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bookViews>
    <workbookView xWindow="195" yWindow="-270" windowWidth="12060" windowHeight="8130" tabRatio="887" firstSheet="1" activeTab="10"/>
  </bookViews>
  <sheets>
    <sheet name="pile data ( M30 grade) (2)" sheetId="50" state="hidden" r:id="rId1"/>
    <sheet name="2 in 1 incl. F.E." sheetId="64" r:id="rId2"/>
    <sheet name="pile data " sheetId="32" state="hidden" r:id="rId3"/>
    <sheet name="  Coastal  Elec.Data " sheetId="27" state="hidden" r:id="rId4"/>
    <sheet name="lead  charge" sheetId="4" r:id="rId5"/>
    <sheet name="Elec.Data" sheetId="11" r:id="rId6"/>
    <sheet name="Sliding and french window" sheetId="25" state="hidden" r:id="rId7"/>
    <sheet name="Data" sheetId="1" r:id="rId8"/>
    <sheet name="building" sheetId="55" r:id="rId9"/>
    <sheet name="Sheet1" sheetId="65" r:id="rId10"/>
    <sheet name="Abstract" sheetId="72" r:id="rId11"/>
    <sheet name="Detalied" sheetId="73" r:id="rId12"/>
    <sheet name="ST design" sheetId="75" r:id="rId13"/>
    <sheet name="p.data" sheetId="77" r:id="rId14"/>
  </sheets>
  <externalReferences>
    <externalReference r:id="rId15"/>
    <externalReference r:id="rId16"/>
    <externalReference r:id="rId17"/>
    <externalReference r:id="rId18"/>
    <externalReference r:id="rId19"/>
    <externalReference r:id="rId20"/>
    <externalReference r:id="rId21"/>
  </externalReferences>
  <definedNames>
    <definedName name="____A65539">#REF!</definedName>
    <definedName name="___A65539">#REF!</definedName>
    <definedName name="__A65539">#REF!</definedName>
    <definedName name="_A65539">#REF!</definedName>
    <definedName name="_xlnm._FilterDatabase" localSheetId="8" hidden="1">building!$A$4:$AL$501</definedName>
    <definedName name="a">#REF!</definedName>
    <definedName name="a3424\">#REF!</definedName>
    <definedName name="ahfk">#REF!</definedName>
    <definedName name="ahh">#REF!</definedName>
    <definedName name="ass">#REF!</definedName>
    <definedName name="Beg_Bal">#REF!</definedName>
    <definedName name="c641.">#REF!</definedName>
    <definedName name="Data">#REF!</definedName>
    <definedName name="dd">#REF!</definedName>
    <definedName name="detpada">#REF!</definedName>
    <definedName name="df">#REF!</definedName>
    <definedName name="electri">#REF!</definedName>
    <definedName name="End_Bal">#REF!</definedName>
    <definedName name="er">#REF!</definedName>
    <definedName name="Extra_Pay">#REF!</definedName>
    <definedName name="fhd">#REF!</definedName>
    <definedName name="Full_Print">#REF!</definedName>
    <definedName name="Header_Row">ROW(#REF!)</definedName>
    <definedName name="hha">#REF!</definedName>
    <definedName name="hia" localSheetId="8">#REF!</definedName>
    <definedName name="hia" localSheetId="0">#REF!</definedName>
    <definedName name="hia">#REF!</definedName>
    <definedName name="hj">#REF!</definedName>
    <definedName name="i">#REF!</definedName>
    <definedName name="ins">#REF!</definedName>
    <definedName name="Int">#REF!</definedName>
    <definedName name="Interest_Rate">#REF!</definedName>
    <definedName name="k404.">#REF!</definedName>
    <definedName name="kasper">#REF!</definedName>
    <definedName name="Last_Row">IF(Values_Entered,Header_Row+Number_of_Payments,Header_Row)</definedName>
    <definedName name="Loan_Amount">#REF!</definedName>
    <definedName name="Loan_Start">#REF!</definedName>
    <definedName name="Loan_Years">#REF!</definedName>
    <definedName name="Num_Pmt_Per_Year">#REF!</definedName>
    <definedName name="Number_of_Payments">MATCH(0.01,End_Bal,-1)+1</definedName>
    <definedName name="Pay_Date">#REF!</definedName>
    <definedName name="Pay_Num">#REF!</definedName>
    <definedName name="payment">#REF!</definedName>
    <definedName name="Payment_Date">DATE(YEAR(Loan_Start),MONTH(Loan_Start)+Payment_Number,DAY(Loan_Start))</definedName>
    <definedName name="pc">#REF!</definedName>
    <definedName name="Princ">#REF!</definedName>
    <definedName name="print" localSheetId="8">#REF!</definedName>
    <definedName name="print" localSheetId="0">#REF!</definedName>
    <definedName name="print">#REF!</definedName>
    <definedName name="_xlnm.Print_Area" localSheetId="3">'  Coastal  Elec.Data '!$F$2832:$K$2988</definedName>
    <definedName name="_xlnm.Print_Area" localSheetId="1">'2 in 1 incl. F.E.'!$303:$303</definedName>
    <definedName name="_xlnm.Print_Area" localSheetId="8">building!$A$1:$AC$1417</definedName>
    <definedName name="_xlnm.Print_Area" localSheetId="7">Data!$T$1:$AE$49</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6">'Sliding and french window'!$A$80:$G$127</definedName>
    <definedName name="_xlnm.Print_Area">#REF!</definedName>
    <definedName name="Print_Area_MI" localSheetId="3">'  Coastal  Elec.Data '!$F$1:$K$213</definedName>
    <definedName name="Print_Area_MI" localSheetId="7">Data!$F$1:$K$214</definedName>
    <definedName name="Print_Area_MI" localSheetId="5">Elec.Data!#REF!</definedName>
    <definedName name="PRINT_AREA_MI" localSheetId="2">#REF!</definedName>
    <definedName name="PRINT_AREA_MI" localSheetId="0">#REF!</definedName>
    <definedName name="PRINT_AREA_MI">#REF!</definedName>
    <definedName name="Print_Area_Reset">OFFSET(Full_Print,0,0,Last_Row)</definedName>
    <definedName name="_xlnm.Print_Titles" localSheetId="3">#REF!</definedName>
    <definedName name="_xlnm.Print_Titles" localSheetId="8">building!$2:$3</definedName>
    <definedName name="_xlnm.Print_Titles" localSheetId="2">#REF!</definedName>
    <definedName name="_xlnm.Print_Titles" localSheetId="0">#REF!</definedName>
    <definedName name="_xlnm.Print_Titles">#REF!</definedName>
    <definedName name="PRINT_TITLES_MI" localSheetId="3">'  Coastal  Elec.Data '!$GJ$7:$IG$7608</definedName>
    <definedName name="PRINT_TITLES_MI" localSheetId="7">Data!$GJ$7:$IG$7593</definedName>
    <definedName name="PRINT_TITLES_MI" localSheetId="5">Elec.Data!$GJ$1:$IG$4787</definedName>
    <definedName name="PRINT_TITLES_MI" localSheetId="2">#REF!</definedName>
    <definedName name="PRINT_TITLES_MI" localSheetId="0">#REF!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#REF!</definedName>
    <definedName name="QWE">#REF!</definedName>
    <definedName name="roya">#REF!</definedName>
    <definedName name="Sched_Pay">#REF!</definedName>
    <definedName name="Scheduled_Extra_Payments">#REF!</definedName>
    <definedName name="Scheduled_Interest_Rate">#REF!</definedName>
    <definedName name="Scheduled_Monthly_Payment">#REF!</definedName>
    <definedName name="sheet">#REF!</definedName>
    <definedName name="sss">#REF!</definedName>
    <definedName name="sump">#REF!</definedName>
    <definedName name="Total_Interest">#REF!</definedName>
    <definedName name="Total_Pay">#REF!</definedName>
    <definedName name="Total_Payment">Scheduled_Payment+Extra_Payment</definedName>
    <definedName name="v_app">#REF!</definedName>
    <definedName name="v_est">#REF!</definedName>
    <definedName name="v_paid">#REF!</definedName>
    <definedName name="v_quo">#REF!</definedName>
    <definedName name="v_rec">#REF!</definedName>
    <definedName name="v_tot">#REF!</definedName>
    <definedName name="Values_Entered">IF(Loan_Amount*Interest_Rate*Loan_Years*Loan_Start&gt;0,1,0)</definedName>
    <definedName name="vignesh">#REF!</definedName>
    <definedName name="xgjhvfxfhkl">#REF!</definedName>
  </definedNames>
  <calcPr calcId="144525" fullPrecision="0"/>
</workbook>
</file>

<file path=xl/calcChain.xml><?xml version="1.0" encoding="utf-8"?>
<calcChain xmlns="http://schemas.openxmlformats.org/spreadsheetml/2006/main">
  <c r="F78" i="72" l="1"/>
  <c r="F77" i="72"/>
  <c r="F74" i="72"/>
  <c r="D42" i="72" l="1"/>
  <c r="O481" i="73"/>
  <c r="O479" i="73"/>
  <c r="J5" i="72"/>
  <c r="J264" i="73"/>
  <c r="H63" i="73"/>
  <c r="H51" i="73"/>
  <c r="H30" i="73"/>
  <c r="H14" i="73"/>
  <c r="H676" i="73"/>
  <c r="H675" i="73"/>
  <c r="H677" i="73" s="1"/>
  <c r="H678" i="73" s="1"/>
  <c r="B71" i="72" s="1"/>
  <c r="D656" i="77"/>
  <c r="D657" i="77"/>
  <c r="F657" i="77" s="1"/>
  <c r="F656" i="77"/>
  <c r="D627" i="77"/>
  <c r="D520" i="77"/>
  <c r="D521" i="77"/>
  <c r="D508" i="77"/>
  <c r="D509" i="77"/>
  <c r="F509" i="77"/>
  <c r="F508" i="77"/>
  <c r="D281" i="77"/>
  <c r="F281" i="77" s="1"/>
  <c r="F231" i="77"/>
  <c r="D228" i="77"/>
  <c r="F225" i="77"/>
  <c r="C223" i="77"/>
  <c r="F214" i="77"/>
  <c r="F196" i="77"/>
  <c r="F187" i="77"/>
  <c r="C186" i="77"/>
  <c r="F177" i="77"/>
  <c r="D164" i="77"/>
  <c r="D169" i="77"/>
  <c r="D171" i="77"/>
  <c r="D172" i="77"/>
  <c r="A142" i="77"/>
  <c r="C141" i="77"/>
  <c r="A141" i="77"/>
  <c r="C139" i="77"/>
  <c r="C125" i="77"/>
  <c r="D105" i="77"/>
  <c r="A97" i="77"/>
  <c r="H681" i="73"/>
  <c r="H680" i="73"/>
  <c r="H682" i="73" s="1"/>
  <c r="H683" i="73" s="1"/>
  <c r="B72" i="72" s="1"/>
  <c r="H336" i="73"/>
  <c r="H335" i="73"/>
  <c r="H333" i="73"/>
  <c r="H332" i="73"/>
  <c r="H331" i="73"/>
  <c r="H305" i="73"/>
  <c r="H306" i="73" s="1"/>
  <c r="B50" i="72" s="1"/>
  <c r="H303" i="73"/>
  <c r="H304" i="73" s="1"/>
  <c r="B49" i="72" s="1"/>
  <c r="H299" i="73"/>
  <c r="B48" i="72" s="1"/>
  <c r="H297" i="73"/>
  <c r="B47" i="72" s="1"/>
  <c r="H294" i="73"/>
  <c r="H290" i="73"/>
  <c r="H291" i="73" s="1"/>
  <c r="B45" i="72" s="1"/>
  <c r="H286" i="73"/>
  <c r="H287" i="73" s="1"/>
  <c r="B44" i="72" s="1"/>
  <c r="H282" i="73"/>
  <c r="H283" i="73" s="1"/>
  <c r="B43" i="72" s="1"/>
  <c r="H276" i="73"/>
  <c r="H277" i="73" s="1"/>
  <c r="E69" i="73" s="1"/>
  <c r="H69" i="73" s="1"/>
  <c r="H271" i="73"/>
  <c r="H272" i="73" s="1"/>
  <c r="B41" i="72" s="1"/>
  <c r="H267" i="73"/>
  <c r="H268" i="73" s="1"/>
  <c r="E68" i="73" s="1"/>
  <c r="H68" i="73" s="1"/>
  <c r="H261" i="73"/>
  <c r="H262" i="73" s="1"/>
  <c r="B39" i="72" s="1"/>
  <c r="H257" i="73"/>
  <c r="H258" i="73" s="1"/>
  <c r="B38" i="72" s="1"/>
  <c r="F244" i="73"/>
  <c r="E244" i="73"/>
  <c r="H245" i="73"/>
  <c r="E240" i="73"/>
  <c r="H240" i="73" s="1"/>
  <c r="H241" i="73" s="1"/>
  <c r="H242" i="73" s="1"/>
  <c r="B36" i="72" s="1"/>
  <c r="H236" i="73"/>
  <c r="H235" i="73"/>
  <c r="H234" i="73"/>
  <c r="H592" i="73"/>
  <c r="H591" i="73"/>
  <c r="A38" i="75"/>
  <c r="E30" i="75"/>
  <c r="O5" i="75"/>
  <c r="E4" i="75"/>
  <c r="E34" i="75" s="1"/>
  <c r="E37" i="75" s="1"/>
  <c r="H618" i="73"/>
  <c r="H617" i="73"/>
  <c r="H640" i="73"/>
  <c r="H639" i="73"/>
  <c r="H638" i="73"/>
  <c r="H637" i="73"/>
  <c r="H636" i="73"/>
  <c r="H598" i="73"/>
  <c r="H599" i="73"/>
  <c r="H600" i="73"/>
  <c r="H601" i="73"/>
  <c r="H602" i="73"/>
  <c r="H603" i="73"/>
  <c r="H604" i="73"/>
  <c r="H605" i="73"/>
  <c r="H606" i="73"/>
  <c r="H607" i="73"/>
  <c r="H608" i="73"/>
  <c r="H609" i="73"/>
  <c r="H610" i="73"/>
  <c r="H611" i="73"/>
  <c r="H597" i="73"/>
  <c r="H536" i="73"/>
  <c r="H529" i="73"/>
  <c r="H530" i="73"/>
  <c r="H531" i="73"/>
  <c r="H532" i="73"/>
  <c r="H533" i="73"/>
  <c r="H534" i="73"/>
  <c r="H535" i="73"/>
  <c r="H528" i="73"/>
  <c r="H196" i="73"/>
  <c r="H195" i="73"/>
  <c r="H185" i="73"/>
  <c r="H108" i="73"/>
  <c r="H107" i="73"/>
  <c r="H106" i="73"/>
  <c r="H102" i="73"/>
  <c r="H101" i="73"/>
  <c r="B40" i="72" l="1"/>
  <c r="H337" i="73"/>
  <c r="H338" i="73" s="1"/>
  <c r="B53" i="72" s="1"/>
  <c r="B42" i="72"/>
  <c r="H237" i="73"/>
  <c r="H238" i="73" s="1"/>
  <c r="B35" i="72" s="1"/>
  <c r="H612" i="73"/>
  <c r="H244" i="73"/>
  <c r="H246" i="73" s="1"/>
  <c r="H247" i="73" s="1"/>
  <c r="B37" i="72" s="1"/>
  <c r="H593" i="73"/>
  <c r="H594" i="73" s="1"/>
  <c r="B66" i="72" s="1"/>
  <c r="E6" i="75"/>
  <c r="E8" i="75" s="1"/>
  <c r="E11" i="75" s="1"/>
  <c r="E15" i="75"/>
  <c r="E13" i="75"/>
  <c r="H109" i="73"/>
  <c r="H110" i="73" s="1"/>
  <c r="B16" i="72" s="1"/>
  <c r="H197" i="73"/>
  <c r="B31" i="72" s="1"/>
  <c r="H103" i="73"/>
  <c r="H104" i="73" s="1"/>
  <c r="B15" i="72" s="1"/>
  <c r="F22" i="72"/>
  <c r="D18" i="72"/>
  <c r="H174" i="73"/>
  <c r="H671" i="73"/>
  <c r="H670" i="73"/>
  <c r="H669" i="73"/>
  <c r="H668" i="73"/>
  <c r="H666" i="73"/>
  <c r="H665" i="73"/>
  <c r="H664" i="73"/>
  <c r="H663" i="73"/>
  <c r="H661" i="73"/>
  <c r="H660" i="73"/>
  <c r="H653" i="73"/>
  <c r="H652" i="73"/>
  <c r="H651" i="73"/>
  <c r="H650" i="73"/>
  <c r="H649" i="73"/>
  <c r="H647" i="73"/>
  <c r="H646" i="73"/>
  <c r="H645" i="73"/>
  <c r="H644" i="73"/>
  <c r="H643" i="73"/>
  <c r="H642" i="73"/>
  <c r="H631" i="73"/>
  <c r="H630" i="73"/>
  <c r="H629" i="73"/>
  <c r="H628" i="73"/>
  <c r="H627" i="73"/>
  <c r="H625" i="73"/>
  <c r="H624" i="73"/>
  <c r="H623" i="73"/>
  <c r="H622" i="73"/>
  <c r="H621" i="73"/>
  <c r="H620" i="73"/>
  <c r="H522" i="73"/>
  <c r="H521" i="73"/>
  <c r="H520" i="73"/>
  <c r="H519" i="73"/>
  <c r="H518" i="73"/>
  <c r="H517" i="73"/>
  <c r="H516" i="73"/>
  <c r="H514" i="73"/>
  <c r="H513" i="73"/>
  <c r="H512" i="73"/>
  <c r="H511" i="73"/>
  <c r="H510" i="73"/>
  <c r="H509" i="73"/>
  <c r="H508" i="73"/>
  <c r="H507" i="73"/>
  <c r="H505" i="73"/>
  <c r="H504" i="73"/>
  <c r="H503" i="73"/>
  <c r="H491" i="73"/>
  <c r="H490" i="73"/>
  <c r="H489" i="73"/>
  <c r="H488" i="73"/>
  <c r="H486" i="73"/>
  <c r="H485" i="73"/>
  <c r="H484" i="73"/>
  <c r="H483" i="73"/>
  <c r="H481" i="73"/>
  <c r="H480" i="73"/>
  <c r="H477" i="73"/>
  <c r="H476" i="73"/>
  <c r="H475" i="73"/>
  <c r="H474" i="73"/>
  <c r="H473" i="73"/>
  <c r="H472" i="73"/>
  <c r="H470" i="73"/>
  <c r="H469" i="73"/>
  <c r="H468" i="73"/>
  <c r="H467" i="73"/>
  <c r="H466" i="73"/>
  <c r="H465" i="73"/>
  <c r="H464" i="73"/>
  <c r="H463" i="73"/>
  <c r="H461" i="73"/>
  <c r="H460" i="73"/>
  <c r="H459" i="73"/>
  <c r="H445" i="73"/>
  <c r="H444" i="73"/>
  <c r="H443" i="73"/>
  <c r="H442" i="73"/>
  <c r="H441" i="73"/>
  <c r="H440" i="73"/>
  <c r="H439" i="73"/>
  <c r="H438" i="73"/>
  <c r="H574" i="73"/>
  <c r="H575" i="73"/>
  <c r="H576" i="73"/>
  <c r="H577" i="73"/>
  <c r="H578" i="73"/>
  <c r="H579" i="73"/>
  <c r="H580" i="73"/>
  <c r="H581" i="73"/>
  <c r="H582" i="73"/>
  <c r="H583" i="73"/>
  <c r="H584" i="73"/>
  <c r="H585" i="73"/>
  <c r="H586" i="73"/>
  <c r="H587" i="73"/>
  <c r="H572" i="73"/>
  <c r="H569" i="73"/>
  <c r="H570" i="73"/>
  <c r="H571" i="73"/>
  <c r="H573" i="73"/>
  <c r="H560" i="73"/>
  <c r="H561" i="73"/>
  <c r="H562" i="73"/>
  <c r="H563" i="73"/>
  <c r="H564" i="73"/>
  <c r="H565" i="73"/>
  <c r="H566" i="73"/>
  <c r="H567" i="73"/>
  <c r="H568" i="73"/>
  <c r="H559" i="73"/>
  <c r="H632" i="73" l="1"/>
  <c r="H633" i="73" s="1"/>
  <c r="B68" i="72" s="1"/>
  <c r="H499" i="73"/>
  <c r="H500" i="73" s="1"/>
  <c r="B63" i="72" s="1"/>
  <c r="F16" i="75"/>
  <c r="E19" i="75" s="1"/>
  <c r="F20" i="75" s="1"/>
  <c r="E22" i="75" s="1"/>
  <c r="F23" i="75" s="1"/>
  <c r="H672" i="73"/>
  <c r="H673" i="73" s="1"/>
  <c r="H613" i="73"/>
  <c r="B67" i="72" s="1"/>
  <c r="H523" i="73"/>
  <c r="H524" i="73" s="1"/>
  <c r="E654" i="73" l="1"/>
  <c r="H654" i="73" s="1"/>
  <c r="H655" i="73" s="1"/>
  <c r="H656" i="73" s="1"/>
  <c r="B69" i="72" s="1"/>
  <c r="B70" i="72"/>
  <c r="E556" i="73"/>
  <c r="B64" i="72"/>
  <c r="H547" i="73" l="1"/>
  <c r="H548" i="73"/>
  <c r="H549" i="73"/>
  <c r="H550" i="73"/>
  <c r="H551" i="73"/>
  <c r="H552" i="73"/>
  <c r="H553" i="73"/>
  <c r="H554" i="73"/>
  <c r="H555" i="73"/>
  <c r="H539" i="73"/>
  <c r="H540" i="73"/>
  <c r="H541" i="73"/>
  <c r="H542" i="73"/>
  <c r="H543" i="73"/>
  <c r="H544" i="73"/>
  <c r="H545" i="73"/>
  <c r="H546" i="73"/>
  <c r="H538" i="73"/>
  <c r="H394" i="73"/>
  <c r="H393" i="73"/>
  <c r="H392" i="73"/>
  <c r="H391" i="73"/>
  <c r="H390" i="73"/>
  <c r="H389" i="73"/>
  <c r="H388" i="73"/>
  <c r="H386" i="73"/>
  <c r="H385" i="73"/>
  <c r="H384" i="73"/>
  <c r="H383" i="73"/>
  <c r="H382" i="73"/>
  <c r="H381" i="73"/>
  <c r="H380" i="73"/>
  <c r="H379" i="73"/>
  <c r="H377" i="73"/>
  <c r="H376" i="73"/>
  <c r="H375" i="73"/>
  <c r="H429" i="73"/>
  <c r="H428" i="73"/>
  <c r="H427" i="73"/>
  <c r="H426" i="73"/>
  <c r="H424" i="73"/>
  <c r="H423" i="73"/>
  <c r="H422" i="73"/>
  <c r="H421" i="73"/>
  <c r="H419" i="73"/>
  <c r="H418" i="73"/>
  <c r="H399" i="73"/>
  <c r="H398" i="73"/>
  <c r="H397" i="73"/>
  <c r="H411" i="73"/>
  <c r="H412" i="73"/>
  <c r="H413" i="73"/>
  <c r="H414" i="73"/>
  <c r="H415" i="73"/>
  <c r="H410" i="73"/>
  <c r="H408" i="73"/>
  <c r="H406" i="73"/>
  <c r="H402" i="73"/>
  <c r="H403" i="73"/>
  <c r="H404" i="73"/>
  <c r="H405" i="73"/>
  <c r="H407" i="73"/>
  <c r="H401" i="73"/>
  <c r="H326" i="73"/>
  <c r="H325" i="73"/>
  <c r="H369" i="73"/>
  <c r="H368" i="73"/>
  <c r="H367" i="73"/>
  <c r="H366" i="73"/>
  <c r="H365" i="73"/>
  <c r="H364" i="73"/>
  <c r="H363" i="73"/>
  <c r="H358" i="73"/>
  <c r="H357" i="73"/>
  <c r="H356" i="73"/>
  <c r="H355" i="73"/>
  <c r="H354" i="73"/>
  <c r="H353" i="73"/>
  <c r="H352" i="73"/>
  <c r="H342" i="73"/>
  <c r="H343" i="73"/>
  <c r="H344" i="73"/>
  <c r="H345" i="73"/>
  <c r="H346" i="73"/>
  <c r="H347" i="73"/>
  <c r="H341" i="73"/>
  <c r="H556" i="73" l="1"/>
  <c r="H588" i="73" s="1"/>
  <c r="H430" i="73"/>
  <c r="H431" i="73" s="1"/>
  <c r="B60" i="72" s="1"/>
  <c r="F60" i="72" s="1"/>
  <c r="H327" i="73"/>
  <c r="H328" i="73" s="1"/>
  <c r="B52" i="72" s="1"/>
  <c r="H348" i="73"/>
  <c r="H349" i="73" s="1"/>
  <c r="B54" i="72" s="1"/>
  <c r="F54" i="72" s="1"/>
  <c r="H359" i="73"/>
  <c r="H360" i="73" s="1"/>
  <c r="B56" i="72" s="1"/>
  <c r="F56" i="72" s="1"/>
  <c r="H370" i="73"/>
  <c r="H371" i="73" s="1"/>
  <c r="B58" i="72" s="1"/>
  <c r="F58" i="72" s="1"/>
  <c r="H589" i="73" l="1"/>
  <c r="B65" i="72" s="1"/>
  <c r="H436" i="73"/>
  <c r="H435" i="73"/>
  <c r="H434" i="73"/>
  <c r="H310" i="73"/>
  <c r="H311" i="73"/>
  <c r="H312" i="73"/>
  <c r="H309" i="73"/>
  <c r="H222" i="73"/>
  <c r="H167" i="73"/>
  <c r="H166" i="73"/>
  <c r="H453" i="73"/>
  <c r="H452" i="73"/>
  <c r="H451" i="73"/>
  <c r="H450" i="73"/>
  <c r="H449" i="73"/>
  <c r="H448" i="73"/>
  <c r="H447" i="73"/>
  <c r="H320" i="73"/>
  <c r="H321" i="73"/>
  <c r="H319" i="73"/>
  <c r="H317" i="73"/>
  <c r="H315" i="73"/>
  <c r="H316" i="73"/>
  <c r="H314" i="73"/>
  <c r="H44" i="73"/>
  <c r="H42" i="73"/>
  <c r="H229" i="73"/>
  <c r="H228" i="73"/>
  <c r="H227" i="73"/>
  <c r="H226" i="73"/>
  <c r="H225" i="73"/>
  <c r="H224" i="73"/>
  <c r="H217" i="73"/>
  <c r="H216" i="73"/>
  <c r="H215" i="73"/>
  <c r="H214" i="73"/>
  <c r="H213" i="73"/>
  <c r="H212" i="73"/>
  <c r="H211" i="73"/>
  <c r="H206" i="73"/>
  <c r="H205" i="73"/>
  <c r="H204" i="73"/>
  <c r="H203" i="73"/>
  <c r="H202" i="73"/>
  <c r="H201" i="73"/>
  <c r="H200" i="73"/>
  <c r="H191" i="73"/>
  <c r="H192" i="73" s="1"/>
  <c r="H193" i="73" s="1"/>
  <c r="B30" i="72" s="1"/>
  <c r="H187" i="73"/>
  <c r="H186" i="73"/>
  <c r="H181" i="73"/>
  <c r="H180" i="73"/>
  <c r="H176" i="73"/>
  <c r="H56" i="73"/>
  <c r="H57" i="73"/>
  <c r="H58" i="73"/>
  <c r="H59" i="73"/>
  <c r="H60" i="73"/>
  <c r="H61" i="73"/>
  <c r="H62" i="73"/>
  <c r="H36" i="73"/>
  <c r="H37" i="73"/>
  <c r="H38" i="73"/>
  <c r="H39" i="73"/>
  <c r="H40" i="73"/>
  <c r="H41" i="73"/>
  <c r="H43" i="73"/>
  <c r="H23" i="73"/>
  <c r="H24" i="73"/>
  <c r="H25" i="73"/>
  <c r="H26" i="73"/>
  <c r="H27" i="73"/>
  <c r="H28" i="73"/>
  <c r="H29" i="73"/>
  <c r="H8" i="73"/>
  <c r="H9" i="73"/>
  <c r="H10" i="73"/>
  <c r="H11" i="73"/>
  <c r="H12" i="73"/>
  <c r="H13" i="73"/>
  <c r="H188" i="73" l="1"/>
  <c r="H189" i="73" s="1"/>
  <c r="B29" i="72" s="1"/>
  <c r="H177" i="73"/>
  <c r="H178" i="73" s="1"/>
  <c r="B27" i="72" s="1"/>
  <c r="H454" i="73"/>
  <c r="H455" i="73" s="1"/>
  <c r="B62" i="72" s="1"/>
  <c r="H322" i="73"/>
  <c r="H323" i="73" s="1"/>
  <c r="B51" i="72" s="1"/>
  <c r="H182" i="73"/>
  <c r="H183" i="73" s="1"/>
  <c r="B28" i="72" s="1"/>
  <c r="H207" i="73"/>
  <c r="H208" i="73" s="1"/>
  <c r="B32" i="72" s="1"/>
  <c r="H230" i="73"/>
  <c r="H231" i="73" s="1"/>
  <c r="B34" i="72" s="1"/>
  <c r="H218" i="73"/>
  <c r="H219" i="73" s="1"/>
  <c r="B33" i="72" s="1"/>
  <c r="H170" i="73" l="1"/>
  <c r="H169" i="73"/>
  <c r="H161" i="73"/>
  <c r="H160" i="73"/>
  <c r="H156" i="73"/>
  <c r="H155" i="73"/>
  <c r="H154" i="73"/>
  <c r="H171" i="73" l="1"/>
  <c r="H172" i="73" s="1"/>
  <c r="B26" i="72" s="1"/>
  <c r="H162" i="73"/>
  <c r="H163" i="73" s="1"/>
  <c r="B25" i="72" s="1"/>
  <c r="H157" i="73"/>
  <c r="H158" i="73" s="1"/>
  <c r="B24" i="72" s="1"/>
  <c r="H150" i="73" l="1"/>
  <c r="H151" i="73" s="1"/>
  <c r="H152" i="73" s="1"/>
  <c r="B23" i="72" s="1"/>
  <c r="H145" i="73"/>
  <c r="H146" i="73" s="1"/>
  <c r="H147" i="73" s="1"/>
  <c r="B21" i="72" s="1"/>
  <c r="H141" i="73"/>
  <c r="H140" i="73"/>
  <c r="H136" i="73"/>
  <c r="H135" i="73"/>
  <c r="H124" i="73"/>
  <c r="H126" i="73"/>
  <c r="H127" i="73"/>
  <c r="H128" i="73"/>
  <c r="H129" i="73"/>
  <c r="H130" i="73"/>
  <c r="H123" i="73"/>
  <c r="H114" i="73"/>
  <c r="H116" i="73"/>
  <c r="H117" i="73"/>
  <c r="H118" i="73"/>
  <c r="H113" i="73"/>
  <c r="H96" i="73"/>
  <c r="H95" i="73"/>
  <c r="H89" i="73"/>
  <c r="H90" i="73"/>
  <c r="H88" i="73"/>
  <c r="H87" i="73"/>
  <c r="H86" i="73"/>
  <c r="H80" i="73"/>
  <c r="H81" i="73"/>
  <c r="H79" i="73"/>
  <c r="H74" i="73"/>
  <c r="H73" i="73"/>
  <c r="H55" i="73"/>
  <c r="H35" i="73"/>
  <c r="H22" i="73"/>
  <c r="H17" i="73"/>
  <c r="H18" i="73" s="1"/>
  <c r="H19" i="73" s="1"/>
  <c r="B5" i="72" s="1"/>
  <c r="F5" i="72" s="1"/>
  <c r="A16" i="73"/>
  <c r="A20" i="73" s="1"/>
  <c r="A32" i="73" s="1"/>
  <c r="A53" i="73" s="1"/>
  <c r="A65" i="73" s="1"/>
  <c r="A72" i="73" s="1"/>
  <c r="A77" i="73" s="1"/>
  <c r="A93" i="73" s="1"/>
  <c r="H7" i="73"/>
  <c r="A99" i="73" l="1"/>
  <c r="A105" i="73" s="1"/>
  <c r="A111" i="73" s="1"/>
  <c r="A121" i="73" s="1"/>
  <c r="A133" i="73" s="1"/>
  <c r="A139" i="73" s="1"/>
  <c r="A144" i="73" s="1"/>
  <c r="A148" i="73" s="1"/>
  <c r="A164" i="73" s="1"/>
  <c r="A173" i="73" s="1"/>
  <c r="A179" i="73" s="1"/>
  <c r="A184" i="73" s="1"/>
  <c r="A190" i="73" s="1"/>
  <c r="H142" i="73"/>
  <c r="H143" i="73" s="1"/>
  <c r="B20" i="72" s="1"/>
  <c r="H91" i="73"/>
  <c r="H131" i="73"/>
  <c r="H132" i="73" s="1"/>
  <c r="B18" i="72" s="1"/>
  <c r="F18" i="72" s="1"/>
  <c r="H137" i="73"/>
  <c r="H138" i="73" s="1"/>
  <c r="B19" i="72" s="1"/>
  <c r="H119" i="73"/>
  <c r="H120" i="73" s="1"/>
  <c r="B17" i="72" s="1"/>
  <c r="H82" i="73"/>
  <c r="H83" i="73" s="1"/>
  <c r="B12" i="72" s="1"/>
  <c r="H97" i="73"/>
  <c r="H98" i="73" s="1"/>
  <c r="B14" i="72" s="1"/>
  <c r="H52" i="73"/>
  <c r="B8" i="72" s="1"/>
  <c r="H75" i="73"/>
  <c r="H76" i="73" s="1"/>
  <c r="B11" i="72" s="1"/>
  <c r="H64" i="73"/>
  <c r="B9" i="72" s="1"/>
  <c r="H15" i="73"/>
  <c r="H31" i="73"/>
  <c r="B6" i="72" s="1"/>
  <c r="F6" i="72" s="1"/>
  <c r="A5" i="72"/>
  <c r="A6" i="72" s="1"/>
  <c r="A7" i="72" s="1"/>
  <c r="A9" i="72" s="1"/>
  <c r="A10" i="72" s="1"/>
  <c r="A11" i="72" s="1"/>
  <c r="A12" i="72" s="1"/>
  <c r="A14" i="72" s="1"/>
  <c r="A1" i="72"/>
  <c r="A15" i="72" l="1"/>
  <c r="A16" i="72" s="1"/>
  <c r="A17" i="72" s="1"/>
  <c r="A18" i="72" s="1"/>
  <c r="A19" i="72" s="1"/>
  <c r="A20" i="72" s="1"/>
  <c r="A21" i="72" s="1"/>
  <c r="A22" i="72" s="1"/>
  <c r="A26" i="72" s="1"/>
  <c r="A27" i="72" s="1"/>
  <c r="A28" i="72" s="1"/>
  <c r="A29" i="72" s="1"/>
  <c r="A30" i="72" s="1"/>
  <c r="A194" i="73"/>
  <c r="A198" i="73" s="1"/>
  <c r="A209" i="73" s="1"/>
  <c r="A220" i="73" s="1"/>
  <c r="H92" i="73"/>
  <c r="B13" i="72"/>
  <c r="B4" i="72"/>
  <c r="F4" i="72" s="1"/>
  <c r="E66" i="73"/>
  <c r="H66" i="73" s="1"/>
  <c r="AA683"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4" i="1"/>
  <c r="AE45" i="1"/>
  <c r="AE47" i="1"/>
  <c r="AE48" i="1"/>
  <c r="AE49" i="1"/>
  <c r="AE9" i="1"/>
  <c r="F3439" i="1"/>
  <c r="F3440" i="1"/>
  <c r="F3441" i="1"/>
  <c r="F3442" i="1"/>
  <c r="AE78" i="1"/>
  <c r="AE79" i="1"/>
  <c r="AE80" i="1"/>
  <c r="AE81" i="1"/>
  <c r="AE82" i="1"/>
  <c r="H70" i="73" l="1"/>
  <c r="H71" i="73" s="1"/>
  <c r="B10" i="72" s="1"/>
  <c r="A232" i="73"/>
  <c r="A239" i="73" s="1"/>
  <c r="A243" i="73" s="1"/>
  <c r="A248" i="73" s="1"/>
  <c r="A259" i="73" s="1"/>
  <c r="A263" i="73" s="1"/>
  <c r="A269" i="73" s="1"/>
  <c r="A273" i="73" s="1"/>
  <c r="A278" i="73" s="1"/>
  <c r="A284" i="73" s="1"/>
  <c r="A288" i="73" s="1"/>
  <c r="A292" i="73" s="1"/>
  <c r="A296" i="73" s="1"/>
  <c r="A298" i="73" s="1"/>
  <c r="A300" i="73" s="1"/>
  <c r="A305" i="73" s="1"/>
  <c r="A307" i="73" s="1"/>
  <c r="A324" i="73" s="1"/>
  <c r="A31" i="72"/>
  <c r="A32" i="72" s="1"/>
  <c r="A33" i="72" s="1"/>
  <c r="A34" i="72" s="1"/>
  <c r="F3443" i="1"/>
  <c r="K3439" i="1"/>
  <c r="AE83" i="1"/>
  <c r="AE84" i="1"/>
  <c r="AE85" i="1"/>
  <c r="AE86" i="1"/>
  <c r="AE87" i="1"/>
  <c r="AE88" i="1"/>
  <c r="AE89" i="1"/>
  <c r="AE90" i="1"/>
  <c r="AE91" i="1"/>
  <c r="AE92" i="1"/>
  <c r="AE93" i="1"/>
  <c r="AE94" i="1"/>
  <c r="AE95" i="1"/>
  <c r="AE96" i="1"/>
  <c r="AE97" i="1"/>
  <c r="AE98" i="1"/>
  <c r="AE99" i="1"/>
  <c r="AE100" i="1"/>
  <c r="AE101" i="1"/>
  <c r="AE102" i="1"/>
  <c r="AE103" i="1"/>
  <c r="AE104" i="1"/>
  <c r="AE105" i="1"/>
  <c r="AE106" i="1"/>
  <c r="F65" i="65"/>
  <c r="F64" i="65"/>
  <c r="F63" i="65"/>
  <c r="F62" i="65"/>
  <c r="F61" i="65"/>
  <c r="F60" i="65"/>
  <c r="F59" i="65"/>
  <c r="F58" i="65"/>
  <c r="F57" i="65"/>
  <c r="F56" i="65"/>
  <c r="F55" i="65"/>
  <c r="F54" i="65"/>
  <c r="F53" i="65"/>
  <c r="F52" i="65"/>
  <c r="F51" i="65"/>
  <c r="F50" i="65"/>
  <c r="F49" i="65"/>
  <c r="F48" i="65"/>
  <c r="F47" i="65"/>
  <c r="F46" i="65"/>
  <c r="F45" i="65"/>
  <c r="F44" i="65"/>
  <c r="F43" i="65"/>
  <c r="F42" i="65"/>
  <c r="F41" i="65"/>
  <c r="F40" i="65"/>
  <c r="F39" i="65"/>
  <c r="F38" i="65"/>
  <c r="F37" i="65"/>
  <c r="F36" i="65"/>
  <c r="F35" i="65"/>
  <c r="F34" i="65"/>
  <c r="F33" i="65"/>
  <c r="F32" i="65"/>
  <c r="F31" i="65"/>
  <c r="F30" i="65"/>
  <c r="F29" i="65"/>
  <c r="D28" i="65"/>
  <c r="F28" i="65" s="1"/>
  <c r="F27" i="65"/>
  <c r="F26" i="65"/>
  <c r="F25" i="65"/>
  <c r="F24" i="65"/>
  <c r="F23" i="65"/>
  <c r="F22" i="65"/>
  <c r="F21" i="65"/>
  <c r="F20" i="65"/>
  <c r="D12" i="65"/>
  <c r="D11" i="65"/>
  <c r="E10" i="65"/>
  <c r="D10" i="65"/>
  <c r="D9" i="65"/>
  <c r="P1887" i="1"/>
  <c r="P1890" i="1"/>
  <c r="P1889" i="1"/>
  <c r="A329" i="73" l="1"/>
  <c r="A339" i="73" s="1"/>
  <c r="A350" i="73" s="1"/>
  <c r="A361" i="73" s="1"/>
  <c r="A372" i="73" s="1"/>
  <c r="A432" i="73" s="1"/>
  <c r="A456" i="73" s="1"/>
  <c r="A501" i="73" s="1"/>
  <c r="A525" i="73" s="1"/>
  <c r="A590" i="73" s="1"/>
  <c r="A595" i="73" s="1"/>
  <c r="A614" i="73" s="1"/>
  <c r="A634" i="73" s="1"/>
  <c r="A657" i="73" s="1"/>
  <c r="A674" i="73" s="1"/>
  <c r="A679" i="73" s="1"/>
  <c r="A35" i="72"/>
  <c r="A36" i="72" s="1"/>
  <c r="A37" i="72" s="1"/>
  <c r="A38" i="72" s="1"/>
  <c r="A39" i="72" s="1"/>
  <c r="A40" i="72" s="1"/>
  <c r="A41" i="72" s="1"/>
  <c r="A42" i="72" s="1"/>
  <c r="A43" i="72" s="1"/>
  <c r="A44" i="72" s="1"/>
  <c r="A45" i="72" s="1"/>
  <c r="A46" i="72" s="1"/>
  <c r="A47" i="72" s="1"/>
  <c r="A48" i="72" s="1"/>
  <c r="A49" i="72" s="1"/>
  <c r="A50" i="72" s="1"/>
  <c r="A51" i="72" s="1"/>
  <c r="A52" i="72" s="1"/>
  <c r="F67" i="65"/>
  <c r="D13" i="65"/>
  <c r="D14" i="65" s="1"/>
  <c r="D15" i="65" s="1"/>
  <c r="D16" i="65" s="1"/>
  <c r="F68" i="65"/>
  <c r="F69" i="65" s="1"/>
  <c r="F72" i="65" s="1"/>
  <c r="I1071" i="11"/>
  <c r="L1057" i="11"/>
  <c r="K1054" i="11"/>
  <c r="F195" i="77" s="1"/>
  <c r="L1035" i="11"/>
  <c r="K1031" i="11"/>
  <c r="L993" i="11"/>
  <c r="P433" i="1"/>
  <c r="R3521" i="1"/>
  <c r="I3508" i="1" s="1"/>
  <c r="AH66" i="1"/>
  <c r="AH67" i="1"/>
  <c r="AH68" i="1"/>
  <c r="AH69" i="1"/>
  <c r="AH70" i="1"/>
  <c r="AH71" i="1"/>
  <c r="AH72" i="1"/>
  <c r="AH73" i="1"/>
  <c r="AH74" i="1"/>
  <c r="AG66" i="1"/>
  <c r="AE66" i="1" s="1"/>
  <c r="AG67" i="1"/>
  <c r="AE67" i="1" s="1"/>
  <c r="AG68" i="1"/>
  <c r="AE68" i="1" s="1"/>
  <c r="AG69" i="1"/>
  <c r="AE69" i="1" s="1"/>
  <c r="AG70" i="1"/>
  <c r="AE70" i="1" s="1"/>
  <c r="AG71" i="1"/>
  <c r="AE71" i="1" s="1"/>
  <c r="AG72" i="1"/>
  <c r="AE72" i="1" s="1"/>
  <c r="AG73" i="1"/>
  <c r="AE73" i="1" s="1"/>
  <c r="AG74" i="1"/>
  <c r="AE74" i="1" s="1"/>
  <c r="AG75" i="1"/>
  <c r="AE75" i="1" s="1"/>
  <c r="AG76" i="1"/>
  <c r="AE76" i="1" s="1"/>
  <c r="AG77" i="1"/>
  <c r="AE77" i="1" s="1"/>
  <c r="I3389" i="1"/>
  <c r="H992" i="1"/>
  <c r="H1022" i="1" s="1"/>
  <c r="H1057" i="1" s="1"/>
  <c r="H993" i="1"/>
  <c r="H1023" i="1" s="1"/>
  <c r="H994" i="1"/>
  <c r="H1024" i="1" s="1"/>
  <c r="H995" i="1"/>
  <c r="H1025" i="1" s="1"/>
  <c r="H996" i="1"/>
  <c r="H1026" i="1" s="1"/>
  <c r="H991" i="1"/>
  <c r="H1021" i="1" s="1"/>
  <c r="L669" i="11"/>
  <c r="I3759" i="1"/>
  <c r="L1119" i="11"/>
  <c r="L1096" i="11"/>
  <c r="E15" i="4"/>
  <c r="E14" i="4"/>
  <c r="N12" i="4"/>
  <c r="K12" i="4"/>
  <c r="K11" i="4"/>
  <c r="H11" i="4"/>
  <c r="A53" i="72" l="1"/>
  <c r="A54" i="72" s="1"/>
  <c r="A56" i="72" s="1"/>
  <c r="A58" i="72" s="1"/>
  <c r="A60" i="72" s="1"/>
  <c r="A62" i="72" s="1"/>
  <c r="A63" i="72" s="1"/>
  <c r="A64" i="72" s="1"/>
  <c r="A65" i="72" s="1"/>
  <c r="A66" i="72" s="1"/>
  <c r="A67" i="72" s="1"/>
  <c r="A68" i="72" s="1"/>
  <c r="A69" i="72" s="1"/>
  <c r="A70" i="72" s="1"/>
  <c r="A71" i="72" s="1"/>
  <c r="A72" i="72" s="1"/>
  <c r="K3736" i="1"/>
  <c r="AB1262" i="1"/>
  <c r="S65" i="11" l="1"/>
  <c r="S66" i="11" s="1"/>
  <c r="M3023" i="27"/>
  <c r="H3020" i="27"/>
  <c r="L3011" i="27"/>
  <c r="G7" i="32" l="1"/>
  <c r="K978" i="11" l="1"/>
  <c r="F164" i="77" s="1"/>
  <c r="B500" i="55"/>
  <c r="B501" i="55"/>
  <c r="B499" i="55"/>
  <c r="E886" i="64" l="1"/>
  <c r="C886" i="64"/>
  <c r="G877" i="64"/>
  <c r="E876" i="64"/>
  <c r="C840" i="64"/>
  <c r="C895" i="64" s="1"/>
  <c r="C839" i="64"/>
  <c r="C894" i="64" s="1"/>
  <c r="C838" i="64"/>
  <c r="C893" i="64" s="1"/>
  <c r="C836" i="64"/>
  <c r="C891" i="64" s="1"/>
  <c r="C835" i="64"/>
  <c r="C890" i="64" s="1"/>
  <c r="C834" i="64"/>
  <c r="C889" i="64" s="1"/>
  <c r="C833" i="64"/>
  <c r="C888" i="64" s="1"/>
  <c r="C832" i="64"/>
  <c r="C887" i="64" s="1"/>
  <c r="C830" i="64"/>
  <c r="C885" i="64" s="1"/>
  <c r="C829" i="64"/>
  <c r="C884" i="64" s="1"/>
  <c r="C828" i="64"/>
  <c r="C883" i="64" s="1"/>
  <c r="C827" i="64"/>
  <c r="C882" i="64" s="1"/>
  <c r="C826" i="64"/>
  <c r="C881" i="64" s="1"/>
  <c r="C825" i="64"/>
  <c r="C880" i="64" s="1"/>
  <c r="C824" i="64"/>
  <c r="C879" i="64" s="1"/>
  <c r="C823" i="64"/>
  <c r="C878" i="64" s="1"/>
  <c r="C822" i="64"/>
  <c r="E822" i="64"/>
  <c r="G822" i="64" s="1"/>
  <c r="E819" i="64"/>
  <c r="G819" i="64" s="1"/>
  <c r="C819" i="64"/>
  <c r="E814" i="64"/>
  <c r="G814" i="64" s="1"/>
  <c r="E813" i="64"/>
  <c r="G813" i="64" s="1"/>
  <c r="C813" i="64"/>
  <c r="E812" i="64"/>
  <c r="G812" i="64" s="1"/>
  <c r="C812" i="64"/>
  <c r="A837" i="64"/>
  <c r="E869" i="64" l="1"/>
  <c r="G869" i="64" s="1"/>
  <c r="E867" i="64"/>
  <c r="G867" i="64" s="1"/>
  <c r="E874" i="64"/>
  <c r="G874" i="64" s="1"/>
  <c r="E868" i="64"/>
  <c r="G868" i="64" s="1"/>
  <c r="E820" i="64"/>
  <c r="G820" i="64" l="1"/>
  <c r="E875" i="64"/>
  <c r="G875" i="64" s="1"/>
  <c r="S288" i="11" l="1"/>
  <c r="P2113" i="1"/>
  <c r="R2113" i="1" s="1"/>
  <c r="AB1415" i="55"/>
  <c r="AB1414" i="55"/>
  <c r="AB1413" i="55"/>
  <c r="AB1412" i="55"/>
  <c r="AB1411" i="55"/>
  <c r="AB1410" i="55"/>
  <c r="AB1409" i="55"/>
  <c r="AB1408" i="55"/>
  <c r="AB1407" i="55"/>
  <c r="AB1406" i="55"/>
  <c r="AB1405" i="55"/>
  <c r="AB1404" i="55"/>
  <c r="AB1403" i="55"/>
  <c r="AB1402" i="55"/>
  <c r="AB1401" i="55"/>
  <c r="AB1400" i="55"/>
  <c r="AB1399" i="55"/>
  <c r="AB1398" i="55"/>
  <c r="AB1397" i="55"/>
  <c r="AB1396" i="55"/>
  <c r="AB1395" i="55"/>
  <c r="AB1394" i="55"/>
  <c r="AB1393" i="55"/>
  <c r="AB1392" i="55"/>
  <c r="AB1391" i="55"/>
  <c r="AB1390" i="55"/>
  <c r="AB1389" i="55"/>
  <c r="AB1388" i="55"/>
  <c r="AB1387" i="55"/>
  <c r="AB1386" i="55"/>
  <c r="AB1385" i="55"/>
  <c r="AB1384" i="55"/>
  <c r="AB1383" i="55"/>
  <c r="AB1382" i="55"/>
  <c r="AB1381" i="55"/>
  <c r="AB1380" i="55"/>
  <c r="AB1379" i="55"/>
  <c r="AB1378" i="55"/>
  <c r="AB1377" i="55"/>
  <c r="AB1376" i="55"/>
  <c r="AB1375" i="55"/>
  <c r="AB1374" i="55"/>
  <c r="AB1373" i="55"/>
  <c r="AB1372" i="55"/>
  <c r="AB1371" i="55"/>
  <c r="AB1370" i="55"/>
  <c r="AB1369" i="55"/>
  <c r="AB1368" i="55"/>
  <c r="AB1367" i="55"/>
  <c r="AB1366" i="55"/>
  <c r="AB1365" i="55"/>
  <c r="AB1364" i="55"/>
  <c r="AB1363" i="55"/>
  <c r="AB1362" i="55"/>
  <c r="AB1361" i="55"/>
  <c r="AB1360" i="55"/>
  <c r="AB1345" i="55"/>
  <c r="AB1344" i="55"/>
  <c r="AB1343" i="55"/>
  <c r="AB1342" i="55"/>
  <c r="AB1341" i="55"/>
  <c r="AB1340" i="55"/>
  <c r="AB1338" i="55"/>
  <c r="AB1337" i="55"/>
  <c r="AB1336" i="55"/>
  <c r="AB1330" i="55"/>
  <c r="AB1329" i="55"/>
  <c r="AB1328" i="55"/>
  <c r="AB1327" i="55"/>
  <c r="AB1287" i="55"/>
  <c r="AB1286" i="55"/>
  <c r="AB1285" i="55"/>
  <c r="AB1284" i="55"/>
  <c r="AB1282" i="55"/>
  <c r="AB1281" i="55"/>
  <c r="AB1280" i="55"/>
  <c r="AB1279" i="55"/>
  <c r="AB1277" i="55"/>
  <c r="AB1275" i="55"/>
  <c r="AB1274" i="55"/>
  <c r="AB1272" i="55"/>
  <c r="AB1270" i="55"/>
  <c r="AB1268" i="55"/>
  <c r="AB1266" i="55"/>
  <c r="AB1265" i="55"/>
  <c r="AB1263" i="55"/>
  <c r="AB1262" i="55"/>
  <c r="AB1261" i="55"/>
  <c r="AB1259" i="55"/>
  <c r="AB1258" i="55"/>
  <c r="AB1257" i="55"/>
  <c r="AB1255" i="55"/>
  <c r="AB1254" i="55"/>
  <c r="AB1253" i="55"/>
  <c r="AB1249" i="55"/>
  <c r="AB1248" i="55"/>
  <c r="AB1247" i="55"/>
  <c r="AB1246" i="55"/>
  <c r="AB1245" i="55"/>
  <c r="AB1244" i="55"/>
  <c r="AB1243" i="55"/>
  <c r="AB1239" i="55"/>
  <c r="AB1238" i="55"/>
  <c r="AB1237" i="55"/>
  <c r="AB1236" i="55"/>
  <c r="AB1235" i="55"/>
  <c r="AB1234" i="55"/>
  <c r="AB1233" i="55"/>
  <c r="AB1230" i="55"/>
  <c r="AB1229" i="55"/>
  <c r="AB1227" i="55"/>
  <c r="AB1226" i="55"/>
  <c r="AB1225" i="55"/>
  <c r="AB1224" i="55"/>
  <c r="AB1223" i="55"/>
  <c r="AB1222" i="55"/>
  <c r="AB1221" i="55"/>
  <c r="AB1220" i="55"/>
  <c r="AB1219" i="55"/>
  <c r="AB1218" i="55"/>
  <c r="AB1217" i="55"/>
  <c r="AB1216" i="55"/>
  <c r="AB1215" i="55"/>
  <c r="AB1214" i="55"/>
  <c r="AB1213" i="55"/>
  <c r="AB1212" i="55"/>
  <c r="AB1211" i="55"/>
  <c r="AB1210" i="55"/>
  <c r="AB1208" i="55"/>
  <c r="AB1207" i="55"/>
  <c r="AB1206" i="55"/>
  <c r="AB1205" i="55"/>
  <c r="AB1204" i="55"/>
  <c r="AB1203" i="55"/>
  <c r="AB1202" i="55"/>
  <c r="AB1201" i="55"/>
  <c r="AB1199" i="55"/>
  <c r="AB1198" i="55"/>
  <c r="AB1196" i="55"/>
  <c r="AB1195" i="55"/>
  <c r="AB1192" i="55"/>
  <c r="AB1191" i="55"/>
  <c r="AB1190" i="55"/>
  <c r="AB1189" i="55"/>
  <c r="AB1188" i="55"/>
  <c r="AB1186" i="55"/>
  <c r="AB1181" i="55"/>
  <c r="AB1180" i="55"/>
  <c r="AB1178" i="55"/>
  <c r="AB1168" i="55"/>
  <c r="AB1167" i="55"/>
  <c r="AB1166" i="55"/>
  <c r="AB1165" i="55"/>
  <c r="AB1164" i="55"/>
  <c r="AB1163" i="55"/>
  <c r="AB1131" i="55"/>
  <c r="AB1130" i="55"/>
  <c r="AB1128" i="55"/>
  <c r="AB1127" i="55"/>
  <c r="AB1126" i="55"/>
  <c r="AB1125" i="55"/>
  <c r="AB1123" i="55"/>
  <c r="AB1122" i="55"/>
  <c r="AB1121" i="55"/>
  <c r="AB1120" i="55"/>
  <c r="AB1111" i="55"/>
  <c r="AB1110" i="55"/>
  <c r="AB1108" i="55"/>
  <c r="AB1107" i="55"/>
  <c r="AB1106" i="55"/>
  <c r="AB1105" i="55"/>
  <c r="AB1104" i="55"/>
  <c r="AB1103" i="55"/>
  <c r="AB1102" i="55"/>
  <c r="AB1101" i="55"/>
  <c r="AB1100" i="55"/>
  <c r="AB1098" i="55"/>
  <c r="AB1097" i="55"/>
  <c r="AB1096" i="55"/>
  <c r="AB1092" i="55"/>
  <c r="AB1091" i="55"/>
  <c r="AB1090" i="55"/>
  <c r="AB1089" i="55"/>
  <c r="AB1088" i="55"/>
  <c r="AB1087" i="55"/>
  <c r="AB1086" i="55"/>
  <c r="AB1085" i="55"/>
  <c r="AB1084" i="55"/>
  <c r="AB1083" i="55"/>
  <c r="AB1082" i="55"/>
  <c r="AB1081" i="55"/>
  <c r="AB1080" i="55"/>
  <c r="AB1079" i="55"/>
  <c r="AB1078" i="55"/>
  <c r="AB1077" i="55"/>
  <c r="AB1076" i="55"/>
  <c r="AB1075" i="55"/>
  <c r="AB1074" i="55"/>
  <c r="AB1073" i="55"/>
  <c r="AB1072" i="55"/>
  <c r="AB1071" i="55"/>
  <c r="AB1070" i="55"/>
  <c r="AB1069" i="55"/>
  <c r="AB1068" i="55"/>
  <c r="AB1065" i="55"/>
  <c r="AB1064" i="55"/>
  <c r="AB1061" i="55"/>
  <c r="AB1044" i="55"/>
  <c r="AB1043" i="55"/>
  <c r="AB1042" i="55"/>
  <c r="AB987" i="55"/>
  <c r="AB986" i="55"/>
  <c r="AB941" i="55"/>
  <c r="AB938" i="55"/>
  <c r="AB937" i="55"/>
  <c r="AB936" i="55"/>
  <c r="AB898" i="55"/>
  <c r="AB897" i="55"/>
  <c r="AB891" i="55"/>
  <c r="AB871" i="55"/>
  <c r="AB870" i="55"/>
  <c r="AB869" i="55"/>
  <c r="AB868" i="55"/>
  <c r="AB867" i="55"/>
  <c r="AB866" i="55"/>
  <c r="AB865" i="55"/>
  <c r="AB864" i="55"/>
  <c r="AB863" i="55"/>
  <c r="AB862" i="55"/>
  <c r="AB861" i="55"/>
  <c r="AB860" i="55"/>
  <c r="AB858" i="55"/>
  <c r="AB856" i="55"/>
  <c r="AB821" i="55"/>
  <c r="AB820" i="55"/>
  <c r="AB818" i="55"/>
  <c r="AB817" i="55"/>
  <c r="AB815" i="55"/>
  <c r="AB814" i="55"/>
  <c r="AB812" i="55"/>
  <c r="AB810" i="55"/>
  <c r="AB808" i="55"/>
  <c r="AB805" i="55"/>
  <c r="AB804" i="55"/>
  <c r="AB803" i="55"/>
  <c r="AB740" i="55"/>
  <c r="AB739" i="55"/>
  <c r="AB738" i="55"/>
  <c r="AB737" i="55"/>
  <c r="AB736" i="55"/>
  <c r="AB735" i="55"/>
  <c r="AB734" i="55"/>
  <c r="AB733" i="55"/>
  <c r="AB732" i="55"/>
  <c r="AB731" i="55"/>
  <c r="AB730" i="55"/>
  <c r="AB726" i="55"/>
  <c r="AB725" i="55"/>
  <c r="AB720" i="55"/>
  <c r="AB718" i="55"/>
  <c r="AB716" i="55"/>
  <c r="AB714" i="55"/>
  <c r="AB711" i="55"/>
  <c r="AB709" i="55"/>
  <c r="AB708" i="55"/>
  <c r="AB707" i="55"/>
  <c r="AB701" i="55"/>
  <c r="AB700" i="55"/>
  <c r="AB698" i="55"/>
  <c r="AB696" i="55"/>
  <c r="AB695" i="55"/>
  <c r="AB694" i="55"/>
  <c r="AB693" i="55"/>
  <c r="AB692" i="55"/>
  <c r="AB691" i="55"/>
  <c r="AB690" i="55"/>
  <c r="AB689" i="55"/>
  <c r="AB688" i="55"/>
  <c r="AB687" i="55"/>
  <c r="AB686" i="55"/>
  <c r="AB684" i="55"/>
  <c r="AB683" i="55"/>
  <c r="AB682" i="55"/>
  <c r="AB681" i="55"/>
  <c r="AB677" i="55"/>
  <c r="AB676" i="55"/>
  <c r="AB675" i="55"/>
  <c r="AB674" i="55"/>
  <c r="AB673" i="55"/>
  <c r="AB672" i="55"/>
  <c r="AB667" i="55"/>
  <c r="AB665" i="55"/>
  <c r="AB640" i="55"/>
  <c r="AB636" i="55"/>
  <c r="AB635" i="55"/>
  <c r="AB634" i="55"/>
  <c r="AB633" i="55"/>
  <c r="AB628" i="55"/>
  <c r="AB625" i="55"/>
  <c r="AB624" i="55"/>
  <c r="AB618" i="55"/>
  <c r="AB612" i="55"/>
  <c r="AB599" i="55"/>
  <c r="AB597" i="55"/>
  <c r="AB596" i="55"/>
  <c r="AB595" i="55"/>
  <c r="AB594" i="55"/>
  <c r="AB593" i="55"/>
  <c r="AB561" i="55"/>
  <c r="AB560" i="55"/>
  <c r="AB558" i="55"/>
  <c r="AB557" i="55"/>
  <c r="AB556" i="55"/>
  <c r="AB555" i="55"/>
  <c r="AB554" i="55"/>
  <c r="AB553" i="55"/>
  <c r="AB551" i="55"/>
  <c r="AB550" i="55"/>
  <c r="AB549" i="55"/>
  <c r="AB548" i="55"/>
  <c r="AB547" i="55"/>
  <c r="AB546" i="55"/>
  <c r="AB545" i="55"/>
  <c r="AB544" i="55"/>
  <c r="AB543" i="55"/>
  <c r="AB542" i="55"/>
  <c r="AB541" i="55"/>
  <c r="AB540" i="55"/>
  <c r="AB539" i="55"/>
  <c r="AB538" i="55"/>
  <c r="AB537" i="55"/>
  <c r="AB511" i="55"/>
  <c r="AB510" i="55"/>
  <c r="AB509" i="55"/>
  <c r="AB508" i="55"/>
  <c r="AB507" i="55"/>
  <c r="AB506" i="55"/>
  <c r="AB505" i="55"/>
  <c r="AB504" i="55"/>
  <c r="AB469" i="55"/>
  <c r="AB468" i="55"/>
  <c r="AB467" i="55"/>
  <c r="AB466" i="55"/>
  <c r="AB465" i="55"/>
  <c r="AB463" i="55"/>
  <c r="AB462" i="55"/>
  <c r="AB461" i="55"/>
  <c r="AB460" i="55"/>
  <c r="AB459" i="55"/>
  <c r="AB458" i="55"/>
  <c r="AB457" i="55"/>
  <c r="AB456" i="55"/>
  <c r="AB454" i="55"/>
  <c r="AB452" i="55"/>
  <c r="AB442" i="55"/>
  <c r="AB415" i="55"/>
  <c r="AB401" i="55"/>
  <c r="AB396" i="55"/>
  <c r="AB381" i="55"/>
  <c r="AB378" i="55"/>
  <c r="AB376" i="55"/>
  <c r="AB375" i="55"/>
  <c r="AB374" i="55"/>
  <c r="AB372" i="55"/>
  <c r="AB371" i="55"/>
  <c r="AB370" i="55"/>
  <c r="AB369" i="55"/>
  <c r="AB367" i="55"/>
  <c r="AB366" i="55"/>
  <c r="AB365" i="55"/>
  <c r="AB364" i="55"/>
  <c r="AB354" i="55"/>
  <c r="AB353" i="55"/>
  <c r="AB352" i="55"/>
  <c r="AB347" i="55"/>
  <c r="AB346" i="55"/>
  <c r="AB345" i="55"/>
  <c r="AB344" i="55"/>
  <c r="AB343" i="55"/>
  <c r="AB342" i="55"/>
  <c r="AB341" i="55"/>
  <c r="AB337" i="55"/>
  <c r="AB336" i="55"/>
  <c r="AB330" i="55"/>
  <c r="AB323" i="55"/>
  <c r="AB322" i="55"/>
  <c r="AB307" i="55"/>
  <c r="AB291" i="55"/>
  <c r="AB290" i="55"/>
  <c r="AB289" i="55"/>
  <c r="AB229" i="55"/>
  <c r="AB62" i="55"/>
  <c r="AB46" i="55"/>
  <c r="AB45" i="55"/>
  <c r="AB38" i="55"/>
  <c r="AB18" i="55"/>
  <c r="AB17" i="55"/>
  <c r="AB6" i="55"/>
  <c r="Y1838" i="55"/>
  <c r="Y1839" i="55"/>
  <c r="Y1840" i="55"/>
  <c r="Y1841" i="55"/>
  <c r="Y1842" i="55"/>
  <c r="Y1843" i="55"/>
  <c r="Y1844" i="55"/>
  <c r="Y1845" i="55"/>
  <c r="Y1846" i="55"/>
  <c r="Y1847" i="55"/>
  <c r="Y1848" i="55"/>
  <c r="Y1849" i="55"/>
  <c r="Y1850" i="55"/>
  <c r="Y1851" i="55"/>
  <c r="Y1852" i="55"/>
  <c r="Y1853" i="55"/>
  <c r="Y1854" i="55"/>
  <c r="Y1855" i="55"/>
  <c r="Y1856" i="55"/>
  <c r="Y1857" i="55"/>
  <c r="Y1858" i="55"/>
  <c r="Y1859" i="55"/>
  <c r="Y1860" i="55"/>
  <c r="Y1861" i="55"/>
  <c r="Y1862" i="55"/>
  <c r="Y1863" i="55"/>
  <c r="Y1864" i="55"/>
  <c r="Y1865" i="55"/>
  <c r="Y1866" i="55"/>
  <c r="Y1867" i="55"/>
  <c r="Y1868" i="55"/>
  <c r="Y1869" i="55"/>
  <c r="Y1870" i="55"/>
  <c r="Y1871" i="55"/>
  <c r="Y1872" i="55"/>
  <c r="Y1873" i="55"/>
  <c r="Y1874" i="55"/>
  <c r="Y1875" i="55"/>
  <c r="Y1876" i="55"/>
  <c r="Y1877" i="55"/>
  <c r="Y1878" i="55"/>
  <c r="Y1879" i="55"/>
  <c r="Y1880" i="55"/>
  <c r="Y1881" i="55"/>
  <c r="Y1882" i="55"/>
  <c r="Y1883" i="55"/>
  <c r="Y1884" i="55"/>
  <c r="Y1885" i="55"/>
  <c r="Y1886" i="55"/>
  <c r="Y1887" i="55"/>
  <c r="Y1888" i="55"/>
  <c r="Y1889" i="55"/>
  <c r="Y1890" i="55"/>
  <c r="Y1891" i="55"/>
  <c r="Y1892" i="55"/>
  <c r="Y1893" i="55"/>
  <c r="Y1894" i="55"/>
  <c r="Y1895" i="55"/>
  <c r="Y1896" i="55"/>
  <c r="Y1897" i="55"/>
  <c r="Y1898" i="55"/>
  <c r="Y1899" i="55"/>
  <c r="Y1900" i="55"/>
  <c r="Y1901" i="55"/>
  <c r="Y1902" i="55"/>
  <c r="Y1903" i="55"/>
  <c r="Y1904" i="55"/>
  <c r="Y1905" i="55"/>
  <c r="Y1906" i="55"/>
  <c r="Y1907" i="55"/>
  <c r="Y1908" i="55"/>
  <c r="Y1909" i="55"/>
  <c r="Y1910" i="55"/>
  <c r="Y1911" i="55"/>
  <c r="Y1912" i="55"/>
  <c r="Y1913" i="55"/>
  <c r="Y1914" i="55"/>
  <c r="Y1915" i="55"/>
  <c r="Y1916" i="55"/>
  <c r="Y1917" i="55"/>
  <c r="Y1918" i="55"/>
  <c r="Y1919" i="55"/>
  <c r="Y1920" i="55"/>
  <c r="Y1921" i="55"/>
  <c r="Y1922" i="55"/>
  <c r="Y1923" i="55"/>
  <c r="Y1924" i="55"/>
  <c r="Y1925" i="55"/>
  <c r="Y1926" i="55"/>
  <c r="Y1927" i="55"/>
  <c r="Y1928" i="55"/>
  <c r="Y1929" i="55"/>
  <c r="Y1930" i="55"/>
  <c r="Y1931" i="55"/>
  <c r="Y1932" i="55"/>
  <c r="Y1933" i="55"/>
  <c r="Y1934" i="55"/>
  <c r="Y1935" i="55"/>
  <c r="Y1936" i="55"/>
  <c r="Y1937" i="55"/>
  <c r="Y1938" i="55"/>
  <c r="Y1939" i="55"/>
  <c r="Y1940" i="55"/>
  <c r="Y1941" i="55"/>
  <c r="Y1942" i="55"/>
  <c r="Y1943" i="55"/>
  <c r="Y1944" i="55"/>
  <c r="Y1945" i="55"/>
  <c r="Y1946" i="55"/>
  <c r="Y1947" i="55"/>
  <c r="Y1948" i="55"/>
  <c r="Y1949" i="55"/>
  <c r="Y1950" i="55"/>
  <c r="Y1951" i="55"/>
  <c r="Y1952" i="55"/>
  <c r="Y1953" i="55"/>
  <c r="Y1954" i="55"/>
  <c r="Y1955" i="55"/>
  <c r="Y1956" i="55"/>
  <c r="Y1957" i="55"/>
  <c r="Y1958" i="55"/>
  <c r="Y1959" i="55"/>
  <c r="Y1960" i="55"/>
  <c r="Y1961" i="55"/>
  <c r="Y1962" i="55"/>
  <c r="Y1963" i="55"/>
  <c r="Y1964" i="55"/>
  <c r="Y1965" i="55"/>
  <c r="Y1966" i="55"/>
  <c r="Y1967" i="55"/>
  <c r="Y1968" i="55"/>
  <c r="Y1969" i="55"/>
  <c r="Y1970" i="55"/>
  <c r="Y1971" i="55"/>
  <c r="Y1972" i="55"/>
  <c r="Y1973" i="55"/>
  <c r="Y1974" i="55"/>
  <c r="Y1975" i="55"/>
  <c r="Y1976" i="55"/>
  <c r="Y1977" i="55"/>
  <c r="Y1978" i="55"/>
  <c r="Y1979" i="55"/>
  <c r="Y1980" i="55"/>
  <c r="Y1981" i="55"/>
  <c r="Y1982" i="55"/>
  <c r="Y1983" i="55"/>
  <c r="Y1984" i="55"/>
  <c r="Y1985" i="55"/>
  <c r="Y1986" i="55"/>
  <c r="Y1987" i="55"/>
  <c r="Y1988" i="55"/>
  <c r="Y1989" i="55"/>
  <c r="Y1990" i="55"/>
  <c r="Y1991" i="55"/>
  <c r="Y1992" i="55"/>
  <c r="Y1993" i="55"/>
  <c r="Y1994" i="55"/>
  <c r="Y1995" i="55"/>
  <c r="Y1996" i="55"/>
  <c r="Y1997" i="55"/>
  <c r="Y1998" i="55"/>
  <c r="Y1999" i="55"/>
  <c r="Y2000" i="55"/>
  <c r="Y2001" i="55"/>
  <c r="Y2002" i="55"/>
  <c r="Y2003" i="55"/>
  <c r="Y2004" i="55"/>
  <c r="Y2005" i="55"/>
  <c r="Y2006" i="55"/>
  <c r="Y2007" i="55"/>
  <c r="Y2008" i="55"/>
  <c r="Y2009" i="55"/>
  <c r="Y2010" i="55"/>
  <c r="Y2011" i="55"/>
  <c r="Y2012" i="55"/>
  <c r="Y2013" i="55"/>
  <c r="Y2014" i="55"/>
  <c r="Y2015" i="55"/>
  <c r="Y2016" i="55"/>
  <c r="Y2017" i="55"/>
  <c r="Y2018" i="55"/>
  <c r="Y2019" i="55"/>
  <c r="Y2020" i="55"/>
  <c r="Y2021" i="55"/>
  <c r="Y2022" i="55"/>
  <c r="Y2023" i="55"/>
  <c r="Y2024" i="55"/>
  <c r="Y2025" i="55"/>
  <c r="Y2026" i="55"/>
  <c r="Y2027" i="55"/>
  <c r="Y2028" i="55"/>
  <c r="Y2029" i="55"/>
  <c r="Y2030" i="55"/>
  <c r="Y2031" i="55"/>
  <c r="Y2032" i="55"/>
  <c r="Y2033" i="55"/>
  <c r="Y2034" i="55"/>
  <c r="Y2035" i="55"/>
  <c r="Y2036" i="55"/>
  <c r="Y2037" i="55"/>
  <c r="Y2038" i="55"/>
  <c r="Y2039" i="55"/>
  <c r="Y2040" i="55"/>
  <c r="Y2041" i="55"/>
  <c r="Y2042" i="55"/>
  <c r="Y2043" i="55"/>
  <c r="Y2044" i="55"/>
  <c r="Y2045" i="55"/>
  <c r="Y2046" i="55"/>
  <c r="Y2047" i="55"/>
  <c r="Y2048" i="55"/>
  <c r="Y2049" i="55"/>
  <c r="Y2050" i="55"/>
  <c r="Y2051" i="55"/>
  <c r="Y2052" i="55"/>
  <c r="Y2053" i="55"/>
  <c r="Y2054" i="55"/>
  <c r="Y2055" i="55"/>
  <c r="Y2056" i="55"/>
  <c r="Y2057" i="55"/>
  <c r="Y2058" i="55"/>
  <c r="Y2059" i="55"/>
  <c r="Y2060" i="55"/>
  <c r="Y2061" i="55"/>
  <c r="Y2062" i="55"/>
  <c r="Y2063" i="55"/>
  <c r="Y2064" i="55"/>
  <c r="Y2065" i="55"/>
  <c r="Y2066" i="55"/>
  <c r="Y2067" i="55"/>
  <c r="Y2068" i="55"/>
  <c r="Y2069" i="55"/>
  <c r="Y2070" i="55"/>
  <c r="Y2071" i="55"/>
  <c r="Y2072" i="55"/>
  <c r="Y2073" i="55"/>
  <c r="Y2074" i="55"/>
  <c r="Y2075" i="55"/>
  <c r="Y2076" i="55"/>
  <c r="Y2077" i="55"/>
  <c r="Y2078" i="55"/>
  <c r="Y2079" i="55"/>
  <c r="Y2080" i="55"/>
  <c r="Y2081" i="55"/>
  <c r="Y2082" i="55"/>
  <c r="Y2083" i="55"/>
  <c r="Y2084" i="55"/>
  <c r="Y2085" i="55"/>
  <c r="Y2086" i="55"/>
  <c r="Y2087" i="55"/>
  <c r="Y2088" i="55"/>
  <c r="Y2089" i="55"/>
  <c r="Y2090" i="55"/>
  <c r="Y2091" i="55"/>
  <c r="Y2092" i="55"/>
  <c r="Y2093" i="55"/>
  <c r="Y2094" i="55"/>
  <c r="Y2095" i="55"/>
  <c r="Y2096" i="55"/>
  <c r="Y2097" i="55"/>
  <c r="Y2098" i="55"/>
  <c r="Y2099" i="55"/>
  <c r="Y2100" i="55"/>
  <c r="Y2101" i="55"/>
  <c r="Y2102" i="55"/>
  <c r="Y2103" i="55"/>
  <c r="Y2104" i="55"/>
  <c r="Y2105" i="55"/>
  <c r="Y2106" i="55"/>
  <c r="Y2107" i="55"/>
  <c r="Y2108" i="55"/>
  <c r="Y2109" i="55"/>
  <c r="Y2110" i="55"/>
  <c r="Y2111" i="55"/>
  <c r="Y2112" i="55"/>
  <c r="Y2113" i="55"/>
  <c r="Y2114" i="55"/>
  <c r="Y2115" i="55"/>
  <c r="Y2116" i="55"/>
  <c r="Y2117" i="55"/>
  <c r="Y2118" i="55"/>
  <c r="Y2119" i="55"/>
  <c r="Y2120" i="55"/>
  <c r="Y2121" i="55"/>
  <c r="Y2122" i="55"/>
  <c r="Y2123" i="55"/>
  <c r="Y2124" i="55"/>
  <c r="Y2125" i="55"/>
  <c r="Y2126" i="55"/>
  <c r="Y2127" i="55"/>
  <c r="Y2128" i="55"/>
  <c r="Y2129" i="55"/>
  <c r="Y2130" i="55"/>
  <c r="Y2131" i="55"/>
  <c r="Y2132" i="55"/>
  <c r="Y2133" i="55"/>
  <c r="Y2134" i="55"/>
  <c r="Y2135" i="55"/>
  <c r="Y2136" i="55"/>
  <c r="Y2137" i="55"/>
  <c r="Y2138" i="55"/>
  <c r="Y2139" i="55"/>
  <c r="Y2140" i="55"/>
  <c r="Y2141" i="55"/>
  <c r="Y2142" i="55"/>
  <c r="Y2143" i="55"/>
  <c r="Y2144" i="55"/>
  <c r="Y2145" i="55"/>
  <c r="Y2146" i="55"/>
  <c r="Y2147" i="55"/>
  <c r="Y2148" i="55"/>
  <c r="Y2149" i="55"/>
  <c r="Y2150" i="55"/>
  <c r="Y2151" i="55"/>
  <c r="Y2152" i="55"/>
  <c r="Y2153" i="55"/>
  <c r="Y2154" i="55"/>
  <c r="Y2155" i="55"/>
  <c r="Y2156" i="55"/>
  <c r="Y2157" i="55"/>
  <c r="Y2158" i="55"/>
  <c r="Y2159" i="55"/>
  <c r="Y2160" i="55"/>
  <c r="Y2161" i="55"/>
  <c r="Y2162" i="55"/>
  <c r="Y2163" i="55"/>
  <c r="Y2164" i="55"/>
  <c r="Y2165" i="55"/>
  <c r="Y2166" i="55"/>
  <c r="Y2167" i="55"/>
  <c r="Y2168" i="55"/>
  <c r="Y2169" i="55"/>
  <c r="Y2170" i="55"/>
  <c r="Y2171" i="55"/>
  <c r="Y2172" i="55"/>
  <c r="Y2173" i="55"/>
  <c r="Y2174" i="55"/>
  <c r="Y2175" i="55"/>
  <c r="Y2176" i="55"/>
  <c r="Y2177" i="55"/>
  <c r="Y2178" i="55"/>
  <c r="Y2179" i="55"/>
  <c r="Y2180" i="55"/>
  <c r="Y2181" i="55"/>
  <c r="Y2182" i="55"/>
  <c r="Y2183" i="55"/>
  <c r="Y2184" i="55"/>
  <c r="Y2185" i="55"/>
  <c r="Y2186" i="55"/>
  <c r="Y2187" i="55"/>
  <c r="Y2188" i="55"/>
  <c r="Y2189" i="55"/>
  <c r="Y2190" i="55"/>
  <c r="Y2191" i="55"/>
  <c r="Y2192" i="55"/>
  <c r="Y2193" i="55"/>
  <c r="Y2194" i="55"/>
  <c r="Y2195" i="55"/>
  <c r="Y2196" i="55"/>
  <c r="Y2197" i="55"/>
  <c r="Y2198" i="55"/>
  <c r="Y2199" i="55"/>
  <c r="Y2200" i="55"/>
  <c r="Y2201" i="55"/>
  <c r="Y2202" i="55"/>
  <c r="Y2203" i="55"/>
  <c r="Y2204" i="55"/>
  <c r="Y2205" i="55"/>
  <c r="Y2206" i="55"/>
  <c r="Y2207" i="55"/>
  <c r="Y2208" i="55"/>
  <c r="Y2209" i="55"/>
  <c r="Y2210" i="55"/>
  <c r="Y2211" i="55"/>
  <c r="Y2212" i="55"/>
  <c r="Y2213" i="55"/>
  <c r="Y2214" i="55"/>
  <c r="Y2215" i="55"/>
  <c r="Y2216" i="55"/>
  <c r="Y2217" i="55"/>
  <c r="Y2218" i="55"/>
  <c r="Y2219" i="55"/>
  <c r="Y2220" i="55"/>
  <c r="Y2221" i="55"/>
  <c r="Y2222" i="55"/>
  <c r="Y2223" i="55"/>
  <c r="Y2224" i="55"/>
  <c r="Y2225" i="55"/>
  <c r="Y2226" i="55"/>
  <c r="Y2227" i="55"/>
  <c r="Y2228" i="55"/>
  <c r="Y2229" i="55"/>
  <c r="Y2230" i="55"/>
  <c r="Y2231" i="55"/>
  <c r="Y2232" i="55"/>
  <c r="Y2233" i="55"/>
  <c r="Y2234" i="55"/>
  <c r="Y2235" i="55"/>
  <c r="Y2236" i="55"/>
  <c r="Y2237" i="55"/>
  <c r="Y2238" i="55"/>
  <c r="Y2239" i="55"/>
  <c r="Y2240" i="55"/>
  <c r="Y2241" i="55"/>
  <c r="Y2242" i="55"/>
  <c r="Y2243" i="55"/>
  <c r="Y2244" i="55"/>
  <c r="Y2245" i="55"/>
  <c r="Y2246" i="55"/>
  <c r="Y2247" i="55"/>
  <c r="Y2248" i="55"/>
  <c r="Y2249" i="55"/>
  <c r="Y2250" i="55"/>
  <c r="Y2251" i="55"/>
  <c r="Y2252" i="55"/>
  <c r="Y2253" i="55"/>
  <c r="Y2254" i="55"/>
  <c r="Y2255" i="55"/>
  <c r="Y2256" i="55"/>
  <c r="Y2257" i="55"/>
  <c r="Y2258" i="55"/>
  <c r="Y2259" i="55"/>
  <c r="Y2260" i="55"/>
  <c r="Y2261" i="55"/>
  <c r="Y2262" i="55"/>
  <c r="Y2263" i="55"/>
  <c r="Y2264" i="55"/>
  <c r="Y2265" i="55"/>
  <c r="Y2266" i="55"/>
  <c r="Y2267" i="55"/>
  <c r="Y2268" i="55"/>
  <c r="Y2269" i="55"/>
  <c r="Y2270" i="55"/>
  <c r="Y2271" i="55"/>
  <c r="Y2272" i="55"/>
  <c r="Y2273" i="55"/>
  <c r="Y2274" i="55"/>
  <c r="Y2275" i="55"/>
  <c r="Y2276" i="55"/>
  <c r="Y2277" i="55"/>
  <c r="Y2278" i="55"/>
  <c r="Y2279" i="55"/>
  <c r="Y2280" i="55"/>
  <c r="Y2281" i="55"/>
  <c r="Y2282" i="55"/>
  <c r="Y2283" i="55"/>
  <c r="Y2284" i="55"/>
  <c r="Y2285" i="55"/>
  <c r="Y2286" i="55"/>
  <c r="Y2287" i="55"/>
  <c r="Y2288" i="55"/>
  <c r="Y2289" i="55"/>
  <c r="Y2290" i="55"/>
  <c r="Y2291" i="55"/>
  <c r="Y2292" i="55"/>
  <c r="Y2293" i="55"/>
  <c r="Y2294" i="55"/>
  <c r="Y2295" i="55"/>
  <c r="Y2296" i="55"/>
  <c r="Y2297" i="55"/>
  <c r="Y2298" i="55"/>
  <c r="Y2299" i="55"/>
  <c r="Y2300" i="55"/>
  <c r="Y2301" i="55"/>
  <c r="Y2302" i="55"/>
  <c r="Y2303" i="55"/>
  <c r="Y2304" i="55"/>
  <c r="Y2305" i="55"/>
  <c r="Y2306" i="55"/>
  <c r="Y2307" i="55"/>
  <c r="Y2308" i="55"/>
  <c r="Y2309" i="55"/>
  <c r="Y2310" i="55"/>
  <c r="Y2311" i="55"/>
  <c r="Y2312" i="55"/>
  <c r="Y2313" i="55"/>
  <c r="Y2314" i="55"/>
  <c r="Y2315" i="55"/>
  <c r="Y2316" i="55"/>
  <c r="Y2317" i="55"/>
  <c r="Y2318" i="55"/>
  <c r="Y2319" i="55"/>
  <c r="Y2320" i="55"/>
  <c r="Y2321" i="55"/>
  <c r="Y2322" i="55"/>
  <c r="Y2323" i="55"/>
  <c r="Y2324" i="55"/>
  <c r="Y2325" i="55"/>
  <c r="Y2326" i="55"/>
  <c r="Y2327" i="55"/>
  <c r="Y2328" i="55"/>
  <c r="Y2329" i="55"/>
  <c r="Y2330" i="55"/>
  <c r="Y2331" i="55"/>
  <c r="Y2332" i="55"/>
  <c r="Y2333" i="55"/>
  <c r="Y2334" i="55"/>
  <c r="Y2335" i="55"/>
  <c r="Y2336" i="55"/>
  <c r="Y2337" i="55"/>
  <c r="Y2338" i="55"/>
  <c r="Y2339" i="55"/>
  <c r="Y2340" i="55"/>
  <c r="Y2341" i="55"/>
  <c r="Y2342" i="55"/>
  <c r="Y2343" i="55"/>
  <c r="Y2344" i="55"/>
  <c r="Y2345" i="55"/>
  <c r="Y2346" i="55"/>
  <c r="Y2347" i="55"/>
  <c r="Y2348" i="55"/>
  <c r="Y2349" i="55"/>
  <c r="Y2350" i="55"/>
  <c r="Y2351" i="55"/>
  <c r="Y2352" i="55"/>
  <c r="Y2353" i="55"/>
  <c r="Y2354" i="55"/>
  <c r="Y2355" i="55"/>
  <c r="Y2356" i="55"/>
  <c r="Y2357" i="55"/>
  <c r="Y2358" i="55"/>
  <c r="Y2359" i="55"/>
  <c r="Y2360" i="55"/>
  <c r="Y2361" i="55"/>
  <c r="Y2362" i="55"/>
  <c r="Y2363" i="55"/>
  <c r="Y2364" i="55"/>
  <c r="Y2365" i="55"/>
  <c r="Y2366" i="55"/>
  <c r="Y2367" i="55"/>
  <c r="Y2368" i="55"/>
  <c r="Y2369" i="55"/>
  <c r="Y2370" i="55"/>
  <c r="Y2371" i="55"/>
  <c r="Y2372" i="55"/>
  <c r="Y2373" i="55"/>
  <c r="Y2374" i="55"/>
  <c r="Y2375" i="55"/>
  <c r="Y2376" i="55"/>
  <c r="Y2377" i="55"/>
  <c r="Y2378" i="55"/>
  <c r="Y2379" i="55"/>
  <c r="Y2380" i="55"/>
  <c r="Y2381" i="55"/>
  <c r="Y2382" i="55"/>
  <c r="Y2383" i="55"/>
  <c r="Y2384" i="55"/>
  <c r="Y2385" i="55"/>
  <c r="Y2386" i="55"/>
  <c r="Y2387" i="55"/>
  <c r="Y2388" i="55"/>
  <c r="Y2389" i="55"/>
  <c r="Y2390" i="55"/>
  <c r="Y2391" i="55"/>
  <c r="Y2392" i="55"/>
  <c r="Y2393" i="55"/>
  <c r="Y2394" i="55"/>
  <c r="Y2395" i="55"/>
  <c r="Y2396" i="55"/>
  <c r="Y2397" i="55"/>
  <c r="Y2398" i="55"/>
  <c r="Y2399" i="55"/>
  <c r="Y2400" i="55"/>
  <c r="Y2401" i="55"/>
  <c r="Y2402" i="55"/>
  <c r="Y2403" i="55"/>
  <c r="Y2404" i="55"/>
  <c r="Y2405" i="55"/>
  <c r="Y2406" i="55"/>
  <c r="Y2407" i="55"/>
  <c r="Y2408" i="55"/>
  <c r="Y2409" i="55"/>
  <c r="Y2410" i="55"/>
  <c r="Y2411" i="55"/>
  <c r="Y2412" i="55"/>
  <c r="Y2413" i="55"/>
  <c r="Y2414" i="55"/>
  <c r="Y2415" i="55"/>
  <c r="Y2416" i="55"/>
  <c r="Y2417" i="55"/>
  <c r="Y2418" i="55"/>
  <c r="Y2419" i="55"/>
  <c r="Y2420" i="55"/>
  <c r="Y2421" i="55"/>
  <c r="Y2422" i="55"/>
  <c r="Y2423" i="55"/>
  <c r="Y2424" i="55"/>
  <c r="Y2425" i="55"/>
  <c r="Y2426" i="55"/>
  <c r="Y2427" i="55"/>
  <c r="Y2428" i="55"/>
  <c r="Y2429" i="55"/>
  <c r="Y2430" i="55"/>
  <c r="Y2431" i="55"/>
  <c r="Y2432" i="55"/>
  <c r="Y2433" i="55"/>
  <c r="Y2434" i="55"/>
  <c r="Y2435" i="55"/>
  <c r="Y2436" i="55"/>
  <c r="Y2437" i="55"/>
  <c r="Y2438" i="55"/>
  <c r="Y2439" i="55"/>
  <c r="Y2440" i="55"/>
  <c r="Y2441" i="55"/>
  <c r="Y2442" i="55"/>
  <c r="Y2443" i="55"/>
  <c r="Y2444" i="55"/>
  <c r="Y2445" i="55"/>
  <c r="Y2446" i="55"/>
  <c r="Y2447" i="55"/>
  <c r="Y2448" i="55"/>
  <c r="Y2449" i="55"/>
  <c r="Y2450" i="55"/>
  <c r="Y2451" i="55"/>
  <c r="Y2452" i="55"/>
  <c r="Y2453" i="55"/>
  <c r="Y2454" i="55"/>
  <c r="Y2455" i="55"/>
  <c r="Y2456" i="55"/>
  <c r="Y2457" i="55"/>
  <c r="Y2458" i="55"/>
  <c r="Y2459" i="55"/>
  <c r="Y2460" i="55"/>
  <c r="Y2461" i="55"/>
  <c r="Y2462" i="55"/>
  <c r="Y2463" i="55"/>
  <c r="Y2464" i="55"/>
  <c r="Y2465" i="55"/>
  <c r="Y2466" i="55"/>
  <c r="Y2467" i="55"/>
  <c r="Y2468" i="55"/>
  <c r="Y2469" i="55"/>
  <c r="Y2470" i="55"/>
  <c r="Y2471" i="55"/>
  <c r="Y2472" i="55"/>
  <c r="Y2473" i="55"/>
  <c r="Y2474" i="55"/>
  <c r="Y2475" i="55"/>
  <c r="Y2476" i="55"/>
  <c r="Y2477" i="55"/>
  <c r="Y2478" i="55"/>
  <c r="Y2479" i="55"/>
  <c r="Y2480" i="55"/>
  <c r="Y2481" i="55"/>
  <c r="Y2482" i="55"/>
  <c r="Y2483" i="55"/>
  <c r="Y2484" i="55"/>
  <c r="Y2485" i="55"/>
  <c r="Y2486" i="55"/>
  <c r="Y2487" i="55"/>
  <c r="Y2488" i="55"/>
  <c r="Y2489" i="55"/>
  <c r="Y2490" i="55"/>
  <c r="Y2491" i="55"/>
  <c r="Y2492" i="55"/>
  <c r="Y2493" i="55"/>
  <c r="Y2494" i="55"/>
  <c r="Y2495" i="55"/>
  <c r="Y2496" i="55"/>
  <c r="Y2497" i="55"/>
  <c r="Y2498" i="55"/>
  <c r="Y2499" i="55"/>
  <c r="Y2500" i="55"/>
  <c r="Y2501" i="55"/>
  <c r="Y2502" i="55"/>
  <c r="Y2503" i="55"/>
  <c r="Y2504" i="55"/>
  <c r="Y2505" i="55"/>
  <c r="Y2506" i="55"/>
  <c r="Y2507" i="55"/>
  <c r="Y2508" i="55"/>
  <c r="Y2509" i="55"/>
  <c r="Y2510" i="55"/>
  <c r="Y2511" i="55"/>
  <c r="Y2512" i="55"/>
  <c r="Y2513" i="55"/>
  <c r="Y2514" i="55"/>
  <c r="Y2515" i="55"/>
  <c r="Y2516" i="55"/>
  <c r="Y2517" i="55"/>
  <c r="Y2518" i="55"/>
  <c r="Y2519" i="55"/>
  <c r="Y2520" i="55"/>
  <c r="Y2521" i="55"/>
  <c r="Y2522" i="55"/>
  <c r="Y2523" i="55"/>
  <c r="Y2524" i="55"/>
  <c r="Y2525" i="55"/>
  <c r="Y2526" i="55"/>
  <c r="Y2527" i="55"/>
  <c r="Y2528" i="55"/>
  <c r="Y2529" i="55"/>
  <c r="Y2530" i="55"/>
  <c r="Y2531" i="55"/>
  <c r="Y2532" i="55"/>
  <c r="Y2533" i="55"/>
  <c r="Y2534" i="55"/>
  <c r="Y2535" i="55"/>
  <c r="Y2536" i="55"/>
  <c r="Y2537" i="55"/>
  <c r="Y2538" i="55"/>
  <c r="Y2539" i="55"/>
  <c r="Y2540" i="55"/>
  <c r="Y2541" i="55"/>
  <c r="Y2542" i="55"/>
  <c r="Y2543" i="55"/>
  <c r="Y2544" i="55"/>
  <c r="Y2545" i="55"/>
  <c r="Y2546" i="55"/>
  <c r="Y2547" i="55"/>
  <c r="Y2548" i="55"/>
  <c r="Y2549" i="55"/>
  <c r="Y2550" i="55"/>
  <c r="Y2551" i="55"/>
  <c r="Y2552" i="55"/>
  <c r="Y2553" i="55"/>
  <c r="Y2554" i="55"/>
  <c r="Y2555" i="55"/>
  <c r="Y2556" i="55"/>
  <c r="Y2557" i="55"/>
  <c r="Y2558" i="55"/>
  <c r="Y2559" i="55"/>
  <c r="Y2560" i="55"/>
  <c r="Y2561" i="55"/>
  <c r="Y2562" i="55"/>
  <c r="Y2563" i="55"/>
  <c r="Y2564" i="55"/>
  <c r="Y2565" i="55"/>
  <c r="Y2566" i="55"/>
  <c r="Y2567" i="55"/>
  <c r="Y2568" i="55"/>
  <c r="Y2569" i="55"/>
  <c r="Y2570" i="55"/>
  <c r="Y2571" i="55"/>
  <c r="Y2572" i="55"/>
  <c r="Y2573" i="55"/>
  <c r="Y2574" i="55"/>
  <c r="Y2575" i="55"/>
  <c r="Y2576" i="55"/>
  <c r="Y2577" i="55"/>
  <c r="Y2578" i="55"/>
  <c r="Y2579" i="55"/>
  <c r="Y2580" i="55"/>
  <c r="Y2581" i="55"/>
  <c r="Y2582" i="55"/>
  <c r="Y2583" i="55"/>
  <c r="Y2584" i="55"/>
  <c r="Y2585" i="55"/>
  <c r="Y2586" i="55"/>
  <c r="Y2587" i="55"/>
  <c r="Y2588" i="55"/>
  <c r="Y2589" i="55"/>
  <c r="Y2590" i="55"/>
  <c r="Y2591" i="55"/>
  <c r="Y2592" i="55"/>
  <c r="Y2593" i="55"/>
  <c r="Y2594" i="55"/>
  <c r="Y2595" i="55"/>
  <c r="Y2596" i="55"/>
  <c r="Y2597" i="55"/>
  <c r="Y2598" i="55"/>
  <c r="Y2599" i="55"/>
  <c r="Y2600" i="55"/>
  <c r="Y2601" i="55"/>
  <c r="Y2602" i="55"/>
  <c r="Y2603" i="55"/>
  <c r="Y2604" i="55"/>
  <c r="Y2605" i="55"/>
  <c r="Y2606" i="55"/>
  <c r="Y2607" i="55"/>
  <c r="Y2608" i="55"/>
  <c r="Y2609" i="55"/>
  <c r="Y2610" i="55"/>
  <c r="Y2611" i="55"/>
  <c r="Y2612" i="55"/>
  <c r="Y2613" i="55"/>
  <c r="Y2614" i="55"/>
  <c r="Y2615" i="55"/>
  <c r="Y2616" i="55"/>
  <c r="Y2617" i="55"/>
  <c r="Y2618" i="55"/>
  <c r="Y2619" i="55"/>
  <c r="Y2620" i="55"/>
  <c r="Y2621" i="55"/>
  <c r="Y2622" i="55"/>
  <c r="Y2623" i="55"/>
  <c r="Y2624" i="55"/>
  <c r="Y2625" i="55"/>
  <c r="Y2626" i="55"/>
  <c r="Y2627" i="55"/>
  <c r="Y2628" i="55"/>
  <c r="Y2629" i="55"/>
  <c r="Y2630" i="55"/>
  <c r="Y2631" i="55"/>
  <c r="Y2632" i="55"/>
  <c r="Y2633" i="55"/>
  <c r="Y2634" i="55"/>
  <c r="Y2635" i="55"/>
  <c r="Y2636" i="55"/>
  <c r="Y2637" i="55"/>
  <c r="Y2638" i="55"/>
  <c r="Y2639" i="55"/>
  <c r="Y2640" i="55"/>
  <c r="Y2641" i="55"/>
  <c r="Y2642" i="55"/>
  <c r="Y2643" i="55"/>
  <c r="Y2644" i="55"/>
  <c r="Y2645" i="55"/>
  <c r="Y2646" i="55"/>
  <c r="Y2647" i="55"/>
  <c r="Y2648" i="55"/>
  <c r="Y2649" i="55"/>
  <c r="Y2650" i="55"/>
  <c r="Y2651" i="55"/>
  <c r="Y2652" i="55"/>
  <c r="Y2653" i="55"/>
  <c r="Y2654" i="55"/>
  <c r="Y2655" i="55"/>
  <c r="Y2656" i="55"/>
  <c r="Y2657" i="55"/>
  <c r="Y2658" i="55"/>
  <c r="Y2659" i="55"/>
  <c r="Y2660" i="55"/>
  <c r="Y2661" i="55"/>
  <c r="Y2662" i="55"/>
  <c r="Y2663" i="55"/>
  <c r="Y2664" i="55"/>
  <c r="Y2665" i="55"/>
  <c r="Y2666" i="55"/>
  <c r="Y2667" i="55"/>
  <c r="Y2668" i="55"/>
  <c r="Y2669" i="55"/>
  <c r="Y2670" i="55"/>
  <c r="Y2671" i="55"/>
  <c r="Y2672" i="55"/>
  <c r="Y2673" i="55"/>
  <c r="Y2674" i="55"/>
  <c r="Y2675" i="55"/>
  <c r="Y2676" i="55"/>
  <c r="Y2677" i="55"/>
  <c r="Y2678" i="55"/>
  <c r="Y2679" i="55"/>
  <c r="Y2680" i="55"/>
  <c r="Y2681" i="55"/>
  <c r="Y2682" i="55"/>
  <c r="Y2683" i="55"/>
  <c r="Y2684" i="55"/>
  <c r="Y2685" i="55"/>
  <c r="Y2686" i="55"/>
  <c r="Y2687" i="55"/>
  <c r="Y2688" i="55"/>
  <c r="Y2689" i="55"/>
  <c r="Y2690" i="55"/>
  <c r="Y2691" i="55"/>
  <c r="Y2692" i="55"/>
  <c r="Y2693" i="55"/>
  <c r="Y2694" i="55"/>
  <c r="Y2695" i="55"/>
  <c r="Y2696" i="55"/>
  <c r="Y2697" i="55"/>
  <c r="Y2698" i="55"/>
  <c r="Y2699" i="55"/>
  <c r="Y2700" i="55"/>
  <c r="Y2701" i="55"/>
  <c r="Y2702" i="55"/>
  <c r="Y2703" i="55"/>
  <c r="Y2704" i="55"/>
  <c r="Y2705" i="55"/>
  <c r="Y2706" i="55"/>
  <c r="Y2707" i="55"/>
  <c r="Y2708" i="55"/>
  <c r="Y2709" i="55"/>
  <c r="Y2710" i="55"/>
  <c r="Y2711" i="55"/>
  <c r="Y2712" i="55"/>
  <c r="Y2713" i="55"/>
  <c r="Y2714" i="55"/>
  <c r="Y2715" i="55"/>
  <c r="Y2716" i="55"/>
  <c r="Y2717" i="55"/>
  <c r="Y2718" i="55"/>
  <c r="Y2719" i="55"/>
  <c r="Y2720" i="55"/>
  <c r="Y2721" i="55"/>
  <c r="Y2722" i="55"/>
  <c r="Y2723" i="55"/>
  <c r="Y2724" i="55"/>
  <c r="Y2725" i="55"/>
  <c r="Y2726" i="55"/>
  <c r="Y2727" i="55"/>
  <c r="Y2728" i="55"/>
  <c r="Y2729" i="55"/>
  <c r="Y2730" i="55"/>
  <c r="Y2731" i="55"/>
  <c r="Y2732" i="55"/>
  <c r="Y2733" i="55"/>
  <c r="Y2734" i="55"/>
  <c r="Y2735" i="55"/>
  <c r="Y2736" i="55"/>
  <c r="Y2737" i="55"/>
  <c r="Y2738" i="55"/>
  <c r="Y2739" i="55"/>
  <c r="Y2740" i="55"/>
  <c r="Y2741" i="55"/>
  <c r="Y2742" i="55"/>
  <c r="Y2743" i="55"/>
  <c r="Y2744" i="55"/>
  <c r="Y2745" i="55"/>
  <c r="Y2746" i="55"/>
  <c r="Y2747" i="55"/>
  <c r="Y2748" i="55"/>
  <c r="Y2749" i="55"/>
  <c r="Y2750" i="55"/>
  <c r="Y2751" i="55"/>
  <c r="Y2752" i="55"/>
  <c r="Y2753" i="55"/>
  <c r="Y2754" i="55"/>
  <c r="Y2755" i="55"/>
  <c r="Y2756" i="55"/>
  <c r="Y2757" i="55"/>
  <c r="Y2758" i="55"/>
  <c r="Y2759" i="55"/>
  <c r="Y2760" i="55"/>
  <c r="Y2761" i="55"/>
  <c r="Y2762" i="55"/>
  <c r="Y2763" i="55"/>
  <c r="Y2764" i="55"/>
  <c r="Y2765" i="55"/>
  <c r="Y2766" i="55"/>
  <c r="Y2767" i="55"/>
  <c r="Y2768" i="55"/>
  <c r="Y2769" i="55"/>
  <c r="Y2770" i="55"/>
  <c r="Y2771" i="55"/>
  <c r="Y2772" i="55"/>
  <c r="Y2773" i="55"/>
  <c r="Y2774" i="55"/>
  <c r="Y2775" i="55"/>
  <c r="Y2776" i="55"/>
  <c r="Y2777" i="55"/>
  <c r="Y2778" i="55"/>
  <c r="Y2779" i="55"/>
  <c r="Y2780" i="55"/>
  <c r="Y2781" i="55"/>
  <c r="Y2782" i="55"/>
  <c r="Y2783" i="55"/>
  <c r="Y2784" i="55"/>
  <c r="Y2785" i="55"/>
  <c r="Y2786" i="55"/>
  <c r="Y2787" i="55"/>
  <c r="Y2788" i="55"/>
  <c r="Y2789" i="55"/>
  <c r="Y2790" i="55"/>
  <c r="Y2791" i="55"/>
  <c r="Y2792" i="55"/>
  <c r="Y2793" i="55"/>
  <c r="Y2794" i="55"/>
  <c r="Y2795" i="55"/>
  <c r="Y2796" i="55"/>
  <c r="Y2797" i="55"/>
  <c r="Y2798" i="55"/>
  <c r="Y2799" i="55"/>
  <c r="Y2800" i="55"/>
  <c r="Y2801" i="55"/>
  <c r="Y2802" i="55"/>
  <c r="Y2803" i="55"/>
  <c r="Y2804" i="55"/>
  <c r="Y2805" i="55"/>
  <c r="Y2806" i="55"/>
  <c r="Y2807" i="55"/>
  <c r="Y2808" i="55"/>
  <c r="Y2809" i="55"/>
  <c r="Y2810" i="55"/>
  <c r="Y2811" i="55"/>
  <c r="Y2812" i="55"/>
  <c r="Y2813" i="55"/>
  <c r="Y2814" i="55"/>
  <c r="Y2815" i="55"/>
  <c r="Y2816" i="55"/>
  <c r="Y2817" i="55"/>
  <c r="Y2818" i="55"/>
  <c r="Y2819" i="55"/>
  <c r="Y2820" i="55"/>
  <c r="Y2821" i="55"/>
  <c r="Y2822" i="55"/>
  <c r="Y2823" i="55"/>
  <c r="Y2824" i="55"/>
  <c r="Y2825" i="55"/>
  <c r="Y2826" i="55"/>
  <c r="Y2827" i="55"/>
  <c r="Y2828" i="55"/>
  <c r="Y2829" i="55"/>
  <c r="Y2830" i="55"/>
  <c r="Y2831" i="55"/>
  <c r="Y2832" i="55"/>
  <c r="Y2833" i="55"/>
  <c r="Y2834" i="55"/>
  <c r="Y2835" i="55"/>
  <c r="Y2836" i="55"/>
  <c r="Y2837" i="55"/>
  <c r="Y2838" i="55"/>
  <c r="Y2839" i="55"/>
  <c r="Y2840" i="55"/>
  <c r="Y2841" i="55"/>
  <c r="Y2842" i="55"/>
  <c r="Y2843" i="55"/>
  <c r="Y2844" i="55"/>
  <c r="Y2845" i="55"/>
  <c r="Y2846" i="55"/>
  <c r="Y2847" i="55"/>
  <c r="Y2848" i="55"/>
  <c r="Y2849" i="55"/>
  <c r="Y2850" i="55"/>
  <c r="Y2851" i="55"/>
  <c r="Y2852" i="55"/>
  <c r="Y2853" i="55"/>
  <c r="Y2854" i="55"/>
  <c r="Y2855" i="55"/>
  <c r="Y2856" i="55"/>
  <c r="Y2857" i="55"/>
  <c r="Y2858" i="55"/>
  <c r="Y2859" i="55"/>
  <c r="Y2860" i="55"/>
  <c r="Y2861" i="55"/>
  <c r="Y2862" i="55"/>
  <c r="Y2863" i="55"/>
  <c r="Y2864" i="55"/>
  <c r="Y2865" i="55"/>
  <c r="Y2866" i="55"/>
  <c r="Y2867" i="55"/>
  <c r="Y2868" i="55"/>
  <c r="Y2869" i="55"/>
  <c r="Y2870" i="55"/>
  <c r="Y2871" i="55"/>
  <c r="Y2872" i="55"/>
  <c r="Y2873" i="55"/>
  <c r="Y2874" i="55"/>
  <c r="Y2875" i="55"/>
  <c r="Y2876" i="55"/>
  <c r="Y2877" i="55"/>
  <c r="Y2878" i="55"/>
  <c r="Y2879" i="55"/>
  <c r="Y2880" i="55"/>
  <c r="Y2881" i="55"/>
  <c r="Y2882" i="55"/>
  <c r="Y2883" i="55"/>
  <c r="Y2884" i="55"/>
  <c r="Y2885" i="55"/>
  <c r="Y2886" i="55"/>
  <c r="Y2887" i="55"/>
  <c r="Y2888" i="55"/>
  <c r="Y2889" i="55"/>
  <c r="Y2890" i="55"/>
  <c r="Y2891" i="55"/>
  <c r="Y2892" i="55"/>
  <c r="Y2893" i="55"/>
  <c r="Y2894" i="55"/>
  <c r="Y2895" i="55"/>
  <c r="Y2896" i="55"/>
  <c r="Y2897" i="55"/>
  <c r="Y2898" i="55"/>
  <c r="Y2899" i="55"/>
  <c r="Y2900" i="55"/>
  <c r="Y2901" i="55"/>
  <c r="Y2902" i="55"/>
  <c r="Y2903" i="55"/>
  <c r="Y2904" i="55"/>
  <c r="Y2905" i="55"/>
  <c r="Y2906" i="55"/>
  <c r="Y2907" i="55"/>
  <c r="Y2908" i="55"/>
  <c r="Y2909" i="55"/>
  <c r="Y2910" i="55"/>
  <c r="Y2911" i="55"/>
  <c r="Y2912" i="55"/>
  <c r="Y2913" i="55"/>
  <c r="Y2914" i="55"/>
  <c r="Y2915" i="55"/>
  <c r="Y2916" i="55"/>
  <c r="Y2917" i="55"/>
  <c r="Y2918" i="55"/>
  <c r="Y2919" i="55"/>
  <c r="Y2920" i="55"/>
  <c r="Y2921" i="55"/>
  <c r="Y2922" i="55"/>
  <c r="Y2923" i="55"/>
  <c r="Y2924" i="55"/>
  <c r="Y2925" i="55"/>
  <c r="Y2926" i="55"/>
  <c r="Y2927" i="55"/>
  <c r="Y2928" i="55"/>
  <c r="Y2929" i="55"/>
  <c r="Y2930" i="55"/>
  <c r="Y2931" i="55"/>
  <c r="Y2932" i="55"/>
  <c r="Y2933" i="55"/>
  <c r="Y2934" i="55"/>
  <c r="Y2935" i="55"/>
  <c r="Y2936" i="55"/>
  <c r="Y2937" i="55"/>
  <c r="Y2938" i="55"/>
  <c r="Y2939" i="55"/>
  <c r="Y2940" i="55"/>
  <c r="Y2941" i="55"/>
  <c r="Y2942" i="55"/>
  <c r="Y2943" i="55"/>
  <c r="Y2944" i="55"/>
  <c r="Y2945" i="55"/>
  <c r="Y2946" i="55"/>
  <c r="Y2947" i="55"/>
  <c r="Y2948" i="55"/>
  <c r="Y2949" i="55"/>
  <c r="Y2950" i="55"/>
  <c r="Y2951" i="55"/>
  <c r="Y2952" i="55"/>
  <c r="Y2953" i="55"/>
  <c r="Y2954" i="55"/>
  <c r="Y2955" i="55"/>
  <c r="Y2956" i="55"/>
  <c r="Y2957" i="55"/>
  <c r="Y2958" i="55"/>
  <c r="Y2959" i="55"/>
  <c r="Y2960" i="55"/>
  <c r="Y2961" i="55"/>
  <c r="Y2962" i="55"/>
  <c r="Y2963" i="55"/>
  <c r="Y2964" i="55"/>
  <c r="Y2965" i="55"/>
  <c r="Y2966" i="55"/>
  <c r="Y2967" i="55"/>
  <c r="Y2968" i="55"/>
  <c r="Y2969" i="55"/>
  <c r="Y2970" i="55"/>
  <c r="Y2971" i="55"/>
  <c r="Y2972" i="55"/>
  <c r="Y2973" i="55"/>
  <c r="Y2974" i="55"/>
  <c r="Y2975" i="55"/>
  <c r="Y2976" i="55"/>
  <c r="Y2977" i="55"/>
  <c r="Y2978" i="55"/>
  <c r="Y2979" i="55"/>
  <c r="Y2980" i="55"/>
  <c r="Y2981" i="55"/>
  <c r="Y2982" i="55"/>
  <c r="Y2983" i="55"/>
  <c r="Y2984" i="55"/>
  <c r="Y2985" i="55"/>
  <c r="Y2986" i="55"/>
  <c r="Y2987" i="55"/>
  <c r="Y2988" i="55"/>
  <c r="Y2989" i="55"/>
  <c r="Y2990" i="55"/>
  <c r="Y2991" i="55"/>
  <c r="Y2992" i="55"/>
  <c r="Y2993" i="55"/>
  <c r="Y2994" i="55"/>
  <c r="Y2995" i="55"/>
  <c r="Y2996" i="55"/>
  <c r="Y2997" i="55"/>
  <c r="Y2998" i="55"/>
  <c r="Y2999" i="55"/>
  <c r="Y3000" i="55"/>
  <c r="Y3001" i="55"/>
  <c r="Y3002" i="55"/>
  <c r="Y3003" i="55"/>
  <c r="Y3004" i="55"/>
  <c r="Y3005" i="55"/>
  <c r="Y3006" i="55"/>
  <c r="Y3007" i="55"/>
  <c r="Y3008" i="55"/>
  <c r="Y3009" i="55"/>
  <c r="Y3010" i="55"/>
  <c r="Y3011" i="55"/>
  <c r="Y3012" i="55"/>
  <c r="Y3013" i="55"/>
  <c r="Y3014" i="55"/>
  <c r="Y3015" i="55"/>
  <c r="Y3016" i="55"/>
  <c r="Y3017" i="55"/>
  <c r="Y3018" i="55"/>
  <c r="Y3019" i="55"/>
  <c r="Y3020" i="55"/>
  <c r="Y3021" i="55"/>
  <c r="Y3022" i="55"/>
  <c r="Y3023" i="55"/>
  <c r="Y3024" i="55"/>
  <c r="Y3025" i="55"/>
  <c r="Y3026" i="55"/>
  <c r="Y3027" i="55"/>
  <c r="Y3028" i="55"/>
  <c r="Y3029" i="55"/>
  <c r="Y3030" i="55"/>
  <c r="Y3031" i="55"/>
  <c r="Y3032" i="55"/>
  <c r="Y3033" i="55"/>
  <c r="Y3034" i="55"/>
  <c r="Y3035" i="55"/>
  <c r="Y3036" i="55"/>
  <c r="Y3037" i="55"/>
  <c r="Y3038" i="55"/>
  <c r="Y3039" i="55"/>
  <c r="Y3040" i="55"/>
  <c r="Y3041" i="55"/>
  <c r="Y3042" i="55"/>
  <c r="Y3043" i="55"/>
  <c r="Y3044" i="55"/>
  <c r="Y3045" i="55"/>
  <c r="Y3046" i="55"/>
  <c r="Y3047" i="55"/>
  <c r="Y3048" i="55"/>
  <c r="Y3049" i="55"/>
  <c r="Y3050" i="55"/>
  <c r="Y3051" i="55"/>
  <c r="Y3052" i="55"/>
  <c r="Y3053" i="55"/>
  <c r="Y3054" i="55"/>
  <c r="Y3055" i="55"/>
  <c r="Y3056" i="55"/>
  <c r="Y3057" i="55"/>
  <c r="Y3058" i="55"/>
  <c r="Y3059" i="55"/>
  <c r="Y3060" i="55"/>
  <c r="Y3061" i="55"/>
  <c r="Y3062" i="55"/>
  <c r="Y3063" i="55"/>
  <c r="Y3064" i="55"/>
  <c r="Y3065" i="55"/>
  <c r="Y3066" i="55"/>
  <c r="Y3067" i="55"/>
  <c r="Y3068" i="55"/>
  <c r="Y3069" i="55"/>
  <c r="Y3070" i="55"/>
  <c r="Y3071" i="55"/>
  <c r="Y3072" i="55"/>
  <c r="Y3073" i="55"/>
  <c r="Y3074" i="55"/>
  <c r="Y3075" i="55"/>
  <c r="Y3076" i="55"/>
  <c r="Y3077" i="55"/>
  <c r="Y3078" i="55"/>
  <c r="Y3079" i="55"/>
  <c r="Y3080" i="55"/>
  <c r="Y3081" i="55"/>
  <c r="Y3082" i="55"/>
  <c r="Y3083" i="55"/>
  <c r="Y3084" i="55"/>
  <c r="Y3085" i="55"/>
  <c r="Y3086" i="55"/>
  <c r="Y3087" i="55"/>
  <c r="Y3088" i="55"/>
  <c r="Y3089" i="55"/>
  <c r="Y3090" i="55"/>
  <c r="Y3091" i="55"/>
  <c r="Y3092" i="55"/>
  <c r="Y3093" i="55"/>
  <c r="Y3094" i="55"/>
  <c r="Y3095" i="55"/>
  <c r="Y3096" i="55"/>
  <c r="Y3097" i="55"/>
  <c r="Y3098" i="55"/>
  <c r="Y3099" i="55"/>
  <c r="Y3100" i="55"/>
  <c r="Y3101" i="55"/>
  <c r="Y3102" i="55"/>
  <c r="Y3103" i="55"/>
  <c r="Y3104" i="55"/>
  <c r="Y3105" i="55"/>
  <c r="Y3106" i="55"/>
  <c r="Y3107" i="55"/>
  <c r="Y3108" i="55"/>
  <c r="Y3109" i="55"/>
  <c r="Y3110" i="55"/>
  <c r="Y3111" i="55"/>
  <c r="Y3112" i="55"/>
  <c r="Y3113" i="55"/>
  <c r="Y3114" i="55"/>
  <c r="Y3115" i="55"/>
  <c r="Y3116" i="55"/>
  <c r="Y3117" i="55"/>
  <c r="Y3118" i="55"/>
  <c r="Y3119" i="55"/>
  <c r="Y3120" i="55"/>
  <c r="Y3121" i="55"/>
  <c r="Y3122" i="55"/>
  <c r="Y3123" i="55"/>
  <c r="Y3124" i="55"/>
  <c r="Y3125" i="55"/>
  <c r="Y3126" i="55"/>
  <c r="Y3127" i="55"/>
  <c r="Y3128" i="55"/>
  <c r="Y3129" i="55"/>
  <c r="Y3130" i="55"/>
  <c r="Y3131" i="55"/>
  <c r="Y3132" i="55"/>
  <c r="Y3133" i="55"/>
  <c r="Y3134" i="55"/>
  <c r="Y3135" i="55"/>
  <c r="Y3136" i="55"/>
  <c r="Y3137" i="55"/>
  <c r="Y3138" i="55"/>
  <c r="Y3139" i="55"/>
  <c r="Y3140" i="55"/>
  <c r="Y3141" i="55"/>
  <c r="Y3142" i="55"/>
  <c r="Y3143" i="55"/>
  <c r="Y3144" i="55"/>
  <c r="Y3145" i="55"/>
  <c r="Y3146" i="55"/>
  <c r="Y3147" i="55"/>
  <c r="Y3148" i="55"/>
  <c r="Y3149" i="55"/>
  <c r="Y3150" i="55"/>
  <c r="Y3151" i="55"/>
  <c r="Y3152" i="55"/>
  <c r="Y3153" i="55"/>
  <c r="Y3154" i="55"/>
  <c r="Y3155" i="55"/>
  <c r="Y3156" i="55"/>
  <c r="Y3157" i="55"/>
  <c r="Y3158" i="55"/>
  <c r="Y3159" i="55"/>
  <c r="Y3160" i="55"/>
  <c r="Y3161" i="55"/>
  <c r="Y3162" i="55"/>
  <c r="Y3163" i="55"/>
  <c r="Y3164" i="55"/>
  <c r="Y3165" i="55"/>
  <c r="Y3166" i="55"/>
  <c r="Y3167" i="55"/>
  <c r="Y3168" i="55"/>
  <c r="Y3169" i="55"/>
  <c r="Y3170" i="55"/>
  <c r="Y3171" i="55"/>
  <c r="Y3172" i="55"/>
  <c r="Y3173" i="55"/>
  <c r="Y3174" i="55"/>
  <c r="Y3175" i="55"/>
  <c r="Y3176" i="55"/>
  <c r="Y3177" i="55"/>
  <c r="Y3178" i="55"/>
  <c r="Y3179" i="55"/>
  <c r="Y3180" i="55"/>
  <c r="Y3181" i="55"/>
  <c r="Y3182" i="55"/>
  <c r="Y3183" i="55"/>
  <c r="Y3184" i="55"/>
  <c r="Y3185" i="55"/>
  <c r="Y3186" i="55"/>
  <c r="Y3187" i="55"/>
  <c r="Y3188" i="55"/>
  <c r="Y3189" i="55"/>
  <c r="Y3190" i="55"/>
  <c r="Y3191" i="55"/>
  <c r="Y3192" i="55"/>
  <c r="Y3193" i="55"/>
  <c r="Y3194" i="55"/>
  <c r="Y3195" i="55"/>
  <c r="Y3196" i="55"/>
  <c r="Y3197" i="55"/>
  <c r="Y3198" i="55"/>
  <c r="Y3199" i="55"/>
  <c r="Y3200" i="55"/>
  <c r="Y3201" i="55"/>
  <c r="Y3202" i="55"/>
  <c r="Y3203" i="55"/>
  <c r="Y3204" i="55"/>
  <c r="Y3205" i="55"/>
  <c r="Y3206" i="55"/>
  <c r="Y3207" i="55"/>
  <c r="Y3208" i="55"/>
  <c r="Y3209" i="55"/>
  <c r="Y3210" i="55"/>
  <c r="Y3211" i="55"/>
  <c r="Y3212" i="55"/>
  <c r="Y3213" i="55"/>
  <c r="Y3214" i="55"/>
  <c r="Y3215" i="55"/>
  <c r="Y3216" i="55"/>
  <c r="Y3217" i="55"/>
  <c r="Y3218" i="55"/>
  <c r="Y3219" i="55"/>
  <c r="Y3220" i="55"/>
  <c r="Y3221" i="55"/>
  <c r="Y3222" i="55"/>
  <c r="Y3223" i="55"/>
  <c r="Y3224" i="55"/>
  <c r="Y3225" i="55"/>
  <c r="Y3226" i="55"/>
  <c r="Y3227" i="55"/>
  <c r="Y3228" i="55"/>
  <c r="Y3229" i="55"/>
  <c r="Y3230" i="55"/>
  <c r="Y3231" i="55"/>
  <c r="Y3232" i="55"/>
  <c r="Y3233" i="55"/>
  <c r="Y3234" i="55"/>
  <c r="Y3235" i="55"/>
  <c r="Y3236" i="55"/>
  <c r="Y3237" i="55"/>
  <c r="Y3238" i="55"/>
  <c r="Y3239" i="55"/>
  <c r="Y3240" i="55"/>
  <c r="Y3241" i="55"/>
  <c r="Y3242" i="55"/>
  <c r="Y3243" i="55"/>
  <c r="Y3244" i="55"/>
  <c r="Y3245" i="55"/>
  <c r="Y3246" i="55"/>
  <c r="Y3247" i="55"/>
  <c r="Y3248" i="55"/>
  <c r="Y3249" i="55"/>
  <c r="Y3250" i="55"/>
  <c r="Y3251" i="55"/>
  <c r="Y3252" i="55"/>
  <c r="Y3253" i="55"/>
  <c r="Y3254" i="55"/>
  <c r="Y3255" i="55"/>
  <c r="Y3256" i="55"/>
  <c r="Y3257" i="55"/>
  <c r="Y3258" i="55"/>
  <c r="Y3259" i="55"/>
  <c r="Y3260" i="55"/>
  <c r="Y3261" i="55"/>
  <c r="Y3262" i="55"/>
  <c r="Y3263" i="55"/>
  <c r="Y3264" i="55"/>
  <c r="Y3265" i="55"/>
  <c r="Y3266" i="55"/>
  <c r="Y3267" i="55"/>
  <c r="Y3268" i="55"/>
  <c r="Y3269" i="55"/>
  <c r="Y3270" i="55"/>
  <c r="Y3271" i="55"/>
  <c r="Y3272" i="55"/>
  <c r="Y3273" i="55"/>
  <c r="Y3274" i="55"/>
  <c r="Y3275" i="55"/>
  <c r="Y3276" i="55"/>
  <c r="Y3277" i="55"/>
  <c r="Y3278" i="55"/>
  <c r="Y3279" i="55"/>
  <c r="Y3280" i="55"/>
  <c r="Y3281" i="55"/>
  <c r="Y3282" i="55"/>
  <c r="Y3283" i="55"/>
  <c r="Y3284" i="55"/>
  <c r="Y3285" i="55"/>
  <c r="Y3286" i="55"/>
  <c r="Y3287" i="55"/>
  <c r="Y3288" i="55"/>
  <c r="Y3289" i="55"/>
  <c r="Y3290" i="55"/>
  <c r="Y3291" i="55"/>
  <c r="Y3292" i="55"/>
  <c r="Y3293" i="55"/>
  <c r="Y3294" i="55"/>
  <c r="Y3295" i="55"/>
  <c r="Y3296" i="55"/>
  <c r="Y3297" i="55"/>
  <c r="Y3298" i="55"/>
  <c r="Y3299" i="55"/>
  <c r="Y3300" i="55"/>
  <c r="Y3301" i="55"/>
  <c r="Y3302" i="55"/>
  <c r="Y3303" i="55"/>
  <c r="Y3304" i="55"/>
  <c r="Y3305" i="55"/>
  <c r="Y3306" i="55"/>
  <c r="Y3307" i="55"/>
  <c r="Y3308" i="55"/>
  <c r="Y3309" i="55"/>
  <c r="Y3310" i="55"/>
  <c r="Y3311" i="55"/>
  <c r="Y3312" i="55"/>
  <c r="Y3313" i="55"/>
  <c r="Y3314" i="55"/>
  <c r="Y3315" i="55"/>
  <c r="Y3316" i="55"/>
  <c r="Y3317" i="55"/>
  <c r="Y3318" i="55"/>
  <c r="Y3319" i="55"/>
  <c r="Y3320" i="55"/>
  <c r="Y3321" i="55"/>
  <c r="Y3322" i="55"/>
  <c r="Y3323" i="55"/>
  <c r="Y3324" i="55"/>
  <c r="Y3325" i="55"/>
  <c r="Y3326" i="55"/>
  <c r="Y3327" i="55"/>
  <c r="Y3328" i="55"/>
  <c r="Y3329" i="55"/>
  <c r="Y3330" i="55"/>
  <c r="Y3331" i="55"/>
  <c r="Y3332" i="55"/>
  <c r="Y3333" i="55"/>
  <c r="Y3334" i="55"/>
  <c r="Y3335" i="55"/>
  <c r="Y3336" i="55"/>
  <c r="Y3337" i="55"/>
  <c r="Y3338" i="55"/>
  <c r="Y3339" i="55"/>
  <c r="Y3340" i="55"/>
  <c r="Y3341" i="55"/>
  <c r="Y3342" i="55"/>
  <c r="Y3343" i="55"/>
  <c r="Y3344" i="55"/>
  <c r="Y3345" i="55"/>
  <c r="Y3346" i="55"/>
  <c r="Y3347" i="55"/>
  <c r="Y3348" i="55"/>
  <c r="Y3349" i="55"/>
  <c r="Y3350" i="55"/>
  <c r="Y3351" i="55"/>
  <c r="Y3352" i="55"/>
  <c r="Y3353" i="55"/>
  <c r="Y3354" i="55"/>
  <c r="Y3355" i="55"/>
  <c r="Y3356" i="55"/>
  <c r="Y3357" i="55"/>
  <c r="Y3358" i="55"/>
  <c r="Y3359" i="55"/>
  <c r="Y3360" i="55"/>
  <c r="Y3361" i="55"/>
  <c r="Y3362" i="55"/>
  <c r="Y3363" i="55"/>
  <c r="Y3364" i="55"/>
  <c r="Y3365" i="55"/>
  <c r="Y3366" i="55"/>
  <c r="Y3367" i="55"/>
  <c r="Y3368" i="55"/>
  <c r="Y3369" i="55"/>
  <c r="Y3370" i="55"/>
  <c r="Y3371" i="55"/>
  <c r="Y3372" i="55"/>
  <c r="Y3373" i="55"/>
  <c r="Y3374" i="55"/>
  <c r="Y3375" i="55"/>
  <c r="Y3376" i="55"/>
  <c r="Y3377" i="55"/>
  <c r="Y3378" i="55"/>
  <c r="Y3379" i="55"/>
  <c r="Y3380" i="55"/>
  <c r="Y3381" i="55"/>
  <c r="Y3382" i="55"/>
  <c r="Y3383" i="55"/>
  <c r="Y3384" i="55"/>
  <c r="Y3385" i="55"/>
  <c r="Y3386" i="55"/>
  <c r="Y3387" i="55"/>
  <c r="Y3388" i="55"/>
  <c r="Y3389" i="55"/>
  <c r="Y3390" i="55"/>
  <c r="Y3391" i="55"/>
  <c r="Y3392" i="55"/>
  <c r="Y3393" i="55"/>
  <c r="Y3394" i="55"/>
  <c r="Y3395" i="55"/>
  <c r="Y3396" i="55"/>
  <c r="Y3397" i="55"/>
  <c r="Y3398" i="55"/>
  <c r="Y3399" i="55"/>
  <c r="Y3400" i="55"/>
  <c r="Y3401" i="55"/>
  <c r="Y3402" i="55"/>
  <c r="Y3403" i="55"/>
  <c r="Y3404" i="55"/>
  <c r="Y3405" i="55"/>
  <c r="Y3406" i="55"/>
  <c r="Y3407" i="55"/>
  <c r="Y3408" i="55"/>
  <c r="Y3409" i="55"/>
  <c r="Y3410" i="55"/>
  <c r="Y3411" i="55"/>
  <c r="Y3412" i="55"/>
  <c r="Y3413" i="55"/>
  <c r="Y3414" i="55"/>
  <c r="Y3415" i="55"/>
  <c r="Y3416" i="55"/>
  <c r="Y3417" i="55"/>
  <c r="Y3418" i="55"/>
  <c r="Y3419" i="55"/>
  <c r="Y3420" i="55"/>
  <c r="Y3421" i="55"/>
  <c r="Y3422" i="55"/>
  <c r="Y3423" i="55"/>
  <c r="Y3424" i="55"/>
  <c r="Y3425" i="55"/>
  <c r="Y3426" i="55"/>
  <c r="Y3427" i="55"/>
  <c r="Y3428" i="55"/>
  <c r="Y3429" i="55"/>
  <c r="Y3430" i="55"/>
  <c r="Y3431" i="55"/>
  <c r="Y3432" i="55"/>
  <c r="Y3433" i="55"/>
  <c r="Y3434" i="55"/>
  <c r="Y3435" i="55"/>
  <c r="Y3436" i="55"/>
  <c r="Y3437" i="55"/>
  <c r="Y3438" i="55"/>
  <c r="Y3439" i="55"/>
  <c r="Y3440" i="55"/>
  <c r="Y3441" i="55"/>
  <c r="Y3442" i="55"/>
  <c r="Y3443" i="55"/>
  <c r="Y3444" i="55"/>
  <c r="Y3445" i="55"/>
  <c r="Y3446" i="55"/>
  <c r="Y3447" i="55"/>
  <c r="Y3448" i="55"/>
  <c r="Y3449" i="55"/>
  <c r="Y3450" i="55"/>
  <c r="Y3451" i="55"/>
  <c r="Y3452" i="55"/>
  <c r="Y3453" i="55"/>
  <c r="Y3454" i="55"/>
  <c r="Y3455" i="55"/>
  <c r="Y3456" i="55"/>
  <c r="Y3457" i="55"/>
  <c r="Y3458" i="55"/>
  <c r="Y3459" i="55"/>
  <c r="Y3460" i="55"/>
  <c r="Y3461" i="55"/>
  <c r="Y3462" i="55"/>
  <c r="Y3463" i="55"/>
  <c r="Y3464" i="55"/>
  <c r="Y3465" i="55"/>
  <c r="Y3466" i="55"/>
  <c r="Y3467" i="55"/>
  <c r="Y3468" i="55"/>
  <c r="Y3469" i="55"/>
  <c r="Y3470" i="55"/>
  <c r="Y3471" i="55"/>
  <c r="Y3472" i="55"/>
  <c r="Y3473" i="55"/>
  <c r="Y3474" i="55"/>
  <c r="Y3475" i="55"/>
  <c r="Y3476" i="55"/>
  <c r="Y3477" i="55"/>
  <c r="Y3478" i="55"/>
  <c r="Y3479" i="55"/>
  <c r="Y3480" i="55"/>
  <c r="Y3481" i="55"/>
  <c r="Y3482" i="55"/>
  <c r="Y3483" i="55"/>
  <c r="Y3484" i="55"/>
  <c r="Y3485" i="55"/>
  <c r="Y3486" i="55"/>
  <c r="Y3487" i="55"/>
  <c r="Y3488" i="55"/>
  <c r="Y3489" i="55"/>
  <c r="Y3490" i="55"/>
  <c r="Y3491" i="55"/>
  <c r="Y3492" i="55"/>
  <c r="Y3493" i="55"/>
  <c r="Y3494" i="55"/>
  <c r="Y3495" i="55"/>
  <c r="Y3496" i="55"/>
  <c r="Y3497" i="55"/>
  <c r="Y3498" i="55"/>
  <c r="Y3499" i="55"/>
  <c r="Y3500" i="55"/>
  <c r="Y3501" i="55"/>
  <c r="Y3502" i="55"/>
  <c r="Y3503" i="55"/>
  <c r="Y3504" i="55"/>
  <c r="Y3505" i="55"/>
  <c r="Y3506" i="55"/>
  <c r="Y3507" i="55"/>
  <c r="Y3508" i="55"/>
  <c r="Y3509" i="55"/>
  <c r="Y3510" i="55"/>
  <c r="Y3511" i="55"/>
  <c r="Y3512" i="55"/>
  <c r="Y3513" i="55"/>
  <c r="Y3514" i="55"/>
  <c r="Y3515" i="55"/>
  <c r="Y3516" i="55"/>
  <c r="Y3517" i="55"/>
  <c r="Y3518" i="55"/>
  <c r="Y3519" i="55"/>
  <c r="Y3520" i="55"/>
  <c r="Y3521" i="55"/>
  <c r="Y3522" i="55"/>
  <c r="Y3523" i="55"/>
  <c r="Y3524" i="55"/>
  <c r="Y3525" i="55"/>
  <c r="Y3526" i="55"/>
  <c r="Y3527" i="55"/>
  <c r="Y3528" i="55"/>
  <c r="Y3529" i="55"/>
  <c r="Y3530" i="55"/>
  <c r="Y3531" i="55"/>
  <c r="Y3532" i="55"/>
  <c r="Y3533" i="55"/>
  <c r="Y3534" i="55"/>
  <c r="Y3535" i="55"/>
  <c r="Y3536" i="55"/>
  <c r="Y3537" i="55"/>
  <c r="Y3538" i="55"/>
  <c r="Y3539" i="55"/>
  <c r="Y3540" i="55"/>
  <c r="Y3541" i="55"/>
  <c r="Y3542" i="55"/>
  <c r="Y3543" i="55"/>
  <c r="Y3544" i="55"/>
  <c r="Y3545" i="55"/>
  <c r="Y3546" i="55"/>
  <c r="Y3547" i="55"/>
  <c r="Y3548" i="55"/>
  <c r="Y3549" i="55"/>
  <c r="Y3550" i="55"/>
  <c r="Y3551" i="55"/>
  <c r="Y3552" i="55"/>
  <c r="Y3553" i="55"/>
  <c r="Y3554" i="55"/>
  <c r="Y3555" i="55"/>
  <c r="Y3556" i="55"/>
  <c r="Y3557" i="55"/>
  <c r="Y3558" i="55"/>
  <c r="Y3559" i="55"/>
  <c r="Y3560" i="55"/>
  <c r="Y3561" i="55"/>
  <c r="Y3562" i="55"/>
  <c r="Y3563" i="55"/>
  <c r="Y3564" i="55"/>
  <c r="Y3565" i="55"/>
  <c r="Y3566" i="55"/>
  <c r="Y3567" i="55"/>
  <c r="Y3568" i="55"/>
  <c r="Y3569" i="55"/>
  <c r="Y3570" i="55"/>
  <c r="Y3571" i="55"/>
  <c r="Y3572" i="55"/>
  <c r="Y3573" i="55"/>
  <c r="Y3574" i="55"/>
  <c r="Y3575" i="55"/>
  <c r="Y3576" i="55"/>
  <c r="Y3577" i="55"/>
  <c r="Y3578" i="55"/>
  <c r="Y3579" i="55"/>
  <c r="Y3580" i="55"/>
  <c r="Y3581" i="55"/>
  <c r="Y3582" i="55"/>
  <c r="Y3583" i="55"/>
  <c r="Y3584" i="55"/>
  <c r="Y3585" i="55"/>
  <c r="Y3586" i="55"/>
  <c r="Y3587" i="55"/>
  <c r="Y3588" i="55"/>
  <c r="Y3589" i="55"/>
  <c r="Y3590" i="55"/>
  <c r="Y3591" i="55"/>
  <c r="Y3592" i="55"/>
  <c r="Y3593" i="55"/>
  <c r="Y3594" i="55"/>
  <c r="Y3595" i="55"/>
  <c r="Y3596" i="55"/>
  <c r="Y3597" i="55"/>
  <c r="Y3598" i="55"/>
  <c r="Y3599" i="55"/>
  <c r="Y3600" i="55"/>
  <c r="Y3601" i="55"/>
  <c r="Y3602" i="55"/>
  <c r="Y3603" i="55"/>
  <c r="Y3604" i="55"/>
  <c r="Y3605" i="55"/>
  <c r="Y3606" i="55"/>
  <c r="Y3607" i="55"/>
  <c r="Y3608" i="55"/>
  <c r="Y3609" i="55"/>
  <c r="Y3610" i="55"/>
  <c r="Y3611" i="55"/>
  <c r="Y3612" i="55"/>
  <c r="Y3613" i="55"/>
  <c r="Y3614" i="55"/>
  <c r="Y3615" i="55"/>
  <c r="Y3616" i="55"/>
  <c r="Y3617" i="55"/>
  <c r="Y3618" i="55"/>
  <c r="Y3619" i="55"/>
  <c r="Y3620" i="55"/>
  <c r="Y3621" i="55"/>
  <c r="Y3622" i="55"/>
  <c r="Y3623" i="55"/>
  <c r="Y3624" i="55"/>
  <c r="Y3625" i="55"/>
  <c r="Y3626" i="55"/>
  <c r="Y3627" i="55"/>
  <c r="Y3628" i="55"/>
  <c r="Y3629" i="55"/>
  <c r="Y3630" i="55"/>
  <c r="Y3631" i="55"/>
  <c r="Y3632" i="55"/>
  <c r="Y3633" i="55"/>
  <c r="Y3634" i="55"/>
  <c r="Y3635" i="55"/>
  <c r="Y3636" i="55"/>
  <c r="Y3637" i="55"/>
  <c r="Y3638" i="55"/>
  <c r="Y3639" i="55"/>
  <c r="Y3640" i="55"/>
  <c r="Y3641" i="55"/>
  <c r="Y3642" i="55"/>
  <c r="Y3643" i="55"/>
  <c r="Y3644" i="55"/>
  <c r="Y3645" i="55"/>
  <c r="Y3646" i="55"/>
  <c r="Y3647" i="55"/>
  <c r="Y3648" i="55"/>
  <c r="Y3649" i="55"/>
  <c r="Y3650" i="55"/>
  <c r="Y3651" i="55"/>
  <c r="Y3652" i="55"/>
  <c r="Y3653" i="55"/>
  <c r="Y3654" i="55"/>
  <c r="Y3655" i="55"/>
  <c r="Y3656" i="55"/>
  <c r="Y3657" i="55"/>
  <c r="Y3658" i="55"/>
  <c r="Y3659" i="55"/>
  <c r="Y3660" i="55"/>
  <c r="Y3661" i="55"/>
  <c r="Y3662" i="55"/>
  <c r="Y3663" i="55"/>
  <c r="Y3664" i="55"/>
  <c r="Y3665" i="55"/>
  <c r="Y3666" i="55"/>
  <c r="Y3667" i="55"/>
  <c r="Y3668" i="55"/>
  <c r="Y3669" i="55"/>
  <c r="Y3670" i="55"/>
  <c r="Y3671" i="55"/>
  <c r="Y3672" i="55"/>
  <c r="Y3673" i="55"/>
  <c r="Y3674" i="55"/>
  <c r="Y3675" i="55"/>
  <c r="Y3676" i="55"/>
  <c r="Y3677" i="55"/>
  <c r="Y3678" i="55"/>
  <c r="Y3679" i="55"/>
  <c r="Y3680" i="55"/>
  <c r="Y3681" i="55"/>
  <c r="Y3682" i="55"/>
  <c r="Y3683" i="55"/>
  <c r="Y3684" i="55"/>
  <c r="Y3685" i="55"/>
  <c r="Y3686" i="55"/>
  <c r="Y3687" i="55"/>
  <c r="Y3688" i="55"/>
  <c r="Y3689" i="55"/>
  <c r="Y3690" i="55"/>
  <c r="Y3691" i="55"/>
  <c r="Y3692" i="55"/>
  <c r="Y3693" i="55"/>
  <c r="Y3694" i="55"/>
  <c r="Y3695" i="55"/>
  <c r="Y3696" i="55"/>
  <c r="Y3697" i="55"/>
  <c r="Y3698" i="55"/>
  <c r="Y3699" i="55"/>
  <c r="Y3700" i="55"/>
  <c r="Y3701" i="55"/>
  <c r="Y3702" i="55"/>
  <c r="Y3703" i="55"/>
  <c r="Y3704" i="55"/>
  <c r="Y3705" i="55"/>
  <c r="Y3706" i="55"/>
  <c r="Y3707" i="55"/>
  <c r="Y3708" i="55"/>
  <c r="Y3709" i="55"/>
  <c r="Y3710" i="55"/>
  <c r="Y3711" i="55"/>
  <c r="Y3712" i="55"/>
  <c r="Y3713" i="55"/>
  <c r="Y3714" i="55"/>
  <c r="Y3715" i="55"/>
  <c r="Y3716" i="55"/>
  <c r="Y3717" i="55"/>
  <c r="Y3718" i="55"/>
  <c r="Y3719" i="55"/>
  <c r="Y3720" i="55"/>
  <c r="Y3721" i="55"/>
  <c r="Y3722" i="55"/>
  <c r="Y3723" i="55"/>
  <c r="Y3724" i="55"/>
  <c r="Y3725" i="55"/>
  <c r="Y3726" i="55"/>
  <c r="Y3727" i="55"/>
  <c r="Y3728" i="55"/>
  <c r="Y3729" i="55"/>
  <c r="Y3730" i="55"/>
  <c r="Y3731" i="55"/>
  <c r="Y3732" i="55"/>
  <c r="Y3733" i="55"/>
  <c r="Y3734" i="55"/>
  <c r="Y3735" i="55"/>
  <c r="Y3736" i="55"/>
  <c r="Y3737" i="55"/>
  <c r="Y3738" i="55"/>
  <c r="Y3739" i="55"/>
  <c r="Y3740" i="55"/>
  <c r="Y3741" i="55"/>
  <c r="Y3742" i="55"/>
  <c r="Y3743" i="55"/>
  <c r="Y3744" i="55"/>
  <c r="Y3745" i="55"/>
  <c r="Y3746" i="55"/>
  <c r="Y3747" i="55"/>
  <c r="Y3748" i="55"/>
  <c r="Y3749" i="55"/>
  <c r="Y3750" i="55"/>
  <c r="Y3751" i="55"/>
  <c r="Y3752" i="55"/>
  <c r="Y3753" i="55"/>
  <c r="Y3754" i="55"/>
  <c r="Y3755" i="55"/>
  <c r="Y3756" i="55"/>
  <c r="Y3757" i="55"/>
  <c r="Y3758" i="55"/>
  <c r="Y3759" i="55"/>
  <c r="Y3760" i="55"/>
  <c r="Y3761" i="55"/>
  <c r="Y3762" i="55"/>
  <c r="Y3763" i="55"/>
  <c r="Y3764" i="55"/>
  <c r="Y3765" i="55"/>
  <c r="Y3766" i="55"/>
  <c r="Y3767" i="55"/>
  <c r="Y3768" i="55"/>
  <c r="Y3769" i="55"/>
  <c r="Y3770" i="55"/>
  <c r="Y3771" i="55"/>
  <c r="Y3772" i="55"/>
  <c r="Y3773" i="55"/>
  <c r="Y3774" i="55"/>
  <c r="Y3775" i="55"/>
  <c r="Y3776" i="55"/>
  <c r="Y3777" i="55"/>
  <c r="Y3778" i="55"/>
  <c r="Y3779" i="55"/>
  <c r="Y3780" i="55"/>
  <c r="Y3781" i="55"/>
  <c r="Y3782" i="55"/>
  <c r="Y3783" i="55"/>
  <c r="Y3784" i="55"/>
  <c r="Y3785" i="55"/>
  <c r="Y3786" i="55"/>
  <c r="Y3787" i="55"/>
  <c r="Y3788" i="55"/>
  <c r="Y3789" i="55"/>
  <c r="Y3790" i="55"/>
  <c r="Y3791" i="55"/>
  <c r="Y3792" i="55"/>
  <c r="Y3793" i="55"/>
  <c r="Y3794" i="55"/>
  <c r="Y3795" i="55"/>
  <c r="Y3796" i="55"/>
  <c r="Y3797" i="55"/>
  <c r="Y3798" i="55"/>
  <c r="Y3799" i="55"/>
  <c r="Y3800" i="55"/>
  <c r="Y3801" i="55"/>
  <c r="Y3802" i="55"/>
  <c r="Y3803" i="55"/>
  <c r="Y3804" i="55"/>
  <c r="Y3805" i="55"/>
  <c r="Y3806" i="55"/>
  <c r="Y3807" i="55"/>
  <c r="Y3808" i="55"/>
  <c r="Y3809" i="55"/>
  <c r="Y3810" i="55"/>
  <c r="Y3811" i="55"/>
  <c r="Y3812" i="55"/>
  <c r="Y3813" i="55"/>
  <c r="Y3814" i="55"/>
  <c r="Y3815" i="55"/>
  <c r="Y3816" i="55"/>
  <c r="Y3817" i="55"/>
  <c r="Y3818" i="55"/>
  <c r="Y3819" i="55"/>
  <c r="Y3820" i="55"/>
  <c r="Y3821" i="55"/>
  <c r="Y3822" i="55"/>
  <c r="Y3823" i="55"/>
  <c r="Y3824" i="55"/>
  <c r="Y3825" i="55"/>
  <c r="Y3826" i="55"/>
  <c r="Y3827" i="55"/>
  <c r="Y3828" i="55"/>
  <c r="Y3829" i="55"/>
  <c r="Y3830" i="55"/>
  <c r="Y3831" i="55"/>
  <c r="Y3832" i="55"/>
  <c r="Y3833" i="55"/>
  <c r="Y3834" i="55"/>
  <c r="Y3835" i="55"/>
  <c r="Y3836" i="55"/>
  <c r="Y3837" i="55"/>
  <c r="Y3838" i="55"/>
  <c r="Y3839" i="55"/>
  <c r="Y3840" i="55"/>
  <c r="Y3841" i="55"/>
  <c r="Y3842" i="55"/>
  <c r="Y3843" i="55"/>
  <c r="Y3844" i="55"/>
  <c r="Y3845" i="55"/>
  <c r="Y3846" i="55"/>
  <c r="Y3847" i="55"/>
  <c r="Y3848" i="55"/>
  <c r="Y3849" i="55"/>
  <c r="Y3850" i="55"/>
  <c r="Y3851" i="55"/>
  <c r="Y3852" i="55"/>
  <c r="Y3853" i="55"/>
  <c r="Y3854" i="55"/>
  <c r="Y3855" i="55"/>
  <c r="Y3856" i="55"/>
  <c r="Y3857" i="55"/>
  <c r="Y3858" i="55"/>
  <c r="Y3859" i="55"/>
  <c r="Y3860" i="55"/>
  <c r="Y3861" i="55"/>
  <c r="Y3862" i="55"/>
  <c r="Y3863" i="55"/>
  <c r="Y3864" i="55"/>
  <c r="Y3865" i="55"/>
  <c r="Y3866" i="55"/>
  <c r="Y3867" i="55"/>
  <c r="Y3868" i="55"/>
  <c r="Y3869" i="55"/>
  <c r="Y3870" i="55"/>
  <c r="Y3871" i="55"/>
  <c r="Y3872" i="55"/>
  <c r="Y3873" i="55"/>
  <c r="Y3874" i="55"/>
  <c r="Y3875" i="55"/>
  <c r="Y3876" i="55"/>
  <c r="Y3877" i="55"/>
  <c r="Y3878" i="55"/>
  <c r="Y3879" i="55"/>
  <c r="Y3880" i="55"/>
  <c r="Y3881" i="55"/>
  <c r="Y3882" i="55"/>
  <c r="Y3883" i="55"/>
  <c r="Y3884" i="55"/>
  <c r="Y3885" i="55"/>
  <c r="Y3886" i="55"/>
  <c r="Y3887" i="55"/>
  <c r="Y3888" i="55"/>
  <c r="Y3889" i="55"/>
  <c r="Y3890" i="55"/>
  <c r="Y3891" i="55"/>
  <c r="Y3892" i="55"/>
  <c r="Y3893" i="55"/>
  <c r="Y3894" i="55"/>
  <c r="Y3895" i="55"/>
  <c r="Y3896" i="55"/>
  <c r="Y3897" i="55"/>
  <c r="Y3898" i="55"/>
  <c r="Y3899" i="55"/>
  <c r="Y3900" i="55"/>
  <c r="Y3901" i="55"/>
  <c r="Y3902" i="55"/>
  <c r="Y3903" i="55"/>
  <c r="Y3904" i="55"/>
  <c r="Y3905" i="55"/>
  <c r="Y3906" i="55"/>
  <c r="Y3907" i="55"/>
  <c r="Y3908" i="55"/>
  <c r="Y3909" i="55"/>
  <c r="Y3910" i="55"/>
  <c r="Y3911" i="55"/>
  <c r="Y3912" i="55"/>
  <c r="Y3913" i="55"/>
  <c r="Y3914" i="55"/>
  <c r="Y3915" i="55"/>
  <c r="Y3916" i="55"/>
  <c r="Y3917" i="55"/>
  <c r="Y3918" i="55"/>
  <c r="Y3919" i="55"/>
  <c r="Y3920" i="55"/>
  <c r="Y3921" i="55"/>
  <c r="Y3922" i="55"/>
  <c r="Y3923" i="55"/>
  <c r="Y3924" i="55"/>
  <c r="Y3925" i="55"/>
  <c r="Y3926" i="55"/>
  <c r="Y3927" i="55"/>
  <c r="Y3928" i="55"/>
  <c r="Y3929" i="55"/>
  <c r="Y3930" i="55"/>
  <c r="Y3931" i="55"/>
  <c r="Y3932" i="55"/>
  <c r="Y3933" i="55"/>
  <c r="Y3934" i="55"/>
  <c r="Y3935" i="55"/>
  <c r="Y3936" i="55"/>
  <c r="Y3937" i="55"/>
  <c r="Y3938" i="55"/>
  <c r="Y3939" i="55"/>
  <c r="Y3940" i="55"/>
  <c r="Y3941" i="55"/>
  <c r="Y3942" i="55"/>
  <c r="Y3943" i="55"/>
  <c r="Y3944" i="55"/>
  <c r="Y3945" i="55"/>
  <c r="Y3946" i="55"/>
  <c r="Y3947" i="55"/>
  <c r="Y3948" i="55"/>
  <c r="Y3949" i="55"/>
  <c r="Y3950" i="55"/>
  <c r="Y3951" i="55"/>
  <c r="Y3952" i="55"/>
  <c r="Y3953" i="55"/>
  <c r="Y3954" i="55"/>
  <c r="Y3955" i="55"/>
  <c r="Y3956" i="55"/>
  <c r="Y3957" i="55"/>
  <c r="Y3958" i="55"/>
  <c r="Y3959" i="55"/>
  <c r="Y3960" i="55"/>
  <c r="Y3961" i="55"/>
  <c r="Y3962" i="55"/>
  <c r="Y3963" i="55"/>
  <c r="Y3964" i="55"/>
  <c r="Y3965" i="55"/>
  <c r="Y3966" i="55"/>
  <c r="Y3967" i="55"/>
  <c r="Y3968" i="55"/>
  <c r="Y3969" i="55"/>
  <c r="Y3970" i="55"/>
  <c r="Y3971" i="55"/>
  <c r="Y3972" i="55"/>
  <c r="Y3973" i="55"/>
  <c r="Y3974" i="55"/>
  <c r="Y3975" i="55"/>
  <c r="Y3976" i="55"/>
  <c r="Y3977" i="55"/>
  <c r="Y3978" i="55"/>
  <c r="Y3979" i="55"/>
  <c r="Y3980" i="55"/>
  <c r="Y3981" i="55"/>
  <c r="Y3982" i="55"/>
  <c r="Y3983" i="55"/>
  <c r="Y3984" i="55"/>
  <c r="Y3985" i="55"/>
  <c r="Y3986" i="55"/>
  <c r="Y3987" i="55"/>
  <c r="Y3988" i="55"/>
  <c r="Y3989" i="55"/>
  <c r="Y3990" i="55"/>
  <c r="Y3991" i="55"/>
  <c r="Y3992" i="55"/>
  <c r="Y3993" i="55"/>
  <c r="Y3994" i="55"/>
  <c r="Y3995" i="55"/>
  <c r="Y3996" i="55"/>
  <c r="Y3997" i="55"/>
  <c r="Y3998" i="55"/>
  <c r="Y3999" i="55"/>
  <c r="Y4000" i="55"/>
  <c r="Y4001" i="55"/>
  <c r="Y4002" i="55"/>
  <c r="Y4003" i="55"/>
  <c r="Y4004" i="55"/>
  <c r="Y4005" i="55"/>
  <c r="Y4006" i="55"/>
  <c r="Y4007" i="55"/>
  <c r="Y4008" i="55"/>
  <c r="Y4009" i="55"/>
  <c r="Y4010" i="55"/>
  <c r="Y4011" i="55"/>
  <c r="Y4012" i="55"/>
  <c r="Y4013" i="55"/>
  <c r="Y4014" i="55"/>
  <c r="Y4015" i="55"/>
  <c r="Y4016" i="55"/>
  <c r="Y4017" i="55"/>
  <c r="Y4018" i="55"/>
  <c r="Y4019" i="55"/>
  <c r="Y4020" i="55"/>
  <c r="Y4021" i="55"/>
  <c r="Y4022" i="55"/>
  <c r="Y4023" i="55"/>
  <c r="Y4024" i="55"/>
  <c r="Y4025" i="55"/>
  <c r="Y4026" i="55"/>
  <c r="Y4027" i="55"/>
  <c r="Y4028" i="55"/>
  <c r="Y4029" i="55"/>
  <c r="Y4030" i="55"/>
  <c r="Y4031" i="55"/>
  <c r="Y4032" i="55"/>
  <c r="Y4033" i="55"/>
  <c r="Y4034" i="55"/>
  <c r="Y4035" i="55"/>
  <c r="Y4036" i="55"/>
  <c r="Y4037" i="55"/>
  <c r="Y4038" i="55"/>
  <c r="Y4039" i="55"/>
  <c r="Y4040" i="55"/>
  <c r="Y4041" i="55"/>
  <c r="Y4042" i="55"/>
  <c r="Y4043" i="55"/>
  <c r="Y4044" i="55"/>
  <c r="Y4045" i="55"/>
  <c r="Y4046" i="55"/>
  <c r="Y4047" i="55"/>
  <c r="Y4048" i="55"/>
  <c r="Y4049" i="55"/>
  <c r="Y4050" i="55"/>
  <c r="Y4051" i="55"/>
  <c r="Y4052" i="55"/>
  <c r="Y4053" i="55"/>
  <c r="Y4054" i="55"/>
  <c r="Y4055" i="55"/>
  <c r="Y4056" i="55"/>
  <c r="Y4057" i="55"/>
  <c r="Y4058" i="55"/>
  <c r="Y4059" i="55"/>
  <c r="Y4060" i="55"/>
  <c r="Y4061" i="55"/>
  <c r="Y4062" i="55"/>
  <c r="Y4063" i="55"/>
  <c r="Y4064" i="55"/>
  <c r="Y4065" i="55"/>
  <c r="Y4066" i="55"/>
  <c r="Y4067" i="55"/>
  <c r="Y4068" i="55"/>
  <c r="Y4069" i="55"/>
  <c r="Y4070" i="55"/>
  <c r="Y4071" i="55"/>
  <c r="Y4072" i="55"/>
  <c r="Y4073" i="55"/>
  <c r="Y4074" i="55"/>
  <c r="Y4075" i="55"/>
  <c r="Y4076" i="55"/>
  <c r="Y4077" i="55"/>
  <c r="Y4078" i="55"/>
  <c r="Y4079" i="55"/>
  <c r="Y4080" i="55"/>
  <c r="Y4081" i="55"/>
  <c r="Y4082" i="55"/>
  <c r="Y4083" i="55"/>
  <c r="Y4084" i="55"/>
  <c r="Y4085" i="55"/>
  <c r="Y4086" i="55"/>
  <c r="Y4087" i="55"/>
  <c r="Y4088" i="55"/>
  <c r="Y4089" i="55"/>
  <c r="Y4090" i="55"/>
  <c r="Y4091" i="55"/>
  <c r="Y4092" i="55"/>
  <c r="Y4093" i="55"/>
  <c r="Y4094" i="55"/>
  <c r="Y4095" i="55"/>
  <c r="Y4096" i="55"/>
  <c r="Y4097" i="55"/>
  <c r="Y4098" i="55"/>
  <c r="Y4099" i="55"/>
  <c r="Y4100" i="55"/>
  <c r="Y4101" i="55"/>
  <c r="Y4102" i="55"/>
  <c r="Y4103" i="55"/>
  <c r="Y4104" i="55"/>
  <c r="Y4105" i="55"/>
  <c r="Y4106" i="55"/>
  <c r="Y4107" i="55"/>
  <c r="Y4108" i="55"/>
  <c r="Y4109" i="55"/>
  <c r="Y4110" i="55"/>
  <c r="Y4111" i="55"/>
  <c r="Y4112" i="55"/>
  <c r="Y4113" i="55"/>
  <c r="Y4114" i="55"/>
  <c r="Y4115" i="55"/>
  <c r="Y4116" i="55"/>
  <c r="Y4117" i="55"/>
  <c r="Y4118" i="55"/>
  <c r="Y4119" i="55"/>
  <c r="Y4120" i="55"/>
  <c r="Y4121" i="55"/>
  <c r="Y4122" i="55"/>
  <c r="Y4123" i="55"/>
  <c r="Y4124" i="55"/>
  <c r="Y4125" i="55"/>
  <c r="Y4126" i="55"/>
  <c r="Y4127" i="55"/>
  <c r="Y4128" i="55"/>
  <c r="Y4129" i="55"/>
  <c r="Y4130" i="55"/>
  <c r="Y4131" i="55"/>
  <c r="Y4132" i="55"/>
  <c r="Y4133" i="55"/>
  <c r="Y4134" i="55"/>
  <c r="Y4135" i="55"/>
  <c r="Y4136" i="55"/>
  <c r="Y4137" i="55"/>
  <c r="Y4138" i="55"/>
  <c r="Y4139" i="55"/>
  <c r="Y4140" i="55"/>
  <c r="Y4141" i="55"/>
  <c r="Y4142" i="55"/>
  <c r="Y4143" i="55"/>
  <c r="Y4144" i="55"/>
  <c r="Y4145" i="55"/>
  <c r="Y4146" i="55"/>
  <c r="Y4147" i="55"/>
  <c r="Y4148" i="55"/>
  <c r="Y4149" i="55"/>
  <c r="Y4150" i="55"/>
  <c r="Y4151" i="55"/>
  <c r="Y4152" i="55"/>
  <c r="Y4153" i="55"/>
  <c r="Y4154" i="55"/>
  <c r="Y4155" i="55"/>
  <c r="Y4156" i="55"/>
  <c r="Y4157" i="55"/>
  <c r="Y4158" i="55"/>
  <c r="Y4159" i="55"/>
  <c r="Y4160" i="55"/>
  <c r="Y4161" i="55"/>
  <c r="Y4162" i="55"/>
  <c r="Y4163" i="55"/>
  <c r="Y4164" i="55"/>
  <c r="Y4165" i="55"/>
  <c r="Y4166" i="55"/>
  <c r="Y4167" i="55"/>
  <c r="Y4168" i="55"/>
  <c r="Y4169" i="55"/>
  <c r="Y4170" i="55"/>
  <c r="Y4171" i="55"/>
  <c r="Y4172" i="55"/>
  <c r="Y4173" i="55"/>
  <c r="Y4174" i="55"/>
  <c r="Y4175" i="55"/>
  <c r="Y4176" i="55"/>
  <c r="Y4177" i="55"/>
  <c r="Y4178" i="55"/>
  <c r="Y4179" i="55"/>
  <c r="Y4180" i="55"/>
  <c r="Y4181" i="55"/>
  <c r="Y4182" i="55"/>
  <c r="Y4183" i="55"/>
  <c r="Y4184" i="55"/>
  <c r="Y4185" i="55"/>
  <c r="Y4186" i="55"/>
  <c r="Y4187" i="55"/>
  <c r="Y4188" i="55"/>
  <c r="Y4189" i="55"/>
  <c r="Y4190" i="55"/>
  <c r="Y4191" i="55"/>
  <c r="Y4192" i="55"/>
  <c r="Y4193" i="55"/>
  <c r="Y4194" i="55"/>
  <c r="Y4195" i="55"/>
  <c r="Y4196" i="55"/>
  <c r="Y4197" i="55"/>
  <c r="Y4198" i="55"/>
  <c r="Y4199" i="55"/>
  <c r="Y4200" i="55"/>
  <c r="Y4201" i="55"/>
  <c r="Y4202" i="55"/>
  <c r="Y4203" i="55"/>
  <c r="Y4204" i="55"/>
  <c r="Y4205" i="55"/>
  <c r="Y4206" i="55"/>
  <c r="Y4207" i="55"/>
  <c r="Y4208" i="55"/>
  <c r="Y4209" i="55"/>
  <c r="Y4210" i="55"/>
  <c r="Y4211" i="55"/>
  <c r="Y4212" i="55"/>
  <c r="Y4213" i="55"/>
  <c r="Y4214" i="55"/>
  <c r="Y4215" i="55"/>
  <c r="Y4216" i="55"/>
  <c r="Y4217" i="55"/>
  <c r="Y4218" i="55"/>
  <c r="Y4219" i="55"/>
  <c r="Y4220" i="55"/>
  <c r="Y4221" i="55"/>
  <c r="Y4222" i="55"/>
  <c r="Y4223" i="55"/>
  <c r="Y4224" i="55"/>
  <c r="Y4225" i="55"/>
  <c r="Y4226" i="55"/>
  <c r="Y4227" i="55"/>
  <c r="Y4228" i="55"/>
  <c r="Y4229" i="55"/>
  <c r="Y4230" i="55"/>
  <c r="Y4231" i="55"/>
  <c r="Y4232" i="55"/>
  <c r="Y4233" i="55"/>
  <c r="Y4234" i="55"/>
  <c r="Y4235" i="55"/>
  <c r="Y4236" i="55"/>
  <c r="Y4237" i="55"/>
  <c r="Y4238" i="55"/>
  <c r="Y4239" i="55"/>
  <c r="Y4240" i="55"/>
  <c r="Y4241" i="55"/>
  <c r="Y4242" i="55"/>
  <c r="Y4243" i="55"/>
  <c r="Y4244" i="55"/>
  <c r="Y4245" i="55"/>
  <c r="Y4246" i="55"/>
  <c r="Y4247" i="55"/>
  <c r="Y4248" i="55"/>
  <c r="Y4249" i="55"/>
  <c r="Y4250" i="55"/>
  <c r="Y4251" i="55"/>
  <c r="Y4252" i="55"/>
  <c r="Y4253" i="55"/>
  <c r="Y4254" i="55"/>
  <c r="Y4255" i="55"/>
  <c r="Y4256" i="55"/>
  <c r="Y4257" i="55"/>
  <c r="Y4258" i="55"/>
  <c r="Y4259" i="55"/>
  <c r="Y4260" i="55"/>
  <c r="Y4261" i="55"/>
  <c r="Y4262" i="55"/>
  <c r="Y4263" i="55"/>
  <c r="Y4264" i="55"/>
  <c r="Y4265" i="55"/>
  <c r="Y4266" i="55"/>
  <c r="Y4267" i="55"/>
  <c r="Y4268" i="55"/>
  <c r="Y4269" i="55"/>
  <c r="Y4270" i="55"/>
  <c r="Y4271" i="55"/>
  <c r="Y4272" i="55"/>
  <c r="Y4273" i="55"/>
  <c r="Y4274" i="55"/>
  <c r="Y4275" i="55"/>
  <c r="Y4276" i="55"/>
  <c r="Y4277" i="55"/>
  <c r="Y4278" i="55"/>
  <c r="Y4279" i="55"/>
  <c r="Y4280" i="55"/>
  <c r="Y4281" i="55"/>
  <c r="Y4282" i="55"/>
  <c r="Y4283" i="55"/>
  <c r="Y4284" i="55"/>
  <c r="Y4285" i="55"/>
  <c r="Y4286" i="55"/>
  <c r="Y4287" i="55"/>
  <c r="Y4288" i="55"/>
  <c r="Y4289" i="55"/>
  <c r="Y4290" i="55"/>
  <c r="Y4291" i="55"/>
  <c r="Y4292" i="55"/>
  <c r="Y4293" i="55"/>
  <c r="Y4294" i="55"/>
  <c r="Y4295" i="55"/>
  <c r="Y4296" i="55"/>
  <c r="Y4297" i="55"/>
  <c r="Y4298" i="55"/>
  <c r="Y4299" i="55"/>
  <c r="Y4300" i="55"/>
  <c r="Y4301" i="55"/>
  <c r="Y4302" i="55"/>
  <c r="Y4303" i="55"/>
  <c r="Y4304" i="55"/>
  <c r="Y4305" i="55"/>
  <c r="Y4306" i="55"/>
  <c r="Y4307" i="55"/>
  <c r="Y4308" i="55"/>
  <c r="Y4309" i="55"/>
  <c r="Y4310" i="55"/>
  <c r="Y4311" i="55"/>
  <c r="Y4312" i="55"/>
  <c r="Y4313" i="55"/>
  <c r="Y4314" i="55"/>
  <c r="Y4315" i="55"/>
  <c r="Y4316" i="55"/>
  <c r="Y4317" i="55"/>
  <c r="Y4318" i="55"/>
  <c r="Y4319" i="55"/>
  <c r="Y4320" i="55"/>
  <c r="Y4321" i="55"/>
  <c r="Y4322" i="55"/>
  <c r="Y4323" i="55"/>
  <c r="Y4324" i="55"/>
  <c r="Y4325" i="55"/>
  <c r="Y4326" i="55"/>
  <c r="Y4327" i="55"/>
  <c r="Y4328" i="55"/>
  <c r="Y4329" i="55"/>
  <c r="Y4330" i="55"/>
  <c r="Y4331" i="55"/>
  <c r="Y4332" i="55"/>
  <c r="Y4333" i="55"/>
  <c r="Y4334" i="55"/>
  <c r="Y4335" i="55"/>
  <c r="Y4336" i="55"/>
  <c r="Y4337" i="55"/>
  <c r="Y4338" i="55"/>
  <c r="Y4339" i="55"/>
  <c r="Y4340" i="55"/>
  <c r="Y4341" i="55"/>
  <c r="Y4342" i="55"/>
  <c r="Y4343" i="55"/>
  <c r="Y4344" i="55"/>
  <c r="Y4345" i="55"/>
  <c r="Y4346" i="55"/>
  <c r="Y4347" i="55"/>
  <c r="Y4348" i="55"/>
  <c r="Y4349" i="55"/>
  <c r="Y4350" i="55"/>
  <c r="Y4351" i="55"/>
  <c r="Y4352" i="55"/>
  <c r="Y4353" i="55"/>
  <c r="Y4354" i="55"/>
  <c r="Y4355" i="55"/>
  <c r="Y4356" i="55"/>
  <c r="Y4357" i="55"/>
  <c r="Y4358" i="55"/>
  <c r="Y4359" i="55"/>
  <c r="Y4360" i="55"/>
  <c r="Y4361" i="55"/>
  <c r="Y4362" i="55"/>
  <c r="Y4363" i="55"/>
  <c r="Y4364" i="55"/>
  <c r="Y4365" i="55"/>
  <c r="Y4366" i="55"/>
  <c r="Y4367" i="55"/>
  <c r="Y4368" i="55"/>
  <c r="Y4369" i="55"/>
  <c r="Y4370" i="55"/>
  <c r="Y4371" i="55"/>
  <c r="Y4372" i="55"/>
  <c r="Y4373" i="55"/>
  <c r="Y4374" i="55"/>
  <c r="Y4375" i="55"/>
  <c r="Y4376" i="55"/>
  <c r="Y4377" i="55"/>
  <c r="Y4378" i="55"/>
  <c r="Y4379" i="55"/>
  <c r="Y4380" i="55"/>
  <c r="Y4381" i="55"/>
  <c r="Y4382" i="55"/>
  <c r="Y4383" i="55"/>
  <c r="Y4384" i="55"/>
  <c r="Y4385" i="55"/>
  <c r="Y4386" i="55"/>
  <c r="Y4387" i="55"/>
  <c r="Y4388" i="55"/>
  <c r="Y4389" i="55"/>
  <c r="Y4390" i="55"/>
  <c r="Y4391" i="55"/>
  <c r="Y4392" i="55"/>
  <c r="Y4393" i="55"/>
  <c r="Y4394" i="55"/>
  <c r="Y4395" i="55"/>
  <c r="Y4396" i="55"/>
  <c r="Y4397" i="55"/>
  <c r="Y4398" i="55"/>
  <c r="Y4399" i="55"/>
  <c r="Y4400" i="55"/>
  <c r="Y4401" i="55"/>
  <c r="Y4402" i="55"/>
  <c r="Y4403" i="55"/>
  <c r="Y4404" i="55"/>
  <c r="Y4405" i="55"/>
  <c r="Y4406" i="55"/>
  <c r="Y4407" i="55"/>
  <c r="Y4408" i="55"/>
  <c r="Y4409" i="55"/>
  <c r="Y4410" i="55"/>
  <c r="Y4411" i="55"/>
  <c r="Y4412" i="55"/>
  <c r="Y4413" i="55"/>
  <c r="Y4414" i="55"/>
  <c r="Y4415" i="55"/>
  <c r="Y4416" i="55"/>
  <c r="Y4417" i="55"/>
  <c r="Y4418" i="55"/>
  <c r="Y4419" i="55"/>
  <c r="Y4420" i="55"/>
  <c r="Y4421" i="55"/>
  <c r="Y4422" i="55"/>
  <c r="Y4423" i="55"/>
  <c r="Y4424" i="55"/>
  <c r="Y4425" i="55"/>
  <c r="Y4426" i="55"/>
  <c r="Y4427" i="55"/>
  <c r="Y4428" i="55"/>
  <c r="Y4429" i="55"/>
  <c r="Y4430" i="55"/>
  <c r="Y4431" i="55"/>
  <c r="Y4432" i="55"/>
  <c r="Y4433" i="55"/>
  <c r="Y4434" i="55"/>
  <c r="Y4435" i="55"/>
  <c r="Y4436" i="55"/>
  <c r="Y4437" i="55"/>
  <c r="Y4438" i="55"/>
  <c r="Y4439" i="55"/>
  <c r="Y4440" i="55"/>
  <c r="Y4441" i="55"/>
  <c r="Y4442" i="55"/>
  <c r="Y4443" i="55"/>
  <c r="Y4444" i="55"/>
  <c r="Y4445" i="55"/>
  <c r="Y4446" i="55"/>
  <c r="Y4447" i="55"/>
  <c r="Y4448" i="55"/>
  <c r="Y4449" i="55"/>
  <c r="Y4450" i="55"/>
  <c r="Y4451" i="55"/>
  <c r="Y4452" i="55"/>
  <c r="Y4453" i="55"/>
  <c r="Y4454" i="55"/>
  <c r="Y4455" i="55"/>
  <c r="Y4456" i="55"/>
  <c r="Y4457" i="55"/>
  <c r="Y4458" i="55"/>
  <c r="Y4459" i="55"/>
  <c r="Z4459" i="55" s="1"/>
  <c r="Y4460" i="55"/>
  <c r="Y4461" i="55"/>
  <c r="Y4462" i="55"/>
  <c r="Y4463" i="55"/>
  <c r="Y4464" i="55"/>
  <c r="Y4465" i="55"/>
  <c r="Y4466" i="55"/>
  <c r="Y4467" i="55"/>
  <c r="Y4468" i="55"/>
  <c r="Y4469" i="55"/>
  <c r="Y4470" i="55"/>
  <c r="Y4471" i="55"/>
  <c r="Y4472" i="55"/>
  <c r="Y4473" i="55"/>
  <c r="Y4474" i="55"/>
  <c r="Y4475" i="55"/>
  <c r="Z4475" i="55" s="1"/>
  <c r="Y4476" i="55"/>
  <c r="Y4477" i="55"/>
  <c r="Y4478" i="55"/>
  <c r="Y4479" i="55"/>
  <c r="Y4480" i="55"/>
  <c r="Y4481" i="55"/>
  <c r="Y4482" i="55"/>
  <c r="Y4483" i="55"/>
  <c r="Y4484" i="55"/>
  <c r="Y4485" i="55"/>
  <c r="Y4486" i="55"/>
  <c r="Y4487" i="55"/>
  <c r="Y4488" i="55"/>
  <c r="Y4489" i="55"/>
  <c r="Y4490" i="55"/>
  <c r="Y4491" i="55"/>
  <c r="Z4491" i="55" s="1"/>
  <c r="Y4492" i="55"/>
  <c r="Y4493" i="55"/>
  <c r="Y4494" i="55"/>
  <c r="Y4495" i="55"/>
  <c r="Y4496" i="55"/>
  <c r="Y4497" i="55"/>
  <c r="Y4498" i="55"/>
  <c r="Y4499" i="55"/>
  <c r="Y4500" i="55"/>
  <c r="Y4501" i="55"/>
  <c r="Y4502" i="55"/>
  <c r="Y4503" i="55"/>
  <c r="Y4504" i="55"/>
  <c r="Y4505" i="55"/>
  <c r="Y4506" i="55"/>
  <c r="Y4507" i="55"/>
  <c r="Y4508" i="55"/>
  <c r="Y4509" i="55"/>
  <c r="Y4510" i="55"/>
  <c r="Y4511" i="55"/>
  <c r="Y4512" i="55"/>
  <c r="Y4513" i="55"/>
  <c r="Y4514" i="55"/>
  <c r="Y4515" i="55"/>
  <c r="Y4516" i="55"/>
  <c r="Y4517" i="55"/>
  <c r="Y4518" i="55"/>
  <c r="Y4519" i="55"/>
  <c r="Y4520" i="55"/>
  <c r="Y4521" i="55"/>
  <c r="Y4522" i="55"/>
  <c r="Y4523" i="55"/>
  <c r="Y4524" i="55"/>
  <c r="Y4525" i="55"/>
  <c r="Y4526" i="55"/>
  <c r="Y4527" i="55"/>
  <c r="Y4528" i="55"/>
  <c r="Y4529" i="55"/>
  <c r="Y4530" i="55"/>
  <c r="Y4531" i="55"/>
  <c r="Y4532" i="55"/>
  <c r="Y4533" i="55"/>
  <c r="Y4534" i="55"/>
  <c r="Y4535" i="55"/>
  <c r="Y4536" i="55"/>
  <c r="Y4537" i="55"/>
  <c r="Y4538" i="55"/>
  <c r="Y4539" i="55"/>
  <c r="Y4540" i="55"/>
  <c r="Y4541" i="55"/>
  <c r="Y4542" i="55"/>
  <c r="Y4543" i="55"/>
  <c r="Y4544" i="55"/>
  <c r="Y4545" i="55"/>
  <c r="Y4546" i="55"/>
  <c r="Y4547" i="55"/>
  <c r="Y4548" i="55"/>
  <c r="Y4549" i="55"/>
  <c r="Y4550" i="55"/>
  <c r="Y4551" i="55"/>
  <c r="Y4552" i="55"/>
  <c r="Y4553" i="55"/>
  <c r="Y4554" i="55"/>
  <c r="Y4555" i="55"/>
  <c r="Y4556" i="55"/>
  <c r="Y4557" i="55"/>
  <c r="Y4558" i="55"/>
  <c r="Y4559" i="55"/>
  <c r="Y4560" i="55"/>
  <c r="Y4561" i="55"/>
  <c r="Y4562" i="55"/>
  <c r="Y4563" i="55"/>
  <c r="Y4564" i="55"/>
  <c r="Y4565" i="55"/>
  <c r="Y4566" i="55"/>
  <c r="Y4567" i="55"/>
  <c r="Y4568" i="55"/>
  <c r="Y4569" i="55"/>
  <c r="Y4570" i="55"/>
  <c r="Y4571" i="55"/>
  <c r="Y4572" i="55"/>
  <c r="Y4573" i="55"/>
  <c r="Y4574" i="55"/>
  <c r="Y4575" i="55"/>
  <c r="Y4576" i="55"/>
  <c r="Y4577" i="55"/>
  <c r="Y4578" i="55"/>
  <c r="Y4579" i="55"/>
  <c r="Y4580" i="55"/>
  <c r="Y4581" i="55"/>
  <c r="Y4582" i="55"/>
  <c r="Y4583" i="55"/>
  <c r="Y4584" i="55"/>
  <c r="Y4585" i="55"/>
  <c r="Y4586" i="55"/>
  <c r="Y4587" i="55"/>
  <c r="Y4588" i="55"/>
  <c r="Y4589" i="55"/>
  <c r="Y4590" i="55"/>
  <c r="Y4591" i="55"/>
  <c r="Y4592" i="55"/>
  <c r="Y4593" i="55"/>
  <c r="Y4594" i="55"/>
  <c r="Y4595" i="55"/>
  <c r="Y4596" i="55"/>
  <c r="Y4597" i="55"/>
  <c r="Y4598" i="55"/>
  <c r="Y4599" i="55"/>
  <c r="Y4600" i="55"/>
  <c r="Y4601" i="55"/>
  <c r="Y4602" i="55"/>
  <c r="Y4603" i="55"/>
  <c r="Y4604" i="55"/>
  <c r="Y4605" i="55"/>
  <c r="Y4606" i="55"/>
  <c r="Y4607" i="55"/>
  <c r="Y4608" i="55"/>
  <c r="Y4609" i="55"/>
  <c r="Y4610" i="55"/>
  <c r="Y4611" i="55"/>
  <c r="Y4612" i="55"/>
  <c r="Y4613" i="55"/>
  <c r="Y4614" i="55"/>
  <c r="Y4615" i="55"/>
  <c r="Y4616" i="55"/>
  <c r="Y4617" i="55"/>
  <c r="Y4618" i="55"/>
  <c r="Y4619" i="55"/>
  <c r="Y4620" i="55"/>
  <c r="Y4621" i="55"/>
  <c r="Y4622" i="55"/>
  <c r="Y4623" i="55"/>
  <c r="Y4624" i="55"/>
  <c r="Y4625" i="55"/>
  <c r="Y4626" i="55"/>
  <c r="Y4627" i="55"/>
  <c r="Y4628" i="55"/>
  <c r="Y4629" i="55"/>
  <c r="Y4630" i="55"/>
  <c r="Y4631" i="55"/>
  <c r="Y4632" i="55"/>
  <c r="Y4633" i="55"/>
  <c r="Y4634" i="55"/>
  <c r="Y4635" i="55"/>
  <c r="Y4636" i="55"/>
  <c r="Y4637" i="55"/>
  <c r="Y4638" i="55"/>
  <c r="Y4639" i="55"/>
  <c r="Y4640" i="55"/>
  <c r="Y4641" i="55"/>
  <c r="Y4642" i="55"/>
  <c r="Y4643" i="55"/>
  <c r="Y4644" i="55"/>
  <c r="Y4645" i="55"/>
  <c r="Y4646" i="55"/>
  <c r="Y4647" i="55"/>
  <c r="Y4648" i="55"/>
  <c r="Y4649" i="55"/>
  <c r="Y4650" i="55"/>
  <c r="Y4651" i="55"/>
  <c r="Y4652" i="55"/>
  <c r="Y4653" i="55"/>
  <c r="Y4654" i="55"/>
  <c r="Y4655" i="55"/>
  <c r="Y4656" i="55"/>
  <c r="Y4657" i="55"/>
  <c r="Y4658" i="55"/>
  <c r="Y4659" i="55"/>
  <c r="Y4660" i="55"/>
  <c r="Y4661" i="55"/>
  <c r="Y4662" i="55"/>
  <c r="Y4663" i="55"/>
  <c r="Y4664" i="55"/>
  <c r="Y4665" i="55"/>
  <c r="Y4666" i="55"/>
  <c r="Y4667" i="55"/>
  <c r="Y4668" i="55"/>
  <c r="Y4669" i="55"/>
  <c r="Y4670" i="55"/>
  <c r="Y4671" i="55"/>
  <c r="Y4672" i="55"/>
  <c r="Y4673" i="55"/>
  <c r="Y4674" i="55"/>
  <c r="Y4675" i="55"/>
  <c r="Y4676" i="55"/>
  <c r="Y4677" i="55"/>
  <c r="Y4678" i="55"/>
  <c r="Y4679" i="55"/>
  <c r="Y4680" i="55"/>
  <c r="Y4681" i="55"/>
  <c r="Y4682" i="55"/>
  <c r="Y4683" i="55"/>
  <c r="Y4684" i="55"/>
  <c r="Y4685" i="55"/>
  <c r="Y4686" i="55"/>
  <c r="Y4687" i="55"/>
  <c r="Y4688" i="55"/>
  <c r="Y4689" i="55"/>
  <c r="Y4690" i="55"/>
  <c r="Y4691" i="55"/>
  <c r="Y4692" i="55"/>
  <c r="Y4693" i="55"/>
  <c r="Y4694" i="55"/>
  <c r="Y4695" i="55"/>
  <c r="Y4696" i="55"/>
  <c r="Y4697" i="55"/>
  <c r="Y4698" i="55"/>
  <c r="Y4699" i="55"/>
  <c r="Y4700" i="55"/>
  <c r="Y4701" i="55"/>
  <c r="Y4702" i="55"/>
  <c r="Y4703" i="55"/>
  <c r="Y4704" i="55"/>
  <c r="Y4705" i="55"/>
  <c r="Y4706" i="55"/>
  <c r="Y4707" i="55"/>
  <c r="Y4708" i="55"/>
  <c r="Y4709" i="55"/>
  <c r="Y4710" i="55"/>
  <c r="Y4711" i="55"/>
  <c r="Y4712" i="55"/>
  <c r="Y4713" i="55"/>
  <c r="Y4714" i="55"/>
  <c r="Y4715" i="55"/>
  <c r="Y4716" i="55"/>
  <c r="Y4717" i="55"/>
  <c r="Y4718" i="55"/>
  <c r="Y4719" i="55"/>
  <c r="Y4720" i="55"/>
  <c r="Y4721" i="55"/>
  <c r="Y4722" i="55"/>
  <c r="Y4723" i="55"/>
  <c r="Y4724" i="55"/>
  <c r="Y4725" i="55"/>
  <c r="Y4726" i="55"/>
  <c r="Y4727" i="55"/>
  <c r="Y4728" i="55"/>
  <c r="Y4729" i="55"/>
  <c r="Y4730" i="55"/>
  <c r="Y4731" i="55"/>
  <c r="Y4732" i="55"/>
  <c r="Y4733" i="55"/>
  <c r="Y4734" i="55"/>
  <c r="Y4735" i="55"/>
  <c r="Y4736" i="55"/>
  <c r="Y4737" i="55"/>
  <c r="Y4738" i="55"/>
  <c r="Y4739" i="55"/>
  <c r="Y4740" i="55"/>
  <c r="Y4741" i="55"/>
  <c r="Y4742" i="55"/>
  <c r="Y4743" i="55"/>
  <c r="Y4744" i="55"/>
  <c r="Y4745" i="55"/>
  <c r="Y4746" i="55"/>
  <c r="Y4747" i="55"/>
  <c r="Y4748" i="55"/>
  <c r="Y4749" i="55"/>
  <c r="Y4750" i="55"/>
  <c r="Y4751" i="55"/>
  <c r="Y4752" i="55"/>
  <c r="Y4753" i="55"/>
  <c r="Y4754" i="55"/>
  <c r="Y4755" i="55"/>
  <c r="Y4756" i="55"/>
  <c r="Y4757" i="55"/>
  <c r="Y4758" i="55"/>
  <c r="Y4759" i="55"/>
  <c r="Y4760" i="55"/>
  <c r="Y4761" i="55"/>
  <c r="Y4762" i="55"/>
  <c r="Y4763" i="55"/>
  <c r="Y4764" i="55"/>
  <c r="Y4765" i="55"/>
  <c r="Y4766" i="55"/>
  <c r="Y4767" i="55"/>
  <c r="Y4768" i="55"/>
  <c r="Y4769" i="55"/>
  <c r="Y4770" i="55"/>
  <c r="Y4771" i="55"/>
  <c r="Y4772" i="55"/>
  <c r="Y4773" i="55"/>
  <c r="Y4774" i="55"/>
  <c r="Y4775" i="55"/>
  <c r="Y4776" i="55"/>
  <c r="Y4777" i="55"/>
  <c r="Y4778" i="55"/>
  <c r="Y4779" i="55"/>
  <c r="Y4780" i="55"/>
  <c r="Y4781" i="55"/>
  <c r="Y4782" i="55"/>
  <c r="Y4783" i="55"/>
  <c r="Y4784" i="55"/>
  <c r="Y4785" i="55"/>
  <c r="Y4786" i="55"/>
  <c r="Y4787" i="55"/>
  <c r="Y4788" i="55"/>
  <c r="Y4789" i="55"/>
  <c r="Y4790" i="55"/>
  <c r="Y4791" i="55"/>
  <c r="Y4792" i="55"/>
  <c r="Y4793" i="55"/>
  <c r="Y4794" i="55"/>
  <c r="Y4795" i="55"/>
  <c r="Y4796" i="55"/>
  <c r="Y4797" i="55"/>
  <c r="Y4798" i="55"/>
  <c r="Y4799" i="55"/>
  <c r="Y4800" i="55"/>
  <c r="Y4801" i="55"/>
  <c r="Y4802" i="55"/>
  <c r="Y4803" i="55"/>
  <c r="Y4804" i="55"/>
  <c r="Y4805" i="55"/>
  <c r="Y4806" i="55"/>
  <c r="Y4807" i="55"/>
  <c r="Y4808" i="55"/>
  <c r="Y4809" i="55"/>
  <c r="Y4810" i="55"/>
  <c r="Y4811" i="55"/>
  <c r="Y4812" i="55"/>
  <c r="Y4813" i="55"/>
  <c r="Y4814" i="55"/>
  <c r="Y4815" i="55"/>
  <c r="Y4816" i="55"/>
  <c r="Y4817" i="55"/>
  <c r="Y4818" i="55"/>
  <c r="Y4819" i="55"/>
  <c r="Y4820" i="55"/>
  <c r="Y4821" i="55"/>
  <c r="Y4822" i="55"/>
  <c r="Y4823" i="55"/>
  <c r="Y4824" i="55"/>
  <c r="Y4825" i="55"/>
  <c r="Y4826" i="55"/>
  <c r="Y4827" i="55"/>
  <c r="Y4828" i="55"/>
  <c r="Y4829" i="55"/>
  <c r="Y4830" i="55"/>
  <c r="Y4831" i="55"/>
  <c r="Y4832" i="55"/>
  <c r="Y4833" i="55"/>
  <c r="Y4834" i="55"/>
  <c r="Y4835" i="55"/>
  <c r="Y4836" i="55"/>
  <c r="Y4837" i="55"/>
  <c r="Y4838" i="55"/>
  <c r="Y4839" i="55"/>
  <c r="Y4840" i="55"/>
  <c r="Y4841" i="55"/>
  <c r="Y4842" i="55"/>
  <c r="Y4843" i="55"/>
  <c r="Y4844" i="55"/>
  <c r="Y4845" i="55"/>
  <c r="Y4846" i="55"/>
  <c r="Y4847" i="55"/>
  <c r="Y4848" i="55"/>
  <c r="Y4849" i="55"/>
  <c r="Y4850" i="55"/>
  <c r="Y4851" i="55"/>
  <c r="Y4852" i="55"/>
  <c r="Y4853" i="55"/>
  <c r="Y4854" i="55"/>
  <c r="Y4855" i="55"/>
  <c r="Y4856" i="55"/>
  <c r="Y4857" i="55"/>
  <c r="Y4858" i="55"/>
  <c r="Y4859" i="55"/>
  <c r="Y4860" i="55"/>
  <c r="Y4861" i="55"/>
  <c r="Y4862" i="55"/>
  <c r="Y4863" i="55"/>
  <c r="Y4864" i="55"/>
  <c r="Y4865" i="55"/>
  <c r="Y4866" i="55"/>
  <c r="Y4867" i="55"/>
  <c r="Y4868" i="55"/>
  <c r="Y4869" i="55"/>
  <c r="Y4870" i="55"/>
  <c r="Y4871" i="55"/>
  <c r="Y4872" i="55"/>
  <c r="Y4873" i="55"/>
  <c r="Y4874" i="55"/>
  <c r="Y4875" i="55"/>
  <c r="Y4876" i="55"/>
  <c r="Y4877" i="55"/>
  <c r="Y4878" i="55"/>
  <c r="Y4879" i="55"/>
  <c r="Y4880" i="55"/>
  <c r="Y4881" i="55"/>
  <c r="Y4882" i="55"/>
  <c r="Y4883" i="55"/>
  <c r="Y4884" i="55"/>
  <c r="Y4885" i="55"/>
  <c r="Y4886" i="55"/>
  <c r="Y4887" i="55"/>
  <c r="Y4888" i="55"/>
  <c r="Y4889" i="55"/>
  <c r="Y4890" i="55"/>
  <c r="Y4891" i="55"/>
  <c r="Y4892" i="55"/>
  <c r="Y4893" i="55"/>
  <c r="Y4894" i="55"/>
  <c r="Y4895" i="55"/>
  <c r="Y4896" i="55"/>
  <c r="Y4897" i="55"/>
  <c r="Y4898" i="55"/>
  <c r="Y4899" i="55"/>
  <c r="Y4900" i="55"/>
  <c r="Y4901" i="55"/>
  <c r="Y4902" i="55"/>
  <c r="Y4903" i="55"/>
  <c r="Y4904" i="55"/>
  <c r="Y4905" i="55"/>
  <c r="Y4906" i="55"/>
  <c r="Y4907" i="55"/>
  <c r="Y4908" i="55"/>
  <c r="Y4909" i="55"/>
  <c r="Y4910" i="55"/>
  <c r="Y4911" i="55"/>
  <c r="Y4912" i="55"/>
  <c r="Y4913" i="55"/>
  <c r="Y4914" i="55"/>
  <c r="Y4915" i="55"/>
  <c r="Y4916" i="55"/>
  <c r="Y4917" i="55"/>
  <c r="Y4918" i="55"/>
  <c r="Y4919" i="55"/>
  <c r="Y4920" i="55"/>
  <c r="Y4921" i="55"/>
  <c r="Y4922" i="55"/>
  <c r="Y4923" i="55"/>
  <c r="Y4924" i="55"/>
  <c r="Y4925" i="55"/>
  <c r="Y4926" i="55"/>
  <c r="Y4927" i="55"/>
  <c r="Y4928" i="55"/>
  <c r="Y4929" i="55"/>
  <c r="Y4930" i="55"/>
  <c r="Y4931" i="55"/>
  <c r="Y4932" i="55"/>
  <c r="Y4933" i="55"/>
  <c r="Y4934" i="55"/>
  <c r="Y4935" i="55"/>
  <c r="Y4936" i="55"/>
  <c r="Y4937" i="55"/>
  <c r="Y4938" i="55"/>
  <c r="Y4939" i="55"/>
  <c r="Y4940" i="55"/>
  <c r="Y4941" i="55"/>
  <c r="Y4942" i="55"/>
  <c r="Y4943" i="55"/>
  <c r="Y4944" i="55"/>
  <c r="Y4945" i="55"/>
  <c r="Y4946" i="55"/>
  <c r="Y4947" i="55"/>
  <c r="Y4948" i="55"/>
  <c r="Y4949" i="55"/>
  <c r="Y4950" i="55"/>
  <c r="Y4951" i="55"/>
  <c r="Y4952" i="55"/>
  <c r="Y4953" i="55"/>
  <c r="Y4954" i="55"/>
  <c r="Y4955" i="55"/>
  <c r="Y4956" i="55"/>
  <c r="Y4957" i="55"/>
  <c r="Y4958" i="55"/>
  <c r="Y4959" i="55"/>
  <c r="Y4960" i="55"/>
  <c r="Y4961" i="55"/>
  <c r="Y4962" i="55"/>
  <c r="Y4963" i="55"/>
  <c r="Y4964" i="55"/>
  <c r="Y4965" i="55"/>
  <c r="Y4966" i="55"/>
  <c r="Y4967" i="55"/>
  <c r="Y4968" i="55"/>
  <c r="Y4969" i="55"/>
  <c r="Y4970" i="55"/>
  <c r="Y4971" i="55"/>
  <c r="Y4972" i="55"/>
  <c r="Y4973" i="55"/>
  <c r="Y4974" i="55"/>
  <c r="Y4975" i="55"/>
  <c r="Y4976" i="55"/>
  <c r="Y4977" i="55"/>
  <c r="Y4978" i="55"/>
  <c r="Y4979" i="55"/>
  <c r="Y4980" i="55"/>
  <c r="Y4981" i="55"/>
  <c r="Y4982" i="55"/>
  <c r="Y4983" i="55"/>
  <c r="Y4984" i="55"/>
  <c r="Y4985" i="55"/>
  <c r="Y4986" i="55"/>
  <c r="Y4987" i="55"/>
  <c r="Y4988" i="55"/>
  <c r="Y4989" i="55"/>
  <c r="Y4990" i="55"/>
  <c r="Y4991" i="55"/>
  <c r="Y4992" i="55"/>
  <c r="Y4993" i="55"/>
  <c r="Y4994" i="55"/>
  <c r="Y4995" i="55"/>
  <c r="Y4996" i="55"/>
  <c r="Y4997" i="55"/>
  <c r="Y4998" i="55"/>
  <c r="Y4999" i="55"/>
  <c r="Y5000" i="55"/>
  <c r="Y5001" i="55"/>
  <c r="Y5002" i="55"/>
  <c r="Y5003" i="55"/>
  <c r="Y5004" i="55"/>
  <c r="Y5005" i="55"/>
  <c r="Y5006" i="55"/>
  <c r="Y5007" i="55"/>
  <c r="Y5008" i="55"/>
  <c r="Y5009" i="55"/>
  <c r="Y5010" i="55"/>
  <c r="Y5011" i="55"/>
  <c r="Y5012" i="55"/>
  <c r="Y5013" i="55"/>
  <c r="Y5014" i="55"/>
  <c r="Y5015" i="55"/>
  <c r="Y5016" i="55"/>
  <c r="Y5017" i="55"/>
  <c r="Y5018" i="55"/>
  <c r="Y5019" i="55"/>
  <c r="Y5020" i="55"/>
  <c r="Y5021" i="55"/>
  <c r="Y5022" i="55"/>
  <c r="Y5023" i="55"/>
  <c r="Y5024" i="55"/>
  <c r="Y5025" i="55"/>
  <c r="Y5026" i="55"/>
  <c r="Y5027" i="55"/>
  <c r="Y5028" i="55"/>
  <c r="Y5029" i="55"/>
  <c r="Y5030" i="55"/>
  <c r="Y5031" i="55"/>
  <c r="Y5032" i="55"/>
  <c r="Y5033" i="55"/>
  <c r="Y5034" i="55"/>
  <c r="Y5035" i="55"/>
  <c r="Y5036" i="55"/>
  <c r="Y5037" i="55"/>
  <c r="Y5038" i="55"/>
  <c r="Y5039" i="55"/>
  <c r="Y5040" i="55"/>
  <c r="Y5041" i="55"/>
  <c r="Y5042" i="55"/>
  <c r="Y5043" i="55"/>
  <c r="Y5044" i="55"/>
  <c r="Y5045" i="55"/>
  <c r="Y5046" i="55"/>
  <c r="Y5047" i="55"/>
  <c r="Y5048" i="55"/>
  <c r="Y5049" i="55"/>
  <c r="Y5050" i="55"/>
  <c r="Y5051" i="55"/>
  <c r="Y5052" i="55"/>
  <c r="Y5053" i="55"/>
  <c r="Y5054" i="55"/>
  <c r="Y5055" i="55"/>
  <c r="Y5056" i="55"/>
  <c r="Y5057" i="55"/>
  <c r="Y5058" i="55"/>
  <c r="Y5059" i="55"/>
  <c r="Y5060" i="55"/>
  <c r="Y5061" i="55"/>
  <c r="Y5062" i="55"/>
  <c r="Y5063" i="55"/>
  <c r="Y5064" i="55"/>
  <c r="Y5065" i="55"/>
  <c r="Y5066" i="55"/>
  <c r="Y5067" i="55"/>
  <c r="Y5068" i="55"/>
  <c r="Y5069" i="55"/>
  <c r="Y5070" i="55"/>
  <c r="Y5071" i="55"/>
  <c r="Y5072" i="55"/>
  <c r="Y5073" i="55"/>
  <c r="Y5074" i="55"/>
  <c r="Y5075" i="55"/>
  <c r="Y5076" i="55"/>
  <c r="Y5077" i="55"/>
  <c r="Y5078" i="55"/>
  <c r="Y5079" i="55"/>
  <c r="Y5080" i="55"/>
  <c r="Y5081" i="55"/>
  <c r="Y5082" i="55"/>
  <c r="Y5083" i="55"/>
  <c r="Y5084" i="55"/>
  <c r="Y5085" i="55"/>
  <c r="Y5086" i="55"/>
  <c r="Y5087" i="55"/>
  <c r="Y5088" i="55"/>
  <c r="Y5089" i="55"/>
  <c r="Y5090" i="55"/>
  <c r="Y5091" i="55"/>
  <c r="Y5092" i="55"/>
  <c r="Y5093" i="55"/>
  <c r="Y5094" i="55"/>
  <c r="Y5095" i="55"/>
  <c r="Y5096" i="55"/>
  <c r="Y5097" i="55"/>
  <c r="Y5098" i="55"/>
  <c r="Y5099" i="55"/>
  <c r="Y5100" i="55"/>
  <c r="Y5101" i="55"/>
  <c r="Y5102" i="55"/>
  <c r="Y5103" i="55"/>
  <c r="Y5104" i="55"/>
  <c r="Y5105" i="55"/>
  <c r="Y5106" i="55"/>
  <c r="Y5107" i="55"/>
  <c r="Y5108" i="55"/>
  <c r="Y5109" i="55"/>
  <c r="Y5110" i="55"/>
  <c r="Y5111" i="55"/>
  <c r="Y5112" i="55"/>
  <c r="Y5113" i="55"/>
  <c r="Y5114" i="55"/>
  <c r="Y5115" i="55"/>
  <c r="Y5116" i="55"/>
  <c r="Y5117" i="55"/>
  <c r="Y5118" i="55"/>
  <c r="Y5119" i="55"/>
  <c r="Y5120" i="55"/>
  <c r="Y5121" i="55"/>
  <c r="Y5122" i="55"/>
  <c r="Y5123" i="55"/>
  <c r="Y5124" i="55"/>
  <c r="Y5125" i="55"/>
  <c r="Y5126" i="55"/>
  <c r="Y5127" i="55"/>
  <c r="Y5128" i="55"/>
  <c r="Y5129" i="55"/>
  <c r="Y5130" i="55"/>
  <c r="Y5131" i="55"/>
  <c r="Y5132" i="55"/>
  <c r="Y5133" i="55"/>
  <c r="Y5134" i="55"/>
  <c r="Y5135" i="55"/>
  <c r="Y5136" i="55"/>
  <c r="Y5137" i="55"/>
  <c r="Y5138" i="55"/>
  <c r="Y5139" i="55"/>
  <c r="Y5140" i="55"/>
  <c r="Y5141" i="55"/>
  <c r="Y5142" i="55"/>
  <c r="Y5143" i="55"/>
  <c r="Y5144" i="55"/>
  <c r="Y5145" i="55"/>
  <c r="Y5146" i="55"/>
  <c r="Y5147" i="55"/>
  <c r="Y5148" i="55"/>
  <c r="Y5149" i="55"/>
  <c r="Y5150" i="55"/>
  <c r="Y5151" i="55"/>
  <c r="Y5152" i="55"/>
  <c r="Y5153" i="55"/>
  <c r="Y5154" i="55"/>
  <c r="Y5155" i="55"/>
  <c r="Y5156" i="55"/>
  <c r="Y5157" i="55"/>
  <c r="Y5158" i="55"/>
  <c r="Y5159" i="55"/>
  <c r="Y5160" i="55"/>
  <c r="Y5161" i="55"/>
  <c r="Y5162" i="55"/>
  <c r="Y5163" i="55"/>
  <c r="Y5164" i="55"/>
  <c r="Y5165" i="55"/>
  <c r="Y5166" i="55"/>
  <c r="Y5167" i="55"/>
  <c r="Y5168" i="55"/>
  <c r="Y5169" i="55"/>
  <c r="Y5170" i="55"/>
  <c r="Y5171" i="55"/>
  <c r="Y5172" i="55"/>
  <c r="Y5173" i="55"/>
  <c r="Y5174" i="55"/>
  <c r="Y5175" i="55"/>
  <c r="Y5176" i="55"/>
  <c r="Y5177" i="55"/>
  <c r="Y5178" i="55"/>
  <c r="Y5179" i="55"/>
  <c r="Y5180" i="55"/>
  <c r="Y5181" i="55"/>
  <c r="Y5182" i="55"/>
  <c r="Y5183" i="55"/>
  <c r="Y5184" i="55"/>
  <c r="Y5185" i="55"/>
  <c r="Y5186" i="55"/>
  <c r="Y5187" i="55"/>
  <c r="Y5188" i="55"/>
  <c r="Y5189" i="55"/>
  <c r="Y5190" i="55"/>
  <c r="Y5191" i="55"/>
  <c r="Y5192" i="55"/>
  <c r="Y5193" i="55"/>
  <c r="Y5194" i="55"/>
  <c r="Y5195" i="55"/>
  <c r="Y5196" i="55"/>
  <c r="Y5197" i="55"/>
  <c r="Y5198" i="55"/>
  <c r="Y5199" i="55"/>
  <c r="Y5200" i="55"/>
  <c r="Y5201" i="55"/>
  <c r="Y5202" i="55"/>
  <c r="Y5203" i="55"/>
  <c r="Y5204" i="55"/>
  <c r="Y5205" i="55"/>
  <c r="Y5206" i="55"/>
  <c r="Y5207" i="55"/>
  <c r="Y5208" i="55"/>
  <c r="Y5209" i="55"/>
  <c r="Y5210" i="55"/>
  <c r="Y5211" i="55"/>
  <c r="Y5212" i="55"/>
  <c r="Y5213" i="55"/>
  <c r="Y5214" i="55"/>
  <c r="Y5215" i="55"/>
  <c r="Y5216" i="55"/>
  <c r="Y5217" i="55"/>
  <c r="Y5218" i="55"/>
  <c r="Y5219" i="55"/>
  <c r="Y5220" i="55"/>
  <c r="Y5221" i="55"/>
  <c r="Y5222" i="55"/>
  <c r="Y5223" i="55"/>
  <c r="Y5224" i="55"/>
  <c r="Y5225" i="55"/>
  <c r="Y5226" i="55"/>
  <c r="Y5227" i="55"/>
  <c r="Y5228" i="55"/>
  <c r="Y5229" i="55"/>
  <c r="Y5230" i="55"/>
  <c r="Y5231" i="55"/>
  <c r="Y5232" i="55"/>
  <c r="Y5233" i="55"/>
  <c r="Y5234" i="55"/>
  <c r="Y5235" i="55"/>
  <c r="Y5236" i="55"/>
  <c r="Y5237" i="55"/>
  <c r="Y5238" i="55"/>
  <c r="Y5239" i="55"/>
  <c r="Y5240" i="55"/>
  <c r="Y5241" i="55"/>
  <c r="Y5242" i="55"/>
  <c r="Y5243" i="55"/>
  <c r="Y5244" i="55"/>
  <c r="Y5245" i="55"/>
  <c r="Y5246" i="55"/>
  <c r="Y5247" i="55"/>
  <c r="Y5248" i="55"/>
  <c r="Y5249" i="55"/>
  <c r="Y5250" i="55"/>
  <c r="Y5251" i="55"/>
  <c r="Y5252" i="55"/>
  <c r="Y5253" i="55"/>
  <c r="Y5254" i="55"/>
  <c r="Y5255" i="55"/>
  <c r="Y5256" i="55"/>
  <c r="Y5257" i="55"/>
  <c r="Y5258" i="55"/>
  <c r="Y5259" i="55"/>
  <c r="Y5260" i="55"/>
  <c r="Y5261" i="55"/>
  <c r="Y5262" i="55"/>
  <c r="Y5263" i="55"/>
  <c r="Y5264" i="55"/>
  <c r="Y5265" i="55"/>
  <c r="Y5266" i="55"/>
  <c r="Y5267" i="55"/>
  <c r="Y5268" i="55"/>
  <c r="Y5269" i="55"/>
  <c r="Y5270" i="55"/>
  <c r="Y5271" i="55"/>
  <c r="Y5272" i="55"/>
  <c r="Y5273" i="55"/>
  <c r="Y5274" i="55"/>
  <c r="Y5275" i="55"/>
  <c r="Y5276" i="55"/>
  <c r="Y5277" i="55"/>
  <c r="Y5278" i="55"/>
  <c r="Y5279" i="55"/>
  <c r="Y5280" i="55"/>
  <c r="Y5281" i="55"/>
  <c r="Y5282" i="55"/>
  <c r="Y5283" i="55"/>
  <c r="Y5284" i="55"/>
  <c r="Y5285" i="55"/>
  <c r="Y5286" i="55"/>
  <c r="Y5287" i="55"/>
  <c r="Y5288" i="55"/>
  <c r="Y5289" i="55"/>
  <c r="Y5290" i="55"/>
  <c r="Y5291" i="55"/>
  <c r="Y5292" i="55"/>
  <c r="Y5293" i="55"/>
  <c r="Y5294" i="55"/>
  <c r="Y5295" i="55"/>
  <c r="Y5296" i="55"/>
  <c r="Y5297" i="55"/>
  <c r="Y5298" i="55"/>
  <c r="Y5299" i="55"/>
  <c r="Y5300" i="55"/>
  <c r="Y5301" i="55"/>
  <c r="Y5302" i="55"/>
  <c r="Y5303" i="55"/>
  <c r="Y5304" i="55"/>
  <c r="Y5305" i="55"/>
  <c r="Y5306" i="55"/>
  <c r="Y5307" i="55"/>
  <c r="Y5308" i="55"/>
  <c r="Y5309" i="55"/>
  <c r="Y5310" i="55"/>
  <c r="Y5311" i="55"/>
  <c r="Y5312" i="55"/>
  <c r="Y5313" i="55"/>
  <c r="Y5314" i="55"/>
  <c r="Y5315" i="55"/>
  <c r="Y5316" i="55"/>
  <c r="Y5317" i="55"/>
  <c r="Y5318" i="55"/>
  <c r="Y5319" i="55"/>
  <c r="Y5320" i="55"/>
  <c r="Y5321" i="55"/>
  <c r="Y5322" i="55"/>
  <c r="Y5323" i="55"/>
  <c r="Y5324" i="55"/>
  <c r="Y5325" i="55"/>
  <c r="Y5326" i="55"/>
  <c r="Y5327" i="55"/>
  <c r="Y5328" i="55"/>
  <c r="Y5329" i="55"/>
  <c r="Y5330" i="55"/>
  <c r="Y5331" i="55"/>
  <c r="Y5332" i="55"/>
  <c r="Y5333" i="55"/>
  <c r="Y5334" i="55"/>
  <c r="Y5335" i="55"/>
  <c r="Y5336" i="55"/>
  <c r="Y5337" i="55"/>
  <c r="Y5338" i="55"/>
  <c r="Y5339" i="55"/>
  <c r="Y5340" i="55"/>
  <c r="Y5341" i="55"/>
  <c r="Y5342" i="55"/>
  <c r="Y5343" i="55"/>
  <c r="Y5344" i="55"/>
  <c r="Y5345" i="55"/>
  <c r="Y5346" i="55"/>
  <c r="Y5347" i="55"/>
  <c r="Y5348" i="55"/>
  <c r="Y5349" i="55"/>
  <c r="Y5350" i="55"/>
  <c r="Y5351" i="55"/>
  <c r="Y5352" i="55"/>
  <c r="Y5353" i="55"/>
  <c r="Y5354" i="55"/>
  <c r="Y5355" i="55"/>
  <c r="Y5356" i="55"/>
  <c r="Y5357" i="55"/>
  <c r="Y5358" i="55"/>
  <c r="Y5359" i="55"/>
  <c r="Y5360" i="55"/>
  <c r="Y5361" i="55"/>
  <c r="Y5362" i="55"/>
  <c r="Y5363" i="55"/>
  <c r="Y5364" i="55"/>
  <c r="Y5365" i="55"/>
  <c r="Y5366" i="55"/>
  <c r="Y5367" i="55"/>
  <c r="Y5368" i="55"/>
  <c r="Y5369" i="55"/>
  <c r="Y5370" i="55"/>
  <c r="Y5371" i="55"/>
  <c r="Y5372" i="55"/>
  <c r="Y5373" i="55"/>
  <c r="Y5374" i="55"/>
  <c r="Y5375" i="55"/>
  <c r="Y5376" i="55"/>
  <c r="Y5377" i="55"/>
  <c r="Y5378" i="55"/>
  <c r="Y5379" i="55"/>
  <c r="Y5380" i="55"/>
  <c r="Y5381" i="55"/>
  <c r="Y5382" i="55"/>
  <c r="Y5383" i="55"/>
  <c r="Y5384" i="55"/>
  <c r="Y5385" i="55"/>
  <c r="Y5386" i="55"/>
  <c r="Y5387" i="55"/>
  <c r="Y5388" i="55"/>
  <c r="Y5389" i="55"/>
  <c r="Y5390" i="55"/>
  <c r="Y5391" i="55"/>
  <c r="Y5392" i="55"/>
  <c r="Y5393" i="55"/>
  <c r="Y5394" i="55"/>
  <c r="Y5395" i="55"/>
  <c r="Y5396" i="55"/>
  <c r="Y5397" i="55"/>
  <c r="Y5398" i="55"/>
  <c r="Y5399" i="55"/>
  <c r="Y5400" i="55"/>
  <c r="Y5401" i="55"/>
  <c r="Y5402" i="55"/>
  <c r="Y5403" i="55"/>
  <c r="Y5404" i="55"/>
  <c r="Y5405" i="55"/>
  <c r="Y5406" i="55"/>
  <c r="Y5407" i="55"/>
  <c r="Y5408" i="55"/>
  <c r="Y5409" i="55"/>
  <c r="Y5410" i="55"/>
  <c r="Y5411" i="55"/>
  <c r="Y5412" i="55"/>
  <c r="Y5413" i="55"/>
  <c r="Y5414" i="55"/>
  <c r="Y5415" i="55"/>
  <c r="Y5416" i="55"/>
  <c r="Y5417" i="55"/>
  <c r="Y5418" i="55"/>
  <c r="Y5419" i="55"/>
  <c r="Y5420" i="55"/>
  <c r="Y5421" i="55"/>
  <c r="Y5422" i="55"/>
  <c r="Y5423" i="55"/>
  <c r="Y5424" i="55"/>
  <c r="Y5425" i="55"/>
  <c r="Y5426" i="55"/>
  <c r="Y5427" i="55"/>
  <c r="Y5428" i="55"/>
  <c r="Y5429" i="55"/>
  <c r="Y5430" i="55"/>
  <c r="Y5431" i="55"/>
  <c r="Y5432" i="55"/>
  <c r="Y5433" i="55"/>
  <c r="Y5434" i="55"/>
  <c r="Y5435" i="55"/>
  <c r="Y5436" i="55"/>
  <c r="Y5437" i="55"/>
  <c r="Y5438" i="55"/>
  <c r="Y5439" i="55"/>
  <c r="Y5440" i="55"/>
  <c r="Y5441" i="55"/>
  <c r="Y5442" i="55"/>
  <c r="Y5443" i="55"/>
  <c r="Y5444" i="55"/>
  <c r="Y5445" i="55"/>
  <c r="Y5446" i="55"/>
  <c r="Y5447" i="55"/>
  <c r="Y5448" i="55"/>
  <c r="Y5449" i="55"/>
  <c r="Y5450" i="55"/>
  <c r="Y5451" i="55"/>
  <c r="Y5452" i="55"/>
  <c r="Y5453" i="55"/>
  <c r="Y5454" i="55"/>
  <c r="Y5455" i="55"/>
  <c r="Y5456" i="55"/>
  <c r="Y5457" i="55"/>
  <c r="Y5458" i="55"/>
  <c r="Y5459" i="55"/>
  <c r="Y5460" i="55"/>
  <c r="Y5461" i="55"/>
  <c r="Y5462" i="55"/>
  <c r="Y5463" i="55"/>
  <c r="Y5464" i="55"/>
  <c r="Y5465" i="55"/>
  <c r="Y5466" i="55"/>
  <c r="Y5467" i="55"/>
  <c r="Y5468" i="55"/>
  <c r="Y5469" i="55"/>
  <c r="Y5470" i="55"/>
  <c r="Y5471" i="55"/>
  <c r="Y5472" i="55"/>
  <c r="Y5473" i="55"/>
  <c r="Y5474" i="55"/>
  <c r="Y5475" i="55"/>
  <c r="Y5476" i="55"/>
  <c r="Y5477" i="55"/>
  <c r="Y5478" i="55"/>
  <c r="Y5479" i="55"/>
  <c r="Y5480" i="55"/>
  <c r="Y5481" i="55"/>
  <c r="Y5482" i="55"/>
  <c r="Y5483" i="55"/>
  <c r="Y5484" i="55"/>
  <c r="Y5485" i="55"/>
  <c r="Y5486" i="55"/>
  <c r="Y5487" i="55"/>
  <c r="Y5488" i="55"/>
  <c r="Y5489" i="55"/>
  <c r="Y5490" i="55"/>
  <c r="Y5491" i="55"/>
  <c r="Y5492" i="55"/>
  <c r="Y5493" i="55"/>
  <c r="Y5494" i="55"/>
  <c r="Y5495" i="55"/>
  <c r="Y5496" i="55"/>
  <c r="Y5497" i="55"/>
  <c r="Y5498" i="55"/>
  <c r="Y5499" i="55"/>
  <c r="Y5500" i="55"/>
  <c r="Y5501" i="55"/>
  <c r="Y5502" i="55"/>
  <c r="Y5503" i="55"/>
  <c r="Y5504" i="55"/>
  <c r="Y5505" i="55"/>
  <c r="Y5506" i="55"/>
  <c r="Y5507" i="55"/>
  <c r="Y5508" i="55"/>
  <c r="Y5509" i="55"/>
  <c r="Y5510" i="55"/>
  <c r="Y5511" i="55"/>
  <c r="Y5512" i="55"/>
  <c r="Y5513" i="55"/>
  <c r="Y5514" i="55"/>
  <c r="Y5515" i="55"/>
  <c r="Y5516" i="55"/>
  <c r="Y5517" i="55"/>
  <c r="Y5518" i="55"/>
  <c r="Y5519" i="55"/>
  <c r="Y5520" i="55"/>
  <c r="Y5521" i="55"/>
  <c r="Y5522" i="55"/>
  <c r="Y5523" i="55"/>
  <c r="Y5524" i="55"/>
  <c r="Y5525" i="55"/>
  <c r="Y5526" i="55"/>
  <c r="Y5527" i="55"/>
  <c r="Y5528" i="55"/>
  <c r="Y5529" i="55"/>
  <c r="Y5530" i="55"/>
  <c r="Y5531" i="55"/>
  <c r="Y5532" i="55"/>
  <c r="Y5533" i="55"/>
  <c r="Y5534" i="55"/>
  <c r="Y5535" i="55"/>
  <c r="Y5536" i="55"/>
  <c r="Y5537" i="55"/>
  <c r="Y5538" i="55"/>
  <c r="Y5539" i="55"/>
  <c r="Y5540" i="55"/>
  <c r="Y5541" i="55"/>
  <c r="Y5542" i="55"/>
  <c r="Y5543" i="55"/>
  <c r="Y5544" i="55"/>
  <c r="Y5545" i="55"/>
  <c r="Y5546" i="55"/>
  <c r="Y5547" i="55"/>
  <c r="Y5548" i="55"/>
  <c r="Y5549" i="55"/>
  <c r="Y5550" i="55"/>
  <c r="Y5551" i="55"/>
  <c r="Y5552" i="55"/>
  <c r="Y5553" i="55"/>
  <c r="Y5554" i="55"/>
  <c r="Y5555" i="55"/>
  <c r="Y5556" i="55"/>
  <c r="Y5557" i="55"/>
  <c r="Y5558" i="55"/>
  <c r="Y5559" i="55"/>
  <c r="Y5560" i="55"/>
  <c r="Y5561" i="55"/>
  <c r="Y5562" i="55"/>
  <c r="Y5563" i="55"/>
  <c r="Y5564" i="55"/>
  <c r="Y5565" i="55"/>
  <c r="Y5566" i="55"/>
  <c r="Y5567" i="55"/>
  <c r="Y5568" i="55"/>
  <c r="Y5569" i="55"/>
  <c r="Y5570" i="55"/>
  <c r="Y5571" i="55"/>
  <c r="Y5572" i="55"/>
  <c r="Y5573" i="55"/>
  <c r="Y5574" i="55"/>
  <c r="Y5575" i="55"/>
  <c r="Y5576" i="55"/>
  <c r="Y5577" i="55"/>
  <c r="Y5578" i="55"/>
  <c r="Y5579" i="55"/>
  <c r="Y5580" i="55"/>
  <c r="Y5581" i="55"/>
  <c r="Y5582" i="55"/>
  <c r="Y5583" i="55"/>
  <c r="Y5584" i="55"/>
  <c r="Y5585" i="55"/>
  <c r="Y5586" i="55"/>
  <c r="Y5587" i="55"/>
  <c r="Y5588" i="55"/>
  <c r="Y5589" i="55"/>
  <c r="Y5590" i="55"/>
  <c r="Y5591" i="55"/>
  <c r="Y5592" i="55"/>
  <c r="Y5593" i="55"/>
  <c r="Y5594" i="55"/>
  <c r="Y5595" i="55"/>
  <c r="Y5596" i="55"/>
  <c r="Y5597" i="55"/>
  <c r="Y5598" i="55"/>
  <c r="Y5599" i="55"/>
  <c r="Y5600" i="55"/>
  <c r="Y5601" i="55"/>
  <c r="Y5602" i="55"/>
  <c r="Y5603" i="55"/>
  <c r="Y5604" i="55"/>
  <c r="Y5605" i="55"/>
  <c r="Y5606" i="55"/>
  <c r="Y5607" i="55"/>
  <c r="Y5608" i="55"/>
  <c r="Y5609" i="55"/>
  <c r="Y5610" i="55"/>
  <c r="Y5611" i="55"/>
  <c r="Y5612" i="55"/>
  <c r="Y5613" i="55"/>
  <c r="Y5614" i="55"/>
  <c r="Y5615" i="55"/>
  <c r="Y5616" i="55"/>
  <c r="Y5617" i="55"/>
  <c r="Y5618" i="55"/>
  <c r="Y5619" i="55"/>
  <c r="Y5620" i="55"/>
  <c r="Y5621" i="55"/>
  <c r="Y5622" i="55"/>
  <c r="Y5623" i="55"/>
  <c r="Y5624" i="55"/>
  <c r="Y5625" i="55"/>
  <c r="Y5626" i="55"/>
  <c r="Y5627" i="55"/>
  <c r="Y5628" i="55"/>
  <c r="Y5629" i="55"/>
  <c r="Y5630" i="55"/>
  <c r="Y5631" i="55"/>
  <c r="Y5632" i="55"/>
  <c r="Y5633" i="55"/>
  <c r="Y5634" i="55"/>
  <c r="Y5635" i="55"/>
  <c r="Y5636" i="55"/>
  <c r="Y5637" i="55"/>
  <c r="Y5638" i="55"/>
  <c r="Y5639" i="55"/>
  <c r="Y5640" i="55"/>
  <c r="Y5641" i="55"/>
  <c r="Y5642" i="55"/>
  <c r="Y5643" i="55"/>
  <c r="Y5644" i="55"/>
  <c r="Y5645" i="55"/>
  <c r="Y5646" i="55"/>
  <c r="Y5647" i="55"/>
  <c r="Y5648" i="55"/>
  <c r="Y5649" i="55"/>
  <c r="Y5650" i="55"/>
  <c r="Y5651" i="55"/>
  <c r="Y5652" i="55"/>
  <c r="Y5653" i="55"/>
  <c r="Y5654" i="55"/>
  <c r="Y5655" i="55"/>
  <c r="Y5656" i="55"/>
  <c r="Y5657" i="55"/>
  <c r="Y5658" i="55"/>
  <c r="Y5659" i="55"/>
  <c r="Y5660" i="55"/>
  <c r="Y5661" i="55"/>
  <c r="Y5662" i="55"/>
  <c r="Y5663" i="55"/>
  <c r="Y5664" i="55"/>
  <c r="Y5665" i="55"/>
  <c r="Y5666" i="55"/>
  <c r="Y5667" i="55"/>
  <c r="Y5668" i="55"/>
  <c r="Y5669" i="55"/>
  <c r="Y5670" i="55"/>
  <c r="Y5671" i="55"/>
  <c r="Y5672" i="55"/>
  <c r="Y5673" i="55"/>
  <c r="Y5674" i="55"/>
  <c r="Y5675" i="55"/>
  <c r="Y5676" i="55"/>
  <c r="Y5677" i="55"/>
  <c r="Y5678" i="55"/>
  <c r="Y5679" i="55"/>
  <c r="Y5680" i="55"/>
  <c r="Y5681" i="55"/>
  <c r="Y5682" i="55"/>
  <c r="Y5683" i="55"/>
  <c r="Y5684" i="55"/>
  <c r="Y5685" i="55"/>
  <c r="Y5686" i="55"/>
  <c r="Y5687" i="55"/>
  <c r="Y5688" i="55"/>
  <c r="Y5689" i="55"/>
  <c r="Y5690" i="55"/>
  <c r="Y5691" i="55"/>
  <c r="Y5692" i="55"/>
  <c r="Y5693" i="55"/>
  <c r="Y5694" i="55"/>
  <c r="Y5695" i="55"/>
  <c r="Y5696" i="55"/>
  <c r="Y5697" i="55"/>
  <c r="Y5698" i="55"/>
  <c r="Y5699" i="55"/>
  <c r="Y5700" i="55"/>
  <c r="Y5701" i="55"/>
  <c r="Y5702" i="55"/>
  <c r="Y5703" i="55"/>
  <c r="Y5704" i="55"/>
  <c r="Y5705" i="55"/>
  <c r="Y5706" i="55"/>
  <c r="Y5707" i="55"/>
  <c r="Y5708" i="55"/>
  <c r="Y5709" i="55"/>
  <c r="Y5710" i="55"/>
  <c r="Y5711" i="55"/>
  <c r="Y5712" i="55"/>
  <c r="Y5713" i="55"/>
  <c r="Y5714" i="55"/>
  <c r="Y5715" i="55"/>
  <c r="Y5716" i="55"/>
  <c r="Y5717" i="55"/>
  <c r="Y5718" i="55"/>
  <c r="Y5719" i="55"/>
  <c r="Y5720" i="55"/>
  <c r="Y5721" i="55"/>
  <c r="Y5722" i="55"/>
  <c r="Y5723" i="55"/>
  <c r="Y5724" i="55"/>
  <c r="Y5725" i="55"/>
  <c r="Y5726" i="55"/>
  <c r="Y5727" i="55"/>
  <c r="Y5728" i="55"/>
  <c r="Y5729" i="55"/>
  <c r="Y5730" i="55"/>
  <c r="Y5731" i="55"/>
  <c r="Y5732" i="55"/>
  <c r="Y5733" i="55"/>
  <c r="Y5734" i="55"/>
  <c r="Y5735" i="55"/>
  <c r="Y5736" i="55"/>
  <c r="Y5737" i="55"/>
  <c r="Y5738" i="55"/>
  <c r="Y5739" i="55"/>
  <c r="Y5740" i="55"/>
  <c r="Y5741" i="55"/>
  <c r="Y5742" i="55"/>
  <c r="Y5743" i="55"/>
  <c r="Y5744" i="55"/>
  <c r="Y5745" i="55"/>
  <c r="Y5746" i="55"/>
  <c r="Y5747" i="55"/>
  <c r="Y5748" i="55"/>
  <c r="Y5749" i="55"/>
  <c r="Y5750" i="55"/>
  <c r="Y5751" i="55"/>
  <c r="Y5752" i="55"/>
  <c r="Y5753" i="55"/>
  <c r="Y5754" i="55"/>
  <c r="Y5755" i="55"/>
  <c r="Y5756" i="55"/>
  <c r="Y5757" i="55"/>
  <c r="Y5758" i="55"/>
  <c r="Y5759" i="55"/>
  <c r="Y5760" i="55"/>
  <c r="Y5761" i="55"/>
  <c r="Y5762" i="55"/>
  <c r="Y5763" i="55"/>
  <c r="Y5764" i="55"/>
  <c r="Y5765" i="55"/>
  <c r="Y5766" i="55"/>
  <c r="Y5767" i="55"/>
  <c r="Y5768" i="55"/>
  <c r="Y5769" i="55"/>
  <c r="Y5770" i="55"/>
  <c r="Y5771" i="55"/>
  <c r="Y5772" i="55"/>
  <c r="Y5773" i="55"/>
  <c r="Y5774" i="55"/>
  <c r="Y5775" i="55"/>
  <c r="Y5776" i="55"/>
  <c r="Y5777" i="55"/>
  <c r="Y5778" i="55"/>
  <c r="Y5779" i="55"/>
  <c r="Y5780" i="55"/>
  <c r="Y5781" i="55"/>
  <c r="Y5782" i="55"/>
  <c r="Y5783" i="55"/>
  <c r="Y5784" i="55"/>
  <c r="Y5785" i="55"/>
  <c r="Y5786" i="55"/>
  <c r="Y5787" i="55"/>
  <c r="Y5788" i="55"/>
  <c r="Y5789" i="55"/>
  <c r="Y5790" i="55"/>
  <c r="Y5791" i="55"/>
  <c r="Y5792" i="55"/>
  <c r="Y5793" i="55"/>
  <c r="Y5794" i="55"/>
  <c r="Y5795" i="55"/>
  <c r="Y5796" i="55"/>
  <c r="Y5797" i="55"/>
  <c r="Y5798" i="55"/>
  <c r="Y5799" i="55"/>
  <c r="Y5800" i="55"/>
  <c r="Y5801" i="55"/>
  <c r="Y5802" i="55"/>
  <c r="Y5803" i="55"/>
  <c r="Y5804" i="55"/>
  <c r="Y5805" i="55"/>
  <c r="Y5806" i="55"/>
  <c r="Y5807" i="55"/>
  <c r="Y5808" i="55"/>
  <c r="Y5809" i="55"/>
  <c r="Y5810" i="55"/>
  <c r="Y5811" i="55"/>
  <c r="Y5812" i="55"/>
  <c r="Y5813" i="55"/>
  <c r="Y5814" i="55"/>
  <c r="Y5815" i="55"/>
  <c r="Y5816" i="55"/>
  <c r="Y5817" i="55"/>
  <c r="Y5818" i="55"/>
  <c r="Y5819" i="55"/>
  <c r="Y5820" i="55"/>
  <c r="Y5821" i="55"/>
  <c r="Y5822" i="55"/>
  <c r="Y5823" i="55"/>
  <c r="Y5824" i="55"/>
  <c r="Y5825" i="55"/>
  <c r="Y5826" i="55"/>
  <c r="Y5827" i="55"/>
  <c r="Y5828" i="55"/>
  <c r="Y5829" i="55"/>
  <c r="Y5830" i="55"/>
  <c r="Y5831" i="55"/>
  <c r="Y5832" i="55"/>
  <c r="Y5833" i="55"/>
  <c r="Y5834" i="55"/>
  <c r="Y5835" i="55"/>
  <c r="Y5836" i="55"/>
  <c r="Y5837" i="55"/>
  <c r="Y5838" i="55"/>
  <c r="Y5839" i="55"/>
  <c r="Y5840" i="55"/>
  <c r="Y5841" i="55"/>
  <c r="Y5842" i="55"/>
  <c r="Y5843" i="55"/>
  <c r="Y5844" i="55"/>
  <c r="Y5845" i="55"/>
  <c r="Y5846" i="55"/>
  <c r="Y5847" i="55"/>
  <c r="Y5848" i="55"/>
  <c r="Y5849" i="55"/>
  <c r="Y5850" i="55"/>
  <c r="Y5851" i="55"/>
  <c r="Y5852" i="55"/>
  <c r="Y5853" i="55"/>
  <c r="Y5854" i="55"/>
  <c r="Y5855" i="55"/>
  <c r="Y5856" i="55"/>
  <c r="Y5857" i="55"/>
  <c r="Y5858" i="55"/>
  <c r="Y5859" i="55"/>
  <c r="Y5860" i="55"/>
  <c r="Y5861" i="55"/>
  <c r="Y5862" i="55"/>
  <c r="Y5863" i="55"/>
  <c r="Y5864" i="55"/>
  <c r="Y5865" i="55"/>
  <c r="Y5866" i="55"/>
  <c r="Y5867" i="55"/>
  <c r="Y5868" i="55"/>
  <c r="Y5869" i="55"/>
  <c r="Y5870" i="55"/>
  <c r="Y5871" i="55"/>
  <c r="Y5872" i="55"/>
  <c r="Y5873" i="55"/>
  <c r="Y5874" i="55"/>
  <c r="Y5875" i="55"/>
  <c r="Y5876" i="55"/>
  <c r="Y5877" i="55"/>
  <c r="Y5878" i="55"/>
  <c r="Y5879" i="55"/>
  <c r="Y5880" i="55"/>
  <c r="Y5881" i="55"/>
  <c r="Y5882" i="55"/>
  <c r="Y5883" i="55"/>
  <c r="Y5884" i="55"/>
  <c r="Y5885" i="55"/>
  <c r="Y5886" i="55"/>
  <c r="Y5887" i="55"/>
  <c r="Y5888" i="55"/>
  <c r="Y5889" i="55"/>
  <c r="Y5890" i="55"/>
  <c r="Y5891" i="55"/>
  <c r="Y5892" i="55"/>
  <c r="Y5893" i="55"/>
  <c r="Y5894" i="55"/>
  <c r="Y5895" i="55"/>
  <c r="Y5896" i="55"/>
  <c r="Y5897" i="55"/>
  <c r="Y5898" i="55"/>
  <c r="Y5899" i="55"/>
  <c r="Y5900" i="55"/>
  <c r="Y5901" i="55"/>
  <c r="Y5902" i="55"/>
  <c r="Y5903" i="55"/>
  <c r="Y5904" i="55"/>
  <c r="Y5905" i="55"/>
  <c r="Y5906" i="55"/>
  <c r="Y5907" i="55"/>
  <c r="Y5908" i="55"/>
  <c r="Y5909" i="55"/>
  <c r="Y5910" i="55"/>
  <c r="Y5911" i="55"/>
  <c r="Y5912" i="55"/>
  <c r="Y5913" i="55"/>
  <c r="Y5914" i="55"/>
  <c r="Y5915" i="55"/>
  <c r="Y5916" i="55"/>
  <c r="Y5917" i="55"/>
  <c r="Y5918" i="55"/>
  <c r="Y5919" i="55"/>
  <c r="Y5920" i="55"/>
  <c r="Y5921" i="55"/>
  <c r="Y5922" i="55"/>
  <c r="Y5923" i="55"/>
  <c r="Y5924" i="55"/>
  <c r="Y5925" i="55"/>
  <c r="Y5926" i="55"/>
  <c r="Y5927" i="55"/>
  <c r="Y5928" i="55"/>
  <c r="Y5929" i="55"/>
  <c r="Y5930" i="55"/>
  <c r="Y5931" i="55"/>
  <c r="Y5932" i="55"/>
  <c r="Y5933" i="55"/>
  <c r="Y5934" i="55"/>
  <c r="Y5935" i="55"/>
  <c r="Y5936" i="55"/>
  <c r="Y5937" i="55"/>
  <c r="Y5938" i="55"/>
  <c r="Y5939" i="55"/>
  <c r="Y5940" i="55"/>
  <c r="Y5941" i="55"/>
  <c r="Y5942" i="55"/>
  <c r="Y5943" i="55"/>
  <c r="Y5944" i="55"/>
  <c r="Y5945" i="55"/>
  <c r="Y5946" i="55"/>
  <c r="Y5947" i="55"/>
  <c r="Y5948" i="55"/>
  <c r="Y5949" i="55"/>
  <c r="Y5950" i="55"/>
  <c r="Y5951" i="55"/>
  <c r="Y5952" i="55"/>
  <c r="Y5953" i="55"/>
  <c r="Y5954" i="55"/>
  <c r="Y5955" i="55"/>
  <c r="Y5956" i="55"/>
  <c r="Y5957" i="55"/>
  <c r="Y5958" i="55"/>
  <c r="Y5959" i="55"/>
  <c r="Y5960" i="55"/>
  <c r="Y5961" i="55"/>
  <c r="Y5962" i="55"/>
  <c r="Y5963" i="55"/>
  <c r="Y5964" i="55"/>
  <c r="Y5965" i="55"/>
  <c r="Y5966" i="55"/>
  <c r="Y5967" i="55"/>
  <c r="Y5968" i="55"/>
  <c r="Y5969" i="55"/>
  <c r="Y5970" i="55"/>
  <c r="Y5971" i="55"/>
  <c r="Y5972" i="55"/>
  <c r="Y5973" i="55"/>
  <c r="Y5974" i="55"/>
  <c r="Y5975" i="55"/>
  <c r="Y5976" i="55"/>
  <c r="Y5977" i="55"/>
  <c r="Y5978" i="55"/>
  <c r="Y5979" i="55"/>
  <c r="Y5980" i="55"/>
  <c r="Y5981" i="55"/>
  <c r="Y5982" i="55"/>
  <c r="Y5983" i="55"/>
  <c r="Y5984" i="55"/>
  <c r="Y5985" i="55"/>
  <c r="Y5986" i="55"/>
  <c r="Y5987" i="55"/>
  <c r="Y5988" i="55"/>
  <c r="Y5989" i="55"/>
  <c r="Y5990" i="55"/>
  <c r="Y5991" i="55"/>
  <c r="Y5992" i="55"/>
  <c r="Y5993" i="55"/>
  <c r="Y5994" i="55"/>
  <c r="Y5995" i="55"/>
  <c r="Y5996" i="55"/>
  <c r="Y5997" i="55"/>
  <c r="Y5998" i="55"/>
  <c r="Y5999" i="55"/>
  <c r="Y6000" i="55"/>
  <c r="Y6001" i="55"/>
  <c r="Y6002" i="55"/>
  <c r="Y6003" i="55"/>
  <c r="Y6004" i="55"/>
  <c r="Y6005" i="55"/>
  <c r="Y6006" i="55"/>
  <c r="Y6007" i="55"/>
  <c r="Y6008" i="55"/>
  <c r="Y6009" i="55"/>
  <c r="Y6010" i="55"/>
  <c r="Y6011" i="55"/>
  <c r="Y6012" i="55"/>
  <c r="Y6013" i="55"/>
  <c r="Y6014" i="55"/>
  <c r="Y6015" i="55"/>
  <c r="Y6016" i="55"/>
  <c r="Y6017" i="55"/>
  <c r="Y6018" i="55"/>
  <c r="Y6019" i="55"/>
  <c r="Y6020" i="55"/>
  <c r="Y6021" i="55"/>
  <c r="Y6022" i="55"/>
  <c r="Y6023" i="55"/>
  <c r="Y6024" i="55"/>
  <c r="Y6025" i="55"/>
  <c r="Y6026" i="55"/>
  <c r="Y6027" i="55"/>
  <c r="Y6028" i="55"/>
  <c r="Y6029" i="55"/>
  <c r="Y6030" i="55"/>
  <c r="Y6031" i="55"/>
  <c r="Y6032" i="55"/>
  <c r="Y6033" i="55"/>
  <c r="Y6034" i="55"/>
  <c r="Y6035" i="55"/>
  <c r="Y6036" i="55"/>
  <c r="Y6037" i="55"/>
  <c r="Y6038" i="55"/>
  <c r="Y6039" i="55"/>
  <c r="Y6040" i="55"/>
  <c r="Y6041" i="55"/>
  <c r="Y6042" i="55"/>
  <c r="Y6043" i="55"/>
  <c r="Y6044" i="55"/>
  <c r="Y6045" i="55"/>
  <c r="Y6046" i="55"/>
  <c r="Y6047" i="55"/>
  <c r="Y6048" i="55"/>
  <c r="Y6049" i="55"/>
  <c r="Y6050" i="55"/>
  <c r="Y6051" i="55"/>
  <c r="Y6052" i="55"/>
  <c r="Y6053" i="55"/>
  <c r="Y6054" i="55"/>
  <c r="Y6055" i="55"/>
  <c r="Y6056" i="55"/>
  <c r="Y6057" i="55"/>
  <c r="Y6058" i="55"/>
  <c r="Y6059" i="55"/>
  <c r="Y6060" i="55"/>
  <c r="Y6061" i="55"/>
  <c r="Y6062" i="55"/>
  <c r="Y6063" i="55"/>
  <c r="Y6064" i="55"/>
  <c r="Y6065" i="55"/>
  <c r="Y6066" i="55"/>
  <c r="Y6067" i="55"/>
  <c r="Y6068" i="55"/>
  <c r="Y6069" i="55"/>
  <c r="Y6070" i="55"/>
  <c r="Y6071" i="55"/>
  <c r="Y6072" i="55"/>
  <c r="Y6073" i="55"/>
  <c r="Y6074" i="55"/>
  <c r="Y6075" i="55"/>
  <c r="Y6076" i="55"/>
  <c r="Y6077" i="55"/>
  <c r="Y6078" i="55"/>
  <c r="Y6079" i="55"/>
  <c r="Y6080" i="55"/>
  <c r="Y6081" i="55"/>
  <c r="Y6082" i="55"/>
  <c r="Y6083" i="55"/>
  <c r="Y6084" i="55"/>
  <c r="Y6085" i="55"/>
  <c r="Y6086" i="55"/>
  <c r="Y6087" i="55"/>
  <c r="Y6088" i="55"/>
  <c r="Y6089" i="55"/>
  <c r="Y6090" i="55"/>
  <c r="Y6091" i="55"/>
  <c r="Y6092" i="55"/>
  <c r="Y6093" i="55"/>
  <c r="Y6094" i="55"/>
  <c r="Y6095" i="55"/>
  <c r="Y6096" i="55"/>
  <c r="Y6097" i="55"/>
  <c r="Y6098" i="55"/>
  <c r="Y6099" i="55"/>
  <c r="Y6100" i="55"/>
  <c r="Y6101" i="55"/>
  <c r="Y6102" i="55"/>
  <c r="Y6103" i="55"/>
  <c r="Y6104" i="55"/>
  <c r="Y6105" i="55"/>
  <c r="Y6106" i="55"/>
  <c r="Y6107" i="55"/>
  <c r="Y6108" i="55"/>
  <c r="Y6109" i="55"/>
  <c r="Y6110" i="55"/>
  <c r="Y6111" i="55"/>
  <c r="Y6112" i="55"/>
  <c r="Y6113" i="55"/>
  <c r="Y6114" i="55"/>
  <c r="Y6115" i="55"/>
  <c r="Y6116" i="55"/>
  <c r="Y6117" i="55"/>
  <c r="Y6118" i="55"/>
  <c r="Y6119" i="55"/>
  <c r="Y6120" i="55"/>
  <c r="Y6121" i="55"/>
  <c r="Y6122" i="55"/>
  <c r="Y6123" i="55"/>
  <c r="Y6124" i="55"/>
  <c r="Y6125" i="55"/>
  <c r="Y6126" i="55"/>
  <c r="Y6127" i="55"/>
  <c r="Y6128" i="55"/>
  <c r="Y6129" i="55"/>
  <c r="Y6130" i="55"/>
  <c r="Y6131" i="55"/>
  <c r="Y6132" i="55"/>
  <c r="Y6133" i="55"/>
  <c r="Y6134" i="55"/>
  <c r="Y6135" i="55"/>
  <c r="Y6136" i="55"/>
  <c r="Y6137" i="55"/>
  <c r="Y6138" i="55"/>
  <c r="Y6139" i="55"/>
  <c r="Y6140" i="55"/>
  <c r="Y6141" i="55"/>
  <c r="Y6142" i="55"/>
  <c r="Y6143" i="55"/>
  <c r="Y6144" i="55"/>
  <c r="Y6145" i="55"/>
  <c r="Y6146" i="55"/>
  <c r="Y6147" i="55"/>
  <c r="Y6148" i="55"/>
  <c r="Y6149" i="55"/>
  <c r="Y6150" i="55"/>
  <c r="Y6151" i="55"/>
  <c r="Y6152" i="55"/>
  <c r="Y6153" i="55"/>
  <c r="Y6154" i="55"/>
  <c r="Y6155" i="55"/>
  <c r="Y6156" i="55"/>
  <c r="Y6157" i="55"/>
  <c r="Y6158" i="55"/>
  <c r="Y6159" i="55"/>
  <c r="Y6160" i="55"/>
  <c r="Y6161" i="55"/>
  <c r="Y6162" i="55"/>
  <c r="Y6163" i="55"/>
  <c r="Y6164" i="55"/>
  <c r="Y6165" i="55"/>
  <c r="Y6166" i="55"/>
  <c r="Y6167" i="55"/>
  <c r="Y6168" i="55"/>
  <c r="Y6169" i="55"/>
  <c r="Y6170" i="55"/>
  <c r="Y6171" i="55"/>
  <c r="Y6172" i="55"/>
  <c r="Y6173" i="55"/>
  <c r="Y6174" i="55"/>
  <c r="Y6175" i="55"/>
  <c r="Y6176" i="55"/>
  <c r="Y6177" i="55"/>
  <c r="Y6178" i="55"/>
  <c r="Y6179" i="55"/>
  <c r="Y6180" i="55"/>
  <c r="Y6181" i="55"/>
  <c r="Y6182" i="55"/>
  <c r="Y6183" i="55"/>
  <c r="Y6184" i="55"/>
  <c r="Y6185" i="55"/>
  <c r="Y6186" i="55"/>
  <c r="Y6187" i="55"/>
  <c r="Y6188" i="55"/>
  <c r="Y6189" i="55"/>
  <c r="Y6190" i="55"/>
  <c r="Y6191" i="55"/>
  <c r="Y6192" i="55"/>
  <c r="Y6193" i="55"/>
  <c r="Y6194" i="55"/>
  <c r="Y6195" i="55"/>
  <c r="Y6196" i="55"/>
  <c r="Y6197" i="55"/>
  <c r="Y6198" i="55"/>
  <c r="Y6199" i="55"/>
  <c r="Y6200" i="55"/>
  <c r="Y6201" i="55"/>
  <c r="Y6202" i="55"/>
  <c r="Y6203" i="55"/>
  <c r="Z6203" i="55" s="1"/>
  <c r="Y6204" i="55"/>
  <c r="Y6205" i="55"/>
  <c r="Y6206" i="55"/>
  <c r="Y6207" i="55"/>
  <c r="Y6208" i="55"/>
  <c r="Y6209" i="55"/>
  <c r="Y6210" i="55"/>
  <c r="Y6211" i="55"/>
  <c r="Y6212" i="55"/>
  <c r="Y6213" i="55"/>
  <c r="Y6214" i="55"/>
  <c r="Y6215" i="55"/>
  <c r="Y6216" i="55"/>
  <c r="Y6217" i="55"/>
  <c r="Y6218" i="55"/>
  <c r="Y6219" i="55"/>
  <c r="Y6220" i="55"/>
  <c r="Y6221" i="55"/>
  <c r="Y6222" i="55"/>
  <c r="Y6223" i="55"/>
  <c r="Y6224" i="55"/>
  <c r="Y6225" i="55"/>
  <c r="Y6226" i="55"/>
  <c r="Y6227" i="55"/>
  <c r="Y6228" i="55"/>
  <c r="Y6229" i="55"/>
  <c r="Y6230" i="55"/>
  <c r="Y6231" i="55"/>
  <c r="Y6232" i="55"/>
  <c r="Y6233" i="55"/>
  <c r="Y6234" i="55"/>
  <c r="Y6235" i="55"/>
  <c r="Y6236" i="55"/>
  <c r="Y6237" i="55"/>
  <c r="Y6238" i="55"/>
  <c r="Y6239" i="55"/>
  <c r="Y6240" i="55"/>
  <c r="Y6241" i="55"/>
  <c r="Y6242" i="55"/>
  <c r="Y6243" i="55"/>
  <c r="Y6244" i="55"/>
  <c r="Y6245" i="55"/>
  <c r="Y6246" i="55"/>
  <c r="Y6247" i="55"/>
  <c r="Y6248" i="55"/>
  <c r="Y6249" i="55"/>
  <c r="Y6250" i="55"/>
  <c r="Y6251" i="55"/>
  <c r="Y6252" i="55"/>
  <c r="Y6253" i="55"/>
  <c r="Y6254" i="55"/>
  <c r="Y6255" i="55"/>
  <c r="Y6256" i="55"/>
  <c r="Y6257" i="55"/>
  <c r="Y6258" i="55"/>
  <c r="Y6259" i="55"/>
  <c r="Y6260" i="55"/>
  <c r="Y6261" i="55"/>
  <c r="Y6262" i="55"/>
  <c r="Y6263" i="55"/>
  <c r="Y6264" i="55"/>
  <c r="Y6265" i="55"/>
  <c r="Y6266" i="55"/>
  <c r="Y6267" i="55"/>
  <c r="Y6268" i="55"/>
  <c r="Y6269" i="55"/>
  <c r="Y6270" i="55"/>
  <c r="Y6271" i="55"/>
  <c r="Y6272" i="55"/>
  <c r="Y6273" i="55"/>
  <c r="Y6274" i="55"/>
  <c r="Y6275" i="55"/>
  <c r="Y6276" i="55"/>
  <c r="Y6277" i="55"/>
  <c r="Y6278" i="55"/>
  <c r="Y6279" i="55"/>
  <c r="Y6280" i="55"/>
  <c r="Y6281" i="55"/>
  <c r="Y6282" i="55"/>
  <c r="Y6283" i="55"/>
  <c r="Y6284" i="55"/>
  <c r="Y6285" i="55"/>
  <c r="Y6286" i="55"/>
  <c r="Y6287" i="55"/>
  <c r="Y6288" i="55"/>
  <c r="Y6289" i="55"/>
  <c r="Y6290" i="55"/>
  <c r="Y6291" i="55"/>
  <c r="Y6292" i="55"/>
  <c r="Y6293" i="55"/>
  <c r="Y6294" i="55"/>
  <c r="Y6295" i="55"/>
  <c r="Y6296" i="55"/>
  <c r="Y6297" i="55"/>
  <c r="Y6298" i="55"/>
  <c r="Y6299" i="55"/>
  <c r="Y6300" i="55"/>
  <c r="Y6301" i="55"/>
  <c r="Y6302" i="55"/>
  <c r="Y6303" i="55"/>
  <c r="Y6304" i="55"/>
  <c r="Y6305" i="55"/>
  <c r="Y6306" i="55"/>
  <c r="Y6307" i="55"/>
  <c r="Y6308" i="55"/>
  <c r="Y6309" i="55"/>
  <c r="Y6310" i="55"/>
  <c r="Y6311" i="55"/>
  <c r="Y6312" i="55"/>
  <c r="Y6313" i="55"/>
  <c r="Y6314" i="55"/>
  <c r="Y6315" i="55"/>
  <c r="Y6316" i="55"/>
  <c r="Y6317" i="55"/>
  <c r="Y6318" i="55"/>
  <c r="Y6319" i="55"/>
  <c r="Y6320" i="55"/>
  <c r="Y6321" i="55"/>
  <c r="Y6322" i="55"/>
  <c r="Y6323" i="55"/>
  <c r="Y6324" i="55"/>
  <c r="Y6325" i="55"/>
  <c r="Y6326" i="55"/>
  <c r="Y6327" i="55"/>
  <c r="Y6328" i="55"/>
  <c r="Y6329" i="55"/>
  <c r="Y6330" i="55"/>
  <c r="Y6331" i="55"/>
  <c r="Y6332" i="55"/>
  <c r="Y6333" i="55"/>
  <c r="Y6334" i="55"/>
  <c r="Y6335" i="55"/>
  <c r="Y6336" i="55"/>
  <c r="Y6337" i="55"/>
  <c r="Y6338" i="55"/>
  <c r="Y6339" i="55"/>
  <c r="Y6340" i="55"/>
  <c r="Y6341" i="55"/>
  <c r="Y6342" i="55"/>
  <c r="Y6343" i="55"/>
  <c r="Y6344" i="55"/>
  <c r="Y6345" i="55"/>
  <c r="Y6346" i="55"/>
  <c r="Y6347" i="55"/>
  <c r="Y6348" i="55"/>
  <c r="Y6349" i="55"/>
  <c r="Y6350" i="55"/>
  <c r="Y6351" i="55"/>
  <c r="Y6352" i="55"/>
  <c r="Y6353" i="55"/>
  <c r="Y6354" i="55"/>
  <c r="Y6355" i="55"/>
  <c r="Y6356" i="55"/>
  <c r="Y6357" i="55"/>
  <c r="Y6358" i="55"/>
  <c r="Y6359" i="55"/>
  <c r="Y6360" i="55"/>
  <c r="Y6361" i="55"/>
  <c r="Y6362" i="55"/>
  <c r="Y6363" i="55"/>
  <c r="Z6363" i="55" s="1"/>
  <c r="Y6364" i="55"/>
  <c r="Y6365" i="55"/>
  <c r="Y6366" i="55"/>
  <c r="Y6367" i="55"/>
  <c r="Y6368" i="55"/>
  <c r="Y6369" i="55"/>
  <c r="Y6370" i="55"/>
  <c r="Y6371" i="55"/>
  <c r="Z6371" i="55" s="1"/>
  <c r="Y6372" i="55"/>
  <c r="Y6373" i="55"/>
  <c r="Y6374" i="55"/>
  <c r="Y6375" i="55"/>
  <c r="Y6376" i="55"/>
  <c r="Y6377" i="55"/>
  <c r="Y6378" i="55"/>
  <c r="Y6379" i="55"/>
  <c r="Z6379" i="55" s="1"/>
  <c r="Y6380" i="55"/>
  <c r="Y6381" i="55"/>
  <c r="Y6382" i="55"/>
  <c r="Y6383" i="55"/>
  <c r="Y6384" i="55"/>
  <c r="Y6385" i="55"/>
  <c r="Y6386" i="55"/>
  <c r="Y6387" i="55"/>
  <c r="Z6387" i="55" s="1"/>
  <c r="Y6388" i="55"/>
  <c r="Y6389" i="55"/>
  <c r="Y6390" i="55"/>
  <c r="Y6391" i="55"/>
  <c r="Y6392" i="55"/>
  <c r="Y6393" i="55"/>
  <c r="Y6394" i="55"/>
  <c r="Y6395" i="55"/>
  <c r="Z6395" i="55" s="1"/>
  <c r="Y6396" i="55"/>
  <c r="Y6397" i="55"/>
  <c r="Y6398" i="55"/>
  <c r="Y6399" i="55"/>
  <c r="Y6400" i="55"/>
  <c r="Y6401" i="55"/>
  <c r="Y6402" i="55"/>
  <c r="Y6403" i="55"/>
  <c r="Z6403" i="55" s="1"/>
  <c r="Y6404" i="55"/>
  <c r="Y6405" i="55"/>
  <c r="Y6406" i="55"/>
  <c r="Y6407" i="55"/>
  <c r="Y6408" i="55"/>
  <c r="Y6409" i="55"/>
  <c r="Y6410" i="55"/>
  <c r="Y6411" i="55"/>
  <c r="Z6411" i="55" s="1"/>
  <c r="Y6412" i="55"/>
  <c r="Y6413" i="55"/>
  <c r="Y6414" i="55"/>
  <c r="Y6415" i="55"/>
  <c r="Y6416" i="55"/>
  <c r="Y6417" i="55"/>
  <c r="Y6418" i="55"/>
  <c r="Y6419" i="55"/>
  <c r="Z6419" i="55" s="1"/>
  <c r="Y6420" i="55"/>
  <c r="Y6421" i="55"/>
  <c r="Y6422" i="55"/>
  <c r="Y6423" i="55"/>
  <c r="Y6424" i="55"/>
  <c r="Y6425" i="55"/>
  <c r="Y6426" i="55"/>
  <c r="Y6427" i="55"/>
  <c r="Z6427" i="55" s="1"/>
  <c r="Y6428" i="55"/>
  <c r="Y6429" i="55"/>
  <c r="Y6430" i="55"/>
  <c r="Y6431" i="55"/>
  <c r="Y6432" i="55"/>
  <c r="Y6433" i="55"/>
  <c r="Y6434" i="55"/>
  <c r="Y6435" i="55"/>
  <c r="Z6435" i="55" s="1"/>
  <c r="Y6436" i="55"/>
  <c r="Y6437" i="55"/>
  <c r="Y6438" i="55"/>
  <c r="Y6439" i="55"/>
  <c r="Y6440" i="55"/>
  <c r="Y6441" i="55"/>
  <c r="Y6442" i="55"/>
  <c r="Y6443" i="55"/>
  <c r="Z6443" i="55" s="1"/>
  <c r="Y6444" i="55"/>
  <c r="Y6445" i="55"/>
  <c r="Y6446" i="55"/>
  <c r="Y6447" i="55"/>
  <c r="Y6448" i="55"/>
  <c r="Y6449" i="55"/>
  <c r="Y6450" i="55"/>
  <c r="Y6451" i="55"/>
  <c r="Z6451" i="55" s="1"/>
  <c r="Y6452" i="55"/>
  <c r="Y6453" i="55"/>
  <c r="Y6454" i="55"/>
  <c r="Y6455" i="55"/>
  <c r="Y6456" i="55"/>
  <c r="Y6457" i="55"/>
  <c r="Y6458" i="55"/>
  <c r="Y6459" i="55"/>
  <c r="Z6459" i="55" s="1"/>
  <c r="Y6460" i="55"/>
  <c r="Y6461" i="55"/>
  <c r="Y6462" i="55"/>
  <c r="Y6463" i="55"/>
  <c r="Y6464" i="55"/>
  <c r="Y6465" i="55"/>
  <c r="Y6466" i="55"/>
  <c r="Y6467" i="55"/>
  <c r="Z6467" i="55" s="1"/>
  <c r="Y6468" i="55"/>
  <c r="Y6469" i="55"/>
  <c r="Y6470" i="55"/>
  <c r="Y6471" i="55"/>
  <c r="Y6472" i="55"/>
  <c r="Y6473" i="55"/>
  <c r="Y6474" i="55"/>
  <c r="Y6475" i="55"/>
  <c r="Z6475" i="55" s="1"/>
  <c r="Y6476" i="55"/>
  <c r="Y6477" i="55"/>
  <c r="Y6478" i="55"/>
  <c r="Y6479" i="55"/>
  <c r="Y6480" i="55"/>
  <c r="Y6481" i="55"/>
  <c r="Y6482" i="55"/>
  <c r="Y6483" i="55"/>
  <c r="Z6483" i="55" s="1"/>
  <c r="Y6484" i="55"/>
  <c r="Y6485" i="55"/>
  <c r="Y6486" i="55"/>
  <c r="Y6487" i="55"/>
  <c r="Y6488" i="55"/>
  <c r="Y6489" i="55"/>
  <c r="Y6490" i="55"/>
  <c r="Y6491" i="55"/>
  <c r="Z6491" i="55" s="1"/>
  <c r="Y6492" i="55"/>
  <c r="Y6493" i="55"/>
  <c r="Y6494" i="55"/>
  <c r="Y6495" i="55"/>
  <c r="Y6496" i="55"/>
  <c r="Y6497" i="55"/>
  <c r="Y6498" i="55"/>
  <c r="Y6499" i="55"/>
  <c r="Z6499" i="55" s="1"/>
  <c r="Y6500" i="55"/>
  <c r="Y6501" i="55"/>
  <c r="Y6502" i="55"/>
  <c r="Y6503" i="55"/>
  <c r="Y6504" i="55"/>
  <c r="Y6505" i="55"/>
  <c r="Y6506" i="55"/>
  <c r="Y6507" i="55"/>
  <c r="Z6507" i="55" s="1"/>
  <c r="Y6508" i="55"/>
  <c r="Y6509" i="55"/>
  <c r="Y6510" i="55"/>
  <c r="Y6511" i="55"/>
  <c r="Y6512" i="55"/>
  <c r="Y6513" i="55"/>
  <c r="Y6514" i="55"/>
  <c r="Y6515" i="55"/>
  <c r="Z6515" i="55" s="1"/>
  <c r="Y6516" i="55"/>
  <c r="Y6517" i="55"/>
  <c r="Y6518" i="55"/>
  <c r="Y6519" i="55"/>
  <c r="Y6520" i="55"/>
  <c r="Y6521" i="55"/>
  <c r="Y6522" i="55"/>
  <c r="Y6523" i="55"/>
  <c r="Z6523" i="55" s="1"/>
  <c r="Y6524" i="55"/>
  <c r="Y6525" i="55"/>
  <c r="Y6526" i="55"/>
  <c r="Y6527" i="55"/>
  <c r="Y6528" i="55"/>
  <c r="Y6529" i="55"/>
  <c r="Y6530" i="55"/>
  <c r="Y6531" i="55"/>
  <c r="Z6531" i="55" s="1"/>
  <c r="Y6532" i="55"/>
  <c r="Y6533" i="55"/>
  <c r="Y6534" i="55"/>
  <c r="Y6535" i="55"/>
  <c r="Y6536" i="55"/>
  <c r="Y6537" i="55"/>
  <c r="Y6538" i="55"/>
  <c r="Y6539" i="55"/>
  <c r="Z6539" i="55" s="1"/>
  <c r="Y6540" i="55"/>
  <c r="Y6541" i="55"/>
  <c r="Y6542" i="55"/>
  <c r="Y6543" i="55"/>
  <c r="Y6544" i="55"/>
  <c r="Y6545" i="55"/>
  <c r="Y6546" i="55"/>
  <c r="Y6547" i="55"/>
  <c r="Z6547" i="55" s="1"/>
  <c r="Y6548" i="55"/>
  <c r="Y6549" i="55"/>
  <c r="Y6550" i="55"/>
  <c r="Y6551" i="55"/>
  <c r="Y6552" i="55"/>
  <c r="Y6553" i="55"/>
  <c r="Y6554" i="55"/>
  <c r="Y6555" i="55"/>
  <c r="Z6555" i="55" s="1"/>
  <c r="Y6556" i="55"/>
  <c r="Y6557" i="55"/>
  <c r="Y6558" i="55"/>
  <c r="Y6559" i="55"/>
  <c r="Y6560" i="55"/>
  <c r="Y6561" i="55"/>
  <c r="Y6562" i="55"/>
  <c r="Y6563" i="55"/>
  <c r="Z6563" i="55" s="1"/>
  <c r="Y6564" i="55"/>
  <c r="Y6565" i="55"/>
  <c r="Y6566" i="55"/>
  <c r="Y6567" i="55"/>
  <c r="Y6568" i="55"/>
  <c r="Y6569" i="55"/>
  <c r="Y6570" i="55"/>
  <c r="Y6571" i="55"/>
  <c r="Z6571" i="55" s="1"/>
  <c r="Y6572" i="55"/>
  <c r="Y6573" i="55"/>
  <c r="Y6574" i="55"/>
  <c r="Y6575" i="55"/>
  <c r="Y6576" i="55"/>
  <c r="Y6577" i="55"/>
  <c r="Y6578" i="55"/>
  <c r="Y6579" i="55"/>
  <c r="Z6579" i="55" s="1"/>
  <c r="Y6580" i="55"/>
  <c r="Y6581" i="55"/>
  <c r="Y6582" i="55"/>
  <c r="Y6583" i="55"/>
  <c r="Y6584" i="55"/>
  <c r="Y6585" i="55"/>
  <c r="Y6586" i="55"/>
  <c r="Y6587" i="55"/>
  <c r="Z6587" i="55" s="1"/>
  <c r="Y6588" i="55"/>
  <c r="Y6589" i="55"/>
  <c r="Y6590" i="55"/>
  <c r="Y6591" i="55"/>
  <c r="Y6592" i="55"/>
  <c r="Y6593" i="55"/>
  <c r="Y6594" i="55"/>
  <c r="Y6595" i="55"/>
  <c r="Z6595" i="55" s="1"/>
  <c r="Y6596" i="55"/>
  <c r="Y6597" i="55"/>
  <c r="Y6598" i="55"/>
  <c r="Y6599" i="55"/>
  <c r="Y6600" i="55"/>
  <c r="Y6601" i="55"/>
  <c r="Y6602" i="55"/>
  <c r="Y6603" i="55"/>
  <c r="Z6603" i="55" s="1"/>
  <c r="Y6604" i="55"/>
  <c r="Y6605" i="55"/>
  <c r="Y6606" i="55"/>
  <c r="Y6607" i="55"/>
  <c r="Y6608" i="55"/>
  <c r="Y6609" i="55"/>
  <c r="Y6610" i="55"/>
  <c r="Y6611" i="55"/>
  <c r="Z6611" i="55" s="1"/>
  <c r="Y6612" i="55"/>
  <c r="Y6613" i="55"/>
  <c r="Y6614" i="55"/>
  <c r="Y6615" i="55"/>
  <c r="Y6616" i="55"/>
  <c r="Y6617" i="55"/>
  <c r="Y6618" i="55"/>
  <c r="Y6619" i="55"/>
  <c r="Z6619" i="55" s="1"/>
  <c r="Y6620" i="55"/>
  <c r="Y6621" i="55"/>
  <c r="Y6622" i="55"/>
  <c r="Y6623" i="55"/>
  <c r="Y6624" i="55"/>
  <c r="Y6625" i="55"/>
  <c r="Y6626" i="55"/>
  <c r="Y6627" i="55"/>
  <c r="Z6627" i="55" s="1"/>
  <c r="Y6628" i="55"/>
  <c r="Y6629" i="55"/>
  <c r="Y6630" i="55"/>
  <c r="Y6631" i="55"/>
  <c r="Y6632" i="55"/>
  <c r="Y6633" i="55"/>
  <c r="Y6634" i="55"/>
  <c r="Y6635" i="55"/>
  <c r="Z6635" i="55" s="1"/>
  <c r="Y6636" i="55"/>
  <c r="Y6637" i="55"/>
  <c r="Y6638" i="55"/>
  <c r="Y6639" i="55"/>
  <c r="Y6640" i="55"/>
  <c r="Y6641" i="55"/>
  <c r="Y6642" i="55"/>
  <c r="Y6643" i="55"/>
  <c r="Z6643" i="55" s="1"/>
  <c r="Y6644" i="55"/>
  <c r="Y6645" i="55"/>
  <c r="Y6646" i="55"/>
  <c r="Y6647" i="55"/>
  <c r="Y6648" i="55"/>
  <c r="Y6649" i="55"/>
  <c r="Y6650" i="55"/>
  <c r="Y6651" i="55"/>
  <c r="Z6651" i="55" s="1"/>
  <c r="Y6652" i="55"/>
  <c r="Y6653" i="55"/>
  <c r="Y6654" i="55"/>
  <c r="Y6655" i="55"/>
  <c r="Y6656" i="55"/>
  <c r="Y6657" i="55"/>
  <c r="Y6658" i="55"/>
  <c r="Y6659" i="55"/>
  <c r="Z6659" i="55" s="1"/>
  <c r="Y6660" i="55"/>
  <c r="Y6661" i="55"/>
  <c r="Y6662" i="55"/>
  <c r="Y6663" i="55"/>
  <c r="Y6664" i="55"/>
  <c r="Y6665" i="55"/>
  <c r="Y6666" i="55"/>
  <c r="Y6667" i="55"/>
  <c r="Z6667" i="55" s="1"/>
  <c r="Y6668" i="55"/>
  <c r="Y6669" i="55"/>
  <c r="Y6670" i="55"/>
  <c r="Y6671" i="55"/>
  <c r="Y6672" i="55"/>
  <c r="Y6673" i="55"/>
  <c r="Y6674" i="55"/>
  <c r="Y6675" i="55"/>
  <c r="Z6675" i="55" s="1"/>
  <c r="Y6676" i="55"/>
  <c r="Y6677" i="55"/>
  <c r="Y6678" i="55"/>
  <c r="Y6679" i="55"/>
  <c r="Y6680" i="55"/>
  <c r="Y6681" i="55"/>
  <c r="Y6682" i="55"/>
  <c r="Y6683" i="55"/>
  <c r="Z6683" i="55" s="1"/>
  <c r="Y6684" i="55"/>
  <c r="Y6685" i="55"/>
  <c r="Y6686" i="55"/>
  <c r="Y6687" i="55"/>
  <c r="Y6688" i="55"/>
  <c r="Y6689" i="55"/>
  <c r="Y6690" i="55"/>
  <c r="Y6691" i="55"/>
  <c r="Z6691" i="55" s="1"/>
  <c r="Y6692" i="55"/>
  <c r="Y6693" i="55"/>
  <c r="Y6694" i="55"/>
  <c r="Y6695" i="55"/>
  <c r="Y6696" i="55"/>
  <c r="Y6697" i="55"/>
  <c r="Y6698" i="55"/>
  <c r="Y6699" i="55"/>
  <c r="Z6699" i="55" s="1"/>
  <c r="Y6700" i="55"/>
  <c r="Y6701" i="55"/>
  <c r="Y6702" i="55"/>
  <c r="Y6703" i="55"/>
  <c r="Y6704" i="55"/>
  <c r="Y6705" i="55"/>
  <c r="Y6706" i="55"/>
  <c r="Y6707" i="55"/>
  <c r="Z6707" i="55" s="1"/>
  <c r="Y6708" i="55"/>
  <c r="Y6709" i="55"/>
  <c r="Y6710" i="55"/>
  <c r="Y6711" i="55"/>
  <c r="Y6712" i="55"/>
  <c r="Y6713" i="55"/>
  <c r="Y6714" i="55"/>
  <c r="Y6715" i="55"/>
  <c r="Z6715" i="55" s="1"/>
  <c r="Y6716" i="55"/>
  <c r="Y6717" i="55"/>
  <c r="Y6718" i="55"/>
  <c r="Y6719" i="55"/>
  <c r="Y6720" i="55"/>
  <c r="Y6721" i="55"/>
  <c r="Y6722" i="55"/>
  <c r="Y6723" i="55"/>
  <c r="Z6723" i="55" s="1"/>
  <c r="Y6724" i="55"/>
  <c r="Y6725" i="55"/>
  <c r="Y6726" i="55"/>
  <c r="Y6727" i="55"/>
  <c r="Y6728" i="55"/>
  <c r="Y6729" i="55"/>
  <c r="Y6730" i="55"/>
  <c r="Y6731" i="55"/>
  <c r="Z6731" i="55" s="1"/>
  <c r="Y6732" i="55"/>
  <c r="Y6733" i="55"/>
  <c r="Y6734" i="55"/>
  <c r="Y6735" i="55"/>
  <c r="Y6736" i="55"/>
  <c r="Y6737" i="55"/>
  <c r="Y6738" i="55"/>
  <c r="Y6739" i="55"/>
  <c r="Z6739" i="55" s="1"/>
  <c r="Y6740" i="55"/>
  <c r="Y6741" i="55"/>
  <c r="Y6742" i="55"/>
  <c r="Y6743" i="55"/>
  <c r="Y6744" i="55"/>
  <c r="Y6745" i="55"/>
  <c r="Y6746" i="55"/>
  <c r="Y6747" i="55"/>
  <c r="Z6747" i="55" s="1"/>
  <c r="Y6748" i="55"/>
  <c r="Y6749" i="55"/>
  <c r="Y6750" i="55"/>
  <c r="Y6751" i="55"/>
  <c r="Y6752" i="55"/>
  <c r="Y6753" i="55"/>
  <c r="Y6754" i="55"/>
  <c r="Y6755" i="55"/>
  <c r="Z6755" i="55" s="1"/>
  <c r="Y6756" i="55"/>
  <c r="Y6757" i="55"/>
  <c r="Y6758" i="55"/>
  <c r="Y6759" i="55"/>
  <c r="Y6760" i="55"/>
  <c r="Y6761" i="55"/>
  <c r="Y6762" i="55"/>
  <c r="Y6763" i="55"/>
  <c r="Z6763" i="55" s="1"/>
  <c r="Y6764" i="55"/>
  <c r="Y6765" i="55"/>
  <c r="Y6766" i="55"/>
  <c r="Y6767" i="55"/>
  <c r="Y6768" i="55"/>
  <c r="Y6769" i="55"/>
  <c r="Y6770" i="55"/>
  <c r="Y6771" i="55"/>
  <c r="Z6771" i="55" s="1"/>
  <c r="Y6772" i="55"/>
  <c r="Y6773" i="55"/>
  <c r="Y6774" i="55"/>
  <c r="Y6775" i="55"/>
  <c r="Y6776" i="55"/>
  <c r="Y6777" i="55"/>
  <c r="Y6778" i="55"/>
  <c r="Y6779" i="55"/>
  <c r="Z6779" i="55" s="1"/>
  <c r="Y6780" i="55"/>
  <c r="Y6781" i="55"/>
  <c r="Y6782" i="55"/>
  <c r="Y6783" i="55"/>
  <c r="Y6784" i="55"/>
  <c r="Y6785" i="55"/>
  <c r="Y6786" i="55"/>
  <c r="Y6787" i="55"/>
  <c r="Z6787" i="55" s="1"/>
  <c r="Y6788" i="55"/>
  <c r="Y6789" i="55"/>
  <c r="Y6790" i="55"/>
  <c r="Y6791" i="55"/>
  <c r="Y6792" i="55"/>
  <c r="Y6793" i="55"/>
  <c r="Y6794" i="55"/>
  <c r="Y6795" i="55"/>
  <c r="Z6795" i="55" s="1"/>
  <c r="Y6796" i="55"/>
  <c r="Y6797" i="55"/>
  <c r="Y6798" i="55"/>
  <c r="Y6799" i="55"/>
  <c r="Y6800" i="55"/>
  <c r="Y6801" i="55"/>
  <c r="Y6802" i="55"/>
  <c r="Y6803" i="55"/>
  <c r="Z6803" i="55" s="1"/>
  <c r="Y6804" i="55"/>
  <c r="Y6805" i="55"/>
  <c r="Y6806" i="55"/>
  <c r="Y6807" i="55"/>
  <c r="Y6808" i="55"/>
  <c r="Y6809" i="55"/>
  <c r="Y6810" i="55"/>
  <c r="Y6811" i="55"/>
  <c r="Z6811" i="55" s="1"/>
  <c r="Y6812" i="55"/>
  <c r="Y6813" i="55"/>
  <c r="Y6814" i="55"/>
  <c r="Y6815" i="55"/>
  <c r="Y6816" i="55"/>
  <c r="Y6817" i="55"/>
  <c r="Y6818" i="55"/>
  <c r="Y6819" i="55"/>
  <c r="Z6819" i="55" s="1"/>
  <c r="Y6820" i="55"/>
  <c r="Y6821" i="55"/>
  <c r="Y6822" i="55"/>
  <c r="Y6823" i="55"/>
  <c r="Y6824" i="55"/>
  <c r="Y6825" i="55"/>
  <c r="Y6826" i="55"/>
  <c r="Y6827" i="55"/>
  <c r="Z6827" i="55" s="1"/>
  <c r="Y6828" i="55"/>
  <c r="Y6829" i="55"/>
  <c r="Y6830" i="55"/>
  <c r="Y6831" i="55"/>
  <c r="Y6832" i="55"/>
  <c r="Y6833" i="55"/>
  <c r="Y6834" i="55"/>
  <c r="Y6835" i="55"/>
  <c r="Z6835" i="55" s="1"/>
  <c r="Y6836" i="55"/>
  <c r="Y6837" i="55"/>
  <c r="Y6838" i="55"/>
  <c r="Y6839" i="55"/>
  <c r="Y6840" i="55"/>
  <c r="Y6841" i="55"/>
  <c r="Y6842" i="55"/>
  <c r="Y6843" i="55"/>
  <c r="Z6843" i="55" s="1"/>
  <c r="Y6844" i="55"/>
  <c r="Y6845" i="55"/>
  <c r="Y6846" i="55"/>
  <c r="Y6847" i="55"/>
  <c r="Y6848" i="55"/>
  <c r="Y6849" i="55"/>
  <c r="Y6850" i="55"/>
  <c r="Y6851" i="55"/>
  <c r="Z6851" i="55" s="1"/>
  <c r="Y6852" i="55"/>
  <c r="Y6853" i="55"/>
  <c r="Y6854" i="55"/>
  <c r="Y6855" i="55"/>
  <c r="Y6856" i="55"/>
  <c r="Y6857" i="55"/>
  <c r="Y6858" i="55"/>
  <c r="Y6859" i="55"/>
  <c r="Z6859" i="55" s="1"/>
  <c r="Y6860" i="55"/>
  <c r="Y6861" i="55"/>
  <c r="Y6862" i="55"/>
  <c r="Y6863" i="55"/>
  <c r="Y6864" i="55"/>
  <c r="Y6865" i="55"/>
  <c r="Y6866" i="55"/>
  <c r="Y6867" i="55"/>
  <c r="Z6867" i="55" s="1"/>
  <c r="Y6868" i="55"/>
  <c r="Y6869" i="55"/>
  <c r="Y6870" i="55"/>
  <c r="Y6871" i="55"/>
  <c r="Y6872" i="55"/>
  <c r="Y6873" i="55"/>
  <c r="Y6874" i="55"/>
  <c r="Y6875" i="55"/>
  <c r="Z6875" i="55" s="1"/>
  <c r="Y6876" i="55"/>
  <c r="Y6877" i="55"/>
  <c r="Y6878" i="55"/>
  <c r="Y6879" i="55"/>
  <c r="Y6880" i="55"/>
  <c r="Y6881" i="55"/>
  <c r="Y6882" i="55"/>
  <c r="Y6883" i="55"/>
  <c r="Z6883" i="55" s="1"/>
  <c r="Y6884" i="55"/>
  <c r="Y6885" i="55"/>
  <c r="Y6886" i="55"/>
  <c r="Y6887" i="55"/>
  <c r="Y6888" i="55"/>
  <c r="Y6889" i="55"/>
  <c r="Y6890" i="55"/>
  <c r="Y6891" i="55"/>
  <c r="Z6891" i="55" s="1"/>
  <c r="Y6892" i="55"/>
  <c r="Y6893" i="55"/>
  <c r="Y6894" i="55"/>
  <c r="Y6895" i="55"/>
  <c r="Y6896" i="55"/>
  <c r="Y6897" i="55"/>
  <c r="Y6898" i="55"/>
  <c r="Y6899" i="55"/>
  <c r="Z6899" i="55" s="1"/>
  <c r="Y6900" i="55"/>
  <c r="Y6901" i="55"/>
  <c r="Y6902" i="55"/>
  <c r="Y6903" i="55"/>
  <c r="Y6904" i="55"/>
  <c r="Y6905" i="55"/>
  <c r="Y6906" i="55"/>
  <c r="Y6907" i="55"/>
  <c r="Z6907" i="55" s="1"/>
  <c r="Y6908" i="55"/>
  <c r="Y6909" i="55"/>
  <c r="Y6910" i="55"/>
  <c r="Y6911" i="55"/>
  <c r="Y6912" i="55"/>
  <c r="Y6913" i="55"/>
  <c r="Y6914" i="55"/>
  <c r="Y6915" i="55"/>
  <c r="Z6915" i="55" s="1"/>
  <c r="Y6916" i="55"/>
  <c r="Y6917" i="55"/>
  <c r="Y6918" i="55"/>
  <c r="Y6919" i="55"/>
  <c r="Y6920" i="55"/>
  <c r="Y6921" i="55"/>
  <c r="Y6922" i="55"/>
  <c r="Y6923" i="55"/>
  <c r="Z6923" i="55" s="1"/>
  <c r="Y6924" i="55"/>
  <c r="Y6925" i="55"/>
  <c r="Y6926" i="55"/>
  <c r="Y6927" i="55"/>
  <c r="Y6928" i="55"/>
  <c r="Y6929" i="55"/>
  <c r="Y6930" i="55"/>
  <c r="Y6931" i="55"/>
  <c r="Z6931" i="55" s="1"/>
  <c r="Y6932" i="55"/>
  <c r="Y6933" i="55"/>
  <c r="Y6934" i="55"/>
  <c r="Y6935" i="55"/>
  <c r="Y6936" i="55"/>
  <c r="Y6937" i="55"/>
  <c r="Y6938" i="55"/>
  <c r="Y6939" i="55"/>
  <c r="Z6939" i="55" s="1"/>
  <c r="Y6940" i="55"/>
  <c r="Y6941" i="55"/>
  <c r="Y6942" i="55"/>
  <c r="Y6943" i="55"/>
  <c r="Y6944" i="55"/>
  <c r="Y6945" i="55"/>
  <c r="Y6946" i="55"/>
  <c r="Y6947" i="55"/>
  <c r="Z6947" i="55" s="1"/>
  <c r="Y6948" i="55"/>
  <c r="Y6949" i="55"/>
  <c r="Y6950" i="55"/>
  <c r="Y6951" i="55"/>
  <c r="Y6952" i="55"/>
  <c r="Y6953" i="55"/>
  <c r="Y6954" i="55"/>
  <c r="Y6955" i="55"/>
  <c r="Z6955" i="55" s="1"/>
  <c r="Y6956" i="55"/>
  <c r="Y6957" i="55"/>
  <c r="Y6958" i="55"/>
  <c r="Y6959" i="55"/>
  <c r="Y6960" i="55"/>
  <c r="Y6961" i="55"/>
  <c r="Y6962" i="55"/>
  <c r="Y6963" i="55"/>
  <c r="Z6963" i="55" s="1"/>
  <c r="Y6964" i="55"/>
  <c r="Y6965" i="55"/>
  <c r="Y6966" i="55"/>
  <c r="Y6967" i="55"/>
  <c r="Y6968" i="55"/>
  <c r="Y6969" i="55"/>
  <c r="Y6970" i="55"/>
  <c r="Y6971" i="55"/>
  <c r="Z6971" i="55" s="1"/>
  <c r="Y6972" i="55"/>
  <c r="Y6973" i="55"/>
  <c r="Y6974" i="55"/>
  <c r="Y6975" i="55"/>
  <c r="Y6976" i="55"/>
  <c r="Y6977" i="55"/>
  <c r="Y6978" i="55"/>
  <c r="Y6979" i="55"/>
  <c r="Z6979" i="55" s="1"/>
  <c r="Y6980" i="55"/>
  <c r="Y6981" i="55"/>
  <c r="Y6982" i="55"/>
  <c r="Y6983" i="55"/>
  <c r="Y6984" i="55"/>
  <c r="Y6985" i="55"/>
  <c r="Y6986" i="55"/>
  <c r="Y6987" i="55"/>
  <c r="Z6987" i="55" s="1"/>
  <c r="Y6988" i="55"/>
  <c r="Y6989" i="55"/>
  <c r="Y6990" i="55"/>
  <c r="Y6991" i="55"/>
  <c r="Y6992" i="55"/>
  <c r="Y6993" i="55"/>
  <c r="Y6994" i="55"/>
  <c r="Y6995" i="55"/>
  <c r="Z6995" i="55" s="1"/>
  <c r="Y6996" i="55"/>
  <c r="Y6997" i="55"/>
  <c r="Y6998" i="55"/>
  <c r="Y6999" i="55"/>
  <c r="Y7000" i="55"/>
  <c r="Y7001" i="55"/>
  <c r="Y7002" i="55"/>
  <c r="Y7003" i="55"/>
  <c r="Z7003" i="55" s="1"/>
  <c r="Y7004" i="55"/>
  <c r="Y7005" i="55"/>
  <c r="Y7006" i="55"/>
  <c r="Y7007" i="55"/>
  <c r="Y7008" i="55"/>
  <c r="Y7009" i="55"/>
  <c r="Y7010" i="55"/>
  <c r="Y7011" i="55"/>
  <c r="Z7011" i="55" s="1"/>
  <c r="Y7012" i="55"/>
  <c r="Y7013" i="55"/>
  <c r="Y7014" i="55"/>
  <c r="Y7015" i="55"/>
  <c r="Y7016" i="55"/>
  <c r="Y7017" i="55"/>
  <c r="Y7018" i="55"/>
  <c r="Y7019" i="55"/>
  <c r="Z7019" i="55" s="1"/>
  <c r="Y7020" i="55"/>
  <c r="Y7021" i="55"/>
  <c r="Y7022" i="55"/>
  <c r="Y7023" i="55"/>
  <c r="Y7024" i="55"/>
  <c r="Y7025" i="55"/>
  <c r="Y7026" i="55"/>
  <c r="Y7027" i="55"/>
  <c r="Z7027" i="55" s="1"/>
  <c r="Y7028" i="55"/>
  <c r="Y7029" i="55"/>
  <c r="Y7030" i="55"/>
  <c r="Y7031" i="55"/>
  <c r="Y7032" i="55"/>
  <c r="Y7033" i="55"/>
  <c r="Y7034" i="55"/>
  <c r="Y7035" i="55"/>
  <c r="Z7035" i="55" s="1"/>
  <c r="Y7036" i="55"/>
  <c r="Y7037" i="55"/>
  <c r="Y7038" i="55"/>
  <c r="Y7039" i="55"/>
  <c r="Y7040" i="55"/>
  <c r="Y7041" i="55"/>
  <c r="Y7042" i="55"/>
  <c r="Y7043" i="55"/>
  <c r="Z7043" i="55" s="1"/>
  <c r="Y7044" i="55"/>
  <c r="Y7045" i="55"/>
  <c r="Y7046" i="55"/>
  <c r="Y7047" i="55"/>
  <c r="Y7048" i="55"/>
  <c r="Y7049" i="55"/>
  <c r="Y7050" i="55"/>
  <c r="Y7051" i="55"/>
  <c r="Z7051" i="55" s="1"/>
  <c r="Y7052" i="55"/>
  <c r="Y7053" i="55"/>
  <c r="Y7054" i="55"/>
  <c r="Y7055" i="55"/>
  <c r="Y7056" i="55"/>
  <c r="Y7057" i="55"/>
  <c r="Y7058" i="55"/>
  <c r="Y7059" i="55"/>
  <c r="Z7059" i="55" s="1"/>
  <c r="Y7060" i="55"/>
  <c r="Y7061" i="55"/>
  <c r="Y7062" i="55"/>
  <c r="Y7063" i="55"/>
  <c r="Y7064" i="55"/>
  <c r="Y7065" i="55"/>
  <c r="Y7066" i="55"/>
  <c r="Y7067" i="55"/>
  <c r="Z7067" i="55" s="1"/>
  <c r="Y7068" i="55"/>
  <c r="Y7069" i="55"/>
  <c r="Y7070" i="55"/>
  <c r="Y7071" i="55"/>
  <c r="Y7072" i="55"/>
  <c r="Y7073" i="55"/>
  <c r="Y7074" i="55"/>
  <c r="Y7075" i="55"/>
  <c r="Z7075" i="55" s="1"/>
  <c r="Y7076" i="55"/>
  <c r="Y7077" i="55"/>
  <c r="Y7078" i="55"/>
  <c r="Y7079" i="55"/>
  <c r="Y7080" i="55"/>
  <c r="Y7081" i="55"/>
  <c r="Y7082" i="55"/>
  <c r="Y7083" i="55"/>
  <c r="Z7083" i="55" s="1"/>
  <c r="Y7084" i="55"/>
  <c r="Y7085" i="55"/>
  <c r="Y7086" i="55"/>
  <c r="Y7087" i="55"/>
  <c r="Y7088" i="55"/>
  <c r="Y7089" i="55"/>
  <c r="Y7090" i="55"/>
  <c r="Y7091" i="55"/>
  <c r="Z7091" i="55" s="1"/>
  <c r="Y7092" i="55"/>
  <c r="Y7093" i="55"/>
  <c r="Y7094" i="55"/>
  <c r="Y7095" i="55"/>
  <c r="Y7096" i="55"/>
  <c r="Y7097" i="55"/>
  <c r="Y7098" i="55"/>
  <c r="Y7099" i="55"/>
  <c r="Z7099" i="55" s="1"/>
  <c r="Y7100" i="55"/>
  <c r="Y7101" i="55"/>
  <c r="Y7102" i="55"/>
  <c r="Y7103" i="55"/>
  <c r="Y7104" i="55"/>
  <c r="Y7105" i="55"/>
  <c r="Y7106" i="55"/>
  <c r="Y7107" i="55"/>
  <c r="Z7107" i="55" s="1"/>
  <c r="Y7108" i="55"/>
  <c r="Y7109" i="55"/>
  <c r="Y7110" i="55"/>
  <c r="Y7111" i="55"/>
  <c r="Y7112" i="55"/>
  <c r="Y7113" i="55"/>
  <c r="Y7114" i="55"/>
  <c r="Y7115" i="55"/>
  <c r="Z7115" i="55" s="1"/>
  <c r="Y7116" i="55"/>
  <c r="Y7117" i="55"/>
  <c r="Y7118" i="55"/>
  <c r="Y7119" i="55"/>
  <c r="Y7120" i="55"/>
  <c r="Y7121" i="55"/>
  <c r="Y7122" i="55"/>
  <c r="Y7123" i="55"/>
  <c r="Z7123" i="55" s="1"/>
  <c r="Y7124" i="55"/>
  <c r="Y7125" i="55"/>
  <c r="Y7126" i="55"/>
  <c r="Y7127" i="55"/>
  <c r="Y7128" i="55"/>
  <c r="Y7129" i="55"/>
  <c r="Y7130" i="55"/>
  <c r="Y7131" i="55"/>
  <c r="Z7131" i="55" s="1"/>
  <c r="Y7132" i="55"/>
  <c r="Y7133" i="55"/>
  <c r="Y7134" i="55"/>
  <c r="Y7135" i="55"/>
  <c r="Y7136" i="55"/>
  <c r="Y7137" i="55"/>
  <c r="Y7138" i="55"/>
  <c r="Y7139" i="55"/>
  <c r="Z7139" i="55" s="1"/>
  <c r="Y7140" i="55"/>
  <c r="Y7141" i="55"/>
  <c r="Y7142" i="55"/>
  <c r="Y7143" i="55"/>
  <c r="Y7144" i="55"/>
  <c r="Y7145" i="55"/>
  <c r="Y7146" i="55"/>
  <c r="Y7147" i="55"/>
  <c r="Z7147" i="55" s="1"/>
  <c r="Y7148" i="55"/>
  <c r="Y7149" i="55"/>
  <c r="Y7150" i="55"/>
  <c r="Y7151" i="55"/>
  <c r="Y7152" i="55"/>
  <c r="Y7153" i="55"/>
  <c r="Y7154" i="55"/>
  <c r="Y7155" i="55"/>
  <c r="Z7155" i="55" s="1"/>
  <c r="Y7156" i="55"/>
  <c r="Y7157" i="55"/>
  <c r="Y7158" i="55"/>
  <c r="Y7159" i="55"/>
  <c r="Y7160" i="55"/>
  <c r="Y7161" i="55"/>
  <c r="Y7162" i="55"/>
  <c r="Y7163" i="55"/>
  <c r="Z7163" i="55" s="1"/>
  <c r="Y7164" i="55"/>
  <c r="Y7165" i="55"/>
  <c r="Y7166" i="55"/>
  <c r="Y7167" i="55"/>
  <c r="Y7168" i="55"/>
  <c r="Y7169" i="55"/>
  <c r="Y7170" i="55"/>
  <c r="Y7171" i="55"/>
  <c r="Z7171" i="55" s="1"/>
  <c r="Y7172" i="55"/>
  <c r="Y7173" i="55"/>
  <c r="Y7174" i="55"/>
  <c r="Y7175" i="55"/>
  <c r="Y7176" i="55"/>
  <c r="Y7177" i="55"/>
  <c r="Y7178" i="55"/>
  <c r="Y7179" i="55"/>
  <c r="Z7179" i="55" s="1"/>
  <c r="Y7180" i="55"/>
  <c r="Y7181" i="55"/>
  <c r="Y7182" i="55"/>
  <c r="Y7183" i="55"/>
  <c r="Y7184" i="55"/>
  <c r="Y7185" i="55"/>
  <c r="Y7186" i="55"/>
  <c r="Y7187" i="55"/>
  <c r="Z7187" i="55" s="1"/>
  <c r="Y7188" i="55"/>
  <c r="Y7189" i="55"/>
  <c r="Y7190" i="55"/>
  <c r="Y7191" i="55"/>
  <c r="Y7192" i="55"/>
  <c r="Y7193" i="55"/>
  <c r="Y7194" i="55"/>
  <c r="Y7195" i="55"/>
  <c r="Z7195" i="55" s="1"/>
  <c r="Y7196" i="55"/>
  <c r="Y7197" i="55"/>
  <c r="Y7198" i="55"/>
  <c r="Y7199" i="55"/>
  <c r="Y7200" i="55"/>
  <c r="Y7201" i="55"/>
  <c r="Y7202" i="55"/>
  <c r="Y7203" i="55"/>
  <c r="Z7203" i="55" s="1"/>
  <c r="Y7204" i="55"/>
  <c r="Y7205" i="55"/>
  <c r="Y7206" i="55"/>
  <c r="Y7207" i="55"/>
  <c r="Y7208" i="55"/>
  <c r="Y7209" i="55"/>
  <c r="Y7210" i="55"/>
  <c r="Y7211" i="55"/>
  <c r="Z7211" i="55" s="1"/>
  <c r="Y7212" i="55"/>
  <c r="Y7213" i="55"/>
  <c r="Y7214" i="55"/>
  <c r="Y7215" i="55"/>
  <c r="Y7216" i="55"/>
  <c r="Y7217" i="55"/>
  <c r="Y7218" i="55"/>
  <c r="Y7219" i="55"/>
  <c r="Z7219" i="55" s="1"/>
  <c r="Y7220" i="55"/>
  <c r="Y7221" i="55"/>
  <c r="Y7222" i="55"/>
  <c r="Y7223" i="55"/>
  <c r="Y7224" i="55"/>
  <c r="Y7225" i="55"/>
  <c r="Y7226" i="55"/>
  <c r="Y7227" i="55"/>
  <c r="Z7227" i="55" s="1"/>
  <c r="Y7228" i="55"/>
  <c r="Y7229" i="55"/>
  <c r="Y7230" i="55"/>
  <c r="Y7231" i="55"/>
  <c r="Y7232" i="55"/>
  <c r="Y7233" i="55"/>
  <c r="Y7234" i="55"/>
  <c r="Y7235" i="55"/>
  <c r="Z7235" i="55" s="1"/>
  <c r="Y7236" i="55"/>
  <c r="Y7237" i="55"/>
  <c r="Y7238" i="55"/>
  <c r="Y7239" i="55"/>
  <c r="Y7240" i="55"/>
  <c r="Y7241" i="55"/>
  <c r="Y7242" i="55"/>
  <c r="Y7243" i="55"/>
  <c r="Z7243" i="55" s="1"/>
  <c r="Y7244" i="55"/>
  <c r="Y7245" i="55"/>
  <c r="Y7246" i="55"/>
  <c r="Y7247" i="55"/>
  <c r="Y7248" i="55"/>
  <c r="Y7249" i="55"/>
  <c r="Y7250" i="55"/>
  <c r="Y7251" i="55"/>
  <c r="Z7251" i="55" s="1"/>
  <c r="Y7252" i="55"/>
  <c r="Y7253" i="55"/>
  <c r="Y7254" i="55"/>
  <c r="Y7255" i="55"/>
  <c r="Y7256" i="55"/>
  <c r="Y7257" i="55"/>
  <c r="Y7258" i="55"/>
  <c r="Y7259" i="55"/>
  <c r="Z7259" i="55" s="1"/>
  <c r="Y7260" i="55"/>
  <c r="Y7261" i="55"/>
  <c r="Y7262" i="55"/>
  <c r="Y7263" i="55"/>
  <c r="Y7264" i="55"/>
  <c r="Y7265" i="55"/>
  <c r="Y7266" i="55"/>
  <c r="Y7267" i="55"/>
  <c r="Z7267" i="55" s="1"/>
  <c r="Y7268" i="55"/>
  <c r="Y7269" i="55"/>
  <c r="Y7270" i="55"/>
  <c r="Y7271" i="55"/>
  <c r="Y7272" i="55"/>
  <c r="Y7273" i="55"/>
  <c r="Y7274" i="55"/>
  <c r="Y7275" i="55"/>
  <c r="Z7275" i="55" s="1"/>
  <c r="Y7276" i="55"/>
  <c r="Y7277" i="55"/>
  <c r="Y7278" i="55"/>
  <c r="Y7279" i="55"/>
  <c r="Y7280" i="55"/>
  <c r="Y7281" i="55"/>
  <c r="Y7282" i="55"/>
  <c r="Y7283" i="55"/>
  <c r="Z7283" i="55" s="1"/>
  <c r="Y7284" i="55"/>
  <c r="Y7285" i="55"/>
  <c r="Y7286" i="55"/>
  <c r="Y7287" i="55"/>
  <c r="Y7288" i="55"/>
  <c r="Y7289" i="55"/>
  <c r="Y7290" i="55"/>
  <c r="Y7291" i="55"/>
  <c r="Z7291" i="55" s="1"/>
  <c r="Y7292" i="55"/>
  <c r="Y7293" i="55"/>
  <c r="Y7294" i="55"/>
  <c r="Y7295" i="55"/>
  <c r="Y7296" i="55"/>
  <c r="Y7297" i="55"/>
  <c r="Y7298" i="55"/>
  <c r="Y7299" i="55"/>
  <c r="Z7299" i="55" s="1"/>
  <c r="Y7300" i="55"/>
  <c r="Y7301" i="55"/>
  <c r="Y7302" i="55"/>
  <c r="Y7303" i="55"/>
  <c r="Y7304" i="55"/>
  <c r="Y7305" i="55"/>
  <c r="Y7306" i="55"/>
  <c r="Y7307" i="55"/>
  <c r="Z7307" i="55" s="1"/>
  <c r="Y7308" i="55"/>
  <c r="Y7309" i="55"/>
  <c r="Y7310" i="55"/>
  <c r="Y7311" i="55"/>
  <c r="Y7312" i="55"/>
  <c r="Y7313" i="55"/>
  <c r="Y7314" i="55"/>
  <c r="Y7315" i="55"/>
  <c r="Z7315" i="55" s="1"/>
  <c r="Y7316" i="55"/>
  <c r="Y7317" i="55"/>
  <c r="Y7318" i="55"/>
  <c r="Y7319" i="55"/>
  <c r="Y7320" i="55"/>
  <c r="Y7321" i="55"/>
  <c r="Y7322" i="55"/>
  <c r="Y7323" i="55"/>
  <c r="Z7323" i="55" s="1"/>
  <c r="Y7324" i="55"/>
  <c r="Y7325" i="55"/>
  <c r="Y7326" i="55"/>
  <c r="Y7327" i="55"/>
  <c r="Y7328" i="55"/>
  <c r="Y7329" i="55"/>
  <c r="Y7330" i="55"/>
  <c r="Y7331" i="55"/>
  <c r="Z7331" i="55" s="1"/>
  <c r="Y7332" i="55"/>
  <c r="Y7333" i="55"/>
  <c r="Y7334" i="55"/>
  <c r="Y7335" i="55"/>
  <c r="Y7336" i="55"/>
  <c r="Y7337" i="55"/>
  <c r="Y7338" i="55"/>
  <c r="Y7339" i="55"/>
  <c r="Z7339" i="55" s="1"/>
  <c r="Y7340" i="55"/>
  <c r="Y7341" i="55"/>
  <c r="Y7342" i="55"/>
  <c r="Y7343" i="55"/>
  <c r="Y7344" i="55"/>
  <c r="Y7345" i="55"/>
  <c r="Y7346" i="55"/>
  <c r="Y7347" i="55"/>
  <c r="Z7347" i="55" s="1"/>
  <c r="Y7348" i="55"/>
  <c r="Y7349" i="55"/>
  <c r="Y7350" i="55"/>
  <c r="Y7351" i="55"/>
  <c r="Y7352" i="55"/>
  <c r="Y7353" i="55"/>
  <c r="Y7354" i="55"/>
  <c r="Y7355" i="55"/>
  <c r="Z7355" i="55" s="1"/>
  <c r="Y7356" i="55"/>
  <c r="Y7357" i="55"/>
  <c r="Y7358" i="55"/>
  <c r="Y7359" i="55"/>
  <c r="Y7360" i="55"/>
  <c r="Y7361" i="55"/>
  <c r="Y7362" i="55"/>
  <c r="Y7363" i="55"/>
  <c r="Z7363" i="55" s="1"/>
  <c r="Y7364" i="55"/>
  <c r="Y7365" i="55"/>
  <c r="Y7366" i="55"/>
  <c r="Y7367" i="55"/>
  <c r="Y7368" i="55"/>
  <c r="Y7369" i="55"/>
  <c r="Y7370" i="55"/>
  <c r="Y7371" i="55"/>
  <c r="Z7371" i="55" s="1"/>
  <c r="Y7372" i="55"/>
  <c r="Y7373" i="55"/>
  <c r="Y7374" i="55"/>
  <c r="Y7375" i="55"/>
  <c r="Y7376" i="55"/>
  <c r="Y7377" i="55"/>
  <c r="Y7378" i="55"/>
  <c r="Y7379" i="55"/>
  <c r="Z7379" i="55" s="1"/>
  <c r="Y7380" i="55"/>
  <c r="Y7381" i="55"/>
  <c r="Y7382" i="55"/>
  <c r="Y7383" i="55"/>
  <c r="Y7384" i="55"/>
  <c r="Y7385" i="55"/>
  <c r="Y7386" i="55"/>
  <c r="Y7387" i="55"/>
  <c r="Z7387" i="55" s="1"/>
  <c r="Y7388" i="55"/>
  <c r="Y7389" i="55"/>
  <c r="Y7390" i="55"/>
  <c r="Y7391" i="55"/>
  <c r="Y7392" i="55"/>
  <c r="Y7393" i="55"/>
  <c r="Y7394" i="55"/>
  <c r="Y7395" i="55"/>
  <c r="Z7395" i="55" s="1"/>
  <c r="Y7396" i="55"/>
  <c r="Y7397" i="55"/>
  <c r="Y7398" i="55"/>
  <c r="Y7399" i="55"/>
  <c r="Y7400" i="55"/>
  <c r="Y7401" i="55"/>
  <c r="Y7402" i="55"/>
  <c r="Y7403" i="55"/>
  <c r="Z7403" i="55" s="1"/>
  <c r="Y7404" i="55"/>
  <c r="Y7405" i="55"/>
  <c r="Y7406" i="55"/>
  <c r="Y7407" i="55"/>
  <c r="Y7408" i="55"/>
  <c r="Y7409" i="55"/>
  <c r="Y7410" i="55"/>
  <c r="Y7411" i="55"/>
  <c r="Z7411" i="55" s="1"/>
  <c r="Y7412" i="55"/>
  <c r="Y7413" i="55"/>
  <c r="Y7414" i="55"/>
  <c r="Y7415" i="55"/>
  <c r="Y7416" i="55"/>
  <c r="Y7417" i="55"/>
  <c r="Y7418" i="55"/>
  <c r="Y7419" i="55"/>
  <c r="Z7419" i="55" s="1"/>
  <c r="Y7420" i="55"/>
  <c r="Y7421" i="55"/>
  <c r="Y7422" i="55"/>
  <c r="Y7423" i="55"/>
  <c r="Y7424" i="55"/>
  <c r="Y7425" i="55"/>
  <c r="Y7426" i="55"/>
  <c r="Y7427" i="55"/>
  <c r="Z7427" i="55" s="1"/>
  <c r="Y7428" i="55"/>
  <c r="Y7429" i="55"/>
  <c r="Y7430" i="55"/>
  <c r="Y7431" i="55"/>
  <c r="Y7432" i="55"/>
  <c r="Y7433" i="55"/>
  <c r="Y7434" i="55"/>
  <c r="Y7435" i="55"/>
  <c r="Z7435" i="55" s="1"/>
  <c r="Y7436" i="55"/>
  <c r="Y7437" i="55"/>
  <c r="Y7438" i="55"/>
  <c r="Y7439" i="55"/>
  <c r="Y7440" i="55"/>
  <c r="Y7441" i="55"/>
  <c r="Y7442" i="55"/>
  <c r="Y7443" i="55"/>
  <c r="Z7443" i="55" s="1"/>
  <c r="Y7444" i="55"/>
  <c r="Y7445" i="55"/>
  <c r="Y7446" i="55"/>
  <c r="Y7447" i="55"/>
  <c r="Y7448" i="55"/>
  <c r="Y7449" i="55"/>
  <c r="Y7450" i="55"/>
  <c r="Y7451" i="55"/>
  <c r="Z7451" i="55" s="1"/>
  <c r="Y7452" i="55"/>
  <c r="Y7453" i="55"/>
  <c r="Y7454" i="55"/>
  <c r="Y7455" i="55"/>
  <c r="Y7456" i="55"/>
  <c r="Y7457" i="55"/>
  <c r="Y7458" i="55"/>
  <c r="Y7459" i="55"/>
  <c r="Z7459" i="55" s="1"/>
  <c r="Y7460" i="55"/>
  <c r="Y7461" i="55"/>
  <c r="Y7462" i="55"/>
  <c r="Y7463" i="55"/>
  <c r="Y7464" i="55"/>
  <c r="Y7465" i="55"/>
  <c r="Y7466" i="55"/>
  <c r="Y7467" i="55"/>
  <c r="Y7468" i="55"/>
  <c r="Y7469" i="55"/>
  <c r="Y7470" i="55"/>
  <c r="Y7471" i="55"/>
  <c r="Y7472" i="55"/>
  <c r="Y7473" i="55"/>
  <c r="Y7474" i="55"/>
  <c r="Y7475" i="55"/>
  <c r="Y7476" i="55"/>
  <c r="Y7477" i="55"/>
  <c r="Y7478" i="55"/>
  <c r="Y7479" i="55"/>
  <c r="Z7479" i="55" s="1"/>
  <c r="Y7480" i="55"/>
  <c r="Y7481" i="55"/>
  <c r="Y7482" i="55"/>
  <c r="Y7483" i="55"/>
  <c r="Y7484" i="55"/>
  <c r="Y7485" i="55"/>
  <c r="Y7486" i="55"/>
  <c r="Y7487" i="55"/>
  <c r="Y7488" i="55"/>
  <c r="Y7489" i="55"/>
  <c r="Y7490" i="55"/>
  <c r="Y7491" i="55"/>
  <c r="Z7491" i="55" s="1"/>
  <c r="Y7492" i="55"/>
  <c r="Y7493" i="55"/>
  <c r="Y7494" i="55"/>
  <c r="Y7495" i="55"/>
  <c r="Y7496" i="55"/>
  <c r="Y7497" i="55"/>
  <c r="Y7498" i="55"/>
  <c r="Y7499" i="55"/>
  <c r="Y7500" i="55"/>
  <c r="Y7501" i="55"/>
  <c r="Y7502" i="55"/>
  <c r="Y7503" i="55"/>
  <c r="Y7504" i="55"/>
  <c r="Y7505" i="55"/>
  <c r="Y7506" i="55"/>
  <c r="Y7507" i="55"/>
  <c r="Y7508" i="55"/>
  <c r="Y7509" i="55"/>
  <c r="Y7510" i="55"/>
  <c r="Y7511" i="55"/>
  <c r="Z7511" i="55" s="1"/>
  <c r="Y7512" i="55"/>
  <c r="Y7513" i="55"/>
  <c r="Y7514" i="55"/>
  <c r="Y7515" i="55"/>
  <c r="Y7516" i="55"/>
  <c r="Y7517" i="55"/>
  <c r="Y7518" i="55"/>
  <c r="Y7519" i="55"/>
  <c r="Y7520" i="55"/>
  <c r="Y7521" i="55"/>
  <c r="Y7522" i="55"/>
  <c r="Y7523" i="55"/>
  <c r="Y7524" i="55"/>
  <c r="Y7525" i="55"/>
  <c r="Y7526" i="55"/>
  <c r="Y7527" i="55"/>
  <c r="Y7528" i="55"/>
  <c r="Y7529" i="55"/>
  <c r="Y7530" i="55"/>
  <c r="Y7531" i="55"/>
  <c r="Y7532" i="55"/>
  <c r="Y7533" i="55"/>
  <c r="Y7534" i="55"/>
  <c r="Y7535" i="55"/>
  <c r="Y7536" i="55"/>
  <c r="Y7537" i="55"/>
  <c r="Y7538" i="55"/>
  <c r="Y7539" i="55"/>
  <c r="Z7539" i="55" s="1"/>
  <c r="Y7540" i="55"/>
  <c r="Y7541" i="55"/>
  <c r="Y7542" i="55"/>
  <c r="Y7543" i="55"/>
  <c r="Y7544" i="55"/>
  <c r="Y7545" i="55"/>
  <c r="Y7546" i="55"/>
  <c r="Y7547" i="55"/>
  <c r="Y7548" i="55"/>
  <c r="Y7549" i="55"/>
  <c r="Y7550" i="55"/>
  <c r="Y7551" i="55"/>
  <c r="Y7552" i="55"/>
  <c r="Y7553" i="55"/>
  <c r="Y7554" i="55"/>
  <c r="Y7555" i="55"/>
  <c r="Z7555" i="55" s="1"/>
  <c r="Y7556" i="55"/>
  <c r="Y7557" i="55"/>
  <c r="Y7558" i="55"/>
  <c r="Y7559" i="55"/>
  <c r="Y7560" i="55"/>
  <c r="Y7561" i="55"/>
  <c r="Y7562" i="55"/>
  <c r="Y7563" i="55"/>
  <c r="Y7564" i="55"/>
  <c r="Y7565" i="55"/>
  <c r="Y7566" i="55"/>
  <c r="Y7567" i="55"/>
  <c r="Y7568" i="55"/>
  <c r="Y7569" i="55"/>
  <c r="Y7570" i="55"/>
  <c r="Y7571" i="55"/>
  <c r="Y7572" i="55"/>
  <c r="Y7573" i="55"/>
  <c r="Y7574" i="55"/>
  <c r="Y7575" i="55"/>
  <c r="Y7576" i="55"/>
  <c r="Y7577" i="55"/>
  <c r="Y7578" i="55"/>
  <c r="Y7579" i="55"/>
  <c r="Y7580" i="55"/>
  <c r="Y7581" i="55"/>
  <c r="Y7582" i="55"/>
  <c r="Y7583" i="55"/>
  <c r="Y7584" i="55"/>
  <c r="Y7585" i="55"/>
  <c r="Y7586" i="55"/>
  <c r="Y7587" i="55"/>
  <c r="Z7587" i="55" s="1"/>
  <c r="Y7588" i="55"/>
  <c r="Y7589" i="55"/>
  <c r="Y7590" i="55"/>
  <c r="Y7591" i="55"/>
  <c r="Y7592" i="55"/>
  <c r="Y7593" i="55"/>
  <c r="Y7594" i="55"/>
  <c r="Y7595" i="55"/>
  <c r="Y7596" i="55"/>
  <c r="Y7597" i="55"/>
  <c r="Y7598" i="55"/>
  <c r="Y7599" i="55"/>
  <c r="Y7600" i="55"/>
  <c r="Y7601" i="55"/>
  <c r="Y7602" i="55"/>
  <c r="Y7603" i="55"/>
  <c r="Y7604" i="55"/>
  <c r="Y7605" i="55"/>
  <c r="Y7606" i="55"/>
  <c r="Y7607" i="55"/>
  <c r="Y7608" i="55"/>
  <c r="Y7609" i="55"/>
  <c r="Y7610" i="55"/>
  <c r="Y7611" i="55"/>
  <c r="Y7612" i="55"/>
  <c r="Y7613" i="55"/>
  <c r="Y7614" i="55"/>
  <c r="Y7615" i="55"/>
  <c r="Y7616" i="55"/>
  <c r="Y7617" i="55"/>
  <c r="Y7618" i="55"/>
  <c r="Y7619" i="55"/>
  <c r="Y7620" i="55"/>
  <c r="Y7621" i="55"/>
  <c r="Y7622" i="55"/>
  <c r="Y7623" i="55"/>
  <c r="Y7624" i="55"/>
  <c r="Y7625" i="55"/>
  <c r="Y7626" i="55"/>
  <c r="Y7627" i="55"/>
  <c r="Y7628" i="55"/>
  <c r="Y7629" i="55"/>
  <c r="Y7630" i="55"/>
  <c r="Y7631" i="55"/>
  <c r="Y7632" i="55"/>
  <c r="Y7633" i="55"/>
  <c r="Y7634" i="55"/>
  <c r="Y7635" i="55"/>
  <c r="Z7635" i="55" s="1"/>
  <c r="Y7636" i="55"/>
  <c r="Y7637" i="55"/>
  <c r="Y7638" i="55"/>
  <c r="Y7639" i="55"/>
  <c r="Y7640" i="55"/>
  <c r="Y7641" i="55"/>
  <c r="Y7642" i="55"/>
  <c r="Y7643" i="55"/>
  <c r="Y7644" i="55"/>
  <c r="Y7645" i="55"/>
  <c r="Y7646" i="55"/>
  <c r="Y7647" i="55"/>
  <c r="Y7648" i="55"/>
  <c r="Y7649" i="55"/>
  <c r="Y7650" i="55"/>
  <c r="Y7651" i="55"/>
  <c r="Z7651" i="55" s="1"/>
  <c r="Y7652" i="55"/>
  <c r="Y7653" i="55"/>
  <c r="Y7654" i="55"/>
  <c r="Y7655" i="55"/>
  <c r="Y7656" i="55"/>
  <c r="Y7657" i="55"/>
  <c r="Y7658" i="55"/>
  <c r="Y7659" i="55"/>
  <c r="Y7660" i="55"/>
  <c r="Y7661" i="55"/>
  <c r="Y7662" i="55"/>
  <c r="Y7663" i="55"/>
  <c r="Y7664" i="55"/>
  <c r="Y7665" i="55"/>
  <c r="Y7666" i="55"/>
  <c r="Y7667" i="55"/>
  <c r="Y7668" i="55"/>
  <c r="Y7669" i="55"/>
  <c r="Y7670" i="55"/>
  <c r="Y7671" i="55"/>
  <c r="Y7672" i="55"/>
  <c r="Y7673" i="55"/>
  <c r="Y7674" i="55"/>
  <c r="Y7675" i="55"/>
  <c r="Y7676" i="55"/>
  <c r="Y7677" i="55"/>
  <c r="Y7678" i="55"/>
  <c r="Y7679" i="55"/>
  <c r="Y7680" i="55"/>
  <c r="Y7681" i="55"/>
  <c r="Y7682" i="55"/>
  <c r="Y7683" i="55"/>
  <c r="Z7683" i="55" s="1"/>
  <c r="Y7684" i="55"/>
  <c r="Y7685" i="55"/>
  <c r="Y7686" i="55"/>
  <c r="Y7687" i="55"/>
  <c r="Y7688" i="55"/>
  <c r="Y7689" i="55"/>
  <c r="Y7690" i="55"/>
  <c r="Y7691" i="55"/>
  <c r="Y7692" i="55"/>
  <c r="Y7693" i="55"/>
  <c r="Y7694" i="55"/>
  <c r="Y7695" i="55"/>
  <c r="Y7696" i="55"/>
  <c r="Y7697" i="55"/>
  <c r="Y7698" i="55"/>
  <c r="Y7699" i="55"/>
  <c r="Y7700" i="55"/>
  <c r="Y7701" i="55"/>
  <c r="Y7702" i="55"/>
  <c r="Y7703" i="55"/>
  <c r="Y7704" i="55"/>
  <c r="Y7705" i="55"/>
  <c r="Y7706" i="55"/>
  <c r="Y7707" i="55"/>
  <c r="Y7708" i="55"/>
  <c r="Y7709" i="55"/>
  <c r="Y7710" i="55"/>
  <c r="Y7711" i="55"/>
  <c r="Y7712" i="55"/>
  <c r="Y7713" i="55"/>
  <c r="Y7714" i="55"/>
  <c r="Y7715" i="55"/>
  <c r="Y7716" i="55"/>
  <c r="Y7717" i="55"/>
  <c r="Y7718" i="55"/>
  <c r="Y7719" i="55"/>
  <c r="Y7720" i="55"/>
  <c r="Y7721" i="55"/>
  <c r="Y7722" i="55"/>
  <c r="Y7723" i="55"/>
  <c r="Y7724" i="55"/>
  <c r="Y7725" i="55"/>
  <c r="Y7726" i="55"/>
  <c r="Y7727" i="55"/>
  <c r="Y7728" i="55"/>
  <c r="Y7729" i="55"/>
  <c r="Y7730" i="55"/>
  <c r="Y7731" i="55"/>
  <c r="Y7732" i="55"/>
  <c r="Y7733" i="55"/>
  <c r="Y7734" i="55"/>
  <c r="Y7735" i="55"/>
  <c r="Y7736" i="55"/>
  <c r="Y7737" i="55"/>
  <c r="Y7738" i="55"/>
  <c r="Y7739" i="55"/>
  <c r="Y7740" i="55"/>
  <c r="Y7741" i="55"/>
  <c r="Y7742" i="55"/>
  <c r="Y7743" i="55"/>
  <c r="Y7744" i="55"/>
  <c r="Y7745" i="55"/>
  <c r="Y7746" i="55"/>
  <c r="Y7747" i="55"/>
  <c r="Y7748" i="55"/>
  <c r="Y7749" i="55"/>
  <c r="Y7750" i="55"/>
  <c r="Y7751" i="55"/>
  <c r="Y7752" i="55"/>
  <c r="Y7753" i="55"/>
  <c r="Y7754" i="55"/>
  <c r="Y7755" i="55"/>
  <c r="Y7756" i="55"/>
  <c r="Y7757" i="55"/>
  <c r="Y7758" i="55"/>
  <c r="Y7759" i="55"/>
  <c r="Y7760" i="55"/>
  <c r="Y7761" i="55"/>
  <c r="Y7762" i="55"/>
  <c r="Y7763" i="55"/>
  <c r="Y7764" i="55"/>
  <c r="Y7765" i="55"/>
  <c r="Y7766" i="55"/>
  <c r="Y7767" i="55"/>
  <c r="Y7768" i="55"/>
  <c r="Y7769" i="55"/>
  <c r="Y7770" i="55"/>
  <c r="Y7771" i="55"/>
  <c r="Y7772" i="55"/>
  <c r="Y7773" i="55"/>
  <c r="Y7774" i="55"/>
  <c r="Y7775" i="55"/>
  <c r="Y7776" i="55"/>
  <c r="Y7777" i="55"/>
  <c r="Y7778" i="55"/>
  <c r="Y7779" i="55"/>
  <c r="Y7780" i="55"/>
  <c r="Y7781" i="55"/>
  <c r="Y7782" i="55"/>
  <c r="Y7783" i="55"/>
  <c r="Y7784" i="55"/>
  <c r="Y7785" i="55"/>
  <c r="Y7786" i="55"/>
  <c r="Y7787" i="55"/>
  <c r="Y7788" i="55"/>
  <c r="Y7789" i="55"/>
  <c r="Y7790" i="55"/>
  <c r="Y7791" i="55"/>
  <c r="Y7792" i="55"/>
  <c r="Y7793" i="55"/>
  <c r="Y7794" i="55"/>
  <c r="Y7795" i="55"/>
  <c r="Y7796" i="55"/>
  <c r="Y7797" i="55"/>
  <c r="Y7798" i="55"/>
  <c r="Y7799" i="55"/>
  <c r="Y7800" i="55"/>
  <c r="Y7801" i="55"/>
  <c r="Y7802" i="55"/>
  <c r="Y7803" i="55"/>
  <c r="Y7804" i="55"/>
  <c r="Y7805" i="55"/>
  <c r="Y7806" i="55"/>
  <c r="Y7807" i="55"/>
  <c r="Y7808" i="55"/>
  <c r="Y7809" i="55"/>
  <c r="Y7810" i="55"/>
  <c r="Y7811" i="55"/>
  <c r="Y7812" i="55"/>
  <c r="Y7813" i="55"/>
  <c r="Y7814" i="55"/>
  <c r="Y7815" i="55"/>
  <c r="Y7816" i="55"/>
  <c r="Y7817" i="55"/>
  <c r="Y7818" i="55"/>
  <c r="Y7819" i="55"/>
  <c r="Y7820" i="55"/>
  <c r="Y7821" i="55"/>
  <c r="Y7822" i="55"/>
  <c r="Y7823" i="55"/>
  <c r="Y7824" i="55"/>
  <c r="Y7825" i="55"/>
  <c r="Y7826" i="55"/>
  <c r="Y7827" i="55"/>
  <c r="Y7828" i="55"/>
  <c r="Y7829" i="55"/>
  <c r="Y7830" i="55"/>
  <c r="Y7831" i="55"/>
  <c r="Y7832" i="55"/>
  <c r="Y7833" i="55"/>
  <c r="Y7834" i="55"/>
  <c r="Y7835" i="55"/>
  <c r="Y7836" i="55"/>
  <c r="Y7837" i="55"/>
  <c r="Y7838" i="55"/>
  <c r="Y7839" i="55"/>
  <c r="Y7840" i="55"/>
  <c r="Y7841" i="55"/>
  <c r="Y7842" i="55"/>
  <c r="Y7843" i="55"/>
  <c r="Y7844" i="55"/>
  <c r="Y7845" i="55"/>
  <c r="Y7846" i="55"/>
  <c r="Y7847" i="55"/>
  <c r="Y7848" i="55"/>
  <c r="Y7849" i="55"/>
  <c r="Y7850" i="55"/>
  <c r="Y7851" i="55"/>
  <c r="Y7852" i="55"/>
  <c r="Y7853" i="55"/>
  <c r="Y7854" i="55"/>
  <c r="Y7855" i="55"/>
  <c r="Y7856" i="55"/>
  <c r="Y7857" i="55"/>
  <c r="Y7858" i="55"/>
  <c r="Y7859" i="55"/>
  <c r="Y7860" i="55"/>
  <c r="Y7861" i="55"/>
  <c r="Y7862" i="55"/>
  <c r="Y7863" i="55"/>
  <c r="Y7864" i="55"/>
  <c r="Y7865" i="55"/>
  <c r="Y7866" i="55"/>
  <c r="Y7867" i="55"/>
  <c r="Y7868" i="55"/>
  <c r="Y7869" i="55"/>
  <c r="Y7870" i="55"/>
  <c r="Y7871" i="55"/>
  <c r="Y7872" i="55"/>
  <c r="Y7873" i="55"/>
  <c r="Y7874" i="55"/>
  <c r="Y7875" i="55"/>
  <c r="Y7876" i="55"/>
  <c r="Y7877" i="55"/>
  <c r="Y7878" i="55"/>
  <c r="Y7879" i="55"/>
  <c r="Y7880" i="55"/>
  <c r="Y7881" i="55"/>
  <c r="Y7882" i="55"/>
  <c r="Y7883" i="55"/>
  <c r="Y7884" i="55"/>
  <c r="Y7885" i="55"/>
  <c r="Y7886" i="55"/>
  <c r="Y7887" i="55"/>
  <c r="Y7888" i="55"/>
  <c r="Y7889" i="55"/>
  <c r="Y7890" i="55"/>
  <c r="Y7891" i="55"/>
  <c r="Y7892" i="55"/>
  <c r="Y7893" i="55"/>
  <c r="Y7894" i="55"/>
  <c r="Y7895" i="55"/>
  <c r="Y7896" i="55"/>
  <c r="Y7897" i="55"/>
  <c r="Y7898" i="55"/>
  <c r="Y7899" i="55"/>
  <c r="Y7900" i="55"/>
  <c r="Y7901" i="55"/>
  <c r="Y7902" i="55"/>
  <c r="Y7903" i="55"/>
  <c r="Y7904" i="55"/>
  <c r="Y7905" i="55"/>
  <c r="Y7906" i="55"/>
  <c r="Y7907" i="55"/>
  <c r="Y7908" i="55"/>
  <c r="Y7909" i="55"/>
  <c r="Y7910" i="55"/>
  <c r="Y7911" i="55"/>
  <c r="Y7912" i="55"/>
  <c r="Y7913" i="55"/>
  <c r="Y7914" i="55"/>
  <c r="Y7915" i="55"/>
  <c r="Y7916" i="55"/>
  <c r="Y7917" i="55"/>
  <c r="Y7918" i="55"/>
  <c r="Y7919" i="55"/>
  <c r="Y7920" i="55"/>
  <c r="Y7921" i="55"/>
  <c r="Y7922" i="55"/>
  <c r="Y7923" i="55"/>
  <c r="Y7924" i="55"/>
  <c r="Y7925" i="55"/>
  <c r="Y7926" i="55"/>
  <c r="Y7927" i="55"/>
  <c r="Y7928" i="55"/>
  <c r="Y7929" i="55"/>
  <c r="Y7930" i="55"/>
  <c r="Y7931" i="55"/>
  <c r="Y7932" i="55"/>
  <c r="Y7933" i="55"/>
  <c r="Y7934" i="55"/>
  <c r="Y7935" i="55"/>
  <c r="Y7936" i="55"/>
  <c r="Y7937" i="55"/>
  <c r="Y7938" i="55"/>
  <c r="Y7939" i="55"/>
  <c r="Y7940" i="55"/>
  <c r="Y7941" i="55"/>
  <c r="Y7942" i="55"/>
  <c r="Y7943" i="55"/>
  <c r="Y7944" i="55"/>
  <c r="Y7945" i="55"/>
  <c r="Y7946" i="55"/>
  <c r="Y7947" i="55"/>
  <c r="Y7948" i="55"/>
  <c r="Y7949" i="55"/>
  <c r="Y7950" i="55"/>
  <c r="Y7951" i="55"/>
  <c r="Y7952" i="55"/>
  <c r="Y7953" i="55"/>
  <c r="Y7954" i="55"/>
  <c r="Y7955" i="55"/>
  <c r="Y7956" i="55"/>
  <c r="Y7957" i="55"/>
  <c r="Y7958" i="55"/>
  <c r="Y7959" i="55"/>
  <c r="Y7960" i="55"/>
  <c r="Y7961" i="55"/>
  <c r="Y7962" i="55"/>
  <c r="Y7963" i="55"/>
  <c r="Y7964" i="55"/>
  <c r="Y7965" i="55"/>
  <c r="Y7966" i="55"/>
  <c r="Y7967" i="55"/>
  <c r="Y7968" i="55"/>
  <c r="Y7969" i="55"/>
  <c r="Y7970" i="55"/>
  <c r="Y7971" i="55"/>
  <c r="Y7972" i="55"/>
  <c r="Y7973" i="55"/>
  <c r="Y7974" i="55"/>
  <c r="Y7975" i="55"/>
  <c r="Y7976" i="55"/>
  <c r="Y7977" i="55"/>
  <c r="Y7978" i="55"/>
  <c r="Y7979" i="55"/>
  <c r="Y7980" i="55"/>
  <c r="Y7981" i="55"/>
  <c r="Y7982" i="55"/>
  <c r="Y7983" i="55"/>
  <c r="Y7984" i="55"/>
  <c r="Y7985" i="55"/>
  <c r="Y7986" i="55"/>
  <c r="Y7987" i="55"/>
  <c r="Y7988" i="55"/>
  <c r="Y7989" i="55"/>
  <c r="Y7990" i="55"/>
  <c r="Y7991" i="55"/>
  <c r="Y7992" i="55"/>
  <c r="Y7993" i="55"/>
  <c r="Y7994" i="55"/>
  <c r="Y7995" i="55"/>
  <c r="Y7996" i="55"/>
  <c r="Y7997" i="55"/>
  <c r="Y7998" i="55"/>
  <c r="Y7999" i="55"/>
  <c r="Y8000" i="55"/>
  <c r="Y8001" i="55"/>
  <c r="Y8002" i="55"/>
  <c r="Y8003" i="55"/>
  <c r="Y8004" i="55"/>
  <c r="Y8005" i="55"/>
  <c r="Y8006" i="55"/>
  <c r="Y8007" i="55"/>
  <c r="Y8008" i="55"/>
  <c r="Y8009" i="55"/>
  <c r="Y8010" i="55"/>
  <c r="Y8011" i="55"/>
  <c r="Y8012" i="55"/>
  <c r="Y8013" i="55"/>
  <c r="Y8014" i="55"/>
  <c r="Y8015" i="55"/>
  <c r="Y8016" i="55"/>
  <c r="Y8017" i="55"/>
  <c r="Y8018" i="55"/>
  <c r="Y8019" i="55"/>
  <c r="Y8020" i="55"/>
  <c r="Y8021" i="55"/>
  <c r="Y8022" i="55"/>
  <c r="Y8023" i="55"/>
  <c r="Y8024" i="55"/>
  <c r="Y8025" i="55"/>
  <c r="Y8026" i="55"/>
  <c r="Y8027" i="55"/>
  <c r="Y8028" i="55"/>
  <c r="Y8029" i="55"/>
  <c r="Y8030" i="55"/>
  <c r="Y8031" i="55"/>
  <c r="Y8032" i="55"/>
  <c r="Y8033" i="55"/>
  <c r="Y8034" i="55"/>
  <c r="Y8035" i="55"/>
  <c r="Y8036" i="55"/>
  <c r="Y8037" i="55"/>
  <c r="Y8038" i="55"/>
  <c r="Y8039" i="55"/>
  <c r="Y8040" i="55"/>
  <c r="Y8041" i="55"/>
  <c r="Y8042" i="55"/>
  <c r="Y8043" i="55"/>
  <c r="Y8044" i="55"/>
  <c r="Y8045" i="55"/>
  <c r="Y8046" i="55"/>
  <c r="Y8047" i="55"/>
  <c r="Y8048" i="55"/>
  <c r="Y8049" i="55"/>
  <c r="Y8050" i="55"/>
  <c r="Y8051" i="55"/>
  <c r="Y8052" i="55"/>
  <c r="Y8053" i="55"/>
  <c r="Y8054" i="55"/>
  <c r="Y8055" i="55"/>
  <c r="Y8056" i="55"/>
  <c r="Y8057" i="55"/>
  <c r="Y8058" i="55"/>
  <c r="Y8059" i="55"/>
  <c r="Y8060" i="55"/>
  <c r="Y8061" i="55"/>
  <c r="Y8062" i="55"/>
  <c r="Y8063" i="55"/>
  <c r="Y8064" i="55"/>
  <c r="Y8065" i="55"/>
  <c r="Y8066" i="55"/>
  <c r="Y8067" i="55"/>
  <c r="Y8068" i="55"/>
  <c r="Y8069" i="55"/>
  <c r="Y8070" i="55"/>
  <c r="Y8071" i="55"/>
  <c r="Y8072" i="55"/>
  <c r="Y8073" i="55"/>
  <c r="Y8074" i="55"/>
  <c r="Y8075" i="55"/>
  <c r="Y8076" i="55"/>
  <c r="Y8077" i="55"/>
  <c r="Y8078" i="55"/>
  <c r="Y8079" i="55"/>
  <c r="Y8080" i="55"/>
  <c r="Y8081" i="55"/>
  <c r="Y8082" i="55"/>
  <c r="Y8083" i="55"/>
  <c r="Y8084" i="55"/>
  <c r="Y8085" i="55"/>
  <c r="Y8086" i="55"/>
  <c r="Y8087" i="55"/>
  <c r="Y8088" i="55"/>
  <c r="Y8089" i="55"/>
  <c r="Y8090" i="55"/>
  <c r="Y8091" i="55"/>
  <c r="Y8092" i="55"/>
  <c r="Y8093" i="55"/>
  <c r="Y8094" i="55"/>
  <c r="Y8095" i="55"/>
  <c r="Y8096" i="55"/>
  <c r="Y8097" i="55"/>
  <c r="Y8098" i="55"/>
  <c r="Y8099" i="55"/>
  <c r="Y8100" i="55"/>
  <c r="Y8101" i="55"/>
  <c r="Y8102" i="55"/>
  <c r="Y8103" i="55"/>
  <c r="Y8104" i="55"/>
  <c r="Y8105" i="55"/>
  <c r="Y8106" i="55"/>
  <c r="Y8107" i="55"/>
  <c r="Y8108" i="55"/>
  <c r="Y8109" i="55"/>
  <c r="Y8110" i="55"/>
  <c r="Y8111" i="55"/>
  <c r="Y8112" i="55"/>
  <c r="Y8113" i="55"/>
  <c r="Y8114" i="55"/>
  <c r="Y8115" i="55"/>
  <c r="Y8116" i="55"/>
  <c r="Y8117" i="55"/>
  <c r="Y8118" i="55"/>
  <c r="Y8119" i="55"/>
  <c r="Y8120" i="55"/>
  <c r="Y8121" i="55"/>
  <c r="Y8122" i="55"/>
  <c r="Y8123" i="55"/>
  <c r="Y8124" i="55"/>
  <c r="Y8125" i="55"/>
  <c r="Y8126" i="55"/>
  <c r="Y8127" i="55"/>
  <c r="Y8128" i="55"/>
  <c r="Y8129" i="55"/>
  <c r="Y8130" i="55"/>
  <c r="Y8131" i="55"/>
  <c r="Y8132" i="55"/>
  <c r="Y8133" i="55"/>
  <c r="Y8134" i="55"/>
  <c r="Y8135" i="55"/>
  <c r="Y8136" i="55"/>
  <c r="Y8137" i="55"/>
  <c r="Y8138" i="55"/>
  <c r="Y8139" i="55"/>
  <c r="Y8140" i="55"/>
  <c r="Y8141" i="55"/>
  <c r="Y8142" i="55"/>
  <c r="Y8143" i="55"/>
  <c r="Y8144" i="55"/>
  <c r="Y8145" i="55"/>
  <c r="Y8146" i="55"/>
  <c r="Y8147" i="55"/>
  <c r="Y8148" i="55"/>
  <c r="Y8149" i="55"/>
  <c r="Y8150" i="55"/>
  <c r="Y8151" i="55"/>
  <c r="Y8152" i="55"/>
  <c r="Y8153" i="55"/>
  <c r="Y8154" i="55"/>
  <c r="Y8155" i="55"/>
  <c r="Y8156" i="55"/>
  <c r="Y8157" i="55"/>
  <c r="Y8158" i="55"/>
  <c r="Y8159" i="55"/>
  <c r="Y8160" i="55"/>
  <c r="Y8161" i="55"/>
  <c r="Y8162" i="55"/>
  <c r="Y8163" i="55"/>
  <c r="Y8164" i="55"/>
  <c r="Y8165" i="55"/>
  <c r="Y8166" i="55"/>
  <c r="Y8167" i="55"/>
  <c r="Y8168" i="55"/>
  <c r="Y8169" i="55"/>
  <c r="Y8170" i="55"/>
  <c r="Y8171" i="55"/>
  <c r="Y8172" i="55"/>
  <c r="Y8173" i="55"/>
  <c r="Y8174" i="55"/>
  <c r="Y8175" i="55"/>
  <c r="Y8176" i="55"/>
  <c r="Y8177" i="55"/>
  <c r="Y8178" i="55"/>
  <c r="Y8179" i="55"/>
  <c r="Y8180" i="55"/>
  <c r="Y8181" i="55"/>
  <c r="Y8182" i="55"/>
  <c r="Y8183" i="55"/>
  <c r="Y8184" i="55"/>
  <c r="Y8185" i="55"/>
  <c r="Y8186" i="55"/>
  <c r="Y8187" i="55"/>
  <c r="Y8188" i="55"/>
  <c r="Y8189" i="55"/>
  <c r="Y8190" i="55"/>
  <c r="Y8191" i="55"/>
  <c r="Y8192" i="55"/>
  <c r="Y8193" i="55"/>
  <c r="Y8194" i="55"/>
  <c r="Y8195" i="55"/>
  <c r="Y8196" i="55"/>
  <c r="Y8197" i="55"/>
  <c r="Y8198" i="55"/>
  <c r="Y8199" i="55"/>
  <c r="Y8200" i="55"/>
  <c r="Y8201" i="55"/>
  <c r="Y8202" i="55"/>
  <c r="Y8203" i="55"/>
  <c r="Y8204" i="55"/>
  <c r="Y8205" i="55"/>
  <c r="Y8206" i="55"/>
  <c r="Y8207" i="55"/>
  <c r="Y8208" i="55"/>
  <c r="Y8209" i="55"/>
  <c r="Y8210" i="55"/>
  <c r="Y8211" i="55"/>
  <c r="Y8212" i="55"/>
  <c r="Y8213" i="55"/>
  <c r="Y8214" i="55"/>
  <c r="Y8215" i="55"/>
  <c r="Y8216" i="55"/>
  <c r="Y8217" i="55"/>
  <c r="Y8218" i="55"/>
  <c r="Y8219" i="55"/>
  <c r="Y8220" i="55"/>
  <c r="Y8221" i="55"/>
  <c r="Y8222" i="55"/>
  <c r="Y8223" i="55"/>
  <c r="Y8224" i="55"/>
  <c r="Y8225" i="55"/>
  <c r="Y8226" i="55"/>
  <c r="Y8227" i="55"/>
  <c r="Y8228" i="55"/>
  <c r="Y8229" i="55"/>
  <c r="Y8230" i="55"/>
  <c r="Y8231" i="55"/>
  <c r="Y8232" i="55"/>
  <c r="Y8233" i="55"/>
  <c r="Y8234" i="55"/>
  <c r="Y8235" i="55"/>
  <c r="Y8236" i="55"/>
  <c r="Y8237" i="55"/>
  <c r="Y8238" i="55"/>
  <c r="Y8239" i="55"/>
  <c r="Y8240" i="55"/>
  <c r="Y8241" i="55"/>
  <c r="Y8242" i="55"/>
  <c r="Y8243" i="55"/>
  <c r="Y8244" i="55"/>
  <c r="Y8245" i="55"/>
  <c r="Y8246" i="55"/>
  <c r="Y8247" i="55"/>
  <c r="Y8248" i="55"/>
  <c r="Y8249" i="55"/>
  <c r="Y8250" i="55"/>
  <c r="Y8251" i="55"/>
  <c r="Y8252" i="55"/>
  <c r="Y8253" i="55"/>
  <c r="Y8254" i="55"/>
  <c r="Y8255" i="55"/>
  <c r="Y8256" i="55"/>
  <c r="Y8257" i="55"/>
  <c r="Y8258" i="55"/>
  <c r="Y8259" i="55"/>
  <c r="Y8260" i="55"/>
  <c r="Y8261" i="55"/>
  <c r="Y8262" i="55"/>
  <c r="Y8263" i="55"/>
  <c r="Y8264" i="55"/>
  <c r="Y8265" i="55"/>
  <c r="Y8266" i="55"/>
  <c r="Y8267" i="55"/>
  <c r="Y8268" i="55"/>
  <c r="Y8269" i="55"/>
  <c r="Y8270" i="55"/>
  <c r="Y8271" i="55"/>
  <c r="Y8272" i="55"/>
  <c r="Y8273" i="55"/>
  <c r="Y8274" i="55"/>
  <c r="Y8275" i="55"/>
  <c r="Y8276" i="55"/>
  <c r="Y8277" i="55"/>
  <c r="Y8278" i="55"/>
  <c r="Y8279" i="55"/>
  <c r="Y8280" i="55"/>
  <c r="Y8281" i="55"/>
  <c r="Y8282" i="55"/>
  <c r="Y8283" i="55"/>
  <c r="Y8284" i="55"/>
  <c r="Y8285" i="55"/>
  <c r="Y8286" i="55"/>
  <c r="Y8287" i="55"/>
  <c r="Y8288" i="55"/>
  <c r="Y8289" i="55"/>
  <c r="Y8290" i="55"/>
  <c r="Y8291" i="55"/>
  <c r="Y8292" i="55"/>
  <c r="Y8293" i="55"/>
  <c r="Y8294" i="55"/>
  <c r="Y8295" i="55"/>
  <c r="Y8296" i="55"/>
  <c r="Y8297" i="55"/>
  <c r="Y8298" i="55"/>
  <c r="Y8299" i="55"/>
  <c r="Y8300" i="55"/>
  <c r="Y8301" i="55"/>
  <c r="Y8302" i="55"/>
  <c r="Y8303" i="55"/>
  <c r="Y8304" i="55"/>
  <c r="Y8305" i="55"/>
  <c r="Y8306" i="55"/>
  <c r="Y8307" i="55"/>
  <c r="Y8308" i="55"/>
  <c r="Y8309" i="55"/>
  <c r="Y8310" i="55"/>
  <c r="Y8311" i="55"/>
  <c r="Y8312" i="55"/>
  <c r="Y8313" i="55"/>
  <c r="Y8314" i="55"/>
  <c r="Y8315" i="55"/>
  <c r="Y8316" i="55"/>
  <c r="Y8317" i="55"/>
  <c r="Y8318" i="55"/>
  <c r="Y8319" i="55"/>
  <c r="Y8320" i="55"/>
  <c r="Y8321" i="55"/>
  <c r="Y8322" i="55"/>
  <c r="Y8323" i="55"/>
  <c r="Y8324" i="55"/>
  <c r="Y8325" i="55"/>
  <c r="Y8326" i="55"/>
  <c r="Y8327" i="55"/>
  <c r="Y8328" i="55"/>
  <c r="Y8329" i="55"/>
  <c r="Y8330" i="55"/>
  <c r="Y8331" i="55"/>
  <c r="Y8332" i="55"/>
  <c r="Y8333" i="55"/>
  <c r="Y8334" i="55"/>
  <c r="Y8335" i="55"/>
  <c r="Y8336" i="55"/>
  <c r="Y8337" i="55"/>
  <c r="Y8338" i="55"/>
  <c r="Y8339" i="55"/>
  <c r="Y8340" i="55"/>
  <c r="Y8341" i="55"/>
  <c r="Y8342" i="55"/>
  <c r="Y8343" i="55"/>
  <c r="Y8344" i="55"/>
  <c r="Y8345" i="55"/>
  <c r="Y8346" i="55"/>
  <c r="Y8347" i="55"/>
  <c r="Y8348" i="55"/>
  <c r="Y8349" i="55"/>
  <c r="Y8350" i="55"/>
  <c r="Y8351" i="55"/>
  <c r="Y8352" i="55"/>
  <c r="Y8353" i="55"/>
  <c r="Y8354" i="55"/>
  <c r="Y8355" i="55"/>
  <c r="Y8356" i="55"/>
  <c r="Y8357" i="55"/>
  <c r="Y8358" i="55"/>
  <c r="Y8359" i="55"/>
  <c r="Y8360" i="55"/>
  <c r="Y8361" i="55"/>
  <c r="Y8362" i="55"/>
  <c r="Y8363" i="55"/>
  <c r="Y8364" i="55"/>
  <c r="Y8365" i="55"/>
  <c r="Y8366" i="55"/>
  <c r="Y8367" i="55"/>
  <c r="Y8368" i="55"/>
  <c r="Y8369" i="55"/>
  <c r="Y8370" i="55"/>
  <c r="Y8371" i="55"/>
  <c r="Y8372" i="55"/>
  <c r="Y8373" i="55"/>
  <c r="Y8374" i="55"/>
  <c r="Y8375" i="55"/>
  <c r="Y8376" i="55"/>
  <c r="Y8377" i="55"/>
  <c r="Y8378" i="55"/>
  <c r="Y8379" i="55"/>
  <c r="Y8380" i="55"/>
  <c r="Y8381" i="55"/>
  <c r="Y8382" i="55"/>
  <c r="Y8383" i="55"/>
  <c r="Y8384" i="55"/>
  <c r="Y8385" i="55"/>
  <c r="Y8386" i="55"/>
  <c r="Y8387" i="55"/>
  <c r="Y8388" i="55"/>
  <c r="Y8389" i="55"/>
  <c r="Y8390" i="55"/>
  <c r="Y8391" i="55"/>
  <c r="Y8392" i="55"/>
  <c r="Y8393" i="55"/>
  <c r="Y8394" i="55"/>
  <c r="Y8395" i="55"/>
  <c r="Y8396" i="55"/>
  <c r="Y8397" i="55"/>
  <c r="Y8398" i="55"/>
  <c r="Y8399" i="55"/>
  <c r="Y8400" i="55"/>
  <c r="Y8401" i="55"/>
  <c r="Y8402" i="55"/>
  <c r="Y8403" i="55"/>
  <c r="Y8404" i="55"/>
  <c r="Y8405" i="55"/>
  <c r="Y8406" i="55"/>
  <c r="Y8407" i="55"/>
  <c r="Y8408" i="55"/>
  <c r="Y8409" i="55"/>
  <c r="Y8410" i="55"/>
  <c r="Y8411" i="55"/>
  <c r="Y8412" i="55"/>
  <c r="Y8413" i="55"/>
  <c r="Y8414" i="55"/>
  <c r="Y8415" i="55"/>
  <c r="Y8416" i="55"/>
  <c r="Y8417" i="55"/>
  <c r="Y8418" i="55"/>
  <c r="Y8419" i="55"/>
  <c r="Y8420" i="55"/>
  <c r="Y8421" i="55"/>
  <c r="Y8422" i="55"/>
  <c r="Y8423" i="55"/>
  <c r="Y8424" i="55"/>
  <c r="Y8425" i="55"/>
  <c r="Y8426" i="55"/>
  <c r="Y8427" i="55"/>
  <c r="Y8428" i="55"/>
  <c r="Y8429" i="55"/>
  <c r="Y8430" i="55"/>
  <c r="Y8431" i="55"/>
  <c r="Y8432" i="55"/>
  <c r="Y8433" i="55"/>
  <c r="Y8434" i="55"/>
  <c r="Y8435" i="55"/>
  <c r="Y8436" i="55"/>
  <c r="Y8437" i="55"/>
  <c r="Y8438" i="55"/>
  <c r="Y8439" i="55"/>
  <c r="Y8440" i="55"/>
  <c r="Y8441" i="55"/>
  <c r="Y8442" i="55"/>
  <c r="Y8443" i="55"/>
  <c r="Y8444" i="55"/>
  <c r="Y8445" i="55"/>
  <c r="Y8446" i="55"/>
  <c r="Y8447" i="55"/>
  <c r="Y8448" i="55"/>
  <c r="Y8449" i="55"/>
  <c r="Y8450" i="55"/>
  <c r="Y8451" i="55"/>
  <c r="Y8452" i="55"/>
  <c r="Y8453" i="55"/>
  <c r="Y8454" i="55"/>
  <c r="Y8455" i="55"/>
  <c r="Y8456" i="55"/>
  <c r="Y8457" i="55"/>
  <c r="Y8458" i="55"/>
  <c r="Y8459" i="55"/>
  <c r="Y8460" i="55"/>
  <c r="Y8461" i="55"/>
  <c r="Y8462" i="55"/>
  <c r="Y8463" i="55"/>
  <c r="Y8464" i="55"/>
  <c r="Y8465" i="55"/>
  <c r="Y8466" i="55"/>
  <c r="Y8467" i="55"/>
  <c r="Y8468" i="55"/>
  <c r="Y8469" i="55"/>
  <c r="Y8470" i="55"/>
  <c r="Y8471" i="55"/>
  <c r="Y8472" i="55"/>
  <c r="Y8473" i="55"/>
  <c r="Y8474" i="55"/>
  <c r="Y8475" i="55"/>
  <c r="Y8476" i="55"/>
  <c r="Y8477" i="55"/>
  <c r="Y8478" i="55"/>
  <c r="Y8479" i="55"/>
  <c r="Y8480" i="55"/>
  <c r="Y8481" i="55"/>
  <c r="Y8482" i="55"/>
  <c r="Y8483" i="55"/>
  <c r="Y8484" i="55"/>
  <c r="Y8485" i="55"/>
  <c r="Y8486" i="55"/>
  <c r="Y8487" i="55"/>
  <c r="Y8488" i="55"/>
  <c r="Y8489" i="55"/>
  <c r="Y8490" i="55"/>
  <c r="Y8491" i="55"/>
  <c r="Y8492" i="55"/>
  <c r="Y8493" i="55"/>
  <c r="Y8494" i="55"/>
  <c r="Y8495" i="55"/>
  <c r="Y8496" i="55"/>
  <c r="Y8497" i="55"/>
  <c r="Y8498" i="55"/>
  <c r="Y8499" i="55"/>
  <c r="Y8500" i="55"/>
  <c r="Y8501" i="55"/>
  <c r="Y8502" i="55"/>
  <c r="Y8503" i="55"/>
  <c r="Y8504" i="55"/>
  <c r="Y8505" i="55"/>
  <c r="Y8506" i="55"/>
  <c r="Y8507" i="55"/>
  <c r="Y8508" i="55"/>
  <c r="Y8509" i="55"/>
  <c r="Y8510" i="55"/>
  <c r="Y8511" i="55"/>
  <c r="Y8512" i="55"/>
  <c r="Y8513" i="55"/>
  <c r="Y8514" i="55"/>
  <c r="Y8515" i="55"/>
  <c r="Y8516" i="55"/>
  <c r="Y8517" i="55"/>
  <c r="Y8518" i="55"/>
  <c r="Y8519" i="55"/>
  <c r="Y8520" i="55"/>
  <c r="Y8521" i="55"/>
  <c r="Y8522" i="55"/>
  <c r="Y8523" i="55"/>
  <c r="Y8524" i="55"/>
  <c r="Y8525" i="55"/>
  <c r="Y8526" i="55"/>
  <c r="Y8527" i="55"/>
  <c r="Y8528" i="55"/>
  <c r="Y8529" i="55"/>
  <c r="Y8530" i="55"/>
  <c r="Y8531" i="55"/>
  <c r="Y8532" i="55"/>
  <c r="Y8533" i="55"/>
  <c r="Y8534" i="55"/>
  <c r="Y8535" i="55"/>
  <c r="Y8536" i="55"/>
  <c r="Y8537" i="55"/>
  <c r="Y8538" i="55"/>
  <c r="Y8539" i="55"/>
  <c r="Y8540" i="55"/>
  <c r="Y8541" i="55"/>
  <c r="Y8542" i="55"/>
  <c r="Y8543" i="55"/>
  <c r="Y8544" i="55"/>
  <c r="Y8545" i="55"/>
  <c r="Y8546" i="55"/>
  <c r="Y8547" i="55"/>
  <c r="Y8548" i="55"/>
  <c r="Y8549" i="55"/>
  <c r="Y8550" i="55"/>
  <c r="Y8551" i="55"/>
  <c r="Y8552" i="55"/>
  <c r="Y8553" i="55"/>
  <c r="Y8554" i="55"/>
  <c r="Y8555" i="55"/>
  <c r="Y8556" i="55"/>
  <c r="Y8557" i="55"/>
  <c r="Y8558" i="55"/>
  <c r="Y8559" i="55"/>
  <c r="Y8560" i="55"/>
  <c r="Y8561" i="55"/>
  <c r="Y8562" i="55"/>
  <c r="Y8563" i="55"/>
  <c r="Y8564" i="55"/>
  <c r="Y8565" i="55"/>
  <c r="Y8566" i="55"/>
  <c r="Y8567" i="55"/>
  <c r="Y8568" i="55"/>
  <c r="Y8569" i="55"/>
  <c r="Y8570" i="55"/>
  <c r="Y8571" i="55"/>
  <c r="Y8572" i="55"/>
  <c r="Y8573" i="55"/>
  <c r="Y8574" i="55"/>
  <c r="Y8575" i="55"/>
  <c r="Y8576" i="55"/>
  <c r="Y8577" i="55"/>
  <c r="Y8578" i="55"/>
  <c r="Y8579" i="55"/>
  <c r="Y8580" i="55"/>
  <c r="Y8581" i="55"/>
  <c r="Y8582" i="55"/>
  <c r="Y8583" i="55"/>
  <c r="Y8584" i="55"/>
  <c r="Y8585" i="55"/>
  <c r="Y8586" i="55"/>
  <c r="Y8587" i="55"/>
  <c r="Y8588" i="55"/>
  <c r="Y8589" i="55"/>
  <c r="Y8590" i="55"/>
  <c r="Y8591" i="55"/>
  <c r="Y8592" i="55"/>
  <c r="Y8593" i="55"/>
  <c r="Y8594" i="55"/>
  <c r="Y8595" i="55"/>
  <c r="Y8596" i="55"/>
  <c r="Y8597" i="55"/>
  <c r="Y8598" i="55"/>
  <c r="Y8599" i="55"/>
  <c r="Y8600" i="55"/>
  <c r="Y8601" i="55"/>
  <c r="Y8602" i="55"/>
  <c r="Y8603" i="55"/>
  <c r="Y8604" i="55"/>
  <c r="Y8605" i="55"/>
  <c r="Y8606" i="55"/>
  <c r="Y8607" i="55"/>
  <c r="Y8608" i="55"/>
  <c r="Y8609" i="55"/>
  <c r="Y8610" i="55"/>
  <c r="Y8611" i="55"/>
  <c r="Y8612" i="55"/>
  <c r="Y8613" i="55"/>
  <c r="Y8614" i="55"/>
  <c r="Y8615" i="55"/>
  <c r="Y8616" i="55"/>
  <c r="Y8617" i="55"/>
  <c r="Y8618" i="55"/>
  <c r="Y8619" i="55"/>
  <c r="Y8620" i="55"/>
  <c r="Y8621" i="55"/>
  <c r="Y8622" i="55"/>
  <c r="Y8623" i="55"/>
  <c r="Y8624" i="55"/>
  <c r="Y8625" i="55"/>
  <c r="Y8626" i="55"/>
  <c r="Y8627" i="55"/>
  <c r="Y8628" i="55"/>
  <c r="Y8629" i="55"/>
  <c r="Y8630" i="55"/>
  <c r="Y8631" i="55"/>
  <c r="Y8632" i="55"/>
  <c r="Y8633" i="55"/>
  <c r="Y8634" i="55"/>
  <c r="Y8635" i="55"/>
  <c r="Y8636" i="55"/>
  <c r="Y8637" i="55"/>
  <c r="Y8638" i="55"/>
  <c r="Y8639" i="55"/>
  <c r="Y8640" i="55"/>
  <c r="Y8641" i="55"/>
  <c r="Y8642" i="55"/>
  <c r="Y8643" i="55"/>
  <c r="Y8644" i="55"/>
  <c r="Y8645" i="55"/>
  <c r="Y8646" i="55"/>
  <c r="Y8647" i="55"/>
  <c r="Y8648" i="55"/>
  <c r="Y8649" i="55"/>
  <c r="Y8650" i="55"/>
  <c r="Y8651" i="55"/>
  <c r="Y8652" i="55"/>
  <c r="Y8653" i="55"/>
  <c r="Y8654" i="55"/>
  <c r="Y8655" i="55"/>
  <c r="Y8656" i="55"/>
  <c r="Y8657" i="55"/>
  <c r="Y8658" i="55"/>
  <c r="Y8659" i="55"/>
  <c r="Y8660" i="55"/>
  <c r="Y8661" i="55"/>
  <c r="Y8662" i="55"/>
  <c r="Y8663" i="55"/>
  <c r="Y8664" i="55"/>
  <c r="Y8665" i="55"/>
  <c r="Y8666" i="55"/>
  <c r="Y8667" i="55"/>
  <c r="Y8668" i="55"/>
  <c r="Y8669" i="55"/>
  <c r="Y8670" i="55"/>
  <c r="Y8671" i="55"/>
  <c r="Y8672" i="55"/>
  <c r="Y8673" i="55"/>
  <c r="Y8674" i="55"/>
  <c r="Y8675" i="55"/>
  <c r="Y8676" i="55"/>
  <c r="Y8677" i="55"/>
  <c r="Y8678" i="55"/>
  <c r="Y8679" i="55"/>
  <c r="Y8680" i="55"/>
  <c r="Y8681" i="55"/>
  <c r="Y8682" i="55"/>
  <c r="Y8683" i="55"/>
  <c r="Y8684" i="55"/>
  <c r="Y8685" i="55"/>
  <c r="Y8686" i="55"/>
  <c r="Y8687" i="55"/>
  <c r="Y8688" i="55"/>
  <c r="Y8689" i="55"/>
  <c r="Y8690" i="55"/>
  <c r="Y8691" i="55"/>
  <c r="Y8692" i="55"/>
  <c r="Y8693" i="55"/>
  <c r="Y8694" i="55"/>
  <c r="Y8695" i="55"/>
  <c r="Y8696" i="55"/>
  <c r="Y8697" i="55"/>
  <c r="Y8698" i="55"/>
  <c r="Y8699" i="55"/>
  <c r="Y8700" i="55"/>
  <c r="Y8701" i="55"/>
  <c r="Y8702" i="55"/>
  <c r="Y8703" i="55"/>
  <c r="Y8704" i="55"/>
  <c r="Y8705" i="55"/>
  <c r="Y8706" i="55"/>
  <c r="Y8707" i="55"/>
  <c r="Y8708" i="55"/>
  <c r="Y8709" i="55"/>
  <c r="Y8710" i="55"/>
  <c r="Y8711" i="55"/>
  <c r="Y8712" i="55"/>
  <c r="Y8713" i="55"/>
  <c r="Y8714" i="55"/>
  <c r="Y8715" i="55"/>
  <c r="Y8716" i="55"/>
  <c r="Y8717" i="55"/>
  <c r="Y8718" i="55"/>
  <c r="Y8719" i="55"/>
  <c r="Y8720" i="55"/>
  <c r="Y8721" i="55"/>
  <c r="Y8722" i="55"/>
  <c r="Y8723" i="55"/>
  <c r="Y8724" i="55"/>
  <c r="Y8725" i="55"/>
  <c r="Y8726" i="55"/>
  <c r="Y8727" i="55"/>
  <c r="Y8728" i="55"/>
  <c r="Y8729" i="55"/>
  <c r="Y8730" i="55"/>
  <c r="Y8731" i="55"/>
  <c r="Y8732" i="55"/>
  <c r="Y8733" i="55"/>
  <c r="Y8734" i="55"/>
  <c r="Y8735" i="55"/>
  <c r="Y8736" i="55"/>
  <c r="Y8737" i="55"/>
  <c r="Y8738" i="55"/>
  <c r="Y8739" i="55"/>
  <c r="Y8740" i="55"/>
  <c r="Y8741" i="55"/>
  <c r="Y8742" i="55"/>
  <c r="Y8743" i="55"/>
  <c r="Y8744" i="55"/>
  <c r="Y8745" i="55"/>
  <c r="Y8746" i="55"/>
  <c r="Y8747" i="55"/>
  <c r="Y8748" i="55"/>
  <c r="Y8749" i="55"/>
  <c r="Y8750" i="55"/>
  <c r="Y8751" i="55"/>
  <c r="Y8752" i="55"/>
  <c r="Y8753" i="55"/>
  <c r="Y8754" i="55"/>
  <c r="Y8755" i="55"/>
  <c r="Y8756" i="55"/>
  <c r="Y8757" i="55"/>
  <c r="Y8758" i="55"/>
  <c r="Y8759" i="55"/>
  <c r="Y8760" i="55"/>
  <c r="Y8761" i="55"/>
  <c r="Y8762" i="55"/>
  <c r="Y8763" i="55"/>
  <c r="Y8764" i="55"/>
  <c r="Y8765" i="55"/>
  <c r="Y8766" i="55"/>
  <c r="Y8767" i="55"/>
  <c r="Y8768" i="55"/>
  <c r="Y8769" i="55"/>
  <c r="Y8770" i="55"/>
  <c r="Y8771" i="55"/>
  <c r="Y8772" i="55"/>
  <c r="Y8773" i="55"/>
  <c r="Y8774" i="55"/>
  <c r="Y8775" i="55"/>
  <c r="Y8776" i="55"/>
  <c r="Y8777" i="55"/>
  <c r="Y8778" i="55"/>
  <c r="Y8779" i="55"/>
  <c r="Y8780" i="55"/>
  <c r="Y8781" i="55"/>
  <c r="Y8782" i="55"/>
  <c r="Y8783" i="55"/>
  <c r="Y8784" i="55"/>
  <c r="Y8785" i="55"/>
  <c r="Y8786" i="55"/>
  <c r="Y8787" i="55"/>
  <c r="Y8788" i="55"/>
  <c r="Y8789" i="55"/>
  <c r="Y8790" i="55"/>
  <c r="Y8791" i="55"/>
  <c r="Y8792" i="55"/>
  <c r="Y8793" i="55"/>
  <c r="Y8794" i="55"/>
  <c r="Y8795" i="55"/>
  <c r="Y8796" i="55"/>
  <c r="Y8797" i="55"/>
  <c r="Y8798" i="55"/>
  <c r="Y8799" i="55"/>
  <c r="Y8800" i="55"/>
  <c r="Y8801" i="55"/>
  <c r="Y8802" i="55"/>
  <c r="Y8803" i="55"/>
  <c r="Y8804" i="55"/>
  <c r="Y8805" i="55"/>
  <c r="Y8806" i="55"/>
  <c r="Y8807" i="55"/>
  <c r="Y8808" i="55"/>
  <c r="Y8809" i="55"/>
  <c r="Y8810" i="55"/>
  <c r="Y8811" i="55"/>
  <c r="Y8812" i="55"/>
  <c r="Y8813" i="55"/>
  <c r="Y8814" i="55"/>
  <c r="Y8815" i="55"/>
  <c r="Y8816" i="55"/>
  <c r="Y8817" i="55"/>
  <c r="Y8818" i="55"/>
  <c r="Y8819" i="55"/>
  <c r="Y8820" i="55"/>
  <c r="Y8821" i="55"/>
  <c r="Y8822" i="55"/>
  <c r="Y8823" i="55"/>
  <c r="Y8824" i="55"/>
  <c r="Y8825" i="55"/>
  <c r="Y8826" i="55"/>
  <c r="Y8827" i="55"/>
  <c r="Y8828" i="55"/>
  <c r="Y8829" i="55"/>
  <c r="Y8830" i="55"/>
  <c r="Y8831" i="55"/>
  <c r="Y8832" i="55"/>
  <c r="Y8833" i="55"/>
  <c r="Y8834" i="55"/>
  <c r="Y8835" i="55"/>
  <c r="Y8836" i="55"/>
  <c r="Y8837" i="55"/>
  <c r="Y8838" i="55"/>
  <c r="Y8839" i="55"/>
  <c r="Y8840" i="55"/>
  <c r="Y8841" i="55"/>
  <c r="Y8842" i="55"/>
  <c r="Y8843" i="55"/>
  <c r="Y8844" i="55"/>
  <c r="Y8845" i="55"/>
  <c r="Y8846" i="55"/>
  <c r="Y8847" i="55"/>
  <c r="Y8848" i="55"/>
  <c r="Y8849" i="55"/>
  <c r="Y8850" i="55"/>
  <c r="Y8851" i="55"/>
  <c r="Y8852" i="55"/>
  <c r="Y8853" i="55"/>
  <c r="Y8854" i="55"/>
  <c r="Y8855" i="55"/>
  <c r="Y8856" i="55"/>
  <c r="Y8857" i="55"/>
  <c r="Y8858" i="55"/>
  <c r="Y8859" i="55"/>
  <c r="Y8860" i="55"/>
  <c r="Y8861" i="55"/>
  <c r="Y8862" i="55"/>
  <c r="Y8863" i="55"/>
  <c r="Y8864" i="55"/>
  <c r="Y8865" i="55"/>
  <c r="Y8866" i="55"/>
  <c r="Y8867" i="55"/>
  <c r="Y8868" i="55"/>
  <c r="Y8869" i="55"/>
  <c r="Y8870" i="55"/>
  <c r="Y8871" i="55"/>
  <c r="Y8872" i="55"/>
  <c r="Y8873" i="55"/>
  <c r="Y8874" i="55"/>
  <c r="Y8875" i="55"/>
  <c r="Y8876" i="55"/>
  <c r="Y8877" i="55"/>
  <c r="Y8878" i="55"/>
  <c r="Y8879" i="55"/>
  <c r="Y8880" i="55"/>
  <c r="Y8881" i="55"/>
  <c r="Y8882" i="55"/>
  <c r="Y8883" i="55"/>
  <c r="Y8884" i="55"/>
  <c r="Y8885" i="55"/>
  <c r="Y8886" i="55"/>
  <c r="Y8887" i="55"/>
  <c r="Y8888" i="55"/>
  <c r="Y8889" i="55"/>
  <c r="Y8890" i="55"/>
  <c r="Y8891" i="55"/>
  <c r="Y8892" i="55"/>
  <c r="Y8893" i="55"/>
  <c r="Y8894" i="55"/>
  <c r="Y8895" i="55"/>
  <c r="Y8896" i="55"/>
  <c r="Y8897" i="55"/>
  <c r="Y8898" i="55"/>
  <c r="Y8899" i="55"/>
  <c r="Y8900" i="55"/>
  <c r="Y8901" i="55"/>
  <c r="Y8902" i="55"/>
  <c r="Y8903" i="55"/>
  <c r="Y8904" i="55"/>
  <c r="Y8905" i="55"/>
  <c r="Y8906" i="55"/>
  <c r="Y8907" i="55"/>
  <c r="Y8908" i="55"/>
  <c r="Y8909" i="55"/>
  <c r="Y8910" i="55"/>
  <c r="Y8911" i="55"/>
  <c r="Y8912" i="55"/>
  <c r="Y8913" i="55"/>
  <c r="Y8914" i="55"/>
  <c r="Y8915" i="55"/>
  <c r="Y8916" i="55"/>
  <c r="Y8917" i="55"/>
  <c r="Y8918" i="55"/>
  <c r="Y8919" i="55"/>
  <c r="Y8920" i="55"/>
  <c r="Y8921" i="55"/>
  <c r="Y8922" i="55"/>
  <c r="Y8923" i="55"/>
  <c r="Y8924" i="55"/>
  <c r="Y8925" i="55"/>
  <c r="Y8926" i="55"/>
  <c r="Y8927" i="55"/>
  <c r="Y8928" i="55"/>
  <c r="Y8929" i="55"/>
  <c r="Y8930" i="55"/>
  <c r="Y8931" i="55"/>
  <c r="Y8932" i="55"/>
  <c r="Y8933" i="55"/>
  <c r="Y8934" i="55"/>
  <c r="Y8935" i="55"/>
  <c r="Y8936" i="55"/>
  <c r="Y8937" i="55"/>
  <c r="Y8938" i="55"/>
  <c r="Y8939" i="55"/>
  <c r="Y8940" i="55"/>
  <c r="Y8941" i="55"/>
  <c r="Y8942" i="55"/>
  <c r="Y8943" i="55"/>
  <c r="Y8944" i="55"/>
  <c r="Y8945" i="55"/>
  <c r="Y8946" i="55"/>
  <c r="Y8947" i="55"/>
  <c r="Y8948" i="55"/>
  <c r="Y8949" i="55"/>
  <c r="Y8950" i="55"/>
  <c r="Y8951" i="55"/>
  <c r="Y8952" i="55"/>
  <c r="Y8953" i="55"/>
  <c r="Y8954" i="55"/>
  <c r="Y8955" i="55"/>
  <c r="Y8956" i="55"/>
  <c r="Y8957" i="55"/>
  <c r="Y8958" i="55"/>
  <c r="Y8959" i="55"/>
  <c r="Y8960" i="55"/>
  <c r="Y8961" i="55"/>
  <c r="Y8962" i="55"/>
  <c r="Y8963" i="55"/>
  <c r="Y8964" i="55"/>
  <c r="Y8965" i="55"/>
  <c r="Y8966" i="55"/>
  <c r="Y8967" i="55"/>
  <c r="Y8968" i="55"/>
  <c r="Y8969" i="55"/>
  <c r="Y8970" i="55"/>
  <c r="Y8971" i="55"/>
  <c r="Y8972" i="55"/>
  <c r="Y8973" i="55"/>
  <c r="Y8974" i="55"/>
  <c r="Y8975" i="55"/>
  <c r="Y8976" i="55"/>
  <c r="Y8977" i="55"/>
  <c r="Y8978" i="55"/>
  <c r="Y8979" i="55"/>
  <c r="Y8980" i="55"/>
  <c r="Y8981" i="55"/>
  <c r="Y8982" i="55"/>
  <c r="Y8983" i="55"/>
  <c r="Y8984" i="55"/>
  <c r="Y8985" i="55"/>
  <c r="Y8986" i="55"/>
  <c r="Y8987" i="55"/>
  <c r="Y8988" i="55"/>
  <c r="Y8989" i="55"/>
  <c r="Y8990" i="55"/>
  <c r="Y8991" i="55"/>
  <c r="Y8992" i="55"/>
  <c r="Y8993" i="55"/>
  <c r="Y8994" i="55"/>
  <c r="Y8995" i="55"/>
  <c r="Y8996" i="55"/>
  <c r="Y8997" i="55"/>
  <c r="Y8998" i="55"/>
  <c r="Y8999" i="55"/>
  <c r="Y9000" i="55"/>
  <c r="Y9001" i="55"/>
  <c r="Y9002" i="55"/>
  <c r="Y9003" i="55"/>
  <c r="Y9004" i="55"/>
  <c r="Y9005" i="55"/>
  <c r="Y9006" i="55"/>
  <c r="Y9007" i="55"/>
  <c r="Y9008" i="55"/>
  <c r="Y9009" i="55"/>
  <c r="Y9010" i="55"/>
  <c r="Y9011" i="55"/>
  <c r="Y9012" i="55"/>
  <c r="Y9013" i="55"/>
  <c r="Y9014" i="55"/>
  <c r="Y9015" i="55"/>
  <c r="Y9016" i="55"/>
  <c r="Y9017" i="55"/>
  <c r="Y9018" i="55"/>
  <c r="Y9019" i="55"/>
  <c r="Y9020" i="55"/>
  <c r="Y9021" i="55"/>
  <c r="Y9022" i="55"/>
  <c r="Y9023" i="55"/>
  <c r="Y9024" i="55"/>
  <c r="Y9025" i="55"/>
  <c r="Y9026" i="55"/>
  <c r="Y9027" i="55"/>
  <c r="Y9028" i="55"/>
  <c r="Y9029" i="55"/>
  <c r="Y9030" i="55"/>
  <c r="Y9031" i="55"/>
  <c r="Y9032" i="55"/>
  <c r="Y9033" i="55"/>
  <c r="Y9034" i="55"/>
  <c r="Y9035" i="55"/>
  <c r="Y9036" i="55"/>
  <c r="Y9037" i="55"/>
  <c r="Y9038" i="55"/>
  <c r="Y9039" i="55"/>
  <c r="Y9040" i="55"/>
  <c r="Y9041" i="55"/>
  <c r="Y9042" i="55"/>
  <c r="Y9043" i="55"/>
  <c r="Y9044" i="55"/>
  <c r="Y9045" i="55"/>
  <c r="Y9046" i="55"/>
  <c r="Y9047" i="55"/>
  <c r="Y9048" i="55"/>
  <c r="Y9049" i="55"/>
  <c r="Y9050" i="55"/>
  <c r="Y9051" i="55"/>
  <c r="Y9052" i="55"/>
  <c r="Y9053" i="55"/>
  <c r="Y9054" i="55"/>
  <c r="Y9055" i="55"/>
  <c r="Y9056" i="55"/>
  <c r="Y9057" i="55"/>
  <c r="Y9058" i="55"/>
  <c r="Y9059" i="55"/>
  <c r="Y9060" i="55"/>
  <c r="Y9061" i="55"/>
  <c r="Y9062" i="55"/>
  <c r="Y9063" i="55"/>
  <c r="Y9064" i="55"/>
  <c r="Y9065" i="55"/>
  <c r="Y9066" i="55"/>
  <c r="Y9067" i="55"/>
  <c r="Y9068" i="55"/>
  <c r="Y9069" i="55"/>
  <c r="Y9070" i="55"/>
  <c r="Y9071" i="55"/>
  <c r="Y9072" i="55"/>
  <c r="Y9073" i="55"/>
  <c r="Y9074" i="55"/>
  <c r="Y9075" i="55"/>
  <c r="Y9076" i="55"/>
  <c r="Y9077" i="55"/>
  <c r="Y9078" i="55"/>
  <c r="Y9079" i="55"/>
  <c r="Y9080" i="55"/>
  <c r="Y9081" i="55"/>
  <c r="Y9082" i="55"/>
  <c r="Y9083" i="55"/>
  <c r="Y9084" i="55"/>
  <c r="Y9085" i="55"/>
  <c r="Y9086" i="55"/>
  <c r="Y9087" i="55"/>
  <c r="Y9088" i="55"/>
  <c r="Y9089" i="55"/>
  <c r="Y9090" i="55"/>
  <c r="Y9091" i="55"/>
  <c r="Y9092" i="55"/>
  <c r="Y9093" i="55"/>
  <c r="Y9094" i="55"/>
  <c r="Y9095" i="55"/>
  <c r="Y9096" i="55"/>
  <c r="Y9097" i="55"/>
  <c r="Y9098" i="55"/>
  <c r="Y9099" i="55"/>
  <c r="Y9100" i="55"/>
  <c r="Y9101" i="55"/>
  <c r="Y9102" i="55"/>
  <c r="Y9103" i="55"/>
  <c r="Y9104" i="55"/>
  <c r="Y9105" i="55"/>
  <c r="Y9106" i="55"/>
  <c r="Y9107" i="55"/>
  <c r="Y9108" i="55"/>
  <c r="Y9109" i="55"/>
  <c r="Y9110" i="55"/>
  <c r="Y9111" i="55"/>
  <c r="Y9112" i="55"/>
  <c r="Y9113" i="55"/>
  <c r="Y9114" i="55"/>
  <c r="Y9115" i="55"/>
  <c r="Y9116" i="55"/>
  <c r="Y9117" i="55"/>
  <c r="Y9118" i="55"/>
  <c r="Y9119" i="55"/>
  <c r="Y9120" i="55"/>
  <c r="Y9121" i="55"/>
  <c r="Y9122" i="55"/>
  <c r="Y9123" i="55"/>
  <c r="Y9124" i="55"/>
  <c r="Y9125" i="55"/>
  <c r="Y9126" i="55"/>
  <c r="Y9127" i="55"/>
  <c r="Y9128" i="55"/>
  <c r="Y9129" i="55"/>
  <c r="Y9130" i="55"/>
  <c r="Y9131" i="55"/>
  <c r="Y9132" i="55"/>
  <c r="Y9133" i="55"/>
  <c r="Y9134" i="55"/>
  <c r="Y9135" i="55"/>
  <c r="Y9136" i="55"/>
  <c r="Y9137" i="55"/>
  <c r="Y9138" i="55"/>
  <c r="Y9139" i="55"/>
  <c r="Y9140" i="55"/>
  <c r="Y9141" i="55"/>
  <c r="Y9142" i="55"/>
  <c r="Y9143" i="55"/>
  <c r="Y9144" i="55"/>
  <c r="Y9145" i="55"/>
  <c r="Y9146" i="55"/>
  <c r="Y9147" i="55"/>
  <c r="Y9148" i="55"/>
  <c r="Y9149" i="55"/>
  <c r="Y9150" i="55"/>
  <c r="Y9151" i="55"/>
  <c r="Y9152" i="55"/>
  <c r="Y9153" i="55"/>
  <c r="Y9154" i="55"/>
  <c r="Y9155" i="55"/>
  <c r="Y9156" i="55"/>
  <c r="Y9157" i="55"/>
  <c r="Y9158" i="55"/>
  <c r="Y9159" i="55"/>
  <c r="Y9160" i="55"/>
  <c r="Y9161" i="55"/>
  <c r="Y9162" i="55"/>
  <c r="Y9163" i="55"/>
  <c r="Y9164" i="55"/>
  <c r="Y9165" i="55"/>
  <c r="Y9166" i="55"/>
  <c r="Y9167" i="55"/>
  <c r="Y9168" i="55"/>
  <c r="Y9169" i="55"/>
  <c r="Y9170" i="55"/>
  <c r="Y9171" i="55"/>
  <c r="Y9172" i="55"/>
  <c r="Y9173" i="55"/>
  <c r="Y9174" i="55"/>
  <c r="Y9175" i="55"/>
  <c r="Y9176" i="55"/>
  <c r="Y9177" i="55"/>
  <c r="Y9178" i="55"/>
  <c r="Y9179" i="55"/>
  <c r="Y9180" i="55"/>
  <c r="Y9181" i="55"/>
  <c r="Y9182" i="55"/>
  <c r="Y9183" i="55"/>
  <c r="Y9184" i="55"/>
  <c r="Y9185" i="55"/>
  <c r="Y9186" i="55"/>
  <c r="Y9187" i="55"/>
  <c r="Y9188" i="55"/>
  <c r="Y9189" i="55"/>
  <c r="Y9190" i="55"/>
  <c r="Y9191" i="55"/>
  <c r="Y9192" i="55"/>
  <c r="Y9193" i="55"/>
  <c r="Y9194" i="55"/>
  <c r="Y9195" i="55"/>
  <c r="Y9196" i="55"/>
  <c r="Y9197" i="55"/>
  <c r="Y9198" i="55"/>
  <c r="Y9199" i="55"/>
  <c r="Y9200" i="55"/>
  <c r="Y9201" i="55"/>
  <c r="Y9202" i="55"/>
  <c r="Y9203" i="55"/>
  <c r="Y9204" i="55"/>
  <c r="Y9205" i="55"/>
  <c r="Y9206" i="55"/>
  <c r="Y9207" i="55"/>
  <c r="Y9208" i="55"/>
  <c r="Y9209" i="55"/>
  <c r="Y9210" i="55"/>
  <c r="Y9211" i="55"/>
  <c r="Y9212" i="55"/>
  <c r="Y9213" i="55"/>
  <c r="Y9214" i="55"/>
  <c r="Y9215" i="55"/>
  <c r="Y9216" i="55"/>
  <c r="Y9217" i="55"/>
  <c r="Y9218" i="55"/>
  <c r="Y9219" i="55"/>
  <c r="Y9220" i="55"/>
  <c r="Y9221" i="55"/>
  <c r="Y9222" i="55"/>
  <c r="Y9223" i="55"/>
  <c r="Y9224" i="55"/>
  <c r="Y9225" i="55"/>
  <c r="Y9226" i="55"/>
  <c r="Y9227" i="55"/>
  <c r="Y9228" i="55"/>
  <c r="Y9229" i="55"/>
  <c r="Y9230" i="55"/>
  <c r="Y9231" i="55"/>
  <c r="Y9232" i="55"/>
  <c r="Y9233" i="55"/>
  <c r="Y9234" i="55"/>
  <c r="Y9235" i="55"/>
  <c r="Y9236" i="55"/>
  <c r="Y9237" i="55"/>
  <c r="Y9238" i="55"/>
  <c r="Y9239" i="55"/>
  <c r="Y9240" i="55"/>
  <c r="Y9241" i="55"/>
  <c r="Y9242" i="55"/>
  <c r="Y9243" i="55"/>
  <c r="Y9244" i="55"/>
  <c r="Y9245" i="55"/>
  <c r="Y9246" i="55"/>
  <c r="Y9247" i="55"/>
  <c r="Y9248" i="55"/>
  <c r="Y9249" i="55"/>
  <c r="Y9250" i="55"/>
  <c r="Y9251" i="55"/>
  <c r="Y9252" i="55"/>
  <c r="Y9253" i="55"/>
  <c r="Y9254" i="55"/>
  <c r="Y9255" i="55"/>
  <c r="Y9256" i="55"/>
  <c r="Y9257" i="55"/>
  <c r="Y9258" i="55"/>
  <c r="Y9259" i="55"/>
  <c r="Y9260" i="55"/>
  <c r="Y9261" i="55"/>
  <c r="Y9262" i="55"/>
  <c r="Y9263" i="55"/>
  <c r="Y9264" i="55"/>
  <c r="Y9265" i="55"/>
  <c r="Y9266" i="55"/>
  <c r="Y9267" i="55"/>
  <c r="Y9268" i="55"/>
  <c r="Y9269" i="55"/>
  <c r="Y9270" i="55"/>
  <c r="Y9271" i="55"/>
  <c r="Y9272" i="55"/>
  <c r="Y9273" i="55"/>
  <c r="Y9274" i="55"/>
  <c r="Y9275" i="55"/>
  <c r="Y9276" i="55"/>
  <c r="Y9277" i="55"/>
  <c r="Y9278" i="55"/>
  <c r="Y9279" i="55"/>
  <c r="Y9280" i="55"/>
  <c r="Y9281" i="55"/>
  <c r="Y9282" i="55"/>
  <c r="Y9283" i="55"/>
  <c r="Y9284" i="55"/>
  <c r="Y9285" i="55"/>
  <c r="Y9286" i="55"/>
  <c r="Y9287" i="55"/>
  <c r="Y9288" i="55"/>
  <c r="Y9289" i="55"/>
  <c r="Y9290" i="55"/>
  <c r="Y9291" i="55"/>
  <c r="Y9292" i="55"/>
  <c r="Y9293" i="55"/>
  <c r="Y9294" i="55"/>
  <c r="Y9295" i="55"/>
  <c r="Y9296" i="55"/>
  <c r="Y9297" i="55"/>
  <c r="Y9298" i="55"/>
  <c r="Y9299" i="55"/>
  <c r="Y9300" i="55"/>
  <c r="Y9301" i="55"/>
  <c r="Y9302" i="55"/>
  <c r="Y9303" i="55"/>
  <c r="Y9304" i="55"/>
  <c r="Y9305" i="55"/>
  <c r="Y9306" i="55"/>
  <c r="Y9307" i="55"/>
  <c r="Y9308" i="55"/>
  <c r="Y9309" i="55"/>
  <c r="Y9310" i="55"/>
  <c r="Y9311" i="55"/>
  <c r="Y9312" i="55"/>
  <c r="Y9313" i="55"/>
  <c r="Y9314" i="55"/>
  <c r="Y9315" i="55"/>
  <c r="Y9316" i="55"/>
  <c r="Y9317" i="55"/>
  <c r="Y9318" i="55"/>
  <c r="Y9319" i="55"/>
  <c r="Y9320" i="55"/>
  <c r="Y9321" i="55"/>
  <c r="Y9322" i="55"/>
  <c r="Y9323" i="55"/>
  <c r="Y9324" i="55"/>
  <c r="Y9325" i="55"/>
  <c r="Y9326" i="55"/>
  <c r="Y9327" i="55"/>
  <c r="Y9328" i="55"/>
  <c r="Y9329" i="55"/>
  <c r="Y9330" i="55"/>
  <c r="Y9331" i="55"/>
  <c r="Y9332" i="55"/>
  <c r="Y9333" i="55"/>
  <c r="Y9334" i="55"/>
  <c r="Y9335" i="55"/>
  <c r="Y9336" i="55"/>
  <c r="Y9337" i="55"/>
  <c r="Y9338" i="55"/>
  <c r="Y9339" i="55"/>
  <c r="Y9340" i="55"/>
  <c r="Y9341" i="55"/>
  <c r="Y9342" i="55"/>
  <c r="Y9343" i="55"/>
  <c r="Y9344" i="55"/>
  <c r="Y9345" i="55"/>
  <c r="Y9346" i="55"/>
  <c r="Y9347" i="55"/>
  <c r="Y9348" i="55"/>
  <c r="Y9349" i="55"/>
  <c r="Y9350" i="55"/>
  <c r="Y9351" i="55"/>
  <c r="Y9352" i="55"/>
  <c r="Y9353" i="55"/>
  <c r="Y9354" i="55"/>
  <c r="Y9355" i="55"/>
  <c r="Y9356" i="55"/>
  <c r="Y9357" i="55"/>
  <c r="Y9358" i="55"/>
  <c r="Y9359" i="55"/>
  <c r="Y9360" i="55"/>
  <c r="Y9361" i="55"/>
  <c r="Y9362" i="55"/>
  <c r="Y9363" i="55"/>
  <c r="Y9364" i="55"/>
  <c r="Y9365" i="55"/>
  <c r="Y9366" i="55"/>
  <c r="Y9367" i="55"/>
  <c r="Y9368" i="55"/>
  <c r="Y9369" i="55"/>
  <c r="Y9370" i="55"/>
  <c r="Y9371" i="55"/>
  <c r="Y9372" i="55"/>
  <c r="Y9373" i="55"/>
  <c r="Y9374" i="55"/>
  <c r="Y9375" i="55"/>
  <c r="Y9376" i="55"/>
  <c r="Y9377" i="55"/>
  <c r="Y9378" i="55"/>
  <c r="Y9379" i="55"/>
  <c r="Y9380" i="55"/>
  <c r="Y9381" i="55"/>
  <c r="Y9382" i="55"/>
  <c r="Y9383" i="55"/>
  <c r="Y9384" i="55"/>
  <c r="Y9385" i="55"/>
  <c r="Y9386" i="55"/>
  <c r="Y9387" i="55"/>
  <c r="Y9388" i="55"/>
  <c r="Y9389" i="55"/>
  <c r="Y9390" i="55"/>
  <c r="Y9391" i="55"/>
  <c r="Y9392" i="55"/>
  <c r="Y9393" i="55"/>
  <c r="Y9394" i="55"/>
  <c r="Y9395" i="55"/>
  <c r="Y9396" i="55"/>
  <c r="Y9397" i="55"/>
  <c r="Y9398" i="55"/>
  <c r="Y9399" i="55"/>
  <c r="Y9400" i="55"/>
  <c r="Y9401" i="55"/>
  <c r="Y9402" i="55"/>
  <c r="Y9403" i="55"/>
  <c r="Y9404" i="55"/>
  <c r="Y9405" i="55"/>
  <c r="Y9406" i="55"/>
  <c r="Y9407" i="55"/>
  <c r="Y9408" i="55"/>
  <c r="Y9409" i="55"/>
  <c r="Y9410" i="55"/>
  <c r="Y9411" i="55"/>
  <c r="Y9412" i="55"/>
  <c r="Y9413" i="55"/>
  <c r="Y9414" i="55"/>
  <c r="Y9415" i="55"/>
  <c r="Y9416" i="55"/>
  <c r="Y9417" i="55"/>
  <c r="Y9418" i="55"/>
  <c r="Y9419" i="55"/>
  <c r="Y9420" i="55"/>
  <c r="Y9421" i="55"/>
  <c r="Y9422" i="55"/>
  <c r="Y9423" i="55"/>
  <c r="Y9424" i="55"/>
  <c r="Y9425" i="55"/>
  <c r="Y9426" i="55"/>
  <c r="Y9427" i="55"/>
  <c r="Y9428" i="55"/>
  <c r="Y9429" i="55"/>
  <c r="Y9430" i="55"/>
  <c r="Y9431" i="55"/>
  <c r="Y9432" i="55"/>
  <c r="Y9433" i="55"/>
  <c r="Y9434" i="55"/>
  <c r="Y9435" i="55"/>
  <c r="Y9436" i="55"/>
  <c r="Y9437" i="55"/>
  <c r="Y9438" i="55"/>
  <c r="Y9439" i="55"/>
  <c r="Y9440" i="55"/>
  <c r="Y9441" i="55"/>
  <c r="Y9442" i="55"/>
  <c r="Y9443" i="55"/>
  <c r="Y9444" i="55"/>
  <c r="Y9445" i="55"/>
  <c r="Y9446" i="55"/>
  <c r="Y9447" i="55"/>
  <c r="Y9448" i="55"/>
  <c r="Y9449" i="55"/>
  <c r="Y9450" i="55"/>
  <c r="Y9451" i="55"/>
  <c r="Y9452" i="55"/>
  <c r="Y9453" i="55"/>
  <c r="Y9454" i="55"/>
  <c r="Y9455" i="55"/>
  <c r="Y9456" i="55"/>
  <c r="Y9457" i="55"/>
  <c r="Y9458" i="55"/>
  <c r="Y9459" i="55"/>
  <c r="Y9460" i="55"/>
  <c r="Y9461" i="55"/>
  <c r="Y9462" i="55"/>
  <c r="Y9463" i="55"/>
  <c r="Y9464" i="55"/>
  <c r="Y9465" i="55"/>
  <c r="Y9466" i="55"/>
  <c r="Y9467" i="55"/>
  <c r="Y9468" i="55"/>
  <c r="Y9469" i="55"/>
  <c r="Y9470" i="55"/>
  <c r="Y9471" i="55"/>
  <c r="Y9472" i="55"/>
  <c r="Y9473" i="55"/>
  <c r="Y9474" i="55"/>
  <c r="Y9475" i="55"/>
  <c r="Y9476" i="55"/>
  <c r="Y9477" i="55"/>
  <c r="Y9478" i="55"/>
  <c r="Y9479" i="55"/>
  <c r="Y9480" i="55"/>
  <c r="Y9481" i="55"/>
  <c r="Y9482" i="55"/>
  <c r="Y9483" i="55"/>
  <c r="Y9484" i="55"/>
  <c r="Y9485" i="55"/>
  <c r="Y9486" i="55"/>
  <c r="Y9487" i="55"/>
  <c r="Y9488" i="55"/>
  <c r="Y9489" i="55"/>
  <c r="Y9490" i="55"/>
  <c r="Y9491" i="55"/>
  <c r="Y9492" i="55"/>
  <c r="Y9493" i="55"/>
  <c r="Y9494" i="55"/>
  <c r="Y9495" i="55"/>
  <c r="Y9496" i="55"/>
  <c r="Y9497" i="55"/>
  <c r="Y9498" i="55"/>
  <c r="Y9499" i="55"/>
  <c r="Y9500" i="55"/>
  <c r="Y9501" i="55"/>
  <c r="Y9502" i="55"/>
  <c r="Y9503" i="55"/>
  <c r="Y9504" i="55"/>
  <c r="Y9505" i="55"/>
  <c r="Y9506" i="55"/>
  <c r="Y9507" i="55"/>
  <c r="Y9508" i="55"/>
  <c r="Y9509" i="55"/>
  <c r="Y9510" i="55"/>
  <c r="Y9511" i="55"/>
  <c r="Y9512" i="55"/>
  <c r="Y9513" i="55"/>
  <c r="Y9514" i="55"/>
  <c r="Y9515" i="55"/>
  <c r="Y9516" i="55"/>
  <c r="Y9517" i="55"/>
  <c r="Y9518" i="55"/>
  <c r="Y9519" i="55"/>
  <c r="Y9520" i="55"/>
  <c r="Y9521" i="55"/>
  <c r="Y9522" i="55"/>
  <c r="Y9523" i="55"/>
  <c r="Y9524" i="55"/>
  <c r="Y9525" i="55"/>
  <c r="Y9526" i="55"/>
  <c r="Y9527" i="55"/>
  <c r="Y9528" i="55"/>
  <c r="Y9529" i="55"/>
  <c r="Y9530" i="55"/>
  <c r="Y9531" i="55"/>
  <c r="Y9532" i="55"/>
  <c r="Y9533" i="55"/>
  <c r="Y9534" i="55"/>
  <c r="Y9535" i="55"/>
  <c r="Y9536" i="55"/>
  <c r="Y9537" i="55"/>
  <c r="Y9538" i="55"/>
  <c r="Y9539" i="55"/>
  <c r="Y9540" i="55"/>
  <c r="Y9541" i="55"/>
  <c r="Y9542" i="55"/>
  <c r="Y9543" i="55"/>
  <c r="Y9544" i="55"/>
  <c r="Y9545" i="55"/>
  <c r="Y9546" i="55"/>
  <c r="Y9547" i="55"/>
  <c r="Y9548" i="55"/>
  <c r="Y9549" i="55"/>
  <c r="Y9550" i="55"/>
  <c r="Y9551" i="55"/>
  <c r="Y9552" i="55"/>
  <c r="Y9553" i="55"/>
  <c r="Y9554" i="55"/>
  <c r="Y9555" i="55"/>
  <c r="Y9556" i="55"/>
  <c r="Y9557" i="55"/>
  <c r="Y9558" i="55"/>
  <c r="Y9559" i="55"/>
  <c r="Y9560" i="55"/>
  <c r="Y9561" i="55"/>
  <c r="Y9562" i="55"/>
  <c r="Y9563" i="55"/>
  <c r="Y9564" i="55"/>
  <c r="Y9565" i="55"/>
  <c r="Y9566" i="55"/>
  <c r="Y9567" i="55"/>
  <c r="Y9568" i="55"/>
  <c r="Y9569" i="55"/>
  <c r="Y9570" i="55"/>
  <c r="Y9571" i="55"/>
  <c r="Y9572" i="55"/>
  <c r="Y9573" i="55"/>
  <c r="Y9574" i="55"/>
  <c r="Y9575" i="55"/>
  <c r="Y9576" i="55"/>
  <c r="Y9577" i="55"/>
  <c r="Y9578" i="55"/>
  <c r="Y9579" i="55"/>
  <c r="Y9580" i="55"/>
  <c r="Y9581" i="55"/>
  <c r="Y9582" i="55"/>
  <c r="Y9583" i="55"/>
  <c r="Y9584" i="55"/>
  <c r="Y9585" i="55"/>
  <c r="Y9586" i="55"/>
  <c r="Y9587" i="55"/>
  <c r="Y9588" i="55"/>
  <c r="Y9589" i="55"/>
  <c r="Y9590" i="55"/>
  <c r="Y9591" i="55"/>
  <c r="Y9592" i="55"/>
  <c r="Y9593" i="55"/>
  <c r="Y9594" i="55"/>
  <c r="Y9595" i="55"/>
  <c r="Y9596" i="55"/>
  <c r="Y9597" i="55"/>
  <c r="Y9598" i="55"/>
  <c r="Y9599" i="55"/>
  <c r="Y9600" i="55"/>
  <c r="Y9601" i="55"/>
  <c r="Y9602" i="55"/>
  <c r="Y9603" i="55"/>
  <c r="Y9604" i="55"/>
  <c r="Y9605" i="55"/>
  <c r="Y9606" i="55"/>
  <c r="Y9607" i="55"/>
  <c r="Y9608" i="55"/>
  <c r="Y9609" i="55"/>
  <c r="Y9610" i="55"/>
  <c r="Y9611" i="55"/>
  <c r="Y9612" i="55"/>
  <c r="Y9613" i="55"/>
  <c r="Y9614" i="55"/>
  <c r="Y9615" i="55"/>
  <c r="Y9616" i="55"/>
  <c r="Y9617" i="55"/>
  <c r="Y9618" i="55"/>
  <c r="Y9619" i="55"/>
  <c r="Y9620" i="55"/>
  <c r="Y9621" i="55"/>
  <c r="Y9622" i="55"/>
  <c r="Y9623" i="55"/>
  <c r="Y9624" i="55"/>
  <c r="Y9625" i="55"/>
  <c r="Y9626" i="55"/>
  <c r="Y9627" i="55"/>
  <c r="Y9628" i="55"/>
  <c r="Y9629" i="55"/>
  <c r="Y9630" i="55"/>
  <c r="Y9631" i="55"/>
  <c r="Y9632" i="55"/>
  <c r="Y9633" i="55"/>
  <c r="Y9634" i="55"/>
  <c r="Y9635" i="55"/>
  <c r="Y9636" i="55"/>
  <c r="Y9637" i="55"/>
  <c r="Y9638" i="55"/>
  <c r="Y9639" i="55"/>
  <c r="Y9640" i="55"/>
  <c r="Y9641" i="55"/>
  <c r="Y9642" i="55"/>
  <c r="Y9643" i="55"/>
  <c r="Y9644" i="55"/>
  <c r="Y9645" i="55"/>
  <c r="Y9646" i="55"/>
  <c r="Y9647" i="55"/>
  <c r="Y9648" i="55"/>
  <c r="Y9649" i="55"/>
  <c r="Y9650" i="55"/>
  <c r="Y9651" i="55"/>
  <c r="Y9652" i="55"/>
  <c r="Y9653" i="55"/>
  <c r="Y9654" i="55"/>
  <c r="Y9655" i="55"/>
  <c r="Y9656" i="55"/>
  <c r="Y9657" i="55"/>
  <c r="Y9658" i="55"/>
  <c r="Y9659" i="55"/>
  <c r="Y9660" i="55"/>
  <c r="Y9661" i="55"/>
  <c r="Y9662" i="55"/>
  <c r="Y9663" i="55"/>
  <c r="Y9664" i="55"/>
  <c r="Y9665" i="55"/>
  <c r="Y9666" i="55"/>
  <c r="Y9667" i="55"/>
  <c r="Y9668" i="55"/>
  <c r="Y9669" i="55"/>
  <c r="Y9670" i="55"/>
  <c r="Y9671" i="55"/>
  <c r="Y9672" i="55"/>
  <c r="Y9673" i="55"/>
  <c r="Y9674" i="55"/>
  <c r="Y9675" i="55"/>
  <c r="Y9676" i="55"/>
  <c r="Y9677" i="55"/>
  <c r="Y9678" i="55"/>
  <c r="Y9679" i="55"/>
  <c r="Y9680" i="55"/>
  <c r="Y9681" i="55"/>
  <c r="Y9682" i="55"/>
  <c r="Y9683" i="55"/>
  <c r="Y9684" i="55"/>
  <c r="Y9685" i="55"/>
  <c r="Y9686" i="55"/>
  <c r="Y9687" i="55"/>
  <c r="Y9688" i="55"/>
  <c r="Y9689" i="55"/>
  <c r="Y9690" i="55"/>
  <c r="Y9691" i="55"/>
  <c r="Y9692" i="55"/>
  <c r="Y9693" i="55"/>
  <c r="Y9694" i="55"/>
  <c r="Y9695" i="55"/>
  <c r="Y9696" i="55"/>
  <c r="Y9697" i="55"/>
  <c r="Y9698" i="55"/>
  <c r="Y9699" i="55"/>
  <c r="Y9700" i="55"/>
  <c r="Y9701" i="55"/>
  <c r="Y9702" i="55"/>
  <c r="Y9703" i="55"/>
  <c r="Y9704" i="55"/>
  <c r="Y9705" i="55"/>
  <c r="Y9706" i="55"/>
  <c r="Y9707" i="55"/>
  <c r="Y9708" i="55"/>
  <c r="Y9709" i="55"/>
  <c r="Y9710" i="55"/>
  <c r="Y9711" i="55"/>
  <c r="Y9712" i="55"/>
  <c r="Y9713" i="55"/>
  <c r="Y9714" i="55"/>
  <c r="Y9715" i="55"/>
  <c r="Y9716" i="55"/>
  <c r="Y9717" i="55"/>
  <c r="Y9718" i="55"/>
  <c r="Y9719" i="55"/>
  <c r="Y9720" i="55"/>
  <c r="Y9721" i="55"/>
  <c r="Y9722" i="55"/>
  <c r="Y9723" i="55"/>
  <c r="Y9724" i="55"/>
  <c r="Y9725" i="55"/>
  <c r="Y9726" i="55"/>
  <c r="Y9727" i="55"/>
  <c r="Y9728" i="55"/>
  <c r="Y9729" i="55"/>
  <c r="Y9730" i="55"/>
  <c r="Y9731" i="55"/>
  <c r="Y9732" i="55"/>
  <c r="Y9733" i="55"/>
  <c r="Y9734" i="55"/>
  <c r="Y9735" i="55"/>
  <c r="Y9736" i="55"/>
  <c r="Y9737" i="55"/>
  <c r="Y9738" i="55"/>
  <c r="Y9739" i="55"/>
  <c r="Y9740" i="55"/>
  <c r="Y9741" i="55"/>
  <c r="Y9742" i="55"/>
  <c r="Y9743" i="55"/>
  <c r="Y9744" i="55"/>
  <c r="Y9745" i="55"/>
  <c r="Y9746" i="55"/>
  <c r="Y9747" i="55"/>
  <c r="Y9748" i="55"/>
  <c r="Y9749" i="55"/>
  <c r="Y9750" i="55"/>
  <c r="Y9751" i="55"/>
  <c r="Y9752" i="55"/>
  <c r="Y9753" i="55"/>
  <c r="Y9754" i="55"/>
  <c r="Y9755" i="55"/>
  <c r="Y9756" i="55"/>
  <c r="Y9757" i="55"/>
  <c r="Y9758" i="55"/>
  <c r="Y9759" i="55"/>
  <c r="Y9760" i="55"/>
  <c r="Y9761" i="55"/>
  <c r="Y9762" i="55"/>
  <c r="Y9763" i="55"/>
  <c r="Y9764" i="55"/>
  <c r="Y9765" i="55"/>
  <c r="Y9766" i="55"/>
  <c r="Y9767" i="55"/>
  <c r="Y9768" i="55"/>
  <c r="Y9769" i="55"/>
  <c r="Y9770" i="55"/>
  <c r="Y9771" i="55"/>
  <c r="Y9772" i="55"/>
  <c r="Y9773" i="55"/>
  <c r="Y9774" i="55"/>
  <c r="Y9775" i="55"/>
  <c r="Y9776" i="55"/>
  <c r="Y9777" i="55"/>
  <c r="Y9778" i="55"/>
  <c r="Y9779" i="55"/>
  <c r="Y9780" i="55"/>
  <c r="Y9781" i="55"/>
  <c r="Y9782" i="55"/>
  <c r="Y9783" i="55"/>
  <c r="Y9784" i="55"/>
  <c r="Y9785" i="55"/>
  <c r="Y9786" i="55"/>
  <c r="Y9787" i="55"/>
  <c r="Y9788" i="55"/>
  <c r="Y9789" i="55"/>
  <c r="Y9790" i="55"/>
  <c r="Y9791" i="55"/>
  <c r="Y9792" i="55"/>
  <c r="Y9793" i="55"/>
  <c r="Y9794" i="55"/>
  <c r="Y9795" i="55"/>
  <c r="Y9796" i="55"/>
  <c r="Y9797" i="55"/>
  <c r="Y9798" i="55"/>
  <c r="Y9799" i="55"/>
  <c r="Y9800" i="55"/>
  <c r="Y9801" i="55"/>
  <c r="Y9802" i="55"/>
  <c r="Y9803" i="55"/>
  <c r="Y9804" i="55"/>
  <c r="Y9805" i="55"/>
  <c r="Y9806" i="55"/>
  <c r="Y9807" i="55"/>
  <c r="Y9808" i="55"/>
  <c r="Y9809" i="55"/>
  <c r="Y9810" i="55"/>
  <c r="Y9811" i="55"/>
  <c r="Y9812" i="55"/>
  <c r="Y9813" i="55"/>
  <c r="Y9814" i="55"/>
  <c r="Y9815" i="55"/>
  <c r="Y9816" i="55"/>
  <c r="Y9817" i="55"/>
  <c r="Y9818" i="55"/>
  <c r="Y9819" i="55"/>
  <c r="Y9820" i="55"/>
  <c r="Y9821" i="55"/>
  <c r="Y9822" i="55"/>
  <c r="Y9823" i="55"/>
  <c r="Y9824" i="55"/>
  <c r="Y9825" i="55"/>
  <c r="Y9826" i="55"/>
  <c r="Y9827" i="55"/>
  <c r="Y9828" i="55"/>
  <c r="Y9829" i="55"/>
  <c r="Y9830" i="55"/>
  <c r="Y9831" i="55"/>
  <c r="Y9832" i="55"/>
  <c r="Y9833" i="55"/>
  <c r="Y9834" i="55"/>
  <c r="Y9835" i="55"/>
  <c r="Y9836" i="55"/>
  <c r="Y9837" i="55"/>
  <c r="Y9838" i="55"/>
  <c r="Y9839" i="55"/>
  <c r="Y9840" i="55"/>
  <c r="Y9841" i="55"/>
  <c r="Y9842" i="55"/>
  <c r="Y9843" i="55"/>
  <c r="Y9844" i="55"/>
  <c r="Y9845" i="55"/>
  <c r="Y9846" i="55"/>
  <c r="Y9847" i="55"/>
  <c r="Y9848" i="55"/>
  <c r="Y9849" i="55"/>
  <c r="Y9850" i="55"/>
  <c r="Y9851" i="55"/>
  <c r="Y9852" i="55"/>
  <c r="Y9853" i="55"/>
  <c r="Y9854" i="55"/>
  <c r="Y9855" i="55"/>
  <c r="Y9856" i="55"/>
  <c r="Y9857" i="55"/>
  <c r="Y9858" i="55"/>
  <c r="Y9859" i="55"/>
  <c r="Y9860" i="55"/>
  <c r="Y9861" i="55"/>
  <c r="Y9862" i="55"/>
  <c r="Y9863" i="55"/>
  <c r="Y9864" i="55"/>
  <c r="Y9865" i="55"/>
  <c r="Y9866" i="55"/>
  <c r="Y9867" i="55"/>
  <c r="Y9868" i="55"/>
  <c r="Y9869" i="55"/>
  <c r="Y9870" i="55"/>
  <c r="Y9871" i="55"/>
  <c r="Y9872" i="55"/>
  <c r="Y9873" i="55"/>
  <c r="Y9874" i="55"/>
  <c r="Y9875" i="55"/>
  <c r="Y9876" i="55"/>
  <c r="Y9877" i="55"/>
  <c r="Y9878" i="55"/>
  <c r="Y9879" i="55"/>
  <c r="Y9880" i="55"/>
  <c r="Y9881" i="55"/>
  <c r="Y9882" i="55"/>
  <c r="Y9883" i="55"/>
  <c r="Y9884" i="55"/>
  <c r="Y9885" i="55"/>
  <c r="Y9886" i="55"/>
  <c r="Y9887" i="55"/>
  <c r="Y9888" i="55"/>
  <c r="Y9889" i="55"/>
  <c r="Y9890" i="55"/>
  <c r="Y9891" i="55"/>
  <c r="Y9892" i="55"/>
  <c r="Y9893" i="55"/>
  <c r="Y9894" i="55"/>
  <c r="Y9895" i="55"/>
  <c r="Y9896" i="55"/>
  <c r="Y9897" i="55"/>
  <c r="Y9898" i="55"/>
  <c r="Y9899" i="55"/>
  <c r="Y9900" i="55"/>
  <c r="Y9901" i="55"/>
  <c r="Y9902" i="55"/>
  <c r="Y9903" i="55"/>
  <c r="Y9904" i="55"/>
  <c r="Y9905" i="55"/>
  <c r="Y9906" i="55"/>
  <c r="Y9907" i="55"/>
  <c r="Y9908" i="55"/>
  <c r="Y9909" i="55"/>
  <c r="Y9910" i="55"/>
  <c r="Y9911" i="55"/>
  <c r="Y9912" i="55"/>
  <c r="Y9913" i="55"/>
  <c r="Y9914" i="55"/>
  <c r="Y9915" i="55"/>
  <c r="Z9915" i="55" s="1"/>
  <c r="Y9916" i="55"/>
  <c r="Y9917" i="55"/>
  <c r="Y9918" i="55"/>
  <c r="Y9919" i="55"/>
  <c r="Y9920" i="55"/>
  <c r="Y9921" i="55"/>
  <c r="Y9922" i="55"/>
  <c r="Y9923" i="55"/>
  <c r="Y9924" i="55"/>
  <c r="Y9925" i="55"/>
  <c r="Y9926" i="55"/>
  <c r="Y9927" i="55"/>
  <c r="Y9928" i="55"/>
  <c r="Y9929" i="55"/>
  <c r="Y9930" i="55"/>
  <c r="Y9931" i="55"/>
  <c r="Y9932" i="55"/>
  <c r="Y9933" i="55"/>
  <c r="Y9934" i="55"/>
  <c r="Y9935" i="55"/>
  <c r="Y9936" i="55"/>
  <c r="Y9937" i="55"/>
  <c r="Y9938" i="55"/>
  <c r="Y9939" i="55"/>
  <c r="Y9940" i="55"/>
  <c r="Y9941" i="55"/>
  <c r="Y9942" i="55"/>
  <c r="Y9943" i="55"/>
  <c r="Y9944" i="55"/>
  <c r="Y9945" i="55"/>
  <c r="Y9946" i="55"/>
  <c r="Y9947" i="55"/>
  <c r="Z9947" i="55" s="1"/>
  <c r="Y9948" i="55"/>
  <c r="Y9949" i="55"/>
  <c r="Y9950" i="55"/>
  <c r="Y9951" i="55"/>
  <c r="Y9952" i="55"/>
  <c r="Y9953" i="55"/>
  <c r="Y9954" i="55"/>
  <c r="Y9955" i="55"/>
  <c r="Y9956" i="55"/>
  <c r="Y9957" i="55"/>
  <c r="Y9958" i="55"/>
  <c r="Y9959" i="55"/>
  <c r="Y9960" i="55"/>
  <c r="Y9961" i="55"/>
  <c r="Y9962" i="55"/>
  <c r="Y9963" i="55"/>
  <c r="Y9964" i="55"/>
  <c r="Y9965" i="55"/>
  <c r="Y9966" i="55"/>
  <c r="Y9967" i="55"/>
  <c r="Y9968" i="55"/>
  <c r="Y9969" i="55"/>
  <c r="Y9970" i="55"/>
  <c r="Y9971" i="55"/>
  <c r="Y9972" i="55"/>
  <c r="Y9973" i="55"/>
  <c r="Y9974" i="55"/>
  <c r="Y9975" i="55"/>
  <c r="Y9976" i="55"/>
  <c r="Y9977" i="55"/>
  <c r="Y9978" i="55"/>
  <c r="Y9979" i="55"/>
  <c r="Y9980" i="55"/>
  <c r="Y9981" i="55"/>
  <c r="Y9982" i="55"/>
  <c r="Y9983" i="55"/>
  <c r="Y9984" i="55"/>
  <c r="Y9985" i="55"/>
  <c r="Y9986" i="55"/>
  <c r="Y9987" i="55"/>
  <c r="Y9988" i="55"/>
  <c r="Y9989" i="55"/>
  <c r="Y9990" i="55"/>
  <c r="Y9991" i="55"/>
  <c r="Y9992" i="55"/>
  <c r="Y9993" i="55"/>
  <c r="Y9994" i="55"/>
  <c r="Y9995" i="55"/>
  <c r="Y9996" i="55"/>
  <c r="Y9997" i="55"/>
  <c r="Y9998" i="55"/>
  <c r="Y9999" i="55"/>
  <c r="Y10000" i="55"/>
  <c r="Y10001" i="55"/>
  <c r="Y10002" i="55"/>
  <c r="Y10003" i="55"/>
  <c r="Y10004" i="55"/>
  <c r="Y10005" i="55"/>
  <c r="Y10006" i="55"/>
  <c r="Y10007" i="55"/>
  <c r="Y10008" i="55"/>
  <c r="Y10009" i="55"/>
  <c r="Y10010" i="55"/>
  <c r="Y10011" i="55"/>
  <c r="Y10012" i="55"/>
  <c r="Y10013" i="55"/>
  <c r="Y10014" i="55"/>
  <c r="Y10015" i="55"/>
  <c r="Y10016" i="55"/>
  <c r="Y10017" i="55"/>
  <c r="Y10018" i="55"/>
  <c r="Y10019" i="55"/>
  <c r="Y10020" i="55"/>
  <c r="Y10021" i="55"/>
  <c r="Y10022" i="55"/>
  <c r="Y10023" i="55"/>
  <c r="Y10024" i="55"/>
  <c r="Y10025" i="55"/>
  <c r="Y10026" i="55"/>
  <c r="Y10027" i="55"/>
  <c r="Y10028" i="55"/>
  <c r="Y10029" i="55"/>
  <c r="Y10030" i="55"/>
  <c r="Y10031" i="55"/>
  <c r="Y10032" i="55"/>
  <c r="Y10033" i="55"/>
  <c r="Y10034" i="55"/>
  <c r="Y10035" i="55"/>
  <c r="Y10036" i="55"/>
  <c r="Y10037" i="55"/>
  <c r="Y10038" i="55"/>
  <c r="Y10039" i="55"/>
  <c r="Y10040" i="55"/>
  <c r="Y10041" i="55"/>
  <c r="Y10042" i="55"/>
  <c r="Y10043" i="55"/>
  <c r="Y10044" i="55"/>
  <c r="Y10045" i="55"/>
  <c r="Y10046" i="55"/>
  <c r="Y10047" i="55"/>
  <c r="Y10048" i="55"/>
  <c r="Y10049" i="55"/>
  <c r="Y10050" i="55"/>
  <c r="Y10051" i="55"/>
  <c r="Y10052" i="55"/>
  <c r="Y10053" i="55"/>
  <c r="Y10054" i="55"/>
  <c r="Y10055" i="55"/>
  <c r="Y10056" i="55"/>
  <c r="Y10057" i="55"/>
  <c r="Y10058" i="55"/>
  <c r="Y10059" i="55"/>
  <c r="Y10060" i="55"/>
  <c r="Y10061" i="55"/>
  <c r="Y10062" i="55"/>
  <c r="Y10063" i="55"/>
  <c r="Y10064" i="55"/>
  <c r="Y10065" i="55"/>
  <c r="Y10066" i="55"/>
  <c r="Y10067" i="55"/>
  <c r="Y10068" i="55"/>
  <c r="Y10069" i="55"/>
  <c r="Y10070" i="55"/>
  <c r="Y10071" i="55"/>
  <c r="Y10072" i="55"/>
  <c r="Y10073" i="55"/>
  <c r="Y10074" i="55"/>
  <c r="Y10075" i="55"/>
  <c r="Y10076" i="55"/>
  <c r="Y10077" i="55"/>
  <c r="Y10078" i="55"/>
  <c r="Y10079" i="55"/>
  <c r="Y10080" i="55"/>
  <c r="Y10081" i="55"/>
  <c r="Y10082" i="55"/>
  <c r="Y10083" i="55"/>
  <c r="Y10084" i="55"/>
  <c r="Y10085" i="55"/>
  <c r="Y10086" i="55"/>
  <c r="Y10087" i="55"/>
  <c r="Y10088" i="55"/>
  <c r="Y10089" i="55"/>
  <c r="Y10090" i="55"/>
  <c r="Y10091" i="55"/>
  <c r="Y10092" i="55"/>
  <c r="Y10093" i="55"/>
  <c r="Y10094" i="55"/>
  <c r="Y10095" i="55"/>
  <c r="Y10096" i="55"/>
  <c r="Y10097" i="55"/>
  <c r="Y10098" i="55"/>
  <c r="Y10099" i="55"/>
  <c r="Y10100" i="55"/>
  <c r="Y10101" i="55"/>
  <c r="Y10102" i="55"/>
  <c r="Y10103" i="55"/>
  <c r="Y10104" i="55"/>
  <c r="Y10105" i="55"/>
  <c r="Y10106" i="55"/>
  <c r="Y10107" i="55"/>
  <c r="Y10108" i="55"/>
  <c r="Y10109" i="55"/>
  <c r="Y10110" i="55"/>
  <c r="Y10111" i="55"/>
  <c r="Y10112" i="55"/>
  <c r="Y10113" i="55"/>
  <c r="Y10114" i="55"/>
  <c r="Y10115" i="55"/>
  <c r="Y10116" i="55"/>
  <c r="Y10117" i="55"/>
  <c r="Y10118" i="55"/>
  <c r="Y10119" i="55"/>
  <c r="Y10120" i="55"/>
  <c r="Y10121" i="55"/>
  <c r="Y10122" i="55"/>
  <c r="Y10123" i="55"/>
  <c r="Y10124" i="55"/>
  <c r="Y10125" i="55"/>
  <c r="Y10126" i="55"/>
  <c r="Y10127" i="55"/>
  <c r="Y10128" i="55"/>
  <c r="Y10129" i="55"/>
  <c r="Y10130" i="55"/>
  <c r="Y10131" i="55"/>
  <c r="Y10132" i="55"/>
  <c r="Y10133" i="55"/>
  <c r="Y10134" i="55"/>
  <c r="Y10135" i="55"/>
  <c r="Y10136" i="55"/>
  <c r="Y10137" i="55"/>
  <c r="Y10138" i="55"/>
  <c r="Y10139" i="55"/>
  <c r="Y10140" i="55"/>
  <c r="Y10141" i="55"/>
  <c r="Y10142" i="55"/>
  <c r="Y10143" i="55"/>
  <c r="Y10144" i="55"/>
  <c r="Y10145" i="55"/>
  <c r="Y10146" i="55"/>
  <c r="Y10147" i="55"/>
  <c r="Y10148" i="55"/>
  <c r="Y10149" i="55"/>
  <c r="Y10150" i="55"/>
  <c r="Y10151" i="55"/>
  <c r="Y10152" i="55"/>
  <c r="Y10153" i="55"/>
  <c r="Y10154" i="55"/>
  <c r="Y10155" i="55"/>
  <c r="Y10156" i="55"/>
  <c r="Y10157" i="55"/>
  <c r="Y10158" i="55"/>
  <c r="Y10159" i="55"/>
  <c r="Y10160" i="55"/>
  <c r="Y10161" i="55"/>
  <c r="Y10162" i="55"/>
  <c r="Y10163" i="55"/>
  <c r="Y10164" i="55"/>
  <c r="Y10165" i="55"/>
  <c r="Y10166" i="55"/>
  <c r="Y10167" i="55"/>
  <c r="Y10168" i="55"/>
  <c r="Y10169" i="55"/>
  <c r="Y10170" i="55"/>
  <c r="Y10171" i="55"/>
  <c r="Y10172" i="55"/>
  <c r="Y10173" i="55"/>
  <c r="Y10174" i="55"/>
  <c r="Y10175" i="55"/>
  <c r="Y10176" i="55"/>
  <c r="Y10177" i="55"/>
  <c r="Y10178" i="55"/>
  <c r="Y10179" i="55"/>
  <c r="Y10180" i="55"/>
  <c r="Y10181" i="55"/>
  <c r="Y10182" i="55"/>
  <c r="Y10183" i="55"/>
  <c r="Y10184" i="55"/>
  <c r="Y10185" i="55"/>
  <c r="Y10186" i="55"/>
  <c r="Y10187" i="55"/>
  <c r="Y10188" i="55"/>
  <c r="Y10189" i="55"/>
  <c r="Y10190" i="55"/>
  <c r="Y10191" i="55"/>
  <c r="Y10192" i="55"/>
  <c r="Y10193" i="55"/>
  <c r="Y10194" i="55"/>
  <c r="Y10195" i="55"/>
  <c r="Y10196" i="55"/>
  <c r="Y10197" i="55"/>
  <c r="Y10198" i="55"/>
  <c r="Y10199" i="55"/>
  <c r="Y10200" i="55"/>
  <c r="Y10201" i="55"/>
  <c r="Y10202" i="55"/>
  <c r="Y10203" i="55"/>
  <c r="Y10204" i="55"/>
  <c r="Y10205" i="55"/>
  <c r="Y10206" i="55"/>
  <c r="Y10207" i="55"/>
  <c r="Y10208" i="55"/>
  <c r="Y10209" i="55"/>
  <c r="Y10210" i="55"/>
  <c r="Y10211" i="55"/>
  <c r="Y10212" i="55"/>
  <c r="Y10213" i="55"/>
  <c r="Y10214" i="55"/>
  <c r="Y10215" i="55"/>
  <c r="Y10216" i="55"/>
  <c r="Y10217" i="55"/>
  <c r="Y10218" i="55"/>
  <c r="Y10219" i="55"/>
  <c r="Y10220" i="55"/>
  <c r="Y10221" i="55"/>
  <c r="Y10222" i="55"/>
  <c r="Y10223" i="55"/>
  <c r="Y10224" i="55"/>
  <c r="Y10225" i="55"/>
  <c r="Y10226" i="55"/>
  <c r="Y10227" i="55"/>
  <c r="Y10228" i="55"/>
  <c r="Y10229" i="55"/>
  <c r="Y10230" i="55"/>
  <c r="Y10231" i="55"/>
  <c r="Y10232" i="55"/>
  <c r="Y10233" i="55"/>
  <c r="Y10234" i="55"/>
  <c r="Y10235" i="55"/>
  <c r="Y10236" i="55"/>
  <c r="Y10237" i="55"/>
  <c r="Y10238" i="55"/>
  <c r="Y10239" i="55"/>
  <c r="Y10240" i="55"/>
  <c r="Y10241" i="55"/>
  <c r="Y10242" i="55"/>
  <c r="Y10243" i="55"/>
  <c r="Y10244" i="55"/>
  <c r="Y10245" i="55"/>
  <c r="Y10246" i="55"/>
  <c r="Y10247" i="55"/>
  <c r="Y10248" i="55"/>
  <c r="Y10249" i="55"/>
  <c r="Y10250" i="55"/>
  <c r="Y10251" i="55"/>
  <c r="Y10252" i="55"/>
  <c r="Y10253" i="55"/>
  <c r="Y10254" i="55"/>
  <c r="Y10255" i="55"/>
  <c r="Z10255" i="55" s="1"/>
  <c r="Y10256" i="55"/>
  <c r="Y10257" i="55"/>
  <c r="Y10258" i="55"/>
  <c r="Y10259" i="55"/>
  <c r="Y10260" i="55"/>
  <c r="Y10261" i="55"/>
  <c r="Y10262" i="55"/>
  <c r="Y10263" i="55"/>
  <c r="Y10264" i="55"/>
  <c r="Y10265" i="55"/>
  <c r="Y10266" i="55"/>
  <c r="Y10267" i="55"/>
  <c r="Y10268" i="55"/>
  <c r="Y10269" i="55"/>
  <c r="Y10270" i="55"/>
  <c r="Y10271" i="55"/>
  <c r="Y10272" i="55"/>
  <c r="Y10273" i="55"/>
  <c r="Y10274" i="55"/>
  <c r="Y10275" i="55"/>
  <c r="Y10276" i="55"/>
  <c r="Y10277" i="55"/>
  <c r="Y10278" i="55"/>
  <c r="Y10279" i="55"/>
  <c r="Z10279" i="55" s="1"/>
  <c r="Y10280" i="55"/>
  <c r="Y10281" i="55"/>
  <c r="Y10282" i="55"/>
  <c r="Y10283" i="55"/>
  <c r="Y10284" i="55"/>
  <c r="Y10285" i="55"/>
  <c r="Y10286" i="55"/>
  <c r="Y10287" i="55"/>
  <c r="Z10287" i="55" s="1"/>
  <c r="Y10288" i="55"/>
  <c r="Y10289" i="55"/>
  <c r="Y10290" i="55"/>
  <c r="Y10291" i="55"/>
  <c r="Y10292" i="55"/>
  <c r="Y10293" i="55"/>
  <c r="Y10294" i="55"/>
  <c r="Y10295" i="55"/>
  <c r="Y10296" i="55"/>
  <c r="Y10297" i="55"/>
  <c r="Y10298" i="55"/>
  <c r="Y10299" i="55"/>
  <c r="Z10299" i="55" s="1"/>
  <c r="Y10300" i="55"/>
  <c r="Y10301" i="55"/>
  <c r="Y10302" i="55"/>
  <c r="Y10303" i="55"/>
  <c r="Y10304" i="55"/>
  <c r="Y10305" i="55"/>
  <c r="Y10306" i="55"/>
  <c r="Y10307" i="55"/>
  <c r="Y10308" i="55"/>
  <c r="Y10309" i="55"/>
  <c r="Y10310" i="55"/>
  <c r="Y10311" i="55"/>
  <c r="Y10312" i="55"/>
  <c r="Y10313" i="55"/>
  <c r="Y10314" i="55"/>
  <c r="Y10315" i="55"/>
  <c r="Z10315" i="55" s="1"/>
  <c r="Y10316" i="55"/>
  <c r="Y10317" i="55"/>
  <c r="Y10318" i="55"/>
  <c r="Y10319" i="55"/>
  <c r="Y10320" i="55"/>
  <c r="Y10321" i="55"/>
  <c r="Y10322" i="55"/>
  <c r="Y10323" i="55"/>
  <c r="Y10324" i="55"/>
  <c r="Y10325" i="55"/>
  <c r="Y10326" i="55"/>
  <c r="Y10327" i="55"/>
  <c r="Y10328" i="55"/>
  <c r="Y10329" i="55"/>
  <c r="Y10330" i="55"/>
  <c r="Y10331" i="55"/>
  <c r="Z10331" i="55" s="1"/>
  <c r="Y10332" i="55"/>
  <c r="Y10333" i="55"/>
  <c r="Y10334" i="55"/>
  <c r="Y10335" i="55"/>
  <c r="Y10336" i="55"/>
  <c r="Y10337" i="55"/>
  <c r="Y10338" i="55"/>
  <c r="Y10339" i="55"/>
  <c r="Y10340" i="55"/>
  <c r="Y10341" i="55"/>
  <c r="Y10342" i="55"/>
  <c r="Y10343" i="55"/>
  <c r="Z10343" i="55" s="1"/>
  <c r="Y10344" i="55"/>
  <c r="Y10345" i="55"/>
  <c r="Y10346" i="55"/>
  <c r="Y10347" i="55"/>
  <c r="Y10348" i="55"/>
  <c r="Y10349" i="55"/>
  <c r="Y10350" i="55"/>
  <c r="Y10351" i="55"/>
  <c r="Z10351" i="55" s="1"/>
  <c r="Y10352" i="55"/>
  <c r="Y10353" i="55"/>
  <c r="Y10354" i="55"/>
  <c r="Y10355" i="55"/>
  <c r="Y10356" i="55"/>
  <c r="Y10357" i="55"/>
  <c r="Y10358" i="55"/>
  <c r="Y10359" i="55"/>
  <c r="Y10360" i="55"/>
  <c r="Y10361" i="55"/>
  <c r="Y10362" i="55"/>
  <c r="Y10363" i="55"/>
  <c r="Z10363" i="55" s="1"/>
  <c r="Y10364" i="55"/>
  <c r="Y10365" i="55"/>
  <c r="Y10366" i="55"/>
  <c r="Y10367" i="55"/>
  <c r="Y10368" i="55"/>
  <c r="Y10369" i="55"/>
  <c r="Y10370" i="55"/>
  <c r="Y10371" i="55"/>
  <c r="Y10372" i="55"/>
  <c r="Y10373" i="55"/>
  <c r="Y10374" i="55"/>
  <c r="Y10375" i="55"/>
  <c r="Z10375" i="55" s="1"/>
  <c r="Y10376" i="55"/>
  <c r="Y10377" i="55"/>
  <c r="Y10378" i="55"/>
  <c r="Y10379" i="55"/>
  <c r="Y10380" i="55"/>
  <c r="Y10381" i="55"/>
  <c r="Y10382" i="55"/>
  <c r="Y10383" i="55"/>
  <c r="Z10383" i="55" s="1"/>
  <c r="Y10384" i="55"/>
  <c r="Y10385" i="55"/>
  <c r="Y10386" i="55"/>
  <c r="Y10387" i="55"/>
  <c r="Y10388" i="55"/>
  <c r="Y10389" i="55"/>
  <c r="Y10390" i="55"/>
  <c r="Y10391" i="55"/>
  <c r="Y10392" i="55"/>
  <c r="Y10393" i="55"/>
  <c r="Y10394" i="55"/>
  <c r="Y10395" i="55"/>
  <c r="Z10395" i="55" s="1"/>
  <c r="Y10396" i="55"/>
  <c r="Y10397" i="55"/>
  <c r="Y10398" i="55"/>
  <c r="Y10399" i="55"/>
  <c r="Y10400" i="55"/>
  <c r="Y10401" i="55"/>
  <c r="Y10402" i="55"/>
  <c r="Y10403" i="55"/>
  <c r="Y10404" i="55"/>
  <c r="Y10405" i="55"/>
  <c r="Y10406" i="55"/>
  <c r="Y10407" i="55"/>
  <c r="Y10408" i="55"/>
  <c r="Y10409" i="55"/>
  <c r="Y10410" i="55"/>
  <c r="Y10411" i="55"/>
  <c r="Z10411" i="55" s="1"/>
  <c r="Y10412" i="55"/>
  <c r="Y10413" i="55"/>
  <c r="Y10414" i="55"/>
  <c r="Y10415" i="55"/>
  <c r="Y10416" i="55"/>
  <c r="Y10417" i="55"/>
  <c r="Y10418" i="55"/>
  <c r="Y10419" i="55"/>
  <c r="Y10420" i="55"/>
  <c r="Y10421" i="55"/>
  <c r="Y10422" i="55"/>
  <c r="Y10423" i="55"/>
  <c r="Y10424" i="55"/>
  <c r="Y10425" i="55"/>
  <c r="Y10426" i="55"/>
  <c r="Y10427" i="55"/>
  <c r="Z10427" i="55" s="1"/>
  <c r="Y10428" i="55"/>
  <c r="Y10429" i="55"/>
  <c r="Y10430" i="55"/>
  <c r="Y10431" i="55"/>
  <c r="Y10432" i="55"/>
  <c r="Y10433" i="55"/>
  <c r="Y10434" i="55"/>
  <c r="Y10435" i="55"/>
  <c r="Y10436" i="55"/>
  <c r="Y10437" i="55"/>
  <c r="Y10438" i="55"/>
  <c r="Y10439" i="55"/>
  <c r="Y10440" i="55"/>
  <c r="Y10441" i="55"/>
  <c r="Y10442" i="55"/>
  <c r="Y10443" i="55"/>
  <c r="Z10443" i="55" s="1"/>
  <c r="Y10444" i="55"/>
  <c r="Y10445" i="55"/>
  <c r="Y10446" i="55"/>
  <c r="Y10447" i="55"/>
  <c r="Y10448" i="55"/>
  <c r="Y10449" i="55"/>
  <c r="Y10450" i="55"/>
  <c r="Y10451" i="55"/>
  <c r="Y10452" i="55"/>
  <c r="Y10453" i="55"/>
  <c r="Y10454" i="55"/>
  <c r="Y10455" i="55"/>
  <c r="Y10456" i="55"/>
  <c r="Y10457" i="55"/>
  <c r="Y10458" i="55"/>
  <c r="Y10459" i="55"/>
  <c r="Y10460" i="55"/>
  <c r="Y10461" i="55"/>
  <c r="Y10462" i="55"/>
  <c r="Y10463" i="55"/>
  <c r="Y10464" i="55"/>
  <c r="Y10465" i="55"/>
  <c r="Y10466" i="55"/>
  <c r="Y10467" i="55"/>
  <c r="Y10468" i="55"/>
  <c r="Y10469" i="55"/>
  <c r="Y10470" i="55"/>
  <c r="Y10471" i="55"/>
  <c r="Y10472" i="55"/>
  <c r="Y10473" i="55"/>
  <c r="Y10474" i="55"/>
  <c r="Y10475" i="55"/>
  <c r="Z10475" i="55" s="1"/>
  <c r="Y10476" i="55"/>
  <c r="Y10477" i="55"/>
  <c r="Y10478" i="55"/>
  <c r="Y10479" i="55"/>
  <c r="Y10480" i="55"/>
  <c r="Y10481" i="55"/>
  <c r="Y10482" i="55"/>
  <c r="Y10483" i="55"/>
  <c r="Y10484" i="55"/>
  <c r="Y10485" i="55"/>
  <c r="Y10486" i="55"/>
  <c r="Y10487" i="55"/>
  <c r="Y10488" i="55"/>
  <c r="Y10489" i="55"/>
  <c r="Y10490" i="55"/>
  <c r="Y10491" i="55"/>
  <c r="Y10492" i="55"/>
  <c r="Y10493" i="55"/>
  <c r="Y10494" i="55"/>
  <c r="Y10495" i="55"/>
  <c r="Y10496" i="55"/>
  <c r="Y10497" i="55"/>
  <c r="Y10498" i="55"/>
  <c r="Y10499" i="55"/>
  <c r="Y10500" i="55"/>
  <c r="Y10501" i="55"/>
  <c r="Y10502" i="55"/>
  <c r="Y10503" i="55"/>
  <c r="Y10504" i="55"/>
  <c r="Y10505" i="55"/>
  <c r="Y10506" i="55"/>
  <c r="Y10507" i="55"/>
  <c r="Y10508" i="55"/>
  <c r="Y10509" i="55"/>
  <c r="Y10510" i="55"/>
  <c r="Y10511" i="55"/>
  <c r="Y10512" i="55"/>
  <c r="Y10513" i="55"/>
  <c r="Y10514" i="55"/>
  <c r="Y10515" i="55"/>
  <c r="Y10516" i="55"/>
  <c r="Y10517" i="55"/>
  <c r="Y10518" i="55"/>
  <c r="Y10519" i="55"/>
  <c r="Y10520" i="55"/>
  <c r="Y10521" i="55"/>
  <c r="Y10522" i="55"/>
  <c r="Y10523" i="55"/>
  <c r="Y10524" i="55"/>
  <c r="Y10525" i="55"/>
  <c r="Y10526" i="55"/>
  <c r="Y10527" i="55"/>
  <c r="Y10528" i="55"/>
  <c r="Y10529" i="55"/>
  <c r="Y10530" i="55"/>
  <c r="Y10531" i="55"/>
  <c r="Y10532" i="55"/>
  <c r="Y10533" i="55"/>
  <c r="Y10534" i="55"/>
  <c r="Y10535" i="55"/>
  <c r="Y10536" i="55"/>
  <c r="Y10537" i="55"/>
  <c r="Y10538" i="55"/>
  <c r="Y10539" i="55"/>
  <c r="Y10540" i="55"/>
  <c r="Y10541" i="55"/>
  <c r="Y10542" i="55"/>
  <c r="Y10543" i="55"/>
  <c r="Y10544" i="55"/>
  <c r="Y10545" i="55"/>
  <c r="Y10546" i="55"/>
  <c r="Y10547" i="55"/>
  <c r="Y10548" i="55"/>
  <c r="Y10549" i="55"/>
  <c r="Y10550" i="55"/>
  <c r="Y10551" i="55"/>
  <c r="Y10552" i="55"/>
  <c r="Y10553" i="55"/>
  <c r="Y10554" i="55"/>
  <c r="Y10555" i="55"/>
  <c r="Y10556" i="55"/>
  <c r="Y10557" i="55"/>
  <c r="Y10558" i="55"/>
  <c r="Y10559" i="55"/>
  <c r="Y10560" i="55"/>
  <c r="Y10561" i="55"/>
  <c r="Y10562" i="55"/>
  <c r="Y10563" i="55"/>
  <c r="Y10564" i="55"/>
  <c r="Y10565" i="55"/>
  <c r="Y10566" i="55"/>
  <c r="Y10567" i="55"/>
  <c r="Z10567" i="55" s="1"/>
  <c r="Y10568" i="55"/>
  <c r="Y10569" i="55"/>
  <c r="Y10570" i="55"/>
  <c r="Y10571" i="55"/>
  <c r="Y10572" i="55"/>
  <c r="Y10573" i="55"/>
  <c r="Y10574" i="55"/>
  <c r="Y10575" i="55"/>
  <c r="Y10576" i="55"/>
  <c r="Y10577" i="55"/>
  <c r="Y10578" i="55"/>
  <c r="Y10579" i="55"/>
  <c r="Y10580" i="55"/>
  <c r="Y10581" i="55"/>
  <c r="Y10582" i="55"/>
  <c r="Y10583" i="55"/>
  <c r="Y10584" i="55"/>
  <c r="Y10585" i="55"/>
  <c r="Y10586" i="55"/>
  <c r="Y10587" i="55"/>
  <c r="Y10588" i="55"/>
  <c r="Y10589" i="55"/>
  <c r="Y10590" i="55"/>
  <c r="Y10591" i="55"/>
  <c r="Y10592" i="55"/>
  <c r="Y10593" i="55"/>
  <c r="Y10594" i="55"/>
  <c r="Y10595" i="55"/>
  <c r="Y10596" i="55"/>
  <c r="Y10597" i="55"/>
  <c r="Y10598" i="55"/>
  <c r="Y10599" i="55"/>
  <c r="Y10600" i="55"/>
  <c r="Y10601" i="55"/>
  <c r="Y10602" i="55"/>
  <c r="Y10603" i="55"/>
  <c r="Y10604" i="55"/>
  <c r="Y10605" i="55"/>
  <c r="Y10606" i="55"/>
  <c r="Y10607" i="55"/>
  <c r="Y10608" i="55"/>
  <c r="Y10609" i="55"/>
  <c r="Y10610" i="55"/>
  <c r="Y10611" i="55"/>
  <c r="Y10612" i="55"/>
  <c r="Y10613" i="55"/>
  <c r="Y10614" i="55"/>
  <c r="Y10615" i="55"/>
  <c r="Y10616" i="55"/>
  <c r="Y10617" i="55"/>
  <c r="Y10618" i="55"/>
  <c r="Y10619" i="55"/>
  <c r="Y10620" i="55"/>
  <c r="Y10621" i="55"/>
  <c r="Y10622" i="55"/>
  <c r="Y10623" i="55"/>
  <c r="Y10624" i="55"/>
  <c r="Y10625" i="55"/>
  <c r="Y10626" i="55"/>
  <c r="Y10627" i="55"/>
  <c r="Y10628" i="55"/>
  <c r="Y10629" i="55"/>
  <c r="Y10630" i="55"/>
  <c r="Y10631" i="55"/>
  <c r="Y10632" i="55"/>
  <c r="Y10633" i="55"/>
  <c r="Y10634" i="55"/>
  <c r="Y10635" i="55"/>
  <c r="Y10636" i="55"/>
  <c r="Y10637" i="55"/>
  <c r="Y10638" i="55"/>
  <c r="Y10639" i="55"/>
  <c r="Y10640" i="55"/>
  <c r="Y10641" i="55"/>
  <c r="Y10642" i="55"/>
  <c r="Y10643" i="55"/>
  <c r="Y10644" i="55"/>
  <c r="Y10645" i="55"/>
  <c r="Y10646" i="55"/>
  <c r="Y10647" i="55"/>
  <c r="Z10647" i="55" s="1"/>
  <c r="Y10648" i="55"/>
  <c r="Y10649" i="55"/>
  <c r="Y10650" i="55"/>
  <c r="Y10651" i="55"/>
  <c r="Y10652" i="55"/>
  <c r="Y10653" i="55"/>
  <c r="Y10654" i="55"/>
  <c r="Y10655" i="55"/>
  <c r="Y10656" i="55"/>
  <c r="Y10657" i="55"/>
  <c r="Y10658" i="55"/>
  <c r="Y10659" i="55"/>
  <c r="Y10660" i="55"/>
  <c r="Y10661" i="55"/>
  <c r="Y10662" i="55"/>
  <c r="Y10663" i="55"/>
  <c r="Y10664" i="55"/>
  <c r="Y10665" i="55"/>
  <c r="Y10666" i="55"/>
  <c r="Y10667" i="55"/>
  <c r="Y10668" i="55"/>
  <c r="Y10669" i="55"/>
  <c r="Y10670" i="55"/>
  <c r="Y10671" i="55"/>
  <c r="Y10672" i="55"/>
  <c r="Y10673" i="55"/>
  <c r="Y10674" i="55"/>
  <c r="Y10675" i="55"/>
  <c r="Y10676" i="55"/>
  <c r="Y10677" i="55"/>
  <c r="Y10678" i="55"/>
  <c r="Y10679" i="55"/>
  <c r="Y10680" i="55"/>
  <c r="Y10681" i="55"/>
  <c r="Y10682" i="55"/>
  <c r="Y10683" i="55"/>
  <c r="Y10684" i="55"/>
  <c r="Y10685" i="55"/>
  <c r="Y10686" i="55"/>
  <c r="Y10687" i="55"/>
  <c r="Y10688" i="55"/>
  <c r="Y10689" i="55"/>
  <c r="Y10690" i="55"/>
  <c r="Y10691" i="55"/>
  <c r="Y10692" i="55"/>
  <c r="Y10693" i="55"/>
  <c r="Y10694" i="55"/>
  <c r="Y10695" i="55"/>
  <c r="Y10696" i="55"/>
  <c r="Y10697" i="55"/>
  <c r="Y10698" i="55"/>
  <c r="Y10699" i="55"/>
  <c r="Y10700" i="55"/>
  <c r="Y10701" i="55"/>
  <c r="Y10702" i="55"/>
  <c r="Y10703" i="55"/>
  <c r="Y10704" i="55"/>
  <c r="Y10705" i="55"/>
  <c r="Y10706" i="55"/>
  <c r="Y10707" i="55"/>
  <c r="Y10708" i="55"/>
  <c r="Y10709" i="55"/>
  <c r="Y10710" i="55"/>
  <c r="Y10711" i="55"/>
  <c r="Y10712" i="55"/>
  <c r="Y10713" i="55"/>
  <c r="Y10714" i="55"/>
  <c r="Y10715" i="55"/>
  <c r="Y10716" i="55"/>
  <c r="Y10717" i="55"/>
  <c r="Y10718" i="55"/>
  <c r="Y10719" i="55"/>
  <c r="Y10720" i="55"/>
  <c r="Y10721" i="55"/>
  <c r="Y10722" i="55"/>
  <c r="Y10723" i="55"/>
  <c r="Y10724" i="55"/>
  <c r="Y10725" i="55"/>
  <c r="Y10726" i="55"/>
  <c r="Y10727" i="55"/>
  <c r="Y10728" i="55"/>
  <c r="Y10729" i="55"/>
  <c r="Y10730" i="55"/>
  <c r="Y10731" i="55"/>
  <c r="Y10732" i="55"/>
  <c r="Y10733" i="55"/>
  <c r="Y10734" i="55"/>
  <c r="Y10735" i="55"/>
  <c r="Y10736" i="55"/>
  <c r="Y10737" i="55"/>
  <c r="Y10738" i="55"/>
  <c r="Y10739" i="55"/>
  <c r="Y10740" i="55"/>
  <c r="Y10741" i="55"/>
  <c r="Y10742" i="55"/>
  <c r="Y10743" i="55"/>
  <c r="Y10744" i="55"/>
  <c r="Y10745" i="55"/>
  <c r="Y10746" i="55"/>
  <c r="Y10747" i="55"/>
  <c r="Z10747" i="55" s="1"/>
  <c r="Y10748" i="55"/>
  <c r="Y10749" i="55"/>
  <c r="Y10750" i="55"/>
  <c r="Y10751" i="55"/>
  <c r="Y10752" i="55"/>
  <c r="Y10753" i="55"/>
  <c r="Y10754" i="55"/>
  <c r="Y10755" i="55"/>
  <c r="Y10756" i="55"/>
  <c r="Y10757" i="55"/>
  <c r="Y10758" i="55"/>
  <c r="Y10759" i="55"/>
  <c r="Y10760" i="55"/>
  <c r="Y10761" i="55"/>
  <c r="Y10762" i="55"/>
  <c r="Y10763" i="55"/>
  <c r="Y10764" i="55"/>
  <c r="Y10765" i="55"/>
  <c r="Y10766" i="55"/>
  <c r="Y10767" i="55"/>
  <c r="Y10768" i="55"/>
  <c r="Y10769" i="55"/>
  <c r="Y10770" i="55"/>
  <c r="Y10771" i="55"/>
  <c r="Y10772" i="55"/>
  <c r="Y10773" i="55"/>
  <c r="Y10774" i="55"/>
  <c r="Y10775" i="55"/>
  <c r="Y10776" i="55"/>
  <c r="Y10777" i="55"/>
  <c r="Y10778" i="55"/>
  <c r="Y10779" i="55"/>
  <c r="Y10780" i="55"/>
  <c r="Y10781" i="55"/>
  <c r="Y10782" i="55"/>
  <c r="Y10783" i="55"/>
  <c r="Y10784" i="55"/>
  <c r="Y10785" i="55"/>
  <c r="Y10786" i="55"/>
  <c r="Y10787" i="55"/>
  <c r="Y10788" i="55"/>
  <c r="Y10789" i="55"/>
  <c r="Y10790" i="55"/>
  <c r="Y10791" i="55"/>
  <c r="Y10792" i="55"/>
  <c r="Y10793" i="55"/>
  <c r="Y10794" i="55"/>
  <c r="Y10795" i="55"/>
  <c r="Y10796" i="55"/>
  <c r="Y10797" i="55"/>
  <c r="Y10798" i="55"/>
  <c r="Y10799" i="55"/>
  <c r="Y10800" i="55"/>
  <c r="Y10801" i="55"/>
  <c r="Y10802" i="55"/>
  <c r="Y10803" i="55"/>
  <c r="Y10804" i="55"/>
  <c r="Y10805" i="55"/>
  <c r="Y10806" i="55"/>
  <c r="Y10807" i="55"/>
  <c r="Z10807" i="55" s="1"/>
  <c r="Y10808" i="55"/>
  <c r="Y10809" i="55"/>
  <c r="Y10810" i="55"/>
  <c r="Y10811" i="55"/>
  <c r="Y10812" i="55"/>
  <c r="Y10813" i="55"/>
  <c r="Y10814" i="55"/>
  <c r="Y10815" i="55"/>
  <c r="Y10816" i="55"/>
  <c r="Y10817" i="55"/>
  <c r="Y10818" i="55"/>
  <c r="Y10819" i="55"/>
  <c r="Y10820" i="55"/>
  <c r="Y10821" i="55"/>
  <c r="Y10822" i="55"/>
  <c r="Y10823" i="55"/>
  <c r="Z10823" i="55" s="1"/>
  <c r="Y10824" i="55"/>
  <c r="Y10825" i="55"/>
  <c r="Y10826" i="55"/>
  <c r="Y10827" i="55"/>
  <c r="Z10827" i="55" s="1"/>
  <c r="Y10828" i="55"/>
  <c r="Y10829" i="55"/>
  <c r="Y10830" i="55"/>
  <c r="Y10831" i="55"/>
  <c r="Y10832" i="55"/>
  <c r="Y10833" i="55"/>
  <c r="Y10834" i="55"/>
  <c r="Y10835" i="55"/>
  <c r="Y10836" i="55"/>
  <c r="Y10837" i="55"/>
  <c r="Y10838" i="55"/>
  <c r="Y10839" i="55"/>
  <c r="Z10839" i="55" s="1"/>
  <c r="Y10840" i="55"/>
  <c r="Y10841" i="55"/>
  <c r="Y10842" i="55"/>
  <c r="Y10843" i="55"/>
  <c r="Y10844" i="55"/>
  <c r="Y10845" i="55"/>
  <c r="Y10846" i="55"/>
  <c r="Y10847" i="55"/>
  <c r="Y10848" i="55"/>
  <c r="Y10849" i="55"/>
  <c r="Y10850" i="55"/>
  <c r="Y10851" i="55"/>
  <c r="Y10852" i="55"/>
  <c r="Y10853" i="55"/>
  <c r="Y10854" i="55"/>
  <c r="Y10855" i="55"/>
  <c r="Z10855" i="55" s="1"/>
  <c r="Y10856" i="55"/>
  <c r="Y10857" i="55"/>
  <c r="Y10858" i="55"/>
  <c r="Y10859" i="55"/>
  <c r="Y10860" i="55"/>
  <c r="Y10861" i="55"/>
  <c r="Y10862" i="55"/>
  <c r="Y10863" i="55"/>
  <c r="Z10863" i="55" s="1"/>
  <c r="Y10864" i="55"/>
  <c r="Y10865" i="55"/>
  <c r="Y10866" i="55"/>
  <c r="Y10867" i="55"/>
  <c r="Y10868" i="55"/>
  <c r="Y10869" i="55"/>
  <c r="Y10870" i="55"/>
  <c r="Y10871" i="55"/>
  <c r="Y10872" i="55"/>
  <c r="Y10873" i="55"/>
  <c r="Y10874" i="55"/>
  <c r="Y10875" i="55"/>
  <c r="Y10876" i="55"/>
  <c r="Y10877" i="55"/>
  <c r="Y10878" i="55"/>
  <c r="Y10879" i="55"/>
  <c r="Y10880" i="55"/>
  <c r="Y10881" i="55"/>
  <c r="Y10882" i="55"/>
  <c r="Y10883" i="55"/>
  <c r="Y10884" i="55"/>
  <c r="Y10885" i="55"/>
  <c r="Y10886" i="55"/>
  <c r="Y10887" i="55"/>
  <c r="Y10888" i="55"/>
  <c r="Y10889" i="55"/>
  <c r="Y10890" i="55"/>
  <c r="Y10891" i="55"/>
  <c r="Z10891" i="55" s="1"/>
  <c r="Y10892" i="55"/>
  <c r="Y10893" i="55"/>
  <c r="Y10894" i="55"/>
  <c r="Y10895" i="55"/>
  <c r="Z10895" i="55" s="1"/>
  <c r="Y10896" i="55"/>
  <c r="Y10897" i="55"/>
  <c r="Y10898" i="55"/>
  <c r="Y10899" i="55"/>
  <c r="Y10900" i="55"/>
  <c r="Y10901" i="55"/>
  <c r="Y10902" i="55"/>
  <c r="Y10903" i="55"/>
  <c r="Z10903" i="55" s="1"/>
  <c r="Y10904" i="55"/>
  <c r="Y10905" i="55"/>
  <c r="Y10906" i="55"/>
  <c r="Y10907" i="55"/>
  <c r="Y10908" i="55"/>
  <c r="Y10909" i="55"/>
  <c r="Y10910" i="55"/>
  <c r="Y10911" i="55"/>
  <c r="Z10911" i="55" s="1"/>
  <c r="Y10912" i="55"/>
  <c r="Y10913" i="55"/>
  <c r="Y10914" i="55"/>
  <c r="Y10915" i="55"/>
  <c r="Z10915" i="55" s="1"/>
  <c r="Y10916" i="55"/>
  <c r="Y10917" i="55"/>
  <c r="Y10918" i="55"/>
  <c r="Y10919" i="55"/>
  <c r="Z10919" i="55" s="1"/>
  <c r="Y10920" i="55"/>
  <c r="Y10921" i="55"/>
  <c r="Y10922" i="55"/>
  <c r="Y10923" i="55"/>
  <c r="Z10923" i="55" s="1"/>
  <c r="Y10924" i="55"/>
  <c r="Y10925" i="55"/>
  <c r="Y10926" i="55"/>
  <c r="Y10927" i="55"/>
  <c r="Z10927" i="55" s="1"/>
  <c r="Y10928" i="55"/>
  <c r="Y10929" i="55"/>
  <c r="Y10930" i="55"/>
  <c r="Y10931" i="55"/>
  <c r="Y10932" i="55"/>
  <c r="Y10933" i="55"/>
  <c r="Y10934" i="55"/>
  <c r="Y10935" i="55"/>
  <c r="Z10935" i="55" s="1"/>
  <c r="Y10936" i="55"/>
  <c r="Y10937" i="55"/>
  <c r="Y10938" i="55"/>
  <c r="Y10939" i="55"/>
  <c r="Y10940" i="55"/>
  <c r="Y10941" i="55"/>
  <c r="Y10942" i="55"/>
  <c r="Y10943" i="55"/>
  <c r="Z10943" i="55" s="1"/>
  <c r="Y10944" i="55"/>
  <c r="Y10945" i="55"/>
  <c r="Y10946" i="55"/>
  <c r="Y10947" i="55"/>
  <c r="Z10947" i="55" s="1"/>
  <c r="Y10948" i="55"/>
  <c r="Y10949" i="55"/>
  <c r="Y10950" i="55"/>
  <c r="Y10951" i="55"/>
  <c r="Z10951" i="55" s="1"/>
  <c r="Y10952" i="55"/>
  <c r="Y10953" i="55"/>
  <c r="Y10954" i="55"/>
  <c r="Y10955" i="55"/>
  <c r="Z10955" i="55" s="1"/>
  <c r="Y10956" i="55"/>
  <c r="Y10957" i="55"/>
  <c r="Y10958" i="55"/>
  <c r="Y10959" i="55"/>
  <c r="Y10960" i="55"/>
  <c r="Y10961" i="55"/>
  <c r="Y10962" i="55"/>
  <c r="Y10963" i="55"/>
  <c r="Z10963" i="55" s="1"/>
  <c r="Y10964" i="55"/>
  <c r="Y10965" i="55"/>
  <c r="Y10966" i="55"/>
  <c r="Y10967" i="55"/>
  <c r="Y10968" i="55"/>
  <c r="Y10969" i="55"/>
  <c r="Y10970" i="55"/>
  <c r="Y10971" i="55"/>
  <c r="Z10971" i="55" s="1"/>
  <c r="Y10972" i="55"/>
  <c r="Y10973" i="55"/>
  <c r="Y10974" i="55"/>
  <c r="Y10975" i="55"/>
  <c r="Y10976" i="55"/>
  <c r="Y10977" i="55"/>
  <c r="Y10978" i="55"/>
  <c r="Y10979" i="55"/>
  <c r="Z10979" i="55" s="1"/>
  <c r="Y10980" i="55"/>
  <c r="Y10981" i="55"/>
  <c r="Y10982" i="55"/>
  <c r="Y10983" i="55"/>
  <c r="Y10984" i="55"/>
  <c r="Y10985" i="55"/>
  <c r="Y10986" i="55"/>
  <c r="Y10987" i="55"/>
  <c r="Z10987" i="55" s="1"/>
  <c r="Y10988" i="55"/>
  <c r="Y10989" i="55"/>
  <c r="Y10990" i="55"/>
  <c r="Y10991" i="55"/>
  <c r="Y10992" i="55"/>
  <c r="Y10993" i="55"/>
  <c r="Y10994" i="55"/>
  <c r="Y10995" i="55"/>
  <c r="Z10995" i="55" s="1"/>
  <c r="Y10996" i="55"/>
  <c r="Y10997" i="55"/>
  <c r="Y10998" i="55"/>
  <c r="Y10999" i="55"/>
  <c r="Y11000" i="55"/>
  <c r="Y11001" i="55"/>
  <c r="Y11002" i="55"/>
  <c r="Y11003" i="55"/>
  <c r="Z11003" i="55" s="1"/>
  <c r="Y11004" i="55"/>
  <c r="Y11005" i="55"/>
  <c r="Y11006" i="55"/>
  <c r="Y11007" i="55"/>
  <c r="Y11008" i="55"/>
  <c r="Y11009" i="55"/>
  <c r="Y11010" i="55"/>
  <c r="Y11011" i="55"/>
  <c r="Z11011" i="55" s="1"/>
  <c r="Y11012" i="55"/>
  <c r="Y11013" i="55"/>
  <c r="Y11014" i="55"/>
  <c r="Y11015" i="55"/>
  <c r="Y11016" i="55"/>
  <c r="Y11017" i="55"/>
  <c r="Y11018" i="55"/>
  <c r="Y11019" i="55"/>
  <c r="Z11019" i="55" s="1"/>
  <c r="Y11020" i="55"/>
  <c r="Y11021" i="55"/>
  <c r="Y11022" i="55"/>
  <c r="Y11023" i="55"/>
  <c r="Y11024" i="55"/>
  <c r="Y11025" i="55"/>
  <c r="Y11026" i="55"/>
  <c r="Y11027" i="55"/>
  <c r="Z11027" i="55" s="1"/>
  <c r="Y11028" i="55"/>
  <c r="Y11029" i="55"/>
  <c r="Y11030" i="55"/>
  <c r="Y11031" i="55"/>
  <c r="Z11031" i="55" s="1"/>
  <c r="Y11032" i="55"/>
  <c r="Y11033" i="55"/>
  <c r="Y11034" i="55"/>
  <c r="Y11035" i="55"/>
  <c r="Z11035" i="55" s="1"/>
  <c r="Y11036" i="55"/>
  <c r="Y11037" i="55"/>
  <c r="Y11038" i="55"/>
  <c r="Y11039" i="55"/>
  <c r="Z11039" i="55" s="1"/>
  <c r="Y11040" i="55"/>
  <c r="Y11041" i="55"/>
  <c r="Y11042" i="55"/>
  <c r="Y11043" i="55"/>
  <c r="Z11043" i="55" s="1"/>
  <c r="Y11044" i="55"/>
  <c r="Y11045" i="55"/>
  <c r="Y11046" i="55"/>
  <c r="Y11047" i="55"/>
  <c r="Y11048" i="55"/>
  <c r="Y11049" i="55"/>
  <c r="Y11050" i="55"/>
  <c r="Y11051" i="55"/>
  <c r="Z11051" i="55" s="1"/>
  <c r="Y11052" i="55"/>
  <c r="Y11053" i="55"/>
  <c r="Y11054" i="55"/>
  <c r="Y11055" i="55"/>
  <c r="Y11056" i="55"/>
  <c r="Y11057" i="55"/>
  <c r="Y11058" i="55"/>
  <c r="Y11059" i="55"/>
  <c r="Z11059" i="55" s="1"/>
  <c r="Y11060" i="55"/>
  <c r="Y11061" i="55"/>
  <c r="Y11062" i="55"/>
  <c r="Y11063" i="55"/>
  <c r="Z11063" i="55" s="1"/>
  <c r="Y11064" i="55"/>
  <c r="Y11065" i="55"/>
  <c r="Y11066" i="55"/>
  <c r="Y11067" i="55"/>
  <c r="Z11067" i="55" s="1"/>
  <c r="Y11068" i="55"/>
  <c r="Y11069" i="55"/>
  <c r="Y11070" i="55"/>
  <c r="Y11071" i="55"/>
  <c r="Z11071" i="55" s="1"/>
  <c r="Y11072" i="55"/>
  <c r="Y11073" i="55"/>
  <c r="Y11074" i="55"/>
  <c r="Y11075" i="55"/>
  <c r="Z11075" i="55" s="1"/>
  <c r="Y11076" i="55"/>
  <c r="Y11077" i="55"/>
  <c r="Y11078" i="55"/>
  <c r="Y11079" i="55"/>
  <c r="Y11080" i="55"/>
  <c r="Y11081" i="55"/>
  <c r="Y11082" i="55"/>
  <c r="Y11083" i="55"/>
  <c r="Z11083" i="55" s="1"/>
  <c r="Y11084" i="55"/>
  <c r="Y11085" i="55"/>
  <c r="Y11086" i="55"/>
  <c r="Y11087" i="55"/>
  <c r="Y11088" i="55"/>
  <c r="Y11089" i="55"/>
  <c r="Y11090" i="55"/>
  <c r="Y11091" i="55"/>
  <c r="Z11091" i="55" s="1"/>
  <c r="Y11092" i="55"/>
  <c r="Y11093" i="55"/>
  <c r="Y11094" i="55"/>
  <c r="Y11095" i="55"/>
  <c r="Z11095" i="55" s="1"/>
  <c r="Y11096" i="55"/>
  <c r="Y11097" i="55"/>
  <c r="Y11098" i="55"/>
  <c r="Y11099" i="55"/>
  <c r="Z11099" i="55" s="1"/>
  <c r="Y11100" i="55"/>
  <c r="Y11101" i="55"/>
  <c r="Y11102" i="55"/>
  <c r="Y11103" i="55"/>
  <c r="Z11103" i="55" s="1"/>
  <c r="Y11104" i="55"/>
  <c r="Y11105" i="55"/>
  <c r="Y11106" i="55"/>
  <c r="Y11107" i="55"/>
  <c r="Z11107" i="55" s="1"/>
  <c r="Y11108" i="55"/>
  <c r="Y11109" i="55"/>
  <c r="Y11110" i="55"/>
  <c r="Y11111" i="55"/>
  <c r="Y11112" i="55"/>
  <c r="Y11113" i="55"/>
  <c r="Y11114" i="55"/>
  <c r="Y11115" i="55"/>
  <c r="Z11115" i="55" s="1"/>
  <c r="Y11116" i="55"/>
  <c r="Y11117" i="55"/>
  <c r="Y11118" i="55"/>
  <c r="Y11119" i="55"/>
  <c r="Y11120" i="55"/>
  <c r="Y11121" i="55"/>
  <c r="Y11122" i="55"/>
  <c r="Y11123" i="55"/>
  <c r="Z11123" i="55" s="1"/>
  <c r="Y11124" i="55"/>
  <c r="Y11125" i="55"/>
  <c r="Y11126" i="55"/>
  <c r="Y11127" i="55"/>
  <c r="Z11127" i="55" s="1"/>
  <c r="Y11128" i="55"/>
  <c r="Y11129" i="55"/>
  <c r="Y11130" i="55"/>
  <c r="Y11131" i="55"/>
  <c r="Z11131" i="55" s="1"/>
  <c r="Y11132" i="55"/>
  <c r="Y11133" i="55"/>
  <c r="Y11134" i="55"/>
  <c r="Y11135" i="55"/>
  <c r="Z11135" i="55" s="1"/>
  <c r="Y11136" i="55"/>
  <c r="Y11137" i="55"/>
  <c r="Y11138" i="55"/>
  <c r="Y11139" i="55"/>
  <c r="Z11139" i="55" s="1"/>
  <c r="Y11140" i="55"/>
  <c r="Y11141" i="55"/>
  <c r="Y11142" i="55"/>
  <c r="Y11143" i="55"/>
  <c r="Y11144" i="55"/>
  <c r="Y11145" i="55"/>
  <c r="Y11146" i="55"/>
  <c r="Y11147" i="55"/>
  <c r="Z11147" i="55" s="1"/>
  <c r="Y11148" i="55"/>
  <c r="Y11149" i="55"/>
  <c r="Y11150" i="55"/>
  <c r="Y11151" i="55"/>
  <c r="Y11152" i="55"/>
  <c r="Y11153" i="55"/>
  <c r="Y11154" i="55"/>
  <c r="Y11155" i="55"/>
  <c r="Z11155" i="55" s="1"/>
  <c r="Y11156" i="55"/>
  <c r="Y11157" i="55"/>
  <c r="Y11158" i="55"/>
  <c r="Y11159" i="55"/>
  <c r="Z11159" i="55" s="1"/>
  <c r="Y11160" i="55"/>
  <c r="Y11161" i="55"/>
  <c r="Y11162" i="55"/>
  <c r="Y11163" i="55"/>
  <c r="Z11163" i="55" s="1"/>
  <c r="Y11164" i="55"/>
  <c r="Y11165" i="55"/>
  <c r="Y11166" i="55"/>
  <c r="Y11167" i="55"/>
  <c r="Z11167" i="55" s="1"/>
  <c r="Y11168" i="55"/>
  <c r="Y11169" i="55"/>
  <c r="Y11170" i="55"/>
  <c r="Y11171" i="55"/>
  <c r="Z11171" i="55" s="1"/>
  <c r="Y11172" i="55"/>
  <c r="Y11173" i="55"/>
  <c r="Y11174" i="55"/>
  <c r="Y11175" i="55"/>
  <c r="Y11176" i="55"/>
  <c r="Y11177" i="55"/>
  <c r="Y11178" i="55"/>
  <c r="Y11179" i="55"/>
  <c r="Z11179" i="55" s="1"/>
  <c r="Y11180" i="55"/>
  <c r="Y11181" i="55"/>
  <c r="Y11182" i="55"/>
  <c r="Y11183" i="55"/>
  <c r="Y11184" i="55"/>
  <c r="Y11185" i="55"/>
  <c r="Y11186" i="55"/>
  <c r="Y11187" i="55"/>
  <c r="Z11187" i="55" s="1"/>
  <c r="Y11188" i="55"/>
  <c r="Y11189" i="55"/>
  <c r="Y11190" i="55"/>
  <c r="Y11191" i="55"/>
  <c r="Z11191" i="55" s="1"/>
  <c r="Y11192" i="55"/>
  <c r="Y11193" i="55"/>
  <c r="Y11194" i="55"/>
  <c r="Y11195" i="55"/>
  <c r="Z11195" i="55" s="1"/>
  <c r="Y11196" i="55"/>
  <c r="Y11197" i="55"/>
  <c r="Y11198" i="55"/>
  <c r="Y11199" i="55"/>
  <c r="Z11199" i="55" s="1"/>
  <c r="Y11200" i="55"/>
  <c r="Y11201" i="55"/>
  <c r="Y11202" i="55"/>
  <c r="Y11203" i="55"/>
  <c r="Z11203" i="55" s="1"/>
  <c r="Y11204" i="55"/>
  <c r="Y11205" i="55"/>
  <c r="Y11206" i="55"/>
  <c r="Y11207" i="55"/>
  <c r="Y11208" i="55"/>
  <c r="Y11209" i="55"/>
  <c r="Y11210" i="55"/>
  <c r="Y11211" i="55"/>
  <c r="Z11211" i="55" s="1"/>
  <c r="Y11212" i="55"/>
  <c r="Y11213" i="55"/>
  <c r="Y11214" i="55"/>
  <c r="Y11215" i="55"/>
  <c r="Y11216" i="55"/>
  <c r="Y11217" i="55"/>
  <c r="Y11218" i="55"/>
  <c r="Y11219" i="55"/>
  <c r="Z11219" i="55" s="1"/>
  <c r="Y11220" i="55"/>
  <c r="Y11221" i="55"/>
  <c r="Y11222" i="55"/>
  <c r="Y11223" i="55"/>
  <c r="Z11223" i="55" s="1"/>
  <c r="Y11224" i="55"/>
  <c r="Y11225" i="55"/>
  <c r="Y11226" i="55"/>
  <c r="Y11227" i="55"/>
  <c r="Z11227" i="55" s="1"/>
  <c r="Y11228" i="55"/>
  <c r="Y11229" i="55"/>
  <c r="Y11230" i="55"/>
  <c r="Y11231" i="55"/>
  <c r="Z11231" i="55" s="1"/>
  <c r="Y11232" i="55"/>
  <c r="Y11233" i="55"/>
  <c r="Y11234" i="55"/>
  <c r="Y11235" i="55"/>
  <c r="Z11235" i="55" s="1"/>
  <c r="Y11236" i="55"/>
  <c r="Y11237" i="55"/>
  <c r="Y11238" i="55"/>
  <c r="Y11239" i="55"/>
  <c r="Y11240" i="55"/>
  <c r="Y11241" i="55"/>
  <c r="Y11242" i="55"/>
  <c r="Y11243" i="55"/>
  <c r="Z11243" i="55" s="1"/>
  <c r="Y11244" i="55"/>
  <c r="Y11245" i="55"/>
  <c r="Y11246" i="55"/>
  <c r="Y11247" i="55"/>
  <c r="Y11248" i="55"/>
  <c r="Y11249" i="55"/>
  <c r="Y11250" i="55"/>
  <c r="Y11251" i="55"/>
  <c r="Z11251" i="55" s="1"/>
  <c r="Y11252" i="55"/>
  <c r="Y11253" i="55"/>
  <c r="Y11254" i="55"/>
  <c r="Y11255" i="55"/>
  <c r="Z11255" i="55" s="1"/>
  <c r="Y11256" i="55"/>
  <c r="Y11257" i="55"/>
  <c r="Y11258" i="55"/>
  <c r="Y11259" i="55"/>
  <c r="Z11259" i="55" s="1"/>
  <c r="Y11260" i="55"/>
  <c r="Y11261" i="55"/>
  <c r="Y11262" i="55"/>
  <c r="Y11263" i="55"/>
  <c r="Z11263" i="55" s="1"/>
  <c r="Y11264" i="55"/>
  <c r="Y11265" i="55"/>
  <c r="Y11266" i="55"/>
  <c r="Y11267" i="55"/>
  <c r="Z11267" i="55" s="1"/>
  <c r="Y11268" i="55"/>
  <c r="Y11269" i="55"/>
  <c r="Y11270" i="55"/>
  <c r="Y11271" i="55"/>
  <c r="Y11272" i="55"/>
  <c r="Y11273" i="55"/>
  <c r="Y11274" i="55"/>
  <c r="Y11275" i="55"/>
  <c r="Z11275" i="55" s="1"/>
  <c r="Y11276" i="55"/>
  <c r="Y11277" i="55"/>
  <c r="Y11278" i="55"/>
  <c r="Y11279" i="55"/>
  <c r="Y11280" i="55"/>
  <c r="Y11281" i="55"/>
  <c r="Y11282" i="55"/>
  <c r="Y11283" i="55"/>
  <c r="Z11283" i="55" s="1"/>
  <c r="Y11284" i="55"/>
  <c r="Y11285" i="55"/>
  <c r="Y11286" i="55"/>
  <c r="Y11287" i="55"/>
  <c r="Z11287" i="55" s="1"/>
  <c r="Y11288" i="55"/>
  <c r="Y11289" i="55"/>
  <c r="Y11290" i="55"/>
  <c r="Y11291" i="55"/>
  <c r="Z11291" i="55" s="1"/>
  <c r="Y11292" i="55"/>
  <c r="Y11293" i="55"/>
  <c r="Y11294" i="55"/>
  <c r="Y11295" i="55"/>
  <c r="Z11295" i="55" s="1"/>
  <c r="Y11296" i="55"/>
  <c r="Y11297" i="55"/>
  <c r="Y11298" i="55"/>
  <c r="Y11299" i="55"/>
  <c r="Z11299" i="55" s="1"/>
  <c r="Y11300" i="55"/>
  <c r="Y11301" i="55"/>
  <c r="Y11302" i="55"/>
  <c r="Y11303" i="55"/>
  <c r="Y11304" i="55"/>
  <c r="Y11305" i="55"/>
  <c r="Y11306" i="55"/>
  <c r="Y11307" i="55"/>
  <c r="Z11307" i="55" s="1"/>
  <c r="Y11308" i="55"/>
  <c r="Y11309" i="55"/>
  <c r="Y11310" i="55"/>
  <c r="Y11311" i="55"/>
  <c r="Y11312" i="55"/>
  <c r="Y11313" i="55"/>
  <c r="Y11314" i="55"/>
  <c r="Y11315" i="55"/>
  <c r="Z11315" i="55" s="1"/>
  <c r="Y11316" i="55"/>
  <c r="Y11317" i="55"/>
  <c r="Y11318" i="55"/>
  <c r="Y11319" i="55"/>
  <c r="Z11319" i="55" s="1"/>
  <c r="Y11320" i="55"/>
  <c r="Y11321" i="55"/>
  <c r="Y11322" i="55"/>
  <c r="Y11323" i="55"/>
  <c r="Z11323" i="55" s="1"/>
  <c r="Y11324" i="55"/>
  <c r="Y11325" i="55"/>
  <c r="Y11326" i="55"/>
  <c r="Y11327" i="55"/>
  <c r="Z11327" i="55" s="1"/>
  <c r="Y11328" i="55"/>
  <c r="Y11329" i="55"/>
  <c r="Y11330" i="55"/>
  <c r="Y11331" i="55"/>
  <c r="Z11331" i="55" s="1"/>
  <c r="Y11332" i="55"/>
  <c r="Y11333" i="55"/>
  <c r="Y11334" i="55"/>
  <c r="Y11335" i="55"/>
  <c r="Y11336" i="55"/>
  <c r="Y11337" i="55"/>
  <c r="Y11338" i="55"/>
  <c r="Y11339" i="55"/>
  <c r="Z11339" i="55" s="1"/>
  <c r="Y11340" i="55"/>
  <c r="Y11341" i="55"/>
  <c r="Y11342" i="55"/>
  <c r="Y11343" i="55"/>
  <c r="Y11344" i="55"/>
  <c r="Y11345" i="55"/>
  <c r="Y11346" i="55"/>
  <c r="Y11347" i="55"/>
  <c r="Z11347" i="55" s="1"/>
  <c r="Y11348" i="55"/>
  <c r="Y11349" i="55"/>
  <c r="Y11350" i="55"/>
  <c r="Y11351" i="55"/>
  <c r="Z11351" i="55" s="1"/>
  <c r="Y11352" i="55"/>
  <c r="Y11353" i="55"/>
  <c r="Y11354" i="55"/>
  <c r="Y11355" i="55"/>
  <c r="Z11355" i="55" s="1"/>
  <c r="Y11356" i="55"/>
  <c r="Y11357" i="55"/>
  <c r="Y11358" i="55"/>
  <c r="Y11359" i="55"/>
  <c r="Z11359" i="55" s="1"/>
  <c r="Y11360" i="55"/>
  <c r="Y11361" i="55"/>
  <c r="Y11362" i="55"/>
  <c r="Y11363" i="55"/>
  <c r="Z11363" i="55" s="1"/>
  <c r="Y11364" i="55"/>
  <c r="Y11365" i="55"/>
  <c r="Y11366" i="55"/>
  <c r="Y11367" i="55"/>
  <c r="Y11368" i="55"/>
  <c r="Y11369" i="55"/>
  <c r="Y11370" i="55"/>
  <c r="Y11371" i="55"/>
  <c r="Z11371" i="55" s="1"/>
  <c r="Y11372" i="55"/>
  <c r="Y11373" i="55"/>
  <c r="Y11374" i="55"/>
  <c r="Y11375" i="55"/>
  <c r="Z11375" i="55" s="1"/>
  <c r="Y11376" i="55"/>
  <c r="Y11377" i="55"/>
  <c r="Y11378" i="55"/>
  <c r="Y11379" i="55"/>
  <c r="Z11379" i="55" s="1"/>
  <c r="Y11380" i="55"/>
  <c r="Y11381" i="55"/>
  <c r="Y11382" i="55"/>
  <c r="Y11383" i="55"/>
  <c r="Z11383" i="55" s="1"/>
  <c r="Y11384" i="55"/>
  <c r="Y11385" i="55"/>
  <c r="Y11386" i="55"/>
  <c r="Y11387" i="55"/>
  <c r="Z11387" i="55" s="1"/>
  <c r="Y11388" i="55"/>
  <c r="Y11389" i="55"/>
  <c r="Y11390" i="55"/>
  <c r="Y11391" i="55"/>
  <c r="Z11391" i="55" s="1"/>
  <c r="Y11392" i="55"/>
  <c r="Y11393" i="55"/>
  <c r="Y11394" i="55"/>
  <c r="Y11395" i="55"/>
  <c r="Z11395" i="55" s="1"/>
  <c r="Y11396" i="55"/>
  <c r="Y11397" i="55"/>
  <c r="Y11398" i="55"/>
  <c r="Y11399" i="55"/>
  <c r="Z11399" i="55" s="1"/>
  <c r="Y11400" i="55"/>
  <c r="Y11401" i="55"/>
  <c r="Y11402" i="55"/>
  <c r="Y11403" i="55"/>
  <c r="Z11403" i="55" s="1"/>
  <c r="Y11404" i="55"/>
  <c r="Y11405" i="55"/>
  <c r="Y11406" i="55"/>
  <c r="Y11407" i="55"/>
  <c r="Z11407" i="55" s="1"/>
  <c r="Y11408" i="55"/>
  <c r="Y11409" i="55"/>
  <c r="Y11410" i="55"/>
  <c r="Y11411" i="55"/>
  <c r="Y11412" i="55"/>
  <c r="Y11413" i="55"/>
  <c r="Y11414" i="55"/>
  <c r="Y11415" i="55"/>
  <c r="Z11415" i="55" s="1"/>
  <c r="Y11416" i="55"/>
  <c r="Y11417" i="55"/>
  <c r="Y11418" i="55"/>
  <c r="Y11419" i="55"/>
  <c r="Z11419" i="55" s="1"/>
  <c r="Y11420" i="55"/>
  <c r="Y11421" i="55"/>
  <c r="Y11422" i="55"/>
  <c r="Y11423" i="55"/>
  <c r="Z11423" i="55" s="1"/>
  <c r="Y11424" i="55"/>
  <c r="Y11425" i="55"/>
  <c r="Y11426" i="55"/>
  <c r="Y11427" i="55"/>
  <c r="Z11427" i="55" s="1"/>
  <c r="Y11428" i="55"/>
  <c r="Y11429" i="55"/>
  <c r="Y11430" i="55"/>
  <c r="Y11431" i="55"/>
  <c r="Y11432" i="55"/>
  <c r="Y11433" i="55"/>
  <c r="Y11434" i="55"/>
  <c r="Y11435" i="55"/>
  <c r="Z11435" i="55" s="1"/>
  <c r="Y11436" i="55"/>
  <c r="Y11437" i="55"/>
  <c r="Y11438" i="55"/>
  <c r="Y11439" i="55"/>
  <c r="Z11439" i="55" s="1"/>
  <c r="Y11440" i="55"/>
  <c r="Y11441" i="55"/>
  <c r="Y11442" i="55"/>
  <c r="Y11443" i="55"/>
  <c r="Z11443" i="55" s="1"/>
  <c r="Y11444" i="55"/>
  <c r="Y11445" i="55"/>
  <c r="Y11446" i="55"/>
  <c r="Y11447" i="55"/>
  <c r="Z11447" i="55" s="1"/>
  <c r="Y11448" i="55"/>
  <c r="Y11449" i="55"/>
  <c r="Y11450" i="55"/>
  <c r="Y11451" i="55"/>
  <c r="Z11451" i="55" s="1"/>
  <c r="Y11452" i="55"/>
  <c r="Y11453" i="55"/>
  <c r="Y11454" i="55"/>
  <c r="Y11455" i="55"/>
  <c r="Z11455" i="55" s="1"/>
  <c r="Y11456" i="55"/>
  <c r="Y11457" i="55"/>
  <c r="Y11458" i="55"/>
  <c r="Y11459" i="55"/>
  <c r="Z11459" i="55" s="1"/>
  <c r="Y11460" i="55"/>
  <c r="Y11461" i="55"/>
  <c r="Y11462" i="55"/>
  <c r="Y11463" i="55"/>
  <c r="Z11463" i="55" s="1"/>
  <c r="Y11464" i="55"/>
  <c r="Y11465" i="55"/>
  <c r="Y11466" i="55"/>
  <c r="Y11467" i="55"/>
  <c r="Z11467" i="55" s="1"/>
  <c r="Y11468" i="55"/>
  <c r="Y11469" i="55"/>
  <c r="Y11470" i="55"/>
  <c r="Y11471" i="55"/>
  <c r="Z11471" i="55" s="1"/>
  <c r="Y11472" i="55"/>
  <c r="Y11473" i="55"/>
  <c r="Y11474" i="55"/>
  <c r="Y11475" i="55"/>
  <c r="Y11476" i="55"/>
  <c r="Y11477" i="55"/>
  <c r="Y11478" i="55"/>
  <c r="Y11479" i="55"/>
  <c r="Z11479" i="55" s="1"/>
  <c r="Y11480" i="55"/>
  <c r="Y11481" i="55"/>
  <c r="Y11482" i="55"/>
  <c r="Y11483" i="55"/>
  <c r="Z11483" i="55" s="1"/>
  <c r="Y11484" i="55"/>
  <c r="Y11485" i="55"/>
  <c r="Y11486" i="55"/>
  <c r="Y11487" i="55"/>
  <c r="Z11487" i="55" s="1"/>
  <c r="Y11488" i="55"/>
  <c r="Y11489" i="55"/>
  <c r="Y11490" i="55"/>
  <c r="Y11491" i="55"/>
  <c r="Z11491" i="55" s="1"/>
  <c r="Y11492" i="55"/>
  <c r="Y11493" i="55"/>
  <c r="Y11494" i="55"/>
  <c r="Y11495" i="55"/>
  <c r="Y11496" i="55"/>
  <c r="Y11497" i="55"/>
  <c r="Y11498" i="55"/>
  <c r="Y11499" i="55"/>
  <c r="Z11499" i="55" s="1"/>
  <c r="Y11500" i="55"/>
  <c r="Y11501" i="55"/>
  <c r="Y11502" i="55"/>
  <c r="Y11503" i="55"/>
  <c r="Z11503" i="55" s="1"/>
  <c r="Y11504" i="55"/>
  <c r="Y11505" i="55"/>
  <c r="Y11506" i="55"/>
  <c r="Y11507" i="55"/>
  <c r="Z11507" i="55" s="1"/>
  <c r="Y11508" i="55"/>
  <c r="Y11509" i="55"/>
  <c r="Y11510" i="55"/>
  <c r="Y11511" i="55"/>
  <c r="Z11511" i="55" s="1"/>
  <c r="Y11512" i="55"/>
  <c r="Y11513" i="55"/>
  <c r="Y11514" i="55"/>
  <c r="Y11515" i="55"/>
  <c r="Z11515" i="55" s="1"/>
  <c r="Y11516" i="55"/>
  <c r="Y11517" i="55"/>
  <c r="Y11518" i="55"/>
  <c r="Y11519" i="55"/>
  <c r="Z11519" i="55" s="1"/>
  <c r="Y11520" i="55"/>
  <c r="Y11521" i="55"/>
  <c r="Y11522" i="55"/>
  <c r="Y11523" i="55"/>
  <c r="Z11523" i="55" s="1"/>
  <c r="Y11524" i="55"/>
  <c r="Y11525" i="55"/>
  <c r="Y11526" i="55"/>
  <c r="Y11527" i="55"/>
  <c r="Z11527" i="55" s="1"/>
  <c r="Y11528" i="55"/>
  <c r="Y11529" i="55"/>
  <c r="Y11530" i="55"/>
  <c r="Y11531" i="55"/>
  <c r="Z11531" i="55" s="1"/>
  <c r="Y11532" i="55"/>
  <c r="Y11533" i="55"/>
  <c r="Y11534" i="55"/>
  <c r="Y11535" i="55"/>
  <c r="Z11535" i="55" s="1"/>
  <c r="Y11536" i="55"/>
  <c r="Y11537" i="55"/>
  <c r="Y11538" i="55"/>
  <c r="Y11539" i="55"/>
  <c r="Y11540" i="55"/>
  <c r="Y11541" i="55"/>
  <c r="Y11542" i="55"/>
  <c r="Y11543" i="55"/>
  <c r="Z11543" i="55" s="1"/>
  <c r="Y11544" i="55"/>
  <c r="Y11545" i="55"/>
  <c r="Y11546" i="55"/>
  <c r="Y11547" i="55"/>
  <c r="Z11547" i="55" s="1"/>
  <c r="Y11548" i="55"/>
  <c r="Y11549" i="55"/>
  <c r="Y11550" i="55"/>
  <c r="Y11551" i="55"/>
  <c r="Z11551" i="55" s="1"/>
  <c r="Y11552" i="55"/>
  <c r="Y11553" i="55"/>
  <c r="Y11554" i="55"/>
  <c r="Y11555" i="55"/>
  <c r="Z11555" i="55" s="1"/>
  <c r="Y11556" i="55"/>
  <c r="Y11557" i="55"/>
  <c r="Y11558" i="55"/>
  <c r="Y11559" i="55"/>
  <c r="Y11560" i="55"/>
  <c r="Y11561" i="55"/>
  <c r="Y11562" i="55"/>
  <c r="Y11563" i="55"/>
  <c r="Z11563" i="55" s="1"/>
  <c r="Y11564" i="55"/>
  <c r="Y11565" i="55"/>
  <c r="Y11566" i="55"/>
  <c r="Y11567" i="55"/>
  <c r="Z11567" i="55" s="1"/>
  <c r="Y11568" i="55"/>
  <c r="Y11569" i="55"/>
  <c r="Y11570" i="55"/>
  <c r="Y11571" i="55"/>
  <c r="Z11571" i="55" s="1"/>
  <c r="Y11572" i="55"/>
  <c r="Y11573" i="55"/>
  <c r="Y11574" i="55"/>
  <c r="Y11575" i="55"/>
  <c r="Z11575" i="55" s="1"/>
  <c r="Y11576" i="55"/>
  <c r="Y11577" i="55"/>
  <c r="Y11578" i="55"/>
  <c r="Y11579" i="55"/>
  <c r="Z11579" i="55" s="1"/>
  <c r="Y11580" i="55"/>
  <c r="Y11581" i="55"/>
  <c r="Y11582" i="55"/>
  <c r="Y11583" i="55"/>
  <c r="Z11583" i="55" s="1"/>
  <c r="Y11584" i="55"/>
  <c r="Y11585" i="55"/>
  <c r="Y11586" i="55"/>
  <c r="Y11587" i="55"/>
  <c r="Z11587" i="55" s="1"/>
  <c r="Y11588" i="55"/>
  <c r="Y11589" i="55"/>
  <c r="Y11590" i="55"/>
  <c r="Y11591" i="55"/>
  <c r="Z11591" i="55" s="1"/>
  <c r="Y11592" i="55"/>
  <c r="Y11593" i="55"/>
  <c r="Y11594" i="55"/>
  <c r="Y11595" i="55"/>
  <c r="Z11595" i="55" s="1"/>
  <c r="Y11596" i="55"/>
  <c r="Y11597" i="55"/>
  <c r="Y11598" i="55"/>
  <c r="Y11599" i="55"/>
  <c r="Z11599" i="55" s="1"/>
  <c r="Y11600" i="55"/>
  <c r="Y11601" i="55"/>
  <c r="Y11602" i="55"/>
  <c r="Y11603" i="55"/>
  <c r="Y11604" i="55"/>
  <c r="Y11605" i="55"/>
  <c r="Y11606" i="55"/>
  <c r="Y11607" i="55"/>
  <c r="Z11607" i="55" s="1"/>
  <c r="Y11608" i="55"/>
  <c r="Y11609" i="55"/>
  <c r="Y11610" i="55"/>
  <c r="Y11611" i="55"/>
  <c r="Z11611" i="55" s="1"/>
  <c r="Y11612" i="55"/>
  <c r="Y11613" i="55"/>
  <c r="Y11614" i="55"/>
  <c r="Y11615" i="55"/>
  <c r="Z11615" i="55" s="1"/>
  <c r="Y11616" i="55"/>
  <c r="Y11617" i="55"/>
  <c r="Y11618" i="55"/>
  <c r="Y11619" i="55"/>
  <c r="Z11619" i="55" s="1"/>
  <c r="Y11620" i="55"/>
  <c r="Y11621" i="55"/>
  <c r="Y11622" i="55"/>
  <c r="Y11623" i="55"/>
  <c r="Y11624" i="55"/>
  <c r="Y11625" i="55"/>
  <c r="Y11626" i="55"/>
  <c r="Y11627" i="55"/>
  <c r="Z11627" i="55" s="1"/>
  <c r="Y11628" i="55"/>
  <c r="Y11629" i="55"/>
  <c r="Y11630" i="55"/>
  <c r="Y11631" i="55"/>
  <c r="Z11631" i="55" s="1"/>
  <c r="Y11632" i="55"/>
  <c r="Y11633" i="55"/>
  <c r="Y11634" i="55"/>
  <c r="Y11635" i="55"/>
  <c r="Z11635" i="55" s="1"/>
  <c r="Y11636" i="55"/>
  <c r="Y11637" i="55"/>
  <c r="Y11638" i="55"/>
  <c r="Y11639" i="55"/>
  <c r="Z11639" i="55" s="1"/>
  <c r="Y11640" i="55"/>
  <c r="Y11641" i="55"/>
  <c r="Y11642" i="55"/>
  <c r="Y11643" i="55"/>
  <c r="Z11643" i="55" s="1"/>
  <c r="Y11644" i="55"/>
  <c r="Y11645" i="55"/>
  <c r="Y11646" i="55"/>
  <c r="Y11647" i="55"/>
  <c r="Z11647" i="55" s="1"/>
  <c r="Y11648" i="55"/>
  <c r="Y11649" i="55"/>
  <c r="Y11650" i="55"/>
  <c r="Y11651" i="55"/>
  <c r="Z11651" i="55" s="1"/>
  <c r="Y11652" i="55"/>
  <c r="Y11653" i="55"/>
  <c r="Y11654" i="55"/>
  <c r="Y11655" i="55"/>
  <c r="Z11655" i="55" s="1"/>
  <c r="Y11656" i="55"/>
  <c r="Y11657" i="55"/>
  <c r="Y11658" i="55"/>
  <c r="Y11659" i="55"/>
  <c r="Z11659" i="55" s="1"/>
  <c r="Y11660" i="55"/>
  <c r="Y11661" i="55"/>
  <c r="Y11662" i="55"/>
  <c r="Y11663" i="55"/>
  <c r="Z11663" i="55" s="1"/>
  <c r="Y11664" i="55"/>
  <c r="Y11665" i="55"/>
  <c r="Y11666" i="55"/>
  <c r="Y11667" i="55"/>
  <c r="Y11668" i="55"/>
  <c r="Y11669" i="55"/>
  <c r="Y11670" i="55"/>
  <c r="Y11671" i="55"/>
  <c r="Z11671" i="55" s="1"/>
  <c r="Y11672" i="55"/>
  <c r="Y11673" i="55"/>
  <c r="Y11674" i="55"/>
  <c r="Y11675" i="55"/>
  <c r="Z11675" i="55" s="1"/>
  <c r="Y11676" i="55"/>
  <c r="Y11677" i="55"/>
  <c r="Y11678" i="55"/>
  <c r="Y11679" i="55"/>
  <c r="Z11679" i="55" s="1"/>
  <c r="Y11680" i="55"/>
  <c r="Y11681" i="55"/>
  <c r="Y11682" i="55"/>
  <c r="Y11683" i="55"/>
  <c r="Z11683" i="55" s="1"/>
  <c r="Y11684" i="55"/>
  <c r="Y11685" i="55"/>
  <c r="Y11686" i="55"/>
  <c r="Y11687" i="55"/>
  <c r="Y11688" i="55"/>
  <c r="Y11689" i="55"/>
  <c r="Y11690" i="55"/>
  <c r="Y11691" i="55"/>
  <c r="Z11691" i="55" s="1"/>
  <c r="Y11692" i="55"/>
  <c r="Y11693" i="55"/>
  <c r="Y11694" i="55"/>
  <c r="Y11695" i="55"/>
  <c r="Z11695" i="55" s="1"/>
  <c r="Y11696" i="55"/>
  <c r="Y11697" i="55"/>
  <c r="Y11698" i="55"/>
  <c r="Y11699" i="55"/>
  <c r="Z11699" i="55" s="1"/>
  <c r="Y11700" i="55"/>
  <c r="Y11701" i="55"/>
  <c r="Y11702" i="55"/>
  <c r="Y11703" i="55"/>
  <c r="Z11703" i="55" s="1"/>
  <c r="Y11704" i="55"/>
  <c r="Y11705" i="55"/>
  <c r="Y11706" i="55"/>
  <c r="Y11707" i="55"/>
  <c r="Z11707" i="55" s="1"/>
  <c r="Y11708" i="55"/>
  <c r="Y11709" i="55"/>
  <c r="Y11710" i="55"/>
  <c r="Y11711" i="55"/>
  <c r="Z11711" i="55" s="1"/>
  <c r="Y11712" i="55"/>
  <c r="Y11713" i="55"/>
  <c r="Y11714" i="55"/>
  <c r="Y11715" i="55"/>
  <c r="Z11715" i="55" s="1"/>
  <c r="Y11716" i="55"/>
  <c r="Y11717" i="55"/>
  <c r="Y11718" i="55"/>
  <c r="Y11719" i="55"/>
  <c r="Z11719" i="55" s="1"/>
  <c r="Y11720" i="55"/>
  <c r="Y11721" i="55"/>
  <c r="Y11722" i="55"/>
  <c r="Y11723" i="55"/>
  <c r="Z11723" i="55" s="1"/>
  <c r="Y11724" i="55"/>
  <c r="Y11725" i="55"/>
  <c r="Y11726" i="55"/>
  <c r="Y11727" i="55"/>
  <c r="Z11727" i="55" s="1"/>
  <c r="Y11728" i="55"/>
  <c r="Y11729" i="55"/>
  <c r="Y11730" i="55"/>
  <c r="Y11731" i="55"/>
  <c r="Y11732" i="55"/>
  <c r="Y11733" i="55"/>
  <c r="Y11734" i="55"/>
  <c r="Y11735" i="55"/>
  <c r="Z11735" i="55" s="1"/>
  <c r="Y11736" i="55"/>
  <c r="Y11737" i="55"/>
  <c r="Y11738" i="55"/>
  <c r="Y11739" i="55"/>
  <c r="Z11739" i="55" s="1"/>
  <c r="Y11740" i="55"/>
  <c r="Y11741" i="55"/>
  <c r="Y11742" i="55"/>
  <c r="Y11743" i="55"/>
  <c r="Z11743" i="55" s="1"/>
  <c r="Y11744" i="55"/>
  <c r="Y11745" i="55"/>
  <c r="Y11746" i="55"/>
  <c r="Y11747" i="55"/>
  <c r="Z11747" i="55" s="1"/>
  <c r="Y11748" i="55"/>
  <c r="Y11749" i="55"/>
  <c r="Y11750" i="55"/>
  <c r="Y11751" i="55"/>
  <c r="Y11752" i="55"/>
  <c r="Y11753" i="55"/>
  <c r="Y11754" i="55"/>
  <c r="Y11755" i="55"/>
  <c r="Z11755" i="55" s="1"/>
  <c r="Y11756" i="55"/>
  <c r="Y11757" i="55"/>
  <c r="Y11758" i="55"/>
  <c r="Y11759" i="55"/>
  <c r="Z11759" i="55" s="1"/>
  <c r="Y11760" i="55"/>
  <c r="Y11761" i="55"/>
  <c r="Y11762" i="55"/>
  <c r="Y11763" i="55"/>
  <c r="Z11763" i="55" s="1"/>
  <c r="Y11764" i="55"/>
  <c r="Y11765" i="55"/>
  <c r="Y11766" i="55"/>
  <c r="Y11767" i="55"/>
  <c r="Z11767" i="55" s="1"/>
  <c r="Y11768" i="55"/>
  <c r="Y11769" i="55"/>
  <c r="Y11770" i="55"/>
  <c r="Y11771" i="55"/>
  <c r="Z11771" i="55" s="1"/>
  <c r="Y11772" i="55"/>
  <c r="Y11773" i="55"/>
  <c r="Y11774" i="55"/>
  <c r="Y11775" i="55"/>
  <c r="Z11775" i="55" s="1"/>
  <c r="Y11776" i="55"/>
  <c r="Y11777" i="55"/>
  <c r="Y11778" i="55"/>
  <c r="Y11779" i="55"/>
  <c r="Z11779" i="55" s="1"/>
  <c r="Y11780" i="55"/>
  <c r="Y11781" i="55"/>
  <c r="Y11782" i="55"/>
  <c r="Y11783" i="55"/>
  <c r="Z11783" i="55" s="1"/>
  <c r="Y11784" i="55"/>
  <c r="Y11785" i="55"/>
  <c r="Y11786" i="55"/>
  <c r="Y11787" i="55"/>
  <c r="Z11787" i="55" s="1"/>
  <c r="Y11788" i="55"/>
  <c r="Y11789" i="55"/>
  <c r="Y11790" i="55"/>
  <c r="Y11791" i="55"/>
  <c r="Z11791" i="55" s="1"/>
  <c r="Y11792" i="55"/>
  <c r="Y11793" i="55"/>
  <c r="Y11794" i="55"/>
  <c r="Y11795" i="55"/>
  <c r="Y11796" i="55"/>
  <c r="Y11797" i="55"/>
  <c r="Y11798" i="55"/>
  <c r="Y11799" i="55"/>
  <c r="Z11799" i="55" s="1"/>
  <c r="Y11800" i="55"/>
  <c r="Y11801" i="55"/>
  <c r="Y11802" i="55"/>
  <c r="Y11803" i="55"/>
  <c r="Z11803" i="55" s="1"/>
  <c r="Y11804" i="55"/>
  <c r="Y11805" i="55"/>
  <c r="Y11806" i="55"/>
  <c r="Y11807" i="55"/>
  <c r="Z11807" i="55" s="1"/>
  <c r="Y11808" i="55"/>
  <c r="Y11809" i="55"/>
  <c r="Y11810" i="55"/>
  <c r="Y11811" i="55"/>
  <c r="Z11811" i="55" s="1"/>
  <c r="Y11812" i="55"/>
  <c r="Y11813" i="55"/>
  <c r="Y11814" i="55"/>
  <c r="Y11815" i="55"/>
  <c r="Y11816" i="55"/>
  <c r="Y11817" i="55"/>
  <c r="Y11818" i="55"/>
  <c r="Y11819" i="55"/>
  <c r="Z11819" i="55" s="1"/>
  <c r="Y11820" i="55"/>
  <c r="Y11821" i="55"/>
  <c r="Y11822" i="55"/>
  <c r="Y11823" i="55"/>
  <c r="Z11823" i="55" s="1"/>
  <c r="Y11824" i="55"/>
  <c r="Y11825" i="55"/>
  <c r="Y11826" i="55"/>
  <c r="Y11827" i="55"/>
  <c r="Z11827" i="55" s="1"/>
  <c r="Y11828" i="55"/>
  <c r="Y11829" i="55"/>
  <c r="Y11830" i="55"/>
  <c r="Y11831" i="55"/>
  <c r="Z11831" i="55" s="1"/>
  <c r="Y11832" i="55"/>
  <c r="Y11833" i="55"/>
  <c r="Y11834" i="55"/>
  <c r="Y11835" i="55"/>
  <c r="Z11835" i="55" s="1"/>
  <c r="Y11836" i="55"/>
  <c r="Y11837" i="55"/>
  <c r="Y11838" i="55"/>
  <c r="Y11839" i="55"/>
  <c r="Z11839" i="55" s="1"/>
  <c r="Y11840" i="55"/>
  <c r="Y11841" i="55"/>
  <c r="Y11842" i="55"/>
  <c r="Y11843" i="55"/>
  <c r="Z11843" i="55" s="1"/>
  <c r="Y11844" i="55"/>
  <c r="Y11845" i="55"/>
  <c r="Y11846" i="55"/>
  <c r="Y11847" i="55"/>
  <c r="Z11847" i="55" s="1"/>
  <c r="Y11848" i="55"/>
  <c r="Y11849" i="55"/>
  <c r="Y11850" i="55"/>
  <c r="Y11851" i="55"/>
  <c r="Z11851" i="55" s="1"/>
  <c r="Y11852" i="55"/>
  <c r="Y11853" i="55"/>
  <c r="Y11854" i="55"/>
  <c r="Y11855" i="55"/>
  <c r="Z11855" i="55" s="1"/>
  <c r="Y11856" i="55"/>
  <c r="Y11857" i="55"/>
  <c r="Y11858" i="55"/>
  <c r="Y11859" i="55"/>
  <c r="Y11860" i="55"/>
  <c r="Y11861" i="55"/>
  <c r="Y11862" i="55"/>
  <c r="Y11863" i="55"/>
  <c r="Z11863" i="55" s="1"/>
  <c r="Y11864" i="55"/>
  <c r="Y11865" i="55"/>
  <c r="Y11866" i="55"/>
  <c r="Y11867" i="55"/>
  <c r="Z11867" i="55" s="1"/>
  <c r="Y11868" i="55"/>
  <c r="Y11869" i="55"/>
  <c r="Y11870" i="55"/>
  <c r="Y11871" i="55"/>
  <c r="Z11871" i="55" s="1"/>
  <c r="Y11872" i="55"/>
  <c r="Y11873" i="55"/>
  <c r="Y11874" i="55"/>
  <c r="Y11875" i="55"/>
  <c r="Z11875" i="55" s="1"/>
  <c r="Y11876" i="55"/>
  <c r="Y11877" i="55"/>
  <c r="Y11878" i="55"/>
  <c r="Y11879" i="55"/>
  <c r="Y11880" i="55"/>
  <c r="Y11881" i="55"/>
  <c r="Y11882" i="55"/>
  <c r="Y11883" i="55"/>
  <c r="Z11883" i="55" s="1"/>
  <c r="Y11884" i="55"/>
  <c r="Y11885" i="55"/>
  <c r="Y11886" i="55"/>
  <c r="Y11887" i="55"/>
  <c r="Z11887" i="55" s="1"/>
  <c r="Y11888" i="55"/>
  <c r="Y11889" i="55"/>
  <c r="Y11890" i="55"/>
  <c r="Y11891" i="55"/>
  <c r="Z11891" i="55" s="1"/>
  <c r="Y11892" i="55"/>
  <c r="Y11893" i="55"/>
  <c r="Y11894" i="55"/>
  <c r="Y11895" i="55"/>
  <c r="Z11895" i="55" s="1"/>
  <c r="Y11896" i="55"/>
  <c r="Y11897" i="55"/>
  <c r="Y11898" i="55"/>
  <c r="Y11899" i="55"/>
  <c r="Z11899" i="55" s="1"/>
  <c r="Y11900" i="55"/>
  <c r="Y11901" i="55"/>
  <c r="Y11902" i="55"/>
  <c r="Y11903" i="55"/>
  <c r="Z11903" i="55" s="1"/>
  <c r="Y11904" i="55"/>
  <c r="Y11905" i="55"/>
  <c r="Y11906" i="55"/>
  <c r="Y11907" i="55"/>
  <c r="Z11907" i="55" s="1"/>
  <c r="Y11908" i="55"/>
  <c r="Y11909" i="55"/>
  <c r="Y11910" i="55"/>
  <c r="Y11911" i="55"/>
  <c r="Z11911" i="55" s="1"/>
  <c r="Y11912" i="55"/>
  <c r="Y11913" i="55"/>
  <c r="Y11914" i="55"/>
  <c r="Y11915" i="55"/>
  <c r="Z11915" i="55" s="1"/>
  <c r="Y11916" i="55"/>
  <c r="Y11917" i="55"/>
  <c r="Y11918" i="55"/>
  <c r="Y11919" i="55"/>
  <c r="Z11919" i="55" s="1"/>
  <c r="Y11920" i="55"/>
  <c r="Y11921" i="55"/>
  <c r="Y11922" i="55"/>
  <c r="Y11923" i="55"/>
  <c r="Y11924" i="55"/>
  <c r="Y11925" i="55"/>
  <c r="Y11926" i="55"/>
  <c r="Y11927" i="55"/>
  <c r="Z11927" i="55" s="1"/>
  <c r="Y11928" i="55"/>
  <c r="Y11929" i="55"/>
  <c r="Y11930" i="55"/>
  <c r="Y11931" i="55"/>
  <c r="Z11931" i="55" s="1"/>
  <c r="Y11932" i="55"/>
  <c r="Y11933" i="55"/>
  <c r="Y11934" i="55"/>
  <c r="Y11935" i="55"/>
  <c r="Z11935" i="55" s="1"/>
  <c r="Y11936" i="55"/>
  <c r="Y11937" i="55"/>
  <c r="Y11938" i="55"/>
  <c r="Y11939" i="55"/>
  <c r="Y11940" i="55"/>
  <c r="Y11941" i="55"/>
  <c r="Y11942" i="55"/>
  <c r="Y11943" i="55"/>
  <c r="Y11944" i="55"/>
  <c r="Y11945" i="55"/>
  <c r="Y11946" i="55"/>
  <c r="Y11947" i="55"/>
  <c r="Y11948" i="55"/>
  <c r="Y11949" i="55"/>
  <c r="Y11950" i="55"/>
  <c r="Y11951" i="55"/>
  <c r="Y11952" i="55"/>
  <c r="Y11953" i="55"/>
  <c r="Y11954" i="55"/>
  <c r="Y11955" i="55"/>
  <c r="Y11956" i="55"/>
  <c r="Y11957" i="55"/>
  <c r="Y11958" i="55"/>
  <c r="Y11959" i="55"/>
  <c r="Y11960" i="55"/>
  <c r="Y11961" i="55"/>
  <c r="Y11962" i="55"/>
  <c r="Y11963" i="55"/>
  <c r="Y11964" i="55"/>
  <c r="Y11965" i="55"/>
  <c r="Y11966" i="55"/>
  <c r="Y11967" i="55"/>
  <c r="Y11968" i="55"/>
  <c r="Y11969" i="55"/>
  <c r="Y11970" i="55"/>
  <c r="Y11971" i="55"/>
  <c r="Y11972" i="55"/>
  <c r="Y11973" i="55"/>
  <c r="Y11974" i="55"/>
  <c r="Y11975" i="55"/>
  <c r="Y11976" i="55"/>
  <c r="Y11977" i="55"/>
  <c r="Y11978" i="55"/>
  <c r="Y11979" i="55"/>
  <c r="Y11980" i="55"/>
  <c r="Y11981" i="55"/>
  <c r="Y11982" i="55"/>
  <c r="Y11983" i="55"/>
  <c r="Y11984" i="55"/>
  <c r="Y11985" i="55"/>
  <c r="Y11986" i="55"/>
  <c r="Y11987" i="55"/>
  <c r="Z11987" i="55" s="1"/>
  <c r="Y11988" i="55"/>
  <c r="Y11989" i="55"/>
  <c r="Y11990" i="55"/>
  <c r="Y11991" i="55"/>
  <c r="Z11991" i="55" s="1"/>
  <c r="Y11992" i="55"/>
  <c r="Y11993" i="55"/>
  <c r="Y11994" i="55"/>
  <c r="Y11995" i="55"/>
  <c r="Y11996" i="55"/>
  <c r="Y11997" i="55"/>
  <c r="Y11998" i="55"/>
  <c r="Y11999" i="55"/>
  <c r="Z11999" i="55" s="1"/>
  <c r="Y12000" i="55"/>
  <c r="Y12001" i="55"/>
  <c r="Y12002" i="55"/>
  <c r="Y12003" i="55"/>
  <c r="Z12003" i="55" s="1"/>
  <c r="Y12004" i="55"/>
  <c r="Y12005" i="55"/>
  <c r="Y12006" i="55"/>
  <c r="Y12007" i="55"/>
  <c r="Z12007" i="55" s="1"/>
  <c r="Y12008" i="55"/>
  <c r="Y12009" i="55"/>
  <c r="Y12010" i="55"/>
  <c r="Y12011" i="55"/>
  <c r="Z12011" i="55" s="1"/>
  <c r="Y12012" i="55"/>
  <c r="Y12013" i="55"/>
  <c r="Y12014" i="55"/>
  <c r="Y12015" i="55"/>
  <c r="Y12016" i="55"/>
  <c r="Y12017" i="55"/>
  <c r="Y12018" i="55"/>
  <c r="Y12019" i="55"/>
  <c r="Z12019" i="55" s="1"/>
  <c r="Y12020" i="55"/>
  <c r="Y12021" i="55"/>
  <c r="Y12022" i="55"/>
  <c r="Y12023" i="55"/>
  <c r="Z12023" i="55" s="1"/>
  <c r="Y12024" i="55"/>
  <c r="Y12025" i="55"/>
  <c r="Y12026" i="55"/>
  <c r="Y12027" i="55"/>
  <c r="Z12027" i="55" s="1"/>
  <c r="Y12028" i="55"/>
  <c r="Y12029" i="55"/>
  <c r="Y12030" i="55"/>
  <c r="Y12031" i="55"/>
  <c r="Z12031" i="55" s="1"/>
  <c r="Y12032" i="55"/>
  <c r="Y12033" i="55"/>
  <c r="Y12034" i="55"/>
  <c r="Y12035" i="55"/>
  <c r="Z12035" i="55" s="1"/>
  <c r="Y12036" i="55"/>
  <c r="Y12037" i="55"/>
  <c r="Y12038" i="55"/>
  <c r="Y12039" i="55"/>
  <c r="Z12039" i="55" s="1"/>
  <c r="Y12040" i="55"/>
  <c r="Y12041" i="55"/>
  <c r="Y12042" i="55"/>
  <c r="Y12043" i="55"/>
  <c r="Z12043" i="55" s="1"/>
  <c r="Y12044" i="55"/>
  <c r="Y12045" i="55"/>
  <c r="Y12046" i="55"/>
  <c r="Y12047" i="55"/>
  <c r="Z12047" i="55" s="1"/>
  <c r="Y12048" i="55"/>
  <c r="Y12049" i="55"/>
  <c r="Y12050" i="55"/>
  <c r="Y12051" i="55"/>
  <c r="Z12051" i="55" s="1"/>
  <c r="Y12052" i="55"/>
  <c r="Y12053" i="55"/>
  <c r="Y12054" i="55"/>
  <c r="Y12055" i="55"/>
  <c r="Y12056" i="55"/>
  <c r="Y12057" i="55"/>
  <c r="Y12058" i="55"/>
  <c r="Y12059" i="55"/>
  <c r="Z12059" i="55" s="1"/>
  <c r="Y12060" i="55"/>
  <c r="Y12061" i="55"/>
  <c r="Y12062" i="55"/>
  <c r="Y12063" i="55"/>
  <c r="Z12063" i="55" s="1"/>
  <c r="Y12064" i="55"/>
  <c r="Y12065" i="55"/>
  <c r="Y12066" i="55"/>
  <c r="Y12067" i="55"/>
  <c r="Z12067" i="55" s="1"/>
  <c r="Y12068" i="55"/>
  <c r="Y12069" i="55"/>
  <c r="Y12070" i="55"/>
  <c r="Y12071" i="55"/>
  <c r="Y12072" i="55"/>
  <c r="Y12073" i="55"/>
  <c r="Y12074" i="55"/>
  <c r="Y12075" i="55"/>
  <c r="Z12075" i="55" s="1"/>
  <c r="Y12076" i="55"/>
  <c r="Y12077" i="55"/>
  <c r="Y12078" i="55"/>
  <c r="Y12079" i="55"/>
  <c r="Z12079" i="55" s="1"/>
  <c r="Y12080" i="55"/>
  <c r="Y12081" i="55"/>
  <c r="Y12082" i="55"/>
  <c r="Y12083" i="55"/>
  <c r="Z12083" i="55" s="1"/>
  <c r="Y12084" i="55"/>
  <c r="Y12085" i="55"/>
  <c r="Y12086" i="55"/>
  <c r="Y12087" i="55"/>
  <c r="Z12087" i="55" s="1"/>
  <c r="Y12088" i="55"/>
  <c r="Y12089" i="55"/>
  <c r="Y12090" i="55"/>
  <c r="Y12091" i="55"/>
  <c r="Z12091" i="55" s="1"/>
  <c r="Y12092" i="55"/>
  <c r="Y12093" i="55"/>
  <c r="Y12094" i="55"/>
  <c r="Y12095" i="55"/>
  <c r="Z12095" i="55" s="1"/>
  <c r="Y12096" i="55"/>
  <c r="Y12097" i="55"/>
  <c r="Y12098" i="55"/>
  <c r="Y12099" i="55"/>
  <c r="Z12099" i="55" s="1"/>
  <c r="Y12100" i="55"/>
  <c r="Y12101" i="55"/>
  <c r="Y12102" i="55"/>
  <c r="Y12103" i="55"/>
  <c r="Z12103" i="55" s="1"/>
  <c r="Y12104" i="55"/>
  <c r="Y12105" i="55"/>
  <c r="Y12106" i="55"/>
  <c r="Y12107" i="55"/>
  <c r="Z12107" i="55" s="1"/>
  <c r="Y12108" i="55"/>
  <c r="Y12109" i="55"/>
  <c r="Y12110" i="55"/>
  <c r="Y12111" i="55"/>
  <c r="Z12111" i="55" s="1"/>
  <c r="Y12112" i="55"/>
  <c r="Y12113" i="55"/>
  <c r="Y12114" i="55"/>
  <c r="Y12115" i="55"/>
  <c r="Z12115" i="55" s="1"/>
  <c r="Y12116" i="55"/>
  <c r="Y12117" i="55"/>
  <c r="Y12118" i="55"/>
  <c r="Y12119" i="55"/>
  <c r="Y12120" i="55"/>
  <c r="Y12121" i="55"/>
  <c r="Y12122" i="55"/>
  <c r="Y12123" i="55"/>
  <c r="Y12124" i="55"/>
  <c r="Y12125" i="55"/>
  <c r="Y12126" i="55"/>
  <c r="Y12127" i="55"/>
  <c r="Y12128" i="55"/>
  <c r="Y12129" i="55"/>
  <c r="Y12130" i="55"/>
  <c r="Y12131" i="55"/>
  <c r="Y12132" i="55"/>
  <c r="Y12133" i="55"/>
  <c r="Y12134" i="55"/>
  <c r="Y12135" i="55"/>
  <c r="Y12136" i="55"/>
  <c r="Y12137" i="55"/>
  <c r="Y12138" i="55"/>
  <c r="Y12139" i="55"/>
  <c r="Y12140" i="55"/>
  <c r="Y12141" i="55"/>
  <c r="Y12142" i="55"/>
  <c r="Y12143" i="55"/>
  <c r="Y12144" i="55"/>
  <c r="Y12145" i="55"/>
  <c r="Y12146" i="55"/>
  <c r="Y12147" i="55"/>
  <c r="Y12148" i="55"/>
  <c r="Y12149" i="55"/>
  <c r="Y12150" i="55"/>
  <c r="Y12151" i="55"/>
  <c r="Y12152" i="55"/>
  <c r="Y12153" i="55"/>
  <c r="Y12154" i="55"/>
  <c r="Y12155" i="55"/>
  <c r="Y12156" i="55"/>
  <c r="Y12157" i="55"/>
  <c r="Y12158" i="55"/>
  <c r="Y12159" i="55"/>
  <c r="Y12160" i="55"/>
  <c r="Y12161" i="55"/>
  <c r="Y12162" i="55"/>
  <c r="Y12163" i="55"/>
  <c r="Z12163" i="55" s="1"/>
  <c r="Y12164" i="55"/>
  <c r="Y12165" i="55"/>
  <c r="Y12166" i="55"/>
  <c r="Y12167" i="55"/>
  <c r="Z12167" i="55" s="1"/>
  <c r="Y12168" i="55"/>
  <c r="Y12169" i="55"/>
  <c r="Y12170" i="55"/>
  <c r="Y12171" i="55"/>
  <c r="Z12171" i="55" s="1"/>
  <c r="Y12172" i="55"/>
  <c r="Y12173" i="55"/>
  <c r="Y12174" i="55"/>
  <c r="Y12175" i="55"/>
  <c r="Z12175" i="55" s="1"/>
  <c r="Y12176" i="55"/>
  <c r="Y12177" i="55"/>
  <c r="Y12178" i="55"/>
  <c r="Y12179" i="55"/>
  <c r="Z12179" i="55" s="1"/>
  <c r="Y12180" i="55"/>
  <c r="Y12181" i="55"/>
  <c r="Y12182" i="55"/>
  <c r="Y12183" i="55"/>
  <c r="Y12184" i="55"/>
  <c r="Y12185" i="55"/>
  <c r="Y12186" i="55"/>
  <c r="Y12187" i="55"/>
  <c r="Z12187" i="55" s="1"/>
  <c r="Y12188" i="55"/>
  <c r="Y12189" i="55"/>
  <c r="Y12190" i="55"/>
  <c r="Y12191" i="55"/>
  <c r="Z12191" i="55" s="1"/>
  <c r="Y12192" i="55"/>
  <c r="Y12193" i="55"/>
  <c r="Y12194" i="55"/>
  <c r="Y12195" i="55"/>
  <c r="Z12195" i="55" s="1"/>
  <c r="Y12196" i="55"/>
  <c r="Y12197" i="55"/>
  <c r="Y12198" i="55"/>
  <c r="Y12199" i="55"/>
  <c r="Y12200" i="55"/>
  <c r="Y12201" i="55"/>
  <c r="Y12202" i="55"/>
  <c r="Y12203" i="55"/>
  <c r="Z12203" i="55" s="1"/>
  <c r="Y12204" i="55"/>
  <c r="Y12205" i="55"/>
  <c r="Y12206" i="55"/>
  <c r="Y12207" i="55"/>
  <c r="Z12207" i="55" s="1"/>
  <c r="Y12208" i="55"/>
  <c r="Y12209" i="55"/>
  <c r="Y12210" i="55"/>
  <c r="Y12211" i="55"/>
  <c r="Z12211" i="55" s="1"/>
  <c r="Y12212" i="55"/>
  <c r="Y12213" i="55"/>
  <c r="Y12214" i="55"/>
  <c r="Y12215" i="55"/>
  <c r="Z12215" i="55" s="1"/>
  <c r="Y12216" i="55"/>
  <c r="Y12217" i="55"/>
  <c r="Y12218" i="55"/>
  <c r="Y12219" i="55"/>
  <c r="Z12219" i="55" s="1"/>
  <c r="Y12220" i="55"/>
  <c r="Y12221" i="55"/>
  <c r="Y12222" i="55"/>
  <c r="Y12223" i="55"/>
  <c r="Z12223" i="55" s="1"/>
  <c r="Y12224" i="55"/>
  <c r="Y12225" i="55"/>
  <c r="Y12226" i="55"/>
  <c r="Y12227" i="55"/>
  <c r="Z12227" i="55" s="1"/>
  <c r="Y12228" i="55"/>
  <c r="Y12229" i="55"/>
  <c r="Y12230" i="55"/>
  <c r="Y12231" i="55"/>
  <c r="Z12231" i="55" s="1"/>
  <c r="Y12232" i="55"/>
  <c r="Y12233" i="55"/>
  <c r="Y12234" i="55"/>
  <c r="Y12235" i="55"/>
  <c r="Z12235" i="55" s="1"/>
  <c r="Y12236" i="55"/>
  <c r="Y12237" i="55"/>
  <c r="Y12238" i="55"/>
  <c r="Y12239" i="55"/>
  <c r="Z12239" i="55" s="1"/>
  <c r="Y12240" i="55"/>
  <c r="Y12241" i="55"/>
  <c r="Y12242" i="55"/>
  <c r="Y12243" i="55"/>
  <c r="Z12243" i="55" s="1"/>
  <c r="Y12244" i="55"/>
  <c r="Y12245" i="55"/>
  <c r="Y12246" i="55"/>
  <c r="Y12247" i="55"/>
  <c r="Y12248" i="55"/>
  <c r="Y12249" i="55"/>
  <c r="Y12250" i="55"/>
  <c r="Y12251" i="55"/>
  <c r="Z12251" i="55" s="1"/>
  <c r="Y12252" i="55"/>
  <c r="Y12253" i="55"/>
  <c r="Y12254" i="55"/>
  <c r="Y12255" i="55"/>
  <c r="Z12255" i="55" s="1"/>
  <c r="Y12256" i="55"/>
  <c r="Y12257" i="55"/>
  <c r="Y12258" i="55"/>
  <c r="Y12259" i="55"/>
  <c r="Z12259" i="55" s="1"/>
  <c r="Y12260" i="55"/>
  <c r="Y12261" i="55"/>
  <c r="Y12262" i="55"/>
  <c r="Y12263" i="55"/>
  <c r="Y12264" i="55"/>
  <c r="Y12265" i="55"/>
  <c r="Y12266" i="55"/>
  <c r="Y12267" i="55"/>
  <c r="Z12267" i="55" s="1"/>
  <c r="Y12268" i="55"/>
  <c r="Y12269" i="55"/>
  <c r="Y12270" i="55"/>
  <c r="Y12271" i="55"/>
  <c r="Z12271" i="55" s="1"/>
  <c r="Y12272" i="55"/>
  <c r="Y12273" i="55"/>
  <c r="Y12274" i="55"/>
  <c r="Y12275" i="55"/>
  <c r="Z12275" i="55" s="1"/>
  <c r="Y12276" i="55"/>
  <c r="Y12277" i="55"/>
  <c r="Y12278" i="55"/>
  <c r="Y12279" i="55"/>
  <c r="Z12279" i="55" s="1"/>
  <c r="Y12280" i="55"/>
  <c r="Y12281" i="55"/>
  <c r="Y12282" i="55"/>
  <c r="Y12283" i="55"/>
  <c r="Z12283" i="55" s="1"/>
  <c r="Y12284" i="55"/>
  <c r="Y12285" i="55"/>
  <c r="Y12286" i="55"/>
  <c r="Y12287" i="55"/>
  <c r="Z12287" i="55" s="1"/>
  <c r="Y12288" i="55"/>
  <c r="Y12289" i="55"/>
  <c r="Y12290" i="55"/>
  <c r="Y12291" i="55"/>
  <c r="Z12291" i="55" s="1"/>
  <c r="Y12292" i="55"/>
  <c r="Y12293" i="55"/>
  <c r="Y12294" i="55"/>
  <c r="Y12295" i="55"/>
  <c r="Z12295" i="55" s="1"/>
  <c r="Y12296" i="55"/>
  <c r="Y12297" i="55"/>
  <c r="Y12298" i="55"/>
  <c r="Y12299" i="55"/>
  <c r="Z12299" i="55" s="1"/>
  <c r="Y12300" i="55"/>
  <c r="Y12301" i="55"/>
  <c r="Y12302" i="55"/>
  <c r="Y12303" i="55"/>
  <c r="Z12303" i="55" s="1"/>
  <c r="Y12304" i="55"/>
  <c r="Y12305" i="55"/>
  <c r="Y12306" i="55"/>
  <c r="Y12307" i="55"/>
  <c r="Z12307" i="55" s="1"/>
  <c r="Y12308" i="55"/>
  <c r="Y12309" i="55"/>
  <c r="Y12310" i="55"/>
  <c r="Y12311" i="55"/>
  <c r="Y12312" i="55"/>
  <c r="Y12313" i="55"/>
  <c r="Y12314" i="55"/>
  <c r="Y12315" i="55"/>
  <c r="Z12315" i="55" s="1"/>
  <c r="Y12316" i="55"/>
  <c r="Y12317" i="55"/>
  <c r="Y12318" i="55"/>
  <c r="Y12319" i="55"/>
  <c r="Z12319" i="55" s="1"/>
  <c r="Y12320" i="55"/>
  <c r="Y12321" i="55"/>
  <c r="Y12322" i="55"/>
  <c r="Y12323" i="55"/>
  <c r="Z12323" i="55" s="1"/>
  <c r="Y12324" i="55"/>
  <c r="Y12325" i="55"/>
  <c r="Y12326" i="55"/>
  <c r="Y12327" i="55"/>
  <c r="Y12328" i="55"/>
  <c r="Y12329" i="55"/>
  <c r="Y12330" i="55"/>
  <c r="Y12331" i="55"/>
  <c r="Z12331" i="55" s="1"/>
  <c r="Y12332" i="55"/>
  <c r="Y12333" i="55"/>
  <c r="Y12334" i="55"/>
  <c r="Y12335" i="55"/>
  <c r="Z12335" i="55" s="1"/>
  <c r="Y12336" i="55"/>
  <c r="Y12337" i="55"/>
  <c r="Y12338" i="55"/>
  <c r="Y12339" i="55"/>
  <c r="Z12339" i="55" s="1"/>
  <c r="Y12340" i="55"/>
  <c r="Y12341" i="55"/>
  <c r="Y12342" i="55"/>
  <c r="Y12343" i="55"/>
  <c r="Z12343" i="55" s="1"/>
  <c r="Y12344" i="55"/>
  <c r="Y12345" i="55"/>
  <c r="Y12346" i="55"/>
  <c r="Y12347" i="55"/>
  <c r="Z12347" i="55" s="1"/>
  <c r="Y12348" i="55"/>
  <c r="Y12349" i="55"/>
  <c r="Y12350" i="55"/>
  <c r="Y12351" i="55"/>
  <c r="Z12351" i="55" s="1"/>
  <c r="Y12352" i="55"/>
  <c r="Y12353" i="55"/>
  <c r="Y12354" i="55"/>
  <c r="Y12355" i="55"/>
  <c r="Z12355" i="55" s="1"/>
  <c r="Y12356" i="55"/>
  <c r="Y12357" i="55"/>
  <c r="Y12358" i="55"/>
  <c r="Y12359" i="55"/>
  <c r="Z12359" i="55" s="1"/>
  <c r="Y12360" i="55"/>
  <c r="Y12361" i="55"/>
  <c r="Y12362" i="55"/>
  <c r="Y12363" i="55"/>
  <c r="Z12363" i="55" s="1"/>
  <c r="Y12364" i="55"/>
  <c r="Y12365" i="55"/>
  <c r="Y12366" i="55"/>
  <c r="Y12367" i="55"/>
  <c r="Z12367" i="55" s="1"/>
  <c r="Y12368" i="55"/>
  <c r="Y12369" i="55"/>
  <c r="Y12370" i="55"/>
  <c r="Y12371" i="55"/>
  <c r="Z12371" i="55" s="1"/>
  <c r="Y12372" i="55"/>
  <c r="Y12373" i="55"/>
  <c r="Y12374" i="55"/>
  <c r="Y12375" i="55"/>
  <c r="Y12376" i="55"/>
  <c r="Y12377" i="55"/>
  <c r="Y12378" i="55"/>
  <c r="Y12379" i="55"/>
  <c r="Z12379" i="55" s="1"/>
  <c r="Y12380" i="55"/>
  <c r="Y12381" i="55"/>
  <c r="Y12382" i="55"/>
  <c r="Y12383" i="55"/>
  <c r="Z12383" i="55" s="1"/>
  <c r="Y12384" i="55"/>
  <c r="Y12385" i="55"/>
  <c r="Y12386" i="55"/>
  <c r="Y12387" i="55"/>
  <c r="Z12387" i="55" s="1"/>
  <c r="Y12388" i="55"/>
  <c r="Y12389" i="55"/>
  <c r="Y12390" i="55"/>
  <c r="Y12391" i="55"/>
  <c r="Y12392" i="55"/>
  <c r="Y12393" i="55"/>
  <c r="Y12394" i="55"/>
  <c r="Y12395" i="55"/>
  <c r="Z12395" i="55" s="1"/>
  <c r="Y12396" i="55"/>
  <c r="Y12397" i="55"/>
  <c r="Y12398" i="55"/>
  <c r="Y12399" i="55"/>
  <c r="Z12399" i="55" s="1"/>
  <c r="Y12400" i="55"/>
  <c r="Y12401" i="55"/>
  <c r="Y12402" i="55"/>
  <c r="Y12403" i="55"/>
  <c r="Z12403" i="55" s="1"/>
  <c r="Y12404" i="55"/>
  <c r="Y12405" i="55"/>
  <c r="Y12406" i="55"/>
  <c r="Y12407" i="55"/>
  <c r="Z12407" i="55" s="1"/>
  <c r="Y12408" i="55"/>
  <c r="Y12409" i="55"/>
  <c r="Y12410" i="55"/>
  <c r="Y12411" i="55"/>
  <c r="Z12411" i="55" s="1"/>
  <c r="Y12412" i="55"/>
  <c r="Y12413" i="55"/>
  <c r="Y12414" i="55"/>
  <c r="Y12415" i="55"/>
  <c r="Z12415" i="55" s="1"/>
  <c r="Y12416" i="55"/>
  <c r="Y12417" i="55"/>
  <c r="Y12418" i="55"/>
  <c r="Y12419" i="55"/>
  <c r="Z12419" i="55" s="1"/>
  <c r="Y12420" i="55"/>
  <c r="Y12421" i="55"/>
  <c r="Y12422" i="55"/>
  <c r="Y12423" i="55"/>
  <c r="Z12423" i="55" s="1"/>
  <c r="Y12424" i="55"/>
  <c r="Y12425" i="55"/>
  <c r="Y12426" i="55"/>
  <c r="Y12427" i="55"/>
  <c r="Z12427" i="55" s="1"/>
  <c r="Y12428" i="55"/>
  <c r="Y12429" i="55"/>
  <c r="Y12430" i="55"/>
  <c r="Y12431" i="55"/>
  <c r="Z12431" i="55" s="1"/>
  <c r="Y12432" i="55"/>
  <c r="Y12433" i="55"/>
  <c r="Y12434" i="55"/>
  <c r="Y12435" i="55"/>
  <c r="Z12435" i="55" s="1"/>
  <c r="Y12436" i="55"/>
  <c r="Y12437" i="55"/>
  <c r="Y12438" i="55"/>
  <c r="Y12439" i="55"/>
  <c r="Y12440" i="55"/>
  <c r="Y12441" i="55"/>
  <c r="Y12442" i="55"/>
  <c r="Y12443" i="55"/>
  <c r="Z12443" i="55" s="1"/>
  <c r="Y12444" i="55"/>
  <c r="Y12445" i="55"/>
  <c r="Y12446" i="55"/>
  <c r="Y12447" i="55"/>
  <c r="Z12447" i="55" s="1"/>
  <c r="Y12448" i="55"/>
  <c r="Y12449" i="55"/>
  <c r="Y12450" i="55"/>
  <c r="Y12451" i="55"/>
  <c r="Z12451" i="55" s="1"/>
  <c r="Y12452" i="55"/>
  <c r="Y12453" i="55"/>
  <c r="Y12454" i="55"/>
  <c r="Y12455" i="55"/>
  <c r="Y12456" i="55"/>
  <c r="Y12457" i="55"/>
  <c r="Y12458" i="55"/>
  <c r="Y12459" i="55"/>
  <c r="Z12459" i="55" s="1"/>
  <c r="Y12460" i="55"/>
  <c r="Y12461" i="55"/>
  <c r="Y12462" i="55"/>
  <c r="Y12463" i="55"/>
  <c r="Z12463" i="55" s="1"/>
  <c r="Y12464" i="55"/>
  <c r="Y12465" i="55"/>
  <c r="Y12466" i="55"/>
  <c r="Y12467" i="55"/>
  <c r="Z12467" i="55" s="1"/>
  <c r="Y12468" i="55"/>
  <c r="Y12469" i="55"/>
  <c r="Y12470" i="55"/>
  <c r="Y12471" i="55"/>
  <c r="Z12471" i="55" s="1"/>
  <c r="Y12472" i="55"/>
  <c r="Y12473" i="55"/>
  <c r="Y12474" i="55"/>
  <c r="Y12475" i="55"/>
  <c r="Z12475" i="55" s="1"/>
  <c r="Y12476" i="55"/>
  <c r="Y12477" i="55"/>
  <c r="Y12478" i="55"/>
  <c r="Y12479" i="55"/>
  <c r="Z12479" i="55" s="1"/>
  <c r="Y12480" i="55"/>
  <c r="Y12481" i="55"/>
  <c r="Y12482" i="55"/>
  <c r="Y12483" i="55"/>
  <c r="Z12483" i="55" s="1"/>
  <c r="Y12484" i="55"/>
  <c r="Y12485" i="55"/>
  <c r="Y12486" i="55"/>
  <c r="Y12487" i="55"/>
  <c r="Z12487" i="55" s="1"/>
  <c r="Y12488" i="55"/>
  <c r="Y12489" i="55"/>
  <c r="Y12490" i="55"/>
  <c r="Y12491" i="55"/>
  <c r="Z12491" i="55" s="1"/>
  <c r="Y12492" i="55"/>
  <c r="Y12493" i="55"/>
  <c r="Y12494" i="55"/>
  <c r="Y12495" i="55"/>
  <c r="Z12495" i="55" s="1"/>
  <c r="Y12496" i="55"/>
  <c r="Y12497" i="55"/>
  <c r="Y12498" i="55"/>
  <c r="Y12499" i="55"/>
  <c r="Z12499" i="55" s="1"/>
  <c r="Y12500" i="55"/>
  <c r="Y12501" i="55"/>
  <c r="Y12502" i="55"/>
  <c r="Y12503" i="55"/>
  <c r="Y12504" i="55"/>
  <c r="Y12505" i="55"/>
  <c r="Y12506" i="55"/>
  <c r="Y12507" i="55"/>
  <c r="Z12507" i="55" s="1"/>
  <c r="Y12508" i="55"/>
  <c r="Y12509" i="55"/>
  <c r="Y12510" i="55"/>
  <c r="Y12511" i="55"/>
  <c r="Z12511" i="55" s="1"/>
  <c r="Y12512" i="55"/>
  <c r="Y12513" i="55"/>
  <c r="Y12514" i="55"/>
  <c r="Y12515" i="55"/>
  <c r="Z12515" i="55" s="1"/>
  <c r="Y12516" i="55"/>
  <c r="Y12517" i="55"/>
  <c r="Y12518" i="55"/>
  <c r="Y12519" i="55"/>
  <c r="Y12520" i="55"/>
  <c r="Y12521" i="55"/>
  <c r="Y12522" i="55"/>
  <c r="Y12523" i="55"/>
  <c r="Z12523" i="55" s="1"/>
  <c r="Y12524" i="55"/>
  <c r="Y12525" i="55"/>
  <c r="Y12526" i="55"/>
  <c r="Y12527" i="55"/>
  <c r="Z12527" i="55" s="1"/>
  <c r="Y12528" i="55"/>
  <c r="Y12529" i="55"/>
  <c r="Y12530" i="55"/>
  <c r="Y12531" i="55"/>
  <c r="Z12531" i="55" s="1"/>
  <c r="Y12532" i="55"/>
  <c r="Y12533" i="55"/>
  <c r="Y12534" i="55"/>
  <c r="Y12535" i="55"/>
  <c r="Z12535" i="55" s="1"/>
  <c r="Y12536" i="55"/>
  <c r="Y12537" i="55"/>
  <c r="Y12538" i="55"/>
  <c r="Y12539" i="55"/>
  <c r="Z12539" i="55" s="1"/>
  <c r="Y12540" i="55"/>
  <c r="Y12541" i="55"/>
  <c r="Y12542" i="55"/>
  <c r="Y12543" i="55"/>
  <c r="Z12543" i="55" s="1"/>
  <c r="Y12544" i="55"/>
  <c r="Y12545" i="55"/>
  <c r="Y12546" i="55"/>
  <c r="Y12547" i="55"/>
  <c r="Z12547" i="55" s="1"/>
  <c r="Y12548" i="55"/>
  <c r="Y12549" i="55"/>
  <c r="Y12550" i="55"/>
  <c r="Y12551" i="55"/>
  <c r="Z12551" i="55" s="1"/>
  <c r="Y12552" i="55"/>
  <c r="Y12553" i="55"/>
  <c r="Y12554" i="55"/>
  <c r="Y12555" i="55"/>
  <c r="Z12555" i="55" s="1"/>
  <c r="Y12556" i="55"/>
  <c r="Y12557" i="55"/>
  <c r="Y12558" i="55"/>
  <c r="Y12559" i="55"/>
  <c r="Z12559" i="55" s="1"/>
  <c r="Y12560" i="55"/>
  <c r="Y12561" i="55"/>
  <c r="Y12562" i="55"/>
  <c r="Y12563" i="55"/>
  <c r="Z12563" i="55" s="1"/>
  <c r="Y12564" i="55"/>
  <c r="Y12565" i="55"/>
  <c r="Y12566" i="55"/>
  <c r="Y12567" i="55"/>
  <c r="Y12568" i="55"/>
  <c r="Y12569" i="55"/>
  <c r="Y12570" i="55"/>
  <c r="Y12571" i="55"/>
  <c r="Z12571" i="55" s="1"/>
  <c r="Y12572" i="55"/>
  <c r="Y12573" i="55"/>
  <c r="Y12574" i="55"/>
  <c r="Y12575" i="55"/>
  <c r="Z12575" i="55" s="1"/>
  <c r="Y12576" i="55"/>
  <c r="Y12577" i="55"/>
  <c r="Y12578" i="55"/>
  <c r="Y12579" i="55"/>
  <c r="Z12579" i="55" s="1"/>
  <c r="Y12580" i="55"/>
  <c r="Y12581" i="55"/>
  <c r="Y12582" i="55"/>
  <c r="Y12583" i="55"/>
  <c r="Y12584" i="55"/>
  <c r="Y12585" i="55"/>
  <c r="Y12586" i="55"/>
  <c r="Y12587" i="55"/>
  <c r="Z12587" i="55" s="1"/>
  <c r="Y12588" i="55"/>
  <c r="Y12589" i="55"/>
  <c r="Y12590" i="55"/>
  <c r="Y12591" i="55"/>
  <c r="Z12591" i="55" s="1"/>
  <c r="Y12592" i="55"/>
  <c r="Y12593" i="55"/>
  <c r="Y12594" i="55"/>
  <c r="Y12595" i="55"/>
  <c r="Z12595" i="55" s="1"/>
  <c r="Y12596" i="55"/>
  <c r="Y12597" i="55"/>
  <c r="Y12598" i="55"/>
  <c r="Y12599" i="55"/>
  <c r="Z12599" i="55" s="1"/>
  <c r="Y12600" i="55"/>
  <c r="Y12601" i="55"/>
  <c r="Y12602" i="55"/>
  <c r="Y12603" i="55"/>
  <c r="Z12603" i="55" s="1"/>
  <c r="Y12604" i="55"/>
  <c r="Y12605" i="55"/>
  <c r="Y12606" i="55"/>
  <c r="Y12607" i="55"/>
  <c r="Z12607" i="55" s="1"/>
  <c r="Y12608" i="55"/>
  <c r="Y12609" i="55"/>
  <c r="Y12610" i="55"/>
  <c r="Y12611" i="55"/>
  <c r="Z12611" i="55" s="1"/>
  <c r="Y12612" i="55"/>
  <c r="Y12613" i="55"/>
  <c r="Y12614" i="55"/>
  <c r="Y12615" i="55"/>
  <c r="Z12615" i="55" s="1"/>
  <c r="Y12616" i="55"/>
  <c r="Y12617" i="55"/>
  <c r="Y12618" i="55"/>
  <c r="Y12619" i="55"/>
  <c r="Z12619" i="55" s="1"/>
  <c r="Y12620" i="55"/>
  <c r="Y12621" i="55"/>
  <c r="Y12622" i="55"/>
  <c r="Y12623" i="55"/>
  <c r="Z12623" i="55" s="1"/>
  <c r="Y12624" i="55"/>
  <c r="Y12625" i="55"/>
  <c r="Y12626" i="55"/>
  <c r="Y12627" i="55"/>
  <c r="Z12627" i="55" s="1"/>
  <c r="Y12628" i="55"/>
  <c r="Y12629" i="55"/>
  <c r="Y12630" i="55"/>
  <c r="Y12631" i="55"/>
  <c r="Y12632" i="55"/>
  <c r="Y12633" i="55"/>
  <c r="Y12634" i="55"/>
  <c r="Y12635" i="55"/>
  <c r="Z12635" i="55" s="1"/>
  <c r="Y12636" i="55"/>
  <c r="Y12637" i="55"/>
  <c r="Y12638" i="55"/>
  <c r="Y12639" i="55"/>
  <c r="Z12639" i="55" s="1"/>
  <c r="Y12640" i="55"/>
  <c r="Y12641" i="55"/>
  <c r="Y12642" i="55"/>
  <c r="Y12643" i="55"/>
  <c r="Z12643" i="55" s="1"/>
  <c r="Y12644" i="55"/>
  <c r="Y12645" i="55"/>
  <c r="Y12646" i="55"/>
  <c r="Y12647" i="55"/>
  <c r="Y12648" i="55"/>
  <c r="Y12649" i="55"/>
  <c r="Y12650" i="55"/>
  <c r="Y12651" i="55"/>
  <c r="Z12651" i="55" s="1"/>
  <c r="Y12652" i="55"/>
  <c r="Y12653" i="55"/>
  <c r="Y12654" i="55"/>
  <c r="Y12655" i="55"/>
  <c r="Z12655" i="55" s="1"/>
  <c r="Y12656" i="55"/>
  <c r="Y12657" i="55"/>
  <c r="Y12658" i="55"/>
  <c r="Y12659" i="55"/>
  <c r="Z12659" i="55" s="1"/>
  <c r="Y12660" i="55"/>
  <c r="Y12661" i="55"/>
  <c r="Y12662" i="55"/>
  <c r="Y12663" i="55"/>
  <c r="Z12663" i="55" s="1"/>
  <c r="Y12664" i="55"/>
  <c r="Y12665" i="55"/>
  <c r="Y12666" i="55"/>
  <c r="Y12667" i="55"/>
  <c r="Z12667" i="55" s="1"/>
  <c r="Y12668" i="55"/>
  <c r="Y12669" i="55"/>
  <c r="Y12670" i="55"/>
  <c r="Y12671" i="55"/>
  <c r="Z12671" i="55" s="1"/>
  <c r="Y12672" i="55"/>
  <c r="Y12673" i="55"/>
  <c r="Y12674" i="55"/>
  <c r="Y12675" i="55"/>
  <c r="Z12675" i="55" s="1"/>
  <c r="Y12676" i="55"/>
  <c r="Y12677" i="55"/>
  <c r="Y12678" i="55"/>
  <c r="Y12679" i="55"/>
  <c r="Z12679" i="55" s="1"/>
  <c r="Y12680" i="55"/>
  <c r="Y12681" i="55"/>
  <c r="Y12682" i="55"/>
  <c r="Y12683" i="55"/>
  <c r="Z12683" i="55" s="1"/>
  <c r="Y12684" i="55"/>
  <c r="Y12685" i="55"/>
  <c r="Y12686" i="55"/>
  <c r="Y12687" i="55"/>
  <c r="Z12687" i="55" s="1"/>
  <c r="Y12688" i="55"/>
  <c r="Y12689" i="55"/>
  <c r="Y12690" i="55"/>
  <c r="Y12691" i="55"/>
  <c r="Z12691" i="55" s="1"/>
  <c r="Y12692" i="55"/>
  <c r="Y12693" i="55"/>
  <c r="Y12694" i="55"/>
  <c r="Y12695" i="55"/>
  <c r="Y12696" i="55"/>
  <c r="Y12697" i="55"/>
  <c r="Y12698" i="55"/>
  <c r="Y12699" i="55"/>
  <c r="Z12699" i="55" s="1"/>
  <c r="Y12700" i="55"/>
  <c r="Y12701" i="55"/>
  <c r="Y12702" i="55"/>
  <c r="Y12703" i="55"/>
  <c r="Z12703" i="55" s="1"/>
  <c r="Y12704" i="55"/>
  <c r="Y12705" i="55"/>
  <c r="Y12706" i="55"/>
  <c r="Y12707" i="55"/>
  <c r="Z12707" i="55" s="1"/>
  <c r="Y12708" i="55"/>
  <c r="Y12709" i="55"/>
  <c r="Y12710" i="55"/>
  <c r="Y12711" i="55"/>
  <c r="Y12712" i="55"/>
  <c r="Y12713" i="55"/>
  <c r="Y12714" i="55"/>
  <c r="Y12715" i="55"/>
  <c r="Z12715" i="55" s="1"/>
  <c r="Y12716" i="55"/>
  <c r="Y12717" i="55"/>
  <c r="Y12718" i="55"/>
  <c r="Y12719" i="55"/>
  <c r="Z12719" i="55" s="1"/>
  <c r="Y12720" i="55"/>
  <c r="Y12721" i="55"/>
  <c r="Y12722" i="55"/>
  <c r="Y12723" i="55"/>
  <c r="Z12723" i="55" s="1"/>
  <c r="Y12724" i="55"/>
  <c r="Y12725" i="55"/>
  <c r="Y12726" i="55"/>
  <c r="Y12727" i="55"/>
  <c r="Z12727" i="55" s="1"/>
  <c r="Y12728" i="55"/>
  <c r="Y12729" i="55"/>
  <c r="Y12730" i="55"/>
  <c r="Y12731" i="55"/>
  <c r="Z12731" i="55" s="1"/>
  <c r="Y12732" i="55"/>
  <c r="Y12733" i="55"/>
  <c r="Y12734" i="55"/>
  <c r="Y12735" i="55"/>
  <c r="Z12735" i="55" s="1"/>
  <c r="Y12736" i="55"/>
  <c r="Y12737" i="55"/>
  <c r="Y12738" i="55"/>
  <c r="Y12739" i="55"/>
  <c r="Z12739" i="55" s="1"/>
  <c r="Y12740" i="55"/>
  <c r="Y12741" i="55"/>
  <c r="Y12742" i="55"/>
  <c r="Y12743" i="55"/>
  <c r="Z12743" i="55" s="1"/>
  <c r="Y12744" i="55"/>
  <c r="Y12745" i="55"/>
  <c r="Y12746" i="55"/>
  <c r="Y12747" i="55"/>
  <c r="Z12747" i="55" s="1"/>
  <c r="Y12748" i="55"/>
  <c r="Y12749" i="55"/>
  <c r="Y12750" i="55"/>
  <c r="Y12751" i="55"/>
  <c r="Z12751" i="55" s="1"/>
  <c r="Y12752" i="55"/>
  <c r="Y12753" i="55"/>
  <c r="Y12754" i="55"/>
  <c r="Y12755" i="55"/>
  <c r="Z12755" i="55" s="1"/>
  <c r="Y12756" i="55"/>
  <c r="Y12757" i="55"/>
  <c r="Y12758" i="55"/>
  <c r="Y12759" i="55"/>
  <c r="Y12760" i="55"/>
  <c r="Y12761" i="55"/>
  <c r="Y12762" i="55"/>
  <c r="Y12763" i="55"/>
  <c r="Z12763" i="55" s="1"/>
  <c r="Y12764" i="55"/>
  <c r="Y12765" i="55"/>
  <c r="Y12766" i="55"/>
  <c r="Y12767" i="55"/>
  <c r="Z12767" i="55" s="1"/>
  <c r="Y12768" i="55"/>
  <c r="Y12769" i="55"/>
  <c r="Y12770" i="55"/>
  <c r="Y12771" i="55"/>
  <c r="Z12771" i="55" s="1"/>
  <c r="Y12772" i="55"/>
  <c r="Y12773" i="55"/>
  <c r="Y12774" i="55"/>
  <c r="Y12775" i="55"/>
  <c r="Y12776" i="55"/>
  <c r="Y12777" i="55"/>
  <c r="Y12778" i="55"/>
  <c r="Y12779" i="55"/>
  <c r="Z12779" i="55" s="1"/>
  <c r="Y12780" i="55"/>
  <c r="Y12781" i="55"/>
  <c r="Y12782" i="55"/>
  <c r="Y12783" i="55"/>
  <c r="Z12783" i="55" s="1"/>
  <c r="Y12784" i="55"/>
  <c r="Y12785" i="55"/>
  <c r="Y12786" i="55"/>
  <c r="Y12787" i="55"/>
  <c r="Z12787" i="55" s="1"/>
  <c r="Y12788" i="55"/>
  <c r="Y12789" i="55"/>
  <c r="Y12790" i="55"/>
  <c r="Y12791" i="55"/>
  <c r="Z12791" i="55" s="1"/>
  <c r="Y12792" i="55"/>
  <c r="Y12793" i="55"/>
  <c r="Y12794" i="55"/>
  <c r="Y12795" i="55"/>
  <c r="Z12795" i="55" s="1"/>
  <c r="Y12796" i="55"/>
  <c r="Y12797" i="55"/>
  <c r="Y12798" i="55"/>
  <c r="Y12799" i="55"/>
  <c r="Z12799" i="55" s="1"/>
  <c r="Y12800" i="55"/>
  <c r="Y12801" i="55"/>
  <c r="Y12802" i="55"/>
  <c r="Y12803" i="55"/>
  <c r="Z12803" i="55" s="1"/>
  <c r="Y12804" i="55"/>
  <c r="Y12805" i="55"/>
  <c r="Y12806" i="55"/>
  <c r="Y12807" i="55"/>
  <c r="Z12807" i="55" s="1"/>
  <c r="Y12808" i="55"/>
  <c r="Y12809" i="55"/>
  <c r="Y12810" i="55"/>
  <c r="Y12811" i="55"/>
  <c r="Z12811" i="55" s="1"/>
  <c r="Y12812" i="55"/>
  <c r="Y12813" i="55"/>
  <c r="Y12814" i="55"/>
  <c r="Y12815" i="55"/>
  <c r="Z12815" i="55" s="1"/>
  <c r="Y12816" i="55"/>
  <c r="Y12817" i="55"/>
  <c r="Y12818" i="55"/>
  <c r="Y12819" i="55"/>
  <c r="Z12819" i="55" s="1"/>
  <c r="Y12820" i="55"/>
  <c r="Y12821" i="55"/>
  <c r="Y12822" i="55"/>
  <c r="Y12823" i="55"/>
  <c r="Y12824" i="55"/>
  <c r="Y12825" i="55"/>
  <c r="Y12826" i="55"/>
  <c r="Y12827" i="55"/>
  <c r="Z12827" i="55" s="1"/>
  <c r="Y12828" i="55"/>
  <c r="Y12829" i="55"/>
  <c r="Y12830" i="55"/>
  <c r="Y12831" i="55"/>
  <c r="Z12831" i="55" s="1"/>
  <c r="Y12832" i="55"/>
  <c r="Y12833" i="55"/>
  <c r="Y12834" i="55"/>
  <c r="Y12835" i="55"/>
  <c r="Z12835" i="55" s="1"/>
  <c r="Y12836" i="55"/>
  <c r="Y12837" i="55"/>
  <c r="Y12838" i="55"/>
  <c r="Y12839" i="55"/>
  <c r="Y12840" i="55"/>
  <c r="Y12841" i="55"/>
  <c r="Y12842" i="55"/>
  <c r="Y12843" i="55"/>
  <c r="Z12843" i="55" s="1"/>
  <c r="Y12844" i="55"/>
  <c r="Y12845" i="55"/>
  <c r="Y12846" i="55"/>
  <c r="Y12847" i="55"/>
  <c r="Z12847" i="55" s="1"/>
  <c r="Y12848" i="55"/>
  <c r="Y12849" i="55"/>
  <c r="Y12850" i="55"/>
  <c r="Y12851" i="55"/>
  <c r="Z12851" i="55" s="1"/>
  <c r="Y12852" i="55"/>
  <c r="Y12853" i="55"/>
  <c r="Y12854" i="55"/>
  <c r="Y12855" i="55"/>
  <c r="Z12855" i="55" s="1"/>
  <c r="Y12856" i="55"/>
  <c r="Y12857" i="55"/>
  <c r="Y12858" i="55"/>
  <c r="Y12859" i="55"/>
  <c r="Z12859" i="55" s="1"/>
  <c r="Y12860" i="55"/>
  <c r="Y12861" i="55"/>
  <c r="Y12862" i="55"/>
  <c r="Y12863" i="55"/>
  <c r="Y12864" i="55"/>
  <c r="Y12865" i="55"/>
  <c r="Y12866" i="55"/>
  <c r="Y12867" i="55"/>
  <c r="Z12867" i="55" s="1"/>
  <c r="Y12868" i="55"/>
  <c r="Y12869" i="55"/>
  <c r="Y12870" i="55"/>
  <c r="Y12871" i="55"/>
  <c r="Y12872" i="55"/>
  <c r="Y12873" i="55"/>
  <c r="Y12874" i="55"/>
  <c r="Y12875" i="55"/>
  <c r="Y12876" i="55"/>
  <c r="Y12877" i="55"/>
  <c r="Y12878" i="55"/>
  <c r="Y12879" i="55"/>
  <c r="Y12880" i="55"/>
  <c r="Y12881" i="55"/>
  <c r="Y12882" i="55"/>
  <c r="Y12883" i="55"/>
  <c r="Y12884" i="55"/>
  <c r="Y12885" i="55"/>
  <c r="Y12886" i="55"/>
  <c r="Y12887" i="55"/>
  <c r="Y12888" i="55"/>
  <c r="Y12889" i="55"/>
  <c r="Y12890" i="55"/>
  <c r="Y12891" i="55"/>
  <c r="Y12892" i="55"/>
  <c r="Y12893" i="55"/>
  <c r="Y12894" i="55"/>
  <c r="Y12895" i="55"/>
  <c r="Z12895" i="55" s="1"/>
  <c r="Y12896" i="55"/>
  <c r="Y12897" i="55"/>
  <c r="Y12898" i="55"/>
  <c r="Y12899" i="55"/>
  <c r="Y12900" i="55"/>
  <c r="Y12901" i="55"/>
  <c r="Y12902" i="55"/>
  <c r="Y12903" i="55"/>
  <c r="Y12904" i="55"/>
  <c r="Y12905" i="55"/>
  <c r="Y12906" i="55"/>
  <c r="Y12907" i="55"/>
  <c r="Y12908" i="55"/>
  <c r="Y12909" i="55"/>
  <c r="Y12910" i="55"/>
  <c r="Y12911" i="55"/>
  <c r="Z12911" i="55" s="1"/>
  <c r="Y12912" i="55"/>
  <c r="Y12913" i="55"/>
  <c r="Y12914" i="55"/>
  <c r="Y12915" i="55"/>
  <c r="Y12916" i="55"/>
  <c r="Y12917" i="55"/>
  <c r="Y12918" i="55"/>
  <c r="Y12919" i="55"/>
  <c r="Y12920" i="55"/>
  <c r="Y12921" i="55"/>
  <c r="Y12922" i="55"/>
  <c r="Y12923" i="55"/>
  <c r="Y12924" i="55"/>
  <c r="Y12925" i="55"/>
  <c r="Y12926" i="55"/>
  <c r="Y12927" i="55"/>
  <c r="Y12928" i="55"/>
  <c r="Y12929" i="55"/>
  <c r="Y12930" i="55"/>
  <c r="Y12931" i="55"/>
  <c r="Y12932" i="55"/>
  <c r="Y12933" i="55"/>
  <c r="Y12934" i="55"/>
  <c r="Y12935" i="55"/>
  <c r="Y12936" i="55"/>
  <c r="Y12937" i="55"/>
  <c r="Y12938" i="55"/>
  <c r="Y12939" i="55"/>
  <c r="Y12940" i="55"/>
  <c r="Y12941" i="55"/>
  <c r="Y12942" i="55"/>
  <c r="Y12943" i="55"/>
  <c r="Y12944" i="55"/>
  <c r="Y12945" i="55"/>
  <c r="Y12946" i="55"/>
  <c r="Y12947" i="55"/>
  <c r="Y12948" i="55"/>
  <c r="Y12949" i="55"/>
  <c r="Y12950" i="55"/>
  <c r="Y12951" i="55"/>
  <c r="Y12952" i="55"/>
  <c r="Y12953" i="55"/>
  <c r="Y12954" i="55"/>
  <c r="Y12955" i="55"/>
  <c r="Z12955" i="55" s="1"/>
  <c r="Y12956" i="55"/>
  <c r="Y12957" i="55"/>
  <c r="Y12958" i="55"/>
  <c r="Y12959" i="55"/>
  <c r="Y12960" i="55"/>
  <c r="Y12961" i="55"/>
  <c r="Y12962" i="55"/>
  <c r="Y12963" i="55"/>
  <c r="Y12964" i="55"/>
  <c r="Y12965" i="55"/>
  <c r="Y12966" i="55"/>
  <c r="Y12967" i="55"/>
  <c r="Z12967" i="55" s="1"/>
  <c r="Y12968" i="55"/>
  <c r="Y12969" i="55"/>
  <c r="Y12970" i="55"/>
  <c r="Y12971" i="55"/>
  <c r="Z12971" i="55" s="1"/>
  <c r="Y12972" i="55"/>
  <c r="Y12973" i="55"/>
  <c r="Y12974" i="55"/>
  <c r="Y12975" i="55"/>
  <c r="Y12976" i="55"/>
  <c r="Y12977" i="55"/>
  <c r="Y12978" i="55"/>
  <c r="Y12979" i="55"/>
  <c r="Y12980" i="55"/>
  <c r="Y12981" i="55"/>
  <c r="Y12982" i="55"/>
  <c r="Y12983" i="55"/>
  <c r="Y12984" i="55"/>
  <c r="Y12985" i="55"/>
  <c r="Y12986" i="55"/>
  <c r="Y12987" i="55"/>
  <c r="Y12988" i="55"/>
  <c r="Y12989" i="55"/>
  <c r="Y12990" i="55"/>
  <c r="Y12991" i="55"/>
  <c r="Y12992" i="55"/>
  <c r="Y12993" i="55"/>
  <c r="Y12994" i="55"/>
  <c r="Y12995" i="55"/>
  <c r="Y12996" i="55"/>
  <c r="Y12997" i="55"/>
  <c r="Y12998" i="55"/>
  <c r="Y12999" i="55"/>
  <c r="Y13000" i="55"/>
  <c r="Y13001" i="55"/>
  <c r="Y13002" i="55"/>
  <c r="Y13003" i="55"/>
  <c r="Z13003" i="55" s="1"/>
  <c r="Y13004" i="55"/>
  <c r="Y13005" i="55"/>
  <c r="Y13006" i="55"/>
  <c r="Y13007" i="55"/>
  <c r="Y13008" i="55"/>
  <c r="Y13009" i="55"/>
  <c r="Y13010" i="55"/>
  <c r="Y13011" i="55"/>
  <c r="Y13012" i="55"/>
  <c r="Y13013" i="55"/>
  <c r="Y13014" i="55"/>
  <c r="Y13015" i="55"/>
  <c r="Y13016" i="55"/>
  <c r="Y13017" i="55"/>
  <c r="Y13018" i="55"/>
  <c r="Y13019" i="55"/>
  <c r="Z13019" i="55" s="1"/>
  <c r="Y13020" i="55"/>
  <c r="Y13021" i="55"/>
  <c r="Y13022" i="55"/>
  <c r="Y13023" i="55"/>
  <c r="Y13024" i="55"/>
  <c r="Y13025" i="55"/>
  <c r="Y13026" i="55"/>
  <c r="Y13027" i="55"/>
  <c r="Y13028" i="55"/>
  <c r="Y13029" i="55"/>
  <c r="Y13030" i="55"/>
  <c r="Y13031" i="55"/>
  <c r="Z13031" i="55" s="1"/>
  <c r="Y13032" i="55"/>
  <c r="Y13033" i="55"/>
  <c r="Y13034" i="55"/>
  <c r="Y13035" i="55"/>
  <c r="Z13035" i="55" s="1"/>
  <c r="Y13036" i="55"/>
  <c r="Y13037" i="55"/>
  <c r="Y13038" i="55"/>
  <c r="Y13039" i="55"/>
  <c r="Y13040" i="55"/>
  <c r="Y13041" i="55"/>
  <c r="Y13042" i="55"/>
  <c r="Y13043" i="55"/>
  <c r="Y13044" i="55"/>
  <c r="Y13045" i="55"/>
  <c r="Y13046" i="55"/>
  <c r="Y13047" i="55"/>
  <c r="Z13047" i="55" s="1"/>
  <c r="Y13048" i="55"/>
  <c r="Y13049" i="55"/>
  <c r="Y13050" i="55"/>
  <c r="Y13051" i="55"/>
  <c r="Z13051" i="55" s="1"/>
  <c r="Y13052" i="55"/>
  <c r="Y13053" i="55"/>
  <c r="Y13054" i="55"/>
  <c r="Y13055" i="55"/>
  <c r="Y13056" i="55"/>
  <c r="Y13057" i="55"/>
  <c r="Y13058" i="55"/>
  <c r="Y13059" i="55"/>
  <c r="Y13060" i="55"/>
  <c r="Y13061" i="55"/>
  <c r="Y13062" i="55"/>
  <c r="Y13063" i="55"/>
  <c r="Z13063" i="55" s="1"/>
  <c r="Y13064" i="55"/>
  <c r="Y13065" i="55"/>
  <c r="Y13066" i="55"/>
  <c r="Y13067" i="55"/>
  <c r="Y13068" i="55"/>
  <c r="Y13069" i="55"/>
  <c r="Y13070" i="55"/>
  <c r="Y13071" i="55"/>
  <c r="Y13072" i="55"/>
  <c r="Y13073" i="55"/>
  <c r="Y13074" i="55"/>
  <c r="Y13075" i="55"/>
  <c r="Y13076" i="55"/>
  <c r="Y13077" i="55"/>
  <c r="Y13078" i="55"/>
  <c r="Y13079" i="55"/>
  <c r="Z13079" i="55" s="1"/>
  <c r="Y13080" i="55"/>
  <c r="Y13081" i="55"/>
  <c r="Y13082" i="55"/>
  <c r="Y13083" i="55"/>
  <c r="Y13084" i="55"/>
  <c r="Y13085" i="55"/>
  <c r="Y13086" i="55"/>
  <c r="Y13087" i="55"/>
  <c r="Y13088" i="55"/>
  <c r="Y13089" i="55"/>
  <c r="Y13090" i="55"/>
  <c r="Y13091" i="55"/>
  <c r="Y13092" i="55"/>
  <c r="Y13093" i="55"/>
  <c r="Y13094" i="55"/>
  <c r="Y13095" i="55"/>
  <c r="Y13096" i="55"/>
  <c r="Y13097" i="55"/>
  <c r="Y13098" i="55"/>
  <c r="Y13099" i="55"/>
  <c r="Z13099" i="55" s="1"/>
  <c r="Y13100" i="55"/>
  <c r="Y13101" i="55"/>
  <c r="Y13102" i="55"/>
  <c r="Y13103" i="55"/>
  <c r="Y13104" i="55"/>
  <c r="Y13105" i="55"/>
  <c r="Y13106" i="55"/>
  <c r="Y13107" i="55"/>
  <c r="Y13108" i="55"/>
  <c r="Y13109" i="55"/>
  <c r="Y13110" i="55"/>
  <c r="Y13111" i="55"/>
  <c r="Y13112" i="55"/>
  <c r="Y13113" i="55"/>
  <c r="Y13114" i="55"/>
  <c r="Y13115" i="55"/>
  <c r="Z13115" i="55" s="1"/>
  <c r="Y13116" i="55"/>
  <c r="Y13117" i="55"/>
  <c r="Y13118" i="55"/>
  <c r="Y13119" i="55"/>
  <c r="Z13119" i="55" s="1"/>
  <c r="Y13120" i="55"/>
  <c r="Y13121" i="55"/>
  <c r="Y13122" i="55"/>
  <c r="Y13123" i="55"/>
  <c r="Z13123" i="55" s="1"/>
  <c r="Y13124" i="55"/>
  <c r="Y13125" i="55"/>
  <c r="Y13126" i="55"/>
  <c r="Y13127" i="55"/>
  <c r="Z13127" i="55" s="1"/>
  <c r="Y13128" i="55"/>
  <c r="Y13129" i="55"/>
  <c r="Y13130" i="55"/>
  <c r="Y13131" i="55"/>
  <c r="Y13132" i="55"/>
  <c r="Y13133" i="55"/>
  <c r="Y13134" i="55"/>
  <c r="Y13135" i="55"/>
  <c r="Y13136" i="55"/>
  <c r="Y13137" i="55"/>
  <c r="Y13138" i="55"/>
  <c r="Y13139" i="55"/>
  <c r="Y13140" i="55"/>
  <c r="Y13141" i="55"/>
  <c r="Y13142" i="55"/>
  <c r="Y13143" i="55"/>
  <c r="Y13144" i="55"/>
  <c r="Y13145" i="55"/>
  <c r="Y13146" i="55"/>
  <c r="Y13147" i="55"/>
  <c r="Y13148" i="55"/>
  <c r="Y13149" i="55"/>
  <c r="Y13150" i="55"/>
  <c r="Y13151" i="55"/>
  <c r="Z13151" i="55" s="1"/>
  <c r="Y13152" i="55"/>
  <c r="Y13153" i="55"/>
  <c r="Y13154" i="55"/>
  <c r="Y13155" i="55"/>
  <c r="Y13156" i="55"/>
  <c r="Y13157" i="55"/>
  <c r="Y13158" i="55"/>
  <c r="Y13159" i="55"/>
  <c r="Y13160" i="55"/>
  <c r="Y13161" i="55"/>
  <c r="Y13162" i="55"/>
  <c r="Y13163" i="55"/>
  <c r="Y13164" i="55"/>
  <c r="Y13165" i="55"/>
  <c r="Y13166" i="55"/>
  <c r="Y13167" i="55"/>
  <c r="Y13168" i="55"/>
  <c r="Y13169" i="55"/>
  <c r="Y13170" i="55"/>
  <c r="Y13171" i="55"/>
  <c r="Y13172" i="55"/>
  <c r="Y13173" i="55"/>
  <c r="Y13174" i="55"/>
  <c r="Y13175" i="55"/>
  <c r="Y13176" i="55"/>
  <c r="Y13177" i="55"/>
  <c r="Y13178" i="55"/>
  <c r="Y13179" i="55"/>
  <c r="Y13180" i="55"/>
  <c r="Y13181" i="55"/>
  <c r="Y13182" i="55"/>
  <c r="Y13183" i="55"/>
  <c r="Y13184" i="55"/>
  <c r="Y13185" i="55"/>
  <c r="Y13186" i="55"/>
  <c r="Y13187" i="55"/>
  <c r="Z13187" i="55" s="1"/>
  <c r="Y13188" i="55"/>
  <c r="Y13189" i="55"/>
  <c r="Y13190" i="55"/>
  <c r="Y13191" i="55"/>
  <c r="Z13191" i="55" s="1"/>
  <c r="Y13192" i="55"/>
  <c r="Y13193" i="55"/>
  <c r="Y13194" i="55"/>
  <c r="Y13195" i="55"/>
  <c r="Z13195" i="55" s="1"/>
  <c r="Y13196" i="55"/>
  <c r="Y13197" i="55"/>
  <c r="Y13198" i="55"/>
  <c r="Y13199" i="55"/>
  <c r="Y13200" i="55"/>
  <c r="Y13201" i="55"/>
  <c r="Y13202" i="55"/>
  <c r="Y13203" i="55"/>
  <c r="Y13204" i="55"/>
  <c r="Y13205" i="55"/>
  <c r="Y13206" i="55"/>
  <c r="Y13207" i="55"/>
  <c r="Y13208" i="55"/>
  <c r="Y13209" i="55"/>
  <c r="Y13210" i="55"/>
  <c r="Y13211" i="55"/>
  <c r="Z13211" i="55" s="1"/>
  <c r="Y13212" i="55"/>
  <c r="Y13213" i="55"/>
  <c r="Y13214" i="55"/>
  <c r="Y13215" i="55"/>
  <c r="Y13216" i="55"/>
  <c r="Y13217" i="55"/>
  <c r="Y13218" i="55"/>
  <c r="Y13219" i="55"/>
  <c r="Y13220" i="55"/>
  <c r="Y13221" i="55"/>
  <c r="Y13222" i="55"/>
  <c r="Y13223" i="55"/>
  <c r="Y13224" i="55"/>
  <c r="Y13225" i="55"/>
  <c r="Y13226" i="55"/>
  <c r="Y13227" i="55"/>
  <c r="Y13228" i="55"/>
  <c r="Y13229" i="55"/>
  <c r="Y13230" i="55"/>
  <c r="Y13231" i="55"/>
  <c r="Z13231" i="55" s="1"/>
  <c r="Y13232" i="55"/>
  <c r="Y13233" i="55"/>
  <c r="Y13234" i="55"/>
  <c r="Y13235" i="55"/>
  <c r="Y13236" i="55"/>
  <c r="Y13237" i="55"/>
  <c r="Y13238" i="55"/>
  <c r="Y13239" i="55"/>
  <c r="Y13240" i="55"/>
  <c r="Y13241" i="55"/>
  <c r="Y13242" i="55"/>
  <c r="Y13243" i="55"/>
  <c r="Y13244" i="55"/>
  <c r="Y13245" i="55"/>
  <c r="Y13246" i="55"/>
  <c r="Y13247" i="55"/>
  <c r="Z13247" i="55" s="1"/>
  <c r="Y13248" i="55"/>
  <c r="Y13249" i="55"/>
  <c r="Y13250" i="55"/>
  <c r="Y13251" i="55"/>
  <c r="Y13252" i="55"/>
  <c r="Y13253" i="55"/>
  <c r="Y13254" i="55"/>
  <c r="Y13255" i="55"/>
  <c r="Y13256" i="55"/>
  <c r="Y13257" i="55"/>
  <c r="Y13258" i="55"/>
  <c r="Y13259" i="55"/>
  <c r="Y13260" i="55"/>
  <c r="Y13261" i="55"/>
  <c r="Y13262" i="55"/>
  <c r="Y13263" i="55"/>
  <c r="Y13264" i="55"/>
  <c r="Y13265" i="55"/>
  <c r="Y13266" i="55"/>
  <c r="Y13267" i="55"/>
  <c r="Y13268" i="55"/>
  <c r="Y13269" i="55"/>
  <c r="Y13270" i="55"/>
  <c r="Y13271" i="55"/>
  <c r="Y13272" i="55"/>
  <c r="Y13273" i="55"/>
  <c r="Y13274" i="55"/>
  <c r="Y13275" i="55"/>
  <c r="Y13276" i="55"/>
  <c r="Y13277" i="55"/>
  <c r="Y13278" i="55"/>
  <c r="Y13279" i="55"/>
  <c r="Y13280" i="55"/>
  <c r="Y13281" i="55"/>
  <c r="Y13282" i="55"/>
  <c r="Y13283" i="55"/>
  <c r="Y13284" i="55"/>
  <c r="Y13285" i="55"/>
  <c r="Y13286" i="55"/>
  <c r="Y13287" i="55"/>
  <c r="Y13288" i="55"/>
  <c r="Y13289" i="55"/>
  <c r="Y13290" i="55"/>
  <c r="Y13291" i="55"/>
  <c r="Z13291" i="55" s="1"/>
  <c r="Y13292" i="55"/>
  <c r="Y13293" i="55"/>
  <c r="Y13294" i="55"/>
  <c r="Y13295" i="55"/>
  <c r="Z13295" i="55" s="1"/>
  <c r="Y13296" i="55"/>
  <c r="Y13297" i="55"/>
  <c r="Y13298" i="55"/>
  <c r="Y13299" i="55"/>
  <c r="Y13300" i="55"/>
  <c r="Y13301" i="55"/>
  <c r="Y13302" i="55"/>
  <c r="Y13303" i="55"/>
  <c r="Z13303" i="55" s="1"/>
  <c r="Y13304" i="55"/>
  <c r="Y13305" i="55"/>
  <c r="Y13306" i="55"/>
  <c r="Y13307" i="55"/>
  <c r="Y13308" i="55"/>
  <c r="Y13309" i="55"/>
  <c r="Y13310" i="55"/>
  <c r="Y13311" i="55"/>
  <c r="Y13312" i="55"/>
  <c r="Y13313" i="55"/>
  <c r="Y13314" i="55"/>
  <c r="Y13315" i="55"/>
  <c r="Y13316" i="55"/>
  <c r="Y13317" i="55"/>
  <c r="Y13318" i="55"/>
  <c r="Y13319" i="55"/>
  <c r="Y13320" i="55"/>
  <c r="Y13321" i="55"/>
  <c r="Y13322" i="55"/>
  <c r="Y13323" i="55"/>
  <c r="Y13324" i="55"/>
  <c r="Y13325" i="55"/>
  <c r="Y13326" i="55"/>
  <c r="Y13327" i="55"/>
  <c r="Y13328" i="55"/>
  <c r="Y13329" i="55"/>
  <c r="Y13330" i="55"/>
  <c r="Y13331" i="55"/>
  <c r="Y13332" i="55"/>
  <c r="Y13333" i="55"/>
  <c r="Y13334" i="55"/>
  <c r="Y13335" i="55"/>
  <c r="Z13335" i="55" s="1"/>
  <c r="Y13336" i="55"/>
  <c r="Y13337" i="55"/>
  <c r="Y13338" i="55"/>
  <c r="Y13339" i="55"/>
  <c r="Y13340" i="55"/>
  <c r="Y13341" i="55"/>
  <c r="Y13342" i="55"/>
  <c r="Y13343" i="55"/>
  <c r="Y13344" i="55"/>
  <c r="Y13345" i="55"/>
  <c r="Y13346" i="55"/>
  <c r="Y13347" i="55"/>
  <c r="Y13348" i="55"/>
  <c r="Y13349" i="55"/>
  <c r="Y13350" i="55"/>
  <c r="Y13351" i="55"/>
  <c r="Z13351" i="55" s="1"/>
  <c r="Y13352" i="55"/>
  <c r="Y13353" i="55"/>
  <c r="Y13354" i="55"/>
  <c r="Y13355" i="55"/>
  <c r="Y13356" i="55"/>
  <c r="Y13357" i="55"/>
  <c r="Y13358" i="55"/>
  <c r="Y13359" i="55"/>
  <c r="Y13360" i="55"/>
  <c r="Y13361" i="55"/>
  <c r="Y13362" i="55"/>
  <c r="Y13363" i="55"/>
  <c r="Y13364" i="55"/>
  <c r="Y13365" i="55"/>
  <c r="Y13366" i="55"/>
  <c r="Y13367" i="55"/>
  <c r="Y13368" i="55"/>
  <c r="Y13369" i="55"/>
  <c r="Y13370" i="55"/>
  <c r="Y13371" i="55"/>
  <c r="Z13371" i="55" s="1"/>
  <c r="Y13372" i="55"/>
  <c r="Y13373" i="55"/>
  <c r="Y13374" i="55"/>
  <c r="Y13375" i="55"/>
  <c r="Y13376" i="55"/>
  <c r="Y13377" i="55"/>
  <c r="Y13378" i="55"/>
  <c r="Y13379" i="55"/>
  <c r="Z13379" i="55" s="1"/>
  <c r="Y13380" i="55"/>
  <c r="Y13381" i="55"/>
  <c r="Y13382" i="55"/>
  <c r="Y13383" i="55"/>
  <c r="Y13384" i="55"/>
  <c r="Y13385" i="55"/>
  <c r="Y13386" i="55"/>
  <c r="Y13387" i="55"/>
  <c r="Y13388" i="55"/>
  <c r="Y13389" i="55"/>
  <c r="Y13390" i="55"/>
  <c r="Y13391" i="55"/>
  <c r="Y13392" i="55"/>
  <c r="Y13393" i="55"/>
  <c r="Y13394" i="55"/>
  <c r="Y13395" i="55"/>
  <c r="Y13396" i="55"/>
  <c r="Y13397" i="55"/>
  <c r="Y13398" i="55"/>
  <c r="Y13399" i="55"/>
  <c r="Y13400" i="55"/>
  <c r="Y13401" i="55"/>
  <c r="Y13402" i="55"/>
  <c r="Y13403" i="55"/>
  <c r="Z13403" i="55" s="1"/>
  <c r="Y13404" i="55"/>
  <c r="Y13405" i="55"/>
  <c r="Y13406" i="55"/>
  <c r="Y13407" i="55"/>
  <c r="Y13408" i="55"/>
  <c r="Y13409" i="55"/>
  <c r="Y13410" i="55"/>
  <c r="Y13411" i="55"/>
  <c r="Y13412" i="55"/>
  <c r="Y13413" i="55"/>
  <c r="Y13414" i="55"/>
  <c r="Y13415" i="55"/>
  <c r="Z13415" i="55" s="1"/>
  <c r="Y13416" i="55"/>
  <c r="Y13417" i="55"/>
  <c r="Y13418" i="55"/>
  <c r="Y13419" i="55"/>
  <c r="Z13419" i="55" s="1"/>
  <c r="Y13420" i="55"/>
  <c r="Y13421" i="55"/>
  <c r="Y13422" i="55"/>
  <c r="Y13423" i="55"/>
  <c r="Z13423" i="55" s="1"/>
  <c r="Y13424" i="55"/>
  <c r="Y13425" i="55"/>
  <c r="Y13426" i="55"/>
  <c r="Y13427" i="55"/>
  <c r="Z13427" i="55" s="1"/>
  <c r="Y13428" i="55"/>
  <c r="Y13429" i="55"/>
  <c r="Y13430" i="55"/>
  <c r="Y13431" i="55"/>
  <c r="Y13432" i="55"/>
  <c r="Y13433" i="55"/>
  <c r="Y13434" i="55"/>
  <c r="Y13435" i="55"/>
  <c r="Y13436" i="55"/>
  <c r="Y13437" i="55"/>
  <c r="Y13438" i="55"/>
  <c r="Y13439" i="55"/>
  <c r="Y13440" i="55"/>
  <c r="Y13441" i="55"/>
  <c r="Y13442" i="55"/>
  <c r="Y13443" i="55"/>
  <c r="Y13444" i="55"/>
  <c r="Y13445" i="55"/>
  <c r="Y13446" i="55"/>
  <c r="Y13447" i="55"/>
  <c r="Y13448" i="55"/>
  <c r="Y13449" i="55"/>
  <c r="Y13450" i="55"/>
  <c r="Y13451" i="55"/>
  <c r="Y13452" i="55"/>
  <c r="Y13453" i="55"/>
  <c r="Y13454" i="55"/>
  <c r="Y13455" i="55"/>
  <c r="Z13455" i="55" s="1"/>
  <c r="Y13456" i="55"/>
  <c r="Y13457" i="55"/>
  <c r="Y13458" i="55"/>
  <c r="Y13459" i="55"/>
  <c r="Z13459" i="55" s="1"/>
  <c r="Y13460" i="55"/>
  <c r="Y13461" i="55"/>
  <c r="Y13462" i="55"/>
  <c r="Y13463" i="55"/>
  <c r="Y13464" i="55"/>
  <c r="Y13465" i="55"/>
  <c r="Y13466" i="55"/>
  <c r="Y13467" i="55"/>
  <c r="Y13468" i="55"/>
  <c r="Y13469" i="55"/>
  <c r="Y13470" i="55"/>
  <c r="Y13471" i="55"/>
  <c r="Z13471" i="55" s="1"/>
  <c r="Y13472" i="55"/>
  <c r="Y13473" i="55"/>
  <c r="Y13474" i="55"/>
  <c r="Y13475" i="55"/>
  <c r="Y13476" i="55"/>
  <c r="Y13477" i="55"/>
  <c r="Y13478" i="55"/>
  <c r="Y13479" i="55"/>
  <c r="Y13480" i="55"/>
  <c r="Y13481" i="55"/>
  <c r="Y13482" i="55"/>
  <c r="Y13483" i="55"/>
  <c r="Y13484" i="55"/>
  <c r="Y13485" i="55"/>
  <c r="Y13486" i="55"/>
  <c r="Y13487" i="55"/>
  <c r="Z13487" i="55" s="1"/>
  <c r="Y13488" i="55"/>
  <c r="Y13489" i="55"/>
  <c r="Y13490" i="55"/>
  <c r="Y13491" i="55"/>
  <c r="Y13492" i="55"/>
  <c r="Y13493" i="55"/>
  <c r="Y13494" i="55"/>
  <c r="Y13495" i="55"/>
  <c r="Y13496" i="55"/>
  <c r="Y13497" i="55"/>
  <c r="Y13498" i="55"/>
  <c r="Y13499" i="55"/>
  <c r="Y13500" i="55"/>
  <c r="Y13501" i="55"/>
  <c r="Y13502" i="55"/>
  <c r="Y13503" i="55"/>
  <c r="Y13504" i="55"/>
  <c r="Y13505" i="55"/>
  <c r="Y13506" i="55"/>
  <c r="Y13507" i="55"/>
  <c r="Y13508" i="55"/>
  <c r="Y13509" i="55"/>
  <c r="Y13510" i="55"/>
  <c r="Y13511" i="55"/>
  <c r="Y13512" i="55"/>
  <c r="Y13513" i="55"/>
  <c r="Y13514" i="55"/>
  <c r="Y13515" i="55"/>
  <c r="Y13516" i="55"/>
  <c r="Y13517" i="55"/>
  <c r="Y13518" i="55"/>
  <c r="Y13519" i="55"/>
  <c r="Z13519" i="55" s="1"/>
  <c r="Y13520" i="55"/>
  <c r="Y13521" i="55"/>
  <c r="Y13522" i="55"/>
  <c r="Y13523" i="55"/>
  <c r="Y13524" i="55"/>
  <c r="Y13525" i="55"/>
  <c r="Y13526" i="55"/>
  <c r="Y13527" i="55"/>
  <c r="Z13527" i="55" s="1"/>
  <c r="Y13528" i="55"/>
  <c r="Y13529" i="55"/>
  <c r="Y13530" i="55"/>
  <c r="Y13531" i="55"/>
  <c r="Y13532" i="55"/>
  <c r="Y13533" i="55"/>
  <c r="Y13534" i="55"/>
  <c r="Y13535" i="55"/>
  <c r="Y13536" i="55"/>
  <c r="Y13537" i="55"/>
  <c r="Y13538" i="55"/>
  <c r="Y13539" i="55"/>
  <c r="Y13540" i="55"/>
  <c r="Y13541" i="55"/>
  <c r="Y13542" i="55"/>
  <c r="Y13543" i="55"/>
  <c r="Z13543" i="55" s="1"/>
  <c r="Y13544" i="55"/>
  <c r="Y13545" i="55"/>
  <c r="Y13546" i="55"/>
  <c r="Y13547" i="55"/>
  <c r="Y13548" i="55"/>
  <c r="Y13549" i="55"/>
  <c r="Y13550" i="55"/>
  <c r="Y13551" i="55"/>
  <c r="Y13552" i="55"/>
  <c r="Y13553" i="55"/>
  <c r="Y13554" i="55"/>
  <c r="Y13555" i="55"/>
  <c r="Z13555" i="55" s="1"/>
  <c r="Y13556" i="55"/>
  <c r="Y13557" i="55"/>
  <c r="Y13558" i="55"/>
  <c r="Y13559" i="55"/>
  <c r="Z13559" i="55" s="1"/>
  <c r="Y13560" i="55"/>
  <c r="Y13561" i="55"/>
  <c r="Y13562" i="55"/>
  <c r="Y13563" i="55"/>
  <c r="Y13564" i="55"/>
  <c r="Y13565" i="55"/>
  <c r="Y13566" i="55"/>
  <c r="Y13567" i="55"/>
  <c r="Y13568" i="55"/>
  <c r="Y13569" i="55"/>
  <c r="Y13570" i="55"/>
  <c r="Y13571" i="55"/>
  <c r="Z13571" i="55" s="1"/>
  <c r="Y13572" i="55"/>
  <c r="Y13573" i="55"/>
  <c r="Y13574" i="55"/>
  <c r="Y13575" i="55"/>
  <c r="Y13576" i="55"/>
  <c r="Y13577" i="55"/>
  <c r="Y13578" i="55"/>
  <c r="Y13579" i="55"/>
  <c r="Z13579" i="55" s="1"/>
  <c r="Y13580" i="55"/>
  <c r="Y13581" i="55"/>
  <c r="Y13582" i="55"/>
  <c r="Y13583" i="55"/>
  <c r="Z13583" i="55" s="1"/>
  <c r="Y13584" i="55"/>
  <c r="Y13585" i="55"/>
  <c r="Y13586" i="55"/>
  <c r="Y13587" i="55"/>
  <c r="Y13588" i="55"/>
  <c r="Y13589" i="55"/>
  <c r="Y13590" i="55"/>
  <c r="Y13591" i="55"/>
  <c r="Z13591" i="55" s="1"/>
  <c r="Y13592" i="55"/>
  <c r="Y13593" i="55"/>
  <c r="Y13594" i="55"/>
  <c r="Y13595" i="55"/>
  <c r="Z13595" i="55" s="1"/>
  <c r="Y13596" i="55"/>
  <c r="Y13597" i="55"/>
  <c r="Y13598" i="55"/>
  <c r="Y13599" i="55"/>
  <c r="Y13600" i="55"/>
  <c r="Y13601" i="55"/>
  <c r="Y13602" i="55"/>
  <c r="Y13603" i="55"/>
  <c r="Z13603" i="55" s="1"/>
  <c r="Y13604" i="55"/>
  <c r="Y13605" i="55"/>
  <c r="Y13606" i="55"/>
  <c r="Y13607" i="55"/>
  <c r="Z13607" i="55" s="1"/>
  <c r="Y13608" i="55"/>
  <c r="Y13609" i="55"/>
  <c r="Y13610" i="55"/>
  <c r="Y13611" i="55"/>
  <c r="Y13612" i="55"/>
  <c r="Y13613" i="55"/>
  <c r="Y13614" i="55"/>
  <c r="Y13615" i="55"/>
  <c r="Z13615" i="55" s="1"/>
  <c r="Y13616" i="55"/>
  <c r="Y13617" i="55"/>
  <c r="Y13618" i="55"/>
  <c r="Y13619" i="55"/>
  <c r="Y13620" i="55"/>
  <c r="Y13621" i="55"/>
  <c r="Y13622" i="55"/>
  <c r="Y13623" i="55"/>
  <c r="Z13623" i="55" s="1"/>
  <c r="Y13624" i="55"/>
  <c r="Y13625" i="55"/>
  <c r="Y13626" i="55"/>
  <c r="Y13627" i="55"/>
  <c r="Y13628" i="55"/>
  <c r="Y13629" i="55"/>
  <c r="Y13630" i="55"/>
  <c r="Y13631" i="55"/>
  <c r="Y13632" i="55"/>
  <c r="Y13633" i="55"/>
  <c r="Y13634" i="55"/>
  <c r="Y13635" i="55"/>
  <c r="Y13636" i="55"/>
  <c r="Y13637" i="55"/>
  <c r="Y13638" i="55"/>
  <c r="Y13639" i="55"/>
  <c r="Z13639" i="55" s="1"/>
  <c r="Y13640" i="55"/>
  <c r="Y13641" i="55"/>
  <c r="Y13642" i="55"/>
  <c r="Y13643" i="55"/>
  <c r="Y13644" i="55"/>
  <c r="Y13645" i="55"/>
  <c r="Y13646" i="55"/>
  <c r="Y13647" i="55"/>
  <c r="Z13647" i="55" s="1"/>
  <c r="Y13648" i="55"/>
  <c r="Y13649" i="55"/>
  <c r="Y13650" i="55"/>
  <c r="Y13651" i="55"/>
  <c r="Y13652" i="55"/>
  <c r="Y13653" i="55"/>
  <c r="Y13654" i="55"/>
  <c r="Y13655" i="55"/>
  <c r="Z13655" i="55" s="1"/>
  <c r="Y13656" i="55"/>
  <c r="Y13657" i="55"/>
  <c r="Y13658" i="55"/>
  <c r="Y13659" i="55"/>
  <c r="Y13660" i="55"/>
  <c r="Y13661" i="55"/>
  <c r="Y13662" i="55"/>
  <c r="Y13663" i="55"/>
  <c r="Y13664" i="55"/>
  <c r="Y13665" i="55"/>
  <c r="Y13666" i="55"/>
  <c r="Y13667" i="55"/>
  <c r="Y13668" i="55"/>
  <c r="Y13669" i="55"/>
  <c r="Y13670" i="55"/>
  <c r="Y13671" i="55"/>
  <c r="Y13672" i="55"/>
  <c r="Y13673" i="55"/>
  <c r="Y13674" i="55"/>
  <c r="Y13675" i="55"/>
  <c r="Y13676" i="55"/>
  <c r="Y13677" i="55"/>
  <c r="Y13678" i="55"/>
  <c r="Y13679" i="55"/>
  <c r="Y13680" i="55"/>
  <c r="Y13681" i="55"/>
  <c r="Y13682" i="55"/>
  <c r="Y13683" i="55"/>
  <c r="Y13684" i="55"/>
  <c r="Y13685" i="55"/>
  <c r="Y13686" i="55"/>
  <c r="Y13687" i="55"/>
  <c r="Y13688" i="55"/>
  <c r="Y13689" i="55"/>
  <c r="Y13690" i="55"/>
  <c r="Y13691" i="55"/>
  <c r="Y13692" i="55"/>
  <c r="Y13693" i="55"/>
  <c r="Y13694" i="55"/>
  <c r="Y13695" i="55"/>
  <c r="Y13696" i="55"/>
  <c r="Y13697" i="55"/>
  <c r="Y13698" i="55"/>
  <c r="Y13699" i="55"/>
  <c r="Y13700" i="55"/>
  <c r="Y13701" i="55"/>
  <c r="Y13702" i="55"/>
  <c r="Y13703" i="55"/>
  <c r="Z13703" i="55" s="1"/>
  <c r="Y13704" i="55"/>
  <c r="Y13705" i="55"/>
  <c r="Y13706" i="55"/>
  <c r="Y13707" i="55"/>
  <c r="Y13708" i="55"/>
  <c r="Y13709" i="55"/>
  <c r="Y13710" i="55"/>
  <c r="Y13711" i="55"/>
  <c r="Z13711" i="55" s="1"/>
  <c r="Y13712" i="55"/>
  <c r="Y13713" i="55"/>
  <c r="Y13714" i="55"/>
  <c r="Y13715" i="55"/>
  <c r="Y13716" i="55"/>
  <c r="Y13717" i="55"/>
  <c r="Y13718" i="55"/>
  <c r="Y13719" i="55"/>
  <c r="Z13719" i="55" s="1"/>
  <c r="Y13720" i="55"/>
  <c r="Y13721" i="55"/>
  <c r="Y13722" i="55"/>
  <c r="Y13723" i="55"/>
  <c r="Y13724" i="55"/>
  <c r="Y13725" i="55"/>
  <c r="Y13726" i="55"/>
  <c r="Y13727" i="55"/>
  <c r="Y13728" i="55"/>
  <c r="Y13729" i="55"/>
  <c r="Y13730" i="55"/>
  <c r="Y13731" i="55"/>
  <c r="Y13732" i="55"/>
  <c r="Y13733" i="55"/>
  <c r="Y13734" i="55"/>
  <c r="Y13735" i="55"/>
  <c r="Z13735" i="55" s="1"/>
  <c r="Y13736" i="55"/>
  <c r="Y13737" i="55"/>
  <c r="Y13738" i="55"/>
  <c r="Y13739" i="55"/>
  <c r="Y13740" i="55"/>
  <c r="Y13741" i="55"/>
  <c r="Y13742" i="55"/>
  <c r="Y13743" i="55"/>
  <c r="Y13744" i="55"/>
  <c r="Y13745" i="55"/>
  <c r="Y13746" i="55"/>
  <c r="Y13747" i="55"/>
  <c r="Y13748" i="55"/>
  <c r="Y13749" i="55"/>
  <c r="Y13750" i="55"/>
  <c r="Y13751" i="55"/>
  <c r="Z13751" i="55" s="1"/>
  <c r="Y13752" i="55"/>
  <c r="Y13753" i="55"/>
  <c r="Y13754" i="55"/>
  <c r="Y13755" i="55"/>
  <c r="Z13755" i="55" s="1"/>
  <c r="Y13756" i="55"/>
  <c r="Y13757" i="55"/>
  <c r="Y13758" i="55"/>
  <c r="Y13759" i="55"/>
  <c r="Z13759" i="55" s="1"/>
  <c r="Y13760" i="55"/>
  <c r="Y13761" i="55"/>
  <c r="Y13762" i="55"/>
  <c r="Y13763" i="55"/>
  <c r="Y13764" i="55"/>
  <c r="Y13765" i="55"/>
  <c r="Y13766" i="55"/>
  <c r="Y13767" i="55"/>
  <c r="Y13768" i="55"/>
  <c r="Y13769" i="55"/>
  <c r="Y13770" i="55"/>
  <c r="Y13771" i="55"/>
  <c r="Z13771" i="55" s="1"/>
  <c r="Y13772" i="55"/>
  <c r="Y13773" i="55"/>
  <c r="Y13774" i="55"/>
  <c r="Y13775" i="55"/>
  <c r="Y13776" i="55"/>
  <c r="Y13777" i="55"/>
  <c r="Y13778" i="55"/>
  <c r="Y13779" i="55"/>
  <c r="Y13780" i="55"/>
  <c r="Y13781" i="55"/>
  <c r="Y13782" i="55"/>
  <c r="Y13783" i="55"/>
  <c r="Y13784" i="55"/>
  <c r="Y13785" i="55"/>
  <c r="Y13786" i="55"/>
  <c r="Y13787" i="55"/>
  <c r="Y13788" i="55"/>
  <c r="Y13789" i="55"/>
  <c r="Y13790" i="55"/>
  <c r="Y13791" i="55"/>
  <c r="Y13792" i="55"/>
  <c r="Y13793" i="55"/>
  <c r="Y13794" i="55"/>
  <c r="Y13795" i="55"/>
  <c r="Y13796" i="55"/>
  <c r="Y13797" i="55"/>
  <c r="Y13798" i="55"/>
  <c r="Y13799" i="55"/>
  <c r="Z13799" i="55" s="1"/>
  <c r="Y13800" i="55"/>
  <c r="Y13801" i="55"/>
  <c r="Y13802" i="55"/>
  <c r="Y13803" i="55"/>
  <c r="Y13804" i="55"/>
  <c r="Y13805" i="55"/>
  <c r="Y13806" i="55"/>
  <c r="Y13807" i="55"/>
  <c r="Y13808" i="55"/>
  <c r="Y13809" i="55"/>
  <c r="Y13810" i="55"/>
  <c r="Y13811" i="55"/>
  <c r="Y13812" i="55"/>
  <c r="Y13813" i="55"/>
  <c r="Y13814" i="55"/>
  <c r="Y13815" i="55"/>
  <c r="Y13816" i="55"/>
  <c r="Y13817" i="55"/>
  <c r="Y13818" i="55"/>
  <c r="Y13819" i="55"/>
  <c r="Y13820" i="55"/>
  <c r="Y13821" i="55"/>
  <c r="Y13822" i="55"/>
  <c r="Y13823" i="55"/>
  <c r="Y13824" i="55"/>
  <c r="Y13825" i="55"/>
  <c r="Y13826" i="55"/>
  <c r="Y13827" i="55"/>
  <c r="Y13828" i="55"/>
  <c r="Y13829" i="55"/>
  <c r="Y13830" i="55"/>
  <c r="Y13831" i="55"/>
  <c r="Z13831" i="55" s="1"/>
  <c r="Y13832" i="55"/>
  <c r="Y13833" i="55"/>
  <c r="Y13834" i="55"/>
  <c r="Y13835" i="55"/>
  <c r="Y13836" i="55"/>
  <c r="Y13837" i="55"/>
  <c r="Y13838" i="55"/>
  <c r="Y13839" i="55"/>
  <c r="Y13840" i="55"/>
  <c r="Y13841" i="55"/>
  <c r="Y13842" i="55"/>
  <c r="Y13843" i="55"/>
  <c r="Y13844" i="55"/>
  <c r="Y13845" i="55"/>
  <c r="Y13846" i="55"/>
  <c r="Y13847" i="55"/>
  <c r="Z13847" i="55" s="1"/>
  <c r="Y13848" i="55"/>
  <c r="Y13849" i="55"/>
  <c r="Y13850" i="55"/>
  <c r="Y13851" i="55"/>
  <c r="Y13852" i="55"/>
  <c r="Y13853" i="55"/>
  <c r="Y13854" i="55"/>
  <c r="Y13855" i="55"/>
  <c r="Y13856" i="55"/>
  <c r="Y13857" i="55"/>
  <c r="Y13858" i="55"/>
  <c r="Y13859" i="55"/>
  <c r="Y13860" i="55"/>
  <c r="Y13861" i="55"/>
  <c r="Y13862" i="55"/>
  <c r="Y13863" i="55"/>
  <c r="Z13863" i="55" s="1"/>
  <c r="Y13864" i="55"/>
  <c r="Y13865" i="55"/>
  <c r="Y13866" i="55"/>
  <c r="Y13867" i="55"/>
  <c r="Z13867" i="55" s="1"/>
  <c r="Y13868" i="55"/>
  <c r="Y13869" i="55"/>
  <c r="Y13870" i="55"/>
  <c r="Y13871" i="55"/>
  <c r="Y13872" i="55"/>
  <c r="Y13873" i="55"/>
  <c r="Y13874" i="55"/>
  <c r="Y13875" i="55"/>
  <c r="Y13876" i="55"/>
  <c r="Y13877" i="55"/>
  <c r="Y13878" i="55"/>
  <c r="Y13879" i="55"/>
  <c r="Z13879" i="55" s="1"/>
  <c r="Y13880" i="55"/>
  <c r="Y13881" i="55"/>
  <c r="Y13882" i="55"/>
  <c r="Y13883" i="55"/>
  <c r="Y13884" i="55"/>
  <c r="Y13885" i="55"/>
  <c r="Y13886" i="55"/>
  <c r="Y13887" i="55"/>
  <c r="Y13888" i="55"/>
  <c r="Y13889" i="55"/>
  <c r="Y13890" i="55"/>
  <c r="Y13891" i="55"/>
  <c r="Y13892" i="55"/>
  <c r="Y13893" i="55"/>
  <c r="Y13894" i="55"/>
  <c r="Y13895" i="55"/>
  <c r="Y13896" i="55"/>
  <c r="Y13897" i="55"/>
  <c r="Y13898" i="55"/>
  <c r="Y13899" i="55"/>
  <c r="Z13899" i="55" s="1"/>
  <c r="Y13900" i="55"/>
  <c r="Y13901" i="55"/>
  <c r="Y13902" i="55"/>
  <c r="Y13903" i="55"/>
  <c r="Y13904" i="55"/>
  <c r="Y13905" i="55"/>
  <c r="Y13906" i="55"/>
  <c r="Y13907" i="55"/>
  <c r="Y13908" i="55"/>
  <c r="Y13909" i="55"/>
  <c r="Y13910" i="55"/>
  <c r="Y13911" i="55"/>
  <c r="Y13912" i="55"/>
  <c r="Y13913" i="55"/>
  <c r="Y13914" i="55"/>
  <c r="Y13915" i="55"/>
  <c r="Y13916" i="55"/>
  <c r="Y13917" i="55"/>
  <c r="Y13918" i="55"/>
  <c r="Y13919" i="55"/>
  <c r="Y13920" i="55"/>
  <c r="Y13921" i="55"/>
  <c r="Y13922" i="55"/>
  <c r="Y13923" i="55"/>
  <c r="Y13924" i="55"/>
  <c r="Y13925" i="55"/>
  <c r="Y13926" i="55"/>
  <c r="Y13927" i="55"/>
  <c r="Y13928" i="55"/>
  <c r="Y13929" i="55"/>
  <c r="Y13930" i="55"/>
  <c r="Y13931" i="55"/>
  <c r="Y13932" i="55"/>
  <c r="Y13933" i="55"/>
  <c r="Y13934" i="55"/>
  <c r="Y13935" i="55"/>
  <c r="Y13936" i="55"/>
  <c r="Y13937" i="55"/>
  <c r="Y13938" i="55"/>
  <c r="Y13939" i="55"/>
  <c r="Y13940" i="55"/>
  <c r="Y13941" i="55"/>
  <c r="Y13942" i="55"/>
  <c r="Y13943" i="55"/>
  <c r="Y13944" i="55"/>
  <c r="Y13945" i="55"/>
  <c r="Y13946" i="55"/>
  <c r="Y13947" i="55"/>
  <c r="Y13948" i="55"/>
  <c r="Y13949" i="55"/>
  <c r="Y13950" i="55"/>
  <c r="Y13951" i="55"/>
  <c r="Z13951" i="55" s="1"/>
  <c r="Y13952" i="55"/>
  <c r="Y13953" i="55"/>
  <c r="Y13954" i="55"/>
  <c r="Y13955" i="55"/>
  <c r="Y13956" i="55"/>
  <c r="Y13957" i="55"/>
  <c r="Y13958" i="55"/>
  <c r="Y13959" i="55"/>
  <c r="Y13960" i="55"/>
  <c r="Y13961" i="55"/>
  <c r="Y13962" i="55"/>
  <c r="Y13963" i="55"/>
  <c r="Z13963" i="55" s="1"/>
  <c r="Y13964" i="55"/>
  <c r="Y13965" i="55"/>
  <c r="Y13966" i="55"/>
  <c r="Y13967" i="55"/>
  <c r="Y13968" i="55"/>
  <c r="Y13969" i="55"/>
  <c r="Y13970" i="55"/>
  <c r="Y13971" i="55"/>
  <c r="Y13972" i="55"/>
  <c r="Y13973" i="55"/>
  <c r="Y13974" i="55"/>
  <c r="Y13975" i="55"/>
  <c r="Y13976" i="55"/>
  <c r="Y13977" i="55"/>
  <c r="Y13978" i="55"/>
  <c r="Y13979" i="55"/>
  <c r="Y13980" i="55"/>
  <c r="Y13981" i="55"/>
  <c r="Y13982" i="55"/>
  <c r="Y13983" i="55"/>
  <c r="Z13983" i="55" s="1"/>
  <c r="Y13984" i="55"/>
  <c r="Y13985" i="55"/>
  <c r="Y13986" i="55"/>
  <c r="Y13987" i="55"/>
  <c r="Z13987" i="55" s="1"/>
  <c r="Y13988" i="55"/>
  <c r="Y13989" i="55"/>
  <c r="Y13990" i="55"/>
  <c r="Y13991" i="55"/>
  <c r="Y13992" i="55"/>
  <c r="Y13993" i="55"/>
  <c r="Y13994" i="55"/>
  <c r="Y13995" i="55"/>
  <c r="Y13996" i="55"/>
  <c r="Y13997" i="55"/>
  <c r="Y13998" i="55"/>
  <c r="Y13999" i="55"/>
  <c r="Y14000" i="55"/>
  <c r="Y14001" i="55"/>
  <c r="Y14002" i="55"/>
  <c r="Y14003" i="55"/>
  <c r="Y14004" i="55"/>
  <c r="Y14005" i="55"/>
  <c r="Y14006" i="55"/>
  <c r="Y14007" i="55"/>
  <c r="Z14007" i="55" s="1"/>
  <c r="Y14008" i="55"/>
  <c r="Y14009" i="55"/>
  <c r="Y14010" i="55"/>
  <c r="Y14011" i="55"/>
  <c r="Y14012" i="55"/>
  <c r="Y14013" i="55"/>
  <c r="Y14014" i="55"/>
  <c r="Y14015" i="55"/>
  <c r="Y14016" i="55"/>
  <c r="Y14017" i="55"/>
  <c r="Y14018" i="55"/>
  <c r="Y14019" i="55"/>
  <c r="Z14019" i="55" s="1"/>
  <c r="Y14020" i="55"/>
  <c r="Y14021" i="55"/>
  <c r="Y14022" i="55"/>
  <c r="Y14023" i="55"/>
  <c r="Y14024" i="55"/>
  <c r="Y14025" i="55"/>
  <c r="Y14026" i="55"/>
  <c r="Y14027" i="55"/>
  <c r="Y14028" i="55"/>
  <c r="Y14029" i="55"/>
  <c r="Y14030" i="55"/>
  <c r="Y14031" i="55"/>
  <c r="Y14032" i="55"/>
  <c r="Y14033" i="55"/>
  <c r="Y14034" i="55"/>
  <c r="Y14035" i="55"/>
  <c r="Y14036" i="55"/>
  <c r="Y14037" i="55"/>
  <c r="Y14038" i="55"/>
  <c r="Y14039" i="55"/>
  <c r="Y14040" i="55"/>
  <c r="Y14041" i="55"/>
  <c r="Y14042" i="55"/>
  <c r="Y14043" i="55"/>
  <c r="Y14044" i="55"/>
  <c r="Y14045" i="55"/>
  <c r="Y14046" i="55"/>
  <c r="Y14047" i="55"/>
  <c r="Z14047" i="55" s="1"/>
  <c r="Y14048" i="55"/>
  <c r="Y14049" i="55"/>
  <c r="Y14050" i="55"/>
  <c r="Y14051" i="55"/>
  <c r="Y14052" i="55"/>
  <c r="Y14053" i="55"/>
  <c r="Y14054" i="55"/>
  <c r="Y14055" i="55"/>
  <c r="Y14056" i="55"/>
  <c r="Y14057" i="55"/>
  <c r="Y14058" i="55"/>
  <c r="Y14059" i="55"/>
  <c r="Y14060" i="55"/>
  <c r="Y14061" i="55"/>
  <c r="Y14062" i="55"/>
  <c r="Y14063" i="55"/>
  <c r="Z14063" i="55" s="1"/>
  <c r="Y14064" i="55"/>
  <c r="Y14065" i="55"/>
  <c r="Y14066" i="55"/>
  <c r="Y14067" i="55"/>
  <c r="Y14068" i="55"/>
  <c r="Y14069" i="55"/>
  <c r="Y14070" i="55"/>
  <c r="Y14071" i="55"/>
  <c r="Y14072" i="55"/>
  <c r="Y14073" i="55"/>
  <c r="Y14074" i="55"/>
  <c r="Y14075" i="55"/>
  <c r="Y14076" i="55"/>
  <c r="Y14077" i="55"/>
  <c r="Y14078" i="55"/>
  <c r="Y14079" i="55"/>
  <c r="Y14080" i="55"/>
  <c r="Y14081" i="55"/>
  <c r="Y14082" i="55"/>
  <c r="Y14083" i="55"/>
  <c r="Z14083" i="55" s="1"/>
  <c r="Y14084" i="55"/>
  <c r="Y14085" i="55"/>
  <c r="Y14086" i="55"/>
  <c r="Y14087" i="55"/>
  <c r="Y14088" i="55"/>
  <c r="Y14089" i="55"/>
  <c r="Y14090" i="55"/>
  <c r="Y14091" i="55"/>
  <c r="Y14092" i="55"/>
  <c r="Y14093" i="55"/>
  <c r="Y14094" i="55"/>
  <c r="Y14095" i="55"/>
  <c r="Y14096" i="55"/>
  <c r="Y14097" i="55"/>
  <c r="Y14098" i="55"/>
  <c r="Y14099" i="55"/>
  <c r="Z14099" i="55" s="1"/>
  <c r="Y14100" i="55"/>
  <c r="Y14101" i="55"/>
  <c r="Y14102" i="55"/>
  <c r="Y14103" i="55"/>
  <c r="Y14104" i="55"/>
  <c r="Y14105" i="55"/>
  <c r="Y14106" i="55"/>
  <c r="Y14107" i="55"/>
  <c r="Y14108" i="55"/>
  <c r="Y14109" i="55"/>
  <c r="Y14110" i="55"/>
  <c r="Y14111" i="55"/>
  <c r="Y14112" i="55"/>
  <c r="Y14113" i="55"/>
  <c r="Y14114" i="55"/>
  <c r="Y14115" i="55"/>
  <c r="Y14116" i="55"/>
  <c r="Y14117" i="55"/>
  <c r="Y14118" i="55"/>
  <c r="Y14119" i="55"/>
  <c r="Y14120" i="55"/>
  <c r="Y14121" i="55"/>
  <c r="Y14122" i="55"/>
  <c r="Y14123" i="55"/>
  <c r="Z14123" i="55" s="1"/>
  <c r="Y14124" i="55"/>
  <c r="Y14125" i="55"/>
  <c r="AA1094" i="55"/>
  <c r="AC1094" i="55"/>
  <c r="AA1095" i="55"/>
  <c r="AC1095" i="55"/>
  <c r="AA1096" i="55"/>
  <c r="AC1096" i="55"/>
  <c r="AA1097" i="55"/>
  <c r="AC1097" i="55"/>
  <c r="AA1098" i="55"/>
  <c r="AC1098" i="55"/>
  <c r="AA1099" i="55"/>
  <c r="AC1099" i="55"/>
  <c r="AA1100" i="55"/>
  <c r="AC1100" i="55"/>
  <c r="AA1101" i="55"/>
  <c r="AC1101" i="55"/>
  <c r="AA1102" i="55"/>
  <c r="AC1102" i="55"/>
  <c r="AA1103" i="55"/>
  <c r="AC1103" i="55"/>
  <c r="AA1104" i="55"/>
  <c r="AC1104" i="55"/>
  <c r="AA1105" i="55"/>
  <c r="AC1105" i="55"/>
  <c r="AA1106" i="55"/>
  <c r="AC1106" i="55"/>
  <c r="AA1107" i="55"/>
  <c r="AC1107" i="55"/>
  <c r="AA1108" i="55"/>
  <c r="AC1108" i="55"/>
  <c r="AA1109" i="55"/>
  <c r="AC1109" i="55"/>
  <c r="AD1109" i="55" s="1"/>
  <c r="AA1110" i="55"/>
  <c r="AC1110" i="55"/>
  <c r="AA1111" i="55"/>
  <c r="AC1111" i="55"/>
  <c r="AA1112" i="55"/>
  <c r="AC1112" i="55"/>
  <c r="AA1113" i="55"/>
  <c r="AC1113" i="55"/>
  <c r="AA1114" i="55"/>
  <c r="AC1114" i="55"/>
  <c r="AA1115" i="55"/>
  <c r="AC1115" i="55"/>
  <c r="AA1116" i="55"/>
  <c r="AC1116" i="55"/>
  <c r="AA1117" i="55"/>
  <c r="AC1117" i="55"/>
  <c r="AA1118" i="55"/>
  <c r="AC1118" i="55"/>
  <c r="AA1119" i="55"/>
  <c r="AC1119" i="55"/>
  <c r="AA1120" i="55"/>
  <c r="AC1120" i="55"/>
  <c r="AA1121" i="55"/>
  <c r="AC1121" i="55"/>
  <c r="AA1122" i="55"/>
  <c r="AC1122" i="55"/>
  <c r="AA1123" i="55"/>
  <c r="AC1123" i="55"/>
  <c r="AA1124" i="55"/>
  <c r="AC1124" i="55"/>
  <c r="AA1125" i="55"/>
  <c r="AC1125" i="55"/>
  <c r="AA1126" i="55"/>
  <c r="AC1126" i="55"/>
  <c r="AA1127" i="55"/>
  <c r="AC1127" i="55"/>
  <c r="AA1128" i="55"/>
  <c r="AC1128" i="55"/>
  <c r="AA1129" i="55"/>
  <c r="AC1129" i="55"/>
  <c r="AA1130" i="55"/>
  <c r="AC1130" i="55"/>
  <c r="AA1131" i="55"/>
  <c r="AC1131" i="55"/>
  <c r="AA1132" i="55"/>
  <c r="AC1132" i="55"/>
  <c r="AA1133" i="55"/>
  <c r="AC1133" i="55"/>
  <c r="AA1134" i="55"/>
  <c r="AC1134" i="55"/>
  <c r="AA1135" i="55"/>
  <c r="AC1135" i="55"/>
  <c r="AA1136" i="55"/>
  <c r="AC1136" i="55"/>
  <c r="AA1137" i="55"/>
  <c r="AC1137" i="55"/>
  <c r="AA1138" i="55"/>
  <c r="AC1138" i="55"/>
  <c r="AA1139" i="55"/>
  <c r="AC1139" i="55"/>
  <c r="AA1140" i="55"/>
  <c r="AC1140" i="55"/>
  <c r="AA1141" i="55"/>
  <c r="AC1141" i="55"/>
  <c r="AA1142" i="55"/>
  <c r="AC1142" i="55"/>
  <c r="AA1143" i="55"/>
  <c r="AC1143" i="55"/>
  <c r="AA1144" i="55"/>
  <c r="AC1144" i="55"/>
  <c r="AA1145" i="55"/>
  <c r="AC1145" i="55"/>
  <c r="AA1146" i="55"/>
  <c r="AC1146" i="55"/>
  <c r="AA1147" i="55"/>
  <c r="AC1147" i="55"/>
  <c r="AA1148" i="55"/>
  <c r="AC1148" i="55"/>
  <c r="AA1149" i="55"/>
  <c r="AC1149" i="55"/>
  <c r="AA1150" i="55"/>
  <c r="AC1150" i="55"/>
  <c r="AA1151" i="55"/>
  <c r="AC1151" i="55"/>
  <c r="AA1152" i="55"/>
  <c r="AC1152" i="55"/>
  <c r="AA1153" i="55"/>
  <c r="AC1153" i="55"/>
  <c r="AA1154" i="55"/>
  <c r="AC1154" i="55"/>
  <c r="AA1155" i="55"/>
  <c r="AC1155" i="55"/>
  <c r="AA1156" i="55"/>
  <c r="AC1156" i="55"/>
  <c r="AA1157" i="55"/>
  <c r="AC1157" i="55"/>
  <c r="AA1158" i="55"/>
  <c r="AC1158" i="55"/>
  <c r="AA1159" i="55"/>
  <c r="AC1159" i="55"/>
  <c r="AA1160" i="55"/>
  <c r="AC1160" i="55"/>
  <c r="AA1161" i="55"/>
  <c r="AC1161" i="55"/>
  <c r="AA1162" i="55"/>
  <c r="AC1162" i="55"/>
  <c r="AA1163" i="55"/>
  <c r="AC1163" i="55"/>
  <c r="AA1164" i="55"/>
  <c r="AC1164" i="55"/>
  <c r="AA1165" i="55"/>
  <c r="AC1165" i="55"/>
  <c r="AA1166" i="55"/>
  <c r="AC1166" i="55"/>
  <c r="AA1167" i="55"/>
  <c r="AC1167" i="55"/>
  <c r="AA1168" i="55"/>
  <c r="AC1168" i="55"/>
  <c r="AA1169" i="55"/>
  <c r="AC1169" i="55"/>
  <c r="AA1170" i="55"/>
  <c r="AC1170" i="55"/>
  <c r="AA1171" i="55"/>
  <c r="AC1171" i="55"/>
  <c r="AA1172" i="55"/>
  <c r="AC1172" i="55"/>
  <c r="AA1173" i="55"/>
  <c r="AC1173" i="55"/>
  <c r="AA1174" i="55"/>
  <c r="AC1174" i="55"/>
  <c r="AA1175" i="55"/>
  <c r="AC1175" i="55"/>
  <c r="AA1176" i="55"/>
  <c r="AC1176" i="55"/>
  <c r="AA1177" i="55"/>
  <c r="AC1177" i="55"/>
  <c r="AA1178" i="55"/>
  <c r="AC1178" i="55"/>
  <c r="AA1179" i="55"/>
  <c r="AC1179" i="55"/>
  <c r="AA1180" i="55"/>
  <c r="AC1180" i="55"/>
  <c r="AA1181" i="55"/>
  <c r="AC1181" i="55"/>
  <c r="AA1182" i="55"/>
  <c r="AC1182" i="55"/>
  <c r="AA1183" i="55"/>
  <c r="AC1183" i="55"/>
  <c r="AA1184" i="55"/>
  <c r="AC1184" i="55"/>
  <c r="AA1185" i="55"/>
  <c r="AC1185" i="55"/>
  <c r="AA1186" i="55"/>
  <c r="AC1186" i="55"/>
  <c r="AA1187" i="55"/>
  <c r="AC1187" i="55"/>
  <c r="AA1188" i="55"/>
  <c r="AC1188" i="55"/>
  <c r="AA1189" i="55"/>
  <c r="AC1189" i="55"/>
  <c r="AA1190" i="55"/>
  <c r="AC1190" i="55"/>
  <c r="AA1191" i="55"/>
  <c r="AC1191" i="55"/>
  <c r="AA1192" i="55"/>
  <c r="AC1192" i="55"/>
  <c r="AA1193" i="55"/>
  <c r="AC1193" i="55"/>
  <c r="AA1194" i="55"/>
  <c r="AC1194" i="55"/>
  <c r="AA1195" i="55"/>
  <c r="AC1195" i="55"/>
  <c r="AA1196" i="55"/>
  <c r="AC1196" i="55"/>
  <c r="AA1197" i="55"/>
  <c r="AC1197" i="55"/>
  <c r="AA1198" i="55"/>
  <c r="AC1198" i="55"/>
  <c r="AA1199" i="55"/>
  <c r="AC1199" i="55"/>
  <c r="AA1200" i="55"/>
  <c r="AC1200" i="55"/>
  <c r="AA1201" i="55"/>
  <c r="AC1201" i="55"/>
  <c r="AA1202" i="55"/>
  <c r="AC1202" i="55"/>
  <c r="AA1203" i="55"/>
  <c r="AC1203" i="55"/>
  <c r="AA1204" i="55"/>
  <c r="AC1204" i="55"/>
  <c r="AA1205" i="55"/>
  <c r="AC1205" i="55"/>
  <c r="AA1206" i="55"/>
  <c r="AC1206" i="55"/>
  <c r="AA1207" i="55"/>
  <c r="AC1207" i="55"/>
  <c r="AA1208" i="55"/>
  <c r="AC1208" i="55"/>
  <c r="AA1209" i="55"/>
  <c r="AC1209" i="55"/>
  <c r="AA1210" i="55"/>
  <c r="AC1210" i="55"/>
  <c r="AA1211" i="55"/>
  <c r="AC1211" i="55"/>
  <c r="AA1212" i="55"/>
  <c r="AC1212" i="55"/>
  <c r="AA1213" i="55"/>
  <c r="AC1213" i="55"/>
  <c r="AA1214" i="55"/>
  <c r="AC1214" i="55"/>
  <c r="AA1215" i="55"/>
  <c r="AC1215" i="55"/>
  <c r="AA1216" i="55"/>
  <c r="AC1216" i="55"/>
  <c r="AA1217" i="55"/>
  <c r="AC1217" i="55"/>
  <c r="AA1218" i="55"/>
  <c r="AC1218" i="55"/>
  <c r="AA1219" i="55"/>
  <c r="AC1219" i="55"/>
  <c r="AA1220" i="55"/>
  <c r="AC1220" i="55"/>
  <c r="AA1221" i="55"/>
  <c r="AC1221" i="55"/>
  <c r="AA1222" i="55"/>
  <c r="AC1222" i="55"/>
  <c r="AA1223" i="55"/>
  <c r="AC1223" i="55"/>
  <c r="AA1224" i="55"/>
  <c r="AC1224" i="55"/>
  <c r="AA1225" i="55"/>
  <c r="AC1225" i="55"/>
  <c r="AA1226" i="55"/>
  <c r="AC1226" i="55"/>
  <c r="AA1227" i="55"/>
  <c r="AC1227" i="55"/>
  <c r="AA1228" i="55"/>
  <c r="AC1228" i="55"/>
  <c r="AA1229" i="55"/>
  <c r="AC1229" i="55"/>
  <c r="AA1230" i="55"/>
  <c r="AC1230" i="55"/>
  <c r="AA1231" i="55"/>
  <c r="AC1231" i="55"/>
  <c r="AA1232" i="55"/>
  <c r="AC1232" i="55"/>
  <c r="AA1233" i="55"/>
  <c r="AC1233" i="55"/>
  <c r="AA1234" i="55"/>
  <c r="AC1234" i="55"/>
  <c r="AA1235" i="55"/>
  <c r="AC1235" i="55"/>
  <c r="AA1236" i="55"/>
  <c r="AC1236" i="55"/>
  <c r="AA1237" i="55"/>
  <c r="AC1237" i="55"/>
  <c r="AA1238" i="55"/>
  <c r="AC1238" i="55"/>
  <c r="AA1239" i="55"/>
  <c r="AC1239" i="55"/>
  <c r="AA1240" i="55"/>
  <c r="AC1240" i="55"/>
  <c r="AA1241" i="55"/>
  <c r="AC1241" i="55"/>
  <c r="AA1242" i="55"/>
  <c r="AC1242" i="55"/>
  <c r="AA1243" i="55"/>
  <c r="AC1243" i="55"/>
  <c r="AA1244" i="55"/>
  <c r="AC1244" i="55"/>
  <c r="AA1245" i="55"/>
  <c r="AC1245" i="55"/>
  <c r="AA1246" i="55"/>
  <c r="AC1246" i="55"/>
  <c r="AA1247" i="55"/>
  <c r="AC1247" i="55"/>
  <c r="AA1248" i="55"/>
  <c r="AC1248" i="55"/>
  <c r="AA1249" i="55"/>
  <c r="AC1249" i="55"/>
  <c r="AA1250" i="55"/>
  <c r="AC1250" i="55"/>
  <c r="AA1251" i="55"/>
  <c r="AC1251" i="55"/>
  <c r="AA1252" i="55"/>
  <c r="AC1252" i="55"/>
  <c r="AA1253" i="55"/>
  <c r="AC1253" i="55"/>
  <c r="AA1254" i="55"/>
  <c r="AC1254" i="55"/>
  <c r="AA1255" i="55"/>
  <c r="AC1255" i="55"/>
  <c r="AA1256" i="55"/>
  <c r="AC1256" i="55"/>
  <c r="AA1257" i="55"/>
  <c r="AC1257" i="55"/>
  <c r="AA1258" i="55"/>
  <c r="AC1258" i="55"/>
  <c r="AA1259" i="55"/>
  <c r="AC1259" i="55"/>
  <c r="AA1260" i="55"/>
  <c r="AC1260" i="55"/>
  <c r="AA1261" i="55"/>
  <c r="AC1261" i="55"/>
  <c r="AA1262" i="55"/>
  <c r="AC1262" i="55"/>
  <c r="AA1263" i="55"/>
  <c r="AC1263" i="55"/>
  <c r="AA1264" i="55"/>
  <c r="AC1264" i="55"/>
  <c r="AA1265" i="55"/>
  <c r="AC1265" i="55"/>
  <c r="AA1266" i="55"/>
  <c r="AC1266" i="55"/>
  <c r="AA1267" i="55"/>
  <c r="AC1267" i="55"/>
  <c r="AA1268" i="55"/>
  <c r="AC1268" i="55"/>
  <c r="AA1269" i="55"/>
  <c r="AC1269" i="55"/>
  <c r="AA1270" i="55"/>
  <c r="AC1270" i="55"/>
  <c r="AA1271" i="55"/>
  <c r="AC1271" i="55"/>
  <c r="AA1272" i="55"/>
  <c r="AC1272" i="55"/>
  <c r="AA1273" i="55"/>
  <c r="AC1273" i="55"/>
  <c r="AA1274" i="55"/>
  <c r="AC1274" i="55"/>
  <c r="AA1275" i="55"/>
  <c r="AC1275" i="55"/>
  <c r="AA1276" i="55"/>
  <c r="AC1276" i="55"/>
  <c r="AA1277" i="55"/>
  <c r="AC1277" i="55"/>
  <c r="AA1278" i="55"/>
  <c r="AC1278" i="55"/>
  <c r="AA1279" i="55"/>
  <c r="AC1279" i="55"/>
  <c r="AA1280" i="55"/>
  <c r="AC1280" i="55"/>
  <c r="AA1281" i="55"/>
  <c r="AC1281" i="55"/>
  <c r="AA1282" i="55"/>
  <c r="AC1282" i="55"/>
  <c r="AA1283" i="55"/>
  <c r="AC1283" i="55"/>
  <c r="AA1284" i="55"/>
  <c r="AC1284" i="55"/>
  <c r="AA1285" i="55"/>
  <c r="AC1285" i="55"/>
  <c r="AA1286" i="55"/>
  <c r="AC1286" i="55"/>
  <c r="AA1287" i="55"/>
  <c r="AC1287" i="55"/>
  <c r="AA1288" i="55"/>
  <c r="AC1288" i="55"/>
  <c r="AA1289" i="55"/>
  <c r="AC1289" i="55"/>
  <c r="AA1290" i="55"/>
  <c r="AC1290" i="55"/>
  <c r="AA1291" i="55"/>
  <c r="AC1291" i="55"/>
  <c r="AA1292" i="55"/>
  <c r="AC1292" i="55"/>
  <c r="AA1293" i="55"/>
  <c r="AC1293" i="55"/>
  <c r="AA1294" i="55"/>
  <c r="AC1294" i="55"/>
  <c r="AA1295" i="55"/>
  <c r="AC1295" i="55"/>
  <c r="AA1296" i="55"/>
  <c r="AC1296" i="55"/>
  <c r="AA1297" i="55"/>
  <c r="AC1297" i="55"/>
  <c r="AA1298" i="55"/>
  <c r="AC1298" i="55"/>
  <c r="AA1299" i="55"/>
  <c r="AC1299" i="55"/>
  <c r="AA1300" i="55"/>
  <c r="AC1300" i="55"/>
  <c r="AA1301" i="55"/>
  <c r="AC1301" i="55"/>
  <c r="AA1302" i="55"/>
  <c r="AC1302" i="55"/>
  <c r="AA1303" i="55"/>
  <c r="AC1303" i="55"/>
  <c r="AA1304" i="55"/>
  <c r="AC1304" i="55"/>
  <c r="AA1305" i="55"/>
  <c r="AC1305" i="55"/>
  <c r="AA1306" i="55"/>
  <c r="AC1306" i="55"/>
  <c r="AA1307" i="55"/>
  <c r="AC1307" i="55"/>
  <c r="AA1308" i="55"/>
  <c r="AC1308" i="55"/>
  <c r="AA1309" i="55"/>
  <c r="AC1309" i="55"/>
  <c r="AA1310" i="55"/>
  <c r="AC1310" i="55"/>
  <c r="AA1311" i="55"/>
  <c r="AC1311" i="55"/>
  <c r="AA1312" i="55"/>
  <c r="AC1312" i="55"/>
  <c r="AA1313" i="55"/>
  <c r="AC1313" i="55"/>
  <c r="AA1314" i="55"/>
  <c r="AC1314" i="55"/>
  <c r="AA1315" i="55"/>
  <c r="AC1315" i="55"/>
  <c r="AA1316" i="55"/>
  <c r="AC1316" i="55"/>
  <c r="AA1317" i="55"/>
  <c r="AC1317" i="55"/>
  <c r="AA1318" i="55"/>
  <c r="AC1318" i="55"/>
  <c r="AA1319" i="55"/>
  <c r="AC1319" i="55"/>
  <c r="AA1320" i="55"/>
  <c r="AC1320" i="55"/>
  <c r="AA1321" i="55"/>
  <c r="AC1321" i="55"/>
  <c r="AA1322" i="55"/>
  <c r="AC1322" i="55"/>
  <c r="AA1323" i="55"/>
  <c r="AC1323" i="55"/>
  <c r="AA1324" i="55"/>
  <c r="AC1324" i="55"/>
  <c r="AA1325" i="55"/>
  <c r="AC1325" i="55"/>
  <c r="AA1326" i="55"/>
  <c r="AC1326" i="55"/>
  <c r="AA1327" i="55"/>
  <c r="AC1327" i="55"/>
  <c r="AA1328" i="55"/>
  <c r="AC1328" i="55"/>
  <c r="AA1329" i="55"/>
  <c r="AC1329" i="55"/>
  <c r="AA1330" i="55"/>
  <c r="AC1330" i="55"/>
  <c r="AA1331" i="55"/>
  <c r="AC1331" i="55"/>
  <c r="AA1332" i="55"/>
  <c r="AC1332" i="55"/>
  <c r="AA1333" i="55"/>
  <c r="AC1333" i="55"/>
  <c r="AA1334" i="55"/>
  <c r="AC1334" i="55"/>
  <c r="AA1335" i="55"/>
  <c r="AC1335" i="55"/>
  <c r="AA1336" i="55"/>
  <c r="AC1336" i="55"/>
  <c r="AA1337" i="55"/>
  <c r="AC1337" i="55"/>
  <c r="AA1338" i="55"/>
  <c r="AC1338" i="55"/>
  <c r="AA1339" i="55"/>
  <c r="AC1339" i="55"/>
  <c r="AA1340" i="55"/>
  <c r="AC1340" i="55"/>
  <c r="AA1341" i="55"/>
  <c r="AC1341" i="55"/>
  <c r="AA1342" i="55"/>
  <c r="AC1342" i="55"/>
  <c r="AA1343" i="55"/>
  <c r="AC1343" i="55"/>
  <c r="AA1344" i="55"/>
  <c r="AC1344" i="55"/>
  <c r="AA1345" i="55"/>
  <c r="AC1345" i="55"/>
  <c r="AA1346" i="55"/>
  <c r="AC1346" i="55"/>
  <c r="AA1347" i="55"/>
  <c r="AC1347" i="55"/>
  <c r="AA1348" i="55"/>
  <c r="AC1348" i="55"/>
  <c r="AA1349" i="55"/>
  <c r="AC1349" i="55"/>
  <c r="AA1350" i="55"/>
  <c r="AC1350" i="55"/>
  <c r="AA1351" i="55"/>
  <c r="AC1351" i="55"/>
  <c r="AA1352" i="55"/>
  <c r="AC1352" i="55"/>
  <c r="AA1353" i="55"/>
  <c r="AC1353" i="55"/>
  <c r="AA1354" i="55"/>
  <c r="AC1354" i="55"/>
  <c r="AA1355" i="55"/>
  <c r="AC1355" i="55"/>
  <c r="AA1356" i="55"/>
  <c r="AC1356" i="55"/>
  <c r="AA1357" i="55"/>
  <c r="AC1357" i="55"/>
  <c r="AA1358" i="55"/>
  <c r="AC1358" i="55"/>
  <c r="AA1359" i="55"/>
  <c r="AC1359" i="55"/>
  <c r="AA1360" i="55"/>
  <c r="AC1360" i="55"/>
  <c r="AA1361" i="55"/>
  <c r="AC1361" i="55"/>
  <c r="AA1362" i="55"/>
  <c r="AC1362" i="55"/>
  <c r="AA1363" i="55"/>
  <c r="AC1363" i="55"/>
  <c r="AA1364" i="55"/>
  <c r="AC1364" i="55"/>
  <c r="AA1365" i="55"/>
  <c r="AC1365" i="55"/>
  <c r="AA1366" i="55"/>
  <c r="AC1366" i="55"/>
  <c r="AA1367" i="55"/>
  <c r="AC1367" i="55"/>
  <c r="AA1368" i="55"/>
  <c r="AC1368" i="55"/>
  <c r="AA1369" i="55"/>
  <c r="AC1369" i="55"/>
  <c r="AA1370" i="55"/>
  <c r="AC1370" i="55"/>
  <c r="AA1371" i="55"/>
  <c r="AC1371" i="55"/>
  <c r="AA1372" i="55"/>
  <c r="AC1372" i="55"/>
  <c r="AA1373" i="55"/>
  <c r="AC1373" i="55"/>
  <c r="AA1374" i="55"/>
  <c r="AC1374" i="55"/>
  <c r="AA1375" i="55"/>
  <c r="AC1375" i="55"/>
  <c r="AA1376" i="55"/>
  <c r="AC1376" i="55"/>
  <c r="AA1377" i="55"/>
  <c r="AC1377" i="55"/>
  <c r="AA1378" i="55"/>
  <c r="AC1378" i="55"/>
  <c r="AA1379" i="55"/>
  <c r="AC1379" i="55"/>
  <c r="AA1380" i="55"/>
  <c r="AC1380" i="55"/>
  <c r="AA1381" i="55"/>
  <c r="AC1381" i="55"/>
  <c r="AA1382" i="55"/>
  <c r="AC1382" i="55"/>
  <c r="AA1383" i="55"/>
  <c r="AC1383" i="55"/>
  <c r="AA1384" i="55"/>
  <c r="AC1384" i="55"/>
  <c r="AA1385" i="55"/>
  <c r="AC1385" i="55"/>
  <c r="AA1386" i="55"/>
  <c r="AC1386" i="55"/>
  <c r="AA1387" i="55"/>
  <c r="AC1387" i="55"/>
  <c r="AA1388" i="55"/>
  <c r="AC1388" i="55"/>
  <c r="AA1389" i="55"/>
  <c r="AC1389" i="55"/>
  <c r="AA1390" i="55"/>
  <c r="AC1390" i="55"/>
  <c r="AA1391" i="55"/>
  <c r="AC1391" i="55"/>
  <c r="AA1392" i="55"/>
  <c r="AC1392" i="55"/>
  <c r="AA1393" i="55"/>
  <c r="AC1393" i="55"/>
  <c r="AA1394" i="55"/>
  <c r="AC1394" i="55"/>
  <c r="AA1395" i="55"/>
  <c r="AC1395" i="55"/>
  <c r="AA1396" i="55"/>
  <c r="AC1396" i="55"/>
  <c r="AA1397" i="55"/>
  <c r="AC1397" i="55"/>
  <c r="AA1398" i="55"/>
  <c r="AC1398" i="55"/>
  <c r="AA1399" i="55"/>
  <c r="AC1399" i="55"/>
  <c r="AA1400" i="55"/>
  <c r="AC1400" i="55"/>
  <c r="AA1401" i="55"/>
  <c r="AC1401" i="55"/>
  <c r="AA1402" i="55"/>
  <c r="AC1402" i="55"/>
  <c r="AA1403" i="55"/>
  <c r="AC1403" i="55"/>
  <c r="AA1404" i="55"/>
  <c r="AC1404" i="55"/>
  <c r="AA1405" i="55"/>
  <c r="AC1405" i="55"/>
  <c r="AA1406" i="55"/>
  <c r="AC1406" i="55"/>
  <c r="AA1407" i="55"/>
  <c r="AC1407" i="55"/>
  <c r="AA1408" i="55"/>
  <c r="AC1408" i="55"/>
  <c r="AA1409" i="55"/>
  <c r="AC1409" i="55"/>
  <c r="AA1410" i="55"/>
  <c r="AC1410" i="55"/>
  <c r="AA1411" i="55"/>
  <c r="AC1411" i="55"/>
  <c r="AA1412" i="55"/>
  <c r="AC1412" i="55"/>
  <c r="AA1413" i="55"/>
  <c r="AC1413" i="55"/>
  <c r="AA1414" i="55"/>
  <c r="AC1414" i="55"/>
  <c r="AA1415" i="55"/>
  <c r="AA1416" i="55"/>
  <c r="AA1417" i="55"/>
  <c r="AA1418" i="55"/>
  <c r="AA1419" i="55"/>
  <c r="AC1419" i="55"/>
  <c r="AA1420" i="55"/>
  <c r="AC1420" i="55"/>
  <c r="AA1421" i="55"/>
  <c r="AC1421" i="55"/>
  <c r="AA1422" i="55"/>
  <c r="AC1422" i="55"/>
  <c r="AA1423" i="55"/>
  <c r="AC1423" i="55"/>
  <c r="AA1424" i="55"/>
  <c r="AC1424" i="55"/>
  <c r="AA1425" i="55"/>
  <c r="AC1425" i="55"/>
  <c r="AA1426" i="55"/>
  <c r="AC1426" i="55"/>
  <c r="AA1427" i="55"/>
  <c r="AC1427" i="55"/>
  <c r="AA1428" i="55"/>
  <c r="AC1428" i="55"/>
  <c r="AA1429" i="55"/>
  <c r="AC1429" i="55"/>
  <c r="AA1430" i="55"/>
  <c r="AC1430" i="55"/>
  <c r="AA1431" i="55"/>
  <c r="AC1431" i="55"/>
  <c r="AA1432" i="55"/>
  <c r="AC1432" i="55"/>
  <c r="AA1433" i="55"/>
  <c r="AC1433" i="55"/>
  <c r="AA1434" i="55"/>
  <c r="AC1434" i="55"/>
  <c r="AA1435" i="55"/>
  <c r="AC1435" i="55"/>
  <c r="AA1436" i="55"/>
  <c r="AC1436" i="55"/>
  <c r="AA1437" i="55"/>
  <c r="AC1437" i="55"/>
  <c r="AA1438" i="55"/>
  <c r="AC1438" i="55"/>
  <c r="AA1439" i="55"/>
  <c r="AC1439" i="55"/>
  <c r="AA1440" i="55"/>
  <c r="AC1440" i="55"/>
  <c r="AA1441" i="55"/>
  <c r="AC1441" i="55"/>
  <c r="AA1442" i="55"/>
  <c r="AC1442" i="55"/>
  <c r="AA1443" i="55"/>
  <c r="AC1443" i="55"/>
  <c r="AA1444" i="55"/>
  <c r="AC1444" i="55"/>
  <c r="AA1445" i="55"/>
  <c r="AC1445" i="55"/>
  <c r="AA1446" i="55"/>
  <c r="AC1446" i="55"/>
  <c r="AA1447" i="55"/>
  <c r="AC1447" i="55"/>
  <c r="AA1448" i="55"/>
  <c r="AC1448" i="55"/>
  <c r="AA1449" i="55"/>
  <c r="AC1449" i="55"/>
  <c r="AA1450" i="55"/>
  <c r="AC1450" i="55"/>
  <c r="AA1451" i="55"/>
  <c r="AC1451" i="55"/>
  <c r="AA1452" i="55"/>
  <c r="AC1452" i="55"/>
  <c r="AA1453" i="55"/>
  <c r="AC1453" i="55"/>
  <c r="AA1454" i="55"/>
  <c r="AC1454" i="55"/>
  <c r="AA1455" i="55"/>
  <c r="AC1455" i="55"/>
  <c r="AA1456" i="55"/>
  <c r="AC1456" i="55"/>
  <c r="AA1457" i="55"/>
  <c r="AC1457" i="55"/>
  <c r="AA1458" i="55"/>
  <c r="AC1458" i="55"/>
  <c r="AA1459" i="55"/>
  <c r="AC1459" i="55"/>
  <c r="AA1460" i="55"/>
  <c r="AC1460" i="55"/>
  <c r="AA1461" i="55"/>
  <c r="AC1461" i="55"/>
  <c r="AA1462" i="55"/>
  <c r="AC1462" i="55"/>
  <c r="AA1463" i="55"/>
  <c r="AC1463" i="55"/>
  <c r="AA1464" i="55"/>
  <c r="AC1464" i="55"/>
  <c r="AA1465" i="55"/>
  <c r="AC1465" i="55"/>
  <c r="AA1466" i="55"/>
  <c r="AC1466" i="55"/>
  <c r="AA1467" i="55"/>
  <c r="AC1467" i="55"/>
  <c r="AA1468" i="55"/>
  <c r="AC1468" i="55"/>
  <c r="AA1469" i="55"/>
  <c r="AC1469" i="55"/>
  <c r="AA1470" i="55"/>
  <c r="AC1470" i="55"/>
  <c r="Z1067" i="55"/>
  <c r="Z1069" i="55"/>
  <c r="Z1072" i="55"/>
  <c r="Z1074" i="55"/>
  <c r="Z1077" i="55"/>
  <c r="Z1079" i="55"/>
  <c r="Z1085" i="55"/>
  <c r="Z1087" i="55"/>
  <c r="Z1090" i="55"/>
  <c r="AA1066" i="55"/>
  <c r="AC1066" i="55"/>
  <c r="AD1066" i="55" s="1"/>
  <c r="AA1067" i="55"/>
  <c r="AC1067" i="55"/>
  <c r="AA1068" i="55"/>
  <c r="AC1068" i="55"/>
  <c r="AA1069" i="55"/>
  <c r="AC1069" i="55"/>
  <c r="AA1070" i="55"/>
  <c r="AC1070" i="55"/>
  <c r="AA1071" i="55"/>
  <c r="AC1071" i="55"/>
  <c r="AA1072" i="55"/>
  <c r="AC1072" i="55"/>
  <c r="AA1073" i="55"/>
  <c r="AC1073" i="55"/>
  <c r="AA1074" i="55"/>
  <c r="AC1074" i="55"/>
  <c r="AA1075" i="55"/>
  <c r="AC1075" i="55"/>
  <c r="AA1076" i="55"/>
  <c r="AC1076" i="55"/>
  <c r="AD1076" i="55" s="1"/>
  <c r="AA1077" i="55"/>
  <c r="AC1077" i="55"/>
  <c r="AA1078" i="55"/>
  <c r="AC1078" i="55"/>
  <c r="AA1079" i="55"/>
  <c r="AC1079" i="55"/>
  <c r="AA1080" i="55"/>
  <c r="AC1080" i="55"/>
  <c r="AD1080" i="55" s="1"/>
  <c r="AA1081" i="55"/>
  <c r="AC1081" i="55"/>
  <c r="AA1082" i="55"/>
  <c r="AC1082" i="55"/>
  <c r="AD1082" i="55" s="1"/>
  <c r="AA1083" i="55"/>
  <c r="AC1083" i="55"/>
  <c r="AA1084" i="55"/>
  <c r="AC1084" i="55"/>
  <c r="AA1085" i="55"/>
  <c r="AC1085" i="55"/>
  <c r="AA1086" i="55"/>
  <c r="AC1086" i="55"/>
  <c r="AA1087" i="55"/>
  <c r="AC1087" i="55"/>
  <c r="AA1088" i="55"/>
  <c r="AC1088" i="55"/>
  <c r="AA1089" i="55"/>
  <c r="AC1089" i="55"/>
  <c r="AD1089" i="55" s="1"/>
  <c r="AA1090" i="55"/>
  <c r="AC1090" i="55"/>
  <c r="AA1091" i="55"/>
  <c r="AC1091" i="55"/>
  <c r="AA1092" i="55"/>
  <c r="AC1092" i="55"/>
  <c r="AA1093" i="55"/>
  <c r="AC1093" i="55"/>
  <c r="AA1471" i="55"/>
  <c r="AC1471" i="55"/>
  <c r="AA1472" i="55"/>
  <c r="AC1472" i="55"/>
  <c r="AA1473" i="55"/>
  <c r="AC1473" i="55"/>
  <c r="AA1474" i="55"/>
  <c r="AC1474" i="55"/>
  <c r="AA1475" i="55"/>
  <c r="AC1475" i="55"/>
  <c r="AA1476" i="55"/>
  <c r="AC1476" i="55"/>
  <c r="AA1477" i="55"/>
  <c r="AC1477" i="55"/>
  <c r="AA1478" i="55"/>
  <c r="AC1478" i="55"/>
  <c r="AA1479" i="55"/>
  <c r="AC1479" i="55"/>
  <c r="AA1480" i="55"/>
  <c r="AC1480" i="55"/>
  <c r="AA1481" i="55"/>
  <c r="AC1481" i="55"/>
  <c r="AA1482" i="55"/>
  <c r="AC1482" i="55"/>
  <c r="AA1483" i="55"/>
  <c r="AC1483" i="55"/>
  <c r="AA1484" i="55"/>
  <c r="AC1484" i="55"/>
  <c r="AA1485" i="55"/>
  <c r="AC1485" i="55"/>
  <c r="AA1486" i="55"/>
  <c r="AC1486" i="55"/>
  <c r="AA1487" i="55"/>
  <c r="AC1487" i="55"/>
  <c r="AA1488" i="55"/>
  <c r="AC1488" i="55"/>
  <c r="AA1489" i="55"/>
  <c r="AC1489" i="55"/>
  <c r="AA1490" i="55"/>
  <c r="AC1490" i="55"/>
  <c r="AA1491" i="55"/>
  <c r="AC1491" i="55"/>
  <c r="AA1492" i="55"/>
  <c r="AC1492" i="55"/>
  <c r="AA1493" i="55"/>
  <c r="AC1493" i="55"/>
  <c r="AA1494" i="55"/>
  <c r="AC1494" i="55"/>
  <c r="AA1495" i="55"/>
  <c r="AC1495" i="55"/>
  <c r="AA1496" i="55"/>
  <c r="AC1496" i="55"/>
  <c r="AA1497" i="55"/>
  <c r="AC1497" i="55"/>
  <c r="AA1498" i="55"/>
  <c r="AC1498" i="55"/>
  <c r="AA1062" i="55"/>
  <c r="AA1063" i="55"/>
  <c r="AA1064" i="55"/>
  <c r="AA1065" i="55"/>
  <c r="AA1499" i="55"/>
  <c r="AA1500" i="55"/>
  <c r="AA1501" i="55"/>
  <c r="AA1502" i="55"/>
  <c r="AA1503" i="55"/>
  <c r="AA1504" i="55"/>
  <c r="AA1505" i="55"/>
  <c r="AA1506" i="55"/>
  <c r="AA859" i="55"/>
  <c r="AC859" i="55"/>
  <c r="Z860" i="55"/>
  <c r="AA860" i="55"/>
  <c r="AC860" i="55"/>
  <c r="AA861" i="55"/>
  <c r="AC861" i="55"/>
  <c r="AA862" i="55"/>
  <c r="AC862" i="55"/>
  <c r="Z863" i="55"/>
  <c r="AA863" i="55"/>
  <c r="AC863" i="55"/>
  <c r="Z864" i="55"/>
  <c r="AA864" i="55"/>
  <c r="AC864" i="55"/>
  <c r="Z865" i="55"/>
  <c r="AA865" i="55"/>
  <c r="AC865" i="55"/>
  <c r="Z866" i="55"/>
  <c r="AA866" i="55"/>
  <c r="AC866" i="55"/>
  <c r="Z867" i="55"/>
  <c r="AA867" i="55"/>
  <c r="AC867" i="55"/>
  <c r="Z868" i="55"/>
  <c r="AA868" i="55"/>
  <c r="AC868" i="55"/>
  <c r="AA869" i="55"/>
  <c r="AC869" i="55"/>
  <c r="AA870" i="55"/>
  <c r="AC870" i="55"/>
  <c r="AA871" i="55"/>
  <c r="AC871" i="55"/>
  <c r="AA872" i="55"/>
  <c r="AC872" i="55"/>
  <c r="Z873" i="55"/>
  <c r="AA873" i="55"/>
  <c r="AC873" i="55"/>
  <c r="AA874" i="55"/>
  <c r="AC874" i="55"/>
  <c r="AA875" i="55"/>
  <c r="AC875" i="55"/>
  <c r="AA876" i="55"/>
  <c r="AC876" i="55"/>
  <c r="AA877" i="55"/>
  <c r="AC877" i="55"/>
  <c r="AA878" i="55"/>
  <c r="AC878" i="55"/>
  <c r="AA879" i="55"/>
  <c r="AC879" i="55"/>
  <c r="Z880" i="55"/>
  <c r="AA880" i="55"/>
  <c r="AC880" i="55"/>
  <c r="AA881" i="55"/>
  <c r="AC881" i="55"/>
  <c r="AA882" i="55"/>
  <c r="AC882" i="55"/>
  <c r="AA883" i="55"/>
  <c r="AC883" i="55"/>
  <c r="AA884" i="55"/>
  <c r="AC884" i="55"/>
  <c r="AA885" i="55"/>
  <c r="AC885" i="55"/>
  <c r="AA886" i="55"/>
  <c r="AC886" i="55"/>
  <c r="AA887" i="55"/>
  <c r="AC887" i="55"/>
  <c r="AA888" i="55"/>
  <c r="AC888" i="55"/>
  <c r="AA889" i="55"/>
  <c r="AC889" i="55"/>
  <c r="AA890" i="55"/>
  <c r="AC890" i="55"/>
  <c r="AA891" i="55"/>
  <c r="AC891" i="55"/>
  <c r="Z892" i="55"/>
  <c r="AA892" i="55"/>
  <c r="AC892" i="55"/>
  <c r="AA893" i="55"/>
  <c r="AC893" i="55"/>
  <c r="AA894" i="55"/>
  <c r="AC894" i="55"/>
  <c r="AA895" i="55"/>
  <c r="AC895" i="55"/>
  <c r="AA896" i="55"/>
  <c r="AC896" i="55"/>
  <c r="AA897" i="55"/>
  <c r="AC897" i="55"/>
  <c r="AA898" i="55"/>
  <c r="AC898" i="55"/>
  <c r="Z899" i="55"/>
  <c r="AA899" i="55"/>
  <c r="AC899" i="55"/>
  <c r="AA900" i="55"/>
  <c r="AC900" i="55"/>
  <c r="Z901" i="55"/>
  <c r="AA901" i="55"/>
  <c r="AC901" i="55"/>
  <c r="AA902" i="55"/>
  <c r="AC902" i="55"/>
  <c r="AA903" i="55"/>
  <c r="AC903" i="55"/>
  <c r="AA904" i="55"/>
  <c r="AC904" i="55"/>
  <c r="Z905" i="55"/>
  <c r="AA905" i="55"/>
  <c r="AC905" i="55"/>
  <c r="Z906" i="55"/>
  <c r="AA906" i="55"/>
  <c r="AC906" i="55"/>
  <c r="AA907" i="55"/>
  <c r="AC907" i="55"/>
  <c r="AA908" i="55"/>
  <c r="AC908" i="55"/>
  <c r="AA909" i="55"/>
  <c r="AC909" i="55"/>
  <c r="Z910" i="55"/>
  <c r="AA910" i="55"/>
  <c r="AC910" i="55"/>
  <c r="Z911" i="55"/>
  <c r="AA911" i="55"/>
  <c r="AC911" i="55"/>
  <c r="Z912" i="55"/>
  <c r="AA912" i="55"/>
  <c r="AC912" i="55"/>
  <c r="Z913" i="55"/>
  <c r="AA913" i="55"/>
  <c r="AC913" i="55"/>
  <c r="AA914" i="55"/>
  <c r="AC914" i="55"/>
  <c r="AA915" i="55"/>
  <c r="AC915" i="55"/>
  <c r="AA916" i="55"/>
  <c r="AC916" i="55"/>
  <c r="AA917" i="55"/>
  <c r="AC917" i="55"/>
  <c r="AA918" i="55"/>
  <c r="AC918" i="55"/>
  <c r="AA919" i="55"/>
  <c r="AC919" i="55"/>
  <c r="AA920" i="55"/>
  <c r="AC920" i="55"/>
  <c r="AA921" i="55"/>
  <c r="AC921" i="55"/>
  <c r="AA922" i="55"/>
  <c r="AC922" i="55"/>
  <c r="AA923" i="55"/>
  <c r="AC923" i="55"/>
  <c r="AA924" i="55"/>
  <c r="AC924" i="55"/>
  <c r="Z925" i="55"/>
  <c r="AA925" i="55"/>
  <c r="AC925" i="55"/>
  <c r="AA926" i="55"/>
  <c r="AC926" i="55"/>
  <c r="Z927" i="55"/>
  <c r="AA927" i="55"/>
  <c r="AC927" i="55"/>
  <c r="Z928" i="55"/>
  <c r="AA928" i="55"/>
  <c r="AC928" i="55"/>
  <c r="AA929" i="55"/>
  <c r="AC929" i="55"/>
  <c r="Z930" i="55"/>
  <c r="AA930" i="55"/>
  <c r="AC930" i="55"/>
  <c r="AA931" i="55"/>
  <c r="AC931" i="55"/>
  <c r="AA932" i="55"/>
  <c r="AC932" i="55"/>
  <c r="AA933" i="55"/>
  <c r="AC933" i="55"/>
  <c r="AA934" i="55"/>
  <c r="AC934" i="55"/>
  <c r="Z935" i="55"/>
  <c r="AA935" i="55"/>
  <c r="AC935" i="55"/>
  <c r="AA936" i="55"/>
  <c r="AC936" i="55"/>
  <c r="AA937" i="55"/>
  <c r="AC937" i="55"/>
  <c r="AA938" i="55"/>
  <c r="AC938" i="55"/>
  <c r="Z939" i="55"/>
  <c r="AA939" i="55"/>
  <c r="AC939" i="55"/>
  <c r="Z940" i="55"/>
  <c r="AA940" i="55"/>
  <c r="AC940" i="55"/>
  <c r="AA941" i="55"/>
  <c r="AC941" i="55"/>
  <c r="AA942" i="55"/>
  <c r="AC942" i="55"/>
  <c r="Z943" i="55"/>
  <c r="AA943" i="55"/>
  <c r="AC943" i="55"/>
  <c r="Z944" i="55"/>
  <c r="AA944" i="55"/>
  <c r="AC944" i="55"/>
  <c r="Z945" i="55"/>
  <c r="AA945" i="55"/>
  <c r="AC945" i="55"/>
  <c r="Z946" i="55"/>
  <c r="AA946" i="55"/>
  <c r="AC946" i="55"/>
  <c r="Z947" i="55"/>
  <c r="AA947" i="55"/>
  <c r="AC947" i="55"/>
  <c r="Z948" i="55"/>
  <c r="AA948" i="55"/>
  <c r="AC948" i="55"/>
  <c r="Z949" i="55"/>
  <c r="AA949" i="55"/>
  <c r="AC949" i="55"/>
  <c r="Z950" i="55"/>
  <c r="AA950" i="55"/>
  <c r="AC950" i="55"/>
  <c r="Z951" i="55"/>
  <c r="AA951" i="55"/>
  <c r="AC951" i="55"/>
  <c r="Z952" i="55"/>
  <c r="AA952" i="55"/>
  <c r="AC952" i="55"/>
  <c r="Z953" i="55"/>
  <c r="AA953" i="55"/>
  <c r="AC953" i="55"/>
  <c r="AA954" i="55"/>
  <c r="AC954" i="55"/>
  <c r="Z955" i="55"/>
  <c r="AA955" i="55"/>
  <c r="AC955" i="55"/>
  <c r="Z956" i="55"/>
  <c r="AA956" i="55"/>
  <c r="AC956" i="55"/>
  <c r="Z957" i="55"/>
  <c r="AA957" i="55"/>
  <c r="AC957" i="55"/>
  <c r="Z958" i="55"/>
  <c r="AA958" i="55"/>
  <c r="AC958" i="55"/>
  <c r="Z959" i="55"/>
  <c r="AA959" i="55"/>
  <c r="AC959" i="55"/>
  <c r="Z960" i="55"/>
  <c r="AA960" i="55"/>
  <c r="AC960" i="55"/>
  <c r="Z961" i="55"/>
  <c r="AA961" i="55"/>
  <c r="AC961" i="55"/>
  <c r="Z962" i="55"/>
  <c r="AA962" i="55"/>
  <c r="AC962" i="55"/>
  <c r="Z963" i="55"/>
  <c r="AA963" i="55"/>
  <c r="AC963" i="55"/>
  <c r="Z964" i="55"/>
  <c r="AA964" i="55"/>
  <c r="AC964" i="55"/>
  <c r="Z965" i="55"/>
  <c r="AA965" i="55"/>
  <c r="AC965" i="55"/>
  <c r="Z966" i="55"/>
  <c r="AA966" i="55"/>
  <c r="AC966" i="55"/>
  <c r="Z967" i="55"/>
  <c r="AA967" i="55"/>
  <c r="AC967" i="55"/>
  <c r="Z968" i="55"/>
  <c r="AA968" i="55"/>
  <c r="AC968" i="55"/>
  <c r="Z969" i="55"/>
  <c r="AA969" i="55"/>
  <c r="AC969" i="55"/>
  <c r="Z970" i="55"/>
  <c r="AA970" i="55"/>
  <c r="AC970" i="55"/>
  <c r="Z971" i="55"/>
  <c r="AA971" i="55"/>
  <c r="AC971" i="55"/>
  <c r="Z972" i="55"/>
  <c r="AA972" i="55"/>
  <c r="AC972" i="55"/>
  <c r="Z973" i="55"/>
  <c r="AA973" i="55"/>
  <c r="AC973" i="55"/>
  <c r="Z974" i="55"/>
  <c r="AA974" i="55"/>
  <c r="AC974" i="55"/>
  <c r="Z975" i="55"/>
  <c r="AA975" i="55"/>
  <c r="AC975" i="55"/>
  <c r="Z976" i="55"/>
  <c r="AA976" i="55"/>
  <c r="AC976" i="55"/>
  <c r="Z977" i="55"/>
  <c r="AA977" i="55"/>
  <c r="AC977" i="55"/>
  <c r="Z978" i="55"/>
  <c r="AA978" i="55"/>
  <c r="AC978" i="55"/>
  <c r="Z979" i="55"/>
  <c r="AA979" i="55"/>
  <c r="AC979" i="55"/>
  <c r="Z980" i="55"/>
  <c r="AA980" i="55"/>
  <c r="AC980" i="55"/>
  <c r="Z981" i="55"/>
  <c r="AA981" i="55"/>
  <c r="AC981" i="55"/>
  <c r="Z982" i="55"/>
  <c r="AA982" i="55"/>
  <c r="AC982" i="55"/>
  <c r="Z983" i="55"/>
  <c r="AA983" i="55"/>
  <c r="AC983" i="55"/>
  <c r="Z984" i="55"/>
  <c r="AA984" i="55"/>
  <c r="AC984" i="55"/>
  <c r="Z985" i="55"/>
  <c r="AA985" i="55"/>
  <c r="AC985" i="55"/>
  <c r="Z986" i="55"/>
  <c r="AA986" i="55"/>
  <c r="AC986" i="55"/>
  <c r="Z987" i="55"/>
  <c r="AA987" i="55"/>
  <c r="AC987" i="55"/>
  <c r="Z988" i="55"/>
  <c r="AA988" i="55"/>
  <c r="AC988" i="55"/>
  <c r="Z989" i="55"/>
  <c r="AA989" i="55"/>
  <c r="AC989" i="55"/>
  <c r="Z990" i="55"/>
  <c r="AA990" i="55"/>
  <c r="AC990" i="55"/>
  <c r="Z991" i="55"/>
  <c r="AA991" i="55"/>
  <c r="AC991" i="55"/>
  <c r="Z992" i="55"/>
  <c r="AA992" i="55"/>
  <c r="AC992" i="55"/>
  <c r="Z993" i="55"/>
  <c r="AA993" i="55"/>
  <c r="AC993" i="55"/>
  <c r="Z994" i="55"/>
  <c r="AA994" i="55"/>
  <c r="AC994" i="55"/>
  <c r="Z995" i="55"/>
  <c r="AA995" i="55"/>
  <c r="AC995" i="55"/>
  <c r="Z996" i="55"/>
  <c r="AA996" i="55"/>
  <c r="AC996" i="55"/>
  <c r="Z997" i="55"/>
  <c r="AA997" i="55"/>
  <c r="AC997" i="55"/>
  <c r="Z998" i="55"/>
  <c r="AA998" i="55"/>
  <c r="AC998" i="55"/>
  <c r="Z999" i="55"/>
  <c r="AA999" i="55"/>
  <c r="AC999" i="55"/>
  <c r="Z1000" i="55"/>
  <c r="AA1000" i="55"/>
  <c r="AC1000" i="55"/>
  <c r="Z1001" i="55"/>
  <c r="AA1001" i="55"/>
  <c r="AC1001" i="55"/>
  <c r="Z1002" i="55"/>
  <c r="AA1002" i="55"/>
  <c r="AC1002" i="55"/>
  <c r="Z1003" i="55"/>
  <c r="AA1003" i="55"/>
  <c r="AC1003" i="55"/>
  <c r="Z1004" i="55"/>
  <c r="AA1004" i="55"/>
  <c r="AC1004" i="55"/>
  <c r="Z1005" i="55"/>
  <c r="AA1005" i="55"/>
  <c r="AC1005" i="55"/>
  <c r="Z1006" i="55"/>
  <c r="AA1006" i="55"/>
  <c r="AC1006" i="55"/>
  <c r="Z1007" i="55"/>
  <c r="AA1007" i="55"/>
  <c r="AC1007" i="55"/>
  <c r="Z1008" i="55"/>
  <c r="AA1008" i="55"/>
  <c r="AC1008" i="55"/>
  <c r="Z1009" i="55"/>
  <c r="AA1009" i="55"/>
  <c r="AC1009" i="55"/>
  <c r="Z1010" i="55"/>
  <c r="AA1010" i="55"/>
  <c r="AC1010" i="55"/>
  <c r="Z1011" i="55"/>
  <c r="AA1011" i="55"/>
  <c r="AC1011" i="55"/>
  <c r="Z1012" i="55"/>
  <c r="AA1012" i="55"/>
  <c r="AC1012" i="55"/>
  <c r="Z1013" i="55"/>
  <c r="AA1013" i="55"/>
  <c r="AC1013" i="55"/>
  <c r="Z1014" i="55"/>
  <c r="AA1014" i="55"/>
  <c r="AC1014" i="55"/>
  <c r="Z1015" i="55"/>
  <c r="AA1015" i="55"/>
  <c r="AC1015" i="55"/>
  <c r="Z1016" i="55"/>
  <c r="AA1016" i="55"/>
  <c r="AC1016" i="55"/>
  <c r="Z1017" i="55"/>
  <c r="AA1017" i="55"/>
  <c r="AC1017" i="55"/>
  <c r="Z1018" i="55"/>
  <c r="AA1018" i="55"/>
  <c r="AC1018" i="55"/>
  <c r="Z1019" i="55"/>
  <c r="AA1019" i="55"/>
  <c r="AC1019" i="55"/>
  <c r="Z1020" i="55"/>
  <c r="AA1020" i="55"/>
  <c r="AC1020" i="55"/>
  <c r="Z1021" i="55"/>
  <c r="AA1021" i="55"/>
  <c r="AC1021" i="55"/>
  <c r="Z1022" i="55"/>
  <c r="AA1022" i="55"/>
  <c r="AC1022" i="55"/>
  <c r="Z1023" i="55"/>
  <c r="AA1023" i="55"/>
  <c r="AC1023" i="55"/>
  <c r="Z1024" i="55"/>
  <c r="AA1024" i="55"/>
  <c r="AC1024" i="55"/>
  <c r="Z1025" i="55"/>
  <c r="AA1025" i="55"/>
  <c r="AC1025" i="55"/>
  <c r="Z1026" i="55"/>
  <c r="AA1026" i="55"/>
  <c r="AC1026" i="55"/>
  <c r="Z1027" i="55"/>
  <c r="AA1027" i="55"/>
  <c r="AC1027" i="55"/>
  <c r="Z1028" i="55"/>
  <c r="AA1028" i="55"/>
  <c r="AC1028" i="55"/>
  <c r="Z1029" i="55"/>
  <c r="AA1029" i="55"/>
  <c r="AC1029" i="55"/>
  <c r="Z1030" i="55"/>
  <c r="AA1030" i="55"/>
  <c r="AC1030" i="55"/>
  <c r="Z1031" i="55"/>
  <c r="AA1031" i="55"/>
  <c r="AC1031" i="55"/>
  <c r="Z1032" i="55"/>
  <c r="AA1032" i="55"/>
  <c r="AC1032" i="55"/>
  <c r="Z1033" i="55"/>
  <c r="AA1033" i="55"/>
  <c r="AC1033" i="55"/>
  <c r="Z1034" i="55"/>
  <c r="AA1034" i="55"/>
  <c r="AC1034" i="55"/>
  <c r="Z1035" i="55"/>
  <c r="AA1035" i="55"/>
  <c r="AC1035" i="55"/>
  <c r="Z1036" i="55"/>
  <c r="AA1036" i="55"/>
  <c r="AC1036" i="55"/>
  <c r="Z1037" i="55"/>
  <c r="AA1037" i="55"/>
  <c r="AC1037" i="55"/>
  <c r="Z1038" i="55"/>
  <c r="AA1038" i="55"/>
  <c r="AC1038" i="55"/>
  <c r="Z1039" i="55"/>
  <c r="AA1039" i="55"/>
  <c r="AC1039" i="55"/>
  <c r="Z1040" i="55"/>
  <c r="AA1040" i="55"/>
  <c r="AC1040" i="55"/>
  <c r="Z1041" i="55"/>
  <c r="AA1041" i="55"/>
  <c r="AC1041" i="55"/>
  <c r="Z1042" i="55"/>
  <c r="AA1042" i="55"/>
  <c r="AC1042" i="55"/>
  <c r="Z1043" i="55"/>
  <c r="AA1043" i="55"/>
  <c r="AC1043" i="55"/>
  <c r="Z1044" i="55"/>
  <c r="AA1044" i="55"/>
  <c r="AC1044" i="55"/>
  <c r="Z1045" i="55"/>
  <c r="AA1045" i="55"/>
  <c r="AC1045" i="55"/>
  <c r="Z1046" i="55"/>
  <c r="AA1046" i="55"/>
  <c r="AC1046" i="55"/>
  <c r="Z1047" i="55"/>
  <c r="AA1047" i="55"/>
  <c r="AC1047" i="55"/>
  <c r="Z1048" i="55"/>
  <c r="AA1048" i="55"/>
  <c r="AC1048" i="55"/>
  <c r="Z1049" i="55"/>
  <c r="AA1049" i="55"/>
  <c r="AC1049" i="55"/>
  <c r="Z1050" i="55"/>
  <c r="AA1050" i="55"/>
  <c r="AC1050" i="55"/>
  <c r="Z1051" i="55"/>
  <c r="AA1051" i="55"/>
  <c r="AC1051" i="55"/>
  <c r="Z1052" i="55"/>
  <c r="AA1052" i="55"/>
  <c r="AC1052" i="55"/>
  <c r="Z1053" i="55"/>
  <c r="AA1053" i="55"/>
  <c r="AC1053" i="55"/>
  <c r="AA1054" i="55"/>
  <c r="AC1054" i="55"/>
  <c r="Z1055" i="55"/>
  <c r="AA1055" i="55"/>
  <c r="AC1055" i="55"/>
  <c r="Z1056" i="55"/>
  <c r="AA1056" i="55"/>
  <c r="AC1056" i="55"/>
  <c r="Z1057" i="55"/>
  <c r="AA1057" i="55"/>
  <c r="AC1057" i="55"/>
  <c r="Z1058" i="55"/>
  <c r="AA1058" i="55"/>
  <c r="AC1058" i="55"/>
  <c r="Z1059" i="55"/>
  <c r="AA1059" i="55"/>
  <c r="AC1059" i="55"/>
  <c r="AA1060" i="55"/>
  <c r="AC1060" i="55"/>
  <c r="AA1061" i="55"/>
  <c r="AC1061" i="55"/>
  <c r="Z1062" i="55"/>
  <c r="AC1062" i="55"/>
  <c r="Z1063" i="55"/>
  <c r="AC1063" i="55"/>
  <c r="AC1064" i="55"/>
  <c r="Z1065" i="55"/>
  <c r="AC1065" i="55"/>
  <c r="Z1068" i="55"/>
  <c r="AD1068" i="55" s="1"/>
  <c r="Z1070" i="55"/>
  <c r="Z1071" i="55"/>
  <c r="AD1071" i="55" s="1"/>
  <c r="Z1073" i="55"/>
  <c r="Z1075" i="55"/>
  <c r="Z1078" i="55"/>
  <c r="Z1081" i="55"/>
  <c r="AD1081" i="55" s="1"/>
  <c r="Z1083" i="55"/>
  <c r="Z1084" i="55"/>
  <c r="Z1086" i="55"/>
  <c r="Z1088" i="55"/>
  <c r="Z1091" i="55"/>
  <c r="Z1092" i="55"/>
  <c r="Z1094" i="55"/>
  <c r="Z1095" i="55"/>
  <c r="AD1095" i="55" s="1"/>
  <c r="Z1096" i="55"/>
  <c r="Z1097" i="55"/>
  <c r="AD1097" i="55" s="1"/>
  <c r="Z1098" i="55"/>
  <c r="Z1099" i="55"/>
  <c r="AD1099" i="55" s="1"/>
  <c r="Z1100" i="55"/>
  <c r="Z1101" i="55"/>
  <c r="AD1101" i="55" s="1"/>
  <c r="Z1102" i="55"/>
  <c r="Z1103" i="55"/>
  <c r="AD1103" i="55" s="1"/>
  <c r="Z1104" i="55"/>
  <c r="Z1105" i="55"/>
  <c r="AD1105" i="55" s="1"/>
  <c r="Z1106" i="55"/>
  <c r="Z1107" i="55"/>
  <c r="AD1107" i="55" s="1"/>
  <c r="Z1108" i="55"/>
  <c r="Z1110" i="55"/>
  <c r="Z1111" i="55"/>
  <c r="AD1111" i="55" s="1"/>
  <c r="Z1112" i="55"/>
  <c r="Z1113" i="55"/>
  <c r="AD1113" i="55" s="1"/>
  <c r="Z1114" i="55"/>
  <c r="Z1115" i="55"/>
  <c r="AD1115" i="55" s="1"/>
  <c r="Z1116" i="55"/>
  <c r="Z1117" i="55"/>
  <c r="AD1117" i="55" s="1"/>
  <c r="Z1118" i="55"/>
  <c r="Z1119" i="55"/>
  <c r="AD1119" i="55" s="1"/>
  <c r="Z1120" i="55"/>
  <c r="Z1121" i="55"/>
  <c r="AD1121" i="55" s="1"/>
  <c r="Z1122" i="55"/>
  <c r="Z1123" i="55"/>
  <c r="AD1123" i="55" s="1"/>
  <c r="Z1124" i="55"/>
  <c r="Z1125" i="55"/>
  <c r="AD1125" i="55" s="1"/>
  <c r="Z1126" i="55"/>
  <c r="Z1127" i="55"/>
  <c r="AD1127" i="55" s="1"/>
  <c r="Z1128" i="55"/>
  <c r="Z1129" i="55"/>
  <c r="AD1129" i="55" s="1"/>
  <c r="Z1130" i="55"/>
  <c r="Z1132" i="55"/>
  <c r="Z1135" i="55"/>
  <c r="AD1135" i="55" s="1"/>
  <c r="Z1136" i="55"/>
  <c r="Z1137" i="55"/>
  <c r="AD1137" i="55" s="1"/>
  <c r="Z1139" i="55"/>
  <c r="AD1139" i="55" s="1"/>
  <c r="Z1140" i="55"/>
  <c r="Z1141" i="55"/>
  <c r="AD1141" i="55" s="1"/>
  <c r="Z1142" i="55"/>
  <c r="Z1143" i="55"/>
  <c r="AD1143" i="55" s="1"/>
  <c r="Z1144" i="55"/>
  <c r="Z1145" i="55"/>
  <c r="AD1145" i="55" s="1"/>
  <c r="Z1146" i="55"/>
  <c r="Z1147" i="55"/>
  <c r="AD1147" i="55" s="1"/>
  <c r="Z1148" i="55"/>
  <c r="Z1149" i="55"/>
  <c r="AD1149" i="55" s="1"/>
  <c r="Z1150" i="55"/>
  <c r="Z1151" i="55"/>
  <c r="AD1151" i="55" s="1"/>
  <c r="Z1152" i="55"/>
  <c r="Z1153" i="55"/>
  <c r="AD1153" i="55" s="1"/>
  <c r="Z1154" i="55"/>
  <c r="Z1155" i="55"/>
  <c r="AD1155" i="55" s="1"/>
  <c r="Z1156" i="55"/>
  <c r="Z1157" i="55"/>
  <c r="AD1157" i="55" s="1"/>
  <c r="Z1158" i="55"/>
  <c r="Z1159" i="55"/>
  <c r="AD1159" i="55" s="1"/>
  <c r="Z1160" i="55"/>
  <c r="Z1161" i="55"/>
  <c r="AD1161" i="55" s="1"/>
  <c r="Z1162" i="55"/>
  <c r="Z1163" i="55"/>
  <c r="AD1163" i="55" s="1"/>
  <c r="Z1164" i="55"/>
  <c r="Z1165" i="55"/>
  <c r="AD1165" i="55" s="1"/>
  <c r="Z1166" i="55"/>
  <c r="Z1167" i="55"/>
  <c r="AD1167" i="55" s="1"/>
  <c r="Z1168" i="55"/>
  <c r="Z1169" i="55"/>
  <c r="AD1169" i="55" s="1"/>
  <c r="Z1170" i="55"/>
  <c r="Z1171" i="55"/>
  <c r="AD1171" i="55" s="1"/>
  <c r="Z1172" i="55"/>
  <c r="Z1173" i="55"/>
  <c r="AD1173" i="55" s="1"/>
  <c r="Z1174" i="55"/>
  <c r="Z1175" i="55"/>
  <c r="AD1175" i="55" s="1"/>
  <c r="Z1176" i="55"/>
  <c r="Z1177" i="55"/>
  <c r="AD1177" i="55" s="1"/>
  <c r="Z1178" i="55"/>
  <c r="Z1179" i="55"/>
  <c r="AD1179" i="55" s="1"/>
  <c r="Z1180" i="55"/>
  <c r="Z1181" i="55"/>
  <c r="AD1181" i="55" s="1"/>
  <c r="Z1182" i="55"/>
  <c r="Z1183" i="55"/>
  <c r="AD1183" i="55" s="1"/>
  <c r="Z1184" i="55"/>
  <c r="Z1185" i="55"/>
  <c r="AD1185" i="55" s="1"/>
  <c r="Z1186" i="55"/>
  <c r="Z1187" i="55"/>
  <c r="AD1187" i="55" s="1"/>
  <c r="Z1188" i="55"/>
  <c r="Z1189" i="55"/>
  <c r="AD1189" i="55" s="1"/>
  <c r="Z1190" i="55"/>
  <c r="Z1191" i="55"/>
  <c r="AD1191" i="55" s="1"/>
  <c r="Z1192" i="55"/>
  <c r="Z1193" i="55"/>
  <c r="AD1193" i="55" s="1"/>
  <c r="Z1194" i="55"/>
  <c r="Z1195" i="55"/>
  <c r="AD1195" i="55" s="1"/>
  <c r="Z1196" i="55"/>
  <c r="Z1197" i="55"/>
  <c r="AD1197" i="55" s="1"/>
  <c r="Z1198" i="55"/>
  <c r="Z1199" i="55"/>
  <c r="AD1199" i="55" s="1"/>
  <c r="Z1200" i="55"/>
  <c r="Z1201" i="55"/>
  <c r="AD1201" i="55" s="1"/>
  <c r="Z1202" i="55"/>
  <c r="Z1203" i="55"/>
  <c r="AD1203" i="55" s="1"/>
  <c r="Z1204" i="55"/>
  <c r="Z1205" i="55"/>
  <c r="AD1205" i="55" s="1"/>
  <c r="Z1206" i="55"/>
  <c r="Z1207" i="55"/>
  <c r="AD1207" i="55" s="1"/>
  <c r="Z1208" i="55"/>
  <c r="Z1209" i="55"/>
  <c r="AD1209" i="55" s="1"/>
  <c r="Z1210" i="55"/>
  <c r="Z1211" i="55"/>
  <c r="AD1211" i="55" s="1"/>
  <c r="Z1212" i="55"/>
  <c r="Z1213" i="55"/>
  <c r="AD1213" i="55" s="1"/>
  <c r="Z1214" i="55"/>
  <c r="Z1215" i="55"/>
  <c r="AD1215" i="55" s="1"/>
  <c r="Z1216" i="55"/>
  <c r="Z1217" i="55"/>
  <c r="AD1217" i="55" s="1"/>
  <c r="Z1218" i="55"/>
  <c r="Z1219" i="55"/>
  <c r="AD1219" i="55" s="1"/>
  <c r="Z1220" i="55"/>
  <c r="Z1221" i="55"/>
  <c r="AD1221" i="55" s="1"/>
  <c r="Z1222" i="55"/>
  <c r="Z1223" i="55"/>
  <c r="AD1223" i="55" s="1"/>
  <c r="Z1224" i="55"/>
  <c r="Z1225" i="55"/>
  <c r="AD1225" i="55" s="1"/>
  <c r="Z1226" i="55"/>
  <c r="Z1227" i="55"/>
  <c r="AD1227" i="55" s="1"/>
  <c r="Z1228" i="55"/>
  <c r="Z1229" i="55"/>
  <c r="AD1229" i="55" s="1"/>
  <c r="Z1230" i="55"/>
  <c r="Z1231" i="55"/>
  <c r="AD1231" i="55" s="1"/>
  <c r="Z1232" i="55"/>
  <c r="Z1233" i="55"/>
  <c r="AD1233" i="55" s="1"/>
  <c r="Z1234" i="55"/>
  <c r="Z1235" i="55"/>
  <c r="AD1235" i="55" s="1"/>
  <c r="Z1236" i="55"/>
  <c r="Z1237" i="55"/>
  <c r="AD1237" i="55" s="1"/>
  <c r="Z1238" i="55"/>
  <c r="Z1239" i="55"/>
  <c r="AD1239" i="55" s="1"/>
  <c r="Z1240" i="55"/>
  <c r="Z1241" i="55"/>
  <c r="AD1241" i="55" s="1"/>
  <c r="Z1242" i="55"/>
  <c r="Z1243" i="55"/>
  <c r="AD1243" i="55" s="1"/>
  <c r="Z1244" i="55"/>
  <c r="Z1245" i="55"/>
  <c r="AD1245" i="55" s="1"/>
  <c r="Z1246" i="55"/>
  <c r="Z1247" i="55"/>
  <c r="AD1247" i="55" s="1"/>
  <c r="Z1248" i="55"/>
  <c r="Z1249" i="55"/>
  <c r="AD1249" i="55" s="1"/>
  <c r="Z1250" i="55"/>
  <c r="Z1251" i="55"/>
  <c r="AD1251" i="55" s="1"/>
  <c r="Z1252" i="55"/>
  <c r="Z1253" i="55"/>
  <c r="AD1253" i="55" s="1"/>
  <c r="Z1254" i="55"/>
  <c r="Z1255" i="55"/>
  <c r="AD1255" i="55" s="1"/>
  <c r="Z1256" i="55"/>
  <c r="Z1257" i="55"/>
  <c r="AD1257" i="55" s="1"/>
  <c r="Z1258" i="55"/>
  <c r="Z1259" i="55"/>
  <c r="AD1259" i="55" s="1"/>
  <c r="Z1260" i="55"/>
  <c r="Z1261" i="55"/>
  <c r="AD1261" i="55" s="1"/>
  <c r="Z1262" i="55"/>
  <c r="Z1263" i="55"/>
  <c r="AD1263" i="55" s="1"/>
  <c r="Z1264" i="55"/>
  <c r="Z1265" i="55"/>
  <c r="AD1265" i="55" s="1"/>
  <c r="Z1266" i="55"/>
  <c r="Z1267" i="55"/>
  <c r="AD1267" i="55" s="1"/>
  <c r="Z1268" i="55"/>
  <c r="Z1269" i="55"/>
  <c r="AD1269" i="55" s="1"/>
  <c r="Z1270" i="55"/>
  <c r="Z1271" i="55"/>
  <c r="AD1271" i="55" s="1"/>
  <c r="Z1272" i="55"/>
  <c r="Z1273" i="55"/>
  <c r="AD1273" i="55" s="1"/>
  <c r="Z1274" i="55"/>
  <c r="Z1275" i="55"/>
  <c r="AD1275" i="55" s="1"/>
  <c r="Z1276" i="55"/>
  <c r="Z1277" i="55"/>
  <c r="AD1277" i="55" s="1"/>
  <c r="Z1278" i="55"/>
  <c r="Z1279" i="55"/>
  <c r="AD1279" i="55" s="1"/>
  <c r="Z1280" i="55"/>
  <c r="Z1281" i="55"/>
  <c r="AD1281" i="55" s="1"/>
  <c r="Z1282" i="55"/>
  <c r="Z1283" i="55"/>
  <c r="AD1283" i="55" s="1"/>
  <c r="Z1284" i="55"/>
  <c r="Z1285" i="55"/>
  <c r="AD1285" i="55" s="1"/>
  <c r="Z1286" i="55"/>
  <c r="Z1287" i="55"/>
  <c r="AD1287" i="55" s="1"/>
  <c r="Z1288" i="55"/>
  <c r="Z1289" i="55"/>
  <c r="AD1289" i="55" s="1"/>
  <c r="Z1290" i="55"/>
  <c r="Z1291" i="55"/>
  <c r="AD1291" i="55" s="1"/>
  <c r="Z1292" i="55"/>
  <c r="Z1293" i="55"/>
  <c r="AD1293" i="55" s="1"/>
  <c r="Z1294" i="55"/>
  <c r="Z1295" i="55"/>
  <c r="AD1295" i="55" s="1"/>
  <c r="Z1296" i="55"/>
  <c r="Z1297" i="55"/>
  <c r="AD1297" i="55" s="1"/>
  <c r="Z1298" i="55"/>
  <c r="Z1299" i="55"/>
  <c r="AD1299" i="55" s="1"/>
  <c r="Z1300" i="55"/>
  <c r="Z1301" i="55"/>
  <c r="AD1301" i="55" s="1"/>
  <c r="Z1302" i="55"/>
  <c r="Z1303" i="55"/>
  <c r="AD1303" i="55" s="1"/>
  <c r="Z1304" i="55"/>
  <c r="Z1305" i="55"/>
  <c r="AD1305" i="55" s="1"/>
  <c r="Z1306" i="55"/>
  <c r="Z1307" i="55"/>
  <c r="AD1307" i="55" s="1"/>
  <c r="Z1308" i="55"/>
  <c r="Z1309" i="55"/>
  <c r="AD1309" i="55" s="1"/>
  <c r="Z1310" i="55"/>
  <c r="Z1311" i="55"/>
  <c r="AD1311" i="55" s="1"/>
  <c r="Z1312" i="55"/>
  <c r="Z1313" i="55"/>
  <c r="AD1313" i="55" s="1"/>
  <c r="Z1314" i="55"/>
  <c r="Z1315" i="55"/>
  <c r="AD1315" i="55" s="1"/>
  <c r="Z1316" i="55"/>
  <c r="Z1317" i="55"/>
  <c r="AD1317" i="55" s="1"/>
  <c r="Z1318" i="55"/>
  <c r="Z1319" i="55"/>
  <c r="AD1319" i="55" s="1"/>
  <c r="Z1320" i="55"/>
  <c r="Z1321" i="55"/>
  <c r="AD1321" i="55" s="1"/>
  <c r="Z1322" i="55"/>
  <c r="Z1323" i="55"/>
  <c r="AD1323" i="55" s="1"/>
  <c r="Z1324" i="55"/>
  <c r="Z1325" i="55"/>
  <c r="AD1325" i="55" s="1"/>
  <c r="Z1326" i="55"/>
  <c r="Z1327" i="55"/>
  <c r="AD1327" i="55" s="1"/>
  <c r="Z1328" i="55"/>
  <c r="Z1329" i="55"/>
  <c r="AD1329" i="55" s="1"/>
  <c r="Z1330" i="55"/>
  <c r="Z1331" i="55"/>
  <c r="AD1331" i="55" s="1"/>
  <c r="Z1332" i="55"/>
  <c r="Z1333" i="55"/>
  <c r="AD1333" i="55" s="1"/>
  <c r="Z1334" i="55"/>
  <c r="Z1335" i="55"/>
  <c r="AD1335" i="55" s="1"/>
  <c r="Z1336" i="55"/>
  <c r="Z1337" i="55"/>
  <c r="AD1337" i="55" s="1"/>
  <c r="Z1338" i="55"/>
  <c r="Z1339" i="55"/>
  <c r="AD1339" i="55" s="1"/>
  <c r="Z1340" i="55"/>
  <c r="Z1341" i="55"/>
  <c r="AD1341" i="55" s="1"/>
  <c r="Z1342" i="55"/>
  <c r="Z1343" i="55"/>
  <c r="AD1343" i="55" s="1"/>
  <c r="Z1344" i="55"/>
  <c r="Z1345" i="55"/>
  <c r="AD1345" i="55" s="1"/>
  <c r="Z1346" i="55"/>
  <c r="Z1347" i="55"/>
  <c r="AD1347" i="55" s="1"/>
  <c r="Z1348" i="55"/>
  <c r="Z1349" i="55"/>
  <c r="AD1349" i="55" s="1"/>
  <c r="Z1350" i="55"/>
  <c r="Z1351" i="55"/>
  <c r="AD1351" i="55" s="1"/>
  <c r="Z1352" i="55"/>
  <c r="Z1353" i="55"/>
  <c r="AD1353" i="55" s="1"/>
  <c r="Z1354" i="55"/>
  <c r="Z1355" i="55"/>
  <c r="AD1355" i="55" s="1"/>
  <c r="Z1356" i="55"/>
  <c r="Z1357" i="55"/>
  <c r="AD1357" i="55" s="1"/>
  <c r="Z1358" i="55"/>
  <c r="Z1359" i="55"/>
  <c r="AD1359" i="55" s="1"/>
  <c r="Z1360" i="55"/>
  <c r="Z1361" i="55"/>
  <c r="AD1361" i="55" s="1"/>
  <c r="Z1362" i="55"/>
  <c r="Z1363" i="55"/>
  <c r="AD1363" i="55" s="1"/>
  <c r="Z1364" i="55"/>
  <c r="Z1365" i="55"/>
  <c r="Z1366" i="55"/>
  <c r="Z1367" i="55"/>
  <c r="AD1367" i="55" s="1"/>
  <c r="Z1368" i="55"/>
  <c r="Z1369" i="55"/>
  <c r="Z1370" i="55"/>
  <c r="Z1371" i="55"/>
  <c r="AD1371" i="55" s="1"/>
  <c r="Z1372" i="55"/>
  <c r="Z1373" i="55"/>
  <c r="Z1374" i="55"/>
  <c r="Z1375" i="55"/>
  <c r="AD1375" i="55" s="1"/>
  <c r="Z1376" i="55"/>
  <c r="Z1377" i="55"/>
  <c r="Z1378" i="55"/>
  <c r="Z1379" i="55"/>
  <c r="AD1379" i="55" s="1"/>
  <c r="Z1380" i="55"/>
  <c r="Z1381" i="55"/>
  <c r="Z1382" i="55"/>
  <c r="Z1383" i="55"/>
  <c r="AD1383" i="55" s="1"/>
  <c r="Z1384" i="55"/>
  <c r="Z1385" i="55"/>
  <c r="Z1386" i="55"/>
  <c r="Z1387" i="55"/>
  <c r="AD1387" i="55" s="1"/>
  <c r="Z1388" i="55"/>
  <c r="Z1389" i="55"/>
  <c r="Z1390" i="55"/>
  <c r="Z1391" i="55"/>
  <c r="AD1391" i="55" s="1"/>
  <c r="Z1392" i="55"/>
  <c r="Z1393" i="55"/>
  <c r="Z1394" i="55"/>
  <c r="Z1395" i="55"/>
  <c r="AD1395" i="55" s="1"/>
  <c r="Z1396" i="55"/>
  <c r="Z1397" i="55"/>
  <c r="Z1398" i="55"/>
  <c r="Z1399" i="55"/>
  <c r="AD1399" i="55" s="1"/>
  <c r="Z1400" i="55"/>
  <c r="Z1401" i="55"/>
  <c r="Z1402" i="55"/>
  <c r="Z1403" i="55"/>
  <c r="AD1403" i="55" s="1"/>
  <c r="Z1404" i="55"/>
  <c r="Z1405" i="55"/>
  <c r="Z1406" i="55"/>
  <c r="Z1407" i="55"/>
  <c r="AD1407" i="55" s="1"/>
  <c r="Z1408" i="55"/>
  <c r="Z1409" i="55"/>
  <c r="Z1410" i="55"/>
  <c r="Z1411" i="55"/>
  <c r="AD1411" i="55" s="1"/>
  <c r="Z1412" i="55"/>
  <c r="Z1413" i="55"/>
  <c r="Z1414" i="55"/>
  <c r="Z1416" i="55"/>
  <c r="AA858" i="55"/>
  <c r="AC858" i="55"/>
  <c r="Z1417" i="55"/>
  <c r="Z1418" i="55"/>
  <c r="Z1422" i="55"/>
  <c r="Z1423" i="55"/>
  <c r="Z1424" i="55"/>
  <c r="Z1425" i="55"/>
  <c r="AD1425" i="55" s="1"/>
  <c r="AA1507" i="55"/>
  <c r="AA1508" i="55"/>
  <c r="AA1509" i="55"/>
  <c r="AA1510" i="55"/>
  <c r="AA1511" i="55"/>
  <c r="AA1512" i="55"/>
  <c r="AA1513" i="55"/>
  <c r="AA1514" i="55"/>
  <c r="AA1515" i="55"/>
  <c r="AA1516" i="55"/>
  <c r="AA1517" i="55"/>
  <c r="AA1518" i="55"/>
  <c r="AA1519" i="55"/>
  <c r="AA1520" i="55"/>
  <c r="AA1521" i="55"/>
  <c r="AA1522" i="55"/>
  <c r="AA1523" i="55"/>
  <c r="AA1524" i="55"/>
  <c r="AA1525" i="55"/>
  <c r="AA1526" i="55"/>
  <c r="AA1527" i="55"/>
  <c r="AA1528" i="55"/>
  <c r="AA1529" i="55"/>
  <c r="AA1530" i="55"/>
  <c r="AA1531" i="55"/>
  <c r="AA1532" i="55"/>
  <c r="AA1533" i="55"/>
  <c r="AA1534" i="55"/>
  <c r="AA1535" i="55"/>
  <c r="AA1536" i="55"/>
  <c r="AA1537" i="55"/>
  <c r="AA1538" i="55"/>
  <c r="AA1539" i="55"/>
  <c r="AA1540" i="55"/>
  <c r="AA1541" i="55"/>
  <c r="AA1542" i="55"/>
  <c r="AA1543" i="55"/>
  <c r="AA1544" i="55"/>
  <c r="AA1545" i="55"/>
  <c r="AA1546" i="55"/>
  <c r="AA1547" i="55"/>
  <c r="AA1548" i="55"/>
  <c r="AA1549" i="55"/>
  <c r="AA1550" i="55"/>
  <c r="AA1551" i="55"/>
  <c r="AA1552" i="55"/>
  <c r="AA1553" i="55"/>
  <c r="AA1554" i="55"/>
  <c r="AA1555" i="55"/>
  <c r="AA1556" i="55"/>
  <c r="AA1557" i="55"/>
  <c r="AA1558" i="55"/>
  <c r="AA1559" i="55"/>
  <c r="AA1560" i="55"/>
  <c r="AA1561" i="55"/>
  <c r="AA1562" i="55"/>
  <c r="AD3627" i="1"/>
  <c r="AB3626" i="1"/>
  <c r="AD3626" i="1" s="1"/>
  <c r="AC3617" i="1"/>
  <c r="Y3618" i="1" s="1"/>
  <c r="Y3619" i="1" s="1"/>
  <c r="AA733" i="55"/>
  <c r="AC733" i="55"/>
  <c r="AA734" i="55"/>
  <c r="AC734" i="55"/>
  <c r="AA735" i="55"/>
  <c r="AC735" i="55"/>
  <c r="AA736" i="55"/>
  <c r="AC736" i="55"/>
  <c r="AA737" i="55"/>
  <c r="AC737" i="55"/>
  <c r="AA738" i="55"/>
  <c r="AC738" i="55"/>
  <c r="AA739" i="55"/>
  <c r="AC739" i="55"/>
  <c r="AA740" i="55"/>
  <c r="AC740" i="55"/>
  <c r="AA741" i="55"/>
  <c r="AC741" i="55"/>
  <c r="AA742" i="55"/>
  <c r="AC742" i="55"/>
  <c r="AA743" i="55"/>
  <c r="AC743" i="55"/>
  <c r="AA744" i="55"/>
  <c r="AC744" i="55"/>
  <c r="AA745" i="55"/>
  <c r="AC745" i="55"/>
  <c r="AA746" i="55"/>
  <c r="AC746" i="55"/>
  <c r="AA747" i="55"/>
  <c r="AC747" i="55"/>
  <c r="AA748" i="55"/>
  <c r="AC748" i="55"/>
  <c r="AA749" i="55"/>
  <c r="AC749" i="55"/>
  <c r="AA750" i="55"/>
  <c r="AC750" i="55"/>
  <c r="AA751" i="55"/>
  <c r="AC751" i="55"/>
  <c r="AA752" i="55"/>
  <c r="AC752" i="55"/>
  <c r="AA753" i="55"/>
  <c r="AC753" i="55"/>
  <c r="AA754" i="55"/>
  <c r="AC754" i="55"/>
  <c r="AA755" i="55"/>
  <c r="AC755" i="55"/>
  <c r="AA756" i="55"/>
  <c r="AC756" i="55"/>
  <c r="AA757" i="55"/>
  <c r="AC757" i="55"/>
  <c r="AA758" i="55"/>
  <c r="AC758" i="55"/>
  <c r="AA759" i="55"/>
  <c r="AC759" i="55"/>
  <c r="AA760" i="55"/>
  <c r="AC760" i="55"/>
  <c r="AA761" i="55"/>
  <c r="AC761" i="55"/>
  <c r="AA762" i="55"/>
  <c r="AC762" i="55"/>
  <c r="AA763" i="55"/>
  <c r="AC763" i="55"/>
  <c r="AA764" i="55"/>
  <c r="AC764" i="55"/>
  <c r="AA765" i="55"/>
  <c r="AC765" i="55"/>
  <c r="AA766" i="55"/>
  <c r="AC766" i="55"/>
  <c r="AA767" i="55"/>
  <c r="AC767" i="55"/>
  <c r="AA768" i="55"/>
  <c r="AC768" i="55"/>
  <c r="AA769" i="55"/>
  <c r="AC769" i="55"/>
  <c r="AA770" i="55"/>
  <c r="AC770" i="55"/>
  <c r="AA771" i="55"/>
  <c r="AC771" i="55"/>
  <c r="AA772" i="55"/>
  <c r="AC772" i="55"/>
  <c r="AA773" i="55"/>
  <c r="AC773" i="55"/>
  <c r="AA774" i="55"/>
  <c r="AC774" i="55"/>
  <c r="AA775" i="55"/>
  <c r="AC775" i="55"/>
  <c r="AA776" i="55"/>
  <c r="AC776" i="55"/>
  <c r="AA777" i="55"/>
  <c r="AC777" i="55"/>
  <c r="AA778" i="55"/>
  <c r="AC778" i="55"/>
  <c r="AA779" i="55"/>
  <c r="AC779" i="55"/>
  <c r="AA780" i="55"/>
  <c r="AC780" i="55"/>
  <c r="AA781" i="55"/>
  <c r="AC781" i="55"/>
  <c r="AA782" i="55"/>
  <c r="AC782" i="55"/>
  <c r="AA783" i="55"/>
  <c r="AC783" i="55"/>
  <c r="AA784" i="55"/>
  <c r="AC784" i="55"/>
  <c r="AA785" i="55"/>
  <c r="AC785" i="55"/>
  <c r="AA786" i="55"/>
  <c r="AC786" i="55"/>
  <c r="AA787" i="55"/>
  <c r="AC787" i="55"/>
  <c r="AA788" i="55"/>
  <c r="AC788" i="55"/>
  <c r="AA789" i="55"/>
  <c r="AC789" i="55"/>
  <c r="AA790" i="55"/>
  <c r="AC790" i="55"/>
  <c r="AA791" i="55"/>
  <c r="AC791" i="55"/>
  <c r="AA792" i="55"/>
  <c r="AC792" i="55"/>
  <c r="AA793" i="55"/>
  <c r="AC793" i="55"/>
  <c r="AA794" i="55"/>
  <c r="AC794" i="55"/>
  <c r="AA795" i="55"/>
  <c r="AC795" i="55"/>
  <c r="AA796" i="55"/>
  <c r="AC796" i="55"/>
  <c r="AA797" i="55"/>
  <c r="AC797" i="55"/>
  <c r="AA798" i="55"/>
  <c r="AC798" i="55"/>
  <c r="AA799" i="55"/>
  <c r="AC799" i="55"/>
  <c r="AA800" i="55"/>
  <c r="AC800" i="55"/>
  <c r="AA801" i="55"/>
  <c r="AC801" i="55"/>
  <c r="AA802" i="55"/>
  <c r="AC802" i="55"/>
  <c r="AA803" i="55"/>
  <c r="AC803" i="55"/>
  <c r="AA804" i="55"/>
  <c r="AC804" i="55"/>
  <c r="AA805" i="55"/>
  <c r="AC805" i="55"/>
  <c r="AA806" i="55"/>
  <c r="AC806" i="55"/>
  <c r="AA807" i="55"/>
  <c r="AC807" i="55"/>
  <c r="AA808" i="55"/>
  <c r="AC808" i="55"/>
  <c r="AD808" i="55" s="1"/>
  <c r="AA809" i="55"/>
  <c r="AC809" i="55"/>
  <c r="AA810" i="55"/>
  <c r="AC810" i="55"/>
  <c r="AA811" i="55"/>
  <c r="AC811" i="55"/>
  <c r="AA812" i="55"/>
  <c r="AC812" i="55"/>
  <c r="AA813" i="55"/>
  <c r="AC813" i="55"/>
  <c r="AA814" i="55"/>
  <c r="AC814" i="55"/>
  <c r="AA815" i="55"/>
  <c r="AC815" i="55"/>
  <c r="AA816" i="55"/>
  <c r="AC816" i="55"/>
  <c r="AA817" i="55"/>
  <c r="AC817" i="55"/>
  <c r="AA818" i="55"/>
  <c r="AC818" i="55"/>
  <c r="AA819" i="55"/>
  <c r="AC819" i="55"/>
  <c r="AA820" i="55"/>
  <c r="AC820" i="55"/>
  <c r="AD820" i="55" s="1"/>
  <c r="AA821" i="55"/>
  <c r="AC821" i="55"/>
  <c r="AA822" i="55"/>
  <c r="AC822" i="55"/>
  <c r="AA823" i="55"/>
  <c r="AC823" i="55"/>
  <c r="AA824" i="55"/>
  <c r="AC824" i="55"/>
  <c r="AA825" i="55"/>
  <c r="AC825" i="55"/>
  <c r="AA826" i="55"/>
  <c r="AC826" i="55"/>
  <c r="AA827" i="55"/>
  <c r="AC827" i="55"/>
  <c r="AA828" i="55"/>
  <c r="AC828" i="55"/>
  <c r="AA829" i="55"/>
  <c r="AC829" i="55"/>
  <c r="AA830" i="55"/>
  <c r="AC830" i="55"/>
  <c r="AA831" i="55"/>
  <c r="AC831" i="55"/>
  <c r="AA832" i="55"/>
  <c r="AC832" i="55"/>
  <c r="AA833" i="55"/>
  <c r="AC833" i="55"/>
  <c r="AA834" i="55"/>
  <c r="AC834" i="55"/>
  <c r="AA835" i="55"/>
  <c r="AC835" i="55"/>
  <c r="AA836" i="55"/>
  <c r="AC836" i="55"/>
  <c r="AA837" i="55"/>
  <c r="AC837" i="55"/>
  <c r="AA838" i="55"/>
  <c r="AC838" i="55"/>
  <c r="AA839" i="55"/>
  <c r="AC839" i="55"/>
  <c r="AA840" i="55"/>
  <c r="AC840" i="55"/>
  <c r="AA841" i="55"/>
  <c r="AC841" i="55"/>
  <c r="AA842" i="55"/>
  <c r="AC842" i="55"/>
  <c r="AA843" i="55"/>
  <c r="AC843" i="55"/>
  <c r="AA844" i="55"/>
  <c r="AC844" i="55"/>
  <c r="AA845" i="55"/>
  <c r="AC845" i="55"/>
  <c r="AA846" i="55"/>
  <c r="AC846" i="55"/>
  <c r="AA847" i="55"/>
  <c r="AC847" i="55"/>
  <c r="AA848" i="55"/>
  <c r="AC848" i="55"/>
  <c r="AA849" i="55"/>
  <c r="AC849" i="55"/>
  <c r="AA850" i="55"/>
  <c r="AC850" i="55"/>
  <c r="AA851" i="55"/>
  <c r="AC851" i="55"/>
  <c r="AA852" i="55"/>
  <c r="AC852" i="55"/>
  <c r="AA853" i="55"/>
  <c r="AC853" i="55"/>
  <c r="AA855" i="55"/>
  <c r="AC855" i="55"/>
  <c r="AD855" i="55" s="1"/>
  <c r="AA856" i="55"/>
  <c r="AC856" i="55"/>
  <c r="AC1499" i="55"/>
  <c r="AC1500" i="55"/>
  <c r="AC1501" i="55"/>
  <c r="AC1502" i="55"/>
  <c r="AC1503" i="55"/>
  <c r="AC1504" i="55"/>
  <c r="AC1505" i="55"/>
  <c r="AC1506" i="55"/>
  <c r="AC1507" i="55"/>
  <c r="AC1508" i="55"/>
  <c r="AC1509" i="55"/>
  <c r="AC1510" i="55"/>
  <c r="AC1511" i="55"/>
  <c r="AC1512" i="55"/>
  <c r="AC1513" i="55"/>
  <c r="AC1514" i="55"/>
  <c r="AC1515" i="55"/>
  <c r="AC1516" i="55"/>
  <c r="AC1517" i="55"/>
  <c r="AC1518" i="55"/>
  <c r="AC1519" i="55"/>
  <c r="AC1520" i="55"/>
  <c r="AC1521" i="55"/>
  <c r="AC1522" i="55"/>
  <c r="AC1523" i="55"/>
  <c r="AC1524" i="55"/>
  <c r="AC1525" i="55"/>
  <c r="AC1526" i="55"/>
  <c r="AC1527" i="55"/>
  <c r="AC1528" i="55"/>
  <c r="AC1529" i="55"/>
  <c r="AC1530" i="55"/>
  <c r="AC1531" i="55"/>
  <c r="AC1532" i="55"/>
  <c r="AC1533" i="55"/>
  <c r="AC1534" i="55"/>
  <c r="AC1535" i="55"/>
  <c r="AC1536" i="55"/>
  <c r="AC1537" i="55"/>
  <c r="AC1538" i="55"/>
  <c r="AC1539" i="55"/>
  <c r="AC1540" i="55"/>
  <c r="AC1541" i="55"/>
  <c r="AC1542" i="55"/>
  <c r="AC1543" i="55"/>
  <c r="AC1544" i="55"/>
  <c r="AC1545" i="55"/>
  <c r="AC1546" i="55"/>
  <c r="AC1547" i="55"/>
  <c r="AC1548" i="55"/>
  <c r="AC1549" i="55"/>
  <c r="AC1550" i="55"/>
  <c r="AC1551" i="55"/>
  <c r="AC1552" i="55"/>
  <c r="AC1553" i="55"/>
  <c r="AC1554" i="55"/>
  <c r="AC1555" i="55"/>
  <c r="AC1556" i="55"/>
  <c r="AC1557" i="55"/>
  <c r="AC1558" i="55"/>
  <c r="AC1559" i="55"/>
  <c r="AC1560" i="55"/>
  <c r="AC1561" i="55"/>
  <c r="AC1562" i="55"/>
  <c r="AA7" i="55"/>
  <c r="AA8" i="55"/>
  <c r="AA9" i="55"/>
  <c r="AA10" i="55"/>
  <c r="AA11" i="55"/>
  <c r="AA12" i="55"/>
  <c r="AA13" i="55"/>
  <c r="AA14" i="55"/>
  <c r="AA15" i="55"/>
  <c r="AA16" i="55"/>
  <c r="AA17" i="55"/>
  <c r="AA18" i="55"/>
  <c r="AA19" i="55"/>
  <c r="AA20" i="55"/>
  <c r="AA21" i="55"/>
  <c r="AA22" i="55"/>
  <c r="AA23" i="55"/>
  <c r="AA24" i="55"/>
  <c r="AA25" i="55"/>
  <c r="AA26" i="55"/>
  <c r="AA27" i="55"/>
  <c r="AA28" i="55"/>
  <c r="AA29" i="55"/>
  <c r="AA30" i="55"/>
  <c r="AA31" i="55"/>
  <c r="AA32" i="55"/>
  <c r="AA33" i="55"/>
  <c r="AA34" i="55"/>
  <c r="AA35" i="55"/>
  <c r="AA36" i="55"/>
  <c r="AA37" i="55"/>
  <c r="AA38" i="55"/>
  <c r="AA39" i="55"/>
  <c r="AA40" i="55"/>
  <c r="AA41" i="55"/>
  <c r="AA42" i="55"/>
  <c r="AA43" i="55"/>
  <c r="AA44" i="55"/>
  <c r="AA45" i="55"/>
  <c r="AA46" i="55"/>
  <c r="AA47" i="55"/>
  <c r="AA48" i="55"/>
  <c r="AA49" i="55"/>
  <c r="AA50" i="55"/>
  <c r="AA51" i="55"/>
  <c r="AA52" i="55"/>
  <c r="AA53" i="55"/>
  <c r="AA54" i="55"/>
  <c r="AA55" i="55"/>
  <c r="AA56" i="55"/>
  <c r="AA57" i="55"/>
  <c r="AA58" i="55"/>
  <c r="AA59" i="55"/>
  <c r="AA60" i="55"/>
  <c r="AA61" i="55"/>
  <c r="AA62" i="55"/>
  <c r="AA63" i="55"/>
  <c r="AA64" i="55"/>
  <c r="AA65" i="55"/>
  <c r="AA66" i="55"/>
  <c r="AA67" i="55"/>
  <c r="AA68" i="55"/>
  <c r="AA69" i="55"/>
  <c r="AA70" i="55"/>
  <c r="AA71" i="55"/>
  <c r="AA72" i="55"/>
  <c r="AA73" i="55"/>
  <c r="AA74" i="55"/>
  <c r="AA75" i="55"/>
  <c r="AA76" i="55"/>
  <c r="AA77" i="55"/>
  <c r="AA78" i="55"/>
  <c r="AA79" i="55"/>
  <c r="AA80" i="55"/>
  <c r="AA81" i="55"/>
  <c r="AA82" i="55"/>
  <c r="AA83" i="55"/>
  <c r="AA84" i="55"/>
  <c r="AA85" i="55"/>
  <c r="AA86" i="55"/>
  <c r="AA87" i="55"/>
  <c r="AA88" i="55"/>
  <c r="AA89" i="55"/>
  <c r="AA90" i="55"/>
  <c r="AA91" i="55"/>
  <c r="AA92" i="55"/>
  <c r="AA93" i="55"/>
  <c r="AA94" i="55"/>
  <c r="AA95" i="55"/>
  <c r="AA96" i="55"/>
  <c r="AA97" i="55"/>
  <c r="AA98" i="55"/>
  <c r="AA99" i="55"/>
  <c r="AA100" i="55"/>
  <c r="AA101" i="55"/>
  <c r="AA102" i="55"/>
  <c r="AA103" i="55"/>
  <c r="AA104" i="55"/>
  <c r="AA105" i="55"/>
  <c r="AA106" i="55"/>
  <c r="AA107" i="55"/>
  <c r="AA108" i="55"/>
  <c r="AA109" i="55"/>
  <c r="AA110" i="55"/>
  <c r="AA111" i="55"/>
  <c r="AA112" i="55"/>
  <c r="AA113" i="55"/>
  <c r="AA114" i="55"/>
  <c r="AA115" i="55"/>
  <c r="AA116" i="55"/>
  <c r="AA117" i="55"/>
  <c r="AA118" i="55"/>
  <c r="AA119" i="55"/>
  <c r="AA120" i="55"/>
  <c r="AA121" i="55"/>
  <c r="AA122" i="55"/>
  <c r="AA123" i="55"/>
  <c r="AA124" i="55"/>
  <c r="AA125" i="55"/>
  <c r="AA126" i="55"/>
  <c r="AA127" i="55"/>
  <c r="AA128" i="55"/>
  <c r="AA129" i="55"/>
  <c r="AA130" i="55"/>
  <c r="AA131" i="55"/>
  <c r="AA132" i="55"/>
  <c r="AA133" i="55"/>
  <c r="AA134" i="55"/>
  <c r="AA135" i="55"/>
  <c r="AA136" i="55"/>
  <c r="AA137" i="55"/>
  <c r="AA138" i="55"/>
  <c r="AA139" i="55"/>
  <c r="AA140" i="55"/>
  <c r="AA141" i="55"/>
  <c r="AA142" i="55"/>
  <c r="AA143" i="55"/>
  <c r="AA144" i="55"/>
  <c r="AA145" i="55"/>
  <c r="AA146" i="55"/>
  <c r="AA147" i="55"/>
  <c r="AA148" i="55"/>
  <c r="AA149" i="55"/>
  <c r="AA150" i="55"/>
  <c r="AA151" i="55"/>
  <c r="AA152" i="55"/>
  <c r="AA153" i="55"/>
  <c r="AA154" i="55"/>
  <c r="AA155" i="55"/>
  <c r="AA156" i="55"/>
  <c r="AA157" i="55"/>
  <c r="AA158" i="55"/>
  <c r="AA159" i="55"/>
  <c r="AA160" i="55"/>
  <c r="AA161" i="55"/>
  <c r="AA162" i="55"/>
  <c r="AA163" i="55"/>
  <c r="AA164" i="55"/>
  <c r="AA165" i="55"/>
  <c r="AA166" i="55"/>
  <c r="AA167" i="55"/>
  <c r="AA168" i="55"/>
  <c r="AA169" i="55"/>
  <c r="AA170" i="55"/>
  <c r="AA171" i="55"/>
  <c r="AA172" i="55"/>
  <c r="AA173" i="55"/>
  <c r="AA174" i="55"/>
  <c r="AA175" i="55"/>
  <c r="AA176" i="55"/>
  <c r="AA177" i="55"/>
  <c r="AA178" i="55"/>
  <c r="AA179" i="55"/>
  <c r="AA180" i="55"/>
  <c r="AA181" i="55"/>
  <c r="AA182" i="55"/>
  <c r="AA183" i="55"/>
  <c r="AA184" i="55"/>
  <c r="AA185" i="55"/>
  <c r="AA186" i="55"/>
  <c r="AA187" i="55"/>
  <c r="AA188" i="55"/>
  <c r="AA189" i="55"/>
  <c r="AA190" i="55"/>
  <c r="AA191" i="55"/>
  <c r="AA192" i="55"/>
  <c r="AA193" i="55"/>
  <c r="AA194" i="55"/>
  <c r="AA195" i="55"/>
  <c r="AA196" i="55"/>
  <c r="AA197" i="55"/>
  <c r="AA198" i="55"/>
  <c r="AA199" i="55"/>
  <c r="AA200" i="55"/>
  <c r="AA201" i="55"/>
  <c r="AA202" i="55"/>
  <c r="AA203" i="55"/>
  <c r="AA204" i="55"/>
  <c r="AA205" i="55"/>
  <c r="AA206" i="55"/>
  <c r="AA207" i="55"/>
  <c r="AA208" i="55"/>
  <c r="AA209" i="55"/>
  <c r="AA210" i="55"/>
  <c r="AA211" i="55"/>
  <c r="AA212" i="55"/>
  <c r="AA213" i="55"/>
  <c r="AA214" i="55"/>
  <c r="AA215" i="55"/>
  <c r="AA216" i="55"/>
  <c r="AA217" i="55"/>
  <c r="AA218" i="55"/>
  <c r="AA219" i="55"/>
  <c r="AA220" i="55"/>
  <c r="AA221" i="55"/>
  <c r="AA222" i="55"/>
  <c r="AA223" i="55"/>
  <c r="AA224" i="55"/>
  <c r="AA225" i="55"/>
  <c r="AA226" i="55"/>
  <c r="AA227" i="55"/>
  <c r="AA228" i="55"/>
  <c r="AA229" i="55"/>
  <c r="AA230" i="55"/>
  <c r="AA231" i="55"/>
  <c r="AA232" i="55"/>
  <c r="AA233" i="55"/>
  <c r="AA234" i="55"/>
  <c r="AA235" i="55"/>
  <c r="AA236" i="55"/>
  <c r="AA237" i="55"/>
  <c r="AA238" i="55"/>
  <c r="AA239" i="55"/>
  <c r="AA240" i="55"/>
  <c r="AA241" i="55"/>
  <c r="AA242" i="55"/>
  <c r="AA243" i="55"/>
  <c r="AA244" i="55"/>
  <c r="AA245" i="55"/>
  <c r="AA246" i="55"/>
  <c r="AA247" i="55"/>
  <c r="AA248" i="55"/>
  <c r="AA249" i="55"/>
  <c r="AA250" i="55"/>
  <c r="AA251" i="55"/>
  <c r="AA252" i="55"/>
  <c r="AA253" i="55"/>
  <c r="AA254" i="55"/>
  <c r="AA255" i="55"/>
  <c r="AA256" i="55"/>
  <c r="AA257" i="55"/>
  <c r="AA258" i="55"/>
  <c r="AA259" i="55"/>
  <c r="AA260" i="55"/>
  <c r="AA261" i="55"/>
  <c r="AA262" i="55"/>
  <c r="AA263" i="55"/>
  <c r="AA264" i="55"/>
  <c r="AA265" i="55"/>
  <c r="AA266" i="55"/>
  <c r="AA267" i="55"/>
  <c r="AA268" i="55"/>
  <c r="AA269" i="55"/>
  <c r="AA270" i="55"/>
  <c r="AA271" i="55"/>
  <c r="AA272" i="55"/>
  <c r="AA273" i="55"/>
  <c r="AA274" i="55"/>
  <c r="AA275" i="55"/>
  <c r="AA276" i="55"/>
  <c r="AA277" i="55"/>
  <c r="AA278" i="55"/>
  <c r="AA279" i="55"/>
  <c r="AA280" i="55"/>
  <c r="AA281" i="55"/>
  <c r="AA282" i="55"/>
  <c r="AA283" i="55"/>
  <c r="AA284" i="55"/>
  <c r="AA285" i="55"/>
  <c r="AA286" i="55"/>
  <c r="AA287" i="55"/>
  <c r="AA288" i="55"/>
  <c r="AA289" i="55"/>
  <c r="AA290" i="55"/>
  <c r="AA291" i="55"/>
  <c r="AA292" i="55"/>
  <c r="AA293" i="55"/>
  <c r="AA294" i="55"/>
  <c r="AA295" i="55"/>
  <c r="AA296" i="55"/>
  <c r="AA297" i="55"/>
  <c r="AA298" i="55"/>
  <c r="AA299" i="55"/>
  <c r="AA300" i="55"/>
  <c r="AA301" i="55"/>
  <c r="AA302" i="55"/>
  <c r="AA303" i="55"/>
  <c r="AA304" i="55"/>
  <c r="AA305" i="55"/>
  <c r="AA306" i="55"/>
  <c r="AA307" i="55"/>
  <c r="AA308" i="55"/>
  <c r="AA309" i="55"/>
  <c r="AA310" i="55"/>
  <c r="AA311" i="55"/>
  <c r="AA312" i="55"/>
  <c r="AA313" i="55"/>
  <c r="AA314" i="55"/>
  <c r="AA315" i="55"/>
  <c r="AA316" i="55"/>
  <c r="AA317" i="55"/>
  <c r="AA318" i="55"/>
  <c r="AA319" i="55"/>
  <c r="AA320" i="55"/>
  <c r="AA321" i="55"/>
  <c r="AA322" i="55"/>
  <c r="AA323" i="55"/>
  <c r="AA324" i="55"/>
  <c r="AA325" i="55"/>
  <c r="AA326" i="55"/>
  <c r="AA327" i="55"/>
  <c r="AA328" i="55"/>
  <c r="AA329" i="55"/>
  <c r="AA330" i="55"/>
  <c r="AA331" i="55"/>
  <c r="AA332" i="55"/>
  <c r="AA333" i="55"/>
  <c r="AA334" i="55"/>
  <c r="AA335" i="55"/>
  <c r="AA336" i="55"/>
  <c r="AA337" i="55"/>
  <c r="AA338" i="55"/>
  <c r="AA339" i="55"/>
  <c r="AA340" i="55"/>
  <c r="AA341" i="55"/>
  <c r="AA342" i="55"/>
  <c r="AA343" i="55"/>
  <c r="AA344" i="55"/>
  <c r="AA345" i="55"/>
  <c r="AA346" i="55"/>
  <c r="AA347" i="55"/>
  <c r="AA348" i="55"/>
  <c r="AA349" i="55"/>
  <c r="AA350" i="55"/>
  <c r="AA351" i="55"/>
  <c r="AA352" i="55"/>
  <c r="AA353" i="55"/>
  <c r="AA354" i="55"/>
  <c r="AA355" i="55"/>
  <c r="AA356" i="55"/>
  <c r="AA357" i="55"/>
  <c r="AA358" i="55"/>
  <c r="AA359" i="55"/>
  <c r="AA360" i="55"/>
  <c r="AA361" i="55"/>
  <c r="AA362" i="55"/>
  <c r="AA363" i="55"/>
  <c r="AA364" i="55"/>
  <c r="AA365" i="55"/>
  <c r="AA366" i="55"/>
  <c r="AA367" i="55"/>
  <c r="AA368" i="55"/>
  <c r="AA369" i="55"/>
  <c r="AA370" i="55"/>
  <c r="AA371" i="55"/>
  <c r="AA372" i="55"/>
  <c r="AA373" i="55"/>
  <c r="AA374" i="55"/>
  <c r="AA375" i="55"/>
  <c r="AA376" i="55"/>
  <c r="AA377" i="55"/>
  <c r="AA378" i="55"/>
  <c r="AA379" i="55"/>
  <c r="AA380" i="55"/>
  <c r="AA381" i="55"/>
  <c r="AA382" i="55"/>
  <c r="AA383" i="55"/>
  <c r="AA384" i="55"/>
  <c r="AA385" i="55"/>
  <c r="AA386" i="55"/>
  <c r="AA387" i="55"/>
  <c r="AA388" i="55"/>
  <c r="AA389" i="55"/>
  <c r="AA390" i="55"/>
  <c r="AA391" i="55"/>
  <c r="AA392" i="55"/>
  <c r="AA393" i="55"/>
  <c r="AA394" i="55"/>
  <c r="AA395" i="55"/>
  <c r="AA396" i="55"/>
  <c r="AA397" i="55"/>
  <c r="AA398" i="55"/>
  <c r="AA399" i="55"/>
  <c r="AA400" i="55"/>
  <c r="AA401" i="55"/>
  <c r="AA402" i="55"/>
  <c r="AA403" i="55"/>
  <c r="AA404" i="55"/>
  <c r="AA405" i="55"/>
  <c r="AA406" i="55"/>
  <c r="AA407" i="55"/>
  <c r="AA408" i="55"/>
  <c r="AA409" i="55"/>
  <c r="AA410" i="55"/>
  <c r="AA411" i="55"/>
  <c r="AA412" i="55"/>
  <c r="AA413" i="55"/>
  <c r="AA414" i="55"/>
  <c r="AA415" i="55"/>
  <c r="AA416" i="55"/>
  <c r="AA417" i="55"/>
  <c r="AA418" i="55"/>
  <c r="AA419" i="55"/>
  <c r="AA420" i="55"/>
  <c r="AA421" i="55"/>
  <c r="AA422" i="55"/>
  <c r="AA423" i="55"/>
  <c r="AA424" i="55"/>
  <c r="AA425" i="55"/>
  <c r="AA426" i="55"/>
  <c r="AA427" i="55"/>
  <c r="AA428" i="55"/>
  <c r="AA429" i="55"/>
  <c r="AA430" i="55"/>
  <c r="AA431" i="55"/>
  <c r="AA432" i="55"/>
  <c r="AA433" i="55"/>
  <c r="AA434" i="55"/>
  <c r="AA435" i="55"/>
  <c r="AA436" i="55"/>
  <c r="AA437" i="55"/>
  <c r="AA438" i="55"/>
  <c r="AA439" i="55"/>
  <c r="AA440" i="55"/>
  <c r="AA441" i="55"/>
  <c r="AA442" i="55"/>
  <c r="AA443" i="55"/>
  <c r="AA444" i="55"/>
  <c r="AA445" i="55"/>
  <c r="AA446" i="55"/>
  <c r="AA447" i="55"/>
  <c r="AA448" i="55"/>
  <c r="AA449" i="55"/>
  <c r="AA450" i="55"/>
  <c r="AA451" i="55"/>
  <c r="AA452" i="55"/>
  <c r="AA453" i="55"/>
  <c r="AA454" i="55"/>
  <c r="AA455" i="55"/>
  <c r="AA456" i="55"/>
  <c r="AA457" i="55"/>
  <c r="AA458" i="55"/>
  <c r="AA459" i="55"/>
  <c r="AA460" i="55"/>
  <c r="AA461" i="55"/>
  <c r="AA462" i="55"/>
  <c r="AA463" i="55"/>
  <c r="AA464" i="55"/>
  <c r="AA465" i="55"/>
  <c r="AA466" i="55"/>
  <c r="AA467" i="55"/>
  <c r="AA468" i="55"/>
  <c r="AA469" i="55"/>
  <c r="AA470" i="55"/>
  <c r="AA471" i="55"/>
  <c r="AA472" i="55"/>
  <c r="AA473" i="55"/>
  <c r="AA474" i="55"/>
  <c r="AA475" i="55"/>
  <c r="AA476" i="55"/>
  <c r="AA477" i="55"/>
  <c r="AA478" i="55"/>
  <c r="AA479" i="55"/>
  <c r="AA480" i="55"/>
  <c r="AA481" i="55"/>
  <c r="AA482" i="55"/>
  <c r="AA483" i="55"/>
  <c r="AA484" i="55"/>
  <c r="AA485" i="55"/>
  <c r="AA486" i="55"/>
  <c r="AA487" i="55"/>
  <c r="AA488" i="55"/>
  <c r="AA489" i="55"/>
  <c r="AA490" i="55"/>
  <c r="AA491" i="55"/>
  <c r="AA492" i="55"/>
  <c r="AA493" i="55"/>
  <c r="AA494" i="55"/>
  <c r="AA495" i="55"/>
  <c r="AA504" i="55"/>
  <c r="AA505" i="55"/>
  <c r="AA506" i="55"/>
  <c r="AA507" i="55"/>
  <c r="AA508" i="55"/>
  <c r="AA509" i="55"/>
  <c r="AA510" i="55"/>
  <c r="AA511" i="55"/>
  <c r="AA512" i="55"/>
  <c r="AA513" i="55"/>
  <c r="AA514" i="55"/>
  <c r="AA515" i="55"/>
  <c r="AA516" i="55"/>
  <c r="AA517" i="55"/>
  <c r="AA518" i="55"/>
  <c r="AA519" i="55"/>
  <c r="AA520" i="55"/>
  <c r="AA521" i="55"/>
  <c r="AA522" i="55"/>
  <c r="AA523" i="55"/>
  <c r="AA524" i="55"/>
  <c r="AA525" i="55"/>
  <c r="AA526" i="55"/>
  <c r="AA527" i="55"/>
  <c r="AA528" i="55"/>
  <c r="AA529" i="55"/>
  <c r="AA530" i="55"/>
  <c r="AA531" i="55"/>
  <c r="AA532" i="55"/>
  <c r="AA533" i="55"/>
  <c r="AA534" i="55"/>
  <c r="AA535" i="55"/>
  <c r="AA536" i="55"/>
  <c r="AA537" i="55"/>
  <c r="AA538" i="55"/>
  <c r="AA539" i="55"/>
  <c r="AA540" i="55"/>
  <c r="AA541" i="55"/>
  <c r="AA542" i="55"/>
  <c r="AA543" i="55"/>
  <c r="AA544" i="55"/>
  <c r="AA545" i="55"/>
  <c r="AA546" i="55"/>
  <c r="AA547" i="55"/>
  <c r="AA548" i="55"/>
  <c r="AA549" i="55"/>
  <c r="AA550" i="55"/>
  <c r="AA551" i="55"/>
  <c r="AA552" i="55"/>
  <c r="AA553" i="55"/>
  <c r="AA554" i="55"/>
  <c r="AA555" i="55"/>
  <c r="AA556" i="55"/>
  <c r="AA557" i="55"/>
  <c r="AA558" i="55"/>
  <c r="AA559" i="55"/>
  <c r="AA560" i="55"/>
  <c r="AA561" i="55"/>
  <c r="AA562" i="55"/>
  <c r="AA563" i="55"/>
  <c r="AA564" i="55"/>
  <c r="AA565" i="55"/>
  <c r="AA566" i="55"/>
  <c r="AA567" i="55"/>
  <c r="AA568" i="55"/>
  <c r="AA569" i="55"/>
  <c r="AA570" i="55"/>
  <c r="AA571" i="55"/>
  <c r="AA572" i="55"/>
  <c r="AA573" i="55"/>
  <c r="AA574" i="55"/>
  <c r="AA575" i="55"/>
  <c r="AA576" i="55"/>
  <c r="AA577" i="55"/>
  <c r="AA578" i="55"/>
  <c r="AA579" i="55"/>
  <c r="AA580" i="55"/>
  <c r="AA581" i="55"/>
  <c r="AA582" i="55"/>
  <c r="AA583" i="55"/>
  <c r="AA584" i="55"/>
  <c r="AA585" i="55"/>
  <c r="AA586" i="55"/>
  <c r="AA587" i="55"/>
  <c r="AA588" i="55"/>
  <c r="AA589" i="55"/>
  <c r="AA590" i="55"/>
  <c r="AA591" i="55"/>
  <c r="AA592" i="55"/>
  <c r="AA593" i="55"/>
  <c r="AA594" i="55"/>
  <c r="AA595" i="55"/>
  <c r="AA596" i="55"/>
  <c r="AA597" i="55"/>
  <c r="AA598" i="55"/>
  <c r="AA599" i="55"/>
  <c r="AA600" i="55"/>
  <c r="AA601" i="55"/>
  <c r="AA602" i="55"/>
  <c r="AA603" i="55"/>
  <c r="AA604" i="55"/>
  <c r="AA605" i="55"/>
  <c r="AA606" i="55"/>
  <c r="AA607" i="55"/>
  <c r="AA608" i="55"/>
  <c r="AA609" i="55"/>
  <c r="AA610" i="55"/>
  <c r="AA611" i="55"/>
  <c r="AA612" i="55"/>
  <c r="AA613" i="55"/>
  <c r="AA614" i="55"/>
  <c r="AA615" i="55"/>
  <c r="AA616" i="55"/>
  <c r="AA617" i="55"/>
  <c r="AA618" i="55"/>
  <c r="AA619" i="55"/>
  <c r="AA620" i="55"/>
  <c r="AA621" i="55"/>
  <c r="AA622" i="55"/>
  <c r="AA623" i="55"/>
  <c r="AA624" i="55"/>
  <c r="AA625" i="55"/>
  <c r="AA626" i="55"/>
  <c r="AA627" i="55"/>
  <c r="AA628" i="55"/>
  <c r="AA629" i="55"/>
  <c r="AA630" i="55"/>
  <c r="AA631" i="55"/>
  <c r="AA632" i="55"/>
  <c r="AA633" i="55"/>
  <c r="AA634" i="55"/>
  <c r="AA635" i="55"/>
  <c r="AA636" i="55"/>
  <c r="AA637" i="55"/>
  <c r="AA638" i="55"/>
  <c r="AA639" i="55"/>
  <c r="AA640" i="55"/>
  <c r="AA641" i="55"/>
  <c r="AA642" i="55"/>
  <c r="AA643" i="55"/>
  <c r="AA644" i="55"/>
  <c r="AA645" i="55"/>
  <c r="AA646" i="55"/>
  <c r="AA647" i="55"/>
  <c r="AA648" i="55"/>
  <c r="AA649" i="55"/>
  <c r="AA650" i="55"/>
  <c r="AA651" i="55"/>
  <c r="AA652" i="55"/>
  <c r="AA653" i="55"/>
  <c r="AA654" i="55"/>
  <c r="AA655" i="55"/>
  <c r="AA656" i="55"/>
  <c r="AA657" i="55"/>
  <c r="AA658" i="55"/>
  <c r="AA659" i="55"/>
  <c r="AA660" i="55"/>
  <c r="AA661" i="55"/>
  <c r="AA662" i="55"/>
  <c r="AA663" i="55"/>
  <c r="AA664" i="55"/>
  <c r="AA665" i="55"/>
  <c r="AA666" i="55"/>
  <c r="AA667" i="55"/>
  <c r="AA668" i="55"/>
  <c r="AA669" i="55"/>
  <c r="AA670" i="55"/>
  <c r="AA671" i="55"/>
  <c r="AA672" i="55"/>
  <c r="AA673" i="55"/>
  <c r="AA674" i="55"/>
  <c r="AA675" i="55"/>
  <c r="AA676" i="55"/>
  <c r="AA677" i="55"/>
  <c r="AA678" i="55"/>
  <c r="AA679" i="55"/>
  <c r="AA680" i="55"/>
  <c r="AA681" i="55"/>
  <c r="AA682" i="55"/>
  <c r="AA683" i="55"/>
  <c r="AA684" i="55"/>
  <c r="AA685" i="55"/>
  <c r="AA686" i="55"/>
  <c r="AA687" i="55"/>
  <c r="AA688" i="55"/>
  <c r="AA689" i="55"/>
  <c r="AA690" i="55"/>
  <c r="AA691" i="55"/>
  <c r="AA692" i="55"/>
  <c r="AA693" i="55"/>
  <c r="AA694" i="55"/>
  <c r="AA695" i="55"/>
  <c r="AA696" i="55"/>
  <c r="AA697" i="55"/>
  <c r="AA698" i="55"/>
  <c r="AA699" i="55"/>
  <c r="AA700" i="55"/>
  <c r="AA701" i="55"/>
  <c r="AA702" i="55"/>
  <c r="AA703" i="55"/>
  <c r="AA704" i="55"/>
  <c r="AA705" i="55"/>
  <c r="AA706" i="55"/>
  <c r="AA707" i="55"/>
  <c r="AA708" i="55"/>
  <c r="AA709" i="55"/>
  <c r="AA710" i="55"/>
  <c r="AA711" i="55"/>
  <c r="AA712" i="55"/>
  <c r="AA713" i="55"/>
  <c r="AA714" i="55"/>
  <c r="AA715" i="55"/>
  <c r="AA716" i="55"/>
  <c r="AA717" i="55"/>
  <c r="AA718" i="55"/>
  <c r="AA719" i="55"/>
  <c r="AA720" i="55"/>
  <c r="AA721" i="55"/>
  <c r="AA722" i="55"/>
  <c r="AA723" i="55"/>
  <c r="AA724" i="55"/>
  <c r="AA725" i="55"/>
  <c r="AA726" i="55"/>
  <c r="AA727" i="55"/>
  <c r="AA728" i="55"/>
  <c r="AA729" i="55"/>
  <c r="AA730" i="55"/>
  <c r="AA731" i="55"/>
  <c r="AA732" i="55"/>
  <c r="AA6" i="55"/>
  <c r="Z125" i="55"/>
  <c r="Z175" i="55"/>
  <c r="Z177" i="55"/>
  <c r="AC7" i="55"/>
  <c r="AC8" i="55"/>
  <c r="AC9" i="55"/>
  <c r="AC10" i="55"/>
  <c r="AC11" i="55"/>
  <c r="AC12" i="55"/>
  <c r="AC13" i="55"/>
  <c r="AC14" i="55"/>
  <c r="AC15" i="55"/>
  <c r="AC16" i="55"/>
  <c r="AC17" i="55"/>
  <c r="AD17" i="55" s="1"/>
  <c r="AC18" i="55"/>
  <c r="AC19" i="55"/>
  <c r="AC20" i="55"/>
  <c r="AC21" i="55"/>
  <c r="AC22" i="55"/>
  <c r="AC23" i="55"/>
  <c r="AC24" i="55"/>
  <c r="AC25" i="55"/>
  <c r="AC26" i="55"/>
  <c r="AC27" i="55"/>
  <c r="AC28" i="55"/>
  <c r="AC29" i="55"/>
  <c r="AC30" i="55"/>
  <c r="AC31" i="55"/>
  <c r="AC32" i="55"/>
  <c r="AC33" i="55"/>
  <c r="AC34" i="55"/>
  <c r="AC35" i="55"/>
  <c r="AC36" i="55"/>
  <c r="AC37" i="55"/>
  <c r="AC38" i="55"/>
  <c r="AC39" i="55"/>
  <c r="AC40" i="55"/>
  <c r="AC41" i="55"/>
  <c r="AC42" i="55"/>
  <c r="AC43" i="55"/>
  <c r="AC44" i="55"/>
  <c r="AC45" i="55"/>
  <c r="AC46" i="55"/>
  <c r="AC47" i="55"/>
  <c r="AC48" i="55"/>
  <c r="AC49" i="55"/>
  <c r="AC50" i="55"/>
  <c r="AC51" i="55"/>
  <c r="AC52" i="55"/>
  <c r="AC53" i="55"/>
  <c r="AC54" i="55"/>
  <c r="AC55" i="55"/>
  <c r="AC56" i="55"/>
  <c r="AC57" i="55"/>
  <c r="AC58" i="55"/>
  <c r="AC59" i="55"/>
  <c r="AC60" i="55"/>
  <c r="AC61" i="55"/>
  <c r="AC62" i="55"/>
  <c r="AC63" i="55"/>
  <c r="AC64" i="55"/>
  <c r="AC65" i="55"/>
  <c r="AC66" i="55"/>
  <c r="AC67" i="55"/>
  <c r="AC68" i="55"/>
  <c r="AC69" i="55"/>
  <c r="AC70" i="55"/>
  <c r="AC71" i="55"/>
  <c r="AC72" i="55"/>
  <c r="AC73" i="55"/>
  <c r="AC74" i="55"/>
  <c r="AC75" i="55"/>
  <c r="AC76" i="55"/>
  <c r="AC77" i="55"/>
  <c r="AC78" i="55"/>
  <c r="AC79" i="55"/>
  <c r="AC80" i="55"/>
  <c r="AC81" i="55"/>
  <c r="AC82" i="55"/>
  <c r="AC83" i="55"/>
  <c r="AC84" i="55"/>
  <c r="AC85" i="55"/>
  <c r="AC86" i="55"/>
  <c r="AC87" i="55"/>
  <c r="AC88" i="55"/>
  <c r="AC89" i="55"/>
  <c r="AC90" i="55"/>
  <c r="AC91" i="55"/>
  <c r="AC92" i="55"/>
  <c r="AC93" i="55"/>
  <c r="AC94" i="55"/>
  <c r="AC95" i="55"/>
  <c r="AC96" i="55"/>
  <c r="AC97" i="55"/>
  <c r="AC98" i="55"/>
  <c r="AC99" i="55"/>
  <c r="AC100" i="55"/>
  <c r="AC101" i="55"/>
  <c r="AC102" i="55"/>
  <c r="AC103" i="55"/>
  <c r="AC104" i="55"/>
  <c r="AC105" i="55"/>
  <c r="AC106" i="55"/>
  <c r="AC107" i="55"/>
  <c r="AC108" i="55"/>
  <c r="AC109" i="55"/>
  <c r="AC110" i="55"/>
  <c r="AC111" i="55"/>
  <c r="AC112" i="55"/>
  <c r="AC113" i="55"/>
  <c r="AC114" i="55"/>
  <c r="AC115" i="55"/>
  <c r="AC116" i="55"/>
  <c r="AC117" i="55"/>
  <c r="AC118" i="55"/>
  <c r="AC119" i="55"/>
  <c r="AC120" i="55"/>
  <c r="AC121" i="55"/>
  <c r="AC122" i="55"/>
  <c r="AC123" i="55"/>
  <c r="AC124" i="55"/>
  <c r="AC125" i="55"/>
  <c r="AC126" i="55"/>
  <c r="AC127" i="55"/>
  <c r="AC128" i="55"/>
  <c r="AC129" i="55"/>
  <c r="AC130" i="55"/>
  <c r="AC131" i="55"/>
  <c r="AC132" i="55"/>
  <c r="AC133" i="55"/>
  <c r="AC134" i="55"/>
  <c r="AC135" i="55"/>
  <c r="AC136" i="55"/>
  <c r="AC137" i="55"/>
  <c r="AC138" i="55"/>
  <c r="AC139" i="55"/>
  <c r="AC140" i="55"/>
  <c r="AC141" i="55"/>
  <c r="AC142" i="55"/>
  <c r="AC143" i="55"/>
  <c r="AC144" i="55"/>
  <c r="AC145" i="55"/>
  <c r="AC146" i="55"/>
  <c r="AC147" i="55"/>
  <c r="AC148" i="55"/>
  <c r="AC149" i="55"/>
  <c r="AC150" i="55"/>
  <c r="AC151" i="55"/>
  <c r="AC152" i="55"/>
  <c r="AC153" i="55"/>
  <c r="AC154" i="55"/>
  <c r="AC155" i="55"/>
  <c r="AC156" i="55"/>
  <c r="AC157" i="55"/>
  <c r="AC158" i="55"/>
  <c r="AC159" i="55"/>
  <c r="AC160" i="55"/>
  <c r="AC161" i="55"/>
  <c r="AC162" i="55"/>
  <c r="AC163" i="55"/>
  <c r="AC164" i="55"/>
  <c r="AC165" i="55"/>
  <c r="AC166" i="55"/>
  <c r="AC167" i="55"/>
  <c r="AC168" i="55"/>
  <c r="AC169" i="55"/>
  <c r="AC170" i="55"/>
  <c r="AC171" i="55"/>
  <c r="AC172" i="55"/>
  <c r="AC173" i="55"/>
  <c r="AC174" i="55"/>
  <c r="AC175" i="55"/>
  <c r="AC176" i="55"/>
  <c r="AC177" i="55"/>
  <c r="AC178" i="55"/>
  <c r="AC179" i="55"/>
  <c r="AC180" i="55"/>
  <c r="AC181" i="55"/>
  <c r="AC182" i="55"/>
  <c r="AC183" i="55"/>
  <c r="AC184" i="55"/>
  <c r="AC185" i="55"/>
  <c r="AC186" i="55"/>
  <c r="AC187" i="55"/>
  <c r="AC188" i="55"/>
  <c r="AC189" i="55"/>
  <c r="AC190" i="55"/>
  <c r="AC191" i="55"/>
  <c r="AC192" i="55"/>
  <c r="AC193" i="55"/>
  <c r="AC194" i="55"/>
  <c r="AC195" i="55"/>
  <c r="AC196" i="55"/>
  <c r="AC197" i="55"/>
  <c r="AC198" i="55"/>
  <c r="AC199" i="55"/>
  <c r="AC200" i="55"/>
  <c r="AC201" i="55"/>
  <c r="AC202" i="55"/>
  <c r="AC203" i="55"/>
  <c r="AC204" i="55"/>
  <c r="AC205" i="55"/>
  <c r="AC206" i="55"/>
  <c r="AC207" i="55"/>
  <c r="AC208" i="55"/>
  <c r="AC209" i="55"/>
  <c r="AC210" i="55"/>
  <c r="AC211" i="55"/>
  <c r="AC212" i="55"/>
  <c r="AC213" i="55"/>
  <c r="AC214" i="55"/>
  <c r="AC215" i="55"/>
  <c r="AC216" i="55"/>
  <c r="AC217" i="55"/>
  <c r="AC218" i="55"/>
  <c r="AC219" i="55"/>
  <c r="AC220" i="55"/>
  <c r="AC221" i="55"/>
  <c r="AC222" i="55"/>
  <c r="AC223" i="55"/>
  <c r="AC224" i="55"/>
  <c r="AC225" i="55"/>
  <c r="AC226" i="55"/>
  <c r="AC227" i="55"/>
  <c r="AC228" i="55"/>
  <c r="AC229" i="55"/>
  <c r="AC230" i="55"/>
  <c r="AC231" i="55"/>
  <c r="AC232" i="55"/>
  <c r="AC233" i="55"/>
  <c r="AC234" i="55"/>
  <c r="AC235" i="55"/>
  <c r="AC236" i="55"/>
  <c r="AC237" i="55"/>
  <c r="AC238" i="55"/>
  <c r="AC239" i="55"/>
  <c r="AC240" i="55"/>
  <c r="AC241" i="55"/>
  <c r="AC242" i="55"/>
  <c r="AC243" i="55"/>
  <c r="AC244" i="55"/>
  <c r="AC245" i="55"/>
  <c r="AC246" i="55"/>
  <c r="AC247" i="55"/>
  <c r="AC248" i="55"/>
  <c r="AC249" i="55"/>
  <c r="AC250" i="55"/>
  <c r="AC251" i="55"/>
  <c r="AC252" i="55"/>
  <c r="AC253" i="55"/>
  <c r="AC254" i="55"/>
  <c r="AC255" i="55"/>
  <c r="AC256" i="55"/>
  <c r="AC257" i="55"/>
  <c r="AC258" i="55"/>
  <c r="AC259" i="55"/>
  <c r="AC260" i="55"/>
  <c r="AC261" i="55"/>
  <c r="AC262" i="55"/>
  <c r="AC263" i="55"/>
  <c r="AC264" i="55"/>
  <c r="AC265" i="55"/>
  <c r="AC266" i="55"/>
  <c r="AC267" i="55"/>
  <c r="AC268" i="55"/>
  <c r="AC269" i="55"/>
  <c r="AC270" i="55"/>
  <c r="AC271" i="55"/>
  <c r="AC272" i="55"/>
  <c r="AC273" i="55"/>
  <c r="AC274" i="55"/>
  <c r="AC275" i="55"/>
  <c r="AC276" i="55"/>
  <c r="AC277" i="55"/>
  <c r="AC278" i="55"/>
  <c r="AC279" i="55"/>
  <c r="AC280" i="55"/>
  <c r="AC281" i="55"/>
  <c r="AC282" i="55"/>
  <c r="AC283" i="55"/>
  <c r="AC284" i="55"/>
  <c r="AC285" i="55"/>
  <c r="AC286" i="55"/>
  <c r="AC287" i="55"/>
  <c r="AC288" i="55"/>
  <c r="AC289" i="55"/>
  <c r="AD289" i="55" s="1"/>
  <c r="AC290" i="55"/>
  <c r="AC291" i="55"/>
  <c r="AC292" i="55"/>
  <c r="AC293" i="55"/>
  <c r="AC294" i="55"/>
  <c r="AC295" i="55"/>
  <c r="AC296" i="55"/>
  <c r="AC297" i="55"/>
  <c r="AC298" i="55"/>
  <c r="AC299" i="55"/>
  <c r="AC300" i="55"/>
  <c r="AC301" i="55"/>
  <c r="AC302" i="55"/>
  <c r="AC303" i="55"/>
  <c r="AC304" i="55"/>
  <c r="AC305" i="55"/>
  <c r="AC306" i="55"/>
  <c r="AC307" i="55"/>
  <c r="AC308" i="55"/>
  <c r="AC309" i="55"/>
  <c r="AC310" i="55"/>
  <c r="AC311" i="55"/>
  <c r="AC312" i="55"/>
  <c r="AC313" i="55"/>
  <c r="AC314" i="55"/>
  <c r="AC315" i="55"/>
  <c r="AC316" i="55"/>
  <c r="AC317" i="55"/>
  <c r="AC318" i="55"/>
  <c r="AC319" i="55"/>
  <c r="AC320" i="55"/>
  <c r="AC321" i="55"/>
  <c r="AC322" i="55"/>
  <c r="AC323" i="55"/>
  <c r="AC324" i="55"/>
  <c r="AC325" i="55"/>
  <c r="AC326" i="55"/>
  <c r="AC327" i="55"/>
  <c r="AC328" i="55"/>
  <c r="AC329" i="55"/>
  <c r="AC330" i="55"/>
  <c r="AC331" i="55"/>
  <c r="AC332" i="55"/>
  <c r="AC333" i="55"/>
  <c r="AC334" i="55"/>
  <c r="AC335" i="55"/>
  <c r="AC336" i="55"/>
  <c r="AC337" i="55"/>
  <c r="AC338" i="55"/>
  <c r="AC339" i="55"/>
  <c r="AC340" i="55"/>
  <c r="AC341" i="55"/>
  <c r="AC342" i="55"/>
  <c r="AC343" i="55"/>
  <c r="AC344" i="55"/>
  <c r="AD344" i="55" s="1"/>
  <c r="AC345" i="55"/>
  <c r="AC346" i="55"/>
  <c r="AC347" i="55"/>
  <c r="AC348" i="55"/>
  <c r="AC349" i="55"/>
  <c r="AC350" i="55"/>
  <c r="AC351" i="55"/>
  <c r="AC352" i="55"/>
  <c r="AC353" i="55"/>
  <c r="AC354" i="55"/>
  <c r="AC355" i="55"/>
  <c r="AD355" i="55" s="1"/>
  <c r="AC356" i="55"/>
  <c r="AC357" i="55"/>
  <c r="AC358" i="55"/>
  <c r="AC359" i="55"/>
  <c r="AC360" i="55"/>
  <c r="AC361" i="55"/>
  <c r="AC362" i="55"/>
  <c r="AC363" i="55"/>
  <c r="AC364" i="55"/>
  <c r="AC365" i="55"/>
  <c r="AC366" i="55"/>
  <c r="AC367" i="55"/>
  <c r="AC368" i="55"/>
  <c r="AC369" i="55"/>
  <c r="AC370" i="55"/>
  <c r="AC371" i="55"/>
  <c r="AC372" i="55"/>
  <c r="AC373" i="55"/>
  <c r="AC374" i="55"/>
  <c r="AD374" i="55" s="1"/>
  <c r="AC375" i="55"/>
  <c r="AC376" i="55"/>
  <c r="AC377" i="55"/>
  <c r="AC378" i="55"/>
  <c r="AC379" i="55"/>
  <c r="AC380" i="55"/>
  <c r="AC381" i="55"/>
  <c r="AC382" i="55"/>
  <c r="AC383" i="55"/>
  <c r="AC384" i="55"/>
  <c r="AC385" i="55"/>
  <c r="AC386" i="55"/>
  <c r="AC387" i="55"/>
  <c r="AC388" i="55"/>
  <c r="AC389" i="55"/>
  <c r="AC390" i="55"/>
  <c r="AC391" i="55"/>
  <c r="AC392" i="55"/>
  <c r="AC393" i="55"/>
  <c r="AC394" i="55"/>
  <c r="AC395" i="55"/>
  <c r="AC396" i="55"/>
  <c r="AC397" i="55"/>
  <c r="AC398" i="55"/>
  <c r="AC399" i="55"/>
  <c r="AC400" i="55"/>
  <c r="AC401" i="55"/>
  <c r="AC402" i="55"/>
  <c r="AC403" i="55"/>
  <c r="AC404" i="55"/>
  <c r="AC405" i="55"/>
  <c r="AC406" i="55"/>
  <c r="AC407" i="55"/>
  <c r="AC408" i="55"/>
  <c r="AC409" i="55"/>
  <c r="AC410" i="55"/>
  <c r="AC411" i="55"/>
  <c r="AC412" i="55"/>
  <c r="AC413" i="55"/>
  <c r="AC414" i="55"/>
  <c r="AC415" i="55"/>
  <c r="AD415" i="55" s="1"/>
  <c r="AC416" i="55"/>
  <c r="AC417" i="55"/>
  <c r="AC418" i="55"/>
  <c r="AC419" i="55"/>
  <c r="AC420" i="55"/>
  <c r="AC421" i="55"/>
  <c r="AC422" i="55"/>
  <c r="AC423" i="55"/>
  <c r="AC424" i="55"/>
  <c r="AC425" i="55"/>
  <c r="AC426" i="55"/>
  <c r="AC427" i="55"/>
  <c r="AC428" i="55"/>
  <c r="AC429" i="55"/>
  <c r="AC430" i="55"/>
  <c r="AC431" i="55"/>
  <c r="AC432" i="55"/>
  <c r="AC433" i="55"/>
  <c r="AC434" i="55"/>
  <c r="AC435" i="55"/>
  <c r="AC436" i="55"/>
  <c r="AC437" i="55"/>
  <c r="AC438" i="55"/>
  <c r="AC439" i="55"/>
  <c r="AC440" i="55"/>
  <c r="AC441" i="55"/>
  <c r="AC442" i="55"/>
  <c r="AC443" i="55"/>
  <c r="AC444" i="55"/>
  <c r="AC445" i="55"/>
  <c r="AC446" i="55"/>
  <c r="AC447" i="55"/>
  <c r="AC448" i="55"/>
  <c r="AC449" i="55"/>
  <c r="AC450" i="55"/>
  <c r="AC451" i="55"/>
  <c r="AC452" i="55"/>
  <c r="AC453" i="55"/>
  <c r="AC454" i="55"/>
  <c r="AC455" i="55"/>
  <c r="AC456" i="55"/>
  <c r="AD456" i="55" s="1"/>
  <c r="AC457" i="55"/>
  <c r="AD457" i="55" s="1"/>
  <c r="AC458" i="55"/>
  <c r="AC459" i="55"/>
  <c r="AC460" i="55"/>
  <c r="AC461" i="55"/>
  <c r="AC462" i="55"/>
  <c r="AC463" i="55"/>
  <c r="AD463" i="55" s="1"/>
  <c r="AC464" i="55"/>
  <c r="AC465" i="55"/>
  <c r="AC466" i="55"/>
  <c r="AC467" i="55"/>
  <c r="AC468" i="55"/>
  <c r="AC469" i="55"/>
  <c r="AC470" i="55"/>
  <c r="AC471" i="55"/>
  <c r="AC472" i="55"/>
  <c r="AC473" i="55"/>
  <c r="AC474" i="55"/>
  <c r="AC475" i="55"/>
  <c r="AC476" i="55"/>
  <c r="AC477" i="55"/>
  <c r="AC478" i="55"/>
  <c r="AC479" i="55"/>
  <c r="AC480" i="55"/>
  <c r="AC481" i="55"/>
  <c r="AC482" i="55"/>
  <c r="AC483" i="55"/>
  <c r="AC484" i="55"/>
  <c r="AC485" i="55"/>
  <c r="AC486" i="55"/>
  <c r="AC487" i="55"/>
  <c r="AC488" i="55"/>
  <c r="AC489" i="55"/>
  <c r="AC490" i="55"/>
  <c r="AC491" i="55"/>
  <c r="AC492" i="55"/>
  <c r="AC493" i="55"/>
  <c r="AC494" i="55"/>
  <c r="AC495" i="55"/>
  <c r="AC504" i="55"/>
  <c r="AD504" i="55" s="1"/>
  <c r="AC505" i="55"/>
  <c r="AC506" i="55"/>
  <c r="AC507" i="55"/>
  <c r="AC508" i="55"/>
  <c r="AC509" i="55"/>
  <c r="AC510" i="55"/>
  <c r="AC511" i="55"/>
  <c r="AC512" i="55"/>
  <c r="AC513" i="55"/>
  <c r="AC514" i="55"/>
  <c r="AC515" i="55"/>
  <c r="AC516" i="55"/>
  <c r="AC517" i="55"/>
  <c r="AC518" i="55"/>
  <c r="AC519" i="55"/>
  <c r="AC520" i="55"/>
  <c r="AC521" i="55"/>
  <c r="AC522" i="55"/>
  <c r="AC523" i="55"/>
  <c r="AC524" i="55"/>
  <c r="AC525" i="55"/>
  <c r="AC526" i="55"/>
  <c r="AC527" i="55"/>
  <c r="AC528" i="55"/>
  <c r="AC529" i="55"/>
  <c r="AC530" i="55"/>
  <c r="AC531" i="55"/>
  <c r="AC532" i="55"/>
  <c r="AC533" i="55"/>
  <c r="AC534" i="55"/>
  <c r="AC535" i="55"/>
  <c r="AC536" i="55"/>
  <c r="AC537" i="55"/>
  <c r="AC538" i="55"/>
  <c r="AD538" i="55" s="1"/>
  <c r="AC539" i="55"/>
  <c r="AC540" i="55"/>
  <c r="AC541" i="55"/>
  <c r="AC542" i="55"/>
  <c r="AC543" i="55"/>
  <c r="AC544" i="55"/>
  <c r="AC545" i="55"/>
  <c r="AD545" i="55" s="1"/>
  <c r="AC546" i="55"/>
  <c r="AC547" i="55"/>
  <c r="AC548" i="55"/>
  <c r="AC549" i="55"/>
  <c r="AC550" i="55"/>
  <c r="AC551" i="55"/>
  <c r="AC552" i="55"/>
  <c r="AC553" i="55"/>
  <c r="AD553" i="55" s="1"/>
  <c r="AC554" i="55"/>
  <c r="AC555" i="55"/>
  <c r="AC556" i="55"/>
  <c r="AC557" i="55"/>
  <c r="AC558" i="55"/>
  <c r="AC559" i="55"/>
  <c r="AC560" i="55"/>
  <c r="AC561" i="55"/>
  <c r="AC562" i="55"/>
  <c r="AC563" i="55"/>
  <c r="AC564" i="55"/>
  <c r="AC565" i="55"/>
  <c r="AC566" i="55"/>
  <c r="AC567" i="55"/>
  <c r="AC568" i="55"/>
  <c r="AC569" i="55"/>
  <c r="AC570" i="55"/>
  <c r="AC571" i="55"/>
  <c r="AC572" i="55"/>
  <c r="AC573" i="55"/>
  <c r="AC574" i="55"/>
  <c r="AC575" i="55"/>
  <c r="AC576" i="55"/>
  <c r="AC577" i="55"/>
  <c r="AC578" i="55"/>
  <c r="AC579" i="55"/>
  <c r="AC580" i="55"/>
  <c r="AC581" i="55"/>
  <c r="AC582" i="55"/>
  <c r="AC583" i="55"/>
  <c r="AC584" i="55"/>
  <c r="AC585" i="55"/>
  <c r="AC586" i="55"/>
  <c r="AC587" i="55"/>
  <c r="AC588" i="55"/>
  <c r="AC589" i="55"/>
  <c r="AC590" i="55"/>
  <c r="AC591" i="55"/>
  <c r="AC592" i="55"/>
  <c r="AC593" i="55"/>
  <c r="AD593" i="55" s="1"/>
  <c r="AC594" i="55"/>
  <c r="AC595" i="55"/>
  <c r="AC596" i="55"/>
  <c r="AC597" i="55"/>
  <c r="AC598" i="55"/>
  <c r="AC599" i="55"/>
  <c r="AC600" i="55"/>
  <c r="AC601" i="55"/>
  <c r="AC602" i="55"/>
  <c r="AC603" i="55"/>
  <c r="AC604" i="55"/>
  <c r="AC605" i="55"/>
  <c r="AC606" i="55"/>
  <c r="AC607" i="55"/>
  <c r="AC608" i="55"/>
  <c r="AC609" i="55"/>
  <c r="AC610" i="55"/>
  <c r="AC611" i="55"/>
  <c r="AC612" i="55"/>
  <c r="AC613" i="55"/>
  <c r="AC614" i="55"/>
  <c r="AC615" i="55"/>
  <c r="AC616" i="55"/>
  <c r="AC617" i="55"/>
  <c r="AC618" i="55"/>
  <c r="AD618" i="55" s="1"/>
  <c r="AC619" i="55"/>
  <c r="AC620" i="55"/>
  <c r="AC621" i="55"/>
  <c r="AC622" i="55"/>
  <c r="AC623" i="55"/>
  <c r="AC624" i="55"/>
  <c r="AC625" i="55"/>
  <c r="AD625" i="55" s="1"/>
  <c r="AC626" i="55"/>
  <c r="AC627" i="55"/>
  <c r="AC628" i="55"/>
  <c r="AC629" i="55"/>
  <c r="AC630" i="55"/>
  <c r="AC631" i="55"/>
  <c r="AC632" i="55"/>
  <c r="AC633" i="55"/>
  <c r="AD633" i="55" s="1"/>
  <c r="AC634" i="55"/>
  <c r="AC635" i="55"/>
  <c r="AC636" i="55"/>
  <c r="AC637" i="55"/>
  <c r="AC638" i="55"/>
  <c r="AC639" i="55"/>
  <c r="AC640" i="55"/>
  <c r="AC641" i="55"/>
  <c r="AC642" i="55"/>
  <c r="AC643" i="55"/>
  <c r="AC644" i="55"/>
  <c r="AC645" i="55"/>
  <c r="AC646" i="55"/>
  <c r="AC647" i="55"/>
  <c r="AC648" i="55"/>
  <c r="AC649" i="55"/>
  <c r="AC650" i="55"/>
  <c r="AC651" i="55"/>
  <c r="AC652" i="55"/>
  <c r="AC653" i="55"/>
  <c r="AC654" i="55"/>
  <c r="AC655" i="55"/>
  <c r="AC656" i="55"/>
  <c r="AC657" i="55"/>
  <c r="AC658" i="55"/>
  <c r="AC659" i="55"/>
  <c r="AC660" i="55"/>
  <c r="AC661" i="55"/>
  <c r="AC662" i="55"/>
  <c r="AC663" i="55"/>
  <c r="AC664" i="55"/>
  <c r="AC665" i="55"/>
  <c r="AC666" i="55"/>
  <c r="AC667" i="55"/>
  <c r="AC668" i="55"/>
  <c r="AC669" i="55"/>
  <c r="AC670" i="55"/>
  <c r="AC671" i="55"/>
  <c r="AC672" i="55"/>
  <c r="AC673" i="55"/>
  <c r="AC674" i="55"/>
  <c r="AC675" i="55"/>
  <c r="AC676" i="55"/>
  <c r="AC677" i="55"/>
  <c r="AC678" i="55"/>
  <c r="AC679" i="55"/>
  <c r="AC680" i="55"/>
  <c r="AC681" i="55"/>
  <c r="AD681" i="55" s="1"/>
  <c r="AC682" i="55"/>
  <c r="AC683" i="55"/>
  <c r="AC684" i="55"/>
  <c r="AC685" i="55"/>
  <c r="AC686" i="55"/>
  <c r="AD686" i="55" s="1"/>
  <c r="AC687" i="55"/>
  <c r="AC688" i="55"/>
  <c r="AC689" i="55"/>
  <c r="AC690" i="55"/>
  <c r="AC691" i="55"/>
  <c r="AC692" i="55"/>
  <c r="AC693" i="55"/>
  <c r="AC694" i="55"/>
  <c r="AC695" i="55"/>
  <c r="AC696" i="55"/>
  <c r="AC697" i="55"/>
  <c r="AC698" i="55"/>
  <c r="AC699" i="55"/>
  <c r="AC700" i="55"/>
  <c r="AC701" i="55"/>
  <c r="AC702" i="55"/>
  <c r="AC703" i="55"/>
  <c r="AC704" i="55"/>
  <c r="AC705" i="55"/>
  <c r="AC706" i="55"/>
  <c r="AC707" i="55"/>
  <c r="AD707" i="55" s="1"/>
  <c r="AC708" i="55"/>
  <c r="AC709" i="55"/>
  <c r="AC710" i="55"/>
  <c r="AC711" i="55"/>
  <c r="AC712" i="55"/>
  <c r="AC713" i="55"/>
  <c r="AC714" i="55"/>
  <c r="AC715" i="55"/>
  <c r="AC716" i="55"/>
  <c r="AC717" i="55"/>
  <c r="AC718" i="55"/>
  <c r="AC719" i="55"/>
  <c r="AC720" i="55"/>
  <c r="AC721" i="55"/>
  <c r="AC722" i="55"/>
  <c r="AC723" i="55"/>
  <c r="AC724" i="55"/>
  <c r="AC725" i="55"/>
  <c r="AC726" i="55"/>
  <c r="AC727" i="55"/>
  <c r="AC728" i="55"/>
  <c r="AC729" i="55"/>
  <c r="AC730" i="55"/>
  <c r="AC731" i="55"/>
  <c r="AC732" i="55"/>
  <c r="AC6" i="55"/>
  <c r="I852" i="11"/>
  <c r="K852" i="11" s="1"/>
  <c r="X46" i="1"/>
  <c r="X47" i="1" s="1"/>
  <c r="X45" i="1"/>
  <c r="X43" i="1"/>
  <c r="X41" i="1"/>
  <c r="X42" i="1" s="1"/>
  <c r="X39" i="1"/>
  <c r="X38" i="1"/>
  <c r="X32" i="1"/>
  <c r="X31" i="1"/>
  <c r="X25" i="1"/>
  <c r="X26" i="1" s="1"/>
  <c r="X27" i="1" s="1"/>
  <c r="X28" i="1" s="1"/>
  <c r="X23" i="1"/>
  <c r="X21" i="1"/>
  <c r="X18" i="1"/>
  <c r="X29" i="1" s="1"/>
  <c r="X34" i="1" s="1"/>
  <c r="X16" i="1"/>
  <c r="X17" i="1" s="1"/>
  <c r="X11" i="1"/>
  <c r="X44" i="1" s="1"/>
  <c r="X10" i="1"/>
  <c r="X9" i="1"/>
  <c r="Z31" i="1"/>
  <c r="Z32" i="1" s="1"/>
  <c r="Z21" i="1"/>
  <c r="R377" i="11"/>
  <c r="R375" i="11"/>
  <c r="L753" i="11"/>
  <c r="I732" i="11"/>
  <c r="K732" i="11" s="1"/>
  <c r="I731" i="11"/>
  <c r="K731" i="11" s="1"/>
  <c r="M736" i="11"/>
  <c r="L708" i="11"/>
  <c r="I523" i="11"/>
  <c r="I756" i="11" s="1"/>
  <c r="K756" i="11" s="1"/>
  <c r="I482" i="11"/>
  <c r="K482" i="11" s="1"/>
  <c r="L482" i="11"/>
  <c r="K480" i="11"/>
  <c r="K479" i="11"/>
  <c r="K1255" i="11"/>
  <c r="K1254" i="11"/>
  <c r="K1253" i="11"/>
  <c r="K1252" i="11"/>
  <c r="K1251" i="11"/>
  <c r="K1250" i="11"/>
  <c r="K1249" i="11"/>
  <c r="K1248" i="11"/>
  <c r="I1247" i="11"/>
  <c r="K1247" i="11" s="1"/>
  <c r="K1244" i="11"/>
  <c r="I1243" i="11"/>
  <c r="K1243" i="11" s="1"/>
  <c r="K1242" i="11"/>
  <c r="K1241" i="11"/>
  <c r="K1239" i="11"/>
  <c r="F1233" i="11"/>
  <c r="K1233" i="11" s="1"/>
  <c r="K1232" i="11"/>
  <c r="I1217" i="11"/>
  <c r="K1217" i="11" s="1"/>
  <c r="K1208" i="11"/>
  <c r="J1199" i="11"/>
  <c r="K1188" i="11"/>
  <c r="K1173" i="11"/>
  <c r="L1157" i="11"/>
  <c r="K1152" i="11"/>
  <c r="I1127" i="11"/>
  <c r="K1127" i="11" s="1"/>
  <c r="L1120" i="11"/>
  <c r="I1112" i="11"/>
  <c r="K1112" i="11" s="1"/>
  <c r="K1111" i="11"/>
  <c r="I1101" i="11"/>
  <c r="K1101" i="11" s="1"/>
  <c r="I1100" i="11"/>
  <c r="K1100" i="11" s="1"/>
  <c r="I1099" i="11"/>
  <c r="K1099" i="11" s="1"/>
  <c r="I1098" i="11"/>
  <c r="K1098" i="11" s="1"/>
  <c r="L1077" i="11"/>
  <c r="I1072" i="11"/>
  <c r="K1072" i="11" s="1"/>
  <c r="K1071" i="11"/>
  <c r="K1068" i="11"/>
  <c r="K1053" i="11"/>
  <c r="F194" i="77" s="1"/>
  <c r="K1032" i="11"/>
  <c r="L1019" i="11"/>
  <c r="H1016" i="11"/>
  <c r="I1005" i="11"/>
  <c r="K1005" i="11" s="1"/>
  <c r="I1004" i="11"/>
  <c r="K1004" i="11" s="1"/>
  <c r="I1003" i="11"/>
  <c r="K1003" i="11" s="1"/>
  <c r="I1002" i="11"/>
  <c r="K1002" i="11" s="1"/>
  <c r="K986" i="11"/>
  <c r="F172" i="77" s="1"/>
  <c r="K985" i="11"/>
  <c r="K983" i="11"/>
  <c r="F169" i="77" s="1"/>
  <c r="I982" i="11"/>
  <c r="D168" i="77" s="1"/>
  <c r="I981" i="11"/>
  <c r="I979" i="11"/>
  <c r="K1028" i="11"/>
  <c r="I976" i="11"/>
  <c r="I975" i="11"/>
  <c r="I974" i="11"/>
  <c r="I973" i="11"/>
  <c r="K956" i="11"/>
  <c r="F229" i="77" s="1"/>
  <c r="K955" i="11"/>
  <c r="F228" i="77" s="1"/>
  <c r="K947" i="11"/>
  <c r="K946" i="11"/>
  <c r="K940" i="11"/>
  <c r="K939" i="11"/>
  <c r="K935" i="11"/>
  <c r="K934" i="11"/>
  <c r="K928" i="11"/>
  <c r="H928" i="11"/>
  <c r="I927" i="11"/>
  <c r="K927" i="11" s="1"/>
  <c r="K926" i="11"/>
  <c r="K909" i="11"/>
  <c r="K908" i="11"/>
  <c r="I894" i="11"/>
  <c r="K894" i="11" s="1"/>
  <c r="K891" i="11"/>
  <c r="K890" i="11"/>
  <c r="K889" i="11"/>
  <c r="H888" i="11"/>
  <c r="K887" i="11"/>
  <c r="K879" i="11"/>
  <c r="K877" i="11"/>
  <c r="K868" i="11"/>
  <c r="R866" i="11"/>
  <c r="R865" i="11"/>
  <c r="R864" i="11"/>
  <c r="R863" i="11"/>
  <c r="I863" i="11"/>
  <c r="K863" i="11" s="1"/>
  <c r="R862" i="11"/>
  <c r="M858" i="11"/>
  <c r="L858" i="11"/>
  <c r="I854" i="11"/>
  <c r="K854" i="11" s="1"/>
  <c r="R850" i="11"/>
  <c r="R849" i="11"/>
  <c r="R848" i="11"/>
  <c r="R847" i="11"/>
  <c r="R846" i="11"/>
  <c r="R845" i="11"/>
  <c r="K841" i="11"/>
  <c r="K840" i="11"/>
  <c r="K839" i="11"/>
  <c r="I836" i="11"/>
  <c r="K836" i="11" s="1"/>
  <c r="I835" i="11"/>
  <c r="I888" i="11" s="1"/>
  <c r="K888" i="11" s="1"/>
  <c r="R834" i="11"/>
  <c r="R833" i="11"/>
  <c r="R832" i="11"/>
  <c r="R831" i="11"/>
  <c r="R830" i="11"/>
  <c r="Y814" i="11"/>
  <c r="I813" i="11"/>
  <c r="K813" i="11" s="1"/>
  <c r="P812" i="11"/>
  <c r="R812" i="11" s="1"/>
  <c r="K812" i="11"/>
  <c r="R811" i="11"/>
  <c r="Y804" i="11"/>
  <c r="R804" i="11"/>
  <c r="K804" i="11"/>
  <c r="K803" i="11"/>
  <c r="P783" i="11"/>
  <c r="R783" i="11" s="1"/>
  <c r="I783" i="11"/>
  <c r="I814" i="11" s="1"/>
  <c r="K814" i="11" s="1"/>
  <c r="P782" i="11"/>
  <c r="R782" i="11" s="1"/>
  <c r="K782" i="11"/>
  <c r="K781" i="11"/>
  <c r="L774" i="11"/>
  <c r="K774" i="11"/>
  <c r="J774" i="11"/>
  <c r="I774" i="11"/>
  <c r="K749" i="11"/>
  <c r="K748" i="11"/>
  <c r="K747" i="11"/>
  <c r="L734" i="11"/>
  <c r="N731" i="11"/>
  <c r="N730" i="11"/>
  <c r="M730" i="11"/>
  <c r="L730" i="11"/>
  <c r="I730" i="11"/>
  <c r="K730" i="11" s="1"/>
  <c r="M725" i="11"/>
  <c r="I722" i="11"/>
  <c r="K722" i="11" s="1"/>
  <c r="K725" i="11" s="1"/>
  <c r="L725" i="11" s="1"/>
  <c r="H722" i="11"/>
  <c r="K714" i="11"/>
  <c r="K716" i="11" s="1"/>
  <c r="I702" i="11"/>
  <c r="K702" i="11" s="1"/>
  <c r="K690" i="11"/>
  <c r="K693" i="11" s="1"/>
  <c r="L693" i="11" s="1"/>
  <c r="K682" i="11"/>
  <c r="K684" i="11" s="1"/>
  <c r="M684" i="11" s="1"/>
  <c r="I675" i="11"/>
  <c r="I759" i="11" s="1"/>
  <c r="I674" i="11"/>
  <c r="I793" i="11" s="1"/>
  <c r="I673" i="11"/>
  <c r="I672" i="11"/>
  <c r="S670" i="11"/>
  <c r="I666" i="11"/>
  <c r="P666" i="11" s="1"/>
  <c r="R666" i="11" s="1"/>
  <c r="I665" i="11"/>
  <c r="I703" i="11" s="1"/>
  <c r="K703" i="11" s="1"/>
  <c r="P664" i="11"/>
  <c r="R664" i="11" s="1"/>
  <c r="K664" i="11"/>
  <c r="I647" i="11"/>
  <c r="K647" i="11" s="1"/>
  <c r="I645" i="11"/>
  <c r="K645" i="11" s="1"/>
  <c r="K636" i="11"/>
  <c r="I634" i="11"/>
  <c r="K634" i="11" s="1"/>
  <c r="I633" i="11"/>
  <c r="K633" i="11" s="1"/>
  <c r="K624" i="11"/>
  <c r="I623" i="11"/>
  <c r="K623" i="11" s="1"/>
  <c r="K607" i="11"/>
  <c r="K605" i="11"/>
  <c r="L587" i="11"/>
  <c r="M587" i="11" s="1"/>
  <c r="N587" i="11" s="1"/>
  <c r="O587" i="11" s="1"/>
  <c r="O584" i="11"/>
  <c r="N584" i="11"/>
  <c r="M584" i="11"/>
  <c r="L584" i="11"/>
  <c r="I584" i="11"/>
  <c r="I833" i="11" s="1"/>
  <c r="K833" i="11" s="1"/>
  <c r="H584" i="11"/>
  <c r="L568" i="11"/>
  <c r="M568" i="11" s="1"/>
  <c r="N568" i="11" s="1"/>
  <c r="O568" i="11" s="1"/>
  <c r="K565" i="11"/>
  <c r="K558" i="11"/>
  <c r="K553" i="11"/>
  <c r="I545" i="11"/>
  <c r="K545" i="11" s="1"/>
  <c r="J537" i="11"/>
  <c r="I522" i="11"/>
  <c r="K522" i="11" s="1"/>
  <c r="I521" i="11"/>
  <c r="I575" i="11" s="1"/>
  <c r="I520" i="11"/>
  <c r="K520" i="11" s="1"/>
  <c r="K514" i="11"/>
  <c r="K485" i="11"/>
  <c r="K484" i="11"/>
  <c r="N483" i="11"/>
  <c r="K483" i="11"/>
  <c r="K481" i="11"/>
  <c r="K478" i="11"/>
  <c r="K477" i="11"/>
  <c r="K476" i="11"/>
  <c r="K475" i="11"/>
  <c r="L463" i="11"/>
  <c r="L461" i="11"/>
  <c r="K459" i="11"/>
  <c r="K458" i="11"/>
  <c r="I428" i="11"/>
  <c r="I443" i="11" s="1"/>
  <c r="K443" i="11" s="1"/>
  <c r="I427" i="11"/>
  <c r="K427" i="11" s="1"/>
  <c r="K426" i="11"/>
  <c r="I418" i="11"/>
  <c r="I436" i="11" s="1"/>
  <c r="I417" i="11"/>
  <c r="I435" i="11"/>
  <c r="I416" i="11"/>
  <c r="I434" i="11" s="1"/>
  <c r="L413" i="11"/>
  <c r="R410" i="11"/>
  <c r="K410" i="11"/>
  <c r="K409" i="11"/>
  <c r="R408" i="11"/>
  <c r="I400" i="11"/>
  <c r="K400" i="11" s="1"/>
  <c r="K399" i="11"/>
  <c r="N391" i="11"/>
  <c r="I391" i="11" s="1"/>
  <c r="J391" i="11"/>
  <c r="K386" i="11"/>
  <c r="I376" i="11"/>
  <c r="P376" i="11" s="1"/>
  <c r="R376" i="11" s="1"/>
  <c r="K375" i="11"/>
  <c r="K361" i="11"/>
  <c r="K360" i="11"/>
  <c r="K349" i="11"/>
  <c r="I339" i="11"/>
  <c r="I350" i="11" s="1"/>
  <c r="K350" i="11" s="1"/>
  <c r="K338" i="11"/>
  <c r="I327" i="11"/>
  <c r="I367" i="11" s="1"/>
  <c r="K367" i="11" s="1"/>
  <c r="M323" i="11"/>
  <c r="K320" i="11"/>
  <c r="K319" i="11"/>
  <c r="I309" i="11"/>
  <c r="I328" i="11" s="1"/>
  <c r="I308" i="11"/>
  <c r="K308" i="11" s="1"/>
  <c r="S302" i="11"/>
  <c r="K302" i="11"/>
  <c r="K301" i="11"/>
  <c r="L302" i="11" s="1"/>
  <c r="R295" i="11"/>
  <c r="L291" i="11"/>
  <c r="L288" i="11"/>
  <c r="P284" i="11"/>
  <c r="P282" i="11"/>
  <c r="R282" i="11" s="1"/>
  <c r="K282" i="11"/>
  <c r="R281" i="11"/>
  <c r="I281" i="11"/>
  <c r="I663" i="11" s="1"/>
  <c r="L274" i="11"/>
  <c r="I270" i="11"/>
  <c r="I284" i="11" s="1"/>
  <c r="K284" i="11" s="1"/>
  <c r="K267" i="11"/>
  <c r="L261" i="11"/>
  <c r="K257" i="11"/>
  <c r="S249" i="11"/>
  <c r="L249" i="11"/>
  <c r="S247" i="11"/>
  <c r="R243" i="11"/>
  <c r="R240" i="11"/>
  <c r="L231" i="11"/>
  <c r="K215" i="11"/>
  <c r="L212" i="11"/>
  <c r="L211" i="11"/>
  <c r="I204" i="11"/>
  <c r="K204" i="11" s="1"/>
  <c r="L191" i="11"/>
  <c r="K189" i="11"/>
  <c r="K3020" i="27" s="1"/>
  <c r="L180" i="11"/>
  <c r="I171" i="11"/>
  <c r="K171" i="11" s="1"/>
  <c r="K188" i="11" s="1"/>
  <c r="I169" i="11"/>
  <c r="I869" i="11" s="1"/>
  <c r="I168" i="11"/>
  <c r="K168" i="11" s="1"/>
  <c r="I166" i="11"/>
  <c r="K166" i="11" s="1"/>
  <c r="I165" i="11"/>
  <c r="K165" i="11" s="1"/>
  <c r="I164" i="11"/>
  <c r="K164" i="11" s="1"/>
  <c r="K153" i="11"/>
  <c r="H143" i="11"/>
  <c r="L133" i="11"/>
  <c r="L126" i="11"/>
  <c r="M126" i="11" s="1"/>
  <c r="N126" i="11" s="1"/>
  <c r="I126" i="11"/>
  <c r="I1088" i="11" s="1"/>
  <c r="I125" i="11"/>
  <c r="I155" i="11" s="1"/>
  <c r="K155" i="11" s="1"/>
  <c r="L113" i="11"/>
  <c r="M104" i="11"/>
  <c r="I104" i="11"/>
  <c r="I222" i="11" s="1"/>
  <c r="I100" i="11"/>
  <c r="I218" i="11" s="1"/>
  <c r="I92" i="11"/>
  <c r="K94" i="11" s="1"/>
  <c r="L89" i="11"/>
  <c r="I86" i="11"/>
  <c r="K86" i="11" s="1"/>
  <c r="H86" i="11"/>
  <c r="I82" i="11"/>
  <c r="I205" i="11" s="1"/>
  <c r="K205" i="11" s="1"/>
  <c r="H82" i="11"/>
  <c r="H84" i="11" s="1"/>
  <c r="K81" i="11"/>
  <c r="H80" i="11"/>
  <c r="I79" i="11"/>
  <c r="I202" i="11" s="1"/>
  <c r="K202" i="11" s="1"/>
  <c r="H79" i="11"/>
  <c r="H78" i="11"/>
  <c r="H77" i="11"/>
  <c r="I76" i="11"/>
  <c r="I199" i="11" s="1"/>
  <c r="K199" i="11" s="1"/>
  <c r="H76" i="11"/>
  <c r="I75" i="11"/>
  <c r="I101" i="11" s="1"/>
  <c r="H75" i="11"/>
  <c r="I74" i="11"/>
  <c r="I197" i="11" s="1"/>
  <c r="K197" i="11" s="1"/>
  <c r="H74" i="11"/>
  <c r="L67" i="11"/>
  <c r="K65" i="11"/>
  <c r="K64" i="11"/>
  <c r="K63" i="11"/>
  <c r="K1030" i="11" s="1"/>
  <c r="R58" i="11"/>
  <c r="O57" i="11"/>
  <c r="O53" i="11"/>
  <c r="L52" i="11"/>
  <c r="P50" i="11"/>
  <c r="R50" i="11" s="1"/>
  <c r="K50" i="11"/>
  <c r="K1016" i="11" s="1"/>
  <c r="F186" i="77" s="1"/>
  <c r="P42" i="11"/>
  <c r="R42" i="11" s="1"/>
  <c r="P41" i="11"/>
  <c r="R41" i="11" s="1"/>
  <c r="I41" i="11"/>
  <c r="K41" i="11" s="1"/>
  <c r="H41" i="11"/>
  <c r="P40" i="11"/>
  <c r="R40" i="11" s="1"/>
  <c r="K40" i="11"/>
  <c r="P39" i="11"/>
  <c r="R39" i="11" s="1"/>
  <c r="K38" i="11"/>
  <c r="K37" i="11"/>
  <c r="K36" i="11"/>
  <c r="K35" i="11"/>
  <c r="S32" i="11"/>
  <c r="T32" i="11" s="1"/>
  <c r="L28" i="11"/>
  <c r="R25" i="11"/>
  <c r="I25" i="11"/>
  <c r="K25" i="11" s="1"/>
  <c r="P24" i="11"/>
  <c r="R24" i="11" s="1"/>
  <c r="I24" i="11"/>
  <c r="K24" i="11" s="1"/>
  <c r="Q23" i="11"/>
  <c r="O23" i="11"/>
  <c r="O56" i="11" s="1"/>
  <c r="I23" i="11"/>
  <c r="K23" i="11" s="1"/>
  <c r="P22" i="11"/>
  <c r="R22" i="11" s="1"/>
  <c r="I21" i="11"/>
  <c r="K21" i="11" s="1"/>
  <c r="K61" i="11" s="1"/>
  <c r="P20" i="11"/>
  <c r="R20" i="11" s="1"/>
  <c r="P53" i="11"/>
  <c r="R53" i="11" s="1"/>
  <c r="K20" i="11"/>
  <c r="K49" i="11" s="1"/>
  <c r="K60" i="11" s="1"/>
  <c r="I19" i="11"/>
  <c r="I980" i="11" s="1"/>
  <c r="P18" i="11"/>
  <c r="R18" i="11" s="1"/>
  <c r="K18" i="11"/>
  <c r="R17" i="11"/>
  <c r="P16" i="11"/>
  <c r="P49" i="11" s="1"/>
  <c r="R49" i="11" s="1"/>
  <c r="K16" i="11"/>
  <c r="P15" i="11"/>
  <c r="R15" i="11" s="1"/>
  <c r="I15" i="11"/>
  <c r="I77" i="11" s="1"/>
  <c r="I103" i="11" s="1"/>
  <c r="K14" i="11"/>
  <c r="K13" i="11"/>
  <c r="K12" i="1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4" i="1"/>
  <c r="AG45" i="1"/>
  <c r="AG47" i="1"/>
  <c r="AG48" i="1"/>
  <c r="AG49" i="1"/>
  <c r="AG50" i="1"/>
  <c r="AE50" i="1" s="1"/>
  <c r="AG51" i="1"/>
  <c r="AE51" i="1" s="1"/>
  <c r="AG52" i="1"/>
  <c r="AE52" i="1" s="1"/>
  <c r="AG53" i="1"/>
  <c r="AE53" i="1" s="1"/>
  <c r="AG54" i="1"/>
  <c r="AE54" i="1" s="1"/>
  <c r="AG55" i="1"/>
  <c r="AE55" i="1" s="1"/>
  <c r="AG56" i="1"/>
  <c r="AE56" i="1" s="1"/>
  <c r="AG57" i="1"/>
  <c r="AE57" i="1" s="1"/>
  <c r="AG58" i="1"/>
  <c r="AE58" i="1" s="1"/>
  <c r="AG59" i="1"/>
  <c r="AE59" i="1" s="1"/>
  <c r="AG60" i="1"/>
  <c r="AE60" i="1" s="1"/>
  <c r="AG61" i="1"/>
  <c r="AE61" i="1" s="1"/>
  <c r="AG62" i="1"/>
  <c r="AE62" i="1" s="1"/>
  <c r="AG63" i="1"/>
  <c r="AE63" i="1" s="1"/>
  <c r="AG64" i="1"/>
  <c r="AE64" i="1" s="1"/>
  <c r="AG65" i="1"/>
  <c r="AE65" i="1" s="1"/>
  <c r="AG9" i="1"/>
  <c r="D417" i="64"/>
  <c r="D542" i="64" s="1"/>
  <c r="C417" i="64"/>
  <c r="C416" i="64"/>
  <c r="C413" i="64"/>
  <c r="D413" i="64"/>
  <c r="F413" i="64" s="1"/>
  <c r="D412" i="64"/>
  <c r="D411" i="64"/>
  <c r="C410" i="64"/>
  <c r="C535" i="64" s="1"/>
  <c r="D532" i="64"/>
  <c r="F532" i="64" s="1"/>
  <c r="D407" i="64"/>
  <c r="D528" i="64"/>
  <c r="D506" i="64"/>
  <c r="C148" i="64"/>
  <c r="C291" i="64"/>
  <c r="C414" i="64" s="1"/>
  <c r="D178" i="64"/>
  <c r="D256" i="64" s="1"/>
  <c r="D265" i="64" s="1"/>
  <c r="D64" i="64"/>
  <c r="AP36" i="64" s="1"/>
  <c r="AR36" i="64" s="1"/>
  <c r="E10" i="50"/>
  <c r="G71" i="50"/>
  <c r="G7" i="50"/>
  <c r="A9" i="50" s="1"/>
  <c r="F15" i="50"/>
  <c r="F11" i="50"/>
  <c r="AC1563" i="55"/>
  <c r="AC1564" i="55"/>
  <c r="AC1565" i="55"/>
  <c r="AC1566" i="55"/>
  <c r="AC1567" i="55"/>
  <c r="AC1568" i="55"/>
  <c r="AC1569" i="55"/>
  <c r="AC1570" i="55"/>
  <c r="AC1571" i="55"/>
  <c r="AC1572" i="55"/>
  <c r="AC1573" i="55"/>
  <c r="AC1574" i="55"/>
  <c r="AC1575" i="55"/>
  <c r="AC1576" i="55"/>
  <c r="AC1577" i="55"/>
  <c r="AC1578" i="55"/>
  <c r="AC1579" i="55"/>
  <c r="AC1580" i="55"/>
  <c r="AC1581" i="55"/>
  <c r="AC1582" i="55"/>
  <c r="AC1583" i="55"/>
  <c r="AC1584" i="55"/>
  <c r="AC1585" i="55"/>
  <c r="AC1586" i="55"/>
  <c r="AC1587" i="55"/>
  <c r="AC1588" i="55"/>
  <c r="AC1589" i="55"/>
  <c r="AC1590" i="55"/>
  <c r="AC1591" i="55"/>
  <c r="AC1592" i="55"/>
  <c r="AC1593" i="55"/>
  <c r="AC1594" i="55"/>
  <c r="L4076" i="1"/>
  <c r="I4069" i="1"/>
  <c r="K4069" i="1" s="1"/>
  <c r="I4067" i="1"/>
  <c r="J4060" i="1"/>
  <c r="J4061" i="1" s="1"/>
  <c r="F4067" i="1" s="1"/>
  <c r="K4058" i="1"/>
  <c r="J4058" i="1"/>
  <c r="F4066" i="1" s="1"/>
  <c r="J4055" i="1"/>
  <c r="F4065" i="1" s="1"/>
  <c r="J4050" i="1"/>
  <c r="J4049" i="1"/>
  <c r="I4026" i="1"/>
  <c r="K4026" i="1" s="1"/>
  <c r="K4011" i="1"/>
  <c r="I4009" i="1"/>
  <c r="I4024" i="1" s="1"/>
  <c r="K3993" i="1"/>
  <c r="I3964" i="1"/>
  <c r="I3981" i="1" s="1"/>
  <c r="I3962" i="1"/>
  <c r="K3962" i="1" s="1"/>
  <c r="H3962" i="1"/>
  <c r="H3958" i="1"/>
  <c r="K3948" i="1"/>
  <c r="K3946" i="1"/>
  <c r="I3943" i="1"/>
  <c r="I3959" i="1" s="1"/>
  <c r="I3976" i="1" s="1"/>
  <c r="K3976" i="1" s="1"/>
  <c r="I3942" i="1"/>
  <c r="K3942" i="1" s="1"/>
  <c r="I3941" i="1"/>
  <c r="I3957" i="1" s="1"/>
  <c r="I3940" i="1"/>
  <c r="I3956" i="1" s="1"/>
  <c r="K3928" i="1"/>
  <c r="K3925" i="1"/>
  <c r="K3924" i="1"/>
  <c r="K3923" i="1"/>
  <c r="K3922" i="1"/>
  <c r="E3897" i="1"/>
  <c r="G3897" i="1" s="1"/>
  <c r="G3896" i="1"/>
  <c r="H3885" i="1"/>
  <c r="H3866" i="1"/>
  <c r="H3865" i="1"/>
  <c r="H3864" i="1"/>
  <c r="H3863" i="1"/>
  <c r="I3861" i="1"/>
  <c r="H3855" i="1"/>
  <c r="H3876" i="1" s="1"/>
  <c r="H3892" i="1" s="1"/>
  <c r="J3892" i="1" s="1"/>
  <c r="H3845" i="1"/>
  <c r="H3844" i="1"/>
  <c r="H3843" i="1"/>
  <c r="H3842" i="1"/>
  <c r="I3840" i="1"/>
  <c r="K3821" i="1"/>
  <c r="K3805" i="1"/>
  <c r="K3789" i="1"/>
  <c r="K3788" i="1"/>
  <c r="K3787" i="1"/>
  <c r="K3786" i="1"/>
  <c r="K3785" i="1"/>
  <c r="K3784" i="1"/>
  <c r="K3783" i="1"/>
  <c r="K3782" i="1"/>
  <c r="K3781" i="1"/>
  <c r="K3766" i="1"/>
  <c r="K3765" i="1"/>
  <c r="K3763" i="1"/>
  <c r="K3764" i="1" s="1"/>
  <c r="I3761" i="1"/>
  <c r="K3761" i="1" s="1"/>
  <c r="K3762" i="1" s="1"/>
  <c r="K3734" i="1"/>
  <c r="V3720" i="1"/>
  <c r="X3720" i="1" s="1"/>
  <c r="V3719" i="1"/>
  <c r="X3719" i="1" s="1"/>
  <c r="V3718" i="1"/>
  <c r="X3718" i="1" s="1"/>
  <c r="R3718" i="1"/>
  <c r="V3717" i="1"/>
  <c r="X3717" i="1" s="1"/>
  <c r="J3717" i="1"/>
  <c r="V3716" i="1"/>
  <c r="R3716" i="1"/>
  <c r="K3716" i="1"/>
  <c r="J3716" i="1"/>
  <c r="R3715" i="1"/>
  <c r="K3715" i="1"/>
  <c r="J3715" i="1"/>
  <c r="R3714" i="1"/>
  <c r="K3714" i="1"/>
  <c r="J3714" i="1"/>
  <c r="R3713" i="1"/>
  <c r="K3713" i="1"/>
  <c r="J3713" i="1"/>
  <c r="N3709" i="1"/>
  <c r="X3706" i="1"/>
  <c r="X3705" i="1"/>
  <c r="X3704" i="1"/>
  <c r="X3703" i="1"/>
  <c r="K3703" i="1"/>
  <c r="V3694" i="1"/>
  <c r="X3694" i="1" s="1"/>
  <c r="V3693" i="1"/>
  <c r="X3693" i="1" s="1"/>
  <c r="H3693" i="1"/>
  <c r="V3692" i="1"/>
  <c r="X3692" i="1" s="1"/>
  <c r="I3692" i="1"/>
  <c r="H3692" i="1"/>
  <c r="F3692" i="1"/>
  <c r="V3691" i="1"/>
  <c r="X3691" i="1" s="1"/>
  <c r="I3691" i="1"/>
  <c r="H3691" i="1"/>
  <c r="F3691" i="1"/>
  <c r="V3690" i="1"/>
  <c r="X3690" i="1" s="1"/>
  <c r="V3688" i="1"/>
  <c r="X3688" i="1" s="1"/>
  <c r="H3688" i="1"/>
  <c r="V3687" i="1"/>
  <c r="X3687" i="1" s="1"/>
  <c r="H3687" i="1"/>
  <c r="V3686" i="1"/>
  <c r="X3686" i="1" s="1"/>
  <c r="H3686" i="1"/>
  <c r="V3685" i="1"/>
  <c r="X3685" i="1" s="1"/>
  <c r="H3685" i="1"/>
  <c r="F3685" i="1"/>
  <c r="K3685" i="1" s="1"/>
  <c r="V3684" i="1"/>
  <c r="X3684" i="1" s="1"/>
  <c r="F3683" i="1"/>
  <c r="K3683" i="1" s="1"/>
  <c r="H3682" i="1"/>
  <c r="H3681" i="1"/>
  <c r="F3681" i="1"/>
  <c r="K3671" i="1"/>
  <c r="K3670" i="1"/>
  <c r="AE3667" i="1"/>
  <c r="X3664" i="1"/>
  <c r="K3664" i="1"/>
  <c r="X3663" i="1"/>
  <c r="X3662" i="1"/>
  <c r="K3662" i="1"/>
  <c r="X3661" i="1"/>
  <c r="X3660" i="1"/>
  <c r="AE3659" i="1"/>
  <c r="AG3659" i="1" s="1"/>
  <c r="AG3658" i="1"/>
  <c r="X3658" i="1"/>
  <c r="AG3657" i="1"/>
  <c r="X3657" i="1"/>
  <c r="AG3656" i="1"/>
  <c r="X3656" i="1"/>
  <c r="AE3655" i="1"/>
  <c r="AG3655" i="1" s="1"/>
  <c r="X3655" i="1"/>
  <c r="AE3654" i="1"/>
  <c r="AG3654" i="1" s="1"/>
  <c r="AE3653" i="1"/>
  <c r="AG3653" i="1" s="1"/>
  <c r="V3653" i="1"/>
  <c r="AE3652" i="1" s="1"/>
  <c r="AG3652" i="1" s="1"/>
  <c r="X3644" i="1"/>
  <c r="X3643" i="1"/>
  <c r="X3642" i="1"/>
  <c r="X3641" i="1"/>
  <c r="X3640" i="1"/>
  <c r="X3639" i="1"/>
  <c r="I3639" i="1"/>
  <c r="K3639" i="1" s="1"/>
  <c r="X3638" i="1"/>
  <c r="I3628" i="1"/>
  <c r="K3628" i="1" s="1"/>
  <c r="I3627" i="1"/>
  <c r="K3627" i="1" s="1"/>
  <c r="K3626" i="1"/>
  <c r="H3624" i="1"/>
  <c r="J3617" i="1"/>
  <c r="W3616" i="1"/>
  <c r="S3617" i="1" s="1"/>
  <c r="S3618" i="1" s="1"/>
  <c r="X3611" i="1"/>
  <c r="K3607" i="1"/>
  <c r="K3606" i="1"/>
  <c r="K3605" i="1"/>
  <c r="I3604" i="1"/>
  <c r="K3604" i="1" s="1"/>
  <c r="K3603" i="1"/>
  <c r="I3602" i="1"/>
  <c r="I3624" i="1" s="1"/>
  <c r="K3624" i="1" s="1"/>
  <c r="V3601" i="1"/>
  <c r="S3602" i="1" s="1"/>
  <c r="S3603" i="1" s="1"/>
  <c r="Y3596" i="1"/>
  <c r="X3594" i="1"/>
  <c r="V3584" i="1"/>
  <c r="S3585" i="1" s="1"/>
  <c r="S3586" i="1" s="1"/>
  <c r="I3574" i="1"/>
  <c r="I3584" i="1" s="1"/>
  <c r="K3584" i="1" s="1"/>
  <c r="K3585" i="1" s="1"/>
  <c r="K3586" i="1" s="1"/>
  <c r="I3573" i="1"/>
  <c r="I3583" i="1" s="1"/>
  <c r="K3583" i="1" s="1"/>
  <c r="V3569" i="1"/>
  <c r="S3571" i="1" s="1"/>
  <c r="R3565" i="1"/>
  <c r="K3562" i="1"/>
  <c r="R3560" i="1"/>
  <c r="I3560" i="1"/>
  <c r="P3563" i="1" s="1"/>
  <c r="R3563" i="1" s="1"/>
  <c r="K3557" i="1"/>
  <c r="AE3553" i="1"/>
  <c r="AB3554" i="1" s="1"/>
  <c r="V3553" i="1"/>
  <c r="S3554" i="1" s="1"/>
  <c r="M3550" i="1"/>
  <c r="M3549" i="1"/>
  <c r="M3548" i="1"/>
  <c r="M3547" i="1"/>
  <c r="M3546" i="1"/>
  <c r="M3545" i="1"/>
  <c r="M3544" i="1"/>
  <c r="P3541" i="1"/>
  <c r="M3543" i="1" s="1"/>
  <c r="AE3538" i="1"/>
  <c r="AE3554" i="1" s="1"/>
  <c r="I3538" i="1"/>
  <c r="AE3537" i="1"/>
  <c r="V3537" i="1"/>
  <c r="S3538" i="1" s="1"/>
  <c r="I3537" i="1"/>
  <c r="F3538" i="1" s="1"/>
  <c r="I3529" i="1"/>
  <c r="I3545" i="1" s="1"/>
  <c r="P3549" i="1" s="1"/>
  <c r="R3549" i="1" s="1"/>
  <c r="I3527" i="1"/>
  <c r="P3531" i="1" s="1"/>
  <c r="R3531" i="1" s="1"/>
  <c r="P3526" i="1"/>
  <c r="I3526" i="1"/>
  <c r="P3525" i="1"/>
  <c r="M3526" i="1" s="1"/>
  <c r="M3527" i="1" s="1"/>
  <c r="I3521" i="1"/>
  <c r="F3522" i="1" s="1"/>
  <c r="V3517" i="1"/>
  <c r="S3519" i="1" s="1"/>
  <c r="K3508" i="1"/>
  <c r="M3507" i="1"/>
  <c r="I3489" i="1"/>
  <c r="K3489" i="1" s="1"/>
  <c r="I3488" i="1"/>
  <c r="K3488" i="1" s="1"/>
  <c r="I3487" i="1"/>
  <c r="K3487" i="1" s="1"/>
  <c r="I3486" i="1"/>
  <c r="K3486" i="1" s="1"/>
  <c r="I3485" i="1"/>
  <c r="K3485" i="1" s="1"/>
  <c r="I3484" i="1"/>
  <c r="K3484" i="1" s="1"/>
  <c r="K3481" i="1"/>
  <c r="J3479" i="1"/>
  <c r="J3478" i="1"/>
  <c r="J3477" i="1"/>
  <c r="I3466" i="1"/>
  <c r="P3462" i="1"/>
  <c r="R3462" i="1" s="1"/>
  <c r="I3462" i="1"/>
  <c r="P3460" i="1"/>
  <c r="R3460" i="1" s="1"/>
  <c r="K3454" i="1"/>
  <c r="P3440" i="1"/>
  <c r="R3440" i="1" s="1"/>
  <c r="P3439" i="1"/>
  <c r="R3439" i="1" s="1"/>
  <c r="R3438" i="1"/>
  <c r="K3427" i="1"/>
  <c r="K3426" i="1"/>
  <c r="K3425" i="1"/>
  <c r="K3424" i="1"/>
  <c r="I3422" i="1"/>
  <c r="I3416" i="1"/>
  <c r="I3415" i="1"/>
  <c r="I3411" i="1"/>
  <c r="I3410" i="1"/>
  <c r="I3409" i="1"/>
  <c r="F3420" i="1" s="1"/>
  <c r="I3408" i="1"/>
  <c r="F3423" i="1" s="1"/>
  <c r="I3366" i="1"/>
  <c r="K3340" i="1"/>
  <c r="P3327" i="1"/>
  <c r="R3327" i="1" s="1"/>
  <c r="P3326" i="1"/>
  <c r="R3326" i="1" s="1"/>
  <c r="K3320" i="1"/>
  <c r="I3310" i="1"/>
  <c r="I3309" i="1"/>
  <c r="I3307" i="1"/>
  <c r="K3307" i="1" s="1"/>
  <c r="I3304" i="1"/>
  <c r="K3304" i="1" s="1"/>
  <c r="I3303" i="1"/>
  <c r="K3303" i="1" s="1"/>
  <c r="I3302" i="1"/>
  <c r="K3302" i="1" s="1"/>
  <c r="I3301" i="1"/>
  <c r="K3301" i="1" s="1"/>
  <c r="P3293" i="1"/>
  <c r="P3325" i="1" s="1"/>
  <c r="I3290" i="1"/>
  <c r="K3289" i="1"/>
  <c r="K3288" i="1"/>
  <c r="K3287" i="1"/>
  <c r="K3286" i="1"/>
  <c r="K3285" i="1"/>
  <c r="K3284" i="1"/>
  <c r="K3281" i="1"/>
  <c r="P3267" i="1"/>
  <c r="I3327" i="1" s="1"/>
  <c r="P3266" i="1"/>
  <c r="I3326" i="1" s="1"/>
  <c r="I3266" i="1"/>
  <c r="P3265" i="1"/>
  <c r="I3325" i="1" s="1"/>
  <c r="P3264" i="1"/>
  <c r="I3324" i="1" s="1"/>
  <c r="K3262" i="1"/>
  <c r="R3260" i="1"/>
  <c r="V3257" i="1"/>
  <c r="X3257" i="1" s="1"/>
  <c r="V3256" i="1"/>
  <c r="X3256" i="1" s="1"/>
  <c r="V3255" i="1"/>
  <c r="X3255" i="1" s="1"/>
  <c r="X3254" i="1"/>
  <c r="V3254" i="1"/>
  <c r="V3253" i="1"/>
  <c r="X3253" i="1" s="1"/>
  <c r="V3252" i="1"/>
  <c r="X3252" i="1" s="1"/>
  <c r="V3249" i="1"/>
  <c r="X3249" i="1" s="1"/>
  <c r="L3236" i="1"/>
  <c r="P3233" i="1"/>
  <c r="P3447" i="1" s="1"/>
  <c r="R3447" i="1" s="1"/>
  <c r="P3232" i="1"/>
  <c r="P3446" i="1" s="1"/>
  <c r="R3446" i="1" s="1"/>
  <c r="P3231" i="1"/>
  <c r="P3445" i="1" s="1"/>
  <c r="R3445" i="1" s="1"/>
  <c r="P3230" i="1"/>
  <c r="P3444" i="1" s="1"/>
  <c r="R3444" i="1" s="1"/>
  <c r="P3229" i="1"/>
  <c r="P3296" i="1" s="1"/>
  <c r="P3228" i="1"/>
  <c r="R3226" i="1"/>
  <c r="R3225" i="1"/>
  <c r="R3224" i="1"/>
  <c r="P3223" i="1"/>
  <c r="P3437" i="1" s="1"/>
  <c r="R3437" i="1" s="1"/>
  <c r="L3210" i="1"/>
  <c r="P3199" i="1"/>
  <c r="P3234" i="1" s="1"/>
  <c r="S3198" i="1"/>
  <c r="T3198" i="1" s="1"/>
  <c r="R3198" i="1"/>
  <c r="R3197" i="1"/>
  <c r="R3196" i="1"/>
  <c r="R3195" i="1"/>
  <c r="L3194" i="1"/>
  <c r="R3191" i="1"/>
  <c r="R3190" i="1"/>
  <c r="K3156" i="1"/>
  <c r="I3155" i="1"/>
  <c r="P3162" i="1" s="1"/>
  <c r="R3162" i="1" s="1"/>
  <c r="I3154" i="1"/>
  <c r="U3153" i="1"/>
  <c r="I3153" i="1"/>
  <c r="P3160" i="1" s="1"/>
  <c r="U3152" i="1"/>
  <c r="I3152" i="1"/>
  <c r="K3152" i="1" s="1"/>
  <c r="U3151" i="1"/>
  <c r="I3151" i="1"/>
  <c r="P3158" i="1" s="1"/>
  <c r="I3150" i="1"/>
  <c r="K3150" i="1" s="1"/>
  <c r="U3149" i="1"/>
  <c r="U3148" i="1"/>
  <c r="I3148" i="1"/>
  <c r="F3148" i="1"/>
  <c r="P3147" i="1"/>
  <c r="P3146" i="1"/>
  <c r="P3143" i="1"/>
  <c r="M3154" i="1" s="1"/>
  <c r="P3141" i="1"/>
  <c r="M3153" i="1" s="1"/>
  <c r="P3140" i="1"/>
  <c r="M3156" i="1" s="1"/>
  <c r="V3136" i="1"/>
  <c r="X3136" i="1" s="1"/>
  <c r="V3134" i="1"/>
  <c r="X3134" i="1" s="1"/>
  <c r="R3120" i="1"/>
  <c r="K3120" i="1"/>
  <c r="X3119" i="1"/>
  <c r="R3119" i="1"/>
  <c r="K3119" i="1"/>
  <c r="V3118" i="1"/>
  <c r="X3118" i="1" s="1"/>
  <c r="X3117" i="1"/>
  <c r="V3115" i="1"/>
  <c r="I4066" i="1" s="1"/>
  <c r="K4066" i="1" s="1"/>
  <c r="I3110" i="1"/>
  <c r="K3110" i="1" s="1"/>
  <c r="V3108" i="1"/>
  <c r="V3107" i="1"/>
  <c r="K3105" i="1"/>
  <c r="V3104" i="1"/>
  <c r="V3102" i="1"/>
  <c r="V3101" i="1"/>
  <c r="K3082" i="1"/>
  <c r="F3075" i="1"/>
  <c r="F3056" i="1"/>
  <c r="I3055" i="1"/>
  <c r="K3038" i="1"/>
  <c r="F233" i="77" s="1"/>
  <c r="K3017" i="1"/>
  <c r="K3041" i="1" s="1"/>
  <c r="K3014" i="1"/>
  <c r="K3012" i="1"/>
  <c r="K3009" i="1"/>
  <c r="K2995" i="1"/>
  <c r="I2970" i="1"/>
  <c r="I2967" i="1"/>
  <c r="I2964" i="1"/>
  <c r="I2963" i="1"/>
  <c r="P2925" i="1"/>
  <c r="P2924" i="1"/>
  <c r="P2923" i="1"/>
  <c r="I2884" i="1"/>
  <c r="K2884" i="1" s="1"/>
  <c r="K2883" i="1"/>
  <c r="I2871" i="1"/>
  <c r="K2871" i="1" s="1"/>
  <c r="I2870" i="1"/>
  <c r="K2870" i="1" s="1"/>
  <c r="I2869" i="1"/>
  <c r="K2869" i="1" s="1"/>
  <c r="I2868" i="1"/>
  <c r="K2868" i="1" s="1"/>
  <c r="K2866" i="1"/>
  <c r="M2855" i="1"/>
  <c r="M2854" i="1"/>
  <c r="I2854" i="1"/>
  <c r="K2834" i="1"/>
  <c r="J2831" i="1"/>
  <c r="P2830" i="1"/>
  <c r="P2829" i="1"/>
  <c r="R2829" i="1" s="1"/>
  <c r="P2828" i="1"/>
  <c r="P2827" i="1"/>
  <c r="P2860" i="1" s="1"/>
  <c r="R2860" i="1" s="1"/>
  <c r="P2826" i="1"/>
  <c r="P2859" i="1" s="1"/>
  <c r="R2859" i="1" s="1"/>
  <c r="P2825" i="1"/>
  <c r="R2825" i="1" s="1"/>
  <c r="K2823" i="1"/>
  <c r="M2822" i="1"/>
  <c r="K2822" i="1"/>
  <c r="M2821" i="1"/>
  <c r="K2821" i="1"/>
  <c r="K2820" i="1"/>
  <c r="K2819" i="1"/>
  <c r="K2818" i="1"/>
  <c r="F2814" i="1"/>
  <c r="S2782" i="1" s="1"/>
  <c r="AE2795" i="1"/>
  <c r="AG2795" i="1" s="1"/>
  <c r="AE2794" i="1"/>
  <c r="AG2794" i="1" s="1"/>
  <c r="AE2793" i="1"/>
  <c r="AG2793" i="1" s="1"/>
  <c r="AE2792" i="1"/>
  <c r="AG2792" i="1" s="1"/>
  <c r="S2792" i="1"/>
  <c r="K2792" i="1"/>
  <c r="AE2791" i="1"/>
  <c r="AG2791" i="1" s="1"/>
  <c r="V2791" i="1"/>
  <c r="S2791" i="1"/>
  <c r="AE2790" i="1"/>
  <c r="AG2790" i="1" s="1"/>
  <c r="V2790" i="1"/>
  <c r="S2790" i="1"/>
  <c r="V2789" i="1"/>
  <c r="S2789" i="1"/>
  <c r="AE2788" i="1"/>
  <c r="AG2788" i="1" s="1"/>
  <c r="V2788" i="1"/>
  <c r="S2788" i="1"/>
  <c r="V2787" i="1"/>
  <c r="S2787" i="1"/>
  <c r="V2786" i="1"/>
  <c r="S2786" i="1"/>
  <c r="S2785" i="1"/>
  <c r="V2784" i="1"/>
  <c r="X2784" i="1" s="1"/>
  <c r="S2781" i="1"/>
  <c r="L2778" i="1"/>
  <c r="F2815" i="1" s="1"/>
  <c r="Y2777" i="1"/>
  <c r="K2774" i="1"/>
  <c r="K2773" i="1"/>
  <c r="E2757" i="1"/>
  <c r="E2759" i="1" s="1"/>
  <c r="E2755" i="1"/>
  <c r="E2756" i="1" s="1"/>
  <c r="I2733" i="1"/>
  <c r="K2733" i="1" s="1"/>
  <c r="I2717" i="1"/>
  <c r="K2717" i="1" s="1"/>
  <c r="I2711" i="1"/>
  <c r="L2688" i="1"/>
  <c r="K2685" i="1"/>
  <c r="I2680" i="1"/>
  <c r="K2680" i="1" s="1"/>
  <c r="I2670" i="1"/>
  <c r="I2669" i="1"/>
  <c r="I2668" i="1"/>
  <c r="I3106" i="1" s="1"/>
  <c r="K3106" i="1" s="1"/>
  <c r="I2667" i="1"/>
  <c r="K2667" i="1" s="1"/>
  <c r="K2665" i="1"/>
  <c r="AE2659" i="1"/>
  <c r="AG2659" i="1" s="1"/>
  <c r="AG2657" i="1"/>
  <c r="AG2656" i="1"/>
  <c r="AG2655" i="1"/>
  <c r="AG2654" i="1"/>
  <c r="AG2653" i="1"/>
  <c r="AB2649" i="1"/>
  <c r="AE2645" i="1"/>
  <c r="AE2644" i="1"/>
  <c r="P2642" i="1"/>
  <c r="I2642" i="1"/>
  <c r="V2610" i="1" s="1"/>
  <c r="Z2608" i="1" s="1"/>
  <c r="I2641" i="1"/>
  <c r="P2648" i="1" s="1"/>
  <c r="R2648" i="1" s="1"/>
  <c r="AE2640" i="1"/>
  <c r="M2640" i="1"/>
  <c r="I2640" i="1"/>
  <c r="K2640" i="1" s="1"/>
  <c r="AE2639" i="1"/>
  <c r="I2639" i="1"/>
  <c r="P2646" i="1" s="1"/>
  <c r="R2646" i="1" s="1"/>
  <c r="I2638" i="1"/>
  <c r="P2645" i="1" s="1"/>
  <c r="R2645" i="1" s="1"/>
  <c r="AE2637" i="1"/>
  <c r="AB2652" i="1" s="1"/>
  <c r="P2637" i="1"/>
  <c r="M2642" i="1" s="1"/>
  <c r="I2637" i="1"/>
  <c r="K2635" i="1"/>
  <c r="P2632" i="1"/>
  <c r="M2641" i="1" s="1"/>
  <c r="K2629" i="1"/>
  <c r="I2629" i="1"/>
  <c r="I2630" i="1" s="1"/>
  <c r="I2625" i="1"/>
  <c r="AE2623" i="1"/>
  <c r="AG2623" i="1" s="1"/>
  <c r="AB2615" i="1"/>
  <c r="AE2611" i="1"/>
  <c r="AE2610" i="1"/>
  <c r="K2610" i="1"/>
  <c r="X2609" i="1"/>
  <c r="I2609" i="1"/>
  <c r="H3854" i="1" s="1"/>
  <c r="V2608" i="1"/>
  <c r="X2608" i="1" s="1"/>
  <c r="Z2606" i="1" s="1"/>
  <c r="Z2607" i="1"/>
  <c r="AE2606" i="1"/>
  <c r="AE2605" i="1"/>
  <c r="I2604" i="1"/>
  <c r="AE2603" i="1"/>
  <c r="AB2618" i="1" s="1"/>
  <c r="V2603" i="1"/>
  <c r="AE2617" i="1" s="1"/>
  <c r="Z2601" i="1"/>
  <c r="S2601" i="1"/>
  <c r="V2597" i="1"/>
  <c r="V2596" i="1"/>
  <c r="V2592" i="1"/>
  <c r="V2591" i="1"/>
  <c r="V2589" i="1"/>
  <c r="S2604" i="1" s="1"/>
  <c r="O2580" i="1"/>
  <c r="P2576" i="1"/>
  <c r="R2576" i="1" s="1"/>
  <c r="K2575" i="1"/>
  <c r="H2574" i="1"/>
  <c r="P2569" i="1"/>
  <c r="I2569" i="1"/>
  <c r="K2543" i="1"/>
  <c r="K2540" i="1"/>
  <c r="I2534" i="1"/>
  <c r="N2522" i="1"/>
  <c r="R2517" i="1"/>
  <c r="P2517" i="1"/>
  <c r="K2514" i="1"/>
  <c r="R2510" i="1"/>
  <c r="K2510" i="1"/>
  <c r="I2509" i="1"/>
  <c r="P2516" i="1" s="1"/>
  <c r="R2516" i="1" s="1"/>
  <c r="P2507" i="1"/>
  <c r="P2506" i="1"/>
  <c r="P2505" i="1"/>
  <c r="P2504" i="1"/>
  <c r="I2503" i="1"/>
  <c r="H2487" i="1"/>
  <c r="I2479" i="1"/>
  <c r="I2481" i="1" s="1"/>
  <c r="F2485" i="1" s="1"/>
  <c r="H2472" i="1"/>
  <c r="I2469" i="1"/>
  <c r="K2469" i="1" s="1"/>
  <c r="I2468" i="1"/>
  <c r="I2539" i="1" s="1"/>
  <c r="I2467" i="1"/>
  <c r="I2466" i="1"/>
  <c r="I2537" i="1" s="1"/>
  <c r="I2462" i="1"/>
  <c r="I2442" i="1"/>
  <c r="K2442" i="1" s="1"/>
  <c r="R2437" i="1"/>
  <c r="R2429" i="1"/>
  <c r="K2422" i="1"/>
  <c r="R2408" i="1"/>
  <c r="I2408" i="1"/>
  <c r="K2408" i="1" s="1"/>
  <c r="R2407" i="1"/>
  <c r="R2406" i="1"/>
  <c r="R2405" i="1"/>
  <c r="R2404" i="1"/>
  <c r="R2403" i="1"/>
  <c r="R2402" i="1"/>
  <c r="R2401" i="1"/>
  <c r="R2400" i="1"/>
  <c r="R2399" i="1"/>
  <c r="R2398" i="1"/>
  <c r="R2397" i="1"/>
  <c r="K2397" i="1"/>
  <c r="R2396" i="1"/>
  <c r="R2395" i="1"/>
  <c r="R2394" i="1"/>
  <c r="R2393" i="1"/>
  <c r="R2392" i="1"/>
  <c r="E2392" i="1"/>
  <c r="E2393" i="1" s="1"/>
  <c r="R2391" i="1"/>
  <c r="K2388" i="1"/>
  <c r="K2387" i="1"/>
  <c r="P2372" i="1"/>
  <c r="R2372" i="1" s="1"/>
  <c r="P2371" i="1"/>
  <c r="R2371" i="1" s="1"/>
  <c r="K2366" i="1"/>
  <c r="K2365" i="1"/>
  <c r="K2364" i="1"/>
  <c r="I2347" i="1"/>
  <c r="K2347" i="1" s="1"/>
  <c r="D2347" i="1"/>
  <c r="R2345" i="1"/>
  <c r="R2334" i="1"/>
  <c r="K2327" i="1"/>
  <c r="E2313" i="1"/>
  <c r="K2312" i="1"/>
  <c r="K2311" i="1"/>
  <c r="K2310" i="1"/>
  <c r="I2309" i="1"/>
  <c r="K2309" i="1" s="1"/>
  <c r="L2307" i="1"/>
  <c r="L2308" i="1" s="1"/>
  <c r="I2299" i="1"/>
  <c r="K2299" i="1" s="1"/>
  <c r="H2299" i="1"/>
  <c r="O2299" i="1" s="1"/>
  <c r="I2297" i="1"/>
  <c r="K2297" i="1" s="1"/>
  <c r="R2295" i="1"/>
  <c r="K2295" i="1"/>
  <c r="L2270" i="1"/>
  <c r="L2260" i="1"/>
  <c r="L2259" i="1"/>
  <c r="M2255" i="1"/>
  <c r="K2248" i="1"/>
  <c r="I2247" i="1"/>
  <c r="K2247" i="1" s="1"/>
  <c r="I2246" i="1"/>
  <c r="K2246" i="1" s="1"/>
  <c r="I2245" i="1"/>
  <c r="K2245" i="1" s="1"/>
  <c r="I2244" i="1"/>
  <c r="K2244" i="1" s="1"/>
  <c r="I2221" i="1"/>
  <c r="K2221" i="1" s="1"/>
  <c r="K2225" i="1" s="1"/>
  <c r="I2212" i="1"/>
  <c r="K2212" i="1" s="1"/>
  <c r="K2216" i="1" s="1"/>
  <c r="C413" i="55" s="1"/>
  <c r="I2202" i="1"/>
  <c r="J2197" i="1"/>
  <c r="K2197" i="1" s="1"/>
  <c r="K2200" i="1" s="1"/>
  <c r="I2189" i="1"/>
  <c r="K2189" i="1" s="1"/>
  <c r="K2193" i="1" s="1"/>
  <c r="C409" i="55" s="1"/>
  <c r="I2176" i="1"/>
  <c r="K2176" i="1" s="1"/>
  <c r="H2174" i="1"/>
  <c r="I2163" i="1"/>
  <c r="K2163" i="1" s="1"/>
  <c r="R2151" i="1"/>
  <c r="I2149" i="1"/>
  <c r="P2156" i="1" s="1"/>
  <c r="R2156" i="1" s="1"/>
  <c r="I2144" i="1"/>
  <c r="K2144" i="1" s="1"/>
  <c r="I2129" i="1"/>
  <c r="I2124" i="1"/>
  <c r="I2116" i="1"/>
  <c r="K2116" i="1" s="1"/>
  <c r="K2119" i="1" s="1"/>
  <c r="I2104" i="1"/>
  <c r="K2104" i="1" s="1"/>
  <c r="K2096" i="1"/>
  <c r="K2095" i="1"/>
  <c r="I2094" i="1"/>
  <c r="I2093" i="1"/>
  <c r="P2080" i="1"/>
  <c r="P2079" i="1"/>
  <c r="I2076" i="1"/>
  <c r="K2076" i="1" s="1"/>
  <c r="I2075" i="1"/>
  <c r="K2075" i="1" s="1"/>
  <c r="I2074" i="1"/>
  <c r="K2074" i="1" s="1"/>
  <c r="I2073" i="1"/>
  <c r="K2073" i="1" s="1"/>
  <c r="P2072" i="1"/>
  <c r="M2082" i="1" s="1"/>
  <c r="P2071" i="1"/>
  <c r="M2081" i="1" s="1"/>
  <c r="P2070" i="1"/>
  <c r="M2080" i="1" s="1"/>
  <c r="P2069" i="1"/>
  <c r="M2079" i="1" s="1"/>
  <c r="P2067" i="1"/>
  <c r="M2078" i="1" s="1"/>
  <c r="P2064" i="1"/>
  <c r="P2063" i="1"/>
  <c r="P2059" i="1"/>
  <c r="P2058" i="1"/>
  <c r="P2055" i="1"/>
  <c r="P2054" i="1"/>
  <c r="I2052" i="1"/>
  <c r="K2052" i="1" s="1"/>
  <c r="I2051" i="1"/>
  <c r="K2051" i="1" s="1"/>
  <c r="P2050" i="1"/>
  <c r="K2050" i="1"/>
  <c r="P2049" i="1"/>
  <c r="I2049" i="1"/>
  <c r="K2049" i="1" s="1"/>
  <c r="P2047" i="1"/>
  <c r="P2032" i="1"/>
  <c r="I2024" i="1"/>
  <c r="P2014" i="1"/>
  <c r="I2005" i="1"/>
  <c r="K2005" i="1" s="1"/>
  <c r="P1996" i="1"/>
  <c r="P1990" i="1"/>
  <c r="P1988" i="1"/>
  <c r="I1986" i="1"/>
  <c r="P1986" i="1" s="1"/>
  <c r="R1986" i="1" s="1"/>
  <c r="P1975" i="1"/>
  <c r="I1968" i="1"/>
  <c r="N1943" i="1"/>
  <c r="K1941" i="1"/>
  <c r="K1939" i="1"/>
  <c r="K1936" i="1"/>
  <c r="K1925" i="1"/>
  <c r="I1922" i="1"/>
  <c r="I1923" i="1" s="1"/>
  <c r="K1923" i="1" s="1"/>
  <c r="P1909" i="1"/>
  <c r="R1909" i="1" s="1"/>
  <c r="I1909" i="1"/>
  <c r="K1909" i="1" s="1"/>
  <c r="R1908" i="1"/>
  <c r="I1908" i="1"/>
  <c r="K1908" i="1" s="1"/>
  <c r="I1907" i="1"/>
  <c r="K1907" i="1" s="1"/>
  <c r="P1897" i="1"/>
  <c r="I1895" i="1"/>
  <c r="I1896" i="1" s="1"/>
  <c r="K1896" i="1" s="1"/>
  <c r="R1890" i="1"/>
  <c r="R1889" i="1"/>
  <c r="R1887" i="1"/>
  <c r="I1887" i="1"/>
  <c r="K1886" i="1"/>
  <c r="P1878" i="1"/>
  <c r="R1878" i="1" s="1"/>
  <c r="I1878" i="1"/>
  <c r="R1877" i="1"/>
  <c r="I1870" i="1"/>
  <c r="P1866" i="1"/>
  <c r="P1865" i="1"/>
  <c r="P1896" i="1" s="1"/>
  <c r="P1864" i="1"/>
  <c r="P1895" i="1" s="1"/>
  <c r="P1859" i="1"/>
  <c r="R1859" i="1" s="1"/>
  <c r="P1858" i="1"/>
  <c r="R1858" i="1" s="1"/>
  <c r="P1857" i="1"/>
  <c r="P1888" i="1" s="1"/>
  <c r="K1848" i="1"/>
  <c r="I1843" i="1"/>
  <c r="K1843" i="1" s="1"/>
  <c r="I1842" i="1"/>
  <c r="K1842" i="1" s="1"/>
  <c r="I1840" i="1"/>
  <c r="P1856" i="1" s="1"/>
  <c r="R1856" i="1" s="1"/>
  <c r="K1830" i="1"/>
  <c r="I1825" i="1"/>
  <c r="K1825" i="1" s="1"/>
  <c r="I1824" i="1"/>
  <c r="K1824" i="1" s="1"/>
  <c r="I1822" i="1"/>
  <c r="K1822" i="1" s="1"/>
  <c r="K1812" i="1"/>
  <c r="I1807" i="1"/>
  <c r="I2736" i="1" s="1"/>
  <c r="K2736" i="1" s="1"/>
  <c r="I1806" i="1"/>
  <c r="I2735" i="1" s="1"/>
  <c r="K2735" i="1" s="1"/>
  <c r="I1804" i="1"/>
  <c r="K1804" i="1" s="1"/>
  <c r="M1797" i="1"/>
  <c r="L1797" i="1"/>
  <c r="K1797" i="1"/>
  <c r="K1796" i="1"/>
  <c r="K1793" i="1"/>
  <c r="K1786" i="1"/>
  <c r="I1770" i="1"/>
  <c r="K1770" i="1" s="1"/>
  <c r="I1769" i="1"/>
  <c r="K1769" i="1" s="1"/>
  <c r="K1768" i="1"/>
  <c r="K1756" i="1"/>
  <c r="K1755" i="1"/>
  <c r="K1754" i="1"/>
  <c r="K1751" i="1"/>
  <c r="K1723" i="1"/>
  <c r="K1722" i="1"/>
  <c r="K1721" i="1"/>
  <c r="AE1695" i="1"/>
  <c r="AE1694" i="1"/>
  <c r="K1694" i="1"/>
  <c r="AE1693" i="1"/>
  <c r="AE1692" i="1"/>
  <c r="AE1691" i="1"/>
  <c r="AE1690" i="1"/>
  <c r="AE1689" i="1"/>
  <c r="AE1688" i="1"/>
  <c r="AE1687" i="1"/>
  <c r="K1687" i="1"/>
  <c r="K1690" i="1" s="1"/>
  <c r="C366" i="55" s="1"/>
  <c r="AE1686" i="1"/>
  <c r="AE1685" i="1"/>
  <c r="AE1684" i="1"/>
  <c r="AE1683" i="1"/>
  <c r="AE1682" i="1"/>
  <c r="AE1681" i="1"/>
  <c r="AE1680" i="1"/>
  <c r="K1680" i="1"/>
  <c r="AE1679" i="1"/>
  <c r="AE1678" i="1"/>
  <c r="K1678" i="1"/>
  <c r="AE1677" i="1"/>
  <c r="AE1676" i="1"/>
  <c r="AE1675" i="1"/>
  <c r="AE1674" i="1"/>
  <c r="AE1673" i="1"/>
  <c r="AE1672" i="1"/>
  <c r="AE1671" i="1"/>
  <c r="AE1670" i="1"/>
  <c r="AE1669" i="1"/>
  <c r="AE1668" i="1"/>
  <c r="AE1667" i="1"/>
  <c r="K1667" i="1"/>
  <c r="AE1666" i="1"/>
  <c r="K1666" i="1"/>
  <c r="AE1665" i="1"/>
  <c r="AE1664" i="1"/>
  <c r="AE1663" i="1"/>
  <c r="AE1662" i="1"/>
  <c r="AE1661" i="1"/>
  <c r="AE1660" i="1"/>
  <c r="AE1659" i="1"/>
  <c r="AE1658" i="1"/>
  <c r="AE1657" i="1"/>
  <c r="AE1656" i="1"/>
  <c r="AE1655" i="1"/>
  <c r="AE1654" i="1"/>
  <c r="AE1653" i="1"/>
  <c r="AE1652" i="1"/>
  <c r="AE1651" i="1"/>
  <c r="AE1650" i="1"/>
  <c r="AE1649" i="1"/>
  <c r="AE1648" i="1"/>
  <c r="AE1647" i="1"/>
  <c r="AE1646" i="1"/>
  <c r="AE1645" i="1"/>
  <c r="AE1644" i="1"/>
  <c r="AE1643" i="1"/>
  <c r="AE1642" i="1"/>
  <c r="AE1641" i="1"/>
  <c r="AE1640" i="1"/>
  <c r="S1640" i="1"/>
  <c r="AE1639" i="1"/>
  <c r="AE1638" i="1"/>
  <c r="AE1637" i="1"/>
  <c r="AE1636" i="1"/>
  <c r="AE1635" i="1"/>
  <c r="R1635" i="1"/>
  <c r="AE1634" i="1"/>
  <c r="P1634" i="1"/>
  <c r="AE1633" i="1"/>
  <c r="AE1632" i="1"/>
  <c r="Q1632" i="1"/>
  <c r="AE1631" i="1"/>
  <c r="R1631" i="1"/>
  <c r="Q1631" i="1"/>
  <c r="AE1630" i="1"/>
  <c r="Q1630" i="1"/>
  <c r="I1630" i="1"/>
  <c r="AE1629" i="1"/>
  <c r="R1629" i="1"/>
  <c r="Q1629" i="1"/>
  <c r="I1629" i="1"/>
  <c r="AE1628" i="1"/>
  <c r="Q1628" i="1"/>
  <c r="I1628" i="1"/>
  <c r="AE1627" i="1"/>
  <c r="I1627" i="1"/>
  <c r="AE1626" i="1"/>
  <c r="I1626" i="1"/>
  <c r="D239" i="77" s="1"/>
  <c r="F239" i="77" s="1"/>
  <c r="AE1625" i="1"/>
  <c r="AE1624" i="1"/>
  <c r="AE1623" i="1"/>
  <c r="AE1622" i="1"/>
  <c r="AE1621" i="1"/>
  <c r="AE1620" i="1"/>
  <c r="AE1619" i="1"/>
  <c r="AE1618" i="1"/>
  <c r="AE1617" i="1"/>
  <c r="AE1616" i="1"/>
  <c r="AE1615" i="1"/>
  <c r="O1615" i="1"/>
  <c r="AE1614" i="1"/>
  <c r="AE1613" i="1"/>
  <c r="AE1612" i="1"/>
  <c r="AE1611" i="1"/>
  <c r="AE1610" i="1"/>
  <c r="AE1609" i="1"/>
  <c r="AE1608" i="1"/>
  <c r="AE1607" i="1"/>
  <c r="AE1606" i="1"/>
  <c r="AE1605" i="1"/>
  <c r="AE1604" i="1"/>
  <c r="AE1603" i="1"/>
  <c r="P1603" i="1"/>
  <c r="D115" i="77" s="1"/>
  <c r="F115" i="77" s="1"/>
  <c r="AE1602" i="1"/>
  <c r="AE1601" i="1"/>
  <c r="AE1600" i="1"/>
  <c r="AE1599" i="1"/>
  <c r="AE1598" i="1"/>
  <c r="AE1597" i="1"/>
  <c r="AE1596" i="1"/>
  <c r="AE1595" i="1"/>
  <c r="AE1594" i="1"/>
  <c r="AE1593" i="1"/>
  <c r="AE1592" i="1"/>
  <c r="AE1591" i="1"/>
  <c r="K1591" i="1"/>
  <c r="AE1590" i="1"/>
  <c r="AE1589" i="1"/>
  <c r="AE1588" i="1"/>
  <c r="AE1587" i="1"/>
  <c r="AE1586" i="1"/>
  <c r="AE1585" i="1"/>
  <c r="AE1584" i="1"/>
  <c r="AE1583" i="1"/>
  <c r="AE1582" i="1"/>
  <c r="AE1581" i="1"/>
  <c r="AE1580" i="1"/>
  <c r="AE1579" i="1"/>
  <c r="AE1578" i="1"/>
  <c r="K1578" i="1"/>
  <c r="AE1577" i="1"/>
  <c r="AE1576" i="1"/>
  <c r="AE1575" i="1"/>
  <c r="AE1574" i="1"/>
  <c r="AE1573" i="1"/>
  <c r="AE1572" i="1"/>
  <c r="AE1571" i="1"/>
  <c r="AE1570" i="1"/>
  <c r="AE1569" i="1"/>
  <c r="AE1568" i="1"/>
  <c r="AE1567" i="1"/>
  <c r="AE1566" i="1"/>
  <c r="AE1565" i="1"/>
  <c r="AE1564" i="1"/>
  <c r="AE1563" i="1"/>
  <c r="I1563" i="1"/>
  <c r="K1563" i="1" s="1"/>
  <c r="AE1562" i="1"/>
  <c r="K1562" i="1"/>
  <c r="AE1561" i="1"/>
  <c r="AE1560" i="1"/>
  <c r="AE1559" i="1"/>
  <c r="I1559" i="1"/>
  <c r="K1559" i="1" s="1"/>
  <c r="AE1558" i="1"/>
  <c r="AE1557" i="1"/>
  <c r="AE1556" i="1"/>
  <c r="AE1555" i="1"/>
  <c r="AE1554" i="1"/>
  <c r="AE1553" i="1"/>
  <c r="AE1552" i="1"/>
  <c r="AE1551" i="1"/>
  <c r="AE1550" i="1"/>
  <c r="AE1549" i="1"/>
  <c r="AE1548" i="1"/>
  <c r="AE1547" i="1"/>
  <c r="I1547" i="1"/>
  <c r="AE1546" i="1"/>
  <c r="AE1545" i="1"/>
  <c r="AE1544" i="1"/>
  <c r="AE1543" i="1"/>
  <c r="AE1542" i="1"/>
  <c r="AE1541" i="1"/>
  <c r="AE1540" i="1"/>
  <c r="AE1539" i="1"/>
  <c r="AE1538" i="1"/>
  <c r="AE1537" i="1"/>
  <c r="AE1536" i="1"/>
  <c r="AE1535" i="1"/>
  <c r="AE1534" i="1"/>
  <c r="I1534" i="1"/>
  <c r="K1534" i="1" s="1"/>
  <c r="AE1533" i="1"/>
  <c r="AE1532" i="1"/>
  <c r="I1532" i="1"/>
  <c r="K1532" i="1" s="1"/>
  <c r="AE1531" i="1"/>
  <c r="AE1530" i="1"/>
  <c r="AE1529" i="1"/>
  <c r="AE1528" i="1"/>
  <c r="AE1527" i="1"/>
  <c r="AE1526" i="1"/>
  <c r="AE1525" i="1"/>
  <c r="AE1524" i="1"/>
  <c r="AE1523" i="1"/>
  <c r="AE1522" i="1"/>
  <c r="AE1521" i="1"/>
  <c r="R1521" i="1"/>
  <c r="AE1520" i="1"/>
  <c r="AE1519" i="1"/>
  <c r="AE1518" i="1"/>
  <c r="AE1517" i="1"/>
  <c r="I1517" i="1"/>
  <c r="AE1516" i="1"/>
  <c r="AE1515" i="1"/>
  <c r="AE1514" i="1"/>
  <c r="AE1513" i="1"/>
  <c r="AE1512" i="1"/>
  <c r="AE1511" i="1"/>
  <c r="AE1510" i="1"/>
  <c r="AE1509" i="1"/>
  <c r="AE1508" i="1"/>
  <c r="AE1507" i="1"/>
  <c r="AE1506" i="1"/>
  <c r="AE1505" i="1"/>
  <c r="I1505" i="1"/>
  <c r="AE1504" i="1"/>
  <c r="AE1503" i="1"/>
  <c r="AE1502" i="1"/>
  <c r="AE1501" i="1"/>
  <c r="AE1500" i="1"/>
  <c r="M1500" i="1"/>
  <c r="AE1499" i="1"/>
  <c r="AE1498" i="1"/>
  <c r="AE1497" i="1"/>
  <c r="AE1496" i="1"/>
  <c r="O1496" i="1"/>
  <c r="AE1495" i="1"/>
  <c r="O1495" i="1"/>
  <c r="AE1494" i="1"/>
  <c r="O1494" i="1"/>
  <c r="AE1493" i="1"/>
  <c r="AE1492" i="1"/>
  <c r="AE1491" i="1"/>
  <c r="AE1490" i="1"/>
  <c r="AE1489" i="1"/>
  <c r="AE1488" i="1"/>
  <c r="AE1487" i="1"/>
  <c r="AE1486" i="1"/>
  <c r="AE1485" i="1"/>
  <c r="AE1484" i="1"/>
  <c r="AE1483" i="1"/>
  <c r="AE1482" i="1"/>
  <c r="U1482" i="1"/>
  <c r="S1482" i="1"/>
  <c r="T1482" i="1" s="1"/>
  <c r="AE1481" i="1"/>
  <c r="AE1480" i="1"/>
  <c r="AE1479" i="1"/>
  <c r="AE1478" i="1"/>
  <c r="AE1477" i="1"/>
  <c r="AE1476" i="1"/>
  <c r="AE1475" i="1"/>
  <c r="AE1474" i="1"/>
  <c r="AE1473" i="1"/>
  <c r="AE1472" i="1"/>
  <c r="AE1471" i="1"/>
  <c r="AE1470" i="1"/>
  <c r="AE1469" i="1"/>
  <c r="AE1468" i="1"/>
  <c r="AE1467" i="1"/>
  <c r="AE1466" i="1"/>
  <c r="AE1465" i="1"/>
  <c r="AE1464" i="1"/>
  <c r="AE1463" i="1"/>
  <c r="AE1462" i="1"/>
  <c r="AE1461" i="1"/>
  <c r="AE1460" i="1"/>
  <c r="AE1459" i="1"/>
  <c r="AE1458" i="1"/>
  <c r="AE1457" i="1"/>
  <c r="AE1456" i="1"/>
  <c r="AE1455" i="1"/>
  <c r="AE1454" i="1"/>
  <c r="S1454" i="1"/>
  <c r="AE1453" i="1"/>
  <c r="AE1452" i="1"/>
  <c r="M1452" i="1"/>
  <c r="AE1451" i="1"/>
  <c r="AE1450" i="1"/>
  <c r="AE1449" i="1"/>
  <c r="AE1448" i="1"/>
  <c r="AE1447" i="1"/>
  <c r="AE1446" i="1"/>
  <c r="AE1445" i="1"/>
  <c r="AE1444" i="1"/>
  <c r="AE1443" i="1"/>
  <c r="AE1442" i="1"/>
  <c r="AE1441" i="1"/>
  <c r="AE1440" i="1"/>
  <c r="AE1439" i="1"/>
  <c r="AE1438" i="1"/>
  <c r="AE1437" i="1"/>
  <c r="I1437" i="1"/>
  <c r="K1437" i="1" s="1"/>
  <c r="AE1436" i="1"/>
  <c r="AE1435" i="1"/>
  <c r="AE1434" i="1"/>
  <c r="AE1433" i="1"/>
  <c r="U1433" i="1"/>
  <c r="AE1432" i="1"/>
  <c r="AE1431" i="1"/>
  <c r="AE1430" i="1"/>
  <c r="S1430" i="1"/>
  <c r="AE1429" i="1"/>
  <c r="X1429" i="1"/>
  <c r="AE1428" i="1"/>
  <c r="X1428" i="1"/>
  <c r="AE1427" i="1"/>
  <c r="X1427" i="1"/>
  <c r="AE1426" i="1"/>
  <c r="AE1425" i="1"/>
  <c r="AE1424" i="1"/>
  <c r="AE1423" i="1"/>
  <c r="AE1422" i="1"/>
  <c r="AE1421" i="1"/>
  <c r="AE1420" i="1"/>
  <c r="AE1419" i="1"/>
  <c r="Y1419" i="1"/>
  <c r="L1419" i="1"/>
  <c r="AE1418" i="1"/>
  <c r="P1418" i="1"/>
  <c r="P1435" i="1" s="1"/>
  <c r="AE1417" i="1"/>
  <c r="Y1417" i="1"/>
  <c r="P1417" i="1"/>
  <c r="P1434" i="1" s="1"/>
  <c r="AE1416" i="1"/>
  <c r="P1416" i="1"/>
  <c r="P1433" i="1" s="1"/>
  <c r="AE1415" i="1"/>
  <c r="AE1414" i="1"/>
  <c r="P1414" i="1"/>
  <c r="R1414" i="1" s="1"/>
  <c r="AE1413" i="1"/>
  <c r="P1413" i="1"/>
  <c r="R1413" i="1" s="1"/>
  <c r="AE1412" i="1"/>
  <c r="P1412" i="1"/>
  <c r="AE1411" i="1"/>
  <c r="AE1410" i="1"/>
  <c r="AE1409" i="1"/>
  <c r="AE1408" i="1"/>
  <c r="P1408" i="1"/>
  <c r="P1425" i="1" s="1"/>
  <c r="AE1407" i="1"/>
  <c r="AE1406" i="1"/>
  <c r="S1406" i="1"/>
  <c r="AE1405" i="1"/>
  <c r="S1405" i="1"/>
  <c r="AE1404" i="1"/>
  <c r="S1404" i="1"/>
  <c r="L1404" i="1"/>
  <c r="AE1403" i="1"/>
  <c r="S1403" i="1"/>
  <c r="AE1402" i="1"/>
  <c r="S1402" i="1"/>
  <c r="AE1401" i="1"/>
  <c r="R1401" i="1"/>
  <c r="AE1400" i="1"/>
  <c r="R1400" i="1"/>
  <c r="AE1399" i="1"/>
  <c r="R1399" i="1"/>
  <c r="AE1398" i="1"/>
  <c r="AE1397" i="1"/>
  <c r="R1397" i="1"/>
  <c r="AE1396" i="1"/>
  <c r="R1396" i="1"/>
  <c r="AE1395" i="1"/>
  <c r="R1395" i="1"/>
  <c r="AE1394" i="1"/>
  <c r="P1394" i="1"/>
  <c r="AE1393" i="1"/>
  <c r="P1393" i="1"/>
  <c r="V1354" i="1" s="1"/>
  <c r="X1354" i="1" s="1"/>
  <c r="AE1392" i="1"/>
  <c r="P1392" i="1"/>
  <c r="P1409" i="1" s="1"/>
  <c r="AE1391" i="1"/>
  <c r="R1391" i="1"/>
  <c r="AE1390" i="1"/>
  <c r="AE1389" i="1"/>
  <c r="AE1388" i="1"/>
  <c r="AE1387" i="1"/>
  <c r="AE1386" i="1"/>
  <c r="AE1385" i="1"/>
  <c r="AE1384" i="1"/>
  <c r="AE1383" i="1"/>
  <c r="AE1382" i="1"/>
  <c r="AE1381" i="1"/>
  <c r="AE1380" i="1"/>
  <c r="AE1379" i="1"/>
  <c r="AE1378" i="1"/>
  <c r="I1378" i="1"/>
  <c r="K1378" i="1" s="1"/>
  <c r="AE1377" i="1"/>
  <c r="AE1376" i="1"/>
  <c r="AE1375" i="1"/>
  <c r="AE1374" i="1"/>
  <c r="AE1373" i="1"/>
  <c r="AE1372" i="1"/>
  <c r="P1372" i="1"/>
  <c r="R1372" i="1" s="1"/>
  <c r="AE1371" i="1"/>
  <c r="AE1370" i="1"/>
  <c r="AE1369" i="1"/>
  <c r="AE1368" i="1"/>
  <c r="AE1367" i="1"/>
  <c r="AE1366" i="1"/>
  <c r="AE1365" i="1"/>
  <c r="AE1364" i="1"/>
  <c r="AE1363" i="1"/>
  <c r="AE1362" i="1"/>
  <c r="V1362" i="1"/>
  <c r="X1362" i="1" s="1"/>
  <c r="AE1361" i="1"/>
  <c r="V1361" i="1"/>
  <c r="X1361" i="1" s="1"/>
  <c r="AE1360" i="1"/>
  <c r="V1360" i="1"/>
  <c r="AE1359" i="1"/>
  <c r="AE1358" i="1"/>
  <c r="V1358" i="1"/>
  <c r="AE1357" i="1"/>
  <c r="V1357" i="1"/>
  <c r="AB1355" i="1" s="1"/>
  <c r="AE1356" i="1"/>
  <c r="V1356" i="1"/>
  <c r="AB1354" i="1" s="1"/>
  <c r="I1356" i="1"/>
  <c r="AE1355" i="1"/>
  <c r="R1355" i="1"/>
  <c r="AE1354" i="1"/>
  <c r="AE1353" i="1"/>
  <c r="R1353" i="1"/>
  <c r="AE1352" i="1"/>
  <c r="V1352" i="1"/>
  <c r="X1352" i="1" s="1"/>
  <c r="AE1351" i="1"/>
  <c r="AE1350" i="1"/>
  <c r="AE1349" i="1"/>
  <c r="AE1348" i="1"/>
  <c r="AE1347" i="1"/>
  <c r="Y1347" i="1"/>
  <c r="AE1346" i="1"/>
  <c r="AE1345" i="1"/>
  <c r="AE1344" i="1"/>
  <c r="AE1343" i="1"/>
  <c r="AE1342" i="1"/>
  <c r="X1342" i="1"/>
  <c r="AE1341" i="1"/>
  <c r="AE1340" i="1"/>
  <c r="X1340" i="1"/>
  <c r="AE1339" i="1"/>
  <c r="V1339" i="1"/>
  <c r="X1339" i="1" s="1"/>
  <c r="AE1338" i="1"/>
  <c r="X1338" i="1"/>
  <c r="AE1337" i="1"/>
  <c r="AE1336" i="1"/>
  <c r="AE1335" i="1"/>
  <c r="AE1334" i="1"/>
  <c r="AE1333" i="1"/>
  <c r="AE1332" i="1"/>
  <c r="R1332" i="1"/>
  <c r="AE1331" i="1"/>
  <c r="X1331" i="1"/>
  <c r="AE1330" i="1"/>
  <c r="AE1329" i="1"/>
  <c r="AE1328" i="1"/>
  <c r="AE1327" i="1"/>
  <c r="AE1326" i="1"/>
  <c r="AE1325" i="1"/>
  <c r="AE1324" i="1"/>
  <c r="V1324" i="1"/>
  <c r="X1324" i="1" s="1"/>
  <c r="AE1323" i="1"/>
  <c r="AE1322" i="1"/>
  <c r="AE1321" i="1"/>
  <c r="AE1320" i="1"/>
  <c r="P1320" i="1"/>
  <c r="R1320" i="1" s="1"/>
  <c r="AE1319" i="1"/>
  <c r="R1319" i="1"/>
  <c r="AE1318" i="1"/>
  <c r="V1318" i="1"/>
  <c r="X1318" i="1" s="1"/>
  <c r="AE1317" i="1"/>
  <c r="AE1316" i="1"/>
  <c r="AE1315" i="1"/>
  <c r="AE1314" i="1"/>
  <c r="AE1313" i="1"/>
  <c r="AE1312" i="1"/>
  <c r="AE1311" i="1"/>
  <c r="AE1310" i="1"/>
  <c r="AE1309" i="1"/>
  <c r="AE1308" i="1"/>
  <c r="AE1307" i="1"/>
  <c r="AE1306" i="1"/>
  <c r="AE1305" i="1"/>
  <c r="V1305" i="1"/>
  <c r="V1325" i="1" s="1"/>
  <c r="AE1304" i="1"/>
  <c r="X1304" i="1"/>
  <c r="AE1303" i="1"/>
  <c r="AE1302" i="1"/>
  <c r="AE1301" i="1"/>
  <c r="P1301" i="1"/>
  <c r="R1301" i="1" s="1"/>
  <c r="AE1300" i="1"/>
  <c r="R1300" i="1"/>
  <c r="AE1299" i="1"/>
  <c r="AE1298" i="1"/>
  <c r="X1298" i="1"/>
  <c r="AE1297" i="1"/>
  <c r="AE1296" i="1"/>
  <c r="AE1295" i="1"/>
  <c r="AE1294" i="1"/>
  <c r="AE1293" i="1"/>
  <c r="AE1292" i="1"/>
  <c r="AE1291" i="1"/>
  <c r="AE1290" i="1"/>
  <c r="AE1289" i="1"/>
  <c r="AE1288" i="1"/>
  <c r="AE1287" i="1"/>
  <c r="AE1286" i="1"/>
  <c r="AE1285" i="1"/>
  <c r="V1285" i="1"/>
  <c r="X1285" i="1" s="1"/>
  <c r="AE1284" i="1"/>
  <c r="AE1283" i="1"/>
  <c r="K1283" i="1"/>
  <c r="AE1282" i="1"/>
  <c r="AE1281" i="1"/>
  <c r="AE1280" i="1"/>
  <c r="AE1279" i="1"/>
  <c r="V1279" i="1"/>
  <c r="AE1278" i="1"/>
  <c r="AE1277" i="1"/>
  <c r="X1277" i="1"/>
  <c r="AE1276" i="1"/>
  <c r="AE1275" i="1"/>
  <c r="AE1274" i="1"/>
  <c r="AE1273" i="1"/>
  <c r="AE1272" i="1"/>
  <c r="AE1271" i="1"/>
  <c r="AE1270" i="1"/>
  <c r="I1270" i="1"/>
  <c r="K1270" i="1" s="1"/>
  <c r="AE1269" i="1"/>
  <c r="M1269" i="1"/>
  <c r="AE1268" i="1"/>
  <c r="AE1267" i="1"/>
  <c r="AD1267" i="1"/>
  <c r="AE1266" i="1"/>
  <c r="AC1266" i="1"/>
  <c r="AE1265" i="1"/>
  <c r="AC1265" i="1"/>
  <c r="AE1264" i="1"/>
  <c r="AC1264" i="1"/>
  <c r="P1264" i="1"/>
  <c r="P1380" i="1" s="1"/>
  <c r="R1380" i="1" s="1"/>
  <c r="AE1263" i="1"/>
  <c r="AC1263" i="1"/>
  <c r="AB1263" i="1"/>
  <c r="AD1263" i="1" s="1"/>
  <c r="AE1262" i="1"/>
  <c r="AC1262" i="1"/>
  <c r="AD1262" i="1"/>
  <c r="AE1261" i="1"/>
  <c r="AE1260" i="1"/>
  <c r="AE1259" i="1"/>
  <c r="AE1258" i="1"/>
  <c r="R1257" i="1"/>
  <c r="AE1256" i="1"/>
  <c r="K1256" i="1"/>
  <c r="AE1255" i="1"/>
  <c r="AE1254" i="1"/>
  <c r="AE1253" i="1"/>
  <c r="AB1253" i="1"/>
  <c r="AB1225" i="1" s="1"/>
  <c r="AE1252" i="1"/>
  <c r="AE1251" i="1"/>
  <c r="AE1250" i="1"/>
  <c r="AE1249" i="1"/>
  <c r="AD1249" i="1"/>
  <c r="AE1248" i="1"/>
  <c r="AE1247" i="1"/>
  <c r="AE1246" i="1"/>
  <c r="AE1245" i="1"/>
  <c r="AE1244" i="1"/>
  <c r="V1244" i="1"/>
  <c r="X1244" i="1" s="1"/>
  <c r="AE1243" i="1"/>
  <c r="AE1242" i="1"/>
  <c r="AE1241" i="1"/>
  <c r="AD1241" i="1"/>
  <c r="AE1240" i="1"/>
  <c r="AE1239" i="1"/>
  <c r="AE1238" i="1"/>
  <c r="AE1237" i="1"/>
  <c r="X1237" i="1"/>
  <c r="AE1236" i="1"/>
  <c r="AE1235" i="1"/>
  <c r="AE1234" i="1"/>
  <c r="R1234" i="1"/>
  <c r="AE1233" i="1"/>
  <c r="AE1232" i="1"/>
  <c r="I1232" i="1"/>
  <c r="K1232" i="1" s="1"/>
  <c r="AE1231" i="1"/>
  <c r="AE1230" i="1"/>
  <c r="AE1229" i="1"/>
  <c r="AE1228" i="1"/>
  <c r="AE1227" i="1"/>
  <c r="AE1226" i="1"/>
  <c r="AB1226" i="1"/>
  <c r="S1226" i="1"/>
  <c r="AE1225" i="1"/>
  <c r="AE1224" i="1"/>
  <c r="AE1223" i="1"/>
  <c r="AE1222" i="1"/>
  <c r="AE1221" i="1"/>
  <c r="AB1221" i="1"/>
  <c r="AD1221" i="1" s="1"/>
  <c r="AE1220" i="1"/>
  <c r="AE1219" i="1"/>
  <c r="AE1218" i="1"/>
  <c r="AE1217" i="1"/>
  <c r="AE1216" i="1"/>
  <c r="AE1215" i="1"/>
  <c r="AB1215" i="1"/>
  <c r="T1215" i="1"/>
  <c r="R1215" i="1"/>
  <c r="AE1214" i="1"/>
  <c r="AE1213" i="1"/>
  <c r="AD1213" i="1"/>
  <c r="AE1212" i="1"/>
  <c r="AC1212" i="1"/>
  <c r="AE1211" i="1"/>
  <c r="AE1210" i="1"/>
  <c r="AE1209" i="1"/>
  <c r="AE1203" i="1"/>
  <c r="AE1202" i="1"/>
  <c r="I1193" i="1"/>
  <c r="AE1191" i="1"/>
  <c r="I1191" i="1"/>
  <c r="K1191" i="1" s="1"/>
  <c r="C321" i="55" s="1"/>
  <c r="AE1190" i="1"/>
  <c r="AE1189" i="1"/>
  <c r="AE1188" i="1"/>
  <c r="AD1188" i="1"/>
  <c r="K1178" i="1"/>
  <c r="K1177" i="1"/>
  <c r="Q1176" i="1"/>
  <c r="K1176" i="1"/>
  <c r="I1160" i="1"/>
  <c r="K1160" i="1" s="1"/>
  <c r="I1159" i="1"/>
  <c r="K1159" i="1" s="1"/>
  <c r="X1153" i="1"/>
  <c r="P1151" i="1"/>
  <c r="P1150" i="1"/>
  <c r="P1149" i="1"/>
  <c r="I1146" i="1"/>
  <c r="K1146" i="1" s="1"/>
  <c r="I1145" i="1"/>
  <c r="K1145" i="1" s="1"/>
  <c r="Q1142" i="1"/>
  <c r="K1135" i="1"/>
  <c r="K1134" i="1"/>
  <c r="I1133" i="1"/>
  <c r="K1133" i="1" s="1"/>
  <c r="I1132" i="1"/>
  <c r="K1132" i="1" s="1"/>
  <c r="K1130" i="1"/>
  <c r="I1107" i="1"/>
  <c r="K1107" i="1" s="1"/>
  <c r="I1106" i="1"/>
  <c r="K1106" i="1" s="1"/>
  <c r="I1105" i="1"/>
  <c r="K1105" i="1" s="1"/>
  <c r="I1103" i="1"/>
  <c r="K1103" i="1" s="1"/>
  <c r="R1092" i="1"/>
  <c r="I1092" i="1"/>
  <c r="K1092" i="1" s="1"/>
  <c r="I1090" i="1"/>
  <c r="K1090" i="1" s="1"/>
  <c r="I1089" i="1"/>
  <c r="K1089" i="1" s="1"/>
  <c r="I1087" i="1"/>
  <c r="K1087" i="1" s="1"/>
  <c r="H1087" i="1"/>
  <c r="H1103" i="1" s="1"/>
  <c r="I1077" i="1"/>
  <c r="K1077" i="1" s="1"/>
  <c r="I1075" i="1"/>
  <c r="K1075" i="1" s="1"/>
  <c r="I1074" i="1"/>
  <c r="K1074" i="1" s="1"/>
  <c r="K1072" i="1"/>
  <c r="I1062" i="1"/>
  <c r="AE1071" i="1" s="1"/>
  <c r="AG1071" i="1" s="1"/>
  <c r="I1061" i="1"/>
  <c r="K1061" i="1" s="1"/>
  <c r="I1060" i="1"/>
  <c r="I1076" i="1" s="1"/>
  <c r="K1076" i="1" s="1"/>
  <c r="I1059" i="1"/>
  <c r="P1070" i="1" s="1"/>
  <c r="R1070" i="1" s="1"/>
  <c r="I1058" i="1"/>
  <c r="I1057" i="1"/>
  <c r="P1068" i="1" s="1"/>
  <c r="R1068" i="1" s="1"/>
  <c r="AE1066" i="1"/>
  <c r="AG1066" i="1" s="1"/>
  <c r="I1055" i="1"/>
  <c r="P1066" i="1" s="1"/>
  <c r="R1066" i="1" s="1"/>
  <c r="AE1041" i="1"/>
  <c r="AE1040" i="1"/>
  <c r="AE1039" i="1"/>
  <c r="AE1038" i="1"/>
  <c r="AE1037" i="1"/>
  <c r="AE1036" i="1"/>
  <c r="AE1034" i="1"/>
  <c r="AE1033" i="1"/>
  <c r="AE1032" i="1"/>
  <c r="K1032" i="1"/>
  <c r="AE1031" i="1"/>
  <c r="AE1030" i="1"/>
  <c r="AE1029" i="1"/>
  <c r="AE1028" i="1"/>
  <c r="AE1027" i="1"/>
  <c r="AE1026" i="1"/>
  <c r="AE1025" i="1"/>
  <c r="I1025" i="1"/>
  <c r="AE1024" i="1"/>
  <c r="I1024" i="1"/>
  <c r="P1098" i="1" s="1"/>
  <c r="AE1023" i="1"/>
  <c r="I1023" i="1"/>
  <c r="P1097" i="1" s="1"/>
  <c r="R1097" i="1" s="1"/>
  <c r="AE1022" i="1"/>
  <c r="I1022" i="1"/>
  <c r="P1096" i="1" s="1"/>
  <c r="AE1021" i="1"/>
  <c r="I1021" i="1"/>
  <c r="AE1020" i="1"/>
  <c r="I1020" i="1"/>
  <c r="P1094" i="1" s="1"/>
  <c r="R1094" i="1" s="1"/>
  <c r="AE1019" i="1"/>
  <c r="AE1018" i="1"/>
  <c r="AE1017" i="1"/>
  <c r="AE1016" i="1"/>
  <c r="AE1015" i="1"/>
  <c r="AE1014" i="1"/>
  <c r="AE1013" i="1"/>
  <c r="AE1012" i="1"/>
  <c r="AE1011" i="1"/>
  <c r="AE1010" i="1"/>
  <c r="AE1009" i="1"/>
  <c r="AE1008" i="1"/>
  <c r="AE1007" i="1"/>
  <c r="AE1006" i="1"/>
  <c r="AE1004" i="1"/>
  <c r="AE1003" i="1"/>
  <c r="AE1002" i="1"/>
  <c r="AE1001" i="1"/>
  <c r="AE1000" i="1"/>
  <c r="AE999" i="1"/>
  <c r="AE998" i="1"/>
  <c r="AE997" i="1"/>
  <c r="AE996" i="1"/>
  <c r="I996" i="1"/>
  <c r="I1026" i="1" s="1"/>
  <c r="AE995" i="1"/>
  <c r="I995" i="1"/>
  <c r="I2841" i="1" s="1"/>
  <c r="AE994" i="1"/>
  <c r="I994" i="1"/>
  <c r="I2840" i="1" s="1"/>
  <c r="AE993" i="1"/>
  <c r="I993" i="1"/>
  <c r="I2839" i="1" s="1"/>
  <c r="AE992" i="1"/>
  <c r="I992" i="1"/>
  <c r="AE991" i="1"/>
  <c r="I991" i="1"/>
  <c r="I2837" i="1" s="1"/>
  <c r="AE990" i="1"/>
  <c r="I990" i="1"/>
  <c r="I2836" i="1" s="1"/>
  <c r="AE989" i="1"/>
  <c r="AE988" i="1"/>
  <c r="AE987" i="1"/>
  <c r="AE986" i="1"/>
  <c r="AE985" i="1"/>
  <c r="AE984" i="1"/>
  <c r="AE983" i="1"/>
  <c r="AE982" i="1"/>
  <c r="AE981" i="1"/>
  <c r="AE980" i="1"/>
  <c r="AE979" i="1"/>
  <c r="AE978" i="1"/>
  <c r="AE977" i="1"/>
  <c r="AE976" i="1"/>
  <c r="AE975" i="1"/>
  <c r="AE974" i="1"/>
  <c r="AE973" i="1"/>
  <c r="AE972" i="1"/>
  <c r="AE971" i="1"/>
  <c r="AE970" i="1"/>
  <c r="AE969" i="1"/>
  <c r="AE968" i="1"/>
  <c r="AE967" i="1"/>
  <c r="AE966" i="1"/>
  <c r="AE965" i="1"/>
  <c r="AE964" i="1"/>
  <c r="AE963" i="1"/>
  <c r="AE962" i="1"/>
  <c r="AE961" i="1"/>
  <c r="K961" i="1"/>
  <c r="AE960" i="1"/>
  <c r="I960" i="1"/>
  <c r="AE959" i="1"/>
  <c r="I959" i="1"/>
  <c r="K959" i="1" s="1"/>
  <c r="AE958" i="1"/>
  <c r="I958" i="1"/>
  <c r="K958" i="1" s="1"/>
  <c r="AE957" i="1"/>
  <c r="I957" i="1"/>
  <c r="AE956" i="1"/>
  <c r="I956" i="1"/>
  <c r="AE955" i="1"/>
  <c r="I955" i="1"/>
  <c r="K955" i="1" s="1"/>
  <c r="AE954" i="1"/>
  <c r="AE953" i="1"/>
  <c r="AE952" i="1"/>
  <c r="AE951" i="1"/>
  <c r="P951" i="1"/>
  <c r="R951" i="1" s="1"/>
  <c r="AE950" i="1"/>
  <c r="AE949" i="1"/>
  <c r="AE948" i="1"/>
  <c r="AE947" i="1"/>
  <c r="AE946" i="1"/>
  <c r="AE945" i="1"/>
  <c r="AE944" i="1"/>
  <c r="AE943" i="1"/>
  <c r="AE942" i="1"/>
  <c r="AE941" i="1"/>
  <c r="AE940" i="1"/>
  <c r="AE939" i="1"/>
  <c r="AE938" i="1"/>
  <c r="AE937" i="1"/>
  <c r="AE936" i="1"/>
  <c r="AE935" i="1"/>
  <c r="AE934" i="1"/>
  <c r="AE933" i="1"/>
  <c r="AE932" i="1"/>
  <c r="AE931" i="1"/>
  <c r="AE930" i="1"/>
  <c r="AE929" i="1"/>
  <c r="AE928" i="1"/>
  <c r="AE927" i="1"/>
  <c r="AE926" i="1"/>
  <c r="AE925" i="1"/>
  <c r="AE924" i="1"/>
  <c r="AE923" i="1"/>
  <c r="AE922" i="1"/>
  <c r="AE921" i="1"/>
  <c r="AE920" i="1"/>
  <c r="AE919" i="1"/>
  <c r="AE918" i="1"/>
  <c r="AE917" i="1"/>
  <c r="AE916" i="1"/>
  <c r="AE915" i="1"/>
  <c r="AE914" i="1"/>
  <c r="AE913" i="1"/>
  <c r="AE912" i="1"/>
  <c r="AE911" i="1"/>
  <c r="AE910" i="1"/>
  <c r="AE909" i="1"/>
  <c r="AE908" i="1"/>
  <c r="AE907" i="1"/>
  <c r="AE906" i="1"/>
  <c r="AE905" i="1"/>
  <c r="AE904" i="1"/>
  <c r="AE903" i="1"/>
  <c r="AE902" i="1"/>
  <c r="AE901" i="1"/>
  <c r="K901" i="1"/>
  <c r="H901" i="1"/>
  <c r="AE900" i="1"/>
  <c r="AE899" i="1"/>
  <c r="AE898" i="1"/>
  <c r="AE897" i="1"/>
  <c r="H897" i="1"/>
  <c r="AE896" i="1"/>
  <c r="AE895" i="1"/>
  <c r="AE894" i="1"/>
  <c r="AE893" i="1"/>
  <c r="AE892" i="1"/>
  <c r="AE891" i="1"/>
  <c r="AE890" i="1"/>
  <c r="AE889" i="1"/>
  <c r="AE888" i="1"/>
  <c r="AE887" i="1"/>
  <c r="AE886" i="1"/>
  <c r="AE885" i="1"/>
  <c r="V885" i="1"/>
  <c r="X885" i="1" s="1"/>
  <c r="K885" i="1"/>
  <c r="AE884" i="1"/>
  <c r="AE883" i="1"/>
  <c r="AE882" i="1"/>
  <c r="I882" i="1"/>
  <c r="K882" i="1" s="1"/>
  <c r="AE881" i="1"/>
  <c r="I881" i="1"/>
  <c r="I897" i="1" s="1"/>
  <c r="K897" i="1" s="1"/>
  <c r="AE880" i="1"/>
  <c r="K880" i="1"/>
  <c r="I880" i="1"/>
  <c r="V880" i="1" s="1"/>
  <c r="V896" i="1" s="1"/>
  <c r="X896" i="1" s="1"/>
  <c r="AE879" i="1"/>
  <c r="I879" i="1"/>
  <c r="I895" i="1" s="1"/>
  <c r="K895" i="1" s="1"/>
  <c r="AE878" i="1"/>
  <c r="AE877" i="1"/>
  <c r="AE876" i="1"/>
  <c r="AE875" i="1"/>
  <c r="AE874" i="1"/>
  <c r="AE873" i="1"/>
  <c r="AE872" i="1"/>
  <c r="AE871" i="1"/>
  <c r="AE870" i="1"/>
  <c r="AE869" i="1"/>
  <c r="AE868" i="1"/>
  <c r="AE867" i="1"/>
  <c r="V867" i="1"/>
  <c r="X867" i="1" s="1"/>
  <c r="K867" i="1"/>
  <c r="AE866" i="1"/>
  <c r="AE865" i="1"/>
  <c r="AE864" i="1"/>
  <c r="V864" i="1"/>
  <c r="X864" i="1" s="1"/>
  <c r="K864" i="1"/>
  <c r="AE863" i="1"/>
  <c r="V863" i="1"/>
  <c r="X863" i="1" s="1"/>
  <c r="K863" i="1"/>
  <c r="AE862" i="1"/>
  <c r="V862" i="1"/>
  <c r="X862" i="1" s="1"/>
  <c r="P862" i="1"/>
  <c r="K862" i="1"/>
  <c r="AE861" i="1"/>
  <c r="V861" i="1"/>
  <c r="X861" i="1" s="1"/>
  <c r="K861" i="1"/>
  <c r="AE860" i="1"/>
  <c r="P860" i="1"/>
  <c r="R860" i="1" s="1"/>
  <c r="AE859" i="1"/>
  <c r="AE858" i="1"/>
  <c r="AE857" i="1"/>
  <c r="P857" i="1"/>
  <c r="R857" i="1" s="1"/>
  <c r="AE856" i="1"/>
  <c r="P856" i="1"/>
  <c r="R856" i="1" s="1"/>
  <c r="AE855" i="1"/>
  <c r="P855" i="1"/>
  <c r="R855" i="1" s="1"/>
  <c r="AE854" i="1"/>
  <c r="P854" i="1"/>
  <c r="R854" i="1" s="1"/>
  <c r="AE853" i="1"/>
  <c r="AE852" i="1"/>
  <c r="AE851" i="1"/>
  <c r="AE850" i="1"/>
  <c r="AE849" i="1"/>
  <c r="AE848" i="1"/>
  <c r="AE847" i="1"/>
  <c r="AE846" i="1"/>
  <c r="AE845" i="1"/>
  <c r="AE844" i="1"/>
  <c r="AE843" i="1"/>
  <c r="AE842" i="1"/>
  <c r="AE841" i="1"/>
  <c r="AE840" i="1"/>
  <c r="AE839" i="1"/>
  <c r="AE838" i="1"/>
  <c r="AE837" i="1"/>
  <c r="AE827" i="1"/>
  <c r="AE826" i="1"/>
  <c r="AE825" i="1"/>
  <c r="V825" i="1"/>
  <c r="AE824" i="1"/>
  <c r="V824" i="1"/>
  <c r="AE823" i="1"/>
  <c r="V823" i="1"/>
  <c r="AE822" i="1"/>
  <c r="AE821" i="1"/>
  <c r="AE820" i="1"/>
  <c r="AE819" i="1"/>
  <c r="W819" i="1"/>
  <c r="AE818" i="1"/>
  <c r="AE817" i="1"/>
  <c r="AE816" i="1"/>
  <c r="AE815" i="1"/>
  <c r="AE814" i="1"/>
  <c r="AE813" i="1"/>
  <c r="AE812" i="1"/>
  <c r="AE811" i="1"/>
  <c r="AE810" i="1"/>
  <c r="AE809" i="1"/>
  <c r="AE808" i="1"/>
  <c r="AE807" i="1"/>
  <c r="AE806" i="1"/>
  <c r="AE805" i="1"/>
  <c r="AE804" i="1"/>
  <c r="W804" i="1"/>
  <c r="AE803" i="1"/>
  <c r="AE802" i="1"/>
  <c r="AE801" i="1"/>
  <c r="AE800" i="1"/>
  <c r="AE799" i="1"/>
  <c r="AE798" i="1"/>
  <c r="AE797" i="1"/>
  <c r="AE796" i="1"/>
  <c r="AE795" i="1"/>
  <c r="AE794" i="1"/>
  <c r="AE793" i="1"/>
  <c r="AE792" i="1"/>
  <c r="P792" i="1"/>
  <c r="R792" i="1" s="1"/>
  <c r="AE791" i="1"/>
  <c r="AE790" i="1"/>
  <c r="AE789" i="1"/>
  <c r="K789" i="1"/>
  <c r="AE788" i="1"/>
  <c r="K788" i="1"/>
  <c r="AE787" i="1"/>
  <c r="I787" i="1"/>
  <c r="K787" i="1" s="1"/>
  <c r="AE786" i="1"/>
  <c r="AE785" i="1"/>
  <c r="AE784" i="1"/>
  <c r="A784" i="1"/>
  <c r="AE783" i="1"/>
  <c r="R783" i="1"/>
  <c r="I783" i="1"/>
  <c r="K783" i="1" s="1"/>
  <c r="AE782" i="1"/>
  <c r="AE781" i="1"/>
  <c r="AE780" i="1"/>
  <c r="AE779" i="1"/>
  <c r="AE778" i="1"/>
  <c r="AE777" i="1"/>
  <c r="AE776" i="1"/>
  <c r="AE775" i="1"/>
  <c r="R775" i="1"/>
  <c r="AE774" i="1"/>
  <c r="AE773" i="1"/>
  <c r="AE772" i="1"/>
  <c r="AE771" i="1"/>
  <c r="AE770" i="1"/>
  <c r="R770" i="1"/>
  <c r="AE769" i="1"/>
  <c r="AE768" i="1"/>
  <c r="AE767" i="1"/>
  <c r="AE766" i="1"/>
  <c r="K766" i="1"/>
  <c r="AE765" i="1"/>
  <c r="K765" i="1"/>
  <c r="AE764" i="1"/>
  <c r="AE763" i="1"/>
  <c r="AE762" i="1"/>
  <c r="AE761" i="1"/>
  <c r="K761" i="1"/>
  <c r="AE760" i="1"/>
  <c r="I760" i="1"/>
  <c r="K760" i="1" s="1"/>
  <c r="AE759" i="1"/>
  <c r="I759" i="1"/>
  <c r="K759" i="1" s="1"/>
  <c r="I780" i="1" s="1"/>
  <c r="K780" i="1" s="1"/>
  <c r="AE758" i="1"/>
  <c r="AE757" i="1"/>
  <c r="AE756" i="1"/>
  <c r="P756" i="1"/>
  <c r="R756" i="1" s="1"/>
  <c r="AE755" i="1"/>
  <c r="P755" i="1"/>
  <c r="R755" i="1" s="1"/>
  <c r="AE754" i="1"/>
  <c r="P754" i="1"/>
  <c r="R754" i="1" s="1"/>
  <c r="AE753" i="1"/>
  <c r="P753" i="1"/>
  <c r="R753" i="1" s="1"/>
  <c r="AE752" i="1"/>
  <c r="AE751" i="1"/>
  <c r="P751" i="1"/>
  <c r="R751" i="1" s="1"/>
  <c r="AE750" i="1"/>
  <c r="AE749" i="1"/>
  <c r="AE748" i="1"/>
  <c r="AE747" i="1"/>
  <c r="AE746" i="1"/>
  <c r="AE745" i="1"/>
  <c r="AE744" i="1"/>
  <c r="AE743" i="1"/>
  <c r="AE742" i="1"/>
  <c r="AE741" i="1"/>
  <c r="AE740" i="1"/>
  <c r="P740" i="1"/>
  <c r="R740" i="1" s="1"/>
  <c r="AE739" i="1"/>
  <c r="P739" i="1"/>
  <c r="R739" i="1" s="1"/>
  <c r="AE738" i="1"/>
  <c r="V738" i="1"/>
  <c r="P738" i="1"/>
  <c r="R738" i="1" s="1"/>
  <c r="AE737" i="1"/>
  <c r="V737" i="1"/>
  <c r="P737" i="1"/>
  <c r="R737" i="1" s="1"/>
  <c r="AE736" i="1"/>
  <c r="AE735" i="1"/>
  <c r="P735" i="1"/>
  <c r="R735" i="1" s="1"/>
  <c r="AE734" i="1"/>
  <c r="AE733" i="1"/>
  <c r="AE732" i="1"/>
  <c r="AE731" i="1"/>
  <c r="AE730" i="1"/>
  <c r="AE729" i="1"/>
  <c r="AE728" i="1"/>
  <c r="AE727" i="1"/>
  <c r="AE726" i="1"/>
  <c r="AE725" i="1"/>
  <c r="P725" i="1"/>
  <c r="R725" i="1" s="1"/>
  <c r="AE724" i="1"/>
  <c r="P724" i="1"/>
  <c r="R724" i="1" s="1"/>
  <c r="AE723" i="1"/>
  <c r="P723" i="1"/>
  <c r="R723" i="1" s="1"/>
  <c r="AE722" i="1"/>
  <c r="P722" i="1"/>
  <c r="R722" i="1" s="1"/>
  <c r="AE721" i="1"/>
  <c r="AE720" i="1"/>
  <c r="P720" i="1"/>
  <c r="R720" i="1" s="1"/>
  <c r="I720" i="1"/>
  <c r="K720" i="1" s="1"/>
  <c r="AE719" i="1"/>
  <c r="AE718" i="1"/>
  <c r="I718" i="1"/>
  <c r="K718" i="1" s="1"/>
  <c r="AE717" i="1"/>
  <c r="V717" i="1"/>
  <c r="I717" i="1"/>
  <c r="K717" i="1" s="1"/>
  <c r="AE716" i="1"/>
  <c r="V716" i="1"/>
  <c r="D104" i="77" s="1"/>
  <c r="AE715" i="1"/>
  <c r="AE714" i="1"/>
  <c r="V714" i="1"/>
  <c r="D102" i="77" s="1"/>
  <c r="AE713" i="1"/>
  <c r="V713" i="1"/>
  <c r="AE712" i="1"/>
  <c r="AE711" i="1"/>
  <c r="AE710" i="1"/>
  <c r="W710" i="1"/>
  <c r="AE709" i="1"/>
  <c r="S709" i="1"/>
  <c r="P709" i="1"/>
  <c r="R709" i="1" s="1"/>
  <c r="R713" i="1" s="1"/>
  <c r="AE708" i="1"/>
  <c r="AE707" i="1"/>
  <c r="AE706" i="1"/>
  <c r="AE705" i="1"/>
  <c r="AE704" i="1"/>
  <c r="AE703" i="1"/>
  <c r="AE702" i="1"/>
  <c r="AE701" i="1"/>
  <c r="K701" i="1"/>
  <c r="AE700" i="1"/>
  <c r="I700" i="1"/>
  <c r="K700" i="1" s="1"/>
  <c r="AE699" i="1"/>
  <c r="I699" i="1"/>
  <c r="K699" i="1" s="1"/>
  <c r="AE698" i="1"/>
  <c r="P698" i="1"/>
  <c r="R698" i="1" s="1"/>
  <c r="R702" i="1" s="1"/>
  <c r="AE697" i="1"/>
  <c r="AE696" i="1"/>
  <c r="AE695" i="1"/>
  <c r="AE694" i="1"/>
  <c r="AE693" i="1"/>
  <c r="AE692" i="1"/>
  <c r="AF691" i="1"/>
  <c r="AE691" i="1"/>
  <c r="AE690" i="1"/>
  <c r="AF689" i="1"/>
  <c r="AE689" i="1"/>
  <c r="AE688" i="1"/>
  <c r="P688" i="1"/>
  <c r="R688" i="1" s="1"/>
  <c r="R692" i="1" s="1"/>
  <c r="AE687" i="1"/>
  <c r="AE686" i="1"/>
  <c r="AE685" i="1"/>
  <c r="AC685" i="1"/>
  <c r="AE684" i="1"/>
  <c r="AC684" i="1"/>
  <c r="AE683" i="1"/>
  <c r="AE682" i="1"/>
  <c r="K682" i="1"/>
  <c r="AE681" i="1"/>
  <c r="I681" i="1"/>
  <c r="K681" i="1" s="1"/>
  <c r="AE680" i="1"/>
  <c r="I680" i="1"/>
  <c r="K680" i="1" s="1"/>
  <c r="AE679" i="1"/>
  <c r="AE678" i="1"/>
  <c r="P678" i="1"/>
  <c r="R678" i="1" s="1"/>
  <c r="R682" i="1" s="1"/>
  <c r="AE677" i="1"/>
  <c r="AE676" i="1"/>
  <c r="AE675" i="1"/>
  <c r="AE674" i="1"/>
  <c r="AE673" i="1"/>
  <c r="P660" i="1"/>
  <c r="R660" i="1" s="1"/>
  <c r="P659" i="1"/>
  <c r="R659" i="1" s="1"/>
  <c r="P658" i="1"/>
  <c r="R658" i="1" s="1"/>
  <c r="C658" i="1"/>
  <c r="V648" i="1"/>
  <c r="V709" i="1" s="1"/>
  <c r="P642" i="1"/>
  <c r="R642" i="1" s="1"/>
  <c r="AE637" i="1"/>
  <c r="AE636" i="1"/>
  <c r="AE635" i="1"/>
  <c r="AE634" i="1"/>
  <c r="AE633" i="1"/>
  <c r="AE632" i="1"/>
  <c r="AE631" i="1"/>
  <c r="AE630" i="1"/>
  <c r="AE629" i="1"/>
  <c r="P629" i="1"/>
  <c r="R629" i="1" s="1"/>
  <c r="AE628" i="1"/>
  <c r="AE627" i="1"/>
  <c r="AE626" i="1"/>
  <c r="AE625" i="1"/>
  <c r="AE624" i="1"/>
  <c r="AE623" i="1"/>
  <c r="AE622" i="1"/>
  <c r="AE621" i="1"/>
  <c r="AE620" i="1"/>
  <c r="AE619" i="1"/>
  <c r="I619" i="1"/>
  <c r="K619" i="1" s="1"/>
  <c r="AE618" i="1"/>
  <c r="AE617" i="1"/>
  <c r="AE616" i="1"/>
  <c r="AE615" i="1"/>
  <c r="C615" i="1"/>
  <c r="AE614" i="1"/>
  <c r="AE613" i="1"/>
  <c r="AE612" i="1"/>
  <c r="AE611" i="1"/>
  <c r="AE610" i="1"/>
  <c r="AE609" i="1"/>
  <c r="AE608" i="1"/>
  <c r="C608" i="1"/>
  <c r="AE607" i="1"/>
  <c r="AE606" i="1"/>
  <c r="AE605" i="1"/>
  <c r="AE604" i="1"/>
  <c r="I604" i="1"/>
  <c r="AE603" i="1"/>
  <c r="AE602" i="1"/>
  <c r="E602" i="1"/>
  <c r="C602" i="1"/>
  <c r="I1269" i="1" s="1"/>
  <c r="K1269" i="1" s="1"/>
  <c r="AE601" i="1"/>
  <c r="C601" i="1"/>
  <c r="I1248" i="1" s="1"/>
  <c r="K1248" i="1" s="1"/>
  <c r="AE600" i="1"/>
  <c r="AE599" i="1"/>
  <c r="AE598" i="1"/>
  <c r="AE597" i="1"/>
  <c r="AE596" i="1"/>
  <c r="AE595" i="1"/>
  <c r="AE594" i="1"/>
  <c r="AE593" i="1"/>
  <c r="AE592" i="1"/>
  <c r="C592" i="1"/>
  <c r="AE591" i="1"/>
  <c r="AE590" i="1"/>
  <c r="AE589" i="1"/>
  <c r="AE588" i="1"/>
  <c r="AE587" i="1"/>
  <c r="AE586" i="1"/>
  <c r="AE585" i="1"/>
  <c r="V585" i="1"/>
  <c r="P585" i="1"/>
  <c r="R585" i="1" s="1"/>
  <c r="AE584" i="1"/>
  <c r="R584" i="1"/>
  <c r="AE583" i="1"/>
  <c r="R583" i="1"/>
  <c r="AE582" i="1"/>
  <c r="I582" i="1"/>
  <c r="K582" i="1" s="1"/>
  <c r="AE581" i="1"/>
  <c r="AE580" i="1"/>
  <c r="AE579" i="1"/>
  <c r="AE578" i="1"/>
  <c r="P578" i="1"/>
  <c r="R578" i="1" s="1"/>
  <c r="AE577" i="1"/>
  <c r="AE576" i="1"/>
  <c r="AE575" i="1"/>
  <c r="AE574" i="1"/>
  <c r="AE573" i="1"/>
  <c r="AE572" i="1"/>
  <c r="AC572" i="1"/>
  <c r="AB572" i="1"/>
  <c r="AC566" i="1"/>
  <c r="AJ566" i="1" s="1"/>
  <c r="AE564" i="1"/>
  <c r="AE563" i="1"/>
  <c r="AE562" i="1"/>
  <c r="M562" i="1"/>
  <c r="AE561" i="1"/>
  <c r="M561" i="1"/>
  <c r="AE560" i="1"/>
  <c r="M560" i="1"/>
  <c r="AE559" i="1"/>
  <c r="M559" i="1"/>
  <c r="AE558" i="1"/>
  <c r="AE557" i="1"/>
  <c r="AE556" i="1"/>
  <c r="AE555" i="1"/>
  <c r="V555" i="1"/>
  <c r="AE554" i="1"/>
  <c r="AE553" i="1"/>
  <c r="R553" i="1"/>
  <c r="E553" i="1"/>
  <c r="AE552" i="1"/>
  <c r="AE551" i="1"/>
  <c r="AE550" i="1"/>
  <c r="AE549" i="1"/>
  <c r="W549" i="1"/>
  <c r="AC549" i="1" s="1"/>
  <c r="AE548" i="1"/>
  <c r="W548" i="1"/>
  <c r="AC548" i="1" s="1"/>
  <c r="AJ548" i="1" s="1"/>
  <c r="P548" i="1"/>
  <c r="R548" i="1" s="1"/>
  <c r="AE539" i="1"/>
  <c r="P539" i="1"/>
  <c r="R539" i="1" s="1"/>
  <c r="AE538" i="1"/>
  <c r="AE537" i="1"/>
  <c r="P537" i="1"/>
  <c r="R537" i="1" s="1"/>
  <c r="AE536" i="1"/>
  <c r="AE535" i="1"/>
  <c r="AE534" i="1"/>
  <c r="AE533" i="1"/>
  <c r="AE532" i="1"/>
  <c r="AE531" i="1"/>
  <c r="AB531" i="1"/>
  <c r="AE530" i="1"/>
  <c r="AE529" i="1"/>
  <c r="AE528" i="1"/>
  <c r="AE527" i="1"/>
  <c r="AE526" i="1"/>
  <c r="AE525" i="1"/>
  <c r="R525" i="1"/>
  <c r="AE524" i="1"/>
  <c r="AE523" i="1"/>
  <c r="AE522" i="1"/>
  <c r="AE521" i="1"/>
  <c r="AE520" i="1"/>
  <c r="P520" i="1"/>
  <c r="R520" i="1" s="1"/>
  <c r="AE519" i="1"/>
  <c r="P519" i="1"/>
  <c r="R519" i="1" s="1"/>
  <c r="AE518" i="1"/>
  <c r="AE517" i="1"/>
  <c r="P517" i="1"/>
  <c r="R517" i="1" s="1"/>
  <c r="AE516" i="1"/>
  <c r="AE515" i="1"/>
  <c r="AE514" i="1"/>
  <c r="AE513" i="1"/>
  <c r="AE512" i="1"/>
  <c r="AE511" i="1"/>
  <c r="AE510" i="1"/>
  <c r="AE509" i="1"/>
  <c r="AE508" i="1"/>
  <c r="AE507" i="1"/>
  <c r="R507" i="1"/>
  <c r="AE506" i="1"/>
  <c r="AE505" i="1"/>
  <c r="AE504" i="1"/>
  <c r="AE503" i="1"/>
  <c r="AE502" i="1"/>
  <c r="P502" i="1"/>
  <c r="R502" i="1" s="1"/>
  <c r="AE501" i="1"/>
  <c r="P501" i="1"/>
  <c r="R501" i="1" s="1"/>
  <c r="AE500" i="1"/>
  <c r="AE499" i="1"/>
  <c r="P499" i="1"/>
  <c r="R499" i="1" s="1"/>
  <c r="AE498" i="1"/>
  <c r="AE497" i="1"/>
  <c r="AE496" i="1"/>
  <c r="AE495" i="1"/>
  <c r="AE494" i="1"/>
  <c r="AE493" i="1"/>
  <c r="AE492" i="1"/>
  <c r="I492" i="1"/>
  <c r="K492" i="1" s="1"/>
  <c r="AE491" i="1"/>
  <c r="AE490" i="1"/>
  <c r="AE489" i="1"/>
  <c r="AE488" i="1"/>
  <c r="AE487" i="1"/>
  <c r="AE486" i="1"/>
  <c r="AE485" i="1"/>
  <c r="AE484" i="1"/>
  <c r="P484" i="1"/>
  <c r="R484" i="1" s="1"/>
  <c r="AE483" i="1"/>
  <c r="P483" i="1"/>
  <c r="R483" i="1" s="1"/>
  <c r="AE482" i="1"/>
  <c r="P482" i="1"/>
  <c r="R482" i="1" s="1"/>
  <c r="AE481" i="1"/>
  <c r="AE480" i="1"/>
  <c r="AB480" i="1"/>
  <c r="AE479" i="1"/>
  <c r="AE471" i="1"/>
  <c r="AE470" i="1"/>
  <c r="P470" i="1"/>
  <c r="R470" i="1" s="1"/>
  <c r="AE469" i="1"/>
  <c r="AE468" i="1"/>
  <c r="AE467" i="1"/>
  <c r="AE466" i="1"/>
  <c r="AE465" i="1"/>
  <c r="AE464" i="1"/>
  <c r="P459" i="1"/>
  <c r="R459" i="1" s="1"/>
  <c r="P458" i="1"/>
  <c r="R458" i="1" s="1"/>
  <c r="P457" i="1"/>
  <c r="R457" i="1" s="1"/>
  <c r="P452" i="1"/>
  <c r="R452" i="1" s="1"/>
  <c r="P441" i="1"/>
  <c r="R441" i="1" s="1"/>
  <c r="P440" i="1"/>
  <c r="R440" i="1" s="1"/>
  <c r="P439" i="1"/>
  <c r="R439" i="1" s="1"/>
  <c r="R433" i="1"/>
  <c r="AB432" i="1"/>
  <c r="AB431" i="1"/>
  <c r="AB430" i="1"/>
  <c r="AB429" i="1"/>
  <c r="AB428" i="1"/>
  <c r="AB424" i="1"/>
  <c r="AD422" i="1"/>
  <c r="X416" i="1"/>
  <c r="F411" i="1"/>
  <c r="H410" i="1"/>
  <c r="F410" i="1"/>
  <c r="H408" i="1"/>
  <c r="AD388" i="1"/>
  <c r="AB388" i="1"/>
  <c r="AD386" i="1"/>
  <c r="H379" i="1"/>
  <c r="F379" i="1"/>
  <c r="H377" i="1"/>
  <c r="P367" i="1"/>
  <c r="R367" i="1" s="1"/>
  <c r="AD364" i="1"/>
  <c r="H355" i="1"/>
  <c r="X341" i="1"/>
  <c r="AB336" i="1"/>
  <c r="F336" i="1"/>
  <c r="AD335" i="1"/>
  <c r="AB335" i="1"/>
  <c r="H335" i="1"/>
  <c r="F335" i="1"/>
  <c r="AD333" i="1"/>
  <c r="AD362" i="1" s="1"/>
  <c r="H333" i="1"/>
  <c r="H353" i="1" s="1"/>
  <c r="AD311" i="1"/>
  <c r="AD424" i="1" s="1"/>
  <c r="H311" i="1"/>
  <c r="K257" i="1"/>
  <c r="I256" i="1"/>
  <c r="K256" i="1" s="1"/>
  <c r="K245" i="1"/>
  <c r="I241" i="1"/>
  <c r="K241" i="1" s="1"/>
  <c r="P219" i="1"/>
  <c r="R219" i="1" s="1"/>
  <c r="P218" i="1"/>
  <c r="R218" i="1" s="1"/>
  <c r="P217" i="1"/>
  <c r="R217" i="1" s="1"/>
  <c r="P216" i="1"/>
  <c r="R216" i="1" s="1"/>
  <c r="P215" i="1"/>
  <c r="R215" i="1" s="1"/>
  <c r="P214" i="1"/>
  <c r="R214" i="1" s="1"/>
  <c r="P212" i="1"/>
  <c r="R212" i="1" s="1"/>
  <c r="I186" i="1"/>
  <c r="K186" i="1" s="1"/>
  <c r="I185" i="1"/>
  <c r="K185" i="1" s="1"/>
  <c r="I157" i="1"/>
  <c r="K157" i="1" s="1"/>
  <c r="I155" i="1"/>
  <c r="K155" i="1" s="1"/>
  <c r="I153" i="1"/>
  <c r="K153" i="1" s="1"/>
  <c r="C143" i="1"/>
  <c r="C57" i="1"/>
  <c r="I1231" i="1" s="1"/>
  <c r="K1231" i="1" s="1"/>
  <c r="Y47" i="1"/>
  <c r="AF46" i="1"/>
  <c r="AE46" i="1" s="1"/>
  <c r="Y44" i="1"/>
  <c r="AF43" i="1"/>
  <c r="AE43" i="1" s="1"/>
  <c r="Y37" i="1"/>
  <c r="Y36" i="1"/>
  <c r="Y34" i="1"/>
  <c r="W34" i="1"/>
  <c r="W41" i="1" s="1"/>
  <c r="C34" i="1"/>
  <c r="D34" i="1" s="1"/>
  <c r="X33" i="1"/>
  <c r="AC30" i="1"/>
  <c r="C137" i="1" s="1"/>
  <c r="I1218" i="1" s="1"/>
  <c r="K1218" i="1" s="1"/>
  <c r="W29" i="1"/>
  <c r="E29" i="1"/>
  <c r="E27" i="1"/>
  <c r="C28" i="1" s="1"/>
  <c r="I1233" i="1" s="1"/>
  <c r="K1233" i="1" s="1"/>
  <c r="AC22" i="1"/>
  <c r="C84" i="1" s="1"/>
  <c r="AC21" i="1"/>
  <c r="C83" i="1" s="1"/>
  <c r="W20" i="1"/>
  <c r="W19" i="1"/>
  <c r="Y17" i="1"/>
  <c r="Y11" i="1"/>
  <c r="P11" i="1"/>
  <c r="R11" i="1" s="1"/>
  <c r="A11" i="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137" i="1" s="1"/>
  <c r="A138" i="1" s="1"/>
  <c r="A139" i="1" s="1"/>
  <c r="A140" i="1" s="1"/>
  <c r="A141" i="1" s="1"/>
  <c r="A142" i="1" s="1"/>
  <c r="A143" i="1" s="1"/>
  <c r="A145" i="1" s="1"/>
  <c r="A147" i="1" s="1"/>
  <c r="A148" i="1" s="1"/>
  <c r="A192" i="1" s="1"/>
  <c r="A193" i="1" s="1"/>
  <c r="A194" i="1" s="1"/>
  <c r="A195" i="1" s="1"/>
  <c r="A196" i="1" s="1"/>
  <c r="A197" i="1" s="1"/>
  <c r="A198" i="1" s="1"/>
  <c r="A199" i="1" s="1"/>
  <c r="A200" i="1" s="1"/>
  <c r="A201" i="1" s="1"/>
  <c r="A202" i="1" s="1"/>
  <c r="A203" i="1" s="1"/>
  <c r="A204" i="1" s="1"/>
  <c r="A205" i="1" s="1"/>
  <c r="A206" i="1" s="1"/>
  <c r="A265" i="1" s="1"/>
  <c r="A266" i="1" s="1"/>
  <c r="A267" i="1" s="1"/>
  <c r="A268" i="1" s="1"/>
  <c r="A269" i="1" s="1"/>
  <c r="A270" i="1" s="1"/>
  <c r="A271" i="1" s="1"/>
  <c r="A272" i="1" s="1"/>
  <c r="A273" i="1" s="1"/>
  <c r="A274" i="1" s="1"/>
  <c r="A275" i="1" s="1"/>
  <c r="A276" i="1" s="1"/>
  <c r="A277" i="1" s="1"/>
  <c r="A278" i="1" s="1"/>
  <c r="A279" i="1" s="1"/>
  <c r="A280"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3" i="1" s="1"/>
  <c r="A424" i="1" s="1"/>
  <c r="A425" i="1" s="1"/>
  <c r="A426" i="1" s="1"/>
  <c r="A427" i="1" s="1"/>
  <c r="A428" i="1" s="1"/>
  <c r="A429" i="1" s="1"/>
  <c r="A430" i="1" s="1"/>
  <c r="A431" i="1" s="1"/>
  <c r="A432" i="1" s="1"/>
  <c r="A433" i="1" s="1"/>
  <c r="A434" i="1" s="1"/>
  <c r="A435" i="1" s="1"/>
  <c r="A436" i="1" s="1"/>
  <c r="A437"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9" i="1" s="1"/>
  <c r="A480" i="1" s="1"/>
  <c r="A481" i="1" s="1"/>
  <c r="A482" i="1" s="1"/>
  <c r="A483" i="1" s="1"/>
  <c r="A484" i="1" s="1"/>
  <c r="A485" i="1" s="1"/>
  <c r="A486" i="1" s="1"/>
  <c r="A487" i="1" s="1"/>
  <c r="A488" i="1" s="1"/>
  <c r="A489" i="1" s="1"/>
  <c r="A490" i="1" s="1"/>
  <c r="A491" i="1" s="1"/>
  <c r="A492" i="1" s="1"/>
  <c r="A493" i="1" s="1"/>
  <c r="A494" i="1" s="1"/>
  <c r="A495" i="1" s="1"/>
  <c r="A496" i="1" s="1"/>
  <c r="A497"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W10" i="1"/>
  <c r="W11" i="1" s="1"/>
  <c r="W12" i="1" s="1"/>
  <c r="W13" i="1" s="1"/>
  <c r="W14" i="1" s="1"/>
  <c r="W15" i="1" s="1"/>
  <c r="W3" i="1"/>
  <c r="Q3" i="1"/>
  <c r="O3" i="1"/>
  <c r="U3" i="1" s="1"/>
  <c r="J3" i="1"/>
  <c r="E3" i="77" s="1"/>
  <c r="H3" i="1"/>
  <c r="C3" i="77" s="1"/>
  <c r="AH246" i="11"/>
  <c r="AG243" i="11"/>
  <c r="AG241" i="11"/>
  <c r="AG240" i="11"/>
  <c r="AC1602" i="55"/>
  <c r="AC1603" i="55"/>
  <c r="AC1604" i="55"/>
  <c r="AC1605" i="55"/>
  <c r="AC1606" i="55"/>
  <c r="AC1607" i="55"/>
  <c r="AC1608" i="55"/>
  <c r="AC1609" i="55"/>
  <c r="AC1610" i="55"/>
  <c r="AC1611" i="55"/>
  <c r="AC1612" i="55"/>
  <c r="AC1613" i="55"/>
  <c r="AC1614" i="55"/>
  <c r="AC1615" i="55"/>
  <c r="AC1616" i="55"/>
  <c r="AC1617" i="55"/>
  <c r="AC1618" i="55"/>
  <c r="AC1619" i="55"/>
  <c r="AC1620" i="55"/>
  <c r="AC1621" i="55"/>
  <c r="AC1622" i="55"/>
  <c r="AC1623" i="55"/>
  <c r="AC1624" i="55"/>
  <c r="AC1625" i="55"/>
  <c r="AC1626" i="55"/>
  <c r="AC1627" i="55"/>
  <c r="AC1628" i="55"/>
  <c r="AC1629" i="55"/>
  <c r="AC1630" i="55"/>
  <c r="AC1598" i="55"/>
  <c r="AC1595" i="55"/>
  <c r="AC1599" i="55"/>
  <c r="AC1596" i="55"/>
  <c r="AH10" i="1"/>
  <c r="AI10" i="1"/>
  <c r="AJ10" i="1"/>
  <c r="C11" i="1" s="1"/>
  <c r="I489" i="1" s="1"/>
  <c r="K489" i="1" s="1"/>
  <c r="AK10" i="1"/>
  <c r="AH11" i="1"/>
  <c r="AI11" i="1"/>
  <c r="AJ11" i="1"/>
  <c r="C12" i="1" s="1"/>
  <c r="I448" i="1" s="1"/>
  <c r="K448" i="1" s="1"/>
  <c r="AK11" i="1"/>
  <c r="AH12" i="1"/>
  <c r="AI12" i="1"/>
  <c r="AJ12" i="1"/>
  <c r="C13" i="1" s="1"/>
  <c r="P299" i="1" s="1"/>
  <c r="R299" i="1" s="1"/>
  <c r="AK12" i="1"/>
  <c r="AH13" i="1"/>
  <c r="AI13" i="1"/>
  <c r="AJ13" i="1"/>
  <c r="C14" i="1" s="1"/>
  <c r="AK13" i="1"/>
  <c r="AH14" i="1"/>
  <c r="AI14" i="1"/>
  <c r="AJ14" i="1"/>
  <c r="D14" i="1" s="1"/>
  <c r="AK14" i="1"/>
  <c r="AH15" i="1"/>
  <c r="AI15" i="1"/>
  <c r="AJ15" i="1"/>
  <c r="C15" i="1" s="1"/>
  <c r="AK15" i="1"/>
  <c r="AH16" i="1"/>
  <c r="AI16" i="1"/>
  <c r="AJ16" i="1"/>
  <c r="AK16" i="1"/>
  <c r="AH17" i="1"/>
  <c r="AI17" i="1"/>
  <c r="AJ17" i="1"/>
  <c r="C17" i="1" s="1"/>
  <c r="AK17" i="1"/>
  <c r="AH18" i="1"/>
  <c r="AI18" i="1"/>
  <c r="AJ18" i="1"/>
  <c r="C66" i="1" s="1"/>
  <c r="AK18" i="1"/>
  <c r="AH19" i="1"/>
  <c r="AI19" i="1"/>
  <c r="AJ19" i="1"/>
  <c r="C16" i="1" s="1"/>
  <c r="AK19" i="1"/>
  <c r="AH20" i="1"/>
  <c r="AI20" i="1"/>
  <c r="AJ20" i="1"/>
  <c r="D16" i="1" s="1"/>
  <c r="AK20" i="1"/>
  <c r="AH21" i="1"/>
  <c r="AI21" i="1"/>
  <c r="AJ21" i="1"/>
  <c r="I2697" i="1" s="1"/>
  <c r="K2697" i="1" s="1"/>
  <c r="AK21" i="1"/>
  <c r="AH22" i="1"/>
  <c r="AI22" i="1"/>
  <c r="AJ22" i="1"/>
  <c r="C41" i="1" s="1"/>
  <c r="AK22" i="1"/>
  <c r="AH23" i="1"/>
  <c r="AI23" i="1"/>
  <c r="AJ23" i="1"/>
  <c r="C29" i="1" s="1"/>
  <c r="I1234" i="1" s="1"/>
  <c r="K1234" i="1" s="1"/>
  <c r="AK23" i="1"/>
  <c r="AH24" i="1"/>
  <c r="AI24" i="1"/>
  <c r="AJ24" i="1"/>
  <c r="C18" i="1" s="1"/>
  <c r="AK24" i="1"/>
  <c r="AH25" i="1"/>
  <c r="AI25" i="1"/>
  <c r="AJ25" i="1"/>
  <c r="C25" i="1" s="1"/>
  <c r="AK25" i="1"/>
  <c r="AH26" i="1"/>
  <c r="AI26" i="1"/>
  <c r="AJ26" i="1"/>
  <c r="I3510" i="1" s="1"/>
  <c r="K3510" i="1" s="1"/>
  <c r="AK26" i="1"/>
  <c r="AH27" i="1"/>
  <c r="AI27" i="1"/>
  <c r="AJ27" i="1"/>
  <c r="C27" i="1" s="1"/>
  <c r="AK27" i="1"/>
  <c r="AH28" i="1"/>
  <c r="AI28" i="1"/>
  <c r="AJ28" i="1"/>
  <c r="C26" i="1" s="1"/>
  <c r="I482" i="1" s="1"/>
  <c r="AK28" i="1"/>
  <c r="AH29" i="1"/>
  <c r="AI29" i="1"/>
  <c r="AJ29" i="1"/>
  <c r="C61" i="1" s="1"/>
  <c r="AK29" i="1"/>
  <c r="AH30" i="1"/>
  <c r="AI30" i="1"/>
  <c r="AJ30" i="1"/>
  <c r="C31" i="1" s="1"/>
  <c r="AK30" i="1"/>
  <c r="AH31" i="1"/>
  <c r="AI31" i="1"/>
  <c r="AJ31" i="1"/>
  <c r="D30" i="1" s="1"/>
  <c r="AK31" i="1"/>
  <c r="AH32" i="1"/>
  <c r="AI32" i="1"/>
  <c r="AJ32" i="1"/>
  <c r="V3116" i="1" s="1"/>
  <c r="AK32" i="1"/>
  <c r="AH33" i="1"/>
  <c r="AI33" i="1"/>
  <c r="AJ33" i="1"/>
  <c r="I2664" i="1" s="1"/>
  <c r="AK33" i="1"/>
  <c r="AH34" i="1"/>
  <c r="AI34" i="1"/>
  <c r="AJ34" i="1"/>
  <c r="I3625" i="1" s="1"/>
  <c r="K3625" i="1" s="1"/>
  <c r="AK34" i="1"/>
  <c r="AH35" i="1"/>
  <c r="AI35" i="1"/>
  <c r="AJ35" i="1"/>
  <c r="D33" i="1" s="1"/>
  <c r="I2249" i="1" s="1"/>
  <c r="K2249" i="1" s="1"/>
  <c r="AK35" i="1"/>
  <c r="AH36" i="1"/>
  <c r="AI36" i="1"/>
  <c r="AJ36" i="1"/>
  <c r="D61" i="1" s="1"/>
  <c r="AK36" i="1"/>
  <c r="AH37" i="1"/>
  <c r="AI37" i="1"/>
  <c r="AJ37" i="1"/>
  <c r="AK37" i="1"/>
  <c r="AH38" i="1"/>
  <c r="AI38" i="1"/>
  <c r="AJ38" i="1"/>
  <c r="AK38" i="1"/>
  <c r="AH39" i="1"/>
  <c r="AI39" i="1"/>
  <c r="AJ39" i="1"/>
  <c r="M94" i="1" s="1"/>
  <c r="AK39" i="1"/>
  <c r="AH40" i="1"/>
  <c r="AI40" i="1"/>
  <c r="AJ40" i="1"/>
  <c r="AK40" i="1"/>
  <c r="AH41" i="1"/>
  <c r="AI41" i="1"/>
  <c r="AJ41" i="1"/>
  <c r="C19" i="1" s="1"/>
  <c r="AK41" i="1"/>
  <c r="AH42" i="1"/>
  <c r="AI42" i="1"/>
  <c r="AJ42" i="1"/>
  <c r="C20" i="1" s="1"/>
  <c r="W403" i="1" s="1"/>
  <c r="AK42" i="1"/>
  <c r="AH44" i="1"/>
  <c r="AI44" i="1"/>
  <c r="AJ44" i="1"/>
  <c r="C22" i="1" s="1"/>
  <c r="AK44" i="1"/>
  <c r="AH45" i="1"/>
  <c r="AI45" i="1"/>
  <c r="AJ45" i="1"/>
  <c r="AK45" i="1"/>
  <c r="AH46" i="1"/>
  <c r="AI46" i="1"/>
  <c r="AH47" i="1"/>
  <c r="AI47" i="1"/>
  <c r="AJ47" i="1"/>
  <c r="AK47" i="1"/>
  <c r="AH48" i="1"/>
  <c r="AI48" i="1"/>
  <c r="AJ48" i="1"/>
  <c r="AK48" i="1"/>
  <c r="AH49" i="1"/>
  <c r="AI49" i="1"/>
  <c r="AJ49" i="1"/>
  <c r="C460" i="1" s="1"/>
  <c r="AK49" i="1"/>
  <c r="AH50" i="1"/>
  <c r="AI50" i="1"/>
  <c r="AJ50" i="1"/>
  <c r="AK50" i="1"/>
  <c r="AH51" i="1"/>
  <c r="AI51" i="1"/>
  <c r="AJ51" i="1"/>
  <c r="AK51" i="1"/>
  <c r="AH52" i="1"/>
  <c r="AI52" i="1"/>
  <c r="AJ52" i="1"/>
  <c r="AK52" i="1"/>
  <c r="AH53" i="1"/>
  <c r="AI53" i="1"/>
  <c r="AJ53" i="1"/>
  <c r="AK53" i="1"/>
  <c r="AH54" i="1"/>
  <c r="AI54" i="1"/>
  <c r="AJ54" i="1"/>
  <c r="AK54" i="1"/>
  <c r="AH55" i="1"/>
  <c r="AI55" i="1"/>
  <c r="AJ55" i="1"/>
  <c r="AK55" i="1"/>
  <c r="AH56" i="1"/>
  <c r="AI56" i="1"/>
  <c r="AJ56" i="1"/>
  <c r="I3256" i="1" s="1"/>
  <c r="K3256" i="1" s="1"/>
  <c r="AK56" i="1"/>
  <c r="AH57" i="1"/>
  <c r="AI57" i="1"/>
  <c r="AJ57" i="1"/>
  <c r="I3601" i="1" s="1"/>
  <c r="K3601" i="1" s="1"/>
  <c r="AK57" i="1"/>
  <c r="AH58" i="1"/>
  <c r="AI58" i="1"/>
  <c r="AJ58" i="1"/>
  <c r="AK58" i="1"/>
  <c r="AH59" i="1"/>
  <c r="AI59" i="1"/>
  <c r="AJ59" i="1"/>
  <c r="AK59" i="1"/>
  <c r="AH60" i="1"/>
  <c r="AI60" i="1"/>
  <c r="AJ60" i="1"/>
  <c r="C37" i="1" s="1"/>
  <c r="AK60" i="1"/>
  <c r="AH61" i="1"/>
  <c r="AI61" i="1"/>
  <c r="AJ61" i="1"/>
  <c r="AK61" i="1"/>
  <c r="AH62" i="1"/>
  <c r="AI62" i="1"/>
  <c r="AJ62" i="1"/>
  <c r="AK62" i="1"/>
  <c r="AH63" i="1"/>
  <c r="AI63" i="1"/>
  <c r="AJ63" i="1"/>
  <c r="AK63" i="1"/>
  <c r="AH64" i="1"/>
  <c r="AI64" i="1"/>
  <c r="AJ64" i="1"/>
  <c r="E26" i="50" s="1"/>
  <c r="AK64" i="1"/>
  <c r="AH65" i="1"/>
  <c r="AI65" i="1"/>
  <c r="AJ65" i="1"/>
  <c r="AK65" i="1"/>
  <c r="AI66" i="1"/>
  <c r="AJ66" i="1"/>
  <c r="AK66" i="1"/>
  <c r="AI67" i="1"/>
  <c r="AJ67" i="1"/>
  <c r="AK67" i="1"/>
  <c r="AI68" i="1"/>
  <c r="AJ68" i="1"/>
  <c r="AK68" i="1"/>
  <c r="AI69" i="1"/>
  <c r="AJ69" i="1"/>
  <c r="AK69" i="1"/>
  <c r="AI70" i="1"/>
  <c r="AJ70" i="1"/>
  <c r="AK70" i="1"/>
  <c r="AI71" i="1"/>
  <c r="AJ71" i="1"/>
  <c r="AK71" i="1"/>
  <c r="AI72" i="1"/>
  <c r="AJ72" i="1"/>
  <c r="AK72" i="1"/>
  <c r="AI73" i="1"/>
  <c r="AJ73" i="1"/>
  <c r="AK73" i="1"/>
  <c r="AI74" i="1"/>
  <c r="AJ74" i="1"/>
  <c r="AK74" i="1"/>
  <c r="AH75" i="1"/>
  <c r="AI75" i="1"/>
  <c r="AJ75" i="1"/>
  <c r="AK75" i="1"/>
  <c r="AH76" i="1"/>
  <c r="AI76" i="1"/>
  <c r="AJ76" i="1"/>
  <c r="AK76" i="1"/>
  <c r="AH77" i="1"/>
  <c r="AI77" i="1"/>
  <c r="AJ77" i="1"/>
  <c r="AK77" i="1"/>
  <c r="AH78" i="1"/>
  <c r="AI78" i="1"/>
  <c r="AJ78" i="1"/>
  <c r="AK78" i="1"/>
  <c r="AH79" i="1"/>
  <c r="AI79" i="1"/>
  <c r="AJ79" i="1"/>
  <c r="AK79" i="1"/>
  <c r="AH80" i="1"/>
  <c r="AI80" i="1"/>
  <c r="AJ80" i="1"/>
  <c r="AK80" i="1"/>
  <c r="AH81" i="1"/>
  <c r="AI81" i="1"/>
  <c r="AJ81" i="1"/>
  <c r="AK81" i="1"/>
  <c r="AH82" i="1"/>
  <c r="AI82" i="1"/>
  <c r="AJ82" i="1"/>
  <c r="AK82" i="1"/>
  <c r="AH83" i="1"/>
  <c r="AI83" i="1"/>
  <c r="AJ83" i="1"/>
  <c r="AK83" i="1"/>
  <c r="AH84" i="1"/>
  <c r="AI84" i="1"/>
  <c r="AJ84" i="1"/>
  <c r="AK84" i="1"/>
  <c r="AH85" i="1"/>
  <c r="AI85" i="1"/>
  <c r="AJ85" i="1"/>
  <c r="AK85" i="1"/>
  <c r="AH86" i="1"/>
  <c r="AI86" i="1"/>
  <c r="AJ86" i="1"/>
  <c r="AK86" i="1"/>
  <c r="AH87" i="1"/>
  <c r="AI87" i="1"/>
  <c r="AJ87" i="1"/>
  <c r="AK87" i="1"/>
  <c r="AH88" i="1"/>
  <c r="AI88" i="1"/>
  <c r="AJ88" i="1"/>
  <c r="AK88" i="1"/>
  <c r="AH89" i="1"/>
  <c r="AI89" i="1"/>
  <c r="AJ89" i="1"/>
  <c r="AK89" i="1"/>
  <c r="AH90" i="1"/>
  <c r="AI90" i="1"/>
  <c r="AJ90" i="1"/>
  <c r="AK90" i="1"/>
  <c r="AH91" i="1"/>
  <c r="AI91" i="1"/>
  <c r="AJ91" i="1"/>
  <c r="AK91" i="1"/>
  <c r="AH92" i="1"/>
  <c r="AI92" i="1"/>
  <c r="AJ92" i="1"/>
  <c r="AK92" i="1"/>
  <c r="AH93" i="1"/>
  <c r="AI93" i="1"/>
  <c r="AJ93" i="1"/>
  <c r="AK93" i="1"/>
  <c r="AH94" i="1"/>
  <c r="AI94" i="1"/>
  <c r="AJ94" i="1"/>
  <c r="AK94" i="1"/>
  <c r="AH95" i="1"/>
  <c r="AI95" i="1"/>
  <c r="AJ95" i="1"/>
  <c r="AK95" i="1"/>
  <c r="AH96" i="1"/>
  <c r="AI96" i="1"/>
  <c r="AJ96" i="1"/>
  <c r="AK96" i="1"/>
  <c r="AH97" i="1"/>
  <c r="AI97" i="1"/>
  <c r="AJ97" i="1"/>
  <c r="AK97" i="1"/>
  <c r="AH98" i="1"/>
  <c r="AI98" i="1"/>
  <c r="AJ98" i="1"/>
  <c r="AK98" i="1"/>
  <c r="AK9" i="1"/>
  <c r="AJ9" i="1"/>
  <c r="D11" i="1" s="1"/>
  <c r="AI9" i="1"/>
  <c r="AH9" i="1"/>
  <c r="Q12" i="4"/>
  <c r="Z25" i="1" s="1"/>
  <c r="Q11" i="4"/>
  <c r="Z23" i="1" s="1"/>
  <c r="AC23" i="1" s="1"/>
  <c r="C85" i="1" s="1"/>
  <c r="Q3" i="4"/>
  <c r="N3" i="4"/>
  <c r="K3" i="4"/>
  <c r="K4" i="4" s="1"/>
  <c r="K5" i="4" s="1"/>
  <c r="K6" i="4" s="1"/>
  <c r="H3" i="4"/>
  <c r="E3" i="4"/>
  <c r="E4" i="4"/>
  <c r="E16" i="4" s="1"/>
  <c r="C3" i="4"/>
  <c r="C4" i="4" s="1"/>
  <c r="C5" i="4" s="1"/>
  <c r="C6" i="4" s="1"/>
  <c r="AQ196" i="1"/>
  <c r="AS196" i="1" s="1"/>
  <c r="X41" i="64"/>
  <c r="X28" i="64"/>
  <c r="W34" i="64"/>
  <c r="W33" i="64"/>
  <c r="W32" i="64"/>
  <c r="W31" i="64"/>
  <c r="W21" i="64"/>
  <c r="W20" i="64"/>
  <c r="W19" i="64"/>
  <c r="W18" i="64"/>
  <c r="C1426" i="55"/>
  <c r="T1426" i="55" s="1"/>
  <c r="F9" i="64"/>
  <c r="F8" i="64"/>
  <c r="F6" i="64"/>
  <c r="F10" i="64"/>
  <c r="F7" i="64"/>
  <c r="AR18" i="64"/>
  <c r="AR19" i="64"/>
  <c r="AR20" i="64"/>
  <c r="AR21" i="64"/>
  <c r="AR24" i="64"/>
  <c r="AP40" i="64"/>
  <c r="AR40" i="64" s="1"/>
  <c r="AP41" i="64"/>
  <c r="AR41" i="64" s="1"/>
  <c r="AP43" i="64"/>
  <c r="AR43" i="64" s="1"/>
  <c r="AT6" i="64"/>
  <c r="AT7" i="64" s="1"/>
  <c r="AT8" i="64" s="1"/>
  <c r="AP39" i="64"/>
  <c r="AR39" i="64" s="1"/>
  <c r="AP34" i="64"/>
  <c r="AR34" i="64" s="1"/>
  <c r="AP32" i="64"/>
  <c r="AR32" i="64" s="1"/>
  <c r="AP29" i="64"/>
  <c r="AR29" i="64" s="1"/>
  <c r="AP30" i="64"/>
  <c r="AR30" i="64" s="1"/>
  <c r="AP31" i="64"/>
  <c r="AR31" i="64" s="1"/>
  <c r="AP26" i="64"/>
  <c r="AR26" i="64" s="1"/>
  <c r="AP27" i="64"/>
  <c r="AR27" i="64"/>
  <c r="AP28" i="64"/>
  <c r="AR28" i="64" s="1"/>
  <c r="AP25" i="64"/>
  <c r="AR25" i="64" s="1"/>
  <c r="AP22" i="64"/>
  <c r="AR22" i="64" s="1"/>
  <c r="AP16" i="64"/>
  <c r="AR16" i="64" s="1"/>
  <c r="AP15" i="64"/>
  <c r="AR15" i="64" s="1"/>
  <c r="AR10" i="64"/>
  <c r="AT5" i="64"/>
  <c r="AR8" i="64"/>
  <c r="AR9" i="64"/>
  <c r="AR7" i="64"/>
  <c r="AR6" i="64"/>
  <c r="AT4" i="64"/>
  <c r="K637" i="64"/>
  <c r="K634" i="64"/>
  <c r="K635" i="64" s="1"/>
  <c r="J637" i="64"/>
  <c r="J634" i="64"/>
  <c r="J635" i="64" s="1"/>
  <c r="F680" i="64"/>
  <c r="F679" i="64"/>
  <c r="E679" i="64"/>
  <c r="E678" i="64"/>
  <c r="D678" i="64"/>
  <c r="F678" i="64" s="1"/>
  <c r="F677" i="64"/>
  <c r="E677" i="64"/>
  <c r="F676" i="64"/>
  <c r="E676" i="64"/>
  <c r="F675" i="64"/>
  <c r="E675" i="64"/>
  <c r="F674" i="64"/>
  <c r="F673" i="64"/>
  <c r="D672" i="64"/>
  <c r="F672" i="64" s="1"/>
  <c r="F671" i="64"/>
  <c r="E671" i="64"/>
  <c r="F670" i="64"/>
  <c r="E670" i="64"/>
  <c r="A668" i="64"/>
  <c r="E637" i="64"/>
  <c r="D40" i="25"/>
  <c r="D28" i="25"/>
  <c r="D41" i="25" s="1"/>
  <c r="F41" i="25" s="1"/>
  <c r="D25" i="25"/>
  <c r="D38" i="25" s="1"/>
  <c r="C256" i="32"/>
  <c r="E256" i="32"/>
  <c r="G267" i="32"/>
  <c r="A269" i="32" s="1"/>
  <c r="G252" i="32"/>
  <c r="A254" i="32" s="1"/>
  <c r="F260" i="32"/>
  <c r="F256" i="32"/>
  <c r="G224" i="32"/>
  <c r="A226" i="32" s="1"/>
  <c r="G209" i="32"/>
  <c r="A211" i="32" s="1"/>
  <c r="A212" i="32" s="1"/>
  <c r="E213" i="32"/>
  <c r="F213" i="32" s="1"/>
  <c r="F217" i="32"/>
  <c r="AF23" i="64"/>
  <c r="AF22" i="64"/>
  <c r="AF11" i="64"/>
  <c r="AF12" i="64"/>
  <c r="AF13" i="64"/>
  <c r="AF14" i="64"/>
  <c r="AF15" i="64"/>
  <c r="AF10" i="64"/>
  <c r="F600" i="64"/>
  <c r="F601" i="64"/>
  <c r="A591" i="64"/>
  <c r="D571" i="64"/>
  <c r="D572" i="64"/>
  <c r="D573" i="64"/>
  <c r="D574" i="64"/>
  <c r="D575" i="64"/>
  <c r="D576" i="64"/>
  <c r="D577" i="64"/>
  <c r="D578" i="64"/>
  <c r="D580" i="64"/>
  <c r="D581" i="64"/>
  <c r="D582" i="64"/>
  <c r="D583" i="64"/>
  <c r="D584" i="64"/>
  <c r="D585" i="64"/>
  <c r="D586" i="64"/>
  <c r="D587" i="64"/>
  <c r="D588" i="64"/>
  <c r="D589" i="64"/>
  <c r="D595" i="64"/>
  <c r="D596" i="64"/>
  <c r="D607" i="64"/>
  <c r="F594" i="64"/>
  <c r="E17" i="4"/>
  <c r="E25" i="32"/>
  <c r="E189" i="32" s="1"/>
  <c r="E270" i="32" s="1"/>
  <c r="D536" i="64"/>
  <c r="D537" i="64"/>
  <c r="D538" i="64"/>
  <c r="D543" i="64"/>
  <c r="D606" i="64" s="1"/>
  <c r="F606" i="64" s="1"/>
  <c r="D196" i="32"/>
  <c r="F196" i="32" s="1"/>
  <c r="E190" i="32"/>
  <c r="E228" i="32" s="1"/>
  <c r="G186" i="32"/>
  <c r="A188" i="32" s="1"/>
  <c r="A189" i="32" s="1"/>
  <c r="A190" i="32" s="1"/>
  <c r="C174" i="32"/>
  <c r="C212" i="32" s="1"/>
  <c r="C173" i="32"/>
  <c r="C211" i="32" s="1"/>
  <c r="E174" i="32"/>
  <c r="E255" i="32" s="1"/>
  <c r="G171" i="32"/>
  <c r="A173" i="32" s="1"/>
  <c r="F179" i="32"/>
  <c r="F175" i="32"/>
  <c r="E24" i="32"/>
  <c r="E188" i="32" s="1"/>
  <c r="W7" i="64"/>
  <c r="W6" i="64"/>
  <c r="W5" i="64"/>
  <c r="W4" i="64"/>
  <c r="P42" i="64"/>
  <c r="P37" i="64"/>
  <c r="P36" i="64"/>
  <c r="P33" i="64"/>
  <c r="P34" i="64" s="1"/>
  <c r="N29" i="64"/>
  <c r="P29" i="64" s="1"/>
  <c r="N28" i="64"/>
  <c r="P28" i="64" s="1"/>
  <c r="P19" i="64"/>
  <c r="P18" i="64"/>
  <c r="P17" i="64"/>
  <c r="P16" i="64"/>
  <c r="P7" i="64"/>
  <c r="P6" i="64"/>
  <c r="P5" i="64"/>
  <c r="P4" i="64"/>
  <c r="F480" i="64"/>
  <c r="F479" i="64"/>
  <c r="E478" i="64"/>
  <c r="D478" i="64"/>
  <c r="F477" i="64"/>
  <c r="E477" i="64"/>
  <c r="F476" i="64"/>
  <c r="E476" i="64"/>
  <c r="F475" i="64"/>
  <c r="E475" i="64"/>
  <c r="F474" i="64"/>
  <c r="F473" i="64"/>
  <c r="F472" i="64"/>
  <c r="E471" i="64"/>
  <c r="D471" i="64"/>
  <c r="F471" i="64" s="1"/>
  <c r="F470" i="64"/>
  <c r="E470" i="64"/>
  <c r="F469" i="64"/>
  <c r="E469" i="64"/>
  <c r="F468" i="64"/>
  <c r="A467" i="64"/>
  <c r="F467" i="64" s="1"/>
  <c r="F466" i="64"/>
  <c r="F465" i="64"/>
  <c r="F464" i="64"/>
  <c r="F463" i="64"/>
  <c r="F462" i="64"/>
  <c r="F461" i="64"/>
  <c r="F460" i="64"/>
  <c r="F459" i="64"/>
  <c r="F458" i="64"/>
  <c r="F457" i="64"/>
  <c r="F456" i="64"/>
  <c r="F455" i="64"/>
  <c r="F454" i="64"/>
  <c r="F453" i="64"/>
  <c r="D452" i="64"/>
  <c r="F452" i="64" s="1"/>
  <c r="F451" i="64"/>
  <c r="F450" i="64"/>
  <c r="F449" i="64"/>
  <c r="F448" i="64"/>
  <c r="F447" i="64"/>
  <c r="F446" i="64"/>
  <c r="F445" i="64"/>
  <c r="F444" i="64"/>
  <c r="F443" i="64"/>
  <c r="D436" i="64"/>
  <c r="D435" i="64"/>
  <c r="E434" i="64"/>
  <c r="D434" i="64"/>
  <c r="D433" i="64"/>
  <c r="F407" i="64"/>
  <c r="F381" i="64"/>
  <c r="F382" i="64"/>
  <c r="F383" i="64"/>
  <c r="F384" i="64"/>
  <c r="F385" i="64"/>
  <c r="F386" i="64"/>
  <c r="F387" i="64"/>
  <c r="F388" i="64"/>
  <c r="F390" i="64"/>
  <c r="F391" i="64"/>
  <c r="F392" i="64"/>
  <c r="F393" i="64"/>
  <c r="F394" i="64"/>
  <c r="F395" i="64"/>
  <c r="F396" i="64"/>
  <c r="F397" i="64"/>
  <c r="F398" i="64"/>
  <c r="F399" i="64"/>
  <c r="F400" i="64"/>
  <c r="F401" i="64"/>
  <c r="F402" i="64"/>
  <c r="F403" i="64"/>
  <c r="F404" i="64"/>
  <c r="F406" i="64"/>
  <c r="F408" i="64"/>
  <c r="F411" i="64"/>
  <c r="F412" i="64"/>
  <c r="F418" i="64"/>
  <c r="D409" i="64"/>
  <c r="F409" i="64" s="1"/>
  <c r="E409" i="64"/>
  <c r="E416" i="64"/>
  <c r="E415" i="64"/>
  <c r="E414" i="64"/>
  <c r="E413" i="64"/>
  <c r="E408" i="64"/>
  <c r="E407" i="64"/>
  <c r="A405" i="64"/>
  <c r="F405" i="64" s="1"/>
  <c r="D389" i="64"/>
  <c r="F389" i="64" s="1"/>
  <c r="F380" i="64"/>
  <c r="D373" i="64"/>
  <c r="D372" i="64"/>
  <c r="E371" i="64"/>
  <c r="D371" i="64"/>
  <c r="D370" i="64"/>
  <c r="F345" i="64"/>
  <c r="F357" i="64"/>
  <c r="F356" i="64"/>
  <c r="F355" i="64"/>
  <c r="F354" i="64"/>
  <c r="F353" i="64"/>
  <c r="F352" i="64"/>
  <c r="F351" i="64"/>
  <c r="F350" i="64"/>
  <c r="F349" i="64"/>
  <c r="F339" i="64"/>
  <c r="F340" i="64"/>
  <c r="F344" i="64"/>
  <c r="F346" i="64"/>
  <c r="D319" i="64"/>
  <c r="D320" i="64"/>
  <c r="D321" i="64"/>
  <c r="D322" i="64"/>
  <c r="D323" i="64"/>
  <c r="D324" i="64"/>
  <c r="D325" i="64"/>
  <c r="D326" i="64"/>
  <c r="D328" i="64"/>
  <c r="F328" i="64" s="1"/>
  <c r="D329" i="64"/>
  <c r="F329" i="64" s="1"/>
  <c r="D330" i="64"/>
  <c r="F330" i="64" s="1"/>
  <c r="D331" i="64"/>
  <c r="F331" i="64" s="1"/>
  <c r="D332" i="64"/>
  <c r="F332" i="64" s="1"/>
  <c r="D333" i="64"/>
  <c r="F333" i="64" s="1"/>
  <c r="D334" i="64"/>
  <c r="F334" i="64" s="1"/>
  <c r="D335" i="64"/>
  <c r="F335" i="64" s="1"/>
  <c r="D336" i="64"/>
  <c r="F336" i="64" s="1"/>
  <c r="D337" i="64"/>
  <c r="F337" i="64" s="1"/>
  <c r="D338" i="64"/>
  <c r="F338" i="64" s="1"/>
  <c r="D318" i="64"/>
  <c r="F318" i="64" s="1"/>
  <c r="A283" i="64"/>
  <c r="F265" i="64"/>
  <c r="F295" i="64"/>
  <c r="F294" i="64"/>
  <c r="F290" i="64"/>
  <c r="F289" i="64"/>
  <c r="F288" i="64"/>
  <c r="F284" i="64"/>
  <c r="F281" i="64"/>
  <c r="F280" i="64"/>
  <c r="F256" i="64"/>
  <c r="A225" i="64"/>
  <c r="C210" i="64"/>
  <c r="C211" i="64"/>
  <c r="D213" i="64"/>
  <c r="F213" i="64" s="1"/>
  <c r="D214" i="64"/>
  <c r="F214" i="64" s="1"/>
  <c r="D215" i="64"/>
  <c r="F215" i="64" s="1"/>
  <c r="D216" i="64"/>
  <c r="F216" i="64" s="1"/>
  <c r="F217" i="64"/>
  <c r="F218" i="64"/>
  <c r="D220" i="64"/>
  <c r="D224" i="64"/>
  <c r="F224" i="64" s="1"/>
  <c r="D225" i="64"/>
  <c r="D226" i="64"/>
  <c r="F226" i="64" s="1"/>
  <c r="D228" i="64"/>
  <c r="F228" i="64" s="1"/>
  <c r="F212" i="64"/>
  <c r="D171" i="64"/>
  <c r="D170" i="64"/>
  <c r="D169" i="64"/>
  <c r="D168" i="64"/>
  <c r="E169" i="64"/>
  <c r="D187" i="64"/>
  <c r="F187" i="64" s="1"/>
  <c r="F178" i="64"/>
  <c r="D151" i="64"/>
  <c r="D99" i="64"/>
  <c r="D100" i="64"/>
  <c r="D101" i="64"/>
  <c r="D102" i="64"/>
  <c r="D103" i="64"/>
  <c r="D104" i="64"/>
  <c r="D105" i="64"/>
  <c r="D106" i="64"/>
  <c r="D108" i="64"/>
  <c r="D109" i="64"/>
  <c r="D110" i="64"/>
  <c r="D111" i="64"/>
  <c r="D112" i="64"/>
  <c r="D113" i="64"/>
  <c r="D114" i="64"/>
  <c r="D115" i="64"/>
  <c r="D116" i="64"/>
  <c r="D117" i="64"/>
  <c r="D118" i="64"/>
  <c r="D119" i="64"/>
  <c r="D120" i="64"/>
  <c r="D121" i="64"/>
  <c r="D122" i="64"/>
  <c r="D202" i="64" s="1"/>
  <c r="D277" i="64" s="1"/>
  <c r="D341" i="64" s="1"/>
  <c r="F341" i="64" s="1"/>
  <c r="D124" i="64"/>
  <c r="D204" i="64" s="1"/>
  <c r="D125" i="64"/>
  <c r="D205" i="64" s="1"/>
  <c r="D126" i="64"/>
  <c r="D206" i="64" s="1"/>
  <c r="D127" i="64"/>
  <c r="D207" i="64" s="1"/>
  <c r="D128" i="64"/>
  <c r="D208" i="64" s="1"/>
  <c r="D129" i="64"/>
  <c r="D209" i="64" s="1"/>
  <c r="F209" i="64" s="1"/>
  <c r="D130" i="64"/>
  <c r="D131" i="64"/>
  <c r="D133" i="64"/>
  <c r="E823" i="64" s="1"/>
  <c r="D134" i="64"/>
  <c r="E824" i="64" s="1"/>
  <c r="D135" i="64"/>
  <c r="D136" i="64"/>
  <c r="D137" i="64"/>
  <c r="D138" i="64"/>
  <c r="D139" i="64"/>
  <c r="D141" i="64"/>
  <c r="D142" i="64"/>
  <c r="D147" i="64"/>
  <c r="D148" i="64"/>
  <c r="D149" i="64"/>
  <c r="D98" i="64"/>
  <c r="F98" i="64" s="1"/>
  <c r="F132" i="64"/>
  <c r="A123" i="64"/>
  <c r="AU3108" i="1"/>
  <c r="AQ3108" i="1"/>
  <c r="AS3108" i="1" s="1"/>
  <c r="AQ3107" i="1"/>
  <c r="AS3107" i="1" s="1"/>
  <c r="AH3107" i="1"/>
  <c r="C414" i="55"/>
  <c r="C410" i="55"/>
  <c r="C401" i="55"/>
  <c r="C859" i="55"/>
  <c r="AK1188" i="1"/>
  <c r="D52" i="32"/>
  <c r="D115" i="32" s="1"/>
  <c r="AJ452" i="1"/>
  <c r="AS388" i="1"/>
  <c r="AU217" i="1"/>
  <c r="AV217" i="1" s="1"/>
  <c r="AU216" i="1"/>
  <c r="AV216" i="1" s="1"/>
  <c r="AU215" i="1"/>
  <c r="AV215" i="1" s="1"/>
  <c r="AU214" i="1"/>
  <c r="AV214" i="1" s="1"/>
  <c r="AU213" i="1"/>
  <c r="AV213" i="1" s="1"/>
  <c r="AU212" i="1"/>
  <c r="AV212" i="1" s="1"/>
  <c r="AU211" i="1"/>
  <c r="AV211" i="1" s="1"/>
  <c r="AU210" i="1"/>
  <c r="AV210" i="1" s="1"/>
  <c r="AU209" i="1"/>
  <c r="AV209" i="1" s="1"/>
  <c r="AU208" i="1"/>
  <c r="AV208" i="1" s="1"/>
  <c r="AU202" i="1"/>
  <c r="AV202" i="1" s="1"/>
  <c r="AU200" i="1"/>
  <c r="AV200" i="1" s="1"/>
  <c r="AU198" i="1"/>
  <c r="AV198" i="1" s="1"/>
  <c r="AU197" i="1"/>
  <c r="AV197" i="1" s="1"/>
  <c r="AU194" i="1"/>
  <c r="AV194" i="1" s="1"/>
  <c r="AU193" i="1"/>
  <c r="AV193" i="1" s="1"/>
  <c r="AU192" i="1"/>
  <c r="AV192" i="1" s="1"/>
  <c r="AU186" i="1"/>
  <c r="AV186" i="1" s="1"/>
  <c r="AU184" i="1"/>
  <c r="AV184" i="1" s="1"/>
  <c r="AU182" i="1"/>
  <c r="AV182" i="1" s="1"/>
  <c r="AU181" i="1"/>
  <c r="AV181" i="1" s="1"/>
  <c r="AU178" i="1"/>
  <c r="AV178" i="1" s="1"/>
  <c r="AU177" i="1"/>
  <c r="AV177" i="1" s="1"/>
  <c r="AU176" i="1"/>
  <c r="AV176" i="1" s="1"/>
  <c r="AU175" i="1"/>
  <c r="AV175" i="1" s="1"/>
  <c r="AU174" i="1"/>
  <c r="AV174" i="1" s="1"/>
  <c r="AU172" i="1"/>
  <c r="AV172" i="1" s="1"/>
  <c r="AU170" i="1"/>
  <c r="AV170" i="1" s="1"/>
  <c r="AU169" i="1"/>
  <c r="AV169" i="1" s="1"/>
  <c r="AN164" i="1"/>
  <c r="AP163" i="1"/>
  <c r="AN163" i="1"/>
  <c r="AU162" i="1"/>
  <c r="AV162" i="1" s="1"/>
  <c r="AU161" i="1"/>
  <c r="AV161" i="1" s="1"/>
  <c r="AP161" i="1"/>
  <c r="AU160" i="1"/>
  <c r="AV160" i="1" s="1"/>
  <c r="AU154" i="1"/>
  <c r="AV154" i="1" s="1"/>
  <c r="AU152" i="1"/>
  <c r="AV152" i="1" s="1"/>
  <c r="AU150" i="1"/>
  <c r="AV150" i="1" s="1"/>
  <c r="AU149" i="1"/>
  <c r="AV149" i="1" s="1"/>
  <c r="AU146" i="1"/>
  <c r="AV146" i="1" s="1"/>
  <c r="AU145" i="1"/>
  <c r="AV145" i="1" s="1"/>
  <c r="AU144" i="1"/>
  <c r="AV144" i="1" s="1"/>
  <c r="AU143" i="1"/>
  <c r="AV143" i="1" s="1"/>
  <c r="AU141" i="1"/>
  <c r="AV141" i="1" s="1"/>
  <c r="AU139" i="1"/>
  <c r="AV139" i="1" s="1"/>
  <c r="AU138" i="1"/>
  <c r="AV138" i="1" s="1"/>
  <c r="AP132" i="1"/>
  <c r="AN132" i="1"/>
  <c r="AP130" i="1"/>
  <c r="AH123" i="1"/>
  <c r="AH122" i="1"/>
  <c r="AH121" i="1"/>
  <c r="AH120" i="1"/>
  <c r="AH119" i="1"/>
  <c r="AU118" i="1"/>
  <c r="AV118" i="1" s="1"/>
  <c r="AH118" i="1"/>
  <c r="AH117" i="1"/>
  <c r="AU116" i="1"/>
  <c r="AV116" i="1" s="1"/>
  <c r="AH116" i="1"/>
  <c r="AH115" i="1"/>
  <c r="AU114" i="1"/>
  <c r="AV114" i="1" s="1"/>
  <c r="AH114" i="1"/>
  <c r="AU113" i="1"/>
  <c r="AV113" i="1" s="1"/>
  <c r="AH113" i="1"/>
  <c r="AH112" i="1"/>
  <c r="AH111" i="1"/>
  <c r="AH110" i="1"/>
  <c r="AH109" i="1"/>
  <c r="AH108" i="1"/>
  <c r="AP107" i="1"/>
  <c r="AH107" i="1"/>
  <c r="AH106" i="1"/>
  <c r="AH105" i="1"/>
  <c r="AH104" i="1"/>
  <c r="AH103" i="1"/>
  <c r="AH102" i="1"/>
  <c r="AH101" i="1"/>
  <c r="AH100" i="1"/>
  <c r="AH99" i="1"/>
  <c r="AN88" i="1"/>
  <c r="AP87" i="1"/>
  <c r="AN87" i="1"/>
  <c r="AP85" i="1"/>
  <c r="AP105" i="1" s="1"/>
  <c r="AP63" i="1"/>
  <c r="J1143" i="55"/>
  <c r="C1054" i="55"/>
  <c r="H3718" i="27"/>
  <c r="C711" i="55"/>
  <c r="H19" i="4"/>
  <c r="E19" i="4"/>
  <c r="H18" i="4"/>
  <c r="E18" i="4"/>
  <c r="F63" i="64"/>
  <c r="D26" i="64"/>
  <c r="D515" i="64" s="1"/>
  <c r="F16" i="64"/>
  <c r="H16" i="64"/>
  <c r="C26" i="64"/>
  <c r="F41" i="64"/>
  <c r="C42" i="64"/>
  <c r="C814" i="64" s="1"/>
  <c r="D529" i="64"/>
  <c r="C209" i="64"/>
  <c r="F48" i="64"/>
  <c r="F51" i="64"/>
  <c r="C213" i="64"/>
  <c r="F52" i="64"/>
  <c r="C214" i="64"/>
  <c r="F53" i="64"/>
  <c r="C215" i="64"/>
  <c r="F54" i="64"/>
  <c r="C216" i="64"/>
  <c r="F55" i="64"/>
  <c r="F56" i="64"/>
  <c r="F57" i="64"/>
  <c r="F58" i="64"/>
  <c r="F59" i="64"/>
  <c r="D530" i="64"/>
  <c r="AP37" i="64"/>
  <c r="AR37" i="64" s="1"/>
  <c r="D145" i="64"/>
  <c r="D146" i="64"/>
  <c r="F67" i="64"/>
  <c r="F68" i="64"/>
  <c r="F69" i="64"/>
  <c r="D227" i="64"/>
  <c r="F227" i="64" s="1"/>
  <c r="F71" i="64"/>
  <c r="W7" i="55"/>
  <c r="W8" i="55"/>
  <c r="W9" i="55"/>
  <c r="W10" i="55"/>
  <c r="W11" i="55"/>
  <c r="W12" i="55"/>
  <c r="W13" i="55"/>
  <c r="W14" i="55"/>
  <c r="W15" i="55"/>
  <c r="W16" i="55"/>
  <c r="W17" i="55"/>
  <c r="W18" i="55"/>
  <c r="W19" i="55"/>
  <c r="W20" i="55"/>
  <c r="W21" i="55"/>
  <c r="W22" i="55"/>
  <c r="Z22" i="55"/>
  <c r="W23" i="55"/>
  <c r="W24" i="55"/>
  <c r="W25" i="55"/>
  <c r="X25" i="55" s="1"/>
  <c r="W26" i="55"/>
  <c r="W27" i="55"/>
  <c r="W28" i="55"/>
  <c r="W29" i="55"/>
  <c r="W30" i="55"/>
  <c r="W31" i="55"/>
  <c r="W32" i="55"/>
  <c r="W33" i="55"/>
  <c r="W34" i="55"/>
  <c r="Z34" i="55" s="1"/>
  <c r="W35" i="55"/>
  <c r="W36" i="55"/>
  <c r="W37" i="55"/>
  <c r="W38" i="55"/>
  <c r="W39" i="55"/>
  <c r="W40" i="55"/>
  <c r="W41" i="55"/>
  <c r="W42" i="55"/>
  <c r="W43" i="55"/>
  <c r="W44" i="55"/>
  <c r="W45" i="55"/>
  <c r="W46" i="55"/>
  <c r="W47" i="55"/>
  <c r="W48" i="55"/>
  <c r="W49" i="55"/>
  <c r="W50" i="55"/>
  <c r="W51" i="55"/>
  <c r="W52" i="55"/>
  <c r="W53" i="55"/>
  <c r="W54" i="55"/>
  <c r="W55" i="55"/>
  <c r="W56" i="55"/>
  <c r="W57" i="55"/>
  <c r="W58" i="55"/>
  <c r="W59" i="55"/>
  <c r="W60" i="55"/>
  <c r="W61" i="55"/>
  <c r="W62" i="55"/>
  <c r="W63" i="55"/>
  <c r="W64" i="55"/>
  <c r="W65" i="55"/>
  <c r="W66" i="55"/>
  <c r="W67" i="55"/>
  <c r="W68" i="55"/>
  <c r="W69" i="55"/>
  <c r="W70" i="55"/>
  <c r="W71" i="55"/>
  <c r="W72" i="55"/>
  <c r="W73" i="55"/>
  <c r="W74" i="55"/>
  <c r="W75" i="55"/>
  <c r="W76" i="55"/>
  <c r="W77" i="55"/>
  <c r="W78" i="55"/>
  <c r="W79" i="55"/>
  <c r="W80" i="55"/>
  <c r="W81" i="55"/>
  <c r="W82" i="55"/>
  <c r="W83" i="55"/>
  <c r="W84" i="55"/>
  <c r="W85" i="55"/>
  <c r="W86" i="55"/>
  <c r="W87" i="55"/>
  <c r="W88" i="55"/>
  <c r="W89" i="55"/>
  <c r="W90" i="55"/>
  <c r="W91" i="55"/>
  <c r="W92" i="55"/>
  <c r="W93" i="55"/>
  <c r="W94" i="55"/>
  <c r="W95" i="55"/>
  <c r="W96" i="55"/>
  <c r="W97" i="55"/>
  <c r="W98" i="55"/>
  <c r="W99" i="55"/>
  <c r="W100" i="55"/>
  <c r="W101" i="55"/>
  <c r="W102" i="55"/>
  <c r="W103" i="55"/>
  <c r="W104" i="55"/>
  <c r="W105" i="55"/>
  <c r="Z105" i="55"/>
  <c r="AD105" i="55" s="1"/>
  <c r="W106" i="55"/>
  <c r="W107" i="55"/>
  <c r="X107" i="55" s="1"/>
  <c r="W108" i="55"/>
  <c r="W109" i="55"/>
  <c r="W110" i="55"/>
  <c r="W111" i="55"/>
  <c r="X111" i="55" s="1"/>
  <c r="W112" i="55"/>
  <c r="W113" i="55"/>
  <c r="Z113" i="55" s="1"/>
  <c r="AD113" i="55" s="1"/>
  <c r="W114" i="55"/>
  <c r="W115" i="55"/>
  <c r="X115" i="55" s="1"/>
  <c r="W116" i="55"/>
  <c r="W117" i="55"/>
  <c r="Z117" i="55" s="1"/>
  <c r="AD117" i="55" s="1"/>
  <c r="W118" i="55"/>
  <c r="W119" i="55"/>
  <c r="W120" i="55"/>
  <c r="W121" i="55"/>
  <c r="W122" i="55"/>
  <c r="W123" i="55"/>
  <c r="X123" i="55" s="1"/>
  <c r="W124" i="55"/>
  <c r="W125" i="55"/>
  <c r="W126" i="55"/>
  <c r="W127" i="55"/>
  <c r="X127" i="55" s="1"/>
  <c r="W128" i="55"/>
  <c r="W129" i="55"/>
  <c r="W130" i="55"/>
  <c r="W131" i="55"/>
  <c r="W132" i="55"/>
  <c r="W133" i="55"/>
  <c r="W134" i="55"/>
  <c r="W135" i="55"/>
  <c r="W136" i="55"/>
  <c r="W137" i="55"/>
  <c r="W138" i="55"/>
  <c r="W139" i="55"/>
  <c r="W140" i="55"/>
  <c r="W141" i="55"/>
  <c r="W142" i="55"/>
  <c r="W143" i="55"/>
  <c r="W144" i="55"/>
  <c r="W145" i="55"/>
  <c r="W146" i="55"/>
  <c r="W147" i="55"/>
  <c r="W148" i="55"/>
  <c r="W149" i="55"/>
  <c r="W150" i="55"/>
  <c r="W151" i="55"/>
  <c r="W152" i="55"/>
  <c r="W153" i="55"/>
  <c r="W154" i="55"/>
  <c r="W155" i="55"/>
  <c r="X155" i="55" s="1"/>
  <c r="W156" i="55"/>
  <c r="W157" i="55"/>
  <c r="W158" i="55"/>
  <c r="W159" i="55"/>
  <c r="X159" i="55" s="1"/>
  <c r="W160" i="55"/>
  <c r="W161" i="55"/>
  <c r="W162" i="55"/>
  <c r="W163" i="55"/>
  <c r="W164" i="55"/>
  <c r="W165" i="55"/>
  <c r="W166" i="55"/>
  <c r="X166" i="55" s="1"/>
  <c r="W167" i="55"/>
  <c r="W168" i="55"/>
  <c r="W169" i="55"/>
  <c r="W170" i="55"/>
  <c r="W171" i="55"/>
  <c r="W172" i="55"/>
  <c r="W173" i="55"/>
  <c r="W174" i="55"/>
  <c r="Z174" i="55"/>
  <c r="W175" i="55"/>
  <c r="W176" i="55"/>
  <c r="W177" i="55"/>
  <c r="W178" i="55"/>
  <c r="W179" i="55"/>
  <c r="W180" i="55"/>
  <c r="W181" i="55"/>
  <c r="W182" i="55"/>
  <c r="W183" i="55"/>
  <c r="W184" i="55"/>
  <c r="W185" i="55"/>
  <c r="W186" i="55"/>
  <c r="W187" i="55"/>
  <c r="W188" i="55"/>
  <c r="W189" i="55"/>
  <c r="W190" i="55"/>
  <c r="W191" i="55"/>
  <c r="W192" i="55"/>
  <c r="W193" i="55"/>
  <c r="W194" i="55"/>
  <c r="W195" i="55"/>
  <c r="Z195" i="55" s="1"/>
  <c r="W196" i="55"/>
  <c r="W197" i="55"/>
  <c r="W198" i="55"/>
  <c r="W199" i="55"/>
  <c r="Z199" i="55" s="1"/>
  <c r="W200" i="55"/>
  <c r="W201" i="55"/>
  <c r="W202" i="55"/>
  <c r="W203" i="55"/>
  <c r="W204" i="55"/>
  <c r="W205" i="55"/>
  <c r="W206" i="55"/>
  <c r="W207" i="55"/>
  <c r="W208" i="55"/>
  <c r="W209" i="55"/>
  <c r="W210" i="55"/>
  <c r="W211" i="55"/>
  <c r="X211" i="55" s="1"/>
  <c r="W212" i="55"/>
  <c r="W213" i="55"/>
  <c r="W214" i="55"/>
  <c r="W215" i="55"/>
  <c r="X215" i="55" s="1"/>
  <c r="W216" i="55"/>
  <c r="W217" i="55"/>
  <c r="W218" i="55"/>
  <c r="W219" i="55"/>
  <c r="W220" i="55"/>
  <c r="W221" i="55"/>
  <c r="W222" i="55"/>
  <c r="W223" i="55"/>
  <c r="X223" i="55" s="1"/>
  <c r="W224" i="55"/>
  <c r="W225" i="55"/>
  <c r="W226" i="55"/>
  <c r="W227" i="55"/>
  <c r="X227" i="55" s="1"/>
  <c r="W228" i="55"/>
  <c r="W229" i="55"/>
  <c r="W230" i="55"/>
  <c r="W231" i="55"/>
  <c r="W232" i="55"/>
  <c r="W233" i="55"/>
  <c r="W234" i="55"/>
  <c r="W235" i="55"/>
  <c r="W236" i="55"/>
  <c r="W237" i="55"/>
  <c r="W238" i="55"/>
  <c r="W239" i="55"/>
  <c r="W240" i="55"/>
  <c r="W241" i="55"/>
  <c r="W242" i="55"/>
  <c r="W243" i="55"/>
  <c r="W244" i="55"/>
  <c r="W245" i="55"/>
  <c r="W246" i="55"/>
  <c r="W247" i="55"/>
  <c r="W248" i="55"/>
  <c r="W249" i="55"/>
  <c r="W250" i="55"/>
  <c r="W251" i="55"/>
  <c r="Z251" i="55" s="1"/>
  <c r="W252" i="55"/>
  <c r="W253" i="55"/>
  <c r="W254" i="55"/>
  <c r="W255" i="55"/>
  <c r="W256" i="55"/>
  <c r="W257" i="55"/>
  <c r="X257" i="55" s="1"/>
  <c r="W258" i="55"/>
  <c r="W259" i="55"/>
  <c r="W260" i="55"/>
  <c r="W261" i="55"/>
  <c r="W262" i="55"/>
  <c r="W263" i="55"/>
  <c r="X263" i="55" s="1"/>
  <c r="W264" i="55"/>
  <c r="W265" i="55"/>
  <c r="W266" i="55"/>
  <c r="W267" i="55"/>
  <c r="W268" i="55"/>
  <c r="W269" i="55"/>
  <c r="X269" i="55" s="1"/>
  <c r="W270" i="55"/>
  <c r="W271" i="55"/>
  <c r="W272" i="55"/>
  <c r="W273" i="55"/>
  <c r="W274" i="55"/>
  <c r="W275" i="55"/>
  <c r="W276" i="55"/>
  <c r="W277" i="55"/>
  <c r="W278" i="55"/>
  <c r="W279" i="55"/>
  <c r="W280" i="55"/>
  <c r="W281" i="55"/>
  <c r="X281" i="55" s="1"/>
  <c r="W282" i="55"/>
  <c r="X282" i="55" s="1"/>
  <c r="W283" i="55"/>
  <c r="X283" i="55" s="1"/>
  <c r="W284" i="55"/>
  <c r="W285" i="55"/>
  <c r="W286" i="55"/>
  <c r="W287" i="55"/>
  <c r="W288" i="55"/>
  <c r="W289" i="55"/>
  <c r="X289" i="55" s="1"/>
  <c r="W290" i="55"/>
  <c r="W291" i="55"/>
  <c r="W292" i="55"/>
  <c r="W293" i="55"/>
  <c r="W294" i="55"/>
  <c r="W295" i="55"/>
  <c r="W296" i="55"/>
  <c r="W297" i="55"/>
  <c r="W298" i="55"/>
  <c r="X298" i="55" s="1"/>
  <c r="W299" i="55"/>
  <c r="W300" i="55"/>
  <c r="X300" i="55" s="1"/>
  <c r="W301" i="55"/>
  <c r="W302" i="55"/>
  <c r="W303" i="55"/>
  <c r="X303" i="55" s="1"/>
  <c r="W304" i="55"/>
  <c r="X304" i="55" s="1"/>
  <c r="W305" i="55"/>
  <c r="W306" i="55"/>
  <c r="W307" i="55"/>
  <c r="W308" i="55"/>
  <c r="X308" i="55" s="1"/>
  <c r="W309" i="55"/>
  <c r="W310" i="55"/>
  <c r="W311" i="55"/>
  <c r="W312" i="55"/>
  <c r="W313" i="55"/>
  <c r="W314" i="55"/>
  <c r="W315" i="55"/>
  <c r="W316" i="55"/>
  <c r="W317" i="55"/>
  <c r="W318" i="55"/>
  <c r="W319" i="55"/>
  <c r="W320" i="55"/>
  <c r="W321" i="55"/>
  <c r="W322" i="55"/>
  <c r="W323" i="55"/>
  <c r="W324" i="55"/>
  <c r="W325" i="55"/>
  <c r="W326" i="55"/>
  <c r="X326" i="55" s="1"/>
  <c r="W327" i="55"/>
  <c r="X327" i="55" s="1"/>
  <c r="W328" i="55"/>
  <c r="W329" i="55"/>
  <c r="X329" i="55" s="1"/>
  <c r="W330" i="55"/>
  <c r="W331" i="55"/>
  <c r="X331" i="55" s="1"/>
  <c r="W332" i="55"/>
  <c r="W333" i="55"/>
  <c r="W334" i="55"/>
  <c r="W335" i="55"/>
  <c r="W336" i="55"/>
  <c r="W337" i="55"/>
  <c r="W338" i="55"/>
  <c r="X338" i="55" s="1"/>
  <c r="W339" i="55"/>
  <c r="W340" i="55"/>
  <c r="X340" i="55" s="1"/>
  <c r="W341" i="55"/>
  <c r="W342" i="55"/>
  <c r="W343" i="55"/>
  <c r="W344" i="55"/>
  <c r="X344" i="55" s="1"/>
  <c r="W345" i="55"/>
  <c r="W346" i="55"/>
  <c r="W347" i="55"/>
  <c r="W348" i="55"/>
  <c r="W349" i="55"/>
  <c r="W350" i="55"/>
  <c r="W351" i="55"/>
  <c r="W352" i="55"/>
  <c r="W353" i="55"/>
  <c r="W354" i="55"/>
  <c r="W355" i="55"/>
  <c r="X355" i="55" s="1"/>
  <c r="W356" i="55"/>
  <c r="W357" i="55"/>
  <c r="W358" i="55"/>
  <c r="X358" i="55" s="1"/>
  <c r="W359" i="55"/>
  <c r="W360" i="55"/>
  <c r="W361" i="55"/>
  <c r="W362" i="55"/>
  <c r="X362" i="55" s="1"/>
  <c r="W363" i="55"/>
  <c r="W364" i="55"/>
  <c r="W365" i="55"/>
  <c r="W366" i="55"/>
  <c r="W367" i="55"/>
  <c r="W368" i="55"/>
  <c r="W369" i="55"/>
  <c r="W370" i="55"/>
  <c r="W371" i="55"/>
  <c r="W372" i="55"/>
  <c r="W373" i="55"/>
  <c r="W374" i="55"/>
  <c r="X374" i="55" s="1"/>
  <c r="W375" i="55"/>
  <c r="W376" i="55"/>
  <c r="W377" i="55"/>
  <c r="W378" i="55"/>
  <c r="W379" i="55"/>
  <c r="W380" i="55"/>
  <c r="X380" i="55" s="1"/>
  <c r="W381" i="55"/>
  <c r="W382" i="55"/>
  <c r="W383" i="55"/>
  <c r="W384" i="55"/>
  <c r="W385" i="55"/>
  <c r="W386" i="55"/>
  <c r="W387" i="55"/>
  <c r="W388" i="55"/>
  <c r="W389" i="55"/>
  <c r="W390" i="55"/>
  <c r="W391" i="55"/>
  <c r="X391" i="55" s="1"/>
  <c r="W392" i="55"/>
  <c r="W393" i="55"/>
  <c r="W394" i="55"/>
  <c r="W395" i="55"/>
  <c r="X395" i="55" s="1"/>
  <c r="W396" i="55"/>
  <c r="W397" i="55"/>
  <c r="W398" i="55"/>
  <c r="W399" i="55"/>
  <c r="W400" i="55"/>
  <c r="X400" i="55" s="1"/>
  <c r="W401" i="55"/>
  <c r="W402" i="55"/>
  <c r="X402" i="55" s="1"/>
  <c r="W403" i="55"/>
  <c r="W404" i="55"/>
  <c r="W405" i="55"/>
  <c r="X405" i="55" s="1"/>
  <c r="W406" i="55"/>
  <c r="W407" i="55"/>
  <c r="W408" i="55"/>
  <c r="X408" i="55" s="1"/>
  <c r="W409" i="55"/>
  <c r="W410" i="55"/>
  <c r="W411" i="55"/>
  <c r="X411" i="55" s="1"/>
  <c r="W412" i="55"/>
  <c r="W413" i="55"/>
  <c r="W414" i="55"/>
  <c r="W415" i="55"/>
  <c r="X415" i="55" s="1"/>
  <c r="W416" i="55"/>
  <c r="W417" i="55"/>
  <c r="W418" i="55"/>
  <c r="W419" i="55"/>
  <c r="W420" i="55"/>
  <c r="W421" i="55"/>
  <c r="W422" i="55"/>
  <c r="W423" i="55"/>
  <c r="W424" i="55"/>
  <c r="W425" i="55"/>
  <c r="X425" i="55" s="1"/>
  <c r="W426" i="55"/>
  <c r="W427" i="55"/>
  <c r="W428" i="55"/>
  <c r="W429" i="55"/>
  <c r="W430" i="55"/>
  <c r="W431" i="55"/>
  <c r="W432" i="55"/>
  <c r="W433" i="55"/>
  <c r="X433" i="55" s="1"/>
  <c r="W434" i="55"/>
  <c r="X434" i="55" s="1"/>
  <c r="W435" i="55"/>
  <c r="X435" i="55" s="1"/>
  <c r="W436" i="55"/>
  <c r="W437" i="55"/>
  <c r="W438" i="55"/>
  <c r="W439" i="55"/>
  <c r="W440" i="55"/>
  <c r="W441" i="55"/>
  <c r="W442" i="55"/>
  <c r="W443" i="55"/>
  <c r="X443" i="55" s="1"/>
  <c r="W444" i="55"/>
  <c r="W445" i="55"/>
  <c r="W446" i="55"/>
  <c r="W447" i="55"/>
  <c r="W448" i="55"/>
  <c r="W449" i="55"/>
  <c r="W450" i="55"/>
  <c r="W451" i="55"/>
  <c r="W452" i="55"/>
  <c r="X452" i="55" s="1"/>
  <c r="W453" i="55"/>
  <c r="W454" i="55"/>
  <c r="W455" i="55"/>
  <c r="W456" i="55"/>
  <c r="X456" i="55" s="1"/>
  <c r="W457" i="55"/>
  <c r="X457" i="55" s="1"/>
  <c r="W458" i="55"/>
  <c r="W459" i="55"/>
  <c r="W460" i="55"/>
  <c r="W461" i="55"/>
  <c r="W462" i="55"/>
  <c r="W463" i="55"/>
  <c r="X463" i="55" s="1"/>
  <c r="W464" i="55"/>
  <c r="W465" i="55"/>
  <c r="W466" i="55"/>
  <c r="W467" i="55"/>
  <c r="W468" i="55"/>
  <c r="W469" i="55"/>
  <c r="W470" i="55"/>
  <c r="X470" i="55" s="1"/>
  <c r="W471" i="55"/>
  <c r="W472" i="55"/>
  <c r="W473" i="55"/>
  <c r="W474" i="55"/>
  <c r="W475" i="55"/>
  <c r="W476" i="55"/>
  <c r="X476" i="55" s="1"/>
  <c r="W477" i="55"/>
  <c r="W478" i="55"/>
  <c r="W479" i="55"/>
  <c r="W480" i="55"/>
  <c r="W481" i="55"/>
  <c r="W482" i="55"/>
  <c r="W483" i="55"/>
  <c r="X483" i="55" s="1"/>
  <c r="W484" i="55"/>
  <c r="W485" i="55"/>
  <c r="W486" i="55"/>
  <c r="W487" i="55"/>
  <c r="W488" i="55"/>
  <c r="W489" i="55"/>
  <c r="X489" i="55" s="1"/>
  <c r="W490" i="55"/>
  <c r="W491" i="55"/>
  <c r="W492" i="55"/>
  <c r="W493" i="55"/>
  <c r="W494" i="55"/>
  <c r="W495" i="55"/>
  <c r="W504" i="55"/>
  <c r="X504" i="55" s="1"/>
  <c r="W505" i="55"/>
  <c r="W506" i="55"/>
  <c r="W507" i="55"/>
  <c r="W508" i="55"/>
  <c r="W509" i="55"/>
  <c r="W510" i="55"/>
  <c r="W511" i="55"/>
  <c r="W512" i="55"/>
  <c r="X512" i="55" s="1"/>
  <c r="W513" i="55"/>
  <c r="W514" i="55"/>
  <c r="W515" i="55"/>
  <c r="W516" i="55"/>
  <c r="W517" i="55"/>
  <c r="W518" i="55"/>
  <c r="X518" i="55" s="1"/>
  <c r="W519" i="55"/>
  <c r="W520" i="55"/>
  <c r="W521" i="55"/>
  <c r="X521" i="55" s="1"/>
  <c r="W522" i="55"/>
  <c r="W523" i="55"/>
  <c r="W524" i="55"/>
  <c r="W525" i="55"/>
  <c r="W526" i="55"/>
  <c r="W527" i="55"/>
  <c r="W528" i="55"/>
  <c r="W529" i="55"/>
  <c r="W530" i="55"/>
  <c r="W531" i="55"/>
  <c r="W532" i="55"/>
  <c r="W533" i="55"/>
  <c r="W534" i="55"/>
  <c r="W535" i="55"/>
  <c r="W536" i="55"/>
  <c r="W537" i="55"/>
  <c r="W538" i="55"/>
  <c r="X538" i="55" s="1"/>
  <c r="W539" i="55"/>
  <c r="W540" i="55"/>
  <c r="W541" i="55"/>
  <c r="W542" i="55"/>
  <c r="W543" i="55"/>
  <c r="W544" i="55"/>
  <c r="W545" i="55"/>
  <c r="X545" i="55" s="1"/>
  <c r="W546" i="55"/>
  <c r="W547" i="55"/>
  <c r="W548" i="55"/>
  <c r="W549" i="55"/>
  <c r="W550" i="55"/>
  <c r="W551" i="55"/>
  <c r="W552" i="55"/>
  <c r="W553" i="55"/>
  <c r="X553" i="55" s="1"/>
  <c r="W554" i="55"/>
  <c r="W555" i="55"/>
  <c r="W556" i="55"/>
  <c r="W557" i="55"/>
  <c r="W558" i="55"/>
  <c r="W559" i="55"/>
  <c r="W560" i="55"/>
  <c r="W561" i="55"/>
  <c r="W562" i="55"/>
  <c r="W563" i="55"/>
  <c r="W564" i="55"/>
  <c r="W565" i="55"/>
  <c r="W566" i="55"/>
  <c r="W567" i="55"/>
  <c r="W568" i="55"/>
  <c r="W569" i="55"/>
  <c r="W570" i="55"/>
  <c r="W571" i="55"/>
  <c r="W572" i="55"/>
  <c r="W573" i="55"/>
  <c r="W574" i="55"/>
  <c r="W575" i="55"/>
  <c r="X575" i="55" s="1"/>
  <c r="W576" i="55"/>
  <c r="W577" i="55"/>
  <c r="W578" i="55"/>
  <c r="W579" i="55"/>
  <c r="X579" i="55" s="1"/>
  <c r="W580" i="55"/>
  <c r="W581" i="55"/>
  <c r="W582" i="55"/>
  <c r="W583" i="55"/>
  <c r="X583" i="55" s="1"/>
  <c r="W584" i="55"/>
  <c r="W585" i="55"/>
  <c r="W586" i="55"/>
  <c r="W587" i="55"/>
  <c r="X587" i="55" s="1"/>
  <c r="W588" i="55"/>
  <c r="X588" i="55" s="1"/>
  <c r="W589" i="55"/>
  <c r="W590" i="55"/>
  <c r="W591" i="55"/>
  <c r="W592" i="55"/>
  <c r="W593" i="55"/>
  <c r="X593" i="55" s="1"/>
  <c r="W594" i="55"/>
  <c r="W595" i="55"/>
  <c r="W596" i="55"/>
  <c r="W597" i="55"/>
  <c r="W598" i="55"/>
  <c r="W599" i="55"/>
  <c r="W600" i="55"/>
  <c r="W601" i="55"/>
  <c r="W602" i="55"/>
  <c r="W603" i="55"/>
  <c r="W604" i="55"/>
  <c r="W605" i="55"/>
  <c r="W606" i="55"/>
  <c r="X606" i="55" s="1"/>
  <c r="W607" i="55"/>
  <c r="W608" i="55"/>
  <c r="X608" i="55" s="1"/>
  <c r="W609" i="55"/>
  <c r="W610" i="55"/>
  <c r="W611" i="55"/>
  <c r="X611" i="55" s="1"/>
  <c r="W612" i="55"/>
  <c r="W613" i="55"/>
  <c r="W614" i="55"/>
  <c r="W615" i="55"/>
  <c r="W616" i="55"/>
  <c r="W617" i="55"/>
  <c r="W618" i="55"/>
  <c r="W619" i="55"/>
  <c r="W620" i="55"/>
  <c r="X620" i="55" s="1"/>
  <c r="W621" i="55"/>
  <c r="W622" i="55"/>
  <c r="W623" i="55"/>
  <c r="W624" i="55"/>
  <c r="W625" i="55"/>
  <c r="X625" i="55" s="1"/>
  <c r="W626" i="55"/>
  <c r="W627" i="55"/>
  <c r="W628" i="55"/>
  <c r="X628" i="55" s="1"/>
  <c r="W629" i="55"/>
  <c r="W630" i="55"/>
  <c r="W631" i="55"/>
  <c r="W632" i="55"/>
  <c r="W633" i="55"/>
  <c r="X633" i="55" s="1"/>
  <c r="W634" i="55"/>
  <c r="W635" i="55"/>
  <c r="X635" i="55" s="1"/>
  <c r="W636" i="55"/>
  <c r="X636" i="55" s="1"/>
  <c r="W637" i="55"/>
  <c r="W638" i="55"/>
  <c r="W639" i="55"/>
  <c r="W640" i="55"/>
  <c r="W641" i="55"/>
  <c r="W642" i="55"/>
  <c r="W643" i="55"/>
  <c r="W644" i="55"/>
  <c r="W645" i="55"/>
  <c r="W646" i="55"/>
  <c r="W647" i="55"/>
  <c r="X647" i="55" s="1"/>
  <c r="W648" i="55"/>
  <c r="W649" i="55"/>
  <c r="W650" i="55"/>
  <c r="W651" i="55"/>
  <c r="W652" i="55"/>
  <c r="W653" i="55"/>
  <c r="X653" i="55" s="1"/>
  <c r="W654" i="55"/>
  <c r="W655" i="55"/>
  <c r="W656" i="55"/>
  <c r="W657" i="55"/>
  <c r="W658" i="55"/>
  <c r="W659" i="55"/>
  <c r="X659" i="55" s="1"/>
  <c r="W660" i="55"/>
  <c r="W661" i="55"/>
  <c r="W662" i="55"/>
  <c r="W663" i="55"/>
  <c r="W664" i="55"/>
  <c r="W665" i="55"/>
  <c r="W666" i="55"/>
  <c r="W667" i="55"/>
  <c r="W668" i="55"/>
  <c r="W669" i="55"/>
  <c r="W670" i="55"/>
  <c r="W671" i="55"/>
  <c r="W672" i="55"/>
  <c r="W673" i="55"/>
  <c r="W674" i="55"/>
  <c r="W675" i="55"/>
  <c r="W676" i="55"/>
  <c r="W677" i="55"/>
  <c r="W678" i="55"/>
  <c r="W679" i="55"/>
  <c r="W680" i="55"/>
  <c r="W681" i="55"/>
  <c r="X681" i="55" s="1"/>
  <c r="W682" i="55"/>
  <c r="W683" i="55"/>
  <c r="W684" i="55"/>
  <c r="W685" i="55"/>
  <c r="W686" i="55"/>
  <c r="W687" i="55"/>
  <c r="W688" i="55"/>
  <c r="W689" i="55"/>
  <c r="W690" i="55"/>
  <c r="W691" i="55"/>
  <c r="W692" i="55"/>
  <c r="W693" i="55"/>
  <c r="W694" i="55"/>
  <c r="W695" i="55"/>
  <c r="W696" i="55"/>
  <c r="W697" i="55"/>
  <c r="W698" i="55"/>
  <c r="W699" i="55"/>
  <c r="W700" i="55"/>
  <c r="W701" i="55"/>
  <c r="W702" i="55"/>
  <c r="W703" i="55"/>
  <c r="X703" i="55" s="1"/>
  <c r="W704" i="55"/>
  <c r="W705" i="55"/>
  <c r="W706" i="55"/>
  <c r="W707" i="55"/>
  <c r="X707" i="55" s="1"/>
  <c r="W708" i="55"/>
  <c r="W709" i="55"/>
  <c r="W710" i="55"/>
  <c r="W711" i="55"/>
  <c r="W712" i="55"/>
  <c r="W713" i="55"/>
  <c r="X713" i="55" s="1"/>
  <c r="W714" i="55"/>
  <c r="W715" i="55"/>
  <c r="W716" i="55"/>
  <c r="W717" i="55"/>
  <c r="W718" i="55"/>
  <c r="W719" i="55"/>
  <c r="W720" i="55"/>
  <c r="W721" i="55"/>
  <c r="W722" i="55"/>
  <c r="W723" i="55"/>
  <c r="W724" i="55"/>
  <c r="W725" i="55"/>
  <c r="W726" i="55"/>
  <c r="W727" i="55"/>
  <c r="W728" i="55"/>
  <c r="W729" i="55"/>
  <c r="W730" i="55"/>
  <c r="W731" i="55"/>
  <c r="X731" i="55" s="1"/>
  <c r="W732" i="55"/>
  <c r="W733" i="55"/>
  <c r="W734" i="55"/>
  <c r="W735" i="55"/>
  <c r="W736" i="55"/>
  <c r="W737" i="55"/>
  <c r="W738" i="55"/>
  <c r="W739" i="55"/>
  <c r="W740" i="55"/>
  <c r="W741" i="55"/>
  <c r="X741" i="55" s="1"/>
  <c r="W742" i="55"/>
  <c r="W743" i="55"/>
  <c r="W744" i="55"/>
  <c r="W745" i="55"/>
  <c r="W746" i="55"/>
  <c r="W747" i="55"/>
  <c r="W748" i="55"/>
  <c r="W749" i="55"/>
  <c r="X749" i="55" s="1"/>
  <c r="W750" i="55"/>
  <c r="W751" i="55"/>
  <c r="X751" i="55" s="1"/>
  <c r="W752" i="55"/>
  <c r="X752" i="55" s="1"/>
  <c r="W753" i="55"/>
  <c r="X753" i="55" s="1"/>
  <c r="W754" i="55"/>
  <c r="W755" i="55"/>
  <c r="X755" i="55" s="1"/>
  <c r="W756" i="55"/>
  <c r="X756" i="55" s="1"/>
  <c r="W757" i="55"/>
  <c r="W758" i="55"/>
  <c r="W759" i="55"/>
  <c r="X759" i="55" s="1"/>
  <c r="W760" i="55"/>
  <c r="X760" i="55" s="1"/>
  <c r="W761" i="55"/>
  <c r="X761" i="55" s="1"/>
  <c r="W762" i="55"/>
  <c r="W763" i="55"/>
  <c r="X763" i="55" s="1"/>
  <c r="W764" i="55"/>
  <c r="X764" i="55" s="1"/>
  <c r="W765" i="55"/>
  <c r="X765" i="55" s="1"/>
  <c r="W766" i="55"/>
  <c r="X766" i="55" s="1"/>
  <c r="W767" i="55"/>
  <c r="X767" i="55" s="1"/>
  <c r="W768" i="55"/>
  <c r="W769" i="55"/>
  <c r="X769" i="55" s="1"/>
  <c r="W770" i="55"/>
  <c r="W771" i="55"/>
  <c r="W772" i="55"/>
  <c r="W773" i="55"/>
  <c r="W774" i="55"/>
  <c r="W775" i="55"/>
  <c r="W776" i="55"/>
  <c r="W777" i="55"/>
  <c r="W778" i="55"/>
  <c r="W779" i="55"/>
  <c r="W780" i="55"/>
  <c r="X780" i="55" s="1"/>
  <c r="W781" i="55"/>
  <c r="X781" i="55" s="1"/>
  <c r="W782" i="55"/>
  <c r="W783" i="55"/>
  <c r="X783" i="55" s="1"/>
  <c r="W784" i="55"/>
  <c r="X784" i="55" s="1"/>
  <c r="W785" i="55"/>
  <c r="W786" i="55"/>
  <c r="W787" i="55"/>
  <c r="X787" i="55" s="1"/>
  <c r="W788" i="55"/>
  <c r="X788" i="55" s="1"/>
  <c r="W789" i="55"/>
  <c r="X789" i="55" s="1"/>
  <c r="W790" i="55"/>
  <c r="W791" i="55"/>
  <c r="X791" i="55" s="1"/>
  <c r="W792" i="55"/>
  <c r="X792" i="55" s="1"/>
  <c r="W793" i="55"/>
  <c r="X793" i="55" s="1"/>
  <c r="W794" i="55"/>
  <c r="W795" i="55"/>
  <c r="X795" i="55" s="1"/>
  <c r="W796" i="55"/>
  <c r="X796" i="55" s="1"/>
  <c r="W797" i="55"/>
  <c r="X797" i="55" s="1"/>
  <c r="W798" i="55"/>
  <c r="W799" i="55"/>
  <c r="W800" i="55"/>
  <c r="W801" i="55"/>
  <c r="X801" i="55" s="1"/>
  <c r="W802" i="55"/>
  <c r="X802" i="55" s="1"/>
  <c r="W803" i="55"/>
  <c r="X803" i="55" s="1"/>
  <c r="W804" i="55"/>
  <c r="X804" i="55" s="1"/>
  <c r="W805" i="55"/>
  <c r="X805" i="55" s="1"/>
  <c r="W806" i="55"/>
  <c r="X806" i="55" s="1"/>
  <c r="W807" i="55"/>
  <c r="W808" i="55"/>
  <c r="X808" i="55" s="1"/>
  <c r="W809" i="55"/>
  <c r="W810" i="55"/>
  <c r="W811" i="55"/>
  <c r="W812" i="55"/>
  <c r="W813" i="55"/>
  <c r="W814" i="55"/>
  <c r="W815" i="55"/>
  <c r="W816" i="55"/>
  <c r="W817" i="55"/>
  <c r="W818" i="55"/>
  <c r="W819" i="55"/>
  <c r="W820" i="55"/>
  <c r="X820" i="55" s="1"/>
  <c r="W821" i="55"/>
  <c r="W822" i="55"/>
  <c r="W823" i="55"/>
  <c r="W824" i="55"/>
  <c r="W825" i="55"/>
  <c r="X825" i="55" s="1"/>
  <c r="W826" i="55"/>
  <c r="W827" i="55"/>
  <c r="W828" i="55"/>
  <c r="W829" i="55"/>
  <c r="W830" i="55"/>
  <c r="X830" i="55" s="1"/>
  <c r="W831" i="55"/>
  <c r="W832" i="55"/>
  <c r="W833" i="55"/>
  <c r="W834" i="55"/>
  <c r="W835" i="55"/>
  <c r="W836" i="55"/>
  <c r="X836" i="55" s="1"/>
  <c r="W837" i="55"/>
  <c r="W838" i="55"/>
  <c r="W839" i="55"/>
  <c r="X839" i="55" s="1"/>
  <c r="W840" i="55"/>
  <c r="W841" i="55"/>
  <c r="W842" i="55"/>
  <c r="W843" i="55"/>
  <c r="W844" i="55"/>
  <c r="W845" i="55"/>
  <c r="W846" i="55"/>
  <c r="W847" i="55"/>
  <c r="X847" i="55" s="1"/>
  <c r="W848" i="55"/>
  <c r="X848" i="55" s="1"/>
  <c r="W849" i="55"/>
  <c r="X849" i="55" s="1"/>
  <c r="W850" i="55"/>
  <c r="X850" i="55" s="1"/>
  <c r="W851" i="55"/>
  <c r="W852" i="55"/>
  <c r="W853" i="55"/>
  <c r="W854" i="55"/>
  <c r="W856" i="55"/>
  <c r="W858" i="55"/>
  <c r="W859" i="55"/>
  <c r="W860" i="55"/>
  <c r="X860" i="55" s="1"/>
  <c r="W861" i="55"/>
  <c r="W862" i="55"/>
  <c r="W863" i="55"/>
  <c r="X863" i="55" s="1"/>
  <c r="W864" i="55"/>
  <c r="X864" i="55" s="1"/>
  <c r="W865" i="55"/>
  <c r="X865" i="55" s="1"/>
  <c r="W866" i="55"/>
  <c r="X866" i="55" s="1"/>
  <c r="W867" i="55"/>
  <c r="X867" i="55" s="1"/>
  <c r="W868" i="55"/>
  <c r="W869" i="55"/>
  <c r="W870" i="55"/>
  <c r="W871" i="55"/>
  <c r="W872" i="55"/>
  <c r="W873" i="55"/>
  <c r="X873" i="55" s="1"/>
  <c r="W874" i="55"/>
  <c r="W875" i="55"/>
  <c r="W876" i="55"/>
  <c r="W877" i="55"/>
  <c r="W878" i="55"/>
  <c r="W879" i="55"/>
  <c r="W880" i="55"/>
  <c r="X880" i="55" s="1"/>
  <c r="W881" i="55"/>
  <c r="W882" i="55"/>
  <c r="W883" i="55"/>
  <c r="W884" i="55"/>
  <c r="W885" i="55"/>
  <c r="W886" i="55"/>
  <c r="W887" i="55"/>
  <c r="W888" i="55"/>
  <c r="W889" i="55"/>
  <c r="W890" i="55"/>
  <c r="W891" i="55"/>
  <c r="W892" i="55"/>
  <c r="W893" i="55"/>
  <c r="W894" i="55"/>
  <c r="W895" i="55"/>
  <c r="W896" i="55"/>
  <c r="W897" i="55"/>
  <c r="W898" i="55"/>
  <c r="W899" i="55"/>
  <c r="W900" i="55"/>
  <c r="W901" i="55"/>
  <c r="W902" i="55"/>
  <c r="W903" i="55"/>
  <c r="W904" i="55"/>
  <c r="W905" i="55"/>
  <c r="W906" i="55"/>
  <c r="W907" i="55"/>
  <c r="W908" i="55"/>
  <c r="W909" i="55"/>
  <c r="W910" i="55"/>
  <c r="W911" i="55"/>
  <c r="W912" i="55"/>
  <c r="W913" i="55"/>
  <c r="W914" i="55"/>
  <c r="W915" i="55"/>
  <c r="W916" i="55"/>
  <c r="W917" i="55"/>
  <c r="W918" i="55"/>
  <c r="W919" i="55"/>
  <c r="W920" i="55"/>
  <c r="W921" i="55"/>
  <c r="W922" i="55"/>
  <c r="W923" i="55"/>
  <c r="W924" i="55"/>
  <c r="W925" i="55"/>
  <c r="W926" i="55"/>
  <c r="W927" i="55"/>
  <c r="W928" i="55"/>
  <c r="W929" i="55"/>
  <c r="W930" i="55"/>
  <c r="W931" i="55"/>
  <c r="W932" i="55"/>
  <c r="W933" i="55"/>
  <c r="W934" i="55"/>
  <c r="W935" i="55"/>
  <c r="W936" i="55"/>
  <c r="W937" i="55"/>
  <c r="W938" i="55"/>
  <c r="W939" i="55"/>
  <c r="W940" i="55"/>
  <c r="W941" i="55"/>
  <c r="W942" i="55"/>
  <c r="W943" i="55"/>
  <c r="W944" i="55"/>
  <c r="W945" i="55"/>
  <c r="W946" i="55"/>
  <c r="W947" i="55"/>
  <c r="W948" i="55"/>
  <c r="W949" i="55"/>
  <c r="W950" i="55"/>
  <c r="W951" i="55"/>
  <c r="W952" i="55"/>
  <c r="W953" i="55"/>
  <c r="W954" i="55"/>
  <c r="W955" i="55"/>
  <c r="W956" i="55"/>
  <c r="W957" i="55"/>
  <c r="W958" i="55"/>
  <c r="W959" i="55"/>
  <c r="W960" i="55"/>
  <c r="W961" i="55"/>
  <c r="W962" i="55"/>
  <c r="W963" i="55"/>
  <c r="W964" i="55"/>
  <c r="W965" i="55"/>
  <c r="W966" i="55"/>
  <c r="W967" i="55"/>
  <c r="W968" i="55"/>
  <c r="W969" i="55"/>
  <c r="W970" i="55"/>
  <c r="W971" i="55"/>
  <c r="W972" i="55"/>
  <c r="W973" i="55"/>
  <c r="W974" i="55"/>
  <c r="W975" i="55"/>
  <c r="W976" i="55"/>
  <c r="W977" i="55"/>
  <c r="W978" i="55"/>
  <c r="W979" i="55"/>
  <c r="W980" i="55"/>
  <c r="W981" i="55"/>
  <c r="W982" i="55"/>
  <c r="W983" i="55"/>
  <c r="W984" i="55"/>
  <c r="W985" i="55"/>
  <c r="W986" i="55"/>
  <c r="W987" i="55"/>
  <c r="W988" i="55"/>
  <c r="W989" i="55"/>
  <c r="W990" i="55"/>
  <c r="W991" i="55"/>
  <c r="W992" i="55"/>
  <c r="W993" i="55"/>
  <c r="W994" i="55"/>
  <c r="W995" i="55"/>
  <c r="W996" i="55"/>
  <c r="W997" i="55"/>
  <c r="W998" i="55"/>
  <c r="W999" i="55"/>
  <c r="W1000" i="55"/>
  <c r="W1001" i="55"/>
  <c r="W1002" i="55"/>
  <c r="W1003" i="55"/>
  <c r="W1004" i="55"/>
  <c r="W1005" i="55"/>
  <c r="W1006" i="55"/>
  <c r="W1007" i="55"/>
  <c r="W1008" i="55"/>
  <c r="W1009" i="55"/>
  <c r="W1010" i="55"/>
  <c r="W1011" i="55"/>
  <c r="W1012" i="55"/>
  <c r="W1013" i="55"/>
  <c r="W1014" i="55"/>
  <c r="W1015" i="55"/>
  <c r="W1016" i="55"/>
  <c r="W1017" i="55"/>
  <c r="W1018" i="55"/>
  <c r="W1019" i="55"/>
  <c r="W1020" i="55"/>
  <c r="W1021" i="55"/>
  <c r="W1022" i="55"/>
  <c r="W1023" i="55"/>
  <c r="W1024" i="55"/>
  <c r="W1025" i="55"/>
  <c r="W1026" i="55"/>
  <c r="W1027" i="55"/>
  <c r="W1028" i="55"/>
  <c r="W1029" i="55"/>
  <c r="W1030" i="55"/>
  <c r="W1031" i="55"/>
  <c r="W1032" i="55"/>
  <c r="W1033" i="55"/>
  <c r="W1034" i="55"/>
  <c r="W1035" i="55"/>
  <c r="W1036" i="55"/>
  <c r="W1037" i="55"/>
  <c r="W1038" i="55"/>
  <c r="W1039" i="55"/>
  <c r="W1040" i="55"/>
  <c r="W1041" i="55"/>
  <c r="W1042" i="55"/>
  <c r="W1043" i="55"/>
  <c r="W1044" i="55"/>
  <c r="W1045" i="55"/>
  <c r="W1046" i="55"/>
  <c r="W1047" i="55"/>
  <c r="W1048" i="55"/>
  <c r="W1049" i="55"/>
  <c r="W1050" i="55"/>
  <c r="W1051" i="55"/>
  <c r="W1052" i="55"/>
  <c r="W1053" i="55"/>
  <c r="W1054" i="55"/>
  <c r="W1055" i="55"/>
  <c r="W1056" i="55"/>
  <c r="W1057" i="55"/>
  <c r="W1058" i="55"/>
  <c r="W1059" i="55"/>
  <c r="W1060" i="55"/>
  <c r="W1061" i="55"/>
  <c r="W1062" i="55"/>
  <c r="W1063" i="55"/>
  <c r="W1064" i="55"/>
  <c r="W1065" i="55"/>
  <c r="W1067" i="55"/>
  <c r="W1068" i="55"/>
  <c r="W1069" i="55"/>
  <c r="W1070" i="55"/>
  <c r="W1071" i="55"/>
  <c r="W1072" i="55"/>
  <c r="W1073" i="55"/>
  <c r="W1074" i="55"/>
  <c r="W1075" i="55"/>
  <c r="W1076" i="55"/>
  <c r="W1077" i="55"/>
  <c r="W1078" i="55"/>
  <c r="W1079" i="55"/>
  <c r="W1080" i="55"/>
  <c r="W1081" i="55"/>
  <c r="W1082" i="55"/>
  <c r="W1083" i="55"/>
  <c r="W1084" i="55"/>
  <c r="W1085" i="55"/>
  <c r="W1086" i="55"/>
  <c r="W1087" i="55"/>
  <c r="W1088" i="55"/>
  <c r="W1089" i="55"/>
  <c r="W1090" i="55"/>
  <c r="W1091" i="55"/>
  <c r="W1092" i="55"/>
  <c r="W1093" i="55"/>
  <c r="W1094" i="55"/>
  <c r="W1095" i="55"/>
  <c r="W1096" i="55"/>
  <c r="W1097" i="55"/>
  <c r="W1098" i="55"/>
  <c r="W1099" i="55"/>
  <c r="W1100" i="55"/>
  <c r="W1101" i="55"/>
  <c r="W1102" i="55"/>
  <c r="W1103" i="55"/>
  <c r="X1103" i="55" s="1"/>
  <c r="W1104" i="55"/>
  <c r="W1105" i="55"/>
  <c r="W1106" i="55"/>
  <c r="W1107" i="55"/>
  <c r="W1108" i="55"/>
  <c r="W1110" i="55"/>
  <c r="W1111" i="55"/>
  <c r="W1112" i="55"/>
  <c r="W1113" i="55"/>
  <c r="W1114" i="55"/>
  <c r="W1115" i="55"/>
  <c r="W1116" i="55"/>
  <c r="W1117" i="55"/>
  <c r="W1118" i="55"/>
  <c r="W1119" i="55"/>
  <c r="W1120" i="55"/>
  <c r="W1121" i="55"/>
  <c r="W1122" i="55"/>
  <c r="W1123" i="55"/>
  <c r="W1124" i="55"/>
  <c r="W1125" i="55"/>
  <c r="X1125" i="55" s="1"/>
  <c r="W1126" i="55"/>
  <c r="W1127" i="55"/>
  <c r="W1128" i="55"/>
  <c r="W1129" i="55"/>
  <c r="W1130" i="55"/>
  <c r="W1131" i="55"/>
  <c r="W1132" i="55"/>
  <c r="W1133" i="55"/>
  <c r="W1134" i="55"/>
  <c r="W1135" i="55"/>
  <c r="W1136" i="55"/>
  <c r="W1137" i="55"/>
  <c r="W1138" i="55"/>
  <c r="W1139" i="55"/>
  <c r="W1140" i="55"/>
  <c r="W1141" i="55"/>
  <c r="W1142" i="55"/>
  <c r="W1143" i="55"/>
  <c r="W1163" i="55"/>
  <c r="W1164" i="55"/>
  <c r="W1165" i="55"/>
  <c r="W1166" i="55"/>
  <c r="W1167" i="55"/>
  <c r="W1168" i="55"/>
  <c r="W1169" i="55"/>
  <c r="W1170" i="55"/>
  <c r="W1171" i="55"/>
  <c r="W1172" i="55"/>
  <c r="W1173" i="55"/>
  <c r="W1174" i="55"/>
  <c r="W1175" i="55"/>
  <c r="W1176" i="55"/>
  <c r="W1177" i="55"/>
  <c r="W1178" i="55"/>
  <c r="W1179" i="55"/>
  <c r="W1180" i="55"/>
  <c r="W1181" i="55"/>
  <c r="W1182" i="55"/>
  <c r="W1183" i="55"/>
  <c r="W1184" i="55"/>
  <c r="W1185" i="55"/>
  <c r="W1186" i="55"/>
  <c r="W1187" i="55"/>
  <c r="W1188" i="55"/>
  <c r="W1189" i="55"/>
  <c r="W1190" i="55"/>
  <c r="W1191" i="55"/>
  <c r="W1192" i="55"/>
  <c r="W1193" i="55"/>
  <c r="W1194" i="55"/>
  <c r="W1195" i="55"/>
  <c r="W1196" i="55"/>
  <c r="W1197" i="55"/>
  <c r="W1198" i="55"/>
  <c r="W1199" i="55"/>
  <c r="X1199" i="55" s="1"/>
  <c r="W1200" i="55"/>
  <c r="W1201" i="55"/>
  <c r="W1202" i="55"/>
  <c r="X1202" i="55" s="1"/>
  <c r="W1203" i="55"/>
  <c r="X1203" i="55" s="1"/>
  <c r="W1204" i="55"/>
  <c r="W1205" i="55"/>
  <c r="W1206" i="55"/>
  <c r="W1207" i="55"/>
  <c r="W1208" i="55"/>
  <c r="W1209" i="55"/>
  <c r="X1209" i="55" s="1"/>
  <c r="W1210" i="55"/>
  <c r="W1211" i="55"/>
  <c r="W1212" i="55"/>
  <c r="W1213" i="55"/>
  <c r="W1214" i="55"/>
  <c r="W1215" i="55"/>
  <c r="W1216" i="55"/>
  <c r="W1217" i="55"/>
  <c r="W1218" i="55"/>
  <c r="W1219" i="55"/>
  <c r="W1220" i="55"/>
  <c r="W1221" i="55"/>
  <c r="W1222" i="55"/>
  <c r="X1222" i="55" s="1"/>
  <c r="W1223" i="55"/>
  <c r="W1224" i="55"/>
  <c r="W1225" i="55"/>
  <c r="X1225" i="55" s="1"/>
  <c r="W1226" i="55"/>
  <c r="W1227" i="55"/>
  <c r="W1228" i="55"/>
  <c r="W1229" i="55"/>
  <c r="W1230" i="55"/>
  <c r="W1231" i="55"/>
  <c r="W1232" i="55"/>
  <c r="W1233" i="55"/>
  <c r="W1234" i="55"/>
  <c r="W1235" i="55"/>
  <c r="W1236" i="55"/>
  <c r="W1237" i="55"/>
  <c r="W1238" i="55"/>
  <c r="W1239" i="55"/>
  <c r="W1240" i="55"/>
  <c r="W1241" i="55"/>
  <c r="W1242" i="55"/>
  <c r="W1243" i="55"/>
  <c r="X1243" i="55" s="1"/>
  <c r="W1244" i="55"/>
  <c r="W1245" i="55"/>
  <c r="W1246" i="55"/>
  <c r="W1247" i="55"/>
  <c r="X1247" i="55" s="1"/>
  <c r="W1248" i="55"/>
  <c r="W1249" i="55"/>
  <c r="W1250" i="55"/>
  <c r="W1251" i="55"/>
  <c r="W1252" i="55"/>
  <c r="W1253" i="55"/>
  <c r="W1254" i="55"/>
  <c r="W1255" i="55"/>
  <c r="W1256" i="55"/>
  <c r="W1257" i="55"/>
  <c r="W1258" i="55"/>
  <c r="W1259" i="55"/>
  <c r="W1260" i="55"/>
  <c r="W1261" i="55"/>
  <c r="W1262" i="55"/>
  <c r="W1263" i="55"/>
  <c r="W1264" i="55"/>
  <c r="W1265" i="55"/>
  <c r="W1266" i="55"/>
  <c r="W1267" i="55"/>
  <c r="W1268" i="55"/>
  <c r="W1269" i="55"/>
  <c r="W1270" i="55"/>
  <c r="W1271" i="55"/>
  <c r="W1272" i="55"/>
  <c r="W1273" i="55"/>
  <c r="W1274" i="55"/>
  <c r="W1275" i="55"/>
  <c r="W1276" i="55"/>
  <c r="W1277" i="55"/>
  <c r="W1278" i="55"/>
  <c r="W1279" i="55"/>
  <c r="W1280" i="55"/>
  <c r="W1281" i="55"/>
  <c r="W1282" i="55"/>
  <c r="W1283" i="55"/>
  <c r="W1284" i="55"/>
  <c r="W1285" i="55"/>
  <c r="W1286" i="55"/>
  <c r="W1287" i="55"/>
  <c r="W1288" i="55"/>
  <c r="W1289" i="55"/>
  <c r="W1290" i="55"/>
  <c r="W1291" i="55"/>
  <c r="W1292" i="55"/>
  <c r="W1293" i="55"/>
  <c r="W1294" i="55"/>
  <c r="W1295" i="55"/>
  <c r="W1296" i="55"/>
  <c r="W1297" i="55"/>
  <c r="W1298" i="55"/>
  <c r="W1299" i="55"/>
  <c r="W1300" i="55"/>
  <c r="W1301" i="55"/>
  <c r="W1302" i="55"/>
  <c r="W1303" i="55"/>
  <c r="W1304" i="55"/>
  <c r="W1305" i="55"/>
  <c r="W1306" i="55"/>
  <c r="W1307" i="55"/>
  <c r="W1308" i="55"/>
  <c r="W1309" i="55"/>
  <c r="W1310" i="55"/>
  <c r="W1311" i="55"/>
  <c r="W1312" i="55"/>
  <c r="W1313" i="55"/>
  <c r="W1314" i="55"/>
  <c r="W1315" i="55"/>
  <c r="W1316" i="55"/>
  <c r="W1317" i="55"/>
  <c r="W1318" i="55"/>
  <c r="W1319" i="55"/>
  <c r="W1320" i="55"/>
  <c r="W1321" i="55"/>
  <c r="W1322" i="55"/>
  <c r="W1323" i="55"/>
  <c r="W1324" i="55"/>
  <c r="X1324" i="55" s="1"/>
  <c r="W1325" i="55"/>
  <c r="W1326" i="55"/>
  <c r="X1326" i="55" s="1"/>
  <c r="W1327" i="55"/>
  <c r="W1328" i="55"/>
  <c r="X1328" i="55" s="1"/>
  <c r="W1329" i="55"/>
  <c r="W1330" i="55"/>
  <c r="X1330" i="55" s="1"/>
  <c r="W1331" i="55"/>
  <c r="W1332" i="55"/>
  <c r="W1333" i="55"/>
  <c r="W1334" i="55"/>
  <c r="X1334" i="55" s="1"/>
  <c r="W1335" i="55"/>
  <c r="W1336" i="55"/>
  <c r="X1336" i="55" s="1"/>
  <c r="W1337" i="55"/>
  <c r="W1338" i="55"/>
  <c r="X1338" i="55" s="1"/>
  <c r="W1339" i="55"/>
  <c r="W1340" i="55"/>
  <c r="X1340" i="55" s="1"/>
  <c r="W1341" i="55"/>
  <c r="W1342" i="55"/>
  <c r="X1342" i="55" s="1"/>
  <c r="W1343" i="55"/>
  <c r="W1344" i="55"/>
  <c r="X1344" i="55" s="1"/>
  <c r="W1345" i="55"/>
  <c r="W1346" i="55"/>
  <c r="X1346" i="55" s="1"/>
  <c r="W1347" i="55"/>
  <c r="W1348" i="55"/>
  <c r="W1349" i="55"/>
  <c r="W1350" i="55"/>
  <c r="W1351" i="55"/>
  <c r="W1352" i="55"/>
  <c r="W1353" i="55"/>
  <c r="W1354" i="55"/>
  <c r="X1354" i="55" s="1"/>
  <c r="W1355" i="55"/>
  <c r="W1356" i="55"/>
  <c r="X1356" i="55" s="1"/>
  <c r="W1357" i="55"/>
  <c r="W1358" i="55"/>
  <c r="W1359" i="55"/>
  <c r="W1360" i="55"/>
  <c r="X1360" i="55" s="1"/>
  <c r="W1361" i="55"/>
  <c r="W1362" i="55"/>
  <c r="X1362" i="55" s="1"/>
  <c r="W1363" i="55"/>
  <c r="W1364" i="55"/>
  <c r="X1364" i="55" s="1"/>
  <c r="W1365" i="55"/>
  <c r="W1366" i="55"/>
  <c r="W1367" i="55"/>
  <c r="W1368" i="55"/>
  <c r="X1368" i="55" s="1"/>
  <c r="W1369" i="55"/>
  <c r="X1369" i="55" s="1"/>
  <c r="W1370" i="55"/>
  <c r="X1370" i="55" s="1"/>
  <c r="W1371" i="55"/>
  <c r="W1372" i="55"/>
  <c r="X1372" i="55" s="1"/>
  <c r="W1373" i="55"/>
  <c r="W1374" i="55"/>
  <c r="W1375" i="55"/>
  <c r="X1375" i="55" s="1"/>
  <c r="W1376" i="55"/>
  <c r="X1376" i="55" s="1"/>
  <c r="W1377" i="55"/>
  <c r="X1377" i="55" s="1"/>
  <c r="W1378" i="55"/>
  <c r="X1378" i="55" s="1"/>
  <c r="W1379" i="55"/>
  <c r="W1380" i="55"/>
  <c r="X1380" i="55" s="1"/>
  <c r="W1381" i="55"/>
  <c r="X1381" i="55" s="1"/>
  <c r="W1382" i="55"/>
  <c r="X1382" i="55" s="1"/>
  <c r="W1383" i="55"/>
  <c r="X1383" i="55" s="1"/>
  <c r="W1384" i="55"/>
  <c r="X1384" i="55" s="1"/>
  <c r="W1385" i="55"/>
  <c r="X1385" i="55" s="1"/>
  <c r="W1386" i="55"/>
  <c r="X1386" i="55" s="1"/>
  <c r="W1387" i="55"/>
  <c r="X1387" i="55" s="1"/>
  <c r="W1388" i="55"/>
  <c r="X1388" i="55" s="1"/>
  <c r="W1389" i="55"/>
  <c r="X1389" i="55" s="1"/>
  <c r="W1390" i="55"/>
  <c r="X1390" i="55" s="1"/>
  <c r="W1391" i="55"/>
  <c r="X1391" i="55" s="1"/>
  <c r="W1392" i="55"/>
  <c r="X1392" i="55" s="1"/>
  <c r="W1393" i="55"/>
  <c r="X1393" i="55" s="1"/>
  <c r="W1394" i="55"/>
  <c r="X1394" i="55" s="1"/>
  <c r="W1395" i="55"/>
  <c r="X1395" i="55" s="1"/>
  <c r="W1396" i="55"/>
  <c r="X1396" i="55" s="1"/>
  <c r="W1397" i="55"/>
  <c r="X1397" i="55" s="1"/>
  <c r="W1398" i="55"/>
  <c r="X1398" i="55" s="1"/>
  <c r="W1399" i="55"/>
  <c r="X1399" i="55" s="1"/>
  <c r="W1400" i="55"/>
  <c r="X1400" i="55" s="1"/>
  <c r="W1401" i="55"/>
  <c r="X1401" i="55" s="1"/>
  <c r="W1402" i="55"/>
  <c r="X1402" i="55" s="1"/>
  <c r="W1403" i="55"/>
  <c r="X1403" i="55" s="1"/>
  <c r="W1404" i="55"/>
  <c r="X1404" i="55" s="1"/>
  <c r="W1405" i="55"/>
  <c r="X1405" i="55" s="1"/>
  <c r="W1406" i="55"/>
  <c r="W1407" i="55"/>
  <c r="X1407" i="55" s="1"/>
  <c r="W1408" i="55"/>
  <c r="X1408" i="55" s="1"/>
  <c r="W1409" i="55"/>
  <c r="X1409" i="55" s="1"/>
  <c r="W1410" i="55"/>
  <c r="X1410" i="55" s="1"/>
  <c r="W1411" i="55"/>
  <c r="X1411" i="55" s="1"/>
  <c r="W1412" i="55"/>
  <c r="X1412" i="55" s="1"/>
  <c r="W1413" i="55"/>
  <c r="X1413" i="55" s="1"/>
  <c r="W1414" i="55"/>
  <c r="W1415" i="55"/>
  <c r="W1416" i="55"/>
  <c r="W1417" i="55"/>
  <c r="X1417" i="55" s="1"/>
  <c r="W1418" i="55"/>
  <c r="W1419" i="55"/>
  <c r="W1420" i="55"/>
  <c r="W1421" i="55"/>
  <c r="W1422" i="55"/>
  <c r="X1422" i="55" s="1"/>
  <c r="W1423" i="55"/>
  <c r="X1423" i="55" s="1"/>
  <c r="W1424" i="55"/>
  <c r="W1425" i="55"/>
  <c r="X1425" i="55" s="1"/>
  <c r="W1426" i="55"/>
  <c r="W1427" i="55"/>
  <c r="W1428" i="55"/>
  <c r="W1429" i="55"/>
  <c r="W1430" i="55"/>
  <c r="W1431" i="55"/>
  <c r="W1432" i="55"/>
  <c r="W1433" i="55"/>
  <c r="W1434" i="55"/>
  <c r="W1435" i="55"/>
  <c r="W1436" i="55"/>
  <c r="W1437" i="55"/>
  <c r="W1438" i="55"/>
  <c r="W1439" i="55"/>
  <c r="W1440" i="55"/>
  <c r="W1441" i="55"/>
  <c r="W1442" i="55"/>
  <c r="W1443" i="55"/>
  <c r="W1444" i="55"/>
  <c r="W1445" i="55"/>
  <c r="W1446" i="55"/>
  <c r="W1447" i="55"/>
  <c r="W1448" i="55"/>
  <c r="W1449" i="55"/>
  <c r="W1450" i="55"/>
  <c r="W1451" i="55"/>
  <c r="W1452" i="55"/>
  <c r="W1453" i="55"/>
  <c r="W1454" i="55"/>
  <c r="W1455" i="55"/>
  <c r="W1456" i="55"/>
  <c r="W1457" i="55"/>
  <c r="W1458" i="55"/>
  <c r="W1459" i="55"/>
  <c r="W1460" i="55"/>
  <c r="W1461" i="55"/>
  <c r="W1462" i="55"/>
  <c r="W1463" i="55"/>
  <c r="W1464" i="55"/>
  <c r="W1465" i="55"/>
  <c r="W1466" i="55"/>
  <c r="W1467" i="55"/>
  <c r="W1468" i="55"/>
  <c r="W1469" i="55"/>
  <c r="W1470" i="55"/>
  <c r="W1471" i="55"/>
  <c r="W1472" i="55"/>
  <c r="W1473" i="55"/>
  <c r="W1474" i="55"/>
  <c r="W1475" i="55"/>
  <c r="W1476" i="55"/>
  <c r="W1477" i="55"/>
  <c r="W1478" i="55"/>
  <c r="W1479" i="55"/>
  <c r="W1480" i="55"/>
  <c r="W1481" i="55"/>
  <c r="W1482" i="55"/>
  <c r="W1483" i="55"/>
  <c r="W1484" i="55"/>
  <c r="W1485" i="55"/>
  <c r="W1486" i="55"/>
  <c r="W1487" i="55"/>
  <c r="W1488" i="55"/>
  <c r="W1489" i="55"/>
  <c r="W1490" i="55"/>
  <c r="W1491" i="55"/>
  <c r="W1492" i="55"/>
  <c r="W1493" i="55"/>
  <c r="W1494" i="55"/>
  <c r="W1495" i="55"/>
  <c r="W1496" i="55"/>
  <c r="W1497" i="55"/>
  <c r="W1498" i="55"/>
  <c r="W1499" i="55"/>
  <c r="W1500" i="55"/>
  <c r="W1501" i="55"/>
  <c r="W1502" i="55"/>
  <c r="W1503" i="55"/>
  <c r="W1504" i="55"/>
  <c r="W1505" i="55"/>
  <c r="W1506" i="55"/>
  <c r="W1507" i="55"/>
  <c r="W1508" i="55"/>
  <c r="W1509" i="55"/>
  <c r="W1510" i="55"/>
  <c r="W1511" i="55"/>
  <c r="W1512" i="55"/>
  <c r="W1513" i="55"/>
  <c r="W1514" i="55"/>
  <c r="W1515" i="55"/>
  <c r="W1516" i="55"/>
  <c r="W1517" i="55"/>
  <c r="X1517" i="55" s="1"/>
  <c r="W1518" i="55"/>
  <c r="W1519" i="55"/>
  <c r="X1519" i="55" s="1"/>
  <c r="W1520" i="55"/>
  <c r="W1521" i="55"/>
  <c r="X1521" i="55" s="1"/>
  <c r="W1522" i="55"/>
  <c r="X1522" i="55" s="1"/>
  <c r="W1523" i="55"/>
  <c r="X1523" i="55" s="1"/>
  <c r="W1524" i="55"/>
  <c r="X1524" i="55" s="1"/>
  <c r="W1525" i="55"/>
  <c r="X1525" i="55" s="1"/>
  <c r="W1526" i="55"/>
  <c r="W1527" i="55"/>
  <c r="X1527" i="55" s="1"/>
  <c r="W1528" i="55"/>
  <c r="W1529" i="55"/>
  <c r="X1529" i="55" s="1"/>
  <c r="W1530" i="55"/>
  <c r="X1530" i="55" s="1"/>
  <c r="W1531" i="55"/>
  <c r="X1531" i="55" s="1"/>
  <c r="W1532" i="55"/>
  <c r="X1532" i="55" s="1"/>
  <c r="W1533" i="55"/>
  <c r="X1533" i="55" s="1"/>
  <c r="W1534" i="55"/>
  <c r="X1534" i="55" s="1"/>
  <c r="W1535" i="55"/>
  <c r="X1535" i="55" s="1"/>
  <c r="W1536" i="55"/>
  <c r="W1537" i="55"/>
  <c r="X1537" i="55" s="1"/>
  <c r="W1538" i="55"/>
  <c r="X1538" i="55" s="1"/>
  <c r="W1539" i="55"/>
  <c r="X1539" i="55" s="1"/>
  <c r="W1540" i="55"/>
  <c r="X1540" i="55" s="1"/>
  <c r="W1541" i="55"/>
  <c r="X1541" i="55" s="1"/>
  <c r="W1542" i="55"/>
  <c r="X1542" i="55" s="1"/>
  <c r="W1543" i="55"/>
  <c r="X1543" i="55" s="1"/>
  <c r="W1544" i="55"/>
  <c r="X1544" i="55" s="1"/>
  <c r="W1545" i="55"/>
  <c r="X1545" i="55" s="1"/>
  <c r="W1546" i="55"/>
  <c r="X1546" i="55" s="1"/>
  <c r="W1547" i="55"/>
  <c r="X1547" i="55" s="1"/>
  <c r="W1548" i="55"/>
  <c r="W1549" i="55"/>
  <c r="X1549" i="55" s="1"/>
  <c r="W1550" i="55"/>
  <c r="X1550" i="55" s="1"/>
  <c r="W1551" i="55"/>
  <c r="Z1551" i="55" s="1"/>
  <c r="AD1551" i="55" s="1"/>
  <c r="W1552" i="55"/>
  <c r="Z1552" i="55" s="1"/>
  <c r="W1553" i="55"/>
  <c r="Z1553" i="55" s="1"/>
  <c r="W1554" i="55"/>
  <c r="W1555" i="55"/>
  <c r="W1556" i="55"/>
  <c r="Z1556" i="55" s="1"/>
  <c r="W1557" i="55"/>
  <c r="Z1557" i="55" s="1"/>
  <c r="W1558" i="55"/>
  <c r="Z1558" i="55" s="1"/>
  <c r="W1559" i="55"/>
  <c r="Z1559" i="55" s="1"/>
  <c r="AD1559" i="55" s="1"/>
  <c r="W1560" i="55"/>
  <c r="Z1560" i="55" s="1"/>
  <c r="W1561" i="55"/>
  <c r="Z1561" i="55" s="1"/>
  <c r="W1562" i="55"/>
  <c r="Z1562" i="55" s="1"/>
  <c r="W1563" i="55"/>
  <c r="Z1563" i="55" s="1"/>
  <c r="AD1563" i="55" s="1"/>
  <c r="W1564" i="55"/>
  <c r="Z1564" i="55" s="1"/>
  <c r="W1565" i="55"/>
  <c r="Z1565" i="55" s="1"/>
  <c r="W1566" i="55"/>
  <c r="Z1566" i="55" s="1"/>
  <c r="W1567" i="55"/>
  <c r="Z1567" i="55" s="1"/>
  <c r="AD1567" i="55" s="1"/>
  <c r="W1568" i="55"/>
  <c r="Z1568" i="55" s="1"/>
  <c r="W1569" i="55"/>
  <c r="Z1569" i="55" s="1"/>
  <c r="W1570" i="55"/>
  <c r="Z1570" i="55" s="1"/>
  <c r="W1571" i="55"/>
  <c r="Z1571" i="55" s="1"/>
  <c r="AD1571" i="55" s="1"/>
  <c r="W1572" i="55"/>
  <c r="Z1572" i="55" s="1"/>
  <c r="W1573" i="55"/>
  <c r="Z1573" i="55" s="1"/>
  <c r="W1574" i="55"/>
  <c r="Z1574" i="55" s="1"/>
  <c r="W1575" i="55"/>
  <c r="Z1575" i="55" s="1"/>
  <c r="AD1575" i="55" s="1"/>
  <c r="W1576" i="55"/>
  <c r="Z1576" i="55" s="1"/>
  <c r="W1577" i="55"/>
  <c r="Z1577" i="55" s="1"/>
  <c r="W1578" i="55"/>
  <c r="Z1578" i="55" s="1"/>
  <c r="W1579" i="55"/>
  <c r="Z1579" i="55" s="1"/>
  <c r="AD1579" i="55" s="1"/>
  <c r="W1580" i="55"/>
  <c r="Z1580" i="55" s="1"/>
  <c r="W1581" i="55"/>
  <c r="Z1581" i="55" s="1"/>
  <c r="W1582" i="55"/>
  <c r="Z1582" i="55" s="1"/>
  <c r="W1583" i="55"/>
  <c r="Z1583" i="55" s="1"/>
  <c r="AD1583" i="55" s="1"/>
  <c r="W1584" i="55"/>
  <c r="Z1584" i="55" s="1"/>
  <c r="W1585" i="55"/>
  <c r="Z1585" i="55" s="1"/>
  <c r="W1586" i="55"/>
  <c r="Z1586" i="55" s="1"/>
  <c r="W1587" i="55"/>
  <c r="Z1587" i="55" s="1"/>
  <c r="AD1587" i="55" s="1"/>
  <c r="W1588" i="55"/>
  <c r="Z1588" i="55" s="1"/>
  <c r="W1589" i="55"/>
  <c r="Z1589" i="55" s="1"/>
  <c r="W1590" i="55"/>
  <c r="Z1590" i="55" s="1"/>
  <c r="W1591" i="55"/>
  <c r="Z1591" i="55" s="1"/>
  <c r="AD1591" i="55" s="1"/>
  <c r="W1592" i="55"/>
  <c r="Z1592" i="55" s="1"/>
  <c r="W1593" i="55"/>
  <c r="Z1593" i="55" s="1"/>
  <c r="W1594" i="55"/>
  <c r="Z1594" i="55" s="1"/>
  <c r="W1595" i="55"/>
  <c r="Z1595" i="55" s="1"/>
  <c r="W1596" i="55"/>
  <c r="W1597" i="55"/>
  <c r="Z1597" i="55" s="1"/>
  <c r="W1598" i="55"/>
  <c r="W1599" i="55"/>
  <c r="Z1599" i="55" s="1"/>
  <c r="W1600" i="55"/>
  <c r="Z1600" i="55" s="1"/>
  <c r="W1601" i="55"/>
  <c r="X1601" i="55" s="1"/>
  <c r="W1602" i="55"/>
  <c r="X1602" i="55" s="1"/>
  <c r="W1603" i="55"/>
  <c r="X1603" i="55" s="1"/>
  <c r="W1604" i="55"/>
  <c r="W1605" i="55"/>
  <c r="Z1605" i="55" s="1"/>
  <c r="W1606" i="55"/>
  <c r="W1607" i="55"/>
  <c r="Z1607" i="55" s="1"/>
  <c r="AD1607" i="55" s="1"/>
  <c r="W1608" i="55"/>
  <c r="Z1608" i="55" s="1"/>
  <c r="W1609" i="55"/>
  <c r="Z1609" i="55" s="1"/>
  <c r="W1610" i="55"/>
  <c r="Z1610" i="55" s="1"/>
  <c r="W1611" i="55"/>
  <c r="Z1611" i="55" s="1"/>
  <c r="AD1611" i="55" s="1"/>
  <c r="W1612" i="55"/>
  <c r="W1613" i="55"/>
  <c r="Z1613" i="55" s="1"/>
  <c r="W1614" i="55"/>
  <c r="W1615" i="55"/>
  <c r="Z1615" i="55" s="1"/>
  <c r="AD1615" i="55" s="1"/>
  <c r="W1616" i="55"/>
  <c r="Z1616" i="55" s="1"/>
  <c r="W1617" i="55"/>
  <c r="X1617" i="55" s="1"/>
  <c r="W1618" i="55"/>
  <c r="X1618" i="55" s="1"/>
  <c r="W1619" i="55"/>
  <c r="X1619" i="55" s="1"/>
  <c r="W1620" i="55"/>
  <c r="W1621" i="55"/>
  <c r="X1621" i="55" s="1"/>
  <c r="W1622" i="55"/>
  <c r="W1623" i="55"/>
  <c r="Z1623" i="55" s="1"/>
  <c r="AD1623" i="55" s="1"/>
  <c r="W1624" i="55"/>
  <c r="Z1624" i="55" s="1"/>
  <c r="W1625" i="55"/>
  <c r="Z1625" i="55" s="1"/>
  <c r="W1626" i="55"/>
  <c r="Z1626" i="55" s="1"/>
  <c r="W1627" i="55"/>
  <c r="Z1627" i="55" s="1"/>
  <c r="AD1627" i="55" s="1"/>
  <c r="W1628" i="55"/>
  <c r="W1629" i="55"/>
  <c r="Z1629" i="55" s="1"/>
  <c r="W1630" i="55"/>
  <c r="W1631" i="55"/>
  <c r="Z1631" i="55" s="1"/>
  <c r="W1632" i="55"/>
  <c r="X1632" i="55" s="1"/>
  <c r="W1633" i="55"/>
  <c r="X1633" i="55" s="1"/>
  <c r="W1634" i="55"/>
  <c r="Z1634" i="55" s="1"/>
  <c r="AD1634" i="55" s="1"/>
  <c r="W1635" i="55"/>
  <c r="Z1635" i="55" s="1"/>
  <c r="AD1635" i="55" s="1"/>
  <c r="W1636" i="55"/>
  <c r="W1637" i="55"/>
  <c r="Z1637" i="55" s="1"/>
  <c r="AD1637" i="55" s="1"/>
  <c r="W1638" i="55"/>
  <c r="W1639" i="55"/>
  <c r="Z1639" i="55" s="1"/>
  <c r="AD1639" i="55" s="1"/>
  <c r="W1640" i="55"/>
  <c r="Z1640" i="55" s="1"/>
  <c r="AD1640" i="55" s="1"/>
  <c r="W1641" i="55"/>
  <c r="Z1641" i="55" s="1"/>
  <c r="AD1641" i="55" s="1"/>
  <c r="W1642" i="55"/>
  <c r="Z1642" i="55" s="1"/>
  <c r="AD1642" i="55" s="1"/>
  <c r="W1643" i="55"/>
  <c r="Z1643" i="55" s="1"/>
  <c r="AD1643" i="55" s="1"/>
  <c r="W1644" i="55"/>
  <c r="W1645" i="55"/>
  <c r="Z1645" i="55" s="1"/>
  <c r="AD1645" i="55" s="1"/>
  <c r="W1646" i="55"/>
  <c r="W1647" i="55"/>
  <c r="Z1647" i="55" s="1"/>
  <c r="AD1647" i="55" s="1"/>
  <c r="W1648" i="55"/>
  <c r="Z1648" i="55" s="1"/>
  <c r="AD1648" i="55" s="1"/>
  <c r="W1649" i="55"/>
  <c r="X1649" i="55" s="1"/>
  <c r="W1650" i="55"/>
  <c r="Z1650" i="55" s="1"/>
  <c r="AD1650" i="55" s="1"/>
  <c r="W1651" i="55"/>
  <c r="Z1651" i="55" s="1"/>
  <c r="AD1651" i="55" s="1"/>
  <c r="W1652" i="55"/>
  <c r="W1653" i="55"/>
  <c r="X1653" i="55" s="1"/>
  <c r="W1654" i="55"/>
  <c r="W1655" i="55"/>
  <c r="Z1655" i="55" s="1"/>
  <c r="AD1655" i="55" s="1"/>
  <c r="W1656" i="55"/>
  <c r="Z1656" i="55" s="1"/>
  <c r="AD1656" i="55" s="1"/>
  <c r="W1657" i="55"/>
  <c r="Z1657" i="55" s="1"/>
  <c r="AD1657" i="55" s="1"/>
  <c r="W1658" i="55"/>
  <c r="Z1658" i="55" s="1"/>
  <c r="AD1658" i="55" s="1"/>
  <c r="W1659" i="55"/>
  <c r="Z1659" i="55" s="1"/>
  <c r="AD1659" i="55" s="1"/>
  <c r="W1660" i="55"/>
  <c r="W1661" i="55"/>
  <c r="Z1661" i="55" s="1"/>
  <c r="AD1661" i="55" s="1"/>
  <c r="W1662" i="55"/>
  <c r="W1663" i="55"/>
  <c r="X1663" i="55" s="1"/>
  <c r="W1664" i="55"/>
  <c r="X1664" i="55" s="1"/>
  <c r="Z1664" i="55"/>
  <c r="AD1664" i="55" s="1"/>
  <c r="W1665" i="55"/>
  <c r="X1665" i="55" s="1"/>
  <c r="W1666" i="55"/>
  <c r="X1666" i="55" s="1"/>
  <c r="W1667" i="55"/>
  <c r="X1667" i="55" s="1"/>
  <c r="W1668" i="55"/>
  <c r="W1669" i="55"/>
  <c r="Z1669" i="55" s="1"/>
  <c r="AD1669" i="55" s="1"/>
  <c r="W1670" i="55"/>
  <c r="W1671" i="55"/>
  <c r="Z1671" i="55" s="1"/>
  <c r="AD1671" i="55" s="1"/>
  <c r="W1672" i="55"/>
  <c r="Z1672" i="55" s="1"/>
  <c r="AD1672" i="55" s="1"/>
  <c r="W1673" i="55"/>
  <c r="Z1673" i="55" s="1"/>
  <c r="AD1673" i="55" s="1"/>
  <c r="W1674" i="55"/>
  <c r="Z1674" i="55" s="1"/>
  <c r="AD1674" i="55" s="1"/>
  <c r="W1675" i="55"/>
  <c r="Z1675" i="55" s="1"/>
  <c r="AD1675" i="55" s="1"/>
  <c r="W1676" i="55"/>
  <c r="W1677" i="55"/>
  <c r="X1677" i="55" s="1"/>
  <c r="W1678" i="55"/>
  <c r="W1679" i="55"/>
  <c r="W1680" i="55"/>
  <c r="W1681" i="55"/>
  <c r="W1682" i="55"/>
  <c r="W1683" i="55"/>
  <c r="W1684" i="55"/>
  <c r="W1685" i="55"/>
  <c r="W1686" i="55"/>
  <c r="W1687" i="55"/>
  <c r="W1688" i="55"/>
  <c r="W1689" i="55"/>
  <c r="W1690" i="55"/>
  <c r="W1691" i="55"/>
  <c r="W1692" i="55"/>
  <c r="W1693" i="55"/>
  <c r="W1694" i="55"/>
  <c r="W1695" i="55"/>
  <c r="W1696" i="55"/>
  <c r="W1697" i="55"/>
  <c r="W1698" i="55"/>
  <c r="W1699" i="55"/>
  <c r="W1700" i="55"/>
  <c r="W1701" i="55"/>
  <c r="W1702" i="55"/>
  <c r="W1703" i="55"/>
  <c r="W1704" i="55"/>
  <c r="W1705" i="55"/>
  <c r="W1706" i="55"/>
  <c r="W1707" i="55"/>
  <c r="W1708" i="55"/>
  <c r="W1709" i="55"/>
  <c r="W1710" i="55"/>
  <c r="W1711" i="55"/>
  <c r="W1712" i="55"/>
  <c r="W1713" i="55"/>
  <c r="W1714" i="55"/>
  <c r="W1715" i="55"/>
  <c r="W1716" i="55"/>
  <c r="W1717" i="55"/>
  <c r="W1718" i="55"/>
  <c r="W1719" i="55"/>
  <c r="W1720" i="55"/>
  <c r="W1721" i="55"/>
  <c r="W1722" i="55"/>
  <c r="W1723" i="55"/>
  <c r="W1724" i="55"/>
  <c r="W1725" i="55"/>
  <c r="W1726" i="55"/>
  <c r="W1727" i="55"/>
  <c r="W1728" i="55"/>
  <c r="W1729" i="55"/>
  <c r="W1730" i="55"/>
  <c r="W1731" i="55"/>
  <c r="W1732" i="55"/>
  <c r="W1733" i="55"/>
  <c r="W1734" i="55"/>
  <c r="W1735" i="55"/>
  <c r="W1736" i="55"/>
  <c r="W1737" i="55"/>
  <c r="W1738" i="55"/>
  <c r="W1739" i="55"/>
  <c r="W1740" i="55"/>
  <c r="W1741" i="55"/>
  <c r="W1742" i="55"/>
  <c r="W1743" i="55"/>
  <c r="W1744" i="55"/>
  <c r="W1745" i="55"/>
  <c r="W1746" i="55"/>
  <c r="W1747" i="55"/>
  <c r="W1748" i="55"/>
  <c r="W1749" i="55"/>
  <c r="W1750" i="55"/>
  <c r="W1751" i="55"/>
  <c r="X1751" i="55" s="1"/>
  <c r="W1752" i="55"/>
  <c r="W1753" i="55"/>
  <c r="W1754" i="55"/>
  <c r="W1755" i="55"/>
  <c r="Z1755" i="55" s="1"/>
  <c r="AD1759" i="55" s="1"/>
  <c r="W1756" i="55"/>
  <c r="W1757" i="55"/>
  <c r="W1758" i="55"/>
  <c r="W1759" i="55"/>
  <c r="X1759" i="55" s="1"/>
  <c r="W1760" i="55"/>
  <c r="W1761" i="55"/>
  <c r="W1762" i="55"/>
  <c r="W1763" i="55"/>
  <c r="Z1763" i="55" s="1"/>
  <c r="AD1767" i="55" s="1"/>
  <c r="W1764" i="55"/>
  <c r="W1765" i="55"/>
  <c r="W1766" i="55"/>
  <c r="W1767" i="55"/>
  <c r="X1767" i="55" s="1"/>
  <c r="W6" i="55"/>
  <c r="V8" i="55"/>
  <c r="V11" i="55"/>
  <c r="V14" i="55"/>
  <c r="V17" i="55"/>
  <c r="V22" i="55"/>
  <c r="V25" i="55"/>
  <c r="V28" i="55"/>
  <c r="V31" i="55"/>
  <c r="V32" i="55"/>
  <c r="V33" i="55"/>
  <c r="V34" i="55"/>
  <c r="V35" i="55"/>
  <c r="V36" i="55"/>
  <c r="V37" i="55"/>
  <c r="V48" i="55"/>
  <c r="V49" i="55"/>
  <c r="V57" i="55"/>
  <c r="V58" i="55"/>
  <c r="V60" i="55"/>
  <c r="V61" i="55"/>
  <c r="V64" i="55"/>
  <c r="V70" i="55"/>
  <c r="V84" i="55"/>
  <c r="V90" i="55"/>
  <c r="V105" i="55"/>
  <c r="V106" i="55"/>
  <c r="V107" i="55"/>
  <c r="V108" i="55"/>
  <c r="V109" i="55"/>
  <c r="V110" i="55"/>
  <c r="V111" i="55"/>
  <c r="V112" i="55"/>
  <c r="V113" i="55"/>
  <c r="V114" i="55"/>
  <c r="V115" i="55"/>
  <c r="V116" i="55"/>
  <c r="V117" i="55"/>
  <c r="V123" i="55"/>
  <c r="V124" i="55"/>
  <c r="V125" i="55"/>
  <c r="V126" i="55"/>
  <c r="V127" i="55"/>
  <c r="V128" i="55"/>
  <c r="V129" i="55"/>
  <c r="V136" i="55"/>
  <c r="V152" i="55"/>
  <c r="V153" i="55"/>
  <c r="V154" i="55"/>
  <c r="V155" i="55"/>
  <c r="V156" i="55"/>
  <c r="V157" i="55"/>
  <c r="V158" i="55"/>
  <c r="V159" i="55"/>
  <c r="V160" i="55"/>
  <c r="V161" i="55"/>
  <c r="V162" i="55"/>
  <c r="V163" i="55"/>
  <c r="V164" i="55"/>
  <c r="V165" i="55"/>
  <c r="V166" i="55"/>
  <c r="V173" i="55"/>
  <c r="V174" i="55"/>
  <c r="V175" i="55"/>
  <c r="V176" i="55"/>
  <c r="V177" i="55"/>
  <c r="V178" i="55"/>
  <c r="V179" i="55"/>
  <c r="V180" i="55"/>
  <c r="V186" i="55"/>
  <c r="V192" i="55"/>
  <c r="V193" i="55"/>
  <c r="V194" i="55"/>
  <c r="V195" i="55"/>
  <c r="V196" i="55"/>
  <c r="V197" i="55"/>
  <c r="V198" i="55"/>
  <c r="V199" i="55"/>
  <c r="V200" i="55"/>
  <c r="V201" i="55"/>
  <c r="V202" i="55"/>
  <c r="V203" i="55"/>
  <c r="V204" i="55"/>
  <c r="V210" i="55"/>
  <c r="V211" i="55"/>
  <c r="V212" i="55"/>
  <c r="V213" i="55"/>
  <c r="V214" i="55"/>
  <c r="V215" i="55"/>
  <c r="V216" i="55"/>
  <c r="V222" i="55"/>
  <c r="V223" i="55"/>
  <c r="V224" i="55"/>
  <c r="V225" i="55"/>
  <c r="V226" i="55"/>
  <c r="V227" i="55"/>
  <c r="V228" i="55"/>
  <c r="V230" i="55"/>
  <c r="V231" i="55"/>
  <c r="V244" i="55"/>
  <c r="V251" i="55"/>
  <c r="V257" i="55"/>
  <c r="V263" i="55"/>
  <c r="V269" i="55"/>
  <c r="V275" i="55"/>
  <c r="V281" i="55"/>
  <c r="V282" i="55"/>
  <c r="V283" i="55"/>
  <c r="V284" i="55"/>
  <c r="V285" i="55"/>
  <c r="V289" i="55"/>
  <c r="V293" i="55"/>
  <c r="V298" i="55"/>
  <c r="V300" i="55"/>
  <c r="V303" i="55"/>
  <c r="V304" i="55"/>
  <c r="V308" i="55"/>
  <c r="V326" i="55"/>
  <c r="V327" i="55"/>
  <c r="V329" i="55"/>
  <c r="V331" i="55"/>
  <c r="V338" i="55"/>
  <c r="V340" i="55"/>
  <c r="V344" i="55"/>
  <c r="V355" i="55"/>
  <c r="V358" i="55"/>
  <c r="V362" i="55"/>
  <c r="V368" i="55"/>
  <c r="V374" i="55"/>
  <c r="V380" i="55"/>
  <c r="V391" i="55"/>
  <c r="V395" i="55"/>
  <c r="V397" i="55"/>
  <c r="V398" i="55"/>
  <c r="V400" i="55"/>
  <c r="V402" i="55"/>
  <c r="V405" i="55"/>
  <c r="V408" i="55"/>
  <c r="V411" i="55"/>
  <c r="V415" i="55"/>
  <c r="V425" i="55"/>
  <c r="V433" i="55"/>
  <c r="V434" i="55"/>
  <c r="V435" i="55"/>
  <c r="V443" i="55"/>
  <c r="V450" i="55"/>
  <c r="V452" i="55"/>
  <c r="V456" i="55"/>
  <c r="V457" i="55"/>
  <c r="V463" i="55"/>
  <c r="V470" i="55"/>
  <c r="V476" i="55"/>
  <c r="V483" i="55"/>
  <c r="V489" i="55"/>
  <c r="V504" i="55"/>
  <c r="V512" i="55"/>
  <c r="V518" i="55"/>
  <c r="V521" i="55"/>
  <c r="V538" i="55"/>
  <c r="V545" i="55"/>
  <c r="V553" i="55"/>
  <c r="V570" i="55"/>
  <c r="V575" i="55"/>
  <c r="V579" i="55"/>
  <c r="V583" i="55"/>
  <c r="V587" i="55"/>
  <c r="V588" i="55"/>
  <c r="V593" i="55"/>
  <c r="V601" i="55"/>
  <c r="V606" i="55"/>
  <c r="V608" i="55"/>
  <c r="V611" i="55"/>
  <c r="V614" i="55"/>
  <c r="V617" i="55"/>
  <c r="V618" i="55"/>
  <c r="V620" i="55"/>
  <c r="V625" i="55"/>
  <c r="V628" i="55"/>
  <c r="V633" i="55"/>
  <c r="V634" i="55"/>
  <c r="V635" i="55"/>
  <c r="V636" i="55"/>
  <c r="V638" i="55"/>
  <c r="V641" i="55"/>
  <c r="V647" i="55"/>
  <c r="V653" i="55"/>
  <c r="V659" i="55"/>
  <c r="V681" i="55"/>
  <c r="V686" i="55"/>
  <c r="V703" i="55"/>
  <c r="V707" i="55"/>
  <c r="V713" i="55"/>
  <c r="V714" i="55"/>
  <c r="V726" i="55"/>
  <c r="V730" i="55"/>
  <c r="V731" i="55"/>
  <c r="V741" i="55"/>
  <c r="V749" i="55"/>
  <c r="V750" i="55"/>
  <c r="V751" i="55"/>
  <c r="V752" i="55"/>
  <c r="V753" i="55"/>
  <c r="V754" i="55"/>
  <c r="V755" i="55"/>
  <c r="V756" i="55"/>
  <c r="V757" i="55"/>
  <c r="V758" i="55"/>
  <c r="V759" i="55"/>
  <c r="V760" i="55"/>
  <c r="V761" i="55"/>
  <c r="V762" i="55"/>
  <c r="V763" i="55"/>
  <c r="V764" i="55"/>
  <c r="V765" i="55"/>
  <c r="V766" i="55"/>
  <c r="V767" i="55"/>
  <c r="V768" i="55"/>
  <c r="V769" i="55"/>
  <c r="V770" i="55"/>
  <c r="V780" i="55"/>
  <c r="V781" i="55"/>
  <c r="V782" i="55"/>
  <c r="V783" i="55"/>
  <c r="V784" i="55"/>
  <c r="V785" i="55"/>
  <c r="V786" i="55"/>
  <c r="V787" i="55"/>
  <c r="V788" i="55"/>
  <c r="V789" i="55"/>
  <c r="V790" i="55"/>
  <c r="V791" i="55"/>
  <c r="V792" i="55"/>
  <c r="V793" i="55"/>
  <c r="V794" i="55"/>
  <c r="V795" i="55"/>
  <c r="V796" i="55"/>
  <c r="V797" i="55"/>
  <c r="V798" i="55"/>
  <c r="V799" i="55"/>
  <c r="V800" i="55"/>
  <c r="V801" i="55"/>
  <c r="V802" i="55"/>
  <c r="V803" i="55"/>
  <c r="V804" i="55"/>
  <c r="V805" i="55"/>
  <c r="V806" i="55"/>
  <c r="V807" i="55"/>
  <c r="V808" i="55"/>
  <c r="V820" i="55"/>
  <c r="V825" i="55"/>
  <c r="V830" i="55"/>
  <c r="V836" i="55"/>
  <c r="V839" i="55"/>
  <c r="V847" i="55"/>
  <c r="V848" i="55"/>
  <c r="V849" i="55"/>
  <c r="V850" i="55"/>
  <c r="V860" i="55"/>
  <c r="V863" i="55"/>
  <c r="V864" i="55"/>
  <c r="V865" i="55"/>
  <c r="V866" i="55"/>
  <c r="V867" i="55"/>
  <c r="V868" i="55"/>
  <c r="V873" i="55"/>
  <c r="V880" i="55"/>
  <c r="V892" i="55"/>
  <c r="V899" i="55"/>
  <c r="V901" i="55"/>
  <c r="V906" i="55"/>
  <c r="V910" i="55"/>
  <c r="V911" i="55"/>
  <c r="V912" i="55"/>
  <c r="V913" i="55"/>
  <c r="V925" i="55"/>
  <c r="V927" i="55"/>
  <c r="V928" i="55"/>
  <c r="V930" i="55"/>
  <c r="V935" i="55"/>
  <c r="V939" i="55"/>
  <c r="V940" i="55"/>
  <c r="V943" i="55"/>
  <c r="V944" i="55"/>
  <c r="V945" i="55"/>
  <c r="V946" i="55"/>
  <c r="V947" i="55"/>
  <c r="V948" i="55"/>
  <c r="V949" i="55"/>
  <c r="V950" i="55"/>
  <c r="V951" i="55"/>
  <c r="V952" i="55"/>
  <c r="V953" i="55"/>
  <c r="V955" i="55"/>
  <c r="V956" i="55"/>
  <c r="V957" i="55"/>
  <c r="V958" i="55"/>
  <c r="V959" i="55"/>
  <c r="V960" i="55"/>
  <c r="V961" i="55"/>
  <c r="V962" i="55"/>
  <c r="V963" i="55"/>
  <c r="V964" i="55"/>
  <c r="V965" i="55"/>
  <c r="V966" i="55"/>
  <c r="V967" i="55"/>
  <c r="V968" i="55"/>
  <c r="V969" i="55"/>
  <c r="V970" i="55"/>
  <c r="V971" i="55"/>
  <c r="V972" i="55"/>
  <c r="V973" i="55"/>
  <c r="V974" i="55"/>
  <c r="V975" i="55"/>
  <c r="V976" i="55"/>
  <c r="V977" i="55"/>
  <c r="V978" i="55"/>
  <c r="V979" i="55"/>
  <c r="V980" i="55"/>
  <c r="V981" i="55"/>
  <c r="V982" i="55"/>
  <c r="V983" i="55"/>
  <c r="V984" i="55"/>
  <c r="V985" i="55"/>
  <c r="V986" i="55"/>
  <c r="V987" i="55"/>
  <c r="V988" i="55"/>
  <c r="V989" i="55"/>
  <c r="V990" i="55"/>
  <c r="V991" i="55"/>
  <c r="V992" i="55"/>
  <c r="V993" i="55"/>
  <c r="V994" i="55"/>
  <c r="V995" i="55"/>
  <c r="V996" i="55"/>
  <c r="V997" i="55"/>
  <c r="V998" i="55"/>
  <c r="V999" i="55"/>
  <c r="V1000" i="55"/>
  <c r="V1001" i="55"/>
  <c r="V1002" i="55"/>
  <c r="V1003" i="55"/>
  <c r="V1004" i="55"/>
  <c r="V1005" i="55"/>
  <c r="V1006" i="55"/>
  <c r="V1007" i="55"/>
  <c r="V1008" i="55"/>
  <c r="V1009" i="55"/>
  <c r="V1010" i="55"/>
  <c r="V1011" i="55"/>
  <c r="V1012" i="55"/>
  <c r="V1013" i="55"/>
  <c r="V1014" i="55"/>
  <c r="V1015" i="55"/>
  <c r="V1016" i="55"/>
  <c r="V1017" i="55"/>
  <c r="V1018" i="55"/>
  <c r="V1019" i="55"/>
  <c r="V1020" i="55"/>
  <c r="V1021" i="55"/>
  <c r="V1022" i="55"/>
  <c r="V1023" i="55"/>
  <c r="V1024" i="55"/>
  <c r="V1025" i="55"/>
  <c r="V1026" i="55"/>
  <c r="V1027" i="55"/>
  <c r="V1028" i="55"/>
  <c r="V1029" i="55"/>
  <c r="V1030" i="55"/>
  <c r="V1031" i="55"/>
  <c r="V1032" i="55"/>
  <c r="V1033" i="55"/>
  <c r="V1034" i="55"/>
  <c r="V1035" i="55"/>
  <c r="V1036" i="55"/>
  <c r="V1037" i="55"/>
  <c r="V1038" i="55"/>
  <c r="V1039" i="55"/>
  <c r="V1040" i="55"/>
  <c r="V1041" i="55"/>
  <c r="V1042" i="55"/>
  <c r="V1043" i="55"/>
  <c r="V1044" i="55"/>
  <c r="V1045" i="55"/>
  <c r="V1046" i="55"/>
  <c r="V1047" i="55"/>
  <c r="V1048" i="55"/>
  <c r="V1049" i="55"/>
  <c r="V1050" i="55"/>
  <c r="V1051" i="55"/>
  <c r="V1052" i="55"/>
  <c r="V1053" i="55"/>
  <c r="V1055" i="55"/>
  <c r="V1056" i="55"/>
  <c r="V1057" i="55"/>
  <c r="V1058" i="55"/>
  <c r="V1059" i="55"/>
  <c r="V1061" i="55"/>
  <c r="V1062" i="55"/>
  <c r="V1063" i="55"/>
  <c r="V1064" i="55"/>
  <c r="V1065" i="55"/>
  <c r="V1067" i="55"/>
  <c r="V1068" i="55"/>
  <c r="V1069" i="55"/>
  <c r="V1070" i="55"/>
  <c r="V1071" i="55"/>
  <c r="V1072" i="55"/>
  <c r="V1073" i="55"/>
  <c r="V1074" i="55"/>
  <c r="V1075" i="55"/>
  <c r="V1076" i="55"/>
  <c r="V1077" i="55"/>
  <c r="V1078" i="55"/>
  <c r="V1079" i="55"/>
  <c r="V1080" i="55"/>
  <c r="V1081" i="55"/>
  <c r="V1082" i="55"/>
  <c r="V1083" i="55"/>
  <c r="V1084" i="55"/>
  <c r="V1085" i="55"/>
  <c r="V1086" i="55"/>
  <c r="V1087" i="55"/>
  <c r="V1088" i="55"/>
  <c r="V1089" i="55"/>
  <c r="V1090" i="55"/>
  <c r="V1091" i="55"/>
  <c r="V1092" i="55"/>
  <c r="V1093" i="55"/>
  <c r="V1094" i="55"/>
  <c r="V1095" i="55"/>
  <c r="V1096" i="55"/>
  <c r="V1097" i="55"/>
  <c r="V1098" i="55"/>
  <c r="V1099" i="55"/>
  <c r="V1100" i="55"/>
  <c r="V1101" i="55"/>
  <c r="V1102" i="55"/>
  <c r="V1103" i="55"/>
  <c r="V1104" i="55"/>
  <c r="V1105" i="55"/>
  <c r="V1106" i="55"/>
  <c r="V1107" i="55"/>
  <c r="V1108" i="55"/>
  <c r="V1110" i="55"/>
  <c r="V1111" i="55"/>
  <c r="V1112" i="55"/>
  <c r="V1113" i="55"/>
  <c r="V1114" i="55"/>
  <c r="V1115" i="55"/>
  <c r="V1116" i="55"/>
  <c r="V1117" i="55"/>
  <c r="V1118" i="55"/>
  <c r="V1119" i="55"/>
  <c r="V1120" i="55"/>
  <c r="V1121" i="55"/>
  <c r="V1122" i="55"/>
  <c r="V1123" i="55"/>
  <c r="V1124" i="55"/>
  <c r="V1125" i="55"/>
  <c r="V1126" i="55"/>
  <c r="V1127" i="55"/>
  <c r="V1128" i="55"/>
  <c r="V1129" i="55"/>
  <c r="V1130" i="55"/>
  <c r="V1132" i="55"/>
  <c r="V1135" i="55"/>
  <c r="V1136" i="55"/>
  <c r="V1137" i="55"/>
  <c r="V1139" i="55"/>
  <c r="V1140" i="55"/>
  <c r="V1141" i="55"/>
  <c r="V1142" i="55"/>
  <c r="V1144" i="55"/>
  <c r="V1145" i="55"/>
  <c r="V1146" i="55"/>
  <c r="V1147" i="55"/>
  <c r="V1148" i="55"/>
  <c r="V1149" i="55"/>
  <c r="V1150" i="55"/>
  <c r="V1151" i="55"/>
  <c r="V1152" i="55"/>
  <c r="V1153" i="55"/>
  <c r="V1154" i="55"/>
  <c r="V1155" i="55"/>
  <c r="V1156" i="55"/>
  <c r="V1157" i="55"/>
  <c r="V1158" i="55"/>
  <c r="V1159" i="55"/>
  <c r="V1160" i="55"/>
  <c r="V1161" i="55"/>
  <c r="V1162" i="55"/>
  <c r="V1163" i="55"/>
  <c r="V1164" i="55"/>
  <c r="V1165" i="55"/>
  <c r="V1166" i="55"/>
  <c r="V1167" i="55"/>
  <c r="V1168" i="55"/>
  <c r="V1169" i="55"/>
  <c r="V1170" i="55"/>
  <c r="V1171" i="55"/>
  <c r="V1172" i="55"/>
  <c r="V1173" i="55"/>
  <c r="V1174" i="55"/>
  <c r="V1175" i="55"/>
  <c r="V1176" i="55"/>
  <c r="V1177" i="55"/>
  <c r="V1178" i="55"/>
  <c r="V1179" i="55"/>
  <c r="V1180" i="55"/>
  <c r="V1181" i="55"/>
  <c r="V1182" i="55"/>
  <c r="V1183" i="55"/>
  <c r="V1184" i="55"/>
  <c r="V1185" i="55"/>
  <c r="V1186" i="55"/>
  <c r="V1187" i="55"/>
  <c r="V1188" i="55"/>
  <c r="V1189" i="55"/>
  <c r="V1190" i="55"/>
  <c r="V1191" i="55"/>
  <c r="V1192" i="55"/>
  <c r="V1193" i="55"/>
  <c r="V1194" i="55"/>
  <c r="V1195" i="55"/>
  <c r="V1196" i="55"/>
  <c r="V1197" i="55"/>
  <c r="V1198" i="55"/>
  <c r="V1199" i="55"/>
  <c r="V1200" i="55"/>
  <c r="V1201" i="55"/>
  <c r="V1202" i="55"/>
  <c r="V1203" i="55"/>
  <c r="V1204" i="55"/>
  <c r="V1205" i="55"/>
  <c r="V1206" i="55"/>
  <c r="V1207" i="55"/>
  <c r="V1208" i="55"/>
  <c r="V1209" i="55"/>
  <c r="V1210" i="55"/>
  <c r="V1211" i="55"/>
  <c r="V1212" i="55"/>
  <c r="V1213" i="55"/>
  <c r="V1214" i="55"/>
  <c r="V1215" i="55"/>
  <c r="V1216" i="55"/>
  <c r="V1217" i="55"/>
  <c r="V1218" i="55"/>
  <c r="V1219" i="55"/>
  <c r="V1220" i="55"/>
  <c r="V1221" i="55"/>
  <c r="V1222" i="55"/>
  <c r="V1223" i="55"/>
  <c r="V1224" i="55"/>
  <c r="V1225" i="55"/>
  <c r="V1226" i="55"/>
  <c r="V1227" i="55"/>
  <c r="V1228" i="55"/>
  <c r="V1229" i="55"/>
  <c r="V1230" i="55"/>
  <c r="V1231" i="55"/>
  <c r="V1232" i="55"/>
  <c r="V1233" i="55"/>
  <c r="V1234" i="55"/>
  <c r="V1235" i="55"/>
  <c r="V1236" i="55"/>
  <c r="V1237" i="55"/>
  <c r="V1238" i="55"/>
  <c r="V1239" i="55"/>
  <c r="V1240" i="55"/>
  <c r="V1241" i="55"/>
  <c r="V1242" i="55"/>
  <c r="V1243" i="55"/>
  <c r="V1244" i="55"/>
  <c r="V1245" i="55"/>
  <c r="V1246" i="55"/>
  <c r="V1247" i="55"/>
  <c r="V1248" i="55"/>
  <c r="V1249" i="55"/>
  <c r="V1250" i="55"/>
  <c r="V1251" i="55"/>
  <c r="V1252" i="55"/>
  <c r="V1253" i="55"/>
  <c r="V1254" i="55"/>
  <c r="V1255" i="55"/>
  <c r="V1256" i="55"/>
  <c r="V1257" i="55"/>
  <c r="V1258" i="55"/>
  <c r="V1259" i="55"/>
  <c r="V1260" i="55"/>
  <c r="V1261" i="55"/>
  <c r="V1262" i="55"/>
  <c r="V1263" i="55"/>
  <c r="V1264" i="55"/>
  <c r="V1265" i="55"/>
  <c r="V1266" i="55"/>
  <c r="V1267" i="55"/>
  <c r="V1268" i="55"/>
  <c r="V1269" i="55"/>
  <c r="V1270" i="55"/>
  <c r="V1271" i="55"/>
  <c r="V1272" i="55"/>
  <c r="V1273" i="55"/>
  <c r="V1274" i="55"/>
  <c r="V1275" i="55"/>
  <c r="V1276" i="55"/>
  <c r="V1277" i="55"/>
  <c r="V1278" i="55"/>
  <c r="V1279" i="55"/>
  <c r="V1280" i="55"/>
  <c r="V1281" i="55"/>
  <c r="V1282" i="55"/>
  <c r="V1283" i="55"/>
  <c r="V1284" i="55"/>
  <c r="V1285" i="55"/>
  <c r="V1286" i="55"/>
  <c r="V1287" i="55"/>
  <c r="V1288" i="55"/>
  <c r="V1289" i="55"/>
  <c r="V1290" i="55"/>
  <c r="V1291" i="55"/>
  <c r="V1292" i="55"/>
  <c r="V1293" i="55"/>
  <c r="V1294" i="55"/>
  <c r="V1295" i="55"/>
  <c r="V1296" i="55"/>
  <c r="V1297" i="55"/>
  <c r="V1298" i="55"/>
  <c r="V1299" i="55"/>
  <c r="V1300" i="55"/>
  <c r="V1301" i="55"/>
  <c r="V1302" i="55"/>
  <c r="V1303" i="55"/>
  <c r="V1304" i="55"/>
  <c r="V1305" i="55"/>
  <c r="V1306" i="55"/>
  <c r="V1307" i="55"/>
  <c r="V1308" i="55"/>
  <c r="V1309" i="55"/>
  <c r="V1310" i="55"/>
  <c r="V1311" i="55"/>
  <c r="V1312" i="55"/>
  <c r="V1313" i="55"/>
  <c r="V1314" i="55"/>
  <c r="V1315" i="55"/>
  <c r="V1316" i="55"/>
  <c r="V1317" i="55"/>
  <c r="V1318" i="55"/>
  <c r="V1319" i="55"/>
  <c r="V1320" i="55"/>
  <c r="V1321" i="55"/>
  <c r="V1322" i="55"/>
  <c r="V1323" i="55"/>
  <c r="V1324" i="55"/>
  <c r="V1325" i="55"/>
  <c r="V1326" i="55"/>
  <c r="V1327" i="55"/>
  <c r="V1328" i="55"/>
  <c r="V1329" i="55"/>
  <c r="V1330" i="55"/>
  <c r="V1331" i="55"/>
  <c r="V1332" i="55"/>
  <c r="V1333" i="55"/>
  <c r="V1334" i="55"/>
  <c r="V1335" i="55"/>
  <c r="V1336" i="55"/>
  <c r="V1337" i="55"/>
  <c r="V1338" i="55"/>
  <c r="V1339" i="55"/>
  <c r="V1340" i="55"/>
  <c r="V1341" i="55"/>
  <c r="V1342" i="55"/>
  <c r="V1343" i="55"/>
  <c r="V1344" i="55"/>
  <c r="V1345" i="55"/>
  <c r="V1346" i="55"/>
  <c r="V1347" i="55"/>
  <c r="V1348" i="55"/>
  <c r="V1349" i="55"/>
  <c r="V1350" i="55"/>
  <c r="V1351" i="55"/>
  <c r="V1352" i="55"/>
  <c r="V1353" i="55"/>
  <c r="V1354" i="55"/>
  <c r="V1355" i="55"/>
  <c r="V1356" i="55"/>
  <c r="V1357" i="55"/>
  <c r="V1358" i="55"/>
  <c r="V1359" i="55"/>
  <c r="V1360" i="55"/>
  <c r="V1361" i="55"/>
  <c r="V1362" i="55"/>
  <c r="V1363" i="55"/>
  <c r="V1364" i="55"/>
  <c r="V1365" i="55"/>
  <c r="V1366" i="55"/>
  <c r="V1367" i="55"/>
  <c r="V1368" i="55"/>
  <c r="V1369" i="55"/>
  <c r="V1370" i="55"/>
  <c r="V1371" i="55"/>
  <c r="V1372" i="55"/>
  <c r="V1373" i="55"/>
  <c r="V1374" i="55"/>
  <c r="V1375" i="55"/>
  <c r="V1376" i="55"/>
  <c r="V1377" i="55"/>
  <c r="V1378" i="55"/>
  <c r="V1379" i="55"/>
  <c r="V1380" i="55"/>
  <c r="V1381" i="55"/>
  <c r="V1382" i="55"/>
  <c r="V1383" i="55"/>
  <c r="V1384" i="55"/>
  <c r="V1385" i="55"/>
  <c r="V1386" i="55"/>
  <c r="V1387" i="55"/>
  <c r="V1388" i="55"/>
  <c r="V1389" i="55"/>
  <c r="V1390" i="55"/>
  <c r="V1391" i="55"/>
  <c r="V1392" i="55"/>
  <c r="V1393" i="55"/>
  <c r="V1394" i="55"/>
  <c r="V1395" i="55"/>
  <c r="V1396" i="55"/>
  <c r="V1397" i="55"/>
  <c r="V1398" i="55"/>
  <c r="V1399" i="55"/>
  <c r="V1400" i="55"/>
  <c r="V1401" i="55"/>
  <c r="V1402" i="55"/>
  <c r="V1403" i="55"/>
  <c r="V1404" i="55"/>
  <c r="V1405" i="55"/>
  <c r="V1406" i="55"/>
  <c r="V1407" i="55"/>
  <c r="V1408" i="55"/>
  <c r="V1409" i="55"/>
  <c r="V1410" i="55"/>
  <c r="V1411" i="55"/>
  <c r="V1412" i="55"/>
  <c r="V1413" i="55"/>
  <c r="V1414" i="55"/>
  <c r="V1416" i="55"/>
  <c r="V1417" i="55"/>
  <c r="V1418" i="55"/>
  <c r="V1422" i="55"/>
  <c r="V1423" i="55"/>
  <c r="V1424" i="55"/>
  <c r="V1425" i="55"/>
  <c r="V1516" i="55"/>
  <c r="V1517" i="55"/>
  <c r="V1518" i="55"/>
  <c r="V1519" i="55"/>
  <c r="V1520" i="55"/>
  <c r="V1521" i="55"/>
  <c r="V1522" i="55"/>
  <c r="V1523" i="55"/>
  <c r="V1524" i="55"/>
  <c r="V1525" i="55"/>
  <c r="V1526" i="55"/>
  <c r="V1527" i="55"/>
  <c r="V1528" i="55"/>
  <c r="V1529" i="55"/>
  <c r="V1530" i="55"/>
  <c r="V1531" i="55"/>
  <c r="V1532" i="55"/>
  <c r="V1533" i="55"/>
  <c r="V1534" i="55"/>
  <c r="V1535" i="55"/>
  <c r="V1536" i="55"/>
  <c r="V1537" i="55"/>
  <c r="V1538" i="55"/>
  <c r="V1539" i="55"/>
  <c r="V1540" i="55"/>
  <c r="V1541" i="55"/>
  <c r="V1542" i="55"/>
  <c r="V1543" i="55"/>
  <c r="V1544" i="55"/>
  <c r="V1545" i="55"/>
  <c r="V1546" i="55"/>
  <c r="V1547" i="55"/>
  <c r="V1548" i="55"/>
  <c r="V1549" i="55"/>
  <c r="V1550" i="55"/>
  <c r="V1551" i="55"/>
  <c r="V1552" i="55"/>
  <c r="V1553" i="55"/>
  <c r="V1554" i="55"/>
  <c r="V1555" i="55"/>
  <c r="V1556" i="55"/>
  <c r="V1557" i="55"/>
  <c r="V1558" i="55"/>
  <c r="V1559" i="55"/>
  <c r="V1560" i="55"/>
  <c r="V1561" i="55"/>
  <c r="V1562" i="55"/>
  <c r="V1563" i="55"/>
  <c r="V1564" i="55"/>
  <c r="V1565" i="55"/>
  <c r="V1566" i="55"/>
  <c r="V1567" i="55"/>
  <c r="V1568" i="55"/>
  <c r="V1569" i="55"/>
  <c r="V1570" i="55"/>
  <c r="V1571" i="55"/>
  <c r="V1572" i="55"/>
  <c r="V1573" i="55"/>
  <c r="V1574" i="55"/>
  <c r="V1575" i="55"/>
  <c r="V1576" i="55"/>
  <c r="V1577" i="55"/>
  <c r="V1578" i="55"/>
  <c r="V1579" i="55"/>
  <c r="V1580" i="55"/>
  <c r="V1581" i="55"/>
  <c r="V1582" i="55"/>
  <c r="V1583" i="55"/>
  <c r="V1584" i="55"/>
  <c r="V1585" i="55"/>
  <c r="V1586" i="55"/>
  <c r="V1587" i="55"/>
  <c r="V1588" i="55"/>
  <c r="V1589" i="55"/>
  <c r="V1590" i="55"/>
  <c r="V1591" i="55"/>
  <c r="V1592" i="55"/>
  <c r="V1593" i="55"/>
  <c r="V1594" i="55"/>
  <c r="V1595" i="55"/>
  <c r="V1596" i="55"/>
  <c r="V1597" i="55"/>
  <c r="V1598" i="55"/>
  <c r="V1599" i="55"/>
  <c r="V1600" i="55"/>
  <c r="V1601" i="55"/>
  <c r="V1602" i="55"/>
  <c r="V1603" i="55"/>
  <c r="V1604" i="55"/>
  <c r="V1605" i="55"/>
  <c r="V1606" i="55"/>
  <c r="V1607" i="55"/>
  <c r="V1608" i="55"/>
  <c r="V1609" i="55"/>
  <c r="V1610" i="55"/>
  <c r="V1611" i="55"/>
  <c r="V1612" i="55"/>
  <c r="V1613" i="55"/>
  <c r="V1614" i="55"/>
  <c r="V1615" i="55"/>
  <c r="V1616" i="55"/>
  <c r="V1617" i="55"/>
  <c r="V1618" i="55"/>
  <c r="V1619" i="55"/>
  <c r="V1620" i="55"/>
  <c r="V1621" i="55"/>
  <c r="V1622" i="55"/>
  <c r="V1623" i="55"/>
  <c r="V1624" i="55"/>
  <c r="V1625" i="55"/>
  <c r="V1626" i="55"/>
  <c r="V1627" i="55"/>
  <c r="V1628" i="55"/>
  <c r="V1629" i="55"/>
  <c r="V1630" i="55"/>
  <c r="V1631" i="55"/>
  <c r="V1632" i="55"/>
  <c r="V1633" i="55"/>
  <c r="V1634" i="55"/>
  <c r="V1635" i="55"/>
  <c r="V1636" i="55"/>
  <c r="V1637" i="55"/>
  <c r="V1638" i="55"/>
  <c r="V1639" i="55"/>
  <c r="V1640" i="55"/>
  <c r="V1641" i="55"/>
  <c r="V1642" i="55"/>
  <c r="V1643" i="55"/>
  <c r="V1644" i="55"/>
  <c r="V1645" i="55"/>
  <c r="V1646" i="55"/>
  <c r="V1647" i="55"/>
  <c r="V1648" i="55"/>
  <c r="V1649" i="55"/>
  <c r="V1650" i="55"/>
  <c r="V1651" i="55"/>
  <c r="V1652" i="55"/>
  <c r="V1653" i="55"/>
  <c r="V1654" i="55"/>
  <c r="V1655" i="55"/>
  <c r="V1656" i="55"/>
  <c r="V1657" i="55"/>
  <c r="V1658" i="55"/>
  <c r="V1659" i="55"/>
  <c r="V1660" i="55"/>
  <c r="V1661" i="55"/>
  <c r="V1662" i="55"/>
  <c r="V1663" i="55"/>
  <c r="V1664" i="55"/>
  <c r="V1665" i="55"/>
  <c r="V1666" i="55"/>
  <c r="V1667" i="55"/>
  <c r="V1668" i="55"/>
  <c r="V1669" i="55"/>
  <c r="V1670" i="55"/>
  <c r="V1671" i="55"/>
  <c r="V1672" i="55"/>
  <c r="V1673" i="55"/>
  <c r="V1674" i="55"/>
  <c r="V1675" i="55"/>
  <c r="V1676" i="55"/>
  <c r="V1677" i="55"/>
  <c r="V1678" i="55"/>
  <c r="V1679" i="55"/>
  <c r="V1680" i="55"/>
  <c r="V1681" i="55"/>
  <c r="V1682" i="55"/>
  <c r="V1683" i="55"/>
  <c r="V1684" i="55"/>
  <c r="V1685" i="55"/>
  <c r="V1686" i="55"/>
  <c r="V1687" i="55"/>
  <c r="V1688" i="55"/>
  <c r="V1689" i="55"/>
  <c r="V1690" i="55"/>
  <c r="V1691" i="55"/>
  <c r="V1692" i="55"/>
  <c r="V1693" i="55"/>
  <c r="V1694" i="55"/>
  <c r="V1695" i="55"/>
  <c r="V1696" i="55"/>
  <c r="V1697" i="55"/>
  <c r="V1698" i="55"/>
  <c r="V1699" i="55"/>
  <c r="V1700" i="55"/>
  <c r="V1701" i="55"/>
  <c r="V1702" i="55"/>
  <c r="V1703" i="55"/>
  <c r="V1704" i="55"/>
  <c r="V1705" i="55"/>
  <c r="V1706" i="55"/>
  <c r="V1707" i="55"/>
  <c r="V1708" i="55"/>
  <c r="V1709" i="55"/>
  <c r="V1710" i="55"/>
  <c r="V1711" i="55"/>
  <c r="V1712" i="55"/>
  <c r="V1713" i="55"/>
  <c r="V1714" i="55"/>
  <c r="V1715" i="55"/>
  <c r="V1716" i="55"/>
  <c r="V1717" i="55"/>
  <c r="V1718" i="55"/>
  <c r="V1719" i="55"/>
  <c r="V1720" i="55"/>
  <c r="V1721" i="55"/>
  <c r="V1722" i="55"/>
  <c r="T8" i="55"/>
  <c r="T11" i="55"/>
  <c r="T14" i="55"/>
  <c r="T17" i="55"/>
  <c r="T22" i="55"/>
  <c r="T25" i="55"/>
  <c r="T28" i="55"/>
  <c r="T31" i="55"/>
  <c r="T32" i="55"/>
  <c r="T33" i="55"/>
  <c r="T34" i="55"/>
  <c r="T35" i="55"/>
  <c r="T36" i="55"/>
  <c r="T37" i="55"/>
  <c r="T48" i="55"/>
  <c r="T49" i="55"/>
  <c r="T57" i="55"/>
  <c r="T58" i="55"/>
  <c r="T60" i="55"/>
  <c r="T61" i="55"/>
  <c r="T64" i="55"/>
  <c r="T70" i="55"/>
  <c r="T84" i="55"/>
  <c r="T90" i="55"/>
  <c r="T105" i="55"/>
  <c r="T106" i="55"/>
  <c r="T107" i="55"/>
  <c r="T108" i="55"/>
  <c r="T109" i="55"/>
  <c r="T110" i="55"/>
  <c r="T111" i="55"/>
  <c r="T112" i="55"/>
  <c r="T113" i="55"/>
  <c r="T114" i="55"/>
  <c r="T115" i="55"/>
  <c r="T116" i="55"/>
  <c r="T117" i="55"/>
  <c r="T123" i="55"/>
  <c r="T124" i="55"/>
  <c r="T125" i="55"/>
  <c r="T126" i="55"/>
  <c r="T127" i="55"/>
  <c r="T128" i="55"/>
  <c r="T129" i="55"/>
  <c r="T136" i="55"/>
  <c r="T152" i="55"/>
  <c r="T153" i="55"/>
  <c r="T154" i="55"/>
  <c r="T155" i="55"/>
  <c r="T156" i="55"/>
  <c r="T157" i="55"/>
  <c r="T158" i="55"/>
  <c r="T159" i="55"/>
  <c r="T160" i="55"/>
  <c r="T161" i="55"/>
  <c r="T162" i="55"/>
  <c r="T163" i="55"/>
  <c r="T164" i="55"/>
  <c r="T165" i="55"/>
  <c r="T166" i="55"/>
  <c r="T173" i="55"/>
  <c r="T174" i="55"/>
  <c r="T175" i="55"/>
  <c r="T176" i="55"/>
  <c r="T177" i="55"/>
  <c r="T178" i="55"/>
  <c r="T179" i="55"/>
  <c r="T180" i="55"/>
  <c r="T186" i="55"/>
  <c r="T192" i="55"/>
  <c r="T193" i="55"/>
  <c r="T194" i="55"/>
  <c r="T195" i="55"/>
  <c r="T196" i="55"/>
  <c r="T197" i="55"/>
  <c r="T198" i="55"/>
  <c r="T199" i="55"/>
  <c r="T200" i="55"/>
  <c r="T201" i="55"/>
  <c r="T202" i="55"/>
  <c r="T203" i="55"/>
  <c r="T204" i="55"/>
  <c r="T210" i="55"/>
  <c r="T211" i="55"/>
  <c r="T212" i="55"/>
  <c r="T213" i="55"/>
  <c r="T214" i="55"/>
  <c r="T215" i="55"/>
  <c r="T216" i="55"/>
  <c r="T222" i="55"/>
  <c r="T223" i="55"/>
  <c r="T224" i="55"/>
  <c r="T225" i="55"/>
  <c r="T226" i="55"/>
  <c r="T227" i="55"/>
  <c r="T228" i="55"/>
  <c r="T230" i="55"/>
  <c r="T231" i="55"/>
  <c r="T244" i="55"/>
  <c r="T251" i="55"/>
  <c r="T257" i="55"/>
  <c r="T263" i="55"/>
  <c r="T269" i="55"/>
  <c r="T275" i="55"/>
  <c r="T281" i="55"/>
  <c r="T282" i="55"/>
  <c r="T283" i="55"/>
  <c r="T284" i="55"/>
  <c r="T285" i="55"/>
  <c r="T289" i="55"/>
  <c r="T293" i="55"/>
  <c r="T298" i="55"/>
  <c r="T300" i="55"/>
  <c r="T303" i="55"/>
  <c r="T304" i="55"/>
  <c r="T308" i="55"/>
  <c r="T326" i="55"/>
  <c r="T327" i="55"/>
  <c r="T329" i="55"/>
  <c r="T331" i="55"/>
  <c r="T338" i="55"/>
  <c r="T340" i="55"/>
  <c r="T344" i="55"/>
  <c r="T355" i="55"/>
  <c r="T358" i="55"/>
  <c r="T362" i="55"/>
  <c r="T368" i="55"/>
  <c r="T374" i="55"/>
  <c r="T380" i="55"/>
  <c r="T391" i="55"/>
  <c r="T395" i="55"/>
  <c r="T397" i="55"/>
  <c r="T398" i="55"/>
  <c r="T400" i="55"/>
  <c r="T402" i="55"/>
  <c r="T405" i="55"/>
  <c r="T408" i="55"/>
  <c r="T411" i="55"/>
  <c r="T415" i="55"/>
  <c r="T425" i="55"/>
  <c r="T433" i="55"/>
  <c r="T434" i="55"/>
  <c r="T435" i="55"/>
  <c r="T443" i="55"/>
  <c r="T450" i="55"/>
  <c r="T452" i="55"/>
  <c r="T456" i="55"/>
  <c r="T457" i="55"/>
  <c r="T463" i="55"/>
  <c r="T470" i="55"/>
  <c r="T476" i="55"/>
  <c r="T483" i="55"/>
  <c r="T489" i="55"/>
  <c r="T504" i="55"/>
  <c r="T512" i="55"/>
  <c r="T518" i="55"/>
  <c r="T521" i="55"/>
  <c r="T538" i="55"/>
  <c r="T545" i="55"/>
  <c r="T553" i="55"/>
  <c r="T570" i="55"/>
  <c r="T575" i="55"/>
  <c r="T579" i="55"/>
  <c r="T583" i="55"/>
  <c r="T587" i="55"/>
  <c r="T588" i="55"/>
  <c r="T593" i="55"/>
  <c r="T601" i="55"/>
  <c r="T606" i="55"/>
  <c r="T608" i="55"/>
  <c r="T611" i="55"/>
  <c r="T614" i="55"/>
  <c r="T617" i="55"/>
  <c r="T618" i="55"/>
  <c r="T620" i="55"/>
  <c r="T625" i="55"/>
  <c r="T628" i="55"/>
  <c r="T633" i="55"/>
  <c r="T634" i="55"/>
  <c r="T635" i="55"/>
  <c r="T636" i="55"/>
  <c r="T638" i="55"/>
  <c r="T641" i="55"/>
  <c r="T647" i="55"/>
  <c r="T653" i="55"/>
  <c r="T659" i="55"/>
  <c r="T681" i="55"/>
  <c r="T686" i="55"/>
  <c r="T703" i="55"/>
  <c r="T707" i="55"/>
  <c r="T713" i="55"/>
  <c r="T714" i="55"/>
  <c r="T726" i="55"/>
  <c r="T730" i="55"/>
  <c r="T731" i="55"/>
  <c r="T741" i="55"/>
  <c r="T749" i="55"/>
  <c r="T750" i="55"/>
  <c r="T751" i="55"/>
  <c r="T752" i="55"/>
  <c r="T753" i="55"/>
  <c r="T754" i="55"/>
  <c r="T755" i="55"/>
  <c r="T756" i="55"/>
  <c r="T757" i="55"/>
  <c r="T758" i="55"/>
  <c r="T759" i="55"/>
  <c r="T760" i="55"/>
  <c r="T761" i="55"/>
  <c r="T762" i="55"/>
  <c r="T763" i="55"/>
  <c r="T764" i="55"/>
  <c r="T765" i="55"/>
  <c r="T766" i="55"/>
  <c r="T767" i="55"/>
  <c r="T768" i="55"/>
  <c r="T769" i="55"/>
  <c r="T770" i="55"/>
  <c r="T780" i="55"/>
  <c r="T781" i="55"/>
  <c r="T782" i="55"/>
  <c r="T783" i="55"/>
  <c r="T784" i="55"/>
  <c r="T785" i="55"/>
  <c r="T786" i="55"/>
  <c r="T787" i="55"/>
  <c r="T788" i="55"/>
  <c r="T789" i="55"/>
  <c r="T790" i="55"/>
  <c r="T791" i="55"/>
  <c r="T792" i="55"/>
  <c r="T793" i="55"/>
  <c r="T794" i="55"/>
  <c r="T795" i="55"/>
  <c r="T796" i="55"/>
  <c r="T797" i="55"/>
  <c r="T798" i="55"/>
  <c r="T799" i="55"/>
  <c r="T800" i="55"/>
  <c r="T801" i="55"/>
  <c r="T802" i="55"/>
  <c r="T803" i="55"/>
  <c r="T804" i="55"/>
  <c r="T805" i="55"/>
  <c r="T806" i="55"/>
  <c r="T807" i="55"/>
  <c r="T808" i="55"/>
  <c r="T820" i="55"/>
  <c r="T825" i="55"/>
  <c r="T830" i="55"/>
  <c r="T836" i="55"/>
  <c r="T839" i="55"/>
  <c r="T847" i="55"/>
  <c r="T848" i="55"/>
  <c r="T849" i="55"/>
  <c r="T850" i="55"/>
  <c r="T860" i="55"/>
  <c r="T863" i="55"/>
  <c r="T864" i="55"/>
  <c r="T865" i="55"/>
  <c r="T866" i="55"/>
  <c r="T867" i="55"/>
  <c r="T868" i="55"/>
  <c r="T873" i="55"/>
  <c r="T880" i="55"/>
  <c r="T892" i="55"/>
  <c r="T899" i="55"/>
  <c r="T901" i="55"/>
  <c r="T906" i="55"/>
  <c r="T910" i="55"/>
  <c r="T911" i="55"/>
  <c r="T912" i="55"/>
  <c r="T913" i="55"/>
  <c r="T925" i="55"/>
  <c r="T927" i="55"/>
  <c r="T928" i="55"/>
  <c r="T930" i="55"/>
  <c r="T935" i="55"/>
  <c r="T939" i="55"/>
  <c r="T940" i="55"/>
  <c r="T943" i="55"/>
  <c r="T944" i="55"/>
  <c r="T945" i="55"/>
  <c r="T946" i="55"/>
  <c r="T947" i="55"/>
  <c r="T948" i="55"/>
  <c r="T949" i="55"/>
  <c r="T950" i="55"/>
  <c r="T951" i="55"/>
  <c r="T952" i="55"/>
  <c r="T953" i="55"/>
  <c r="T955" i="55"/>
  <c r="T956" i="55"/>
  <c r="T957" i="55"/>
  <c r="T958" i="55"/>
  <c r="T959" i="55"/>
  <c r="T960" i="55"/>
  <c r="T961" i="55"/>
  <c r="T962" i="55"/>
  <c r="T963" i="55"/>
  <c r="T964" i="55"/>
  <c r="T965" i="55"/>
  <c r="T966" i="55"/>
  <c r="T967" i="55"/>
  <c r="T968" i="55"/>
  <c r="T969" i="55"/>
  <c r="T970" i="55"/>
  <c r="T971" i="55"/>
  <c r="T972" i="55"/>
  <c r="T973" i="55"/>
  <c r="T974" i="55"/>
  <c r="T975" i="55"/>
  <c r="T976" i="55"/>
  <c r="T977" i="55"/>
  <c r="T978" i="55"/>
  <c r="T979" i="55"/>
  <c r="T980" i="55"/>
  <c r="T981" i="55"/>
  <c r="T982" i="55"/>
  <c r="T983" i="55"/>
  <c r="T984" i="55"/>
  <c r="T985" i="55"/>
  <c r="T986" i="55"/>
  <c r="T987" i="55"/>
  <c r="T988" i="55"/>
  <c r="T989" i="55"/>
  <c r="T990" i="55"/>
  <c r="T991" i="55"/>
  <c r="T992" i="55"/>
  <c r="T993" i="55"/>
  <c r="T994" i="55"/>
  <c r="T995" i="55"/>
  <c r="T996" i="55"/>
  <c r="T997" i="55"/>
  <c r="T998" i="55"/>
  <c r="T999" i="55"/>
  <c r="T1000" i="55"/>
  <c r="T1001" i="55"/>
  <c r="T1002" i="55"/>
  <c r="T1003" i="55"/>
  <c r="T1004" i="55"/>
  <c r="T1005" i="55"/>
  <c r="T1006" i="55"/>
  <c r="T1007" i="55"/>
  <c r="T1008" i="55"/>
  <c r="T1009" i="55"/>
  <c r="T1010" i="55"/>
  <c r="T1011" i="55"/>
  <c r="T1012" i="55"/>
  <c r="T1013" i="55"/>
  <c r="T1014" i="55"/>
  <c r="T1015" i="55"/>
  <c r="T1016" i="55"/>
  <c r="T1017" i="55"/>
  <c r="T1018" i="55"/>
  <c r="T1019" i="55"/>
  <c r="T1020" i="55"/>
  <c r="T1021" i="55"/>
  <c r="T1022" i="55"/>
  <c r="T1023" i="55"/>
  <c r="T1024" i="55"/>
  <c r="T1025" i="55"/>
  <c r="T1026" i="55"/>
  <c r="T1027" i="55"/>
  <c r="T1028" i="55"/>
  <c r="T1029" i="55"/>
  <c r="T1030" i="55"/>
  <c r="T1031" i="55"/>
  <c r="T1032" i="55"/>
  <c r="T1033" i="55"/>
  <c r="T1034" i="55"/>
  <c r="T1035" i="55"/>
  <c r="T1036" i="55"/>
  <c r="T1037" i="55"/>
  <c r="T1038" i="55"/>
  <c r="T1039" i="55"/>
  <c r="T1040" i="55"/>
  <c r="T1041" i="55"/>
  <c r="T1042" i="55"/>
  <c r="T1043" i="55"/>
  <c r="T1044" i="55"/>
  <c r="T1045" i="55"/>
  <c r="T1046" i="55"/>
  <c r="T1047" i="55"/>
  <c r="T1048" i="55"/>
  <c r="T1049" i="55"/>
  <c r="T1050" i="55"/>
  <c r="T1051" i="55"/>
  <c r="T1052" i="55"/>
  <c r="T1053" i="55"/>
  <c r="T1055" i="55"/>
  <c r="T1056" i="55"/>
  <c r="T1057" i="55"/>
  <c r="T1058" i="55"/>
  <c r="T1059" i="55"/>
  <c r="T1061" i="55"/>
  <c r="T1062" i="55"/>
  <c r="T1063" i="55"/>
  <c r="T1064" i="55"/>
  <c r="T1065" i="55"/>
  <c r="T1067" i="55"/>
  <c r="T1068" i="55"/>
  <c r="T1069" i="55"/>
  <c r="T1070" i="55"/>
  <c r="T1071" i="55"/>
  <c r="T1072" i="55"/>
  <c r="T1073" i="55"/>
  <c r="T1074" i="55"/>
  <c r="T1075" i="55"/>
  <c r="T1076" i="55"/>
  <c r="T1077" i="55"/>
  <c r="T1078" i="55"/>
  <c r="T1079" i="55"/>
  <c r="T1080" i="55"/>
  <c r="T1081" i="55"/>
  <c r="T1082" i="55"/>
  <c r="T1083" i="55"/>
  <c r="T1084" i="55"/>
  <c r="T1085" i="55"/>
  <c r="T1086" i="55"/>
  <c r="T1087" i="55"/>
  <c r="T1088" i="55"/>
  <c r="T1089" i="55"/>
  <c r="T1090" i="55"/>
  <c r="T1091" i="55"/>
  <c r="T1092" i="55"/>
  <c r="T1093" i="55"/>
  <c r="T1094" i="55"/>
  <c r="T1095" i="55"/>
  <c r="T1096" i="55"/>
  <c r="T1097" i="55"/>
  <c r="T1098" i="55"/>
  <c r="T1099" i="55"/>
  <c r="T1100" i="55"/>
  <c r="T1101" i="55"/>
  <c r="T1102" i="55"/>
  <c r="T1103" i="55"/>
  <c r="T1104" i="55"/>
  <c r="T1105" i="55"/>
  <c r="T1106" i="55"/>
  <c r="T1107" i="55"/>
  <c r="T1108" i="55"/>
  <c r="T1110" i="55"/>
  <c r="T1111" i="55"/>
  <c r="T1112" i="55"/>
  <c r="T1113" i="55"/>
  <c r="T1114" i="55"/>
  <c r="T1115" i="55"/>
  <c r="T1116" i="55"/>
  <c r="T1117" i="55"/>
  <c r="T1118" i="55"/>
  <c r="T1119" i="55"/>
  <c r="T1120" i="55"/>
  <c r="T1121" i="55"/>
  <c r="T1122" i="55"/>
  <c r="T1123" i="55"/>
  <c r="T1124" i="55"/>
  <c r="T1125" i="55"/>
  <c r="T1126" i="55"/>
  <c r="T1127" i="55"/>
  <c r="T1128" i="55"/>
  <c r="T1129" i="55"/>
  <c r="T1130" i="55"/>
  <c r="T1132" i="55"/>
  <c r="T1135" i="55"/>
  <c r="T1136" i="55"/>
  <c r="T1137" i="55"/>
  <c r="T1139" i="55"/>
  <c r="T1140" i="55"/>
  <c r="T1141" i="55"/>
  <c r="T1142" i="55"/>
  <c r="T1163" i="55"/>
  <c r="T1164" i="55"/>
  <c r="T1165" i="55"/>
  <c r="T1166" i="55"/>
  <c r="T1167" i="55"/>
  <c r="T1168" i="55"/>
  <c r="T1169" i="55"/>
  <c r="T1170" i="55"/>
  <c r="T1171" i="55"/>
  <c r="T1172" i="55"/>
  <c r="T1173" i="55"/>
  <c r="T1174" i="55"/>
  <c r="T1175" i="55"/>
  <c r="T1176" i="55"/>
  <c r="T1177" i="55"/>
  <c r="T1178" i="55"/>
  <c r="T1179" i="55"/>
  <c r="T1180" i="55"/>
  <c r="T1181" i="55"/>
  <c r="T1182" i="55"/>
  <c r="T1183" i="55"/>
  <c r="T1184" i="55"/>
  <c r="T1185" i="55"/>
  <c r="T1186" i="55"/>
  <c r="T1187" i="55"/>
  <c r="T1188" i="55"/>
  <c r="T1189" i="55"/>
  <c r="T1190" i="55"/>
  <c r="T1191" i="55"/>
  <c r="T1192" i="55"/>
  <c r="T1193" i="55"/>
  <c r="T1194" i="55"/>
  <c r="T1195" i="55"/>
  <c r="T1196" i="55"/>
  <c r="T1197" i="55"/>
  <c r="T1198" i="55"/>
  <c r="T1199" i="55"/>
  <c r="T1200" i="55"/>
  <c r="T1201" i="55"/>
  <c r="T1202" i="55"/>
  <c r="T1203" i="55"/>
  <c r="T1204" i="55"/>
  <c r="T1205" i="55"/>
  <c r="T1206" i="55"/>
  <c r="T1207" i="55"/>
  <c r="T1208" i="55"/>
  <c r="T1209" i="55"/>
  <c r="T1210" i="55"/>
  <c r="T1211" i="55"/>
  <c r="T1212" i="55"/>
  <c r="T1213" i="55"/>
  <c r="T1214" i="55"/>
  <c r="T1215" i="55"/>
  <c r="T1216" i="55"/>
  <c r="T1217" i="55"/>
  <c r="T1218" i="55"/>
  <c r="T1219" i="55"/>
  <c r="T1220" i="55"/>
  <c r="T1221" i="55"/>
  <c r="T1222" i="55"/>
  <c r="T1223" i="55"/>
  <c r="T1224" i="55"/>
  <c r="T1225" i="55"/>
  <c r="T1226" i="55"/>
  <c r="T1227" i="55"/>
  <c r="T1228" i="55"/>
  <c r="T1229" i="55"/>
  <c r="T1230" i="55"/>
  <c r="T1231" i="55"/>
  <c r="T1232" i="55"/>
  <c r="T1233" i="55"/>
  <c r="T1234" i="55"/>
  <c r="T1235" i="55"/>
  <c r="T1236" i="55"/>
  <c r="T1237" i="55"/>
  <c r="T1238" i="55"/>
  <c r="T1239" i="55"/>
  <c r="T1240" i="55"/>
  <c r="T1241" i="55"/>
  <c r="T1242" i="55"/>
  <c r="T1243" i="55"/>
  <c r="T1244" i="55"/>
  <c r="T1245" i="55"/>
  <c r="T1246" i="55"/>
  <c r="T1247" i="55"/>
  <c r="T1248" i="55"/>
  <c r="T1249" i="55"/>
  <c r="T1250" i="55"/>
  <c r="T1251" i="55"/>
  <c r="T1252" i="55"/>
  <c r="T1253" i="55"/>
  <c r="T1254" i="55"/>
  <c r="T1255" i="55"/>
  <c r="T1256" i="55"/>
  <c r="T1257" i="55"/>
  <c r="T1258" i="55"/>
  <c r="T1259" i="55"/>
  <c r="T1260" i="55"/>
  <c r="T1261" i="55"/>
  <c r="T1262" i="55"/>
  <c r="T1263" i="55"/>
  <c r="T1264" i="55"/>
  <c r="T1265" i="55"/>
  <c r="T1266" i="55"/>
  <c r="T1267" i="55"/>
  <c r="T1268" i="55"/>
  <c r="T1269" i="55"/>
  <c r="T1270" i="55"/>
  <c r="T1271" i="55"/>
  <c r="T1272" i="55"/>
  <c r="T1273" i="55"/>
  <c r="T1274" i="55"/>
  <c r="T1275" i="55"/>
  <c r="T1276" i="55"/>
  <c r="T1277" i="55"/>
  <c r="T1278" i="55"/>
  <c r="T1279" i="55"/>
  <c r="T1280" i="55"/>
  <c r="T1281" i="55"/>
  <c r="T1282" i="55"/>
  <c r="T1283" i="55"/>
  <c r="T1284" i="55"/>
  <c r="T1285" i="55"/>
  <c r="T1286" i="55"/>
  <c r="T1287" i="55"/>
  <c r="T1288" i="55"/>
  <c r="T1289" i="55"/>
  <c r="T1290" i="55"/>
  <c r="T1291" i="55"/>
  <c r="T1292" i="55"/>
  <c r="T1293" i="55"/>
  <c r="T1294" i="55"/>
  <c r="T1295" i="55"/>
  <c r="T1296" i="55"/>
  <c r="T1297" i="55"/>
  <c r="T1298" i="55"/>
  <c r="T1299" i="55"/>
  <c r="T1300" i="55"/>
  <c r="T1301" i="55"/>
  <c r="T1302" i="55"/>
  <c r="T1303" i="55"/>
  <c r="T1304" i="55"/>
  <c r="T1305" i="55"/>
  <c r="T1306" i="55"/>
  <c r="T1307" i="55"/>
  <c r="T1308" i="55"/>
  <c r="T1309" i="55"/>
  <c r="T1310" i="55"/>
  <c r="T1311" i="55"/>
  <c r="T1312" i="55"/>
  <c r="T1313" i="55"/>
  <c r="T1314" i="55"/>
  <c r="T1315" i="55"/>
  <c r="T1316" i="55"/>
  <c r="T1317" i="55"/>
  <c r="T1318" i="55"/>
  <c r="T1319" i="55"/>
  <c r="T1320" i="55"/>
  <c r="T1321" i="55"/>
  <c r="T1322" i="55"/>
  <c r="T1323" i="55"/>
  <c r="T1324" i="55"/>
  <c r="T1325" i="55"/>
  <c r="T1326" i="55"/>
  <c r="T1327" i="55"/>
  <c r="T1328" i="55"/>
  <c r="T1329" i="55"/>
  <c r="T1330" i="55"/>
  <c r="T1331" i="55"/>
  <c r="T1332" i="55"/>
  <c r="T1333" i="55"/>
  <c r="T1334" i="55"/>
  <c r="T1335" i="55"/>
  <c r="T1336" i="55"/>
  <c r="T1337" i="55"/>
  <c r="T1338" i="55"/>
  <c r="T1339" i="55"/>
  <c r="T1340" i="55"/>
  <c r="T1341" i="55"/>
  <c r="T1342" i="55"/>
  <c r="T1343" i="55"/>
  <c r="T1344" i="55"/>
  <c r="T1345" i="55"/>
  <c r="T1346" i="55"/>
  <c r="T1347" i="55"/>
  <c r="T1348" i="55"/>
  <c r="T1349" i="55"/>
  <c r="T1350" i="55"/>
  <c r="T1351" i="55"/>
  <c r="T1352" i="55"/>
  <c r="T1353" i="55"/>
  <c r="T1354" i="55"/>
  <c r="T1355" i="55"/>
  <c r="T1356" i="55"/>
  <c r="T1357" i="55"/>
  <c r="T1358" i="55"/>
  <c r="T1359" i="55"/>
  <c r="T1360" i="55"/>
  <c r="T1361" i="55"/>
  <c r="T1362" i="55"/>
  <c r="T1363" i="55"/>
  <c r="T1364" i="55"/>
  <c r="T1365" i="55"/>
  <c r="T1366" i="55"/>
  <c r="T1367" i="55"/>
  <c r="T1368" i="55"/>
  <c r="T1369" i="55"/>
  <c r="T1370" i="55"/>
  <c r="T1371" i="55"/>
  <c r="T1372" i="55"/>
  <c r="T1373" i="55"/>
  <c r="T1374" i="55"/>
  <c r="T1375" i="55"/>
  <c r="T1376" i="55"/>
  <c r="T1377" i="55"/>
  <c r="T1378" i="55"/>
  <c r="T1379" i="55"/>
  <c r="T1380" i="55"/>
  <c r="T1381" i="55"/>
  <c r="T1382" i="55"/>
  <c r="T1383" i="55"/>
  <c r="T1384" i="55"/>
  <c r="T1385" i="55"/>
  <c r="T1386" i="55"/>
  <c r="T1387" i="55"/>
  <c r="T1388" i="55"/>
  <c r="T1389" i="55"/>
  <c r="T1390" i="55"/>
  <c r="T1391" i="55"/>
  <c r="T1392" i="55"/>
  <c r="T1393" i="55"/>
  <c r="T1394" i="55"/>
  <c r="T1395" i="55"/>
  <c r="T1396" i="55"/>
  <c r="T1397" i="55"/>
  <c r="T1398" i="55"/>
  <c r="T1399" i="55"/>
  <c r="T1400" i="55"/>
  <c r="T1401" i="55"/>
  <c r="T1402" i="55"/>
  <c r="T1403" i="55"/>
  <c r="T1404" i="55"/>
  <c r="T1405" i="55"/>
  <c r="T1406" i="55"/>
  <c r="T1407" i="55"/>
  <c r="T1408" i="55"/>
  <c r="T1409" i="55"/>
  <c r="T1410" i="55"/>
  <c r="T1411" i="55"/>
  <c r="T1412" i="55"/>
  <c r="T1413" i="55"/>
  <c r="T1414" i="55"/>
  <c r="T1416" i="55"/>
  <c r="T1417" i="55"/>
  <c r="T1418" i="55"/>
  <c r="T1422" i="55"/>
  <c r="T1423" i="55"/>
  <c r="T1424" i="55"/>
  <c r="T1425" i="55"/>
  <c r="T1516" i="55"/>
  <c r="T1517" i="55"/>
  <c r="T1518" i="55"/>
  <c r="T1519" i="55"/>
  <c r="T1520" i="55"/>
  <c r="T1521" i="55"/>
  <c r="T1522" i="55"/>
  <c r="T1523" i="55"/>
  <c r="T1524" i="55"/>
  <c r="T1525" i="55"/>
  <c r="T1526" i="55"/>
  <c r="T1527" i="55"/>
  <c r="T1528" i="55"/>
  <c r="T1529" i="55"/>
  <c r="T1530" i="55"/>
  <c r="T1531" i="55"/>
  <c r="T1532" i="55"/>
  <c r="T1533" i="55"/>
  <c r="T1534" i="55"/>
  <c r="T1535" i="55"/>
  <c r="T1536" i="55"/>
  <c r="T1537" i="55"/>
  <c r="T1538" i="55"/>
  <c r="T1539" i="55"/>
  <c r="T1540" i="55"/>
  <c r="T1541" i="55"/>
  <c r="T1542" i="55"/>
  <c r="T1543" i="55"/>
  <c r="T1544" i="55"/>
  <c r="T1545" i="55"/>
  <c r="T1546" i="55"/>
  <c r="T1547" i="55"/>
  <c r="T1548" i="55"/>
  <c r="T1549" i="55"/>
  <c r="T1550" i="55"/>
  <c r="T1551" i="55"/>
  <c r="T1552" i="55"/>
  <c r="T1553" i="55"/>
  <c r="T1554" i="55"/>
  <c r="T1555" i="55"/>
  <c r="T1556" i="55"/>
  <c r="T1557" i="55"/>
  <c r="T1558" i="55"/>
  <c r="T1559" i="55"/>
  <c r="T1560" i="55"/>
  <c r="T1561" i="55"/>
  <c r="T1562" i="55"/>
  <c r="T1563" i="55"/>
  <c r="T1564" i="55"/>
  <c r="T1565" i="55"/>
  <c r="T1566" i="55"/>
  <c r="T1567" i="55"/>
  <c r="T1568" i="55"/>
  <c r="T1569" i="55"/>
  <c r="T1570" i="55"/>
  <c r="T1571" i="55"/>
  <c r="T1572" i="55"/>
  <c r="T1573" i="55"/>
  <c r="T1574" i="55"/>
  <c r="T1575" i="55"/>
  <c r="T1576" i="55"/>
  <c r="T1577" i="55"/>
  <c r="T1578" i="55"/>
  <c r="T1579" i="55"/>
  <c r="T1580" i="55"/>
  <c r="T1581" i="55"/>
  <c r="T1582" i="55"/>
  <c r="T1583" i="55"/>
  <c r="T1584" i="55"/>
  <c r="T1585" i="55"/>
  <c r="T1586" i="55"/>
  <c r="T1587" i="55"/>
  <c r="T1588" i="55"/>
  <c r="T1589" i="55"/>
  <c r="T1590" i="55"/>
  <c r="T1591" i="55"/>
  <c r="T1592" i="55"/>
  <c r="T1593" i="55"/>
  <c r="T1594" i="55"/>
  <c r="T1595" i="55"/>
  <c r="T1596" i="55"/>
  <c r="T1597" i="55"/>
  <c r="T1598" i="55"/>
  <c r="T1599" i="55"/>
  <c r="T1600" i="55"/>
  <c r="T1601" i="55"/>
  <c r="T1602" i="55"/>
  <c r="T1603" i="55"/>
  <c r="T1604" i="55"/>
  <c r="T1605" i="55"/>
  <c r="T1606" i="55"/>
  <c r="T1607" i="55"/>
  <c r="T1608" i="55"/>
  <c r="T1609" i="55"/>
  <c r="T1610" i="55"/>
  <c r="T1611" i="55"/>
  <c r="T1612" i="55"/>
  <c r="T1613" i="55"/>
  <c r="T1614" i="55"/>
  <c r="T1615" i="55"/>
  <c r="T1616" i="55"/>
  <c r="T1617" i="55"/>
  <c r="T1618" i="55"/>
  <c r="T1619" i="55"/>
  <c r="T1620" i="55"/>
  <c r="T1621" i="55"/>
  <c r="T1622" i="55"/>
  <c r="T1623" i="55"/>
  <c r="T1624" i="55"/>
  <c r="T1625" i="55"/>
  <c r="T1626" i="55"/>
  <c r="T1627" i="55"/>
  <c r="T1628" i="55"/>
  <c r="T1629" i="55"/>
  <c r="T1630" i="55"/>
  <c r="T1631" i="55"/>
  <c r="T1632" i="55"/>
  <c r="T1633" i="55"/>
  <c r="T1634" i="55"/>
  <c r="T1635" i="55"/>
  <c r="T1636" i="55"/>
  <c r="T1637" i="55"/>
  <c r="T1638" i="55"/>
  <c r="T1639" i="55"/>
  <c r="T1640" i="55"/>
  <c r="T1641" i="55"/>
  <c r="T1642" i="55"/>
  <c r="T1643" i="55"/>
  <c r="T1644" i="55"/>
  <c r="T1645" i="55"/>
  <c r="T1646" i="55"/>
  <c r="T1647" i="55"/>
  <c r="T1648" i="55"/>
  <c r="T1649" i="55"/>
  <c r="T1650" i="55"/>
  <c r="T1651" i="55"/>
  <c r="T1652" i="55"/>
  <c r="T1653" i="55"/>
  <c r="T1654" i="55"/>
  <c r="T1655" i="55"/>
  <c r="T1656" i="55"/>
  <c r="T1657" i="55"/>
  <c r="T1658" i="55"/>
  <c r="T1659" i="55"/>
  <c r="T1660" i="55"/>
  <c r="T1661" i="55"/>
  <c r="T1662" i="55"/>
  <c r="T1663" i="55"/>
  <c r="T1664" i="55"/>
  <c r="T1665" i="55"/>
  <c r="T1666" i="55"/>
  <c r="T1667" i="55"/>
  <c r="T1668" i="55"/>
  <c r="T1669" i="55"/>
  <c r="T1670" i="55"/>
  <c r="T1671" i="55"/>
  <c r="T1672" i="55"/>
  <c r="T1673" i="55"/>
  <c r="T1674" i="55"/>
  <c r="T1675" i="55"/>
  <c r="T1676" i="55"/>
  <c r="T1677" i="55"/>
  <c r="T1678" i="55"/>
  <c r="T1679" i="55"/>
  <c r="T1680" i="55"/>
  <c r="T1681" i="55"/>
  <c r="T1682" i="55"/>
  <c r="T1683" i="55"/>
  <c r="T1684" i="55"/>
  <c r="T1685" i="55"/>
  <c r="T1686" i="55"/>
  <c r="T1687" i="55"/>
  <c r="T1688" i="55"/>
  <c r="T1689" i="55"/>
  <c r="T1690" i="55"/>
  <c r="T1691" i="55"/>
  <c r="T1692" i="55"/>
  <c r="T1693" i="55"/>
  <c r="T1694" i="55"/>
  <c r="T1695" i="55"/>
  <c r="T1696" i="55"/>
  <c r="T1697" i="55"/>
  <c r="T1698" i="55"/>
  <c r="T1699" i="55"/>
  <c r="T1700" i="55"/>
  <c r="T1701" i="55"/>
  <c r="T1702" i="55"/>
  <c r="T1703" i="55"/>
  <c r="T1704" i="55"/>
  <c r="T1705" i="55"/>
  <c r="T1706" i="55"/>
  <c r="T1707" i="55"/>
  <c r="T1708" i="55"/>
  <c r="T1709" i="55"/>
  <c r="T1710" i="55"/>
  <c r="T1711" i="55"/>
  <c r="T1712" i="55"/>
  <c r="T1713" i="55"/>
  <c r="T1714" i="55"/>
  <c r="T1715" i="55"/>
  <c r="T1716" i="55"/>
  <c r="T1717" i="55"/>
  <c r="T1718" i="55"/>
  <c r="T1719" i="55"/>
  <c r="T1720" i="55"/>
  <c r="T1721" i="55"/>
  <c r="T1722" i="55"/>
  <c r="T1723" i="55"/>
  <c r="T1724" i="55"/>
  <c r="T1725" i="55"/>
  <c r="T1726" i="55"/>
  <c r="T1727" i="55"/>
  <c r="T1728" i="55"/>
  <c r="T1729" i="55"/>
  <c r="T1730" i="55"/>
  <c r="T1731" i="55"/>
  <c r="T1732" i="55"/>
  <c r="T1733" i="55"/>
  <c r="T1734" i="55"/>
  <c r="T1735" i="55"/>
  <c r="T1736" i="55"/>
  <c r="T1737" i="55"/>
  <c r="T1738" i="55"/>
  <c r="T1739" i="55"/>
  <c r="T1740" i="55"/>
  <c r="T1741" i="55"/>
  <c r="T1742" i="55"/>
  <c r="T1743" i="55"/>
  <c r="T1744" i="55"/>
  <c r="T1745" i="55"/>
  <c r="T1746" i="55"/>
  <c r="T1747" i="55"/>
  <c r="T1748" i="55"/>
  <c r="T1749" i="55"/>
  <c r="T1750" i="55"/>
  <c r="T1751" i="55"/>
  <c r="T1752" i="55"/>
  <c r="T1753" i="55"/>
  <c r="T1754" i="55"/>
  <c r="T1755" i="55"/>
  <c r="T1756" i="55"/>
  <c r="T1757" i="55"/>
  <c r="T1758" i="55"/>
  <c r="T1759" i="55"/>
  <c r="T1760" i="55"/>
  <c r="T1761" i="55"/>
  <c r="T1762" i="55"/>
  <c r="T1763" i="55"/>
  <c r="T1764" i="55"/>
  <c r="T1765" i="55"/>
  <c r="T1766" i="55"/>
  <c r="T1767" i="55"/>
  <c r="T1768" i="55"/>
  <c r="T1769" i="55"/>
  <c r="T1770" i="55"/>
  <c r="T1771" i="55"/>
  <c r="T1772" i="55"/>
  <c r="T1773" i="55"/>
  <c r="T1774" i="55"/>
  <c r="T1775" i="55"/>
  <c r="T1776" i="55"/>
  <c r="T1777" i="55"/>
  <c r="T1778" i="55"/>
  <c r="T1779" i="55"/>
  <c r="T1780" i="55"/>
  <c r="T1781" i="55"/>
  <c r="T1782" i="55"/>
  <c r="T1783" i="55"/>
  <c r="T1784" i="55"/>
  <c r="T1785" i="55"/>
  <c r="T1786" i="55"/>
  <c r="T1787" i="55"/>
  <c r="T1788" i="55"/>
  <c r="T1789" i="55"/>
  <c r="T1790" i="55"/>
  <c r="T1791" i="55"/>
  <c r="T1792" i="55"/>
  <c r="T1793" i="55"/>
  <c r="T1794" i="55"/>
  <c r="T1795" i="55"/>
  <c r="T1796" i="55"/>
  <c r="T1797" i="55"/>
  <c r="T1798" i="55"/>
  <c r="T1799" i="55"/>
  <c r="T1800" i="55"/>
  <c r="T1801" i="55"/>
  <c r="T1802" i="55"/>
  <c r="T1803" i="55"/>
  <c r="T1804" i="55"/>
  <c r="T1805" i="55"/>
  <c r="T1806" i="55"/>
  <c r="T1807" i="55"/>
  <c r="T1808" i="55"/>
  <c r="T1809" i="55"/>
  <c r="T1810" i="55"/>
  <c r="T1811" i="55"/>
  <c r="T1812" i="55"/>
  <c r="T1813" i="55"/>
  <c r="T1814" i="55"/>
  <c r="T1815" i="55"/>
  <c r="T1816" i="55"/>
  <c r="T1817" i="55"/>
  <c r="T1818" i="55"/>
  <c r="T1819" i="55"/>
  <c r="T1820" i="55"/>
  <c r="T1821" i="55"/>
  <c r="T1822" i="55"/>
  <c r="T1823" i="55"/>
  <c r="T1824" i="55"/>
  <c r="T1825" i="55"/>
  <c r="T1826" i="55"/>
  <c r="T1827" i="55"/>
  <c r="R8" i="55"/>
  <c r="R11" i="55"/>
  <c r="R14" i="55"/>
  <c r="R17" i="55"/>
  <c r="R22" i="55"/>
  <c r="R25" i="55"/>
  <c r="R28" i="55"/>
  <c r="R31" i="55"/>
  <c r="R32" i="55"/>
  <c r="R33" i="55"/>
  <c r="R34" i="55"/>
  <c r="R35" i="55"/>
  <c r="R36" i="55"/>
  <c r="R37" i="55"/>
  <c r="R48" i="55"/>
  <c r="R49" i="55"/>
  <c r="R57" i="55"/>
  <c r="R58" i="55"/>
  <c r="R60" i="55"/>
  <c r="R61" i="55"/>
  <c r="R64" i="55"/>
  <c r="R70" i="55"/>
  <c r="R84" i="55"/>
  <c r="R90" i="55"/>
  <c r="R105" i="55"/>
  <c r="R106" i="55"/>
  <c r="R107" i="55"/>
  <c r="R108" i="55"/>
  <c r="R109" i="55"/>
  <c r="R110" i="55"/>
  <c r="R111" i="55"/>
  <c r="R112" i="55"/>
  <c r="R113" i="55"/>
  <c r="R114" i="55"/>
  <c r="R115" i="55"/>
  <c r="R116" i="55"/>
  <c r="R117" i="55"/>
  <c r="R123" i="55"/>
  <c r="R124" i="55"/>
  <c r="R125" i="55"/>
  <c r="R126" i="55"/>
  <c r="R127" i="55"/>
  <c r="R128" i="55"/>
  <c r="R129" i="55"/>
  <c r="R136" i="55"/>
  <c r="R152" i="55"/>
  <c r="R153" i="55"/>
  <c r="R154" i="55"/>
  <c r="R155" i="55"/>
  <c r="R156" i="55"/>
  <c r="R157" i="55"/>
  <c r="R158" i="55"/>
  <c r="R159" i="55"/>
  <c r="R160" i="55"/>
  <c r="R161" i="55"/>
  <c r="R162" i="55"/>
  <c r="R163" i="55"/>
  <c r="R164" i="55"/>
  <c r="R165" i="55"/>
  <c r="R166" i="55"/>
  <c r="R173" i="55"/>
  <c r="R174" i="55"/>
  <c r="R175" i="55"/>
  <c r="R176" i="55"/>
  <c r="R177" i="55"/>
  <c r="R178" i="55"/>
  <c r="R179" i="55"/>
  <c r="R180" i="55"/>
  <c r="R186" i="55"/>
  <c r="R192" i="55"/>
  <c r="R193" i="55"/>
  <c r="R194" i="55"/>
  <c r="R195" i="55"/>
  <c r="R196" i="55"/>
  <c r="R197" i="55"/>
  <c r="R198" i="55"/>
  <c r="R199" i="55"/>
  <c r="R200" i="55"/>
  <c r="R201" i="55"/>
  <c r="R202" i="55"/>
  <c r="R203" i="55"/>
  <c r="R204" i="55"/>
  <c r="R210" i="55"/>
  <c r="R211" i="55"/>
  <c r="R212" i="55"/>
  <c r="R213" i="55"/>
  <c r="R214" i="55"/>
  <c r="R215" i="55"/>
  <c r="R216" i="55"/>
  <c r="R222" i="55"/>
  <c r="R223" i="55"/>
  <c r="R224" i="55"/>
  <c r="R225" i="55"/>
  <c r="R226" i="55"/>
  <c r="R227" i="55"/>
  <c r="R228" i="55"/>
  <c r="R230" i="55"/>
  <c r="R231" i="55"/>
  <c r="R244" i="55"/>
  <c r="R251" i="55"/>
  <c r="R257" i="55"/>
  <c r="R263" i="55"/>
  <c r="R269" i="55"/>
  <c r="R275" i="55"/>
  <c r="R281" i="55"/>
  <c r="R282" i="55"/>
  <c r="R283" i="55"/>
  <c r="R284" i="55"/>
  <c r="R285" i="55"/>
  <c r="R289" i="55"/>
  <c r="R293" i="55"/>
  <c r="R298" i="55"/>
  <c r="R300" i="55"/>
  <c r="R303" i="55"/>
  <c r="R304" i="55"/>
  <c r="R308" i="55"/>
  <c r="R326" i="55"/>
  <c r="R327" i="55"/>
  <c r="R329" i="55"/>
  <c r="R331" i="55"/>
  <c r="R338" i="55"/>
  <c r="R340" i="55"/>
  <c r="R344" i="55"/>
  <c r="R355" i="55"/>
  <c r="R358" i="55"/>
  <c r="R362" i="55"/>
  <c r="R368" i="55"/>
  <c r="R374" i="55"/>
  <c r="R380" i="55"/>
  <c r="R391" i="55"/>
  <c r="R395" i="55"/>
  <c r="R397" i="55"/>
  <c r="R398" i="55"/>
  <c r="R400" i="55"/>
  <c r="R402" i="55"/>
  <c r="R405" i="55"/>
  <c r="R408" i="55"/>
  <c r="R411" i="55"/>
  <c r="R415" i="55"/>
  <c r="R425" i="55"/>
  <c r="R433" i="55"/>
  <c r="R434" i="55"/>
  <c r="R435" i="55"/>
  <c r="R443" i="55"/>
  <c r="R450" i="55"/>
  <c r="R452" i="55"/>
  <c r="R456" i="55"/>
  <c r="R457" i="55"/>
  <c r="R463" i="55"/>
  <c r="R470" i="55"/>
  <c r="R476" i="55"/>
  <c r="R483" i="55"/>
  <c r="R489" i="55"/>
  <c r="R504" i="55"/>
  <c r="R512" i="55"/>
  <c r="R518" i="55"/>
  <c r="R521" i="55"/>
  <c r="R538" i="55"/>
  <c r="R545" i="55"/>
  <c r="R553" i="55"/>
  <c r="R570" i="55"/>
  <c r="R575" i="55"/>
  <c r="R579" i="55"/>
  <c r="R583" i="55"/>
  <c r="R587" i="55"/>
  <c r="R588" i="55"/>
  <c r="R593" i="55"/>
  <c r="R601" i="55"/>
  <c r="R606" i="55"/>
  <c r="R608" i="55"/>
  <c r="R611" i="55"/>
  <c r="R614" i="55"/>
  <c r="R617" i="55"/>
  <c r="R618" i="55"/>
  <c r="R620" i="55"/>
  <c r="R625" i="55"/>
  <c r="R628" i="55"/>
  <c r="R633" i="55"/>
  <c r="R634" i="55"/>
  <c r="R635" i="55"/>
  <c r="R636" i="55"/>
  <c r="R638" i="55"/>
  <c r="R641" i="55"/>
  <c r="R647" i="55"/>
  <c r="R653" i="55"/>
  <c r="R659" i="55"/>
  <c r="R681" i="55"/>
  <c r="R686" i="55"/>
  <c r="R703" i="55"/>
  <c r="R707" i="55"/>
  <c r="R713" i="55"/>
  <c r="R714" i="55"/>
  <c r="R726" i="55"/>
  <c r="R730" i="55"/>
  <c r="R731" i="55"/>
  <c r="R741" i="55"/>
  <c r="R749" i="55"/>
  <c r="R750" i="55"/>
  <c r="R751" i="55"/>
  <c r="R752" i="55"/>
  <c r="R753" i="55"/>
  <c r="R754" i="55"/>
  <c r="R755" i="55"/>
  <c r="R756" i="55"/>
  <c r="R757" i="55"/>
  <c r="R758" i="55"/>
  <c r="R759" i="55"/>
  <c r="R760" i="55"/>
  <c r="R761" i="55"/>
  <c r="R762" i="55"/>
  <c r="R763" i="55"/>
  <c r="R764" i="55"/>
  <c r="R765" i="55"/>
  <c r="R766" i="55"/>
  <c r="R767" i="55"/>
  <c r="R768" i="55"/>
  <c r="R769" i="55"/>
  <c r="R770" i="55"/>
  <c r="R780" i="55"/>
  <c r="R781" i="55"/>
  <c r="R782" i="55"/>
  <c r="R783" i="55"/>
  <c r="R784" i="55"/>
  <c r="R785" i="55"/>
  <c r="R786" i="55"/>
  <c r="R787" i="55"/>
  <c r="R788" i="55"/>
  <c r="R789" i="55"/>
  <c r="R790" i="55"/>
  <c r="R791" i="55"/>
  <c r="R792" i="55"/>
  <c r="R793" i="55"/>
  <c r="R794" i="55"/>
  <c r="R795" i="55"/>
  <c r="R796" i="55"/>
  <c r="R797" i="55"/>
  <c r="R798" i="55"/>
  <c r="R799" i="55"/>
  <c r="R800" i="55"/>
  <c r="R801" i="55"/>
  <c r="R802" i="55"/>
  <c r="R803" i="55"/>
  <c r="R804" i="55"/>
  <c r="R805" i="55"/>
  <c r="R806" i="55"/>
  <c r="R807" i="55"/>
  <c r="R808" i="55"/>
  <c r="R820" i="55"/>
  <c r="R825" i="55"/>
  <c r="R830" i="55"/>
  <c r="R836" i="55"/>
  <c r="R839" i="55"/>
  <c r="R847" i="55"/>
  <c r="R848" i="55"/>
  <c r="R849" i="55"/>
  <c r="R850" i="55"/>
  <c r="R860" i="55"/>
  <c r="R863" i="55"/>
  <c r="R864" i="55"/>
  <c r="R865" i="55"/>
  <c r="R866" i="55"/>
  <c r="R867" i="55"/>
  <c r="R868" i="55"/>
  <c r="R873" i="55"/>
  <c r="R880" i="55"/>
  <c r="R892" i="55"/>
  <c r="R899" i="55"/>
  <c r="R901" i="55"/>
  <c r="R906" i="55"/>
  <c r="R910" i="55"/>
  <c r="R911" i="55"/>
  <c r="R912" i="55"/>
  <c r="R913" i="55"/>
  <c r="R925" i="55"/>
  <c r="R927" i="55"/>
  <c r="R928" i="55"/>
  <c r="R930" i="55"/>
  <c r="R935" i="55"/>
  <c r="R939" i="55"/>
  <c r="R940" i="55"/>
  <c r="R943" i="55"/>
  <c r="R944" i="55"/>
  <c r="R945" i="55"/>
  <c r="R946" i="55"/>
  <c r="R947" i="55"/>
  <c r="R948" i="55"/>
  <c r="R949" i="55"/>
  <c r="R950" i="55"/>
  <c r="R951" i="55"/>
  <c r="R952" i="55"/>
  <c r="R953" i="55"/>
  <c r="R955" i="55"/>
  <c r="R956" i="55"/>
  <c r="R957" i="55"/>
  <c r="R958" i="55"/>
  <c r="R959" i="55"/>
  <c r="R960" i="55"/>
  <c r="R961" i="55"/>
  <c r="R962" i="55"/>
  <c r="R963" i="55"/>
  <c r="R964" i="55"/>
  <c r="R965" i="55"/>
  <c r="R966" i="55"/>
  <c r="R967" i="55"/>
  <c r="R968" i="55"/>
  <c r="R969" i="55"/>
  <c r="R970" i="55"/>
  <c r="R971" i="55"/>
  <c r="R972" i="55"/>
  <c r="R973" i="55"/>
  <c r="R974" i="55"/>
  <c r="R975" i="55"/>
  <c r="R976" i="55"/>
  <c r="R977" i="55"/>
  <c r="R978" i="55"/>
  <c r="R979" i="55"/>
  <c r="R980" i="55"/>
  <c r="R981" i="55"/>
  <c r="R982" i="55"/>
  <c r="R983" i="55"/>
  <c r="R984" i="55"/>
  <c r="R985" i="55"/>
  <c r="R986" i="55"/>
  <c r="R987" i="55"/>
  <c r="R988" i="55"/>
  <c r="R989" i="55"/>
  <c r="R990" i="55"/>
  <c r="R991" i="55"/>
  <c r="R992" i="55"/>
  <c r="R993" i="55"/>
  <c r="R994" i="55"/>
  <c r="R995" i="55"/>
  <c r="R996" i="55"/>
  <c r="R997" i="55"/>
  <c r="R998" i="55"/>
  <c r="R999" i="55"/>
  <c r="R1000" i="55"/>
  <c r="R1001" i="55"/>
  <c r="R1002" i="55"/>
  <c r="R1003" i="55"/>
  <c r="R1004" i="55"/>
  <c r="R1005" i="55"/>
  <c r="R1006" i="55"/>
  <c r="R1007" i="55"/>
  <c r="R1008" i="55"/>
  <c r="R1009" i="55"/>
  <c r="R1010" i="55"/>
  <c r="R1011" i="55"/>
  <c r="R1012" i="55"/>
  <c r="R1013" i="55"/>
  <c r="R1014" i="55"/>
  <c r="R1015" i="55"/>
  <c r="R1016" i="55"/>
  <c r="R1017" i="55"/>
  <c r="R1018" i="55"/>
  <c r="R1019" i="55"/>
  <c r="R1020" i="55"/>
  <c r="R1021" i="55"/>
  <c r="R1022" i="55"/>
  <c r="R1023" i="55"/>
  <c r="R1024" i="55"/>
  <c r="R1025" i="55"/>
  <c r="R1026" i="55"/>
  <c r="R1027" i="55"/>
  <c r="R1028" i="55"/>
  <c r="R1029" i="55"/>
  <c r="R1030" i="55"/>
  <c r="R1031" i="55"/>
  <c r="R1032" i="55"/>
  <c r="R1033" i="55"/>
  <c r="R1034" i="55"/>
  <c r="R1035" i="55"/>
  <c r="R1036" i="55"/>
  <c r="R1037" i="55"/>
  <c r="R1038" i="55"/>
  <c r="R1039" i="55"/>
  <c r="R1040" i="55"/>
  <c r="R1041" i="55"/>
  <c r="R1042" i="55"/>
  <c r="R1043" i="55"/>
  <c r="R1044" i="55"/>
  <c r="R1045" i="55"/>
  <c r="R1046" i="55"/>
  <c r="R1047" i="55"/>
  <c r="R1048" i="55"/>
  <c r="R1049" i="55"/>
  <c r="R1050" i="55"/>
  <c r="R1051" i="55"/>
  <c r="R1052" i="55"/>
  <c r="R1053" i="55"/>
  <c r="R1055" i="55"/>
  <c r="R1056" i="55"/>
  <c r="R1057" i="55"/>
  <c r="R1058" i="55"/>
  <c r="R1059" i="55"/>
  <c r="R1061" i="55"/>
  <c r="R1062" i="55"/>
  <c r="R1063" i="55"/>
  <c r="R1064" i="55"/>
  <c r="R1065" i="55"/>
  <c r="R1067" i="55"/>
  <c r="R1068" i="55"/>
  <c r="R1069" i="55"/>
  <c r="R1070" i="55"/>
  <c r="R1071" i="55"/>
  <c r="R1072" i="55"/>
  <c r="R1073" i="55"/>
  <c r="R1074" i="55"/>
  <c r="R1075" i="55"/>
  <c r="R1076" i="55"/>
  <c r="R1077" i="55"/>
  <c r="R1078" i="55"/>
  <c r="R1079" i="55"/>
  <c r="R1080" i="55"/>
  <c r="R1081" i="55"/>
  <c r="R1082" i="55"/>
  <c r="R1083" i="55"/>
  <c r="R1084" i="55"/>
  <c r="R1085" i="55"/>
  <c r="R1086" i="55"/>
  <c r="R1087" i="55"/>
  <c r="R1088" i="55"/>
  <c r="R1089" i="55"/>
  <c r="R1090" i="55"/>
  <c r="R1091" i="55"/>
  <c r="R1092" i="55"/>
  <c r="R1093" i="55"/>
  <c r="R1094" i="55"/>
  <c r="R1095" i="55"/>
  <c r="R1096" i="55"/>
  <c r="R1097" i="55"/>
  <c r="R1098" i="55"/>
  <c r="R1099" i="55"/>
  <c r="R1100" i="55"/>
  <c r="R1101" i="55"/>
  <c r="R1102" i="55"/>
  <c r="R1103" i="55"/>
  <c r="R1104" i="55"/>
  <c r="R1105" i="55"/>
  <c r="R1106" i="55"/>
  <c r="R1107" i="55"/>
  <c r="R1108" i="55"/>
  <c r="R1110" i="55"/>
  <c r="R1111" i="55"/>
  <c r="R1112" i="55"/>
  <c r="R1113" i="55"/>
  <c r="R1114" i="55"/>
  <c r="R1115" i="55"/>
  <c r="R1116" i="55"/>
  <c r="R1117" i="55"/>
  <c r="R1118" i="55"/>
  <c r="R1119" i="55"/>
  <c r="R1120" i="55"/>
  <c r="R1121" i="55"/>
  <c r="R1122" i="55"/>
  <c r="R1123" i="55"/>
  <c r="R1124" i="55"/>
  <c r="R1125" i="55"/>
  <c r="R1126" i="55"/>
  <c r="R1127" i="55"/>
  <c r="R1128" i="55"/>
  <c r="R1129" i="55"/>
  <c r="R1130" i="55"/>
  <c r="R1132" i="55"/>
  <c r="R1135" i="55"/>
  <c r="R1136" i="55"/>
  <c r="R1137" i="55"/>
  <c r="R1139" i="55"/>
  <c r="R1140" i="55"/>
  <c r="R1141" i="55"/>
  <c r="R1142" i="55"/>
  <c r="R1163" i="55"/>
  <c r="R1164" i="55"/>
  <c r="R1165" i="55"/>
  <c r="R1166" i="55"/>
  <c r="R1167" i="55"/>
  <c r="R1168" i="55"/>
  <c r="R1169" i="55"/>
  <c r="R1170" i="55"/>
  <c r="R1171" i="55"/>
  <c r="R1172" i="55"/>
  <c r="R1173" i="55"/>
  <c r="R1174" i="55"/>
  <c r="R1175" i="55"/>
  <c r="R1176" i="55"/>
  <c r="R1177" i="55"/>
  <c r="R1178" i="55"/>
  <c r="R1179" i="55"/>
  <c r="R1180" i="55"/>
  <c r="R1181" i="55"/>
  <c r="R1182" i="55"/>
  <c r="R1183" i="55"/>
  <c r="R1184" i="55"/>
  <c r="R1185" i="55"/>
  <c r="R1186" i="55"/>
  <c r="R1187" i="55"/>
  <c r="R1188" i="55"/>
  <c r="R1189" i="55"/>
  <c r="R1190" i="55"/>
  <c r="R1191" i="55"/>
  <c r="R1192" i="55"/>
  <c r="R1193" i="55"/>
  <c r="R1194" i="55"/>
  <c r="R1195" i="55"/>
  <c r="R1196" i="55"/>
  <c r="R1197" i="55"/>
  <c r="R1198" i="55"/>
  <c r="R1199" i="55"/>
  <c r="R1200" i="55"/>
  <c r="R1201" i="55"/>
  <c r="R1202" i="55"/>
  <c r="R1203" i="55"/>
  <c r="R1204" i="55"/>
  <c r="R1205" i="55"/>
  <c r="R1206" i="55"/>
  <c r="R1207" i="55"/>
  <c r="R1208" i="55"/>
  <c r="R1209" i="55"/>
  <c r="R1210" i="55"/>
  <c r="R1211" i="55"/>
  <c r="R1212" i="55"/>
  <c r="R1213" i="55"/>
  <c r="R1214" i="55"/>
  <c r="R1215" i="55"/>
  <c r="R1216" i="55"/>
  <c r="R1217" i="55"/>
  <c r="R1218" i="55"/>
  <c r="R1219" i="55"/>
  <c r="R1220" i="55"/>
  <c r="R1221" i="55"/>
  <c r="R1222" i="55"/>
  <c r="R1223" i="55"/>
  <c r="R1224" i="55"/>
  <c r="R1225" i="55"/>
  <c r="R1226" i="55"/>
  <c r="R1227" i="55"/>
  <c r="R1228" i="55"/>
  <c r="R1229" i="55"/>
  <c r="R1230" i="55"/>
  <c r="R1231" i="55"/>
  <c r="R1232" i="55"/>
  <c r="R1233" i="55"/>
  <c r="R1234" i="55"/>
  <c r="R1235" i="55"/>
  <c r="R1236" i="55"/>
  <c r="R1237" i="55"/>
  <c r="R1238" i="55"/>
  <c r="R1239" i="55"/>
  <c r="R1240" i="55"/>
  <c r="R1241" i="55"/>
  <c r="R1242" i="55"/>
  <c r="R1243" i="55"/>
  <c r="R1244" i="55"/>
  <c r="R1245" i="55"/>
  <c r="R1246" i="55"/>
  <c r="R1247" i="55"/>
  <c r="R1248" i="55"/>
  <c r="R1249" i="55"/>
  <c r="R1250" i="55"/>
  <c r="R1251" i="55"/>
  <c r="R1252" i="55"/>
  <c r="R1253" i="55"/>
  <c r="R1254" i="55"/>
  <c r="R1255" i="55"/>
  <c r="R1256" i="55"/>
  <c r="R1257" i="55"/>
  <c r="R1258" i="55"/>
  <c r="R1259" i="55"/>
  <c r="R1260" i="55"/>
  <c r="R1261" i="55"/>
  <c r="R1262" i="55"/>
  <c r="R1263" i="55"/>
  <c r="R1264" i="55"/>
  <c r="R1265" i="55"/>
  <c r="R1266" i="55"/>
  <c r="R1267" i="55"/>
  <c r="R1268" i="55"/>
  <c r="R1269" i="55"/>
  <c r="R1270" i="55"/>
  <c r="R1271" i="55"/>
  <c r="R1272" i="55"/>
  <c r="R1273" i="55"/>
  <c r="R1274" i="55"/>
  <c r="R1275" i="55"/>
  <c r="R1276" i="55"/>
  <c r="R1277" i="55"/>
  <c r="R1278" i="55"/>
  <c r="R1279" i="55"/>
  <c r="R1280" i="55"/>
  <c r="R1281" i="55"/>
  <c r="R1282" i="55"/>
  <c r="R1283" i="55"/>
  <c r="R1284" i="55"/>
  <c r="R1285" i="55"/>
  <c r="R1286" i="55"/>
  <c r="R1287" i="55"/>
  <c r="R1288" i="55"/>
  <c r="R1289" i="55"/>
  <c r="R1290" i="55"/>
  <c r="R1291" i="55"/>
  <c r="R1292" i="55"/>
  <c r="R1293" i="55"/>
  <c r="R1294" i="55"/>
  <c r="R1295" i="55"/>
  <c r="R1296" i="55"/>
  <c r="R1297" i="55"/>
  <c r="R1298" i="55"/>
  <c r="R1299" i="55"/>
  <c r="R1300" i="55"/>
  <c r="R1301" i="55"/>
  <c r="R1302" i="55"/>
  <c r="R1303" i="55"/>
  <c r="R1304" i="55"/>
  <c r="R1305" i="55"/>
  <c r="R1306" i="55"/>
  <c r="R1307" i="55"/>
  <c r="R1308" i="55"/>
  <c r="R1309" i="55"/>
  <c r="R1310" i="55"/>
  <c r="R1311" i="55"/>
  <c r="R1312" i="55"/>
  <c r="R1313" i="55"/>
  <c r="R1314" i="55"/>
  <c r="R1315" i="55"/>
  <c r="R1316" i="55"/>
  <c r="R1317" i="55"/>
  <c r="R1318" i="55"/>
  <c r="R1319" i="55"/>
  <c r="R1320" i="55"/>
  <c r="R1321" i="55"/>
  <c r="R1322" i="55"/>
  <c r="R1323" i="55"/>
  <c r="R1324" i="55"/>
  <c r="R1325" i="55"/>
  <c r="R1326" i="55"/>
  <c r="R1327" i="55"/>
  <c r="R1328" i="55"/>
  <c r="R1329" i="55"/>
  <c r="R1330" i="55"/>
  <c r="R1331" i="55"/>
  <c r="R1332" i="55"/>
  <c r="R1333" i="55"/>
  <c r="R1334" i="55"/>
  <c r="R1335" i="55"/>
  <c r="R1336" i="55"/>
  <c r="R1337" i="55"/>
  <c r="R1338" i="55"/>
  <c r="R1339" i="55"/>
  <c r="R1340" i="55"/>
  <c r="R1341" i="55"/>
  <c r="R1342" i="55"/>
  <c r="R1343" i="55"/>
  <c r="R1344" i="55"/>
  <c r="R1345" i="55"/>
  <c r="R1346" i="55"/>
  <c r="R1347" i="55"/>
  <c r="R1348" i="55"/>
  <c r="R1349" i="55"/>
  <c r="R1350" i="55"/>
  <c r="R1351" i="55"/>
  <c r="R1352" i="55"/>
  <c r="R1353" i="55"/>
  <c r="R1354" i="55"/>
  <c r="R1355" i="55"/>
  <c r="R1356" i="55"/>
  <c r="R1357" i="55"/>
  <c r="R1358" i="55"/>
  <c r="R1359" i="55"/>
  <c r="R1360" i="55"/>
  <c r="R1361" i="55"/>
  <c r="R1362" i="55"/>
  <c r="R1363" i="55"/>
  <c r="R1364" i="55"/>
  <c r="R1365" i="55"/>
  <c r="R1366" i="55"/>
  <c r="R1367" i="55"/>
  <c r="R1368" i="55"/>
  <c r="R1369" i="55"/>
  <c r="R1370" i="55"/>
  <c r="R1371" i="55"/>
  <c r="R1372" i="55"/>
  <c r="R1373" i="55"/>
  <c r="R1374" i="55"/>
  <c r="R1375" i="55"/>
  <c r="R1376" i="55"/>
  <c r="R1377" i="55"/>
  <c r="R1378" i="55"/>
  <c r="R1379" i="55"/>
  <c r="R1380" i="55"/>
  <c r="R1381" i="55"/>
  <c r="R1382" i="55"/>
  <c r="R1383" i="55"/>
  <c r="R1384" i="55"/>
  <c r="R1385" i="55"/>
  <c r="R1386" i="55"/>
  <c r="R1387" i="55"/>
  <c r="R1388" i="55"/>
  <c r="R1389" i="55"/>
  <c r="R1390" i="55"/>
  <c r="R1391" i="55"/>
  <c r="R1392" i="55"/>
  <c r="R1393" i="55"/>
  <c r="R1394" i="55"/>
  <c r="R1395" i="55"/>
  <c r="R1396" i="55"/>
  <c r="R1397" i="55"/>
  <c r="R1398" i="55"/>
  <c r="R1399" i="55"/>
  <c r="R1400" i="55"/>
  <c r="R1401" i="55"/>
  <c r="R1402" i="55"/>
  <c r="R1403" i="55"/>
  <c r="R1404" i="55"/>
  <c r="R1405" i="55"/>
  <c r="R1406" i="55"/>
  <c r="R1407" i="55"/>
  <c r="R1408" i="55"/>
  <c r="R1409" i="55"/>
  <c r="R1410" i="55"/>
  <c r="R1411" i="55"/>
  <c r="R1412" i="55"/>
  <c r="R1413" i="55"/>
  <c r="R1414" i="55"/>
  <c r="R1416" i="55"/>
  <c r="R1417" i="55"/>
  <c r="R1418" i="55"/>
  <c r="R1422" i="55"/>
  <c r="R1423" i="55"/>
  <c r="R1424" i="55"/>
  <c r="R1425" i="55"/>
  <c r="R1516" i="55"/>
  <c r="R1517" i="55"/>
  <c r="R1518" i="55"/>
  <c r="R1519" i="55"/>
  <c r="R1520" i="55"/>
  <c r="R1521" i="55"/>
  <c r="R1522" i="55"/>
  <c r="R1523" i="55"/>
  <c r="R1524" i="55"/>
  <c r="R1525" i="55"/>
  <c r="R1526" i="55"/>
  <c r="R1527" i="55"/>
  <c r="R1528" i="55"/>
  <c r="R1529" i="55"/>
  <c r="R1530" i="55"/>
  <c r="R1531" i="55"/>
  <c r="R1532" i="55"/>
  <c r="R1533" i="55"/>
  <c r="R1534" i="55"/>
  <c r="R1535" i="55"/>
  <c r="R1536" i="55"/>
  <c r="R1537" i="55"/>
  <c r="R1538" i="55"/>
  <c r="R1539" i="55"/>
  <c r="R1540" i="55"/>
  <c r="R1541" i="55"/>
  <c r="R1542" i="55"/>
  <c r="R1543" i="55"/>
  <c r="R1544" i="55"/>
  <c r="R1545" i="55"/>
  <c r="R1546" i="55"/>
  <c r="R1547" i="55"/>
  <c r="R1548" i="55"/>
  <c r="R1549" i="55"/>
  <c r="R1550" i="55"/>
  <c r="R1551" i="55"/>
  <c r="R1552" i="55"/>
  <c r="R1553" i="55"/>
  <c r="R1554" i="55"/>
  <c r="R1555" i="55"/>
  <c r="R1556" i="55"/>
  <c r="R1557" i="55"/>
  <c r="R1558" i="55"/>
  <c r="R1559" i="55"/>
  <c r="R1560" i="55"/>
  <c r="R1561" i="55"/>
  <c r="R1562" i="55"/>
  <c r="R1563" i="55"/>
  <c r="R1564" i="55"/>
  <c r="R1565" i="55"/>
  <c r="R1566" i="55"/>
  <c r="R1567" i="55"/>
  <c r="R1568" i="55"/>
  <c r="R1569" i="55"/>
  <c r="R1570" i="55"/>
  <c r="R1571" i="55"/>
  <c r="R1572" i="55"/>
  <c r="R1573" i="55"/>
  <c r="R1574" i="55"/>
  <c r="R1575" i="55"/>
  <c r="R1576" i="55"/>
  <c r="R1577" i="55"/>
  <c r="R1578" i="55"/>
  <c r="R1579" i="55"/>
  <c r="R1580" i="55"/>
  <c r="R1581" i="55"/>
  <c r="R1582" i="55"/>
  <c r="R1583" i="55"/>
  <c r="R1584" i="55"/>
  <c r="R1585" i="55"/>
  <c r="R1586" i="55"/>
  <c r="R1587" i="55"/>
  <c r="R1588" i="55"/>
  <c r="R1589" i="55"/>
  <c r="R1590" i="55"/>
  <c r="R1591" i="55"/>
  <c r="R1592" i="55"/>
  <c r="R1593" i="55"/>
  <c r="R1594" i="55"/>
  <c r="R1595" i="55"/>
  <c r="R1596" i="55"/>
  <c r="R1597" i="55"/>
  <c r="R1598" i="55"/>
  <c r="R1599" i="55"/>
  <c r="R1600" i="55"/>
  <c r="R1601" i="55"/>
  <c r="R1602" i="55"/>
  <c r="R1603" i="55"/>
  <c r="R1604" i="55"/>
  <c r="R1605" i="55"/>
  <c r="R1606" i="55"/>
  <c r="R1607" i="55"/>
  <c r="R1608" i="55"/>
  <c r="R1609" i="55"/>
  <c r="R1610" i="55"/>
  <c r="R1611" i="55"/>
  <c r="R1612" i="55"/>
  <c r="R1613" i="55"/>
  <c r="R1614" i="55"/>
  <c r="R1615" i="55"/>
  <c r="R1616" i="55"/>
  <c r="R1617" i="55"/>
  <c r="R1618" i="55"/>
  <c r="R1619" i="55"/>
  <c r="R1620" i="55"/>
  <c r="R1621" i="55"/>
  <c r="R1622" i="55"/>
  <c r="R1623" i="55"/>
  <c r="R1624" i="55"/>
  <c r="R1625" i="55"/>
  <c r="R1626" i="55"/>
  <c r="R1627" i="55"/>
  <c r="R1628" i="55"/>
  <c r="R1629" i="55"/>
  <c r="R1630" i="55"/>
  <c r="R1631" i="55"/>
  <c r="R1632" i="55"/>
  <c r="R1633" i="55"/>
  <c r="R1634" i="55"/>
  <c r="R1635" i="55"/>
  <c r="R1636" i="55"/>
  <c r="R1637" i="55"/>
  <c r="R1638" i="55"/>
  <c r="R1639" i="55"/>
  <c r="R1640" i="55"/>
  <c r="R1641" i="55"/>
  <c r="R1642" i="55"/>
  <c r="R1643" i="55"/>
  <c r="R1644" i="55"/>
  <c r="R1645" i="55"/>
  <c r="R1646" i="55"/>
  <c r="R1647" i="55"/>
  <c r="R1648" i="55"/>
  <c r="R1649" i="55"/>
  <c r="R1650" i="55"/>
  <c r="R1651" i="55"/>
  <c r="R1652" i="55"/>
  <c r="R1653" i="55"/>
  <c r="R1654" i="55"/>
  <c r="R1655" i="55"/>
  <c r="R1656" i="55"/>
  <c r="R1657" i="55"/>
  <c r="R1658" i="55"/>
  <c r="R1659" i="55"/>
  <c r="R1660" i="55"/>
  <c r="R1661" i="55"/>
  <c r="R1662" i="55"/>
  <c r="R1663" i="55"/>
  <c r="R1664" i="55"/>
  <c r="R1665" i="55"/>
  <c r="R1666" i="55"/>
  <c r="R1667" i="55"/>
  <c r="R1668" i="55"/>
  <c r="R1669" i="55"/>
  <c r="R1670" i="55"/>
  <c r="R1671" i="55"/>
  <c r="R1672" i="55"/>
  <c r="R1673" i="55"/>
  <c r="R1674" i="55"/>
  <c r="R1675" i="55"/>
  <c r="R1676" i="55"/>
  <c r="R1677" i="55"/>
  <c r="R1678" i="55"/>
  <c r="R1679" i="55"/>
  <c r="R1680" i="55"/>
  <c r="R1681" i="55"/>
  <c r="R1682" i="55"/>
  <c r="R1683" i="55"/>
  <c r="R1684" i="55"/>
  <c r="R1685" i="55"/>
  <c r="R1686" i="55"/>
  <c r="R1687" i="55"/>
  <c r="R1688" i="55"/>
  <c r="R1689" i="55"/>
  <c r="R1690" i="55"/>
  <c r="R1691" i="55"/>
  <c r="R1692" i="55"/>
  <c r="R1693" i="55"/>
  <c r="R1694" i="55"/>
  <c r="R1695" i="55"/>
  <c r="R1696" i="55"/>
  <c r="R1697" i="55"/>
  <c r="R1698" i="55"/>
  <c r="R1699" i="55"/>
  <c r="R1700" i="55"/>
  <c r="R1701" i="55"/>
  <c r="R1702" i="55"/>
  <c r="R1703" i="55"/>
  <c r="R1704" i="55"/>
  <c r="R1705" i="55"/>
  <c r="R1706" i="55"/>
  <c r="R1707" i="55"/>
  <c r="R1708" i="55"/>
  <c r="R1709" i="55"/>
  <c r="R1710" i="55"/>
  <c r="R1711" i="55"/>
  <c r="R1712" i="55"/>
  <c r="R1713" i="55"/>
  <c r="R1714" i="55"/>
  <c r="R1715" i="55"/>
  <c r="R1716" i="55"/>
  <c r="R1717" i="55"/>
  <c r="R1718" i="55"/>
  <c r="R1719" i="55"/>
  <c r="R1720" i="55"/>
  <c r="R1721" i="55"/>
  <c r="R1722" i="55"/>
  <c r="R1723" i="55"/>
  <c r="R1724" i="55"/>
  <c r="R1725" i="55"/>
  <c r="R1726" i="55"/>
  <c r="R1727" i="55"/>
  <c r="R1728" i="55"/>
  <c r="R1729" i="55"/>
  <c r="R1730" i="55"/>
  <c r="R1731" i="55"/>
  <c r="R1732" i="55"/>
  <c r="R1733" i="55"/>
  <c r="R1734" i="55"/>
  <c r="R1735" i="55"/>
  <c r="R1736" i="55"/>
  <c r="R1737" i="55"/>
  <c r="R1738" i="55"/>
  <c r="R1739" i="55"/>
  <c r="R1740" i="55"/>
  <c r="R1741" i="55"/>
  <c r="R1742" i="55"/>
  <c r="R1743" i="55"/>
  <c r="R1744" i="55"/>
  <c r="R1745" i="55"/>
  <c r="R1746" i="55"/>
  <c r="R1747" i="55"/>
  <c r="R1748" i="55"/>
  <c r="R1749" i="55"/>
  <c r="R1750" i="55"/>
  <c r="R1751" i="55"/>
  <c r="R1752" i="55"/>
  <c r="R1753" i="55"/>
  <c r="R1754" i="55"/>
  <c r="R1755" i="55"/>
  <c r="R1756" i="55"/>
  <c r="R1757" i="55"/>
  <c r="R1758" i="55"/>
  <c r="R1759" i="55"/>
  <c r="R1760" i="55"/>
  <c r="R1761" i="55"/>
  <c r="R1762" i="55"/>
  <c r="R1763" i="55"/>
  <c r="R1764" i="55"/>
  <c r="R1765" i="55"/>
  <c r="R1766" i="55"/>
  <c r="R1767" i="55"/>
  <c r="R1768" i="55"/>
  <c r="R1769" i="55"/>
  <c r="R1770" i="55"/>
  <c r="R1771" i="55"/>
  <c r="R1772" i="55"/>
  <c r="R1773" i="55"/>
  <c r="R1774" i="55"/>
  <c r="R1775" i="55"/>
  <c r="R1776" i="55"/>
  <c r="R1777" i="55"/>
  <c r="R1778" i="55"/>
  <c r="R1779" i="55"/>
  <c r="R1780" i="55"/>
  <c r="R1781" i="55"/>
  <c r="R1782" i="55"/>
  <c r="R1783" i="55"/>
  <c r="R1784" i="55"/>
  <c r="R1785" i="55"/>
  <c r="R1786" i="55"/>
  <c r="R1787" i="55"/>
  <c r="R1788" i="55"/>
  <c r="R1789" i="55"/>
  <c r="R1790" i="55"/>
  <c r="R1791" i="55"/>
  <c r="R1792" i="55"/>
  <c r="R1793" i="55"/>
  <c r="R1794" i="55"/>
  <c r="R1795" i="55"/>
  <c r="R1796" i="55"/>
  <c r="R1797" i="55"/>
  <c r="R1798" i="55"/>
  <c r="R1799" i="55"/>
  <c r="R1800" i="55"/>
  <c r="R1801" i="55"/>
  <c r="R1802" i="55"/>
  <c r="R1803" i="55"/>
  <c r="R1804" i="55"/>
  <c r="R1805" i="55"/>
  <c r="R1806" i="55"/>
  <c r="R1807" i="55"/>
  <c r="R1808" i="55"/>
  <c r="R1809" i="55"/>
  <c r="R1810" i="55"/>
  <c r="R1811" i="55"/>
  <c r="R1812" i="55"/>
  <c r="R1813" i="55"/>
  <c r="R1814" i="55"/>
  <c r="R1815" i="55"/>
  <c r="R1816" i="55"/>
  <c r="R1817" i="55"/>
  <c r="R1818" i="55"/>
  <c r="R1819" i="55"/>
  <c r="R1820" i="55"/>
  <c r="R1821" i="55"/>
  <c r="R1822" i="55"/>
  <c r="R1823" i="55"/>
  <c r="R1824" i="55"/>
  <c r="R1825" i="55"/>
  <c r="R1826" i="55"/>
  <c r="R1827" i="55"/>
  <c r="P8" i="55"/>
  <c r="P11" i="55"/>
  <c r="P14" i="55"/>
  <c r="P17" i="55"/>
  <c r="P22" i="55"/>
  <c r="P25" i="55"/>
  <c r="P28" i="55"/>
  <c r="P31" i="55"/>
  <c r="P32" i="55"/>
  <c r="P33" i="55"/>
  <c r="P34" i="55"/>
  <c r="P35" i="55"/>
  <c r="P36" i="55"/>
  <c r="P37" i="55"/>
  <c r="P48" i="55"/>
  <c r="P49" i="55"/>
  <c r="P57" i="55"/>
  <c r="P58" i="55"/>
  <c r="P60" i="55"/>
  <c r="P61" i="55"/>
  <c r="P64" i="55"/>
  <c r="P70" i="55"/>
  <c r="P84" i="55"/>
  <c r="P90" i="55"/>
  <c r="P105" i="55"/>
  <c r="P106" i="55"/>
  <c r="P107" i="55"/>
  <c r="P108" i="55"/>
  <c r="P109" i="55"/>
  <c r="P110" i="55"/>
  <c r="P111" i="55"/>
  <c r="P112" i="55"/>
  <c r="P113" i="55"/>
  <c r="P114" i="55"/>
  <c r="P115" i="55"/>
  <c r="P116" i="55"/>
  <c r="P117" i="55"/>
  <c r="P123" i="55"/>
  <c r="P124" i="55"/>
  <c r="P125" i="55"/>
  <c r="P126" i="55"/>
  <c r="P127" i="55"/>
  <c r="P128" i="55"/>
  <c r="P129" i="55"/>
  <c r="P136" i="55"/>
  <c r="P152" i="55"/>
  <c r="P153" i="55"/>
  <c r="P154" i="55"/>
  <c r="P155" i="55"/>
  <c r="P156" i="55"/>
  <c r="P157" i="55"/>
  <c r="P158" i="55"/>
  <c r="P159" i="55"/>
  <c r="P160" i="55"/>
  <c r="P161" i="55"/>
  <c r="P162" i="55"/>
  <c r="P163" i="55"/>
  <c r="P164" i="55"/>
  <c r="P165" i="55"/>
  <c r="P166" i="55"/>
  <c r="P173" i="55"/>
  <c r="P174" i="55"/>
  <c r="P175" i="55"/>
  <c r="P176" i="55"/>
  <c r="P177" i="55"/>
  <c r="P178" i="55"/>
  <c r="P179" i="55"/>
  <c r="P180" i="55"/>
  <c r="P186" i="55"/>
  <c r="P192" i="55"/>
  <c r="P193" i="55"/>
  <c r="P194" i="55"/>
  <c r="P195" i="55"/>
  <c r="P196" i="55"/>
  <c r="P197" i="55"/>
  <c r="P198" i="55"/>
  <c r="P199" i="55"/>
  <c r="P200" i="55"/>
  <c r="P201" i="55"/>
  <c r="P202" i="55"/>
  <c r="P203" i="55"/>
  <c r="P204" i="55"/>
  <c r="P210" i="55"/>
  <c r="P211" i="55"/>
  <c r="P212" i="55"/>
  <c r="P213" i="55"/>
  <c r="P214" i="55"/>
  <c r="P215" i="55"/>
  <c r="P216" i="55"/>
  <c r="P222" i="55"/>
  <c r="P223" i="55"/>
  <c r="P224" i="55"/>
  <c r="P225" i="55"/>
  <c r="P226" i="55"/>
  <c r="P227" i="55"/>
  <c r="P228" i="55"/>
  <c r="P230" i="55"/>
  <c r="P231" i="55"/>
  <c r="P244" i="55"/>
  <c r="P251" i="55"/>
  <c r="P257" i="55"/>
  <c r="P263" i="55"/>
  <c r="P269" i="55"/>
  <c r="P275" i="55"/>
  <c r="P281" i="55"/>
  <c r="P282" i="55"/>
  <c r="P283" i="55"/>
  <c r="P284" i="55"/>
  <c r="P285" i="55"/>
  <c r="P289" i="55"/>
  <c r="P293" i="55"/>
  <c r="P298" i="55"/>
  <c r="P300" i="55"/>
  <c r="P303" i="55"/>
  <c r="P304" i="55"/>
  <c r="P308" i="55"/>
  <c r="P326" i="55"/>
  <c r="P327" i="55"/>
  <c r="P329" i="55"/>
  <c r="P331" i="55"/>
  <c r="P338" i="55"/>
  <c r="P340" i="55"/>
  <c r="P344" i="55"/>
  <c r="P355" i="55"/>
  <c r="P358" i="55"/>
  <c r="P362" i="55"/>
  <c r="P368" i="55"/>
  <c r="P374" i="55"/>
  <c r="P380" i="55"/>
  <c r="P391" i="55"/>
  <c r="P395" i="55"/>
  <c r="P397" i="55"/>
  <c r="P398" i="55"/>
  <c r="P400" i="55"/>
  <c r="P402" i="55"/>
  <c r="P405" i="55"/>
  <c r="P408" i="55"/>
  <c r="P411" i="55"/>
  <c r="P415" i="55"/>
  <c r="P425" i="55"/>
  <c r="P433" i="55"/>
  <c r="P434" i="55"/>
  <c r="P435" i="55"/>
  <c r="P443" i="55"/>
  <c r="P450" i="55"/>
  <c r="P452" i="55"/>
  <c r="P456" i="55"/>
  <c r="P457" i="55"/>
  <c r="P463" i="55"/>
  <c r="P470" i="55"/>
  <c r="P476" i="55"/>
  <c r="P483" i="55"/>
  <c r="P489" i="55"/>
  <c r="P504" i="55"/>
  <c r="P512" i="55"/>
  <c r="P518" i="55"/>
  <c r="P521" i="55"/>
  <c r="P538" i="55"/>
  <c r="P545" i="55"/>
  <c r="P553" i="55"/>
  <c r="P570" i="55"/>
  <c r="P575" i="55"/>
  <c r="P579" i="55"/>
  <c r="P583" i="55"/>
  <c r="P587" i="55"/>
  <c r="P588" i="55"/>
  <c r="P593" i="55"/>
  <c r="P601" i="55"/>
  <c r="P606" i="55"/>
  <c r="P608" i="55"/>
  <c r="P611" i="55"/>
  <c r="P614" i="55"/>
  <c r="P617" i="55"/>
  <c r="P618" i="55"/>
  <c r="P620" i="55"/>
  <c r="P625" i="55"/>
  <c r="P628" i="55"/>
  <c r="P633" i="55"/>
  <c r="P634" i="55"/>
  <c r="P635" i="55"/>
  <c r="P636" i="55"/>
  <c r="P638" i="55"/>
  <c r="P641" i="55"/>
  <c r="P647" i="55"/>
  <c r="P653" i="55"/>
  <c r="P659" i="55"/>
  <c r="P681" i="55"/>
  <c r="P686" i="55"/>
  <c r="P703" i="55"/>
  <c r="P707" i="55"/>
  <c r="P713" i="55"/>
  <c r="P714" i="55"/>
  <c r="P726" i="55"/>
  <c r="P730" i="55"/>
  <c r="P731" i="55"/>
  <c r="P741" i="55"/>
  <c r="P749" i="55"/>
  <c r="P750" i="55"/>
  <c r="P751" i="55"/>
  <c r="P752" i="55"/>
  <c r="P753" i="55"/>
  <c r="P754" i="55"/>
  <c r="P755" i="55"/>
  <c r="P756" i="55"/>
  <c r="P757" i="55"/>
  <c r="P758" i="55"/>
  <c r="P759" i="55"/>
  <c r="P760" i="55"/>
  <c r="P761" i="55"/>
  <c r="P762" i="55"/>
  <c r="P763" i="55"/>
  <c r="P764" i="55"/>
  <c r="P765" i="55"/>
  <c r="P766" i="55"/>
  <c r="P767" i="55"/>
  <c r="P768" i="55"/>
  <c r="P769" i="55"/>
  <c r="P770" i="55"/>
  <c r="P780" i="55"/>
  <c r="P781" i="55"/>
  <c r="P782" i="55"/>
  <c r="P783" i="55"/>
  <c r="P784" i="55"/>
  <c r="P785" i="55"/>
  <c r="P786" i="55"/>
  <c r="P787" i="55"/>
  <c r="P788" i="55"/>
  <c r="P789" i="55"/>
  <c r="P790" i="55"/>
  <c r="P791" i="55"/>
  <c r="P792" i="55"/>
  <c r="P793" i="55"/>
  <c r="P794" i="55"/>
  <c r="P795" i="55"/>
  <c r="P796" i="55"/>
  <c r="P797" i="55"/>
  <c r="P798" i="55"/>
  <c r="P799" i="55"/>
  <c r="P800" i="55"/>
  <c r="P801" i="55"/>
  <c r="P802" i="55"/>
  <c r="P803" i="55"/>
  <c r="P804" i="55"/>
  <c r="P805" i="55"/>
  <c r="P806" i="55"/>
  <c r="P807" i="55"/>
  <c r="P808" i="55"/>
  <c r="P820" i="55"/>
  <c r="P825" i="55"/>
  <c r="P830" i="55"/>
  <c r="P836" i="55"/>
  <c r="P839" i="55"/>
  <c r="P847" i="55"/>
  <c r="P848" i="55"/>
  <c r="P849" i="55"/>
  <c r="P850" i="55"/>
  <c r="P860" i="55"/>
  <c r="P863" i="55"/>
  <c r="P864" i="55"/>
  <c r="P865" i="55"/>
  <c r="P866" i="55"/>
  <c r="P867" i="55"/>
  <c r="P868" i="55"/>
  <c r="P873" i="55"/>
  <c r="P880" i="55"/>
  <c r="P892" i="55"/>
  <c r="P899" i="55"/>
  <c r="P901" i="55"/>
  <c r="P906" i="55"/>
  <c r="P910" i="55"/>
  <c r="P911" i="55"/>
  <c r="P912" i="55"/>
  <c r="P913" i="55"/>
  <c r="P925" i="55"/>
  <c r="P927" i="55"/>
  <c r="P928" i="55"/>
  <c r="P930" i="55"/>
  <c r="P935" i="55"/>
  <c r="P939" i="55"/>
  <c r="P940" i="55"/>
  <c r="P943" i="55"/>
  <c r="P944" i="55"/>
  <c r="P945" i="55"/>
  <c r="P946" i="55"/>
  <c r="P947" i="55"/>
  <c r="P948" i="55"/>
  <c r="P949" i="55"/>
  <c r="P950" i="55"/>
  <c r="P951" i="55"/>
  <c r="P952" i="55"/>
  <c r="P953" i="55"/>
  <c r="P955" i="55"/>
  <c r="P956" i="55"/>
  <c r="P957" i="55"/>
  <c r="P958" i="55"/>
  <c r="P959" i="55"/>
  <c r="P960" i="55"/>
  <c r="P961" i="55"/>
  <c r="P962" i="55"/>
  <c r="P963" i="55"/>
  <c r="P964" i="55"/>
  <c r="P965" i="55"/>
  <c r="P966" i="55"/>
  <c r="P967" i="55"/>
  <c r="P968" i="55"/>
  <c r="P969" i="55"/>
  <c r="P970" i="55"/>
  <c r="P971" i="55"/>
  <c r="P972" i="55"/>
  <c r="P973" i="55"/>
  <c r="P974" i="55"/>
  <c r="P975" i="55"/>
  <c r="P976" i="55"/>
  <c r="P977" i="55"/>
  <c r="P978" i="55"/>
  <c r="P979" i="55"/>
  <c r="P980" i="55"/>
  <c r="P981" i="55"/>
  <c r="P982" i="55"/>
  <c r="P983" i="55"/>
  <c r="P984" i="55"/>
  <c r="P985" i="55"/>
  <c r="P986" i="55"/>
  <c r="P987" i="55"/>
  <c r="P988" i="55"/>
  <c r="P989" i="55"/>
  <c r="P990" i="55"/>
  <c r="P991" i="55"/>
  <c r="P992" i="55"/>
  <c r="P993" i="55"/>
  <c r="P994" i="55"/>
  <c r="P995" i="55"/>
  <c r="P996" i="55"/>
  <c r="P997" i="55"/>
  <c r="P998" i="55"/>
  <c r="P999" i="55"/>
  <c r="P1000" i="55"/>
  <c r="P1001" i="55"/>
  <c r="P1002" i="55"/>
  <c r="P1003" i="55"/>
  <c r="P1004" i="55"/>
  <c r="P1005" i="55"/>
  <c r="P1006" i="55"/>
  <c r="P1007" i="55"/>
  <c r="P1008" i="55"/>
  <c r="P1009" i="55"/>
  <c r="P1010" i="55"/>
  <c r="P1011" i="55"/>
  <c r="P1012" i="55"/>
  <c r="P1013" i="55"/>
  <c r="P1014" i="55"/>
  <c r="P1015" i="55"/>
  <c r="P1016" i="55"/>
  <c r="P1017" i="55"/>
  <c r="P1018" i="55"/>
  <c r="P1019" i="55"/>
  <c r="P1020" i="55"/>
  <c r="P1021" i="55"/>
  <c r="P1022" i="55"/>
  <c r="P1023" i="55"/>
  <c r="P1024" i="55"/>
  <c r="P1025" i="55"/>
  <c r="P1026" i="55"/>
  <c r="P1027" i="55"/>
  <c r="P1028" i="55"/>
  <c r="P1029" i="55"/>
  <c r="P1030" i="55"/>
  <c r="P1031" i="55"/>
  <c r="P1032" i="55"/>
  <c r="P1033" i="55"/>
  <c r="P1034" i="55"/>
  <c r="P1035" i="55"/>
  <c r="P1036" i="55"/>
  <c r="P1037" i="55"/>
  <c r="P1038" i="55"/>
  <c r="P1039" i="55"/>
  <c r="P1040" i="55"/>
  <c r="P1041" i="55"/>
  <c r="P1042" i="55"/>
  <c r="P1043" i="55"/>
  <c r="P1044" i="55"/>
  <c r="P1045" i="55"/>
  <c r="P1046" i="55"/>
  <c r="P1047" i="55"/>
  <c r="P1048" i="55"/>
  <c r="P1049" i="55"/>
  <c r="P1050" i="55"/>
  <c r="P1051" i="55"/>
  <c r="P1052" i="55"/>
  <c r="P1053" i="55"/>
  <c r="P1055" i="55"/>
  <c r="P1056" i="55"/>
  <c r="P1057" i="55"/>
  <c r="P1058" i="55"/>
  <c r="P1059" i="55"/>
  <c r="P1061" i="55"/>
  <c r="P1062" i="55"/>
  <c r="P1063" i="55"/>
  <c r="P1064" i="55"/>
  <c r="P1065" i="55"/>
  <c r="P1067" i="55"/>
  <c r="P1068" i="55"/>
  <c r="P1069" i="55"/>
  <c r="P1070" i="55"/>
  <c r="P1071" i="55"/>
  <c r="P1072" i="55"/>
  <c r="P1073" i="55"/>
  <c r="P1074" i="55"/>
  <c r="P1075" i="55"/>
  <c r="P1076" i="55"/>
  <c r="P1077" i="55"/>
  <c r="P1078" i="55"/>
  <c r="P1079" i="55"/>
  <c r="P1080" i="55"/>
  <c r="P1081" i="55"/>
  <c r="P1082" i="55"/>
  <c r="P1083" i="55"/>
  <c r="P1084" i="55"/>
  <c r="P1085" i="55"/>
  <c r="P1086" i="55"/>
  <c r="P1087" i="55"/>
  <c r="P1088" i="55"/>
  <c r="P1089" i="55"/>
  <c r="P1090" i="55"/>
  <c r="P1091" i="55"/>
  <c r="P1092" i="55"/>
  <c r="P1093" i="55"/>
  <c r="P1094" i="55"/>
  <c r="P1095" i="55"/>
  <c r="P1096" i="55"/>
  <c r="P1097" i="55"/>
  <c r="P1098" i="55"/>
  <c r="P1099" i="55"/>
  <c r="P1100" i="55"/>
  <c r="P1101" i="55"/>
  <c r="P1102" i="55"/>
  <c r="P1103" i="55"/>
  <c r="P1104" i="55"/>
  <c r="P1105" i="55"/>
  <c r="P1106" i="55"/>
  <c r="P1107" i="55"/>
  <c r="P1108" i="55"/>
  <c r="P1110" i="55"/>
  <c r="P1111" i="55"/>
  <c r="P1112" i="55"/>
  <c r="P1113" i="55"/>
  <c r="P1114" i="55"/>
  <c r="P1115" i="55"/>
  <c r="P1116" i="55"/>
  <c r="P1117" i="55"/>
  <c r="P1118" i="55"/>
  <c r="P1119" i="55"/>
  <c r="P1120" i="55"/>
  <c r="P1121" i="55"/>
  <c r="P1122" i="55"/>
  <c r="P1123" i="55"/>
  <c r="P1124" i="55"/>
  <c r="P1125" i="55"/>
  <c r="P1126" i="55"/>
  <c r="P1127" i="55"/>
  <c r="P1128" i="55"/>
  <c r="P1129" i="55"/>
  <c r="P1130" i="55"/>
  <c r="P1132" i="55"/>
  <c r="P1135" i="55"/>
  <c r="P1136" i="55"/>
  <c r="P1137" i="55"/>
  <c r="P1139" i="55"/>
  <c r="P1140" i="55"/>
  <c r="P1141" i="55"/>
  <c r="P1142" i="55"/>
  <c r="P1144" i="55"/>
  <c r="P1145" i="55"/>
  <c r="P1146" i="55"/>
  <c r="P1147" i="55"/>
  <c r="P1148" i="55"/>
  <c r="P1149" i="55"/>
  <c r="P1150" i="55"/>
  <c r="P1151" i="55"/>
  <c r="P1152" i="55"/>
  <c r="P1153" i="55"/>
  <c r="P1154" i="55"/>
  <c r="P1155" i="55"/>
  <c r="P1156" i="55"/>
  <c r="P1157" i="55"/>
  <c r="P1158" i="55"/>
  <c r="P1159" i="55"/>
  <c r="P1160" i="55"/>
  <c r="P1161" i="55"/>
  <c r="P1162" i="55"/>
  <c r="P1163" i="55"/>
  <c r="P1164" i="55"/>
  <c r="P1165" i="55"/>
  <c r="P1166" i="55"/>
  <c r="P1167" i="55"/>
  <c r="P1168" i="55"/>
  <c r="P1169" i="55"/>
  <c r="P1170" i="55"/>
  <c r="P1171" i="55"/>
  <c r="P1172" i="55"/>
  <c r="P1173" i="55"/>
  <c r="P1174" i="55"/>
  <c r="P1175" i="55"/>
  <c r="P1176" i="55"/>
  <c r="P1177" i="55"/>
  <c r="P1178" i="55"/>
  <c r="P1179" i="55"/>
  <c r="P1180" i="55"/>
  <c r="P1181" i="55"/>
  <c r="P1182" i="55"/>
  <c r="P1183" i="55"/>
  <c r="P1184" i="55"/>
  <c r="P1185" i="55"/>
  <c r="P1186" i="55"/>
  <c r="P1187" i="55"/>
  <c r="P1188" i="55"/>
  <c r="P1189" i="55"/>
  <c r="P1190" i="55"/>
  <c r="P1191" i="55"/>
  <c r="P1192" i="55"/>
  <c r="P1193" i="55"/>
  <c r="P1194" i="55"/>
  <c r="P1195" i="55"/>
  <c r="P1196" i="55"/>
  <c r="P1197" i="55"/>
  <c r="P1198" i="55"/>
  <c r="P1199" i="55"/>
  <c r="P1200" i="55"/>
  <c r="P1201" i="55"/>
  <c r="P1202" i="55"/>
  <c r="P1203" i="55"/>
  <c r="P1204" i="55"/>
  <c r="P1205" i="55"/>
  <c r="P1206" i="55"/>
  <c r="P1207" i="55"/>
  <c r="P1208" i="55"/>
  <c r="P1209" i="55"/>
  <c r="P1210" i="55"/>
  <c r="P1211" i="55"/>
  <c r="P1212" i="55"/>
  <c r="P1213" i="55"/>
  <c r="P1214" i="55"/>
  <c r="P1215" i="55"/>
  <c r="P1216" i="55"/>
  <c r="P1217" i="55"/>
  <c r="P1218" i="55"/>
  <c r="P1219" i="55"/>
  <c r="P1220" i="55"/>
  <c r="P1221" i="55"/>
  <c r="P1222" i="55"/>
  <c r="P1223" i="55"/>
  <c r="P1224" i="55"/>
  <c r="P1225" i="55"/>
  <c r="P1226" i="55"/>
  <c r="P1227" i="55"/>
  <c r="P1228" i="55"/>
  <c r="P1229" i="55"/>
  <c r="P1230" i="55"/>
  <c r="P1231" i="55"/>
  <c r="P1232" i="55"/>
  <c r="P1233" i="55"/>
  <c r="P1234" i="55"/>
  <c r="P1235" i="55"/>
  <c r="P1236" i="55"/>
  <c r="P1237" i="55"/>
  <c r="P1238" i="55"/>
  <c r="P1239" i="55"/>
  <c r="P1240" i="55"/>
  <c r="P1241" i="55"/>
  <c r="P1242" i="55"/>
  <c r="P1243" i="55"/>
  <c r="P1244" i="55"/>
  <c r="P1245" i="55"/>
  <c r="P1246" i="55"/>
  <c r="P1247" i="55"/>
  <c r="P1248" i="55"/>
  <c r="P1249" i="55"/>
  <c r="P1250" i="55"/>
  <c r="P1251" i="55"/>
  <c r="P1252" i="55"/>
  <c r="P1253" i="55"/>
  <c r="P1254" i="55"/>
  <c r="P1255" i="55"/>
  <c r="P1256" i="55"/>
  <c r="P1257" i="55"/>
  <c r="P1258" i="55"/>
  <c r="P1259" i="55"/>
  <c r="P1260" i="55"/>
  <c r="P1261" i="55"/>
  <c r="P1262" i="55"/>
  <c r="P1263" i="55"/>
  <c r="P1264" i="55"/>
  <c r="P1265" i="55"/>
  <c r="P1266" i="55"/>
  <c r="P1267" i="55"/>
  <c r="P1268" i="55"/>
  <c r="P1269" i="55"/>
  <c r="P1270" i="55"/>
  <c r="P1271" i="55"/>
  <c r="P1272" i="55"/>
  <c r="P1273" i="55"/>
  <c r="P1274" i="55"/>
  <c r="P1275" i="55"/>
  <c r="P1276" i="55"/>
  <c r="P1277" i="55"/>
  <c r="P1278" i="55"/>
  <c r="P1279" i="55"/>
  <c r="P1280" i="55"/>
  <c r="P1281" i="55"/>
  <c r="P1282" i="55"/>
  <c r="P1283" i="55"/>
  <c r="P1284" i="55"/>
  <c r="P1285" i="55"/>
  <c r="P1286" i="55"/>
  <c r="P1287" i="55"/>
  <c r="P1288" i="55"/>
  <c r="P1289" i="55"/>
  <c r="P1290" i="55"/>
  <c r="P1291" i="55"/>
  <c r="P1292" i="55"/>
  <c r="P1293" i="55"/>
  <c r="P1294" i="55"/>
  <c r="P1295" i="55"/>
  <c r="P1296" i="55"/>
  <c r="P1297" i="55"/>
  <c r="P1298" i="55"/>
  <c r="P1299" i="55"/>
  <c r="P1300" i="55"/>
  <c r="P1301" i="55"/>
  <c r="P1302" i="55"/>
  <c r="P1303" i="55"/>
  <c r="P1304" i="55"/>
  <c r="P1305" i="55"/>
  <c r="P1306" i="55"/>
  <c r="P1307" i="55"/>
  <c r="P1308" i="55"/>
  <c r="P1309" i="55"/>
  <c r="P1310" i="55"/>
  <c r="P1311" i="55"/>
  <c r="P1312" i="55"/>
  <c r="P1313" i="55"/>
  <c r="P1314" i="55"/>
  <c r="P1315" i="55"/>
  <c r="P1316" i="55"/>
  <c r="P1317" i="55"/>
  <c r="P1318" i="55"/>
  <c r="P1319" i="55"/>
  <c r="P1320" i="55"/>
  <c r="P1321" i="55"/>
  <c r="P1322" i="55"/>
  <c r="P1323" i="55"/>
  <c r="P1324" i="55"/>
  <c r="P1325" i="55"/>
  <c r="P1326" i="55"/>
  <c r="P1327" i="55"/>
  <c r="P1328" i="55"/>
  <c r="P1329" i="55"/>
  <c r="P1330" i="55"/>
  <c r="P1331" i="55"/>
  <c r="P1332" i="55"/>
  <c r="P1333" i="55"/>
  <c r="P1334" i="55"/>
  <c r="P1335" i="55"/>
  <c r="P1336" i="55"/>
  <c r="P1337" i="55"/>
  <c r="P1338" i="55"/>
  <c r="P1339" i="55"/>
  <c r="P1340" i="55"/>
  <c r="P1341" i="55"/>
  <c r="P1342" i="55"/>
  <c r="P1343" i="55"/>
  <c r="P1344" i="55"/>
  <c r="P1345" i="55"/>
  <c r="P1346" i="55"/>
  <c r="P1347" i="55"/>
  <c r="P1348" i="55"/>
  <c r="P1349" i="55"/>
  <c r="P1350" i="55"/>
  <c r="P1351" i="55"/>
  <c r="P1352" i="55"/>
  <c r="P1353" i="55"/>
  <c r="P1354" i="55"/>
  <c r="P1355" i="55"/>
  <c r="P1356" i="55"/>
  <c r="P1357" i="55"/>
  <c r="P1358" i="55"/>
  <c r="P1359" i="55"/>
  <c r="P1360" i="55"/>
  <c r="P1361" i="55"/>
  <c r="P1362" i="55"/>
  <c r="P1363" i="55"/>
  <c r="P1364" i="55"/>
  <c r="P1365" i="55"/>
  <c r="P1366" i="55"/>
  <c r="P1367" i="55"/>
  <c r="P1368" i="55"/>
  <c r="P1369" i="55"/>
  <c r="P1370" i="55"/>
  <c r="P1371" i="55"/>
  <c r="P1372" i="55"/>
  <c r="P1373" i="55"/>
  <c r="P1374" i="55"/>
  <c r="P1375" i="55"/>
  <c r="P1376" i="55"/>
  <c r="P1377" i="55"/>
  <c r="P1378" i="55"/>
  <c r="P1379" i="55"/>
  <c r="P1380" i="55"/>
  <c r="P1381" i="55"/>
  <c r="P1382" i="55"/>
  <c r="P1383" i="55"/>
  <c r="P1384" i="55"/>
  <c r="P1385" i="55"/>
  <c r="P1386" i="55"/>
  <c r="P1387" i="55"/>
  <c r="P1388" i="55"/>
  <c r="P1389" i="55"/>
  <c r="P1390" i="55"/>
  <c r="P1391" i="55"/>
  <c r="P1392" i="55"/>
  <c r="P1393" i="55"/>
  <c r="P1394" i="55"/>
  <c r="P1395" i="55"/>
  <c r="P1396" i="55"/>
  <c r="P1397" i="55"/>
  <c r="P1398" i="55"/>
  <c r="P1399" i="55"/>
  <c r="P1400" i="55"/>
  <c r="P1401" i="55"/>
  <c r="P1402" i="55"/>
  <c r="P1403" i="55"/>
  <c r="P1404" i="55"/>
  <c r="P1405" i="55"/>
  <c r="P1406" i="55"/>
  <c r="P1407" i="55"/>
  <c r="P1408" i="55"/>
  <c r="P1409" i="55"/>
  <c r="P1410" i="55"/>
  <c r="P1411" i="55"/>
  <c r="P1412" i="55"/>
  <c r="P1413" i="55"/>
  <c r="P1414" i="55"/>
  <c r="P1416" i="55"/>
  <c r="P1417" i="55"/>
  <c r="P1418" i="55"/>
  <c r="P1422" i="55"/>
  <c r="P1423" i="55"/>
  <c r="P1424" i="55"/>
  <c r="P1425" i="55"/>
  <c r="P1516" i="55"/>
  <c r="P1517" i="55"/>
  <c r="P1518" i="55"/>
  <c r="P1519" i="55"/>
  <c r="P1520" i="55"/>
  <c r="P1521" i="55"/>
  <c r="P1522" i="55"/>
  <c r="P1523" i="55"/>
  <c r="P1524" i="55"/>
  <c r="P1525" i="55"/>
  <c r="P1526" i="55"/>
  <c r="P1527" i="55"/>
  <c r="P1528" i="55"/>
  <c r="P1529" i="55"/>
  <c r="P1530" i="55"/>
  <c r="P1531" i="55"/>
  <c r="P1532" i="55"/>
  <c r="P1533" i="55"/>
  <c r="P1534" i="55"/>
  <c r="P1535" i="55"/>
  <c r="P1536" i="55"/>
  <c r="P1537" i="55"/>
  <c r="P1538" i="55"/>
  <c r="P1539" i="55"/>
  <c r="P1540" i="55"/>
  <c r="P1541" i="55"/>
  <c r="P1542" i="55"/>
  <c r="P1543" i="55"/>
  <c r="P1544" i="55"/>
  <c r="P1545" i="55"/>
  <c r="P1546" i="55"/>
  <c r="P1547" i="55"/>
  <c r="P1548" i="55"/>
  <c r="P1549" i="55"/>
  <c r="P1550" i="55"/>
  <c r="P1551" i="55"/>
  <c r="P1552" i="55"/>
  <c r="P1553" i="55"/>
  <c r="P1554" i="55"/>
  <c r="P1555" i="55"/>
  <c r="P1556" i="55"/>
  <c r="P1557" i="55"/>
  <c r="P1558" i="55"/>
  <c r="P1559" i="55"/>
  <c r="P1560" i="55"/>
  <c r="P1561" i="55"/>
  <c r="P1562" i="55"/>
  <c r="P1563" i="55"/>
  <c r="P1564" i="55"/>
  <c r="P1565" i="55"/>
  <c r="P1566" i="55"/>
  <c r="P1567" i="55"/>
  <c r="P1568" i="55"/>
  <c r="P1569" i="55"/>
  <c r="P1570" i="55"/>
  <c r="P1571" i="55"/>
  <c r="P1572" i="55"/>
  <c r="P1573" i="55"/>
  <c r="P1574" i="55"/>
  <c r="P1575" i="55"/>
  <c r="P1576" i="55"/>
  <c r="P1577" i="55"/>
  <c r="P1578" i="55"/>
  <c r="P1579" i="55"/>
  <c r="P1580" i="55"/>
  <c r="P1581" i="55"/>
  <c r="P1582" i="55"/>
  <c r="P1583" i="55"/>
  <c r="P1584" i="55"/>
  <c r="P1585" i="55"/>
  <c r="P1586" i="55"/>
  <c r="P1587" i="55"/>
  <c r="P1588" i="55"/>
  <c r="P1589" i="55"/>
  <c r="P1590" i="55"/>
  <c r="P1591" i="55"/>
  <c r="P1592" i="55"/>
  <c r="P1593" i="55"/>
  <c r="P1594" i="55"/>
  <c r="P1595" i="55"/>
  <c r="P1596" i="55"/>
  <c r="P1597" i="55"/>
  <c r="P1598" i="55"/>
  <c r="P1599" i="55"/>
  <c r="P1600" i="55"/>
  <c r="P1601" i="55"/>
  <c r="P1602" i="55"/>
  <c r="P1603" i="55"/>
  <c r="P1604" i="55"/>
  <c r="P1605" i="55"/>
  <c r="P1606" i="55"/>
  <c r="P1607" i="55"/>
  <c r="P1608" i="55"/>
  <c r="P1609" i="55"/>
  <c r="P1610" i="55"/>
  <c r="P1611" i="55"/>
  <c r="P1612" i="55"/>
  <c r="P1613" i="55"/>
  <c r="P1614" i="55"/>
  <c r="P1615" i="55"/>
  <c r="P1616" i="55"/>
  <c r="P1617" i="55"/>
  <c r="P1618" i="55"/>
  <c r="P1619" i="55"/>
  <c r="P1620" i="55"/>
  <c r="P1621" i="55"/>
  <c r="P1622" i="55"/>
  <c r="P1623" i="55"/>
  <c r="P1624" i="55"/>
  <c r="P1625" i="55"/>
  <c r="P1626" i="55"/>
  <c r="P1627" i="55"/>
  <c r="P1628" i="55"/>
  <c r="P1629" i="55"/>
  <c r="P1630" i="55"/>
  <c r="P1631" i="55"/>
  <c r="P1632" i="55"/>
  <c r="P1633" i="55"/>
  <c r="P1634" i="55"/>
  <c r="P1635" i="55"/>
  <c r="P1636" i="55"/>
  <c r="P1637" i="55"/>
  <c r="P1638" i="55"/>
  <c r="P1639" i="55"/>
  <c r="P1640" i="55"/>
  <c r="P1641" i="55"/>
  <c r="P1642" i="55"/>
  <c r="P1643" i="55"/>
  <c r="P1644" i="55"/>
  <c r="P1645" i="55"/>
  <c r="P1646" i="55"/>
  <c r="P1647" i="55"/>
  <c r="P1648" i="55"/>
  <c r="P1649" i="55"/>
  <c r="P1650" i="55"/>
  <c r="P1651" i="55"/>
  <c r="P1652" i="55"/>
  <c r="P1653" i="55"/>
  <c r="P1654" i="55"/>
  <c r="P1655" i="55"/>
  <c r="P1656" i="55"/>
  <c r="P1657" i="55"/>
  <c r="P1658" i="55"/>
  <c r="P1659" i="55"/>
  <c r="P1660" i="55"/>
  <c r="P1661" i="55"/>
  <c r="P1662" i="55"/>
  <c r="P1663" i="55"/>
  <c r="P1664" i="55"/>
  <c r="P1665" i="55"/>
  <c r="P1666" i="55"/>
  <c r="P1667" i="55"/>
  <c r="P1668" i="55"/>
  <c r="P1669" i="55"/>
  <c r="P1670" i="55"/>
  <c r="P1671" i="55"/>
  <c r="P1672" i="55"/>
  <c r="P1673" i="55"/>
  <c r="P1674" i="55"/>
  <c r="P1675" i="55"/>
  <c r="P1676" i="55"/>
  <c r="P1677" i="55"/>
  <c r="P1678" i="55"/>
  <c r="P1679" i="55"/>
  <c r="P1680" i="55"/>
  <c r="P1681" i="55"/>
  <c r="P1682" i="55"/>
  <c r="P1683" i="55"/>
  <c r="P1684" i="55"/>
  <c r="P1685" i="55"/>
  <c r="P1686" i="55"/>
  <c r="P1687" i="55"/>
  <c r="P1688" i="55"/>
  <c r="P1689" i="55"/>
  <c r="P1690" i="55"/>
  <c r="P1691" i="55"/>
  <c r="P1692" i="55"/>
  <c r="P1693" i="55"/>
  <c r="P1694" i="55"/>
  <c r="P1695" i="55"/>
  <c r="P1696" i="55"/>
  <c r="P1697" i="55"/>
  <c r="P1698" i="55"/>
  <c r="P1699" i="55"/>
  <c r="P1700" i="55"/>
  <c r="P1701" i="55"/>
  <c r="P1702" i="55"/>
  <c r="P1703" i="55"/>
  <c r="P1704" i="55"/>
  <c r="P1705" i="55"/>
  <c r="P1706" i="55"/>
  <c r="P1707" i="55"/>
  <c r="P1708" i="55"/>
  <c r="P1709" i="55"/>
  <c r="P1710" i="55"/>
  <c r="P1711" i="55"/>
  <c r="P1712" i="55"/>
  <c r="P1713" i="55"/>
  <c r="P1714" i="55"/>
  <c r="P1715" i="55"/>
  <c r="P1716" i="55"/>
  <c r="P1717" i="55"/>
  <c r="P1718" i="55"/>
  <c r="P1719" i="55"/>
  <c r="P1720" i="55"/>
  <c r="P1721" i="55"/>
  <c r="P1722" i="55"/>
  <c r="P1723" i="55"/>
  <c r="P1724" i="55"/>
  <c r="P1725" i="55"/>
  <c r="P1726" i="55"/>
  <c r="P1727" i="55"/>
  <c r="P1728" i="55"/>
  <c r="P1729" i="55"/>
  <c r="P1730" i="55"/>
  <c r="P1731" i="55"/>
  <c r="P1732" i="55"/>
  <c r="P1733" i="55"/>
  <c r="P1734" i="55"/>
  <c r="P1735" i="55"/>
  <c r="P1736" i="55"/>
  <c r="P1737" i="55"/>
  <c r="P1738" i="55"/>
  <c r="P1739" i="55"/>
  <c r="P1740" i="55"/>
  <c r="P1741" i="55"/>
  <c r="P1742" i="55"/>
  <c r="P1743" i="55"/>
  <c r="P1744" i="55"/>
  <c r="P1745" i="55"/>
  <c r="P1746" i="55"/>
  <c r="P1747" i="55"/>
  <c r="P1748" i="55"/>
  <c r="P1749" i="55"/>
  <c r="P1750" i="55"/>
  <c r="P1751" i="55"/>
  <c r="P1752" i="55"/>
  <c r="P1753" i="55"/>
  <c r="P1754" i="55"/>
  <c r="P1755" i="55"/>
  <c r="P1756" i="55"/>
  <c r="P1757" i="55"/>
  <c r="P1758" i="55"/>
  <c r="P1759" i="55"/>
  <c r="P1760" i="55"/>
  <c r="P1761" i="55"/>
  <c r="P1762" i="55"/>
  <c r="P1763" i="55"/>
  <c r="P1764" i="55"/>
  <c r="P1765" i="55"/>
  <c r="P1766" i="55"/>
  <c r="P1767" i="55"/>
  <c r="P1768" i="55"/>
  <c r="P1769" i="55"/>
  <c r="P1770" i="55"/>
  <c r="P1771" i="55"/>
  <c r="P1772" i="55"/>
  <c r="P1773" i="55"/>
  <c r="P1774" i="55"/>
  <c r="P1775" i="55"/>
  <c r="P1776" i="55"/>
  <c r="P1777" i="55"/>
  <c r="P1778" i="55"/>
  <c r="P1779" i="55"/>
  <c r="P1780" i="55"/>
  <c r="P1781" i="55"/>
  <c r="P1782" i="55"/>
  <c r="P1783" i="55"/>
  <c r="P1784" i="55"/>
  <c r="P1785" i="55"/>
  <c r="P1786" i="55"/>
  <c r="P1787" i="55"/>
  <c r="P1788" i="55"/>
  <c r="P1789" i="55"/>
  <c r="P1790" i="55"/>
  <c r="P1791" i="55"/>
  <c r="P1792" i="55"/>
  <c r="P1793" i="55"/>
  <c r="P1794" i="55"/>
  <c r="P1795" i="55"/>
  <c r="P1796" i="55"/>
  <c r="P1797" i="55"/>
  <c r="P1798" i="55"/>
  <c r="P1799" i="55"/>
  <c r="P1800" i="55"/>
  <c r="P1801" i="55"/>
  <c r="P1802" i="55"/>
  <c r="P1803" i="55"/>
  <c r="P1804" i="55"/>
  <c r="P1805" i="55"/>
  <c r="P1806" i="55"/>
  <c r="P1807" i="55"/>
  <c r="P1808" i="55"/>
  <c r="P1809" i="55"/>
  <c r="P1810" i="55"/>
  <c r="P1811" i="55"/>
  <c r="P1812" i="55"/>
  <c r="P1813" i="55"/>
  <c r="P1814" i="55"/>
  <c r="P1815" i="55"/>
  <c r="P1816" i="55"/>
  <c r="P1817" i="55"/>
  <c r="P1818" i="55"/>
  <c r="P1819" i="55"/>
  <c r="P1820" i="55"/>
  <c r="P1821" i="55"/>
  <c r="P1822" i="55"/>
  <c r="P1823" i="55"/>
  <c r="P1824" i="55"/>
  <c r="P1825" i="55"/>
  <c r="P1826" i="55"/>
  <c r="P1827" i="55"/>
  <c r="P1828" i="55"/>
  <c r="P1829" i="55"/>
  <c r="P1830" i="55"/>
  <c r="P1831" i="55"/>
  <c r="P1832" i="55"/>
  <c r="P1833" i="55"/>
  <c r="P1834" i="55"/>
  <c r="P1835" i="55"/>
  <c r="P1836" i="55"/>
  <c r="P1837" i="55"/>
  <c r="P1838" i="55"/>
  <c r="P1839" i="55"/>
  <c r="P1840" i="55"/>
  <c r="P1841" i="55"/>
  <c r="P1842" i="55"/>
  <c r="P1843" i="55"/>
  <c r="P1844" i="55"/>
  <c r="P1845" i="55"/>
  <c r="P1846" i="55"/>
  <c r="P1847" i="55"/>
  <c r="P1848" i="55"/>
  <c r="P1849" i="55"/>
  <c r="P1850" i="55"/>
  <c r="P1851" i="55"/>
  <c r="P1852" i="55"/>
  <c r="P1853" i="55"/>
  <c r="P1854" i="55"/>
  <c r="P1855" i="55"/>
  <c r="P1856" i="55"/>
  <c r="P1857" i="55"/>
  <c r="P1858" i="55"/>
  <c r="P1859" i="55"/>
  <c r="P1860" i="55"/>
  <c r="P1861" i="55"/>
  <c r="P1862" i="55"/>
  <c r="P1863" i="55"/>
  <c r="P1864" i="55"/>
  <c r="P1865" i="55"/>
  <c r="P1866" i="55"/>
  <c r="P1867" i="55"/>
  <c r="P1868" i="55"/>
  <c r="P1869" i="55"/>
  <c r="P1870" i="55"/>
  <c r="P1871" i="55"/>
  <c r="P1872" i="55"/>
  <c r="P1873" i="55"/>
  <c r="P1874" i="55"/>
  <c r="P1875" i="55"/>
  <c r="P1876" i="55"/>
  <c r="P1877" i="55"/>
  <c r="P1878" i="55"/>
  <c r="P1879" i="55"/>
  <c r="P1880" i="55"/>
  <c r="P1881" i="55"/>
  <c r="P1882" i="55"/>
  <c r="P1883" i="55"/>
  <c r="P1884" i="55"/>
  <c r="P1885" i="55"/>
  <c r="P1886" i="55"/>
  <c r="P1887" i="55"/>
  <c r="P1888" i="55"/>
  <c r="P1889" i="55"/>
  <c r="P1890" i="55"/>
  <c r="P1891" i="55"/>
  <c r="P1892" i="55"/>
  <c r="P1893" i="55"/>
  <c r="P1894" i="55"/>
  <c r="P1895" i="55"/>
  <c r="P1896" i="55"/>
  <c r="P1897" i="55"/>
  <c r="P1898" i="55"/>
  <c r="P1899" i="55"/>
  <c r="P1900" i="55"/>
  <c r="P1901" i="55"/>
  <c r="P1902" i="55"/>
  <c r="P1903" i="55"/>
  <c r="P1904" i="55"/>
  <c r="P1905" i="55"/>
  <c r="P1906" i="55"/>
  <c r="P1907" i="55"/>
  <c r="P1908" i="55"/>
  <c r="P1909" i="55"/>
  <c r="P1910" i="55"/>
  <c r="P1911" i="55"/>
  <c r="P1912" i="55"/>
  <c r="P1913" i="55"/>
  <c r="P1914" i="55"/>
  <c r="P1915" i="55"/>
  <c r="P1916" i="55"/>
  <c r="P1917" i="55"/>
  <c r="P1918" i="55"/>
  <c r="P1919" i="55"/>
  <c r="P1920" i="55"/>
  <c r="P1921" i="55"/>
  <c r="P1922" i="55"/>
  <c r="P1923" i="55"/>
  <c r="P1924" i="55"/>
  <c r="P1925" i="55"/>
  <c r="P1926" i="55"/>
  <c r="P1927" i="55"/>
  <c r="P1928" i="55"/>
  <c r="P1929" i="55"/>
  <c r="P1930" i="55"/>
  <c r="P1931" i="55"/>
  <c r="P1932" i="55"/>
  <c r="P1933" i="55"/>
  <c r="P1934" i="55"/>
  <c r="P1935" i="55"/>
  <c r="P1936" i="55"/>
  <c r="P1937" i="55"/>
  <c r="P1938" i="55"/>
  <c r="P1939" i="55"/>
  <c r="P1940" i="55"/>
  <c r="P1941" i="55"/>
  <c r="P1942" i="55"/>
  <c r="P1943" i="55"/>
  <c r="P1944" i="55"/>
  <c r="P1945" i="55"/>
  <c r="P1946" i="55"/>
  <c r="P1947" i="55"/>
  <c r="P1948" i="55"/>
  <c r="P1949" i="55"/>
  <c r="P1950" i="55"/>
  <c r="P1951" i="55"/>
  <c r="P1952" i="55"/>
  <c r="P1953" i="55"/>
  <c r="P1954" i="55"/>
  <c r="P1955" i="55"/>
  <c r="P1956" i="55"/>
  <c r="P1957" i="55"/>
  <c r="P1958" i="55"/>
  <c r="P1959" i="55"/>
  <c r="P1960" i="55"/>
  <c r="P1961" i="55"/>
  <c r="P1962" i="55"/>
  <c r="P1963" i="55"/>
  <c r="P1964" i="55"/>
  <c r="P1965" i="55"/>
  <c r="P1966" i="55"/>
  <c r="P1967" i="55"/>
  <c r="P1968" i="55"/>
  <c r="P1969" i="55"/>
  <c r="P1970" i="55"/>
  <c r="P1971" i="55"/>
  <c r="P1972" i="55"/>
  <c r="P1973" i="55"/>
  <c r="P1974" i="55"/>
  <c r="P1975" i="55"/>
  <c r="P1976" i="55"/>
  <c r="P1977" i="55"/>
  <c r="P1978" i="55"/>
  <c r="P1979" i="55"/>
  <c r="P1980" i="55"/>
  <c r="P1981" i="55"/>
  <c r="P1982" i="55"/>
  <c r="P1983" i="55"/>
  <c r="P1984" i="55"/>
  <c r="P1985" i="55"/>
  <c r="P1986" i="55"/>
  <c r="P1987" i="55"/>
  <c r="P1988" i="55"/>
  <c r="P1989" i="55"/>
  <c r="P1990" i="55"/>
  <c r="P1991" i="55"/>
  <c r="P1992" i="55"/>
  <c r="P1993" i="55"/>
  <c r="P1994" i="55"/>
  <c r="P1995" i="55"/>
  <c r="P1996" i="55"/>
  <c r="P1997" i="55"/>
  <c r="P1998" i="55"/>
  <c r="P1999" i="55"/>
  <c r="P2000" i="55"/>
  <c r="P2001" i="55"/>
  <c r="P2002" i="55"/>
  <c r="P2003" i="55"/>
  <c r="P2004" i="55"/>
  <c r="P2005" i="55"/>
  <c r="P2006" i="55"/>
  <c r="P2007" i="55"/>
  <c r="P2008" i="55"/>
  <c r="P2009" i="55"/>
  <c r="P2010" i="55"/>
  <c r="P2011" i="55"/>
  <c r="P2012" i="55"/>
  <c r="P2013" i="55"/>
  <c r="P2014" i="55"/>
  <c r="P2015" i="55"/>
  <c r="P2016" i="55"/>
  <c r="P2017" i="55"/>
  <c r="P2018" i="55"/>
  <c r="P2019" i="55"/>
  <c r="P2020" i="55"/>
  <c r="P2021" i="55"/>
  <c r="P2022" i="55"/>
  <c r="P2023" i="55"/>
  <c r="P2024" i="55"/>
  <c r="P2025" i="55"/>
  <c r="P2026" i="55"/>
  <c r="P2027" i="55"/>
  <c r="P2028" i="55"/>
  <c r="P2029" i="55"/>
  <c r="P2030" i="55"/>
  <c r="P2031" i="55"/>
  <c r="P2032" i="55"/>
  <c r="P2033" i="55"/>
  <c r="P2034" i="55"/>
  <c r="P2035" i="55"/>
  <c r="P2036" i="55"/>
  <c r="P2037" i="55"/>
  <c r="P2038" i="55"/>
  <c r="P2039" i="55"/>
  <c r="P2040" i="55"/>
  <c r="P2041" i="55"/>
  <c r="P2042" i="55"/>
  <c r="P2043" i="55"/>
  <c r="P2044" i="55"/>
  <c r="P2045" i="55"/>
  <c r="P2046" i="55"/>
  <c r="P2047" i="55"/>
  <c r="P2048" i="55"/>
  <c r="P2049" i="55"/>
  <c r="P2050" i="55"/>
  <c r="P2051" i="55"/>
  <c r="P2052" i="55"/>
  <c r="P2053" i="55"/>
  <c r="P2054" i="55"/>
  <c r="P2055" i="55"/>
  <c r="P2056" i="55"/>
  <c r="P2057" i="55"/>
  <c r="P2058" i="55"/>
  <c r="P2059" i="55"/>
  <c r="P2060" i="55"/>
  <c r="P2061" i="55"/>
  <c r="P2062" i="55"/>
  <c r="P2063" i="55"/>
  <c r="P2064" i="55"/>
  <c r="P2065" i="55"/>
  <c r="P2066" i="55"/>
  <c r="P2067" i="55"/>
  <c r="P2068" i="55"/>
  <c r="P2069" i="55"/>
  <c r="P2070" i="55"/>
  <c r="P2071" i="55"/>
  <c r="P2072" i="55"/>
  <c r="P2073" i="55"/>
  <c r="P2074" i="55"/>
  <c r="P2075" i="55"/>
  <c r="P2076" i="55"/>
  <c r="P2077" i="55"/>
  <c r="P2078" i="55"/>
  <c r="P2079" i="55"/>
  <c r="P2080" i="55"/>
  <c r="P2081" i="55"/>
  <c r="P2082" i="55"/>
  <c r="P2083" i="55"/>
  <c r="P2084" i="55"/>
  <c r="P2085" i="55"/>
  <c r="P2086" i="55"/>
  <c r="P2087" i="55"/>
  <c r="P2088" i="55"/>
  <c r="P2089" i="55"/>
  <c r="P2090" i="55"/>
  <c r="P2091" i="55"/>
  <c r="P2092" i="55"/>
  <c r="P2093" i="55"/>
  <c r="P2094" i="55"/>
  <c r="P2095" i="55"/>
  <c r="P2096" i="55"/>
  <c r="P2097" i="55"/>
  <c r="P2098" i="55"/>
  <c r="P2099" i="55"/>
  <c r="P2100" i="55"/>
  <c r="P2101" i="55"/>
  <c r="P2102" i="55"/>
  <c r="P2103" i="55"/>
  <c r="P2104" i="55"/>
  <c r="P2105" i="55"/>
  <c r="P2106" i="55"/>
  <c r="P2107" i="55"/>
  <c r="P2108" i="55"/>
  <c r="P2109" i="55"/>
  <c r="P2110" i="55"/>
  <c r="P2111" i="55"/>
  <c r="P2112" i="55"/>
  <c r="P2113" i="55"/>
  <c r="P2114" i="55"/>
  <c r="P2115" i="55"/>
  <c r="P2116" i="55"/>
  <c r="P2117" i="55"/>
  <c r="P2118" i="55"/>
  <c r="P2119" i="55"/>
  <c r="P2120" i="55"/>
  <c r="P2121" i="55"/>
  <c r="P2122" i="55"/>
  <c r="P2123" i="55"/>
  <c r="P2124" i="55"/>
  <c r="P2125" i="55"/>
  <c r="P2126" i="55"/>
  <c r="P2127" i="55"/>
  <c r="P2128" i="55"/>
  <c r="P2129" i="55"/>
  <c r="P2130" i="55"/>
  <c r="P2131" i="55"/>
  <c r="P2132" i="55"/>
  <c r="P2133" i="55"/>
  <c r="P2134" i="55"/>
  <c r="P2135" i="55"/>
  <c r="P2136" i="55"/>
  <c r="P2137" i="55"/>
  <c r="P2138" i="55"/>
  <c r="P2139" i="55"/>
  <c r="P2140" i="55"/>
  <c r="P2141" i="55"/>
  <c r="P2142" i="55"/>
  <c r="P2143" i="55"/>
  <c r="P2144" i="55"/>
  <c r="P2145" i="55"/>
  <c r="P2146" i="55"/>
  <c r="P2147" i="55"/>
  <c r="P2148" i="55"/>
  <c r="P2149" i="55"/>
  <c r="P2150" i="55"/>
  <c r="P2151" i="55"/>
  <c r="P2152" i="55"/>
  <c r="P2153" i="55"/>
  <c r="P2154" i="55"/>
  <c r="P2155" i="55"/>
  <c r="P2156" i="55"/>
  <c r="P2157" i="55"/>
  <c r="P2158" i="55"/>
  <c r="P2159" i="55"/>
  <c r="P2160" i="55"/>
  <c r="P2161" i="55"/>
  <c r="P2162" i="55"/>
  <c r="P2163" i="55"/>
  <c r="P2164" i="55"/>
  <c r="P2165" i="55"/>
  <c r="P2166" i="55"/>
  <c r="P2167" i="55"/>
  <c r="P2168" i="55"/>
  <c r="P2169" i="55"/>
  <c r="P2170" i="55"/>
  <c r="P2171" i="55"/>
  <c r="P2172" i="55"/>
  <c r="P2173" i="55"/>
  <c r="P2174" i="55"/>
  <c r="P2175" i="55"/>
  <c r="P2176" i="55"/>
  <c r="P2177" i="55"/>
  <c r="P2178" i="55"/>
  <c r="P2179" i="55"/>
  <c r="P2180" i="55"/>
  <c r="P2181" i="55"/>
  <c r="P2182" i="55"/>
  <c r="P2183" i="55"/>
  <c r="P2184" i="55"/>
  <c r="P2185" i="55"/>
  <c r="P2186" i="55"/>
  <c r="P2187" i="55"/>
  <c r="P2188" i="55"/>
  <c r="P2189" i="55"/>
  <c r="P2190" i="55"/>
  <c r="P2191" i="55"/>
  <c r="P2192" i="55"/>
  <c r="P2193" i="55"/>
  <c r="P2194" i="55"/>
  <c r="P2195" i="55"/>
  <c r="P2196" i="55"/>
  <c r="P2197" i="55"/>
  <c r="P2198" i="55"/>
  <c r="P2199" i="55"/>
  <c r="P2200" i="55"/>
  <c r="P2201" i="55"/>
  <c r="P2202" i="55"/>
  <c r="P2203" i="55"/>
  <c r="P2204" i="55"/>
  <c r="P2205" i="55"/>
  <c r="P2206" i="55"/>
  <c r="P2207" i="55"/>
  <c r="P2208" i="55"/>
  <c r="P2209" i="55"/>
  <c r="P2210" i="55"/>
  <c r="P2211" i="55"/>
  <c r="P2212" i="55"/>
  <c r="P2213" i="55"/>
  <c r="P2214" i="55"/>
  <c r="P2215" i="55"/>
  <c r="P2216" i="55"/>
  <c r="P2217" i="55"/>
  <c r="P2218" i="55"/>
  <c r="P2219" i="55"/>
  <c r="P2220" i="55"/>
  <c r="P2221" i="55"/>
  <c r="P2222" i="55"/>
  <c r="P2223" i="55"/>
  <c r="P2224" i="55"/>
  <c r="P2225" i="55"/>
  <c r="P2226" i="55"/>
  <c r="P2227" i="55"/>
  <c r="P2228" i="55"/>
  <c r="P2229" i="55"/>
  <c r="P2230" i="55"/>
  <c r="P2231" i="55"/>
  <c r="P2232" i="55"/>
  <c r="P2233" i="55"/>
  <c r="P2234" i="55"/>
  <c r="P2235" i="55"/>
  <c r="P2236" i="55"/>
  <c r="P2237" i="55"/>
  <c r="P2238" i="55"/>
  <c r="P2239" i="55"/>
  <c r="P2240" i="55"/>
  <c r="P2241" i="55"/>
  <c r="P2242" i="55"/>
  <c r="P2243" i="55"/>
  <c r="P2244" i="55"/>
  <c r="P2245" i="55"/>
  <c r="P2246" i="55"/>
  <c r="P2247" i="55"/>
  <c r="P2248" i="55"/>
  <c r="P2249" i="55"/>
  <c r="P2250" i="55"/>
  <c r="P2251" i="55"/>
  <c r="P2252" i="55"/>
  <c r="P2253" i="55"/>
  <c r="P2254" i="55"/>
  <c r="P2255" i="55"/>
  <c r="P2256" i="55"/>
  <c r="P2257" i="55"/>
  <c r="P2258" i="55"/>
  <c r="P2259" i="55"/>
  <c r="P2260" i="55"/>
  <c r="P2261" i="55"/>
  <c r="P2262" i="55"/>
  <c r="P2263" i="55"/>
  <c r="P2264" i="55"/>
  <c r="P2265" i="55"/>
  <c r="P2266" i="55"/>
  <c r="P2267" i="55"/>
  <c r="P2268" i="55"/>
  <c r="P2269" i="55"/>
  <c r="P2270" i="55"/>
  <c r="P2271" i="55"/>
  <c r="P2272" i="55"/>
  <c r="P2273" i="55"/>
  <c r="P2274" i="55"/>
  <c r="P2275" i="55"/>
  <c r="P2276" i="55"/>
  <c r="P2277" i="55"/>
  <c r="P2278" i="55"/>
  <c r="P2279" i="55"/>
  <c r="P2280" i="55"/>
  <c r="P2281" i="55"/>
  <c r="P2282" i="55"/>
  <c r="P2283" i="55"/>
  <c r="P2284" i="55"/>
  <c r="P2285" i="55"/>
  <c r="P2286" i="55"/>
  <c r="P2287" i="55"/>
  <c r="P2288" i="55"/>
  <c r="P2289" i="55"/>
  <c r="P2290" i="55"/>
  <c r="P2291" i="55"/>
  <c r="P2292" i="55"/>
  <c r="P2293" i="55"/>
  <c r="P2294" i="55"/>
  <c r="P2295" i="55"/>
  <c r="P2296" i="55"/>
  <c r="P2297" i="55"/>
  <c r="P2298" i="55"/>
  <c r="P2299" i="55"/>
  <c r="P2300" i="55"/>
  <c r="P2301" i="55"/>
  <c r="P2302" i="55"/>
  <c r="P2303" i="55"/>
  <c r="P2304" i="55"/>
  <c r="P2305" i="55"/>
  <c r="P2306" i="55"/>
  <c r="P2307" i="55"/>
  <c r="P2308" i="55"/>
  <c r="P2309" i="55"/>
  <c r="P2310" i="55"/>
  <c r="P2311" i="55"/>
  <c r="P2312" i="55"/>
  <c r="P2313" i="55"/>
  <c r="P2314" i="55"/>
  <c r="P2315" i="55"/>
  <c r="P2316" i="55"/>
  <c r="P2317" i="55"/>
  <c r="P2318" i="55"/>
  <c r="P2319" i="55"/>
  <c r="P2320" i="55"/>
  <c r="P2321" i="55"/>
  <c r="P2322" i="55"/>
  <c r="P2323" i="55"/>
  <c r="P2324" i="55"/>
  <c r="P2325" i="55"/>
  <c r="P2326" i="55"/>
  <c r="P2327" i="55"/>
  <c r="P2328" i="55"/>
  <c r="P2329" i="55"/>
  <c r="P2330" i="55"/>
  <c r="P2331" i="55"/>
  <c r="P2332" i="55"/>
  <c r="P2333" i="55"/>
  <c r="P2334" i="55"/>
  <c r="P2335" i="55"/>
  <c r="P2336" i="55"/>
  <c r="P2337" i="55"/>
  <c r="P2338" i="55"/>
  <c r="P2339" i="55"/>
  <c r="P2340" i="55"/>
  <c r="P2341" i="55"/>
  <c r="P2342" i="55"/>
  <c r="P2343" i="55"/>
  <c r="P2344" i="55"/>
  <c r="P2345" i="55"/>
  <c r="P2346" i="55"/>
  <c r="P2347" i="55"/>
  <c r="P2348" i="55"/>
  <c r="P2349" i="55"/>
  <c r="P2350" i="55"/>
  <c r="P2351" i="55"/>
  <c r="P2352" i="55"/>
  <c r="P2353" i="55"/>
  <c r="P2354" i="55"/>
  <c r="P2355" i="55"/>
  <c r="P2356" i="55"/>
  <c r="P2357" i="55"/>
  <c r="P2358" i="55"/>
  <c r="P2359" i="55"/>
  <c r="P2360" i="55"/>
  <c r="P2361" i="55"/>
  <c r="P2362" i="55"/>
  <c r="P2363" i="55"/>
  <c r="P2364" i="55"/>
  <c r="P2365" i="55"/>
  <c r="P2366" i="55"/>
  <c r="P2367" i="55"/>
  <c r="P2368" i="55"/>
  <c r="P2369" i="55"/>
  <c r="P2370" i="55"/>
  <c r="P2371" i="55"/>
  <c r="P2372" i="55"/>
  <c r="P2373" i="55"/>
  <c r="P2374" i="55"/>
  <c r="P2375" i="55"/>
  <c r="P2376" i="55"/>
  <c r="P2377" i="55"/>
  <c r="P2378" i="55"/>
  <c r="P2379" i="55"/>
  <c r="P2380" i="55"/>
  <c r="P2381" i="55"/>
  <c r="P2382" i="55"/>
  <c r="P2383" i="55"/>
  <c r="P2384" i="55"/>
  <c r="P2385" i="55"/>
  <c r="P2386" i="55"/>
  <c r="P2387" i="55"/>
  <c r="P2388" i="55"/>
  <c r="P2389" i="55"/>
  <c r="P2390" i="55"/>
  <c r="P2391" i="55"/>
  <c r="P2392" i="55"/>
  <c r="P2393" i="55"/>
  <c r="P2394" i="55"/>
  <c r="P2395" i="55"/>
  <c r="P2396" i="55"/>
  <c r="P2397" i="55"/>
  <c r="P2398" i="55"/>
  <c r="P2399" i="55"/>
  <c r="P2400" i="55"/>
  <c r="P2401" i="55"/>
  <c r="P2402" i="55"/>
  <c r="P2403" i="55"/>
  <c r="P2404" i="55"/>
  <c r="P2405" i="55"/>
  <c r="P2406" i="55"/>
  <c r="P2407" i="55"/>
  <c r="P2408" i="55"/>
  <c r="P2409" i="55"/>
  <c r="P2410" i="55"/>
  <c r="P2411" i="55"/>
  <c r="P2412" i="55"/>
  <c r="P2413" i="55"/>
  <c r="P2414" i="55"/>
  <c r="P2415" i="55"/>
  <c r="P2416" i="55"/>
  <c r="P2417" i="55"/>
  <c r="P2418" i="55"/>
  <c r="P2419" i="55"/>
  <c r="P2420" i="55"/>
  <c r="P2421" i="55"/>
  <c r="P2422" i="55"/>
  <c r="P2423" i="55"/>
  <c r="P2424" i="55"/>
  <c r="P2425" i="55"/>
  <c r="P2426" i="55"/>
  <c r="P2427" i="55"/>
  <c r="P2428" i="55"/>
  <c r="P2429" i="55"/>
  <c r="P2430" i="55"/>
  <c r="P2431" i="55"/>
  <c r="P2432" i="55"/>
  <c r="P2433" i="55"/>
  <c r="P2434" i="55"/>
  <c r="P2435" i="55"/>
  <c r="P2436" i="55"/>
  <c r="P2437" i="55"/>
  <c r="P2438" i="55"/>
  <c r="P2439" i="55"/>
  <c r="P2440" i="55"/>
  <c r="P2441" i="55"/>
  <c r="P2442" i="55"/>
  <c r="P2443" i="55"/>
  <c r="P2444" i="55"/>
  <c r="P2445" i="55"/>
  <c r="P2446" i="55"/>
  <c r="P2447" i="55"/>
  <c r="P2448" i="55"/>
  <c r="P2449" i="55"/>
  <c r="P2450" i="55"/>
  <c r="P2451" i="55"/>
  <c r="P2452" i="55"/>
  <c r="P2453" i="55"/>
  <c r="P2454" i="55"/>
  <c r="P2455" i="55"/>
  <c r="P2456" i="55"/>
  <c r="P2457" i="55"/>
  <c r="P2458" i="55"/>
  <c r="P2459" i="55"/>
  <c r="P2460" i="55"/>
  <c r="P2461" i="55"/>
  <c r="P2462" i="55"/>
  <c r="P2463" i="55"/>
  <c r="P2464" i="55"/>
  <c r="P2465" i="55"/>
  <c r="P2466" i="55"/>
  <c r="P2467" i="55"/>
  <c r="P2468" i="55"/>
  <c r="P2469" i="55"/>
  <c r="P2470" i="55"/>
  <c r="P2471" i="55"/>
  <c r="P2472" i="55"/>
  <c r="P2473" i="55"/>
  <c r="P2474" i="55"/>
  <c r="P2475" i="55"/>
  <c r="P2476" i="55"/>
  <c r="P2477" i="55"/>
  <c r="P2478" i="55"/>
  <c r="P2479" i="55"/>
  <c r="P2480" i="55"/>
  <c r="P2481" i="55"/>
  <c r="P2482" i="55"/>
  <c r="P2483" i="55"/>
  <c r="P2484" i="55"/>
  <c r="P2485" i="55"/>
  <c r="P2486" i="55"/>
  <c r="P2487" i="55"/>
  <c r="N8" i="55"/>
  <c r="N11" i="55"/>
  <c r="N14" i="55"/>
  <c r="N17" i="55"/>
  <c r="N22" i="55"/>
  <c r="N25" i="55"/>
  <c r="N28" i="55"/>
  <c r="N31" i="55"/>
  <c r="N32" i="55"/>
  <c r="N33" i="55"/>
  <c r="N34" i="55"/>
  <c r="N35" i="55"/>
  <c r="N36" i="55"/>
  <c r="N37" i="55"/>
  <c r="N48" i="55"/>
  <c r="N49" i="55"/>
  <c r="N57" i="55"/>
  <c r="N58" i="55"/>
  <c r="N60" i="55"/>
  <c r="N61" i="55"/>
  <c r="N64" i="55"/>
  <c r="N70" i="55"/>
  <c r="N84" i="55"/>
  <c r="N90" i="55"/>
  <c r="N105" i="55"/>
  <c r="N106" i="55"/>
  <c r="N107" i="55"/>
  <c r="N108" i="55"/>
  <c r="N109" i="55"/>
  <c r="N110" i="55"/>
  <c r="N111" i="55"/>
  <c r="N112" i="55"/>
  <c r="N113" i="55"/>
  <c r="N114" i="55"/>
  <c r="N115" i="55"/>
  <c r="N116" i="55"/>
  <c r="N117" i="55"/>
  <c r="N123" i="55"/>
  <c r="N124" i="55"/>
  <c r="N125" i="55"/>
  <c r="N126" i="55"/>
  <c r="N127" i="55"/>
  <c r="N128" i="55"/>
  <c r="N129" i="55"/>
  <c r="N136" i="55"/>
  <c r="N152" i="55"/>
  <c r="N153" i="55"/>
  <c r="N154" i="55"/>
  <c r="N155" i="55"/>
  <c r="N156" i="55"/>
  <c r="N157" i="55"/>
  <c r="N158" i="55"/>
  <c r="N159" i="55"/>
  <c r="N160" i="55"/>
  <c r="N161" i="55"/>
  <c r="N162" i="55"/>
  <c r="N163" i="55"/>
  <c r="N164" i="55"/>
  <c r="N165" i="55"/>
  <c r="N166" i="55"/>
  <c r="N173" i="55"/>
  <c r="N174" i="55"/>
  <c r="N175" i="55"/>
  <c r="N176" i="55"/>
  <c r="N177" i="55"/>
  <c r="N178" i="55"/>
  <c r="N179" i="55"/>
  <c r="N180" i="55"/>
  <c r="N186" i="55"/>
  <c r="N192" i="55"/>
  <c r="N193" i="55"/>
  <c r="N194" i="55"/>
  <c r="N195" i="55"/>
  <c r="N196" i="55"/>
  <c r="N197" i="55"/>
  <c r="N198" i="55"/>
  <c r="N199" i="55"/>
  <c r="N200" i="55"/>
  <c r="N201" i="55"/>
  <c r="N202" i="55"/>
  <c r="N203" i="55"/>
  <c r="N204" i="55"/>
  <c r="N210" i="55"/>
  <c r="N211" i="55"/>
  <c r="N212" i="55"/>
  <c r="N213" i="55"/>
  <c r="N214" i="55"/>
  <c r="N215" i="55"/>
  <c r="N216" i="55"/>
  <c r="N222" i="55"/>
  <c r="N223" i="55"/>
  <c r="N224" i="55"/>
  <c r="N225" i="55"/>
  <c r="N226" i="55"/>
  <c r="N227" i="55"/>
  <c r="N228" i="55"/>
  <c r="N230" i="55"/>
  <c r="N231" i="55"/>
  <c r="N244" i="55"/>
  <c r="N251" i="55"/>
  <c r="N257" i="55"/>
  <c r="N263" i="55"/>
  <c r="N269" i="55"/>
  <c r="N275" i="55"/>
  <c r="N281" i="55"/>
  <c r="N282" i="55"/>
  <c r="N283" i="55"/>
  <c r="N284" i="55"/>
  <c r="N285" i="55"/>
  <c r="N289" i="55"/>
  <c r="N293" i="55"/>
  <c r="N298" i="55"/>
  <c r="N300" i="55"/>
  <c r="N303" i="55"/>
  <c r="N304" i="55"/>
  <c r="N308" i="55"/>
  <c r="N326" i="55"/>
  <c r="N327" i="55"/>
  <c r="N329" i="55"/>
  <c r="N331" i="55"/>
  <c r="N338" i="55"/>
  <c r="N340" i="55"/>
  <c r="N344" i="55"/>
  <c r="N355" i="55"/>
  <c r="N358" i="55"/>
  <c r="N362" i="55"/>
  <c r="N368" i="55"/>
  <c r="N374" i="55"/>
  <c r="N380" i="55"/>
  <c r="N391" i="55"/>
  <c r="N395" i="55"/>
  <c r="N397" i="55"/>
  <c r="N398" i="55"/>
  <c r="N400" i="55"/>
  <c r="N402" i="55"/>
  <c r="N405" i="55"/>
  <c r="N408" i="55"/>
  <c r="N411" i="55"/>
  <c r="N415" i="55"/>
  <c r="N425" i="55"/>
  <c r="N433" i="55"/>
  <c r="N434" i="55"/>
  <c r="N435" i="55"/>
  <c r="N443" i="55"/>
  <c r="N450" i="55"/>
  <c r="N452" i="55"/>
  <c r="N456" i="55"/>
  <c r="N457" i="55"/>
  <c r="N463" i="55"/>
  <c r="N470" i="55"/>
  <c r="N476" i="55"/>
  <c r="N483" i="55"/>
  <c r="N489" i="55"/>
  <c r="N504" i="55"/>
  <c r="N512" i="55"/>
  <c r="N518" i="55"/>
  <c r="N521" i="55"/>
  <c r="N538" i="55"/>
  <c r="N545" i="55"/>
  <c r="N553" i="55"/>
  <c r="N570" i="55"/>
  <c r="N575" i="55"/>
  <c r="N579" i="55"/>
  <c r="N583" i="55"/>
  <c r="N587" i="55"/>
  <c r="N588" i="55"/>
  <c r="N593" i="55"/>
  <c r="N601" i="55"/>
  <c r="N606" i="55"/>
  <c r="N608" i="55"/>
  <c r="N611" i="55"/>
  <c r="N614" i="55"/>
  <c r="N617" i="55"/>
  <c r="N618" i="55"/>
  <c r="N620" i="55"/>
  <c r="N625" i="55"/>
  <c r="N628" i="55"/>
  <c r="N633" i="55"/>
  <c r="N634" i="55"/>
  <c r="N635" i="55"/>
  <c r="N636" i="55"/>
  <c r="N638" i="55"/>
  <c r="N641" i="55"/>
  <c r="N647" i="55"/>
  <c r="N653" i="55"/>
  <c r="N659" i="55"/>
  <c r="N681" i="55"/>
  <c r="N686" i="55"/>
  <c r="N703" i="55"/>
  <c r="N707" i="55"/>
  <c r="N713" i="55"/>
  <c r="N714" i="55"/>
  <c r="N726" i="55"/>
  <c r="N730" i="55"/>
  <c r="N731" i="55"/>
  <c r="N741" i="55"/>
  <c r="N749" i="55"/>
  <c r="N750" i="55"/>
  <c r="N751" i="55"/>
  <c r="N752" i="55"/>
  <c r="N753" i="55"/>
  <c r="N754" i="55"/>
  <c r="N755" i="55"/>
  <c r="N756" i="55"/>
  <c r="N757" i="55"/>
  <c r="N758" i="55"/>
  <c r="N759" i="55"/>
  <c r="N760" i="55"/>
  <c r="N761" i="55"/>
  <c r="N762" i="55"/>
  <c r="N763" i="55"/>
  <c r="N764" i="55"/>
  <c r="N765" i="55"/>
  <c r="N766" i="55"/>
  <c r="N767" i="55"/>
  <c r="N768" i="55"/>
  <c r="N769" i="55"/>
  <c r="N770" i="55"/>
  <c r="N780" i="55"/>
  <c r="N781" i="55"/>
  <c r="N782" i="55"/>
  <c r="N783" i="55"/>
  <c r="N784" i="55"/>
  <c r="N785" i="55"/>
  <c r="N786" i="55"/>
  <c r="N787" i="55"/>
  <c r="N788" i="55"/>
  <c r="N789" i="55"/>
  <c r="N790" i="55"/>
  <c r="N791" i="55"/>
  <c r="N792" i="55"/>
  <c r="N793" i="55"/>
  <c r="N794" i="55"/>
  <c r="N795" i="55"/>
  <c r="N796" i="55"/>
  <c r="N797" i="55"/>
  <c r="N798" i="55"/>
  <c r="N799" i="55"/>
  <c r="N800" i="55"/>
  <c r="N801" i="55"/>
  <c r="N802" i="55"/>
  <c r="N803" i="55"/>
  <c r="N804" i="55"/>
  <c r="N805" i="55"/>
  <c r="N806" i="55"/>
  <c r="N807" i="55"/>
  <c r="N808" i="55"/>
  <c r="N820" i="55"/>
  <c r="N825" i="55"/>
  <c r="N830" i="55"/>
  <c r="N836" i="55"/>
  <c r="N839" i="55"/>
  <c r="N847" i="55"/>
  <c r="N848" i="55"/>
  <c r="N849" i="55"/>
  <c r="N850" i="55"/>
  <c r="N860" i="55"/>
  <c r="N863" i="55"/>
  <c r="N864" i="55"/>
  <c r="N865" i="55"/>
  <c r="N866" i="55"/>
  <c r="N867" i="55"/>
  <c r="N868" i="55"/>
  <c r="N873" i="55"/>
  <c r="N880" i="55"/>
  <c r="N892" i="55"/>
  <c r="N899" i="55"/>
  <c r="N901" i="55"/>
  <c r="N906" i="55"/>
  <c r="N910" i="55"/>
  <c r="N911" i="55"/>
  <c r="N912" i="55"/>
  <c r="N913" i="55"/>
  <c r="N925" i="55"/>
  <c r="N927" i="55"/>
  <c r="N928" i="55"/>
  <c r="N930" i="55"/>
  <c r="N935" i="55"/>
  <c r="N939" i="55"/>
  <c r="N940" i="55"/>
  <c r="N943" i="55"/>
  <c r="N944" i="55"/>
  <c r="N945" i="55"/>
  <c r="N946" i="55"/>
  <c r="N947" i="55"/>
  <c r="N948" i="55"/>
  <c r="N949" i="55"/>
  <c r="N950" i="55"/>
  <c r="N951" i="55"/>
  <c r="N952" i="55"/>
  <c r="N953" i="55"/>
  <c r="N955" i="55"/>
  <c r="N956" i="55"/>
  <c r="N957" i="55"/>
  <c r="N958" i="55"/>
  <c r="N959" i="55"/>
  <c r="N960" i="55"/>
  <c r="N961" i="55"/>
  <c r="N962" i="55"/>
  <c r="N963" i="55"/>
  <c r="N964" i="55"/>
  <c r="N965" i="55"/>
  <c r="N966" i="55"/>
  <c r="N967" i="55"/>
  <c r="N968" i="55"/>
  <c r="N969" i="55"/>
  <c r="N970" i="55"/>
  <c r="N971" i="55"/>
  <c r="N972" i="55"/>
  <c r="N973" i="55"/>
  <c r="N974" i="55"/>
  <c r="N975" i="55"/>
  <c r="N976" i="55"/>
  <c r="N977" i="55"/>
  <c r="N978" i="55"/>
  <c r="N979" i="55"/>
  <c r="N980" i="55"/>
  <c r="N981" i="55"/>
  <c r="N982" i="55"/>
  <c r="N983" i="55"/>
  <c r="N984" i="55"/>
  <c r="N985" i="55"/>
  <c r="N986" i="55"/>
  <c r="N987" i="55"/>
  <c r="N988" i="55"/>
  <c r="N989" i="55"/>
  <c r="N990" i="55"/>
  <c r="N991" i="55"/>
  <c r="N992" i="55"/>
  <c r="N993" i="55"/>
  <c r="N994" i="55"/>
  <c r="N995" i="55"/>
  <c r="N996" i="55"/>
  <c r="N997" i="55"/>
  <c r="N998" i="55"/>
  <c r="N999" i="55"/>
  <c r="N1000" i="55"/>
  <c r="N1001" i="55"/>
  <c r="N1002" i="55"/>
  <c r="N1003" i="55"/>
  <c r="N1004" i="55"/>
  <c r="N1005" i="55"/>
  <c r="N1006" i="55"/>
  <c r="N1007" i="55"/>
  <c r="N1008" i="55"/>
  <c r="N1009" i="55"/>
  <c r="N1010" i="55"/>
  <c r="N1011" i="55"/>
  <c r="N1012" i="55"/>
  <c r="N1013" i="55"/>
  <c r="N1014" i="55"/>
  <c r="N1015" i="55"/>
  <c r="N1016" i="55"/>
  <c r="N1017" i="55"/>
  <c r="N1018" i="55"/>
  <c r="N1019" i="55"/>
  <c r="N1020" i="55"/>
  <c r="N1021" i="55"/>
  <c r="N1022" i="55"/>
  <c r="N1023" i="55"/>
  <c r="N1024" i="55"/>
  <c r="N1025" i="55"/>
  <c r="N1026" i="55"/>
  <c r="N1027" i="55"/>
  <c r="N1028" i="55"/>
  <c r="N1029" i="55"/>
  <c r="N1030" i="55"/>
  <c r="N1031" i="55"/>
  <c r="N1032" i="55"/>
  <c r="N1033" i="55"/>
  <c r="N1034" i="55"/>
  <c r="N1035" i="55"/>
  <c r="N1036" i="55"/>
  <c r="N1037" i="55"/>
  <c r="N1038" i="55"/>
  <c r="N1039" i="55"/>
  <c r="N1040" i="55"/>
  <c r="N1041" i="55"/>
  <c r="N1042" i="55"/>
  <c r="N1043" i="55"/>
  <c r="N1044" i="55"/>
  <c r="N1045" i="55"/>
  <c r="N1046" i="55"/>
  <c r="N1047" i="55"/>
  <c r="N1048" i="55"/>
  <c r="N1049" i="55"/>
  <c r="N1050" i="55"/>
  <c r="N1051" i="55"/>
  <c r="N1052" i="55"/>
  <c r="N1053" i="55"/>
  <c r="N1055" i="55"/>
  <c r="N1056" i="55"/>
  <c r="N1057" i="55"/>
  <c r="N1058" i="55"/>
  <c r="N1059" i="55"/>
  <c r="N1061" i="55"/>
  <c r="N1062" i="55"/>
  <c r="N1063" i="55"/>
  <c r="N1064" i="55"/>
  <c r="N1065" i="55"/>
  <c r="N1067" i="55"/>
  <c r="N1068" i="55"/>
  <c r="N1069" i="55"/>
  <c r="N1070" i="55"/>
  <c r="N1071" i="55"/>
  <c r="N1072" i="55"/>
  <c r="N1073" i="55"/>
  <c r="N1074" i="55"/>
  <c r="N1075" i="55"/>
  <c r="N1076" i="55"/>
  <c r="N1077" i="55"/>
  <c r="N1078" i="55"/>
  <c r="N1079" i="55"/>
  <c r="N1080" i="55"/>
  <c r="N1081" i="55"/>
  <c r="N1082" i="55"/>
  <c r="N1083" i="55"/>
  <c r="N1084" i="55"/>
  <c r="N1085" i="55"/>
  <c r="N1086" i="55"/>
  <c r="N1087" i="55"/>
  <c r="N1088" i="55"/>
  <c r="N1089" i="55"/>
  <c r="N1090" i="55"/>
  <c r="N1091" i="55"/>
  <c r="N1092" i="55"/>
  <c r="N1093" i="55"/>
  <c r="N1094" i="55"/>
  <c r="N1095" i="55"/>
  <c r="N1096" i="55"/>
  <c r="N1097" i="55"/>
  <c r="N1098" i="55"/>
  <c r="N1099" i="55"/>
  <c r="N1100" i="55"/>
  <c r="N1101" i="55"/>
  <c r="N1102" i="55"/>
  <c r="N1103" i="55"/>
  <c r="N1104" i="55"/>
  <c r="N1105" i="55"/>
  <c r="N1106" i="55"/>
  <c r="N1107" i="55"/>
  <c r="N1108" i="55"/>
  <c r="N1110" i="55"/>
  <c r="N1111" i="55"/>
  <c r="N1112" i="55"/>
  <c r="N1113" i="55"/>
  <c r="N1114" i="55"/>
  <c r="N1115" i="55"/>
  <c r="N1116" i="55"/>
  <c r="N1117" i="55"/>
  <c r="N1118" i="55"/>
  <c r="N1119" i="55"/>
  <c r="N1120" i="55"/>
  <c r="N1121" i="55"/>
  <c r="N1122" i="55"/>
  <c r="N1123" i="55"/>
  <c r="N1124" i="55"/>
  <c r="N1125" i="55"/>
  <c r="N1126" i="55"/>
  <c r="N1127" i="55"/>
  <c r="N1128" i="55"/>
  <c r="N1129" i="55"/>
  <c r="N1130" i="55"/>
  <c r="N1132" i="55"/>
  <c r="N1135" i="55"/>
  <c r="N1136" i="55"/>
  <c r="N1137" i="55"/>
  <c r="N1139" i="55"/>
  <c r="N1140" i="55"/>
  <c r="N1141" i="55"/>
  <c r="N1142" i="55"/>
  <c r="N1144" i="55"/>
  <c r="N1145" i="55"/>
  <c r="N1146" i="55"/>
  <c r="N1147" i="55"/>
  <c r="N1148" i="55"/>
  <c r="N1149" i="55"/>
  <c r="N1150" i="55"/>
  <c r="N1151" i="55"/>
  <c r="N1152" i="55"/>
  <c r="N1153" i="55"/>
  <c r="N1154" i="55"/>
  <c r="N1155" i="55"/>
  <c r="N1156" i="55"/>
  <c r="N1157" i="55"/>
  <c r="N1158" i="55"/>
  <c r="N1159" i="55"/>
  <c r="N1160" i="55"/>
  <c r="N1161" i="55"/>
  <c r="N1162" i="55"/>
  <c r="N1163" i="55"/>
  <c r="N1164" i="55"/>
  <c r="N1165" i="55"/>
  <c r="N1166" i="55"/>
  <c r="N1167" i="55"/>
  <c r="N1168" i="55"/>
  <c r="N1169" i="55"/>
  <c r="N1170" i="55"/>
  <c r="N1171" i="55"/>
  <c r="N1172" i="55"/>
  <c r="N1173" i="55"/>
  <c r="N1174" i="55"/>
  <c r="N1175" i="55"/>
  <c r="N1176" i="55"/>
  <c r="N1177" i="55"/>
  <c r="N1178" i="55"/>
  <c r="N1179" i="55"/>
  <c r="N1180" i="55"/>
  <c r="N1181" i="55"/>
  <c r="N1182" i="55"/>
  <c r="N1183" i="55"/>
  <c r="N1184" i="55"/>
  <c r="N1185" i="55"/>
  <c r="N1186" i="55"/>
  <c r="N1187" i="55"/>
  <c r="N1188" i="55"/>
  <c r="N1189" i="55"/>
  <c r="N1190" i="55"/>
  <c r="N1191" i="55"/>
  <c r="N1192" i="55"/>
  <c r="N1193" i="55"/>
  <c r="N1194" i="55"/>
  <c r="N1195" i="55"/>
  <c r="N1196" i="55"/>
  <c r="N1197" i="55"/>
  <c r="N1198" i="55"/>
  <c r="N1199" i="55"/>
  <c r="N1200" i="55"/>
  <c r="N1201" i="55"/>
  <c r="N1202" i="55"/>
  <c r="N1203" i="55"/>
  <c r="N1204" i="55"/>
  <c r="N1205" i="55"/>
  <c r="N1206" i="55"/>
  <c r="N1207" i="55"/>
  <c r="N1208" i="55"/>
  <c r="N1209" i="55"/>
  <c r="N1210" i="55"/>
  <c r="N1211" i="55"/>
  <c r="N1212" i="55"/>
  <c r="N1213" i="55"/>
  <c r="N1214" i="55"/>
  <c r="N1215" i="55"/>
  <c r="N1216" i="55"/>
  <c r="N1217" i="55"/>
  <c r="N1218" i="55"/>
  <c r="N1219" i="55"/>
  <c r="N1220" i="55"/>
  <c r="N1221" i="55"/>
  <c r="N1222" i="55"/>
  <c r="N1223" i="55"/>
  <c r="N1224" i="55"/>
  <c r="N1225" i="55"/>
  <c r="N1226" i="55"/>
  <c r="N1227" i="55"/>
  <c r="N1228" i="55"/>
  <c r="N1229" i="55"/>
  <c r="N1230" i="55"/>
  <c r="N1231" i="55"/>
  <c r="N1232" i="55"/>
  <c r="N1233" i="55"/>
  <c r="N1234" i="55"/>
  <c r="N1235" i="55"/>
  <c r="N1236" i="55"/>
  <c r="N1237" i="55"/>
  <c r="N1238" i="55"/>
  <c r="N1239" i="55"/>
  <c r="N1240" i="55"/>
  <c r="N1241" i="55"/>
  <c r="N1242" i="55"/>
  <c r="N1243" i="55"/>
  <c r="N1244" i="55"/>
  <c r="N1245" i="55"/>
  <c r="N1246" i="55"/>
  <c r="N1247" i="55"/>
  <c r="N1248" i="55"/>
  <c r="N1249" i="55"/>
  <c r="N1250" i="55"/>
  <c r="N1251" i="55"/>
  <c r="N1252" i="55"/>
  <c r="N1253" i="55"/>
  <c r="N1254" i="55"/>
  <c r="N1255" i="55"/>
  <c r="N1256" i="55"/>
  <c r="N1257" i="55"/>
  <c r="N1258" i="55"/>
  <c r="N1259" i="55"/>
  <c r="N1260" i="55"/>
  <c r="N1261" i="55"/>
  <c r="N1262" i="55"/>
  <c r="N1263" i="55"/>
  <c r="N1264" i="55"/>
  <c r="N1265" i="55"/>
  <c r="N1266" i="55"/>
  <c r="N1267" i="55"/>
  <c r="N1268" i="55"/>
  <c r="N1269" i="55"/>
  <c r="N1270" i="55"/>
  <c r="N1271" i="55"/>
  <c r="N1272" i="55"/>
  <c r="N1273" i="55"/>
  <c r="N1274" i="55"/>
  <c r="N1275" i="55"/>
  <c r="N1276" i="55"/>
  <c r="N1277" i="55"/>
  <c r="N1278" i="55"/>
  <c r="N1279" i="55"/>
  <c r="N1280" i="55"/>
  <c r="N1281" i="55"/>
  <c r="N1282" i="55"/>
  <c r="N1283" i="55"/>
  <c r="N1284" i="55"/>
  <c r="N1285" i="55"/>
  <c r="N1286" i="55"/>
  <c r="N1287" i="55"/>
  <c r="N1288" i="55"/>
  <c r="N1289" i="55"/>
  <c r="N1290" i="55"/>
  <c r="N1291" i="55"/>
  <c r="N1292" i="55"/>
  <c r="N1293" i="55"/>
  <c r="N1294" i="55"/>
  <c r="N1295" i="55"/>
  <c r="N1296" i="55"/>
  <c r="N1297" i="55"/>
  <c r="N1298" i="55"/>
  <c r="N1299" i="55"/>
  <c r="N1300" i="55"/>
  <c r="N1301" i="55"/>
  <c r="N1302" i="55"/>
  <c r="N1303" i="55"/>
  <c r="N1304" i="55"/>
  <c r="N1305" i="55"/>
  <c r="N1306" i="55"/>
  <c r="N1307" i="55"/>
  <c r="N1308" i="55"/>
  <c r="N1309" i="55"/>
  <c r="N1310" i="55"/>
  <c r="N1311" i="55"/>
  <c r="N1312" i="55"/>
  <c r="N1313" i="55"/>
  <c r="N1314" i="55"/>
  <c r="N1315" i="55"/>
  <c r="N1316" i="55"/>
  <c r="N1317" i="55"/>
  <c r="N1318" i="55"/>
  <c r="N1319" i="55"/>
  <c r="N1320" i="55"/>
  <c r="N1321" i="55"/>
  <c r="N1322" i="55"/>
  <c r="N1323" i="55"/>
  <c r="N1324" i="55"/>
  <c r="N1325" i="55"/>
  <c r="N1326" i="55"/>
  <c r="N1327" i="55"/>
  <c r="N1328" i="55"/>
  <c r="N1329" i="55"/>
  <c r="N1330" i="55"/>
  <c r="N1331" i="55"/>
  <c r="N1332" i="55"/>
  <c r="N1333" i="55"/>
  <c r="N1334" i="55"/>
  <c r="N1335" i="55"/>
  <c r="N1336" i="55"/>
  <c r="N1337" i="55"/>
  <c r="N1338" i="55"/>
  <c r="N1339" i="55"/>
  <c r="N1340" i="55"/>
  <c r="N1341" i="55"/>
  <c r="N1342" i="55"/>
  <c r="N1343" i="55"/>
  <c r="N1344" i="55"/>
  <c r="N1345" i="55"/>
  <c r="N1346" i="55"/>
  <c r="N1347" i="55"/>
  <c r="N1348" i="55"/>
  <c r="N1349" i="55"/>
  <c r="N1350" i="55"/>
  <c r="N1351" i="55"/>
  <c r="N1352" i="55"/>
  <c r="N1353" i="55"/>
  <c r="N1354" i="55"/>
  <c r="N1355" i="55"/>
  <c r="N1356" i="55"/>
  <c r="N1357" i="55"/>
  <c r="N1358" i="55"/>
  <c r="N1359" i="55"/>
  <c r="N1360" i="55"/>
  <c r="N1361" i="55"/>
  <c r="N1362" i="55"/>
  <c r="N1363" i="55"/>
  <c r="N1364" i="55"/>
  <c r="N1365" i="55"/>
  <c r="N1366" i="55"/>
  <c r="N1367" i="55"/>
  <c r="N1368" i="55"/>
  <c r="N1369" i="55"/>
  <c r="N1370" i="55"/>
  <c r="N1371" i="55"/>
  <c r="N1372" i="55"/>
  <c r="N1373" i="55"/>
  <c r="N1374" i="55"/>
  <c r="N1375" i="55"/>
  <c r="N1376" i="55"/>
  <c r="N1377" i="55"/>
  <c r="N1378" i="55"/>
  <c r="N1379" i="55"/>
  <c r="N1380" i="55"/>
  <c r="N1381" i="55"/>
  <c r="N1382" i="55"/>
  <c r="N1383" i="55"/>
  <c r="N1384" i="55"/>
  <c r="N1385" i="55"/>
  <c r="N1386" i="55"/>
  <c r="N1387" i="55"/>
  <c r="N1388" i="55"/>
  <c r="N1389" i="55"/>
  <c r="N1390" i="55"/>
  <c r="N1391" i="55"/>
  <c r="N1392" i="55"/>
  <c r="N1393" i="55"/>
  <c r="N1394" i="55"/>
  <c r="N1395" i="55"/>
  <c r="N1396" i="55"/>
  <c r="N1397" i="55"/>
  <c r="N1398" i="55"/>
  <c r="N1399" i="55"/>
  <c r="N1400" i="55"/>
  <c r="N1401" i="55"/>
  <c r="N1402" i="55"/>
  <c r="N1403" i="55"/>
  <c r="N1404" i="55"/>
  <c r="N1405" i="55"/>
  <c r="N1406" i="55"/>
  <c r="N1407" i="55"/>
  <c r="N1408" i="55"/>
  <c r="N1409" i="55"/>
  <c r="N1410" i="55"/>
  <c r="N1411" i="55"/>
  <c r="N1412" i="55"/>
  <c r="N1413" i="55"/>
  <c r="N1414" i="55"/>
  <c r="N1416" i="55"/>
  <c r="N1417" i="55"/>
  <c r="N1418" i="55"/>
  <c r="N1422" i="55"/>
  <c r="N1423" i="55"/>
  <c r="N1424" i="55"/>
  <c r="N1425" i="55"/>
  <c r="N1516" i="55"/>
  <c r="N1517" i="55"/>
  <c r="N1518" i="55"/>
  <c r="N1519" i="55"/>
  <c r="N1520" i="55"/>
  <c r="N1521" i="55"/>
  <c r="N1522" i="55"/>
  <c r="N1523" i="55"/>
  <c r="N1524" i="55"/>
  <c r="N1525" i="55"/>
  <c r="N1526" i="55"/>
  <c r="N1527" i="55"/>
  <c r="N1528" i="55"/>
  <c r="N1529" i="55"/>
  <c r="N1530" i="55"/>
  <c r="N1531" i="55"/>
  <c r="N1532" i="55"/>
  <c r="N1533" i="55"/>
  <c r="N1534" i="55"/>
  <c r="N1535" i="55"/>
  <c r="N1536" i="55"/>
  <c r="N1537" i="55"/>
  <c r="N1538" i="55"/>
  <c r="N1539" i="55"/>
  <c r="N1540" i="55"/>
  <c r="N1541" i="55"/>
  <c r="N1542" i="55"/>
  <c r="N1543" i="55"/>
  <c r="N1544" i="55"/>
  <c r="N1545" i="55"/>
  <c r="N1546" i="55"/>
  <c r="N1547" i="55"/>
  <c r="N1548" i="55"/>
  <c r="N1549" i="55"/>
  <c r="N1550" i="55"/>
  <c r="N1551" i="55"/>
  <c r="N1552" i="55"/>
  <c r="N1553" i="55"/>
  <c r="N1554" i="55"/>
  <c r="N1555" i="55"/>
  <c r="N1556" i="55"/>
  <c r="N1557" i="55"/>
  <c r="N1558" i="55"/>
  <c r="N1559" i="55"/>
  <c r="N1560" i="55"/>
  <c r="N1561" i="55"/>
  <c r="N1562" i="55"/>
  <c r="N1563" i="55"/>
  <c r="N1564" i="55"/>
  <c r="N1565" i="55"/>
  <c r="N1566" i="55"/>
  <c r="N1567" i="55"/>
  <c r="N1568" i="55"/>
  <c r="N1569" i="55"/>
  <c r="N1570" i="55"/>
  <c r="N1571" i="55"/>
  <c r="N1572" i="55"/>
  <c r="N1573" i="55"/>
  <c r="N1574" i="55"/>
  <c r="N1575" i="55"/>
  <c r="N1576" i="55"/>
  <c r="N1577" i="55"/>
  <c r="N1578" i="55"/>
  <c r="N1579" i="55"/>
  <c r="N1580" i="55"/>
  <c r="N1581" i="55"/>
  <c r="N1582" i="55"/>
  <c r="N1583" i="55"/>
  <c r="N1584" i="55"/>
  <c r="N1585" i="55"/>
  <c r="N1586" i="55"/>
  <c r="N1587" i="55"/>
  <c r="N1588" i="55"/>
  <c r="N1589" i="55"/>
  <c r="N1590" i="55"/>
  <c r="N1591" i="55"/>
  <c r="N1592" i="55"/>
  <c r="N1593" i="55"/>
  <c r="N1594" i="55"/>
  <c r="N1595" i="55"/>
  <c r="N1596" i="55"/>
  <c r="N1597" i="55"/>
  <c r="N1598" i="55"/>
  <c r="N1599" i="55"/>
  <c r="N1600" i="55"/>
  <c r="N1601" i="55"/>
  <c r="N1602" i="55"/>
  <c r="N1603" i="55"/>
  <c r="N1604" i="55"/>
  <c r="N1605" i="55"/>
  <c r="N1606" i="55"/>
  <c r="N1607" i="55"/>
  <c r="N1608" i="55"/>
  <c r="N1609" i="55"/>
  <c r="N1610" i="55"/>
  <c r="N1611" i="55"/>
  <c r="N1612" i="55"/>
  <c r="N1613" i="55"/>
  <c r="N1614" i="55"/>
  <c r="N1615" i="55"/>
  <c r="N1616" i="55"/>
  <c r="N1617" i="55"/>
  <c r="N1618" i="55"/>
  <c r="N1619" i="55"/>
  <c r="N1620" i="55"/>
  <c r="N1621" i="55"/>
  <c r="N1622" i="55"/>
  <c r="N1623" i="55"/>
  <c r="N1624" i="55"/>
  <c r="N1625" i="55"/>
  <c r="N1626" i="55"/>
  <c r="N1627" i="55"/>
  <c r="N1628" i="55"/>
  <c r="N1629" i="55"/>
  <c r="N1630" i="55"/>
  <c r="N1631" i="55"/>
  <c r="N1632" i="55"/>
  <c r="N1633" i="55"/>
  <c r="N1634" i="55"/>
  <c r="N1635" i="55"/>
  <c r="N1636" i="55"/>
  <c r="N1637" i="55"/>
  <c r="N1638" i="55"/>
  <c r="N1639" i="55"/>
  <c r="N1640" i="55"/>
  <c r="N1641" i="55"/>
  <c r="N1642" i="55"/>
  <c r="N1643" i="55"/>
  <c r="N1644" i="55"/>
  <c r="N1645" i="55"/>
  <c r="N1646" i="55"/>
  <c r="N1647" i="55"/>
  <c r="N1648" i="55"/>
  <c r="N1649" i="55"/>
  <c r="N1650" i="55"/>
  <c r="N1651" i="55"/>
  <c r="N1652" i="55"/>
  <c r="N1653" i="55"/>
  <c r="N1654" i="55"/>
  <c r="N1655" i="55"/>
  <c r="N1656" i="55"/>
  <c r="N1657" i="55"/>
  <c r="N1658" i="55"/>
  <c r="N1659" i="55"/>
  <c r="N1660" i="55"/>
  <c r="N1661" i="55"/>
  <c r="N1662" i="55"/>
  <c r="N1663" i="55"/>
  <c r="N1664" i="55"/>
  <c r="N1665" i="55"/>
  <c r="N1666" i="55"/>
  <c r="N1667" i="55"/>
  <c r="N1668" i="55"/>
  <c r="N1669" i="55"/>
  <c r="N1670" i="55"/>
  <c r="N1671" i="55"/>
  <c r="N1672" i="55"/>
  <c r="N1673" i="55"/>
  <c r="N1674" i="55"/>
  <c r="N1675" i="55"/>
  <c r="N1676" i="55"/>
  <c r="N1677" i="55"/>
  <c r="N1678" i="55"/>
  <c r="N1679" i="55"/>
  <c r="N1680" i="55"/>
  <c r="N1681" i="55"/>
  <c r="N1682" i="55"/>
  <c r="N1683" i="55"/>
  <c r="N1684" i="55"/>
  <c r="N1685" i="55"/>
  <c r="N1686" i="55"/>
  <c r="N1687" i="55"/>
  <c r="N1688" i="55"/>
  <c r="N1689" i="55"/>
  <c r="N1690" i="55"/>
  <c r="N1691" i="55"/>
  <c r="N1692" i="55"/>
  <c r="N1693" i="55"/>
  <c r="N1694" i="55"/>
  <c r="N1695" i="55"/>
  <c r="N1696" i="55"/>
  <c r="N1697" i="55"/>
  <c r="N1698" i="55"/>
  <c r="N1699" i="55"/>
  <c r="N1700" i="55"/>
  <c r="N1701" i="55"/>
  <c r="N1702" i="55"/>
  <c r="N1703" i="55"/>
  <c r="N1704" i="55"/>
  <c r="N1705" i="55"/>
  <c r="N1706" i="55"/>
  <c r="N1707" i="55"/>
  <c r="N1708" i="55"/>
  <c r="N1709" i="55"/>
  <c r="N1710" i="55"/>
  <c r="N1711" i="55"/>
  <c r="N1712" i="55"/>
  <c r="N1713" i="55"/>
  <c r="N1714" i="55"/>
  <c r="N1715" i="55"/>
  <c r="N1716" i="55"/>
  <c r="N1717" i="55"/>
  <c r="N1718" i="55"/>
  <c r="N1719" i="55"/>
  <c r="N1720" i="55"/>
  <c r="N1721" i="55"/>
  <c r="N1722" i="55"/>
  <c r="N1723" i="55"/>
  <c r="N1724" i="55"/>
  <c r="N1725" i="55"/>
  <c r="N1726" i="55"/>
  <c r="N1727" i="55"/>
  <c r="N1728" i="55"/>
  <c r="N1729" i="55"/>
  <c r="N1730" i="55"/>
  <c r="N1731" i="55"/>
  <c r="N1732" i="55"/>
  <c r="N1733" i="55"/>
  <c r="N1734" i="55"/>
  <c r="N1735" i="55"/>
  <c r="N1736" i="55"/>
  <c r="N1737" i="55"/>
  <c r="N1738" i="55"/>
  <c r="N1739" i="55"/>
  <c r="N1740" i="55"/>
  <c r="N1741" i="55"/>
  <c r="N1742" i="55"/>
  <c r="N1743" i="55"/>
  <c r="N1744" i="55"/>
  <c r="N1745" i="55"/>
  <c r="N1746" i="55"/>
  <c r="N1747" i="55"/>
  <c r="N1748" i="55"/>
  <c r="N1749" i="55"/>
  <c r="N1750" i="55"/>
  <c r="N1751" i="55"/>
  <c r="N1752" i="55"/>
  <c r="N1753" i="55"/>
  <c r="N1754" i="55"/>
  <c r="N1755" i="55"/>
  <c r="N1756" i="55"/>
  <c r="N1757" i="55"/>
  <c r="N1758" i="55"/>
  <c r="N1759" i="55"/>
  <c r="N1760" i="55"/>
  <c r="N1761" i="55"/>
  <c r="N1762" i="55"/>
  <c r="N1763" i="55"/>
  <c r="N1764" i="55"/>
  <c r="N1765" i="55"/>
  <c r="N1766" i="55"/>
  <c r="N1767" i="55"/>
  <c r="N1768" i="55"/>
  <c r="N1769" i="55"/>
  <c r="N1770" i="55"/>
  <c r="N1771" i="55"/>
  <c r="N1772" i="55"/>
  <c r="N1773" i="55"/>
  <c r="N1774" i="55"/>
  <c r="N1775" i="55"/>
  <c r="N1776" i="55"/>
  <c r="N1777" i="55"/>
  <c r="N1778" i="55"/>
  <c r="N1779" i="55"/>
  <c r="N1780" i="55"/>
  <c r="N1781" i="55"/>
  <c r="N1782" i="55"/>
  <c r="N1783" i="55"/>
  <c r="N1784" i="55"/>
  <c r="N1785" i="55"/>
  <c r="N1786" i="55"/>
  <c r="N1787" i="55"/>
  <c r="N1788" i="55"/>
  <c r="N1789" i="55"/>
  <c r="N1790" i="55"/>
  <c r="N1791" i="55"/>
  <c r="N1792" i="55"/>
  <c r="N1793" i="55"/>
  <c r="N1794" i="55"/>
  <c r="N1795" i="55"/>
  <c r="N1796" i="55"/>
  <c r="N1797" i="55"/>
  <c r="N1798" i="55"/>
  <c r="N1799" i="55"/>
  <c r="N1800" i="55"/>
  <c r="N1801" i="55"/>
  <c r="N1802" i="55"/>
  <c r="N1803" i="55"/>
  <c r="N1804" i="55"/>
  <c r="N1805" i="55"/>
  <c r="N1806" i="55"/>
  <c r="N1807" i="55"/>
  <c r="N1808" i="55"/>
  <c r="N1809" i="55"/>
  <c r="N1810" i="55"/>
  <c r="N1811" i="55"/>
  <c r="N1812" i="55"/>
  <c r="N1813" i="55"/>
  <c r="N1814" i="55"/>
  <c r="N1815" i="55"/>
  <c r="N1816" i="55"/>
  <c r="N1817" i="55"/>
  <c r="N1818" i="55"/>
  <c r="N1819" i="55"/>
  <c r="N1820" i="55"/>
  <c r="N1821" i="55"/>
  <c r="N1822" i="55"/>
  <c r="N1823" i="55"/>
  <c r="N1824" i="55"/>
  <c r="N1825" i="55"/>
  <c r="N1826" i="55"/>
  <c r="N1827" i="55"/>
  <c r="N1828" i="55"/>
  <c r="N1829" i="55"/>
  <c r="N1830" i="55"/>
  <c r="N1831" i="55"/>
  <c r="N1832" i="55"/>
  <c r="N1833" i="55"/>
  <c r="N1834" i="55"/>
  <c r="N1835" i="55"/>
  <c r="N1836" i="55"/>
  <c r="N1837" i="55"/>
  <c r="N1838" i="55"/>
  <c r="N1839" i="55"/>
  <c r="N1840" i="55"/>
  <c r="N1841" i="55"/>
  <c r="N1842" i="55"/>
  <c r="N1843" i="55"/>
  <c r="N1844" i="55"/>
  <c r="N1845" i="55"/>
  <c r="N1846" i="55"/>
  <c r="N1847" i="55"/>
  <c r="N1848" i="55"/>
  <c r="N1849" i="55"/>
  <c r="N1850" i="55"/>
  <c r="N1851" i="55"/>
  <c r="N1852" i="55"/>
  <c r="N1853" i="55"/>
  <c r="N1854" i="55"/>
  <c r="N1855" i="55"/>
  <c r="N1856" i="55"/>
  <c r="N1857" i="55"/>
  <c r="L8" i="55"/>
  <c r="L11" i="55"/>
  <c r="L14" i="55"/>
  <c r="L17" i="55"/>
  <c r="L22" i="55"/>
  <c r="L25" i="55"/>
  <c r="L28" i="55"/>
  <c r="L31" i="55"/>
  <c r="L32" i="55"/>
  <c r="L33" i="55"/>
  <c r="L34" i="55"/>
  <c r="L35" i="55"/>
  <c r="L36" i="55"/>
  <c r="L37" i="55"/>
  <c r="L48" i="55"/>
  <c r="L49" i="55"/>
  <c r="L57" i="55"/>
  <c r="L58" i="55"/>
  <c r="L60" i="55"/>
  <c r="L61" i="55"/>
  <c r="L64" i="55"/>
  <c r="L70" i="55"/>
  <c r="L84" i="55"/>
  <c r="L90" i="55"/>
  <c r="L105" i="55"/>
  <c r="L106" i="55"/>
  <c r="L107" i="55"/>
  <c r="L108" i="55"/>
  <c r="L109" i="55"/>
  <c r="L110" i="55"/>
  <c r="L111" i="55"/>
  <c r="L112" i="55"/>
  <c r="L113" i="55"/>
  <c r="L114" i="55"/>
  <c r="L115" i="55"/>
  <c r="L116" i="55"/>
  <c r="L117" i="55"/>
  <c r="L123" i="55"/>
  <c r="L124" i="55"/>
  <c r="L125" i="55"/>
  <c r="L126" i="55"/>
  <c r="L127" i="55"/>
  <c r="L128" i="55"/>
  <c r="L129" i="55"/>
  <c r="L136" i="55"/>
  <c r="L152" i="55"/>
  <c r="L153" i="55"/>
  <c r="L154" i="55"/>
  <c r="L155" i="55"/>
  <c r="L156" i="55"/>
  <c r="L157" i="55"/>
  <c r="L158" i="55"/>
  <c r="L159" i="55"/>
  <c r="L160" i="55"/>
  <c r="L161" i="55"/>
  <c r="L162" i="55"/>
  <c r="L163" i="55"/>
  <c r="L164" i="55"/>
  <c r="L165" i="55"/>
  <c r="L166" i="55"/>
  <c r="L173" i="55"/>
  <c r="L174" i="55"/>
  <c r="L175" i="55"/>
  <c r="L176" i="55"/>
  <c r="L177" i="55"/>
  <c r="L178" i="55"/>
  <c r="L179" i="55"/>
  <c r="L180" i="55"/>
  <c r="L186" i="55"/>
  <c r="L192" i="55"/>
  <c r="L193" i="55"/>
  <c r="L194" i="55"/>
  <c r="L195" i="55"/>
  <c r="L196" i="55"/>
  <c r="L197" i="55"/>
  <c r="L198" i="55"/>
  <c r="L199" i="55"/>
  <c r="L200" i="55"/>
  <c r="L201" i="55"/>
  <c r="L202" i="55"/>
  <c r="L203" i="55"/>
  <c r="L204" i="55"/>
  <c r="L210" i="55"/>
  <c r="L211" i="55"/>
  <c r="L212" i="55"/>
  <c r="L213" i="55"/>
  <c r="L214" i="55"/>
  <c r="L215" i="55"/>
  <c r="L216" i="55"/>
  <c r="L222" i="55"/>
  <c r="L223" i="55"/>
  <c r="L224" i="55"/>
  <c r="L225" i="55"/>
  <c r="L226" i="55"/>
  <c r="L227" i="55"/>
  <c r="L228" i="55"/>
  <c r="L230" i="55"/>
  <c r="L231" i="55"/>
  <c r="L244" i="55"/>
  <c r="L251" i="55"/>
  <c r="L257" i="55"/>
  <c r="L263" i="55"/>
  <c r="L269" i="55"/>
  <c r="L275" i="55"/>
  <c r="L281" i="55"/>
  <c r="L282" i="55"/>
  <c r="L283" i="55"/>
  <c r="L284" i="55"/>
  <c r="L285" i="55"/>
  <c r="L289" i="55"/>
  <c r="L293" i="55"/>
  <c r="L298" i="55"/>
  <c r="L300" i="55"/>
  <c r="L303" i="55"/>
  <c r="L304" i="55"/>
  <c r="L308" i="55"/>
  <c r="L326" i="55"/>
  <c r="L327" i="55"/>
  <c r="L329" i="55"/>
  <c r="L331" i="55"/>
  <c r="L338" i="55"/>
  <c r="L340" i="55"/>
  <c r="L344" i="55"/>
  <c r="L355" i="55"/>
  <c r="L358" i="55"/>
  <c r="L362" i="55"/>
  <c r="L368" i="55"/>
  <c r="L374" i="55"/>
  <c r="L380" i="55"/>
  <c r="L391" i="55"/>
  <c r="L395" i="55"/>
  <c r="L397" i="55"/>
  <c r="L398" i="55"/>
  <c r="L400" i="55"/>
  <c r="L402" i="55"/>
  <c r="L405" i="55"/>
  <c r="L408" i="55"/>
  <c r="L411" i="55"/>
  <c r="L415" i="55"/>
  <c r="L425" i="55"/>
  <c r="L433" i="55"/>
  <c r="L434" i="55"/>
  <c r="L435" i="55"/>
  <c r="L443" i="55"/>
  <c r="L450" i="55"/>
  <c r="L452" i="55"/>
  <c r="L456" i="55"/>
  <c r="L457" i="55"/>
  <c r="L463" i="55"/>
  <c r="L470" i="55"/>
  <c r="L476" i="55"/>
  <c r="L483" i="55"/>
  <c r="L489" i="55"/>
  <c r="L504" i="55"/>
  <c r="L512" i="55"/>
  <c r="L518" i="55"/>
  <c r="L521" i="55"/>
  <c r="L538" i="55"/>
  <c r="L545" i="55"/>
  <c r="L553" i="55"/>
  <c r="L570" i="55"/>
  <c r="L575" i="55"/>
  <c r="L579" i="55"/>
  <c r="L583" i="55"/>
  <c r="L587" i="55"/>
  <c r="L588" i="55"/>
  <c r="L593" i="55"/>
  <c r="L601" i="55"/>
  <c r="L606" i="55"/>
  <c r="L608" i="55"/>
  <c r="L611" i="55"/>
  <c r="L614" i="55"/>
  <c r="L617" i="55"/>
  <c r="L618" i="55"/>
  <c r="L620" i="55"/>
  <c r="L625" i="55"/>
  <c r="L628" i="55"/>
  <c r="L633" i="55"/>
  <c r="L634" i="55"/>
  <c r="L635" i="55"/>
  <c r="L636" i="55"/>
  <c r="L638" i="55"/>
  <c r="L641" i="55"/>
  <c r="L647" i="55"/>
  <c r="L653" i="55"/>
  <c r="L659" i="55"/>
  <c r="L681" i="55"/>
  <c r="L686" i="55"/>
  <c r="L703" i="55"/>
  <c r="L707" i="55"/>
  <c r="L713" i="55"/>
  <c r="L714" i="55"/>
  <c r="L726" i="55"/>
  <c r="L730" i="55"/>
  <c r="L731" i="55"/>
  <c r="L741" i="55"/>
  <c r="L749" i="55"/>
  <c r="L750" i="55"/>
  <c r="L751" i="55"/>
  <c r="L752" i="55"/>
  <c r="L753" i="55"/>
  <c r="L754" i="55"/>
  <c r="L755" i="55"/>
  <c r="L756" i="55"/>
  <c r="L757" i="55"/>
  <c r="L758" i="55"/>
  <c r="L759" i="55"/>
  <c r="L760" i="55"/>
  <c r="L761" i="55"/>
  <c r="L762" i="55"/>
  <c r="L763" i="55"/>
  <c r="L764" i="55"/>
  <c r="L765" i="55"/>
  <c r="L766" i="55"/>
  <c r="L767" i="55"/>
  <c r="L768" i="55"/>
  <c r="L769" i="55"/>
  <c r="L770" i="55"/>
  <c r="L780" i="55"/>
  <c r="L781" i="55"/>
  <c r="L782" i="55"/>
  <c r="L783" i="55"/>
  <c r="L784" i="55"/>
  <c r="L785" i="55"/>
  <c r="L786" i="55"/>
  <c r="L787" i="55"/>
  <c r="L788" i="55"/>
  <c r="L789" i="55"/>
  <c r="L790" i="55"/>
  <c r="L791" i="55"/>
  <c r="L792" i="55"/>
  <c r="L793" i="55"/>
  <c r="L794" i="55"/>
  <c r="L795" i="55"/>
  <c r="L796" i="55"/>
  <c r="L797" i="55"/>
  <c r="L798" i="55"/>
  <c r="L799" i="55"/>
  <c r="L800" i="55"/>
  <c r="L801" i="55"/>
  <c r="L802" i="55"/>
  <c r="L803" i="55"/>
  <c r="L804" i="55"/>
  <c r="L805" i="55"/>
  <c r="L806" i="55"/>
  <c r="L807" i="55"/>
  <c r="L808" i="55"/>
  <c r="L820" i="55"/>
  <c r="L825" i="55"/>
  <c r="L830" i="55"/>
  <c r="L836" i="55"/>
  <c r="L839" i="55"/>
  <c r="L847" i="55"/>
  <c r="L848" i="55"/>
  <c r="L849" i="55"/>
  <c r="L850" i="55"/>
  <c r="L860" i="55"/>
  <c r="L863" i="55"/>
  <c r="L864" i="55"/>
  <c r="L865" i="55"/>
  <c r="L866" i="55"/>
  <c r="L867" i="55"/>
  <c r="L868" i="55"/>
  <c r="L873" i="55"/>
  <c r="L880" i="55"/>
  <c r="L892" i="55"/>
  <c r="L899" i="55"/>
  <c r="L901" i="55"/>
  <c r="L906" i="55"/>
  <c r="L910" i="55"/>
  <c r="L911" i="55"/>
  <c r="L912" i="55"/>
  <c r="L913" i="55"/>
  <c r="L925" i="55"/>
  <c r="L927" i="55"/>
  <c r="L928" i="55"/>
  <c r="L930" i="55"/>
  <c r="L935" i="55"/>
  <c r="L939" i="55"/>
  <c r="L940" i="55"/>
  <c r="L943" i="55"/>
  <c r="L944" i="55"/>
  <c r="L945" i="55"/>
  <c r="L946" i="55"/>
  <c r="L947" i="55"/>
  <c r="L948" i="55"/>
  <c r="L949" i="55"/>
  <c r="L950" i="55"/>
  <c r="L951" i="55"/>
  <c r="L952" i="55"/>
  <c r="L953" i="55"/>
  <c r="L955" i="55"/>
  <c r="L956" i="55"/>
  <c r="L957" i="55"/>
  <c r="L958" i="55"/>
  <c r="L959" i="55"/>
  <c r="L960" i="55"/>
  <c r="L961" i="55"/>
  <c r="L962" i="55"/>
  <c r="L963" i="55"/>
  <c r="L964" i="55"/>
  <c r="L965" i="55"/>
  <c r="L966" i="55"/>
  <c r="L967" i="55"/>
  <c r="L968" i="55"/>
  <c r="L969" i="55"/>
  <c r="L970" i="55"/>
  <c r="L971" i="55"/>
  <c r="L972" i="55"/>
  <c r="L973" i="55"/>
  <c r="L974" i="55"/>
  <c r="L975" i="55"/>
  <c r="L976" i="55"/>
  <c r="L977" i="55"/>
  <c r="L978" i="55"/>
  <c r="L979" i="55"/>
  <c r="L980" i="55"/>
  <c r="L981" i="55"/>
  <c r="L982" i="55"/>
  <c r="L983" i="55"/>
  <c r="L984" i="55"/>
  <c r="L985" i="55"/>
  <c r="L986" i="55"/>
  <c r="L987" i="55"/>
  <c r="L988" i="55"/>
  <c r="L989" i="55"/>
  <c r="L990" i="55"/>
  <c r="L991" i="55"/>
  <c r="L992" i="55"/>
  <c r="L993" i="55"/>
  <c r="L994" i="55"/>
  <c r="L995" i="55"/>
  <c r="L996" i="55"/>
  <c r="L997" i="55"/>
  <c r="L998" i="55"/>
  <c r="L999" i="55"/>
  <c r="L1000" i="55"/>
  <c r="L1001" i="55"/>
  <c r="L1002" i="55"/>
  <c r="L1003" i="55"/>
  <c r="L1004" i="55"/>
  <c r="L1005" i="55"/>
  <c r="L1006" i="55"/>
  <c r="L1007" i="55"/>
  <c r="L1008" i="55"/>
  <c r="L1009" i="55"/>
  <c r="L1010" i="55"/>
  <c r="L1011" i="55"/>
  <c r="L1012" i="55"/>
  <c r="L1013" i="55"/>
  <c r="L1014" i="55"/>
  <c r="L1015" i="55"/>
  <c r="L1016" i="55"/>
  <c r="L1017" i="55"/>
  <c r="L1018" i="55"/>
  <c r="L1019" i="55"/>
  <c r="L1020" i="55"/>
  <c r="L1021" i="55"/>
  <c r="L1022" i="55"/>
  <c r="L1023" i="55"/>
  <c r="L1024" i="55"/>
  <c r="L1025" i="55"/>
  <c r="L1026" i="55"/>
  <c r="L1027" i="55"/>
  <c r="L1028" i="55"/>
  <c r="L1029" i="55"/>
  <c r="L1030" i="55"/>
  <c r="L1031" i="55"/>
  <c r="L1032" i="55"/>
  <c r="L1033" i="55"/>
  <c r="L1034" i="55"/>
  <c r="L1035" i="55"/>
  <c r="L1036" i="55"/>
  <c r="L1037" i="55"/>
  <c r="L1038" i="55"/>
  <c r="L1039" i="55"/>
  <c r="L1040" i="55"/>
  <c r="L1041" i="55"/>
  <c r="L1042" i="55"/>
  <c r="L1043" i="55"/>
  <c r="L1044" i="55"/>
  <c r="L1045" i="55"/>
  <c r="L1046" i="55"/>
  <c r="L1047" i="55"/>
  <c r="L1048" i="55"/>
  <c r="L1049" i="55"/>
  <c r="L1050" i="55"/>
  <c r="L1051" i="55"/>
  <c r="L1052" i="55"/>
  <c r="L1053" i="55"/>
  <c r="L1055" i="55"/>
  <c r="L1056" i="55"/>
  <c r="L1057" i="55"/>
  <c r="L1058" i="55"/>
  <c r="L1059" i="55"/>
  <c r="L1061" i="55"/>
  <c r="L1062" i="55"/>
  <c r="L1063" i="55"/>
  <c r="L1064" i="55"/>
  <c r="L1065" i="55"/>
  <c r="L1067" i="55"/>
  <c r="L1068" i="55"/>
  <c r="L1069" i="55"/>
  <c r="L1070" i="55"/>
  <c r="L1071" i="55"/>
  <c r="L1072" i="55"/>
  <c r="L1073" i="55"/>
  <c r="L1074" i="55"/>
  <c r="L1075" i="55"/>
  <c r="L1076" i="55"/>
  <c r="L1077" i="55"/>
  <c r="L1078" i="55"/>
  <c r="L1079" i="55"/>
  <c r="L1080" i="55"/>
  <c r="L1081" i="55"/>
  <c r="L1082" i="55"/>
  <c r="L1083" i="55"/>
  <c r="L1084" i="55"/>
  <c r="L1085" i="55"/>
  <c r="L1086" i="55"/>
  <c r="L1087" i="55"/>
  <c r="L1088" i="55"/>
  <c r="L1089" i="55"/>
  <c r="L1090" i="55"/>
  <c r="L1091" i="55"/>
  <c r="L1092" i="55"/>
  <c r="L1093" i="55"/>
  <c r="L1094" i="55"/>
  <c r="L1095" i="55"/>
  <c r="L1096" i="55"/>
  <c r="L1097" i="55"/>
  <c r="L1098" i="55"/>
  <c r="L1099" i="55"/>
  <c r="L1100" i="55"/>
  <c r="L1101" i="55"/>
  <c r="L1102" i="55"/>
  <c r="L1103" i="55"/>
  <c r="L1104" i="55"/>
  <c r="L1105" i="55"/>
  <c r="L1106" i="55"/>
  <c r="L1107" i="55"/>
  <c r="L1108" i="55"/>
  <c r="L1110" i="55"/>
  <c r="L1111" i="55"/>
  <c r="L1112" i="55"/>
  <c r="L1113" i="55"/>
  <c r="L1114" i="55"/>
  <c r="L1115" i="55"/>
  <c r="L1116" i="55"/>
  <c r="L1117" i="55"/>
  <c r="L1118" i="55"/>
  <c r="L1119" i="55"/>
  <c r="L1120" i="55"/>
  <c r="L1121" i="55"/>
  <c r="L1122" i="55"/>
  <c r="L1123" i="55"/>
  <c r="L1124" i="55"/>
  <c r="L1125" i="55"/>
  <c r="L1126" i="55"/>
  <c r="L1127" i="55"/>
  <c r="L1128" i="55"/>
  <c r="L1129" i="55"/>
  <c r="L1130" i="55"/>
  <c r="L1132" i="55"/>
  <c r="L1135" i="55"/>
  <c r="L1136" i="55"/>
  <c r="L1137" i="55"/>
  <c r="L1139" i="55"/>
  <c r="L1140" i="55"/>
  <c r="L1141" i="55"/>
  <c r="L1142" i="55"/>
  <c r="L1144" i="55"/>
  <c r="L1145" i="55"/>
  <c r="L1146" i="55"/>
  <c r="L1147" i="55"/>
  <c r="L1148" i="55"/>
  <c r="L1149" i="55"/>
  <c r="L1150" i="55"/>
  <c r="L1151" i="55"/>
  <c r="L1152" i="55"/>
  <c r="L1153" i="55"/>
  <c r="L1154" i="55"/>
  <c r="L1155" i="55"/>
  <c r="L1156" i="55"/>
  <c r="L1157" i="55"/>
  <c r="L1158" i="55"/>
  <c r="L1159" i="55"/>
  <c r="L1160" i="55"/>
  <c r="L1161" i="55"/>
  <c r="L1162" i="55"/>
  <c r="L1163" i="55"/>
  <c r="L1164" i="55"/>
  <c r="L1165" i="55"/>
  <c r="L1166" i="55"/>
  <c r="L1167" i="55"/>
  <c r="L1168" i="55"/>
  <c r="L1169" i="55"/>
  <c r="L1170" i="55"/>
  <c r="L1171" i="55"/>
  <c r="L1172" i="55"/>
  <c r="L1173" i="55"/>
  <c r="L1174" i="55"/>
  <c r="L1175" i="55"/>
  <c r="L1176" i="55"/>
  <c r="L1177" i="55"/>
  <c r="L1178" i="55"/>
  <c r="L1179" i="55"/>
  <c r="L1180" i="55"/>
  <c r="L1181" i="55"/>
  <c r="L1182" i="55"/>
  <c r="L1183" i="55"/>
  <c r="L1184" i="55"/>
  <c r="L1185" i="55"/>
  <c r="L1186" i="55"/>
  <c r="L1187" i="55"/>
  <c r="L1188" i="55"/>
  <c r="L1189" i="55"/>
  <c r="L1190" i="55"/>
  <c r="L1191" i="55"/>
  <c r="L1192" i="55"/>
  <c r="L1193" i="55"/>
  <c r="L1194" i="55"/>
  <c r="L1195" i="55"/>
  <c r="L1196" i="55"/>
  <c r="L1197" i="55"/>
  <c r="L1198" i="55"/>
  <c r="L1199" i="55"/>
  <c r="L1200" i="55"/>
  <c r="L1201" i="55"/>
  <c r="L1202" i="55"/>
  <c r="L1203" i="55"/>
  <c r="L1204" i="55"/>
  <c r="L1205" i="55"/>
  <c r="L1206" i="55"/>
  <c r="L1207" i="55"/>
  <c r="L1208" i="55"/>
  <c r="L1209" i="55"/>
  <c r="L1210" i="55"/>
  <c r="L1211" i="55"/>
  <c r="L1212" i="55"/>
  <c r="L1213" i="55"/>
  <c r="L1214" i="55"/>
  <c r="L1215" i="55"/>
  <c r="L1216" i="55"/>
  <c r="L1217" i="55"/>
  <c r="L1218" i="55"/>
  <c r="L1219" i="55"/>
  <c r="L1220" i="55"/>
  <c r="L1221" i="55"/>
  <c r="L1222" i="55"/>
  <c r="L1223" i="55"/>
  <c r="L1224" i="55"/>
  <c r="L1225" i="55"/>
  <c r="L1226" i="55"/>
  <c r="L1227" i="55"/>
  <c r="L1228" i="55"/>
  <c r="L1229" i="55"/>
  <c r="L1230" i="55"/>
  <c r="L1231" i="55"/>
  <c r="L1232" i="55"/>
  <c r="L1233" i="55"/>
  <c r="L1234" i="55"/>
  <c r="L1235" i="55"/>
  <c r="L1236" i="55"/>
  <c r="L1237" i="55"/>
  <c r="L1238" i="55"/>
  <c r="L1239" i="55"/>
  <c r="L1240" i="55"/>
  <c r="L1241" i="55"/>
  <c r="L1242" i="55"/>
  <c r="L1243" i="55"/>
  <c r="L1244" i="55"/>
  <c r="L1245" i="55"/>
  <c r="L1246" i="55"/>
  <c r="L1247" i="55"/>
  <c r="L1248" i="55"/>
  <c r="L1249" i="55"/>
  <c r="L1250" i="55"/>
  <c r="L1251" i="55"/>
  <c r="L1252" i="55"/>
  <c r="L1253" i="55"/>
  <c r="L1254" i="55"/>
  <c r="L1255" i="55"/>
  <c r="L1256" i="55"/>
  <c r="L1257" i="55"/>
  <c r="L1258" i="55"/>
  <c r="L1259" i="55"/>
  <c r="L1260" i="55"/>
  <c r="L1261" i="55"/>
  <c r="L1262" i="55"/>
  <c r="L1263" i="55"/>
  <c r="L1264" i="55"/>
  <c r="L1265" i="55"/>
  <c r="L1266" i="55"/>
  <c r="L1267" i="55"/>
  <c r="L1268" i="55"/>
  <c r="L1269" i="55"/>
  <c r="L1270" i="55"/>
  <c r="L1271" i="55"/>
  <c r="L1272" i="55"/>
  <c r="L1273" i="55"/>
  <c r="L1274" i="55"/>
  <c r="L1275" i="55"/>
  <c r="L1276" i="55"/>
  <c r="L1277" i="55"/>
  <c r="L1278" i="55"/>
  <c r="L1279" i="55"/>
  <c r="L1280" i="55"/>
  <c r="L1281" i="55"/>
  <c r="L1282" i="55"/>
  <c r="L1283" i="55"/>
  <c r="L1284" i="55"/>
  <c r="L1285" i="55"/>
  <c r="L1286" i="55"/>
  <c r="L1287" i="55"/>
  <c r="L1288" i="55"/>
  <c r="L1289" i="55"/>
  <c r="L1290" i="55"/>
  <c r="L1291" i="55"/>
  <c r="L1292" i="55"/>
  <c r="L1293" i="55"/>
  <c r="L1294" i="55"/>
  <c r="L1295" i="55"/>
  <c r="L1296" i="55"/>
  <c r="L1297" i="55"/>
  <c r="L1298" i="55"/>
  <c r="L1299" i="55"/>
  <c r="L1300" i="55"/>
  <c r="L1301" i="55"/>
  <c r="L1302" i="55"/>
  <c r="L1303" i="55"/>
  <c r="L1304" i="55"/>
  <c r="L1305" i="55"/>
  <c r="L1306" i="55"/>
  <c r="L1307" i="55"/>
  <c r="L1308" i="55"/>
  <c r="L1309" i="55"/>
  <c r="L1310" i="55"/>
  <c r="L1311" i="55"/>
  <c r="L1312" i="55"/>
  <c r="L1313" i="55"/>
  <c r="L1314" i="55"/>
  <c r="L1315" i="55"/>
  <c r="L1316" i="55"/>
  <c r="L1317" i="55"/>
  <c r="L1318" i="55"/>
  <c r="L1319" i="55"/>
  <c r="L1320" i="55"/>
  <c r="L1321" i="55"/>
  <c r="L1322" i="55"/>
  <c r="L1323" i="55"/>
  <c r="L1324" i="55"/>
  <c r="L1325" i="55"/>
  <c r="L1326" i="55"/>
  <c r="L1327" i="55"/>
  <c r="L1328" i="55"/>
  <c r="L1329" i="55"/>
  <c r="L1330" i="55"/>
  <c r="L1331" i="55"/>
  <c r="L1332" i="55"/>
  <c r="L1333" i="55"/>
  <c r="L1334" i="55"/>
  <c r="L1335" i="55"/>
  <c r="L1336" i="55"/>
  <c r="L1337" i="55"/>
  <c r="L1338" i="55"/>
  <c r="L1339" i="55"/>
  <c r="L1340" i="55"/>
  <c r="L1341" i="55"/>
  <c r="L1342" i="55"/>
  <c r="L1343" i="55"/>
  <c r="L1344" i="55"/>
  <c r="L1345" i="55"/>
  <c r="L1346" i="55"/>
  <c r="L1347" i="55"/>
  <c r="L1348" i="55"/>
  <c r="L1349" i="55"/>
  <c r="L1350" i="55"/>
  <c r="L1351" i="55"/>
  <c r="L1352" i="55"/>
  <c r="L1353" i="55"/>
  <c r="L1354" i="55"/>
  <c r="L1355" i="55"/>
  <c r="L1356" i="55"/>
  <c r="L1357" i="55"/>
  <c r="L1358" i="55"/>
  <c r="L1359" i="55"/>
  <c r="L1360" i="55"/>
  <c r="L1361" i="55"/>
  <c r="L1362" i="55"/>
  <c r="L1363" i="55"/>
  <c r="L1364" i="55"/>
  <c r="L1365" i="55"/>
  <c r="L1366" i="55"/>
  <c r="L1367" i="55"/>
  <c r="L1368" i="55"/>
  <c r="L1369" i="55"/>
  <c r="L1370" i="55"/>
  <c r="L1371" i="55"/>
  <c r="L1372" i="55"/>
  <c r="L1373" i="55"/>
  <c r="L1374" i="55"/>
  <c r="L1375" i="55"/>
  <c r="L1376" i="55"/>
  <c r="L1377" i="55"/>
  <c r="L1378" i="55"/>
  <c r="L1379" i="55"/>
  <c r="L1380" i="55"/>
  <c r="L1381" i="55"/>
  <c r="L1382" i="55"/>
  <c r="L1383" i="55"/>
  <c r="L1384" i="55"/>
  <c r="L1385" i="55"/>
  <c r="L1386" i="55"/>
  <c r="L1387" i="55"/>
  <c r="L1388" i="55"/>
  <c r="L1389" i="55"/>
  <c r="L1390" i="55"/>
  <c r="L1391" i="55"/>
  <c r="L1392" i="55"/>
  <c r="L1393" i="55"/>
  <c r="L1394" i="55"/>
  <c r="L1395" i="55"/>
  <c r="L1396" i="55"/>
  <c r="L1397" i="55"/>
  <c r="L1398" i="55"/>
  <c r="L1399" i="55"/>
  <c r="L1400" i="55"/>
  <c r="L1401" i="55"/>
  <c r="L1402" i="55"/>
  <c r="L1403" i="55"/>
  <c r="L1404" i="55"/>
  <c r="L1405" i="55"/>
  <c r="L1406" i="55"/>
  <c r="L1407" i="55"/>
  <c r="L1408" i="55"/>
  <c r="L1409" i="55"/>
  <c r="L1410" i="55"/>
  <c r="L1411" i="55"/>
  <c r="L1412" i="55"/>
  <c r="L1413" i="55"/>
  <c r="L1414" i="55"/>
  <c r="L1416" i="55"/>
  <c r="L1417" i="55"/>
  <c r="L1418" i="55"/>
  <c r="L1422" i="55"/>
  <c r="L1423" i="55"/>
  <c r="L1424" i="55"/>
  <c r="L1425" i="55"/>
  <c r="L1516" i="55"/>
  <c r="L1517" i="55"/>
  <c r="L1518" i="55"/>
  <c r="L1519" i="55"/>
  <c r="L1520" i="55"/>
  <c r="L1521" i="55"/>
  <c r="L1522" i="55"/>
  <c r="L1523" i="55"/>
  <c r="L1524" i="55"/>
  <c r="L1525" i="55"/>
  <c r="L1526" i="55"/>
  <c r="L1527" i="55"/>
  <c r="L1528" i="55"/>
  <c r="L1529" i="55"/>
  <c r="L1530" i="55"/>
  <c r="L1531" i="55"/>
  <c r="L1532" i="55"/>
  <c r="L1533" i="55"/>
  <c r="L1534" i="55"/>
  <c r="L1535" i="55"/>
  <c r="L1536" i="55"/>
  <c r="L1537" i="55"/>
  <c r="L1538" i="55"/>
  <c r="L1539" i="55"/>
  <c r="L1540" i="55"/>
  <c r="L1541" i="55"/>
  <c r="L1542" i="55"/>
  <c r="L1543" i="55"/>
  <c r="L1544" i="55"/>
  <c r="L1545" i="55"/>
  <c r="L1546" i="55"/>
  <c r="L1547" i="55"/>
  <c r="L1548" i="55"/>
  <c r="L1549" i="55"/>
  <c r="L1550" i="55"/>
  <c r="L1551" i="55"/>
  <c r="L1552" i="55"/>
  <c r="L1553" i="55"/>
  <c r="L1554" i="55"/>
  <c r="L1555" i="55"/>
  <c r="L1556" i="55"/>
  <c r="L1557" i="55"/>
  <c r="L1558" i="55"/>
  <c r="L1559" i="55"/>
  <c r="L1560" i="55"/>
  <c r="L1561" i="55"/>
  <c r="L1562" i="55"/>
  <c r="L1563" i="55"/>
  <c r="L1564" i="55"/>
  <c r="L1565" i="55"/>
  <c r="L1566" i="55"/>
  <c r="L1567" i="55"/>
  <c r="L1568" i="55"/>
  <c r="L1569" i="55"/>
  <c r="L1570" i="55"/>
  <c r="L1571" i="55"/>
  <c r="L1572" i="55"/>
  <c r="L1573" i="55"/>
  <c r="L1574" i="55"/>
  <c r="L1575" i="55"/>
  <c r="L1576" i="55"/>
  <c r="L1577" i="55"/>
  <c r="L1578" i="55"/>
  <c r="L1579" i="55"/>
  <c r="L1580" i="55"/>
  <c r="L1581" i="55"/>
  <c r="L1582" i="55"/>
  <c r="L1583" i="55"/>
  <c r="L1584" i="55"/>
  <c r="L1585" i="55"/>
  <c r="L1586" i="55"/>
  <c r="L1587" i="55"/>
  <c r="L1588" i="55"/>
  <c r="L1589" i="55"/>
  <c r="L1590" i="55"/>
  <c r="L1591" i="55"/>
  <c r="L1592" i="55"/>
  <c r="L1593" i="55"/>
  <c r="L1594" i="55"/>
  <c r="L1595" i="55"/>
  <c r="L1596" i="55"/>
  <c r="L1597" i="55"/>
  <c r="L1598" i="55"/>
  <c r="L1599" i="55"/>
  <c r="L1600" i="55"/>
  <c r="L1601" i="55"/>
  <c r="L1602" i="55"/>
  <c r="L1603" i="55"/>
  <c r="L1604" i="55"/>
  <c r="L1605" i="55"/>
  <c r="L1606" i="55"/>
  <c r="L1607" i="55"/>
  <c r="L1608" i="55"/>
  <c r="L1609" i="55"/>
  <c r="L1610" i="55"/>
  <c r="L1611" i="55"/>
  <c r="L1612" i="55"/>
  <c r="L1613" i="55"/>
  <c r="L1614" i="55"/>
  <c r="L1615" i="55"/>
  <c r="L1616" i="55"/>
  <c r="L1617" i="55"/>
  <c r="L1618" i="55"/>
  <c r="L1619" i="55"/>
  <c r="L1620" i="55"/>
  <c r="L1621" i="55"/>
  <c r="L1622" i="55"/>
  <c r="L1623" i="55"/>
  <c r="L1624" i="55"/>
  <c r="L1625" i="55"/>
  <c r="L1626" i="55"/>
  <c r="L1627" i="55"/>
  <c r="L1628" i="55"/>
  <c r="L1629" i="55"/>
  <c r="L1630" i="55"/>
  <c r="L1631" i="55"/>
  <c r="L1632" i="55"/>
  <c r="L1633" i="55"/>
  <c r="L1634" i="55"/>
  <c r="L1635" i="55"/>
  <c r="L1636" i="55"/>
  <c r="L1637" i="55"/>
  <c r="L1638" i="55"/>
  <c r="L1639" i="55"/>
  <c r="L1640" i="55"/>
  <c r="L1641" i="55"/>
  <c r="L1642" i="55"/>
  <c r="L1643" i="55"/>
  <c r="L1644" i="55"/>
  <c r="L1645" i="55"/>
  <c r="L1646" i="55"/>
  <c r="L1647" i="55"/>
  <c r="L1648" i="55"/>
  <c r="L1649" i="55"/>
  <c r="L1650" i="55"/>
  <c r="L1651" i="55"/>
  <c r="L1652" i="55"/>
  <c r="L1653" i="55"/>
  <c r="L1654" i="55"/>
  <c r="L1655" i="55"/>
  <c r="L1656" i="55"/>
  <c r="L1657" i="55"/>
  <c r="L1658" i="55"/>
  <c r="L1659" i="55"/>
  <c r="L1660" i="55"/>
  <c r="L1661" i="55"/>
  <c r="L1662" i="55"/>
  <c r="L1663" i="55"/>
  <c r="L1664" i="55"/>
  <c r="L1665" i="55"/>
  <c r="L1666" i="55"/>
  <c r="L1667" i="55"/>
  <c r="L1668" i="55"/>
  <c r="L1669" i="55"/>
  <c r="L1670" i="55"/>
  <c r="L1671" i="55"/>
  <c r="L1672" i="55"/>
  <c r="L1673" i="55"/>
  <c r="L1674" i="55"/>
  <c r="L1675" i="55"/>
  <c r="L1676" i="55"/>
  <c r="L1677" i="55"/>
  <c r="L1678" i="55"/>
  <c r="L1679" i="55"/>
  <c r="L1680" i="55"/>
  <c r="L1681" i="55"/>
  <c r="L1682" i="55"/>
  <c r="L1683" i="55"/>
  <c r="L1684" i="55"/>
  <c r="L1685" i="55"/>
  <c r="L1686" i="55"/>
  <c r="L1687" i="55"/>
  <c r="L1688" i="55"/>
  <c r="L1689" i="55"/>
  <c r="L1690" i="55"/>
  <c r="L1691" i="55"/>
  <c r="L1692" i="55"/>
  <c r="L1693" i="55"/>
  <c r="L1694" i="55"/>
  <c r="L1695" i="55"/>
  <c r="L1696" i="55"/>
  <c r="L1697" i="55"/>
  <c r="L1698" i="55"/>
  <c r="L1699" i="55"/>
  <c r="L1700" i="55"/>
  <c r="L1701" i="55"/>
  <c r="L1702" i="55"/>
  <c r="L1703" i="55"/>
  <c r="L1704" i="55"/>
  <c r="L1705" i="55"/>
  <c r="L1706" i="55"/>
  <c r="L1707" i="55"/>
  <c r="L1708" i="55"/>
  <c r="L1709" i="55"/>
  <c r="L1710" i="55"/>
  <c r="L1711" i="55"/>
  <c r="L1712" i="55"/>
  <c r="L1713" i="55"/>
  <c r="L1714" i="55"/>
  <c r="L1715" i="55"/>
  <c r="L1716" i="55"/>
  <c r="L1717" i="55"/>
  <c r="L1718" i="55"/>
  <c r="L1719" i="55"/>
  <c r="L1720" i="55"/>
  <c r="L1721" i="55"/>
  <c r="L1722" i="55"/>
  <c r="L1723" i="55"/>
  <c r="L1724" i="55"/>
  <c r="L1725" i="55"/>
  <c r="L1726" i="55"/>
  <c r="L1727" i="55"/>
  <c r="L1728" i="55"/>
  <c r="L1729" i="55"/>
  <c r="L1730" i="55"/>
  <c r="L1731" i="55"/>
  <c r="L1732" i="55"/>
  <c r="L1733" i="55"/>
  <c r="L1734" i="55"/>
  <c r="L1735" i="55"/>
  <c r="L1736" i="55"/>
  <c r="L1737" i="55"/>
  <c r="L1738" i="55"/>
  <c r="L1739" i="55"/>
  <c r="L1740" i="55"/>
  <c r="L1741" i="55"/>
  <c r="L1742" i="55"/>
  <c r="L1743" i="55"/>
  <c r="L1744" i="55"/>
  <c r="L1745" i="55"/>
  <c r="L1746" i="55"/>
  <c r="L1747" i="55"/>
  <c r="L1748" i="55"/>
  <c r="L1749" i="55"/>
  <c r="L1750" i="55"/>
  <c r="L1751" i="55"/>
  <c r="L1752" i="55"/>
  <c r="L1753" i="55"/>
  <c r="L1754" i="55"/>
  <c r="L1755" i="55"/>
  <c r="L1756" i="55"/>
  <c r="L1757" i="55"/>
  <c r="L1758" i="55"/>
  <c r="L1759" i="55"/>
  <c r="L1760" i="55"/>
  <c r="L1761" i="55"/>
  <c r="L1762" i="55"/>
  <c r="L1763" i="55"/>
  <c r="L1764" i="55"/>
  <c r="L1765" i="55"/>
  <c r="L1766" i="55"/>
  <c r="L1767" i="55"/>
  <c r="L1768" i="55"/>
  <c r="L1769" i="55"/>
  <c r="L1770" i="55"/>
  <c r="L1771" i="55"/>
  <c r="L1772" i="55"/>
  <c r="L1773" i="55"/>
  <c r="L1774" i="55"/>
  <c r="L1775" i="55"/>
  <c r="L1776" i="55"/>
  <c r="L1777" i="55"/>
  <c r="L1778" i="55"/>
  <c r="L1779" i="55"/>
  <c r="L1780" i="55"/>
  <c r="L1781" i="55"/>
  <c r="L1782" i="55"/>
  <c r="J8" i="55"/>
  <c r="J11" i="55"/>
  <c r="J14" i="55"/>
  <c r="J17" i="55"/>
  <c r="J22" i="55"/>
  <c r="J25" i="55"/>
  <c r="J28" i="55"/>
  <c r="J31" i="55"/>
  <c r="J32" i="55"/>
  <c r="J33" i="55"/>
  <c r="J34" i="55"/>
  <c r="J35" i="55"/>
  <c r="J36" i="55"/>
  <c r="J37" i="55"/>
  <c r="J48" i="55"/>
  <c r="J49" i="55"/>
  <c r="J57" i="55"/>
  <c r="J58" i="55"/>
  <c r="J60" i="55"/>
  <c r="J61" i="55"/>
  <c r="J64" i="55"/>
  <c r="J70" i="55"/>
  <c r="J84" i="55"/>
  <c r="J90" i="55"/>
  <c r="J105" i="55"/>
  <c r="J106" i="55"/>
  <c r="J107" i="55"/>
  <c r="J108" i="55"/>
  <c r="J109" i="55"/>
  <c r="J110" i="55"/>
  <c r="J111" i="55"/>
  <c r="J112" i="55"/>
  <c r="J113" i="55"/>
  <c r="J114" i="55"/>
  <c r="J115" i="55"/>
  <c r="J116" i="55"/>
  <c r="J117" i="55"/>
  <c r="J123" i="55"/>
  <c r="J124" i="55"/>
  <c r="J125" i="55"/>
  <c r="J126" i="55"/>
  <c r="J127" i="55"/>
  <c r="J128" i="55"/>
  <c r="J129" i="55"/>
  <c r="J136" i="55"/>
  <c r="J152" i="55"/>
  <c r="J153" i="55"/>
  <c r="J154" i="55"/>
  <c r="J155" i="55"/>
  <c r="J156" i="55"/>
  <c r="J157" i="55"/>
  <c r="J158" i="55"/>
  <c r="J159" i="55"/>
  <c r="J160" i="55"/>
  <c r="J161" i="55"/>
  <c r="J162" i="55"/>
  <c r="J163" i="55"/>
  <c r="J164" i="55"/>
  <c r="J165" i="55"/>
  <c r="J166" i="55"/>
  <c r="J173" i="55"/>
  <c r="J174" i="55"/>
  <c r="J175" i="55"/>
  <c r="J176" i="55"/>
  <c r="J177" i="55"/>
  <c r="J178" i="55"/>
  <c r="J179" i="55"/>
  <c r="J180" i="55"/>
  <c r="J186" i="55"/>
  <c r="J192" i="55"/>
  <c r="J193" i="55"/>
  <c r="J194" i="55"/>
  <c r="J195" i="55"/>
  <c r="J196" i="55"/>
  <c r="J197" i="55"/>
  <c r="J198" i="55"/>
  <c r="J199" i="55"/>
  <c r="J200" i="55"/>
  <c r="J201" i="55"/>
  <c r="J202" i="55"/>
  <c r="J203" i="55"/>
  <c r="J204" i="55"/>
  <c r="J210" i="55"/>
  <c r="J211" i="55"/>
  <c r="J212" i="55"/>
  <c r="J213" i="55"/>
  <c r="J214" i="55"/>
  <c r="J215" i="55"/>
  <c r="J216" i="55"/>
  <c r="J222" i="55"/>
  <c r="J223" i="55"/>
  <c r="J224" i="55"/>
  <c r="J225" i="55"/>
  <c r="J226" i="55"/>
  <c r="J227" i="55"/>
  <c r="J228" i="55"/>
  <c r="J230" i="55"/>
  <c r="J231" i="55"/>
  <c r="J244" i="55"/>
  <c r="J251" i="55"/>
  <c r="J257" i="55"/>
  <c r="J263" i="55"/>
  <c r="J269" i="55"/>
  <c r="J275" i="55"/>
  <c r="J281" i="55"/>
  <c r="J282" i="55"/>
  <c r="J283" i="55"/>
  <c r="J284" i="55"/>
  <c r="J285" i="55"/>
  <c r="J289" i="55"/>
  <c r="J293" i="55"/>
  <c r="J298" i="55"/>
  <c r="J300" i="55"/>
  <c r="J303" i="55"/>
  <c r="J304" i="55"/>
  <c r="J308" i="55"/>
  <c r="J326" i="55"/>
  <c r="J327" i="55"/>
  <c r="J329" i="55"/>
  <c r="J331" i="55"/>
  <c r="J338" i="55"/>
  <c r="J340" i="55"/>
  <c r="J344" i="55"/>
  <c r="J355" i="55"/>
  <c r="J358" i="55"/>
  <c r="J362" i="55"/>
  <c r="J368" i="55"/>
  <c r="J374" i="55"/>
  <c r="J380" i="55"/>
  <c r="J391" i="55"/>
  <c r="J395" i="55"/>
  <c r="J397" i="55"/>
  <c r="J398" i="55"/>
  <c r="J400" i="55"/>
  <c r="J402" i="55"/>
  <c r="J405" i="55"/>
  <c r="J408" i="55"/>
  <c r="J411" i="55"/>
  <c r="J415" i="55"/>
  <c r="J425" i="55"/>
  <c r="J433" i="55"/>
  <c r="J434" i="55"/>
  <c r="J435" i="55"/>
  <c r="J443" i="55"/>
  <c r="J450" i="55"/>
  <c r="J452" i="55"/>
  <c r="J456" i="55"/>
  <c r="J457" i="55"/>
  <c r="J463" i="55"/>
  <c r="J470" i="55"/>
  <c r="J476" i="55"/>
  <c r="J483" i="55"/>
  <c r="J489" i="55"/>
  <c r="J504" i="55"/>
  <c r="J512" i="55"/>
  <c r="J518" i="55"/>
  <c r="J521" i="55"/>
  <c r="J538" i="55"/>
  <c r="J545" i="55"/>
  <c r="J553" i="55"/>
  <c r="J570" i="55"/>
  <c r="J575" i="55"/>
  <c r="J579" i="55"/>
  <c r="J583" i="55"/>
  <c r="J587" i="55"/>
  <c r="J588" i="55"/>
  <c r="J593" i="55"/>
  <c r="J601" i="55"/>
  <c r="J606" i="55"/>
  <c r="J608" i="55"/>
  <c r="J611" i="55"/>
  <c r="J614" i="55"/>
  <c r="J617" i="55"/>
  <c r="J618" i="55"/>
  <c r="J620" i="55"/>
  <c r="J625" i="55"/>
  <c r="J628" i="55"/>
  <c r="J633" i="55"/>
  <c r="J634" i="55"/>
  <c r="J635" i="55"/>
  <c r="J636" i="55"/>
  <c r="J638" i="55"/>
  <c r="J641" i="55"/>
  <c r="J647" i="55"/>
  <c r="J653" i="55"/>
  <c r="J659" i="55"/>
  <c r="J681" i="55"/>
  <c r="J686" i="55"/>
  <c r="J703" i="55"/>
  <c r="J707" i="55"/>
  <c r="J713" i="55"/>
  <c r="J714" i="55"/>
  <c r="J726" i="55"/>
  <c r="J730" i="55"/>
  <c r="J731" i="55"/>
  <c r="J741" i="55"/>
  <c r="J749" i="55"/>
  <c r="J750" i="55"/>
  <c r="J751" i="55"/>
  <c r="J752" i="55"/>
  <c r="J753" i="55"/>
  <c r="J754" i="55"/>
  <c r="J755" i="55"/>
  <c r="J756" i="55"/>
  <c r="J757" i="55"/>
  <c r="J758" i="55"/>
  <c r="J759" i="55"/>
  <c r="J760" i="55"/>
  <c r="J761" i="55"/>
  <c r="J762" i="55"/>
  <c r="J763" i="55"/>
  <c r="J764" i="55"/>
  <c r="J765" i="55"/>
  <c r="J766" i="55"/>
  <c r="J767" i="55"/>
  <c r="J768" i="55"/>
  <c r="J769" i="55"/>
  <c r="J770" i="55"/>
  <c r="J780" i="55"/>
  <c r="J781" i="55"/>
  <c r="J782" i="55"/>
  <c r="J783" i="55"/>
  <c r="J784" i="55"/>
  <c r="J785" i="55"/>
  <c r="J786" i="55"/>
  <c r="J787" i="55"/>
  <c r="J788" i="55"/>
  <c r="J789" i="55"/>
  <c r="J790" i="55"/>
  <c r="J791" i="55"/>
  <c r="J792" i="55"/>
  <c r="J793" i="55"/>
  <c r="J794" i="55"/>
  <c r="J795" i="55"/>
  <c r="J796" i="55"/>
  <c r="J797" i="55"/>
  <c r="J798" i="55"/>
  <c r="J799" i="55"/>
  <c r="J800" i="55"/>
  <c r="J801" i="55"/>
  <c r="J802" i="55"/>
  <c r="J803" i="55"/>
  <c r="J804" i="55"/>
  <c r="J805" i="55"/>
  <c r="J806" i="55"/>
  <c r="J807" i="55"/>
  <c r="J808" i="55"/>
  <c r="J820" i="55"/>
  <c r="J825" i="55"/>
  <c r="J830" i="55"/>
  <c r="J836" i="55"/>
  <c r="J839" i="55"/>
  <c r="J847" i="55"/>
  <c r="J848" i="55"/>
  <c r="J849" i="55"/>
  <c r="J850" i="55"/>
  <c r="J860" i="55"/>
  <c r="J863" i="55"/>
  <c r="J864" i="55"/>
  <c r="J865" i="55"/>
  <c r="J866" i="55"/>
  <c r="J867" i="55"/>
  <c r="J868" i="55"/>
  <c r="J873" i="55"/>
  <c r="J880" i="55"/>
  <c r="J892" i="55"/>
  <c r="J899" i="55"/>
  <c r="J901" i="55"/>
  <c r="J906" i="55"/>
  <c r="J910" i="55"/>
  <c r="J911" i="55"/>
  <c r="J912" i="55"/>
  <c r="J913" i="55"/>
  <c r="J925" i="55"/>
  <c r="J927" i="55"/>
  <c r="J928" i="55"/>
  <c r="J930" i="55"/>
  <c r="J935" i="55"/>
  <c r="J939" i="55"/>
  <c r="J940" i="55"/>
  <c r="J943" i="55"/>
  <c r="J944" i="55"/>
  <c r="J945" i="55"/>
  <c r="J946" i="55"/>
  <c r="J947" i="55"/>
  <c r="J948" i="55"/>
  <c r="J949" i="55"/>
  <c r="J950" i="55"/>
  <c r="J951" i="55"/>
  <c r="J952" i="55"/>
  <c r="J953" i="55"/>
  <c r="J955" i="55"/>
  <c r="J956" i="55"/>
  <c r="J957" i="55"/>
  <c r="J958" i="55"/>
  <c r="J959" i="55"/>
  <c r="J960" i="55"/>
  <c r="J961" i="55"/>
  <c r="J962" i="55"/>
  <c r="J963" i="55"/>
  <c r="J964" i="55"/>
  <c r="J965" i="55"/>
  <c r="J966" i="55"/>
  <c r="J967" i="55"/>
  <c r="J968" i="55"/>
  <c r="J969" i="55"/>
  <c r="J970" i="55"/>
  <c r="J971" i="55"/>
  <c r="J972" i="55"/>
  <c r="J973" i="55"/>
  <c r="J974" i="55"/>
  <c r="J975" i="55"/>
  <c r="J976" i="55"/>
  <c r="J977" i="55"/>
  <c r="J978" i="55"/>
  <c r="J979" i="55"/>
  <c r="J980" i="55"/>
  <c r="J981" i="55"/>
  <c r="J982" i="55"/>
  <c r="J983" i="55"/>
  <c r="J984" i="55"/>
  <c r="J985" i="55"/>
  <c r="J986" i="55"/>
  <c r="J987" i="55"/>
  <c r="J988" i="55"/>
  <c r="J989" i="55"/>
  <c r="J990" i="55"/>
  <c r="J991" i="55"/>
  <c r="J992" i="55"/>
  <c r="J993" i="55"/>
  <c r="J994" i="55"/>
  <c r="J995" i="55"/>
  <c r="J996" i="55"/>
  <c r="J997" i="55"/>
  <c r="J998" i="55"/>
  <c r="J999" i="55"/>
  <c r="J1000" i="55"/>
  <c r="J1001" i="55"/>
  <c r="J1002" i="55"/>
  <c r="J1003" i="55"/>
  <c r="J1004" i="55"/>
  <c r="J1005" i="55"/>
  <c r="J1006" i="55"/>
  <c r="J1007" i="55"/>
  <c r="J1008" i="55"/>
  <c r="J1009" i="55"/>
  <c r="J1010" i="55"/>
  <c r="J1011" i="55"/>
  <c r="J1012" i="55"/>
  <c r="J1013" i="55"/>
  <c r="J1014" i="55"/>
  <c r="J1015" i="55"/>
  <c r="J1016" i="55"/>
  <c r="J1017" i="55"/>
  <c r="J1018" i="55"/>
  <c r="J1019" i="55"/>
  <c r="J1020" i="55"/>
  <c r="J1021" i="55"/>
  <c r="J1022" i="55"/>
  <c r="J1023" i="55"/>
  <c r="J1024" i="55"/>
  <c r="J1025" i="55"/>
  <c r="J1026" i="55"/>
  <c r="J1027" i="55"/>
  <c r="J1028" i="55"/>
  <c r="J1029" i="55"/>
  <c r="J1030" i="55"/>
  <c r="J1031" i="55"/>
  <c r="J1032" i="55"/>
  <c r="J1033" i="55"/>
  <c r="J1034" i="55"/>
  <c r="J1035" i="55"/>
  <c r="J1036" i="55"/>
  <c r="J1037" i="55"/>
  <c r="J1038" i="55"/>
  <c r="J1039" i="55"/>
  <c r="J1040" i="55"/>
  <c r="J1041" i="55"/>
  <c r="J1042" i="55"/>
  <c r="J1043" i="55"/>
  <c r="J1044" i="55"/>
  <c r="J1045" i="55"/>
  <c r="J1046" i="55"/>
  <c r="J1047" i="55"/>
  <c r="J1048" i="55"/>
  <c r="J1049" i="55"/>
  <c r="J1050" i="55"/>
  <c r="J1051" i="55"/>
  <c r="J1052" i="55"/>
  <c r="J1053" i="55"/>
  <c r="J1055" i="55"/>
  <c r="J1056" i="55"/>
  <c r="J1057" i="55"/>
  <c r="J1058" i="55"/>
  <c r="J1059" i="55"/>
  <c r="J1061" i="55"/>
  <c r="J1062" i="55"/>
  <c r="J1063" i="55"/>
  <c r="J1064" i="55"/>
  <c r="J1065" i="55"/>
  <c r="J1067" i="55"/>
  <c r="J1068" i="55"/>
  <c r="J1069" i="55"/>
  <c r="J1070" i="55"/>
  <c r="J1071" i="55"/>
  <c r="J1072" i="55"/>
  <c r="J1073" i="55"/>
  <c r="J1074" i="55"/>
  <c r="J1075" i="55"/>
  <c r="J1076" i="55"/>
  <c r="J1077" i="55"/>
  <c r="J1078" i="55"/>
  <c r="J1079" i="55"/>
  <c r="J1080" i="55"/>
  <c r="J1081" i="55"/>
  <c r="J1082" i="55"/>
  <c r="J1083" i="55"/>
  <c r="J1084" i="55"/>
  <c r="J1085" i="55"/>
  <c r="J1086" i="55"/>
  <c r="J1087" i="55"/>
  <c r="J1088" i="55"/>
  <c r="J1089" i="55"/>
  <c r="J1090" i="55"/>
  <c r="J1091" i="55"/>
  <c r="J1092" i="55"/>
  <c r="J1093" i="55"/>
  <c r="J1094" i="55"/>
  <c r="J1095" i="55"/>
  <c r="J1096" i="55"/>
  <c r="J1097" i="55"/>
  <c r="J1098" i="55"/>
  <c r="J1099" i="55"/>
  <c r="J1100" i="55"/>
  <c r="J1101" i="55"/>
  <c r="J1102" i="55"/>
  <c r="J1103" i="55"/>
  <c r="J1104" i="55"/>
  <c r="J1105" i="55"/>
  <c r="J1106" i="55"/>
  <c r="J1107" i="55"/>
  <c r="J1108" i="55"/>
  <c r="J1110" i="55"/>
  <c r="J1111" i="55"/>
  <c r="J1112" i="55"/>
  <c r="J1113" i="55"/>
  <c r="J1114" i="55"/>
  <c r="J1115" i="55"/>
  <c r="J1116" i="55"/>
  <c r="J1117" i="55"/>
  <c r="J1118" i="55"/>
  <c r="J1119" i="55"/>
  <c r="J1120" i="55"/>
  <c r="J1121" i="55"/>
  <c r="J1122" i="55"/>
  <c r="J1123" i="55"/>
  <c r="J1124" i="55"/>
  <c r="J1125" i="55"/>
  <c r="J1126" i="55"/>
  <c r="J1127" i="55"/>
  <c r="J1128" i="55"/>
  <c r="J1129" i="55"/>
  <c r="J1130" i="55"/>
  <c r="J1132" i="55"/>
  <c r="J1135" i="55"/>
  <c r="J1136" i="55"/>
  <c r="J1137" i="55"/>
  <c r="J1139" i="55"/>
  <c r="J1140" i="55"/>
  <c r="J1141" i="55"/>
  <c r="J1142" i="55"/>
  <c r="J1144" i="55"/>
  <c r="J1145" i="55"/>
  <c r="J1146" i="55"/>
  <c r="J1147" i="55"/>
  <c r="J1148" i="55"/>
  <c r="J1149" i="55"/>
  <c r="J1150" i="55"/>
  <c r="J1151" i="55"/>
  <c r="J1152" i="55"/>
  <c r="J1153" i="55"/>
  <c r="J1154" i="55"/>
  <c r="J1155" i="55"/>
  <c r="J1156" i="55"/>
  <c r="J1157" i="55"/>
  <c r="J1158" i="55"/>
  <c r="J1159" i="55"/>
  <c r="J1160" i="55"/>
  <c r="J1161" i="55"/>
  <c r="J1162" i="55"/>
  <c r="J1163" i="55"/>
  <c r="J1164" i="55"/>
  <c r="J1165" i="55"/>
  <c r="J1166" i="55"/>
  <c r="J1167" i="55"/>
  <c r="J1168" i="55"/>
  <c r="J1169" i="55"/>
  <c r="J1170" i="55"/>
  <c r="J1171" i="55"/>
  <c r="J1172" i="55"/>
  <c r="J1173" i="55"/>
  <c r="J1174" i="55"/>
  <c r="J1175" i="55"/>
  <c r="J1176" i="55"/>
  <c r="J1177" i="55"/>
  <c r="J1178" i="55"/>
  <c r="J1179" i="55"/>
  <c r="J1180" i="55"/>
  <c r="J1181" i="55"/>
  <c r="J1182" i="55"/>
  <c r="J1183" i="55"/>
  <c r="J1184" i="55"/>
  <c r="J1185" i="55"/>
  <c r="J1186" i="55"/>
  <c r="J1187" i="55"/>
  <c r="J1188" i="55"/>
  <c r="J1189" i="55"/>
  <c r="J1190" i="55"/>
  <c r="J1191" i="55"/>
  <c r="J1192" i="55"/>
  <c r="J1193" i="55"/>
  <c r="J1194" i="55"/>
  <c r="J1195" i="55"/>
  <c r="J1196" i="55"/>
  <c r="J1197" i="55"/>
  <c r="J1198" i="55"/>
  <c r="J1199" i="55"/>
  <c r="J1200" i="55"/>
  <c r="J1201" i="55"/>
  <c r="J1202" i="55"/>
  <c r="J1203" i="55"/>
  <c r="J1204" i="55"/>
  <c r="J1205" i="55"/>
  <c r="J1206" i="55"/>
  <c r="J1207" i="55"/>
  <c r="J1208" i="55"/>
  <c r="J1209" i="55"/>
  <c r="J1210" i="55"/>
  <c r="J1211" i="55"/>
  <c r="J1212" i="55"/>
  <c r="J1213" i="55"/>
  <c r="J1214" i="55"/>
  <c r="J1215" i="55"/>
  <c r="J1216" i="55"/>
  <c r="J1217" i="55"/>
  <c r="J1218" i="55"/>
  <c r="J1219" i="55"/>
  <c r="J1220" i="55"/>
  <c r="J1221" i="55"/>
  <c r="J1222" i="55"/>
  <c r="J1223" i="55"/>
  <c r="J1224" i="55"/>
  <c r="J1225" i="55"/>
  <c r="J1226" i="55"/>
  <c r="J1227" i="55"/>
  <c r="J1228" i="55"/>
  <c r="J1229" i="55"/>
  <c r="J1230" i="55"/>
  <c r="J1231" i="55"/>
  <c r="J1232" i="55"/>
  <c r="J1233" i="55"/>
  <c r="J1234" i="55"/>
  <c r="J1235" i="55"/>
  <c r="J1236" i="55"/>
  <c r="J1237" i="55"/>
  <c r="J1238" i="55"/>
  <c r="J1239" i="55"/>
  <c r="J1240" i="55"/>
  <c r="J1241" i="55"/>
  <c r="J1242" i="55"/>
  <c r="J1243" i="55"/>
  <c r="J1244" i="55"/>
  <c r="J1245" i="55"/>
  <c r="J1246" i="55"/>
  <c r="J1247" i="55"/>
  <c r="J1248" i="55"/>
  <c r="J1249" i="55"/>
  <c r="J1250" i="55"/>
  <c r="J1251" i="55"/>
  <c r="J1252" i="55"/>
  <c r="J1253" i="55"/>
  <c r="J1254" i="55"/>
  <c r="J1255" i="55"/>
  <c r="J1256" i="55"/>
  <c r="J1257" i="55"/>
  <c r="J1258" i="55"/>
  <c r="J1259" i="55"/>
  <c r="J1260" i="55"/>
  <c r="J1261" i="55"/>
  <c r="J1262" i="55"/>
  <c r="J1263" i="55"/>
  <c r="J1264" i="55"/>
  <c r="J1265" i="55"/>
  <c r="J1266" i="55"/>
  <c r="J1267" i="55"/>
  <c r="J1268" i="55"/>
  <c r="J1269" i="55"/>
  <c r="J1270" i="55"/>
  <c r="J1271" i="55"/>
  <c r="J1272" i="55"/>
  <c r="J1273" i="55"/>
  <c r="J1274" i="55"/>
  <c r="J1275" i="55"/>
  <c r="J1276" i="55"/>
  <c r="J1277" i="55"/>
  <c r="J1278" i="55"/>
  <c r="J1279" i="55"/>
  <c r="J1280" i="55"/>
  <c r="J1281" i="55"/>
  <c r="J1282" i="55"/>
  <c r="J1283" i="55"/>
  <c r="J1284" i="55"/>
  <c r="J1285" i="55"/>
  <c r="J1286" i="55"/>
  <c r="J1287" i="55"/>
  <c r="J1288" i="55"/>
  <c r="J1289" i="55"/>
  <c r="J1290" i="55"/>
  <c r="J1291" i="55"/>
  <c r="J1292" i="55"/>
  <c r="J1293" i="55"/>
  <c r="J1294" i="55"/>
  <c r="J1295" i="55"/>
  <c r="J1296" i="55"/>
  <c r="J1297" i="55"/>
  <c r="J1298" i="55"/>
  <c r="J1299" i="55"/>
  <c r="J1300" i="55"/>
  <c r="J1301" i="55"/>
  <c r="J1302" i="55"/>
  <c r="J1303" i="55"/>
  <c r="J1304" i="55"/>
  <c r="J1305" i="55"/>
  <c r="J1306" i="55"/>
  <c r="J1307" i="55"/>
  <c r="J1308" i="55"/>
  <c r="J1309" i="55"/>
  <c r="J1310" i="55"/>
  <c r="J1311" i="55"/>
  <c r="J1312" i="55"/>
  <c r="J1313" i="55"/>
  <c r="J1314" i="55"/>
  <c r="J1315" i="55"/>
  <c r="J1316" i="55"/>
  <c r="J1317" i="55"/>
  <c r="J1318" i="55"/>
  <c r="J1319" i="55"/>
  <c r="J1320" i="55"/>
  <c r="J1321" i="55"/>
  <c r="J1322" i="55"/>
  <c r="J1323" i="55"/>
  <c r="J1324" i="55"/>
  <c r="J1325" i="55"/>
  <c r="J1326" i="55"/>
  <c r="J1327" i="55"/>
  <c r="J1328" i="55"/>
  <c r="J1329" i="55"/>
  <c r="J1330" i="55"/>
  <c r="J1331" i="55"/>
  <c r="J1332" i="55"/>
  <c r="J1333" i="55"/>
  <c r="J1334" i="55"/>
  <c r="J1335" i="55"/>
  <c r="J1336" i="55"/>
  <c r="J1337" i="55"/>
  <c r="J1338" i="55"/>
  <c r="J1339" i="55"/>
  <c r="J1340" i="55"/>
  <c r="J1341" i="55"/>
  <c r="J1342" i="55"/>
  <c r="J1343" i="55"/>
  <c r="J1344" i="55"/>
  <c r="J1345" i="55"/>
  <c r="J1346" i="55"/>
  <c r="J1347" i="55"/>
  <c r="J1348" i="55"/>
  <c r="J1349" i="55"/>
  <c r="J1350" i="55"/>
  <c r="J1351" i="55"/>
  <c r="J1352" i="55"/>
  <c r="J1353" i="55"/>
  <c r="J1354" i="55"/>
  <c r="J1355" i="55"/>
  <c r="J1356" i="55"/>
  <c r="J1357" i="55"/>
  <c r="J1358" i="55"/>
  <c r="J1359" i="55"/>
  <c r="J1360" i="55"/>
  <c r="J1361" i="55"/>
  <c r="J1362" i="55"/>
  <c r="J1363" i="55"/>
  <c r="J1364" i="55"/>
  <c r="J1365" i="55"/>
  <c r="J1366" i="55"/>
  <c r="J1367" i="55"/>
  <c r="J1368" i="55"/>
  <c r="J1369" i="55"/>
  <c r="J1370" i="55"/>
  <c r="J1371" i="55"/>
  <c r="J1372" i="55"/>
  <c r="J1373" i="55"/>
  <c r="J1374" i="55"/>
  <c r="J1375" i="55"/>
  <c r="J1376" i="55"/>
  <c r="J1377" i="55"/>
  <c r="J1378" i="55"/>
  <c r="J1379" i="55"/>
  <c r="J1380" i="55"/>
  <c r="J1381" i="55"/>
  <c r="J1382" i="55"/>
  <c r="J1383" i="55"/>
  <c r="J1384" i="55"/>
  <c r="J1385" i="55"/>
  <c r="J1386" i="55"/>
  <c r="J1387" i="55"/>
  <c r="J1388" i="55"/>
  <c r="J1389" i="55"/>
  <c r="J1390" i="55"/>
  <c r="J1391" i="55"/>
  <c r="J1392" i="55"/>
  <c r="J1393" i="55"/>
  <c r="J1394" i="55"/>
  <c r="J1395" i="55"/>
  <c r="J1396" i="55"/>
  <c r="J1397" i="55"/>
  <c r="J1398" i="55"/>
  <c r="J1399" i="55"/>
  <c r="J1400" i="55"/>
  <c r="J1401" i="55"/>
  <c r="J1402" i="55"/>
  <c r="J1403" i="55"/>
  <c r="J1404" i="55"/>
  <c r="J1405" i="55"/>
  <c r="J1406" i="55"/>
  <c r="J1407" i="55"/>
  <c r="J1408" i="55"/>
  <c r="J1409" i="55"/>
  <c r="J1410" i="55"/>
  <c r="J1411" i="55"/>
  <c r="J1412" i="55"/>
  <c r="J1413" i="55"/>
  <c r="J1414" i="55"/>
  <c r="J1416" i="55"/>
  <c r="J1417" i="55"/>
  <c r="J1418" i="55"/>
  <c r="J1422" i="55"/>
  <c r="J1423" i="55"/>
  <c r="J1424" i="55"/>
  <c r="J1425" i="55"/>
  <c r="J1426" i="55"/>
  <c r="J1516" i="55"/>
  <c r="J1517" i="55"/>
  <c r="J1518" i="55"/>
  <c r="J1519" i="55"/>
  <c r="J1520" i="55"/>
  <c r="J1521" i="55"/>
  <c r="J1522" i="55"/>
  <c r="J1523" i="55"/>
  <c r="J1524" i="55"/>
  <c r="J1525" i="55"/>
  <c r="J1526" i="55"/>
  <c r="J1527" i="55"/>
  <c r="J1528" i="55"/>
  <c r="J1529" i="55"/>
  <c r="J1530" i="55"/>
  <c r="J1531" i="55"/>
  <c r="J1532" i="55"/>
  <c r="J1533" i="55"/>
  <c r="J1534" i="55"/>
  <c r="J1535" i="55"/>
  <c r="J1536" i="55"/>
  <c r="J1537" i="55"/>
  <c r="J1538" i="55"/>
  <c r="J1539" i="55"/>
  <c r="J1540" i="55"/>
  <c r="J1541" i="55"/>
  <c r="J1542" i="55"/>
  <c r="J1543" i="55"/>
  <c r="J1544" i="55"/>
  <c r="J1545" i="55"/>
  <c r="J1546" i="55"/>
  <c r="J1547" i="55"/>
  <c r="J1548" i="55"/>
  <c r="J1549" i="55"/>
  <c r="J1550" i="55"/>
  <c r="J1551" i="55"/>
  <c r="J1552" i="55"/>
  <c r="J1553" i="55"/>
  <c r="J1554" i="55"/>
  <c r="J1555" i="55"/>
  <c r="J1556" i="55"/>
  <c r="J1557" i="55"/>
  <c r="J1558" i="55"/>
  <c r="J1559" i="55"/>
  <c r="J1560" i="55"/>
  <c r="J1561" i="55"/>
  <c r="J1562" i="55"/>
  <c r="J1563" i="55"/>
  <c r="J1564" i="55"/>
  <c r="J1565" i="55"/>
  <c r="J1566" i="55"/>
  <c r="J1567" i="55"/>
  <c r="J1568" i="55"/>
  <c r="J1569" i="55"/>
  <c r="J1570" i="55"/>
  <c r="J1571" i="55"/>
  <c r="J1572" i="55"/>
  <c r="J1573" i="55"/>
  <c r="J1574" i="55"/>
  <c r="J1575" i="55"/>
  <c r="J1576" i="55"/>
  <c r="J1577" i="55"/>
  <c r="J1578" i="55"/>
  <c r="J1579" i="55"/>
  <c r="J1580" i="55"/>
  <c r="J1581" i="55"/>
  <c r="J1582" i="55"/>
  <c r="J1583" i="55"/>
  <c r="J1584" i="55"/>
  <c r="J1585" i="55"/>
  <c r="J1586" i="55"/>
  <c r="J1587" i="55"/>
  <c r="J1588" i="55"/>
  <c r="J1589" i="55"/>
  <c r="J1590" i="55"/>
  <c r="J1591" i="55"/>
  <c r="J1592" i="55"/>
  <c r="J1593" i="55"/>
  <c r="J1594" i="55"/>
  <c r="J1595" i="55"/>
  <c r="J1596" i="55"/>
  <c r="J1597" i="55"/>
  <c r="J1598" i="55"/>
  <c r="J1599" i="55"/>
  <c r="J1600" i="55"/>
  <c r="J1601" i="55"/>
  <c r="J1602" i="55"/>
  <c r="J1603" i="55"/>
  <c r="J1604" i="55"/>
  <c r="J1605" i="55"/>
  <c r="J1606" i="55"/>
  <c r="J1607" i="55"/>
  <c r="J1608" i="55"/>
  <c r="J1609" i="55"/>
  <c r="J1610" i="55"/>
  <c r="J1611" i="55"/>
  <c r="J1612" i="55"/>
  <c r="J1613" i="55"/>
  <c r="J1614" i="55"/>
  <c r="J1615" i="55"/>
  <c r="J1616" i="55"/>
  <c r="J1617" i="55"/>
  <c r="J1618" i="55"/>
  <c r="J1619" i="55"/>
  <c r="J1620" i="55"/>
  <c r="J1621" i="55"/>
  <c r="J1622" i="55"/>
  <c r="J1623" i="55"/>
  <c r="J1624" i="55"/>
  <c r="J1625" i="55"/>
  <c r="J1626" i="55"/>
  <c r="J1627" i="55"/>
  <c r="J1628" i="55"/>
  <c r="J1629" i="55"/>
  <c r="J1630" i="55"/>
  <c r="J1631" i="55"/>
  <c r="J1632" i="55"/>
  <c r="J1633" i="55"/>
  <c r="J1634" i="55"/>
  <c r="J1635" i="55"/>
  <c r="J1636" i="55"/>
  <c r="J1637" i="55"/>
  <c r="J1638" i="55"/>
  <c r="J1639" i="55"/>
  <c r="J1640" i="55"/>
  <c r="J1641" i="55"/>
  <c r="J1642" i="55"/>
  <c r="J1643" i="55"/>
  <c r="J1644" i="55"/>
  <c r="J1645" i="55"/>
  <c r="J1646" i="55"/>
  <c r="J1647" i="55"/>
  <c r="J1648" i="55"/>
  <c r="J1649" i="55"/>
  <c r="J1650" i="55"/>
  <c r="J1651" i="55"/>
  <c r="J1652" i="55"/>
  <c r="J1653" i="55"/>
  <c r="J1654" i="55"/>
  <c r="J1655" i="55"/>
  <c r="J1656" i="55"/>
  <c r="J1657" i="55"/>
  <c r="J1658" i="55"/>
  <c r="J1659" i="55"/>
  <c r="J1660" i="55"/>
  <c r="J1661" i="55"/>
  <c r="J1662" i="55"/>
  <c r="J1663" i="55"/>
  <c r="J1664" i="55"/>
  <c r="J1665" i="55"/>
  <c r="J1666" i="55"/>
  <c r="J1667" i="55"/>
  <c r="J1668" i="55"/>
  <c r="J1669" i="55"/>
  <c r="J1670" i="55"/>
  <c r="J1671" i="55"/>
  <c r="J1672" i="55"/>
  <c r="J1673" i="55"/>
  <c r="J1674" i="55"/>
  <c r="J1675" i="55"/>
  <c r="J1676" i="55"/>
  <c r="J1677" i="55"/>
  <c r="J1678" i="55"/>
  <c r="J1679" i="55"/>
  <c r="J1680" i="55"/>
  <c r="J1681" i="55"/>
  <c r="J1682" i="55"/>
  <c r="J1683" i="55"/>
  <c r="J1684" i="55"/>
  <c r="J1685" i="55"/>
  <c r="J1686" i="55"/>
  <c r="J1687" i="55"/>
  <c r="J1688" i="55"/>
  <c r="J1689" i="55"/>
  <c r="J1690" i="55"/>
  <c r="J1691" i="55"/>
  <c r="J1692" i="55"/>
  <c r="J1693" i="55"/>
  <c r="J1694" i="55"/>
  <c r="J1695" i="55"/>
  <c r="J1696" i="55"/>
  <c r="J1697" i="55"/>
  <c r="J1698" i="55"/>
  <c r="J1699" i="55"/>
  <c r="J1700" i="55"/>
  <c r="J1701" i="55"/>
  <c r="J1702" i="55"/>
  <c r="J1703" i="55"/>
  <c r="J1704" i="55"/>
  <c r="J1705" i="55"/>
  <c r="J1706" i="55"/>
  <c r="J1707" i="55"/>
  <c r="J1708" i="55"/>
  <c r="J1709" i="55"/>
  <c r="J1710" i="55"/>
  <c r="J1711" i="55"/>
  <c r="J1712" i="55"/>
  <c r="J1713" i="55"/>
  <c r="J1714" i="55"/>
  <c r="J1715" i="55"/>
  <c r="J1716" i="55"/>
  <c r="J1717" i="55"/>
  <c r="J1718" i="55"/>
  <c r="J1719" i="55"/>
  <c r="J1720" i="55"/>
  <c r="J1721" i="55"/>
  <c r="J1722" i="55"/>
  <c r="J1723" i="55"/>
  <c r="J1724" i="55"/>
  <c r="J1725" i="55"/>
  <c r="J1726" i="55"/>
  <c r="J1727" i="55"/>
  <c r="J1728" i="55"/>
  <c r="J1729" i="55"/>
  <c r="J1730" i="55"/>
  <c r="J1731" i="55"/>
  <c r="J1732" i="55"/>
  <c r="J1733" i="55"/>
  <c r="J1734" i="55"/>
  <c r="J1735" i="55"/>
  <c r="J1736" i="55"/>
  <c r="J1737" i="55"/>
  <c r="J1738" i="55"/>
  <c r="J1739" i="55"/>
  <c r="J1740" i="55"/>
  <c r="J1741" i="55"/>
  <c r="J1742" i="55"/>
  <c r="J1743" i="55"/>
  <c r="J1744" i="55"/>
  <c r="J1745" i="55"/>
  <c r="J1746" i="55"/>
  <c r="J1747" i="55"/>
  <c r="J1748" i="55"/>
  <c r="J1749" i="55"/>
  <c r="J1750" i="55"/>
  <c r="J1751" i="55"/>
  <c r="J1752" i="55"/>
  <c r="H8" i="55"/>
  <c r="H11" i="55"/>
  <c r="H14" i="55"/>
  <c r="H17" i="55"/>
  <c r="H22" i="55"/>
  <c r="H25" i="55"/>
  <c r="H28" i="55"/>
  <c r="H31" i="55"/>
  <c r="H32" i="55"/>
  <c r="H33" i="55"/>
  <c r="H34" i="55"/>
  <c r="H35" i="55"/>
  <c r="H36" i="55"/>
  <c r="H37" i="55"/>
  <c r="H48" i="55"/>
  <c r="H49" i="55"/>
  <c r="H57" i="55"/>
  <c r="H58" i="55"/>
  <c r="H60" i="55"/>
  <c r="H61" i="55"/>
  <c r="H64" i="55"/>
  <c r="H70" i="55"/>
  <c r="H84" i="55"/>
  <c r="H90" i="55"/>
  <c r="H105" i="55"/>
  <c r="H106" i="55"/>
  <c r="H107" i="55"/>
  <c r="H108" i="55"/>
  <c r="H109" i="55"/>
  <c r="H110" i="55"/>
  <c r="H111" i="55"/>
  <c r="H112" i="55"/>
  <c r="H113" i="55"/>
  <c r="H114" i="55"/>
  <c r="H115" i="55"/>
  <c r="H116" i="55"/>
  <c r="H117" i="55"/>
  <c r="H123" i="55"/>
  <c r="H124" i="55"/>
  <c r="H125" i="55"/>
  <c r="H126" i="55"/>
  <c r="H127" i="55"/>
  <c r="H128" i="55"/>
  <c r="H129" i="55"/>
  <c r="H136" i="55"/>
  <c r="H152" i="55"/>
  <c r="H153" i="55"/>
  <c r="H154" i="55"/>
  <c r="H155" i="55"/>
  <c r="H156" i="55"/>
  <c r="H157" i="55"/>
  <c r="H158" i="55"/>
  <c r="H159" i="55"/>
  <c r="H160" i="55"/>
  <c r="H161" i="55"/>
  <c r="H162" i="55"/>
  <c r="H163" i="55"/>
  <c r="H164" i="55"/>
  <c r="H165" i="55"/>
  <c r="H166" i="55"/>
  <c r="H173" i="55"/>
  <c r="H174" i="55"/>
  <c r="H175" i="55"/>
  <c r="H176" i="55"/>
  <c r="H177" i="55"/>
  <c r="H178" i="55"/>
  <c r="H179" i="55"/>
  <c r="H180" i="55"/>
  <c r="H186" i="55"/>
  <c r="H192" i="55"/>
  <c r="H193" i="55"/>
  <c r="H194" i="55"/>
  <c r="H195" i="55"/>
  <c r="H196" i="55"/>
  <c r="H197" i="55"/>
  <c r="H198" i="55"/>
  <c r="H199" i="55"/>
  <c r="H200" i="55"/>
  <c r="H201" i="55"/>
  <c r="H202" i="55"/>
  <c r="H203" i="55"/>
  <c r="H204" i="55"/>
  <c r="H210" i="55"/>
  <c r="H211" i="55"/>
  <c r="H212" i="55"/>
  <c r="H213" i="55"/>
  <c r="H214" i="55"/>
  <c r="H215" i="55"/>
  <c r="H216" i="55"/>
  <c r="H222" i="55"/>
  <c r="H223" i="55"/>
  <c r="H224" i="55"/>
  <c r="H225" i="55"/>
  <c r="H226" i="55"/>
  <c r="H227" i="55"/>
  <c r="H228" i="55"/>
  <c r="H230" i="55"/>
  <c r="H231" i="55"/>
  <c r="H244" i="55"/>
  <c r="H251" i="55"/>
  <c r="H257" i="55"/>
  <c r="H263" i="55"/>
  <c r="H269" i="55"/>
  <c r="H275" i="55"/>
  <c r="H281" i="55"/>
  <c r="H282" i="55"/>
  <c r="H283" i="55"/>
  <c r="H284" i="55"/>
  <c r="H285" i="55"/>
  <c r="H289" i="55"/>
  <c r="H293" i="55"/>
  <c r="H298" i="55"/>
  <c r="H300" i="55"/>
  <c r="H303" i="55"/>
  <c r="H304" i="55"/>
  <c r="H308" i="55"/>
  <c r="H326" i="55"/>
  <c r="H327" i="55"/>
  <c r="H329" i="55"/>
  <c r="H331" i="55"/>
  <c r="H338" i="55"/>
  <c r="H340" i="55"/>
  <c r="H344" i="55"/>
  <c r="H355" i="55"/>
  <c r="H358" i="55"/>
  <c r="H362" i="55"/>
  <c r="H368" i="55"/>
  <c r="H374" i="55"/>
  <c r="H380" i="55"/>
  <c r="H391" i="55"/>
  <c r="H395" i="55"/>
  <c r="H397" i="55"/>
  <c r="H398" i="55"/>
  <c r="H400" i="55"/>
  <c r="H402" i="55"/>
  <c r="H405" i="55"/>
  <c r="H408" i="55"/>
  <c r="H411" i="55"/>
  <c r="H415" i="55"/>
  <c r="H425" i="55"/>
  <c r="H433" i="55"/>
  <c r="H434" i="55"/>
  <c r="H435" i="55"/>
  <c r="H443" i="55"/>
  <c r="H450" i="55"/>
  <c r="H452" i="55"/>
  <c r="H456" i="55"/>
  <c r="H457" i="55"/>
  <c r="H463" i="55"/>
  <c r="H470" i="55"/>
  <c r="H476" i="55"/>
  <c r="H483" i="55"/>
  <c r="H489" i="55"/>
  <c r="H504" i="55"/>
  <c r="H512" i="55"/>
  <c r="H518" i="55"/>
  <c r="H521" i="55"/>
  <c r="H538" i="55"/>
  <c r="H545" i="55"/>
  <c r="H553" i="55"/>
  <c r="H570" i="55"/>
  <c r="H575" i="55"/>
  <c r="H579" i="55"/>
  <c r="H583" i="55"/>
  <c r="H587" i="55"/>
  <c r="H588" i="55"/>
  <c r="H593" i="55"/>
  <c r="H601" i="55"/>
  <c r="H606" i="55"/>
  <c r="H608" i="55"/>
  <c r="H611" i="55"/>
  <c r="H614" i="55"/>
  <c r="H617" i="55"/>
  <c r="H618" i="55"/>
  <c r="H620" i="55"/>
  <c r="H625" i="55"/>
  <c r="H628" i="55"/>
  <c r="H633" i="55"/>
  <c r="H634" i="55"/>
  <c r="H635" i="55"/>
  <c r="H636" i="55"/>
  <c r="H638" i="55"/>
  <c r="H641" i="55"/>
  <c r="H647" i="55"/>
  <c r="H653" i="55"/>
  <c r="H659" i="55"/>
  <c r="H681" i="55"/>
  <c r="H686" i="55"/>
  <c r="H703" i="55"/>
  <c r="H707" i="55"/>
  <c r="H713" i="55"/>
  <c r="H714" i="55"/>
  <c r="H726" i="55"/>
  <c r="H730" i="55"/>
  <c r="H731" i="55"/>
  <c r="H741" i="55"/>
  <c r="H749" i="55"/>
  <c r="H750" i="55"/>
  <c r="H751" i="55"/>
  <c r="H752" i="55"/>
  <c r="H753" i="55"/>
  <c r="H754" i="55"/>
  <c r="H755" i="55"/>
  <c r="H756" i="55"/>
  <c r="H757" i="55"/>
  <c r="H758" i="55"/>
  <c r="H759" i="55"/>
  <c r="H760" i="55"/>
  <c r="H761" i="55"/>
  <c r="H762" i="55"/>
  <c r="H763" i="55"/>
  <c r="H764" i="55"/>
  <c r="H765" i="55"/>
  <c r="H766" i="55"/>
  <c r="H767" i="55"/>
  <c r="H768" i="55"/>
  <c r="H769" i="55"/>
  <c r="H770" i="55"/>
  <c r="H780" i="55"/>
  <c r="H781" i="55"/>
  <c r="H782" i="55"/>
  <c r="H783" i="55"/>
  <c r="H784" i="55"/>
  <c r="H785" i="55"/>
  <c r="H786" i="55"/>
  <c r="H787" i="55"/>
  <c r="H788" i="55"/>
  <c r="H789" i="55"/>
  <c r="H790" i="55"/>
  <c r="H791" i="55"/>
  <c r="H792" i="55"/>
  <c r="H793" i="55"/>
  <c r="H794" i="55"/>
  <c r="H795" i="55"/>
  <c r="H796" i="55"/>
  <c r="H797" i="55"/>
  <c r="H798" i="55"/>
  <c r="H799" i="55"/>
  <c r="H800" i="55"/>
  <c r="H801" i="55"/>
  <c r="H802" i="55"/>
  <c r="H803" i="55"/>
  <c r="H804" i="55"/>
  <c r="H805" i="55"/>
  <c r="H806" i="55"/>
  <c r="H807" i="55"/>
  <c r="H808" i="55"/>
  <c r="H820" i="55"/>
  <c r="H825" i="55"/>
  <c r="H830" i="55"/>
  <c r="H836" i="55"/>
  <c r="H839" i="55"/>
  <c r="H847" i="55"/>
  <c r="H848" i="55"/>
  <c r="H849" i="55"/>
  <c r="H850" i="55"/>
  <c r="H860" i="55"/>
  <c r="H863" i="55"/>
  <c r="H864" i="55"/>
  <c r="H865" i="55"/>
  <c r="H866" i="55"/>
  <c r="H867" i="55"/>
  <c r="H868" i="55"/>
  <c r="H873" i="55"/>
  <c r="H880" i="55"/>
  <c r="H892" i="55"/>
  <c r="H899" i="55"/>
  <c r="H901" i="55"/>
  <c r="H906" i="55"/>
  <c r="H910" i="55"/>
  <c r="H911" i="55"/>
  <c r="H912" i="55"/>
  <c r="H913" i="55"/>
  <c r="H925" i="55"/>
  <c r="H927" i="55"/>
  <c r="H928" i="55"/>
  <c r="H930" i="55"/>
  <c r="H935" i="55"/>
  <c r="H939" i="55"/>
  <c r="H940" i="55"/>
  <c r="H943" i="55"/>
  <c r="H944" i="55"/>
  <c r="H945" i="55"/>
  <c r="H946" i="55"/>
  <c r="H947" i="55"/>
  <c r="H948" i="55"/>
  <c r="H949" i="55"/>
  <c r="H950" i="55"/>
  <c r="H951" i="55"/>
  <c r="H952" i="55"/>
  <c r="H953" i="55"/>
  <c r="H955" i="55"/>
  <c r="H956" i="55"/>
  <c r="H957" i="55"/>
  <c r="H958" i="55"/>
  <c r="H959" i="55"/>
  <c r="H960" i="55"/>
  <c r="H961" i="55"/>
  <c r="H962" i="55"/>
  <c r="H963" i="55"/>
  <c r="H964" i="55"/>
  <c r="H965" i="55"/>
  <c r="H966" i="55"/>
  <c r="H967" i="55"/>
  <c r="H968" i="55"/>
  <c r="H969" i="55"/>
  <c r="H970" i="55"/>
  <c r="H971" i="55"/>
  <c r="H972" i="55"/>
  <c r="H973" i="55"/>
  <c r="H974" i="55"/>
  <c r="H975" i="55"/>
  <c r="H976" i="55"/>
  <c r="H977" i="55"/>
  <c r="H978" i="55"/>
  <c r="H979" i="55"/>
  <c r="H980" i="55"/>
  <c r="H981" i="55"/>
  <c r="H982" i="55"/>
  <c r="H983" i="55"/>
  <c r="H984" i="55"/>
  <c r="H985" i="55"/>
  <c r="H986" i="55"/>
  <c r="H987" i="55"/>
  <c r="H988" i="55"/>
  <c r="H989" i="55"/>
  <c r="H990" i="55"/>
  <c r="H991" i="55"/>
  <c r="H992" i="55"/>
  <c r="H993" i="55"/>
  <c r="H994" i="55"/>
  <c r="H995" i="55"/>
  <c r="H996" i="55"/>
  <c r="H997" i="55"/>
  <c r="H998" i="55"/>
  <c r="H999" i="55"/>
  <c r="H1000" i="55"/>
  <c r="H1001" i="55"/>
  <c r="H1002" i="55"/>
  <c r="H1003" i="55"/>
  <c r="H1004" i="55"/>
  <c r="H1005" i="55"/>
  <c r="H1006" i="55"/>
  <c r="H1007" i="55"/>
  <c r="H1008" i="55"/>
  <c r="H1009" i="55"/>
  <c r="H1010" i="55"/>
  <c r="H1011" i="55"/>
  <c r="H1012" i="55"/>
  <c r="H1013" i="55"/>
  <c r="H1014" i="55"/>
  <c r="H1015" i="55"/>
  <c r="H1016" i="55"/>
  <c r="H1017" i="55"/>
  <c r="H1018" i="55"/>
  <c r="H1019" i="55"/>
  <c r="H1020" i="55"/>
  <c r="H1021" i="55"/>
  <c r="H1022" i="55"/>
  <c r="H1023" i="55"/>
  <c r="H1024" i="55"/>
  <c r="H1025" i="55"/>
  <c r="H1026" i="55"/>
  <c r="H1027" i="55"/>
  <c r="H1028" i="55"/>
  <c r="H1029" i="55"/>
  <c r="H1030" i="55"/>
  <c r="H1031" i="55"/>
  <c r="H1032" i="55"/>
  <c r="H1033" i="55"/>
  <c r="H1034" i="55"/>
  <c r="H1035" i="55"/>
  <c r="H1036" i="55"/>
  <c r="H1037" i="55"/>
  <c r="H1038" i="55"/>
  <c r="H1039" i="55"/>
  <c r="H1040" i="55"/>
  <c r="H1041" i="55"/>
  <c r="H1042" i="55"/>
  <c r="H1043" i="55"/>
  <c r="H1044" i="55"/>
  <c r="H1045" i="55"/>
  <c r="H1046" i="55"/>
  <c r="H1047" i="55"/>
  <c r="H1048" i="55"/>
  <c r="H1049" i="55"/>
  <c r="H1050" i="55"/>
  <c r="H1051" i="55"/>
  <c r="H1052" i="55"/>
  <c r="H1053" i="55"/>
  <c r="H1055" i="55"/>
  <c r="H1056" i="55"/>
  <c r="H1057" i="55"/>
  <c r="H1058" i="55"/>
  <c r="H1059" i="55"/>
  <c r="H1061" i="55"/>
  <c r="H1062" i="55"/>
  <c r="H1063" i="55"/>
  <c r="H1064" i="55"/>
  <c r="H1065" i="55"/>
  <c r="H1067" i="55"/>
  <c r="H1068" i="55"/>
  <c r="H1069" i="55"/>
  <c r="H1070" i="55"/>
  <c r="H1071" i="55"/>
  <c r="H1072" i="55"/>
  <c r="H1073" i="55"/>
  <c r="H1074" i="55"/>
  <c r="H1075" i="55"/>
  <c r="H1076" i="55"/>
  <c r="H1077" i="55"/>
  <c r="H1078" i="55"/>
  <c r="H1079" i="55"/>
  <c r="H1080" i="55"/>
  <c r="H1081" i="55"/>
  <c r="H1082" i="55"/>
  <c r="H1083" i="55"/>
  <c r="H1084" i="55"/>
  <c r="H1085" i="55"/>
  <c r="H1086" i="55"/>
  <c r="H1087" i="55"/>
  <c r="H1088" i="55"/>
  <c r="H1089" i="55"/>
  <c r="H1090" i="55"/>
  <c r="H1091" i="55"/>
  <c r="H1092" i="55"/>
  <c r="H1093" i="55"/>
  <c r="H1094" i="55"/>
  <c r="H1095" i="55"/>
  <c r="H1096" i="55"/>
  <c r="H1097" i="55"/>
  <c r="H1098" i="55"/>
  <c r="H1099" i="55"/>
  <c r="H1100" i="55"/>
  <c r="H1101" i="55"/>
  <c r="H1102" i="55"/>
  <c r="H1103" i="55"/>
  <c r="H1104" i="55"/>
  <c r="H1105" i="55"/>
  <c r="H1106" i="55"/>
  <c r="H1107" i="55"/>
  <c r="H1108" i="55"/>
  <c r="H1110" i="55"/>
  <c r="H1111" i="55"/>
  <c r="H1112" i="55"/>
  <c r="H1113" i="55"/>
  <c r="H1114" i="55"/>
  <c r="H1115" i="55"/>
  <c r="H1116" i="55"/>
  <c r="H1117" i="55"/>
  <c r="H1118" i="55"/>
  <c r="H1119" i="55"/>
  <c r="H1120" i="55"/>
  <c r="H1121" i="55"/>
  <c r="H1122" i="55"/>
  <c r="H1123" i="55"/>
  <c r="H1124" i="55"/>
  <c r="H1125" i="55"/>
  <c r="H1126" i="55"/>
  <c r="H1127" i="55"/>
  <c r="H1128" i="55"/>
  <c r="H1129" i="55"/>
  <c r="H1130" i="55"/>
  <c r="H1132" i="55"/>
  <c r="H1135" i="55"/>
  <c r="H1136" i="55"/>
  <c r="H1137" i="55"/>
  <c r="H1139" i="55"/>
  <c r="H1140" i="55"/>
  <c r="H1141" i="55"/>
  <c r="H1142" i="55"/>
  <c r="H1144" i="55"/>
  <c r="H1145" i="55"/>
  <c r="H1146" i="55"/>
  <c r="H1147" i="55"/>
  <c r="H1148" i="55"/>
  <c r="H1149" i="55"/>
  <c r="H1150" i="55"/>
  <c r="H1151" i="55"/>
  <c r="H1152" i="55"/>
  <c r="H1153" i="55"/>
  <c r="H1154" i="55"/>
  <c r="H1155" i="55"/>
  <c r="H1156" i="55"/>
  <c r="H1157" i="55"/>
  <c r="H1158" i="55"/>
  <c r="H1159" i="55"/>
  <c r="H1160" i="55"/>
  <c r="H1161" i="55"/>
  <c r="H1162" i="55"/>
  <c r="H1163" i="55"/>
  <c r="H1164" i="55"/>
  <c r="H1165" i="55"/>
  <c r="H1166" i="55"/>
  <c r="H1167" i="55"/>
  <c r="H1168" i="55"/>
  <c r="H1169" i="55"/>
  <c r="H1170" i="55"/>
  <c r="H1171" i="55"/>
  <c r="H1172" i="55"/>
  <c r="H1173" i="55"/>
  <c r="H1174" i="55"/>
  <c r="H1175" i="55"/>
  <c r="H1176" i="55"/>
  <c r="H1177" i="55"/>
  <c r="H1178" i="55"/>
  <c r="H1179" i="55"/>
  <c r="H1180" i="55"/>
  <c r="H1181" i="55"/>
  <c r="H1182" i="55"/>
  <c r="H1183" i="55"/>
  <c r="H1184" i="55"/>
  <c r="H1185" i="55"/>
  <c r="H1186" i="55"/>
  <c r="H1187" i="55"/>
  <c r="H1188" i="55"/>
  <c r="H1189" i="55"/>
  <c r="H1190" i="55"/>
  <c r="H1191" i="55"/>
  <c r="H1192" i="55"/>
  <c r="H1193" i="55"/>
  <c r="H1194" i="55"/>
  <c r="H1195" i="55"/>
  <c r="H1196" i="55"/>
  <c r="H1197" i="55"/>
  <c r="H1198" i="55"/>
  <c r="H1199" i="55"/>
  <c r="H1200" i="55"/>
  <c r="H1201" i="55"/>
  <c r="H1202" i="55"/>
  <c r="H1203" i="55"/>
  <c r="H1204" i="55"/>
  <c r="H1205" i="55"/>
  <c r="H1206" i="55"/>
  <c r="H1207" i="55"/>
  <c r="H1208" i="55"/>
  <c r="H1209" i="55"/>
  <c r="H1210" i="55"/>
  <c r="H1211" i="55"/>
  <c r="H1212" i="55"/>
  <c r="H1213" i="55"/>
  <c r="H1214" i="55"/>
  <c r="H1215" i="55"/>
  <c r="H1216" i="55"/>
  <c r="H1217" i="55"/>
  <c r="H1218" i="55"/>
  <c r="H1219" i="55"/>
  <c r="H1220" i="55"/>
  <c r="H1221" i="55"/>
  <c r="H1222" i="55"/>
  <c r="H1223" i="55"/>
  <c r="H1224" i="55"/>
  <c r="H1225" i="55"/>
  <c r="H1226" i="55"/>
  <c r="H1227" i="55"/>
  <c r="H1228" i="55"/>
  <c r="H1229" i="55"/>
  <c r="H1230" i="55"/>
  <c r="H1231" i="55"/>
  <c r="H1232" i="55"/>
  <c r="H1233" i="55"/>
  <c r="H1234" i="55"/>
  <c r="H1235" i="55"/>
  <c r="H1236" i="55"/>
  <c r="H1237" i="55"/>
  <c r="H1238" i="55"/>
  <c r="H1239" i="55"/>
  <c r="H1240" i="55"/>
  <c r="H1241" i="55"/>
  <c r="H1242" i="55"/>
  <c r="H1243" i="55"/>
  <c r="H1244" i="55"/>
  <c r="H1245" i="55"/>
  <c r="H1246" i="55"/>
  <c r="H1247" i="55"/>
  <c r="H1248" i="55"/>
  <c r="H1249" i="55"/>
  <c r="H1250" i="55"/>
  <c r="H1251" i="55"/>
  <c r="H1252" i="55"/>
  <c r="H1253" i="55"/>
  <c r="H1254" i="55"/>
  <c r="H1255" i="55"/>
  <c r="H1256" i="55"/>
  <c r="H1257" i="55"/>
  <c r="H1258" i="55"/>
  <c r="H1259" i="55"/>
  <c r="H1260" i="55"/>
  <c r="H1261" i="55"/>
  <c r="H1262" i="55"/>
  <c r="H1263" i="55"/>
  <c r="H1264" i="55"/>
  <c r="H1265" i="55"/>
  <c r="H1266" i="55"/>
  <c r="H1267" i="55"/>
  <c r="H1268" i="55"/>
  <c r="H1269" i="55"/>
  <c r="H1270" i="55"/>
  <c r="H1271" i="55"/>
  <c r="H1272" i="55"/>
  <c r="H1273" i="55"/>
  <c r="H1274" i="55"/>
  <c r="H1275" i="55"/>
  <c r="H1276" i="55"/>
  <c r="H1277" i="55"/>
  <c r="H1278" i="55"/>
  <c r="H1279" i="55"/>
  <c r="H1280" i="55"/>
  <c r="H1281" i="55"/>
  <c r="H1282" i="55"/>
  <c r="H1283" i="55"/>
  <c r="H1284" i="55"/>
  <c r="H1285" i="55"/>
  <c r="H1286" i="55"/>
  <c r="H1287" i="55"/>
  <c r="H1288" i="55"/>
  <c r="H1289" i="55"/>
  <c r="H1290" i="55"/>
  <c r="H1291" i="55"/>
  <c r="H1292" i="55"/>
  <c r="H1293" i="55"/>
  <c r="H1294" i="55"/>
  <c r="H1295" i="55"/>
  <c r="H1296" i="55"/>
  <c r="H1297" i="55"/>
  <c r="H1298" i="55"/>
  <c r="H1299" i="55"/>
  <c r="H1300" i="55"/>
  <c r="H1301" i="55"/>
  <c r="H1302" i="55"/>
  <c r="H1303" i="55"/>
  <c r="H1304" i="55"/>
  <c r="H1305" i="55"/>
  <c r="H1306" i="55"/>
  <c r="H1307" i="55"/>
  <c r="H1308" i="55"/>
  <c r="H1309" i="55"/>
  <c r="H1310" i="55"/>
  <c r="H1311" i="55"/>
  <c r="H1312" i="55"/>
  <c r="H1313" i="55"/>
  <c r="H1314" i="55"/>
  <c r="H1315" i="55"/>
  <c r="H1316" i="55"/>
  <c r="H1317" i="55"/>
  <c r="H1318" i="55"/>
  <c r="H1319" i="55"/>
  <c r="H1320" i="55"/>
  <c r="H1321" i="55"/>
  <c r="H1322" i="55"/>
  <c r="H1323" i="55"/>
  <c r="H1324" i="55"/>
  <c r="H1325" i="55"/>
  <c r="H1326" i="55"/>
  <c r="H1327" i="55"/>
  <c r="H1328" i="55"/>
  <c r="H1329" i="55"/>
  <c r="H1330" i="55"/>
  <c r="H1331" i="55"/>
  <c r="H1332" i="55"/>
  <c r="H1333" i="55"/>
  <c r="H1334" i="55"/>
  <c r="H1335" i="55"/>
  <c r="H1336" i="55"/>
  <c r="H1337" i="55"/>
  <c r="H1338" i="55"/>
  <c r="H1339" i="55"/>
  <c r="H1340" i="55"/>
  <c r="H1341" i="55"/>
  <c r="H1342" i="55"/>
  <c r="H1343" i="55"/>
  <c r="H1344" i="55"/>
  <c r="H1345" i="55"/>
  <c r="H1346" i="55"/>
  <c r="H1347" i="55"/>
  <c r="H1348" i="55"/>
  <c r="H1349" i="55"/>
  <c r="H1350" i="55"/>
  <c r="H1351" i="55"/>
  <c r="H1352" i="55"/>
  <c r="H1353" i="55"/>
  <c r="H1354" i="55"/>
  <c r="H1355" i="55"/>
  <c r="H1356" i="55"/>
  <c r="H1357" i="55"/>
  <c r="H1358" i="55"/>
  <c r="H1359" i="55"/>
  <c r="H1360" i="55"/>
  <c r="H1361" i="55"/>
  <c r="H1362" i="55"/>
  <c r="H1363" i="55"/>
  <c r="H1364" i="55"/>
  <c r="H1365" i="55"/>
  <c r="H1366" i="55"/>
  <c r="H1367" i="55"/>
  <c r="H1368" i="55"/>
  <c r="H1369" i="55"/>
  <c r="H1370" i="55"/>
  <c r="H1371" i="55"/>
  <c r="H1372" i="55"/>
  <c r="H1373" i="55"/>
  <c r="H1374" i="55"/>
  <c r="H1375" i="55"/>
  <c r="H1376" i="55"/>
  <c r="H1377" i="55"/>
  <c r="H1378" i="55"/>
  <c r="H1379" i="55"/>
  <c r="H1380" i="55"/>
  <c r="H1381" i="55"/>
  <c r="H1382" i="55"/>
  <c r="H1383" i="55"/>
  <c r="H1384" i="55"/>
  <c r="H1385" i="55"/>
  <c r="H1386" i="55"/>
  <c r="H1387" i="55"/>
  <c r="H1388" i="55"/>
  <c r="H1389" i="55"/>
  <c r="H1390" i="55"/>
  <c r="H1391" i="55"/>
  <c r="H1392" i="55"/>
  <c r="H1393" i="55"/>
  <c r="H1394" i="55"/>
  <c r="H1395" i="55"/>
  <c r="H1396" i="55"/>
  <c r="H1397" i="55"/>
  <c r="H1398" i="55"/>
  <c r="H1399" i="55"/>
  <c r="H1400" i="55"/>
  <c r="H1401" i="55"/>
  <c r="H1402" i="55"/>
  <c r="H1403" i="55"/>
  <c r="H1404" i="55"/>
  <c r="H1405" i="55"/>
  <c r="H1406" i="55"/>
  <c r="H1407" i="55"/>
  <c r="H1408" i="55"/>
  <c r="H1409" i="55"/>
  <c r="H1410" i="55"/>
  <c r="H1411" i="55"/>
  <c r="H1412" i="55"/>
  <c r="H1413" i="55"/>
  <c r="H1414" i="55"/>
  <c r="H1416" i="55"/>
  <c r="H1417" i="55"/>
  <c r="H1418" i="55"/>
  <c r="H1422" i="55"/>
  <c r="H1423" i="55"/>
  <c r="H1424" i="55"/>
  <c r="H1425" i="55"/>
  <c r="H1516" i="55"/>
  <c r="H1517" i="55"/>
  <c r="H1518" i="55"/>
  <c r="H1519" i="55"/>
  <c r="H1520" i="55"/>
  <c r="H1521" i="55"/>
  <c r="H1522" i="55"/>
  <c r="H1523" i="55"/>
  <c r="H1524" i="55"/>
  <c r="H1525" i="55"/>
  <c r="H1526" i="55"/>
  <c r="H1527" i="55"/>
  <c r="H1528" i="55"/>
  <c r="H1529" i="55"/>
  <c r="H1530" i="55"/>
  <c r="H1531" i="55"/>
  <c r="H1532" i="55"/>
  <c r="H1533" i="55"/>
  <c r="H1534" i="55"/>
  <c r="H1535" i="55"/>
  <c r="H1536" i="55"/>
  <c r="H1537" i="55"/>
  <c r="H1538" i="55"/>
  <c r="H1539" i="55"/>
  <c r="H1540" i="55"/>
  <c r="H1541" i="55"/>
  <c r="H1542" i="55"/>
  <c r="H1543" i="55"/>
  <c r="H1544" i="55"/>
  <c r="H1545" i="55"/>
  <c r="H1546" i="55"/>
  <c r="H1547" i="55"/>
  <c r="H1548" i="55"/>
  <c r="H1549" i="55"/>
  <c r="H1550" i="55"/>
  <c r="H1551" i="55"/>
  <c r="H1552" i="55"/>
  <c r="H1553" i="55"/>
  <c r="H1554" i="55"/>
  <c r="H1555" i="55"/>
  <c r="H1556" i="55"/>
  <c r="H1557" i="55"/>
  <c r="H1558" i="55"/>
  <c r="H1559" i="55"/>
  <c r="H1560" i="55"/>
  <c r="H1561" i="55"/>
  <c r="H1562" i="55"/>
  <c r="H1563" i="55"/>
  <c r="H1564" i="55"/>
  <c r="H1565" i="55"/>
  <c r="H1566" i="55"/>
  <c r="H1567" i="55"/>
  <c r="H1568" i="55"/>
  <c r="H1569" i="55"/>
  <c r="H1570" i="55"/>
  <c r="H1571" i="55"/>
  <c r="H1572" i="55"/>
  <c r="H1573" i="55"/>
  <c r="H1574" i="55"/>
  <c r="H1575" i="55"/>
  <c r="H1576" i="55"/>
  <c r="H1577" i="55"/>
  <c r="H1578" i="55"/>
  <c r="H1579" i="55"/>
  <c r="H1580" i="55"/>
  <c r="H1581" i="55"/>
  <c r="H1582" i="55"/>
  <c r="H1583" i="55"/>
  <c r="H1584" i="55"/>
  <c r="H1585" i="55"/>
  <c r="H1586" i="55"/>
  <c r="H1587" i="55"/>
  <c r="H1588" i="55"/>
  <c r="H1589" i="55"/>
  <c r="H1590" i="55"/>
  <c r="H1591" i="55"/>
  <c r="H1592" i="55"/>
  <c r="H1593" i="55"/>
  <c r="H1594" i="55"/>
  <c r="H1595" i="55"/>
  <c r="H1596" i="55"/>
  <c r="H1597" i="55"/>
  <c r="H1598" i="55"/>
  <c r="H1599" i="55"/>
  <c r="H1600" i="55"/>
  <c r="H1601" i="55"/>
  <c r="H1602" i="55"/>
  <c r="H1603" i="55"/>
  <c r="H1604" i="55"/>
  <c r="H1605" i="55"/>
  <c r="H1606" i="55"/>
  <c r="H1607" i="55"/>
  <c r="H1608" i="55"/>
  <c r="H1609" i="55"/>
  <c r="H1610" i="55"/>
  <c r="H1611" i="55"/>
  <c r="H1612" i="55"/>
  <c r="H1613" i="55"/>
  <c r="H1614" i="55"/>
  <c r="H1615" i="55"/>
  <c r="H1616" i="55"/>
  <c r="H1617" i="55"/>
  <c r="H1618" i="55"/>
  <c r="H1619" i="55"/>
  <c r="H1620" i="55"/>
  <c r="H1621" i="55"/>
  <c r="H1622" i="55"/>
  <c r="H1623" i="55"/>
  <c r="H1624" i="55"/>
  <c r="H1625" i="55"/>
  <c r="H1626" i="55"/>
  <c r="H1627" i="55"/>
  <c r="H1628" i="55"/>
  <c r="H1629" i="55"/>
  <c r="H1630" i="55"/>
  <c r="H1631" i="55"/>
  <c r="H1632" i="55"/>
  <c r="H1633" i="55"/>
  <c r="H1634" i="55"/>
  <c r="H1635" i="55"/>
  <c r="H1636" i="55"/>
  <c r="H1637" i="55"/>
  <c r="H1638" i="55"/>
  <c r="H1639" i="55"/>
  <c r="H1640" i="55"/>
  <c r="H1641" i="55"/>
  <c r="H1642" i="55"/>
  <c r="H1643" i="55"/>
  <c r="H1644" i="55"/>
  <c r="H1645" i="55"/>
  <c r="H1646" i="55"/>
  <c r="H1647" i="55"/>
  <c r="H1648" i="55"/>
  <c r="H1649" i="55"/>
  <c r="H1650" i="55"/>
  <c r="H1651" i="55"/>
  <c r="H1652" i="55"/>
  <c r="H1653" i="55"/>
  <c r="H1654" i="55"/>
  <c r="H1655" i="55"/>
  <c r="H1656" i="55"/>
  <c r="H1657" i="55"/>
  <c r="H1658" i="55"/>
  <c r="H1659" i="55"/>
  <c r="H1660" i="55"/>
  <c r="H1661" i="55"/>
  <c r="H1662" i="55"/>
  <c r="H1663" i="55"/>
  <c r="H1664" i="55"/>
  <c r="H1665" i="55"/>
  <c r="H1666" i="55"/>
  <c r="H1667" i="55"/>
  <c r="H1668" i="55"/>
  <c r="H1669" i="55"/>
  <c r="H1670" i="55"/>
  <c r="H1671" i="55"/>
  <c r="H1672" i="55"/>
  <c r="H1673" i="55"/>
  <c r="H1674" i="55"/>
  <c r="H1675" i="55"/>
  <c r="H1676" i="55"/>
  <c r="H1677" i="55"/>
  <c r="H1678" i="55"/>
  <c r="H1679" i="55"/>
  <c r="H1680" i="55"/>
  <c r="H1681" i="55"/>
  <c r="H1682" i="55"/>
  <c r="H1683" i="55"/>
  <c r="H1684" i="55"/>
  <c r="H1685" i="55"/>
  <c r="H1686" i="55"/>
  <c r="H1687" i="55"/>
  <c r="H1688" i="55"/>
  <c r="H1689" i="55"/>
  <c r="H1690" i="55"/>
  <c r="H1691" i="55"/>
  <c r="H1692" i="55"/>
  <c r="H1693" i="55"/>
  <c r="H1694" i="55"/>
  <c r="H1695" i="55"/>
  <c r="H1696" i="55"/>
  <c r="H1697" i="55"/>
  <c r="H1698" i="55"/>
  <c r="H1699" i="55"/>
  <c r="H1700" i="55"/>
  <c r="H1701" i="55"/>
  <c r="H1702" i="55"/>
  <c r="H1703" i="55"/>
  <c r="H1704" i="55"/>
  <c r="H1705" i="55"/>
  <c r="H1706" i="55"/>
  <c r="H1707" i="55"/>
  <c r="H1708" i="55"/>
  <c r="H1709" i="55"/>
  <c r="H1710" i="55"/>
  <c r="H1711" i="55"/>
  <c r="H1712" i="55"/>
  <c r="H1713" i="55"/>
  <c r="H1714" i="55"/>
  <c r="H1715" i="55"/>
  <c r="H1716" i="55"/>
  <c r="H1717" i="55"/>
  <c r="H1718" i="55"/>
  <c r="H1719" i="55"/>
  <c r="H1720" i="55"/>
  <c r="H1721" i="55"/>
  <c r="H1722" i="55"/>
  <c r="H1723" i="55"/>
  <c r="H1724" i="55"/>
  <c r="H1725" i="55"/>
  <c r="H1726" i="55"/>
  <c r="H1727" i="55"/>
  <c r="H1728" i="55"/>
  <c r="H1729" i="55"/>
  <c r="H1730" i="55"/>
  <c r="H1731" i="55"/>
  <c r="H1732" i="55"/>
  <c r="H1733" i="55"/>
  <c r="H1734" i="55"/>
  <c r="H1735" i="55"/>
  <c r="H1736" i="55"/>
  <c r="H1737" i="55"/>
  <c r="H1738" i="55"/>
  <c r="H1739" i="55"/>
  <c r="H1740" i="55"/>
  <c r="H1741" i="55"/>
  <c r="H1742" i="55"/>
  <c r="H1743" i="55"/>
  <c r="H1744" i="55"/>
  <c r="H1745" i="55"/>
  <c r="H1746" i="55"/>
  <c r="H1747" i="55"/>
  <c r="H1748" i="55"/>
  <c r="H1749" i="55"/>
  <c r="H1750" i="55"/>
  <c r="H1751" i="55"/>
  <c r="H1752" i="55"/>
  <c r="H1753" i="55"/>
  <c r="H1754" i="55"/>
  <c r="H1755" i="55"/>
  <c r="H1756" i="55"/>
  <c r="H1757" i="55"/>
  <c r="H1758" i="55"/>
  <c r="H1759" i="55"/>
  <c r="H1760" i="55"/>
  <c r="H1761" i="55"/>
  <c r="H1762" i="55"/>
  <c r="H1763" i="55"/>
  <c r="H1764" i="55"/>
  <c r="H1765" i="55"/>
  <c r="H1766" i="55"/>
  <c r="H1767" i="55"/>
  <c r="H1768" i="55"/>
  <c r="H1769" i="55"/>
  <c r="H1770" i="55"/>
  <c r="H1771" i="55"/>
  <c r="H1772" i="55"/>
  <c r="H1773" i="55"/>
  <c r="H1774" i="55"/>
  <c r="H1775" i="55"/>
  <c r="H1776" i="55"/>
  <c r="H1777" i="55"/>
  <c r="H1778" i="55"/>
  <c r="H1779" i="55"/>
  <c r="H1780" i="55"/>
  <c r="H1781" i="55"/>
  <c r="H1782" i="55"/>
  <c r="H1783" i="55"/>
  <c r="H1784" i="55"/>
  <c r="H1785" i="55"/>
  <c r="H1786" i="55"/>
  <c r="H1787" i="55"/>
  <c r="H1788" i="55"/>
  <c r="H1789" i="55"/>
  <c r="H1790" i="55"/>
  <c r="H1791" i="55"/>
  <c r="H1792" i="55"/>
  <c r="H1793" i="55"/>
  <c r="H1794" i="55"/>
  <c r="H1795" i="55"/>
  <c r="H1796" i="55"/>
  <c r="H1797" i="55"/>
  <c r="H1798" i="55"/>
  <c r="H1799" i="55"/>
  <c r="H1800" i="55"/>
  <c r="H1801" i="55"/>
  <c r="H1802" i="55"/>
  <c r="H1803" i="55"/>
  <c r="H1804" i="55"/>
  <c r="H1805" i="55"/>
  <c r="H1806" i="55"/>
  <c r="H1807" i="55"/>
  <c r="H1808" i="55"/>
  <c r="H1809" i="55"/>
  <c r="H1810" i="55"/>
  <c r="H1811" i="55"/>
  <c r="H1812" i="55"/>
  <c r="H1813" i="55"/>
  <c r="H1814" i="55"/>
  <c r="H1815" i="55"/>
  <c r="H1816" i="55"/>
  <c r="H1817" i="55"/>
  <c r="H1818" i="55"/>
  <c r="H1819" i="55"/>
  <c r="H1820" i="55"/>
  <c r="H1821" i="55"/>
  <c r="H1822" i="55"/>
  <c r="H1823" i="55"/>
  <c r="H1824" i="55"/>
  <c r="H1825" i="55"/>
  <c r="H1826" i="55"/>
  <c r="H1827" i="55"/>
  <c r="H1828" i="55"/>
  <c r="H1829" i="55"/>
  <c r="H1830" i="55"/>
  <c r="H1831" i="55"/>
  <c r="H1832" i="55"/>
  <c r="H1833" i="55"/>
  <c r="H1834" i="55"/>
  <c r="H1835" i="55"/>
  <c r="H1836" i="55"/>
  <c r="H1837" i="55"/>
  <c r="H1838" i="55"/>
  <c r="H1839" i="55"/>
  <c r="H1840" i="55"/>
  <c r="H1841" i="55"/>
  <c r="H1842" i="55"/>
  <c r="H1843" i="55"/>
  <c r="H1844" i="55"/>
  <c r="H1845" i="55"/>
  <c r="H1846" i="55"/>
  <c r="H1847" i="55"/>
  <c r="H1848" i="55"/>
  <c r="H1849" i="55"/>
  <c r="H1850" i="55"/>
  <c r="H1851" i="55"/>
  <c r="H1852" i="55"/>
  <c r="H1853" i="55"/>
  <c r="H1854" i="55"/>
  <c r="H1855" i="55"/>
  <c r="H1856" i="55"/>
  <c r="H1857" i="55"/>
  <c r="H1858" i="55"/>
  <c r="H1859" i="55"/>
  <c r="H1860" i="55"/>
  <c r="H1861" i="55"/>
  <c r="H1862" i="55"/>
  <c r="H1863" i="55"/>
  <c r="H1864" i="55"/>
  <c r="H1865" i="55"/>
  <c r="H1866" i="55"/>
  <c r="H1867" i="55"/>
  <c r="H1868" i="55"/>
  <c r="H1869" i="55"/>
  <c r="H1870" i="55"/>
  <c r="H1871" i="55"/>
  <c r="H1872" i="55"/>
  <c r="H1873" i="55"/>
  <c r="H1874" i="55"/>
  <c r="H1875" i="55"/>
  <c r="H1876" i="55"/>
  <c r="H1877" i="55"/>
  <c r="H1878" i="55"/>
  <c r="H1879" i="55"/>
  <c r="H1880" i="55"/>
  <c r="H1881" i="55"/>
  <c r="H1882" i="55"/>
  <c r="H1883" i="55"/>
  <c r="H1884" i="55"/>
  <c r="H1885" i="55"/>
  <c r="H1886" i="55"/>
  <c r="H1887" i="55"/>
  <c r="H1888" i="55"/>
  <c r="H1889" i="55"/>
  <c r="H1890" i="55"/>
  <c r="H1891" i="55"/>
  <c r="H1892" i="55"/>
  <c r="H1893" i="55"/>
  <c r="H1894" i="55"/>
  <c r="H1895" i="55"/>
  <c r="H1896" i="55"/>
  <c r="H1897" i="55"/>
  <c r="H1898" i="55"/>
  <c r="H1899" i="55"/>
  <c r="H1900" i="55"/>
  <c r="H1901" i="55"/>
  <c r="H1902" i="55"/>
  <c r="H1903" i="55"/>
  <c r="H1904" i="55"/>
  <c r="H1905" i="55"/>
  <c r="H1906" i="55"/>
  <c r="H1907" i="55"/>
  <c r="H1908" i="55"/>
  <c r="H1909" i="55"/>
  <c r="H1910" i="55"/>
  <c r="H1911" i="55"/>
  <c r="H1912" i="55"/>
  <c r="H1913" i="55"/>
  <c r="H1914" i="55"/>
  <c r="H1915" i="55"/>
  <c r="H1916" i="55"/>
  <c r="H1917" i="55"/>
  <c r="H1918" i="55"/>
  <c r="H1919" i="55"/>
  <c r="H1920" i="55"/>
  <c r="H1921" i="55"/>
  <c r="H1922" i="55"/>
  <c r="H1923" i="55"/>
  <c r="H1924" i="55"/>
  <c r="H1925" i="55"/>
  <c r="H1926" i="55"/>
  <c r="H1927" i="55"/>
  <c r="H1928" i="55"/>
  <c r="H1929" i="55"/>
  <c r="H1930" i="55"/>
  <c r="H1931" i="55"/>
  <c r="H1932" i="55"/>
  <c r="H1933" i="55"/>
  <c r="H1934" i="55"/>
  <c r="H1935" i="55"/>
  <c r="H1936" i="55"/>
  <c r="H1937" i="55"/>
  <c r="H1938" i="55"/>
  <c r="H1939" i="55"/>
  <c r="H1940" i="55"/>
  <c r="H1941" i="55"/>
  <c r="H1942" i="55"/>
  <c r="H1943" i="55"/>
  <c r="H1944" i="55"/>
  <c r="H1945" i="55"/>
  <c r="H1946" i="55"/>
  <c r="H1947" i="55"/>
  <c r="H1948" i="55"/>
  <c r="H1949" i="55"/>
  <c r="H1950" i="55"/>
  <c r="H1951" i="55"/>
  <c r="H1952" i="55"/>
  <c r="H1953" i="55"/>
  <c r="H1954" i="55"/>
  <c r="H1955" i="55"/>
  <c r="H1956" i="55"/>
  <c r="H1957" i="55"/>
  <c r="H1958" i="55"/>
  <c r="H1959" i="55"/>
  <c r="H1960" i="55"/>
  <c r="H1961" i="55"/>
  <c r="H1962" i="55"/>
  <c r="H1963" i="55"/>
  <c r="H1964" i="55"/>
  <c r="H1965" i="55"/>
  <c r="H1966" i="55"/>
  <c r="H1967" i="55"/>
  <c r="H1968" i="55"/>
  <c r="H1969" i="55"/>
  <c r="H1970" i="55"/>
  <c r="H1971" i="55"/>
  <c r="H1972" i="55"/>
  <c r="H1973" i="55"/>
  <c r="H1974" i="55"/>
  <c r="H1975" i="55"/>
  <c r="H1976" i="55"/>
  <c r="H1977" i="55"/>
  <c r="H1978" i="55"/>
  <c r="H1979" i="55"/>
  <c r="H1980" i="55"/>
  <c r="H1981" i="55"/>
  <c r="H1982" i="55"/>
  <c r="H1983" i="55"/>
  <c r="H1984" i="55"/>
  <c r="H1985" i="55"/>
  <c r="H1986" i="55"/>
  <c r="H1987" i="55"/>
  <c r="H1988" i="55"/>
  <c r="H1989" i="55"/>
  <c r="H1990" i="55"/>
  <c r="H1991" i="55"/>
  <c r="H1992" i="55"/>
  <c r="H1993" i="55"/>
  <c r="H1994" i="55"/>
  <c r="H1995" i="55"/>
  <c r="H1996" i="55"/>
  <c r="H1997" i="55"/>
  <c r="H1998" i="55"/>
  <c r="H1999" i="55"/>
  <c r="H2000" i="55"/>
  <c r="H2001" i="55"/>
  <c r="H2002" i="55"/>
  <c r="H2003" i="55"/>
  <c r="H2004" i="55"/>
  <c r="H2005" i="55"/>
  <c r="H2006" i="55"/>
  <c r="H2007" i="55"/>
  <c r="H2008" i="55"/>
  <c r="H2009" i="55"/>
  <c r="H2010" i="55"/>
  <c r="H2011" i="55"/>
  <c r="H2012" i="55"/>
  <c r="H2013" i="55"/>
  <c r="H2014" i="55"/>
  <c r="H2015" i="55"/>
  <c r="H2016" i="55"/>
  <c r="H2017" i="55"/>
  <c r="H2018" i="55"/>
  <c r="H2019" i="55"/>
  <c r="H2020" i="55"/>
  <c r="H2021" i="55"/>
  <c r="H2022" i="55"/>
  <c r="H2023" i="55"/>
  <c r="H2024" i="55"/>
  <c r="H2025" i="55"/>
  <c r="H2026" i="55"/>
  <c r="H2027" i="55"/>
  <c r="H2028" i="55"/>
  <c r="H2029" i="55"/>
  <c r="H2030" i="55"/>
  <c r="H2031" i="55"/>
  <c r="H2032" i="55"/>
  <c r="H2033" i="55"/>
  <c r="H2034" i="55"/>
  <c r="H2035" i="55"/>
  <c r="H2036" i="55"/>
  <c r="H2037" i="55"/>
  <c r="H2038" i="55"/>
  <c r="H2039" i="55"/>
  <c r="H2040" i="55"/>
  <c r="H2041" i="55"/>
  <c r="H2042" i="55"/>
  <c r="H2043" i="55"/>
  <c r="H2044" i="55"/>
  <c r="H2045" i="55"/>
  <c r="H2046" i="55"/>
  <c r="H2047" i="55"/>
  <c r="H2048" i="55"/>
  <c r="H2049" i="55"/>
  <c r="H2050" i="55"/>
  <c r="H2051" i="55"/>
  <c r="H2052" i="55"/>
  <c r="H2053" i="55"/>
  <c r="H2054" i="55"/>
  <c r="H2055" i="55"/>
  <c r="H2056" i="55"/>
  <c r="H2057" i="55"/>
  <c r="H2058" i="55"/>
  <c r="H2059" i="55"/>
  <c r="H2060" i="55"/>
  <c r="H2061" i="55"/>
  <c r="H2062" i="55"/>
  <c r="H2063" i="55"/>
  <c r="H2064" i="55"/>
  <c r="H2065" i="55"/>
  <c r="H2066" i="55"/>
  <c r="H2067" i="55"/>
  <c r="H2068" i="55"/>
  <c r="H2069" i="55"/>
  <c r="H2070" i="55"/>
  <c r="H2071" i="55"/>
  <c r="H2072" i="55"/>
  <c r="H2073" i="55"/>
  <c r="H2074" i="55"/>
  <c r="H2075" i="55"/>
  <c r="H2076" i="55"/>
  <c r="H2077" i="55"/>
  <c r="H2078" i="55"/>
  <c r="H2079" i="55"/>
  <c r="H2080" i="55"/>
  <c r="H2081" i="55"/>
  <c r="H2082" i="55"/>
  <c r="H2083" i="55"/>
  <c r="H2084" i="55"/>
  <c r="H2085" i="55"/>
  <c r="H2086" i="55"/>
  <c r="H2087" i="55"/>
  <c r="H2088" i="55"/>
  <c r="H2089" i="55"/>
  <c r="H2090" i="55"/>
  <c r="H2091" i="55"/>
  <c r="H2092" i="55"/>
  <c r="H2093" i="55"/>
  <c r="H2094" i="55"/>
  <c r="H2095" i="55"/>
  <c r="H2096" i="55"/>
  <c r="H2097" i="55"/>
  <c r="H2098" i="55"/>
  <c r="H2099" i="55"/>
  <c r="H2100" i="55"/>
  <c r="H2101" i="55"/>
  <c r="H2102" i="55"/>
  <c r="H2103" i="55"/>
  <c r="H2104" i="55"/>
  <c r="H2105" i="55"/>
  <c r="H2106" i="55"/>
  <c r="H2107" i="55"/>
  <c r="H2108" i="55"/>
  <c r="H2109" i="55"/>
  <c r="H2110" i="55"/>
  <c r="H2111" i="55"/>
  <c r="H2112" i="55"/>
  <c r="H2113" i="55"/>
  <c r="F8" i="55"/>
  <c r="F11" i="55"/>
  <c r="F14" i="55"/>
  <c r="F17" i="55"/>
  <c r="F22" i="55"/>
  <c r="F25" i="55"/>
  <c r="F28" i="55"/>
  <c r="F31" i="55"/>
  <c r="F32" i="55"/>
  <c r="F33" i="55"/>
  <c r="F34" i="55"/>
  <c r="F35" i="55"/>
  <c r="F36" i="55"/>
  <c r="F37" i="55"/>
  <c r="F48" i="55"/>
  <c r="F49" i="55"/>
  <c r="F57" i="55"/>
  <c r="F58" i="55"/>
  <c r="F60" i="55"/>
  <c r="F61" i="55"/>
  <c r="F64" i="55"/>
  <c r="F70" i="55"/>
  <c r="F84" i="55"/>
  <c r="F90" i="55"/>
  <c r="F105" i="55"/>
  <c r="F106" i="55"/>
  <c r="F107" i="55"/>
  <c r="F108" i="55"/>
  <c r="F109" i="55"/>
  <c r="F110" i="55"/>
  <c r="F111" i="55"/>
  <c r="F112" i="55"/>
  <c r="F113" i="55"/>
  <c r="F114" i="55"/>
  <c r="F115" i="55"/>
  <c r="F116" i="55"/>
  <c r="F117" i="55"/>
  <c r="F123" i="55"/>
  <c r="F124" i="55"/>
  <c r="F125" i="55"/>
  <c r="F126" i="55"/>
  <c r="F127" i="55"/>
  <c r="F128" i="55"/>
  <c r="F129" i="55"/>
  <c r="F136" i="55"/>
  <c r="F152" i="55"/>
  <c r="F153" i="55"/>
  <c r="F154" i="55"/>
  <c r="F155" i="55"/>
  <c r="F156" i="55"/>
  <c r="F157" i="55"/>
  <c r="F158" i="55"/>
  <c r="F159" i="55"/>
  <c r="F160" i="55"/>
  <c r="F161" i="55"/>
  <c r="F162" i="55"/>
  <c r="F163" i="55"/>
  <c r="F164" i="55"/>
  <c r="F165" i="55"/>
  <c r="F166" i="55"/>
  <c r="F173" i="55"/>
  <c r="F174" i="55"/>
  <c r="F175" i="55"/>
  <c r="F176" i="55"/>
  <c r="F177" i="55"/>
  <c r="F178" i="55"/>
  <c r="F179" i="55"/>
  <c r="F180" i="55"/>
  <c r="F186" i="55"/>
  <c r="F192" i="55"/>
  <c r="F193" i="55"/>
  <c r="F194" i="55"/>
  <c r="F195" i="55"/>
  <c r="F196" i="55"/>
  <c r="F197" i="55"/>
  <c r="F198" i="55"/>
  <c r="F199" i="55"/>
  <c r="F200" i="55"/>
  <c r="F201" i="55"/>
  <c r="F202" i="55"/>
  <c r="F203" i="55"/>
  <c r="F204" i="55"/>
  <c r="F210" i="55"/>
  <c r="F211" i="55"/>
  <c r="F212" i="55"/>
  <c r="F213" i="55"/>
  <c r="F214" i="55"/>
  <c r="F215" i="55"/>
  <c r="F216" i="55"/>
  <c r="F222" i="55"/>
  <c r="F223" i="55"/>
  <c r="F224" i="55"/>
  <c r="F225" i="55"/>
  <c r="F226" i="55"/>
  <c r="F227" i="55"/>
  <c r="F228" i="55"/>
  <c r="F230" i="55"/>
  <c r="F231" i="55"/>
  <c r="F244" i="55"/>
  <c r="F251" i="55"/>
  <c r="F257" i="55"/>
  <c r="F263" i="55"/>
  <c r="F269" i="55"/>
  <c r="F275" i="55"/>
  <c r="F281" i="55"/>
  <c r="F282" i="55"/>
  <c r="F283" i="55"/>
  <c r="F284" i="55"/>
  <c r="F285" i="55"/>
  <c r="F289" i="55"/>
  <c r="F293" i="55"/>
  <c r="F298" i="55"/>
  <c r="F300" i="55"/>
  <c r="F303" i="55"/>
  <c r="F304" i="55"/>
  <c r="F308" i="55"/>
  <c r="F326" i="55"/>
  <c r="F327" i="55"/>
  <c r="F329" i="55"/>
  <c r="F331" i="55"/>
  <c r="F338" i="55"/>
  <c r="F340" i="55"/>
  <c r="F344" i="55"/>
  <c r="F355" i="55"/>
  <c r="F358" i="55"/>
  <c r="F362" i="55"/>
  <c r="F368" i="55"/>
  <c r="F374" i="55"/>
  <c r="F380" i="55"/>
  <c r="F391" i="55"/>
  <c r="F395" i="55"/>
  <c r="F397" i="55"/>
  <c r="F398" i="55"/>
  <c r="F400" i="55"/>
  <c r="F402" i="55"/>
  <c r="F405" i="55"/>
  <c r="F408" i="55"/>
  <c r="F411" i="55"/>
  <c r="F415" i="55"/>
  <c r="F425" i="55"/>
  <c r="F433" i="55"/>
  <c r="F434" i="55"/>
  <c r="F435" i="55"/>
  <c r="F443" i="55"/>
  <c r="F450" i="55"/>
  <c r="F452" i="55"/>
  <c r="F456" i="55"/>
  <c r="F457" i="55"/>
  <c r="F463" i="55"/>
  <c r="F470" i="55"/>
  <c r="F476" i="55"/>
  <c r="F483" i="55"/>
  <c r="F489" i="55"/>
  <c r="F504" i="55"/>
  <c r="F512" i="55"/>
  <c r="F518" i="55"/>
  <c r="F521" i="55"/>
  <c r="F538" i="55"/>
  <c r="F545" i="55"/>
  <c r="F553" i="55"/>
  <c r="F570" i="55"/>
  <c r="F575" i="55"/>
  <c r="F579" i="55"/>
  <c r="F583" i="55"/>
  <c r="F587" i="55"/>
  <c r="F588" i="55"/>
  <c r="F593" i="55"/>
  <c r="F601" i="55"/>
  <c r="F606" i="55"/>
  <c r="F608" i="55"/>
  <c r="F611" i="55"/>
  <c r="F614" i="55"/>
  <c r="F617" i="55"/>
  <c r="F618" i="55"/>
  <c r="F620" i="55"/>
  <c r="F625" i="55"/>
  <c r="F628" i="55"/>
  <c r="F633" i="55"/>
  <c r="F634" i="55"/>
  <c r="F635" i="55"/>
  <c r="F636" i="55"/>
  <c r="F638" i="55"/>
  <c r="F641" i="55"/>
  <c r="F647" i="55"/>
  <c r="F653" i="55"/>
  <c r="F659" i="55"/>
  <c r="F681" i="55"/>
  <c r="F686" i="55"/>
  <c r="F703" i="55"/>
  <c r="F707" i="55"/>
  <c r="F713" i="55"/>
  <c r="F714" i="55"/>
  <c r="F726" i="55"/>
  <c r="F730" i="55"/>
  <c r="F731" i="55"/>
  <c r="F741" i="55"/>
  <c r="F749" i="55"/>
  <c r="F750" i="55"/>
  <c r="F751" i="55"/>
  <c r="F752" i="55"/>
  <c r="F753" i="55"/>
  <c r="F754" i="55"/>
  <c r="F755" i="55"/>
  <c r="F756" i="55"/>
  <c r="F757" i="55"/>
  <c r="F758" i="55"/>
  <c r="F759" i="55"/>
  <c r="F760" i="55"/>
  <c r="F761" i="55"/>
  <c r="F762" i="55"/>
  <c r="F763" i="55"/>
  <c r="F764" i="55"/>
  <c r="F765" i="55"/>
  <c r="F766" i="55"/>
  <c r="F767" i="55"/>
  <c r="F768" i="55"/>
  <c r="F769" i="55"/>
  <c r="F770" i="55"/>
  <c r="F780" i="55"/>
  <c r="F781" i="55"/>
  <c r="F782" i="55"/>
  <c r="F783" i="55"/>
  <c r="F784" i="55"/>
  <c r="F785" i="55"/>
  <c r="F786" i="55"/>
  <c r="F787" i="55"/>
  <c r="F788" i="55"/>
  <c r="F789" i="55"/>
  <c r="F790" i="55"/>
  <c r="F791" i="55"/>
  <c r="F792" i="55"/>
  <c r="F793" i="55"/>
  <c r="F794" i="55"/>
  <c r="F795" i="55"/>
  <c r="F796" i="55"/>
  <c r="F797" i="55"/>
  <c r="F798" i="55"/>
  <c r="F799" i="55"/>
  <c r="F800" i="55"/>
  <c r="F801" i="55"/>
  <c r="F802" i="55"/>
  <c r="F803" i="55"/>
  <c r="F804" i="55"/>
  <c r="F805" i="55"/>
  <c r="F806" i="55"/>
  <c r="F807" i="55"/>
  <c r="F808" i="55"/>
  <c r="F820" i="55"/>
  <c r="F825" i="55"/>
  <c r="F830" i="55"/>
  <c r="F836" i="55"/>
  <c r="F839" i="55"/>
  <c r="F847" i="55"/>
  <c r="F848" i="55"/>
  <c r="F849" i="55"/>
  <c r="F850" i="55"/>
  <c r="F860" i="55"/>
  <c r="F863" i="55"/>
  <c r="F864" i="55"/>
  <c r="F865" i="55"/>
  <c r="F866" i="55"/>
  <c r="F867" i="55"/>
  <c r="F868" i="55"/>
  <c r="F873" i="55"/>
  <c r="F880" i="55"/>
  <c r="F892" i="55"/>
  <c r="F899" i="55"/>
  <c r="F901" i="55"/>
  <c r="F906" i="55"/>
  <c r="F910" i="55"/>
  <c r="F911" i="55"/>
  <c r="F912" i="55"/>
  <c r="F913" i="55"/>
  <c r="F925" i="55"/>
  <c r="F927" i="55"/>
  <c r="F928" i="55"/>
  <c r="F930" i="55"/>
  <c r="F935" i="55"/>
  <c r="F939" i="55"/>
  <c r="F940" i="55"/>
  <c r="F943" i="55"/>
  <c r="F944" i="55"/>
  <c r="F945" i="55"/>
  <c r="F946" i="55"/>
  <c r="F947" i="55"/>
  <c r="F948" i="55"/>
  <c r="F949" i="55"/>
  <c r="F950" i="55"/>
  <c r="F951" i="55"/>
  <c r="F952" i="55"/>
  <c r="F953" i="55"/>
  <c r="F955" i="55"/>
  <c r="F956" i="55"/>
  <c r="F957" i="55"/>
  <c r="F958" i="55"/>
  <c r="F959" i="55"/>
  <c r="F960" i="55"/>
  <c r="F961" i="55"/>
  <c r="F962" i="55"/>
  <c r="F963" i="55"/>
  <c r="F964" i="55"/>
  <c r="F965" i="55"/>
  <c r="F966" i="55"/>
  <c r="F967" i="55"/>
  <c r="F968" i="55"/>
  <c r="F969" i="55"/>
  <c r="F970" i="55"/>
  <c r="F971" i="55"/>
  <c r="F972" i="55"/>
  <c r="F973" i="55"/>
  <c r="F974" i="55"/>
  <c r="F975" i="55"/>
  <c r="F976" i="55"/>
  <c r="F977" i="55"/>
  <c r="F978" i="55"/>
  <c r="F979" i="55"/>
  <c r="F980" i="55"/>
  <c r="F981" i="55"/>
  <c r="F982" i="55"/>
  <c r="F983" i="55"/>
  <c r="F984" i="55"/>
  <c r="F985" i="55"/>
  <c r="F986" i="55"/>
  <c r="F987" i="55"/>
  <c r="F988" i="55"/>
  <c r="F989" i="55"/>
  <c r="F990" i="55"/>
  <c r="F991" i="55"/>
  <c r="F992" i="55"/>
  <c r="F993" i="55"/>
  <c r="F994" i="55"/>
  <c r="F995" i="55"/>
  <c r="F996" i="55"/>
  <c r="F997" i="55"/>
  <c r="F998" i="55"/>
  <c r="F999" i="55"/>
  <c r="F1000" i="55"/>
  <c r="F1001" i="55"/>
  <c r="F1002" i="55"/>
  <c r="F1003" i="55"/>
  <c r="F1004" i="55"/>
  <c r="F1005" i="55"/>
  <c r="F1006" i="55"/>
  <c r="F1007" i="55"/>
  <c r="F1008" i="55"/>
  <c r="F1009" i="55"/>
  <c r="F1010" i="55"/>
  <c r="F1011" i="55"/>
  <c r="F1012" i="55"/>
  <c r="F1013" i="55"/>
  <c r="F1014" i="55"/>
  <c r="F1015" i="55"/>
  <c r="F1017" i="55"/>
  <c r="F1018" i="55"/>
  <c r="F1019" i="55"/>
  <c r="F1020" i="55"/>
  <c r="F1021" i="55"/>
  <c r="F1022" i="55"/>
  <c r="F1023" i="55"/>
  <c r="F1024" i="55"/>
  <c r="F1025" i="55"/>
  <c r="F1026" i="55"/>
  <c r="F1027" i="55"/>
  <c r="F1028" i="55"/>
  <c r="F1029" i="55"/>
  <c r="F1030" i="55"/>
  <c r="F1031" i="55"/>
  <c r="F1032" i="55"/>
  <c r="F1033" i="55"/>
  <c r="F1034" i="55"/>
  <c r="F1035" i="55"/>
  <c r="F1036" i="55"/>
  <c r="F1037" i="55"/>
  <c r="F1038" i="55"/>
  <c r="F1039" i="55"/>
  <c r="F1040" i="55"/>
  <c r="F1041" i="55"/>
  <c r="F1042" i="55"/>
  <c r="F1043" i="55"/>
  <c r="F1044" i="55"/>
  <c r="F1045" i="55"/>
  <c r="F1046" i="55"/>
  <c r="F1047" i="55"/>
  <c r="F1048" i="55"/>
  <c r="F1049" i="55"/>
  <c r="F1050" i="55"/>
  <c r="F1051" i="55"/>
  <c r="F1052" i="55"/>
  <c r="F1053" i="55"/>
  <c r="F1055" i="55"/>
  <c r="F1056" i="55"/>
  <c r="F1057" i="55"/>
  <c r="F1058" i="55"/>
  <c r="F1059" i="55"/>
  <c r="F1061" i="55"/>
  <c r="F1062" i="55"/>
  <c r="F1063" i="55"/>
  <c r="F1064" i="55"/>
  <c r="F1065" i="55"/>
  <c r="F1067" i="55"/>
  <c r="F1068" i="55"/>
  <c r="F1069" i="55"/>
  <c r="F1070" i="55"/>
  <c r="F1071" i="55"/>
  <c r="F1072" i="55"/>
  <c r="F1073" i="55"/>
  <c r="F1074" i="55"/>
  <c r="F1075" i="55"/>
  <c r="F1076" i="55"/>
  <c r="F1077" i="55"/>
  <c r="F1078" i="55"/>
  <c r="F1079" i="55"/>
  <c r="F1080" i="55"/>
  <c r="F1081" i="55"/>
  <c r="F1082" i="55"/>
  <c r="F1083" i="55"/>
  <c r="F1084" i="55"/>
  <c r="F1085" i="55"/>
  <c r="F1086" i="55"/>
  <c r="F1087" i="55"/>
  <c r="F1088" i="55"/>
  <c r="F1089" i="55"/>
  <c r="F1090" i="55"/>
  <c r="F1091" i="55"/>
  <c r="F1092" i="55"/>
  <c r="F1093" i="55"/>
  <c r="F1094" i="55"/>
  <c r="F1095" i="55"/>
  <c r="F1096" i="55"/>
  <c r="F1097" i="55"/>
  <c r="F1098" i="55"/>
  <c r="F1099" i="55"/>
  <c r="F1100" i="55"/>
  <c r="F1101" i="55"/>
  <c r="F1102" i="55"/>
  <c r="F1103" i="55"/>
  <c r="F1104" i="55"/>
  <c r="F1105" i="55"/>
  <c r="F1106" i="55"/>
  <c r="F1107" i="55"/>
  <c r="F1108" i="55"/>
  <c r="F1110" i="55"/>
  <c r="F1111" i="55"/>
  <c r="F1112" i="55"/>
  <c r="F1113" i="55"/>
  <c r="F1114" i="55"/>
  <c r="F1115" i="55"/>
  <c r="F1116" i="55"/>
  <c r="F1117" i="55"/>
  <c r="F1118" i="55"/>
  <c r="F1119" i="55"/>
  <c r="F1120" i="55"/>
  <c r="F1121" i="55"/>
  <c r="F1122" i="55"/>
  <c r="F1123" i="55"/>
  <c r="F1124" i="55"/>
  <c r="F1125" i="55"/>
  <c r="F1126" i="55"/>
  <c r="F1127" i="55"/>
  <c r="F1128" i="55"/>
  <c r="F1129" i="55"/>
  <c r="F1130" i="55"/>
  <c r="F1132" i="55"/>
  <c r="F1135" i="55"/>
  <c r="F1136" i="55"/>
  <c r="F1137" i="55"/>
  <c r="F1139" i="55"/>
  <c r="F1140" i="55"/>
  <c r="F1141" i="55"/>
  <c r="F1142" i="55"/>
  <c r="F1144" i="55"/>
  <c r="F1145" i="55"/>
  <c r="F1146" i="55"/>
  <c r="F1147" i="55"/>
  <c r="F1148" i="55"/>
  <c r="F1149" i="55"/>
  <c r="F1150" i="55"/>
  <c r="F1151" i="55"/>
  <c r="F1152" i="55"/>
  <c r="F1153" i="55"/>
  <c r="F1154" i="55"/>
  <c r="F1155" i="55"/>
  <c r="F1156" i="55"/>
  <c r="F1157" i="55"/>
  <c r="F1158" i="55"/>
  <c r="F1159" i="55"/>
  <c r="F1160" i="55"/>
  <c r="F1161" i="55"/>
  <c r="F1162" i="55"/>
  <c r="F1163" i="55"/>
  <c r="F1164" i="55"/>
  <c r="F1165" i="55"/>
  <c r="F1166" i="55"/>
  <c r="F1167" i="55"/>
  <c r="F1168" i="55"/>
  <c r="F1169" i="55"/>
  <c r="F1170" i="55"/>
  <c r="F1171" i="55"/>
  <c r="F1172" i="55"/>
  <c r="F1173" i="55"/>
  <c r="F1174" i="55"/>
  <c r="F1175" i="55"/>
  <c r="F1176" i="55"/>
  <c r="F1177" i="55"/>
  <c r="F1178" i="55"/>
  <c r="F1179" i="55"/>
  <c r="F1180" i="55"/>
  <c r="F1181" i="55"/>
  <c r="F1182" i="55"/>
  <c r="F1183" i="55"/>
  <c r="F1184" i="55"/>
  <c r="F1185" i="55"/>
  <c r="F1186" i="55"/>
  <c r="F1187" i="55"/>
  <c r="F1188" i="55"/>
  <c r="F1190" i="55"/>
  <c r="F1191" i="55"/>
  <c r="F1192" i="55"/>
  <c r="F1193" i="55"/>
  <c r="F1194" i="55"/>
  <c r="F1195" i="55"/>
  <c r="F1196" i="55"/>
  <c r="F1197" i="55"/>
  <c r="F1198" i="55"/>
  <c r="F1199" i="55"/>
  <c r="F1200" i="55"/>
  <c r="F1201" i="55"/>
  <c r="F1202" i="55"/>
  <c r="F1203" i="55"/>
  <c r="F1204" i="55"/>
  <c r="F1205" i="55"/>
  <c r="F1206" i="55"/>
  <c r="F1207" i="55"/>
  <c r="F1208" i="55"/>
  <c r="F1209" i="55"/>
  <c r="F1210" i="55"/>
  <c r="F1211" i="55"/>
  <c r="F1212" i="55"/>
  <c r="F1213" i="55"/>
  <c r="F1214" i="55"/>
  <c r="F1215" i="55"/>
  <c r="F1216" i="55"/>
  <c r="F1217" i="55"/>
  <c r="F1218" i="55"/>
  <c r="F1219" i="55"/>
  <c r="F1220" i="55"/>
  <c r="F1221" i="55"/>
  <c r="F1222" i="55"/>
  <c r="F1223" i="55"/>
  <c r="F1224" i="55"/>
  <c r="F1225" i="55"/>
  <c r="F1226" i="55"/>
  <c r="F1227" i="55"/>
  <c r="F1228" i="55"/>
  <c r="F1229" i="55"/>
  <c r="F1230" i="55"/>
  <c r="F1231" i="55"/>
  <c r="F1232" i="55"/>
  <c r="F1233" i="55"/>
  <c r="F1234" i="55"/>
  <c r="F1235" i="55"/>
  <c r="F1236" i="55"/>
  <c r="F1237" i="55"/>
  <c r="F1238" i="55"/>
  <c r="F1239" i="55"/>
  <c r="F1240" i="55"/>
  <c r="F1241" i="55"/>
  <c r="F1242" i="55"/>
  <c r="F1243" i="55"/>
  <c r="F1244" i="55"/>
  <c r="F1245" i="55"/>
  <c r="F1246" i="55"/>
  <c r="F1247" i="55"/>
  <c r="F1248" i="55"/>
  <c r="F1249" i="55"/>
  <c r="F1250" i="55"/>
  <c r="F1251" i="55"/>
  <c r="F1252" i="55"/>
  <c r="F1253" i="55"/>
  <c r="F1254" i="55"/>
  <c r="F1255" i="55"/>
  <c r="F1256" i="55"/>
  <c r="F1257" i="55"/>
  <c r="F1258" i="55"/>
  <c r="F1259" i="55"/>
  <c r="F1260" i="55"/>
  <c r="F1261" i="55"/>
  <c r="F1262" i="55"/>
  <c r="F1263" i="55"/>
  <c r="F1264" i="55"/>
  <c r="F1265" i="55"/>
  <c r="F1266" i="55"/>
  <c r="F1267" i="55"/>
  <c r="F1268" i="55"/>
  <c r="F1269" i="55"/>
  <c r="F1270" i="55"/>
  <c r="F1271" i="55"/>
  <c r="F1272" i="55"/>
  <c r="F1273" i="55"/>
  <c r="F1274" i="55"/>
  <c r="F1275" i="55"/>
  <c r="F1276" i="55"/>
  <c r="F1277" i="55"/>
  <c r="F1278" i="55"/>
  <c r="F1279" i="55"/>
  <c r="F1280" i="55"/>
  <c r="F1281" i="55"/>
  <c r="F1282" i="55"/>
  <c r="F1283" i="55"/>
  <c r="F1284" i="55"/>
  <c r="F1285" i="55"/>
  <c r="F1286" i="55"/>
  <c r="F1287" i="55"/>
  <c r="F1288" i="55"/>
  <c r="F1289" i="55"/>
  <c r="F1290" i="55"/>
  <c r="F1291" i="55"/>
  <c r="F1292" i="55"/>
  <c r="F1293" i="55"/>
  <c r="F1294" i="55"/>
  <c r="F1295" i="55"/>
  <c r="F1296" i="55"/>
  <c r="F1297" i="55"/>
  <c r="F1298" i="55"/>
  <c r="F1299" i="55"/>
  <c r="F1300" i="55"/>
  <c r="F1301" i="55"/>
  <c r="F1302" i="55"/>
  <c r="F1303" i="55"/>
  <c r="F1304" i="55"/>
  <c r="F1305" i="55"/>
  <c r="F1306" i="55"/>
  <c r="F1307" i="55"/>
  <c r="F1308" i="55"/>
  <c r="F1309" i="55"/>
  <c r="F1310" i="55"/>
  <c r="F1311" i="55"/>
  <c r="F1312" i="55"/>
  <c r="F1313" i="55"/>
  <c r="F1314" i="55"/>
  <c r="F1315" i="55"/>
  <c r="F1316" i="55"/>
  <c r="F1317" i="55"/>
  <c r="F1318" i="55"/>
  <c r="F1319" i="55"/>
  <c r="F1320" i="55"/>
  <c r="F1321" i="55"/>
  <c r="F1322" i="55"/>
  <c r="F1323" i="55"/>
  <c r="F1324" i="55"/>
  <c r="F1325" i="55"/>
  <c r="F1326" i="55"/>
  <c r="F1327" i="55"/>
  <c r="F1328" i="55"/>
  <c r="F1329" i="55"/>
  <c r="F1330" i="55"/>
  <c r="F1331" i="55"/>
  <c r="F1332" i="55"/>
  <c r="F1333" i="55"/>
  <c r="F1334" i="55"/>
  <c r="F1335" i="55"/>
  <c r="F1336" i="55"/>
  <c r="F1337" i="55"/>
  <c r="F1338" i="55"/>
  <c r="F1339" i="55"/>
  <c r="F1340" i="55"/>
  <c r="F1341" i="55"/>
  <c r="F1342" i="55"/>
  <c r="F1343" i="55"/>
  <c r="F1344" i="55"/>
  <c r="F1345" i="55"/>
  <c r="F1346" i="55"/>
  <c r="F1347" i="55"/>
  <c r="F1348" i="55"/>
  <c r="F1349" i="55"/>
  <c r="F1350" i="55"/>
  <c r="F1351" i="55"/>
  <c r="F1352" i="55"/>
  <c r="F1353" i="55"/>
  <c r="F1354" i="55"/>
  <c r="F1355" i="55"/>
  <c r="F1356" i="55"/>
  <c r="F1357" i="55"/>
  <c r="F1358" i="55"/>
  <c r="F1359" i="55"/>
  <c r="F1360" i="55"/>
  <c r="F1361" i="55"/>
  <c r="F1362" i="55"/>
  <c r="F1363" i="55"/>
  <c r="F1364" i="55"/>
  <c r="F1365" i="55"/>
  <c r="F1366" i="55"/>
  <c r="F1367" i="55"/>
  <c r="F1368" i="55"/>
  <c r="F1369" i="55"/>
  <c r="F1370" i="55"/>
  <c r="F1371" i="55"/>
  <c r="F1372" i="55"/>
  <c r="F1373" i="55"/>
  <c r="F1374" i="55"/>
  <c r="F1375" i="55"/>
  <c r="F1376" i="55"/>
  <c r="F1377" i="55"/>
  <c r="F1378" i="55"/>
  <c r="F1379" i="55"/>
  <c r="F1380" i="55"/>
  <c r="F1381" i="55"/>
  <c r="F1382" i="55"/>
  <c r="F1383" i="55"/>
  <c r="F1384" i="55"/>
  <c r="F1385" i="55"/>
  <c r="F1386" i="55"/>
  <c r="F1387" i="55"/>
  <c r="F1388" i="55"/>
  <c r="F1389" i="55"/>
  <c r="F1390" i="55"/>
  <c r="F1391" i="55"/>
  <c r="F1392" i="55"/>
  <c r="F1393" i="55"/>
  <c r="F1394" i="55"/>
  <c r="F1395" i="55"/>
  <c r="F1396" i="55"/>
  <c r="F1397" i="55"/>
  <c r="F1398" i="55"/>
  <c r="F1399" i="55"/>
  <c r="F1400" i="55"/>
  <c r="F1401" i="55"/>
  <c r="F1402" i="55"/>
  <c r="F1403" i="55"/>
  <c r="F1404" i="55"/>
  <c r="F1405" i="55"/>
  <c r="F1406" i="55"/>
  <c r="F1407" i="55"/>
  <c r="F1408" i="55"/>
  <c r="F1409" i="55"/>
  <c r="F1410" i="55"/>
  <c r="F1411" i="55"/>
  <c r="F1412" i="55"/>
  <c r="F1413" i="55"/>
  <c r="F1414" i="55"/>
  <c r="F1416" i="55"/>
  <c r="F1417" i="55"/>
  <c r="F1418" i="55"/>
  <c r="F1422" i="55"/>
  <c r="F1423" i="55"/>
  <c r="F1424" i="55"/>
  <c r="F1425" i="55"/>
  <c r="F1516" i="55"/>
  <c r="F1517" i="55"/>
  <c r="F1518" i="55"/>
  <c r="F1519" i="55"/>
  <c r="F1520" i="55"/>
  <c r="F1521" i="55"/>
  <c r="F1522" i="55"/>
  <c r="F1523" i="55"/>
  <c r="F1524" i="55"/>
  <c r="F1525" i="55"/>
  <c r="F1526" i="55"/>
  <c r="F1527" i="55"/>
  <c r="F1528" i="55"/>
  <c r="F1529" i="55"/>
  <c r="F1530" i="55"/>
  <c r="F1531" i="55"/>
  <c r="F1532" i="55"/>
  <c r="F1533" i="55"/>
  <c r="F1534" i="55"/>
  <c r="F1535" i="55"/>
  <c r="F1536" i="55"/>
  <c r="F1537" i="55"/>
  <c r="F1538" i="55"/>
  <c r="F1539" i="55"/>
  <c r="F1540" i="55"/>
  <c r="F1541" i="55"/>
  <c r="F1542" i="55"/>
  <c r="F1543" i="55"/>
  <c r="F1544" i="55"/>
  <c r="F1545" i="55"/>
  <c r="F1546" i="55"/>
  <c r="F1547" i="55"/>
  <c r="F1548" i="55"/>
  <c r="F1549" i="55"/>
  <c r="F1550" i="55"/>
  <c r="F1551" i="55"/>
  <c r="F1552" i="55"/>
  <c r="F1553" i="55"/>
  <c r="F1554" i="55"/>
  <c r="F1555" i="55"/>
  <c r="F1556" i="55"/>
  <c r="F1557" i="55"/>
  <c r="F1558" i="55"/>
  <c r="F1559" i="55"/>
  <c r="F1560" i="55"/>
  <c r="F1561" i="55"/>
  <c r="F1562" i="55"/>
  <c r="F1563" i="55"/>
  <c r="F1564" i="55"/>
  <c r="F1565" i="55"/>
  <c r="F1566" i="55"/>
  <c r="F1567" i="55"/>
  <c r="F1568" i="55"/>
  <c r="F1569" i="55"/>
  <c r="F1570" i="55"/>
  <c r="F1571" i="55"/>
  <c r="F1572" i="55"/>
  <c r="F1573" i="55"/>
  <c r="F1574" i="55"/>
  <c r="F1575" i="55"/>
  <c r="F1576" i="55"/>
  <c r="F1577" i="55"/>
  <c r="F1578" i="55"/>
  <c r="F1579" i="55"/>
  <c r="F1580" i="55"/>
  <c r="F1581" i="55"/>
  <c r="F1582" i="55"/>
  <c r="F1583" i="55"/>
  <c r="F1584" i="55"/>
  <c r="F1585" i="55"/>
  <c r="F1586" i="55"/>
  <c r="F1587" i="55"/>
  <c r="F1588" i="55"/>
  <c r="F1589" i="55"/>
  <c r="F1590" i="55"/>
  <c r="F1591" i="55"/>
  <c r="F1592" i="55"/>
  <c r="F1593" i="55"/>
  <c r="F1594" i="55"/>
  <c r="F1595" i="55"/>
  <c r="F1596" i="55"/>
  <c r="F1597" i="55"/>
  <c r="F1598" i="55"/>
  <c r="F1599" i="55"/>
  <c r="F1600" i="55"/>
  <c r="F1601" i="55"/>
  <c r="F1602" i="55"/>
  <c r="F1603" i="55"/>
  <c r="F1604" i="55"/>
  <c r="F1605" i="55"/>
  <c r="F1606" i="55"/>
  <c r="F1607" i="55"/>
  <c r="F1608" i="55"/>
  <c r="F1609" i="55"/>
  <c r="F1610" i="55"/>
  <c r="F1611" i="55"/>
  <c r="F1612" i="55"/>
  <c r="F1613" i="55"/>
  <c r="F1614" i="55"/>
  <c r="F1615" i="55"/>
  <c r="F1616" i="55"/>
  <c r="F1617" i="55"/>
  <c r="F1618" i="55"/>
  <c r="F1619" i="55"/>
  <c r="F1620" i="55"/>
  <c r="F1621" i="55"/>
  <c r="F1622" i="55"/>
  <c r="F1623" i="55"/>
  <c r="F1624" i="55"/>
  <c r="F1625" i="55"/>
  <c r="F1626" i="55"/>
  <c r="F1627" i="55"/>
  <c r="F1628" i="55"/>
  <c r="F1629" i="55"/>
  <c r="F1630" i="55"/>
  <c r="F1631" i="55"/>
  <c r="F1632" i="55"/>
  <c r="F1633" i="55"/>
  <c r="F1634" i="55"/>
  <c r="F1635" i="55"/>
  <c r="F1636" i="55"/>
  <c r="F1637" i="55"/>
  <c r="F1638" i="55"/>
  <c r="F1639" i="55"/>
  <c r="F1640" i="55"/>
  <c r="F1641" i="55"/>
  <c r="F1642" i="55"/>
  <c r="F1643" i="55"/>
  <c r="F1644" i="55"/>
  <c r="F1645" i="55"/>
  <c r="F1646" i="55"/>
  <c r="F1647" i="55"/>
  <c r="F1648" i="55"/>
  <c r="F1649" i="55"/>
  <c r="F1650" i="55"/>
  <c r="F1651" i="55"/>
  <c r="F1652" i="55"/>
  <c r="F1653" i="55"/>
  <c r="F1654" i="55"/>
  <c r="F1655" i="55"/>
  <c r="F1656" i="55"/>
  <c r="F1657" i="55"/>
  <c r="F1658" i="55"/>
  <c r="F1659" i="55"/>
  <c r="V1723" i="55"/>
  <c r="V1724" i="55"/>
  <c r="V1725" i="55"/>
  <c r="V1726" i="55"/>
  <c r="V1727" i="55"/>
  <c r="V1728" i="55"/>
  <c r="V1729" i="55"/>
  <c r="V1730" i="55"/>
  <c r="V1731" i="55"/>
  <c r="V1732" i="55"/>
  <c r="V1733" i="55"/>
  <c r="V1734" i="55"/>
  <c r="V1735" i="55"/>
  <c r="V1736" i="55"/>
  <c r="V1737" i="55"/>
  <c r="V1738" i="55"/>
  <c r="V1739" i="55"/>
  <c r="V1740" i="55"/>
  <c r="V1741" i="55"/>
  <c r="V1742" i="55"/>
  <c r="V1743" i="55"/>
  <c r="V1744" i="55"/>
  <c r="V1745" i="55"/>
  <c r="V1746" i="55"/>
  <c r="V1747" i="55"/>
  <c r="V1748" i="55"/>
  <c r="V1749" i="55"/>
  <c r="V1750" i="55"/>
  <c r="V1751" i="55"/>
  <c r="V1752" i="55"/>
  <c r="V1753" i="55"/>
  <c r="V1754" i="55"/>
  <c r="V1755" i="55"/>
  <c r="V1756" i="55"/>
  <c r="V1757" i="55"/>
  <c r="V1758" i="55"/>
  <c r="V1759" i="55"/>
  <c r="V1760" i="55"/>
  <c r="V1761" i="55"/>
  <c r="V1762" i="55"/>
  <c r="V1763" i="55"/>
  <c r="V1764" i="55"/>
  <c r="V1765" i="55"/>
  <c r="V1766" i="55"/>
  <c r="V1767" i="55"/>
  <c r="V1768" i="55"/>
  <c r="V1769" i="55"/>
  <c r="V1770" i="55"/>
  <c r="V1771" i="55"/>
  <c r="V1772" i="55"/>
  <c r="V1773" i="55"/>
  <c r="V1774" i="55"/>
  <c r="V1775" i="55"/>
  <c r="V1776" i="55"/>
  <c r="V1777" i="55"/>
  <c r="V1778" i="55"/>
  <c r="V1779" i="55"/>
  <c r="V1780" i="55"/>
  <c r="V1781" i="55"/>
  <c r="V1782" i="55"/>
  <c r="V1783" i="55"/>
  <c r="V1784" i="55"/>
  <c r="V1785" i="55"/>
  <c r="V1786" i="55"/>
  <c r="V1787" i="55"/>
  <c r="V1788" i="55"/>
  <c r="V1789" i="55"/>
  <c r="V1790" i="55"/>
  <c r="V1791" i="55"/>
  <c r="V1792" i="55"/>
  <c r="V1793" i="55"/>
  <c r="V1794" i="55"/>
  <c r="V1795" i="55"/>
  <c r="V1796" i="55"/>
  <c r="V1797" i="55"/>
  <c r="V1798" i="55"/>
  <c r="V1799" i="55"/>
  <c r="V1800" i="55"/>
  <c r="V1801" i="55"/>
  <c r="V1802" i="55"/>
  <c r="V1803" i="55"/>
  <c r="V1804" i="55"/>
  <c r="V1805" i="55"/>
  <c r="V1806" i="55"/>
  <c r="V1807" i="55"/>
  <c r="V1808" i="55"/>
  <c r="V1809" i="55"/>
  <c r="V1810" i="55"/>
  <c r="V1811" i="55"/>
  <c r="V1812" i="55"/>
  <c r="V1813" i="55"/>
  <c r="V1814" i="55"/>
  <c r="V1815" i="55"/>
  <c r="V1816" i="55"/>
  <c r="V1817" i="55"/>
  <c r="V1818" i="55"/>
  <c r="V1819" i="55"/>
  <c r="V1820" i="55"/>
  <c r="V1821" i="55"/>
  <c r="V1822" i="55"/>
  <c r="V1823" i="55"/>
  <c r="V1824" i="55"/>
  <c r="V1825" i="55"/>
  <c r="V1826" i="55"/>
  <c r="V1827" i="55"/>
  <c r="V1828" i="55"/>
  <c r="V1829" i="55"/>
  <c r="V1830" i="55"/>
  <c r="V1831" i="55"/>
  <c r="V1832" i="55"/>
  <c r="V1833" i="55"/>
  <c r="V1834" i="55"/>
  <c r="V1835" i="55"/>
  <c r="V1836" i="55"/>
  <c r="V1837" i="55"/>
  <c r="V1838" i="55"/>
  <c r="V1839" i="55"/>
  <c r="V1840" i="55"/>
  <c r="V1841" i="55"/>
  <c r="V1842" i="55"/>
  <c r="V1843" i="55"/>
  <c r="V1844" i="55"/>
  <c r="V1845" i="55"/>
  <c r="V1846" i="55"/>
  <c r="V1847" i="55"/>
  <c r="V1848" i="55"/>
  <c r="V1849" i="55"/>
  <c r="V1850" i="55"/>
  <c r="V1851" i="55"/>
  <c r="V1852" i="55"/>
  <c r="V1853" i="55"/>
  <c r="V1854" i="55"/>
  <c r="V1855" i="55"/>
  <c r="V1856" i="55"/>
  <c r="V1857" i="55"/>
  <c r="V1858" i="55"/>
  <c r="V1859" i="55"/>
  <c r="V1860" i="55"/>
  <c r="V1861" i="55"/>
  <c r="V1862" i="55"/>
  <c r="V1863" i="55"/>
  <c r="V1864" i="55"/>
  <c r="V1865" i="55"/>
  <c r="V1866" i="55"/>
  <c r="V1867" i="55"/>
  <c r="V1868" i="55"/>
  <c r="V1869" i="55"/>
  <c r="V1870" i="55"/>
  <c r="V1871" i="55"/>
  <c r="V1872" i="55"/>
  <c r="V1873" i="55"/>
  <c r="V1874" i="55"/>
  <c r="V1875" i="55"/>
  <c r="V1876" i="55"/>
  <c r="V1877" i="55"/>
  <c r="V1878" i="55"/>
  <c r="V1879" i="55"/>
  <c r="V1880" i="55"/>
  <c r="V1881" i="55"/>
  <c r="V1882" i="55"/>
  <c r="V1883" i="55"/>
  <c r="V1884" i="55"/>
  <c r="V1885" i="55"/>
  <c r="V1886" i="55"/>
  <c r="V1887" i="55"/>
  <c r="V1888" i="55"/>
  <c r="V1889" i="55"/>
  <c r="V1890" i="55"/>
  <c r="V1891" i="55"/>
  <c r="V1892" i="55"/>
  <c r="V1893" i="55"/>
  <c r="V1894" i="55"/>
  <c r="V1895" i="55"/>
  <c r="V1896" i="55"/>
  <c r="V1897" i="55"/>
  <c r="V1898" i="55"/>
  <c r="V1899" i="55"/>
  <c r="V1900" i="55"/>
  <c r="V1901" i="55"/>
  <c r="V1902" i="55"/>
  <c r="V1903" i="55"/>
  <c r="V1904" i="55"/>
  <c r="V1905" i="55"/>
  <c r="V1906" i="55"/>
  <c r="V1907" i="55"/>
  <c r="V1908" i="55"/>
  <c r="V1909" i="55"/>
  <c r="V1910" i="55"/>
  <c r="V1911" i="55"/>
  <c r="V1912" i="55"/>
  <c r="V1913" i="55"/>
  <c r="V1914" i="55"/>
  <c r="V1915" i="55"/>
  <c r="V1916" i="55"/>
  <c r="V1917" i="55"/>
  <c r="V1918" i="55"/>
  <c r="V1919" i="55"/>
  <c r="V1920" i="55"/>
  <c r="V1921" i="55"/>
  <c r="V1922" i="55"/>
  <c r="V1923" i="55"/>
  <c r="V1924" i="55"/>
  <c r="V1925" i="55"/>
  <c r="V1926" i="55"/>
  <c r="V1927" i="55"/>
  <c r="V1928" i="55"/>
  <c r="V1929" i="55"/>
  <c r="V1930" i="55"/>
  <c r="V1931" i="55"/>
  <c r="V1932" i="55"/>
  <c r="V1933" i="55"/>
  <c r="V1934" i="55"/>
  <c r="V1935" i="55"/>
  <c r="V1936" i="55"/>
  <c r="V1937" i="55"/>
  <c r="V1938" i="55"/>
  <c r="V1939" i="55"/>
  <c r="V1940" i="55"/>
  <c r="V1941" i="55"/>
  <c r="V1942" i="55"/>
  <c r="V1943" i="55"/>
  <c r="V1944" i="55"/>
  <c r="V1945" i="55"/>
  <c r="V1946" i="55"/>
  <c r="V1947" i="55"/>
  <c r="V1948" i="55"/>
  <c r="V1949" i="55"/>
  <c r="V1950" i="55"/>
  <c r="V1951" i="55"/>
  <c r="V1952" i="55"/>
  <c r="V1953" i="55"/>
  <c r="V1954" i="55"/>
  <c r="V1955" i="55"/>
  <c r="V1956" i="55"/>
  <c r="V1957" i="55"/>
  <c r="V1958" i="55"/>
  <c r="V1959" i="55"/>
  <c r="V1960" i="55"/>
  <c r="V1961" i="55"/>
  <c r="V1962" i="55"/>
  <c r="V1963" i="55"/>
  <c r="V1964" i="55"/>
  <c r="V1965" i="55"/>
  <c r="V1966" i="55"/>
  <c r="V1967" i="55"/>
  <c r="V1968" i="55"/>
  <c r="V1969" i="55"/>
  <c r="V1970" i="55"/>
  <c r="V1971" i="55"/>
  <c r="V1972" i="55"/>
  <c r="V1973" i="55"/>
  <c r="V1974" i="55"/>
  <c r="V1975" i="55"/>
  <c r="V1976" i="55"/>
  <c r="V1977" i="55"/>
  <c r="V1978" i="55"/>
  <c r="V1979" i="55"/>
  <c r="V1980" i="55"/>
  <c r="V1981" i="55"/>
  <c r="V1982" i="55"/>
  <c r="V1983" i="55"/>
  <c r="V1984" i="55"/>
  <c r="V1985" i="55"/>
  <c r="V1986" i="55"/>
  <c r="V1987" i="55"/>
  <c r="V1988" i="55"/>
  <c r="V1989" i="55"/>
  <c r="V1990" i="55"/>
  <c r="V1991" i="55"/>
  <c r="V1992" i="55"/>
  <c r="V1993" i="55"/>
  <c r="V1994" i="55"/>
  <c r="V1995" i="55"/>
  <c r="V1996" i="55"/>
  <c r="V1997" i="55"/>
  <c r="V1998" i="55"/>
  <c r="V1999" i="55"/>
  <c r="V2000" i="55"/>
  <c r="V2001" i="55"/>
  <c r="V2002" i="55"/>
  <c r="V2003" i="55"/>
  <c r="V2004" i="55"/>
  <c r="V2005" i="55"/>
  <c r="V2006" i="55"/>
  <c r="V2007" i="55"/>
  <c r="V2008" i="55"/>
  <c r="V2009" i="55"/>
  <c r="V2010" i="55"/>
  <c r="V2011" i="55"/>
  <c r="V2012" i="55"/>
  <c r="V2013" i="55"/>
  <c r="V2014" i="55"/>
  <c r="V2015" i="55"/>
  <c r="V2016" i="55"/>
  <c r="V2017" i="55"/>
  <c r="V2018" i="55"/>
  <c r="V2019" i="55"/>
  <c r="V2020" i="55"/>
  <c r="V2021" i="55"/>
  <c r="V2022" i="55"/>
  <c r="V2023" i="55"/>
  <c r="V2024" i="55"/>
  <c r="V2025" i="55"/>
  <c r="V2026" i="55"/>
  <c r="V2027" i="55"/>
  <c r="V2028" i="55"/>
  <c r="V2029" i="55"/>
  <c r="V2030" i="55"/>
  <c r="V2031" i="55"/>
  <c r="V2032" i="55"/>
  <c r="V2033" i="55"/>
  <c r="V2034" i="55"/>
  <c r="V2035" i="55"/>
  <c r="V2036" i="55"/>
  <c r="V2037" i="55"/>
  <c r="V2038" i="55"/>
  <c r="V2039" i="55"/>
  <c r="V2040" i="55"/>
  <c r="V2041" i="55"/>
  <c r="V2042" i="55"/>
  <c r="V2043" i="55"/>
  <c r="V2044" i="55"/>
  <c r="V2045" i="55"/>
  <c r="V2046" i="55"/>
  <c r="V2047" i="55"/>
  <c r="V2048" i="55"/>
  <c r="V2049" i="55"/>
  <c r="V2050" i="55"/>
  <c r="V2051" i="55"/>
  <c r="V2052" i="55"/>
  <c r="V2053" i="55"/>
  <c r="V2054" i="55"/>
  <c r="V2055" i="55"/>
  <c r="V2056" i="55"/>
  <c r="V2057" i="55"/>
  <c r="V2058" i="55"/>
  <c r="V2059" i="55"/>
  <c r="V2060" i="55"/>
  <c r="V2061" i="55"/>
  <c r="V2062" i="55"/>
  <c r="V2063" i="55"/>
  <c r="V2064" i="55"/>
  <c r="V2065" i="55"/>
  <c r="V2066" i="55"/>
  <c r="V2067" i="55"/>
  <c r="V2068" i="55"/>
  <c r="V2069" i="55"/>
  <c r="V2070" i="55"/>
  <c r="V2071" i="55"/>
  <c r="V2072" i="55"/>
  <c r="V2073" i="55"/>
  <c r="V2074" i="55"/>
  <c r="V2075" i="55"/>
  <c r="V2076" i="55"/>
  <c r="V2077" i="55"/>
  <c r="V2078" i="55"/>
  <c r="V2079" i="55"/>
  <c r="V2080" i="55"/>
  <c r="V2081" i="55"/>
  <c r="V2082" i="55"/>
  <c r="V2083" i="55"/>
  <c r="V2084" i="55"/>
  <c r="V2085" i="55"/>
  <c r="V2086" i="55"/>
  <c r="V2087" i="55"/>
  <c r="V2088" i="55"/>
  <c r="V2089" i="55"/>
  <c r="V2090" i="55"/>
  <c r="V2091" i="55"/>
  <c r="V2092" i="55"/>
  <c r="V2093" i="55"/>
  <c r="V2094" i="55"/>
  <c r="V2095" i="55"/>
  <c r="V2096" i="55"/>
  <c r="V2097" i="55"/>
  <c r="V2098" i="55"/>
  <c r="V2099" i="55"/>
  <c r="V2100" i="55"/>
  <c r="V2101" i="55"/>
  <c r="V2102" i="55"/>
  <c r="V2103" i="55"/>
  <c r="V2104" i="55"/>
  <c r="V2105" i="55"/>
  <c r="V2106" i="55"/>
  <c r="V2107" i="55"/>
  <c r="V2108" i="55"/>
  <c r="V2109" i="55"/>
  <c r="V2110" i="55"/>
  <c r="V2111" i="55"/>
  <c r="V2112" i="55"/>
  <c r="V2113" i="55"/>
  <c r="V2114" i="55"/>
  <c r="V2115" i="55"/>
  <c r="V2116" i="55"/>
  <c r="V2117" i="55"/>
  <c r="V2118" i="55"/>
  <c r="V2119" i="55"/>
  <c r="V2120" i="55"/>
  <c r="V2121" i="55"/>
  <c r="V2122" i="55"/>
  <c r="V2123" i="55"/>
  <c r="V2124" i="55"/>
  <c r="V2125" i="55"/>
  <c r="V2126" i="55"/>
  <c r="V2127" i="55"/>
  <c r="V2128" i="55"/>
  <c r="V2129" i="55"/>
  <c r="V2130" i="55"/>
  <c r="V2131" i="55"/>
  <c r="V2132" i="55"/>
  <c r="V2133" i="55"/>
  <c r="V2134" i="55"/>
  <c r="V2135" i="55"/>
  <c r="V2136" i="55"/>
  <c r="V2137" i="55"/>
  <c r="V2138" i="55"/>
  <c r="V2139" i="55"/>
  <c r="V2140" i="55"/>
  <c r="V2141" i="55"/>
  <c r="V2142" i="55"/>
  <c r="V2143" i="55"/>
  <c r="V2144" i="55"/>
  <c r="V2145" i="55"/>
  <c r="V2146" i="55"/>
  <c r="V2147" i="55"/>
  <c r="V2148" i="55"/>
  <c r="V2149" i="55"/>
  <c r="V2150" i="55"/>
  <c r="V2151" i="55"/>
  <c r="V2152" i="55"/>
  <c r="V2153" i="55"/>
  <c r="V2154" i="55"/>
  <c r="V2155" i="55"/>
  <c r="V2156" i="55"/>
  <c r="V2157" i="55"/>
  <c r="V2158" i="55"/>
  <c r="V2159" i="55"/>
  <c r="V2160" i="55"/>
  <c r="V2161" i="55"/>
  <c r="V2162" i="55"/>
  <c r="V2163" i="55"/>
  <c r="V2164" i="55"/>
  <c r="V2165" i="55"/>
  <c r="V2166" i="55"/>
  <c r="V2167" i="55"/>
  <c r="V2168" i="55"/>
  <c r="V2169" i="55"/>
  <c r="V2170" i="55"/>
  <c r="V2171" i="55"/>
  <c r="V2172" i="55"/>
  <c r="V2173" i="55"/>
  <c r="V2174" i="55"/>
  <c r="V2175" i="55"/>
  <c r="V2176" i="55"/>
  <c r="V2177" i="55"/>
  <c r="V2178" i="55"/>
  <c r="V2179" i="55"/>
  <c r="V2180" i="55"/>
  <c r="V2181" i="55"/>
  <c r="V2182" i="55"/>
  <c r="V2183" i="55"/>
  <c r="V2184" i="55"/>
  <c r="V2185" i="55"/>
  <c r="V2186" i="55"/>
  <c r="V2187" i="55"/>
  <c r="V2188" i="55"/>
  <c r="V2189" i="55"/>
  <c r="V2190" i="55"/>
  <c r="V2191" i="55"/>
  <c r="V2192" i="55"/>
  <c r="V2193" i="55"/>
  <c r="V2194" i="55"/>
  <c r="V2195" i="55"/>
  <c r="V2196" i="55"/>
  <c r="V2197" i="55"/>
  <c r="V2198" i="55"/>
  <c r="V2199" i="55"/>
  <c r="V2200" i="55"/>
  <c r="V2201" i="55"/>
  <c r="V2202" i="55"/>
  <c r="V2203" i="55"/>
  <c r="V2204" i="55"/>
  <c r="V2205" i="55"/>
  <c r="V2206" i="55"/>
  <c r="V2207" i="55"/>
  <c r="V2208" i="55"/>
  <c r="V2209" i="55"/>
  <c r="V2210" i="55"/>
  <c r="V2211" i="55"/>
  <c r="V2212" i="55"/>
  <c r="V2213" i="55"/>
  <c r="V2214" i="55"/>
  <c r="V2215" i="55"/>
  <c r="V2216" i="55"/>
  <c r="V2217" i="55"/>
  <c r="V2218" i="55"/>
  <c r="V2219" i="55"/>
  <c r="V2220" i="55"/>
  <c r="V2221" i="55"/>
  <c r="V2222" i="55"/>
  <c r="V2223" i="55"/>
  <c r="V2224" i="55"/>
  <c r="V2225" i="55"/>
  <c r="V2226" i="55"/>
  <c r="V2227" i="55"/>
  <c r="V2228" i="55"/>
  <c r="V2229" i="55"/>
  <c r="V2230" i="55"/>
  <c r="V2231" i="55"/>
  <c r="V2232" i="55"/>
  <c r="V2233" i="55"/>
  <c r="V2234" i="55"/>
  <c r="V2235" i="55"/>
  <c r="V2236" i="55"/>
  <c r="V2237" i="55"/>
  <c r="V2238" i="55"/>
  <c r="V2239" i="55"/>
  <c r="V2240" i="55"/>
  <c r="V2241" i="55"/>
  <c r="V2242" i="55"/>
  <c r="V2243" i="55"/>
  <c r="V2244" i="55"/>
  <c r="V2245" i="55"/>
  <c r="V2246" i="55"/>
  <c r="V2247" i="55"/>
  <c r="V2248" i="55"/>
  <c r="V2249" i="55"/>
  <c r="V2250" i="55"/>
  <c r="V2251" i="55"/>
  <c r="V2252" i="55"/>
  <c r="V2253" i="55"/>
  <c r="V2254" i="55"/>
  <c r="V2255" i="55"/>
  <c r="V2256" i="55"/>
  <c r="V2257" i="55"/>
  <c r="V2258" i="55"/>
  <c r="V2259" i="55"/>
  <c r="V2260" i="55"/>
  <c r="V2261" i="55"/>
  <c r="V2262" i="55"/>
  <c r="V2263" i="55"/>
  <c r="V2264" i="55"/>
  <c r="V2265" i="55"/>
  <c r="V2266" i="55"/>
  <c r="V2267" i="55"/>
  <c r="V2268" i="55"/>
  <c r="V2269" i="55"/>
  <c r="V2270" i="55"/>
  <c r="V2271" i="55"/>
  <c r="V2272" i="55"/>
  <c r="V2273" i="55"/>
  <c r="V2274" i="55"/>
  <c r="V2275" i="55"/>
  <c r="V2276" i="55"/>
  <c r="V2277" i="55"/>
  <c r="V2278" i="55"/>
  <c r="V2279" i="55"/>
  <c r="V2280" i="55"/>
  <c r="V2281" i="55"/>
  <c r="V2282" i="55"/>
  <c r="V2283" i="55"/>
  <c r="V2284" i="55"/>
  <c r="V2285" i="55"/>
  <c r="V2286" i="55"/>
  <c r="V2287" i="55"/>
  <c r="V2288" i="55"/>
  <c r="V2289" i="55"/>
  <c r="V2290" i="55"/>
  <c r="V2291" i="55"/>
  <c r="V2292" i="55"/>
  <c r="V2293" i="55"/>
  <c r="V2294" i="55"/>
  <c r="V2295" i="55"/>
  <c r="V2296" i="55"/>
  <c r="V2297" i="55"/>
  <c r="V2298" i="55"/>
  <c r="V2299" i="55"/>
  <c r="V2300" i="55"/>
  <c r="V2301" i="55"/>
  <c r="V2302" i="55"/>
  <c r="V2303" i="55"/>
  <c r="V2304" i="55"/>
  <c r="V2305" i="55"/>
  <c r="V2306" i="55"/>
  <c r="V2307" i="55"/>
  <c r="V2308" i="55"/>
  <c r="V2309" i="55"/>
  <c r="V2310" i="55"/>
  <c r="V2311" i="55"/>
  <c r="V2312" i="55"/>
  <c r="V2313" i="55"/>
  <c r="V2314" i="55"/>
  <c r="V2315" i="55"/>
  <c r="V2316" i="55"/>
  <c r="V2317" i="55"/>
  <c r="V2318" i="55"/>
  <c r="V2319" i="55"/>
  <c r="V2320" i="55"/>
  <c r="V2321" i="55"/>
  <c r="V2322" i="55"/>
  <c r="V2323" i="55"/>
  <c r="V2324" i="55"/>
  <c r="V2325" i="55"/>
  <c r="V2326" i="55"/>
  <c r="V2327" i="55"/>
  <c r="V2328" i="55"/>
  <c r="V2329" i="55"/>
  <c r="V2330" i="55"/>
  <c r="V2331" i="55"/>
  <c r="V2332" i="55"/>
  <c r="V2333" i="55"/>
  <c r="V2334" i="55"/>
  <c r="V2335" i="55"/>
  <c r="V2336" i="55"/>
  <c r="V2337" i="55"/>
  <c r="V2338" i="55"/>
  <c r="V2339" i="55"/>
  <c r="V2340" i="55"/>
  <c r="V2341" i="55"/>
  <c r="V2342" i="55"/>
  <c r="V2343" i="55"/>
  <c r="V2344" i="55"/>
  <c r="V2345" i="55"/>
  <c r="V2346" i="55"/>
  <c r="V2347" i="55"/>
  <c r="V2348" i="55"/>
  <c r="V2349" i="55"/>
  <c r="V2350" i="55"/>
  <c r="V2351" i="55"/>
  <c r="V2352" i="55"/>
  <c r="V2353" i="55"/>
  <c r="V2354" i="55"/>
  <c r="V2355" i="55"/>
  <c r="V2356" i="55"/>
  <c r="V2357" i="55"/>
  <c r="V2358" i="55"/>
  <c r="V2359" i="55"/>
  <c r="V2360" i="55"/>
  <c r="V2361" i="55"/>
  <c r="V2362" i="55"/>
  <c r="V2363" i="55"/>
  <c r="V2364" i="55"/>
  <c r="V2365" i="55"/>
  <c r="V2366" i="55"/>
  <c r="V2367" i="55"/>
  <c r="V2368" i="55"/>
  <c r="V2369" i="55"/>
  <c r="V2370" i="55"/>
  <c r="V2371" i="55"/>
  <c r="V2372" i="55"/>
  <c r="V2373" i="55"/>
  <c r="V2374" i="55"/>
  <c r="V2375" i="55"/>
  <c r="V2376" i="55"/>
  <c r="V2377" i="55"/>
  <c r="V2378" i="55"/>
  <c r="V2379" i="55"/>
  <c r="V2380" i="55"/>
  <c r="V2381" i="55"/>
  <c r="V2382" i="55"/>
  <c r="V2383" i="55"/>
  <c r="V2384" i="55"/>
  <c r="V2385" i="55"/>
  <c r="V2386" i="55"/>
  <c r="V2387" i="55"/>
  <c r="V2388" i="55"/>
  <c r="V2389" i="55"/>
  <c r="V2390" i="55"/>
  <c r="V2391" i="55"/>
  <c r="V2392" i="55"/>
  <c r="V2393" i="55"/>
  <c r="V2394" i="55"/>
  <c r="V2395" i="55"/>
  <c r="V2396" i="55"/>
  <c r="V2397" i="55"/>
  <c r="V2398" i="55"/>
  <c r="V2399" i="55"/>
  <c r="V2400" i="55"/>
  <c r="V2401" i="55"/>
  <c r="V2402" i="55"/>
  <c r="V2403" i="55"/>
  <c r="V2404" i="55"/>
  <c r="V2405" i="55"/>
  <c r="V2406" i="55"/>
  <c r="V2407" i="55"/>
  <c r="V2408" i="55"/>
  <c r="V2409" i="55"/>
  <c r="V2410" i="55"/>
  <c r="V2411" i="55"/>
  <c r="V2412" i="55"/>
  <c r="V2413" i="55"/>
  <c r="V2414" i="55"/>
  <c r="V2415" i="55"/>
  <c r="V2416" i="55"/>
  <c r="V2417" i="55"/>
  <c r="V2418" i="55"/>
  <c r="V2419" i="55"/>
  <c r="V2420" i="55"/>
  <c r="V2421" i="55"/>
  <c r="V2422" i="55"/>
  <c r="V2423" i="55"/>
  <c r="V2424" i="55"/>
  <c r="V2425" i="55"/>
  <c r="V2426" i="55"/>
  <c r="V2427" i="55"/>
  <c r="V2428" i="55"/>
  <c r="V2429" i="55"/>
  <c r="V2430" i="55"/>
  <c r="V2431" i="55"/>
  <c r="V2432" i="55"/>
  <c r="V2433" i="55"/>
  <c r="V2434" i="55"/>
  <c r="V2435" i="55"/>
  <c r="V2436" i="55"/>
  <c r="V2437" i="55"/>
  <c r="V2438" i="55"/>
  <c r="V2439" i="55"/>
  <c r="V2440" i="55"/>
  <c r="V2441" i="55"/>
  <c r="V2442" i="55"/>
  <c r="V2443" i="55"/>
  <c r="V2444" i="55"/>
  <c r="V2445" i="55"/>
  <c r="V2446" i="55"/>
  <c r="V2447" i="55"/>
  <c r="V2448" i="55"/>
  <c r="V2449" i="55"/>
  <c r="V2450" i="55"/>
  <c r="V2451" i="55"/>
  <c r="V2452" i="55"/>
  <c r="V2453" i="55"/>
  <c r="V2454" i="55"/>
  <c r="V2455" i="55"/>
  <c r="V2456" i="55"/>
  <c r="V2457" i="55"/>
  <c r="V2458" i="55"/>
  <c r="V2459" i="55"/>
  <c r="V2460" i="55"/>
  <c r="V2461" i="55"/>
  <c r="V2462" i="55"/>
  <c r="V2463" i="55"/>
  <c r="V2464" i="55"/>
  <c r="V2465" i="55"/>
  <c r="V2466" i="55"/>
  <c r="V2467" i="55"/>
  <c r="V2468" i="55"/>
  <c r="V2469" i="55"/>
  <c r="V2470" i="55"/>
  <c r="V2471" i="55"/>
  <c r="V2472" i="55"/>
  <c r="V2473" i="55"/>
  <c r="V2474" i="55"/>
  <c r="V2475" i="55"/>
  <c r="V2476" i="55"/>
  <c r="V2477" i="55"/>
  <c r="V2478" i="55"/>
  <c r="V2479" i="55"/>
  <c r="V2480" i="55"/>
  <c r="V2481" i="55"/>
  <c r="V2482" i="55"/>
  <c r="V2483" i="55"/>
  <c r="V2484" i="55"/>
  <c r="V2485" i="55"/>
  <c r="V2486" i="55"/>
  <c r="V2487" i="55"/>
  <c r="V2488" i="55"/>
  <c r="V2489" i="55"/>
  <c r="V2490" i="55"/>
  <c r="V2491" i="55"/>
  <c r="V2492" i="55"/>
  <c r="V2493" i="55"/>
  <c r="V2494" i="55"/>
  <c r="V2495" i="55"/>
  <c r="V2496" i="55"/>
  <c r="V2497" i="55"/>
  <c r="V2498" i="55"/>
  <c r="V2499" i="55"/>
  <c r="V2500" i="55"/>
  <c r="V2501" i="55"/>
  <c r="V2502" i="55"/>
  <c r="V2503" i="55"/>
  <c r="V2504" i="55"/>
  <c r="V2505" i="55"/>
  <c r="V2506" i="55"/>
  <c r="V2507" i="55"/>
  <c r="V2508" i="55"/>
  <c r="V2509" i="55"/>
  <c r="V2510" i="55"/>
  <c r="V2511" i="55"/>
  <c r="V2512" i="55"/>
  <c r="V2513" i="55"/>
  <c r="V2514" i="55"/>
  <c r="V2515" i="55"/>
  <c r="V2516" i="55"/>
  <c r="V2517" i="55"/>
  <c r="V2518" i="55"/>
  <c r="V2519" i="55"/>
  <c r="V2520" i="55"/>
  <c r="V2521" i="55"/>
  <c r="V2522" i="55"/>
  <c r="V2523" i="55"/>
  <c r="V2524" i="55"/>
  <c r="V2525" i="55"/>
  <c r="V2526" i="55"/>
  <c r="V2527" i="55"/>
  <c r="V2528" i="55"/>
  <c r="V2529" i="55"/>
  <c r="V2530" i="55"/>
  <c r="V2531" i="55"/>
  <c r="V2532" i="55"/>
  <c r="V2533" i="55"/>
  <c r="V2534" i="55"/>
  <c r="V2535" i="55"/>
  <c r="V2536" i="55"/>
  <c r="V2537" i="55"/>
  <c r="V2538" i="55"/>
  <c r="V2539" i="55"/>
  <c r="V2540" i="55"/>
  <c r="V2541" i="55"/>
  <c r="V2542" i="55"/>
  <c r="V2543" i="55"/>
  <c r="V2544" i="55"/>
  <c r="V2545" i="55"/>
  <c r="V2546" i="55"/>
  <c r="V2547" i="55"/>
  <c r="V2548" i="55"/>
  <c r="V2549" i="55"/>
  <c r="V2550" i="55"/>
  <c r="V2551" i="55"/>
  <c r="V2552" i="55"/>
  <c r="V2553" i="55"/>
  <c r="V2554" i="55"/>
  <c r="V2555" i="55"/>
  <c r="V2556" i="55"/>
  <c r="V2557" i="55"/>
  <c r="V2558" i="55"/>
  <c r="V2559" i="55"/>
  <c r="V2560" i="55"/>
  <c r="V2561" i="55"/>
  <c r="V2562" i="55"/>
  <c r="V2563" i="55"/>
  <c r="V2564" i="55"/>
  <c r="V2565" i="55"/>
  <c r="V2566" i="55"/>
  <c r="V2567" i="55"/>
  <c r="V2568" i="55"/>
  <c r="V2569" i="55"/>
  <c r="V2570" i="55"/>
  <c r="V2571" i="55"/>
  <c r="V2572" i="55"/>
  <c r="V2573" i="55"/>
  <c r="V2574" i="55"/>
  <c r="V2575" i="55"/>
  <c r="V2576" i="55"/>
  <c r="V2577" i="55"/>
  <c r="V2578" i="55"/>
  <c r="V2579" i="55"/>
  <c r="V2580" i="55"/>
  <c r="V2581" i="55"/>
  <c r="V2582" i="55"/>
  <c r="V2583" i="55"/>
  <c r="V2584" i="55"/>
  <c r="V2585" i="55"/>
  <c r="V2586" i="55"/>
  <c r="V2587" i="55"/>
  <c r="V2588" i="55"/>
  <c r="V2589" i="55"/>
  <c r="V2590" i="55"/>
  <c r="V2591" i="55"/>
  <c r="V2592" i="55"/>
  <c r="V2593" i="55"/>
  <c r="V2594" i="55"/>
  <c r="V2595" i="55"/>
  <c r="V2596" i="55"/>
  <c r="V2597" i="55"/>
  <c r="V2598" i="55"/>
  <c r="V2599" i="55"/>
  <c r="V2600" i="55"/>
  <c r="V2601" i="55"/>
  <c r="V2602" i="55"/>
  <c r="V2603" i="55"/>
  <c r="V2604" i="55"/>
  <c r="V2605" i="55"/>
  <c r="V2606" i="55"/>
  <c r="V2607" i="55"/>
  <c r="V2608" i="55"/>
  <c r="V2609" i="55"/>
  <c r="V2610" i="55"/>
  <c r="V2611" i="55"/>
  <c r="V2612" i="55"/>
  <c r="V2613" i="55"/>
  <c r="V2614" i="55"/>
  <c r="V2615" i="55"/>
  <c r="V2616" i="55"/>
  <c r="V2617" i="55"/>
  <c r="V2618" i="55"/>
  <c r="V2619" i="55"/>
  <c r="V2620" i="55"/>
  <c r="V2621" i="55"/>
  <c r="V2622" i="55"/>
  <c r="V2623" i="55"/>
  <c r="V2624" i="55"/>
  <c r="V2625" i="55"/>
  <c r="V2626" i="55"/>
  <c r="V2627" i="55"/>
  <c r="V2628" i="55"/>
  <c r="V2629" i="55"/>
  <c r="V2630" i="55"/>
  <c r="V2631" i="55"/>
  <c r="V2632" i="55"/>
  <c r="V2633" i="55"/>
  <c r="V2634" i="55"/>
  <c r="V2635" i="55"/>
  <c r="V2636" i="55"/>
  <c r="V2637" i="55"/>
  <c r="V2638" i="55"/>
  <c r="V2639" i="55"/>
  <c r="V2640" i="55"/>
  <c r="V2641" i="55"/>
  <c r="V2642" i="55"/>
  <c r="V2643" i="55"/>
  <c r="V2644" i="55"/>
  <c r="V2645" i="55"/>
  <c r="V2646" i="55"/>
  <c r="V2647" i="55"/>
  <c r="V2648" i="55"/>
  <c r="V2649" i="55"/>
  <c r="V2650" i="55"/>
  <c r="V2651" i="55"/>
  <c r="V2652" i="55"/>
  <c r="V2653" i="55"/>
  <c r="V2654" i="55"/>
  <c r="V2655" i="55"/>
  <c r="V2656" i="55"/>
  <c r="V2657" i="55"/>
  <c r="V2658" i="55"/>
  <c r="V2659" i="55"/>
  <c r="V2660" i="55"/>
  <c r="V2661" i="55"/>
  <c r="V2662" i="55"/>
  <c r="V2663" i="55"/>
  <c r="V2664" i="55"/>
  <c r="V2665" i="55"/>
  <c r="V2666" i="55"/>
  <c r="V2667" i="55"/>
  <c r="V2668" i="55"/>
  <c r="V2669" i="55"/>
  <c r="V2670" i="55"/>
  <c r="V2671" i="55"/>
  <c r="V2672" i="55"/>
  <c r="V2673" i="55"/>
  <c r="V2674" i="55"/>
  <c r="V2675" i="55"/>
  <c r="V2676" i="55"/>
  <c r="V2677" i="55"/>
  <c r="V2678" i="55"/>
  <c r="V2679" i="55"/>
  <c r="V2680" i="55"/>
  <c r="V2681" i="55"/>
  <c r="V2682" i="55"/>
  <c r="V2683" i="55"/>
  <c r="V2684" i="55"/>
  <c r="V2685" i="55"/>
  <c r="V2686" i="55"/>
  <c r="V2687" i="55"/>
  <c r="V2688" i="55"/>
  <c r="V2689" i="55"/>
  <c r="V2690" i="55"/>
  <c r="V2691" i="55"/>
  <c r="V2692" i="55"/>
  <c r="V2693" i="55"/>
  <c r="V2694" i="55"/>
  <c r="V2695" i="55"/>
  <c r="V2696" i="55"/>
  <c r="V2697" i="55"/>
  <c r="V2698" i="55"/>
  <c r="V2699" i="55"/>
  <c r="V2700" i="55"/>
  <c r="V2701" i="55"/>
  <c r="V2702" i="55"/>
  <c r="V2703" i="55"/>
  <c r="V2704" i="55"/>
  <c r="V2705" i="55"/>
  <c r="V2706" i="55"/>
  <c r="V2707" i="55"/>
  <c r="V2708" i="55"/>
  <c r="V2709" i="55"/>
  <c r="V2710" i="55"/>
  <c r="V2711" i="55"/>
  <c r="V2712" i="55"/>
  <c r="V2713" i="55"/>
  <c r="V2714" i="55"/>
  <c r="V2715" i="55"/>
  <c r="V2716" i="55"/>
  <c r="V2717" i="55"/>
  <c r="V2718" i="55"/>
  <c r="V2719" i="55"/>
  <c r="V2720" i="55"/>
  <c r="V2721" i="55"/>
  <c r="V2722" i="55"/>
  <c r="V2723" i="55"/>
  <c r="V2724" i="55"/>
  <c r="V2725" i="55"/>
  <c r="V2726" i="55"/>
  <c r="V2727" i="55"/>
  <c r="V2728" i="55"/>
  <c r="V2729" i="55"/>
  <c r="V2730" i="55"/>
  <c r="V2731" i="55"/>
  <c r="V2732" i="55"/>
  <c r="V2733" i="55"/>
  <c r="V2734" i="55"/>
  <c r="V2735" i="55"/>
  <c r="V2736" i="55"/>
  <c r="V2737" i="55"/>
  <c r="V2738" i="55"/>
  <c r="V2739" i="55"/>
  <c r="V2740" i="55"/>
  <c r="V2741" i="55"/>
  <c r="V2742" i="55"/>
  <c r="V2743" i="55"/>
  <c r="V2744" i="55"/>
  <c r="V2745" i="55"/>
  <c r="V2746" i="55"/>
  <c r="V2747" i="55"/>
  <c r="V2748" i="55"/>
  <c r="V2749" i="55"/>
  <c r="V2750" i="55"/>
  <c r="V2751" i="55"/>
  <c r="V2752" i="55"/>
  <c r="V2753" i="55"/>
  <c r="V2754" i="55"/>
  <c r="V2755" i="55"/>
  <c r="V2756" i="55"/>
  <c r="V2757" i="55"/>
  <c r="V2758" i="55"/>
  <c r="V2759" i="55"/>
  <c r="V2760" i="55"/>
  <c r="V2761" i="55"/>
  <c r="V2762" i="55"/>
  <c r="V2763" i="55"/>
  <c r="V2764" i="55"/>
  <c r="V2765" i="55"/>
  <c r="V2766" i="55"/>
  <c r="V2767" i="55"/>
  <c r="V2768" i="55"/>
  <c r="V2769" i="55"/>
  <c r="V2770" i="55"/>
  <c r="V2771" i="55"/>
  <c r="V2772" i="55"/>
  <c r="V2773" i="55"/>
  <c r="V2774" i="55"/>
  <c r="V2775" i="55"/>
  <c r="V2776" i="55"/>
  <c r="V2777" i="55"/>
  <c r="V2778" i="55"/>
  <c r="V2779" i="55"/>
  <c r="V2780" i="55"/>
  <c r="V2781" i="55"/>
  <c r="V2782" i="55"/>
  <c r="V2783" i="55"/>
  <c r="V2784" i="55"/>
  <c r="V2785" i="55"/>
  <c r="V2786" i="55"/>
  <c r="V2787" i="55"/>
  <c r="V2788" i="55"/>
  <c r="V2789" i="55"/>
  <c r="V2790" i="55"/>
  <c r="V2791" i="55"/>
  <c r="V2792" i="55"/>
  <c r="V2793" i="55"/>
  <c r="V2794" i="55"/>
  <c r="V2795" i="55"/>
  <c r="V2796" i="55"/>
  <c r="V2797" i="55"/>
  <c r="V2798" i="55"/>
  <c r="V2799" i="55"/>
  <c r="V2800" i="55"/>
  <c r="V2801" i="55"/>
  <c r="V2802" i="55"/>
  <c r="V2803" i="55"/>
  <c r="V2804" i="55"/>
  <c r="V2805" i="55"/>
  <c r="V2806" i="55"/>
  <c r="V2807" i="55"/>
  <c r="V2808" i="55"/>
  <c r="V2809" i="55"/>
  <c r="V2810" i="55"/>
  <c r="V2811" i="55"/>
  <c r="V2812" i="55"/>
  <c r="V2813" i="55"/>
  <c r="V2814" i="55"/>
  <c r="V2815" i="55"/>
  <c r="V2816" i="55"/>
  <c r="V2817" i="55"/>
  <c r="V2818" i="55"/>
  <c r="V2819" i="55"/>
  <c r="V2820" i="55"/>
  <c r="V2821" i="55"/>
  <c r="V2822" i="55"/>
  <c r="V2823" i="55"/>
  <c r="V2824" i="55"/>
  <c r="V2825" i="55"/>
  <c r="V2826" i="55"/>
  <c r="V2827" i="55"/>
  <c r="V2828" i="55"/>
  <c r="V2829" i="55"/>
  <c r="V2830" i="55"/>
  <c r="V2831" i="55"/>
  <c r="V2832" i="55"/>
  <c r="V2833" i="55"/>
  <c r="V2834" i="55"/>
  <c r="V2835" i="55"/>
  <c r="V2836" i="55"/>
  <c r="V2837" i="55"/>
  <c r="V2838" i="55"/>
  <c r="V2839" i="55"/>
  <c r="V2840" i="55"/>
  <c r="V2841" i="55"/>
  <c r="V2842" i="55"/>
  <c r="V2843" i="55"/>
  <c r="V2844" i="55"/>
  <c r="V2845" i="55"/>
  <c r="V2846" i="55"/>
  <c r="V2847" i="55"/>
  <c r="V2848" i="55"/>
  <c r="V2849" i="55"/>
  <c r="V2850" i="55"/>
  <c r="V2851" i="55"/>
  <c r="V2852" i="55"/>
  <c r="V2853" i="55"/>
  <c r="V2854" i="55"/>
  <c r="V2855" i="55"/>
  <c r="V2856" i="55"/>
  <c r="V2857" i="55"/>
  <c r="V2858" i="55"/>
  <c r="V2859" i="55"/>
  <c r="V2860" i="55"/>
  <c r="V2861" i="55"/>
  <c r="V2862" i="55"/>
  <c r="V2863" i="55"/>
  <c r="V2864" i="55"/>
  <c r="V2865" i="55"/>
  <c r="V2866" i="55"/>
  <c r="V2867" i="55"/>
  <c r="V2868" i="55"/>
  <c r="V2869" i="55"/>
  <c r="V2870" i="55"/>
  <c r="V2871" i="55"/>
  <c r="V2872" i="55"/>
  <c r="V2873" i="55"/>
  <c r="V2874" i="55"/>
  <c r="V2875" i="55"/>
  <c r="V2876" i="55"/>
  <c r="V2877" i="55"/>
  <c r="V2878" i="55"/>
  <c r="V2879" i="55"/>
  <c r="V2880" i="55"/>
  <c r="V2881" i="55"/>
  <c r="V2882" i="55"/>
  <c r="V2883" i="55"/>
  <c r="V2884" i="55"/>
  <c r="V2885" i="55"/>
  <c r="V2886" i="55"/>
  <c r="V2887" i="55"/>
  <c r="V2888" i="55"/>
  <c r="V2889" i="55"/>
  <c r="V2890" i="55"/>
  <c r="V2891" i="55"/>
  <c r="V2892" i="55"/>
  <c r="V2893" i="55"/>
  <c r="V2894" i="55"/>
  <c r="V2895" i="55"/>
  <c r="V2896" i="55"/>
  <c r="V2897" i="55"/>
  <c r="V2898" i="55"/>
  <c r="V2899" i="55"/>
  <c r="V2900" i="55"/>
  <c r="V2901" i="55"/>
  <c r="V2902" i="55"/>
  <c r="V2903" i="55"/>
  <c r="V2904" i="55"/>
  <c r="V2905" i="55"/>
  <c r="V2906" i="55"/>
  <c r="V2907" i="55"/>
  <c r="V2908" i="55"/>
  <c r="V2909" i="55"/>
  <c r="V2910" i="55"/>
  <c r="V2911" i="55"/>
  <c r="V2912" i="55"/>
  <c r="V2913" i="55"/>
  <c r="V2914" i="55"/>
  <c r="V2915" i="55"/>
  <c r="V2916" i="55"/>
  <c r="V2917" i="55"/>
  <c r="V2918" i="55"/>
  <c r="V2919" i="55"/>
  <c r="V2920" i="55"/>
  <c r="V2921" i="55"/>
  <c r="V2922" i="55"/>
  <c r="V2923" i="55"/>
  <c r="V2924" i="55"/>
  <c r="V2925" i="55"/>
  <c r="R1828" i="55"/>
  <c r="R1829" i="55"/>
  <c r="R1830" i="55"/>
  <c r="R1831" i="55"/>
  <c r="R1832" i="55"/>
  <c r="R1833" i="55"/>
  <c r="R1834" i="55"/>
  <c r="R1835" i="55"/>
  <c r="R1836" i="55"/>
  <c r="R1837" i="55"/>
  <c r="R1838" i="55"/>
  <c r="R1839" i="55"/>
  <c r="R1840" i="55"/>
  <c r="R1841" i="55"/>
  <c r="R1842" i="55"/>
  <c r="R1843" i="55"/>
  <c r="R1844" i="55"/>
  <c r="R1845" i="55"/>
  <c r="R1846" i="55"/>
  <c r="R1847" i="55"/>
  <c r="R1848" i="55"/>
  <c r="R1849" i="55"/>
  <c r="R1850" i="55"/>
  <c r="R1851" i="55"/>
  <c r="R1852" i="55"/>
  <c r="R1853" i="55"/>
  <c r="R1854" i="55"/>
  <c r="R1855" i="55"/>
  <c r="R1856" i="55"/>
  <c r="R1857" i="55"/>
  <c r="R1858" i="55"/>
  <c r="R1859" i="55"/>
  <c r="R1860" i="55"/>
  <c r="R1861" i="55"/>
  <c r="R1862" i="55"/>
  <c r="R1863" i="55"/>
  <c r="R1864" i="55"/>
  <c r="R1865" i="55"/>
  <c r="R1866" i="55"/>
  <c r="R1867" i="55"/>
  <c r="R1868" i="55"/>
  <c r="R1869" i="55"/>
  <c r="R1870" i="55"/>
  <c r="R1871" i="55"/>
  <c r="R1872" i="55"/>
  <c r="R1873" i="55"/>
  <c r="R1874" i="55"/>
  <c r="R1875" i="55"/>
  <c r="R1876" i="55"/>
  <c r="R1877" i="55"/>
  <c r="R1878" i="55"/>
  <c r="R1879" i="55"/>
  <c r="R1880" i="55"/>
  <c r="R1881" i="55"/>
  <c r="R1882" i="55"/>
  <c r="R1883" i="55"/>
  <c r="R1884" i="55"/>
  <c r="R1885" i="55"/>
  <c r="R1886" i="55"/>
  <c r="R1887" i="55"/>
  <c r="R1888" i="55"/>
  <c r="R1889" i="55"/>
  <c r="R1890" i="55"/>
  <c r="R1891" i="55"/>
  <c r="R1892" i="55"/>
  <c r="R1893" i="55"/>
  <c r="R1894" i="55"/>
  <c r="R1895" i="55"/>
  <c r="R1896" i="55"/>
  <c r="R1897" i="55"/>
  <c r="R1898" i="55"/>
  <c r="R1899" i="55"/>
  <c r="R1900" i="55"/>
  <c r="R1901" i="55"/>
  <c r="R1902" i="55"/>
  <c r="R1903" i="55"/>
  <c r="R1904" i="55"/>
  <c r="R1905" i="55"/>
  <c r="R1906" i="55"/>
  <c r="R1907" i="55"/>
  <c r="R1908" i="55"/>
  <c r="R1909" i="55"/>
  <c r="R1910" i="55"/>
  <c r="R1911" i="55"/>
  <c r="R1912" i="55"/>
  <c r="R1913" i="55"/>
  <c r="R1914" i="55"/>
  <c r="R1915" i="55"/>
  <c r="R1916" i="55"/>
  <c r="R1917" i="55"/>
  <c r="R1918" i="55"/>
  <c r="R1919" i="55"/>
  <c r="R1920" i="55"/>
  <c r="R1921" i="55"/>
  <c r="R1922" i="55"/>
  <c r="R1923" i="55"/>
  <c r="R1924" i="55"/>
  <c r="R1925" i="55"/>
  <c r="R1926" i="55"/>
  <c r="R1927" i="55"/>
  <c r="R1928" i="55"/>
  <c r="R1929" i="55"/>
  <c r="R1930" i="55"/>
  <c r="R1931" i="55"/>
  <c r="R1932" i="55"/>
  <c r="R1933" i="55"/>
  <c r="R1934" i="55"/>
  <c r="R1935" i="55"/>
  <c r="R1936" i="55"/>
  <c r="R1937" i="55"/>
  <c r="R1938" i="55"/>
  <c r="R1939" i="55"/>
  <c r="R1940" i="55"/>
  <c r="R1941" i="55"/>
  <c r="R1942" i="55"/>
  <c r="R1943" i="55"/>
  <c r="R1944" i="55"/>
  <c r="R1945" i="55"/>
  <c r="R1946" i="55"/>
  <c r="R1947" i="55"/>
  <c r="R1948" i="55"/>
  <c r="R1949" i="55"/>
  <c r="R1950" i="55"/>
  <c r="R1951" i="55"/>
  <c r="R1952" i="55"/>
  <c r="R1953" i="55"/>
  <c r="R1954" i="55"/>
  <c r="R1955" i="55"/>
  <c r="R1956" i="55"/>
  <c r="R1957" i="55"/>
  <c r="R1958" i="55"/>
  <c r="R1959" i="55"/>
  <c r="R1960" i="55"/>
  <c r="R1961" i="55"/>
  <c r="R1962" i="55"/>
  <c r="R1963" i="55"/>
  <c r="R1964" i="55"/>
  <c r="R1965" i="55"/>
  <c r="R1966" i="55"/>
  <c r="R1967" i="55"/>
  <c r="R1968" i="55"/>
  <c r="R1969" i="55"/>
  <c r="R1970" i="55"/>
  <c r="R1971" i="55"/>
  <c r="R1972" i="55"/>
  <c r="R1973" i="55"/>
  <c r="R1974" i="55"/>
  <c r="R1975" i="55"/>
  <c r="R1976" i="55"/>
  <c r="R1977" i="55"/>
  <c r="R1978" i="55"/>
  <c r="R1979" i="55"/>
  <c r="R1980" i="55"/>
  <c r="R1981" i="55"/>
  <c r="R1982" i="55"/>
  <c r="R1983" i="55"/>
  <c r="R1984" i="55"/>
  <c r="R1985" i="55"/>
  <c r="R1986" i="55"/>
  <c r="R1987" i="55"/>
  <c r="R1988" i="55"/>
  <c r="R1989" i="55"/>
  <c r="R1990" i="55"/>
  <c r="R1991" i="55"/>
  <c r="R1992" i="55"/>
  <c r="R1993" i="55"/>
  <c r="R1994" i="55"/>
  <c r="R1995" i="55"/>
  <c r="R1996" i="55"/>
  <c r="R1997" i="55"/>
  <c r="R1998" i="55"/>
  <c r="R1999" i="55"/>
  <c r="R2000" i="55"/>
  <c r="R2001" i="55"/>
  <c r="R2002" i="55"/>
  <c r="R2003" i="55"/>
  <c r="R2004" i="55"/>
  <c r="R2005" i="55"/>
  <c r="R2006" i="55"/>
  <c r="R2007" i="55"/>
  <c r="R2008" i="55"/>
  <c r="R2009" i="55"/>
  <c r="R2010" i="55"/>
  <c r="R2011" i="55"/>
  <c r="R2012" i="55"/>
  <c r="R2013" i="55"/>
  <c r="R2014" i="55"/>
  <c r="R2015" i="55"/>
  <c r="R2016" i="55"/>
  <c r="R2017" i="55"/>
  <c r="R2018" i="55"/>
  <c r="R2019" i="55"/>
  <c r="R2020" i="55"/>
  <c r="R2021" i="55"/>
  <c r="R2022" i="55"/>
  <c r="R2023" i="55"/>
  <c r="R2024" i="55"/>
  <c r="R2025" i="55"/>
  <c r="R2026" i="55"/>
  <c r="R2027" i="55"/>
  <c r="R2028" i="55"/>
  <c r="R2029" i="55"/>
  <c r="R2030" i="55"/>
  <c r="R2031" i="55"/>
  <c r="R2032" i="55"/>
  <c r="R2033" i="55"/>
  <c r="R2034" i="55"/>
  <c r="R2035" i="55"/>
  <c r="R2036" i="55"/>
  <c r="R2037" i="55"/>
  <c r="R2038" i="55"/>
  <c r="R2039" i="55"/>
  <c r="R2040" i="55"/>
  <c r="R2041" i="55"/>
  <c r="R2042" i="55"/>
  <c r="R2043" i="55"/>
  <c r="R2044" i="55"/>
  <c r="R2045" i="55"/>
  <c r="R2046" i="55"/>
  <c r="R2047" i="55"/>
  <c r="R2048" i="55"/>
  <c r="R2049" i="55"/>
  <c r="R2050" i="55"/>
  <c r="R2051" i="55"/>
  <c r="R2052" i="55"/>
  <c r="R2053" i="55"/>
  <c r="R2054" i="55"/>
  <c r="R2055" i="55"/>
  <c r="R2056" i="55"/>
  <c r="R2057" i="55"/>
  <c r="R2058" i="55"/>
  <c r="R2059" i="55"/>
  <c r="R2060" i="55"/>
  <c r="R2061" i="55"/>
  <c r="R2062" i="55"/>
  <c r="R2063" i="55"/>
  <c r="R2064" i="55"/>
  <c r="R2065" i="55"/>
  <c r="R2066" i="55"/>
  <c r="R2067" i="55"/>
  <c r="R2068" i="55"/>
  <c r="R2069" i="55"/>
  <c r="R2070" i="55"/>
  <c r="R2071" i="55"/>
  <c r="R2072" i="55"/>
  <c r="R2073" i="55"/>
  <c r="R2074" i="55"/>
  <c r="R2075" i="55"/>
  <c r="R2076" i="55"/>
  <c r="R2077" i="55"/>
  <c r="R2078" i="55"/>
  <c r="R2079" i="55"/>
  <c r="R2080" i="55"/>
  <c r="R2081" i="55"/>
  <c r="R2082" i="55"/>
  <c r="J1753" i="55"/>
  <c r="J1754" i="55"/>
  <c r="J1755" i="55"/>
  <c r="J1756" i="55"/>
  <c r="J1757" i="55"/>
  <c r="J1758" i="55"/>
  <c r="J1759" i="55"/>
  <c r="J1760" i="55"/>
  <c r="J1761" i="55"/>
  <c r="J1762" i="55"/>
  <c r="J1763" i="55"/>
  <c r="J1764" i="55"/>
  <c r="J1765" i="55"/>
  <c r="J1766" i="55"/>
  <c r="J1767" i="55"/>
  <c r="J1768" i="55"/>
  <c r="J1769" i="55"/>
  <c r="J1770" i="55"/>
  <c r="J1771" i="55"/>
  <c r="J1772" i="55"/>
  <c r="J1773" i="55"/>
  <c r="J1774" i="55"/>
  <c r="J1775" i="55"/>
  <c r="J1776" i="55"/>
  <c r="J1777" i="55"/>
  <c r="J1778" i="55"/>
  <c r="J1779" i="55"/>
  <c r="J1780" i="55"/>
  <c r="J1781" i="55"/>
  <c r="J1782" i="55"/>
  <c r="J1783" i="55"/>
  <c r="J1784" i="55"/>
  <c r="J1785" i="55"/>
  <c r="J1786" i="55"/>
  <c r="J1787" i="55"/>
  <c r="J1788" i="55"/>
  <c r="J1789" i="55"/>
  <c r="J1790" i="55"/>
  <c r="J1791" i="55"/>
  <c r="J1792" i="55"/>
  <c r="J1793" i="55"/>
  <c r="J1794" i="55"/>
  <c r="J1795" i="55"/>
  <c r="J1796" i="55"/>
  <c r="J1797" i="55"/>
  <c r="J1798" i="55"/>
  <c r="J1799" i="55"/>
  <c r="J1800" i="55"/>
  <c r="J1801" i="55"/>
  <c r="J1802" i="55"/>
  <c r="J1803" i="55"/>
  <c r="J1804" i="55"/>
  <c r="J1805" i="55"/>
  <c r="J1806" i="55"/>
  <c r="J1807" i="55"/>
  <c r="J1808" i="55"/>
  <c r="J1809" i="55"/>
  <c r="J1810" i="55"/>
  <c r="J1811" i="55"/>
  <c r="J1812" i="55"/>
  <c r="J1813" i="55"/>
  <c r="J1814" i="55"/>
  <c r="J1815" i="55"/>
  <c r="J1816" i="55"/>
  <c r="J1817" i="55"/>
  <c r="J1818" i="55"/>
  <c r="J1819" i="55"/>
  <c r="J1820" i="55"/>
  <c r="J1821" i="55"/>
  <c r="J1822" i="55"/>
  <c r="J1823" i="55"/>
  <c r="J1824" i="55"/>
  <c r="J1825" i="55"/>
  <c r="J1826" i="55"/>
  <c r="J1827" i="55"/>
  <c r="J1828" i="55"/>
  <c r="J1829" i="55"/>
  <c r="J1830" i="55"/>
  <c r="J1831" i="55"/>
  <c r="J1832" i="55"/>
  <c r="J1833" i="55"/>
  <c r="J1834" i="55"/>
  <c r="J1835" i="55"/>
  <c r="J1836" i="55"/>
  <c r="J1837" i="55"/>
  <c r="J1838" i="55"/>
  <c r="J1839" i="55"/>
  <c r="J1840" i="55"/>
  <c r="J1841" i="55"/>
  <c r="J1842" i="55"/>
  <c r="J1843" i="55"/>
  <c r="J1844" i="55"/>
  <c r="J1845" i="55"/>
  <c r="J1846" i="55"/>
  <c r="J1847" i="55"/>
  <c r="J1848" i="55"/>
  <c r="J1849" i="55"/>
  <c r="J1850" i="55"/>
  <c r="J1851" i="55"/>
  <c r="J1852" i="55"/>
  <c r="J1853" i="55"/>
  <c r="J1854" i="55"/>
  <c r="J1855" i="55"/>
  <c r="J1856" i="55"/>
  <c r="J1857" i="55"/>
  <c r="J1858" i="55"/>
  <c r="J1859" i="55"/>
  <c r="J1860" i="55"/>
  <c r="J1861" i="55"/>
  <c r="J1862" i="55"/>
  <c r="J1863" i="55"/>
  <c r="J1864" i="55"/>
  <c r="J1865" i="55"/>
  <c r="J1866" i="55"/>
  <c r="J1867" i="55"/>
  <c r="J1868" i="55"/>
  <c r="J1869" i="55"/>
  <c r="J1870" i="55"/>
  <c r="J1871" i="55"/>
  <c r="J1872" i="55"/>
  <c r="F1660" i="55"/>
  <c r="F1661" i="55"/>
  <c r="F1662" i="55"/>
  <c r="F1663" i="55"/>
  <c r="F1664" i="55"/>
  <c r="F1665" i="55"/>
  <c r="F1666" i="55"/>
  <c r="F1667" i="55"/>
  <c r="F1668" i="55"/>
  <c r="F1669" i="55"/>
  <c r="F1670" i="55"/>
  <c r="F1671" i="55"/>
  <c r="F1672" i="55"/>
  <c r="F1673" i="55"/>
  <c r="F1674" i="55"/>
  <c r="F1675" i="55"/>
  <c r="F1676" i="55"/>
  <c r="F1677" i="55"/>
  <c r="F1678" i="55"/>
  <c r="F1679" i="55"/>
  <c r="F1680" i="55"/>
  <c r="F1681" i="55"/>
  <c r="F1682" i="55"/>
  <c r="F1683" i="55"/>
  <c r="F1684" i="55"/>
  <c r="F1685" i="55"/>
  <c r="F1686" i="55"/>
  <c r="F1687" i="55"/>
  <c r="F1688" i="55"/>
  <c r="F1689" i="55"/>
  <c r="F1690" i="55"/>
  <c r="F1691" i="55"/>
  <c r="F1692" i="55"/>
  <c r="F1693" i="55"/>
  <c r="F1694" i="55"/>
  <c r="F1695" i="55"/>
  <c r="F1696" i="55"/>
  <c r="F1697" i="55"/>
  <c r="F1698" i="55"/>
  <c r="F1699" i="55"/>
  <c r="F1700" i="55"/>
  <c r="F1701" i="55"/>
  <c r="F1702" i="55"/>
  <c r="F1703" i="55"/>
  <c r="F1704" i="55"/>
  <c r="F1705" i="55"/>
  <c r="F1706" i="55"/>
  <c r="F1707" i="55"/>
  <c r="F1708" i="55"/>
  <c r="F1709" i="55"/>
  <c r="F1710" i="55"/>
  <c r="F1711" i="55"/>
  <c r="F1712" i="55"/>
  <c r="F1713" i="55"/>
  <c r="F1714" i="55"/>
  <c r="F1715" i="55"/>
  <c r="F1716" i="55"/>
  <c r="F1717" i="55"/>
  <c r="F1718" i="55"/>
  <c r="F1719" i="55"/>
  <c r="F1720" i="55"/>
  <c r="F1721" i="55"/>
  <c r="F1722" i="55"/>
  <c r="F1723" i="55"/>
  <c r="F1724" i="55"/>
  <c r="F1725" i="55"/>
  <c r="F1726" i="55"/>
  <c r="F1727" i="55"/>
  <c r="F1728" i="55"/>
  <c r="F1729" i="55"/>
  <c r="F1730" i="55"/>
  <c r="F1731" i="55"/>
  <c r="F1732" i="55"/>
  <c r="F1733" i="55"/>
  <c r="F1734" i="55"/>
  <c r="F1735" i="55"/>
  <c r="F1736" i="55"/>
  <c r="F1737" i="55"/>
  <c r="F1738" i="55"/>
  <c r="F1739" i="55"/>
  <c r="F1740" i="55"/>
  <c r="F1741" i="55"/>
  <c r="F1742" i="55"/>
  <c r="F1743" i="55"/>
  <c r="F1744" i="55"/>
  <c r="F1745" i="55"/>
  <c r="F1746" i="55"/>
  <c r="F1747" i="55"/>
  <c r="F1748" i="55"/>
  <c r="F1749" i="55"/>
  <c r="F1750" i="55"/>
  <c r="F1751" i="55"/>
  <c r="F1752" i="55"/>
  <c r="F1753" i="55"/>
  <c r="F1754" i="55"/>
  <c r="F1755" i="55"/>
  <c r="F1756" i="55"/>
  <c r="F1757" i="55"/>
  <c r="F1758" i="55"/>
  <c r="F1759" i="55"/>
  <c r="F1760" i="55"/>
  <c r="F1761" i="55"/>
  <c r="F1762" i="55"/>
  <c r="F1763" i="55"/>
  <c r="F1764" i="55"/>
  <c r="F1765" i="55"/>
  <c r="F1766" i="55"/>
  <c r="F1767" i="55"/>
  <c r="F1768" i="55"/>
  <c r="F1769" i="55"/>
  <c r="F1770" i="55"/>
  <c r="F1771" i="55"/>
  <c r="F1772" i="55"/>
  <c r="F1773" i="55"/>
  <c r="F1774" i="55"/>
  <c r="F1775" i="55"/>
  <c r="F1776" i="55"/>
  <c r="F1777" i="55"/>
  <c r="F1778" i="55"/>
  <c r="F1779" i="55"/>
  <c r="F1780" i="55"/>
  <c r="F1781" i="55"/>
  <c r="F1782" i="55"/>
  <c r="F1783" i="55"/>
  <c r="F1784" i="55"/>
  <c r="W1768" i="55"/>
  <c r="Z1768" i="55" s="1"/>
  <c r="AD1772" i="55" s="1"/>
  <c r="W1769" i="55"/>
  <c r="W1770" i="55"/>
  <c r="W1771" i="55"/>
  <c r="W1772" i="55"/>
  <c r="W1773" i="55"/>
  <c r="X1773" i="55" s="1"/>
  <c r="W1774" i="55"/>
  <c r="Z1774" i="55" s="1"/>
  <c r="AD1778" i="55" s="1"/>
  <c r="W1775" i="55"/>
  <c r="W1776" i="55"/>
  <c r="W1777" i="55"/>
  <c r="W1778" i="55"/>
  <c r="W1779" i="55"/>
  <c r="W1780" i="55"/>
  <c r="W1781" i="55"/>
  <c r="W1782" i="55"/>
  <c r="X1782" i="55" s="1"/>
  <c r="W1783" i="55"/>
  <c r="W1784" i="55"/>
  <c r="W1785" i="55"/>
  <c r="W1786" i="55"/>
  <c r="W1787" i="55"/>
  <c r="W1788" i="55"/>
  <c r="W1789" i="55"/>
  <c r="W1790" i="55"/>
  <c r="Z1790" i="55" s="1"/>
  <c r="AD1794" i="55" s="1"/>
  <c r="W1791" i="55"/>
  <c r="W1792" i="55"/>
  <c r="X1792" i="55" s="1"/>
  <c r="W1793" i="55"/>
  <c r="W1794" i="55"/>
  <c r="W1795" i="55"/>
  <c r="W1796" i="55"/>
  <c r="W1797" i="55"/>
  <c r="W1798" i="55"/>
  <c r="X1798" i="55" s="1"/>
  <c r="W1799" i="55"/>
  <c r="W1800" i="55"/>
  <c r="W1801" i="55"/>
  <c r="W1802" i="55"/>
  <c r="W1803" i="55"/>
  <c r="W1804" i="55"/>
  <c r="W1805" i="55"/>
  <c r="W1806" i="55"/>
  <c r="Z1806" i="55" s="1"/>
  <c r="W1807" i="55"/>
  <c r="W1808" i="55"/>
  <c r="X1808" i="55" s="1"/>
  <c r="W1809" i="55"/>
  <c r="W1810" i="55"/>
  <c r="W1811" i="55"/>
  <c r="W1812" i="55"/>
  <c r="W1813" i="55"/>
  <c r="W1814" i="55"/>
  <c r="X1814" i="55" s="1"/>
  <c r="W1815" i="55"/>
  <c r="W1816" i="55"/>
  <c r="Z1816" i="55" s="1"/>
  <c r="W1817" i="55"/>
  <c r="W1818" i="55"/>
  <c r="W1819" i="55"/>
  <c r="W1820" i="55"/>
  <c r="W1821" i="55"/>
  <c r="W1822" i="55"/>
  <c r="W1823" i="55"/>
  <c r="W1824" i="55"/>
  <c r="W1825" i="55"/>
  <c r="W1826" i="55"/>
  <c r="W1827" i="55"/>
  <c r="W1828" i="55"/>
  <c r="W1829" i="55"/>
  <c r="W1830" i="55"/>
  <c r="X1830" i="55" s="1"/>
  <c r="W1831" i="55"/>
  <c r="W1832" i="55"/>
  <c r="W1833" i="55"/>
  <c r="W1834" i="55"/>
  <c r="W1835" i="55"/>
  <c r="W1836" i="55"/>
  <c r="W1837" i="55"/>
  <c r="W1838" i="55"/>
  <c r="Z1838" i="55" s="1"/>
  <c r="W1839" i="55"/>
  <c r="W1840" i="55"/>
  <c r="W1841" i="55"/>
  <c r="W1842" i="55"/>
  <c r="W1843" i="55"/>
  <c r="W1844" i="55"/>
  <c r="W1845" i="55"/>
  <c r="W1846" i="55"/>
  <c r="X1846" i="55" s="1"/>
  <c r="W1847" i="55"/>
  <c r="W1848" i="55"/>
  <c r="W1849" i="55"/>
  <c r="W1850" i="55"/>
  <c r="W1851" i="55"/>
  <c r="W1852" i="55"/>
  <c r="W1853" i="55"/>
  <c r="W1854" i="55"/>
  <c r="Z1854" i="55" s="1"/>
  <c r="W1855" i="55"/>
  <c r="W1856" i="55"/>
  <c r="X1856" i="55" s="1"/>
  <c r="W1857" i="55"/>
  <c r="W1858" i="55"/>
  <c r="W1859" i="55"/>
  <c r="W1860" i="55"/>
  <c r="W1861" i="55"/>
  <c r="W1862" i="55"/>
  <c r="X1862" i="55" s="1"/>
  <c r="W1863" i="55"/>
  <c r="W1864" i="55"/>
  <c r="W1865" i="55"/>
  <c r="W1866" i="55"/>
  <c r="W1867" i="55"/>
  <c r="W1868" i="55"/>
  <c r="W1869" i="55"/>
  <c r="W1870" i="55"/>
  <c r="Z1870" i="55" s="1"/>
  <c r="W1871" i="55"/>
  <c r="W1872" i="55"/>
  <c r="W1873" i="55"/>
  <c r="W1874" i="55"/>
  <c r="W1875" i="55"/>
  <c r="W1876" i="55"/>
  <c r="W1877" i="55"/>
  <c r="W1878" i="55"/>
  <c r="X1878" i="55" s="1"/>
  <c r="W1879" i="55"/>
  <c r="W1880" i="55"/>
  <c r="Z1880" i="55" s="1"/>
  <c r="W1881" i="55"/>
  <c r="W1882" i="55"/>
  <c r="W1883" i="55"/>
  <c r="W1884" i="55"/>
  <c r="W1885" i="55"/>
  <c r="W1886" i="55"/>
  <c r="Z1886" i="55" s="1"/>
  <c r="W1887" i="55"/>
  <c r="W1888" i="55"/>
  <c r="W1889" i="55"/>
  <c r="W1890" i="55"/>
  <c r="W1891" i="55"/>
  <c r="W1892" i="55"/>
  <c r="W1893" i="55"/>
  <c r="W1894" i="55"/>
  <c r="X1894" i="55" s="1"/>
  <c r="W1895" i="55"/>
  <c r="W1896" i="55"/>
  <c r="W1897" i="55"/>
  <c r="W1898" i="55"/>
  <c r="W1899" i="55"/>
  <c r="W1900" i="55"/>
  <c r="W1901" i="55"/>
  <c r="W1902" i="55"/>
  <c r="Z1902" i="55" s="1"/>
  <c r="W1903" i="55"/>
  <c r="W1904" i="55"/>
  <c r="W1905" i="55"/>
  <c r="W1906" i="55"/>
  <c r="W1907" i="55"/>
  <c r="W1908" i="55"/>
  <c r="W1909" i="55"/>
  <c r="W1910" i="55"/>
  <c r="X1910" i="55" s="1"/>
  <c r="W1911" i="55"/>
  <c r="W1912" i="55"/>
  <c r="W1913" i="55"/>
  <c r="W1914" i="55"/>
  <c r="W1915" i="55"/>
  <c r="W1916" i="55"/>
  <c r="W1917" i="55"/>
  <c r="W1918" i="55"/>
  <c r="Z1918" i="55" s="1"/>
  <c r="W1919" i="55"/>
  <c r="W1920" i="55"/>
  <c r="X1920" i="55" s="1"/>
  <c r="W1921" i="55"/>
  <c r="W1922" i="55"/>
  <c r="W1923" i="55"/>
  <c r="W1924" i="55"/>
  <c r="W1925" i="55"/>
  <c r="W1926" i="55"/>
  <c r="X1926" i="55" s="1"/>
  <c r="W1927" i="55"/>
  <c r="W1928" i="55"/>
  <c r="W1929" i="55"/>
  <c r="W1930" i="55"/>
  <c r="W1931" i="55"/>
  <c r="W1932" i="55"/>
  <c r="W1933" i="55"/>
  <c r="W1934" i="55"/>
  <c r="Z1934" i="55" s="1"/>
  <c r="W1935" i="55"/>
  <c r="W1936" i="55"/>
  <c r="W1937" i="55"/>
  <c r="W1938" i="55"/>
  <c r="W1939" i="55"/>
  <c r="W1940" i="55"/>
  <c r="W1941" i="55"/>
  <c r="W1942" i="55"/>
  <c r="X1942" i="55" s="1"/>
  <c r="W1943" i="55"/>
  <c r="W1944" i="55"/>
  <c r="Z1944" i="55" s="1"/>
  <c r="W1945" i="55"/>
  <c r="W1946" i="55"/>
  <c r="W1947" i="55"/>
  <c r="W1948" i="55"/>
  <c r="W1949" i="55"/>
  <c r="W1950" i="55"/>
  <c r="Z1950" i="55" s="1"/>
  <c r="W1951" i="55"/>
  <c r="W1952" i="55"/>
  <c r="W1953" i="55"/>
  <c r="W1954" i="55"/>
  <c r="W1955" i="55"/>
  <c r="W1956" i="55"/>
  <c r="W1957" i="55"/>
  <c r="W1958" i="55"/>
  <c r="W1959" i="55"/>
  <c r="W1960" i="55"/>
  <c r="W1961" i="55"/>
  <c r="W1962" i="55"/>
  <c r="X1962" i="55" s="1"/>
  <c r="W1963" i="55"/>
  <c r="X1963" i="55" s="1"/>
  <c r="W1964" i="55"/>
  <c r="X1964" i="55" s="1"/>
  <c r="W1965" i="55"/>
  <c r="X1965" i="55" s="1"/>
  <c r="W1966" i="55"/>
  <c r="X1966" i="55" s="1"/>
  <c r="W1967" i="55"/>
  <c r="X1967" i="55" s="1"/>
  <c r="W1968" i="55"/>
  <c r="X1968" i="55" s="1"/>
  <c r="W1969" i="55"/>
  <c r="X1969" i="55" s="1"/>
  <c r="W1970" i="55"/>
  <c r="X1970" i="55" s="1"/>
  <c r="W1971" i="55"/>
  <c r="X1971" i="55" s="1"/>
  <c r="W1972" i="55"/>
  <c r="X1972" i="55" s="1"/>
  <c r="W1973" i="55"/>
  <c r="X1973" i="55" s="1"/>
  <c r="W1974" i="55"/>
  <c r="X1974" i="55" s="1"/>
  <c r="W1975" i="55"/>
  <c r="X1975" i="55" s="1"/>
  <c r="W1976" i="55"/>
  <c r="X1976" i="55" s="1"/>
  <c r="W1977" i="55"/>
  <c r="X1977" i="55" s="1"/>
  <c r="W1978" i="55"/>
  <c r="X1978" i="55" s="1"/>
  <c r="W1979" i="55"/>
  <c r="X1979" i="55" s="1"/>
  <c r="W1980" i="55"/>
  <c r="X1980" i="55" s="1"/>
  <c r="W1981" i="55"/>
  <c r="X1981" i="55" s="1"/>
  <c r="W1982" i="55"/>
  <c r="X1982" i="55" s="1"/>
  <c r="W1983" i="55"/>
  <c r="X1983" i="55" s="1"/>
  <c r="W1984" i="55"/>
  <c r="X1984" i="55" s="1"/>
  <c r="W1985" i="55"/>
  <c r="X1985" i="55" s="1"/>
  <c r="W1986" i="55"/>
  <c r="X1986" i="55" s="1"/>
  <c r="W1987" i="55"/>
  <c r="X1987" i="55" s="1"/>
  <c r="W1988" i="55"/>
  <c r="X1988" i="55" s="1"/>
  <c r="W1989" i="55"/>
  <c r="X1989" i="55" s="1"/>
  <c r="W1990" i="55"/>
  <c r="X1990" i="55" s="1"/>
  <c r="W1991" i="55"/>
  <c r="X1991" i="55" s="1"/>
  <c r="W1992" i="55"/>
  <c r="X1992" i="55" s="1"/>
  <c r="W1993" i="55"/>
  <c r="X1993" i="55" s="1"/>
  <c r="W1994" i="55"/>
  <c r="X1994" i="55" s="1"/>
  <c r="W1995" i="55"/>
  <c r="X1995" i="55" s="1"/>
  <c r="W1996" i="55"/>
  <c r="X1996" i="55" s="1"/>
  <c r="W1997" i="55"/>
  <c r="X1997" i="55" s="1"/>
  <c r="W1998" i="55"/>
  <c r="X1998" i="55" s="1"/>
  <c r="W1999" i="55"/>
  <c r="X1999" i="55" s="1"/>
  <c r="W2000" i="55"/>
  <c r="X2000" i="55" s="1"/>
  <c r="W2001" i="55"/>
  <c r="X2001" i="55" s="1"/>
  <c r="W2002" i="55"/>
  <c r="X2002" i="55" s="1"/>
  <c r="W2003" i="55"/>
  <c r="X2003" i="55" s="1"/>
  <c r="W2004" i="55"/>
  <c r="X2004" i="55" s="1"/>
  <c r="W2005" i="55"/>
  <c r="X2005" i="55" s="1"/>
  <c r="W2006" i="55"/>
  <c r="X2006" i="55" s="1"/>
  <c r="W2007" i="55"/>
  <c r="X2007" i="55" s="1"/>
  <c r="W2008" i="55"/>
  <c r="X2008" i="55" s="1"/>
  <c r="W2009" i="55"/>
  <c r="X2009" i="55" s="1"/>
  <c r="W2010" i="55"/>
  <c r="X2010" i="55" s="1"/>
  <c r="W2011" i="55"/>
  <c r="X2011" i="55" s="1"/>
  <c r="W2012" i="55"/>
  <c r="X2012" i="55" s="1"/>
  <c r="W2013" i="55"/>
  <c r="X2013" i="55" s="1"/>
  <c r="W2014" i="55"/>
  <c r="X2014" i="55" s="1"/>
  <c r="W2015" i="55"/>
  <c r="X2015" i="55" s="1"/>
  <c r="W2016" i="55"/>
  <c r="X2016" i="55" s="1"/>
  <c r="W2017" i="55"/>
  <c r="X2017" i="55" s="1"/>
  <c r="W2018" i="55"/>
  <c r="X2018" i="55" s="1"/>
  <c r="W2019" i="55"/>
  <c r="X2019" i="55" s="1"/>
  <c r="W2020" i="55"/>
  <c r="X2020" i="55" s="1"/>
  <c r="W2021" i="55"/>
  <c r="X2021" i="55" s="1"/>
  <c r="W2022" i="55"/>
  <c r="X2022" i="55" s="1"/>
  <c r="W2023" i="55"/>
  <c r="X2023" i="55" s="1"/>
  <c r="W2024" i="55"/>
  <c r="X2024" i="55" s="1"/>
  <c r="W2025" i="55"/>
  <c r="X2025" i="55" s="1"/>
  <c r="W2026" i="55"/>
  <c r="X2026" i="55" s="1"/>
  <c r="W2027" i="55"/>
  <c r="X2027" i="55" s="1"/>
  <c r="W2028" i="55"/>
  <c r="X2028" i="55" s="1"/>
  <c r="W2029" i="55"/>
  <c r="X2029" i="55" s="1"/>
  <c r="W2030" i="55"/>
  <c r="X2030" i="55" s="1"/>
  <c r="W2031" i="55"/>
  <c r="Z2031" i="55" s="1"/>
  <c r="W2032" i="55"/>
  <c r="W2033" i="55"/>
  <c r="Z2033" i="55" s="1"/>
  <c r="W2034" i="55"/>
  <c r="Z2034" i="55" s="1"/>
  <c r="W2035" i="55"/>
  <c r="W2036" i="55"/>
  <c r="Z2036" i="55" s="1"/>
  <c r="W2037" i="55"/>
  <c r="Z2037" i="55" s="1"/>
  <c r="W2038" i="55"/>
  <c r="Z2038" i="55" s="1"/>
  <c r="W2039" i="55"/>
  <c r="W2040" i="55"/>
  <c r="W2041" i="55"/>
  <c r="Z2041" i="55" s="1"/>
  <c r="W2042" i="55"/>
  <c r="Z2042" i="55" s="1"/>
  <c r="W2043" i="55"/>
  <c r="W2044" i="55"/>
  <c r="Z2044" i="55" s="1"/>
  <c r="W2045" i="55"/>
  <c r="Z2045" i="55" s="1"/>
  <c r="W2046" i="55"/>
  <c r="Z2046" i="55" s="1"/>
  <c r="W2047" i="55"/>
  <c r="W2048" i="55"/>
  <c r="W2049" i="55"/>
  <c r="Z2049" i="55" s="1"/>
  <c r="W2050" i="55"/>
  <c r="Z2050" i="55" s="1"/>
  <c r="W2051" i="55"/>
  <c r="W2052" i="55"/>
  <c r="Z2052" i="55" s="1"/>
  <c r="W2053" i="55"/>
  <c r="Z2053" i="55" s="1"/>
  <c r="W2054" i="55"/>
  <c r="Z2054" i="55" s="1"/>
  <c r="W2055" i="55"/>
  <c r="W2056" i="55"/>
  <c r="W2057" i="55"/>
  <c r="Z2057" i="55" s="1"/>
  <c r="W2058" i="55"/>
  <c r="Z2058" i="55" s="1"/>
  <c r="W2059" i="55"/>
  <c r="W2060" i="55"/>
  <c r="Z2060" i="55" s="1"/>
  <c r="W2061" i="55"/>
  <c r="Z2061" i="55" s="1"/>
  <c r="W2062" i="55"/>
  <c r="Z2062" i="55" s="1"/>
  <c r="W2063" i="55"/>
  <c r="W2064" i="55"/>
  <c r="W2065" i="55"/>
  <c r="Z2065" i="55" s="1"/>
  <c r="W2066" i="55"/>
  <c r="Z2066" i="55" s="1"/>
  <c r="W2067" i="55"/>
  <c r="W2068" i="55"/>
  <c r="Z2068" i="55" s="1"/>
  <c r="W2069" i="55"/>
  <c r="Z2069" i="55" s="1"/>
  <c r="W2070" i="55"/>
  <c r="Z2070" i="55" s="1"/>
  <c r="W2071" i="55"/>
  <c r="W2072" i="55"/>
  <c r="W2073" i="55"/>
  <c r="Z2073" i="55" s="1"/>
  <c r="W2074" i="55"/>
  <c r="Z2074" i="55" s="1"/>
  <c r="W2075" i="55"/>
  <c r="W2076" i="55"/>
  <c r="Z2076" i="55" s="1"/>
  <c r="W2077" i="55"/>
  <c r="Z2077" i="55" s="1"/>
  <c r="W2078" i="55"/>
  <c r="Z2078" i="55" s="1"/>
  <c r="W2079" i="55"/>
  <c r="W2080" i="55"/>
  <c r="W2081" i="55"/>
  <c r="Z2081" i="55" s="1"/>
  <c r="W2082" i="55"/>
  <c r="Z2082" i="55" s="1"/>
  <c r="W2083" i="55"/>
  <c r="W2084" i="55"/>
  <c r="Z2084" i="55" s="1"/>
  <c r="W2085" i="55"/>
  <c r="Z2085" i="55" s="1"/>
  <c r="W2086" i="55"/>
  <c r="Z2086" i="55" s="1"/>
  <c r="W2087" i="55"/>
  <c r="W2088" i="55"/>
  <c r="W2089" i="55"/>
  <c r="Z2089" i="55" s="1"/>
  <c r="W2090" i="55"/>
  <c r="Z2090" i="55" s="1"/>
  <c r="W2091" i="55"/>
  <c r="W2092" i="55"/>
  <c r="Z2092" i="55" s="1"/>
  <c r="W2093" i="55"/>
  <c r="Z2093" i="55" s="1"/>
  <c r="W2094" i="55"/>
  <c r="Z2094" i="55" s="1"/>
  <c r="W2095" i="55"/>
  <c r="W2096" i="55"/>
  <c r="W2097" i="55"/>
  <c r="Z2097" i="55" s="1"/>
  <c r="W2098" i="55"/>
  <c r="Z2098" i="55" s="1"/>
  <c r="W2099" i="55"/>
  <c r="W2100" i="55"/>
  <c r="Z2100" i="55" s="1"/>
  <c r="W2101" i="55"/>
  <c r="W2102" i="55"/>
  <c r="Z2102" i="55" s="1"/>
  <c r="W2103" i="55"/>
  <c r="W2104" i="55"/>
  <c r="W2105" i="55"/>
  <c r="Z2105" i="55" s="1"/>
  <c r="W2106" i="55"/>
  <c r="Z2106" i="55" s="1"/>
  <c r="W2107" i="55"/>
  <c r="W2108" i="55"/>
  <c r="Z2108" i="55" s="1"/>
  <c r="W2109" i="55"/>
  <c r="Z2109" i="55" s="1"/>
  <c r="W2110" i="55"/>
  <c r="Z2110" i="55" s="1"/>
  <c r="W2111" i="55"/>
  <c r="W2112" i="55"/>
  <c r="W2113" i="55"/>
  <c r="Z2113" i="55" s="1"/>
  <c r="W2114" i="55"/>
  <c r="Z2114" i="55" s="1"/>
  <c r="W2115" i="55"/>
  <c r="W2116" i="55"/>
  <c r="Z2116" i="55" s="1"/>
  <c r="W2117" i="55"/>
  <c r="Z2117" i="55" s="1"/>
  <c r="W2118" i="55"/>
  <c r="Z2118" i="55" s="1"/>
  <c r="W2119" i="55"/>
  <c r="W2120" i="55"/>
  <c r="W2121" i="55"/>
  <c r="Z2121" i="55" s="1"/>
  <c r="W2122" i="55"/>
  <c r="Z2122" i="55" s="1"/>
  <c r="W2123" i="55"/>
  <c r="W2124" i="55"/>
  <c r="Z2124" i="55" s="1"/>
  <c r="W2125" i="55"/>
  <c r="Z2125" i="55" s="1"/>
  <c r="W2126" i="55"/>
  <c r="Z2126" i="55" s="1"/>
  <c r="W2127" i="55"/>
  <c r="W2128" i="55"/>
  <c r="W2129" i="55"/>
  <c r="Z2129" i="55" s="1"/>
  <c r="W2130" i="55"/>
  <c r="Z2130" i="55" s="1"/>
  <c r="W2131" i="55"/>
  <c r="W2132" i="55"/>
  <c r="Z2132" i="55" s="1"/>
  <c r="W2133" i="55"/>
  <c r="Z2133" i="55" s="1"/>
  <c r="W2134" i="55"/>
  <c r="Z2134" i="55" s="1"/>
  <c r="W2135" i="55"/>
  <c r="W2136" i="55"/>
  <c r="W2137" i="55"/>
  <c r="Z2137" i="55" s="1"/>
  <c r="W2138" i="55"/>
  <c r="Z2138" i="55" s="1"/>
  <c r="W2139" i="55"/>
  <c r="W2140" i="55"/>
  <c r="Z2140" i="55" s="1"/>
  <c r="W2141" i="55"/>
  <c r="Z2141" i="55" s="1"/>
  <c r="W2142" i="55"/>
  <c r="Z2142" i="55" s="1"/>
  <c r="W2143" i="55"/>
  <c r="W2144" i="55"/>
  <c r="W2145" i="55"/>
  <c r="Z2145" i="55" s="1"/>
  <c r="W2146" i="55"/>
  <c r="Z2146" i="55" s="1"/>
  <c r="W2147" i="55"/>
  <c r="W2148" i="55"/>
  <c r="Z2148" i="55" s="1"/>
  <c r="W2149" i="55"/>
  <c r="Z2149" i="55" s="1"/>
  <c r="W2150" i="55"/>
  <c r="Z2150" i="55" s="1"/>
  <c r="W2151" i="55"/>
  <c r="W2152" i="55"/>
  <c r="W2153" i="55"/>
  <c r="Z2153" i="55" s="1"/>
  <c r="W2154" i="55"/>
  <c r="Z2154" i="55" s="1"/>
  <c r="W2155" i="55"/>
  <c r="W2156" i="55"/>
  <c r="Z2156" i="55" s="1"/>
  <c r="W2157" i="55"/>
  <c r="Z2157" i="55" s="1"/>
  <c r="W2158" i="55"/>
  <c r="Z2158" i="55" s="1"/>
  <c r="W2159" i="55"/>
  <c r="W2160" i="55"/>
  <c r="W2161" i="55"/>
  <c r="Z2161" i="55" s="1"/>
  <c r="W2162" i="55"/>
  <c r="Z2162" i="55" s="1"/>
  <c r="W2163" i="55"/>
  <c r="W2164" i="55"/>
  <c r="Z2164" i="55" s="1"/>
  <c r="W2165" i="55"/>
  <c r="Z2165" i="55" s="1"/>
  <c r="W2166" i="55"/>
  <c r="Z2166" i="55" s="1"/>
  <c r="W2167" i="55"/>
  <c r="W2168" i="55"/>
  <c r="W2169" i="55"/>
  <c r="Z2169" i="55" s="1"/>
  <c r="W2170" i="55"/>
  <c r="Z2170" i="55" s="1"/>
  <c r="W2171" i="55"/>
  <c r="W2172" i="55"/>
  <c r="Z2172" i="55" s="1"/>
  <c r="W2173" i="55"/>
  <c r="Z2173" i="55" s="1"/>
  <c r="W2174" i="55"/>
  <c r="Z2174" i="55" s="1"/>
  <c r="W2175" i="55"/>
  <c r="W2176" i="55"/>
  <c r="W2177" i="55"/>
  <c r="Z2177" i="55" s="1"/>
  <c r="W2178" i="55"/>
  <c r="Z2178" i="55" s="1"/>
  <c r="W2179" i="55"/>
  <c r="W2180" i="55"/>
  <c r="Z2180" i="55" s="1"/>
  <c r="W2181" i="55"/>
  <c r="Z2181" i="55" s="1"/>
  <c r="W2182" i="55"/>
  <c r="Z2182" i="55" s="1"/>
  <c r="W2183" i="55"/>
  <c r="W2184" i="55"/>
  <c r="W2185" i="55"/>
  <c r="Z2185" i="55" s="1"/>
  <c r="W2186" i="55"/>
  <c r="Z2186" i="55" s="1"/>
  <c r="W2187" i="55"/>
  <c r="W2188" i="55"/>
  <c r="Z2188" i="55" s="1"/>
  <c r="W2189" i="55"/>
  <c r="Z2189" i="55" s="1"/>
  <c r="W2190" i="55"/>
  <c r="Z2190" i="55" s="1"/>
  <c r="W2191" i="55"/>
  <c r="W2192" i="55"/>
  <c r="W2193" i="55"/>
  <c r="Z2193" i="55" s="1"/>
  <c r="W2194" i="55"/>
  <c r="Z2194" i="55" s="1"/>
  <c r="W2195" i="55"/>
  <c r="W2196" i="55"/>
  <c r="Z2196" i="55" s="1"/>
  <c r="W2197" i="55"/>
  <c r="Z2197" i="55" s="1"/>
  <c r="W2198" i="55"/>
  <c r="Z2198" i="55" s="1"/>
  <c r="W2199" i="55"/>
  <c r="W2200" i="55"/>
  <c r="Z2200" i="55" s="1"/>
  <c r="W2201" i="55"/>
  <c r="Z2201" i="55" s="1"/>
  <c r="W2202" i="55"/>
  <c r="W2203" i="55"/>
  <c r="W2204" i="55"/>
  <c r="W2205" i="55"/>
  <c r="W2206" i="55"/>
  <c r="W2207" i="55"/>
  <c r="W2208" i="55"/>
  <c r="W2209" i="55"/>
  <c r="X2209" i="55" s="1"/>
  <c r="W2210" i="55"/>
  <c r="W2211" i="55"/>
  <c r="Z2211" i="55" s="1"/>
  <c r="W2212" i="55"/>
  <c r="W2213" i="55"/>
  <c r="X2213" i="55" s="1"/>
  <c r="W2214" i="55"/>
  <c r="W2215" i="55"/>
  <c r="W2216" i="55"/>
  <c r="W2217" i="55"/>
  <c r="W2218" i="55"/>
  <c r="W2219" i="55"/>
  <c r="W2220" i="55"/>
  <c r="W2221" i="55"/>
  <c r="W2222" i="55"/>
  <c r="W2223" i="55"/>
  <c r="W2224" i="55"/>
  <c r="W2225" i="55"/>
  <c r="X2225" i="55" s="1"/>
  <c r="W2226" i="55"/>
  <c r="W2227" i="55"/>
  <c r="W2228" i="55"/>
  <c r="W2229" i="55"/>
  <c r="W2230" i="55"/>
  <c r="W2231" i="55"/>
  <c r="W2232" i="55"/>
  <c r="W2233" i="55"/>
  <c r="Z2233" i="55" s="1"/>
  <c r="W2234" i="55"/>
  <c r="W2235" i="55"/>
  <c r="W2236" i="55"/>
  <c r="W2237" i="55"/>
  <c r="W2238" i="55"/>
  <c r="W2239" i="55"/>
  <c r="W2240" i="55"/>
  <c r="W2241" i="55"/>
  <c r="X2241" i="55" s="1"/>
  <c r="W2242" i="55"/>
  <c r="W2243" i="55"/>
  <c r="W2244" i="55"/>
  <c r="W2245" i="55"/>
  <c r="W2246" i="55"/>
  <c r="W2247" i="55"/>
  <c r="W2248" i="55"/>
  <c r="W2249" i="55"/>
  <c r="Z2249" i="55" s="1"/>
  <c r="W2250" i="55"/>
  <c r="W2251" i="55"/>
  <c r="X2251" i="55" s="1"/>
  <c r="W2252" i="55"/>
  <c r="W2253" i="55"/>
  <c r="W2254" i="55"/>
  <c r="W2255" i="55"/>
  <c r="W2256" i="55"/>
  <c r="W2257" i="55"/>
  <c r="X2257" i="55" s="1"/>
  <c r="W2258" i="55"/>
  <c r="W2259" i="55"/>
  <c r="W2260" i="55"/>
  <c r="W2261" i="55"/>
  <c r="W2262" i="55"/>
  <c r="W2263" i="55"/>
  <c r="W2264" i="55"/>
  <c r="W2265" i="55"/>
  <c r="Z2265" i="55" s="1"/>
  <c r="W2266" i="55"/>
  <c r="W2267" i="55"/>
  <c r="W2268" i="55"/>
  <c r="W2269" i="55"/>
  <c r="W2270" i="55"/>
  <c r="W2271" i="55"/>
  <c r="W2272" i="55"/>
  <c r="W2273" i="55"/>
  <c r="X2273" i="55" s="1"/>
  <c r="W2274" i="55"/>
  <c r="W2275" i="55"/>
  <c r="Z2275" i="55" s="1"/>
  <c r="W2276" i="55"/>
  <c r="W2277" i="55"/>
  <c r="W2278" i="55"/>
  <c r="W2279" i="55"/>
  <c r="W2280" i="55"/>
  <c r="W2281" i="55"/>
  <c r="Z2281" i="55" s="1"/>
  <c r="W2282" i="55"/>
  <c r="W2283" i="55"/>
  <c r="W2284" i="55"/>
  <c r="W2285" i="55"/>
  <c r="W2286" i="55"/>
  <c r="W2287" i="55"/>
  <c r="W2288" i="55"/>
  <c r="W2289" i="55"/>
  <c r="X2289" i="55" s="1"/>
  <c r="W2290" i="55"/>
  <c r="W2291" i="55"/>
  <c r="W2292" i="55"/>
  <c r="W2293" i="55"/>
  <c r="W2294" i="55"/>
  <c r="W2295" i="55"/>
  <c r="W2296" i="55"/>
  <c r="W2297" i="55"/>
  <c r="Z2297" i="55" s="1"/>
  <c r="W2298" i="55"/>
  <c r="W2299" i="55"/>
  <c r="W2300" i="55"/>
  <c r="W2301" i="55"/>
  <c r="W2302" i="55"/>
  <c r="W2303" i="55"/>
  <c r="W2304" i="55"/>
  <c r="W2305" i="55"/>
  <c r="X2305" i="55" s="1"/>
  <c r="W2306" i="55"/>
  <c r="W2307" i="55"/>
  <c r="W2308" i="55"/>
  <c r="W2309" i="55"/>
  <c r="W2310" i="55"/>
  <c r="W2311" i="55"/>
  <c r="W2312" i="55"/>
  <c r="W2313" i="55"/>
  <c r="Z2313" i="55" s="1"/>
  <c r="W2314" i="55"/>
  <c r="W2315" i="55"/>
  <c r="X2315" i="55" s="1"/>
  <c r="W2316" i="55"/>
  <c r="W2317" i="55"/>
  <c r="W2318" i="55"/>
  <c r="W2319" i="55"/>
  <c r="W2320" i="55"/>
  <c r="W2321" i="55"/>
  <c r="X2321" i="55" s="1"/>
  <c r="W2322" i="55"/>
  <c r="W2323" i="55"/>
  <c r="W2324" i="55"/>
  <c r="W2325" i="55"/>
  <c r="W2326" i="55"/>
  <c r="W2327" i="55"/>
  <c r="W2328" i="55"/>
  <c r="W2329" i="55"/>
  <c r="Z2329" i="55" s="1"/>
  <c r="W2330" i="55"/>
  <c r="W2331" i="55"/>
  <c r="W2332" i="55"/>
  <c r="W2333" i="55"/>
  <c r="W2334" i="55"/>
  <c r="W2335" i="55"/>
  <c r="W2336" i="55"/>
  <c r="W2337" i="55"/>
  <c r="X2337" i="55" s="1"/>
  <c r="W2338" i="55"/>
  <c r="W2339" i="55"/>
  <c r="Z2339" i="55" s="1"/>
  <c r="W2340" i="55"/>
  <c r="W2341" i="55"/>
  <c r="W2342" i="55"/>
  <c r="W2343" i="55"/>
  <c r="W2344" i="55"/>
  <c r="W2345" i="55"/>
  <c r="Z2345" i="55" s="1"/>
  <c r="W2346" i="55"/>
  <c r="W2347" i="55"/>
  <c r="W2348" i="55"/>
  <c r="W2349" i="55"/>
  <c r="W2350" i="55"/>
  <c r="W2351" i="55"/>
  <c r="W2352" i="55"/>
  <c r="W2353" i="55"/>
  <c r="W2354" i="55"/>
  <c r="W2355" i="55"/>
  <c r="W2356" i="55"/>
  <c r="W2357" i="55"/>
  <c r="W2358" i="55"/>
  <c r="W2359" i="55"/>
  <c r="W2360" i="55"/>
  <c r="W2361" i="55"/>
  <c r="Z2361" i="55" s="1"/>
  <c r="W2362" i="55"/>
  <c r="X2362" i="55" s="1"/>
  <c r="W2363" i="55"/>
  <c r="W2364" i="55"/>
  <c r="W2365" i="55"/>
  <c r="W2366" i="55"/>
  <c r="W2367" i="55"/>
  <c r="W2368" i="55"/>
  <c r="X2368" i="55" s="1"/>
  <c r="W2369" i="55"/>
  <c r="X2369" i="55" s="1"/>
  <c r="W2370" i="55"/>
  <c r="W2371" i="55"/>
  <c r="W2372" i="55"/>
  <c r="W2373" i="55"/>
  <c r="X2373" i="55" s="1"/>
  <c r="W2374" i="55"/>
  <c r="W2375" i="55"/>
  <c r="W2376" i="55"/>
  <c r="W2377" i="55"/>
  <c r="W2378" i="55"/>
  <c r="W2379" i="55"/>
  <c r="X2379" i="55" s="1"/>
  <c r="W2380" i="55"/>
  <c r="W2381" i="55"/>
  <c r="W2382" i="55"/>
  <c r="W2383" i="55"/>
  <c r="W2384" i="55"/>
  <c r="W2385" i="55"/>
  <c r="X2385" i="55" s="1"/>
  <c r="W2386" i="55"/>
  <c r="W2387" i="55"/>
  <c r="W2388" i="55"/>
  <c r="W2389" i="55"/>
  <c r="W2390" i="55"/>
  <c r="W2391" i="55"/>
  <c r="W2392" i="55"/>
  <c r="W2393" i="55"/>
  <c r="Z2393" i="55" s="1"/>
  <c r="W2394" i="55"/>
  <c r="W2395" i="55"/>
  <c r="W2396" i="55"/>
  <c r="W2397" i="55"/>
  <c r="W2398" i="55"/>
  <c r="W2399" i="55"/>
  <c r="W2400" i="55"/>
  <c r="W2401" i="55"/>
  <c r="X2401" i="55" s="1"/>
  <c r="W2402" i="55"/>
  <c r="Z2402" i="55" s="1"/>
  <c r="W2403" i="55"/>
  <c r="Z2403" i="55" s="1"/>
  <c r="W2404" i="55"/>
  <c r="W2405" i="55"/>
  <c r="W2406" i="55"/>
  <c r="W2407" i="55"/>
  <c r="W2408" i="55"/>
  <c r="W2409" i="55"/>
  <c r="Z2409" i="55" s="1"/>
  <c r="W2410" i="55"/>
  <c r="X2410" i="55" s="1"/>
  <c r="W2411" i="55"/>
  <c r="W2412" i="55"/>
  <c r="W2413" i="55"/>
  <c r="W2414" i="55"/>
  <c r="W2415" i="55"/>
  <c r="W2416" i="55"/>
  <c r="X2416" i="55" s="1"/>
  <c r="W2417" i="55"/>
  <c r="X2417" i="55" s="1"/>
  <c r="W2418" i="55"/>
  <c r="W2419" i="55"/>
  <c r="W2420" i="55"/>
  <c r="W2421" i="55"/>
  <c r="Z2421" i="55" s="1"/>
  <c r="W2422" i="55"/>
  <c r="W2423" i="55"/>
  <c r="W2424" i="55"/>
  <c r="W2425" i="55"/>
  <c r="W2426" i="55"/>
  <c r="W2427" i="55"/>
  <c r="W2428" i="55"/>
  <c r="W2429" i="55"/>
  <c r="W2430" i="55"/>
  <c r="W2431" i="55"/>
  <c r="W2432" i="55"/>
  <c r="W2433" i="55"/>
  <c r="X2433" i="55" s="1"/>
  <c r="W2434" i="55"/>
  <c r="W2435" i="55"/>
  <c r="W2436" i="55"/>
  <c r="W2437" i="55"/>
  <c r="W2438" i="55"/>
  <c r="W2439" i="55"/>
  <c r="W2440" i="55"/>
  <c r="W2441" i="55"/>
  <c r="Z2441" i="55" s="1"/>
  <c r="W2442" i="55"/>
  <c r="W2443" i="55"/>
  <c r="X2443" i="55" s="1"/>
  <c r="W2444" i="55"/>
  <c r="W2445" i="55"/>
  <c r="W2446" i="55"/>
  <c r="W2447" i="55"/>
  <c r="W2448" i="55"/>
  <c r="W2449" i="55"/>
  <c r="X2449" i="55" s="1"/>
  <c r="W2450" i="55"/>
  <c r="W2451" i="55"/>
  <c r="W2452" i="55"/>
  <c r="W2453" i="55"/>
  <c r="W2454" i="55"/>
  <c r="W2455" i="55"/>
  <c r="W2456" i="55"/>
  <c r="W2457" i="55"/>
  <c r="Z2457" i="55" s="1"/>
  <c r="W2458" i="55"/>
  <c r="W2459" i="55"/>
  <c r="W2460" i="55"/>
  <c r="W2461" i="55"/>
  <c r="W2462" i="55"/>
  <c r="W2463" i="55"/>
  <c r="W2464" i="55"/>
  <c r="W2465" i="55"/>
  <c r="X2465" i="55" s="1"/>
  <c r="W2466" i="55"/>
  <c r="W2467" i="55"/>
  <c r="Z2467" i="55" s="1"/>
  <c r="W2468" i="55"/>
  <c r="W2469" i="55"/>
  <c r="W2470" i="55"/>
  <c r="W2471" i="55"/>
  <c r="W2472" i="55"/>
  <c r="W2473" i="55"/>
  <c r="Z2473" i="55" s="1"/>
  <c r="W2474" i="55"/>
  <c r="W2475" i="55"/>
  <c r="W2476" i="55"/>
  <c r="W2477" i="55"/>
  <c r="W2478" i="55"/>
  <c r="W2479" i="55"/>
  <c r="W2480" i="55"/>
  <c r="W2481" i="55"/>
  <c r="X2481" i="55" s="1"/>
  <c r="W2482" i="55"/>
  <c r="Z2482" i="55" s="1"/>
  <c r="W2483" i="55"/>
  <c r="W2484" i="55"/>
  <c r="W2485" i="55"/>
  <c r="W2486" i="55"/>
  <c r="W2487" i="55"/>
  <c r="W2488" i="55"/>
  <c r="W2489" i="55"/>
  <c r="Z2489" i="55" s="1"/>
  <c r="W2490" i="55"/>
  <c r="W2491" i="55"/>
  <c r="W2492" i="55"/>
  <c r="W2493" i="55"/>
  <c r="W2494" i="55"/>
  <c r="W2495" i="55"/>
  <c r="W2496" i="55"/>
  <c r="W2497" i="55"/>
  <c r="X2497" i="55" s="1"/>
  <c r="W2498" i="55"/>
  <c r="W2499" i="55"/>
  <c r="W2500" i="55"/>
  <c r="W2501" i="55"/>
  <c r="W2502" i="55"/>
  <c r="W2503" i="55"/>
  <c r="W2504" i="55"/>
  <c r="W2505" i="55"/>
  <c r="Z2505" i="55" s="1"/>
  <c r="W2506" i="55"/>
  <c r="W2507" i="55"/>
  <c r="W2508" i="55"/>
  <c r="W2509" i="55"/>
  <c r="W2510" i="55"/>
  <c r="W2511" i="55"/>
  <c r="W2512" i="55"/>
  <c r="W2513" i="55"/>
  <c r="X2513" i="55" s="1"/>
  <c r="W2514" i="55"/>
  <c r="W2515" i="55"/>
  <c r="W2516" i="55"/>
  <c r="W2517" i="55"/>
  <c r="W2518" i="55"/>
  <c r="W2519" i="55"/>
  <c r="W2520" i="55"/>
  <c r="W2521" i="55"/>
  <c r="Z2521" i="55" s="1"/>
  <c r="W2522" i="55"/>
  <c r="W2523" i="55"/>
  <c r="Z2523" i="55" s="1"/>
  <c r="W2524" i="55"/>
  <c r="W2525" i="55"/>
  <c r="W2526" i="55"/>
  <c r="W2527" i="55"/>
  <c r="Z2527" i="55" s="1"/>
  <c r="W2528" i="55"/>
  <c r="W2529" i="55"/>
  <c r="X2529" i="55" s="1"/>
  <c r="W2530" i="55"/>
  <c r="W2531" i="55"/>
  <c r="Z2531" i="55" s="1"/>
  <c r="W2532" i="55"/>
  <c r="W2533" i="55"/>
  <c r="W2534" i="55"/>
  <c r="W2535" i="55"/>
  <c r="W2536" i="55"/>
  <c r="Z2536" i="55" s="1"/>
  <c r="W2537" i="55"/>
  <c r="Z2537" i="55" s="1"/>
  <c r="W2538" i="55"/>
  <c r="W2539" i="55"/>
  <c r="W2540" i="55"/>
  <c r="W2541" i="55"/>
  <c r="W2542" i="55"/>
  <c r="W2543" i="55"/>
  <c r="W2544" i="55"/>
  <c r="W2545" i="55"/>
  <c r="Z2545" i="55" s="1"/>
  <c r="W2546" i="55"/>
  <c r="W2547" i="55"/>
  <c r="W2548" i="55"/>
  <c r="X2548" i="55" s="1"/>
  <c r="W2549" i="55"/>
  <c r="W2550" i="55"/>
  <c r="W2551" i="55"/>
  <c r="X2551" i="55" s="1"/>
  <c r="W2552" i="55"/>
  <c r="W2553" i="55"/>
  <c r="W2554" i="55"/>
  <c r="W2555" i="55"/>
  <c r="W2556" i="55"/>
  <c r="W2557" i="55"/>
  <c r="W2558" i="55"/>
  <c r="W2559" i="55"/>
  <c r="Z2559" i="55" s="1"/>
  <c r="W2560" i="55"/>
  <c r="W2561" i="55"/>
  <c r="W2562" i="55"/>
  <c r="W2563" i="55"/>
  <c r="W2564" i="55"/>
  <c r="W2565" i="55"/>
  <c r="W2566" i="55"/>
  <c r="W2567" i="55"/>
  <c r="W2568" i="55"/>
  <c r="W2569" i="55"/>
  <c r="W2570" i="55"/>
  <c r="W2571" i="55"/>
  <c r="X2571" i="55" s="1"/>
  <c r="W2572" i="55"/>
  <c r="W2573" i="55"/>
  <c r="X2573" i="55" s="1"/>
  <c r="W2574" i="55"/>
  <c r="W2575" i="55"/>
  <c r="W2576" i="55"/>
  <c r="W2577" i="55"/>
  <c r="Z2577" i="55" s="1"/>
  <c r="W2578" i="55"/>
  <c r="W2579" i="55"/>
  <c r="X2579" i="55" s="1"/>
  <c r="W2580" i="55"/>
  <c r="W2581" i="55"/>
  <c r="W2582" i="55"/>
  <c r="W2583" i="55"/>
  <c r="Z2583" i="55" s="1"/>
  <c r="W2584" i="55"/>
  <c r="W2585" i="55"/>
  <c r="W2586" i="55"/>
  <c r="W2587" i="55"/>
  <c r="W2588" i="55"/>
  <c r="Z2588" i="55" s="1"/>
  <c r="W2589" i="55"/>
  <c r="W2590" i="55"/>
  <c r="W2591" i="55"/>
  <c r="Z2591" i="55" s="1"/>
  <c r="W2592" i="55"/>
  <c r="W2593" i="55"/>
  <c r="W2594" i="55"/>
  <c r="W2595" i="55"/>
  <c r="W2596" i="55"/>
  <c r="W2597" i="55"/>
  <c r="W2598" i="55"/>
  <c r="W2599" i="55"/>
  <c r="W2600" i="55"/>
  <c r="W2601" i="55"/>
  <c r="W2602" i="55"/>
  <c r="W2603" i="55"/>
  <c r="X2603" i="55" s="1"/>
  <c r="W2604" i="55"/>
  <c r="W2605" i="55"/>
  <c r="W2606" i="55"/>
  <c r="W2607" i="55"/>
  <c r="W2608" i="55"/>
  <c r="W2609" i="55"/>
  <c r="W2610" i="55"/>
  <c r="W2611" i="55"/>
  <c r="X2611" i="55" s="1"/>
  <c r="W2612" i="55"/>
  <c r="W2613" i="55"/>
  <c r="W2614" i="55"/>
  <c r="W2615" i="55"/>
  <c r="Z2615" i="55" s="1"/>
  <c r="W2616" i="55"/>
  <c r="W2617" i="55"/>
  <c r="W2618" i="55"/>
  <c r="W2619" i="55"/>
  <c r="W2620" i="55"/>
  <c r="W2621" i="55"/>
  <c r="W2622" i="55"/>
  <c r="W2623" i="55"/>
  <c r="Z2623" i="55" s="1"/>
  <c r="W2624" i="55"/>
  <c r="W2625" i="55"/>
  <c r="W2626" i="55"/>
  <c r="W2627" i="55"/>
  <c r="W2628" i="55"/>
  <c r="Z2628" i="55" s="1"/>
  <c r="W2629" i="55"/>
  <c r="W2630" i="55"/>
  <c r="W2631" i="55"/>
  <c r="W2632" i="55"/>
  <c r="X2632" i="55" s="1"/>
  <c r="W2633" i="55"/>
  <c r="W2634" i="55"/>
  <c r="W2635" i="55"/>
  <c r="W2636" i="55"/>
  <c r="X2636" i="55" s="1"/>
  <c r="W2637" i="55"/>
  <c r="X2637" i="55" s="1"/>
  <c r="W2638" i="55"/>
  <c r="W2639" i="55"/>
  <c r="X2639" i="55" s="1"/>
  <c r="W2640" i="55"/>
  <c r="W2641" i="55"/>
  <c r="W2642" i="55"/>
  <c r="W2643" i="55"/>
  <c r="W2644" i="55"/>
  <c r="W2645" i="55"/>
  <c r="Z2645" i="55" s="1"/>
  <c r="W2646" i="55"/>
  <c r="W2647" i="55"/>
  <c r="W2648" i="55"/>
  <c r="W2649" i="55"/>
  <c r="W2650" i="55"/>
  <c r="W2651" i="55"/>
  <c r="W2652" i="55"/>
  <c r="W2653" i="55"/>
  <c r="X2653" i="55" s="1"/>
  <c r="W2654" i="55"/>
  <c r="W2655" i="55"/>
  <c r="X2655" i="55" s="1"/>
  <c r="W2656" i="55"/>
  <c r="W2657" i="55"/>
  <c r="W2658" i="55"/>
  <c r="W2659" i="55"/>
  <c r="W2660" i="55"/>
  <c r="W2661" i="55"/>
  <c r="Z2661" i="55" s="1"/>
  <c r="W2662" i="55"/>
  <c r="W2663" i="55"/>
  <c r="Z2663" i="55" s="1"/>
  <c r="W2664" i="55"/>
  <c r="W2665" i="55"/>
  <c r="W2666" i="55"/>
  <c r="W2667" i="55"/>
  <c r="W2668" i="55"/>
  <c r="W2669" i="55"/>
  <c r="X2669" i="55" s="1"/>
  <c r="W2670" i="55"/>
  <c r="W2671" i="55"/>
  <c r="W2672" i="55"/>
  <c r="W2673" i="55"/>
  <c r="W2674" i="55"/>
  <c r="W2675" i="55"/>
  <c r="W2676" i="55"/>
  <c r="W2677" i="55"/>
  <c r="Z2677" i="55" s="1"/>
  <c r="W2678" i="55"/>
  <c r="W2679" i="55"/>
  <c r="Z2679" i="55" s="1"/>
  <c r="W2680" i="55"/>
  <c r="W2681" i="55"/>
  <c r="W2682" i="55"/>
  <c r="W2683" i="55"/>
  <c r="W2684" i="55"/>
  <c r="W2685" i="55"/>
  <c r="X2685" i="55" s="1"/>
  <c r="W2686" i="55"/>
  <c r="W2687" i="55"/>
  <c r="W2688" i="55"/>
  <c r="W2689" i="55"/>
  <c r="W2690" i="55"/>
  <c r="W2691" i="55"/>
  <c r="W2692" i="55"/>
  <c r="W2693" i="55"/>
  <c r="Z2693" i="55" s="1"/>
  <c r="W2694" i="55"/>
  <c r="W2695" i="55"/>
  <c r="W2696" i="55"/>
  <c r="W2697" i="55"/>
  <c r="W2698" i="55"/>
  <c r="W2699" i="55"/>
  <c r="W2700" i="55"/>
  <c r="W2701" i="55"/>
  <c r="X2701" i="55" s="1"/>
  <c r="W2702" i="55"/>
  <c r="W2703" i="55"/>
  <c r="X2703" i="55" s="1"/>
  <c r="W2704" i="55"/>
  <c r="W2705" i="55"/>
  <c r="W2706" i="55"/>
  <c r="W2707" i="55"/>
  <c r="W2708" i="55"/>
  <c r="W2709" i="55"/>
  <c r="Z2709" i="55" s="1"/>
  <c r="W2710" i="55"/>
  <c r="W2711" i="55"/>
  <c r="W2712" i="55"/>
  <c r="W2713" i="55"/>
  <c r="W2714" i="55"/>
  <c r="W2715" i="55"/>
  <c r="W2716" i="55"/>
  <c r="W2717" i="55"/>
  <c r="X2717" i="55" s="1"/>
  <c r="W2718" i="55"/>
  <c r="W2719" i="55"/>
  <c r="X2719" i="55" s="1"/>
  <c r="W2720" i="55"/>
  <c r="W2721" i="55"/>
  <c r="W2722" i="55"/>
  <c r="W2723" i="55"/>
  <c r="W2724" i="55"/>
  <c r="Z2724" i="55" s="1"/>
  <c r="W2725" i="55"/>
  <c r="W2726" i="55"/>
  <c r="W2727" i="55"/>
  <c r="Z2727" i="55" s="1"/>
  <c r="W2728" i="55"/>
  <c r="W2729" i="55"/>
  <c r="Z2729" i="55" s="1"/>
  <c r="W2730" i="55"/>
  <c r="X2730" i="55" s="1"/>
  <c r="W2731" i="55"/>
  <c r="W2732" i="55"/>
  <c r="Z2732" i="55" s="1"/>
  <c r="W2733" i="55"/>
  <c r="W2734" i="55"/>
  <c r="W2735" i="55"/>
  <c r="Z2735" i="55" s="1"/>
  <c r="W2736" i="55"/>
  <c r="W2737" i="55"/>
  <c r="W2738" i="55"/>
  <c r="W2739" i="55"/>
  <c r="W2740" i="55"/>
  <c r="Z2740" i="55" s="1"/>
  <c r="W2741" i="55"/>
  <c r="W2742" i="55"/>
  <c r="W2743" i="55"/>
  <c r="Z2743" i="55" s="1"/>
  <c r="W2744" i="55"/>
  <c r="W2745" i="55"/>
  <c r="Z2745" i="55" s="1"/>
  <c r="W2746" i="55"/>
  <c r="X2746" i="55" s="1"/>
  <c r="W2747" i="55"/>
  <c r="W2748" i="55"/>
  <c r="W2749" i="55"/>
  <c r="W2750" i="55"/>
  <c r="W2751" i="55"/>
  <c r="Z2751" i="55" s="1"/>
  <c r="W2752" i="55"/>
  <c r="W2753" i="55"/>
  <c r="W2754" i="55"/>
  <c r="W2755" i="55"/>
  <c r="Z2755" i="55" s="1"/>
  <c r="W2756" i="55"/>
  <c r="Z2756" i="55" s="1"/>
  <c r="W2757" i="55"/>
  <c r="W2758" i="55"/>
  <c r="W2759" i="55"/>
  <c r="Z2759" i="55" s="1"/>
  <c r="W2760" i="55"/>
  <c r="W2761" i="55"/>
  <c r="W2762" i="55"/>
  <c r="X2762" i="55" s="1"/>
  <c r="W2763" i="55"/>
  <c r="W2764" i="55"/>
  <c r="Z2764" i="55" s="1"/>
  <c r="W2765" i="55"/>
  <c r="W2766" i="55"/>
  <c r="W2767" i="55"/>
  <c r="Z2767" i="55" s="1"/>
  <c r="W2768" i="55"/>
  <c r="W2769" i="55"/>
  <c r="W2770" i="55"/>
  <c r="Z2770" i="55" s="1"/>
  <c r="W2771" i="55"/>
  <c r="Z2771" i="55" s="1"/>
  <c r="W2772" i="55"/>
  <c r="Z2772" i="55" s="1"/>
  <c r="W2773" i="55"/>
  <c r="W2774" i="55"/>
  <c r="Z2774" i="55" s="1"/>
  <c r="W2775" i="55"/>
  <c r="Z2775" i="55" s="1"/>
  <c r="W2776" i="55"/>
  <c r="W2777" i="55"/>
  <c r="X2777" i="55" s="1"/>
  <c r="W2778" i="55"/>
  <c r="Z2778" i="55" s="1"/>
  <c r="W2779" i="55"/>
  <c r="Z2779" i="55" s="1"/>
  <c r="W2780" i="55"/>
  <c r="Z2780" i="55" s="1"/>
  <c r="W2781" i="55"/>
  <c r="Z2781" i="55" s="1"/>
  <c r="W2782" i="55"/>
  <c r="Z2782" i="55" s="1"/>
  <c r="W2783" i="55"/>
  <c r="Z2783" i="55" s="1"/>
  <c r="W2784" i="55"/>
  <c r="Z2784" i="55" s="1"/>
  <c r="W2785" i="55"/>
  <c r="W2786" i="55"/>
  <c r="Z2786" i="55" s="1"/>
  <c r="W2787" i="55"/>
  <c r="Z2787" i="55" s="1"/>
  <c r="W2788" i="55"/>
  <c r="Z2788" i="55" s="1"/>
  <c r="W2789" i="55"/>
  <c r="W2790" i="55"/>
  <c r="Z2790" i="55" s="1"/>
  <c r="W2791" i="55"/>
  <c r="Z2791" i="55" s="1"/>
  <c r="W2792" i="55"/>
  <c r="Z2792" i="55" s="1"/>
  <c r="W2793" i="55"/>
  <c r="W2794" i="55"/>
  <c r="Z2794" i="55" s="1"/>
  <c r="W2795" i="55"/>
  <c r="Z2795" i="55" s="1"/>
  <c r="W2796" i="55"/>
  <c r="Z2796" i="55" s="1"/>
  <c r="W2797" i="55"/>
  <c r="Z2797" i="55" s="1"/>
  <c r="W2798" i="55"/>
  <c r="Z2798" i="55" s="1"/>
  <c r="W2799" i="55"/>
  <c r="Z2799" i="55" s="1"/>
  <c r="W2800" i="55"/>
  <c r="Z2800" i="55" s="1"/>
  <c r="W2801" i="55"/>
  <c r="W2802" i="55"/>
  <c r="W2803" i="55"/>
  <c r="Z2803" i="55" s="1"/>
  <c r="W2804" i="55"/>
  <c r="Z2804" i="55" s="1"/>
  <c r="W2805" i="55"/>
  <c r="W2806" i="55"/>
  <c r="Z2806" i="55" s="1"/>
  <c r="W2807" i="55"/>
  <c r="Z2807" i="55" s="1"/>
  <c r="W2808" i="55"/>
  <c r="Z2808" i="55" s="1"/>
  <c r="W2809" i="55"/>
  <c r="X2809" i="55" s="1"/>
  <c r="W2810" i="55"/>
  <c r="Z2810" i="55" s="1"/>
  <c r="W2811" i="55"/>
  <c r="Z2811" i="55" s="1"/>
  <c r="W2812" i="55"/>
  <c r="Z2812" i="55" s="1"/>
  <c r="W2813" i="55"/>
  <c r="Z2813" i="55" s="1"/>
  <c r="W2814" i="55"/>
  <c r="Z2814" i="55" s="1"/>
  <c r="W2815" i="55"/>
  <c r="W2816" i="55"/>
  <c r="Z2816" i="55" s="1"/>
  <c r="W2817" i="55"/>
  <c r="W2818" i="55"/>
  <c r="Z2818" i="55" s="1"/>
  <c r="W2819" i="55"/>
  <c r="Z2819" i="55" s="1"/>
  <c r="W2820" i="55"/>
  <c r="Z2820" i="55" s="1"/>
  <c r="W2821" i="55"/>
  <c r="W2822" i="55"/>
  <c r="Z2822" i="55" s="1"/>
  <c r="W2823" i="55"/>
  <c r="Z2823" i="55" s="1"/>
  <c r="W2824" i="55"/>
  <c r="Z2824" i="55" s="1"/>
  <c r="W2825" i="55"/>
  <c r="W2826" i="55"/>
  <c r="Z2826" i="55" s="1"/>
  <c r="W2827" i="55"/>
  <c r="Z2827" i="55" s="1"/>
  <c r="W2828" i="55"/>
  <c r="Z2828" i="55" s="1"/>
  <c r="W2829" i="55"/>
  <c r="Z2829" i="55" s="1"/>
  <c r="W2830" i="55"/>
  <c r="Z2830" i="55" s="1"/>
  <c r="W2831" i="55"/>
  <c r="Z2831" i="55" s="1"/>
  <c r="W2832" i="55"/>
  <c r="W2833" i="55"/>
  <c r="W2834" i="55"/>
  <c r="Z2834" i="55" s="1"/>
  <c r="W2835" i="55"/>
  <c r="Z2835" i="55" s="1"/>
  <c r="W2836" i="55"/>
  <c r="Z2836" i="55" s="1"/>
  <c r="W2837" i="55"/>
  <c r="W2838" i="55"/>
  <c r="W2839" i="55"/>
  <c r="Z2839" i="55" s="1"/>
  <c r="W2840" i="55"/>
  <c r="Z2840" i="55" s="1"/>
  <c r="W2841" i="55"/>
  <c r="W2842" i="55"/>
  <c r="Z2842" i="55" s="1"/>
  <c r="W2843" i="55"/>
  <c r="Z2843" i="55" s="1"/>
  <c r="W2844" i="55"/>
  <c r="Z2844" i="55" s="1"/>
  <c r="W2845" i="55"/>
  <c r="W2846" i="55"/>
  <c r="Z2846" i="55" s="1"/>
  <c r="W2847" i="55"/>
  <c r="Z2847" i="55" s="1"/>
  <c r="W2848" i="55"/>
  <c r="Z2848" i="55" s="1"/>
  <c r="W2849" i="55"/>
  <c r="W2850" i="55"/>
  <c r="Z2850" i="55" s="1"/>
  <c r="W2851" i="55"/>
  <c r="Z2851" i="55" s="1"/>
  <c r="W2852" i="55"/>
  <c r="Z2852" i="55" s="1"/>
  <c r="W2853" i="55"/>
  <c r="W2854" i="55"/>
  <c r="Z2854" i="55" s="1"/>
  <c r="W2855" i="55"/>
  <c r="W2856" i="55"/>
  <c r="Z2856" i="55" s="1"/>
  <c r="W2857" i="55"/>
  <c r="W2858" i="55"/>
  <c r="W2859" i="55"/>
  <c r="Z2859" i="55" s="1"/>
  <c r="W2860" i="55"/>
  <c r="Z2860" i="55" s="1"/>
  <c r="W2861" i="55"/>
  <c r="Z2861" i="55" s="1"/>
  <c r="W2862" i="55"/>
  <c r="Z2862" i="55" s="1"/>
  <c r="W2863" i="55"/>
  <c r="Z2863" i="55" s="1"/>
  <c r="W2864" i="55"/>
  <c r="Z2864" i="55" s="1"/>
  <c r="W2865" i="55"/>
  <c r="W2866" i="55"/>
  <c r="Z2866" i="55" s="1"/>
  <c r="W2867" i="55"/>
  <c r="Z2867" i="55" s="1"/>
  <c r="W2868" i="55"/>
  <c r="Z2868" i="55" s="1"/>
  <c r="W2869" i="55"/>
  <c r="W2870" i="55"/>
  <c r="Z2870" i="55" s="1"/>
  <c r="W2871" i="55"/>
  <c r="Z2871" i="55" s="1"/>
  <c r="W2872" i="55"/>
  <c r="Z2872" i="55" s="1"/>
  <c r="W2873" i="55"/>
  <c r="X2873" i="55" s="1"/>
  <c r="W2874" i="55"/>
  <c r="Z2874" i="55" s="1"/>
  <c r="W2875" i="55"/>
  <c r="Z2875" i="55" s="1"/>
  <c r="W2876" i="55"/>
  <c r="Z2876" i="55" s="1"/>
  <c r="W2877" i="55"/>
  <c r="Z2877" i="55" s="1"/>
  <c r="W2878" i="55"/>
  <c r="Z2878" i="55" s="1"/>
  <c r="W2879" i="55"/>
  <c r="Z2879" i="55" s="1"/>
  <c r="W2880" i="55"/>
  <c r="Z2880" i="55" s="1"/>
  <c r="W2881" i="55"/>
  <c r="W2882" i="55"/>
  <c r="Z2882" i="55" s="1"/>
  <c r="W2883" i="55"/>
  <c r="Z2883" i="55" s="1"/>
  <c r="W2884" i="55"/>
  <c r="Z2884" i="55" s="1"/>
  <c r="W2885" i="55"/>
  <c r="W2886" i="55"/>
  <c r="Z2886" i="55" s="1"/>
  <c r="W2887" i="55"/>
  <c r="Z2887" i="55" s="1"/>
  <c r="W2888" i="55"/>
  <c r="Z2888" i="55" s="1"/>
  <c r="W2889" i="55"/>
  <c r="W2890" i="55"/>
  <c r="Z2890" i="55" s="1"/>
  <c r="W2891" i="55"/>
  <c r="Z2891" i="55" s="1"/>
  <c r="W2892" i="55"/>
  <c r="Z2892" i="55" s="1"/>
  <c r="W2893" i="55"/>
  <c r="Z2893" i="55" s="1"/>
  <c r="W2894" i="55"/>
  <c r="Z2894" i="55" s="1"/>
  <c r="W2895" i="55"/>
  <c r="Z2895" i="55" s="1"/>
  <c r="W2896" i="55"/>
  <c r="Z2896" i="55" s="1"/>
  <c r="W2897" i="55"/>
  <c r="Z2897" i="55" s="1"/>
  <c r="W2898" i="55"/>
  <c r="Z2898" i="55" s="1"/>
  <c r="W2899" i="55"/>
  <c r="Z2899" i="55" s="1"/>
  <c r="W2900" i="55"/>
  <c r="Z2900" i="55" s="1"/>
  <c r="W2901" i="55"/>
  <c r="Z2901" i="55" s="1"/>
  <c r="W2902" i="55"/>
  <c r="Z2902" i="55" s="1"/>
  <c r="W2903" i="55"/>
  <c r="Z2903" i="55" s="1"/>
  <c r="W2904" i="55"/>
  <c r="Z2904" i="55" s="1"/>
  <c r="W2905" i="55"/>
  <c r="Z2905" i="55" s="1"/>
  <c r="W2906" i="55"/>
  <c r="Z2906" i="55" s="1"/>
  <c r="W2907" i="55"/>
  <c r="Z2907" i="55" s="1"/>
  <c r="W2908" i="55"/>
  <c r="Z2908" i="55" s="1"/>
  <c r="W2909" i="55"/>
  <c r="Z2909" i="55" s="1"/>
  <c r="W2910" i="55"/>
  <c r="Z2910" i="55" s="1"/>
  <c r="W2911" i="55"/>
  <c r="Z2911" i="55" s="1"/>
  <c r="W2912" i="55"/>
  <c r="Z2912" i="55" s="1"/>
  <c r="W2913" i="55"/>
  <c r="Z2913" i="55" s="1"/>
  <c r="W2914" i="55"/>
  <c r="Z2914" i="55" s="1"/>
  <c r="W2915" i="55"/>
  <c r="Z2915" i="55" s="1"/>
  <c r="W2916" i="55"/>
  <c r="Z2916" i="55" s="1"/>
  <c r="W2917" i="55"/>
  <c r="Z2917" i="55" s="1"/>
  <c r="W2918" i="55"/>
  <c r="Z2918" i="55" s="1"/>
  <c r="W2919" i="55"/>
  <c r="Z2919" i="55" s="1"/>
  <c r="W2920" i="55"/>
  <c r="Z2920" i="55" s="1"/>
  <c r="W2921" i="55"/>
  <c r="Z2921" i="55" s="1"/>
  <c r="W2922" i="55"/>
  <c r="Z2922" i="55" s="1"/>
  <c r="W2923" i="55"/>
  <c r="Z2923" i="55" s="1"/>
  <c r="W2924" i="55"/>
  <c r="Z2924" i="55" s="1"/>
  <c r="W2925" i="55"/>
  <c r="Z2925" i="55" s="1"/>
  <c r="W2926" i="55"/>
  <c r="Z2926" i="55" s="1"/>
  <c r="W2927" i="55"/>
  <c r="Z2927" i="55" s="1"/>
  <c r="W2928" i="55"/>
  <c r="Z2928" i="55" s="1"/>
  <c r="W2929" i="55"/>
  <c r="Z2929" i="55" s="1"/>
  <c r="W2930" i="55"/>
  <c r="Z2930" i="55" s="1"/>
  <c r="W2931" i="55"/>
  <c r="Z2931" i="55" s="1"/>
  <c r="W2932" i="55"/>
  <c r="Z2932" i="55" s="1"/>
  <c r="W2933" i="55"/>
  <c r="Z2933" i="55" s="1"/>
  <c r="W2934" i="55"/>
  <c r="Z2934" i="55" s="1"/>
  <c r="W2935" i="55"/>
  <c r="Z2935" i="55" s="1"/>
  <c r="W2936" i="55"/>
  <c r="Z2936" i="55" s="1"/>
  <c r="W2937" i="55"/>
  <c r="Z2937" i="55" s="1"/>
  <c r="W2938" i="55"/>
  <c r="Z2938" i="55" s="1"/>
  <c r="W2939" i="55"/>
  <c r="Z2939" i="55" s="1"/>
  <c r="W2940" i="55"/>
  <c r="Z2940" i="55" s="1"/>
  <c r="W2941" i="55"/>
  <c r="Z2941" i="55" s="1"/>
  <c r="W2942" i="55"/>
  <c r="Z2942" i="55" s="1"/>
  <c r="W2943" i="55"/>
  <c r="Z2943" i="55" s="1"/>
  <c r="W2944" i="55"/>
  <c r="Z2944" i="55" s="1"/>
  <c r="W2945" i="55"/>
  <c r="Z2945" i="55" s="1"/>
  <c r="W2946" i="55"/>
  <c r="Z2946" i="55" s="1"/>
  <c r="W2947" i="55"/>
  <c r="Z2947" i="55" s="1"/>
  <c r="W2948" i="55"/>
  <c r="Z2948" i="55" s="1"/>
  <c r="W2949" i="55"/>
  <c r="Z2949" i="55" s="1"/>
  <c r="W2950" i="55"/>
  <c r="Z2950" i="55" s="1"/>
  <c r="W2951" i="55"/>
  <c r="Z2951" i="55" s="1"/>
  <c r="W2952" i="55"/>
  <c r="Z2952" i="55" s="1"/>
  <c r="W2953" i="55"/>
  <c r="Z2953" i="55" s="1"/>
  <c r="W2954" i="55"/>
  <c r="Z2954" i="55" s="1"/>
  <c r="W2955" i="55"/>
  <c r="Z2955" i="55" s="1"/>
  <c r="W2956" i="55"/>
  <c r="Z2956" i="55" s="1"/>
  <c r="W2957" i="55"/>
  <c r="Z2957" i="55" s="1"/>
  <c r="W2958" i="55"/>
  <c r="Z2958" i="55" s="1"/>
  <c r="W2959" i="55"/>
  <c r="Z2959" i="55" s="1"/>
  <c r="W2960" i="55"/>
  <c r="Z2960" i="55" s="1"/>
  <c r="W2961" i="55"/>
  <c r="Z2961" i="55" s="1"/>
  <c r="W2962" i="55"/>
  <c r="Z2962" i="55" s="1"/>
  <c r="W2963" i="55"/>
  <c r="Z2963" i="55" s="1"/>
  <c r="W2964" i="55"/>
  <c r="Z2964" i="55" s="1"/>
  <c r="W2965" i="55"/>
  <c r="Z2965" i="55" s="1"/>
  <c r="W2966" i="55"/>
  <c r="Z2966" i="55" s="1"/>
  <c r="W2967" i="55"/>
  <c r="Z2967" i="55" s="1"/>
  <c r="W2968" i="55"/>
  <c r="Z2968" i="55" s="1"/>
  <c r="W2969" i="55"/>
  <c r="Z2969" i="55" s="1"/>
  <c r="W2970" i="55"/>
  <c r="Z2970" i="55" s="1"/>
  <c r="W2971" i="55"/>
  <c r="Z2971" i="55" s="1"/>
  <c r="W2972" i="55"/>
  <c r="Z2972" i="55" s="1"/>
  <c r="W2973" i="55"/>
  <c r="Z2973" i="55" s="1"/>
  <c r="W2974" i="55"/>
  <c r="Z2974" i="55" s="1"/>
  <c r="W2975" i="55"/>
  <c r="Z2975" i="55" s="1"/>
  <c r="W2976" i="55"/>
  <c r="Z2976" i="55" s="1"/>
  <c r="W2977" i="55"/>
  <c r="Z2977" i="55" s="1"/>
  <c r="W2978" i="55"/>
  <c r="X2978" i="55" s="1"/>
  <c r="W2979" i="55"/>
  <c r="W2980" i="55"/>
  <c r="W2981" i="55"/>
  <c r="W2982" i="55"/>
  <c r="W2983" i="55"/>
  <c r="X2983" i="55" s="1"/>
  <c r="W2984" i="55"/>
  <c r="X2984" i="55" s="1"/>
  <c r="W2985" i="55"/>
  <c r="Z2985" i="55" s="1"/>
  <c r="W2986" i="55"/>
  <c r="X2986" i="55" s="1"/>
  <c r="W2987" i="55"/>
  <c r="W2988" i="55"/>
  <c r="X2988" i="55" s="1"/>
  <c r="W2989" i="55"/>
  <c r="Z2989" i="55" s="1"/>
  <c r="W2990" i="55"/>
  <c r="X2990" i="55" s="1"/>
  <c r="W2991" i="55"/>
  <c r="W2992" i="55"/>
  <c r="X2992" i="55" s="1"/>
  <c r="W2993" i="55"/>
  <c r="X2993" i="55" s="1"/>
  <c r="W2994" i="55"/>
  <c r="X2994" i="55" s="1"/>
  <c r="W2995" i="55"/>
  <c r="X2995" i="55" s="1"/>
  <c r="W2996" i="55"/>
  <c r="X2996" i="55" s="1"/>
  <c r="W2997" i="55"/>
  <c r="X2997" i="55" s="1"/>
  <c r="W2998" i="55"/>
  <c r="X2998" i="55" s="1"/>
  <c r="W2999" i="55"/>
  <c r="X2999" i="55" s="1"/>
  <c r="W3000" i="55"/>
  <c r="X3000" i="55" s="1"/>
  <c r="W3001" i="55"/>
  <c r="X3001" i="55" s="1"/>
  <c r="W3002" i="55"/>
  <c r="X3002" i="55" s="1"/>
  <c r="W3003" i="55"/>
  <c r="X3003" i="55" s="1"/>
  <c r="W3004" i="55"/>
  <c r="X3004" i="55" s="1"/>
  <c r="W3005" i="55"/>
  <c r="X3005" i="55" s="1"/>
  <c r="W3006" i="55"/>
  <c r="X3006" i="55" s="1"/>
  <c r="W3007" i="55"/>
  <c r="X3007" i="55" s="1"/>
  <c r="W3008" i="55"/>
  <c r="X3008" i="55" s="1"/>
  <c r="W3009" i="55"/>
  <c r="Z3009" i="55" s="1"/>
  <c r="W3010" i="55"/>
  <c r="Z3010" i="55" s="1"/>
  <c r="W3011" i="55"/>
  <c r="Z3011" i="55" s="1"/>
  <c r="W3012" i="55"/>
  <c r="Z3012" i="55" s="1"/>
  <c r="W3013" i="55"/>
  <c r="Z3013" i="55" s="1"/>
  <c r="W3014" i="55"/>
  <c r="Z3014" i="55" s="1"/>
  <c r="W3015" i="55"/>
  <c r="Z3015" i="55" s="1"/>
  <c r="W3016" i="55"/>
  <c r="Z3016" i="55" s="1"/>
  <c r="W3017" i="55"/>
  <c r="Z3017" i="55" s="1"/>
  <c r="W3018" i="55"/>
  <c r="X3018" i="55" s="1"/>
  <c r="W3019" i="55"/>
  <c r="X3019" i="55" s="1"/>
  <c r="W3020" i="55"/>
  <c r="X3020" i="55" s="1"/>
  <c r="W3021" i="55"/>
  <c r="X3021" i="55" s="1"/>
  <c r="W3022" i="55"/>
  <c r="X3022" i="55" s="1"/>
  <c r="W3023" i="55"/>
  <c r="X3023" i="55" s="1"/>
  <c r="W3024" i="55"/>
  <c r="X3024" i="55" s="1"/>
  <c r="W3025" i="55"/>
  <c r="X3025" i="55" s="1"/>
  <c r="W3026" i="55"/>
  <c r="X3026" i="55" s="1"/>
  <c r="W3027" i="55"/>
  <c r="X3027" i="55" s="1"/>
  <c r="W3028" i="55"/>
  <c r="X3028" i="55" s="1"/>
  <c r="W3029" i="55"/>
  <c r="X3029" i="55" s="1"/>
  <c r="W3030" i="55"/>
  <c r="X3030" i="55" s="1"/>
  <c r="W3031" i="55"/>
  <c r="X3031" i="55" s="1"/>
  <c r="W3032" i="55"/>
  <c r="X3032" i="55" s="1"/>
  <c r="W3033" i="55"/>
  <c r="X3033" i="55" s="1"/>
  <c r="W3034" i="55"/>
  <c r="X3034" i="55" s="1"/>
  <c r="W3035" i="55"/>
  <c r="X3035" i="55" s="1"/>
  <c r="W3036" i="55"/>
  <c r="X3036" i="55" s="1"/>
  <c r="W3037" i="55"/>
  <c r="X3037" i="55" s="1"/>
  <c r="W3038" i="55"/>
  <c r="X3038" i="55" s="1"/>
  <c r="W3039" i="55"/>
  <c r="X3039" i="55" s="1"/>
  <c r="W3040" i="55"/>
  <c r="X3040" i="55" s="1"/>
  <c r="W3041" i="55"/>
  <c r="X3041" i="55" s="1"/>
  <c r="W3042" i="55"/>
  <c r="X3042" i="55" s="1"/>
  <c r="W3043" i="55"/>
  <c r="X3043" i="55" s="1"/>
  <c r="W3044" i="55"/>
  <c r="X3044" i="55" s="1"/>
  <c r="W3045" i="55"/>
  <c r="X3045" i="55" s="1"/>
  <c r="W3046" i="55"/>
  <c r="X3046" i="55" s="1"/>
  <c r="W3047" i="55"/>
  <c r="X3047" i="55" s="1"/>
  <c r="W3048" i="55"/>
  <c r="X3048" i="55" s="1"/>
  <c r="W3049" i="55"/>
  <c r="X3049" i="55" s="1"/>
  <c r="W3050" i="55"/>
  <c r="X3050" i="55" s="1"/>
  <c r="W3051" i="55"/>
  <c r="X3051" i="55" s="1"/>
  <c r="W3052" i="55"/>
  <c r="X3052" i="55" s="1"/>
  <c r="W3053" i="55"/>
  <c r="X3053" i="55" s="1"/>
  <c r="W3054" i="55"/>
  <c r="X3054" i="55" s="1"/>
  <c r="W3055" i="55"/>
  <c r="X3055" i="55" s="1"/>
  <c r="W3056" i="55"/>
  <c r="X3056" i="55" s="1"/>
  <c r="W3057" i="55"/>
  <c r="X3057" i="55" s="1"/>
  <c r="W3058" i="55"/>
  <c r="X3058" i="55" s="1"/>
  <c r="W3059" i="55"/>
  <c r="X3059" i="55" s="1"/>
  <c r="W3060" i="55"/>
  <c r="X3060" i="55" s="1"/>
  <c r="W3061" i="55"/>
  <c r="X3061" i="55" s="1"/>
  <c r="W3062" i="55"/>
  <c r="X3062" i="55" s="1"/>
  <c r="W3063" i="55"/>
  <c r="X3063" i="55" s="1"/>
  <c r="W3064" i="55"/>
  <c r="X3064" i="55" s="1"/>
  <c r="W3065" i="55"/>
  <c r="X3065" i="55" s="1"/>
  <c r="W3066" i="55"/>
  <c r="X3066" i="55" s="1"/>
  <c r="W3067" i="55"/>
  <c r="X3067" i="55" s="1"/>
  <c r="W3068" i="55"/>
  <c r="X3068" i="55" s="1"/>
  <c r="W3069" i="55"/>
  <c r="X3069" i="55" s="1"/>
  <c r="W3070" i="55"/>
  <c r="X3070" i="55" s="1"/>
  <c r="W3071" i="55"/>
  <c r="X3071" i="55" s="1"/>
  <c r="W3072" i="55"/>
  <c r="X3072" i="55" s="1"/>
  <c r="W3073" i="55"/>
  <c r="X3073" i="55" s="1"/>
  <c r="W3074" i="55"/>
  <c r="X3074" i="55" s="1"/>
  <c r="W3075" i="55"/>
  <c r="X3075" i="55" s="1"/>
  <c r="W3076" i="55"/>
  <c r="X3076" i="55" s="1"/>
  <c r="W3077" i="55"/>
  <c r="X3077" i="55" s="1"/>
  <c r="W3078" i="55"/>
  <c r="X3078" i="55" s="1"/>
  <c r="W3079" i="55"/>
  <c r="X3079" i="55" s="1"/>
  <c r="W3080" i="55"/>
  <c r="X3080" i="55" s="1"/>
  <c r="W3081" i="55"/>
  <c r="X3081" i="55" s="1"/>
  <c r="W3082" i="55"/>
  <c r="X3082" i="55" s="1"/>
  <c r="W3083" i="55"/>
  <c r="X3083" i="55" s="1"/>
  <c r="W3084" i="55"/>
  <c r="X3084" i="55" s="1"/>
  <c r="W3085" i="55"/>
  <c r="X3085" i="55" s="1"/>
  <c r="W3086" i="55"/>
  <c r="X3086" i="55" s="1"/>
  <c r="W3087" i="55"/>
  <c r="X3087" i="55" s="1"/>
  <c r="W3088" i="55"/>
  <c r="X3088" i="55" s="1"/>
  <c r="W3089" i="55"/>
  <c r="X3089" i="55" s="1"/>
  <c r="W3090" i="55"/>
  <c r="X3090" i="55" s="1"/>
  <c r="W3091" i="55"/>
  <c r="X3091" i="55" s="1"/>
  <c r="W3092" i="55"/>
  <c r="X3092" i="55" s="1"/>
  <c r="W3093" i="55"/>
  <c r="X3093" i="55" s="1"/>
  <c r="W3094" i="55"/>
  <c r="X3094" i="55" s="1"/>
  <c r="W3095" i="55"/>
  <c r="X3095" i="55" s="1"/>
  <c r="W3096" i="55"/>
  <c r="X3096" i="55" s="1"/>
  <c r="W3097" i="55"/>
  <c r="X3097" i="55" s="1"/>
  <c r="W3098" i="55"/>
  <c r="X3098" i="55" s="1"/>
  <c r="W3099" i="55"/>
  <c r="X3099" i="55" s="1"/>
  <c r="W3100" i="55"/>
  <c r="X3100" i="55" s="1"/>
  <c r="W3101" i="55"/>
  <c r="X3101" i="55" s="1"/>
  <c r="W3102" i="55"/>
  <c r="X3102" i="55" s="1"/>
  <c r="W3103" i="55"/>
  <c r="X3103" i="55" s="1"/>
  <c r="W3104" i="55"/>
  <c r="X3104" i="55" s="1"/>
  <c r="W3105" i="55"/>
  <c r="X3105" i="55" s="1"/>
  <c r="W3106" i="55"/>
  <c r="X3106" i="55" s="1"/>
  <c r="W3107" i="55"/>
  <c r="X3107" i="55" s="1"/>
  <c r="W3108" i="55"/>
  <c r="X3108" i="55" s="1"/>
  <c r="W3109" i="55"/>
  <c r="X3109" i="55" s="1"/>
  <c r="W3110" i="55"/>
  <c r="X3110" i="55" s="1"/>
  <c r="W3111" i="55"/>
  <c r="X3111" i="55" s="1"/>
  <c r="W3112" i="55"/>
  <c r="X3112" i="55" s="1"/>
  <c r="W3113" i="55"/>
  <c r="X3113" i="55" s="1"/>
  <c r="W3114" i="55"/>
  <c r="X3114" i="55" s="1"/>
  <c r="W3115" i="55"/>
  <c r="X3115" i="55" s="1"/>
  <c r="W3116" i="55"/>
  <c r="X3116" i="55" s="1"/>
  <c r="W3117" i="55"/>
  <c r="X3117" i="55" s="1"/>
  <c r="W3118" i="55"/>
  <c r="X3118" i="55" s="1"/>
  <c r="W3119" i="55"/>
  <c r="X3119" i="55" s="1"/>
  <c r="W3120" i="55"/>
  <c r="X3120" i="55" s="1"/>
  <c r="W3121" i="55"/>
  <c r="X3121" i="55" s="1"/>
  <c r="W3122" i="55"/>
  <c r="X3122" i="55" s="1"/>
  <c r="W3123" i="55"/>
  <c r="X3123" i="55" s="1"/>
  <c r="W3124" i="55"/>
  <c r="X3124" i="55" s="1"/>
  <c r="W3125" i="55"/>
  <c r="X3125" i="55" s="1"/>
  <c r="W3126" i="55"/>
  <c r="X3126" i="55" s="1"/>
  <c r="W3127" i="55"/>
  <c r="X3127" i="55" s="1"/>
  <c r="W3128" i="55"/>
  <c r="X3128" i="55" s="1"/>
  <c r="W3129" i="55"/>
  <c r="X3129" i="55" s="1"/>
  <c r="W3130" i="55"/>
  <c r="X3130" i="55" s="1"/>
  <c r="W3131" i="55"/>
  <c r="X3131" i="55" s="1"/>
  <c r="W3132" i="55"/>
  <c r="X3132" i="55" s="1"/>
  <c r="W3133" i="55"/>
  <c r="X3133" i="55" s="1"/>
  <c r="W3134" i="55"/>
  <c r="X3134" i="55" s="1"/>
  <c r="W3135" i="55"/>
  <c r="X3135" i="55" s="1"/>
  <c r="W3136" i="55"/>
  <c r="X3136" i="55" s="1"/>
  <c r="W3137" i="55"/>
  <c r="X3137" i="55" s="1"/>
  <c r="W3138" i="55"/>
  <c r="X3138" i="55" s="1"/>
  <c r="W3139" i="55"/>
  <c r="X3139" i="55" s="1"/>
  <c r="W3140" i="55"/>
  <c r="X3140" i="55" s="1"/>
  <c r="W3141" i="55"/>
  <c r="X3141" i="55" s="1"/>
  <c r="W3142" i="55"/>
  <c r="X3142" i="55" s="1"/>
  <c r="W3143" i="55"/>
  <c r="X3143" i="55" s="1"/>
  <c r="W3144" i="55"/>
  <c r="X3144" i="55" s="1"/>
  <c r="W3145" i="55"/>
  <c r="X3145" i="55" s="1"/>
  <c r="W3146" i="55"/>
  <c r="W3147" i="55"/>
  <c r="W3148" i="55"/>
  <c r="W3149" i="55"/>
  <c r="W3150" i="55"/>
  <c r="W3151" i="55"/>
  <c r="W3152" i="55"/>
  <c r="W3153" i="55"/>
  <c r="W3154" i="55"/>
  <c r="W3155" i="55"/>
  <c r="W3156" i="55"/>
  <c r="W3157" i="55"/>
  <c r="W3158" i="55"/>
  <c r="W3159" i="55"/>
  <c r="W3160" i="55"/>
  <c r="W3161" i="55"/>
  <c r="W3162" i="55"/>
  <c r="W3163" i="55"/>
  <c r="W3164" i="55"/>
  <c r="W3165" i="55"/>
  <c r="W3166" i="55"/>
  <c r="W3167" i="55"/>
  <c r="W3168" i="55"/>
  <c r="W3169" i="55"/>
  <c r="W3170" i="55"/>
  <c r="W3171" i="55"/>
  <c r="W3172" i="55"/>
  <c r="W3173" i="55"/>
  <c r="W3174" i="55"/>
  <c r="W3175" i="55"/>
  <c r="W3176" i="55"/>
  <c r="W3177" i="55"/>
  <c r="W3178" i="55"/>
  <c r="W3179" i="55"/>
  <c r="W3180" i="55"/>
  <c r="W3181" i="55"/>
  <c r="W3182" i="55"/>
  <c r="W3183" i="55"/>
  <c r="W3184" i="55"/>
  <c r="W3185" i="55"/>
  <c r="W3186" i="55"/>
  <c r="W3187" i="55"/>
  <c r="W3188" i="55"/>
  <c r="W3189" i="55"/>
  <c r="W3190" i="55"/>
  <c r="W3191" i="55"/>
  <c r="W3192" i="55"/>
  <c r="W3193" i="55"/>
  <c r="W3194" i="55"/>
  <c r="W3195" i="55"/>
  <c r="W3196" i="55"/>
  <c r="W3197" i="55"/>
  <c r="W3198" i="55"/>
  <c r="W3199" i="55"/>
  <c r="W3200" i="55"/>
  <c r="W3201" i="55"/>
  <c r="W3202" i="55"/>
  <c r="W3203" i="55"/>
  <c r="W3204" i="55"/>
  <c r="W3205" i="55"/>
  <c r="W3206" i="55"/>
  <c r="W3207" i="55"/>
  <c r="W3208" i="55"/>
  <c r="W3209" i="55"/>
  <c r="W3210" i="55"/>
  <c r="W3211" i="55"/>
  <c r="W3212" i="55"/>
  <c r="W3213" i="55"/>
  <c r="W3214" i="55"/>
  <c r="W3215" i="55"/>
  <c r="W3216" i="55"/>
  <c r="W3217" i="55"/>
  <c r="W3218" i="55"/>
  <c r="W3219" i="55"/>
  <c r="W3220" i="55"/>
  <c r="W3221" i="55"/>
  <c r="W3222" i="55"/>
  <c r="W3223" i="55"/>
  <c r="W3224" i="55"/>
  <c r="W3225" i="55"/>
  <c r="W3226" i="55"/>
  <c r="W3227" i="55"/>
  <c r="W3228" i="55"/>
  <c r="W3229" i="55"/>
  <c r="W3230" i="55"/>
  <c r="W3231" i="55"/>
  <c r="W3232" i="55"/>
  <c r="W3233" i="55"/>
  <c r="W3234" i="55"/>
  <c r="W3235" i="55"/>
  <c r="W3236" i="55"/>
  <c r="W3237" i="55"/>
  <c r="W3238" i="55"/>
  <c r="W3239" i="55"/>
  <c r="W3240" i="55"/>
  <c r="W3241" i="55"/>
  <c r="W3242" i="55"/>
  <c r="W3243" i="55"/>
  <c r="W3244" i="55"/>
  <c r="W3245" i="55"/>
  <c r="W3246" i="55"/>
  <c r="W3247" i="55"/>
  <c r="W3248" i="55"/>
  <c r="W3249" i="55"/>
  <c r="W3250" i="55"/>
  <c r="W3251" i="55"/>
  <c r="W3252" i="55"/>
  <c r="W3253" i="55"/>
  <c r="W3254" i="55"/>
  <c r="W3255" i="55"/>
  <c r="W3256" i="55"/>
  <c r="W3257" i="55"/>
  <c r="W3258" i="55"/>
  <c r="W3259" i="55"/>
  <c r="W3260" i="55"/>
  <c r="W3261" i="55"/>
  <c r="W3262" i="55"/>
  <c r="W3263" i="55"/>
  <c r="W3264" i="55"/>
  <c r="W3265" i="55"/>
  <c r="W3266" i="55"/>
  <c r="W3267" i="55"/>
  <c r="W3268" i="55"/>
  <c r="W3269" i="55"/>
  <c r="W3270" i="55"/>
  <c r="W3271" i="55"/>
  <c r="W3272" i="55"/>
  <c r="W3273" i="55"/>
  <c r="W3274" i="55"/>
  <c r="W3275" i="55"/>
  <c r="W3276" i="55"/>
  <c r="W3277" i="55"/>
  <c r="W3278" i="55"/>
  <c r="W3279" i="55"/>
  <c r="W3280" i="55"/>
  <c r="W3281" i="55"/>
  <c r="W3282" i="55"/>
  <c r="W3283" i="55"/>
  <c r="W3284" i="55"/>
  <c r="W3285" i="55"/>
  <c r="W3286" i="55"/>
  <c r="W3287" i="55"/>
  <c r="W3288" i="55"/>
  <c r="W3289" i="55"/>
  <c r="W3290" i="55"/>
  <c r="W3291" i="55"/>
  <c r="W3292" i="55"/>
  <c r="W3293" i="55"/>
  <c r="W3294" i="55"/>
  <c r="W3295" i="55"/>
  <c r="W3296" i="55"/>
  <c r="W3297" i="55"/>
  <c r="W3298" i="55"/>
  <c r="W3299" i="55"/>
  <c r="W3300" i="55"/>
  <c r="W3301" i="55"/>
  <c r="W3302" i="55"/>
  <c r="W3303" i="55"/>
  <c r="W3304" i="55"/>
  <c r="W3305" i="55"/>
  <c r="W3306" i="55"/>
  <c r="W3307" i="55"/>
  <c r="W3308" i="55"/>
  <c r="W3309" i="55"/>
  <c r="W3310" i="55"/>
  <c r="W3311" i="55"/>
  <c r="W3312" i="55"/>
  <c r="W3313" i="55"/>
  <c r="W3314" i="55"/>
  <c r="W3315" i="55"/>
  <c r="W3316" i="55"/>
  <c r="W3317" i="55"/>
  <c r="W3318" i="55"/>
  <c r="W3319" i="55"/>
  <c r="W3320" i="55"/>
  <c r="W3321" i="55"/>
  <c r="W3322" i="55"/>
  <c r="W3323" i="55"/>
  <c r="W3324" i="55"/>
  <c r="W3325" i="55"/>
  <c r="W3326" i="55"/>
  <c r="W3327" i="55"/>
  <c r="W3328" i="55"/>
  <c r="W3329" i="55"/>
  <c r="W3330" i="55"/>
  <c r="W3331" i="55"/>
  <c r="W3332" i="55"/>
  <c r="W3333" i="55"/>
  <c r="W3334" i="55"/>
  <c r="W3335" i="55"/>
  <c r="W3336" i="55"/>
  <c r="W3337" i="55"/>
  <c r="W3338" i="55"/>
  <c r="W3339" i="55"/>
  <c r="W3340" i="55"/>
  <c r="W3341" i="55"/>
  <c r="W3342" i="55"/>
  <c r="W3343" i="55"/>
  <c r="W3344" i="55"/>
  <c r="W3345" i="55"/>
  <c r="W3346" i="55"/>
  <c r="W3347" i="55"/>
  <c r="W3348" i="55"/>
  <c r="W3349" i="55"/>
  <c r="W3350" i="55"/>
  <c r="W3351" i="55"/>
  <c r="W3352" i="55"/>
  <c r="W3353" i="55"/>
  <c r="W3354" i="55"/>
  <c r="W3355" i="55"/>
  <c r="W3356" i="55"/>
  <c r="W3357" i="55"/>
  <c r="W3358" i="55"/>
  <c r="W3359" i="55"/>
  <c r="W3360" i="55"/>
  <c r="W3361" i="55"/>
  <c r="W3362" i="55"/>
  <c r="W3363" i="55"/>
  <c r="W3364" i="55"/>
  <c r="W3365" i="55"/>
  <c r="W3366" i="55"/>
  <c r="W3367" i="55"/>
  <c r="W3368" i="55"/>
  <c r="W3369" i="55"/>
  <c r="W3370" i="55"/>
  <c r="W3371" i="55"/>
  <c r="W3372" i="55"/>
  <c r="W3373" i="55"/>
  <c r="W3374" i="55"/>
  <c r="W3375" i="55"/>
  <c r="W3376" i="55"/>
  <c r="W3377" i="55"/>
  <c r="W3378" i="55"/>
  <c r="W3379" i="55"/>
  <c r="W3380" i="55"/>
  <c r="W3381" i="55"/>
  <c r="W3382" i="55"/>
  <c r="W3383" i="55"/>
  <c r="W3384" i="55"/>
  <c r="W3385" i="55"/>
  <c r="W3386" i="55"/>
  <c r="W3387" i="55"/>
  <c r="W3388" i="55"/>
  <c r="W3389" i="55"/>
  <c r="W3390" i="55"/>
  <c r="W3391" i="55"/>
  <c r="W3392" i="55"/>
  <c r="W3393" i="55"/>
  <c r="W3394" i="55"/>
  <c r="W3395" i="55"/>
  <c r="W3396" i="55"/>
  <c r="W3397" i="55"/>
  <c r="W3398" i="55"/>
  <c r="W3399" i="55"/>
  <c r="W3400" i="55"/>
  <c r="W3401" i="55"/>
  <c r="W3402" i="55"/>
  <c r="W3403" i="55"/>
  <c r="W3404" i="55"/>
  <c r="W3405" i="55"/>
  <c r="W3406" i="55"/>
  <c r="W3407" i="55"/>
  <c r="W3408" i="55"/>
  <c r="W3409" i="55"/>
  <c r="W3410" i="55"/>
  <c r="W3411" i="55"/>
  <c r="W3412" i="55"/>
  <c r="W3413" i="55"/>
  <c r="W3414" i="55"/>
  <c r="W3415" i="55"/>
  <c r="W3416" i="55"/>
  <c r="W3417" i="55"/>
  <c r="W3418" i="55"/>
  <c r="W3419" i="55"/>
  <c r="W3420" i="55"/>
  <c r="W3421" i="55"/>
  <c r="W3422" i="55"/>
  <c r="W3423" i="55"/>
  <c r="X3423" i="55" s="1"/>
  <c r="W3424" i="55"/>
  <c r="X3424" i="55" s="1"/>
  <c r="W3425" i="55"/>
  <c r="X3425" i="55" s="1"/>
  <c r="W3426" i="55"/>
  <c r="X3426" i="55" s="1"/>
  <c r="W3427" i="55"/>
  <c r="W3428" i="55"/>
  <c r="X3428" i="55" s="1"/>
  <c r="W3429" i="55"/>
  <c r="X3429" i="55" s="1"/>
  <c r="W3430" i="55"/>
  <c r="X3430" i="55" s="1"/>
  <c r="W3431" i="55"/>
  <c r="X3431" i="55" s="1"/>
  <c r="W3432" i="55"/>
  <c r="X3432" i="55" s="1"/>
  <c r="W3433" i="55"/>
  <c r="X3433" i="55" s="1"/>
  <c r="W3434" i="55"/>
  <c r="X3434" i="55" s="1"/>
  <c r="W3435" i="55"/>
  <c r="W3436" i="55"/>
  <c r="X3436" i="55" s="1"/>
  <c r="W3437" i="55"/>
  <c r="X3437" i="55" s="1"/>
  <c r="W3438" i="55"/>
  <c r="X3438" i="55" s="1"/>
  <c r="W3439" i="55"/>
  <c r="X3439" i="55" s="1"/>
  <c r="W3440" i="55"/>
  <c r="X3440" i="55" s="1"/>
  <c r="W3441" i="55"/>
  <c r="X3441" i="55" s="1"/>
  <c r="W3442" i="55"/>
  <c r="X3442" i="55" s="1"/>
  <c r="W3443" i="55"/>
  <c r="X3443" i="55" s="1"/>
  <c r="W3444" i="55"/>
  <c r="X3444" i="55" s="1"/>
  <c r="W3445" i="55"/>
  <c r="X3445" i="55" s="1"/>
  <c r="W3446" i="55"/>
  <c r="X3446" i="55" s="1"/>
  <c r="W3447" i="55"/>
  <c r="X3447" i="55" s="1"/>
  <c r="W3448" i="55"/>
  <c r="X3448" i="55" s="1"/>
  <c r="W3449" i="55"/>
  <c r="X3449" i="55" s="1"/>
  <c r="W3450" i="55"/>
  <c r="X3450" i="55" s="1"/>
  <c r="W3451" i="55"/>
  <c r="X3451" i="55" s="1"/>
  <c r="W3452" i="55"/>
  <c r="X3452" i="55" s="1"/>
  <c r="W3453" i="55"/>
  <c r="X3453" i="55" s="1"/>
  <c r="W3454" i="55"/>
  <c r="X3454" i="55" s="1"/>
  <c r="W3455" i="55"/>
  <c r="X3455" i="55" s="1"/>
  <c r="W3456" i="55"/>
  <c r="X3456" i="55" s="1"/>
  <c r="W3457" i="55"/>
  <c r="X3457" i="55" s="1"/>
  <c r="W3458" i="55"/>
  <c r="X3458" i="55" s="1"/>
  <c r="W3459" i="55"/>
  <c r="X3459" i="55" s="1"/>
  <c r="W3460" i="55"/>
  <c r="X3460" i="55" s="1"/>
  <c r="W3461" i="55"/>
  <c r="X3461" i="55" s="1"/>
  <c r="W3462" i="55"/>
  <c r="X3462" i="55" s="1"/>
  <c r="W3463" i="55"/>
  <c r="X3463" i="55" s="1"/>
  <c r="W3464" i="55"/>
  <c r="X3464" i="55" s="1"/>
  <c r="W3465" i="55"/>
  <c r="X3465" i="55" s="1"/>
  <c r="W3466" i="55"/>
  <c r="X3466" i="55" s="1"/>
  <c r="W3467" i="55"/>
  <c r="X3467" i="55" s="1"/>
  <c r="W3468" i="55"/>
  <c r="X3468" i="55" s="1"/>
  <c r="W3469" i="55"/>
  <c r="X3469" i="55" s="1"/>
  <c r="W3470" i="55"/>
  <c r="X3470" i="55" s="1"/>
  <c r="W3471" i="55"/>
  <c r="X3471" i="55" s="1"/>
  <c r="W3472" i="55"/>
  <c r="X3472" i="55" s="1"/>
  <c r="W3473" i="55"/>
  <c r="X3473" i="55" s="1"/>
  <c r="W3474" i="55"/>
  <c r="X3474" i="55" s="1"/>
  <c r="W3475" i="55"/>
  <c r="X3475" i="55" s="1"/>
  <c r="W3476" i="55"/>
  <c r="X3476" i="55" s="1"/>
  <c r="W3477" i="55"/>
  <c r="X3477" i="55" s="1"/>
  <c r="W3478" i="55"/>
  <c r="X3478" i="55" s="1"/>
  <c r="W3479" i="55"/>
  <c r="X3479" i="55" s="1"/>
  <c r="W3480" i="55"/>
  <c r="X3480" i="55" s="1"/>
  <c r="W3481" i="55"/>
  <c r="X3481" i="55" s="1"/>
  <c r="W3482" i="55"/>
  <c r="X3482" i="55" s="1"/>
  <c r="W3483" i="55"/>
  <c r="X3483" i="55" s="1"/>
  <c r="W3484" i="55"/>
  <c r="X3484" i="55" s="1"/>
  <c r="W3485" i="55"/>
  <c r="X3485" i="55" s="1"/>
  <c r="W3486" i="55"/>
  <c r="X3486" i="55" s="1"/>
  <c r="W3487" i="55"/>
  <c r="X3487" i="55" s="1"/>
  <c r="W3488" i="55"/>
  <c r="X3488" i="55" s="1"/>
  <c r="W3489" i="55"/>
  <c r="X3489" i="55" s="1"/>
  <c r="W3490" i="55"/>
  <c r="X3490" i="55" s="1"/>
  <c r="W3491" i="55"/>
  <c r="X3491" i="55" s="1"/>
  <c r="W3492" i="55"/>
  <c r="X3492" i="55" s="1"/>
  <c r="W3493" i="55"/>
  <c r="X3493" i="55" s="1"/>
  <c r="W3494" i="55"/>
  <c r="X3494" i="55" s="1"/>
  <c r="W3495" i="55"/>
  <c r="X3495" i="55" s="1"/>
  <c r="W3496" i="55"/>
  <c r="X3496" i="55" s="1"/>
  <c r="W3497" i="55"/>
  <c r="X3497" i="55" s="1"/>
  <c r="W3498" i="55"/>
  <c r="X3498" i="55" s="1"/>
  <c r="W3499" i="55"/>
  <c r="X3499" i="55" s="1"/>
  <c r="W3500" i="55"/>
  <c r="X3500" i="55" s="1"/>
  <c r="W3501" i="55"/>
  <c r="X3501" i="55" s="1"/>
  <c r="W3502" i="55"/>
  <c r="X3502" i="55" s="1"/>
  <c r="W3503" i="55"/>
  <c r="X3503" i="55" s="1"/>
  <c r="W3504" i="55"/>
  <c r="X3504" i="55" s="1"/>
  <c r="W3505" i="55"/>
  <c r="X3505" i="55" s="1"/>
  <c r="W3506" i="55"/>
  <c r="X3506" i="55" s="1"/>
  <c r="W3507" i="55"/>
  <c r="X3507" i="55" s="1"/>
  <c r="W3508" i="55"/>
  <c r="X3508" i="55" s="1"/>
  <c r="W3509" i="55"/>
  <c r="X3509" i="55" s="1"/>
  <c r="W3510" i="55"/>
  <c r="X3510" i="55" s="1"/>
  <c r="W3511" i="55"/>
  <c r="X3511" i="55" s="1"/>
  <c r="W3512" i="55"/>
  <c r="X3512" i="55" s="1"/>
  <c r="W3513" i="55"/>
  <c r="Z3513" i="55" s="1"/>
  <c r="W3514" i="55"/>
  <c r="W3515" i="55"/>
  <c r="Z3515" i="55" s="1"/>
  <c r="W3516" i="55"/>
  <c r="W3517" i="55"/>
  <c r="Z3517" i="55" s="1"/>
  <c r="W3518" i="55"/>
  <c r="W3519" i="55"/>
  <c r="W3520" i="55"/>
  <c r="Z3520" i="55" s="1"/>
  <c r="W3521" i="55"/>
  <c r="Z3521" i="55" s="1"/>
  <c r="W3522" i="55"/>
  <c r="W3523" i="55"/>
  <c r="Z3523" i="55" s="1"/>
  <c r="W3524" i="55"/>
  <c r="W3525" i="55"/>
  <c r="W3526" i="55"/>
  <c r="X3526" i="55" s="1"/>
  <c r="W3527" i="55"/>
  <c r="Z3527" i="55" s="1"/>
  <c r="W3528" i="55"/>
  <c r="Z3528" i="55" s="1"/>
  <c r="W3529" i="55"/>
  <c r="Z3529" i="55" s="1"/>
  <c r="W3530" i="55"/>
  <c r="W3531" i="55"/>
  <c r="Z3531" i="55" s="1"/>
  <c r="W3532" i="55"/>
  <c r="W3533" i="55"/>
  <c r="Z3533" i="55" s="1"/>
  <c r="W3534" i="55"/>
  <c r="W3535" i="55"/>
  <c r="Z3535" i="55" s="1"/>
  <c r="W3536" i="55"/>
  <c r="Z3536" i="55" s="1"/>
  <c r="W3537" i="55"/>
  <c r="Z3537" i="55" s="1"/>
  <c r="W3538" i="55"/>
  <c r="W3539" i="55"/>
  <c r="Z3539" i="55" s="1"/>
  <c r="W3540" i="55"/>
  <c r="W3541" i="55"/>
  <c r="Z3541" i="55" s="1"/>
  <c r="W3542" i="55"/>
  <c r="W3543" i="55"/>
  <c r="Z3543" i="55" s="1"/>
  <c r="W3544" i="55"/>
  <c r="Z3544" i="55" s="1"/>
  <c r="W3545" i="55"/>
  <c r="Z3545" i="55" s="1"/>
  <c r="W3546" i="55"/>
  <c r="Z3546" i="55" s="1"/>
  <c r="W3547" i="55"/>
  <c r="Z3547" i="55" s="1"/>
  <c r="W3548" i="55"/>
  <c r="Z3548" i="55" s="1"/>
  <c r="W3549" i="55"/>
  <c r="Z3549" i="55" s="1"/>
  <c r="W3550" i="55"/>
  <c r="Z3550" i="55" s="1"/>
  <c r="W3551" i="55"/>
  <c r="Z3551" i="55" s="1"/>
  <c r="W3552" i="55"/>
  <c r="Z3552" i="55" s="1"/>
  <c r="W3553" i="55"/>
  <c r="Z3553" i="55" s="1"/>
  <c r="W3554" i="55"/>
  <c r="Z3554" i="55" s="1"/>
  <c r="W3555" i="55"/>
  <c r="Z3555" i="55" s="1"/>
  <c r="W3556" i="55"/>
  <c r="Z3556" i="55" s="1"/>
  <c r="W3557" i="55"/>
  <c r="Z3557" i="55" s="1"/>
  <c r="W3558" i="55"/>
  <c r="Z3558" i="55" s="1"/>
  <c r="W3559" i="55"/>
  <c r="Z3559" i="55" s="1"/>
  <c r="W3560" i="55"/>
  <c r="Z3560" i="55" s="1"/>
  <c r="W3561" i="55"/>
  <c r="Z3561" i="55" s="1"/>
  <c r="W3562" i="55"/>
  <c r="Z3562" i="55" s="1"/>
  <c r="W3563" i="55"/>
  <c r="Z3563" i="55" s="1"/>
  <c r="W3564" i="55"/>
  <c r="Z3564" i="55" s="1"/>
  <c r="W3565" i="55"/>
  <c r="Z3565" i="55" s="1"/>
  <c r="W3566" i="55"/>
  <c r="Z3566" i="55" s="1"/>
  <c r="W3567" i="55"/>
  <c r="Z3567" i="55" s="1"/>
  <c r="W3568" i="55"/>
  <c r="Z3568" i="55" s="1"/>
  <c r="W3569" i="55"/>
  <c r="Z3569" i="55" s="1"/>
  <c r="W3570" i="55"/>
  <c r="Z3570" i="55" s="1"/>
  <c r="W3571" i="55"/>
  <c r="Z3571" i="55" s="1"/>
  <c r="W3572" i="55"/>
  <c r="Z3572" i="55" s="1"/>
  <c r="W3573" i="55"/>
  <c r="Z3573" i="55" s="1"/>
  <c r="W3574" i="55"/>
  <c r="Z3574" i="55" s="1"/>
  <c r="W3575" i="55"/>
  <c r="Z3575" i="55" s="1"/>
  <c r="W3576" i="55"/>
  <c r="Z3576" i="55" s="1"/>
  <c r="W3577" i="55"/>
  <c r="Z3577" i="55" s="1"/>
  <c r="W3578" i="55"/>
  <c r="Z3578" i="55" s="1"/>
  <c r="W3579" i="55"/>
  <c r="Z3579" i="55" s="1"/>
  <c r="W3580" i="55"/>
  <c r="Z3580" i="55" s="1"/>
  <c r="W3581" i="55"/>
  <c r="Z3581" i="55" s="1"/>
  <c r="W3582" i="55"/>
  <c r="Z3582" i="55" s="1"/>
  <c r="W3583" i="55"/>
  <c r="Z3583" i="55" s="1"/>
  <c r="W3584" i="55"/>
  <c r="Z3584" i="55" s="1"/>
  <c r="W3585" i="55"/>
  <c r="Z3585" i="55" s="1"/>
  <c r="W3586" i="55"/>
  <c r="Z3586" i="55" s="1"/>
  <c r="W3587" i="55"/>
  <c r="Z3587" i="55" s="1"/>
  <c r="W3588" i="55"/>
  <c r="Z3588" i="55" s="1"/>
  <c r="W3589" i="55"/>
  <c r="Z3589" i="55" s="1"/>
  <c r="W3590" i="55"/>
  <c r="Z3590" i="55" s="1"/>
  <c r="W3591" i="55"/>
  <c r="Z3591" i="55" s="1"/>
  <c r="W3592" i="55"/>
  <c r="Z3592" i="55" s="1"/>
  <c r="W3593" i="55"/>
  <c r="W3594" i="55"/>
  <c r="W3595" i="55"/>
  <c r="W3596" i="55"/>
  <c r="W3597" i="55"/>
  <c r="W3598" i="55"/>
  <c r="W3599" i="55"/>
  <c r="W3600" i="55"/>
  <c r="W3601" i="55"/>
  <c r="W3602" i="55"/>
  <c r="W3603" i="55"/>
  <c r="W3604" i="55"/>
  <c r="W3605" i="55"/>
  <c r="W3606" i="55"/>
  <c r="W3607" i="55"/>
  <c r="W3608" i="55"/>
  <c r="W3609" i="55"/>
  <c r="W3610" i="55"/>
  <c r="W3611" i="55"/>
  <c r="W3612" i="55"/>
  <c r="W3613" i="55"/>
  <c r="W3614" i="55"/>
  <c r="W3615" i="55"/>
  <c r="W3616" i="55"/>
  <c r="W3617" i="55"/>
  <c r="W3618" i="55"/>
  <c r="W3619" i="55"/>
  <c r="W3620" i="55"/>
  <c r="W3621" i="55"/>
  <c r="Z3621" i="55" s="1"/>
  <c r="W3622" i="55"/>
  <c r="W3623" i="55"/>
  <c r="Z3623" i="55" s="1"/>
  <c r="W3624" i="55"/>
  <c r="W3625" i="55"/>
  <c r="Z3625" i="55" s="1"/>
  <c r="W3626" i="55"/>
  <c r="W3627" i="55"/>
  <c r="Z3627" i="55" s="1"/>
  <c r="W3628" i="55"/>
  <c r="W3629" i="55"/>
  <c r="Z3629" i="55" s="1"/>
  <c r="W3630" i="55"/>
  <c r="X3630" i="55" s="1"/>
  <c r="W3631" i="55"/>
  <c r="Z3631" i="55" s="1"/>
  <c r="W3632" i="55"/>
  <c r="W3633" i="55"/>
  <c r="Z3633" i="55" s="1"/>
  <c r="W3634" i="55"/>
  <c r="X3634" i="55" s="1"/>
  <c r="W3635" i="55"/>
  <c r="Z3635" i="55" s="1"/>
  <c r="W3636" i="55"/>
  <c r="W3637" i="55"/>
  <c r="Z3637" i="55" s="1"/>
  <c r="W3638" i="55"/>
  <c r="X3638" i="55" s="1"/>
  <c r="W3639" i="55"/>
  <c r="Z3639" i="55" s="1"/>
  <c r="W3640" i="55"/>
  <c r="Z3640" i="55" s="1"/>
  <c r="W3641" i="55"/>
  <c r="Z3641" i="55" s="1"/>
  <c r="W3642" i="55"/>
  <c r="Z3642" i="55" s="1"/>
  <c r="W3643" i="55"/>
  <c r="Z3643" i="55" s="1"/>
  <c r="W3644" i="55"/>
  <c r="W3645" i="55"/>
  <c r="Z3645" i="55" s="1"/>
  <c r="W3646" i="55"/>
  <c r="W3647" i="55"/>
  <c r="Z3647" i="55" s="1"/>
  <c r="W3648" i="55"/>
  <c r="Z3648" i="55" s="1"/>
  <c r="W3649" i="55"/>
  <c r="Z3649" i="55" s="1"/>
  <c r="W3650" i="55"/>
  <c r="W3651" i="55"/>
  <c r="Z3651" i="55" s="1"/>
  <c r="W3652" i="55"/>
  <c r="X3652" i="55" s="1"/>
  <c r="W3653" i="55"/>
  <c r="Z3653" i="55" s="1"/>
  <c r="W3654" i="55"/>
  <c r="W3655" i="55"/>
  <c r="Z3655" i="55" s="1"/>
  <c r="W3656" i="55"/>
  <c r="W3657" i="55"/>
  <c r="Z3657" i="55" s="1"/>
  <c r="W3658" i="55"/>
  <c r="X3658" i="55" s="1"/>
  <c r="W3659" i="55"/>
  <c r="Z3659" i="55" s="1"/>
  <c r="W3660" i="55"/>
  <c r="W3661" i="55"/>
  <c r="Z3661" i="55" s="1"/>
  <c r="W3662" i="55"/>
  <c r="W3663" i="55"/>
  <c r="Z3663" i="55" s="1"/>
  <c r="W3664" i="55"/>
  <c r="Z3664" i="55" s="1"/>
  <c r="W3665" i="55"/>
  <c r="Z3665" i="55" s="1"/>
  <c r="W3666" i="55"/>
  <c r="Z3666" i="55" s="1"/>
  <c r="W3667" i="55"/>
  <c r="Z3667" i="55" s="1"/>
  <c r="W3668" i="55"/>
  <c r="X3668" i="55" s="1"/>
  <c r="W3669" i="55"/>
  <c r="Z3669" i="55" s="1"/>
  <c r="W3670" i="55"/>
  <c r="W3671" i="55"/>
  <c r="Z3671" i="55" s="1"/>
  <c r="W3672" i="55"/>
  <c r="W3673" i="55"/>
  <c r="Z3673" i="55" s="1"/>
  <c r="W3674" i="55"/>
  <c r="Z3674" i="55" s="1"/>
  <c r="W3675" i="55"/>
  <c r="Z3675" i="55" s="1"/>
  <c r="W3676" i="55"/>
  <c r="W3677" i="55"/>
  <c r="Z3677" i="55" s="1"/>
  <c r="W3678" i="55"/>
  <c r="W3679" i="55"/>
  <c r="Z3679" i="55" s="1"/>
  <c r="W3680" i="55"/>
  <c r="W3681" i="55"/>
  <c r="W3682" i="55"/>
  <c r="W3683" i="55"/>
  <c r="W3684" i="55"/>
  <c r="W3685" i="55"/>
  <c r="Z3685" i="55" s="1"/>
  <c r="W3686" i="55"/>
  <c r="Z3686" i="55" s="1"/>
  <c r="W3687" i="55"/>
  <c r="Z3687" i="55" s="1"/>
  <c r="W3688" i="55"/>
  <c r="W3689" i="55"/>
  <c r="Z3689" i="55" s="1"/>
  <c r="W3690" i="55"/>
  <c r="Z3690" i="55" s="1"/>
  <c r="W3691" i="55"/>
  <c r="Z3691" i="55" s="1"/>
  <c r="W3692" i="55"/>
  <c r="W3693" i="55"/>
  <c r="Z3693" i="55" s="1"/>
  <c r="W3694" i="55"/>
  <c r="W3695" i="55"/>
  <c r="Z3695" i="55" s="1"/>
  <c r="W3696" i="55"/>
  <c r="W3697" i="55"/>
  <c r="Z3697" i="55" s="1"/>
  <c r="W3698" i="55"/>
  <c r="Z3698" i="55" s="1"/>
  <c r="W3699" i="55"/>
  <c r="Z3699" i="55" s="1"/>
  <c r="W3700" i="55"/>
  <c r="Z3700" i="55" s="1"/>
  <c r="W3701" i="55"/>
  <c r="Z3701" i="55" s="1"/>
  <c r="W3702" i="55"/>
  <c r="Z3702" i="55" s="1"/>
  <c r="W3703" i="55"/>
  <c r="Z3703" i="55" s="1"/>
  <c r="W3704" i="55"/>
  <c r="W3705" i="55"/>
  <c r="Z3705" i="55" s="1"/>
  <c r="W3706" i="55"/>
  <c r="W3707" i="55"/>
  <c r="Z3707" i="55" s="1"/>
  <c r="W3708" i="55"/>
  <c r="W3709" i="55"/>
  <c r="Z3709" i="55" s="1"/>
  <c r="W3710" i="55"/>
  <c r="W3711" i="55"/>
  <c r="Z3711" i="55" s="1"/>
  <c r="W3712" i="55"/>
  <c r="W3713" i="55"/>
  <c r="Z3713" i="55" s="1"/>
  <c r="W3714" i="55"/>
  <c r="X3714" i="55" s="1"/>
  <c r="W3715" i="55"/>
  <c r="Z3715" i="55" s="1"/>
  <c r="W3716" i="55"/>
  <c r="W3717" i="55"/>
  <c r="W3718" i="55"/>
  <c r="W3719" i="55"/>
  <c r="W3720" i="55"/>
  <c r="W3721" i="55"/>
  <c r="X3721" i="55" s="1"/>
  <c r="W3722" i="55"/>
  <c r="W3723" i="55"/>
  <c r="Z3723" i="55" s="1"/>
  <c r="W3724" i="55"/>
  <c r="W3725" i="55"/>
  <c r="Z3725" i="55" s="1"/>
  <c r="W3726" i="55"/>
  <c r="W3727" i="55"/>
  <c r="X3727" i="55" s="1"/>
  <c r="W3728" i="55"/>
  <c r="W3729" i="55"/>
  <c r="X3729" i="55" s="1"/>
  <c r="W3730" i="55"/>
  <c r="W3731" i="55"/>
  <c r="W3732" i="55"/>
  <c r="W3733" i="55"/>
  <c r="W3734" i="55"/>
  <c r="W3735" i="55"/>
  <c r="X3735" i="55" s="1"/>
  <c r="W3736" i="55"/>
  <c r="W3737" i="55"/>
  <c r="X3737" i="55" s="1"/>
  <c r="W3738" i="55"/>
  <c r="W3739" i="55"/>
  <c r="W3740" i="55"/>
  <c r="W3741" i="55"/>
  <c r="W3742" i="55"/>
  <c r="X3742" i="55" s="1"/>
  <c r="W3743" i="55"/>
  <c r="X3743" i="55" s="1"/>
  <c r="W3744" i="55"/>
  <c r="X3744" i="55" s="1"/>
  <c r="W3745" i="55"/>
  <c r="X3745" i="55" s="1"/>
  <c r="W3746" i="55"/>
  <c r="X3746" i="55" s="1"/>
  <c r="W3747" i="55"/>
  <c r="X3747" i="55" s="1"/>
  <c r="W3748" i="55"/>
  <c r="X3748" i="55" s="1"/>
  <c r="W3749" i="55"/>
  <c r="X3749" i="55" s="1"/>
  <c r="W3750" i="55"/>
  <c r="X3750" i="55" s="1"/>
  <c r="W3751" i="55"/>
  <c r="X3751" i="55" s="1"/>
  <c r="W3752" i="55"/>
  <c r="X3752" i="55" s="1"/>
  <c r="W3753" i="55"/>
  <c r="X3753" i="55" s="1"/>
  <c r="W3754" i="55"/>
  <c r="X3754" i="55" s="1"/>
  <c r="W3755" i="55"/>
  <c r="X3755" i="55" s="1"/>
  <c r="W3756" i="55"/>
  <c r="X3756" i="55" s="1"/>
  <c r="W3757" i="55"/>
  <c r="X3757" i="55" s="1"/>
  <c r="W3758" i="55"/>
  <c r="X3758" i="55" s="1"/>
  <c r="W3759" i="55"/>
  <c r="X3759" i="55" s="1"/>
  <c r="W3760" i="55"/>
  <c r="X3760" i="55" s="1"/>
  <c r="W3761" i="55"/>
  <c r="X3761" i="55" s="1"/>
  <c r="W3762" i="55"/>
  <c r="X3762" i="55" s="1"/>
  <c r="W3763" i="55"/>
  <c r="X3763" i="55" s="1"/>
  <c r="W3764" i="55"/>
  <c r="X3764" i="55" s="1"/>
  <c r="W3765" i="55"/>
  <c r="X3765" i="55" s="1"/>
  <c r="W3766" i="55"/>
  <c r="X3766" i="55" s="1"/>
  <c r="W3767" i="55"/>
  <c r="X3767" i="55" s="1"/>
  <c r="W3768" i="55"/>
  <c r="X3768" i="55" s="1"/>
  <c r="W3769" i="55"/>
  <c r="X3769" i="55" s="1"/>
  <c r="W3770" i="55"/>
  <c r="X3770" i="55" s="1"/>
  <c r="W3771" i="55"/>
  <c r="X3771" i="55" s="1"/>
  <c r="W3772" i="55"/>
  <c r="X3772" i="55" s="1"/>
  <c r="W3773" i="55"/>
  <c r="X3773" i="55" s="1"/>
  <c r="W3774" i="55"/>
  <c r="X3774" i="55" s="1"/>
  <c r="W3775" i="55"/>
  <c r="X3775" i="55" s="1"/>
  <c r="W3776" i="55"/>
  <c r="X3776" i="55" s="1"/>
  <c r="W3777" i="55"/>
  <c r="X3777" i="55" s="1"/>
  <c r="W3778" i="55"/>
  <c r="X3778" i="55" s="1"/>
  <c r="W3779" i="55"/>
  <c r="X3779" i="55" s="1"/>
  <c r="W3780" i="55"/>
  <c r="X3780" i="55" s="1"/>
  <c r="W3781" i="55"/>
  <c r="X3781" i="55" s="1"/>
  <c r="W3782" i="55"/>
  <c r="X3782" i="55" s="1"/>
  <c r="W3783" i="55"/>
  <c r="X3783" i="55" s="1"/>
  <c r="W3784" i="55"/>
  <c r="X3784" i="55" s="1"/>
  <c r="W3785" i="55"/>
  <c r="X3785" i="55" s="1"/>
  <c r="W3786" i="55"/>
  <c r="X3786" i="55" s="1"/>
  <c r="W3787" i="55"/>
  <c r="X3787" i="55" s="1"/>
  <c r="W3788" i="55"/>
  <c r="X3788" i="55" s="1"/>
  <c r="W3789" i="55"/>
  <c r="X3789" i="55" s="1"/>
  <c r="W3790" i="55"/>
  <c r="X3790" i="55" s="1"/>
  <c r="W3791" i="55"/>
  <c r="X3791" i="55" s="1"/>
  <c r="W3792" i="55"/>
  <c r="X3792" i="55" s="1"/>
  <c r="W3793" i="55"/>
  <c r="X3793" i="55" s="1"/>
  <c r="W3794" i="55"/>
  <c r="X3794" i="55" s="1"/>
  <c r="W3795" i="55"/>
  <c r="X3795" i="55" s="1"/>
  <c r="W3796" i="55"/>
  <c r="X3796" i="55" s="1"/>
  <c r="W3797" i="55"/>
  <c r="X3797" i="55" s="1"/>
  <c r="W3798" i="55"/>
  <c r="X3798" i="55" s="1"/>
  <c r="W3799" i="55"/>
  <c r="X3799" i="55" s="1"/>
  <c r="W3800" i="55"/>
  <c r="X3800" i="55" s="1"/>
  <c r="W3801" i="55"/>
  <c r="X3801" i="55" s="1"/>
  <c r="W3802" i="55"/>
  <c r="X3802" i="55" s="1"/>
  <c r="W3803" i="55"/>
  <c r="X3803" i="55" s="1"/>
  <c r="W3804" i="55"/>
  <c r="X3804" i="55" s="1"/>
  <c r="W3805" i="55"/>
  <c r="X3805" i="55" s="1"/>
  <c r="W3806" i="55"/>
  <c r="X3806" i="55" s="1"/>
  <c r="W3807" i="55"/>
  <c r="X3807" i="55" s="1"/>
  <c r="W3808" i="55"/>
  <c r="X3808" i="55" s="1"/>
  <c r="W3809" i="55"/>
  <c r="X3809" i="55" s="1"/>
  <c r="W3810" i="55"/>
  <c r="X3810" i="55" s="1"/>
  <c r="W3811" i="55"/>
  <c r="X3811" i="55" s="1"/>
  <c r="W3812" i="55"/>
  <c r="X3812" i="55" s="1"/>
  <c r="W3813" i="55"/>
  <c r="X3813" i="55" s="1"/>
  <c r="W3814" i="55"/>
  <c r="X3814" i="55" s="1"/>
  <c r="W3815" i="55"/>
  <c r="X3815" i="55" s="1"/>
  <c r="W3816" i="55"/>
  <c r="X3816" i="55" s="1"/>
  <c r="W3817" i="55"/>
  <c r="X3817" i="55" s="1"/>
  <c r="W3818" i="55"/>
  <c r="X3818" i="55" s="1"/>
  <c r="W3819" i="55"/>
  <c r="X3819" i="55" s="1"/>
  <c r="W3820" i="55"/>
  <c r="X3820" i="55" s="1"/>
  <c r="W3821" i="55"/>
  <c r="X3821" i="55" s="1"/>
  <c r="W3822" i="55"/>
  <c r="X3822" i="55" s="1"/>
  <c r="W3823" i="55"/>
  <c r="X3823" i="55" s="1"/>
  <c r="W3824" i="55"/>
  <c r="X3824" i="55" s="1"/>
  <c r="W3825" i="55"/>
  <c r="X3825" i="55" s="1"/>
  <c r="W3826" i="55"/>
  <c r="X3826" i="55" s="1"/>
  <c r="W3827" i="55"/>
  <c r="X3827" i="55" s="1"/>
  <c r="W3828" i="55"/>
  <c r="X3828" i="55" s="1"/>
  <c r="W3829" i="55"/>
  <c r="X3829" i="55" s="1"/>
  <c r="W3830" i="55"/>
  <c r="X3830" i="55" s="1"/>
  <c r="W3831" i="55"/>
  <c r="X3831" i="55" s="1"/>
  <c r="W3832" i="55"/>
  <c r="X3832" i="55" s="1"/>
  <c r="W3833" i="55"/>
  <c r="X3833" i="55" s="1"/>
  <c r="W3834" i="55"/>
  <c r="X3834" i="55" s="1"/>
  <c r="W3835" i="55"/>
  <c r="X3835" i="55" s="1"/>
  <c r="W3836" i="55"/>
  <c r="X3836" i="55" s="1"/>
  <c r="W3837" i="55"/>
  <c r="X3837" i="55" s="1"/>
  <c r="W3838" i="55"/>
  <c r="X3838" i="55" s="1"/>
  <c r="W3839" i="55"/>
  <c r="X3839" i="55" s="1"/>
  <c r="W3840" i="55"/>
  <c r="X3840" i="55" s="1"/>
  <c r="W3841" i="55"/>
  <c r="X3841" i="55" s="1"/>
  <c r="W3842" i="55"/>
  <c r="X3842" i="55" s="1"/>
  <c r="W3843" i="55"/>
  <c r="X3843" i="55" s="1"/>
  <c r="W3844" i="55"/>
  <c r="X3844" i="55" s="1"/>
  <c r="W3845" i="55"/>
  <c r="X3845" i="55" s="1"/>
  <c r="W3846" i="55"/>
  <c r="X3846" i="55" s="1"/>
  <c r="W3847" i="55"/>
  <c r="X3847" i="55" s="1"/>
  <c r="W3848" i="55"/>
  <c r="X3848" i="55" s="1"/>
  <c r="W3849" i="55"/>
  <c r="X3849" i="55" s="1"/>
  <c r="W3850" i="55"/>
  <c r="Z3850" i="55" s="1"/>
  <c r="W3851" i="55"/>
  <c r="Z3851" i="55" s="1"/>
  <c r="W3852" i="55"/>
  <c r="Z3852" i="55" s="1"/>
  <c r="W3853" i="55"/>
  <c r="Z3853" i="55" s="1"/>
  <c r="W3854" i="55"/>
  <c r="Z3854" i="55" s="1"/>
  <c r="W3855" i="55"/>
  <c r="Z3855" i="55" s="1"/>
  <c r="W3856" i="55"/>
  <c r="Z3856" i="55" s="1"/>
  <c r="W3857" i="55"/>
  <c r="Z3857" i="55" s="1"/>
  <c r="W3858" i="55"/>
  <c r="Z3858" i="55" s="1"/>
  <c r="W3859" i="55"/>
  <c r="Z3859" i="55" s="1"/>
  <c r="W3860" i="55"/>
  <c r="Z3860" i="55" s="1"/>
  <c r="W3861" i="55"/>
  <c r="Z3861" i="55" s="1"/>
  <c r="W3862" i="55"/>
  <c r="Z3862" i="55" s="1"/>
  <c r="W3863" i="55"/>
  <c r="Z3863" i="55" s="1"/>
  <c r="W3864" i="55"/>
  <c r="Z3864" i="55" s="1"/>
  <c r="W3865" i="55"/>
  <c r="Z3865" i="55" s="1"/>
  <c r="W3866" i="55"/>
  <c r="Z3866" i="55" s="1"/>
  <c r="W3867" i="55"/>
  <c r="Z3867" i="55" s="1"/>
  <c r="W3868" i="55"/>
  <c r="Z3868" i="55" s="1"/>
  <c r="W3869" i="55"/>
  <c r="Z3869" i="55" s="1"/>
  <c r="W3870" i="55"/>
  <c r="Z3870" i="55" s="1"/>
  <c r="W3871" i="55"/>
  <c r="Z3871" i="55" s="1"/>
  <c r="W3872" i="55"/>
  <c r="Z3872" i="55" s="1"/>
  <c r="W3873" i="55"/>
  <c r="Z3873" i="55" s="1"/>
  <c r="W3874" i="55"/>
  <c r="Z3874" i="55" s="1"/>
  <c r="W3875" i="55"/>
  <c r="Z3875" i="55" s="1"/>
  <c r="W3876" i="55"/>
  <c r="Z3876" i="55" s="1"/>
  <c r="W3877" i="55"/>
  <c r="Z3877" i="55" s="1"/>
  <c r="W3878" i="55"/>
  <c r="Z3878" i="55" s="1"/>
  <c r="W3879" i="55"/>
  <c r="Z3879" i="55" s="1"/>
  <c r="W3880" i="55"/>
  <c r="Z3880" i="55" s="1"/>
  <c r="W3881" i="55"/>
  <c r="Z3881" i="55" s="1"/>
  <c r="W3882" i="55"/>
  <c r="Z3882" i="55" s="1"/>
  <c r="W3883" i="55"/>
  <c r="Z3883" i="55" s="1"/>
  <c r="W3884" i="55"/>
  <c r="Z3884" i="55" s="1"/>
  <c r="W3885" i="55"/>
  <c r="Z3885" i="55" s="1"/>
  <c r="W3886" i="55"/>
  <c r="Z3886" i="55" s="1"/>
  <c r="W3887" i="55"/>
  <c r="Z3887" i="55" s="1"/>
  <c r="W3888" i="55"/>
  <c r="Z3888" i="55" s="1"/>
  <c r="W3889" i="55"/>
  <c r="Z3889" i="55" s="1"/>
  <c r="W3890" i="55"/>
  <c r="Z3890" i="55" s="1"/>
  <c r="W3891" i="55"/>
  <c r="Z3891" i="55" s="1"/>
  <c r="W3892" i="55"/>
  <c r="Z3892" i="55" s="1"/>
  <c r="W3893" i="55"/>
  <c r="Z3893" i="55" s="1"/>
  <c r="W3894" i="55"/>
  <c r="Z3894" i="55" s="1"/>
  <c r="W3895" i="55"/>
  <c r="Z3895" i="55" s="1"/>
  <c r="W3896" i="55"/>
  <c r="Z3896" i="55" s="1"/>
  <c r="W3897" i="55"/>
  <c r="Z3897" i="55" s="1"/>
  <c r="W3898" i="55"/>
  <c r="Z3898" i="55" s="1"/>
  <c r="W3899" i="55"/>
  <c r="Z3899" i="55" s="1"/>
  <c r="W3900" i="55"/>
  <c r="Z3900" i="55" s="1"/>
  <c r="W3901" i="55"/>
  <c r="Z3901" i="55" s="1"/>
  <c r="W3902" i="55"/>
  <c r="Z3902" i="55" s="1"/>
  <c r="W3903" i="55"/>
  <c r="Z3903" i="55" s="1"/>
  <c r="W3904" i="55"/>
  <c r="Z3904" i="55" s="1"/>
  <c r="W3905" i="55"/>
  <c r="Z3905" i="55" s="1"/>
  <c r="W3906" i="55"/>
  <c r="Z3906" i="55" s="1"/>
  <c r="W3907" i="55"/>
  <c r="Z3907" i="55" s="1"/>
  <c r="W3908" i="55"/>
  <c r="Z3908" i="55" s="1"/>
  <c r="W3909" i="55"/>
  <c r="Z3909" i="55" s="1"/>
  <c r="W3910" i="55"/>
  <c r="Z3910" i="55" s="1"/>
  <c r="W3911" i="55"/>
  <c r="Z3911" i="55" s="1"/>
  <c r="W3912" i="55"/>
  <c r="Z3912" i="55" s="1"/>
  <c r="W3913" i="55"/>
  <c r="Z3913" i="55" s="1"/>
  <c r="W3914" i="55"/>
  <c r="Z3914" i="55" s="1"/>
  <c r="W3915" i="55"/>
  <c r="Z3915" i="55" s="1"/>
  <c r="W3916" i="55"/>
  <c r="Z3916" i="55" s="1"/>
  <c r="W3917" i="55"/>
  <c r="Z3917" i="55" s="1"/>
  <c r="W3918" i="55"/>
  <c r="Z3918" i="55" s="1"/>
  <c r="W3919" i="55"/>
  <c r="Z3919" i="55" s="1"/>
  <c r="W3920" i="55"/>
  <c r="Z3920" i="55" s="1"/>
  <c r="W3921" i="55"/>
  <c r="Z3921" i="55" s="1"/>
  <c r="W3922" i="55"/>
  <c r="Z3922" i="55" s="1"/>
  <c r="W3923" i="55"/>
  <c r="Z3923" i="55" s="1"/>
  <c r="W3924" i="55"/>
  <c r="Z3924" i="55" s="1"/>
  <c r="W3925" i="55"/>
  <c r="Z3925" i="55" s="1"/>
  <c r="W3926" i="55"/>
  <c r="Z3926" i="55" s="1"/>
  <c r="W3927" i="55"/>
  <c r="Z3927" i="55" s="1"/>
  <c r="W3928" i="55"/>
  <c r="Z3928" i="55" s="1"/>
  <c r="W3929" i="55"/>
  <c r="Z3929" i="55" s="1"/>
  <c r="W3930" i="55"/>
  <c r="Z3930" i="55" s="1"/>
  <c r="W3931" i="55"/>
  <c r="Z3931" i="55" s="1"/>
  <c r="W3932" i="55"/>
  <c r="Z3932" i="55" s="1"/>
  <c r="W3933" i="55"/>
  <c r="Z3933" i="55" s="1"/>
  <c r="W3934" i="55"/>
  <c r="Z3934" i="55" s="1"/>
  <c r="W3935" i="55"/>
  <c r="Z3935" i="55" s="1"/>
  <c r="W3936" i="55"/>
  <c r="Z3936" i="55" s="1"/>
  <c r="W3937" i="55"/>
  <c r="Z3937" i="55" s="1"/>
  <c r="W3938" i="55"/>
  <c r="Z3938" i="55" s="1"/>
  <c r="W3939" i="55"/>
  <c r="Z3939" i="55" s="1"/>
  <c r="W3940" i="55"/>
  <c r="Z3940" i="55" s="1"/>
  <c r="W3941" i="55"/>
  <c r="Z3941" i="55" s="1"/>
  <c r="W3942" i="55"/>
  <c r="Z3942" i="55" s="1"/>
  <c r="W3943" i="55"/>
  <c r="Z3943" i="55" s="1"/>
  <c r="W3944" i="55"/>
  <c r="Z3944" i="55" s="1"/>
  <c r="W3945" i="55"/>
  <c r="Z3945" i="55" s="1"/>
  <c r="W3946" i="55"/>
  <c r="Z3946" i="55" s="1"/>
  <c r="W3947" i="55"/>
  <c r="Z3947" i="55" s="1"/>
  <c r="W3948" i="55"/>
  <c r="Z3948" i="55" s="1"/>
  <c r="W3949" i="55"/>
  <c r="Z3949" i="55" s="1"/>
  <c r="W3950" i="55"/>
  <c r="Z3950" i="55" s="1"/>
  <c r="W3951" i="55"/>
  <c r="Z3951" i="55" s="1"/>
  <c r="W3952" i="55"/>
  <c r="Z3952" i="55" s="1"/>
  <c r="W3953" i="55"/>
  <c r="Z3953" i="55" s="1"/>
  <c r="W3954" i="55"/>
  <c r="Z3954" i="55" s="1"/>
  <c r="W3955" i="55"/>
  <c r="Z3955" i="55" s="1"/>
  <c r="W3956" i="55"/>
  <c r="Z3956" i="55" s="1"/>
  <c r="W3957" i="55"/>
  <c r="Z3957" i="55" s="1"/>
  <c r="W3958" i="55"/>
  <c r="Z3958" i="55" s="1"/>
  <c r="W3959" i="55"/>
  <c r="Z3959" i="55" s="1"/>
  <c r="W3960" i="55"/>
  <c r="Z3960" i="55" s="1"/>
  <c r="W3961" i="55"/>
  <c r="Z3961" i="55" s="1"/>
  <c r="W3962" i="55"/>
  <c r="Z3962" i="55" s="1"/>
  <c r="W3963" i="55"/>
  <c r="Z3963" i="55" s="1"/>
  <c r="W3964" i="55"/>
  <c r="Z3964" i="55" s="1"/>
  <c r="W3965" i="55"/>
  <c r="Z3965" i="55" s="1"/>
  <c r="W3966" i="55"/>
  <c r="Z3966" i="55" s="1"/>
  <c r="W3967" i="55"/>
  <c r="Z3967" i="55" s="1"/>
  <c r="W3968" i="55"/>
  <c r="Z3968" i="55" s="1"/>
  <c r="W3969" i="55"/>
  <c r="Z3969" i="55" s="1"/>
  <c r="W3970" i="55"/>
  <c r="Z3970" i="55" s="1"/>
  <c r="W3971" i="55"/>
  <c r="Z3971" i="55" s="1"/>
  <c r="W3972" i="55"/>
  <c r="Z3972" i="55" s="1"/>
  <c r="W3973" i="55"/>
  <c r="Z3973" i="55" s="1"/>
  <c r="W3974" i="55"/>
  <c r="Z3974" i="55" s="1"/>
  <c r="W3975" i="55"/>
  <c r="Z3975" i="55" s="1"/>
  <c r="W3976" i="55"/>
  <c r="Z3976" i="55" s="1"/>
  <c r="W3977" i="55"/>
  <c r="Z3977" i="55" s="1"/>
  <c r="W3978" i="55"/>
  <c r="Z3978" i="55" s="1"/>
  <c r="W3979" i="55"/>
  <c r="Z3979" i="55" s="1"/>
  <c r="W3980" i="55"/>
  <c r="Z3980" i="55" s="1"/>
  <c r="W3981" i="55"/>
  <c r="Z3981" i="55" s="1"/>
  <c r="W3982" i="55"/>
  <c r="Z3982" i="55" s="1"/>
  <c r="W3983" i="55"/>
  <c r="Z3983" i="55" s="1"/>
  <c r="W3984" i="55"/>
  <c r="Z3984" i="55" s="1"/>
  <c r="W3985" i="55"/>
  <c r="Z3985" i="55" s="1"/>
  <c r="W3986" i="55"/>
  <c r="Z3986" i="55" s="1"/>
  <c r="W3987" i="55"/>
  <c r="Z3987" i="55" s="1"/>
  <c r="W3988" i="55"/>
  <c r="Z3988" i="55" s="1"/>
  <c r="W3989" i="55"/>
  <c r="Z3989" i="55" s="1"/>
  <c r="W3990" i="55"/>
  <c r="Z3990" i="55" s="1"/>
  <c r="W3991" i="55"/>
  <c r="Z3991" i="55" s="1"/>
  <c r="W3992" i="55"/>
  <c r="Z3992" i="55" s="1"/>
  <c r="W3993" i="55"/>
  <c r="Z3993" i="55" s="1"/>
  <c r="W3994" i="55"/>
  <c r="Z3994" i="55" s="1"/>
  <c r="W3995" i="55"/>
  <c r="Z3995" i="55" s="1"/>
  <c r="W3996" i="55"/>
  <c r="Z3996" i="55" s="1"/>
  <c r="W3997" i="55"/>
  <c r="Z3997" i="55" s="1"/>
  <c r="W3998" i="55"/>
  <c r="Z3998" i="55" s="1"/>
  <c r="W3999" i="55"/>
  <c r="Z3999" i="55" s="1"/>
  <c r="W4000" i="55"/>
  <c r="Z4000" i="55" s="1"/>
  <c r="W4001" i="55"/>
  <c r="Z4001" i="55" s="1"/>
  <c r="W4002" i="55"/>
  <c r="Z4002" i="55" s="1"/>
  <c r="W4003" i="55"/>
  <c r="Z4003" i="55" s="1"/>
  <c r="W4004" i="55"/>
  <c r="Z4004" i="55" s="1"/>
  <c r="W4005" i="55"/>
  <c r="Z4005" i="55" s="1"/>
  <c r="W4006" i="55"/>
  <c r="Z4006" i="55" s="1"/>
  <c r="W4007" i="55"/>
  <c r="Z4007" i="55" s="1"/>
  <c r="W4008" i="55"/>
  <c r="Z4008" i="55" s="1"/>
  <c r="W4009" i="55"/>
  <c r="Z4009" i="55" s="1"/>
  <c r="W4010" i="55"/>
  <c r="Z4010" i="55" s="1"/>
  <c r="W4011" i="55"/>
  <c r="Z4011" i="55" s="1"/>
  <c r="W4012" i="55"/>
  <c r="Z4012" i="55" s="1"/>
  <c r="W4013" i="55"/>
  <c r="Z4013" i="55" s="1"/>
  <c r="W4014" i="55"/>
  <c r="Z4014" i="55" s="1"/>
  <c r="W4015" i="55"/>
  <c r="Z4015" i="55" s="1"/>
  <c r="W4016" i="55"/>
  <c r="Z4016" i="55" s="1"/>
  <c r="W4017" i="55"/>
  <c r="Z4017" i="55" s="1"/>
  <c r="W4018" i="55"/>
  <c r="Z4018" i="55" s="1"/>
  <c r="W4019" i="55"/>
  <c r="Z4019" i="55" s="1"/>
  <c r="W4020" i="55"/>
  <c r="Z4020" i="55" s="1"/>
  <c r="W4021" i="55"/>
  <c r="Z4021" i="55" s="1"/>
  <c r="W4022" i="55"/>
  <c r="Z4022" i="55" s="1"/>
  <c r="W4023" i="55"/>
  <c r="Z4023" i="55" s="1"/>
  <c r="W4024" i="55"/>
  <c r="Z4024" i="55" s="1"/>
  <c r="W4025" i="55"/>
  <c r="Z4025" i="55" s="1"/>
  <c r="W4026" i="55"/>
  <c r="Z4026" i="55" s="1"/>
  <c r="W4027" i="55"/>
  <c r="Z4027" i="55" s="1"/>
  <c r="W4028" i="55"/>
  <c r="Z4028" i="55" s="1"/>
  <c r="W4029" i="55"/>
  <c r="Z4029" i="55" s="1"/>
  <c r="W4030" i="55"/>
  <c r="Z4030" i="55" s="1"/>
  <c r="W4031" i="55"/>
  <c r="Z4031" i="55" s="1"/>
  <c r="W4032" i="55"/>
  <c r="Z4032" i="55" s="1"/>
  <c r="W4033" i="55"/>
  <c r="Z4033" i="55" s="1"/>
  <c r="W4034" i="55"/>
  <c r="Z4034" i="55" s="1"/>
  <c r="W4035" i="55"/>
  <c r="Z4035" i="55" s="1"/>
  <c r="W4036" i="55"/>
  <c r="Z4036" i="55" s="1"/>
  <c r="W4037" i="55"/>
  <c r="Z4037" i="55" s="1"/>
  <c r="W4038" i="55"/>
  <c r="Z4038" i="55" s="1"/>
  <c r="W4039" i="55"/>
  <c r="Z4039" i="55" s="1"/>
  <c r="W4040" i="55"/>
  <c r="Z4040" i="55" s="1"/>
  <c r="W4041" i="55"/>
  <c r="Z4041" i="55" s="1"/>
  <c r="W4042" i="55"/>
  <c r="Z4042" i="55" s="1"/>
  <c r="W4043" i="55"/>
  <c r="Z4043" i="55" s="1"/>
  <c r="W4044" i="55"/>
  <c r="Z4044" i="55" s="1"/>
  <c r="W4045" i="55"/>
  <c r="Z4045" i="55" s="1"/>
  <c r="W4046" i="55"/>
  <c r="Z4046" i="55" s="1"/>
  <c r="W4047" i="55"/>
  <c r="Z4047" i="55" s="1"/>
  <c r="W4048" i="55"/>
  <c r="Z4048" i="55" s="1"/>
  <c r="W4049" i="55"/>
  <c r="Z4049" i="55" s="1"/>
  <c r="W4050" i="55"/>
  <c r="Z4050" i="55" s="1"/>
  <c r="W4051" i="55"/>
  <c r="Z4051" i="55" s="1"/>
  <c r="W4052" i="55"/>
  <c r="Z4052" i="55" s="1"/>
  <c r="W4053" i="55"/>
  <c r="Z4053" i="55" s="1"/>
  <c r="W4054" i="55"/>
  <c r="Z4054" i="55" s="1"/>
  <c r="W4055" i="55"/>
  <c r="Z4055" i="55" s="1"/>
  <c r="W4056" i="55"/>
  <c r="Z4056" i="55" s="1"/>
  <c r="W4057" i="55"/>
  <c r="Z4057" i="55" s="1"/>
  <c r="W4058" i="55"/>
  <c r="Z4058" i="55" s="1"/>
  <c r="W4059" i="55"/>
  <c r="Z4059" i="55" s="1"/>
  <c r="W4060" i="55"/>
  <c r="Z4060" i="55" s="1"/>
  <c r="W4061" i="55"/>
  <c r="Z4061" i="55" s="1"/>
  <c r="W4062" i="55"/>
  <c r="Z4062" i="55" s="1"/>
  <c r="W4063" i="55"/>
  <c r="Z4063" i="55" s="1"/>
  <c r="W4064" i="55"/>
  <c r="Z4064" i="55" s="1"/>
  <c r="W4065" i="55"/>
  <c r="Z4065" i="55" s="1"/>
  <c r="W4066" i="55"/>
  <c r="Z4066" i="55" s="1"/>
  <c r="W4067" i="55"/>
  <c r="Z4067" i="55" s="1"/>
  <c r="W4068" i="55"/>
  <c r="Z4068" i="55" s="1"/>
  <c r="W4069" i="55"/>
  <c r="Z4069" i="55" s="1"/>
  <c r="W4070" i="55"/>
  <c r="Z4070" i="55" s="1"/>
  <c r="W4071" i="55"/>
  <c r="Z4071" i="55" s="1"/>
  <c r="W4072" i="55"/>
  <c r="Z4072" i="55" s="1"/>
  <c r="W4073" i="55"/>
  <c r="Z4073" i="55" s="1"/>
  <c r="W4074" i="55"/>
  <c r="Z4074" i="55" s="1"/>
  <c r="W4075" i="55"/>
  <c r="Z4075" i="55" s="1"/>
  <c r="W4076" i="55"/>
  <c r="Z4076" i="55" s="1"/>
  <c r="W4077" i="55"/>
  <c r="Z4077" i="55" s="1"/>
  <c r="W4078" i="55"/>
  <c r="Z4078" i="55" s="1"/>
  <c r="W4079" i="55"/>
  <c r="Z4079" i="55" s="1"/>
  <c r="W4080" i="55"/>
  <c r="Z4080" i="55" s="1"/>
  <c r="W4081" i="55"/>
  <c r="Z4081" i="55" s="1"/>
  <c r="W4082" i="55"/>
  <c r="Z4082" i="55" s="1"/>
  <c r="W4083" i="55"/>
  <c r="Z4083" i="55" s="1"/>
  <c r="W4084" i="55"/>
  <c r="Z4084" i="55" s="1"/>
  <c r="W4085" i="55"/>
  <c r="Z4085" i="55" s="1"/>
  <c r="W4086" i="55"/>
  <c r="Z4086" i="55" s="1"/>
  <c r="W4087" i="55"/>
  <c r="Z4087" i="55" s="1"/>
  <c r="W4088" i="55"/>
  <c r="Z4088" i="55" s="1"/>
  <c r="W4089" i="55"/>
  <c r="Z4089" i="55" s="1"/>
  <c r="W4090" i="55"/>
  <c r="Z4090" i="55" s="1"/>
  <c r="W4091" i="55"/>
  <c r="Z4091" i="55" s="1"/>
  <c r="W4092" i="55"/>
  <c r="Z4092" i="55" s="1"/>
  <c r="W4093" i="55"/>
  <c r="Z4093" i="55" s="1"/>
  <c r="W4094" i="55"/>
  <c r="Z4094" i="55" s="1"/>
  <c r="W4095" i="55"/>
  <c r="Z4095" i="55" s="1"/>
  <c r="W4096" i="55"/>
  <c r="Z4096" i="55" s="1"/>
  <c r="W4097" i="55"/>
  <c r="Z4097" i="55" s="1"/>
  <c r="W4098" i="55"/>
  <c r="Z4098" i="55" s="1"/>
  <c r="W4099" i="55"/>
  <c r="Z4099" i="55" s="1"/>
  <c r="W4100" i="55"/>
  <c r="Z4100" i="55" s="1"/>
  <c r="W4101" i="55"/>
  <c r="Z4101" i="55" s="1"/>
  <c r="W4102" i="55"/>
  <c r="Z4102" i="55" s="1"/>
  <c r="W4103" i="55"/>
  <c r="Z4103" i="55" s="1"/>
  <c r="W4104" i="55"/>
  <c r="Z4104" i="55" s="1"/>
  <c r="W4105" i="55"/>
  <c r="Z4105" i="55" s="1"/>
  <c r="W4106" i="55"/>
  <c r="Z4106" i="55" s="1"/>
  <c r="W4107" i="55"/>
  <c r="Z4107" i="55" s="1"/>
  <c r="W4108" i="55"/>
  <c r="Z4108" i="55" s="1"/>
  <c r="W4109" i="55"/>
  <c r="Z4109" i="55" s="1"/>
  <c r="W4110" i="55"/>
  <c r="Z4110" i="55" s="1"/>
  <c r="W4111" i="55"/>
  <c r="Z4111" i="55" s="1"/>
  <c r="W4112" i="55"/>
  <c r="Z4112" i="55" s="1"/>
  <c r="W4113" i="55"/>
  <c r="Z4113" i="55" s="1"/>
  <c r="W4114" i="55"/>
  <c r="Z4114" i="55" s="1"/>
  <c r="W4115" i="55"/>
  <c r="Z4115" i="55" s="1"/>
  <c r="W4116" i="55"/>
  <c r="Z4116" i="55" s="1"/>
  <c r="W4117" i="55"/>
  <c r="Z4117" i="55" s="1"/>
  <c r="W4118" i="55"/>
  <c r="Z4118" i="55" s="1"/>
  <c r="W4119" i="55"/>
  <c r="Z4119" i="55" s="1"/>
  <c r="W4120" i="55"/>
  <c r="Z4120" i="55" s="1"/>
  <c r="W4121" i="55"/>
  <c r="Z4121" i="55" s="1"/>
  <c r="W4122" i="55"/>
  <c r="Z4122" i="55" s="1"/>
  <c r="W4123" i="55"/>
  <c r="Z4123" i="55" s="1"/>
  <c r="W4124" i="55"/>
  <c r="Z4124" i="55" s="1"/>
  <c r="W4125" i="55"/>
  <c r="Z4125" i="55" s="1"/>
  <c r="W4126" i="55"/>
  <c r="X4126" i="55" s="1"/>
  <c r="W4127" i="55"/>
  <c r="Z4127" i="55" s="1"/>
  <c r="W4128" i="55"/>
  <c r="W4129" i="55"/>
  <c r="Z4129" i="55" s="1"/>
  <c r="W4130" i="55"/>
  <c r="W4131" i="55"/>
  <c r="W4132" i="55"/>
  <c r="Z4132" i="55" s="1"/>
  <c r="W4133" i="55"/>
  <c r="W4134" i="55"/>
  <c r="X4134" i="55" s="1"/>
  <c r="W4135" i="55"/>
  <c r="W4136" i="55"/>
  <c r="W4137" i="55"/>
  <c r="W4138" i="55"/>
  <c r="X4138" i="55" s="1"/>
  <c r="W4139" i="55"/>
  <c r="W4140" i="55"/>
  <c r="W4141" i="55"/>
  <c r="W4142" i="55"/>
  <c r="X4142" i="55" s="1"/>
  <c r="W4143" i="55"/>
  <c r="Z4143" i="55" s="1"/>
  <c r="W4144" i="55"/>
  <c r="Z4144" i="55" s="1"/>
  <c r="W4145" i="55"/>
  <c r="W4146" i="55"/>
  <c r="Z4146" i="55" s="1"/>
  <c r="W4147" i="55"/>
  <c r="X4147" i="55" s="1"/>
  <c r="W4148" i="55"/>
  <c r="W4149" i="55"/>
  <c r="W4150" i="55"/>
  <c r="X4150" i="55" s="1"/>
  <c r="W4151" i="55"/>
  <c r="W4152" i="55"/>
  <c r="Z4152" i="55" s="1"/>
  <c r="W4153" i="55"/>
  <c r="W4154" i="55"/>
  <c r="W4155" i="55"/>
  <c r="W4156" i="55"/>
  <c r="W4157" i="55"/>
  <c r="W4158" i="55"/>
  <c r="X4158" i="55" s="1"/>
  <c r="W4159" i="55"/>
  <c r="W4160" i="55"/>
  <c r="W4161" i="55"/>
  <c r="W4162" i="55"/>
  <c r="W4163" i="55"/>
  <c r="W4164" i="55"/>
  <c r="W4165" i="55"/>
  <c r="W4166" i="55"/>
  <c r="X4166" i="55" s="1"/>
  <c r="W4167" i="55"/>
  <c r="W4168" i="55"/>
  <c r="W4169" i="55"/>
  <c r="W4170" i="55"/>
  <c r="W4171" i="55"/>
  <c r="W4172" i="55"/>
  <c r="W4173" i="55"/>
  <c r="W4174" i="55"/>
  <c r="X4174" i="55" s="1"/>
  <c r="W4175" i="55"/>
  <c r="W4176" i="55"/>
  <c r="Z4176" i="55" s="1"/>
  <c r="W4177" i="55"/>
  <c r="W4178" i="55"/>
  <c r="W4179" i="55"/>
  <c r="W4180" i="55"/>
  <c r="W4181" i="55"/>
  <c r="W4182" i="55"/>
  <c r="X4182" i="55" s="1"/>
  <c r="W4183" i="55"/>
  <c r="W4184" i="55"/>
  <c r="W4185" i="55"/>
  <c r="W4186" i="55"/>
  <c r="Z4186" i="55" s="1"/>
  <c r="W4187" i="55"/>
  <c r="W4188" i="55"/>
  <c r="W4189" i="55"/>
  <c r="W4190" i="55"/>
  <c r="X4190" i="55" s="1"/>
  <c r="W4191" i="55"/>
  <c r="W4192" i="55"/>
  <c r="Z4192" i="55" s="1"/>
  <c r="W4193" i="55"/>
  <c r="W4194" i="55"/>
  <c r="W4195" i="55"/>
  <c r="W4196" i="55"/>
  <c r="W4197" i="55"/>
  <c r="W4198" i="55"/>
  <c r="X4198" i="55" s="1"/>
  <c r="W4199" i="55"/>
  <c r="W4200" i="55"/>
  <c r="W4201" i="55"/>
  <c r="W4202" i="55"/>
  <c r="X4202" i="55" s="1"/>
  <c r="W4203" i="55"/>
  <c r="W4204" i="55"/>
  <c r="X4204" i="55" s="1"/>
  <c r="W4205" i="55"/>
  <c r="W4206" i="55"/>
  <c r="W4207" i="55"/>
  <c r="W4208" i="55"/>
  <c r="Z4208" i="55" s="1"/>
  <c r="W4209" i="55"/>
  <c r="W4210" i="55"/>
  <c r="W4211" i="55"/>
  <c r="W4212" i="55"/>
  <c r="X4212" i="55" s="1"/>
  <c r="W4213" i="55"/>
  <c r="W4214" i="55"/>
  <c r="W4215" i="55"/>
  <c r="W4216" i="55"/>
  <c r="X4216" i="55" s="1"/>
  <c r="W4217" i="55"/>
  <c r="W4218" i="55"/>
  <c r="W4219" i="55"/>
  <c r="W4220" i="55"/>
  <c r="Z4220" i="55" s="1"/>
  <c r="W4221" i="55"/>
  <c r="W4222" i="55"/>
  <c r="W4223" i="55"/>
  <c r="W4224" i="55"/>
  <c r="Z4224" i="55" s="1"/>
  <c r="W4225" i="55"/>
  <c r="W4226" i="55"/>
  <c r="W4227" i="55"/>
  <c r="W4228" i="55"/>
  <c r="W4229" i="55"/>
  <c r="W4230" i="55"/>
  <c r="W4231" i="55"/>
  <c r="W4232" i="55"/>
  <c r="X4232" i="55" s="1"/>
  <c r="W4233" i="55"/>
  <c r="W4234" i="55"/>
  <c r="W4235" i="55"/>
  <c r="W4236" i="55"/>
  <c r="W4237" i="55"/>
  <c r="W4238" i="55"/>
  <c r="W4239" i="55"/>
  <c r="W4240" i="55"/>
  <c r="Z4240" i="55" s="1"/>
  <c r="W4241" i="55"/>
  <c r="W4242" i="55"/>
  <c r="X4242" i="55" s="1"/>
  <c r="W4243" i="55"/>
  <c r="W4244" i="55"/>
  <c r="X4244" i="55" s="1"/>
  <c r="W4245" i="55"/>
  <c r="W4246" i="55"/>
  <c r="W4247" i="55"/>
  <c r="W4248" i="55"/>
  <c r="W4249" i="55"/>
  <c r="W4250" i="55"/>
  <c r="Z4250" i="55" s="1"/>
  <c r="W4251" i="55"/>
  <c r="W4252" i="55"/>
  <c r="X4252" i="55" s="1"/>
  <c r="W4253" i="55"/>
  <c r="W4254" i="55"/>
  <c r="W4255" i="55"/>
  <c r="W4256" i="55"/>
  <c r="X4256" i="55" s="1"/>
  <c r="W4257" i="55"/>
  <c r="W4258" i="55"/>
  <c r="X4258" i="55" s="1"/>
  <c r="W4259" i="55"/>
  <c r="W4260" i="55"/>
  <c r="X4260" i="55" s="1"/>
  <c r="W4261" i="55"/>
  <c r="W4262" i="55"/>
  <c r="W4263" i="55"/>
  <c r="W4264" i="55"/>
  <c r="W4265" i="55"/>
  <c r="W4266" i="55"/>
  <c r="W4267" i="55"/>
  <c r="W4268" i="55"/>
  <c r="X4268" i="55" s="1"/>
  <c r="W4269" i="55"/>
  <c r="W4270" i="55"/>
  <c r="W4271" i="55"/>
  <c r="W4272" i="55"/>
  <c r="W4273" i="55"/>
  <c r="W4274" i="55"/>
  <c r="X4274" i="55" s="1"/>
  <c r="W4275" i="55"/>
  <c r="W4276" i="55"/>
  <c r="X4276" i="55" s="1"/>
  <c r="W4277" i="55"/>
  <c r="W4278" i="55"/>
  <c r="Z4278" i="55" s="1"/>
  <c r="W4279" i="55"/>
  <c r="W4280" i="55"/>
  <c r="X4280" i="55" s="1"/>
  <c r="W4281" i="55"/>
  <c r="W4282" i="55"/>
  <c r="W4283" i="55"/>
  <c r="W4284" i="55"/>
  <c r="W4285" i="55"/>
  <c r="W4286" i="55"/>
  <c r="X4286" i="55" s="1"/>
  <c r="W4287" i="55"/>
  <c r="W4288" i="55"/>
  <c r="W4289" i="55"/>
  <c r="W4290" i="55"/>
  <c r="X4290" i="55" s="1"/>
  <c r="W4291" i="55"/>
  <c r="W4292" i="55"/>
  <c r="X4292" i="55" s="1"/>
  <c r="W4293" i="55"/>
  <c r="W4294" i="55"/>
  <c r="Z4294" i="55" s="1"/>
  <c r="W4295" i="55"/>
  <c r="W4296" i="55"/>
  <c r="Z4296" i="55" s="1"/>
  <c r="W4297" i="55"/>
  <c r="W4298" i="55"/>
  <c r="X4298" i="55" s="1"/>
  <c r="W4299" i="55"/>
  <c r="W4300" i="55"/>
  <c r="X4300" i="55" s="1"/>
  <c r="W4301" i="55"/>
  <c r="W4302" i="55"/>
  <c r="W4303" i="55"/>
  <c r="W4304" i="55"/>
  <c r="W4305" i="55"/>
  <c r="W4306" i="55"/>
  <c r="X4306" i="55" s="1"/>
  <c r="W4307" i="55"/>
  <c r="W4308" i="55"/>
  <c r="X4308" i="55" s="1"/>
  <c r="W4309" i="55"/>
  <c r="W4310" i="55"/>
  <c r="Z4310" i="55" s="1"/>
  <c r="W4311" i="55"/>
  <c r="W4312" i="55"/>
  <c r="Z4312" i="55" s="1"/>
  <c r="W4313" i="55"/>
  <c r="W4314" i="55"/>
  <c r="Z4314" i="55" s="1"/>
  <c r="W4315" i="55"/>
  <c r="W4316" i="55"/>
  <c r="W4317" i="55"/>
  <c r="W4318" i="55"/>
  <c r="W4319" i="55"/>
  <c r="W4320" i="55"/>
  <c r="W4321" i="55"/>
  <c r="W4322" i="55"/>
  <c r="X4322" i="55" s="1"/>
  <c r="W4323" i="55"/>
  <c r="W4324" i="55"/>
  <c r="W4325" i="55"/>
  <c r="W4326" i="55"/>
  <c r="Z4326" i="55" s="1"/>
  <c r="W4327" i="55"/>
  <c r="W4328" i="55"/>
  <c r="X4328" i="55" s="1"/>
  <c r="W4329" i="55"/>
  <c r="W4330" i="55"/>
  <c r="Z4330" i="55" s="1"/>
  <c r="W4331" i="55"/>
  <c r="W4332" i="55"/>
  <c r="Z4332" i="55" s="1"/>
  <c r="W4333" i="55"/>
  <c r="W4334" i="55"/>
  <c r="Z4334" i="55" s="1"/>
  <c r="W4335" i="55"/>
  <c r="W4336" i="55"/>
  <c r="W4337" i="55"/>
  <c r="W4338" i="55"/>
  <c r="X4338" i="55" s="1"/>
  <c r="W4339" i="55"/>
  <c r="W4340" i="55"/>
  <c r="X4340" i="55" s="1"/>
  <c r="W4341" i="55"/>
  <c r="W4342" i="55"/>
  <c r="Z4342" i="55" s="1"/>
  <c r="W4343" i="55"/>
  <c r="W4344" i="55"/>
  <c r="Z4344" i="55" s="1"/>
  <c r="W4345" i="55"/>
  <c r="W4346" i="55"/>
  <c r="X4346" i="55" s="1"/>
  <c r="W4347" i="55"/>
  <c r="W4348" i="55"/>
  <c r="X4348" i="55" s="1"/>
  <c r="W4349" i="55"/>
  <c r="W4350" i="55"/>
  <c r="Z4350" i="55" s="1"/>
  <c r="W4351" i="55"/>
  <c r="W4352" i="55"/>
  <c r="Z4352" i="55" s="1"/>
  <c r="W4353" i="55"/>
  <c r="W4354" i="55"/>
  <c r="Z4354" i="55" s="1"/>
  <c r="W4355" i="55"/>
  <c r="W4356" i="55"/>
  <c r="Z4356" i="55" s="1"/>
  <c r="W4357" i="55"/>
  <c r="W4358" i="55"/>
  <c r="Z4358" i="55" s="1"/>
  <c r="W4359" i="55"/>
  <c r="W4360" i="55"/>
  <c r="Z4360" i="55" s="1"/>
  <c r="W4361" i="55"/>
  <c r="W4362" i="55"/>
  <c r="Z4362" i="55" s="1"/>
  <c r="W4363" i="55"/>
  <c r="W4364" i="55"/>
  <c r="Z4364" i="55" s="1"/>
  <c r="W4365" i="55"/>
  <c r="W4366" i="55"/>
  <c r="Z4366" i="55" s="1"/>
  <c r="W4367" i="55"/>
  <c r="W4368" i="55"/>
  <c r="Z4368" i="55" s="1"/>
  <c r="W4369" i="55"/>
  <c r="W4370" i="55"/>
  <c r="X4370" i="55" s="1"/>
  <c r="W4371" i="55"/>
  <c r="W4372" i="55"/>
  <c r="X4372" i="55" s="1"/>
  <c r="W4373" i="55"/>
  <c r="W4374" i="55"/>
  <c r="X4374" i="55" s="1"/>
  <c r="W4375" i="55"/>
  <c r="W4376" i="55"/>
  <c r="Z4376" i="55" s="1"/>
  <c r="W4377" i="55"/>
  <c r="W4378" i="55"/>
  <c r="X4378" i="55" s="1"/>
  <c r="W4379" i="55"/>
  <c r="W4380" i="55"/>
  <c r="Z4380" i="55" s="1"/>
  <c r="W4381" i="55"/>
  <c r="W4382" i="55"/>
  <c r="Z4382" i="55" s="1"/>
  <c r="W4383" i="55"/>
  <c r="W4384" i="55"/>
  <c r="Z4384" i="55" s="1"/>
  <c r="W4385" i="55"/>
  <c r="W4386" i="55"/>
  <c r="X4386" i="55" s="1"/>
  <c r="W4387" i="55"/>
  <c r="W4388" i="55"/>
  <c r="X4388" i="55" s="1"/>
  <c r="W4389" i="55"/>
  <c r="W4390" i="55"/>
  <c r="W4391" i="55"/>
  <c r="W4392" i="55"/>
  <c r="Z4392" i="55" s="1"/>
  <c r="W4393" i="55"/>
  <c r="W4394" i="55"/>
  <c r="X4394" i="55" s="1"/>
  <c r="W4395" i="55"/>
  <c r="W4396" i="55"/>
  <c r="W4397" i="55"/>
  <c r="W4398" i="55"/>
  <c r="X4398" i="55" s="1"/>
  <c r="W4399" i="55"/>
  <c r="W4400" i="55"/>
  <c r="Z4400" i="55" s="1"/>
  <c r="W4401" i="55"/>
  <c r="W4402" i="55"/>
  <c r="X4402" i="55" s="1"/>
  <c r="W4403" i="55"/>
  <c r="W4404" i="55"/>
  <c r="X4404" i="55" s="1"/>
  <c r="W4405" i="55"/>
  <c r="W4406" i="55"/>
  <c r="X4406" i="55" s="1"/>
  <c r="W4407" i="55"/>
  <c r="W4408" i="55"/>
  <c r="Z4408" i="55" s="1"/>
  <c r="W4409" i="55"/>
  <c r="W4410" i="55"/>
  <c r="X4410" i="55" s="1"/>
  <c r="W4411" i="55"/>
  <c r="W4412" i="55"/>
  <c r="Z4412" i="55" s="1"/>
  <c r="W4413" i="55"/>
  <c r="W4414" i="55"/>
  <c r="Z4414" i="55" s="1"/>
  <c r="W4415" i="55"/>
  <c r="W4416" i="55"/>
  <c r="Z4416" i="55" s="1"/>
  <c r="W4417" i="55"/>
  <c r="W4418" i="55"/>
  <c r="X4418" i="55" s="1"/>
  <c r="W4419" i="55"/>
  <c r="W4420" i="55"/>
  <c r="X4420" i="55" s="1"/>
  <c r="W4421" i="55"/>
  <c r="W4422" i="55"/>
  <c r="W4423" i="55"/>
  <c r="W4424" i="55"/>
  <c r="Z4424" i="55" s="1"/>
  <c r="W4425" i="55"/>
  <c r="W4426" i="55"/>
  <c r="X4426" i="55" s="1"/>
  <c r="W4427" i="55"/>
  <c r="W4428" i="55"/>
  <c r="W4429" i="55"/>
  <c r="W4430" i="55"/>
  <c r="X4430" i="55" s="1"/>
  <c r="W4431" i="55"/>
  <c r="W4432" i="55"/>
  <c r="Z4432" i="55" s="1"/>
  <c r="W4433" i="55"/>
  <c r="W4434" i="55"/>
  <c r="X4434" i="55" s="1"/>
  <c r="W4435" i="55"/>
  <c r="W4436" i="55"/>
  <c r="X4436" i="55" s="1"/>
  <c r="W4437" i="55"/>
  <c r="W4438" i="55"/>
  <c r="X4438" i="55" s="1"/>
  <c r="W4439" i="55"/>
  <c r="W4440" i="55"/>
  <c r="Z4440" i="55" s="1"/>
  <c r="W4441" i="55"/>
  <c r="W4442" i="55"/>
  <c r="X4442" i="55" s="1"/>
  <c r="W4443" i="55"/>
  <c r="W4444" i="55"/>
  <c r="Z4444" i="55" s="1"/>
  <c r="W4445" i="55"/>
  <c r="W4446" i="55"/>
  <c r="Z4446" i="55" s="1"/>
  <c r="W4447" i="55"/>
  <c r="W4448" i="55"/>
  <c r="Z4448" i="55" s="1"/>
  <c r="W4449" i="55"/>
  <c r="W4450" i="55"/>
  <c r="X4450" i="55" s="1"/>
  <c r="W4451" i="55"/>
  <c r="W4452" i="55"/>
  <c r="X4452" i="55" s="1"/>
  <c r="W4453" i="55"/>
  <c r="W4454" i="55"/>
  <c r="W4455" i="55"/>
  <c r="W4456" i="55"/>
  <c r="Z4456" i="55" s="1"/>
  <c r="W4457" i="55"/>
  <c r="W4458" i="55"/>
  <c r="X4458" i="55" s="1"/>
  <c r="W4459" i="55"/>
  <c r="W4460" i="55"/>
  <c r="W4461" i="55"/>
  <c r="W4462" i="55"/>
  <c r="X4462" i="55" s="1"/>
  <c r="W4463" i="55"/>
  <c r="W4464" i="55"/>
  <c r="Z4464" i="55" s="1"/>
  <c r="W4465" i="55"/>
  <c r="W4466" i="55"/>
  <c r="X4466" i="55" s="1"/>
  <c r="W4467" i="55"/>
  <c r="W4468" i="55"/>
  <c r="Z4468" i="55" s="1"/>
  <c r="W4469" i="55"/>
  <c r="W4470" i="55"/>
  <c r="X4470" i="55" s="1"/>
  <c r="W4471" i="55"/>
  <c r="W4472" i="55"/>
  <c r="Z4472" i="55" s="1"/>
  <c r="W4473" i="55"/>
  <c r="W4474" i="55"/>
  <c r="X4474" i="55" s="1"/>
  <c r="W4475" i="55"/>
  <c r="W4476" i="55"/>
  <c r="Z4476" i="55" s="1"/>
  <c r="W4477" i="55"/>
  <c r="W4478" i="55"/>
  <c r="Z4478" i="55" s="1"/>
  <c r="W4479" i="55"/>
  <c r="W4480" i="55"/>
  <c r="Z4480" i="55" s="1"/>
  <c r="W4481" i="55"/>
  <c r="W4482" i="55"/>
  <c r="X4482" i="55" s="1"/>
  <c r="W4483" i="55"/>
  <c r="W4484" i="55"/>
  <c r="X4484" i="55" s="1"/>
  <c r="W4485" i="55"/>
  <c r="W4486" i="55"/>
  <c r="W4487" i="55"/>
  <c r="W4488" i="55"/>
  <c r="Z4488" i="55" s="1"/>
  <c r="W4489" i="55"/>
  <c r="W4490" i="55"/>
  <c r="X4490" i="55" s="1"/>
  <c r="W4491" i="55"/>
  <c r="W4492" i="55"/>
  <c r="W4493" i="55"/>
  <c r="W4494" i="55"/>
  <c r="W4495" i="55"/>
  <c r="W4496" i="55"/>
  <c r="W4497" i="55"/>
  <c r="W4498" i="55"/>
  <c r="W4499" i="55"/>
  <c r="Z4499" i="55" s="1"/>
  <c r="W4500" i="55"/>
  <c r="Z4500" i="55" s="1"/>
  <c r="W4501" i="55"/>
  <c r="Z4501" i="55" s="1"/>
  <c r="W4502" i="55"/>
  <c r="Z4502" i="55" s="1"/>
  <c r="W4503" i="55"/>
  <c r="Z4503" i="55" s="1"/>
  <c r="W4504" i="55"/>
  <c r="Z4504" i="55" s="1"/>
  <c r="W4505" i="55"/>
  <c r="Z4505" i="55" s="1"/>
  <c r="W4506" i="55"/>
  <c r="Z4506" i="55" s="1"/>
  <c r="W4507" i="55"/>
  <c r="Z4507" i="55" s="1"/>
  <c r="W4508" i="55"/>
  <c r="W4509" i="55"/>
  <c r="Z4509" i="55" s="1"/>
  <c r="W4510" i="55"/>
  <c r="W4511" i="55"/>
  <c r="Z4511" i="55" s="1"/>
  <c r="W4512" i="55"/>
  <c r="W4513" i="55"/>
  <c r="Z4513" i="55" s="1"/>
  <c r="W4514" i="55"/>
  <c r="W4515" i="55"/>
  <c r="Z4515" i="55" s="1"/>
  <c r="W4516" i="55"/>
  <c r="W4517" i="55"/>
  <c r="Z4517" i="55" s="1"/>
  <c r="W4518" i="55"/>
  <c r="W4519" i="55"/>
  <c r="Z4519" i="55" s="1"/>
  <c r="W4520" i="55"/>
  <c r="W4521" i="55"/>
  <c r="Z4521" i="55" s="1"/>
  <c r="W4522" i="55"/>
  <c r="W4523" i="55"/>
  <c r="Z4523" i="55" s="1"/>
  <c r="W4524" i="55"/>
  <c r="W4525" i="55"/>
  <c r="Z4525" i="55" s="1"/>
  <c r="W4526" i="55"/>
  <c r="W4527" i="55"/>
  <c r="Z4527" i="55" s="1"/>
  <c r="W4528" i="55"/>
  <c r="W4529" i="55"/>
  <c r="Z4529" i="55" s="1"/>
  <c r="W4530" i="55"/>
  <c r="W4531" i="55"/>
  <c r="Z4531" i="55" s="1"/>
  <c r="W4532" i="55"/>
  <c r="W4533" i="55"/>
  <c r="Z4533" i="55" s="1"/>
  <c r="W4534" i="55"/>
  <c r="W4535" i="55"/>
  <c r="Z4535" i="55" s="1"/>
  <c r="W4536" i="55"/>
  <c r="W4537" i="55"/>
  <c r="Z4537" i="55" s="1"/>
  <c r="W4538" i="55"/>
  <c r="W4539" i="55"/>
  <c r="Z4539" i="55" s="1"/>
  <c r="W4540" i="55"/>
  <c r="W4541" i="55"/>
  <c r="Z4541" i="55" s="1"/>
  <c r="W4542" i="55"/>
  <c r="W4543" i="55"/>
  <c r="Z4543" i="55" s="1"/>
  <c r="W4544" i="55"/>
  <c r="W4545" i="55"/>
  <c r="Z4545" i="55" s="1"/>
  <c r="W4546" i="55"/>
  <c r="W4547" i="55"/>
  <c r="Z4547" i="55" s="1"/>
  <c r="W4548" i="55"/>
  <c r="W4549" i="55"/>
  <c r="Z4549" i="55" s="1"/>
  <c r="W4550" i="55"/>
  <c r="W4551" i="55"/>
  <c r="Z4551" i="55" s="1"/>
  <c r="W4552" i="55"/>
  <c r="W4553" i="55"/>
  <c r="Z4553" i="55" s="1"/>
  <c r="W4554" i="55"/>
  <c r="W4555" i="55"/>
  <c r="Z4555" i="55" s="1"/>
  <c r="W4556" i="55"/>
  <c r="W4557" i="55"/>
  <c r="Z4557" i="55" s="1"/>
  <c r="W4558" i="55"/>
  <c r="W4559" i="55"/>
  <c r="Z4559" i="55" s="1"/>
  <c r="W4560" i="55"/>
  <c r="W4561" i="55"/>
  <c r="Z4561" i="55" s="1"/>
  <c r="W4562" i="55"/>
  <c r="W4563" i="55"/>
  <c r="Z4563" i="55" s="1"/>
  <c r="W4564" i="55"/>
  <c r="W4565" i="55"/>
  <c r="Z4565" i="55" s="1"/>
  <c r="W4566" i="55"/>
  <c r="W4567" i="55"/>
  <c r="Z4567" i="55" s="1"/>
  <c r="W4568" i="55"/>
  <c r="W4569" i="55"/>
  <c r="Z4569" i="55" s="1"/>
  <c r="W4570" i="55"/>
  <c r="W4571" i="55"/>
  <c r="Z4571" i="55" s="1"/>
  <c r="W4572" i="55"/>
  <c r="W4573" i="55"/>
  <c r="Z4573" i="55" s="1"/>
  <c r="W4574" i="55"/>
  <c r="X4574" i="55" s="1"/>
  <c r="W4575" i="55"/>
  <c r="X4575" i="55" s="1"/>
  <c r="W4576" i="55"/>
  <c r="X4576" i="55" s="1"/>
  <c r="W4577" i="55"/>
  <c r="X4577" i="55" s="1"/>
  <c r="W4578" i="55"/>
  <c r="X4578" i="55" s="1"/>
  <c r="W4579" i="55"/>
  <c r="X4579" i="55" s="1"/>
  <c r="W4580" i="55"/>
  <c r="X4580" i="55" s="1"/>
  <c r="W4581" i="55"/>
  <c r="X4581" i="55" s="1"/>
  <c r="W4582" i="55"/>
  <c r="X4582" i="55" s="1"/>
  <c r="W4583" i="55"/>
  <c r="X4583" i="55" s="1"/>
  <c r="W4584" i="55"/>
  <c r="X4584" i="55" s="1"/>
  <c r="W4585" i="55"/>
  <c r="X4585" i="55" s="1"/>
  <c r="W4586" i="55"/>
  <c r="X4586" i="55" s="1"/>
  <c r="W4587" i="55"/>
  <c r="X4587" i="55" s="1"/>
  <c r="W4588" i="55"/>
  <c r="X4588" i="55" s="1"/>
  <c r="W4589" i="55"/>
  <c r="X4589" i="55" s="1"/>
  <c r="W4590" i="55"/>
  <c r="X4590" i="55" s="1"/>
  <c r="W4591" i="55"/>
  <c r="X4591" i="55" s="1"/>
  <c r="W4592" i="55"/>
  <c r="X4592" i="55" s="1"/>
  <c r="W4593" i="55"/>
  <c r="X4593" i="55" s="1"/>
  <c r="W4594" i="55"/>
  <c r="X4594" i="55" s="1"/>
  <c r="W4595" i="55"/>
  <c r="X4595" i="55" s="1"/>
  <c r="W4596" i="55"/>
  <c r="X4596" i="55" s="1"/>
  <c r="W4597" i="55"/>
  <c r="X4597" i="55" s="1"/>
  <c r="W4598" i="55"/>
  <c r="X4598" i="55" s="1"/>
  <c r="W4599" i="55"/>
  <c r="X4599" i="55" s="1"/>
  <c r="W4600" i="55"/>
  <c r="X4600" i="55" s="1"/>
  <c r="W4601" i="55"/>
  <c r="X4601" i="55" s="1"/>
  <c r="W4602" i="55"/>
  <c r="X4602" i="55" s="1"/>
  <c r="W4603" i="55"/>
  <c r="X4603" i="55" s="1"/>
  <c r="W4604" i="55"/>
  <c r="X4604" i="55" s="1"/>
  <c r="W4605" i="55"/>
  <c r="X4605" i="55" s="1"/>
  <c r="W4606" i="55"/>
  <c r="X4606" i="55" s="1"/>
  <c r="W4607" i="55"/>
  <c r="X4607" i="55" s="1"/>
  <c r="W4608" i="55"/>
  <c r="X4608" i="55" s="1"/>
  <c r="W4609" i="55"/>
  <c r="X4609" i="55" s="1"/>
  <c r="W4610" i="55"/>
  <c r="X4610" i="55" s="1"/>
  <c r="W4611" i="55"/>
  <c r="X4611" i="55" s="1"/>
  <c r="W4612" i="55"/>
  <c r="X4612" i="55" s="1"/>
  <c r="W4613" i="55"/>
  <c r="X4613" i="55" s="1"/>
  <c r="W4614" i="55"/>
  <c r="X4614" i="55" s="1"/>
  <c r="W4615" i="55"/>
  <c r="X4615" i="55" s="1"/>
  <c r="W4616" i="55"/>
  <c r="X4616" i="55" s="1"/>
  <c r="W4617" i="55"/>
  <c r="X4617" i="55" s="1"/>
  <c r="W4618" i="55"/>
  <c r="X4618" i="55" s="1"/>
  <c r="W4619" i="55"/>
  <c r="X4619" i="55" s="1"/>
  <c r="W4620" i="55"/>
  <c r="X4620" i="55" s="1"/>
  <c r="W4621" i="55"/>
  <c r="X4621" i="55" s="1"/>
  <c r="W4622" i="55"/>
  <c r="X4622" i="55" s="1"/>
  <c r="W4623" i="55"/>
  <c r="X4623" i="55" s="1"/>
  <c r="W4624" i="55"/>
  <c r="X4624" i="55" s="1"/>
  <c r="W4625" i="55"/>
  <c r="X4625" i="55" s="1"/>
  <c r="W4626" i="55"/>
  <c r="X4626" i="55" s="1"/>
  <c r="W4627" i="55"/>
  <c r="X4627" i="55" s="1"/>
  <c r="W4628" i="55"/>
  <c r="X4628" i="55" s="1"/>
  <c r="W4629" i="55"/>
  <c r="X4629" i="55" s="1"/>
  <c r="W4630" i="55"/>
  <c r="X4630" i="55" s="1"/>
  <c r="W4631" i="55"/>
  <c r="X4631" i="55" s="1"/>
  <c r="W4632" i="55"/>
  <c r="X4632" i="55" s="1"/>
  <c r="W4633" i="55"/>
  <c r="X4633" i="55" s="1"/>
  <c r="W4634" i="55"/>
  <c r="X4634" i="55" s="1"/>
  <c r="W4635" i="55"/>
  <c r="X4635" i="55" s="1"/>
  <c r="W4636" i="55"/>
  <c r="X4636" i="55" s="1"/>
  <c r="W4637" i="55"/>
  <c r="X4637" i="55" s="1"/>
  <c r="W4638" i="55"/>
  <c r="X4638" i="55" s="1"/>
  <c r="W4639" i="55"/>
  <c r="X4639" i="55" s="1"/>
  <c r="W4640" i="55"/>
  <c r="X4640" i="55" s="1"/>
  <c r="W4641" i="55"/>
  <c r="X4641" i="55" s="1"/>
  <c r="W4642" i="55"/>
  <c r="X4642" i="55" s="1"/>
  <c r="W4643" i="55"/>
  <c r="X4643" i="55" s="1"/>
  <c r="W4644" i="55"/>
  <c r="X4644" i="55" s="1"/>
  <c r="W4645" i="55"/>
  <c r="X4645" i="55" s="1"/>
  <c r="W4646" i="55"/>
  <c r="X4646" i="55" s="1"/>
  <c r="W4647" i="55"/>
  <c r="X4647" i="55" s="1"/>
  <c r="W4648" i="55"/>
  <c r="X4648" i="55" s="1"/>
  <c r="W4649" i="55"/>
  <c r="X4649" i="55" s="1"/>
  <c r="W4650" i="55"/>
  <c r="X4650" i="55" s="1"/>
  <c r="W4651" i="55"/>
  <c r="X4651" i="55" s="1"/>
  <c r="W4652" i="55"/>
  <c r="X4652" i="55" s="1"/>
  <c r="W4653" i="55"/>
  <c r="X4653" i="55" s="1"/>
  <c r="W4654" i="55"/>
  <c r="X4654" i="55" s="1"/>
  <c r="W4655" i="55"/>
  <c r="X4655" i="55" s="1"/>
  <c r="W4656" i="55"/>
  <c r="X4656" i="55" s="1"/>
  <c r="W4657" i="55"/>
  <c r="X4657" i="55" s="1"/>
  <c r="W4658" i="55"/>
  <c r="X4658" i="55" s="1"/>
  <c r="W4659" i="55"/>
  <c r="X4659" i="55" s="1"/>
  <c r="W4660" i="55"/>
  <c r="X4660" i="55" s="1"/>
  <c r="W4661" i="55"/>
  <c r="X4661" i="55" s="1"/>
  <c r="W4662" i="55"/>
  <c r="X4662" i="55" s="1"/>
  <c r="W4663" i="55"/>
  <c r="X4663" i="55" s="1"/>
  <c r="W4664" i="55"/>
  <c r="X4664" i="55" s="1"/>
  <c r="W4665" i="55"/>
  <c r="X4665" i="55" s="1"/>
  <c r="W4666" i="55"/>
  <c r="X4666" i="55" s="1"/>
  <c r="W4667" i="55"/>
  <c r="X4667" i="55" s="1"/>
  <c r="W4668" i="55"/>
  <c r="X4668" i="55" s="1"/>
  <c r="W4669" i="55"/>
  <c r="X4669" i="55" s="1"/>
  <c r="W4670" i="55"/>
  <c r="X4670" i="55" s="1"/>
  <c r="W4671" i="55"/>
  <c r="X4671" i="55" s="1"/>
  <c r="W4672" i="55"/>
  <c r="X4672" i="55" s="1"/>
  <c r="W4673" i="55"/>
  <c r="X4673" i="55" s="1"/>
  <c r="W4674" i="55"/>
  <c r="X4674" i="55" s="1"/>
  <c r="W4675" i="55"/>
  <c r="X4675" i="55" s="1"/>
  <c r="W4676" i="55"/>
  <c r="X4676" i="55" s="1"/>
  <c r="W4677" i="55"/>
  <c r="X4677" i="55" s="1"/>
  <c r="W4678" i="55"/>
  <c r="X4678" i="55" s="1"/>
  <c r="W4679" i="55"/>
  <c r="X4679" i="55" s="1"/>
  <c r="W4680" i="55"/>
  <c r="X4680" i="55" s="1"/>
  <c r="W4681" i="55"/>
  <c r="X4681" i="55" s="1"/>
  <c r="W4682" i="55"/>
  <c r="X4682" i="55" s="1"/>
  <c r="W4683" i="55"/>
  <c r="X4683" i="55" s="1"/>
  <c r="W4684" i="55"/>
  <c r="X4684" i="55" s="1"/>
  <c r="W4685" i="55"/>
  <c r="X4685" i="55" s="1"/>
  <c r="W4686" i="55"/>
  <c r="X4686" i="55" s="1"/>
  <c r="W4687" i="55"/>
  <c r="X4687" i="55" s="1"/>
  <c r="W4688" i="55"/>
  <c r="X4688" i="55" s="1"/>
  <c r="W4689" i="55"/>
  <c r="X4689" i="55" s="1"/>
  <c r="W4690" i="55"/>
  <c r="X4690" i="55" s="1"/>
  <c r="W4691" i="55"/>
  <c r="X4691" i="55" s="1"/>
  <c r="W4692" i="55"/>
  <c r="Z4692" i="55" s="1"/>
  <c r="W4693" i="55"/>
  <c r="W4694" i="55"/>
  <c r="Z4694" i="55" s="1"/>
  <c r="W4695" i="55"/>
  <c r="Z4695" i="55" s="1"/>
  <c r="W4696" i="55"/>
  <c r="Z4696" i="55" s="1"/>
  <c r="W4697" i="55"/>
  <c r="Z4697" i="55" s="1"/>
  <c r="W4698" i="55"/>
  <c r="Z4698" i="55" s="1"/>
  <c r="W4699" i="55"/>
  <c r="X4699" i="55" s="1"/>
  <c r="W4700" i="55"/>
  <c r="Z4700" i="55" s="1"/>
  <c r="W4701" i="55"/>
  <c r="W4702" i="55"/>
  <c r="Z4702" i="55" s="1"/>
  <c r="W4703" i="55"/>
  <c r="W4704" i="55"/>
  <c r="Z4704" i="55" s="1"/>
  <c r="W4705" i="55"/>
  <c r="W4706" i="55"/>
  <c r="Z4706" i="55" s="1"/>
  <c r="W4707" i="55"/>
  <c r="X4707" i="55" s="1"/>
  <c r="W4708" i="55"/>
  <c r="Z4708" i="55" s="1"/>
  <c r="W4709" i="55"/>
  <c r="X4709" i="55" s="1"/>
  <c r="W4710" i="55"/>
  <c r="Z4710" i="55" s="1"/>
  <c r="W4711" i="55"/>
  <c r="Z4711" i="55" s="1"/>
  <c r="W4712" i="55"/>
  <c r="Z4712" i="55" s="1"/>
  <c r="W4713" i="55"/>
  <c r="W4714" i="55"/>
  <c r="Z4714" i="55" s="1"/>
  <c r="W4715" i="55"/>
  <c r="X4715" i="55" s="1"/>
  <c r="W4716" i="55"/>
  <c r="Z4716" i="55" s="1"/>
  <c r="W4717" i="55"/>
  <c r="W4718" i="55"/>
  <c r="Z4718" i="55" s="1"/>
  <c r="W4719" i="55"/>
  <c r="Z4719" i="55" s="1"/>
  <c r="W4720" i="55"/>
  <c r="Z4720" i="55" s="1"/>
  <c r="W4721" i="55"/>
  <c r="W4722" i="55"/>
  <c r="Z4722" i="55" s="1"/>
  <c r="W4723" i="55"/>
  <c r="X4723" i="55" s="1"/>
  <c r="W4724" i="55"/>
  <c r="Z4724" i="55" s="1"/>
  <c r="W4725" i="55"/>
  <c r="W4726" i="55"/>
  <c r="Z4726" i="55" s="1"/>
  <c r="W4727" i="55"/>
  <c r="W4728" i="55"/>
  <c r="Z4728" i="55" s="1"/>
  <c r="W4729" i="55"/>
  <c r="Z4729" i="55" s="1"/>
  <c r="W4730" i="55"/>
  <c r="Z4730" i="55" s="1"/>
  <c r="W4731" i="55"/>
  <c r="X4731" i="55" s="1"/>
  <c r="W4732" i="55"/>
  <c r="Z4732" i="55" s="1"/>
  <c r="W4733" i="55"/>
  <c r="W4734" i="55"/>
  <c r="Z4734" i="55" s="1"/>
  <c r="W4735" i="55"/>
  <c r="Z4735" i="55" s="1"/>
  <c r="W4736" i="55"/>
  <c r="Z4736" i="55" s="1"/>
  <c r="W4737" i="55"/>
  <c r="W4738" i="55"/>
  <c r="Z4738" i="55" s="1"/>
  <c r="W4739" i="55"/>
  <c r="X4739" i="55" s="1"/>
  <c r="W4740" i="55"/>
  <c r="Z4740" i="55" s="1"/>
  <c r="W4741" i="55"/>
  <c r="W4742" i="55"/>
  <c r="Z4742" i="55" s="1"/>
  <c r="W4743" i="55"/>
  <c r="W4744" i="55"/>
  <c r="Z4744" i="55" s="1"/>
  <c r="W4745" i="55"/>
  <c r="Z4745" i="55" s="1"/>
  <c r="W4746" i="55"/>
  <c r="Z4746" i="55" s="1"/>
  <c r="W4747" i="55"/>
  <c r="X4747" i="55" s="1"/>
  <c r="W4748" i="55"/>
  <c r="Z4748" i="55" s="1"/>
  <c r="W4749" i="55"/>
  <c r="W4750" i="55"/>
  <c r="Z4750" i="55" s="1"/>
  <c r="W4751" i="55"/>
  <c r="W4752" i="55"/>
  <c r="Z4752" i="55" s="1"/>
  <c r="W4753" i="55"/>
  <c r="W4754" i="55"/>
  <c r="Z4754" i="55" s="1"/>
  <c r="W4755" i="55"/>
  <c r="X4755" i="55" s="1"/>
  <c r="W4756" i="55"/>
  <c r="Z4756" i="55" s="1"/>
  <c r="W4757" i="55"/>
  <c r="W4758" i="55"/>
  <c r="Z4758" i="55" s="1"/>
  <c r="W4759" i="55"/>
  <c r="W4760" i="55"/>
  <c r="Z4760" i="55" s="1"/>
  <c r="W4761" i="55"/>
  <c r="Z4761" i="55" s="1"/>
  <c r="W4762" i="55"/>
  <c r="Z4762" i="55" s="1"/>
  <c r="W4763" i="55"/>
  <c r="X4763" i="55" s="1"/>
  <c r="W4764" i="55"/>
  <c r="Z4764" i="55" s="1"/>
  <c r="W4765" i="55"/>
  <c r="W4766" i="55"/>
  <c r="Z4766" i="55" s="1"/>
  <c r="W4767" i="55"/>
  <c r="W4768" i="55"/>
  <c r="Z4768" i="55" s="1"/>
  <c r="W4769" i="55"/>
  <c r="W4770" i="55"/>
  <c r="Z4770" i="55" s="1"/>
  <c r="W4771" i="55"/>
  <c r="X4771" i="55" s="1"/>
  <c r="W4772" i="55"/>
  <c r="Z4772" i="55" s="1"/>
  <c r="W4773" i="55"/>
  <c r="W4774" i="55"/>
  <c r="Z4774" i="55" s="1"/>
  <c r="W4775" i="55"/>
  <c r="W4776" i="55"/>
  <c r="Z4776" i="55" s="1"/>
  <c r="W4777" i="55"/>
  <c r="W4778" i="55"/>
  <c r="Z4778" i="55" s="1"/>
  <c r="W4779" i="55"/>
  <c r="X4779" i="55" s="1"/>
  <c r="W4780" i="55"/>
  <c r="Z4780" i="55" s="1"/>
  <c r="W4781" i="55"/>
  <c r="X4781" i="55" s="1"/>
  <c r="W4782" i="55"/>
  <c r="Z4782" i="55" s="1"/>
  <c r="W4783" i="55"/>
  <c r="X4783" i="55" s="1"/>
  <c r="W4784" i="55"/>
  <c r="Z4784" i="55" s="1"/>
  <c r="W4785" i="55"/>
  <c r="W4786" i="55"/>
  <c r="Z4786" i="55" s="1"/>
  <c r="W4787" i="55"/>
  <c r="X4787" i="55" s="1"/>
  <c r="W4788" i="55"/>
  <c r="Z4788" i="55" s="1"/>
  <c r="W4789" i="55"/>
  <c r="Z4789" i="55" s="1"/>
  <c r="W4790" i="55"/>
  <c r="Z4790" i="55" s="1"/>
  <c r="W4791" i="55"/>
  <c r="W4792" i="55"/>
  <c r="Z4792" i="55" s="1"/>
  <c r="W4793" i="55"/>
  <c r="W4794" i="55"/>
  <c r="Z4794" i="55" s="1"/>
  <c r="W4795" i="55"/>
  <c r="X4795" i="55" s="1"/>
  <c r="W4796" i="55"/>
  <c r="Z4796" i="55" s="1"/>
  <c r="W4797" i="55"/>
  <c r="W4798" i="55"/>
  <c r="Z4798" i="55" s="1"/>
  <c r="W4799" i="55"/>
  <c r="W4800" i="55"/>
  <c r="Z4800" i="55" s="1"/>
  <c r="W4801" i="55"/>
  <c r="X4801" i="55" s="1"/>
  <c r="W4802" i="55"/>
  <c r="Z4802" i="55" s="1"/>
  <c r="W4803" i="55"/>
  <c r="X4803" i="55" s="1"/>
  <c r="W4804" i="55"/>
  <c r="Z4804" i="55" s="1"/>
  <c r="W4805" i="55"/>
  <c r="X4805" i="55" s="1"/>
  <c r="W4806" i="55"/>
  <c r="Z4806" i="55" s="1"/>
  <c r="W4807" i="55"/>
  <c r="W4808" i="55"/>
  <c r="Z4808" i="55" s="1"/>
  <c r="W4809" i="55"/>
  <c r="W4810" i="55"/>
  <c r="Z4810" i="55" s="1"/>
  <c r="W4811" i="55"/>
  <c r="X4811" i="55" s="1"/>
  <c r="W4812" i="55"/>
  <c r="Z4812" i="55" s="1"/>
  <c r="W4813" i="55"/>
  <c r="W4814" i="55"/>
  <c r="Z4814" i="55" s="1"/>
  <c r="W4815" i="55"/>
  <c r="X4815" i="55" s="1"/>
  <c r="W4816" i="55"/>
  <c r="Z4816" i="55" s="1"/>
  <c r="W4817" i="55"/>
  <c r="W4818" i="55"/>
  <c r="Z4818" i="55" s="1"/>
  <c r="W4819" i="55"/>
  <c r="X4819" i="55" s="1"/>
  <c r="W4820" i="55"/>
  <c r="Z4820" i="55" s="1"/>
  <c r="W4821" i="55"/>
  <c r="W4822" i="55"/>
  <c r="Z4822" i="55" s="1"/>
  <c r="W4823" i="55"/>
  <c r="W4824" i="55"/>
  <c r="Z4824" i="55" s="1"/>
  <c r="W4825" i="55"/>
  <c r="W4826" i="55"/>
  <c r="Z4826" i="55" s="1"/>
  <c r="W4827" i="55"/>
  <c r="X4827" i="55" s="1"/>
  <c r="W4828" i="55"/>
  <c r="Z4828" i="55" s="1"/>
  <c r="W4829" i="55"/>
  <c r="X4829" i="55" s="1"/>
  <c r="W4830" i="55"/>
  <c r="Z4830" i="55" s="1"/>
  <c r="W4831" i="55"/>
  <c r="X4831" i="55" s="1"/>
  <c r="W4832" i="55"/>
  <c r="Z4832" i="55" s="1"/>
  <c r="W4833" i="55"/>
  <c r="X4833" i="55" s="1"/>
  <c r="W4834" i="55"/>
  <c r="Z4834" i="55" s="1"/>
  <c r="W4835" i="55"/>
  <c r="X4835" i="55" s="1"/>
  <c r="W4836" i="55"/>
  <c r="Z4836" i="55" s="1"/>
  <c r="W4837" i="55"/>
  <c r="W4838" i="55"/>
  <c r="Z4838" i="55" s="1"/>
  <c r="W4839" i="55"/>
  <c r="Z4839" i="55" s="1"/>
  <c r="W4840" i="55"/>
  <c r="Z4840" i="55" s="1"/>
  <c r="W4841" i="55"/>
  <c r="W4842" i="55"/>
  <c r="Z4842" i="55" s="1"/>
  <c r="W4843" i="55"/>
  <c r="X4843" i="55" s="1"/>
  <c r="W4844" i="55"/>
  <c r="Z4844" i="55" s="1"/>
  <c r="W4845" i="55"/>
  <c r="X4845" i="55" s="1"/>
  <c r="W4846" i="55"/>
  <c r="Z4846" i="55" s="1"/>
  <c r="W4847" i="55"/>
  <c r="W4848" i="55"/>
  <c r="Z4848" i="55" s="1"/>
  <c r="W4849" i="55"/>
  <c r="Z4849" i="55" s="1"/>
  <c r="W4850" i="55"/>
  <c r="Z4850" i="55" s="1"/>
  <c r="W4851" i="55"/>
  <c r="X4851" i="55" s="1"/>
  <c r="W4852" i="55"/>
  <c r="Z4852" i="55" s="1"/>
  <c r="W4853" i="55"/>
  <c r="W4854" i="55"/>
  <c r="Z4854" i="55" s="1"/>
  <c r="W4855" i="55"/>
  <c r="Z4855" i="55" s="1"/>
  <c r="W4856" i="55"/>
  <c r="Z4856" i="55" s="1"/>
  <c r="W4857" i="55"/>
  <c r="W4858" i="55"/>
  <c r="Z4858" i="55" s="1"/>
  <c r="W4859" i="55"/>
  <c r="X4859" i="55" s="1"/>
  <c r="W4860" i="55"/>
  <c r="Z4860" i="55" s="1"/>
  <c r="W4861" i="55"/>
  <c r="X4861" i="55" s="1"/>
  <c r="W4862" i="55"/>
  <c r="Z4862" i="55" s="1"/>
  <c r="W4863" i="55"/>
  <c r="X4863" i="55" s="1"/>
  <c r="W4864" i="55"/>
  <c r="Z4864" i="55" s="1"/>
  <c r="W4865" i="55"/>
  <c r="X4865" i="55" s="1"/>
  <c r="W4866" i="55"/>
  <c r="Z4866" i="55" s="1"/>
  <c r="W4867" i="55"/>
  <c r="X4867" i="55" s="1"/>
  <c r="W4868" i="55"/>
  <c r="Z4868" i="55" s="1"/>
  <c r="W4869" i="55"/>
  <c r="W4870" i="55"/>
  <c r="Z4870" i="55" s="1"/>
  <c r="W4871" i="55"/>
  <c r="Z4871" i="55" s="1"/>
  <c r="W4872" i="55"/>
  <c r="Z4872" i="55" s="1"/>
  <c r="W4873" i="55"/>
  <c r="W4874" i="55"/>
  <c r="Z4874" i="55" s="1"/>
  <c r="W4875" i="55"/>
  <c r="X4875" i="55" s="1"/>
  <c r="W4876" i="55"/>
  <c r="Z4876" i="55" s="1"/>
  <c r="W4877" i="55"/>
  <c r="X4877" i="55" s="1"/>
  <c r="W4878" i="55"/>
  <c r="Z4878" i="55" s="1"/>
  <c r="W4879" i="55"/>
  <c r="W4880" i="55"/>
  <c r="Z4880" i="55" s="1"/>
  <c r="W4881" i="55"/>
  <c r="Z4881" i="55" s="1"/>
  <c r="W4882" i="55"/>
  <c r="Z4882" i="55" s="1"/>
  <c r="W4883" i="55"/>
  <c r="X4883" i="55" s="1"/>
  <c r="W4884" i="55"/>
  <c r="Z4884" i="55" s="1"/>
  <c r="W4885" i="55"/>
  <c r="X4885" i="55" s="1"/>
  <c r="W4886" i="55"/>
  <c r="Z4886" i="55" s="1"/>
  <c r="W4887" i="55"/>
  <c r="W4888" i="55"/>
  <c r="Z4888" i="55" s="1"/>
  <c r="W4889" i="55"/>
  <c r="Z4889" i="55" s="1"/>
  <c r="W4890" i="55"/>
  <c r="Z4890" i="55" s="1"/>
  <c r="W4891" i="55"/>
  <c r="X4891" i="55" s="1"/>
  <c r="W4892" i="55"/>
  <c r="Z4892" i="55" s="1"/>
  <c r="W4893" i="55"/>
  <c r="X4893" i="55" s="1"/>
  <c r="W4894" i="55"/>
  <c r="Z4894" i="55" s="1"/>
  <c r="W4895" i="55"/>
  <c r="X4895" i="55" s="1"/>
  <c r="W4896" i="55"/>
  <c r="Z4896" i="55" s="1"/>
  <c r="W4897" i="55"/>
  <c r="X4897" i="55" s="1"/>
  <c r="W4898" i="55"/>
  <c r="Z4898" i="55" s="1"/>
  <c r="W4899" i="55"/>
  <c r="X4899" i="55" s="1"/>
  <c r="W4900" i="55"/>
  <c r="Z4900" i="55" s="1"/>
  <c r="W4901" i="55"/>
  <c r="Z4901" i="55" s="1"/>
  <c r="W4902" i="55"/>
  <c r="Z4902" i="55" s="1"/>
  <c r="W4903" i="55"/>
  <c r="X4903" i="55" s="1"/>
  <c r="W4904" i="55"/>
  <c r="Z4904" i="55" s="1"/>
  <c r="W4905" i="55"/>
  <c r="W4906" i="55"/>
  <c r="Z4906" i="55" s="1"/>
  <c r="W4907" i="55"/>
  <c r="X4907" i="55" s="1"/>
  <c r="W4908" i="55"/>
  <c r="Z4908" i="55" s="1"/>
  <c r="W4909" i="55"/>
  <c r="X4909" i="55" s="1"/>
  <c r="W4910" i="55"/>
  <c r="Z4910" i="55" s="1"/>
  <c r="W4911" i="55"/>
  <c r="W4912" i="55"/>
  <c r="Z4912" i="55" s="1"/>
  <c r="W4913" i="55"/>
  <c r="Z4913" i="55" s="1"/>
  <c r="W4914" i="55"/>
  <c r="Z4914" i="55" s="1"/>
  <c r="W4915" i="55"/>
  <c r="X4915" i="55" s="1"/>
  <c r="W4916" i="55"/>
  <c r="Z4916" i="55" s="1"/>
  <c r="W4917" i="55"/>
  <c r="X4917" i="55" s="1"/>
  <c r="W4918" i="55"/>
  <c r="Z4918" i="55" s="1"/>
  <c r="W4919" i="55"/>
  <c r="W4920" i="55"/>
  <c r="Z4920" i="55" s="1"/>
  <c r="W4921" i="55"/>
  <c r="W4922" i="55"/>
  <c r="W4923" i="55"/>
  <c r="X4923" i="55" s="1"/>
  <c r="W4924" i="55"/>
  <c r="Z4924" i="55" s="1"/>
  <c r="W4925" i="55"/>
  <c r="X4925" i="55" s="1"/>
  <c r="W4926" i="55"/>
  <c r="Z4926" i="55" s="1"/>
  <c r="W4927" i="55"/>
  <c r="X4927" i="55" s="1"/>
  <c r="W4928" i="55"/>
  <c r="Z4928" i="55" s="1"/>
  <c r="W4929" i="55"/>
  <c r="X4929" i="55" s="1"/>
  <c r="W4930" i="55"/>
  <c r="Z4930" i="55" s="1"/>
  <c r="W4931" i="55"/>
  <c r="X4931" i="55" s="1"/>
  <c r="W4932" i="55"/>
  <c r="Z4932" i="55" s="1"/>
  <c r="W4933" i="55"/>
  <c r="W4934" i="55"/>
  <c r="Z4934" i="55" s="1"/>
  <c r="W4935" i="55"/>
  <c r="W4936" i="55"/>
  <c r="Z4936" i="55" s="1"/>
  <c r="W4937" i="55"/>
  <c r="W4938" i="55"/>
  <c r="Z4938" i="55" s="1"/>
  <c r="W4939" i="55"/>
  <c r="X4939" i="55" s="1"/>
  <c r="W4940" i="55"/>
  <c r="Z4940" i="55" s="1"/>
  <c r="W4941" i="55"/>
  <c r="W4942" i="55"/>
  <c r="Z4942" i="55" s="1"/>
  <c r="W4943" i="55"/>
  <c r="W4944" i="55"/>
  <c r="Z4944" i="55" s="1"/>
  <c r="W4945" i="55"/>
  <c r="Z4945" i="55" s="1"/>
  <c r="W4946" i="55"/>
  <c r="Z4946" i="55" s="1"/>
  <c r="W4947" i="55"/>
  <c r="X4947" i="55" s="1"/>
  <c r="W4948" i="55"/>
  <c r="Z4948" i="55" s="1"/>
  <c r="W4949" i="55"/>
  <c r="W4950" i="55"/>
  <c r="Z4950" i="55" s="1"/>
  <c r="W4951" i="55"/>
  <c r="W4952" i="55"/>
  <c r="Z4952" i="55" s="1"/>
  <c r="W4953" i="55"/>
  <c r="W4954" i="55"/>
  <c r="Z4954" i="55" s="1"/>
  <c r="W4955" i="55"/>
  <c r="X4955" i="55" s="1"/>
  <c r="W4956" i="55"/>
  <c r="Z4956" i="55" s="1"/>
  <c r="W4957" i="55"/>
  <c r="X4957" i="55" s="1"/>
  <c r="W4958" i="55"/>
  <c r="Z4958" i="55" s="1"/>
  <c r="W4959" i="55"/>
  <c r="X4959" i="55" s="1"/>
  <c r="W4960" i="55"/>
  <c r="Z4960" i="55" s="1"/>
  <c r="W4961" i="55"/>
  <c r="X4961" i="55" s="1"/>
  <c r="W4962" i="55"/>
  <c r="Z4962" i="55" s="1"/>
  <c r="W4963" i="55"/>
  <c r="X4963" i="55" s="1"/>
  <c r="W4964" i="55"/>
  <c r="Z4964" i="55" s="1"/>
  <c r="W4965" i="55"/>
  <c r="W4966" i="55"/>
  <c r="Z4966" i="55" s="1"/>
  <c r="W4967" i="55"/>
  <c r="W4968" i="55"/>
  <c r="Z4968" i="55" s="1"/>
  <c r="W4969" i="55"/>
  <c r="W4970" i="55"/>
  <c r="Z4970" i="55" s="1"/>
  <c r="W4971" i="55"/>
  <c r="X4971" i="55" s="1"/>
  <c r="W4972" i="55"/>
  <c r="Z4972" i="55" s="1"/>
  <c r="W4973" i="55"/>
  <c r="X4973" i="55" s="1"/>
  <c r="W4974" i="55"/>
  <c r="Z4974" i="55" s="1"/>
  <c r="W4975" i="55"/>
  <c r="W4976" i="55"/>
  <c r="W4977" i="55"/>
  <c r="Z4977" i="55" s="1"/>
  <c r="W4978" i="55"/>
  <c r="Z4978" i="55" s="1"/>
  <c r="W4979" i="55"/>
  <c r="X4979" i="55" s="1"/>
  <c r="W4980" i="55"/>
  <c r="Z4980" i="55" s="1"/>
  <c r="W4981" i="55"/>
  <c r="W4982" i="55"/>
  <c r="Z4982" i="55" s="1"/>
  <c r="W4983" i="55"/>
  <c r="W4984" i="55"/>
  <c r="Z4984" i="55" s="1"/>
  <c r="W4985" i="55"/>
  <c r="W4986" i="55"/>
  <c r="Z4986" i="55" s="1"/>
  <c r="W4987" i="55"/>
  <c r="X4987" i="55" s="1"/>
  <c r="W4988" i="55"/>
  <c r="Z4988" i="55" s="1"/>
  <c r="W4989" i="55"/>
  <c r="X4989" i="55" s="1"/>
  <c r="W4990" i="55"/>
  <c r="W4991" i="55"/>
  <c r="X4991" i="55" s="1"/>
  <c r="W4992" i="55"/>
  <c r="Z4992" i="55" s="1"/>
  <c r="W4993" i="55"/>
  <c r="X4993" i="55" s="1"/>
  <c r="W4994" i="55"/>
  <c r="Z4994" i="55" s="1"/>
  <c r="W4995" i="55"/>
  <c r="X4995" i="55" s="1"/>
  <c r="W4996" i="55"/>
  <c r="Z4996" i="55" s="1"/>
  <c r="W4997" i="55"/>
  <c r="Z4997" i="55" s="1"/>
  <c r="W4998" i="55"/>
  <c r="Z4998" i="55" s="1"/>
  <c r="W4999" i="55"/>
  <c r="X4999" i="55" s="1"/>
  <c r="W5000" i="55"/>
  <c r="Z5000" i="55" s="1"/>
  <c r="W5001" i="55"/>
  <c r="W5002" i="55"/>
  <c r="Z5002" i="55" s="1"/>
  <c r="W5003" i="55"/>
  <c r="X5003" i="55" s="1"/>
  <c r="W5004" i="55"/>
  <c r="Z5004" i="55" s="1"/>
  <c r="W5005" i="55"/>
  <c r="W5006" i="55"/>
  <c r="Z5006" i="55" s="1"/>
  <c r="W5007" i="55"/>
  <c r="X5007" i="55" s="1"/>
  <c r="W5008" i="55"/>
  <c r="Z5008" i="55" s="1"/>
  <c r="W5009" i="55"/>
  <c r="Z5009" i="55" s="1"/>
  <c r="W5010" i="55"/>
  <c r="Z5010" i="55" s="1"/>
  <c r="W5011" i="55"/>
  <c r="X5011" i="55" s="1"/>
  <c r="W5012" i="55"/>
  <c r="Z5012" i="55" s="1"/>
  <c r="W5013" i="55"/>
  <c r="Z5013" i="55" s="1"/>
  <c r="W5014" i="55"/>
  <c r="Z5014" i="55" s="1"/>
  <c r="W5015" i="55"/>
  <c r="W5016" i="55"/>
  <c r="Z5016" i="55" s="1"/>
  <c r="W5017" i="55"/>
  <c r="W5018" i="55"/>
  <c r="Z5018" i="55" s="1"/>
  <c r="W5019" i="55"/>
  <c r="X5019" i="55" s="1"/>
  <c r="W5020" i="55"/>
  <c r="Z5020" i="55" s="1"/>
  <c r="W5021" i="55"/>
  <c r="X5021" i="55" s="1"/>
  <c r="W5022" i="55"/>
  <c r="Z5022" i="55" s="1"/>
  <c r="W5023" i="55"/>
  <c r="X5023" i="55" s="1"/>
  <c r="W5024" i="55"/>
  <c r="Z5024" i="55" s="1"/>
  <c r="W5025" i="55"/>
  <c r="X5025" i="55" s="1"/>
  <c r="W5026" i="55"/>
  <c r="Z5026" i="55" s="1"/>
  <c r="W5027" i="55"/>
  <c r="X5027" i="55" s="1"/>
  <c r="W5028" i="55"/>
  <c r="Z5028" i="55" s="1"/>
  <c r="W5029" i="55"/>
  <c r="W5030" i="55"/>
  <c r="Z5030" i="55" s="1"/>
  <c r="W5031" i="55"/>
  <c r="W5032" i="55"/>
  <c r="Z5032" i="55" s="1"/>
  <c r="W5033" i="55"/>
  <c r="X5033" i="55" s="1"/>
  <c r="W5034" i="55"/>
  <c r="Z5034" i="55" s="1"/>
  <c r="W5035" i="55"/>
  <c r="W5036" i="55"/>
  <c r="Z5036" i="55" s="1"/>
  <c r="W5037" i="55"/>
  <c r="X5037" i="55" s="1"/>
  <c r="W5038" i="55"/>
  <c r="Z5038" i="55" s="1"/>
  <c r="W5039" i="55"/>
  <c r="W5040" i="55"/>
  <c r="Z5040" i="55" s="1"/>
  <c r="W5041" i="55"/>
  <c r="Z5041" i="55" s="1"/>
  <c r="W5042" i="55"/>
  <c r="Z5042" i="55" s="1"/>
  <c r="W5043" i="55"/>
  <c r="W5044" i="55"/>
  <c r="Z5044" i="55" s="1"/>
  <c r="W5045" i="55"/>
  <c r="W5046" i="55"/>
  <c r="Z5046" i="55" s="1"/>
  <c r="W5047" i="55"/>
  <c r="X5047" i="55" s="1"/>
  <c r="W5048" i="55"/>
  <c r="Z5048" i="55" s="1"/>
  <c r="W5049" i="55"/>
  <c r="W5050" i="55"/>
  <c r="Z5050" i="55" s="1"/>
  <c r="W5051" i="55"/>
  <c r="W5052" i="55"/>
  <c r="Z5052" i="55" s="1"/>
  <c r="W5053" i="55"/>
  <c r="X5053" i="55" s="1"/>
  <c r="W5054" i="55"/>
  <c r="Z5054" i="55" s="1"/>
  <c r="W5055" i="55"/>
  <c r="X5055" i="55" s="1"/>
  <c r="W5056" i="55"/>
  <c r="Z5056" i="55" s="1"/>
  <c r="W5057" i="55"/>
  <c r="X5057" i="55" s="1"/>
  <c r="W5058" i="55"/>
  <c r="Z5058" i="55" s="1"/>
  <c r="W5059" i="55"/>
  <c r="W5060" i="55"/>
  <c r="Z5060" i="55" s="1"/>
  <c r="W5061" i="55"/>
  <c r="Z5061" i="55" s="1"/>
  <c r="W5062" i="55"/>
  <c r="Z5062" i="55" s="1"/>
  <c r="W5063" i="55"/>
  <c r="W5064" i="55"/>
  <c r="Z5064" i="55" s="1"/>
  <c r="W5065" i="55"/>
  <c r="W5066" i="55"/>
  <c r="Z5066" i="55" s="1"/>
  <c r="W5067" i="55"/>
  <c r="W5068" i="55"/>
  <c r="Z5068" i="55" s="1"/>
  <c r="W5069" i="55"/>
  <c r="X5069" i="55" s="1"/>
  <c r="W5070" i="55"/>
  <c r="Z5070" i="55" s="1"/>
  <c r="W5071" i="55"/>
  <c r="W5072" i="55"/>
  <c r="Z5072" i="55" s="1"/>
  <c r="W5073" i="55"/>
  <c r="Z5073" i="55" s="1"/>
  <c r="W5074" i="55"/>
  <c r="Z5074" i="55" s="1"/>
  <c r="W5075" i="55"/>
  <c r="W5076" i="55"/>
  <c r="Z5076" i="55" s="1"/>
  <c r="W5077" i="55"/>
  <c r="W5078" i="55"/>
  <c r="Z5078" i="55" s="1"/>
  <c r="W5079" i="55"/>
  <c r="W5080" i="55"/>
  <c r="Z5080" i="55" s="1"/>
  <c r="W5081" i="55"/>
  <c r="X5081" i="55" s="1"/>
  <c r="W5082" i="55"/>
  <c r="Z5082" i="55" s="1"/>
  <c r="W5083" i="55"/>
  <c r="W5084" i="55"/>
  <c r="Z5084" i="55" s="1"/>
  <c r="W5085" i="55"/>
  <c r="X5085" i="55" s="1"/>
  <c r="W5086" i="55"/>
  <c r="Z5086" i="55" s="1"/>
  <c r="W5087" i="55"/>
  <c r="X5087" i="55" s="1"/>
  <c r="W5088" i="55"/>
  <c r="Z5088" i="55" s="1"/>
  <c r="W5089" i="55"/>
  <c r="X5089" i="55" s="1"/>
  <c r="W5090" i="55"/>
  <c r="Z5090" i="55" s="1"/>
  <c r="W5091" i="55"/>
  <c r="W5092" i="55"/>
  <c r="Z5092" i="55" s="1"/>
  <c r="W5093" i="55"/>
  <c r="Z5093" i="55" s="1"/>
  <c r="W5094" i="55"/>
  <c r="Z5094" i="55" s="1"/>
  <c r="W5095" i="55"/>
  <c r="W5096" i="55"/>
  <c r="Z5096" i="55" s="1"/>
  <c r="W5097" i="55"/>
  <c r="W5098" i="55"/>
  <c r="Z5098" i="55" s="1"/>
  <c r="W5099" i="55"/>
  <c r="W5100" i="55"/>
  <c r="Z5100" i="55" s="1"/>
  <c r="W5101" i="55"/>
  <c r="X5101" i="55" s="1"/>
  <c r="W5102" i="55"/>
  <c r="Z5102" i="55" s="1"/>
  <c r="W5103" i="55"/>
  <c r="W5104" i="55"/>
  <c r="Z5104" i="55" s="1"/>
  <c r="W5105" i="55"/>
  <c r="Z5105" i="55" s="1"/>
  <c r="W5106" i="55"/>
  <c r="Z5106" i="55" s="1"/>
  <c r="W5107" i="55"/>
  <c r="W5108" i="55"/>
  <c r="Z5108" i="55" s="1"/>
  <c r="W5109" i="55"/>
  <c r="X5109" i="55" s="1"/>
  <c r="W5110" i="55"/>
  <c r="Z5110" i="55" s="1"/>
  <c r="W5111" i="55"/>
  <c r="Z5111" i="55" s="1"/>
  <c r="W5112" i="55"/>
  <c r="Z5112" i="55" s="1"/>
  <c r="W5113" i="55"/>
  <c r="W5114" i="55"/>
  <c r="Z5114" i="55" s="1"/>
  <c r="W5115" i="55"/>
  <c r="W5116" i="55"/>
  <c r="Z5116" i="55" s="1"/>
  <c r="W5117" i="55"/>
  <c r="X5117" i="55" s="1"/>
  <c r="W5118" i="55"/>
  <c r="Z5118" i="55" s="1"/>
  <c r="W5119" i="55"/>
  <c r="X5119" i="55" s="1"/>
  <c r="W5120" i="55"/>
  <c r="Z5120" i="55" s="1"/>
  <c r="W5121" i="55"/>
  <c r="X5121" i="55" s="1"/>
  <c r="W5122" i="55"/>
  <c r="Z5122" i="55" s="1"/>
  <c r="W5123" i="55"/>
  <c r="W5124" i="55"/>
  <c r="Z5124" i="55" s="1"/>
  <c r="W5125" i="55"/>
  <c r="Z5125" i="55" s="1"/>
  <c r="W5126" i="55"/>
  <c r="Z5126" i="55" s="1"/>
  <c r="W5127" i="55"/>
  <c r="X5127" i="55" s="1"/>
  <c r="W5128" i="55"/>
  <c r="Z5128" i="55" s="1"/>
  <c r="W5129" i="55"/>
  <c r="W5130" i="55"/>
  <c r="Z5130" i="55" s="1"/>
  <c r="W5131" i="55"/>
  <c r="W5132" i="55"/>
  <c r="Z5132" i="55" s="1"/>
  <c r="W5133" i="55"/>
  <c r="X5133" i="55" s="1"/>
  <c r="W5134" i="55"/>
  <c r="Z5134" i="55" s="1"/>
  <c r="W5135" i="55"/>
  <c r="W5136" i="55"/>
  <c r="Z5136" i="55" s="1"/>
  <c r="W5137" i="55"/>
  <c r="Z5137" i="55" s="1"/>
  <c r="W5138" i="55"/>
  <c r="Z5138" i="55" s="1"/>
  <c r="W5139" i="55"/>
  <c r="W5140" i="55"/>
  <c r="Z5140" i="55" s="1"/>
  <c r="W5141" i="55"/>
  <c r="Z5141" i="55" s="1"/>
  <c r="W5142" i="55"/>
  <c r="Z5142" i="55" s="1"/>
  <c r="W5143" i="55"/>
  <c r="W5144" i="55"/>
  <c r="Z5144" i="55" s="1"/>
  <c r="W5145" i="55"/>
  <c r="X5145" i="55" s="1"/>
  <c r="W5146" i="55"/>
  <c r="Z5146" i="55" s="1"/>
  <c r="W5147" i="55"/>
  <c r="W5148" i="55"/>
  <c r="Z5148" i="55" s="1"/>
  <c r="W5149" i="55"/>
  <c r="X5149" i="55" s="1"/>
  <c r="W5150" i="55"/>
  <c r="Z5150" i="55" s="1"/>
  <c r="W5151" i="55"/>
  <c r="X5151" i="55" s="1"/>
  <c r="W5152" i="55"/>
  <c r="Z5152" i="55" s="1"/>
  <c r="W5153" i="55"/>
  <c r="X5153" i="55" s="1"/>
  <c r="W5154" i="55"/>
  <c r="Z5154" i="55" s="1"/>
  <c r="W5155" i="55"/>
  <c r="W5156" i="55"/>
  <c r="Z5156" i="55" s="1"/>
  <c r="W5157" i="55"/>
  <c r="X5157" i="55" s="1"/>
  <c r="W5158" i="55"/>
  <c r="Z5158" i="55" s="1"/>
  <c r="W5159" i="55"/>
  <c r="W5160" i="55"/>
  <c r="Z5160" i="55" s="1"/>
  <c r="W5161" i="55"/>
  <c r="Z5161" i="55" s="1"/>
  <c r="W5162" i="55"/>
  <c r="Z5162" i="55" s="1"/>
  <c r="W5163" i="55"/>
  <c r="W5164" i="55"/>
  <c r="Z5164" i="55" s="1"/>
  <c r="W5165" i="55"/>
  <c r="X5165" i="55" s="1"/>
  <c r="W5166" i="55"/>
  <c r="Z5166" i="55" s="1"/>
  <c r="W5167" i="55"/>
  <c r="Z5167" i="55" s="1"/>
  <c r="W5168" i="55"/>
  <c r="Z5168" i="55" s="1"/>
  <c r="W5169" i="55"/>
  <c r="Z5169" i="55" s="1"/>
  <c r="W5170" i="55"/>
  <c r="Z5170" i="55" s="1"/>
  <c r="W5171" i="55"/>
  <c r="W5172" i="55"/>
  <c r="Z5172" i="55" s="1"/>
  <c r="W5173" i="55"/>
  <c r="W5174" i="55"/>
  <c r="Z5174" i="55" s="1"/>
  <c r="W5175" i="55"/>
  <c r="W5176" i="55"/>
  <c r="Z5176" i="55" s="1"/>
  <c r="W5177" i="55"/>
  <c r="W5178" i="55"/>
  <c r="Z5178" i="55" s="1"/>
  <c r="W5179" i="55"/>
  <c r="W5180" i="55"/>
  <c r="Z5180" i="55" s="1"/>
  <c r="W5181" i="55"/>
  <c r="X5181" i="55" s="1"/>
  <c r="W5182" i="55"/>
  <c r="Z5182" i="55" s="1"/>
  <c r="W5183" i="55"/>
  <c r="X5183" i="55" s="1"/>
  <c r="W5184" i="55"/>
  <c r="Z5184" i="55" s="1"/>
  <c r="W5185" i="55"/>
  <c r="X5185" i="55" s="1"/>
  <c r="W5186" i="55"/>
  <c r="Z5186" i="55" s="1"/>
  <c r="W5187" i="55"/>
  <c r="W5188" i="55"/>
  <c r="Z5188" i="55" s="1"/>
  <c r="W5189" i="55"/>
  <c r="W5190" i="55"/>
  <c r="Z5190" i="55" s="1"/>
  <c r="W5191" i="55"/>
  <c r="W5192" i="55"/>
  <c r="Z5192" i="55" s="1"/>
  <c r="W5193" i="55"/>
  <c r="W5194" i="55"/>
  <c r="Z5194" i="55" s="1"/>
  <c r="W5195" i="55"/>
  <c r="W5196" i="55"/>
  <c r="W5197" i="55"/>
  <c r="W5198" i="55"/>
  <c r="W5199" i="55"/>
  <c r="W5200" i="55"/>
  <c r="W5201" i="55"/>
  <c r="W5202" i="55"/>
  <c r="W5203" i="55"/>
  <c r="W5204" i="55"/>
  <c r="W5205" i="55"/>
  <c r="W5206" i="55"/>
  <c r="W5207" i="55"/>
  <c r="W5208" i="55"/>
  <c r="W5209" i="55"/>
  <c r="W5210" i="55"/>
  <c r="W5211" i="55"/>
  <c r="W5212" i="55"/>
  <c r="W5213" i="55"/>
  <c r="W5214" i="55"/>
  <c r="W5215" i="55"/>
  <c r="W5216" i="55"/>
  <c r="W5217" i="55"/>
  <c r="W5218" i="55"/>
  <c r="W5219" i="55"/>
  <c r="W5220" i="55"/>
  <c r="W5221" i="55"/>
  <c r="W5222" i="55"/>
  <c r="W5223" i="55"/>
  <c r="W5224" i="55"/>
  <c r="W5225" i="55"/>
  <c r="W5226" i="55"/>
  <c r="W5227" i="55"/>
  <c r="W5228" i="55"/>
  <c r="W5229" i="55"/>
  <c r="W5230" i="55"/>
  <c r="W5231" i="55"/>
  <c r="W5232" i="55"/>
  <c r="W5233" i="55"/>
  <c r="W5234" i="55"/>
  <c r="W5235" i="55"/>
  <c r="W5236" i="55"/>
  <c r="W5237" i="55"/>
  <c r="W5238" i="55"/>
  <c r="W5239" i="55"/>
  <c r="W5240" i="55"/>
  <c r="W5241" i="55"/>
  <c r="W5242" i="55"/>
  <c r="W5243" i="55"/>
  <c r="W5244" i="55"/>
  <c r="W5245" i="55"/>
  <c r="W5246" i="55"/>
  <c r="W5247" i="55"/>
  <c r="W5248" i="55"/>
  <c r="W5249" i="55"/>
  <c r="W5250" i="55"/>
  <c r="W5251" i="55"/>
  <c r="W5252" i="55"/>
  <c r="W5253" i="55"/>
  <c r="W5254" i="55"/>
  <c r="W5255" i="55"/>
  <c r="W5256" i="55"/>
  <c r="W5257" i="55"/>
  <c r="W5258" i="55"/>
  <c r="W5259" i="55"/>
  <c r="W5260" i="55"/>
  <c r="W5261" i="55"/>
  <c r="W5262" i="55"/>
  <c r="W5263" i="55"/>
  <c r="W5264" i="55"/>
  <c r="W5265" i="55"/>
  <c r="W5266" i="55"/>
  <c r="W5267" i="55"/>
  <c r="W5268" i="55"/>
  <c r="W5269" i="55"/>
  <c r="W5270" i="55"/>
  <c r="W5271" i="55"/>
  <c r="W5272" i="55"/>
  <c r="W5273" i="55"/>
  <c r="W5274" i="55"/>
  <c r="W5275" i="55"/>
  <c r="W5276" i="55"/>
  <c r="W5277" i="55"/>
  <c r="W5278" i="55"/>
  <c r="W5279" i="55"/>
  <c r="W5280" i="55"/>
  <c r="W5281" i="55"/>
  <c r="W5282" i="55"/>
  <c r="W5283" i="55"/>
  <c r="W5284" i="55"/>
  <c r="W5285" i="55"/>
  <c r="W5286" i="55"/>
  <c r="W5287" i="55"/>
  <c r="W5288" i="55"/>
  <c r="W5289" i="55"/>
  <c r="W5290" i="55"/>
  <c r="W5291" i="55"/>
  <c r="W5292" i="55"/>
  <c r="W5293" i="55"/>
  <c r="W5294" i="55"/>
  <c r="W5295" i="55"/>
  <c r="W5296" i="55"/>
  <c r="W5297" i="55"/>
  <c r="W5298" i="55"/>
  <c r="W5299" i="55"/>
  <c r="W5300" i="55"/>
  <c r="W5301" i="55"/>
  <c r="W5302" i="55"/>
  <c r="W5303" i="55"/>
  <c r="W5304" i="55"/>
  <c r="W5305" i="55"/>
  <c r="W5306" i="55"/>
  <c r="W5307" i="55"/>
  <c r="W5308" i="55"/>
  <c r="W5309" i="55"/>
  <c r="W5310" i="55"/>
  <c r="W5311" i="55"/>
  <c r="W5312" i="55"/>
  <c r="W5313" i="55"/>
  <c r="W5314" i="55"/>
  <c r="W5315" i="55"/>
  <c r="W5316" i="55"/>
  <c r="W5317" i="55"/>
  <c r="W5318" i="55"/>
  <c r="W5319" i="55"/>
  <c r="W5320" i="55"/>
  <c r="W5321" i="55"/>
  <c r="W5322" i="55"/>
  <c r="W5323" i="55"/>
  <c r="W5324" i="55"/>
  <c r="W5325" i="55"/>
  <c r="W5326" i="55"/>
  <c r="W5327" i="55"/>
  <c r="W5328" i="55"/>
  <c r="W5329" i="55"/>
  <c r="W5330" i="55"/>
  <c r="W5331" i="55"/>
  <c r="W5332" i="55"/>
  <c r="W5333" i="55"/>
  <c r="W5334" i="55"/>
  <c r="W5335" i="55"/>
  <c r="W5336" i="55"/>
  <c r="W5337" i="55"/>
  <c r="W5338" i="55"/>
  <c r="W5339" i="55"/>
  <c r="W5340" i="55"/>
  <c r="W5341" i="55"/>
  <c r="W5342" i="55"/>
  <c r="W5343" i="55"/>
  <c r="W5344" i="55"/>
  <c r="X5344" i="55" s="1"/>
  <c r="W5345" i="55"/>
  <c r="X5345" i="55" s="1"/>
  <c r="W5346" i="55"/>
  <c r="X5346" i="55" s="1"/>
  <c r="W5347" i="55"/>
  <c r="X5347" i="55" s="1"/>
  <c r="W5348" i="55"/>
  <c r="X5348" i="55" s="1"/>
  <c r="W5349" i="55"/>
  <c r="X5349" i="55" s="1"/>
  <c r="W5350" i="55"/>
  <c r="X5350" i="55" s="1"/>
  <c r="W5351" i="55"/>
  <c r="W5352" i="55"/>
  <c r="W5353" i="55"/>
  <c r="Z5353" i="55" s="1"/>
  <c r="W5354" i="55"/>
  <c r="Z5354" i="55" s="1"/>
  <c r="W5355" i="55"/>
  <c r="W5356" i="55"/>
  <c r="W5357" i="55"/>
  <c r="W5358" i="55"/>
  <c r="Z5358" i="55" s="1"/>
  <c r="W5359" i="55"/>
  <c r="W5360" i="55"/>
  <c r="W5361" i="55"/>
  <c r="Z5361" i="55" s="1"/>
  <c r="W5362" i="55"/>
  <c r="Z5362" i="55" s="1"/>
  <c r="W5363" i="55"/>
  <c r="W5364" i="55"/>
  <c r="W5365" i="55"/>
  <c r="W5366" i="55"/>
  <c r="Z5366" i="55" s="1"/>
  <c r="W5367" i="55"/>
  <c r="W5368" i="55"/>
  <c r="W5369" i="55"/>
  <c r="Z5369" i="55" s="1"/>
  <c r="W5370" i="55"/>
  <c r="Z5370" i="55" s="1"/>
  <c r="W5371" i="55"/>
  <c r="W5372" i="55"/>
  <c r="W5373" i="55"/>
  <c r="W5374" i="55"/>
  <c r="Z5374" i="55" s="1"/>
  <c r="W5375" i="55"/>
  <c r="W5376" i="55"/>
  <c r="W5377" i="55"/>
  <c r="Z5377" i="55" s="1"/>
  <c r="W5378" i="55"/>
  <c r="Z5378" i="55" s="1"/>
  <c r="W5379" i="55"/>
  <c r="W5380" i="55"/>
  <c r="Z5380" i="55" s="1"/>
  <c r="W5381" i="55"/>
  <c r="Z5381" i="55" s="1"/>
  <c r="W5382" i="55"/>
  <c r="W5383" i="55"/>
  <c r="X5383" i="55" s="1"/>
  <c r="W5384" i="55"/>
  <c r="Z5384" i="55" s="1"/>
  <c r="W5385" i="55"/>
  <c r="Z5385" i="55" s="1"/>
  <c r="W5386" i="55"/>
  <c r="Z5386" i="55" s="1"/>
  <c r="W5387" i="55"/>
  <c r="W5388" i="55"/>
  <c r="Z5388" i="55" s="1"/>
  <c r="W5389" i="55"/>
  <c r="Z5389" i="55" s="1"/>
  <c r="W5390" i="55"/>
  <c r="Z5390" i="55" s="1"/>
  <c r="W5391" i="55"/>
  <c r="W5392" i="55"/>
  <c r="Z5392" i="55" s="1"/>
  <c r="W5393" i="55"/>
  <c r="Z5393" i="55" s="1"/>
  <c r="W5394" i="55"/>
  <c r="Z5394" i="55" s="1"/>
  <c r="W5395" i="55"/>
  <c r="W5396" i="55"/>
  <c r="Z5396" i="55" s="1"/>
  <c r="W5397" i="55"/>
  <c r="Z5397" i="55" s="1"/>
  <c r="W5398" i="55"/>
  <c r="Z5398" i="55" s="1"/>
  <c r="W5399" i="55"/>
  <c r="X5399" i="55" s="1"/>
  <c r="W5400" i="55"/>
  <c r="Z5400" i="55" s="1"/>
  <c r="W5401" i="55"/>
  <c r="Z5401" i="55" s="1"/>
  <c r="W5402" i="55"/>
  <c r="Z5402" i="55" s="1"/>
  <c r="W5403" i="55"/>
  <c r="W5404" i="55"/>
  <c r="Z5404" i="55" s="1"/>
  <c r="W5405" i="55"/>
  <c r="Z5405" i="55" s="1"/>
  <c r="W5406" i="55"/>
  <c r="Z5406" i="55" s="1"/>
  <c r="W5407" i="55"/>
  <c r="W5408" i="55"/>
  <c r="Z5408" i="55" s="1"/>
  <c r="W5409" i="55"/>
  <c r="Z5409" i="55" s="1"/>
  <c r="W5410" i="55"/>
  <c r="Z5410" i="55" s="1"/>
  <c r="W5411" i="55"/>
  <c r="W5412" i="55"/>
  <c r="Z5412" i="55" s="1"/>
  <c r="W5413" i="55"/>
  <c r="Z5413" i="55" s="1"/>
  <c r="W5414" i="55"/>
  <c r="W5415" i="55"/>
  <c r="X5415" i="55" s="1"/>
  <c r="W5416" i="55"/>
  <c r="Z5416" i="55" s="1"/>
  <c r="W5417" i="55"/>
  <c r="Z5417" i="55" s="1"/>
  <c r="W5418" i="55"/>
  <c r="Z5418" i="55" s="1"/>
  <c r="W5419" i="55"/>
  <c r="W5420" i="55"/>
  <c r="Z5420" i="55" s="1"/>
  <c r="W5421" i="55"/>
  <c r="Z5421" i="55" s="1"/>
  <c r="W5422" i="55"/>
  <c r="Z5422" i="55" s="1"/>
  <c r="W5423" i="55"/>
  <c r="W5424" i="55"/>
  <c r="Z5424" i="55" s="1"/>
  <c r="W5425" i="55"/>
  <c r="Z5425" i="55" s="1"/>
  <c r="W5426" i="55"/>
  <c r="Z5426" i="55" s="1"/>
  <c r="W5427" i="55"/>
  <c r="W5428" i="55"/>
  <c r="Z5428" i="55" s="1"/>
  <c r="W5429" i="55"/>
  <c r="Z5429" i="55" s="1"/>
  <c r="W5430" i="55"/>
  <c r="Z5430" i="55" s="1"/>
  <c r="W5431" i="55"/>
  <c r="X5431" i="55" s="1"/>
  <c r="W5432" i="55"/>
  <c r="Z5432" i="55" s="1"/>
  <c r="W5433" i="55"/>
  <c r="Z5433" i="55" s="1"/>
  <c r="W5434" i="55"/>
  <c r="Z5434" i="55" s="1"/>
  <c r="W5435" i="55"/>
  <c r="W5436" i="55"/>
  <c r="Z5436" i="55" s="1"/>
  <c r="W5437" i="55"/>
  <c r="Z5437" i="55" s="1"/>
  <c r="W5438" i="55"/>
  <c r="Z5438" i="55" s="1"/>
  <c r="W5439" i="55"/>
  <c r="W5440" i="55"/>
  <c r="Z5440" i="55" s="1"/>
  <c r="W5441" i="55"/>
  <c r="Z5441" i="55" s="1"/>
  <c r="W5442" i="55"/>
  <c r="Z5442" i="55" s="1"/>
  <c r="W5443" i="55"/>
  <c r="W5444" i="55"/>
  <c r="Z5444" i="55" s="1"/>
  <c r="W5445" i="55"/>
  <c r="Z5445" i="55" s="1"/>
  <c r="W5446" i="55"/>
  <c r="W5447" i="55"/>
  <c r="X5447" i="55" s="1"/>
  <c r="W5448" i="55"/>
  <c r="Z5448" i="55" s="1"/>
  <c r="W5449" i="55"/>
  <c r="Z5449" i="55" s="1"/>
  <c r="W5450" i="55"/>
  <c r="Z5450" i="55" s="1"/>
  <c r="W5451" i="55"/>
  <c r="W5452" i="55"/>
  <c r="Z5452" i="55" s="1"/>
  <c r="W5453" i="55"/>
  <c r="Z5453" i="55" s="1"/>
  <c r="W5454" i="55"/>
  <c r="Z5454" i="55" s="1"/>
  <c r="W5455" i="55"/>
  <c r="W5456" i="55"/>
  <c r="Z5456" i="55" s="1"/>
  <c r="W5457" i="55"/>
  <c r="Z5457" i="55" s="1"/>
  <c r="W5458" i="55"/>
  <c r="Z5458" i="55" s="1"/>
  <c r="W5459" i="55"/>
  <c r="W5460" i="55"/>
  <c r="Z5460" i="55" s="1"/>
  <c r="W5461" i="55"/>
  <c r="Z5461" i="55" s="1"/>
  <c r="W5462" i="55"/>
  <c r="Z5462" i="55" s="1"/>
  <c r="W5463" i="55"/>
  <c r="X5463" i="55" s="1"/>
  <c r="W5464" i="55"/>
  <c r="Z5464" i="55" s="1"/>
  <c r="W5465" i="55"/>
  <c r="Z5465" i="55" s="1"/>
  <c r="W5466" i="55"/>
  <c r="Z5466" i="55" s="1"/>
  <c r="W5467" i="55"/>
  <c r="W5468" i="55"/>
  <c r="Z5468" i="55" s="1"/>
  <c r="W5469" i="55"/>
  <c r="Z5469" i="55" s="1"/>
  <c r="W5470" i="55"/>
  <c r="Z5470" i="55" s="1"/>
  <c r="W5471" i="55"/>
  <c r="W5472" i="55"/>
  <c r="Z5472" i="55" s="1"/>
  <c r="W5473" i="55"/>
  <c r="Z5473" i="55" s="1"/>
  <c r="W5474" i="55"/>
  <c r="Z5474" i="55" s="1"/>
  <c r="W5475" i="55"/>
  <c r="W5476" i="55"/>
  <c r="Z5476" i="55" s="1"/>
  <c r="W5477" i="55"/>
  <c r="Z5477" i="55" s="1"/>
  <c r="W5478" i="55"/>
  <c r="W5479" i="55"/>
  <c r="X5479" i="55" s="1"/>
  <c r="W5480" i="55"/>
  <c r="Z5480" i="55" s="1"/>
  <c r="W5481" i="55"/>
  <c r="Z5481" i="55" s="1"/>
  <c r="W5482" i="55"/>
  <c r="Z5482" i="55" s="1"/>
  <c r="W5483" i="55"/>
  <c r="W5484" i="55"/>
  <c r="Z5484" i="55" s="1"/>
  <c r="W5485" i="55"/>
  <c r="Z5485" i="55" s="1"/>
  <c r="W5486" i="55"/>
  <c r="Z5486" i="55" s="1"/>
  <c r="W5487" i="55"/>
  <c r="W5488" i="55"/>
  <c r="Z5488" i="55" s="1"/>
  <c r="W5489" i="55"/>
  <c r="Z5489" i="55" s="1"/>
  <c r="W5490" i="55"/>
  <c r="Z5490" i="55" s="1"/>
  <c r="W5491" i="55"/>
  <c r="W5492" i="55"/>
  <c r="Z5492" i="55" s="1"/>
  <c r="W5493" i="55"/>
  <c r="Z5493" i="55" s="1"/>
  <c r="W5494" i="55"/>
  <c r="Z5494" i="55" s="1"/>
  <c r="W5495" i="55"/>
  <c r="X5495" i="55" s="1"/>
  <c r="W5496" i="55"/>
  <c r="Z5496" i="55" s="1"/>
  <c r="W5497" i="55"/>
  <c r="Z5497" i="55" s="1"/>
  <c r="W5498" i="55"/>
  <c r="Z5498" i="55" s="1"/>
  <c r="W5499" i="55"/>
  <c r="W5500" i="55"/>
  <c r="Z5500" i="55" s="1"/>
  <c r="W5501" i="55"/>
  <c r="Z5501" i="55" s="1"/>
  <c r="W5502" i="55"/>
  <c r="Z5502" i="55" s="1"/>
  <c r="W5503" i="55"/>
  <c r="W5504" i="55"/>
  <c r="Z5504" i="55" s="1"/>
  <c r="W5505" i="55"/>
  <c r="Z5505" i="55" s="1"/>
  <c r="W5506" i="55"/>
  <c r="Z5506" i="55" s="1"/>
  <c r="W5507" i="55"/>
  <c r="W5508" i="55"/>
  <c r="Z5508" i="55" s="1"/>
  <c r="W5509" i="55"/>
  <c r="Z5509" i="55" s="1"/>
  <c r="W5510" i="55"/>
  <c r="W5511" i="55"/>
  <c r="X5511" i="55" s="1"/>
  <c r="W5512" i="55"/>
  <c r="Z5512" i="55" s="1"/>
  <c r="W5513" i="55"/>
  <c r="Z5513" i="55" s="1"/>
  <c r="W5514" i="55"/>
  <c r="Z5514" i="55" s="1"/>
  <c r="W5515" i="55"/>
  <c r="W5516" i="55"/>
  <c r="Z5516" i="55" s="1"/>
  <c r="W5517" i="55"/>
  <c r="Z5517" i="55" s="1"/>
  <c r="W5518" i="55"/>
  <c r="Z5518" i="55" s="1"/>
  <c r="W5519" i="55"/>
  <c r="W5520" i="55"/>
  <c r="Z5520" i="55" s="1"/>
  <c r="W5521" i="55"/>
  <c r="Z5521" i="55" s="1"/>
  <c r="W5522" i="55"/>
  <c r="Z5522" i="55" s="1"/>
  <c r="W5523" i="55"/>
  <c r="W5524" i="55"/>
  <c r="Z5524" i="55" s="1"/>
  <c r="W5525" i="55"/>
  <c r="Z5525" i="55" s="1"/>
  <c r="W5526" i="55"/>
  <c r="Z5526" i="55" s="1"/>
  <c r="W5527" i="55"/>
  <c r="X5527" i="55" s="1"/>
  <c r="W5528" i="55"/>
  <c r="Z5528" i="55" s="1"/>
  <c r="W5529" i="55"/>
  <c r="Z5529" i="55" s="1"/>
  <c r="W5530" i="55"/>
  <c r="Z5530" i="55" s="1"/>
  <c r="W5531" i="55"/>
  <c r="W5532" i="55"/>
  <c r="Z5532" i="55" s="1"/>
  <c r="W5533" i="55"/>
  <c r="Z5533" i="55" s="1"/>
  <c r="W5534" i="55"/>
  <c r="Z5534" i="55" s="1"/>
  <c r="W5535" i="55"/>
  <c r="Z5535" i="55" s="1"/>
  <c r="W5536" i="55"/>
  <c r="Z5536" i="55" s="1"/>
  <c r="W5537" i="55"/>
  <c r="Z5537" i="55" s="1"/>
  <c r="W5538" i="55"/>
  <c r="Z5538" i="55" s="1"/>
  <c r="W5539" i="55"/>
  <c r="Z5539" i="55" s="1"/>
  <c r="W5540" i="55"/>
  <c r="Z5540" i="55" s="1"/>
  <c r="W5541" i="55"/>
  <c r="Z5541" i="55" s="1"/>
  <c r="W5542" i="55"/>
  <c r="Z5542" i="55" s="1"/>
  <c r="W5543" i="55"/>
  <c r="Z5543" i="55" s="1"/>
  <c r="W5544" i="55"/>
  <c r="Z5544" i="55" s="1"/>
  <c r="W5545" i="55"/>
  <c r="Z5545" i="55" s="1"/>
  <c r="W5546" i="55"/>
  <c r="Z5546" i="55" s="1"/>
  <c r="W5547" i="55"/>
  <c r="Z5547" i="55" s="1"/>
  <c r="W5548" i="55"/>
  <c r="Z5548" i="55" s="1"/>
  <c r="W5549" i="55"/>
  <c r="Z5549" i="55" s="1"/>
  <c r="W5550" i="55"/>
  <c r="Z5550" i="55" s="1"/>
  <c r="W5551" i="55"/>
  <c r="Z5551" i="55" s="1"/>
  <c r="W5552" i="55"/>
  <c r="W5553" i="55"/>
  <c r="Z5553" i="55" s="1"/>
  <c r="W5554" i="55"/>
  <c r="Z5554" i="55" s="1"/>
  <c r="W5555" i="55"/>
  <c r="W5556" i="55"/>
  <c r="W5557" i="55"/>
  <c r="Z5557" i="55" s="1"/>
  <c r="W5558" i="55"/>
  <c r="Z5558" i="55" s="1"/>
  <c r="W5559" i="55"/>
  <c r="W5560" i="55"/>
  <c r="Z5560" i="55" s="1"/>
  <c r="W5561" i="55"/>
  <c r="Z5561" i="55" s="1"/>
  <c r="W5562" i="55"/>
  <c r="Z5562" i="55" s="1"/>
  <c r="W5563" i="55"/>
  <c r="Z5563" i="55" s="1"/>
  <c r="W5564" i="55"/>
  <c r="Z5564" i="55" s="1"/>
  <c r="W5565" i="55"/>
  <c r="Z5565" i="55" s="1"/>
  <c r="W5566" i="55"/>
  <c r="Z5566" i="55" s="1"/>
  <c r="W5567" i="55"/>
  <c r="Z5567" i="55" s="1"/>
  <c r="W5568" i="55"/>
  <c r="W5569" i="55"/>
  <c r="Z5569" i="55" s="1"/>
  <c r="W5570" i="55"/>
  <c r="Z5570" i="55" s="1"/>
  <c r="W5571" i="55"/>
  <c r="W5572" i="55"/>
  <c r="W5573" i="55"/>
  <c r="Z5573" i="55" s="1"/>
  <c r="W5574" i="55"/>
  <c r="Z5574" i="55" s="1"/>
  <c r="W5575" i="55"/>
  <c r="W5576" i="55"/>
  <c r="Z5576" i="55" s="1"/>
  <c r="W5577" i="55"/>
  <c r="Z5577" i="55" s="1"/>
  <c r="W5578" i="55"/>
  <c r="Z5578" i="55" s="1"/>
  <c r="W5579" i="55"/>
  <c r="Z5579" i="55" s="1"/>
  <c r="W5580" i="55"/>
  <c r="Z5580" i="55" s="1"/>
  <c r="W5581" i="55"/>
  <c r="Z5581" i="55" s="1"/>
  <c r="W5582" i="55"/>
  <c r="Z5582" i="55" s="1"/>
  <c r="W5583" i="55"/>
  <c r="Z5583" i="55" s="1"/>
  <c r="W5584" i="55"/>
  <c r="W5585" i="55"/>
  <c r="Z5585" i="55" s="1"/>
  <c r="W5586" i="55"/>
  <c r="Z5586" i="55" s="1"/>
  <c r="W5587" i="55"/>
  <c r="W5588" i="55"/>
  <c r="W5589" i="55"/>
  <c r="Z5589" i="55" s="1"/>
  <c r="W5590" i="55"/>
  <c r="Z5590" i="55" s="1"/>
  <c r="W5591" i="55"/>
  <c r="W5592" i="55"/>
  <c r="Z5592" i="55" s="1"/>
  <c r="W5593" i="55"/>
  <c r="Z5593" i="55" s="1"/>
  <c r="W5594" i="55"/>
  <c r="Z5594" i="55" s="1"/>
  <c r="W5595" i="55"/>
  <c r="Z5595" i="55" s="1"/>
  <c r="W5596" i="55"/>
  <c r="Z5596" i="55" s="1"/>
  <c r="W5597" i="55"/>
  <c r="Z5597" i="55" s="1"/>
  <c r="W5598" i="55"/>
  <c r="Z5598" i="55" s="1"/>
  <c r="W5599" i="55"/>
  <c r="Z5599" i="55" s="1"/>
  <c r="W5600" i="55"/>
  <c r="W5601" i="55"/>
  <c r="Z5601" i="55" s="1"/>
  <c r="W5602" i="55"/>
  <c r="Z5602" i="55" s="1"/>
  <c r="W5603" i="55"/>
  <c r="W5604" i="55"/>
  <c r="W5605" i="55"/>
  <c r="Z5605" i="55" s="1"/>
  <c r="W5606" i="55"/>
  <c r="Z5606" i="55" s="1"/>
  <c r="W5607" i="55"/>
  <c r="W5608" i="55"/>
  <c r="Z5608" i="55" s="1"/>
  <c r="W5609" i="55"/>
  <c r="Z5609" i="55" s="1"/>
  <c r="W5610" i="55"/>
  <c r="Z5610" i="55" s="1"/>
  <c r="W5611" i="55"/>
  <c r="Z5611" i="55" s="1"/>
  <c r="W5612" i="55"/>
  <c r="Z5612" i="55" s="1"/>
  <c r="W5613" i="55"/>
  <c r="Z5613" i="55" s="1"/>
  <c r="W5614" i="55"/>
  <c r="Z5614" i="55" s="1"/>
  <c r="W5615" i="55"/>
  <c r="Z5615" i="55" s="1"/>
  <c r="W5616" i="55"/>
  <c r="X5616" i="55" s="1"/>
  <c r="W5617" i="55"/>
  <c r="Z5617" i="55" s="1"/>
  <c r="W5618" i="55"/>
  <c r="Z5618" i="55" s="1"/>
  <c r="W5619" i="55"/>
  <c r="W5620" i="55"/>
  <c r="Z5620" i="55" s="1"/>
  <c r="W5621" i="55"/>
  <c r="Z5621" i="55" s="1"/>
  <c r="W5622" i="55"/>
  <c r="Z5622" i="55" s="1"/>
  <c r="W5623" i="55"/>
  <c r="W5624" i="55"/>
  <c r="Z5624" i="55" s="1"/>
  <c r="W5625" i="55"/>
  <c r="Z5625" i="55" s="1"/>
  <c r="W5626" i="55"/>
  <c r="Z5626" i="55" s="1"/>
  <c r="W5627" i="55"/>
  <c r="Z5627" i="55" s="1"/>
  <c r="W5628" i="55"/>
  <c r="Z5628" i="55" s="1"/>
  <c r="W5629" i="55"/>
  <c r="Z5629" i="55" s="1"/>
  <c r="W5630" i="55"/>
  <c r="Z5630" i="55" s="1"/>
  <c r="W5631" i="55"/>
  <c r="Z5631" i="55" s="1"/>
  <c r="W5632" i="55"/>
  <c r="Z5632" i="55" s="1"/>
  <c r="W5633" i="55"/>
  <c r="Z5633" i="55" s="1"/>
  <c r="W5634" i="55"/>
  <c r="Z5634" i="55" s="1"/>
  <c r="W5635" i="55"/>
  <c r="W5636" i="55"/>
  <c r="X5636" i="55" s="1"/>
  <c r="W5637" i="55"/>
  <c r="W5638" i="55"/>
  <c r="Z5638" i="55" s="1"/>
  <c r="W5639" i="55"/>
  <c r="W5640" i="55"/>
  <c r="Z5640" i="55" s="1"/>
  <c r="W5641" i="55"/>
  <c r="Z5641" i="55" s="1"/>
  <c r="W5642" i="55"/>
  <c r="Z5642" i="55" s="1"/>
  <c r="W5643" i="55"/>
  <c r="W5644" i="55"/>
  <c r="Z5644" i="55" s="1"/>
  <c r="W5645" i="55"/>
  <c r="Z5645" i="55" s="1"/>
  <c r="W5646" i="55"/>
  <c r="Z5646" i="55" s="1"/>
  <c r="W5647" i="55"/>
  <c r="Z5647" i="55" s="1"/>
  <c r="W5648" i="55"/>
  <c r="Z5648" i="55" s="1"/>
  <c r="W5649" i="55"/>
  <c r="Z5649" i="55" s="1"/>
  <c r="W5650" i="55"/>
  <c r="Z5650" i="55" s="1"/>
  <c r="W5651" i="55"/>
  <c r="Z5651" i="55" s="1"/>
  <c r="W5652" i="55"/>
  <c r="Z5652" i="55" s="1"/>
  <c r="W5653" i="55"/>
  <c r="Z5653" i="55" s="1"/>
  <c r="W5654" i="55"/>
  <c r="Z5654" i="55" s="1"/>
  <c r="W5655" i="55"/>
  <c r="Z5655" i="55" s="1"/>
  <c r="W5656" i="55"/>
  <c r="Z5656" i="55" s="1"/>
  <c r="W5657" i="55"/>
  <c r="Z5657" i="55" s="1"/>
  <c r="W5658" i="55"/>
  <c r="Z5658" i="55" s="1"/>
  <c r="W5659" i="55"/>
  <c r="Z5659" i="55" s="1"/>
  <c r="W5660" i="55"/>
  <c r="Z5660" i="55" s="1"/>
  <c r="W5661" i="55"/>
  <c r="Z5661" i="55" s="1"/>
  <c r="W5662" i="55"/>
  <c r="Z5662" i="55" s="1"/>
  <c r="W5663" i="55"/>
  <c r="Z5663" i="55" s="1"/>
  <c r="W5664" i="55"/>
  <c r="Z5664" i="55" s="1"/>
  <c r="W5665" i="55"/>
  <c r="Z5665" i="55" s="1"/>
  <c r="W5666" i="55"/>
  <c r="Z5666" i="55" s="1"/>
  <c r="W5667" i="55"/>
  <c r="Z5667" i="55" s="1"/>
  <c r="W5668" i="55"/>
  <c r="Z5668" i="55" s="1"/>
  <c r="W5669" i="55"/>
  <c r="Z5669" i="55" s="1"/>
  <c r="W5670" i="55"/>
  <c r="Z5670" i="55" s="1"/>
  <c r="W5671" i="55"/>
  <c r="Z5671" i="55" s="1"/>
  <c r="W5672" i="55"/>
  <c r="Z5672" i="55" s="1"/>
  <c r="W5673" i="55"/>
  <c r="Z5673" i="55" s="1"/>
  <c r="W5674" i="55"/>
  <c r="Z5674" i="55" s="1"/>
  <c r="W5675" i="55"/>
  <c r="Z5675" i="55" s="1"/>
  <c r="W5676" i="55"/>
  <c r="Z5676" i="55" s="1"/>
  <c r="W5677" i="55"/>
  <c r="Z5677" i="55" s="1"/>
  <c r="W5678" i="55"/>
  <c r="Z5678" i="55" s="1"/>
  <c r="W5679" i="55"/>
  <c r="Z5679" i="55" s="1"/>
  <c r="W5680" i="55"/>
  <c r="Z5680" i="55" s="1"/>
  <c r="W5681" i="55"/>
  <c r="Z5681" i="55" s="1"/>
  <c r="W5682" i="55"/>
  <c r="Z5682" i="55" s="1"/>
  <c r="W5683" i="55"/>
  <c r="Z5683" i="55" s="1"/>
  <c r="W5684" i="55"/>
  <c r="Z5684" i="55" s="1"/>
  <c r="W5685" i="55"/>
  <c r="Z5685" i="55" s="1"/>
  <c r="W5686" i="55"/>
  <c r="Z5686" i="55" s="1"/>
  <c r="W5687" i="55"/>
  <c r="Z5687" i="55" s="1"/>
  <c r="W5688" i="55"/>
  <c r="Z5688" i="55" s="1"/>
  <c r="W5689" i="55"/>
  <c r="Z5689" i="55" s="1"/>
  <c r="W5690" i="55"/>
  <c r="Z5690" i="55" s="1"/>
  <c r="W5691" i="55"/>
  <c r="Z5691" i="55" s="1"/>
  <c r="W5692" i="55"/>
  <c r="Z5692" i="55" s="1"/>
  <c r="W5693" i="55"/>
  <c r="Z5693" i="55" s="1"/>
  <c r="W5694" i="55"/>
  <c r="Z5694" i="55" s="1"/>
  <c r="W5695" i="55"/>
  <c r="Z5695" i="55" s="1"/>
  <c r="W5696" i="55"/>
  <c r="Z5696" i="55" s="1"/>
  <c r="W5697" i="55"/>
  <c r="Z5697" i="55" s="1"/>
  <c r="W5698" i="55"/>
  <c r="Z5698" i="55" s="1"/>
  <c r="W5699" i="55"/>
  <c r="Z5699" i="55" s="1"/>
  <c r="W5700" i="55"/>
  <c r="Z5700" i="55" s="1"/>
  <c r="W5701" i="55"/>
  <c r="Z5701" i="55" s="1"/>
  <c r="W5702" i="55"/>
  <c r="Z5702" i="55" s="1"/>
  <c r="W5703" i="55"/>
  <c r="Z5703" i="55" s="1"/>
  <c r="W5704" i="55"/>
  <c r="Z5704" i="55" s="1"/>
  <c r="W5705" i="55"/>
  <c r="Z5705" i="55" s="1"/>
  <c r="W5706" i="55"/>
  <c r="Z5706" i="55" s="1"/>
  <c r="W5707" i="55"/>
  <c r="Z5707" i="55" s="1"/>
  <c r="W5708" i="55"/>
  <c r="Z5708" i="55" s="1"/>
  <c r="W5709" i="55"/>
  <c r="Z5709" i="55" s="1"/>
  <c r="W5710" i="55"/>
  <c r="Z5710" i="55" s="1"/>
  <c r="W5711" i="55"/>
  <c r="Z5711" i="55" s="1"/>
  <c r="W5712" i="55"/>
  <c r="Z5712" i="55" s="1"/>
  <c r="W5713" i="55"/>
  <c r="Z5713" i="55" s="1"/>
  <c r="W5714" i="55"/>
  <c r="Z5714" i="55" s="1"/>
  <c r="W5715" i="55"/>
  <c r="Z5715" i="55" s="1"/>
  <c r="W5716" i="55"/>
  <c r="Z5716" i="55" s="1"/>
  <c r="W5717" i="55"/>
  <c r="Z5717" i="55" s="1"/>
  <c r="W5718" i="55"/>
  <c r="Z5718" i="55" s="1"/>
  <c r="W5719" i="55"/>
  <c r="Z5719" i="55" s="1"/>
  <c r="W5720" i="55"/>
  <c r="Z5720" i="55" s="1"/>
  <c r="W5721" i="55"/>
  <c r="Z5721" i="55" s="1"/>
  <c r="W5722" i="55"/>
  <c r="Z5722" i="55" s="1"/>
  <c r="W5723" i="55"/>
  <c r="Z5723" i="55" s="1"/>
  <c r="W5724" i="55"/>
  <c r="Z5724" i="55" s="1"/>
  <c r="W5725" i="55"/>
  <c r="Z5725" i="55" s="1"/>
  <c r="W5726" i="55"/>
  <c r="Z5726" i="55" s="1"/>
  <c r="W5727" i="55"/>
  <c r="Z5727" i="55" s="1"/>
  <c r="W5728" i="55"/>
  <c r="Z5728" i="55" s="1"/>
  <c r="W5729" i="55"/>
  <c r="Z5729" i="55" s="1"/>
  <c r="W5730" i="55"/>
  <c r="Z5730" i="55" s="1"/>
  <c r="W5731" i="55"/>
  <c r="Z5731" i="55" s="1"/>
  <c r="W5732" i="55"/>
  <c r="Z5732" i="55" s="1"/>
  <c r="W5733" i="55"/>
  <c r="Z5733" i="55" s="1"/>
  <c r="W5734" i="55"/>
  <c r="Z5734" i="55" s="1"/>
  <c r="W5735" i="55"/>
  <c r="Z5735" i="55" s="1"/>
  <c r="W5736" i="55"/>
  <c r="Z5736" i="55" s="1"/>
  <c r="W5737" i="55"/>
  <c r="Z5737" i="55" s="1"/>
  <c r="W5738" i="55"/>
  <c r="Z5738" i="55" s="1"/>
  <c r="W5739" i="55"/>
  <c r="Z5739" i="55" s="1"/>
  <c r="W5740" i="55"/>
  <c r="Z5740" i="55" s="1"/>
  <c r="W5741" i="55"/>
  <c r="Z5741" i="55" s="1"/>
  <c r="W5742" i="55"/>
  <c r="Z5742" i="55" s="1"/>
  <c r="W5743" i="55"/>
  <c r="Z5743" i="55" s="1"/>
  <c r="W5744" i="55"/>
  <c r="Z5744" i="55" s="1"/>
  <c r="W5745" i="55"/>
  <c r="Z5745" i="55" s="1"/>
  <c r="W5746" i="55"/>
  <c r="Z5746" i="55" s="1"/>
  <c r="W5747" i="55"/>
  <c r="Z5747" i="55" s="1"/>
  <c r="W5748" i="55"/>
  <c r="Z5748" i="55" s="1"/>
  <c r="W5749" i="55"/>
  <c r="Z5749" i="55" s="1"/>
  <c r="W5750" i="55"/>
  <c r="Z5750" i="55" s="1"/>
  <c r="W5751" i="55"/>
  <c r="Z5751" i="55" s="1"/>
  <c r="W5752" i="55"/>
  <c r="Z5752" i="55" s="1"/>
  <c r="W5753" i="55"/>
  <c r="Z5753" i="55" s="1"/>
  <c r="W5754" i="55"/>
  <c r="Z5754" i="55" s="1"/>
  <c r="W5755" i="55"/>
  <c r="Z5755" i="55" s="1"/>
  <c r="W5756" i="55"/>
  <c r="Z5756" i="55" s="1"/>
  <c r="W5757" i="55"/>
  <c r="Z5757" i="55" s="1"/>
  <c r="W5758" i="55"/>
  <c r="Z5758" i="55" s="1"/>
  <c r="W5759" i="55"/>
  <c r="Z5759" i="55" s="1"/>
  <c r="W5760" i="55"/>
  <c r="Z5760" i="55" s="1"/>
  <c r="W5761" i="55"/>
  <c r="Z5761" i="55" s="1"/>
  <c r="W5762" i="55"/>
  <c r="Z5762" i="55" s="1"/>
  <c r="W5763" i="55"/>
  <c r="Z5763" i="55" s="1"/>
  <c r="W5764" i="55"/>
  <c r="Z5764" i="55" s="1"/>
  <c r="W5765" i="55"/>
  <c r="Z5765" i="55" s="1"/>
  <c r="W5766" i="55"/>
  <c r="Z5766" i="55" s="1"/>
  <c r="W5767" i="55"/>
  <c r="Z5767" i="55" s="1"/>
  <c r="W5768" i="55"/>
  <c r="Z5768" i="55" s="1"/>
  <c r="W5769" i="55"/>
  <c r="Z5769" i="55" s="1"/>
  <c r="W5770" i="55"/>
  <c r="Z5770" i="55" s="1"/>
  <c r="W5771" i="55"/>
  <c r="Z5771" i="55" s="1"/>
  <c r="W5772" i="55"/>
  <c r="Z5772" i="55" s="1"/>
  <c r="W5773" i="55"/>
  <c r="Z5773" i="55" s="1"/>
  <c r="W5774" i="55"/>
  <c r="Z5774" i="55" s="1"/>
  <c r="W5775" i="55"/>
  <c r="Z5775" i="55" s="1"/>
  <c r="W5776" i="55"/>
  <c r="Z5776" i="55" s="1"/>
  <c r="W5777" i="55"/>
  <c r="Z5777" i="55" s="1"/>
  <c r="W5778" i="55"/>
  <c r="Z5778" i="55" s="1"/>
  <c r="W5779" i="55"/>
  <c r="Z5779" i="55" s="1"/>
  <c r="W5780" i="55"/>
  <c r="W5781" i="55"/>
  <c r="Z5781" i="55" s="1"/>
  <c r="W5782" i="55"/>
  <c r="W5783" i="55"/>
  <c r="Z5783" i="55" s="1"/>
  <c r="W5784" i="55"/>
  <c r="Z5784" i="55" s="1"/>
  <c r="W5785" i="55"/>
  <c r="Z5785" i="55" s="1"/>
  <c r="W5786" i="55"/>
  <c r="X5786" i="55" s="1"/>
  <c r="W5787" i="55"/>
  <c r="Z5787" i="55" s="1"/>
  <c r="W5788" i="55"/>
  <c r="X5788" i="55" s="1"/>
  <c r="W5789" i="55"/>
  <c r="Z5789" i="55" s="1"/>
  <c r="W5790" i="55"/>
  <c r="Z5790" i="55" s="1"/>
  <c r="W5791" i="55"/>
  <c r="Z5791" i="55" s="1"/>
  <c r="W5792" i="55"/>
  <c r="Z5792" i="55" s="1"/>
  <c r="W5793" i="55"/>
  <c r="Z5793" i="55" s="1"/>
  <c r="W5794" i="55"/>
  <c r="Z5794" i="55" s="1"/>
  <c r="W5795" i="55"/>
  <c r="Z5795" i="55" s="1"/>
  <c r="W5796" i="55"/>
  <c r="W5797" i="55"/>
  <c r="Z5797" i="55" s="1"/>
  <c r="W5798" i="55"/>
  <c r="W5799" i="55"/>
  <c r="Z5799" i="55" s="1"/>
  <c r="W5800" i="55"/>
  <c r="Z5800" i="55" s="1"/>
  <c r="W5801" i="55"/>
  <c r="Z5801" i="55" s="1"/>
  <c r="W5802" i="55"/>
  <c r="X5802" i="55" s="1"/>
  <c r="W5803" i="55"/>
  <c r="Z5803" i="55" s="1"/>
  <c r="W5804" i="55"/>
  <c r="X5804" i="55" s="1"/>
  <c r="W5805" i="55"/>
  <c r="Z5805" i="55" s="1"/>
  <c r="W5806" i="55"/>
  <c r="Z5806" i="55" s="1"/>
  <c r="W5807" i="55"/>
  <c r="Z5807" i="55" s="1"/>
  <c r="W5808" i="55"/>
  <c r="Z5808" i="55" s="1"/>
  <c r="W5809" i="55"/>
  <c r="Z5809" i="55" s="1"/>
  <c r="W5810" i="55"/>
  <c r="W5811" i="55"/>
  <c r="Z5811" i="55" s="1"/>
  <c r="W5812" i="55"/>
  <c r="W5813" i="55"/>
  <c r="Z5813" i="55" s="1"/>
  <c r="W5814" i="55"/>
  <c r="X5814" i="55" s="1"/>
  <c r="W5815" i="55"/>
  <c r="Z5815" i="55" s="1"/>
  <c r="W5816" i="55"/>
  <c r="Z5816" i="55" s="1"/>
  <c r="W5817" i="55"/>
  <c r="Z5817" i="55" s="1"/>
  <c r="W5818" i="55"/>
  <c r="X5818" i="55" s="1"/>
  <c r="W5819" i="55"/>
  <c r="Z5819" i="55" s="1"/>
  <c r="W5820" i="55"/>
  <c r="X5820" i="55" s="1"/>
  <c r="W5821" i="55"/>
  <c r="Z5821" i="55" s="1"/>
  <c r="W5822" i="55"/>
  <c r="Z5822" i="55" s="1"/>
  <c r="W5823" i="55"/>
  <c r="Z5823" i="55" s="1"/>
  <c r="W5824" i="55"/>
  <c r="Z5824" i="55" s="1"/>
  <c r="W5825" i="55"/>
  <c r="Z5825" i="55" s="1"/>
  <c r="W5826" i="55"/>
  <c r="Z5826" i="55" s="1"/>
  <c r="W5827" i="55"/>
  <c r="Z5827" i="55" s="1"/>
  <c r="W5828" i="55"/>
  <c r="X5828" i="55" s="1"/>
  <c r="W5829" i="55"/>
  <c r="Z5829" i="55" s="1"/>
  <c r="W5830" i="55"/>
  <c r="W5831" i="55"/>
  <c r="Z5831" i="55" s="1"/>
  <c r="W5832" i="55"/>
  <c r="Z5832" i="55" s="1"/>
  <c r="W5833" i="55"/>
  <c r="Z5833" i="55" s="1"/>
  <c r="W5834" i="55"/>
  <c r="X5834" i="55" s="1"/>
  <c r="W5835" i="55"/>
  <c r="Z5835" i="55" s="1"/>
  <c r="W5836" i="55"/>
  <c r="X5836" i="55" s="1"/>
  <c r="W5837" i="55"/>
  <c r="Z5837" i="55" s="1"/>
  <c r="W5838" i="55"/>
  <c r="Z5838" i="55" s="1"/>
  <c r="W5839" i="55"/>
  <c r="Z5839" i="55" s="1"/>
  <c r="W5840" i="55"/>
  <c r="Z5840" i="55" s="1"/>
  <c r="W5841" i="55"/>
  <c r="Z5841" i="55" s="1"/>
  <c r="W5842" i="55"/>
  <c r="Z5842" i="55" s="1"/>
  <c r="W5843" i="55"/>
  <c r="Z5843" i="55" s="1"/>
  <c r="W5844" i="55"/>
  <c r="W5845" i="55"/>
  <c r="Z5845" i="55" s="1"/>
  <c r="W5846" i="55"/>
  <c r="X5846" i="55" s="1"/>
  <c r="W5847" i="55"/>
  <c r="Z5847" i="55" s="1"/>
  <c r="W5848" i="55"/>
  <c r="W5849" i="55"/>
  <c r="Z5849" i="55" s="1"/>
  <c r="W5850" i="55"/>
  <c r="X5850" i="55" s="1"/>
  <c r="W5851" i="55"/>
  <c r="Z5851" i="55" s="1"/>
  <c r="W5852" i="55"/>
  <c r="X5852" i="55" s="1"/>
  <c r="W5853" i="55"/>
  <c r="Z5853" i="55" s="1"/>
  <c r="W5854" i="55"/>
  <c r="Z5854" i="55" s="1"/>
  <c r="W5855" i="55"/>
  <c r="Z5855" i="55" s="1"/>
  <c r="W5856" i="55"/>
  <c r="Z5856" i="55" s="1"/>
  <c r="W5857" i="55"/>
  <c r="Z5857" i="55" s="1"/>
  <c r="W5858" i="55"/>
  <c r="Z5858" i="55" s="1"/>
  <c r="W5859" i="55"/>
  <c r="Z5859" i="55" s="1"/>
  <c r="W5860" i="55"/>
  <c r="X5860" i="55" s="1"/>
  <c r="W5861" i="55"/>
  <c r="Z5861" i="55" s="1"/>
  <c r="W5862" i="55"/>
  <c r="W5863" i="55"/>
  <c r="Z5863" i="55" s="1"/>
  <c r="W5864" i="55"/>
  <c r="Z5864" i="55" s="1"/>
  <c r="W5865" i="55"/>
  <c r="Z5865" i="55" s="1"/>
  <c r="W5866" i="55"/>
  <c r="X5866" i="55" s="1"/>
  <c r="W5867" i="55"/>
  <c r="Z5867" i="55" s="1"/>
  <c r="W5868" i="55"/>
  <c r="X5868" i="55" s="1"/>
  <c r="W5869" i="55"/>
  <c r="Z5869" i="55" s="1"/>
  <c r="W5870" i="55"/>
  <c r="Z5870" i="55" s="1"/>
  <c r="W5871" i="55"/>
  <c r="Z5871" i="55" s="1"/>
  <c r="W5872" i="55"/>
  <c r="Z5872" i="55" s="1"/>
  <c r="W5873" i="55"/>
  <c r="Z5873" i="55" s="1"/>
  <c r="W5874" i="55"/>
  <c r="X5874" i="55" s="1"/>
  <c r="W5875" i="55"/>
  <c r="Z5875" i="55" s="1"/>
  <c r="W5876" i="55"/>
  <c r="X5876" i="55" s="1"/>
  <c r="W5877" i="55"/>
  <c r="W5878" i="55"/>
  <c r="W5879" i="55"/>
  <c r="Z5879" i="55" s="1"/>
  <c r="W5880" i="55"/>
  <c r="Z5880" i="55" s="1"/>
  <c r="W5881" i="55"/>
  <c r="Z5881" i="55" s="1"/>
  <c r="W5882" i="55"/>
  <c r="X5882" i="55" s="1"/>
  <c r="W5883" i="55"/>
  <c r="Z5883" i="55" s="1"/>
  <c r="W5884" i="55"/>
  <c r="X5884" i="55" s="1"/>
  <c r="W5885" i="55"/>
  <c r="Z5885" i="55" s="1"/>
  <c r="W5886" i="55"/>
  <c r="Z5886" i="55" s="1"/>
  <c r="W5887" i="55"/>
  <c r="Z5887" i="55" s="1"/>
  <c r="W5888" i="55"/>
  <c r="Z5888" i="55" s="1"/>
  <c r="W5889" i="55"/>
  <c r="Z5889" i="55" s="1"/>
  <c r="W5890" i="55"/>
  <c r="W5891" i="55"/>
  <c r="Z5891" i="55" s="1"/>
  <c r="W5892" i="55"/>
  <c r="X5892" i="55" s="1"/>
  <c r="W5893" i="55"/>
  <c r="Z5893" i="55" s="1"/>
  <c r="W5894" i="55"/>
  <c r="W5895" i="55"/>
  <c r="Z5895" i="55" s="1"/>
  <c r="W5896" i="55"/>
  <c r="Z5896" i="55" s="1"/>
  <c r="W5897" i="55"/>
  <c r="Z5897" i="55" s="1"/>
  <c r="W5898" i="55"/>
  <c r="X5898" i="55" s="1"/>
  <c r="W5899" i="55"/>
  <c r="Z5899" i="55" s="1"/>
  <c r="W5900" i="55"/>
  <c r="X5900" i="55" s="1"/>
  <c r="W5901" i="55"/>
  <c r="Z5901" i="55" s="1"/>
  <c r="W5902" i="55"/>
  <c r="Z5902" i="55" s="1"/>
  <c r="W5903" i="55"/>
  <c r="Z5903" i="55" s="1"/>
  <c r="W5904" i="55"/>
  <c r="Z5904" i="55" s="1"/>
  <c r="W5905" i="55"/>
  <c r="Z5905" i="55" s="1"/>
  <c r="W5906" i="55"/>
  <c r="W5907" i="55"/>
  <c r="Z5907" i="55" s="1"/>
  <c r="W5908" i="55"/>
  <c r="X5908" i="55" s="1"/>
  <c r="W5909" i="55"/>
  <c r="Z5909" i="55" s="1"/>
  <c r="W5910" i="55"/>
  <c r="W5911" i="55"/>
  <c r="Z5911" i="55" s="1"/>
  <c r="W5912" i="55"/>
  <c r="Z5912" i="55" s="1"/>
  <c r="W5913" i="55"/>
  <c r="Z5913" i="55" s="1"/>
  <c r="W5914" i="55"/>
  <c r="X5914" i="55" s="1"/>
  <c r="W5915" i="55"/>
  <c r="W5916" i="55"/>
  <c r="X5916" i="55" s="1"/>
  <c r="W5917" i="55"/>
  <c r="Z5917" i="55" s="1"/>
  <c r="W5918" i="55"/>
  <c r="Z5918" i="55" s="1"/>
  <c r="W5919" i="55"/>
  <c r="Z5919" i="55" s="1"/>
  <c r="W5920" i="55"/>
  <c r="W5921" i="55"/>
  <c r="Z5921" i="55" s="1"/>
  <c r="W5922" i="55"/>
  <c r="W5923" i="55"/>
  <c r="W5924" i="55"/>
  <c r="X5924" i="55" s="1"/>
  <c r="W5925" i="55"/>
  <c r="Z5925" i="55" s="1"/>
  <c r="W5926" i="55"/>
  <c r="W5927" i="55"/>
  <c r="Z5927" i="55" s="1"/>
  <c r="W5928" i="55"/>
  <c r="Z5928" i="55" s="1"/>
  <c r="W5929" i="55"/>
  <c r="Z5929" i="55" s="1"/>
  <c r="W5930" i="55"/>
  <c r="X5930" i="55" s="1"/>
  <c r="W5931" i="55"/>
  <c r="Z5931" i="55" s="1"/>
  <c r="W5932" i="55"/>
  <c r="X5932" i="55" s="1"/>
  <c r="W5933" i="55"/>
  <c r="Z5933" i="55" s="1"/>
  <c r="W5934" i="55"/>
  <c r="W5935" i="55"/>
  <c r="Z5935" i="55" s="1"/>
  <c r="W5936" i="55"/>
  <c r="W5937" i="55"/>
  <c r="Z5937" i="55" s="1"/>
  <c r="W5938" i="55"/>
  <c r="W5939" i="55"/>
  <c r="W5940" i="55"/>
  <c r="X5940" i="55" s="1"/>
  <c r="W5941" i="55"/>
  <c r="Z5941" i="55" s="1"/>
  <c r="W5942" i="55"/>
  <c r="W5943" i="55"/>
  <c r="Z5943" i="55" s="1"/>
  <c r="W5944" i="55"/>
  <c r="Z5944" i="55" s="1"/>
  <c r="W5945" i="55"/>
  <c r="Z5945" i="55" s="1"/>
  <c r="W5946" i="55"/>
  <c r="W5947" i="55"/>
  <c r="W5948" i="55"/>
  <c r="W5949" i="55"/>
  <c r="Z5949" i="55" s="1"/>
  <c r="W5950" i="55"/>
  <c r="X5950" i="55" s="1"/>
  <c r="W5951" i="55"/>
  <c r="Z5951" i="55" s="1"/>
  <c r="W5952" i="55"/>
  <c r="Z5952" i="55" s="1"/>
  <c r="W5953" i="55"/>
  <c r="Z5953" i="55" s="1"/>
  <c r="W5954" i="55"/>
  <c r="X5954" i="55" s="1"/>
  <c r="W5955" i="55"/>
  <c r="W5956" i="55"/>
  <c r="X5956" i="55" s="1"/>
  <c r="W5957" i="55"/>
  <c r="Z5957" i="55" s="1"/>
  <c r="W5958" i="55"/>
  <c r="W5959" i="55"/>
  <c r="Z5959" i="55" s="1"/>
  <c r="W5960" i="55"/>
  <c r="Z5960" i="55" s="1"/>
  <c r="W5961" i="55"/>
  <c r="Z5961" i="55" s="1"/>
  <c r="W5962" i="55"/>
  <c r="X5962" i="55" s="1"/>
  <c r="W5963" i="55"/>
  <c r="W5964" i="55"/>
  <c r="X5964" i="55" s="1"/>
  <c r="W5965" i="55"/>
  <c r="Z5965" i="55" s="1"/>
  <c r="W5966" i="55"/>
  <c r="W5967" i="55"/>
  <c r="Z5967" i="55" s="1"/>
  <c r="W5968" i="55"/>
  <c r="Z5968" i="55" s="1"/>
  <c r="W5969" i="55"/>
  <c r="Z5969" i="55" s="1"/>
  <c r="W5970" i="55"/>
  <c r="Z5970" i="55" s="1"/>
  <c r="W5971" i="55"/>
  <c r="Z5971" i="55" s="1"/>
  <c r="W5972" i="55"/>
  <c r="W5973" i="55"/>
  <c r="Z5973" i="55" s="1"/>
  <c r="W5974" i="55"/>
  <c r="Z5974" i="55" s="1"/>
  <c r="W5975" i="55"/>
  <c r="Z5975" i="55" s="1"/>
  <c r="W5976" i="55"/>
  <c r="W5977" i="55"/>
  <c r="Z5977" i="55" s="1"/>
  <c r="W5978" i="55"/>
  <c r="W5979" i="55"/>
  <c r="Z5979" i="55" s="1"/>
  <c r="W5980" i="55"/>
  <c r="X5980" i="55" s="1"/>
  <c r="W5981" i="55"/>
  <c r="W5982" i="55"/>
  <c r="X5982" i="55" s="1"/>
  <c r="W5983" i="55"/>
  <c r="Z5983" i="55" s="1"/>
  <c r="W5984" i="55"/>
  <c r="Z5984" i="55" s="1"/>
  <c r="W5985" i="55"/>
  <c r="Z5985" i="55" s="1"/>
  <c r="W5986" i="55"/>
  <c r="W5987" i="55"/>
  <c r="Z5987" i="55" s="1"/>
  <c r="W5988" i="55"/>
  <c r="X5988" i="55" s="1"/>
  <c r="W5989" i="55"/>
  <c r="Z5989" i="55" s="1"/>
  <c r="W5990" i="55"/>
  <c r="W5991" i="55"/>
  <c r="Z5991" i="55" s="1"/>
  <c r="W5992" i="55"/>
  <c r="Z5992" i="55" s="1"/>
  <c r="W5993" i="55"/>
  <c r="Z5993" i="55" s="1"/>
  <c r="W5994" i="55"/>
  <c r="W5995" i="55"/>
  <c r="Z5995" i="55" s="1"/>
  <c r="W5996" i="55"/>
  <c r="X5996" i="55" s="1"/>
  <c r="W5997" i="55"/>
  <c r="Z5997" i="55" s="1"/>
  <c r="W5998" i="55"/>
  <c r="X5998" i="55" s="1"/>
  <c r="W5999" i="55"/>
  <c r="Z5999" i="55" s="1"/>
  <c r="W6000" i="55"/>
  <c r="Z6000" i="55" s="1"/>
  <c r="W6001" i="55"/>
  <c r="Z6001" i="55" s="1"/>
  <c r="W6002" i="55"/>
  <c r="X6002" i="55" s="1"/>
  <c r="W6003" i="55"/>
  <c r="W6004" i="55"/>
  <c r="X6004" i="55" s="1"/>
  <c r="W6005" i="55"/>
  <c r="Z6005" i="55" s="1"/>
  <c r="W6006" i="55"/>
  <c r="W6007" i="55"/>
  <c r="W6008" i="55"/>
  <c r="Z6008" i="55" s="1"/>
  <c r="W6009" i="55"/>
  <c r="Z6009" i="55" s="1"/>
  <c r="W6010" i="55"/>
  <c r="X6010" i="55" s="1"/>
  <c r="W6011" i="55"/>
  <c r="Z6011" i="55" s="1"/>
  <c r="W6012" i="55"/>
  <c r="W6013" i="55"/>
  <c r="Z6013" i="55" s="1"/>
  <c r="W6014" i="55"/>
  <c r="X6014" i="55" s="1"/>
  <c r="W6015" i="55"/>
  <c r="Z6015" i="55" s="1"/>
  <c r="W6016" i="55"/>
  <c r="Z6016" i="55" s="1"/>
  <c r="W6017" i="55"/>
  <c r="Z6017" i="55" s="1"/>
  <c r="W6018" i="55"/>
  <c r="X6018" i="55" s="1"/>
  <c r="W6019" i="55"/>
  <c r="X6019" i="55" s="1"/>
  <c r="W6020" i="55"/>
  <c r="X6020" i="55" s="1"/>
  <c r="W6021" i="55"/>
  <c r="Z6021" i="55" s="1"/>
  <c r="W6022" i="55"/>
  <c r="W6023" i="55"/>
  <c r="Z6023" i="55" s="1"/>
  <c r="W6024" i="55"/>
  <c r="W6025" i="55"/>
  <c r="Z6025" i="55" s="1"/>
  <c r="W6026" i="55"/>
  <c r="X6026" i="55" s="1"/>
  <c r="W6027" i="55"/>
  <c r="Z6027" i="55" s="1"/>
  <c r="W6028" i="55"/>
  <c r="X6028" i="55" s="1"/>
  <c r="W6029" i="55"/>
  <c r="Z6029" i="55" s="1"/>
  <c r="W6030" i="55"/>
  <c r="X6030" i="55" s="1"/>
  <c r="W6031" i="55"/>
  <c r="Z6031" i="55" s="1"/>
  <c r="W6032" i="55"/>
  <c r="Z6032" i="55" s="1"/>
  <c r="W6033" i="55"/>
  <c r="Z6033" i="55" s="1"/>
  <c r="W6034" i="55"/>
  <c r="X6034" i="55" s="1"/>
  <c r="W6035" i="55"/>
  <c r="W6036" i="55"/>
  <c r="X6036" i="55" s="1"/>
  <c r="W6037" i="55"/>
  <c r="Z6037" i="55" s="1"/>
  <c r="W6038" i="55"/>
  <c r="W6039" i="55"/>
  <c r="Z6039" i="55" s="1"/>
  <c r="W6040" i="55"/>
  <c r="Z6040" i="55" s="1"/>
  <c r="W6041" i="55"/>
  <c r="Z6041" i="55" s="1"/>
  <c r="W6042" i="55"/>
  <c r="X6042" i="55" s="1"/>
  <c r="W6043" i="55"/>
  <c r="Z6043" i="55" s="1"/>
  <c r="W6044" i="55"/>
  <c r="X6044" i="55" s="1"/>
  <c r="W6045" i="55"/>
  <c r="W6046" i="55"/>
  <c r="X6046" i="55" s="1"/>
  <c r="W6047" i="55"/>
  <c r="Z6047" i="55" s="1"/>
  <c r="W6048" i="55"/>
  <c r="Z6048" i="55" s="1"/>
  <c r="W6049" i="55"/>
  <c r="Z6049" i="55" s="1"/>
  <c r="W6050" i="55"/>
  <c r="W6051" i="55"/>
  <c r="W6052" i="55"/>
  <c r="X6052" i="55" s="1"/>
  <c r="W6053" i="55"/>
  <c r="Z6053" i="55" s="1"/>
  <c r="W6054" i="55"/>
  <c r="W6055" i="55"/>
  <c r="Z6055" i="55" s="1"/>
  <c r="W6056" i="55"/>
  <c r="Z6056" i="55" s="1"/>
  <c r="W6057" i="55"/>
  <c r="Z6057" i="55" s="1"/>
  <c r="W6058" i="55"/>
  <c r="X6058" i="55" s="1"/>
  <c r="W6059" i="55"/>
  <c r="Z6059" i="55" s="1"/>
  <c r="W6060" i="55"/>
  <c r="X6060" i="55" s="1"/>
  <c r="W6061" i="55"/>
  <c r="Z6061" i="55" s="1"/>
  <c r="W6062" i="55"/>
  <c r="Z6062" i="55" s="1"/>
  <c r="W6063" i="55"/>
  <c r="Z6063" i="55" s="1"/>
  <c r="W6064" i="55"/>
  <c r="Z6064" i="55" s="1"/>
  <c r="W6065" i="55"/>
  <c r="Z6065" i="55" s="1"/>
  <c r="W6066" i="55"/>
  <c r="W6067" i="55"/>
  <c r="Z6067" i="55" s="1"/>
  <c r="W6068" i="55"/>
  <c r="W6069" i="55"/>
  <c r="Z6069" i="55" s="1"/>
  <c r="W6070" i="55"/>
  <c r="X6070" i="55" s="1"/>
  <c r="W6071" i="55"/>
  <c r="Z6071" i="55" s="1"/>
  <c r="W6072" i="55"/>
  <c r="Z6072" i="55" s="1"/>
  <c r="W6073" i="55"/>
  <c r="Z6073" i="55" s="1"/>
  <c r="W6074" i="55"/>
  <c r="X6074" i="55" s="1"/>
  <c r="W6075" i="55"/>
  <c r="W6076" i="55"/>
  <c r="X6076" i="55" s="1"/>
  <c r="W6077" i="55"/>
  <c r="Z6077" i="55" s="1"/>
  <c r="W6078" i="55"/>
  <c r="W6079" i="55"/>
  <c r="Z6079" i="55" s="1"/>
  <c r="W6080" i="55"/>
  <c r="Z6080" i="55" s="1"/>
  <c r="W6081" i="55"/>
  <c r="Z6081" i="55" s="1"/>
  <c r="W6082" i="55"/>
  <c r="W6083" i="55"/>
  <c r="Z6083" i="55" s="1"/>
  <c r="W6084" i="55"/>
  <c r="W6085" i="55"/>
  <c r="W6086" i="55"/>
  <c r="X6086" i="55" s="1"/>
  <c r="W6087" i="55"/>
  <c r="Z6087" i="55" s="1"/>
  <c r="W6088" i="55"/>
  <c r="Z6088" i="55" s="1"/>
  <c r="W6089" i="55"/>
  <c r="Z6089" i="55" s="1"/>
  <c r="W6090" i="55"/>
  <c r="W6091" i="55"/>
  <c r="W6092" i="55"/>
  <c r="X6092" i="55" s="1"/>
  <c r="W6093" i="55"/>
  <c r="Z6093" i="55" s="1"/>
  <c r="W6094" i="55"/>
  <c r="X6094" i="55" s="1"/>
  <c r="W6095" i="55"/>
  <c r="Z6095" i="55" s="1"/>
  <c r="W6096" i="55"/>
  <c r="Z6096" i="55" s="1"/>
  <c r="W6097" i="55"/>
  <c r="Z6097" i="55" s="1"/>
  <c r="W6098" i="55"/>
  <c r="X6098" i="55" s="1"/>
  <c r="W6099" i="55"/>
  <c r="Z6099" i="55" s="1"/>
  <c r="W6100" i="55"/>
  <c r="X6100" i="55" s="1"/>
  <c r="W6101" i="55"/>
  <c r="Z6101" i="55" s="1"/>
  <c r="W6102" i="55"/>
  <c r="W6103" i="55"/>
  <c r="Z6103" i="55" s="1"/>
  <c r="W6104" i="55"/>
  <c r="Z6104" i="55" s="1"/>
  <c r="W6105" i="55"/>
  <c r="Z6105" i="55" s="1"/>
  <c r="W6106" i="55"/>
  <c r="X6106" i="55" s="1"/>
  <c r="W6107" i="55"/>
  <c r="W6108" i="55"/>
  <c r="X6108" i="55" s="1"/>
  <c r="W6109" i="55"/>
  <c r="Z6109" i="55" s="1"/>
  <c r="W6110" i="55"/>
  <c r="X6110" i="55" s="1"/>
  <c r="W6111" i="55"/>
  <c r="Z6111" i="55" s="1"/>
  <c r="W6112" i="55"/>
  <c r="Z6112" i="55" s="1"/>
  <c r="W6113" i="55"/>
  <c r="Z6113" i="55" s="1"/>
  <c r="W6114" i="55"/>
  <c r="X6114" i="55" s="1"/>
  <c r="W6115" i="55"/>
  <c r="Z6115" i="55" s="1"/>
  <c r="W6116" i="55"/>
  <c r="X6116" i="55" s="1"/>
  <c r="W6117" i="55"/>
  <c r="Z6117" i="55" s="1"/>
  <c r="W6118" i="55"/>
  <c r="W6119" i="55"/>
  <c r="Z6119" i="55" s="1"/>
  <c r="W6120" i="55"/>
  <c r="Z6120" i="55" s="1"/>
  <c r="W6121" i="55"/>
  <c r="Z6121" i="55" s="1"/>
  <c r="W6122" i="55"/>
  <c r="X6122" i="55" s="1"/>
  <c r="W6123" i="55"/>
  <c r="W6124" i="55"/>
  <c r="X6124" i="55" s="1"/>
  <c r="W6125" i="55"/>
  <c r="Z6125" i="55" s="1"/>
  <c r="W6126" i="55"/>
  <c r="X6126" i="55" s="1"/>
  <c r="W6127" i="55"/>
  <c r="Z6127" i="55" s="1"/>
  <c r="W6128" i="55"/>
  <c r="Z6128" i="55" s="1"/>
  <c r="W6129" i="55"/>
  <c r="Z6129" i="55" s="1"/>
  <c r="W6130" i="55"/>
  <c r="X6130" i="55" s="1"/>
  <c r="W6131" i="55"/>
  <c r="Z6131" i="55" s="1"/>
  <c r="W6132" i="55"/>
  <c r="X6132" i="55" s="1"/>
  <c r="W6133" i="55"/>
  <c r="Z6133" i="55" s="1"/>
  <c r="W6134" i="55"/>
  <c r="W6135" i="55"/>
  <c r="Z6135" i="55" s="1"/>
  <c r="W6136" i="55"/>
  <c r="Z6136" i="55" s="1"/>
  <c r="W6137" i="55"/>
  <c r="Z6137" i="55" s="1"/>
  <c r="W6138" i="55"/>
  <c r="X6138" i="55" s="1"/>
  <c r="W6139" i="55"/>
  <c r="W6140" i="55"/>
  <c r="W6141" i="55"/>
  <c r="Z6141" i="55" s="1"/>
  <c r="W6142" i="55"/>
  <c r="X6142" i="55" s="1"/>
  <c r="W6143" i="55"/>
  <c r="Z6143" i="55" s="1"/>
  <c r="W6144" i="55"/>
  <c r="Z6144" i="55" s="1"/>
  <c r="W6145" i="55"/>
  <c r="Z6145" i="55" s="1"/>
  <c r="W6146" i="55"/>
  <c r="X6146" i="55" s="1"/>
  <c r="W6147" i="55"/>
  <c r="Z6147" i="55" s="1"/>
  <c r="W6148" i="55"/>
  <c r="W6149" i="55"/>
  <c r="Z6149" i="55" s="1"/>
  <c r="W6150" i="55"/>
  <c r="W6151" i="55"/>
  <c r="Z6151" i="55" s="1"/>
  <c r="W6152" i="55"/>
  <c r="Z6152" i="55" s="1"/>
  <c r="W6153" i="55"/>
  <c r="Z6153" i="55" s="1"/>
  <c r="W6154" i="55"/>
  <c r="X6154" i="55" s="1"/>
  <c r="W6155" i="55"/>
  <c r="Z6155" i="55" s="1"/>
  <c r="W6156" i="55"/>
  <c r="W6157" i="55"/>
  <c r="Z6157" i="55" s="1"/>
  <c r="W6158" i="55"/>
  <c r="X6158" i="55" s="1"/>
  <c r="W6159" i="55"/>
  <c r="Z6159" i="55" s="1"/>
  <c r="W6160" i="55"/>
  <c r="W6161" i="55"/>
  <c r="Z6161" i="55" s="1"/>
  <c r="W6162" i="55"/>
  <c r="X6162" i="55" s="1"/>
  <c r="W6163" i="55"/>
  <c r="Z6163" i="55" s="1"/>
  <c r="W6164" i="55"/>
  <c r="W6165" i="55"/>
  <c r="Z6165" i="55" s="1"/>
  <c r="W6166" i="55"/>
  <c r="W6167" i="55"/>
  <c r="Z6167" i="55" s="1"/>
  <c r="W6168" i="55"/>
  <c r="Z6168" i="55" s="1"/>
  <c r="W6169" i="55"/>
  <c r="Z6169" i="55" s="1"/>
  <c r="W6170" i="55"/>
  <c r="X6170" i="55" s="1"/>
  <c r="W6171" i="55"/>
  <c r="W6172" i="55"/>
  <c r="W6173" i="55"/>
  <c r="Z6173" i="55" s="1"/>
  <c r="W6174" i="55"/>
  <c r="X6174" i="55" s="1"/>
  <c r="W6175" i="55"/>
  <c r="Z6175" i="55" s="1"/>
  <c r="W6176" i="55"/>
  <c r="Z6176" i="55" s="1"/>
  <c r="W6177" i="55"/>
  <c r="Z6177" i="55" s="1"/>
  <c r="W6178" i="55"/>
  <c r="X6178" i="55" s="1"/>
  <c r="W6179" i="55"/>
  <c r="Z6179" i="55" s="1"/>
  <c r="W6180" i="55"/>
  <c r="W6181" i="55"/>
  <c r="Z6181" i="55" s="1"/>
  <c r="W6182" i="55"/>
  <c r="W6183" i="55"/>
  <c r="Z6183" i="55" s="1"/>
  <c r="W6184" i="55"/>
  <c r="Z6184" i="55" s="1"/>
  <c r="W6185" i="55"/>
  <c r="Z6185" i="55" s="1"/>
  <c r="W6186" i="55"/>
  <c r="X6186" i="55" s="1"/>
  <c r="W6187" i="55"/>
  <c r="Z6187" i="55" s="1"/>
  <c r="W6188" i="55"/>
  <c r="W6189" i="55"/>
  <c r="Z6189" i="55" s="1"/>
  <c r="W6190" i="55"/>
  <c r="X6190" i="55" s="1"/>
  <c r="W6191" i="55"/>
  <c r="X6191" i="55" s="1"/>
  <c r="W6192" i="55"/>
  <c r="W6193" i="55"/>
  <c r="Z6193" i="55" s="1"/>
  <c r="W6194" i="55"/>
  <c r="W6195" i="55"/>
  <c r="X6195" i="55" s="1"/>
  <c r="W6196" i="55"/>
  <c r="W6197" i="55"/>
  <c r="Z6197" i="55" s="1"/>
  <c r="W6198" i="55"/>
  <c r="X6198" i="55" s="1"/>
  <c r="W6199" i="55"/>
  <c r="X6199" i="55" s="1"/>
  <c r="W6200" i="55"/>
  <c r="W6201" i="55"/>
  <c r="Z6201" i="55" s="1"/>
  <c r="W6202" i="55"/>
  <c r="W6203" i="55"/>
  <c r="X6203" i="55" s="1"/>
  <c r="W6204" i="55"/>
  <c r="W6205" i="55"/>
  <c r="W6206" i="55"/>
  <c r="W6207" i="55"/>
  <c r="W6208" i="55"/>
  <c r="W6209" i="55"/>
  <c r="W6210" i="55"/>
  <c r="W6211" i="55"/>
  <c r="W6212" i="55"/>
  <c r="W6213" i="55"/>
  <c r="W6214" i="55"/>
  <c r="W6215" i="55"/>
  <c r="W6216" i="55"/>
  <c r="W6217" i="55"/>
  <c r="W6218" i="55"/>
  <c r="W6219" i="55"/>
  <c r="W6220" i="55"/>
  <c r="W6221" i="55"/>
  <c r="W6222" i="55"/>
  <c r="W6223" i="55"/>
  <c r="W6224" i="55"/>
  <c r="W6225" i="55"/>
  <c r="W6226" i="55"/>
  <c r="W6227" i="55"/>
  <c r="W6228" i="55"/>
  <c r="W6229" i="55"/>
  <c r="W6230" i="55"/>
  <c r="W6231" i="55"/>
  <c r="W6232" i="55"/>
  <c r="W6233" i="55"/>
  <c r="W6234" i="55"/>
  <c r="W6235" i="55"/>
  <c r="W6236" i="55"/>
  <c r="W6237" i="55"/>
  <c r="W6238" i="55"/>
  <c r="W6239" i="55"/>
  <c r="W6240" i="55"/>
  <c r="W6241" i="55"/>
  <c r="W6242" i="55"/>
  <c r="W6243" i="55"/>
  <c r="W6244" i="55"/>
  <c r="W6245" i="55"/>
  <c r="W6246" i="55"/>
  <c r="W6247" i="55"/>
  <c r="W6248" i="55"/>
  <c r="W6249" i="55"/>
  <c r="W6250" i="55"/>
  <c r="W6251" i="55"/>
  <c r="W6252" i="55"/>
  <c r="W6253" i="55"/>
  <c r="W6254" i="55"/>
  <c r="W6255" i="55"/>
  <c r="W6256" i="55"/>
  <c r="W6257" i="55"/>
  <c r="W6258" i="55"/>
  <c r="W6259" i="55"/>
  <c r="W6260" i="55"/>
  <c r="W6261" i="55"/>
  <c r="W6262" i="55"/>
  <c r="W6263" i="55"/>
  <c r="W6264" i="55"/>
  <c r="W6265" i="55"/>
  <c r="W6266" i="55"/>
  <c r="W6267" i="55"/>
  <c r="W6268" i="55"/>
  <c r="W6269" i="55"/>
  <c r="W6270" i="55"/>
  <c r="W6271" i="55"/>
  <c r="W6272" i="55"/>
  <c r="W6273" i="55"/>
  <c r="W6274" i="55"/>
  <c r="W6275" i="55"/>
  <c r="W6276" i="55"/>
  <c r="W6277" i="55"/>
  <c r="W6278" i="55"/>
  <c r="W6279" i="55"/>
  <c r="W6280" i="55"/>
  <c r="W6281" i="55"/>
  <c r="W6282" i="55"/>
  <c r="W6283" i="55"/>
  <c r="W6284" i="55"/>
  <c r="W6285" i="55"/>
  <c r="W6286" i="55"/>
  <c r="W6287" i="55"/>
  <c r="W6288" i="55"/>
  <c r="W6289" i="55"/>
  <c r="W6290" i="55"/>
  <c r="W6291" i="55"/>
  <c r="W6292" i="55"/>
  <c r="W6293" i="55"/>
  <c r="W6294" i="55"/>
  <c r="W6295" i="55"/>
  <c r="W6296" i="55"/>
  <c r="X6296" i="55" s="1"/>
  <c r="W6297" i="55"/>
  <c r="X6297" i="55" s="1"/>
  <c r="W6298" i="55"/>
  <c r="X6298" i="55" s="1"/>
  <c r="W6299" i="55"/>
  <c r="W6300" i="55"/>
  <c r="X6300" i="55" s="1"/>
  <c r="W6301" i="55"/>
  <c r="X6301" i="55" s="1"/>
  <c r="W6302" i="55"/>
  <c r="X6302" i="55" s="1"/>
  <c r="W6303" i="55"/>
  <c r="W6304" i="55"/>
  <c r="X6304" i="55" s="1"/>
  <c r="W6305" i="55"/>
  <c r="X6305" i="55" s="1"/>
  <c r="W6306" i="55"/>
  <c r="X6306" i="55" s="1"/>
  <c r="W6307" i="55"/>
  <c r="X6307" i="55" s="1"/>
  <c r="W6308" i="55"/>
  <c r="X6308" i="55" s="1"/>
  <c r="W6309" i="55"/>
  <c r="X6309" i="55" s="1"/>
  <c r="W6310" i="55"/>
  <c r="X6310" i="55" s="1"/>
  <c r="W6311" i="55"/>
  <c r="X6311" i="55" s="1"/>
  <c r="W6312" i="55"/>
  <c r="X6312" i="55" s="1"/>
  <c r="W6313" i="55"/>
  <c r="X6313" i="55" s="1"/>
  <c r="W6314" i="55"/>
  <c r="X6314" i="55" s="1"/>
  <c r="W6315" i="55"/>
  <c r="Z6315" i="55" s="1"/>
  <c r="W6316" i="55"/>
  <c r="X6316" i="55" s="1"/>
  <c r="W6317" i="55"/>
  <c r="X6317" i="55" s="1"/>
  <c r="W6318" i="55"/>
  <c r="X6318" i="55" s="1"/>
  <c r="W6319" i="55"/>
  <c r="Z6319" i="55" s="1"/>
  <c r="W6320" i="55"/>
  <c r="X6320" i="55" s="1"/>
  <c r="W6321" i="55"/>
  <c r="X6321" i="55" s="1"/>
  <c r="W6322" i="55"/>
  <c r="X6322" i="55" s="1"/>
  <c r="W6323" i="55"/>
  <c r="W6324" i="55"/>
  <c r="X6324" i="55" s="1"/>
  <c r="W6325" i="55"/>
  <c r="X6325" i="55" s="1"/>
  <c r="W6326" i="55"/>
  <c r="X6326" i="55" s="1"/>
  <c r="W6327" i="55"/>
  <c r="X6327" i="55" s="1"/>
  <c r="W6328" i="55"/>
  <c r="X6328" i="55" s="1"/>
  <c r="W6329" i="55"/>
  <c r="W6330" i="55"/>
  <c r="X6330" i="55" s="1"/>
  <c r="W6331" i="55"/>
  <c r="Z6331" i="55" s="1"/>
  <c r="W6332" i="55"/>
  <c r="X6332" i="55" s="1"/>
  <c r="W6333" i="55"/>
  <c r="X6333" i="55" s="1"/>
  <c r="W6334" i="55"/>
  <c r="X6334" i="55" s="1"/>
  <c r="W6335" i="55"/>
  <c r="Z6335" i="55" s="1"/>
  <c r="W6336" i="55"/>
  <c r="X6336" i="55" s="1"/>
  <c r="W6337" i="55"/>
  <c r="Z6337" i="55" s="1"/>
  <c r="W6338" i="55"/>
  <c r="X6338" i="55" s="1"/>
  <c r="W6339" i="55"/>
  <c r="W6340" i="55"/>
  <c r="X6340" i="55" s="1"/>
  <c r="W6341" i="55"/>
  <c r="X6341" i="55" s="1"/>
  <c r="W6342" i="55"/>
  <c r="X6342" i="55" s="1"/>
  <c r="W6343" i="55"/>
  <c r="Z6343" i="55" s="1"/>
  <c r="W6344" i="55"/>
  <c r="W6345" i="55"/>
  <c r="Z6345" i="55" s="1"/>
  <c r="W6346" i="55"/>
  <c r="X6346" i="55" s="1"/>
  <c r="W6347" i="55"/>
  <c r="W6348" i="55"/>
  <c r="X6348" i="55" s="1"/>
  <c r="W6349" i="55"/>
  <c r="Z6349" i="55" s="1"/>
  <c r="W6350" i="55"/>
  <c r="X6350" i="55" s="1"/>
  <c r="W6351" i="55"/>
  <c r="Z6351" i="55" s="1"/>
  <c r="W6352" i="55"/>
  <c r="W6353" i="55"/>
  <c r="Z6353" i="55" s="1"/>
  <c r="W6354" i="55"/>
  <c r="X6354" i="55" s="1"/>
  <c r="W6355" i="55"/>
  <c r="Z6355" i="55" s="1"/>
  <c r="W6356" i="55"/>
  <c r="X6356" i="55" s="1"/>
  <c r="W6357" i="55"/>
  <c r="X6357" i="55" s="1"/>
  <c r="W6358" i="55"/>
  <c r="X6358" i="55" s="1"/>
  <c r="W6359" i="55"/>
  <c r="X6359" i="55" s="1"/>
  <c r="W6360" i="55"/>
  <c r="X6360" i="55" s="1"/>
  <c r="W6361" i="55"/>
  <c r="X6361" i="55" s="1"/>
  <c r="W6362" i="55"/>
  <c r="X6362" i="55" s="1"/>
  <c r="W6363" i="55"/>
  <c r="X6363" i="55" s="1"/>
  <c r="W6364" i="55"/>
  <c r="X6364" i="55" s="1"/>
  <c r="W6365" i="55"/>
  <c r="X6365" i="55" s="1"/>
  <c r="W6366" i="55"/>
  <c r="X6366" i="55" s="1"/>
  <c r="W6367" i="55"/>
  <c r="X6367" i="55" s="1"/>
  <c r="W6368" i="55"/>
  <c r="X6368" i="55" s="1"/>
  <c r="W6369" i="55"/>
  <c r="X6369" i="55" s="1"/>
  <c r="W6370" i="55"/>
  <c r="X6370" i="55" s="1"/>
  <c r="W6371" i="55"/>
  <c r="X6371" i="55" s="1"/>
  <c r="W6372" i="55"/>
  <c r="X6372" i="55" s="1"/>
  <c r="W6373" i="55"/>
  <c r="X6373" i="55" s="1"/>
  <c r="W6374" i="55"/>
  <c r="X6374" i="55" s="1"/>
  <c r="W6375" i="55"/>
  <c r="X6375" i="55" s="1"/>
  <c r="W6376" i="55"/>
  <c r="X6376" i="55" s="1"/>
  <c r="W6377" i="55"/>
  <c r="X6377" i="55" s="1"/>
  <c r="W6378" i="55"/>
  <c r="X6378" i="55" s="1"/>
  <c r="W6379" i="55"/>
  <c r="X6379" i="55" s="1"/>
  <c r="W6380" i="55"/>
  <c r="X6380" i="55" s="1"/>
  <c r="W6381" i="55"/>
  <c r="X6381" i="55" s="1"/>
  <c r="W6382" i="55"/>
  <c r="X6382" i="55" s="1"/>
  <c r="W6383" i="55"/>
  <c r="X6383" i="55" s="1"/>
  <c r="W6384" i="55"/>
  <c r="X6384" i="55" s="1"/>
  <c r="W6385" i="55"/>
  <c r="X6385" i="55" s="1"/>
  <c r="W6386" i="55"/>
  <c r="X6386" i="55" s="1"/>
  <c r="W6387" i="55"/>
  <c r="X6387" i="55" s="1"/>
  <c r="W6388" i="55"/>
  <c r="X6388" i="55" s="1"/>
  <c r="W6389" i="55"/>
  <c r="X6389" i="55" s="1"/>
  <c r="W6390" i="55"/>
  <c r="X6390" i="55" s="1"/>
  <c r="W6391" i="55"/>
  <c r="X6391" i="55" s="1"/>
  <c r="W6392" i="55"/>
  <c r="X6392" i="55" s="1"/>
  <c r="W6393" i="55"/>
  <c r="X6393" i="55" s="1"/>
  <c r="W6394" i="55"/>
  <c r="X6394" i="55" s="1"/>
  <c r="W6395" i="55"/>
  <c r="X6395" i="55" s="1"/>
  <c r="W6396" i="55"/>
  <c r="X6396" i="55" s="1"/>
  <c r="W6397" i="55"/>
  <c r="X6397" i="55" s="1"/>
  <c r="W6398" i="55"/>
  <c r="X6398" i="55" s="1"/>
  <c r="W6399" i="55"/>
  <c r="X6399" i="55" s="1"/>
  <c r="W6400" i="55"/>
  <c r="X6400" i="55" s="1"/>
  <c r="W6401" i="55"/>
  <c r="X6401" i="55" s="1"/>
  <c r="W6402" i="55"/>
  <c r="X6402" i="55" s="1"/>
  <c r="W6403" i="55"/>
  <c r="X6403" i="55" s="1"/>
  <c r="W6404" i="55"/>
  <c r="X6404" i="55" s="1"/>
  <c r="W6405" i="55"/>
  <c r="X6405" i="55" s="1"/>
  <c r="W6406" i="55"/>
  <c r="X6406" i="55" s="1"/>
  <c r="W6407" i="55"/>
  <c r="X6407" i="55" s="1"/>
  <c r="W6408" i="55"/>
  <c r="X6408" i="55" s="1"/>
  <c r="W6409" i="55"/>
  <c r="X6409" i="55" s="1"/>
  <c r="W6410" i="55"/>
  <c r="X6410" i="55" s="1"/>
  <c r="W6411" i="55"/>
  <c r="X6411" i="55" s="1"/>
  <c r="W6412" i="55"/>
  <c r="X6412" i="55" s="1"/>
  <c r="W6413" i="55"/>
  <c r="X6413" i="55" s="1"/>
  <c r="W6414" i="55"/>
  <c r="X6414" i="55" s="1"/>
  <c r="W6415" i="55"/>
  <c r="X6415" i="55" s="1"/>
  <c r="W6416" i="55"/>
  <c r="X6416" i="55" s="1"/>
  <c r="W6417" i="55"/>
  <c r="X6417" i="55" s="1"/>
  <c r="W6418" i="55"/>
  <c r="X6418" i="55" s="1"/>
  <c r="W6419" i="55"/>
  <c r="X6419" i="55" s="1"/>
  <c r="W6420" i="55"/>
  <c r="X6420" i="55" s="1"/>
  <c r="W6421" i="55"/>
  <c r="X6421" i="55" s="1"/>
  <c r="W6422" i="55"/>
  <c r="X6422" i="55" s="1"/>
  <c r="W6423" i="55"/>
  <c r="X6423" i="55" s="1"/>
  <c r="W6424" i="55"/>
  <c r="X6424" i="55" s="1"/>
  <c r="W6425" i="55"/>
  <c r="X6425" i="55" s="1"/>
  <c r="W6426" i="55"/>
  <c r="X6426" i="55" s="1"/>
  <c r="W6427" i="55"/>
  <c r="X6427" i="55" s="1"/>
  <c r="W6428" i="55"/>
  <c r="X6428" i="55" s="1"/>
  <c r="W6429" i="55"/>
  <c r="X6429" i="55" s="1"/>
  <c r="W6430" i="55"/>
  <c r="X6430" i="55" s="1"/>
  <c r="W6431" i="55"/>
  <c r="X6431" i="55" s="1"/>
  <c r="W6432" i="55"/>
  <c r="X6432" i="55" s="1"/>
  <c r="W6433" i="55"/>
  <c r="X6433" i="55" s="1"/>
  <c r="W6434" i="55"/>
  <c r="X6434" i="55" s="1"/>
  <c r="W6435" i="55"/>
  <c r="X6435" i="55" s="1"/>
  <c r="W6436" i="55"/>
  <c r="X6436" i="55" s="1"/>
  <c r="W6437" i="55"/>
  <c r="X6437" i="55" s="1"/>
  <c r="W6438" i="55"/>
  <c r="X6438" i="55" s="1"/>
  <c r="W6439" i="55"/>
  <c r="X6439" i="55" s="1"/>
  <c r="W6440" i="55"/>
  <c r="X6440" i="55" s="1"/>
  <c r="W6441" i="55"/>
  <c r="X6441" i="55" s="1"/>
  <c r="W6442" i="55"/>
  <c r="X6442" i="55" s="1"/>
  <c r="W6443" i="55"/>
  <c r="X6443" i="55" s="1"/>
  <c r="W6444" i="55"/>
  <c r="X6444" i="55" s="1"/>
  <c r="W6445" i="55"/>
  <c r="X6445" i="55" s="1"/>
  <c r="W6446" i="55"/>
  <c r="X6446" i="55" s="1"/>
  <c r="W6447" i="55"/>
  <c r="X6447" i="55" s="1"/>
  <c r="W6448" i="55"/>
  <c r="X6448" i="55" s="1"/>
  <c r="W6449" i="55"/>
  <c r="X6449" i="55" s="1"/>
  <c r="W6450" i="55"/>
  <c r="X6450" i="55" s="1"/>
  <c r="W6451" i="55"/>
  <c r="X6451" i="55" s="1"/>
  <c r="W6452" i="55"/>
  <c r="X6452" i="55" s="1"/>
  <c r="W6453" i="55"/>
  <c r="X6453" i="55" s="1"/>
  <c r="W6454" i="55"/>
  <c r="X6454" i="55" s="1"/>
  <c r="W6455" i="55"/>
  <c r="X6455" i="55" s="1"/>
  <c r="W6456" i="55"/>
  <c r="X6456" i="55" s="1"/>
  <c r="W6457" i="55"/>
  <c r="X6457" i="55" s="1"/>
  <c r="W6458" i="55"/>
  <c r="X6458" i="55" s="1"/>
  <c r="W6459" i="55"/>
  <c r="X6459" i="55" s="1"/>
  <c r="W6460" i="55"/>
  <c r="X6460" i="55" s="1"/>
  <c r="W6461" i="55"/>
  <c r="X6461" i="55" s="1"/>
  <c r="W6462" i="55"/>
  <c r="X6462" i="55" s="1"/>
  <c r="W6463" i="55"/>
  <c r="X6463" i="55" s="1"/>
  <c r="W6464" i="55"/>
  <c r="X6464" i="55" s="1"/>
  <c r="W6465" i="55"/>
  <c r="X6465" i="55" s="1"/>
  <c r="W6466" i="55"/>
  <c r="X6466" i="55" s="1"/>
  <c r="W6467" i="55"/>
  <c r="X6467" i="55" s="1"/>
  <c r="W6468" i="55"/>
  <c r="X6468" i="55" s="1"/>
  <c r="W6469" i="55"/>
  <c r="X6469" i="55" s="1"/>
  <c r="W6470" i="55"/>
  <c r="X6470" i="55" s="1"/>
  <c r="W6471" i="55"/>
  <c r="X6471" i="55" s="1"/>
  <c r="W6472" i="55"/>
  <c r="X6472" i="55" s="1"/>
  <c r="W6473" i="55"/>
  <c r="X6473" i="55" s="1"/>
  <c r="W6474" i="55"/>
  <c r="X6474" i="55" s="1"/>
  <c r="W6475" i="55"/>
  <c r="X6475" i="55" s="1"/>
  <c r="W6476" i="55"/>
  <c r="X6476" i="55" s="1"/>
  <c r="W6477" i="55"/>
  <c r="X6477" i="55" s="1"/>
  <c r="W6478" i="55"/>
  <c r="X6478" i="55" s="1"/>
  <c r="W6479" i="55"/>
  <c r="X6479" i="55" s="1"/>
  <c r="W6480" i="55"/>
  <c r="X6480" i="55" s="1"/>
  <c r="W6481" i="55"/>
  <c r="X6481" i="55" s="1"/>
  <c r="W6482" i="55"/>
  <c r="X6482" i="55" s="1"/>
  <c r="W6483" i="55"/>
  <c r="X6483" i="55" s="1"/>
  <c r="W6484" i="55"/>
  <c r="X6484" i="55" s="1"/>
  <c r="W6485" i="55"/>
  <c r="X6485" i="55" s="1"/>
  <c r="W6486" i="55"/>
  <c r="X6486" i="55" s="1"/>
  <c r="W6487" i="55"/>
  <c r="X6487" i="55" s="1"/>
  <c r="W6488" i="55"/>
  <c r="X6488" i="55" s="1"/>
  <c r="W6489" i="55"/>
  <c r="X6489" i="55" s="1"/>
  <c r="W6490" i="55"/>
  <c r="X6490" i="55" s="1"/>
  <c r="W6491" i="55"/>
  <c r="X6491" i="55" s="1"/>
  <c r="W6492" i="55"/>
  <c r="X6492" i="55" s="1"/>
  <c r="W6493" i="55"/>
  <c r="X6493" i="55" s="1"/>
  <c r="W6494" i="55"/>
  <c r="X6494" i="55" s="1"/>
  <c r="W6495" i="55"/>
  <c r="X6495" i="55" s="1"/>
  <c r="W6496" i="55"/>
  <c r="X6496" i="55" s="1"/>
  <c r="W6497" i="55"/>
  <c r="X6497" i="55" s="1"/>
  <c r="W6498" i="55"/>
  <c r="X6498" i="55" s="1"/>
  <c r="W6499" i="55"/>
  <c r="X6499" i="55" s="1"/>
  <c r="W6500" i="55"/>
  <c r="X6500" i="55" s="1"/>
  <c r="W6501" i="55"/>
  <c r="X6501" i="55" s="1"/>
  <c r="W6502" i="55"/>
  <c r="X6502" i="55" s="1"/>
  <c r="W6503" i="55"/>
  <c r="X6503" i="55" s="1"/>
  <c r="W6504" i="55"/>
  <c r="X6504" i="55" s="1"/>
  <c r="W6505" i="55"/>
  <c r="X6505" i="55" s="1"/>
  <c r="W6506" i="55"/>
  <c r="X6506" i="55" s="1"/>
  <c r="W6507" i="55"/>
  <c r="X6507" i="55" s="1"/>
  <c r="W6508" i="55"/>
  <c r="X6508" i="55" s="1"/>
  <c r="W6509" i="55"/>
  <c r="X6509" i="55" s="1"/>
  <c r="W6510" i="55"/>
  <c r="X6510" i="55" s="1"/>
  <c r="W6511" i="55"/>
  <c r="X6511" i="55" s="1"/>
  <c r="W6512" i="55"/>
  <c r="X6512" i="55" s="1"/>
  <c r="W6513" i="55"/>
  <c r="X6513" i="55" s="1"/>
  <c r="W6514" i="55"/>
  <c r="X6514" i="55" s="1"/>
  <c r="W6515" i="55"/>
  <c r="X6515" i="55" s="1"/>
  <c r="W6516" i="55"/>
  <c r="X6516" i="55" s="1"/>
  <c r="W6517" i="55"/>
  <c r="X6517" i="55" s="1"/>
  <c r="W6518" i="55"/>
  <c r="X6518" i="55" s="1"/>
  <c r="W6519" i="55"/>
  <c r="X6519" i="55" s="1"/>
  <c r="W6520" i="55"/>
  <c r="X6520" i="55" s="1"/>
  <c r="W6521" i="55"/>
  <c r="X6521" i="55" s="1"/>
  <c r="W6522" i="55"/>
  <c r="X6522" i="55" s="1"/>
  <c r="W6523" i="55"/>
  <c r="X6523" i="55" s="1"/>
  <c r="W6524" i="55"/>
  <c r="X6524" i="55" s="1"/>
  <c r="W6525" i="55"/>
  <c r="X6525" i="55" s="1"/>
  <c r="W6526" i="55"/>
  <c r="X6526" i="55" s="1"/>
  <c r="W6527" i="55"/>
  <c r="X6527" i="55" s="1"/>
  <c r="W6528" i="55"/>
  <c r="X6528" i="55" s="1"/>
  <c r="W6529" i="55"/>
  <c r="X6529" i="55" s="1"/>
  <c r="W6530" i="55"/>
  <c r="X6530" i="55" s="1"/>
  <c r="W6531" i="55"/>
  <c r="X6531" i="55" s="1"/>
  <c r="W6532" i="55"/>
  <c r="X6532" i="55" s="1"/>
  <c r="W6533" i="55"/>
  <c r="X6533" i="55" s="1"/>
  <c r="W6534" i="55"/>
  <c r="X6534" i="55" s="1"/>
  <c r="W6535" i="55"/>
  <c r="X6535" i="55" s="1"/>
  <c r="W6536" i="55"/>
  <c r="X6536" i="55" s="1"/>
  <c r="W6537" i="55"/>
  <c r="X6537" i="55" s="1"/>
  <c r="W6538" i="55"/>
  <c r="X6538" i="55" s="1"/>
  <c r="W6539" i="55"/>
  <c r="X6539" i="55" s="1"/>
  <c r="W6540" i="55"/>
  <c r="X6540" i="55" s="1"/>
  <c r="W6541" i="55"/>
  <c r="X6541" i="55" s="1"/>
  <c r="W6542" i="55"/>
  <c r="X6542" i="55" s="1"/>
  <c r="W6543" i="55"/>
  <c r="X6543" i="55" s="1"/>
  <c r="W6544" i="55"/>
  <c r="X6544" i="55" s="1"/>
  <c r="W6545" i="55"/>
  <c r="X6545" i="55" s="1"/>
  <c r="W6546" i="55"/>
  <c r="X6546" i="55" s="1"/>
  <c r="W6547" i="55"/>
  <c r="X6547" i="55" s="1"/>
  <c r="W6548" i="55"/>
  <c r="X6548" i="55" s="1"/>
  <c r="W6549" i="55"/>
  <c r="X6549" i="55" s="1"/>
  <c r="W6550" i="55"/>
  <c r="X6550" i="55" s="1"/>
  <c r="W6551" i="55"/>
  <c r="X6551" i="55" s="1"/>
  <c r="W6552" i="55"/>
  <c r="X6552" i="55" s="1"/>
  <c r="W6553" i="55"/>
  <c r="X6553" i="55" s="1"/>
  <c r="W6554" i="55"/>
  <c r="X6554" i="55" s="1"/>
  <c r="W6555" i="55"/>
  <c r="X6555" i="55" s="1"/>
  <c r="W6556" i="55"/>
  <c r="X6556" i="55" s="1"/>
  <c r="W6557" i="55"/>
  <c r="X6557" i="55" s="1"/>
  <c r="W6558" i="55"/>
  <c r="X6558" i="55" s="1"/>
  <c r="W6559" i="55"/>
  <c r="X6559" i="55" s="1"/>
  <c r="W6560" i="55"/>
  <c r="X6560" i="55" s="1"/>
  <c r="W6561" i="55"/>
  <c r="X6561" i="55" s="1"/>
  <c r="W6562" i="55"/>
  <c r="X6562" i="55" s="1"/>
  <c r="W6563" i="55"/>
  <c r="X6563" i="55" s="1"/>
  <c r="W6564" i="55"/>
  <c r="X6564" i="55" s="1"/>
  <c r="W6565" i="55"/>
  <c r="X6565" i="55" s="1"/>
  <c r="W6566" i="55"/>
  <c r="X6566" i="55" s="1"/>
  <c r="W6567" i="55"/>
  <c r="X6567" i="55" s="1"/>
  <c r="W6568" i="55"/>
  <c r="X6568" i="55" s="1"/>
  <c r="W6569" i="55"/>
  <c r="X6569" i="55" s="1"/>
  <c r="W6570" i="55"/>
  <c r="X6570" i="55" s="1"/>
  <c r="W6571" i="55"/>
  <c r="X6571" i="55" s="1"/>
  <c r="W6572" i="55"/>
  <c r="X6572" i="55" s="1"/>
  <c r="W6573" i="55"/>
  <c r="X6573" i="55" s="1"/>
  <c r="W6574" i="55"/>
  <c r="X6574" i="55" s="1"/>
  <c r="W6575" i="55"/>
  <c r="X6575" i="55" s="1"/>
  <c r="W6576" i="55"/>
  <c r="X6576" i="55" s="1"/>
  <c r="W6577" i="55"/>
  <c r="X6577" i="55" s="1"/>
  <c r="W6578" i="55"/>
  <c r="X6578" i="55" s="1"/>
  <c r="W6579" i="55"/>
  <c r="X6579" i="55" s="1"/>
  <c r="W6580" i="55"/>
  <c r="X6580" i="55" s="1"/>
  <c r="W6581" i="55"/>
  <c r="X6581" i="55" s="1"/>
  <c r="W6582" i="55"/>
  <c r="X6582" i="55" s="1"/>
  <c r="W6583" i="55"/>
  <c r="X6583" i="55" s="1"/>
  <c r="W6584" i="55"/>
  <c r="X6584" i="55" s="1"/>
  <c r="W6585" i="55"/>
  <c r="X6585" i="55" s="1"/>
  <c r="W6586" i="55"/>
  <c r="X6586" i="55" s="1"/>
  <c r="W6587" i="55"/>
  <c r="X6587" i="55" s="1"/>
  <c r="W6588" i="55"/>
  <c r="X6588" i="55" s="1"/>
  <c r="W6589" i="55"/>
  <c r="X6589" i="55" s="1"/>
  <c r="W6590" i="55"/>
  <c r="X6590" i="55" s="1"/>
  <c r="W6591" i="55"/>
  <c r="X6591" i="55" s="1"/>
  <c r="W6592" i="55"/>
  <c r="X6592" i="55" s="1"/>
  <c r="W6593" i="55"/>
  <c r="X6593" i="55" s="1"/>
  <c r="W6594" i="55"/>
  <c r="X6594" i="55" s="1"/>
  <c r="W6595" i="55"/>
  <c r="X6595" i="55" s="1"/>
  <c r="W6596" i="55"/>
  <c r="X6596" i="55" s="1"/>
  <c r="W6597" i="55"/>
  <c r="X6597" i="55" s="1"/>
  <c r="W6598" i="55"/>
  <c r="X6598" i="55" s="1"/>
  <c r="W6599" i="55"/>
  <c r="X6599" i="55" s="1"/>
  <c r="W6600" i="55"/>
  <c r="X6600" i="55" s="1"/>
  <c r="W6601" i="55"/>
  <c r="X6601" i="55" s="1"/>
  <c r="W6602" i="55"/>
  <c r="X6602" i="55" s="1"/>
  <c r="W6603" i="55"/>
  <c r="X6603" i="55" s="1"/>
  <c r="W6604" i="55"/>
  <c r="X6604" i="55" s="1"/>
  <c r="W6605" i="55"/>
  <c r="X6605" i="55" s="1"/>
  <c r="W6606" i="55"/>
  <c r="X6606" i="55" s="1"/>
  <c r="W6607" i="55"/>
  <c r="X6607" i="55" s="1"/>
  <c r="W6608" i="55"/>
  <c r="X6608" i="55" s="1"/>
  <c r="W6609" i="55"/>
  <c r="X6609" i="55" s="1"/>
  <c r="W6610" i="55"/>
  <c r="X6610" i="55" s="1"/>
  <c r="W6611" i="55"/>
  <c r="X6611" i="55" s="1"/>
  <c r="W6612" i="55"/>
  <c r="X6612" i="55" s="1"/>
  <c r="W6613" i="55"/>
  <c r="X6613" i="55" s="1"/>
  <c r="W6614" i="55"/>
  <c r="X6614" i="55" s="1"/>
  <c r="W6615" i="55"/>
  <c r="X6615" i="55" s="1"/>
  <c r="W6616" i="55"/>
  <c r="X6616" i="55" s="1"/>
  <c r="W6617" i="55"/>
  <c r="X6617" i="55" s="1"/>
  <c r="W6618" i="55"/>
  <c r="X6618" i="55" s="1"/>
  <c r="W6619" i="55"/>
  <c r="X6619" i="55" s="1"/>
  <c r="W6620" i="55"/>
  <c r="X6620" i="55" s="1"/>
  <c r="W6621" i="55"/>
  <c r="X6621" i="55" s="1"/>
  <c r="W6622" i="55"/>
  <c r="X6622" i="55" s="1"/>
  <c r="W6623" i="55"/>
  <c r="X6623" i="55" s="1"/>
  <c r="W6624" i="55"/>
  <c r="X6624" i="55" s="1"/>
  <c r="W6625" i="55"/>
  <c r="X6625" i="55" s="1"/>
  <c r="W6626" i="55"/>
  <c r="X6626" i="55" s="1"/>
  <c r="W6627" i="55"/>
  <c r="X6627" i="55" s="1"/>
  <c r="W6628" i="55"/>
  <c r="X6628" i="55" s="1"/>
  <c r="W6629" i="55"/>
  <c r="X6629" i="55" s="1"/>
  <c r="W6630" i="55"/>
  <c r="X6630" i="55" s="1"/>
  <c r="W6631" i="55"/>
  <c r="X6631" i="55" s="1"/>
  <c r="W6632" i="55"/>
  <c r="X6632" i="55" s="1"/>
  <c r="W6633" i="55"/>
  <c r="X6633" i="55" s="1"/>
  <c r="W6634" i="55"/>
  <c r="X6634" i="55" s="1"/>
  <c r="W6635" i="55"/>
  <c r="X6635" i="55" s="1"/>
  <c r="W6636" i="55"/>
  <c r="X6636" i="55" s="1"/>
  <c r="W6637" i="55"/>
  <c r="X6637" i="55" s="1"/>
  <c r="W6638" i="55"/>
  <c r="X6638" i="55" s="1"/>
  <c r="W6639" i="55"/>
  <c r="X6639" i="55" s="1"/>
  <c r="W6640" i="55"/>
  <c r="X6640" i="55" s="1"/>
  <c r="W6641" i="55"/>
  <c r="X6641" i="55" s="1"/>
  <c r="W6642" i="55"/>
  <c r="X6642" i="55" s="1"/>
  <c r="W6643" i="55"/>
  <c r="X6643" i="55" s="1"/>
  <c r="W6644" i="55"/>
  <c r="X6644" i="55" s="1"/>
  <c r="W6645" i="55"/>
  <c r="X6645" i="55" s="1"/>
  <c r="W6646" i="55"/>
  <c r="X6646" i="55" s="1"/>
  <c r="W6647" i="55"/>
  <c r="X6647" i="55" s="1"/>
  <c r="W6648" i="55"/>
  <c r="X6648" i="55" s="1"/>
  <c r="W6649" i="55"/>
  <c r="X6649" i="55" s="1"/>
  <c r="W6650" i="55"/>
  <c r="X6650" i="55" s="1"/>
  <c r="W6651" i="55"/>
  <c r="X6651" i="55" s="1"/>
  <c r="W6652" i="55"/>
  <c r="X6652" i="55" s="1"/>
  <c r="W6653" i="55"/>
  <c r="X6653" i="55" s="1"/>
  <c r="W6654" i="55"/>
  <c r="X6654" i="55" s="1"/>
  <c r="W6655" i="55"/>
  <c r="X6655" i="55" s="1"/>
  <c r="W6656" i="55"/>
  <c r="X6656" i="55" s="1"/>
  <c r="W6657" i="55"/>
  <c r="X6657" i="55" s="1"/>
  <c r="W6658" i="55"/>
  <c r="X6658" i="55" s="1"/>
  <c r="W6659" i="55"/>
  <c r="X6659" i="55" s="1"/>
  <c r="W6660" i="55"/>
  <c r="X6660" i="55" s="1"/>
  <c r="W6661" i="55"/>
  <c r="X6661" i="55" s="1"/>
  <c r="W6662" i="55"/>
  <c r="X6662" i="55" s="1"/>
  <c r="W6663" i="55"/>
  <c r="X6663" i="55" s="1"/>
  <c r="W6664" i="55"/>
  <c r="X6664" i="55" s="1"/>
  <c r="W6665" i="55"/>
  <c r="X6665" i="55" s="1"/>
  <c r="W6666" i="55"/>
  <c r="X6666" i="55" s="1"/>
  <c r="W6667" i="55"/>
  <c r="X6667" i="55" s="1"/>
  <c r="W6668" i="55"/>
  <c r="X6668" i="55" s="1"/>
  <c r="W6669" i="55"/>
  <c r="X6669" i="55" s="1"/>
  <c r="W6670" i="55"/>
  <c r="X6670" i="55" s="1"/>
  <c r="W6671" i="55"/>
  <c r="X6671" i="55" s="1"/>
  <c r="W6672" i="55"/>
  <c r="X6672" i="55" s="1"/>
  <c r="W6673" i="55"/>
  <c r="X6673" i="55" s="1"/>
  <c r="W6674" i="55"/>
  <c r="X6674" i="55" s="1"/>
  <c r="W6675" i="55"/>
  <c r="X6675" i="55" s="1"/>
  <c r="W6676" i="55"/>
  <c r="X6676" i="55" s="1"/>
  <c r="W6677" i="55"/>
  <c r="X6677" i="55" s="1"/>
  <c r="W6678" i="55"/>
  <c r="X6678" i="55" s="1"/>
  <c r="W6679" i="55"/>
  <c r="X6679" i="55" s="1"/>
  <c r="W6680" i="55"/>
  <c r="X6680" i="55" s="1"/>
  <c r="W6681" i="55"/>
  <c r="X6681" i="55" s="1"/>
  <c r="W6682" i="55"/>
  <c r="X6682" i="55" s="1"/>
  <c r="W6683" i="55"/>
  <c r="X6683" i="55" s="1"/>
  <c r="W6684" i="55"/>
  <c r="X6684" i="55" s="1"/>
  <c r="W6685" i="55"/>
  <c r="X6685" i="55" s="1"/>
  <c r="W6686" i="55"/>
  <c r="X6686" i="55" s="1"/>
  <c r="W6687" i="55"/>
  <c r="X6687" i="55" s="1"/>
  <c r="W6688" i="55"/>
  <c r="X6688" i="55" s="1"/>
  <c r="W6689" i="55"/>
  <c r="X6689" i="55" s="1"/>
  <c r="W6690" i="55"/>
  <c r="X6690" i="55" s="1"/>
  <c r="W6691" i="55"/>
  <c r="X6691" i="55" s="1"/>
  <c r="W6692" i="55"/>
  <c r="X6692" i="55" s="1"/>
  <c r="W6693" i="55"/>
  <c r="X6693" i="55" s="1"/>
  <c r="W6694" i="55"/>
  <c r="X6694" i="55" s="1"/>
  <c r="W6695" i="55"/>
  <c r="X6695" i="55" s="1"/>
  <c r="W6696" i="55"/>
  <c r="X6696" i="55" s="1"/>
  <c r="W6697" i="55"/>
  <c r="X6697" i="55" s="1"/>
  <c r="W6698" i="55"/>
  <c r="X6698" i="55" s="1"/>
  <c r="W6699" i="55"/>
  <c r="X6699" i="55" s="1"/>
  <c r="W6700" i="55"/>
  <c r="X6700" i="55" s="1"/>
  <c r="W6701" i="55"/>
  <c r="X6701" i="55" s="1"/>
  <c r="W6702" i="55"/>
  <c r="X6702" i="55" s="1"/>
  <c r="W6703" i="55"/>
  <c r="X6703" i="55" s="1"/>
  <c r="W6704" i="55"/>
  <c r="X6704" i="55" s="1"/>
  <c r="W6705" i="55"/>
  <c r="X6705" i="55" s="1"/>
  <c r="W6706" i="55"/>
  <c r="X6706" i="55" s="1"/>
  <c r="W6707" i="55"/>
  <c r="X6707" i="55" s="1"/>
  <c r="W6708" i="55"/>
  <c r="X6708" i="55" s="1"/>
  <c r="W6709" i="55"/>
  <c r="X6709" i="55" s="1"/>
  <c r="W6710" i="55"/>
  <c r="X6710" i="55" s="1"/>
  <c r="W6711" i="55"/>
  <c r="X6711" i="55" s="1"/>
  <c r="W6712" i="55"/>
  <c r="X6712" i="55" s="1"/>
  <c r="W6713" i="55"/>
  <c r="X6713" i="55" s="1"/>
  <c r="W6714" i="55"/>
  <c r="X6714" i="55" s="1"/>
  <c r="W6715" i="55"/>
  <c r="X6715" i="55" s="1"/>
  <c r="W6716" i="55"/>
  <c r="X6716" i="55" s="1"/>
  <c r="W6717" i="55"/>
  <c r="X6717" i="55" s="1"/>
  <c r="W6718" i="55"/>
  <c r="X6718" i="55" s="1"/>
  <c r="W6719" i="55"/>
  <c r="X6719" i="55" s="1"/>
  <c r="W6720" i="55"/>
  <c r="X6720" i="55" s="1"/>
  <c r="W6721" i="55"/>
  <c r="X6721" i="55" s="1"/>
  <c r="W6722" i="55"/>
  <c r="X6722" i="55" s="1"/>
  <c r="W6723" i="55"/>
  <c r="X6723" i="55" s="1"/>
  <c r="W6724" i="55"/>
  <c r="X6724" i="55" s="1"/>
  <c r="W6725" i="55"/>
  <c r="X6725" i="55" s="1"/>
  <c r="W6726" i="55"/>
  <c r="X6726" i="55" s="1"/>
  <c r="W6727" i="55"/>
  <c r="X6727" i="55" s="1"/>
  <c r="W6728" i="55"/>
  <c r="X6728" i="55" s="1"/>
  <c r="W6729" i="55"/>
  <c r="X6729" i="55" s="1"/>
  <c r="W6730" i="55"/>
  <c r="X6730" i="55" s="1"/>
  <c r="W6731" i="55"/>
  <c r="X6731" i="55" s="1"/>
  <c r="W6732" i="55"/>
  <c r="X6732" i="55" s="1"/>
  <c r="W6733" i="55"/>
  <c r="X6733" i="55" s="1"/>
  <c r="W6734" i="55"/>
  <c r="X6734" i="55" s="1"/>
  <c r="W6735" i="55"/>
  <c r="X6735" i="55" s="1"/>
  <c r="W6736" i="55"/>
  <c r="X6736" i="55" s="1"/>
  <c r="W6737" i="55"/>
  <c r="X6737" i="55" s="1"/>
  <c r="W6738" i="55"/>
  <c r="X6738" i="55" s="1"/>
  <c r="W6739" i="55"/>
  <c r="X6739" i="55" s="1"/>
  <c r="W6740" i="55"/>
  <c r="X6740" i="55" s="1"/>
  <c r="W6741" i="55"/>
  <c r="X6741" i="55" s="1"/>
  <c r="W6742" i="55"/>
  <c r="X6742" i="55" s="1"/>
  <c r="W6743" i="55"/>
  <c r="X6743" i="55" s="1"/>
  <c r="W6744" i="55"/>
  <c r="X6744" i="55" s="1"/>
  <c r="W6745" i="55"/>
  <c r="X6745" i="55" s="1"/>
  <c r="W6746" i="55"/>
  <c r="X6746" i="55" s="1"/>
  <c r="W6747" i="55"/>
  <c r="X6747" i="55" s="1"/>
  <c r="W6748" i="55"/>
  <c r="X6748" i="55" s="1"/>
  <c r="W6749" i="55"/>
  <c r="X6749" i="55" s="1"/>
  <c r="W6750" i="55"/>
  <c r="X6750" i="55" s="1"/>
  <c r="W6751" i="55"/>
  <c r="X6751" i="55" s="1"/>
  <c r="W6752" i="55"/>
  <c r="X6752" i="55" s="1"/>
  <c r="W6753" i="55"/>
  <c r="X6753" i="55" s="1"/>
  <c r="W6754" i="55"/>
  <c r="X6754" i="55" s="1"/>
  <c r="W6755" i="55"/>
  <c r="X6755" i="55" s="1"/>
  <c r="W6756" i="55"/>
  <c r="X6756" i="55" s="1"/>
  <c r="W6757" i="55"/>
  <c r="X6757" i="55" s="1"/>
  <c r="W6758" i="55"/>
  <c r="X6758" i="55" s="1"/>
  <c r="W6759" i="55"/>
  <c r="X6759" i="55" s="1"/>
  <c r="W6760" i="55"/>
  <c r="X6760" i="55" s="1"/>
  <c r="W6761" i="55"/>
  <c r="X6761" i="55" s="1"/>
  <c r="W6762" i="55"/>
  <c r="X6762" i="55" s="1"/>
  <c r="W6763" i="55"/>
  <c r="X6763" i="55" s="1"/>
  <c r="W6764" i="55"/>
  <c r="X6764" i="55" s="1"/>
  <c r="W6765" i="55"/>
  <c r="X6765" i="55" s="1"/>
  <c r="W6766" i="55"/>
  <c r="X6766" i="55" s="1"/>
  <c r="W6767" i="55"/>
  <c r="X6767" i="55" s="1"/>
  <c r="W6768" i="55"/>
  <c r="X6768" i="55" s="1"/>
  <c r="W6769" i="55"/>
  <c r="X6769" i="55" s="1"/>
  <c r="W6770" i="55"/>
  <c r="X6770" i="55" s="1"/>
  <c r="W6771" i="55"/>
  <c r="X6771" i="55" s="1"/>
  <c r="W6772" i="55"/>
  <c r="X6772" i="55" s="1"/>
  <c r="W6773" i="55"/>
  <c r="X6773" i="55" s="1"/>
  <c r="W6774" i="55"/>
  <c r="X6774" i="55" s="1"/>
  <c r="W6775" i="55"/>
  <c r="X6775" i="55" s="1"/>
  <c r="W6776" i="55"/>
  <c r="X6776" i="55" s="1"/>
  <c r="W6777" i="55"/>
  <c r="X6777" i="55" s="1"/>
  <c r="W6778" i="55"/>
  <c r="X6778" i="55" s="1"/>
  <c r="W6779" i="55"/>
  <c r="X6779" i="55" s="1"/>
  <c r="W6780" i="55"/>
  <c r="X6780" i="55" s="1"/>
  <c r="W6781" i="55"/>
  <c r="X6781" i="55" s="1"/>
  <c r="W6782" i="55"/>
  <c r="X6782" i="55" s="1"/>
  <c r="W6783" i="55"/>
  <c r="X6783" i="55" s="1"/>
  <c r="W6784" i="55"/>
  <c r="X6784" i="55" s="1"/>
  <c r="W6785" i="55"/>
  <c r="X6785" i="55" s="1"/>
  <c r="W6786" i="55"/>
  <c r="X6786" i="55" s="1"/>
  <c r="W6787" i="55"/>
  <c r="X6787" i="55" s="1"/>
  <c r="W6788" i="55"/>
  <c r="X6788" i="55" s="1"/>
  <c r="W6789" i="55"/>
  <c r="X6789" i="55" s="1"/>
  <c r="W6790" i="55"/>
  <c r="X6790" i="55" s="1"/>
  <c r="W6791" i="55"/>
  <c r="X6791" i="55" s="1"/>
  <c r="W6792" i="55"/>
  <c r="X6792" i="55" s="1"/>
  <c r="W6793" i="55"/>
  <c r="X6793" i="55" s="1"/>
  <c r="W6794" i="55"/>
  <c r="X6794" i="55" s="1"/>
  <c r="W6795" i="55"/>
  <c r="X6795" i="55" s="1"/>
  <c r="W6796" i="55"/>
  <c r="X6796" i="55" s="1"/>
  <c r="W6797" i="55"/>
  <c r="X6797" i="55" s="1"/>
  <c r="W6798" i="55"/>
  <c r="X6798" i="55" s="1"/>
  <c r="W6799" i="55"/>
  <c r="X6799" i="55" s="1"/>
  <c r="W6800" i="55"/>
  <c r="X6800" i="55" s="1"/>
  <c r="W6801" i="55"/>
  <c r="X6801" i="55" s="1"/>
  <c r="W6802" i="55"/>
  <c r="X6802" i="55" s="1"/>
  <c r="W6803" i="55"/>
  <c r="X6803" i="55" s="1"/>
  <c r="W6804" i="55"/>
  <c r="X6804" i="55" s="1"/>
  <c r="W6805" i="55"/>
  <c r="X6805" i="55" s="1"/>
  <c r="W6806" i="55"/>
  <c r="X6806" i="55" s="1"/>
  <c r="W6807" i="55"/>
  <c r="X6807" i="55" s="1"/>
  <c r="W6808" i="55"/>
  <c r="X6808" i="55" s="1"/>
  <c r="W6809" i="55"/>
  <c r="X6809" i="55" s="1"/>
  <c r="W6810" i="55"/>
  <c r="X6810" i="55" s="1"/>
  <c r="W6811" i="55"/>
  <c r="X6811" i="55" s="1"/>
  <c r="W6812" i="55"/>
  <c r="X6812" i="55" s="1"/>
  <c r="W6813" i="55"/>
  <c r="X6813" i="55" s="1"/>
  <c r="W6814" i="55"/>
  <c r="X6814" i="55" s="1"/>
  <c r="W6815" i="55"/>
  <c r="X6815" i="55" s="1"/>
  <c r="W6816" i="55"/>
  <c r="X6816" i="55" s="1"/>
  <c r="W6817" i="55"/>
  <c r="X6817" i="55" s="1"/>
  <c r="W6818" i="55"/>
  <c r="X6818" i="55" s="1"/>
  <c r="W6819" i="55"/>
  <c r="X6819" i="55" s="1"/>
  <c r="W6820" i="55"/>
  <c r="X6820" i="55" s="1"/>
  <c r="W6821" i="55"/>
  <c r="X6821" i="55" s="1"/>
  <c r="W6822" i="55"/>
  <c r="X6822" i="55" s="1"/>
  <c r="W6823" i="55"/>
  <c r="X6823" i="55" s="1"/>
  <c r="W6824" i="55"/>
  <c r="X6824" i="55" s="1"/>
  <c r="W6825" i="55"/>
  <c r="X6825" i="55" s="1"/>
  <c r="W6826" i="55"/>
  <c r="X6826" i="55" s="1"/>
  <c r="W6827" i="55"/>
  <c r="X6827" i="55" s="1"/>
  <c r="W6828" i="55"/>
  <c r="X6828" i="55" s="1"/>
  <c r="W6829" i="55"/>
  <c r="X6829" i="55" s="1"/>
  <c r="W6830" i="55"/>
  <c r="X6830" i="55" s="1"/>
  <c r="W6831" i="55"/>
  <c r="X6831" i="55" s="1"/>
  <c r="W6832" i="55"/>
  <c r="X6832" i="55" s="1"/>
  <c r="W6833" i="55"/>
  <c r="X6833" i="55" s="1"/>
  <c r="W6834" i="55"/>
  <c r="X6834" i="55" s="1"/>
  <c r="W6835" i="55"/>
  <c r="X6835" i="55" s="1"/>
  <c r="W6836" i="55"/>
  <c r="X6836" i="55" s="1"/>
  <c r="W6837" i="55"/>
  <c r="X6837" i="55" s="1"/>
  <c r="W6838" i="55"/>
  <c r="X6838" i="55" s="1"/>
  <c r="W6839" i="55"/>
  <c r="X6839" i="55" s="1"/>
  <c r="W6840" i="55"/>
  <c r="X6840" i="55" s="1"/>
  <c r="W6841" i="55"/>
  <c r="X6841" i="55" s="1"/>
  <c r="W6842" i="55"/>
  <c r="X6842" i="55" s="1"/>
  <c r="W6843" i="55"/>
  <c r="X6843" i="55" s="1"/>
  <c r="W6844" i="55"/>
  <c r="X6844" i="55" s="1"/>
  <c r="W6845" i="55"/>
  <c r="X6845" i="55" s="1"/>
  <c r="W6846" i="55"/>
  <c r="X6846" i="55" s="1"/>
  <c r="W6847" i="55"/>
  <c r="X6847" i="55" s="1"/>
  <c r="W6848" i="55"/>
  <c r="X6848" i="55" s="1"/>
  <c r="W6849" i="55"/>
  <c r="X6849" i="55" s="1"/>
  <c r="W6850" i="55"/>
  <c r="X6850" i="55" s="1"/>
  <c r="W6851" i="55"/>
  <c r="X6851" i="55" s="1"/>
  <c r="W6852" i="55"/>
  <c r="X6852" i="55" s="1"/>
  <c r="W6853" i="55"/>
  <c r="X6853" i="55" s="1"/>
  <c r="W6854" i="55"/>
  <c r="X6854" i="55" s="1"/>
  <c r="W6855" i="55"/>
  <c r="X6855" i="55" s="1"/>
  <c r="W6856" i="55"/>
  <c r="X6856" i="55" s="1"/>
  <c r="W6857" i="55"/>
  <c r="X6857" i="55" s="1"/>
  <c r="W6858" i="55"/>
  <c r="X6858" i="55" s="1"/>
  <c r="W6859" i="55"/>
  <c r="X6859" i="55" s="1"/>
  <c r="W6860" i="55"/>
  <c r="X6860" i="55" s="1"/>
  <c r="W6861" i="55"/>
  <c r="X6861" i="55" s="1"/>
  <c r="W6862" i="55"/>
  <c r="X6862" i="55" s="1"/>
  <c r="W6863" i="55"/>
  <c r="X6863" i="55" s="1"/>
  <c r="W6864" i="55"/>
  <c r="X6864" i="55" s="1"/>
  <c r="W6865" i="55"/>
  <c r="X6865" i="55" s="1"/>
  <c r="W6866" i="55"/>
  <c r="X6866" i="55" s="1"/>
  <c r="W6867" i="55"/>
  <c r="X6867" i="55" s="1"/>
  <c r="W6868" i="55"/>
  <c r="X6868" i="55" s="1"/>
  <c r="W6869" i="55"/>
  <c r="X6869" i="55" s="1"/>
  <c r="W6870" i="55"/>
  <c r="X6870" i="55" s="1"/>
  <c r="W6871" i="55"/>
  <c r="X6871" i="55" s="1"/>
  <c r="W6872" i="55"/>
  <c r="X6872" i="55" s="1"/>
  <c r="W6873" i="55"/>
  <c r="X6873" i="55" s="1"/>
  <c r="W6874" i="55"/>
  <c r="X6874" i="55" s="1"/>
  <c r="W6875" i="55"/>
  <c r="X6875" i="55" s="1"/>
  <c r="W6876" i="55"/>
  <c r="X6876" i="55" s="1"/>
  <c r="W6877" i="55"/>
  <c r="X6877" i="55" s="1"/>
  <c r="W6878" i="55"/>
  <c r="X6878" i="55" s="1"/>
  <c r="W6879" i="55"/>
  <c r="X6879" i="55" s="1"/>
  <c r="W6880" i="55"/>
  <c r="X6880" i="55" s="1"/>
  <c r="W6881" i="55"/>
  <c r="X6881" i="55" s="1"/>
  <c r="W6882" i="55"/>
  <c r="X6882" i="55" s="1"/>
  <c r="W6883" i="55"/>
  <c r="X6883" i="55" s="1"/>
  <c r="W6884" i="55"/>
  <c r="X6884" i="55" s="1"/>
  <c r="W6885" i="55"/>
  <c r="X6885" i="55" s="1"/>
  <c r="W6886" i="55"/>
  <c r="X6886" i="55" s="1"/>
  <c r="W6887" i="55"/>
  <c r="X6887" i="55" s="1"/>
  <c r="W6888" i="55"/>
  <c r="X6888" i="55" s="1"/>
  <c r="W6889" i="55"/>
  <c r="X6889" i="55" s="1"/>
  <c r="W6890" i="55"/>
  <c r="X6890" i="55" s="1"/>
  <c r="W6891" i="55"/>
  <c r="X6891" i="55" s="1"/>
  <c r="W6892" i="55"/>
  <c r="X6892" i="55" s="1"/>
  <c r="W6893" i="55"/>
  <c r="X6893" i="55" s="1"/>
  <c r="W6894" i="55"/>
  <c r="X6894" i="55" s="1"/>
  <c r="W6895" i="55"/>
  <c r="X6895" i="55" s="1"/>
  <c r="W6896" i="55"/>
  <c r="X6896" i="55" s="1"/>
  <c r="W6897" i="55"/>
  <c r="X6897" i="55" s="1"/>
  <c r="W6898" i="55"/>
  <c r="X6898" i="55" s="1"/>
  <c r="W6899" i="55"/>
  <c r="X6899" i="55" s="1"/>
  <c r="W6900" i="55"/>
  <c r="X6900" i="55" s="1"/>
  <c r="W6901" i="55"/>
  <c r="X6901" i="55" s="1"/>
  <c r="W6902" i="55"/>
  <c r="X6902" i="55" s="1"/>
  <c r="W6903" i="55"/>
  <c r="X6903" i="55" s="1"/>
  <c r="W6904" i="55"/>
  <c r="X6904" i="55" s="1"/>
  <c r="W6905" i="55"/>
  <c r="X6905" i="55" s="1"/>
  <c r="W6906" i="55"/>
  <c r="X6906" i="55" s="1"/>
  <c r="W6907" i="55"/>
  <c r="X6907" i="55" s="1"/>
  <c r="W6908" i="55"/>
  <c r="X6908" i="55" s="1"/>
  <c r="W6909" i="55"/>
  <c r="X6909" i="55" s="1"/>
  <c r="W6910" i="55"/>
  <c r="X6910" i="55" s="1"/>
  <c r="W6911" i="55"/>
  <c r="X6911" i="55" s="1"/>
  <c r="W6912" i="55"/>
  <c r="X6912" i="55" s="1"/>
  <c r="W6913" i="55"/>
  <c r="X6913" i="55" s="1"/>
  <c r="W6914" i="55"/>
  <c r="X6914" i="55" s="1"/>
  <c r="W6915" i="55"/>
  <c r="X6915" i="55" s="1"/>
  <c r="W6916" i="55"/>
  <c r="X6916" i="55" s="1"/>
  <c r="W6917" i="55"/>
  <c r="X6917" i="55" s="1"/>
  <c r="W6918" i="55"/>
  <c r="X6918" i="55" s="1"/>
  <c r="W6919" i="55"/>
  <c r="X6919" i="55" s="1"/>
  <c r="W6920" i="55"/>
  <c r="X6920" i="55" s="1"/>
  <c r="W6921" i="55"/>
  <c r="X6921" i="55" s="1"/>
  <c r="W6922" i="55"/>
  <c r="X6922" i="55" s="1"/>
  <c r="W6923" i="55"/>
  <c r="X6923" i="55" s="1"/>
  <c r="W6924" i="55"/>
  <c r="X6924" i="55" s="1"/>
  <c r="W6925" i="55"/>
  <c r="X6925" i="55" s="1"/>
  <c r="W6926" i="55"/>
  <c r="X6926" i="55" s="1"/>
  <c r="W6927" i="55"/>
  <c r="X6927" i="55" s="1"/>
  <c r="W6928" i="55"/>
  <c r="X6928" i="55" s="1"/>
  <c r="W6929" i="55"/>
  <c r="X6929" i="55" s="1"/>
  <c r="W6930" i="55"/>
  <c r="X6930" i="55" s="1"/>
  <c r="W6931" i="55"/>
  <c r="X6931" i="55" s="1"/>
  <c r="W6932" i="55"/>
  <c r="X6932" i="55" s="1"/>
  <c r="W6933" i="55"/>
  <c r="X6933" i="55" s="1"/>
  <c r="W6934" i="55"/>
  <c r="X6934" i="55" s="1"/>
  <c r="W6935" i="55"/>
  <c r="X6935" i="55" s="1"/>
  <c r="W6936" i="55"/>
  <c r="X6936" i="55" s="1"/>
  <c r="W6937" i="55"/>
  <c r="X6937" i="55" s="1"/>
  <c r="W6938" i="55"/>
  <c r="X6938" i="55" s="1"/>
  <c r="W6939" i="55"/>
  <c r="X6939" i="55" s="1"/>
  <c r="W6940" i="55"/>
  <c r="X6940" i="55" s="1"/>
  <c r="W6941" i="55"/>
  <c r="X6941" i="55" s="1"/>
  <c r="W6942" i="55"/>
  <c r="X6942" i="55" s="1"/>
  <c r="W6943" i="55"/>
  <c r="X6943" i="55" s="1"/>
  <c r="W6944" i="55"/>
  <c r="X6944" i="55" s="1"/>
  <c r="W6945" i="55"/>
  <c r="X6945" i="55" s="1"/>
  <c r="W6946" i="55"/>
  <c r="X6946" i="55" s="1"/>
  <c r="W6947" i="55"/>
  <c r="X6947" i="55" s="1"/>
  <c r="W6948" i="55"/>
  <c r="X6948" i="55" s="1"/>
  <c r="W6949" i="55"/>
  <c r="X6949" i="55" s="1"/>
  <c r="W6950" i="55"/>
  <c r="X6950" i="55" s="1"/>
  <c r="W6951" i="55"/>
  <c r="X6951" i="55" s="1"/>
  <c r="W6952" i="55"/>
  <c r="X6952" i="55" s="1"/>
  <c r="W6953" i="55"/>
  <c r="X6953" i="55" s="1"/>
  <c r="W6954" i="55"/>
  <c r="X6954" i="55" s="1"/>
  <c r="W6955" i="55"/>
  <c r="X6955" i="55" s="1"/>
  <c r="W6956" i="55"/>
  <c r="X6956" i="55" s="1"/>
  <c r="W6957" i="55"/>
  <c r="X6957" i="55" s="1"/>
  <c r="W6958" i="55"/>
  <c r="X6958" i="55" s="1"/>
  <c r="W6959" i="55"/>
  <c r="X6959" i="55" s="1"/>
  <c r="W6960" i="55"/>
  <c r="X6960" i="55" s="1"/>
  <c r="W6961" i="55"/>
  <c r="X6961" i="55" s="1"/>
  <c r="W6962" i="55"/>
  <c r="X6962" i="55" s="1"/>
  <c r="W6963" i="55"/>
  <c r="X6963" i="55" s="1"/>
  <c r="W6964" i="55"/>
  <c r="X6964" i="55" s="1"/>
  <c r="W6965" i="55"/>
  <c r="X6965" i="55" s="1"/>
  <c r="W6966" i="55"/>
  <c r="X6966" i="55" s="1"/>
  <c r="W6967" i="55"/>
  <c r="X6967" i="55" s="1"/>
  <c r="W6968" i="55"/>
  <c r="X6968" i="55" s="1"/>
  <c r="W6969" i="55"/>
  <c r="X6969" i="55" s="1"/>
  <c r="W6970" i="55"/>
  <c r="X6970" i="55" s="1"/>
  <c r="W6971" i="55"/>
  <c r="X6971" i="55" s="1"/>
  <c r="W6972" i="55"/>
  <c r="X6972" i="55" s="1"/>
  <c r="W6973" i="55"/>
  <c r="X6973" i="55" s="1"/>
  <c r="W6974" i="55"/>
  <c r="X6974" i="55" s="1"/>
  <c r="W6975" i="55"/>
  <c r="X6975" i="55" s="1"/>
  <c r="W6976" i="55"/>
  <c r="X6976" i="55" s="1"/>
  <c r="W6977" i="55"/>
  <c r="X6977" i="55" s="1"/>
  <c r="W6978" i="55"/>
  <c r="X6978" i="55" s="1"/>
  <c r="W6979" i="55"/>
  <c r="X6979" i="55" s="1"/>
  <c r="W6980" i="55"/>
  <c r="X6980" i="55" s="1"/>
  <c r="W6981" i="55"/>
  <c r="X6981" i="55" s="1"/>
  <c r="W6982" i="55"/>
  <c r="X6982" i="55" s="1"/>
  <c r="W6983" i="55"/>
  <c r="X6983" i="55" s="1"/>
  <c r="W6984" i="55"/>
  <c r="X6984" i="55" s="1"/>
  <c r="W6985" i="55"/>
  <c r="X6985" i="55" s="1"/>
  <c r="W6986" i="55"/>
  <c r="X6986" i="55" s="1"/>
  <c r="W6987" i="55"/>
  <c r="X6987" i="55" s="1"/>
  <c r="W6988" i="55"/>
  <c r="X6988" i="55" s="1"/>
  <c r="W6989" i="55"/>
  <c r="X6989" i="55" s="1"/>
  <c r="W6990" i="55"/>
  <c r="X6990" i="55" s="1"/>
  <c r="W6991" i="55"/>
  <c r="X6991" i="55" s="1"/>
  <c r="W6992" i="55"/>
  <c r="X6992" i="55" s="1"/>
  <c r="W6993" i="55"/>
  <c r="X6993" i="55" s="1"/>
  <c r="W6994" i="55"/>
  <c r="X6994" i="55" s="1"/>
  <c r="W6995" i="55"/>
  <c r="X6995" i="55" s="1"/>
  <c r="W6996" i="55"/>
  <c r="X6996" i="55" s="1"/>
  <c r="W6997" i="55"/>
  <c r="X6997" i="55" s="1"/>
  <c r="W6998" i="55"/>
  <c r="X6998" i="55" s="1"/>
  <c r="W6999" i="55"/>
  <c r="X6999" i="55" s="1"/>
  <c r="W7000" i="55"/>
  <c r="X7000" i="55" s="1"/>
  <c r="W7001" i="55"/>
  <c r="X7001" i="55" s="1"/>
  <c r="W7002" i="55"/>
  <c r="X7002" i="55" s="1"/>
  <c r="W7003" i="55"/>
  <c r="X7003" i="55" s="1"/>
  <c r="W7004" i="55"/>
  <c r="X7004" i="55" s="1"/>
  <c r="W7005" i="55"/>
  <c r="X7005" i="55" s="1"/>
  <c r="W7006" i="55"/>
  <c r="X7006" i="55" s="1"/>
  <c r="W7007" i="55"/>
  <c r="X7007" i="55" s="1"/>
  <c r="W7008" i="55"/>
  <c r="X7008" i="55" s="1"/>
  <c r="W7009" i="55"/>
  <c r="X7009" i="55" s="1"/>
  <c r="W7010" i="55"/>
  <c r="X7010" i="55" s="1"/>
  <c r="W7011" i="55"/>
  <c r="X7011" i="55" s="1"/>
  <c r="W7012" i="55"/>
  <c r="X7012" i="55" s="1"/>
  <c r="W7013" i="55"/>
  <c r="X7013" i="55" s="1"/>
  <c r="W7014" i="55"/>
  <c r="X7014" i="55" s="1"/>
  <c r="W7015" i="55"/>
  <c r="X7015" i="55" s="1"/>
  <c r="W7016" i="55"/>
  <c r="X7016" i="55" s="1"/>
  <c r="W7017" i="55"/>
  <c r="X7017" i="55" s="1"/>
  <c r="W7018" i="55"/>
  <c r="X7018" i="55" s="1"/>
  <c r="W7019" i="55"/>
  <c r="X7019" i="55" s="1"/>
  <c r="W7020" i="55"/>
  <c r="X7020" i="55" s="1"/>
  <c r="W7021" i="55"/>
  <c r="X7021" i="55" s="1"/>
  <c r="W7022" i="55"/>
  <c r="X7022" i="55" s="1"/>
  <c r="W7023" i="55"/>
  <c r="X7023" i="55" s="1"/>
  <c r="W7024" i="55"/>
  <c r="X7024" i="55" s="1"/>
  <c r="W7025" i="55"/>
  <c r="X7025" i="55" s="1"/>
  <c r="W7026" i="55"/>
  <c r="X7026" i="55" s="1"/>
  <c r="W7027" i="55"/>
  <c r="X7027" i="55" s="1"/>
  <c r="W7028" i="55"/>
  <c r="X7028" i="55" s="1"/>
  <c r="W7029" i="55"/>
  <c r="X7029" i="55" s="1"/>
  <c r="W7030" i="55"/>
  <c r="X7030" i="55" s="1"/>
  <c r="W7031" i="55"/>
  <c r="X7031" i="55" s="1"/>
  <c r="W7032" i="55"/>
  <c r="X7032" i="55" s="1"/>
  <c r="W7033" i="55"/>
  <c r="X7033" i="55" s="1"/>
  <c r="W7034" i="55"/>
  <c r="X7034" i="55" s="1"/>
  <c r="W7035" i="55"/>
  <c r="X7035" i="55" s="1"/>
  <c r="W7036" i="55"/>
  <c r="X7036" i="55" s="1"/>
  <c r="W7037" i="55"/>
  <c r="X7037" i="55" s="1"/>
  <c r="W7038" i="55"/>
  <c r="X7038" i="55" s="1"/>
  <c r="W7039" i="55"/>
  <c r="X7039" i="55" s="1"/>
  <c r="W7040" i="55"/>
  <c r="X7040" i="55" s="1"/>
  <c r="W7041" i="55"/>
  <c r="X7041" i="55" s="1"/>
  <c r="W7042" i="55"/>
  <c r="X7042" i="55" s="1"/>
  <c r="W7043" i="55"/>
  <c r="X7043" i="55" s="1"/>
  <c r="W7044" i="55"/>
  <c r="X7044" i="55" s="1"/>
  <c r="W7045" i="55"/>
  <c r="X7045" i="55" s="1"/>
  <c r="W7046" i="55"/>
  <c r="X7046" i="55" s="1"/>
  <c r="W7047" i="55"/>
  <c r="X7047" i="55" s="1"/>
  <c r="W7048" i="55"/>
  <c r="X7048" i="55" s="1"/>
  <c r="W7049" i="55"/>
  <c r="X7049" i="55" s="1"/>
  <c r="W7050" i="55"/>
  <c r="X7050" i="55" s="1"/>
  <c r="W7051" i="55"/>
  <c r="X7051" i="55" s="1"/>
  <c r="W7052" i="55"/>
  <c r="X7052" i="55" s="1"/>
  <c r="W7053" i="55"/>
  <c r="X7053" i="55" s="1"/>
  <c r="W7054" i="55"/>
  <c r="X7054" i="55" s="1"/>
  <c r="W7055" i="55"/>
  <c r="X7055" i="55" s="1"/>
  <c r="W7056" i="55"/>
  <c r="X7056" i="55" s="1"/>
  <c r="W7057" i="55"/>
  <c r="X7057" i="55" s="1"/>
  <c r="W7058" i="55"/>
  <c r="X7058" i="55" s="1"/>
  <c r="W7059" i="55"/>
  <c r="X7059" i="55" s="1"/>
  <c r="W7060" i="55"/>
  <c r="X7060" i="55" s="1"/>
  <c r="W7061" i="55"/>
  <c r="X7061" i="55" s="1"/>
  <c r="W7062" i="55"/>
  <c r="X7062" i="55" s="1"/>
  <c r="W7063" i="55"/>
  <c r="X7063" i="55" s="1"/>
  <c r="W7064" i="55"/>
  <c r="X7064" i="55" s="1"/>
  <c r="W7065" i="55"/>
  <c r="X7065" i="55" s="1"/>
  <c r="W7066" i="55"/>
  <c r="X7066" i="55" s="1"/>
  <c r="W7067" i="55"/>
  <c r="X7067" i="55" s="1"/>
  <c r="W7068" i="55"/>
  <c r="X7068" i="55" s="1"/>
  <c r="W7069" i="55"/>
  <c r="X7069" i="55" s="1"/>
  <c r="W7070" i="55"/>
  <c r="X7070" i="55" s="1"/>
  <c r="W7071" i="55"/>
  <c r="X7071" i="55" s="1"/>
  <c r="W7072" i="55"/>
  <c r="X7072" i="55" s="1"/>
  <c r="W7073" i="55"/>
  <c r="X7073" i="55" s="1"/>
  <c r="W7074" i="55"/>
  <c r="X7074" i="55" s="1"/>
  <c r="W7075" i="55"/>
  <c r="X7075" i="55" s="1"/>
  <c r="W7076" i="55"/>
  <c r="X7076" i="55" s="1"/>
  <c r="W7077" i="55"/>
  <c r="X7077" i="55" s="1"/>
  <c r="W7078" i="55"/>
  <c r="X7078" i="55" s="1"/>
  <c r="W7079" i="55"/>
  <c r="X7079" i="55" s="1"/>
  <c r="W7080" i="55"/>
  <c r="X7080" i="55" s="1"/>
  <c r="W7081" i="55"/>
  <c r="X7081" i="55" s="1"/>
  <c r="W7082" i="55"/>
  <c r="X7082" i="55" s="1"/>
  <c r="W7083" i="55"/>
  <c r="X7083" i="55" s="1"/>
  <c r="W7084" i="55"/>
  <c r="X7084" i="55" s="1"/>
  <c r="W7085" i="55"/>
  <c r="X7085" i="55" s="1"/>
  <c r="W7086" i="55"/>
  <c r="X7086" i="55" s="1"/>
  <c r="W7087" i="55"/>
  <c r="X7087" i="55" s="1"/>
  <c r="W7088" i="55"/>
  <c r="X7088" i="55" s="1"/>
  <c r="W7089" i="55"/>
  <c r="X7089" i="55" s="1"/>
  <c r="W7090" i="55"/>
  <c r="X7090" i="55" s="1"/>
  <c r="W7091" i="55"/>
  <c r="X7091" i="55" s="1"/>
  <c r="W7092" i="55"/>
  <c r="X7092" i="55" s="1"/>
  <c r="W7093" i="55"/>
  <c r="X7093" i="55" s="1"/>
  <c r="W7094" i="55"/>
  <c r="X7094" i="55" s="1"/>
  <c r="W7095" i="55"/>
  <c r="X7095" i="55" s="1"/>
  <c r="W7096" i="55"/>
  <c r="X7096" i="55" s="1"/>
  <c r="W7097" i="55"/>
  <c r="X7097" i="55" s="1"/>
  <c r="W7098" i="55"/>
  <c r="X7098" i="55" s="1"/>
  <c r="W7099" i="55"/>
  <c r="X7099" i="55" s="1"/>
  <c r="W7100" i="55"/>
  <c r="X7100" i="55" s="1"/>
  <c r="W7101" i="55"/>
  <c r="X7101" i="55" s="1"/>
  <c r="W7102" i="55"/>
  <c r="X7102" i="55" s="1"/>
  <c r="W7103" i="55"/>
  <c r="X7103" i="55" s="1"/>
  <c r="W7104" i="55"/>
  <c r="X7104" i="55" s="1"/>
  <c r="W7105" i="55"/>
  <c r="X7105" i="55" s="1"/>
  <c r="W7106" i="55"/>
  <c r="X7106" i="55" s="1"/>
  <c r="W7107" i="55"/>
  <c r="X7107" i="55" s="1"/>
  <c r="W7108" i="55"/>
  <c r="X7108" i="55" s="1"/>
  <c r="W7109" i="55"/>
  <c r="X7109" i="55" s="1"/>
  <c r="W7110" i="55"/>
  <c r="W7111" i="55"/>
  <c r="X7111" i="55" s="1"/>
  <c r="W7112" i="55"/>
  <c r="X7112" i="55" s="1"/>
  <c r="W7113" i="55"/>
  <c r="X7113" i="55" s="1"/>
  <c r="W7114" i="55"/>
  <c r="X7114" i="55" s="1"/>
  <c r="W7115" i="55"/>
  <c r="X7115" i="55" s="1"/>
  <c r="W7116" i="55"/>
  <c r="X7116" i="55" s="1"/>
  <c r="W7117" i="55"/>
  <c r="X7117" i="55" s="1"/>
  <c r="W7118" i="55"/>
  <c r="W7119" i="55"/>
  <c r="X7119" i="55" s="1"/>
  <c r="W7120" i="55"/>
  <c r="X7120" i="55" s="1"/>
  <c r="W7121" i="55"/>
  <c r="X7121" i="55" s="1"/>
  <c r="W7122" i="55"/>
  <c r="X7122" i="55" s="1"/>
  <c r="W7123" i="55"/>
  <c r="X7123" i="55" s="1"/>
  <c r="W7124" i="55"/>
  <c r="X7124" i="55" s="1"/>
  <c r="W7125" i="55"/>
  <c r="X7125" i="55" s="1"/>
  <c r="W7126" i="55"/>
  <c r="W7127" i="55"/>
  <c r="X7127" i="55" s="1"/>
  <c r="W7128" i="55"/>
  <c r="X7128" i="55" s="1"/>
  <c r="W7129" i="55"/>
  <c r="X7129" i="55" s="1"/>
  <c r="W7130" i="55"/>
  <c r="X7130" i="55" s="1"/>
  <c r="W7131" i="55"/>
  <c r="X7131" i="55" s="1"/>
  <c r="W7132" i="55"/>
  <c r="X7132" i="55" s="1"/>
  <c r="W7133" i="55"/>
  <c r="X7133" i="55" s="1"/>
  <c r="W7134" i="55"/>
  <c r="W7135" i="55"/>
  <c r="X7135" i="55" s="1"/>
  <c r="W7136" i="55"/>
  <c r="X7136" i="55" s="1"/>
  <c r="W7137" i="55"/>
  <c r="X7137" i="55" s="1"/>
  <c r="W7138" i="55"/>
  <c r="X7138" i="55" s="1"/>
  <c r="W7139" i="55"/>
  <c r="X7139" i="55" s="1"/>
  <c r="W7140" i="55"/>
  <c r="X7140" i="55" s="1"/>
  <c r="W7141" i="55"/>
  <c r="X7141" i="55" s="1"/>
  <c r="W7142" i="55"/>
  <c r="W7143" i="55"/>
  <c r="X7143" i="55" s="1"/>
  <c r="W7144" i="55"/>
  <c r="X7144" i="55" s="1"/>
  <c r="W7145" i="55"/>
  <c r="X7145" i="55" s="1"/>
  <c r="W7146" i="55"/>
  <c r="X7146" i="55" s="1"/>
  <c r="W7147" i="55"/>
  <c r="X7147" i="55" s="1"/>
  <c r="W7148" i="55"/>
  <c r="X7148" i="55" s="1"/>
  <c r="W7149" i="55"/>
  <c r="X7149" i="55" s="1"/>
  <c r="W7150" i="55"/>
  <c r="W7151" i="55"/>
  <c r="X7151" i="55" s="1"/>
  <c r="W7152" i="55"/>
  <c r="X7152" i="55" s="1"/>
  <c r="W7153" i="55"/>
  <c r="X7153" i="55" s="1"/>
  <c r="W7154" i="55"/>
  <c r="X7154" i="55" s="1"/>
  <c r="W7155" i="55"/>
  <c r="X7155" i="55" s="1"/>
  <c r="W7156" i="55"/>
  <c r="X7156" i="55" s="1"/>
  <c r="W7157" i="55"/>
  <c r="X7157" i="55" s="1"/>
  <c r="W7158" i="55"/>
  <c r="W7159" i="55"/>
  <c r="X7159" i="55" s="1"/>
  <c r="W7160" i="55"/>
  <c r="X7160" i="55" s="1"/>
  <c r="W7161" i="55"/>
  <c r="X7161" i="55" s="1"/>
  <c r="W7162" i="55"/>
  <c r="X7162" i="55" s="1"/>
  <c r="W7163" i="55"/>
  <c r="X7163" i="55" s="1"/>
  <c r="W7164" i="55"/>
  <c r="X7164" i="55" s="1"/>
  <c r="W7165" i="55"/>
  <c r="X7165" i="55" s="1"/>
  <c r="W7166" i="55"/>
  <c r="W7167" i="55"/>
  <c r="X7167" i="55" s="1"/>
  <c r="W7168" i="55"/>
  <c r="X7168" i="55" s="1"/>
  <c r="W7169" i="55"/>
  <c r="X7169" i="55" s="1"/>
  <c r="W7170" i="55"/>
  <c r="X7170" i="55" s="1"/>
  <c r="W7171" i="55"/>
  <c r="X7171" i="55" s="1"/>
  <c r="W7172" i="55"/>
  <c r="X7172" i="55" s="1"/>
  <c r="W7173" i="55"/>
  <c r="X7173" i="55" s="1"/>
  <c r="W7174" i="55"/>
  <c r="W7175" i="55"/>
  <c r="X7175" i="55" s="1"/>
  <c r="W7176" i="55"/>
  <c r="X7176" i="55" s="1"/>
  <c r="W7177" i="55"/>
  <c r="X7177" i="55" s="1"/>
  <c r="W7178" i="55"/>
  <c r="X7178" i="55" s="1"/>
  <c r="W7179" i="55"/>
  <c r="X7179" i="55" s="1"/>
  <c r="W7180" i="55"/>
  <c r="X7180" i="55" s="1"/>
  <c r="W7181" i="55"/>
  <c r="X7181" i="55" s="1"/>
  <c r="W7182" i="55"/>
  <c r="W7183" i="55"/>
  <c r="X7183" i="55" s="1"/>
  <c r="W7184" i="55"/>
  <c r="X7184" i="55" s="1"/>
  <c r="W7185" i="55"/>
  <c r="X7185" i="55" s="1"/>
  <c r="W7186" i="55"/>
  <c r="X7186" i="55" s="1"/>
  <c r="W7187" i="55"/>
  <c r="X7187" i="55" s="1"/>
  <c r="W7188" i="55"/>
  <c r="X7188" i="55" s="1"/>
  <c r="W7189" i="55"/>
  <c r="X7189" i="55" s="1"/>
  <c r="W7190" i="55"/>
  <c r="W7191" i="55"/>
  <c r="X7191" i="55" s="1"/>
  <c r="W7192" i="55"/>
  <c r="X7192" i="55" s="1"/>
  <c r="W7193" i="55"/>
  <c r="X7193" i="55" s="1"/>
  <c r="W7194" i="55"/>
  <c r="X7194" i="55" s="1"/>
  <c r="W7195" i="55"/>
  <c r="X7195" i="55" s="1"/>
  <c r="W7196" i="55"/>
  <c r="X7196" i="55" s="1"/>
  <c r="W7197" i="55"/>
  <c r="X7197" i="55" s="1"/>
  <c r="W7198" i="55"/>
  <c r="W7199" i="55"/>
  <c r="X7199" i="55" s="1"/>
  <c r="W7200" i="55"/>
  <c r="X7200" i="55" s="1"/>
  <c r="W7201" i="55"/>
  <c r="X7201" i="55" s="1"/>
  <c r="W7202" i="55"/>
  <c r="X7202" i="55" s="1"/>
  <c r="W7203" i="55"/>
  <c r="X7203" i="55" s="1"/>
  <c r="W7204" i="55"/>
  <c r="X7204" i="55" s="1"/>
  <c r="W7205" i="55"/>
  <c r="X7205" i="55" s="1"/>
  <c r="W7206" i="55"/>
  <c r="W7207" i="55"/>
  <c r="X7207" i="55" s="1"/>
  <c r="W7208" i="55"/>
  <c r="X7208" i="55" s="1"/>
  <c r="W7209" i="55"/>
  <c r="X7209" i="55" s="1"/>
  <c r="W7210" i="55"/>
  <c r="X7210" i="55" s="1"/>
  <c r="W7211" i="55"/>
  <c r="X7211" i="55" s="1"/>
  <c r="W7212" i="55"/>
  <c r="X7212" i="55" s="1"/>
  <c r="W7213" i="55"/>
  <c r="X7213" i="55" s="1"/>
  <c r="W7214" i="55"/>
  <c r="W7215" i="55"/>
  <c r="X7215" i="55" s="1"/>
  <c r="W7216" i="55"/>
  <c r="X7216" i="55" s="1"/>
  <c r="W7217" i="55"/>
  <c r="X7217" i="55" s="1"/>
  <c r="W7218" i="55"/>
  <c r="X7218" i="55" s="1"/>
  <c r="W7219" i="55"/>
  <c r="X7219" i="55" s="1"/>
  <c r="W7220" i="55"/>
  <c r="X7220" i="55" s="1"/>
  <c r="W7221" i="55"/>
  <c r="X7221" i="55" s="1"/>
  <c r="W7222" i="55"/>
  <c r="W7223" i="55"/>
  <c r="X7223" i="55" s="1"/>
  <c r="W7224" i="55"/>
  <c r="X7224" i="55" s="1"/>
  <c r="W7225" i="55"/>
  <c r="X7225" i="55" s="1"/>
  <c r="W7226" i="55"/>
  <c r="X7226" i="55" s="1"/>
  <c r="W7227" i="55"/>
  <c r="X7227" i="55" s="1"/>
  <c r="W7228" i="55"/>
  <c r="X7228" i="55" s="1"/>
  <c r="W7229" i="55"/>
  <c r="X7229" i="55" s="1"/>
  <c r="W7230" i="55"/>
  <c r="W7231" i="55"/>
  <c r="X7231" i="55" s="1"/>
  <c r="W7232" i="55"/>
  <c r="X7232" i="55" s="1"/>
  <c r="W7233" i="55"/>
  <c r="X7233" i="55" s="1"/>
  <c r="W7234" i="55"/>
  <c r="X7234" i="55" s="1"/>
  <c r="W7235" i="55"/>
  <c r="X7235" i="55" s="1"/>
  <c r="W7236" i="55"/>
  <c r="X7236" i="55" s="1"/>
  <c r="W7237" i="55"/>
  <c r="X7237" i="55" s="1"/>
  <c r="W7238" i="55"/>
  <c r="W7239" i="55"/>
  <c r="X7239" i="55" s="1"/>
  <c r="W7240" i="55"/>
  <c r="X7240" i="55" s="1"/>
  <c r="W7241" i="55"/>
  <c r="X7241" i="55" s="1"/>
  <c r="W7242" i="55"/>
  <c r="X7242" i="55" s="1"/>
  <c r="W7243" i="55"/>
  <c r="X7243" i="55" s="1"/>
  <c r="W7244" i="55"/>
  <c r="X7244" i="55" s="1"/>
  <c r="W7245" i="55"/>
  <c r="X7245" i="55" s="1"/>
  <c r="W7246" i="55"/>
  <c r="W7247" i="55"/>
  <c r="X7247" i="55" s="1"/>
  <c r="W7248" i="55"/>
  <c r="X7248" i="55" s="1"/>
  <c r="W7249" i="55"/>
  <c r="X7249" i="55" s="1"/>
  <c r="W7250" i="55"/>
  <c r="X7250" i="55" s="1"/>
  <c r="W7251" i="55"/>
  <c r="X7251" i="55" s="1"/>
  <c r="W7252" i="55"/>
  <c r="X7252" i="55" s="1"/>
  <c r="W7253" i="55"/>
  <c r="X7253" i="55" s="1"/>
  <c r="W7254" i="55"/>
  <c r="W7255" i="55"/>
  <c r="X7255" i="55" s="1"/>
  <c r="W7256" i="55"/>
  <c r="X7256" i="55" s="1"/>
  <c r="W7257" i="55"/>
  <c r="X7257" i="55" s="1"/>
  <c r="W7258" i="55"/>
  <c r="X7258" i="55" s="1"/>
  <c r="W7259" i="55"/>
  <c r="X7259" i="55" s="1"/>
  <c r="W7260" i="55"/>
  <c r="X7260" i="55" s="1"/>
  <c r="W7261" i="55"/>
  <c r="X7261" i="55" s="1"/>
  <c r="W7262" i="55"/>
  <c r="W7263" i="55"/>
  <c r="X7263" i="55" s="1"/>
  <c r="W7264" i="55"/>
  <c r="X7264" i="55" s="1"/>
  <c r="W7265" i="55"/>
  <c r="X7265" i="55" s="1"/>
  <c r="W7266" i="55"/>
  <c r="X7266" i="55" s="1"/>
  <c r="W7267" i="55"/>
  <c r="X7267" i="55" s="1"/>
  <c r="W7268" i="55"/>
  <c r="X7268" i="55" s="1"/>
  <c r="W7269" i="55"/>
  <c r="X7269" i="55" s="1"/>
  <c r="W7270" i="55"/>
  <c r="W7271" i="55"/>
  <c r="X7271" i="55" s="1"/>
  <c r="W7272" i="55"/>
  <c r="X7272" i="55" s="1"/>
  <c r="W7273" i="55"/>
  <c r="X7273" i="55" s="1"/>
  <c r="W7274" i="55"/>
  <c r="X7274" i="55" s="1"/>
  <c r="W7275" i="55"/>
  <c r="X7275" i="55" s="1"/>
  <c r="W7276" i="55"/>
  <c r="X7276" i="55" s="1"/>
  <c r="W7277" i="55"/>
  <c r="X7277" i="55" s="1"/>
  <c r="W7278" i="55"/>
  <c r="W7279" i="55"/>
  <c r="X7279" i="55" s="1"/>
  <c r="W7280" i="55"/>
  <c r="X7280" i="55" s="1"/>
  <c r="W7281" i="55"/>
  <c r="X7281" i="55" s="1"/>
  <c r="W7282" i="55"/>
  <c r="X7282" i="55" s="1"/>
  <c r="W7283" i="55"/>
  <c r="X7283" i="55" s="1"/>
  <c r="W7284" i="55"/>
  <c r="X7284" i="55" s="1"/>
  <c r="W7285" i="55"/>
  <c r="X7285" i="55" s="1"/>
  <c r="W7286" i="55"/>
  <c r="W7287" i="55"/>
  <c r="X7287" i="55" s="1"/>
  <c r="W7288" i="55"/>
  <c r="X7288" i="55" s="1"/>
  <c r="W7289" i="55"/>
  <c r="X7289" i="55" s="1"/>
  <c r="W7290" i="55"/>
  <c r="X7290" i="55" s="1"/>
  <c r="W7291" i="55"/>
  <c r="X7291" i="55" s="1"/>
  <c r="W7292" i="55"/>
  <c r="X7292" i="55" s="1"/>
  <c r="W7293" i="55"/>
  <c r="X7293" i="55" s="1"/>
  <c r="W7294" i="55"/>
  <c r="W7295" i="55"/>
  <c r="X7295" i="55" s="1"/>
  <c r="W7296" i="55"/>
  <c r="X7296" i="55" s="1"/>
  <c r="W7297" i="55"/>
  <c r="X7297" i="55" s="1"/>
  <c r="W7298" i="55"/>
  <c r="X7298" i="55" s="1"/>
  <c r="W7299" i="55"/>
  <c r="X7299" i="55" s="1"/>
  <c r="W7300" i="55"/>
  <c r="X7300" i="55" s="1"/>
  <c r="W7301" i="55"/>
  <c r="X7301" i="55" s="1"/>
  <c r="W7302" i="55"/>
  <c r="W7303" i="55"/>
  <c r="X7303" i="55" s="1"/>
  <c r="W7304" i="55"/>
  <c r="X7304" i="55" s="1"/>
  <c r="W7305" i="55"/>
  <c r="X7305" i="55" s="1"/>
  <c r="W7306" i="55"/>
  <c r="X7306" i="55" s="1"/>
  <c r="W7307" i="55"/>
  <c r="X7307" i="55" s="1"/>
  <c r="W7308" i="55"/>
  <c r="X7308" i="55" s="1"/>
  <c r="W7309" i="55"/>
  <c r="X7309" i="55" s="1"/>
  <c r="W7310" i="55"/>
  <c r="W7311" i="55"/>
  <c r="X7311" i="55" s="1"/>
  <c r="W7312" i="55"/>
  <c r="X7312" i="55" s="1"/>
  <c r="W7313" i="55"/>
  <c r="X7313" i="55" s="1"/>
  <c r="W7314" i="55"/>
  <c r="X7314" i="55" s="1"/>
  <c r="W7315" i="55"/>
  <c r="X7315" i="55" s="1"/>
  <c r="W7316" i="55"/>
  <c r="X7316" i="55" s="1"/>
  <c r="W7317" i="55"/>
  <c r="X7317" i="55" s="1"/>
  <c r="W7318" i="55"/>
  <c r="W7319" i="55"/>
  <c r="X7319" i="55" s="1"/>
  <c r="W7320" i="55"/>
  <c r="X7320" i="55" s="1"/>
  <c r="W7321" i="55"/>
  <c r="X7321" i="55" s="1"/>
  <c r="W7322" i="55"/>
  <c r="X7322" i="55" s="1"/>
  <c r="W7323" i="55"/>
  <c r="X7323" i="55" s="1"/>
  <c r="W7324" i="55"/>
  <c r="X7324" i="55" s="1"/>
  <c r="W7325" i="55"/>
  <c r="X7325" i="55" s="1"/>
  <c r="W7326" i="55"/>
  <c r="W7327" i="55"/>
  <c r="X7327" i="55" s="1"/>
  <c r="W7328" i="55"/>
  <c r="X7328" i="55" s="1"/>
  <c r="W7329" i="55"/>
  <c r="X7329" i="55" s="1"/>
  <c r="W7330" i="55"/>
  <c r="X7330" i="55" s="1"/>
  <c r="W7331" i="55"/>
  <c r="X7331" i="55" s="1"/>
  <c r="W7332" i="55"/>
  <c r="X7332" i="55" s="1"/>
  <c r="W7333" i="55"/>
  <c r="X7333" i="55" s="1"/>
  <c r="W7334" i="55"/>
  <c r="W7335" i="55"/>
  <c r="X7335" i="55" s="1"/>
  <c r="W7336" i="55"/>
  <c r="X7336" i="55" s="1"/>
  <c r="W7337" i="55"/>
  <c r="X7337" i="55" s="1"/>
  <c r="W7338" i="55"/>
  <c r="X7338" i="55" s="1"/>
  <c r="W7339" i="55"/>
  <c r="X7339" i="55" s="1"/>
  <c r="W7340" i="55"/>
  <c r="X7340" i="55" s="1"/>
  <c r="W7341" i="55"/>
  <c r="X7341" i="55" s="1"/>
  <c r="W7342" i="55"/>
  <c r="W7343" i="55"/>
  <c r="X7343" i="55" s="1"/>
  <c r="W7344" i="55"/>
  <c r="X7344" i="55" s="1"/>
  <c r="W7345" i="55"/>
  <c r="X7345" i="55" s="1"/>
  <c r="W7346" i="55"/>
  <c r="X7346" i="55" s="1"/>
  <c r="W7347" i="55"/>
  <c r="X7347" i="55" s="1"/>
  <c r="W7348" i="55"/>
  <c r="X7348" i="55" s="1"/>
  <c r="W7349" i="55"/>
  <c r="X7349" i="55" s="1"/>
  <c r="W7350" i="55"/>
  <c r="W7351" i="55"/>
  <c r="X7351" i="55" s="1"/>
  <c r="W7352" i="55"/>
  <c r="X7352" i="55" s="1"/>
  <c r="W7353" i="55"/>
  <c r="X7353" i="55" s="1"/>
  <c r="W7354" i="55"/>
  <c r="X7354" i="55" s="1"/>
  <c r="W7355" i="55"/>
  <c r="X7355" i="55" s="1"/>
  <c r="W7356" i="55"/>
  <c r="X7356" i="55" s="1"/>
  <c r="W7357" i="55"/>
  <c r="X7357" i="55" s="1"/>
  <c r="W7358" i="55"/>
  <c r="W7359" i="55"/>
  <c r="X7359" i="55" s="1"/>
  <c r="W7360" i="55"/>
  <c r="X7360" i="55" s="1"/>
  <c r="W7361" i="55"/>
  <c r="X7361" i="55" s="1"/>
  <c r="W7362" i="55"/>
  <c r="X7362" i="55" s="1"/>
  <c r="W7363" i="55"/>
  <c r="X7363" i="55" s="1"/>
  <c r="W7364" i="55"/>
  <c r="X7364" i="55" s="1"/>
  <c r="W7365" i="55"/>
  <c r="X7365" i="55" s="1"/>
  <c r="W7366" i="55"/>
  <c r="W7367" i="55"/>
  <c r="X7367" i="55" s="1"/>
  <c r="W7368" i="55"/>
  <c r="X7368" i="55" s="1"/>
  <c r="W7369" i="55"/>
  <c r="X7369" i="55" s="1"/>
  <c r="W7370" i="55"/>
  <c r="X7370" i="55" s="1"/>
  <c r="W7371" i="55"/>
  <c r="X7371" i="55" s="1"/>
  <c r="W7372" i="55"/>
  <c r="X7372" i="55" s="1"/>
  <c r="W7373" i="55"/>
  <c r="X7373" i="55" s="1"/>
  <c r="W7374" i="55"/>
  <c r="W7375" i="55"/>
  <c r="X7375" i="55" s="1"/>
  <c r="W7376" i="55"/>
  <c r="X7376" i="55" s="1"/>
  <c r="W7377" i="55"/>
  <c r="X7377" i="55" s="1"/>
  <c r="W7378" i="55"/>
  <c r="X7378" i="55" s="1"/>
  <c r="W7379" i="55"/>
  <c r="X7379" i="55" s="1"/>
  <c r="W7380" i="55"/>
  <c r="X7380" i="55" s="1"/>
  <c r="W7381" i="55"/>
  <c r="X7381" i="55" s="1"/>
  <c r="W7382" i="55"/>
  <c r="W7383" i="55"/>
  <c r="X7383" i="55" s="1"/>
  <c r="W7384" i="55"/>
  <c r="X7384" i="55" s="1"/>
  <c r="W7385" i="55"/>
  <c r="X7385" i="55" s="1"/>
  <c r="W7386" i="55"/>
  <c r="X7386" i="55" s="1"/>
  <c r="W7387" i="55"/>
  <c r="X7387" i="55" s="1"/>
  <c r="W7388" i="55"/>
  <c r="X7388" i="55" s="1"/>
  <c r="W7389" i="55"/>
  <c r="X7389" i="55" s="1"/>
  <c r="W7390" i="55"/>
  <c r="W7391" i="55"/>
  <c r="X7391" i="55" s="1"/>
  <c r="W7392" i="55"/>
  <c r="X7392" i="55" s="1"/>
  <c r="W7393" i="55"/>
  <c r="X7393" i="55" s="1"/>
  <c r="W7394" i="55"/>
  <c r="X7394" i="55" s="1"/>
  <c r="W7395" i="55"/>
  <c r="X7395" i="55" s="1"/>
  <c r="W7396" i="55"/>
  <c r="X7396" i="55" s="1"/>
  <c r="W7397" i="55"/>
  <c r="X7397" i="55" s="1"/>
  <c r="W7398" i="55"/>
  <c r="W7399" i="55"/>
  <c r="X7399" i="55" s="1"/>
  <c r="W7400" i="55"/>
  <c r="X7400" i="55" s="1"/>
  <c r="W7401" i="55"/>
  <c r="X7401" i="55" s="1"/>
  <c r="W7402" i="55"/>
  <c r="X7402" i="55" s="1"/>
  <c r="W7403" i="55"/>
  <c r="X7403" i="55" s="1"/>
  <c r="W7404" i="55"/>
  <c r="X7404" i="55" s="1"/>
  <c r="W7405" i="55"/>
  <c r="X7405" i="55" s="1"/>
  <c r="W7406" i="55"/>
  <c r="W7407" i="55"/>
  <c r="X7407" i="55" s="1"/>
  <c r="W7408" i="55"/>
  <c r="X7408" i="55" s="1"/>
  <c r="W7409" i="55"/>
  <c r="X7409" i="55" s="1"/>
  <c r="W7410" i="55"/>
  <c r="X7410" i="55" s="1"/>
  <c r="W7411" i="55"/>
  <c r="X7411" i="55" s="1"/>
  <c r="W7412" i="55"/>
  <c r="X7412" i="55" s="1"/>
  <c r="W7413" i="55"/>
  <c r="X7413" i="55" s="1"/>
  <c r="W7414" i="55"/>
  <c r="W7415" i="55"/>
  <c r="X7415" i="55" s="1"/>
  <c r="W7416" i="55"/>
  <c r="X7416" i="55" s="1"/>
  <c r="W7417" i="55"/>
  <c r="X7417" i="55" s="1"/>
  <c r="W7418" i="55"/>
  <c r="X7418" i="55" s="1"/>
  <c r="W7419" i="55"/>
  <c r="X7419" i="55" s="1"/>
  <c r="W7420" i="55"/>
  <c r="X7420" i="55" s="1"/>
  <c r="W7421" i="55"/>
  <c r="X7421" i="55" s="1"/>
  <c r="W7422" i="55"/>
  <c r="W7423" i="55"/>
  <c r="X7423" i="55" s="1"/>
  <c r="W7424" i="55"/>
  <c r="X7424" i="55" s="1"/>
  <c r="W7425" i="55"/>
  <c r="X7425" i="55" s="1"/>
  <c r="W7426" i="55"/>
  <c r="X7426" i="55" s="1"/>
  <c r="W7427" i="55"/>
  <c r="X7427" i="55" s="1"/>
  <c r="W7428" i="55"/>
  <c r="X7428" i="55" s="1"/>
  <c r="W7429" i="55"/>
  <c r="X7429" i="55" s="1"/>
  <c r="W7430" i="55"/>
  <c r="W7431" i="55"/>
  <c r="X7431" i="55" s="1"/>
  <c r="W7432" i="55"/>
  <c r="X7432" i="55" s="1"/>
  <c r="W7433" i="55"/>
  <c r="X7433" i="55" s="1"/>
  <c r="W7434" i="55"/>
  <c r="X7434" i="55" s="1"/>
  <c r="W7435" i="55"/>
  <c r="X7435" i="55" s="1"/>
  <c r="W7436" i="55"/>
  <c r="X7436" i="55" s="1"/>
  <c r="W7437" i="55"/>
  <c r="X7437" i="55" s="1"/>
  <c r="W7438" i="55"/>
  <c r="W7439" i="55"/>
  <c r="X7439" i="55" s="1"/>
  <c r="W7440" i="55"/>
  <c r="X7440" i="55" s="1"/>
  <c r="W7441" i="55"/>
  <c r="X7441" i="55" s="1"/>
  <c r="W7442" i="55"/>
  <c r="X7442" i="55" s="1"/>
  <c r="W7443" i="55"/>
  <c r="X7443" i="55" s="1"/>
  <c r="W7444" i="55"/>
  <c r="X7444" i="55" s="1"/>
  <c r="W7445" i="55"/>
  <c r="X7445" i="55" s="1"/>
  <c r="W7446" i="55"/>
  <c r="W7447" i="55"/>
  <c r="X7447" i="55" s="1"/>
  <c r="W7448" i="55"/>
  <c r="X7448" i="55" s="1"/>
  <c r="W7449" i="55"/>
  <c r="X7449" i="55" s="1"/>
  <c r="W7450" i="55"/>
  <c r="X7450" i="55" s="1"/>
  <c r="W7451" i="55"/>
  <c r="X7451" i="55" s="1"/>
  <c r="W7452" i="55"/>
  <c r="X7452" i="55" s="1"/>
  <c r="W7453" i="55"/>
  <c r="X7453" i="55" s="1"/>
  <c r="W7454" i="55"/>
  <c r="W7455" i="55"/>
  <c r="X7455" i="55" s="1"/>
  <c r="W7456" i="55"/>
  <c r="X7456" i="55" s="1"/>
  <c r="W7457" i="55"/>
  <c r="X7457" i="55" s="1"/>
  <c r="W7458" i="55"/>
  <c r="X7458" i="55" s="1"/>
  <c r="W7459" i="55"/>
  <c r="X7459" i="55" s="1"/>
  <c r="W7460" i="55"/>
  <c r="W7461" i="55"/>
  <c r="X7461" i="55" s="1"/>
  <c r="W7462" i="55"/>
  <c r="W7463" i="55"/>
  <c r="X7463" i="55" s="1"/>
  <c r="W7464" i="55"/>
  <c r="W7465" i="55"/>
  <c r="W7466" i="55"/>
  <c r="W7467" i="55"/>
  <c r="X7467" i="55" s="1"/>
  <c r="W7468" i="55"/>
  <c r="W7469" i="55"/>
  <c r="X7469" i="55" s="1"/>
  <c r="W7470" i="55"/>
  <c r="W7471" i="55"/>
  <c r="X7471" i="55" s="1"/>
  <c r="W7472" i="55"/>
  <c r="W7473" i="55"/>
  <c r="W7474" i="55"/>
  <c r="X7474" i="55" s="1"/>
  <c r="W7475" i="55"/>
  <c r="X7475" i="55" s="1"/>
  <c r="W7476" i="55"/>
  <c r="W7477" i="55"/>
  <c r="X7477" i="55" s="1"/>
  <c r="W7478" i="55"/>
  <c r="W7479" i="55"/>
  <c r="X7479" i="55" s="1"/>
  <c r="W7480" i="55"/>
  <c r="W7481" i="55"/>
  <c r="W7482" i="55"/>
  <c r="Z7482" i="55" s="1"/>
  <c r="W7483" i="55"/>
  <c r="X7483" i="55" s="1"/>
  <c r="W7484" i="55"/>
  <c r="W7485" i="55"/>
  <c r="X7485" i="55" s="1"/>
  <c r="W7486" i="55"/>
  <c r="W7487" i="55"/>
  <c r="X7487" i="55" s="1"/>
  <c r="W7488" i="55"/>
  <c r="X7488" i="55" s="1"/>
  <c r="W7489" i="55"/>
  <c r="W7490" i="55"/>
  <c r="W7491" i="55"/>
  <c r="X7491" i="55" s="1"/>
  <c r="W7492" i="55"/>
  <c r="W7493" i="55"/>
  <c r="X7493" i="55" s="1"/>
  <c r="W7494" i="55"/>
  <c r="W7495" i="55"/>
  <c r="X7495" i="55" s="1"/>
  <c r="W7496" i="55"/>
  <c r="W7497" i="55"/>
  <c r="W7498" i="55"/>
  <c r="X7498" i="55" s="1"/>
  <c r="W7499" i="55"/>
  <c r="X7499" i="55" s="1"/>
  <c r="W7500" i="55"/>
  <c r="W7501" i="55"/>
  <c r="X7501" i="55" s="1"/>
  <c r="W7502" i="55"/>
  <c r="W7503" i="55"/>
  <c r="X7503" i="55" s="1"/>
  <c r="W7504" i="55"/>
  <c r="X7504" i="55" s="1"/>
  <c r="W7505" i="55"/>
  <c r="W7506" i="55"/>
  <c r="Z7506" i="55" s="1"/>
  <c r="W7507" i="55"/>
  <c r="X7507" i="55" s="1"/>
  <c r="W7508" i="55"/>
  <c r="W7509" i="55"/>
  <c r="X7509" i="55" s="1"/>
  <c r="W7510" i="55"/>
  <c r="Z7510" i="55" s="1"/>
  <c r="W7511" i="55"/>
  <c r="X7511" i="55" s="1"/>
  <c r="W7512" i="55"/>
  <c r="W7513" i="55"/>
  <c r="X7513" i="55" s="1"/>
  <c r="W7514" i="55"/>
  <c r="W7515" i="55"/>
  <c r="W7516" i="55"/>
  <c r="W7517" i="55"/>
  <c r="W7518" i="55"/>
  <c r="Z7518" i="55" s="1"/>
  <c r="W7519" i="55"/>
  <c r="W7520" i="55"/>
  <c r="W7521" i="55"/>
  <c r="W7522" i="55"/>
  <c r="W7523" i="55"/>
  <c r="X7523" i="55" s="1"/>
  <c r="W7524" i="55"/>
  <c r="W7525" i="55"/>
  <c r="W7526" i="55"/>
  <c r="Z7526" i="55" s="1"/>
  <c r="W7527" i="55"/>
  <c r="Z7527" i="55" s="1"/>
  <c r="W7528" i="55"/>
  <c r="W7529" i="55"/>
  <c r="W7530" i="55"/>
  <c r="W7531" i="55"/>
  <c r="W7532" i="55"/>
  <c r="W7533" i="55"/>
  <c r="Z7533" i="55" s="1"/>
  <c r="W7534" i="55"/>
  <c r="Z7534" i="55" s="1"/>
  <c r="W7535" i="55"/>
  <c r="W7536" i="55"/>
  <c r="W7537" i="55"/>
  <c r="W7538" i="55"/>
  <c r="W7539" i="55"/>
  <c r="X7539" i="55" s="1"/>
  <c r="W7540" i="55"/>
  <c r="W7541" i="55"/>
  <c r="W7542" i="55"/>
  <c r="Z7542" i="55" s="1"/>
  <c r="W7543" i="55"/>
  <c r="Z7543" i="55" s="1"/>
  <c r="W7544" i="55"/>
  <c r="W7545" i="55"/>
  <c r="W7546" i="55"/>
  <c r="W7547" i="55"/>
  <c r="W7548" i="55"/>
  <c r="W7549" i="55"/>
  <c r="W7550" i="55"/>
  <c r="Z7550" i="55" s="1"/>
  <c r="W7551" i="55"/>
  <c r="W7552" i="55"/>
  <c r="W7553" i="55"/>
  <c r="W7554" i="55"/>
  <c r="W7555" i="55"/>
  <c r="X7555" i="55" s="1"/>
  <c r="W7556" i="55"/>
  <c r="W7557" i="55"/>
  <c r="W7558" i="55"/>
  <c r="Z7558" i="55" s="1"/>
  <c r="W7559" i="55"/>
  <c r="Z7559" i="55" s="1"/>
  <c r="W7560" i="55"/>
  <c r="W7561" i="55"/>
  <c r="W7562" i="55"/>
  <c r="W7563" i="55"/>
  <c r="W7564" i="55"/>
  <c r="W7565" i="55"/>
  <c r="W7566" i="55"/>
  <c r="Z7566" i="55" s="1"/>
  <c r="W7567" i="55"/>
  <c r="W7568" i="55"/>
  <c r="W7569" i="55"/>
  <c r="W7570" i="55"/>
  <c r="W7571" i="55"/>
  <c r="W7572" i="55"/>
  <c r="W7573" i="55"/>
  <c r="W7574" i="55"/>
  <c r="Z7574" i="55" s="1"/>
  <c r="W7575" i="55"/>
  <c r="Z7575" i="55" s="1"/>
  <c r="W7576" i="55"/>
  <c r="X7576" i="55" s="1"/>
  <c r="W7577" i="55"/>
  <c r="X7577" i="55" s="1"/>
  <c r="W7578" i="55"/>
  <c r="W7579" i="55"/>
  <c r="W7580" i="55"/>
  <c r="W7581" i="55"/>
  <c r="W7582" i="55"/>
  <c r="Z7582" i="55" s="1"/>
  <c r="W7583" i="55"/>
  <c r="W7584" i="55"/>
  <c r="W7585" i="55"/>
  <c r="W7586" i="55"/>
  <c r="W7587" i="55"/>
  <c r="X7587" i="55" s="1"/>
  <c r="W7588" i="55"/>
  <c r="W7589" i="55"/>
  <c r="W7590" i="55"/>
  <c r="Z7590" i="55" s="1"/>
  <c r="W7591" i="55"/>
  <c r="Z7591" i="55" s="1"/>
  <c r="W7592" i="55"/>
  <c r="W7593" i="55"/>
  <c r="W7594" i="55"/>
  <c r="W7595" i="55"/>
  <c r="W7596" i="55"/>
  <c r="W7597" i="55"/>
  <c r="Z7597" i="55" s="1"/>
  <c r="W7598" i="55"/>
  <c r="W7599" i="55"/>
  <c r="W7600" i="55"/>
  <c r="W7601" i="55"/>
  <c r="W7602" i="55"/>
  <c r="X7602" i="55" s="1"/>
  <c r="W7603" i="55"/>
  <c r="X7603" i="55" s="1"/>
  <c r="W7604" i="55"/>
  <c r="W7605" i="55"/>
  <c r="W7606" i="55"/>
  <c r="W7607" i="55"/>
  <c r="Z7607" i="55" s="1"/>
  <c r="W7608" i="55"/>
  <c r="W7609" i="55"/>
  <c r="W7610" i="55"/>
  <c r="X7610" i="55" s="1"/>
  <c r="W7611" i="55"/>
  <c r="W7612" i="55"/>
  <c r="W7613" i="55"/>
  <c r="W7614" i="55"/>
  <c r="W7615" i="55"/>
  <c r="W7616" i="55"/>
  <c r="W7617" i="55"/>
  <c r="W7618" i="55"/>
  <c r="X7618" i="55" s="1"/>
  <c r="W7619" i="55"/>
  <c r="W7620" i="55"/>
  <c r="W7621" i="55"/>
  <c r="W7622" i="55"/>
  <c r="W7623" i="55"/>
  <c r="Z7623" i="55" s="1"/>
  <c r="W7624" i="55"/>
  <c r="W7625" i="55"/>
  <c r="W7626" i="55"/>
  <c r="X7626" i="55" s="1"/>
  <c r="W7627" i="55"/>
  <c r="W7628" i="55"/>
  <c r="W7629" i="55"/>
  <c r="W7630" i="55"/>
  <c r="W7631" i="55"/>
  <c r="W7632" i="55"/>
  <c r="X7632" i="55" s="1"/>
  <c r="W7633" i="55"/>
  <c r="W7634" i="55"/>
  <c r="W7635" i="55"/>
  <c r="X7635" i="55" s="1"/>
  <c r="W7636" i="55"/>
  <c r="W7637" i="55"/>
  <c r="W7638" i="55"/>
  <c r="X7638" i="55" s="1"/>
  <c r="W7639" i="55"/>
  <c r="W7640" i="55"/>
  <c r="W7641" i="55"/>
  <c r="X7641" i="55" s="1"/>
  <c r="W7642" i="55"/>
  <c r="W7643" i="55"/>
  <c r="W7644" i="55"/>
  <c r="X7644" i="55" s="1"/>
  <c r="W7645" i="55"/>
  <c r="W7646" i="55"/>
  <c r="X7646" i="55" s="1"/>
  <c r="W7647" i="55"/>
  <c r="W7648" i="55"/>
  <c r="X7648" i="55" s="1"/>
  <c r="W7649" i="55"/>
  <c r="W7650" i="55"/>
  <c r="W7651" i="55"/>
  <c r="X7651" i="55" s="1"/>
  <c r="W7652" i="55"/>
  <c r="X7652" i="55" s="1"/>
  <c r="W7653" i="55"/>
  <c r="W7654" i="55"/>
  <c r="X7654" i="55" s="1"/>
  <c r="W7655" i="55"/>
  <c r="W7656" i="55"/>
  <c r="W7657" i="55"/>
  <c r="W7658" i="55"/>
  <c r="W7659" i="55"/>
  <c r="W7660" i="55"/>
  <c r="X7660" i="55" s="1"/>
  <c r="W7661" i="55"/>
  <c r="Z7661" i="55" s="1"/>
  <c r="W7662" i="55"/>
  <c r="X7662" i="55" s="1"/>
  <c r="W7663" i="55"/>
  <c r="W7664" i="55"/>
  <c r="W7665" i="55"/>
  <c r="W7666" i="55"/>
  <c r="W7667" i="55"/>
  <c r="W7668" i="55"/>
  <c r="X7668" i="55" s="1"/>
  <c r="W7669" i="55"/>
  <c r="W7670" i="55"/>
  <c r="X7670" i="55" s="1"/>
  <c r="W7671" i="55"/>
  <c r="Z7671" i="55" s="1"/>
  <c r="W7672" i="55"/>
  <c r="X7672" i="55" s="1"/>
  <c r="W7673" i="55"/>
  <c r="W7674" i="55"/>
  <c r="W7675" i="55"/>
  <c r="W7676" i="55"/>
  <c r="Z7676" i="55" s="1"/>
  <c r="W7677" i="55"/>
  <c r="W7678" i="55"/>
  <c r="Z7678" i="55" s="1"/>
  <c r="W7679" i="55"/>
  <c r="W7680" i="55"/>
  <c r="W7681" i="55"/>
  <c r="W7682" i="55"/>
  <c r="W7683" i="55"/>
  <c r="X7683" i="55" s="1"/>
  <c r="W7684" i="55"/>
  <c r="X7684" i="55" s="1"/>
  <c r="W7685" i="55"/>
  <c r="W7686" i="55"/>
  <c r="W7687" i="55"/>
  <c r="W7688" i="55"/>
  <c r="W7689" i="55"/>
  <c r="W7690" i="55"/>
  <c r="X7690" i="55" s="1"/>
  <c r="W7691" i="55"/>
  <c r="W7692" i="55"/>
  <c r="X7692" i="55" s="1"/>
  <c r="W7693" i="55"/>
  <c r="W7694" i="55"/>
  <c r="W7695" i="55"/>
  <c r="W7696" i="55"/>
  <c r="W7697" i="55"/>
  <c r="W7698" i="55"/>
  <c r="X7698" i="55" s="1"/>
  <c r="W7699" i="55"/>
  <c r="X7699" i="55" s="1"/>
  <c r="W7700" i="55"/>
  <c r="X7700" i="55" s="1"/>
  <c r="W7701" i="55"/>
  <c r="W7702" i="55"/>
  <c r="W7703" i="55"/>
  <c r="Z7703" i="55" s="1"/>
  <c r="W7704" i="55"/>
  <c r="W7705" i="55"/>
  <c r="X7705" i="55" s="1"/>
  <c r="W7706" i="55"/>
  <c r="X7706" i="55" s="1"/>
  <c r="W7707" i="55"/>
  <c r="W7708" i="55"/>
  <c r="X7708" i="55" s="1"/>
  <c r="W7709" i="55"/>
  <c r="W7710" i="55"/>
  <c r="W7711" i="55"/>
  <c r="Z7711" i="55" s="1"/>
  <c r="W7712" i="55"/>
  <c r="X7712" i="55" s="1"/>
  <c r="W7713" i="55"/>
  <c r="W7714" i="55"/>
  <c r="Z7714" i="55" s="1"/>
  <c r="W7715" i="55"/>
  <c r="X7715" i="55" s="1"/>
  <c r="W7716" i="55"/>
  <c r="Z7716" i="55" s="1"/>
  <c r="W7717" i="55"/>
  <c r="Z7717" i="55" s="1"/>
  <c r="W7718" i="55"/>
  <c r="W7719" i="55"/>
  <c r="Z7719" i="55" s="1"/>
  <c r="W7720" i="55"/>
  <c r="X7720" i="55" s="1"/>
  <c r="W7721" i="55"/>
  <c r="Z7721" i="55" s="1"/>
  <c r="W7722" i="55"/>
  <c r="W7723" i="55"/>
  <c r="X7723" i="55" s="1"/>
  <c r="W7724" i="55"/>
  <c r="Z7724" i="55" s="1"/>
  <c r="W7725" i="55"/>
  <c r="Z7725" i="55" s="1"/>
  <c r="W7726" i="55"/>
  <c r="W7727" i="55"/>
  <c r="Z7727" i="55" s="1"/>
  <c r="W7728" i="55"/>
  <c r="W7729" i="55"/>
  <c r="Z7729" i="55" s="1"/>
  <c r="W7730" i="55"/>
  <c r="Z7730" i="55" s="1"/>
  <c r="W7731" i="55"/>
  <c r="X7731" i="55" s="1"/>
  <c r="W7732" i="55"/>
  <c r="Z7732" i="55" s="1"/>
  <c r="W7733" i="55"/>
  <c r="Z7733" i="55" s="1"/>
  <c r="W7734" i="55"/>
  <c r="X7734" i="55" s="1"/>
  <c r="W7735" i="55"/>
  <c r="Z7735" i="55" s="1"/>
  <c r="W7736" i="55"/>
  <c r="W7737" i="55"/>
  <c r="Z7737" i="55" s="1"/>
  <c r="W7738" i="55"/>
  <c r="Z7738" i="55" s="1"/>
  <c r="W7739" i="55"/>
  <c r="X7739" i="55" s="1"/>
  <c r="W7740" i="55"/>
  <c r="Z7740" i="55" s="1"/>
  <c r="W7741" i="55"/>
  <c r="Z7741" i="55" s="1"/>
  <c r="W7742" i="55"/>
  <c r="W7743" i="55"/>
  <c r="Z7743" i="55" s="1"/>
  <c r="W7744" i="55"/>
  <c r="X7744" i="55" s="1"/>
  <c r="W7745" i="55"/>
  <c r="Z7745" i="55" s="1"/>
  <c r="W7746" i="55"/>
  <c r="Z7746" i="55" s="1"/>
  <c r="W7747" i="55"/>
  <c r="W7748" i="55"/>
  <c r="Z7748" i="55" s="1"/>
  <c r="W7749" i="55"/>
  <c r="Z7749" i="55" s="1"/>
  <c r="W7750" i="55"/>
  <c r="W7751" i="55"/>
  <c r="Z7751" i="55" s="1"/>
  <c r="W7752" i="55"/>
  <c r="X7752" i="55" s="1"/>
  <c r="W7753" i="55"/>
  <c r="Z7753" i="55" s="1"/>
  <c r="W7754" i="55"/>
  <c r="Z7754" i="55" s="1"/>
  <c r="W7755" i="55"/>
  <c r="X7755" i="55" s="1"/>
  <c r="W7756" i="55"/>
  <c r="Z7756" i="55" s="1"/>
  <c r="W7757" i="55"/>
  <c r="W7758" i="55"/>
  <c r="X7758" i="55" s="1"/>
  <c r="W7759" i="55"/>
  <c r="Z7759" i="55" s="1"/>
  <c r="W7760" i="55"/>
  <c r="W7761" i="55"/>
  <c r="Z7761" i="55" s="1"/>
  <c r="W7762" i="55"/>
  <c r="Z7762" i="55" s="1"/>
  <c r="W7763" i="55"/>
  <c r="X7763" i="55" s="1"/>
  <c r="W7764" i="55"/>
  <c r="W7765" i="55"/>
  <c r="Z7765" i="55" s="1"/>
  <c r="W7766" i="55"/>
  <c r="W7767" i="55"/>
  <c r="Z7767" i="55" s="1"/>
  <c r="W7768" i="55"/>
  <c r="X7768" i="55" s="1"/>
  <c r="W7769" i="55"/>
  <c r="Z7769" i="55" s="1"/>
  <c r="W7770" i="55"/>
  <c r="Z7770" i="55" s="1"/>
  <c r="W7771" i="55"/>
  <c r="W7772" i="55"/>
  <c r="Z7772" i="55" s="1"/>
  <c r="W7773" i="55"/>
  <c r="Z7773" i="55" s="1"/>
  <c r="W7774" i="55"/>
  <c r="W7775" i="55"/>
  <c r="Z7775" i="55" s="1"/>
  <c r="W7776" i="55"/>
  <c r="X7776" i="55" s="1"/>
  <c r="W7777" i="55"/>
  <c r="Z7777" i="55" s="1"/>
  <c r="W7778" i="55"/>
  <c r="Z7778" i="55" s="1"/>
  <c r="W7779" i="55"/>
  <c r="X7779" i="55" s="1"/>
  <c r="W7780" i="55"/>
  <c r="Z7780" i="55" s="1"/>
  <c r="W7781" i="55"/>
  <c r="Z7781" i="55" s="1"/>
  <c r="W7782" i="55"/>
  <c r="W7783" i="55"/>
  <c r="Z7783" i="55" s="1"/>
  <c r="W7784" i="55"/>
  <c r="X7784" i="55" s="1"/>
  <c r="W7785" i="55"/>
  <c r="Z7785" i="55" s="1"/>
  <c r="W7786" i="55"/>
  <c r="Z7786" i="55" s="1"/>
  <c r="W7787" i="55"/>
  <c r="X7787" i="55" s="1"/>
  <c r="W7788" i="55"/>
  <c r="Z7788" i="55" s="1"/>
  <c r="W7789" i="55"/>
  <c r="Z7789" i="55" s="1"/>
  <c r="W7790" i="55"/>
  <c r="W7791" i="55"/>
  <c r="Z7791" i="55" s="1"/>
  <c r="W7792" i="55"/>
  <c r="W7793" i="55"/>
  <c r="W7794" i="55"/>
  <c r="Z7794" i="55" s="1"/>
  <c r="W7795" i="55"/>
  <c r="X7795" i="55" s="1"/>
  <c r="W7796" i="55"/>
  <c r="W7797" i="55"/>
  <c r="Z7797" i="55" s="1"/>
  <c r="W7798" i="55"/>
  <c r="W7799" i="55"/>
  <c r="Z7799" i="55" s="1"/>
  <c r="W7800" i="55"/>
  <c r="X7800" i="55" s="1"/>
  <c r="W7801" i="55"/>
  <c r="Z7801" i="55" s="1"/>
  <c r="W7802" i="55"/>
  <c r="Z7802" i="55" s="1"/>
  <c r="W7803" i="55"/>
  <c r="X7803" i="55" s="1"/>
  <c r="W7804" i="55"/>
  <c r="Z7804" i="55" s="1"/>
  <c r="W7805" i="55"/>
  <c r="Z7805" i="55" s="1"/>
  <c r="W7806" i="55"/>
  <c r="X7806" i="55" s="1"/>
  <c r="W7807" i="55"/>
  <c r="Z7807" i="55" s="1"/>
  <c r="W7808" i="55"/>
  <c r="X7808" i="55" s="1"/>
  <c r="W7809" i="55"/>
  <c r="Z7809" i="55" s="1"/>
  <c r="W7810" i="55"/>
  <c r="Z7810" i="55" s="1"/>
  <c r="W7811" i="55"/>
  <c r="W7812" i="55"/>
  <c r="Z7812" i="55" s="1"/>
  <c r="W7813" i="55"/>
  <c r="Z7813" i="55" s="1"/>
  <c r="W7814" i="55"/>
  <c r="W7815" i="55"/>
  <c r="W7816" i="55"/>
  <c r="W7817" i="55"/>
  <c r="Z7817" i="55" s="1"/>
  <c r="W7818" i="55"/>
  <c r="Z7818" i="55" s="1"/>
  <c r="W7819" i="55"/>
  <c r="X7819" i="55" s="1"/>
  <c r="W7820" i="55"/>
  <c r="Z7820" i="55" s="1"/>
  <c r="W7821" i="55"/>
  <c r="W7822" i="55"/>
  <c r="W7823" i="55"/>
  <c r="Z7823" i="55" s="1"/>
  <c r="W7824" i="55"/>
  <c r="X7824" i="55" s="1"/>
  <c r="W7825" i="55"/>
  <c r="Z7825" i="55" s="1"/>
  <c r="W7826" i="55"/>
  <c r="W7827" i="55"/>
  <c r="X7827" i="55" s="1"/>
  <c r="W7828" i="55"/>
  <c r="Z7828" i="55" s="1"/>
  <c r="W7829" i="55"/>
  <c r="Z7829" i="55" s="1"/>
  <c r="W7830" i="55"/>
  <c r="W7831" i="55"/>
  <c r="Z7831" i="55" s="1"/>
  <c r="W7832" i="55"/>
  <c r="X7832" i="55" s="1"/>
  <c r="W7833" i="55"/>
  <c r="Z7833" i="55" s="1"/>
  <c r="W7834" i="55"/>
  <c r="Z7834" i="55" s="1"/>
  <c r="W7835" i="55"/>
  <c r="X7835" i="55" s="1"/>
  <c r="W7836" i="55"/>
  <c r="Z7836" i="55" s="1"/>
  <c r="W7837" i="55"/>
  <c r="Z7837" i="55" s="1"/>
  <c r="W7838" i="55"/>
  <c r="X7838" i="55" s="1"/>
  <c r="W7839" i="55"/>
  <c r="Z7839" i="55" s="1"/>
  <c r="W7840" i="55"/>
  <c r="X7840" i="55" s="1"/>
  <c r="W7841" i="55"/>
  <c r="W7842" i="55"/>
  <c r="Z7842" i="55" s="1"/>
  <c r="W7843" i="55"/>
  <c r="X7843" i="55" s="1"/>
  <c r="W7844" i="55"/>
  <c r="W7845" i="55"/>
  <c r="Z7845" i="55" s="1"/>
  <c r="W7846" i="55"/>
  <c r="W7847" i="55"/>
  <c r="Z7847" i="55" s="1"/>
  <c r="W7848" i="55"/>
  <c r="X7848" i="55" s="1"/>
  <c r="W7849" i="55"/>
  <c r="Z7849" i="55" s="1"/>
  <c r="W7850" i="55"/>
  <c r="W7851" i="55"/>
  <c r="X7851" i="55" s="1"/>
  <c r="W7852" i="55"/>
  <c r="Z7852" i="55" s="1"/>
  <c r="W7853" i="55"/>
  <c r="Z7853" i="55" s="1"/>
  <c r="W7854" i="55"/>
  <c r="W7855" i="55"/>
  <c r="Z7855" i="55" s="1"/>
  <c r="W7856" i="55"/>
  <c r="W7857" i="55"/>
  <c r="Z7857" i="55" s="1"/>
  <c r="W7858" i="55"/>
  <c r="Z7858" i="55" s="1"/>
  <c r="W7859" i="55"/>
  <c r="X7859" i="55" s="1"/>
  <c r="W7860" i="55"/>
  <c r="Z7860" i="55" s="1"/>
  <c r="W7861" i="55"/>
  <c r="Z7861" i="55" s="1"/>
  <c r="W7862" i="55"/>
  <c r="W7863" i="55"/>
  <c r="Z7863" i="55" s="1"/>
  <c r="W7864" i="55"/>
  <c r="X7864" i="55" s="1"/>
  <c r="W7865" i="55"/>
  <c r="W7866" i="55"/>
  <c r="Z7866" i="55" s="1"/>
  <c r="W7867" i="55"/>
  <c r="X7867" i="55" s="1"/>
  <c r="W7868" i="55"/>
  <c r="Z7868" i="55" s="1"/>
  <c r="W7869" i="55"/>
  <c r="Z7869" i="55" s="1"/>
  <c r="W7870" i="55"/>
  <c r="W7871" i="55"/>
  <c r="Z7871" i="55" s="1"/>
  <c r="W7872" i="55"/>
  <c r="X7872" i="55" s="1"/>
  <c r="W7873" i="55"/>
  <c r="Z7873" i="55" s="1"/>
  <c r="W7874" i="55"/>
  <c r="W7875" i="55"/>
  <c r="W7876" i="55"/>
  <c r="Z7876" i="55" s="1"/>
  <c r="W7877" i="55"/>
  <c r="Z7877" i="55" s="1"/>
  <c r="W7878" i="55"/>
  <c r="W7879" i="55"/>
  <c r="Z7879" i="55" s="1"/>
  <c r="W7880" i="55"/>
  <c r="X7880" i="55" s="1"/>
  <c r="W7881" i="55"/>
  <c r="Z7881" i="55" s="1"/>
  <c r="W7882" i="55"/>
  <c r="W7883" i="55"/>
  <c r="X7883" i="55" s="1"/>
  <c r="W7884" i="55"/>
  <c r="Z7884" i="55" s="1"/>
  <c r="W7885" i="55"/>
  <c r="W7886" i="55"/>
  <c r="W7887" i="55"/>
  <c r="Z7887" i="55" s="1"/>
  <c r="W7888" i="55"/>
  <c r="X7888" i="55" s="1"/>
  <c r="W7889" i="55"/>
  <c r="Z7889" i="55" s="1"/>
  <c r="W7890" i="55"/>
  <c r="Z7890" i="55" s="1"/>
  <c r="W7891" i="55"/>
  <c r="W7892" i="55"/>
  <c r="Z7892" i="55" s="1"/>
  <c r="W7893" i="55"/>
  <c r="Z7893" i="55" s="1"/>
  <c r="W7894" i="55"/>
  <c r="W7895" i="55"/>
  <c r="Z7895" i="55" s="1"/>
  <c r="W7896" i="55"/>
  <c r="W7897" i="55"/>
  <c r="Z7897" i="55" s="1"/>
  <c r="W7898" i="55"/>
  <c r="Z7898" i="55" s="1"/>
  <c r="W7899" i="55"/>
  <c r="X7899" i="55" s="1"/>
  <c r="W7900" i="55"/>
  <c r="W7901" i="55"/>
  <c r="Z7901" i="55" s="1"/>
  <c r="W7902" i="55"/>
  <c r="W7903" i="55"/>
  <c r="Z7903" i="55" s="1"/>
  <c r="W7904" i="55"/>
  <c r="X7904" i="55" s="1"/>
  <c r="W7905" i="55"/>
  <c r="Z7905" i="55" s="1"/>
  <c r="W7906" i="55"/>
  <c r="Z7906" i="55" s="1"/>
  <c r="W7907" i="55"/>
  <c r="X7907" i="55" s="1"/>
  <c r="W7908" i="55"/>
  <c r="Z7908" i="55" s="1"/>
  <c r="W7909" i="55"/>
  <c r="Z7909" i="55" s="1"/>
  <c r="W7910" i="55"/>
  <c r="W7911" i="55"/>
  <c r="Z7911" i="55" s="1"/>
  <c r="W7912" i="55"/>
  <c r="X7912" i="55" s="1"/>
  <c r="W7913" i="55"/>
  <c r="Z7913" i="55" s="1"/>
  <c r="W7914" i="55"/>
  <c r="Z7914" i="55" s="1"/>
  <c r="W7915" i="55"/>
  <c r="X7915" i="55" s="1"/>
  <c r="W7916" i="55"/>
  <c r="Z7916" i="55" s="1"/>
  <c r="W7917" i="55"/>
  <c r="Z7917" i="55" s="1"/>
  <c r="W7918" i="55"/>
  <c r="W7919" i="55"/>
  <c r="W7920" i="55"/>
  <c r="W7921" i="55"/>
  <c r="Z7921" i="55" s="1"/>
  <c r="W7922" i="55"/>
  <c r="Z7922" i="55" s="1"/>
  <c r="W7923" i="55"/>
  <c r="X7923" i="55" s="1"/>
  <c r="W7924" i="55"/>
  <c r="W7925" i="55"/>
  <c r="Z7925" i="55" s="1"/>
  <c r="W7926" i="55"/>
  <c r="W7927" i="55"/>
  <c r="Z7927" i="55" s="1"/>
  <c r="W7928" i="55"/>
  <c r="X7928" i="55" s="1"/>
  <c r="W7929" i="55"/>
  <c r="Z7929" i="55" s="1"/>
  <c r="W7930" i="55"/>
  <c r="W7931" i="55"/>
  <c r="X7931" i="55" s="1"/>
  <c r="W7932" i="55"/>
  <c r="Z7932" i="55" s="1"/>
  <c r="W7933" i="55"/>
  <c r="Z7933" i="55" s="1"/>
  <c r="W7934" i="55"/>
  <c r="W7935" i="55"/>
  <c r="Z7935" i="55" s="1"/>
  <c r="W7936" i="55"/>
  <c r="X7936" i="55" s="1"/>
  <c r="W7937" i="55"/>
  <c r="Z7937" i="55" s="1"/>
  <c r="W7938" i="55"/>
  <c r="Z7938" i="55" s="1"/>
  <c r="W7939" i="55"/>
  <c r="W7940" i="55"/>
  <c r="Z7940" i="55" s="1"/>
  <c r="W7941" i="55"/>
  <c r="Z7941" i="55" s="1"/>
  <c r="W7942" i="55"/>
  <c r="W7943" i="55"/>
  <c r="W7944" i="55"/>
  <c r="X7944" i="55" s="1"/>
  <c r="W7945" i="55"/>
  <c r="Z7945" i="55" s="1"/>
  <c r="W7946" i="55"/>
  <c r="Z7946" i="55" s="1"/>
  <c r="W7947" i="55"/>
  <c r="X7947" i="55" s="1"/>
  <c r="W7948" i="55"/>
  <c r="Z7948" i="55" s="1"/>
  <c r="W7949" i="55"/>
  <c r="W7950" i="55"/>
  <c r="W7951" i="55"/>
  <c r="Z7951" i="55" s="1"/>
  <c r="W7952" i="55"/>
  <c r="X7952" i="55" s="1"/>
  <c r="W7953" i="55"/>
  <c r="Z7953" i="55" s="1"/>
  <c r="W7954" i="55"/>
  <c r="Z7954" i="55" s="1"/>
  <c r="W7955" i="55"/>
  <c r="X7955" i="55" s="1"/>
  <c r="W7956" i="55"/>
  <c r="Z7956" i="55" s="1"/>
  <c r="W7957" i="55"/>
  <c r="Z7957" i="55" s="1"/>
  <c r="W7958" i="55"/>
  <c r="W7959" i="55"/>
  <c r="W7960" i="55"/>
  <c r="X7960" i="55" s="1"/>
  <c r="W7961" i="55"/>
  <c r="Z7961" i="55" s="1"/>
  <c r="W7962" i="55"/>
  <c r="Z7962" i="55" s="1"/>
  <c r="W7963" i="55"/>
  <c r="X7963" i="55" s="1"/>
  <c r="W7964" i="55"/>
  <c r="Z7964" i="55" s="1"/>
  <c r="W7965" i="55"/>
  <c r="W7966" i="55"/>
  <c r="W7967" i="55"/>
  <c r="Z7967" i="55" s="1"/>
  <c r="W7968" i="55"/>
  <c r="X7968" i="55" s="1"/>
  <c r="W7969" i="55"/>
  <c r="W7970" i="55"/>
  <c r="Z7970" i="55" s="1"/>
  <c r="W7971" i="55"/>
  <c r="X7971" i="55" s="1"/>
  <c r="W7972" i="55"/>
  <c r="Z7972" i="55" s="1"/>
  <c r="W7973" i="55"/>
  <c r="Z7973" i="55" s="1"/>
  <c r="W7974" i="55"/>
  <c r="Z7974" i="55" s="1"/>
  <c r="W7975" i="55"/>
  <c r="Z7975" i="55" s="1"/>
  <c r="W7976" i="55"/>
  <c r="Z7976" i="55" s="1"/>
  <c r="W7977" i="55"/>
  <c r="Z7977" i="55" s="1"/>
  <c r="W7978" i="55"/>
  <c r="Z7978" i="55" s="1"/>
  <c r="W7979" i="55"/>
  <c r="Z7979" i="55" s="1"/>
  <c r="W7980" i="55"/>
  <c r="Z7980" i="55" s="1"/>
  <c r="W7981" i="55"/>
  <c r="Z7981" i="55" s="1"/>
  <c r="W7982" i="55"/>
  <c r="Z7982" i="55" s="1"/>
  <c r="W7983" i="55"/>
  <c r="Z7983" i="55" s="1"/>
  <c r="W7984" i="55"/>
  <c r="Z7984" i="55" s="1"/>
  <c r="W7985" i="55"/>
  <c r="Z7985" i="55" s="1"/>
  <c r="W7986" i="55"/>
  <c r="Z7986" i="55" s="1"/>
  <c r="W7987" i="55"/>
  <c r="Z7987" i="55" s="1"/>
  <c r="W7988" i="55"/>
  <c r="Z7988" i="55" s="1"/>
  <c r="W7989" i="55"/>
  <c r="Z7989" i="55" s="1"/>
  <c r="W7990" i="55"/>
  <c r="Z7990" i="55" s="1"/>
  <c r="W7991" i="55"/>
  <c r="Z7991" i="55" s="1"/>
  <c r="W7992" i="55"/>
  <c r="Z7992" i="55" s="1"/>
  <c r="W7993" i="55"/>
  <c r="Z7993" i="55" s="1"/>
  <c r="W7994" i="55"/>
  <c r="Z7994" i="55" s="1"/>
  <c r="W7995" i="55"/>
  <c r="Z7995" i="55" s="1"/>
  <c r="W7996" i="55"/>
  <c r="Z7996" i="55" s="1"/>
  <c r="W7997" i="55"/>
  <c r="Z7997" i="55" s="1"/>
  <c r="W7998" i="55"/>
  <c r="Z7998" i="55" s="1"/>
  <c r="W7999" i="55"/>
  <c r="Z7999" i="55" s="1"/>
  <c r="W8000" i="55"/>
  <c r="Z8000" i="55" s="1"/>
  <c r="W8001" i="55"/>
  <c r="Z8001" i="55" s="1"/>
  <c r="W8002" i="55"/>
  <c r="Z8002" i="55" s="1"/>
  <c r="W8003" i="55"/>
  <c r="Z8003" i="55" s="1"/>
  <c r="W8004" i="55"/>
  <c r="Z8004" i="55" s="1"/>
  <c r="W8005" i="55"/>
  <c r="Z8005" i="55" s="1"/>
  <c r="W8006" i="55"/>
  <c r="Z8006" i="55" s="1"/>
  <c r="W8007" i="55"/>
  <c r="Z8007" i="55" s="1"/>
  <c r="W8008" i="55"/>
  <c r="Z8008" i="55" s="1"/>
  <c r="W8009" i="55"/>
  <c r="Z8009" i="55" s="1"/>
  <c r="W8010" i="55"/>
  <c r="Z8010" i="55" s="1"/>
  <c r="W8011" i="55"/>
  <c r="Z8011" i="55" s="1"/>
  <c r="W8012" i="55"/>
  <c r="Z8012" i="55" s="1"/>
  <c r="W8013" i="55"/>
  <c r="Z8013" i="55" s="1"/>
  <c r="W8014" i="55"/>
  <c r="Z8014" i="55" s="1"/>
  <c r="W8015" i="55"/>
  <c r="Z8015" i="55" s="1"/>
  <c r="W8016" i="55"/>
  <c r="Z8016" i="55" s="1"/>
  <c r="W8017" i="55"/>
  <c r="Z8017" i="55" s="1"/>
  <c r="W8018" i="55"/>
  <c r="Z8018" i="55" s="1"/>
  <c r="W8019" i="55"/>
  <c r="Z8019" i="55" s="1"/>
  <c r="W8020" i="55"/>
  <c r="Z8020" i="55" s="1"/>
  <c r="W8021" i="55"/>
  <c r="Z8021" i="55" s="1"/>
  <c r="W8022" i="55"/>
  <c r="Z8022" i="55" s="1"/>
  <c r="W8023" i="55"/>
  <c r="Z8023" i="55" s="1"/>
  <c r="W8024" i="55"/>
  <c r="Z8024" i="55" s="1"/>
  <c r="W8025" i="55"/>
  <c r="Z8025" i="55" s="1"/>
  <c r="W8026" i="55"/>
  <c r="Z8026" i="55" s="1"/>
  <c r="W8027" i="55"/>
  <c r="Z8027" i="55" s="1"/>
  <c r="W8028" i="55"/>
  <c r="Z8028" i="55" s="1"/>
  <c r="W8029" i="55"/>
  <c r="Z8029" i="55" s="1"/>
  <c r="W8030" i="55"/>
  <c r="Z8030" i="55" s="1"/>
  <c r="W8031" i="55"/>
  <c r="Z8031" i="55" s="1"/>
  <c r="W8032" i="55"/>
  <c r="Z8032" i="55" s="1"/>
  <c r="W8033" i="55"/>
  <c r="Z8033" i="55" s="1"/>
  <c r="W8034" i="55"/>
  <c r="Z8034" i="55" s="1"/>
  <c r="W8035" i="55"/>
  <c r="Z8035" i="55" s="1"/>
  <c r="W8036" i="55"/>
  <c r="Z8036" i="55" s="1"/>
  <c r="W8037" i="55"/>
  <c r="Z8037" i="55" s="1"/>
  <c r="W8038" i="55"/>
  <c r="Z8038" i="55" s="1"/>
  <c r="W8039" i="55"/>
  <c r="Z8039" i="55" s="1"/>
  <c r="W8040" i="55"/>
  <c r="Z8040" i="55" s="1"/>
  <c r="W8041" i="55"/>
  <c r="Z8041" i="55" s="1"/>
  <c r="W8042" i="55"/>
  <c r="Z8042" i="55" s="1"/>
  <c r="W8043" i="55"/>
  <c r="Z8043" i="55" s="1"/>
  <c r="W8044" i="55"/>
  <c r="Z8044" i="55" s="1"/>
  <c r="W8045" i="55"/>
  <c r="Z8045" i="55" s="1"/>
  <c r="W8046" i="55"/>
  <c r="W8047" i="55"/>
  <c r="W8048" i="55"/>
  <c r="W8049" i="55"/>
  <c r="W8050" i="55"/>
  <c r="W8051" i="55"/>
  <c r="W8052" i="55"/>
  <c r="W8053" i="55"/>
  <c r="W8054" i="55"/>
  <c r="W8055" i="55"/>
  <c r="W8056" i="55"/>
  <c r="W8057" i="55"/>
  <c r="W8058" i="55"/>
  <c r="W8059" i="55"/>
  <c r="W8060" i="55"/>
  <c r="W8061" i="55"/>
  <c r="W8062" i="55"/>
  <c r="W8063" i="55"/>
  <c r="W8064" i="55"/>
  <c r="W8065" i="55"/>
  <c r="W8066" i="55"/>
  <c r="W8067" i="55"/>
  <c r="W8068" i="55"/>
  <c r="W8069" i="55"/>
  <c r="W8070" i="55"/>
  <c r="W8071" i="55"/>
  <c r="W8072" i="55"/>
  <c r="W8073" i="55"/>
  <c r="W8074" i="55"/>
  <c r="W8075" i="55"/>
  <c r="W8076" i="55"/>
  <c r="W8077" i="55"/>
  <c r="W8078" i="55"/>
  <c r="W8079" i="55"/>
  <c r="W8080" i="55"/>
  <c r="W8081" i="55"/>
  <c r="W8082" i="55"/>
  <c r="W8083" i="55"/>
  <c r="W8084" i="55"/>
  <c r="W8085" i="55"/>
  <c r="W8086" i="55"/>
  <c r="W8087" i="55"/>
  <c r="W8088" i="55"/>
  <c r="W8089" i="55"/>
  <c r="W8090" i="55"/>
  <c r="W8091" i="55"/>
  <c r="W8092" i="55"/>
  <c r="W8093" i="55"/>
  <c r="W8094" i="55"/>
  <c r="W8095" i="55"/>
  <c r="W8096" i="55"/>
  <c r="W8097" i="55"/>
  <c r="W8098" i="55"/>
  <c r="W8099" i="55"/>
  <c r="W8100" i="55"/>
  <c r="W8101" i="55"/>
  <c r="W8102" i="55"/>
  <c r="W8103" i="55"/>
  <c r="W8104" i="55"/>
  <c r="W8105" i="55"/>
  <c r="W8106" i="55"/>
  <c r="W8107" i="55"/>
  <c r="W8108" i="55"/>
  <c r="W8109" i="55"/>
  <c r="W8110" i="55"/>
  <c r="W8111" i="55"/>
  <c r="W8112" i="55"/>
  <c r="W8113" i="55"/>
  <c r="W8114" i="55"/>
  <c r="W8115" i="55"/>
  <c r="W8116" i="55"/>
  <c r="W8117" i="55"/>
  <c r="W8118" i="55"/>
  <c r="W8119" i="55"/>
  <c r="W8120" i="55"/>
  <c r="W8121" i="55"/>
  <c r="W8122" i="55"/>
  <c r="W8123" i="55"/>
  <c r="W8124" i="55"/>
  <c r="W8125" i="55"/>
  <c r="W8126" i="55"/>
  <c r="W8127" i="55"/>
  <c r="W8128" i="55"/>
  <c r="W8129" i="55"/>
  <c r="W8130" i="55"/>
  <c r="W8131" i="55"/>
  <c r="W8132" i="55"/>
  <c r="W8133" i="55"/>
  <c r="W8134" i="55"/>
  <c r="W8135" i="55"/>
  <c r="W8136" i="55"/>
  <c r="W8137" i="55"/>
  <c r="W8138" i="55"/>
  <c r="W8139" i="55"/>
  <c r="W8140" i="55"/>
  <c r="W8141" i="55"/>
  <c r="W8142" i="55"/>
  <c r="W8143" i="55"/>
  <c r="W8144" i="55"/>
  <c r="W8145" i="55"/>
  <c r="W8146" i="55"/>
  <c r="W8147" i="55"/>
  <c r="W8148" i="55"/>
  <c r="W8149" i="55"/>
  <c r="W8150" i="55"/>
  <c r="W8151" i="55"/>
  <c r="W8152" i="55"/>
  <c r="W8153" i="55"/>
  <c r="W8154" i="55"/>
  <c r="W8155" i="55"/>
  <c r="W8156" i="55"/>
  <c r="W8157" i="55"/>
  <c r="W8158" i="55"/>
  <c r="W8159" i="55"/>
  <c r="W8160" i="55"/>
  <c r="W8161" i="55"/>
  <c r="W8162" i="55"/>
  <c r="W8163" i="55"/>
  <c r="W8164" i="55"/>
  <c r="W8165" i="55"/>
  <c r="W8166" i="55"/>
  <c r="W8167" i="55"/>
  <c r="W8168" i="55"/>
  <c r="W8169" i="55"/>
  <c r="W8170" i="55"/>
  <c r="W8171" i="55"/>
  <c r="W8172" i="55"/>
  <c r="W8173" i="55"/>
  <c r="W8174" i="55"/>
  <c r="W8175" i="55"/>
  <c r="W8176" i="55"/>
  <c r="W8177" i="55"/>
  <c r="W8178" i="55"/>
  <c r="W8179" i="55"/>
  <c r="W8180" i="55"/>
  <c r="W8181" i="55"/>
  <c r="W8182" i="55"/>
  <c r="W8183" i="55"/>
  <c r="W8184" i="55"/>
  <c r="W8185" i="55"/>
  <c r="W8186" i="55"/>
  <c r="W8187" i="55"/>
  <c r="W8188" i="55"/>
  <c r="W8189" i="55"/>
  <c r="W8190" i="55"/>
  <c r="W8191" i="55"/>
  <c r="W8192" i="55"/>
  <c r="W8193" i="55"/>
  <c r="W8194" i="55"/>
  <c r="W8195" i="55"/>
  <c r="W8196" i="55"/>
  <c r="W8197" i="55"/>
  <c r="W8198" i="55"/>
  <c r="W8199" i="55"/>
  <c r="W8200" i="55"/>
  <c r="W8201" i="55"/>
  <c r="W8202" i="55"/>
  <c r="W8203" i="55"/>
  <c r="W8204" i="55"/>
  <c r="W8205" i="55"/>
  <c r="W8206" i="55"/>
  <c r="W8207" i="55"/>
  <c r="W8208" i="55"/>
  <c r="W8209" i="55"/>
  <c r="W8210" i="55"/>
  <c r="W8211" i="55"/>
  <c r="W8212" i="55"/>
  <c r="W8213" i="55"/>
  <c r="W8214" i="55"/>
  <c r="W8215" i="55"/>
  <c r="W8216" i="55"/>
  <c r="W8217" i="55"/>
  <c r="W8218" i="55"/>
  <c r="W8219" i="55"/>
  <c r="W8220" i="55"/>
  <c r="W8221" i="55"/>
  <c r="W8222" i="55"/>
  <c r="W8223" i="55"/>
  <c r="W8224" i="55"/>
  <c r="W8225" i="55"/>
  <c r="W8226" i="55"/>
  <c r="W8227" i="55"/>
  <c r="W8228" i="55"/>
  <c r="W8229" i="55"/>
  <c r="W8230" i="55"/>
  <c r="W8231" i="55"/>
  <c r="W8232" i="55"/>
  <c r="W8233" i="55"/>
  <c r="W8234" i="55"/>
  <c r="W8235" i="55"/>
  <c r="W8236" i="55"/>
  <c r="W8237" i="55"/>
  <c r="W8238" i="55"/>
  <c r="W8239" i="55"/>
  <c r="W8240" i="55"/>
  <c r="W8241" i="55"/>
  <c r="W8242" i="55"/>
  <c r="W8243" i="55"/>
  <c r="W8244" i="55"/>
  <c r="W8245" i="55"/>
  <c r="W8246" i="55"/>
  <c r="W8247" i="55"/>
  <c r="W8248" i="55"/>
  <c r="W8249" i="55"/>
  <c r="W8250" i="55"/>
  <c r="W8251" i="55"/>
  <c r="W8252" i="55"/>
  <c r="W8253" i="55"/>
  <c r="W8254" i="55"/>
  <c r="W8255" i="55"/>
  <c r="W8256" i="55"/>
  <c r="W8257" i="55"/>
  <c r="W8258" i="55"/>
  <c r="W8259" i="55"/>
  <c r="W8260" i="55"/>
  <c r="W8261" i="55"/>
  <c r="W8262" i="55"/>
  <c r="W8263" i="55"/>
  <c r="W8264" i="55"/>
  <c r="W8265" i="55"/>
  <c r="W8266" i="55"/>
  <c r="W8267" i="55"/>
  <c r="W8268" i="55"/>
  <c r="W8269" i="55"/>
  <c r="W8270" i="55"/>
  <c r="W8271" i="55"/>
  <c r="W8272" i="55"/>
  <c r="W8273" i="55"/>
  <c r="W8274" i="55"/>
  <c r="W8275" i="55"/>
  <c r="W8276" i="55"/>
  <c r="W8277" i="55"/>
  <c r="W8278" i="55"/>
  <c r="W8279" i="55"/>
  <c r="W8280" i="55"/>
  <c r="W8281" i="55"/>
  <c r="W8282" i="55"/>
  <c r="W8283" i="55"/>
  <c r="W8284" i="55"/>
  <c r="W8285" i="55"/>
  <c r="W8286" i="55"/>
  <c r="W8287" i="55"/>
  <c r="W8288" i="55"/>
  <c r="W8289" i="55"/>
  <c r="W8290" i="55"/>
  <c r="W8291" i="55"/>
  <c r="W8292" i="55"/>
  <c r="W8293" i="55"/>
  <c r="W8294" i="55"/>
  <c r="W8295" i="55"/>
  <c r="W8296" i="55"/>
  <c r="W8297" i="55"/>
  <c r="W8298" i="55"/>
  <c r="W8299" i="55"/>
  <c r="W8300" i="55"/>
  <c r="W8301" i="55"/>
  <c r="W8302" i="55"/>
  <c r="W8303" i="55"/>
  <c r="W8304" i="55"/>
  <c r="W8305" i="55"/>
  <c r="W8306" i="55"/>
  <c r="W8307" i="55"/>
  <c r="W8308" i="55"/>
  <c r="W8309" i="55"/>
  <c r="W8310" i="55"/>
  <c r="W8311" i="55"/>
  <c r="W8312" i="55"/>
  <c r="W8313" i="55"/>
  <c r="W8314" i="55"/>
  <c r="W8315" i="55"/>
  <c r="W8316" i="55"/>
  <c r="W8317" i="55"/>
  <c r="W8318" i="55"/>
  <c r="W8319" i="55"/>
  <c r="W8320" i="55"/>
  <c r="W8321" i="55"/>
  <c r="W8322" i="55"/>
  <c r="W8323" i="55"/>
  <c r="W8324" i="55"/>
  <c r="W8325" i="55"/>
  <c r="W8326" i="55"/>
  <c r="W8327" i="55"/>
  <c r="W8328" i="55"/>
  <c r="W8329" i="55"/>
  <c r="W8330" i="55"/>
  <c r="W8331" i="55"/>
  <c r="W8332" i="55"/>
  <c r="W8333" i="55"/>
  <c r="W8334" i="55"/>
  <c r="W8335" i="55"/>
  <c r="W8336" i="55"/>
  <c r="W8337" i="55"/>
  <c r="W8338" i="55"/>
  <c r="W8339" i="55"/>
  <c r="W8340" i="55"/>
  <c r="W8341" i="55"/>
  <c r="W8342" i="55"/>
  <c r="W8343" i="55"/>
  <c r="W8344" i="55"/>
  <c r="W8345" i="55"/>
  <c r="W8346" i="55"/>
  <c r="W8347" i="55"/>
  <c r="W8348" i="55"/>
  <c r="W8349" i="55"/>
  <c r="W8350" i="55"/>
  <c r="W8351" i="55"/>
  <c r="W8352" i="55"/>
  <c r="W8353" i="55"/>
  <c r="W8354" i="55"/>
  <c r="W8355" i="55"/>
  <c r="W8356" i="55"/>
  <c r="W8357" i="55"/>
  <c r="W8358" i="55"/>
  <c r="W8359" i="55"/>
  <c r="W8360" i="55"/>
  <c r="W8361" i="55"/>
  <c r="W8362" i="55"/>
  <c r="W8363" i="55"/>
  <c r="W8364" i="55"/>
  <c r="W8365" i="55"/>
  <c r="W8366" i="55"/>
  <c r="W8367" i="55"/>
  <c r="W8368" i="55"/>
  <c r="W8369" i="55"/>
  <c r="W8370" i="55"/>
  <c r="W8371" i="55"/>
  <c r="W8372" i="55"/>
  <c r="W8373" i="55"/>
  <c r="W8374" i="55"/>
  <c r="W8375" i="55"/>
  <c r="W8376" i="55"/>
  <c r="W8377" i="55"/>
  <c r="W8378" i="55"/>
  <c r="W8379" i="55"/>
  <c r="W8380" i="55"/>
  <c r="W8381" i="55"/>
  <c r="W8382" i="55"/>
  <c r="W8383" i="55"/>
  <c r="W8384" i="55"/>
  <c r="W8385" i="55"/>
  <c r="W8386" i="55"/>
  <c r="W8387" i="55"/>
  <c r="W8388" i="55"/>
  <c r="W8389" i="55"/>
  <c r="W8390" i="55"/>
  <c r="W8391" i="55"/>
  <c r="W8392" i="55"/>
  <c r="W8393" i="55"/>
  <c r="W8394" i="55"/>
  <c r="W8395" i="55"/>
  <c r="W8396" i="55"/>
  <c r="W8397" i="55"/>
  <c r="W8398" i="55"/>
  <c r="W8399" i="55"/>
  <c r="W8400" i="55"/>
  <c r="W8401" i="55"/>
  <c r="W8402" i="55"/>
  <c r="W8403" i="55"/>
  <c r="W8404" i="55"/>
  <c r="W8405" i="55"/>
  <c r="W8406" i="55"/>
  <c r="W8407" i="55"/>
  <c r="W8408" i="55"/>
  <c r="W8409" i="55"/>
  <c r="W8410" i="55"/>
  <c r="W8411" i="55"/>
  <c r="W8412" i="55"/>
  <c r="W8413" i="55"/>
  <c r="W8414" i="55"/>
  <c r="W8415" i="55"/>
  <c r="W8416" i="55"/>
  <c r="W8417" i="55"/>
  <c r="W8418" i="55"/>
  <c r="W8419" i="55"/>
  <c r="W8420" i="55"/>
  <c r="W8421" i="55"/>
  <c r="W8422" i="55"/>
  <c r="W8423" i="55"/>
  <c r="W8424" i="55"/>
  <c r="W8425" i="55"/>
  <c r="W8426" i="55"/>
  <c r="W8427" i="55"/>
  <c r="W8428" i="55"/>
  <c r="W8429" i="55"/>
  <c r="W8430" i="55"/>
  <c r="W8431" i="55"/>
  <c r="W8432" i="55"/>
  <c r="W8433" i="55"/>
  <c r="W8434" i="55"/>
  <c r="W8435" i="55"/>
  <c r="W8436" i="55"/>
  <c r="W8437" i="55"/>
  <c r="W8438" i="55"/>
  <c r="W8439" i="55"/>
  <c r="W8440" i="55"/>
  <c r="W8441" i="55"/>
  <c r="W8442" i="55"/>
  <c r="W8443" i="55"/>
  <c r="W8444" i="55"/>
  <c r="W8445" i="55"/>
  <c r="W8446" i="55"/>
  <c r="W8447" i="55"/>
  <c r="W8448" i="55"/>
  <c r="W8449" i="55"/>
  <c r="W8450" i="55"/>
  <c r="W8451" i="55"/>
  <c r="W8452" i="55"/>
  <c r="W8453" i="55"/>
  <c r="W8454" i="55"/>
  <c r="W8455" i="55"/>
  <c r="W8456" i="55"/>
  <c r="W8457" i="55"/>
  <c r="W8458" i="55"/>
  <c r="W8459" i="55"/>
  <c r="W8460" i="55"/>
  <c r="W8461" i="55"/>
  <c r="W8462" i="55"/>
  <c r="W8463" i="55"/>
  <c r="W8464" i="55"/>
  <c r="W8465" i="55"/>
  <c r="W8466" i="55"/>
  <c r="W8467" i="55"/>
  <c r="W8468" i="55"/>
  <c r="W8469" i="55"/>
  <c r="W8470" i="55"/>
  <c r="W8471" i="55"/>
  <c r="W8472" i="55"/>
  <c r="W8473" i="55"/>
  <c r="W8474" i="55"/>
  <c r="W8475" i="55"/>
  <c r="W8476" i="55"/>
  <c r="W8477" i="55"/>
  <c r="W8478" i="55"/>
  <c r="W8479" i="55"/>
  <c r="W8480" i="55"/>
  <c r="W8481" i="55"/>
  <c r="W8482" i="55"/>
  <c r="W8483" i="55"/>
  <c r="W8484" i="55"/>
  <c r="W8485" i="55"/>
  <c r="W8486" i="55"/>
  <c r="W8487" i="55"/>
  <c r="W8488" i="55"/>
  <c r="W8489" i="55"/>
  <c r="W8490" i="55"/>
  <c r="W8491" i="55"/>
  <c r="W8492" i="55"/>
  <c r="W8493" i="55"/>
  <c r="W8494" i="55"/>
  <c r="W8495" i="55"/>
  <c r="W8496" i="55"/>
  <c r="W8497" i="55"/>
  <c r="W8498" i="55"/>
  <c r="W8499" i="55"/>
  <c r="W8500" i="55"/>
  <c r="W8501" i="55"/>
  <c r="W8502" i="55"/>
  <c r="W8503" i="55"/>
  <c r="W8504" i="55"/>
  <c r="W8505" i="55"/>
  <c r="W8506" i="55"/>
  <c r="W8507" i="55"/>
  <c r="W8508" i="55"/>
  <c r="W8509" i="55"/>
  <c r="W8510" i="55"/>
  <c r="W8511" i="55"/>
  <c r="W8512" i="55"/>
  <c r="W8513" i="55"/>
  <c r="W8514" i="55"/>
  <c r="W8515" i="55"/>
  <c r="W8516" i="55"/>
  <c r="W8517" i="55"/>
  <c r="W8518" i="55"/>
  <c r="W8519" i="55"/>
  <c r="W8520" i="55"/>
  <c r="W8521" i="55"/>
  <c r="W8522" i="55"/>
  <c r="W8523" i="55"/>
  <c r="W8524" i="55"/>
  <c r="W8525" i="55"/>
  <c r="W8526" i="55"/>
  <c r="W8527" i="55"/>
  <c r="W8528" i="55"/>
  <c r="W8529" i="55"/>
  <c r="W8530" i="55"/>
  <c r="W8531" i="55"/>
  <c r="W8532" i="55"/>
  <c r="W8533" i="55"/>
  <c r="W8534" i="55"/>
  <c r="W8535" i="55"/>
  <c r="W8536" i="55"/>
  <c r="W8537" i="55"/>
  <c r="W8538" i="55"/>
  <c r="W8539" i="55"/>
  <c r="W8540" i="55"/>
  <c r="W8541" i="55"/>
  <c r="W8542" i="55"/>
  <c r="W8543" i="55"/>
  <c r="W8544" i="55"/>
  <c r="W8545" i="55"/>
  <c r="W8546" i="55"/>
  <c r="W8547" i="55"/>
  <c r="W8548" i="55"/>
  <c r="W8549" i="55"/>
  <c r="W8550" i="55"/>
  <c r="W8551" i="55"/>
  <c r="W8552" i="55"/>
  <c r="W8553" i="55"/>
  <c r="W8554" i="55"/>
  <c r="W8555" i="55"/>
  <c r="W8556" i="55"/>
  <c r="W8557" i="55"/>
  <c r="W8558" i="55"/>
  <c r="W8559" i="55"/>
  <c r="W8560" i="55"/>
  <c r="W8561" i="55"/>
  <c r="W8562" i="55"/>
  <c r="W8563" i="55"/>
  <c r="W8564" i="55"/>
  <c r="W8565" i="55"/>
  <c r="W8566" i="55"/>
  <c r="W8567" i="55"/>
  <c r="W8568" i="55"/>
  <c r="W8569" i="55"/>
  <c r="W8570" i="55"/>
  <c r="W8571" i="55"/>
  <c r="W8572" i="55"/>
  <c r="W8573" i="55"/>
  <c r="W8574" i="55"/>
  <c r="W8575" i="55"/>
  <c r="W8576" i="55"/>
  <c r="W8577" i="55"/>
  <c r="W8578" i="55"/>
  <c r="W8579" i="55"/>
  <c r="W8580" i="55"/>
  <c r="W8581" i="55"/>
  <c r="W8582" i="55"/>
  <c r="W8583" i="55"/>
  <c r="W8584" i="55"/>
  <c r="W8585" i="55"/>
  <c r="W8586" i="55"/>
  <c r="W8587" i="55"/>
  <c r="W8588" i="55"/>
  <c r="W8589" i="55"/>
  <c r="W8590" i="55"/>
  <c r="W8591" i="55"/>
  <c r="W8592" i="55"/>
  <c r="W8593" i="55"/>
  <c r="W8594" i="55"/>
  <c r="W8595" i="55"/>
  <c r="W8596" i="55"/>
  <c r="W8597" i="55"/>
  <c r="W8598" i="55"/>
  <c r="W8599" i="55"/>
  <c r="W8600" i="55"/>
  <c r="W8601" i="55"/>
  <c r="W8602" i="55"/>
  <c r="W8603" i="55"/>
  <c r="W8604" i="55"/>
  <c r="W8605" i="55"/>
  <c r="W8606" i="55"/>
  <c r="W8607" i="55"/>
  <c r="W8608" i="55"/>
  <c r="W8609" i="55"/>
  <c r="W8610" i="55"/>
  <c r="W8611" i="55"/>
  <c r="Z8611" i="55" s="1"/>
  <c r="W8612" i="55"/>
  <c r="W8613" i="55"/>
  <c r="W8614" i="55"/>
  <c r="Z8614" i="55" s="1"/>
  <c r="W8615" i="55"/>
  <c r="Z8615" i="55" s="1"/>
  <c r="W8616" i="55"/>
  <c r="X8616" i="55" s="1"/>
  <c r="W8617" i="55"/>
  <c r="W8618" i="55"/>
  <c r="Z8618" i="55" s="1"/>
  <c r="W8619" i="55"/>
  <c r="Z8619" i="55" s="1"/>
  <c r="W8620" i="55"/>
  <c r="W8621" i="55"/>
  <c r="W8622" i="55"/>
  <c r="Z8622" i="55" s="1"/>
  <c r="W8623" i="55"/>
  <c r="Z8623" i="55" s="1"/>
  <c r="W8624" i="55"/>
  <c r="X8624" i="55" s="1"/>
  <c r="W8625" i="55"/>
  <c r="W8626" i="55"/>
  <c r="Z8626" i="55" s="1"/>
  <c r="W8627" i="55"/>
  <c r="Z8627" i="55" s="1"/>
  <c r="W8628" i="55"/>
  <c r="W8629" i="55"/>
  <c r="W8630" i="55"/>
  <c r="Z8630" i="55" s="1"/>
  <c r="W8631" i="55"/>
  <c r="Z8631" i="55" s="1"/>
  <c r="W8632" i="55"/>
  <c r="X8632" i="55" s="1"/>
  <c r="W8633" i="55"/>
  <c r="W8634" i="55"/>
  <c r="Z8634" i="55" s="1"/>
  <c r="W8635" i="55"/>
  <c r="Z8635" i="55" s="1"/>
  <c r="W8636" i="55"/>
  <c r="W8637" i="55"/>
  <c r="W8638" i="55"/>
  <c r="Z8638" i="55" s="1"/>
  <c r="W8639" i="55"/>
  <c r="Z8639" i="55" s="1"/>
  <c r="W8640" i="55"/>
  <c r="X8640" i="55" s="1"/>
  <c r="W8641" i="55"/>
  <c r="W8642" i="55"/>
  <c r="Z8642" i="55" s="1"/>
  <c r="W8643" i="55"/>
  <c r="Z8643" i="55" s="1"/>
  <c r="W8644" i="55"/>
  <c r="W8645" i="55"/>
  <c r="W8646" i="55"/>
  <c r="Z8646" i="55" s="1"/>
  <c r="W8647" i="55"/>
  <c r="Z8647" i="55" s="1"/>
  <c r="W8648" i="55"/>
  <c r="X8648" i="55" s="1"/>
  <c r="W8649" i="55"/>
  <c r="W8650" i="55"/>
  <c r="Z8650" i="55" s="1"/>
  <c r="W8651" i="55"/>
  <c r="Z8651" i="55" s="1"/>
  <c r="W8652" i="55"/>
  <c r="W8653" i="55"/>
  <c r="W8654" i="55"/>
  <c r="Z8654" i="55" s="1"/>
  <c r="W8655" i="55"/>
  <c r="Z8655" i="55" s="1"/>
  <c r="W8656" i="55"/>
  <c r="X8656" i="55" s="1"/>
  <c r="W8657" i="55"/>
  <c r="W8658" i="55"/>
  <c r="Z8658" i="55" s="1"/>
  <c r="W8659" i="55"/>
  <c r="Z8659" i="55" s="1"/>
  <c r="W8660" i="55"/>
  <c r="W8661" i="55"/>
  <c r="W8662" i="55"/>
  <c r="Z8662" i="55" s="1"/>
  <c r="W8663" i="55"/>
  <c r="Z8663" i="55" s="1"/>
  <c r="W8664" i="55"/>
  <c r="X8664" i="55" s="1"/>
  <c r="W8665" i="55"/>
  <c r="W8666" i="55"/>
  <c r="Z8666" i="55" s="1"/>
  <c r="W8667" i="55"/>
  <c r="Z8667" i="55" s="1"/>
  <c r="W8668" i="55"/>
  <c r="W8669" i="55"/>
  <c r="W8670" i="55"/>
  <c r="Z8670" i="55" s="1"/>
  <c r="W8671" i="55"/>
  <c r="Z8671" i="55" s="1"/>
  <c r="W8672" i="55"/>
  <c r="X8672" i="55" s="1"/>
  <c r="W8673" i="55"/>
  <c r="W8674" i="55"/>
  <c r="Z8674" i="55" s="1"/>
  <c r="W8675" i="55"/>
  <c r="Z8675" i="55" s="1"/>
  <c r="W8676" i="55"/>
  <c r="W8677" i="55"/>
  <c r="W8678" i="55"/>
  <c r="Z8678" i="55" s="1"/>
  <c r="W8679" i="55"/>
  <c r="Z8679" i="55" s="1"/>
  <c r="W8680" i="55"/>
  <c r="X8680" i="55" s="1"/>
  <c r="W8681" i="55"/>
  <c r="W8682" i="55"/>
  <c r="Z8682" i="55" s="1"/>
  <c r="W8683" i="55"/>
  <c r="Z8683" i="55" s="1"/>
  <c r="W8684" i="55"/>
  <c r="W8685" i="55"/>
  <c r="W8686" i="55"/>
  <c r="Z8686" i="55" s="1"/>
  <c r="W8687" i="55"/>
  <c r="Z8687" i="55" s="1"/>
  <c r="W8688" i="55"/>
  <c r="X8688" i="55" s="1"/>
  <c r="W8689" i="55"/>
  <c r="W8690" i="55"/>
  <c r="Z8690" i="55" s="1"/>
  <c r="W8691" i="55"/>
  <c r="Z8691" i="55" s="1"/>
  <c r="W8692" i="55"/>
  <c r="W8693" i="55"/>
  <c r="W8694" i="55"/>
  <c r="Z8694" i="55" s="1"/>
  <c r="W8695" i="55"/>
  <c r="Z8695" i="55" s="1"/>
  <c r="W8696" i="55"/>
  <c r="X8696" i="55" s="1"/>
  <c r="W8697" i="55"/>
  <c r="W8698" i="55"/>
  <c r="Z8698" i="55" s="1"/>
  <c r="W8699" i="55"/>
  <c r="Z8699" i="55" s="1"/>
  <c r="W8700" i="55"/>
  <c r="W8701" i="55"/>
  <c r="W8702" i="55"/>
  <c r="Z8702" i="55" s="1"/>
  <c r="W8703" i="55"/>
  <c r="Z8703" i="55" s="1"/>
  <c r="W8704" i="55"/>
  <c r="X8704" i="55" s="1"/>
  <c r="W8705" i="55"/>
  <c r="W8706" i="55"/>
  <c r="Z8706" i="55" s="1"/>
  <c r="W8707" i="55"/>
  <c r="Z8707" i="55" s="1"/>
  <c r="W8708" i="55"/>
  <c r="W8709" i="55"/>
  <c r="W8710" i="55"/>
  <c r="Z8710" i="55" s="1"/>
  <c r="W8711" i="55"/>
  <c r="Z8711" i="55" s="1"/>
  <c r="W8712" i="55"/>
  <c r="X8712" i="55" s="1"/>
  <c r="W8713" i="55"/>
  <c r="W8714" i="55"/>
  <c r="Z8714" i="55" s="1"/>
  <c r="W8715" i="55"/>
  <c r="Z8715" i="55" s="1"/>
  <c r="W8716" i="55"/>
  <c r="W8717" i="55"/>
  <c r="W8718" i="55"/>
  <c r="Z8718" i="55" s="1"/>
  <c r="W8719" i="55"/>
  <c r="Z8719" i="55" s="1"/>
  <c r="W8720" i="55"/>
  <c r="X8720" i="55" s="1"/>
  <c r="W8721" i="55"/>
  <c r="W8722" i="55"/>
  <c r="Z8722" i="55" s="1"/>
  <c r="W8723" i="55"/>
  <c r="Z8723" i="55" s="1"/>
  <c r="W8724" i="55"/>
  <c r="W8725" i="55"/>
  <c r="W8726" i="55"/>
  <c r="Z8726" i="55" s="1"/>
  <c r="W8727" i="55"/>
  <c r="Z8727" i="55" s="1"/>
  <c r="W8728" i="55"/>
  <c r="X8728" i="55" s="1"/>
  <c r="W8729" i="55"/>
  <c r="W8730" i="55"/>
  <c r="Z8730" i="55" s="1"/>
  <c r="W8731" i="55"/>
  <c r="Z8731" i="55" s="1"/>
  <c r="W8732" i="55"/>
  <c r="W8733" i="55"/>
  <c r="W8734" i="55"/>
  <c r="Z8734" i="55" s="1"/>
  <c r="W8735" i="55"/>
  <c r="Z8735" i="55" s="1"/>
  <c r="W8736" i="55"/>
  <c r="X8736" i="55" s="1"/>
  <c r="W8737" i="55"/>
  <c r="W8738" i="55"/>
  <c r="Z8738" i="55" s="1"/>
  <c r="W8739" i="55"/>
  <c r="Z8739" i="55" s="1"/>
  <c r="W8740" i="55"/>
  <c r="W8741" i="55"/>
  <c r="W8742" i="55"/>
  <c r="Z8742" i="55" s="1"/>
  <c r="W8743" i="55"/>
  <c r="Z8743" i="55" s="1"/>
  <c r="W8744" i="55"/>
  <c r="X8744" i="55" s="1"/>
  <c r="W8745" i="55"/>
  <c r="W8746" i="55"/>
  <c r="Z8746" i="55" s="1"/>
  <c r="W8747" i="55"/>
  <c r="Z8747" i="55" s="1"/>
  <c r="W8748" i="55"/>
  <c r="W8749" i="55"/>
  <c r="W8750" i="55"/>
  <c r="Z8750" i="55" s="1"/>
  <c r="W8751" i="55"/>
  <c r="Z8751" i="55" s="1"/>
  <c r="W8752" i="55"/>
  <c r="X8752" i="55" s="1"/>
  <c r="W8753" i="55"/>
  <c r="W8754" i="55"/>
  <c r="Z8754" i="55" s="1"/>
  <c r="W8755" i="55"/>
  <c r="Z8755" i="55" s="1"/>
  <c r="W8756" i="55"/>
  <c r="W8757" i="55"/>
  <c r="W8758" i="55"/>
  <c r="Z8758" i="55" s="1"/>
  <c r="W8759" i="55"/>
  <c r="Z8759" i="55" s="1"/>
  <c r="W8760" i="55"/>
  <c r="X8760" i="55" s="1"/>
  <c r="W8761" i="55"/>
  <c r="W8762" i="55"/>
  <c r="Z8762" i="55" s="1"/>
  <c r="W8763" i="55"/>
  <c r="Z8763" i="55" s="1"/>
  <c r="W8764" i="55"/>
  <c r="W8765" i="55"/>
  <c r="W8766" i="55"/>
  <c r="Z8766" i="55" s="1"/>
  <c r="W8767" i="55"/>
  <c r="Z8767" i="55" s="1"/>
  <c r="W8768" i="55"/>
  <c r="X8768" i="55" s="1"/>
  <c r="W8769" i="55"/>
  <c r="Z8769" i="55" s="1"/>
  <c r="W8770" i="55"/>
  <c r="X8770" i="55" s="1"/>
  <c r="W8771" i="55"/>
  <c r="W8772" i="55"/>
  <c r="Z8772" i="55" s="1"/>
  <c r="W8773" i="55"/>
  <c r="W8774" i="55"/>
  <c r="W8775" i="55"/>
  <c r="X8775" i="55" s="1"/>
  <c r="W8776" i="55"/>
  <c r="W8777" i="55"/>
  <c r="X8777" i="55" s="1"/>
  <c r="W8778" i="55"/>
  <c r="W8779" i="55"/>
  <c r="X8779" i="55" s="1"/>
  <c r="W8780" i="55"/>
  <c r="Z8780" i="55" s="1"/>
  <c r="W8781" i="55"/>
  <c r="X8781" i="55" s="1"/>
  <c r="W8782" i="55"/>
  <c r="W8783" i="55"/>
  <c r="X8783" i="55" s="1"/>
  <c r="W8784" i="55"/>
  <c r="Z8784" i="55" s="1"/>
  <c r="W8785" i="55"/>
  <c r="Z8785" i="55" s="1"/>
  <c r="W8786" i="55"/>
  <c r="W8787" i="55"/>
  <c r="W8788" i="55"/>
  <c r="W8789" i="55"/>
  <c r="X8789" i="55" s="1"/>
  <c r="W8790" i="55"/>
  <c r="W8791" i="55"/>
  <c r="X8791" i="55" s="1"/>
  <c r="W8792" i="55"/>
  <c r="W8793" i="55"/>
  <c r="Z8793" i="55" s="1"/>
  <c r="W8794" i="55"/>
  <c r="Z8794" i="55" s="1"/>
  <c r="W8795" i="55"/>
  <c r="Z8795" i="55" s="1"/>
  <c r="W8796" i="55"/>
  <c r="X8796" i="55" s="1"/>
  <c r="W8797" i="55"/>
  <c r="X8797" i="55" s="1"/>
  <c r="W8798" i="55"/>
  <c r="W8799" i="55"/>
  <c r="X8799" i="55" s="1"/>
  <c r="W8800" i="55"/>
  <c r="W8801" i="55"/>
  <c r="Z8801" i="55" s="1"/>
  <c r="W8802" i="55"/>
  <c r="W8803" i="55"/>
  <c r="X8803" i="55" s="1"/>
  <c r="W8804" i="55"/>
  <c r="W8805" i="55"/>
  <c r="X8805" i="55" s="1"/>
  <c r="W8806" i="55"/>
  <c r="W8807" i="55"/>
  <c r="X8807" i="55" s="1"/>
  <c r="W8808" i="55"/>
  <c r="Z8808" i="55" s="1"/>
  <c r="W8809" i="55"/>
  <c r="Z8809" i="55" s="1"/>
  <c r="W8810" i="55"/>
  <c r="W8811" i="55"/>
  <c r="W8812" i="55"/>
  <c r="Z8812" i="55" s="1"/>
  <c r="W8813" i="55"/>
  <c r="X8813" i="55" s="1"/>
  <c r="W8814" i="55"/>
  <c r="Z8814" i="55" s="1"/>
  <c r="W8815" i="55"/>
  <c r="X8815" i="55" s="1"/>
  <c r="W8816" i="55"/>
  <c r="W8817" i="55"/>
  <c r="W8818" i="55"/>
  <c r="W8819" i="55"/>
  <c r="W8820" i="55"/>
  <c r="W8821" i="55"/>
  <c r="X8821" i="55" s="1"/>
  <c r="W8822" i="55"/>
  <c r="W8823" i="55"/>
  <c r="X8823" i="55" s="1"/>
  <c r="W8824" i="55"/>
  <c r="W8825" i="55"/>
  <c r="Z8825" i="55" s="1"/>
  <c r="W8826" i="55"/>
  <c r="W8827" i="55"/>
  <c r="Z8827" i="55" s="1"/>
  <c r="W8828" i="55"/>
  <c r="Z8828" i="55" s="1"/>
  <c r="W8829" i="55"/>
  <c r="X8829" i="55" s="1"/>
  <c r="W8830" i="55"/>
  <c r="Z8830" i="55" s="1"/>
  <c r="W8831" i="55"/>
  <c r="X8831" i="55" s="1"/>
  <c r="W8832" i="55"/>
  <c r="Z8832" i="55" s="1"/>
  <c r="W8833" i="55"/>
  <c r="W8834" i="55"/>
  <c r="W8835" i="55"/>
  <c r="W8836" i="55"/>
  <c r="W8837" i="55"/>
  <c r="X8837" i="55" s="1"/>
  <c r="W8838" i="55"/>
  <c r="W8839" i="55"/>
  <c r="X8839" i="55" s="1"/>
  <c r="W8840" i="55"/>
  <c r="W8841" i="55"/>
  <c r="Z8841" i="55" s="1"/>
  <c r="W8842" i="55"/>
  <c r="W8843" i="55"/>
  <c r="Z8843" i="55" s="1"/>
  <c r="W8844" i="55"/>
  <c r="W8845" i="55"/>
  <c r="X8845" i="55" s="1"/>
  <c r="W8846" i="55"/>
  <c r="Z8846" i="55" s="1"/>
  <c r="W8847" i="55"/>
  <c r="X8847" i="55" s="1"/>
  <c r="W8848" i="55"/>
  <c r="W8849" i="55"/>
  <c r="Z8849" i="55" s="1"/>
  <c r="W8850" i="55"/>
  <c r="W8851" i="55"/>
  <c r="W8852" i="55"/>
  <c r="Z8852" i="55" s="1"/>
  <c r="W8853" i="55"/>
  <c r="X8853" i="55" s="1"/>
  <c r="W8854" i="55"/>
  <c r="W8855" i="55"/>
  <c r="X8855" i="55" s="1"/>
  <c r="W8856" i="55"/>
  <c r="W8857" i="55"/>
  <c r="Z8857" i="55" s="1"/>
  <c r="W8858" i="55"/>
  <c r="W8859" i="55"/>
  <c r="Z8859" i="55" s="1"/>
  <c r="W8860" i="55"/>
  <c r="W8861" i="55"/>
  <c r="X8861" i="55" s="1"/>
  <c r="W8862" i="55"/>
  <c r="W8863" i="55"/>
  <c r="X8863" i="55" s="1"/>
  <c r="W8864" i="55"/>
  <c r="Z8864" i="55" s="1"/>
  <c r="W8865" i="55"/>
  <c r="Z8865" i="55" s="1"/>
  <c r="W8866" i="55"/>
  <c r="Z8866" i="55" s="1"/>
  <c r="W8867" i="55"/>
  <c r="W8868" i="55"/>
  <c r="W8869" i="55"/>
  <c r="X8869" i="55" s="1"/>
  <c r="W8870" i="55"/>
  <c r="W8871" i="55"/>
  <c r="X8871" i="55" s="1"/>
  <c r="W8872" i="55"/>
  <c r="W8873" i="55"/>
  <c r="W8874" i="55"/>
  <c r="W8875" i="55"/>
  <c r="Z8875" i="55" s="1"/>
  <c r="W8876" i="55"/>
  <c r="Z8876" i="55" s="1"/>
  <c r="W8877" i="55"/>
  <c r="W8878" i="55"/>
  <c r="W8879" i="55"/>
  <c r="X8879" i="55" s="1"/>
  <c r="W8880" i="55"/>
  <c r="Z8880" i="55" s="1"/>
  <c r="W8881" i="55"/>
  <c r="W8882" i="55"/>
  <c r="Z8882" i="55" s="1"/>
  <c r="W8883" i="55"/>
  <c r="X8883" i="55" s="1"/>
  <c r="W8884" i="55"/>
  <c r="W8885" i="55"/>
  <c r="W8886" i="55"/>
  <c r="W8887" i="55"/>
  <c r="X8887" i="55" s="1"/>
  <c r="W8888" i="55"/>
  <c r="W8889" i="55"/>
  <c r="Z8889" i="55" s="1"/>
  <c r="W8890" i="55"/>
  <c r="W8891" i="55"/>
  <c r="Z8891" i="55" s="1"/>
  <c r="W8892" i="55"/>
  <c r="W8893" i="55"/>
  <c r="X8893" i="55" s="1"/>
  <c r="W8894" i="55"/>
  <c r="W8895" i="55"/>
  <c r="X8895" i="55" s="1"/>
  <c r="W8896" i="55"/>
  <c r="Z8896" i="55" s="1"/>
  <c r="W8897" i="55"/>
  <c r="Z8897" i="55" s="1"/>
  <c r="W8898" i="55"/>
  <c r="W8899" i="55"/>
  <c r="W8900" i="55"/>
  <c r="Z8900" i="55" s="1"/>
  <c r="W8901" i="55"/>
  <c r="X8901" i="55" s="1"/>
  <c r="W8902" i="55"/>
  <c r="Z8902" i="55" s="1"/>
  <c r="W8903" i="55"/>
  <c r="X8903" i="55" s="1"/>
  <c r="W8904" i="55"/>
  <c r="W8905" i="55"/>
  <c r="Z8905" i="55" s="1"/>
  <c r="W8906" i="55"/>
  <c r="W8907" i="55"/>
  <c r="Z8907" i="55" s="1"/>
  <c r="W8908" i="55"/>
  <c r="W8909" i="55"/>
  <c r="X8909" i="55" s="1"/>
  <c r="W8910" i="55"/>
  <c r="W8911" i="55"/>
  <c r="X8911" i="55" s="1"/>
  <c r="W8912" i="55"/>
  <c r="W8913" i="55"/>
  <c r="Z8913" i="55" s="1"/>
  <c r="W8914" i="55"/>
  <c r="W8915" i="55"/>
  <c r="W8916" i="55"/>
  <c r="Z8916" i="55" s="1"/>
  <c r="W8917" i="55"/>
  <c r="X8917" i="55" s="1"/>
  <c r="W8918" i="55"/>
  <c r="Z8918" i="55" s="1"/>
  <c r="W8919" i="55"/>
  <c r="X8919" i="55" s="1"/>
  <c r="W8920" i="55"/>
  <c r="W8921" i="55"/>
  <c r="Z8921" i="55" s="1"/>
  <c r="W8922" i="55"/>
  <c r="W8923" i="55"/>
  <c r="Z8923" i="55" s="1"/>
  <c r="W8924" i="55"/>
  <c r="W8925" i="55"/>
  <c r="X8925" i="55" s="1"/>
  <c r="W8926" i="55"/>
  <c r="W8927" i="55"/>
  <c r="X8927" i="55" s="1"/>
  <c r="W8928" i="55"/>
  <c r="W8929" i="55"/>
  <c r="Z8929" i="55" s="1"/>
  <c r="W8930" i="55"/>
  <c r="W8931" i="55"/>
  <c r="W8932" i="55"/>
  <c r="Z8932" i="55" s="1"/>
  <c r="W8933" i="55"/>
  <c r="X8933" i="55" s="1"/>
  <c r="W8934" i="55"/>
  <c r="W8935" i="55"/>
  <c r="X8935" i="55" s="1"/>
  <c r="W8936" i="55"/>
  <c r="W8937" i="55"/>
  <c r="Z8937" i="55" s="1"/>
  <c r="W8938" i="55"/>
  <c r="Z8938" i="55" s="1"/>
  <c r="W8939" i="55"/>
  <c r="W8940" i="55"/>
  <c r="W8941" i="55"/>
  <c r="X8941" i="55" s="1"/>
  <c r="W8942" i="55"/>
  <c r="W8943" i="55"/>
  <c r="W8944" i="55"/>
  <c r="Z8944" i="55" s="1"/>
  <c r="W8945" i="55"/>
  <c r="W8946" i="55"/>
  <c r="W8947" i="55"/>
  <c r="X8947" i="55" s="1"/>
  <c r="W8948" i="55"/>
  <c r="Z8948" i="55" s="1"/>
  <c r="W8949" i="55"/>
  <c r="X8949" i="55" s="1"/>
  <c r="W8950" i="55"/>
  <c r="W8951" i="55"/>
  <c r="X8951" i="55" s="1"/>
  <c r="W8952" i="55"/>
  <c r="W8953" i="55"/>
  <c r="Z8953" i="55" s="1"/>
  <c r="W8954" i="55"/>
  <c r="Z8954" i="55" s="1"/>
  <c r="W8955" i="55"/>
  <c r="W8956" i="55"/>
  <c r="W8957" i="55"/>
  <c r="X8957" i="55" s="1"/>
  <c r="W8958" i="55"/>
  <c r="W8959" i="55"/>
  <c r="X8959" i="55" s="1"/>
  <c r="W8960" i="55"/>
  <c r="Z8960" i="55" s="1"/>
  <c r="W8961" i="55"/>
  <c r="Z8961" i="55" s="1"/>
  <c r="W8962" i="55"/>
  <c r="W8963" i="55"/>
  <c r="Z8963" i="55" s="1"/>
  <c r="W8964" i="55"/>
  <c r="Z8964" i="55" s="1"/>
  <c r="W8965" i="55"/>
  <c r="X8965" i="55" s="1"/>
  <c r="W8966" i="55"/>
  <c r="W8967" i="55"/>
  <c r="X8967" i="55" s="1"/>
  <c r="W8968" i="55"/>
  <c r="W8969" i="55"/>
  <c r="Z8969" i="55" s="1"/>
  <c r="W8970" i="55"/>
  <c r="W8971" i="55"/>
  <c r="Z8971" i="55" s="1"/>
  <c r="W8972" i="55"/>
  <c r="W8973" i="55"/>
  <c r="X8973" i="55" s="1"/>
  <c r="W8974" i="55"/>
  <c r="Z8974" i="55" s="1"/>
  <c r="W8975" i="55"/>
  <c r="X8975" i="55" s="1"/>
  <c r="W8976" i="55"/>
  <c r="W8977" i="55"/>
  <c r="Z8977" i="55" s="1"/>
  <c r="W8978" i="55"/>
  <c r="W8979" i="55"/>
  <c r="Z8979" i="55" s="1"/>
  <c r="W8980" i="55"/>
  <c r="Z8980" i="55" s="1"/>
  <c r="W8981" i="55"/>
  <c r="X8981" i="55" s="1"/>
  <c r="W8982" i="55"/>
  <c r="W8983" i="55"/>
  <c r="X8983" i="55" s="1"/>
  <c r="W8984" i="55"/>
  <c r="Z8984" i="55" s="1"/>
  <c r="W8985" i="55"/>
  <c r="Z8985" i="55" s="1"/>
  <c r="W8986" i="55"/>
  <c r="W8987" i="55"/>
  <c r="W8988" i="55"/>
  <c r="W8989" i="55"/>
  <c r="X8989" i="55" s="1"/>
  <c r="W8990" i="55"/>
  <c r="W8991" i="55"/>
  <c r="W8992" i="55"/>
  <c r="W8993" i="55"/>
  <c r="Z8993" i="55" s="1"/>
  <c r="W8994" i="55"/>
  <c r="W8995" i="55"/>
  <c r="Z8995" i="55" s="1"/>
  <c r="W8996" i="55"/>
  <c r="Z8996" i="55" s="1"/>
  <c r="W8997" i="55"/>
  <c r="X8997" i="55" s="1"/>
  <c r="W8998" i="55"/>
  <c r="Z8998" i="55" s="1"/>
  <c r="W8999" i="55"/>
  <c r="X8999" i="55" s="1"/>
  <c r="W9000" i="55"/>
  <c r="W9001" i="55"/>
  <c r="Z9001" i="55" s="1"/>
  <c r="W9002" i="55"/>
  <c r="W9003" i="55"/>
  <c r="Z9003" i="55" s="1"/>
  <c r="W9004" i="55"/>
  <c r="Z9004" i="55" s="1"/>
  <c r="W9005" i="55"/>
  <c r="X9005" i="55" s="1"/>
  <c r="W9006" i="55"/>
  <c r="W9007" i="55"/>
  <c r="X9007" i="55" s="1"/>
  <c r="W9008" i="55"/>
  <c r="W9009" i="55"/>
  <c r="Z9009" i="55" s="1"/>
  <c r="W9010" i="55"/>
  <c r="W9011" i="55"/>
  <c r="W9012" i="55"/>
  <c r="W9013" i="55"/>
  <c r="X9013" i="55" s="1"/>
  <c r="W9014" i="55"/>
  <c r="W9015" i="55"/>
  <c r="X9015" i="55" s="1"/>
  <c r="W9016" i="55"/>
  <c r="Z9016" i="55" s="1"/>
  <c r="W9017" i="55"/>
  <c r="Z9017" i="55" s="1"/>
  <c r="W9018" i="55"/>
  <c r="Z9018" i="55" s="1"/>
  <c r="W9019" i="55"/>
  <c r="W9020" i="55"/>
  <c r="Z9020" i="55" s="1"/>
  <c r="W9021" i="55"/>
  <c r="X9021" i="55" s="1"/>
  <c r="W9022" i="55"/>
  <c r="W9023" i="55"/>
  <c r="X9023" i="55" s="1"/>
  <c r="W9024" i="55"/>
  <c r="W9025" i="55"/>
  <c r="Z9025" i="55" s="1"/>
  <c r="W9026" i="55"/>
  <c r="W9027" i="55"/>
  <c r="Z9027" i="55" s="1"/>
  <c r="W9028" i="55"/>
  <c r="W9029" i="55"/>
  <c r="X9029" i="55" s="1"/>
  <c r="W9030" i="55"/>
  <c r="W9031" i="55"/>
  <c r="X9031" i="55" s="1"/>
  <c r="W9032" i="55"/>
  <c r="Z9032" i="55" s="1"/>
  <c r="W9033" i="55"/>
  <c r="Z9033" i="55" s="1"/>
  <c r="W9034" i="55"/>
  <c r="Z9034" i="55" s="1"/>
  <c r="W9035" i="55"/>
  <c r="W9036" i="55"/>
  <c r="Z9036" i="55" s="1"/>
  <c r="W9037" i="55"/>
  <c r="X9037" i="55" s="1"/>
  <c r="W9038" i="55"/>
  <c r="W9039" i="55"/>
  <c r="X9039" i="55" s="1"/>
  <c r="W9040" i="55"/>
  <c r="W9041" i="55"/>
  <c r="Z9041" i="55" s="1"/>
  <c r="W9042" i="55"/>
  <c r="W9043" i="55"/>
  <c r="Z9043" i="55" s="1"/>
  <c r="W9044" i="55"/>
  <c r="W9045" i="55"/>
  <c r="X9045" i="55" s="1"/>
  <c r="W9046" i="55"/>
  <c r="W9047" i="55"/>
  <c r="X9047" i="55" s="1"/>
  <c r="W9048" i="55"/>
  <c r="W9049" i="55"/>
  <c r="Z9049" i="55" s="1"/>
  <c r="W9050" i="55"/>
  <c r="W9051" i="55"/>
  <c r="W9052" i="55"/>
  <c r="W9053" i="55"/>
  <c r="X9053" i="55" s="1"/>
  <c r="W9054" i="55"/>
  <c r="W9055" i="55"/>
  <c r="W9056" i="55"/>
  <c r="Z9056" i="55" s="1"/>
  <c r="W9057" i="55"/>
  <c r="W9058" i="55"/>
  <c r="Z9058" i="55" s="1"/>
  <c r="W9059" i="55"/>
  <c r="Z9059" i="55" s="1"/>
  <c r="W9060" i="55"/>
  <c r="Z9060" i="55" s="1"/>
  <c r="W9061" i="55"/>
  <c r="W9062" i="55"/>
  <c r="W9063" i="55"/>
  <c r="X9063" i="55" s="1"/>
  <c r="W9064" i="55"/>
  <c r="W9065" i="55"/>
  <c r="Z9065" i="55" s="1"/>
  <c r="W9066" i="55"/>
  <c r="W9067" i="55"/>
  <c r="W9068" i="55"/>
  <c r="W9069" i="55"/>
  <c r="X9069" i="55" s="1"/>
  <c r="W9070" i="55"/>
  <c r="W9071" i="55"/>
  <c r="X9071" i="55" s="1"/>
  <c r="W9072" i="55"/>
  <c r="Z9072" i="55" s="1"/>
  <c r="W9073" i="55"/>
  <c r="Z9073" i="55" s="1"/>
  <c r="W9074" i="55"/>
  <c r="W9075" i="55"/>
  <c r="W9076" i="55"/>
  <c r="W9077" i="55"/>
  <c r="X9077" i="55" s="1"/>
  <c r="W9078" i="55"/>
  <c r="Z9078" i="55" s="1"/>
  <c r="W9079" i="55"/>
  <c r="X9079" i="55" s="1"/>
  <c r="W9080" i="55"/>
  <c r="Z9080" i="55" s="1"/>
  <c r="W9081" i="55"/>
  <c r="Z9081" i="55" s="1"/>
  <c r="W9082" i="55"/>
  <c r="W9083" i="55"/>
  <c r="W9084" i="55"/>
  <c r="W9085" i="55"/>
  <c r="X9085" i="55" s="1"/>
  <c r="W9086" i="55"/>
  <c r="W9087" i="55"/>
  <c r="X9087" i="55" s="1"/>
  <c r="W9088" i="55"/>
  <c r="W9089" i="55"/>
  <c r="Z9089" i="55" s="1"/>
  <c r="W9090" i="55"/>
  <c r="W9091" i="55"/>
  <c r="X9091" i="55" s="1"/>
  <c r="W9092" i="55"/>
  <c r="Z9092" i="55" s="1"/>
  <c r="W9093" i="55"/>
  <c r="X9093" i="55" s="1"/>
  <c r="W9094" i="55"/>
  <c r="W9095" i="55"/>
  <c r="X9095" i="55" s="1"/>
  <c r="W9096" i="55"/>
  <c r="Z9096" i="55" s="1"/>
  <c r="W9097" i="55"/>
  <c r="Z9097" i="55" s="1"/>
  <c r="W9098" i="55"/>
  <c r="Z9098" i="55" s="1"/>
  <c r="W9099" i="55"/>
  <c r="W9100" i="55"/>
  <c r="W9101" i="55"/>
  <c r="X9101" i="55" s="1"/>
  <c r="W9102" i="55"/>
  <c r="W9103" i="55"/>
  <c r="W9104" i="55"/>
  <c r="W9105" i="55"/>
  <c r="Z9105" i="55" s="1"/>
  <c r="W9106" i="55"/>
  <c r="W9107" i="55"/>
  <c r="W9108" i="55"/>
  <c r="W9109" i="55"/>
  <c r="X9109" i="55" s="1"/>
  <c r="W9110" i="55"/>
  <c r="W9111" i="55"/>
  <c r="W9112" i="55"/>
  <c r="Z9112" i="55" s="1"/>
  <c r="W9113" i="55"/>
  <c r="Z9113" i="55" s="1"/>
  <c r="W9114" i="55"/>
  <c r="Z9114" i="55" s="1"/>
  <c r="W9115" i="55"/>
  <c r="W9116" i="55"/>
  <c r="Z9116" i="55" s="1"/>
  <c r="W9117" i="55"/>
  <c r="X9117" i="55" s="1"/>
  <c r="W9118" i="55"/>
  <c r="W9119" i="55"/>
  <c r="X9119" i="55" s="1"/>
  <c r="W9120" i="55"/>
  <c r="W9121" i="55"/>
  <c r="W9122" i="55"/>
  <c r="W9123" i="55"/>
  <c r="W9124" i="55"/>
  <c r="W9125" i="55"/>
  <c r="X9125" i="55" s="1"/>
  <c r="W9126" i="55"/>
  <c r="W9127" i="55"/>
  <c r="W9128" i="55"/>
  <c r="Z9128" i="55" s="1"/>
  <c r="W9129" i="55"/>
  <c r="Z9129" i="55" s="1"/>
  <c r="W9130" i="55"/>
  <c r="Z9130" i="55" s="1"/>
  <c r="W9131" i="55"/>
  <c r="W9132" i="55"/>
  <c r="W9133" i="55"/>
  <c r="X9133" i="55" s="1"/>
  <c r="W9134" i="55"/>
  <c r="W9135" i="55"/>
  <c r="W9136" i="55"/>
  <c r="Z9136" i="55" s="1"/>
  <c r="W9137" i="55"/>
  <c r="Z9137" i="55" s="1"/>
  <c r="W9138" i="55"/>
  <c r="W9139" i="55"/>
  <c r="W9140" i="55"/>
  <c r="W9141" i="55"/>
  <c r="X9141" i="55" s="1"/>
  <c r="W9142" i="55"/>
  <c r="W9143" i="55"/>
  <c r="W9144" i="55"/>
  <c r="W9145" i="55"/>
  <c r="Z9145" i="55" s="1"/>
  <c r="W9146" i="55"/>
  <c r="Z9146" i="55" s="1"/>
  <c r="W9147" i="55"/>
  <c r="W9148" i="55"/>
  <c r="W9149" i="55"/>
  <c r="X9149" i="55" s="1"/>
  <c r="W9150" i="55"/>
  <c r="W9151" i="55"/>
  <c r="X9151" i="55" s="1"/>
  <c r="W9152" i="55"/>
  <c r="Z9152" i="55" s="1"/>
  <c r="W9153" i="55"/>
  <c r="Z9153" i="55" s="1"/>
  <c r="W9154" i="55"/>
  <c r="W9155" i="55"/>
  <c r="X9155" i="55" s="1"/>
  <c r="W9156" i="55"/>
  <c r="Z9156" i="55" s="1"/>
  <c r="W9157" i="55"/>
  <c r="X9157" i="55" s="1"/>
  <c r="W9158" i="55"/>
  <c r="W9159" i="55"/>
  <c r="X9159" i="55" s="1"/>
  <c r="W9160" i="55"/>
  <c r="W9161" i="55"/>
  <c r="Z9161" i="55" s="1"/>
  <c r="W9162" i="55"/>
  <c r="W9163" i="55"/>
  <c r="W9164" i="55"/>
  <c r="W9165" i="55"/>
  <c r="X9165" i="55" s="1"/>
  <c r="W9166" i="55"/>
  <c r="Z9166" i="55" s="1"/>
  <c r="W9167" i="55"/>
  <c r="W9168" i="55"/>
  <c r="Z9168" i="55" s="1"/>
  <c r="W9169" i="55"/>
  <c r="Z9169" i="55" s="1"/>
  <c r="W9170" i="55"/>
  <c r="W9171" i="55"/>
  <c r="W9172" i="55"/>
  <c r="W9173" i="55"/>
  <c r="X9173" i="55" s="1"/>
  <c r="W9174" i="55"/>
  <c r="W9175" i="55"/>
  <c r="W9176" i="55"/>
  <c r="Z9176" i="55" s="1"/>
  <c r="W9177" i="55"/>
  <c r="Z9177" i="55" s="1"/>
  <c r="W9178" i="55"/>
  <c r="W9179" i="55"/>
  <c r="W9180" i="55"/>
  <c r="W9181" i="55"/>
  <c r="X9181" i="55" s="1"/>
  <c r="W9182" i="55"/>
  <c r="Z9182" i="55" s="1"/>
  <c r="W9183" i="55"/>
  <c r="X9183" i="55" s="1"/>
  <c r="W9184" i="55"/>
  <c r="W9185" i="55"/>
  <c r="Z9185" i="55" s="1"/>
  <c r="W9186" i="55"/>
  <c r="W9187" i="55"/>
  <c r="W9188" i="55"/>
  <c r="Z9188" i="55" s="1"/>
  <c r="W9189" i="55"/>
  <c r="X9189" i="55" s="1"/>
  <c r="W9190" i="55"/>
  <c r="W9191" i="55"/>
  <c r="X9191" i="55" s="1"/>
  <c r="W9192" i="55"/>
  <c r="Z9192" i="55" s="1"/>
  <c r="W9193" i="55"/>
  <c r="Z9193" i="55" s="1"/>
  <c r="W9194" i="55"/>
  <c r="W9195" i="55"/>
  <c r="W9196" i="55"/>
  <c r="W9197" i="55"/>
  <c r="X9197" i="55" s="1"/>
  <c r="W9198" i="55"/>
  <c r="Z9198" i="55" s="1"/>
  <c r="W9199" i="55"/>
  <c r="X9199" i="55" s="1"/>
  <c r="W9200" i="55"/>
  <c r="W9201" i="55"/>
  <c r="W9202" i="55"/>
  <c r="W9203" i="55"/>
  <c r="Z9203" i="55" s="1"/>
  <c r="W9204" i="55"/>
  <c r="W9205" i="55"/>
  <c r="W9206" i="55"/>
  <c r="W9207" i="55"/>
  <c r="X9207" i="55" s="1"/>
  <c r="W9208" i="55"/>
  <c r="W9209" i="55"/>
  <c r="Z9209" i="55" s="1"/>
  <c r="W9210" i="55"/>
  <c r="W9211" i="55"/>
  <c r="Z9211" i="55" s="1"/>
  <c r="W9212" i="55"/>
  <c r="Z9212" i="55" s="1"/>
  <c r="W9213" i="55"/>
  <c r="X9213" i="55" s="1"/>
  <c r="W9214" i="55"/>
  <c r="W9215" i="55"/>
  <c r="X9215" i="55" s="1"/>
  <c r="W9216" i="55"/>
  <c r="Z9216" i="55" s="1"/>
  <c r="W9217" i="55"/>
  <c r="Z9217" i="55" s="1"/>
  <c r="W9218" i="55"/>
  <c r="W9219" i="55"/>
  <c r="X9219" i="55" s="1"/>
  <c r="W9220" i="55"/>
  <c r="W9221" i="55"/>
  <c r="X9221" i="55" s="1"/>
  <c r="W9222" i="55"/>
  <c r="Z9222" i="55" s="1"/>
  <c r="W9223" i="55"/>
  <c r="X9223" i="55" s="1"/>
  <c r="W9224" i="55"/>
  <c r="W9225" i="55"/>
  <c r="Z9225" i="55" s="1"/>
  <c r="W9226" i="55"/>
  <c r="W9227" i="55"/>
  <c r="W9228" i="55"/>
  <c r="Z9228" i="55" s="1"/>
  <c r="W9229" i="55"/>
  <c r="X9229" i="55" s="1"/>
  <c r="W9230" i="55"/>
  <c r="W9231" i="55"/>
  <c r="W9232" i="55"/>
  <c r="Z9232" i="55" s="1"/>
  <c r="W9233" i="55"/>
  <c r="Z9233" i="55" s="1"/>
  <c r="W9234" i="55"/>
  <c r="W9235" i="55"/>
  <c r="X9235" i="55" s="1"/>
  <c r="W9236" i="55"/>
  <c r="W9237" i="55"/>
  <c r="X9237" i="55" s="1"/>
  <c r="W9238" i="55"/>
  <c r="W9239" i="55"/>
  <c r="W9240" i="55"/>
  <c r="W9241" i="55"/>
  <c r="Z9241" i="55" s="1"/>
  <c r="W9242" i="55"/>
  <c r="Z9242" i="55" s="1"/>
  <c r="W9243" i="55"/>
  <c r="Z9243" i="55" s="1"/>
  <c r="W9244" i="55"/>
  <c r="Z9244" i="55" s="1"/>
  <c r="W9245" i="55"/>
  <c r="X9245" i="55" s="1"/>
  <c r="W9246" i="55"/>
  <c r="W9247" i="55"/>
  <c r="W9248" i="55"/>
  <c r="Z9248" i="55" s="1"/>
  <c r="W9249" i="55"/>
  <c r="Z9249" i="55" s="1"/>
  <c r="W9250" i="55"/>
  <c r="W9251" i="55"/>
  <c r="Z9251" i="55" s="1"/>
  <c r="W9252" i="55"/>
  <c r="W9253" i="55"/>
  <c r="X9253" i="55" s="1"/>
  <c r="W9254" i="55"/>
  <c r="W9255" i="55"/>
  <c r="W9256" i="55"/>
  <c r="W9257" i="55"/>
  <c r="Z9257" i="55" s="1"/>
  <c r="W9258" i="55"/>
  <c r="Z9258" i="55" s="1"/>
  <c r="W9259" i="55"/>
  <c r="X9259" i="55" s="1"/>
  <c r="W9260" i="55"/>
  <c r="Z9260" i="55" s="1"/>
  <c r="W9261" i="55"/>
  <c r="X9261" i="55" s="1"/>
  <c r="W9262" i="55"/>
  <c r="Z9262" i="55" s="1"/>
  <c r="W9263" i="55"/>
  <c r="X9263" i="55" s="1"/>
  <c r="W9264" i="55"/>
  <c r="Z9264" i="55" s="1"/>
  <c r="W9265" i="55"/>
  <c r="Z9265" i="55" s="1"/>
  <c r="W9266" i="55"/>
  <c r="W9267" i="55"/>
  <c r="Z9267" i="55" s="1"/>
  <c r="W9268" i="55"/>
  <c r="W9269" i="55"/>
  <c r="X9269" i="55" s="1"/>
  <c r="W9270" i="55"/>
  <c r="W9271" i="55"/>
  <c r="Z9271" i="55" s="1"/>
  <c r="W9272" i="55"/>
  <c r="W9273" i="55"/>
  <c r="Z9273" i="55" s="1"/>
  <c r="W9274" i="55"/>
  <c r="W9275" i="55"/>
  <c r="Z9275" i="55" s="1"/>
  <c r="W9276" i="55"/>
  <c r="Z9276" i="55" s="1"/>
  <c r="W9277" i="55"/>
  <c r="X9277" i="55" s="1"/>
  <c r="W9278" i="55"/>
  <c r="Z9278" i="55" s="1"/>
  <c r="W9279" i="55"/>
  <c r="Z9279" i="55" s="1"/>
  <c r="W9280" i="55"/>
  <c r="Z9280" i="55" s="1"/>
  <c r="W9281" i="55"/>
  <c r="Z9281" i="55" s="1"/>
  <c r="W9282" i="55"/>
  <c r="W9283" i="55"/>
  <c r="Z9283" i="55" s="1"/>
  <c r="W9284" i="55"/>
  <c r="W9285" i="55"/>
  <c r="X9285" i="55" s="1"/>
  <c r="W9286" i="55"/>
  <c r="W9287" i="55"/>
  <c r="Z9287" i="55" s="1"/>
  <c r="W9288" i="55"/>
  <c r="W9289" i="55"/>
  <c r="Z9289" i="55" s="1"/>
  <c r="W9290" i="55"/>
  <c r="W9291" i="55"/>
  <c r="Z9291" i="55" s="1"/>
  <c r="W9292" i="55"/>
  <c r="Z9292" i="55" s="1"/>
  <c r="W9293" i="55"/>
  <c r="X9293" i="55" s="1"/>
  <c r="W9294" i="55"/>
  <c r="Z9294" i="55" s="1"/>
  <c r="W9295" i="55"/>
  <c r="Z9295" i="55" s="1"/>
  <c r="W9296" i="55"/>
  <c r="Z9296" i="55" s="1"/>
  <c r="W9297" i="55"/>
  <c r="Z9297" i="55" s="1"/>
  <c r="W9298" i="55"/>
  <c r="W9299" i="55"/>
  <c r="W9300" i="55"/>
  <c r="W9301" i="55"/>
  <c r="X9301" i="55" s="1"/>
  <c r="W9302" i="55"/>
  <c r="W9303" i="55"/>
  <c r="W9304" i="55"/>
  <c r="W9305" i="55"/>
  <c r="Z9305" i="55" s="1"/>
  <c r="W9306" i="55"/>
  <c r="W9307" i="55"/>
  <c r="Z9307" i="55" s="1"/>
  <c r="W9308" i="55"/>
  <c r="Z9308" i="55" s="1"/>
  <c r="W9309" i="55"/>
  <c r="X9309" i="55" s="1"/>
  <c r="W9310" i="55"/>
  <c r="W9311" i="55"/>
  <c r="W9312" i="55"/>
  <c r="Z9312" i="55" s="1"/>
  <c r="W9313" i="55"/>
  <c r="Z9313" i="55" s="1"/>
  <c r="W9314" i="55"/>
  <c r="Z9314" i="55" s="1"/>
  <c r="W9315" i="55"/>
  <c r="W9316" i="55"/>
  <c r="W9317" i="55"/>
  <c r="X9317" i="55" s="1"/>
  <c r="W9318" i="55"/>
  <c r="W9319" i="55"/>
  <c r="W9320" i="55"/>
  <c r="W9321" i="55"/>
  <c r="Z9321" i="55" s="1"/>
  <c r="W9322" i="55"/>
  <c r="W9323" i="55"/>
  <c r="X9323" i="55" s="1"/>
  <c r="W9324" i="55"/>
  <c r="W9325" i="55"/>
  <c r="X9325" i="55" s="1"/>
  <c r="W9326" i="55"/>
  <c r="W9327" i="55"/>
  <c r="X9327" i="55" s="1"/>
  <c r="W9328" i="55"/>
  <c r="Z9328" i="55" s="1"/>
  <c r="W9329" i="55"/>
  <c r="Z9329" i="55" s="1"/>
  <c r="W9330" i="55"/>
  <c r="Z9330" i="55" s="1"/>
  <c r="W9331" i="55"/>
  <c r="W9332" i="55"/>
  <c r="Z9332" i="55" s="1"/>
  <c r="W9333" i="55"/>
  <c r="X9333" i="55" s="1"/>
  <c r="W9334" i="55"/>
  <c r="W9335" i="55"/>
  <c r="W9336" i="55"/>
  <c r="W9337" i="55"/>
  <c r="Z9337" i="55" s="1"/>
  <c r="W9338" i="55"/>
  <c r="W9339" i="55"/>
  <c r="W9340" i="55"/>
  <c r="W9341" i="55"/>
  <c r="X9341" i="55" s="1"/>
  <c r="W9342" i="55"/>
  <c r="W9343" i="55"/>
  <c r="W9344" i="55"/>
  <c r="W9345" i="55"/>
  <c r="Z9345" i="55" s="1"/>
  <c r="W9346" i="55"/>
  <c r="Z9346" i="55" s="1"/>
  <c r="W9347" i="55"/>
  <c r="Z9347" i="55" s="1"/>
  <c r="W9348" i="55"/>
  <c r="W9349" i="55"/>
  <c r="X9349" i="55" s="1"/>
  <c r="W9350" i="55"/>
  <c r="W9351" i="55"/>
  <c r="W9352" i="55"/>
  <c r="Z9352" i="55" s="1"/>
  <c r="W9353" i="55"/>
  <c r="Z9353" i="55" s="1"/>
  <c r="W9354" i="55"/>
  <c r="Z9354" i="55" s="1"/>
  <c r="W9355" i="55"/>
  <c r="X9355" i="55" s="1"/>
  <c r="W9356" i="55"/>
  <c r="Z9356" i="55" s="1"/>
  <c r="W9357" i="55"/>
  <c r="X9357" i="55" s="1"/>
  <c r="W9358" i="55"/>
  <c r="W9359" i="55"/>
  <c r="Z9359" i="55" s="1"/>
  <c r="W9360" i="55"/>
  <c r="W9361" i="55"/>
  <c r="Z9361" i="55" s="1"/>
  <c r="W9362" i="55"/>
  <c r="W9363" i="55"/>
  <c r="X9363" i="55" s="1"/>
  <c r="W9364" i="55"/>
  <c r="W9365" i="55"/>
  <c r="X9365" i="55" s="1"/>
  <c r="W9366" i="55"/>
  <c r="W9367" i="55"/>
  <c r="X9367" i="55" s="1"/>
  <c r="W9368" i="55"/>
  <c r="Z9368" i="55" s="1"/>
  <c r="W9369" i="55"/>
  <c r="Z9369" i="55" s="1"/>
  <c r="W9370" i="55"/>
  <c r="W9371" i="55"/>
  <c r="X9371" i="55" s="1"/>
  <c r="W9372" i="55"/>
  <c r="Z9372" i="55" s="1"/>
  <c r="W9373" i="55"/>
  <c r="X9373" i="55" s="1"/>
  <c r="W9374" i="55"/>
  <c r="W9375" i="55"/>
  <c r="X9375" i="55" s="1"/>
  <c r="W9376" i="55"/>
  <c r="W9377" i="55"/>
  <c r="Z9377" i="55" s="1"/>
  <c r="W9378" i="55"/>
  <c r="W9379" i="55"/>
  <c r="W9380" i="55"/>
  <c r="W9381" i="55"/>
  <c r="X9381" i="55" s="1"/>
  <c r="W9382" i="55"/>
  <c r="Z9382" i="55" s="1"/>
  <c r="W9383" i="55"/>
  <c r="W9384" i="55"/>
  <c r="W9385" i="55"/>
  <c r="Z9385" i="55" s="1"/>
  <c r="W9386" i="55"/>
  <c r="Z9386" i="55" s="1"/>
  <c r="W9387" i="55"/>
  <c r="X9387" i="55" s="1"/>
  <c r="W9388" i="55"/>
  <c r="Z9388" i="55" s="1"/>
  <c r="W9389" i="55"/>
  <c r="X9389" i="55" s="1"/>
  <c r="W9390" i="55"/>
  <c r="W9391" i="55"/>
  <c r="X9391" i="55" s="1"/>
  <c r="W9392" i="55"/>
  <c r="Z9392" i="55" s="1"/>
  <c r="W9393" i="55"/>
  <c r="Z9393" i="55" s="1"/>
  <c r="W9394" i="55"/>
  <c r="W9395" i="55"/>
  <c r="X9395" i="55" s="1"/>
  <c r="W9396" i="55"/>
  <c r="W9397" i="55"/>
  <c r="X9397" i="55" s="1"/>
  <c r="W9398" i="55"/>
  <c r="W9399" i="55"/>
  <c r="X9399" i="55" s="1"/>
  <c r="W9400" i="55"/>
  <c r="W9401" i="55"/>
  <c r="Z9401" i="55" s="1"/>
  <c r="W9402" i="55"/>
  <c r="W9403" i="55"/>
  <c r="W9404" i="55"/>
  <c r="W9405" i="55"/>
  <c r="X9405" i="55" s="1"/>
  <c r="W9406" i="55"/>
  <c r="Z9406" i="55" s="1"/>
  <c r="W9407" i="55"/>
  <c r="W9408" i="55"/>
  <c r="W9409" i="55"/>
  <c r="Z9409" i="55" s="1"/>
  <c r="W9410" i="55"/>
  <c r="W9411" i="55"/>
  <c r="Z9411" i="55" s="1"/>
  <c r="W9412" i="55"/>
  <c r="Z9412" i="55" s="1"/>
  <c r="W9413" i="55"/>
  <c r="X9413" i="55" s="1"/>
  <c r="W9414" i="55"/>
  <c r="W9415" i="55"/>
  <c r="W9416" i="55"/>
  <c r="Z9416" i="55" s="1"/>
  <c r="W9417" i="55"/>
  <c r="Z9417" i="55" s="1"/>
  <c r="W9418" i="55"/>
  <c r="W9419" i="55"/>
  <c r="W9420" i="55"/>
  <c r="W9421" i="55"/>
  <c r="W9422" i="55"/>
  <c r="W9423" i="55"/>
  <c r="X9423" i="55" s="1"/>
  <c r="W9424" i="55"/>
  <c r="W9425" i="55"/>
  <c r="Z9425" i="55" s="1"/>
  <c r="W9426" i="55"/>
  <c r="Z9426" i="55" s="1"/>
  <c r="W9427" i="55"/>
  <c r="X9427" i="55" s="1"/>
  <c r="W9428" i="55"/>
  <c r="W9429" i="55"/>
  <c r="X9429" i="55" s="1"/>
  <c r="W9430" i="55"/>
  <c r="W9431" i="55"/>
  <c r="X9431" i="55" s="1"/>
  <c r="W9432" i="55"/>
  <c r="Z9432" i="55" s="1"/>
  <c r="W9433" i="55"/>
  <c r="Z9433" i="55" s="1"/>
  <c r="W9434" i="55"/>
  <c r="W9435" i="55"/>
  <c r="X9435" i="55" s="1"/>
  <c r="W9436" i="55"/>
  <c r="Z9436" i="55" s="1"/>
  <c r="W9437" i="55"/>
  <c r="X9437" i="55" s="1"/>
  <c r="W9438" i="55"/>
  <c r="W9439" i="55"/>
  <c r="X9439" i="55" s="1"/>
  <c r="W9440" i="55"/>
  <c r="W9441" i="55"/>
  <c r="Z9441" i="55" s="1"/>
  <c r="W9442" i="55"/>
  <c r="Z9442" i="55" s="1"/>
  <c r="W9443" i="55"/>
  <c r="Z9443" i="55" s="1"/>
  <c r="W9444" i="55"/>
  <c r="W9445" i="55"/>
  <c r="X9445" i="55" s="1"/>
  <c r="W9446" i="55"/>
  <c r="W9447" i="55"/>
  <c r="X9447" i="55" s="1"/>
  <c r="W9448" i="55"/>
  <c r="W9449" i="55"/>
  <c r="Z9449" i="55" s="1"/>
  <c r="W9450" i="55"/>
  <c r="W9451" i="55"/>
  <c r="X9451" i="55" s="1"/>
  <c r="W9452" i="55"/>
  <c r="Z9452" i="55" s="1"/>
  <c r="W9453" i="55"/>
  <c r="X9453" i="55" s="1"/>
  <c r="W9454" i="55"/>
  <c r="W9455" i="55"/>
  <c r="X9455" i="55" s="1"/>
  <c r="W9456" i="55"/>
  <c r="Z9456" i="55" s="1"/>
  <c r="W9457" i="55"/>
  <c r="W9458" i="55"/>
  <c r="Z9458" i="55" s="1"/>
  <c r="W9459" i="55"/>
  <c r="W9460" i="55"/>
  <c r="W9461" i="55"/>
  <c r="X9461" i="55" s="1"/>
  <c r="W9462" i="55"/>
  <c r="W9463" i="55"/>
  <c r="W9464" i="55"/>
  <c r="W9465" i="55"/>
  <c r="Z9465" i="55" s="1"/>
  <c r="W9466" i="55"/>
  <c r="W9467" i="55"/>
  <c r="X9467" i="55" s="1"/>
  <c r="W9468" i="55"/>
  <c r="W9469" i="55"/>
  <c r="X9469" i="55" s="1"/>
  <c r="W9470" i="55"/>
  <c r="W9471" i="55"/>
  <c r="X9471" i="55" s="1"/>
  <c r="W9472" i="55"/>
  <c r="Z9472" i="55" s="1"/>
  <c r="W9473" i="55"/>
  <c r="W9474" i="55"/>
  <c r="W9475" i="55"/>
  <c r="W9476" i="55"/>
  <c r="Z9476" i="55" s="1"/>
  <c r="W9477" i="55"/>
  <c r="X9477" i="55" s="1"/>
  <c r="W9478" i="55"/>
  <c r="Z9478" i="55" s="1"/>
  <c r="W9479" i="55"/>
  <c r="Z9479" i="55" s="1"/>
  <c r="W9480" i="55"/>
  <c r="W9481" i="55"/>
  <c r="Z9481" i="55" s="1"/>
  <c r="W9482" i="55"/>
  <c r="W9483" i="55"/>
  <c r="X9483" i="55" s="1"/>
  <c r="W9484" i="55"/>
  <c r="W9485" i="55"/>
  <c r="X9485" i="55" s="1"/>
  <c r="W9486" i="55"/>
  <c r="W9487" i="55"/>
  <c r="W9488" i="55"/>
  <c r="W9489" i="55"/>
  <c r="Z9489" i="55" s="1"/>
  <c r="W9490" i="55"/>
  <c r="W9491" i="55"/>
  <c r="X9491" i="55" s="1"/>
  <c r="W9492" i="55"/>
  <c r="Z9492" i="55" s="1"/>
  <c r="W9493" i="55"/>
  <c r="X9493" i="55" s="1"/>
  <c r="W9494" i="55"/>
  <c r="W9495" i="55"/>
  <c r="X9495" i="55" s="1"/>
  <c r="W9496" i="55"/>
  <c r="Z9496" i="55" s="1"/>
  <c r="W9497" i="55"/>
  <c r="Z9497" i="55" s="1"/>
  <c r="W9498" i="55"/>
  <c r="W9499" i="55"/>
  <c r="Z9499" i="55" s="1"/>
  <c r="W9500" i="55"/>
  <c r="W9501" i="55"/>
  <c r="X9501" i="55" s="1"/>
  <c r="W9502" i="55"/>
  <c r="Z9502" i="55" s="1"/>
  <c r="W9503" i="55"/>
  <c r="X9503" i="55" s="1"/>
  <c r="W9504" i="55"/>
  <c r="W9505" i="55"/>
  <c r="Z9505" i="55" s="1"/>
  <c r="W9506" i="55"/>
  <c r="W9507" i="55"/>
  <c r="W9508" i="55"/>
  <c r="W9509" i="55"/>
  <c r="X9509" i="55" s="1"/>
  <c r="W9510" i="55"/>
  <c r="W9511" i="55"/>
  <c r="X9511" i="55" s="1"/>
  <c r="W9512" i="55"/>
  <c r="Z9512" i="55" s="1"/>
  <c r="W9513" i="55"/>
  <c r="Z9513" i="55" s="1"/>
  <c r="W9514" i="55"/>
  <c r="W9515" i="55"/>
  <c r="W9516" i="55"/>
  <c r="W9517" i="55"/>
  <c r="X9517" i="55" s="1"/>
  <c r="W9518" i="55"/>
  <c r="W9519" i="55"/>
  <c r="X9519" i="55" s="1"/>
  <c r="W9520" i="55"/>
  <c r="W9521" i="55"/>
  <c r="Z9521" i="55" s="1"/>
  <c r="W9522" i="55"/>
  <c r="W9523" i="55"/>
  <c r="X9523" i="55" s="1"/>
  <c r="W9524" i="55"/>
  <c r="Z9524" i="55" s="1"/>
  <c r="W9525" i="55"/>
  <c r="X9525" i="55" s="1"/>
  <c r="W9526" i="55"/>
  <c r="Z9526" i="55" s="1"/>
  <c r="W9527" i="55"/>
  <c r="X9527" i="55" s="1"/>
  <c r="W9528" i="55"/>
  <c r="W9529" i="55"/>
  <c r="W9530" i="55"/>
  <c r="W9531" i="55"/>
  <c r="W9532" i="55"/>
  <c r="W9533" i="55"/>
  <c r="X9533" i="55" s="1"/>
  <c r="W9534" i="55"/>
  <c r="W9535" i="55"/>
  <c r="X9535" i="55" s="1"/>
  <c r="W9536" i="55"/>
  <c r="W9537" i="55"/>
  <c r="Z9537" i="55" s="1"/>
  <c r="W9538" i="55"/>
  <c r="W9539" i="55"/>
  <c r="W9540" i="55"/>
  <c r="Z9540" i="55" s="1"/>
  <c r="W9541" i="55"/>
  <c r="W9542" i="55"/>
  <c r="Z9542" i="55" s="1"/>
  <c r="W9543" i="55"/>
  <c r="X9543" i="55" s="1"/>
  <c r="W9544" i="55"/>
  <c r="Z9544" i="55" s="1"/>
  <c r="W9545" i="55"/>
  <c r="W9546" i="55"/>
  <c r="W9547" i="55"/>
  <c r="W9548" i="55"/>
  <c r="W9549" i="55"/>
  <c r="X9549" i="55" s="1"/>
  <c r="W9550" i="55"/>
  <c r="W9551" i="55"/>
  <c r="X9551" i="55" s="1"/>
  <c r="W9552" i="55"/>
  <c r="W9553" i="55"/>
  <c r="Z9553" i="55" s="1"/>
  <c r="W9554" i="55"/>
  <c r="W9555" i="55"/>
  <c r="X9555" i="55" s="1"/>
  <c r="W9556" i="55"/>
  <c r="W9557" i="55"/>
  <c r="X9557" i="55" s="1"/>
  <c r="W9558" i="55"/>
  <c r="W9559" i="55"/>
  <c r="X9559" i="55" s="1"/>
  <c r="W9560" i="55"/>
  <c r="Z9560" i="55" s="1"/>
  <c r="W9561" i="55"/>
  <c r="Z9561" i="55" s="1"/>
  <c r="W9562" i="55"/>
  <c r="Z9562" i="55" s="1"/>
  <c r="W9563" i="55"/>
  <c r="W9564" i="55"/>
  <c r="Z9564" i="55" s="1"/>
  <c r="W9565" i="55"/>
  <c r="X9565" i="55" s="1"/>
  <c r="W9566" i="55"/>
  <c r="W9567" i="55"/>
  <c r="X9567" i="55" s="1"/>
  <c r="W9568" i="55"/>
  <c r="W9569" i="55"/>
  <c r="Z9569" i="55" s="1"/>
  <c r="W9570" i="55"/>
  <c r="W9571" i="55"/>
  <c r="W9572" i="55"/>
  <c r="W9573" i="55"/>
  <c r="W9574" i="55"/>
  <c r="W9575" i="55"/>
  <c r="X9575" i="55" s="1"/>
  <c r="W9576" i="55"/>
  <c r="W9577" i="55"/>
  <c r="Z9577" i="55" s="1"/>
  <c r="W9578" i="55"/>
  <c r="Z9578" i="55" s="1"/>
  <c r="W9579" i="55"/>
  <c r="Z9579" i="55" s="1"/>
  <c r="W9580" i="55"/>
  <c r="Z9580" i="55" s="1"/>
  <c r="W9581" i="55"/>
  <c r="X9581" i="55" s="1"/>
  <c r="W9582" i="55"/>
  <c r="W9583" i="55"/>
  <c r="X9583" i="55" s="1"/>
  <c r="W9584" i="55"/>
  <c r="W9585" i="55"/>
  <c r="Z9585" i="55" s="1"/>
  <c r="W9586" i="55"/>
  <c r="W9587" i="55"/>
  <c r="X9587" i="55" s="1"/>
  <c r="W9588" i="55"/>
  <c r="Z9588" i="55" s="1"/>
  <c r="W9589" i="55"/>
  <c r="X9589" i="55" s="1"/>
  <c r="W9590" i="55"/>
  <c r="W9591" i="55"/>
  <c r="X9591" i="55" s="1"/>
  <c r="W9592" i="55"/>
  <c r="W9593" i="55"/>
  <c r="Z9593" i="55" s="1"/>
  <c r="W9594" i="55"/>
  <c r="W9595" i="55"/>
  <c r="W9596" i="55"/>
  <c r="W9597" i="55"/>
  <c r="W9598" i="55"/>
  <c r="Z9598" i="55" s="1"/>
  <c r="W9599" i="55"/>
  <c r="X9599" i="55" s="1"/>
  <c r="W9600" i="55"/>
  <c r="Z9600" i="55" s="1"/>
  <c r="W9601" i="55"/>
  <c r="Z9601" i="55" s="1"/>
  <c r="W9602" i="55"/>
  <c r="W9603" i="55"/>
  <c r="W9604" i="55"/>
  <c r="Z9604" i="55" s="1"/>
  <c r="W9605" i="55"/>
  <c r="W9606" i="55"/>
  <c r="W9607" i="55"/>
  <c r="X9607" i="55" s="1"/>
  <c r="W9608" i="55"/>
  <c r="W9609" i="55"/>
  <c r="Z9609" i="55" s="1"/>
  <c r="W9610" i="55"/>
  <c r="W9611" i="55"/>
  <c r="W9612" i="55"/>
  <c r="W9613" i="55"/>
  <c r="X9613" i="55" s="1"/>
  <c r="W9614" i="55"/>
  <c r="W9615" i="55"/>
  <c r="W9616" i="55"/>
  <c r="W9617" i="55"/>
  <c r="Z9617" i="55" s="1"/>
  <c r="W9618" i="55"/>
  <c r="Z9618" i="55" s="1"/>
  <c r="W9619" i="55"/>
  <c r="X9619" i="55" s="1"/>
  <c r="W9620" i="55"/>
  <c r="Z9620" i="55" s="1"/>
  <c r="W9621" i="55"/>
  <c r="W9622" i="55"/>
  <c r="W9623" i="55"/>
  <c r="X9623" i="55" s="1"/>
  <c r="W9624" i="55"/>
  <c r="Z9624" i="55" s="1"/>
  <c r="W9625" i="55"/>
  <c r="W9626" i="55"/>
  <c r="W9627" i="55"/>
  <c r="W9628" i="55"/>
  <c r="W9629" i="55"/>
  <c r="X9629" i="55" s="1"/>
  <c r="W9630" i="55"/>
  <c r="W9631" i="55"/>
  <c r="X9631" i="55" s="1"/>
  <c r="W9632" i="55"/>
  <c r="W9633" i="55"/>
  <c r="Z9633" i="55" s="1"/>
  <c r="W9634" i="55"/>
  <c r="Z9634" i="55" s="1"/>
  <c r="W9635" i="55"/>
  <c r="Z9635" i="55" s="1"/>
  <c r="W9636" i="55"/>
  <c r="Z9636" i="55" s="1"/>
  <c r="W9637" i="55"/>
  <c r="W9638" i="55"/>
  <c r="Z9638" i="55" s="1"/>
  <c r="W9639" i="55"/>
  <c r="Z9639" i="55" s="1"/>
  <c r="W9640" i="55"/>
  <c r="Z9640" i="55" s="1"/>
  <c r="W9641" i="55"/>
  <c r="W9642" i="55"/>
  <c r="Z9642" i="55" s="1"/>
  <c r="W9643" i="55"/>
  <c r="Z9643" i="55" s="1"/>
  <c r="W9644" i="55"/>
  <c r="Z9644" i="55" s="1"/>
  <c r="W9645" i="55"/>
  <c r="W9646" i="55"/>
  <c r="Z9646" i="55" s="1"/>
  <c r="W9647" i="55"/>
  <c r="Z9647" i="55" s="1"/>
  <c r="W9648" i="55"/>
  <c r="Z9648" i="55" s="1"/>
  <c r="W9649" i="55"/>
  <c r="W9650" i="55"/>
  <c r="Z9650" i="55" s="1"/>
  <c r="W9651" i="55"/>
  <c r="Z9651" i="55" s="1"/>
  <c r="W9652" i="55"/>
  <c r="Z9652" i="55" s="1"/>
  <c r="W9653" i="55"/>
  <c r="W9654" i="55"/>
  <c r="Z9654" i="55" s="1"/>
  <c r="W9655" i="55"/>
  <c r="Z9655" i="55" s="1"/>
  <c r="W9656" i="55"/>
  <c r="Z9656" i="55" s="1"/>
  <c r="W9657" i="55"/>
  <c r="W9658" i="55"/>
  <c r="Z9658" i="55" s="1"/>
  <c r="W9659" i="55"/>
  <c r="Z9659" i="55" s="1"/>
  <c r="W9660" i="55"/>
  <c r="Z9660" i="55" s="1"/>
  <c r="W9661" i="55"/>
  <c r="W9662" i="55"/>
  <c r="Z9662" i="55" s="1"/>
  <c r="W9663" i="55"/>
  <c r="Z9663" i="55" s="1"/>
  <c r="W9664" i="55"/>
  <c r="Z9664" i="55" s="1"/>
  <c r="W9665" i="55"/>
  <c r="W9666" i="55"/>
  <c r="Z9666" i="55" s="1"/>
  <c r="W9667" i="55"/>
  <c r="Z9667" i="55" s="1"/>
  <c r="W9668" i="55"/>
  <c r="Z9668" i="55" s="1"/>
  <c r="W9669" i="55"/>
  <c r="W9670" i="55"/>
  <c r="Z9670" i="55" s="1"/>
  <c r="W9671" i="55"/>
  <c r="Z9671" i="55" s="1"/>
  <c r="W9672" i="55"/>
  <c r="Z9672" i="55" s="1"/>
  <c r="W9673" i="55"/>
  <c r="W9674" i="55"/>
  <c r="Z9674" i="55" s="1"/>
  <c r="W9675" i="55"/>
  <c r="Z9675" i="55" s="1"/>
  <c r="W9676" i="55"/>
  <c r="Z9676" i="55" s="1"/>
  <c r="W9677" i="55"/>
  <c r="W9678" i="55"/>
  <c r="Z9678" i="55" s="1"/>
  <c r="W9679" i="55"/>
  <c r="Z9679" i="55" s="1"/>
  <c r="W9680" i="55"/>
  <c r="Z9680" i="55" s="1"/>
  <c r="W9681" i="55"/>
  <c r="W9682" i="55"/>
  <c r="Z9682" i="55" s="1"/>
  <c r="W9683" i="55"/>
  <c r="Z9683" i="55" s="1"/>
  <c r="W9684" i="55"/>
  <c r="Z9684" i="55" s="1"/>
  <c r="W9685" i="55"/>
  <c r="W9686" i="55"/>
  <c r="Z9686" i="55" s="1"/>
  <c r="W9687" i="55"/>
  <c r="Z9687" i="55" s="1"/>
  <c r="W9688" i="55"/>
  <c r="Z9688" i="55" s="1"/>
  <c r="W9689" i="55"/>
  <c r="W9690" i="55"/>
  <c r="Z9690" i="55" s="1"/>
  <c r="W9691" i="55"/>
  <c r="Z9691" i="55" s="1"/>
  <c r="W9692" i="55"/>
  <c r="Z9692" i="55" s="1"/>
  <c r="W9693" i="55"/>
  <c r="W9694" i="55"/>
  <c r="Z9694" i="55" s="1"/>
  <c r="W9695" i="55"/>
  <c r="Z9695" i="55" s="1"/>
  <c r="W9696" i="55"/>
  <c r="Z9696" i="55" s="1"/>
  <c r="W9697" i="55"/>
  <c r="W9698" i="55"/>
  <c r="Z9698" i="55" s="1"/>
  <c r="W9699" i="55"/>
  <c r="Z9699" i="55" s="1"/>
  <c r="W9700" i="55"/>
  <c r="Z9700" i="55" s="1"/>
  <c r="W9701" i="55"/>
  <c r="W9702" i="55"/>
  <c r="Z9702" i="55" s="1"/>
  <c r="W9703" i="55"/>
  <c r="Z9703" i="55" s="1"/>
  <c r="W9704" i="55"/>
  <c r="Z9704" i="55" s="1"/>
  <c r="W9705" i="55"/>
  <c r="W9706" i="55"/>
  <c r="Z9706" i="55" s="1"/>
  <c r="W9707" i="55"/>
  <c r="Z9707" i="55" s="1"/>
  <c r="W9708" i="55"/>
  <c r="Z9708" i="55" s="1"/>
  <c r="W9709" i="55"/>
  <c r="W9710" i="55"/>
  <c r="Z9710" i="55" s="1"/>
  <c r="W9711" i="55"/>
  <c r="Z9711" i="55" s="1"/>
  <c r="W9712" i="55"/>
  <c r="Z9712" i="55" s="1"/>
  <c r="W9713" i="55"/>
  <c r="W9714" i="55"/>
  <c r="Z9714" i="55" s="1"/>
  <c r="W9715" i="55"/>
  <c r="Z9715" i="55" s="1"/>
  <c r="W9716" i="55"/>
  <c r="Z9716" i="55" s="1"/>
  <c r="W9717" i="55"/>
  <c r="W9718" i="55"/>
  <c r="Z9718" i="55" s="1"/>
  <c r="W9719" i="55"/>
  <c r="Z9719" i="55" s="1"/>
  <c r="W9720" i="55"/>
  <c r="Z9720" i="55" s="1"/>
  <c r="W9721" i="55"/>
  <c r="W9722" i="55"/>
  <c r="Z9722" i="55" s="1"/>
  <c r="W9723" i="55"/>
  <c r="Z9723" i="55" s="1"/>
  <c r="W9724" i="55"/>
  <c r="Z9724" i="55" s="1"/>
  <c r="W9725" i="55"/>
  <c r="W9726" i="55"/>
  <c r="Z9726" i="55" s="1"/>
  <c r="W9727" i="55"/>
  <c r="Z9727" i="55" s="1"/>
  <c r="W9728" i="55"/>
  <c r="Z9728" i="55" s="1"/>
  <c r="W9729" i="55"/>
  <c r="W9730" i="55"/>
  <c r="Z9730" i="55" s="1"/>
  <c r="W9731" i="55"/>
  <c r="Z9731" i="55" s="1"/>
  <c r="W9732" i="55"/>
  <c r="Z9732" i="55" s="1"/>
  <c r="W9733" i="55"/>
  <c r="W9734" i="55"/>
  <c r="Z9734" i="55" s="1"/>
  <c r="W9735" i="55"/>
  <c r="Z9735" i="55" s="1"/>
  <c r="W9736" i="55"/>
  <c r="Z9736" i="55" s="1"/>
  <c r="W9737" i="55"/>
  <c r="W9738" i="55"/>
  <c r="Z9738" i="55" s="1"/>
  <c r="W9739" i="55"/>
  <c r="Z9739" i="55" s="1"/>
  <c r="W9740" i="55"/>
  <c r="Z9740" i="55" s="1"/>
  <c r="W9741" i="55"/>
  <c r="W9742" i="55"/>
  <c r="Z9742" i="55" s="1"/>
  <c r="W9743" i="55"/>
  <c r="Z9743" i="55" s="1"/>
  <c r="W9744" i="55"/>
  <c r="Z9744" i="55" s="1"/>
  <c r="W9745" i="55"/>
  <c r="W9746" i="55"/>
  <c r="Z9746" i="55" s="1"/>
  <c r="W9747" i="55"/>
  <c r="Z9747" i="55" s="1"/>
  <c r="W9748" i="55"/>
  <c r="Z9748" i="55" s="1"/>
  <c r="W9749" i="55"/>
  <c r="W9750" i="55"/>
  <c r="Z9750" i="55" s="1"/>
  <c r="W9751" i="55"/>
  <c r="Z9751" i="55" s="1"/>
  <c r="W9752" i="55"/>
  <c r="Z9752" i="55" s="1"/>
  <c r="W9753" i="55"/>
  <c r="W9754" i="55"/>
  <c r="Z9754" i="55" s="1"/>
  <c r="W9755" i="55"/>
  <c r="Z9755" i="55" s="1"/>
  <c r="W9756" i="55"/>
  <c r="Z9756" i="55" s="1"/>
  <c r="W9757" i="55"/>
  <c r="W9758" i="55"/>
  <c r="Z9758" i="55" s="1"/>
  <c r="W9759" i="55"/>
  <c r="Z9759" i="55" s="1"/>
  <c r="W9760" i="55"/>
  <c r="Z9760" i="55" s="1"/>
  <c r="W9761" i="55"/>
  <c r="W9762" i="55"/>
  <c r="Z9762" i="55" s="1"/>
  <c r="W9763" i="55"/>
  <c r="Z9763" i="55" s="1"/>
  <c r="W9764" i="55"/>
  <c r="Z9764" i="55" s="1"/>
  <c r="W9765" i="55"/>
  <c r="W9766" i="55"/>
  <c r="Z9766" i="55" s="1"/>
  <c r="W9767" i="55"/>
  <c r="Z9767" i="55" s="1"/>
  <c r="W9768" i="55"/>
  <c r="Z9768" i="55" s="1"/>
  <c r="W9769" i="55"/>
  <c r="W9770" i="55"/>
  <c r="Z9770" i="55" s="1"/>
  <c r="W9771" i="55"/>
  <c r="Z9771" i="55" s="1"/>
  <c r="W9772" i="55"/>
  <c r="Z9772" i="55" s="1"/>
  <c r="W9773" i="55"/>
  <c r="W9774" i="55"/>
  <c r="Z9774" i="55" s="1"/>
  <c r="W9775" i="55"/>
  <c r="Z9775" i="55" s="1"/>
  <c r="W9776" i="55"/>
  <c r="Z9776" i="55" s="1"/>
  <c r="W9777" i="55"/>
  <c r="W9778" i="55"/>
  <c r="Z9778" i="55" s="1"/>
  <c r="W9779" i="55"/>
  <c r="Z9779" i="55" s="1"/>
  <c r="W9780" i="55"/>
  <c r="Z9780" i="55" s="1"/>
  <c r="W9781" i="55"/>
  <c r="W9782" i="55"/>
  <c r="Z9782" i="55" s="1"/>
  <c r="W9783" i="55"/>
  <c r="Z9783" i="55" s="1"/>
  <c r="W9784" i="55"/>
  <c r="Z9784" i="55" s="1"/>
  <c r="W9785" i="55"/>
  <c r="W9786" i="55"/>
  <c r="Z9786" i="55" s="1"/>
  <c r="W9787" i="55"/>
  <c r="Z9787" i="55" s="1"/>
  <c r="W9788" i="55"/>
  <c r="Z9788" i="55" s="1"/>
  <c r="W9789" i="55"/>
  <c r="W9790" i="55"/>
  <c r="Z9790" i="55" s="1"/>
  <c r="W9791" i="55"/>
  <c r="Z9791" i="55" s="1"/>
  <c r="W9792" i="55"/>
  <c r="Z9792" i="55" s="1"/>
  <c r="W9793" i="55"/>
  <c r="W9794" i="55"/>
  <c r="Z9794" i="55" s="1"/>
  <c r="W9795" i="55"/>
  <c r="Z9795" i="55" s="1"/>
  <c r="W9796" i="55"/>
  <c r="Z9796" i="55" s="1"/>
  <c r="W9797" i="55"/>
  <c r="W9798" i="55"/>
  <c r="Z9798" i="55" s="1"/>
  <c r="W9799" i="55"/>
  <c r="Z9799" i="55" s="1"/>
  <c r="W9800" i="55"/>
  <c r="Z9800" i="55" s="1"/>
  <c r="W9801" i="55"/>
  <c r="W9802" i="55"/>
  <c r="Z9802" i="55" s="1"/>
  <c r="W9803" i="55"/>
  <c r="Z9803" i="55" s="1"/>
  <c r="W9804" i="55"/>
  <c r="Z9804" i="55" s="1"/>
  <c r="W9805" i="55"/>
  <c r="W9806" i="55"/>
  <c r="Z9806" i="55" s="1"/>
  <c r="W9807" i="55"/>
  <c r="Z9807" i="55" s="1"/>
  <c r="W9808" i="55"/>
  <c r="Z9808" i="55" s="1"/>
  <c r="W9809" i="55"/>
  <c r="W9810" i="55"/>
  <c r="Z9810" i="55" s="1"/>
  <c r="W9811" i="55"/>
  <c r="Z9811" i="55" s="1"/>
  <c r="W9812" i="55"/>
  <c r="Z9812" i="55" s="1"/>
  <c r="W9813" i="55"/>
  <c r="W9814" i="55"/>
  <c r="Z9814" i="55" s="1"/>
  <c r="W9815" i="55"/>
  <c r="Z9815" i="55" s="1"/>
  <c r="W9816" i="55"/>
  <c r="Z9816" i="55" s="1"/>
  <c r="W9817" i="55"/>
  <c r="W9818" i="55"/>
  <c r="Z9818" i="55" s="1"/>
  <c r="W9819" i="55"/>
  <c r="Z9819" i="55" s="1"/>
  <c r="W9820" i="55"/>
  <c r="Z9820" i="55" s="1"/>
  <c r="W9821" i="55"/>
  <c r="W9822" i="55"/>
  <c r="Z9822" i="55" s="1"/>
  <c r="W9823" i="55"/>
  <c r="Z9823" i="55" s="1"/>
  <c r="W9824" i="55"/>
  <c r="Z9824" i="55" s="1"/>
  <c r="W9825" i="55"/>
  <c r="W9826" i="55"/>
  <c r="Z9826" i="55" s="1"/>
  <c r="W9827" i="55"/>
  <c r="Z9827" i="55" s="1"/>
  <c r="W9828" i="55"/>
  <c r="Z9828" i="55" s="1"/>
  <c r="W9829" i="55"/>
  <c r="W9830" i="55"/>
  <c r="Z9830" i="55" s="1"/>
  <c r="W9831" i="55"/>
  <c r="Z9831" i="55" s="1"/>
  <c r="W9832" i="55"/>
  <c r="Z9832" i="55" s="1"/>
  <c r="W9833" i="55"/>
  <c r="W9834" i="55"/>
  <c r="Z9834" i="55" s="1"/>
  <c r="W9835" i="55"/>
  <c r="Z9835" i="55" s="1"/>
  <c r="W9836" i="55"/>
  <c r="Z9836" i="55" s="1"/>
  <c r="W9837" i="55"/>
  <c r="W9838" i="55"/>
  <c r="Z9838" i="55" s="1"/>
  <c r="W9839" i="55"/>
  <c r="Z9839" i="55" s="1"/>
  <c r="W9840" i="55"/>
  <c r="Z9840" i="55" s="1"/>
  <c r="W9841" i="55"/>
  <c r="W9842" i="55"/>
  <c r="Z9842" i="55" s="1"/>
  <c r="W9843" i="55"/>
  <c r="Z9843" i="55" s="1"/>
  <c r="W9844" i="55"/>
  <c r="Z9844" i="55" s="1"/>
  <c r="W9845" i="55"/>
  <c r="W9846" i="55"/>
  <c r="Z9846" i="55" s="1"/>
  <c r="W9847" i="55"/>
  <c r="Z9847" i="55" s="1"/>
  <c r="W9848" i="55"/>
  <c r="Z9848" i="55" s="1"/>
  <c r="W9849" i="55"/>
  <c r="W9850" i="55"/>
  <c r="Z9850" i="55" s="1"/>
  <c r="W9851" i="55"/>
  <c r="Z9851" i="55" s="1"/>
  <c r="W9852" i="55"/>
  <c r="Z9852" i="55" s="1"/>
  <c r="W9853" i="55"/>
  <c r="W9854" i="55"/>
  <c r="Z9854" i="55" s="1"/>
  <c r="W9855" i="55"/>
  <c r="Z9855" i="55" s="1"/>
  <c r="W9856" i="55"/>
  <c r="Z9856" i="55" s="1"/>
  <c r="W9857" i="55"/>
  <c r="W9858" i="55"/>
  <c r="Z9858" i="55" s="1"/>
  <c r="W9859" i="55"/>
  <c r="Z9859" i="55" s="1"/>
  <c r="W9860" i="55"/>
  <c r="Z9860" i="55" s="1"/>
  <c r="W9861" i="55"/>
  <c r="W9862" i="55"/>
  <c r="Z9862" i="55" s="1"/>
  <c r="W9863" i="55"/>
  <c r="Z9863" i="55" s="1"/>
  <c r="W9864" i="55"/>
  <c r="Z9864" i="55" s="1"/>
  <c r="W9865" i="55"/>
  <c r="W9866" i="55"/>
  <c r="Z9866" i="55" s="1"/>
  <c r="W9867" i="55"/>
  <c r="Z9867" i="55" s="1"/>
  <c r="W9868" i="55"/>
  <c r="Z9868" i="55" s="1"/>
  <c r="W9869" i="55"/>
  <c r="W9870" i="55"/>
  <c r="W9871" i="55"/>
  <c r="W9872" i="55"/>
  <c r="Z9872" i="55" s="1"/>
  <c r="W9873" i="55"/>
  <c r="Z9873" i="55" s="1"/>
  <c r="W9874" i="55"/>
  <c r="W9875" i="55"/>
  <c r="Z9875" i="55" s="1"/>
  <c r="W9876" i="55"/>
  <c r="Z9876" i="55" s="1"/>
  <c r="W9877" i="55"/>
  <c r="W9878" i="55"/>
  <c r="W9879" i="55"/>
  <c r="W9880" i="55"/>
  <c r="Z9880" i="55" s="1"/>
  <c r="W9881" i="55"/>
  <c r="Z9881" i="55" s="1"/>
  <c r="W9882" i="55"/>
  <c r="W9883" i="55"/>
  <c r="W9884" i="55"/>
  <c r="Z9884" i="55" s="1"/>
  <c r="W9885" i="55"/>
  <c r="W9886" i="55"/>
  <c r="W9887" i="55"/>
  <c r="W9888" i="55"/>
  <c r="Z9888" i="55" s="1"/>
  <c r="W9889" i="55"/>
  <c r="Z9889" i="55" s="1"/>
  <c r="W9890" i="55"/>
  <c r="W9891" i="55"/>
  <c r="W9892" i="55"/>
  <c r="Z9892" i="55" s="1"/>
  <c r="W9893" i="55"/>
  <c r="W9894" i="55"/>
  <c r="Z9894" i="55" s="1"/>
  <c r="W9895" i="55"/>
  <c r="Z9895" i="55" s="1"/>
  <c r="W9896" i="55"/>
  <c r="Z9896" i="55" s="1"/>
  <c r="W9897" i="55"/>
  <c r="Z9897" i="55" s="1"/>
  <c r="W9898" i="55"/>
  <c r="Z9898" i="55" s="1"/>
  <c r="W9899" i="55"/>
  <c r="W9900" i="55"/>
  <c r="Z9900" i="55" s="1"/>
  <c r="W9901" i="55"/>
  <c r="W9902" i="55"/>
  <c r="W9903" i="55"/>
  <c r="W9904" i="55"/>
  <c r="Z9904" i="55" s="1"/>
  <c r="W9905" i="55"/>
  <c r="Z9905" i="55" s="1"/>
  <c r="W9906" i="55"/>
  <c r="W9907" i="55"/>
  <c r="Z9907" i="55" s="1"/>
  <c r="W9908" i="55"/>
  <c r="Z9908" i="55" s="1"/>
  <c r="W9909" i="55"/>
  <c r="W9910" i="55"/>
  <c r="W9911" i="55"/>
  <c r="W9912" i="55"/>
  <c r="Z9912" i="55" s="1"/>
  <c r="W9913" i="55"/>
  <c r="W9914" i="55"/>
  <c r="W9915" i="55"/>
  <c r="X9915" i="55" s="1"/>
  <c r="W9916" i="55"/>
  <c r="Z9916" i="55" s="1"/>
  <c r="W9917" i="55"/>
  <c r="W9918" i="55"/>
  <c r="W9919" i="55"/>
  <c r="W9920" i="55"/>
  <c r="W9921" i="55"/>
  <c r="W9922" i="55"/>
  <c r="Z9922" i="55" s="1"/>
  <c r="W9923" i="55"/>
  <c r="W9924" i="55"/>
  <c r="W9925" i="55"/>
  <c r="W9926" i="55"/>
  <c r="W9927" i="55"/>
  <c r="X9927" i="55" s="1"/>
  <c r="W9928" i="55"/>
  <c r="Z9928" i="55" s="1"/>
  <c r="W9929" i="55"/>
  <c r="W9930" i="55"/>
  <c r="W9931" i="55"/>
  <c r="W9932" i="55"/>
  <c r="Z9932" i="55"/>
  <c r="W9933" i="55"/>
  <c r="W9934" i="55"/>
  <c r="Z9934" i="55" s="1"/>
  <c r="W9935" i="55"/>
  <c r="W9936" i="55"/>
  <c r="Z9936" i="55" s="1"/>
  <c r="W9937" i="55"/>
  <c r="W9938" i="55"/>
  <c r="W9939" i="55"/>
  <c r="W9940" i="55"/>
  <c r="Z9940" i="55" s="1"/>
  <c r="W9941" i="55"/>
  <c r="W9942" i="55"/>
  <c r="W9943" i="55"/>
  <c r="X9943" i="55" s="1"/>
  <c r="W9944" i="55"/>
  <c r="Z9944" i="55" s="1"/>
  <c r="W9945" i="55"/>
  <c r="W9946" i="55"/>
  <c r="W9947" i="55"/>
  <c r="W9948" i="55"/>
  <c r="W9949" i="55"/>
  <c r="W9950" i="55"/>
  <c r="Z9950" i="55" s="1"/>
  <c r="W9951" i="55"/>
  <c r="X9951" i="55" s="1"/>
  <c r="W9952" i="55"/>
  <c r="W9953" i="55"/>
  <c r="W9954" i="55"/>
  <c r="Z9954" i="55" s="1"/>
  <c r="W9955" i="55"/>
  <c r="W9956" i="55"/>
  <c r="W9957" i="55"/>
  <c r="W9958" i="55"/>
  <c r="Z9958" i="55" s="1"/>
  <c r="W9959" i="55"/>
  <c r="W9960" i="55"/>
  <c r="Z9960" i="55" s="1"/>
  <c r="W9961" i="55"/>
  <c r="W9962" i="55"/>
  <c r="Z9962" i="55" s="1"/>
  <c r="W9963" i="55"/>
  <c r="W9964" i="55"/>
  <c r="X9964" i="55" s="1"/>
  <c r="Z9964" i="55"/>
  <c r="W9965" i="55"/>
  <c r="W9966" i="55"/>
  <c r="Z9966" i="55" s="1"/>
  <c r="W9967" i="55"/>
  <c r="W9968" i="55"/>
  <c r="Z9968" i="55" s="1"/>
  <c r="W9969" i="55"/>
  <c r="W9970" i="55"/>
  <c r="W9971" i="55"/>
  <c r="W9972" i="55"/>
  <c r="Z9972" i="55" s="1"/>
  <c r="W9973" i="55"/>
  <c r="W9974" i="55"/>
  <c r="W9975" i="55"/>
  <c r="W9976" i="55"/>
  <c r="Z9976" i="55" s="1"/>
  <c r="W9977" i="55"/>
  <c r="W9978" i="55"/>
  <c r="W9979" i="55"/>
  <c r="W9980" i="55"/>
  <c r="Z9980" i="55" s="1"/>
  <c r="W9981" i="55"/>
  <c r="W9982" i="55"/>
  <c r="W9983" i="55"/>
  <c r="W9984" i="55"/>
  <c r="Z9984" i="55" s="1"/>
  <c r="W9985" i="55"/>
  <c r="W9986" i="55"/>
  <c r="W9987" i="55"/>
  <c r="W9988" i="55"/>
  <c r="Z9988" i="55" s="1"/>
  <c r="W9989" i="55"/>
  <c r="W9990" i="55"/>
  <c r="W9991" i="55"/>
  <c r="W9992" i="55"/>
  <c r="Z9992" i="55" s="1"/>
  <c r="W9993" i="55"/>
  <c r="W9994" i="55"/>
  <c r="W9995" i="55"/>
  <c r="W9996" i="55"/>
  <c r="Z9996" i="55" s="1"/>
  <c r="W9997" i="55"/>
  <c r="W9998" i="55"/>
  <c r="W9999" i="55"/>
  <c r="W10000" i="55"/>
  <c r="Z10000" i="55" s="1"/>
  <c r="W10001" i="55"/>
  <c r="W10002" i="55"/>
  <c r="W10003" i="55"/>
  <c r="W10004" i="55"/>
  <c r="Z10004" i="55" s="1"/>
  <c r="W10005" i="55"/>
  <c r="W10006" i="55"/>
  <c r="W10007" i="55"/>
  <c r="W10008" i="55"/>
  <c r="Z10008" i="55" s="1"/>
  <c r="W10009" i="55"/>
  <c r="W10010" i="55"/>
  <c r="W10011" i="55"/>
  <c r="W10012" i="55"/>
  <c r="Z10012" i="55" s="1"/>
  <c r="W10013" i="55"/>
  <c r="W10014" i="55"/>
  <c r="W10015" i="55"/>
  <c r="W10016" i="55"/>
  <c r="Z10016" i="55" s="1"/>
  <c r="W10017" i="55"/>
  <c r="W10018" i="55"/>
  <c r="W10019" i="55"/>
  <c r="W10020" i="55"/>
  <c r="Z10020" i="55" s="1"/>
  <c r="W10021" i="55"/>
  <c r="W10022" i="55"/>
  <c r="W10023" i="55"/>
  <c r="W10024" i="55"/>
  <c r="Z10024" i="55" s="1"/>
  <c r="W10025" i="55"/>
  <c r="W10026" i="55"/>
  <c r="W10027" i="55"/>
  <c r="W10028" i="55"/>
  <c r="Z10028" i="55" s="1"/>
  <c r="W10029" i="55"/>
  <c r="W10030" i="55"/>
  <c r="W10031" i="55"/>
  <c r="W10032" i="55"/>
  <c r="Z10032" i="55" s="1"/>
  <c r="W10033" i="55"/>
  <c r="W10034" i="55"/>
  <c r="W10035" i="55"/>
  <c r="W10036" i="55"/>
  <c r="Z10036" i="55" s="1"/>
  <c r="W10037" i="55"/>
  <c r="W10038" i="55"/>
  <c r="W10039" i="55"/>
  <c r="W10040" i="55"/>
  <c r="Z10040" i="55" s="1"/>
  <c r="W10041" i="55"/>
  <c r="W10042" i="55"/>
  <c r="W10043" i="55"/>
  <c r="W10044" i="55"/>
  <c r="Z10044" i="55" s="1"/>
  <c r="W10045" i="55"/>
  <c r="W10046" i="55"/>
  <c r="W10047" i="55"/>
  <c r="W10048" i="55"/>
  <c r="Z10048" i="55" s="1"/>
  <c r="W10049" i="55"/>
  <c r="W10050" i="55"/>
  <c r="Z10050" i="55" s="1"/>
  <c r="W10051" i="55"/>
  <c r="W10052" i="55"/>
  <c r="Z10052" i="55" s="1"/>
  <c r="W10053" i="55"/>
  <c r="W10054" i="55"/>
  <c r="W10055" i="55"/>
  <c r="W10056" i="55"/>
  <c r="Z10056" i="55" s="1"/>
  <c r="W10057" i="55"/>
  <c r="W10058" i="55"/>
  <c r="W10059" i="55"/>
  <c r="W10060" i="55"/>
  <c r="Z10060" i="55" s="1"/>
  <c r="W10061" i="55"/>
  <c r="W10062" i="55"/>
  <c r="W10063" i="55"/>
  <c r="W10064" i="55"/>
  <c r="Z10064" i="55" s="1"/>
  <c r="W10065" i="55"/>
  <c r="W10066" i="55"/>
  <c r="W10067" i="55"/>
  <c r="W10068" i="55"/>
  <c r="Z10068" i="55" s="1"/>
  <c r="W10069" i="55"/>
  <c r="W10070" i="55"/>
  <c r="W10071" i="55"/>
  <c r="W10072" i="55"/>
  <c r="Z10072" i="55" s="1"/>
  <c r="W10073" i="55"/>
  <c r="W10074" i="55"/>
  <c r="W10075" i="55"/>
  <c r="W10076" i="55"/>
  <c r="Z10076" i="55" s="1"/>
  <c r="W10077" i="55"/>
  <c r="W10078" i="55"/>
  <c r="W10079" i="55"/>
  <c r="W10080" i="55"/>
  <c r="Z10080" i="55" s="1"/>
  <c r="W10081" i="55"/>
  <c r="W10082" i="55"/>
  <c r="Z10082" i="55" s="1"/>
  <c r="W10083" i="55"/>
  <c r="W10084" i="55"/>
  <c r="Z10084" i="55" s="1"/>
  <c r="W10085" i="55"/>
  <c r="W10086" i="55"/>
  <c r="W10087" i="55"/>
  <c r="W10088" i="55"/>
  <c r="Z10088" i="55" s="1"/>
  <c r="W10089" i="55"/>
  <c r="W10090" i="55"/>
  <c r="W10091" i="55"/>
  <c r="W10092" i="55"/>
  <c r="Z10092" i="55" s="1"/>
  <c r="W10093" i="55"/>
  <c r="W10094" i="55"/>
  <c r="W10095" i="55"/>
  <c r="W10096" i="55"/>
  <c r="Z10096" i="55" s="1"/>
  <c r="W10097" i="55"/>
  <c r="W10098" i="55"/>
  <c r="W10099" i="55"/>
  <c r="W10100" i="55"/>
  <c r="Z10100" i="55" s="1"/>
  <c r="W10101" i="55"/>
  <c r="W10102" i="55"/>
  <c r="W10103" i="55"/>
  <c r="W10104" i="55"/>
  <c r="Z10104" i="55" s="1"/>
  <c r="W10105" i="55"/>
  <c r="W10106" i="55"/>
  <c r="W10107" i="55"/>
  <c r="W10108" i="55"/>
  <c r="Z10108" i="55" s="1"/>
  <c r="W10109" i="55"/>
  <c r="W10110" i="55"/>
  <c r="W10111" i="55"/>
  <c r="W10112" i="55"/>
  <c r="Z10112" i="55" s="1"/>
  <c r="W10113" i="55"/>
  <c r="W10114" i="55"/>
  <c r="Z10114" i="55" s="1"/>
  <c r="W10115" i="55"/>
  <c r="W10116" i="55"/>
  <c r="Z10116" i="55" s="1"/>
  <c r="W10117" i="55"/>
  <c r="W10118" i="55"/>
  <c r="W10119" i="55"/>
  <c r="W10120" i="55"/>
  <c r="Z10120" i="55" s="1"/>
  <c r="W10121" i="55"/>
  <c r="W10122" i="55"/>
  <c r="W10123" i="55"/>
  <c r="W10124" i="55"/>
  <c r="Z10124" i="55" s="1"/>
  <c r="W10125" i="55"/>
  <c r="W10126" i="55"/>
  <c r="W10127" i="55"/>
  <c r="W10128" i="55"/>
  <c r="Z10128" i="55" s="1"/>
  <c r="W10129" i="55"/>
  <c r="W10130" i="55"/>
  <c r="W10131" i="55"/>
  <c r="W10132" i="55"/>
  <c r="Z10132" i="55" s="1"/>
  <c r="W10133" i="55"/>
  <c r="W10134" i="55"/>
  <c r="W10135" i="55"/>
  <c r="W10136" i="55"/>
  <c r="Z10136" i="55" s="1"/>
  <c r="W10137" i="55"/>
  <c r="W10138" i="55"/>
  <c r="W10139" i="55"/>
  <c r="W10140" i="55"/>
  <c r="Z10140" i="55" s="1"/>
  <c r="W10141" i="55"/>
  <c r="W10142" i="55"/>
  <c r="W10143" i="55"/>
  <c r="W10144" i="55"/>
  <c r="Z10144" i="55" s="1"/>
  <c r="W10145" i="55"/>
  <c r="W10146" i="55"/>
  <c r="Z10146" i="55" s="1"/>
  <c r="W10147" i="55"/>
  <c r="W10148" i="55"/>
  <c r="Z10148" i="55" s="1"/>
  <c r="W10149" i="55"/>
  <c r="W10150" i="55"/>
  <c r="W10151" i="55"/>
  <c r="W10152" i="55"/>
  <c r="Z10152" i="55" s="1"/>
  <c r="W10153" i="55"/>
  <c r="W10154" i="55"/>
  <c r="W10155" i="55"/>
  <c r="W10156" i="55"/>
  <c r="Z10156" i="55" s="1"/>
  <c r="W10157" i="55"/>
  <c r="W10158" i="55"/>
  <c r="W10159" i="55"/>
  <c r="W10160" i="55"/>
  <c r="Z10160" i="55" s="1"/>
  <c r="W10161" i="55"/>
  <c r="W10162" i="55"/>
  <c r="W10163" i="55"/>
  <c r="W10164" i="55"/>
  <c r="Z10164" i="55" s="1"/>
  <c r="W10165" i="55"/>
  <c r="W10166" i="55"/>
  <c r="W10167" i="55"/>
  <c r="W10168" i="55"/>
  <c r="Z10168" i="55" s="1"/>
  <c r="W10169" i="55"/>
  <c r="W10170" i="55"/>
  <c r="W10171" i="55"/>
  <c r="W10172" i="55"/>
  <c r="Z10172" i="55" s="1"/>
  <c r="W10173" i="55"/>
  <c r="W10174" i="55"/>
  <c r="W10175" i="55"/>
  <c r="W10176" i="55"/>
  <c r="Z10176" i="55" s="1"/>
  <c r="W10177" i="55"/>
  <c r="W10178" i="55"/>
  <c r="Z10178" i="55" s="1"/>
  <c r="W10179" i="55"/>
  <c r="W10180" i="55"/>
  <c r="Z10180" i="55" s="1"/>
  <c r="W10181" i="55"/>
  <c r="W10182" i="55"/>
  <c r="W10183" i="55"/>
  <c r="W10184" i="55"/>
  <c r="Z10184" i="55" s="1"/>
  <c r="W10185" i="55"/>
  <c r="W10186" i="55"/>
  <c r="W10187" i="55"/>
  <c r="W10188" i="55"/>
  <c r="Z10188" i="55" s="1"/>
  <c r="W10189" i="55"/>
  <c r="W10190" i="55"/>
  <c r="W10191" i="55"/>
  <c r="W10192" i="55"/>
  <c r="Z10192" i="55" s="1"/>
  <c r="W10193" i="55"/>
  <c r="W10194" i="55"/>
  <c r="W10195" i="55"/>
  <c r="W10196" i="55"/>
  <c r="Z10196" i="55" s="1"/>
  <c r="W10197" i="55"/>
  <c r="W10198" i="55"/>
  <c r="W10199" i="55"/>
  <c r="W10200" i="55"/>
  <c r="Z10200" i="55" s="1"/>
  <c r="W10201" i="55"/>
  <c r="W10202" i="55"/>
  <c r="W10203" i="55"/>
  <c r="W10204" i="55"/>
  <c r="W10205" i="55"/>
  <c r="W10206" i="55"/>
  <c r="Z10206" i="55" s="1"/>
  <c r="W10207" i="55"/>
  <c r="W10208" i="55"/>
  <c r="X10208" i="55" s="1"/>
  <c r="W10209" i="55"/>
  <c r="W10210" i="55"/>
  <c r="W10211" i="55"/>
  <c r="W10212" i="55"/>
  <c r="X10212" i="55" s="1"/>
  <c r="W10213" i="55"/>
  <c r="W10214" i="55"/>
  <c r="X10214" i="55" s="1"/>
  <c r="W10215" i="55"/>
  <c r="X10215" i="55" s="1"/>
  <c r="W10216" i="55"/>
  <c r="X10216" i="55" s="1"/>
  <c r="W10217" i="55"/>
  <c r="W10218" i="55"/>
  <c r="Z10218" i="55" s="1"/>
  <c r="W10219" i="55"/>
  <c r="W10220" i="55"/>
  <c r="W10221" i="55"/>
  <c r="W10222" i="55"/>
  <c r="W10223" i="55"/>
  <c r="X10223" i="55" s="1"/>
  <c r="W10224" i="55"/>
  <c r="W10225" i="55"/>
  <c r="X10225" i="55" s="1"/>
  <c r="W10226" i="55"/>
  <c r="W10227" i="55"/>
  <c r="W10228" i="55"/>
  <c r="W10229" i="55"/>
  <c r="W10230" i="55"/>
  <c r="X10230" i="55" s="1"/>
  <c r="W10231" i="55"/>
  <c r="W10232" i="55"/>
  <c r="W10233" i="55"/>
  <c r="X10233" i="55" s="1"/>
  <c r="Z10233" i="55"/>
  <c r="W10234" i="55"/>
  <c r="X10234" i="55" s="1"/>
  <c r="W10235" i="55"/>
  <c r="W10236" i="55"/>
  <c r="X10236" i="55" s="1"/>
  <c r="W10237" i="55"/>
  <c r="W10238" i="55"/>
  <c r="W10239" i="55"/>
  <c r="W10240" i="55"/>
  <c r="X10240" i="55" s="1"/>
  <c r="W10241" i="55"/>
  <c r="W10242" i="55"/>
  <c r="W10243" i="55"/>
  <c r="W10244" i="55"/>
  <c r="X10244" i="55" s="1"/>
  <c r="W10245" i="55"/>
  <c r="W10246" i="55"/>
  <c r="W10247" i="55"/>
  <c r="W10248" i="55"/>
  <c r="X10248" i="55" s="1"/>
  <c r="W10249" i="55"/>
  <c r="W10250" i="55"/>
  <c r="Z10250" i="55" s="1"/>
  <c r="W10251" i="55"/>
  <c r="W10252" i="55"/>
  <c r="X10252" i="55" s="1"/>
  <c r="W10253" i="55"/>
  <c r="X10253" i="55" s="1"/>
  <c r="W10254" i="55"/>
  <c r="W10255" i="55"/>
  <c r="W10256" i="55"/>
  <c r="X10256" i="55" s="1"/>
  <c r="W10257" i="55"/>
  <c r="X10257" i="55" s="1"/>
  <c r="W10258" i="55"/>
  <c r="W10259" i="55"/>
  <c r="W10260" i="55"/>
  <c r="W10261" i="55"/>
  <c r="X10261" i="55" s="1"/>
  <c r="W10262" i="55"/>
  <c r="X10262" i="55" s="1"/>
  <c r="W10263" i="55"/>
  <c r="W10264" i="55"/>
  <c r="W10265" i="55"/>
  <c r="W10266" i="55"/>
  <c r="W10267" i="55"/>
  <c r="W10268" i="55"/>
  <c r="X10268" i="55" s="1"/>
  <c r="W10269" i="55"/>
  <c r="W10270" i="55"/>
  <c r="W10271" i="55"/>
  <c r="W10272" i="55"/>
  <c r="W10273" i="55"/>
  <c r="W10274" i="55"/>
  <c r="W10275" i="55"/>
  <c r="W10276" i="55"/>
  <c r="X10276" i="55" s="1"/>
  <c r="W10277" i="55"/>
  <c r="W10278" i="55"/>
  <c r="W10279" i="55"/>
  <c r="W10280" i="55"/>
  <c r="W10281" i="55"/>
  <c r="X10281" i="55" s="1"/>
  <c r="W10282" i="55"/>
  <c r="Z10282" i="55" s="1"/>
  <c r="W10283" i="55"/>
  <c r="W10284" i="55"/>
  <c r="X10284" i="55" s="1"/>
  <c r="W10285" i="55"/>
  <c r="W10286" i="55"/>
  <c r="W10287" i="55"/>
  <c r="W10288" i="55"/>
  <c r="W10289" i="55"/>
  <c r="X10289" i="55" s="1"/>
  <c r="W10290" i="55"/>
  <c r="W10291" i="55"/>
  <c r="W10292" i="55"/>
  <c r="X10292" i="55" s="1"/>
  <c r="W10293" i="55"/>
  <c r="X10293" i="55" s="1"/>
  <c r="W10294" i="55"/>
  <c r="X10294" i="55" s="1"/>
  <c r="W10295" i="55"/>
  <c r="W10296" i="55"/>
  <c r="W10297" i="55"/>
  <c r="W10298" i="55"/>
  <c r="X10298" i="55" s="1"/>
  <c r="W10299" i="55"/>
  <c r="X10299" i="55" s="1"/>
  <c r="W10300" i="55"/>
  <c r="W10301" i="55"/>
  <c r="X10301" i="55" s="1"/>
  <c r="W10302" i="55"/>
  <c r="W10303" i="55"/>
  <c r="W10304" i="55"/>
  <c r="W10305" i="55"/>
  <c r="W10306" i="55"/>
  <c r="W10307" i="55"/>
  <c r="W10308" i="55"/>
  <c r="X10308" i="55" s="1"/>
  <c r="W10309" i="55"/>
  <c r="W10310" i="55"/>
  <c r="W10311" i="55"/>
  <c r="W10312" i="55"/>
  <c r="X10312" i="55" s="1"/>
  <c r="W10313" i="55"/>
  <c r="W10314" i="55"/>
  <c r="Z10314" i="55" s="1"/>
  <c r="W10315" i="55"/>
  <c r="W10316" i="55"/>
  <c r="W10317" i="55"/>
  <c r="W10318" i="55"/>
  <c r="W10319" i="55"/>
  <c r="W10320" i="55"/>
  <c r="X10320" i="55" s="1"/>
  <c r="W10321" i="55"/>
  <c r="X10321" i="55" s="1"/>
  <c r="W10322" i="55"/>
  <c r="W10323" i="55"/>
  <c r="W10324" i="55"/>
  <c r="X10324" i="55" s="1"/>
  <c r="W10325" i="55"/>
  <c r="W10326" i="55"/>
  <c r="X10326" i="55" s="1"/>
  <c r="W10327" i="55"/>
  <c r="W10328" i="55"/>
  <c r="W10329" i="55"/>
  <c r="X10329" i="55" s="1"/>
  <c r="W10330" i="55"/>
  <c r="W10331" i="55"/>
  <c r="X10331" i="55" s="1"/>
  <c r="W10332" i="55"/>
  <c r="X10332" i="55" s="1"/>
  <c r="W10333" i="55"/>
  <c r="W10334" i="55"/>
  <c r="W10335" i="55"/>
  <c r="W10336" i="55"/>
  <c r="X10336" i="55" s="1"/>
  <c r="W10337" i="55"/>
  <c r="W10338" i="55"/>
  <c r="W10339" i="55"/>
  <c r="W10340" i="55"/>
  <c r="W10341" i="55"/>
  <c r="X10341" i="55" s="1"/>
  <c r="W10342" i="55"/>
  <c r="X10342" i="55" s="1"/>
  <c r="W10343" i="55"/>
  <c r="X10343" i="55" s="1"/>
  <c r="W10344" i="55"/>
  <c r="X10344" i="55" s="1"/>
  <c r="W10345" i="55"/>
  <c r="W10346" i="55"/>
  <c r="Z10346" i="55" s="1"/>
  <c r="W10347" i="55"/>
  <c r="W10348" i="55"/>
  <c r="X10348" i="55" s="1"/>
  <c r="W10349" i="55"/>
  <c r="W10350" i="55"/>
  <c r="W10351" i="55"/>
  <c r="W10352" i="55"/>
  <c r="X10352" i="55" s="1"/>
  <c r="W10353" i="55"/>
  <c r="W10354" i="55"/>
  <c r="W10355" i="55"/>
  <c r="W10356" i="55"/>
  <c r="X10356" i="55" s="1"/>
  <c r="W10357" i="55"/>
  <c r="W10358" i="55"/>
  <c r="X10358" i="55" s="1"/>
  <c r="W10359" i="55"/>
  <c r="W10360" i="55"/>
  <c r="W10361" i="55"/>
  <c r="X10361" i="55" s="1"/>
  <c r="W10362" i="55"/>
  <c r="X10362" i="55" s="1"/>
  <c r="W10363" i="55"/>
  <c r="X10363" i="55" s="1"/>
  <c r="W10364" i="55"/>
  <c r="X10364" i="55" s="1"/>
  <c r="W10365" i="55"/>
  <c r="W10366" i="55"/>
  <c r="W10367" i="55"/>
  <c r="W10368" i="55"/>
  <c r="X10368" i="55" s="1"/>
  <c r="W10369" i="55"/>
  <c r="X10369" i="55" s="1"/>
  <c r="W10370" i="55"/>
  <c r="W10371" i="55"/>
  <c r="W10372" i="55"/>
  <c r="W10373" i="55"/>
  <c r="W10374" i="55"/>
  <c r="W10375" i="55"/>
  <c r="W10376" i="55"/>
  <c r="X10376" i="55" s="1"/>
  <c r="W10377" i="55"/>
  <c r="W10378" i="55"/>
  <c r="Z10378" i="55" s="1"/>
  <c r="W10379" i="55"/>
  <c r="W10380" i="55"/>
  <c r="W10381" i="55"/>
  <c r="X10381" i="55" s="1"/>
  <c r="W10382" i="55"/>
  <c r="W10383" i="55"/>
  <c r="X10383" i="55" s="1"/>
  <c r="W10384" i="55"/>
  <c r="X10384" i="55" s="1"/>
  <c r="W10385" i="55"/>
  <c r="W10386" i="55"/>
  <c r="W10387" i="55"/>
  <c r="X10387" i="55" s="1"/>
  <c r="W10388" i="55"/>
  <c r="X10388" i="55" s="1"/>
  <c r="W10389" i="55"/>
  <c r="Z10389" i="55" s="1"/>
  <c r="W10390" i="55"/>
  <c r="X10390" i="55" s="1"/>
  <c r="W10391" i="55"/>
  <c r="W10392" i="55"/>
  <c r="W10393" i="55"/>
  <c r="W10394" i="55"/>
  <c r="W10395" i="55"/>
  <c r="X10395" i="55" s="1"/>
  <c r="W10396" i="55"/>
  <c r="X10396" i="55" s="1"/>
  <c r="W10397" i="55"/>
  <c r="X10397" i="55" s="1"/>
  <c r="W10398" i="55"/>
  <c r="W10399" i="55"/>
  <c r="W10400" i="55"/>
  <c r="X10400" i="55" s="1"/>
  <c r="W10401" i="55"/>
  <c r="W10402" i="55"/>
  <c r="W10403" i="55"/>
  <c r="W10404" i="55"/>
  <c r="X10404" i="55" s="1"/>
  <c r="W10405" i="55"/>
  <c r="W10406" i="55"/>
  <c r="W10407" i="55"/>
  <c r="W10408" i="55"/>
  <c r="Z10408" i="55" s="1"/>
  <c r="W10409" i="55"/>
  <c r="X10409" i="55" s="1"/>
  <c r="W10410" i="55"/>
  <c r="Z10410" i="55" s="1"/>
  <c r="W10411" i="55"/>
  <c r="X10411" i="55" s="1"/>
  <c r="W10412" i="55"/>
  <c r="X10412" i="55" s="1"/>
  <c r="W10413" i="55"/>
  <c r="W10414" i="55"/>
  <c r="W10415" i="55"/>
  <c r="W10416" i="55"/>
  <c r="Z10416" i="55" s="1"/>
  <c r="W10417" i="55"/>
  <c r="X10417" i="55" s="1"/>
  <c r="W10418" i="55"/>
  <c r="W10419" i="55"/>
  <c r="W10420" i="55"/>
  <c r="X10420" i="55" s="1"/>
  <c r="W10421" i="55"/>
  <c r="W10422" i="55"/>
  <c r="X10422" i="55" s="1"/>
  <c r="W10423" i="55"/>
  <c r="W10424" i="55"/>
  <c r="W10425" i="55"/>
  <c r="W10426" i="55"/>
  <c r="X10426" i="55" s="1"/>
  <c r="W10427" i="55"/>
  <c r="X10427" i="55" s="1"/>
  <c r="W10428" i="55"/>
  <c r="Z10428" i="55" s="1"/>
  <c r="W10429" i="55"/>
  <c r="X10429" i="55" s="1"/>
  <c r="W10430" i="55"/>
  <c r="W10431" i="55"/>
  <c r="W10432" i="55"/>
  <c r="X10432" i="55" s="1"/>
  <c r="W10433" i="55"/>
  <c r="W10434" i="55"/>
  <c r="W10435" i="55"/>
  <c r="W10436" i="55"/>
  <c r="W10437" i="55"/>
  <c r="X10437" i="55" s="1"/>
  <c r="W10438" i="55"/>
  <c r="W10439" i="55"/>
  <c r="W10440" i="55"/>
  <c r="Z10440" i="55" s="1"/>
  <c r="W10441" i="55"/>
  <c r="W10442" i="55"/>
  <c r="Z10442" i="55" s="1"/>
  <c r="W10443" i="55"/>
  <c r="W10444" i="55"/>
  <c r="Z10444" i="55" s="1"/>
  <c r="W10445" i="55"/>
  <c r="W10446" i="55"/>
  <c r="W10447" i="55"/>
  <c r="W10448" i="55"/>
  <c r="W10449" i="55"/>
  <c r="X10449" i="55" s="1"/>
  <c r="W10450" i="55"/>
  <c r="W10451" i="55"/>
  <c r="W10452" i="55"/>
  <c r="X10452" i="55" s="1"/>
  <c r="W10453" i="55"/>
  <c r="W10454" i="55"/>
  <c r="X10454" i="55" s="1"/>
  <c r="W10455" i="55"/>
  <c r="W10456" i="55"/>
  <c r="W10457" i="55"/>
  <c r="W10458" i="55"/>
  <c r="W10459" i="55"/>
  <c r="W10460" i="55"/>
  <c r="W10461" i="55"/>
  <c r="X10461" i="55" s="1"/>
  <c r="W10462" i="55"/>
  <c r="W10463" i="55"/>
  <c r="W10464" i="55"/>
  <c r="X10464" i="55" s="1"/>
  <c r="W10465" i="55"/>
  <c r="W10466" i="55"/>
  <c r="W10467" i="55"/>
  <c r="W10468" i="55"/>
  <c r="X10468" i="55" s="1"/>
  <c r="W10469" i="55"/>
  <c r="X10469" i="55" s="1"/>
  <c r="W10470" i="55"/>
  <c r="W10471" i="55"/>
  <c r="X10471" i="55" s="1"/>
  <c r="W10472" i="55"/>
  <c r="X10472" i="55" s="1"/>
  <c r="W10473" i="55"/>
  <c r="X10473" i="55" s="1"/>
  <c r="W10474" i="55"/>
  <c r="Z10474" i="55" s="1"/>
  <c r="W10475" i="55"/>
  <c r="X10475" i="55" s="1"/>
  <c r="W10476" i="55"/>
  <c r="W10477" i="55"/>
  <c r="W10478" i="55"/>
  <c r="W10479" i="55"/>
  <c r="X10479" i="55" s="1"/>
  <c r="W10480" i="55"/>
  <c r="X10480" i="55" s="1"/>
  <c r="W10481" i="55"/>
  <c r="X10481" i="55" s="1"/>
  <c r="W10482" i="55"/>
  <c r="W10483" i="55"/>
  <c r="W10484" i="55"/>
  <c r="W10485" i="55"/>
  <c r="W10486" i="55"/>
  <c r="X10486" i="55" s="1"/>
  <c r="W10487" i="55"/>
  <c r="W10488" i="55"/>
  <c r="W10489" i="55"/>
  <c r="X10489" i="55" s="1"/>
  <c r="W10490" i="55"/>
  <c r="X10490" i="55" s="1"/>
  <c r="W10491" i="55"/>
  <c r="X10491" i="55" s="1"/>
  <c r="W10492" i="55"/>
  <c r="X10492" i="55" s="1"/>
  <c r="W10493" i="55"/>
  <c r="W10494" i="55"/>
  <c r="W10495" i="55"/>
  <c r="W10496" i="55"/>
  <c r="X10496" i="55" s="1"/>
  <c r="W10497" i="55"/>
  <c r="W10498" i="55"/>
  <c r="W10499" i="55"/>
  <c r="W10500" i="55"/>
  <c r="X10500" i="55" s="1"/>
  <c r="W10501" i="55"/>
  <c r="W10502" i="55"/>
  <c r="W10503" i="55"/>
  <c r="W10504" i="55"/>
  <c r="X10504" i="55" s="1"/>
  <c r="W10505" i="55"/>
  <c r="W10506" i="55"/>
  <c r="Z10506" i="55" s="1"/>
  <c r="W10507" i="55"/>
  <c r="W10508" i="55"/>
  <c r="X10508" i="55" s="1"/>
  <c r="W10509" i="55"/>
  <c r="X10509" i="55" s="1"/>
  <c r="W10510" i="55"/>
  <c r="W10511" i="55"/>
  <c r="W10512" i="55"/>
  <c r="X10512" i="55" s="1"/>
  <c r="W10513" i="55"/>
  <c r="W10514" i="55"/>
  <c r="W10515" i="55"/>
  <c r="W10516" i="55"/>
  <c r="W10517" i="55"/>
  <c r="X10517" i="55" s="1"/>
  <c r="W10518" i="55"/>
  <c r="X10518" i="55" s="1"/>
  <c r="W10519" i="55"/>
  <c r="W10520" i="55"/>
  <c r="W10521" i="55"/>
  <c r="W10522" i="55"/>
  <c r="W10523" i="55"/>
  <c r="W10524" i="55"/>
  <c r="X10524" i="55" s="1"/>
  <c r="W10525" i="55"/>
  <c r="W10526" i="55"/>
  <c r="Z10526" i="55" s="1"/>
  <c r="W10527" i="55"/>
  <c r="W10528" i="55"/>
  <c r="W10529" i="55"/>
  <c r="W10530" i="55"/>
  <c r="W10531" i="55"/>
  <c r="W10532" i="55"/>
  <c r="X10532" i="55" s="1"/>
  <c r="W10533" i="55"/>
  <c r="W10534" i="55"/>
  <c r="W10535" i="55"/>
  <c r="W10536" i="55"/>
  <c r="W10537" i="55"/>
  <c r="X10537" i="55" s="1"/>
  <c r="W10538" i="55"/>
  <c r="Z10538" i="55" s="1"/>
  <c r="W10539" i="55"/>
  <c r="X10539" i="55" s="1"/>
  <c r="W10540" i="55"/>
  <c r="X10540" i="55" s="1"/>
  <c r="W10541" i="55"/>
  <c r="X10541" i="55" s="1"/>
  <c r="W10542" i="55"/>
  <c r="W10543" i="55"/>
  <c r="W10544" i="55"/>
  <c r="W10545" i="55"/>
  <c r="X10545" i="55" s="1"/>
  <c r="W10546" i="55"/>
  <c r="W10547" i="55"/>
  <c r="W10548" i="55"/>
  <c r="X10548" i="55" s="1"/>
  <c r="W10549" i="55"/>
  <c r="X10549" i="55" s="1"/>
  <c r="W10550" i="55"/>
  <c r="X10550" i="55" s="1"/>
  <c r="W10551" i="55"/>
  <c r="X10551" i="55" s="1"/>
  <c r="W10552" i="55"/>
  <c r="W10553" i="55"/>
  <c r="X10553" i="55" s="1"/>
  <c r="W10554" i="55"/>
  <c r="X10554" i="55" s="1"/>
  <c r="W10555" i="55"/>
  <c r="X10555" i="55" s="1"/>
  <c r="W10556" i="55"/>
  <c r="W10557" i="55"/>
  <c r="W10558" i="55"/>
  <c r="Z10558" i="55" s="1"/>
  <c r="W10559" i="55"/>
  <c r="W10560" i="55"/>
  <c r="W10561" i="55"/>
  <c r="W10562" i="55"/>
  <c r="W10563" i="55"/>
  <c r="W10564" i="55"/>
  <c r="X10564" i="55" s="1"/>
  <c r="W10565" i="55"/>
  <c r="W10566" i="55"/>
  <c r="W10567" i="55"/>
  <c r="X10567" i="55" s="1"/>
  <c r="W10568" i="55"/>
  <c r="X10568" i="55" s="1"/>
  <c r="W10569" i="55"/>
  <c r="X10569" i="55" s="1"/>
  <c r="W10570" i="55"/>
  <c r="Z10570" i="55" s="1"/>
  <c r="W10571" i="55"/>
  <c r="X10571" i="55" s="1"/>
  <c r="W10572" i="55"/>
  <c r="W10573" i="55"/>
  <c r="W10574" i="55"/>
  <c r="W10575" i="55"/>
  <c r="W10576" i="55"/>
  <c r="X10576" i="55" s="1"/>
  <c r="W10577" i="55"/>
  <c r="X10577" i="55" s="1"/>
  <c r="W10578" i="55"/>
  <c r="W10579" i="55"/>
  <c r="W10580" i="55"/>
  <c r="X10580" i="55" s="1"/>
  <c r="W10581" i="55"/>
  <c r="W10582" i="55"/>
  <c r="X10582" i="55" s="1"/>
  <c r="W10583" i="55"/>
  <c r="X10583" i="55" s="1"/>
  <c r="W10584" i="55"/>
  <c r="W10585" i="55"/>
  <c r="X10585" i="55" s="1"/>
  <c r="W10586" i="55"/>
  <c r="W10587" i="55"/>
  <c r="X10587" i="55" s="1"/>
  <c r="W10588" i="55"/>
  <c r="X10588" i="55" s="1"/>
  <c r="W10589" i="55"/>
  <c r="W10590" i="55"/>
  <c r="Z10590" i="55" s="1"/>
  <c r="W10591" i="55"/>
  <c r="W10592" i="55"/>
  <c r="X10592" i="55" s="1"/>
  <c r="W10593" i="55"/>
  <c r="W10594" i="55"/>
  <c r="W10595" i="55"/>
  <c r="W10596" i="55"/>
  <c r="W10597" i="55"/>
  <c r="W10598" i="55"/>
  <c r="W10599" i="55"/>
  <c r="X10599" i="55" s="1"/>
  <c r="W10600" i="55"/>
  <c r="X10600" i="55" s="1"/>
  <c r="W10601" i="55"/>
  <c r="W10602" i="55"/>
  <c r="Z10602" i="55" s="1"/>
  <c r="W10603" i="55"/>
  <c r="W10604" i="55"/>
  <c r="X10604" i="55" s="1"/>
  <c r="W10605" i="55"/>
  <c r="X10605" i="55" s="1"/>
  <c r="W10606" i="55"/>
  <c r="W10607" i="55"/>
  <c r="W10608" i="55"/>
  <c r="X10608" i="55" s="1"/>
  <c r="W10609" i="55"/>
  <c r="W10610" i="55"/>
  <c r="W10611" i="55"/>
  <c r="W10612" i="55"/>
  <c r="X10612" i="55" s="1"/>
  <c r="W10613" i="55"/>
  <c r="W10614" i="55"/>
  <c r="X10614" i="55" s="1"/>
  <c r="W10615" i="55"/>
  <c r="W10616" i="55"/>
  <c r="W10617" i="55"/>
  <c r="W10618" i="55"/>
  <c r="X10618" i="55" s="1"/>
  <c r="W10619" i="55"/>
  <c r="X10619" i="55" s="1"/>
  <c r="W10620" i="55"/>
  <c r="X10620" i="55" s="1"/>
  <c r="W10621" i="55"/>
  <c r="W10622" i="55"/>
  <c r="Z10622" i="55" s="1"/>
  <c r="W10623" i="55"/>
  <c r="W10624" i="55"/>
  <c r="X10624" i="55" s="1"/>
  <c r="W10625" i="55"/>
  <c r="Z10625" i="55" s="1"/>
  <c r="W10626" i="55"/>
  <c r="Z10626" i="55" s="1"/>
  <c r="W10627" i="55"/>
  <c r="W10628" i="55"/>
  <c r="Z10628" i="55" s="1"/>
  <c r="W10629" i="55"/>
  <c r="X10629" i="55" s="1"/>
  <c r="W10630" i="55"/>
  <c r="W10631" i="55"/>
  <c r="W10632" i="55"/>
  <c r="X10632" i="55" s="1"/>
  <c r="W10633" i="55"/>
  <c r="W10634" i="55"/>
  <c r="Z10634" i="55" s="1"/>
  <c r="W10635" i="55"/>
  <c r="W10636" i="55"/>
  <c r="W10637" i="55"/>
  <c r="Z10637" i="55" s="1"/>
  <c r="W10638" i="55"/>
  <c r="W10639" i="55"/>
  <c r="W10640" i="55"/>
  <c r="X10640" i="55" s="1"/>
  <c r="W10641" i="55"/>
  <c r="W10642" i="55"/>
  <c r="W10643" i="55"/>
  <c r="W10644" i="55"/>
  <c r="X10644" i="55" s="1"/>
  <c r="W10645" i="55"/>
  <c r="X10645" i="55" s="1"/>
  <c r="W10646" i="55"/>
  <c r="X10646" i="55" s="1"/>
  <c r="W10647" i="55"/>
  <c r="X10647" i="55" s="1"/>
  <c r="W10648" i="55"/>
  <c r="W10649" i="55"/>
  <c r="X10649" i="55" s="1"/>
  <c r="W10650" i="55"/>
  <c r="W10651" i="55"/>
  <c r="X10651" i="55" s="1"/>
  <c r="W10652" i="55"/>
  <c r="X10652" i="55" s="1"/>
  <c r="W10653" i="55"/>
  <c r="W10654" i="55"/>
  <c r="Z10654" i="55" s="1"/>
  <c r="W10655" i="55"/>
  <c r="W10656" i="55"/>
  <c r="X10656" i="55" s="1"/>
  <c r="W10657" i="55"/>
  <c r="W10658" i="55"/>
  <c r="W10659" i="55"/>
  <c r="W10660" i="55"/>
  <c r="X10660" i="55" s="1"/>
  <c r="W10661" i="55"/>
  <c r="X10661" i="55" s="1"/>
  <c r="W10662" i="55"/>
  <c r="W10663" i="55"/>
  <c r="W10664" i="55"/>
  <c r="X10664" i="55" s="1"/>
  <c r="W10665" i="55"/>
  <c r="X10665" i="55" s="1"/>
  <c r="W10666" i="55"/>
  <c r="Z10666" i="55" s="1"/>
  <c r="W10667" i="55"/>
  <c r="X10667" i="55" s="1"/>
  <c r="W10668" i="55"/>
  <c r="X10668" i="55" s="1"/>
  <c r="W10669" i="55"/>
  <c r="W10670" i="55"/>
  <c r="W10671" i="55"/>
  <c r="W10672" i="55"/>
  <c r="X10672" i="55" s="1"/>
  <c r="W10673" i="55"/>
  <c r="Z10673" i="55" s="1"/>
  <c r="W10674" i="55"/>
  <c r="W10675" i="55"/>
  <c r="W10676" i="55"/>
  <c r="X10676" i="55" s="1"/>
  <c r="W10677" i="55"/>
  <c r="W10678" i="55"/>
  <c r="X10678" i="55" s="1"/>
  <c r="W10679" i="55"/>
  <c r="W10680" i="55"/>
  <c r="W10681" i="55"/>
  <c r="W10682" i="55"/>
  <c r="X10682" i="55" s="1"/>
  <c r="W10683" i="55"/>
  <c r="X10683" i="55" s="1"/>
  <c r="W10684" i="55"/>
  <c r="X10684" i="55" s="1"/>
  <c r="W10685" i="55"/>
  <c r="Z10685" i="55" s="1"/>
  <c r="W10686" i="55"/>
  <c r="Z10686" i="55" s="1"/>
  <c r="W10687" i="55"/>
  <c r="W10688" i="55"/>
  <c r="X10688" i="55" s="1"/>
  <c r="W10689" i="55"/>
  <c r="W10690" i="55"/>
  <c r="Z10690" i="55" s="1"/>
  <c r="W10691" i="55"/>
  <c r="W10692" i="55"/>
  <c r="W10693" i="55"/>
  <c r="X10693" i="55" s="1"/>
  <c r="W10694" i="55"/>
  <c r="W10695" i="55"/>
  <c r="W10696" i="55"/>
  <c r="X10696" i="55" s="1"/>
  <c r="W10697" i="55"/>
  <c r="W10698" i="55"/>
  <c r="Z10698" i="55" s="1"/>
  <c r="W10699" i="55"/>
  <c r="X10699" i="55" s="1"/>
  <c r="W10700" i="55"/>
  <c r="X10700" i="55" s="1"/>
  <c r="W10701" i="55"/>
  <c r="W10702" i="55"/>
  <c r="W10703" i="55"/>
  <c r="W10704" i="55"/>
  <c r="W10705" i="55"/>
  <c r="X10705" i="55" s="1"/>
  <c r="W10706" i="55"/>
  <c r="W10707" i="55"/>
  <c r="W10708" i="55"/>
  <c r="X10708" i="55" s="1"/>
  <c r="W10709" i="55"/>
  <c r="W10710" i="55"/>
  <c r="X10710" i="55" s="1"/>
  <c r="W10711" i="55"/>
  <c r="W10712" i="55"/>
  <c r="W10713" i="55"/>
  <c r="X10713" i="55" s="1"/>
  <c r="W10714" i="55"/>
  <c r="W10715" i="55"/>
  <c r="X10715" i="55" s="1"/>
  <c r="W10716" i="55"/>
  <c r="W10717" i="55"/>
  <c r="X10717" i="55" s="1"/>
  <c r="W10718" i="55"/>
  <c r="Z10718" i="55" s="1"/>
  <c r="W10719" i="55"/>
  <c r="W10720" i="55"/>
  <c r="X10720" i="55" s="1"/>
  <c r="W10721" i="55"/>
  <c r="W10722" i="55"/>
  <c r="W10723" i="55"/>
  <c r="W10724" i="55"/>
  <c r="W10725" i="55"/>
  <c r="Z10725" i="55" s="1"/>
  <c r="W10726" i="55"/>
  <c r="X10726" i="55" s="1"/>
  <c r="W10727" i="55"/>
  <c r="X10727" i="55" s="1"/>
  <c r="W10728" i="55"/>
  <c r="X10728" i="55" s="1"/>
  <c r="W10729" i="55"/>
  <c r="X10729" i="55" s="1"/>
  <c r="W10730" i="55"/>
  <c r="Z10730" i="55" s="1"/>
  <c r="W10731" i="55"/>
  <c r="W10732" i="55"/>
  <c r="W10733" i="55"/>
  <c r="W10734" i="55"/>
  <c r="W10735" i="55"/>
  <c r="X10735" i="55" s="1"/>
  <c r="W10736" i="55"/>
  <c r="X10736" i="55" s="1"/>
  <c r="W10737" i="55"/>
  <c r="X10737" i="55" s="1"/>
  <c r="W10738" i="55"/>
  <c r="W10739" i="55"/>
  <c r="W10740" i="55"/>
  <c r="W10741" i="55"/>
  <c r="W10742" i="55"/>
  <c r="X10742" i="55" s="1"/>
  <c r="W10743" i="55"/>
  <c r="W10744" i="55"/>
  <c r="W10745" i="55"/>
  <c r="Z10745" i="55" s="1"/>
  <c r="W10746" i="55"/>
  <c r="X10746" i="55" s="1"/>
  <c r="W10747" i="55"/>
  <c r="X10747" i="55" s="1"/>
  <c r="W10748" i="55"/>
  <c r="X10748" i="55" s="1"/>
  <c r="W10749" i="55"/>
  <c r="W10750" i="55"/>
  <c r="Z10750" i="55" s="1"/>
  <c r="W10751" i="55"/>
  <c r="W10752" i="55"/>
  <c r="X10752" i="55" s="1"/>
  <c r="W10753" i="55"/>
  <c r="W10754" i="55"/>
  <c r="W10755" i="55"/>
  <c r="W10756" i="55"/>
  <c r="X10756" i="55" s="1"/>
  <c r="W10757" i="55"/>
  <c r="W10758" i="55"/>
  <c r="W10759" i="55"/>
  <c r="W10760" i="55"/>
  <c r="X10760" i="55" s="1"/>
  <c r="W10761" i="55"/>
  <c r="W10762" i="55"/>
  <c r="Z10762" i="55" s="1"/>
  <c r="W10763" i="55"/>
  <c r="W10764" i="55"/>
  <c r="X10764" i="55" s="1"/>
  <c r="W10765" i="55"/>
  <c r="X10765" i="55" s="1"/>
  <c r="W10766" i="55"/>
  <c r="W10767" i="55"/>
  <c r="X10767" i="55" s="1"/>
  <c r="W10768" i="55"/>
  <c r="X10768" i="55" s="1"/>
  <c r="W10769" i="55"/>
  <c r="W10770" i="55"/>
  <c r="W10771" i="55"/>
  <c r="W10772" i="55"/>
  <c r="W10773" i="55"/>
  <c r="X10773" i="55" s="1"/>
  <c r="W10774" i="55"/>
  <c r="X10774" i="55" s="1"/>
  <c r="W10775" i="55"/>
  <c r="W10776" i="55"/>
  <c r="W10777" i="55"/>
  <c r="W10778" i="55"/>
  <c r="W10779" i="55"/>
  <c r="W10780" i="55"/>
  <c r="X10780" i="55" s="1"/>
  <c r="W10781" i="55"/>
  <c r="W10782" i="55"/>
  <c r="Z10782" i="55" s="1"/>
  <c r="W10783" i="55"/>
  <c r="W10784" i="55"/>
  <c r="W10785" i="55"/>
  <c r="W10786" i="55"/>
  <c r="Z10786" i="55" s="1"/>
  <c r="W10787" i="55"/>
  <c r="W10788" i="55"/>
  <c r="X10788" i="55" s="1"/>
  <c r="W10789" i="55"/>
  <c r="W10790" i="55"/>
  <c r="W10791" i="55"/>
  <c r="X10791" i="55" s="1"/>
  <c r="W10792" i="55"/>
  <c r="W10793" i="55"/>
  <c r="X10793" i="55" s="1"/>
  <c r="W10794" i="55"/>
  <c r="Z10794" i="55" s="1"/>
  <c r="W10795" i="55"/>
  <c r="X10795" i="55" s="1"/>
  <c r="W10796" i="55"/>
  <c r="X10796" i="55" s="1"/>
  <c r="W10797" i="55"/>
  <c r="X10797" i="55" s="1"/>
  <c r="W10798" i="55"/>
  <c r="W10799" i="55"/>
  <c r="X10799" i="55" s="1"/>
  <c r="W10800" i="55"/>
  <c r="W10801" i="55"/>
  <c r="X10801" i="55" s="1"/>
  <c r="W10802" i="55"/>
  <c r="W10803" i="55"/>
  <c r="W10804" i="55"/>
  <c r="X10804" i="55" s="1"/>
  <c r="W10805" i="55"/>
  <c r="X10805" i="55" s="1"/>
  <c r="W10806" i="55"/>
  <c r="X10806" i="55" s="1"/>
  <c r="W10807" i="55"/>
  <c r="X10807" i="55" s="1"/>
  <c r="W10808" i="55"/>
  <c r="W10809" i="55"/>
  <c r="X10809" i="55" s="1"/>
  <c r="W10810" i="55"/>
  <c r="X10810" i="55" s="1"/>
  <c r="W10811" i="55"/>
  <c r="W10812" i="55"/>
  <c r="W10813" i="55"/>
  <c r="W10814" i="55"/>
  <c r="Z10814" i="55" s="1"/>
  <c r="W10815" i="55"/>
  <c r="W10816" i="55"/>
  <c r="W10817" i="55"/>
  <c r="W10818" i="55"/>
  <c r="W10819" i="55"/>
  <c r="X10819" i="55" s="1"/>
  <c r="W10820" i="55"/>
  <c r="X10820" i="55" s="1"/>
  <c r="W10821" i="55"/>
  <c r="W10822" i="55"/>
  <c r="X10822" i="55" s="1"/>
  <c r="W10823" i="55"/>
  <c r="W10824" i="55"/>
  <c r="X10824" i="55" s="1"/>
  <c r="W10825" i="55"/>
  <c r="X10825" i="55" s="1"/>
  <c r="W10826" i="55"/>
  <c r="Z10826" i="55" s="1"/>
  <c r="W10827" i="55"/>
  <c r="X10827" i="55" s="1"/>
  <c r="W10828" i="55"/>
  <c r="W10829" i="55"/>
  <c r="W10830" i="55"/>
  <c r="W10831" i="55"/>
  <c r="W10832" i="55"/>
  <c r="W10833" i="55"/>
  <c r="X10833" i="55" s="1"/>
  <c r="W10834" i="55"/>
  <c r="W10835" i="55"/>
  <c r="W10836" i="55"/>
  <c r="X10836" i="55" s="1"/>
  <c r="W10837" i="55"/>
  <c r="W10838" i="55"/>
  <c r="X10838" i="55" s="1"/>
  <c r="W10839" i="55"/>
  <c r="W10840" i="55"/>
  <c r="W10841" i="55"/>
  <c r="X10841" i="55" s="1"/>
  <c r="W10842" i="55"/>
  <c r="W10843" i="55"/>
  <c r="X10843" i="55" s="1"/>
  <c r="W10844" i="55"/>
  <c r="X10844" i="55" s="1"/>
  <c r="W10845" i="55"/>
  <c r="W10846" i="55"/>
  <c r="Z10846" i="55" s="1"/>
  <c r="W10847" i="55"/>
  <c r="W10848" i="55"/>
  <c r="X10848" i="55" s="1"/>
  <c r="W10849" i="55"/>
  <c r="W10850" i="55"/>
  <c r="Z10850" i="55" s="1"/>
  <c r="W10851" i="55"/>
  <c r="W10852" i="55"/>
  <c r="W10853" i="55"/>
  <c r="X10853" i="55" s="1"/>
  <c r="W10854" i="55"/>
  <c r="X10854" i="55" s="1"/>
  <c r="W10855" i="55"/>
  <c r="X10855" i="55" s="1"/>
  <c r="W10856" i="55"/>
  <c r="X10856" i="55" s="1"/>
  <c r="W10857" i="55"/>
  <c r="W10858" i="55"/>
  <c r="Z10858" i="55" s="1"/>
  <c r="W10859" i="55"/>
  <c r="W10860" i="55"/>
  <c r="X10860" i="55" s="1"/>
  <c r="W10861" i="55"/>
  <c r="W10862" i="55"/>
  <c r="W10863" i="55"/>
  <c r="W10864" i="55"/>
  <c r="X10864" i="55" s="1"/>
  <c r="W10865" i="55"/>
  <c r="W10866" i="55"/>
  <c r="W10867" i="55"/>
  <c r="W10868" i="55"/>
  <c r="X10868" i="55" s="1"/>
  <c r="W10869" i="55"/>
  <c r="W10870" i="55"/>
  <c r="X10870" i="55" s="1"/>
  <c r="W10871" i="55"/>
  <c r="W10872" i="55"/>
  <c r="W10873" i="55"/>
  <c r="X10873" i="55" s="1"/>
  <c r="W10874" i="55"/>
  <c r="X10874" i="55" s="1"/>
  <c r="W10875" i="55"/>
  <c r="W10876" i="55"/>
  <c r="X10876" i="55" s="1"/>
  <c r="W10877" i="55"/>
  <c r="X10877" i="55" s="1"/>
  <c r="W10878" i="55"/>
  <c r="Z10878" i="55" s="1"/>
  <c r="W10879" i="55"/>
  <c r="W10880" i="55"/>
  <c r="W10881" i="55"/>
  <c r="W10882" i="55"/>
  <c r="W10883" i="55"/>
  <c r="W10884" i="55"/>
  <c r="X10884" i="55" s="1"/>
  <c r="W10885" i="55"/>
  <c r="X10885" i="55" s="1"/>
  <c r="W10886" i="55"/>
  <c r="W10887" i="55"/>
  <c r="W10888" i="55"/>
  <c r="Z10888" i="55" s="1"/>
  <c r="W10889" i="55"/>
  <c r="X10889" i="55" s="1"/>
  <c r="W10890" i="55"/>
  <c r="W10891" i="55"/>
  <c r="X10891" i="55" s="1"/>
  <c r="W10892" i="55"/>
  <c r="W10893" i="55"/>
  <c r="X10893" i="55" s="1"/>
  <c r="W10894" i="55"/>
  <c r="W10895" i="55"/>
  <c r="X10895" i="55" s="1"/>
  <c r="W10896" i="55"/>
  <c r="X10896" i="55" s="1"/>
  <c r="W10897" i="55"/>
  <c r="X10897" i="55" s="1"/>
  <c r="W10898" i="55"/>
  <c r="W10899" i="55"/>
  <c r="X10899" i="55" s="1"/>
  <c r="W10900" i="55"/>
  <c r="X10900" i="55" s="1"/>
  <c r="W10901" i="55"/>
  <c r="X10901" i="55" s="1"/>
  <c r="W10902" i="55"/>
  <c r="W10903" i="55"/>
  <c r="X10903" i="55" s="1"/>
  <c r="W10904" i="55"/>
  <c r="X10904" i="55" s="1"/>
  <c r="W10905" i="55"/>
  <c r="X10905" i="55" s="1"/>
  <c r="W10906" i="55"/>
  <c r="W10907" i="55"/>
  <c r="X10907" i="55" s="1"/>
  <c r="W10908" i="55"/>
  <c r="X10908" i="55" s="1"/>
  <c r="W10909" i="55"/>
  <c r="X10909" i="55" s="1"/>
  <c r="W10910" i="55"/>
  <c r="W10911" i="55"/>
  <c r="X10911" i="55" s="1"/>
  <c r="W10912" i="55"/>
  <c r="X10912" i="55" s="1"/>
  <c r="W10913" i="55"/>
  <c r="X10913" i="55" s="1"/>
  <c r="W10914" i="55"/>
  <c r="W10915" i="55"/>
  <c r="X10915" i="55" s="1"/>
  <c r="W10916" i="55"/>
  <c r="X10916" i="55" s="1"/>
  <c r="W10917" i="55"/>
  <c r="X10917" i="55" s="1"/>
  <c r="W10918" i="55"/>
  <c r="W10919" i="55"/>
  <c r="X10919" i="55" s="1"/>
  <c r="W10920" i="55"/>
  <c r="X10920" i="55" s="1"/>
  <c r="W10921" i="55"/>
  <c r="X10921" i="55" s="1"/>
  <c r="W10922" i="55"/>
  <c r="X10922" i="55" s="1"/>
  <c r="W10923" i="55"/>
  <c r="X10923" i="55" s="1"/>
  <c r="W10924" i="55"/>
  <c r="X10924" i="55" s="1"/>
  <c r="W10925" i="55"/>
  <c r="X10925" i="55" s="1"/>
  <c r="W10926" i="55"/>
  <c r="W10927" i="55"/>
  <c r="X10927" i="55" s="1"/>
  <c r="W10928" i="55"/>
  <c r="X10928" i="55" s="1"/>
  <c r="W10929" i="55"/>
  <c r="X10929" i="55" s="1"/>
  <c r="W10930" i="55"/>
  <c r="W10931" i="55"/>
  <c r="X10931" i="55" s="1"/>
  <c r="W10932" i="55"/>
  <c r="X10932" i="55" s="1"/>
  <c r="W10933" i="55"/>
  <c r="X10933" i="55" s="1"/>
  <c r="W10934" i="55"/>
  <c r="W10935" i="55"/>
  <c r="X10935" i="55" s="1"/>
  <c r="W10936" i="55"/>
  <c r="X10936" i="55" s="1"/>
  <c r="W10937" i="55"/>
  <c r="X10937" i="55" s="1"/>
  <c r="W10938" i="55"/>
  <c r="W10939" i="55"/>
  <c r="X10939" i="55" s="1"/>
  <c r="W10940" i="55"/>
  <c r="X10940" i="55" s="1"/>
  <c r="W10941" i="55"/>
  <c r="X10941" i="55" s="1"/>
  <c r="W10942" i="55"/>
  <c r="W10943" i="55"/>
  <c r="X10943" i="55" s="1"/>
  <c r="W10944" i="55"/>
  <c r="X10944" i="55" s="1"/>
  <c r="W10945" i="55"/>
  <c r="X10945" i="55" s="1"/>
  <c r="W10946" i="55"/>
  <c r="W10947" i="55"/>
  <c r="X10947" i="55" s="1"/>
  <c r="W10948" i="55"/>
  <c r="X10948" i="55" s="1"/>
  <c r="W10949" i="55"/>
  <c r="X10949" i="55" s="1"/>
  <c r="W10950" i="55"/>
  <c r="W10951" i="55"/>
  <c r="X10951" i="55" s="1"/>
  <c r="W10952" i="55"/>
  <c r="X10952" i="55" s="1"/>
  <c r="W10953" i="55"/>
  <c r="X10953" i="55" s="1"/>
  <c r="W10954" i="55"/>
  <c r="X10954" i="55" s="1"/>
  <c r="W10955" i="55"/>
  <c r="X10955" i="55" s="1"/>
  <c r="W10956" i="55"/>
  <c r="X10956" i="55" s="1"/>
  <c r="W10957" i="55"/>
  <c r="X10957" i="55" s="1"/>
  <c r="W10958" i="55"/>
  <c r="W10959" i="55"/>
  <c r="X10959" i="55" s="1"/>
  <c r="W10960" i="55"/>
  <c r="X10960" i="55" s="1"/>
  <c r="W10961" i="55"/>
  <c r="X10961" i="55" s="1"/>
  <c r="W10962" i="55"/>
  <c r="W10963" i="55"/>
  <c r="X10963" i="55" s="1"/>
  <c r="W10964" i="55"/>
  <c r="X10964" i="55" s="1"/>
  <c r="W10965" i="55"/>
  <c r="X10965" i="55" s="1"/>
  <c r="W10966" i="55"/>
  <c r="W10967" i="55"/>
  <c r="X10967" i="55" s="1"/>
  <c r="W10968" i="55"/>
  <c r="X10968" i="55" s="1"/>
  <c r="W10969" i="55"/>
  <c r="X10969" i="55" s="1"/>
  <c r="W10970" i="55"/>
  <c r="W10971" i="55"/>
  <c r="X10971" i="55" s="1"/>
  <c r="W10972" i="55"/>
  <c r="X10972" i="55" s="1"/>
  <c r="W10973" i="55"/>
  <c r="X10973" i="55" s="1"/>
  <c r="W10974" i="55"/>
  <c r="W10975" i="55"/>
  <c r="X10975" i="55" s="1"/>
  <c r="W10976" i="55"/>
  <c r="X10976" i="55" s="1"/>
  <c r="W10977" i="55"/>
  <c r="X10977" i="55" s="1"/>
  <c r="W10978" i="55"/>
  <c r="W10979" i="55"/>
  <c r="X10979" i="55" s="1"/>
  <c r="W10980" i="55"/>
  <c r="X10980" i="55" s="1"/>
  <c r="W10981" i="55"/>
  <c r="X10981" i="55" s="1"/>
  <c r="W10982" i="55"/>
  <c r="W10983" i="55"/>
  <c r="X10983" i="55" s="1"/>
  <c r="W10984" i="55"/>
  <c r="X10984" i="55" s="1"/>
  <c r="W10985" i="55"/>
  <c r="X10985" i="55" s="1"/>
  <c r="W10986" i="55"/>
  <c r="W10987" i="55"/>
  <c r="X10987" i="55" s="1"/>
  <c r="W10988" i="55"/>
  <c r="X10988" i="55" s="1"/>
  <c r="W10989" i="55"/>
  <c r="X10989" i="55" s="1"/>
  <c r="W10990" i="55"/>
  <c r="W10991" i="55"/>
  <c r="X10991" i="55" s="1"/>
  <c r="W10992" i="55"/>
  <c r="X10992" i="55" s="1"/>
  <c r="W10993" i="55"/>
  <c r="X10993" i="55" s="1"/>
  <c r="W10994" i="55"/>
  <c r="W10995" i="55"/>
  <c r="X10995" i="55" s="1"/>
  <c r="W10996" i="55"/>
  <c r="X10996" i="55" s="1"/>
  <c r="W10997" i="55"/>
  <c r="X10997" i="55" s="1"/>
  <c r="W10998" i="55"/>
  <c r="X10998" i="55" s="1"/>
  <c r="W10999" i="55"/>
  <c r="X10999" i="55" s="1"/>
  <c r="W11000" i="55"/>
  <c r="X11000" i="55" s="1"/>
  <c r="W11001" i="55"/>
  <c r="X11001" i="55" s="1"/>
  <c r="W11002" i="55"/>
  <c r="W11003" i="55"/>
  <c r="X11003" i="55" s="1"/>
  <c r="W11004" i="55"/>
  <c r="X11004" i="55" s="1"/>
  <c r="W11005" i="55"/>
  <c r="X11005" i="55" s="1"/>
  <c r="W11006" i="55"/>
  <c r="W11007" i="55"/>
  <c r="X11007" i="55" s="1"/>
  <c r="W11008" i="55"/>
  <c r="X11008" i="55" s="1"/>
  <c r="W11009" i="55"/>
  <c r="X11009" i="55" s="1"/>
  <c r="W11010" i="55"/>
  <c r="W11011" i="55"/>
  <c r="X11011" i="55" s="1"/>
  <c r="W11012" i="55"/>
  <c r="X11012" i="55" s="1"/>
  <c r="W11013" i="55"/>
  <c r="X11013" i="55" s="1"/>
  <c r="W11014" i="55"/>
  <c r="W11015" i="55"/>
  <c r="X11015" i="55" s="1"/>
  <c r="W11016" i="55"/>
  <c r="X11016" i="55" s="1"/>
  <c r="W11017" i="55"/>
  <c r="X11017" i="55" s="1"/>
  <c r="W11018" i="55"/>
  <c r="X11018" i="55" s="1"/>
  <c r="W11019" i="55"/>
  <c r="X11019" i="55" s="1"/>
  <c r="W11020" i="55"/>
  <c r="X11020" i="55" s="1"/>
  <c r="W11021" i="55"/>
  <c r="X11021" i="55" s="1"/>
  <c r="W11022" i="55"/>
  <c r="W11023" i="55"/>
  <c r="X11023" i="55" s="1"/>
  <c r="W11024" i="55"/>
  <c r="X11024" i="55" s="1"/>
  <c r="W11025" i="55"/>
  <c r="X11025" i="55" s="1"/>
  <c r="W11026" i="55"/>
  <c r="W11027" i="55"/>
  <c r="X11027" i="55" s="1"/>
  <c r="W11028" i="55"/>
  <c r="X11028" i="55" s="1"/>
  <c r="W11029" i="55"/>
  <c r="X11029" i="55" s="1"/>
  <c r="W11030" i="55"/>
  <c r="W11031" i="55"/>
  <c r="X11031" i="55" s="1"/>
  <c r="W11032" i="55"/>
  <c r="X11032" i="55" s="1"/>
  <c r="W11033" i="55"/>
  <c r="X11033" i="55" s="1"/>
  <c r="W11034" i="55"/>
  <c r="W11035" i="55"/>
  <c r="X11035" i="55" s="1"/>
  <c r="W11036" i="55"/>
  <c r="X11036" i="55" s="1"/>
  <c r="W11037" i="55"/>
  <c r="X11037" i="55" s="1"/>
  <c r="W11038" i="55"/>
  <c r="W11039" i="55"/>
  <c r="X11039" i="55" s="1"/>
  <c r="W11040" i="55"/>
  <c r="X11040" i="55" s="1"/>
  <c r="W11041" i="55"/>
  <c r="X11041" i="55" s="1"/>
  <c r="W11042" i="55"/>
  <c r="W11043" i="55"/>
  <c r="X11043" i="55" s="1"/>
  <c r="W11044" i="55"/>
  <c r="X11044" i="55" s="1"/>
  <c r="W11045" i="55"/>
  <c r="X11045" i="55" s="1"/>
  <c r="W11046" i="55"/>
  <c r="W11047" i="55"/>
  <c r="X11047" i="55" s="1"/>
  <c r="W11048" i="55"/>
  <c r="X11048" i="55" s="1"/>
  <c r="W11049" i="55"/>
  <c r="X11049" i="55" s="1"/>
  <c r="W11050" i="55"/>
  <c r="W11051" i="55"/>
  <c r="X11051" i="55" s="1"/>
  <c r="W11052" i="55"/>
  <c r="X11052" i="55" s="1"/>
  <c r="W11053" i="55"/>
  <c r="X11053" i="55" s="1"/>
  <c r="W11054" i="55"/>
  <c r="W11055" i="55"/>
  <c r="X11055" i="55" s="1"/>
  <c r="W11056" i="55"/>
  <c r="X11056" i="55" s="1"/>
  <c r="W11057" i="55"/>
  <c r="X11057" i="55" s="1"/>
  <c r="W11058" i="55"/>
  <c r="W11059" i="55"/>
  <c r="X11059" i="55" s="1"/>
  <c r="W11060" i="55"/>
  <c r="X11060" i="55" s="1"/>
  <c r="W11061" i="55"/>
  <c r="X11061" i="55" s="1"/>
  <c r="W11062" i="55"/>
  <c r="X11062" i="55" s="1"/>
  <c r="W11063" i="55"/>
  <c r="X11063" i="55" s="1"/>
  <c r="W11064" i="55"/>
  <c r="X11064" i="55" s="1"/>
  <c r="W11065" i="55"/>
  <c r="X11065" i="55" s="1"/>
  <c r="W11066" i="55"/>
  <c r="W11067" i="55"/>
  <c r="X11067" i="55" s="1"/>
  <c r="W11068" i="55"/>
  <c r="X11068" i="55" s="1"/>
  <c r="W11069" i="55"/>
  <c r="X11069" i="55" s="1"/>
  <c r="W11070" i="55"/>
  <c r="W11071" i="55"/>
  <c r="X11071" i="55" s="1"/>
  <c r="W11072" i="55"/>
  <c r="X11072" i="55" s="1"/>
  <c r="W11073" i="55"/>
  <c r="X11073" i="55" s="1"/>
  <c r="W11074" i="55"/>
  <c r="W11075" i="55"/>
  <c r="X11075" i="55" s="1"/>
  <c r="W11076" i="55"/>
  <c r="X11076" i="55" s="1"/>
  <c r="W11077" i="55"/>
  <c r="X11077" i="55" s="1"/>
  <c r="W11078" i="55"/>
  <c r="W11079" i="55"/>
  <c r="X11079" i="55" s="1"/>
  <c r="W11080" i="55"/>
  <c r="X11080" i="55" s="1"/>
  <c r="W11081" i="55"/>
  <c r="X11081" i="55" s="1"/>
  <c r="W11082" i="55"/>
  <c r="X11082" i="55" s="1"/>
  <c r="W11083" i="55"/>
  <c r="X11083" i="55" s="1"/>
  <c r="W11084" i="55"/>
  <c r="X11084" i="55" s="1"/>
  <c r="W11085" i="55"/>
  <c r="X11085" i="55" s="1"/>
  <c r="W11086" i="55"/>
  <c r="W11087" i="55"/>
  <c r="X11087" i="55" s="1"/>
  <c r="W11088" i="55"/>
  <c r="X11088" i="55" s="1"/>
  <c r="W11089" i="55"/>
  <c r="X11089" i="55" s="1"/>
  <c r="W11090" i="55"/>
  <c r="W11091" i="55"/>
  <c r="X11091" i="55" s="1"/>
  <c r="W11092" i="55"/>
  <c r="X11092" i="55" s="1"/>
  <c r="W11093" i="55"/>
  <c r="X11093" i="55" s="1"/>
  <c r="W11094" i="55"/>
  <c r="W11095" i="55"/>
  <c r="X11095" i="55" s="1"/>
  <c r="W11096" i="55"/>
  <c r="X11096" i="55" s="1"/>
  <c r="W11097" i="55"/>
  <c r="X11097" i="55" s="1"/>
  <c r="W11098" i="55"/>
  <c r="W11099" i="55"/>
  <c r="X11099" i="55" s="1"/>
  <c r="W11100" i="55"/>
  <c r="X11100" i="55" s="1"/>
  <c r="W11101" i="55"/>
  <c r="X11101" i="55" s="1"/>
  <c r="W11102" i="55"/>
  <c r="W11103" i="55"/>
  <c r="X11103" i="55" s="1"/>
  <c r="W11104" i="55"/>
  <c r="X11104" i="55" s="1"/>
  <c r="W11105" i="55"/>
  <c r="X11105" i="55" s="1"/>
  <c r="W11106" i="55"/>
  <c r="W11107" i="55"/>
  <c r="X11107" i="55" s="1"/>
  <c r="W11108" i="55"/>
  <c r="X11108" i="55" s="1"/>
  <c r="W11109" i="55"/>
  <c r="X11109" i="55" s="1"/>
  <c r="W11110" i="55"/>
  <c r="W11111" i="55"/>
  <c r="X11111" i="55" s="1"/>
  <c r="W11112" i="55"/>
  <c r="X11112" i="55" s="1"/>
  <c r="W11113" i="55"/>
  <c r="X11113" i="55" s="1"/>
  <c r="W11114" i="55"/>
  <c r="W11115" i="55"/>
  <c r="X11115" i="55" s="1"/>
  <c r="W11116" i="55"/>
  <c r="X11116" i="55" s="1"/>
  <c r="W11117" i="55"/>
  <c r="X11117" i="55" s="1"/>
  <c r="W11118" i="55"/>
  <c r="W11119" i="55"/>
  <c r="X11119" i="55" s="1"/>
  <c r="W11120" i="55"/>
  <c r="X11120" i="55" s="1"/>
  <c r="W11121" i="55"/>
  <c r="X11121" i="55" s="1"/>
  <c r="W11122" i="55"/>
  <c r="W11123" i="55"/>
  <c r="X11123" i="55" s="1"/>
  <c r="W11124" i="55"/>
  <c r="X11124" i="55" s="1"/>
  <c r="W11125" i="55"/>
  <c r="X11125" i="55" s="1"/>
  <c r="W11126" i="55"/>
  <c r="X11126" i="55" s="1"/>
  <c r="W11127" i="55"/>
  <c r="X11127" i="55" s="1"/>
  <c r="W11128" i="55"/>
  <c r="X11128" i="55" s="1"/>
  <c r="W11129" i="55"/>
  <c r="X11129" i="55" s="1"/>
  <c r="W11130" i="55"/>
  <c r="W11131" i="55"/>
  <c r="X11131" i="55" s="1"/>
  <c r="W11132" i="55"/>
  <c r="X11132" i="55" s="1"/>
  <c r="W11133" i="55"/>
  <c r="X11133" i="55" s="1"/>
  <c r="W11134" i="55"/>
  <c r="W11135" i="55"/>
  <c r="X11135" i="55" s="1"/>
  <c r="W11136" i="55"/>
  <c r="X11136" i="55" s="1"/>
  <c r="W11137" i="55"/>
  <c r="X11137" i="55" s="1"/>
  <c r="W11138" i="55"/>
  <c r="W11139" i="55"/>
  <c r="X11139" i="55" s="1"/>
  <c r="W11140" i="55"/>
  <c r="X11140" i="55" s="1"/>
  <c r="W11141" i="55"/>
  <c r="X11141" i="55" s="1"/>
  <c r="W11142" i="55"/>
  <c r="W11143" i="55"/>
  <c r="X11143" i="55" s="1"/>
  <c r="W11144" i="55"/>
  <c r="X11144" i="55" s="1"/>
  <c r="W11145" i="55"/>
  <c r="X11145" i="55" s="1"/>
  <c r="W11146" i="55"/>
  <c r="X11146" i="55" s="1"/>
  <c r="W11147" i="55"/>
  <c r="X11147" i="55" s="1"/>
  <c r="W11148" i="55"/>
  <c r="X11148" i="55" s="1"/>
  <c r="W11149" i="55"/>
  <c r="X11149" i="55" s="1"/>
  <c r="W11150" i="55"/>
  <c r="W11151" i="55"/>
  <c r="X11151" i="55" s="1"/>
  <c r="W11152" i="55"/>
  <c r="X11152" i="55" s="1"/>
  <c r="W11153" i="55"/>
  <c r="X11153" i="55" s="1"/>
  <c r="W11154" i="55"/>
  <c r="W11155" i="55"/>
  <c r="X11155" i="55" s="1"/>
  <c r="W11156" i="55"/>
  <c r="X11156" i="55" s="1"/>
  <c r="W11157" i="55"/>
  <c r="X11157" i="55" s="1"/>
  <c r="W11158" i="55"/>
  <c r="W11159" i="55"/>
  <c r="X11159" i="55" s="1"/>
  <c r="W11160" i="55"/>
  <c r="X11160" i="55" s="1"/>
  <c r="W11161" i="55"/>
  <c r="X11161" i="55" s="1"/>
  <c r="W11162" i="55"/>
  <c r="W11163" i="55"/>
  <c r="X11163" i="55" s="1"/>
  <c r="W11164" i="55"/>
  <c r="X11164" i="55" s="1"/>
  <c r="W11165" i="55"/>
  <c r="X11165" i="55" s="1"/>
  <c r="W11166" i="55"/>
  <c r="W11167" i="55"/>
  <c r="X11167" i="55" s="1"/>
  <c r="W11168" i="55"/>
  <c r="X11168" i="55" s="1"/>
  <c r="W11169" i="55"/>
  <c r="X11169" i="55" s="1"/>
  <c r="W11170" i="55"/>
  <c r="W11171" i="55"/>
  <c r="X11171" i="55" s="1"/>
  <c r="W11172" i="55"/>
  <c r="X11172" i="55" s="1"/>
  <c r="W11173" i="55"/>
  <c r="X11173" i="55" s="1"/>
  <c r="W11174" i="55"/>
  <c r="W11175" i="55"/>
  <c r="X11175" i="55" s="1"/>
  <c r="W11176" i="55"/>
  <c r="X11176" i="55" s="1"/>
  <c r="W11177" i="55"/>
  <c r="X11177" i="55" s="1"/>
  <c r="W11178" i="55"/>
  <c r="W11179" i="55"/>
  <c r="X11179" i="55" s="1"/>
  <c r="W11180" i="55"/>
  <c r="X11180" i="55" s="1"/>
  <c r="W11181" i="55"/>
  <c r="X11181" i="55" s="1"/>
  <c r="W11182" i="55"/>
  <c r="W11183" i="55"/>
  <c r="X11183" i="55" s="1"/>
  <c r="W11184" i="55"/>
  <c r="X11184" i="55" s="1"/>
  <c r="W11185" i="55"/>
  <c r="X11185" i="55" s="1"/>
  <c r="W11186" i="55"/>
  <c r="W11187" i="55"/>
  <c r="X11187" i="55" s="1"/>
  <c r="W11188" i="55"/>
  <c r="X11188" i="55" s="1"/>
  <c r="W11189" i="55"/>
  <c r="X11189" i="55" s="1"/>
  <c r="W11190" i="55"/>
  <c r="X11190" i="55" s="1"/>
  <c r="W11191" i="55"/>
  <c r="X11191" i="55" s="1"/>
  <c r="W11192" i="55"/>
  <c r="X11192" i="55" s="1"/>
  <c r="W11193" i="55"/>
  <c r="X11193" i="55" s="1"/>
  <c r="W11194" i="55"/>
  <c r="W11195" i="55"/>
  <c r="X11195" i="55" s="1"/>
  <c r="W11196" i="55"/>
  <c r="X11196" i="55" s="1"/>
  <c r="W11197" i="55"/>
  <c r="X11197" i="55" s="1"/>
  <c r="W11198" i="55"/>
  <c r="W11199" i="55"/>
  <c r="X11199" i="55" s="1"/>
  <c r="W11200" i="55"/>
  <c r="X11200" i="55" s="1"/>
  <c r="W11201" i="55"/>
  <c r="X11201" i="55" s="1"/>
  <c r="W11202" i="55"/>
  <c r="W11203" i="55"/>
  <c r="X11203" i="55" s="1"/>
  <c r="W11204" i="55"/>
  <c r="X11204" i="55" s="1"/>
  <c r="W11205" i="55"/>
  <c r="X11205" i="55" s="1"/>
  <c r="W11206" i="55"/>
  <c r="W11207" i="55"/>
  <c r="X11207" i="55" s="1"/>
  <c r="W11208" i="55"/>
  <c r="X11208" i="55" s="1"/>
  <c r="W11209" i="55"/>
  <c r="X11209" i="55" s="1"/>
  <c r="W11210" i="55"/>
  <c r="X11210" i="55" s="1"/>
  <c r="W11211" i="55"/>
  <c r="X11211" i="55" s="1"/>
  <c r="W11212" i="55"/>
  <c r="X11212" i="55" s="1"/>
  <c r="W11213" i="55"/>
  <c r="X11213" i="55" s="1"/>
  <c r="W11214" i="55"/>
  <c r="W11215" i="55"/>
  <c r="X11215" i="55" s="1"/>
  <c r="W11216" i="55"/>
  <c r="X11216" i="55" s="1"/>
  <c r="W11217" i="55"/>
  <c r="X11217" i="55" s="1"/>
  <c r="W11218" i="55"/>
  <c r="W11219" i="55"/>
  <c r="X11219" i="55" s="1"/>
  <c r="W11220" i="55"/>
  <c r="X11220" i="55" s="1"/>
  <c r="W11221" i="55"/>
  <c r="X11221" i="55" s="1"/>
  <c r="W11222" i="55"/>
  <c r="W11223" i="55"/>
  <c r="X11223" i="55" s="1"/>
  <c r="W11224" i="55"/>
  <c r="X11224" i="55" s="1"/>
  <c r="W11225" i="55"/>
  <c r="X11225" i="55" s="1"/>
  <c r="W11226" i="55"/>
  <c r="W11227" i="55"/>
  <c r="X11227" i="55" s="1"/>
  <c r="W11228" i="55"/>
  <c r="X11228" i="55" s="1"/>
  <c r="W11229" i="55"/>
  <c r="X11229" i="55" s="1"/>
  <c r="W11230" i="55"/>
  <c r="W11231" i="55"/>
  <c r="X11231" i="55" s="1"/>
  <c r="W11232" i="55"/>
  <c r="X11232" i="55" s="1"/>
  <c r="W11233" i="55"/>
  <c r="X11233" i="55" s="1"/>
  <c r="W11234" i="55"/>
  <c r="W11235" i="55"/>
  <c r="X11235" i="55" s="1"/>
  <c r="W11236" i="55"/>
  <c r="X11236" i="55" s="1"/>
  <c r="W11237" i="55"/>
  <c r="X11237" i="55" s="1"/>
  <c r="W11238" i="55"/>
  <c r="W11239" i="55"/>
  <c r="X11239" i="55" s="1"/>
  <c r="W11240" i="55"/>
  <c r="X11240" i="55" s="1"/>
  <c r="W11241" i="55"/>
  <c r="X11241" i="55" s="1"/>
  <c r="W11242" i="55"/>
  <c r="W11243" i="55"/>
  <c r="X11243" i="55" s="1"/>
  <c r="W11244" i="55"/>
  <c r="X11244" i="55" s="1"/>
  <c r="W11245" i="55"/>
  <c r="X11245" i="55" s="1"/>
  <c r="W11246" i="55"/>
  <c r="W11247" i="55"/>
  <c r="X11247" i="55" s="1"/>
  <c r="W11248" i="55"/>
  <c r="X11248" i="55" s="1"/>
  <c r="W11249" i="55"/>
  <c r="X11249" i="55" s="1"/>
  <c r="W11250" i="55"/>
  <c r="W11251" i="55"/>
  <c r="X11251" i="55" s="1"/>
  <c r="W11252" i="55"/>
  <c r="X11252" i="55" s="1"/>
  <c r="W11253" i="55"/>
  <c r="X11253" i="55" s="1"/>
  <c r="W11254" i="55"/>
  <c r="X11254" i="55" s="1"/>
  <c r="W11255" i="55"/>
  <c r="X11255" i="55" s="1"/>
  <c r="W11256" i="55"/>
  <c r="X11256" i="55" s="1"/>
  <c r="W11257" i="55"/>
  <c r="X11257" i="55" s="1"/>
  <c r="W11258" i="55"/>
  <c r="W11259" i="55"/>
  <c r="X11259" i="55" s="1"/>
  <c r="W11260" i="55"/>
  <c r="X11260" i="55" s="1"/>
  <c r="W11261" i="55"/>
  <c r="X11261" i="55" s="1"/>
  <c r="W11262" i="55"/>
  <c r="W11263" i="55"/>
  <c r="X11263" i="55" s="1"/>
  <c r="W11264" i="55"/>
  <c r="X11264" i="55" s="1"/>
  <c r="W11265" i="55"/>
  <c r="X11265" i="55" s="1"/>
  <c r="W11266" i="55"/>
  <c r="W11267" i="55"/>
  <c r="X11267" i="55" s="1"/>
  <c r="W11268" i="55"/>
  <c r="X11268" i="55" s="1"/>
  <c r="W11269" i="55"/>
  <c r="X11269" i="55" s="1"/>
  <c r="W11270" i="55"/>
  <c r="W11271" i="55"/>
  <c r="X11271" i="55" s="1"/>
  <c r="W11272" i="55"/>
  <c r="X11272" i="55" s="1"/>
  <c r="W11273" i="55"/>
  <c r="X11273" i="55" s="1"/>
  <c r="W11274" i="55"/>
  <c r="X11274" i="55" s="1"/>
  <c r="W11275" i="55"/>
  <c r="X11275" i="55" s="1"/>
  <c r="W11276" i="55"/>
  <c r="X11276" i="55" s="1"/>
  <c r="W11277" i="55"/>
  <c r="X11277" i="55" s="1"/>
  <c r="W11278" i="55"/>
  <c r="W11279" i="55"/>
  <c r="X11279" i="55" s="1"/>
  <c r="W11280" i="55"/>
  <c r="X11280" i="55" s="1"/>
  <c r="W11281" i="55"/>
  <c r="X11281" i="55" s="1"/>
  <c r="W11282" i="55"/>
  <c r="W11283" i="55"/>
  <c r="X11283" i="55" s="1"/>
  <c r="W11284" i="55"/>
  <c r="X11284" i="55" s="1"/>
  <c r="W11285" i="55"/>
  <c r="X11285" i="55" s="1"/>
  <c r="W11286" i="55"/>
  <c r="W11287" i="55"/>
  <c r="X11287" i="55" s="1"/>
  <c r="W11288" i="55"/>
  <c r="X11288" i="55" s="1"/>
  <c r="W11289" i="55"/>
  <c r="X11289" i="55" s="1"/>
  <c r="W11290" i="55"/>
  <c r="W11291" i="55"/>
  <c r="X11291" i="55" s="1"/>
  <c r="W11292" i="55"/>
  <c r="X11292" i="55" s="1"/>
  <c r="W11293" i="55"/>
  <c r="X11293" i="55" s="1"/>
  <c r="W11294" i="55"/>
  <c r="W11295" i="55"/>
  <c r="X11295" i="55" s="1"/>
  <c r="W11296" i="55"/>
  <c r="X11296" i="55" s="1"/>
  <c r="W11297" i="55"/>
  <c r="X11297" i="55" s="1"/>
  <c r="W11298" i="55"/>
  <c r="W11299" i="55"/>
  <c r="X11299" i="55" s="1"/>
  <c r="W11300" i="55"/>
  <c r="X11300" i="55" s="1"/>
  <c r="W11301" i="55"/>
  <c r="X11301" i="55" s="1"/>
  <c r="W11302" i="55"/>
  <c r="W11303" i="55"/>
  <c r="X11303" i="55" s="1"/>
  <c r="W11304" i="55"/>
  <c r="X11304" i="55" s="1"/>
  <c r="W11305" i="55"/>
  <c r="X11305" i="55" s="1"/>
  <c r="W11306" i="55"/>
  <c r="W11307" i="55"/>
  <c r="X11307" i="55" s="1"/>
  <c r="W11308" i="55"/>
  <c r="X11308" i="55" s="1"/>
  <c r="W11309" i="55"/>
  <c r="X11309" i="55" s="1"/>
  <c r="W11310" i="55"/>
  <c r="W11311" i="55"/>
  <c r="X11311" i="55" s="1"/>
  <c r="W11312" i="55"/>
  <c r="X11312" i="55" s="1"/>
  <c r="W11313" i="55"/>
  <c r="X11313" i="55" s="1"/>
  <c r="W11314" i="55"/>
  <c r="W11315" i="55"/>
  <c r="X11315" i="55" s="1"/>
  <c r="W11316" i="55"/>
  <c r="X11316" i="55" s="1"/>
  <c r="W11317" i="55"/>
  <c r="X11317" i="55" s="1"/>
  <c r="W11318" i="55"/>
  <c r="X11318" i="55" s="1"/>
  <c r="W11319" i="55"/>
  <c r="X11319" i="55" s="1"/>
  <c r="W11320" i="55"/>
  <c r="X11320" i="55" s="1"/>
  <c r="W11321" i="55"/>
  <c r="X11321" i="55" s="1"/>
  <c r="W11322" i="55"/>
  <c r="W11323" i="55"/>
  <c r="X11323" i="55" s="1"/>
  <c r="W11324" i="55"/>
  <c r="X11324" i="55" s="1"/>
  <c r="W11325" i="55"/>
  <c r="X11325" i="55" s="1"/>
  <c r="W11326" i="55"/>
  <c r="W11327" i="55"/>
  <c r="X11327" i="55" s="1"/>
  <c r="W11328" i="55"/>
  <c r="X11328" i="55" s="1"/>
  <c r="W11329" i="55"/>
  <c r="X11329" i="55" s="1"/>
  <c r="W11330" i="55"/>
  <c r="W11331" i="55"/>
  <c r="X11331" i="55" s="1"/>
  <c r="W11332" i="55"/>
  <c r="X11332" i="55" s="1"/>
  <c r="W11333" i="55"/>
  <c r="X11333" i="55" s="1"/>
  <c r="W11334" i="55"/>
  <c r="W11335" i="55"/>
  <c r="X11335" i="55" s="1"/>
  <c r="W11336" i="55"/>
  <c r="X11336" i="55" s="1"/>
  <c r="W11337" i="55"/>
  <c r="X11337" i="55" s="1"/>
  <c r="W11338" i="55"/>
  <c r="X11338" i="55" s="1"/>
  <c r="W11339" i="55"/>
  <c r="X11339" i="55" s="1"/>
  <c r="W11340" i="55"/>
  <c r="X11340" i="55" s="1"/>
  <c r="W11341" i="55"/>
  <c r="X11341" i="55" s="1"/>
  <c r="W11342" i="55"/>
  <c r="W11343" i="55"/>
  <c r="X11343" i="55" s="1"/>
  <c r="W11344" i="55"/>
  <c r="X11344" i="55" s="1"/>
  <c r="W11345" i="55"/>
  <c r="X11345" i="55" s="1"/>
  <c r="W11346" i="55"/>
  <c r="W11347" i="55"/>
  <c r="X11347" i="55" s="1"/>
  <c r="W11348" i="55"/>
  <c r="X11348" i="55" s="1"/>
  <c r="W11349" i="55"/>
  <c r="X11349" i="55" s="1"/>
  <c r="W11350" i="55"/>
  <c r="W11351" i="55"/>
  <c r="X11351" i="55" s="1"/>
  <c r="W11352" i="55"/>
  <c r="X11352" i="55" s="1"/>
  <c r="W11353" i="55"/>
  <c r="X11353" i="55" s="1"/>
  <c r="W11354" i="55"/>
  <c r="W11355" i="55"/>
  <c r="X11355" i="55" s="1"/>
  <c r="W11356" i="55"/>
  <c r="X11356" i="55" s="1"/>
  <c r="W11357" i="55"/>
  <c r="X11357" i="55" s="1"/>
  <c r="W11358" i="55"/>
  <c r="W11359" i="55"/>
  <c r="X11359" i="55" s="1"/>
  <c r="W11360" i="55"/>
  <c r="X11360" i="55" s="1"/>
  <c r="W11361" i="55"/>
  <c r="X11361" i="55" s="1"/>
  <c r="W11362" i="55"/>
  <c r="W11363" i="55"/>
  <c r="X11363" i="55" s="1"/>
  <c r="W11364" i="55"/>
  <c r="X11364" i="55" s="1"/>
  <c r="W11365" i="55"/>
  <c r="X11365" i="55" s="1"/>
  <c r="W11366" i="55"/>
  <c r="W11367" i="55"/>
  <c r="X11367" i="55" s="1"/>
  <c r="W11368" i="55"/>
  <c r="X11368" i="55" s="1"/>
  <c r="W11369" i="55"/>
  <c r="X11369" i="55" s="1"/>
  <c r="W11370" i="55"/>
  <c r="W11371" i="55"/>
  <c r="X11371" i="55" s="1"/>
  <c r="W11372" i="55"/>
  <c r="X11372" i="55" s="1"/>
  <c r="W11373" i="55"/>
  <c r="X11373" i="55" s="1"/>
  <c r="W11374" i="55"/>
  <c r="W11375" i="55"/>
  <c r="X11375" i="55" s="1"/>
  <c r="W11376" i="55"/>
  <c r="X11376" i="55" s="1"/>
  <c r="W11377" i="55"/>
  <c r="X11377" i="55" s="1"/>
  <c r="W11378" i="55"/>
  <c r="W11379" i="55"/>
  <c r="X11379" i="55" s="1"/>
  <c r="W11380" i="55"/>
  <c r="X11380" i="55" s="1"/>
  <c r="W11381" i="55"/>
  <c r="X11381" i="55" s="1"/>
  <c r="W11382" i="55"/>
  <c r="X11382" i="55" s="1"/>
  <c r="W11383" i="55"/>
  <c r="X11383" i="55" s="1"/>
  <c r="W11384" i="55"/>
  <c r="X11384" i="55" s="1"/>
  <c r="W11385" i="55"/>
  <c r="X11385" i="55" s="1"/>
  <c r="W11386" i="55"/>
  <c r="W11387" i="55"/>
  <c r="X11387" i="55" s="1"/>
  <c r="W11388" i="55"/>
  <c r="X11388" i="55" s="1"/>
  <c r="W11389" i="55"/>
  <c r="X11389" i="55" s="1"/>
  <c r="W11390" i="55"/>
  <c r="W11391" i="55"/>
  <c r="X11391" i="55" s="1"/>
  <c r="W11392" i="55"/>
  <c r="X11392" i="55" s="1"/>
  <c r="W11393" i="55"/>
  <c r="X11393" i="55" s="1"/>
  <c r="W11394" i="55"/>
  <c r="W11395" i="55"/>
  <c r="X11395" i="55" s="1"/>
  <c r="W11396" i="55"/>
  <c r="X11396" i="55" s="1"/>
  <c r="W11397" i="55"/>
  <c r="X11397" i="55" s="1"/>
  <c r="W11398" i="55"/>
  <c r="W11399" i="55"/>
  <c r="X11399" i="55" s="1"/>
  <c r="W11400" i="55"/>
  <c r="X11400" i="55" s="1"/>
  <c r="W11401" i="55"/>
  <c r="X11401" i="55" s="1"/>
  <c r="W11402" i="55"/>
  <c r="X11402" i="55" s="1"/>
  <c r="W11403" i="55"/>
  <c r="X11403" i="55" s="1"/>
  <c r="W11404" i="55"/>
  <c r="X11404" i="55" s="1"/>
  <c r="W11405" i="55"/>
  <c r="X11405" i="55" s="1"/>
  <c r="W11406" i="55"/>
  <c r="W11407" i="55"/>
  <c r="X11407" i="55" s="1"/>
  <c r="W11408" i="55"/>
  <c r="X11408" i="55" s="1"/>
  <c r="W11409" i="55"/>
  <c r="X11409" i="55" s="1"/>
  <c r="W11410" i="55"/>
  <c r="W11411" i="55"/>
  <c r="X11411" i="55" s="1"/>
  <c r="W11412" i="55"/>
  <c r="X11412" i="55" s="1"/>
  <c r="W11413" i="55"/>
  <c r="X11413" i="55" s="1"/>
  <c r="W11414" i="55"/>
  <c r="W11415" i="55"/>
  <c r="X11415" i="55" s="1"/>
  <c r="W11416" i="55"/>
  <c r="X11416" i="55" s="1"/>
  <c r="W11417" i="55"/>
  <c r="X11417" i="55" s="1"/>
  <c r="W11418" i="55"/>
  <c r="W11419" i="55"/>
  <c r="X11419" i="55" s="1"/>
  <c r="W11420" i="55"/>
  <c r="X11420" i="55" s="1"/>
  <c r="W11421" i="55"/>
  <c r="X11421" i="55" s="1"/>
  <c r="W11422" i="55"/>
  <c r="W11423" i="55"/>
  <c r="X11423" i="55" s="1"/>
  <c r="W11424" i="55"/>
  <c r="X11424" i="55" s="1"/>
  <c r="W11425" i="55"/>
  <c r="X11425" i="55" s="1"/>
  <c r="W11426" i="55"/>
  <c r="W11427" i="55"/>
  <c r="X11427" i="55" s="1"/>
  <c r="W11428" i="55"/>
  <c r="X11428" i="55" s="1"/>
  <c r="W11429" i="55"/>
  <c r="X11429" i="55" s="1"/>
  <c r="W11430" i="55"/>
  <c r="W11431" i="55"/>
  <c r="X11431" i="55" s="1"/>
  <c r="W11432" i="55"/>
  <c r="X11432" i="55" s="1"/>
  <c r="W11433" i="55"/>
  <c r="X11433" i="55" s="1"/>
  <c r="W11434" i="55"/>
  <c r="W11435" i="55"/>
  <c r="X11435" i="55" s="1"/>
  <c r="W11436" i="55"/>
  <c r="X11436" i="55" s="1"/>
  <c r="W11437" i="55"/>
  <c r="X11437" i="55" s="1"/>
  <c r="W11438" i="55"/>
  <c r="W11439" i="55"/>
  <c r="X11439" i="55" s="1"/>
  <c r="W11440" i="55"/>
  <c r="X11440" i="55" s="1"/>
  <c r="W11441" i="55"/>
  <c r="X11441" i="55" s="1"/>
  <c r="W11442" i="55"/>
  <c r="W11443" i="55"/>
  <c r="X11443" i="55" s="1"/>
  <c r="W11444" i="55"/>
  <c r="X11444" i="55" s="1"/>
  <c r="W11445" i="55"/>
  <c r="X11445" i="55" s="1"/>
  <c r="W11446" i="55"/>
  <c r="X11446" i="55" s="1"/>
  <c r="W11447" i="55"/>
  <c r="X11447" i="55" s="1"/>
  <c r="W11448" i="55"/>
  <c r="X11448" i="55" s="1"/>
  <c r="W11449" i="55"/>
  <c r="X11449" i="55" s="1"/>
  <c r="W11450" i="55"/>
  <c r="W11451" i="55"/>
  <c r="X11451" i="55" s="1"/>
  <c r="W11452" i="55"/>
  <c r="X11452" i="55" s="1"/>
  <c r="W11453" i="55"/>
  <c r="X11453" i="55" s="1"/>
  <c r="W11454" i="55"/>
  <c r="W11455" i="55"/>
  <c r="X11455" i="55" s="1"/>
  <c r="W11456" i="55"/>
  <c r="X11456" i="55" s="1"/>
  <c r="W11457" i="55"/>
  <c r="X11457" i="55" s="1"/>
  <c r="W11458" i="55"/>
  <c r="W11459" i="55"/>
  <c r="X11459" i="55" s="1"/>
  <c r="W11460" i="55"/>
  <c r="X11460" i="55" s="1"/>
  <c r="W11461" i="55"/>
  <c r="X11461" i="55" s="1"/>
  <c r="W11462" i="55"/>
  <c r="W11463" i="55"/>
  <c r="X11463" i="55" s="1"/>
  <c r="W11464" i="55"/>
  <c r="X11464" i="55" s="1"/>
  <c r="W11465" i="55"/>
  <c r="X11465" i="55" s="1"/>
  <c r="W11466" i="55"/>
  <c r="X11466" i="55" s="1"/>
  <c r="W11467" i="55"/>
  <c r="X11467" i="55" s="1"/>
  <c r="W11468" i="55"/>
  <c r="X11468" i="55" s="1"/>
  <c r="W11469" i="55"/>
  <c r="X11469" i="55" s="1"/>
  <c r="W11470" i="55"/>
  <c r="W11471" i="55"/>
  <c r="X11471" i="55" s="1"/>
  <c r="W11472" i="55"/>
  <c r="X11472" i="55" s="1"/>
  <c r="W11473" i="55"/>
  <c r="X11473" i="55" s="1"/>
  <c r="W11474" i="55"/>
  <c r="W11475" i="55"/>
  <c r="X11475" i="55" s="1"/>
  <c r="W11476" i="55"/>
  <c r="X11476" i="55" s="1"/>
  <c r="W11477" i="55"/>
  <c r="X11477" i="55" s="1"/>
  <c r="W11478" i="55"/>
  <c r="W11479" i="55"/>
  <c r="X11479" i="55" s="1"/>
  <c r="W11480" i="55"/>
  <c r="X11480" i="55" s="1"/>
  <c r="W11481" i="55"/>
  <c r="X11481" i="55" s="1"/>
  <c r="W11482" i="55"/>
  <c r="W11483" i="55"/>
  <c r="X11483" i="55" s="1"/>
  <c r="W11484" i="55"/>
  <c r="X11484" i="55" s="1"/>
  <c r="W11485" i="55"/>
  <c r="X11485" i="55" s="1"/>
  <c r="W11486" i="55"/>
  <c r="W11487" i="55"/>
  <c r="X11487" i="55" s="1"/>
  <c r="W11488" i="55"/>
  <c r="X11488" i="55" s="1"/>
  <c r="W11489" i="55"/>
  <c r="X11489" i="55" s="1"/>
  <c r="W11490" i="55"/>
  <c r="W11491" i="55"/>
  <c r="X11491" i="55" s="1"/>
  <c r="W11492" i="55"/>
  <c r="X11492" i="55" s="1"/>
  <c r="W11493" i="55"/>
  <c r="X11493" i="55" s="1"/>
  <c r="W11494" i="55"/>
  <c r="W11495" i="55"/>
  <c r="X11495" i="55" s="1"/>
  <c r="W11496" i="55"/>
  <c r="X11496" i="55" s="1"/>
  <c r="W11497" i="55"/>
  <c r="X11497" i="55" s="1"/>
  <c r="W11498" i="55"/>
  <c r="W11499" i="55"/>
  <c r="X11499" i="55" s="1"/>
  <c r="W11500" i="55"/>
  <c r="X11500" i="55" s="1"/>
  <c r="W11501" i="55"/>
  <c r="X11501" i="55" s="1"/>
  <c r="W11502" i="55"/>
  <c r="W11503" i="55"/>
  <c r="X11503" i="55" s="1"/>
  <c r="W11504" i="55"/>
  <c r="X11504" i="55" s="1"/>
  <c r="W11505" i="55"/>
  <c r="X11505" i="55" s="1"/>
  <c r="W11506" i="55"/>
  <c r="W11507" i="55"/>
  <c r="X11507" i="55" s="1"/>
  <c r="W11508" i="55"/>
  <c r="X11508" i="55" s="1"/>
  <c r="W11509" i="55"/>
  <c r="X11509" i="55" s="1"/>
  <c r="W11510" i="55"/>
  <c r="X11510" i="55" s="1"/>
  <c r="W11511" i="55"/>
  <c r="X11511" i="55" s="1"/>
  <c r="W11512" i="55"/>
  <c r="X11512" i="55" s="1"/>
  <c r="W11513" i="55"/>
  <c r="X11513" i="55" s="1"/>
  <c r="W11514" i="55"/>
  <c r="W11515" i="55"/>
  <c r="X11515" i="55" s="1"/>
  <c r="W11516" i="55"/>
  <c r="X11516" i="55" s="1"/>
  <c r="W11517" i="55"/>
  <c r="X11517" i="55" s="1"/>
  <c r="W11518" i="55"/>
  <c r="W11519" i="55"/>
  <c r="X11519" i="55" s="1"/>
  <c r="W11520" i="55"/>
  <c r="X11520" i="55" s="1"/>
  <c r="W11521" i="55"/>
  <c r="X11521" i="55" s="1"/>
  <c r="W11522" i="55"/>
  <c r="W11523" i="55"/>
  <c r="X11523" i="55" s="1"/>
  <c r="W11524" i="55"/>
  <c r="X11524" i="55" s="1"/>
  <c r="W11525" i="55"/>
  <c r="X11525" i="55" s="1"/>
  <c r="W11526" i="55"/>
  <c r="W11527" i="55"/>
  <c r="X11527" i="55" s="1"/>
  <c r="W11528" i="55"/>
  <c r="X11528" i="55" s="1"/>
  <c r="W11529" i="55"/>
  <c r="X11529" i="55" s="1"/>
  <c r="W11530" i="55"/>
  <c r="X11530" i="55" s="1"/>
  <c r="W11531" i="55"/>
  <c r="X11531" i="55" s="1"/>
  <c r="W11532" i="55"/>
  <c r="X11532" i="55" s="1"/>
  <c r="W11533" i="55"/>
  <c r="X11533" i="55" s="1"/>
  <c r="W11534" i="55"/>
  <c r="W11535" i="55"/>
  <c r="X11535" i="55" s="1"/>
  <c r="W11536" i="55"/>
  <c r="X11536" i="55" s="1"/>
  <c r="W11537" i="55"/>
  <c r="X11537" i="55" s="1"/>
  <c r="W11538" i="55"/>
  <c r="W11539" i="55"/>
  <c r="X11539" i="55" s="1"/>
  <c r="W11540" i="55"/>
  <c r="X11540" i="55" s="1"/>
  <c r="W11541" i="55"/>
  <c r="X11541" i="55" s="1"/>
  <c r="W11542" i="55"/>
  <c r="W11543" i="55"/>
  <c r="X11543" i="55" s="1"/>
  <c r="W11544" i="55"/>
  <c r="X11544" i="55" s="1"/>
  <c r="W11545" i="55"/>
  <c r="X11545" i="55" s="1"/>
  <c r="W11546" i="55"/>
  <c r="W11547" i="55"/>
  <c r="X11547" i="55" s="1"/>
  <c r="W11548" i="55"/>
  <c r="X11548" i="55" s="1"/>
  <c r="W11549" i="55"/>
  <c r="X11549" i="55" s="1"/>
  <c r="W11550" i="55"/>
  <c r="W11551" i="55"/>
  <c r="X11551" i="55" s="1"/>
  <c r="W11552" i="55"/>
  <c r="X11552" i="55" s="1"/>
  <c r="W11553" i="55"/>
  <c r="X11553" i="55" s="1"/>
  <c r="W11554" i="55"/>
  <c r="W11555" i="55"/>
  <c r="X11555" i="55" s="1"/>
  <c r="W11556" i="55"/>
  <c r="X11556" i="55" s="1"/>
  <c r="W11557" i="55"/>
  <c r="X11557" i="55" s="1"/>
  <c r="W11558" i="55"/>
  <c r="W11559" i="55"/>
  <c r="X11559" i="55" s="1"/>
  <c r="W11560" i="55"/>
  <c r="X11560" i="55" s="1"/>
  <c r="W11561" i="55"/>
  <c r="X11561" i="55" s="1"/>
  <c r="W11562" i="55"/>
  <c r="W11563" i="55"/>
  <c r="X11563" i="55" s="1"/>
  <c r="W11564" i="55"/>
  <c r="X11564" i="55" s="1"/>
  <c r="W11565" i="55"/>
  <c r="X11565" i="55" s="1"/>
  <c r="W11566" i="55"/>
  <c r="W11567" i="55"/>
  <c r="X11567" i="55" s="1"/>
  <c r="W11568" i="55"/>
  <c r="X11568" i="55" s="1"/>
  <c r="W11569" i="55"/>
  <c r="X11569" i="55" s="1"/>
  <c r="W11570" i="55"/>
  <c r="W11571" i="55"/>
  <c r="X11571" i="55" s="1"/>
  <c r="W11572" i="55"/>
  <c r="X11572" i="55" s="1"/>
  <c r="W11573" i="55"/>
  <c r="X11573" i="55" s="1"/>
  <c r="W11574" i="55"/>
  <c r="X11574" i="55" s="1"/>
  <c r="W11575" i="55"/>
  <c r="X11575" i="55" s="1"/>
  <c r="W11576" i="55"/>
  <c r="X11576" i="55" s="1"/>
  <c r="W11577" i="55"/>
  <c r="X11577" i="55" s="1"/>
  <c r="W11578" i="55"/>
  <c r="W11579" i="55"/>
  <c r="X11579" i="55" s="1"/>
  <c r="W11580" i="55"/>
  <c r="X11580" i="55" s="1"/>
  <c r="W11581" i="55"/>
  <c r="X11581" i="55" s="1"/>
  <c r="W11582" i="55"/>
  <c r="W11583" i="55"/>
  <c r="X11583" i="55" s="1"/>
  <c r="W11584" i="55"/>
  <c r="X11584" i="55" s="1"/>
  <c r="W11585" i="55"/>
  <c r="X11585" i="55" s="1"/>
  <c r="W11586" i="55"/>
  <c r="W11587" i="55"/>
  <c r="X11587" i="55" s="1"/>
  <c r="W11588" i="55"/>
  <c r="X11588" i="55" s="1"/>
  <c r="W11589" i="55"/>
  <c r="X11589" i="55" s="1"/>
  <c r="W11590" i="55"/>
  <c r="W11591" i="55"/>
  <c r="X11591" i="55" s="1"/>
  <c r="W11592" i="55"/>
  <c r="X11592" i="55" s="1"/>
  <c r="W11593" i="55"/>
  <c r="X11593" i="55" s="1"/>
  <c r="W11594" i="55"/>
  <c r="X11594" i="55" s="1"/>
  <c r="W11595" i="55"/>
  <c r="X11595" i="55" s="1"/>
  <c r="W11596" i="55"/>
  <c r="X11596" i="55" s="1"/>
  <c r="W11597" i="55"/>
  <c r="X11597" i="55" s="1"/>
  <c r="W11598" i="55"/>
  <c r="W11599" i="55"/>
  <c r="X11599" i="55" s="1"/>
  <c r="W11600" i="55"/>
  <c r="X11600" i="55" s="1"/>
  <c r="W11601" i="55"/>
  <c r="X11601" i="55" s="1"/>
  <c r="W11602" i="55"/>
  <c r="W11603" i="55"/>
  <c r="X11603" i="55" s="1"/>
  <c r="W11604" i="55"/>
  <c r="X11604" i="55" s="1"/>
  <c r="W11605" i="55"/>
  <c r="X11605" i="55" s="1"/>
  <c r="W11606" i="55"/>
  <c r="W11607" i="55"/>
  <c r="X11607" i="55" s="1"/>
  <c r="W11608" i="55"/>
  <c r="X11608" i="55" s="1"/>
  <c r="W11609" i="55"/>
  <c r="X11609" i="55" s="1"/>
  <c r="W11610" i="55"/>
  <c r="W11611" i="55"/>
  <c r="X11611" i="55" s="1"/>
  <c r="W11612" i="55"/>
  <c r="X11612" i="55" s="1"/>
  <c r="W11613" i="55"/>
  <c r="X11613" i="55" s="1"/>
  <c r="W11614" i="55"/>
  <c r="W11615" i="55"/>
  <c r="X11615" i="55" s="1"/>
  <c r="W11616" i="55"/>
  <c r="X11616" i="55" s="1"/>
  <c r="W11617" i="55"/>
  <c r="X11617" i="55" s="1"/>
  <c r="W11618" i="55"/>
  <c r="W11619" i="55"/>
  <c r="X11619" i="55" s="1"/>
  <c r="W11620" i="55"/>
  <c r="X11620" i="55" s="1"/>
  <c r="W11621" i="55"/>
  <c r="X11621" i="55" s="1"/>
  <c r="W11622" i="55"/>
  <c r="W11623" i="55"/>
  <c r="X11623" i="55" s="1"/>
  <c r="W11624" i="55"/>
  <c r="X11624" i="55" s="1"/>
  <c r="W11625" i="55"/>
  <c r="X11625" i="55" s="1"/>
  <c r="W11626" i="55"/>
  <c r="W11627" i="55"/>
  <c r="X11627" i="55" s="1"/>
  <c r="W11628" i="55"/>
  <c r="X11628" i="55" s="1"/>
  <c r="W11629" i="55"/>
  <c r="X11629" i="55" s="1"/>
  <c r="W11630" i="55"/>
  <c r="W11631" i="55"/>
  <c r="X11631" i="55" s="1"/>
  <c r="W11632" i="55"/>
  <c r="X11632" i="55" s="1"/>
  <c r="W11633" i="55"/>
  <c r="X11633" i="55" s="1"/>
  <c r="W11634" i="55"/>
  <c r="W11635" i="55"/>
  <c r="X11635" i="55" s="1"/>
  <c r="W11636" i="55"/>
  <c r="X11636" i="55" s="1"/>
  <c r="W11637" i="55"/>
  <c r="X11637" i="55" s="1"/>
  <c r="W11638" i="55"/>
  <c r="X11638" i="55" s="1"/>
  <c r="W11639" i="55"/>
  <c r="X11639" i="55" s="1"/>
  <c r="W11640" i="55"/>
  <c r="X11640" i="55" s="1"/>
  <c r="W11641" i="55"/>
  <c r="X11641" i="55" s="1"/>
  <c r="W11642" i="55"/>
  <c r="W11643" i="55"/>
  <c r="X11643" i="55" s="1"/>
  <c r="W11644" i="55"/>
  <c r="X11644" i="55" s="1"/>
  <c r="W11645" i="55"/>
  <c r="X11645" i="55" s="1"/>
  <c r="W11646" i="55"/>
  <c r="W11647" i="55"/>
  <c r="X11647" i="55" s="1"/>
  <c r="W11648" i="55"/>
  <c r="X11648" i="55" s="1"/>
  <c r="W11649" i="55"/>
  <c r="X11649" i="55" s="1"/>
  <c r="W11650" i="55"/>
  <c r="W11651" i="55"/>
  <c r="X11651" i="55" s="1"/>
  <c r="W11652" i="55"/>
  <c r="X11652" i="55" s="1"/>
  <c r="W11653" i="55"/>
  <c r="X11653" i="55" s="1"/>
  <c r="W11654" i="55"/>
  <c r="W11655" i="55"/>
  <c r="X11655" i="55" s="1"/>
  <c r="W11656" i="55"/>
  <c r="X11656" i="55" s="1"/>
  <c r="W11657" i="55"/>
  <c r="X11657" i="55" s="1"/>
  <c r="W11658" i="55"/>
  <c r="X11658" i="55" s="1"/>
  <c r="W11659" i="55"/>
  <c r="X11659" i="55" s="1"/>
  <c r="W11660" i="55"/>
  <c r="X11660" i="55" s="1"/>
  <c r="W11661" i="55"/>
  <c r="X11661" i="55" s="1"/>
  <c r="W11662" i="55"/>
  <c r="W11663" i="55"/>
  <c r="X11663" i="55" s="1"/>
  <c r="W11664" i="55"/>
  <c r="X11664" i="55" s="1"/>
  <c r="W11665" i="55"/>
  <c r="X11665" i="55" s="1"/>
  <c r="W11666" i="55"/>
  <c r="W11667" i="55"/>
  <c r="X11667" i="55" s="1"/>
  <c r="W11668" i="55"/>
  <c r="X11668" i="55" s="1"/>
  <c r="W11669" i="55"/>
  <c r="X11669" i="55" s="1"/>
  <c r="W11670" i="55"/>
  <c r="W11671" i="55"/>
  <c r="X11671" i="55" s="1"/>
  <c r="W11672" i="55"/>
  <c r="X11672" i="55" s="1"/>
  <c r="W11673" i="55"/>
  <c r="X11673" i="55" s="1"/>
  <c r="W11674" i="55"/>
  <c r="W11675" i="55"/>
  <c r="X11675" i="55" s="1"/>
  <c r="W11676" i="55"/>
  <c r="X11676" i="55" s="1"/>
  <c r="W11677" i="55"/>
  <c r="X11677" i="55" s="1"/>
  <c r="W11678" i="55"/>
  <c r="W11679" i="55"/>
  <c r="X11679" i="55" s="1"/>
  <c r="W11680" i="55"/>
  <c r="X11680" i="55" s="1"/>
  <c r="W11681" i="55"/>
  <c r="X11681" i="55" s="1"/>
  <c r="W11682" i="55"/>
  <c r="W11683" i="55"/>
  <c r="X11683" i="55" s="1"/>
  <c r="W11684" i="55"/>
  <c r="X11684" i="55" s="1"/>
  <c r="W11685" i="55"/>
  <c r="X11685" i="55" s="1"/>
  <c r="W11686" i="55"/>
  <c r="W11687" i="55"/>
  <c r="X11687" i="55" s="1"/>
  <c r="W11688" i="55"/>
  <c r="X11688" i="55" s="1"/>
  <c r="W11689" i="55"/>
  <c r="X11689" i="55" s="1"/>
  <c r="W11690" i="55"/>
  <c r="W11691" i="55"/>
  <c r="X11691" i="55" s="1"/>
  <c r="W11692" i="55"/>
  <c r="X11692" i="55" s="1"/>
  <c r="W11693" i="55"/>
  <c r="X11693" i="55" s="1"/>
  <c r="W11694" i="55"/>
  <c r="W11695" i="55"/>
  <c r="X11695" i="55" s="1"/>
  <c r="W11696" i="55"/>
  <c r="X11696" i="55" s="1"/>
  <c r="W11697" i="55"/>
  <c r="X11697" i="55" s="1"/>
  <c r="W11698" i="55"/>
  <c r="W11699" i="55"/>
  <c r="X11699" i="55" s="1"/>
  <c r="W11700" i="55"/>
  <c r="X11700" i="55" s="1"/>
  <c r="W11701" i="55"/>
  <c r="X11701" i="55" s="1"/>
  <c r="W11702" i="55"/>
  <c r="X11702" i="55" s="1"/>
  <c r="W11703" i="55"/>
  <c r="X11703" i="55" s="1"/>
  <c r="W11704" i="55"/>
  <c r="X11704" i="55" s="1"/>
  <c r="W11705" i="55"/>
  <c r="X11705" i="55" s="1"/>
  <c r="W11706" i="55"/>
  <c r="W11707" i="55"/>
  <c r="X11707" i="55" s="1"/>
  <c r="W11708" i="55"/>
  <c r="X11708" i="55" s="1"/>
  <c r="W11709" i="55"/>
  <c r="X11709" i="55" s="1"/>
  <c r="W11710" i="55"/>
  <c r="W11711" i="55"/>
  <c r="X11711" i="55" s="1"/>
  <c r="W11712" i="55"/>
  <c r="X11712" i="55" s="1"/>
  <c r="W11713" i="55"/>
  <c r="X11713" i="55" s="1"/>
  <c r="W11714" i="55"/>
  <c r="W11715" i="55"/>
  <c r="X11715" i="55" s="1"/>
  <c r="W11716" i="55"/>
  <c r="X11716" i="55" s="1"/>
  <c r="W11717" i="55"/>
  <c r="X11717" i="55" s="1"/>
  <c r="W11718" i="55"/>
  <c r="W11719" i="55"/>
  <c r="X11719" i="55" s="1"/>
  <c r="W11720" i="55"/>
  <c r="X11720" i="55" s="1"/>
  <c r="W11721" i="55"/>
  <c r="X11721" i="55" s="1"/>
  <c r="W11722" i="55"/>
  <c r="X11722" i="55" s="1"/>
  <c r="W11723" i="55"/>
  <c r="X11723" i="55" s="1"/>
  <c r="W11724" i="55"/>
  <c r="X11724" i="55" s="1"/>
  <c r="W11725" i="55"/>
  <c r="X11725" i="55" s="1"/>
  <c r="W11726" i="55"/>
  <c r="W11727" i="55"/>
  <c r="X11727" i="55" s="1"/>
  <c r="W11728" i="55"/>
  <c r="X11728" i="55" s="1"/>
  <c r="W11729" i="55"/>
  <c r="X11729" i="55" s="1"/>
  <c r="W11730" i="55"/>
  <c r="W11731" i="55"/>
  <c r="X11731" i="55" s="1"/>
  <c r="W11732" i="55"/>
  <c r="X11732" i="55" s="1"/>
  <c r="W11733" i="55"/>
  <c r="X11733" i="55" s="1"/>
  <c r="W11734" i="55"/>
  <c r="W11735" i="55"/>
  <c r="X11735" i="55" s="1"/>
  <c r="W11736" i="55"/>
  <c r="X11736" i="55" s="1"/>
  <c r="W11737" i="55"/>
  <c r="X11737" i="55" s="1"/>
  <c r="W11738" i="55"/>
  <c r="W11739" i="55"/>
  <c r="X11739" i="55" s="1"/>
  <c r="W11740" i="55"/>
  <c r="X11740" i="55" s="1"/>
  <c r="W11741" i="55"/>
  <c r="X11741" i="55" s="1"/>
  <c r="W11742" i="55"/>
  <c r="W11743" i="55"/>
  <c r="X11743" i="55" s="1"/>
  <c r="W11744" i="55"/>
  <c r="X11744" i="55" s="1"/>
  <c r="W11745" i="55"/>
  <c r="X11745" i="55" s="1"/>
  <c r="W11746" i="55"/>
  <c r="X11746" i="55" s="1"/>
  <c r="W11747" i="55"/>
  <c r="X11747" i="55" s="1"/>
  <c r="W11748" i="55"/>
  <c r="X11748" i="55" s="1"/>
  <c r="W11749" i="55"/>
  <c r="X11749" i="55" s="1"/>
  <c r="W11750" i="55"/>
  <c r="W11751" i="55"/>
  <c r="X11751" i="55" s="1"/>
  <c r="W11752" i="55"/>
  <c r="X11752" i="55" s="1"/>
  <c r="W11753" i="55"/>
  <c r="X11753" i="55" s="1"/>
  <c r="W11754" i="55"/>
  <c r="W11755" i="55"/>
  <c r="X11755" i="55" s="1"/>
  <c r="W11756" i="55"/>
  <c r="X11756" i="55" s="1"/>
  <c r="W11757" i="55"/>
  <c r="X11757" i="55" s="1"/>
  <c r="W11758" i="55"/>
  <c r="X11758" i="55" s="1"/>
  <c r="W11759" i="55"/>
  <c r="X11759" i="55" s="1"/>
  <c r="W11760" i="55"/>
  <c r="X11760" i="55" s="1"/>
  <c r="W11761" i="55"/>
  <c r="X11761" i="55" s="1"/>
  <c r="W11762" i="55"/>
  <c r="X11762" i="55" s="1"/>
  <c r="W11763" i="55"/>
  <c r="X11763" i="55" s="1"/>
  <c r="W11764" i="55"/>
  <c r="X11764" i="55" s="1"/>
  <c r="W11765" i="55"/>
  <c r="X11765" i="55" s="1"/>
  <c r="W11766" i="55"/>
  <c r="W11767" i="55"/>
  <c r="X11767" i="55" s="1"/>
  <c r="W11768" i="55"/>
  <c r="X11768" i="55" s="1"/>
  <c r="W11769" i="55"/>
  <c r="X11769" i="55" s="1"/>
  <c r="W11770" i="55"/>
  <c r="W11771" i="55"/>
  <c r="X11771" i="55" s="1"/>
  <c r="W11772" i="55"/>
  <c r="X11772" i="55" s="1"/>
  <c r="W11773" i="55"/>
  <c r="X11773" i="55" s="1"/>
  <c r="W11774" i="55"/>
  <c r="X11774" i="55" s="1"/>
  <c r="W11775" i="55"/>
  <c r="X11775" i="55" s="1"/>
  <c r="W11776" i="55"/>
  <c r="X11776" i="55" s="1"/>
  <c r="W11777" i="55"/>
  <c r="X11777" i="55" s="1"/>
  <c r="W11778" i="55"/>
  <c r="X11778" i="55" s="1"/>
  <c r="W11779" i="55"/>
  <c r="X11779" i="55" s="1"/>
  <c r="W11780" i="55"/>
  <c r="X11780" i="55" s="1"/>
  <c r="W11781" i="55"/>
  <c r="X11781" i="55" s="1"/>
  <c r="W11782" i="55"/>
  <c r="W11783" i="55"/>
  <c r="X11783" i="55" s="1"/>
  <c r="W11784" i="55"/>
  <c r="X11784" i="55" s="1"/>
  <c r="W11785" i="55"/>
  <c r="X11785" i="55" s="1"/>
  <c r="W11786" i="55"/>
  <c r="W11787" i="55"/>
  <c r="X11787" i="55" s="1"/>
  <c r="W11788" i="55"/>
  <c r="X11788" i="55" s="1"/>
  <c r="W11789" i="55"/>
  <c r="X11789" i="55" s="1"/>
  <c r="W11790" i="55"/>
  <c r="X11790" i="55" s="1"/>
  <c r="W11791" i="55"/>
  <c r="X11791" i="55" s="1"/>
  <c r="W11792" i="55"/>
  <c r="X11792" i="55" s="1"/>
  <c r="W11793" i="55"/>
  <c r="X11793" i="55" s="1"/>
  <c r="W11794" i="55"/>
  <c r="X11794" i="55" s="1"/>
  <c r="W11795" i="55"/>
  <c r="X11795" i="55" s="1"/>
  <c r="W11796" i="55"/>
  <c r="X11796" i="55" s="1"/>
  <c r="W11797" i="55"/>
  <c r="X11797" i="55" s="1"/>
  <c r="W11798" i="55"/>
  <c r="W11799" i="55"/>
  <c r="X11799" i="55" s="1"/>
  <c r="W11800" i="55"/>
  <c r="X11800" i="55" s="1"/>
  <c r="W11801" i="55"/>
  <c r="X11801" i="55" s="1"/>
  <c r="W11802" i="55"/>
  <c r="W11803" i="55"/>
  <c r="X11803" i="55" s="1"/>
  <c r="W11804" i="55"/>
  <c r="X11804" i="55" s="1"/>
  <c r="W11805" i="55"/>
  <c r="X11805" i="55" s="1"/>
  <c r="W11806" i="55"/>
  <c r="X11806" i="55" s="1"/>
  <c r="W11807" i="55"/>
  <c r="X11807" i="55" s="1"/>
  <c r="W11808" i="55"/>
  <c r="X11808" i="55" s="1"/>
  <c r="W11809" i="55"/>
  <c r="X11809" i="55" s="1"/>
  <c r="W11810" i="55"/>
  <c r="X11810" i="55" s="1"/>
  <c r="W11811" i="55"/>
  <c r="X11811" i="55" s="1"/>
  <c r="W11812" i="55"/>
  <c r="X11812" i="55" s="1"/>
  <c r="W11813" i="55"/>
  <c r="X11813" i="55" s="1"/>
  <c r="W11814" i="55"/>
  <c r="W11815" i="55"/>
  <c r="X11815" i="55" s="1"/>
  <c r="W11816" i="55"/>
  <c r="X11816" i="55" s="1"/>
  <c r="W11817" i="55"/>
  <c r="X11817" i="55" s="1"/>
  <c r="W11818" i="55"/>
  <c r="W11819" i="55"/>
  <c r="X11819" i="55" s="1"/>
  <c r="W11820" i="55"/>
  <c r="X11820" i="55" s="1"/>
  <c r="W11821" i="55"/>
  <c r="X11821" i="55" s="1"/>
  <c r="W11822" i="55"/>
  <c r="X11822" i="55" s="1"/>
  <c r="W11823" i="55"/>
  <c r="X11823" i="55" s="1"/>
  <c r="W11824" i="55"/>
  <c r="X11824" i="55" s="1"/>
  <c r="W11825" i="55"/>
  <c r="X11825" i="55" s="1"/>
  <c r="W11826" i="55"/>
  <c r="X11826" i="55" s="1"/>
  <c r="W11827" i="55"/>
  <c r="X11827" i="55" s="1"/>
  <c r="W11828" i="55"/>
  <c r="X11828" i="55" s="1"/>
  <c r="W11829" i="55"/>
  <c r="X11829" i="55" s="1"/>
  <c r="W11830" i="55"/>
  <c r="W11831" i="55"/>
  <c r="X11831" i="55" s="1"/>
  <c r="W11832" i="55"/>
  <c r="X11832" i="55" s="1"/>
  <c r="W11833" i="55"/>
  <c r="X11833" i="55" s="1"/>
  <c r="W11834" i="55"/>
  <c r="W11835" i="55"/>
  <c r="X11835" i="55" s="1"/>
  <c r="W11836" i="55"/>
  <c r="X11836" i="55" s="1"/>
  <c r="W11837" i="55"/>
  <c r="X11837" i="55" s="1"/>
  <c r="W11838" i="55"/>
  <c r="X11838" i="55" s="1"/>
  <c r="W11839" i="55"/>
  <c r="X11839" i="55" s="1"/>
  <c r="W11840" i="55"/>
  <c r="X11840" i="55" s="1"/>
  <c r="W11841" i="55"/>
  <c r="X11841" i="55" s="1"/>
  <c r="W11842" i="55"/>
  <c r="X11842" i="55" s="1"/>
  <c r="W11843" i="55"/>
  <c r="X11843" i="55" s="1"/>
  <c r="W11844" i="55"/>
  <c r="X11844" i="55" s="1"/>
  <c r="W11845" i="55"/>
  <c r="X11845" i="55" s="1"/>
  <c r="W11846" i="55"/>
  <c r="W11847" i="55"/>
  <c r="X11847" i="55" s="1"/>
  <c r="W11848" i="55"/>
  <c r="X11848" i="55" s="1"/>
  <c r="W11849" i="55"/>
  <c r="X11849" i="55" s="1"/>
  <c r="W11850" i="55"/>
  <c r="W11851" i="55"/>
  <c r="X11851" i="55" s="1"/>
  <c r="W11852" i="55"/>
  <c r="X11852" i="55" s="1"/>
  <c r="W11853" i="55"/>
  <c r="X11853" i="55" s="1"/>
  <c r="W11854" i="55"/>
  <c r="X11854" i="55" s="1"/>
  <c r="W11855" i="55"/>
  <c r="X11855" i="55" s="1"/>
  <c r="W11856" i="55"/>
  <c r="X11856" i="55" s="1"/>
  <c r="W11857" i="55"/>
  <c r="X11857" i="55" s="1"/>
  <c r="W11858" i="55"/>
  <c r="X11858" i="55" s="1"/>
  <c r="W11859" i="55"/>
  <c r="X11859" i="55" s="1"/>
  <c r="W11860" i="55"/>
  <c r="X11860" i="55" s="1"/>
  <c r="W11861" i="55"/>
  <c r="X11861" i="55" s="1"/>
  <c r="W11862" i="55"/>
  <c r="W11863" i="55"/>
  <c r="X11863" i="55" s="1"/>
  <c r="W11864" i="55"/>
  <c r="X11864" i="55" s="1"/>
  <c r="W11865" i="55"/>
  <c r="X11865" i="55" s="1"/>
  <c r="W11866" i="55"/>
  <c r="W11867" i="55"/>
  <c r="X11867" i="55" s="1"/>
  <c r="W11868" i="55"/>
  <c r="X11868" i="55" s="1"/>
  <c r="W11869" i="55"/>
  <c r="X11869" i="55" s="1"/>
  <c r="W11870" i="55"/>
  <c r="X11870" i="55" s="1"/>
  <c r="W11871" i="55"/>
  <c r="X11871" i="55" s="1"/>
  <c r="W11872" i="55"/>
  <c r="X11872" i="55" s="1"/>
  <c r="W11873" i="55"/>
  <c r="X11873" i="55" s="1"/>
  <c r="W11874" i="55"/>
  <c r="X11874" i="55" s="1"/>
  <c r="W11875" i="55"/>
  <c r="X11875" i="55" s="1"/>
  <c r="W11876" i="55"/>
  <c r="X11876" i="55" s="1"/>
  <c r="W11877" i="55"/>
  <c r="X11877" i="55" s="1"/>
  <c r="W11878" i="55"/>
  <c r="W11879" i="55"/>
  <c r="X11879" i="55" s="1"/>
  <c r="W11880" i="55"/>
  <c r="X11880" i="55" s="1"/>
  <c r="W11881" i="55"/>
  <c r="X11881" i="55" s="1"/>
  <c r="W11882" i="55"/>
  <c r="W11883" i="55"/>
  <c r="X11883" i="55" s="1"/>
  <c r="W11884" i="55"/>
  <c r="X11884" i="55" s="1"/>
  <c r="W11885" i="55"/>
  <c r="X11885" i="55" s="1"/>
  <c r="W11886" i="55"/>
  <c r="X11886" i="55" s="1"/>
  <c r="W11887" i="55"/>
  <c r="X11887" i="55" s="1"/>
  <c r="W11888" i="55"/>
  <c r="X11888" i="55" s="1"/>
  <c r="W11889" i="55"/>
  <c r="X11889" i="55" s="1"/>
  <c r="W11890" i="55"/>
  <c r="X11890" i="55" s="1"/>
  <c r="W11891" i="55"/>
  <c r="X11891" i="55" s="1"/>
  <c r="W11892" i="55"/>
  <c r="X11892" i="55" s="1"/>
  <c r="W11893" i="55"/>
  <c r="X11893" i="55" s="1"/>
  <c r="W11894" i="55"/>
  <c r="W11895" i="55"/>
  <c r="X11895" i="55" s="1"/>
  <c r="W11896" i="55"/>
  <c r="X11896" i="55" s="1"/>
  <c r="W11897" i="55"/>
  <c r="X11897" i="55" s="1"/>
  <c r="W11898" i="55"/>
  <c r="W11899" i="55"/>
  <c r="X11899" i="55" s="1"/>
  <c r="W11900" i="55"/>
  <c r="X11900" i="55" s="1"/>
  <c r="W11901" i="55"/>
  <c r="X11901" i="55" s="1"/>
  <c r="W11902" i="55"/>
  <c r="X11902" i="55" s="1"/>
  <c r="W11903" i="55"/>
  <c r="X11903" i="55" s="1"/>
  <c r="W11904" i="55"/>
  <c r="X11904" i="55" s="1"/>
  <c r="W11905" i="55"/>
  <c r="X11905" i="55" s="1"/>
  <c r="W11906" i="55"/>
  <c r="X11906" i="55" s="1"/>
  <c r="W11907" i="55"/>
  <c r="X11907" i="55" s="1"/>
  <c r="W11908" i="55"/>
  <c r="X11908" i="55" s="1"/>
  <c r="W11909" i="55"/>
  <c r="X11909" i="55" s="1"/>
  <c r="W11910" i="55"/>
  <c r="W11911" i="55"/>
  <c r="X11911" i="55" s="1"/>
  <c r="W11912" i="55"/>
  <c r="X11912" i="55" s="1"/>
  <c r="W11913" i="55"/>
  <c r="X11913" i="55" s="1"/>
  <c r="W11914" i="55"/>
  <c r="W11915" i="55"/>
  <c r="X11915" i="55" s="1"/>
  <c r="W11916" i="55"/>
  <c r="X11916" i="55" s="1"/>
  <c r="W11917" i="55"/>
  <c r="X11917" i="55" s="1"/>
  <c r="W11918" i="55"/>
  <c r="X11918" i="55" s="1"/>
  <c r="W11919" i="55"/>
  <c r="X11919" i="55" s="1"/>
  <c r="W11920" i="55"/>
  <c r="X11920" i="55" s="1"/>
  <c r="W11921" i="55"/>
  <c r="X11921" i="55" s="1"/>
  <c r="W11922" i="55"/>
  <c r="X11922" i="55" s="1"/>
  <c r="W11923" i="55"/>
  <c r="X11923" i="55" s="1"/>
  <c r="W11924" i="55"/>
  <c r="X11924" i="55" s="1"/>
  <c r="W11925" i="55"/>
  <c r="X11925" i="55" s="1"/>
  <c r="W11926" i="55"/>
  <c r="W11927" i="55"/>
  <c r="X11927" i="55" s="1"/>
  <c r="W11928" i="55"/>
  <c r="X11928" i="55" s="1"/>
  <c r="W11929" i="55"/>
  <c r="X11929" i="55" s="1"/>
  <c r="W11930" i="55"/>
  <c r="W11931" i="55"/>
  <c r="X11931" i="55" s="1"/>
  <c r="W11932" i="55"/>
  <c r="X11932" i="55" s="1"/>
  <c r="W11933" i="55"/>
  <c r="X11933" i="55" s="1"/>
  <c r="W11934" i="55"/>
  <c r="X11934" i="55" s="1"/>
  <c r="W11935" i="55"/>
  <c r="X11935" i="55" s="1"/>
  <c r="W11936" i="55"/>
  <c r="X11936" i="55" s="1"/>
  <c r="W11937" i="55"/>
  <c r="X11937" i="55" s="1"/>
  <c r="W11938" i="55"/>
  <c r="X11938" i="55" s="1"/>
  <c r="W11939" i="55"/>
  <c r="X11939" i="55" s="1"/>
  <c r="W11940" i="55"/>
  <c r="X11940" i="55" s="1"/>
  <c r="W11941" i="55"/>
  <c r="X11941" i="55" s="1"/>
  <c r="W11942" i="55"/>
  <c r="X11942" i="55" s="1"/>
  <c r="W11943" i="55"/>
  <c r="X11943" i="55" s="1"/>
  <c r="W11944" i="55"/>
  <c r="X11944" i="55" s="1"/>
  <c r="W11945" i="55"/>
  <c r="X11945" i="55" s="1"/>
  <c r="W11946" i="55"/>
  <c r="X11946" i="55" s="1"/>
  <c r="W11947" i="55"/>
  <c r="X11947" i="55" s="1"/>
  <c r="W11948" i="55"/>
  <c r="X11948" i="55" s="1"/>
  <c r="W11949" i="55"/>
  <c r="X11949" i="55" s="1"/>
  <c r="W11950" i="55"/>
  <c r="X11950" i="55" s="1"/>
  <c r="W11951" i="55"/>
  <c r="X11951" i="55" s="1"/>
  <c r="W11952" i="55"/>
  <c r="X11952" i="55" s="1"/>
  <c r="W11953" i="55"/>
  <c r="X11953" i="55" s="1"/>
  <c r="W11954" i="55"/>
  <c r="X11954" i="55" s="1"/>
  <c r="W11955" i="55"/>
  <c r="X11955" i="55" s="1"/>
  <c r="W11956" i="55"/>
  <c r="X11956" i="55" s="1"/>
  <c r="W11957" i="55"/>
  <c r="X11957" i="55" s="1"/>
  <c r="W11958" i="55"/>
  <c r="X11958" i="55" s="1"/>
  <c r="W11959" i="55"/>
  <c r="X11959" i="55" s="1"/>
  <c r="W11960" i="55"/>
  <c r="X11960" i="55" s="1"/>
  <c r="W11961" i="55"/>
  <c r="X11961" i="55" s="1"/>
  <c r="W11962" i="55"/>
  <c r="X11962" i="55" s="1"/>
  <c r="W11963" i="55"/>
  <c r="X11963" i="55" s="1"/>
  <c r="W11964" i="55"/>
  <c r="X11964" i="55" s="1"/>
  <c r="W11965" i="55"/>
  <c r="X11965" i="55" s="1"/>
  <c r="W11966" i="55"/>
  <c r="X11966" i="55" s="1"/>
  <c r="W11967" i="55"/>
  <c r="X11967" i="55" s="1"/>
  <c r="W11968" i="55"/>
  <c r="X11968" i="55" s="1"/>
  <c r="W11969" i="55"/>
  <c r="X11969" i="55" s="1"/>
  <c r="W11970" i="55"/>
  <c r="X11970" i="55" s="1"/>
  <c r="W11971" i="55"/>
  <c r="X11971" i="55" s="1"/>
  <c r="W11972" i="55"/>
  <c r="X11972" i="55" s="1"/>
  <c r="W11973" i="55"/>
  <c r="X11973" i="55" s="1"/>
  <c r="W11974" i="55"/>
  <c r="X11974" i="55" s="1"/>
  <c r="W11975" i="55"/>
  <c r="X11975" i="55" s="1"/>
  <c r="W11976" i="55"/>
  <c r="X11976" i="55" s="1"/>
  <c r="W11977" i="55"/>
  <c r="X11977" i="55" s="1"/>
  <c r="W11978" i="55"/>
  <c r="X11978" i="55" s="1"/>
  <c r="W11979" i="55"/>
  <c r="X11979" i="55" s="1"/>
  <c r="W11980" i="55"/>
  <c r="X11980" i="55" s="1"/>
  <c r="W11981" i="55"/>
  <c r="X11981" i="55" s="1"/>
  <c r="W11982" i="55"/>
  <c r="X11982" i="55" s="1"/>
  <c r="W11983" i="55"/>
  <c r="X11983" i="55" s="1"/>
  <c r="W11984" i="55"/>
  <c r="X11984" i="55" s="1"/>
  <c r="W11985" i="55"/>
  <c r="X11985" i="55" s="1"/>
  <c r="W11986" i="55"/>
  <c r="X11986" i="55" s="1"/>
  <c r="W11987" i="55"/>
  <c r="X11987" i="55" s="1"/>
  <c r="W11988" i="55"/>
  <c r="X11988" i="55" s="1"/>
  <c r="W11989" i="55"/>
  <c r="X11989" i="55" s="1"/>
  <c r="W11990" i="55"/>
  <c r="X11990" i="55" s="1"/>
  <c r="W11991" i="55"/>
  <c r="X11991" i="55" s="1"/>
  <c r="W11992" i="55"/>
  <c r="X11992" i="55" s="1"/>
  <c r="W11993" i="55"/>
  <c r="X11993" i="55" s="1"/>
  <c r="W11994" i="55"/>
  <c r="X11994" i="55" s="1"/>
  <c r="W11995" i="55"/>
  <c r="X11995" i="55" s="1"/>
  <c r="W11996" i="55"/>
  <c r="X11996" i="55" s="1"/>
  <c r="W11997" i="55"/>
  <c r="X11997" i="55" s="1"/>
  <c r="W11998" i="55"/>
  <c r="X11998" i="55" s="1"/>
  <c r="W11999" i="55"/>
  <c r="X11999" i="55" s="1"/>
  <c r="W12000" i="55"/>
  <c r="X12000" i="55" s="1"/>
  <c r="W12001" i="55"/>
  <c r="X12001" i="55" s="1"/>
  <c r="W12002" i="55"/>
  <c r="X12002" i="55" s="1"/>
  <c r="W12003" i="55"/>
  <c r="X12003" i="55" s="1"/>
  <c r="W12004" i="55"/>
  <c r="X12004" i="55" s="1"/>
  <c r="W12005" i="55"/>
  <c r="X12005" i="55" s="1"/>
  <c r="W12006" i="55"/>
  <c r="X12006" i="55" s="1"/>
  <c r="W12007" i="55"/>
  <c r="X12007" i="55" s="1"/>
  <c r="W12008" i="55"/>
  <c r="X12008" i="55" s="1"/>
  <c r="W12009" i="55"/>
  <c r="X12009" i="55" s="1"/>
  <c r="W12010" i="55"/>
  <c r="X12010" i="55" s="1"/>
  <c r="W12011" i="55"/>
  <c r="X12011" i="55" s="1"/>
  <c r="W12012" i="55"/>
  <c r="X12012" i="55" s="1"/>
  <c r="W12013" i="55"/>
  <c r="X12013" i="55" s="1"/>
  <c r="W12014" i="55"/>
  <c r="X12014" i="55" s="1"/>
  <c r="W12015" i="55"/>
  <c r="X12015" i="55" s="1"/>
  <c r="W12016" i="55"/>
  <c r="X12016" i="55" s="1"/>
  <c r="W12017" i="55"/>
  <c r="X12017" i="55" s="1"/>
  <c r="W12018" i="55"/>
  <c r="X12018" i="55" s="1"/>
  <c r="W12019" i="55"/>
  <c r="X12019" i="55" s="1"/>
  <c r="W12020" i="55"/>
  <c r="X12020" i="55" s="1"/>
  <c r="W12021" i="55"/>
  <c r="X12021" i="55" s="1"/>
  <c r="W12022" i="55"/>
  <c r="X12022" i="55" s="1"/>
  <c r="W12023" i="55"/>
  <c r="X12023" i="55" s="1"/>
  <c r="W12024" i="55"/>
  <c r="X12024" i="55" s="1"/>
  <c r="W12025" i="55"/>
  <c r="X12025" i="55" s="1"/>
  <c r="W12026" i="55"/>
  <c r="Z12026" i="55" s="1"/>
  <c r="W12027" i="55"/>
  <c r="X12027" i="55" s="1"/>
  <c r="W12028" i="55"/>
  <c r="X12028" i="55" s="1"/>
  <c r="W12029" i="55"/>
  <c r="X12029" i="55" s="1"/>
  <c r="W12030" i="55"/>
  <c r="X12030" i="55" s="1"/>
  <c r="W12031" i="55"/>
  <c r="X12031" i="55" s="1"/>
  <c r="W12032" i="55"/>
  <c r="X12032" i="55" s="1"/>
  <c r="W12033" i="55"/>
  <c r="X12033" i="55" s="1"/>
  <c r="W12034" i="55"/>
  <c r="X12034" i="55" s="1"/>
  <c r="W12035" i="55"/>
  <c r="X12035" i="55" s="1"/>
  <c r="W12036" i="55"/>
  <c r="X12036" i="55" s="1"/>
  <c r="W12037" i="55"/>
  <c r="X12037" i="55" s="1"/>
  <c r="W12038" i="55"/>
  <c r="X12038" i="55" s="1"/>
  <c r="W12039" i="55"/>
  <c r="X12039" i="55" s="1"/>
  <c r="W12040" i="55"/>
  <c r="X12040" i="55" s="1"/>
  <c r="W12041" i="55"/>
  <c r="X12041" i="55" s="1"/>
  <c r="W12042" i="55"/>
  <c r="X12042" i="55" s="1"/>
  <c r="W12043" i="55"/>
  <c r="X12043" i="55" s="1"/>
  <c r="W12044" i="55"/>
  <c r="X12044" i="55" s="1"/>
  <c r="W12045" i="55"/>
  <c r="X12045" i="55" s="1"/>
  <c r="W12046" i="55"/>
  <c r="X12046" i="55" s="1"/>
  <c r="W12047" i="55"/>
  <c r="X12047" i="55" s="1"/>
  <c r="W12048" i="55"/>
  <c r="X12048" i="55" s="1"/>
  <c r="W12049" i="55"/>
  <c r="X12049" i="55" s="1"/>
  <c r="W12050" i="55"/>
  <c r="X12050" i="55" s="1"/>
  <c r="W12051" i="55"/>
  <c r="X12051" i="55" s="1"/>
  <c r="W12052" i="55"/>
  <c r="X12052" i="55" s="1"/>
  <c r="W12053" i="55"/>
  <c r="X12053" i="55" s="1"/>
  <c r="W12054" i="55"/>
  <c r="X12054" i="55" s="1"/>
  <c r="W12055" i="55"/>
  <c r="X12055" i="55" s="1"/>
  <c r="W12056" i="55"/>
  <c r="X12056" i="55" s="1"/>
  <c r="W12057" i="55"/>
  <c r="X12057" i="55" s="1"/>
  <c r="W12058" i="55"/>
  <c r="X12058" i="55" s="1"/>
  <c r="W12059" i="55"/>
  <c r="X12059" i="55" s="1"/>
  <c r="W12060" i="55"/>
  <c r="X12060" i="55" s="1"/>
  <c r="W12061" i="55"/>
  <c r="X12061" i="55" s="1"/>
  <c r="W12062" i="55"/>
  <c r="X12062" i="55" s="1"/>
  <c r="W12063" i="55"/>
  <c r="X12063" i="55" s="1"/>
  <c r="W12064" i="55"/>
  <c r="X12064" i="55" s="1"/>
  <c r="W12065" i="55"/>
  <c r="X12065" i="55" s="1"/>
  <c r="W12066" i="55"/>
  <c r="X12066" i="55" s="1"/>
  <c r="W12067" i="55"/>
  <c r="X12067" i="55" s="1"/>
  <c r="W12068" i="55"/>
  <c r="X12068" i="55" s="1"/>
  <c r="W12069" i="55"/>
  <c r="X12069" i="55" s="1"/>
  <c r="W12070" i="55"/>
  <c r="W12071" i="55"/>
  <c r="X12071" i="55" s="1"/>
  <c r="W12072" i="55"/>
  <c r="X12072" i="55" s="1"/>
  <c r="W12073" i="55"/>
  <c r="X12073" i="55" s="1"/>
  <c r="W12074" i="55"/>
  <c r="W12075" i="55"/>
  <c r="X12075" i="55" s="1"/>
  <c r="W12076" i="55"/>
  <c r="X12076" i="55" s="1"/>
  <c r="W12077" i="55"/>
  <c r="X12077" i="55" s="1"/>
  <c r="W12078" i="55"/>
  <c r="X12078" i="55" s="1"/>
  <c r="W12079" i="55"/>
  <c r="X12079" i="55" s="1"/>
  <c r="W12080" i="55"/>
  <c r="X12080" i="55" s="1"/>
  <c r="W12081" i="55"/>
  <c r="X12081" i="55" s="1"/>
  <c r="W12082" i="55"/>
  <c r="X12082" i="55" s="1"/>
  <c r="W12083" i="55"/>
  <c r="X12083" i="55" s="1"/>
  <c r="W12084" i="55"/>
  <c r="X12084" i="55" s="1"/>
  <c r="W12085" i="55"/>
  <c r="X12085" i="55" s="1"/>
  <c r="W12086" i="55"/>
  <c r="W12087" i="55"/>
  <c r="X12087" i="55" s="1"/>
  <c r="W12088" i="55"/>
  <c r="X12088" i="55" s="1"/>
  <c r="W12089" i="55"/>
  <c r="X12089" i="55" s="1"/>
  <c r="W12090" i="55"/>
  <c r="W12091" i="55"/>
  <c r="X12091" i="55" s="1"/>
  <c r="W12092" i="55"/>
  <c r="X12092" i="55" s="1"/>
  <c r="W12093" i="55"/>
  <c r="X12093" i="55" s="1"/>
  <c r="W12094" i="55"/>
  <c r="X12094" i="55" s="1"/>
  <c r="W12095" i="55"/>
  <c r="X12095" i="55" s="1"/>
  <c r="W12096" i="55"/>
  <c r="X12096" i="55" s="1"/>
  <c r="W12097" i="55"/>
  <c r="X12097" i="55" s="1"/>
  <c r="W12098" i="55"/>
  <c r="X12098" i="55" s="1"/>
  <c r="W12099" i="55"/>
  <c r="X12099" i="55" s="1"/>
  <c r="W12100" i="55"/>
  <c r="X12100" i="55" s="1"/>
  <c r="W12101" i="55"/>
  <c r="X12101" i="55" s="1"/>
  <c r="W12102" i="55"/>
  <c r="W12103" i="55"/>
  <c r="X12103" i="55" s="1"/>
  <c r="W12104" i="55"/>
  <c r="X12104" i="55" s="1"/>
  <c r="W12105" i="55"/>
  <c r="X12105" i="55" s="1"/>
  <c r="W12106" i="55"/>
  <c r="W12107" i="55"/>
  <c r="X12107" i="55" s="1"/>
  <c r="W12108" i="55"/>
  <c r="X12108" i="55" s="1"/>
  <c r="W12109" i="55"/>
  <c r="X12109" i="55" s="1"/>
  <c r="W12110" i="55"/>
  <c r="X12110" i="55" s="1"/>
  <c r="W12111" i="55"/>
  <c r="X12111" i="55" s="1"/>
  <c r="W12112" i="55"/>
  <c r="X12112" i="55" s="1"/>
  <c r="W12113" i="55"/>
  <c r="X12113" i="55" s="1"/>
  <c r="W12114" i="55"/>
  <c r="X12114" i="55" s="1"/>
  <c r="W12115" i="55"/>
  <c r="X12115" i="55" s="1"/>
  <c r="W12116" i="55"/>
  <c r="X12116" i="55" s="1"/>
  <c r="W12117" i="55"/>
  <c r="X12117" i="55" s="1"/>
  <c r="W12118" i="55"/>
  <c r="W12119" i="55"/>
  <c r="X12119" i="55" s="1"/>
  <c r="W12120" i="55"/>
  <c r="X12120" i="55" s="1"/>
  <c r="W12121" i="55"/>
  <c r="X12121" i="55" s="1"/>
  <c r="W12122" i="55"/>
  <c r="W12123" i="55"/>
  <c r="X12123" i="55" s="1"/>
  <c r="W12124" i="55"/>
  <c r="X12124" i="55" s="1"/>
  <c r="W12125" i="55"/>
  <c r="X12125" i="55" s="1"/>
  <c r="W12126" i="55"/>
  <c r="W12127" i="55"/>
  <c r="X12127" i="55" s="1"/>
  <c r="W12128" i="55"/>
  <c r="X12128" i="55" s="1"/>
  <c r="W12129" i="55"/>
  <c r="X12129" i="55" s="1"/>
  <c r="W12130" i="55"/>
  <c r="W12131" i="55"/>
  <c r="X12131" i="55" s="1"/>
  <c r="W12132" i="55"/>
  <c r="X12132" i="55" s="1"/>
  <c r="W12133" i="55"/>
  <c r="X12133" i="55" s="1"/>
  <c r="W12134" i="55"/>
  <c r="W12135" i="55"/>
  <c r="X12135" i="55" s="1"/>
  <c r="W12136" i="55"/>
  <c r="X12136" i="55" s="1"/>
  <c r="W12137" i="55"/>
  <c r="X12137" i="55" s="1"/>
  <c r="W12138" i="55"/>
  <c r="W12139" i="55"/>
  <c r="X12139" i="55" s="1"/>
  <c r="W12140" i="55"/>
  <c r="X12140" i="55" s="1"/>
  <c r="W12141" i="55"/>
  <c r="X12141" i="55" s="1"/>
  <c r="W12142" i="55"/>
  <c r="W12143" i="55"/>
  <c r="X12143" i="55" s="1"/>
  <c r="W12144" i="55"/>
  <c r="X12144" i="55" s="1"/>
  <c r="W12145" i="55"/>
  <c r="X12145" i="55" s="1"/>
  <c r="W12146" i="55"/>
  <c r="W12147" i="55"/>
  <c r="X12147" i="55" s="1"/>
  <c r="W12148" i="55"/>
  <c r="X12148" i="55" s="1"/>
  <c r="W12149" i="55"/>
  <c r="X12149" i="55" s="1"/>
  <c r="W12150" i="55"/>
  <c r="W12151" i="55"/>
  <c r="X12151" i="55" s="1"/>
  <c r="W12152" i="55"/>
  <c r="X12152" i="55" s="1"/>
  <c r="W12153" i="55"/>
  <c r="X12153" i="55" s="1"/>
  <c r="W12154" i="55"/>
  <c r="W12155" i="55"/>
  <c r="X12155" i="55" s="1"/>
  <c r="W12156" i="55"/>
  <c r="X12156" i="55" s="1"/>
  <c r="W12157" i="55"/>
  <c r="X12157" i="55" s="1"/>
  <c r="W12158" i="55"/>
  <c r="W12159" i="55"/>
  <c r="X12159" i="55" s="1"/>
  <c r="W12160" i="55"/>
  <c r="X12160" i="55" s="1"/>
  <c r="W12161" i="55"/>
  <c r="X12161" i="55" s="1"/>
  <c r="W12162" i="55"/>
  <c r="W12163" i="55"/>
  <c r="X12163" i="55" s="1"/>
  <c r="W12164" i="55"/>
  <c r="X12164" i="55" s="1"/>
  <c r="W12165" i="55"/>
  <c r="X12165" i="55" s="1"/>
  <c r="W12166" i="55"/>
  <c r="X12166" i="55" s="1"/>
  <c r="W12167" i="55"/>
  <c r="X12167" i="55" s="1"/>
  <c r="W12168" i="55"/>
  <c r="X12168" i="55" s="1"/>
  <c r="W12169" i="55"/>
  <c r="X12169" i="55" s="1"/>
  <c r="W12170" i="55"/>
  <c r="X12170" i="55" s="1"/>
  <c r="W12171" i="55"/>
  <c r="X12171" i="55" s="1"/>
  <c r="W12172" i="55"/>
  <c r="X12172" i="55" s="1"/>
  <c r="W12173" i="55"/>
  <c r="X12173" i="55" s="1"/>
  <c r="W12174" i="55"/>
  <c r="X12174" i="55" s="1"/>
  <c r="W12175" i="55"/>
  <c r="X12175" i="55" s="1"/>
  <c r="W12176" i="55"/>
  <c r="X12176" i="55" s="1"/>
  <c r="W12177" i="55"/>
  <c r="X12177" i="55" s="1"/>
  <c r="W12178" i="55"/>
  <c r="X12178" i="55" s="1"/>
  <c r="W12179" i="55"/>
  <c r="X12179" i="55" s="1"/>
  <c r="W12180" i="55"/>
  <c r="X12180" i="55" s="1"/>
  <c r="W12181" i="55"/>
  <c r="X12181" i="55" s="1"/>
  <c r="W12182" i="55"/>
  <c r="X12182" i="55" s="1"/>
  <c r="W12183" i="55"/>
  <c r="X12183" i="55" s="1"/>
  <c r="W12184" i="55"/>
  <c r="X12184" i="55" s="1"/>
  <c r="W12185" i="55"/>
  <c r="X12185" i="55" s="1"/>
  <c r="W12186" i="55"/>
  <c r="X12186" i="55" s="1"/>
  <c r="W12187" i="55"/>
  <c r="X12187" i="55" s="1"/>
  <c r="W12188" i="55"/>
  <c r="X12188" i="55" s="1"/>
  <c r="W12189" i="55"/>
  <c r="X12189" i="55" s="1"/>
  <c r="W12190" i="55"/>
  <c r="X12190" i="55" s="1"/>
  <c r="W12191" i="55"/>
  <c r="X12191" i="55" s="1"/>
  <c r="W12192" i="55"/>
  <c r="X12192" i="55" s="1"/>
  <c r="W12193" i="55"/>
  <c r="X12193" i="55" s="1"/>
  <c r="W12194" i="55"/>
  <c r="X12194" i="55" s="1"/>
  <c r="W12195" i="55"/>
  <c r="X12195" i="55" s="1"/>
  <c r="W12196" i="55"/>
  <c r="X12196" i="55" s="1"/>
  <c r="W12197" i="55"/>
  <c r="X12197" i="55" s="1"/>
  <c r="W12198" i="55"/>
  <c r="X12198" i="55" s="1"/>
  <c r="W12199" i="55"/>
  <c r="X12199" i="55" s="1"/>
  <c r="W12200" i="55"/>
  <c r="X12200" i="55" s="1"/>
  <c r="W12201" i="55"/>
  <c r="X12201" i="55" s="1"/>
  <c r="W12202" i="55"/>
  <c r="X12202" i="55" s="1"/>
  <c r="W12203" i="55"/>
  <c r="X12203" i="55" s="1"/>
  <c r="W12204" i="55"/>
  <c r="X12204" i="55" s="1"/>
  <c r="W12205" i="55"/>
  <c r="X12205" i="55" s="1"/>
  <c r="W12206" i="55"/>
  <c r="X12206" i="55" s="1"/>
  <c r="W12207" i="55"/>
  <c r="X12207" i="55" s="1"/>
  <c r="W12208" i="55"/>
  <c r="X12208" i="55" s="1"/>
  <c r="W12209" i="55"/>
  <c r="X12209" i="55" s="1"/>
  <c r="W12210" i="55"/>
  <c r="X12210" i="55" s="1"/>
  <c r="W12211" i="55"/>
  <c r="X12211" i="55" s="1"/>
  <c r="W12212" i="55"/>
  <c r="X12212" i="55" s="1"/>
  <c r="W12213" i="55"/>
  <c r="X12213" i="55" s="1"/>
  <c r="W12214" i="55"/>
  <c r="X12214" i="55" s="1"/>
  <c r="W12215" i="55"/>
  <c r="X12215" i="55" s="1"/>
  <c r="W12216" i="55"/>
  <c r="X12216" i="55" s="1"/>
  <c r="W12217" i="55"/>
  <c r="X12217" i="55" s="1"/>
  <c r="W12218" i="55"/>
  <c r="X12218" i="55" s="1"/>
  <c r="W12219" i="55"/>
  <c r="X12219" i="55" s="1"/>
  <c r="W12220" i="55"/>
  <c r="X12220" i="55" s="1"/>
  <c r="W12221" i="55"/>
  <c r="X12221" i="55" s="1"/>
  <c r="W12222" i="55"/>
  <c r="X12222" i="55" s="1"/>
  <c r="W12223" i="55"/>
  <c r="X12223" i="55" s="1"/>
  <c r="W12224" i="55"/>
  <c r="X12224" i="55" s="1"/>
  <c r="W12225" i="55"/>
  <c r="X12225" i="55" s="1"/>
  <c r="W12226" i="55"/>
  <c r="X12226" i="55" s="1"/>
  <c r="W12227" i="55"/>
  <c r="X12227" i="55" s="1"/>
  <c r="W12228" i="55"/>
  <c r="X12228" i="55" s="1"/>
  <c r="W12229" i="55"/>
  <c r="X12229" i="55" s="1"/>
  <c r="W12230" i="55"/>
  <c r="X12230" i="55" s="1"/>
  <c r="W12231" i="55"/>
  <c r="X12231" i="55" s="1"/>
  <c r="W12232" i="55"/>
  <c r="X12232" i="55" s="1"/>
  <c r="W12233" i="55"/>
  <c r="X12233" i="55" s="1"/>
  <c r="W12234" i="55"/>
  <c r="X12234" i="55" s="1"/>
  <c r="W12235" i="55"/>
  <c r="X12235" i="55" s="1"/>
  <c r="W12236" i="55"/>
  <c r="X12236" i="55" s="1"/>
  <c r="W12237" i="55"/>
  <c r="X12237" i="55" s="1"/>
  <c r="W12238" i="55"/>
  <c r="X12238" i="55" s="1"/>
  <c r="W12239" i="55"/>
  <c r="X12239" i="55" s="1"/>
  <c r="W12240" i="55"/>
  <c r="X12240" i="55" s="1"/>
  <c r="W12241" i="55"/>
  <c r="X12241" i="55" s="1"/>
  <c r="W12242" i="55"/>
  <c r="X12242" i="55" s="1"/>
  <c r="W12243" i="55"/>
  <c r="X12243" i="55" s="1"/>
  <c r="W12244" i="55"/>
  <c r="X12244" i="55" s="1"/>
  <c r="W12245" i="55"/>
  <c r="X12245" i="55" s="1"/>
  <c r="W12246" i="55"/>
  <c r="X12246" i="55" s="1"/>
  <c r="W12247" i="55"/>
  <c r="X12247" i="55" s="1"/>
  <c r="W12248" i="55"/>
  <c r="X12248" i="55" s="1"/>
  <c r="W12249" i="55"/>
  <c r="X12249" i="55" s="1"/>
  <c r="W12250" i="55"/>
  <c r="X12250" i="55" s="1"/>
  <c r="W12251" i="55"/>
  <c r="X12251" i="55" s="1"/>
  <c r="W12252" i="55"/>
  <c r="X12252" i="55" s="1"/>
  <c r="W12253" i="55"/>
  <c r="X12253" i="55" s="1"/>
  <c r="W12254" i="55"/>
  <c r="X12254" i="55" s="1"/>
  <c r="W12255" i="55"/>
  <c r="X12255" i="55" s="1"/>
  <c r="W12256" i="55"/>
  <c r="X12256" i="55" s="1"/>
  <c r="W12257" i="55"/>
  <c r="X12257" i="55" s="1"/>
  <c r="W12258" i="55"/>
  <c r="X12258" i="55" s="1"/>
  <c r="W12259" i="55"/>
  <c r="X12259" i="55" s="1"/>
  <c r="W12260" i="55"/>
  <c r="X12260" i="55" s="1"/>
  <c r="W12261" i="55"/>
  <c r="X12261" i="55" s="1"/>
  <c r="W12262" i="55"/>
  <c r="X12262" i="55" s="1"/>
  <c r="W12263" i="55"/>
  <c r="X12263" i="55" s="1"/>
  <c r="W12264" i="55"/>
  <c r="X12264" i="55" s="1"/>
  <c r="W12265" i="55"/>
  <c r="X12265" i="55" s="1"/>
  <c r="W12266" i="55"/>
  <c r="X12266" i="55" s="1"/>
  <c r="W12267" i="55"/>
  <c r="X12267" i="55" s="1"/>
  <c r="W12268" i="55"/>
  <c r="X12268" i="55" s="1"/>
  <c r="W12269" i="55"/>
  <c r="X12269" i="55" s="1"/>
  <c r="W12270" i="55"/>
  <c r="X12270" i="55" s="1"/>
  <c r="W12271" i="55"/>
  <c r="X12271" i="55" s="1"/>
  <c r="W12272" i="55"/>
  <c r="X12272" i="55" s="1"/>
  <c r="W12273" i="55"/>
  <c r="X12273" i="55" s="1"/>
  <c r="W12274" i="55"/>
  <c r="X12274" i="55" s="1"/>
  <c r="W12275" i="55"/>
  <c r="X12275" i="55" s="1"/>
  <c r="W12276" i="55"/>
  <c r="X12276" i="55" s="1"/>
  <c r="W12277" i="55"/>
  <c r="X12277" i="55" s="1"/>
  <c r="W12278" i="55"/>
  <c r="X12278" i="55" s="1"/>
  <c r="W12279" i="55"/>
  <c r="X12279" i="55" s="1"/>
  <c r="W12280" i="55"/>
  <c r="X12280" i="55" s="1"/>
  <c r="W12281" i="55"/>
  <c r="X12281" i="55" s="1"/>
  <c r="W12282" i="55"/>
  <c r="X12282" i="55" s="1"/>
  <c r="W12283" i="55"/>
  <c r="X12283" i="55" s="1"/>
  <c r="W12284" i="55"/>
  <c r="X12284" i="55" s="1"/>
  <c r="W12285" i="55"/>
  <c r="X12285" i="55" s="1"/>
  <c r="W12286" i="55"/>
  <c r="X12286" i="55" s="1"/>
  <c r="W12287" i="55"/>
  <c r="X12287" i="55" s="1"/>
  <c r="W12288" i="55"/>
  <c r="X12288" i="55" s="1"/>
  <c r="W12289" i="55"/>
  <c r="X12289" i="55" s="1"/>
  <c r="W12290" i="55"/>
  <c r="X12290" i="55" s="1"/>
  <c r="W12291" i="55"/>
  <c r="X12291" i="55" s="1"/>
  <c r="W12292" i="55"/>
  <c r="X12292" i="55" s="1"/>
  <c r="W12293" i="55"/>
  <c r="X12293" i="55" s="1"/>
  <c r="W12294" i="55"/>
  <c r="X12294" i="55" s="1"/>
  <c r="W12295" i="55"/>
  <c r="X12295" i="55" s="1"/>
  <c r="W12296" i="55"/>
  <c r="X12296" i="55" s="1"/>
  <c r="W12297" i="55"/>
  <c r="X12297" i="55" s="1"/>
  <c r="W12298" i="55"/>
  <c r="X12298" i="55" s="1"/>
  <c r="W12299" i="55"/>
  <c r="X12299" i="55" s="1"/>
  <c r="W12300" i="55"/>
  <c r="X12300" i="55" s="1"/>
  <c r="W12301" i="55"/>
  <c r="X12301" i="55" s="1"/>
  <c r="W12302" i="55"/>
  <c r="X12302" i="55" s="1"/>
  <c r="W12303" i="55"/>
  <c r="X12303" i="55" s="1"/>
  <c r="W12304" i="55"/>
  <c r="X12304" i="55" s="1"/>
  <c r="W12305" i="55"/>
  <c r="X12305" i="55" s="1"/>
  <c r="W12306" i="55"/>
  <c r="X12306" i="55" s="1"/>
  <c r="W12307" i="55"/>
  <c r="X12307" i="55" s="1"/>
  <c r="W12308" i="55"/>
  <c r="X12308" i="55" s="1"/>
  <c r="W12309" i="55"/>
  <c r="X12309" i="55" s="1"/>
  <c r="W12310" i="55"/>
  <c r="X12310" i="55" s="1"/>
  <c r="W12311" i="55"/>
  <c r="X12311" i="55" s="1"/>
  <c r="W12312" i="55"/>
  <c r="X12312" i="55" s="1"/>
  <c r="W12313" i="55"/>
  <c r="X12313" i="55" s="1"/>
  <c r="W12314" i="55"/>
  <c r="X12314" i="55" s="1"/>
  <c r="W12315" i="55"/>
  <c r="X12315" i="55" s="1"/>
  <c r="W12316" i="55"/>
  <c r="X12316" i="55" s="1"/>
  <c r="W12317" i="55"/>
  <c r="X12317" i="55" s="1"/>
  <c r="W12318" i="55"/>
  <c r="X12318" i="55" s="1"/>
  <c r="W12319" i="55"/>
  <c r="X12319" i="55" s="1"/>
  <c r="W12320" i="55"/>
  <c r="X12320" i="55" s="1"/>
  <c r="W12321" i="55"/>
  <c r="X12321" i="55" s="1"/>
  <c r="W12322" i="55"/>
  <c r="X12322" i="55" s="1"/>
  <c r="W12323" i="55"/>
  <c r="X12323" i="55" s="1"/>
  <c r="W12324" i="55"/>
  <c r="X12324" i="55" s="1"/>
  <c r="W12325" i="55"/>
  <c r="X12325" i="55" s="1"/>
  <c r="W12326" i="55"/>
  <c r="X12326" i="55" s="1"/>
  <c r="W12327" i="55"/>
  <c r="X12327" i="55" s="1"/>
  <c r="W12328" i="55"/>
  <c r="X12328" i="55" s="1"/>
  <c r="W12329" i="55"/>
  <c r="X12329" i="55" s="1"/>
  <c r="W12330" i="55"/>
  <c r="X12330" i="55" s="1"/>
  <c r="W12331" i="55"/>
  <c r="X12331" i="55" s="1"/>
  <c r="W12332" i="55"/>
  <c r="X12332" i="55" s="1"/>
  <c r="W12333" i="55"/>
  <c r="X12333" i="55" s="1"/>
  <c r="W12334" i="55"/>
  <c r="X12334" i="55" s="1"/>
  <c r="W12335" i="55"/>
  <c r="X12335" i="55" s="1"/>
  <c r="W12336" i="55"/>
  <c r="X12336" i="55" s="1"/>
  <c r="W12337" i="55"/>
  <c r="X12337" i="55" s="1"/>
  <c r="W12338" i="55"/>
  <c r="X12338" i="55" s="1"/>
  <c r="W12339" i="55"/>
  <c r="X12339" i="55" s="1"/>
  <c r="W12340" i="55"/>
  <c r="X12340" i="55" s="1"/>
  <c r="W12341" i="55"/>
  <c r="X12341" i="55" s="1"/>
  <c r="W12342" i="55"/>
  <c r="X12342" i="55" s="1"/>
  <c r="W12343" i="55"/>
  <c r="X12343" i="55" s="1"/>
  <c r="W12344" i="55"/>
  <c r="X12344" i="55" s="1"/>
  <c r="W12345" i="55"/>
  <c r="X12345" i="55" s="1"/>
  <c r="W12346" i="55"/>
  <c r="X12346" i="55" s="1"/>
  <c r="W12347" i="55"/>
  <c r="X12347" i="55" s="1"/>
  <c r="W12348" i="55"/>
  <c r="X12348" i="55" s="1"/>
  <c r="W12349" i="55"/>
  <c r="X12349" i="55" s="1"/>
  <c r="W12350" i="55"/>
  <c r="X12350" i="55" s="1"/>
  <c r="W12351" i="55"/>
  <c r="X12351" i="55" s="1"/>
  <c r="W12352" i="55"/>
  <c r="X12352" i="55" s="1"/>
  <c r="W12353" i="55"/>
  <c r="X12353" i="55" s="1"/>
  <c r="W12354" i="55"/>
  <c r="X12354" i="55" s="1"/>
  <c r="W12355" i="55"/>
  <c r="X12355" i="55" s="1"/>
  <c r="W12356" i="55"/>
  <c r="X12356" i="55" s="1"/>
  <c r="W12357" i="55"/>
  <c r="X12357" i="55" s="1"/>
  <c r="W12358" i="55"/>
  <c r="X12358" i="55" s="1"/>
  <c r="W12359" i="55"/>
  <c r="X12359" i="55" s="1"/>
  <c r="W12360" i="55"/>
  <c r="X12360" i="55" s="1"/>
  <c r="W12361" i="55"/>
  <c r="X12361" i="55" s="1"/>
  <c r="W12362" i="55"/>
  <c r="X12362" i="55" s="1"/>
  <c r="W12363" i="55"/>
  <c r="X12363" i="55" s="1"/>
  <c r="W12364" i="55"/>
  <c r="X12364" i="55" s="1"/>
  <c r="W12365" i="55"/>
  <c r="X12365" i="55" s="1"/>
  <c r="W12366" i="55"/>
  <c r="X12366" i="55" s="1"/>
  <c r="W12367" i="55"/>
  <c r="X12367" i="55" s="1"/>
  <c r="W12368" i="55"/>
  <c r="X12368" i="55" s="1"/>
  <c r="W12369" i="55"/>
  <c r="X12369" i="55" s="1"/>
  <c r="W12370" i="55"/>
  <c r="X12370" i="55" s="1"/>
  <c r="W12371" i="55"/>
  <c r="X12371" i="55" s="1"/>
  <c r="W12372" i="55"/>
  <c r="X12372" i="55" s="1"/>
  <c r="W12373" i="55"/>
  <c r="X12373" i="55" s="1"/>
  <c r="W12374" i="55"/>
  <c r="X12374" i="55" s="1"/>
  <c r="W12375" i="55"/>
  <c r="X12375" i="55" s="1"/>
  <c r="W12376" i="55"/>
  <c r="X12376" i="55" s="1"/>
  <c r="W12377" i="55"/>
  <c r="X12377" i="55" s="1"/>
  <c r="W12378" i="55"/>
  <c r="X12378" i="55" s="1"/>
  <c r="W12379" i="55"/>
  <c r="X12379" i="55" s="1"/>
  <c r="W12380" i="55"/>
  <c r="X12380" i="55" s="1"/>
  <c r="W12381" i="55"/>
  <c r="X12381" i="55" s="1"/>
  <c r="W12382" i="55"/>
  <c r="X12382" i="55" s="1"/>
  <c r="W12383" i="55"/>
  <c r="X12383" i="55" s="1"/>
  <c r="W12384" i="55"/>
  <c r="X12384" i="55" s="1"/>
  <c r="W12385" i="55"/>
  <c r="X12385" i="55" s="1"/>
  <c r="W12386" i="55"/>
  <c r="X12386" i="55" s="1"/>
  <c r="W12387" i="55"/>
  <c r="X12387" i="55" s="1"/>
  <c r="W12388" i="55"/>
  <c r="X12388" i="55" s="1"/>
  <c r="W12389" i="55"/>
  <c r="X12389" i="55" s="1"/>
  <c r="W12390" i="55"/>
  <c r="X12390" i="55" s="1"/>
  <c r="W12391" i="55"/>
  <c r="X12391" i="55" s="1"/>
  <c r="W12392" i="55"/>
  <c r="X12392" i="55" s="1"/>
  <c r="W12393" i="55"/>
  <c r="X12393" i="55" s="1"/>
  <c r="W12394" i="55"/>
  <c r="X12394" i="55" s="1"/>
  <c r="W12395" i="55"/>
  <c r="X12395" i="55" s="1"/>
  <c r="W12396" i="55"/>
  <c r="X12396" i="55" s="1"/>
  <c r="W12397" i="55"/>
  <c r="X12397" i="55" s="1"/>
  <c r="W12398" i="55"/>
  <c r="X12398" i="55" s="1"/>
  <c r="W12399" i="55"/>
  <c r="X12399" i="55" s="1"/>
  <c r="W12400" i="55"/>
  <c r="X12400" i="55" s="1"/>
  <c r="W12401" i="55"/>
  <c r="X12401" i="55" s="1"/>
  <c r="W12402" i="55"/>
  <c r="X12402" i="55" s="1"/>
  <c r="W12403" i="55"/>
  <c r="X12403" i="55" s="1"/>
  <c r="W12404" i="55"/>
  <c r="X12404" i="55" s="1"/>
  <c r="W12405" i="55"/>
  <c r="X12405" i="55" s="1"/>
  <c r="W12406" i="55"/>
  <c r="X12406" i="55" s="1"/>
  <c r="W12407" i="55"/>
  <c r="X12407" i="55" s="1"/>
  <c r="W12408" i="55"/>
  <c r="X12408" i="55" s="1"/>
  <c r="W12409" i="55"/>
  <c r="X12409" i="55" s="1"/>
  <c r="W12410" i="55"/>
  <c r="X12410" i="55" s="1"/>
  <c r="W12411" i="55"/>
  <c r="X12411" i="55" s="1"/>
  <c r="W12412" i="55"/>
  <c r="X12412" i="55" s="1"/>
  <c r="W12413" i="55"/>
  <c r="X12413" i="55" s="1"/>
  <c r="W12414" i="55"/>
  <c r="X12414" i="55" s="1"/>
  <c r="W12415" i="55"/>
  <c r="X12415" i="55" s="1"/>
  <c r="W12416" i="55"/>
  <c r="X12416" i="55" s="1"/>
  <c r="W12417" i="55"/>
  <c r="X12417" i="55" s="1"/>
  <c r="W12418" i="55"/>
  <c r="X12418" i="55" s="1"/>
  <c r="W12419" i="55"/>
  <c r="X12419" i="55" s="1"/>
  <c r="W12420" i="55"/>
  <c r="X12420" i="55" s="1"/>
  <c r="W12421" i="55"/>
  <c r="X12421" i="55" s="1"/>
  <c r="W12422" i="55"/>
  <c r="X12422" i="55" s="1"/>
  <c r="W12423" i="55"/>
  <c r="X12423" i="55" s="1"/>
  <c r="W12424" i="55"/>
  <c r="X12424" i="55" s="1"/>
  <c r="W12425" i="55"/>
  <c r="X12425" i="55" s="1"/>
  <c r="W12426" i="55"/>
  <c r="X12426" i="55" s="1"/>
  <c r="W12427" i="55"/>
  <c r="X12427" i="55" s="1"/>
  <c r="W12428" i="55"/>
  <c r="X12428" i="55" s="1"/>
  <c r="W12429" i="55"/>
  <c r="X12429" i="55" s="1"/>
  <c r="W12430" i="55"/>
  <c r="X12430" i="55" s="1"/>
  <c r="W12431" i="55"/>
  <c r="X12431" i="55" s="1"/>
  <c r="W12432" i="55"/>
  <c r="X12432" i="55" s="1"/>
  <c r="W12433" i="55"/>
  <c r="X12433" i="55" s="1"/>
  <c r="W12434" i="55"/>
  <c r="X12434" i="55" s="1"/>
  <c r="W12435" i="55"/>
  <c r="X12435" i="55" s="1"/>
  <c r="W12436" i="55"/>
  <c r="X12436" i="55" s="1"/>
  <c r="W12437" i="55"/>
  <c r="X12437" i="55" s="1"/>
  <c r="W12438" i="55"/>
  <c r="X12438" i="55" s="1"/>
  <c r="W12439" i="55"/>
  <c r="X12439" i="55" s="1"/>
  <c r="W12440" i="55"/>
  <c r="X12440" i="55" s="1"/>
  <c r="W12441" i="55"/>
  <c r="X12441" i="55" s="1"/>
  <c r="W12442" i="55"/>
  <c r="X12442" i="55" s="1"/>
  <c r="W12443" i="55"/>
  <c r="X12443" i="55" s="1"/>
  <c r="W12444" i="55"/>
  <c r="X12444" i="55" s="1"/>
  <c r="W12445" i="55"/>
  <c r="X12445" i="55" s="1"/>
  <c r="W12446" i="55"/>
  <c r="X12446" i="55" s="1"/>
  <c r="W12447" i="55"/>
  <c r="X12447" i="55" s="1"/>
  <c r="W12448" i="55"/>
  <c r="X12448" i="55" s="1"/>
  <c r="W12449" i="55"/>
  <c r="X12449" i="55" s="1"/>
  <c r="W12450" i="55"/>
  <c r="X12450" i="55" s="1"/>
  <c r="W12451" i="55"/>
  <c r="X12451" i="55" s="1"/>
  <c r="W12452" i="55"/>
  <c r="X12452" i="55" s="1"/>
  <c r="W12453" i="55"/>
  <c r="X12453" i="55" s="1"/>
  <c r="W12454" i="55"/>
  <c r="X12454" i="55" s="1"/>
  <c r="W12455" i="55"/>
  <c r="X12455" i="55" s="1"/>
  <c r="W12456" i="55"/>
  <c r="X12456" i="55" s="1"/>
  <c r="W12457" i="55"/>
  <c r="X12457" i="55" s="1"/>
  <c r="W12458" i="55"/>
  <c r="X12458" i="55" s="1"/>
  <c r="W12459" i="55"/>
  <c r="X12459" i="55" s="1"/>
  <c r="W12460" i="55"/>
  <c r="X12460" i="55" s="1"/>
  <c r="W12461" i="55"/>
  <c r="X12461" i="55" s="1"/>
  <c r="W12462" i="55"/>
  <c r="X12462" i="55" s="1"/>
  <c r="W12463" i="55"/>
  <c r="X12463" i="55" s="1"/>
  <c r="W12464" i="55"/>
  <c r="X12464" i="55" s="1"/>
  <c r="W12465" i="55"/>
  <c r="X12465" i="55" s="1"/>
  <c r="W12466" i="55"/>
  <c r="X12466" i="55" s="1"/>
  <c r="W12467" i="55"/>
  <c r="X12467" i="55" s="1"/>
  <c r="W12468" i="55"/>
  <c r="X12468" i="55" s="1"/>
  <c r="W12469" i="55"/>
  <c r="X12469" i="55" s="1"/>
  <c r="W12470" i="55"/>
  <c r="X12470" i="55" s="1"/>
  <c r="W12471" i="55"/>
  <c r="X12471" i="55" s="1"/>
  <c r="W12472" i="55"/>
  <c r="X12472" i="55" s="1"/>
  <c r="W12473" i="55"/>
  <c r="X12473" i="55" s="1"/>
  <c r="W12474" i="55"/>
  <c r="X12474" i="55" s="1"/>
  <c r="W12475" i="55"/>
  <c r="X12475" i="55" s="1"/>
  <c r="W12476" i="55"/>
  <c r="X12476" i="55" s="1"/>
  <c r="W12477" i="55"/>
  <c r="X12477" i="55" s="1"/>
  <c r="W12478" i="55"/>
  <c r="X12478" i="55" s="1"/>
  <c r="W12479" i="55"/>
  <c r="X12479" i="55" s="1"/>
  <c r="W12480" i="55"/>
  <c r="X12480" i="55" s="1"/>
  <c r="W12481" i="55"/>
  <c r="X12481" i="55" s="1"/>
  <c r="W12482" i="55"/>
  <c r="X12482" i="55" s="1"/>
  <c r="W12483" i="55"/>
  <c r="X12483" i="55" s="1"/>
  <c r="W12484" i="55"/>
  <c r="X12484" i="55" s="1"/>
  <c r="W12485" i="55"/>
  <c r="X12485" i="55" s="1"/>
  <c r="W12486" i="55"/>
  <c r="X12486" i="55" s="1"/>
  <c r="W12487" i="55"/>
  <c r="X12487" i="55" s="1"/>
  <c r="W12488" i="55"/>
  <c r="X12488" i="55" s="1"/>
  <c r="W12489" i="55"/>
  <c r="X12489" i="55" s="1"/>
  <c r="W12490" i="55"/>
  <c r="X12490" i="55" s="1"/>
  <c r="W12491" i="55"/>
  <c r="X12491" i="55" s="1"/>
  <c r="W12492" i="55"/>
  <c r="X12492" i="55" s="1"/>
  <c r="W12493" i="55"/>
  <c r="X12493" i="55" s="1"/>
  <c r="W12494" i="55"/>
  <c r="X12494" i="55" s="1"/>
  <c r="W12495" i="55"/>
  <c r="X12495" i="55" s="1"/>
  <c r="W12496" i="55"/>
  <c r="X12496" i="55" s="1"/>
  <c r="W12497" i="55"/>
  <c r="X12497" i="55" s="1"/>
  <c r="W12498" i="55"/>
  <c r="X12498" i="55" s="1"/>
  <c r="W12499" i="55"/>
  <c r="X12499" i="55" s="1"/>
  <c r="W12500" i="55"/>
  <c r="X12500" i="55" s="1"/>
  <c r="W12501" i="55"/>
  <c r="X12501" i="55" s="1"/>
  <c r="W12502" i="55"/>
  <c r="X12502" i="55" s="1"/>
  <c r="W12503" i="55"/>
  <c r="X12503" i="55" s="1"/>
  <c r="W12504" i="55"/>
  <c r="X12504" i="55" s="1"/>
  <c r="W12505" i="55"/>
  <c r="X12505" i="55" s="1"/>
  <c r="W12506" i="55"/>
  <c r="X12506" i="55" s="1"/>
  <c r="W12507" i="55"/>
  <c r="X12507" i="55" s="1"/>
  <c r="W12508" i="55"/>
  <c r="X12508" i="55" s="1"/>
  <c r="W12509" i="55"/>
  <c r="X12509" i="55" s="1"/>
  <c r="W12510" i="55"/>
  <c r="X12510" i="55" s="1"/>
  <c r="W12511" i="55"/>
  <c r="X12511" i="55" s="1"/>
  <c r="W12512" i="55"/>
  <c r="X12512" i="55" s="1"/>
  <c r="W12513" i="55"/>
  <c r="X12513" i="55" s="1"/>
  <c r="W12514" i="55"/>
  <c r="X12514" i="55" s="1"/>
  <c r="W12515" i="55"/>
  <c r="X12515" i="55" s="1"/>
  <c r="W12516" i="55"/>
  <c r="X12516" i="55" s="1"/>
  <c r="W12517" i="55"/>
  <c r="X12517" i="55" s="1"/>
  <c r="W12518" i="55"/>
  <c r="X12518" i="55" s="1"/>
  <c r="W12519" i="55"/>
  <c r="X12519" i="55" s="1"/>
  <c r="W12520" i="55"/>
  <c r="X12520" i="55" s="1"/>
  <c r="W12521" i="55"/>
  <c r="X12521" i="55" s="1"/>
  <c r="W12522" i="55"/>
  <c r="X12522" i="55" s="1"/>
  <c r="W12523" i="55"/>
  <c r="X12523" i="55" s="1"/>
  <c r="W12524" i="55"/>
  <c r="X12524" i="55" s="1"/>
  <c r="W12525" i="55"/>
  <c r="X12525" i="55" s="1"/>
  <c r="W12526" i="55"/>
  <c r="X12526" i="55" s="1"/>
  <c r="W12527" i="55"/>
  <c r="X12527" i="55" s="1"/>
  <c r="W12528" i="55"/>
  <c r="X12528" i="55" s="1"/>
  <c r="W12529" i="55"/>
  <c r="X12529" i="55" s="1"/>
  <c r="W12530" i="55"/>
  <c r="X12530" i="55" s="1"/>
  <c r="W12531" i="55"/>
  <c r="X12531" i="55" s="1"/>
  <c r="W12532" i="55"/>
  <c r="X12532" i="55" s="1"/>
  <c r="W12533" i="55"/>
  <c r="X12533" i="55" s="1"/>
  <c r="W12534" i="55"/>
  <c r="X12534" i="55" s="1"/>
  <c r="W12535" i="55"/>
  <c r="X12535" i="55" s="1"/>
  <c r="W12536" i="55"/>
  <c r="X12536" i="55" s="1"/>
  <c r="W12537" i="55"/>
  <c r="X12537" i="55" s="1"/>
  <c r="W12538" i="55"/>
  <c r="X12538" i="55" s="1"/>
  <c r="W12539" i="55"/>
  <c r="X12539" i="55" s="1"/>
  <c r="W12540" i="55"/>
  <c r="X12540" i="55" s="1"/>
  <c r="W12541" i="55"/>
  <c r="X12541" i="55" s="1"/>
  <c r="W12542" i="55"/>
  <c r="X12542" i="55" s="1"/>
  <c r="W12543" i="55"/>
  <c r="X12543" i="55" s="1"/>
  <c r="W12544" i="55"/>
  <c r="X12544" i="55" s="1"/>
  <c r="W12545" i="55"/>
  <c r="X12545" i="55" s="1"/>
  <c r="W12546" i="55"/>
  <c r="X12546" i="55" s="1"/>
  <c r="W12547" i="55"/>
  <c r="X12547" i="55" s="1"/>
  <c r="W12548" i="55"/>
  <c r="X12548" i="55" s="1"/>
  <c r="W12549" i="55"/>
  <c r="X12549" i="55" s="1"/>
  <c r="W12550" i="55"/>
  <c r="X12550" i="55" s="1"/>
  <c r="W12551" i="55"/>
  <c r="X12551" i="55" s="1"/>
  <c r="W12552" i="55"/>
  <c r="X12552" i="55" s="1"/>
  <c r="W12553" i="55"/>
  <c r="X12553" i="55" s="1"/>
  <c r="W12554" i="55"/>
  <c r="X12554" i="55" s="1"/>
  <c r="W12555" i="55"/>
  <c r="X12555" i="55" s="1"/>
  <c r="W12556" i="55"/>
  <c r="X12556" i="55" s="1"/>
  <c r="W12557" i="55"/>
  <c r="X12557" i="55" s="1"/>
  <c r="W12558" i="55"/>
  <c r="X12558" i="55" s="1"/>
  <c r="W12559" i="55"/>
  <c r="X12559" i="55" s="1"/>
  <c r="W12560" i="55"/>
  <c r="X12560" i="55" s="1"/>
  <c r="W12561" i="55"/>
  <c r="X12561" i="55" s="1"/>
  <c r="W12562" i="55"/>
  <c r="X12562" i="55" s="1"/>
  <c r="W12563" i="55"/>
  <c r="X12563" i="55" s="1"/>
  <c r="W12564" i="55"/>
  <c r="X12564" i="55" s="1"/>
  <c r="W12565" i="55"/>
  <c r="X12565" i="55" s="1"/>
  <c r="W12566" i="55"/>
  <c r="X12566" i="55" s="1"/>
  <c r="W12567" i="55"/>
  <c r="X12567" i="55" s="1"/>
  <c r="W12568" i="55"/>
  <c r="X12568" i="55" s="1"/>
  <c r="W12569" i="55"/>
  <c r="X12569" i="55" s="1"/>
  <c r="W12570" i="55"/>
  <c r="X12570" i="55" s="1"/>
  <c r="W12571" i="55"/>
  <c r="X12571" i="55" s="1"/>
  <c r="W12572" i="55"/>
  <c r="X12572" i="55" s="1"/>
  <c r="W12573" i="55"/>
  <c r="X12573" i="55" s="1"/>
  <c r="W12574" i="55"/>
  <c r="X12574" i="55" s="1"/>
  <c r="W12575" i="55"/>
  <c r="X12575" i="55" s="1"/>
  <c r="W12576" i="55"/>
  <c r="X12576" i="55" s="1"/>
  <c r="W12577" i="55"/>
  <c r="X12577" i="55" s="1"/>
  <c r="W12578" i="55"/>
  <c r="X12578" i="55" s="1"/>
  <c r="W12579" i="55"/>
  <c r="X12579" i="55" s="1"/>
  <c r="W12580" i="55"/>
  <c r="X12580" i="55" s="1"/>
  <c r="W12581" i="55"/>
  <c r="X12581" i="55" s="1"/>
  <c r="W12582" i="55"/>
  <c r="X12582" i="55" s="1"/>
  <c r="W12583" i="55"/>
  <c r="X12583" i="55" s="1"/>
  <c r="W12584" i="55"/>
  <c r="X12584" i="55" s="1"/>
  <c r="W12585" i="55"/>
  <c r="X12585" i="55" s="1"/>
  <c r="W12586" i="55"/>
  <c r="X12586" i="55" s="1"/>
  <c r="W12587" i="55"/>
  <c r="X12587" i="55" s="1"/>
  <c r="W12588" i="55"/>
  <c r="X12588" i="55" s="1"/>
  <c r="W12589" i="55"/>
  <c r="X12589" i="55" s="1"/>
  <c r="W12590" i="55"/>
  <c r="X12590" i="55" s="1"/>
  <c r="W12591" i="55"/>
  <c r="X12591" i="55" s="1"/>
  <c r="W12592" i="55"/>
  <c r="X12592" i="55" s="1"/>
  <c r="W12593" i="55"/>
  <c r="X12593" i="55" s="1"/>
  <c r="W12594" i="55"/>
  <c r="X12594" i="55" s="1"/>
  <c r="W12595" i="55"/>
  <c r="X12595" i="55" s="1"/>
  <c r="W12596" i="55"/>
  <c r="X12596" i="55" s="1"/>
  <c r="W12597" i="55"/>
  <c r="X12597" i="55" s="1"/>
  <c r="W12598" i="55"/>
  <c r="X12598" i="55" s="1"/>
  <c r="W12599" i="55"/>
  <c r="X12599" i="55" s="1"/>
  <c r="W12600" i="55"/>
  <c r="X12600" i="55" s="1"/>
  <c r="W12601" i="55"/>
  <c r="X12601" i="55" s="1"/>
  <c r="W12602" i="55"/>
  <c r="X12602" i="55" s="1"/>
  <c r="W12603" i="55"/>
  <c r="X12603" i="55" s="1"/>
  <c r="W12604" i="55"/>
  <c r="X12604" i="55" s="1"/>
  <c r="W12605" i="55"/>
  <c r="X12605" i="55" s="1"/>
  <c r="W12606" i="55"/>
  <c r="X12606" i="55" s="1"/>
  <c r="W12607" i="55"/>
  <c r="X12607" i="55" s="1"/>
  <c r="W12608" i="55"/>
  <c r="X12608" i="55" s="1"/>
  <c r="W12609" i="55"/>
  <c r="X12609" i="55" s="1"/>
  <c r="W12610" i="55"/>
  <c r="X12610" i="55" s="1"/>
  <c r="W12611" i="55"/>
  <c r="X12611" i="55" s="1"/>
  <c r="W12612" i="55"/>
  <c r="X12612" i="55" s="1"/>
  <c r="W12613" i="55"/>
  <c r="X12613" i="55" s="1"/>
  <c r="W12614" i="55"/>
  <c r="X12614" i="55" s="1"/>
  <c r="W12615" i="55"/>
  <c r="X12615" i="55" s="1"/>
  <c r="W12616" i="55"/>
  <c r="X12616" i="55" s="1"/>
  <c r="W12617" i="55"/>
  <c r="X12617" i="55" s="1"/>
  <c r="W12618" i="55"/>
  <c r="X12618" i="55" s="1"/>
  <c r="W12619" i="55"/>
  <c r="X12619" i="55" s="1"/>
  <c r="W12620" i="55"/>
  <c r="X12620" i="55" s="1"/>
  <c r="W12621" i="55"/>
  <c r="X12621" i="55" s="1"/>
  <c r="W12622" i="55"/>
  <c r="X12622" i="55" s="1"/>
  <c r="W12623" i="55"/>
  <c r="X12623" i="55" s="1"/>
  <c r="W12624" i="55"/>
  <c r="X12624" i="55" s="1"/>
  <c r="W12625" i="55"/>
  <c r="X12625" i="55" s="1"/>
  <c r="W12626" i="55"/>
  <c r="X12626" i="55" s="1"/>
  <c r="W12627" i="55"/>
  <c r="X12627" i="55" s="1"/>
  <c r="W12628" i="55"/>
  <c r="X12628" i="55" s="1"/>
  <c r="W12629" i="55"/>
  <c r="X12629" i="55" s="1"/>
  <c r="W12630" i="55"/>
  <c r="X12630" i="55" s="1"/>
  <c r="W12631" i="55"/>
  <c r="X12631" i="55" s="1"/>
  <c r="W12632" i="55"/>
  <c r="X12632" i="55" s="1"/>
  <c r="W12633" i="55"/>
  <c r="X12633" i="55" s="1"/>
  <c r="W12634" i="55"/>
  <c r="X12634" i="55" s="1"/>
  <c r="W12635" i="55"/>
  <c r="X12635" i="55" s="1"/>
  <c r="W12636" i="55"/>
  <c r="X12636" i="55" s="1"/>
  <c r="W12637" i="55"/>
  <c r="X12637" i="55" s="1"/>
  <c r="W12638" i="55"/>
  <c r="X12638" i="55" s="1"/>
  <c r="W12639" i="55"/>
  <c r="X12639" i="55" s="1"/>
  <c r="W12640" i="55"/>
  <c r="X12640" i="55" s="1"/>
  <c r="W12641" i="55"/>
  <c r="X12641" i="55" s="1"/>
  <c r="W12642" i="55"/>
  <c r="X12642" i="55" s="1"/>
  <c r="W12643" i="55"/>
  <c r="X12643" i="55" s="1"/>
  <c r="W12644" i="55"/>
  <c r="X12644" i="55" s="1"/>
  <c r="W12645" i="55"/>
  <c r="X12645" i="55" s="1"/>
  <c r="W12646" i="55"/>
  <c r="X12646" i="55" s="1"/>
  <c r="W12647" i="55"/>
  <c r="X12647" i="55" s="1"/>
  <c r="W12648" i="55"/>
  <c r="X12648" i="55" s="1"/>
  <c r="W12649" i="55"/>
  <c r="X12649" i="55" s="1"/>
  <c r="W12650" i="55"/>
  <c r="X12650" i="55" s="1"/>
  <c r="W12651" i="55"/>
  <c r="X12651" i="55" s="1"/>
  <c r="W12652" i="55"/>
  <c r="X12652" i="55" s="1"/>
  <c r="W12653" i="55"/>
  <c r="X12653" i="55" s="1"/>
  <c r="W12654" i="55"/>
  <c r="X12654" i="55" s="1"/>
  <c r="W12655" i="55"/>
  <c r="X12655" i="55" s="1"/>
  <c r="W12656" i="55"/>
  <c r="X12656" i="55" s="1"/>
  <c r="W12657" i="55"/>
  <c r="X12657" i="55" s="1"/>
  <c r="W12658" i="55"/>
  <c r="X12658" i="55" s="1"/>
  <c r="W12659" i="55"/>
  <c r="X12659" i="55" s="1"/>
  <c r="W12660" i="55"/>
  <c r="X12660" i="55" s="1"/>
  <c r="W12661" i="55"/>
  <c r="X12661" i="55" s="1"/>
  <c r="W12662" i="55"/>
  <c r="X12662" i="55" s="1"/>
  <c r="W12663" i="55"/>
  <c r="X12663" i="55" s="1"/>
  <c r="W12664" i="55"/>
  <c r="X12664" i="55" s="1"/>
  <c r="W12665" i="55"/>
  <c r="X12665" i="55" s="1"/>
  <c r="W12666" i="55"/>
  <c r="X12666" i="55" s="1"/>
  <c r="W12667" i="55"/>
  <c r="X12667" i="55" s="1"/>
  <c r="W12668" i="55"/>
  <c r="X12668" i="55" s="1"/>
  <c r="W12669" i="55"/>
  <c r="X12669" i="55" s="1"/>
  <c r="W12670" i="55"/>
  <c r="X12670" i="55" s="1"/>
  <c r="W12671" i="55"/>
  <c r="X12671" i="55" s="1"/>
  <c r="W12672" i="55"/>
  <c r="X12672" i="55" s="1"/>
  <c r="W12673" i="55"/>
  <c r="X12673" i="55" s="1"/>
  <c r="W12674" i="55"/>
  <c r="X12674" i="55" s="1"/>
  <c r="W12675" i="55"/>
  <c r="X12675" i="55" s="1"/>
  <c r="W12676" i="55"/>
  <c r="X12676" i="55" s="1"/>
  <c r="W12677" i="55"/>
  <c r="X12677" i="55" s="1"/>
  <c r="W12678" i="55"/>
  <c r="X12678" i="55" s="1"/>
  <c r="W12679" i="55"/>
  <c r="X12679" i="55" s="1"/>
  <c r="W12680" i="55"/>
  <c r="X12680" i="55" s="1"/>
  <c r="W12681" i="55"/>
  <c r="X12681" i="55" s="1"/>
  <c r="W12682" i="55"/>
  <c r="X12682" i="55" s="1"/>
  <c r="W12683" i="55"/>
  <c r="X12683" i="55" s="1"/>
  <c r="W12684" i="55"/>
  <c r="X12684" i="55" s="1"/>
  <c r="W12685" i="55"/>
  <c r="X12685" i="55" s="1"/>
  <c r="W12686" i="55"/>
  <c r="X12686" i="55" s="1"/>
  <c r="W12687" i="55"/>
  <c r="X12687" i="55" s="1"/>
  <c r="W12688" i="55"/>
  <c r="X12688" i="55" s="1"/>
  <c r="W12689" i="55"/>
  <c r="X12689" i="55" s="1"/>
  <c r="W12690" i="55"/>
  <c r="X12690" i="55" s="1"/>
  <c r="W12691" i="55"/>
  <c r="X12691" i="55" s="1"/>
  <c r="W12692" i="55"/>
  <c r="X12692" i="55" s="1"/>
  <c r="W12693" i="55"/>
  <c r="X12693" i="55" s="1"/>
  <c r="W12694" i="55"/>
  <c r="X12694" i="55" s="1"/>
  <c r="W12695" i="55"/>
  <c r="X12695" i="55" s="1"/>
  <c r="W12696" i="55"/>
  <c r="X12696" i="55" s="1"/>
  <c r="W12697" i="55"/>
  <c r="X12697" i="55" s="1"/>
  <c r="W12698" i="55"/>
  <c r="X12698" i="55" s="1"/>
  <c r="W12699" i="55"/>
  <c r="X12699" i="55" s="1"/>
  <c r="W12700" i="55"/>
  <c r="X12700" i="55" s="1"/>
  <c r="W12701" i="55"/>
  <c r="X12701" i="55" s="1"/>
  <c r="W12702" i="55"/>
  <c r="X12702" i="55" s="1"/>
  <c r="W12703" i="55"/>
  <c r="X12703" i="55" s="1"/>
  <c r="W12704" i="55"/>
  <c r="X12704" i="55" s="1"/>
  <c r="W12705" i="55"/>
  <c r="X12705" i="55" s="1"/>
  <c r="W12706" i="55"/>
  <c r="X12706" i="55" s="1"/>
  <c r="W12707" i="55"/>
  <c r="X12707" i="55" s="1"/>
  <c r="W12708" i="55"/>
  <c r="X12708" i="55" s="1"/>
  <c r="W12709" i="55"/>
  <c r="X12709" i="55" s="1"/>
  <c r="W12710" i="55"/>
  <c r="X12710" i="55" s="1"/>
  <c r="W12711" i="55"/>
  <c r="X12711" i="55" s="1"/>
  <c r="W12712" i="55"/>
  <c r="X12712" i="55" s="1"/>
  <c r="W12713" i="55"/>
  <c r="X12713" i="55" s="1"/>
  <c r="W12714" i="55"/>
  <c r="X12714" i="55" s="1"/>
  <c r="W12715" i="55"/>
  <c r="X12715" i="55" s="1"/>
  <c r="W12716" i="55"/>
  <c r="X12716" i="55" s="1"/>
  <c r="W12717" i="55"/>
  <c r="X12717" i="55" s="1"/>
  <c r="W12718" i="55"/>
  <c r="X12718" i="55" s="1"/>
  <c r="W12719" i="55"/>
  <c r="X12719" i="55" s="1"/>
  <c r="W12720" i="55"/>
  <c r="X12720" i="55" s="1"/>
  <c r="W12721" i="55"/>
  <c r="X12721" i="55" s="1"/>
  <c r="W12722" i="55"/>
  <c r="X12722" i="55" s="1"/>
  <c r="W12723" i="55"/>
  <c r="X12723" i="55" s="1"/>
  <c r="W12724" i="55"/>
  <c r="X12724" i="55" s="1"/>
  <c r="W12725" i="55"/>
  <c r="X12725" i="55" s="1"/>
  <c r="W12726" i="55"/>
  <c r="X12726" i="55" s="1"/>
  <c r="W12727" i="55"/>
  <c r="X12727" i="55" s="1"/>
  <c r="W12728" i="55"/>
  <c r="X12728" i="55" s="1"/>
  <c r="W12729" i="55"/>
  <c r="X12729" i="55" s="1"/>
  <c r="W12730" i="55"/>
  <c r="X12730" i="55" s="1"/>
  <c r="W12731" i="55"/>
  <c r="X12731" i="55" s="1"/>
  <c r="W12732" i="55"/>
  <c r="X12732" i="55" s="1"/>
  <c r="W12733" i="55"/>
  <c r="X12733" i="55" s="1"/>
  <c r="W12734" i="55"/>
  <c r="X12734" i="55" s="1"/>
  <c r="W12735" i="55"/>
  <c r="X12735" i="55" s="1"/>
  <c r="W12736" i="55"/>
  <c r="X12736" i="55" s="1"/>
  <c r="W12737" i="55"/>
  <c r="X12737" i="55" s="1"/>
  <c r="W12738" i="55"/>
  <c r="X12738" i="55" s="1"/>
  <c r="W12739" i="55"/>
  <c r="X12739" i="55" s="1"/>
  <c r="W12740" i="55"/>
  <c r="X12740" i="55" s="1"/>
  <c r="W12741" i="55"/>
  <c r="X12741" i="55" s="1"/>
  <c r="W12742" i="55"/>
  <c r="X12742" i="55" s="1"/>
  <c r="W12743" i="55"/>
  <c r="X12743" i="55" s="1"/>
  <c r="W12744" i="55"/>
  <c r="X12744" i="55" s="1"/>
  <c r="W12745" i="55"/>
  <c r="X12745" i="55" s="1"/>
  <c r="W12746" i="55"/>
  <c r="X12746" i="55" s="1"/>
  <c r="W12747" i="55"/>
  <c r="X12747" i="55" s="1"/>
  <c r="W12748" i="55"/>
  <c r="X12748" i="55" s="1"/>
  <c r="W12749" i="55"/>
  <c r="X12749" i="55" s="1"/>
  <c r="W12750" i="55"/>
  <c r="X12750" i="55" s="1"/>
  <c r="W12751" i="55"/>
  <c r="X12751" i="55" s="1"/>
  <c r="W12752" i="55"/>
  <c r="X12752" i="55" s="1"/>
  <c r="W12753" i="55"/>
  <c r="X12753" i="55" s="1"/>
  <c r="W12754" i="55"/>
  <c r="X12754" i="55" s="1"/>
  <c r="W12755" i="55"/>
  <c r="X12755" i="55" s="1"/>
  <c r="W12756" i="55"/>
  <c r="X12756" i="55" s="1"/>
  <c r="W12757" i="55"/>
  <c r="X12757" i="55" s="1"/>
  <c r="W12758" i="55"/>
  <c r="X12758" i="55" s="1"/>
  <c r="W12759" i="55"/>
  <c r="X12759" i="55" s="1"/>
  <c r="W12760" i="55"/>
  <c r="X12760" i="55" s="1"/>
  <c r="W12761" i="55"/>
  <c r="X12761" i="55" s="1"/>
  <c r="W12762" i="55"/>
  <c r="X12762" i="55" s="1"/>
  <c r="W12763" i="55"/>
  <c r="X12763" i="55" s="1"/>
  <c r="W12764" i="55"/>
  <c r="X12764" i="55" s="1"/>
  <c r="W12765" i="55"/>
  <c r="X12765" i="55" s="1"/>
  <c r="W12766" i="55"/>
  <c r="X12766" i="55" s="1"/>
  <c r="W12767" i="55"/>
  <c r="X12767" i="55" s="1"/>
  <c r="W12768" i="55"/>
  <c r="X12768" i="55" s="1"/>
  <c r="W12769" i="55"/>
  <c r="X12769" i="55" s="1"/>
  <c r="W12770" i="55"/>
  <c r="X12770" i="55" s="1"/>
  <c r="W12771" i="55"/>
  <c r="X12771" i="55" s="1"/>
  <c r="W12772" i="55"/>
  <c r="X12772" i="55" s="1"/>
  <c r="W12773" i="55"/>
  <c r="X12773" i="55" s="1"/>
  <c r="W12774" i="55"/>
  <c r="X12774" i="55" s="1"/>
  <c r="W12775" i="55"/>
  <c r="X12775" i="55" s="1"/>
  <c r="W12776" i="55"/>
  <c r="X12776" i="55" s="1"/>
  <c r="W12777" i="55"/>
  <c r="X12777" i="55" s="1"/>
  <c r="W12778" i="55"/>
  <c r="X12778" i="55" s="1"/>
  <c r="W12779" i="55"/>
  <c r="X12779" i="55" s="1"/>
  <c r="W12780" i="55"/>
  <c r="X12780" i="55" s="1"/>
  <c r="W12781" i="55"/>
  <c r="X12781" i="55" s="1"/>
  <c r="W12782" i="55"/>
  <c r="X12782" i="55" s="1"/>
  <c r="W12783" i="55"/>
  <c r="X12783" i="55" s="1"/>
  <c r="W12784" i="55"/>
  <c r="X12784" i="55" s="1"/>
  <c r="W12785" i="55"/>
  <c r="X12785" i="55" s="1"/>
  <c r="W12786" i="55"/>
  <c r="X12786" i="55" s="1"/>
  <c r="W12787" i="55"/>
  <c r="X12787" i="55" s="1"/>
  <c r="W12788" i="55"/>
  <c r="X12788" i="55" s="1"/>
  <c r="W12789" i="55"/>
  <c r="X12789" i="55" s="1"/>
  <c r="W12790" i="55"/>
  <c r="X12790" i="55" s="1"/>
  <c r="W12791" i="55"/>
  <c r="X12791" i="55" s="1"/>
  <c r="W12792" i="55"/>
  <c r="X12792" i="55" s="1"/>
  <c r="W12793" i="55"/>
  <c r="X12793" i="55" s="1"/>
  <c r="W12794" i="55"/>
  <c r="X12794" i="55" s="1"/>
  <c r="W12795" i="55"/>
  <c r="X12795" i="55" s="1"/>
  <c r="W12796" i="55"/>
  <c r="X12796" i="55" s="1"/>
  <c r="W12797" i="55"/>
  <c r="X12797" i="55" s="1"/>
  <c r="W12798" i="55"/>
  <c r="X12798" i="55" s="1"/>
  <c r="W12799" i="55"/>
  <c r="X12799" i="55" s="1"/>
  <c r="W12800" i="55"/>
  <c r="X12800" i="55" s="1"/>
  <c r="W12801" i="55"/>
  <c r="X12801" i="55" s="1"/>
  <c r="W12802" i="55"/>
  <c r="X12802" i="55" s="1"/>
  <c r="W12803" i="55"/>
  <c r="X12803" i="55" s="1"/>
  <c r="W12804" i="55"/>
  <c r="X12804" i="55" s="1"/>
  <c r="W12805" i="55"/>
  <c r="X12805" i="55" s="1"/>
  <c r="W12806" i="55"/>
  <c r="X12806" i="55" s="1"/>
  <c r="W12807" i="55"/>
  <c r="X12807" i="55" s="1"/>
  <c r="W12808" i="55"/>
  <c r="X12808" i="55" s="1"/>
  <c r="W12809" i="55"/>
  <c r="X12809" i="55" s="1"/>
  <c r="W12810" i="55"/>
  <c r="X12810" i="55" s="1"/>
  <c r="W12811" i="55"/>
  <c r="X12811" i="55" s="1"/>
  <c r="W12812" i="55"/>
  <c r="X12812" i="55" s="1"/>
  <c r="W12813" i="55"/>
  <c r="X12813" i="55" s="1"/>
  <c r="W12814" i="55"/>
  <c r="X12814" i="55" s="1"/>
  <c r="W12815" i="55"/>
  <c r="X12815" i="55" s="1"/>
  <c r="W12816" i="55"/>
  <c r="X12816" i="55" s="1"/>
  <c r="W12817" i="55"/>
  <c r="X12817" i="55" s="1"/>
  <c r="W12818" i="55"/>
  <c r="X12818" i="55" s="1"/>
  <c r="W12819" i="55"/>
  <c r="X12819" i="55" s="1"/>
  <c r="W12820" i="55"/>
  <c r="X12820" i="55" s="1"/>
  <c r="W12821" i="55"/>
  <c r="X12821" i="55" s="1"/>
  <c r="W12822" i="55"/>
  <c r="X12822" i="55" s="1"/>
  <c r="W12823" i="55"/>
  <c r="X12823" i="55" s="1"/>
  <c r="W12824" i="55"/>
  <c r="X12824" i="55" s="1"/>
  <c r="W12825" i="55"/>
  <c r="X12825" i="55" s="1"/>
  <c r="W12826" i="55"/>
  <c r="X12826" i="55" s="1"/>
  <c r="W12827" i="55"/>
  <c r="X12827" i="55" s="1"/>
  <c r="W12828" i="55"/>
  <c r="X12828" i="55" s="1"/>
  <c r="W12829" i="55"/>
  <c r="X12829" i="55" s="1"/>
  <c r="W12830" i="55"/>
  <c r="X12830" i="55" s="1"/>
  <c r="W12831" i="55"/>
  <c r="X12831" i="55" s="1"/>
  <c r="W12832" i="55"/>
  <c r="X12832" i="55" s="1"/>
  <c r="W12833" i="55"/>
  <c r="X12833" i="55" s="1"/>
  <c r="W12834" i="55"/>
  <c r="X12834" i="55" s="1"/>
  <c r="W12835" i="55"/>
  <c r="X12835" i="55" s="1"/>
  <c r="W12836" i="55"/>
  <c r="X12836" i="55" s="1"/>
  <c r="W12837" i="55"/>
  <c r="X12837" i="55" s="1"/>
  <c r="W12838" i="55"/>
  <c r="X12838" i="55" s="1"/>
  <c r="W12839" i="55"/>
  <c r="X12839" i="55" s="1"/>
  <c r="W12840" i="55"/>
  <c r="X12840" i="55" s="1"/>
  <c r="W12841" i="55"/>
  <c r="X12841" i="55" s="1"/>
  <c r="W12842" i="55"/>
  <c r="X12842" i="55" s="1"/>
  <c r="W12843" i="55"/>
  <c r="X12843" i="55" s="1"/>
  <c r="W12844" i="55"/>
  <c r="X12844" i="55" s="1"/>
  <c r="W12845" i="55"/>
  <c r="X12845" i="55" s="1"/>
  <c r="W12846" i="55"/>
  <c r="X12846" i="55" s="1"/>
  <c r="W12847" i="55"/>
  <c r="X12847" i="55" s="1"/>
  <c r="W12848" i="55"/>
  <c r="X12848" i="55" s="1"/>
  <c r="W12849" i="55"/>
  <c r="X12849" i="55" s="1"/>
  <c r="W12850" i="55"/>
  <c r="X12850" i="55" s="1"/>
  <c r="W12851" i="55"/>
  <c r="X12851" i="55" s="1"/>
  <c r="W12852" i="55"/>
  <c r="X12852" i="55" s="1"/>
  <c r="W12853" i="55"/>
  <c r="X12853" i="55" s="1"/>
  <c r="W12854" i="55"/>
  <c r="X12854" i="55" s="1"/>
  <c r="W12855" i="55"/>
  <c r="X12855" i="55" s="1"/>
  <c r="W12856" i="55"/>
  <c r="X12856" i="55" s="1"/>
  <c r="W12857" i="55"/>
  <c r="X12857" i="55" s="1"/>
  <c r="W12858" i="55"/>
  <c r="X12858" i="55" s="1"/>
  <c r="W12859" i="55"/>
  <c r="X12859" i="55" s="1"/>
  <c r="W12860" i="55"/>
  <c r="Z12860" i="55" s="1"/>
  <c r="W12861" i="55"/>
  <c r="X12861" i="55" s="1"/>
  <c r="W12862" i="55"/>
  <c r="W12863" i="55"/>
  <c r="W12864" i="55"/>
  <c r="W12865" i="55"/>
  <c r="W12866" i="55"/>
  <c r="Z12866" i="55" s="1"/>
  <c r="W12867" i="55"/>
  <c r="X12867" i="55" s="1"/>
  <c r="W12868" i="55"/>
  <c r="X12868" i="55" s="1"/>
  <c r="W12869" i="55"/>
  <c r="W12870" i="55"/>
  <c r="X12870" i="55" s="1"/>
  <c r="W12871" i="55"/>
  <c r="W12872" i="55"/>
  <c r="W12873" i="55"/>
  <c r="W12874" i="55"/>
  <c r="X12874" i="55" s="1"/>
  <c r="W12875" i="55"/>
  <c r="W12876" i="55"/>
  <c r="W12877" i="55"/>
  <c r="W12878" i="55"/>
  <c r="W12879" i="55"/>
  <c r="W12880" i="55"/>
  <c r="W12881" i="55"/>
  <c r="W12882" i="55"/>
  <c r="X12882" i="55" s="1"/>
  <c r="W12883" i="55"/>
  <c r="W12884" i="55"/>
  <c r="W12885" i="55"/>
  <c r="W12886" i="55"/>
  <c r="X12886" i="55" s="1"/>
  <c r="W12887" i="55"/>
  <c r="W12888" i="55"/>
  <c r="W12889" i="55"/>
  <c r="W12890" i="55"/>
  <c r="X12890" i="55" s="1"/>
  <c r="W12891" i="55"/>
  <c r="W12892" i="55"/>
  <c r="Z12892" i="55" s="1"/>
  <c r="W12893" i="55"/>
  <c r="X12893" i="55" s="1"/>
  <c r="W12894" i="55"/>
  <c r="Z12894" i="55" s="1"/>
  <c r="W12895" i="55"/>
  <c r="W12896" i="55"/>
  <c r="Z12896" i="55" s="1"/>
  <c r="W12897" i="55"/>
  <c r="W12898" i="55"/>
  <c r="W12899" i="55"/>
  <c r="W12900" i="55"/>
  <c r="W12901" i="55"/>
  <c r="W12902" i="55"/>
  <c r="X12902" i="55" s="1"/>
  <c r="W12903" i="55"/>
  <c r="W12904" i="55"/>
  <c r="W12905" i="55"/>
  <c r="Z12905" i="55" s="1"/>
  <c r="W12906" i="55"/>
  <c r="W12907" i="55"/>
  <c r="W12908" i="55"/>
  <c r="W12909" i="55"/>
  <c r="W12910" i="55"/>
  <c r="X12910" i="55" s="1"/>
  <c r="W12911" i="55"/>
  <c r="W12912" i="55"/>
  <c r="W12913" i="55"/>
  <c r="W12914" i="55"/>
  <c r="W12915" i="55"/>
  <c r="W12916" i="55"/>
  <c r="W12917" i="55"/>
  <c r="W12918" i="55"/>
  <c r="W12919" i="55"/>
  <c r="X12919" i="55" s="1"/>
  <c r="W12920" i="55"/>
  <c r="Z12920" i="55" s="1"/>
  <c r="W12921" i="55"/>
  <c r="W12922" i="55"/>
  <c r="W12923" i="55"/>
  <c r="W12924" i="55"/>
  <c r="W12925" i="55"/>
  <c r="W12926" i="55"/>
  <c r="W12927" i="55"/>
  <c r="W12928" i="55"/>
  <c r="X12928" i="55" s="1"/>
  <c r="W12929" i="55"/>
  <c r="Z12929" i="55" s="1"/>
  <c r="W12930" i="55"/>
  <c r="W12931" i="55"/>
  <c r="W12932" i="55"/>
  <c r="W12933" i="55"/>
  <c r="X12933" i="55" s="1"/>
  <c r="W12934" i="55"/>
  <c r="Z12934" i="55" s="1"/>
  <c r="W12935" i="55"/>
  <c r="W12936" i="55"/>
  <c r="W12937" i="55"/>
  <c r="W12938" i="55"/>
  <c r="W12939" i="55"/>
  <c r="W12940" i="55"/>
  <c r="W12941" i="55"/>
  <c r="Z12941" i="55" s="1"/>
  <c r="W12942" i="55"/>
  <c r="W12943" i="55"/>
  <c r="W12944" i="55"/>
  <c r="W12945" i="55"/>
  <c r="Z12945" i="55" s="1"/>
  <c r="W12946" i="55"/>
  <c r="X12946" i="55" s="1"/>
  <c r="W12947" i="55"/>
  <c r="W12948" i="55"/>
  <c r="W12949" i="55"/>
  <c r="Z12949" i="55" s="1"/>
  <c r="W12950" i="55"/>
  <c r="W12951" i="55"/>
  <c r="X12951" i="55" s="1"/>
  <c r="W12952" i="55"/>
  <c r="W12953" i="55"/>
  <c r="W12954" i="55"/>
  <c r="X12954" i="55" s="1"/>
  <c r="W12955" i="55"/>
  <c r="W12956" i="55"/>
  <c r="W12957" i="55"/>
  <c r="Z12957" i="55" s="1"/>
  <c r="W12958" i="55"/>
  <c r="W12959" i="55"/>
  <c r="W12960" i="55"/>
  <c r="W12961" i="55"/>
  <c r="W12962" i="55"/>
  <c r="X12962" i="55" s="1"/>
  <c r="W12963" i="55"/>
  <c r="W12964" i="55"/>
  <c r="W12965" i="55"/>
  <c r="W12966" i="55"/>
  <c r="X12966" i="55" s="1"/>
  <c r="W12967" i="55"/>
  <c r="X12967" i="55" s="1"/>
  <c r="W12968" i="55"/>
  <c r="Z12968" i="55" s="1"/>
  <c r="W12969" i="55"/>
  <c r="W12970" i="55"/>
  <c r="Z12970" i="55" s="1"/>
  <c r="W12971" i="55"/>
  <c r="W12972" i="55"/>
  <c r="W12973" i="55"/>
  <c r="W12974" i="55"/>
  <c r="Z12974" i="55" s="1"/>
  <c r="W12975" i="55"/>
  <c r="X12975" i="55" s="1"/>
  <c r="W12976" i="55"/>
  <c r="W12977" i="55"/>
  <c r="W12978" i="55"/>
  <c r="W12979" i="55"/>
  <c r="W12980" i="55"/>
  <c r="X12980" i="55" s="1"/>
  <c r="W12981" i="55"/>
  <c r="W12982" i="55"/>
  <c r="W12983" i="55"/>
  <c r="W12984" i="55"/>
  <c r="W12985" i="55"/>
  <c r="W12986" i="55"/>
  <c r="X12986" i="55" s="1"/>
  <c r="W12987" i="55"/>
  <c r="W12988" i="55"/>
  <c r="X12988" i="55" s="1"/>
  <c r="W12989" i="55"/>
  <c r="W12990" i="55"/>
  <c r="X12990" i="55" s="1"/>
  <c r="W12991" i="55"/>
  <c r="W12992" i="55"/>
  <c r="X12992" i="55" s="1"/>
  <c r="W12993" i="55"/>
  <c r="W12994" i="55"/>
  <c r="Z12994" i="55" s="1"/>
  <c r="W12995" i="55"/>
  <c r="W12996" i="55"/>
  <c r="X12996" i="55" s="1"/>
  <c r="W12997" i="55"/>
  <c r="Z12997" i="55" s="1"/>
  <c r="W12998" i="55"/>
  <c r="W12999" i="55"/>
  <c r="X12999" i="55" s="1"/>
  <c r="W13000" i="55"/>
  <c r="W13001" i="55"/>
  <c r="X13001" i="55" s="1"/>
  <c r="W13002" i="55"/>
  <c r="W13003" i="55"/>
  <c r="W13004" i="55"/>
  <c r="X13004" i="55" s="1"/>
  <c r="W13005" i="55"/>
  <c r="Z13005" i="55" s="1"/>
  <c r="W13006" i="55"/>
  <c r="X13006" i="55" s="1"/>
  <c r="W13007" i="55"/>
  <c r="W13008" i="55"/>
  <c r="X13008" i="55" s="1"/>
  <c r="W13009" i="55"/>
  <c r="Z13009" i="55" s="1"/>
  <c r="W13010" i="55"/>
  <c r="X13010" i="55" s="1"/>
  <c r="W13011" i="55"/>
  <c r="W13012" i="55"/>
  <c r="X13012" i="55" s="1"/>
  <c r="W13013" i="55"/>
  <c r="X13013" i="55" s="1"/>
  <c r="W13014" i="55"/>
  <c r="Z13014" i="55" s="1"/>
  <c r="W13015" i="55"/>
  <c r="W13016" i="55"/>
  <c r="W13017" i="55"/>
  <c r="Z13017" i="55" s="1"/>
  <c r="W13018" i="55"/>
  <c r="Z13018" i="55" s="1"/>
  <c r="W13019" i="55"/>
  <c r="X13019" i="55" s="1"/>
  <c r="W13020" i="55"/>
  <c r="W13021" i="55"/>
  <c r="W13022" i="55"/>
  <c r="W13023" i="55"/>
  <c r="W13024" i="55"/>
  <c r="X13024" i="55" s="1"/>
  <c r="W13025" i="55"/>
  <c r="W13026" i="55"/>
  <c r="W13027" i="55"/>
  <c r="W13028" i="55"/>
  <c r="X13028" i="55" s="1"/>
  <c r="W13029" i="55"/>
  <c r="Z13029" i="55" s="1"/>
  <c r="W13030" i="55"/>
  <c r="W13031" i="55"/>
  <c r="W13032" i="55"/>
  <c r="W13033" i="55"/>
  <c r="Z13033" i="55" s="1"/>
  <c r="W13034" i="55"/>
  <c r="X13034" i="55" s="1"/>
  <c r="W13035" i="55"/>
  <c r="X13035" i="55" s="1"/>
  <c r="W13036" i="55"/>
  <c r="Z13036" i="55" s="1"/>
  <c r="W13037" i="55"/>
  <c r="X13037" i="55" s="1"/>
  <c r="W13038" i="55"/>
  <c r="Z13038" i="55" s="1"/>
  <c r="W13039" i="55"/>
  <c r="X13039" i="55" s="1"/>
  <c r="W13040" i="55"/>
  <c r="Z13040" i="55" s="1"/>
  <c r="W13041" i="55"/>
  <c r="W13042" i="55"/>
  <c r="X13042" i="55" s="1"/>
  <c r="W13043" i="55"/>
  <c r="W13044" i="55"/>
  <c r="W13045" i="55"/>
  <c r="W13046" i="55"/>
  <c r="X13046" i="55" s="1"/>
  <c r="W13047" i="55"/>
  <c r="W13048" i="55"/>
  <c r="X13048" i="55" s="1"/>
  <c r="W13049" i="55"/>
  <c r="Z13049" i="55" s="1"/>
  <c r="W13050" i="55"/>
  <c r="X13050" i="55" s="1"/>
  <c r="W13051" i="55"/>
  <c r="W13052" i="55"/>
  <c r="Z13052" i="55" s="1"/>
  <c r="W13053" i="55"/>
  <c r="X13053" i="55" s="1"/>
  <c r="W13054" i="55"/>
  <c r="W13055" i="55"/>
  <c r="X13055" i="55" s="1"/>
  <c r="W13056" i="55"/>
  <c r="W13057" i="55"/>
  <c r="W13058" i="55"/>
  <c r="W13059" i="55"/>
  <c r="W13060" i="55"/>
  <c r="W13061" i="55"/>
  <c r="W13062" i="55"/>
  <c r="W13063" i="55"/>
  <c r="W13064" i="55"/>
  <c r="X13064" i="55" s="1"/>
  <c r="W13065" i="55"/>
  <c r="Z13065" i="55" s="1"/>
  <c r="W13066" i="55"/>
  <c r="W13067" i="55"/>
  <c r="W13068" i="55"/>
  <c r="W13069" i="55"/>
  <c r="Z13069" i="55" s="1"/>
  <c r="W13070" i="55"/>
  <c r="Z13070" i="55" s="1"/>
  <c r="W13071" i="55"/>
  <c r="X13071" i="55" s="1"/>
  <c r="W13072" i="55"/>
  <c r="Z13072" i="55" s="1"/>
  <c r="W13073" i="55"/>
  <c r="X13073" i="55" s="1"/>
  <c r="W13074" i="55"/>
  <c r="W13075" i="55"/>
  <c r="X13075" i="55" s="1"/>
  <c r="W13076" i="55"/>
  <c r="Z13076" i="55" s="1"/>
  <c r="W13077" i="55"/>
  <c r="W13078" i="55"/>
  <c r="Z13078" i="55" s="1"/>
  <c r="W13079" i="55"/>
  <c r="W13080" i="55"/>
  <c r="W13081" i="55"/>
  <c r="W13082" i="55"/>
  <c r="X13082" i="55" s="1"/>
  <c r="W13083" i="55"/>
  <c r="W13084" i="55"/>
  <c r="W13085" i="55"/>
  <c r="Z13085" i="55" s="1"/>
  <c r="W13086" i="55"/>
  <c r="X13086" i="55" s="1"/>
  <c r="W13087" i="55"/>
  <c r="W13088" i="55"/>
  <c r="W13089" i="55"/>
  <c r="W13090" i="55"/>
  <c r="Z13090" i="55" s="1"/>
  <c r="W13091" i="55"/>
  <c r="W13092" i="55"/>
  <c r="W13093" i="55"/>
  <c r="W13094" i="55"/>
  <c r="W13095" i="55"/>
  <c r="W13096" i="55"/>
  <c r="X13096" i="55" s="1"/>
  <c r="W13097" i="55"/>
  <c r="W13098" i="55"/>
  <c r="W13099" i="55"/>
  <c r="W13100" i="55"/>
  <c r="X13100" i="55" s="1"/>
  <c r="W13101" i="55"/>
  <c r="Z13101" i="55" s="1"/>
  <c r="W13102" i="55"/>
  <c r="W13103" i="55"/>
  <c r="W13104" i="55"/>
  <c r="X13104" i="55" s="1"/>
  <c r="W13105" i="55"/>
  <c r="W13106" i="55"/>
  <c r="W13107" i="55"/>
  <c r="W13108" i="55"/>
  <c r="X13108" i="55" s="1"/>
  <c r="W13109" i="55"/>
  <c r="X13109" i="55" s="1"/>
  <c r="W13110" i="55"/>
  <c r="Z13110" i="55" s="1"/>
  <c r="W13111" i="55"/>
  <c r="W13112" i="55"/>
  <c r="W13113" i="55"/>
  <c r="W13114" i="55"/>
  <c r="Z13114" i="55" s="1"/>
  <c r="W13115" i="55"/>
  <c r="W13116" i="55"/>
  <c r="W13117" i="55"/>
  <c r="X13117" i="55" s="1"/>
  <c r="W13118" i="55"/>
  <c r="Z13118" i="55" s="1"/>
  <c r="W13119" i="55"/>
  <c r="W13120" i="55"/>
  <c r="Z13120" i="55" s="1"/>
  <c r="W13121" i="55"/>
  <c r="Z13121" i="55" s="1"/>
  <c r="W13122" i="55"/>
  <c r="W13123" i="55"/>
  <c r="W13124" i="55"/>
  <c r="W13125" i="55"/>
  <c r="W13126" i="55"/>
  <c r="W13127" i="55"/>
  <c r="X13127" i="55" s="1"/>
  <c r="W13128" i="55"/>
  <c r="Z13128" i="55" s="1"/>
  <c r="W13129" i="55"/>
  <c r="Z13129" i="55" s="1"/>
  <c r="W13130" i="55"/>
  <c r="X13130" i="55" s="1"/>
  <c r="W13131" i="55"/>
  <c r="W13132" i="55"/>
  <c r="W13133" i="55"/>
  <c r="W13134" i="55"/>
  <c r="X13134" i="55" s="1"/>
  <c r="W13135" i="55"/>
  <c r="W13136" i="55"/>
  <c r="W13137" i="55"/>
  <c r="W13138" i="55"/>
  <c r="X13138" i="55" s="1"/>
  <c r="W13139" i="55"/>
  <c r="W13140" i="55"/>
  <c r="W13141" i="55"/>
  <c r="W13142" i="55"/>
  <c r="W13143" i="55"/>
  <c r="W13144" i="55"/>
  <c r="W13145" i="55"/>
  <c r="W13146" i="55"/>
  <c r="X13146" i="55" s="1"/>
  <c r="W13147" i="55"/>
  <c r="W13148" i="55"/>
  <c r="W13149" i="55"/>
  <c r="X13149" i="55" s="1"/>
  <c r="W13150" i="55"/>
  <c r="Z13150" i="55" s="1"/>
  <c r="W13151" i="55"/>
  <c r="W13152" i="55"/>
  <c r="X13152" i="55" s="1"/>
  <c r="W13153" i="55"/>
  <c r="W13154" i="55"/>
  <c r="X13154" i="55" s="1"/>
  <c r="W13155" i="55"/>
  <c r="W13156" i="55"/>
  <c r="X13156" i="55" s="1"/>
  <c r="W13157" i="55"/>
  <c r="W13158" i="55"/>
  <c r="Z13158" i="55" s="1"/>
  <c r="W13159" i="55"/>
  <c r="W13160" i="55"/>
  <c r="W13161" i="55"/>
  <c r="X13161" i="55" s="1"/>
  <c r="W13162" i="55"/>
  <c r="W13163" i="55"/>
  <c r="W13164" i="55"/>
  <c r="W13165" i="55"/>
  <c r="W13166" i="55"/>
  <c r="Z13166" i="55" s="1"/>
  <c r="W13167" i="55"/>
  <c r="W13168" i="55"/>
  <c r="W13169" i="55"/>
  <c r="X13169" i="55" s="1"/>
  <c r="W13170" i="55"/>
  <c r="X13170" i="55" s="1"/>
  <c r="W13171" i="55"/>
  <c r="W13172" i="55"/>
  <c r="W13173" i="55"/>
  <c r="Z13173" i="55" s="1"/>
  <c r="W13174" i="55"/>
  <c r="X13174" i="55" s="1"/>
  <c r="W13175" i="55"/>
  <c r="W13176" i="55"/>
  <c r="W13177" i="55"/>
  <c r="Z13177" i="55" s="1"/>
  <c r="W13178" i="55"/>
  <c r="X13178" i="55" s="1"/>
  <c r="W13179" i="55"/>
  <c r="W13180" i="55"/>
  <c r="W13181" i="55"/>
  <c r="Z13181" i="55" s="1"/>
  <c r="W13182" i="55"/>
  <c r="X13182" i="55" s="1"/>
  <c r="W13183" i="55"/>
  <c r="W13184" i="55"/>
  <c r="W13185" i="55"/>
  <c r="Z13185" i="55" s="1"/>
  <c r="W13186" i="55"/>
  <c r="X13186" i="55" s="1"/>
  <c r="W13187" i="55"/>
  <c r="X13187" i="55" s="1"/>
  <c r="W13188" i="55"/>
  <c r="Z13188" i="55" s="1"/>
  <c r="W13189" i="55"/>
  <c r="W13190" i="55"/>
  <c r="X13190" i="55" s="1"/>
  <c r="W13191" i="55"/>
  <c r="W13192" i="55"/>
  <c r="Z13192" i="55" s="1"/>
  <c r="W13193" i="55"/>
  <c r="X13193" i="55" s="1"/>
  <c r="W13194" i="55"/>
  <c r="W13195" i="55"/>
  <c r="X13195" i="55" s="1"/>
  <c r="W13196" i="55"/>
  <c r="X13196" i="55" s="1"/>
  <c r="W13197" i="55"/>
  <c r="Z13197" i="55" s="1"/>
  <c r="W13198" i="55"/>
  <c r="W13199" i="55"/>
  <c r="W13200" i="55"/>
  <c r="Z13200" i="55" s="1"/>
  <c r="W13201" i="55"/>
  <c r="Z13201" i="55" s="1"/>
  <c r="W13202" i="55"/>
  <c r="W13203" i="55"/>
  <c r="W13204" i="55"/>
  <c r="W13205" i="55"/>
  <c r="X13205" i="55" s="1"/>
  <c r="W13206" i="55"/>
  <c r="Z13206" i="55" s="1"/>
  <c r="W13207" i="55"/>
  <c r="W13208" i="55"/>
  <c r="Z13208" i="55" s="1"/>
  <c r="W13209" i="55"/>
  <c r="W13210" i="55"/>
  <c r="X13210" i="55" s="1"/>
  <c r="W13211" i="55"/>
  <c r="W13212" i="55"/>
  <c r="X13212" i="55" s="1"/>
  <c r="W13213" i="55"/>
  <c r="Z13213" i="55" s="1"/>
  <c r="W13214" i="55"/>
  <c r="W13215" i="55"/>
  <c r="W13216" i="55"/>
  <c r="W13217" i="55"/>
  <c r="Z13217" i="55" s="1"/>
  <c r="W13218" i="55"/>
  <c r="X13218" i="55" s="1"/>
  <c r="W13219" i="55"/>
  <c r="W13220" i="55"/>
  <c r="X13220" i="55" s="1"/>
  <c r="W13221" i="55"/>
  <c r="W13222" i="55"/>
  <c r="X13222" i="55" s="1"/>
  <c r="W13223" i="55"/>
  <c r="W13224" i="55"/>
  <c r="W13225" i="55"/>
  <c r="W13226" i="55"/>
  <c r="X13226" i="55" s="1"/>
  <c r="W13227" i="55"/>
  <c r="W13228" i="55"/>
  <c r="W13229" i="55"/>
  <c r="W13230" i="55"/>
  <c r="W13231" i="55"/>
  <c r="W13232" i="55"/>
  <c r="Z13232" i="55" s="1"/>
  <c r="W13233" i="55"/>
  <c r="W13234" i="55"/>
  <c r="Z13234" i="55" s="1"/>
  <c r="W13235" i="55"/>
  <c r="W13236" i="55"/>
  <c r="W13237" i="55"/>
  <c r="X13237" i="55" s="1"/>
  <c r="W13238" i="55"/>
  <c r="W13239" i="55"/>
  <c r="X13239" i="55" s="1"/>
  <c r="W13240" i="55"/>
  <c r="W13241" i="55"/>
  <c r="X13241" i="55" s="1"/>
  <c r="W13242" i="55"/>
  <c r="Z13242" i="55" s="1"/>
  <c r="W13243" i="55"/>
  <c r="W13244" i="55"/>
  <c r="W13245" i="55"/>
  <c r="X13245" i="55" s="1"/>
  <c r="W13246" i="55"/>
  <c r="X13246" i="55" s="1"/>
  <c r="W13247" i="55"/>
  <c r="W13248" i="55"/>
  <c r="X13248" i="55" s="1"/>
  <c r="W13249" i="55"/>
  <c r="Z13249" i="55" s="1"/>
  <c r="W13250" i="55"/>
  <c r="W13251" i="55"/>
  <c r="W13252" i="55"/>
  <c r="X13252" i="55" s="1"/>
  <c r="W13253" i="55"/>
  <c r="W13254" i="55"/>
  <c r="W13255" i="55"/>
  <c r="W13256" i="55"/>
  <c r="W13257" i="55"/>
  <c r="W13258" i="55"/>
  <c r="X13258" i="55" s="1"/>
  <c r="W13259" i="55"/>
  <c r="W13260" i="55"/>
  <c r="X13260" i="55" s="1"/>
  <c r="W13261" i="55"/>
  <c r="Z13261" i="55" s="1"/>
  <c r="W13262" i="55"/>
  <c r="X13262" i="55" s="1"/>
  <c r="W13263" i="55"/>
  <c r="W13264" i="55"/>
  <c r="X13264" i="55" s="1"/>
  <c r="W13265" i="55"/>
  <c r="Z13265" i="55" s="1"/>
  <c r="W13266" i="55"/>
  <c r="X13266" i="55" s="1"/>
  <c r="W13267" i="55"/>
  <c r="W13268" i="55"/>
  <c r="X13268" i="55" s="1"/>
  <c r="W13269" i="55"/>
  <c r="X13269" i="55" s="1"/>
  <c r="W13270" i="55"/>
  <c r="Z13270" i="55" s="1"/>
  <c r="W13271" i="55"/>
  <c r="W13272" i="55"/>
  <c r="W13273" i="55"/>
  <c r="W13274" i="55"/>
  <c r="Z13274" i="55" s="1"/>
  <c r="W13275" i="55"/>
  <c r="X13275" i="55" s="1"/>
  <c r="W13276" i="55"/>
  <c r="W13277" i="55"/>
  <c r="W13278" i="55"/>
  <c r="W13279" i="55"/>
  <c r="W13280" i="55"/>
  <c r="X13280" i="55" s="1"/>
  <c r="W13281" i="55"/>
  <c r="X13281" i="55" s="1"/>
  <c r="W13282" i="55"/>
  <c r="Z13282" i="55" s="1"/>
  <c r="W13283" i="55"/>
  <c r="W13284" i="55"/>
  <c r="Z13284" i="55" s="1"/>
  <c r="W13285" i="55"/>
  <c r="W13286" i="55"/>
  <c r="W13287" i="55"/>
  <c r="W13288" i="55"/>
  <c r="W13289" i="55"/>
  <c r="W13290" i="55"/>
  <c r="W13291" i="55"/>
  <c r="X13291" i="55" s="1"/>
  <c r="W13292" i="55"/>
  <c r="Z13292" i="55" s="1"/>
  <c r="W13293" i="55"/>
  <c r="W13294" i="55"/>
  <c r="W13295" i="55"/>
  <c r="W13296" i="55"/>
  <c r="X13296" i="55" s="1"/>
  <c r="W13297" i="55"/>
  <c r="W13298" i="55"/>
  <c r="W13299" i="55"/>
  <c r="W13300" i="55"/>
  <c r="W13301" i="55"/>
  <c r="W13302" i="55"/>
  <c r="W13303" i="55"/>
  <c r="W13304" i="55"/>
  <c r="X13304" i="55" s="1"/>
  <c r="W13305" i="55"/>
  <c r="Z13305" i="55" s="1"/>
  <c r="W13306" i="55"/>
  <c r="W13307" i="55"/>
  <c r="W13308" i="55"/>
  <c r="W13309" i="55"/>
  <c r="X13309" i="55" s="1"/>
  <c r="W13310" i="55"/>
  <c r="Z13310" i="55" s="1"/>
  <c r="W13311" i="55"/>
  <c r="W13312" i="55"/>
  <c r="Z13312" i="55" s="1"/>
  <c r="W13313" i="55"/>
  <c r="Z13313" i="55" s="1"/>
  <c r="W13314" i="55"/>
  <c r="X13314" i="55" s="1"/>
  <c r="W13315" i="55"/>
  <c r="X13315" i="55" s="1"/>
  <c r="W13316" i="55"/>
  <c r="Z13316" i="55" s="1"/>
  <c r="W13317" i="55"/>
  <c r="X13317" i="55" s="1"/>
  <c r="W13318" i="55"/>
  <c r="W13319" i="55"/>
  <c r="W13320" i="55"/>
  <c r="X13320" i="55" s="1"/>
  <c r="W13321" i="55"/>
  <c r="W13322" i="55"/>
  <c r="X13322" i="55" s="1"/>
  <c r="W13323" i="55"/>
  <c r="W13324" i="55"/>
  <c r="W13325" i="55"/>
  <c r="W13326" i="55"/>
  <c r="W13327" i="55"/>
  <c r="X13327" i="55" s="1"/>
  <c r="W13328" i="55"/>
  <c r="Z13328" i="55" s="1"/>
  <c r="W13329" i="55"/>
  <c r="W13330" i="55"/>
  <c r="X13330" i="55" s="1"/>
  <c r="W13331" i="55"/>
  <c r="W13332" i="55"/>
  <c r="Z13332" i="55" s="1"/>
  <c r="W13333" i="55"/>
  <c r="W13334" i="55"/>
  <c r="W13335" i="55"/>
  <c r="X13335" i="55" s="1"/>
  <c r="W13336" i="55"/>
  <c r="W13337" i="55"/>
  <c r="W13338" i="55"/>
  <c r="W13339" i="55"/>
  <c r="W13340" i="55"/>
  <c r="X13340" i="55" s="1"/>
  <c r="W13341" i="55"/>
  <c r="W13342" i="55"/>
  <c r="W13343" i="55"/>
  <c r="W13344" i="55"/>
  <c r="X13344" i="55" s="1"/>
  <c r="W13345" i="55"/>
  <c r="Z13345" i="55" s="1"/>
  <c r="W13346" i="55"/>
  <c r="W13347" i="55"/>
  <c r="W13348" i="55"/>
  <c r="X13348" i="55" s="1"/>
  <c r="W13349" i="55"/>
  <c r="Z13349" i="55" s="1"/>
  <c r="W13350" i="55"/>
  <c r="W13351" i="55"/>
  <c r="W13352" i="55"/>
  <c r="W13353" i="55"/>
  <c r="X13353" i="55" s="1"/>
  <c r="W13354" i="55"/>
  <c r="Z13354" i="55" s="1"/>
  <c r="W13355" i="55"/>
  <c r="W13356" i="55"/>
  <c r="Z13356" i="55" s="1"/>
  <c r="W13357" i="55"/>
  <c r="W13358" i="55"/>
  <c r="X13358" i="55" s="1"/>
  <c r="W13359" i="55"/>
  <c r="W13360" i="55"/>
  <c r="W13361" i="55"/>
  <c r="Z13361" i="55" s="1"/>
  <c r="W13362" i="55"/>
  <c r="X13362" i="55" s="1"/>
  <c r="W13363" i="55"/>
  <c r="W13364" i="55"/>
  <c r="W13365" i="55"/>
  <c r="W13366" i="55"/>
  <c r="X13366" i="55" s="1"/>
  <c r="W13367" i="55"/>
  <c r="W13368" i="55"/>
  <c r="W13369" i="55"/>
  <c r="Z13369" i="55" s="1"/>
  <c r="W13370" i="55"/>
  <c r="W13371" i="55"/>
  <c r="W13372" i="55"/>
  <c r="W13373" i="55"/>
  <c r="X13373" i="55" s="1"/>
  <c r="W13374" i="55"/>
  <c r="W13375" i="55"/>
  <c r="W13376" i="55"/>
  <c r="Z13376" i="55" s="1"/>
  <c r="W13377" i="55"/>
  <c r="X13377" i="55" s="1"/>
  <c r="W13378" i="55"/>
  <c r="X13378" i="55" s="1"/>
  <c r="W13379" i="55"/>
  <c r="W13380" i="55"/>
  <c r="X13380" i="55" s="1"/>
  <c r="W13381" i="55"/>
  <c r="W13382" i="55"/>
  <c r="X13382" i="55" s="1"/>
  <c r="W13383" i="55"/>
  <c r="W13384" i="55"/>
  <c r="X13384" i="55" s="1"/>
  <c r="W13385" i="55"/>
  <c r="Z13385" i="55" s="1"/>
  <c r="W13386" i="55"/>
  <c r="W13387" i="55"/>
  <c r="W13388" i="55"/>
  <c r="X13388" i="55" s="1"/>
  <c r="W13389" i="55"/>
  <c r="Z13389" i="55" s="1"/>
  <c r="W13390" i="55"/>
  <c r="X13390" i="55" s="1"/>
  <c r="W13391" i="55"/>
  <c r="W13392" i="55"/>
  <c r="W13393" i="55"/>
  <c r="Z13393" i="55" s="1"/>
  <c r="W13394" i="55"/>
  <c r="W13395" i="55"/>
  <c r="W13396" i="55"/>
  <c r="Z13396" i="55" s="1"/>
  <c r="W13397" i="55"/>
  <c r="Z13397" i="55" s="1"/>
  <c r="W13398" i="55"/>
  <c r="X13398" i="55" s="1"/>
  <c r="W13399" i="55"/>
  <c r="W13400" i="55"/>
  <c r="X13400" i="55" s="1"/>
  <c r="W13401" i="55"/>
  <c r="W13402" i="55"/>
  <c r="W13403" i="55"/>
  <c r="W13404" i="55"/>
  <c r="X13404" i="55" s="1"/>
  <c r="W13405" i="55"/>
  <c r="W13406" i="55"/>
  <c r="W13407" i="55"/>
  <c r="W13408" i="55"/>
  <c r="X13408" i="55" s="1"/>
  <c r="W13409" i="55"/>
  <c r="W13410" i="55"/>
  <c r="W13411" i="55"/>
  <c r="W13412" i="55"/>
  <c r="Z13412" i="55" s="1"/>
  <c r="W13413" i="55"/>
  <c r="W13414" i="55"/>
  <c r="Z13414" i="55" s="1"/>
  <c r="W13415" i="55"/>
  <c r="W13416" i="55"/>
  <c r="W13417" i="55"/>
  <c r="Z13417" i="55" s="1"/>
  <c r="W13418" i="55"/>
  <c r="X13418" i="55" s="1"/>
  <c r="W13419" i="55"/>
  <c r="W13420" i="55"/>
  <c r="X13420" i="55" s="1"/>
  <c r="W13421" i="55"/>
  <c r="Z13421" i="55" s="1"/>
  <c r="W13422" i="55"/>
  <c r="X13422" i="55" s="1"/>
  <c r="W13423" i="55"/>
  <c r="W13424" i="55"/>
  <c r="X13424" i="55" s="1"/>
  <c r="W13425" i="55"/>
  <c r="Z13425" i="55" s="1"/>
  <c r="W13426" i="55"/>
  <c r="X13426" i="55" s="1"/>
  <c r="W13427" i="55"/>
  <c r="W13428" i="55"/>
  <c r="X13428" i="55" s="1"/>
  <c r="W13429" i="55"/>
  <c r="X13429" i="55" s="1"/>
  <c r="W13430" i="55"/>
  <c r="W13431" i="55"/>
  <c r="X13431" i="55" s="1"/>
  <c r="W13432" i="55"/>
  <c r="W13433" i="55"/>
  <c r="X13433" i="55" s="1"/>
  <c r="W13434" i="55"/>
  <c r="Z13434" i="55" s="1"/>
  <c r="W13435" i="55"/>
  <c r="W13436" i="55"/>
  <c r="X13436" i="55" s="1"/>
  <c r="W13437" i="55"/>
  <c r="Z13437" i="55" s="1"/>
  <c r="W13438" i="55"/>
  <c r="W13439" i="55"/>
  <c r="X13439" i="55" s="1"/>
  <c r="W13440" i="55"/>
  <c r="Z13440" i="55" s="1"/>
  <c r="W13441" i="55"/>
  <c r="W13442" i="55"/>
  <c r="W13443" i="55"/>
  <c r="W13444" i="55"/>
  <c r="X13444" i="55" s="1"/>
  <c r="W13445" i="55"/>
  <c r="W13446" i="55"/>
  <c r="W13447" i="55"/>
  <c r="W13448" i="55"/>
  <c r="X13448" i="55" s="1"/>
  <c r="W13449" i="55"/>
  <c r="Z13449" i="55" s="1"/>
  <c r="W13450" i="55"/>
  <c r="W13451" i="55"/>
  <c r="W13452" i="55"/>
  <c r="X13452" i="55" s="1"/>
  <c r="W13453" i="55"/>
  <c r="Z13453" i="55" s="1"/>
  <c r="W13454" i="55"/>
  <c r="Z13454" i="55" s="1"/>
  <c r="W13455" i="55"/>
  <c r="W13456" i="55"/>
  <c r="W13457" i="55"/>
  <c r="W13458" i="55"/>
  <c r="Z13458" i="55" s="1"/>
  <c r="W13459" i="55"/>
  <c r="W13460" i="55"/>
  <c r="W13461" i="55"/>
  <c r="Z13461" i="55" s="1"/>
  <c r="W13462" i="55"/>
  <c r="W13463" i="55"/>
  <c r="W13464" i="55"/>
  <c r="W13465" i="55"/>
  <c r="X13465" i="55" s="1"/>
  <c r="W13466" i="55"/>
  <c r="Z13466" i="55" s="1"/>
  <c r="W13467" i="55"/>
  <c r="W13468" i="55"/>
  <c r="Z13468" i="55" s="1"/>
  <c r="W13469" i="55"/>
  <c r="Z13469" i="55" s="1"/>
  <c r="W13470" i="55"/>
  <c r="Z13470" i="55" s="1"/>
  <c r="W13471" i="55"/>
  <c r="W13472" i="55"/>
  <c r="W13473" i="55"/>
  <c r="X13473" i="55" s="1"/>
  <c r="W13474" i="55"/>
  <c r="W13475" i="55"/>
  <c r="W13476" i="55"/>
  <c r="X13476" i="55" s="1"/>
  <c r="W13477" i="55"/>
  <c r="Z13477" i="55" s="1"/>
  <c r="W13478" i="55"/>
  <c r="W13479" i="55"/>
  <c r="W13480" i="55"/>
  <c r="W13481" i="55"/>
  <c r="X13481" i="55" s="1"/>
  <c r="W13482" i="55"/>
  <c r="Z13482" i="55" s="1"/>
  <c r="W13483" i="55"/>
  <c r="W13484" i="55"/>
  <c r="Z13484" i="55" s="1"/>
  <c r="W13485" i="55"/>
  <c r="W13486" i="55"/>
  <c r="X13486" i="55" s="1"/>
  <c r="W13487" i="55"/>
  <c r="W13488" i="55"/>
  <c r="W13489" i="55"/>
  <c r="W13490" i="55"/>
  <c r="X13490" i="55" s="1"/>
  <c r="W13491" i="55"/>
  <c r="W13492" i="55"/>
  <c r="X13492" i="55" s="1"/>
  <c r="W13493" i="55"/>
  <c r="Z13493" i="55" s="1"/>
  <c r="W13494" i="55"/>
  <c r="X13494" i="55" s="1"/>
  <c r="W13495" i="55"/>
  <c r="W13496" i="55"/>
  <c r="W13497" i="55"/>
  <c r="Z13497" i="55" s="1"/>
  <c r="W13498" i="55"/>
  <c r="X13498" i="55" s="1"/>
  <c r="W13499" i="55"/>
  <c r="W13500" i="55"/>
  <c r="X13500" i="55" s="1"/>
  <c r="W13501" i="55"/>
  <c r="Z13501" i="55" s="1"/>
  <c r="W13502" i="55"/>
  <c r="W13503" i="55"/>
  <c r="W13504" i="55"/>
  <c r="Z13504" i="55" s="1"/>
  <c r="W13505" i="55"/>
  <c r="W13506" i="55"/>
  <c r="W13507" i="55"/>
  <c r="X13507" i="55" s="1"/>
  <c r="W13508" i="55"/>
  <c r="W13509" i="55"/>
  <c r="W13510" i="55"/>
  <c r="Z13510" i="55" s="1"/>
  <c r="W13511" i="55"/>
  <c r="W13512" i="55"/>
  <c r="X13512" i="55" s="1"/>
  <c r="W13513" i="55"/>
  <c r="W13514" i="55"/>
  <c r="Z13514" i="55" s="1"/>
  <c r="W13515" i="55"/>
  <c r="W13516" i="55"/>
  <c r="X13516" i="55" s="1"/>
  <c r="W13517" i="55"/>
  <c r="Z13517" i="55" s="1"/>
  <c r="W13518" i="55"/>
  <c r="W13519" i="55"/>
  <c r="W13520" i="55"/>
  <c r="X13520" i="55" s="1"/>
  <c r="W13521" i="55"/>
  <c r="W13522" i="55"/>
  <c r="W13523" i="55"/>
  <c r="W13524" i="55"/>
  <c r="X13524" i="55" s="1"/>
  <c r="W13525" i="55"/>
  <c r="X13525" i="55" s="1"/>
  <c r="W13526" i="55"/>
  <c r="W13527" i="55"/>
  <c r="W13528" i="55"/>
  <c r="Z13528" i="55" s="1"/>
  <c r="W13529" i="55"/>
  <c r="Z13529" i="55" s="1"/>
  <c r="W13530" i="55"/>
  <c r="X13530" i="55" s="1"/>
  <c r="W13531" i="55"/>
  <c r="W13532" i="55"/>
  <c r="W13533" i="55"/>
  <c r="Z13533" i="55" s="1"/>
  <c r="W13534" i="55"/>
  <c r="X13534" i="55" s="1"/>
  <c r="W13535" i="55"/>
  <c r="W13536" i="55"/>
  <c r="W13537" i="55"/>
  <c r="W13538" i="55"/>
  <c r="X13538" i="55" s="1"/>
  <c r="W13539" i="55"/>
  <c r="W13540" i="55"/>
  <c r="W13541" i="55"/>
  <c r="W13542" i="55"/>
  <c r="W13543" i="55"/>
  <c r="X13543" i="55" s="1"/>
  <c r="W13544" i="55"/>
  <c r="Z13544" i="55" s="1"/>
  <c r="W13545" i="55"/>
  <c r="W13546" i="55"/>
  <c r="W13547" i="55"/>
  <c r="W13548" i="55"/>
  <c r="X13548" i="55" s="1"/>
  <c r="W13549" i="55"/>
  <c r="W13550" i="55"/>
  <c r="W13551" i="55"/>
  <c r="W13552" i="55"/>
  <c r="X13552" i="55" s="1"/>
  <c r="W13553" i="55"/>
  <c r="W13554" i="55"/>
  <c r="W13555" i="55"/>
  <c r="W13556" i="55"/>
  <c r="X13556" i="55" s="1"/>
  <c r="W13557" i="55"/>
  <c r="W13558" i="55"/>
  <c r="W13559" i="55"/>
  <c r="W13560" i="55"/>
  <c r="X13560" i="55" s="1"/>
  <c r="W13561" i="55"/>
  <c r="Z13561" i="55" s="1"/>
  <c r="W13562" i="55"/>
  <c r="W13563" i="55"/>
  <c r="W13564" i="55"/>
  <c r="X13564" i="55" s="1"/>
  <c r="W13565" i="55"/>
  <c r="W13566" i="55"/>
  <c r="W13567" i="55"/>
  <c r="W13568" i="55"/>
  <c r="W13569" i="55"/>
  <c r="X13569" i="55" s="1"/>
  <c r="W13570" i="55"/>
  <c r="W13571" i="55"/>
  <c r="W13572" i="55"/>
  <c r="W13573" i="55"/>
  <c r="W13574" i="55"/>
  <c r="Z13574" i="55" s="1"/>
  <c r="W13575" i="55"/>
  <c r="W13576" i="55"/>
  <c r="W13577" i="55"/>
  <c r="X13577" i="55" s="1"/>
  <c r="W13578" i="55"/>
  <c r="Z13578" i="55" s="1"/>
  <c r="W13579" i="55"/>
  <c r="W13580" i="55"/>
  <c r="W13581" i="55"/>
  <c r="Z13581" i="55" s="1"/>
  <c r="W13582" i="55"/>
  <c r="W13583" i="55"/>
  <c r="W13584" i="55"/>
  <c r="W13585" i="55"/>
  <c r="X13585" i="55" s="1"/>
  <c r="W13586" i="55"/>
  <c r="X13586" i="55" s="1"/>
  <c r="W13587" i="55"/>
  <c r="W13588" i="55"/>
  <c r="W13589" i="55"/>
  <c r="W13590" i="55"/>
  <c r="X13590" i="55" s="1"/>
  <c r="W13591" i="55"/>
  <c r="W13592" i="55"/>
  <c r="Z13592" i="55" s="1"/>
  <c r="W13593" i="55"/>
  <c r="Z13593" i="55" s="1"/>
  <c r="W13594" i="55"/>
  <c r="X13594" i="55" s="1"/>
  <c r="W13595" i="55"/>
  <c r="W13596" i="55"/>
  <c r="W13597" i="55"/>
  <c r="W13598" i="55"/>
  <c r="W13599" i="55"/>
  <c r="W13600" i="55"/>
  <c r="W13601" i="55"/>
  <c r="W13602" i="55"/>
  <c r="X13602" i="55" s="1"/>
  <c r="W13603" i="55"/>
  <c r="X13603" i="55" s="1"/>
  <c r="W13604" i="55"/>
  <c r="Z13604" i="55" s="1"/>
  <c r="W13605" i="55"/>
  <c r="X13605" i="55" s="1"/>
  <c r="W13606" i="55"/>
  <c r="W13607" i="55"/>
  <c r="W13608" i="55"/>
  <c r="X13608" i="55" s="1"/>
  <c r="W13609" i="55"/>
  <c r="W13610" i="55"/>
  <c r="Z13610" i="55" s="1"/>
  <c r="W13611" i="55"/>
  <c r="W13612" i="55"/>
  <c r="X13612" i="55" s="1"/>
  <c r="W13613" i="55"/>
  <c r="X13613" i="55" s="1"/>
  <c r="W13614" i="55"/>
  <c r="W13615" i="55"/>
  <c r="W13616" i="55"/>
  <c r="Z13616" i="55" s="1"/>
  <c r="W13617" i="55"/>
  <c r="W13618" i="55"/>
  <c r="W13619" i="55"/>
  <c r="W13620" i="55"/>
  <c r="W13621" i="55"/>
  <c r="X13621" i="55" s="1"/>
  <c r="W13622" i="55"/>
  <c r="Z13622" i="55" s="1"/>
  <c r="W13623" i="55"/>
  <c r="W13624" i="55"/>
  <c r="W13625" i="55"/>
  <c r="W13626" i="55"/>
  <c r="W13627" i="55"/>
  <c r="W13628" i="55"/>
  <c r="W13629" i="55"/>
  <c r="W13630" i="55"/>
  <c r="X13630" i="55" s="1"/>
  <c r="W13631" i="55"/>
  <c r="W13632" i="55"/>
  <c r="X13632" i="55" s="1"/>
  <c r="W13633" i="55"/>
  <c r="W13634" i="55"/>
  <c r="X13634" i="55" s="1"/>
  <c r="W13635" i="55"/>
  <c r="W13636" i="55"/>
  <c r="W13637" i="55"/>
  <c r="W13638" i="55"/>
  <c r="W13639" i="55"/>
  <c r="X13639" i="55" s="1"/>
  <c r="W13640" i="55"/>
  <c r="Z13640" i="55" s="1"/>
  <c r="W13641" i="55"/>
  <c r="W13642" i="55"/>
  <c r="X13642" i="55" s="1"/>
  <c r="W13643" i="55"/>
  <c r="W13644" i="55"/>
  <c r="X13644" i="55" s="1"/>
  <c r="W13645" i="55"/>
  <c r="W13646" i="55"/>
  <c r="W13647" i="55"/>
  <c r="W13648" i="55"/>
  <c r="X13648" i="55" s="1"/>
  <c r="W13649" i="55"/>
  <c r="Z13649" i="55" s="1"/>
  <c r="W13650" i="55"/>
  <c r="W13651" i="55"/>
  <c r="W13652" i="55"/>
  <c r="W13653" i="55"/>
  <c r="W13654" i="55"/>
  <c r="W13655" i="55"/>
  <c r="W13656" i="55"/>
  <c r="X13656" i="55" s="1"/>
  <c r="W13657" i="55"/>
  <c r="X13657" i="55" s="1"/>
  <c r="W13658" i="55"/>
  <c r="W13659" i="55"/>
  <c r="W13660" i="55"/>
  <c r="Z13660" i="55" s="1"/>
  <c r="W13661" i="55"/>
  <c r="Z13661" i="55" s="1"/>
  <c r="W13662" i="55"/>
  <c r="W13663" i="55"/>
  <c r="W13664" i="55"/>
  <c r="W13665" i="55"/>
  <c r="X13665" i="55" s="1"/>
  <c r="W13666" i="55"/>
  <c r="X13666" i="55" s="1"/>
  <c r="W13667" i="55"/>
  <c r="W13668" i="55"/>
  <c r="W13669" i="55"/>
  <c r="W13670" i="55"/>
  <c r="X13670" i="55" s="1"/>
  <c r="W13671" i="55"/>
  <c r="W13672" i="55"/>
  <c r="W13673" i="55"/>
  <c r="Z13673" i="55" s="1"/>
  <c r="W13674" i="55"/>
  <c r="X13674" i="55" s="1"/>
  <c r="W13675" i="55"/>
  <c r="W13676" i="55"/>
  <c r="W13677" i="55"/>
  <c r="W13678" i="55"/>
  <c r="Z13678" i="55" s="1"/>
  <c r="W13679" i="55"/>
  <c r="W13680" i="55"/>
  <c r="X13680" i="55" s="1"/>
  <c r="W13681" i="55"/>
  <c r="Z13681" i="55" s="1"/>
  <c r="W13682" i="55"/>
  <c r="Z13682" i="55" s="1"/>
  <c r="W13683" i="55"/>
  <c r="W13684" i="55"/>
  <c r="Z13684" i="55" s="1"/>
  <c r="W13685" i="55"/>
  <c r="X13685" i="55" s="1"/>
  <c r="W13686" i="55"/>
  <c r="Z13686" i="55" s="1"/>
  <c r="W13687" i="55"/>
  <c r="W13688" i="55"/>
  <c r="X13688" i="55" s="1"/>
  <c r="W13689" i="55"/>
  <c r="Z13689" i="55" s="1"/>
  <c r="W13690" i="55"/>
  <c r="W13691" i="55"/>
  <c r="X13691" i="55" s="1"/>
  <c r="W13692" i="55"/>
  <c r="X13692" i="55" s="1"/>
  <c r="W13693" i="55"/>
  <c r="Z13693" i="55" s="1"/>
  <c r="W13694" i="55"/>
  <c r="W13695" i="55"/>
  <c r="W13696" i="55"/>
  <c r="X13696" i="55" s="1"/>
  <c r="W13697" i="55"/>
  <c r="Z13697" i="55" s="1"/>
  <c r="W13698" i="55"/>
  <c r="W13699" i="55"/>
  <c r="W13700" i="55"/>
  <c r="Z13700" i="55" s="1"/>
  <c r="W13701" i="55"/>
  <c r="X13701" i="55" s="1"/>
  <c r="W13702" i="55"/>
  <c r="W13703" i="55"/>
  <c r="W13704" i="55"/>
  <c r="W13705" i="55"/>
  <c r="Z13705" i="55" s="1"/>
  <c r="W13706" i="55"/>
  <c r="W13707" i="55"/>
  <c r="W13708" i="55"/>
  <c r="W13709" i="55"/>
  <c r="W13710" i="55"/>
  <c r="X13710" i="55" s="1"/>
  <c r="W13711" i="55"/>
  <c r="W13712" i="55"/>
  <c r="W13713" i="55"/>
  <c r="Z13713" i="55" s="1"/>
  <c r="W13714" i="55"/>
  <c r="X13714" i="55" s="1"/>
  <c r="W13715" i="55"/>
  <c r="W13716" i="55"/>
  <c r="W13717" i="55"/>
  <c r="W13718" i="55"/>
  <c r="W13719" i="55"/>
  <c r="X13719" i="55" s="1"/>
  <c r="W13720" i="55"/>
  <c r="Z13720" i="55" s="1"/>
  <c r="W13721" i="55"/>
  <c r="W13722" i="55"/>
  <c r="Z13722" i="55" s="1"/>
  <c r="W13723" i="55"/>
  <c r="W13724" i="55"/>
  <c r="X13724" i="55" s="1"/>
  <c r="W13725" i="55"/>
  <c r="W13726" i="55"/>
  <c r="W13727" i="55"/>
  <c r="W13728" i="55"/>
  <c r="X13728" i="55" s="1"/>
  <c r="W13729" i="55"/>
  <c r="Z13729" i="55" s="1"/>
  <c r="W13730" i="55"/>
  <c r="W13731" i="55"/>
  <c r="X13731" i="55" s="1"/>
  <c r="W13732" i="55"/>
  <c r="X13732" i="55" s="1"/>
  <c r="W13733" i="55"/>
  <c r="W13734" i="55"/>
  <c r="Z13734" i="55" s="1"/>
  <c r="W13735" i="55"/>
  <c r="X13735" i="55" s="1"/>
  <c r="W13736" i="55"/>
  <c r="Z13736" i="55" s="1"/>
  <c r="W13737" i="55"/>
  <c r="X13737" i="55" s="1"/>
  <c r="W13738" i="55"/>
  <c r="X13738" i="55" s="1"/>
  <c r="W13739" i="55"/>
  <c r="W13740" i="55"/>
  <c r="W13741" i="55"/>
  <c r="Z13741" i="55" s="1"/>
  <c r="W13742" i="55"/>
  <c r="X13742" i="55" s="1"/>
  <c r="W13743" i="55"/>
  <c r="W13744" i="55"/>
  <c r="W13745" i="55"/>
  <c r="W13746" i="55"/>
  <c r="X13746" i="55" s="1"/>
  <c r="W13747" i="55"/>
  <c r="W13748" i="55"/>
  <c r="W13749" i="55"/>
  <c r="W13750" i="55"/>
  <c r="W13751" i="55"/>
  <c r="W13752" i="55"/>
  <c r="Z13752" i="55" s="1"/>
  <c r="W13753" i="55"/>
  <c r="W13754" i="55"/>
  <c r="W13755" i="55"/>
  <c r="W13756" i="55"/>
  <c r="W13757" i="55"/>
  <c r="W13758" i="55"/>
  <c r="W13759" i="55"/>
  <c r="W13760" i="55"/>
  <c r="X13760" i="55" s="1"/>
  <c r="W13761" i="55"/>
  <c r="W13762" i="55"/>
  <c r="W13763" i="55"/>
  <c r="W13764" i="55"/>
  <c r="Z13764" i="55" s="1"/>
  <c r="W13765" i="55"/>
  <c r="X13765" i="55" s="1"/>
  <c r="W13766" i="55"/>
  <c r="X13766" i="55" s="1"/>
  <c r="W13767" i="55"/>
  <c r="W13768" i="55"/>
  <c r="W13769" i="55"/>
  <c r="X13769" i="55" s="1"/>
  <c r="W13770" i="55"/>
  <c r="X13770" i="55" s="1"/>
  <c r="W13771" i="55"/>
  <c r="W13772" i="55"/>
  <c r="X13772" i="55" s="1"/>
  <c r="W13773" i="55"/>
  <c r="X13773" i="55" s="1"/>
  <c r="W13774" i="55"/>
  <c r="X13774" i="55" s="1"/>
  <c r="W13775" i="55"/>
  <c r="X13775" i="55" s="1"/>
  <c r="W13776" i="55"/>
  <c r="W13777" i="55"/>
  <c r="W13778" i="55"/>
  <c r="X13778" i="55" s="1"/>
  <c r="W13779" i="55"/>
  <c r="W13780" i="55"/>
  <c r="W13781" i="55"/>
  <c r="W13782" i="55"/>
  <c r="X13782" i="55" s="1"/>
  <c r="W13783" i="55"/>
  <c r="W13784" i="55"/>
  <c r="W13785" i="55"/>
  <c r="X13785" i="55" s="1"/>
  <c r="W13786" i="55"/>
  <c r="X13786" i="55" s="1"/>
  <c r="W13787" i="55"/>
  <c r="W13788" i="55"/>
  <c r="Z13788" i="55" s="1"/>
  <c r="W13789" i="55"/>
  <c r="W13790" i="55"/>
  <c r="X13790" i="55" s="1"/>
  <c r="W13791" i="55"/>
  <c r="W13792" i="55"/>
  <c r="W13793" i="55"/>
  <c r="W13794" i="55"/>
  <c r="Z13794" i="55" s="1"/>
  <c r="W13795" i="55"/>
  <c r="W13796" i="55"/>
  <c r="Z13796" i="55" s="1"/>
  <c r="W13797" i="55"/>
  <c r="W13798" i="55"/>
  <c r="X13798" i="55" s="1"/>
  <c r="W13799" i="55"/>
  <c r="X13799" i="55" s="1"/>
  <c r="W13800" i="55"/>
  <c r="Z13800" i="55" s="1"/>
  <c r="W13801" i="55"/>
  <c r="W13802" i="55"/>
  <c r="W13803" i="55"/>
  <c r="W13804" i="55"/>
  <c r="W13805" i="55"/>
  <c r="W13806" i="55"/>
  <c r="X13806" i="55" s="1"/>
  <c r="W13807" i="55"/>
  <c r="W13808" i="55"/>
  <c r="X13808" i="55" s="1"/>
  <c r="W13809" i="55"/>
  <c r="W13810" i="55"/>
  <c r="W13811" i="55"/>
  <c r="W13812" i="55"/>
  <c r="X13812" i="55" s="1"/>
  <c r="W13813" i="55"/>
  <c r="Z13813" i="55" s="1"/>
  <c r="W13814" i="55"/>
  <c r="Z13814" i="55" s="1"/>
  <c r="W13815" i="55"/>
  <c r="W13816" i="55"/>
  <c r="X13816" i="55" s="1"/>
  <c r="W13817" i="55"/>
  <c r="W13818" i="55"/>
  <c r="X13818" i="55" s="1"/>
  <c r="W13819" i="55"/>
  <c r="W13820" i="55"/>
  <c r="X13820" i="55" s="1"/>
  <c r="W13821" i="55"/>
  <c r="Z13821" i="55" s="1"/>
  <c r="W13822" i="55"/>
  <c r="W13823" i="55"/>
  <c r="W13824" i="55"/>
  <c r="X13824" i="55" s="1"/>
  <c r="W13825" i="55"/>
  <c r="X13825" i="55" s="1"/>
  <c r="W13826" i="55"/>
  <c r="Z13826" i="55" s="1"/>
  <c r="W13827" i="55"/>
  <c r="W13828" i="55"/>
  <c r="Z13828" i="55" s="1"/>
  <c r="W13829" i="55"/>
  <c r="Z13829" i="55" s="1"/>
  <c r="W13830" i="55"/>
  <c r="W13831" i="55"/>
  <c r="W13832" i="55"/>
  <c r="W13833" i="55"/>
  <c r="X13833" i="55" s="1"/>
  <c r="W13834" i="55"/>
  <c r="Z13834" i="55" s="1"/>
  <c r="W13835" i="55"/>
  <c r="W13836" i="55"/>
  <c r="W13837" i="55"/>
  <c r="Z13837" i="55" s="1"/>
  <c r="W13838" i="55"/>
  <c r="X13838" i="55" s="1"/>
  <c r="W13839" i="55"/>
  <c r="W13840" i="55"/>
  <c r="W13841" i="55"/>
  <c r="W13842" i="55"/>
  <c r="X13842" i="55" s="1"/>
  <c r="W13843" i="55"/>
  <c r="W13844" i="55"/>
  <c r="X13844" i="55" s="1"/>
  <c r="W13845" i="55"/>
  <c r="Z13845" i="55" s="1"/>
  <c r="W13846" i="55"/>
  <c r="X13846" i="55" s="1"/>
  <c r="W13847" i="55"/>
  <c r="W13848" i="55"/>
  <c r="X13848" i="55" s="1"/>
  <c r="W13849" i="55"/>
  <c r="W13850" i="55"/>
  <c r="X13850" i="55" s="1"/>
  <c r="W13851" i="55"/>
  <c r="W13852" i="55"/>
  <c r="X13852" i="55" s="1"/>
  <c r="W13853" i="55"/>
  <c r="Z13853" i="55" s="1"/>
  <c r="W13854" i="55"/>
  <c r="X13854" i="55" s="1"/>
  <c r="W13855" i="55"/>
  <c r="W13856" i="55"/>
  <c r="W13857" i="55"/>
  <c r="X13857" i="55" s="1"/>
  <c r="W13858" i="55"/>
  <c r="Z13858" i="55" s="1"/>
  <c r="W13859" i="55"/>
  <c r="X13859" i="55" s="1"/>
  <c r="W13860" i="55"/>
  <c r="W13861" i="55"/>
  <c r="X13861" i="55" s="1"/>
  <c r="W13862" i="55"/>
  <c r="W13863" i="55"/>
  <c r="W13864" i="55"/>
  <c r="Z13864" i="55" s="1"/>
  <c r="W13865" i="55"/>
  <c r="X13865" i="55" s="1"/>
  <c r="W13866" i="55"/>
  <c r="Z13866" i="55" s="1"/>
  <c r="W13867" i="55"/>
  <c r="X13867" i="55" s="1"/>
  <c r="W13868" i="55"/>
  <c r="W13869" i="55"/>
  <c r="X13869" i="55" s="1"/>
  <c r="W13870" i="55"/>
  <c r="X13870" i="55" s="1"/>
  <c r="W13871" i="55"/>
  <c r="W13872" i="55"/>
  <c r="X13872" i="55" s="1"/>
  <c r="W13873" i="55"/>
  <c r="Z13873" i="55" s="1"/>
  <c r="W13874" i="55"/>
  <c r="W13875" i="55"/>
  <c r="W13876" i="55"/>
  <c r="X13876" i="55" s="1"/>
  <c r="W13877" i="55"/>
  <c r="W13878" i="55"/>
  <c r="Z13878" i="55" s="1"/>
  <c r="W13879" i="55"/>
  <c r="W13880" i="55"/>
  <c r="W13881" i="55"/>
  <c r="Z13881" i="55" s="1"/>
  <c r="W13882" i="55"/>
  <c r="X13882" i="55" s="1"/>
  <c r="W13883" i="55"/>
  <c r="X13883" i="55" s="1"/>
  <c r="W13884" i="55"/>
  <c r="Z13884" i="55" s="1"/>
  <c r="W13885" i="55"/>
  <c r="X13885" i="55" s="1"/>
  <c r="W13886" i="55"/>
  <c r="W13887" i="55"/>
  <c r="X13887" i="55" s="1"/>
  <c r="W13888" i="55"/>
  <c r="X13888" i="55" s="1"/>
  <c r="W13889" i="55"/>
  <c r="Z13889" i="55" s="1"/>
  <c r="W13890" i="55"/>
  <c r="X13890" i="55" s="1"/>
  <c r="W13891" i="55"/>
  <c r="W13892" i="55"/>
  <c r="X13892" i="55" s="1"/>
  <c r="W13893" i="55"/>
  <c r="Z13893" i="55" s="1"/>
  <c r="W13894" i="55"/>
  <c r="W13895" i="55"/>
  <c r="W13896" i="55"/>
  <c r="Z13896" i="55" s="1"/>
  <c r="W13897" i="55"/>
  <c r="Z13897" i="55" s="1"/>
  <c r="W13898" i="55"/>
  <c r="W13899" i="55"/>
  <c r="W13900" i="55"/>
  <c r="W13901" i="55"/>
  <c r="Z13901" i="55" s="1"/>
  <c r="W13902" i="55"/>
  <c r="X13902" i="55" s="1"/>
  <c r="W13903" i="55"/>
  <c r="W13904" i="55"/>
  <c r="W13905" i="55"/>
  <c r="Z13905" i="55" s="1"/>
  <c r="W13906" i="55"/>
  <c r="X13906" i="55" s="1"/>
  <c r="W13907" i="55"/>
  <c r="W13908" i="55"/>
  <c r="W13909" i="55"/>
  <c r="W13910" i="55"/>
  <c r="X13910" i="55" s="1"/>
  <c r="W13911" i="55"/>
  <c r="W13912" i="55"/>
  <c r="W13913" i="55"/>
  <c r="W13914" i="55"/>
  <c r="W13915" i="55"/>
  <c r="W13916" i="55"/>
  <c r="W13917" i="55"/>
  <c r="X13917" i="55" s="1"/>
  <c r="W13918" i="55"/>
  <c r="Z13918" i="55" s="1"/>
  <c r="W13919" i="55"/>
  <c r="X13919" i="55" s="1"/>
  <c r="W13920" i="55"/>
  <c r="Z13920" i="55" s="1"/>
  <c r="W13921" i="55"/>
  <c r="Z13921" i="55" s="1"/>
  <c r="W13922" i="55"/>
  <c r="W13923" i="55"/>
  <c r="W13924" i="55"/>
  <c r="X13924" i="55" s="1"/>
  <c r="W13925" i="55"/>
  <c r="W13926" i="55"/>
  <c r="W13927" i="55"/>
  <c r="W13928" i="55"/>
  <c r="X13928" i="55" s="1"/>
  <c r="W13929" i="55"/>
  <c r="Z13929" i="55" s="1"/>
  <c r="W13930" i="55"/>
  <c r="W13931" i="55"/>
  <c r="W13932" i="55"/>
  <c r="X13932" i="55" s="1"/>
  <c r="W13933" i="55"/>
  <c r="W13934" i="55"/>
  <c r="W13935" i="55"/>
  <c r="W13936" i="55"/>
  <c r="W13937" i="55"/>
  <c r="Z13937" i="55" s="1"/>
  <c r="W13938" i="55"/>
  <c r="X13938" i="55" s="1"/>
  <c r="W13939" i="55"/>
  <c r="W13940" i="55"/>
  <c r="X13940" i="55" s="1"/>
  <c r="W13941" i="55"/>
  <c r="W13942" i="55"/>
  <c r="X13942" i="55" s="1"/>
  <c r="W13943" i="55"/>
  <c r="W13944" i="55"/>
  <c r="W13945" i="55"/>
  <c r="W13946" i="55"/>
  <c r="Z13946" i="55" s="1"/>
  <c r="W13947" i="55"/>
  <c r="W13948" i="55"/>
  <c r="X13948" i="55" s="1"/>
  <c r="W13949" i="55"/>
  <c r="W13950" i="55"/>
  <c r="Z13950" i="55" s="1"/>
  <c r="W13951" i="55"/>
  <c r="W13952" i="55"/>
  <c r="Z13952" i="55" s="1"/>
  <c r="W13953" i="55"/>
  <c r="W13954" i="55"/>
  <c r="W13955" i="55"/>
  <c r="X13955" i="55" s="1"/>
  <c r="W13956" i="55"/>
  <c r="W13957" i="55"/>
  <c r="W13958" i="55"/>
  <c r="X13958" i="55" s="1"/>
  <c r="W13959" i="55"/>
  <c r="W13960" i="55"/>
  <c r="W13961" i="55"/>
  <c r="W13962" i="55"/>
  <c r="X13962" i="55" s="1"/>
  <c r="W13963" i="55"/>
  <c r="W13964" i="55"/>
  <c r="X13964" i="55" s="1"/>
  <c r="W13965" i="55"/>
  <c r="Z13965" i="55" s="1"/>
  <c r="W13966" i="55"/>
  <c r="X13966" i="55" s="1"/>
  <c r="W13967" i="55"/>
  <c r="W13968" i="55"/>
  <c r="W13969" i="55"/>
  <c r="W13970" i="55"/>
  <c r="W13971" i="55"/>
  <c r="X13971" i="55" s="1"/>
  <c r="W13972" i="55"/>
  <c r="Z13972" i="55" s="1"/>
  <c r="W13973" i="55"/>
  <c r="W13974" i="55"/>
  <c r="Z13974" i="55" s="1"/>
  <c r="W13975" i="55"/>
  <c r="W13976" i="55"/>
  <c r="Z13976" i="55" s="1"/>
  <c r="W13977" i="55"/>
  <c r="W13978" i="55"/>
  <c r="W13979" i="55"/>
  <c r="W13980" i="55"/>
  <c r="X13980" i="55" s="1"/>
  <c r="W13981" i="55"/>
  <c r="W13982" i="55"/>
  <c r="W13983" i="55"/>
  <c r="W13984" i="55"/>
  <c r="X13984" i="55" s="1"/>
  <c r="W13985" i="55"/>
  <c r="W13986" i="55"/>
  <c r="W13987" i="55"/>
  <c r="W13988" i="55"/>
  <c r="W13989" i="55"/>
  <c r="X13989" i="55" s="1"/>
  <c r="W13990" i="55"/>
  <c r="W13991" i="55"/>
  <c r="W13992" i="55"/>
  <c r="W13993" i="55"/>
  <c r="Z13993" i="55" s="1"/>
  <c r="W13994" i="55"/>
  <c r="X13994" i="55" s="1"/>
  <c r="W13995" i="55"/>
  <c r="W13996" i="55"/>
  <c r="X13996" i="55" s="1"/>
  <c r="W13997" i="55"/>
  <c r="W13998" i="55"/>
  <c r="X13998" i="55" s="1"/>
  <c r="W13999" i="55"/>
  <c r="W14000" i="55"/>
  <c r="W14001" i="55"/>
  <c r="W14002" i="55"/>
  <c r="Z14002" i="55" s="1"/>
  <c r="W14003" i="55"/>
  <c r="W14004" i="55"/>
  <c r="W14005" i="55"/>
  <c r="W14006" i="55"/>
  <c r="X14006" i="55" s="1"/>
  <c r="W14007" i="55"/>
  <c r="X14007" i="55" s="1"/>
  <c r="W14008" i="55"/>
  <c r="X14008" i="55" s="1"/>
  <c r="W14009" i="55"/>
  <c r="Z14009" i="55" s="1"/>
  <c r="W14010" i="55"/>
  <c r="W14011" i="55"/>
  <c r="W14012" i="55"/>
  <c r="X14012" i="55" s="1"/>
  <c r="W14013" i="55"/>
  <c r="W14014" i="55"/>
  <c r="Z14014" i="55" s="1"/>
  <c r="W14015" i="55"/>
  <c r="W14016" i="55"/>
  <c r="Z14016" i="55" s="1"/>
  <c r="W14017" i="55"/>
  <c r="X14017" i="55" s="1"/>
  <c r="W14018" i="55"/>
  <c r="Z14018" i="55" s="1"/>
  <c r="W14019" i="55"/>
  <c r="W14020" i="55"/>
  <c r="Z14020" i="55" s="1"/>
  <c r="W14021" i="55"/>
  <c r="Z14021" i="55" s="1"/>
  <c r="W14022" i="55"/>
  <c r="X14022" i="55" s="1"/>
  <c r="W14023" i="55"/>
  <c r="W14024" i="55"/>
  <c r="X14024" i="55" s="1"/>
  <c r="W14025" i="55"/>
  <c r="Z14025" i="55" s="1"/>
  <c r="W14026" i="55"/>
  <c r="W14027" i="55"/>
  <c r="W14028" i="55"/>
  <c r="W14029" i="55"/>
  <c r="X14029" i="55" s="1"/>
  <c r="W14030" i="55"/>
  <c r="X14030" i="55" s="1"/>
  <c r="W14031" i="55"/>
  <c r="W14032" i="55"/>
  <c r="W14033" i="55"/>
  <c r="W14034" i="55"/>
  <c r="X14034" i="55" s="1"/>
  <c r="W14035" i="55"/>
  <c r="W14036" i="55"/>
  <c r="X14036" i="55" s="1"/>
  <c r="W14037" i="55"/>
  <c r="W14038" i="55"/>
  <c r="Z14038" i="55" s="1"/>
  <c r="W14039" i="55"/>
  <c r="W14040" i="55"/>
  <c r="Z14040" i="55" s="1"/>
  <c r="W14041" i="55"/>
  <c r="W14042" i="55"/>
  <c r="Z14042" i="55" s="1"/>
  <c r="W14043" i="55"/>
  <c r="X14043" i="55" s="1"/>
  <c r="W14044" i="55"/>
  <c r="X14044" i="55" s="1"/>
  <c r="W14045" i="55"/>
  <c r="W14046" i="55"/>
  <c r="W14047" i="55"/>
  <c r="W14048" i="55"/>
  <c r="X14048" i="55" s="1"/>
  <c r="W14049" i="55"/>
  <c r="Z14049" i="55" s="1"/>
  <c r="W14050" i="55"/>
  <c r="W14051" i="55"/>
  <c r="W14052" i="55"/>
  <c r="X14052" i="55" s="1"/>
  <c r="W14053" i="55"/>
  <c r="W14054" i="55"/>
  <c r="X14054" i="55" s="1"/>
  <c r="W14055" i="55"/>
  <c r="W14056" i="55"/>
  <c r="Z14056" i="55" s="1"/>
  <c r="W14057" i="55"/>
  <c r="Z14057" i="55" s="1"/>
  <c r="W14058" i="55"/>
  <c r="Z14058" i="55" s="1"/>
  <c r="W14059" i="55"/>
  <c r="X14059" i="55" s="1"/>
  <c r="W14060" i="55"/>
  <c r="W14061" i="55"/>
  <c r="X14061" i="55" s="1"/>
  <c r="W14062" i="55"/>
  <c r="W14063" i="55"/>
  <c r="W14064" i="55"/>
  <c r="Z14064" i="55" s="1"/>
  <c r="W14065" i="55"/>
  <c r="X14065" i="55" s="1"/>
  <c r="W14066" i="55"/>
  <c r="Z14066" i="55" s="1"/>
  <c r="W14067" i="55"/>
  <c r="W14068" i="55"/>
  <c r="W14069" i="55"/>
  <c r="X14069" i="55" s="1"/>
  <c r="W14070" i="55"/>
  <c r="W14071" i="55"/>
  <c r="W14072" i="55"/>
  <c r="Z14072" i="55" s="1"/>
  <c r="W14073" i="55"/>
  <c r="Z14073" i="55" s="1"/>
  <c r="W14074" i="55"/>
  <c r="X14074" i="55" s="1"/>
  <c r="W14075" i="55"/>
  <c r="W14076" i="55"/>
  <c r="W14077" i="55"/>
  <c r="Z14077" i="55" s="1"/>
  <c r="W14078" i="55"/>
  <c r="W14079" i="55"/>
  <c r="W14080" i="55"/>
  <c r="X14080" i="55" s="1"/>
  <c r="W14081" i="55"/>
  <c r="Z14081" i="55" s="1"/>
  <c r="W14082" i="55"/>
  <c r="X14082" i="55" s="1"/>
  <c r="W14083" i="55"/>
  <c r="W14084" i="55"/>
  <c r="Z14084" i="55" s="1"/>
  <c r="W14085" i="55"/>
  <c r="X14085" i="55" s="1"/>
  <c r="W14086" i="55"/>
  <c r="W14087" i="55"/>
  <c r="X14087" i="55" s="1"/>
  <c r="W14088" i="55"/>
  <c r="X14088" i="55" s="1"/>
  <c r="W14089" i="55"/>
  <c r="Z14089" i="55" s="1"/>
  <c r="W14090" i="55"/>
  <c r="W14091" i="55"/>
  <c r="W14092" i="55"/>
  <c r="X14092" i="55" s="1"/>
  <c r="W14093" i="55"/>
  <c r="Z14093" i="55" s="1"/>
  <c r="W14094" i="55"/>
  <c r="W14095" i="55"/>
  <c r="W14096" i="55"/>
  <c r="X14096" i="55" s="1"/>
  <c r="W14097" i="55"/>
  <c r="X14097" i="55" s="1"/>
  <c r="W14098" i="55"/>
  <c r="X14098" i="55" s="1"/>
  <c r="W14099" i="55"/>
  <c r="W14100" i="55"/>
  <c r="W14101" i="55"/>
  <c r="Z14101" i="55" s="1"/>
  <c r="W14102" i="55"/>
  <c r="W14103" i="55"/>
  <c r="X14103" i="55" s="1"/>
  <c r="W14104" i="55"/>
  <c r="Z14104" i="55" s="1"/>
  <c r="W14105" i="55"/>
  <c r="W14106" i="55"/>
  <c r="X14106" i="55" s="1"/>
  <c r="W14107" i="55"/>
  <c r="W14108" i="55"/>
  <c r="X14108" i="55" s="1"/>
  <c r="W14109" i="55"/>
  <c r="W14110" i="55"/>
  <c r="X14110" i="55" s="1"/>
  <c r="W14111" i="55"/>
  <c r="W14112" i="55"/>
  <c r="X14112" i="55" s="1"/>
  <c r="W14113" i="55"/>
  <c r="W14114" i="55"/>
  <c r="X14114" i="55" s="1"/>
  <c r="W14115" i="55"/>
  <c r="W14116" i="55"/>
  <c r="X14116" i="55" s="1"/>
  <c r="W14117" i="55"/>
  <c r="X14117" i="55" s="1"/>
  <c r="W14118" i="55"/>
  <c r="W14119" i="55"/>
  <c r="W14120" i="55"/>
  <c r="W14121" i="55"/>
  <c r="X14121" i="55" s="1"/>
  <c r="W14122" i="55"/>
  <c r="X14122" i="55" s="1"/>
  <c r="W14123" i="55"/>
  <c r="X14123" i="55" s="1"/>
  <c r="W14124" i="55"/>
  <c r="W14125" i="55"/>
  <c r="Z14125" i="55" s="1"/>
  <c r="X10850" i="55"/>
  <c r="Z10342" i="55"/>
  <c r="Z10214" i="55"/>
  <c r="Z13848" i="55"/>
  <c r="Z13428" i="55"/>
  <c r="Z13268" i="55"/>
  <c r="Z13012" i="55"/>
  <c r="Z13004" i="55"/>
  <c r="Z12839" i="55"/>
  <c r="Z12823" i="55"/>
  <c r="Z12775" i="55"/>
  <c r="Z12759" i="55"/>
  <c r="Z12711" i="55"/>
  <c r="Z12695" i="55"/>
  <c r="Z12647" i="55"/>
  <c r="Z12631" i="55"/>
  <c r="Z12583" i="55"/>
  <c r="Z12567" i="55"/>
  <c r="Z12519" i="55"/>
  <c r="Z12503" i="55"/>
  <c r="Z12455" i="55"/>
  <c r="Z12439" i="55"/>
  <c r="Z12391" i="55"/>
  <c r="Z12375" i="55"/>
  <c r="Z12327" i="55"/>
  <c r="Z12311" i="55"/>
  <c r="Z12263" i="55"/>
  <c r="Z12247" i="55"/>
  <c r="Z12199" i="55"/>
  <c r="Z12183" i="55"/>
  <c r="Z12149" i="55"/>
  <c r="Z12133" i="55"/>
  <c r="Z12119" i="55"/>
  <c r="Z12071" i="55"/>
  <c r="Z12055" i="55"/>
  <c r="Z12041" i="55"/>
  <c r="Z12021" i="55"/>
  <c r="Z12015" i="55"/>
  <c r="Z12013" i="55"/>
  <c r="Z12005" i="55"/>
  <c r="Z11997" i="55"/>
  <c r="Z11995" i="55"/>
  <c r="Z11989" i="55"/>
  <c r="Z11977" i="55"/>
  <c r="Z11961" i="55"/>
  <c r="Z11945" i="55"/>
  <c r="Z11933" i="55"/>
  <c r="Z11925" i="55"/>
  <c r="Z11923" i="55"/>
  <c r="Z11917" i="55"/>
  <c r="Z11909" i="55"/>
  <c r="Z11901" i="55"/>
  <c r="Z11893" i="55"/>
  <c r="Z11885" i="55"/>
  <c r="Z11879" i="55"/>
  <c r="Z11877" i="55"/>
  <c r="Z11869" i="55"/>
  <c r="Z11861" i="55"/>
  <c r="Z11859" i="55"/>
  <c r="Z11853" i="55"/>
  <c r="Z11845" i="55"/>
  <c r="Z11837" i="55"/>
  <c r="Z11829" i="55"/>
  <c r="Z11821" i="55"/>
  <c r="Z11815" i="55"/>
  <c r="Z11813" i="55"/>
  <c r="Z11805" i="55"/>
  <c r="Z11797" i="55"/>
  <c r="Z11795" i="55"/>
  <c r="Z11789" i="55"/>
  <c r="Z11781" i="55"/>
  <c r="Z11773" i="55"/>
  <c r="Z11765" i="55"/>
  <c r="Z11757" i="55"/>
  <c r="Z11751" i="55"/>
  <c r="Z11749" i="55"/>
  <c r="Z11741" i="55"/>
  <c r="Z11733" i="55"/>
  <c r="Z11731" i="55"/>
  <c r="Z11725" i="55"/>
  <c r="Z11717" i="55"/>
  <c r="Z11709" i="55"/>
  <c r="Z11701" i="55"/>
  <c r="Z11693" i="55"/>
  <c r="Z11687" i="55"/>
  <c r="Z11685" i="55"/>
  <c r="Z11677" i="55"/>
  <c r="Z11669" i="55"/>
  <c r="Z11667" i="55"/>
  <c r="Z11661" i="55"/>
  <c r="Z11653" i="55"/>
  <c r="Z11645" i="55"/>
  <c r="Z11637" i="55"/>
  <c r="Z11629" i="55"/>
  <c r="Z11623" i="55"/>
  <c r="Z11621" i="55"/>
  <c r="Z11613" i="55"/>
  <c r="Z11605" i="55"/>
  <c r="Z11603" i="55"/>
  <c r="Z11597" i="55"/>
  <c r="Z11589" i="55"/>
  <c r="Z11581" i="55"/>
  <c r="Z11573" i="55"/>
  <c r="Z11565" i="55"/>
  <c r="Z11559" i="55"/>
  <c r="Z11557" i="55"/>
  <c r="Z11549" i="55"/>
  <c r="Z11541" i="55"/>
  <c r="Z11539" i="55"/>
  <c r="Z11533" i="55"/>
  <c r="Z11525" i="55"/>
  <c r="Z11517" i="55"/>
  <c r="Z11509" i="55"/>
  <c r="Z11501" i="55"/>
  <c r="Z11495" i="55"/>
  <c r="Z11493" i="55"/>
  <c r="Z11485" i="55"/>
  <c r="Z11477" i="55"/>
  <c r="Z11475" i="55"/>
  <c r="Z11469" i="55"/>
  <c r="Z11461" i="55"/>
  <c r="Z11453" i="55"/>
  <c r="Z11445" i="55"/>
  <c r="Z11437" i="55"/>
  <c r="Z11431" i="55"/>
  <c r="Z11429" i="55"/>
  <c r="Z11421" i="55"/>
  <c r="Z11413" i="55"/>
  <c r="Z11411" i="55"/>
  <c r="Z11405" i="55"/>
  <c r="Z11397" i="55"/>
  <c r="Z11389" i="55"/>
  <c r="Z11381" i="55"/>
  <c r="Z11373" i="55"/>
  <c r="Z11367" i="55"/>
  <c r="Z11365" i="55"/>
  <c r="Z11361" i="55"/>
  <c r="Z11357" i="55"/>
  <c r="Z11353" i="55"/>
  <c r="Z11349" i="55"/>
  <c r="Z11345" i="55"/>
  <c r="Z11343" i="55"/>
  <c r="Z11341" i="55"/>
  <c r="Z11337" i="55"/>
  <c r="Z11335" i="55"/>
  <c r="Z11333" i="55"/>
  <c r="Z11329" i="55"/>
  <c r="Z11325" i="55"/>
  <c r="Z11321" i="55"/>
  <c r="Z11317" i="55"/>
  <c r="Z11313" i="55"/>
  <c r="Z11311" i="55"/>
  <c r="Z11309" i="55"/>
  <c r="Z11305" i="55"/>
  <c r="Z11303" i="55"/>
  <c r="Z11301" i="55"/>
  <c r="Z11297" i="55"/>
  <c r="Z11293" i="55"/>
  <c r="Z11289" i="55"/>
  <c r="Z11285" i="55"/>
  <c r="Z11281" i="55"/>
  <c r="Z11279" i="55"/>
  <c r="Z11277" i="55"/>
  <c r="Z11273" i="55"/>
  <c r="Z11271" i="55"/>
  <c r="Z11269" i="55"/>
  <c r="Z11265" i="55"/>
  <c r="Z11261" i="55"/>
  <c r="Z11257" i="55"/>
  <c r="Z11253" i="55"/>
  <c r="Z11249" i="55"/>
  <c r="Z11247" i="55"/>
  <c r="Z11245" i="55"/>
  <c r="Z11241" i="55"/>
  <c r="Z11239" i="55"/>
  <c r="Z11237" i="55"/>
  <c r="Z11233" i="55"/>
  <c r="Z11229" i="55"/>
  <c r="Z11225" i="55"/>
  <c r="Z11221" i="55"/>
  <c r="Z11217" i="55"/>
  <c r="Z11215" i="55"/>
  <c r="Z11213" i="55"/>
  <c r="Z11209" i="55"/>
  <c r="Z11207" i="55"/>
  <c r="Z11205" i="55"/>
  <c r="Z11201" i="55"/>
  <c r="Z11197" i="55"/>
  <c r="Z11193" i="55"/>
  <c r="Z11189" i="55"/>
  <c r="Z11185" i="55"/>
  <c r="Z11183" i="55"/>
  <c r="Z11181" i="55"/>
  <c r="Z11177" i="55"/>
  <c r="Z11175" i="55"/>
  <c r="Z11173" i="55"/>
  <c r="Z11169" i="55"/>
  <c r="Z11165" i="55"/>
  <c r="Z11161" i="55"/>
  <c r="Z11157" i="55"/>
  <c r="Z11153" i="55"/>
  <c r="Z11151" i="55"/>
  <c r="Z11149" i="55"/>
  <c r="Z11145" i="55"/>
  <c r="Z11143" i="55"/>
  <c r="Z11141" i="55"/>
  <c r="Z11137" i="55"/>
  <c r="Z11133" i="55"/>
  <c r="Z11129" i="55"/>
  <c r="Z11125" i="55"/>
  <c r="Z11121" i="55"/>
  <c r="Z11119" i="55"/>
  <c r="Z11117" i="55"/>
  <c r="Z11113" i="55"/>
  <c r="Z11111" i="55"/>
  <c r="Z11109" i="55"/>
  <c r="Z11105" i="55"/>
  <c r="Z11101" i="55"/>
  <c r="Z11097" i="55"/>
  <c r="Z11093" i="55"/>
  <c r="Z11089" i="55"/>
  <c r="Z11087" i="55"/>
  <c r="Z11085" i="55"/>
  <c r="Z11081" i="55"/>
  <c r="Z11079" i="55"/>
  <c r="Z11077" i="55"/>
  <c r="Z11073" i="55"/>
  <c r="Z11069" i="55"/>
  <c r="Z11065" i="55"/>
  <c r="Z11061" i="55"/>
  <c r="Z11057" i="55"/>
  <c r="Z11055" i="55"/>
  <c r="Z11053" i="55"/>
  <c r="Z11049" i="55"/>
  <c r="Z11047" i="55"/>
  <c r="Z11045" i="55"/>
  <c r="Z11041" i="55"/>
  <c r="Z11037" i="55"/>
  <c r="Z11033" i="55"/>
  <c r="Z11029" i="55"/>
  <c r="Z11025" i="55"/>
  <c r="Z11023" i="55"/>
  <c r="Z11021" i="55"/>
  <c r="Z11017" i="55"/>
  <c r="Z11015" i="55"/>
  <c r="Z11013" i="55"/>
  <c r="Z11009" i="55"/>
  <c r="Z11007" i="55"/>
  <c r="Z11005" i="55"/>
  <c r="Z11001" i="55"/>
  <c r="Z10999" i="55"/>
  <c r="Z10997" i="55"/>
  <c r="Z10993" i="55"/>
  <c r="Z10991" i="55"/>
  <c r="Z10989" i="55"/>
  <c r="Z10985" i="55"/>
  <c r="Z10983" i="55"/>
  <c r="Z10981" i="55"/>
  <c r="Z10977" i="55"/>
  <c r="Z10975" i="55"/>
  <c r="Z10973" i="55"/>
  <c r="Z10969" i="55"/>
  <c r="Z10967" i="55"/>
  <c r="Z10965" i="55"/>
  <c r="Z10961" i="55"/>
  <c r="Z10959" i="55"/>
  <c r="Z10957" i="55"/>
  <c r="Z10939" i="55"/>
  <c r="Z10931" i="55"/>
  <c r="Z10907" i="55"/>
  <c r="Z10899" i="55"/>
  <c r="X10863" i="55"/>
  <c r="Z10843" i="55"/>
  <c r="X10839" i="55"/>
  <c r="X10823" i="55"/>
  <c r="Z10819" i="55"/>
  <c r="Z10795" i="55"/>
  <c r="X10787" i="55"/>
  <c r="X10719" i="55"/>
  <c r="X10703" i="55"/>
  <c r="X10631" i="55"/>
  <c r="X10607" i="55"/>
  <c r="Z10583" i="55"/>
  <c r="Z10555" i="55"/>
  <c r="X10543" i="55"/>
  <c r="X10467" i="55"/>
  <c r="X10447" i="55"/>
  <c r="X10443" i="55"/>
  <c r="X10423" i="55"/>
  <c r="X10399" i="55"/>
  <c r="Z10391" i="55"/>
  <c r="X10391" i="55"/>
  <c r="X10375" i="55"/>
  <c r="X10371" i="55"/>
  <c r="X10351" i="55"/>
  <c r="X10339" i="55"/>
  <c r="Z10327" i="55"/>
  <c r="X10327" i="55"/>
  <c r="X10315" i="55"/>
  <c r="Z10311" i="55"/>
  <c r="X10311" i="55"/>
  <c r="X10307" i="55"/>
  <c r="Z10295" i="55"/>
  <c r="X10295" i="55"/>
  <c r="X10287" i="55"/>
  <c r="Z10283" i="55"/>
  <c r="X10283" i="55"/>
  <c r="X10279" i="55"/>
  <c r="X10275" i="55"/>
  <c r="X10271" i="55"/>
  <c r="X10255" i="55"/>
  <c r="X10219" i="55"/>
  <c r="Z10884" i="55"/>
  <c r="Z10876" i="55"/>
  <c r="Z10868" i="55"/>
  <c r="Z10864" i="55"/>
  <c r="Z10860" i="55"/>
  <c r="Z10856" i="55"/>
  <c r="Z10848" i="55"/>
  <c r="Z10844" i="55"/>
  <c r="Z10836" i="55"/>
  <c r="Z10832" i="55"/>
  <c r="X10832" i="55"/>
  <c r="Z10824" i="55"/>
  <c r="Z10820" i="55"/>
  <c r="Z10804" i="55"/>
  <c r="Z10796" i="55"/>
  <c r="Z10788" i="55"/>
  <c r="Z10780" i="55"/>
  <c r="Z10768" i="55"/>
  <c r="Z10764" i="55"/>
  <c r="Z10760" i="55"/>
  <c r="Z10756" i="55"/>
  <c r="Z10752" i="55"/>
  <c r="Z10748" i="55"/>
  <c r="Z10736" i="55"/>
  <c r="Z10728" i="55"/>
  <c r="Z10724" i="55"/>
  <c r="X10724" i="55"/>
  <c r="Z10720" i="55"/>
  <c r="Z10708" i="55"/>
  <c r="Z10700" i="55"/>
  <c r="Z10696" i="55"/>
  <c r="Z10688" i="55"/>
  <c r="Z10684" i="55"/>
  <c r="Z10676" i="55"/>
  <c r="Z10672" i="55"/>
  <c r="Z10668" i="55"/>
  <c r="Z10664" i="55"/>
  <c r="Z10660" i="55"/>
  <c r="Z10656" i="55"/>
  <c r="Z10652" i="55"/>
  <c r="Z10644" i="55"/>
  <c r="Z10640" i="55"/>
  <c r="Z10632" i="55"/>
  <c r="Z10624" i="55"/>
  <c r="Z10620" i="55"/>
  <c r="Z10612" i="55"/>
  <c r="Z10608" i="55"/>
  <c r="Z10604" i="55"/>
  <c r="Z10600" i="55"/>
  <c r="Z10592" i="55"/>
  <c r="Z10588" i="55"/>
  <c r="Z10580" i="55"/>
  <c r="Z10576" i="55"/>
  <c r="Z10568" i="55"/>
  <c r="Z10564" i="55"/>
  <c r="Z10548" i="55"/>
  <c r="Z10540" i="55"/>
  <c r="Z10532" i="55"/>
  <c r="Z10524" i="55"/>
  <c r="Z10512" i="55"/>
  <c r="Z10508" i="55"/>
  <c r="Z10504" i="55"/>
  <c r="Z10500" i="55"/>
  <c r="Z10496" i="55"/>
  <c r="Z10492" i="55"/>
  <c r="Z10480" i="55"/>
  <c r="Z10472" i="55"/>
  <c r="Z10468" i="55"/>
  <c r="Z10464" i="55"/>
  <c r="Z10452" i="55"/>
  <c r="X10408" i="55"/>
  <c r="Z10396" i="55"/>
  <c r="Z10384" i="55"/>
  <c r="Z10368" i="55"/>
  <c r="Z10356" i="55"/>
  <c r="Z10348" i="55"/>
  <c r="Z10336" i="55"/>
  <c r="Z10324" i="55"/>
  <c r="Z10312" i="55"/>
  <c r="Z10292" i="55"/>
  <c r="Z10276" i="55"/>
  <c r="Z10256" i="55"/>
  <c r="Z10248" i="55"/>
  <c r="Z10244" i="55"/>
  <c r="Z10240" i="55"/>
  <c r="Z10236" i="55"/>
  <c r="Z10224" i="55"/>
  <c r="X10224" i="55"/>
  <c r="Z10216" i="55"/>
  <c r="Z10208" i="55"/>
  <c r="X13779" i="55"/>
  <c r="X13451" i="55"/>
  <c r="X13223" i="55"/>
  <c r="X13011" i="55"/>
  <c r="X12883" i="55"/>
  <c r="Z12856" i="55"/>
  <c r="Z12840" i="55"/>
  <c r="Z12824" i="55"/>
  <c r="Z12808" i="55"/>
  <c r="Z12792" i="55"/>
  <c r="Z12776" i="55"/>
  <c r="Z12760" i="55"/>
  <c r="Z12744" i="55"/>
  <c r="Z12728" i="55"/>
  <c r="Z12712" i="55"/>
  <c r="Z12696" i="55"/>
  <c r="Z12680" i="55"/>
  <c r="Z12664" i="55"/>
  <c r="Z12648" i="55"/>
  <c r="Z12632" i="55"/>
  <c r="Z12616" i="55"/>
  <c r="Z12600" i="55"/>
  <c r="Z12584" i="55"/>
  <c r="Z12568" i="55"/>
  <c r="Z12552" i="55"/>
  <c r="Z12536" i="55"/>
  <c r="Z12528" i="55"/>
  <c r="Z12520" i="55"/>
  <c r="Z12512" i="55"/>
  <c r="Z12504" i="55"/>
  <c r="Z12496" i="55"/>
  <c r="Z12488" i="55"/>
  <c r="Z12480" i="55"/>
  <c r="Z12472" i="55"/>
  <c r="Z12464" i="55"/>
  <c r="Z12456" i="55"/>
  <c r="Z12448" i="55"/>
  <c r="Z12440" i="55"/>
  <c r="Z12432" i="55"/>
  <c r="Z12424" i="55"/>
  <c r="Z12416" i="55"/>
  <c r="Z12408" i="55"/>
  <c r="Z12400" i="55"/>
  <c r="Z12392" i="55"/>
  <c r="Z12384" i="55"/>
  <c r="Z12376" i="55"/>
  <c r="Z12368" i="55"/>
  <c r="Z12360" i="55"/>
  <c r="Z12352" i="55"/>
  <c r="Z12344" i="55"/>
  <c r="Z12336" i="55"/>
  <c r="Z12328" i="55"/>
  <c r="Z12320" i="55"/>
  <c r="Z12312" i="55"/>
  <c r="Z12304" i="55"/>
  <c r="Z12296" i="55"/>
  <c r="Z12288" i="55"/>
  <c r="Z12280" i="55"/>
  <c r="Z12272" i="55"/>
  <c r="Z12264" i="55"/>
  <c r="Z12256" i="55"/>
  <c r="Z12248" i="55"/>
  <c r="Z12240" i="55"/>
  <c r="Z12232" i="55"/>
  <c r="Z12224" i="55"/>
  <c r="Z12216" i="55"/>
  <c r="Z12208" i="55"/>
  <c r="Z12204" i="55"/>
  <c r="Z12200" i="55"/>
  <c r="Z12196" i="55"/>
  <c r="Z12192" i="55"/>
  <c r="Z12188" i="55"/>
  <c r="Z12184" i="55"/>
  <c r="Z12180" i="55"/>
  <c r="Z12176" i="55"/>
  <c r="Z12172" i="55"/>
  <c r="Z12168" i="55"/>
  <c r="Z12164" i="55"/>
  <c r="Z12160" i="55"/>
  <c r="Z12156" i="55"/>
  <c r="Z12152" i="55"/>
  <c r="Z12148" i="55"/>
  <c r="Z12144" i="55"/>
  <c r="Z12140" i="55"/>
  <c r="Z12136" i="55"/>
  <c r="Z12132" i="55"/>
  <c r="Z12128" i="55"/>
  <c r="Z12124" i="55"/>
  <c r="Z12120" i="55"/>
  <c r="Z12112" i="55"/>
  <c r="Z12104" i="55"/>
  <c r="Z12096" i="55"/>
  <c r="Z12088" i="55"/>
  <c r="Z12080" i="55"/>
  <c r="Z12072" i="55"/>
  <c r="Z12064" i="55"/>
  <c r="Z12060" i="55"/>
  <c r="Z12056" i="55"/>
  <c r="Z12052" i="55"/>
  <c r="Z12048" i="55"/>
  <c r="Z12044" i="55"/>
  <c r="Z12040" i="55"/>
  <c r="Z12036" i="55"/>
  <c r="Z12032" i="55"/>
  <c r="Z12028" i="55"/>
  <c r="Z12024" i="55"/>
  <c r="Z12020" i="55"/>
  <c r="Z12016" i="55"/>
  <c r="Z12012" i="55"/>
  <c r="Z12008" i="55"/>
  <c r="Z12004" i="55"/>
  <c r="Z12000" i="55"/>
  <c r="Z11996" i="55"/>
  <c r="Z11992" i="55"/>
  <c r="Z11988" i="55"/>
  <c r="Z11984" i="55"/>
  <c r="Z11980" i="55"/>
  <c r="Z11976" i="55"/>
  <c r="Z11972" i="55"/>
  <c r="Z11968" i="55"/>
  <c r="Z11964" i="55"/>
  <c r="Z11960" i="55"/>
  <c r="Z11956" i="55"/>
  <c r="Z11952" i="55"/>
  <c r="Z11948" i="55"/>
  <c r="Z11944" i="55"/>
  <c r="Z11940" i="55"/>
  <c r="Z11936" i="55"/>
  <c r="Z11928" i="55"/>
  <c r="Z11920" i="55"/>
  <c r="Z11912" i="55"/>
  <c r="Z11904" i="55"/>
  <c r="Z11896" i="55"/>
  <c r="Z11888" i="55"/>
  <c r="Z11880" i="55"/>
  <c r="Z11872" i="55"/>
  <c r="Z11864" i="55"/>
  <c r="Z11856" i="55"/>
  <c r="Z11848" i="55"/>
  <c r="Z11840" i="55"/>
  <c r="Z11832" i="55"/>
  <c r="Z11824" i="55"/>
  <c r="Z11816" i="55"/>
  <c r="Z11808" i="55"/>
  <c r="Z11800" i="55"/>
  <c r="Z11792" i="55"/>
  <c r="Z11784" i="55"/>
  <c r="Z11776" i="55"/>
  <c r="Z11768" i="55"/>
  <c r="Z11760" i="55"/>
  <c r="Z11752" i="55"/>
  <c r="Z11744" i="55"/>
  <c r="Z11736" i="55"/>
  <c r="Z11728" i="55"/>
  <c r="Z11720" i="55"/>
  <c r="Z11712" i="55"/>
  <c r="Z11704" i="55"/>
  <c r="Z11696" i="55"/>
  <c r="Z11688" i="55"/>
  <c r="Z11680" i="55"/>
  <c r="Z11672" i="55"/>
  <c r="Z11664" i="55"/>
  <c r="Z11656" i="55"/>
  <c r="Z11648" i="55"/>
  <c r="Z11640" i="55"/>
  <c r="Z11632" i="55"/>
  <c r="Z11624" i="55"/>
  <c r="Z11616" i="55"/>
  <c r="Z11608" i="55"/>
  <c r="Z11600" i="55"/>
  <c r="Z11592" i="55"/>
  <c r="Z11584" i="55"/>
  <c r="Z11576" i="55"/>
  <c r="Z11568" i="55"/>
  <c r="Z11560" i="55"/>
  <c r="Z11552" i="55"/>
  <c r="Z11544" i="55"/>
  <c r="Z11536" i="55"/>
  <c r="Z11528" i="55"/>
  <c r="Z11520" i="55"/>
  <c r="Z11512" i="55"/>
  <c r="Z11504" i="55"/>
  <c r="Z11496" i="55"/>
  <c r="Z11488" i="55"/>
  <c r="Z11480" i="55"/>
  <c r="Z11472" i="55"/>
  <c r="Z11464" i="55"/>
  <c r="Z11456" i="55"/>
  <c r="Z11448" i="55"/>
  <c r="Z11440" i="55"/>
  <c r="Z11432" i="55"/>
  <c r="Z11424" i="55"/>
  <c r="Z11416" i="55"/>
  <c r="Z11408" i="55"/>
  <c r="Z11400" i="55"/>
  <c r="Z11392" i="55"/>
  <c r="Z11384" i="55"/>
  <c r="Z11376" i="55"/>
  <c r="Z11368" i="55"/>
  <c r="Z11360" i="55"/>
  <c r="Z11352" i="55"/>
  <c r="Z11344" i="55"/>
  <c r="Z11336" i="55"/>
  <c r="Z11328" i="55"/>
  <c r="Z11320" i="55"/>
  <c r="Z11312" i="55"/>
  <c r="Z11304" i="55"/>
  <c r="Z11296" i="55"/>
  <c r="Z11288" i="55"/>
  <c r="Z11280" i="55"/>
  <c r="Z11272" i="55"/>
  <c r="Z11264" i="55"/>
  <c r="Z11256" i="55"/>
  <c r="Z11248" i="55"/>
  <c r="Z11240" i="55"/>
  <c r="Z11232" i="55"/>
  <c r="Z11224" i="55"/>
  <c r="Z11216" i="55"/>
  <c r="Z11208" i="55"/>
  <c r="Z11200" i="55"/>
  <c r="Z11192" i="55"/>
  <c r="Z11184" i="55"/>
  <c r="Z11176" i="55"/>
  <c r="Z11168" i="55"/>
  <c r="Z11160" i="55"/>
  <c r="Z11152" i="55"/>
  <c r="Z11144" i="55"/>
  <c r="Z11136" i="55"/>
  <c r="Z11128" i="55"/>
  <c r="Z11120" i="55"/>
  <c r="Z11112" i="55"/>
  <c r="Z11104" i="55"/>
  <c r="Z11096" i="55"/>
  <c r="Z11088" i="55"/>
  <c r="Z11080" i="55"/>
  <c r="Z11072" i="55"/>
  <c r="Z11064" i="55"/>
  <c r="Z11056" i="55"/>
  <c r="Z11048" i="55"/>
  <c r="Z11040" i="55"/>
  <c r="Z11032" i="55"/>
  <c r="Z11024" i="55"/>
  <c r="Z11016" i="55"/>
  <c r="Z11008" i="55"/>
  <c r="Z11000" i="55"/>
  <c r="Z10992" i="55"/>
  <c r="Z10984" i="55"/>
  <c r="Z10976" i="55"/>
  <c r="Z10968" i="55"/>
  <c r="Z10960" i="55"/>
  <c r="Z10952" i="55"/>
  <c r="Z10948" i="55"/>
  <c r="Z10944" i="55"/>
  <c r="Z10940" i="55"/>
  <c r="Z10936" i="55"/>
  <c r="Z10932" i="55"/>
  <c r="Z10928" i="55"/>
  <c r="Z10924" i="55"/>
  <c r="Z10920" i="55"/>
  <c r="Z10916" i="55"/>
  <c r="Z10912" i="55"/>
  <c r="Z10908" i="55"/>
  <c r="Z10904" i="55"/>
  <c r="Z10900" i="55"/>
  <c r="Z10896" i="55"/>
  <c r="Z10885" i="55"/>
  <c r="Z10877" i="55"/>
  <c r="Z10873" i="55"/>
  <c r="Z10861" i="55"/>
  <c r="X10861" i="55"/>
  <c r="Z10853" i="55"/>
  <c r="Z10833" i="55"/>
  <c r="Z10813" i="55"/>
  <c r="X10813" i="55"/>
  <c r="Z10809" i="55"/>
  <c r="Z10805" i="55"/>
  <c r="Z10801" i="55"/>
  <c r="Z10797" i="55"/>
  <c r="Z10793" i="55"/>
  <c r="Z10781" i="55"/>
  <c r="X10781" i="55"/>
  <c r="Z10773" i="55"/>
  <c r="Z10769" i="55"/>
  <c r="X10769" i="55"/>
  <c r="Z10765" i="55"/>
  <c r="Z10757" i="55"/>
  <c r="X10757" i="55"/>
  <c r="X10745" i="55"/>
  <c r="Z10737" i="55"/>
  <c r="Z10733" i="55"/>
  <c r="X10733" i="55"/>
  <c r="Z10729" i="55"/>
  <c r="X10725" i="55"/>
  <c r="Z10717" i="55"/>
  <c r="Z10713" i="55"/>
  <c r="Z10709" i="55"/>
  <c r="X10709" i="55"/>
  <c r="Z10705" i="55"/>
  <c r="Z10701" i="55"/>
  <c r="X10701" i="55"/>
  <c r="Z10693" i="55"/>
  <c r="X10673" i="55"/>
  <c r="Z10665" i="55"/>
  <c r="Z10661" i="55"/>
  <c r="Z10649" i="55"/>
  <c r="Z10645" i="55"/>
  <c r="X10637" i="55"/>
  <c r="Z10629" i="55"/>
  <c r="Z10617" i="55"/>
  <c r="X10617" i="55"/>
  <c r="Z10605" i="55"/>
  <c r="Z10597" i="55"/>
  <c r="X10597" i="55"/>
  <c r="Z10585" i="55"/>
  <c r="Z10577" i="55"/>
  <c r="Z10569" i="55"/>
  <c r="Z10557" i="55"/>
  <c r="X10557" i="55"/>
  <c r="Z10553" i="55"/>
  <c r="Z10549" i="55"/>
  <c r="Z10545" i="55"/>
  <c r="Z10541" i="55"/>
  <c r="Z10537" i="55"/>
  <c r="Z10525" i="55"/>
  <c r="X10525" i="55"/>
  <c r="Z10517" i="55"/>
  <c r="Z10513" i="55"/>
  <c r="X10513" i="55"/>
  <c r="Z10509" i="55"/>
  <c r="Z10501" i="55"/>
  <c r="X10501" i="55"/>
  <c r="Z10489" i="55"/>
  <c r="Z10481" i="55"/>
  <c r="Z10477" i="55"/>
  <c r="X10477" i="55"/>
  <c r="Z10473" i="55"/>
  <c r="Z10469" i="55"/>
  <c r="Z10461" i="55"/>
  <c r="Z10453" i="55"/>
  <c r="X10453" i="55"/>
  <c r="Z10449" i="55"/>
  <c r="Z10445" i="55"/>
  <c r="X10445" i="55"/>
  <c r="Z10437" i="55"/>
  <c r="Z10429" i="55"/>
  <c r="Z10417" i="55"/>
  <c r="Z10409" i="55"/>
  <c r="Z10405" i="55"/>
  <c r="X10405" i="55"/>
  <c r="Z10397" i="55"/>
  <c r="Z10393" i="55"/>
  <c r="X10393" i="55"/>
  <c r="X10389" i="55"/>
  <c r="Z10381" i="55"/>
  <c r="Z10373" i="55"/>
  <c r="X10373" i="55"/>
  <c r="Z10361" i="55"/>
  <c r="Z10349" i="55"/>
  <c r="X10349" i="55"/>
  <c r="Z10341" i="55"/>
  <c r="Z10329" i="55"/>
  <c r="Z10321" i="55"/>
  <c r="Z10313" i="55"/>
  <c r="X10313" i="55"/>
  <c r="Z10301" i="55"/>
  <c r="Z10297" i="55"/>
  <c r="X10297" i="55"/>
  <c r="Z10293" i="55"/>
  <c r="Z10289" i="55"/>
  <c r="Z10285" i="55"/>
  <c r="X10285" i="55"/>
  <c r="Z10281" i="55"/>
  <c r="Z10269" i="55"/>
  <c r="X10269" i="55"/>
  <c r="Z10261" i="55"/>
  <c r="Z10257" i="55"/>
  <c r="Z10253" i="55"/>
  <c r="Z10245" i="55"/>
  <c r="X10245" i="55"/>
  <c r="Z10225" i="55"/>
  <c r="Z10205" i="55"/>
  <c r="X10205" i="55"/>
  <c r="Z7699" i="55"/>
  <c r="Z7603" i="55"/>
  <c r="X7591" i="55"/>
  <c r="Z7523" i="55"/>
  <c r="X9624" i="55"/>
  <c r="X9604" i="55"/>
  <c r="X9600" i="55"/>
  <c r="X9588" i="55"/>
  <c r="X9564" i="55"/>
  <c r="X9560" i="55"/>
  <c r="X9544" i="55"/>
  <c r="X9524" i="55"/>
  <c r="X9512" i="55"/>
  <c r="X9496" i="55"/>
  <c r="X9476" i="55"/>
  <c r="X9472" i="55"/>
  <c r="X9456" i="55"/>
  <c r="X9436" i="55"/>
  <c r="X9432" i="55"/>
  <c r="X9416" i="55"/>
  <c r="X9392" i="55"/>
  <c r="X9388" i="55"/>
  <c r="X9372" i="55"/>
  <c r="X9356" i="55"/>
  <c r="X9352" i="55"/>
  <c r="X9332" i="55"/>
  <c r="X9312" i="55"/>
  <c r="X9308" i="55"/>
  <c r="X9296" i="55"/>
  <c r="X9280" i="55"/>
  <c r="X9276" i="55"/>
  <c r="X9264" i="55"/>
  <c r="X9248" i="55"/>
  <c r="X9244" i="55"/>
  <c r="X9232" i="55"/>
  <c r="X9216" i="55"/>
  <c r="X9212" i="55"/>
  <c r="X9192" i="55"/>
  <c r="X9176" i="55"/>
  <c r="X9168" i="55"/>
  <c r="X9156" i="55"/>
  <c r="X9136" i="55"/>
  <c r="X9128" i="55"/>
  <c r="X9116" i="55"/>
  <c r="X9096" i="55"/>
  <c r="X9092" i="55"/>
  <c r="X9080" i="55"/>
  <c r="X9060" i="55"/>
  <c r="X9056" i="55"/>
  <c r="X9036" i="55"/>
  <c r="X9020" i="55"/>
  <c r="X9016" i="55"/>
  <c r="X9004" i="55"/>
  <c r="X8984" i="55"/>
  <c r="X8980" i="55"/>
  <c r="X8964" i="55"/>
  <c r="X8948" i="55"/>
  <c r="X8944" i="55"/>
  <c r="X8932" i="55"/>
  <c r="X8900" i="55"/>
  <c r="X8896" i="55"/>
  <c r="X8880" i="55"/>
  <c r="X8864" i="55"/>
  <c r="X8852" i="55"/>
  <c r="X8832" i="55"/>
  <c r="X8812" i="55"/>
  <c r="X8808" i="55"/>
  <c r="X8784" i="55"/>
  <c r="Z7968" i="55"/>
  <c r="Z7952" i="55"/>
  <c r="Z7936" i="55"/>
  <c r="Z7904" i="55"/>
  <c r="Z7888" i="55"/>
  <c r="Z7872" i="55"/>
  <c r="Z7840" i="55"/>
  <c r="Z7824" i="55"/>
  <c r="Z7808" i="55"/>
  <c r="Z7806" i="55"/>
  <c r="Z7776" i="55"/>
  <c r="Z7758" i="55"/>
  <c r="Z7744" i="55"/>
  <c r="Z7712" i="55"/>
  <c r="Z7708" i="55"/>
  <c r="X7704" i="55"/>
  <c r="Z7704" i="55"/>
  <c r="Z7700" i="55"/>
  <c r="X7696" i="55"/>
  <c r="Z7696" i="55"/>
  <c r="Z7692" i="55"/>
  <c r="X7688" i="55"/>
  <c r="Z7688" i="55"/>
  <c r="Z7684" i="55"/>
  <c r="X7676" i="55"/>
  <c r="Z7672" i="55"/>
  <c r="Z7668" i="55"/>
  <c r="X7664" i="55"/>
  <c r="Z7664" i="55"/>
  <c r="Z7660" i="55"/>
  <c r="X7656" i="55"/>
  <c r="Z7656" i="55"/>
  <c r="Z7652" i="55"/>
  <c r="Z7648" i="55"/>
  <c r="Z7644" i="55"/>
  <c r="X7640" i="55"/>
  <c r="Z7640" i="55"/>
  <c r="X7636" i="55"/>
  <c r="Z7636" i="55"/>
  <c r="Z7632" i="55"/>
  <c r="X7620" i="55"/>
  <c r="Z7620" i="55"/>
  <c r="X7616" i="55"/>
  <c r="Z7616" i="55"/>
  <c r="X7612" i="55"/>
  <c r="Z7612" i="55"/>
  <c r="X7608" i="55"/>
  <c r="Z7608" i="55"/>
  <c r="X7604" i="55"/>
  <c r="Z7604" i="55"/>
  <c r="X7600" i="55"/>
  <c r="Z7600" i="55"/>
  <c r="X7588" i="55"/>
  <c r="Z7588" i="55"/>
  <c r="X7584" i="55"/>
  <c r="Z7584" i="55"/>
  <c r="X7580" i="55"/>
  <c r="Z7580" i="55"/>
  <c r="Z7576" i="55"/>
  <c r="X7572" i="55"/>
  <c r="Z7572" i="55"/>
  <c r="X7568" i="55"/>
  <c r="Z7568" i="55"/>
  <c r="X7564" i="55"/>
  <c r="Z7564" i="55"/>
  <c r="X7560" i="55"/>
  <c r="Z7560" i="55"/>
  <c r="X7556" i="55"/>
  <c r="Z7556" i="55"/>
  <c r="X7552" i="55"/>
  <c r="Z7552" i="55"/>
  <c r="X7548" i="55"/>
  <c r="Z7548" i="55"/>
  <c r="X7544" i="55"/>
  <c r="Z7544" i="55"/>
  <c r="X7536" i="55"/>
  <c r="Z7536" i="55"/>
  <c r="X7532" i="55"/>
  <c r="Z7532" i="55"/>
  <c r="X7528" i="55"/>
  <c r="Z7528" i="55"/>
  <c r="X7524" i="55"/>
  <c r="Z7524" i="55"/>
  <c r="X7520" i="55"/>
  <c r="Z7520" i="55"/>
  <c r="X7516" i="55"/>
  <c r="Z7516" i="55"/>
  <c r="X7512" i="55"/>
  <c r="Z7512" i="55"/>
  <c r="X7508" i="55"/>
  <c r="Z7508" i="55"/>
  <c r="Z7504" i="55"/>
  <c r="X7500" i="55"/>
  <c r="Z7500" i="55"/>
  <c r="X7496" i="55"/>
  <c r="Z7496" i="55"/>
  <c r="X7492" i="55"/>
  <c r="Z7492" i="55"/>
  <c r="Z7488" i="55"/>
  <c r="X7484" i="55"/>
  <c r="Z7484" i="55"/>
  <c r="X7480" i="55"/>
  <c r="Z7480" i="55"/>
  <c r="X7476" i="55"/>
  <c r="Z7476" i="55"/>
  <c r="X7472" i="55"/>
  <c r="Z7472" i="55"/>
  <c r="X7468" i="55"/>
  <c r="Z7468" i="55"/>
  <c r="X7464" i="55"/>
  <c r="Z7464" i="55"/>
  <c r="X7460" i="55"/>
  <c r="Z7460" i="55"/>
  <c r="Z7641" i="55"/>
  <c r="X7597" i="55"/>
  <c r="Z7513" i="55"/>
  <c r="X10200" i="55"/>
  <c r="X10196" i="55"/>
  <c r="X10192" i="55"/>
  <c r="X10188" i="55"/>
  <c r="X10184" i="55"/>
  <c r="X10180" i="55"/>
  <c r="X10176" i="55"/>
  <c r="X10172" i="55"/>
  <c r="X10168" i="55"/>
  <c r="X10164" i="55"/>
  <c r="X10160" i="55"/>
  <c r="X10156" i="55"/>
  <c r="X10152" i="55"/>
  <c r="X10148" i="55"/>
  <c r="X10144" i="55"/>
  <c r="X10140" i="55"/>
  <c r="X10136" i="55"/>
  <c r="X10132" i="55"/>
  <c r="X10128" i="55"/>
  <c r="X10124" i="55"/>
  <c r="X10120" i="55"/>
  <c r="X10116" i="55"/>
  <c r="X10112" i="55"/>
  <c r="X10108" i="55"/>
  <c r="X10104" i="55"/>
  <c r="X10100" i="55"/>
  <c r="X10096" i="55"/>
  <c r="X10092" i="55"/>
  <c r="X10088" i="55"/>
  <c r="X10084" i="55"/>
  <c r="X10082" i="55"/>
  <c r="X10080" i="55"/>
  <c r="X10076" i="55"/>
  <c r="X10072" i="55"/>
  <c r="X10068" i="55"/>
  <c r="X10064" i="55"/>
  <c r="X10060" i="55"/>
  <c r="X10056" i="55"/>
  <c r="X10052" i="55"/>
  <c r="X10048" i="55"/>
  <c r="X10044" i="55"/>
  <c r="X10040" i="55"/>
  <c r="X10036" i="55"/>
  <c r="X10032" i="55"/>
  <c r="X10028" i="55"/>
  <c r="X10024" i="55"/>
  <c r="X10020" i="55"/>
  <c r="X10016" i="55"/>
  <c r="X10012" i="55"/>
  <c r="X10008" i="55"/>
  <c r="X10004" i="55"/>
  <c r="X10000" i="55"/>
  <c r="X9996" i="55"/>
  <c r="X9992" i="55"/>
  <c r="X9988" i="55"/>
  <c r="X9984" i="55"/>
  <c r="X9980" i="55"/>
  <c r="X9976" i="55"/>
  <c r="X9972" i="55"/>
  <c r="X9968" i="55"/>
  <c r="X9959" i="55"/>
  <c r="X9958" i="55"/>
  <c r="X9954" i="55"/>
  <c r="X9950" i="55"/>
  <c r="X9947" i="55"/>
  <c r="X9944" i="55"/>
  <c r="X9939" i="55"/>
  <c r="X9936" i="55"/>
  <c r="X9935" i="55"/>
  <c r="X9932" i="55"/>
  <c r="X9931" i="55"/>
  <c r="X9928" i="55"/>
  <c r="X9923" i="55"/>
  <c r="X9922" i="55"/>
  <c r="X9919" i="55"/>
  <c r="X9912" i="55"/>
  <c r="X9908" i="55"/>
  <c r="X9905" i="55"/>
  <c r="X9900" i="55"/>
  <c r="X9897" i="55"/>
  <c r="X9896" i="55"/>
  <c r="X9892" i="55"/>
  <c r="X9889" i="55"/>
  <c r="X9888" i="55"/>
  <c r="X9881" i="55"/>
  <c r="X9880" i="55"/>
  <c r="X9876" i="55"/>
  <c r="X9873" i="55"/>
  <c r="X9872" i="55"/>
  <c r="X9578" i="55"/>
  <c r="X9502" i="55"/>
  <c r="X9426" i="55"/>
  <c r="X9330" i="55"/>
  <c r="X9262" i="55"/>
  <c r="X9182" i="55"/>
  <c r="X9114" i="55"/>
  <c r="X9034" i="55"/>
  <c r="X8954" i="55"/>
  <c r="X8882" i="55"/>
  <c r="X8814" i="55"/>
  <c r="Z7960" i="55"/>
  <c r="Z7944" i="55"/>
  <c r="Z7928" i="55"/>
  <c r="Z7912" i="55"/>
  <c r="Z7880" i="55"/>
  <c r="Z7864" i="55"/>
  <c r="Z7848" i="55"/>
  <c r="Z7832" i="55"/>
  <c r="Z7800" i="55"/>
  <c r="Z7784" i="55"/>
  <c r="Z7768" i="55"/>
  <c r="Z7752" i="55"/>
  <c r="Z7734" i="55"/>
  <c r="Z7720" i="55"/>
  <c r="Z7706" i="55"/>
  <c r="Z7690" i="55"/>
  <c r="Z7670" i="55"/>
  <c r="Z7654" i="55"/>
  <c r="Z7638" i="55"/>
  <c r="Z7618" i="55"/>
  <c r="Z7602" i="55"/>
  <c r="X7582" i="55"/>
  <c r="X7566" i="55"/>
  <c r="X7550" i="55"/>
  <c r="X7534" i="55"/>
  <c r="X7526" i="55"/>
  <c r="X7518" i="55"/>
  <c r="X7506" i="55"/>
  <c r="Z7498" i="55"/>
  <c r="X7482" i="55"/>
  <c r="Z7474" i="55"/>
  <c r="Z7458" i="55"/>
  <c r="Z7456" i="55"/>
  <c r="Z7452" i="55"/>
  <c r="Z7450" i="55"/>
  <c r="Z7448" i="55"/>
  <c r="Z7444" i="55"/>
  <c r="Z7442" i="55"/>
  <c r="Z7440" i="55"/>
  <c r="Z7436" i="55"/>
  <c r="Z7434" i="55"/>
  <c r="Z7432" i="55"/>
  <c r="Z7428" i="55"/>
  <c r="Z7426" i="55"/>
  <c r="Z7424" i="55"/>
  <c r="Z7420" i="55"/>
  <c r="Z7418" i="55"/>
  <c r="Z7416" i="55"/>
  <c r="Z7412" i="55"/>
  <c r="Z7410" i="55"/>
  <c r="Z7408" i="55"/>
  <c r="Z7404" i="55"/>
  <c r="Z7402" i="55"/>
  <c r="Z7400" i="55"/>
  <c r="Z7396" i="55"/>
  <c r="Z7394" i="55"/>
  <c r="Z7392" i="55"/>
  <c r="Z7388" i="55"/>
  <c r="Z7386" i="55"/>
  <c r="Z7384" i="55"/>
  <c r="Z7380" i="55"/>
  <c r="Z7378" i="55"/>
  <c r="Z7376" i="55"/>
  <c r="Z7372" i="55"/>
  <c r="Z7370" i="55"/>
  <c r="Z7368" i="55"/>
  <c r="Z7364" i="55"/>
  <c r="Z7362" i="55"/>
  <c r="Z7360" i="55"/>
  <c r="Z7356" i="55"/>
  <c r="Z7354" i="55"/>
  <c r="Z7352" i="55"/>
  <c r="Z7348" i="55"/>
  <c r="Z7346" i="55"/>
  <c r="Z7344" i="55"/>
  <c r="Z7340" i="55"/>
  <c r="Z7338" i="55"/>
  <c r="Z7336" i="55"/>
  <c r="Z7332" i="55"/>
  <c r="Z7330" i="55"/>
  <c r="Z7328" i="55"/>
  <c r="Z7324" i="55"/>
  <c r="Z7322" i="55"/>
  <c r="Z7320" i="55"/>
  <c r="Z7316" i="55"/>
  <c r="Z7314" i="55"/>
  <c r="Z7312" i="55"/>
  <c r="Z7308" i="55"/>
  <c r="Z7306" i="55"/>
  <c r="Z7304" i="55"/>
  <c r="Z7300" i="55"/>
  <c r="Z7298" i="55"/>
  <c r="Z7296" i="55"/>
  <c r="Z7292" i="55"/>
  <c r="Z7290" i="55"/>
  <c r="Z7288" i="55"/>
  <c r="Z7284" i="55"/>
  <c r="Z7282" i="55"/>
  <c r="Z7280" i="55"/>
  <c r="Z7276" i="55"/>
  <c r="Z7274" i="55"/>
  <c r="Z7272" i="55"/>
  <c r="Z7268" i="55"/>
  <c r="Z7266" i="55"/>
  <c r="Z7264" i="55"/>
  <c r="Z7260" i="55"/>
  <c r="Z7258" i="55"/>
  <c r="Z7256" i="55"/>
  <c r="Z7252" i="55"/>
  <c r="Z7250" i="55"/>
  <c r="Z7248" i="55"/>
  <c r="Z7244" i="55"/>
  <c r="Z7242" i="55"/>
  <c r="Z7240" i="55"/>
  <c r="Z7236" i="55"/>
  <c r="Z7234" i="55"/>
  <c r="Z7232" i="55"/>
  <c r="Z7228" i="55"/>
  <c r="Z7226" i="55"/>
  <c r="Z7224" i="55"/>
  <c r="Z7220" i="55"/>
  <c r="Z7218" i="55"/>
  <c r="Z7216" i="55"/>
  <c r="Z7212" i="55"/>
  <c r="Z7210" i="55"/>
  <c r="Z7208" i="55"/>
  <c r="Z7204" i="55"/>
  <c r="Z7202" i="55"/>
  <c r="Z7200" i="55"/>
  <c r="Z7196" i="55"/>
  <c r="Z7194" i="55"/>
  <c r="Z7192" i="55"/>
  <c r="Z7188" i="55"/>
  <c r="Z7186" i="55"/>
  <c r="Z7184" i="55"/>
  <c r="Z7180" i="55"/>
  <c r="Z7178" i="55"/>
  <c r="Z7176" i="55"/>
  <c r="Z7172" i="55"/>
  <c r="Z7170" i="55"/>
  <c r="Z7168" i="55"/>
  <c r="Z7164" i="55"/>
  <c r="Z7162" i="55"/>
  <c r="Z7160" i="55"/>
  <c r="Z7156" i="55"/>
  <c r="Z7154" i="55"/>
  <c r="Z7152" i="55"/>
  <c r="Z7148" i="55"/>
  <c r="Z7146" i="55"/>
  <c r="Z7144" i="55"/>
  <c r="Z7140" i="55"/>
  <c r="Z7138" i="55"/>
  <c r="Z7136" i="55"/>
  <c r="Z7132" i="55"/>
  <c r="Z7130" i="55"/>
  <c r="Z7128" i="55"/>
  <c r="Z7124" i="55"/>
  <c r="Z7122" i="55"/>
  <c r="Z7120" i="55"/>
  <c r="Z7116" i="55"/>
  <c r="Z7114" i="55"/>
  <c r="Z7112" i="55"/>
  <c r="Z7108" i="55"/>
  <c r="Z7106" i="55"/>
  <c r="Z7104" i="55"/>
  <c r="Z7102" i="55"/>
  <c r="Z7100" i="55"/>
  <c r="Z7098" i="55"/>
  <c r="Z7096" i="55"/>
  <c r="Z7094" i="55"/>
  <c r="Z7092" i="55"/>
  <c r="Z7090" i="55"/>
  <c r="Z7088" i="55"/>
  <c r="Z7086" i="55"/>
  <c r="Z7084" i="55"/>
  <c r="Z7082" i="55"/>
  <c r="Z7080" i="55"/>
  <c r="Z7078" i="55"/>
  <c r="Z7076" i="55"/>
  <c r="Z7074" i="55"/>
  <c r="Z7072" i="55"/>
  <c r="Z7070" i="55"/>
  <c r="Z7068" i="55"/>
  <c r="Z7066" i="55"/>
  <c r="Z7064" i="55"/>
  <c r="Z7062" i="55"/>
  <c r="Z7060" i="55"/>
  <c r="Z7058" i="55"/>
  <c r="Z7056" i="55"/>
  <c r="Z7054" i="55"/>
  <c r="Z7052" i="55"/>
  <c r="Z7050" i="55"/>
  <c r="Z7048" i="55"/>
  <c r="Z7046" i="55"/>
  <c r="Z7044" i="55"/>
  <c r="Z7042" i="55"/>
  <c r="Z7040" i="55"/>
  <c r="Z7038" i="55"/>
  <c r="Z7036" i="55"/>
  <c r="Z7034" i="55"/>
  <c r="Z7032" i="55"/>
  <c r="Z7030" i="55"/>
  <c r="Z7028" i="55"/>
  <c r="Z7026" i="55"/>
  <c r="Z7024" i="55"/>
  <c r="Z7022" i="55"/>
  <c r="Z7020" i="55"/>
  <c r="Z7018" i="55"/>
  <c r="Z7016" i="55"/>
  <c r="Z7014" i="55"/>
  <c r="Z7012" i="55"/>
  <c r="Z7010" i="55"/>
  <c r="Z7008" i="55"/>
  <c r="Z7006" i="55"/>
  <c r="Z7004" i="55"/>
  <c r="Z7002" i="55"/>
  <c r="Z7000" i="55"/>
  <c r="Z6998" i="55"/>
  <c r="Z6996" i="55"/>
  <c r="Z6994" i="55"/>
  <c r="Z6992" i="55"/>
  <c r="Z6990" i="55"/>
  <c r="Z6988" i="55"/>
  <c r="Z6986" i="55"/>
  <c r="Z6984" i="55"/>
  <c r="Z6982" i="55"/>
  <c r="Z6980" i="55"/>
  <c r="Z6978" i="55"/>
  <c r="Z6976" i="55"/>
  <c r="Z6974" i="55"/>
  <c r="Z6972" i="55"/>
  <c r="Z6970" i="55"/>
  <c r="Z6968" i="55"/>
  <c r="Z6966" i="55"/>
  <c r="Z6964" i="55"/>
  <c r="Z6962" i="55"/>
  <c r="Z6960" i="55"/>
  <c r="Z6958" i="55"/>
  <c r="Z6956" i="55"/>
  <c r="Z6954" i="55"/>
  <c r="Z6952" i="55"/>
  <c r="Z6950" i="55"/>
  <c r="Z6948" i="55"/>
  <c r="Z6946" i="55"/>
  <c r="Z6944" i="55"/>
  <c r="Z6942" i="55"/>
  <c r="Z6940" i="55"/>
  <c r="Z6938" i="55"/>
  <c r="Z6936" i="55"/>
  <c r="Z6934" i="55"/>
  <c r="Z6932" i="55"/>
  <c r="Z6930" i="55"/>
  <c r="Z6928" i="55"/>
  <c r="Z6926" i="55"/>
  <c r="Z6924" i="55"/>
  <c r="Z6922" i="55"/>
  <c r="Z6920" i="55"/>
  <c r="Z6918" i="55"/>
  <c r="Z6916" i="55"/>
  <c r="Z6914" i="55"/>
  <c r="Z6912" i="55"/>
  <c r="Z6910" i="55"/>
  <c r="Z6908" i="55"/>
  <c r="Z6906" i="55"/>
  <c r="Z6904" i="55"/>
  <c r="Z6902" i="55"/>
  <c r="Z6900" i="55"/>
  <c r="Z6898" i="55"/>
  <c r="Z6896" i="55"/>
  <c r="Z6894" i="55"/>
  <c r="Z6892" i="55"/>
  <c r="Z6890" i="55"/>
  <c r="Z6888" i="55"/>
  <c r="Z6886" i="55"/>
  <c r="Z6884" i="55"/>
  <c r="Z6882" i="55"/>
  <c r="Z6880" i="55"/>
  <c r="Z6878" i="55"/>
  <c r="Z6876" i="55"/>
  <c r="Z6874" i="55"/>
  <c r="Z6872" i="55"/>
  <c r="Z6870" i="55"/>
  <c r="Z6868" i="55"/>
  <c r="Z6866" i="55"/>
  <c r="Z6864" i="55"/>
  <c r="Z6862" i="55"/>
  <c r="Z6860" i="55"/>
  <c r="Z6858" i="55"/>
  <c r="Z6856" i="55"/>
  <c r="Z6854" i="55"/>
  <c r="Z6852" i="55"/>
  <c r="Z6850" i="55"/>
  <c r="Z6848" i="55"/>
  <c r="Z6846" i="55"/>
  <c r="Z6844" i="55"/>
  <c r="Z6842" i="55"/>
  <c r="Z6840" i="55"/>
  <c r="Z6838" i="55"/>
  <c r="Z6836" i="55"/>
  <c r="Z6834" i="55"/>
  <c r="Z6832" i="55"/>
  <c r="Z6830" i="55"/>
  <c r="Z6828" i="55"/>
  <c r="Z6826" i="55"/>
  <c r="Z6824" i="55"/>
  <c r="Z6822" i="55"/>
  <c r="Z6820" i="55"/>
  <c r="Z6818" i="55"/>
  <c r="Z6816" i="55"/>
  <c r="Z6814" i="55"/>
  <c r="Z6812" i="55"/>
  <c r="Z6810" i="55"/>
  <c r="Z6808" i="55"/>
  <c r="Z6806" i="55"/>
  <c r="Z6804" i="55"/>
  <c r="Z6802" i="55"/>
  <c r="Z6800" i="55"/>
  <c r="Z6798" i="55"/>
  <c r="Z6796" i="55"/>
  <c r="Z6794" i="55"/>
  <c r="Z6792" i="55"/>
  <c r="Z6790" i="55"/>
  <c r="Z6788" i="55"/>
  <c r="Z6786" i="55"/>
  <c r="Z6784" i="55"/>
  <c r="Z6782" i="55"/>
  <c r="Z6780" i="55"/>
  <c r="Z6778" i="55"/>
  <c r="Z6776" i="55"/>
  <c r="Z6774" i="55"/>
  <c r="Z6772" i="55"/>
  <c r="Z6770" i="55"/>
  <c r="Z6768" i="55"/>
  <c r="Z6766" i="55"/>
  <c r="Z6764" i="55"/>
  <c r="Z6762" i="55"/>
  <c r="Z6760" i="55"/>
  <c r="Z6758" i="55"/>
  <c r="Z6756" i="55"/>
  <c r="Z6754" i="55"/>
  <c r="Z6752" i="55"/>
  <c r="Z6750" i="55"/>
  <c r="Z6748" i="55"/>
  <c r="Z6746" i="55"/>
  <c r="Z6744" i="55"/>
  <c r="Z6742" i="55"/>
  <c r="Z6740" i="55"/>
  <c r="Z6738" i="55"/>
  <c r="Z6736" i="55"/>
  <c r="Z6734" i="55"/>
  <c r="Z6732" i="55"/>
  <c r="Z6730" i="55"/>
  <c r="Z6728" i="55"/>
  <c r="Z6726" i="55"/>
  <c r="Z6724" i="55"/>
  <c r="Z6722" i="55"/>
  <c r="Z6720" i="55"/>
  <c r="Z6718" i="55"/>
  <c r="Z6716" i="55"/>
  <c r="Z6714" i="55"/>
  <c r="Z6712" i="55"/>
  <c r="Z6710" i="55"/>
  <c r="Z6708" i="55"/>
  <c r="Z6706" i="55"/>
  <c r="Z6704" i="55"/>
  <c r="Z6702" i="55"/>
  <c r="Z6700" i="55"/>
  <c r="Z6698" i="55"/>
  <c r="Z6696" i="55"/>
  <c r="Z6694" i="55"/>
  <c r="Z6692" i="55"/>
  <c r="Z6690" i="55"/>
  <c r="Z6688" i="55"/>
  <c r="Z6686" i="55"/>
  <c r="Z6684" i="55"/>
  <c r="Z6682" i="55"/>
  <c r="Z6680" i="55"/>
  <c r="Z6678" i="55"/>
  <c r="Z6676" i="55"/>
  <c r="Z6674" i="55"/>
  <c r="Z6672" i="55"/>
  <c r="Z6670" i="55"/>
  <c r="Z6668" i="55"/>
  <c r="Z6666" i="55"/>
  <c r="Z6664" i="55"/>
  <c r="Z6662" i="55"/>
  <c r="Z6660" i="55"/>
  <c r="Z6658" i="55"/>
  <c r="Z6656" i="55"/>
  <c r="Z6654" i="55"/>
  <c r="Z6652" i="55"/>
  <c r="Z6650" i="55"/>
  <c r="Z6648" i="55"/>
  <c r="Z6646" i="55"/>
  <c r="Z6644" i="55"/>
  <c r="Z6642" i="55"/>
  <c r="Z6640" i="55"/>
  <c r="Z6638" i="55"/>
  <c r="Z6636" i="55"/>
  <c r="Z6634" i="55"/>
  <c r="Z6632" i="55"/>
  <c r="Z6630" i="55"/>
  <c r="Z6628" i="55"/>
  <c r="Z6626" i="55"/>
  <c r="Z6624" i="55"/>
  <c r="Z6622" i="55"/>
  <c r="Z6620" i="55"/>
  <c r="Z6618" i="55"/>
  <c r="Z6616" i="55"/>
  <c r="Z6614" i="55"/>
  <c r="Z6612" i="55"/>
  <c r="Z6610" i="55"/>
  <c r="Z6608" i="55"/>
  <c r="Z6606" i="55"/>
  <c r="Z6604" i="55"/>
  <c r="Z6602" i="55"/>
  <c r="Z6600" i="55"/>
  <c r="Z6598" i="55"/>
  <c r="Z6596" i="55"/>
  <c r="Z6594" i="55"/>
  <c r="Z6592" i="55"/>
  <c r="Z6590" i="55"/>
  <c r="Z6588" i="55"/>
  <c r="Z6586" i="55"/>
  <c r="Z6584" i="55"/>
  <c r="Z6582" i="55"/>
  <c r="Z6580" i="55"/>
  <c r="Z6578" i="55"/>
  <c r="Z6576" i="55"/>
  <c r="Z6574" i="55"/>
  <c r="Z6572" i="55"/>
  <c r="Z6570" i="55"/>
  <c r="Z6568" i="55"/>
  <c r="Z6566" i="55"/>
  <c r="Z6564" i="55"/>
  <c r="Z6562" i="55"/>
  <c r="Z6560" i="55"/>
  <c r="Z6558" i="55"/>
  <c r="Z6556" i="55"/>
  <c r="Z6554" i="55"/>
  <c r="Z6552" i="55"/>
  <c r="Z6550" i="55"/>
  <c r="Z6548" i="55"/>
  <c r="Z6546" i="55"/>
  <c r="Z6544" i="55"/>
  <c r="Z6542" i="55"/>
  <c r="Z6540" i="55"/>
  <c r="Z6538" i="55"/>
  <c r="Z6536" i="55"/>
  <c r="Z6534" i="55"/>
  <c r="Z6532" i="55"/>
  <c r="Z6530" i="55"/>
  <c r="Z6528" i="55"/>
  <c r="Z6526" i="55"/>
  <c r="Z6524" i="55"/>
  <c r="Z6522" i="55"/>
  <c r="Z6520" i="55"/>
  <c r="Z6518" i="55"/>
  <c r="Z6516" i="55"/>
  <c r="Z6514" i="55"/>
  <c r="Z6512" i="55"/>
  <c r="Z6510" i="55"/>
  <c r="Z6508" i="55"/>
  <c r="Z6506" i="55"/>
  <c r="Z6504" i="55"/>
  <c r="Z6502" i="55"/>
  <c r="Z6500" i="55"/>
  <c r="Z6498" i="55"/>
  <c r="Z6496" i="55"/>
  <c r="Z6494" i="55"/>
  <c r="Z6492" i="55"/>
  <c r="Z6490" i="55"/>
  <c r="Z6488" i="55"/>
  <c r="Z6486" i="55"/>
  <c r="Z6484" i="55"/>
  <c r="Z6482" i="55"/>
  <c r="Z6480" i="55"/>
  <c r="Z6478" i="55"/>
  <c r="Z6476" i="55"/>
  <c r="Z6474" i="55"/>
  <c r="Z6472" i="55"/>
  <c r="Z6470" i="55"/>
  <c r="Z6468" i="55"/>
  <c r="Z6466" i="55"/>
  <c r="Z6464" i="55"/>
  <c r="Z6462" i="55"/>
  <c r="Z6460" i="55"/>
  <c r="Z6458" i="55"/>
  <c r="Z6456" i="55"/>
  <c r="Z6454" i="55"/>
  <c r="Z6452" i="55"/>
  <c r="Z6450" i="55"/>
  <c r="Z6448" i="55"/>
  <c r="Z6446" i="55"/>
  <c r="Z6444" i="55"/>
  <c r="Z6442" i="55"/>
  <c r="Z6440" i="55"/>
  <c r="Z6438" i="55"/>
  <c r="Z6436" i="55"/>
  <c r="Z6434" i="55"/>
  <c r="Z6432" i="55"/>
  <c r="Z6430" i="55"/>
  <c r="Z6428" i="55"/>
  <c r="Z6426" i="55"/>
  <c r="Z6424" i="55"/>
  <c r="Z6422" i="55"/>
  <c r="Z6420" i="55"/>
  <c r="Z6418" i="55"/>
  <c r="Z6416" i="55"/>
  <c r="Z6414" i="55"/>
  <c r="Z6412" i="55"/>
  <c r="Z6410" i="55"/>
  <c r="Z6408" i="55"/>
  <c r="Z6406" i="55"/>
  <c r="Z6404" i="55"/>
  <c r="Z6402" i="55"/>
  <c r="Z6400" i="55"/>
  <c r="Z6398" i="55"/>
  <c r="Z6396" i="55"/>
  <c r="Z6394" i="55"/>
  <c r="Z6392" i="55"/>
  <c r="Z6390" i="55"/>
  <c r="Z6388" i="55"/>
  <c r="Z6386" i="55"/>
  <c r="Z6384" i="55"/>
  <c r="Z6382" i="55"/>
  <c r="Z6380" i="55"/>
  <c r="Z6378" i="55"/>
  <c r="Z6376" i="55"/>
  <c r="Z6374" i="55"/>
  <c r="Z6372" i="55"/>
  <c r="Z6370" i="55"/>
  <c r="Z6368" i="55"/>
  <c r="Z6366" i="55"/>
  <c r="Z6364" i="55"/>
  <c r="Z6362" i="55"/>
  <c r="Z6360" i="55"/>
  <c r="Z6358" i="55"/>
  <c r="Z6356" i="55"/>
  <c r="Z6354" i="55"/>
  <c r="Z6350" i="55"/>
  <c r="Z6348" i="55"/>
  <c r="Z6346" i="55"/>
  <c r="Z6342" i="55"/>
  <c r="Z6340" i="55"/>
  <c r="Z6338" i="55"/>
  <c r="Z6336" i="55"/>
  <c r="Z6334" i="55"/>
  <c r="Z6332" i="55"/>
  <c r="Z6330" i="55"/>
  <c r="Z6328" i="55"/>
  <c r="Z6326" i="55"/>
  <c r="Z6324" i="55"/>
  <c r="Z6322" i="55"/>
  <c r="Z6320" i="55"/>
  <c r="Z6318" i="55"/>
  <c r="Z6316" i="55"/>
  <c r="Z6314" i="55"/>
  <c r="Z6312" i="55"/>
  <c r="Z6310" i="55"/>
  <c r="Z6308" i="55"/>
  <c r="Z6306" i="55"/>
  <c r="Z6304" i="55"/>
  <c r="Z6302" i="55"/>
  <c r="Z6300" i="55"/>
  <c r="Z6298" i="55"/>
  <c r="Z6296" i="55"/>
  <c r="Z6199" i="55"/>
  <c r="Z6195" i="55"/>
  <c r="Z6191" i="55"/>
  <c r="Z7509" i="55"/>
  <c r="Z7507" i="55"/>
  <c r="Z7503" i="55"/>
  <c r="Z7501" i="55"/>
  <c r="Z7499" i="55"/>
  <c r="Z7495" i="55"/>
  <c r="Z7493" i="55"/>
  <c r="Z7487" i="55"/>
  <c r="Z7485" i="55"/>
  <c r="Z7483" i="55"/>
  <c r="Z7477" i="55"/>
  <c r="Z7475" i="55"/>
  <c r="Z7471" i="55"/>
  <c r="Z7469" i="55"/>
  <c r="Z7467" i="55"/>
  <c r="Z7463" i="55"/>
  <c r="Z7461" i="55"/>
  <c r="Z7457" i="55"/>
  <c r="Z7455" i="55"/>
  <c r="Z7453" i="55"/>
  <c r="Z7449" i="55"/>
  <c r="Z7447" i="55"/>
  <c r="Z7445" i="55"/>
  <c r="Z7441" i="55"/>
  <c r="Z7439" i="55"/>
  <c r="Z7437" i="55"/>
  <c r="Z7433" i="55"/>
  <c r="Z7431" i="55"/>
  <c r="Z7429" i="55"/>
  <c r="Z7425" i="55"/>
  <c r="Z7423" i="55"/>
  <c r="Z7421" i="55"/>
  <c r="Z7417" i="55"/>
  <c r="Z7415" i="55"/>
  <c r="Z7413" i="55"/>
  <c r="Z7409" i="55"/>
  <c r="Z7407" i="55"/>
  <c r="Z7405" i="55"/>
  <c r="Z7401" i="55"/>
  <c r="Z7399" i="55"/>
  <c r="Z7397" i="55"/>
  <c r="Z7393" i="55"/>
  <c r="Z7391" i="55"/>
  <c r="Z7389" i="55"/>
  <c r="Z7385" i="55"/>
  <c r="Z7383" i="55"/>
  <c r="Z7381" i="55"/>
  <c r="Z7377" i="55"/>
  <c r="Z7375" i="55"/>
  <c r="Z7373" i="55"/>
  <c r="Z7369" i="55"/>
  <c r="Z7367" i="55"/>
  <c r="Z7365" i="55"/>
  <c r="Z7361" i="55"/>
  <c r="Z7359" i="55"/>
  <c r="Z7357" i="55"/>
  <c r="Z7353" i="55"/>
  <c r="Z7351" i="55"/>
  <c r="Z7349" i="55"/>
  <c r="Z7345" i="55"/>
  <c r="Z7343" i="55"/>
  <c r="Z7341" i="55"/>
  <c r="Z7337" i="55"/>
  <c r="Z7335" i="55"/>
  <c r="Z7333" i="55"/>
  <c r="Z7329" i="55"/>
  <c r="Z7327" i="55"/>
  <c r="Z7325" i="55"/>
  <c r="Z7321" i="55"/>
  <c r="Z7319" i="55"/>
  <c r="Z7317" i="55"/>
  <c r="Z7313" i="55"/>
  <c r="Z7311" i="55"/>
  <c r="Z7309" i="55"/>
  <c r="Z7305" i="55"/>
  <c r="Z7303" i="55"/>
  <c r="Z7301" i="55"/>
  <c r="Z7297" i="55"/>
  <c r="Z7295" i="55"/>
  <c r="Z7293" i="55"/>
  <c r="Z7289" i="55"/>
  <c r="Z7287" i="55"/>
  <c r="Z7285" i="55"/>
  <c r="Z7281" i="55"/>
  <c r="Z7279" i="55"/>
  <c r="Z7277" i="55"/>
  <c r="Z7273" i="55"/>
  <c r="Z7271" i="55"/>
  <c r="Z7269" i="55"/>
  <c r="Z7265" i="55"/>
  <c r="Z7263" i="55"/>
  <c r="Z7261" i="55"/>
  <c r="Z7257" i="55"/>
  <c r="Z7255" i="55"/>
  <c r="Z7253" i="55"/>
  <c r="Z7249" i="55"/>
  <c r="Z7247" i="55"/>
  <c r="Z7245" i="55"/>
  <c r="Z7241" i="55"/>
  <c r="Z7239" i="55"/>
  <c r="Z7237" i="55"/>
  <c r="Z7233" i="55"/>
  <c r="Z7231" i="55"/>
  <c r="Z7229" i="55"/>
  <c r="Z7225" i="55"/>
  <c r="Z7223" i="55"/>
  <c r="Z7221" i="55"/>
  <c r="Z7217" i="55"/>
  <c r="Z7215" i="55"/>
  <c r="Z7213" i="55"/>
  <c r="Z7209" i="55"/>
  <c r="Z7207" i="55"/>
  <c r="Z7205" i="55"/>
  <c r="Z7201" i="55"/>
  <c r="Z7199" i="55"/>
  <c r="Z7197" i="55"/>
  <c r="Z7193" i="55"/>
  <c r="Z7191" i="55"/>
  <c r="Z7189" i="55"/>
  <c r="Z7185" i="55"/>
  <c r="Z7183" i="55"/>
  <c r="Z7181" i="55"/>
  <c r="Z7177" i="55"/>
  <c r="Z7175" i="55"/>
  <c r="Z7173" i="55"/>
  <c r="Z7169" i="55"/>
  <c r="Z7167" i="55"/>
  <c r="Z7165" i="55"/>
  <c r="Z7161" i="55"/>
  <c r="Z7159" i="55"/>
  <c r="Z7157" i="55"/>
  <c r="Z7153" i="55"/>
  <c r="Z7151" i="55"/>
  <c r="Z7149" i="55"/>
  <c r="Z7145" i="55"/>
  <c r="Z7143" i="55"/>
  <c r="Z7141" i="55"/>
  <c r="Z7137" i="55"/>
  <c r="Z7135" i="55"/>
  <c r="Z7133" i="55"/>
  <c r="Z7129" i="55"/>
  <c r="Z7127" i="55"/>
  <c r="Z7125" i="55"/>
  <c r="Z7121" i="55"/>
  <c r="Z7119" i="55"/>
  <c r="Z7117" i="55"/>
  <c r="Z7113" i="55"/>
  <c r="Z7111" i="55"/>
  <c r="Z7109" i="55"/>
  <c r="Z7105" i="55"/>
  <c r="Z7103" i="55"/>
  <c r="Z7101" i="55"/>
  <c r="Z7097" i="55"/>
  <c r="Z7095" i="55"/>
  <c r="Z7093" i="55"/>
  <c r="Z7089" i="55"/>
  <c r="Z7087" i="55"/>
  <c r="Z7085" i="55"/>
  <c r="Z7081" i="55"/>
  <c r="Z7079" i="55"/>
  <c r="Z7077" i="55"/>
  <c r="Z7073" i="55"/>
  <c r="Z7071" i="55"/>
  <c r="Z7069" i="55"/>
  <c r="Z7065" i="55"/>
  <c r="Z7063" i="55"/>
  <c r="Z7061" i="55"/>
  <c r="Z7057" i="55"/>
  <c r="Z7055" i="55"/>
  <c r="Z7053" i="55"/>
  <c r="Z7049" i="55"/>
  <c r="Z7047" i="55"/>
  <c r="Z7045" i="55"/>
  <c r="Z7041" i="55"/>
  <c r="Z7039" i="55"/>
  <c r="Z7037" i="55"/>
  <c r="Z7033" i="55"/>
  <c r="Z7031" i="55"/>
  <c r="Z7029" i="55"/>
  <c r="Z7025" i="55"/>
  <c r="Z7023" i="55"/>
  <c r="Z7021" i="55"/>
  <c r="Z7017" i="55"/>
  <c r="Z7015" i="55"/>
  <c r="Z7013" i="55"/>
  <c r="Z7009" i="55"/>
  <c r="Z7007" i="55"/>
  <c r="Z7005" i="55"/>
  <c r="Z7001" i="55"/>
  <c r="Z6999" i="55"/>
  <c r="Z6997" i="55"/>
  <c r="Z6993" i="55"/>
  <c r="Z6991" i="55"/>
  <c r="Z6989" i="55"/>
  <c r="Z6985" i="55"/>
  <c r="Z6983" i="55"/>
  <c r="Z6981" i="55"/>
  <c r="Z6977" i="55"/>
  <c r="Z6975" i="55"/>
  <c r="Z6973" i="55"/>
  <c r="Z6969" i="55"/>
  <c r="Z6967" i="55"/>
  <c r="Z6965" i="55"/>
  <c r="Z6961" i="55"/>
  <c r="Z6959" i="55"/>
  <c r="Z6957" i="55"/>
  <c r="Z6953" i="55"/>
  <c r="Z6951" i="55"/>
  <c r="Z6949" i="55"/>
  <c r="Z6945" i="55"/>
  <c r="Z6943" i="55"/>
  <c r="Z6941" i="55"/>
  <c r="Z6937" i="55"/>
  <c r="Z6935" i="55"/>
  <c r="Z6933" i="55"/>
  <c r="Z6929" i="55"/>
  <c r="Z6927" i="55"/>
  <c r="Z6925" i="55"/>
  <c r="Z6921" i="55"/>
  <c r="Z6919" i="55"/>
  <c r="Z6917" i="55"/>
  <c r="Z6913" i="55"/>
  <c r="Z6911" i="55"/>
  <c r="Z6909" i="55"/>
  <c r="Z6905" i="55"/>
  <c r="Z6903" i="55"/>
  <c r="Z6901" i="55"/>
  <c r="Z6897" i="55"/>
  <c r="Z6895" i="55"/>
  <c r="Z6893" i="55"/>
  <c r="Z6889" i="55"/>
  <c r="Z6887" i="55"/>
  <c r="Z6885" i="55"/>
  <c r="Z6881" i="55"/>
  <c r="Z6879" i="55"/>
  <c r="Z6877" i="55"/>
  <c r="Z6873" i="55"/>
  <c r="Z6871" i="55"/>
  <c r="Z6869" i="55"/>
  <c r="Z6865" i="55"/>
  <c r="Z6863" i="55"/>
  <c r="Z6861" i="55"/>
  <c r="Z6857" i="55"/>
  <c r="Z6855" i="55"/>
  <c r="Z6853" i="55"/>
  <c r="Z6849" i="55"/>
  <c r="Z6847" i="55"/>
  <c r="Z6845" i="55"/>
  <c r="Z6841" i="55"/>
  <c r="Z6839" i="55"/>
  <c r="Z6837" i="55"/>
  <c r="Z6833" i="55"/>
  <c r="Z6831" i="55"/>
  <c r="Z6829" i="55"/>
  <c r="Z6825" i="55"/>
  <c r="Z6823" i="55"/>
  <c r="Z6821" i="55"/>
  <c r="Z6817" i="55"/>
  <c r="Z6815" i="55"/>
  <c r="Z6813" i="55"/>
  <c r="Z6809" i="55"/>
  <c r="Z6807" i="55"/>
  <c r="Z6805" i="55"/>
  <c r="Z6801" i="55"/>
  <c r="Z6799" i="55"/>
  <c r="Z6797" i="55"/>
  <c r="Z6793" i="55"/>
  <c r="Z6791" i="55"/>
  <c r="Z6789" i="55"/>
  <c r="Z6785" i="55"/>
  <c r="Z6783" i="55"/>
  <c r="Z6781" i="55"/>
  <c r="Z6777" i="55"/>
  <c r="Z6775" i="55"/>
  <c r="Z6773" i="55"/>
  <c r="Z6769" i="55"/>
  <c r="Z6767" i="55"/>
  <c r="Z6765" i="55"/>
  <c r="Z6761" i="55"/>
  <c r="Z6759" i="55"/>
  <c r="Z6757" i="55"/>
  <c r="Z6753" i="55"/>
  <c r="Z6751" i="55"/>
  <c r="Z6749" i="55"/>
  <c r="Z6745" i="55"/>
  <c r="Z6743" i="55"/>
  <c r="Z6741" i="55"/>
  <c r="Z6737" i="55"/>
  <c r="Z6735" i="55"/>
  <c r="Z6733" i="55"/>
  <c r="Z6729" i="55"/>
  <c r="Z6727" i="55"/>
  <c r="Z6725" i="55"/>
  <c r="Z6721" i="55"/>
  <c r="Z6719" i="55"/>
  <c r="Z6717" i="55"/>
  <c r="Z6713" i="55"/>
  <c r="Z6711" i="55"/>
  <c r="Z6709" i="55"/>
  <c r="Z6705" i="55"/>
  <c r="Z6703" i="55"/>
  <c r="Z6701" i="55"/>
  <c r="Z6697" i="55"/>
  <c r="Z6695" i="55"/>
  <c r="Z6693" i="55"/>
  <c r="Z6689" i="55"/>
  <c r="Z6687" i="55"/>
  <c r="Z6685" i="55"/>
  <c r="Z6681" i="55"/>
  <c r="Z6679" i="55"/>
  <c r="Z6677" i="55"/>
  <c r="Z6673" i="55"/>
  <c r="Z6671" i="55"/>
  <c r="Z6669" i="55"/>
  <c r="Z6665" i="55"/>
  <c r="Z6663" i="55"/>
  <c r="Z6661" i="55"/>
  <c r="Z6657" i="55"/>
  <c r="Z6655" i="55"/>
  <c r="Z6653" i="55"/>
  <c r="Z6649" i="55"/>
  <c r="Z6647" i="55"/>
  <c r="Z6645" i="55"/>
  <c r="Z6641" i="55"/>
  <c r="Z6639" i="55"/>
  <c r="Z6637" i="55"/>
  <c r="Z6633" i="55"/>
  <c r="Z6631" i="55"/>
  <c r="Z6629" i="55"/>
  <c r="Z6625" i="55"/>
  <c r="Z6623" i="55"/>
  <c r="Z6621" i="55"/>
  <c r="Z6617" i="55"/>
  <c r="Z6615" i="55"/>
  <c r="Z6613" i="55"/>
  <c r="Z6609" i="55"/>
  <c r="Z6607" i="55"/>
  <c r="Z6605" i="55"/>
  <c r="Z6601" i="55"/>
  <c r="Z6599" i="55"/>
  <c r="Z6597" i="55"/>
  <c r="Z6593" i="55"/>
  <c r="Z6591" i="55"/>
  <c r="Z6589" i="55"/>
  <c r="Z6585" i="55"/>
  <c r="Z6583" i="55"/>
  <c r="Z6581" i="55"/>
  <c r="Z6577" i="55"/>
  <c r="Z6575" i="55"/>
  <c r="Z6573" i="55"/>
  <c r="Z6569" i="55"/>
  <c r="Z6567" i="55"/>
  <c r="Z6565" i="55"/>
  <c r="Z6561" i="55"/>
  <c r="Z6559" i="55"/>
  <c r="Z6557" i="55"/>
  <c r="Z6553" i="55"/>
  <c r="Z6551" i="55"/>
  <c r="Z6549" i="55"/>
  <c r="Z6545" i="55"/>
  <c r="Z6543" i="55"/>
  <c r="Z6541" i="55"/>
  <c r="Z6537" i="55"/>
  <c r="Z6535" i="55"/>
  <c r="Z6533" i="55"/>
  <c r="Z6529" i="55"/>
  <c r="Z6527" i="55"/>
  <c r="Z6525" i="55"/>
  <c r="Z6521" i="55"/>
  <c r="Z6519" i="55"/>
  <c r="Z6517" i="55"/>
  <c r="Z6513" i="55"/>
  <c r="Z6511" i="55"/>
  <c r="Z6509" i="55"/>
  <c r="Z6505" i="55"/>
  <c r="Z6503" i="55"/>
  <c r="Z6501" i="55"/>
  <c r="Z6497" i="55"/>
  <c r="Z6495" i="55"/>
  <c r="Z6493" i="55"/>
  <c r="Z6489" i="55"/>
  <c r="Z6487" i="55"/>
  <c r="Z6485" i="55"/>
  <c r="Z6481" i="55"/>
  <c r="Z6479" i="55"/>
  <c r="Z6477" i="55"/>
  <c r="Z6473" i="55"/>
  <c r="Z6471" i="55"/>
  <c r="Z6469" i="55"/>
  <c r="Z6465" i="55"/>
  <c r="Z6463" i="55"/>
  <c r="Z6461" i="55"/>
  <c r="Z6457" i="55"/>
  <c r="Z6455" i="55"/>
  <c r="Z6453" i="55"/>
  <c r="Z6449" i="55"/>
  <c r="Z6447" i="55"/>
  <c r="Z6445" i="55"/>
  <c r="Z6441" i="55"/>
  <c r="Z6439" i="55"/>
  <c r="Z6437" i="55"/>
  <c r="Z6433" i="55"/>
  <c r="Z6431" i="55"/>
  <c r="Z6429" i="55"/>
  <c r="Z6425" i="55"/>
  <c r="Z6423" i="55"/>
  <c r="Z6421" i="55"/>
  <c r="Z6417" i="55"/>
  <c r="Z6415" i="55"/>
  <c r="Z6413" i="55"/>
  <c r="Z6409" i="55"/>
  <c r="Z6407" i="55"/>
  <c r="Z6405" i="55"/>
  <c r="Z6401" i="55"/>
  <c r="Z6399" i="55"/>
  <c r="Z6397" i="55"/>
  <c r="Z6393" i="55"/>
  <c r="Z6391" i="55"/>
  <c r="Z6389" i="55"/>
  <c r="Z6385" i="55"/>
  <c r="Z6383" i="55"/>
  <c r="Z6381" i="55"/>
  <c r="Z6377" i="55"/>
  <c r="Z6375" i="55"/>
  <c r="Z6373" i="55"/>
  <c r="Z6369" i="55"/>
  <c r="Z6367" i="55"/>
  <c r="Z6365" i="55"/>
  <c r="Z6361" i="55"/>
  <c r="Z6359" i="55"/>
  <c r="Z6357" i="55"/>
  <c r="X6179" i="55"/>
  <c r="X6159" i="55"/>
  <c r="X6143" i="55"/>
  <c r="X6119" i="55"/>
  <c r="X6099" i="55"/>
  <c r="X6079" i="55"/>
  <c r="X6059" i="55"/>
  <c r="X6039" i="55"/>
  <c r="X6015" i="55"/>
  <c r="X5991" i="55"/>
  <c r="X5975" i="55"/>
  <c r="X5951" i="55"/>
  <c r="X5927" i="55"/>
  <c r="X5903" i="55"/>
  <c r="X5887" i="55"/>
  <c r="X5871" i="55"/>
  <c r="X5855" i="55"/>
  <c r="X5839" i="55"/>
  <c r="X5823" i="55"/>
  <c r="X5807" i="55"/>
  <c r="X5791" i="55"/>
  <c r="X5776" i="55"/>
  <c r="X5774" i="55"/>
  <c r="X5772" i="55"/>
  <c r="X5770" i="55"/>
  <c r="X5768" i="55"/>
  <c r="X5766" i="55"/>
  <c r="X5764" i="55"/>
  <c r="X5762" i="55"/>
  <c r="X5760" i="55"/>
  <c r="X5758" i="55"/>
  <c r="X5756" i="55"/>
  <c r="X5754" i="55"/>
  <c r="X5752" i="55"/>
  <c r="X5750" i="55"/>
  <c r="X5748" i="55"/>
  <c r="X5746" i="55"/>
  <c r="X5744" i="55"/>
  <c r="X5742" i="55"/>
  <c r="X5740" i="55"/>
  <c r="X5738" i="55"/>
  <c r="X5736" i="55"/>
  <c r="X5734" i="55"/>
  <c r="X5732" i="55"/>
  <c r="X5730" i="55"/>
  <c r="X5728" i="55"/>
  <c r="X5726" i="55"/>
  <c r="X5724" i="55"/>
  <c r="X5722" i="55"/>
  <c r="X5720" i="55"/>
  <c r="X5718" i="55"/>
  <c r="X5716" i="55"/>
  <c r="X5714" i="55"/>
  <c r="X5712" i="55"/>
  <c r="X5710" i="55"/>
  <c r="X5708" i="55"/>
  <c r="X5706" i="55"/>
  <c r="X5704" i="55"/>
  <c r="X5702" i="55"/>
  <c r="X5700" i="55"/>
  <c r="X5698" i="55"/>
  <c r="X5696" i="55"/>
  <c r="X5694" i="55"/>
  <c r="X5692" i="55"/>
  <c r="X5690" i="55"/>
  <c r="X5688" i="55"/>
  <c r="X5686" i="55"/>
  <c r="X5684" i="55"/>
  <c r="X5682" i="55"/>
  <c r="X5680" i="55"/>
  <c r="X5678" i="55"/>
  <c r="X5676" i="55"/>
  <c r="X5674" i="55"/>
  <c r="X5672" i="55"/>
  <c r="X5670" i="55"/>
  <c r="X5668" i="55"/>
  <c r="X5666" i="55"/>
  <c r="X5664" i="55"/>
  <c r="X5662" i="55"/>
  <c r="X5660" i="55"/>
  <c r="X5658" i="55"/>
  <c r="X5656" i="55"/>
  <c r="X5654" i="55"/>
  <c r="X5652" i="55"/>
  <c r="X5650" i="55"/>
  <c r="X5648" i="55"/>
  <c r="X5646" i="55"/>
  <c r="X6201" i="55"/>
  <c r="X6197" i="55"/>
  <c r="X6193" i="55"/>
  <c r="X6189" i="55"/>
  <c r="X6185" i="55"/>
  <c r="X6181" i="55"/>
  <c r="X6177" i="55"/>
  <c r="X6173" i="55"/>
  <c r="X6169" i="55"/>
  <c r="X6165" i="55"/>
  <c r="X6161" i="55"/>
  <c r="X6157" i="55"/>
  <c r="X6153" i="55"/>
  <c r="X6149" i="55"/>
  <c r="X6141" i="55"/>
  <c r="X6137" i="55"/>
  <c r="X6133" i="55"/>
  <c r="X6129" i="55"/>
  <c r="X6125" i="55"/>
  <c r="X6121" i="55"/>
  <c r="X6117" i="55"/>
  <c r="X6113" i="55"/>
  <c r="X6109" i="55"/>
  <c r="X6105" i="55"/>
  <c r="X6101" i="55"/>
  <c r="X6097" i="55"/>
  <c r="X6093" i="55"/>
  <c r="X6089" i="55"/>
  <c r="X6081" i="55"/>
  <c r="X6077" i="55"/>
  <c r="X6073" i="55"/>
  <c r="X6069" i="55"/>
  <c r="X6065" i="55"/>
  <c r="X6061" i="55"/>
  <c r="X6057" i="55"/>
  <c r="X6053" i="55"/>
  <c r="X6049" i="55"/>
  <c r="X6041" i="55"/>
  <c r="X6037" i="55"/>
  <c r="X6033" i="55"/>
  <c r="X6029" i="55"/>
  <c r="X6025" i="55"/>
  <c r="X6021" i="55"/>
  <c r="X6017" i="55"/>
  <c r="X6013" i="55"/>
  <c r="X6009" i="55"/>
  <c r="X6005" i="55"/>
  <c r="X6001" i="55"/>
  <c r="X5997" i="55"/>
  <c r="X5993" i="55"/>
  <c r="X5989" i="55"/>
  <c r="X5985" i="55"/>
  <c r="X5977" i="55"/>
  <c r="X5973" i="55"/>
  <c r="X5969" i="55"/>
  <c r="X5965" i="55"/>
  <c r="X5961" i="55"/>
  <c r="X5957" i="55"/>
  <c r="X5953" i="55"/>
  <c r="X5949" i="55"/>
  <c r="X5945" i="55"/>
  <c r="X5941" i="55"/>
  <c r="X5937" i="55"/>
  <c r="X5933" i="55"/>
  <c r="X5929" i="55"/>
  <c r="X5925" i="55"/>
  <c r="X5921" i="55"/>
  <c r="X5917" i="55"/>
  <c r="X5913" i="55"/>
  <c r="X5909" i="55"/>
  <c r="X5905" i="55"/>
  <c r="X5901" i="55"/>
  <c r="X5897" i="55"/>
  <c r="X5893" i="55"/>
  <c r="X5889" i="55"/>
  <c r="X5885" i="55"/>
  <c r="X5881" i="55"/>
  <c r="X5873" i="55"/>
  <c r="X5869" i="55"/>
  <c r="X5865" i="55"/>
  <c r="X5861" i="55"/>
  <c r="X5857" i="55"/>
  <c r="X5853" i="55"/>
  <c r="X5849" i="55"/>
  <c r="X5845" i="55"/>
  <c r="X5841" i="55"/>
  <c r="X5837" i="55"/>
  <c r="X5833" i="55"/>
  <c r="X5829" i="55"/>
  <c r="X5825" i="55"/>
  <c r="X5821" i="55"/>
  <c r="X5817" i="55"/>
  <c r="X5813" i="55"/>
  <c r="X5809" i="55"/>
  <c r="X5805" i="55"/>
  <c r="X5801" i="55"/>
  <c r="X5797" i="55"/>
  <c r="X5793" i="55"/>
  <c r="X5789" i="55"/>
  <c r="X5785" i="55"/>
  <c r="X5781" i="55"/>
  <c r="X5777" i="55"/>
  <c r="X5775" i="55"/>
  <c r="X5773" i="55"/>
  <c r="X5769" i="55"/>
  <c r="X5767" i="55"/>
  <c r="X5765" i="55"/>
  <c r="X5761" i="55"/>
  <c r="X5759" i="55"/>
  <c r="X5757" i="55"/>
  <c r="X5753" i="55"/>
  <c r="X5751" i="55"/>
  <c r="X5749" i="55"/>
  <c r="X5745" i="55"/>
  <c r="X5743" i="55"/>
  <c r="X5741" i="55"/>
  <c r="X5737" i="55"/>
  <c r="X5735" i="55"/>
  <c r="X5733" i="55"/>
  <c r="X5729" i="55"/>
  <c r="X5727" i="55"/>
  <c r="X5725" i="55"/>
  <c r="X5721" i="55"/>
  <c r="X5719" i="55"/>
  <c r="X5717" i="55"/>
  <c r="X5713" i="55"/>
  <c r="X5711" i="55"/>
  <c r="X5709" i="55"/>
  <c r="X5705" i="55"/>
  <c r="X5703" i="55"/>
  <c r="X5701" i="55"/>
  <c r="X5697" i="55"/>
  <c r="X5695" i="55"/>
  <c r="X5693" i="55"/>
  <c r="X5689" i="55"/>
  <c r="X5687" i="55"/>
  <c r="X5685" i="55"/>
  <c r="X5681" i="55"/>
  <c r="X5679" i="55"/>
  <c r="X5677" i="55"/>
  <c r="X5673" i="55"/>
  <c r="X5671" i="55"/>
  <c r="X5669" i="55"/>
  <c r="X5665" i="55"/>
  <c r="X5663" i="55"/>
  <c r="X5661" i="55"/>
  <c r="X5657" i="55"/>
  <c r="X5655" i="55"/>
  <c r="X5653" i="55"/>
  <c r="X5649" i="55"/>
  <c r="X5647" i="55"/>
  <c r="X5645" i="55"/>
  <c r="Z4489" i="55"/>
  <c r="X4489" i="55"/>
  <c r="Z4487" i="55"/>
  <c r="X4487" i="55"/>
  <c r="Z4473" i="55"/>
  <c r="X4473" i="55"/>
  <c r="Z4471" i="55"/>
  <c r="X4471" i="55"/>
  <c r="Z4457" i="55"/>
  <c r="X4457" i="55"/>
  <c r="Z4455" i="55"/>
  <c r="X4455" i="55"/>
  <c r="Z4441" i="55"/>
  <c r="X4441" i="55"/>
  <c r="Z4439" i="55"/>
  <c r="X4439" i="55"/>
  <c r="Z4425" i="55"/>
  <c r="X4425" i="55"/>
  <c r="Z4423" i="55"/>
  <c r="X4423" i="55"/>
  <c r="Z4409" i="55"/>
  <c r="X4409" i="55"/>
  <c r="Z4407" i="55"/>
  <c r="X4407" i="55"/>
  <c r="Z4393" i="55"/>
  <c r="X4393" i="55"/>
  <c r="Z4391" i="55"/>
  <c r="X4391" i="55"/>
  <c r="Z4377" i="55"/>
  <c r="X4377" i="55"/>
  <c r="Z4375" i="55"/>
  <c r="X4375" i="55"/>
  <c r="Z4361" i="55"/>
  <c r="X4361" i="55"/>
  <c r="Z4359" i="55"/>
  <c r="X4359" i="55"/>
  <c r="Z4345" i="55"/>
  <c r="X4345" i="55"/>
  <c r="Z4343" i="55"/>
  <c r="X4343" i="55"/>
  <c r="Z4329" i="55"/>
  <c r="X4329" i="55"/>
  <c r="Z4327" i="55"/>
  <c r="X4327" i="55"/>
  <c r="Z4313" i="55"/>
  <c r="X4313" i="55"/>
  <c r="Z4311" i="55"/>
  <c r="X4311" i="55"/>
  <c r="Z4297" i="55"/>
  <c r="X4297" i="55"/>
  <c r="Z4295" i="55"/>
  <c r="X4295" i="55"/>
  <c r="Z4281" i="55"/>
  <c r="X4281" i="55"/>
  <c r="Z4279" i="55"/>
  <c r="X4279" i="55"/>
  <c r="Z4265" i="55"/>
  <c r="X4265" i="55"/>
  <c r="Z4263" i="55"/>
  <c r="X4263" i="55"/>
  <c r="Z4249" i="55"/>
  <c r="X4249" i="55"/>
  <c r="Z4247" i="55"/>
  <c r="X4247" i="55"/>
  <c r="Z4233" i="55"/>
  <c r="X4233" i="55"/>
  <c r="Z4231" i="55"/>
  <c r="X4231" i="55"/>
  <c r="Z4217" i="55"/>
  <c r="X4217" i="55"/>
  <c r="Z4215" i="55"/>
  <c r="X4215" i="55"/>
  <c r="Z4201" i="55"/>
  <c r="X4201" i="55"/>
  <c r="Z4199" i="55"/>
  <c r="X4199" i="55"/>
  <c r="Z4185" i="55"/>
  <c r="X4185" i="55"/>
  <c r="Z4183" i="55"/>
  <c r="X4183" i="55"/>
  <c r="Z4169" i="55"/>
  <c r="X4169" i="55"/>
  <c r="Z4167" i="55"/>
  <c r="X4167" i="55"/>
  <c r="Z4153" i="55"/>
  <c r="X4153" i="55"/>
  <c r="Z4151" i="55"/>
  <c r="X4151" i="55"/>
  <c r="Z4137" i="55"/>
  <c r="X4137" i="55"/>
  <c r="Z4135" i="55"/>
  <c r="X4135" i="55"/>
  <c r="X5192" i="55"/>
  <c r="X5188" i="55"/>
  <c r="X5184" i="55"/>
  <c r="X5180" i="55"/>
  <c r="X5176" i="55"/>
  <c r="X5172" i="55"/>
  <c r="X5168" i="55"/>
  <c r="X5164" i="55"/>
  <c r="X5160" i="55"/>
  <c r="X5156" i="55"/>
  <c r="X5152" i="55"/>
  <c r="X5148" i="55"/>
  <c r="X5144" i="55"/>
  <c r="X5140" i="55"/>
  <c r="X5136" i="55"/>
  <c r="X5132" i="55"/>
  <c r="X5128" i="55"/>
  <c r="X5124" i="55"/>
  <c r="X5120" i="55"/>
  <c r="X5116" i="55"/>
  <c r="X5112" i="55"/>
  <c r="X5108" i="55"/>
  <c r="X5104" i="55"/>
  <c r="X5100" i="55"/>
  <c r="X5096" i="55"/>
  <c r="X5092" i="55"/>
  <c r="X5088" i="55"/>
  <c r="X5084" i="55"/>
  <c r="X5080" i="55"/>
  <c r="X5076" i="55"/>
  <c r="X5072" i="55"/>
  <c r="X5068" i="55"/>
  <c r="X5064" i="55"/>
  <c r="X5060" i="55"/>
  <c r="X5056" i="55"/>
  <c r="X5052" i="55"/>
  <c r="X5048" i="55"/>
  <c r="X5044" i="55"/>
  <c r="X5040" i="55"/>
  <c r="X5036" i="55"/>
  <c r="X5032" i="55"/>
  <c r="X5028" i="55"/>
  <c r="X5024" i="55"/>
  <c r="X5020" i="55"/>
  <c r="X5016" i="55"/>
  <c r="X5012" i="55"/>
  <c r="X5008" i="55"/>
  <c r="X5004" i="55"/>
  <c r="X5000" i="55"/>
  <c r="X4996" i="55"/>
  <c r="X4992" i="55"/>
  <c r="X4988" i="55"/>
  <c r="X4984" i="55"/>
  <c r="X4980" i="55"/>
  <c r="X4972" i="55"/>
  <c r="X4968" i="55"/>
  <c r="X4964" i="55"/>
  <c r="X4960" i="55"/>
  <c r="X4956" i="55"/>
  <c r="X4952" i="55"/>
  <c r="X4948" i="55"/>
  <c r="X4944" i="55"/>
  <c r="X4940" i="55"/>
  <c r="X4936" i="55"/>
  <c r="X4932" i="55"/>
  <c r="X4928" i="55"/>
  <c r="X4924" i="55"/>
  <c r="X4920" i="55"/>
  <c r="X4916" i="55"/>
  <c r="X4912" i="55"/>
  <c r="X4908" i="55"/>
  <c r="X4904" i="55"/>
  <c r="X4900" i="55"/>
  <c r="X4896" i="55"/>
  <c r="X4892" i="55"/>
  <c r="X4888" i="55"/>
  <c r="X4884" i="55"/>
  <c r="X4880" i="55"/>
  <c r="X4876" i="55"/>
  <c r="X4872" i="55"/>
  <c r="X4868" i="55"/>
  <c r="X4864" i="55"/>
  <c r="X4860" i="55"/>
  <c r="X4856" i="55"/>
  <c r="X4852" i="55"/>
  <c r="X4848" i="55"/>
  <c r="X4844" i="55"/>
  <c r="X4840" i="55"/>
  <c r="X4836" i="55"/>
  <c r="X4832" i="55"/>
  <c r="X4828" i="55"/>
  <c r="X4824" i="55"/>
  <c r="X4820" i="55"/>
  <c r="X4816" i="55"/>
  <c r="X4812" i="55"/>
  <c r="X4808" i="55"/>
  <c r="X4804" i="55"/>
  <c r="X4800" i="55"/>
  <c r="X4796" i="55"/>
  <c r="X4792" i="55"/>
  <c r="X4788" i="55"/>
  <c r="X4784" i="55"/>
  <c r="X4780" i="55"/>
  <c r="X4776" i="55"/>
  <c r="X4772" i="55"/>
  <c r="X4768" i="55"/>
  <c r="X4764" i="55"/>
  <c r="X4760" i="55"/>
  <c r="X4756" i="55"/>
  <c r="X4752" i="55"/>
  <c r="X4748" i="55"/>
  <c r="X4744" i="55"/>
  <c r="X4740" i="55"/>
  <c r="X4736" i="55"/>
  <c r="X4732" i="55"/>
  <c r="X4728" i="55"/>
  <c r="X4724" i="55"/>
  <c r="X4720" i="55"/>
  <c r="X4716" i="55"/>
  <c r="X4712" i="55"/>
  <c r="X4708" i="55"/>
  <c r="X4704" i="55"/>
  <c r="X4700" i="55"/>
  <c r="X4696" i="55"/>
  <c r="X4692" i="55"/>
  <c r="X4491" i="55"/>
  <c r="Z4477" i="55"/>
  <c r="X4477" i="55"/>
  <c r="X4475" i="55"/>
  <c r="Z4461" i="55"/>
  <c r="X4461" i="55"/>
  <c r="X4459" i="55"/>
  <c r="Z4445" i="55"/>
  <c r="X4445" i="55"/>
  <c r="Z4443" i="55"/>
  <c r="X4443" i="55"/>
  <c r="Z4429" i="55"/>
  <c r="X4429" i="55"/>
  <c r="Z4427" i="55"/>
  <c r="X4427" i="55"/>
  <c r="Z4413" i="55"/>
  <c r="X4413" i="55"/>
  <c r="Z4411" i="55"/>
  <c r="X4411" i="55"/>
  <c r="Z4397" i="55"/>
  <c r="X4397" i="55"/>
  <c r="Z4395" i="55"/>
  <c r="X4395" i="55"/>
  <c r="Z4381" i="55"/>
  <c r="X4381" i="55"/>
  <c r="Z4379" i="55"/>
  <c r="X4379" i="55"/>
  <c r="Z4365" i="55"/>
  <c r="X4365" i="55"/>
  <c r="Z4363" i="55"/>
  <c r="X4363" i="55"/>
  <c r="Z4349" i="55"/>
  <c r="X4349" i="55"/>
  <c r="Z4347" i="55"/>
  <c r="X4347" i="55"/>
  <c r="Z4333" i="55"/>
  <c r="X4333" i="55"/>
  <c r="Z4331" i="55"/>
  <c r="X4331" i="55"/>
  <c r="Z4317" i="55"/>
  <c r="X4317" i="55"/>
  <c r="Z4315" i="55"/>
  <c r="X4315" i="55"/>
  <c r="Z4301" i="55"/>
  <c r="X4301" i="55"/>
  <c r="Z4299" i="55"/>
  <c r="X4299" i="55"/>
  <c r="Z4285" i="55"/>
  <c r="X4285" i="55"/>
  <c r="Z4283" i="55"/>
  <c r="X4283" i="55"/>
  <c r="Z4269" i="55"/>
  <c r="X4269" i="55"/>
  <c r="Z4267" i="55"/>
  <c r="X4267" i="55"/>
  <c r="Z4253" i="55"/>
  <c r="X4253" i="55"/>
  <c r="Z4251" i="55"/>
  <c r="X4251" i="55"/>
  <c r="Z4237" i="55"/>
  <c r="X4237" i="55"/>
  <c r="Z4235" i="55"/>
  <c r="X4235" i="55"/>
  <c r="Z4221" i="55"/>
  <c r="X4221" i="55"/>
  <c r="Z4219" i="55"/>
  <c r="X4219" i="55"/>
  <c r="Z4205" i="55"/>
  <c r="X4205" i="55"/>
  <c r="Z4203" i="55"/>
  <c r="X4203" i="55"/>
  <c r="Z4189" i="55"/>
  <c r="X4189" i="55"/>
  <c r="Z4187" i="55"/>
  <c r="X4187" i="55"/>
  <c r="Z4173" i="55"/>
  <c r="X4173" i="55"/>
  <c r="Z4171" i="55"/>
  <c r="X4171" i="55"/>
  <c r="Z4157" i="55"/>
  <c r="X4157" i="55"/>
  <c r="Z4155" i="55"/>
  <c r="X4155" i="55"/>
  <c r="Z4141" i="55"/>
  <c r="X4141" i="55"/>
  <c r="Z4139" i="55"/>
  <c r="X4139" i="55"/>
  <c r="Z4481" i="55"/>
  <c r="X4481" i="55"/>
  <c r="Z4479" i="55"/>
  <c r="X4479" i="55"/>
  <c r="Z4465" i="55"/>
  <c r="X4465" i="55"/>
  <c r="Z4463" i="55"/>
  <c r="X4463" i="55"/>
  <c r="Z4449" i="55"/>
  <c r="X4449" i="55"/>
  <c r="Z4447" i="55"/>
  <c r="X4447" i="55"/>
  <c r="Z4433" i="55"/>
  <c r="X4433" i="55"/>
  <c r="Z4431" i="55"/>
  <c r="X4431" i="55"/>
  <c r="Z4417" i="55"/>
  <c r="X4417" i="55"/>
  <c r="Z4415" i="55"/>
  <c r="X4415" i="55"/>
  <c r="Z4401" i="55"/>
  <c r="X4401" i="55"/>
  <c r="Z4399" i="55"/>
  <c r="X4399" i="55"/>
  <c r="Z4385" i="55"/>
  <c r="X4385" i="55"/>
  <c r="Z4383" i="55"/>
  <c r="X4383" i="55"/>
  <c r="Z4369" i="55"/>
  <c r="X4369" i="55"/>
  <c r="Z4367" i="55"/>
  <c r="X4367" i="55"/>
  <c r="Z4353" i="55"/>
  <c r="X4353" i="55"/>
  <c r="Z4351" i="55"/>
  <c r="X4351" i="55"/>
  <c r="Z4337" i="55"/>
  <c r="X4337" i="55"/>
  <c r="Z4335" i="55"/>
  <c r="X4335" i="55"/>
  <c r="Z4321" i="55"/>
  <c r="X4321" i="55"/>
  <c r="Z4319" i="55"/>
  <c r="X4319" i="55"/>
  <c r="Z4305" i="55"/>
  <c r="X4305" i="55"/>
  <c r="Z4303" i="55"/>
  <c r="X4303" i="55"/>
  <c r="Z4289" i="55"/>
  <c r="X4289" i="55"/>
  <c r="Z4287" i="55"/>
  <c r="X4287" i="55"/>
  <c r="Z4273" i="55"/>
  <c r="X4273" i="55"/>
  <c r="Z4271" i="55"/>
  <c r="X4271" i="55"/>
  <c r="Z4257" i="55"/>
  <c r="X4257" i="55"/>
  <c r="Z4255" i="55"/>
  <c r="X4255" i="55"/>
  <c r="Z4241" i="55"/>
  <c r="X4241" i="55"/>
  <c r="Z4239" i="55"/>
  <c r="X4239" i="55"/>
  <c r="Z4225" i="55"/>
  <c r="X4225" i="55"/>
  <c r="Z4223" i="55"/>
  <c r="X4223" i="55"/>
  <c r="Z4209" i="55"/>
  <c r="X4209" i="55"/>
  <c r="Z4207" i="55"/>
  <c r="X4207" i="55"/>
  <c r="Z4193" i="55"/>
  <c r="X4193" i="55"/>
  <c r="Z4191" i="55"/>
  <c r="X4191" i="55"/>
  <c r="Z4177" i="55"/>
  <c r="X4177" i="55"/>
  <c r="Z4175" i="55"/>
  <c r="X4175" i="55"/>
  <c r="Z4159" i="55"/>
  <c r="X4159" i="55"/>
  <c r="Z4145" i="55"/>
  <c r="X4145" i="55"/>
  <c r="X4143" i="55"/>
  <c r="X5194" i="55"/>
  <c r="X5190" i="55"/>
  <c r="X5186" i="55"/>
  <c r="X5182" i="55"/>
  <c r="X5178" i="55"/>
  <c r="X5174" i="55"/>
  <c r="X5170" i="55"/>
  <c r="X5166" i="55"/>
  <c r="X5162" i="55"/>
  <c r="X5158" i="55"/>
  <c r="X5154" i="55"/>
  <c r="X5150" i="55"/>
  <c r="X5146" i="55"/>
  <c r="X5142" i="55"/>
  <c r="X5138" i="55"/>
  <c r="X5134" i="55"/>
  <c r="X5130" i="55"/>
  <c r="X5126" i="55"/>
  <c r="X5122" i="55"/>
  <c r="X5118" i="55"/>
  <c r="X5114" i="55"/>
  <c r="X5110" i="55"/>
  <c r="X5106" i="55"/>
  <c r="X5102" i="55"/>
  <c r="X5098" i="55"/>
  <c r="X5094" i="55"/>
  <c r="X5090" i="55"/>
  <c r="X5086" i="55"/>
  <c r="X5082" i="55"/>
  <c r="X5078" i="55"/>
  <c r="X5074" i="55"/>
  <c r="X5070" i="55"/>
  <c r="X5066" i="55"/>
  <c r="X5062" i="55"/>
  <c r="X5058" i="55"/>
  <c r="X5054" i="55"/>
  <c r="X5050" i="55"/>
  <c r="X5046" i="55"/>
  <c r="X5042" i="55"/>
  <c r="X5038" i="55"/>
  <c r="X5034" i="55"/>
  <c r="X5030" i="55"/>
  <c r="X5026" i="55"/>
  <c r="X5022" i="55"/>
  <c r="X5018" i="55"/>
  <c r="X5014" i="55"/>
  <c r="X5010" i="55"/>
  <c r="X5006" i="55"/>
  <c r="X5002" i="55"/>
  <c r="X4998" i="55"/>
  <c r="X4994" i="55"/>
  <c r="X4986" i="55"/>
  <c r="X4982" i="55"/>
  <c r="X4978" i="55"/>
  <c r="X4974" i="55"/>
  <c r="X4970" i="55"/>
  <c r="X4966" i="55"/>
  <c r="X4962" i="55"/>
  <c r="X4958" i="55"/>
  <c r="X4954" i="55"/>
  <c r="X4950" i="55"/>
  <c r="X4946" i="55"/>
  <c r="X4942" i="55"/>
  <c r="X4938" i="55"/>
  <c r="X4934" i="55"/>
  <c r="X4930" i="55"/>
  <c r="X4926" i="55"/>
  <c r="X4918" i="55"/>
  <c r="X4914" i="55"/>
  <c r="X4910" i="55"/>
  <c r="X4906" i="55"/>
  <c r="X4902" i="55"/>
  <c r="X4898" i="55"/>
  <c r="X4894" i="55"/>
  <c r="X4890" i="55"/>
  <c r="X4886" i="55"/>
  <c r="X4882" i="55"/>
  <c r="X4878" i="55"/>
  <c r="X4874" i="55"/>
  <c r="X4870" i="55"/>
  <c r="X4866" i="55"/>
  <c r="X4862" i="55"/>
  <c r="X4858" i="55"/>
  <c r="X4854" i="55"/>
  <c r="X4850" i="55"/>
  <c r="X4846" i="55"/>
  <c r="X4842" i="55"/>
  <c r="X4838" i="55"/>
  <c r="X4834" i="55"/>
  <c r="X4830" i="55"/>
  <c r="X4826" i="55"/>
  <c r="X4822" i="55"/>
  <c r="X4818" i="55"/>
  <c r="X4814" i="55"/>
  <c r="X4810" i="55"/>
  <c r="X4806" i="55"/>
  <c r="X4802" i="55"/>
  <c r="X4798" i="55"/>
  <c r="X4794" i="55"/>
  <c r="X4790" i="55"/>
  <c r="X4786" i="55"/>
  <c r="X4782" i="55"/>
  <c r="X4778" i="55"/>
  <c r="X4774" i="55"/>
  <c r="X4770" i="55"/>
  <c r="X4766" i="55"/>
  <c r="X4762" i="55"/>
  <c r="X4758" i="55"/>
  <c r="X4754" i="55"/>
  <c r="X4750" i="55"/>
  <c r="X4746" i="55"/>
  <c r="X4742" i="55"/>
  <c r="X4738" i="55"/>
  <c r="X4734" i="55"/>
  <c r="X4730" i="55"/>
  <c r="X4726" i="55"/>
  <c r="X4722" i="55"/>
  <c r="X4718" i="55"/>
  <c r="X4714" i="55"/>
  <c r="X4710" i="55"/>
  <c r="X4706" i="55"/>
  <c r="X4702" i="55"/>
  <c r="X4698" i="55"/>
  <c r="X4694" i="55"/>
  <c r="Z4485" i="55"/>
  <c r="X4485" i="55"/>
  <c r="Z4483" i="55"/>
  <c r="X4483" i="55"/>
  <c r="Z4469" i="55"/>
  <c r="X4469" i="55"/>
  <c r="Z4467" i="55"/>
  <c r="X4467" i="55"/>
  <c r="Z4453" i="55"/>
  <c r="X4453" i="55"/>
  <c r="Z4451" i="55"/>
  <c r="X4451" i="55"/>
  <c r="Z4437" i="55"/>
  <c r="X4437" i="55"/>
  <c r="Z4435" i="55"/>
  <c r="X4435" i="55"/>
  <c r="Z4421" i="55"/>
  <c r="X4421" i="55"/>
  <c r="Z4419" i="55"/>
  <c r="X4419" i="55"/>
  <c r="Z4405" i="55"/>
  <c r="X4405" i="55"/>
  <c r="Z4403" i="55"/>
  <c r="X4403" i="55"/>
  <c r="Z4389" i="55"/>
  <c r="X4389" i="55"/>
  <c r="Z4387" i="55"/>
  <c r="X4387" i="55"/>
  <c r="Z4373" i="55"/>
  <c r="X4373" i="55"/>
  <c r="Z4371" i="55"/>
  <c r="X4371" i="55"/>
  <c r="Z4357" i="55"/>
  <c r="X4357" i="55"/>
  <c r="Z4355" i="55"/>
  <c r="X4355" i="55"/>
  <c r="Z4341" i="55"/>
  <c r="X4341" i="55"/>
  <c r="Z4339" i="55"/>
  <c r="X4339" i="55"/>
  <c r="Z4325" i="55"/>
  <c r="X4325" i="55"/>
  <c r="Z4323" i="55"/>
  <c r="X4323" i="55"/>
  <c r="Z4309" i="55"/>
  <c r="X4309" i="55"/>
  <c r="Z4307" i="55"/>
  <c r="X4307" i="55"/>
  <c r="Z4293" i="55"/>
  <c r="X4293" i="55"/>
  <c r="Z4291" i="55"/>
  <c r="X4291" i="55"/>
  <c r="Z4277" i="55"/>
  <c r="X4277" i="55"/>
  <c r="Z4275" i="55"/>
  <c r="X4275" i="55"/>
  <c r="Z4261" i="55"/>
  <c r="X4261" i="55"/>
  <c r="Z4259" i="55"/>
  <c r="X4259" i="55"/>
  <c r="Z4245" i="55"/>
  <c r="X4245" i="55"/>
  <c r="Z4243" i="55"/>
  <c r="X4243" i="55"/>
  <c r="Z4229" i="55"/>
  <c r="X4229" i="55"/>
  <c r="Z4227" i="55"/>
  <c r="X4227" i="55"/>
  <c r="Z4213" i="55"/>
  <c r="X4213" i="55"/>
  <c r="Z4211" i="55"/>
  <c r="X4211" i="55"/>
  <c r="Z4197" i="55"/>
  <c r="X4197" i="55"/>
  <c r="Z4195" i="55"/>
  <c r="X4195" i="55"/>
  <c r="Z4181" i="55"/>
  <c r="X4181" i="55"/>
  <c r="Z4179" i="55"/>
  <c r="X4179" i="55"/>
  <c r="Z4147" i="55"/>
  <c r="Z4133" i="55"/>
  <c r="X4133" i="55"/>
  <c r="Z4131" i="55"/>
  <c r="X4131" i="55"/>
  <c r="X4127" i="55"/>
  <c r="X4123" i="55"/>
  <c r="X4121" i="55"/>
  <c r="X4119" i="55"/>
  <c r="X4117" i="55"/>
  <c r="X4115" i="55"/>
  <c r="X4113" i="55"/>
  <c r="X4111" i="55"/>
  <c r="X4109" i="55"/>
  <c r="X4107" i="55"/>
  <c r="X4105" i="55"/>
  <c r="X4103" i="55"/>
  <c r="X4101" i="55"/>
  <c r="X4099" i="55"/>
  <c r="X4097" i="55"/>
  <c r="X4095" i="55"/>
  <c r="X4093" i="55"/>
  <c r="X4091" i="55"/>
  <c r="X4089" i="55"/>
  <c r="X4087" i="55"/>
  <c r="X4085" i="55"/>
  <c r="X4083" i="55"/>
  <c r="X4081" i="55"/>
  <c r="X4079" i="55"/>
  <c r="X4077" i="55"/>
  <c r="X4075" i="55"/>
  <c r="X4073" i="55"/>
  <c r="X4071" i="55"/>
  <c r="X4069" i="55"/>
  <c r="X4067" i="55"/>
  <c r="X4065" i="55"/>
  <c r="X4063" i="55"/>
  <c r="X4061" i="55"/>
  <c r="X4059" i="55"/>
  <c r="X4057" i="55"/>
  <c r="X4055" i="55"/>
  <c r="X4053" i="55"/>
  <c r="X4051" i="55"/>
  <c r="X4049" i="55"/>
  <c r="X4047" i="55"/>
  <c r="X4045" i="55"/>
  <c r="X4043" i="55"/>
  <c r="X4041" i="55"/>
  <c r="X4039" i="55"/>
  <c r="X4037" i="55"/>
  <c r="X4035" i="55"/>
  <c r="X4033" i="55"/>
  <c r="X4031" i="55"/>
  <c r="X4029" i="55"/>
  <c r="X4027" i="55"/>
  <c r="X4025" i="55"/>
  <c r="X4023" i="55"/>
  <c r="X4021" i="55"/>
  <c r="X4019" i="55"/>
  <c r="X4017" i="55"/>
  <c r="X4015" i="55"/>
  <c r="X4013" i="55"/>
  <c r="X4011" i="55"/>
  <c r="X4009" i="55"/>
  <c r="X4007" i="55"/>
  <c r="X4005" i="55"/>
  <c r="X4003" i="55"/>
  <c r="X4001" i="55"/>
  <c r="X3999" i="55"/>
  <c r="X3997" i="55"/>
  <c r="X3995" i="55"/>
  <c r="X3993" i="55"/>
  <c r="X3991" i="55"/>
  <c r="X3989" i="55"/>
  <c r="X3987" i="55"/>
  <c r="X3985" i="55"/>
  <c r="X3983" i="55"/>
  <c r="X3981" i="55"/>
  <c r="X3979" i="55"/>
  <c r="X3977" i="55"/>
  <c r="X3975" i="55"/>
  <c r="X3973" i="55"/>
  <c r="X3971" i="55"/>
  <c r="X3969" i="55"/>
  <c r="X3967" i="55"/>
  <c r="X3965" i="55"/>
  <c r="X3963" i="55"/>
  <c r="X3961" i="55"/>
  <c r="X3959" i="55"/>
  <c r="X3957" i="55"/>
  <c r="X3955" i="55"/>
  <c r="X3953" i="55"/>
  <c r="X3951" i="55"/>
  <c r="X3949" i="55"/>
  <c r="X3947" i="55"/>
  <c r="X3945" i="55"/>
  <c r="X3943" i="55"/>
  <c r="X3941" i="55"/>
  <c r="X3939" i="55"/>
  <c r="X3937" i="55"/>
  <c r="X3935" i="55"/>
  <c r="X3933" i="55"/>
  <c r="X3931" i="55"/>
  <c r="X3929" i="55"/>
  <c r="X3927" i="55"/>
  <c r="X3925" i="55"/>
  <c r="X3923" i="55"/>
  <c r="X3921" i="55"/>
  <c r="X3919" i="55"/>
  <c r="X3917" i="55"/>
  <c r="X3915" i="55"/>
  <c r="X3913" i="55"/>
  <c r="X3911" i="55"/>
  <c r="X3909" i="55"/>
  <c r="X3907" i="55"/>
  <c r="X3905" i="55"/>
  <c r="X3903" i="55"/>
  <c r="X3901" i="55"/>
  <c r="X3899" i="55"/>
  <c r="X3897" i="55"/>
  <c r="X3895" i="55"/>
  <c r="X3893" i="55"/>
  <c r="X3891" i="55"/>
  <c r="X3889" i="55"/>
  <c r="X3887" i="55"/>
  <c r="X3885" i="55"/>
  <c r="X3883" i="55"/>
  <c r="X3881" i="55"/>
  <c r="X3879" i="55"/>
  <c r="X3877" i="55"/>
  <c r="X3875" i="55"/>
  <c r="X3873" i="55"/>
  <c r="X3871" i="55"/>
  <c r="X3869" i="55"/>
  <c r="X3867" i="55"/>
  <c r="X3865" i="55"/>
  <c r="X3863" i="55"/>
  <c r="X3861" i="55"/>
  <c r="X3859" i="55"/>
  <c r="X3857" i="55"/>
  <c r="X3855" i="55"/>
  <c r="X3853" i="55"/>
  <c r="X3851" i="55"/>
  <c r="X4129" i="55"/>
  <c r="X4125" i="55"/>
  <c r="X4122" i="55"/>
  <c r="X4120" i="55"/>
  <c r="X4118" i="55"/>
  <c r="X4116" i="55"/>
  <c r="X4114" i="55"/>
  <c r="X4112" i="55"/>
  <c r="X4110" i="55"/>
  <c r="X4108" i="55"/>
  <c r="X4106" i="55"/>
  <c r="X4104" i="55"/>
  <c r="X4102" i="55"/>
  <c r="X4100" i="55"/>
  <c r="X4098" i="55"/>
  <c r="X4096" i="55"/>
  <c r="X4094" i="55"/>
  <c r="X4092" i="55"/>
  <c r="X4090" i="55"/>
  <c r="X4088" i="55"/>
  <c r="X4086" i="55"/>
  <c r="X4084" i="55"/>
  <c r="X4082" i="55"/>
  <c r="X4080" i="55"/>
  <c r="X4078" i="55"/>
  <c r="X4076" i="55"/>
  <c r="X4074" i="55"/>
  <c r="X4072" i="55"/>
  <c r="X4070" i="55"/>
  <c r="X4068" i="55"/>
  <c r="X4066" i="55"/>
  <c r="X4064" i="55"/>
  <c r="X4062" i="55"/>
  <c r="X4060" i="55"/>
  <c r="X4058" i="55"/>
  <c r="X4056" i="55"/>
  <c r="X4054" i="55"/>
  <c r="X4052" i="55"/>
  <c r="X4050" i="55"/>
  <c r="X4048" i="55"/>
  <c r="X4046" i="55"/>
  <c r="X4044" i="55"/>
  <c r="X4042" i="55"/>
  <c r="X4040" i="55"/>
  <c r="X4038" i="55"/>
  <c r="X4036" i="55"/>
  <c r="X4034" i="55"/>
  <c r="X4032" i="55"/>
  <c r="X4030" i="55"/>
  <c r="X4028" i="55"/>
  <c r="X4026" i="55"/>
  <c r="X4024" i="55"/>
  <c r="X4022" i="55"/>
  <c r="X4020" i="55"/>
  <c r="X4018" i="55"/>
  <c r="X4016" i="55"/>
  <c r="X4014" i="55"/>
  <c r="X4012" i="55"/>
  <c r="X4010" i="55"/>
  <c r="X4008" i="55"/>
  <c r="X4006" i="55"/>
  <c r="X4004" i="55"/>
  <c r="X4002" i="55"/>
  <c r="X4000" i="55"/>
  <c r="X3998" i="55"/>
  <c r="X3996" i="55"/>
  <c r="X3994" i="55"/>
  <c r="X3992" i="55"/>
  <c r="X3990" i="55"/>
  <c r="X3988" i="55"/>
  <c r="X3986" i="55"/>
  <c r="X3984" i="55"/>
  <c r="X3982" i="55"/>
  <c r="X3980" i="55"/>
  <c r="X3978" i="55"/>
  <c r="X3976" i="55"/>
  <c r="X3974" i="55"/>
  <c r="X3972" i="55"/>
  <c r="X3970" i="55"/>
  <c r="X3968" i="55"/>
  <c r="X3966" i="55"/>
  <c r="X3964" i="55"/>
  <c r="X3962" i="55"/>
  <c r="X3960" i="55"/>
  <c r="X3958" i="55"/>
  <c r="X3956" i="55"/>
  <c r="X3954" i="55"/>
  <c r="X3952" i="55"/>
  <c r="X3950" i="55"/>
  <c r="X3948" i="55"/>
  <c r="X3946" i="55"/>
  <c r="X3944" i="55"/>
  <c r="X3942" i="55"/>
  <c r="X3940" i="55"/>
  <c r="X3938" i="55"/>
  <c r="X3936" i="55"/>
  <c r="X3934" i="55"/>
  <c r="X3932" i="55"/>
  <c r="X3930" i="55"/>
  <c r="X3928" i="55"/>
  <c r="X3926" i="55"/>
  <c r="X3924" i="55"/>
  <c r="X3922" i="55"/>
  <c r="X3920" i="55"/>
  <c r="X3918" i="55"/>
  <c r="X3916" i="55"/>
  <c r="X3914" i="55"/>
  <c r="X3912" i="55"/>
  <c r="X3910" i="55"/>
  <c r="X3908" i="55"/>
  <c r="X3906" i="55"/>
  <c r="X3904" i="55"/>
  <c r="X3902" i="55"/>
  <c r="X3900" i="55"/>
  <c r="X3898" i="55"/>
  <c r="X3896" i="55"/>
  <c r="X3894" i="55"/>
  <c r="X3892" i="55"/>
  <c r="X3890" i="55"/>
  <c r="X3888" i="55"/>
  <c r="X3886" i="55"/>
  <c r="X3884" i="55"/>
  <c r="X3882" i="55"/>
  <c r="X3880" i="55"/>
  <c r="X3878" i="55"/>
  <c r="X3876" i="55"/>
  <c r="X3874" i="55"/>
  <c r="X3872" i="55"/>
  <c r="X3870" i="55"/>
  <c r="X3868" i="55"/>
  <c r="X3866" i="55"/>
  <c r="X3864" i="55"/>
  <c r="X3862" i="55"/>
  <c r="X3860" i="55"/>
  <c r="X3858" i="55"/>
  <c r="X3856" i="55"/>
  <c r="X3854" i="55"/>
  <c r="X3852" i="55"/>
  <c r="X3850" i="55"/>
  <c r="X3420" i="55"/>
  <c r="Z3420" i="55"/>
  <c r="X3416" i="55"/>
  <c r="Z3416" i="55"/>
  <c r="X3412" i="55"/>
  <c r="Z3412" i="55"/>
  <c r="X3408" i="55"/>
  <c r="Z3408" i="55"/>
  <c r="X3404" i="55"/>
  <c r="Z3404" i="55"/>
  <c r="X3400" i="55"/>
  <c r="Z3400" i="55"/>
  <c r="X3396" i="55"/>
  <c r="Z3396" i="55"/>
  <c r="X3392" i="55"/>
  <c r="Z3392" i="55"/>
  <c r="X3388" i="55"/>
  <c r="Z3388" i="55"/>
  <c r="X3384" i="55"/>
  <c r="Z3384" i="55"/>
  <c r="X3380" i="55"/>
  <c r="Z3380" i="55"/>
  <c r="X3376" i="55"/>
  <c r="Z3376" i="55"/>
  <c r="X3372" i="55"/>
  <c r="Z3372" i="55"/>
  <c r="X3368" i="55"/>
  <c r="Z3368" i="55"/>
  <c r="X3364" i="55"/>
  <c r="Z3364" i="55"/>
  <c r="X3360" i="55"/>
  <c r="Z3360" i="55"/>
  <c r="X3356" i="55"/>
  <c r="Z3356" i="55"/>
  <c r="X3352" i="55"/>
  <c r="Z3352" i="55"/>
  <c r="X3348" i="55"/>
  <c r="Z3348" i="55"/>
  <c r="X3344" i="55"/>
  <c r="Z3344" i="55"/>
  <c r="X3340" i="55"/>
  <c r="Z3340" i="55"/>
  <c r="X3336" i="55"/>
  <c r="Z3336" i="55"/>
  <c r="X3332" i="55"/>
  <c r="Z3332" i="55"/>
  <c r="X3328" i="55"/>
  <c r="Z3328" i="55"/>
  <c r="X3324" i="55"/>
  <c r="Z3324" i="55"/>
  <c r="X3320" i="55"/>
  <c r="Z3320" i="55"/>
  <c r="X3316" i="55"/>
  <c r="Z3316" i="55"/>
  <c r="X3312" i="55"/>
  <c r="Z3312" i="55"/>
  <c r="X3308" i="55"/>
  <c r="Z3308" i="55"/>
  <c r="X3304" i="55"/>
  <c r="Z3304" i="55"/>
  <c r="X3300" i="55"/>
  <c r="Z3300" i="55"/>
  <c r="X3296" i="55"/>
  <c r="Z3296" i="55"/>
  <c r="X3292" i="55"/>
  <c r="Z3292" i="55"/>
  <c r="X3288" i="55"/>
  <c r="Z3288" i="55"/>
  <c r="X3284" i="55"/>
  <c r="Z3284" i="55"/>
  <c r="X3280" i="55"/>
  <c r="Z3280" i="55"/>
  <c r="X3276" i="55"/>
  <c r="Z3276" i="55"/>
  <c r="X3272" i="55"/>
  <c r="Z3272" i="55"/>
  <c r="X3268" i="55"/>
  <c r="Z3268" i="55"/>
  <c r="X3264" i="55"/>
  <c r="Z3264" i="55"/>
  <c r="X3260" i="55"/>
  <c r="Z3260" i="55"/>
  <c r="X3256" i="55"/>
  <c r="Z3256" i="55"/>
  <c r="X3252" i="55"/>
  <c r="Z3252" i="55"/>
  <c r="X3248" i="55"/>
  <c r="Z3248" i="55"/>
  <c r="X3244" i="55"/>
  <c r="Z3244" i="55"/>
  <c r="X3240" i="55"/>
  <c r="Z3240" i="55"/>
  <c r="X3236" i="55"/>
  <c r="Z3236" i="55"/>
  <c r="X3232" i="55"/>
  <c r="Z3232" i="55"/>
  <c r="X3228" i="55"/>
  <c r="Z3228" i="55"/>
  <c r="X3224" i="55"/>
  <c r="Z3224" i="55"/>
  <c r="X3220" i="55"/>
  <c r="Z3220" i="55"/>
  <c r="X3216" i="55"/>
  <c r="Z3216" i="55"/>
  <c r="X3212" i="55"/>
  <c r="Z3212" i="55"/>
  <c r="X3208" i="55"/>
  <c r="Z3208" i="55"/>
  <c r="X3204" i="55"/>
  <c r="Z3204" i="55"/>
  <c r="X3200" i="55"/>
  <c r="Z3200" i="55"/>
  <c r="X3196" i="55"/>
  <c r="Z3196" i="55"/>
  <c r="X3192" i="55"/>
  <c r="Z3192" i="55"/>
  <c r="X3188" i="55"/>
  <c r="Z3188" i="55"/>
  <c r="X3184" i="55"/>
  <c r="Z3184" i="55"/>
  <c r="X3180" i="55"/>
  <c r="Z3180" i="55"/>
  <c r="X3176" i="55"/>
  <c r="Z3176" i="55"/>
  <c r="X3172" i="55"/>
  <c r="Z3172" i="55"/>
  <c r="X3168" i="55"/>
  <c r="Z3168" i="55"/>
  <c r="X3164" i="55"/>
  <c r="Z3164" i="55"/>
  <c r="X3160" i="55"/>
  <c r="Z3160" i="55"/>
  <c r="X3156" i="55"/>
  <c r="Z3156" i="55"/>
  <c r="X3152" i="55"/>
  <c r="Z3152" i="55"/>
  <c r="X3148" i="55"/>
  <c r="Z3148" i="55"/>
  <c r="X3513" i="55"/>
  <c r="Z3511" i="55"/>
  <c r="Z3509" i="55"/>
  <c r="Z3507" i="55"/>
  <c r="Z3505" i="55"/>
  <c r="Z3503" i="55"/>
  <c r="Z3501" i="55"/>
  <c r="Z3499" i="55"/>
  <c r="Z3497" i="55"/>
  <c r="Z3495" i="55"/>
  <c r="Z3493" i="55"/>
  <c r="Z3491" i="55"/>
  <c r="Z3489" i="55"/>
  <c r="Z3487" i="55"/>
  <c r="Z3485" i="55"/>
  <c r="Z3483" i="55"/>
  <c r="Z3481" i="55"/>
  <c r="Z3479" i="55"/>
  <c r="Z3477" i="55"/>
  <c r="Z3475" i="55"/>
  <c r="Z3473" i="55"/>
  <c r="Z3471" i="55"/>
  <c r="Z3469" i="55"/>
  <c r="Z3467" i="55"/>
  <c r="Z3465" i="55"/>
  <c r="Z3463" i="55"/>
  <c r="Z3461" i="55"/>
  <c r="Z3459" i="55"/>
  <c r="Z3457" i="55"/>
  <c r="Z3455" i="55"/>
  <c r="Z3453" i="55"/>
  <c r="Z3451" i="55"/>
  <c r="Z3449" i="55"/>
  <c r="Z3447" i="55"/>
  <c r="Z3445" i="55"/>
  <c r="Z3443" i="55"/>
  <c r="Z3441" i="55"/>
  <c r="Z3439" i="55"/>
  <c r="Z3437" i="55"/>
  <c r="Z3433" i="55"/>
  <c r="Z3431" i="55"/>
  <c r="Z3429" i="55"/>
  <c r="Z3425" i="55"/>
  <c r="Z3423" i="55"/>
  <c r="X3421" i="55"/>
  <c r="Z3421" i="55"/>
  <c r="X3417" i="55"/>
  <c r="Z3417" i="55"/>
  <c r="X3413" i="55"/>
  <c r="Z3413" i="55"/>
  <c r="X3409" i="55"/>
  <c r="Z3409" i="55"/>
  <c r="X3405" i="55"/>
  <c r="Z3405" i="55"/>
  <c r="X3401" i="55"/>
  <c r="Z3401" i="55"/>
  <c r="X3397" i="55"/>
  <c r="Z3397" i="55"/>
  <c r="X3393" i="55"/>
  <c r="Z3393" i="55"/>
  <c r="X3389" i="55"/>
  <c r="Z3389" i="55"/>
  <c r="X3385" i="55"/>
  <c r="Z3385" i="55"/>
  <c r="X3381" i="55"/>
  <c r="Z3381" i="55"/>
  <c r="X3377" i="55"/>
  <c r="Z3377" i="55"/>
  <c r="X3373" i="55"/>
  <c r="Z3373" i="55"/>
  <c r="X3369" i="55"/>
  <c r="Z3369" i="55"/>
  <c r="X3365" i="55"/>
  <c r="Z3365" i="55"/>
  <c r="X3361" i="55"/>
  <c r="Z3361" i="55"/>
  <c r="X3357" i="55"/>
  <c r="Z3357" i="55"/>
  <c r="X3353" i="55"/>
  <c r="Z3353" i="55"/>
  <c r="X3349" i="55"/>
  <c r="Z3349" i="55"/>
  <c r="X3345" i="55"/>
  <c r="Z3345" i="55"/>
  <c r="X3341" i="55"/>
  <c r="Z3341" i="55"/>
  <c r="X3337" i="55"/>
  <c r="Z3337" i="55"/>
  <c r="X3333" i="55"/>
  <c r="Z3333" i="55"/>
  <c r="X3329" i="55"/>
  <c r="Z3329" i="55"/>
  <c r="X3325" i="55"/>
  <c r="Z3325" i="55"/>
  <c r="X3321" i="55"/>
  <c r="Z3321" i="55"/>
  <c r="X3317" i="55"/>
  <c r="Z3317" i="55"/>
  <c r="X3313" i="55"/>
  <c r="Z3313" i="55"/>
  <c r="X3309" i="55"/>
  <c r="Z3309" i="55"/>
  <c r="X3305" i="55"/>
  <c r="Z3305" i="55"/>
  <c r="X3301" i="55"/>
  <c r="Z3301" i="55"/>
  <c r="X3297" i="55"/>
  <c r="Z3297" i="55"/>
  <c r="X3293" i="55"/>
  <c r="Z3293" i="55"/>
  <c r="X3289" i="55"/>
  <c r="Z3289" i="55"/>
  <c r="X3285" i="55"/>
  <c r="Z3285" i="55"/>
  <c r="X3281" i="55"/>
  <c r="Z3281" i="55"/>
  <c r="X3277" i="55"/>
  <c r="Z3277" i="55"/>
  <c r="X3273" i="55"/>
  <c r="Z3273" i="55"/>
  <c r="X3269" i="55"/>
  <c r="Z3269" i="55"/>
  <c r="X3265" i="55"/>
  <c r="Z3265" i="55"/>
  <c r="X3261" i="55"/>
  <c r="Z3261" i="55"/>
  <c r="X3257" i="55"/>
  <c r="Z3257" i="55"/>
  <c r="X3253" i="55"/>
  <c r="Z3253" i="55"/>
  <c r="X3249" i="55"/>
  <c r="Z3249" i="55"/>
  <c r="X3245" i="55"/>
  <c r="Z3245" i="55"/>
  <c r="X3241" i="55"/>
  <c r="Z3241" i="55"/>
  <c r="X3237" i="55"/>
  <c r="Z3237" i="55"/>
  <c r="X3233" i="55"/>
  <c r="Z3233" i="55"/>
  <c r="X3229" i="55"/>
  <c r="Z3229" i="55"/>
  <c r="X3225" i="55"/>
  <c r="Z3225" i="55"/>
  <c r="X3221" i="55"/>
  <c r="Z3221" i="55"/>
  <c r="X3217" i="55"/>
  <c r="Z3217" i="55"/>
  <c r="X3213" i="55"/>
  <c r="Z3213" i="55"/>
  <c r="X3209" i="55"/>
  <c r="Z3209" i="55"/>
  <c r="X3205" i="55"/>
  <c r="Z3205" i="55"/>
  <c r="X3201" i="55"/>
  <c r="Z3201" i="55"/>
  <c r="X3197" i="55"/>
  <c r="Z3197" i="55"/>
  <c r="X3193" i="55"/>
  <c r="Z3193" i="55"/>
  <c r="X3189" i="55"/>
  <c r="Z3189" i="55"/>
  <c r="X3185" i="55"/>
  <c r="Z3185" i="55"/>
  <c r="X3181" i="55"/>
  <c r="Z3181" i="55"/>
  <c r="X3177" i="55"/>
  <c r="Z3177" i="55"/>
  <c r="X3173" i="55"/>
  <c r="Z3173" i="55"/>
  <c r="X3169" i="55"/>
  <c r="Z3169" i="55"/>
  <c r="X3165" i="55"/>
  <c r="Z3165" i="55"/>
  <c r="X3161" i="55"/>
  <c r="Z3161" i="55"/>
  <c r="X3157" i="55"/>
  <c r="Z3157" i="55"/>
  <c r="X3153" i="55"/>
  <c r="Z3153" i="55"/>
  <c r="X3149" i="55"/>
  <c r="Z3149" i="55"/>
  <c r="X3422" i="55"/>
  <c r="Z3422" i="55"/>
  <c r="X3418" i="55"/>
  <c r="Z3418" i="55"/>
  <c r="X3414" i="55"/>
  <c r="Z3414" i="55"/>
  <c r="X3410" i="55"/>
  <c r="Z3410" i="55"/>
  <c r="X3406" i="55"/>
  <c r="Z3406" i="55"/>
  <c r="X3402" i="55"/>
  <c r="Z3402" i="55"/>
  <c r="X3398" i="55"/>
  <c r="Z3398" i="55"/>
  <c r="X3394" i="55"/>
  <c r="Z3394" i="55"/>
  <c r="X3390" i="55"/>
  <c r="Z3390" i="55"/>
  <c r="X3386" i="55"/>
  <c r="Z3386" i="55"/>
  <c r="X3382" i="55"/>
  <c r="Z3382" i="55"/>
  <c r="X3378" i="55"/>
  <c r="Z3378" i="55"/>
  <c r="X3374" i="55"/>
  <c r="Z3374" i="55"/>
  <c r="X3370" i="55"/>
  <c r="Z3370" i="55"/>
  <c r="X3366" i="55"/>
  <c r="Z3366" i="55"/>
  <c r="X3362" i="55"/>
  <c r="Z3362" i="55"/>
  <c r="X3358" i="55"/>
  <c r="Z3358" i="55"/>
  <c r="X3354" i="55"/>
  <c r="Z3354" i="55"/>
  <c r="X3350" i="55"/>
  <c r="Z3350" i="55"/>
  <c r="X3346" i="55"/>
  <c r="Z3346" i="55"/>
  <c r="X3342" i="55"/>
  <c r="Z3342" i="55"/>
  <c r="X3338" i="55"/>
  <c r="Z3338" i="55"/>
  <c r="X3334" i="55"/>
  <c r="Z3334" i="55"/>
  <c r="X3330" i="55"/>
  <c r="Z3330" i="55"/>
  <c r="X3326" i="55"/>
  <c r="Z3326" i="55"/>
  <c r="X3322" i="55"/>
  <c r="Z3322" i="55"/>
  <c r="X3318" i="55"/>
  <c r="Z3318" i="55"/>
  <c r="X3314" i="55"/>
  <c r="Z3314" i="55"/>
  <c r="X3310" i="55"/>
  <c r="Z3310" i="55"/>
  <c r="X3306" i="55"/>
  <c r="Z3306" i="55"/>
  <c r="X3302" i="55"/>
  <c r="Z3302" i="55"/>
  <c r="X3298" i="55"/>
  <c r="Z3298" i="55"/>
  <c r="X3294" i="55"/>
  <c r="Z3294" i="55"/>
  <c r="X3290" i="55"/>
  <c r="Z3290" i="55"/>
  <c r="X3286" i="55"/>
  <c r="Z3286" i="55"/>
  <c r="X3282" i="55"/>
  <c r="Z3282" i="55"/>
  <c r="X3278" i="55"/>
  <c r="Z3278" i="55"/>
  <c r="X3274" i="55"/>
  <c r="Z3274" i="55"/>
  <c r="X3270" i="55"/>
  <c r="Z3270" i="55"/>
  <c r="X3266" i="55"/>
  <c r="Z3266" i="55"/>
  <c r="X3262" i="55"/>
  <c r="Z3262" i="55"/>
  <c r="X3258" i="55"/>
  <c r="Z3258" i="55"/>
  <c r="X3254" i="55"/>
  <c r="Z3254" i="55"/>
  <c r="X3250" i="55"/>
  <c r="Z3250" i="55"/>
  <c r="X3246" i="55"/>
  <c r="Z3246" i="55"/>
  <c r="X3242" i="55"/>
  <c r="Z3242" i="55"/>
  <c r="X3238" i="55"/>
  <c r="Z3238" i="55"/>
  <c r="X3234" i="55"/>
  <c r="Z3234" i="55"/>
  <c r="X3230" i="55"/>
  <c r="Z3230" i="55"/>
  <c r="X3226" i="55"/>
  <c r="Z3226" i="55"/>
  <c r="X3222" i="55"/>
  <c r="Z3222" i="55"/>
  <c r="X3218" i="55"/>
  <c r="Z3218" i="55"/>
  <c r="X3214" i="55"/>
  <c r="Z3214" i="55"/>
  <c r="X3210" i="55"/>
  <c r="Z3210" i="55"/>
  <c r="X3206" i="55"/>
  <c r="Z3206" i="55"/>
  <c r="X3202" i="55"/>
  <c r="Z3202" i="55"/>
  <c r="X3198" i="55"/>
  <c r="Z3198" i="55"/>
  <c r="X3194" i="55"/>
  <c r="Z3194" i="55"/>
  <c r="X3190" i="55"/>
  <c r="Z3190" i="55"/>
  <c r="X3186" i="55"/>
  <c r="Z3186" i="55"/>
  <c r="X3182" i="55"/>
  <c r="Z3182" i="55"/>
  <c r="X3178" i="55"/>
  <c r="Z3178" i="55"/>
  <c r="X3174" i="55"/>
  <c r="Z3174" i="55"/>
  <c r="X3170" i="55"/>
  <c r="Z3170" i="55"/>
  <c r="X3166" i="55"/>
  <c r="Z3166" i="55"/>
  <c r="X3162" i="55"/>
  <c r="Z3162" i="55"/>
  <c r="X3158" i="55"/>
  <c r="Z3158" i="55"/>
  <c r="X3154" i="55"/>
  <c r="Z3154" i="55"/>
  <c r="X3150" i="55"/>
  <c r="Z3150" i="55"/>
  <c r="X3146" i="55"/>
  <c r="Z3146" i="55"/>
  <c r="Z3512" i="55"/>
  <c r="Z3510" i="55"/>
  <c r="Z3508" i="55"/>
  <c r="Z3506" i="55"/>
  <c r="Z3504" i="55"/>
  <c r="Z3502" i="55"/>
  <c r="Z3500" i="55"/>
  <c r="Z3498" i="55"/>
  <c r="Z3496" i="55"/>
  <c r="Z3494" i="55"/>
  <c r="Z3492" i="55"/>
  <c r="Z3490" i="55"/>
  <c r="Z3488" i="55"/>
  <c r="Z3486" i="55"/>
  <c r="Z3484" i="55"/>
  <c r="Z3482" i="55"/>
  <c r="Z3480" i="55"/>
  <c r="Z3478" i="55"/>
  <c r="Z3476" i="55"/>
  <c r="Z3474" i="55"/>
  <c r="Z3472" i="55"/>
  <c r="Z3470" i="55"/>
  <c r="Z3468" i="55"/>
  <c r="Z3466" i="55"/>
  <c r="Z3464" i="55"/>
  <c r="Z3462" i="55"/>
  <c r="Z3460" i="55"/>
  <c r="Z3458" i="55"/>
  <c r="Z3456" i="55"/>
  <c r="Z3454" i="55"/>
  <c r="Z3452" i="55"/>
  <c r="Z3450" i="55"/>
  <c r="Z3448" i="55"/>
  <c r="Z3446" i="55"/>
  <c r="Z3444" i="55"/>
  <c r="Z3442" i="55"/>
  <c r="Z3440" i="55"/>
  <c r="Z3438" i="55"/>
  <c r="Z3436" i="55"/>
  <c r="Z3434" i="55"/>
  <c r="Z3432" i="55"/>
  <c r="Z3430" i="55"/>
  <c r="Z3428" i="55"/>
  <c r="Z3426" i="55"/>
  <c r="Z3424" i="55"/>
  <c r="X3419" i="55"/>
  <c r="Z3419" i="55"/>
  <c r="X3415" i="55"/>
  <c r="Z3415" i="55"/>
  <c r="X3411" i="55"/>
  <c r="Z3411" i="55"/>
  <c r="X3407" i="55"/>
  <c r="Z3407" i="55"/>
  <c r="X3403" i="55"/>
  <c r="Z3403" i="55"/>
  <c r="X3399" i="55"/>
  <c r="Z3399" i="55"/>
  <c r="X3395" i="55"/>
  <c r="Z3395" i="55"/>
  <c r="X3391" i="55"/>
  <c r="Z3391" i="55"/>
  <c r="X3387" i="55"/>
  <c r="Z3387" i="55"/>
  <c r="X3383" i="55"/>
  <c r="Z3383" i="55"/>
  <c r="X3379" i="55"/>
  <c r="Z3379" i="55"/>
  <c r="X3375" i="55"/>
  <c r="Z3375" i="55"/>
  <c r="X3371" i="55"/>
  <c r="Z3371" i="55"/>
  <c r="X3367" i="55"/>
  <c r="Z3367" i="55"/>
  <c r="X3363" i="55"/>
  <c r="Z3363" i="55"/>
  <c r="X3359" i="55"/>
  <c r="Z3359" i="55"/>
  <c r="X3355" i="55"/>
  <c r="Z3355" i="55"/>
  <c r="X3351" i="55"/>
  <c r="Z3351" i="55"/>
  <c r="X3347" i="55"/>
  <c r="Z3347" i="55"/>
  <c r="X3343" i="55"/>
  <c r="Z3343" i="55"/>
  <c r="X3339" i="55"/>
  <c r="Z3339" i="55"/>
  <c r="X3335" i="55"/>
  <c r="Z3335" i="55"/>
  <c r="X3331" i="55"/>
  <c r="Z3331" i="55"/>
  <c r="X3327" i="55"/>
  <c r="Z3327" i="55"/>
  <c r="X3323" i="55"/>
  <c r="Z3323" i="55"/>
  <c r="X3319" i="55"/>
  <c r="Z3319" i="55"/>
  <c r="X3315" i="55"/>
  <c r="Z3315" i="55"/>
  <c r="X3311" i="55"/>
  <c r="Z3311" i="55"/>
  <c r="X3307" i="55"/>
  <c r="Z3307" i="55"/>
  <c r="X3303" i="55"/>
  <c r="Z3303" i="55"/>
  <c r="X3299" i="55"/>
  <c r="Z3299" i="55"/>
  <c r="X3295" i="55"/>
  <c r="Z3295" i="55"/>
  <c r="X3291" i="55"/>
  <c r="Z3291" i="55"/>
  <c r="X3287" i="55"/>
  <c r="Z3287" i="55"/>
  <c r="X3283" i="55"/>
  <c r="Z3283" i="55"/>
  <c r="X3279" i="55"/>
  <c r="Z3279" i="55"/>
  <c r="X3275" i="55"/>
  <c r="Z3275" i="55"/>
  <c r="X3271" i="55"/>
  <c r="Z3271" i="55"/>
  <c r="X3267" i="55"/>
  <c r="Z3267" i="55"/>
  <c r="X3263" i="55"/>
  <c r="Z3263" i="55"/>
  <c r="X3259" i="55"/>
  <c r="Z3259" i="55"/>
  <c r="X3255" i="55"/>
  <c r="Z3255" i="55"/>
  <c r="X3251" i="55"/>
  <c r="Z3251" i="55"/>
  <c r="X3247" i="55"/>
  <c r="Z3247" i="55"/>
  <c r="X3243" i="55"/>
  <c r="Z3243" i="55"/>
  <c r="X3239" i="55"/>
  <c r="Z3239" i="55"/>
  <c r="X3235" i="55"/>
  <c r="Z3235" i="55"/>
  <c r="X3231" i="55"/>
  <c r="Z3231" i="55"/>
  <c r="X3227" i="55"/>
  <c r="Z3227" i="55"/>
  <c r="X3223" i="55"/>
  <c r="Z3223" i="55"/>
  <c r="X3219" i="55"/>
  <c r="Z3219" i="55"/>
  <c r="X3215" i="55"/>
  <c r="Z3215" i="55"/>
  <c r="X3211" i="55"/>
  <c r="Z3211" i="55"/>
  <c r="X3207" i="55"/>
  <c r="Z3207" i="55"/>
  <c r="X3203" i="55"/>
  <c r="Z3203" i="55"/>
  <c r="X3199" i="55"/>
  <c r="Z3199" i="55"/>
  <c r="X3195" i="55"/>
  <c r="Z3195" i="55"/>
  <c r="X3191" i="55"/>
  <c r="Z3191" i="55"/>
  <c r="X3187" i="55"/>
  <c r="Z3187" i="55"/>
  <c r="X3183" i="55"/>
  <c r="Z3183" i="55"/>
  <c r="X3179" i="55"/>
  <c r="Z3179" i="55"/>
  <c r="X3175" i="55"/>
  <c r="Z3175" i="55"/>
  <c r="X3171" i="55"/>
  <c r="Z3171" i="55"/>
  <c r="X3167" i="55"/>
  <c r="Z3167" i="55"/>
  <c r="X3163" i="55"/>
  <c r="Z3163" i="55"/>
  <c r="X3159" i="55"/>
  <c r="Z3159" i="55"/>
  <c r="X3155" i="55"/>
  <c r="Z3155" i="55"/>
  <c r="X3151" i="55"/>
  <c r="Z3151" i="55"/>
  <c r="X3147" i="55"/>
  <c r="Z3147" i="55"/>
  <c r="X2531" i="55"/>
  <c r="X2467" i="55"/>
  <c r="Z2443" i="55"/>
  <c r="X2403" i="55"/>
  <c r="Z2379" i="55"/>
  <c r="X2339" i="55"/>
  <c r="Z2315" i="55"/>
  <c r="X2275" i="55"/>
  <c r="Z2251" i="55"/>
  <c r="X2211" i="55"/>
  <c r="Z3145" i="55"/>
  <c r="Z3144" i="55"/>
  <c r="Z3143" i="55"/>
  <c r="Z3142" i="55"/>
  <c r="Z3141" i="55"/>
  <c r="Z3140" i="55"/>
  <c r="Z3139" i="55"/>
  <c r="Z3138" i="55"/>
  <c r="Z3137" i="55"/>
  <c r="Z3136" i="55"/>
  <c r="Z3135" i="55"/>
  <c r="Z3134" i="55"/>
  <c r="Z3133" i="55"/>
  <c r="Z3132" i="55"/>
  <c r="Z3131" i="55"/>
  <c r="Z3130" i="55"/>
  <c r="Z3129" i="55"/>
  <c r="Z3128" i="55"/>
  <c r="Z3127" i="55"/>
  <c r="Z3126" i="55"/>
  <c r="Z3125" i="55"/>
  <c r="Z3124" i="55"/>
  <c r="Z3123" i="55"/>
  <c r="Z3122" i="55"/>
  <c r="Z3121" i="55"/>
  <c r="Z3120" i="55"/>
  <c r="Z3119" i="55"/>
  <c r="Z3118" i="55"/>
  <c r="Z3117" i="55"/>
  <c r="Z3116" i="55"/>
  <c r="Z3115" i="55"/>
  <c r="Z3114" i="55"/>
  <c r="Z3113" i="55"/>
  <c r="Z3112" i="55"/>
  <c r="Z3111" i="55"/>
  <c r="Z3110" i="55"/>
  <c r="Z3109" i="55"/>
  <c r="Z3108" i="55"/>
  <c r="Z3107" i="55"/>
  <c r="Z3106" i="55"/>
  <c r="Z3105" i="55"/>
  <c r="Z3104" i="55"/>
  <c r="Z3103" i="55"/>
  <c r="Z3102" i="55"/>
  <c r="Z3101" i="55"/>
  <c r="Z3100" i="55"/>
  <c r="Z3099" i="55"/>
  <c r="Z3098" i="55"/>
  <c r="Z3097" i="55"/>
  <c r="Z3096" i="55"/>
  <c r="Z3095" i="55"/>
  <c r="Z3094" i="55"/>
  <c r="Z3093" i="55"/>
  <c r="Z3092" i="55"/>
  <c r="Z3091" i="55"/>
  <c r="Z3090" i="55"/>
  <c r="Z3089" i="55"/>
  <c r="Z3088" i="55"/>
  <c r="Z3087" i="55"/>
  <c r="Z3086" i="55"/>
  <c r="Z3085" i="55"/>
  <c r="Z3084" i="55"/>
  <c r="Z3083" i="55"/>
  <c r="Z3082" i="55"/>
  <c r="Z3081" i="55"/>
  <c r="Z3080" i="55"/>
  <c r="Z3079" i="55"/>
  <c r="Z3078" i="55"/>
  <c r="Z3077" i="55"/>
  <c r="Z3076" i="55"/>
  <c r="Z3075" i="55"/>
  <c r="Z3074" i="55"/>
  <c r="Z3073" i="55"/>
  <c r="Z3072" i="55"/>
  <c r="Z3071" i="55"/>
  <c r="Z3070" i="55"/>
  <c r="Z3069" i="55"/>
  <c r="Z3068" i="55"/>
  <c r="Z3067" i="55"/>
  <c r="Z3066" i="55"/>
  <c r="Z3065" i="55"/>
  <c r="Z3064" i="55"/>
  <c r="Z3063" i="55"/>
  <c r="Z3062" i="55"/>
  <c r="Z3061" i="55"/>
  <c r="Z3060" i="55"/>
  <c r="Z3059" i="55"/>
  <c r="Z3058" i="55"/>
  <c r="Z3057" i="55"/>
  <c r="Z3056" i="55"/>
  <c r="Z3055" i="55"/>
  <c r="Z3054" i="55"/>
  <c r="Z3053" i="55"/>
  <c r="Z3052" i="55"/>
  <c r="Z3051" i="55"/>
  <c r="Z3050" i="55"/>
  <c r="Z3049" i="55"/>
  <c r="Z3048" i="55"/>
  <c r="Z3047" i="55"/>
  <c r="Z3046" i="55"/>
  <c r="Z3045" i="55"/>
  <c r="Z3044" i="55"/>
  <c r="Z3043" i="55"/>
  <c r="Z3042" i="55"/>
  <c r="Z3041" i="55"/>
  <c r="Z3040" i="55"/>
  <c r="Z3039" i="55"/>
  <c r="Z3038" i="55"/>
  <c r="Z3037" i="55"/>
  <c r="Z3036" i="55"/>
  <c r="Z3035" i="55"/>
  <c r="Z3034" i="55"/>
  <c r="Z3033" i="55"/>
  <c r="Z3032" i="55"/>
  <c r="Z3031" i="55"/>
  <c r="Z3030" i="55"/>
  <c r="Z3029" i="55"/>
  <c r="Z3028" i="55"/>
  <c r="Z3027" i="55"/>
  <c r="Z3026" i="55"/>
  <c r="Z3025" i="55"/>
  <c r="Z3024" i="55"/>
  <c r="Z3023" i="55"/>
  <c r="Z3022" i="55"/>
  <c r="Z3021" i="55"/>
  <c r="Z3020" i="55"/>
  <c r="Z3019" i="55"/>
  <c r="Z3018" i="55"/>
  <c r="Z2544" i="55"/>
  <c r="X2544" i="55"/>
  <c r="Z2540" i="55"/>
  <c r="X2540" i="55"/>
  <c r="X2536" i="55"/>
  <c r="Z2528" i="55"/>
  <c r="X2528" i="55"/>
  <c r="Z2524" i="55"/>
  <c r="X2524" i="55"/>
  <c r="Z2520" i="55"/>
  <c r="X2520" i="55"/>
  <c r="Z2516" i="55"/>
  <c r="X2516" i="55"/>
  <c r="Z2512" i="55"/>
  <c r="X2512" i="55"/>
  <c r="Z2508" i="55"/>
  <c r="X2508" i="55"/>
  <c r="Z2504" i="55"/>
  <c r="X2504" i="55"/>
  <c r="Z2500" i="55"/>
  <c r="X2500" i="55"/>
  <c r="Z2496" i="55"/>
  <c r="X2496" i="55"/>
  <c r="Z2492" i="55"/>
  <c r="X2492" i="55"/>
  <c r="Z2480" i="55"/>
  <c r="X2480" i="55"/>
  <c r="Z2476" i="55"/>
  <c r="X2476" i="55"/>
  <c r="Z2472" i="55"/>
  <c r="X2472" i="55"/>
  <c r="Z2468" i="55"/>
  <c r="X2468" i="55"/>
  <c r="Z2464" i="55"/>
  <c r="X2464" i="55"/>
  <c r="Z2460" i="55"/>
  <c r="X2460" i="55"/>
  <c r="Z2456" i="55"/>
  <c r="X2456" i="55"/>
  <c r="Z2452" i="55"/>
  <c r="X2452" i="55"/>
  <c r="Z2448" i="55"/>
  <c r="X2448" i="55"/>
  <c r="Z2444" i="55"/>
  <c r="X2444" i="55"/>
  <c r="Z2440" i="55"/>
  <c r="X2440" i="55"/>
  <c r="Z2436" i="55"/>
  <c r="X2436" i="55"/>
  <c r="Z2432" i="55"/>
  <c r="X2432" i="55"/>
  <c r="Z2428" i="55"/>
  <c r="X2428" i="55"/>
  <c r="Z2424" i="55"/>
  <c r="X2424" i="55"/>
  <c r="Z2420" i="55"/>
  <c r="X2420" i="55"/>
  <c r="Z2416" i="55"/>
  <c r="Z2408" i="55"/>
  <c r="X2408" i="55"/>
  <c r="Z2404" i="55"/>
  <c r="X2404" i="55"/>
  <c r="Z2400" i="55"/>
  <c r="X2400" i="55"/>
  <c r="Z2396" i="55"/>
  <c r="X2396" i="55"/>
  <c r="Z2392" i="55"/>
  <c r="X2392" i="55"/>
  <c r="Z2388" i="55"/>
  <c r="X2388" i="55"/>
  <c r="Z2384" i="55"/>
  <c r="X2384" i="55"/>
  <c r="Z2380" i="55"/>
  <c r="X2380" i="55"/>
  <c r="Z2376" i="55"/>
  <c r="X2376" i="55"/>
  <c r="Z2372" i="55"/>
  <c r="X2372" i="55"/>
  <c r="Z2368" i="55"/>
  <c r="Z2360" i="55"/>
  <c r="X2360" i="55"/>
  <c r="Z2356" i="55"/>
  <c r="X2356" i="55"/>
  <c r="Z2352" i="55"/>
  <c r="X2352" i="55"/>
  <c r="Z2348" i="55"/>
  <c r="X2348" i="55"/>
  <c r="Z2344" i="55"/>
  <c r="X2344" i="55"/>
  <c r="Z2340" i="55"/>
  <c r="X2340" i="55"/>
  <c r="Z2336" i="55"/>
  <c r="X2336" i="55"/>
  <c r="Z2332" i="55"/>
  <c r="X2332" i="55"/>
  <c r="Z2328" i="55"/>
  <c r="X2328" i="55"/>
  <c r="Z2324" i="55"/>
  <c r="X2324" i="55"/>
  <c r="Z2320" i="55"/>
  <c r="X2320" i="55"/>
  <c r="Z2316" i="55"/>
  <c r="X2316" i="55"/>
  <c r="Z2312" i="55"/>
  <c r="X2312" i="55"/>
  <c r="Z2308" i="55"/>
  <c r="X2308" i="55"/>
  <c r="Z2304" i="55"/>
  <c r="X2304" i="55"/>
  <c r="Z2300" i="55"/>
  <c r="X2300" i="55"/>
  <c r="Z2296" i="55"/>
  <c r="X2296" i="55"/>
  <c r="Z2292" i="55"/>
  <c r="X2292" i="55"/>
  <c r="Z2288" i="55"/>
  <c r="X2288" i="55"/>
  <c r="Z2284" i="55"/>
  <c r="X2284" i="55"/>
  <c r="Z2280" i="55"/>
  <c r="X2280" i="55"/>
  <c r="Z2276" i="55"/>
  <c r="X2276" i="55"/>
  <c r="Z2272" i="55"/>
  <c r="X2272" i="55"/>
  <c r="Z2268" i="55"/>
  <c r="X2268" i="55"/>
  <c r="Z2264" i="55"/>
  <c r="X2264" i="55"/>
  <c r="Z2260" i="55"/>
  <c r="X2260" i="55"/>
  <c r="Z2256" i="55"/>
  <c r="X2256" i="55"/>
  <c r="Z2252" i="55"/>
  <c r="X2252" i="55"/>
  <c r="Z2248" i="55"/>
  <c r="X2248" i="55"/>
  <c r="Z2244" i="55"/>
  <c r="X2244" i="55"/>
  <c r="Z2240" i="55"/>
  <c r="X2240" i="55"/>
  <c r="Z2236" i="55"/>
  <c r="X2236" i="55"/>
  <c r="Z2232" i="55"/>
  <c r="X2232" i="55"/>
  <c r="Z2228" i="55"/>
  <c r="X2228" i="55"/>
  <c r="Z2224" i="55"/>
  <c r="X2224" i="55"/>
  <c r="Z2220" i="55"/>
  <c r="X2220" i="55"/>
  <c r="Z2216" i="55"/>
  <c r="X2216" i="55"/>
  <c r="Z2212" i="55"/>
  <c r="X2212" i="55"/>
  <c r="Z2208" i="55"/>
  <c r="X2208" i="55"/>
  <c r="Z2204" i="55"/>
  <c r="X2204" i="55"/>
  <c r="X2200" i="55"/>
  <c r="Z3008" i="55"/>
  <c r="Z3006" i="55"/>
  <c r="Z3004" i="55"/>
  <c r="Z3002" i="55"/>
  <c r="Z3000" i="55"/>
  <c r="Z2998" i="55"/>
  <c r="Z2996" i="55"/>
  <c r="Z2994" i="55"/>
  <c r="Z2992" i="55"/>
  <c r="Z2990" i="55"/>
  <c r="Z2988" i="55"/>
  <c r="Z2986" i="55"/>
  <c r="Z2984" i="55"/>
  <c r="Z2978" i="55"/>
  <c r="X2537" i="55"/>
  <c r="Z2529" i="55"/>
  <c r="X2521" i="55"/>
  <c r="Z2513" i="55"/>
  <c r="X2505" i="55"/>
  <c r="Z2497" i="55"/>
  <c r="X2489" i="55"/>
  <c r="Z2481" i="55"/>
  <c r="X2473" i="55"/>
  <c r="Z2465" i="55"/>
  <c r="X2457" i="55"/>
  <c r="Z2449" i="55"/>
  <c r="X2441" i="55"/>
  <c r="Z2433" i="55"/>
  <c r="Z2417" i="55"/>
  <c r="X2409" i="55"/>
  <c r="Z2401" i="55"/>
  <c r="X2393" i="55"/>
  <c r="Z2385" i="55"/>
  <c r="Z2369" i="55"/>
  <c r="X2361" i="55"/>
  <c r="X2345" i="55"/>
  <c r="Z2337" i="55"/>
  <c r="X2329" i="55"/>
  <c r="Z2321" i="55"/>
  <c r="X2313" i="55"/>
  <c r="Z2305" i="55"/>
  <c r="X2297" i="55"/>
  <c r="Z2289" i="55"/>
  <c r="X2281" i="55"/>
  <c r="Z2273" i="55"/>
  <c r="X2265" i="55"/>
  <c r="Z2257" i="55"/>
  <c r="X2249" i="55"/>
  <c r="Z2241" i="55"/>
  <c r="X2233" i="55"/>
  <c r="Z2225" i="55"/>
  <c r="Z2209" i="55"/>
  <c r="X2201" i="55"/>
  <c r="Z2542" i="55"/>
  <c r="X2542" i="55"/>
  <c r="Z2538" i="55"/>
  <c r="X2538" i="55"/>
  <c r="Z2530" i="55"/>
  <c r="X2530" i="55"/>
  <c r="Z2526" i="55"/>
  <c r="X2526" i="55"/>
  <c r="Z2522" i="55"/>
  <c r="X2522" i="55"/>
  <c r="Z2518" i="55"/>
  <c r="X2518" i="55"/>
  <c r="Z2514" i="55"/>
  <c r="X2514" i="55"/>
  <c r="Z2510" i="55"/>
  <c r="X2510" i="55"/>
  <c r="Z2506" i="55"/>
  <c r="X2506" i="55"/>
  <c r="Z2502" i="55"/>
  <c r="X2502" i="55"/>
  <c r="Z2498" i="55"/>
  <c r="X2498" i="55"/>
  <c r="Z2494" i="55"/>
  <c r="X2494" i="55"/>
  <c r="Z2490" i="55"/>
  <c r="X2490" i="55"/>
  <c r="X2482" i="55"/>
  <c r="Z2478" i="55"/>
  <c r="X2478" i="55"/>
  <c r="Z2474" i="55"/>
  <c r="X2474" i="55"/>
  <c r="Z2470" i="55"/>
  <c r="X2470" i="55"/>
  <c r="Z2466" i="55"/>
  <c r="X2466" i="55"/>
  <c r="Z2462" i="55"/>
  <c r="X2462" i="55"/>
  <c r="Z2458" i="55"/>
  <c r="X2458" i="55"/>
  <c r="Z2454" i="55"/>
  <c r="X2454" i="55"/>
  <c r="Z2450" i="55"/>
  <c r="X2450" i="55"/>
  <c r="Z2446" i="55"/>
  <c r="X2446" i="55"/>
  <c r="Z2442" i="55"/>
  <c r="X2442" i="55"/>
  <c r="Z2438" i="55"/>
  <c r="X2438" i="55"/>
  <c r="Z2434" i="55"/>
  <c r="X2434" i="55"/>
  <c r="Z2430" i="55"/>
  <c r="X2430" i="55"/>
  <c r="Z2426" i="55"/>
  <c r="X2426" i="55"/>
  <c r="Z2422" i="55"/>
  <c r="X2422" i="55"/>
  <c r="Z2418" i="55"/>
  <c r="X2418" i="55"/>
  <c r="Z2410" i="55"/>
  <c r="Z2406" i="55"/>
  <c r="X2406" i="55"/>
  <c r="X2402" i="55"/>
  <c r="Z2398" i="55"/>
  <c r="X2398" i="55"/>
  <c r="Z2394" i="55"/>
  <c r="X2394" i="55"/>
  <c r="Z2390" i="55"/>
  <c r="X2390" i="55"/>
  <c r="Z2386" i="55"/>
  <c r="X2386" i="55"/>
  <c r="Z2382" i="55"/>
  <c r="X2382" i="55"/>
  <c r="Z2378" i="55"/>
  <c r="X2378" i="55"/>
  <c r="Z2374" i="55"/>
  <c r="X2374" i="55"/>
  <c r="Z2370" i="55"/>
  <c r="X2370" i="55"/>
  <c r="Z2362" i="55"/>
  <c r="Z2358" i="55"/>
  <c r="X2358" i="55"/>
  <c r="Z2354" i="55"/>
  <c r="X2354" i="55"/>
  <c r="Z2350" i="55"/>
  <c r="X2350" i="55"/>
  <c r="Z2346" i="55"/>
  <c r="X2346" i="55"/>
  <c r="Z2342" i="55"/>
  <c r="X2342" i="55"/>
  <c r="Z2338" i="55"/>
  <c r="X2338" i="55"/>
  <c r="Z2334" i="55"/>
  <c r="X2334" i="55"/>
  <c r="Z2330" i="55"/>
  <c r="X2330" i="55"/>
  <c r="Z2326" i="55"/>
  <c r="X2326" i="55"/>
  <c r="Z2322" i="55"/>
  <c r="X2322" i="55"/>
  <c r="Z2318" i="55"/>
  <c r="X2318" i="55"/>
  <c r="Z2314" i="55"/>
  <c r="X2314" i="55"/>
  <c r="Z2310" i="55"/>
  <c r="X2310" i="55"/>
  <c r="Z2306" i="55"/>
  <c r="X2306" i="55"/>
  <c r="Z2302" i="55"/>
  <c r="X2302" i="55"/>
  <c r="Z2298" i="55"/>
  <c r="X2298" i="55"/>
  <c r="Z2294" i="55"/>
  <c r="X2294" i="55"/>
  <c r="Z2290" i="55"/>
  <c r="X2290" i="55"/>
  <c r="Z2286" i="55"/>
  <c r="X2286" i="55"/>
  <c r="Z2282" i="55"/>
  <c r="X2282" i="55"/>
  <c r="Z2278" i="55"/>
  <c r="X2278" i="55"/>
  <c r="Z2274" i="55"/>
  <c r="X2274" i="55"/>
  <c r="Z2270" i="55"/>
  <c r="X2270" i="55"/>
  <c r="Z2266" i="55"/>
  <c r="X2266" i="55"/>
  <c r="Z2262" i="55"/>
  <c r="X2262" i="55"/>
  <c r="Z2258" i="55"/>
  <c r="X2258" i="55"/>
  <c r="Z2254" i="55"/>
  <c r="X2254" i="55"/>
  <c r="Z2250" i="55"/>
  <c r="X2250" i="55"/>
  <c r="Z2246" i="55"/>
  <c r="X2246" i="55"/>
  <c r="Z2242" i="55"/>
  <c r="X2242" i="55"/>
  <c r="Z2238" i="55"/>
  <c r="X2238" i="55"/>
  <c r="Z2234" i="55"/>
  <c r="X2234" i="55"/>
  <c r="Z2230" i="55"/>
  <c r="X2230" i="55"/>
  <c r="Z2226" i="55"/>
  <c r="X2226" i="55"/>
  <c r="Z2222" i="55"/>
  <c r="X2222" i="55"/>
  <c r="Z2218" i="55"/>
  <c r="X2218" i="55"/>
  <c r="Z2214" i="55"/>
  <c r="X2214" i="55"/>
  <c r="Z2210" i="55"/>
  <c r="X2210" i="55"/>
  <c r="Z2206" i="55"/>
  <c r="X2206" i="55"/>
  <c r="Z2202" i="55"/>
  <c r="X2202" i="55"/>
  <c r="Z3007" i="55"/>
  <c r="Z3005" i="55"/>
  <c r="Z3003" i="55"/>
  <c r="Z3001" i="55"/>
  <c r="Z2999" i="55"/>
  <c r="Z2997" i="55"/>
  <c r="Z2995" i="55"/>
  <c r="Z2993" i="55"/>
  <c r="Z1961" i="55"/>
  <c r="X1961" i="55"/>
  <c r="Z1957" i="55"/>
  <c r="X1957" i="55"/>
  <c r="Z1953" i="55"/>
  <c r="X1953" i="55"/>
  <c r="Z1949" i="55"/>
  <c r="X1949" i="55"/>
  <c r="Z1945" i="55"/>
  <c r="X1945" i="55"/>
  <c r="Z1941" i="55"/>
  <c r="X1941" i="55"/>
  <c r="Z1937" i="55"/>
  <c r="X1937" i="55"/>
  <c r="Z1933" i="55"/>
  <c r="X1933" i="55"/>
  <c r="Z1929" i="55"/>
  <c r="X1929" i="55"/>
  <c r="Z1925" i="55"/>
  <c r="X1925" i="55"/>
  <c r="Z1921" i="55"/>
  <c r="X1921" i="55"/>
  <c r="Z1917" i="55"/>
  <c r="X1917" i="55"/>
  <c r="Z1913" i="55"/>
  <c r="X1913" i="55"/>
  <c r="Z1909" i="55"/>
  <c r="X1909" i="55"/>
  <c r="Z1905" i="55"/>
  <c r="X1905" i="55"/>
  <c r="Z1901" i="55"/>
  <c r="X1901" i="55"/>
  <c r="Z1897" i="55"/>
  <c r="X1897" i="55"/>
  <c r="Z1893" i="55"/>
  <c r="X1893" i="55"/>
  <c r="Z1889" i="55"/>
  <c r="X1889" i="55"/>
  <c r="Z1885" i="55"/>
  <c r="X1885" i="55"/>
  <c r="Z1881" i="55"/>
  <c r="X1881" i="55"/>
  <c r="Z1877" i="55"/>
  <c r="X1877" i="55"/>
  <c r="Z1873" i="55"/>
  <c r="X1873" i="55"/>
  <c r="Z1869" i="55"/>
  <c r="X1869" i="55"/>
  <c r="Z1865" i="55"/>
  <c r="X1865" i="55"/>
  <c r="Z1861" i="55"/>
  <c r="X1861" i="55"/>
  <c r="Z1857" i="55"/>
  <c r="X1857" i="55"/>
  <c r="Z1853" i="55"/>
  <c r="X1853" i="55"/>
  <c r="Z1849" i="55"/>
  <c r="X1849" i="55"/>
  <c r="Z1845" i="55"/>
  <c r="X1845" i="55"/>
  <c r="Z1841" i="55"/>
  <c r="X1841" i="55"/>
  <c r="Z1837" i="55"/>
  <c r="X1837" i="55"/>
  <c r="Z1833" i="55"/>
  <c r="X1833" i="55"/>
  <c r="Z1829" i="55"/>
  <c r="X1829" i="55"/>
  <c r="Z1825" i="55"/>
  <c r="X1825" i="55"/>
  <c r="Z1821" i="55"/>
  <c r="X1821" i="55"/>
  <c r="Z1817" i="55"/>
  <c r="X1817" i="55"/>
  <c r="Z1813" i="55"/>
  <c r="X1813" i="55"/>
  <c r="Z1809" i="55"/>
  <c r="X1809" i="55"/>
  <c r="Z1805" i="55"/>
  <c r="X1805" i="55"/>
  <c r="Z1801" i="55"/>
  <c r="X1801" i="55"/>
  <c r="Z1797" i="55"/>
  <c r="X1797" i="55"/>
  <c r="Z1793" i="55"/>
  <c r="AD1797" i="55" s="1"/>
  <c r="X1793" i="55"/>
  <c r="Z1789" i="55"/>
  <c r="AD1793" i="55" s="1"/>
  <c r="X1789" i="55"/>
  <c r="Z1785" i="55"/>
  <c r="AD1789" i="55" s="1"/>
  <c r="X1785" i="55"/>
  <c r="Z1781" i="55"/>
  <c r="AD1785" i="55" s="1"/>
  <c r="X1781" i="55"/>
  <c r="Z1777" i="55"/>
  <c r="AD1781" i="55" s="1"/>
  <c r="X1777" i="55"/>
  <c r="Z1773" i="55"/>
  <c r="AD1777" i="55" s="1"/>
  <c r="X2198" i="55"/>
  <c r="X2197" i="55"/>
  <c r="X2196" i="55"/>
  <c r="X2194" i="55"/>
  <c r="X2193" i="55"/>
  <c r="X2190" i="55"/>
  <c r="X2189" i="55"/>
  <c r="X2188" i="55"/>
  <c r="X2186" i="55"/>
  <c r="X2185" i="55"/>
  <c r="X2182" i="55"/>
  <c r="X2181" i="55"/>
  <c r="X2180" i="55"/>
  <c r="X2178" i="55"/>
  <c r="X2177" i="55"/>
  <c r="X2174" i="55"/>
  <c r="X2173" i="55"/>
  <c r="X2172" i="55"/>
  <c r="X2170" i="55"/>
  <c r="X2169" i="55"/>
  <c r="X2166" i="55"/>
  <c r="X2165" i="55"/>
  <c r="X2164" i="55"/>
  <c r="X2162" i="55"/>
  <c r="X2161" i="55"/>
  <c r="X2158" i="55"/>
  <c r="X2157" i="55"/>
  <c r="X2156" i="55"/>
  <c r="X2154" i="55"/>
  <c r="X2153" i="55"/>
  <c r="X2150" i="55"/>
  <c r="X2149" i="55"/>
  <c r="X2148" i="55"/>
  <c r="X2146" i="55"/>
  <c r="X2145" i="55"/>
  <c r="X2142" i="55"/>
  <c r="X2141" i="55"/>
  <c r="X2140" i="55"/>
  <c r="X2138" i="55"/>
  <c r="X2137" i="55"/>
  <c r="X2134" i="55"/>
  <c r="X2133" i="55"/>
  <c r="X2132" i="55"/>
  <c r="X2130" i="55"/>
  <c r="X2129" i="55"/>
  <c r="X2126" i="55"/>
  <c r="X2125" i="55"/>
  <c r="X2124" i="55"/>
  <c r="X2122" i="55"/>
  <c r="X2121" i="55"/>
  <c r="X2118" i="55"/>
  <c r="X2117" i="55"/>
  <c r="X2116" i="55"/>
  <c r="X2114" i="55"/>
  <c r="X2113" i="55"/>
  <c r="X2110" i="55"/>
  <c r="X2109" i="55"/>
  <c r="X2108" i="55"/>
  <c r="X2106" i="55"/>
  <c r="X2105" i="55"/>
  <c r="X2102" i="55"/>
  <c r="X2100" i="55"/>
  <c r="X2098" i="55"/>
  <c r="X2097" i="55"/>
  <c r="X2094" i="55"/>
  <c r="X2093" i="55"/>
  <c r="X2092" i="55"/>
  <c r="X2090" i="55"/>
  <c r="X2089" i="55"/>
  <c r="X2086" i="55"/>
  <c r="X2085" i="55"/>
  <c r="X2084" i="55"/>
  <c r="X2082" i="55"/>
  <c r="X2081" i="55"/>
  <c r="X2078" i="55"/>
  <c r="X2077" i="55"/>
  <c r="X2076" i="55"/>
  <c r="X2074" i="55"/>
  <c r="X2073" i="55"/>
  <c r="X2070" i="55"/>
  <c r="X2069" i="55"/>
  <c r="X2068" i="55"/>
  <c r="X2066" i="55"/>
  <c r="X2065" i="55"/>
  <c r="X2062" i="55"/>
  <c r="X2061" i="55"/>
  <c r="X2060" i="55"/>
  <c r="X2058" i="55"/>
  <c r="X2057" i="55"/>
  <c r="X2054" i="55"/>
  <c r="X2053" i="55"/>
  <c r="X2052" i="55"/>
  <c r="X2050" i="55"/>
  <c r="X2049" i="55"/>
  <c r="X2046" i="55"/>
  <c r="X2045" i="55"/>
  <c r="X2044" i="55"/>
  <c r="X2042" i="55"/>
  <c r="X2041" i="55"/>
  <c r="X2038" i="55"/>
  <c r="X2037" i="55"/>
  <c r="X2036" i="55"/>
  <c r="X2034" i="55"/>
  <c r="X2033" i="55"/>
  <c r="Z2029" i="55"/>
  <c r="Z2027" i="55"/>
  <c r="Z2025" i="55"/>
  <c r="Z2023" i="55"/>
  <c r="Z2021" i="55"/>
  <c r="Z2019" i="55"/>
  <c r="Z2017" i="55"/>
  <c r="Z2015" i="55"/>
  <c r="Z2013" i="55"/>
  <c r="Z2011" i="55"/>
  <c r="Z2009" i="55"/>
  <c r="Z2007" i="55"/>
  <c r="Z2005" i="55"/>
  <c r="Z2003" i="55"/>
  <c r="Z2001" i="55"/>
  <c r="Z1999" i="55"/>
  <c r="Z1997" i="55"/>
  <c r="Z1995" i="55"/>
  <c r="Z1993" i="55"/>
  <c r="Z1991" i="55"/>
  <c r="Z1989" i="55"/>
  <c r="Z1987" i="55"/>
  <c r="Z1985" i="55"/>
  <c r="Z1983" i="55"/>
  <c r="Z1981" i="55"/>
  <c r="Z1979" i="55"/>
  <c r="Z1977" i="55"/>
  <c r="Z1975" i="55"/>
  <c r="Z1973" i="55"/>
  <c r="Z1971" i="55"/>
  <c r="Z1969" i="55"/>
  <c r="Z1967" i="55"/>
  <c r="Z1965" i="55"/>
  <c r="Z1963" i="55"/>
  <c r="X1950" i="55"/>
  <c r="Z1942" i="55"/>
  <c r="X1934" i="55"/>
  <c r="Z1926" i="55"/>
  <c r="X1918" i="55"/>
  <c r="Z1910" i="55"/>
  <c r="X1902" i="55"/>
  <c r="Z1894" i="55"/>
  <c r="X1886" i="55"/>
  <c r="Z1878" i="55"/>
  <c r="X1870" i="55"/>
  <c r="Z1862" i="55"/>
  <c r="X1854" i="55"/>
  <c r="Z1846" i="55"/>
  <c r="X1838" i="55"/>
  <c r="Z1830" i="55"/>
  <c r="Z1814" i="55"/>
  <c r="X1806" i="55"/>
  <c r="Z1798" i="55"/>
  <c r="X1790" i="55"/>
  <c r="Z1782" i="55"/>
  <c r="AD1786" i="55" s="1"/>
  <c r="X1774" i="55"/>
  <c r="Z1959" i="55"/>
  <c r="X1959" i="55"/>
  <c r="Z1955" i="55"/>
  <c r="X1955" i="55"/>
  <c r="Z1951" i="55"/>
  <c r="X1951" i="55"/>
  <c r="Z1947" i="55"/>
  <c r="X1947" i="55"/>
  <c r="Z1943" i="55"/>
  <c r="X1943" i="55"/>
  <c r="Z1939" i="55"/>
  <c r="X1939" i="55"/>
  <c r="Z1935" i="55"/>
  <c r="X1935" i="55"/>
  <c r="Z1931" i="55"/>
  <c r="X1931" i="55"/>
  <c r="Z1927" i="55"/>
  <c r="X1927" i="55"/>
  <c r="Z1923" i="55"/>
  <c r="X1923" i="55"/>
  <c r="Z1919" i="55"/>
  <c r="X1919" i="55"/>
  <c r="Z1915" i="55"/>
  <c r="X1915" i="55"/>
  <c r="Z1911" i="55"/>
  <c r="X1911" i="55"/>
  <c r="Z1907" i="55"/>
  <c r="X1907" i="55"/>
  <c r="Z1903" i="55"/>
  <c r="X1903" i="55"/>
  <c r="Z1899" i="55"/>
  <c r="X1899" i="55"/>
  <c r="Z1895" i="55"/>
  <c r="X1895" i="55"/>
  <c r="Z1891" i="55"/>
  <c r="X1891" i="55"/>
  <c r="Z1887" i="55"/>
  <c r="X1887" i="55"/>
  <c r="Z1883" i="55"/>
  <c r="X1883" i="55"/>
  <c r="Z1879" i="55"/>
  <c r="X1879" i="55"/>
  <c r="Z1875" i="55"/>
  <c r="X1875" i="55"/>
  <c r="Z1871" i="55"/>
  <c r="X1871" i="55"/>
  <c r="Z1867" i="55"/>
  <c r="X1867" i="55"/>
  <c r="Z1863" i="55"/>
  <c r="X1863" i="55"/>
  <c r="Z1859" i="55"/>
  <c r="X1859" i="55"/>
  <c r="Z1855" i="55"/>
  <c r="X1855" i="55"/>
  <c r="Z1851" i="55"/>
  <c r="X1851" i="55"/>
  <c r="Z1847" i="55"/>
  <c r="X1847" i="55"/>
  <c r="Z1843" i="55"/>
  <c r="X1843" i="55"/>
  <c r="Z1839" i="55"/>
  <c r="X1839" i="55"/>
  <c r="Z1835" i="55"/>
  <c r="X1835" i="55"/>
  <c r="Z1831" i="55"/>
  <c r="X1831" i="55"/>
  <c r="Z1827" i="55"/>
  <c r="X1827" i="55"/>
  <c r="Z1823" i="55"/>
  <c r="X1823" i="55"/>
  <c r="Z1819" i="55"/>
  <c r="X1819" i="55"/>
  <c r="Z1815" i="55"/>
  <c r="X1815" i="55"/>
  <c r="Z1811" i="55"/>
  <c r="X1811" i="55"/>
  <c r="Z1807" i="55"/>
  <c r="X1807" i="55"/>
  <c r="Z1803" i="55"/>
  <c r="X1803" i="55"/>
  <c r="Z1799" i="55"/>
  <c r="X1799" i="55"/>
  <c r="Z1795" i="55"/>
  <c r="AD1799" i="55" s="1"/>
  <c r="X1795" i="55"/>
  <c r="Z1791" i="55"/>
  <c r="AD1795" i="55" s="1"/>
  <c r="X1791" i="55"/>
  <c r="Z1787" i="55"/>
  <c r="AD1791" i="55" s="1"/>
  <c r="X1787" i="55"/>
  <c r="Z1783" i="55"/>
  <c r="AD1787" i="55" s="1"/>
  <c r="X1783" i="55"/>
  <c r="Z1779" i="55"/>
  <c r="AD1783" i="55" s="1"/>
  <c r="X1779" i="55"/>
  <c r="Z1775" i="55"/>
  <c r="AD1779" i="55" s="1"/>
  <c r="X1775" i="55"/>
  <c r="Z2030" i="55"/>
  <c r="Z2028" i="55"/>
  <c r="Z2026" i="55"/>
  <c r="Z2024" i="55"/>
  <c r="Z2022" i="55"/>
  <c r="Z2020" i="55"/>
  <c r="Z2018" i="55"/>
  <c r="Z2016" i="55"/>
  <c r="Z2014" i="55"/>
  <c r="Z2012" i="55"/>
  <c r="Z2010" i="55"/>
  <c r="Z2008" i="55"/>
  <c r="Z2006" i="55"/>
  <c r="Z2004" i="55"/>
  <c r="Z2002" i="55"/>
  <c r="Z2000" i="55"/>
  <c r="Z1998" i="55"/>
  <c r="Z1996" i="55"/>
  <c r="Z1994" i="55"/>
  <c r="Z1992" i="55"/>
  <c r="Z1990" i="55"/>
  <c r="Z1988" i="55"/>
  <c r="Z1986" i="55"/>
  <c r="Z1984" i="55"/>
  <c r="Z1982" i="55"/>
  <c r="Z1980" i="55"/>
  <c r="Z1978" i="55"/>
  <c r="Z1976" i="55"/>
  <c r="Z1974" i="55"/>
  <c r="Z1972" i="55"/>
  <c r="Z1970" i="55"/>
  <c r="Z1968" i="55"/>
  <c r="Z1966" i="55"/>
  <c r="Z1964" i="55"/>
  <c r="Z1962" i="55"/>
  <c r="X1944" i="55"/>
  <c r="Z1920" i="55"/>
  <c r="X1880" i="55"/>
  <c r="Z1856" i="55"/>
  <c r="X1816" i="55"/>
  <c r="Z1808" i="55"/>
  <c r="X1768" i="55"/>
  <c r="E442" i="55"/>
  <c r="E1189" i="55"/>
  <c r="F1189" i="55" s="1"/>
  <c r="C1415" i="55"/>
  <c r="AG1418" i="55"/>
  <c r="AH1418" i="55" s="1"/>
  <c r="AI1418" i="55"/>
  <c r="C1138" i="55"/>
  <c r="Z1138" i="55" s="1"/>
  <c r="C1134" i="55"/>
  <c r="C1133" i="55"/>
  <c r="X1133" i="55" s="1"/>
  <c r="S1162" i="55"/>
  <c r="Q1162" i="55"/>
  <c r="R1162" i="55" s="1"/>
  <c r="S1161" i="55"/>
  <c r="Q1161" i="55"/>
  <c r="R1161" i="55" s="1"/>
  <c r="S1160" i="55"/>
  <c r="Q1160" i="55"/>
  <c r="R1160" i="55" s="1"/>
  <c r="S1159" i="55"/>
  <c r="T1159" i="55" s="1"/>
  <c r="Q1159" i="55"/>
  <c r="R1159" i="55" s="1"/>
  <c r="S1158" i="55"/>
  <c r="T1158" i="55" s="1"/>
  <c r="Q1158" i="55"/>
  <c r="R1158" i="55" s="1"/>
  <c r="S1157" i="55"/>
  <c r="T1157" i="55" s="1"/>
  <c r="Q1157" i="55"/>
  <c r="R1157" i="55" s="1"/>
  <c r="S1156" i="55"/>
  <c r="T1156" i="55" s="1"/>
  <c r="Q1156" i="55"/>
  <c r="R1156" i="55" s="1"/>
  <c r="S1155" i="55"/>
  <c r="T1155" i="55" s="1"/>
  <c r="Q1155" i="55"/>
  <c r="R1155" i="55" s="1"/>
  <c r="S1154" i="55"/>
  <c r="T1154" i="55" s="1"/>
  <c r="Q1154" i="55"/>
  <c r="R1154" i="55" s="1"/>
  <c r="S1153" i="55"/>
  <c r="T1153" i="55" s="1"/>
  <c r="Q1153" i="55"/>
  <c r="R1153" i="55" s="1"/>
  <c r="S1152" i="55"/>
  <c r="T1152" i="55" s="1"/>
  <c r="Q1152" i="55"/>
  <c r="R1152" i="55" s="1"/>
  <c r="S1151" i="55"/>
  <c r="T1151" i="55" s="1"/>
  <c r="Q1151" i="55"/>
  <c r="R1151" i="55" s="1"/>
  <c r="S1150" i="55"/>
  <c r="Q1150" i="55"/>
  <c r="S1149" i="55"/>
  <c r="T1149" i="55" s="1"/>
  <c r="Q1149" i="55"/>
  <c r="R1149" i="55" s="1"/>
  <c r="S1148" i="55"/>
  <c r="T1148" i="55" s="1"/>
  <c r="Q1148" i="55"/>
  <c r="R1148" i="55" s="1"/>
  <c r="S1147" i="55"/>
  <c r="T1147" i="55" s="1"/>
  <c r="Q1147" i="55"/>
  <c r="R1147" i="55" s="1"/>
  <c r="S1146" i="55"/>
  <c r="T1146" i="55" s="1"/>
  <c r="Q1146" i="55"/>
  <c r="S1145" i="55"/>
  <c r="T1145" i="55" s="1"/>
  <c r="Q1145" i="55"/>
  <c r="R1145" i="55" s="1"/>
  <c r="S1144" i="55"/>
  <c r="Q1144" i="55"/>
  <c r="E1143" i="55"/>
  <c r="F1143" i="55" s="1"/>
  <c r="C1060" i="55"/>
  <c r="L1060" i="55" s="1"/>
  <c r="E1016" i="55"/>
  <c r="F1016" i="55" s="1"/>
  <c r="C954" i="55"/>
  <c r="F954" i="55" s="1"/>
  <c r="D5" i="25"/>
  <c r="F5" i="25" s="1"/>
  <c r="D6" i="25"/>
  <c r="F6" i="25" s="1"/>
  <c r="D7" i="25"/>
  <c r="F7" i="25" s="1"/>
  <c r="F8" i="25"/>
  <c r="F9" i="25"/>
  <c r="F10" i="25"/>
  <c r="F11" i="25"/>
  <c r="F12" i="25"/>
  <c r="F13" i="25"/>
  <c r="F14" i="25"/>
  <c r="F15" i="25"/>
  <c r="F27" i="25"/>
  <c r="F28" i="25"/>
  <c r="J36" i="25"/>
  <c r="J37" i="25"/>
  <c r="J38" i="25"/>
  <c r="J39" i="25"/>
  <c r="F40" i="25"/>
  <c r="J40" i="25"/>
  <c r="J41" i="25"/>
  <c r="J42" i="25"/>
  <c r="F61" i="25"/>
  <c r="F62" i="25"/>
  <c r="F63" i="25"/>
  <c r="F64" i="25"/>
  <c r="F88" i="25"/>
  <c r="D89" i="25"/>
  <c r="F89" i="25" s="1"/>
  <c r="F90" i="25"/>
  <c r="F91" i="25"/>
  <c r="F92" i="25"/>
  <c r="F110" i="25"/>
  <c r="C112" i="25"/>
  <c r="F112" i="25"/>
  <c r="F113" i="25"/>
  <c r="F114" i="25"/>
  <c r="D136" i="25"/>
  <c r="F136" i="25" s="1"/>
  <c r="C138" i="25"/>
  <c r="C161" i="25" s="1"/>
  <c r="D138" i="25"/>
  <c r="D139" i="25"/>
  <c r="D162" i="25"/>
  <c r="F162" i="25" s="1"/>
  <c r="F140" i="25"/>
  <c r="F163" i="25"/>
  <c r="E187" i="25"/>
  <c r="E188" i="25"/>
  <c r="D194" i="25"/>
  <c r="D195" i="25"/>
  <c r="D196" i="25"/>
  <c r="D198" i="25"/>
  <c r="G198" i="25"/>
  <c r="D199" i="25"/>
  <c r="A199" i="25" s="1"/>
  <c r="D200" i="25"/>
  <c r="A200" i="25" s="1"/>
  <c r="G200" i="25" s="1"/>
  <c r="G201" i="25"/>
  <c r="D203" i="25"/>
  <c r="D204" i="25"/>
  <c r="G206" i="25"/>
  <c r="D207" i="25"/>
  <c r="A207" i="25" s="1"/>
  <c r="G208" i="25"/>
  <c r="G211" i="25"/>
  <c r="G212" i="25"/>
  <c r="G213" i="25"/>
  <c r="G214" i="25"/>
  <c r="F250" i="25"/>
  <c r="F252" i="25"/>
  <c r="F253" i="25"/>
  <c r="F254" i="25"/>
  <c r="F255" i="25"/>
  <c r="F257" i="25"/>
  <c r="F258" i="25"/>
  <c r="F259" i="25"/>
  <c r="F260" i="25"/>
  <c r="F261" i="25"/>
  <c r="D267" i="25"/>
  <c r="F267" i="25" s="1"/>
  <c r="D268" i="25"/>
  <c r="F268" i="25" s="1"/>
  <c r="D269" i="25"/>
  <c r="F269" i="25" s="1"/>
  <c r="F280" i="25"/>
  <c r="F281" i="25"/>
  <c r="F282" i="25"/>
  <c r="F283" i="25"/>
  <c r="F284" i="25"/>
  <c r="F285" i="25"/>
  <c r="D286" i="25"/>
  <c r="F286" i="25" s="1"/>
  <c r="F287" i="25"/>
  <c r="F288" i="25"/>
  <c r="D289" i="25"/>
  <c r="F289" i="25" s="1"/>
  <c r="F290" i="25"/>
  <c r="F291" i="25"/>
  <c r="D306" i="25"/>
  <c r="F306" i="25" s="1"/>
  <c r="G318" i="25"/>
  <c r="G320" i="25"/>
  <c r="G322" i="25"/>
  <c r="G324" i="25"/>
  <c r="G326" i="25"/>
  <c r="G328" i="25"/>
  <c r="G334" i="25"/>
  <c r="G336" i="25"/>
  <c r="G338" i="25"/>
  <c r="G342" i="25"/>
  <c r="A343" i="25"/>
  <c r="G343" i="25" s="1"/>
  <c r="G344" i="25"/>
  <c r="G345" i="25"/>
  <c r="G346" i="25"/>
  <c r="G353" i="25"/>
  <c r="G354" i="25"/>
  <c r="G355" i="25"/>
  <c r="G363" i="25"/>
  <c r="G365" i="25"/>
  <c r="G367" i="25"/>
  <c r="G369" i="25"/>
  <c r="G371" i="25"/>
  <c r="G373" i="25"/>
  <c r="G379" i="25"/>
  <c r="G381" i="25"/>
  <c r="G383" i="25"/>
  <c r="G387" i="25"/>
  <c r="G388" i="25"/>
  <c r="G389" i="25"/>
  <c r="G390" i="25"/>
  <c r="G391" i="25"/>
  <c r="G398" i="25"/>
  <c r="G399" i="25"/>
  <c r="G400" i="25"/>
  <c r="G408" i="25"/>
  <c r="G410" i="25"/>
  <c r="G412" i="25"/>
  <c r="G414" i="25"/>
  <c r="G416" i="25"/>
  <c r="G418" i="25"/>
  <c r="G424" i="25"/>
  <c r="A433" i="25" s="1"/>
  <c r="G433" i="25" s="1"/>
  <c r="G426" i="25"/>
  <c r="G428" i="25"/>
  <c r="G434" i="25"/>
  <c r="G435" i="25"/>
  <c r="G436" i="25"/>
  <c r="G443" i="25"/>
  <c r="G444" i="25"/>
  <c r="G445" i="25"/>
  <c r="G453" i="25"/>
  <c r="G455" i="25"/>
  <c r="G457" i="25"/>
  <c r="G459" i="25"/>
  <c r="G461" i="25"/>
  <c r="G463" i="25"/>
  <c r="G465" i="25"/>
  <c r="G471" i="25"/>
  <c r="G473" i="25" s="1"/>
  <c r="A484" i="25" s="1"/>
  <c r="G484" i="25" s="1"/>
  <c r="G472" i="25"/>
  <c r="G475" i="25"/>
  <c r="G476" i="25"/>
  <c r="G479" i="25"/>
  <c r="G485" i="25"/>
  <c r="G486" i="25"/>
  <c r="G487" i="25"/>
  <c r="G494" i="25"/>
  <c r="G495" i="25"/>
  <c r="G496" i="25"/>
  <c r="G503" i="25"/>
  <c r="G504" i="25"/>
  <c r="G506" i="25"/>
  <c r="A515" i="25" s="1"/>
  <c r="G515" i="25" s="1"/>
  <c r="G508" i="25"/>
  <c r="A516" i="25" s="1"/>
  <c r="G516" i="25" s="1"/>
  <c r="G510" i="25"/>
  <c r="A517" i="25" s="1"/>
  <c r="E531" i="25"/>
  <c r="E532" i="25"/>
  <c r="E537" i="25"/>
  <c r="E540" i="25"/>
  <c r="A548" i="25" s="1"/>
  <c r="F540" i="25"/>
  <c r="E542" i="25"/>
  <c r="E543" i="25" s="1"/>
  <c r="A549" i="25" s="1"/>
  <c r="A547" i="25"/>
  <c r="D548" i="25"/>
  <c r="G558" i="25"/>
  <c r="E567" i="25"/>
  <c r="E568" i="25"/>
  <c r="E573" i="25"/>
  <c r="A584" i="25" s="1"/>
  <c r="E576" i="25"/>
  <c r="A585" i="25" s="1"/>
  <c r="F576" i="25"/>
  <c r="E578" i="25"/>
  <c r="E579" i="25" s="1"/>
  <c r="A586" i="25" s="1"/>
  <c r="E602" i="25"/>
  <c r="E603" i="25"/>
  <c r="E608" i="25"/>
  <c r="A619" i="25" s="1"/>
  <c r="E611" i="25"/>
  <c r="A620" i="25" s="1"/>
  <c r="F611" i="25"/>
  <c r="E613" i="25"/>
  <c r="E614" i="25" s="1"/>
  <c r="A621" i="25" s="1"/>
  <c r="E638" i="25"/>
  <c r="E639" i="25"/>
  <c r="E644" i="25"/>
  <c r="A655" i="25" s="1"/>
  <c r="E647" i="25"/>
  <c r="A656" i="25" s="1"/>
  <c r="F647" i="25"/>
  <c r="E649" i="25"/>
  <c r="E650" i="25" s="1"/>
  <c r="A657" i="25" s="1"/>
  <c r="E674" i="25"/>
  <c r="E675" i="25"/>
  <c r="E680" i="25"/>
  <c r="A691" i="25" s="1"/>
  <c r="E683" i="25"/>
  <c r="A692" i="25" s="1"/>
  <c r="F683" i="25"/>
  <c r="E685" i="25"/>
  <c r="E686" i="25" s="1"/>
  <c r="A693" i="25" s="1"/>
  <c r="D844" i="11"/>
  <c r="T12" i="4"/>
  <c r="U14" i="4"/>
  <c r="V14" i="4" s="1"/>
  <c r="U16" i="4"/>
  <c r="U17" i="4"/>
  <c r="U18" i="4"/>
  <c r="U19" i="4"/>
  <c r="E20" i="4"/>
  <c r="E21" i="4"/>
  <c r="H25" i="4"/>
  <c r="H3" i="27"/>
  <c r="J3" i="27"/>
  <c r="O3" i="27"/>
  <c r="Q3" i="27"/>
  <c r="U3" i="27"/>
  <c r="W3" i="27"/>
  <c r="AG6" i="27"/>
  <c r="AK8" i="27"/>
  <c r="X9" i="27"/>
  <c r="X10" i="27" s="1"/>
  <c r="Z9" i="27"/>
  <c r="Z10" i="27" s="1"/>
  <c r="AC10" i="27" s="1"/>
  <c r="C69" i="27" s="1"/>
  <c r="I295" i="27" s="1"/>
  <c r="K295" i="27" s="1"/>
  <c r="AK9" i="27"/>
  <c r="C10" i="27"/>
  <c r="P180" i="27" s="1"/>
  <c r="R180" i="27" s="1"/>
  <c r="W10" i="27"/>
  <c r="AK10" i="27"/>
  <c r="A11" i="27"/>
  <c r="C11" i="27"/>
  <c r="I1638" i="27" s="1"/>
  <c r="K1638" i="27" s="1"/>
  <c r="P11" i="27"/>
  <c r="R11" i="27" s="1"/>
  <c r="X11" i="27"/>
  <c r="X12" i="27" s="1"/>
  <c r="X13" i="27" s="1"/>
  <c r="X14" i="27" s="1"/>
  <c r="X15" i="27" s="1"/>
  <c r="AK11" i="27"/>
  <c r="A12" i="27"/>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136" i="27" s="1"/>
  <c r="A137" i="27" s="1"/>
  <c r="A138" i="27" s="1"/>
  <c r="A139" i="27" s="1"/>
  <c r="A140" i="27" s="1"/>
  <c r="A141" i="27" s="1"/>
  <c r="A142" i="27" s="1"/>
  <c r="A144" i="27" s="1"/>
  <c r="A179" i="27" s="1"/>
  <c r="A180" i="27" s="1"/>
  <c r="A191" i="27" s="1"/>
  <c r="A192" i="27" s="1"/>
  <c r="A193" i="27" s="1"/>
  <c r="A194" i="27" s="1"/>
  <c r="A195" i="27" s="1"/>
  <c r="A196" i="27" s="1"/>
  <c r="A197" i="27" s="1"/>
  <c r="A198" i="27" s="1"/>
  <c r="A199" i="27" s="1"/>
  <c r="A200" i="27" s="1"/>
  <c r="A201" i="27" s="1"/>
  <c r="A202" i="27" s="1"/>
  <c r="A203" i="27" s="1"/>
  <c r="A204" i="27" s="1"/>
  <c r="A205" i="27" s="1"/>
  <c r="C12" i="27"/>
  <c r="W12" i="27"/>
  <c r="W36" i="27" s="1"/>
  <c r="AK12" i="27"/>
  <c r="C13" i="27"/>
  <c r="W13" i="27"/>
  <c r="W37" i="27" s="1"/>
  <c r="AK13" i="27"/>
  <c r="C14" i="27"/>
  <c r="D14" i="27"/>
  <c r="W14" i="27"/>
  <c r="AK14" i="27"/>
  <c r="C15" i="27"/>
  <c r="W15" i="27"/>
  <c r="AK15" i="27"/>
  <c r="C16" i="27"/>
  <c r="I2371" i="27" s="1"/>
  <c r="D16" i="27"/>
  <c r="X16" i="27"/>
  <c r="X17" i="27" s="1"/>
  <c r="Z16" i="27"/>
  <c r="AC16" i="27" s="1"/>
  <c r="I2683" i="27" s="1"/>
  <c r="K2683" i="27" s="1"/>
  <c r="AK16" i="27"/>
  <c r="C17" i="27"/>
  <c r="D17" i="27"/>
  <c r="AK17" i="27"/>
  <c r="C18" i="27"/>
  <c r="I155" i="27" s="1"/>
  <c r="K155" i="27" s="1"/>
  <c r="X18" i="27"/>
  <c r="X34" i="27" s="1"/>
  <c r="Z18" i="27"/>
  <c r="AC18" i="27" s="1"/>
  <c r="C80" i="27" s="1"/>
  <c r="AK18" i="27"/>
  <c r="W19" i="27"/>
  <c r="X19" i="27"/>
  <c r="X20" i="27" s="1"/>
  <c r="Z19" i="27"/>
  <c r="Z20" i="27" s="1"/>
  <c r="AC20" i="27" s="1"/>
  <c r="AK19" i="27"/>
  <c r="W20" i="27"/>
  <c r="AK20" i="27"/>
  <c r="X21" i="27"/>
  <c r="AC21" i="27"/>
  <c r="C83" i="27" s="1"/>
  <c r="I1285" i="27" s="1"/>
  <c r="K1285" i="27" s="1"/>
  <c r="AK21" i="27"/>
  <c r="AC22" i="27"/>
  <c r="C84" i="27" s="1"/>
  <c r="AK22" i="27"/>
  <c r="X23" i="27"/>
  <c r="Z23" i="27"/>
  <c r="AC23" i="27" s="1"/>
  <c r="C85" i="27" s="1"/>
  <c r="AK23" i="27"/>
  <c r="AC24" i="27"/>
  <c r="C86" i="27" s="1"/>
  <c r="AK24" i="27"/>
  <c r="C25" i="27"/>
  <c r="AC25" i="27"/>
  <c r="C87" i="27" s="1"/>
  <c r="I2166" i="27" s="1"/>
  <c r="K2166" i="27" s="1"/>
  <c r="AK25" i="27"/>
  <c r="C26" i="27"/>
  <c r="AC26" i="27"/>
  <c r="C88" i="27" s="1"/>
  <c r="I1083" i="27" s="1"/>
  <c r="AK26" i="27"/>
  <c r="C27" i="27"/>
  <c r="AC27" i="27"/>
  <c r="C89" i="27" s="1"/>
  <c r="AK27" i="27"/>
  <c r="AC28" i="27"/>
  <c r="C90" i="27"/>
  <c r="AK28" i="27"/>
  <c r="C29" i="27"/>
  <c r="I1184" i="27" s="1"/>
  <c r="K1184" i="27" s="1"/>
  <c r="W29" i="27"/>
  <c r="AK29" i="27"/>
  <c r="C30" i="27"/>
  <c r="I880" i="27" s="1"/>
  <c r="D30" i="27"/>
  <c r="AC30" i="27"/>
  <c r="C136" i="27"/>
  <c r="I1168" i="27" s="1"/>
  <c r="K1168" i="27" s="1"/>
  <c r="AK30" i="27"/>
  <c r="C31" i="27"/>
  <c r="D31" i="27"/>
  <c r="AK31" i="27"/>
  <c r="D32" i="27"/>
  <c r="AC32" i="27"/>
  <c r="I2694" i="27" s="1"/>
  <c r="K2694" i="27" s="1"/>
  <c r="AK32" i="27"/>
  <c r="D33" i="27"/>
  <c r="I2172" i="27" s="1"/>
  <c r="K2172" i="27" s="1"/>
  <c r="AC33" i="27"/>
  <c r="C139" i="27" s="1"/>
  <c r="AK33" i="27"/>
  <c r="W34" i="27"/>
  <c r="Y34" i="27"/>
  <c r="AK34" i="27"/>
  <c r="W35" i="27"/>
  <c r="AK35" i="27"/>
  <c r="AK36" i="27"/>
  <c r="AC38" i="27"/>
  <c r="C140" i="27" s="1"/>
  <c r="D40" i="27"/>
  <c r="I1490" i="27" s="1"/>
  <c r="K1490" i="27" s="1"/>
  <c r="C41" i="27"/>
  <c r="P53" i="27"/>
  <c r="R53" i="27" s="1"/>
  <c r="C61" i="27"/>
  <c r="P600" i="27" s="1"/>
  <c r="R600" i="27" s="1"/>
  <c r="D61" i="27"/>
  <c r="C66" i="27"/>
  <c r="I727" i="27" s="1"/>
  <c r="C67" i="27"/>
  <c r="I772" i="27" s="1"/>
  <c r="K772" i="27" s="1"/>
  <c r="P84" i="27"/>
  <c r="R84" i="27" s="1"/>
  <c r="I95" i="27"/>
  <c r="K95" i="27" s="1"/>
  <c r="C137" i="27"/>
  <c r="I1544" i="27" s="1"/>
  <c r="K1544" i="27" s="1"/>
  <c r="C141" i="27"/>
  <c r="I152" i="27"/>
  <c r="K152" i="27" s="1"/>
  <c r="I154" i="27"/>
  <c r="K154" i="27" s="1"/>
  <c r="K156" i="27"/>
  <c r="I167" i="27"/>
  <c r="K167" i="27" s="1"/>
  <c r="I184" i="27"/>
  <c r="K184" i="27" s="1"/>
  <c r="K185" i="27"/>
  <c r="P211" i="27"/>
  <c r="R211" i="27" s="1"/>
  <c r="I213" i="27"/>
  <c r="K213" i="27" s="1"/>
  <c r="P213" i="27"/>
  <c r="R213" i="27" s="1"/>
  <c r="P214" i="27"/>
  <c r="R214" i="27" s="1"/>
  <c r="P215" i="27"/>
  <c r="R215" i="27"/>
  <c r="P216" i="27"/>
  <c r="R216" i="27" s="1"/>
  <c r="P217" i="27"/>
  <c r="R217" i="27" s="1"/>
  <c r="P218" i="27"/>
  <c r="R218" i="27" s="1"/>
  <c r="I240" i="27"/>
  <c r="K240" i="27" s="1"/>
  <c r="K244" i="27"/>
  <c r="K255" i="27"/>
  <c r="K256" i="27"/>
  <c r="I273" i="27"/>
  <c r="K273" i="27" s="1"/>
  <c r="I274" i="27"/>
  <c r="K274" i="27" s="1"/>
  <c r="I300" i="27"/>
  <c r="K300" i="27" s="1"/>
  <c r="H310" i="27"/>
  <c r="I314" i="27"/>
  <c r="K314" i="27" s="1"/>
  <c r="P320" i="27"/>
  <c r="R320" i="27" s="1"/>
  <c r="H332" i="27"/>
  <c r="F334" i="27"/>
  <c r="H334" i="27"/>
  <c r="F335" i="27"/>
  <c r="P337" i="27"/>
  <c r="R337" i="27" s="1"/>
  <c r="I338" i="27"/>
  <c r="K338" i="27" s="1"/>
  <c r="P350" i="27"/>
  <c r="R350" i="27" s="1"/>
  <c r="H352" i="27"/>
  <c r="F354" i="27"/>
  <c r="H354" i="27"/>
  <c r="F355" i="27"/>
  <c r="I358" i="27"/>
  <c r="K358" i="27" s="1"/>
  <c r="I359" i="27"/>
  <c r="K359" i="27" s="1"/>
  <c r="P366" i="27"/>
  <c r="R366" i="27" s="1"/>
  <c r="H376" i="27"/>
  <c r="F378" i="27"/>
  <c r="H378" i="27"/>
  <c r="I383" i="27"/>
  <c r="K383" i="27" s="1"/>
  <c r="H407" i="27"/>
  <c r="F409" i="27"/>
  <c r="H409" i="27"/>
  <c r="I413" i="27"/>
  <c r="K413" i="27" s="1"/>
  <c r="P432" i="27"/>
  <c r="R432" i="27" s="1"/>
  <c r="P438" i="27"/>
  <c r="R438" i="27" s="1"/>
  <c r="P439" i="27"/>
  <c r="R439" i="27" s="1"/>
  <c r="P440" i="27"/>
  <c r="R440" i="27" s="1"/>
  <c r="I447" i="27"/>
  <c r="K447" i="27" s="1"/>
  <c r="I448" i="27"/>
  <c r="K448" i="27" s="1"/>
  <c r="P450" i="27"/>
  <c r="R450" i="27" s="1"/>
  <c r="P451" i="27"/>
  <c r="R451" i="27" s="1"/>
  <c r="P456" i="27"/>
  <c r="R456" i="27" s="1"/>
  <c r="P457" i="27"/>
  <c r="R457" i="27" s="1"/>
  <c r="P458" i="27"/>
  <c r="R458" i="27" s="1"/>
  <c r="P469" i="27"/>
  <c r="R469" i="27" s="1"/>
  <c r="P474" i="27"/>
  <c r="R474" i="27" s="1"/>
  <c r="P475" i="27"/>
  <c r="R475" i="27" s="1"/>
  <c r="P476" i="27"/>
  <c r="R476" i="27" s="1"/>
  <c r="I482" i="27"/>
  <c r="K482" i="27" s="1"/>
  <c r="I484" i="27"/>
  <c r="K484" i="27" s="1"/>
  <c r="P491" i="27"/>
  <c r="R491" i="27" s="1"/>
  <c r="P493" i="27"/>
  <c r="R493" i="27" s="1"/>
  <c r="P494" i="27"/>
  <c r="R494" i="27" s="1"/>
  <c r="P495" i="27"/>
  <c r="R495" i="27" s="1"/>
  <c r="P498" i="27"/>
  <c r="R498" i="27" s="1"/>
  <c r="R499" i="27"/>
  <c r="I500" i="27"/>
  <c r="K500" i="27" s="1"/>
  <c r="P509" i="27"/>
  <c r="R509" i="27" s="1"/>
  <c r="P511" i="27"/>
  <c r="R511" i="27" s="1"/>
  <c r="P512" i="27"/>
  <c r="R512" i="27" s="1"/>
  <c r="P513" i="27"/>
  <c r="R513" i="27" s="1"/>
  <c r="P515" i="27"/>
  <c r="R515" i="27" s="1"/>
  <c r="R517" i="27"/>
  <c r="J527" i="27"/>
  <c r="J528" i="27"/>
  <c r="J529" i="27"/>
  <c r="P529" i="27"/>
  <c r="R529" i="27" s="1"/>
  <c r="J530" i="27"/>
  <c r="J531" i="27"/>
  <c r="P531" i="27"/>
  <c r="R531" i="27" s="1"/>
  <c r="P532" i="27"/>
  <c r="R532" i="27" s="1"/>
  <c r="P535" i="27"/>
  <c r="R535" i="27" s="1"/>
  <c r="I536" i="27"/>
  <c r="K536" i="27" s="1"/>
  <c r="R537" i="27"/>
  <c r="J543" i="27"/>
  <c r="J544" i="27"/>
  <c r="J545" i="27"/>
  <c r="J546" i="27"/>
  <c r="J547" i="27"/>
  <c r="P554" i="27"/>
  <c r="R554" i="27" s="1"/>
  <c r="P555" i="27"/>
  <c r="R555" i="27" s="1"/>
  <c r="I559" i="27"/>
  <c r="K559" i="27" s="1"/>
  <c r="P560" i="27"/>
  <c r="R560" i="27" s="1"/>
  <c r="I561" i="27"/>
  <c r="K561" i="27" s="1"/>
  <c r="P561" i="27"/>
  <c r="R561" i="27" s="1"/>
  <c r="P562" i="27"/>
  <c r="R562" i="27" s="1"/>
  <c r="J568" i="27"/>
  <c r="J569" i="27"/>
  <c r="J570" i="27"/>
  <c r="J571" i="27"/>
  <c r="J572" i="27"/>
  <c r="I575" i="27"/>
  <c r="K575" i="27" s="1"/>
  <c r="J583" i="27"/>
  <c r="J584" i="27"/>
  <c r="J585" i="27"/>
  <c r="J586" i="27"/>
  <c r="J587" i="27"/>
  <c r="I590" i="27"/>
  <c r="K590" i="27" s="1"/>
  <c r="C593" i="27"/>
  <c r="P607" i="27"/>
  <c r="R607" i="27" s="1"/>
  <c r="P620" i="27"/>
  <c r="R620" i="27" s="1"/>
  <c r="P636" i="27"/>
  <c r="R636" i="27" s="1"/>
  <c r="P637" i="27"/>
  <c r="R637" i="27" s="1"/>
  <c r="P638" i="27"/>
  <c r="R638" i="27" s="1"/>
  <c r="I643" i="27"/>
  <c r="K643" i="27" s="1"/>
  <c r="I644" i="27"/>
  <c r="K644" i="27" s="1"/>
  <c r="K645" i="27"/>
  <c r="P648" i="27"/>
  <c r="R648" i="27" s="1"/>
  <c r="R652" i="27" s="1"/>
  <c r="P658" i="27"/>
  <c r="R658" i="27" s="1"/>
  <c r="R662" i="27" s="1"/>
  <c r="I662" i="27"/>
  <c r="K662" i="27" s="1"/>
  <c r="I663" i="27"/>
  <c r="K663" i="27" s="1"/>
  <c r="K664" i="27"/>
  <c r="P668" i="27"/>
  <c r="R668" i="27" s="1"/>
  <c r="R672" i="27" s="1"/>
  <c r="P679" i="27"/>
  <c r="R679" i="27" s="1"/>
  <c r="R683" i="27" s="1"/>
  <c r="I680" i="27"/>
  <c r="K680" i="27" s="1"/>
  <c r="I681" i="27"/>
  <c r="K681" i="27" s="1"/>
  <c r="I683" i="27"/>
  <c r="K683" i="27" s="1"/>
  <c r="I689" i="27"/>
  <c r="K689" i="27" s="1"/>
  <c r="I690" i="27"/>
  <c r="K690" i="27" s="1"/>
  <c r="P690" i="27"/>
  <c r="R690" i="27" s="1"/>
  <c r="P692" i="27"/>
  <c r="R692" i="27" s="1"/>
  <c r="P693" i="27"/>
  <c r="R693" i="27" s="1"/>
  <c r="P694" i="27"/>
  <c r="R694" i="27" s="1"/>
  <c r="P695" i="27"/>
  <c r="R695" i="27" s="1"/>
  <c r="P705" i="27"/>
  <c r="R705" i="27" s="1"/>
  <c r="I706" i="27"/>
  <c r="P707" i="27"/>
  <c r="R707" i="27" s="1"/>
  <c r="I708" i="27"/>
  <c r="P708" i="27"/>
  <c r="R708" i="27" s="1"/>
  <c r="P709" i="27"/>
  <c r="R709" i="27" s="1"/>
  <c r="P710" i="27"/>
  <c r="R710" i="27" s="1"/>
  <c r="P721" i="27"/>
  <c r="R721" i="27" s="1"/>
  <c r="I722" i="27"/>
  <c r="K722" i="27" s="1"/>
  <c r="I743" i="27" s="1"/>
  <c r="K743" i="27" s="1"/>
  <c r="I723" i="27"/>
  <c r="K723" i="27" s="1"/>
  <c r="P723" i="27"/>
  <c r="R723" i="27" s="1"/>
  <c r="K724" i="27"/>
  <c r="P724" i="27"/>
  <c r="R724" i="27" s="1"/>
  <c r="I725" i="27"/>
  <c r="K725" i="27" s="1"/>
  <c r="P725" i="27"/>
  <c r="R725" i="27" s="1"/>
  <c r="P726" i="27"/>
  <c r="R726" i="27" s="1"/>
  <c r="K727" i="27"/>
  <c r="K728" i="27"/>
  <c r="K729" i="27"/>
  <c r="R740" i="27"/>
  <c r="R745" i="27"/>
  <c r="I746" i="27"/>
  <c r="K746" i="27" s="1"/>
  <c r="K750" i="27"/>
  <c r="K751" i="27"/>
  <c r="K752" i="27"/>
  <c r="R753" i="27"/>
  <c r="A754" i="27"/>
  <c r="P762" i="27"/>
  <c r="R762" i="27" s="1"/>
  <c r="R769" i="27" s="1"/>
  <c r="R771" i="27" s="1"/>
  <c r="I775" i="27"/>
  <c r="K775" i="27" s="1"/>
  <c r="R779" i="27"/>
  <c r="R792" i="27" s="1"/>
  <c r="P782" i="27"/>
  <c r="R782" i="27" s="1"/>
  <c r="R783" i="27"/>
  <c r="R784" i="27"/>
  <c r="R785" i="27"/>
  <c r="R786" i="27"/>
  <c r="R788" i="27"/>
  <c r="R789" i="27"/>
  <c r="R798" i="27"/>
  <c r="R810" i="27" s="1"/>
  <c r="P801" i="27"/>
  <c r="R801" i="27" s="1"/>
  <c r="R802" i="27"/>
  <c r="R803" i="27"/>
  <c r="R804" i="27"/>
  <c r="R805" i="27"/>
  <c r="R806" i="27"/>
  <c r="R807" i="27"/>
  <c r="K817" i="27"/>
  <c r="K818" i="27"/>
  <c r="K819" i="27"/>
  <c r="K820" i="27"/>
  <c r="I821" i="27"/>
  <c r="K821" i="27" s="1"/>
  <c r="I822" i="27"/>
  <c r="K822" i="27" s="1"/>
  <c r="K823" i="27"/>
  <c r="R834" i="27"/>
  <c r="R847" i="27" s="1"/>
  <c r="K835" i="27"/>
  <c r="K836" i="27"/>
  <c r="K837" i="27"/>
  <c r="P837" i="27"/>
  <c r="R837" i="27" s="1"/>
  <c r="K838" i="27"/>
  <c r="R838" i="27"/>
  <c r="R839" i="27"/>
  <c r="R840" i="27"/>
  <c r="K841" i="27"/>
  <c r="R841" i="27"/>
  <c r="I843" i="27"/>
  <c r="K843" i="27" s="1"/>
  <c r="R843" i="27"/>
  <c r="R844" i="27"/>
  <c r="K853" i="27"/>
  <c r="K854" i="27"/>
  <c r="H855" i="27"/>
  <c r="K855" i="27"/>
  <c r="K856" i="27"/>
  <c r="P856" i="27"/>
  <c r="R856" i="27" s="1"/>
  <c r="H859" i="27"/>
  <c r="K859" i="27"/>
  <c r="I860" i="27"/>
  <c r="K860" i="27" s="1"/>
  <c r="R869" i="27"/>
  <c r="R870" i="27"/>
  <c r="R871" i="27"/>
  <c r="K880" i="27"/>
  <c r="I887" i="27"/>
  <c r="K887" i="27" s="1"/>
  <c r="I915" i="27"/>
  <c r="K915" i="27" s="1"/>
  <c r="I916" i="27"/>
  <c r="K916" i="27" s="1"/>
  <c r="I917" i="27"/>
  <c r="K917" i="27" s="1"/>
  <c r="I918" i="27"/>
  <c r="K918" i="27"/>
  <c r="I919" i="27"/>
  <c r="K919" i="27" s="1"/>
  <c r="I920" i="27"/>
  <c r="K920" i="27"/>
  <c r="I950" i="27"/>
  <c r="K950" i="27" s="1"/>
  <c r="I951" i="27"/>
  <c r="K951" i="27" s="1"/>
  <c r="I952" i="27"/>
  <c r="K952" i="27"/>
  <c r="I953" i="27"/>
  <c r="K953" i="27" s="1"/>
  <c r="I954" i="27"/>
  <c r="K954" i="27" s="1"/>
  <c r="I955" i="27"/>
  <c r="K955" i="27" s="1"/>
  <c r="I979" i="27"/>
  <c r="K979" i="27" s="1"/>
  <c r="I980" i="27"/>
  <c r="K980" i="27" s="1"/>
  <c r="I981" i="27"/>
  <c r="K981" i="27" s="1"/>
  <c r="I982" i="27"/>
  <c r="K982" i="27" s="1"/>
  <c r="I983" i="27"/>
  <c r="K983" i="27" s="1"/>
  <c r="I984" i="27"/>
  <c r="K984" i="27" s="1"/>
  <c r="I1013" i="27"/>
  <c r="I2524" i="27" s="1"/>
  <c r="K2524" i="27" s="1"/>
  <c r="I1015" i="27"/>
  <c r="K1015" i="27" s="1"/>
  <c r="I1016" i="27"/>
  <c r="K1016" i="27" s="1"/>
  <c r="I1017" i="27"/>
  <c r="I1018" i="27"/>
  <c r="K1018" i="27" s="1"/>
  <c r="I1019" i="27"/>
  <c r="K1019" i="27" s="1"/>
  <c r="I1020" i="27"/>
  <c r="K1020" i="27" s="1"/>
  <c r="I1030" i="27"/>
  <c r="K1030" i="27" s="1"/>
  <c r="I1031" i="27"/>
  <c r="K1031" i="27" s="1"/>
  <c r="I1032" i="27"/>
  <c r="K1032" i="27" s="1"/>
  <c r="I1033" i="27"/>
  <c r="K1033" i="27" s="1"/>
  <c r="I1034" i="27"/>
  <c r="K1034" i="27" s="1"/>
  <c r="I1035" i="27"/>
  <c r="K1035" i="27" s="1"/>
  <c r="I1045" i="27"/>
  <c r="K1045" i="27" s="1"/>
  <c r="I1046" i="27"/>
  <c r="K1046" i="27" s="1"/>
  <c r="I1047" i="27"/>
  <c r="K1047" i="27" s="1"/>
  <c r="I1048" i="27"/>
  <c r="K1048" i="27" s="1"/>
  <c r="I1049" i="27"/>
  <c r="K1049" i="27" s="1"/>
  <c r="I1050" i="27"/>
  <c r="K1050" i="27" s="1"/>
  <c r="I1060" i="27"/>
  <c r="K1060" i="27" s="1"/>
  <c r="I1061" i="27"/>
  <c r="K1061" i="27" s="1"/>
  <c r="I1062" i="27"/>
  <c r="K1062" i="27" s="1"/>
  <c r="I1063" i="27"/>
  <c r="K1063" i="27" s="1"/>
  <c r="I1064" i="27"/>
  <c r="K1064" i="27" s="1"/>
  <c r="I1085" i="27"/>
  <c r="K1085" i="27" s="1"/>
  <c r="K1086" i="27"/>
  <c r="K1088" i="27"/>
  <c r="I1089" i="27"/>
  <c r="K1089" i="27" s="1"/>
  <c r="K1090" i="27"/>
  <c r="K1091" i="27"/>
  <c r="I1101" i="27"/>
  <c r="K1101" i="27" s="1"/>
  <c r="I1102" i="27"/>
  <c r="K1102" i="27" s="1"/>
  <c r="I1114" i="27"/>
  <c r="K1114" i="27" s="1"/>
  <c r="I1115" i="27"/>
  <c r="K1115" i="27" s="1"/>
  <c r="I1131" i="27"/>
  <c r="K1131" i="27" s="1"/>
  <c r="K1132" i="27"/>
  <c r="K1133" i="27"/>
  <c r="I1146" i="27"/>
  <c r="K1146" i="27" s="1"/>
  <c r="I1158" i="27"/>
  <c r="K1158" i="27" s="1"/>
  <c r="I1181" i="27"/>
  <c r="K1181" i="27" s="1"/>
  <c r="I1182" i="27"/>
  <c r="K1182" i="27" s="1"/>
  <c r="I1183" i="27"/>
  <c r="K1183" i="27" s="1"/>
  <c r="I1198" i="27"/>
  <c r="K1198" i="27" s="1"/>
  <c r="I1204" i="27"/>
  <c r="K1204" i="27" s="1"/>
  <c r="I1206" i="27"/>
  <c r="K1206" i="27" s="1"/>
  <c r="I1209" i="27"/>
  <c r="K1209" i="27" s="1"/>
  <c r="I1219" i="27"/>
  <c r="K1219" i="27" s="1"/>
  <c r="I1220" i="27"/>
  <c r="K1220" i="27" s="1"/>
  <c r="I1257" i="27"/>
  <c r="K1257" i="27" s="1"/>
  <c r="I1271" i="27"/>
  <c r="K1271" i="27" s="1"/>
  <c r="I1288" i="27"/>
  <c r="K1288" i="27" s="1"/>
  <c r="I1307" i="27"/>
  <c r="K1307" i="27" s="1"/>
  <c r="I1310" i="27"/>
  <c r="K1310" i="27" s="1"/>
  <c r="I1314" i="27"/>
  <c r="K1314" i="27" s="1"/>
  <c r="I1340" i="27"/>
  <c r="K1340" i="27" s="1"/>
  <c r="I1352" i="27"/>
  <c r="K1352" i="27" s="1"/>
  <c r="I1367" i="27"/>
  <c r="K1367" i="27" s="1"/>
  <c r="I1368" i="27"/>
  <c r="K1368" i="27" s="1"/>
  <c r="I1424" i="27"/>
  <c r="K1424" i="27" s="1"/>
  <c r="I1436" i="27"/>
  <c r="K1436" i="27" s="1"/>
  <c r="I1439" i="27"/>
  <c r="K1439" i="27" s="1"/>
  <c r="K1448" i="27"/>
  <c r="I1449" i="27"/>
  <c r="K1449" i="27" s="1"/>
  <c r="I1450" i="27"/>
  <c r="K1450" i="27" s="1"/>
  <c r="I1451" i="27"/>
  <c r="K1451" i="27" s="1"/>
  <c r="I1463" i="27"/>
  <c r="K1463" i="27" s="1"/>
  <c r="I1464" i="27"/>
  <c r="K1464" i="27" s="1"/>
  <c r="I1465" i="27"/>
  <c r="K1465" i="27" s="1"/>
  <c r="I1478" i="27"/>
  <c r="K1478" i="27" s="1"/>
  <c r="I1479" i="27"/>
  <c r="K1479" i="27" s="1"/>
  <c r="K1493" i="27"/>
  <c r="I1494" i="27"/>
  <c r="K1494" i="27" s="1"/>
  <c r="I1495" i="27"/>
  <c r="K1495" i="27" s="1"/>
  <c r="I1505" i="27"/>
  <c r="K1505" i="27" s="1"/>
  <c r="O1506" i="27"/>
  <c r="O1507" i="27"/>
  <c r="K1509" i="27"/>
  <c r="I1517" i="27"/>
  <c r="K1517" i="27" s="1"/>
  <c r="I1518" i="27"/>
  <c r="K1518" i="27" s="1"/>
  <c r="K1522" i="27"/>
  <c r="I1533" i="27"/>
  <c r="K1533" i="27" s="1"/>
  <c r="I1534" i="27"/>
  <c r="K1534" i="27" s="1"/>
  <c r="I1545" i="27"/>
  <c r="K1545" i="27" s="1"/>
  <c r="I1557" i="27"/>
  <c r="K1557" i="27" s="1"/>
  <c r="I1558" i="27"/>
  <c r="K1558" i="27" s="1"/>
  <c r="I1559" i="27"/>
  <c r="K1559" i="27" s="1"/>
  <c r="I1560" i="27"/>
  <c r="K1560" i="27" s="1"/>
  <c r="I1561" i="27"/>
  <c r="K1561" i="27" s="1"/>
  <c r="I1579" i="27"/>
  <c r="K1579" i="27" s="1"/>
  <c r="K1597" i="27"/>
  <c r="K1598" i="27"/>
  <c r="K1609" i="27"/>
  <c r="K1613" i="27" s="1"/>
  <c r="K1618" i="27"/>
  <c r="K1621" i="27" s="1"/>
  <c r="K1625" i="27"/>
  <c r="K1628" i="27" s="1"/>
  <c r="I1639" i="27"/>
  <c r="K1639" i="27" s="1"/>
  <c r="I1640" i="27"/>
  <c r="K1640" i="27" s="1"/>
  <c r="K1652" i="27"/>
  <c r="K1653" i="27"/>
  <c r="K1654" i="27"/>
  <c r="K1682" i="27"/>
  <c r="K1685" i="27"/>
  <c r="K1686" i="27"/>
  <c r="K1687" i="27"/>
  <c r="K1699" i="27"/>
  <c r="K1700" i="27"/>
  <c r="K1701" i="27"/>
  <c r="I1711" i="27"/>
  <c r="K1711" i="27" s="1"/>
  <c r="K1713" i="27"/>
  <c r="K1714" i="27"/>
  <c r="I1715" i="27"/>
  <c r="K1715" i="27" s="1"/>
  <c r="K1716" i="27"/>
  <c r="K1717" i="27"/>
  <c r="K1724" i="27"/>
  <c r="K1727" i="27"/>
  <c r="I1735" i="27"/>
  <c r="K1735" i="27" s="1"/>
  <c r="I1737" i="27"/>
  <c r="I1738" i="27"/>
  <c r="I1741" i="27"/>
  <c r="K1741" i="27" s="1"/>
  <c r="I1742" i="27"/>
  <c r="K1742" i="27" s="1"/>
  <c r="I1753" i="27"/>
  <c r="K1753" i="27" s="1"/>
  <c r="I1755" i="27"/>
  <c r="K1755" i="27" s="1"/>
  <c r="I1756" i="27"/>
  <c r="K1756" i="27" s="1"/>
  <c r="I1758" i="27"/>
  <c r="K1758" i="27" s="1"/>
  <c r="I1759" i="27"/>
  <c r="K1759" i="27" s="1"/>
  <c r="I1771" i="27"/>
  <c r="K1771" i="27" s="1"/>
  <c r="I1773" i="27"/>
  <c r="K1773" i="27" s="1"/>
  <c r="I1774" i="27"/>
  <c r="K1774" i="27" s="1"/>
  <c r="I1777" i="27"/>
  <c r="K1777" i="27" s="1"/>
  <c r="I1778" i="27"/>
  <c r="K1778" i="27" s="1"/>
  <c r="I1801" i="27"/>
  <c r="I1809" i="27"/>
  <c r="I1817" i="27"/>
  <c r="I1829" i="27"/>
  <c r="K1829" i="27" s="1"/>
  <c r="I1835" i="27"/>
  <c r="K1835" i="27" s="1"/>
  <c r="I1844" i="27"/>
  <c r="K1844" i="27" s="1"/>
  <c r="I1858" i="27"/>
  <c r="K1858" i="27" s="1"/>
  <c r="I1865" i="27"/>
  <c r="K1865" i="27" s="1"/>
  <c r="I1866" i="27"/>
  <c r="K1866" i="27" s="1"/>
  <c r="I1890" i="27"/>
  <c r="K1890" i="27" s="1"/>
  <c r="I1891" i="27"/>
  <c r="K1891" i="27" s="1"/>
  <c r="I1892" i="27"/>
  <c r="K1892" i="27" s="1"/>
  <c r="I1895" i="27"/>
  <c r="K1895" i="27" s="1"/>
  <c r="I1908" i="27"/>
  <c r="K1908" i="27" s="1"/>
  <c r="I1916" i="27"/>
  <c r="K1916" i="27" s="1"/>
  <c r="I1917" i="27"/>
  <c r="K1917" i="27" s="1"/>
  <c r="I1928" i="27"/>
  <c r="K1928" i="27" s="1"/>
  <c r="I1932" i="27"/>
  <c r="K1932" i="27" s="1"/>
  <c r="I1934" i="27"/>
  <c r="K1934" i="27" s="1"/>
  <c r="I1947" i="27"/>
  <c r="K1947" i="27" s="1"/>
  <c r="I1950" i="27"/>
  <c r="K1950" i="27" s="1"/>
  <c r="I1951" i="27"/>
  <c r="K1951" i="27" s="1"/>
  <c r="I1953" i="27"/>
  <c r="K1953" i="27" s="1"/>
  <c r="I1972" i="27"/>
  <c r="K1972" i="27" s="1"/>
  <c r="I1973" i="27"/>
  <c r="K1973" i="27" s="1"/>
  <c r="I1974" i="27"/>
  <c r="K1974" i="27" s="1"/>
  <c r="I1975" i="27"/>
  <c r="K1975" i="27" s="1"/>
  <c r="I1976" i="27"/>
  <c r="K1976" i="27" s="1"/>
  <c r="I1996" i="27"/>
  <c r="K1996" i="27" s="1"/>
  <c r="I1997" i="27"/>
  <c r="K1997" i="27" s="1"/>
  <c r="I1998" i="27"/>
  <c r="K1998" i="27" s="1"/>
  <c r="I1999" i="27"/>
  <c r="K1999" i="27" s="1"/>
  <c r="K2016" i="27"/>
  <c r="K2017" i="27"/>
  <c r="K2018" i="27"/>
  <c r="I2027" i="27"/>
  <c r="K2027" i="27" s="1"/>
  <c r="I2029" i="27"/>
  <c r="K2029" i="27" s="1"/>
  <c r="I2031" i="27"/>
  <c r="K2031" i="27" s="1"/>
  <c r="I2039" i="27"/>
  <c r="K2039" i="27" s="1"/>
  <c r="K2042" i="27" s="1"/>
  <c r="I2047" i="27"/>
  <c r="K2047" i="27" s="1"/>
  <c r="I2048" i="27"/>
  <c r="K2048" i="27" s="1"/>
  <c r="I2049" i="27"/>
  <c r="K2049" i="27" s="1"/>
  <c r="I2052" i="27"/>
  <c r="K2052" i="27" s="1"/>
  <c r="I2054" i="27"/>
  <c r="K2054" i="27" s="1"/>
  <c r="I2056" i="27"/>
  <c r="K2056" i="27" s="1"/>
  <c r="I2067" i="27"/>
  <c r="K2067" i="27" s="1"/>
  <c r="I2068" i="27"/>
  <c r="K2068" i="27" s="1"/>
  <c r="I2069" i="27"/>
  <c r="K2069" i="27" s="1"/>
  <c r="I2072" i="27"/>
  <c r="K2072" i="27" s="1"/>
  <c r="I2073" i="27"/>
  <c r="K2073" i="27" s="1"/>
  <c r="I2074" i="27"/>
  <c r="K2074" i="27" s="1"/>
  <c r="I2086" i="27"/>
  <c r="K2086" i="27" s="1"/>
  <c r="I2087" i="27"/>
  <c r="K2087" i="27" s="1"/>
  <c r="H2097" i="27"/>
  <c r="I2099" i="27"/>
  <c r="K2099" i="27" s="1"/>
  <c r="I2100" i="27"/>
  <c r="K2100" i="27" s="1"/>
  <c r="I2112" i="27"/>
  <c r="K2112" i="27" s="1"/>
  <c r="K2116" i="27" s="1"/>
  <c r="I2125" i="27"/>
  <c r="K2125" i="27" s="1"/>
  <c r="K2129" i="27" s="1"/>
  <c r="I2135" i="27"/>
  <c r="K2135" i="27" s="1"/>
  <c r="K2139" i="27" s="1"/>
  <c r="I2144" i="27"/>
  <c r="K2144" i="27" s="1"/>
  <c r="K2148" i="27" s="1"/>
  <c r="I2167" i="27"/>
  <c r="K2167" i="27" s="1"/>
  <c r="I2168" i="27"/>
  <c r="K2168" i="27" s="1"/>
  <c r="I2169" i="27"/>
  <c r="K2169" i="27" s="1"/>
  <c r="I2170" i="27"/>
  <c r="K2170" i="27"/>
  <c r="K2171" i="27"/>
  <c r="K2218" i="27"/>
  <c r="I2219" i="27"/>
  <c r="K2219" i="27" s="1"/>
  <c r="I2220" i="27"/>
  <c r="K2220" i="27" s="1"/>
  <c r="I2221" i="27"/>
  <c r="K2221" i="27" s="1"/>
  <c r="I2222" i="27"/>
  <c r="K2222" i="27" s="1"/>
  <c r="K2232" i="27"/>
  <c r="K2233" i="27"/>
  <c r="K2234" i="27"/>
  <c r="K2235" i="27"/>
  <c r="I2236" i="27"/>
  <c r="K2236" i="27" s="1"/>
  <c r="I2237" i="27"/>
  <c r="K2237" i="27" s="1"/>
  <c r="I2262" i="27"/>
  <c r="K2262" i="27" s="1"/>
  <c r="K2263" i="27"/>
  <c r="K2265" i="27"/>
  <c r="K2266" i="27"/>
  <c r="K2267" i="27"/>
  <c r="K2268" i="27"/>
  <c r="I2308" i="27"/>
  <c r="K2308" i="27" s="1"/>
  <c r="K2309" i="27"/>
  <c r="K2310" i="27"/>
  <c r="K2321" i="27"/>
  <c r="K2322" i="27"/>
  <c r="K2323" i="27"/>
  <c r="K2324" i="27"/>
  <c r="K2325" i="27"/>
  <c r="K2326" i="27"/>
  <c r="I2328" i="27"/>
  <c r="K2328" i="27" s="1"/>
  <c r="K2363" i="27"/>
  <c r="I2368" i="27"/>
  <c r="K2368" i="27" s="1"/>
  <c r="I2369" i="27"/>
  <c r="K2370" i="27"/>
  <c r="K2375" i="27"/>
  <c r="I2424" i="27"/>
  <c r="K2424" i="27" s="1"/>
  <c r="K2426" i="27"/>
  <c r="I2427" i="27"/>
  <c r="I2441" i="27" s="1"/>
  <c r="K2441" i="27" s="1"/>
  <c r="K2430" i="27"/>
  <c r="K2431" i="27"/>
  <c r="I2467" i="27"/>
  <c r="K2467" i="27" s="1"/>
  <c r="K2469" i="27"/>
  <c r="K2470" i="27"/>
  <c r="K2490" i="27"/>
  <c r="K2493" i="27" s="1"/>
  <c r="K2497" i="27"/>
  <c r="K2498" i="27"/>
  <c r="K2505" i="27"/>
  <c r="K2506" i="27"/>
  <c r="K2507" i="27"/>
  <c r="I2526" i="27"/>
  <c r="K2526" i="27" s="1"/>
  <c r="I2530" i="27"/>
  <c r="K2530" i="27" s="1"/>
  <c r="I2531" i="27"/>
  <c r="K2531" i="27" s="1"/>
  <c r="K2557" i="27"/>
  <c r="I2559" i="27"/>
  <c r="I2561" i="27"/>
  <c r="I2592" i="27" s="1"/>
  <c r="K2592" i="27" s="1"/>
  <c r="I2562" i="27"/>
  <c r="I2564" i="27"/>
  <c r="K2564" i="27" s="1"/>
  <c r="K2604" i="27"/>
  <c r="K2626" i="27"/>
  <c r="K2633" i="27"/>
  <c r="K2634" i="27"/>
  <c r="K2635" i="27"/>
  <c r="K2636" i="27"/>
  <c r="K2637" i="27"/>
  <c r="K2638" i="27"/>
  <c r="K2639" i="27"/>
  <c r="K2640" i="27"/>
  <c r="I2665" i="27"/>
  <c r="K2665" i="27" s="1"/>
  <c r="I2667" i="27"/>
  <c r="K2667" i="27" s="1"/>
  <c r="I2668" i="27"/>
  <c r="K2668" i="27" s="1"/>
  <c r="I2669" i="27"/>
  <c r="K2669" i="27" s="1"/>
  <c r="I2670" i="27"/>
  <c r="K2670" i="27" s="1"/>
  <c r="K2680" i="27"/>
  <c r="K2700" i="27"/>
  <c r="K2701" i="27"/>
  <c r="K2707" i="27"/>
  <c r="K2708" i="27"/>
  <c r="K2715" i="27"/>
  <c r="K2716" i="27"/>
  <c r="K2723" i="27"/>
  <c r="K2724" i="27"/>
  <c r="K2725" i="27"/>
  <c r="K2732" i="27"/>
  <c r="K2733" i="27"/>
  <c r="K2734" i="27"/>
  <c r="K2735" i="27"/>
  <c r="K2743" i="27"/>
  <c r="K2745" i="27" s="1"/>
  <c r="K2744" i="27"/>
  <c r="K2752" i="27"/>
  <c r="K2753" i="27"/>
  <c r="K2754" i="27"/>
  <c r="K2755" i="27"/>
  <c r="K2756" i="27"/>
  <c r="K2757" i="27"/>
  <c r="K2783" i="27"/>
  <c r="K2784" i="27"/>
  <c r="K2785" i="27"/>
  <c r="K2786" i="27"/>
  <c r="K2787" i="27"/>
  <c r="K2788" i="27"/>
  <c r="I2789" i="27"/>
  <c r="K2789" i="27" s="1"/>
  <c r="K2798" i="27"/>
  <c r="K2799" i="27"/>
  <c r="K2807" i="27"/>
  <c r="K2810" i="27" s="1"/>
  <c r="K2811" i="27" s="1"/>
  <c r="K2802" i="27" s="1"/>
  <c r="K2808" i="27"/>
  <c r="K2815" i="27"/>
  <c r="K2816" i="27"/>
  <c r="K2817" i="27"/>
  <c r="K2818" i="27"/>
  <c r="K2825" i="27"/>
  <c r="K2826" i="27"/>
  <c r="K2827" i="27"/>
  <c r="I2843" i="27"/>
  <c r="I2844" i="27"/>
  <c r="I3796" i="27" s="1"/>
  <c r="K3796" i="27" s="1"/>
  <c r="I2845" i="27"/>
  <c r="I2997" i="27" s="1"/>
  <c r="K2997" i="27" s="1"/>
  <c r="K2847" i="27"/>
  <c r="R2848" i="27"/>
  <c r="I2849" i="27"/>
  <c r="I2850" i="27"/>
  <c r="I3001" i="27" s="1"/>
  <c r="K3001" i="27" s="1"/>
  <c r="I2851" i="27"/>
  <c r="I3002" i="27" s="1"/>
  <c r="K3002" i="27" s="1"/>
  <c r="K3019" i="27" s="1"/>
  <c r="I2852" i="27"/>
  <c r="I2854" i="27"/>
  <c r="R2855" i="27"/>
  <c r="R2856" i="27"/>
  <c r="L2860" i="27"/>
  <c r="R2860" i="27"/>
  <c r="T2863" i="27"/>
  <c r="I2866" i="27"/>
  <c r="I3824" i="27" s="1"/>
  <c r="I2867" i="27"/>
  <c r="I3921" i="27" s="1"/>
  <c r="K3921" i="27" s="1"/>
  <c r="I2868" i="27"/>
  <c r="I2869" i="27"/>
  <c r="I3506" i="27" s="1"/>
  <c r="I3625" i="27" s="1"/>
  <c r="I2870" i="27"/>
  <c r="I2871" i="27"/>
  <c r="P2881" i="27"/>
  <c r="R2881" i="27" s="1"/>
  <c r="L2884" i="27"/>
  <c r="P2888" i="27"/>
  <c r="R2888" i="27" s="1"/>
  <c r="R2889" i="27"/>
  <c r="K2895" i="27"/>
  <c r="K2896" i="27"/>
  <c r="S2896" i="27"/>
  <c r="L2899" i="27"/>
  <c r="H2905" i="27"/>
  <c r="H2909" i="27"/>
  <c r="H2937" i="27" s="1"/>
  <c r="H2910" i="27"/>
  <c r="H2936" i="27" s="1"/>
  <c r="H2911" i="27"/>
  <c r="K2912" i="27"/>
  <c r="L2921" i="27"/>
  <c r="I2923" i="27"/>
  <c r="K2925" i="27" s="1"/>
  <c r="I2935" i="27"/>
  <c r="I3053" i="27" s="1"/>
  <c r="M2935" i="27"/>
  <c r="L2945" i="27"/>
  <c r="I2957" i="27"/>
  <c r="L2957" i="27"/>
  <c r="M2957" i="27" s="1"/>
  <c r="N2957" i="27" s="1"/>
  <c r="L2965" i="27"/>
  <c r="I2984" i="27"/>
  <c r="K2984" i="27" s="1"/>
  <c r="I2999" i="27"/>
  <c r="K2999" i="27" s="1"/>
  <c r="I3035" i="27"/>
  <c r="K3035" i="27" s="1"/>
  <c r="L3044" i="27"/>
  <c r="L3063" i="27"/>
  <c r="R3071" i="27"/>
  <c r="K3078" i="27"/>
  <c r="L3080" i="27"/>
  <c r="K3088" i="27"/>
  <c r="K3090" i="27"/>
  <c r="L3092" i="27"/>
  <c r="K3098" i="27"/>
  <c r="I3101" i="27"/>
  <c r="L3105" i="27"/>
  <c r="I3112" i="27"/>
  <c r="K3112" i="27" s="1"/>
  <c r="P3112" i="27"/>
  <c r="R3112" i="27" s="1"/>
  <c r="K3113" i="27"/>
  <c r="P3113" i="27"/>
  <c r="R3113" i="27" s="1"/>
  <c r="S3118" i="27"/>
  <c r="L3119" i="27"/>
  <c r="R3126" i="27"/>
  <c r="K3132" i="27"/>
  <c r="K3150" i="27"/>
  <c r="K3151" i="27"/>
  <c r="K3169" i="27"/>
  <c r="I3170" i="27"/>
  <c r="I3181" i="27" s="1"/>
  <c r="K3181" i="27" s="1"/>
  <c r="K3180" i="27"/>
  <c r="K3182" i="27"/>
  <c r="K3191" i="27"/>
  <c r="K3192" i="27"/>
  <c r="K3206" i="27"/>
  <c r="I3207" i="27"/>
  <c r="K3207" i="27" s="1"/>
  <c r="K3217" i="27"/>
  <c r="K3219" i="27"/>
  <c r="J3222" i="27"/>
  <c r="M3222" i="27"/>
  <c r="N3222" i="27"/>
  <c r="I3222" i="27" s="1"/>
  <c r="K3230" i="27"/>
  <c r="I3231" i="27"/>
  <c r="K3231" i="27" s="1"/>
  <c r="K3232" i="27"/>
  <c r="K3240" i="27"/>
  <c r="K3241" i="27"/>
  <c r="K3257" i="27"/>
  <c r="I3258" i="27"/>
  <c r="K3258" i="27" s="1"/>
  <c r="I3259" i="27"/>
  <c r="K3289" i="27"/>
  <c r="K3290" i="27"/>
  <c r="I3306" i="27"/>
  <c r="K3306" i="27" s="1"/>
  <c r="I3307" i="27"/>
  <c r="K3307" i="27" s="1"/>
  <c r="I3308" i="27"/>
  <c r="K3308" i="27" s="1"/>
  <c r="I3309" i="27"/>
  <c r="K3309" i="27" s="1"/>
  <c r="I3310" i="27"/>
  <c r="I3311" i="27"/>
  <c r="I3312" i="27"/>
  <c r="K3312" i="27" s="1"/>
  <c r="I3313" i="27"/>
  <c r="K3313" i="27" s="1"/>
  <c r="I3314" i="27"/>
  <c r="K3314" i="27" s="1"/>
  <c r="I3315" i="27"/>
  <c r="K3315" i="27" s="1"/>
  <c r="I3316" i="27"/>
  <c r="K3316" i="27" s="1"/>
  <c r="K3331" i="27"/>
  <c r="K3345" i="27"/>
  <c r="H3354" i="27"/>
  <c r="I3354" i="27"/>
  <c r="K3354" i="27" s="1"/>
  <c r="J3368" i="27"/>
  <c r="K3376" i="27"/>
  <c r="H3384" i="27"/>
  <c r="I3384" i="27"/>
  <c r="K3384" i="27" s="1"/>
  <c r="I3389" i="27"/>
  <c r="K3389" i="27" s="1"/>
  <c r="I3464" i="27" s="1"/>
  <c r="K3464" i="27" s="1"/>
  <c r="L3399" i="27"/>
  <c r="M3399" i="27" s="1"/>
  <c r="N3399" i="27" s="1"/>
  <c r="O3399" i="27" s="1"/>
  <c r="L3418" i="27"/>
  <c r="K3436" i="27"/>
  <c r="K3438" i="27"/>
  <c r="I3454" i="27"/>
  <c r="K3454" i="27" s="1"/>
  <c r="H3455" i="27"/>
  <c r="I3455" i="27"/>
  <c r="H3464" i="27"/>
  <c r="H3465" i="27"/>
  <c r="I3478" i="27"/>
  <c r="K3478" i="27" s="1"/>
  <c r="K3480" i="27"/>
  <c r="K3495" i="27"/>
  <c r="P3495" i="27"/>
  <c r="R3495" i="27" s="1"/>
  <c r="I3496" i="27"/>
  <c r="P3496" i="27" s="1"/>
  <c r="R3496" i="27" s="1"/>
  <c r="I3497" i="27"/>
  <c r="P3497" i="27" s="1"/>
  <c r="R3497" i="27" s="1"/>
  <c r="R3501" i="27"/>
  <c r="K3513" i="27"/>
  <c r="K3514" i="27"/>
  <c r="K3521" i="27"/>
  <c r="K3523" i="27"/>
  <c r="I3533" i="27"/>
  <c r="K3533" i="27" s="1"/>
  <c r="H3545" i="27"/>
  <c r="I3545" i="27"/>
  <c r="K3545" i="27" s="1"/>
  <c r="K3547" i="27" s="1"/>
  <c r="H3553" i="27"/>
  <c r="I3553" i="27"/>
  <c r="K3553" i="27" s="1"/>
  <c r="K3556" i="27" s="1"/>
  <c r="K3561" i="27"/>
  <c r="O3561" i="27"/>
  <c r="K3562" i="27"/>
  <c r="I3563" i="27"/>
  <c r="K3563" i="27" s="1"/>
  <c r="H3578" i="27"/>
  <c r="I3578" i="27"/>
  <c r="K3578" i="27" s="1"/>
  <c r="H3579" i="27"/>
  <c r="I3579" i="27"/>
  <c r="K3579" i="27" s="1"/>
  <c r="H3580" i="27"/>
  <c r="I3580" i="27"/>
  <c r="K3580" i="27" s="1"/>
  <c r="I3605" i="27"/>
  <c r="J3605" i="27"/>
  <c r="K3605" i="27"/>
  <c r="L3605" i="27"/>
  <c r="H3612" i="27"/>
  <c r="I3612" i="27"/>
  <c r="K3612" i="27" s="1"/>
  <c r="K3613" i="27"/>
  <c r="R3613" i="27"/>
  <c r="P3614" i="27"/>
  <c r="R3614" i="27" s="1"/>
  <c r="K3618" i="27"/>
  <c r="R3623" i="27"/>
  <c r="R3624" i="27"/>
  <c r="R3625" i="27"/>
  <c r="R3626" i="27"/>
  <c r="H3634" i="27"/>
  <c r="I3634" i="27"/>
  <c r="K3634" i="27" s="1"/>
  <c r="H3635" i="27"/>
  <c r="R3635" i="27"/>
  <c r="K3637" i="27"/>
  <c r="H3643" i="27"/>
  <c r="I3644" i="27"/>
  <c r="K3644" i="27" s="1"/>
  <c r="K3649" i="27"/>
  <c r="I3667" i="27"/>
  <c r="K3667" i="27" s="1"/>
  <c r="H3670" i="27"/>
  <c r="I3670" i="27"/>
  <c r="K3670" i="27" s="1"/>
  <c r="K3671" i="27"/>
  <c r="K3672" i="27"/>
  <c r="D3674" i="27"/>
  <c r="K3675" i="27"/>
  <c r="L3689" i="27"/>
  <c r="H3694" i="27"/>
  <c r="I3694" i="27"/>
  <c r="K3694" i="27" s="1"/>
  <c r="H3699" i="27"/>
  <c r="H3708" i="27"/>
  <c r="I3710" i="27"/>
  <c r="K3710" i="27" s="1"/>
  <c r="H3719" i="27"/>
  <c r="K3720" i="27"/>
  <c r="I3721" i="27"/>
  <c r="K3721" i="27" s="1"/>
  <c r="I3722" i="27"/>
  <c r="K3722" i="27" s="1"/>
  <c r="L3724" i="27"/>
  <c r="K3739" i="27"/>
  <c r="K3740" i="27"/>
  <c r="K3757" i="27"/>
  <c r="I3758" i="27"/>
  <c r="K3758" i="27" s="1"/>
  <c r="K3759" i="27"/>
  <c r="H3765" i="27"/>
  <c r="I3765" i="27"/>
  <c r="K3765" i="27" s="1"/>
  <c r="I3766" i="27"/>
  <c r="K3766" i="27" s="1"/>
  <c r="H3770" i="27"/>
  <c r="I3770" i="27"/>
  <c r="K3770" i="27" s="1"/>
  <c r="R3770" i="27"/>
  <c r="I3771" i="27"/>
  <c r="R3771" i="27"/>
  <c r="H3777" i="27"/>
  <c r="I3777" i="27"/>
  <c r="K3777" i="27" s="1"/>
  <c r="R3777" i="27"/>
  <c r="H3778" i="27"/>
  <c r="O3778" i="27"/>
  <c r="P3778" i="27"/>
  <c r="R3778" i="27" s="1"/>
  <c r="K3798" i="27"/>
  <c r="K3800" i="27"/>
  <c r="K3804" i="27"/>
  <c r="K3805" i="27"/>
  <c r="I3806" i="27"/>
  <c r="K3806" i="27" s="1"/>
  <c r="K3807" i="27"/>
  <c r="K3873" i="27" s="1"/>
  <c r="K3808" i="27"/>
  <c r="K3811" i="27"/>
  <c r="K3813" i="27"/>
  <c r="K3824" i="27"/>
  <c r="K3838" i="27"/>
  <c r="K3852" i="27"/>
  <c r="N3852" i="27"/>
  <c r="K3853" i="27"/>
  <c r="K3854" i="27"/>
  <c r="N3856" i="27"/>
  <c r="K3875" i="27"/>
  <c r="K3876" i="27"/>
  <c r="K3890" i="27"/>
  <c r="I3893" i="27"/>
  <c r="K3893" i="27" s="1"/>
  <c r="M3893" i="27"/>
  <c r="K3894" i="27"/>
  <c r="H3911" i="27"/>
  <c r="L3918" i="27"/>
  <c r="I3935" i="27"/>
  <c r="K3935" i="27" s="1"/>
  <c r="I3949" i="27"/>
  <c r="K3949" i="27" s="1"/>
  <c r="A9" i="32"/>
  <c r="A10" i="32" s="1"/>
  <c r="F10" i="32" s="1"/>
  <c r="F11" i="32"/>
  <c r="F15" i="32"/>
  <c r="A24" i="32"/>
  <c r="A25" i="32" s="1"/>
  <c r="I25" i="32"/>
  <c r="I26" i="32"/>
  <c r="I27" i="32"/>
  <c r="M31" i="32"/>
  <c r="G32" i="32"/>
  <c r="E33" i="32"/>
  <c r="D197" i="32" s="1"/>
  <c r="A45" i="32"/>
  <c r="D50" i="32"/>
  <c r="D113" i="32" s="1"/>
  <c r="A73" i="32"/>
  <c r="A74" i="32" s="1"/>
  <c r="F74" i="32" s="1"/>
  <c r="F75" i="32"/>
  <c r="F79" i="32"/>
  <c r="G86" i="32"/>
  <c r="A88" i="32" s="1"/>
  <c r="A89" i="32" s="1"/>
  <c r="A90" i="32" s="1"/>
  <c r="E88" i="32"/>
  <c r="E89" i="32"/>
  <c r="E90" i="32"/>
  <c r="E97" i="32" s="1"/>
  <c r="E96" i="32"/>
  <c r="G131" i="32"/>
  <c r="A133" i="32" s="1"/>
  <c r="A134" i="32" s="1"/>
  <c r="F134" i="32" s="1"/>
  <c r="F135" i="32"/>
  <c r="F139" i="32"/>
  <c r="G146" i="32"/>
  <c r="A148" i="32" s="1"/>
  <c r="E148" i="32"/>
  <c r="AI47" i="55"/>
  <c r="C62" i="55"/>
  <c r="P62" i="55" s="1"/>
  <c r="C292" i="55"/>
  <c r="F292" i="55" s="1"/>
  <c r="C307" i="55"/>
  <c r="J307" i="55" s="1"/>
  <c r="C322" i="55"/>
  <c r="F322" i="55" s="1"/>
  <c r="AL336" i="55"/>
  <c r="AI352" i="55"/>
  <c r="C381" i="55"/>
  <c r="C382" i="55"/>
  <c r="J382" i="55" s="1"/>
  <c r="C383" i="55"/>
  <c r="C384" i="55"/>
  <c r="C426" i="55"/>
  <c r="V426" i="55" s="1"/>
  <c r="C427" i="55"/>
  <c r="H427" i="55" s="1"/>
  <c r="C429" i="55"/>
  <c r="X429" i="55" s="1"/>
  <c r="J439" i="55"/>
  <c r="C495" i="55"/>
  <c r="Z495" i="55" s="1"/>
  <c r="C632" i="55"/>
  <c r="Z632" i="55" s="1"/>
  <c r="AD632" i="55" s="1"/>
  <c r="C639" i="55"/>
  <c r="AG665" i="55"/>
  <c r="AG667" i="55" s="1"/>
  <c r="C676" i="55"/>
  <c r="C678" i="55"/>
  <c r="Z678" i="55" s="1"/>
  <c r="AD678" i="55" s="1"/>
  <c r="C704" i="55"/>
  <c r="H704" i="55" s="1"/>
  <c r="C705" i="55"/>
  <c r="P705" i="55" s="1"/>
  <c r="C706" i="55"/>
  <c r="C712" i="55"/>
  <c r="N712" i="55" s="1"/>
  <c r="B723" i="55"/>
  <c r="B728" i="55"/>
  <c r="B729" i="55"/>
  <c r="A749" i="55"/>
  <c r="B836" i="55"/>
  <c r="T905" i="55"/>
  <c r="D939" i="55"/>
  <c r="C1433" i="55"/>
  <c r="R1433" i="55" s="1"/>
  <c r="B1434" i="55"/>
  <c r="C1479" i="55"/>
  <c r="V1479" i="55" s="1"/>
  <c r="C1480" i="55"/>
  <c r="A24" i="50"/>
  <c r="I25" i="50"/>
  <c r="I26" i="50"/>
  <c r="I27" i="50"/>
  <c r="M31" i="50"/>
  <c r="G32" i="50"/>
  <c r="G33" i="50"/>
  <c r="D49" i="50"/>
  <c r="D112" i="50" s="1"/>
  <c r="D50" i="50"/>
  <c r="D113" i="50" s="1"/>
  <c r="A73" i="50"/>
  <c r="A74" i="50" s="1"/>
  <c r="F74" i="50" s="1"/>
  <c r="F75" i="50"/>
  <c r="F79" i="50"/>
  <c r="G86" i="50"/>
  <c r="A88" i="50" s="1"/>
  <c r="A89" i="50" s="1"/>
  <c r="A90" i="50" s="1"/>
  <c r="F90" i="50" s="1"/>
  <c r="G96" i="50"/>
  <c r="E97" i="50"/>
  <c r="G97" i="50" s="1"/>
  <c r="D115" i="50"/>
  <c r="D116" i="50"/>
  <c r="G131" i="50"/>
  <c r="A133" i="50" s="1"/>
  <c r="A134" i="50" s="1"/>
  <c r="F134" i="50" s="1"/>
  <c r="F135" i="50"/>
  <c r="F139" i="50"/>
  <c r="G146" i="50"/>
  <c r="A148" i="50" s="1"/>
  <c r="A149" i="50" s="1"/>
  <c r="A150" i="50" s="1"/>
  <c r="F150" i="50" s="1"/>
  <c r="E150" i="50"/>
  <c r="E156" i="50"/>
  <c r="G156" i="50" s="1"/>
  <c r="I3719" i="27"/>
  <c r="K3719" i="27" s="1"/>
  <c r="I3587" i="27"/>
  <c r="K3587" i="27" s="1"/>
  <c r="C1478" i="55"/>
  <c r="V1478" i="55" s="1"/>
  <c r="C1476" i="55"/>
  <c r="R1476" i="55" s="1"/>
  <c r="A149" i="32"/>
  <c r="A150" i="32" s="1"/>
  <c r="I3534" i="27"/>
  <c r="K3534" i="27" s="1"/>
  <c r="K3170" i="27"/>
  <c r="K2748" i="27"/>
  <c r="I81" i="27"/>
  <c r="K81" i="27" s="1"/>
  <c r="I110" i="27"/>
  <c r="K110" i="27" s="1"/>
  <c r="I82" i="27"/>
  <c r="K82" i="27" s="1"/>
  <c r="K132" i="27"/>
  <c r="K133" i="27" s="1"/>
  <c r="I3665" i="27"/>
  <c r="K3665" i="27" s="1"/>
  <c r="I3535" i="27"/>
  <c r="K3535" i="27" s="1"/>
  <c r="P3127" i="27"/>
  <c r="R3127" i="27" s="1"/>
  <c r="I74" i="27"/>
  <c r="K74" i="27" s="1"/>
  <c r="I18" i="27"/>
  <c r="K18" i="27" s="1"/>
  <c r="I40" i="25"/>
  <c r="C1449" i="55"/>
  <c r="H1449" i="55" s="1"/>
  <c r="C1474" i="55"/>
  <c r="D554" i="25"/>
  <c r="F554" i="25" s="1"/>
  <c r="C1473" i="55"/>
  <c r="F1473" i="55" s="1"/>
  <c r="C1477" i="55"/>
  <c r="V1477" i="55" s="1"/>
  <c r="C1475" i="55"/>
  <c r="F1475" i="55" s="1"/>
  <c r="C1485" i="55"/>
  <c r="N1485" i="55" s="1"/>
  <c r="C1481" i="55"/>
  <c r="N1481" i="55" s="1"/>
  <c r="C1486" i="55"/>
  <c r="P1486" i="55" s="1"/>
  <c r="C1487" i="55"/>
  <c r="X1487" i="55" s="1"/>
  <c r="C1482" i="55"/>
  <c r="C841" i="55"/>
  <c r="Z841" i="55" s="1"/>
  <c r="AD841" i="55" s="1"/>
  <c r="C843" i="55"/>
  <c r="L843" i="55" s="1"/>
  <c r="X1343" i="55"/>
  <c r="X1341" i="55"/>
  <c r="Z791" i="55"/>
  <c r="AD791" i="55" s="1"/>
  <c r="X1337" i="55"/>
  <c r="X1373" i="55"/>
  <c r="Z761" i="55"/>
  <c r="AD761" i="55" s="1"/>
  <c r="X1353" i="55"/>
  <c r="X1327" i="55"/>
  <c r="Z839" i="55"/>
  <c r="AD839" i="55" s="1"/>
  <c r="X1359" i="55"/>
  <c r="X1357" i="55"/>
  <c r="Z653" i="55"/>
  <c r="AD653" i="55" s="1"/>
  <c r="Z620" i="55"/>
  <c r="AD620" i="55" s="1"/>
  <c r="X1361" i="55"/>
  <c r="X1351" i="55"/>
  <c r="X1349" i="55"/>
  <c r="X1329" i="55"/>
  <c r="X1367" i="55"/>
  <c r="X1365" i="55"/>
  <c r="X1345" i="55"/>
  <c r="X1335" i="55"/>
  <c r="X1333" i="55"/>
  <c r="Z847" i="55"/>
  <c r="AD847" i="55" s="1"/>
  <c r="Z647" i="55"/>
  <c r="Z1544" i="55"/>
  <c r="AD1544" i="55" s="1"/>
  <c r="Z1532" i="55"/>
  <c r="AD1532" i="55" s="1"/>
  <c r="Z787" i="55"/>
  <c r="AD787" i="55" s="1"/>
  <c r="Z765" i="55"/>
  <c r="AD765" i="55" s="1"/>
  <c r="Z588" i="55"/>
  <c r="AD588" i="55" s="1"/>
  <c r="Z425" i="55"/>
  <c r="AD425" i="55" s="1"/>
  <c r="Z411" i="55"/>
  <c r="Z405" i="55"/>
  <c r="AD405" i="55" s="1"/>
  <c r="Z395" i="55"/>
  <c r="Z391" i="55"/>
  <c r="AD391" i="55" s="1"/>
  <c r="Z331" i="55"/>
  <c r="Z327" i="55"/>
  <c r="Z303" i="55"/>
  <c r="AD303" i="55" s="1"/>
  <c r="Z283" i="55"/>
  <c r="Z1549" i="55"/>
  <c r="Z1547" i="55"/>
  <c r="AD1547" i="55" s="1"/>
  <c r="Z1545" i="55"/>
  <c r="AD1545" i="55" s="1"/>
  <c r="Z1543" i="55"/>
  <c r="AD1543" i="55" s="1"/>
  <c r="Z1541" i="55"/>
  <c r="Z1539" i="55"/>
  <c r="AD1539" i="55" s="1"/>
  <c r="Z1537" i="55"/>
  <c r="AD1537" i="55" s="1"/>
  <c r="Z1535" i="55"/>
  <c r="AD1535" i="55" s="1"/>
  <c r="Z1533" i="55"/>
  <c r="Z1531" i="55"/>
  <c r="AD1531" i="55" s="1"/>
  <c r="Z1529" i="55"/>
  <c r="AD1529" i="55" s="1"/>
  <c r="Z1527" i="55"/>
  <c r="AD1527" i="55" s="1"/>
  <c r="Z1525" i="55"/>
  <c r="Z1523" i="55"/>
  <c r="AD1523" i="55" s="1"/>
  <c r="Z1521" i="55"/>
  <c r="AD1521" i="55" s="1"/>
  <c r="Z1519" i="55"/>
  <c r="AD1519" i="55" s="1"/>
  <c r="X1379" i="55"/>
  <c r="X1371" i="55"/>
  <c r="X1363" i="55"/>
  <c r="X1347" i="55"/>
  <c r="X1339" i="55"/>
  <c r="X1331" i="55"/>
  <c r="Z795" i="55"/>
  <c r="AD795" i="55" s="1"/>
  <c r="Z741" i="55"/>
  <c r="AD741" i="55" s="1"/>
  <c r="Z512" i="55"/>
  <c r="AD512" i="55" s="1"/>
  <c r="Z452" i="55"/>
  <c r="AD452" i="55" s="1"/>
  <c r="Z434" i="55"/>
  <c r="AD434" i="55" s="1"/>
  <c r="Z408" i="55"/>
  <c r="AD408" i="55" s="1"/>
  <c r="Z400" i="55"/>
  <c r="AD400" i="55" s="1"/>
  <c r="Z380" i="55"/>
  <c r="AD380" i="55" s="1"/>
  <c r="Z362" i="55"/>
  <c r="AD362" i="55" s="1"/>
  <c r="Z358" i="55"/>
  <c r="AD358" i="55" s="1"/>
  <c r="Z340" i="55"/>
  <c r="AD340" i="55" s="1"/>
  <c r="Z308" i="55"/>
  <c r="AD308" i="55" s="1"/>
  <c r="Z300" i="55"/>
  <c r="AD300" i="55" s="1"/>
  <c r="Z282" i="55"/>
  <c r="AD282" i="55" s="1"/>
  <c r="X1320" i="55"/>
  <c r="X1316" i="55"/>
  <c r="X1312" i="55"/>
  <c r="X1308" i="55"/>
  <c r="X1304" i="55"/>
  <c r="X1300" i="55"/>
  <c r="X1296" i="55"/>
  <c r="X1292" i="55"/>
  <c r="X1288" i="55"/>
  <c r="X1284" i="55"/>
  <c r="X1280" i="55"/>
  <c r="X1272" i="55"/>
  <c r="X1268" i="55"/>
  <c r="X1264" i="55"/>
  <c r="X1260" i="55"/>
  <c r="X1256" i="55"/>
  <c r="X1252" i="55"/>
  <c r="X1248" i="55"/>
  <c r="X1244" i="55"/>
  <c r="X1240" i="55"/>
  <c r="X1236" i="55"/>
  <c r="X1321" i="55"/>
  <c r="X1317" i="55"/>
  <c r="X1313" i="55"/>
  <c r="X1309" i="55"/>
  <c r="X1305" i="55"/>
  <c r="X1301" i="55"/>
  <c r="X1297" i="55"/>
  <c r="X1293" i="55"/>
  <c r="X1289" i="55"/>
  <c r="X1285" i="55"/>
  <c r="X1281" i="55"/>
  <c r="X1277" i="55"/>
  <c r="X1273" i="55"/>
  <c r="X1269" i="55"/>
  <c r="X1265" i="55"/>
  <c r="X1261" i="55"/>
  <c r="X1257" i="55"/>
  <c r="X1253" i="55"/>
  <c r="X1249" i="55"/>
  <c r="X1245" i="55"/>
  <c r="X1241" i="55"/>
  <c r="X1237" i="55"/>
  <c r="X1233" i="55"/>
  <c r="X1229" i="55"/>
  <c r="X1322" i="55"/>
  <c r="X1318" i="55"/>
  <c r="X1314" i="55"/>
  <c r="X1310" i="55"/>
  <c r="X1306" i="55"/>
  <c r="X1302" i="55"/>
  <c r="X1298" i="55"/>
  <c r="X1294" i="55"/>
  <c r="X1290" i="55"/>
  <c r="X1286" i="55"/>
  <c r="X1282" i="55"/>
  <c r="X1274" i="55"/>
  <c r="X1266" i="55"/>
  <c r="X1262" i="55"/>
  <c r="X1258" i="55"/>
  <c r="X1254" i="55"/>
  <c r="X1250" i="55"/>
  <c r="X1246" i="55"/>
  <c r="X1242" i="55"/>
  <c r="X1238" i="55"/>
  <c r="X1234" i="55"/>
  <c r="X1323" i="55"/>
  <c r="X1319" i="55"/>
  <c r="X1315" i="55"/>
  <c r="X1311" i="55"/>
  <c r="X1307" i="55"/>
  <c r="X1303" i="55"/>
  <c r="X1299" i="55"/>
  <c r="X1295" i="55"/>
  <c r="X1291" i="55"/>
  <c r="X1287" i="55"/>
  <c r="X1283" i="55"/>
  <c r="X1279" i="55"/>
  <c r="X1275" i="55"/>
  <c r="X1271" i="55"/>
  <c r="X1267" i="55"/>
  <c r="X1255" i="55"/>
  <c r="X1235" i="55"/>
  <c r="X1231" i="55"/>
  <c r="X1089" i="55"/>
  <c r="X1085" i="55"/>
  <c r="X1081" i="55"/>
  <c r="X1077" i="55"/>
  <c r="X1073" i="55"/>
  <c r="X1069" i="55"/>
  <c r="X1065" i="55"/>
  <c r="X1061" i="55"/>
  <c r="X1057" i="55"/>
  <c r="X1053" i="55"/>
  <c r="X1049" i="55"/>
  <c r="X1045" i="55"/>
  <c r="X1041" i="55"/>
  <c r="X1037" i="55"/>
  <c r="X1033" i="55"/>
  <c r="X1029" i="55"/>
  <c r="X1025" i="55"/>
  <c r="X1021" i="55"/>
  <c r="X1017" i="55"/>
  <c r="X1013" i="55"/>
  <c r="X1009" i="55"/>
  <c r="X1005" i="55"/>
  <c r="X1001" i="55"/>
  <c r="X997" i="55"/>
  <c r="X993" i="55"/>
  <c r="X989" i="55"/>
  <c r="X985" i="55"/>
  <c r="X981" i="55"/>
  <c r="X977" i="55"/>
  <c r="X973" i="55"/>
  <c r="X969" i="55"/>
  <c r="X965" i="55"/>
  <c r="X961" i="55"/>
  <c r="X957" i="55"/>
  <c r="X953" i="55"/>
  <c r="X949" i="55"/>
  <c r="X945" i="55"/>
  <c r="X925" i="55"/>
  <c r="X913" i="55"/>
  <c r="X901" i="55"/>
  <c r="X1223" i="55"/>
  <c r="X1221" i="55"/>
  <c r="X1219" i="55"/>
  <c r="X1217" i="55"/>
  <c r="X1215" i="55"/>
  <c r="X1213" i="55"/>
  <c r="X1211" i="55"/>
  <c r="X1207" i="55"/>
  <c r="X1201" i="55"/>
  <c r="X1197" i="55"/>
  <c r="X1191" i="55"/>
  <c r="X1189" i="55"/>
  <c r="X1187" i="55"/>
  <c r="X1185" i="55"/>
  <c r="X1183" i="55"/>
  <c r="X1181" i="55"/>
  <c r="X1179" i="55"/>
  <c r="X1173" i="55"/>
  <c r="X1171" i="55"/>
  <c r="X1169" i="55"/>
  <c r="X1167" i="55"/>
  <c r="X1163" i="55"/>
  <c r="X1141" i="55"/>
  <c r="X1139" i="55"/>
  <c r="X1137" i="55"/>
  <c r="X1135" i="55"/>
  <c r="X1129" i="55"/>
  <c r="X1127" i="55"/>
  <c r="X1123" i="55"/>
  <c r="X1115" i="55"/>
  <c r="X1113" i="55"/>
  <c r="X1111" i="55"/>
  <c r="X1107" i="55"/>
  <c r="X1105" i="55"/>
  <c r="X1101" i="55"/>
  <c r="X1097" i="55"/>
  <c r="X1095" i="55"/>
  <c r="X1093" i="55"/>
  <c r="X1091" i="55"/>
  <c r="X1086" i="55"/>
  <c r="X1082" i="55"/>
  <c r="X1078" i="55"/>
  <c r="X1074" i="55"/>
  <c r="X1070" i="55"/>
  <c r="X1062" i="55"/>
  <c r="X1058" i="55"/>
  <c r="X1050" i="55"/>
  <c r="X1046" i="55"/>
  <c r="X1042" i="55"/>
  <c r="X1038" i="55"/>
  <c r="X1034" i="55"/>
  <c r="X1030" i="55"/>
  <c r="X1026" i="55"/>
  <c r="X1022" i="55"/>
  <c r="X1018" i="55"/>
  <c r="X1014" i="55"/>
  <c r="X1010" i="55"/>
  <c r="X1006" i="55"/>
  <c r="X1002" i="55"/>
  <c r="X998" i="55"/>
  <c r="X994" i="55"/>
  <c r="X990" i="55"/>
  <c r="X986" i="55"/>
  <c r="X982" i="55"/>
  <c r="X978" i="55"/>
  <c r="X974" i="55"/>
  <c r="X970" i="55"/>
  <c r="X966" i="55"/>
  <c r="X962" i="55"/>
  <c r="X958" i="55"/>
  <c r="X950" i="55"/>
  <c r="X946" i="55"/>
  <c r="X930" i="55"/>
  <c r="X910" i="55"/>
  <c r="X906" i="55"/>
  <c r="X1087" i="55"/>
  <c r="X1083" i="55"/>
  <c r="X1079" i="55"/>
  <c r="X1075" i="55"/>
  <c r="X1071" i="55"/>
  <c r="X1067" i="55"/>
  <c r="X1063" i="55"/>
  <c r="X1059" i="55"/>
  <c r="X1055" i="55"/>
  <c r="X1051" i="55"/>
  <c r="X1047" i="55"/>
  <c r="X1043" i="55"/>
  <c r="X1039" i="55"/>
  <c r="X1035" i="55"/>
  <c r="X1031" i="55"/>
  <c r="X1027" i="55"/>
  <c r="X1023" i="55"/>
  <c r="X1019" i="55"/>
  <c r="X1015" i="55"/>
  <c r="X1011" i="55"/>
  <c r="X1007" i="55"/>
  <c r="X1003" i="55"/>
  <c r="X999" i="55"/>
  <c r="X995" i="55"/>
  <c r="X991" i="55"/>
  <c r="X987" i="55"/>
  <c r="X983" i="55"/>
  <c r="X979" i="55"/>
  <c r="X975" i="55"/>
  <c r="X971" i="55"/>
  <c r="X967" i="55"/>
  <c r="X963" i="55"/>
  <c r="X959" i="55"/>
  <c r="X955" i="55"/>
  <c r="X951" i="55"/>
  <c r="X947" i="55"/>
  <c r="X943" i="55"/>
  <c r="X939" i="55"/>
  <c r="X935" i="55"/>
  <c r="X927" i="55"/>
  <c r="X911" i="55"/>
  <c r="X899" i="55"/>
  <c r="X1232" i="55"/>
  <c r="X1230" i="55"/>
  <c r="X1226" i="55"/>
  <c r="X1220" i="55"/>
  <c r="X1218" i="55"/>
  <c r="X1214" i="55"/>
  <c r="X1210" i="55"/>
  <c r="X1208" i="55"/>
  <c r="X1206" i="55"/>
  <c r="X1204" i="55"/>
  <c r="X1200" i="55"/>
  <c r="X1198" i="55"/>
  <c r="X1196" i="55"/>
  <c r="X1194" i="55"/>
  <c r="X1192" i="55"/>
  <c r="X1190" i="55"/>
  <c r="X1188" i="55"/>
  <c r="X1186" i="55"/>
  <c r="X1184" i="55"/>
  <c r="X1182" i="55"/>
  <c r="X1180" i="55"/>
  <c r="X1178" i="55"/>
  <c r="X1176" i="55"/>
  <c r="X1174" i="55"/>
  <c r="X1172" i="55"/>
  <c r="X1168" i="55"/>
  <c r="X1164" i="55"/>
  <c r="X1142" i="55"/>
  <c r="X1136" i="55"/>
  <c r="X1132" i="55"/>
  <c r="X1128" i="55"/>
  <c r="X1126" i="55"/>
  <c r="X1124" i="55"/>
  <c r="X1120" i="55"/>
  <c r="X1118" i="55"/>
  <c r="X1112" i="55"/>
  <c r="X1110" i="55"/>
  <c r="X1108" i="55"/>
  <c r="X1106" i="55"/>
  <c r="X1104" i="55"/>
  <c r="X1102" i="55"/>
  <c r="X1100" i="55"/>
  <c r="X1098" i="55"/>
  <c r="X1096" i="55"/>
  <c r="X1094" i="55"/>
  <c r="X1092" i="55"/>
  <c r="X1090" i="55"/>
  <c r="X1088" i="55"/>
  <c r="X1084" i="55"/>
  <c r="X1080" i="55"/>
  <c r="X1076" i="55"/>
  <c r="X1072" i="55"/>
  <c r="X1068" i="55"/>
  <c r="X1064" i="55"/>
  <c r="X1056" i="55"/>
  <c r="X1052" i="55"/>
  <c r="X1048" i="55"/>
  <c r="X1044" i="55"/>
  <c r="X1040" i="55"/>
  <c r="X1036" i="55"/>
  <c r="X1032" i="55"/>
  <c r="X1028" i="55"/>
  <c r="X1024" i="55"/>
  <c r="X1020" i="55"/>
  <c r="X1016" i="55"/>
  <c r="X1012" i="55"/>
  <c r="X1008" i="55"/>
  <c r="X1004" i="55"/>
  <c r="X1000" i="55"/>
  <c r="X996" i="55"/>
  <c r="X992" i="55"/>
  <c r="X988" i="55"/>
  <c r="X984" i="55"/>
  <c r="X980" i="55"/>
  <c r="X976" i="55"/>
  <c r="X972" i="55"/>
  <c r="X968" i="55"/>
  <c r="X964" i="55"/>
  <c r="X960" i="55"/>
  <c r="X956" i="55"/>
  <c r="X952" i="55"/>
  <c r="X948" i="55"/>
  <c r="X944" i="55"/>
  <c r="X940" i="55"/>
  <c r="X928" i="55"/>
  <c r="X912" i="55"/>
  <c r="X892" i="55"/>
  <c r="X782" i="55"/>
  <c r="Z766" i="55"/>
  <c r="AD766" i="55" s="1"/>
  <c r="X758" i="55"/>
  <c r="Z758" i="55"/>
  <c r="AD758" i="55" s="1"/>
  <c r="X750" i="55"/>
  <c r="Z750" i="55"/>
  <c r="AD750" i="55" s="1"/>
  <c r="X726" i="55"/>
  <c r="X614" i="55"/>
  <c r="Z825" i="55"/>
  <c r="AD825" i="55" s="1"/>
  <c r="Z805" i="55"/>
  <c r="AD805" i="55" s="1"/>
  <c r="Z793" i="55"/>
  <c r="AD793" i="55" s="1"/>
  <c r="X634" i="55"/>
  <c r="X618" i="55"/>
  <c r="Z836" i="55"/>
  <c r="AD836" i="55" s="1"/>
  <c r="Z796" i="55"/>
  <c r="AD796" i="55" s="1"/>
  <c r="Z788" i="55"/>
  <c r="AD788" i="55" s="1"/>
  <c r="Z763" i="55"/>
  <c r="AD763" i="55" s="1"/>
  <c r="Z755" i="55"/>
  <c r="AD755" i="55" s="1"/>
  <c r="Z752" i="55"/>
  <c r="AD752" i="55" s="1"/>
  <c r="Z659" i="55"/>
  <c r="X770" i="55"/>
  <c r="Z770" i="55"/>
  <c r="AD770" i="55" s="1"/>
  <c r="X762" i="55"/>
  <c r="Z762" i="55"/>
  <c r="AD762" i="55" s="1"/>
  <c r="X754" i="55"/>
  <c r="Z754" i="55"/>
  <c r="AD754" i="55" s="1"/>
  <c r="X730" i="55"/>
  <c r="X714" i="55"/>
  <c r="X686" i="55"/>
  <c r="X638" i="55"/>
  <c r="Z638" i="55"/>
  <c r="AD638" i="55" s="1"/>
  <c r="X601" i="55"/>
  <c r="Z601" i="55"/>
  <c r="AD601" i="55" s="1"/>
  <c r="Z830" i="55"/>
  <c r="AD830" i="55" s="1"/>
  <c r="Z806" i="55"/>
  <c r="AD806" i="55" s="1"/>
  <c r="Z783" i="55"/>
  <c r="AD783" i="55" s="1"/>
  <c r="Z759" i="55"/>
  <c r="AD759" i="55" s="1"/>
  <c r="Z751" i="55"/>
  <c r="AD751" i="55" s="1"/>
  <c r="Z703" i="55"/>
  <c r="AD703" i="55" s="1"/>
  <c r="Z489" i="55"/>
  <c r="AD489" i="55" s="1"/>
  <c r="X251" i="55"/>
  <c r="Z227" i="55"/>
  <c r="X203" i="55"/>
  <c r="X195" i="55"/>
  <c r="X175" i="55"/>
  <c r="Z159" i="55"/>
  <c r="Z127" i="55"/>
  <c r="AD127" i="55" s="1"/>
  <c r="Z111" i="55"/>
  <c r="Z107" i="55"/>
  <c r="Z244" i="55"/>
  <c r="AD244" i="55" s="1"/>
  <c r="X244" i="55"/>
  <c r="Z228" i="55"/>
  <c r="AD228" i="55" s="1"/>
  <c r="X228" i="55"/>
  <c r="Z224" i="55"/>
  <c r="AD224" i="55" s="1"/>
  <c r="X224" i="55"/>
  <c r="Z216" i="55"/>
  <c r="AD216" i="55" s="1"/>
  <c r="X216" i="55"/>
  <c r="X212" i="55"/>
  <c r="X204" i="55"/>
  <c r="Z200" i="55"/>
  <c r="AD200" i="55" s="1"/>
  <c r="X200" i="55"/>
  <c r="Z196" i="55"/>
  <c r="AD196" i="55" s="1"/>
  <c r="X196" i="55"/>
  <c r="Z192" i="55"/>
  <c r="AD192" i="55" s="1"/>
  <c r="X192" i="55"/>
  <c r="Z180" i="55"/>
  <c r="AD180" i="55" s="1"/>
  <c r="X180" i="55"/>
  <c r="X176" i="55"/>
  <c r="Z164" i="55"/>
  <c r="AD164" i="55" s="1"/>
  <c r="X164" i="55"/>
  <c r="Z160" i="55"/>
  <c r="AD160" i="55" s="1"/>
  <c r="X160" i="55"/>
  <c r="X156" i="55"/>
  <c r="X136" i="55"/>
  <c r="X128" i="55"/>
  <c r="X124" i="55"/>
  <c r="X116" i="55"/>
  <c r="X112" i="55"/>
  <c r="X108" i="55"/>
  <c r="Z84" i="55"/>
  <c r="AD84" i="55" s="1"/>
  <c r="X84" i="55"/>
  <c r="X225" i="55"/>
  <c r="X197" i="55"/>
  <c r="X193" i="55"/>
  <c r="X177" i="55"/>
  <c r="X161" i="55"/>
  <c r="X153" i="55"/>
  <c r="X113" i="55"/>
  <c r="X109" i="55"/>
  <c r="Z230" i="55"/>
  <c r="AD230" i="55" s="1"/>
  <c r="X230" i="55"/>
  <c r="X226" i="55"/>
  <c r="Z222" i="55"/>
  <c r="AD222" i="55" s="1"/>
  <c r="X222" i="55"/>
  <c r="Z214" i="55"/>
  <c r="AD214" i="55" s="1"/>
  <c r="X214" i="55"/>
  <c r="Z210" i="55"/>
  <c r="AD210" i="55" s="1"/>
  <c r="X210" i="55"/>
  <c r="X202" i="55"/>
  <c r="Z198" i="55"/>
  <c r="AD198" i="55" s="1"/>
  <c r="X198" i="55"/>
  <c r="X194" i="55"/>
  <c r="X186" i="55"/>
  <c r="Z178" i="55"/>
  <c r="AD178" i="55" s="1"/>
  <c r="X178" i="55"/>
  <c r="Z162" i="55"/>
  <c r="AD162" i="55" s="1"/>
  <c r="X162" i="55"/>
  <c r="Z154" i="55"/>
  <c r="AD154" i="55" s="1"/>
  <c r="X154" i="55"/>
  <c r="X126" i="55"/>
  <c r="X114" i="55"/>
  <c r="X110" i="55"/>
  <c r="X90" i="55"/>
  <c r="X64" i="55"/>
  <c r="X60" i="55"/>
  <c r="X58" i="55"/>
  <c r="X57" i="55"/>
  <c r="X48" i="55"/>
  <c r="X36" i="55"/>
  <c r="X35" i="55"/>
  <c r="X34" i="55"/>
  <c r="X33" i="55"/>
  <c r="X32" i="55"/>
  <c r="X31" i="55"/>
  <c r="X28" i="55"/>
  <c r="X22" i="55"/>
  <c r="X17" i="55"/>
  <c r="X14" i="55"/>
  <c r="X11" i="55"/>
  <c r="Z14122" i="55"/>
  <c r="X14015" i="55"/>
  <c r="X14001" i="55"/>
  <c r="Z14001" i="55"/>
  <c r="X13913" i="55"/>
  <c r="Z13913" i="55"/>
  <c r="X13899" i="55"/>
  <c r="Z13891" i="55"/>
  <c r="X13891" i="55"/>
  <c r="Z13870" i="55"/>
  <c r="X13780" i="55"/>
  <c r="Z13780" i="55"/>
  <c r="Z13772" i="55"/>
  <c r="X13727" i="55"/>
  <c r="Z13605" i="55"/>
  <c r="X13597" i="55"/>
  <c r="Z13597" i="55"/>
  <c r="X13479" i="55"/>
  <c r="Z13479" i="55"/>
  <c r="X13471" i="55"/>
  <c r="X13463" i="55"/>
  <c r="Z13463" i="55"/>
  <c r="X13455" i="55"/>
  <c r="Z13330" i="55"/>
  <c r="Z13241" i="55"/>
  <c r="X13233" i="55"/>
  <c r="Z13233" i="55"/>
  <c r="Z13225" i="55"/>
  <c r="X13225" i="55"/>
  <c r="X13163" i="55"/>
  <c r="Z13163" i="55"/>
  <c r="Z13155" i="55"/>
  <c r="X13155" i="55"/>
  <c r="Z13141" i="55"/>
  <c r="X13141" i="55"/>
  <c r="Z13103" i="55"/>
  <c r="X13103" i="55"/>
  <c r="Z13000" i="55"/>
  <c r="X13000" i="55"/>
  <c r="Z12919" i="55"/>
  <c r="X12895" i="55"/>
  <c r="X14071" i="55"/>
  <c r="Z14071" i="55"/>
  <c r="X14063" i="55"/>
  <c r="X14055" i="55"/>
  <c r="Z14055" i="55"/>
  <c r="X14028" i="55"/>
  <c r="Z14028" i="55"/>
  <c r="Z13964" i="55"/>
  <c r="X13956" i="55"/>
  <c r="Z13956" i="55"/>
  <c r="Z13801" i="55"/>
  <c r="X13793" i="55"/>
  <c r="Z13793" i="55"/>
  <c r="Z13785" i="55"/>
  <c r="Z13777" i="55"/>
  <c r="X13777" i="55"/>
  <c r="Z13769" i="55"/>
  <c r="Z13732" i="55"/>
  <c r="Z13632" i="55"/>
  <c r="Z13602" i="55"/>
  <c r="Z13557" i="55"/>
  <c r="X13557" i="55"/>
  <c r="X13541" i="55"/>
  <c r="Z13541" i="55"/>
  <c r="Z13530" i="55"/>
  <c r="Z13500" i="55"/>
  <c r="Z13492" i="55"/>
  <c r="Z13476" i="55"/>
  <c r="Z13377" i="55"/>
  <c r="X13355" i="55"/>
  <c r="Z13355" i="55"/>
  <c r="Z13246" i="55"/>
  <c r="Z13212" i="55"/>
  <c r="Z13168" i="55"/>
  <c r="X13168" i="55"/>
  <c r="X13114" i="55"/>
  <c r="Z13048" i="55"/>
  <c r="Z12954" i="55"/>
  <c r="X12884" i="55"/>
  <c r="Z12884" i="55"/>
  <c r="Z12868" i="55"/>
  <c r="Z14112" i="55"/>
  <c r="Z14068" i="55"/>
  <c r="X14068" i="55"/>
  <c r="Z14033" i="55"/>
  <c r="X14033" i="55"/>
  <c r="Z13852" i="55"/>
  <c r="Z13844" i="55"/>
  <c r="Z13798" i="55"/>
  <c r="Z13774" i="55"/>
  <c r="Z13761" i="55"/>
  <c r="X13761" i="55"/>
  <c r="Z13743" i="55"/>
  <c r="X13743" i="55"/>
  <c r="X13717" i="55"/>
  <c r="Z13717" i="55"/>
  <c r="Z13688" i="55"/>
  <c r="Z13680" i="55"/>
  <c r="Z13653" i="55"/>
  <c r="X13653" i="55"/>
  <c r="Z13645" i="55"/>
  <c r="X13645" i="55"/>
  <c r="X13607" i="55"/>
  <c r="X13497" i="55"/>
  <c r="Z13489" i="55"/>
  <c r="X13489" i="55"/>
  <c r="X13441" i="55"/>
  <c r="Z13441" i="55"/>
  <c r="Z13398" i="55"/>
  <c r="Z13390" i="55"/>
  <c r="Z13382" i="55"/>
  <c r="Z13320" i="55"/>
  <c r="Z13280" i="55"/>
  <c r="Z13272" i="55"/>
  <c r="X13272" i="55"/>
  <c r="Z13251" i="55"/>
  <c r="X13251" i="55"/>
  <c r="Z13193" i="55"/>
  <c r="Z13045" i="55"/>
  <c r="X13045" i="55"/>
  <c r="X12917" i="55"/>
  <c r="Z12917" i="55"/>
  <c r="X12911" i="55"/>
  <c r="Z12903" i="55"/>
  <c r="X12903" i="55"/>
  <c r="Z14117" i="55"/>
  <c r="Z14109" i="55"/>
  <c r="X14109" i="55"/>
  <c r="Z14085" i="55"/>
  <c r="Z13996" i="55"/>
  <c r="Z13985" i="55"/>
  <c r="X13985" i="55"/>
  <c r="Z13857" i="55"/>
  <c r="Z13849" i="55"/>
  <c r="X13849" i="55"/>
  <c r="Z13819" i="55"/>
  <c r="X13819" i="55"/>
  <c r="Z13642" i="55"/>
  <c r="Z13634" i="55"/>
  <c r="X13514" i="55"/>
  <c r="X13427" i="55"/>
  <c r="X13411" i="55"/>
  <c r="Z13411" i="55"/>
  <c r="X13403" i="55"/>
  <c r="Z13395" i="55"/>
  <c r="X13395" i="55"/>
  <c r="X13379" i="55"/>
  <c r="X13325" i="55"/>
  <c r="Z13325" i="55"/>
  <c r="Z13220" i="55"/>
  <c r="Z13190" i="55"/>
  <c r="X13144" i="55"/>
  <c r="Z13144" i="55"/>
  <c r="X13136" i="55"/>
  <c r="Z13136" i="55"/>
  <c r="Z13087" i="55"/>
  <c r="X13087" i="55"/>
  <c r="Z13061" i="55"/>
  <c r="X13061" i="55"/>
  <c r="Z13034" i="55"/>
  <c r="Z13016" i="55"/>
  <c r="X13016" i="55"/>
  <c r="X12995" i="55"/>
  <c r="Z12995" i="55"/>
  <c r="Z12981" i="55"/>
  <c r="X12981" i="55"/>
  <c r="Z12890" i="55"/>
  <c r="Z12882" i="55"/>
  <c r="Z12874" i="55"/>
  <c r="Z9215" i="55"/>
  <c r="Z9159" i="55"/>
  <c r="Z9155" i="55"/>
  <c r="Z9095" i="55"/>
  <c r="Z9091" i="55"/>
  <c r="X10206" i="55"/>
  <c r="Z10230" i="55"/>
  <c r="Z10262" i="55"/>
  <c r="Z10294" i="55"/>
  <c r="Z10326" i="55"/>
  <c r="Z10358" i="55"/>
  <c r="Z10390" i="55"/>
  <c r="Z10422" i="55"/>
  <c r="Z10454" i="55"/>
  <c r="Z10486" i="55"/>
  <c r="Z10518" i="55"/>
  <c r="X10526" i="55"/>
  <c r="Z10550" i="55"/>
  <c r="X10558" i="55"/>
  <c r="Z10582" i="55"/>
  <c r="X10590" i="55"/>
  <c r="Z10614" i="55"/>
  <c r="X10622" i="55"/>
  <c r="Z10646" i="55"/>
  <c r="X10654" i="55"/>
  <c r="Z10678" i="55"/>
  <c r="X10686" i="55"/>
  <c r="Z10710" i="55"/>
  <c r="X10718" i="55"/>
  <c r="Z10742" i="55"/>
  <c r="X10750" i="55"/>
  <c r="Z10774" i="55"/>
  <c r="X10782" i="55"/>
  <c r="Z10806" i="55"/>
  <c r="X10814" i="55"/>
  <c r="Z10838" i="55"/>
  <c r="X10846" i="55"/>
  <c r="Z10870" i="55"/>
  <c r="X10878" i="55"/>
  <c r="X9479" i="55"/>
  <c r="X9411" i="55"/>
  <c r="X9359" i="55"/>
  <c r="X9347" i="55"/>
  <c r="X9307" i="55"/>
  <c r="X9275" i="55"/>
  <c r="X9251" i="55"/>
  <c r="X9203" i="55"/>
  <c r="X9175" i="55"/>
  <c r="Z9175" i="55"/>
  <c r="Z9171" i="55"/>
  <c r="X9171" i="55"/>
  <c r="X9111" i="55"/>
  <c r="Z9111" i="55"/>
  <c r="Z9107" i="55"/>
  <c r="X9107" i="55"/>
  <c r="Z14059" i="55"/>
  <c r="Z14108" i="55"/>
  <c r="Z14116" i="55"/>
  <c r="Z14121" i="55"/>
  <c r="X10218" i="55"/>
  <c r="Z10234" i="55"/>
  <c r="X10250" i="55"/>
  <c r="X10282" i="55"/>
  <c r="Z10298" i="55"/>
  <c r="X10314" i="55"/>
  <c r="X10346" i="55"/>
  <c r="Z10362" i="55"/>
  <c r="X10378" i="55"/>
  <c r="X10410" i="55"/>
  <c r="Z10426" i="55"/>
  <c r="X10442" i="55"/>
  <c r="X10474" i="55"/>
  <c r="Z10490" i="55"/>
  <c r="X10506" i="55"/>
  <c r="X10538" i="55"/>
  <c r="Z10554" i="55"/>
  <c r="X10570" i="55"/>
  <c r="X10602" i="55"/>
  <c r="Z10618" i="55"/>
  <c r="X10634" i="55"/>
  <c r="X10666" i="55"/>
  <c r="Z10682" i="55"/>
  <c r="X10698" i="55"/>
  <c r="X10730" i="55"/>
  <c r="Z10746" i="55"/>
  <c r="X10762" i="55"/>
  <c r="X10794" i="55"/>
  <c r="Z10810" i="55"/>
  <c r="X10826" i="55"/>
  <c r="X10858" i="55"/>
  <c r="Z10874" i="55"/>
  <c r="X14089" i="55"/>
  <c r="Z9631" i="55"/>
  <c r="Z9599" i="55"/>
  <c r="Z9583" i="55"/>
  <c r="Z9567" i="55"/>
  <c r="Z9551" i="55"/>
  <c r="Z9535" i="55"/>
  <c r="Z9519" i="55"/>
  <c r="Z9503" i="55"/>
  <c r="Z9491" i="55"/>
  <c r="Z9447" i="55"/>
  <c r="Z9431" i="55"/>
  <c r="Z9395" i="55"/>
  <c r="Z9367" i="55"/>
  <c r="Z9355" i="55"/>
  <c r="Z9327" i="55"/>
  <c r="Z9259" i="55"/>
  <c r="X9243" i="55"/>
  <c r="Z9223" i="55"/>
  <c r="Z9187" i="55"/>
  <c r="X9187" i="55"/>
  <c r="X9127" i="55"/>
  <c r="Z9127" i="55"/>
  <c r="Z9123" i="55"/>
  <c r="X9123" i="55"/>
  <c r="X9231" i="55"/>
  <c r="Z9231" i="55"/>
  <c r="X9143" i="55"/>
  <c r="Z9143" i="55"/>
  <c r="Z9139" i="55"/>
  <c r="X9139" i="55"/>
  <c r="Z9623" i="55"/>
  <c r="Z9607" i="55"/>
  <c r="Z9591" i="55"/>
  <c r="Z9575" i="55"/>
  <c r="Z9559" i="55"/>
  <c r="Z9543" i="55"/>
  <c r="Z9527" i="55"/>
  <c r="Z9511" i="55"/>
  <c r="Z9495" i="55"/>
  <c r="Z9483" i="55"/>
  <c r="Z9467" i="55"/>
  <c r="Z9455" i="55"/>
  <c r="Z9439" i="55"/>
  <c r="Z9427" i="55"/>
  <c r="Z9399" i="55"/>
  <c r="Z9375" i="55"/>
  <c r="Z9363" i="55"/>
  <c r="Z9323" i="55"/>
  <c r="Z9263" i="55"/>
  <c r="X9211" i="55"/>
  <c r="Z9191" i="55"/>
  <c r="Z4769" i="55"/>
  <c r="X4769" i="55"/>
  <c r="X4753" i="55"/>
  <c r="Z4753" i="55"/>
  <c r="X4701" i="55"/>
  <c r="Z4701" i="55"/>
  <c r="X9059" i="55"/>
  <c r="X9043" i="55"/>
  <c r="X9027" i="55"/>
  <c r="X8995" i="55"/>
  <c r="X8979" i="55"/>
  <c r="X8963" i="55"/>
  <c r="Z8947" i="55"/>
  <c r="X8923" i="55"/>
  <c r="X8907" i="55"/>
  <c r="X8891" i="55"/>
  <c r="X8875" i="55"/>
  <c r="X8859" i="55"/>
  <c r="X8843" i="55"/>
  <c r="X8827" i="55"/>
  <c r="X8795" i="55"/>
  <c r="X8780" i="55"/>
  <c r="Z8777" i="55"/>
  <c r="X8772" i="55"/>
  <c r="X7714" i="55"/>
  <c r="X7711" i="55"/>
  <c r="X6353" i="55"/>
  <c r="X6351" i="55"/>
  <c r="X6345" i="55"/>
  <c r="X6343" i="55"/>
  <c r="X6337" i="55"/>
  <c r="X6335" i="55"/>
  <c r="Z6311" i="55"/>
  <c r="Z6301" i="55"/>
  <c r="Z6198" i="55"/>
  <c r="Z6190" i="55"/>
  <c r="Z6174" i="55"/>
  <c r="Z6158" i="55"/>
  <c r="Z6142" i="55"/>
  <c r="Z6126" i="55"/>
  <c r="Z6110" i="55"/>
  <c r="Z6094" i="55"/>
  <c r="Z6070" i="55"/>
  <c r="X6062" i="55"/>
  <c r="Z6046" i="55"/>
  <c r="Z6030" i="55"/>
  <c r="Z6014" i="55"/>
  <c r="Z5998" i="55"/>
  <c r="Z5982" i="55"/>
  <c r="X5974" i="55"/>
  <c r="Z5962" i="55"/>
  <c r="Z5950" i="55"/>
  <c r="Z5930" i="55"/>
  <c r="X5918" i="55"/>
  <c r="Z5914" i="55"/>
  <c r="X5902" i="55"/>
  <c r="Z5898" i="55"/>
  <c r="X5886" i="55"/>
  <c r="Z5882" i="55"/>
  <c r="X5870" i="55"/>
  <c r="Z5866" i="55"/>
  <c r="X5854" i="55"/>
  <c r="Z5850" i="55"/>
  <c r="X5838" i="55"/>
  <c r="Z5834" i="55"/>
  <c r="X5822" i="55"/>
  <c r="Z5818" i="55"/>
  <c r="X5806" i="55"/>
  <c r="Z5802" i="55"/>
  <c r="X5790" i="55"/>
  <c r="Z5786" i="55"/>
  <c r="X5644" i="55"/>
  <c r="X5642" i="55"/>
  <c r="X5640" i="55"/>
  <c r="X5631" i="55"/>
  <c r="X5624" i="55"/>
  <c r="X5615" i="55"/>
  <c r="X5608" i="55"/>
  <c r="X5599" i="55"/>
  <c r="X5592" i="55"/>
  <c r="X5583" i="55"/>
  <c r="X5576" i="55"/>
  <c r="X5567" i="55"/>
  <c r="X5560" i="55"/>
  <c r="X5551" i="55"/>
  <c r="Z5345" i="55"/>
  <c r="Z5185" i="55"/>
  <c r="X5169" i="55"/>
  <c r="Z5165" i="55"/>
  <c r="Z5153" i="55"/>
  <c r="X5137" i="55"/>
  <c r="Z5133" i="55"/>
  <c r="Z5121" i="55"/>
  <c r="X5105" i="55"/>
  <c r="Z5101" i="55"/>
  <c r="Z5089" i="55"/>
  <c r="X5073" i="55"/>
  <c r="Z5069" i="55"/>
  <c r="Z5057" i="55"/>
  <c r="X5041" i="55"/>
  <c r="Z5037" i="55"/>
  <c r="Z5025" i="55"/>
  <c r="Z4993" i="55"/>
  <c r="X4977" i="55"/>
  <c r="Z4973" i="55"/>
  <c r="Z4961" i="55"/>
  <c r="X4945" i="55"/>
  <c r="Z4929" i="55"/>
  <c r="X4913" i="55"/>
  <c r="Z4909" i="55"/>
  <c r="Z4897" i="55"/>
  <c r="X4881" i="55"/>
  <c r="Z4877" i="55"/>
  <c r="Z4865" i="55"/>
  <c r="X4849" i="55"/>
  <c r="Z4845" i="55"/>
  <c r="Z4833" i="55"/>
  <c r="X4797" i="55"/>
  <c r="Z4797" i="55"/>
  <c r="Z4737" i="55"/>
  <c r="X4737" i="55"/>
  <c r="X4721" i="55"/>
  <c r="Z4721" i="55"/>
  <c r="Z4570" i="55"/>
  <c r="X4570" i="55"/>
  <c r="Z4566" i="55"/>
  <c r="X4566" i="55"/>
  <c r="Z4562" i="55"/>
  <c r="X4562" i="55"/>
  <c r="Z4558" i="55"/>
  <c r="X4558" i="55"/>
  <c r="Z4554" i="55"/>
  <c r="X4554" i="55"/>
  <c r="Z4550" i="55"/>
  <c r="X4550" i="55"/>
  <c r="Z4546" i="55"/>
  <c r="X4546" i="55"/>
  <c r="Z4542" i="55"/>
  <c r="X4542" i="55"/>
  <c r="Z4538" i="55"/>
  <c r="X4538" i="55"/>
  <c r="Z4534" i="55"/>
  <c r="X4534" i="55"/>
  <c r="Z4530" i="55"/>
  <c r="X4530" i="55"/>
  <c r="Z4526" i="55"/>
  <c r="X4526" i="55"/>
  <c r="Z4522" i="55"/>
  <c r="X4522" i="55"/>
  <c r="Z4518" i="55"/>
  <c r="X4518" i="55"/>
  <c r="Z4514" i="55"/>
  <c r="X4514" i="55"/>
  <c r="Z4510" i="55"/>
  <c r="X4510" i="55"/>
  <c r="Z9199" i="55"/>
  <c r="Z9183" i="55"/>
  <c r="Z9151" i="55"/>
  <c r="Z9119" i="55"/>
  <c r="Z9087" i="55"/>
  <c r="Z9071" i="55"/>
  <c r="Z9039" i="55"/>
  <c r="Z9023" i="55"/>
  <c r="Z9007" i="55"/>
  <c r="Z8975" i="55"/>
  <c r="Z8959" i="55"/>
  <c r="Z8935" i="55"/>
  <c r="Z8919" i="55"/>
  <c r="Z8903" i="55"/>
  <c r="Z8887" i="55"/>
  <c r="Z8871" i="55"/>
  <c r="Z8855" i="55"/>
  <c r="Z8839" i="55"/>
  <c r="Z8823" i="55"/>
  <c r="Z8807" i="55"/>
  <c r="Z8791" i="55"/>
  <c r="Z6186" i="55"/>
  <c r="Z6170" i="55"/>
  <c r="Z6154" i="55"/>
  <c r="Z6138" i="55"/>
  <c r="Z6122" i="55"/>
  <c r="Z6106" i="55"/>
  <c r="Z6058" i="55"/>
  <c r="Z6042" i="55"/>
  <c r="Z6026" i="55"/>
  <c r="Z6010" i="55"/>
  <c r="X5627" i="55"/>
  <c r="X5611" i="55"/>
  <c r="X5595" i="55"/>
  <c r="X5579" i="55"/>
  <c r="X5563" i="55"/>
  <c r="X5547" i="55"/>
  <c r="X5543" i="55"/>
  <c r="X5539" i="55"/>
  <c r="X5535" i="55"/>
  <c r="X4765" i="55"/>
  <c r="Z4765" i="55"/>
  <c r="X4749" i="55"/>
  <c r="Z4749" i="55"/>
  <c r="Z4705" i="55"/>
  <c r="X4705" i="55"/>
  <c r="Z5349" i="55"/>
  <c r="Z5183" i="55"/>
  <c r="Z5181" i="55"/>
  <c r="Z5151" i="55"/>
  <c r="Z5149" i="55"/>
  <c r="Z5119" i="55"/>
  <c r="Z5117" i="55"/>
  <c r="Z5087" i="55"/>
  <c r="Z5085" i="55"/>
  <c r="Z5055" i="55"/>
  <c r="Z5053" i="55"/>
  <c r="Z5023" i="55"/>
  <c r="Z5021" i="55"/>
  <c r="Z4991" i="55"/>
  <c r="Z4989" i="55"/>
  <c r="Z4959" i="55"/>
  <c r="Z4957" i="55"/>
  <c r="Z4927" i="55"/>
  <c r="Z4925" i="55"/>
  <c r="Z4895" i="55"/>
  <c r="Z4893" i="55"/>
  <c r="Z4863" i="55"/>
  <c r="Z4861" i="55"/>
  <c r="Z4831" i="55"/>
  <c r="Z4829" i="55"/>
  <c r="Z4815" i="55"/>
  <c r="Z4781" i="55"/>
  <c r="X4735" i="55"/>
  <c r="X4719" i="55"/>
  <c r="X4733" i="55"/>
  <c r="Z4733" i="55"/>
  <c r="X4717" i="55"/>
  <c r="Z4717" i="55"/>
  <c r="Z4572" i="55"/>
  <c r="X4572" i="55"/>
  <c r="Z4568" i="55"/>
  <c r="X4568" i="55"/>
  <c r="Z4564" i="55"/>
  <c r="X4564" i="55"/>
  <c r="Z4560" i="55"/>
  <c r="X4560" i="55"/>
  <c r="Z4556" i="55"/>
  <c r="X4556" i="55"/>
  <c r="Z4552" i="55"/>
  <c r="X4552" i="55"/>
  <c r="Z4548" i="55"/>
  <c r="X4548" i="55"/>
  <c r="Z4544" i="55"/>
  <c r="X4544" i="55"/>
  <c r="Z4540" i="55"/>
  <c r="X4540" i="55"/>
  <c r="Z4536" i="55"/>
  <c r="X4536" i="55"/>
  <c r="Z4532" i="55"/>
  <c r="X4532" i="55"/>
  <c r="Z4528" i="55"/>
  <c r="X4528" i="55"/>
  <c r="Z4524" i="55"/>
  <c r="X4524" i="55"/>
  <c r="Z4520" i="55"/>
  <c r="X4520" i="55"/>
  <c r="Z4516" i="55"/>
  <c r="X4516" i="55"/>
  <c r="Z4512" i="55"/>
  <c r="X4512" i="55"/>
  <c r="Z4508" i="55"/>
  <c r="X4508" i="55"/>
  <c r="Z9079" i="55"/>
  <c r="Z9063" i="55"/>
  <c r="Z9047" i="55"/>
  <c r="Z9031" i="55"/>
  <c r="Z9015" i="55"/>
  <c r="Z8999" i="55"/>
  <c r="Z8983" i="55"/>
  <c r="Z8967" i="55"/>
  <c r="Z8951" i="55"/>
  <c r="Z8927" i="55"/>
  <c r="Z8911" i="55"/>
  <c r="Z8895" i="55"/>
  <c r="Z8879" i="55"/>
  <c r="Z8863" i="55"/>
  <c r="Z8847" i="55"/>
  <c r="Z8831" i="55"/>
  <c r="Z8815" i="55"/>
  <c r="Z8799" i="55"/>
  <c r="Z8783" i="55"/>
  <c r="Z8775" i="55"/>
  <c r="Z8770" i="55"/>
  <c r="X8611" i="55"/>
  <c r="Z6307" i="55"/>
  <c r="Z6297" i="55"/>
  <c r="Z6178" i="55"/>
  <c r="Z6162" i="55"/>
  <c r="Z6146" i="55"/>
  <c r="Z6130" i="55"/>
  <c r="Z6114" i="55"/>
  <c r="Z6098" i="55"/>
  <c r="Z6074" i="55"/>
  <c r="Z6034" i="55"/>
  <c r="Z6018" i="55"/>
  <c r="Z6002" i="55"/>
  <c r="Z5954" i="55"/>
  <c r="X5628" i="55"/>
  <c r="X5612" i="55"/>
  <c r="X5596" i="55"/>
  <c r="X5580" i="55"/>
  <c r="X5564" i="55"/>
  <c r="X5548" i="55"/>
  <c r="X5544" i="55"/>
  <c r="X5540" i="55"/>
  <c r="X5536" i="55"/>
  <c r="X5532" i="55"/>
  <c r="X5528" i="55"/>
  <c r="X5524" i="55"/>
  <c r="X5520" i="55"/>
  <c r="X5516" i="55"/>
  <c r="X5512" i="55"/>
  <c r="X5508" i="55"/>
  <c r="X5504" i="55"/>
  <c r="X5500" i="55"/>
  <c r="X5496" i="55"/>
  <c r="X5492" i="55"/>
  <c r="X5488" i="55"/>
  <c r="X5484" i="55"/>
  <c r="X5480" i="55"/>
  <c r="X5476" i="55"/>
  <c r="X5472" i="55"/>
  <c r="X5468" i="55"/>
  <c r="X5464" i="55"/>
  <c r="X5460" i="55"/>
  <c r="X5456" i="55"/>
  <c r="X5452" i="55"/>
  <c r="X5448" i="55"/>
  <c r="X5444" i="55"/>
  <c r="X5440" i="55"/>
  <c r="X5436" i="55"/>
  <c r="X5432" i="55"/>
  <c r="X5428" i="55"/>
  <c r="X5424" i="55"/>
  <c r="X5420" i="55"/>
  <c r="X5416" i="55"/>
  <c r="X5412" i="55"/>
  <c r="X5408" i="55"/>
  <c r="X5404" i="55"/>
  <c r="X5400" i="55"/>
  <c r="X5396" i="55"/>
  <c r="X5392" i="55"/>
  <c r="X5388" i="55"/>
  <c r="X5384" i="55"/>
  <c r="X5380" i="55"/>
  <c r="Z3735" i="55"/>
  <c r="Z3727" i="55"/>
  <c r="X3723" i="55"/>
  <c r="Z2853" i="55"/>
  <c r="X2853" i="55"/>
  <c r="X2755" i="55"/>
  <c r="Z2744" i="55"/>
  <c r="X2744" i="55"/>
  <c r="Z2741" i="55"/>
  <c r="X2741" i="55"/>
  <c r="X4573" i="55"/>
  <c r="X4571" i="55"/>
  <c r="X4569" i="55"/>
  <c r="X4567" i="55"/>
  <c r="X4565" i="55"/>
  <c r="X4563" i="55"/>
  <c r="X4561" i="55"/>
  <c r="X4559" i="55"/>
  <c r="X4557" i="55"/>
  <c r="X4555" i="55"/>
  <c r="X4553" i="55"/>
  <c r="X4551" i="55"/>
  <c r="X4549" i="55"/>
  <c r="X4547" i="55"/>
  <c r="X4545" i="55"/>
  <c r="X4543" i="55"/>
  <c r="X4541" i="55"/>
  <c r="X4539" i="55"/>
  <c r="X4537" i="55"/>
  <c r="X4535" i="55"/>
  <c r="X4533" i="55"/>
  <c r="X4531" i="55"/>
  <c r="X4529" i="55"/>
  <c r="X4527" i="55"/>
  <c r="X4525" i="55"/>
  <c r="X4523" i="55"/>
  <c r="X4521" i="55"/>
  <c r="X4519" i="55"/>
  <c r="X4517" i="55"/>
  <c r="X4515" i="55"/>
  <c r="X4513" i="55"/>
  <c r="X4511" i="55"/>
  <c r="X4509" i="55"/>
  <c r="X4507" i="55"/>
  <c r="X4505" i="55"/>
  <c r="X4503" i="55"/>
  <c r="X4501" i="55"/>
  <c r="X4499" i="55"/>
  <c r="X4478" i="55"/>
  <c r="X4476" i="55"/>
  <c r="X4446" i="55"/>
  <c r="X4444" i="55"/>
  <c r="X4414" i="55"/>
  <c r="X4412" i="55"/>
  <c r="X4382" i="55"/>
  <c r="X4380" i="55"/>
  <c r="X4360" i="55"/>
  <c r="X4356" i="55"/>
  <c r="X4354" i="55"/>
  <c r="X4352" i="55"/>
  <c r="Z4328" i="55"/>
  <c r="X4326" i="55"/>
  <c r="X4312" i="55"/>
  <c r="X4296" i="55"/>
  <c r="Z4280" i="55"/>
  <c r="Z4268" i="55"/>
  <c r="Z4252" i="55"/>
  <c r="X4240" i="55"/>
  <c r="Z4232" i="55"/>
  <c r="X4224" i="55"/>
  <c r="Z4216" i="55"/>
  <c r="X4176" i="55"/>
  <c r="X4146" i="55"/>
  <c r="X4144" i="55"/>
  <c r="X4124" i="55"/>
  <c r="Z3808" i="55"/>
  <c r="Z3806" i="55"/>
  <c r="Z3804" i="55"/>
  <c r="Z3802" i="55"/>
  <c r="Z3800" i="55"/>
  <c r="Z3798" i="55"/>
  <c r="Z3796" i="55"/>
  <c r="Z3794" i="55"/>
  <c r="Z3792" i="55"/>
  <c r="Z3790" i="55"/>
  <c r="Z3788" i="55"/>
  <c r="Z3786" i="55"/>
  <c r="Z3784" i="55"/>
  <c r="Z3782" i="55"/>
  <c r="Z3780" i="55"/>
  <c r="Z3778" i="55"/>
  <c r="Z3776" i="55"/>
  <c r="Z3774" i="55"/>
  <c r="Z3772" i="55"/>
  <c r="Z3770" i="55"/>
  <c r="Z3768" i="55"/>
  <c r="Z3766" i="55"/>
  <c r="Z3764" i="55"/>
  <c r="Z3762" i="55"/>
  <c r="Z3760" i="55"/>
  <c r="Z3758" i="55"/>
  <c r="Z3756" i="55"/>
  <c r="Z3754" i="55"/>
  <c r="Z3752" i="55"/>
  <c r="Z3750" i="55"/>
  <c r="Z3748" i="55"/>
  <c r="Z3746" i="55"/>
  <c r="Z3744" i="55"/>
  <c r="Z3742" i="55"/>
  <c r="X3679" i="55"/>
  <c r="X3677" i="55"/>
  <c r="X3675" i="55"/>
  <c r="X3673" i="55"/>
  <c r="X3671" i="55"/>
  <c r="X3669" i="55"/>
  <c r="X3667" i="55"/>
  <c r="X3665" i="55"/>
  <c r="X3663" i="55"/>
  <c r="X3661" i="55"/>
  <c r="X3659" i="55"/>
  <c r="X3657" i="55"/>
  <c r="X3655" i="55"/>
  <c r="X3653" i="55"/>
  <c r="X3651" i="55"/>
  <c r="X3649" i="55"/>
  <c r="X3647" i="55"/>
  <c r="X3645" i="55"/>
  <c r="X3643" i="55"/>
  <c r="X3740" i="55"/>
  <c r="Z3740" i="55"/>
  <c r="X3736" i="55"/>
  <c r="Z3736" i="55"/>
  <c r="X3732" i="55"/>
  <c r="Z3732" i="55"/>
  <c r="X3728" i="55"/>
  <c r="Z3728" i="55"/>
  <c r="X3724" i="55"/>
  <c r="Z3724" i="55"/>
  <c r="X3720" i="55"/>
  <c r="Z3720" i="55"/>
  <c r="Z3593" i="55"/>
  <c r="X3593" i="55"/>
  <c r="Z3532" i="55"/>
  <c r="X3532" i="55"/>
  <c r="Z3516" i="55"/>
  <c r="X3516" i="55"/>
  <c r="Z2869" i="55"/>
  <c r="X2869" i="55"/>
  <c r="Z2805" i="55"/>
  <c r="X2805" i="55"/>
  <c r="Z2765" i="55"/>
  <c r="X2765" i="55"/>
  <c r="Z2747" i="55"/>
  <c r="X2747" i="55"/>
  <c r="Z2733" i="55"/>
  <c r="X2733" i="55"/>
  <c r="X3741" i="55"/>
  <c r="Z3741" i="55"/>
  <c r="Z3737" i="55"/>
  <c r="Z3733" i="55"/>
  <c r="Z3729" i="55"/>
  <c r="X3725" i="55"/>
  <c r="Z3721" i="55"/>
  <c r="X3717" i="55"/>
  <c r="Z3717" i="55"/>
  <c r="Z2885" i="55"/>
  <c r="X2885" i="55"/>
  <c r="Z2821" i="55"/>
  <c r="X2821" i="55"/>
  <c r="Z2760" i="55"/>
  <c r="X2760" i="55"/>
  <c r="Z2757" i="55"/>
  <c r="X2757" i="55"/>
  <c r="Z2739" i="55"/>
  <c r="X2739" i="55"/>
  <c r="Z2728" i="55"/>
  <c r="X2728" i="55"/>
  <c r="Z2725" i="55"/>
  <c r="X2725" i="55"/>
  <c r="X4506" i="55"/>
  <c r="X4504" i="55"/>
  <c r="X4502" i="55"/>
  <c r="X4500" i="55"/>
  <c r="Z4470" i="55"/>
  <c r="Z4438" i="55"/>
  <c r="Z4406" i="55"/>
  <c r="Z4374" i="55"/>
  <c r="X4350" i="55"/>
  <c r="Z4348" i="55"/>
  <c r="Z4346" i="55"/>
  <c r="Z4300" i="55"/>
  <c r="X4294" i="55"/>
  <c r="Z4292" i="55"/>
  <c r="Z4290" i="55"/>
  <c r="Z4260" i="55"/>
  <c r="Z4258" i="55"/>
  <c r="Z4204" i="55"/>
  <c r="Z4202" i="55"/>
  <c r="Z4138" i="55"/>
  <c r="Z3807" i="55"/>
  <c r="Z3805" i="55"/>
  <c r="Z3803" i="55"/>
  <c r="Z3801" i="55"/>
  <c r="Z3799" i="55"/>
  <c r="Z3797" i="55"/>
  <c r="Z3795" i="55"/>
  <c r="Z3793" i="55"/>
  <c r="Z3791" i="55"/>
  <c r="Z3789" i="55"/>
  <c r="Z3787" i="55"/>
  <c r="Z3785" i="55"/>
  <c r="Z3783" i="55"/>
  <c r="Z3781" i="55"/>
  <c r="Z3779" i="55"/>
  <c r="Z3777" i="55"/>
  <c r="Z3775" i="55"/>
  <c r="Z3773" i="55"/>
  <c r="Z3771" i="55"/>
  <c r="Z3769" i="55"/>
  <c r="Z3767" i="55"/>
  <c r="Z3765" i="55"/>
  <c r="Z3763" i="55"/>
  <c r="Z3761" i="55"/>
  <c r="Z3759" i="55"/>
  <c r="Z3757" i="55"/>
  <c r="Z3755" i="55"/>
  <c r="Z3753" i="55"/>
  <c r="Z3751" i="55"/>
  <c r="Z3749" i="55"/>
  <c r="Z3747" i="55"/>
  <c r="Z3745" i="55"/>
  <c r="Z3743" i="55"/>
  <c r="X3687" i="55"/>
  <c r="X3685" i="55"/>
  <c r="X3623" i="55"/>
  <c r="X3621" i="55"/>
  <c r="X3738" i="55"/>
  <c r="Z3738" i="55"/>
  <c r="X3734" i="55"/>
  <c r="Z3734" i="55"/>
  <c r="X3730" i="55"/>
  <c r="Z3730" i="55"/>
  <c r="X3726" i="55"/>
  <c r="Z3726" i="55"/>
  <c r="X3722" i="55"/>
  <c r="Z3722" i="55"/>
  <c r="X3718" i="55"/>
  <c r="Z3718" i="55"/>
  <c r="Z3540" i="55"/>
  <c r="X3540" i="55"/>
  <c r="Z3524" i="55"/>
  <c r="X3524" i="55"/>
  <c r="X2982" i="55"/>
  <c r="Z2982" i="55"/>
  <c r="Z2837" i="55"/>
  <c r="X2837" i="55"/>
  <c r="Z2773" i="55"/>
  <c r="X2773" i="55"/>
  <c r="Z2763" i="55"/>
  <c r="X2763" i="55"/>
  <c r="Z2752" i="55"/>
  <c r="X2752" i="55"/>
  <c r="Z2749" i="55"/>
  <c r="X2749" i="55"/>
  <c r="Z2731" i="55"/>
  <c r="X2731" i="55"/>
  <c r="X4358" i="55"/>
  <c r="X3715" i="55"/>
  <c r="X3713" i="55"/>
  <c r="X3711" i="55"/>
  <c r="X3709" i="55"/>
  <c r="X3707" i="55"/>
  <c r="X3705" i="55"/>
  <c r="X3703" i="55"/>
  <c r="X3701" i="55"/>
  <c r="X3699" i="55"/>
  <c r="X3697" i="55"/>
  <c r="X3695" i="55"/>
  <c r="X3693" i="55"/>
  <c r="X3691" i="55"/>
  <c r="X3689" i="55"/>
  <c r="X3641" i="55"/>
  <c r="X3639" i="55"/>
  <c r="X3637" i="55"/>
  <c r="X3635" i="55"/>
  <c r="X3633" i="55"/>
  <c r="X3631" i="55"/>
  <c r="X3629" i="55"/>
  <c r="X3627" i="55"/>
  <c r="X3625" i="55"/>
  <c r="X3544" i="55"/>
  <c r="X3536" i="55"/>
  <c r="X3528" i="55"/>
  <c r="X3520" i="55"/>
  <c r="X2893" i="55"/>
  <c r="X2877" i="55"/>
  <c r="X2861" i="55"/>
  <c r="X2829" i="55"/>
  <c r="X2813" i="55"/>
  <c r="X2797" i="55"/>
  <c r="X2781" i="55"/>
  <c r="X2767" i="55"/>
  <c r="X2764" i="55"/>
  <c r="X2759" i="55"/>
  <c r="X2756" i="55"/>
  <c r="X2751" i="55"/>
  <c r="X2743" i="55"/>
  <c r="X2740" i="55"/>
  <c r="X2735" i="55"/>
  <c r="X2732" i="55"/>
  <c r="X2729" i="55"/>
  <c r="X2727" i="55"/>
  <c r="X2724" i="55"/>
  <c r="X14031" i="55"/>
  <c r="X14049" i="55"/>
  <c r="X14075" i="55"/>
  <c r="X14093" i="55"/>
  <c r="X14111" i="55"/>
  <c r="Z12962" i="55"/>
  <c r="Z12966" i="55"/>
  <c r="Z12980" i="55"/>
  <c r="Z12988" i="55"/>
  <c r="Z12992" i="55"/>
  <c r="Z13006" i="55"/>
  <c r="Z13010" i="55"/>
  <c r="Z13024" i="55"/>
  <c r="Z13028" i="55"/>
  <c r="Z13042" i="55"/>
  <c r="Z13046" i="55"/>
  <c r="Z13050" i="55"/>
  <c r="Z13064" i="55"/>
  <c r="Z13082" i="55"/>
  <c r="Z13086" i="55"/>
  <c r="Z13096" i="55"/>
  <c r="Z13100" i="55"/>
  <c r="Z13104" i="55"/>
  <c r="Z13108" i="55"/>
  <c r="Z13130" i="55"/>
  <c r="Z13134" i="55"/>
  <c r="Z13138" i="55"/>
  <c r="Z13146" i="55"/>
  <c r="Z13152" i="55"/>
  <c r="Z13156" i="55"/>
  <c r="Z13170" i="55"/>
  <c r="Z13174" i="55"/>
  <c r="Z13178" i="55"/>
  <c r="Z13182" i="55"/>
  <c r="Z13186" i="55"/>
  <c r="Z13196" i="55"/>
  <c r="Z13210" i="55"/>
  <c r="Z13218" i="55"/>
  <c r="Z13222" i="55"/>
  <c r="Z13226" i="55"/>
  <c r="Z13248" i="55"/>
  <c r="Z13252" i="55"/>
  <c r="Z13258" i="55"/>
  <c r="Z13266" i="55"/>
  <c r="Z13296" i="55"/>
  <c r="Z13304" i="55"/>
  <c r="Z13340" i="55"/>
  <c r="Z13344" i="55"/>
  <c r="Z13348" i="55"/>
  <c r="Z13362" i="55"/>
  <c r="Z13380" i="55"/>
  <c r="Z13384" i="55"/>
  <c r="Z13388" i="55"/>
  <c r="Z13400" i="55"/>
  <c r="Z13404" i="55"/>
  <c r="Z13408" i="55"/>
  <c r="Z13418" i="55"/>
  <c r="Z13426" i="55"/>
  <c r="Z13436" i="55"/>
  <c r="Z13444" i="55"/>
  <c r="Z13448" i="55"/>
  <c r="Z13452" i="55"/>
  <c r="Z13490" i="55"/>
  <c r="Z13498" i="55"/>
  <c r="Z13512" i="55"/>
  <c r="Z13516" i="55"/>
  <c r="Z13520" i="55"/>
  <c r="Z13524" i="55"/>
  <c r="Z13538" i="55"/>
  <c r="Z13548" i="55"/>
  <c r="Z13552" i="55"/>
  <c r="Z13556" i="55"/>
  <c r="Z13560" i="55"/>
  <c r="Z13564" i="55"/>
  <c r="Z13586" i="55"/>
  <c r="Z13594" i="55"/>
  <c r="Z13608" i="55"/>
  <c r="Z13612" i="55"/>
  <c r="Z13644" i="55"/>
  <c r="Z13648" i="55"/>
  <c r="Z13656" i="55"/>
  <c r="Z13670" i="55"/>
  <c r="Z13692" i="55"/>
  <c r="Z13714" i="55"/>
  <c r="Z13724" i="55"/>
  <c r="Z13728" i="55"/>
  <c r="Z13742" i="55"/>
  <c r="Z13760" i="55"/>
  <c r="Z13770" i="55"/>
  <c r="Z13782" i="55"/>
  <c r="Z13790" i="55"/>
  <c r="Z13808" i="55"/>
  <c r="Z13812" i="55"/>
  <c r="Z13816" i="55"/>
  <c r="Z13820" i="55"/>
  <c r="Z13824" i="55"/>
  <c r="Z13838" i="55"/>
  <c r="Z13846" i="55"/>
  <c r="Z13872" i="55"/>
  <c r="Z13876" i="55"/>
  <c r="Z13890" i="55"/>
  <c r="Z13906" i="55"/>
  <c r="Z13924" i="55"/>
  <c r="Z13928" i="55"/>
  <c r="Z13932" i="55"/>
  <c r="Z13940" i="55"/>
  <c r="Z13948" i="55"/>
  <c r="Z13962" i="55"/>
  <c r="Z13980" i="55"/>
  <c r="Z13984" i="55"/>
  <c r="Z13998" i="55"/>
  <c r="Z14008" i="55"/>
  <c r="Z14012" i="55"/>
  <c r="Z14030" i="55"/>
  <c r="Z14048" i="55"/>
  <c r="Z14052" i="55"/>
  <c r="Z14074" i="55"/>
  <c r="Z14092" i="55"/>
  <c r="Z14096" i="55"/>
  <c r="Z14106" i="55"/>
  <c r="Z14114" i="55"/>
  <c r="X14119" i="55"/>
  <c r="X14101" i="55"/>
  <c r="Z14088" i="55"/>
  <c r="X14073" i="55"/>
  <c r="X14057" i="55"/>
  <c r="Z14044" i="55"/>
  <c r="X14039" i="55"/>
  <c r="Z14036" i="55"/>
  <c r="X13993" i="55"/>
  <c r="X13967" i="55"/>
  <c r="X13915" i="55"/>
  <c r="X13881" i="55"/>
  <c r="X13837" i="55"/>
  <c r="X13829" i="55"/>
  <c r="X13803" i="55"/>
  <c r="X13715" i="55"/>
  <c r="X13705" i="55"/>
  <c r="X13687" i="55"/>
  <c r="X13679" i="55"/>
  <c r="X13661" i="55"/>
  <c r="X13643" i="55"/>
  <c r="X13635" i="55"/>
  <c r="X13599" i="55"/>
  <c r="X13581" i="55"/>
  <c r="X13539" i="55"/>
  <c r="X13529" i="55"/>
  <c r="X13511" i="55"/>
  <c r="X13503" i="55"/>
  <c r="X13477" i="55"/>
  <c r="X13469" i="55"/>
  <c r="X13461" i="55"/>
  <c r="X13453" i="55"/>
  <c r="X13443" i="55"/>
  <c r="X13417" i="55"/>
  <c r="X13375" i="55"/>
  <c r="X13349" i="55"/>
  <c r="X13339" i="55"/>
  <c r="X13331" i="55"/>
  <c r="X13313" i="55"/>
  <c r="X13287" i="55"/>
  <c r="X13279" i="55"/>
  <c r="X13243" i="55"/>
  <c r="X13235" i="55"/>
  <c r="X13217" i="55"/>
  <c r="X13201" i="55"/>
  <c r="X13147" i="55"/>
  <c r="X13129" i="55"/>
  <c r="X13121" i="55"/>
  <c r="X13095" i="55"/>
  <c r="X13069" i="55"/>
  <c r="X13033" i="55"/>
  <c r="X13015" i="55"/>
  <c r="X12997" i="55"/>
  <c r="X14027" i="55"/>
  <c r="X14079" i="55"/>
  <c r="X14115" i="55"/>
  <c r="X14125" i="55"/>
  <c r="Z12975" i="55"/>
  <c r="Z13001" i="55"/>
  <c r="Z13037" i="55"/>
  <c r="Z13055" i="55"/>
  <c r="Z13073" i="55"/>
  <c r="Z13109" i="55"/>
  <c r="Z13117" i="55"/>
  <c r="Z13161" i="55"/>
  <c r="Z13169" i="55"/>
  <c r="Z13205" i="55"/>
  <c r="Z13239" i="55"/>
  <c r="Z13275" i="55"/>
  <c r="Z13309" i="55"/>
  <c r="Z13317" i="55"/>
  <c r="Z13327" i="55"/>
  <c r="Z13353" i="55"/>
  <c r="Z13431" i="55"/>
  <c r="Z13439" i="55"/>
  <c r="Z13465" i="55"/>
  <c r="Z13473" i="55"/>
  <c r="Z13481" i="55"/>
  <c r="Z13507" i="55"/>
  <c r="Z13525" i="55"/>
  <c r="Z13569" i="55"/>
  <c r="Z13577" i="55"/>
  <c r="Z13585" i="55"/>
  <c r="Z13613" i="55"/>
  <c r="Z13621" i="55"/>
  <c r="Z13657" i="55"/>
  <c r="Z13665" i="55"/>
  <c r="Z13701" i="55"/>
  <c r="Z13737" i="55"/>
  <c r="Z13765" i="55"/>
  <c r="Z13775" i="55"/>
  <c r="Z13825" i="55"/>
  <c r="Z13833" i="55"/>
  <c r="Z13859" i="55"/>
  <c r="Z13885" i="55"/>
  <c r="Z13919" i="55"/>
  <c r="Z13971" i="55"/>
  <c r="Z13989" i="55"/>
  <c r="Z14017" i="55"/>
  <c r="Z14043" i="55"/>
  <c r="Z14061" i="55"/>
  <c r="Z14069" i="55"/>
  <c r="Z14087" i="55"/>
  <c r="Z14097" i="55"/>
  <c r="X8607" i="55"/>
  <c r="Z8607" i="55"/>
  <c r="X8603" i="55"/>
  <c r="Z8603" i="55"/>
  <c r="X8599" i="55"/>
  <c r="Z8599" i="55"/>
  <c r="X8595" i="55"/>
  <c r="Z8595" i="55"/>
  <c r="X8591" i="55"/>
  <c r="Z8591" i="55"/>
  <c r="X8587" i="55"/>
  <c r="Z8587" i="55"/>
  <c r="X8583" i="55"/>
  <c r="Z8583" i="55"/>
  <c r="X8579" i="55"/>
  <c r="Z8579" i="55"/>
  <c r="X8575" i="55"/>
  <c r="Z8575" i="55"/>
  <c r="X8571" i="55"/>
  <c r="Z8571" i="55"/>
  <c r="X8567" i="55"/>
  <c r="Z8567" i="55"/>
  <c r="X8563" i="55"/>
  <c r="Z8563" i="55"/>
  <c r="X8559" i="55"/>
  <c r="Z8559" i="55"/>
  <c r="X8555" i="55"/>
  <c r="Z8555" i="55"/>
  <c r="X8551" i="55"/>
  <c r="Z8551" i="55"/>
  <c r="X8547" i="55"/>
  <c r="Z8547" i="55"/>
  <c r="X8543" i="55"/>
  <c r="Z8543" i="55"/>
  <c r="X8539" i="55"/>
  <c r="Z8539" i="55"/>
  <c r="X8535" i="55"/>
  <c r="Z8535" i="55"/>
  <c r="X8531" i="55"/>
  <c r="Z8531" i="55"/>
  <c r="X8527" i="55"/>
  <c r="Z8527" i="55"/>
  <c r="X8523" i="55"/>
  <c r="Z8523" i="55"/>
  <c r="X8519" i="55"/>
  <c r="Z8519" i="55"/>
  <c r="X8515" i="55"/>
  <c r="Z8515" i="55"/>
  <c r="X8511" i="55"/>
  <c r="Z8511" i="55"/>
  <c r="X8507" i="55"/>
  <c r="Z8507" i="55"/>
  <c r="X8503" i="55"/>
  <c r="Z8503" i="55"/>
  <c r="X8499" i="55"/>
  <c r="Z8499" i="55"/>
  <c r="X8495" i="55"/>
  <c r="Z8495" i="55"/>
  <c r="X8491" i="55"/>
  <c r="Z8491" i="55"/>
  <c r="X8487" i="55"/>
  <c r="Z8487" i="55"/>
  <c r="X8483" i="55"/>
  <c r="Z8483" i="55"/>
  <c r="X8479" i="55"/>
  <c r="Z8479" i="55"/>
  <c r="X8475" i="55"/>
  <c r="Z8475" i="55"/>
  <c r="X8471" i="55"/>
  <c r="Z8471" i="55"/>
  <c r="X8467" i="55"/>
  <c r="Z8467" i="55"/>
  <c r="X8463" i="55"/>
  <c r="Z8463" i="55"/>
  <c r="X8459" i="55"/>
  <c r="Z8459" i="55"/>
  <c r="X8455" i="55"/>
  <c r="Z8455" i="55"/>
  <c r="X8451" i="55"/>
  <c r="Z8451" i="55"/>
  <c r="X8447" i="55"/>
  <c r="Z8447" i="55"/>
  <c r="X8443" i="55"/>
  <c r="Z8443" i="55"/>
  <c r="X8439" i="55"/>
  <c r="Z8439" i="55"/>
  <c r="X8435" i="55"/>
  <c r="Z8435" i="55"/>
  <c r="X8431" i="55"/>
  <c r="Z8431" i="55"/>
  <c r="X8427" i="55"/>
  <c r="Z8427" i="55"/>
  <c r="X8423" i="55"/>
  <c r="Z8423" i="55"/>
  <c r="X8419" i="55"/>
  <c r="Z8419" i="55"/>
  <c r="X8415" i="55"/>
  <c r="Z8415" i="55"/>
  <c r="X8411" i="55"/>
  <c r="Z8411" i="55"/>
  <c r="X8407" i="55"/>
  <c r="Z8407" i="55"/>
  <c r="X8403" i="55"/>
  <c r="Z8403" i="55"/>
  <c r="X8399" i="55"/>
  <c r="Z8399" i="55"/>
  <c r="X8395" i="55"/>
  <c r="Z8395" i="55"/>
  <c r="X8391" i="55"/>
  <c r="Z8391" i="55"/>
  <c r="X8387" i="55"/>
  <c r="Z8387" i="55"/>
  <c r="X8383" i="55"/>
  <c r="Z8383" i="55"/>
  <c r="X8379" i="55"/>
  <c r="Z8379" i="55"/>
  <c r="X8375" i="55"/>
  <c r="Z8375" i="55"/>
  <c r="X8371" i="55"/>
  <c r="Z8371" i="55"/>
  <c r="X8367" i="55"/>
  <c r="Z8367" i="55"/>
  <c r="X8363" i="55"/>
  <c r="Z8363" i="55"/>
  <c r="X8359" i="55"/>
  <c r="Z8359" i="55"/>
  <c r="X8355" i="55"/>
  <c r="Z8355" i="55"/>
  <c r="X8351" i="55"/>
  <c r="Z8351" i="55"/>
  <c r="X8347" i="55"/>
  <c r="Z8347" i="55"/>
  <c r="X8343" i="55"/>
  <c r="Z8343" i="55"/>
  <c r="X8339" i="55"/>
  <c r="Z8339" i="55"/>
  <c r="X8335" i="55"/>
  <c r="Z8335" i="55"/>
  <c r="X8331" i="55"/>
  <c r="Z8331" i="55"/>
  <c r="Z8327" i="55"/>
  <c r="X8327" i="55"/>
  <c r="Z8323" i="55"/>
  <c r="X8323" i="55"/>
  <c r="Z8319" i="55"/>
  <c r="X8319" i="55"/>
  <c r="Z8315" i="55"/>
  <c r="X8315" i="55"/>
  <c r="Z8311" i="55"/>
  <c r="X8311" i="55"/>
  <c r="Z8307" i="55"/>
  <c r="X8307" i="55"/>
  <c r="Z8303" i="55"/>
  <c r="X8303" i="55"/>
  <c r="Z8299" i="55"/>
  <c r="X8299" i="55"/>
  <c r="Z8295" i="55"/>
  <c r="X8295" i="55"/>
  <c r="Z8291" i="55"/>
  <c r="X8291" i="55"/>
  <c r="Z8287" i="55"/>
  <c r="X8287" i="55"/>
  <c r="Z8283" i="55"/>
  <c r="X8283" i="55"/>
  <c r="Z8279" i="55"/>
  <c r="X8279" i="55"/>
  <c r="Z8275" i="55"/>
  <c r="X8275" i="55"/>
  <c r="Z8271" i="55"/>
  <c r="X8271" i="55"/>
  <c r="Z8267" i="55"/>
  <c r="X8267" i="55"/>
  <c r="Z8263" i="55"/>
  <c r="X8263" i="55"/>
  <c r="Z8259" i="55"/>
  <c r="X8259" i="55"/>
  <c r="Z8255" i="55"/>
  <c r="X8255" i="55"/>
  <c r="Z8251" i="55"/>
  <c r="X8251" i="55"/>
  <c r="Z8247" i="55"/>
  <c r="X8247" i="55"/>
  <c r="Z8243" i="55"/>
  <c r="X8243" i="55"/>
  <c r="Z8239" i="55"/>
  <c r="X8239" i="55"/>
  <c r="Z8235" i="55"/>
  <c r="X8235" i="55"/>
  <c r="Z8231" i="55"/>
  <c r="X8231" i="55"/>
  <c r="Z8227" i="55"/>
  <c r="X8227" i="55"/>
  <c r="Z8223" i="55"/>
  <c r="X8223" i="55"/>
  <c r="Z8219" i="55"/>
  <c r="X8219" i="55"/>
  <c r="Z8215" i="55"/>
  <c r="X8215" i="55"/>
  <c r="Z8211" i="55"/>
  <c r="X8211" i="55"/>
  <c r="Z8207" i="55"/>
  <c r="X8207" i="55"/>
  <c r="Z8203" i="55"/>
  <c r="X8203" i="55"/>
  <c r="Z8199" i="55"/>
  <c r="X8199" i="55"/>
  <c r="Z8195" i="55"/>
  <c r="X8195" i="55"/>
  <c r="Z8191" i="55"/>
  <c r="X8191" i="55"/>
  <c r="Z8187" i="55"/>
  <c r="X8187" i="55"/>
  <c r="Z8183" i="55"/>
  <c r="X8183" i="55"/>
  <c r="Z8179" i="55"/>
  <c r="X8179" i="55"/>
  <c r="Z8175" i="55"/>
  <c r="X8175" i="55"/>
  <c r="Z8171" i="55"/>
  <c r="X8171" i="55"/>
  <c r="Z8167" i="55"/>
  <c r="X8167" i="55"/>
  <c r="Z8163" i="55"/>
  <c r="X8163" i="55"/>
  <c r="Z8159" i="55"/>
  <c r="X8159" i="55"/>
  <c r="Z8155" i="55"/>
  <c r="X8155" i="55"/>
  <c r="Z8151" i="55"/>
  <c r="X8151" i="55"/>
  <c r="Z8147" i="55"/>
  <c r="X8147" i="55"/>
  <c r="Z8143" i="55"/>
  <c r="X8143" i="55"/>
  <c r="Z8139" i="55"/>
  <c r="X8139" i="55"/>
  <c r="Z8135" i="55"/>
  <c r="X8135" i="55"/>
  <c r="Z8131" i="55"/>
  <c r="X8131" i="55"/>
  <c r="Z8127" i="55"/>
  <c r="X8127" i="55"/>
  <c r="Z8123" i="55"/>
  <c r="X8123" i="55"/>
  <c r="Z8119" i="55"/>
  <c r="X8119" i="55"/>
  <c r="Z8115" i="55"/>
  <c r="X8115" i="55"/>
  <c r="Z8111" i="55"/>
  <c r="X8111" i="55"/>
  <c r="Z8107" i="55"/>
  <c r="X8107" i="55"/>
  <c r="Z8103" i="55"/>
  <c r="X8103" i="55"/>
  <c r="Z8099" i="55"/>
  <c r="X8099" i="55"/>
  <c r="Z8095" i="55"/>
  <c r="X8095" i="55"/>
  <c r="Z8091" i="55"/>
  <c r="X8091" i="55"/>
  <c r="Z8087" i="55"/>
  <c r="X8087" i="55"/>
  <c r="Z8083" i="55"/>
  <c r="X8083" i="55"/>
  <c r="Z8079" i="55"/>
  <c r="X8079" i="55"/>
  <c r="Z8075" i="55"/>
  <c r="X8075" i="55"/>
  <c r="Z8071" i="55"/>
  <c r="X8071" i="55"/>
  <c r="Z8067" i="55"/>
  <c r="X8067" i="55"/>
  <c r="Z8063" i="55"/>
  <c r="X8063" i="55"/>
  <c r="Z8059" i="55"/>
  <c r="X8059" i="55"/>
  <c r="Z8055" i="55"/>
  <c r="X8055" i="55"/>
  <c r="Z8051" i="55"/>
  <c r="X8051" i="55"/>
  <c r="Z8047" i="55"/>
  <c r="X8047" i="55"/>
  <c r="X9633" i="55"/>
  <c r="Z9629" i="55"/>
  <c r="X9617" i="55"/>
  <c r="Z9613" i="55"/>
  <c r="X9609" i="55"/>
  <c r="X9601" i="55"/>
  <c r="X9593" i="55"/>
  <c r="Z9589" i="55"/>
  <c r="X9585" i="55"/>
  <c r="Z9581" i="55"/>
  <c r="X9577" i="55"/>
  <c r="X9569" i="55"/>
  <c r="Z9565" i="55"/>
  <c r="X9561" i="55"/>
  <c r="Z9557" i="55"/>
  <c r="X9553" i="55"/>
  <c r="Z9549" i="55"/>
  <c r="X9537" i="55"/>
  <c r="Z9533" i="55"/>
  <c r="Z9525" i="55"/>
  <c r="X9521" i="55"/>
  <c r="Z9517" i="55"/>
  <c r="X9513" i="55"/>
  <c r="Z9509" i="55"/>
  <c r="X9505" i="55"/>
  <c r="Z9501" i="55"/>
  <c r="X9497" i="55"/>
  <c r="Z9493" i="55"/>
  <c r="X9489" i="55"/>
  <c r="Z9485" i="55"/>
  <c r="X9481" i="55"/>
  <c r="Z9477" i="55"/>
  <c r="Z9469" i="55"/>
  <c r="X9465" i="55"/>
  <c r="Z9461" i="55"/>
  <c r="Z9453" i="55"/>
  <c r="X9449" i="55"/>
  <c r="Z9445" i="55"/>
  <c r="X9441" i="55"/>
  <c r="Z9437" i="55"/>
  <c r="X9433" i="55"/>
  <c r="Z9429" i="55"/>
  <c r="X9425" i="55"/>
  <c r="X9417" i="55"/>
  <c r="Z9413" i="55"/>
  <c r="X9409" i="55"/>
  <c r="Z9405" i="55"/>
  <c r="X9401" i="55"/>
  <c r="Z9397" i="55"/>
  <c r="X9393" i="55"/>
  <c r="Z9389" i="55"/>
  <c r="X9385" i="55"/>
  <c r="Z9381" i="55"/>
  <c r="X9377" i="55"/>
  <c r="Z9373" i="55"/>
  <c r="X9369" i="55"/>
  <c r="Z9365" i="55"/>
  <c r="X9361" i="55"/>
  <c r="Z9357" i="55"/>
  <c r="X9353" i="55"/>
  <c r="Z9349" i="55"/>
  <c r="X9345" i="55"/>
  <c r="Z9341" i="55"/>
  <c r="X9337" i="55"/>
  <c r="Z9333" i="55"/>
  <c r="X9329" i="55"/>
  <c r="Z9325" i="55"/>
  <c r="X9321" i="55"/>
  <c r="Z9317" i="55"/>
  <c r="X9313" i="55"/>
  <c r="Z9309" i="55"/>
  <c r="X9305" i="55"/>
  <c r="Z9301" i="55"/>
  <c r="X9297" i="55"/>
  <c r="Z9293" i="55"/>
  <c r="X9289" i="55"/>
  <c r="Z9285" i="55"/>
  <c r="X9281" i="55"/>
  <c r="Z9277" i="55"/>
  <c r="X9273" i="55"/>
  <c r="Z9269" i="55"/>
  <c r="X9265" i="55"/>
  <c r="Z9261" i="55"/>
  <c r="X9257" i="55"/>
  <c r="Z9253" i="55"/>
  <c r="X9249" i="55"/>
  <c r="Z9245" i="55"/>
  <c r="X9241" i="55"/>
  <c r="Z9237" i="55"/>
  <c r="X9233" i="55"/>
  <c r="Z9229" i="55"/>
  <c r="X9225" i="55"/>
  <c r="Z9221" i="55"/>
  <c r="X9217" i="55"/>
  <c r="Z9213" i="55"/>
  <c r="X9209" i="55"/>
  <c r="Z9197" i="55"/>
  <c r="X9193" i="55"/>
  <c r="Z9189" i="55"/>
  <c r="X9185" i="55"/>
  <c r="Z9181" i="55"/>
  <c r="X9177" i="55"/>
  <c r="Z9173" i="55"/>
  <c r="X9169" i="55"/>
  <c r="Z9165" i="55"/>
  <c r="X9161" i="55"/>
  <c r="Z9157" i="55"/>
  <c r="X9153" i="55"/>
  <c r="Z9149" i="55"/>
  <c r="X9145" i="55"/>
  <c r="Z9141" i="55"/>
  <c r="X9137" i="55"/>
  <c r="Z9133" i="55"/>
  <c r="X9129" i="55"/>
  <c r="Z9125" i="55"/>
  <c r="Z9117" i="55"/>
  <c r="X9113" i="55"/>
  <c r="Z9109" i="55"/>
  <c r="X9105" i="55"/>
  <c r="Z9101" i="55"/>
  <c r="Z9093" i="55"/>
  <c r="X9089" i="55"/>
  <c r="Z9085" i="55"/>
  <c r="X9081" i="55"/>
  <c r="Z9077" i="55"/>
  <c r="X9073" i="55"/>
  <c r="Z9069" i="55"/>
  <c r="X9065" i="55"/>
  <c r="Z9053" i="55"/>
  <c r="X9049" i="55"/>
  <c r="Z9045" i="55"/>
  <c r="X9041" i="55"/>
  <c r="Z9037" i="55"/>
  <c r="X9033" i="55"/>
  <c r="Z9029" i="55"/>
  <c r="X9025" i="55"/>
  <c r="Z9021" i="55"/>
  <c r="X9017" i="55"/>
  <c r="Z9013" i="55"/>
  <c r="X9009" i="55"/>
  <c r="Z9005" i="55"/>
  <c r="X9001" i="55"/>
  <c r="Z8997" i="55"/>
  <c r="X8993" i="55"/>
  <c r="Z8989" i="55"/>
  <c r="X8985" i="55"/>
  <c r="Z8981" i="55"/>
  <c r="X8977" i="55"/>
  <c r="Z8973" i="55"/>
  <c r="X8969" i="55"/>
  <c r="Z8965" i="55"/>
  <c r="X8961" i="55"/>
  <c r="Z8957" i="55"/>
  <c r="X8953" i="55"/>
  <c r="Z8949" i="55"/>
  <c r="Z8941" i="55"/>
  <c r="X8937" i="55"/>
  <c r="Z8933" i="55"/>
  <c r="X8929" i="55"/>
  <c r="Z8925" i="55"/>
  <c r="X8921" i="55"/>
  <c r="Z8917" i="55"/>
  <c r="X8913" i="55"/>
  <c r="Z8909" i="55"/>
  <c r="X8905" i="55"/>
  <c r="Z8901" i="55"/>
  <c r="X8897" i="55"/>
  <c r="Z8893" i="55"/>
  <c r="X8889" i="55"/>
  <c r="Z8869" i="55"/>
  <c r="X8865" i="55"/>
  <c r="Z8861" i="55"/>
  <c r="X8857" i="55"/>
  <c r="Z8853" i="55"/>
  <c r="X8849" i="55"/>
  <c r="Z8845" i="55"/>
  <c r="X8841" i="55"/>
  <c r="Z8837" i="55"/>
  <c r="Z8829" i="55"/>
  <c r="X8825" i="55"/>
  <c r="Z8821" i="55"/>
  <c r="Z8813" i="55"/>
  <c r="X8809" i="55"/>
  <c r="Z8805" i="55"/>
  <c r="X8801" i="55"/>
  <c r="Z8797" i="55"/>
  <c r="X8793" i="55"/>
  <c r="Z8789" i="55"/>
  <c r="X8785" i="55"/>
  <c r="X8767" i="55"/>
  <c r="X8763" i="55"/>
  <c r="X8759" i="55"/>
  <c r="X8755" i="55"/>
  <c r="X8751" i="55"/>
  <c r="X8747" i="55"/>
  <c r="X8743" i="55"/>
  <c r="X8739" i="55"/>
  <c r="X8735" i="55"/>
  <c r="X8731" i="55"/>
  <c r="X8727" i="55"/>
  <c r="X8723" i="55"/>
  <c r="X8719" i="55"/>
  <c r="X8715" i="55"/>
  <c r="X8711" i="55"/>
  <c r="X8707" i="55"/>
  <c r="X8703" i="55"/>
  <c r="X8699" i="55"/>
  <c r="X8695" i="55"/>
  <c r="X8691" i="55"/>
  <c r="X8687" i="55"/>
  <c r="X8683" i="55"/>
  <c r="X8679" i="55"/>
  <c r="X8675" i="55"/>
  <c r="X8671" i="55"/>
  <c r="X8667" i="55"/>
  <c r="X8663" i="55"/>
  <c r="X8659" i="55"/>
  <c r="X8655" i="55"/>
  <c r="X8651" i="55"/>
  <c r="X8647" i="55"/>
  <c r="X8643" i="55"/>
  <c r="X8639" i="55"/>
  <c r="X8635" i="55"/>
  <c r="X8631" i="55"/>
  <c r="X8627" i="55"/>
  <c r="X8623" i="55"/>
  <c r="X8619" i="55"/>
  <c r="X8615" i="55"/>
  <c r="Z8768" i="55"/>
  <c r="X8764" i="55"/>
  <c r="Z8764" i="55"/>
  <c r="Z8760" i="55"/>
  <c r="X8756" i="55"/>
  <c r="Z8756" i="55"/>
  <c r="Z8752" i="55"/>
  <c r="X8748" i="55"/>
  <c r="Z8748" i="55"/>
  <c r="Z8744" i="55"/>
  <c r="X8740" i="55"/>
  <c r="Z8740" i="55"/>
  <c r="Z8736" i="55"/>
  <c r="X8732" i="55"/>
  <c r="Z8732" i="55"/>
  <c r="Z8728" i="55"/>
  <c r="X8724" i="55"/>
  <c r="Z8724" i="55"/>
  <c r="Z8720" i="55"/>
  <c r="X8716" i="55"/>
  <c r="Z8716" i="55"/>
  <c r="Z8712" i="55"/>
  <c r="X8708" i="55"/>
  <c r="Z8708" i="55"/>
  <c r="Z8704" i="55"/>
  <c r="X8700" i="55"/>
  <c r="Z8700" i="55"/>
  <c r="Z8696" i="55"/>
  <c r="X8692" i="55"/>
  <c r="Z8692" i="55"/>
  <c r="Z8688" i="55"/>
  <c r="X8684" i="55"/>
  <c r="Z8684" i="55"/>
  <c r="Z8680" i="55"/>
  <c r="X8676" i="55"/>
  <c r="Z8676" i="55"/>
  <c r="Z8672" i="55"/>
  <c r="X8668" i="55"/>
  <c r="Z8668" i="55"/>
  <c r="Z8664" i="55"/>
  <c r="X8660" i="55"/>
  <c r="Z8660" i="55"/>
  <c r="Z8656" i="55"/>
  <c r="X8652" i="55"/>
  <c r="Z8652" i="55"/>
  <c r="Z8648" i="55"/>
  <c r="X8644" i="55"/>
  <c r="Z8644" i="55"/>
  <c r="Z8640" i="55"/>
  <c r="X8636" i="55"/>
  <c r="Z8636" i="55"/>
  <c r="Z8632" i="55"/>
  <c r="X8628" i="55"/>
  <c r="Z8628" i="55"/>
  <c r="Z8624" i="55"/>
  <c r="X8620" i="55"/>
  <c r="Z8620" i="55"/>
  <c r="Z8616" i="55"/>
  <c r="X8612" i="55"/>
  <c r="Z8612" i="55"/>
  <c r="X8608" i="55"/>
  <c r="Z8608" i="55"/>
  <c r="X8604" i="55"/>
  <c r="Z8604" i="55"/>
  <c r="X8600" i="55"/>
  <c r="Z8600" i="55"/>
  <c r="X8596" i="55"/>
  <c r="Z8596" i="55"/>
  <c r="X8592" i="55"/>
  <c r="Z8592" i="55"/>
  <c r="X8588" i="55"/>
  <c r="Z8588" i="55"/>
  <c r="X8584" i="55"/>
  <c r="Z8584" i="55"/>
  <c r="X8580" i="55"/>
  <c r="Z8580" i="55"/>
  <c r="X8576" i="55"/>
  <c r="Z8576" i="55"/>
  <c r="X8572" i="55"/>
  <c r="Z8572" i="55"/>
  <c r="X8568" i="55"/>
  <c r="Z8568" i="55"/>
  <c r="X8564" i="55"/>
  <c r="Z8564" i="55"/>
  <c r="X8560" i="55"/>
  <c r="Z8560" i="55"/>
  <c r="X8556" i="55"/>
  <c r="Z8556" i="55"/>
  <c r="X8552" i="55"/>
  <c r="Z8552" i="55"/>
  <c r="X8548" i="55"/>
  <c r="Z8548" i="55"/>
  <c r="X8544" i="55"/>
  <c r="Z8544" i="55"/>
  <c r="X8540" i="55"/>
  <c r="Z8540" i="55"/>
  <c r="X8536" i="55"/>
  <c r="Z8536" i="55"/>
  <c r="X8532" i="55"/>
  <c r="Z8532" i="55"/>
  <c r="X8528" i="55"/>
  <c r="Z8528" i="55"/>
  <c r="X8524" i="55"/>
  <c r="Z8524" i="55"/>
  <c r="X8520" i="55"/>
  <c r="Z8520" i="55"/>
  <c r="X8516" i="55"/>
  <c r="Z8516" i="55"/>
  <c r="X8512" i="55"/>
  <c r="Z8512" i="55"/>
  <c r="X8508" i="55"/>
  <c r="Z8508" i="55"/>
  <c r="X8504" i="55"/>
  <c r="Z8504" i="55"/>
  <c r="X8500" i="55"/>
  <c r="Z8500" i="55"/>
  <c r="X8496" i="55"/>
  <c r="Z8496" i="55"/>
  <c r="X8492" i="55"/>
  <c r="Z8492" i="55"/>
  <c r="X8488" i="55"/>
  <c r="Z8488" i="55"/>
  <c r="X8484" i="55"/>
  <c r="Z8484" i="55"/>
  <c r="X8480" i="55"/>
  <c r="Z8480" i="55"/>
  <c r="X8476" i="55"/>
  <c r="Z8476" i="55"/>
  <c r="X8472" i="55"/>
  <c r="Z8472" i="55"/>
  <c r="X8468" i="55"/>
  <c r="Z8468" i="55"/>
  <c r="X8464" i="55"/>
  <c r="Z8464" i="55"/>
  <c r="X8460" i="55"/>
  <c r="Z8460" i="55"/>
  <c r="X8456" i="55"/>
  <c r="Z8456" i="55"/>
  <c r="X8452" i="55"/>
  <c r="Z8452" i="55"/>
  <c r="X8448" i="55"/>
  <c r="Z8448" i="55"/>
  <c r="X8444" i="55"/>
  <c r="Z8444" i="55"/>
  <c r="X8440" i="55"/>
  <c r="Z8440" i="55"/>
  <c r="X8436" i="55"/>
  <c r="Z8436" i="55"/>
  <c r="X8432" i="55"/>
  <c r="Z8432" i="55"/>
  <c r="X8428" i="55"/>
  <c r="Z8428" i="55"/>
  <c r="X8424" i="55"/>
  <c r="Z8424" i="55"/>
  <c r="X8420" i="55"/>
  <c r="Z8420" i="55"/>
  <c r="X8416" i="55"/>
  <c r="Z8416" i="55"/>
  <c r="X8412" i="55"/>
  <c r="Z8412" i="55"/>
  <c r="X8408" i="55"/>
  <c r="Z8408" i="55"/>
  <c r="X8404" i="55"/>
  <c r="Z8404" i="55"/>
  <c r="X8400" i="55"/>
  <c r="Z8400" i="55"/>
  <c r="X8396" i="55"/>
  <c r="Z8396" i="55"/>
  <c r="X8392" i="55"/>
  <c r="Z8392" i="55"/>
  <c r="X8388" i="55"/>
  <c r="Z8388" i="55"/>
  <c r="X8384" i="55"/>
  <c r="Z8384" i="55"/>
  <c r="X8380" i="55"/>
  <c r="Z8380" i="55"/>
  <c r="X8376" i="55"/>
  <c r="Z8376" i="55"/>
  <c r="X8372" i="55"/>
  <c r="Z8372" i="55"/>
  <c r="X8368" i="55"/>
  <c r="Z8368" i="55"/>
  <c r="X8364" i="55"/>
  <c r="Z8364" i="55"/>
  <c r="X8360" i="55"/>
  <c r="Z8360" i="55"/>
  <c r="X8356" i="55"/>
  <c r="Z8356" i="55"/>
  <c r="X8352" i="55"/>
  <c r="Z8352" i="55"/>
  <c r="X8348" i="55"/>
  <c r="Z8348" i="55"/>
  <c r="X8344" i="55"/>
  <c r="Z8344" i="55"/>
  <c r="X8340" i="55"/>
  <c r="Z8340" i="55"/>
  <c r="X8336" i="55"/>
  <c r="Z8336" i="55"/>
  <c r="X8332" i="55"/>
  <c r="Z8332" i="55"/>
  <c r="Z8328" i="55"/>
  <c r="X8328" i="55"/>
  <c r="Z8324" i="55"/>
  <c r="X8324" i="55"/>
  <c r="Z8320" i="55"/>
  <c r="X8320" i="55"/>
  <c r="Z8316" i="55"/>
  <c r="X8316" i="55"/>
  <c r="Z8312" i="55"/>
  <c r="X8312" i="55"/>
  <c r="Z8308" i="55"/>
  <c r="X8308" i="55"/>
  <c r="Z8304" i="55"/>
  <c r="X8304" i="55"/>
  <c r="Z8300" i="55"/>
  <c r="X8300" i="55"/>
  <c r="Z8296" i="55"/>
  <c r="X8296" i="55"/>
  <c r="Z8292" i="55"/>
  <c r="X8292" i="55"/>
  <c r="Z8288" i="55"/>
  <c r="X8288" i="55"/>
  <c r="Z8284" i="55"/>
  <c r="X8284" i="55"/>
  <c r="Z8280" i="55"/>
  <c r="X8280" i="55"/>
  <c r="Z8276" i="55"/>
  <c r="X8276" i="55"/>
  <c r="Z8272" i="55"/>
  <c r="X8272" i="55"/>
  <c r="Z8268" i="55"/>
  <c r="X8268" i="55"/>
  <c r="Z8264" i="55"/>
  <c r="X8264" i="55"/>
  <c r="Z8260" i="55"/>
  <c r="X8260" i="55"/>
  <c r="Z8256" i="55"/>
  <c r="X8256" i="55"/>
  <c r="Z8252" i="55"/>
  <c r="X8252" i="55"/>
  <c r="Z8248" i="55"/>
  <c r="X8248" i="55"/>
  <c r="Z8244" i="55"/>
  <c r="X8244" i="55"/>
  <c r="Z8240" i="55"/>
  <c r="X8240" i="55"/>
  <c r="Z8236" i="55"/>
  <c r="X8236" i="55"/>
  <c r="Z8232" i="55"/>
  <c r="X8232" i="55"/>
  <c r="Z8228" i="55"/>
  <c r="X8228" i="55"/>
  <c r="Z8224" i="55"/>
  <c r="X8224" i="55"/>
  <c r="Z8220" i="55"/>
  <c r="X8220" i="55"/>
  <c r="Z8216" i="55"/>
  <c r="X8216" i="55"/>
  <c r="Z8212" i="55"/>
  <c r="X8212" i="55"/>
  <c r="Z8208" i="55"/>
  <c r="X8208" i="55"/>
  <c r="Z8204" i="55"/>
  <c r="X8204" i="55"/>
  <c r="Z8200" i="55"/>
  <c r="X8200" i="55"/>
  <c r="Z8196" i="55"/>
  <c r="X8196" i="55"/>
  <c r="Z8192" i="55"/>
  <c r="X8192" i="55"/>
  <c r="Z8188" i="55"/>
  <c r="X8188" i="55"/>
  <c r="Z8184" i="55"/>
  <c r="X8184" i="55"/>
  <c r="Z8180" i="55"/>
  <c r="X8180" i="55"/>
  <c r="Z8176" i="55"/>
  <c r="X8176" i="55"/>
  <c r="Z8172" i="55"/>
  <c r="X8172" i="55"/>
  <c r="Z8168" i="55"/>
  <c r="X8168" i="55"/>
  <c r="Z8164" i="55"/>
  <c r="X8164" i="55"/>
  <c r="Z8160" i="55"/>
  <c r="X8160" i="55"/>
  <c r="Z8156" i="55"/>
  <c r="X8156" i="55"/>
  <c r="Z8152" i="55"/>
  <c r="X8152" i="55"/>
  <c r="Z8148" i="55"/>
  <c r="X8148" i="55"/>
  <c r="Z8144" i="55"/>
  <c r="X8144" i="55"/>
  <c r="Z8140" i="55"/>
  <c r="X8140" i="55"/>
  <c r="Z8136" i="55"/>
  <c r="X8136" i="55"/>
  <c r="Z8132" i="55"/>
  <c r="X8132" i="55"/>
  <c r="Z8128" i="55"/>
  <c r="X8128" i="55"/>
  <c r="Z8124" i="55"/>
  <c r="X8124" i="55"/>
  <c r="Z8120" i="55"/>
  <c r="X8120" i="55"/>
  <c r="Z8116" i="55"/>
  <c r="X8116" i="55"/>
  <c r="Z8112" i="55"/>
  <c r="X8112" i="55"/>
  <c r="Z8108" i="55"/>
  <c r="X8108" i="55"/>
  <c r="Z8104" i="55"/>
  <c r="X8104" i="55"/>
  <c r="Z8100" i="55"/>
  <c r="X8100" i="55"/>
  <c r="Z8096" i="55"/>
  <c r="X8096" i="55"/>
  <c r="Z8092" i="55"/>
  <c r="X8092" i="55"/>
  <c r="Z8088" i="55"/>
  <c r="X8088" i="55"/>
  <c r="Z8084" i="55"/>
  <c r="X8084" i="55"/>
  <c r="Z8080" i="55"/>
  <c r="X8080" i="55"/>
  <c r="Z8076" i="55"/>
  <c r="X8076" i="55"/>
  <c r="Z8072" i="55"/>
  <c r="X8072" i="55"/>
  <c r="Z8068" i="55"/>
  <c r="X8068" i="55"/>
  <c r="Z8064" i="55"/>
  <c r="X8064" i="55"/>
  <c r="Z8060" i="55"/>
  <c r="X8060" i="55"/>
  <c r="Z8056" i="55"/>
  <c r="X8056" i="55"/>
  <c r="Z8052" i="55"/>
  <c r="X8052" i="55"/>
  <c r="Z8048" i="55"/>
  <c r="X8048" i="55"/>
  <c r="X8769" i="55"/>
  <c r="X8605" i="55"/>
  <c r="Z8605" i="55"/>
  <c r="X8601" i="55"/>
  <c r="Z8601" i="55"/>
  <c r="X8597" i="55"/>
  <c r="Z8597" i="55"/>
  <c r="X8593" i="55"/>
  <c r="Z8593" i="55"/>
  <c r="X8589" i="55"/>
  <c r="Z8589" i="55"/>
  <c r="X8585" i="55"/>
  <c r="Z8585" i="55"/>
  <c r="X8581" i="55"/>
  <c r="Z8581" i="55"/>
  <c r="X8577" i="55"/>
  <c r="Z8577" i="55"/>
  <c r="X8573" i="55"/>
  <c r="Z8573" i="55"/>
  <c r="X8569" i="55"/>
  <c r="Z8569" i="55"/>
  <c r="X8565" i="55"/>
  <c r="Z8565" i="55"/>
  <c r="X8561" i="55"/>
  <c r="Z8561" i="55"/>
  <c r="X8557" i="55"/>
  <c r="Z8557" i="55"/>
  <c r="X8553" i="55"/>
  <c r="Z8553" i="55"/>
  <c r="X8549" i="55"/>
  <c r="Z8549" i="55"/>
  <c r="X8545" i="55"/>
  <c r="Z8545" i="55"/>
  <c r="X8541" i="55"/>
  <c r="Z8541" i="55"/>
  <c r="X8537" i="55"/>
  <c r="Z8537" i="55"/>
  <c r="X8533" i="55"/>
  <c r="Z8533" i="55"/>
  <c r="X8529" i="55"/>
  <c r="Z8529" i="55"/>
  <c r="X8525" i="55"/>
  <c r="Z8525" i="55"/>
  <c r="X8521" i="55"/>
  <c r="Z8521" i="55"/>
  <c r="X8517" i="55"/>
  <c r="Z8517" i="55"/>
  <c r="X8513" i="55"/>
  <c r="Z8513" i="55"/>
  <c r="X8509" i="55"/>
  <c r="Z8509" i="55"/>
  <c r="X8505" i="55"/>
  <c r="Z8505" i="55"/>
  <c r="X8501" i="55"/>
  <c r="Z8501" i="55"/>
  <c r="X8497" i="55"/>
  <c r="Z8497" i="55"/>
  <c r="X8493" i="55"/>
  <c r="Z8493" i="55"/>
  <c r="X8489" i="55"/>
  <c r="Z8489" i="55"/>
  <c r="X8485" i="55"/>
  <c r="Z8485" i="55"/>
  <c r="X8481" i="55"/>
  <c r="Z8481" i="55"/>
  <c r="X8477" i="55"/>
  <c r="Z8477" i="55"/>
  <c r="X8473" i="55"/>
  <c r="Z8473" i="55"/>
  <c r="X8469" i="55"/>
  <c r="Z8469" i="55"/>
  <c r="X8465" i="55"/>
  <c r="Z8465" i="55"/>
  <c r="X8461" i="55"/>
  <c r="Z8461" i="55"/>
  <c r="X8457" i="55"/>
  <c r="Z8457" i="55"/>
  <c r="X8453" i="55"/>
  <c r="Z8453" i="55"/>
  <c r="X8449" i="55"/>
  <c r="Z8449" i="55"/>
  <c r="X8445" i="55"/>
  <c r="Z8445" i="55"/>
  <c r="X8441" i="55"/>
  <c r="Z8441" i="55"/>
  <c r="X8437" i="55"/>
  <c r="Z8437" i="55"/>
  <c r="X8433" i="55"/>
  <c r="Z8433" i="55"/>
  <c r="X8429" i="55"/>
  <c r="Z8429" i="55"/>
  <c r="X8425" i="55"/>
  <c r="Z8425" i="55"/>
  <c r="X8421" i="55"/>
  <c r="Z8421" i="55"/>
  <c r="X8417" i="55"/>
  <c r="Z8417" i="55"/>
  <c r="X8413" i="55"/>
  <c r="Z8413" i="55"/>
  <c r="X8409" i="55"/>
  <c r="Z8409" i="55"/>
  <c r="X8405" i="55"/>
  <c r="Z8405" i="55"/>
  <c r="X8401" i="55"/>
  <c r="Z8401" i="55"/>
  <c r="X8397" i="55"/>
  <c r="Z8397" i="55"/>
  <c r="X8393" i="55"/>
  <c r="Z8393" i="55"/>
  <c r="X8389" i="55"/>
  <c r="Z8389" i="55"/>
  <c r="X8385" i="55"/>
  <c r="Z8385" i="55"/>
  <c r="X8381" i="55"/>
  <c r="Z8381" i="55"/>
  <c r="X8377" i="55"/>
  <c r="Z8377" i="55"/>
  <c r="X8373" i="55"/>
  <c r="Z8373" i="55"/>
  <c r="X8369" i="55"/>
  <c r="Z8369" i="55"/>
  <c r="X8365" i="55"/>
  <c r="Z8365" i="55"/>
  <c r="X8361" i="55"/>
  <c r="Z8361" i="55"/>
  <c r="X8357" i="55"/>
  <c r="Z8357" i="55"/>
  <c r="X8353" i="55"/>
  <c r="Z8353" i="55"/>
  <c r="X8349" i="55"/>
  <c r="Z8349" i="55"/>
  <c r="X8345" i="55"/>
  <c r="Z8345" i="55"/>
  <c r="X8341" i="55"/>
  <c r="Z8341" i="55"/>
  <c r="X8337" i="55"/>
  <c r="Z8337" i="55"/>
  <c r="X8333" i="55"/>
  <c r="Z8333" i="55"/>
  <c r="X8329" i="55"/>
  <c r="Z8329" i="55"/>
  <c r="Z8325" i="55"/>
  <c r="X8325" i="55"/>
  <c r="Z8321" i="55"/>
  <c r="X8321" i="55"/>
  <c r="Z8317" i="55"/>
  <c r="X8317" i="55"/>
  <c r="Z8313" i="55"/>
  <c r="X8313" i="55"/>
  <c r="Z8309" i="55"/>
  <c r="X8309" i="55"/>
  <c r="Z8305" i="55"/>
  <c r="X8305" i="55"/>
  <c r="Z8301" i="55"/>
  <c r="X8301" i="55"/>
  <c r="Z8297" i="55"/>
  <c r="X8297" i="55"/>
  <c r="Z8293" i="55"/>
  <c r="X8293" i="55"/>
  <c r="Z8289" i="55"/>
  <c r="X8289" i="55"/>
  <c r="Z8285" i="55"/>
  <c r="X8285" i="55"/>
  <c r="Z8281" i="55"/>
  <c r="X8281" i="55"/>
  <c r="Z8277" i="55"/>
  <c r="X8277" i="55"/>
  <c r="Z8273" i="55"/>
  <c r="X8273" i="55"/>
  <c r="Z8269" i="55"/>
  <c r="X8269" i="55"/>
  <c r="Z8265" i="55"/>
  <c r="X8265" i="55"/>
  <c r="Z8261" i="55"/>
  <c r="X8261" i="55"/>
  <c r="Z8257" i="55"/>
  <c r="X8257" i="55"/>
  <c r="Z8253" i="55"/>
  <c r="X8253" i="55"/>
  <c r="Z8249" i="55"/>
  <c r="X8249" i="55"/>
  <c r="Z8245" i="55"/>
  <c r="X8245" i="55"/>
  <c r="Z8241" i="55"/>
  <c r="X8241" i="55"/>
  <c r="Z8237" i="55"/>
  <c r="X8237" i="55"/>
  <c r="Z8233" i="55"/>
  <c r="X8233" i="55"/>
  <c r="Z8229" i="55"/>
  <c r="X8229" i="55"/>
  <c r="Z8225" i="55"/>
  <c r="X8225" i="55"/>
  <c r="Z8221" i="55"/>
  <c r="X8221" i="55"/>
  <c r="Z8217" i="55"/>
  <c r="X8217" i="55"/>
  <c r="Z8213" i="55"/>
  <c r="X8213" i="55"/>
  <c r="Z8209" i="55"/>
  <c r="X8209" i="55"/>
  <c r="Z8205" i="55"/>
  <c r="X8205" i="55"/>
  <c r="Z8201" i="55"/>
  <c r="X8201" i="55"/>
  <c r="Z8197" i="55"/>
  <c r="X8197" i="55"/>
  <c r="Z8193" i="55"/>
  <c r="X8193" i="55"/>
  <c r="Z8189" i="55"/>
  <c r="X8189" i="55"/>
  <c r="Z8185" i="55"/>
  <c r="X8185" i="55"/>
  <c r="Z8181" i="55"/>
  <c r="X8181" i="55"/>
  <c r="Z8177" i="55"/>
  <c r="X8177" i="55"/>
  <c r="Z8173" i="55"/>
  <c r="X8173" i="55"/>
  <c r="Z8169" i="55"/>
  <c r="X8169" i="55"/>
  <c r="Z8165" i="55"/>
  <c r="X8165" i="55"/>
  <c r="Z8161" i="55"/>
  <c r="X8161" i="55"/>
  <c r="Z8157" i="55"/>
  <c r="X8157" i="55"/>
  <c r="Z8153" i="55"/>
  <c r="X8153" i="55"/>
  <c r="Z8149" i="55"/>
  <c r="X8149" i="55"/>
  <c r="Z8145" i="55"/>
  <c r="X8145" i="55"/>
  <c r="Z8141" i="55"/>
  <c r="X8141" i="55"/>
  <c r="Z8137" i="55"/>
  <c r="X8137" i="55"/>
  <c r="Z8133" i="55"/>
  <c r="X8133" i="55"/>
  <c r="Z8129" i="55"/>
  <c r="X8129" i="55"/>
  <c r="Z8125" i="55"/>
  <c r="X8125" i="55"/>
  <c r="Z8121" i="55"/>
  <c r="X8121" i="55"/>
  <c r="Z8117" i="55"/>
  <c r="X8117" i="55"/>
  <c r="Z8113" i="55"/>
  <c r="X8113" i="55"/>
  <c r="Z8109" i="55"/>
  <c r="X8109" i="55"/>
  <c r="Z8105" i="55"/>
  <c r="X8105" i="55"/>
  <c r="Z8101" i="55"/>
  <c r="X8101" i="55"/>
  <c r="Z8097" i="55"/>
  <c r="X8097" i="55"/>
  <c r="Z8093" i="55"/>
  <c r="X8093" i="55"/>
  <c r="Z8089" i="55"/>
  <c r="X8089" i="55"/>
  <c r="Z8085" i="55"/>
  <c r="X8085" i="55"/>
  <c r="Z8081" i="55"/>
  <c r="X8081" i="55"/>
  <c r="Z8077" i="55"/>
  <c r="X8077" i="55"/>
  <c r="Z8073" i="55"/>
  <c r="X8073" i="55"/>
  <c r="Z8069" i="55"/>
  <c r="X8069" i="55"/>
  <c r="Z8065" i="55"/>
  <c r="X8065" i="55"/>
  <c r="Z8061" i="55"/>
  <c r="X8061" i="55"/>
  <c r="Z8057" i="55"/>
  <c r="X8057" i="55"/>
  <c r="Z8053" i="55"/>
  <c r="X8053" i="55"/>
  <c r="Z8049" i="55"/>
  <c r="X8049" i="55"/>
  <c r="X9868" i="55"/>
  <c r="X9867" i="55"/>
  <c r="X9866" i="55"/>
  <c r="X9864" i="55"/>
  <c r="X9863" i="55"/>
  <c r="X9862" i="55"/>
  <c r="X9860" i="55"/>
  <c r="X9859" i="55"/>
  <c r="X9858" i="55"/>
  <c r="X9856" i="55"/>
  <c r="X9855" i="55"/>
  <c r="X9854" i="55"/>
  <c r="X9852" i="55"/>
  <c r="X9851" i="55"/>
  <c r="X9850" i="55"/>
  <c r="X9848" i="55"/>
  <c r="X9847" i="55"/>
  <c r="X9846" i="55"/>
  <c r="X9844" i="55"/>
  <c r="X9843" i="55"/>
  <c r="X9842" i="55"/>
  <c r="X9840" i="55"/>
  <c r="X9839" i="55"/>
  <c r="X9838" i="55"/>
  <c r="X9836" i="55"/>
  <c r="X9835" i="55"/>
  <c r="X9834" i="55"/>
  <c r="X9832" i="55"/>
  <c r="X9831" i="55"/>
  <c r="X9830" i="55"/>
  <c r="X9828" i="55"/>
  <c r="X9827" i="55"/>
  <c r="X9826" i="55"/>
  <c r="X9824" i="55"/>
  <c r="X9823" i="55"/>
  <c r="X9822" i="55"/>
  <c r="X9820" i="55"/>
  <c r="X9819" i="55"/>
  <c r="X9818" i="55"/>
  <c r="X9816" i="55"/>
  <c r="X9815" i="55"/>
  <c r="X9814" i="55"/>
  <c r="X9812" i="55"/>
  <c r="X9811" i="55"/>
  <c r="X9810" i="55"/>
  <c r="X9808" i="55"/>
  <c r="X9807" i="55"/>
  <c r="X9806" i="55"/>
  <c r="X9804" i="55"/>
  <c r="X9803" i="55"/>
  <c r="X9802" i="55"/>
  <c r="X9800" i="55"/>
  <c r="X9799" i="55"/>
  <c r="X9798" i="55"/>
  <c r="X9796" i="55"/>
  <c r="X9795" i="55"/>
  <c r="X9794" i="55"/>
  <c r="X9792" i="55"/>
  <c r="X9791" i="55"/>
  <c r="X9790" i="55"/>
  <c r="X9788" i="55"/>
  <c r="X9787" i="55"/>
  <c r="X9786" i="55"/>
  <c r="X9784" i="55"/>
  <c r="X9783" i="55"/>
  <c r="X9782" i="55"/>
  <c r="X9780" i="55"/>
  <c r="X9779" i="55"/>
  <c r="X9778" i="55"/>
  <c r="X9776" i="55"/>
  <c r="X9775" i="55"/>
  <c r="X9774" i="55"/>
  <c r="X9772" i="55"/>
  <c r="X9771" i="55"/>
  <c r="X9770" i="55"/>
  <c r="X9768" i="55"/>
  <c r="X9767" i="55"/>
  <c r="X9766" i="55"/>
  <c r="X9764" i="55"/>
  <c r="X9763" i="55"/>
  <c r="X9762" i="55"/>
  <c r="X9760" i="55"/>
  <c r="X9759" i="55"/>
  <c r="X9758" i="55"/>
  <c r="X9756" i="55"/>
  <c r="X9755" i="55"/>
  <c r="X9754" i="55"/>
  <c r="X9752" i="55"/>
  <c r="X9751" i="55"/>
  <c r="X9750" i="55"/>
  <c r="X9748" i="55"/>
  <c r="X9747" i="55"/>
  <c r="X9746" i="55"/>
  <c r="X9744" i="55"/>
  <c r="X9743" i="55"/>
  <c r="X9742" i="55"/>
  <c r="X9740" i="55"/>
  <c r="X9739" i="55"/>
  <c r="X9738" i="55"/>
  <c r="X9736" i="55"/>
  <c r="X9735" i="55"/>
  <c r="X9734" i="55"/>
  <c r="X9732" i="55"/>
  <c r="X9731" i="55"/>
  <c r="X9730" i="55"/>
  <c r="X9728" i="55"/>
  <c r="X9727" i="55"/>
  <c r="X9726" i="55"/>
  <c r="X9724" i="55"/>
  <c r="X9723" i="55"/>
  <c r="X9722" i="55"/>
  <c r="X9720" i="55"/>
  <c r="X9719" i="55"/>
  <c r="X9718" i="55"/>
  <c r="X9716" i="55"/>
  <c r="X9715" i="55"/>
  <c r="X9714" i="55"/>
  <c r="X9712" i="55"/>
  <c r="X9711" i="55"/>
  <c r="X9710" i="55"/>
  <c r="X9708" i="55"/>
  <c r="X9707" i="55"/>
  <c r="X9706" i="55"/>
  <c r="X9704" i="55"/>
  <c r="X9703" i="55"/>
  <c r="X9702" i="55"/>
  <c r="X9700" i="55"/>
  <c r="X9699" i="55"/>
  <c r="X9698" i="55"/>
  <c r="X9696" i="55"/>
  <c r="X9695" i="55"/>
  <c r="X9694" i="55"/>
  <c r="X9692" i="55"/>
  <c r="X9691" i="55"/>
  <c r="X9690" i="55"/>
  <c r="X9688" i="55"/>
  <c r="X9687" i="55"/>
  <c r="X9686" i="55"/>
  <c r="X9684" i="55"/>
  <c r="X9683" i="55"/>
  <c r="X9682" i="55"/>
  <c r="X9680" i="55"/>
  <c r="X9679" i="55"/>
  <c r="X9678" i="55"/>
  <c r="X9676" i="55"/>
  <c r="X9675" i="55"/>
  <c r="X9674" i="55"/>
  <c r="X9672" i="55"/>
  <c r="X9671" i="55"/>
  <c r="X9670" i="55"/>
  <c r="X9668" i="55"/>
  <c r="X9667" i="55"/>
  <c r="X9666" i="55"/>
  <c r="X9664" i="55"/>
  <c r="X9663" i="55"/>
  <c r="X9662" i="55"/>
  <c r="X9660" i="55"/>
  <c r="X9659" i="55"/>
  <c r="X9658" i="55"/>
  <c r="X9656" i="55"/>
  <c r="X9655" i="55"/>
  <c r="X9654" i="55"/>
  <c r="X9652" i="55"/>
  <c r="X9651" i="55"/>
  <c r="X9650" i="55"/>
  <c r="X9648" i="55"/>
  <c r="X9647" i="55"/>
  <c r="X9646" i="55"/>
  <c r="X9644" i="55"/>
  <c r="X9643" i="55"/>
  <c r="X9642" i="55"/>
  <c r="X9640" i="55"/>
  <c r="X9639" i="55"/>
  <c r="X9638" i="55"/>
  <c r="X9636" i="55"/>
  <c r="X9635" i="55"/>
  <c r="X9634" i="55"/>
  <c r="X8766" i="55"/>
  <c r="X8762" i="55"/>
  <c r="X8758" i="55"/>
  <c r="X8754" i="55"/>
  <c r="X8750" i="55"/>
  <c r="X8746" i="55"/>
  <c r="X8742" i="55"/>
  <c r="X8738" i="55"/>
  <c r="X8734" i="55"/>
  <c r="X8730" i="55"/>
  <c r="X8726" i="55"/>
  <c r="X8722" i="55"/>
  <c r="X8718" i="55"/>
  <c r="X8714" i="55"/>
  <c r="X8710" i="55"/>
  <c r="X8706" i="55"/>
  <c r="X8702" i="55"/>
  <c r="X8698" i="55"/>
  <c r="X8694" i="55"/>
  <c r="X8690" i="55"/>
  <c r="X8686" i="55"/>
  <c r="X8682" i="55"/>
  <c r="X8678" i="55"/>
  <c r="X8674" i="55"/>
  <c r="X8670" i="55"/>
  <c r="X8666" i="55"/>
  <c r="X8662" i="55"/>
  <c r="X8658" i="55"/>
  <c r="X8654" i="55"/>
  <c r="X8650" i="55"/>
  <c r="X8646" i="55"/>
  <c r="X8642" i="55"/>
  <c r="X8638" i="55"/>
  <c r="X8634" i="55"/>
  <c r="X8630" i="55"/>
  <c r="X8626" i="55"/>
  <c r="X8622" i="55"/>
  <c r="X8618" i="55"/>
  <c r="X8614" i="55"/>
  <c r="X8765" i="55"/>
  <c r="Z8765" i="55"/>
  <c r="X8761" i="55"/>
  <c r="Z8761" i="55"/>
  <c r="X8757" i="55"/>
  <c r="Z8757" i="55"/>
  <c r="X8753" i="55"/>
  <c r="Z8753" i="55"/>
  <c r="X8749" i="55"/>
  <c r="Z8749" i="55"/>
  <c r="X8745" i="55"/>
  <c r="Z8745" i="55"/>
  <c r="X8741" i="55"/>
  <c r="Z8741" i="55"/>
  <c r="X8737" i="55"/>
  <c r="Z8737" i="55"/>
  <c r="X8733" i="55"/>
  <c r="Z8733" i="55"/>
  <c r="X8729" i="55"/>
  <c r="Z8729" i="55"/>
  <c r="X8725" i="55"/>
  <c r="Z8725" i="55"/>
  <c r="X8721" i="55"/>
  <c r="Z8721" i="55"/>
  <c r="X8717" i="55"/>
  <c r="Z8717" i="55"/>
  <c r="X8713" i="55"/>
  <c r="Z8713" i="55"/>
  <c r="X8709" i="55"/>
  <c r="Z8709" i="55"/>
  <c r="X8705" i="55"/>
  <c r="Z8705" i="55"/>
  <c r="X8701" i="55"/>
  <c r="Z8701" i="55"/>
  <c r="X8697" i="55"/>
  <c r="Z8697" i="55"/>
  <c r="X8693" i="55"/>
  <c r="Z8693" i="55"/>
  <c r="X8689" i="55"/>
  <c r="Z8689" i="55"/>
  <c r="X8685" i="55"/>
  <c r="Z8685" i="55"/>
  <c r="X8681" i="55"/>
  <c r="Z8681" i="55"/>
  <c r="X8677" i="55"/>
  <c r="Z8677" i="55"/>
  <c r="X8673" i="55"/>
  <c r="Z8673" i="55"/>
  <c r="X8669" i="55"/>
  <c r="Z8669" i="55"/>
  <c r="X8665" i="55"/>
  <c r="Z8665" i="55"/>
  <c r="X8661" i="55"/>
  <c r="Z8661" i="55"/>
  <c r="X8657" i="55"/>
  <c r="Z8657" i="55"/>
  <c r="X8653" i="55"/>
  <c r="Z8653" i="55"/>
  <c r="X8649" i="55"/>
  <c r="Z8649" i="55"/>
  <c r="X8645" i="55"/>
  <c r="Z8645" i="55"/>
  <c r="X8641" i="55"/>
  <c r="Z8641" i="55"/>
  <c r="X8637" i="55"/>
  <c r="Z8637" i="55"/>
  <c r="X8633" i="55"/>
  <c r="Z8633" i="55"/>
  <c r="X8629" i="55"/>
  <c r="Z8629" i="55"/>
  <c r="X8625" i="55"/>
  <c r="Z8625" i="55"/>
  <c r="X8621" i="55"/>
  <c r="Z8621" i="55"/>
  <c r="X8617" i="55"/>
  <c r="Z8617" i="55"/>
  <c r="X8613" i="55"/>
  <c r="Z8613" i="55"/>
  <c r="X8609" i="55"/>
  <c r="Z8609" i="55"/>
  <c r="X8606" i="55"/>
  <c r="Z8606" i="55"/>
  <c r="X8602" i="55"/>
  <c r="Z8602" i="55"/>
  <c r="X8598" i="55"/>
  <c r="Z8598" i="55"/>
  <c r="X8594" i="55"/>
  <c r="Z8594" i="55"/>
  <c r="X8590" i="55"/>
  <c r="Z8590" i="55"/>
  <c r="X8586" i="55"/>
  <c r="Z8586" i="55"/>
  <c r="X8582" i="55"/>
  <c r="Z8582" i="55"/>
  <c r="X8578" i="55"/>
  <c r="Z8578" i="55"/>
  <c r="X8574" i="55"/>
  <c r="Z8574" i="55"/>
  <c r="X8570" i="55"/>
  <c r="Z8570" i="55"/>
  <c r="X8566" i="55"/>
  <c r="Z8566" i="55"/>
  <c r="X8562" i="55"/>
  <c r="Z8562" i="55"/>
  <c r="X8558" i="55"/>
  <c r="Z8558" i="55"/>
  <c r="X8554" i="55"/>
  <c r="Z8554" i="55"/>
  <c r="X8550" i="55"/>
  <c r="Z8550" i="55"/>
  <c r="X8546" i="55"/>
  <c r="Z8546" i="55"/>
  <c r="X8542" i="55"/>
  <c r="Z8542" i="55"/>
  <c r="X8538" i="55"/>
  <c r="Z8538" i="55"/>
  <c r="X8534" i="55"/>
  <c r="Z8534" i="55"/>
  <c r="X8530" i="55"/>
  <c r="Z8530" i="55"/>
  <c r="X8526" i="55"/>
  <c r="Z8526" i="55"/>
  <c r="X8522" i="55"/>
  <c r="Z8522" i="55"/>
  <c r="X8518" i="55"/>
  <c r="Z8518" i="55"/>
  <c r="X8514" i="55"/>
  <c r="Z8514" i="55"/>
  <c r="X8510" i="55"/>
  <c r="Z8510" i="55"/>
  <c r="X8506" i="55"/>
  <c r="Z8506" i="55"/>
  <c r="X8502" i="55"/>
  <c r="Z8502" i="55"/>
  <c r="X8498" i="55"/>
  <c r="Z8498" i="55"/>
  <c r="X8494" i="55"/>
  <c r="Z8494" i="55"/>
  <c r="X8490" i="55"/>
  <c r="Z8490" i="55"/>
  <c r="X8486" i="55"/>
  <c r="Z8486" i="55"/>
  <c r="X8482" i="55"/>
  <c r="Z8482" i="55"/>
  <c r="X8478" i="55"/>
  <c r="Z8478" i="55"/>
  <c r="X8474" i="55"/>
  <c r="Z8474" i="55"/>
  <c r="X8470" i="55"/>
  <c r="Z8470" i="55"/>
  <c r="X8466" i="55"/>
  <c r="Z8466" i="55"/>
  <c r="X8462" i="55"/>
  <c r="Z8462" i="55"/>
  <c r="X8458" i="55"/>
  <c r="Z8458" i="55"/>
  <c r="X8454" i="55"/>
  <c r="Z8454" i="55"/>
  <c r="X8450" i="55"/>
  <c r="Z8450" i="55"/>
  <c r="X8446" i="55"/>
  <c r="Z8446" i="55"/>
  <c r="X8442" i="55"/>
  <c r="Z8442" i="55"/>
  <c r="X8438" i="55"/>
  <c r="Z8438" i="55"/>
  <c r="X8434" i="55"/>
  <c r="Z8434" i="55"/>
  <c r="X8430" i="55"/>
  <c r="Z8430" i="55"/>
  <c r="X8426" i="55"/>
  <c r="Z8426" i="55"/>
  <c r="X8422" i="55"/>
  <c r="Z8422" i="55"/>
  <c r="X8418" i="55"/>
  <c r="Z8418" i="55"/>
  <c r="X8414" i="55"/>
  <c r="Z8414" i="55"/>
  <c r="X8410" i="55"/>
  <c r="Z8410" i="55"/>
  <c r="X8406" i="55"/>
  <c r="Z8406" i="55"/>
  <c r="X8402" i="55"/>
  <c r="Z8402" i="55"/>
  <c r="X8398" i="55"/>
  <c r="Z8398" i="55"/>
  <c r="X8394" i="55"/>
  <c r="Z8394" i="55"/>
  <c r="X8390" i="55"/>
  <c r="Z8390" i="55"/>
  <c r="X8386" i="55"/>
  <c r="Z8386" i="55"/>
  <c r="X8382" i="55"/>
  <c r="Z8382" i="55"/>
  <c r="X8378" i="55"/>
  <c r="Z8378" i="55"/>
  <c r="X8374" i="55"/>
  <c r="Z8374" i="55"/>
  <c r="X8370" i="55"/>
  <c r="Z8370" i="55"/>
  <c r="X8366" i="55"/>
  <c r="Z8366" i="55"/>
  <c r="X8362" i="55"/>
  <c r="Z8362" i="55"/>
  <c r="X8358" i="55"/>
  <c r="Z8358" i="55"/>
  <c r="X8354" i="55"/>
  <c r="Z8354" i="55"/>
  <c r="X8350" i="55"/>
  <c r="Z8350" i="55"/>
  <c r="X8346" i="55"/>
  <c r="Z8346" i="55"/>
  <c r="X8342" i="55"/>
  <c r="Z8342" i="55"/>
  <c r="X8338" i="55"/>
  <c r="Z8338" i="55"/>
  <c r="X8334" i="55"/>
  <c r="Z8334" i="55"/>
  <c r="X8330" i="55"/>
  <c r="Z8330" i="55"/>
  <c r="Z8326" i="55"/>
  <c r="X8326" i="55"/>
  <c r="Z8322" i="55"/>
  <c r="X8322" i="55"/>
  <c r="Z8318" i="55"/>
  <c r="X8318" i="55"/>
  <c r="Z8314" i="55"/>
  <c r="X8314" i="55"/>
  <c r="Z8310" i="55"/>
  <c r="X8310" i="55"/>
  <c r="Z8306" i="55"/>
  <c r="X8306" i="55"/>
  <c r="Z8302" i="55"/>
  <c r="X8302" i="55"/>
  <c r="Z8298" i="55"/>
  <c r="X8298" i="55"/>
  <c r="Z8294" i="55"/>
  <c r="X8294" i="55"/>
  <c r="Z8290" i="55"/>
  <c r="X8290" i="55"/>
  <c r="Z8286" i="55"/>
  <c r="X8286" i="55"/>
  <c r="Z8282" i="55"/>
  <c r="X8282" i="55"/>
  <c r="Z8278" i="55"/>
  <c r="X8278" i="55"/>
  <c r="Z8274" i="55"/>
  <c r="X8274" i="55"/>
  <c r="Z8270" i="55"/>
  <c r="X8270" i="55"/>
  <c r="Z8266" i="55"/>
  <c r="X8266" i="55"/>
  <c r="Z8262" i="55"/>
  <c r="X8262" i="55"/>
  <c r="Z8258" i="55"/>
  <c r="X8258" i="55"/>
  <c r="Z8254" i="55"/>
  <c r="X8254" i="55"/>
  <c r="Z8250" i="55"/>
  <c r="X8250" i="55"/>
  <c r="Z8246" i="55"/>
  <c r="X8246" i="55"/>
  <c r="Z8242" i="55"/>
  <c r="X8242" i="55"/>
  <c r="Z8238" i="55"/>
  <c r="X8238" i="55"/>
  <c r="Z8234" i="55"/>
  <c r="X8234" i="55"/>
  <c r="Z8230" i="55"/>
  <c r="X8230" i="55"/>
  <c r="Z8226" i="55"/>
  <c r="X8226" i="55"/>
  <c r="Z8222" i="55"/>
  <c r="X8222" i="55"/>
  <c r="Z8218" i="55"/>
  <c r="X8218" i="55"/>
  <c r="Z8214" i="55"/>
  <c r="X8214" i="55"/>
  <c r="Z8210" i="55"/>
  <c r="X8210" i="55"/>
  <c r="Z8206" i="55"/>
  <c r="X8206" i="55"/>
  <c r="Z8202" i="55"/>
  <c r="X8202" i="55"/>
  <c r="Z8198" i="55"/>
  <c r="X8198" i="55"/>
  <c r="Z8194" i="55"/>
  <c r="X8194" i="55"/>
  <c r="Z8190" i="55"/>
  <c r="X8190" i="55"/>
  <c r="Z8186" i="55"/>
  <c r="X8186" i="55"/>
  <c r="Z8182" i="55"/>
  <c r="X8182" i="55"/>
  <c r="Z8178" i="55"/>
  <c r="X8178" i="55"/>
  <c r="Z8174" i="55"/>
  <c r="X8174" i="55"/>
  <c r="Z8170" i="55"/>
  <c r="X8170" i="55"/>
  <c r="Z8166" i="55"/>
  <c r="X8166" i="55"/>
  <c r="Z8162" i="55"/>
  <c r="X8162" i="55"/>
  <c r="Z8158" i="55"/>
  <c r="X8158" i="55"/>
  <c r="Z8154" i="55"/>
  <c r="X8154" i="55"/>
  <c r="Z8150" i="55"/>
  <c r="X8150" i="55"/>
  <c r="Z8146" i="55"/>
  <c r="X8146" i="55"/>
  <c r="Z8142" i="55"/>
  <c r="X8142" i="55"/>
  <c r="Z8138" i="55"/>
  <c r="X8138" i="55"/>
  <c r="Z8134" i="55"/>
  <c r="X8134" i="55"/>
  <c r="Z8130" i="55"/>
  <c r="X8130" i="55"/>
  <c r="Z8126" i="55"/>
  <c r="X8126" i="55"/>
  <c r="Z8122" i="55"/>
  <c r="X8122" i="55"/>
  <c r="Z8118" i="55"/>
  <c r="X8118" i="55"/>
  <c r="Z8114" i="55"/>
  <c r="X8114" i="55"/>
  <c r="Z8110" i="55"/>
  <c r="X8110" i="55"/>
  <c r="Z8106" i="55"/>
  <c r="X8106" i="55"/>
  <c r="Z8102" i="55"/>
  <c r="X8102" i="55"/>
  <c r="Z8098" i="55"/>
  <c r="X8098" i="55"/>
  <c r="Z8094" i="55"/>
  <c r="X8094" i="55"/>
  <c r="Z8090" i="55"/>
  <c r="X8090" i="55"/>
  <c r="Z8086" i="55"/>
  <c r="X8086" i="55"/>
  <c r="Z8082" i="55"/>
  <c r="X8082" i="55"/>
  <c r="Z8078" i="55"/>
  <c r="X8078" i="55"/>
  <c r="Z8074" i="55"/>
  <c r="X8074" i="55"/>
  <c r="Z8070" i="55"/>
  <c r="X8070" i="55"/>
  <c r="Z8066" i="55"/>
  <c r="X8066" i="55"/>
  <c r="Z8062" i="55"/>
  <c r="X8062" i="55"/>
  <c r="Z8058" i="55"/>
  <c r="X8058" i="55"/>
  <c r="Z8054" i="55"/>
  <c r="X8054" i="55"/>
  <c r="Z8050" i="55"/>
  <c r="X8050" i="55"/>
  <c r="Z8046" i="55"/>
  <c r="X8046" i="55"/>
  <c r="X8045" i="55"/>
  <c r="X8044" i="55"/>
  <c r="X8043" i="55"/>
  <c r="X8042" i="55"/>
  <c r="X8041" i="55"/>
  <c r="X8040" i="55"/>
  <c r="X8039" i="55"/>
  <c r="X8038" i="55"/>
  <c r="X8037" i="55"/>
  <c r="X8036" i="55"/>
  <c r="X8035" i="55"/>
  <c r="X8034" i="55"/>
  <c r="X8033" i="55"/>
  <c r="X8032" i="55"/>
  <c r="X8031" i="55"/>
  <c r="X8030" i="55"/>
  <c r="X8029" i="55"/>
  <c r="X8028" i="55"/>
  <c r="X8027" i="55"/>
  <c r="X8026" i="55"/>
  <c r="X8025" i="55"/>
  <c r="X8024" i="55"/>
  <c r="X8023" i="55"/>
  <c r="X8022" i="55"/>
  <c r="X8021" i="55"/>
  <c r="X8020" i="55"/>
  <c r="X8019" i="55"/>
  <c r="X8018" i="55"/>
  <c r="X8017" i="55"/>
  <c r="X8016" i="55"/>
  <c r="X8015" i="55"/>
  <c r="X8014" i="55"/>
  <c r="X8013" i="55"/>
  <c r="X8012" i="55"/>
  <c r="X8011" i="55"/>
  <c r="X8010" i="55"/>
  <c r="X8009" i="55"/>
  <c r="X8008" i="55"/>
  <c r="X8007" i="55"/>
  <c r="X8006" i="55"/>
  <c r="X8005" i="55"/>
  <c r="X8004" i="55"/>
  <c r="X8003" i="55"/>
  <c r="X8002" i="55"/>
  <c r="X8001" i="55"/>
  <c r="X8000" i="55"/>
  <c r="X7999" i="55"/>
  <c r="X7998" i="55"/>
  <c r="X7997" i="55"/>
  <c r="X7996" i="55"/>
  <c r="X7995" i="55"/>
  <c r="X7994" i="55"/>
  <c r="X7993" i="55"/>
  <c r="X7992" i="55"/>
  <c r="X7991" i="55"/>
  <c r="X7990" i="55"/>
  <c r="X7989" i="55"/>
  <c r="X7988" i="55"/>
  <c r="X7987" i="55"/>
  <c r="X7986" i="55"/>
  <c r="X7985" i="55"/>
  <c r="X7984" i="55"/>
  <c r="X7983" i="55"/>
  <c r="X7982" i="55"/>
  <c r="X7981" i="55"/>
  <c r="X7980" i="55"/>
  <c r="X7979" i="55"/>
  <c r="X7978" i="55"/>
  <c r="X7977" i="55"/>
  <c r="X7976" i="55"/>
  <c r="X7975" i="55"/>
  <c r="X7974" i="55"/>
  <c r="X7973" i="55"/>
  <c r="X7972" i="55"/>
  <c r="Z7971" i="55"/>
  <c r="X7970" i="55"/>
  <c r="X7967" i="55"/>
  <c r="X7964" i="55"/>
  <c r="Z7963" i="55"/>
  <c r="X7962" i="55"/>
  <c r="X7961" i="55"/>
  <c r="X7957" i="55"/>
  <c r="X7956" i="55"/>
  <c r="Z7955" i="55"/>
  <c r="X7954" i="55"/>
  <c r="X7953" i="55"/>
  <c r="X7951" i="55"/>
  <c r="X7948" i="55"/>
  <c r="Z7947" i="55"/>
  <c r="X7946" i="55"/>
  <c r="X7945" i="55"/>
  <c r="X7941" i="55"/>
  <c r="X7940" i="55"/>
  <c r="X7938" i="55"/>
  <c r="X7937" i="55"/>
  <c r="X7935" i="55"/>
  <c r="X7933" i="55"/>
  <c r="X7932" i="55"/>
  <c r="Z7931" i="55"/>
  <c r="X7929" i="55"/>
  <c r="X7927" i="55"/>
  <c r="X7925" i="55"/>
  <c r="Z7923" i="55"/>
  <c r="X7922" i="55"/>
  <c r="X7921" i="55"/>
  <c r="X7917" i="55"/>
  <c r="X7916" i="55"/>
  <c r="Z7915" i="55"/>
  <c r="X7914" i="55"/>
  <c r="X7913" i="55"/>
  <c r="X7911" i="55"/>
  <c r="X7909" i="55"/>
  <c r="X7908" i="55"/>
  <c r="Z7907" i="55"/>
  <c r="X7906" i="55"/>
  <c r="X7905" i="55"/>
  <c r="X7903" i="55"/>
  <c r="X7901" i="55"/>
  <c r="Z7899" i="55"/>
  <c r="X7898" i="55"/>
  <c r="X7897" i="55"/>
  <c r="X7895" i="55"/>
  <c r="X7893" i="55"/>
  <c r="X7892" i="55"/>
  <c r="X7890" i="55"/>
  <c r="X7889" i="55"/>
  <c r="X7887" i="55"/>
  <c r="X7884" i="55"/>
  <c r="Z7883" i="55"/>
  <c r="X7881" i="55"/>
  <c r="X7877" i="55"/>
  <c r="X7876" i="55"/>
  <c r="X7873" i="55"/>
  <c r="X7871" i="55"/>
  <c r="X7869" i="55"/>
  <c r="X7868" i="55"/>
  <c r="Z7867" i="55"/>
  <c r="X7866" i="55"/>
  <c r="X7863" i="55"/>
  <c r="X7861" i="55"/>
  <c r="X7860" i="55"/>
  <c r="Z7859" i="55"/>
  <c r="X7858" i="55"/>
  <c r="X7857" i="55"/>
  <c r="X7855" i="55"/>
  <c r="X7853" i="55"/>
  <c r="X7852" i="55"/>
  <c r="Z7851" i="55"/>
  <c r="X7849" i="55"/>
  <c r="X7847" i="55"/>
  <c r="X7845" i="55"/>
  <c r="Z7843" i="55"/>
  <c r="X7842" i="55"/>
  <c r="X7839" i="55"/>
  <c r="X7837" i="55"/>
  <c r="X7836" i="55"/>
  <c r="Z7835" i="55"/>
  <c r="X7834" i="55"/>
  <c r="X7833" i="55"/>
  <c r="X7831" i="55"/>
  <c r="X7829" i="55"/>
  <c r="X7828" i="55"/>
  <c r="Z7827" i="55"/>
  <c r="X7825" i="55"/>
  <c r="X7823" i="55"/>
  <c r="X7820" i="55"/>
  <c r="Z7819" i="55"/>
  <c r="X7818" i="55"/>
  <c r="X7817" i="55"/>
  <c r="X7813" i="55"/>
  <c r="X7812" i="55"/>
  <c r="X7810" i="55"/>
  <c r="X7809" i="55"/>
  <c r="X7807" i="55"/>
  <c r="X7805" i="55"/>
  <c r="X7804" i="55"/>
  <c r="Z7803" i="55"/>
  <c r="X7802" i="55"/>
  <c r="X7801" i="55"/>
  <c r="X7799" i="55"/>
  <c r="X7797" i="55"/>
  <c r="Z7795" i="55"/>
  <c r="X7794" i="55"/>
  <c r="X7791" i="55"/>
  <c r="X7789" i="55"/>
  <c r="X7788" i="55"/>
  <c r="Z7787" i="55"/>
  <c r="X7786" i="55"/>
  <c r="X7785" i="55"/>
  <c r="X7783" i="55"/>
  <c r="X7781" i="55"/>
  <c r="X7780" i="55"/>
  <c r="Z7779" i="55"/>
  <c r="X7778" i="55"/>
  <c r="X7777" i="55"/>
  <c r="X7775" i="55"/>
  <c r="X7773" i="55"/>
  <c r="X7772" i="55"/>
  <c r="X7770" i="55"/>
  <c r="X7769" i="55"/>
  <c r="X7767" i="55"/>
  <c r="X7765" i="55"/>
  <c r="Z7763" i="55"/>
  <c r="X7762" i="55"/>
  <c r="X7761" i="55"/>
  <c r="X7759" i="55"/>
  <c r="X7756" i="55"/>
  <c r="Z7755" i="55"/>
  <c r="X7754" i="55"/>
  <c r="X7753" i="55"/>
  <c r="X7749" i="55"/>
  <c r="X7748" i="55"/>
  <c r="X7746" i="55"/>
  <c r="X7745" i="55"/>
  <c r="X7743" i="55"/>
  <c r="X7741" i="55"/>
  <c r="X7740" i="55"/>
  <c r="Z7739" i="55"/>
  <c r="X7738" i="55"/>
  <c r="X7737" i="55"/>
  <c r="X7735" i="55"/>
  <c r="X7733" i="55"/>
  <c r="X7732" i="55"/>
  <c r="Z7731" i="55"/>
  <c r="X7730" i="55"/>
  <c r="X7729" i="55"/>
  <c r="X7727" i="55"/>
  <c r="X7725" i="55"/>
  <c r="X7724" i="55"/>
  <c r="Z7723" i="55"/>
  <c r="X7721" i="55"/>
  <c r="X7719" i="55"/>
  <c r="X7717" i="55"/>
  <c r="X7716" i="55"/>
  <c r="Z7715" i="55"/>
  <c r="Z6294" i="55"/>
  <c r="X6294" i="55"/>
  <c r="Z6290" i="55"/>
  <c r="X6290" i="55"/>
  <c r="Z6286" i="55"/>
  <c r="X6286" i="55"/>
  <c r="Z6282" i="55"/>
  <c r="X6282" i="55"/>
  <c r="Z6278" i="55"/>
  <c r="X6278" i="55"/>
  <c r="Z6274" i="55"/>
  <c r="X6274" i="55"/>
  <c r="Z6270" i="55"/>
  <c r="X6270" i="55"/>
  <c r="Z6266" i="55"/>
  <c r="X6266" i="55"/>
  <c r="Z6262" i="55"/>
  <c r="X6262" i="55"/>
  <c r="Z6258" i="55"/>
  <c r="X6258" i="55"/>
  <c r="Z6254" i="55"/>
  <c r="X6254" i="55"/>
  <c r="Z6250" i="55"/>
  <c r="X6250" i="55"/>
  <c r="Z6246" i="55"/>
  <c r="X6246" i="55"/>
  <c r="Z6242" i="55"/>
  <c r="X6242" i="55"/>
  <c r="Z6238" i="55"/>
  <c r="X6238" i="55"/>
  <c r="Z6234" i="55"/>
  <c r="X6234" i="55"/>
  <c r="Z6230" i="55"/>
  <c r="X6230" i="55"/>
  <c r="Z6226" i="55"/>
  <c r="X6226" i="55"/>
  <c r="Z6222" i="55"/>
  <c r="X6222" i="55"/>
  <c r="Z6218" i="55"/>
  <c r="X6218" i="55"/>
  <c r="Z6214" i="55"/>
  <c r="X6214" i="55"/>
  <c r="Z6210" i="55"/>
  <c r="X6210" i="55"/>
  <c r="Z6206" i="55"/>
  <c r="X6206" i="55"/>
  <c r="X6200" i="55"/>
  <c r="Z6200" i="55"/>
  <c r="X6192" i="55"/>
  <c r="Z6192" i="55"/>
  <c r="Z6325" i="55"/>
  <c r="Z6317" i="55"/>
  <c r="Z6309" i="55"/>
  <c r="Z6295" i="55"/>
  <c r="X6295" i="55"/>
  <c r="Z6291" i="55"/>
  <c r="X6291" i="55"/>
  <c r="Z6287" i="55"/>
  <c r="X6287" i="55"/>
  <c r="Z6283" i="55"/>
  <c r="X6283" i="55"/>
  <c r="Z6279" i="55"/>
  <c r="X6279" i="55"/>
  <c r="Z6275" i="55"/>
  <c r="X6275" i="55"/>
  <c r="Z6271" i="55"/>
  <c r="X6271" i="55"/>
  <c r="Z6267" i="55"/>
  <c r="X6267" i="55"/>
  <c r="Z6263" i="55"/>
  <c r="X6263" i="55"/>
  <c r="Z6259" i="55"/>
  <c r="X6259" i="55"/>
  <c r="Z6255" i="55"/>
  <c r="X6255" i="55"/>
  <c r="Z6251" i="55"/>
  <c r="X6251" i="55"/>
  <c r="Z6247" i="55"/>
  <c r="X6247" i="55"/>
  <c r="Z6243" i="55"/>
  <c r="X6243" i="55"/>
  <c r="Z6239" i="55"/>
  <c r="X6239" i="55"/>
  <c r="Z6235" i="55"/>
  <c r="X6235" i="55"/>
  <c r="Z6231" i="55"/>
  <c r="X6231" i="55"/>
  <c r="Z6227" i="55"/>
  <c r="X6227" i="55"/>
  <c r="Z6223" i="55"/>
  <c r="X6223" i="55"/>
  <c r="Z6219" i="55"/>
  <c r="X6219" i="55"/>
  <c r="Z6215" i="55"/>
  <c r="X6215" i="55"/>
  <c r="Z6211" i="55"/>
  <c r="X6211" i="55"/>
  <c r="Z6207" i="55"/>
  <c r="X6207" i="55"/>
  <c r="Z6299" i="55"/>
  <c r="X6299" i="55"/>
  <c r="Z6292" i="55"/>
  <c r="X6292" i="55"/>
  <c r="Z6288" i="55"/>
  <c r="X6288" i="55"/>
  <c r="Z6284" i="55"/>
  <c r="X6284" i="55"/>
  <c r="Z6280" i="55"/>
  <c r="X6280" i="55"/>
  <c r="Z6276" i="55"/>
  <c r="X6276" i="55"/>
  <c r="Z6272" i="55"/>
  <c r="X6272" i="55"/>
  <c r="Z6268" i="55"/>
  <c r="X6268" i="55"/>
  <c r="Z6264" i="55"/>
  <c r="X6264" i="55"/>
  <c r="Z6260" i="55"/>
  <c r="X6260" i="55"/>
  <c r="Z6256" i="55"/>
  <c r="X6256" i="55"/>
  <c r="Z6252" i="55"/>
  <c r="X6252" i="55"/>
  <c r="Z6248" i="55"/>
  <c r="X6248" i="55"/>
  <c r="Z6244" i="55"/>
  <c r="X6244" i="55"/>
  <c r="Z6240" i="55"/>
  <c r="X6240" i="55"/>
  <c r="Z6236" i="55"/>
  <c r="X6236" i="55"/>
  <c r="Z6232" i="55"/>
  <c r="X6232" i="55"/>
  <c r="Z6228" i="55"/>
  <c r="X6228" i="55"/>
  <c r="Z6224" i="55"/>
  <c r="X6224" i="55"/>
  <c r="Z6220" i="55"/>
  <c r="X6220" i="55"/>
  <c r="Z6216" i="55"/>
  <c r="X6216" i="55"/>
  <c r="Z6212" i="55"/>
  <c r="X6212" i="55"/>
  <c r="Z6208" i="55"/>
  <c r="X6208" i="55"/>
  <c r="X6204" i="55"/>
  <c r="Z6204" i="55"/>
  <c r="X6196" i="55"/>
  <c r="Z6196" i="55"/>
  <c r="X6188" i="55"/>
  <c r="Z6188" i="55"/>
  <c r="X6180" i="55"/>
  <c r="Z6180" i="55"/>
  <c r="X6172" i="55"/>
  <c r="Z6172" i="55"/>
  <c r="X6164" i="55"/>
  <c r="Z6164" i="55"/>
  <c r="X6156" i="55"/>
  <c r="Z6156" i="55"/>
  <c r="X6148" i="55"/>
  <c r="Z6148" i="55"/>
  <c r="X6140" i="55"/>
  <c r="Z6140" i="55"/>
  <c r="Z6333" i="55"/>
  <c r="Z6313" i="55"/>
  <c r="Z6305" i="55"/>
  <c r="Z6303" i="55"/>
  <c r="X6303" i="55"/>
  <c r="Z6293" i="55"/>
  <c r="X6293" i="55"/>
  <c r="Z6289" i="55"/>
  <c r="X6289" i="55"/>
  <c r="Z6285" i="55"/>
  <c r="X6285" i="55"/>
  <c r="Z6281" i="55"/>
  <c r="X6281" i="55"/>
  <c r="Z6277" i="55"/>
  <c r="X6277" i="55"/>
  <c r="Z6273" i="55"/>
  <c r="X6273" i="55"/>
  <c r="Z6269" i="55"/>
  <c r="X6269" i="55"/>
  <c r="Z6265" i="55"/>
  <c r="X6265" i="55"/>
  <c r="Z6261" i="55"/>
  <c r="X6261" i="55"/>
  <c r="Z6257" i="55"/>
  <c r="X6257" i="55"/>
  <c r="Z6253" i="55"/>
  <c r="X6253" i="55"/>
  <c r="Z6249" i="55"/>
  <c r="X6249" i="55"/>
  <c r="Z6245" i="55"/>
  <c r="X6245" i="55"/>
  <c r="Z6241" i="55"/>
  <c r="X6241" i="55"/>
  <c r="Z6237" i="55"/>
  <c r="X6237" i="55"/>
  <c r="Z6233" i="55"/>
  <c r="X6233" i="55"/>
  <c r="Z6229" i="55"/>
  <c r="X6229" i="55"/>
  <c r="Z6225" i="55"/>
  <c r="X6225" i="55"/>
  <c r="Z6221" i="55"/>
  <c r="X6221" i="55"/>
  <c r="Z6217" i="55"/>
  <c r="X6217" i="55"/>
  <c r="Z6213" i="55"/>
  <c r="X6213" i="55"/>
  <c r="Z6209" i="55"/>
  <c r="X6209" i="55"/>
  <c r="Z6205" i="55"/>
  <c r="X6205" i="55"/>
  <c r="Z5247" i="55"/>
  <c r="X5247" i="55"/>
  <c r="Z5243" i="55"/>
  <c r="X5243" i="55"/>
  <c r="Z5239" i="55"/>
  <c r="X5239" i="55"/>
  <c r="Z5235" i="55"/>
  <c r="X5235" i="55"/>
  <c r="Z5231" i="55"/>
  <c r="X5231" i="55"/>
  <c r="Z5227" i="55"/>
  <c r="X5227" i="55"/>
  <c r="Z5223" i="55"/>
  <c r="X5223" i="55"/>
  <c r="Z5219" i="55"/>
  <c r="X5219" i="55"/>
  <c r="Z5215" i="55"/>
  <c r="X5215" i="55"/>
  <c r="Z5211" i="55"/>
  <c r="X5211" i="55"/>
  <c r="Z5207" i="55"/>
  <c r="X5207" i="55"/>
  <c r="Z5203" i="55"/>
  <c r="X5203" i="55"/>
  <c r="Z5199" i="55"/>
  <c r="X5199" i="55"/>
  <c r="Z5195" i="55"/>
  <c r="X5195" i="55"/>
  <c r="X5163" i="55"/>
  <c r="Z5163" i="55"/>
  <c r="X5131" i="55"/>
  <c r="Z5131" i="55"/>
  <c r="X5099" i="55"/>
  <c r="Z5099" i="55"/>
  <c r="X5067" i="55"/>
  <c r="Z5067" i="55"/>
  <c r="X5035" i="55"/>
  <c r="Z5035" i="55"/>
  <c r="X6184" i="55"/>
  <c r="X6176" i="55"/>
  <c r="X6168" i="55"/>
  <c r="X6152" i="55"/>
  <c r="X6144" i="55"/>
  <c r="X6136" i="55"/>
  <c r="Z6132" i="55"/>
  <c r="X6128" i="55"/>
  <c r="Z6124" i="55"/>
  <c r="X6120" i="55"/>
  <c r="Z6116" i="55"/>
  <c r="X6112" i="55"/>
  <c r="Z6108" i="55"/>
  <c r="X6104" i="55"/>
  <c r="Z6100" i="55"/>
  <c r="X6096" i="55"/>
  <c r="Z6092" i="55"/>
  <c r="X6088" i="55"/>
  <c r="X6080" i="55"/>
  <c r="Z6076" i="55"/>
  <c r="X6072" i="55"/>
  <c r="X6064" i="55"/>
  <c r="Z6060" i="55"/>
  <c r="X6056" i="55"/>
  <c r="Z6052" i="55"/>
  <c r="X6048" i="55"/>
  <c r="Z6044" i="55"/>
  <c r="X6040" i="55"/>
  <c r="Z6036" i="55"/>
  <c r="X6032" i="55"/>
  <c r="Z6028" i="55"/>
  <c r="Z6020" i="55"/>
  <c r="X6016" i="55"/>
  <c r="X6008" i="55"/>
  <c r="Z6004" i="55"/>
  <c r="X6000" i="55"/>
  <c r="Z5996" i="55"/>
  <c r="X5992" i="55"/>
  <c r="Z5988" i="55"/>
  <c r="X5984" i="55"/>
  <c r="Z5980" i="55"/>
  <c r="X5968" i="55"/>
  <c r="Z5964" i="55"/>
  <c r="X5960" i="55"/>
  <c r="Z5956" i="55"/>
  <c r="X5952" i="55"/>
  <c r="X5944" i="55"/>
  <c r="Z5940" i="55"/>
  <c r="Z5932" i="55"/>
  <c r="X5928" i="55"/>
  <c r="Z5924" i="55"/>
  <c r="Z5916" i="55"/>
  <c r="X5912" i="55"/>
  <c r="Z5908" i="55"/>
  <c r="X5904" i="55"/>
  <c r="Z5900" i="55"/>
  <c r="X5896" i="55"/>
  <c r="Z5892" i="55"/>
  <c r="X5888" i="55"/>
  <c r="Z5884" i="55"/>
  <c r="X5880" i="55"/>
  <c r="Z5876" i="55"/>
  <c r="X5872" i="55"/>
  <c r="Z5868" i="55"/>
  <c r="X5864" i="55"/>
  <c r="Z5860" i="55"/>
  <c r="X5856" i="55"/>
  <c r="Z5852" i="55"/>
  <c r="X5840" i="55"/>
  <c r="Z5836" i="55"/>
  <c r="X5832" i="55"/>
  <c r="Z5828" i="55"/>
  <c r="X5824" i="55"/>
  <c r="Z5820" i="55"/>
  <c r="X5816" i="55"/>
  <c r="X5808" i="55"/>
  <c r="Z5804" i="55"/>
  <c r="X5800" i="55"/>
  <c r="X5792" i="55"/>
  <c r="Z5788" i="55"/>
  <c r="X5784" i="55"/>
  <c r="Z5350" i="55"/>
  <c r="Z5346" i="55"/>
  <c r="Z5342" i="55"/>
  <c r="X5342" i="55"/>
  <c r="Z5340" i="55"/>
  <c r="X5340" i="55"/>
  <c r="Z5338" i="55"/>
  <c r="X5338" i="55"/>
  <c r="Z5336" i="55"/>
  <c r="X5336" i="55"/>
  <c r="Z5334" i="55"/>
  <c r="X5334" i="55"/>
  <c r="Z5332" i="55"/>
  <c r="X5332" i="55"/>
  <c r="Z5330" i="55"/>
  <c r="X5330" i="55"/>
  <c r="Z5328" i="55"/>
  <c r="X5328" i="55"/>
  <c r="Z5326" i="55"/>
  <c r="X5326" i="55"/>
  <c r="Z5324" i="55"/>
  <c r="X5324" i="55"/>
  <c r="Z5322" i="55"/>
  <c r="X5322" i="55"/>
  <c r="Z5320" i="55"/>
  <c r="X5320" i="55"/>
  <c r="Z5318" i="55"/>
  <c r="X5318" i="55"/>
  <c r="Z5316" i="55"/>
  <c r="X5316" i="55"/>
  <c r="Z5314" i="55"/>
  <c r="X5314" i="55"/>
  <c r="Z5312" i="55"/>
  <c r="X5312" i="55"/>
  <c r="Z5310" i="55"/>
  <c r="X5310" i="55"/>
  <c r="Z5308" i="55"/>
  <c r="X5308" i="55"/>
  <c r="Z5306" i="55"/>
  <c r="X5306" i="55"/>
  <c r="Z5304" i="55"/>
  <c r="X5304" i="55"/>
  <c r="Z5302" i="55"/>
  <c r="X5302" i="55"/>
  <c r="Z5300" i="55"/>
  <c r="X5300" i="55"/>
  <c r="Z5298" i="55"/>
  <c r="X5298" i="55"/>
  <c r="Z5296" i="55"/>
  <c r="X5296" i="55"/>
  <c r="Z5294" i="55"/>
  <c r="X5294" i="55"/>
  <c r="Z5292" i="55"/>
  <c r="X5292" i="55"/>
  <c r="Z5290" i="55"/>
  <c r="X5290" i="55"/>
  <c r="Z5288" i="55"/>
  <c r="X5288" i="55"/>
  <c r="Z5286" i="55"/>
  <c r="X5286" i="55"/>
  <c r="Z5284" i="55"/>
  <c r="X5284" i="55"/>
  <c r="Z5282" i="55"/>
  <c r="X5282" i="55"/>
  <c r="Z5280" i="55"/>
  <c r="X5280" i="55"/>
  <c r="Z5278" i="55"/>
  <c r="X5278" i="55"/>
  <c r="Z5276" i="55"/>
  <c r="X5276" i="55"/>
  <c r="Z5274" i="55"/>
  <c r="X5274" i="55"/>
  <c r="Z5272" i="55"/>
  <c r="X5272" i="55"/>
  <c r="Z5270" i="55"/>
  <c r="X5270" i="55"/>
  <c r="Z5268" i="55"/>
  <c r="X5268" i="55"/>
  <c r="Z5266" i="55"/>
  <c r="X5266" i="55"/>
  <c r="Z5264" i="55"/>
  <c r="X5264" i="55"/>
  <c r="Z5262" i="55"/>
  <c r="X5262" i="55"/>
  <c r="Z5260" i="55"/>
  <c r="X5260" i="55"/>
  <c r="Z5258" i="55"/>
  <c r="X5258" i="55"/>
  <c r="Z5256" i="55"/>
  <c r="X5256" i="55"/>
  <c r="Z5254" i="55"/>
  <c r="X5254" i="55"/>
  <c r="Z5252" i="55"/>
  <c r="X5252" i="55"/>
  <c r="Z5250" i="55"/>
  <c r="X5250" i="55"/>
  <c r="Z5248" i="55"/>
  <c r="X5248" i="55"/>
  <c r="Z5244" i="55"/>
  <c r="X5244" i="55"/>
  <c r="Z5240" i="55"/>
  <c r="X5240" i="55"/>
  <c r="Z5236" i="55"/>
  <c r="X5236" i="55"/>
  <c r="Z5232" i="55"/>
  <c r="X5232" i="55"/>
  <c r="Z5228" i="55"/>
  <c r="X5228" i="55"/>
  <c r="Z5224" i="55"/>
  <c r="X5224" i="55"/>
  <c r="Z5220" i="55"/>
  <c r="X5220" i="55"/>
  <c r="Z5216" i="55"/>
  <c r="X5216" i="55"/>
  <c r="Z5212" i="55"/>
  <c r="X5212" i="55"/>
  <c r="Z5208" i="55"/>
  <c r="X5208" i="55"/>
  <c r="Z5204" i="55"/>
  <c r="X5204" i="55"/>
  <c r="Z5200" i="55"/>
  <c r="X5200" i="55"/>
  <c r="Z5196" i="55"/>
  <c r="X5196" i="55"/>
  <c r="X5187" i="55"/>
  <c r="Z5187" i="55"/>
  <c r="X5155" i="55"/>
  <c r="Z5155" i="55"/>
  <c r="X5123" i="55"/>
  <c r="Z5123" i="55"/>
  <c r="X5091" i="55"/>
  <c r="Z5091" i="55"/>
  <c r="X5059" i="55"/>
  <c r="Z5059" i="55"/>
  <c r="X5638" i="55"/>
  <c r="X5634" i="55"/>
  <c r="X5630" i="55"/>
  <c r="X5626" i="55"/>
  <c r="X5622" i="55"/>
  <c r="X5618" i="55"/>
  <c r="X5614" i="55"/>
  <c r="X5610" i="55"/>
  <c r="X5606" i="55"/>
  <c r="X5602" i="55"/>
  <c r="X5598" i="55"/>
  <c r="X5594" i="55"/>
  <c r="X5590" i="55"/>
  <c r="X5586" i="55"/>
  <c r="X5582" i="55"/>
  <c r="X5578" i="55"/>
  <c r="X5574" i="55"/>
  <c r="X5570" i="55"/>
  <c r="X5566" i="55"/>
  <c r="X5562" i="55"/>
  <c r="X5558" i="55"/>
  <c r="X5554" i="55"/>
  <c r="X5550" i="55"/>
  <c r="X5546" i="55"/>
  <c r="X5542" i="55"/>
  <c r="X5538" i="55"/>
  <c r="X5534" i="55"/>
  <c r="X5530" i="55"/>
  <c r="X5526" i="55"/>
  <c r="X5522" i="55"/>
  <c r="X5518" i="55"/>
  <c r="X5514" i="55"/>
  <c r="X5506" i="55"/>
  <c r="X5502" i="55"/>
  <c r="X5498" i="55"/>
  <c r="X5494" i="55"/>
  <c r="X5490" i="55"/>
  <c r="X5486" i="55"/>
  <c r="X5482" i="55"/>
  <c r="X5474" i="55"/>
  <c r="X5470" i="55"/>
  <c r="X5466" i="55"/>
  <c r="X5462" i="55"/>
  <c r="X5458" i="55"/>
  <c r="X5454" i="55"/>
  <c r="X5450" i="55"/>
  <c r="X5442" i="55"/>
  <c r="X5438" i="55"/>
  <c r="X5434" i="55"/>
  <c r="X5430" i="55"/>
  <c r="X5426" i="55"/>
  <c r="X5422" i="55"/>
  <c r="X5418" i="55"/>
  <c r="X5410" i="55"/>
  <c r="X5406" i="55"/>
  <c r="X5402" i="55"/>
  <c r="X5398" i="55"/>
  <c r="X5394" i="55"/>
  <c r="X5390" i="55"/>
  <c r="X5386" i="55"/>
  <c r="X5378" i="55"/>
  <c r="X5374" i="55"/>
  <c r="X5370" i="55"/>
  <c r="X5366" i="55"/>
  <c r="X5362" i="55"/>
  <c r="X5358" i="55"/>
  <c r="X5354" i="55"/>
  <c r="Z5245" i="55"/>
  <c r="X5245" i="55"/>
  <c r="Z5241" i="55"/>
  <c r="X5241" i="55"/>
  <c r="Z5237" i="55"/>
  <c r="X5237" i="55"/>
  <c r="Z5233" i="55"/>
  <c r="X5233" i="55"/>
  <c r="Z5229" i="55"/>
  <c r="X5229" i="55"/>
  <c r="Z5225" i="55"/>
  <c r="X5225" i="55"/>
  <c r="Z5221" i="55"/>
  <c r="X5221" i="55"/>
  <c r="Z5217" i="55"/>
  <c r="X5217" i="55"/>
  <c r="Z5213" i="55"/>
  <c r="X5213" i="55"/>
  <c r="Z5209" i="55"/>
  <c r="X5209" i="55"/>
  <c r="Z5205" i="55"/>
  <c r="X5205" i="55"/>
  <c r="Z5201" i="55"/>
  <c r="X5201" i="55"/>
  <c r="Z5197" i="55"/>
  <c r="X5197" i="55"/>
  <c r="X5179" i="55"/>
  <c r="Z5179" i="55"/>
  <c r="X5147" i="55"/>
  <c r="Z5147" i="55"/>
  <c r="X5115" i="55"/>
  <c r="Z5115" i="55"/>
  <c r="X5083" i="55"/>
  <c r="Z5083" i="55"/>
  <c r="X5051" i="55"/>
  <c r="Z5051" i="55"/>
  <c r="X5633" i="55"/>
  <c r="X5629" i="55"/>
  <c r="X5625" i="55"/>
  <c r="X5621" i="55"/>
  <c r="X5617" i="55"/>
  <c r="X5613" i="55"/>
  <c r="X5609" i="55"/>
  <c r="X5605" i="55"/>
  <c r="X5601" i="55"/>
  <c r="X5597" i="55"/>
  <c r="X5593" i="55"/>
  <c r="X5589" i="55"/>
  <c r="X5585" i="55"/>
  <c r="X5581" i="55"/>
  <c r="X5577" i="55"/>
  <c r="X5573" i="55"/>
  <c r="X5569" i="55"/>
  <c r="X5565" i="55"/>
  <c r="X5561" i="55"/>
  <c r="X5557" i="55"/>
  <c r="X5553" i="55"/>
  <c r="X5549" i="55"/>
  <c r="X5545" i="55"/>
  <c r="X5541" i="55"/>
  <c r="X5537" i="55"/>
  <c r="X5533" i="55"/>
  <c r="X5529" i="55"/>
  <c r="X5525" i="55"/>
  <c r="X5521" i="55"/>
  <c r="X5517" i="55"/>
  <c r="X5513" i="55"/>
  <c r="X5509" i="55"/>
  <c r="X5505" i="55"/>
  <c r="X5501" i="55"/>
  <c r="X5497" i="55"/>
  <c r="X5493" i="55"/>
  <c r="X5489" i="55"/>
  <c r="X5485" i="55"/>
  <c r="X5481" i="55"/>
  <c r="X5477" i="55"/>
  <c r="X5473" i="55"/>
  <c r="X5469" i="55"/>
  <c r="X5465" i="55"/>
  <c r="X5461" i="55"/>
  <c r="X5457" i="55"/>
  <c r="X5453" i="55"/>
  <c r="X5449" i="55"/>
  <c r="X5445" i="55"/>
  <c r="X5441" i="55"/>
  <c r="X5437" i="55"/>
  <c r="X5433" i="55"/>
  <c r="X5429" i="55"/>
  <c r="X5425" i="55"/>
  <c r="X5421" i="55"/>
  <c r="X5417" i="55"/>
  <c r="X5413" i="55"/>
  <c r="X5409" i="55"/>
  <c r="X5405" i="55"/>
  <c r="X5401" i="55"/>
  <c r="X5397" i="55"/>
  <c r="X5393" i="55"/>
  <c r="X5389" i="55"/>
  <c r="X5385" i="55"/>
  <c r="X5381" i="55"/>
  <c r="X5377" i="55"/>
  <c r="X5369" i="55"/>
  <c r="X5361" i="55"/>
  <c r="X5353" i="55"/>
  <c r="Z5348" i="55"/>
  <c r="Z5344" i="55"/>
  <c r="Z5343" i="55"/>
  <c r="X5343" i="55"/>
  <c r="Z5341" i="55"/>
  <c r="X5341" i="55"/>
  <c r="Z5339" i="55"/>
  <c r="X5339" i="55"/>
  <c r="Z5337" i="55"/>
  <c r="X5337" i="55"/>
  <c r="Z5335" i="55"/>
  <c r="X5335" i="55"/>
  <c r="Z5333" i="55"/>
  <c r="X5333" i="55"/>
  <c r="Z5331" i="55"/>
  <c r="X5331" i="55"/>
  <c r="Z5329" i="55"/>
  <c r="X5329" i="55"/>
  <c r="Z5327" i="55"/>
  <c r="X5327" i="55"/>
  <c r="Z5325" i="55"/>
  <c r="X5325" i="55"/>
  <c r="Z5323" i="55"/>
  <c r="X5323" i="55"/>
  <c r="Z5321" i="55"/>
  <c r="X5321" i="55"/>
  <c r="Z5319" i="55"/>
  <c r="X5319" i="55"/>
  <c r="Z5317" i="55"/>
  <c r="X5317" i="55"/>
  <c r="Z5315" i="55"/>
  <c r="X5315" i="55"/>
  <c r="Z5313" i="55"/>
  <c r="X5313" i="55"/>
  <c r="Z5311" i="55"/>
  <c r="X5311" i="55"/>
  <c r="Z5309" i="55"/>
  <c r="X5309" i="55"/>
  <c r="Z5307" i="55"/>
  <c r="X5307" i="55"/>
  <c r="Z5305" i="55"/>
  <c r="X5305" i="55"/>
  <c r="Z5303" i="55"/>
  <c r="X5303" i="55"/>
  <c r="Z5301" i="55"/>
  <c r="X5301" i="55"/>
  <c r="Z5299" i="55"/>
  <c r="X5299" i="55"/>
  <c r="Z5297" i="55"/>
  <c r="X5297" i="55"/>
  <c r="Z5295" i="55"/>
  <c r="X5295" i="55"/>
  <c r="Z5293" i="55"/>
  <c r="X5293" i="55"/>
  <c r="Z5291" i="55"/>
  <c r="X5291" i="55"/>
  <c r="Z5289" i="55"/>
  <c r="X5289" i="55"/>
  <c r="Z5287" i="55"/>
  <c r="X5287" i="55"/>
  <c r="Z5285" i="55"/>
  <c r="X5285" i="55"/>
  <c r="Z5283" i="55"/>
  <c r="X5283" i="55"/>
  <c r="Z5281" i="55"/>
  <c r="X5281" i="55"/>
  <c r="Z5279" i="55"/>
  <c r="X5279" i="55"/>
  <c r="Z5277" i="55"/>
  <c r="X5277" i="55"/>
  <c r="Z5275" i="55"/>
  <c r="X5275" i="55"/>
  <c r="Z5273" i="55"/>
  <c r="X5273" i="55"/>
  <c r="Z5271" i="55"/>
  <c r="X5271" i="55"/>
  <c r="Z5269" i="55"/>
  <c r="X5269" i="55"/>
  <c r="Z5267" i="55"/>
  <c r="X5267" i="55"/>
  <c r="Z5265" i="55"/>
  <c r="X5265" i="55"/>
  <c r="Z5263" i="55"/>
  <c r="X5263" i="55"/>
  <c r="Z5261" i="55"/>
  <c r="X5261" i="55"/>
  <c r="Z5259" i="55"/>
  <c r="X5259" i="55"/>
  <c r="Z5257" i="55"/>
  <c r="X5257" i="55"/>
  <c r="Z5255" i="55"/>
  <c r="X5255" i="55"/>
  <c r="Z5253" i="55"/>
  <c r="X5253" i="55"/>
  <c r="Z5251" i="55"/>
  <c r="X5251" i="55"/>
  <c r="Z5249" i="55"/>
  <c r="X5249" i="55"/>
  <c r="Z5246" i="55"/>
  <c r="X5246" i="55"/>
  <c r="Z5242" i="55"/>
  <c r="X5242" i="55"/>
  <c r="Z5238" i="55"/>
  <c r="X5238" i="55"/>
  <c r="Z5234" i="55"/>
  <c r="X5234" i="55"/>
  <c r="Z5230" i="55"/>
  <c r="X5230" i="55"/>
  <c r="Z5226" i="55"/>
  <c r="X5226" i="55"/>
  <c r="Z5222" i="55"/>
  <c r="X5222" i="55"/>
  <c r="Z5218" i="55"/>
  <c r="X5218" i="55"/>
  <c r="Z5214" i="55"/>
  <c r="X5214" i="55"/>
  <c r="Z5210" i="55"/>
  <c r="X5210" i="55"/>
  <c r="Z5206" i="55"/>
  <c r="X5206" i="55"/>
  <c r="Z5202" i="55"/>
  <c r="X5202" i="55"/>
  <c r="Z5198" i="55"/>
  <c r="X5198" i="55"/>
  <c r="X5171" i="55"/>
  <c r="Z5171" i="55"/>
  <c r="X5139" i="55"/>
  <c r="Z5139" i="55"/>
  <c r="X5107" i="55"/>
  <c r="Z5107" i="55"/>
  <c r="X5075" i="55"/>
  <c r="Z5075" i="55"/>
  <c r="X5043" i="55"/>
  <c r="Z5043" i="55"/>
  <c r="X4262" i="55"/>
  <c r="Z4262" i="55"/>
  <c r="X4230" i="55"/>
  <c r="Z4230" i="55"/>
  <c r="X4188" i="55"/>
  <c r="Z4188" i="55"/>
  <c r="X4172" i="55"/>
  <c r="Z4172" i="55"/>
  <c r="X4156" i="55"/>
  <c r="Z4156" i="55"/>
  <c r="X4140" i="55"/>
  <c r="Z4140" i="55"/>
  <c r="X4128" i="55"/>
  <c r="Z4128" i="55"/>
  <c r="Z4490" i="55"/>
  <c r="Z4482" i="55"/>
  <c r="Z4474" i="55"/>
  <c r="Z4466" i="55"/>
  <c r="Z4458" i="55"/>
  <c r="Z4450" i="55"/>
  <c r="Z4442" i="55"/>
  <c r="Z4434" i="55"/>
  <c r="Z4426" i="55"/>
  <c r="Z4418" i="55"/>
  <c r="Z4410" i="55"/>
  <c r="Z4402" i="55"/>
  <c r="Z4394" i="55"/>
  <c r="Z4386" i="55"/>
  <c r="Z4378" i="55"/>
  <c r="Z4370" i="55"/>
  <c r="X4364" i="55"/>
  <c r="X4362" i="55"/>
  <c r="X4342" i="55"/>
  <c r="Z4340" i="55"/>
  <c r="Z4338" i="55"/>
  <c r="X4332" i="55"/>
  <c r="X4330" i="55"/>
  <c r="X4310" i="55"/>
  <c r="Z4308" i="55"/>
  <c r="Z4306" i="55"/>
  <c r="X4278" i="55"/>
  <c r="Z4276" i="55"/>
  <c r="Z4274" i="55"/>
  <c r="Z4244" i="55"/>
  <c r="Z4212" i="55"/>
  <c r="X4254" i="55"/>
  <c r="Z4254" i="55"/>
  <c r="X4222" i="55"/>
  <c r="Z4222" i="55"/>
  <c r="Z5027" i="55"/>
  <c r="Z5019" i="55"/>
  <c r="Z5011" i="55"/>
  <c r="Z5003" i="55"/>
  <c r="Z4995" i="55"/>
  <c r="Z4987" i="55"/>
  <c r="Z4979" i="55"/>
  <c r="Z4971" i="55"/>
  <c r="Z4963" i="55"/>
  <c r="Z4955" i="55"/>
  <c r="Z4947" i="55"/>
  <c r="Z4939" i="55"/>
  <c r="Z4931" i="55"/>
  <c r="Z4923" i="55"/>
  <c r="Z4915" i="55"/>
  <c r="Z4907" i="55"/>
  <c r="Z4899" i="55"/>
  <c r="Z4891" i="55"/>
  <c r="Z4883" i="55"/>
  <c r="Z4875" i="55"/>
  <c r="Z4867" i="55"/>
  <c r="Z4859" i="55"/>
  <c r="Z4851" i="55"/>
  <c r="Z4843" i="55"/>
  <c r="Z4835" i="55"/>
  <c r="Z4827" i="55"/>
  <c r="Z4819" i="55"/>
  <c r="Z4811" i="55"/>
  <c r="Z4803" i="55"/>
  <c r="Z4795" i="55"/>
  <c r="Z4787" i="55"/>
  <c r="Z4779" i="55"/>
  <c r="Z4771" i="55"/>
  <c r="Z4763" i="55"/>
  <c r="Z4755" i="55"/>
  <c r="Z4747" i="55"/>
  <c r="Z4739" i="55"/>
  <c r="Z4731" i="55"/>
  <c r="Z4723" i="55"/>
  <c r="Z4715" i="55"/>
  <c r="Z4707" i="55"/>
  <c r="Z4699" i="55"/>
  <c r="Z4691" i="55"/>
  <c r="Z4690" i="55"/>
  <c r="Z4689" i="55"/>
  <c r="Z4688" i="55"/>
  <c r="Z4687" i="55"/>
  <c r="Z4686" i="55"/>
  <c r="Z4685" i="55"/>
  <c r="Z4684" i="55"/>
  <c r="Z4683" i="55"/>
  <c r="Z4682" i="55"/>
  <c r="Z4681" i="55"/>
  <c r="Z4680" i="55"/>
  <c r="Z4679" i="55"/>
  <c r="Z4678" i="55"/>
  <c r="Z4677" i="55"/>
  <c r="Z4676" i="55"/>
  <c r="Z4675" i="55"/>
  <c r="Z4674" i="55"/>
  <c r="Z4673" i="55"/>
  <c r="Z4672" i="55"/>
  <c r="Z4671" i="55"/>
  <c r="Z4670" i="55"/>
  <c r="Z4669" i="55"/>
  <c r="Z4668" i="55"/>
  <c r="Z4667" i="55"/>
  <c r="Z4666" i="55"/>
  <c r="Z4665" i="55"/>
  <c r="Z4664" i="55"/>
  <c r="Z4663" i="55"/>
  <c r="Z4662" i="55"/>
  <c r="Z4661" i="55"/>
  <c r="Z4660" i="55"/>
  <c r="Z4659" i="55"/>
  <c r="Z4658" i="55"/>
  <c r="Z4657" i="55"/>
  <c r="Z4656" i="55"/>
  <c r="Z4655" i="55"/>
  <c r="Z4654" i="55"/>
  <c r="Z4653" i="55"/>
  <c r="Z4652" i="55"/>
  <c r="Z4651" i="55"/>
  <c r="Z4650" i="55"/>
  <c r="Z4649" i="55"/>
  <c r="Z4648" i="55"/>
  <c r="Z4647" i="55"/>
  <c r="Z4646" i="55"/>
  <c r="Z4645" i="55"/>
  <c r="Z4644" i="55"/>
  <c r="Z4643" i="55"/>
  <c r="Z4642" i="55"/>
  <c r="Z4641" i="55"/>
  <c r="Z4640" i="55"/>
  <c r="Z4639" i="55"/>
  <c r="Z4638" i="55"/>
  <c r="Z4637" i="55"/>
  <c r="Z4636" i="55"/>
  <c r="Z4635" i="55"/>
  <c r="Z4634" i="55"/>
  <c r="Z4633" i="55"/>
  <c r="Z4632" i="55"/>
  <c r="Z4631" i="55"/>
  <c r="Z4630" i="55"/>
  <c r="Z4629" i="55"/>
  <c r="Z4628" i="55"/>
  <c r="Z4627" i="55"/>
  <c r="Z4626" i="55"/>
  <c r="Z4625" i="55"/>
  <c r="Z4624" i="55"/>
  <c r="Z4623" i="55"/>
  <c r="Z4622" i="55"/>
  <c r="Z4621" i="55"/>
  <c r="Z4620" i="55"/>
  <c r="Z4619" i="55"/>
  <c r="Z4618" i="55"/>
  <c r="Z4617" i="55"/>
  <c r="Z4616" i="55"/>
  <c r="Z4615" i="55"/>
  <c r="Z4614" i="55"/>
  <c r="Z4613" i="55"/>
  <c r="Z4612" i="55"/>
  <c r="Z4611" i="55"/>
  <c r="Z4610" i="55"/>
  <c r="Z4609" i="55"/>
  <c r="Z4608" i="55"/>
  <c r="Z4607" i="55"/>
  <c r="Z4606" i="55"/>
  <c r="Z4605" i="55"/>
  <c r="Z4604" i="55"/>
  <c r="Z4603" i="55"/>
  <c r="Z4602" i="55"/>
  <c r="Z4601" i="55"/>
  <c r="Z4600" i="55"/>
  <c r="Z4599" i="55"/>
  <c r="Z4598" i="55"/>
  <c r="Z4597" i="55"/>
  <c r="Z4596" i="55"/>
  <c r="Z4595" i="55"/>
  <c r="Z4594" i="55"/>
  <c r="Z4593" i="55"/>
  <c r="Z4592" i="55"/>
  <c r="Z4591" i="55"/>
  <c r="Z4590" i="55"/>
  <c r="Z4589" i="55"/>
  <c r="Z4588" i="55"/>
  <c r="Z4587" i="55"/>
  <c r="Z4586" i="55"/>
  <c r="Z4585" i="55"/>
  <c r="Z4584" i="55"/>
  <c r="Z4583" i="55"/>
  <c r="Z4582" i="55"/>
  <c r="Z4581" i="55"/>
  <c r="Z4580" i="55"/>
  <c r="Z4579" i="55"/>
  <c r="Z4578" i="55"/>
  <c r="Z4577" i="55"/>
  <c r="Z4576" i="55"/>
  <c r="Z4575" i="55"/>
  <c r="Z4574" i="55"/>
  <c r="X4488" i="55"/>
  <c r="X4480" i="55"/>
  <c r="X4472" i="55"/>
  <c r="X4464" i="55"/>
  <c r="X4456" i="55"/>
  <c r="X4448" i="55"/>
  <c r="X4440" i="55"/>
  <c r="X4432" i="55"/>
  <c r="X4424" i="55"/>
  <c r="X4416" i="55"/>
  <c r="X4408" i="55"/>
  <c r="X4400" i="55"/>
  <c r="X4392" i="55"/>
  <c r="X4384" i="55"/>
  <c r="X4376" i="55"/>
  <c r="X4368" i="55"/>
  <c r="X4246" i="55"/>
  <c r="Z4246" i="55"/>
  <c r="X4214" i="55"/>
  <c r="Z4214" i="55"/>
  <c r="X4196" i="55"/>
  <c r="Z4196" i="55"/>
  <c r="X4180" i="55"/>
  <c r="Z4180" i="55"/>
  <c r="X4164" i="55"/>
  <c r="Z4164" i="55"/>
  <c r="X4148" i="55"/>
  <c r="Z4148" i="55"/>
  <c r="X4132" i="55"/>
  <c r="X4270" i="55"/>
  <c r="Z4270" i="55"/>
  <c r="X4238" i="55"/>
  <c r="Z4238" i="55"/>
  <c r="X4206" i="55"/>
  <c r="Z4206" i="55"/>
  <c r="X4366" i="55"/>
  <c r="X4334" i="55"/>
  <c r="Z3849" i="55"/>
  <c r="Z3848" i="55"/>
  <c r="Z3847" i="55"/>
  <c r="Z3846" i="55"/>
  <c r="Z3845" i="55"/>
  <c r="Z3844" i="55"/>
  <c r="Z3843" i="55"/>
  <c r="Z3842" i="55"/>
  <c r="Z3841" i="55"/>
  <c r="Z3840" i="55"/>
  <c r="Z3839" i="55"/>
  <c r="Z3838" i="55"/>
  <c r="Z3837" i="55"/>
  <c r="Z3836" i="55"/>
  <c r="Z3835" i="55"/>
  <c r="Z3834" i="55"/>
  <c r="Z3833" i="55"/>
  <c r="Z3832" i="55"/>
  <c r="Z3831" i="55"/>
  <c r="Z3830" i="55"/>
  <c r="Z3829" i="55"/>
  <c r="Z3828" i="55"/>
  <c r="Z3827" i="55"/>
  <c r="Z3826" i="55"/>
  <c r="Z3825" i="55"/>
  <c r="Z3824" i="55"/>
  <c r="Z3823" i="55"/>
  <c r="Z3822" i="55"/>
  <c r="Z3821" i="55"/>
  <c r="Z3820" i="55"/>
  <c r="Z3819" i="55"/>
  <c r="Z3818" i="55"/>
  <c r="Z3817" i="55"/>
  <c r="Z3816" i="55"/>
  <c r="Z3815" i="55"/>
  <c r="Z3814" i="55"/>
  <c r="Z3813" i="55"/>
  <c r="Z3812" i="55"/>
  <c r="Z3811" i="55"/>
  <c r="Z3810" i="55"/>
  <c r="Z3809" i="55"/>
  <c r="Z4198" i="55"/>
  <c r="Z4190" i="55"/>
  <c r="Z4182" i="55"/>
  <c r="Z4174" i="55"/>
  <c r="Z4166" i="55"/>
  <c r="Z4158" i="55"/>
  <c r="Z4150" i="55"/>
  <c r="Z4142" i="55"/>
  <c r="Z4134" i="55"/>
  <c r="Z4126" i="55"/>
  <c r="X3590" i="55"/>
  <c r="X3588" i="55"/>
  <c r="X3586" i="55"/>
  <c r="X3584" i="55"/>
  <c r="X3582" i="55"/>
  <c r="X3580" i="55"/>
  <c r="X3578" i="55"/>
  <c r="X3576" i="55"/>
  <c r="X3574" i="55"/>
  <c r="X3572" i="55"/>
  <c r="X3570" i="55"/>
  <c r="X3568" i="55"/>
  <c r="X3566" i="55"/>
  <c r="X3564" i="55"/>
  <c r="X3562" i="55"/>
  <c r="X3560" i="55"/>
  <c r="X3558" i="55"/>
  <c r="X3556" i="55"/>
  <c r="X3554" i="55"/>
  <c r="X3552" i="55"/>
  <c r="X3550" i="55"/>
  <c r="X3548" i="55"/>
  <c r="X3546" i="55"/>
  <c r="X3592" i="55"/>
  <c r="X3591" i="55"/>
  <c r="X3589" i="55"/>
  <c r="X3587" i="55"/>
  <c r="X3585" i="55"/>
  <c r="X3583" i="55"/>
  <c r="X3581" i="55"/>
  <c r="X3579" i="55"/>
  <c r="X3577" i="55"/>
  <c r="X3575" i="55"/>
  <c r="X3573" i="55"/>
  <c r="X3571" i="55"/>
  <c r="X3569" i="55"/>
  <c r="X3567" i="55"/>
  <c r="X3565" i="55"/>
  <c r="X3563" i="55"/>
  <c r="X3561" i="55"/>
  <c r="X3559" i="55"/>
  <c r="X3557" i="55"/>
  <c r="X3555" i="55"/>
  <c r="X3553" i="55"/>
  <c r="X3551" i="55"/>
  <c r="X3549" i="55"/>
  <c r="X3547" i="55"/>
  <c r="X3545" i="55"/>
  <c r="X3543" i="55"/>
  <c r="X3541" i="55"/>
  <c r="X3539" i="55"/>
  <c r="X3537" i="55"/>
  <c r="X3535" i="55"/>
  <c r="X3533" i="55"/>
  <c r="X3531" i="55"/>
  <c r="X3529" i="55"/>
  <c r="X3527" i="55"/>
  <c r="X3523" i="55"/>
  <c r="X3521" i="55"/>
  <c r="X3517" i="55"/>
  <c r="X3515" i="55"/>
  <c r="Z2717" i="55"/>
  <c r="X2709" i="55"/>
  <c r="Z2701" i="55"/>
  <c r="X2693" i="55"/>
  <c r="Z2685" i="55"/>
  <c r="X2677" i="55"/>
  <c r="Z2669" i="55"/>
  <c r="X2661" i="55"/>
  <c r="Z2653" i="55"/>
  <c r="X2645" i="55"/>
  <c r="Z2637" i="55"/>
  <c r="X3017" i="55"/>
  <c r="X3016" i="55"/>
  <c r="X3015" i="55"/>
  <c r="X3014" i="55"/>
  <c r="X3013" i="55"/>
  <c r="X3012" i="55"/>
  <c r="X3011" i="55"/>
  <c r="X3010" i="55"/>
  <c r="X3009" i="55"/>
  <c r="X2989" i="55"/>
  <c r="X2985" i="55"/>
  <c r="X2977" i="55"/>
  <c r="X2976" i="55"/>
  <c r="X2975" i="55"/>
  <c r="X2974" i="55"/>
  <c r="X2973" i="55"/>
  <c r="X2972" i="55"/>
  <c r="X2971" i="55"/>
  <c r="X2970" i="55"/>
  <c r="X2969" i="55"/>
  <c r="X2968" i="55"/>
  <c r="X2967" i="55"/>
  <c r="X2966" i="55"/>
  <c r="X2965" i="55"/>
  <c r="X2964" i="55"/>
  <c r="X2963" i="55"/>
  <c r="X2962" i="55"/>
  <c r="X2961" i="55"/>
  <c r="X2960" i="55"/>
  <c r="X2959" i="55"/>
  <c r="X2958" i="55"/>
  <c r="X2957" i="55"/>
  <c r="X2956" i="55"/>
  <c r="X2955" i="55"/>
  <c r="X2954" i="55"/>
  <c r="X2953" i="55"/>
  <c r="X2952" i="55"/>
  <c r="X2951" i="55"/>
  <c r="X2950" i="55"/>
  <c r="X2949" i="55"/>
  <c r="X2948" i="55"/>
  <c r="X2947" i="55"/>
  <c r="X2946" i="55"/>
  <c r="X2945" i="55"/>
  <c r="X2944" i="55"/>
  <c r="X2943" i="55"/>
  <c r="X2942" i="55"/>
  <c r="X2941" i="55"/>
  <c r="X2940" i="55"/>
  <c r="X2939" i="55"/>
  <c r="X2938" i="55"/>
  <c r="X2937" i="55"/>
  <c r="X2936" i="55"/>
  <c r="X2935" i="55"/>
  <c r="X2934" i="55"/>
  <c r="X2933" i="55"/>
  <c r="X2932" i="55"/>
  <c r="X2931" i="55"/>
  <c r="X2930" i="55"/>
  <c r="X2929" i="55"/>
  <c r="X2928" i="55"/>
  <c r="X2927" i="55"/>
  <c r="X2926" i="55"/>
  <c r="X2925" i="55"/>
  <c r="X2924" i="55"/>
  <c r="X2923" i="55"/>
  <c r="X2922" i="55"/>
  <c r="X2921" i="55"/>
  <c r="X2920" i="55"/>
  <c r="X2919" i="55"/>
  <c r="X2918" i="55"/>
  <c r="X2917" i="55"/>
  <c r="X2916" i="55"/>
  <c r="X2915" i="55"/>
  <c r="X2914" i="55"/>
  <c r="X2913" i="55"/>
  <c r="X2912" i="55"/>
  <c r="X2911" i="55"/>
  <c r="X2910" i="55"/>
  <c r="X2909" i="55"/>
  <c r="X2908" i="55"/>
  <c r="X2907" i="55"/>
  <c r="X2906" i="55"/>
  <c r="X2905" i="55"/>
  <c r="X2904" i="55"/>
  <c r="X2903" i="55"/>
  <c r="X2902" i="55"/>
  <c r="X2901" i="55"/>
  <c r="X2900" i="55"/>
  <c r="X2899" i="55"/>
  <c r="X2898" i="55"/>
  <c r="X2897" i="55"/>
  <c r="X2896" i="55"/>
  <c r="X2895" i="55"/>
  <c r="X2891" i="55"/>
  <c r="X2887" i="55"/>
  <c r="X2883" i="55"/>
  <c r="X2879" i="55"/>
  <c r="X2875" i="55"/>
  <c r="X2871" i="55"/>
  <c r="X2867" i="55"/>
  <c r="X2863" i="55"/>
  <c r="X2859" i="55"/>
  <c r="X2851" i="55"/>
  <c r="X2847" i="55"/>
  <c r="X2843" i="55"/>
  <c r="X2839" i="55"/>
  <c r="X2835" i="55"/>
  <c r="X2831" i="55"/>
  <c r="X2827" i="55"/>
  <c r="X2823" i="55"/>
  <c r="X2819" i="55"/>
  <c r="X2811" i="55"/>
  <c r="X2807" i="55"/>
  <c r="X2803" i="55"/>
  <c r="X2799" i="55"/>
  <c r="X2795" i="55"/>
  <c r="X2791" i="55"/>
  <c r="X2787" i="55"/>
  <c r="X2783" i="55"/>
  <c r="X2779" i="55"/>
  <c r="X2775" i="55"/>
  <c r="X2771" i="55"/>
  <c r="Z2718" i="55"/>
  <c r="X2718" i="55"/>
  <c r="Z2714" i="55"/>
  <c r="X2714" i="55"/>
  <c r="Z2710" i="55"/>
  <c r="X2710" i="55"/>
  <c r="Z2706" i="55"/>
  <c r="X2706" i="55"/>
  <c r="Z2702" i="55"/>
  <c r="X2702" i="55"/>
  <c r="Z2698" i="55"/>
  <c r="X2698" i="55"/>
  <c r="Z2694" i="55"/>
  <c r="X2694" i="55"/>
  <c r="X2894" i="55"/>
  <c r="X2890" i="55"/>
  <c r="X2886" i="55"/>
  <c r="X2882" i="55"/>
  <c r="X2878" i="55"/>
  <c r="X2874" i="55"/>
  <c r="X2870" i="55"/>
  <c r="X2866" i="55"/>
  <c r="X2862" i="55"/>
  <c r="X2854" i="55"/>
  <c r="X2850" i="55"/>
  <c r="X2846" i="55"/>
  <c r="X2842" i="55"/>
  <c r="X2834" i="55"/>
  <c r="X2830" i="55"/>
  <c r="X2826" i="55"/>
  <c r="X2822" i="55"/>
  <c r="X2818" i="55"/>
  <c r="X2814" i="55"/>
  <c r="X2810" i="55"/>
  <c r="X2798" i="55"/>
  <c r="X2794" i="55"/>
  <c r="X2790" i="55"/>
  <c r="X2786" i="55"/>
  <c r="X2782" i="55"/>
  <c r="X2778" i="55"/>
  <c r="X2774" i="55"/>
  <c r="X2770" i="55"/>
  <c r="Z2719" i="55"/>
  <c r="Z2703" i="55"/>
  <c r="X2679" i="55"/>
  <c r="X2663" i="55"/>
  <c r="Z2655" i="55"/>
  <c r="Z2639" i="55"/>
  <c r="Z2720" i="55"/>
  <c r="X2720" i="55"/>
  <c r="Z2716" i="55"/>
  <c r="X2716" i="55"/>
  <c r="Z2712" i="55"/>
  <c r="X2712" i="55"/>
  <c r="Z2708" i="55"/>
  <c r="X2708" i="55"/>
  <c r="Z2704" i="55"/>
  <c r="X2704" i="55"/>
  <c r="Z2700" i="55"/>
  <c r="X2700" i="55"/>
  <c r="Z2696" i="55"/>
  <c r="X2696" i="55"/>
  <c r="Z2692" i="55"/>
  <c r="X2692" i="55"/>
  <c r="X2892" i="55"/>
  <c r="X2888" i="55"/>
  <c r="X2884" i="55"/>
  <c r="X2880" i="55"/>
  <c r="X2876" i="55"/>
  <c r="X2872" i="55"/>
  <c r="X2868" i="55"/>
  <c r="X2864" i="55"/>
  <c r="X2860" i="55"/>
  <c r="X2856" i="55"/>
  <c r="X2852" i="55"/>
  <c r="X2848" i="55"/>
  <c r="X2844" i="55"/>
  <c r="X2840" i="55"/>
  <c r="X2836" i="55"/>
  <c r="X2828" i="55"/>
  <c r="X2824" i="55"/>
  <c r="X2820" i="55"/>
  <c r="X2816" i="55"/>
  <c r="X2812" i="55"/>
  <c r="X2808" i="55"/>
  <c r="X2804" i="55"/>
  <c r="X2800" i="55"/>
  <c r="X2796" i="55"/>
  <c r="X2792" i="55"/>
  <c r="X2788" i="55"/>
  <c r="X2784" i="55"/>
  <c r="X2780" i="55"/>
  <c r="X2772" i="55"/>
  <c r="X2623" i="55"/>
  <c r="X2615" i="55"/>
  <c r="Z2611" i="55"/>
  <c r="Z2603" i="55"/>
  <c r="X2591" i="55"/>
  <c r="X2583" i="55"/>
  <c r="Z2579" i="55"/>
  <c r="Z2571" i="55"/>
  <c r="X2559" i="55"/>
  <c r="X2545" i="55"/>
  <c r="Z2554" i="55"/>
  <c r="X2554" i="55"/>
  <c r="Z2546" i="55"/>
  <c r="X2546" i="55"/>
  <c r="Z2690" i="55"/>
  <c r="X2690" i="55"/>
  <c r="Z2688" i="55"/>
  <c r="X2688" i="55"/>
  <c r="Z2686" i="55"/>
  <c r="X2686" i="55"/>
  <c r="Z2684" i="55"/>
  <c r="X2684" i="55"/>
  <c r="Z2682" i="55"/>
  <c r="X2682" i="55"/>
  <c r="Z2680" i="55"/>
  <c r="X2680" i="55"/>
  <c r="Z2678" i="55"/>
  <c r="X2678" i="55"/>
  <c r="Z2676" i="55"/>
  <c r="X2676" i="55"/>
  <c r="Z2674" i="55"/>
  <c r="X2674" i="55"/>
  <c r="Z2672" i="55"/>
  <c r="X2672" i="55"/>
  <c r="Z2670" i="55"/>
  <c r="X2670" i="55"/>
  <c r="Z2668" i="55"/>
  <c r="X2668" i="55"/>
  <c r="Z2666" i="55"/>
  <c r="X2666" i="55"/>
  <c r="Z2664" i="55"/>
  <c r="X2664" i="55"/>
  <c r="Z2660" i="55"/>
  <c r="X2660" i="55"/>
  <c r="Z2658" i="55"/>
  <c r="X2658" i="55"/>
  <c r="Z2656" i="55"/>
  <c r="X2656" i="55"/>
  <c r="Z2654" i="55"/>
  <c r="X2654" i="55"/>
  <c r="Z2652" i="55"/>
  <c r="X2652" i="55"/>
  <c r="Z2648" i="55"/>
  <c r="X2648" i="55"/>
  <c r="Z2644" i="55"/>
  <c r="X2644" i="55"/>
  <c r="Z2642" i="55"/>
  <c r="X2642" i="55"/>
  <c r="Z2640" i="55"/>
  <c r="X2640" i="55"/>
  <c r="Z2638" i="55"/>
  <c r="X2638" i="55"/>
  <c r="Z2632" i="55"/>
  <c r="X2628" i="55"/>
  <c r="Z2622" i="55"/>
  <c r="X2622" i="55"/>
  <c r="Z2620" i="55"/>
  <c r="X2620" i="55"/>
  <c r="Z2618" i="55"/>
  <c r="X2618" i="55"/>
  <c r="Z2616" i="55"/>
  <c r="X2616" i="55"/>
  <c r="Z2612" i="55"/>
  <c r="X2612" i="55"/>
  <c r="Z2610" i="55"/>
  <c r="X2610" i="55"/>
  <c r="Z2608" i="55"/>
  <c r="X2608" i="55"/>
  <c r="Z2606" i="55"/>
  <c r="X2606" i="55"/>
  <c r="Z2604" i="55"/>
  <c r="X2604" i="55"/>
  <c r="Z2602" i="55"/>
  <c r="X2602" i="55"/>
  <c r="Z2600" i="55"/>
  <c r="X2600" i="55"/>
  <c r="Z2598" i="55"/>
  <c r="X2598" i="55"/>
  <c r="Z2596" i="55"/>
  <c r="X2596" i="55"/>
  <c r="Z2594" i="55"/>
  <c r="X2594" i="55"/>
  <c r="Z2592" i="55"/>
  <c r="X2592" i="55"/>
  <c r="Z2582" i="55"/>
  <c r="X2582" i="55"/>
  <c r="Z2580" i="55"/>
  <c r="X2580" i="55"/>
  <c r="Z2578" i="55"/>
  <c r="X2578" i="55"/>
  <c r="Z2576" i="55"/>
  <c r="X2576" i="55"/>
  <c r="Z2574" i="55"/>
  <c r="X2574" i="55"/>
  <c r="Z2572" i="55"/>
  <c r="X2572" i="55"/>
  <c r="Z2568" i="55"/>
  <c r="X2568" i="55"/>
  <c r="Z2564" i="55"/>
  <c r="X2564" i="55"/>
  <c r="Z2560" i="55"/>
  <c r="X2560" i="55"/>
  <c r="Z2558" i="55"/>
  <c r="X2558" i="55"/>
  <c r="Z2551" i="55"/>
  <c r="Z2556" i="55"/>
  <c r="X2556" i="55"/>
  <c r="Z2552" i="55"/>
  <c r="X2552" i="55"/>
  <c r="Z2548" i="55"/>
  <c r="X2031" i="55"/>
  <c r="Z628" i="55"/>
  <c r="AD628" i="55" s="1"/>
  <c r="Z636" i="55"/>
  <c r="AD636" i="55" s="1"/>
  <c r="Z606" i="55"/>
  <c r="AD606" i="55" s="1"/>
  <c r="Z304" i="55"/>
  <c r="AD304" i="55" s="1"/>
  <c r="Z803" i="55"/>
  <c r="AD803" i="55" s="1"/>
  <c r="Z443" i="55"/>
  <c r="AD443" i="55" s="1"/>
  <c r="Z128" i="55"/>
  <c r="AD128" i="55" s="1"/>
  <c r="Z635" i="55"/>
  <c r="Z634" i="55"/>
  <c r="AD634" i="55" s="1"/>
  <c r="Z797" i="55"/>
  <c r="AD797" i="55" s="1"/>
  <c r="Z110" i="55"/>
  <c r="AD110" i="55" s="1"/>
  <c r="Z156" i="55"/>
  <c r="AD156" i="55" s="1"/>
  <c r="Z212" i="55"/>
  <c r="AD212" i="55" s="1"/>
  <c r="Z575" i="55"/>
  <c r="Z583" i="55"/>
  <c r="AD583" i="55" s="1"/>
  <c r="Z848" i="55"/>
  <c r="AD848" i="55" s="1"/>
  <c r="Z194" i="55"/>
  <c r="AD194" i="55" s="1"/>
  <c r="Z202" i="55"/>
  <c r="AD202" i="55" s="1"/>
  <c r="Z226" i="55"/>
  <c r="AD226" i="55" s="1"/>
  <c r="Z157" i="55"/>
  <c r="AD157" i="55" s="1"/>
  <c r="Z165" i="55"/>
  <c r="AD165" i="55" s="1"/>
  <c r="Z108" i="55"/>
  <c r="AD108" i="55" s="1"/>
  <c r="Z136" i="55"/>
  <c r="AD136" i="55" s="1"/>
  <c r="Z760" i="55"/>
  <c r="AD760" i="55" s="1"/>
  <c r="Z792" i="55"/>
  <c r="AD792" i="55" s="1"/>
  <c r="Z298" i="55"/>
  <c r="AD298" i="55" s="1"/>
  <c r="Z338" i="55"/>
  <c r="AD338" i="55" s="1"/>
  <c r="Z433" i="55"/>
  <c r="AD433" i="55" s="1"/>
  <c r="Z781" i="55"/>
  <c r="AD781" i="55" s="1"/>
  <c r="Z470" i="55"/>
  <c r="AD470" i="55" s="1"/>
  <c r="Z173" i="55"/>
  <c r="AD173" i="55" s="1"/>
  <c r="Z714" i="55"/>
  <c r="AD714" i="55" s="1"/>
  <c r="Z753" i="55"/>
  <c r="AD753" i="55" s="1"/>
  <c r="Z518" i="55"/>
  <c r="AD518" i="55" s="1"/>
  <c r="Z153" i="55"/>
  <c r="AD153" i="55" s="1"/>
  <c r="Z213" i="55"/>
  <c r="AD213" i="55" s="1"/>
  <c r="Z225" i="55"/>
  <c r="AD225" i="55" s="1"/>
  <c r="Z483" i="55"/>
  <c r="AD483" i="55" s="1"/>
  <c r="Z784" i="55"/>
  <c r="AD784" i="55" s="1"/>
  <c r="Z782" i="55"/>
  <c r="AD782" i="55" s="1"/>
  <c r="Z326" i="55"/>
  <c r="AD326" i="55" s="1"/>
  <c r="Z329" i="55"/>
  <c r="AD329" i="55" s="1"/>
  <c r="Z263" i="55"/>
  <c r="AD263" i="55" s="1"/>
  <c r="Z731" i="55"/>
  <c r="Z726" i="55"/>
  <c r="AD726" i="55" s="1"/>
  <c r="Z269" i="55"/>
  <c r="AD269" i="55" s="1"/>
  <c r="Z435" i="55"/>
  <c r="AD435" i="55" s="1"/>
  <c r="Z769" i="55"/>
  <c r="AD769" i="55" s="1"/>
  <c r="Z14" i="55"/>
  <c r="AD14" i="55" s="1"/>
  <c r="Z114" i="55"/>
  <c r="AD114" i="55" s="1"/>
  <c r="Z850" i="55"/>
  <c r="AD850" i="55" s="1"/>
  <c r="Z579" i="55"/>
  <c r="Z64" i="55"/>
  <c r="AD64" i="55" s="1"/>
  <c r="Z32" i="55"/>
  <c r="AD32" i="55" s="1"/>
  <c r="Z112" i="55"/>
  <c r="AD112" i="55" s="1"/>
  <c r="Z801" i="55"/>
  <c r="AD801" i="55" s="1"/>
  <c r="Z713" i="55"/>
  <c r="AD713" i="55" s="1"/>
  <c r="Z35" i="55"/>
  <c r="AD35" i="55" s="1"/>
  <c r="Z109" i="55"/>
  <c r="AD109" i="55" s="1"/>
  <c r="Z203" i="55"/>
  <c r="Z611" i="55"/>
  <c r="Z116" i="55"/>
  <c r="AD116" i="55" s="1"/>
  <c r="Z48" i="55"/>
  <c r="AD48" i="55" s="1"/>
  <c r="Z31" i="55"/>
  <c r="Z11" i="55"/>
  <c r="Z36" i="55"/>
  <c r="AD36" i="55" s="1"/>
  <c r="X1224" i="55"/>
  <c r="Z476" i="55"/>
  <c r="AD476" i="55" s="1"/>
  <c r="X1119" i="55"/>
  <c r="X8" i="55"/>
  <c r="X1416" i="55"/>
  <c r="X1170" i="55"/>
  <c r="X1116" i="55"/>
  <c r="Z166" i="55"/>
  <c r="AD166" i="55" s="1"/>
  <c r="Z780" i="55"/>
  <c r="AD780" i="55" s="1"/>
  <c r="Z614" i="55"/>
  <c r="AD614" i="55" s="1"/>
  <c r="X1175" i="55"/>
  <c r="X1140" i="55"/>
  <c r="Z25" i="55"/>
  <c r="AD25" i="55" s="1"/>
  <c r="Z402" i="55"/>
  <c r="AD402" i="55" s="1"/>
  <c r="X1325" i="55"/>
  <c r="X785" i="55"/>
  <c r="Z785" i="55"/>
  <c r="AD785" i="55" s="1"/>
  <c r="X757" i="55"/>
  <c r="X617" i="55"/>
  <c r="Z617" i="55"/>
  <c r="AD617" i="55" s="1"/>
  <c r="X570" i="55"/>
  <c r="X397" i="55"/>
  <c r="Z397" i="55"/>
  <c r="AD397" i="55" s="1"/>
  <c r="X807" i="55"/>
  <c r="Z807" i="55"/>
  <c r="AD807" i="55" s="1"/>
  <c r="X799" i="55"/>
  <c r="X641" i="55"/>
  <c r="X285" i="55"/>
  <c r="Z285" i="55"/>
  <c r="AD285" i="55" s="1"/>
  <c r="Z281" i="55"/>
  <c r="AD281" i="55" s="1"/>
  <c r="Z799" i="55"/>
  <c r="AD799" i="55" s="1"/>
  <c r="C926" i="55"/>
  <c r="J926" i="55" s="1"/>
  <c r="Z1517" i="55"/>
  <c r="AD1517" i="55" s="1"/>
  <c r="X9415" i="55"/>
  <c r="Z9415" i="55"/>
  <c r="Z9410" i="55"/>
  <c r="X9410" i="55"/>
  <c r="X9407" i="55"/>
  <c r="Z9407" i="55"/>
  <c r="Z9358" i="55"/>
  <c r="X9358" i="55"/>
  <c r="X9163" i="55"/>
  <c r="Z9163" i="55"/>
  <c r="Z9108" i="55"/>
  <c r="X9108" i="55"/>
  <c r="X9103" i="55"/>
  <c r="Z9103" i="55"/>
  <c r="Z9090" i="55"/>
  <c r="X9090" i="55"/>
  <c r="Z9000" i="55"/>
  <c r="X9000" i="55"/>
  <c r="X8991" i="55"/>
  <c r="Z8991" i="55"/>
  <c r="Z7949" i="55"/>
  <c r="X7949" i="55"/>
  <c r="X7939" i="55"/>
  <c r="Z7939" i="55"/>
  <c r="X7920" i="55"/>
  <c r="Z7920" i="55"/>
  <c r="X7894" i="55"/>
  <c r="Z7894" i="55"/>
  <c r="Z7850" i="55"/>
  <c r="X7850" i="55"/>
  <c r="Z7821" i="55"/>
  <c r="X7821" i="55"/>
  <c r="X7811" i="55"/>
  <c r="Z7811" i="55"/>
  <c r="X7792" i="55"/>
  <c r="Z7792" i="55"/>
  <c r="X7766" i="55"/>
  <c r="Z7766" i="55"/>
  <c r="Z7722" i="55"/>
  <c r="X7722" i="55"/>
  <c r="Z7709" i="55"/>
  <c r="X7709" i="55"/>
  <c r="Z7701" i="55"/>
  <c r="X7701" i="55"/>
  <c r="X7697" i="55"/>
  <c r="Z7697" i="55"/>
  <c r="Z7693" i="55"/>
  <c r="X7693" i="55"/>
  <c r="X7689" i="55"/>
  <c r="Z7689" i="55"/>
  <c r="Z7685" i="55"/>
  <c r="X7685" i="55"/>
  <c r="X7681" i="55"/>
  <c r="Z7681" i="55"/>
  <c r="Z7677" i="55"/>
  <c r="X7677" i="55"/>
  <c r="X7673" i="55"/>
  <c r="Z7673" i="55"/>
  <c r="Z7669" i="55"/>
  <c r="X7669" i="55"/>
  <c r="X7665" i="55"/>
  <c r="Z7665" i="55"/>
  <c r="X7657" i="55"/>
  <c r="Z7657" i="55"/>
  <c r="Z7653" i="55"/>
  <c r="X7653" i="55"/>
  <c r="X7649" i="55"/>
  <c r="Z7649" i="55"/>
  <c r="Z7645" i="55"/>
  <c r="X7645" i="55"/>
  <c r="Z7637" i="55"/>
  <c r="X7637" i="55"/>
  <c r="X7633" i="55"/>
  <c r="Z7633" i="55"/>
  <c r="Z7629" i="55"/>
  <c r="X7629" i="55"/>
  <c r="X7625" i="55"/>
  <c r="Z7625" i="55"/>
  <c r="Z7621" i="55"/>
  <c r="X7621" i="55"/>
  <c r="X7617" i="55"/>
  <c r="Z7617" i="55"/>
  <c r="Z7613" i="55"/>
  <c r="X7613" i="55"/>
  <c r="X7609" i="55"/>
  <c r="Z7609" i="55"/>
  <c r="Z7605" i="55"/>
  <c r="X7605" i="55"/>
  <c r="X7601" i="55"/>
  <c r="Z7601" i="55"/>
  <c r="X7593" i="55"/>
  <c r="Z7593" i="55"/>
  <c r="Z7589" i="55"/>
  <c r="X7589" i="55"/>
  <c r="X7585" i="55"/>
  <c r="Z7585" i="55"/>
  <c r="Z7581" i="55"/>
  <c r="X7581" i="55"/>
  <c r="Z7573" i="55"/>
  <c r="X7573" i="55"/>
  <c r="X7569" i="55"/>
  <c r="Z7569" i="55"/>
  <c r="Z7565" i="55"/>
  <c r="X7565" i="55"/>
  <c r="X7561" i="55"/>
  <c r="Z7561" i="55"/>
  <c r="Z7557" i="55"/>
  <c r="X7557" i="55"/>
  <c r="X7553" i="55"/>
  <c r="Z7553" i="55"/>
  <c r="Z7549" i="55"/>
  <c r="X7549" i="55"/>
  <c r="X7545" i="55"/>
  <c r="Z7545" i="55"/>
  <c r="Z7541" i="55"/>
  <c r="X7541" i="55"/>
  <c r="X7537" i="55"/>
  <c r="Z7537" i="55"/>
  <c r="X7529" i="55"/>
  <c r="Z7529" i="55"/>
  <c r="Z7525" i="55"/>
  <c r="X7525" i="55"/>
  <c r="X7521" i="55"/>
  <c r="Z7521" i="55"/>
  <c r="Z7517" i="55"/>
  <c r="X7517" i="55"/>
  <c r="X7497" i="55"/>
  <c r="Z7497" i="55"/>
  <c r="Z7494" i="55"/>
  <c r="X7494" i="55"/>
  <c r="X7481" i="55"/>
  <c r="Z7481" i="55"/>
  <c r="X7465" i="55"/>
  <c r="Z7465" i="55"/>
  <c r="Z7462" i="55"/>
  <c r="X7462" i="55"/>
  <c r="X6344" i="55"/>
  <c r="Z6344" i="55"/>
  <c r="Z176" i="55"/>
  <c r="AD176" i="55" s="1"/>
  <c r="X2715" i="55"/>
  <c r="Z2715" i="55"/>
  <c r="Z2711" i="55"/>
  <c r="X2711" i="55"/>
  <c r="Z2707" i="55"/>
  <c r="X2707" i="55"/>
  <c r="X2699" i="55"/>
  <c r="Z2699" i="55"/>
  <c r="Z2695" i="55"/>
  <c r="X2695" i="55"/>
  <c r="Z2691" i="55"/>
  <c r="X2691" i="55"/>
  <c r="X2687" i="55"/>
  <c r="Z2687" i="55"/>
  <c r="X2683" i="55"/>
  <c r="Z2683" i="55"/>
  <c r="Z2675" i="55"/>
  <c r="X2675" i="55"/>
  <c r="X2671" i="55"/>
  <c r="Z2671" i="55"/>
  <c r="X2667" i="55"/>
  <c r="Z2667" i="55"/>
  <c r="Z2659" i="55"/>
  <c r="X2659" i="55"/>
  <c r="X2651" i="55"/>
  <c r="Z2651" i="55"/>
  <c r="Z2647" i="55"/>
  <c r="X2647" i="55"/>
  <c r="Z2643" i="55"/>
  <c r="X2643" i="55"/>
  <c r="X2635" i="55"/>
  <c r="Z2635" i="55"/>
  <c r="Z2631" i="55"/>
  <c r="X2631" i="55"/>
  <c r="X2627" i="55"/>
  <c r="Z2627" i="55"/>
  <c r="X2619" i="55"/>
  <c r="Z2619" i="55"/>
  <c r="Z2607" i="55"/>
  <c r="X2607" i="55"/>
  <c r="Z2599" i="55"/>
  <c r="X2599" i="55"/>
  <c r="X2595" i="55"/>
  <c r="Z2595" i="55"/>
  <c r="X2587" i="55"/>
  <c r="Z2587" i="55"/>
  <c r="Z2575" i="55"/>
  <c r="X2575" i="55"/>
  <c r="Z2567" i="55"/>
  <c r="X2567" i="55"/>
  <c r="X2563" i="55"/>
  <c r="Z2563" i="55"/>
  <c r="X2555" i="55"/>
  <c r="Z2555" i="55"/>
  <c r="Z2547" i="55"/>
  <c r="X2547" i="55"/>
  <c r="Z2543" i="55"/>
  <c r="X2543" i="55"/>
  <c r="X2539" i="55"/>
  <c r="Z2539" i="55"/>
  <c r="X2535" i="55"/>
  <c r="Z2535" i="55"/>
  <c r="X2527" i="55"/>
  <c r="X2519" i="55"/>
  <c r="Z2519" i="55"/>
  <c r="Z2515" i="55"/>
  <c r="X2515" i="55"/>
  <c r="Z2511" i="55"/>
  <c r="X2511" i="55"/>
  <c r="X2503" i="55"/>
  <c r="Z2503" i="55"/>
  <c r="Z2499" i="55"/>
  <c r="X2499" i="55"/>
  <c r="Z2495" i="55"/>
  <c r="X2495" i="55"/>
  <c r="X2491" i="55"/>
  <c r="Z2491" i="55"/>
  <c r="X2487" i="55"/>
  <c r="Z2487" i="55"/>
  <c r="Z2483" i="55"/>
  <c r="X2483" i="55"/>
  <c r="Z2479" i="55"/>
  <c r="X2479" i="55"/>
  <c r="X2475" i="55"/>
  <c r="Z2475" i="55"/>
  <c r="X2471" i="55"/>
  <c r="Z2471" i="55"/>
  <c r="Z2463" i="55"/>
  <c r="X2463" i="55"/>
  <c r="X2459" i="55"/>
  <c r="Z2459" i="55"/>
  <c r="X2455" i="55"/>
  <c r="Z2455" i="55"/>
  <c r="Z2451" i="55"/>
  <c r="X2451" i="55"/>
  <c r="Z2447" i="55"/>
  <c r="X2447" i="55"/>
  <c r="X2439" i="55"/>
  <c r="Z2439" i="55"/>
  <c r="Z2435" i="55"/>
  <c r="X2435" i="55"/>
  <c r="Z2431" i="55"/>
  <c r="X2431" i="55"/>
  <c r="X2427" i="55"/>
  <c r="Z2427" i="55"/>
  <c r="X2423" i="55"/>
  <c r="Z2423" i="55"/>
  <c r="Z2419" i="55"/>
  <c r="X2419" i="55"/>
  <c r="Z2415" i="55"/>
  <c r="X2415" i="55"/>
  <c r="X2411" i="55"/>
  <c r="Z2411" i="55"/>
  <c r="X2407" i="55"/>
  <c r="Z2407" i="55"/>
  <c r="Z2399" i="55"/>
  <c r="X2399" i="55"/>
  <c r="X2395" i="55"/>
  <c r="Z2395" i="55"/>
  <c r="X2391" i="55"/>
  <c r="Z2391" i="55"/>
  <c r="Z2387" i="55"/>
  <c r="X2387" i="55"/>
  <c r="Z2383" i="55"/>
  <c r="X2383" i="55"/>
  <c r="X2375" i="55"/>
  <c r="Z2375" i="55"/>
  <c r="Z2371" i="55"/>
  <c r="X2371" i="55"/>
  <c r="Z2367" i="55"/>
  <c r="X2367" i="55"/>
  <c r="X2363" i="55"/>
  <c r="Z2363" i="55"/>
  <c r="X2359" i="55"/>
  <c r="Z2359" i="55"/>
  <c r="Z2355" i="55"/>
  <c r="X2355" i="55"/>
  <c r="Z2351" i="55"/>
  <c r="X2343" i="55"/>
  <c r="Z2343" i="55"/>
  <c r="Z2335" i="55"/>
  <c r="X2335" i="55"/>
  <c r="X2331" i="55"/>
  <c r="Z2331" i="55"/>
  <c r="X2327" i="55"/>
  <c r="Z2327" i="55"/>
  <c r="Z2323" i="55"/>
  <c r="X2323" i="55"/>
  <c r="Z2319" i="55"/>
  <c r="X2319" i="55"/>
  <c r="X2311" i="55"/>
  <c r="Z2311" i="55"/>
  <c r="Z2307" i="55"/>
  <c r="X2307" i="55"/>
  <c r="Z2303" i="55"/>
  <c r="X2303" i="55"/>
  <c r="X2299" i="55"/>
  <c r="Z2299" i="55"/>
  <c r="X2295" i="55"/>
  <c r="Z2295" i="55"/>
  <c r="Z2291" i="55"/>
  <c r="X2291" i="55"/>
  <c r="Z2287" i="55"/>
  <c r="X2287" i="55"/>
  <c r="X2283" i="55"/>
  <c r="Z2283" i="55"/>
  <c r="X2279" i="55"/>
  <c r="Z2279" i="55"/>
  <c r="Z2271" i="55"/>
  <c r="X2271" i="55"/>
  <c r="X2267" i="55"/>
  <c r="Z2267" i="55"/>
  <c r="X2263" i="55"/>
  <c r="Z2263" i="55"/>
  <c r="Z2259" i="55"/>
  <c r="X2259" i="55"/>
  <c r="Z2255" i="55"/>
  <c r="X2255" i="55"/>
  <c r="X2247" i="55"/>
  <c r="Z2247" i="55"/>
  <c r="Z2243" i="55"/>
  <c r="X2243" i="55"/>
  <c r="Z2239" i="55"/>
  <c r="X2239" i="55"/>
  <c r="X2235" i="55"/>
  <c r="Z2235" i="55"/>
  <c r="X2231" i="55"/>
  <c r="Z2231" i="55"/>
  <c r="Z2227" i="55"/>
  <c r="X2227" i="55"/>
  <c r="Z2223" i="55"/>
  <c r="X2223" i="55"/>
  <c r="X2219" i="55"/>
  <c r="Z2219" i="55"/>
  <c r="X2215" i="55"/>
  <c r="Z2215" i="55"/>
  <c r="Z2207" i="55"/>
  <c r="X2207" i="55"/>
  <c r="X2203" i="55"/>
  <c r="Z2203" i="55"/>
  <c r="X2199" i="55"/>
  <c r="Z2199" i="55"/>
  <c r="Z2191" i="55"/>
  <c r="X2191" i="55"/>
  <c r="Z2183" i="55"/>
  <c r="X2183" i="55"/>
  <c r="Z2175" i="55"/>
  <c r="X2175" i="55"/>
  <c r="Z2167" i="55"/>
  <c r="X2167" i="55"/>
  <c r="Z2159" i="55"/>
  <c r="X2159" i="55"/>
  <c r="Z2151" i="55"/>
  <c r="X2151" i="55"/>
  <c r="Z2143" i="55"/>
  <c r="X2143" i="55"/>
  <c r="Z2135" i="55"/>
  <c r="X2135" i="55"/>
  <c r="Z2127" i="55"/>
  <c r="X2127" i="55"/>
  <c r="Z2119" i="55"/>
  <c r="X2119" i="55"/>
  <c r="Z2111" i="55"/>
  <c r="X2111" i="55"/>
  <c r="Z2103" i="55"/>
  <c r="X2103" i="55"/>
  <c r="Z2095" i="55"/>
  <c r="X2095" i="55"/>
  <c r="Z2087" i="55"/>
  <c r="X2087" i="55"/>
  <c r="Z2079" i="55"/>
  <c r="X2079" i="55"/>
  <c r="Z2071" i="55"/>
  <c r="X2071" i="55"/>
  <c r="Z2063" i="55"/>
  <c r="X2063" i="55"/>
  <c r="Z2055" i="55"/>
  <c r="X2055" i="55"/>
  <c r="Z2047" i="55"/>
  <c r="X2047" i="55"/>
  <c r="Z2039" i="55"/>
  <c r="X2039" i="55"/>
  <c r="Z1960" i="55"/>
  <c r="X1960" i="55"/>
  <c r="Z1956" i="55"/>
  <c r="X1956" i="55"/>
  <c r="X1952" i="55"/>
  <c r="Z1952" i="55"/>
  <c r="X1948" i="55"/>
  <c r="Z1948" i="55"/>
  <c r="Z1940" i="55"/>
  <c r="X1940" i="55"/>
  <c r="X1936" i="55"/>
  <c r="Z1936" i="55"/>
  <c r="X1932" i="55"/>
  <c r="Z1932" i="55"/>
  <c r="Z1928" i="55"/>
  <c r="X1928" i="55"/>
  <c r="Z1924" i="55"/>
  <c r="X1924" i="55"/>
  <c r="X1916" i="55"/>
  <c r="Z1916" i="55"/>
  <c r="Z1912" i="55"/>
  <c r="X1912" i="55"/>
  <c r="Z1908" i="55"/>
  <c r="X1908" i="55"/>
  <c r="X1904" i="55"/>
  <c r="Z1904" i="55"/>
  <c r="X1900" i="55"/>
  <c r="Z1900" i="55"/>
  <c r="Z1896" i="55"/>
  <c r="X1896" i="55"/>
  <c r="Z1892" i="55"/>
  <c r="X1892" i="55"/>
  <c r="X1888" i="55"/>
  <c r="Z1888" i="55"/>
  <c r="X1884" i="55"/>
  <c r="Z1884" i="55"/>
  <c r="Z1876" i="55"/>
  <c r="X1876" i="55"/>
  <c r="X1872" i="55"/>
  <c r="Z1872" i="55"/>
  <c r="X1868" i="55"/>
  <c r="Z1868" i="55"/>
  <c r="Z1864" i="55"/>
  <c r="X1864" i="55"/>
  <c r="Z1860" i="55"/>
  <c r="X1860" i="55"/>
  <c r="X1852" i="55"/>
  <c r="Z1852" i="55"/>
  <c r="Z1848" i="55"/>
  <c r="X1848" i="55"/>
  <c r="Z1844" i="55"/>
  <c r="X1844" i="55"/>
  <c r="X1840" i="55"/>
  <c r="Z1840" i="55"/>
  <c r="X1836" i="55"/>
  <c r="Z1836" i="55"/>
  <c r="Z1832" i="55"/>
  <c r="X1832" i="55"/>
  <c r="Z1828" i="55"/>
  <c r="X1828" i="55"/>
  <c r="X1824" i="55"/>
  <c r="Z1824" i="55"/>
  <c r="Z1812" i="55"/>
  <c r="X1812" i="55"/>
  <c r="X1804" i="55"/>
  <c r="Z1804" i="55"/>
  <c r="Z1800" i="55"/>
  <c r="X1800" i="55"/>
  <c r="Z1796" i="55"/>
  <c r="AD1800" i="55" s="1"/>
  <c r="X1796" i="55"/>
  <c r="X1788" i="55"/>
  <c r="Z1788" i="55"/>
  <c r="AD1792" i="55" s="1"/>
  <c r="Z1784" i="55"/>
  <c r="AD1788" i="55" s="1"/>
  <c r="X1784" i="55"/>
  <c r="Z1780" i="55"/>
  <c r="AD1784" i="55" s="1"/>
  <c r="X1780" i="55"/>
  <c r="X1776" i="55"/>
  <c r="Z1776" i="55"/>
  <c r="AD1780" i="55" s="1"/>
  <c r="X1772" i="55"/>
  <c r="Z1772" i="55"/>
  <c r="AD1776" i="55" s="1"/>
  <c r="Z521" i="55"/>
  <c r="AD521" i="55" s="1"/>
  <c r="Z608" i="55"/>
  <c r="AD608" i="55" s="1"/>
  <c r="X7751" i="55"/>
  <c r="X7510" i="55"/>
  <c r="X7533" i="55"/>
  <c r="Z7705" i="55"/>
  <c r="Z90" i="55"/>
  <c r="AD90" i="55" s="1"/>
  <c r="Z257" i="55"/>
  <c r="AD257" i="55" s="1"/>
  <c r="Z789" i="55"/>
  <c r="AD789" i="55" s="1"/>
  <c r="Z849" i="55"/>
  <c r="AD849" i="55" s="1"/>
  <c r="Z641" i="55"/>
  <c r="AD641" i="55" s="1"/>
  <c r="Z570" i="55"/>
  <c r="AD570" i="55" s="1"/>
  <c r="Z587" i="55"/>
  <c r="Z756" i="55"/>
  <c r="AD756" i="55" s="1"/>
  <c r="Z802" i="55"/>
  <c r="AD802" i="55" s="1"/>
  <c r="Z730" i="55"/>
  <c r="AD730" i="55" s="1"/>
  <c r="Z749" i="55"/>
  <c r="AD749" i="55" s="1"/>
  <c r="Z14094" i="55"/>
  <c r="X14094" i="55"/>
  <c r="X14083" i="55"/>
  <c r="X14078" i="55"/>
  <c r="Z14078" i="55"/>
  <c r="Z14065" i="55"/>
  <c r="X14062" i="55"/>
  <c r="Z14062" i="55"/>
  <c r="Z14023" i="55"/>
  <c r="X14023" i="55"/>
  <c r="X14020" i="55"/>
  <c r="Z13981" i="55"/>
  <c r="X13981" i="55"/>
  <c r="Z13954" i="55"/>
  <c r="X13954" i="55"/>
  <c r="Z13941" i="55"/>
  <c r="X13941" i="55"/>
  <c r="X13936" i="55"/>
  <c r="Z13936" i="55"/>
  <c r="X13907" i="55"/>
  <c r="Z13907" i="55"/>
  <c r="Z13882" i="55"/>
  <c r="X13784" i="55"/>
  <c r="Z13784" i="55"/>
  <c r="Z13762" i="55"/>
  <c r="X13762" i="55"/>
  <c r="X13751" i="55"/>
  <c r="Z13733" i="55"/>
  <c r="X13733" i="55"/>
  <c r="Z13730" i="55"/>
  <c r="X13730" i="55"/>
  <c r="X13689" i="55"/>
  <c r="Z13677" i="55"/>
  <c r="X13677" i="55"/>
  <c r="Z13672" i="55"/>
  <c r="X13672" i="55"/>
  <c r="X13655" i="55"/>
  <c r="Z13625" i="55"/>
  <c r="X13625" i="55"/>
  <c r="X13591" i="55"/>
  <c r="Z13582" i="55"/>
  <c r="X13582" i="55"/>
  <c r="X13549" i="55"/>
  <c r="Z13549" i="55"/>
  <c r="Z13546" i="55"/>
  <c r="X13546" i="55"/>
  <c r="X13519" i="55"/>
  <c r="Z13506" i="55"/>
  <c r="X13506" i="55"/>
  <c r="X13487" i="55"/>
  <c r="Z13450" i="55"/>
  <c r="X13450" i="55"/>
  <c r="X13419" i="55"/>
  <c r="X13416" i="55"/>
  <c r="Z13416" i="55"/>
  <c r="X13392" i="55"/>
  <c r="Z13392" i="55"/>
  <c r="X13387" i="55"/>
  <c r="Z13387" i="55"/>
  <c r="X13370" i="55"/>
  <c r="Z13370" i="55"/>
  <c r="Z13336" i="55"/>
  <c r="X13336" i="55"/>
  <c r="Z13333" i="55"/>
  <c r="X13333" i="55"/>
  <c r="Z13299" i="55"/>
  <c r="X13299" i="55"/>
  <c r="X13294" i="55"/>
  <c r="Z13294" i="55"/>
  <c r="X13289" i="55"/>
  <c r="Z13289" i="55"/>
  <c r="X13277" i="55"/>
  <c r="Z13277" i="55"/>
  <c r="Z13259" i="55"/>
  <c r="X13259" i="55"/>
  <c r="X13250" i="55"/>
  <c r="Z13250" i="55"/>
  <c r="X13234" i="55"/>
  <c r="X13231" i="55"/>
  <c r="X13228" i="55"/>
  <c r="Z13228" i="55"/>
  <c r="Z13204" i="55"/>
  <c r="X13204" i="55"/>
  <c r="X13180" i="55"/>
  <c r="Z13180" i="55"/>
  <c r="Z13165" i="55"/>
  <c r="X13165" i="55"/>
  <c r="X13160" i="55"/>
  <c r="Z13160" i="55"/>
  <c r="Z13153" i="55"/>
  <c r="X13153" i="55"/>
  <c r="Z13145" i="55"/>
  <c r="X13145" i="55"/>
  <c r="X13142" i="55"/>
  <c r="Z13142" i="55"/>
  <c r="X13125" i="55"/>
  <c r="Z13125" i="55"/>
  <c r="X13093" i="55"/>
  <c r="Z13093" i="55"/>
  <c r="X13079" i="55"/>
  <c r="Z13074" i="55"/>
  <c r="X13074" i="55"/>
  <c r="X13067" i="55"/>
  <c r="Z13067" i="55"/>
  <c r="X13062" i="55"/>
  <c r="Z13062" i="55"/>
  <c r="Z13041" i="55"/>
  <c r="X13041" i="55"/>
  <c r="X13030" i="55"/>
  <c r="Z13030" i="55"/>
  <c r="X12989" i="55"/>
  <c r="Z12989" i="55"/>
  <c r="X12984" i="55"/>
  <c r="Z12984" i="55"/>
  <c r="Z12877" i="55"/>
  <c r="X12877" i="55"/>
  <c r="X10892" i="55"/>
  <c r="Z10892" i="55"/>
  <c r="X10879" i="55"/>
  <c r="Z10879" i="55"/>
  <c r="Z10872" i="55"/>
  <c r="X10872" i="55"/>
  <c r="Z10830" i="55"/>
  <c r="X10830" i="55"/>
  <c r="X10817" i="55"/>
  <c r="Z10817" i="55"/>
  <c r="Z10803" i="55"/>
  <c r="X10803" i="55"/>
  <c r="X10751" i="55"/>
  <c r="Z10751" i="55"/>
  <c r="Z10744" i="55"/>
  <c r="X10744" i="55"/>
  <c r="X10741" i="55"/>
  <c r="Z10741" i="55"/>
  <c r="Z10702" i="55"/>
  <c r="X10702" i="55"/>
  <c r="X10689" i="55"/>
  <c r="Z10689" i="55"/>
  <c r="Z10675" i="55"/>
  <c r="X10675" i="55"/>
  <c r="X10636" i="55"/>
  <c r="Z10636" i="55"/>
  <c r="X10623" i="55"/>
  <c r="Z10623" i="55"/>
  <c r="Z10616" i="55"/>
  <c r="X10616" i="55"/>
  <c r="Z10574" i="55"/>
  <c r="X10574" i="55"/>
  <c r="X10561" i="55"/>
  <c r="Z10561" i="55"/>
  <c r="Z10547" i="55"/>
  <c r="X10547" i="55"/>
  <c r="X10495" i="55"/>
  <c r="Z10495" i="55"/>
  <c r="Z10488" i="55"/>
  <c r="X10488" i="55"/>
  <c r="X10485" i="55"/>
  <c r="Z10485" i="55"/>
  <c r="Z10446" i="55"/>
  <c r="X10446" i="55"/>
  <c r="X10433" i="55"/>
  <c r="Z10433" i="55"/>
  <c r="Z10419" i="55"/>
  <c r="X10419" i="55"/>
  <c r="X10380" i="55"/>
  <c r="Z10380" i="55"/>
  <c r="X10367" i="55"/>
  <c r="Z10367" i="55"/>
  <c r="Z10360" i="55"/>
  <c r="X10360" i="55"/>
  <c r="Z10318" i="55"/>
  <c r="X10318" i="55"/>
  <c r="X10305" i="55"/>
  <c r="Z10305" i="55"/>
  <c r="Z10291" i="55"/>
  <c r="X10291" i="55"/>
  <c r="X10239" i="55"/>
  <c r="Z10239" i="55"/>
  <c r="Z10232" i="55"/>
  <c r="X10232" i="55"/>
  <c r="X10229" i="55"/>
  <c r="Z10229" i="55"/>
  <c r="Z9506" i="55"/>
  <c r="X9506" i="55"/>
  <c r="Z9490" i="55"/>
  <c r="X9490" i="55"/>
  <c r="X9487" i="55"/>
  <c r="Z9487" i="55"/>
  <c r="Z9473" i="55"/>
  <c r="X9473" i="55"/>
  <c r="Z2838" i="55"/>
  <c r="X2838" i="55"/>
  <c r="X7879" i="55"/>
  <c r="Z7577" i="55"/>
  <c r="X7661" i="55"/>
  <c r="Z757" i="55"/>
  <c r="AD757" i="55" s="1"/>
  <c r="Z186" i="55"/>
  <c r="AD186" i="55" s="1"/>
  <c r="Z764" i="55"/>
  <c r="AD764" i="55" s="1"/>
  <c r="Z1522" i="55"/>
  <c r="AD1522" i="55" s="1"/>
  <c r="X2806" i="55"/>
  <c r="X13007" i="55"/>
  <c r="X13764" i="55"/>
  <c r="Z5848" i="55"/>
  <c r="X5848" i="55"/>
  <c r="X5844" i="55"/>
  <c r="Z5844" i="55"/>
  <c r="Z124" i="55"/>
  <c r="AD124" i="55" s="1"/>
  <c r="Z204" i="55"/>
  <c r="AD204" i="55" s="1"/>
  <c r="Z211" i="55"/>
  <c r="AD211" i="55" s="1"/>
  <c r="Z14102" i="55"/>
  <c r="X14102" i="55"/>
  <c r="Z14032" i="55"/>
  <c r="X14032" i="55"/>
  <c r="Z14004" i="55"/>
  <c r="X14004" i="55"/>
  <c r="X13973" i="55"/>
  <c r="Z13973" i="55"/>
  <c r="Z13925" i="55"/>
  <c r="X13925" i="55"/>
  <c r="X13920" i="55"/>
  <c r="Z13914" i="55"/>
  <c r="X13914" i="55"/>
  <c r="X13911" i="55"/>
  <c r="Z13911" i="55"/>
  <c r="X13898" i="55"/>
  <c r="Z13898" i="55"/>
  <c r="Z13865" i="55"/>
  <c r="Z13841" i="55"/>
  <c r="X13841" i="55"/>
  <c r="X13827" i="55"/>
  <c r="Z13804" i="55"/>
  <c r="X13804" i="55"/>
  <c r="Z13791" i="55"/>
  <c r="X13791" i="55"/>
  <c r="X13758" i="55"/>
  <c r="Z13758" i="55"/>
  <c r="X13726" i="55"/>
  <c r="Z13726" i="55"/>
  <c r="X13711" i="55"/>
  <c r="Z13691" i="55"/>
  <c r="Z13637" i="55"/>
  <c r="X13637" i="55"/>
  <c r="Z13573" i="55"/>
  <c r="X13573" i="55"/>
  <c r="Z13553" i="55"/>
  <c r="X13553" i="55"/>
  <c r="Z13537" i="55"/>
  <c r="X13537" i="55"/>
  <c r="X13532" i="55"/>
  <c r="Z13532" i="55"/>
  <c r="Z13526" i="55"/>
  <c r="X13526" i="55"/>
  <c r="Z13472" i="55"/>
  <c r="X13472" i="55"/>
  <c r="Z13456" i="55"/>
  <c r="X13456" i="55"/>
  <c r="X13423" i="55"/>
  <c r="Z13399" i="55"/>
  <c r="X13399" i="55"/>
  <c r="Z13350" i="55"/>
  <c r="X13350" i="55"/>
  <c r="Z13321" i="55"/>
  <c r="X13321" i="55"/>
  <c r="X13257" i="55"/>
  <c r="Z13257" i="55"/>
  <c r="Z13254" i="55"/>
  <c r="X13254" i="55"/>
  <c r="X13224" i="55"/>
  <c r="Z13224" i="55"/>
  <c r="Z13216" i="55"/>
  <c r="X13216" i="55"/>
  <c r="X13200" i="55"/>
  <c r="Z13133" i="55"/>
  <c r="X13133" i="55"/>
  <c r="X13119" i="55"/>
  <c r="Z13113" i="55"/>
  <c r="X13113" i="55"/>
  <c r="Z13097" i="55"/>
  <c r="X13097" i="55"/>
  <c r="Z13081" i="55"/>
  <c r="Z13058" i="55"/>
  <c r="X13058" i="55"/>
  <c r="Z13053" i="55"/>
  <c r="Z12996" i="55"/>
  <c r="Z12961" i="55"/>
  <c r="X12961" i="55"/>
  <c r="X12958" i="55"/>
  <c r="Z12958" i="55"/>
  <c r="Z12952" i="55"/>
  <c r="X12952" i="55"/>
  <c r="Z12936" i="55"/>
  <c r="X12936" i="55"/>
  <c r="Z12931" i="55"/>
  <c r="X12931" i="55"/>
  <c r="X12926" i="55"/>
  <c r="Z12926" i="55"/>
  <c r="Z12889" i="55"/>
  <c r="X12889" i="55"/>
  <c r="X12862" i="55"/>
  <c r="Z12862" i="55"/>
  <c r="X10881" i="55"/>
  <c r="Z10881" i="55"/>
  <c r="Z10867" i="55"/>
  <c r="X10867" i="55"/>
  <c r="X10815" i="55"/>
  <c r="Z10815" i="55"/>
  <c r="Z10808" i="55"/>
  <c r="X10808" i="55"/>
  <c r="Z10766" i="55"/>
  <c r="X10766" i="55"/>
  <c r="X10753" i="55"/>
  <c r="Z10753" i="55"/>
  <c r="Z10739" i="55"/>
  <c r="X10739" i="55"/>
  <c r="X10687" i="55"/>
  <c r="Z10687" i="55"/>
  <c r="Z10680" i="55"/>
  <c r="X10680" i="55"/>
  <c r="Z10638" i="55"/>
  <c r="X10638" i="55"/>
  <c r="X10625" i="55"/>
  <c r="Z10611" i="55"/>
  <c r="X10611" i="55"/>
  <c r="X10559" i="55"/>
  <c r="Z10559" i="55"/>
  <c r="Z10552" i="55"/>
  <c r="X10552" i="55"/>
  <c r="Z10510" i="55"/>
  <c r="X10510" i="55"/>
  <c r="X10497" i="55"/>
  <c r="Z10497" i="55"/>
  <c r="Z10483" i="55"/>
  <c r="X10483" i="55"/>
  <c r="X10431" i="55"/>
  <c r="Z10431" i="55"/>
  <c r="Z10424" i="55"/>
  <c r="X10424" i="55"/>
  <c r="Z10382" i="55"/>
  <c r="X10382" i="55"/>
  <c r="Z10369" i="55"/>
  <c r="Z10355" i="55"/>
  <c r="X10355" i="55"/>
  <c r="X10303" i="55"/>
  <c r="Z10303" i="55"/>
  <c r="Z10296" i="55"/>
  <c r="X10296" i="55"/>
  <c r="Z10254" i="55"/>
  <c r="X10254" i="55"/>
  <c r="X10241" i="55"/>
  <c r="Z10241" i="55"/>
  <c r="Z10227" i="55"/>
  <c r="X10227" i="55"/>
  <c r="Z9460" i="55"/>
  <c r="X9460" i="55"/>
  <c r="Z9457" i="55"/>
  <c r="X9457" i="55"/>
  <c r="Z9428" i="55"/>
  <c r="X9428" i="55"/>
  <c r="X9403" i="55"/>
  <c r="Z9403" i="55"/>
  <c r="Z9398" i="55"/>
  <c r="X9398" i="55"/>
  <c r="Z9362" i="55"/>
  <c r="X9362" i="55"/>
  <c r="Z9172" i="55"/>
  <c r="X9172" i="55"/>
  <c r="X9167" i="55"/>
  <c r="Z9167" i="55"/>
  <c r="Z9154" i="55"/>
  <c r="X9154" i="55"/>
  <c r="X9099" i="55"/>
  <c r="Z9099" i="55"/>
  <c r="Z9011" i="55"/>
  <c r="X9011" i="55"/>
  <c r="Z9006" i="55"/>
  <c r="X9006" i="55"/>
  <c r="X8987" i="55"/>
  <c r="Z8987" i="55"/>
  <c r="Z8982" i="55"/>
  <c r="X8982" i="55"/>
  <c r="Z8962" i="55"/>
  <c r="X8962" i="55"/>
  <c r="Z7969" i="55"/>
  <c r="X7969" i="55"/>
  <c r="X7958" i="55"/>
  <c r="Z7958" i="55"/>
  <c r="Z7943" i="55"/>
  <c r="X7943" i="55"/>
  <c r="Z7924" i="55"/>
  <c r="X7924" i="55"/>
  <c r="Z7885" i="55"/>
  <c r="X7885" i="55"/>
  <c r="X7875" i="55"/>
  <c r="Z7875" i="55"/>
  <c r="X7856" i="55"/>
  <c r="Z7856" i="55"/>
  <c r="Z7841" i="55"/>
  <c r="X7841" i="55"/>
  <c r="X7830" i="55"/>
  <c r="Z7830" i="55"/>
  <c r="Z7815" i="55"/>
  <c r="X7815" i="55"/>
  <c r="Z7796" i="55"/>
  <c r="X7796" i="55"/>
  <c r="Z7757" i="55"/>
  <c r="X7757" i="55"/>
  <c r="X7747" i="55"/>
  <c r="Z7747" i="55"/>
  <c r="X7728" i="55"/>
  <c r="Z7728" i="55"/>
  <c r="Z7713" i="55"/>
  <c r="X7713" i="55"/>
  <c r="X7707" i="55"/>
  <c r="Z7707" i="55"/>
  <c r="Z7695" i="55"/>
  <c r="X7695" i="55"/>
  <c r="X7691" i="55"/>
  <c r="Z7691" i="55"/>
  <c r="Z7679" i="55"/>
  <c r="X7679" i="55"/>
  <c r="X7675" i="55"/>
  <c r="Z7675" i="55"/>
  <c r="Z7663" i="55"/>
  <c r="X7663" i="55"/>
  <c r="X7659" i="55"/>
  <c r="Z7659" i="55"/>
  <c r="Z7647" i="55"/>
  <c r="X7647" i="55"/>
  <c r="X7643" i="55"/>
  <c r="Z7643" i="55"/>
  <c r="Z7631" i="55"/>
  <c r="X7631" i="55"/>
  <c r="X7627" i="55"/>
  <c r="Z7627" i="55"/>
  <c r="Z7615" i="55"/>
  <c r="X7615" i="55"/>
  <c r="X7611" i="55"/>
  <c r="Z7611" i="55"/>
  <c r="Z7599" i="55"/>
  <c r="X7599" i="55"/>
  <c r="X7595" i="55"/>
  <c r="Z7595" i="55"/>
  <c r="Z7583" i="55"/>
  <c r="X7583" i="55"/>
  <c r="X7579" i="55"/>
  <c r="Z7579" i="55"/>
  <c r="Z7567" i="55"/>
  <c r="X7567" i="55"/>
  <c r="X7563" i="55"/>
  <c r="Z7563" i="55"/>
  <c r="Z7551" i="55"/>
  <c r="X7551" i="55"/>
  <c r="X7547" i="55"/>
  <c r="Z7547" i="55"/>
  <c r="Z7535" i="55"/>
  <c r="X7535" i="55"/>
  <c r="X7531" i="55"/>
  <c r="Z7531" i="55"/>
  <c r="Z7519" i="55"/>
  <c r="X7519" i="55"/>
  <c r="X7515" i="55"/>
  <c r="Z7515" i="55"/>
  <c r="X7505" i="55"/>
  <c r="Z7505" i="55"/>
  <c r="X7489" i="55"/>
  <c r="Z7489" i="55"/>
  <c r="X7473" i="55"/>
  <c r="Z7473" i="55"/>
  <c r="X5071" i="55"/>
  <c r="Z5071" i="55"/>
  <c r="Z5001" i="55"/>
  <c r="X5001" i="55"/>
  <c r="Z4990" i="55"/>
  <c r="X4990" i="55"/>
  <c r="X4981" i="55"/>
  <c r="Z4981" i="55"/>
  <c r="Z4976" i="55"/>
  <c r="X4976" i="55"/>
  <c r="X4941" i="55"/>
  <c r="Z4941" i="55"/>
  <c r="Z4922" i="55"/>
  <c r="X4922" i="55"/>
  <c r="X3427" i="55"/>
  <c r="Z3427" i="55"/>
  <c r="X1526" i="55"/>
  <c r="Z1526" i="55"/>
  <c r="AD1526" i="55" s="1"/>
  <c r="X1518" i="55"/>
  <c r="Z1518" i="55"/>
  <c r="AD1518" i="55" s="1"/>
  <c r="X1352" i="55"/>
  <c r="X1278" i="55"/>
  <c r="X1205" i="55"/>
  <c r="X1193" i="55"/>
  <c r="X1099" i="55"/>
  <c r="X231" i="55"/>
  <c r="X179" i="55"/>
  <c r="Z179" i="55"/>
  <c r="AD179" i="55" s="1"/>
  <c r="Z163" i="55"/>
  <c r="AD163" i="55" s="1"/>
  <c r="X163" i="55"/>
  <c r="X14107" i="55"/>
  <c r="Z14051" i="55"/>
  <c r="X14051" i="55"/>
  <c r="Z14046" i="55"/>
  <c r="X14046" i="55"/>
  <c r="Z14029" i="55"/>
  <c r="Z13970" i="55"/>
  <c r="X13970" i="55"/>
  <c r="X13875" i="55"/>
  <c r="Z13875" i="55"/>
  <c r="X13856" i="55"/>
  <c r="Z13856" i="55"/>
  <c r="X13811" i="55"/>
  <c r="Z13811" i="55"/>
  <c r="X13768" i="55"/>
  <c r="Z13768" i="55"/>
  <c r="X13755" i="55"/>
  <c r="Z13628" i="55"/>
  <c r="X13628" i="55"/>
  <c r="Z13618" i="55"/>
  <c r="X13618" i="55"/>
  <c r="Z13580" i="55"/>
  <c r="X13580" i="55"/>
  <c r="X13575" i="55"/>
  <c r="Z13575" i="55"/>
  <c r="Z13565" i="55"/>
  <c r="X13565" i="55"/>
  <c r="X13509" i="55"/>
  <c r="Z13509" i="55"/>
  <c r="Z13491" i="55"/>
  <c r="X13491" i="55"/>
  <c r="Z13409" i="55"/>
  <c r="X13409" i="55"/>
  <c r="X13342" i="55"/>
  <c r="Z13342" i="55"/>
  <c r="X13307" i="55"/>
  <c r="Z13307" i="55"/>
  <c r="X13302" i="55"/>
  <c r="Z13302" i="55"/>
  <c r="X13207" i="55"/>
  <c r="Z13207" i="55"/>
  <c r="Z13157" i="55"/>
  <c r="X13157" i="55"/>
  <c r="X13088" i="55"/>
  <c r="Z13088" i="55"/>
  <c r="Z13077" i="55"/>
  <c r="X13077" i="55"/>
  <c r="X13044" i="55"/>
  <c r="Z13044" i="55"/>
  <c r="Z12998" i="55"/>
  <c r="X12998" i="55"/>
  <c r="X12908" i="55"/>
  <c r="Z12908" i="55"/>
  <c r="X12892" i="55"/>
  <c r="X12880" i="55"/>
  <c r="Z12880" i="55"/>
  <c r="Z10862" i="55"/>
  <c r="X10862" i="55"/>
  <c r="X10849" i="55"/>
  <c r="Z10849" i="55"/>
  <c r="X10842" i="55"/>
  <c r="Z10842" i="55"/>
  <c r="Z10835" i="55"/>
  <c r="X10835" i="55"/>
  <c r="Z10776" i="55"/>
  <c r="X10776" i="55"/>
  <c r="Z10734" i="55"/>
  <c r="X10734" i="55"/>
  <c r="X10721" i="55"/>
  <c r="Z10721" i="55"/>
  <c r="X10714" i="55"/>
  <c r="Z10714" i="55"/>
  <c r="Z10707" i="55"/>
  <c r="X10707" i="55"/>
  <c r="Z10648" i="55"/>
  <c r="X10648" i="55"/>
  <c r="Z10606" i="55"/>
  <c r="X10606" i="55"/>
  <c r="X10593" i="55"/>
  <c r="Z10593" i="55"/>
  <c r="X10586" i="55"/>
  <c r="Z10586" i="55"/>
  <c r="Z10579" i="55"/>
  <c r="X10579" i="55"/>
  <c r="Z10520" i="55"/>
  <c r="X10520" i="55"/>
  <c r="Z10478" i="55"/>
  <c r="X10478" i="55"/>
  <c r="X10465" i="55"/>
  <c r="Z10465" i="55"/>
  <c r="X10458" i="55"/>
  <c r="Z10458" i="55"/>
  <c r="Z10451" i="55"/>
  <c r="X10451" i="55"/>
  <c r="Z10392" i="55"/>
  <c r="X10392" i="55"/>
  <c r="Z10350" i="55"/>
  <c r="X10350" i="55"/>
  <c r="X10337" i="55"/>
  <c r="Z10337" i="55"/>
  <c r="X10330" i="55"/>
  <c r="Z10330" i="55"/>
  <c r="Z10323" i="55"/>
  <c r="X10323" i="55"/>
  <c r="Z10264" i="55"/>
  <c r="X10264" i="55"/>
  <c r="Z10222" i="55"/>
  <c r="X10222" i="55"/>
  <c r="X10209" i="55"/>
  <c r="Z10209" i="55"/>
  <c r="X9627" i="55"/>
  <c r="Z9627" i="55"/>
  <c r="Z9622" i="55"/>
  <c r="X9622" i="55"/>
  <c r="X9595" i="55"/>
  <c r="Z9595" i="55"/>
  <c r="Z9590" i="55"/>
  <c r="X9590" i="55"/>
  <c r="X9563" i="55"/>
  <c r="Z9563" i="55"/>
  <c r="Z9558" i="55"/>
  <c r="X9558" i="55"/>
  <c r="Z9299" i="55"/>
  <c r="X9299" i="55"/>
  <c r="X9255" i="55"/>
  <c r="Z9255" i="55"/>
  <c r="X9247" i="55"/>
  <c r="Z9247" i="55"/>
  <c r="X9239" i="55"/>
  <c r="Z9239" i="55"/>
  <c r="Z9214" i="55"/>
  <c r="X9214" i="55"/>
  <c r="Z9201" i="55"/>
  <c r="X9201" i="55"/>
  <c r="X9131" i="55"/>
  <c r="Z9131" i="55"/>
  <c r="X9055" i="55"/>
  <c r="Z9055" i="55"/>
  <c r="Z8924" i="55"/>
  <c r="X8924" i="55"/>
  <c r="Z8884" i="55"/>
  <c r="X8884" i="55"/>
  <c r="Z8881" i="55"/>
  <c r="X8881" i="55"/>
  <c r="Z8796" i="55"/>
  <c r="Z8773" i="55"/>
  <c r="X8773" i="55"/>
  <c r="X6202" i="55"/>
  <c r="Z6202" i="55"/>
  <c r="Z6160" i="55"/>
  <c r="X6160" i="55"/>
  <c r="Z6075" i="55"/>
  <c r="X6075" i="55"/>
  <c r="X6068" i="55"/>
  <c r="Z6068" i="55"/>
  <c r="Z6035" i="55"/>
  <c r="X6035" i="55"/>
  <c r="Z6003" i="55"/>
  <c r="X6003" i="55"/>
  <c r="X5986" i="55"/>
  <c r="Z5986" i="55"/>
  <c r="Z5981" i="55"/>
  <c r="X5981" i="55"/>
  <c r="Z5923" i="55"/>
  <c r="X5923" i="55"/>
  <c r="Z5920" i="55"/>
  <c r="X5920" i="55"/>
  <c r="Z5915" i="55"/>
  <c r="X5915" i="55"/>
  <c r="X5890" i="55"/>
  <c r="Z5890" i="55"/>
  <c r="X5812" i="55"/>
  <c r="Z5812" i="55"/>
  <c r="X5796" i="55"/>
  <c r="Z5796" i="55"/>
  <c r="X5780" i="55"/>
  <c r="Z5780" i="55"/>
  <c r="Z5637" i="55"/>
  <c r="X5637" i="55"/>
  <c r="X5619" i="55"/>
  <c r="Z5619" i="55"/>
  <c r="Z5478" i="55"/>
  <c r="X5478" i="55"/>
  <c r="Z5475" i="55"/>
  <c r="X5475" i="55"/>
  <c r="Z5414" i="55"/>
  <c r="X5414" i="55"/>
  <c r="Z5411" i="55"/>
  <c r="X5411" i="55"/>
  <c r="Z5371" i="55"/>
  <c r="X5371" i="55"/>
  <c r="X5368" i="55"/>
  <c r="Z5368" i="55"/>
  <c r="Z5365" i="55"/>
  <c r="X5365" i="55"/>
  <c r="Z5355" i="55"/>
  <c r="X5355" i="55"/>
  <c r="X5352" i="55"/>
  <c r="Z5352" i="55"/>
  <c r="X4757" i="55"/>
  <c r="Z4757" i="55"/>
  <c r="Z28" i="55"/>
  <c r="AD28" i="55" s="1"/>
  <c r="Z60" i="55"/>
  <c r="AD60" i="55" s="1"/>
  <c r="X2745" i="55"/>
  <c r="X125" i="55"/>
  <c r="X157" i="55"/>
  <c r="X173" i="55"/>
  <c r="X201" i="55"/>
  <c r="X213" i="55"/>
  <c r="Z155" i="55"/>
  <c r="AD155" i="55" s="1"/>
  <c r="X199" i="55"/>
  <c r="Z223" i="55"/>
  <c r="Z1542" i="55"/>
  <c r="AD1542" i="55" s="1"/>
  <c r="Z1550" i="55"/>
  <c r="AD1550" i="55" s="1"/>
  <c r="X6352" i="55"/>
  <c r="Z6352" i="55"/>
  <c r="X5005" i="55"/>
  <c r="Z5005" i="55"/>
  <c r="X4967" i="55"/>
  <c r="Z4967" i="55"/>
  <c r="Z4951" i="55"/>
  <c r="X4951" i="55"/>
  <c r="X4937" i="55"/>
  <c r="Z4937" i="55"/>
  <c r="X4933" i="55"/>
  <c r="Z4933" i="55"/>
  <c r="X3435" i="55"/>
  <c r="Z3435" i="55"/>
  <c r="Z2991" i="55"/>
  <c r="X2991" i="55"/>
  <c r="Z2753" i="55"/>
  <c r="X2753" i="55"/>
  <c r="Z2737" i="55"/>
  <c r="X2737" i="55"/>
  <c r="Z2721" i="55"/>
  <c r="X2721" i="55"/>
  <c r="X2713" i="55"/>
  <c r="Z2713" i="55"/>
  <c r="Z2705" i="55"/>
  <c r="X2705" i="55"/>
  <c r="X2697" i="55"/>
  <c r="Z2697" i="55"/>
  <c r="Z2689" i="55"/>
  <c r="X2689" i="55"/>
  <c r="X2681" i="55"/>
  <c r="Z2681" i="55"/>
  <c r="Z2673" i="55"/>
  <c r="X2673" i="55"/>
  <c r="X2665" i="55"/>
  <c r="Z2665" i="55"/>
  <c r="Z2657" i="55"/>
  <c r="X2657" i="55"/>
  <c r="X2649" i="55"/>
  <c r="Z2649" i="55"/>
  <c r="Z2641" i="55"/>
  <c r="X2641" i="55"/>
  <c r="X2633" i="55"/>
  <c r="Z2633" i="55"/>
  <c r="Z2629" i="55"/>
  <c r="X2629" i="55"/>
  <c r="X2625" i="55"/>
  <c r="Z2625" i="55"/>
  <c r="Z2621" i="55"/>
  <c r="X2621" i="55"/>
  <c r="X2617" i="55"/>
  <c r="Z2617" i="55"/>
  <c r="Z2613" i="55"/>
  <c r="X2613" i="55"/>
  <c r="X2609" i="55"/>
  <c r="Z2609" i="55"/>
  <c r="Z2605" i="55"/>
  <c r="X2605" i="55"/>
  <c r="X2601" i="55"/>
  <c r="Z2601" i="55"/>
  <c r="Z2597" i="55"/>
  <c r="X2597" i="55"/>
  <c r="X2593" i="55"/>
  <c r="Z2593" i="55"/>
  <c r="Z2589" i="55"/>
  <c r="X2589" i="55"/>
  <c r="X2585" i="55"/>
  <c r="Z2585" i="55"/>
  <c r="Z2581" i="55"/>
  <c r="X2581" i="55"/>
  <c r="X2577" i="55"/>
  <c r="X2569" i="55"/>
  <c r="Z2569" i="55"/>
  <c r="Z2565" i="55"/>
  <c r="X2565" i="55"/>
  <c r="X2561" i="55"/>
  <c r="Z2561" i="55"/>
  <c r="Z2557" i="55"/>
  <c r="X2557" i="55"/>
  <c r="X2549" i="55"/>
  <c r="Z2549" i="55"/>
  <c r="X2541" i="55"/>
  <c r="Z2541" i="55"/>
  <c r="Z2533" i="55"/>
  <c r="X2533" i="55"/>
  <c r="X2525" i="55"/>
  <c r="Z2525" i="55"/>
  <c r="Z2517" i="55"/>
  <c r="X2517" i="55"/>
  <c r="X2509" i="55"/>
  <c r="Z2509" i="55"/>
  <c r="Z2501" i="55"/>
  <c r="X2501" i="55"/>
  <c r="X2493" i="55"/>
  <c r="Z2493" i="55"/>
  <c r="Z2485" i="55"/>
  <c r="X2485" i="55"/>
  <c r="X2477" i="55"/>
  <c r="Z2477" i="55"/>
  <c r="Z2469" i="55"/>
  <c r="X2469" i="55"/>
  <c r="X2461" i="55"/>
  <c r="Z2461" i="55"/>
  <c r="Z2453" i="55"/>
  <c r="X2453" i="55"/>
  <c r="X2445" i="55"/>
  <c r="Z2445" i="55"/>
  <c r="Z2437" i="55"/>
  <c r="X2437" i="55"/>
  <c r="X2429" i="55"/>
  <c r="Z2429" i="55"/>
  <c r="X2421" i="55"/>
  <c r="X2413" i="55"/>
  <c r="Z2413" i="55"/>
  <c r="Z2405" i="55"/>
  <c r="X2405" i="55"/>
  <c r="X2397" i="55"/>
  <c r="Z2397" i="55"/>
  <c r="Z2389" i="55"/>
  <c r="X2389" i="55"/>
  <c r="X2381" i="55"/>
  <c r="Z2381" i="55"/>
  <c r="Z2373" i="55"/>
  <c r="X2365" i="55"/>
  <c r="Z2365" i="55"/>
  <c r="Z2357" i="55"/>
  <c r="X2357" i="55"/>
  <c r="X2349" i="55"/>
  <c r="Z2349" i="55"/>
  <c r="Z2341" i="55"/>
  <c r="X2341" i="55"/>
  <c r="X2333" i="55"/>
  <c r="Z2333" i="55"/>
  <c r="Z2325" i="55"/>
  <c r="X2325" i="55"/>
  <c r="X2317" i="55"/>
  <c r="Z2317" i="55"/>
  <c r="Z2309" i="55"/>
  <c r="X2309" i="55"/>
  <c r="X2301" i="55"/>
  <c r="Z2301" i="55"/>
  <c r="Z2293" i="55"/>
  <c r="X2293" i="55"/>
  <c r="X2285" i="55"/>
  <c r="Z2285" i="55"/>
  <c r="Z2277" i="55"/>
  <c r="X2277" i="55"/>
  <c r="X2269" i="55"/>
  <c r="Z2269" i="55"/>
  <c r="Z2261" i="55"/>
  <c r="X2261" i="55"/>
  <c r="X2253" i="55"/>
  <c r="Z2253" i="55"/>
  <c r="Z2245" i="55"/>
  <c r="X2245" i="55"/>
  <c r="X2237" i="55"/>
  <c r="Z2237" i="55"/>
  <c r="Z2229" i="55"/>
  <c r="X2229" i="55"/>
  <c r="X2221" i="55"/>
  <c r="Z2221" i="55"/>
  <c r="X2205" i="55"/>
  <c r="Z2205" i="55"/>
  <c r="Z2195" i="55"/>
  <c r="X2195" i="55"/>
  <c r="Z2187" i="55"/>
  <c r="X2187" i="55"/>
  <c r="Z2179" i="55"/>
  <c r="X2179" i="55"/>
  <c r="Z2171" i="55"/>
  <c r="X2171" i="55"/>
  <c r="Z2163" i="55"/>
  <c r="X2163" i="55"/>
  <c r="Z2155" i="55"/>
  <c r="X2155" i="55"/>
  <c r="Z2147" i="55"/>
  <c r="X2147" i="55"/>
  <c r="Z2139" i="55"/>
  <c r="X2139" i="55"/>
  <c r="Z2131" i="55"/>
  <c r="X2131" i="55"/>
  <c r="Z2123" i="55"/>
  <c r="X2123" i="55"/>
  <c r="Z2115" i="55"/>
  <c r="X2115" i="55"/>
  <c r="Z2107" i="55"/>
  <c r="X2107" i="55"/>
  <c r="Z2099" i="55"/>
  <c r="X2099" i="55"/>
  <c r="Z2091" i="55"/>
  <c r="X2091" i="55"/>
  <c r="Z2083" i="55"/>
  <c r="X2083" i="55"/>
  <c r="Z2075" i="55"/>
  <c r="X2075" i="55"/>
  <c r="Z2067" i="55"/>
  <c r="X2067" i="55"/>
  <c r="Z2059" i="55"/>
  <c r="X2059" i="55"/>
  <c r="Z2051" i="55"/>
  <c r="X2051" i="55"/>
  <c r="Z2043" i="55"/>
  <c r="X2043" i="55"/>
  <c r="Z2035" i="55"/>
  <c r="X2035" i="55"/>
  <c r="Z1946" i="55"/>
  <c r="X1946" i="55"/>
  <c r="X1938" i="55"/>
  <c r="Z1938" i="55"/>
  <c r="Z1930" i="55"/>
  <c r="X1930" i="55"/>
  <c r="X1922" i="55"/>
  <c r="Z1922" i="55"/>
  <c r="Z1914" i="55"/>
  <c r="X1914" i="55"/>
  <c r="X1906" i="55"/>
  <c r="Z1906" i="55"/>
  <c r="Z1898" i="55"/>
  <c r="X1898" i="55"/>
  <c r="X1890" i="55"/>
  <c r="Z1890" i="55"/>
  <c r="Z1882" i="55"/>
  <c r="X1882" i="55"/>
  <c r="X1874" i="55"/>
  <c r="Z1874" i="55"/>
  <c r="Z1866" i="55"/>
  <c r="X1866" i="55"/>
  <c r="X1858" i="55"/>
  <c r="Z1858" i="55"/>
  <c r="Z1850" i="55"/>
  <c r="X1850" i="55"/>
  <c r="X1842" i="55"/>
  <c r="Z1842" i="55"/>
  <c r="Z1834" i="55"/>
  <c r="X1834" i="55"/>
  <c r="X1826" i="55"/>
  <c r="Z1826" i="55"/>
  <c r="Z1818" i="55"/>
  <c r="X1818" i="55"/>
  <c r="X1810" i="55"/>
  <c r="Z1810" i="55"/>
  <c r="Z1802" i="55"/>
  <c r="X1802" i="55"/>
  <c r="X1794" i="55"/>
  <c r="Z1794" i="55"/>
  <c r="AD1798" i="55" s="1"/>
  <c r="Z1786" i="55"/>
  <c r="AD1790" i="55" s="1"/>
  <c r="X1786" i="55"/>
  <c r="X1778" i="55"/>
  <c r="Z1778" i="55"/>
  <c r="AD1782" i="55" s="1"/>
  <c r="Z1770" i="55"/>
  <c r="AD1774" i="55" s="1"/>
  <c r="X1770" i="55"/>
  <c r="X1528" i="55"/>
  <c r="Z1528" i="55"/>
  <c r="AD1528" i="55" s="1"/>
  <c r="X1520" i="55"/>
  <c r="Z1520" i="55"/>
  <c r="AD1520" i="55" s="1"/>
  <c r="X1516" i="55"/>
  <c r="Z1516" i="55"/>
  <c r="AD1516" i="55" s="1"/>
  <c r="X1350" i="55"/>
  <c r="X1276" i="55"/>
  <c r="X1227" i="55"/>
  <c r="X275" i="55"/>
  <c r="Z275" i="55"/>
  <c r="X70" i="55"/>
  <c r="Z14091" i="55"/>
  <c r="X14091" i="55"/>
  <c r="X14067" i="55"/>
  <c r="Z14067" i="55"/>
  <c r="X14037" i="55"/>
  <c r="Z14037" i="55"/>
  <c r="Z13961" i="55"/>
  <c r="X13961" i="55"/>
  <c r="Z13933" i="55"/>
  <c r="X13933" i="55"/>
  <c r="X13863" i="55"/>
  <c r="Z13823" i="55"/>
  <c r="X13823" i="55"/>
  <c r="Z13802" i="55"/>
  <c r="X13802" i="55"/>
  <c r="Z13781" i="55"/>
  <c r="X13781" i="55"/>
  <c r="X13753" i="55"/>
  <c r="Z13753" i="55"/>
  <c r="Z13704" i="55"/>
  <c r="X13704" i="55"/>
  <c r="X13699" i="55"/>
  <c r="Z13699" i="55"/>
  <c r="X13694" i="55"/>
  <c r="Z13694" i="55"/>
  <c r="Z13669" i="55"/>
  <c r="X13669" i="55"/>
  <c r="Z13651" i="55"/>
  <c r="X13651" i="55"/>
  <c r="X13646" i="55"/>
  <c r="Z13646" i="55"/>
  <c r="Z13609" i="55"/>
  <c r="X13609" i="55"/>
  <c r="X13475" i="55"/>
  <c r="Z13475" i="55"/>
  <c r="X13459" i="55"/>
  <c r="X13402" i="55"/>
  <c r="Z13402" i="55"/>
  <c r="X13324" i="55"/>
  <c r="Z13324" i="55"/>
  <c r="X13247" i="55"/>
  <c r="Z13236" i="55"/>
  <c r="X13236" i="55"/>
  <c r="X13211" i="55"/>
  <c r="X13172" i="55"/>
  <c r="Z13172" i="55"/>
  <c r="X13167" i="55"/>
  <c r="Z13167" i="55"/>
  <c r="Z13084" i="55"/>
  <c r="X13084" i="55"/>
  <c r="X13051" i="55"/>
  <c r="X13022" i="55"/>
  <c r="Z13022" i="55"/>
  <c r="Z12976" i="55"/>
  <c r="X12976" i="55"/>
  <c r="X12969" i="55"/>
  <c r="Z12969" i="55"/>
  <c r="Z12964" i="55"/>
  <c r="X12964" i="55"/>
  <c r="X12940" i="55"/>
  <c r="Z12940" i="55"/>
  <c r="Z12922" i="55"/>
  <c r="X12922" i="55"/>
  <c r="X12912" i="55"/>
  <c r="Z12912" i="55"/>
  <c r="Z12901" i="55"/>
  <c r="X12901" i="55"/>
  <c r="Z12873" i="55"/>
  <c r="X12873" i="55"/>
  <c r="Z10840" i="55"/>
  <c r="X10840" i="55"/>
  <c r="Z10798" i="55"/>
  <c r="X10798" i="55"/>
  <c r="X10785" i="55"/>
  <c r="Z10785" i="55"/>
  <c r="X10778" i="55"/>
  <c r="Z10778" i="55"/>
  <c r="Z10771" i="55"/>
  <c r="X10771" i="55"/>
  <c r="Z10712" i="55"/>
  <c r="X10712" i="55"/>
  <c r="Z10670" i="55"/>
  <c r="X10670" i="55"/>
  <c r="X10657" i="55"/>
  <c r="Z10657" i="55"/>
  <c r="X10650" i="55"/>
  <c r="Z10650" i="55"/>
  <c r="X10643" i="55"/>
  <c r="Z10584" i="55"/>
  <c r="X10584" i="55"/>
  <c r="Z10542" i="55"/>
  <c r="X10542" i="55"/>
  <c r="X10529" i="55"/>
  <c r="Z10529" i="55"/>
  <c r="X10522" i="55"/>
  <c r="Z10522" i="55"/>
  <c r="Z10515" i="55"/>
  <c r="X10515" i="55"/>
  <c r="Z10456" i="55"/>
  <c r="X10456" i="55"/>
  <c r="Z10414" i="55"/>
  <c r="X10414" i="55"/>
  <c r="X10401" i="55"/>
  <c r="Z10401" i="55"/>
  <c r="Z10387" i="55"/>
  <c r="Z10328" i="55"/>
  <c r="X10328" i="55"/>
  <c r="Z10286" i="55"/>
  <c r="X10286" i="55"/>
  <c r="X10273" i="55"/>
  <c r="Z10273" i="55"/>
  <c r="X10266" i="55"/>
  <c r="Z10266" i="55"/>
  <c r="Z10259" i="55"/>
  <c r="X10259" i="55"/>
  <c r="X9605" i="55"/>
  <c r="Z9605" i="55"/>
  <c r="X9573" i="55"/>
  <c r="Z9573" i="55"/>
  <c r="X9541" i="55"/>
  <c r="Z9541" i="55"/>
  <c r="Z9532" i="55"/>
  <c r="X9532" i="55"/>
  <c r="Z9516" i="55"/>
  <c r="X9516" i="55"/>
  <c r="X9311" i="55"/>
  <c r="Z9311" i="55"/>
  <c r="X9303" i="55"/>
  <c r="Z9303" i="55"/>
  <c r="Z9235" i="55"/>
  <c r="X9205" i="55"/>
  <c r="Z9205" i="55"/>
  <c r="Z9140" i="55"/>
  <c r="X9140" i="55"/>
  <c r="X9135" i="55"/>
  <c r="Z9135" i="55"/>
  <c r="Z9075" i="55"/>
  <c r="X9075" i="55"/>
  <c r="Z9070" i="55"/>
  <c r="X9070" i="55"/>
  <c r="X9051" i="55"/>
  <c r="Z9051" i="55"/>
  <c r="Z9046" i="55"/>
  <c r="X9046" i="55"/>
  <c r="X8943" i="55"/>
  <c r="Z8943" i="55"/>
  <c r="Z8860" i="55"/>
  <c r="X8860" i="55"/>
  <c r="Z8820" i="55"/>
  <c r="X8820" i="55"/>
  <c r="Z8817" i="55"/>
  <c r="X8817" i="55"/>
  <c r="X6194" i="55"/>
  <c r="Z6194" i="55"/>
  <c r="Z6171" i="55"/>
  <c r="X6171" i="55"/>
  <c r="Z6139" i="55"/>
  <c r="X6139" i="55"/>
  <c r="Z6123" i="55"/>
  <c r="X6123" i="55"/>
  <c r="Z6107" i="55"/>
  <c r="X6107" i="55"/>
  <c r="Z6091" i="55"/>
  <c r="X6091" i="55"/>
  <c r="X6084" i="55"/>
  <c r="Z6084" i="55"/>
  <c r="Z6051" i="55"/>
  <c r="X6051" i="55"/>
  <c r="Z6019" i="55"/>
  <c r="X5972" i="55"/>
  <c r="Z5972" i="55"/>
  <c r="Z5963" i="55"/>
  <c r="X5963" i="55"/>
  <c r="Z5947" i="55"/>
  <c r="X5947" i="55"/>
  <c r="Z5939" i="55"/>
  <c r="X5939" i="55"/>
  <c r="Z5936" i="55"/>
  <c r="X5936" i="55"/>
  <c r="Z5894" i="55"/>
  <c r="X5894" i="55"/>
  <c r="Z5877" i="55"/>
  <c r="X5877" i="55"/>
  <c r="Z5798" i="55"/>
  <c r="X5798" i="55"/>
  <c r="Z5623" i="55"/>
  <c r="X5623" i="55"/>
  <c r="Z5510" i="55"/>
  <c r="X5510" i="55"/>
  <c r="Z5507" i="55"/>
  <c r="X5507" i="55"/>
  <c r="Z5446" i="55"/>
  <c r="X5446" i="55"/>
  <c r="Z5443" i="55"/>
  <c r="X5443" i="55"/>
  <c r="Z5382" i="55"/>
  <c r="X5382" i="55"/>
  <c r="Z5379" i="55"/>
  <c r="X5379" i="55"/>
  <c r="X5376" i="55"/>
  <c r="Z5376" i="55"/>
  <c r="Z5373" i="55"/>
  <c r="X5373" i="55"/>
  <c r="Z5363" i="55"/>
  <c r="X5363" i="55"/>
  <c r="X5360" i="55"/>
  <c r="Z5360" i="55"/>
  <c r="Z5357" i="55"/>
  <c r="X5357" i="55"/>
  <c r="Z8" i="55"/>
  <c r="AD8" i="55" s="1"/>
  <c r="Z767" i="55"/>
  <c r="AD767" i="55" s="1"/>
  <c r="Z126" i="55"/>
  <c r="AD126" i="55" s="1"/>
  <c r="Z193" i="55"/>
  <c r="AD193" i="55" s="1"/>
  <c r="Z58" i="55"/>
  <c r="AD58" i="55" s="1"/>
  <c r="X5009" i="55"/>
  <c r="X105" i="55"/>
  <c r="X117" i="55"/>
  <c r="X165" i="55"/>
  <c r="Z115" i="55"/>
  <c r="AD115" i="55" s="1"/>
  <c r="Z215" i="55"/>
  <c r="AD215" i="55" s="1"/>
  <c r="X1122" i="55"/>
  <c r="X1165" i="55"/>
  <c r="Z1524" i="55"/>
  <c r="AD1524" i="55" s="1"/>
  <c r="Z1538" i="55"/>
  <c r="AD1538" i="55" s="1"/>
  <c r="Z1546" i="55"/>
  <c r="AD1546" i="55" s="1"/>
  <c r="X13960" i="55"/>
  <c r="Z13960" i="55"/>
  <c r="X13879" i="55"/>
  <c r="X13874" i="55"/>
  <c r="Z13874" i="55"/>
  <c r="Z13810" i="55"/>
  <c r="X13810" i="55"/>
  <c r="X13763" i="55"/>
  <c r="Z13763" i="55"/>
  <c r="X13690" i="55"/>
  <c r="Z13690" i="55"/>
  <c r="X13668" i="55"/>
  <c r="Z13668" i="55"/>
  <c r="Z13663" i="55"/>
  <c r="X13663" i="55"/>
  <c r="X13654" i="55"/>
  <c r="Z13654" i="55"/>
  <c r="X13615" i="55"/>
  <c r="X13505" i="55"/>
  <c r="Z13505" i="55"/>
  <c r="Z13467" i="55"/>
  <c r="X13467" i="55"/>
  <c r="X13446" i="55"/>
  <c r="Z13446" i="55"/>
  <c r="X13415" i="55"/>
  <c r="X13346" i="55"/>
  <c r="Z13346" i="55"/>
  <c r="Z13311" i="55"/>
  <c r="X13311" i="55"/>
  <c r="X13273" i="55"/>
  <c r="Z13273" i="55"/>
  <c r="X13194" i="55"/>
  <c r="Z13194" i="55"/>
  <c r="X13184" i="55"/>
  <c r="Z13184" i="55"/>
  <c r="Z13132" i="55"/>
  <c r="X13132" i="55"/>
  <c r="X13089" i="55"/>
  <c r="Z13089" i="55"/>
  <c r="X13057" i="55"/>
  <c r="Z13057" i="55"/>
  <c r="X13031" i="55"/>
  <c r="Z13026" i="55"/>
  <c r="X13026" i="55"/>
  <c r="Z13021" i="55"/>
  <c r="X13021" i="55"/>
  <c r="X12944" i="55"/>
  <c r="Z12944" i="55"/>
  <c r="X12939" i="55"/>
  <c r="Z12939" i="55"/>
  <c r="X12900" i="55"/>
  <c r="Z12900" i="55"/>
  <c r="X12872" i="55"/>
  <c r="Z12872" i="55"/>
  <c r="X12865" i="55"/>
  <c r="Z12865" i="55"/>
  <c r="X10875" i="55"/>
  <c r="Z10875" i="55"/>
  <c r="X10834" i="55"/>
  <c r="Z10834" i="55"/>
  <c r="X10770" i="55"/>
  <c r="Z10770" i="55"/>
  <c r="X10706" i="55"/>
  <c r="Z10706" i="55"/>
  <c r="X10642" i="55"/>
  <c r="Z10642" i="55"/>
  <c r="X10578" i="55"/>
  <c r="Z10578" i="55"/>
  <c r="X10514" i="55"/>
  <c r="Z10514" i="55"/>
  <c r="X10450" i="55"/>
  <c r="Z10450" i="55"/>
  <c r="X10386" i="55"/>
  <c r="Z10386" i="55"/>
  <c r="X10322" i="55"/>
  <c r="Z10322" i="55"/>
  <c r="X10258" i="55"/>
  <c r="Z10258" i="55"/>
  <c r="X9459" i="55"/>
  <c r="Z9459" i="55"/>
  <c r="X8819" i="55"/>
  <c r="Z8819" i="55"/>
  <c r="X8774" i="55"/>
  <c r="Z8774" i="55"/>
  <c r="X6054" i="55"/>
  <c r="Z6054" i="55"/>
  <c r="X6022" i="55"/>
  <c r="Z6022" i="55"/>
  <c r="X5966" i="55"/>
  <c r="Z5966" i="55"/>
  <c r="X5922" i="55"/>
  <c r="Z5922" i="55"/>
  <c r="X5635" i="55"/>
  <c r="Z5635" i="55"/>
  <c r="Z5491" i="55"/>
  <c r="X5491" i="55"/>
  <c r="Z5427" i="55"/>
  <c r="X5427" i="55"/>
  <c r="Z5113" i="55"/>
  <c r="X5113" i="55"/>
  <c r="X5049" i="55"/>
  <c r="Z5049" i="55"/>
  <c r="X4807" i="55"/>
  <c r="Z4807" i="55"/>
  <c r="Z4288" i="55"/>
  <c r="X4288" i="55"/>
  <c r="X3660" i="55"/>
  <c r="Z3660" i="55"/>
  <c r="X3656" i="55"/>
  <c r="Z3656" i="55"/>
  <c r="X3620" i="55"/>
  <c r="Z3620" i="55"/>
  <c r="X3616" i="55"/>
  <c r="Z3616" i="55"/>
  <c r="X3612" i="55"/>
  <c r="Z3612" i="55"/>
  <c r="X3608" i="55"/>
  <c r="Z3608" i="55"/>
  <c r="X3604" i="55"/>
  <c r="Z3604" i="55"/>
  <c r="X3600" i="55"/>
  <c r="Z3600" i="55"/>
  <c r="X3596" i="55"/>
  <c r="Z3596" i="55"/>
  <c r="X14099" i="55"/>
  <c r="X14050" i="55"/>
  <c r="Z14050" i="55"/>
  <c r="X14045" i="55"/>
  <c r="Z14045" i="55"/>
  <c r="X14019" i="55"/>
  <c r="Z13969" i="55"/>
  <c r="X13969" i="55"/>
  <c r="X13840" i="55"/>
  <c r="Z13840" i="55"/>
  <c r="X13754" i="55"/>
  <c r="Z13754" i="55"/>
  <c r="X13703" i="55"/>
  <c r="X13698" i="55"/>
  <c r="Z13698" i="55"/>
  <c r="X13676" i="55"/>
  <c r="Z13676" i="55"/>
  <c r="X13650" i="55"/>
  <c r="Z13650" i="55"/>
  <c r="X13601" i="55"/>
  <c r="Z13601" i="55"/>
  <c r="Z13596" i="55"/>
  <c r="X13596" i="55"/>
  <c r="X13579" i="55"/>
  <c r="X13545" i="55"/>
  <c r="Z13545" i="55"/>
  <c r="X13536" i="55"/>
  <c r="Z13536" i="55"/>
  <c r="X13531" i="55"/>
  <c r="Z13531" i="55"/>
  <c r="X13518" i="55"/>
  <c r="Z13518" i="55"/>
  <c r="Z13496" i="55"/>
  <c r="X13496" i="55"/>
  <c r="Z13483" i="55"/>
  <c r="X13483" i="55"/>
  <c r="X13386" i="55"/>
  <c r="Z13386" i="55"/>
  <c r="Z13298" i="55"/>
  <c r="X13298" i="55"/>
  <c r="Z13293" i="55"/>
  <c r="X13293" i="55"/>
  <c r="Z13215" i="55"/>
  <c r="X13215" i="55"/>
  <c r="X13203" i="55"/>
  <c r="Z13203" i="55"/>
  <c r="X13176" i="55"/>
  <c r="Z13176" i="55"/>
  <c r="X13159" i="55"/>
  <c r="Z13159" i="55"/>
  <c r="X13115" i="55"/>
  <c r="X13102" i="55"/>
  <c r="Z13102" i="55"/>
  <c r="X13080" i="55"/>
  <c r="Z13080" i="55"/>
  <c r="X13066" i="55"/>
  <c r="Z13066" i="55"/>
  <c r="X12955" i="55"/>
  <c r="X12930" i="55"/>
  <c r="Z12930" i="55"/>
  <c r="Z12921" i="55"/>
  <c r="X12921" i="55"/>
  <c r="X12904" i="55"/>
  <c r="Z12904" i="55"/>
  <c r="Z12891" i="55"/>
  <c r="X12891" i="55"/>
  <c r="X12888" i="55"/>
  <c r="Z12888" i="55"/>
  <c r="Z12861" i="55"/>
  <c r="Z10883" i="55"/>
  <c r="X10883" i="55"/>
  <c r="Z10866" i="55"/>
  <c r="X10866" i="55"/>
  <c r="Z10802" i="55"/>
  <c r="X10802" i="55"/>
  <c r="Z10738" i="55"/>
  <c r="X10738" i="55"/>
  <c r="Z10674" i="55"/>
  <c r="X10674" i="55"/>
  <c r="Z10610" i="55"/>
  <c r="X10610" i="55"/>
  <c r="Z10546" i="55"/>
  <c r="X10546" i="55"/>
  <c r="Z10482" i="55"/>
  <c r="X10482" i="55"/>
  <c r="Z10418" i="55"/>
  <c r="X10418" i="55"/>
  <c r="Z10354" i="55"/>
  <c r="X10354" i="55"/>
  <c r="Z10290" i="55"/>
  <c r="X10290" i="55"/>
  <c r="Z10226" i="55"/>
  <c r="X10226" i="55"/>
  <c r="Z9531" i="55"/>
  <c r="X9531" i="55"/>
  <c r="X9515" i="55"/>
  <c r="Z9515" i="55"/>
  <c r="X9463" i="55"/>
  <c r="Z9463" i="55"/>
  <c r="Z8883" i="55"/>
  <c r="X6090" i="55"/>
  <c r="Z6090" i="55"/>
  <c r="X6078" i="55"/>
  <c r="Z6078" i="55"/>
  <c r="X6038" i="55"/>
  <c r="Z6038" i="55"/>
  <c r="X6006" i="55"/>
  <c r="Z6006" i="55"/>
  <c r="X5946" i="55"/>
  <c r="Z5946" i="55"/>
  <c r="X5938" i="55"/>
  <c r="Z5938" i="55"/>
  <c r="X5926" i="55"/>
  <c r="Z5926" i="55"/>
  <c r="Z5639" i="55"/>
  <c r="X5639" i="55"/>
  <c r="Z5523" i="55"/>
  <c r="X5523" i="55"/>
  <c r="Z5459" i="55"/>
  <c r="X5459" i="55"/>
  <c r="Z5395" i="55"/>
  <c r="X5395" i="55"/>
  <c r="X5177" i="55"/>
  <c r="Z5177" i="55"/>
  <c r="X5173" i="55"/>
  <c r="Z5173" i="55"/>
  <c r="Z5129" i="55"/>
  <c r="X5129" i="55"/>
  <c r="X4857" i="55"/>
  <c r="Z4857" i="55"/>
  <c r="Z4460" i="55"/>
  <c r="X4460" i="55"/>
  <c r="X4228" i="55"/>
  <c r="Z4228" i="55"/>
  <c r="X4152" i="55"/>
  <c r="X3712" i="55"/>
  <c r="Z3712" i="55"/>
  <c r="X3708" i="55"/>
  <c r="Z3708" i="55"/>
  <c r="X3644" i="55"/>
  <c r="Z3644" i="55"/>
  <c r="X3636" i="55"/>
  <c r="Z3636" i="55"/>
  <c r="X3632" i="55"/>
  <c r="Z3632" i="55"/>
  <c r="X3618" i="55"/>
  <c r="Z3618" i="55"/>
  <c r="X3614" i="55"/>
  <c r="Z3614" i="55"/>
  <c r="X3610" i="55"/>
  <c r="Z3610" i="55"/>
  <c r="X3606" i="55"/>
  <c r="Z3606" i="55"/>
  <c r="X3602" i="55"/>
  <c r="Z3602" i="55"/>
  <c r="X3598" i="55"/>
  <c r="Z3598" i="55"/>
  <c r="X3594" i="55"/>
  <c r="Z3594" i="55"/>
  <c r="Z9371" i="55"/>
  <c r="Z9147" i="55"/>
  <c r="X9147" i="55"/>
  <c r="Z9083" i="55"/>
  <c r="X9083" i="55"/>
  <c r="Z8955" i="55"/>
  <c r="X8955" i="55"/>
  <c r="Z8915" i="55"/>
  <c r="X8915" i="55"/>
  <c r="Z8610" i="55"/>
  <c r="X8610" i="55"/>
  <c r="X5862" i="55"/>
  <c r="Z5862" i="55"/>
  <c r="Z5830" i="55"/>
  <c r="X5830" i="55"/>
  <c r="X5643" i="55"/>
  <c r="Z5643" i="55"/>
  <c r="X5375" i="55"/>
  <c r="Z5375" i="55"/>
  <c r="Z5372" i="55"/>
  <c r="X5372" i="55"/>
  <c r="X5359" i="55"/>
  <c r="Z5359" i="55"/>
  <c r="Z5356" i="55"/>
  <c r="X5356" i="55"/>
  <c r="X5095" i="55"/>
  <c r="Z5095" i="55"/>
  <c r="X4869" i="55"/>
  <c r="Z4869" i="55"/>
  <c r="Z4495" i="55"/>
  <c r="X4495" i="55"/>
  <c r="Z4396" i="55"/>
  <c r="X4396" i="55"/>
  <c r="X4336" i="55"/>
  <c r="Z4336" i="55"/>
  <c r="Z4324" i="55"/>
  <c r="X4324" i="55"/>
  <c r="Z9339" i="55"/>
  <c r="X9339" i="55"/>
  <c r="Z9179" i="55"/>
  <c r="X9179" i="55"/>
  <c r="Z9115" i="55"/>
  <c r="X9115" i="55"/>
  <c r="Z9019" i="55"/>
  <c r="X9019" i="55"/>
  <c r="Z8851" i="55"/>
  <c r="X8851" i="55"/>
  <c r="X8776" i="55"/>
  <c r="Z8776" i="55"/>
  <c r="Z5990" i="55"/>
  <c r="X5990" i="55"/>
  <c r="X5367" i="55"/>
  <c r="Z5367" i="55"/>
  <c r="Z5364" i="55"/>
  <c r="X5364" i="55"/>
  <c r="X5351" i="55"/>
  <c r="Z5351" i="55"/>
  <c r="X5031" i="55"/>
  <c r="Z5031" i="55"/>
  <c r="X4975" i="55"/>
  <c r="Z4975" i="55"/>
  <c r="Z4921" i="55"/>
  <c r="X4921" i="55"/>
  <c r="X4887" i="55"/>
  <c r="Z4887" i="55"/>
  <c r="Z4793" i="55"/>
  <c r="X4793" i="55"/>
  <c r="X4777" i="55"/>
  <c r="Z4777" i="55"/>
  <c r="X4751" i="55"/>
  <c r="Z4751" i="55"/>
  <c r="Z4743" i="55"/>
  <c r="X4743" i="55"/>
  <c r="Z4497" i="55"/>
  <c r="X4497" i="55"/>
  <c r="Z4493" i="55"/>
  <c r="X4493" i="55"/>
  <c r="X5607" i="55"/>
  <c r="Z5607" i="55"/>
  <c r="Z5603" i="55"/>
  <c r="X5603" i="55"/>
  <c r="X5591" i="55"/>
  <c r="Z5591" i="55"/>
  <c r="Z5587" i="55"/>
  <c r="X5587" i="55"/>
  <c r="X5575" i="55"/>
  <c r="Z5575" i="55"/>
  <c r="Z5571" i="55"/>
  <c r="X5571" i="55"/>
  <c r="X5559" i="55"/>
  <c r="Z5559" i="55"/>
  <c r="Z5555" i="55"/>
  <c r="X5555" i="55"/>
  <c r="X5531" i="55"/>
  <c r="Z5531" i="55"/>
  <c r="X5499" i="55"/>
  <c r="Z5499" i="55"/>
  <c r="X5467" i="55"/>
  <c r="Z5467" i="55"/>
  <c r="X5435" i="55"/>
  <c r="Z5435" i="55"/>
  <c r="X5403" i="55"/>
  <c r="Z5403" i="55"/>
  <c r="X5193" i="55"/>
  <c r="Z5193" i="55"/>
  <c r="X5015" i="55"/>
  <c r="Z5015" i="55"/>
  <c r="X4985" i="55"/>
  <c r="Z4985" i="55"/>
  <c r="Z4725" i="55"/>
  <c r="X4725" i="55"/>
  <c r="X4703" i="55"/>
  <c r="Z4703" i="55"/>
  <c r="Z4496" i="55"/>
  <c r="X4496" i="55"/>
  <c r="Z4492" i="55"/>
  <c r="X4492" i="55"/>
  <c r="X4316" i="55"/>
  <c r="Z4316" i="55"/>
  <c r="X4234" i="55"/>
  <c r="Z4234" i="55"/>
  <c r="X3676" i="55"/>
  <c r="Z3676" i="55"/>
  <c r="X3672" i="55"/>
  <c r="Z3672" i="55"/>
  <c r="X3617" i="55"/>
  <c r="Z3617" i="55"/>
  <c r="X3613" i="55"/>
  <c r="Z3613" i="55"/>
  <c r="X3609" i="55"/>
  <c r="Z3609" i="55"/>
  <c r="X3605" i="55"/>
  <c r="Z3605" i="55"/>
  <c r="X3601" i="55"/>
  <c r="Z3601" i="55"/>
  <c r="X3597" i="55"/>
  <c r="Z3597" i="55"/>
  <c r="X5632" i="55"/>
  <c r="Z5604" i="55"/>
  <c r="X5604" i="55"/>
  <c r="X5600" i="55"/>
  <c r="Z5600" i="55"/>
  <c r="Z5588" i="55"/>
  <c r="X5588" i="55"/>
  <c r="X5584" i="55"/>
  <c r="Z5584" i="55"/>
  <c r="Z5572" i="55"/>
  <c r="X5572" i="55"/>
  <c r="X5568" i="55"/>
  <c r="Z5568" i="55"/>
  <c r="Z5556" i="55"/>
  <c r="X5556" i="55"/>
  <c r="X5552" i="55"/>
  <c r="Z5552" i="55"/>
  <c r="X5515" i="55"/>
  <c r="Z5515" i="55"/>
  <c r="X5483" i="55"/>
  <c r="Z5483" i="55"/>
  <c r="X5451" i="55"/>
  <c r="Z5451" i="55"/>
  <c r="X5419" i="55"/>
  <c r="Z5419" i="55"/>
  <c r="X5387" i="55"/>
  <c r="Z5387" i="55"/>
  <c r="Z5135" i="55"/>
  <c r="X5135" i="55"/>
  <c r="X5079" i="55"/>
  <c r="Z5079" i="55"/>
  <c r="X5065" i="55"/>
  <c r="Z5065" i="55"/>
  <c r="Z4911" i="55"/>
  <c r="X4911" i="55"/>
  <c r="Z4873" i="55"/>
  <c r="X4873" i="55"/>
  <c r="X4847" i="55"/>
  <c r="Z4847" i="55"/>
  <c r="Z4823" i="55"/>
  <c r="X4823" i="55"/>
  <c r="Z4799" i="55"/>
  <c r="X4799" i="55"/>
  <c r="X4785" i="55"/>
  <c r="Z4785" i="55"/>
  <c r="X4773" i="55"/>
  <c r="Z4773" i="55"/>
  <c r="X4498" i="55"/>
  <c r="Z4498" i="55"/>
  <c r="Z4494" i="55"/>
  <c r="X4494" i="55"/>
  <c r="Z4428" i="55"/>
  <c r="X4428" i="55"/>
  <c r="X4284" i="55"/>
  <c r="Z4284" i="55"/>
  <c r="X4184" i="55"/>
  <c r="Z4184" i="55"/>
  <c r="X3696" i="55"/>
  <c r="Z3696" i="55"/>
  <c r="X3692" i="55"/>
  <c r="Z3692" i="55"/>
  <c r="X3619" i="55"/>
  <c r="Z3619" i="55"/>
  <c r="X3615" i="55"/>
  <c r="Z3615" i="55"/>
  <c r="X3611" i="55"/>
  <c r="Z3611" i="55"/>
  <c r="X3607" i="55"/>
  <c r="Z3607" i="55"/>
  <c r="X3603" i="55"/>
  <c r="Z3603" i="55"/>
  <c r="X3599" i="55"/>
  <c r="Z3599" i="55"/>
  <c r="X3595" i="55"/>
  <c r="Z3595" i="55"/>
  <c r="Z4486" i="55"/>
  <c r="X4486" i="55"/>
  <c r="Z4454" i="55"/>
  <c r="X4454" i="55"/>
  <c r="Z4422" i="55"/>
  <c r="X4422" i="55"/>
  <c r="Z4390" i="55"/>
  <c r="X4390" i="55"/>
  <c r="X4320" i="55"/>
  <c r="Z4320" i="55"/>
  <c r="Z4264" i="55"/>
  <c r="X4264" i="55"/>
  <c r="Z4200" i="55"/>
  <c r="X4200" i="55"/>
  <c r="X4194" i="55"/>
  <c r="Z4194" i="55"/>
  <c r="Z4168" i="55"/>
  <c r="X4168" i="55"/>
  <c r="X4162" i="55"/>
  <c r="Z4162" i="55"/>
  <c r="Z4136" i="55"/>
  <c r="X4136" i="55"/>
  <c r="X4130" i="55"/>
  <c r="Z4130" i="55"/>
  <c r="X3688" i="55"/>
  <c r="Z3688" i="55"/>
  <c r="Z3683" i="55"/>
  <c r="X3683" i="55"/>
  <c r="Z3681" i="55"/>
  <c r="X3681" i="55"/>
  <c r="X4761" i="55"/>
  <c r="Z4304" i="55"/>
  <c r="X4304" i="55"/>
  <c r="Z4248" i="55"/>
  <c r="X4248" i="55"/>
  <c r="X4210" i="55"/>
  <c r="Z4210" i="55"/>
  <c r="Z3684" i="55"/>
  <c r="X3684" i="55"/>
  <c r="Z3680" i="55"/>
  <c r="X3680" i="55"/>
  <c r="Z3624" i="55"/>
  <c r="X3624" i="55"/>
  <c r="Z3538" i="55"/>
  <c r="X3538" i="55"/>
  <c r="Z3530" i="55"/>
  <c r="X3530" i="55"/>
  <c r="Z3522" i="55"/>
  <c r="X3522" i="55"/>
  <c r="Z3514" i="55"/>
  <c r="X3514" i="55"/>
  <c r="X2766" i="55"/>
  <c r="Z2766" i="55"/>
  <c r="X2750" i="55"/>
  <c r="Z2750" i="55"/>
  <c r="X2734" i="55"/>
  <c r="Z2734" i="55"/>
  <c r="Z2881" i="55"/>
  <c r="X2881" i="55"/>
  <c r="Z2865" i="55"/>
  <c r="X2865" i="55"/>
  <c r="Z2849" i="55"/>
  <c r="X2849" i="55"/>
  <c r="Z2833" i="55"/>
  <c r="X2833" i="55"/>
  <c r="Z2817" i="55"/>
  <c r="X2817" i="55"/>
  <c r="Z2801" i="55"/>
  <c r="X2801" i="55"/>
  <c r="Z2785" i="55"/>
  <c r="X2785" i="55"/>
  <c r="Z2769" i="55"/>
  <c r="X2769" i="55"/>
  <c r="X2758" i="55"/>
  <c r="Z2758" i="55"/>
  <c r="X2742" i="55"/>
  <c r="Z2742" i="55"/>
  <c r="X2726" i="55"/>
  <c r="Z2726" i="55"/>
  <c r="Z1766" i="55"/>
  <c r="AD1770" i="55" s="1"/>
  <c r="X1766" i="55"/>
  <c r="Z1764" i="55"/>
  <c r="AD1768" i="55" s="1"/>
  <c r="X1764" i="55"/>
  <c r="Z1762" i="55"/>
  <c r="AD1766" i="55" s="1"/>
  <c r="X1762" i="55"/>
  <c r="Z1760" i="55"/>
  <c r="AD1764" i="55" s="1"/>
  <c r="X1760" i="55"/>
  <c r="Z1758" i="55"/>
  <c r="AD1762" i="55" s="1"/>
  <c r="X1758" i="55"/>
  <c r="Z1756" i="55"/>
  <c r="AD1760" i="55" s="1"/>
  <c r="X1756" i="55"/>
  <c r="Z1754" i="55"/>
  <c r="AD1758" i="55" s="1"/>
  <c r="X1754" i="55"/>
  <c r="Z1752" i="55"/>
  <c r="AD1756" i="55" s="1"/>
  <c r="X1752" i="55"/>
  <c r="Z1750" i="55"/>
  <c r="AD1754" i="55" s="1"/>
  <c r="X1750" i="55"/>
  <c r="Z1767" i="55"/>
  <c r="AD1771" i="55" s="1"/>
  <c r="Z1765" i="55"/>
  <c r="AD1769" i="55" s="1"/>
  <c r="X1765" i="55"/>
  <c r="Z1761" i="55"/>
  <c r="AD1765" i="55" s="1"/>
  <c r="X1761" i="55"/>
  <c r="Z1759" i="55"/>
  <c r="AD1763" i="55" s="1"/>
  <c r="Z1757" i="55"/>
  <c r="AD1761" i="55" s="1"/>
  <c r="X1757" i="55"/>
  <c r="Z1753" i="55"/>
  <c r="AD1757" i="55" s="1"/>
  <c r="X1753" i="55"/>
  <c r="Z1751" i="55"/>
  <c r="AD1755" i="55" s="1"/>
  <c r="Z1749" i="55"/>
  <c r="AD1753" i="55" s="1"/>
  <c r="X1749" i="55"/>
  <c r="Z70" i="55"/>
  <c r="AD70" i="55" s="1"/>
  <c r="Z231" i="55"/>
  <c r="Z1530" i="55"/>
  <c r="AD1530" i="55" s="1"/>
  <c r="Z1534" i="55"/>
  <c r="AD1534" i="55" s="1"/>
  <c r="Z123" i="55"/>
  <c r="H1054" i="55"/>
  <c r="Z705" i="55"/>
  <c r="AD705" i="55" s="1"/>
  <c r="I42" i="25"/>
  <c r="C772" i="55"/>
  <c r="H772" i="55" s="1"/>
  <c r="C776" i="55"/>
  <c r="F776" i="55" s="1"/>
  <c r="C778" i="55"/>
  <c r="H778" i="55" s="1"/>
  <c r="C777" i="55"/>
  <c r="V777" i="55" s="1"/>
  <c r="K2957" i="27"/>
  <c r="P2851" i="27"/>
  <c r="P2884" i="27" s="1"/>
  <c r="R2884" i="27" s="1"/>
  <c r="I2846" i="27"/>
  <c r="I2908" i="27" s="1"/>
  <c r="I2956" i="27"/>
  <c r="I3801" i="27"/>
  <c r="K3801" i="27" s="1"/>
  <c r="K2849" i="27"/>
  <c r="I2913" i="27"/>
  <c r="K2913" i="27" s="1"/>
  <c r="I3000" i="27"/>
  <c r="K3000" i="27" s="1"/>
  <c r="H1480" i="55"/>
  <c r="F1480" i="55"/>
  <c r="T1480" i="55"/>
  <c r="I3922" i="27"/>
  <c r="K3922" i="27" s="1"/>
  <c r="I2906" i="27"/>
  <c r="I3465" i="27"/>
  <c r="K3465" i="27" s="1"/>
  <c r="K3455" i="27"/>
  <c r="K2844" i="27"/>
  <c r="C1484" i="55"/>
  <c r="X1484" i="55" s="1"/>
  <c r="C1438" i="55"/>
  <c r="F1438" i="55" s="1"/>
  <c r="C1436" i="55"/>
  <c r="T1436" i="55" s="1"/>
  <c r="C1445" i="55"/>
  <c r="V1445" i="55" s="1"/>
  <c r="C1444" i="55"/>
  <c r="J1444" i="55" s="1"/>
  <c r="C1443" i="55"/>
  <c r="N1443" i="55" s="1"/>
  <c r="C552" i="55"/>
  <c r="T552" i="55" s="1"/>
  <c r="X926" i="55"/>
  <c r="I3248" i="27"/>
  <c r="I3139" i="27"/>
  <c r="K3139" i="27" s="1"/>
  <c r="I3826" i="27"/>
  <c r="K3826" i="27" s="1"/>
  <c r="K2868" i="27"/>
  <c r="I2911" i="27"/>
  <c r="I3034" i="27" s="1"/>
  <c r="K3034" i="27" s="1"/>
  <c r="K2850" i="27"/>
  <c r="K2893" i="27" s="1"/>
  <c r="K3851" i="27" s="1"/>
  <c r="P2850" i="27"/>
  <c r="R2850" i="27" s="1"/>
  <c r="I3799" i="27"/>
  <c r="K3799" i="27" s="1"/>
  <c r="I2974" i="27"/>
  <c r="K2974" i="27" s="1"/>
  <c r="I3910" i="27"/>
  <c r="K3910" i="27" s="1"/>
  <c r="P2872" i="27"/>
  <c r="R2872" i="27" s="1"/>
  <c r="I3352" i="27"/>
  <c r="K3352" i="27" s="1"/>
  <c r="I2910" i="27"/>
  <c r="I2936" i="27" s="1"/>
  <c r="I2759" i="27"/>
  <c r="K2759" i="27" s="1"/>
  <c r="I2996" i="27"/>
  <c r="K2996" i="27" s="1"/>
  <c r="I3505" i="27"/>
  <c r="P1474" i="55"/>
  <c r="N1474" i="55"/>
  <c r="L1474" i="55"/>
  <c r="H1474" i="55"/>
  <c r="I2760" i="27"/>
  <c r="K2760" i="27" s="1"/>
  <c r="I3249" i="27"/>
  <c r="K3249" i="27" s="1"/>
  <c r="I3923" i="27"/>
  <c r="K3923" i="27" s="1"/>
  <c r="I3353" i="27"/>
  <c r="I3407" i="27" s="1"/>
  <c r="I3140" i="27"/>
  <c r="K3140" i="27" s="1"/>
  <c r="P2873" i="27"/>
  <c r="R2873" i="27" s="1"/>
  <c r="I3827" i="27"/>
  <c r="K3827" i="27" s="1"/>
  <c r="K2869" i="27"/>
  <c r="K3506" i="27"/>
  <c r="K2871" i="27"/>
  <c r="I3685" i="27"/>
  <c r="K3685" i="27" s="1"/>
  <c r="K2956" i="27"/>
  <c r="I2959" i="27"/>
  <c r="I3803" i="27"/>
  <c r="K3803" i="27" s="1"/>
  <c r="K3837" i="27" s="1"/>
  <c r="K3849" i="27" s="1"/>
  <c r="K2851" i="27"/>
  <c r="K2880" i="27" s="1"/>
  <c r="K2891" i="27" s="1"/>
  <c r="T1474" i="55"/>
  <c r="I2998" i="27"/>
  <c r="K2998" i="27" s="1"/>
  <c r="K2846" i="27"/>
  <c r="I3920" i="27"/>
  <c r="K3920" i="27" s="1"/>
  <c r="K2866" i="27"/>
  <c r="J954" i="55"/>
  <c r="V954" i="55"/>
  <c r="I3933" i="27"/>
  <c r="K3933" i="27" s="1"/>
  <c r="I2872" i="27"/>
  <c r="K2872" i="27" s="1"/>
  <c r="I3351" i="27"/>
  <c r="K3351" i="27" s="1"/>
  <c r="I2909" i="27"/>
  <c r="I2937" i="27" s="1"/>
  <c r="I2905" i="27"/>
  <c r="K2905" i="27" s="1"/>
  <c r="I2931" i="27"/>
  <c r="I3049" i="27" s="1"/>
  <c r="I2856" i="27"/>
  <c r="P2846" i="27" s="1"/>
  <c r="K2894" i="27"/>
  <c r="I2758" i="27"/>
  <c r="K2758" i="27" s="1"/>
  <c r="I2855" i="27"/>
  <c r="K2911" i="27"/>
  <c r="P1482" i="55"/>
  <c r="F1482" i="55"/>
  <c r="X1482" i="55"/>
  <c r="L1479" i="55"/>
  <c r="I3003" i="27"/>
  <c r="K3003" i="27" s="1"/>
  <c r="P2852" i="27"/>
  <c r="R2852" i="27" s="1"/>
  <c r="Z1480" i="55"/>
  <c r="AD1480" i="55" s="1"/>
  <c r="L1480" i="55"/>
  <c r="J1480" i="55"/>
  <c r="K3771" i="27"/>
  <c r="I3778" i="27"/>
  <c r="K3778" i="27" s="1"/>
  <c r="I3643" i="27"/>
  <c r="K3643" i="27" s="1"/>
  <c r="I3590" i="27"/>
  <c r="K3590" i="27" s="1"/>
  <c r="I3802" i="27"/>
  <c r="K3802" i="27" s="1"/>
  <c r="P3506" i="27"/>
  <c r="R3506" i="27" s="1"/>
  <c r="T1487" i="55"/>
  <c r="P1487" i="55"/>
  <c r="P2871" i="27"/>
  <c r="R2871" i="27" s="1"/>
  <c r="I3504" i="27"/>
  <c r="I3247" i="27"/>
  <c r="K3247" i="27" s="1"/>
  <c r="K2867" i="27"/>
  <c r="I3825" i="27"/>
  <c r="K3825" i="27" s="1"/>
  <c r="I3797" i="27"/>
  <c r="K3797" i="27" s="1"/>
  <c r="K2845" i="27"/>
  <c r="P2849" i="27"/>
  <c r="P2882" i="27" s="1"/>
  <c r="R2882" i="27" s="1"/>
  <c r="I2907" i="27"/>
  <c r="I3030" i="27" s="1"/>
  <c r="K3030" i="27" s="1"/>
  <c r="I3624" i="27"/>
  <c r="I2995" i="27"/>
  <c r="K2995" i="27" s="1"/>
  <c r="I2917" i="27"/>
  <c r="K2917" i="27" s="1"/>
  <c r="I3725" i="27"/>
  <c r="K3725" i="27" s="1"/>
  <c r="K2843" i="27"/>
  <c r="I3795" i="27"/>
  <c r="K3795" i="27" s="1"/>
  <c r="I3158" i="27"/>
  <c r="I3198" i="27" s="1"/>
  <c r="K3198" i="27" s="1"/>
  <c r="N1479" i="55"/>
  <c r="I3572" i="27"/>
  <c r="K3572" i="27" s="1"/>
  <c r="K2852" i="27"/>
  <c r="K2892" i="27" s="1"/>
  <c r="K3850" i="27" s="1"/>
  <c r="I3666" i="27"/>
  <c r="K3666" i="27" s="1"/>
  <c r="K2881" i="27"/>
  <c r="K2907" i="27"/>
  <c r="I3686" i="27"/>
  <c r="K3686" i="27" s="1"/>
  <c r="X1054" i="55"/>
  <c r="R1054" i="55"/>
  <c r="V1054" i="55"/>
  <c r="N1054" i="55"/>
  <c r="I38" i="25"/>
  <c r="D53" i="32"/>
  <c r="D116" i="32" s="1"/>
  <c r="T439" i="55"/>
  <c r="L439" i="55"/>
  <c r="Z439" i="55"/>
  <c r="V439" i="55"/>
  <c r="N439" i="55"/>
  <c r="F439" i="55"/>
  <c r="R439" i="55"/>
  <c r="H439" i="55"/>
  <c r="P439" i="55"/>
  <c r="X439" i="55"/>
  <c r="D585" i="25"/>
  <c r="F585" i="25" s="1"/>
  <c r="R711" i="55"/>
  <c r="X678" i="55"/>
  <c r="L1143" i="55"/>
  <c r="R1143" i="55"/>
  <c r="V1143" i="55"/>
  <c r="T1143" i="55"/>
  <c r="N1143" i="55"/>
  <c r="P1143" i="55"/>
  <c r="H1143" i="55"/>
  <c r="X1143" i="55"/>
  <c r="J1485" i="55"/>
  <c r="Z1485" i="55"/>
  <c r="AD1485" i="55" s="1"/>
  <c r="Z382" i="55"/>
  <c r="AD382" i="55" s="1"/>
  <c r="P1476" i="55"/>
  <c r="P926" i="55"/>
  <c r="N1475" i="55"/>
  <c r="T1475" i="55"/>
  <c r="P1054" i="55"/>
  <c r="F1054" i="55"/>
  <c r="T1054" i="55"/>
  <c r="J1054" i="55"/>
  <c r="X632" i="55"/>
  <c r="P632" i="55"/>
  <c r="N711" i="55"/>
  <c r="X711" i="55"/>
  <c r="L1054" i="55"/>
  <c r="H384" i="55"/>
  <c r="T678" i="55"/>
  <c r="AJ1418" i="55"/>
  <c r="AK1418" i="55"/>
  <c r="AL1418" i="55" s="1"/>
  <c r="F190" i="32"/>
  <c r="A174" i="32"/>
  <c r="F174" i="32" s="1"/>
  <c r="F188" i="32"/>
  <c r="E149" i="32"/>
  <c r="F149" i="32" s="1"/>
  <c r="F64" i="64"/>
  <c r="P706" i="55"/>
  <c r="L706" i="55"/>
  <c r="N706" i="55"/>
  <c r="J381" i="55"/>
  <c r="X14035" i="55"/>
  <c r="Z14035" i="55"/>
  <c r="X14026" i="55"/>
  <c r="Z14026" i="55"/>
  <c r="X14013" i="55"/>
  <c r="Z14013" i="55"/>
  <c r="Z13997" i="55"/>
  <c r="X13997" i="55"/>
  <c r="X13771" i="55"/>
  <c r="X13756" i="55"/>
  <c r="Z13756" i="55"/>
  <c r="Z13189" i="55"/>
  <c r="X13189" i="55"/>
  <c r="X12948" i="55"/>
  <c r="Z12948" i="55"/>
  <c r="X12942" i="55"/>
  <c r="Z12942" i="55"/>
  <c r="Z12927" i="55"/>
  <c r="X12927" i="55"/>
  <c r="X13671" i="55"/>
  <c r="Z13671" i="55"/>
  <c r="X13652" i="55"/>
  <c r="Z13652" i="55"/>
  <c r="X772" i="55"/>
  <c r="X13944" i="55"/>
  <c r="Z13944" i="55"/>
  <c r="X13629" i="55"/>
  <c r="Z13629" i="55"/>
  <c r="X13626" i="55"/>
  <c r="Z13626" i="55"/>
  <c r="X13371" i="55"/>
  <c r="X13368" i="55"/>
  <c r="Z13368" i="55"/>
  <c r="Z13341" i="55"/>
  <c r="X13341" i="55"/>
  <c r="X13338" i="55"/>
  <c r="Z13338" i="55"/>
  <c r="Z13306" i="55"/>
  <c r="X13306" i="55"/>
  <c r="X13300" i="55"/>
  <c r="Z13300" i="55"/>
  <c r="Z13288" i="55"/>
  <c r="X13288" i="55"/>
  <c r="Z13162" i="55"/>
  <c r="X13162" i="55"/>
  <c r="X13151" i="55"/>
  <c r="Z13143" i="55"/>
  <c r="X13143" i="55"/>
  <c r="Z10890" i="55"/>
  <c r="X10890" i="55"/>
  <c r="X10887" i="55"/>
  <c r="Z10887" i="55"/>
  <c r="Z10847" i="55"/>
  <c r="X10847" i="55"/>
  <c r="Z10792" i="55"/>
  <c r="X10792" i="55"/>
  <c r="Z10789" i="55"/>
  <c r="X10789" i="55"/>
  <c r="X10777" i="55"/>
  <c r="Z10777" i="55"/>
  <c r="Z10759" i="55"/>
  <c r="X10759" i="55"/>
  <c r="Z10755" i="55"/>
  <c r="X10755" i="55"/>
  <c r="Z10749" i="55"/>
  <c r="X10749" i="55"/>
  <c r="X10743" i="55"/>
  <c r="Z10743" i="55"/>
  <c r="Z10591" i="55"/>
  <c r="X10591" i="55"/>
  <c r="X10536" i="55"/>
  <c r="Z10536" i="55"/>
  <c r="X10533" i="55"/>
  <c r="Z10533" i="55"/>
  <c r="Z10521" i="55"/>
  <c r="X10521" i="55"/>
  <c r="Z10503" i="55"/>
  <c r="X10503" i="55"/>
  <c r="Z10499" i="55"/>
  <c r="X10499" i="55"/>
  <c r="H706" i="55"/>
  <c r="X12935" i="55"/>
  <c r="Z12951" i="55"/>
  <c r="X14018" i="55"/>
  <c r="X13983" i="55"/>
  <c r="Z13712" i="55"/>
  <c r="X13712" i="55"/>
  <c r="X13706" i="55"/>
  <c r="Z13706" i="55"/>
  <c r="L1475" i="55"/>
  <c r="J1475" i="55"/>
  <c r="F1476" i="55"/>
  <c r="X13271" i="55"/>
  <c r="Z13271" i="55"/>
  <c r="Z13214" i="55"/>
  <c r="X13214" i="55"/>
  <c r="Z13124" i="55"/>
  <c r="X13124" i="55"/>
  <c r="Z13994" i="55"/>
  <c r="Z14006" i="55"/>
  <c r="Z14113" i="55"/>
  <c r="X14113" i="55"/>
  <c r="Z14090" i="55"/>
  <c r="X14090" i="55"/>
  <c r="X13934" i="55"/>
  <c r="Z13934" i="55"/>
  <c r="Z13923" i="55"/>
  <c r="X13923" i="55"/>
  <c r="X13894" i="55"/>
  <c r="Z13894" i="55"/>
  <c r="Z13809" i="55"/>
  <c r="X13809" i="55"/>
  <c r="X13595" i="55"/>
  <c r="Z13568" i="55"/>
  <c r="X13568" i="55"/>
  <c r="X13562" i="55"/>
  <c r="Z13562" i="55"/>
  <c r="Z13547" i="55"/>
  <c r="X13547" i="55"/>
  <c r="Z13513" i="55"/>
  <c r="X13513" i="55"/>
  <c r="Z13460" i="55"/>
  <c r="X13460" i="55"/>
  <c r="X13457" i="55"/>
  <c r="Z13457" i="55"/>
  <c r="X13256" i="55"/>
  <c r="Z13256" i="55"/>
  <c r="X13060" i="55"/>
  <c r="Z13060" i="55"/>
  <c r="Z13032" i="55"/>
  <c r="X13032" i="55"/>
  <c r="Z13020" i="55"/>
  <c r="X13020" i="55"/>
  <c r="X13002" i="55"/>
  <c r="Z13002" i="55"/>
  <c r="X12993" i="55"/>
  <c r="Z12993" i="55"/>
  <c r="Z12979" i="55"/>
  <c r="X12979" i="55"/>
  <c r="X12973" i="55"/>
  <c r="Z12973" i="55"/>
  <c r="Z12916" i="55"/>
  <c r="X12916" i="55"/>
  <c r="X12906" i="55"/>
  <c r="Z12906" i="55"/>
  <c r="X12885" i="55"/>
  <c r="Z12885" i="55"/>
  <c r="Z9057" i="55"/>
  <c r="X9057" i="55"/>
  <c r="R1480" i="55"/>
  <c r="N1480" i="55"/>
  <c r="P1480" i="55"/>
  <c r="Z14086" i="55"/>
  <c r="X14086" i="55"/>
  <c r="Z14060" i="55"/>
  <c r="X14060" i="55"/>
  <c r="Z13979" i="55"/>
  <c r="X13979" i="55"/>
  <c r="X13963" i="55"/>
  <c r="Z13949" i="55"/>
  <c r="X13949" i="55"/>
  <c r="Z13908" i="55"/>
  <c r="X13908" i="55"/>
  <c r="Z13868" i="55"/>
  <c r="X13868" i="55"/>
  <c r="X13797" i="55"/>
  <c r="Z13797" i="55"/>
  <c r="Z13776" i="55"/>
  <c r="X13776" i="55"/>
  <c r="X13759" i="55"/>
  <c r="X13508" i="55"/>
  <c r="Z13508" i="55"/>
  <c r="X13502" i="55"/>
  <c r="Z13502" i="55"/>
  <c r="Z13485" i="55"/>
  <c r="X13485" i="55"/>
  <c r="Z13474" i="55"/>
  <c r="X13474" i="55"/>
  <c r="X13438" i="55"/>
  <c r="Z13438" i="55"/>
  <c r="X13406" i="55"/>
  <c r="Z13406" i="55"/>
  <c r="X13391" i="55"/>
  <c r="Z13391" i="55"/>
  <c r="Z13365" i="55"/>
  <c r="X13365" i="55"/>
  <c r="X13360" i="55"/>
  <c r="Z13360" i="55"/>
  <c r="Z13334" i="55"/>
  <c r="X13334" i="55"/>
  <c r="X13318" i="55"/>
  <c r="Z13318" i="55"/>
  <c r="X13303" i="55"/>
  <c r="Z13229" i="55"/>
  <c r="X13229" i="55"/>
  <c r="Z13148" i="55"/>
  <c r="X13148" i="55"/>
  <c r="Z12983" i="55"/>
  <c r="X12983" i="55"/>
  <c r="X12971" i="55"/>
  <c r="Z12960" i="55"/>
  <c r="X12960" i="55"/>
  <c r="Z12897" i="55"/>
  <c r="X12897" i="55"/>
  <c r="Z12876" i="55"/>
  <c r="X12876" i="55"/>
  <c r="Z10882" i="55"/>
  <c r="X10882" i="55"/>
  <c r="Z10857" i="55"/>
  <c r="X10857" i="55"/>
  <c r="Z10816" i="55"/>
  <c r="X10816" i="55"/>
  <c r="X10697" i="55"/>
  <c r="Z10697" i="55"/>
  <c r="X10681" i="55"/>
  <c r="Z10681" i="55"/>
  <c r="X10677" i="55"/>
  <c r="Z10677" i="55"/>
  <c r="X10669" i="55"/>
  <c r="Z10669" i="55"/>
  <c r="X10662" i="55"/>
  <c r="Z10662" i="55"/>
  <c r="Z10653" i="55"/>
  <c r="X10653" i="55"/>
  <c r="X10639" i="55"/>
  <c r="Z10639" i="55"/>
  <c r="X10635" i="55"/>
  <c r="Z10635" i="55"/>
  <c r="X10601" i="55"/>
  <c r="Z10601" i="55"/>
  <c r="X10459" i="55"/>
  <c r="Z10459" i="55"/>
  <c r="Z10441" i="55"/>
  <c r="X10441" i="55"/>
  <c r="Z10425" i="55"/>
  <c r="X10425" i="55"/>
  <c r="X10421" i="55"/>
  <c r="Z10421" i="55"/>
  <c r="Z10413" i="55"/>
  <c r="X10413" i="55"/>
  <c r="X10406" i="55"/>
  <c r="Z10406" i="55"/>
  <c r="X10394" i="55"/>
  <c r="Z10394" i="55"/>
  <c r="X10379" i="55"/>
  <c r="Z10379" i="55"/>
  <c r="Z10372" i="55"/>
  <c r="X10372" i="55"/>
  <c r="Z10345" i="55"/>
  <c r="X10345" i="55"/>
  <c r="Z10304" i="55"/>
  <c r="X10304" i="55"/>
  <c r="X10203" i="55"/>
  <c r="Z10203" i="55"/>
  <c r="Z10195" i="55"/>
  <c r="X10195" i="55"/>
  <c r="Z10187" i="55"/>
  <c r="X10187" i="55"/>
  <c r="Z10179" i="55"/>
  <c r="X10179" i="55"/>
  <c r="Z10171" i="55"/>
  <c r="X10171" i="55"/>
  <c r="Z10163" i="55"/>
  <c r="X10163" i="55"/>
  <c r="Z10155" i="55"/>
  <c r="X10155" i="55"/>
  <c r="Z10147" i="55"/>
  <c r="X10147" i="55"/>
  <c r="Z10139" i="55"/>
  <c r="X10139" i="55"/>
  <c r="Z10131" i="55"/>
  <c r="X10131" i="55"/>
  <c r="Z10123" i="55"/>
  <c r="X10123" i="55"/>
  <c r="Z10115" i="55"/>
  <c r="X10115" i="55"/>
  <c r="Z10107" i="55"/>
  <c r="X10107" i="55"/>
  <c r="Z10099" i="55"/>
  <c r="X10099" i="55"/>
  <c r="Z10091" i="55"/>
  <c r="X10091" i="55"/>
  <c r="Z10083" i="55"/>
  <c r="X10083" i="55"/>
  <c r="Z10075" i="55"/>
  <c r="X10075" i="55"/>
  <c r="Z10067" i="55"/>
  <c r="X10067" i="55"/>
  <c r="Z10059" i="55"/>
  <c r="X10059" i="55"/>
  <c r="Z10051" i="55"/>
  <c r="X10051" i="55"/>
  <c r="Z10043" i="55"/>
  <c r="X10043" i="55"/>
  <c r="X6050" i="55"/>
  <c r="Z6050" i="55"/>
  <c r="Z6045" i="55"/>
  <c r="X6045" i="55"/>
  <c r="Z6024" i="55"/>
  <c r="X6024" i="55"/>
  <c r="X6012" i="55"/>
  <c r="Z6012" i="55"/>
  <c r="Z6007" i="55"/>
  <c r="X6007" i="55"/>
  <c r="Z5994" i="55"/>
  <c r="X5994" i="55"/>
  <c r="Z5955" i="55"/>
  <c r="X5955" i="55"/>
  <c r="X5948" i="55"/>
  <c r="Z5948" i="55"/>
  <c r="Z5942" i="55"/>
  <c r="X5942" i="55"/>
  <c r="X4170" i="55"/>
  <c r="Z4170" i="55"/>
  <c r="Z4163" i="55"/>
  <c r="X4163" i="55"/>
  <c r="Z4149" i="55"/>
  <c r="X4149" i="55"/>
  <c r="Z3739" i="55"/>
  <c r="X3739" i="55"/>
  <c r="Z3731" i="55"/>
  <c r="X3731" i="55"/>
  <c r="X3719" i="55"/>
  <c r="Z3719" i="55"/>
  <c r="X3710" i="55"/>
  <c r="Z3710" i="55"/>
  <c r="Z3525" i="55"/>
  <c r="X3525" i="55"/>
  <c r="Z3519" i="55"/>
  <c r="X3519" i="55"/>
  <c r="Z2858" i="55"/>
  <c r="X2858" i="55"/>
  <c r="Z2855" i="55"/>
  <c r="X2855" i="55"/>
  <c r="Z2845" i="55"/>
  <c r="X2845" i="55"/>
  <c r="X2825" i="55"/>
  <c r="Z2825" i="55"/>
  <c r="Z2815" i="55"/>
  <c r="X2815" i="55"/>
  <c r="Z2213" i="55"/>
  <c r="X13081" i="55"/>
  <c r="Z13850" i="55"/>
  <c r="X2523" i="55"/>
  <c r="X2588" i="55"/>
  <c r="X13435" i="55"/>
  <c r="Z13806" i="55"/>
  <c r="X174" i="55"/>
  <c r="Z804" i="55"/>
  <c r="AD804" i="55" s="1"/>
  <c r="X1251" i="55"/>
  <c r="Z1540" i="55"/>
  <c r="AD1540" i="55" s="1"/>
  <c r="X9258" i="55"/>
  <c r="X10247" i="55"/>
  <c r="X10493" i="55"/>
  <c r="Z10493" i="55"/>
  <c r="X10487" i="55"/>
  <c r="Z10487" i="55"/>
  <c r="Z10335" i="55"/>
  <c r="X10335" i="55"/>
  <c r="Z10280" i="55"/>
  <c r="X10280" i="55"/>
  <c r="Z10277" i="55"/>
  <c r="X10277" i="55"/>
  <c r="X10265" i="55"/>
  <c r="Z10265" i="55"/>
  <c r="Z10243" i="55"/>
  <c r="X10243" i="55"/>
  <c r="Z10237" i="55"/>
  <c r="X10237" i="55"/>
  <c r="X10231" i="55"/>
  <c r="Z10231" i="55"/>
  <c r="X10201" i="55"/>
  <c r="Z10201" i="55"/>
  <c r="X10193" i="55"/>
  <c r="Z10193" i="55"/>
  <c r="X10185" i="55"/>
  <c r="Z10185" i="55"/>
  <c r="X10177" i="55"/>
  <c r="Z10177" i="55"/>
  <c r="X10169" i="55"/>
  <c r="Z10169" i="55"/>
  <c r="X10161" i="55"/>
  <c r="Z10161" i="55"/>
  <c r="X10153" i="55"/>
  <c r="Z10153" i="55"/>
  <c r="X10145" i="55"/>
  <c r="Z10145" i="55"/>
  <c r="X10137" i="55"/>
  <c r="Z10137" i="55"/>
  <c r="X10129" i="55"/>
  <c r="Z10129" i="55"/>
  <c r="X10121" i="55"/>
  <c r="Z10121" i="55"/>
  <c r="X10113" i="55"/>
  <c r="Z10113" i="55"/>
  <c r="X10105" i="55"/>
  <c r="Z10105" i="55"/>
  <c r="X10097" i="55"/>
  <c r="Z10097" i="55"/>
  <c r="X10089" i="55"/>
  <c r="Z10089" i="55"/>
  <c r="X10081" i="55"/>
  <c r="Z10081" i="55"/>
  <c r="X10073" i="55"/>
  <c r="Z10073" i="55"/>
  <c r="X10065" i="55"/>
  <c r="Z10065" i="55"/>
  <c r="X10057" i="55"/>
  <c r="Z10057" i="55"/>
  <c r="X10049" i="55"/>
  <c r="Z10049" i="55"/>
  <c r="X10041" i="55"/>
  <c r="Z10041" i="55"/>
  <c r="Z10037" i="55"/>
  <c r="X10037" i="55"/>
  <c r="Z10029" i="55"/>
  <c r="X10029" i="55"/>
  <c r="Z10021" i="55"/>
  <c r="X10021" i="55"/>
  <c r="Z10013" i="55"/>
  <c r="X10013" i="55"/>
  <c r="Z10005" i="55"/>
  <c r="X10005" i="55"/>
  <c r="Z9997" i="55"/>
  <c r="X9997" i="55"/>
  <c r="Z9989" i="55"/>
  <c r="X9989" i="55"/>
  <c r="Z9981" i="55"/>
  <c r="X9981" i="55"/>
  <c r="Z9973" i="55"/>
  <c r="X9973" i="55"/>
  <c r="Z9965" i="55"/>
  <c r="X9965" i="55"/>
  <c r="Z9957" i="55"/>
  <c r="X9957" i="55"/>
  <c r="Z9949" i="55"/>
  <c r="X9949" i="55"/>
  <c r="Z9941" i="55"/>
  <c r="X9941" i="55"/>
  <c r="Z9933" i="55"/>
  <c r="X9933" i="55"/>
  <c r="Z9925" i="55"/>
  <c r="X9925" i="55"/>
  <c r="Z9917" i="55"/>
  <c r="X9917" i="55"/>
  <c r="Z9909" i="55"/>
  <c r="X9909" i="55"/>
  <c r="Z9901" i="55"/>
  <c r="X9901" i="55"/>
  <c r="Z9893" i="55"/>
  <c r="X9893" i="55"/>
  <c r="Z9885" i="55"/>
  <c r="X9885" i="55"/>
  <c r="Z9877" i="55"/>
  <c r="X9877" i="55"/>
  <c r="Z9869" i="55"/>
  <c r="X9869" i="55"/>
  <c r="Z9861" i="55"/>
  <c r="X9861" i="55"/>
  <c r="Z9853" i="55"/>
  <c r="X9853" i="55"/>
  <c r="Z9845" i="55"/>
  <c r="X9845" i="55"/>
  <c r="Z9837" i="55"/>
  <c r="X9837" i="55"/>
  <c r="Z9829" i="55"/>
  <c r="X9829" i="55"/>
  <c r="Z9821" i="55"/>
  <c r="X9821" i="55"/>
  <c r="Z9813" i="55"/>
  <c r="X9813" i="55"/>
  <c r="Z9805" i="55"/>
  <c r="X9805" i="55"/>
  <c r="Z9797" i="55"/>
  <c r="X9797" i="55"/>
  <c r="Z9789" i="55"/>
  <c r="X9789" i="55"/>
  <c r="Z9781" i="55"/>
  <c r="X9781" i="55"/>
  <c r="Z9773" i="55"/>
  <c r="X9773" i="55"/>
  <c r="Z9765" i="55"/>
  <c r="X9765" i="55"/>
  <c r="Z9757" i="55"/>
  <c r="X9757" i="55"/>
  <c r="Z9749" i="55"/>
  <c r="X9749" i="55"/>
  <c r="Z9741" i="55"/>
  <c r="X9741" i="55"/>
  <c r="Z9733" i="55"/>
  <c r="X9733" i="55"/>
  <c r="Z9725" i="55"/>
  <c r="X9725" i="55"/>
  <c r="Z9717" i="55"/>
  <c r="X9717" i="55"/>
  <c r="Z9709" i="55"/>
  <c r="X9709" i="55"/>
  <c r="Z9701" i="55"/>
  <c r="X9701" i="55"/>
  <c r="Z9693" i="55"/>
  <c r="X9693" i="55"/>
  <c r="Z9685" i="55"/>
  <c r="X9685" i="55"/>
  <c r="Z9677" i="55"/>
  <c r="X9677" i="55"/>
  <c r="Z9669" i="55"/>
  <c r="X9669" i="55"/>
  <c r="Z9661" i="55"/>
  <c r="X9661" i="55"/>
  <c r="Z9653" i="55"/>
  <c r="X9653" i="55"/>
  <c r="Z9645" i="55"/>
  <c r="X9645" i="55"/>
  <c r="Z9637" i="55"/>
  <c r="X9637" i="55"/>
  <c r="X9621" i="55"/>
  <c r="Z9621" i="55"/>
  <c r="X9615" i="55"/>
  <c r="Z9615" i="55"/>
  <c r="Z9529" i="55"/>
  <c r="X9529" i="55"/>
  <c r="Z9315" i="55"/>
  <c r="X9315" i="55"/>
  <c r="Z9238" i="55"/>
  <c r="X9238" i="55"/>
  <c r="Z2761" i="55"/>
  <c r="X2761" i="55"/>
  <c r="Z2748" i="55"/>
  <c r="X2748" i="55"/>
  <c r="Z2736" i="55"/>
  <c r="X2736" i="55"/>
  <c r="X2650" i="55"/>
  <c r="Z2650" i="55"/>
  <c r="Z2646" i="55"/>
  <c r="X2646" i="55"/>
  <c r="Z2624" i="55"/>
  <c r="X2624" i="55"/>
  <c r="Z2614" i="55"/>
  <c r="X2614" i="55"/>
  <c r="Z2584" i="55"/>
  <c r="X2584" i="55"/>
  <c r="X2570" i="55"/>
  <c r="Z2570" i="55"/>
  <c r="Z2566" i="55"/>
  <c r="X2566" i="55"/>
  <c r="X2562" i="55"/>
  <c r="Z2562" i="55"/>
  <c r="Z2534" i="55"/>
  <c r="X2534" i="55"/>
  <c r="Z2488" i="55"/>
  <c r="X2488" i="55"/>
  <c r="X2484" i="55"/>
  <c r="Z2484" i="55"/>
  <c r="Z2425" i="55"/>
  <c r="X2425" i="55"/>
  <c r="X2414" i="55"/>
  <c r="Z2414" i="55"/>
  <c r="Z2377" i="55"/>
  <c r="X2377" i="55"/>
  <c r="X2366" i="55"/>
  <c r="Z2366" i="55"/>
  <c r="X2347" i="55"/>
  <c r="Z2347" i="55"/>
  <c r="Z2217" i="55"/>
  <c r="X2217" i="55"/>
  <c r="Z2192" i="55"/>
  <c r="X2192" i="55"/>
  <c r="Z2184" i="55"/>
  <c r="X2184" i="55"/>
  <c r="Z2176" i="55"/>
  <c r="X2176" i="55"/>
  <c r="Z2168" i="55"/>
  <c r="X2168" i="55"/>
  <c r="Z2160" i="55"/>
  <c r="X2160" i="55"/>
  <c r="Z2152" i="55"/>
  <c r="X2152" i="55"/>
  <c r="Z2144" i="55"/>
  <c r="X2144" i="55"/>
  <c r="Z2136" i="55"/>
  <c r="X2136" i="55"/>
  <c r="Z2128" i="55"/>
  <c r="X2128" i="55"/>
  <c r="Z2120" i="55"/>
  <c r="X2120" i="55"/>
  <c r="Z2112" i="55"/>
  <c r="X2112" i="55"/>
  <c r="Z2104" i="55"/>
  <c r="X2104" i="55"/>
  <c r="Z2101" i="55"/>
  <c r="X2101" i="55"/>
  <c r="Z2096" i="55"/>
  <c r="X2096" i="55"/>
  <c r="Z2088" i="55"/>
  <c r="X2088" i="55"/>
  <c r="Z2080" i="55"/>
  <c r="X2080" i="55"/>
  <c r="Z2072" i="55"/>
  <c r="X2072" i="55"/>
  <c r="Z2064" i="55"/>
  <c r="X2064" i="55"/>
  <c r="Z2056" i="55"/>
  <c r="X2056" i="55"/>
  <c r="Z2048" i="55"/>
  <c r="X2048" i="55"/>
  <c r="Z2040" i="55"/>
  <c r="X2040" i="55"/>
  <c r="Z2032" i="55"/>
  <c r="X2032" i="55"/>
  <c r="X1958" i="55"/>
  <c r="Z1958" i="55"/>
  <c r="X1954" i="55"/>
  <c r="Z1954" i="55"/>
  <c r="X1820" i="55"/>
  <c r="Z1820" i="55"/>
  <c r="Z1771" i="55"/>
  <c r="AD1775" i="55" s="1"/>
  <c r="X1771" i="55"/>
  <c r="X1747" i="55"/>
  <c r="Z1747" i="55"/>
  <c r="AD1751" i="55" s="1"/>
  <c r="X1743" i="55"/>
  <c r="Z1743" i="55"/>
  <c r="AD1747" i="55" s="1"/>
  <c r="X1739" i="55"/>
  <c r="Z1739" i="55"/>
  <c r="AD1743" i="55" s="1"/>
  <c r="X1735" i="55"/>
  <c r="Z1735" i="55"/>
  <c r="AD1739" i="55" s="1"/>
  <c r="X1731" i="55"/>
  <c r="Z1731" i="55"/>
  <c r="AD1735" i="55" s="1"/>
  <c r="X1727" i="55"/>
  <c r="Z1727" i="55"/>
  <c r="AD1731" i="55" s="1"/>
  <c r="X1723" i="55"/>
  <c r="Z1723" i="55"/>
  <c r="AD1727" i="55" s="1"/>
  <c r="X1719" i="55"/>
  <c r="Z1719" i="55"/>
  <c r="AD1723" i="55" s="1"/>
  <c r="X1715" i="55"/>
  <c r="Z1715" i="55"/>
  <c r="AD1719" i="55" s="1"/>
  <c r="X1711" i="55"/>
  <c r="Z1711" i="55"/>
  <c r="AD1715" i="55" s="1"/>
  <c r="X1707" i="55"/>
  <c r="Z1707" i="55"/>
  <c r="AD1711" i="55" s="1"/>
  <c r="X1703" i="55"/>
  <c r="Z1703" i="55"/>
  <c r="X1699" i="55"/>
  <c r="Z1699" i="55"/>
  <c r="AD1699" i="55" s="1"/>
  <c r="X1695" i="55"/>
  <c r="Z1695" i="55"/>
  <c r="AD1695" i="55" s="1"/>
  <c r="X1691" i="55"/>
  <c r="Z1691" i="55"/>
  <c r="AD1691" i="55" s="1"/>
  <c r="X1687" i="55"/>
  <c r="Z1687" i="55"/>
  <c r="AD1687" i="55" s="1"/>
  <c r="X1683" i="55"/>
  <c r="Z1683" i="55"/>
  <c r="AD1683" i="55" s="1"/>
  <c r="X1679" i="55"/>
  <c r="Z1679" i="55"/>
  <c r="AD1679" i="55" s="1"/>
  <c r="X1676" i="55"/>
  <c r="Z1676" i="55"/>
  <c r="AD1676" i="55" s="1"/>
  <c r="X1668" i="55"/>
  <c r="Z1668" i="55"/>
  <c r="AD1668" i="55" s="1"/>
  <c r="X1660" i="55"/>
  <c r="Z1660" i="55"/>
  <c r="AD1660" i="55" s="1"/>
  <c r="X1652" i="55"/>
  <c r="Z1652" i="55"/>
  <c r="AD1652" i="55" s="1"/>
  <c r="X1644" i="55"/>
  <c r="Z1644" i="55"/>
  <c r="AD1644" i="55" s="1"/>
  <c r="X1636" i="55"/>
  <c r="Z1636" i="55"/>
  <c r="AD1636" i="55" s="1"/>
  <c r="X1628" i="55"/>
  <c r="Z1628" i="55"/>
  <c r="AD1628" i="55" s="1"/>
  <c r="X1620" i="55"/>
  <c r="Z1620" i="55"/>
  <c r="X1612" i="55"/>
  <c r="Z1612" i="55"/>
  <c r="AD1612" i="55" s="1"/>
  <c r="X1604" i="55"/>
  <c r="Z1604" i="55"/>
  <c r="X1596" i="55"/>
  <c r="Z1596" i="55"/>
  <c r="AD1596" i="55" s="1"/>
  <c r="X1548" i="55"/>
  <c r="Z1548" i="55"/>
  <c r="AD1548" i="55" s="1"/>
  <c r="X1406" i="55"/>
  <c r="X1374" i="55"/>
  <c r="X1358" i="55"/>
  <c r="X1355" i="55"/>
  <c r="X1348" i="55"/>
  <c r="X1332" i="55"/>
  <c r="X1270" i="55"/>
  <c r="X1263" i="55"/>
  <c r="X1259" i="55"/>
  <c r="X1239" i="55"/>
  <c r="X1228" i="55"/>
  <c r="X1212" i="55"/>
  <c r="X1177" i="55"/>
  <c r="X1166" i="55"/>
  <c r="X1138" i="55"/>
  <c r="X1130" i="55"/>
  <c r="X1114" i="55"/>
  <c r="X868" i="55"/>
  <c r="X798" i="55"/>
  <c r="Z798" i="55"/>
  <c r="AD798" i="55" s="1"/>
  <c r="X790" i="55"/>
  <c r="Z790" i="55"/>
  <c r="AD790" i="55" s="1"/>
  <c r="X450" i="55"/>
  <c r="Z450" i="55"/>
  <c r="AD450" i="55" s="1"/>
  <c r="X398" i="55"/>
  <c r="Z398" i="55"/>
  <c r="AD398" i="55" s="1"/>
  <c r="X368" i="55"/>
  <c r="Z368" i="55"/>
  <c r="AD368" i="55" s="1"/>
  <c r="X293" i="55"/>
  <c r="Z293" i="55"/>
  <c r="AD293" i="55" s="1"/>
  <c r="X158" i="55"/>
  <c r="Z158" i="55"/>
  <c r="AD158" i="55" s="1"/>
  <c r="X152" i="55"/>
  <c r="Z152" i="55"/>
  <c r="AD152" i="55" s="1"/>
  <c r="Z129" i="55"/>
  <c r="AD129" i="55" s="1"/>
  <c r="X129" i="55"/>
  <c r="Z61" i="55"/>
  <c r="AD61" i="55" s="1"/>
  <c r="X61" i="55"/>
  <c r="Z37" i="55"/>
  <c r="AD37" i="55" s="1"/>
  <c r="X37" i="55"/>
  <c r="X14124" i="55"/>
  <c r="Z14124" i="55"/>
  <c r="Z13916" i="55"/>
  <c r="X13916" i="55"/>
  <c r="Z13750" i="55"/>
  <c r="X13750" i="55"/>
  <c r="X13647" i="55"/>
  <c r="X13623" i="55"/>
  <c r="Z13617" i="55"/>
  <c r="X13617" i="55"/>
  <c r="Z13598" i="55"/>
  <c r="X13598" i="55"/>
  <c r="X13559" i="55"/>
  <c r="X13527" i="55"/>
  <c r="X13295" i="55"/>
  <c r="Z13286" i="55"/>
  <c r="X13286" i="55"/>
  <c r="X13283" i="55"/>
  <c r="Z13283" i="55"/>
  <c r="Z13267" i="55"/>
  <c r="X13267" i="55"/>
  <c r="Z13112" i="55"/>
  <c r="X13112" i="55"/>
  <c r="Z13056" i="55"/>
  <c r="X13056" i="55"/>
  <c r="X12924" i="55"/>
  <c r="Z12924" i="55"/>
  <c r="Z12909" i="55"/>
  <c r="X12909" i="55"/>
  <c r="Z9584" i="55"/>
  <c r="X9584" i="55"/>
  <c r="Z9548" i="55"/>
  <c r="X9548" i="55"/>
  <c r="Z9545" i="55"/>
  <c r="X9545" i="55"/>
  <c r="Z9522" i="55"/>
  <c r="X9522" i="55"/>
  <c r="Z9498" i="55"/>
  <c r="X9498" i="55"/>
  <c r="Z9462" i="55"/>
  <c r="X9462" i="55"/>
  <c r="Z9400" i="55"/>
  <c r="X9400" i="55"/>
  <c r="Z9379" i="55"/>
  <c r="X9379" i="55"/>
  <c r="Z9374" i="55"/>
  <c r="X9374" i="55"/>
  <c r="Z9366" i="55"/>
  <c r="X9366" i="55"/>
  <c r="Z9202" i="55"/>
  <c r="X9202" i="55"/>
  <c r="Z9076" i="55"/>
  <c r="X9076" i="55"/>
  <c r="Z8968" i="55"/>
  <c r="X8968" i="55"/>
  <c r="Z8945" i="55"/>
  <c r="X8945" i="55"/>
  <c r="Z8928" i="55"/>
  <c r="X8928" i="55"/>
  <c r="Z8920" i="55"/>
  <c r="X8920" i="55"/>
  <c r="Z8912" i="55"/>
  <c r="X8912" i="55"/>
  <c r="Z8873" i="55"/>
  <c r="X8873" i="55"/>
  <c r="Z8858" i="55"/>
  <c r="X8858" i="55"/>
  <c r="Z8836" i="55"/>
  <c r="X8836" i="55"/>
  <c r="Z8833" i="55"/>
  <c r="X8833" i="55"/>
  <c r="Z8811" i="55"/>
  <c r="X8811" i="55"/>
  <c r="Z8806" i="55"/>
  <c r="X8806" i="55"/>
  <c r="X1755" i="55"/>
  <c r="X1763" i="55"/>
  <c r="X13017" i="55"/>
  <c r="Z2573" i="55"/>
  <c r="X13396" i="55"/>
  <c r="X2351" i="55"/>
  <c r="Z2636" i="55"/>
  <c r="X9291" i="55"/>
  <c r="X13592" i="55"/>
  <c r="X1117" i="55"/>
  <c r="Z1792" i="55"/>
  <c r="AD1796" i="55" s="1"/>
  <c r="Z14120" i="55"/>
  <c r="X14120" i="55"/>
  <c r="X14105" i="55"/>
  <c r="Z14105" i="55"/>
  <c r="X14076" i="55"/>
  <c r="Z14076" i="55"/>
  <c r="X14053" i="55"/>
  <c r="Z14053" i="55"/>
  <c r="Z13975" i="55"/>
  <c r="X13975" i="55"/>
  <c r="X13951" i="55"/>
  <c r="X13930" i="55"/>
  <c r="Z13930" i="55"/>
  <c r="Z13912" i="55"/>
  <c r="X13912" i="55"/>
  <c r="X13904" i="55"/>
  <c r="Z13904" i="55"/>
  <c r="X13886" i="55"/>
  <c r="Z13886" i="55"/>
  <c r="Z13836" i="55"/>
  <c r="X13836" i="55"/>
  <c r="X13831" i="55"/>
  <c r="X13817" i="55"/>
  <c r="Z13817" i="55"/>
  <c r="X13748" i="55"/>
  <c r="Z13748" i="55"/>
  <c r="X13721" i="55"/>
  <c r="Z13721" i="55"/>
  <c r="Z13702" i="55"/>
  <c r="X13702" i="55"/>
  <c r="X13683" i="55"/>
  <c r="Z13683" i="55"/>
  <c r="Z13620" i="55"/>
  <c r="X13620" i="55"/>
  <c r="Z13600" i="55"/>
  <c r="X13600" i="55"/>
  <c r="X13583" i="55"/>
  <c r="Z13566" i="55"/>
  <c r="X13566" i="55"/>
  <c r="X13555" i="55"/>
  <c r="Z13521" i="55"/>
  <c r="X13521" i="55"/>
  <c r="Z13442" i="55"/>
  <c r="X13442" i="55"/>
  <c r="Z13432" i="55"/>
  <c r="X13432" i="55"/>
  <c r="X13413" i="55"/>
  <c r="Z13413" i="55"/>
  <c r="Z13410" i="55"/>
  <c r="X13410" i="55"/>
  <c r="Z13357" i="55"/>
  <c r="X13357" i="55"/>
  <c r="Z13352" i="55"/>
  <c r="X13352" i="55"/>
  <c r="Z13308" i="55"/>
  <c r="X13308" i="55"/>
  <c r="Z13240" i="55"/>
  <c r="X13240" i="55"/>
  <c r="X13191" i="55"/>
  <c r="Z13175" i="55"/>
  <c r="X13175" i="55"/>
  <c r="Z13094" i="55"/>
  <c r="X13094" i="55"/>
  <c r="X13091" i="55"/>
  <c r="Z13091" i="55"/>
  <c r="X13047" i="55"/>
  <c r="Z12965" i="55"/>
  <c r="X12965" i="55"/>
  <c r="X12953" i="55"/>
  <c r="Z12953" i="55"/>
  <c r="Z12932" i="55"/>
  <c r="X12932" i="55"/>
  <c r="X12914" i="55"/>
  <c r="Z12914" i="55"/>
  <c r="Z12899" i="55"/>
  <c r="X12899" i="55"/>
  <c r="Z12881" i="55"/>
  <c r="X12881" i="55"/>
  <c r="X12878" i="55"/>
  <c r="Z12878" i="55"/>
  <c r="X10828" i="55"/>
  <c r="Z10828" i="55"/>
  <c r="X10779" i="55"/>
  <c r="Z10779" i="55"/>
  <c r="X10775" i="55"/>
  <c r="Z10775" i="55"/>
  <c r="X10761" i="55"/>
  <c r="Z10761" i="55"/>
  <c r="X10572" i="55"/>
  <c r="Z10572" i="55"/>
  <c r="Z10523" i="55"/>
  <c r="X10523" i="55"/>
  <c r="X10519" i="55"/>
  <c r="Z10519" i="55"/>
  <c r="Z10505" i="55"/>
  <c r="X10505" i="55"/>
  <c r="X10316" i="55"/>
  <c r="Z10316" i="55"/>
  <c r="X10267" i="55"/>
  <c r="Z10267" i="55"/>
  <c r="X10263" i="55"/>
  <c r="Z10263" i="55"/>
  <c r="X10249" i="55"/>
  <c r="Z10249" i="55"/>
  <c r="X10197" i="55"/>
  <c r="Z10197" i="55"/>
  <c r="X10189" i="55"/>
  <c r="Z10189" i="55"/>
  <c r="X10181" i="55"/>
  <c r="Z10181" i="55"/>
  <c r="X10173" i="55"/>
  <c r="Z10173" i="55"/>
  <c r="X10165" i="55"/>
  <c r="Z10165" i="55"/>
  <c r="X10157" i="55"/>
  <c r="Z10157" i="55"/>
  <c r="X10149" i="55"/>
  <c r="Z10149" i="55"/>
  <c r="X10141" i="55"/>
  <c r="Z10141" i="55"/>
  <c r="X10133" i="55"/>
  <c r="Z10133" i="55"/>
  <c r="X10125" i="55"/>
  <c r="Z10125" i="55"/>
  <c r="X10117" i="55"/>
  <c r="Z10117" i="55"/>
  <c r="X10109" i="55"/>
  <c r="Z10109" i="55"/>
  <c r="X10101" i="55"/>
  <c r="Z10101" i="55"/>
  <c r="X10093" i="55"/>
  <c r="Z10093" i="55"/>
  <c r="X10085" i="55"/>
  <c r="Z10085" i="55"/>
  <c r="X10077" i="55"/>
  <c r="Z10077" i="55"/>
  <c r="X10069" i="55"/>
  <c r="Z10069" i="55"/>
  <c r="X10061" i="55"/>
  <c r="Z10061" i="55"/>
  <c r="X10053" i="55"/>
  <c r="Z10053" i="55"/>
  <c r="X10045" i="55"/>
  <c r="Z10045" i="55"/>
  <c r="Z10033" i="55"/>
  <c r="X10033" i="55"/>
  <c r="Z10025" i="55"/>
  <c r="X10025" i="55"/>
  <c r="Z10017" i="55"/>
  <c r="X10017" i="55"/>
  <c r="Z10009" i="55"/>
  <c r="X10009" i="55"/>
  <c r="Z10001" i="55"/>
  <c r="X10001" i="55"/>
  <c r="Z9993" i="55"/>
  <c r="X9993" i="55"/>
  <c r="Z9985" i="55"/>
  <c r="X9985" i="55"/>
  <c r="Z9977" i="55"/>
  <c r="X9977" i="55"/>
  <c r="Z9969" i="55"/>
  <c r="X9969" i="55"/>
  <c r="Z9961" i="55"/>
  <c r="X9961" i="55"/>
  <c r="Z9953" i="55"/>
  <c r="X9953" i="55"/>
  <c r="Z9945" i="55"/>
  <c r="X9945" i="55"/>
  <c r="Z9937" i="55"/>
  <c r="X9937" i="55"/>
  <c r="Z9929" i="55"/>
  <c r="X9929" i="55"/>
  <c r="Z9921" i="55"/>
  <c r="X9921" i="55"/>
  <c r="Z9913" i="55"/>
  <c r="X9913" i="55"/>
  <c r="Z9865" i="55"/>
  <c r="X9865" i="55"/>
  <c r="Z9857" i="55"/>
  <c r="X9857" i="55"/>
  <c r="Z9849" i="55"/>
  <c r="X9849" i="55"/>
  <c r="Z9841" i="55"/>
  <c r="X9841" i="55"/>
  <c r="Z9833" i="55"/>
  <c r="X9833" i="55"/>
  <c r="Z9825" i="55"/>
  <c r="X9825" i="55"/>
  <c r="Z9817" i="55"/>
  <c r="X9817" i="55"/>
  <c r="Z9809" i="55"/>
  <c r="X9809" i="55"/>
  <c r="Z9801" i="55"/>
  <c r="X9801" i="55"/>
  <c r="Z9793" i="55"/>
  <c r="X9793" i="55"/>
  <c r="Z9785" i="55"/>
  <c r="X9785" i="55"/>
  <c r="Z9777" i="55"/>
  <c r="X9777" i="55"/>
  <c r="Z9769" i="55"/>
  <c r="X9769" i="55"/>
  <c r="Z9761" i="55"/>
  <c r="X9761" i="55"/>
  <c r="Z9753" i="55"/>
  <c r="X9753" i="55"/>
  <c r="Z9745" i="55"/>
  <c r="X9745" i="55"/>
  <c r="Z9737" i="55"/>
  <c r="X9737" i="55"/>
  <c r="Z9729" i="55"/>
  <c r="X9729" i="55"/>
  <c r="Z9721" i="55"/>
  <c r="X9721" i="55"/>
  <c r="Z9713" i="55"/>
  <c r="X9713" i="55"/>
  <c r="Z9705" i="55"/>
  <c r="X9705" i="55"/>
  <c r="Z9697" i="55"/>
  <c r="X9697" i="55"/>
  <c r="Z9689" i="55"/>
  <c r="X9689" i="55"/>
  <c r="Z9681" i="55"/>
  <c r="X9681" i="55"/>
  <c r="Z9673" i="55"/>
  <c r="X9673" i="55"/>
  <c r="Z9665" i="55"/>
  <c r="X9665" i="55"/>
  <c r="Z9657" i="55"/>
  <c r="X9657" i="55"/>
  <c r="Z9649" i="55"/>
  <c r="X9649" i="55"/>
  <c r="Z9641" i="55"/>
  <c r="X9641" i="55"/>
  <c r="Z9625" i="55"/>
  <c r="X9625" i="55"/>
  <c r="X9611" i="55"/>
  <c r="Z9611" i="55"/>
  <c r="Z9606" i="55"/>
  <c r="X9606" i="55"/>
  <c r="X9597" i="55"/>
  <c r="Z9597" i="55"/>
  <c r="X9571" i="55"/>
  <c r="Z9571" i="55"/>
  <c r="Z9508" i="55"/>
  <c r="X9508" i="55"/>
  <c r="Z9484" i="55"/>
  <c r="X9484" i="55"/>
  <c r="X9475" i="55"/>
  <c r="Z9475" i="55"/>
  <c r="X9421" i="55"/>
  <c r="Z9421" i="55"/>
  <c r="X9383" i="55"/>
  <c r="Z9383" i="55"/>
  <c r="X9351" i="55"/>
  <c r="Z9351" i="55"/>
  <c r="X9343" i="55"/>
  <c r="Z9343" i="55"/>
  <c r="Z9195" i="55"/>
  <c r="X9195" i="55"/>
  <c r="Z9132" i="55"/>
  <c r="X9132" i="55"/>
  <c r="Z9121" i="55"/>
  <c r="X9121" i="55"/>
  <c r="X9061" i="55"/>
  <c r="Z9061" i="55"/>
  <c r="Z9048" i="55"/>
  <c r="X9048" i="55"/>
  <c r="Z9042" i="55"/>
  <c r="X9042" i="55"/>
  <c r="Z6329" i="55"/>
  <c r="X6329" i="55"/>
  <c r="Z6085" i="55"/>
  <c r="X6085" i="55"/>
  <c r="X6082" i="55"/>
  <c r="Z6082" i="55"/>
  <c r="Z5976" i="55"/>
  <c r="X5976" i="55"/>
  <c r="Z4178" i="55"/>
  <c r="X4178" i="55"/>
  <c r="X4165" i="55"/>
  <c r="Z4165" i="55"/>
  <c r="X4161" i="55"/>
  <c r="Z4161" i="55"/>
  <c r="Z4154" i="55"/>
  <c r="X4154" i="55"/>
  <c r="X3704" i="55"/>
  <c r="Z3704" i="55"/>
  <c r="Z2832" i="55"/>
  <c r="X2832" i="55"/>
  <c r="Z2802" i="55"/>
  <c r="X2802" i="55"/>
  <c r="Z2789" i="55"/>
  <c r="X2789" i="55"/>
  <c r="Z2776" i="55"/>
  <c r="X2776" i="55"/>
  <c r="Z2768" i="55"/>
  <c r="X2768" i="55"/>
  <c r="X2738" i="55"/>
  <c r="Z2738" i="55"/>
  <c r="Z2723" i="55"/>
  <c r="X2723" i="55"/>
  <c r="Z2662" i="55"/>
  <c r="X2662" i="55"/>
  <c r="X2634" i="55"/>
  <c r="Z2634" i="55"/>
  <c r="Z2630" i="55"/>
  <c r="X2630" i="55"/>
  <c r="X2626" i="55"/>
  <c r="Z2626" i="55"/>
  <c r="Z2590" i="55"/>
  <c r="X2590" i="55"/>
  <c r="X2586" i="55"/>
  <c r="Z2586" i="55"/>
  <c r="X2553" i="55"/>
  <c r="Z2553" i="55"/>
  <c r="Z2550" i="55"/>
  <c r="X2550" i="55"/>
  <c r="X2532" i="55"/>
  <c r="Z2532" i="55"/>
  <c r="X2507" i="55"/>
  <c r="Z2507" i="55"/>
  <c r="Z2486" i="55"/>
  <c r="X2486" i="55"/>
  <c r="Z2412" i="55"/>
  <c r="X2412" i="55"/>
  <c r="Z2364" i="55"/>
  <c r="X2364" i="55"/>
  <c r="X2353" i="55"/>
  <c r="Z2353" i="55"/>
  <c r="Z1822" i="55"/>
  <c r="X1822" i="55"/>
  <c r="Z1769" i="55"/>
  <c r="AD1773" i="55" s="1"/>
  <c r="X1769" i="55"/>
  <c r="X1745" i="55"/>
  <c r="Z1745" i="55"/>
  <c r="AD1749" i="55" s="1"/>
  <c r="X1741" i="55"/>
  <c r="Z1741" i="55"/>
  <c r="AD1745" i="55" s="1"/>
  <c r="X1737" i="55"/>
  <c r="Z1737" i="55"/>
  <c r="AD1741" i="55" s="1"/>
  <c r="X1733" i="55"/>
  <c r="Z1733" i="55"/>
  <c r="AD1737" i="55" s="1"/>
  <c r="X1729" i="55"/>
  <c r="Z1729" i="55"/>
  <c r="AD1733" i="55" s="1"/>
  <c r="X1725" i="55"/>
  <c r="Z1725" i="55"/>
  <c r="AD1729" i="55" s="1"/>
  <c r="X1721" i="55"/>
  <c r="Z1721" i="55"/>
  <c r="AD1725" i="55" s="1"/>
  <c r="X1717" i="55"/>
  <c r="Z1717" i="55"/>
  <c r="AD1721" i="55" s="1"/>
  <c r="X1713" i="55"/>
  <c r="Z1713" i="55"/>
  <c r="AD1717" i="55" s="1"/>
  <c r="X1709" i="55"/>
  <c r="Z1709" i="55"/>
  <c r="AD1713" i="55" s="1"/>
  <c r="X1705" i="55"/>
  <c r="Z1705" i="55"/>
  <c r="AD1709" i="55" s="1"/>
  <c r="X1701" i="55"/>
  <c r="Z1701" i="55"/>
  <c r="X1697" i="55"/>
  <c r="Z1697" i="55"/>
  <c r="AD1697" i="55" s="1"/>
  <c r="X1693" i="55"/>
  <c r="Z1693" i="55"/>
  <c r="AD1693" i="55" s="1"/>
  <c r="X1689" i="55"/>
  <c r="Z1689" i="55"/>
  <c r="AD1689" i="55" s="1"/>
  <c r="X1685" i="55"/>
  <c r="Z1685" i="55"/>
  <c r="AD1685" i="55" s="1"/>
  <c r="X1681" i="55"/>
  <c r="Z1681" i="55"/>
  <c r="AD1681" i="55" s="1"/>
  <c r="X1536" i="55"/>
  <c r="Z1536" i="55"/>
  <c r="AD1536" i="55" s="1"/>
  <c r="X1424" i="55"/>
  <c r="X1414" i="55"/>
  <c r="X1366" i="55"/>
  <c r="X1216" i="55"/>
  <c r="X1195" i="55"/>
  <c r="X1134" i="55"/>
  <c r="X1121" i="55"/>
  <c r="X800" i="55"/>
  <c r="Z800" i="55"/>
  <c r="AD800" i="55" s="1"/>
  <c r="X794" i="55"/>
  <c r="Z794" i="55"/>
  <c r="AD794" i="55" s="1"/>
  <c r="X786" i="55"/>
  <c r="Z786" i="55"/>
  <c r="AD786" i="55" s="1"/>
  <c r="X768" i="55"/>
  <c r="Z768" i="55"/>
  <c r="AD768" i="55" s="1"/>
  <c r="X284" i="55"/>
  <c r="Z284" i="55"/>
  <c r="AD284" i="55" s="1"/>
  <c r="X106" i="55"/>
  <c r="Z106" i="55"/>
  <c r="AD106" i="55" s="1"/>
  <c r="Z49" i="55"/>
  <c r="AD49" i="55" s="1"/>
  <c r="X49" i="55"/>
  <c r="Z7959" i="55"/>
  <c r="X7959" i="55"/>
  <c r="X7950" i="55"/>
  <c r="Z7950" i="55"/>
  <c r="X7896" i="55"/>
  <c r="Z7896" i="55"/>
  <c r="X7891" i="55"/>
  <c r="Z7891" i="55"/>
  <c r="Z7865" i="55"/>
  <c r="X7865" i="55"/>
  <c r="Z7844" i="55"/>
  <c r="X7844" i="55"/>
  <c r="X7816" i="55"/>
  <c r="Z7816" i="55"/>
  <c r="X7771" i="55"/>
  <c r="Z7771" i="55"/>
  <c r="X7760" i="55"/>
  <c r="Z7760" i="55"/>
  <c r="X7736" i="55"/>
  <c r="Z7736" i="55"/>
  <c r="Z7687" i="55"/>
  <c r="X7687" i="55"/>
  <c r="X7680" i="55"/>
  <c r="Z7680" i="55"/>
  <c r="Z7639" i="55"/>
  <c r="X7639" i="55"/>
  <c r="Z7628" i="55"/>
  <c r="X7628" i="55"/>
  <c r="X7624" i="55"/>
  <c r="Z7624" i="55"/>
  <c r="Z7596" i="55"/>
  <c r="X7596" i="55"/>
  <c r="X7592" i="55"/>
  <c r="Z7592" i="55"/>
  <c r="X7571" i="55"/>
  <c r="Z7571" i="55"/>
  <c r="T1134" i="55"/>
  <c r="R1134" i="55"/>
  <c r="P1134" i="55"/>
  <c r="J1134" i="55"/>
  <c r="V1134" i="55"/>
  <c r="L1134" i="55"/>
  <c r="N1134" i="55"/>
  <c r="Z14095" i="55"/>
  <c r="X14095" i="55"/>
  <c r="X14070" i="55"/>
  <c r="Z14070" i="55"/>
  <c r="Z14003" i="55"/>
  <c r="X14003" i="55"/>
  <c r="X14000" i="55"/>
  <c r="Z14000" i="55"/>
  <c r="Z13992" i="55"/>
  <c r="X13992" i="55"/>
  <c r="X13987" i="55"/>
  <c r="X13977" i="55"/>
  <c r="Z13977" i="55"/>
  <c r="X13953" i="55"/>
  <c r="Z13953" i="55"/>
  <c r="Z13927" i="55"/>
  <c r="X13927" i="55"/>
  <c r="Z13880" i="55"/>
  <c r="X13880" i="55"/>
  <c r="X13877" i="55"/>
  <c r="Z13877" i="55"/>
  <c r="Z13860" i="55"/>
  <c r="X13860" i="55"/>
  <c r="Z13795" i="55"/>
  <c r="X13795" i="55"/>
  <c r="X13792" i="55"/>
  <c r="Z13792" i="55"/>
  <c r="Z13745" i="55"/>
  <c r="X13745" i="55"/>
  <c r="Z13718" i="55"/>
  <c r="X13718" i="55"/>
  <c r="X13708" i="55"/>
  <c r="Z13708" i="55"/>
  <c r="Z13664" i="55"/>
  <c r="X13664" i="55"/>
  <c r="X13659" i="55"/>
  <c r="Z13659" i="55"/>
  <c r="Z13636" i="55"/>
  <c r="X13636" i="55"/>
  <c r="X13633" i="55"/>
  <c r="Z13633" i="55"/>
  <c r="X13571" i="55"/>
  <c r="Z13551" i="55"/>
  <c r="X13551" i="55"/>
  <c r="Z13542" i="55"/>
  <c r="X13542" i="55"/>
  <c r="X13495" i="55"/>
  <c r="Z13495" i="55"/>
  <c r="Z13464" i="55"/>
  <c r="X13464" i="55"/>
  <c r="Z13401" i="55"/>
  <c r="X13401" i="55"/>
  <c r="Z13290" i="55"/>
  <c r="X13290" i="55"/>
  <c r="Z13276" i="55"/>
  <c r="X13276" i="55"/>
  <c r="Z13253" i="55"/>
  <c r="X13253" i="55"/>
  <c r="Z13221" i="55"/>
  <c r="X13221" i="55"/>
  <c r="Z13209" i="55"/>
  <c r="X13209" i="55"/>
  <c r="Z13135" i="55"/>
  <c r="X13135" i="55"/>
  <c r="Z13105" i="55"/>
  <c r="X13105" i="55"/>
  <c r="X12977" i="55"/>
  <c r="Z12977" i="55"/>
  <c r="Z12937" i="55"/>
  <c r="X12937" i="55"/>
  <c r="X12863" i="55"/>
  <c r="Z12863" i="55"/>
  <c r="Z10880" i="55"/>
  <c r="X10880" i="55"/>
  <c r="Z10818" i="55"/>
  <c r="X10818" i="55"/>
  <c r="Z10695" i="55"/>
  <c r="X10695" i="55"/>
  <c r="X10691" i="55"/>
  <c r="Z10691" i="55"/>
  <c r="X10671" i="55"/>
  <c r="Z10671" i="55"/>
  <c r="Z10641" i="55"/>
  <c r="X10641" i="55"/>
  <c r="X10630" i="55"/>
  <c r="Z10630" i="55"/>
  <c r="Z10562" i="55"/>
  <c r="X10562" i="55"/>
  <c r="Z10439" i="55"/>
  <c r="X10439" i="55"/>
  <c r="Z10435" i="55"/>
  <c r="X10435" i="55"/>
  <c r="X10415" i="55"/>
  <c r="Z10415" i="55"/>
  <c r="X10385" i="55"/>
  <c r="Z10385" i="55"/>
  <c r="X10374" i="55"/>
  <c r="Z10374" i="55"/>
  <c r="Z10306" i="55"/>
  <c r="X10306" i="55"/>
  <c r="Z10199" i="55"/>
  <c r="X10199" i="55"/>
  <c r="Z10191" i="55"/>
  <c r="X10191" i="55"/>
  <c r="Z10183" i="55"/>
  <c r="X10183" i="55"/>
  <c r="Z10175" i="55"/>
  <c r="X10175" i="55"/>
  <c r="Z10167" i="55"/>
  <c r="X10167" i="55"/>
  <c r="Z10159" i="55"/>
  <c r="X10159" i="55"/>
  <c r="Z10151" i="55"/>
  <c r="X10151" i="55"/>
  <c r="Z10143" i="55"/>
  <c r="X10143" i="55"/>
  <c r="Z10135" i="55"/>
  <c r="X10135" i="55"/>
  <c r="Z10127" i="55"/>
  <c r="X10127" i="55"/>
  <c r="Z10119" i="55"/>
  <c r="X10119" i="55"/>
  <c r="Z10111" i="55"/>
  <c r="X10111" i="55"/>
  <c r="Z10103" i="55"/>
  <c r="X10103" i="55"/>
  <c r="Z10095" i="55"/>
  <c r="X10095" i="55"/>
  <c r="Z10087" i="55"/>
  <c r="X10087" i="55"/>
  <c r="Z10079" i="55"/>
  <c r="X10079" i="55"/>
  <c r="Z10071" i="55"/>
  <c r="X10071" i="55"/>
  <c r="Z10063" i="55"/>
  <c r="X10063" i="55"/>
  <c r="Z10055" i="55"/>
  <c r="X10055" i="55"/>
  <c r="Z10047" i="55"/>
  <c r="X10047" i="55"/>
  <c r="X9319" i="55"/>
  <c r="Z9319" i="55"/>
  <c r="Z9302" i="55"/>
  <c r="X9302" i="55"/>
  <c r="Z8990" i="55"/>
  <c r="X8990" i="55"/>
  <c r="X8939" i="55"/>
  <c r="Z8939" i="55"/>
  <c r="Z8934" i="55"/>
  <c r="X8934" i="55"/>
  <c r="Z8899" i="55"/>
  <c r="X8899" i="55"/>
  <c r="Z8894" i="55"/>
  <c r="X8894" i="55"/>
  <c r="X8885" i="55"/>
  <c r="Z8885" i="55"/>
  <c r="X8877" i="55"/>
  <c r="Z8877" i="55"/>
  <c r="Z8800" i="55"/>
  <c r="X8800" i="55"/>
  <c r="Z8792" i="55"/>
  <c r="X8792" i="55"/>
  <c r="X8778" i="55"/>
  <c r="Z8778" i="55"/>
  <c r="X8771" i="55"/>
  <c r="Z8771" i="55"/>
  <c r="Z7965" i="55"/>
  <c r="X7965" i="55"/>
  <c r="Z7930" i="55"/>
  <c r="X7930" i="55"/>
  <c r="Z7919" i="55"/>
  <c r="X7919" i="55"/>
  <c r="Z7900" i="55"/>
  <c r="X7900" i="55"/>
  <c r="Z7882" i="55"/>
  <c r="X7882" i="55"/>
  <c r="Z7874" i="55"/>
  <c r="X7874" i="55"/>
  <c r="Z7826" i="55"/>
  <c r="X7826" i="55"/>
  <c r="Z7793" i="55"/>
  <c r="X7793" i="55"/>
  <c r="Z7764" i="55"/>
  <c r="X7764" i="55"/>
  <c r="X7750" i="55"/>
  <c r="Z7750" i="55"/>
  <c r="X7667" i="55"/>
  <c r="Z7667" i="55"/>
  <c r="X7619" i="55"/>
  <c r="Z7619" i="55"/>
  <c r="Z7540" i="55"/>
  <c r="X7540" i="55"/>
  <c r="P384" i="55"/>
  <c r="R322" i="55"/>
  <c r="X9097" i="55"/>
  <c r="Z13696" i="55"/>
  <c r="X3733" i="55"/>
  <c r="X13814" i="55"/>
  <c r="X13801" i="55"/>
  <c r="Z1482" i="55"/>
  <c r="AD1482" i="55" s="1"/>
  <c r="X6145" i="55"/>
  <c r="X9354" i="55"/>
  <c r="X9386" i="55"/>
  <c r="X13343" i="55"/>
  <c r="T1138" i="55"/>
  <c r="R1138" i="55"/>
  <c r="P1138" i="55"/>
  <c r="J1138" i="55"/>
  <c r="V1138" i="55"/>
  <c r="L1138" i="55"/>
  <c r="N1138" i="55"/>
  <c r="X14047" i="55"/>
  <c r="X13991" i="55"/>
  <c r="Z13991" i="55"/>
  <c r="X13986" i="55"/>
  <c r="Z13986" i="55"/>
  <c r="X13978" i="55"/>
  <c r="Z13978" i="55"/>
  <c r="Z13968" i="55"/>
  <c r="X13968" i="55"/>
  <c r="X13926" i="55"/>
  <c r="Z13926" i="55"/>
  <c r="X13900" i="55"/>
  <c r="Z13900" i="55"/>
  <c r="X13835" i="55"/>
  <c r="Z13835" i="55"/>
  <c r="Z13749" i="55"/>
  <c r="X13749" i="55"/>
  <c r="Z13744" i="55"/>
  <c r="X13744" i="55"/>
  <c r="Z13716" i="55"/>
  <c r="X13716" i="55"/>
  <c r="Z13709" i="55"/>
  <c r="X13709" i="55"/>
  <c r="X13641" i="55"/>
  <c r="Z13641" i="55"/>
  <c r="Z13588" i="55"/>
  <c r="X13588" i="55"/>
  <c r="Z13584" i="55"/>
  <c r="X13584" i="55"/>
  <c r="Z13576" i="55"/>
  <c r="X13576" i="55"/>
  <c r="X13558" i="55"/>
  <c r="Z13558" i="55"/>
  <c r="X13550" i="55"/>
  <c r="Z13550" i="55"/>
  <c r="Z13540" i="55"/>
  <c r="X13540" i="55"/>
  <c r="Z13480" i="55"/>
  <c r="X13480" i="55"/>
  <c r="Z13462" i="55"/>
  <c r="X13462" i="55"/>
  <c r="X13381" i="55"/>
  <c r="Z13381" i="55"/>
  <c r="X13351" i="55"/>
  <c r="X13337" i="55"/>
  <c r="Z13337" i="55"/>
  <c r="X13329" i="55"/>
  <c r="Z13329" i="55"/>
  <c r="X13255" i="55"/>
  <c r="Z13255" i="55"/>
  <c r="X13244" i="55"/>
  <c r="Z13244" i="55"/>
  <c r="X13227" i="55"/>
  <c r="Z13227" i="55"/>
  <c r="Z13183" i="55"/>
  <c r="X13183" i="55"/>
  <c r="Z13137" i="55"/>
  <c r="X13137" i="55"/>
  <c r="Z13111" i="55"/>
  <c r="X13111" i="55"/>
  <c r="X13099" i="55"/>
  <c r="X13025" i="55"/>
  <c r="Z13025" i="55"/>
  <c r="X13003" i="55"/>
  <c r="X12978" i="55"/>
  <c r="Z12978" i="55"/>
  <c r="X12950" i="55"/>
  <c r="Z12950" i="55"/>
  <c r="Z12943" i="55"/>
  <c r="X12943" i="55"/>
  <c r="Z12923" i="55"/>
  <c r="X12923" i="55"/>
  <c r="Z12918" i="55"/>
  <c r="X12918" i="55"/>
  <c r="X12915" i="55"/>
  <c r="Z12915" i="55"/>
  <c r="Z12907" i="55"/>
  <c r="X12907" i="55"/>
  <c r="Z12898" i="55"/>
  <c r="X12898" i="55"/>
  <c r="Z10871" i="55"/>
  <c r="X10871" i="55"/>
  <c r="X10859" i="55"/>
  <c r="Z10859" i="55"/>
  <c r="X10852" i="55"/>
  <c r="Z10852" i="55"/>
  <c r="Z10837" i="55"/>
  <c r="X10837" i="55"/>
  <c r="X10829" i="55"/>
  <c r="Z10829" i="55"/>
  <c r="X10800" i="55"/>
  <c r="Z10800" i="55"/>
  <c r="X10784" i="55"/>
  <c r="Z10784" i="55"/>
  <c r="Z10763" i="55"/>
  <c r="X10763" i="55"/>
  <c r="Z10740" i="55"/>
  <c r="X10740" i="55"/>
  <c r="X10732" i="55"/>
  <c r="Z10732" i="55"/>
  <c r="Z10692" i="55"/>
  <c r="X10692" i="55"/>
  <c r="Z10621" i="55"/>
  <c r="X10621" i="55"/>
  <c r="Z10615" i="55"/>
  <c r="X10615" i="55"/>
  <c r="X10603" i="55"/>
  <c r="Z10603" i="55"/>
  <c r="Z10596" i="55"/>
  <c r="X10596" i="55"/>
  <c r="X10581" i="55"/>
  <c r="Z10581" i="55"/>
  <c r="Z10573" i="55"/>
  <c r="X10573" i="55"/>
  <c r="Z10544" i="55"/>
  <c r="X10544" i="55"/>
  <c r="Z10528" i="55"/>
  <c r="X10528" i="55"/>
  <c r="Z10507" i="55"/>
  <c r="X10507" i="55"/>
  <c r="X10484" i="55"/>
  <c r="Z10484" i="55"/>
  <c r="Z10476" i="55"/>
  <c r="X10476" i="55"/>
  <c r="X10436" i="55"/>
  <c r="Z10436" i="55"/>
  <c r="X10365" i="55"/>
  <c r="Z10365" i="55"/>
  <c r="Z10359" i="55"/>
  <c r="X10359" i="55"/>
  <c r="X10347" i="55"/>
  <c r="Z10347" i="55"/>
  <c r="X10340" i="55"/>
  <c r="Z10340" i="55"/>
  <c r="Z10325" i="55"/>
  <c r="X10325" i="55"/>
  <c r="X10317" i="55"/>
  <c r="Z10317" i="55"/>
  <c r="X10288" i="55"/>
  <c r="Z10288" i="55"/>
  <c r="X10272" i="55"/>
  <c r="Z10272" i="55"/>
  <c r="Z10251" i="55"/>
  <c r="X10251" i="55"/>
  <c r="Z10228" i="55"/>
  <c r="X10228" i="55"/>
  <c r="X10220" i="55"/>
  <c r="Z10220" i="55"/>
  <c r="Z10031" i="55"/>
  <c r="X10031" i="55"/>
  <c r="Z10023" i="55"/>
  <c r="X10023" i="55"/>
  <c r="Z10015" i="55"/>
  <c r="X10015" i="55"/>
  <c r="Z10007" i="55"/>
  <c r="X10007" i="55"/>
  <c r="Z9999" i="55"/>
  <c r="X9999" i="55"/>
  <c r="Z9991" i="55"/>
  <c r="X9991" i="55"/>
  <c r="Z9983" i="55"/>
  <c r="X9983" i="55"/>
  <c r="Z9975" i="55"/>
  <c r="X9975" i="55"/>
  <c r="Z9612" i="55"/>
  <c r="X9612" i="55"/>
  <c r="Z9572" i="55"/>
  <c r="X9572" i="55"/>
  <c r="X9547" i="55"/>
  <c r="Z9547" i="55"/>
  <c r="Z9520" i="55"/>
  <c r="X9520" i="55"/>
  <c r="X9507" i="55"/>
  <c r="Z9507" i="55"/>
  <c r="Z9380" i="55"/>
  <c r="X9380" i="55"/>
  <c r="Z9348" i="55"/>
  <c r="X9348" i="55"/>
  <c r="Z9340" i="55"/>
  <c r="X9340" i="55"/>
  <c r="Z9204" i="55"/>
  <c r="X9204" i="55"/>
  <c r="Z9196" i="55"/>
  <c r="X9196" i="55"/>
  <c r="Z9040" i="55"/>
  <c r="X9040" i="55"/>
  <c r="Z8856" i="55"/>
  <c r="X8856" i="55"/>
  <c r="Z8848" i="55"/>
  <c r="X8848" i="55"/>
  <c r="Z7655" i="55"/>
  <c r="X7655" i="55"/>
  <c r="Z5878" i="55"/>
  <c r="X5878" i="55"/>
  <c r="Z5439" i="55"/>
  <c r="X5439" i="55"/>
  <c r="X5189" i="55"/>
  <c r="Z5189" i="55"/>
  <c r="X5159" i="55"/>
  <c r="Z5159" i="55"/>
  <c r="Z5097" i="55"/>
  <c r="X5097" i="55"/>
  <c r="X5077" i="55"/>
  <c r="Z5077" i="55"/>
  <c r="Z4965" i="55"/>
  <c r="X4965" i="55"/>
  <c r="Z4949" i="55"/>
  <c r="X4949" i="55"/>
  <c r="X4841" i="55"/>
  <c r="Z4841" i="55"/>
  <c r="X4791" i="55"/>
  <c r="Z4791" i="55"/>
  <c r="X4741" i="55"/>
  <c r="Z4741" i="55"/>
  <c r="V1133" i="55"/>
  <c r="N1133" i="55"/>
  <c r="L1133" i="55"/>
  <c r="F1133" i="55"/>
  <c r="H1133" i="55"/>
  <c r="R1133" i="55"/>
  <c r="T1133" i="55"/>
  <c r="P1133" i="55"/>
  <c r="J1133" i="55"/>
  <c r="X14100" i="55"/>
  <c r="Z14100" i="55"/>
  <c r="X14005" i="55"/>
  <c r="Z14005" i="55"/>
  <c r="Z13988" i="55"/>
  <c r="X13988" i="55"/>
  <c r="Z13982" i="55"/>
  <c r="X13982" i="55"/>
  <c r="Z13957" i="55"/>
  <c r="X13957" i="55"/>
  <c r="Z13945" i="55"/>
  <c r="X13945" i="55"/>
  <c r="X13935" i="55"/>
  <c r="Z13935" i="55"/>
  <c r="Z13922" i="55"/>
  <c r="X13922" i="55"/>
  <c r="Z13909" i="55"/>
  <c r="X13909" i="55"/>
  <c r="X13847" i="55"/>
  <c r="Z13832" i="55"/>
  <c r="X13832" i="55"/>
  <c r="Z13805" i="55"/>
  <c r="X13805" i="55"/>
  <c r="X13789" i="55"/>
  <c r="Z13789" i="55"/>
  <c r="Z13757" i="55"/>
  <c r="X13757" i="55"/>
  <c r="X13740" i="55"/>
  <c r="Z13740" i="55"/>
  <c r="Z13725" i="55"/>
  <c r="X13725" i="55"/>
  <c r="X13707" i="55"/>
  <c r="Z13707" i="55"/>
  <c r="Z13662" i="55"/>
  <c r="X13662" i="55"/>
  <c r="X13638" i="55"/>
  <c r="Z13638" i="55"/>
  <c r="X13624" i="55"/>
  <c r="Z13624" i="55"/>
  <c r="Z13619" i="55"/>
  <c r="X13619" i="55"/>
  <c r="Z13572" i="55"/>
  <c r="X13572" i="55"/>
  <c r="X13567" i="55"/>
  <c r="Z13567" i="55"/>
  <c r="X13554" i="55"/>
  <c r="Z13554" i="55"/>
  <c r="Z13523" i="55"/>
  <c r="X13523" i="55"/>
  <c r="Z13488" i="55"/>
  <c r="X13488" i="55"/>
  <c r="X13445" i="55"/>
  <c r="Z13445" i="55"/>
  <c r="Z13372" i="55"/>
  <c r="X13372" i="55"/>
  <c r="X13364" i="55"/>
  <c r="Z13364" i="55"/>
  <c r="Z13301" i="55"/>
  <c r="X13301" i="55"/>
  <c r="X13285" i="55"/>
  <c r="Z13285" i="55"/>
  <c r="Z13278" i="55"/>
  <c r="X13278" i="55"/>
  <c r="Z13263" i="55"/>
  <c r="X13263" i="55"/>
  <c r="Z13202" i="55"/>
  <c r="X13202" i="55"/>
  <c r="Z13164" i="55"/>
  <c r="X13164" i="55"/>
  <c r="X13140" i="55"/>
  <c r="Z13140" i="55"/>
  <c r="Z13126" i="55"/>
  <c r="X13126" i="55"/>
  <c r="X13123" i="55"/>
  <c r="X13116" i="55"/>
  <c r="Z13116" i="55"/>
  <c r="X13092" i="55"/>
  <c r="Z13092" i="55"/>
  <c r="X13068" i="55"/>
  <c r="Z13068" i="55"/>
  <c r="X13063" i="55"/>
  <c r="Z12985" i="55"/>
  <c r="X12985" i="55"/>
  <c r="Z12982" i="55"/>
  <c r="X12982" i="55"/>
  <c r="Z12956" i="55"/>
  <c r="X12956" i="55"/>
  <c r="X12925" i="55"/>
  <c r="Z12925" i="55"/>
  <c r="Z12869" i="55"/>
  <c r="X12869" i="55"/>
  <c r="X12864" i="55"/>
  <c r="Z12864" i="55"/>
  <c r="X10886" i="55"/>
  <c r="Z10886" i="55"/>
  <c r="Z10869" i="55"/>
  <c r="X10869" i="55"/>
  <c r="X10865" i="55"/>
  <c r="Z10865" i="55"/>
  <c r="X10845" i="55"/>
  <c r="Z10845" i="55"/>
  <c r="Z10831" i="55"/>
  <c r="X10831" i="55"/>
  <c r="Z10821" i="55"/>
  <c r="X10821" i="55"/>
  <c r="Z10812" i="55"/>
  <c r="X10812" i="55"/>
  <c r="Z10772" i="55"/>
  <c r="X10772" i="55"/>
  <c r="X10758" i="55"/>
  <c r="Z10758" i="55"/>
  <c r="X10716" i="55"/>
  <c r="Z10716" i="55"/>
  <c r="Z10704" i="55"/>
  <c r="X10704" i="55"/>
  <c r="Z10694" i="55"/>
  <c r="X10694" i="55"/>
  <c r="Z10663" i="55"/>
  <c r="X10663" i="55"/>
  <c r="X10659" i="55"/>
  <c r="Z10659" i="55"/>
  <c r="X10633" i="55"/>
  <c r="Z10633" i="55"/>
  <c r="X10613" i="55"/>
  <c r="Z10613" i="55"/>
  <c r="Z10609" i="55"/>
  <c r="X10609" i="55"/>
  <c r="Z10589" i="55"/>
  <c r="X10589" i="55"/>
  <c r="Z10575" i="55"/>
  <c r="X10575" i="55"/>
  <c r="X10565" i="55"/>
  <c r="Z10565" i="55"/>
  <c r="X10556" i="55"/>
  <c r="Z10556" i="55"/>
  <c r="X10516" i="55"/>
  <c r="Z10516" i="55"/>
  <c r="X10502" i="55"/>
  <c r="Z10502" i="55"/>
  <c r="Z10460" i="55"/>
  <c r="X10460" i="55"/>
  <c r="X10448" i="55"/>
  <c r="Z10448" i="55"/>
  <c r="X10438" i="55"/>
  <c r="Z10438" i="55"/>
  <c r="Z10407" i="55"/>
  <c r="X10407" i="55"/>
  <c r="Z10403" i="55"/>
  <c r="X10403" i="55"/>
  <c r="Z10377" i="55"/>
  <c r="X10377" i="55"/>
  <c r="Z10357" i="55"/>
  <c r="X10357" i="55"/>
  <c r="X10353" i="55"/>
  <c r="Z10353" i="55"/>
  <c r="X10333" i="55"/>
  <c r="Z10333" i="55"/>
  <c r="Z10319" i="55"/>
  <c r="X10319" i="55"/>
  <c r="Z10309" i="55"/>
  <c r="X10309" i="55"/>
  <c r="Z10300" i="55"/>
  <c r="X10300" i="55"/>
  <c r="Z10260" i="55"/>
  <c r="X10260" i="55"/>
  <c r="X10246" i="55"/>
  <c r="Z10246" i="55"/>
  <c r="X10204" i="55"/>
  <c r="Z10204" i="55"/>
  <c r="Z10035" i="55"/>
  <c r="X10035" i="55"/>
  <c r="Z10027" i="55"/>
  <c r="X10027" i="55"/>
  <c r="Z10019" i="55"/>
  <c r="X10019" i="55"/>
  <c r="Z10011" i="55"/>
  <c r="X10011" i="55"/>
  <c r="Z10003" i="55"/>
  <c r="X10003" i="55"/>
  <c r="Z9995" i="55"/>
  <c r="X9995" i="55"/>
  <c r="Z9987" i="55"/>
  <c r="X9987" i="55"/>
  <c r="Z9979" i="55"/>
  <c r="X9979" i="55"/>
  <c r="Z9971" i="55"/>
  <c r="X9971" i="55"/>
  <c r="Z9448" i="55"/>
  <c r="X9448" i="55"/>
  <c r="Z9396" i="55"/>
  <c r="X9396" i="55"/>
  <c r="Z9316" i="55"/>
  <c r="X9316" i="55"/>
  <c r="Z8835" i="55"/>
  <c r="X8835" i="55"/>
  <c r="Z6347" i="55"/>
  <c r="X6347" i="55"/>
  <c r="Z6323" i="55"/>
  <c r="X6323" i="55"/>
  <c r="X6118" i="55"/>
  <c r="Z6118" i="55"/>
  <c r="Z5810" i="55"/>
  <c r="X5810" i="55"/>
  <c r="Z5455" i="55"/>
  <c r="X5455" i="55"/>
  <c r="X5029" i="55"/>
  <c r="Z5029" i="55"/>
  <c r="X4853" i="55"/>
  <c r="Z4853" i="55"/>
  <c r="X4775" i="55"/>
  <c r="Z4775" i="55"/>
  <c r="X4767" i="55"/>
  <c r="Z4767" i="55"/>
  <c r="X4727" i="55"/>
  <c r="Z4727" i="55"/>
  <c r="X4693" i="55"/>
  <c r="Z4693" i="55"/>
  <c r="Z9539" i="55"/>
  <c r="X9539" i="55"/>
  <c r="X9067" i="55"/>
  <c r="Z9067" i="55"/>
  <c r="Z6066" i="55"/>
  <c r="X6066" i="55"/>
  <c r="X5978" i="55"/>
  <c r="Z5978" i="55"/>
  <c r="Z5958" i="55"/>
  <c r="X5958" i="55"/>
  <c r="Z5910" i="55"/>
  <c r="X5910" i="55"/>
  <c r="Z5519" i="55"/>
  <c r="X5519" i="55"/>
  <c r="X5143" i="55"/>
  <c r="Z5143" i="55"/>
  <c r="X5045" i="55"/>
  <c r="Z5045" i="55"/>
  <c r="X4969" i="55"/>
  <c r="Z4969" i="55"/>
  <c r="Z4953" i="55"/>
  <c r="X4953" i="55"/>
  <c r="X4236" i="55"/>
  <c r="Z4236" i="55"/>
  <c r="Z3670" i="55"/>
  <c r="X3670" i="55"/>
  <c r="Z9603" i="55"/>
  <c r="X9603" i="55"/>
  <c r="X9331" i="55"/>
  <c r="Z9331" i="55"/>
  <c r="X9227" i="55"/>
  <c r="Z9227" i="55"/>
  <c r="X9035" i="55"/>
  <c r="Z9035" i="55"/>
  <c r="X8787" i="55"/>
  <c r="Z8787" i="55"/>
  <c r="X6339" i="55"/>
  <c r="Z6339" i="55"/>
  <c r="X5906" i="55"/>
  <c r="Z5906" i="55"/>
  <c r="Z5503" i="55"/>
  <c r="X5503" i="55"/>
  <c r="Z5391" i="55"/>
  <c r="X5391" i="55"/>
  <c r="X5175" i="55"/>
  <c r="Z5175" i="55"/>
  <c r="X5063" i="55"/>
  <c r="Z5063" i="55"/>
  <c r="X5017" i="55"/>
  <c r="Z5017" i="55"/>
  <c r="X4272" i="55"/>
  <c r="Z4272" i="55"/>
  <c r="X3678" i="55"/>
  <c r="Z3678" i="55"/>
  <c r="X3628" i="55"/>
  <c r="Z3628" i="55"/>
  <c r="Z6182" i="55"/>
  <c r="X6182" i="55"/>
  <c r="Z6166" i="55"/>
  <c r="X6166" i="55"/>
  <c r="Z6150" i="55"/>
  <c r="X6150" i="55"/>
  <c r="Z6134" i="55"/>
  <c r="X6134" i="55"/>
  <c r="X5782" i="55"/>
  <c r="Z5782" i="55"/>
  <c r="X5487" i="55"/>
  <c r="Z5487" i="55"/>
  <c r="X5407" i="55"/>
  <c r="Z5407" i="55"/>
  <c r="X4943" i="55"/>
  <c r="Z4943" i="55"/>
  <c r="X4935" i="55"/>
  <c r="Z4935" i="55"/>
  <c r="X4226" i="55"/>
  <c r="Z4226" i="55"/>
  <c r="X3694" i="55"/>
  <c r="Z3694" i="55"/>
  <c r="X3518" i="55"/>
  <c r="Z3518" i="55"/>
  <c r="Z2987" i="55"/>
  <c r="X2987" i="55"/>
  <c r="Z2980" i="55"/>
  <c r="X2980" i="55"/>
  <c r="Z6102" i="55"/>
  <c r="X6102" i="55"/>
  <c r="X5934" i="55"/>
  <c r="Z5934" i="55"/>
  <c r="X5471" i="55"/>
  <c r="Z5471" i="55"/>
  <c r="X5423" i="55"/>
  <c r="Z5423" i="55"/>
  <c r="Z5103" i="55"/>
  <c r="X5103" i="55"/>
  <c r="Z4983" i="55"/>
  <c r="X4983" i="55"/>
  <c r="Z4282" i="55"/>
  <c r="X4282" i="55"/>
  <c r="Z4266" i="55"/>
  <c r="X4266" i="55"/>
  <c r="X4160" i="55"/>
  <c r="Z4160" i="55"/>
  <c r="X3716" i="55"/>
  <c r="Z3716" i="55"/>
  <c r="Z3654" i="55"/>
  <c r="X3654" i="55"/>
  <c r="X3650" i="55"/>
  <c r="Z3650" i="55"/>
  <c r="X3622" i="55"/>
  <c r="Z3622" i="55"/>
  <c r="X4879" i="55"/>
  <c r="Z4879" i="55"/>
  <c r="Z4825" i="55"/>
  <c r="X4825" i="55"/>
  <c r="Z4759" i="55"/>
  <c r="X4759" i="55"/>
  <c r="Z4318" i="55"/>
  <c r="X4318" i="55"/>
  <c r="Z3662" i="55"/>
  <c r="X3662" i="55"/>
  <c r="X2979" i="55"/>
  <c r="Z2979" i="55"/>
  <c r="X2857" i="55"/>
  <c r="Z2857" i="55"/>
  <c r="X2754" i="55"/>
  <c r="Z2754" i="55"/>
  <c r="Z4919" i="55"/>
  <c r="X4919" i="55"/>
  <c r="Z4302" i="55"/>
  <c r="X4302" i="55"/>
  <c r="X4218" i="55"/>
  <c r="Z4218" i="55"/>
  <c r="Z3534" i="55"/>
  <c r="X3534" i="55"/>
  <c r="X2981" i="55"/>
  <c r="Z2981" i="55"/>
  <c r="X2722" i="55"/>
  <c r="Z2722" i="55"/>
  <c r="Z2793" i="55"/>
  <c r="X2793" i="55"/>
  <c r="X1746" i="55"/>
  <c r="Z1746" i="55"/>
  <c r="AD1750" i="55" s="1"/>
  <c r="X1742" i="55"/>
  <c r="Z1742" i="55"/>
  <c r="AD1746" i="55" s="1"/>
  <c r="X1738" i="55"/>
  <c r="Z1738" i="55"/>
  <c r="AD1742" i="55" s="1"/>
  <c r="X1734" i="55"/>
  <c r="Z1734" i="55"/>
  <c r="AD1738" i="55" s="1"/>
  <c r="X1730" i="55"/>
  <c r="Z1730" i="55"/>
  <c r="AD1734" i="55" s="1"/>
  <c r="X1726" i="55"/>
  <c r="Z1726" i="55"/>
  <c r="AD1730" i="55" s="1"/>
  <c r="X1722" i="55"/>
  <c r="Z1722" i="55"/>
  <c r="AD1726" i="55" s="1"/>
  <c r="X1718" i="55"/>
  <c r="Z1718" i="55"/>
  <c r="AD1722" i="55" s="1"/>
  <c r="X1714" i="55"/>
  <c r="Z1714" i="55"/>
  <c r="AD1718" i="55" s="1"/>
  <c r="X1710" i="55"/>
  <c r="Z1710" i="55"/>
  <c r="AD1714" i="55" s="1"/>
  <c r="X1706" i="55"/>
  <c r="Z1706" i="55"/>
  <c r="AD1710" i="55" s="1"/>
  <c r="X1702" i="55"/>
  <c r="Z1702" i="55"/>
  <c r="X1698" i="55"/>
  <c r="Z1698" i="55"/>
  <c r="AD1698" i="55" s="1"/>
  <c r="X1694" i="55"/>
  <c r="Z1694" i="55"/>
  <c r="AD1694" i="55" s="1"/>
  <c r="X1690" i="55"/>
  <c r="Z1690" i="55"/>
  <c r="AD1690" i="55" s="1"/>
  <c r="X1686" i="55"/>
  <c r="Z1686" i="55"/>
  <c r="AD1686" i="55" s="1"/>
  <c r="X1682" i="55"/>
  <c r="Z1682" i="55"/>
  <c r="AD1682" i="55" s="1"/>
  <c r="X1678" i="55"/>
  <c r="Z1678" i="55"/>
  <c r="AD1678" i="55" s="1"/>
  <c r="X1670" i="55"/>
  <c r="Z1670" i="55"/>
  <c r="AD1670" i="55" s="1"/>
  <c r="X1662" i="55"/>
  <c r="Z1662" i="55"/>
  <c r="AD1662" i="55" s="1"/>
  <c r="X1654" i="55"/>
  <c r="Z1654" i="55"/>
  <c r="AD1654" i="55" s="1"/>
  <c r="X1646" i="55"/>
  <c r="Z1646" i="55"/>
  <c r="AD1646" i="55" s="1"/>
  <c r="X1638" i="55"/>
  <c r="Z1638" i="55"/>
  <c r="AD1638" i="55" s="1"/>
  <c r="X1630" i="55"/>
  <c r="Z1630" i="55"/>
  <c r="AD1630" i="55" s="1"/>
  <c r="X1622" i="55"/>
  <c r="Z1622" i="55"/>
  <c r="AD1622" i="55" s="1"/>
  <c r="X1614" i="55"/>
  <c r="Z1614" i="55"/>
  <c r="AD1614" i="55" s="1"/>
  <c r="X1606" i="55"/>
  <c r="Z1606" i="55"/>
  <c r="AD1606" i="55" s="1"/>
  <c r="X1598" i="55"/>
  <c r="Z1598" i="55"/>
  <c r="AD1598" i="55" s="1"/>
  <c r="Z2889" i="55"/>
  <c r="X2889" i="55"/>
  <c r="X1748" i="55"/>
  <c r="Z1748" i="55"/>
  <c r="AD1752" i="55" s="1"/>
  <c r="X1744" i="55"/>
  <c r="Z1744" i="55"/>
  <c r="AD1748" i="55" s="1"/>
  <c r="X1740" i="55"/>
  <c r="Z1740" i="55"/>
  <c r="AD1744" i="55" s="1"/>
  <c r="X1736" i="55"/>
  <c r="Z1736" i="55"/>
  <c r="AD1740" i="55" s="1"/>
  <c r="X1732" i="55"/>
  <c r="Z1732" i="55"/>
  <c r="AD1736" i="55" s="1"/>
  <c r="X1728" i="55"/>
  <c r="Z1728" i="55"/>
  <c r="AD1732" i="55" s="1"/>
  <c r="X1724" i="55"/>
  <c r="Z1724" i="55"/>
  <c r="AD1728" i="55" s="1"/>
  <c r="X1720" i="55"/>
  <c r="Z1720" i="55"/>
  <c r="AD1724" i="55" s="1"/>
  <c r="X1716" i="55"/>
  <c r="Z1716" i="55"/>
  <c r="AD1720" i="55" s="1"/>
  <c r="X1712" i="55"/>
  <c r="Z1712" i="55"/>
  <c r="AD1716" i="55" s="1"/>
  <c r="X1708" i="55"/>
  <c r="Z1708" i="55"/>
  <c r="AD1712" i="55" s="1"/>
  <c r="X1704" i="55"/>
  <c r="Z1704" i="55"/>
  <c r="X1700" i="55"/>
  <c r="Z1700" i="55"/>
  <c r="AD1700" i="55" s="1"/>
  <c r="X1696" i="55"/>
  <c r="Z1696" i="55"/>
  <c r="AD1696" i="55" s="1"/>
  <c r="X1692" i="55"/>
  <c r="Z1692" i="55"/>
  <c r="AD1692" i="55" s="1"/>
  <c r="X1688" i="55"/>
  <c r="Z1688" i="55"/>
  <c r="AD1688" i="55" s="1"/>
  <c r="X1684" i="55"/>
  <c r="Z1684" i="55"/>
  <c r="AD1684" i="55" s="1"/>
  <c r="X1680" i="55"/>
  <c r="Z1680" i="55"/>
  <c r="AD1680" i="55" s="1"/>
  <c r="F1445" i="55"/>
  <c r="R632" i="55"/>
  <c r="L632" i="55"/>
  <c r="J632" i="55"/>
  <c r="P1475" i="55"/>
  <c r="Z1475" i="55"/>
  <c r="AD1475" i="55" s="1"/>
  <c r="Z1473" i="55"/>
  <c r="AD1473" i="55" s="1"/>
  <c r="V632" i="55"/>
  <c r="H632" i="55"/>
  <c r="L1477" i="55"/>
  <c r="N1482" i="55"/>
  <c r="F1479" i="55"/>
  <c r="J1479" i="55"/>
  <c r="R1482" i="55"/>
  <c r="V1482" i="55"/>
  <c r="X1474" i="55"/>
  <c r="R1478" i="55"/>
  <c r="R705" i="55"/>
  <c r="H705" i="55"/>
  <c r="J705" i="55"/>
  <c r="F528" i="64"/>
  <c r="D590" i="64"/>
  <c r="F590" i="64" s="1"/>
  <c r="F538" i="64"/>
  <c r="F602" i="64"/>
  <c r="F515" i="64"/>
  <c r="D579" i="64"/>
  <c r="F579" i="64" s="1"/>
  <c r="F506" i="64"/>
  <c r="D570" i="64"/>
  <c r="D645" i="64" s="1"/>
  <c r="D598" i="64"/>
  <c r="F598" i="64" s="1"/>
  <c r="F529" i="64"/>
  <c r="D591" i="64"/>
  <c r="F542" i="64"/>
  <c r="F605" i="64"/>
  <c r="D599" i="64"/>
  <c r="F599" i="64" s="1"/>
  <c r="F543" i="64"/>
  <c r="D531" i="64"/>
  <c r="F531" i="64" s="1"/>
  <c r="D107" i="64"/>
  <c r="F107" i="64" s="1"/>
  <c r="F225" i="64"/>
  <c r="D374" i="64"/>
  <c r="D375" i="64" s="1"/>
  <c r="D376" i="64" s="1"/>
  <c r="D377" i="64" s="1"/>
  <c r="P21" i="64"/>
  <c r="P22" i="64" s="1"/>
  <c r="D172" i="64"/>
  <c r="D173" i="64" s="1"/>
  <c r="D174" i="64" s="1"/>
  <c r="D175" i="64" s="1"/>
  <c r="P38" i="64"/>
  <c r="P40" i="64" s="1"/>
  <c r="F65" i="64"/>
  <c r="D221" i="64"/>
  <c r="D287" i="64" s="1"/>
  <c r="D410" i="64" s="1"/>
  <c r="D327" i="64"/>
  <c r="F327" i="64" s="1"/>
  <c r="F134" i="64"/>
  <c r="D437" i="64"/>
  <c r="D438" i="64" s="1"/>
  <c r="D439" i="64" s="1"/>
  <c r="D440" i="64" s="1"/>
  <c r="P10" i="64"/>
  <c r="P11" i="64" s="1"/>
  <c r="W10" i="64"/>
  <c r="D143" i="64"/>
  <c r="F537" i="64"/>
  <c r="F536" i="64"/>
  <c r="F70" i="64"/>
  <c r="F593" i="64"/>
  <c r="F221" i="64"/>
  <c r="D223" i="64"/>
  <c r="F223" i="64" s="1"/>
  <c r="D123" i="64"/>
  <c r="D203" i="64" s="1"/>
  <c r="N841" i="55"/>
  <c r="V495" i="55"/>
  <c r="T841" i="55"/>
  <c r="J843" i="55"/>
  <c r="T843" i="55"/>
  <c r="P426" i="55"/>
  <c r="N1426" i="55"/>
  <c r="F1426" i="55"/>
  <c r="R772" i="55"/>
  <c r="N678" i="55"/>
  <c r="X841" i="55"/>
  <c r="X843" i="55"/>
  <c r="Z843" i="55"/>
  <c r="AD843" i="55" s="1"/>
  <c r="X1426" i="55"/>
  <c r="J841" i="55"/>
  <c r="P843" i="55"/>
  <c r="T495" i="55"/>
  <c r="F495" i="55"/>
  <c r="E209" i="25"/>
  <c r="G209" i="25" s="1"/>
  <c r="F705" i="55"/>
  <c r="R552" i="55"/>
  <c r="D620" i="25"/>
  <c r="D656" i="25" s="1"/>
  <c r="F656" i="25" s="1"/>
  <c r="R495" i="55"/>
  <c r="P495" i="55"/>
  <c r="L495" i="55"/>
  <c r="H495" i="55"/>
  <c r="X495" i="55"/>
  <c r="N495" i="55"/>
  <c r="J495" i="55"/>
  <c r="N426" i="55"/>
  <c r="F426" i="55"/>
  <c r="X426" i="55"/>
  <c r="H322" i="55"/>
  <c r="X322" i="55"/>
  <c r="N322" i="55"/>
  <c r="L322" i="55"/>
  <c r="Z322" i="55"/>
  <c r="AD322" i="55" s="1"/>
  <c r="J322" i="55"/>
  <c r="V322" i="55"/>
  <c r="F429" i="55"/>
  <c r="Z429" i="55"/>
  <c r="AD429" i="55" s="1"/>
  <c r="V382" i="55"/>
  <c r="T382" i="55"/>
  <c r="D547" i="25"/>
  <c r="F547" i="25" s="1"/>
  <c r="V552" i="55"/>
  <c r="T322" i="55"/>
  <c r="N384" i="55"/>
  <c r="D24" i="25"/>
  <c r="N676" i="55"/>
  <c r="L676" i="55"/>
  <c r="Z676" i="55"/>
  <c r="AD676" i="55" s="1"/>
  <c r="V676" i="55"/>
  <c r="F639" i="55"/>
  <c r="R639" i="55"/>
  <c r="F381" i="55"/>
  <c r="X381" i="55"/>
  <c r="L381" i="55"/>
  <c r="R381" i="55"/>
  <c r="H381" i="55"/>
  <c r="P381" i="55"/>
  <c r="N381" i="55"/>
  <c r="V381" i="55"/>
  <c r="T381" i="55"/>
  <c r="Z381" i="55"/>
  <c r="AD381" i="55" s="1"/>
  <c r="X307" i="55"/>
  <c r="R307" i="55"/>
  <c r="L307" i="55"/>
  <c r="F778" i="55"/>
  <c r="J1449" i="55"/>
  <c r="X1449" i="55"/>
  <c r="J1433" i="55"/>
  <c r="H1433" i="55"/>
  <c r="R292" i="55"/>
  <c r="L62" i="55"/>
  <c r="D23" i="25"/>
  <c r="D36" i="25" s="1"/>
  <c r="L426" i="55"/>
  <c r="T426" i="55"/>
  <c r="J426" i="55"/>
  <c r="H426" i="55"/>
  <c r="Z426" i="55"/>
  <c r="AD426" i="55" s="1"/>
  <c r="R426" i="55"/>
  <c r="H711" i="55"/>
  <c r="L711" i="55"/>
  <c r="Z711" i="55"/>
  <c r="AD711" i="55" s="1"/>
  <c r="V711" i="55"/>
  <c r="F711" i="55"/>
  <c r="P711" i="55"/>
  <c r="J711" i="55"/>
  <c r="P1426" i="55"/>
  <c r="H1426" i="55"/>
  <c r="L1426" i="55"/>
  <c r="R1426" i="55"/>
  <c r="V1426" i="55"/>
  <c r="D219" i="64"/>
  <c r="D279" i="64" s="1"/>
  <c r="Z17" i="27"/>
  <c r="AC17" i="27" s="1"/>
  <c r="C79" i="27" s="1"/>
  <c r="F60" i="64"/>
  <c r="T1150" i="55"/>
  <c r="T1144" i="55"/>
  <c r="X29" i="27"/>
  <c r="D48" i="25"/>
  <c r="F48" i="25" s="1"/>
  <c r="H1481" i="55"/>
  <c r="X427" i="55"/>
  <c r="V427" i="55"/>
  <c r="V772" i="55"/>
  <c r="L1473" i="55"/>
  <c r="H1473" i="55"/>
  <c r="J1473" i="55"/>
  <c r="R1473" i="55"/>
  <c r="T1473" i="55"/>
  <c r="V1473" i="55"/>
  <c r="J62" i="55"/>
  <c r="Z62" i="55"/>
  <c r="AD62" i="55" s="1"/>
  <c r="F1487" i="55"/>
  <c r="J1487" i="55"/>
  <c r="H1487" i="55"/>
  <c r="Z1487" i="55"/>
  <c r="AD1487" i="55" s="1"/>
  <c r="R1487" i="55"/>
  <c r="N1487" i="55"/>
  <c r="R1486" i="55"/>
  <c r="T1486" i="55"/>
  <c r="V1486" i="55"/>
  <c r="L1486" i="55"/>
  <c r="J1486" i="55"/>
  <c r="F1486" i="55"/>
  <c r="H1486" i="55"/>
  <c r="X1486" i="55"/>
  <c r="X1485" i="55"/>
  <c r="V1485" i="55"/>
  <c r="P1485" i="55"/>
  <c r="R1485" i="55"/>
  <c r="T1485" i="55"/>
  <c r="F1485" i="55"/>
  <c r="L1485" i="55"/>
  <c r="H1485" i="55"/>
  <c r="H1478" i="55"/>
  <c r="F1478" i="55"/>
  <c r="N1478" i="55"/>
  <c r="J1478" i="55"/>
  <c r="X1478" i="55"/>
  <c r="T1478" i="55"/>
  <c r="P1478" i="55"/>
  <c r="T705" i="55"/>
  <c r="X705" i="55"/>
  <c r="N705" i="55"/>
  <c r="V705" i="55"/>
  <c r="L705" i="55"/>
  <c r="R676" i="55"/>
  <c r="J676" i="55"/>
  <c r="X676" i="55"/>
  <c r="H676" i="55"/>
  <c r="P676" i="55"/>
  <c r="F676" i="55"/>
  <c r="T676" i="55"/>
  <c r="P639" i="55"/>
  <c r="N639" i="55"/>
  <c r="J639" i="55"/>
  <c r="Z639" i="55"/>
  <c r="AD639" i="55" s="1"/>
  <c r="X639" i="55"/>
  <c r="T1162" i="55"/>
  <c r="P1473" i="55"/>
  <c r="F427" i="55"/>
  <c r="N1473" i="55"/>
  <c r="Z1481" i="55"/>
  <c r="AD1481" i="55" s="1"/>
  <c r="L841" i="55"/>
  <c r="H841" i="55"/>
  <c r="V841" i="55"/>
  <c r="F841" i="55"/>
  <c r="P841" i="55"/>
  <c r="R841" i="55"/>
  <c r="P292" i="55"/>
  <c r="Z1477" i="55"/>
  <c r="AD1477" i="55" s="1"/>
  <c r="R1477" i="55"/>
  <c r="X1477" i="55"/>
  <c r="H1477" i="55"/>
  <c r="N1477" i="55"/>
  <c r="P1477" i="55"/>
  <c r="J1477" i="55"/>
  <c r="F1477" i="55"/>
  <c r="V706" i="55"/>
  <c r="J706" i="55"/>
  <c r="Z706" i="55"/>
  <c r="AD706" i="55" s="1"/>
  <c r="X706" i="55"/>
  <c r="F706" i="55"/>
  <c r="R706" i="55"/>
  <c r="T706" i="55"/>
  <c r="V383" i="55"/>
  <c r="H383" i="55"/>
  <c r="R383" i="55"/>
  <c r="X383" i="55"/>
  <c r="N383" i="55"/>
  <c r="J383" i="55"/>
  <c r="Z383" i="55"/>
  <c r="AD383" i="55" s="1"/>
  <c r="N843" i="55"/>
  <c r="R843" i="55"/>
  <c r="F843" i="55"/>
  <c r="V843" i="55"/>
  <c r="V1475" i="55"/>
  <c r="X1475" i="55"/>
  <c r="V1474" i="55"/>
  <c r="R1474" i="55"/>
  <c r="J1474" i="55"/>
  <c r="J1476" i="55"/>
  <c r="X1476" i="55"/>
  <c r="N1476" i="55"/>
  <c r="X1480" i="55"/>
  <c r="V1480" i="55"/>
  <c r="R704" i="55"/>
  <c r="N632" i="55"/>
  <c r="F632" i="55"/>
  <c r="T632" i="55"/>
  <c r="N429" i="55"/>
  <c r="V429" i="55"/>
  <c r="T1482" i="55"/>
  <c r="J1482" i="55"/>
  <c r="L1482" i="55"/>
  <c r="H1482" i="55"/>
  <c r="P954" i="55"/>
  <c r="A255" i="32"/>
  <c r="F255" i="32" s="1"/>
  <c r="A270" i="32"/>
  <c r="A271" i="32" s="1"/>
  <c r="C1131" i="55"/>
  <c r="D49" i="25"/>
  <c r="D72" i="25" s="1"/>
  <c r="E199" i="25"/>
  <c r="G199" i="25" s="1"/>
  <c r="E207" i="25"/>
  <c r="G207" i="25" s="1"/>
  <c r="D50" i="25"/>
  <c r="F50" i="25" s="1"/>
  <c r="R1150" i="55"/>
  <c r="V859" i="55"/>
  <c r="N859" i="55"/>
  <c r="P859" i="55"/>
  <c r="F859" i="55"/>
  <c r="L859" i="55"/>
  <c r="J859" i="55"/>
  <c r="T859" i="55"/>
  <c r="X859" i="55"/>
  <c r="R859" i="55"/>
  <c r="H859" i="55"/>
  <c r="F321" i="55"/>
  <c r="R321" i="55"/>
  <c r="N321" i="55"/>
  <c r="H321" i="55"/>
  <c r="J321" i="55"/>
  <c r="V321" i="55"/>
  <c r="T321" i="55"/>
  <c r="P321" i="55"/>
  <c r="X321" i="55"/>
  <c r="Z321" i="55"/>
  <c r="AD321" i="55" s="1"/>
  <c r="L321" i="55"/>
  <c r="Z414" i="55"/>
  <c r="AD414" i="55" s="1"/>
  <c r="X414" i="55"/>
  <c r="H414" i="55"/>
  <c r="R414" i="55"/>
  <c r="V414" i="55"/>
  <c r="F414" i="55"/>
  <c r="P414" i="55"/>
  <c r="L414" i="55"/>
  <c r="N414" i="55"/>
  <c r="T414" i="55"/>
  <c r="J414" i="55"/>
  <c r="H366" i="55"/>
  <c r="Z366" i="55"/>
  <c r="AD366" i="55" s="1"/>
  <c r="R366" i="55"/>
  <c r="X366" i="55"/>
  <c r="P366" i="55"/>
  <c r="T366" i="55"/>
  <c r="V366" i="55"/>
  <c r="L366" i="55"/>
  <c r="F366" i="55"/>
  <c r="J366" i="55"/>
  <c r="N366" i="55"/>
  <c r="T401" i="55"/>
  <c r="F401" i="55"/>
  <c r="P401" i="55"/>
  <c r="Z401" i="55"/>
  <c r="AD401" i="55" s="1"/>
  <c r="X401" i="55"/>
  <c r="N401" i="55"/>
  <c r="J401" i="55"/>
  <c r="R401" i="55"/>
  <c r="L401" i="55"/>
  <c r="H401" i="55"/>
  <c r="V401" i="55"/>
  <c r="J410" i="55"/>
  <c r="X410" i="55"/>
  <c r="V410" i="55"/>
  <c r="F410" i="55"/>
  <c r="L410" i="55"/>
  <c r="H410" i="55"/>
  <c r="P410" i="55"/>
  <c r="R410" i="55"/>
  <c r="T410" i="55"/>
  <c r="N410" i="55"/>
  <c r="Z410" i="55"/>
  <c r="AD410" i="55" s="1"/>
  <c r="X413" i="55"/>
  <c r="L413" i="55"/>
  <c r="Z413" i="55"/>
  <c r="AD413" i="55" s="1"/>
  <c r="J413" i="55"/>
  <c r="F413" i="55"/>
  <c r="H413" i="55"/>
  <c r="N413" i="55"/>
  <c r="V413" i="55"/>
  <c r="P413" i="55"/>
  <c r="T413" i="55"/>
  <c r="R413" i="55"/>
  <c r="F25" i="25"/>
  <c r="R905" i="55"/>
  <c r="L905" i="55"/>
  <c r="N905" i="55"/>
  <c r="F905" i="55"/>
  <c r="V905" i="55"/>
  <c r="P905" i="55"/>
  <c r="H905" i="55"/>
  <c r="X905" i="55"/>
  <c r="F570" i="64"/>
  <c r="F478" i="64"/>
  <c r="D222" i="64"/>
  <c r="F222" i="64" s="1"/>
  <c r="D144" i="64"/>
  <c r="E833" i="64" s="1"/>
  <c r="AP35" i="64"/>
  <c r="AR35" i="64" s="1"/>
  <c r="D150" i="64"/>
  <c r="I3682" i="27"/>
  <c r="I3693" i="27" s="1"/>
  <c r="K3693" i="27" s="1"/>
  <c r="K2906" i="27"/>
  <c r="H1138" i="55"/>
  <c r="F1138" i="55"/>
  <c r="H1134" i="55"/>
  <c r="F1134" i="55"/>
  <c r="Z14080" i="55"/>
  <c r="Z8867" i="55"/>
  <c r="X8867" i="55"/>
  <c r="Z8779" i="55"/>
  <c r="X8931" i="55"/>
  <c r="Z8931" i="55"/>
  <c r="X9579" i="55"/>
  <c r="Z9523" i="55"/>
  <c r="Z9471" i="55"/>
  <c r="X9279" i="55"/>
  <c r="X9271" i="55"/>
  <c r="X9267" i="55"/>
  <c r="Z6341" i="55"/>
  <c r="Z6327" i="55"/>
  <c r="Z6086" i="55"/>
  <c r="Z5874" i="55"/>
  <c r="X5858" i="55"/>
  <c r="X5842" i="55"/>
  <c r="X5826" i="55"/>
  <c r="X5620" i="55"/>
  <c r="Z5511" i="55"/>
  <c r="Z5479" i="55"/>
  <c r="Z5447" i="55"/>
  <c r="Z5415" i="55"/>
  <c r="Z5383" i="55"/>
  <c r="Z5347" i="55"/>
  <c r="X5167" i="55"/>
  <c r="X5161" i="55"/>
  <c r="X5141" i="55"/>
  <c r="Z5127" i="55"/>
  <c r="Z5109" i="55"/>
  <c r="X5093" i="55"/>
  <c r="Z5081" i="55"/>
  <c r="Z5047" i="55"/>
  <c r="Z4885" i="55"/>
  <c r="X4901" i="55"/>
  <c r="X4871" i="55"/>
  <c r="X4745" i="55"/>
  <c r="Z4709" i="55"/>
  <c r="Z4298" i="55"/>
  <c r="Z4242" i="55"/>
  <c r="X4695" i="55"/>
  <c r="X4250" i="55"/>
  <c r="Z3652" i="55"/>
  <c r="X3682" i="55"/>
  <c r="Z3682" i="55"/>
  <c r="X3706" i="55"/>
  <c r="Z3706" i="55"/>
  <c r="Z3646" i="55"/>
  <c r="X3646" i="55"/>
  <c r="X3626" i="55"/>
  <c r="Z3626" i="55"/>
  <c r="Z3634" i="55"/>
  <c r="Z3526" i="55"/>
  <c r="Z2841" i="55"/>
  <c r="X2841" i="55"/>
  <c r="Z2983" i="55"/>
  <c r="X1673" i="55"/>
  <c r="Z1665" i="55"/>
  <c r="AD1665" i="55" s="1"/>
  <c r="X1657" i="55"/>
  <c r="Z1649" i="55"/>
  <c r="AD1649" i="55" s="1"/>
  <c r="X1641" i="55"/>
  <c r="Z1633" i="55"/>
  <c r="AD1633" i="55" s="1"/>
  <c r="X1625" i="55"/>
  <c r="Z1617" i="55"/>
  <c r="AD1617" i="55" s="1"/>
  <c r="X1609" i="55"/>
  <c r="X1675" i="55"/>
  <c r="X1674" i="55"/>
  <c r="X1672" i="55"/>
  <c r="X1671" i="55"/>
  <c r="X1659" i="55"/>
  <c r="X1658" i="55"/>
  <c r="X1656" i="55"/>
  <c r="X1655" i="55"/>
  <c r="X1643" i="55"/>
  <c r="X1642" i="55"/>
  <c r="X1640" i="55"/>
  <c r="X1639" i="55"/>
  <c r="X1627" i="55"/>
  <c r="X1626" i="55"/>
  <c r="X1624" i="55"/>
  <c r="X1623" i="55"/>
  <c r="X1611" i="55"/>
  <c r="X1610" i="55"/>
  <c r="X1608" i="55"/>
  <c r="X1607" i="55"/>
  <c r="X1595" i="55"/>
  <c r="X1594" i="55"/>
  <c r="X1593" i="55"/>
  <c r="X1592" i="55"/>
  <c r="X1591" i="55"/>
  <c r="X1590" i="55"/>
  <c r="X1589" i="55"/>
  <c r="X1588" i="55"/>
  <c r="X1587" i="55"/>
  <c r="X1586" i="55"/>
  <c r="X1585" i="55"/>
  <c r="X1584" i="55"/>
  <c r="X1583" i="55"/>
  <c r="X1582" i="55"/>
  <c r="X1581" i="55"/>
  <c r="X1580" i="55"/>
  <c r="X1579" i="55"/>
  <c r="X1578" i="55"/>
  <c r="X1577" i="55"/>
  <c r="X1576" i="55"/>
  <c r="X1575" i="55"/>
  <c r="X1574" i="55"/>
  <c r="X1573" i="55"/>
  <c r="X1572" i="55"/>
  <c r="X1571" i="55"/>
  <c r="X1570" i="55"/>
  <c r="X1569" i="55"/>
  <c r="X1568" i="55"/>
  <c r="X1567" i="55"/>
  <c r="X1566" i="55"/>
  <c r="X1565" i="55"/>
  <c r="X1564" i="55"/>
  <c r="X1563" i="55"/>
  <c r="X1562" i="55"/>
  <c r="X1561" i="55"/>
  <c r="X1560" i="55"/>
  <c r="X1559" i="55"/>
  <c r="X1558" i="55"/>
  <c r="X1557" i="55"/>
  <c r="X1556" i="55"/>
  <c r="AP38" i="64"/>
  <c r="AR38" i="64" s="1"/>
  <c r="AP42" i="64"/>
  <c r="AR42" i="64" s="1"/>
  <c r="F66" i="64"/>
  <c r="AC19" i="27"/>
  <c r="C81" i="27" s="1"/>
  <c r="P50" i="27" s="1"/>
  <c r="R50" i="27" s="1"/>
  <c r="R57" i="27" s="1"/>
  <c r="R60" i="27" s="1"/>
  <c r="AC9" i="27"/>
  <c r="C68" i="27" s="1"/>
  <c r="I294" i="27" s="1"/>
  <c r="K294" i="27" s="1"/>
  <c r="K303" i="27" s="1"/>
  <c r="K305" i="27" s="1"/>
  <c r="Z29" i="27"/>
  <c r="Z34" i="27" s="1"/>
  <c r="AC34" i="27" s="1"/>
  <c r="C77" i="27" s="1"/>
  <c r="I443" i="27" s="1"/>
  <c r="K443" i="27" s="1"/>
  <c r="K451" i="27" s="1"/>
  <c r="K453" i="27" s="1"/>
  <c r="I458" i="27" s="1"/>
  <c r="K458" i="27" s="1"/>
  <c r="K462" i="27" s="1"/>
  <c r="K464" i="27" s="1"/>
  <c r="K466" i="27" s="1"/>
  <c r="P635" i="27" s="1"/>
  <c r="R635" i="27" s="1"/>
  <c r="C78" i="27"/>
  <c r="I10" i="27" s="1"/>
  <c r="K10" i="27" s="1"/>
  <c r="J905" i="55"/>
  <c r="C164" i="27"/>
  <c r="I497" i="27"/>
  <c r="K497" i="27" s="1"/>
  <c r="C451" i="55"/>
  <c r="L451" i="55" s="1"/>
  <c r="C695" i="55"/>
  <c r="D19" i="72" s="1"/>
  <c r="F19" i="72" s="1"/>
  <c r="K2856" i="27"/>
  <c r="I3810" i="27"/>
  <c r="K3810" i="27" s="1"/>
  <c r="W37" i="64"/>
  <c r="AU196" i="1"/>
  <c r="AV196" i="1" s="1"/>
  <c r="P2885" i="27"/>
  <c r="R2885" i="27" s="1"/>
  <c r="R2849" i="27"/>
  <c r="K3158" i="27"/>
  <c r="I3032" i="27"/>
  <c r="K3032" i="27" s="1"/>
  <c r="K2931" i="27"/>
  <c r="I974" i="27"/>
  <c r="K974" i="27" s="1"/>
  <c r="I1011" i="27"/>
  <c r="E210" i="25"/>
  <c r="G210" i="25" s="1"/>
  <c r="AP23" i="64"/>
  <c r="AR23" i="64" s="1"/>
  <c r="A10" i="50"/>
  <c r="F10" i="50" s="1"/>
  <c r="W45" i="1"/>
  <c r="W42" i="1"/>
  <c r="AC1197" i="1"/>
  <c r="S1182" i="1"/>
  <c r="S1158" i="1"/>
  <c r="J628" i="1"/>
  <c r="J612" i="1"/>
  <c r="J559" i="1"/>
  <c r="J535" i="1"/>
  <c r="W537" i="1" s="1"/>
  <c r="AC537" i="1" s="1"/>
  <c r="AJ537" i="1" s="1"/>
  <c r="J659" i="1"/>
  <c r="W486" i="1" s="1"/>
  <c r="AC486" i="1" s="1"/>
  <c r="J590" i="1"/>
  <c r="I1577" i="1"/>
  <c r="K1577" i="1" s="1"/>
  <c r="I1564" i="1"/>
  <c r="K1564" i="1" s="1"/>
  <c r="I1590" i="1"/>
  <c r="K1590" i="1" s="1"/>
  <c r="P2336" i="1"/>
  <c r="R2336" i="1" s="1"/>
  <c r="I2321" i="1"/>
  <c r="K2321" i="1" s="1"/>
  <c r="I1771" i="1"/>
  <c r="K1771" i="1" s="1"/>
  <c r="I1179" i="1"/>
  <c r="K1179" i="1" s="1"/>
  <c r="I2737" i="1"/>
  <c r="K2737" i="1" s="1"/>
  <c r="I1808" i="1"/>
  <c r="K1808" i="1" s="1"/>
  <c r="I1826" i="1"/>
  <c r="K1826" i="1" s="1"/>
  <c r="I1910" i="1"/>
  <c r="K1910" i="1" s="1"/>
  <c r="I1844" i="1"/>
  <c r="K1844" i="1" s="1"/>
  <c r="I607" i="1"/>
  <c r="P521" i="1"/>
  <c r="R521" i="1" s="1"/>
  <c r="P503" i="1"/>
  <c r="R503" i="1" s="1"/>
  <c r="P549" i="1"/>
  <c r="R549" i="1" s="1"/>
  <c r="M116" i="1"/>
  <c r="M133" i="1" s="1"/>
  <c r="M95" i="1"/>
  <c r="M101" i="1" s="1"/>
  <c r="A535" i="1"/>
  <c r="A536" i="1" s="1"/>
  <c r="A537" i="1" s="1"/>
  <c r="A538" i="1" s="1"/>
  <c r="A539" i="1" s="1"/>
  <c r="A548" i="1" s="1"/>
  <c r="A549" i="1" s="1"/>
  <c r="A550" i="1" s="1"/>
  <c r="A551" i="1" s="1"/>
  <c r="A552" i="1" s="1"/>
  <c r="A553" i="1" s="1"/>
  <c r="A554" i="1" s="1"/>
  <c r="A555" i="1" s="1"/>
  <c r="A556" i="1" s="1"/>
  <c r="A557" i="1" s="1"/>
  <c r="A558" i="1" s="1"/>
  <c r="A559" i="1" s="1"/>
  <c r="A560" i="1" s="1"/>
  <c r="A561" i="1" s="1"/>
  <c r="A562" i="1" s="1"/>
  <c r="A564"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5" i="1" s="1"/>
  <c r="A596" i="1" s="1"/>
  <c r="A597" i="1" s="1"/>
  <c r="A598" i="1" s="1"/>
  <c r="A599" i="1" s="1"/>
  <c r="A600" i="1" s="1"/>
  <c r="A601" i="1" s="1"/>
  <c r="A602" i="1" s="1"/>
  <c r="A603" i="1" s="1"/>
  <c r="A604" i="1" s="1"/>
  <c r="A605" i="1" s="1"/>
  <c r="A606" i="1" s="1"/>
  <c r="A607" i="1" s="1"/>
  <c r="A608"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5" i="1" s="1"/>
  <c r="A766" i="1" s="1"/>
  <c r="A767" i="1" s="1"/>
  <c r="A768" i="1" s="1"/>
  <c r="A769" i="1" s="1"/>
  <c r="A770" i="1" s="1"/>
  <c r="A771" i="1" s="1"/>
  <c r="A772" i="1" s="1"/>
  <c r="A773" i="1" s="1"/>
  <c r="A774" i="1" s="1"/>
  <c r="A775" i="1" s="1"/>
  <c r="A776" i="1" s="1"/>
  <c r="A777" i="1" s="1"/>
  <c r="A778" i="1" s="1"/>
  <c r="A779" i="1" s="1"/>
  <c r="A780" i="1" s="1"/>
  <c r="A781" i="1" s="1"/>
  <c r="A782" i="1" s="1"/>
  <c r="A783" i="1" s="1"/>
  <c r="A207" i="1"/>
  <c r="A208" i="1" s="1"/>
  <c r="I3149" i="1"/>
  <c r="P3294" i="1"/>
  <c r="P3397" i="1" s="1"/>
  <c r="R3397" i="1" s="1"/>
  <c r="I2666" i="1"/>
  <c r="I3104" i="1" s="1"/>
  <c r="P2078" i="1" s="1"/>
  <c r="I1131" i="1"/>
  <c r="K1131" i="1" s="1"/>
  <c r="I1056" i="1"/>
  <c r="P1067" i="1" s="1"/>
  <c r="R1067" i="1" s="1"/>
  <c r="P213" i="1"/>
  <c r="R213" i="1" s="1"/>
  <c r="I3172" i="1"/>
  <c r="I3185" i="1" s="1"/>
  <c r="I3368" i="1" s="1"/>
  <c r="P1306" i="1"/>
  <c r="R1306" i="1" s="1"/>
  <c r="I786" i="1"/>
  <c r="K786" i="1" s="1"/>
  <c r="I764" i="1"/>
  <c r="K764" i="1" s="1"/>
  <c r="P25" i="1"/>
  <c r="R25" i="1" s="1"/>
  <c r="I141" i="1"/>
  <c r="I1969" i="1"/>
  <c r="I2145" i="1"/>
  <c r="P2152" i="1" s="1"/>
  <c r="R2152" i="1" s="1"/>
  <c r="I1750" i="1"/>
  <c r="K1750" i="1" s="1"/>
  <c r="I2125" i="1"/>
  <c r="I1780" i="1"/>
  <c r="K1780" i="1" s="1"/>
  <c r="P640" i="1"/>
  <c r="R640" i="1" s="1"/>
  <c r="P652" i="1"/>
  <c r="R652" i="1" s="1"/>
  <c r="P622" i="1"/>
  <c r="R622" i="1" s="1"/>
  <c r="P576" i="1"/>
  <c r="R576" i="1" s="1"/>
  <c r="P468" i="1"/>
  <c r="R468" i="1" s="1"/>
  <c r="P450" i="1"/>
  <c r="R450" i="1" s="1"/>
  <c r="I110" i="1"/>
  <c r="K110" i="1" s="1"/>
  <c r="I82" i="1"/>
  <c r="D82" i="77" s="1"/>
  <c r="F82" i="77" s="1"/>
  <c r="I81" i="1"/>
  <c r="P431" i="1"/>
  <c r="K133" i="1"/>
  <c r="K136" i="1"/>
  <c r="I989" i="1"/>
  <c r="K989" i="1" s="1"/>
  <c r="I954" i="1"/>
  <c r="K954" i="1" s="1"/>
  <c r="P721" i="1"/>
  <c r="R721" i="1" s="1"/>
  <c r="I1019" i="1"/>
  <c r="P752" i="1"/>
  <c r="R752" i="1" s="1"/>
  <c r="P736" i="1"/>
  <c r="R736" i="1" s="1"/>
  <c r="I124" i="1"/>
  <c r="K124" i="1" s="1"/>
  <c r="K127" i="1" s="1"/>
  <c r="K129" i="1" s="1"/>
  <c r="I94" i="1"/>
  <c r="K94" i="1" s="1"/>
  <c r="I95" i="1"/>
  <c r="K95" i="1" s="1"/>
  <c r="I2684" i="1"/>
  <c r="K2684" i="1" s="1"/>
  <c r="I1785" i="1"/>
  <c r="K1785" i="1" s="1"/>
  <c r="I3748" i="1"/>
  <c r="K3748" i="1" s="1"/>
  <c r="I3253" i="1"/>
  <c r="K3253" i="1" s="1"/>
  <c r="V1334" i="1"/>
  <c r="X1334" i="1" s="1"/>
  <c r="P1375" i="1"/>
  <c r="R1375" i="1" s="1"/>
  <c r="I3795" i="1"/>
  <c r="K3795" i="1" s="1"/>
  <c r="I3723" i="1"/>
  <c r="K3723" i="1" s="1"/>
  <c r="I3706" i="1"/>
  <c r="K3706" i="1" s="1"/>
  <c r="P3515" i="1"/>
  <c r="R3515" i="1" s="1"/>
  <c r="I3769" i="1"/>
  <c r="K3769" i="1" s="1"/>
  <c r="I3749" i="1"/>
  <c r="K3749" i="1" s="1"/>
  <c r="V3671" i="1"/>
  <c r="I3342" i="1"/>
  <c r="AF3106" i="1"/>
  <c r="AQ3106" i="1" s="1"/>
  <c r="AS3106" i="1" s="1"/>
  <c r="P2360" i="1"/>
  <c r="R2360" i="1" s="1"/>
  <c r="P1548" i="1"/>
  <c r="R1548" i="1" s="1"/>
  <c r="P1377" i="1"/>
  <c r="R1377" i="1" s="1"/>
  <c r="V1336" i="1"/>
  <c r="I3121" i="1"/>
  <c r="J3044" i="1"/>
  <c r="K3044" i="1" s="1"/>
  <c r="I2409" i="1"/>
  <c r="K2409" i="1" s="1"/>
  <c r="I2011" i="1"/>
  <c r="P2012" i="1" s="1"/>
  <c r="R2012" i="1" s="1"/>
  <c r="I1972" i="1"/>
  <c r="I2106" i="1"/>
  <c r="K2106" i="1" s="1"/>
  <c r="I2053" i="1"/>
  <c r="K2053" i="1" s="1"/>
  <c r="I1993" i="1"/>
  <c r="K1993" i="1" s="1"/>
  <c r="I1631" i="1"/>
  <c r="D244" i="77" s="1"/>
  <c r="F244" i="77" s="1"/>
  <c r="I2077" i="1"/>
  <c r="K2077" i="1" s="1"/>
  <c r="I2008" i="1"/>
  <c r="K2008" i="1" s="1"/>
  <c r="I1943" i="1"/>
  <c r="K1943" i="1" s="1"/>
  <c r="I2030" i="1"/>
  <c r="P2030" i="1" s="1"/>
  <c r="R2030" i="1" s="1"/>
  <c r="I2027" i="1"/>
  <c r="K2027" i="1" s="1"/>
  <c r="I3768" i="1"/>
  <c r="K3768" i="1" s="1"/>
  <c r="P3722" i="1"/>
  <c r="R3722" i="1" s="1"/>
  <c r="I3705" i="1"/>
  <c r="K3705" i="1" s="1"/>
  <c r="I3102" i="1"/>
  <c r="P2671" i="1"/>
  <c r="K2664" i="1"/>
  <c r="I2164" i="1"/>
  <c r="K2164" i="1" s="1"/>
  <c r="I2151" i="1"/>
  <c r="P2158" i="1" s="1"/>
  <c r="R2158" i="1" s="1"/>
  <c r="I2177" i="1"/>
  <c r="K2177" i="1" s="1"/>
  <c r="I2131" i="1"/>
  <c r="I3539" i="1"/>
  <c r="I2835" i="1"/>
  <c r="X12" i="1"/>
  <c r="D17" i="1"/>
  <c r="I20" i="1"/>
  <c r="X24" i="1"/>
  <c r="I29" i="1"/>
  <c r="AC31" i="1"/>
  <c r="D32" i="1"/>
  <c r="I1104" i="1" s="1"/>
  <c r="K1104" i="1" s="1"/>
  <c r="P54" i="1"/>
  <c r="R54" i="1" s="1"/>
  <c r="P67" i="1"/>
  <c r="R67" i="1" s="1"/>
  <c r="I168" i="1"/>
  <c r="D372" i="77" s="1"/>
  <c r="F372" i="77" s="1"/>
  <c r="I227" i="1"/>
  <c r="I229" i="1"/>
  <c r="I273" i="1"/>
  <c r="K273" i="1" s="1"/>
  <c r="I274" i="1"/>
  <c r="K274" i="1" s="1"/>
  <c r="P285" i="1"/>
  <c r="R285" i="1" s="1"/>
  <c r="I315" i="1"/>
  <c r="D129" i="77" s="1"/>
  <c r="F129" i="77" s="1"/>
  <c r="I316" i="1"/>
  <c r="P322" i="1"/>
  <c r="R322" i="1" s="1"/>
  <c r="P338" i="1"/>
  <c r="R338" i="1" s="1"/>
  <c r="I340" i="1"/>
  <c r="I358" i="1"/>
  <c r="V358" i="1" s="1"/>
  <c r="I360" i="1"/>
  <c r="P364" i="1"/>
  <c r="R364" i="1" s="1"/>
  <c r="P377" i="1"/>
  <c r="R377" i="1" s="1"/>
  <c r="P378" i="1"/>
  <c r="R378" i="1" s="1"/>
  <c r="P379" i="1"/>
  <c r="R379" i="1" s="1"/>
  <c r="I383" i="1"/>
  <c r="V383" i="1" s="1"/>
  <c r="V414" i="1" s="1"/>
  <c r="X414" i="1" s="1"/>
  <c r="P393" i="1"/>
  <c r="I413" i="1"/>
  <c r="K413" i="1" s="1"/>
  <c r="P3514" i="1"/>
  <c r="R3514" i="1" s="1"/>
  <c r="P2359" i="1"/>
  <c r="R2359" i="1" s="1"/>
  <c r="I2298" i="1"/>
  <c r="K2298" i="1" s="1"/>
  <c r="V1335" i="1"/>
  <c r="X1335" i="1" s="1"/>
  <c r="P1376" i="1"/>
  <c r="R1376" i="1" s="1"/>
  <c r="I3459" i="1"/>
  <c r="I3826" i="1" s="1"/>
  <c r="K3826" i="1" s="1"/>
  <c r="J3045" i="1"/>
  <c r="K3045" i="1" s="1"/>
  <c r="I2739" i="1"/>
  <c r="K2739" i="1" s="1"/>
  <c r="I2994" i="1"/>
  <c r="K2994" i="1" s="1"/>
  <c r="I2713" i="1"/>
  <c r="D616" i="77" s="1"/>
  <c r="F616" i="77" s="1"/>
  <c r="I2428" i="1"/>
  <c r="P2435" i="1" s="1"/>
  <c r="R2435" i="1" s="1"/>
  <c r="I2369" i="1"/>
  <c r="K2369" i="1" s="1"/>
  <c r="I2322" i="1"/>
  <c r="K2322" i="1" s="1"/>
  <c r="I2178" i="1"/>
  <c r="K2178" i="1" s="1"/>
  <c r="I2152" i="1"/>
  <c r="P2159" i="1" s="1"/>
  <c r="R2159" i="1" s="1"/>
  <c r="I2132" i="1"/>
  <c r="I2079" i="1"/>
  <c r="K2079" i="1" s="1"/>
  <c r="I1974" i="1"/>
  <c r="I1912" i="1"/>
  <c r="K1912" i="1" s="1"/>
  <c r="I1810" i="1"/>
  <c r="K1810" i="1" s="1"/>
  <c r="I1708" i="1"/>
  <c r="K1708" i="1" s="1"/>
  <c r="I1647" i="1"/>
  <c r="I2791" i="1"/>
  <c r="K2791" i="1" s="1"/>
  <c r="L2757" i="1" s="1"/>
  <c r="I2686" i="1"/>
  <c r="K2686" i="1" s="1"/>
  <c r="I2399" i="1"/>
  <c r="I2107" i="1"/>
  <c r="K2107" i="1" s="1"/>
  <c r="I1995" i="1"/>
  <c r="P1995" i="1" s="1"/>
  <c r="R1995" i="1" s="1"/>
  <c r="I1944" i="1"/>
  <c r="I3565" i="1" s="1"/>
  <c r="I1828" i="1"/>
  <c r="K1828" i="1" s="1"/>
  <c r="I2335" i="1"/>
  <c r="K2335" i="1" s="1"/>
  <c r="I2165" i="1"/>
  <c r="K2165" i="1" s="1"/>
  <c r="I2055" i="1"/>
  <c r="K2055" i="1" s="1"/>
  <c r="I2012" i="1"/>
  <c r="P2013" i="1" s="1"/>
  <c r="R2013" i="1" s="1"/>
  <c r="I1846" i="1"/>
  <c r="K1846" i="1" s="1"/>
  <c r="I1480" i="1"/>
  <c r="K1480" i="1" s="1"/>
  <c r="I1467" i="1"/>
  <c r="K1467" i="1" s="1"/>
  <c r="I2349" i="1"/>
  <c r="K2349" i="1" s="1"/>
  <c r="P2337" i="1"/>
  <c r="R2337" i="1" s="1"/>
  <c r="I2031" i="1"/>
  <c r="K2031" i="1" s="1"/>
  <c r="I1507" i="1"/>
  <c r="K1507" i="1" s="1"/>
  <c r="I1492" i="1"/>
  <c r="I1519" i="1"/>
  <c r="I1407" i="1"/>
  <c r="I1394" i="1"/>
  <c r="I1359" i="1"/>
  <c r="I1324" i="1"/>
  <c r="I1306" i="1"/>
  <c r="I1258" i="1"/>
  <c r="K1258" i="1" s="1"/>
  <c r="I1455" i="1"/>
  <c r="K1455" i="1" s="1"/>
  <c r="I1420" i="1"/>
  <c r="P1360" i="1"/>
  <c r="R1360" i="1" s="1"/>
  <c r="I1435" i="1"/>
  <c r="K1435" i="1" s="1"/>
  <c r="I1338" i="1"/>
  <c r="I1273" i="1"/>
  <c r="AB1266" i="1" s="1"/>
  <c r="AD1266" i="1" s="1"/>
  <c r="I1228" i="1"/>
  <c r="K1228" i="1" s="1"/>
  <c r="I1224" i="1"/>
  <c r="K1224" i="1" s="1"/>
  <c r="I1202" i="1"/>
  <c r="K1202" i="1" s="1"/>
  <c r="I1162" i="1"/>
  <c r="K1162" i="1" s="1"/>
  <c r="P1523" i="1"/>
  <c r="R1523" i="1" s="1"/>
  <c r="I1381" i="1"/>
  <c r="K1381" i="1" s="1"/>
  <c r="I1253" i="1"/>
  <c r="K1253" i="1" s="1"/>
  <c r="I1149" i="1"/>
  <c r="K1149" i="1" s="1"/>
  <c r="I900" i="1"/>
  <c r="K900" i="1" s="1"/>
  <c r="V530" i="1"/>
  <c r="AB530" i="1" s="1"/>
  <c r="I507" i="1"/>
  <c r="P1146" i="1"/>
  <c r="P1177" i="1" s="1"/>
  <c r="R1177" i="1" s="1"/>
  <c r="I866" i="1"/>
  <c r="I3306" i="1" s="1"/>
  <c r="K3306" i="1" s="1"/>
  <c r="I606" i="1"/>
  <c r="I584" i="1"/>
  <c r="K584" i="1" s="1"/>
  <c r="I552" i="1"/>
  <c r="P551" i="1"/>
  <c r="R551" i="1" s="1"/>
  <c r="I528" i="1"/>
  <c r="K528" i="1" s="1"/>
  <c r="P891" i="1"/>
  <c r="R891" i="1" s="1"/>
  <c r="I884" i="1"/>
  <c r="K884" i="1" s="1"/>
  <c r="I811" i="1"/>
  <c r="K811" i="1" s="1"/>
  <c r="I785" i="1"/>
  <c r="K785" i="1" s="1"/>
  <c r="I763" i="1"/>
  <c r="K763" i="1" s="1"/>
  <c r="V711" i="1"/>
  <c r="P523" i="1"/>
  <c r="R523" i="1" s="1"/>
  <c r="P505" i="1"/>
  <c r="R505" i="1" s="1"/>
  <c r="I727" i="1"/>
  <c r="K727" i="1" s="1"/>
  <c r="I652" i="1"/>
  <c r="K652" i="1" s="1"/>
  <c r="V646" i="1"/>
  <c r="X646" i="1" s="1"/>
  <c r="I622" i="1"/>
  <c r="K622" i="1" s="1"/>
  <c r="I3750" i="1"/>
  <c r="K3750" i="1" s="1"/>
  <c r="I3724" i="1"/>
  <c r="P3724" i="1" s="1"/>
  <c r="R3724" i="1" s="1"/>
  <c r="I3343" i="1"/>
  <c r="P3516" i="1"/>
  <c r="R3516" i="1" s="1"/>
  <c r="P2411" i="1"/>
  <c r="R2411" i="1" s="1"/>
  <c r="P1378" i="1"/>
  <c r="R1378" i="1" s="1"/>
  <c r="V1337" i="1"/>
  <c r="X1337" i="1" s="1"/>
  <c r="I2368" i="1"/>
  <c r="K2368" i="1" s="1"/>
  <c r="I2348" i="1"/>
  <c r="K2348" i="1" s="1"/>
  <c r="I762" i="1"/>
  <c r="K762" i="1" s="1"/>
  <c r="P890" i="1"/>
  <c r="R890" i="1" s="1"/>
  <c r="P794" i="1"/>
  <c r="R794" i="1" s="1"/>
  <c r="R798" i="1" s="1"/>
  <c r="R800" i="1" s="1"/>
  <c r="I784" i="1"/>
  <c r="K784" i="1" s="1"/>
  <c r="I726" i="1"/>
  <c r="K726" i="1" s="1"/>
  <c r="J687" i="1"/>
  <c r="J688" i="1" s="1"/>
  <c r="J689" i="1" s="1"/>
  <c r="J690" i="1" s="1"/>
  <c r="J707" i="1"/>
  <c r="J708" i="1" s="1"/>
  <c r="J709" i="1" s="1"/>
  <c r="J710" i="1" s="1"/>
  <c r="I2126" i="1"/>
  <c r="I1970" i="1"/>
  <c r="I2146" i="1"/>
  <c r="K2146" i="1" s="1"/>
  <c r="I1757" i="1"/>
  <c r="K1757" i="1" s="1"/>
  <c r="P577" i="1"/>
  <c r="R577" i="1" s="1"/>
  <c r="I2681" i="1"/>
  <c r="I745" i="1"/>
  <c r="K745" i="1" s="1"/>
  <c r="I743" i="1"/>
  <c r="K743" i="1" s="1"/>
  <c r="I3523" i="1"/>
  <c r="P3527" i="1" s="1"/>
  <c r="R3527" i="1" s="1"/>
  <c r="I2867" i="1"/>
  <c r="K2867" i="1" s="1"/>
  <c r="I83" i="1"/>
  <c r="V83" i="1"/>
  <c r="V111" i="1" s="1"/>
  <c r="X111" i="1" s="1"/>
  <c r="P84" i="1"/>
  <c r="R84" i="1" s="1"/>
  <c r="I176" i="1"/>
  <c r="I197" i="1"/>
  <c r="I275" i="1"/>
  <c r="K275" i="1" s="1"/>
  <c r="P286" i="1"/>
  <c r="R286" i="1" s="1"/>
  <c r="P287" i="1"/>
  <c r="R287" i="1" s="1"/>
  <c r="P309" i="1"/>
  <c r="R309" i="1" s="1"/>
  <c r="P321" i="1"/>
  <c r="R321" i="1" s="1"/>
  <c r="I339" i="1"/>
  <c r="AF412" i="1"/>
  <c r="AF413" i="1" s="1"/>
  <c r="AF414" i="1" s="1"/>
  <c r="AF415" i="1" s="1"/>
  <c r="AF416" i="1" s="1"/>
  <c r="AF417" i="1" s="1"/>
  <c r="AF418" i="1" s="1"/>
  <c r="AF419" i="1" s="1"/>
  <c r="AF420" i="1" s="1"/>
  <c r="AF421" i="1" s="1"/>
  <c r="AF422" i="1" s="1"/>
  <c r="P432" i="1"/>
  <c r="I3661" i="1" s="1"/>
  <c r="W435" i="1"/>
  <c r="W436" i="1" s="1"/>
  <c r="W437" i="1" s="1"/>
  <c r="W438" i="1" s="1"/>
  <c r="AF449" i="1"/>
  <c r="P451" i="1"/>
  <c r="R451" i="1" s="1"/>
  <c r="I3458" i="1"/>
  <c r="K3458" i="1" s="1"/>
  <c r="I2993" i="1"/>
  <c r="K2993" i="1" s="1"/>
  <c r="I2790" i="1"/>
  <c r="K2790" i="1" s="1"/>
  <c r="L2756" i="1" s="1"/>
  <c r="I1973" i="1"/>
  <c r="D305" i="77" s="1"/>
  <c r="F305" i="77" s="1"/>
  <c r="I1994" i="1"/>
  <c r="P1994" i="1" s="1"/>
  <c r="R1994" i="1" s="1"/>
  <c r="I2427" i="1"/>
  <c r="P2434" i="1" s="1"/>
  <c r="R2434" i="1" s="1"/>
  <c r="I1707" i="1"/>
  <c r="K1707" i="1" s="1"/>
  <c r="I1491" i="1"/>
  <c r="I2334" i="1"/>
  <c r="K2334" i="1" s="1"/>
  <c r="I2078" i="1"/>
  <c r="K2078" i="1" s="1"/>
  <c r="I2054" i="1"/>
  <c r="K2054" i="1" s="1"/>
  <c r="I1358" i="1"/>
  <c r="I1257" i="1"/>
  <c r="V1286" i="1" s="1"/>
  <c r="X1286" i="1" s="1"/>
  <c r="I1252" i="1"/>
  <c r="V1281" i="1" s="1"/>
  <c r="X1281" i="1" s="1"/>
  <c r="I1227" i="1"/>
  <c r="K1227" i="1" s="1"/>
  <c r="I1223" i="1"/>
  <c r="K1223" i="1" s="1"/>
  <c r="I1380" i="1"/>
  <c r="K1380" i="1" s="1"/>
  <c r="I1337" i="1"/>
  <c r="V710" i="1"/>
  <c r="P1145" i="1"/>
  <c r="V645" i="1"/>
  <c r="X645" i="1" s="1"/>
  <c r="I506" i="1"/>
  <c r="I2900" i="1" s="1"/>
  <c r="K2900" i="1" s="1"/>
  <c r="I447" i="1"/>
  <c r="K447" i="1" s="1"/>
  <c r="I810" i="1"/>
  <c r="V804" i="1" s="1"/>
  <c r="P391" i="1"/>
  <c r="I3460" i="1"/>
  <c r="P3466" i="1" s="1"/>
  <c r="R3466" i="1" s="1"/>
  <c r="I2714" i="1"/>
  <c r="I2699" i="1"/>
  <c r="K2699" i="1" s="1"/>
  <c r="I2687" i="1"/>
  <c r="K2687" i="1" s="1"/>
  <c r="I2740" i="1"/>
  <c r="K2740" i="1" s="1"/>
  <c r="I2385" i="1"/>
  <c r="I2153" i="1"/>
  <c r="K2153" i="1" s="1"/>
  <c r="I1847" i="1"/>
  <c r="I2108" i="1"/>
  <c r="K2108" i="1" s="1"/>
  <c r="I2429" i="1"/>
  <c r="I2133" i="1"/>
  <c r="I2009" i="1"/>
  <c r="K2009" i="1" s="1"/>
  <c r="I1811" i="1"/>
  <c r="K1811" i="1" s="1"/>
  <c r="I1709" i="1"/>
  <c r="K1709" i="1" s="1"/>
  <c r="I1508" i="1"/>
  <c r="K1508" i="1" s="1"/>
  <c r="I2028" i="1"/>
  <c r="P2028" i="1" s="1"/>
  <c r="R2028" i="1" s="1"/>
  <c r="I1913" i="1"/>
  <c r="K1913" i="1" s="1"/>
  <c r="I1829" i="1"/>
  <c r="K1829" i="1" s="1"/>
  <c r="I1648" i="1"/>
  <c r="I1493" i="1"/>
  <c r="I1421" i="1"/>
  <c r="I1382" i="1"/>
  <c r="K1382" i="1" s="1"/>
  <c r="I1235" i="1"/>
  <c r="K1235" i="1" s="1"/>
  <c r="P1524" i="1"/>
  <c r="R1524" i="1" s="1"/>
  <c r="I1436" i="1"/>
  <c r="K1436" i="1" s="1"/>
  <c r="I1395" i="1"/>
  <c r="I1259" i="1"/>
  <c r="K1259" i="1" s="1"/>
  <c r="I1520" i="1"/>
  <c r="I1325" i="1"/>
  <c r="I1307" i="1"/>
  <c r="I1225" i="1"/>
  <c r="I1408" i="1"/>
  <c r="I1360" i="1"/>
  <c r="I1339" i="1"/>
  <c r="I1254" i="1"/>
  <c r="V1283" i="1" s="1"/>
  <c r="X1283" i="1" s="1"/>
  <c r="I1229" i="1"/>
  <c r="K1229" i="1" s="1"/>
  <c r="I1203" i="1"/>
  <c r="K1203" i="1" s="1"/>
  <c r="V647" i="1"/>
  <c r="P506" i="1"/>
  <c r="R506" i="1" s="1"/>
  <c r="I508" i="1"/>
  <c r="K508" i="1" s="1"/>
  <c r="I902" i="1"/>
  <c r="K902" i="1" s="1"/>
  <c r="I868" i="1"/>
  <c r="P861" i="1" s="1"/>
  <c r="R861" i="1" s="1"/>
  <c r="I812" i="1"/>
  <c r="V806" i="1" s="1"/>
  <c r="P524" i="1"/>
  <c r="R524" i="1" s="1"/>
  <c r="I491" i="1"/>
  <c r="K491" i="1" s="1"/>
  <c r="I449" i="1"/>
  <c r="K449" i="1" s="1"/>
  <c r="I415" i="1"/>
  <c r="K415" i="1" s="1"/>
  <c r="P1147" i="1"/>
  <c r="R1147" i="1" s="1"/>
  <c r="I886" i="1"/>
  <c r="K886" i="1" s="1"/>
  <c r="V712" i="1"/>
  <c r="P552" i="1"/>
  <c r="R552" i="1" s="1"/>
  <c r="I3735" i="1"/>
  <c r="K3735" i="1" s="1"/>
  <c r="K3737" i="1" s="1"/>
  <c r="K3738" i="1" s="1"/>
  <c r="C941" i="55" s="1"/>
  <c r="I3341" i="1"/>
  <c r="P2409" i="1"/>
  <c r="R2409" i="1" s="1"/>
  <c r="P1302" i="1"/>
  <c r="R1302" i="1" s="1"/>
  <c r="I2367" i="1"/>
  <c r="K2367" i="1" s="1"/>
  <c r="P2373" i="1"/>
  <c r="R2373" i="1" s="1"/>
  <c r="V3672" i="1"/>
  <c r="I3796" i="1"/>
  <c r="K3796" i="1" s="1"/>
  <c r="P1549" i="1"/>
  <c r="R1549" i="1" s="1"/>
  <c r="I819" i="1"/>
  <c r="K819" i="1" s="1"/>
  <c r="K515" i="1"/>
  <c r="V715" i="1"/>
  <c r="I1772" i="1"/>
  <c r="K1772" i="1" s="1"/>
  <c r="I1603" i="1"/>
  <c r="I1615" i="1" s="1"/>
  <c r="I1575" i="1"/>
  <c r="K1575" i="1" s="1"/>
  <c r="P2335" i="1"/>
  <c r="R2335" i="1" s="1"/>
  <c r="I2328" i="1"/>
  <c r="K2328" i="1" s="1"/>
  <c r="I1587" i="1"/>
  <c r="K1587" i="1" s="1"/>
  <c r="I1614" i="1"/>
  <c r="K1614" i="1" s="1"/>
  <c r="I1574" i="1"/>
  <c r="K1574" i="1" s="1"/>
  <c r="P52" i="1"/>
  <c r="R52" i="1" s="1"/>
  <c r="I65" i="1"/>
  <c r="I74" i="1"/>
  <c r="P141" i="1"/>
  <c r="R141" i="1" s="1"/>
  <c r="P151" i="1"/>
  <c r="R151" i="1" s="1"/>
  <c r="I198" i="1"/>
  <c r="I212" i="1"/>
  <c r="I213" i="1"/>
  <c r="I214" i="1"/>
  <c r="I228" i="1"/>
  <c r="D421" i="77" s="1"/>
  <c r="F421" i="77" s="1"/>
  <c r="K283" i="1"/>
  <c r="P298" i="1"/>
  <c r="R298" i="1" s="1"/>
  <c r="I300" i="1"/>
  <c r="K300" i="1" s="1"/>
  <c r="P310" i="1"/>
  <c r="R310" i="1" s="1"/>
  <c r="I338" i="1"/>
  <c r="P350" i="1"/>
  <c r="R350" i="1" s="1"/>
  <c r="I359" i="1"/>
  <c r="K359" i="1" s="1"/>
  <c r="I382" i="1"/>
  <c r="V382" i="1" s="1"/>
  <c r="K723" i="1"/>
  <c r="I725" i="1" s="1"/>
  <c r="K725" i="1" s="1"/>
  <c r="I2712" i="1"/>
  <c r="I1548" i="1"/>
  <c r="I2775" i="1"/>
  <c r="K2775" i="1" s="1"/>
  <c r="K2778" i="1" s="1"/>
  <c r="C718" i="55" s="1"/>
  <c r="P1522" i="1"/>
  <c r="R1522" i="1" s="1"/>
  <c r="I2718" i="1"/>
  <c r="K2718" i="1" s="1"/>
  <c r="I1535" i="1"/>
  <c r="K1535" i="1" s="1"/>
  <c r="I1518" i="1"/>
  <c r="I1533" i="1"/>
  <c r="K1533" i="1" s="1"/>
  <c r="I1506" i="1"/>
  <c r="I3169" i="1" s="1"/>
  <c r="K3169" i="1" s="1"/>
  <c r="I1147" i="1"/>
  <c r="K1147" i="1" s="1"/>
  <c r="I1161" i="1"/>
  <c r="K1161" i="1" s="1"/>
  <c r="P2410" i="1"/>
  <c r="R2410" i="1" s="1"/>
  <c r="P1303" i="1"/>
  <c r="R1303" i="1" s="1"/>
  <c r="I3722" i="1"/>
  <c r="K3722" i="1" s="1"/>
  <c r="V3670" i="1"/>
  <c r="I3794" i="1"/>
  <c r="K3794" i="1" s="1"/>
  <c r="I3767" i="1"/>
  <c r="K3767" i="1" s="1"/>
  <c r="I3704" i="1"/>
  <c r="K3704" i="1" s="1"/>
  <c r="AF3105" i="1"/>
  <c r="P1547" i="1"/>
  <c r="R1547" i="1" s="1"/>
  <c r="P1402" i="1"/>
  <c r="V1363" i="1" s="1"/>
  <c r="J686" i="1"/>
  <c r="AF411" i="1"/>
  <c r="AR400" i="1" s="1"/>
  <c r="W402" i="1"/>
  <c r="J706" i="1"/>
  <c r="AF448" i="1"/>
  <c r="W434" i="1"/>
  <c r="I3283" i="1"/>
  <c r="K3283" i="1" s="1"/>
  <c r="I2636" i="1"/>
  <c r="P2643" i="1" s="1"/>
  <c r="R2643" i="1" s="1"/>
  <c r="I4065" i="1"/>
  <c r="K4065" i="1" s="1"/>
  <c r="X3116" i="1"/>
  <c r="V3133" i="1"/>
  <c r="V3158" i="1" s="1"/>
  <c r="I1063" i="1"/>
  <c r="K1026" i="1"/>
  <c r="P1117" i="1"/>
  <c r="R1117" i="1" s="1"/>
  <c r="R1096" i="1"/>
  <c r="P1119" i="1"/>
  <c r="R1119" i="1" s="1"/>
  <c r="R1098" i="1"/>
  <c r="P53" i="1"/>
  <c r="R53" i="1" s="1"/>
  <c r="I55" i="1"/>
  <c r="P68" i="1"/>
  <c r="R68" i="1" s="1"/>
  <c r="P69" i="1"/>
  <c r="R69" i="1" s="1"/>
  <c r="P82" i="1"/>
  <c r="R82" i="1" s="1"/>
  <c r="P83" i="1"/>
  <c r="R83" i="1" s="1"/>
  <c r="I199" i="1"/>
  <c r="I299" i="1"/>
  <c r="K299" i="1" s="1"/>
  <c r="I301" i="1"/>
  <c r="K301" i="1" s="1"/>
  <c r="I314" i="1"/>
  <c r="P339" i="1"/>
  <c r="R339" i="1" s="1"/>
  <c r="P351" i="1"/>
  <c r="R351" i="1" s="1"/>
  <c r="P366" i="1"/>
  <c r="R366" i="1" s="1"/>
  <c r="I384" i="1"/>
  <c r="K384" i="1" s="1"/>
  <c r="P392" i="1"/>
  <c r="I414" i="1"/>
  <c r="K414" i="1" s="1"/>
  <c r="P469" i="1"/>
  <c r="R469" i="1" s="1"/>
  <c r="V479" i="1"/>
  <c r="AB479" i="1" s="1"/>
  <c r="AD479" i="1" s="1"/>
  <c r="I490" i="1"/>
  <c r="K490" i="1" s="1"/>
  <c r="I3103" i="1"/>
  <c r="P2077" i="1" s="1"/>
  <c r="P1048" i="1"/>
  <c r="R1048" i="1" s="1"/>
  <c r="P1426" i="1"/>
  <c r="P1442" i="1" s="1"/>
  <c r="R1409" i="1"/>
  <c r="V1370" i="1"/>
  <c r="V1387" i="1" s="1"/>
  <c r="V1403" i="1" s="1"/>
  <c r="P1441" i="1"/>
  <c r="R1441" i="1" s="1"/>
  <c r="R1425" i="1"/>
  <c r="AD648" i="1"/>
  <c r="AF648" i="1" s="1"/>
  <c r="V879" i="1"/>
  <c r="V895" i="1" s="1"/>
  <c r="X895" i="1" s="1"/>
  <c r="K991" i="1"/>
  <c r="K995" i="1"/>
  <c r="K1022" i="1"/>
  <c r="P1051" i="1"/>
  <c r="R1051" i="1" s="1"/>
  <c r="P1118" i="1"/>
  <c r="R1118" i="1" s="1"/>
  <c r="I2977" i="1"/>
  <c r="K2841" i="1"/>
  <c r="AE1070" i="1"/>
  <c r="AG1070" i="1" s="1"/>
  <c r="P1054" i="1"/>
  <c r="R1054" i="1" s="1"/>
  <c r="P1072" i="1"/>
  <c r="R1072" i="1" s="1"/>
  <c r="V582" i="1"/>
  <c r="X582" i="1" s="1"/>
  <c r="X648" i="1"/>
  <c r="V679" i="1"/>
  <c r="X679" i="1" s="1"/>
  <c r="AE828" i="1"/>
  <c r="K879" i="1"/>
  <c r="V882" i="1"/>
  <c r="X882" i="1" s="1"/>
  <c r="P952" i="1"/>
  <c r="R952" i="1" s="1"/>
  <c r="K990" i="1"/>
  <c r="K994" i="1"/>
  <c r="K1023" i="1"/>
  <c r="AE1064" i="1"/>
  <c r="AG1064" i="1" s="1"/>
  <c r="I2426" i="1"/>
  <c r="P2433" i="1" s="1"/>
  <c r="P1222" i="1"/>
  <c r="R1222" i="1" s="1"/>
  <c r="T1222" i="1" s="1"/>
  <c r="I2972" i="1"/>
  <c r="K2972" i="1" s="1"/>
  <c r="K2836" i="1"/>
  <c r="I2976" i="1"/>
  <c r="K2840" i="1"/>
  <c r="AE1067" i="1"/>
  <c r="AG1067" i="1" s="1"/>
  <c r="K1058" i="1"/>
  <c r="I3991" i="1"/>
  <c r="I4007" i="1" s="1"/>
  <c r="I36" i="25" s="1"/>
  <c r="AB1371" i="1"/>
  <c r="AD1371" i="1" s="1"/>
  <c r="AD1354" i="1"/>
  <c r="I3992" i="1"/>
  <c r="I4008" i="1" s="1"/>
  <c r="AB1372" i="1"/>
  <c r="AD1372" i="1" s="1"/>
  <c r="AD1355" i="1"/>
  <c r="P1449" i="1"/>
  <c r="R1449" i="1" s="1"/>
  <c r="R1433" i="1"/>
  <c r="I2975" i="1"/>
  <c r="P2982" i="1" s="1"/>
  <c r="R2982" i="1" s="1"/>
  <c r="K2839" i="1"/>
  <c r="P1115" i="1"/>
  <c r="R1115" i="1" s="1"/>
  <c r="P1398" i="1"/>
  <c r="R1398" i="1" s="1"/>
  <c r="K1057" i="1"/>
  <c r="K1060" i="1"/>
  <c r="R1264" i="1"/>
  <c r="AB1350" i="1"/>
  <c r="AD1350" i="1" s="1"/>
  <c r="AB1352" i="1"/>
  <c r="AB1369" i="1" s="1"/>
  <c r="V1374" i="1"/>
  <c r="V1378" i="1"/>
  <c r="R1394" i="1"/>
  <c r="P1410" i="1"/>
  <c r="V1371" i="1" s="1"/>
  <c r="R1416" i="1"/>
  <c r="P1430" i="1"/>
  <c r="P1446" i="1" s="1"/>
  <c r="I2574" i="1"/>
  <c r="P2575" i="1" s="1"/>
  <c r="R2575" i="1" s="1"/>
  <c r="K2539" i="1"/>
  <c r="AE1069" i="1"/>
  <c r="AG1069" i="1" s="1"/>
  <c r="V1369" i="1"/>
  <c r="V1386" i="1" s="1"/>
  <c r="R1408" i="1"/>
  <c r="R1417" i="1"/>
  <c r="R1418" i="1"/>
  <c r="R1392" i="1"/>
  <c r="I3168" i="1"/>
  <c r="I3181" i="1" s="1"/>
  <c r="K1505" i="1"/>
  <c r="I3482" i="1"/>
  <c r="K3482" i="1" s="1"/>
  <c r="I2572" i="1"/>
  <c r="P2573" i="1" s="1"/>
  <c r="R2573" i="1" s="1"/>
  <c r="K2537" i="1"/>
  <c r="P2861" i="1"/>
  <c r="R2861" i="1" s="1"/>
  <c r="R2828" i="1"/>
  <c r="R3234" i="1"/>
  <c r="P3268" i="1"/>
  <c r="P3335" i="1" s="1"/>
  <c r="R3335" i="1" s="1"/>
  <c r="P3362" i="1"/>
  <c r="R3362" i="1" s="1"/>
  <c r="R3325" i="1"/>
  <c r="K1695" i="1"/>
  <c r="K1697" i="1" s="1"/>
  <c r="C367" i="55" s="1"/>
  <c r="I1871" i="1"/>
  <c r="N1944" i="1"/>
  <c r="N1945" i="1" s="1"/>
  <c r="P2297" i="1"/>
  <c r="R2297" i="1" s="1"/>
  <c r="I2313" i="1"/>
  <c r="K2313" i="1" s="1"/>
  <c r="K2467" i="1"/>
  <c r="I2487" i="1"/>
  <c r="K2487" i="1" s="1"/>
  <c r="V2605" i="1"/>
  <c r="AE2619" i="1" s="1"/>
  <c r="AG2619" i="1" s="1"/>
  <c r="V2606" i="1"/>
  <c r="P2649" i="1"/>
  <c r="R2649" i="1" s="1"/>
  <c r="I2763" i="1"/>
  <c r="K2763" i="1" s="1"/>
  <c r="H3875" i="1"/>
  <c r="H3891" i="1" s="1"/>
  <c r="J3891" i="1" s="1"/>
  <c r="J3854" i="1"/>
  <c r="P2863" i="1"/>
  <c r="R2863" i="1" s="1"/>
  <c r="R2830" i="1"/>
  <c r="V3121" i="1"/>
  <c r="X3121" i="1" s="1"/>
  <c r="R3160" i="1"/>
  <c r="K1878" i="1"/>
  <c r="P1968" i="1"/>
  <c r="R1968" i="1" s="1"/>
  <c r="P2006" i="1"/>
  <c r="R2006" i="1" s="1"/>
  <c r="K2149" i="1"/>
  <c r="I2485" i="1"/>
  <c r="K2485" i="1" s="1"/>
  <c r="K2638" i="1"/>
  <c r="P2674" i="1"/>
  <c r="E2760" i="1"/>
  <c r="P2644" i="1"/>
  <c r="R2644" i="1" s="1"/>
  <c r="I3107" i="1"/>
  <c r="P2081" i="1" s="1"/>
  <c r="R2081" i="1" s="1"/>
  <c r="K2669" i="1"/>
  <c r="P2676" i="1"/>
  <c r="K1628" i="1"/>
  <c r="K1806" i="1"/>
  <c r="K1840" i="1"/>
  <c r="K2466" i="1"/>
  <c r="K2468" i="1"/>
  <c r="K2509" i="1"/>
  <c r="P3365" i="1"/>
  <c r="R3365" i="1" s="1"/>
  <c r="R3296" i="1"/>
  <c r="P3399" i="1"/>
  <c r="R3399" i="1" s="1"/>
  <c r="K3324" i="1"/>
  <c r="I3393" i="1"/>
  <c r="S2783" i="1"/>
  <c r="I3524" i="1"/>
  <c r="I3540" i="1" s="1"/>
  <c r="P3544" i="1" s="1"/>
  <c r="R3544" i="1" s="1"/>
  <c r="P3329" i="1"/>
  <c r="R3329" i="1" s="1"/>
  <c r="V3617" i="1"/>
  <c r="X3617" i="1" s="1"/>
  <c r="AG3554" i="1"/>
  <c r="K3956" i="1"/>
  <c r="I3973" i="1"/>
  <c r="K3973" i="1" s="1"/>
  <c r="V3135" i="1"/>
  <c r="P3155" i="1"/>
  <c r="V3159" i="1"/>
  <c r="X3159" i="1" s="1"/>
  <c r="V3161" i="1"/>
  <c r="R3223" i="1"/>
  <c r="R3229" i="1"/>
  <c r="R3232" i="1"/>
  <c r="R3267" i="1"/>
  <c r="P3298" i="1"/>
  <c r="P3367" i="1" s="1"/>
  <c r="R3367" i="1" s="1"/>
  <c r="P3299" i="1"/>
  <c r="R3299" i="1" s="1"/>
  <c r="P3300" i="1"/>
  <c r="P3369" i="1" s="1"/>
  <c r="R3369" i="1" s="1"/>
  <c r="P3331" i="1"/>
  <c r="R3331" i="1" s="1"/>
  <c r="I3417" i="1"/>
  <c r="F3422" i="1" s="1"/>
  <c r="K3422" i="1" s="1"/>
  <c r="P3442" i="1"/>
  <c r="R3442" i="1" s="1"/>
  <c r="I3525" i="1"/>
  <c r="K3525" i="1" s="1"/>
  <c r="P3330" i="1"/>
  <c r="R3330" i="1" s="1"/>
  <c r="X3115" i="1"/>
  <c r="K3153" i="1"/>
  <c r="R3233" i="1"/>
  <c r="P3263" i="1"/>
  <c r="K3290" i="1"/>
  <c r="R3293" i="1"/>
  <c r="P3334" i="1"/>
  <c r="R3334" i="1" s="1"/>
  <c r="I3974" i="1"/>
  <c r="K3974" i="1" s="1"/>
  <c r="K3957" i="1"/>
  <c r="K4024" i="1"/>
  <c r="I4037" i="1"/>
  <c r="K4037" i="1" s="1"/>
  <c r="V3132" i="1"/>
  <c r="V3157" i="1" s="1"/>
  <c r="X3157" i="1" s="1"/>
  <c r="P3297" i="1"/>
  <c r="K3522" i="1"/>
  <c r="F3523" i="1"/>
  <c r="K3523" i="1" s="1"/>
  <c r="P3443" i="1"/>
  <c r="R3443" i="1" s="1"/>
  <c r="R3526" i="1"/>
  <c r="S3518" i="1"/>
  <c r="F3539" i="1"/>
  <c r="M3542" i="1"/>
  <c r="AE3545" i="1"/>
  <c r="AG3545" i="1" s="1"/>
  <c r="S3555" i="1"/>
  <c r="K3560" i="1"/>
  <c r="K3573" i="1"/>
  <c r="K3574" i="1"/>
  <c r="K3602" i="1"/>
  <c r="V3683" i="1"/>
  <c r="V3701" i="1" s="1"/>
  <c r="X3701" i="1" s="1"/>
  <c r="K3959" i="1"/>
  <c r="S3539" i="1"/>
  <c r="I3543" i="1"/>
  <c r="AE3543" i="1" s="1"/>
  <c r="V3554" i="1"/>
  <c r="V3570" i="1" s="1"/>
  <c r="V3585" i="1" s="1"/>
  <c r="X3585" i="1" s="1"/>
  <c r="AB3555" i="1"/>
  <c r="I3806" i="1"/>
  <c r="K3806" i="1" s="1"/>
  <c r="K3527" i="1"/>
  <c r="K3545" i="1"/>
  <c r="V3545" i="1"/>
  <c r="V3561" i="1" s="1"/>
  <c r="V3577" i="1" s="1"/>
  <c r="X3577" i="1" s="1"/>
  <c r="S3570" i="1"/>
  <c r="K4009" i="1"/>
  <c r="J704" i="55"/>
  <c r="N62" i="55"/>
  <c r="X62" i="55"/>
  <c r="F62" i="55"/>
  <c r="L704" i="55"/>
  <c r="V704" i="55"/>
  <c r="L384" i="55"/>
  <c r="Z384" i="55"/>
  <c r="AD384" i="55" s="1"/>
  <c r="N704" i="55"/>
  <c r="R62" i="55"/>
  <c r="V62" i="55"/>
  <c r="X704" i="55"/>
  <c r="Z704" i="55"/>
  <c r="AD704" i="55" s="1"/>
  <c r="T384" i="55"/>
  <c r="X384" i="55"/>
  <c r="T62" i="55"/>
  <c r="H62" i="55"/>
  <c r="T704" i="55"/>
  <c r="P704" i="55"/>
  <c r="V384" i="55"/>
  <c r="R384" i="55"/>
  <c r="F384" i="55"/>
  <c r="AJ1197" i="1"/>
  <c r="T711" i="55"/>
  <c r="I2951" i="27"/>
  <c r="I3904" i="27" s="1"/>
  <c r="K3904" i="27" s="1"/>
  <c r="F1474" i="55"/>
  <c r="AH247" i="11"/>
  <c r="Z9419" i="55"/>
  <c r="X9419" i="55"/>
  <c r="Z9335" i="55"/>
  <c r="X9335" i="55"/>
  <c r="X9499" i="55"/>
  <c r="X9295" i="55"/>
  <c r="X9287" i="55"/>
  <c r="X9283" i="55"/>
  <c r="Z5846" i="55"/>
  <c r="Z5814" i="55"/>
  <c r="X5641" i="55"/>
  <c r="Z5636" i="55"/>
  <c r="X5111" i="55"/>
  <c r="Z4903" i="55"/>
  <c r="X4889" i="55"/>
  <c r="X4855" i="55"/>
  <c r="X4839" i="55"/>
  <c r="Z4783" i="55"/>
  <c r="X4729" i="55"/>
  <c r="X5061" i="55"/>
  <c r="Z3714" i="55"/>
  <c r="X3690" i="55"/>
  <c r="X3666" i="55"/>
  <c r="X3640" i="55"/>
  <c r="X3542" i="55"/>
  <c r="Z3542" i="55"/>
  <c r="X4314" i="55"/>
  <c r="Z4256" i="55"/>
  <c r="X4208" i="55"/>
  <c r="X4186" i="55"/>
  <c r="X3698" i="55"/>
  <c r="Z2873" i="55"/>
  <c r="Z2777" i="55"/>
  <c r="Z2762" i="55"/>
  <c r="Z2730" i="55"/>
  <c r="Z1667" i="55"/>
  <c r="AD1667" i="55" s="1"/>
  <c r="Z1666" i="55"/>
  <c r="AD1666" i="55" s="1"/>
  <c r="X1637" i="55"/>
  <c r="Z1632" i="55"/>
  <c r="AD1632" i="55" s="1"/>
  <c r="X1629" i="55"/>
  <c r="Z1603" i="55"/>
  <c r="AD1603" i="55" s="1"/>
  <c r="Z1602" i="55"/>
  <c r="AD1602" i="55" s="1"/>
  <c r="Z1601" i="55"/>
  <c r="X1597" i="55"/>
  <c r="X1651" i="55"/>
  <c r="X1650" i="55"/>
  <c r="X1616" i="55"/>
  <c r="X1615" i="55"/>
  <c r="K3107" i="1"/>
  <c r="V3543" i="1"/>
  <c r="V3559" i="1" s="1"/>
  <c r="AD1352" i="1"/>
  <c r="K2975" i="1"/>
  <c r="AB1388" i="1"/>
  <c r="AD1388" i="1" s="1"/>
  <c r="P1458" i="1"/>
  <c r="P1489" i="1" s="1"/>
  <c r="V1450" i="1" s="1"/>
  <c r="K3724" i="1"/>
  <c r="R1146" i="1"/>
  <c r="R3300" i="1"/>
  <c r="X2605" i="1"/>
  <c r="K1063" i="1"/>
  <c r="I1078" i="1"/>
  <c r="K1078" i="1" s="1"/>
  <c r="P997" i="1"/>
  <c r="R997" i="1" s="1"/>
  <c r="AE1072" i="1"/>
  <c r="AG1072" i="1" s="1"/>
  <c r="I3929" i="1"/>
  <c r="K2714" i="1"/>
  <c r="I3461" i="1"/>
  <c r="K3461" i="1" s="1"/>
  <c r="I2296" i="1"/>
  <c r="K2296" i="1" s="1"/>
  <c r="P1379" i="1"/>
  <c r="R1379" i="1" s="1"/>
  <c r="C67" i="1"/>
  <c r="I1255" i="1" s="1"/>
  <c r="P1093" i="1"/>
  <c r="R1093" i="1" s="1"/>
  <c r="K1019" i="1"/>
  <c r="K82" i="1"/>
  <c r="L82" i="1"/>
  <c r="P1969" i="1"/>
  <c r="R1969" i="1" s="1"/>
  <c r="P1049" i="1"/>
  <c r="R1049" i="1" s="1"/>
  <c r="K3149" i="1"/>
  <c r="P3156" i="1"/>
  <c r="R3156" i="1" s="1"/>
  <c r="J3875" i="1"/>
  <c r="I2764" i="1"/>
  <c r="K2764" i="1" s="1"/>
  <c r="AE2620" i="1"/>
  <c r="AG2620" i="1" s="1"/>
  <c r="X2606" i="1"/>
  <c r="Z2604" i="1"/>
  <c r="V898" i="1"/>
  <c r="X898" i="1" s="1"/>
  <c r="K339" i="1"/>
  <c r="K360" i="1"/>
  <c r="V360" i="1"/>
  <c r="X360" i="1" s="1"/>
  <c r="I3564" i="1"/>
  <c r="P3567" i="1" s="1"/>
  <c r="R3567" i="1" s="1"/>
  <c r="P1993" i="1"/>
  <c r="R1993" i="1" s="1"/>
  <c r="X1336" i="1"/>
  <c r="AB1334" i="1"/>
  <c r="AC1334" i="1" s="1"/>
  <c r="I3809" i="1"/>
  <c r="K3809" i="1" s="1"/>
  <c r="R3298" i="1"/>
  <c r="P3528" i="1"/>
  <c r="R3528" i="1" s="1"/>
  <c r="R1410" i="1"/>
  <c r="P1427" i="1"/>
  <c r="R1427" i="1" s="1"/>
  <c r="X1374" i="1"/>
  <c r="V1391" i="1"/>
  <c r="X1391" i="1" s="1"/>
  <c r="V733" i="1"/>
  <c r="X733" i="1" s="1"/>
  <c r="K3759" i="1"/>
  <c r="K3760" i="1" s="1"/>
  <c r="I2901" i="1"/>
  <c r="K2901" i="1" s="1"/>
  <c r="K507" i="1"/>
  <c r="I3578" i="1"/>
  <c r="K3578" i="1" s="1"/>
  <c r="K2012" i="1"/>
  <c r="I2411" i="1"/>
  <c r="K2411" i="1" s="1"/>
  <c r="K2399" i="1"/>
  <c r="P3723" i="1"/>
  <c r="R3723" i="1" s="1"/>
  <c r="D45" i="32"/>
  <c r="D108" i="32" s="1"/>
  <c r="F108" i="32" s="1"/>
  <c r="AC1597" i="55"/>
  <c r="I35" i="1"/>
  <c r="AC1600" i="55"/>
  <c r="AC1601" i="55"/>
  <c r="AC1631" i="55"/>
  <c r="X13" i="1"/>
  <c r="X14" i="1"/>
  <c r="F287" i="64"/>
  <c r="K1011" i="27"/>
  <c r="I2522" i="27"/>
  <c r="K2522" i="27" s="1"/>
  <c r="I947" i="27"/>
  <c r="K947" i="27" s="1"/>
  <c r="I976" i="27"/>
  <c r="K976" i="27" s="1"/>
  <c r="I912" i="27"/>
  <c r="I64" i="27"/>
  <c r="K64" i="27" s="1"/>
  <c r="I45" i="27"/>
  <c r="K45" i="27" s="1"/>
  <c r="I2051" i="27"/>
  <c r="K2051" i="27" s="1"/>
  <c r="I271" i="27"/>
  <c r="K271" i="27" s="1"/>
  <c r="I54" i="27"/>
  <c r="K54" i="27" s="1"/>
  <c r="I19" i="27"/>
  <c r="K19" i="27" s="1"/>
  <c r="K23" i="27" s="1"/>
  <c r="P306" i="27" s="1"/>
  <c r="R306" i="27" s="1"/>
  <c r="R312" i="27" s="1"/>
  <c r="R314" i="27" s="1"/>
  <c r="P689" i="27"/>
  <c r="R689" i="27" s="1"/>
  <c r="P704" i="27"/>
  <c r="R704" i="27" s="1"/>
  <c r="P720" i="27"/>
  <c r="R720" i="27" s="1"/>
  <c r="I2165" i="27"/>
  <c r="K2165" i="27" s="1"/>
  <c r="K2175" i="27" s="1"/>
  <c r="K2178" i="27" s="1"/>
  <c r="K2211" i="27" s="1"/>
  <c r="Z11" i="27"/>
  <c r="AC11" i="27" s="1"/>
  <c r="C70" i="27" s="1"/>
  <c r="I881" i="27"/>
  <c r="K881" i="27" s="1"/>
  <c r="K883" i="27" s="1"/>
  <c r="P209" i="27"/>
  <c r="R209" i="27" s="1"/>
  <c r="I945" i="27"/>
  <c r="K945" i="27" s="1"/>
  <c r="T1160" i="55"/>
  <c r="W1152" i="55"/>
  <c r="X1152" i="55" s="1"/>
  <c r="X35" i="1"/>
  <c r="I910" i="27"/>
  <c r="K3682" i="27"/>
  <c r="Z1474" i="55"/>
  <c r="AD1474" i="55" s="1"/>
  <c r="Z1478" i="55"/>
  <c r="AD1478" i="55" s="1"/>
  <c r="W405" i="1"/>
  <c r="W406" i="1" s="1"/>
  <c r="W404" i="1"/>
  <c r="I37" i="1"/>
  <c r="P24" i="1"/>
  <c r="R24" i="1" s="1"/>
  <c r="K168" i="1"/>
  <c r="Z35" i="27"/>
  <c r="AC35" i="27" s="1"/>
  <c r="I253" i="27" s="1"/>
  <c r="K253" i="27" s="1"/>
  <c r="K258" i="27" s="1"/>
  <c r="K260" i="27" s="1"/>
  <c r="Z12" i="27"/>
  <c r="Z13" i="27" s="1"/>
  <c r="AC13" i="27" s="1"/>
  <c r="C72" i="27" s="1"/>
  <c r="I2554" i="27"/>
  <c r="I2585" i="27" s="1"/>
  <c r="K2585" i="27" s="1"/>
  <c r="K910" i="27"/>
  <c r="Z36" i="27"/>
  <c r="AC36" i="27" s="1"/>
  <c r="I242" i="27" s="1"/>
  <c r="K242" i="27" s="1"/>
  <c r="K222" i="11"/>
  <c r="I1067" i="11"/>
  <c r="K1067" i="11" s="1"/>
  <c r="I448" i="11"/>
  <c r="I507" i="11" s="1"/>
  <c r="K507" i="11" s="1"/>
  <c r="K435" i="11"/>
  <c r="I900" i="11"/>
  <c r="K900" i="11" s="1"/>
  <c r="K793" i="11"/>
  <c r="P794" i="11"/>
  <c r="R794" i="11" s="1"/>
  <c r="I368" i="11"/>
  <c r="K368" i="11" s="1"/>
  <c r="K369" i="11" s="1"/>
  <c r="K370" i="11" s="1"/>
  <c r="K328" i="11"/>
  <c r="I447" i="11"/>
  <c r="I506" i="11" s="1"/>
  <c r="K506" i="11" s="1"/>
  <c r="K434" i="11"/>
  <c r="K575" i="11"/>
  <c r="I594" i="11"/>
  <c r="K594" i="11" s="1"/>
  <c r="I123" i="11"/>
  <c r="K123" i="11" s="1"/>
  <c r="K103" i="11"/>
  <c r="I221" i="11"/>
  <c r="I1066" i="11" s="1"/>
  <c r="K1066" i="11" s="1"/>
  <c r="I241" i="11"/>
  <c r="K241" i="11" s="1"/>
  <c r="K218" i="11"/>
  <c r="I1063" i="11"/>
  <c r="K1063" i="11" s="1"/>
  <c r="I855" i="11"/>
  <c r="K855" i="11" s="1"/>
  <c r="K759" i="11"/>
  <c r="I121" i="11"/>
  <c r="K101" i="11"/>
  <c r="I219" i="11"/>
  <c r="I1064" i="11" s="1"/>
  <c r="K1064" i="11" s="1"/>
  <c r="I878" i="11"/>
  <c r="K878" i="11" s="1"/>
  <c r="K881" i="11" s="1"/>
  <c r="K869" i="11"/>
  <c r="K871" i="11" s="1"/>
  <c r="I701" i="11"/>
  <c r="K663" i="11"/>
  <c r="I449" i="11"/>
  <c r="I467" i="11" s="1"/>
  <c r="K436" i="11"/>
  <c r="K19" i="11"/>
  <c r="K62" i="11" s="1"/>
  <c r="K1029" i="11" s="1"/>
  <c r="P21" i="11"/>
  <c r="R21" i="11" s="1"/>
  <c r="K75" i="11"/>
  <c r="I78" i="11"/>
  <c r="K78" i="11" s="1"/>
  <c r="K79" i="11"/>
  <c r="I83" i="11"/>
  <c r="I206" i="11" s="1"/>
  <c r="K206" i="11" s="1"/>
  <c r="K100" i="11"/>
  <c r="K104" i="11"/>
  <c r="I108" i="11"/>
  <c r="I226" i="11" s="1"/>
  <c r="I110" i="11"/>
  <c r="K110" i="11" s="1"/>
  <c r="K126" i="11"/>
  <c r="I170" i="11"/>
  <c r="K170" i="11" s="1"/>
  <c r="I176" i="11"/>
  <c r="K176" i="11" s="1"/>
  <c r="K281" i="11"/>
  <c r="P298" i="11"/>
  <c r="R298" i="11" s="1"/>
  <c r="K309" i="11"/>
  <c r="K310" i="11" s="1"/>
  <c r="K311" i="11" s="1"/>
  <c r="K303" i="11" s="1"/>
  <c r="K304" i="11" s="1"/>
  <c r="K2269" i="1" s="1"/>
  <c r="C424" i="55" s="1"/>
  <c r="H424" i="55" s="1"/>
  <c r="K416" i="11"/>
  <c r="K418" i="11"/>
  <c r="K584" i="11"/>
  <c r="P672" i="11"/>
  <c r="R672" i="11" s="1"/>
  <c r="R676" i="11" s="1"/>
  <c r="R667" i="11" s="1"/>
  <c r="P673" i="11"/>
  <c r="R673" i="11" s="1"/>
  <c r="P674" i="11"/>
  <c r="R674" i="11" s="1"/>
  <c r="P675" i="11"/>
  <c r="R675" i="11" s="1"/>
  <c r="I758" i="11"/>
  <c r="K758" i="11" s="1"/>
  <c r="I785" i="11"/>
  <c r="I792" i="11"/>
  <c r="I794" i="11"/>
  <c r="P795" i="11" s="1"/>
  <c r="M910" i="11"/>
  <c r="I977" i="11"/>
  <c r="I987" i="11"/>
  <c r="I1087" i="11"/>
  <c r="K3767" i="27"/>
  <c r="K2201" i="27" s="1"/>
  <c r="P51" i="11"/>
  <c r="R51" i="11" s="1"/>
  <c r="I120" i="11"/>
  <c r="I141" i="11" s="1"/>
  <c r="P663" i="11"/>
  <c r="R663" i="11" s="1"/>
  <c r="R16" i="11"/>
  <c r="K77" i="11"/>
  <c r="I80" i="11"/>
  <c r="I105" i="11"/>
  <c r="K105" i="11" s="1"/>
  <c r="K125" i="11"/>
  <c r="I128" i="11"/>
  <c r="I143" i="11"/>
  <c r="I198" i="11"/>
  <c r="K198" i="11" s="1"/>
  <c r="I200" i="11"/>
  <c r="K200" i="11" s="1"/>
  <c r="K327" i="11"/>
  <c r="K417" i="11"/>
  <c r="P665" i="11"/>
  <c r="R665" i="11" s="1"/>
  <c r="P23" i="11"/>
  <c r="R23" i="11" s="1"/>
  <c r="I1375" i="1"/>
  <c r="K1375" i="1" s="1"/>
  <c r="I1353" i="1"/>
  <c r="I1490" i="1"/>
  <c r="P376" i="1"/>
  <c r="R376" i="1" s="1"/>
  <c r="P390" i="1"/>
  <c r="AC32" i="1"/>
  <c r="C139" i="1" s="1"/>
  <c r="Z33" i="1"/>
  <c r="AC33" i="1" s="1"/>
  <c r="I3732" i="27"/>
  <c r="K3732" i="27" s="1"/>
  <c r="K3625" i="27"/>
  <c r="C449" i="55"/>
  <c r="L449" i="55" s="1"/>
  <c r="P2879" i="27"/>
  <c r="R2879" i="27" s="1"/>
  <c r="R2846" i="27"/>
  <c r="P2858" i="27"/>
  <c r="R2858" i="27" s="1"/>
  <c r="I3718" i="27"/>
  <c r="K3718" i="27" s="1"/>
  <c r="I3055" i="27"/>
  <c r="K3055" i="27" s="1"/>
  <c r="K2937" i="27"/>
  <c r="K2909" i="27"/>
  <c r="K3141" i="27"/>
  <c r="K3142" i="27" s="1"/>
  <c r="K3134" i="27" s="1"/>
  <c r="K3135" i="27" s="1"/>
  <c r="I3589" i="27"/>
  <c r="K3589" i="27" s="1"/>
  <c r="I130" i="11"/>
  <c r="I1092" i="11" s="1"/>
  <c r="K219" i="11"/>
  <c r="P819" i="11"/>
  <c r="R819" i="11" s="1"/>
  <c r="I1090" i="11"/>
  <c r="K128" i="11"/>
  <c r="K449" i="11"/>
  <c r="I491" i="11"/>
  <c r="K491" i="11" s="1"/>
  <c r="P2854" i="27"/>
  <c r="P2887" i="27" s="1"/>
  <c r="R2887" i="27" s="1"/>
  <c r="I816" i="11"/>
  <c r="K816" i="11" s="1"/>
  <c r="K785" i="11"/>
  <c r="P786" i="11"/>
  <c r="R786" i="11" s="1"/>
  <c r="I107" i="11"/>
  <c r="K107" i="11" s="1"/>
  <c r="K108" i="11"/>
  <c r="I1140" i="11"/>
  <c r="K1140" i="11" s="1"/>
  <c r="K701" i="11"/>
  <c r="K221" i="11"/>
  <c r="I3699" i="27"/>
  <c r="K3699" i="27" s="1"/>
  <c r="P57" i="11"/>
  <c r="R57" i="11" s="1"/>
  <c r="K467" i="27"/>
  <c r="K468" i="27" s="1"/>
  <c r="K469" i="27" s="1"/>
  <c r="K470" i="27" s="1"/>
  <c r="I254" i="27"/>
  <c r="K254" i="27" s="1"/>
  <c r="I2617" i="27"/>
  <c r="K2617" i="27" s="1"/>
  <c r="I2260" i="27"/>
  <c r="I2662" i="27" s="1"/>
  <c r="K2662" i="27" s="1"/>
  <c r="K1083" i="27"/>
  <c r="I1084" i="27"/>
  <c r="K1084" i="27" s="1"/>
  <c r="P210" i="27"/>
  <c r="R210" i="27" s="1"/>
  <c r="I888" i="27"/>
  <c r="K888" i="27" s="1"/>
  <c r="I1044" i="27"/>
  <c r="K1044" i="27" s="1"/>
  <c r="K1052" i="27" s="1"/>
  <c r="K1054" i="27" s="1"/>
  <c r="I975" i="27"/>
  <c r="K975" i="27" s="1"/>
  <c r="I1059" i="27"/>
  <c r="K1059" i="27" s="1"/>
  <c r="I1029" i="27"/>
  <c r="K1029" i="27" s="1"/>
  <c r="K1037" i="27" s="1"/>
  <c r="K1039" i="27" s="1"/>
  <c r="I946" i="27"/>
  <c r="K946" i="27" s="1"/>
  <c r="I911" i="27"/>
  <c r="K911" i="27" s="1"/>
  <c r="I1012" i="27"/>
  <c r="I2523" i="27" s="1"/>
  <c r="K2523" i="27" s="1"/>
  <c r="I210" i="27"/>
  <c r="K210" i="27" s="1"/>
  <c r="I378" i="27"/>
  <c r="K378" i="27" s="1"/>
  <c r="K386" i="27" s="1"/>
  <c r="K388" i="27" s="1"/>
  <c r="I393" i="27" s="1"/>
  <c r="K393" i="27" s="1"/>
  <c r="K397" i="27" s="1"/>
  <c r="K399" i="27" s="1"/>
  <c r="K401" i="27" s="1"/>
  <c r="K402" i="27" s="1"/>
  <c r="K403" i="27" s="1"/>
  <c r="K404" i="27" s="1"/>
  <c r="K405" i="27" s="1"/>
  <c r="I310" i="27"/>
  <c r="K310" i="27" s="1"/>
  <c r="K318" i="27" s="1"/>
  <c r="K320" i="27" s="1"/>
  <c r="I409" i="27"/>
  <c r="K409" i="27" s="1"/>
  <c r="K417" i="27" s="1"/>
  <c r="K419" i="27" s="1"/>
  <c r="I334" i="27"/>
  <c r="K334" i="27"/>
  <c r="K342" i="27" s="1"/>
  <c r="K344" i="27" s="1"/>
  <c r="K346" i="27" s="1"/>
  <c r="K347" i="27" s="1"/>
  <c r="K348" i="27" s="1"/>
  <c r="K349" i="27" s="1"/>
  <c r="K350" i="27" s="1"/>
  <c r="I354" i="27"/>
  <c r="K354" i="27" s="1"/>
  <c r="K362" i="27" s="1"/>
  <c r="K364" i="27" s="1"/>
  <c r="K366" i="27" s="1"/>
  <c r="AC29" i="27"/>
  <c r="C91" i="27" s="1"/>
  <c r="X1386" i="1" l="1"/>
  <c r="V1402" i="1"/>
  <c r="I3335" i="27"/>
  <c r="K3222" i="27"/>
  <c r="I3218" i="27" s="1"/>
  <c r="K3218" i="27" s="1"/>
  <c r="I151" i="27"/>
  <c r="K151" i="27" s="1"/>
  <c r="K160" i="27" s="1"/>
  <c r="I139" i="27"/>
  <c r="K139" i="27" s="1"/>
  <c r="K143" i="27" s="1"/>
  <c r="C165" i="27"/>
  <c r="I224" i="27"/>
  <c r="K224" i="27" s="1"/>
  <c r="K231" i="27" s="1"/>
  <c r="K233" i="27" s="1"/>
  <c r="C82" i="27"/>
  <c r="I1253" i="27" s="1"/>
  <c r="K1253" i="27" s="1"/>
  <c r="K1260" i="27" s="1"/>
  <c r="K1262" i="27" s="1"/>
  <c r="I1909" i="27" s="1"/>
  <c r="K1909" i="27" s="1"/>
  <c r="K1920" i="27" s="1"/>
  <c r="P389" i="27"/>
  <c r="R389" i="27" s="1"/>
  <c r="I1421" i="27"/>
  <c r="K1421" i="27" s="1"/>
  <c r="P375" i="27"/>
  <c r="R375" i="27" s="1"/>
  <c r="K1066" i="27"/>
  <c r="K1068" i="27" s="1"/>
  <c r="K1012" i="27"/>
  <c r="I1221" i="27"/>
  <c r="K1221" i="27" s="1"/>
  <c r="K1226" i="27" s="1"/>
  <c r="K1228" i="27" s="1"/>
  <c r="K447" i="11"/>
  <c r="I2425" i="1"/>
  <c r="P2432" i="1" s="1"/>
  <c r="R2432" i="1" s="1"/>
  <c r="K1548" i="1"/>
  <c r="D603" i="77"/>
  <c r="F603" i="77" s="1"/>
  <c r="K214" i="1"/>
  <c r="D407" i="77"/>
  <c r="F407" i="77" s="1"/>
  <c r="K1408" i="1"/>
  <c r="D567" i="77"/>
  <c r="F567" i="77" s="1"/>
  <c r="D434" i="77"/>
  <c r="F434" i="77" s="1"/>
  <c r="K1493" i="1"/>
  <c r="D580" i="77"/>
  <c r="F580" i="77" s="1"/>
  <c r="R391" i="1"/>
  <c r="D589" i="77"/>
  <c r="F589" i="77" s="1"/>
  <c r="P165" i="1"/>
  <c r="R165" i="1" s="1"/>
  <c r="D390" i="77"/>
  <c r="F390" i="77" s="1"/>
  <c r="P1304" i="1"/>
  <c r="R1304" i="1" s="1"/>
  <c r="D495" i="77"/>
  <c r="F495" i="77" s="1"/>
  <c r="K340" i="1"/>
  <c r="D146" i="77"/>
  <c r="F146" i="77" s="1"/>
  <c r="P318" i="27"/>
  <c r="R318" i="27" s="1"/>
  <c r="R324" i="27" s="1"/>
  <c r="R326" i="27" s="1"/>
  <c r="I3708" i="27"/>
  <c r="K3708" i="27" s="1"/>
  <c r="K448" i="11"/>
  <c r="P56" i="11"/>
  <c r="R56" i="11" s="1"/>
  <c r="I1085" i="11"/>
  <c r="K1090" i="11"/>
  <c r="F210" i="77" s="1"/>
  <c r="D210" i="77"/>
  <c r="I901" i="11"/>
  <c r="K1353" i="1"/>
  <c r="D334" i="77"/>
  <c r="F334" i="77" s="1"/>
  <c r="K143" i="11"/>
  <c r="F223" i="77" s="1"/>
  <c r="D223" i="77"/>
  <c r="K141" i="11"/>
  <c r="F221" i="77" s="1"/>
  <c r="D221" i="77"/>
  <c r="K987" i="11"/>
  <c r="D173" i="77"/>
  <c r="K37" i="1"/>
  <c r="D37" i="77"/>
  <c r="F37" i="77" s="1"/>
  <c r="I773" i="27"/>
  <c r="K773" i="27" s="1"/>
  <c r="P22" i="27"/>
  <c r="R22" i="27" s="1"/>
  <c r="R28" i="27" s="1"/>
  <c r="R30" i="27" s="1"/>
  <c r="V3592" i="1"/>
  <c r="X3592" i="1" s="1"/>
  <c r="X3561" i="1"/>
  <c r="I1784" i="1"/>
  <c r="K1784" i="1" s="1"/>
  <c r="V3138" i="1"/>
  <c r="V3163" i="1" s="1"/>
  <c r="X3163" i="1" s="1"/>
  <c r="X1369" i="1"/>
  <c r="K1871" i="1"/>
  <c r="D266" i="77"/>
  <c r="F266" i="77" s="1"/>
  <c r="R392" i="1"/>
  <c r="D590" i="77"/>
  <c r="F590" i="77" s="1"/>
  <c r="P199" i="1"/>
  <c r="D392" i="77"/>
  <c r="F392" i="77" s="1"/>
  <c r="K2712" i="1"/>
  <c r="D615" i="77"/>
  <c r="F615" i="77" s="1"/>
  <c r="K213" i="1"/>
  <c r="D406" i="77"/>
  <c r="F406" i="77" s="1"/>
  <c r="X715" i="1"/>
  <c r="D103" i="77"/>
  <c r="F103" i="77" s="1"/>
  <c r="K2133" i="1"/>
  <c r="D480" i="77"/>
  <c r="F480" i="77" s="1"/>
  <c r="K1358" i="1"/>
  <c r="D339" i="77"/>
  <c r="F339" i="77" s="1"/>
  <c r="K1491" i="1"/>
  <c r="D578" i="77"/>
  <c r="F578" i="77" s="1"/>
  <c r="K176" i="1"/>
  <c r="D380" i="77"/>
  <c r="F380" i="77" s="1"/>
  <c r="K1970" i="1"/>
  <c r="D302" i="77"/>
  <c r="F302" i="77" s="1"/>
  <c r="X711" i="1"/>
  <c r="Z711" i="1" s="1"/>
  <c r="D99" i="77"/>
  <c r="F99" i="77" s="1"/>
  <c r="K552" i="1"/>
  <c r="D446" i="77"/>
  <c r="F446" i="77" s="1"/>
  <c r="K1420" i="1"/>
  <c r="D541" i="77"/>
  <c r="F541" i="77" s="1"/>
  <c r="K1324" i="1"/>
  <c r="D321" i="77"/>
  <c r="F321" i="77" s="1"/>
  <c r="K1519" i="1"/>
  <c r="D638" i="77"/>
  <c r="F638" i="77" s="1"/>
  <c r="K1974" i="1"/>
  <c r="D306" i="77"/>
  <c r="F306" i="77" s="1"/>
  <c r="P233" i="1"/>
  <c r="R233" i="1" s="1"/>
  <c r="D420" i="77"/>
  <c r="F420" i="77" s="1"/>
  <c r="K20" i="1"/>
  <c r="D20" i="77"/>
  <c r="F20" i="77" s="1"/>
  <c r="P1972" i="1"/>
  <c r="R1972" i="1" s="1"/>
  <c r="D304" i="77"/>
  <c r="F304" i="77" s="1"/>
  <c r="K81" i="1"/>
  <c r="D81" i="77"/>
  <c r="F81" i="77" s="1"/>
  <c r="T772" i="55"/>
  <c r="D584" i="25"/>
  <c r="D619" i="25" s="1"/>
  <c r="D655" i="25" s="1"/>
  <c r="N772" i="55"/>
  <c r="I29" i="27"/>
  <c r="K29" i="27" s="1"/>
  <c r="I11" i="27"/>
  <c r="K11" i="27" s="1"/>
  <c r="J384" i="55"/>
  <c r="F27" i="72"/>
  <c r="I2560" i="27"/>
  <c r="K1738" i="27"/>
  <c r="I1831" i="27"/>
  <c r="K1831" i="27" s="1"/>
  <c r="I1739" i="27"/>
  <c r="K1739" i="27" s="1"/>
  <c r="I1775" i="27"/>
  <c r="K1775" i="27" s="1"/>
  <c r="I499" i="27"/>
  <c r="K499" i="27" s="1"/>
  <c r="I1896" i="27"/>
  <c r="K1896" i="27" s="1"/>
  <c r="I2055" i="27"/>
  <c r="K2055" i="27" s="1"/>
  <c r="E605" i="25"/>
  <c r="A618" i="25" s="1"/>
  <c r="F139" i="25"/>
  <c r="D305" i="25"/>
  <c r="F305" i="25" s="1"/>
  <c r="X13065" i="55"/>
  <c r="K1087" i="11"/>
  <c r="F207" i="77" s="1"/>
  <c r="D207" i="77"/>
  <c r="K1520" i="1"/>
  <c r="D639" i="77"/>
  <c r="F639" i="77" s="1"/>
  <c r="I96" i="1"/>
  <c r="D83" i="77"/>
  <c r="F83" i="77" s="1"/>
  <c r="K1407" i="1"/>
  <c r="D433" i="77"/>
  <c r="F433" i="77" s="1"/>
  <c r="D566" i="77"/>
  <c r="F566" i="77" s="1"/>
  <c r="R393" i="1"/>
  <c r="D591" i="77"/>
  <c r="F591" i="77" s="1"/>
  <c r="K229" i="1"/>
  <c r="D422" i="77"/>
  <c r="F422" i="77" s="1"/>
  <c r="I2261" i="27"/>
  <c r="P66" i="27"/>
  <c r="R66" i="27" s="1"/>
  <c r="K890" i="27"/>
  <c r="I223" i="11"/>
  <c r="K1092" i="11"/>
  <c r="F212" i="77" s="1"/>
  <c r="D212" i="77"/>
  <c r="R390" i="1"/>
  <c r="D588" i="77"/>
  <c r="F588" i="77" s="1"/>
  <c r="F594" i="77" s="1"/>
  <c r="F596" i="77" s="1"/>
  <c r="K977" i="11"/>
  <c r="F163" i="77" s="1"/>
  <c r="D163" i="77"/>
  <c r="I73" i="27"/>
  <c r="K73" i="27" s="1"/>
  <c r="I2071" i="27"/>
  <c r="K2071" i="27" s="1"/>
  <c r="I36" i="27"/>
  <c r="K36" i="27" s="1"/>
  <c r="I28" i="27"/>
  <c r="K28" i="27" s="1"/>
  <c r="V1407" i="1"/>
  <c r="AB1405" i="1" s="1"/>
  <c r="P947" i="1"/>
  <c r="R947" i="1" s="1"/>
  <c r="X3132" i="1"/>
  <c r="K314" i="1"/>
  <c r="D128" i="77"/>
  <c r="F128" i="77" s="1"/>
  <c r="K55" i="1"/>
  <c r="D55" i="77"/>
  <c r="F55" i="77" s="1"/>
  <c r="V338" i="1"/>
  <c r="AE338" i="1" s="1"/>
  <c r="AG338" i="1" s="1"/>
  <c r="D144" i="77"/>
  <c r="F144" i="77" s="1"/>
  <c r="K212" i="1"/>
  <c r="D405" i="77"/>
  <c r="F405" i="77" s="1"/>
  <c r="K74" i="1"/>
  <c r="D74" i="77"/>
  <c r="F74" i="77" s="1"/>
  <c r="X712" i="1"/>
  <c r="Z712" i="1" s="1"/>
  <c r="D100" i="77"/>
  <c r="F100" i="77" s="1"/>
  <c r="K1339" i="1"/>
  <c r="D353" i="77"/>
  <c r="F353" i="77" s="1"/>
  <c r="K1307" i="1"/>
  <c r="D496" i="77"/>
  <c r="F496" i="77" s="1"/>
  <c r="K1395" i="1"/>
  <c r="D554" i="77"/>
  <c r="F554" i="77" s="1"/>
  <c r="K2385" i="1"/>
  <c r="D654" i="77"/>
  <c r="F654" i="77" s="1"/>
  <c r="I2720" i="1"/>
  <c r="K2720" i="1" s="1"/>
  <c r="D617" i="77"/>
  <c r="F617" i="77" s="1"/>
  <c r="D46" i="32"/>
  <c r="F46" i="32" s="1"/>
  <c r="H46" i="32" s="1"/>
  <c r="D98" i="77"/>
  <c r="F98" i="77" s="1"/>
  <c r="V339" i="1"/>
  <c r="X339" i="1" s="1"/>
  <c r="D145" i="77"/>
  <c r="F145" i="77" s="1"/>
  <c r="K2126" i="1"/>
  <c r="D473" i="77"/>
  <c r="F473" i="77" s="1"/>
  <c r="K1338" i="1"/>
  <c r="D352" i="77"/>
  <c r="F352" i="77" s="1"/>
  <c r="K1359" i="1"/>
  <c r="D340" i="77"/>
  <c r="F340" i="77" s="1"/>
  <c r="K1492" i="1"/>
  <c r="D579" i="77"/>
  <c r="F579" i="77" s="1"/>
  <c r="K2131" i="1"/>
  <c r="D478" i="77"/>
  <c r="F478" i="77" s="1"/>
  <c r="K1969" i="1"/>
  <c r="D301" i="77"/>
  <c r="F301" i="77" s="1"/>
  <c r="K607" i="1"/>
  <c r="D530" i="77"/>
  <c r="F530" i="77" s="1"/>
  <c r="W561" i="1"/>
  <c r="AC561" i="1" s="1"/>
  <c r="AJ561" i="1" s="1"/>
  <c r="E453" i="77"/>
  <c r="I3007" i="27"/>
  <c r="K3007" i="27" s="1"/>
  <c r="I3265" i="27"/>
  <c r="R2851" i="27"/>
  <c r="I3267" i="27"/>
  <c r="I37" i="27"/>
  <c r="K37" i="27" s="1"/>
  <c r="P24" i="27"/>
  <c r="R24" i="27" s="1"/>
  <c r="P2847" i="27"/>
  <c r="P2880" i="27" s="1"/>
  <c r="R2880" i="27" s="1"/>
  <c r="L639" i="55"/>
  <c r="D29" i="72"/>
  <c r="F29" i="72" s="1"/>
  <c r="F383" i="55"/>
  <c r="F26" i="72"/>
  <c r="I2664" i="27"/>
  <c r="K2664" i="27" s="1"/>
  <c r="I2563" i="27"/>
  <c r="I2527" i="27"/>
  <c r="K2527" i="27" s="1"/>
  <c r="R875" i="27"/>
  <c r="I747" i="27"/>
  <c r="K747" i="27" s="1"/>
  <c r="I783" i="27"/>
  <c r="K783" i="27" s="1"/>
  <c r="K282" i="27"/>
  <c r="I1508" i="27"/>
  <c r="K1508" i="27" s="1"/>
  <c r="I1521" i="27"/>
  <c r="K1521" i="27" s="1"/>
  <c r="P69" i="27"/>
  <c r="R69" i="27" s="1"/>
  <c r="P193" i="27"/>
  <c r="R193" i="27" s="1"/>
  <c r="I315" i="27"/>
  <c r="K315" i="27" s="1"/>
  <c r="P338" i="27"/>
  <c r="R338" i="27" s="1"/>
  <c r="P365" i="27"/>
  <c r="R365" i="27" s="1"/>
  <c r="P516" i="27"/>
  <c r="R516" i="27" s="1"/>
  <c r="I776" i="27"/>
  <c r="K776" i="27" s="1"/>
  <c r="I1185" i="27"/>
  <c r="K1185" i="27" s="1"/>
  <c r="I1239" i="27"/>
  <c r="K1239" i="27" s="1"/>
  <c r="I1292" i="27"/>
  <c r="K1292" i="27" s="1"/>
  <c r="I1327" i="27"/>
  <c r="K1327" i="27" s="1"/>
  <c r="I1760" i="27"/>
  <c r="K1760" i="27" s="1"/>
  <c r="I2076" i="27"/>
  <c r="K2076" i="27" s="1"/>
  <c r="I2790" i="27"/>
  <c r="K2790" i="27" s="1"/>
  <c r="F272" i="25"/>
  <c r="D256" i="25" s="1"/>
  <c r="F256" i="25" s="1"/>
  <c r="K35" i="1"/>
  <c r="D35" i="77"/>
  <c r="F35" i="77" s="1"/>
  <c r="K1518" i="1"/>
  <c r="D637" i="77"/>
  <c r="F637" i="77" s="1"/>
  <c r="P166" i="1"/>
  <c r="R166" i="1" s="1"/>
  <c r="D391" i="77"/>
  <c r="F391" i="77" s="1"/>
  <c r="K65" i="1"/>
  <c r="D65" i="77"/>
  <c r="F65" i="77" s="1"/>
  <c r="K1360" i="1"/>
  <c r="D341" i="77"/>
  <c r="F341" i="77" s="1"/>
  <c r="K1325" i="1"/>
  <c r="D322" i="77"/>
  <c r="F322" i="77" s="1"/>
  <c r="K1421" i="1"/>
  <c r="D542" i="77"/>
  <c r="F542" i="77" s="1"/>
  <c r="K1337" i="1"/>
  <c r="D351" i="77"/>
  <c r="F351" i="77" s="1"/>
  <c r="K606" i="1"/>
  <c r="D529" i="77"/>
  <c r="F529" i="77" s="1"/>
  <c r="K1394" i="1"/>
  <c r="D553" i="77"/>
  <c r="F553" i="77" s="1"/>
  <c r="K2132" i="1"/>
  <c r="D479" i="77"/>
  <c r="F479" i="77" s="1"/>
  <c r="K316" i="1"/>
  <c r="D130" i="77"/>
  <c r="F130" i="77" s="1"/>
  <c r="K29" i="1"/>
  <c r="D29" i="77"/>
  <c r="F29" i="77" s="1"/>
  <c r="K2125" i="1"/>
  <c r="D472" i="77"/>
  <c r="F472" i="77" s="1"/>
  <c r="K141" i="1"/>
  <c r="D364" i="77"/>
  <c r="F364" i="77" s="1"/>
  <c r="V590" i="1"/>
  <c r="E535" i="77"/>
  <c r="I53" i="27"/>
  <c r="K53" i="27" s="1"/>
  <c r="K58" i="27" s="1"/>
  <c r="G96" i="32"/>
  <c r="E156" i="32"/>
  <c r="G156" i="32" s="1"/>
  <c r="K2427" i="27"/>
  <c r="I1507" i="27"/>
  <c r="K1507" i="27" s="1"/>
  <c r="I1205" i="27"/>
  <c r="K1205" i="27" s="1"/>
  <c r="Z13589" i="55"/>
  <c r="X13589" i="55"/>
  <c r="Z13405" i="55"/>
  <c r="X13405" i="55"/>
  <c r="Z13297" i="55"/>
  <c r="X13297" i="55"/>
  <c r="Z12913" i="55"/>
  <c r="X12913" i="55"/>
  <c r="I3748" i="27"/>
  <c r="K3748" i="27" s="1"/>
  <c r="K1490" i="1"/>
  <c r="D577" i="77"/>
  <c r="F577" i="77" s="1"/>
  <c r="F583" i="77" s="1"/>
  <c r="F585" i="77" s="1"/>
  <c r="I1688" i="27"/>
  <c r="K1688" i="27" s="1"/>
  <c r="I140" i="27"/>
  <c r="K140" i="27" s="1"/>
  <c r="I65" i="27"/>
  <c r="K65" i="27" s="1"/>
  <c r="I55" i="27"/>
  <c r="K55" i="27" s="1"/>
  <c r="I20" i="27"/>
  <c r="K20" i="27" s="1"/>
  <c r="Z12972" i="55"/>
  <c r="X12972" i="55"/>
  <c r="K3524" i="27"/>
  <c r="L3524" i="27" s="1"/>
  <c r="K2021" i="27"/>
  <c r="D205" i="25"/>
  <c r="A203" i="25" s="1"/>
  <c r="G203" i="25" s="1"/>
  <c r="X9875" i="55"/>
  <c r="X9884" i="55"/>
  <c r="X9895" i="55"/>
  <c r="X9904" i="55"/>
  <c r="X9916" i="55"/>
  <c r="X9934" i="55"/>
  <c r="X9962" i="55"/>
  <c r="X8828" i="55"/>
  <c r="X8876" i="55"/>
  <c r="X8916" i="55"/>
  <c r="X8960" i="55"/>
  <c r="X8996" i="55"/>
  <c r="X9032" i="55"/>
  <c r="X9072" i="55"/>
  <c r="X9112" i="55"/>
  <c r="X9152" i="55"/>
  <c r="X9188" i="55"/>
  <c r="X9228" i="55"/>
  <c r="X9260" i="55"/>
  <c r="X9292" i="55"/>
  <c r="X9328" i="55"/>
  <c r="X9368" i="55"/>
  <c r="X9412" i="55"/>
  <c r="X9452" i="55"/>
  <c r="X9492" i="55"/>
  <c r="X9540" i="55"/>
  <c r="X9580" i="55"/>
  <c r="X9620" i="55"/>
  <c r="X10685" i="55"/>
  <c r="Z10457" i="55"/>
  <c r="X10457" i="55"/>
  <c r="Z9632" i="55"/>
  <c r="X9632" i="55"/>
  <c r="Z9628" i="55"/>
  <c r="X9628" i="55"/>
  <c r="Z9616" i="55"/>
  <c r="X9616" i="55"/>
  <c r="Z9608" i="55"/>
  <c r="X9608" i="55"/>
  <c r="Z9596" i="55"/>
  <c r="X9596" i="55"/>
  <c r="Z9592" i="55"/>
  <c r="X9592" i="55"/>
  <c r="Z9576" i="55"/>
  <c r="X9576" i="55"/>
  <c r="Z9568" i="55"/>
  <c r="X9568" i="55"/>
  <c r="Z9556" i="55"/>
  <c r="X9556" i="55"/>
  <c r="Z9552" i="55"/>
  <c r="X9552" i="55"/>
  <c r="Z9536" i="55"/>
  <c r="X9536" i="55"/>
  <c r="Z9528" i="55"/>
  <c r="X9528" i="55"/>
  <c r="Z9504" i="55"/>
  <c r="X9504" i="55"/>
  <c r="Z9500" i="55"/>
  <c r="X9500" i="55"/>
  <c r="Z9488" i="55"/>
  <c r="X9488" i="55"/>
  <c r="Z9480" i="55"/>
  <c r="X9480" i="55"/>
  <c r="Z9468" i="55"/>
  <c r="X9468" i="55"/>
  <c r="Z9464" i="55"/>
  <c r="X9464" i="55"/>
  <c r="Z9444" i="55"/>
  <c r="X9444" i="55"/>
  <c r="Z9440" i="55"/>
  <c r="X9440" i="55"/>
  <c r="Z9424" i="55"/>
  <c r="X9424" i="55"/>
  <c r="Z9420" i="55"/>
  <c r="X9420" i="55"/>
  <c r="Z9408" i="55"/>
  <c r="X9408" i="55"/>
  <c r="Z9404" i="55"/>
  <c r="X9404" i="55"/>
  <c r="Z9384" i="55"/>
  <c r="X9384" i="55"/>
  <c r="Z9376" i="55"/>
  <c r="X9376" i="55"/>
  <c r="Z9364" i="55"/>
  <c r="X9364" i="55"/>
  <c r="Z9360" i="55"/>
  <c r="X9360" i="55"/>
  <c r="Z9344" i="55"/>
  <c r="X9344" i="55"/>
  <c r="Z9336" i="55"/>
  <c r="X9336" i="55"/>
  <c r="Z9324" i="55"/>
  <c r="X9324" i="55"/>
  <c r="Z9320" i="55"/>
  <c r="X9320" i="55"/>
  <c r="Z9304" i="55"/>
  <c r="X9304" i="55"/>
  <c r="Z9300" i="55"/>
  <c r="X9300" i="55"/>
  <c r="Z9288" i="55"/>
  <c r="X9288" i="55"/>
  <c r="Z9284" i="55"/>
  <c r="X9284" i="55"/>
  <c r="Z9272" i="55"/>
  <c r="X9272" i="55"/>
  <c r="Z9268" i="55"/>
  <c r="X9268" i="55"/>
  <c r="Z9256" i="55"/>
  <c r="X9256" i="55"/>
  <c r="Z9252" i="55"/>
  <c r="X9252" i="55"/>
  <c r="Z9240" i="55"/>
  <c r="X9240" i="55"/>
  <c r="Z9236" i="55"/>
  <c r="X9236" i="55"/>
  <c r="Z9224" i="55"/>
  <c r="X9224" i="55"/>
  <c r="Z9220" i="55"/>
  <c r="X9220" i="55"/>
  <c r="Z9208" i="55"/>
  <c r="X9208" i="55"/>
  <c r="Z9200" i="55"/>
  <c r="X9200" i="55"/>
  <c r="Z9184" i="55"/>
  <c r="X9184" i="55"/>
  <c r="Z9180" i="55"/>
  <c r="X9180" i="55"/>
  <c r="Z9164" i="55"/>
  <c r="X9164" i="55"/>
  <c r="Z9160" i="55"/>
  <c r="X9160" i="55"/>
  <c r="Z9148" i="55"/>
  <c r="X9148" i="55"/>
  <c r="Z9144" i="55"/>
  <c r="X9144" i="55"/>
  <c r="Z9124" i="55"/>
  <c r="X9124" i="55"/>
  <c r="Z9120" i="55"/>
  <c r="X9120" i="55"/>
  <c r="Z9104" i="55"/>
  <c r="X9104" i="55"/>
  <c r="Z9100" i="55"/>
  <c r="X9100" i="55"/>
  <c r="Z9088" i="55"/>
  <c r="X9088" i="55"/>
  <c r="Z9084" i="55"/>
  <c r="X9084" i="55"/>
  <c r="Z9068" i="55"/>
  <c r="X9068" i="55"/>
  <c r="Z9064" i="55"/>
  <c r="X9064" i="55"/>
  <c r="Z9052" i="55"/>
  <c r="X9052" i="55"/>
  <c r="Z9044" i="55"/>
  <c r="X9044" i="55"/>
  <c r="Z9028" i="55"/>
  <c r="X9028" i="55"/>
  <c r="Z9024" i="55"/>
  <c r="X9024" i="55"/>
  <c r="Z9012" i="55"/>
  <c r="X9012" i="55"/>
  <c r="Z9008" i="55"/>
  <c r="X9008" i="55"/>
  <c r="Z8992" i="55"/>
  <c r="X8992" i="55"/>
  <c r="Z8988" i="55"/>
  <c r="X8988" i="55"/>
  <c r="Z8976" i="55"/>
  <c r="X8976" i="55"/>
  <c r="Z8972" i="55"/>
  <c r="X8972" i="55"/>
  <c r="Z8956" i="55"/>
  <c r="X8956" i="55"/>
  <c r="Z8952" i="55"/>
  <c r="X8952" i="55"/>
  <c r="Z8940" i="55"/>
  <c r="X8940" i="55"/>
  <c r="Z8936" i="55"/>
  <c r="X8936" i="55"/>
  <c r="Z8908" i="55"/>
  <c r="X8908" i="55"/>
  <c r="Z8904" i="55"/>
  <c r="X8904" i="55"/>
  <c r="Z8892" i="55"/>
  <c r="X8892" i="55"/>
  <c r="Z8888" i="55"/>
  <c r="X8888" i="55"/>
  <c r="Z8872" i="55"/>
  <c r="X8872" i="55"/>
  <c r="Z8868" i="55"/>
  <c r="X8868" i="55"/>
  <c r="Z8844" i="55"/>
  <c r="X8844" i="55"/>
  <c r="Z8840" i="55"/>
  <c r="X8840" i="55"/>
  <c r="Z8824" i="55"/>
  <c r="X8824" i="55"/>
  <c r="Z8816" i="55"/>
  <c r="X8816" i="55"/>
  <c r="Z8804" i="55"/>
  <c r="X8804" i="55"/>
  <c r="Z8788" i="55"/>
  <c r="X8788" i="55"/>
  <c r="Z10560" i="55"/>
  <c r="X10560" i="55"/>
  <c r="Z10213" i="55"/>
  <c r="X10213" i="55"/>
  <c r="AJ43" i="1"/>
  <c r="V1377" i="1"/>
  <c r="P1538" i="1"/>
  <c r="R1538" i="1" s="1"/>
  <c r="K1629" i="1"/>
  <c r="D242" i="77"/>
  <c r="F242" i="77" s="1"/>
  <c r="P1632" i="1"/>
  <c r="R1632" i="1" s="1"/>
  <c r="D243" i="77"/>
  <c r="F243" i="77" s="1"/>
  <c r="C373" i="55"/>
  <c r="F293" i="77"/>
  <c r="I1879" i="1"/>
  <c r="D273" i="77"/>
  <c r="F273" i="77" s="1"/>
  <c r="K1968" i="1"/>
  <c r="D300" i="77"/>
  <c r="F300" i="77" s="1"/>
  <c r="K2124" i="1"/>
  <c r="D471" i="77"/>
  <c r="F471" i="77" s="1"/>
  <c r="V2593" i="1"/>
  <c r="S2602" i="1" s="1"/>
  <c r="K980" i="11"/>
  <c r="F166" i="77" s="1"/>
  <c r="D166" i="77"/>
  <c r="K974" i="11"/>
  <c r="F160" i="77" s="1"/>
  <c r="D160" i="77"/>
  <c r="K979" i="11"/>
  <c r="F165" i="77" s="1"/>
  <c r="D165" i="77"/>
  <c r="K1051" i="11"/>
  <c r="F192" i="77" s="1"/>
  <c r="F171" i="77"/>
  <c r="P1630" i="1"/>
  <c r="R1630" i="1" s="1"/>
  <c r="D241" i="77"/>
  <c r="F241" i="77" s="1"/>
  <c r="K2129" i="1"/>
  <c r="D476" i="77"/>
  <c r="F476" i="77" s="1"/>
  <c r="K3266" i="1"/>
  <c r="L3232" i="1" s="1"/>
  <c r="D623" i="77"/>
  <c r="F623" i="77" s="1"/>
  <c r="J911" i="11"/>
  <c r="K911" i="11" s="1"/>
  <c r="K975" i="11"/>
  <c r="F161" i="77" s="1"/>
  <c r="D161" i="77"/>
  <c r="K981" i="11"/>
  <c r="D167" i="77"/>
  <c r="K482" i="1"/>
  <c r="C229" i="55" s="1"/>
  <c r="D457" i="77"/>
  <c r="F457" i="77" s="1"/>
  <c r="K604" i="1"/>
  <c r="D527" i="77"/>
  <c r="F527" i="77" s="1"/>
  <c r="X709" i="1"/>
  <c r="Z709" i="1" s="1"/>
  <c r="D97" i="77"/>
  <c r="F97" i="77" s="1"/>
  <c r="I3196" i="1"/>
  <c r="D602" i="77"/>
  <c r="F602" i="77" s="1"/>
  <c r="F606" i="77" s="1"/>
  <c r="F608" i="77" s="1"/>
  <c r="K1870" i="1"/>
  <c r="D265" i="77"/>
  <c r="F265" i="77" s="1"/>
  <c r="K2093" i="1"/>
  <c r="D506" i="77"/>
  <c r="F506" i="77" s="1"/>
  <c r="K2202" i="1"/>
  <c r="K2206" i="1" s="1"/>
  <c r="C412" i="55" s="1"/>
  <c r="D462" i="77"/>
  <c r="F462" i="77" s="1"/>
  <c r="F466" i="77" s="1"/>
  <c r="K976" i="11"/>
  <c r="F162" i="77" s="1"/>
  <c r="D162" i="77"/>
  <c r="AK43" i="1"/>
  <c r="D49" i="32"/>
  <c r="D112" i="32" s="1"/>
  <c r="D101" i="77"/>
  <c r="X880" i="1"/>
  <c r="K1193" i="1"/>
  <c r="C352" i="55" s="1"/>
  <c r="D524" i="77"/>
  <c r="F524" i="77" s="1"/>
  <c r="K1356" i="1"/>
  <c r="D337" i="77"/>
  <c r="F337" i="77" s="1"/>
  <c r="K1517" i="1"/>
  <c r="D636" i="77"/>
  <c r="F636" i="77" s="1"/>
  <c r="F643" i="77" s="1"/>
  <c r="F645" i="77" s="1"/>
  <c r="K1627" i="1"/>
  <c r="D240" i="77"/>
  <c r="F240" i="77" s="1"/>
  <c r="F248" i="77" s="1"/>
  <c r="F251" i="77" s="1"/>
  <c r="K1887" i="1"/>
  <c r="D282" i="77"/>
  <c r="F282" i="77" s="1"/>
  <c r="K2094" i="1"/>
  <c r="D507" i="77"/>
  <c r="F507" i="77" s="1"/>
  <c r="V2607" i="1"/>
  <c r="K2711" i="1"/>
  <c r="D614" i="77"/>
  <c r="F614" i="77" s="1"/>
  <c r="F618" i="77" s="1"/>
  <c r="F619" i="77" s="1"/>
  <c r="K1088" i="11"/>
  <c r="F208" i="77" s="1"/>
  <c r="D208" i="77"/>
  <c r="K973" i="11"/>
  <c r="F159" i="77" s="1"/>
  <c r="D159" i="77"/>
  <c r="J1060" i="55"/>
  <c r="AD575" i="55"/>
  <c r="AD159" i="55"/>
  <c r="AD227" i="55"/>
  <c r="AD327" i="55"/>
  <c r="AD395" i="55"/>
  <c r="AD495" i="55"/>
  <c r="X1060" i="55"/>
  <c r="AD123" i="55"/>
  <c r="AD31" i="55"/>
  <c r="AD203" i="55"/>
  <c r="AD579" i="55"/>
  <c r="AD731" i="55"/>
  <c r="AD635" i="55"/>
  <c r="AD111" i="55"/>
  <c r="AD659" i="55"/>
  <c r="AD283" i="55"/>
  <c r="AD411" i="55"/>
  <c r="W1153" i="55"/>
  <c r="N1060" i="55"/>
  <c r="AD439" i="55"/>
  <c r="AD231" i="55"/>
  <c r="AD275" i="55"/>
  <c r="AD223" i="55"/>
  <c r="AD587" i="55"/>
  <c r="AD11" i="55"/>
  <c r="AD611" i="55"/>
  <c r="AD107" i="55"/>
  <c r="AD1525" i="55"/>
  <c r="AD1533" i="55"/>
  <c r="AD1541" i="55"/>
  <c r="AD1549" i="55"/>
  <c r="AD331" i="55"/>
  <c r="AD647" i="55"/>
  <c r="AD1138" i="55"/>
  <c r="Z10219" i="55"/>
  <c r="Z9963" i="55"/>
  <c r="Z9959" i="55"/>
  <c r="Z9955" i="55"/>
  <c r="Z9951" i="55"/>
  <c r="Z14119" i="55"/>
  <c r="Z14115" i="55"/>
  <c r="Z14111" i="55"/>
  <c r="Z14107" i="55"/>
  <c r="Z14079" i="55"/>
  <c r="Z14075" i="55"/>
  <c r="Z14039" i="55"/>
  <c r="Z14031" i="55"/>
  <c r="Z14027" i="55"/>
  <c r="Z14015" i="55"/>
  <c r="Z14011" i="55"/>
  <c r="Z13999" i="55"/>
  <c r="Z13995" i="55"/>
  <c r="Z13967" i="55"/>
  <c r="Z13959" i="55"/>
  <c r="Z13947" i="55"/>
  <c r="Z13943" i="55"/>
  <c r="Z13939" i="55"/>
  <c r="Z13931" i="55"/>
  <c r="Z13915" i="55"/>
  <c r="Z13903" i="55"/>
  <c r="Z13895" i="55"/>
  <c r="Z13871" i="55"/>
  <c r="Z13855" i="55"/>
  <c r="Z13851" i="55"/>
  <c r="Z13843" i="55"/>
  <c r="Z13839" i="55"/>
  <c r="Z13827" i="55"/>
  <c r="Z13815" i="55"/>
  <c r="Z13807" i="55"/>
  <c r="Z13803" i="55"/>
  <c r="Z13787" i="55"/>
  <c r="Z13783" i="55"/>
  <c r="Z13779" i="55"/>
  <c r="Z13767" i="55"/>
  <c r="Z13747" i="55"/>
  <c r="Z13739" i="55"/>
  <c r="Z13727" i="55"/>
  <c r="Z13723" i="55"/>
  <c r="Z13715" i="55"/>
  <c r="Z13695" i="55"/>
  <c r="Z13687" i="55"/>
  <c r="Z13679" i="55"/>
  <c r="Z13675" i="55"/>
  <c r="Z13667" i="55"/>
  <c r="Z13643" i="55"/>
  <c r="Z13635" i="55"/>
  <c r="Z13631" i="55"/>
  <c r="Z13627" i="55"/>
  <c r="Z13611" i="55"/>
  <c r="Z13599" i="55"/>
  <c r="Z13587" i="55"/>
  <c r="Z13563" i="55"/>
  <c r="Z13539" i="55"/>
  <c r="Z13535" i="55"/>
  <c r="Z13515" i="55"/>
  <c r="Z13511" i="55"/>
  <c r="Z13503" i="55"/>
  <c r="Z13499" i="55"/>
  <c r="Z13451" i="55"/>
  <c r="Z13447" i="55"/>
  <c r="Z13443" i="55"/>
  <c r="Z13435" i="55"/>
  <c r="Z13407" i="55"/>
  <c r="Z13383" i="55"/>
  <c r="Z13375" i="55"/>
  <c r="Z13367" i="55"/>
  <c r="Z13363" i="55"/>
  <c r="Z13359" i="55"/>
  <c r="Z13347" i="55"/>
  <c r="Z13343" i="55"/>
  <c r="Z13339" i="55"/>
  <c r="Z13331" i="55"/>
  <c r="Z13323" i="55"/>
  <c r="Z13319" i="55"/>
  <c r="Z13287" i="55"/>
  <c r="Z13279" i="55"/>
  <c r="Z13243" i="55"/>
  <c r="Z13235" i="55"/>
  <c r="Z13223" i="55"/>
  <c r="Z13219" i="55"/>
  <c r="Z13199" i="55"/>
  <c r="Z13179" i="55"/>
  <c r="Z13171" i="55"/>
  <c r="Z13147" i="55"/>
  <c r="Z13139" i="55"/>
  <c r="Z13131" i="55"/>
  <c r="Z13107" i="55"/>
  <c r="Z13095" i="55"/>
  <c r="Z13083" i="55"/>
  <c r="Z13059" i="55"/>
  <c r="Z13043" i="55"/>
  <c r="Z13027" i="55"/>
  <c r="Z13023" i="55"/>
  <c r="Z13015" i="55"/>
  <c r="Z13011" i="55"/>
  <c r="Z13007" i="55"/>
  <c r="Z12991" i="55"/>
  <c r="Z12987" i="55"/>
  <c r="Z12963" i="55"/>
  <c r="Z12959" i="55"/>
  <c r="Z12947" i="55"/>
  <c r="Z12935" i="55"/>
  <c r="Z12887" i="55"/>
  <c r="Z12883" i="55"/>
  <c r="Z12879" i="55"/>
  <c r="Z12875" i="55"/>
  <c r="Z12871" i="55"/>
  <c r="Z10851" i="55"/>
  <c r="Z10811" i="55"/>
  <c r="Z10787" i="55"/>
  <c r="Z10783" i="55"/>
  <c r="Z10723" i="55"/>
  <c r="Z10719" i="55"/>
  <c r="Z10711" i="55"/>
  <c r="Z10703" i="55"/>
  <c r="Z10655" i="55"/>
  <c r="Z10643" i="55"/>
  <c r="Z10631" i="55"/>
  <c r="Z10627" i="55"/>
  <c r="Z10607" i="55"/>
  <c r="Z10595" i="55"/>
  <c r="Z10563" i="55"/>
  <c r="Z10543" i="55"/>
  <c r="Z10531" i="55"/>
  <c r="Z10527" i="55"/>
  <c r="Z10511" i="55"/>
  <c r="Z10467" i="55"/>
  <c r="Z10463" i="55"/>
  <c r="Z10455" i="55"/>
  <c r="Z10447" i="55"/>
  <c r="Z10423" i="55"/>
  <c r="Z10399" i="55"/>
  <c r="Z10371" i="55"/>
  <c r="Z10339" i="55"/>
  <c r="Z10307" i="55"/>
  <c r="Z10275" i="55"/>
  <c r="Z10271" i="55"/>
  <c r="Z10247" i="55"/>
  <c r="Z9931" i="55"/>
  <c r="Z9927" i="55"/>
  <c r="Z9923" i="55"/>
  <c r="Z9919" i="55"/>
  <c r="AD251" i="55"/>
  <c r="AD199" i="55"/>
  <c r="AD195" i="55"/>
  <c r="Z9943" i="55"/>
  <c r="Z9939" i="55"/>
  <c r="Z9935" i="55"/>
  <c r="AD1086" i="55"/>
  <c r="AD22" i="55"/>
  <c r="I37" i="25"/>
  <c r="K4008" i="1"/>
  <c r="I4023" i="1"/>
  <c r="Z409" i="55"/>
  <c r="AD409" i="55" s="1"/>
  <c r="J409" i="55"/>
  <c r="N409" i="55"/>
  <c r="F409" i="55"/>
  <c r="H409" i="55"/>
  <c r="P409" i="55"/>
  <c r="L409" i="55"/>
  <c r="X409" i="55"/>
  <c r="V409" i="55"/>
  <c r="T409" i="55"/>
  <c r="R409" i="55"/>
  <c r="X1407" i="1"/>
  <c r="D26" i="25"/>
  <c r="X1387" i="1"/>
  <c r="I1304" i="1"/>
  <c r="D45" i="50"/>
  <c r="K3524" i="1"/>
  <c r="P3401" i="1"/>
  <c r="R3401" i="1" s="1"/>
  <c r="K3103" i="1"/>
  <c r="K2574" i="1"/>
  <c r="I2507" i="1"/>
  <c r="P2514" i="1" s="1"/>
  <c r="R1430" i="1"/>
  <c r="P3403" i="1"/>
  <c r="N1445" i="55"/>
  <c r="H712" i="55"/>
  <c r="P427" i="55"/>
  <c r="T292" i="55"/>
  <c r="L292" i="55"/>
  <c r="N427" i="55"/>
  <c r="L427" i="55"/>
  <c r="T427" i="55"/>
  <c r="V292" i="55"/>
  <c r="V1433" i="55"/>
  <c r="T1433" i="55"/>
  <c r="R1449" i="55"/>
  <c r="P1449" i="55"/>
  <c r="F382" i="55"/>
  <c r="L382" i="55"/>
  <c r="P712" i="55"/>
  <c r="J712" i="55"/>
  <c r="J1445" i="55"/>
  <c r="R678" i="55"/>
  <c r="X292" i="55"/>
  <c r="N382" i="55"/>
  <c r="P1241" i="1"/>
  <c r="R1241" i="1" s="1"/>
  <c r="V1379" i="1"/>
  <c r="P1475" i="1"/>
  <c r="P1482" i="1" s="1"/>
  <c r="I3828" i="1"/>
  <c r="K3828" i="1" s="1"/>
  <c r="I18" i="1"/>
  <c r="P1415" i="1"/>
  <c r="V1376" i="1" s="1"/>
  <c r="V1393" i="1" s="1"/>
  <c r="I1602" i="1"/>
  <c r="K1602" i="1" s="1"/>
  <c r="K3992" i="1"/>
  <c r="X3554" i="1"/>
  <c r="V712" i="55"/>
  <c r="Z292" i="55"/>
  <c r="AD292" i="55" s="1"/>
  <c r="J678" i="55"/>
  <c r="H1445" i="55"/>
  <c r="X712" i="55"/>
  <c r="J427" i="55"/>
  <c r="J292" i="55"/>
  <c r="N292" i="55"/>
  <c r="R427" i="55"/>
  <c r="Z427" i="55"/>
  <c r="AD427" i="55" s="1"/>
  <c r="F1433" i="55"/>
  <c r="P1433" i="55"/>
  <c r="L1449" i="55"/>
  <c r="T1449" i="55"/>
  <c r="F1449" i="55"/>
  <c r="L678" i="55"/>
  <c r="H382" i="55"/>
  <c r="X382" i="55"/>
  <c r="D591" i="25"/>
  <c r="L712" i="55"/>
  <c r="Z712" i="55"/>
  <c r="AD712" i="55" s="1"/>
  <c r="F712" i="55"/>
  <c r="T712" i="55"/>
  <c r="H678" i="55"/>
  <c r="V678" i="55"/>
  <c r="H292" i="55"/>
  <c r="W43" i="1"/>
  <c r="W44" i="1" s="1"/>
  <c r="V3715" i="1"/>
  <c r="X3715" i="1" s="1"/>
  <c r="V1359" i="1"/>
  <c r="I3994" i="1" s="1"/>
  <c r="K3994" i="1" s="1"/>
  <c r="K2471" i="1"/>
  <c r="K2473" i="1" s="1"/>
  <c r="C840" i="55" s="1"/>
  <c r="X1433" i="55"/>
  <c r="L1433" i="55"/>
  <c r="V1449" i="55"/>
  <c r="N1449" i="55"/>
  <c r="F678" i="55"/>
  <c r="R382" i="55"/>
  <c r="R712" i="55"/>
  <c r="P678" i="55"/>
  <c r="P382" i="55"/>
  <c r="AD1405" i="1"/>
  <c r="AB1422" i="1"/>
  <c r="AD1422" i="1" s="1"/>
  <c r="AB1386" i="1"/>
  <c r="AD1386" i="1" s="1"/>
  <c r="AD1369" i="1"/>
  <c r="D691" i="25"/>
  <c r="F691" i="25" s="1"/>
  <c r="F655" i="25"/>
  <c r="AE3559" i="1"/>
  <c r="AG3543" i="1"/>
  <c r="P1463" i="1"/>
  <c r="R1446" i="1"/>
  <c r="X1403" i="1"/>
  <c r="AB1401" i="1"/>
  <c r="P2510" i="1"/>
  <c r="M2514" i="1" s="1"/>
  <c r="R2514" i="1" s="1"/>
  <c r="X1376" i="1"/>
  <c r="D48" i="32"/>
  <c r="F48" i="32" s="1"/>
  <c r="H48" i="32" s="1"/>
  <c r="F45" i="32"/>
  <c r="H45" i="32" s="1"/>
  <c r="K4007" i="1"/>
  <c r="K36" i="25" s="1"/>
  <c r="P3467" i="1"/>
  <c r="R3467" i="1" s="1"/>
  <c r="X3543" i="1"/>
  <c r="F619" i="25"/>
  <c r="AB1389" i="1"/>
  <c r="AD1389" i="1" s="1"/>
  <c r="R3268" i="1"/>
  <c r="R1426" i="1"/>
  <c r="M2581" i="1"/>
  <c r="O2581" i="1" s="1"/>
  <c r="O2583" i="1" s="1"/>
  <c r="O2584" i="1" s="1"/>
  <c r="I4071" i="1"/>
  <c r="K4071" i="1" s="1"/>
  <c r="I3057" i="1"/>
  <c r="K3057" i="1" s="1"/>
  <c r="K868" i="1"/>
  <c r="Z2603" i="1"/>
  <c r="I3060" i="1"/>
  <c r="K3543" i="1"/>
  <c r="W36" i="1"/>
  <c r="K1895" i="1"/>
  <c r="AE2612" i="1"/>
  <c r="AB2617" i="1" s="1"/>
  <c r="AG2617" i="1" s="1"/>
  <c r="X2790" i="1"/>
  <c r="W35" i="1"/>
  <c r="AD572" i="1"/>
  <c r="I896" i="1"/>
  <c r="K896" i="1" s="1"/>
  <c r="P993" i="1"/>
  <c r="R993" i="1" s="1"/>
  <c r="P996" i="1"/>
  <c r="R996" i="1" s="1"/>
  <c r="P1050" i="1"/>
  <c r="R1050" i="1" s="1"/>
  <c r="K1062" i="1"/>
  <c r="V1375" i="1"/>
  <c r="I3210" i="1"/>
  <c r="Z2605" i="1"/>
  <c r="R2642" i="1"/>
  <c r="AE2641" i="1"/>
  <c r="AB2650" i="1" s="1"/>
  <c r="AE2646" i="1"/>
  <c r="AB2651" i="1" s="1"/>
  <c r="I3412" i="1"/>
  <c r="F3421" i="1" s="1"/>
  <c r="P3370" i="1"/>
  <c r="P2979" i="1"/>
  <c r="R2979" i="1" s="1"/>
  <c r="P1466" i="1"/>
  <c r="P3368" i="1"/>
  <c r="R3368" i="1" s="1"/>
  <c r="P3547" i="1"/>
  <c r="R3547" i="1" s="1"/>
  <c r="P1443" i="1"/>
  <c r="R1443" i="1" s="1"/>
  <c r="I1783" i="1"/>
  <c r="K1783" i="1" s="1"/>
  <c r="I1588" i="1"/>
  <c r="K1588" i="1" s="1"/>
  <c r="R1443" i="55"/>
  <c r="W37" i="1"/>
  <c r="P994" i="1"/>
  <c r="R994" i="1" s="1"/>
  <c r="V584" i="1"/>
  <c r="X584" i="1" s="1"/>
  <c r="V314" i="1"/>
  <c r="AQ66" i="1" s="1"/>
  <c r="AQ90" i="1" s="1"/>
  <c r="AQ110" i="1" s="1"/>
  <c r="P1305" i="1"/>
  <c r="R1305" i="1" s="1"/>
  <c r="V682" i="1"/>
  <c r="X682" i="1" s="1"/>
  <c r="AD34" i="55"/>
  <c r="AD1092" i="55"/>
  <c r="P601" i="27"/>
  <c r="R601" i="27" s="1"/>
  <c r="R612" i="27" s="1"/>
  <c r="I1893" i="27"/>
  <c r="K1893" i="27" s="1"/>
  <c r="K1899" i="27" s="1"/>
  <c r="I2028" i="27"/>
  <c r="K2028" i="27" s="1"/>
  <c r="K2034" i="27" s="1"/>
  <c r="I1913" i="27"/>
  <c r="K1913" i="27" s="1"/>
  <c r="P574" i="27"/>
  <c r="R574" i="27" s="1"/>
  <c r="P588" i="27"/>
  <c r="R588" i="27" s="1"/>
  <c r="I2973" i="1"/>
  <c r="K2837" i="1"/>
  <c r="P1450" i="1"/>
  <c r="R1434" i="1"/>
  <c r="P1451" i="1"/>
  <c r="R1435" i="1"/>
  <c r="M716" i="11"/>
  <c r="C1447" i="55"/>
  <c r="C1483" i="55"/>
  <c r="R1442" i="1"/>
  <c r="P1459" i="1"/>
  <c r="P9" i="27"/>
  <c r="R9" i="27" s="1"/>
  <c r="R14" i="27" s="1"/>
  <c r="P23" i="27"/>
  <c r="R23" i="27" s="1"/>
  <c r="I1254" i="27"/>
  <c r="K1254" i="27" s="1"/>
  <c r="V3575" i="1"/>
  <c r="X3559" i="1"/>
  <c r="K1007" i="11"/>
  <c r="I124" i="11"/>
  <c r="K450" i="11"/>
  <c r="K451" i="11" s="1"/>
  <c r="K444" i="11" s="1"/>
  <c r="K446" i="11" s="1"/>
  <c r="I228" i="11"/>
  <c r="K228" i="11" s="1"/>
  <c r="I4010" i="1"/>
  <c r="P1539" i="1" s="1"/>
  <c r="R1539" i="1" s="1"/>
  <c r="K2425" i="1"/>
  <c r="K2507" i="1"/>
  <c r="I63" i="1"/>
  <c r="I1226" i="1"/>
  <c r="V765" i="1"/>
  <c r="X765" i="1" s="1"/>
  <c r="V384" i="1"/>
  <c r="V415" i="1" s="1"/>
  <c r="X415" i="1" s="1"/>
  <c r="K1056" i="1"/>
  <c r="I2939" i="27"/>
  <c r="K3497" i="27"/>
  <c r="K2736" i="27"/>
  <c r="I46" i="27"/>
  <c r="K46" i="27" s="1"/>
  <c r="G447" i="25"/>
  <c r="E437" i="25" s="1"/>
  <c r="G437" i="25" s="1"/>
  <c r="V2598" i="1"/>
  <c r="S2603" i="1" s="1"/>
  <c r="X2603" i="1" s="1"/>
  <c r="K82" i="11"/>
  <c r="V3523" i="1"/>
  <c r="X3523" i="1" s="1"/>
  <c r="X3683" i="1"/>
  <c r="K3343" i="1"/>
  <c r="I3442" i="1"/>
  <c r="K3442" i="1" s="1"/>
  <c r="F23" i="25"/>
  <c r="I3036" i="27"/>
  <c r="K3036" i="27" s="1"/>
  <c r="AG43" i="1"/>
  <c r="I898" i="1"/>
  <c r="K898" i="1" s="1"/>
  <c r="K1682" i="1"/>
  <c r="C365" i="55" s="1"/>
  <c r="P365" i="55" s="1"/>
  <c r="R3266" i="1"/>
  <c r="J3855" i="1"/>
  <c r="F449" i="55"/>
  <c r="K120" i="11"/>
  <c r="D552" i="25"/>
  <c r="F552" i="25" s="1"/>
  <c r="K3060" i="1"/>
  <c r="I44" i="1"/>
  <c r="I1645" i="1"/>
  <c r="AE1065" i="1"/>
  <c r="AG1065" i="1" s="1"/>
  <c r="I2915" i="27"/>
  <c r="K2915" i="27" s="1"/>
  <c r="K3496" i="27"/>
  <c r="P25" i="27"/>
  <c r="R25" i="27" s="1"/>
  <c r="D111" i="25"/>
  <c r="C21" i="1"/>
  <c r="AF450" i="1" s="1"/>
  <c r="AF451" i="1" s="1"/>
  <c r="AF452" i="1" s="1"/>
  <c r="AF453" i="1" s="1"/>
  <c r="AF454" i="1" s="1"/>
  <c r="AF455" i="1" s="1"/>
  <c r="AF456" i="1" s="1"/>
  <c r="AF457" i="1" s="1"/>
  <c r="AF458" i="1" s="1"/>
  <c r="AF459" i="1" s="1"/>
  <c r="AF460" i="1" s="1"/>
  <c r="AF461" i="1" s="1"/>
  <c r="AF462" i="1" s="1"/>
  <c r="AF463" i="1" s="1"/>
  <c r="P2647" i="1"/>
  <c r="R2647" i="1" s="1"/>
  <c r="X2791" i="1"/>
  <c r="P3157" i="1"/>
  <c r="R3157" i="1" s="1"/>
  <c r="K835" i="11"/>
  <c r="P430" i="27"/>
  <c r="R430" i="27" s="1"/>
  <c r="U20" i="4"/>
  <c r="AR11" i="64"/>
  <c r="AR12" i="64" s="1"/>
  <c r="AR13" i="64" s="1"/>
  <c r="AS13" i="64" s="1"/>
  <c r="AG46" i="1"/>
  <c r="K74" i="11"/>
  <c r="O730" i="11"/>
  <c r="P54" i="11"/>
  <c r="R54" i="11" s="1"/>
  <c r="I106" i="11"/>
  <c r="I1082" i="11"/>
  <c r="P1494" i="1"/>
  <c r="I1093" i="1"/>
  <c r="I72" i="1"/>
  <c r="I1561" i="1"/>
  <c r="K1561" i="1" s="1"/>
  <c r="V1282" i="1"/>
  <c r="X1282" i="1" s="1"/>
  <c r="K2011" i="1"/>
  <c r="I3541" i="1"/>
  <c r="AE3541" i="1" s="1"/>
  <c r="X879" i="1"/>
  <c r="K3341" i="1"/>
  <c r="I3440" i="1"/>
  <c r="K3440" i="1" s="1"/>
  <c r="K3342" i="1"/>
  <c r="I3441" i="1"/>
  <c r="K3441" i="1" s="1"/>
  <c r="K3515" i="27"/>
  <c r="P2060" i="1"/>
  <c r="I4038" i="1"/>
  <c r="K4038" i="1" s="1"/>
  <c r="I1073" i="11"/>
  <c r="K1073" i="11" s="1"/>
  <c r="I201" i="11"/>
  <c r="K201" i="11" s="1"/>
  <c r="P3712" i="1"/>
  <c r="R3712" i="1" s="1"/>
  <c r="V3540" i="1"/>
  <c r="P1074" i="1"/>
  <c r="I271" i="1"/>
  <c r="K271" i="1" s="1"/>
  <c r="AH3106" i="1"/>
  <c r="K338" i="1"/>
  <c r="AB1367" i="1"/>
  <c r="K2572" i="1"/>
  <c r="P3529" i="1"/>
  <c r="R3529" i="1" s="1"/>
  <c r="R2078" i="1"/>
  <c r="K1020" i="1"/>
  <c r="P1073" i="1"/>
  <c r="R1073" i="1" s="1"/>
  <c r="K130" i="11"/>
  <c r="P2296" i="1"/>
  <c r="R2296" i="1" s="1"/>
  <c r="K3540" i="1"/>
  <c r="X1359" i="1"/>
  <c r="I808" i="1"/>
  <c r="V643" i="1" s="1"/>
  <c r="I3987" i="1"/>
  <c r="I2607" i="1"/>
  <c r="AE3561" i="1"/>
  <c r="P990" i="1"/>
  <c r="R990" i="1" s="1"/>
  <c r="P3396" i="1"/>
  <c r="R3396" i="1" s="1"/>
  <c r="K3539" i="1"/>
  <c r="F264" i="25"/>
  <c r="F265" i="25" s="1"/>
  <c r="K2260" i="27"/>
  <c r="R2854" i="27"/>
  <c r="K419" i="11"/>
  <c r="K420" i="11" s="1"/>
  <c r="K412" i="11" s="1"/>
  <c r="V3609" i="1"/>
  <c r="X3609" i="1" s="1"/>
  <c r="P1460" i="1"/>
  <c r="R1460" i="1" s="1"/>
  <c r="AE3540" i="1"/>
  <c r="AB1357" i="1"/>
  <c r="I27" i="1"/>
  <c r="X3570" i="1"/>
  <c r="K3353" i="27"/>
  <c r="P467" i="27"/>
  <c r="R467" i="27" s="1"/>
  <c r="Q4" i="4"/>
  <c r="P1071" i="1"/>
  <c r="R1071" i="1" s="1"/>
  <c r="K936" i="11"/>
  <c r="D589" i="25"/>
  <c r="K1306" i="1"/>
  <c r="K1972" i="1"/>
  <c r="P2010" i="1"/>
  <c r="R2010" i="1" s="1"/>
  <c r="P2160" i="1"/>
  <c r="R2160" i="1" s="1"/>
  <c r="K2151" i="1"/>
  <c r="X314" i="1"/>
  <c r="K2302" i="1"/>
  <c r="K2304" i="1" s="1"/>
  <c r="C441" i="55" s="1"/>
  <c r="R441" i="55" s="1"/>
  <c r="K2030" i="1"/>
  <c r="K227" i="1"/>
  <c r="V340" i="1"/>
  <c r="X340" i="1" s="1"/>
  <c r="AD646" i="1"/>
  <c r="AF646" i="1" s="1"/>
  <c r="P2298" i="1"/>
  <c r="R2298" i="1" s="1"/>
  <c r="AE314" i="1"/>
  <c r="AG314" i="1" s="1"/>
  <c r="C1504" i="55"/>
  <c r="X1504" i="55" s="1"/>
  <c r="K2666" i="1"/>
  <c r="K1506" i="1"/>
  <c r="K2428" i="1"/>
  <c r="AB1335" i="1"/>
  <c r="AC1335" i="1" s="1"/>
  <c r="P1974" i="1"/>
  <c r="R1974" i="1" s="1"/>
  <c r="P2673" i="1"/>
  <c r="R1402" i="1"/>
  <c r="P2031" i="1"/>
  <c r="R2031" i="1" s="1"/>
  <c r="P2027" i="1"/>
  <c r="R2027" i="1" s="1"/>
  <c r="P1862" i="1"/>
  <c r="R1862" i="1" s="1"/>
  <c r="X83" i="1"/>
  <c r="P1860" i="1"/>
  <c r="K506" i="1"/>
  <c r="I3367" i="1"/>
  <c r="K3367" i="1" s="1"/>
  <c r="V2604" i="1"/>
  <c r="Z2602" i="1" s="1"/>
  <c r="I3423" i="1"/>
  <c r="K3423" i="1" s="1"/>
  <c r="P1604" i="1"/>
  <c r="I3271" i="1"/>
  <c r="K2152" i="1"/>
  <c r="P859" i="1"/>
  <c r="R859" i="1" s="1"/>
  <c r="P2153" i="1"/>
  <c r="R2153" i="1" s="1"/>
  <c r="K2427" i="1"/>
  <c r="I3465" i="1"/>
  <c r="P3471" i="1" s="1"/>
  <c r="R3471" i="1" s="1"/>
  <c r="K198" i="1"/>
  <c r="K382" i="1"/>
  <c r="K3460" i="1"/>
  <c r="V1303" i="1"/>
  <c r="X1303" i="1" s="1"/>
  <c r="K3172" i="1"/>
  <c r="V685" i="1"/>
  <c r="P1419" i="1"/>
  <c r="P1436" i="1" s="1"/>
  <c r="R1436" i="1" s="1"/>
  <c r="P235" i="1"/>
  <c r="R235" i="1" s="1"/>
  <c r="K1995" i="1"/>
  <c r="K1252" i="1"/>
  <c r="V886" i="1"/>
  <c r="V902" i="1" s="1"/>
  <c r="X902" i="1" s="1"/>
  <c r="AB1361" i="1"/>
  <c r="AD1361" i="1" s="1"/>
  <c r="X1363" i="1"/>
  <c r="X382" i="1"/>
  <c r="V413" i="1"/>
  <c r="X413" i="1" s="1"/>
  <c r="AE391" i="1"/>
  <c r="AG391" i="1" s="1"/>
  <c r="K1615" i="1"/>
  <c r="P1616" i="1"/>
  <c r="R1616" i="1" s="1"/>
  <c r="X383" i="1"/>
  <c r="K2636" i="1"/>
  <c r="K383" i="1"/>
  <c r="I3827" i="1"/>
  <c r="K3827" i="1" s="1"/>
  <c r="K1603" i="1"/>
  <c r="F49" i="25"/>
  <c r="P3543" i="1"/>
  <c r="R3543" i="1" s="1"/>
  <c r="K812" i="1"/>
  <c r="P3465" i="1"/>
  <c r="R3465" i="1" s="1"/>
  <c r="P1970" i="1"/>
  <c r="R1970" i="1" s="1"/>
  <c r="I203" i="11"/>
  <c r="K203" i="11" s="1"/>
  <c r="K80" i="11"/>
  <c r="I495" i="27"/>
  <c r="K495" i="27" s="1"/>
  <c r="K503" i="27" s="1"/>
  <c r="K505" i="27" s="1"/>
  <c r="I1235" i="27"/>
  <c r="K1235" i="27" s="1"/>
  <c r="K1242" i="27" s="1"/>
  <c r="K1244" i="27" s="1"/>
  <c r="R1482" i="1"/>
  <c r="V1443" i="1"/>
  <c r="X1450" i="1"/>
  <c r="AB1448" i="1"/>
  <c r="AD1448" i="1" s="1"/>
  <c r="V1436" i="1"/>
  <c r="R1475" i="1"/>
  <c r="L1447" i="55"/>
  <c r="V1447" i="55"/>
  <c r="C729" i="55"/>
  <c r="P1447" i="55"/>
  <c r="F1447" i="55"/>
  <c r="N1447" i="55"/>
  <c r="X1447" i="55"/>
  <c r="R1447" i="55"/>
  <c r="I899" i="11"/>
  <c r="K792" i="11"/>
  <c r="P793" i="11"/>
  <c r="AB1418" i="1"/>
  <c r="AD1418" i="1" s="1"/>
  <c r="AD1401" i="1"/>
  <c r="K901" i="11"/>
  <c r="I917" i="11"/>
  <c r="K917" i="11" s="1"/>
  <c r="I244" i="11"/>
  <c r="I1109" i="11"/>
  <c r="K912" i="27"/>
  <c r="I2556" i="27"/>
  <c r="V1421" i="1"/>
  <c r="X1421" i="1" s="1"/>
  <c r="P1491" i="1"/>
  <c r="K1645" i="1"/>
  <c r="I3640" i="1"/>
  <c r="K3640" i="1" s="1"/>
  <c r="K2261" i="27"/>
  <c r="I2663" i="27"/>
  <c r="K2663" i="27" s="1"/>
  <c r="I142" i="11"/>
  <c r="I1083" i="11"/>
  <c r="K121" i="11"/>
  <c r="D624" i="25"/>
  <c r="F589" i="25"/>
  <c r="V3520" i="1"/>
  <c r="X3520" i="1" s="1"/>
  <c r="X3540" i="1"/>
  <c r="V3556" i="1"/>
  <c r="X1402" i="1"/>
  <c r="AB1400" i="1"/>
  <c r="V1284" i="1"/>
  <c r="X1284" i="1" s="1"/>
  <c r="K1255" i="1"/>
  <c r="V1419" i="1"/>
  <c r="X1419" i="1" s="1"/>
  <c r="V768" i="1"/>
  <c r="X768" i="1" s="1"/>
  <c r="AE369" i="1"/>
  <c r="AG369" i="1" s="1"/>
  <c r="X3138" i="1"/>
  <c r="P1144" i="1"/>
  <c r="P1175" i="1" s="1"/>
  <c r="R1175" i="1" s="1"/>
  <c r="K808" i="1"/>
  <c r="K3991" i="1"/>
  <c r="V3541" i="1"/>
  <c r="P3545" i="1"/>
  <c r="R3545" i="1" s="1"/>
  <c r="K3541" i="1"/>
  <c r="I3947" i="1"/>
  <c r="I3963" i="1" s="1"/>
  <c r="I3980" i="1" s="1"/>
  <c r="K3980" i="1" s="1"/>
  <c r="K3929" i="1"/>
  <c r="X3161" i="1"/>
  <c r="D550" i="25"/>
  <c r="K2977" i="1"/>
  <c r="P2984" i="1"/>
  <c r="R2984" i="1" s="1"/>
  <c r="I3062" i="1"/>
  <c r="P1220" i="1"/>
  <c r="K1225" i="1"/>
  <c r="I3643" i="1"/>
  <c r="K3643" i="1" s="1"/>
  <c r="K1648" i="1"/>
  <c r="P1176" i="1"/>
  <c r="R1176" i="1" s="1"/>
  <c r="R1145" i="1"/>
  <c r="K1973" i="1"/>
  <c r="P1973" i="1"/>
  <c r="R1973" i="1" s="1"/>
  <c r="J695" i="55"/>
  <c r="F695" i="55"/>
  <c r="I3731" i="27"/>
  <c r="K3731" i="27" s="1"/>
  <c r="K3624" i="27"/>
  <c r="P3504" i="27"/>
  <c r="R3504" i="27" s="1"/>
  <c r="I3571" i="27"/>
  <c r="K3571" i="27" s="1"/>
  <c r="I3588" i="27"/>
  <c r="K3588" i="27" s="1"/>
  <c r="I3809" i="27"/>
  <c r="K3809" i="27" s="1"/>
  <c r="K3874" i="27" s="1"/>
  <c r="I3006" i="27"/>
  <c r="K3006" i="27" s="1"/>
  <c r="K2855" i="27"/>
  <c r="I4018" i="1"/>
  <c r="I4006" i="1"/>
  <c r="K4006" i="1" s="1"/>
  <c r="V1388" i="1"/>
  <c r="X1371" i="1"/>
  <c r="X3545" i="1"/>
  <c r="V3525" i="1"/>
  <c r="X3525" i="1" s="1"/>
  <c r="P3366" i="1"/>
  <c r="R3366" i="1" s="1"/>
  <c r="R3297" i="1"/>
  <c r="P3400" i="1"/>
  <c r="R3400" i="1" s="1"/>
  <c r="K2976" i="1"/>
  <c r="P2983" i="1"/>
  <c r="R2983" i="1" s="1"/>
  <c r="I3747" i="1"/>
  <c r="R2433" i="1"/>
  <c r="K2681" i="1"/>
  <c r="I2682" i="1"/>
  <c r="K329" i="11"/>
  <c r="K330" i="11" s="1"/>
  <c r="AC12" i="27"/>
  <c r="C71" i="27" s="1"/>
  <c r="K4010" i="1"/>
  <c r="D48" i="50"/>
  <c r="D111" i="50" s="1"/>
  <c r="F111" i="50" s="1"/>
  <c r="R1458" i="1"/>
  <c r="I4022" i="1"/>
  <c r="I3988" i="1"/>
  <c r="K2426" i="1"/>
  <c r="I22" i="11"/>
  <c r="I2147" i="1"/>
  <c r="I1576" i="1"/>
  <c r="K1576" i="1" s="1"/>
  <c r="I1589" i="1"/>
  <c r="K1589" i="1" s="1"/>
  <c r="I2127" i="1"/>
  <c r="I1284" i="1"/>
  <c r="K1284" i="1" s="1"/>
  <c r="I504" i="1"/>
  <c r="I9" i="1"/>
  <c r="D9" i="77" s="1"/>
  <c r="F9" i="77" s="1"/>
  <c r="I53" i="1"/>
  <c r="I2696" i="1"/>
  <c r="K2696" i="1" s="1"/>
  <c r="I2961" i="27"/>
  <c r="I2972" i="27"/>
  <c r="K2972" i="27" s="1"/>
  <c r="K2951" i="27"/>
  <c r="I2555" i="27"/>
  <c r="I2586" i="27" s="1"/>
  <c r="K2586" i="27" s="1"/>
  <c r="K3591" i="27"/>
  <c r="K3592" i="27" s="1"/>
  <c r="K3582" i="27" s="1"/>
  <c r="K437" i="11"/>
  <c r="K438" i="11" s="1"/>
  <c r="K430" i="11" s="1"/>
  <c r="V736" i="1"/>
  <c r="X736" i="1" s="1"/>
  <c r="K3987" i="1"/>
  <c r="I3061" i="1"/>
  <c r="P1432" i="1"/>
  <c r="R1415" i="1"/>
  <c r="I3076" i="1"/>
  <c r="K3076" i="1" s="1"/>
  <c r="P3064" i="1"/>
  <c r="R3064" i="1" s="1"/>
  <c r="I3056" i="1"/>
  <c r="K3181" i="1"/>
  <c r="K3168" i="1"/>
  <c r="K2145" i="1"/>
  <c r="P1335" i="1"/>
  <c r="R1335" i="1" s="1"/>
  <c r="V805" i="1"/>
  <c r="I1782" i="1"/>
  <c r="K1782" i="1" s="1"/>
  <c r="V884" i="1"/>
  <c r="X1370" i="1"/>
  <c r="I3323" i="1"/>
  <c r="R3263" i="1"/>
  <c r="X3135" i="1"/>
  <c r="V3160" i="1"/>
  <c r="V1395" i="1"/>
  <c r="X1378" i="1"/>
  <c r="AQ3105" i="1"/>
  <c r="AS3105" i="1" s="1"/>
  <c r="AS3109" i="1" s="1"/>
  <c r="AH3105" i="1"/>
  <c r="AH3109" i="1" s="1"/>
  <c r="K1165" i="1"/>
  <c r="K1167" i="1" s="1"/>
  <c r="I1136" i="1" s="1"/>
  <c r="K228" i="1"/>
  <c r="P234" i="1"/>
  <c r="R234" i="1" s="1"/>
  <c r="X3672" i="1"/>
  <c r="AE3666" i="1"/>
  <c r="AG3666" i="1" s="1"/>
  <c r="I3308" i="1"/>
  <c r="K3308" i="1" s="1"/>
  <c r="V868" i="1"/>
  <c r="X868" i="1" s="1"/>
  <c r="X647" i="1"/>
  <c r="AD647" i="1"/>
  <c r="AF647" i="1" s="1"/>
  <c r="P2436" i="1"/>
  <c r="R2436" i="1" s="1"/>
  <c r="K2429" i="1"/>
  <c r="V680" i="1"/>
  <c r="V766" i="1" s="1"/>
  <c r="X766" i="1" s="1"/>
  <c r="X710" i="1"/>
  <c r="Z710" i="1" s="1"/>
  <c r="P10" i="27"/>
  <c r="R10" i="27" s="1"/>
  <c r="I1684" i="27"/>
  <c r="K1684" i="27" s="1"/>
  <c r="D667" i="64"/>
  <c r="F667" i="64" s="1"/>
  <c r="F270" i="32"/>
  <c r="D37" i="25"/>
  <c r="F37" i="25" s="1"/>
  <c r="F24" i="25"/>
  <c r="I3700" i="27"/>
  <c r="I3709" i="27" s="1"/>
  <c r="K3709" i="27" s="1"/>
  <c r="K3712" i="27" s="1"/>
  <c r="K3829" i="27"/>
  <c r="P3505" i="27"/>
  <c r="R3505" i="27" s="1"/>
  <c r="K3505" i="27"/>
  <c r="K2371" i="27"/>
  <c r="I2388" i="27"/>
  <c r="K2388" i="27" s="1"/>
  <c r="K1152" i="1"/>
  <c r="K1154" i="1" s="1"/>
  <c r="C1456" i="55" s="1"/>
  <c r="K866" i="1"/>
  <c r="I3927" i="1"/>
  <c r="V866" i="1"/>
  <c r="X866" i="1" s="1"/>
  <c r="K315" i="1"/>
  <c r="V315" i="1"/>
  <c r="I2971" i="1"/>
  <c r="K2835" i="1"/>
  <c r="K3102" i="1"/>
  <c r="P2076" i="1"/>
  <c r="X3671" i="1"/>
  <c r="AE3665" i="1"/>
  <c r="AG3665" i="1" s="1"/>
  <c r="P3192" i="1"/>
  <c r="P3261" i="1" s="1"/>
  <c r="I2817" i="1"/>
  <c r="P2824" i="1" s="1"/>
  <c r="R2824" i="1" s="1"/>
  <c r="I3660" i="1"/>
  <c r="K3660" i="1" s="1"/>
  <c r="R431" i="1"/>
  <c r="W11" i="64"/>
  <c r="W13" i="64" s="1"/>
  <c r="D668" i="64"/>
  <c r="F668" i="64" s="1"/>
  <c r="F591" i="64"/>
  <c r="I3266" i="27"/>
  <c r="K3248" i="27"/>
  <c r="I3029" i="27"/>
  <c r="K3029" i="27" s="1"/>
  <c r="I2932" i="27"/>
  <c r="J772" i="55"/>
  <c r="F772" i="55"/>
  <c r="L772" i="55"/>
  <c r="Z772" i="55"/>
  <c r="AD772" i="55" s="1"/>
  <c r="P772" i="55"/>
  <c r="V681" i="1"/>
  <c r="D47" i="50" s="1"/>
  <c r="D47" i="32"/>
  <c r="F47" i="32" s="1"/>
  <c r="H47" i="32" s="1"/>
  <c r="I1287" i="1"/>
  <c r="K1287" i="1" s="1"/>
  <c r="K1273" i="1"/>
  <c r="I3642" i="1"/>
  <c r="K3642" i="1" s="1"/>
  <c r="K1647" i="1"/>
  <c r="I2719" i="1"/>
  <c r="K2719" i="1" s="1"/>
  <c r="K2713" i="1"/>
  <c r="K2715" i="1" s="1"/>
  <c r="K2716" i="1" s="1"/>
  <c r="C670" i="55" s="1"/>
  <c r="I3464" i="1"/>
  <c r="K3459" i="1"/>
  <c r="AE3539" i="1"/>
  <c r="V3539" i="1"/>
  <c r="P1633" i="1"/>
  <c r="R1633" i="1" s="1"/>
  <c r="K1631" i="1"/>
  <c r="K3121" i="1"/>
  <c r="K3123" i="1" s="1"/>
  <c r="P3121" i="1"/>
  <c r="R3121" i="1" s="1"/>
  <c r="R3123" i="1" s="1"/>
  <c r="T3123" i="1" s="1"/>
  <c r="F36" i="25"/>
  <c r="D59" i="25"/>
  <c r="P13" i="64"/>
  <c r="K2959" i="27"/>
  <c r="I3912" i="27"/>
  <c r="K3912" i="27" s="1"/>
  <c r="P1445" i="55"/>
  <c r="R1445" i="55"/>
  <c r="L1445" i="55"/>
  <c r="X1445" i="55"/>
  <c r="T1445" i="55"/>
  <c r="I2986" i="27"/>
  <c r="K2986" i="27" s="1"/>
  <c r="I3909" i="27"/>
  <c r="K3909" i="27" s="1"/>
  <c r="I3274" i="27"/>
  <c r="K3274" i="27" s="1"/>
  <c r="K3259" i="27"/>
  <c r="I1845" i="27"/>
  <c r="K1845" i="27" s="1"/>
  <c r="K1017" i="27"/>
  <c r="I2528" i="27"/>
  <c r="K2528" i="27" s="1"/>
  <c r="I1519" i="27"/>
  <c r="K1519" i="27" s="1"/>
  <c r="I1506" i="27"/>
  <c r="K1506" i="27" s="1"/>
  <c r="K3101" i="27"/>
  <c r="P3494" i="27"/>
  <c r="R3494" i="27" s="1"/>
  <c r="P3074" i="27"/>
  <c r="R3074" i="27" s="1"/>
  <c r="K2560" i="27"/>
  <c r="I2591" i="27"/>
  <c r="K2591" i="27" s="1"/>
  <c r="K2509" i="27"/>
  <c r="K2510" i="27" s="1"/>
  <c r="I2499" i="27" s="1"/>
  <c r="K2499" i="27" s="1"/>
  <c r="I44" i="27"/>
  <c r="K44" i="27" s="1"/>
  <c r="K49" i="27" s="1"/>
  <c r="I1236" i="27"/>
  <c r="K1236" i="27" s="1"/>
  <c r="I1492" i="27"/>
  <c r="K1492" i="27" s="1"/>
  <c r="K1498" i="27" s="1"/>
  <c r="P431" i="27"/>
  <c r="R431" i="27" s="1"/>
  <c r="I474" i="27"/>
  <c r="K474" i="27" s="1"/>
  <c r="F620" i="25"/>
  <c r="G505" i="25"/>
  <c r="E190" i="25"/>
  <c r="H1475" i="55"/>
  <c r="N1486" i="55"/>
  <c r="H843" i="55"/>
  <c r="V1487" i="55"/>
  <c r="I3503" i="27"/>
  <c r="P2853" i="27"/>
  <c r="R1475" i="55"/>
  <c r="R2847" i="27"/>
  <c r="L1478" i="55"/>
  <c r="I27" i="27"/>
  <c r="K27" i="27" s="1"/>
  <c r="K32" i="27" s="1"/>
  <c r="I3616" i="27"/>
  <c r="I3115" i="27"/>
  <c r="I2595" i="27"/>
  <c r="K2595" i="27" s="1"/>
  <c r="I2590" i="27"/>
  <c r="K2590" i="27" s="1"/>
  <c r="K2559" i="27"/>
  <c r="I2529" i="27"/>
  <c r="K2529" i="27" s="1"/>
  <c r="I1740" i="27"/>
  <c r="K1740" i="27" s="1"/>
  <c r="I1520" i="27"/>
  <c r="K1520" i="27" s="1"/>
  <c r="K1524" i="27" s="1"/>
  <c r="K1526" i="27" s="1"/>
  <c r="I592" i="27"/>
  <c r="K592" i="27" s="1"/>
  <c r="I535" i="27"/>
  <c r="K535" i="27" s="1"/>
  <c r="P468" i="27"/>
  <c r="R468" i="27" s="1"/>
  <c r="I83" i="27"/>
  <c r="I578" i="27"/>
  <c r="K578" i="27" s="1"/>
  <c r="I1757" i="27"/>
  <c r="K1757" i="27" s="1"/>
  <c r="I1134" i="27"/>
  <c r="K1134" i="27" s="1"/>
  <c r="I1702" i="27"/>
  <c r="K1702" i="27" s="1"/>
  <c r="I1562" i="27"/>
  <c r="K1562" i="27" s="1"/>
  <c r="I1894" i="27"/>
  <c r="K1894" i="27" s="1"/>
  <c r="I1915" i="27"/>
  <c r="K1915" i="27" s="1"/>
  <c r="I1931" i="27"/>
  <c r="K1931" i="27" s="1"/>
  <c r="I2000" i="27"/>
  <c r="K2000" i="27" s="1"/>
  <c r="I2605" i="27"/>
  <c r="K2605" i="27" s="1"/>
  <c r="I1116" i="27"/>
  <c r="K1116" i="27" s="1"/>
  <c r="I1466" i="27"/>
  <c r="K1466" i="27" s="1"/>
  <c r="P83" i="27"/>
  <c r="R83" i="27" s="1"/>
  <c r="P68" i="27"/>
  <c r="R68" i="27" s="1"/>
  <c r="P349" i="27"/>
  <c r="R349" i="27" s="1"/>
  <c r="P363" i="27"/>
  <c r="R363" i="27" s="1"/>
  <c r="P497" i="27"/>
  <c r="R497" i="27" s="1"/>
  <c r="I840" i="27"/>
  <c r="K840" i="27" s="1"/>
  <c r="K749" i="1"/>
  <c r="K751" i="1" s="1"/>
  <c r="I757" i="1" s="1"/>
  <c r="K757" i="1" s="1"/>
  <c r="I777" i="1" s="1"/>
  <c r="K3575" i="1"/>
  <c r="K3576" i="1" s="1"/>
  <c r="I3577" i="1" s="1"/>
  <c r="K730" i="1"/>
  <c r="K732" i="1" s="1"/>
  <c r="K801" i="1" s="1"/>
  <c r="X1473" i="55"/>
  <c r="Z1486" i="55"/>
  <c r="AD1486" i="55" s="1"/>
  <c r="L1487" i="55"/>
  <c r="P2870" i="27"/>
  <c r="R2870" i="27" s="1"/>
  <c r="R2875" i="27" s="1"/>
  <c r="R2877" i="27" s="1"/>
  <c r="I9" i="27"/>
  <c r="K9" i="27" s="1"/>
  <c r="K2561" i="27"/>
  <c r="R3627" i="27"/>
  <c r="R3628" i="27" s="1"/>
  <c r="K2935" i="27"/>
  <c r="I2070" i="27"/>
  <c r="K2070" i="27" s="1"/>
  <c r="K2079" i="27" s="1"/>
  <c r="K2081" i="27" s="1"/>
  <c r="I2050" i="27"/>
  <c r="K2050" i="27" s="1"/>
  <c r="K2059" i="27" s="1"/>
  <c r="K2061" i="27" s="1"/>
  <c r="I1703" i="27"/>
  <c r="K1703" i="27" s="1"/>
  <c r="I1576" i="27"/>
  <c r="K1576" i="27" s="1"/>
  <c r="I1546" i="27"/>
  <c r="K1546" i="27" s="1"/>
  <c r="I1176" i="27"/>
  <c r="K1176" i="27" s="1"/>
  <c r="K1013" i="27"/>
  <c r="I496" i="27"/>
  <c r="K496" i="27" s="1"/>
  <c r="I175" i="27"/>
  <c r="K175" i="27" s="1"/>
  <c r="I72" i="27"/>
  <c r="K72" i="27" s="1"/>
  <c r="K77" i="27" s="1"/>
  <c r="I949" i="27"/>
  <c r="K949" i="27" s="1"/>
  <c r="P691" i="27"/>
  <c r="R691" i="27" s="1"/>
  <c r="R698" i="27" s="1"/>
  <c r="R700" i="27" s="1"/>
  <c r="I2429" i="27"/>
  <c r="K2429" i="27" s="1"/>
  <c r="I2373" i="27"/>
  <c r="K2373" i="27" s="1"/>
  <c r="P764" i="27"/>
  <c r="R764" i="27" s="1"/>
  <c r="P855" i="27"/>
  <c r="R855" i="27" s="1"/>
  <c r="I312" i="27"/>
  <c r="K312" i="27" s="1"/>
  <c r="I336" i="27"/>
  <c r="K336" i="27" s="1"/>
  <c r="I459" i="27"/>
  <c r="K459" i="27" s="1"/>
  <c r="I480" i="27"/>
  <c r="K480" i="27" s="1"/>
  <c r="I1776" i="27"/>
  <c r="K1776" i="27" s="1"/>
  <c r="K1783" i="27" s="1"/>
  <c r="K1785" i="27" s="1"/>
  <c r="I1819" i="27" s="1"/>
  <c r="K1819" i="27" s="1"/>
  <c r="I1867" i="27"/>
  <c r="K1867" i="27" s="1"/>
  <c r="I2053" i="27"/>
  <c r="K2053" i="27" s="1"/>
  <c r="K2057" i="27" s="1"/>
  <c r="X12879" i="55"/>
  <c r="X12963" i="55"/>
  <c r="X13072" i="55"/>
  <c r="X13440" i="55"/>
  <c r="X13995" i="55"/>
  <c r="Z10731" i="55"/>
  <c r="X10731" i="55"/>
  <c r="Z10679" i="55"/>
  <c r="X10679" i="55"/>
  <c r="Z10535" i="55"/>
  <c r="X10535" i="55"/>
  <c r="G99" i="50"/>
  <c r="J3742" i="27"/>
  <c r="K3742" i="27" s="1"/>
  <c r="K3760" i="27" s="1"/>
  <c r="E677" i="25"/>
  <c r="A690" i="25" s="1"/>
  <c r="E534" i="25"/>
  <c r="A546" i="25" s="1"/>
  <c r="X12947" i="55"/>
  <c r="X13839" i="55"/>
  <c r="AF24" i="64"/>
  <c r="AF18" i="64" s="1"/>
  <c r="E5" i="4"/>
  <c r="E6" i="4" s="1"/>
  <c r="H4" i="4"/>
  <c r="H5" i="4" s="1"/>
  <c r="H6" i="4" s="1"/>
  <c r="R1393" i="1"/>
  <c r="P2858" i="1"/>
  <c r="R2858" i="1" s="1"/>
  <c r="R3265" i="1"/>
  <c r="I3745" i="1"/>
  <c r="K3745" i="1" s="1"/>
  <c r="I167" i="11"/>
  <c r="K167" i="11" s="1"/>
  <c r="I172" i="11"/>
  <c r="K172" i="11" s="1"/>
  <c r="I174" i="11"/>
  <c r="K174" i="11" s="1"/>
  <c r="K1059" i="1"/>
  <c r="I2314" i="1"/>
  <c r="K2314" i="1" s="1"/>
  <c r="K2318" i="1" s="1"/>
  <c r="R3199" i="1"/>
  <c r="I102" i="11"/>
  <c r="K270" i="11"/>
  <c r="K665" i="11"/>
  <c r="X10511" i="55"/>
  <c r="AD1629" i="55"/>
  <c r="AD1625" i="55"/>
  <c r="AD1613" i="55"/>
  <c r="AD1609" i="55"/>
  <c r="AD1605" i="55"/>
  <c r="AD1593" i="55"/>
  <c r="AD1589" i="55"/>
  <c r="AD1585" i="55"/>
  <c r="AD1581" i="55"/>
  <c r="AD1577" i="55"/>
  <c r="AD1573" i="55"/>
  <c r="AD1569" i="55"/>
  <c r="AD1565" i="55"/>
  <c r="AD1561" i="55"/>
  <c r="AD1557" i="55"/>
  <c r="AD1553" i="55"/>
  <c r="D282" i="64"/>
  <c r="F282" i="64" s="1"/>
  <c r="F417" i="64"/>
  <c r="AK46" i="1"/>
  <c r="X36" i="1"/>
  <c r="X37" i="1" s="1"/>
  <c r="P1052" i="1"/>
  <c r="R1052" i="1" s="1"/>
  <c r="AE1194" i="1"/>
  <c r="P2051" i="1"/>
  <c r="M2074" i="1" s="1"/>
  <c r="P2299" i="1"/>
  <c r="R2299" i="1" s="1"/>
  <c r="X2788" i="1"/>
  <c r="I4068" i="1"/>
  <c r="K4068" i="1" s="1"/>
  <c r="I3979" i="1"/>
  <c r="K3979" i="1" s="1"/>
  <c r="P19" i="11"/>
  <c r="P55" i="11"/>
  <c r="R55" i="11" s="1"/>
  <c r="K76" i="11"/>
  <c r="K169" i="11"/>
  <c r="P296" i="11"/>
  <c r="R296" i="11" s="1"/>
  <c r="S410" i="11"/>
  <c r="K428" i="11"/>
  <c r="I831" i="11"/>
  <c r="I704" i="11"/>
  <c r="K704" i="11" s="1"/>
  <c r="E25" i="50"/>
  <c r="E89" i="50" s="1"/>
  <c r="E24" i="50"/>
  <c r="E88" i="50" s="1"/>
  <c r="E148" i="50" s="1"/>
  <c r="C36" i="1"/>
  <c r="K134" i="1" s="1"/>
  <c r="C24" i="55" s="1"/>
  <c r="P3227" i="1"/>
  <c r="I3212" i="1"/>
  <c r="I3198" i="1"/>
  <c r="D519" i="77" s="1"/>
  <c r="F519" i="77" s="1"/>
  <c r="C461" i="1"/>
  <c r="AJ46" i="1"/>
  <c r="C24" i="1" s="1"/>
  <c r="C23" i="1"/>
  <c r="V901" i="1"/>
  <c r="X901" i="1" s="1"/>
  <c r="P991" i="1"/>
  <c r="R991" i="1" s="1"/>
  <c r="P995" i="1"/>
  <c r="R995" i="1" s="1"/>
  <c r="AE1068" i="1"/>
  <c r="AG1068" i="1" s="1"/>
  <c r="AB1359" i="1"/>
  <c r="AB1360" i="1"/>
  <c r="P1431" i="1"/>
  <c r="P2065" i="1"/>
  <c r="M2077" i="1" s="1"/>
  <c r="R2077" i="1" s="1"/>
  <c r="R2079" i="1"/>
  <c r="AE2622" i="1"/>
  <c r="AG2622" i="1" s="1"/>
  <c r="X2787" i="1"/>
  <c r="U3150" i="1"/>
  <c r="R3264" i="1"/>
  <c r="P3333" i="1"/>
  <c r="R3333" i="1" s="1"/>
  <c r="J4052" i="1"/>
  <c r="F4064" i="1" s="1"/>
  <c r="P27" i="11"/>
  <c r="R27" i="11" s="1"/>
  <c r="I988" i="11"/>
  <c r="P48" i="11"/>
  <c r="R48" i="11" s="1"/>
  <c r="K339" i="11"/>
  <c r="I576" i="11"/>
  <c r="L731" i="11"/>
  <c r="R795" i="11"/>
  <c r="P820" i="11"/>
  <c r="R820" i="11" s="1"/>
  <c r="K226" i="11"/>
  <c r="I1070" i="11"/>
  <c r="K1070" i="11" s="1"/>
  <c r="I916" i="11"/>
  <c r="K916" i="11" s="1"/>
  <c r="K899" i="11"/>
  <c r="K902" i="11" s="1"/>
  <c r="K895" i="11" s="1"/>
  <c r="K896" i="11" s="1"/>
  <c r="F624" i="25"/>
  <c r="D660" i="25"/>
  <c r="K467" i="11"/>
  <c r="I492" i="11"/>
  <c r="K492" i="11" s="1"/>
  <c r="K493" i="11" s="1"/>
  <c r="K487" i="11" s="1"/>
  <c r="K488" i="11" s="1"/>
  <c r="K508" i="11"/>
  <c r="K509" i="11" s="1"/>
  <c r="I518" i="27"/>
  <c r="K518" i="27" s="1"/>
  <c r="K523" i="27" s="1"/>
  <c r="K525" i="27" s="1"/>
  <c r="I527" i="27" s="1"/>
  <c r="K527" i="27" s="1"/>
  <c r="I528" i="27" s="1"/>
  <c r="K528" i="27" s="1"/>
  <c r="I529" i="27" s="1"/>
  <c r="K529" i="27" s="1"/>
  <c r="I530" i="27" s="1"/>
  <c r="K530" i="27" s="1"/>
  <c r="I531" i="27" s="1"/>
  <c r="K531" i="27" s="1"/>
  <c r="I534" i="27"/>
  <c r="K534" i="27" s="1"/>
  <c r="K539" i="27" s="1"/>
  <c r="K541" i="27" s="1"/>
  <c r="I543" i="27" s="1"/>
  <c r="K543" i="27" s="1"/>
  <c r="I544" i="27" s="1"/>
  <c r="K544" i="27" s="1"/>
  <c r="I545" i="27" s="1"/>
  <c r="K545" i="27" s="1"/>
  <c r="I546" i="27" s="1"/>
  <c r="K546" i="27" s="1"/>
  <c r="I547" i="27" s="1"/>
  <c r="K547" i="27" s="1"/>
  <c r="K509" i="27"/>
  <c r="K511" i="27" s="1"/>
  <c r="K512" i="27" s="1"/>
  <c r="K513" i="27" s="1"/>
  <c r="K514" i="27" s="1"/>
  <c r="K957" i="27"/>
  <c r="K959" i="27" s="1"/>
  <c r="K794" i="11"/>
  <c r="I4025" i="1"/>
  <c r="R1144" i="1"/>
  <c r="G97" i="32"/>
  <c r="G99" i="32" s="1"/>
  <c r="E157" i="32"/>
  <c r="G157" i="32" s="1"/>
  <c r="G159" i="32" s="1"/>
  <c r="A26" i="32"/>
  <c r="F26" i="32" s="1"/>
  <c r="F25" i="32"/>
  <c r="L446" i="11"/>
  <c r="K2277" i="1"/>
  <c r="M881" i="11"/>
  <c r="K2285" i="1"/>
  <c r="C440" i="55" s="1"/>
  <c r="J440" i="55" s="1"/>
  <c r="P605" i="27"/>
  <c r="R605" i="27" s="1"/>
  <c r="Z37" i="27"/>
  <c r="AC37" i="27" s="1"/>
  <c r="I241" i="27" s="1"/>
  <c r="K241" i="27" s="1"/>
  <c r="K246" i="27" s="1"/>
  <c r="K248" i="27" s="1"/>
  <c r="K2555" i="27"/>
  <c r="I1575" i="27"/>
  <c r="K1575" i="27" s="1"/>
  <c r="K1582" i="27" s="1"/>
  <c r="K1584" i="27" s="1"/>
  <c r="I225" i="11"/>
  <c r="K225" i="11" s="1"/>
  <c r="I853" i="11"/>
  <c r="I466" i="11"/>
  <c r="K466" i="11" s="1"/>
  <c r="K83" i="11"/>
  <c r="I242" i="11"/>
  <c r="K2554" i="27"/>
  <c r="K918" i="11"/>
  <c r="K919" i="11" s="1"/>
  <c r="K912" i="11" s="1"/>
  <c r="I127" i="11"/>
  <c r="I258" i="11"/>
  <c r="K258" i="11" s="1"/>
  <c r="Z14" i="27"/>
  <c r="I39" i="25"/>
  <c r="R1489" i="1"/>
  <c r="P1535" i="1"/>
  <c r="R1535" i="1" s="1"/>
  <c r="P3618" i="27"/>
  <c r="R3618" i="27"/>
  <c r="V3602" i="1"/>
  <c r="X3602" i="1" s="1"/>
  <c r="V803" i="1"/>
  <c r="AE340" i="1"/>
  <c r="AG340" i="1" s="1"/>
  <c r="P3402" i="1"/>
  <c r="R3402" i="1" s="1"/>
  <c r="P619" i="27"/>
  <c r="R619" i="27" s="1"/>
  <c r="G833" i="64"/>
  <c r="E888" i="64"/>
  <c r="G888" i="64" s="1"/>
  <c r="F90" i="32"/>
  <c r="C35" i="27"/>
  <c r="P212" i="27"/>
  <c r="R212" i="27" s="1"/>
  <c r="R220" i="27" s="1"/>
  <c r="R223" i="27" s="1"/>
  <c r="I1087" i="27"/>
  <c r="I196" i="27"/>
  <c r="K196" i="27" s="1"/>
  <c r="P67" i="27"/>
  <c r="R67" i="27" s="1"/>
  <c r="I313" i="27"/>
  <c r="K313" i="27" s="1"/>
  <c r="I337" i="27"/>
  <c r="K337" i="27" s="1"/>
  <c r="I774" i="27"/>
  <c r="K774" i="27" s="1"/>
  <c r="P82" i="27"/>
  <c r="R82" i="27" s="1"/>
  <c r="I272" i="27"/>
  <c r="K272" i="27" s="1"/>
  <c r="I357" i="27"/>
  <c r="K357" i="27" s="1"/>
  <c r="I446" i="27"/>
  <c r="K446" i="27" s="1"/>
  <c r="I297" i="27"/>
  <c r="K297" i="27" s="1"/>
  <c r="P81" i="27"/>
  <c r="R81" i="27" s="1"/>
  <c r="I356" i="27"/>
  <c r="K356" i="27" s="1"/>
  <c r="P362" i="27"/>
  <c r="R362" i="27" s="1"/>
  <c r="I445" i="27"/>
  <c r="K445" i="27" s="1"/>
  <c r="P496" i="27"/>
  <c r="R496" i="27" s="1"/>
  <c r="P514" i="27"/>
  <c r="R514" i="27" s="1"/>
  <c r="I560" i="27"/>
  <c r="K560" i="27" s="1"/>
  <c r="P348" i="27"/>
  <c r="R348" i="27" s="1"/>
  <c r="I411" i="27"/>
  <c r="K411" i="27" s="1"/>
  <c r="I426" i="27"/>
  <c r="K426" i="27" s="1"/>
  <c r="P534" i="27"/>
  <c r="R534" i="27" s="1"/>
  <c r="G329" i="25"/>
  <c r="G330" i="25" s="1"/>
  <c r="G331" i="25" s="1"/>
  <c r="F138" i="25"/>
  <c r="D161" i="25"/>
  <c r="F161" i="25" s="1"/>
  <c r="D304" i="25"/>
  <c r="F304" i="25" s="1"/>
  <c r="I3038" i="27"/>
  <c r="K3038" i="27" s="1"/>
  <c r="K3924" i="27"/>
  <c r="I3938" i="27" s="1"/>
  <c r="K3938" i="27" s="1"/>
  <c r="G35" i="50"/>
  <c r="E150" i="32"/>
  <c r="F150" i="32" s="1"/>
  <c r="I3494" i="27"/>
  <c r="K2804" i="27"/>
  <c r="K2710" i="27"/>
  <c r="K2711" i="27" s="1"/>
  <c r="K2703" i="27" s="1"/>
  <c r="K2705" i="27" s="1"/>
  <c r="K1138" i="27"/>
  <c r="K1140" i="27" s="1"/>
  <c r="P722" i="27"/>
  <c r="R722" i="27" s="1"/>
  <c r="R729" i="27" s="1"/>
  <c r="R731" i="27" s="1"/>
  <c r="P706" i="27"/>
  <c r="R706" i="27" s="1"/>
  <c r="R713" i="27" s="1"/>
  <c r="R715" i="27" s="1"/>
  <c r="K564" i="27"/>
  <c r="K567" i="27" s="1"/>
  <c r="I568" i="27" s="1"/>
  <c r="K568" i="27" s="1"/>
  <c r="I569" i="27" s="1"/>
  <c r="K569" i="27" s="1"/>
  <c r="I570" i="27" s="1"/>
  <c r="K570" i="27" s="1"/>
  <c r="I571" i="27" s="1"/>
  <c r="K571" i="27" s="1"/>
  <c r="I572" i="27" s="1"/>
  <c r="K572" i="27" s="1"/>
  <c r="I498" i="27"/>
  <c r="K498" i="27" s="1"/>
  <c r="P364" i="27"/>
  <c r="R364" i="27" s="1"/>
  <c r="P319" i="27"/>
  <c r="R319" i="27" s="1"/>
  <c r="P267" i="27"/>
  <c r="R267" i="27" s="1"/>
  <c r="I63" i="27"/>
  <c r="K63" i="27" s="1"/>
  <c r="K68" i="27" s="1"/>
  <c r="P52" i="27"/>
  <c r="R52" i="27" s="1"/>
  <c r="P54" i="27"/>
  <c r="R54" i="27" s="1"/>
  <c r="I228" i="27"/>
  <c r="K228" i="27" s="1"/>
  <c r="P298" i="27"/>
  <c r="R298" i="27" s="1"/>
  <c r="P309" i="27"/>
  <c r="R309" i="27" s="1"/>
  <c r="I339" i="27"/>
  <c r="K339" i="27" s="1"/>
  <c r="P378" i="27"/>
  <c r="R378" i="27" s="1"/>
  <c r="P392" i="27"/>
  <c r="R392" i="27" s="1"/>
  <c r="I414" i="27"/>
  <c r="K414" i="27" s="1"/>
  <c r="I824" i="27"/>
  <c r="K824" i="27" s="1"/>
  <c r="I1175" i="27"/>
  <c r="K1175" i="27" s="1"/>
  <c r="I1179" i="27"/>
  <c r="K1179" i="27" s="1"/>
  <c r="I198" i="27"/>
  <c r="K198" i="27" s="1"/>
  <c r="P286" i="27"/>
  <c r="R286" i="27" s="1"/>
  <c r="P321" i="27"/>
  <c r="R321" i="27" s="1"/>
  <c r="I483" i="27"/>
  <c r="K483" i="27" s="1"/>
  <c r="P536" i="27"/>
  <c r="R536" i="27" s="1"/>
  <c r="G498" i="25"/>
  <c r="E488" i="25" s="1"/>
  <c r="G419" i="25"/>
  <c r="G420" i="25" s="1"/>
  <c r="G421" i="25" s="1"/>
  <c r="A432" i="25" s="1"/>
  <c r="G432" i="25" s="1"/>
  <c r="G439" i="25" s="1"/>
  <c r="G440" i="25" s="1"/>
  <c r="C745" i="55" s="1"/>
  <c r="F150" i="64"/>
  <c r="E839" i="64"/>
  <c r="F584" i="25"/>
  <c r="P43" i="64"/>
  <c r="P2883" i="27"/>
  <c r="R2883" i="27" s="1"/>
  <c r="E157" i="50"/>
  <c r="G157" i="50" s="1"/>
  <c r="G159" i="50" s="1"/>
  <c r="F88" i="32"/>
  <c r="F24" i="32"/>
  <c r="K1455" i="27"/>
  <c r="K1457" i="27" s="1"/>
  <c r="I481" i="27"/>
  <c r="K481" i="27" s="1"/>
  <c r="I412" i="27"/>
  <c r="K412" i="27" s="1"/>
  <c r="P336" i="27"/>
  <c r="R336" i="27" s="1"/>
  <c r="I94" i="27"/>
  <c r="K94" i="27" s="1"/>
  <c r="I123" i="27"/>
  <c r="K123" i="27" s="1"/>
  <c r="K126" i="27" s="1"/>
  <c r="K128" i="27" s="1"/>
  <c r="K129" i="27" s="1"/>
  <c r="G466" i="25"/>
  <c r="R1404" i="1"/>
  <c r="C310" i="55" s="1"/>
  <c r="R310" i="55" s="1"/>
  <c r="F144" i="64"/>
  <c r="F143" i="64"/>
  <c r="E832" i="64"/>
  <c r="G33" i="32"/>
  <c r="G35" i="32" s="1"/>
  <c r="K3355" i="27"/>
  <c r="K3356" i="27" s="1"/>
  <c r="K2643" i="27"/>
  <c r="K2645" i="27" s="1"/>
  <c r="I35" i="27"/>
  <c r="K35" i="27" s="1"/>
  <c r="K40" i="27" s="1"/>
  <c r="I270" i="27"/>
  <c r="K270" i="27" s="1"/>
  <c r="F111" i="25"/>
  <c r="D137" i="25"/>
  <c r="F137" i="25" s="1"/>
  <c r="K647" i="27"/>
  <c r="K649" i="27" s="1"/>
  <c r="K650" i="27" s="1"/>
  <c r="K651" i="27" s="1"/>
  <c r="K652" i="27" s="1"/>
  <c r="K653" i="27" s="1"/>
  <c r="R443" i="27"/>
  <c r="R445" i="27" s="1"/>
  <c r="E570" i="25"/>
  <c r="A583" i="25" s="1"/>
  <c r="G477" i="25"/>
  <c r="F292" i="25"/>
  <c r="F293" i="25" s="1"/>
  <c r="K1482" i="27"/>
  <c r="K1484" i="27" s="1"/>
  <c r="P553" i="27"/>
  <c r="R553" i="27" s="1"/>
  <c r="R566" i="27" s="1"/>
  <c r="R568" i="27" s="1"/>
  <c r="P533" i="27"/>
  <c r="R533" i="27" s="1"/>
  <c r="R541" i="27" s="1"/>
  <c r="R543" i="27" s="1"/>
  <c r="P449" i="27"/>
  <c r="R449" i="27" s="1"/>
  <c r="E641" i="25"/>
  <c r="A654" i="25" s="1"/>
  <c r="D292" i="64"/>
  <c r="F292" i="64" s="1"/>
  <c r="E837" i="64"/>
  <c r="F139" i="64"/>
  <c r="E829" i="64"/>
  <c r="F135" i="64"/>
  <c r="E825" i="64"/>
  <c r="G823" i="64"/>
  <c r="E878" i="64"/>
  <c r="G878" i="64" s="1"/>
  <c r="AF16" i="64"/>
  <c r="AF17" i="64" s="1"/>
  <c r="AF19" i="64" s="1"/>
  <c r="K638" i="64"/>
  <c r="V3538" i="1"/>
  <c r="P3542" i="1"/>
  <c r="R3542" i="1" s="1"/>
  <c r="I791" i="11"/>
  <c r="I739" i="11"/>
  <c r="K739" i="11" s="1"/>
  <c r="K672" i="11"/>
  <c r="F146" i="64"/>
  <c r="E835" i="64"/>
  <c r="D291" i="64"/>
  <c r="D414" i="64" s="1"/>
  <c r="D539" i="64" s="1"/>
  <c r="F539" i="64" s="1"/>
  <c r="E836" i="64"/>
  <c r="F138" i="64"/>
  <c r="E828" i="64"/>
  <c r="F151" i="64"/>
  <c r="E840" i="64"/>
  <c r="J638" i="64"/>
  <c r="F11" i="64"/>
  <c r="W24" i="64"/>
  <c r="K684" i="1"/>
  <c r="I686" i="1" s="1"/>
  <c r="K686" i="1" s="1"/>
  <c r="P989" i="1"/>
  <c r="R989" i="1" s="1"/>
  <c r="K1024" i="1"/>
  <c r="K1055" i="1"/>
  <c r="X1356" i="1"/>
  <c r="X1357" i="1"/>
  <c r="K1547" i="1"/>
  <c r="K1551" i="1" s="1"/>
  <c r="K1553" i="1" s="1"/>
  <c r="I2538" i="1"/>
  <c r="I2486" i="1"/>
  <c r="AE2607" i="1"/>
  <c r="AB2616" i="1" s="1"/>
  <c r="P3193" i="1"/>
  <c r="R3193" i="1" s="1"/>
  <c r="K2637" i="1"/>
  <c r="I3074" i="1"/>
  <c r="P3062" i="1"/>
  <c r="R3062" i="1" s="1"/>
  <c r="K3151" i="1"/>
  <c r="K3155" i="1"/>
  <c r="K3940" i="1"/>
  <c r="I740" i="11"/>
  <c r="K740" i="11" s="1"/>
  <c r="I757" i="11"/>
  <c r="K757" i="11" s="1"/>
  <c r="K675" i="11"/>
  <c r="L928" i="11"/>
  <c r="G357" i="25"/>
  <c r="E347" i="25" s="1"/>
  <c r="G347" i="25" s="1"/>
  <c r="G349" i="25" s="1"/>
  <c r="G350" i="25" s="1"/>
  <c r="C742" i="55" s="1"/>
  <c r="X12871" i="55"/>
  <c r="X12887" i="55"/>
  <c r="X13367" i="55"/>
  <c r="X13535" i="55"/>
  <c r="X13903" i="55"/>
  <c r="F145" i="64"/>
  <c r="E834" i="64"/>
  <c r="F26" i="64"/>
  <c r="F137" i="64"/>
  <c r="E827" i="64"/>
  <c r="G824" i="64"/>
  <c r="E879" i="64"/>
  <c r="G879" i="64" s="1"/>
  <c r="E13" i="4"/>
  <c r="Z38" i="1" s="1"/>
  <c r="AC38" i="1" s="1"/>
  <c r="E11" i="4"/>
  <c r="AI43" i="1"/>
  <c r="P948" i="1"/>
  <c r="R948" i="1" s="1"/>
  <c r="K1670" i="1"/>
  <c r="C364" i="55" s="1"/>
  <c r="Z364" i="55" s="1"/>
  <c r="AD364" i="55" s="1"/>
  <c r="P2675" i="1"/>
  <c r="R2826" i="1"/>
  <c r="K673" i="11"/>
  <c r="I741" i="11"/>
  <c r="K741" i="11" s="1"/>
  <c r="R869" i="11"/>
  <c r="R870" i="11" s="1"/>
  <c r="R872" i="11" s="1"/>
  <c r="K1257" i="11"/>
  <c r="K1258" i="11" s="1"/>
  <c r="K1259" i="11" s="1"/>
  <c r="K1263" i="11" s="1"/>
  <c r="K1265" i="11" s="1"/>
  <c r="G402" i="25"/>
  <c r="E392" i="25" s="1"/>
  <c r="G392" i="25" s="1"/>
  <c r="G394" i="25" s="1"/>
  <c r="G395" i="25" s="1"/>
  <c r="C744" i="55" s="1"/>
  <c r="G374" i="25"/>
  <c r="D197" i="25"/>
  <c r="A194" i="25" s="1"/>
  <c r="G194" i="25" s="1"/>
  <c r="X12875" i="55"/>
  <c r="X12987" i="55"/>
  <c r="X13199" i="55"/>
  <c r="X13695" i="55"/>
  <c r="X13947" i="55"/>
  <c r="AD1599" i="55"/>
  <c r="F149" i="64"/>
  <c r="E838" i="64"/>
  <c r="F136" i="64"/>
  <c r="E826" i="64"/>
  <c r="F133" i="64"/>
  <c r="F129" i="64"/>
  <c r="P30" i="64"/>
  <c r="P31" i="64" s="1"/>
  <c r="P23" i="64" s="1"/>
  <c r="Z39" i="1"/>
  <c r="AC39" i="1" s="1"/>
  <c r="P125" i="1" s="1"/>
  <c r="R125" i="1" s="1"/>
  <c r="E12" i="4"/>
  <c r="Z9" i="1" s="1"/>
  <c r="E10" i="4"/>
  <c r="Z11" i="1" s="1"/>
  <c r="N4" i="4"/>
  <c r="N5" i="4" s="1"/>
  <c r="N6" i="4" s="1"/>
  <c r="AH43" i="1"/>
  <c r="M563" i="1"/>
  <c r="P1053" i="1"/>
  <c r="R1053" i="1" s="1"/>
  <c r="V1353" i="1"/>
  <c r="R1357" i="1"/>
  <c r="R1358" i="1" s="1"/>
  <c r="R1363" i="1" s="1"/>
  <c r="R1365" i="1" s="1"/>
  <c r="R2080" i="1"/>
  <c r="K2098" i="1"/>
  <c r="K2642" i="1"/>
  <c r="K2668" i="1"/>
  <c r="X2786" i="1"/>
  <c r="V3122" i="1"/>
  <c r="R3231" i="1"/>
  <c r="I3829" i="1"/>
  <c r="K3829" i="1" s="1"/>
  <c r="K3462" i="1"/>
  <c r="AB3539" i="1"/>
  <c r="AB3538" i="1"/>
  <c r="AG3538" i="1" s="1"/>
  <c r="C292" i="64"/>
  <c r="C415" i="64" s="1"/>
  <c r="C837" i="64"/>
  <c r="C892" i="64" s="1"/>
  <c r="K42" i="11"/>
  <c r="I574" i="11"/>
  <c r="N732" i="11"/>
  <c r="K982" i="11"/>
  <c r="F168" i="77" s="1"/>
  <c r="I1113" i="11"/>
  <c r="P2056" i="1"/>
  <c r="K2639" i="1"/>
  <c r="X2789" i="1"/>
  <c r="R2827" i="1"/>
  <c r="R3230" i="1"/>
  <c r="X3653" i="1"/>
  <c r="K3691" i="1"/>
  <c r="G3899" i="1"/>
  <c r="G3900" i="1" s="1"/>
  <c r="K666" i="11"/>
  <c r="AD1423" i="55"/>
  <c r="AD1413" i="55"/>
  <c r="AD1409" i="55"/>
  <c r="AD1405" i="55"/>
  <c r="AD1401" i="55"/>
  <c r="AD1397" i="55"/>
  <c r="AD1393" i="55"/>
  <c r="AD1389" i="55"/>
  <c r="AD1385" i="55"/>
  <c r="AD1381" i="55"/>
  <c r="AD1377" i="55"/>
  <c r="AD1373" i="55"/>
  <c r="AD1369" i="55"/>
  <c r="AD1365" i="55"/>
  <c r="AD1091" i="55"/>
  <c r="AD1075" i="55"/>
  <c r="AD1083" i="55"/>
  <c r="AD1073" i="55"/>
  <c r="K3055" i="1"/>
  <c r="K3148" i="1"/>
  <c r="K3538" i="1"/>
  <c r="K3692" i="1"/>
  <c r="H3869" i="1"/>
  <c r="E3873" i="1" s="1"/>
  <c r="R837" i="11"/>
  <c r="X479" i="1"/>
  <c r="AS66" i="1"/>
  <c r="AE427" i="1"/>
  <c r="AG427" i="1" s="1"/>
  <c r="AE339" i="1"/>
  <c r="AG339" i="1" s="1"/>
  <c r="X680" i="1"/>
  <c r="AE393" i="1"/>
  <c r="AE429" i="1" s="1"/>
  <c r="AG429" i="1" s="1"/>
  <c r="AD645" i="1"/>
  <c r="AF645" i="1" s="1"/>
  <c r="K1944" i="1"/>
  <c r="V316" i="1"/>
  <c r="AE316" i="1" s="1"/>
  <c r="AG316" i="1" s="1"/>
  <c r="K83" i="1"/>
  <c r="K86" i="1" s="1"/>
  <c r="K88" i="1" s="1"/>
  <c r="V735" i="1"/>
  <c r="X735" i="1" s="1"/>
  <c r="K3564" i="1"/>
  <c r="K1994" i="1"/>
  <c r="P197" i="1"/>
  <c r="I3463" i="1"/>
  <c r="P3469" i="1" s="1"/>
  <c r="R3469" i="1" s="1"/>
  <c r="P1178" i="1"/>
  <c r="R1178" i="1" s="1"/>
  <c r="AE2618" i="1"/>
  <c r="AG2618" i="1" s="1"/>
  <c r="AE392" i="1"/>
  <c r="P1893" i="1"/>
  <c r="P1114" i="1"/>
  <c r="C23" i="55"/>
  <c r="L23" i="55" s="1"/>
  <c r="I3825" i="1"/>
  <c r="K3825" i="1" s="1"/>
  <c r="K1257" i="1"/>
  <c r="K1847" i="1"/>
  <c r="K2028" i="1"/>
  <c r="V554" i="1"/>
  <c r="X554" i="1" s="1"/>
  <c r="K197" i="1"/>
  <c r="D71" i="25"/>
  <c r="K1183" i="1"/>
  <c r="K1185" i="1" s="1"/>
  <c r="AE2652" i="1"/>
  <c r="AG2652" i="1" s="1"/>
  <c r="P3464" i="1"/>
  <c r="R3464" i="1" s="1"/>
  <c r="P1863" i="1"/>
  <c r="V1287" i="1"/>
  <c r="X1287" i="1" s="1"/>
  <c r="V359" i="1"/>
  <c r="P3507" i="1"/>
  <c r="R3507" i="1" s="1"/>
  <c r="R3509" i="1" s="1"/>
  <c r="R3510" i="1" s="1"/>
  <c r="I111" i="1"/>
  <c r="K111" i="1" s="1"/>
  <c r="K114" i="1" s="1"/>
  <c r="K116" i="1" s="1"/>
  <c r="L116" i="1" s="1"/>
  <c r="C16" i="55" s="1"/>
  <c r="I2902" i="1"/>
  <c r="K2902" i="1" s="1"/>
  <c r="AB1333" i="1"/>
  <c r="AC1333" i="1" s="1"/>
  <c r="P2374" i="1"/>
  <c r="R2374" i="1" s="1"/>
  <c r="R432" i="1"/>
  <c r="F310" i="55"/>
  <c r="K3661" i="1"/>
  <c r="I3682" i="1"/>
  <c r="K3682" i="1" s="1"/>
  <c r="K96" i="1"/>
  <c r="M96" i="1"/>
  <c r="M97" i="1" s="1"/>
  <c r="D111" i="32"/>
  <c r="F111" i="32" s="1"/>
  <c r="AB1191" i="1"/>
  <c r="R3192" i="1"/>
  <c r="X338" i="1"/>
  <c r="I3587" i="1"/>
  <c r="K3587" i="1" s="1"/>
  <c r="K3589" i="1" s="1"/>
  <c r="K3590" i="1" s="1"/>
  <c r="J3592" i="1" s="1"/>
  <c r="J3593" i="1" s="1"/>
  <c r="J3594" i="1" s="1"/>
  <c r="J3595" i="1" s="1"/>
  <c r="R1552" i="1"/>
  <c r="P1541" i="1" s="1"/>
  <c r="R1541" i="1" s="1"/>
  <c r="AC25" i="1"/>
  <c r="C87" i="1" s="1"/>
  <c r="Z24" i="1"/>
  <c r="AC24" i="1" s="1"/>
  <c r="C86" i="1" s="1"/>
  <c r="Z26" i="1"/>
  <c r="W1148" i="55"/>
  <c r="X1148" i="55" s="1"/>
  <c r="W1154" i="55"/>
  <c r="X1154" i="55" s="1"/>
  <c r="W1158" i="55"/>
  <c r="X1158" i="55" s="1"/>
  <c r="W1156" i="55"/>
  <c r="X1156" i="55" s="1"/>
  <c r="AD1604" i="55"/>
  <c r="AD1620" i="55"/>
  <c r="W1162" i="55"/>
  <c r="W1147" i="55"/>
  <c r="X1147" i="55" s="1"/>
  <c r="W1149" i="55"/>
  <c r="X1149" i="55" s="1"/>
  <c r="H1060" i="55"/>
  <c r="V1060" i="55"/>
  <c r="AD1084" i="55"/>
  <c r="W1157" i="55"/>
  <c r="X1157" i="55" s="1"/>
  <c r="W1145" i="55"/>
  <c r="X1145" i="55" s="1"/>
  <c r="F1060" i="55"/>
  <c r="R1060" i="55"/>
  <c r="P1060" i="55"/>
  <c r="AD1626" i="55"/>
  <c r="AD1610" i="55"/>
  <c r="AD1562" i="55"/>
  <c r="AD1558" i="55"/>
  <c r="AD1088" i="55"/>
  <c r="AD1070" i="55"/>
  <c r="W1159" i="55"/>
  <c r="X1159" i="55" s="1"/>
  <c r="W1155" i="55"/>
  <c r="X1155" i="55" s="1"/>
  <c r="T1060" i="55"/>
  <c r="AD1078" i="55"/>
  <c r="AD873" i="55"/>
  <c r="AD865" i="55"/>
  <c r="K1807" i="1"/>
  <c r="E212" i="32"/>
  <c r="F212" i="32" s="1"/>
  <c r="V821" i="1"/>
  <c r="X821" i="1" s="1"/>
  <c r="X806" i="1"/>
  <c r="R1220" i="1"/>
  <c r="T1220" i="1" s="1"/>
  <c r="P1262" i="1"/>
  <c r="P1225" i="1"/>
  <c r="X804" i="1"/>
  <c r="V819" i="1"/>
  <c r="X819" i="1" s="1"/>
  <c r="AI530" i="1"/>
  <c r="AI554" i="1" s="1"/>
  <c r="AK554" i="1" s="1"/>
  <c r="AD530" i="1"/>
  <c r="AB554" i="1"/>
  <c r="AD554" i="1" s="1"/>
  <c r="K3565" i="1"/>
  <c r="P3568" i="1"/>
  <c r="R3568" i="1" s="1"/>
  <c r="X358" i="1"/>
  <c r="AE367" i="1"/>
  <c r="AG367" i="1" s="1"/>
  <c r="K1511" i="1"/>
  <c r="K1513" i="1" s="1"/>
  <c r="C350" i="55" s="1"/>
  <c r="AQ393" i="1"/>
  <c r="AS393" i="1" s="1"/>
  <c r="Z310" i="55"/>
  <c r="AD310" i="55" s="1"/>
  <c r="D109" i="32"/>
  <c r="F109" i="32" s="1"/>
  <c r="I3182" i="1"/>
  <c r="K3056" i="1"/>
  <c r="V739" i="1"/>
  <c r="X739" i="1" s="1"/>
  <c r="I3832" i="1"/>
  <c r="K3832" i="1" s="1"/>
  <c r="X384" i="1"/>
  <c r="D51" i="32"/>
  <c r="R3294" i="1"/>
  <c r="P2375" i="1"/>
  <c r="R2375" i="1" s="1"/>
  <c r="I3170" i="1"/>
  <c r="P1219" i="1"/>
  <c r="P1218" i="1"/>
  <c r="K810" i="1"/>
  <c r="I3171" i="1"/>
  <c r="V1288" i="1"/>
  <c r="X1288" i="1" s="1"/>
  <c r="K1254" i="1"/>
  <c r="P1321" i="1"/>
  <c r="X3670" i="1"/>
  <c r="R382" i="1"/>
  <c r="R384" i="1" s="1"/>
  <c r="C1501" i="55" s="1"/>
  <c r="V3555" i="1"/>
  <c r="K3465" i="1"/>
  <c r="X530" i="1"/>
  <c r="P2009" i="1"/>
  <c r="R2009" i="1" s="1"/>
  <c r="K358" i="1"/>
  <c r="P126" i="1"/>
  <c r="R126" i="1" s="1"/>
  <c r="AE3664" i="1"/>
  <c r="AG3664" i="1" s="1"/>
  <c r="D73" i="25"/>
  <c r="H310" i="55"/>
  <c r="AR401" i="1"/>
  <c r="AR402" i="1" s="1"/>
  <c r="AR403" i="1" s="1"/>
  <c r="AR404" i="1" s="1"/>
  <c r="AR405" i="1" s="1"/>
  <c r="AR406" i="1" s="1"/>
  <c r="K3772" i="1"/>
  <c r="K3774" i="1" s="1"/>
  <c r="T424" i="55"/>
  <c r="AD177" i="55"/>
  <c r="AD125" i="55"/>
  <c r="AD969" i="55"/>
  <c r="AD1087" i="55"/>
  <c r="AD1077" i="55"/>
  <c r="AD1072" i="55"/>
  <c r="AD1067" i="55"/>
  <c r="R449" i="55"/>
  <c r="N449" i="55"/>
  <c r="T1483" i="55"/>
  <c r="AD1624" i="55"/>
  <c r="AD1616" i="55"/>
  <c r="AD1608" i="55"/>
  <c r="AD1560" i="55"/>
  <c r="AD1556" i="55"/>
  <c r="AD1552" i="55"/>
  <c r="Z201" i="55"/>
  <c r="AD201" i="55" s="1"/>
  <c r="Z197" i="55"/>
  <c r="AD197" i="55" s="1"/>
  <c r="AD174" i="55"/>
  <c r="Z57" i="55"/>
  <c r="AD57" i="55" s="1"/>
  <c r="Z33" i="55"/>
  <c r="AD33" i="55" s="1"/>
  <c r="J449" i="55"/>
  <c r="N1483" i="55"/>
  <c r="H1483" i="55"/>
  <c r="L778" i="55"/>
  <c r="AD1594" i="55"/>
  <c r="AD1590" i="55"/>
  <c r="AD1586" i="55"/>
  <c r="AD1582" i="55"/>
  <c r="AD1578" i="55"/>
  <c r="AD1574" i="55"/>
  <c r="AD1570" i="55"/>
  <c r="AD1566" i="55"/>
  <c r="Z161" i="55"/>
  <c r="AD161" i="55" s="1"/>
  <c r="AD1056" i="55"/>
  <c r="AD1052" i="55"/>
  <c r="AD1048" i="55"/>
  <c r="AD1044" i="55"/>
  <c r="AD1004" i="55"/>
  <c r="AD1000" i="55"/>
  <c r="AD996" i="55"/>
  <c r="AD992" i="55"/>
  <c r="AD988" i="55"/>
  <c r="AD984" i="55"/>
  <c r="AD980" i="55"/>
  <c r="AD976" i="55"/>
  <c r="AD972" i="55"/>
  <c r="AD968" i="55"/>
  <c r="AD964" i="55"/>
  <c r="AD960" i="55"/>
  <c r="AD956" i="55"/>
  <c r="AD952" i="55"/>
  <c r="AD948" i="55"/>
  <c r="AD944" i="55"/>
  <c r="AD940" i="55"/>
  <c r="AD892" i="55"/>
  <c r="AD880" i="55"/>
  <c r="AD868" i="55"/>
  <c r="AD864" i="55"/>
  <c r="X449" i="55"/>
  <c r="X1483" i="55"/>
  <c r="L1483" i="55"/>
  <c r="Z778" i="55"/>
  <c r="AD778" i="55" s="1"/>
  <c r="AD1595" i="55"/>
  <c r="AD1422" i="55"/>
  <c r="AD1136" i="55"/>
  <c r="AD1108" i="55"/>
  <c r="AD1104" i="55"/>
  <c r="AD1100" i="55"/>
  <c r="AD1096" i="55"/>
  <c r="AD1090" i="55"/>
  <c r="AD1085" i="55"/>
  <c r="AD1079" i="55"/>
  <c r="AD1074" i="55"/>
  <c r="AD1069" i="55"/>
  <c r="AD1093" i="55"/>
  <c r="AD175" i="55"/>
  <c r="T1481" i="55"/>
  <c r="L1481" i="55"/>
  <c r="F1481" i="55"/>
  <c r="F704" i="55"/>
  <c r="N307" i="55"/>
  <c r="V307" i="55"/>
  <c r="V639" i="55"/>
  <c r="T383" i="55"/>
  <c r="L429" i="55"/>
  <c r="X552" i="55"/>
  <c r="H1436" i="55"/>
  <c r="Z1476" i="55"/>
  <c r="AD1476" i="55" s="1"/>
  <c r="H1476" i="55"/>
  <c r="P429" i="55"/>
  <c r="L1476" i="55"/>
  <c r="AD1412" i="55"/>
  <c r="AD1408" i="55"/>
  <c r="AD1404" i="55"/>
  <c r="AD1400" i="55"/>
  <c r="AD1396" i="55"/>
  <c r="AD1392" i="55"/>
  <c r="AD1388" i="55"/>
  <c r="AD1384" i="55"/>
  <c r="AD1380" i="55"/>
  <c r="AD1376" i="55"/>
  <c r="AD1372" i="55"/>
  <c r="AD1368" i="55"/>
  <c r="AD1364" i="55"/>
  <c r="AD1360" i="55"/>
  <c r="AD1356" i="55"/>
  <c r="AD1352" i="55"/>
  <c r="AD1348" i="55"/>
  <c r="AD1344" i="55"/>
  <c r="AD1340" i="55"/>
  <c r="AD1336" i="55"/>
  <c r="AD1332" i="55"/>
  <c r="AD1328" i="55"/>
  <c r="AD1324" i="55"/>
  <c r="AD1320" i="55"/>
  <c r="AD1316" i="55"/>
  <c r="AD1312" i="55"/>
  <c r="AD1308" i="55"/>
  <c r="AD1304" i="55"/>
  <c r="AD1300" i="55"/>
  <c r="AD1296" i="55"/>
  <c r="AD1292" i="55"/>
  <c r="AD1288" i="55"/>
  <c r="AD1284" i="55"/>
  <c r="AD1280" i="55"/>
  <c r="AD1276" i="55"/>
  <c r="AD1272" i="55"/>
  <c r="AD1268" i="55"/>
  <c r="AD1264" i="55"/>
  <c r="AD1260" i="55"/>
  <c r="AD1256" i="55"/>
  <c r="AD1252" i="55"/>
  <c r="AD1248" i="55"/>
  <c r="AD1244" i="55"/>
  <c r="AD1240" i="55"/>
  <c r="AD1236" i="55"/>
  <c r="AD1232" i="55"/>
  <c r="AD1228" i="55"/>
  <c r="AD1224" i="55"/>
  <c r="AD1220" i="55"/>
  <c r="AD1216" i="55"/>
  <c r="AD1212" i="55"/>
  <c r="AD1208" i="55"/>
  <c r="AD1204" i="55"/>
  <c r="AD1200" i="55"/>
  <c r="AD1196" i="55"/>
  <c r="AD1192" i="55"/>
  <c r="AD1188" i="55"/>
  <c r="AD1184" i="55"/>
  <c r="AD1180" i="55"/>
  <c r="AD1176" i="55"/>
  <c r="AD1172" i="55"/>
  <c r="AD1168" i="55"/>
  <c r="AD1164" i="55"/>
  <c r="AD1160" i="55"/>
  <c r="AD1156" i="55"/>
  <c r="AD1152" i="55"/>
  <c r="AD1148" i="55"/>
  <c r="AD1144" i="55"/>
  <c r="AD1140" i="55"/>
  <c r="AD1128" i="55"/>
  <c r="AD1124" i="55"/>
  <c r="AD1120" i="55"/>
  <c r="AD1116" i="55"/>
  <c r="AD1112" i="55"/>
  <c r="AD910" i="55"/>
  <c r="J1481" i="55"/>
  <c r="V1481" i="55"/>
  <c r="P307" i="55"/>
  <c r="T307" i="55"/>
  <c r="H307" i="55"/>
  <c r="T639" i="55"/>
  <c r="H639" i="55"/>
  <c r="P552" i="55"/>
  <c r="T429" i="55"/>
  <c r="R429" i="55"/>
  <c r="N552" i="55"/>
  <c r="J552" i="55"/>
  <c r="L383" i="55"/>
  <c r="H429" i="55"/>
  <c r="V1476" i="55"/>
  <c r="AC1415" i="55"/>
  <c r="AD1414" i="55"/>
  <c r="AD1410" i="55"/>
  <c r="AD1406" i="55"/>
  <c r="AD1402" i="55"/>
  <c r="AD1398" i="55"/>
  <c r="AD1394" i="55"/>
  <c r="AD1390" i="55"/>
  <c r="AD1386" i="55"/>
  <c r="AD1382" i="55"/>
  <c r="AD1378" i="55"/>
  <c r="AD1374" i="55"/>
  <c r="AD1370" i="55"/>
  <c r="AD1366" i="55"/>
  <c r="AD1362" i="55"/>
  <c r="AD1358" i="55"/>
  <c r="AD1354" i="55"/>
  <c r="AD1350" i="55"/>
  <c r="AD1346" i="55"/>
  <c r="AD1342" i="55"/>
  <c r="AD1338" i="55"/>
  <c r="AD1334" i="55"/>
  <c r="AD1330" i="55"/>
  <c r="AD1326" i="55"/>
  <c r="AD1322" i="55"/>
  <c r="AD1318" i="55"/>
  <c r="AD1314" i="55"/>
  <c r="AD1310" i="55"/>
  <c r="AD1306" i="55"/>
  <c r="AD1302" i="55"/>
  <c r="AD1298" i="55"/>
  <c r="AD1294" i="55"/>
  <c r="AD1290" i="55"/>
  <c r="AD1286" i="55"/>
  <c r="AD1282" i="55"/>
  <c r="AD1278" i="55"/>
  <c r="AD1274" i="55"/>
  <c r="AD1270" i="55"/>
  <c r="AD1266" i="55"/>
  <c r="AD1262" i="55"/>
  <c r="AD1258" i="55"/>
  <c r="AD1254" i="55"/>
  <c r="AD1250" i="55"/>
  <c r="AD1246" i="55"/>
  <c r="AD1242" i="55"/>
  <c r="AD1238" i="55"/>
  <c r="AD1234" i="55"/>
  <c r="AD1230" i="55"/>
  <c r="AD1226" i="55"/>
  <c r="AD1222" i="55"/>
  <c r="AD1218" i="55"/>
  <c r="AD1214" i="55"/>
  <c r="AD1210" i="55"/>
  <c r="AD1206" i="55"/>
  <c r="AD1202" i="55"/>
  <c r="AD1198" i="55"/>
  <c r="AD1194" i="55"/>
  <c r="AD1190" i="55"/>
  <c r="AD1186" i="55"/>
  <c r="AD1182" i="55"/>
  <c r="AD1178" i="55"/>
  <c r="AD1174" i="55"/>
  <c r="AD1170" i="55"/>
  <c r="AD1166" i="55"/>
  <c r="AD1162" i="55"/>
  <c r="AD1158" i="55"/>
  <c r="AD1154" i="55"/>
  <c r="AD1150" i="55"/>
  <c r="AD1146" i="55"/>
  <c r="AD1142" i="55"/>
  <c r="AD1130" i="55"/>
  <c r="AD1126" i="55"/>
  <c r="AD1122" i="55"/>
  <c r="AD1118" i="55"/>
  <c r="AD1114" i="55"/>
  <c r="AD1110" i="55"/>
  <c r="AD1065" i="55"/>
  <c r="AD1063" i="55"/>
  <c r="L777" i="55"/>
  <c r="X1481" i="55"/>
  <c r="R1481" i="55"/>
  <c r="P1481" i="55"/>
  <c r="F307" i="55"/>
  <c r="Z307" i="55"/>
  <c r="AD307" i="55" s="1"/>
  <c r="P383" i="55"/>
  <c r="L552" i="55"/>
  <c r="J429" i="55"/>
  <c r="F552" i="55"/>
  <c r="H552" i="55"/>
  <c r="Z552" i="55"/>
  <c r="AD552" i="55" s="1"/>
  <c r="T1476" i="55"/>
  <c r="AD1592" i="55"/>
  <c r="AD1588" i="55"/>
  <c r="AD1584" i="55"/>
  <c r="AD1580" i="55"/>
  <c r="AD1576" i="55"/>
  <c r="AD1572" i="55"/>
  <c r="AD1568" i="55"/>
  <c r="AD1564" i="55"/>
  <c r="AD1424" i="55"/>
  <c r="AD1132" i="55"/>
  <c r="AD1106" i="55"/>
  <c r="AD1102" i="55"/>
  <c r="AD1098" i="55"/>
  <c r="AD1094" i="55"/>
  <c r="AD911" i="55"/>
  <c r="AD1064" i="55"/>
  <c r="AD1062" i="55"/>
  <c r="AD1042" i="55"/>
  <c r="AD1038" i="55"/>
  <c r="AD1034" i="55"/>
  <c r="AD1030" i="55"/>
  <c r="AD1026" i="55"/>
  <c r="AD1022" i="55"/>
  <c r="AD1018" i="55"/>
  <c r="AD1014" i="55"/>
  <c r="AD1010" i="55"/>
  <c r="AD1006" i="55"/>
  <c r="AD970" i="55"/>
  <c r="AD906" i="55"/>
  <c r="AD925" i="55"/>
  <c r="AD928" i="55"/>
  <c r="AD1059" i="55"/>
  <c r="AD1055" i="55"/>
  <c r="AD1051" i="55"/>
  <c r="AD1047" i="55"/>
  <c r="AD1043" i="55"/>
  <c r="AD1039" i="55"/>
  <c r="AD1035" i="55"/>
  <c r="AD1031" i="55"/>
  <c r="AD1027" i="55"/>
  <c r="AD1023" i="55"/>
  <c r="AD1019" i="55"/>
  <c r="AD1015" i="55"/>
  <c r="AD1011" i="55"/>
  <c r="AD1007" i="55"/>
  <c r="AD1003" i="55"/>
  <c r="AD999" i="55"/>
  <c r="AD995" i="55"/>
  <c r="AD991" i="55"/>
  <c r="AD987" i="55"/>
  <c r="AD983" i="55"/>
  <c r="AD979" i="55"/>
  <c r="AD975" i="55"/>
  <c r="AD971" i="55"/>
  <c r="AD967" i="55"/>
  <c r="AD963" i="55"/>
  <c r="AD959" i="55"/>
  <c r="AD955" i="55"/>
  <c r="AD951" i="55"/>
  <c r="AD947" i="55"/>
  <c r="AD943" i="55"/>
  <c r="AD939" i="55"/>
  <c r="AD935" i="55"/>
  <c r="AD899" i="55"/>
  <c r="R284" i="11"/>
  <c r="F48" i="50"/>
  <c r="R396" i="1"/>
  <c r="R398" i="1" s="1"/>
  <c r="I3355" i="1"/>
  <c r="K3368" i="1"/>
  <c r="R2302" i="1"/>
  <c r="R2304" i="1" s="1"/>
  <c r="K3185" i="1"/>
  <c r="X3133" i="1"/>
  <c r="R1527" i="1"/>
  <c r="R1529" i="1" s="1"/>
  <c r="V3251" i="1"/>
  <c r="X3251" i="1" s="1"/>
  <c r="K1538" i="1"/>
  <c r="K1540" i="1" s="1"/>
  <c r="I3808" i="1"/>
  <c r="K3808" i="1" s="1"/>
  <c r="AD1040" i="55"/>
  <c r="AD1036" i="55"/>
  <c r="AD1032" i="55"/>
  <c r="AD1028" i="55"/>
  <c r="AD1024" i="55"/>
  <c r="AD1020" i="55"/>
  <c r="AD1016" i="55"/>
  <c r="AD1012" i="55"/>
  <c r="AD1008" i="55"/>
  <c r="AD912" i="55"/>
  <c r="AD860" i="55"/>
  <c r="AD1631" i="55"/>
  <c r="AD927" i="55"/>
  <c r="AD867" i="55"/>
  <c r="AD863" i="55"/>
  <c r="AD1600" i="55"/>
  <c r="AD1058" i="55"/>
  <c r="AD1050" i="55"/>
  <c r="AD1046" i="55"/>
  <c r="AD1002" i="55"/>
  <c r="AD998" i="55"/>
  <c r="AD994" i="55"/>
  <c r="AD990" i="55"/>
  <c r="AD986" i="55"/>
  <c r="AD982" i="55"/>
  <c r="AD978" i="55"/>
  <c r="AD974" i="55"/>
  <c r="AD966" i="55"/>
  <c r="AD962" i="55"/>
  <c r="AD958" i="55"/>
  <c r="AD950" i="55"/>
  <c r="AD946" i="55"/>
  <c r="AD930" i="55"/>
  <c r="AD866" i="55"/>
  <c r="AD1601" i="55"/>
  <c r="AD1597" i="55"/>
  <c r="AD1061" i="55"/>
  <c r="AD1057" i="55"/>
  <c r="AD1053" i="55"/>
  <c r="AD1049" i="55"/>
  <c r="AD1045" i="55"/>
  <c r="AD1041" i="55"/>
  <c r="AD1037" i="55"/>
  <c r="AD1033" i="55"/>
  <c r="AD1029" i="55"/>
  <c r="AD1025" i="55"/>
  <c r="AD1021" i="55"/>
  <c r="AD1017" i="55"/>
  <c r="AD1013" i="55"/>
  <c r="AD1009" i="55"/>
  <c r="AD1005" i="55"/>
  <c r="AD1001" i="55"/>
  <c r="AD997" i="55"/>
  <c r="AD993" i="55"/>
  <c r="AD989" i="55"/>
  <c r="AD985" i="55"/>
  <c r="AD981" i="55"/>
  <c r="AD977" i="55"/>
  <c r="AD973" i="55"/>
  <c r="AD965" i="55"/>
  <c r="AD961" i="55"/>
  <c r="AD957" i="55"/>
  <c r="AD953" i="55"/>
  <c r="AD949" i="55"/>
  <c r="AD945" i="55"/>
  <c r="AD913" i="55"/>
  <c r="AD905" i="55"/>
  <c r="AD901" i="55"/>
  <c r="AD1706" i="55"/>
  <c r="AD1702" i="55"/>
  <c r="Z13862" i="55"/>
  <c r="X13862" i="55"/>
  <c r="Z13830" i="55"/>
  <c r="X13830" i="55"/>
  <c r="Z13822" i="55"/>
  <c r="X13822" i="55"/>
  <c r="Z13522" i="55"/>
  <c r="X13522" i="55"/>
  <c r="Z13374" i="55"/>
  <c r="X13374" i="55"/>
  <c r="Z13238" i="55"/>
  <c r="X13238" i="55"/>
  <c r="Z13230" i="55"/>
  <c r="X13230" i="55"/>
  <c r="Z13198" i="55"/>
  <c r="X13198" i="55"/>
  <c r="Z13122" i="55"/>
  <c r="X13122" i="55"/>
  <c r="Z13106" i="55"/>
  <c r="X13106" i="55"/>
  <c r="Z13098" i="55"/>
  <c r="X13098" i="55"/>
  <c r="Z12938" i="55"/>
  <c r="X12938" i="55"/>
  <c r="Z10494" i="55"/>
  <c r="X10494" i="55"/>
  <c r="Z10462" i="55"/>
  <c r="X10462" i="55"/>
  <c r="Z10430" i="55"/>
  <c r="X10430" i="55"/>
  <c r="Z10398" i="55"/>
  <c r="X10398" i="55"/>
  <c r="Z10366" i="55"/>
  <c r="X10366" i="55"/>
  <c r="Z10334" i="55"/>
  <c r="X10334" i="55"/>
  <c r="Z10302" i="55"/>
  <c r="X10302" i="55"/>
  <c r="Z10270" i="55"/>
  <c r="X10270" i="55"/>
  <c r="Z10242" i="55"/>
  <c r="X10242" i="55"/>
  <c r="Z10238" i="55"/>
  <c r="X10238" i="55"/>
  <c r="Z10211" i="55"/>
  <c r="X10211" i="55"/>
  <c r="Z10207" i="55"/>
  <c r="X10207" i="55"/>
  <c r="Z10039" i="55"/>
  <c r="X10039" i="55"/>
  <c r="Z9967" i="55"/>
  <c r="X9967" i="55"/>
  <c r="Z9948" i="55"/>
  <c r="X9948" i="55"/>
  <c r="Z9930" i="55"/>
  <c r="X9930" i="55"/>
  <c r="Z9926" i="55"/>
  <c r="X9926" i="55"/>
  <c r="Z9918" i="55"/>
  <c r="X9918" i="55"/>
  <c r="Z9911" i="55"/>
  <c r="X9911" i="55"/>
  <c r="Z9903" i="55"/>
  <c r="X9903" i="55"/>
  <c r="Z9899" i="55"/>
  <c r="X9899" i="55"/>
  <c r="Z9891" i="55"/>
  <c r="X9891" i="55"/>
  <c r="Z9887" i="55"/>
  <c r="X9887" i="55"/>
  <c r="Z9883" i="55"/>
  <c r="X9883" i="55"/>
  <c r="Z9879" i="55"/>
  <c r="X9879" i="55"/>
  <c r="Z9871" i="55"/>
  <c r="X9871" i="55"/>
  <c r="X13722" i="55"/>
  <c r="X9907" i="55"/>
  <c r="AD1705" i="55"/>
  <c r="AD1701" i="55"/>
  <c r="AD1708" i="55"/>
  <c r="AD1704" i="55"/>
  <c r="AD1707" i="55"/>
  <c r="AD1703" i="55"/>
  <c r="X14066" i="55"/>
  <c r="X13158" i="55"/>
  <c r="X13610" i="55"/>
  <c r="X13918" i="55"/>
  <c r="X5787" i="55"/>
  <c r="X5803" i="55"/>
  <c r="X5819" i="55"/>
  <c r="X5835" i="55"/>
  <c r="X5851" i="55"/>
  <c r="X5867" i="55"/>
  <c r="X5883" i="55"/>
  <c r="X5899" i="55"/>
  <c r="X5919" i="55"/>
  <c r="X5943" i="55"/>
  <c r="X5971" i="55"/>
  <c r="X5987" i="55"/>
  <c r="X6011" i="55"/>
  <c r="X6031" i="55"/>
  <c r="X6055" i="55"/>
  <c r="X6071" i="55"/>
  <c r="X6095" i="55"/>
  <c r="X6115" i="55"/>
  <c r="X6135" i="55"/>
  <c r="X6155" i="55"/>
  <c r="X6175" i="55"/>
  <c r="X7543" i="55"/>
  <c r="X7623" i="55"/>
  <c r="X5651" i="55"/>
  <c r="X5659" i="55"/>
  <c r="X5667" i="55"/>
  <c r="X5675" i="55"/>
  <c r="X5683" i="55"/>
  <c r="X5691" i="55"/>
  <c r="X5699" i="55"/>
  <c r="X5707" i="55"/>
  <c r="X5715" i="55"/>
  <c r="X5723" i="55"/>
  <c r="X5731" i="55"/>
  <c r="X5739" i="55"/>
  <c r="X5747" i="55"/>
  <c r="X5755" i="55"/>
  <c r="X5763" i="55"/>
  <c r="X5771" i="55"/>
  <c r="X5783" i="55"/>
  <c r="X5799" i="55"/>
  <c r="X5815" i="55"/>
  <c r="X5831" i="55"/>
  <c r="X5847" i="55"/>
  <c r="X5863" i="55"/>
  <c r="X5879" i="55"/>
  <c r="X5895" i="55"/>
  <c r="X5911" i="55"/>
  <c r="X5935" i="55"/>
  <c r="X5967" i="55"/>
  <c r="X5983" i="55"/>
  <c r="X5999" i="55"/>
  <c r="X6027" i="55"/>
  <c r="X6047" i="55"/>
  <c r="X6067" i="55"/>
  <c r="X6087" i="55"/>
  <c r="X6111" i="55"/>
  <c r="X6131" i="55"/>
  <c r="X6151" i="55"/>
  <c r="X6167" i="55"/>
  <c r="X6187" i="55"/>
  <c r="X7575" i="55"/>
  <c r="X7607" i="55"/>
  <c r="X7671" i="55"/>
  <c r="X5779" i="55"/>
  <c r="X5795" i="55"/>
  <c r="X5811" i="55"/>
  <c r="X5827" i="55"/>
  <c r="X5843" i="55"/>
  <c r="X5859" i="55"/>
  <c r="X5875" i="55"/>
  <c r="X5891" i="55"/>
  <c r="X5907" i="55"/>
  <c r="X5931" i="55"/>
  <c r="X5959" i="55"/>
  <c r="X5979" i="55"/>
  <c r="X5995" i="55"/>
  <c r="X6023" i="55"/>
  <c r="X6043" i="55"/>
  <c r="X6063" i="55"/>
  <c r="X6083" i="55"/>
  <c r="X6103" i="55"/>
  <c r="X6127" i="55"/>
  <c r="X6147" i="55"/>
  <c r="X6163" i="55"/>
  <c r="X6183" i="55"/>
  <c r="X7527" i="55"/>
  <c r="X7559" i="55"/>
  <c r="X7703" i="55"/>
  <c r="X13005" i="55"/>
  <c r="X13101" i="55"/>
  <c r="X12945" i="55"/>
  <c r="X13213" i="55"/>
  <c r="X13361" i="55"/>
  <c r="X13741" i="55"/>
  <c r="X13177" i="55"/>
  <c r="X13261" i="55"/>
  <c r="X13385" i="55"/>
  <c r="X14081" i="55"/>
  <c r="X13232" i="55"/>
  <c r="X13640" i="55"/>
  <c r="X13752" i="55"/>
  <c r="X13036" i="55"/>
  <c r="X13128" i="55"/>
  <c r="X13332" i="55"/>
  <c r="X13376" i="55"/>
  <c r="X13700" i="55"/>
  <c r="X13828" i="55"/>
  <c r="T1477" i="55"/>
  <c r="P322" i="55"/>
  <c r="T1479" i="55"/>
  <c r="N954" i="55"/>
  <c r="H954" i="55"/>
  <c r="X954" i="55"/>
  <c r="X10050" i="55"/>
  <c r="X10178" i="55"/>
  <c r="X12920" i="55"/>
  <c r="X12968" i="55"/>
  <c r="X13120" i="55"/>
  <c r="X13192" i="55"/>
  <c r="X13292" i="55"/>
  <c r="X13328" i="55"/>
  <c r="X13412" i="55"/>
  <c r="X13528" i="55"/>
  <c r="X13616" i="55"/>
  <c r="X13800" i="55"/>
  <c r="X14064" i="55"/>
  <c r="X10440" i="55"/>
  <c r="X10888" i="55"/>
  <c r="X1479" i="55"/>
  <c r="Z1479" i="55"/>
  <c r="AD1479" i="55" s="1"/>
  <c r="P1479" i="55"/>
  <c r="T954" i="55"/>
  <c r="R954" i="55"/>
  <c r="X14084" i="55"/>
  <c r="X14040" i="55"/>
  <c r="X13468" i="55"/>
  <c r="X9940" i="55"/>
  <c r="X9955" i="55"/>
  <c r="X9963" i="55"/>
  <c r="X10146" i="55"/>
  <c r="X13052" i="55"/>
  <c r="X13188" i="55"/>
  <c r="X13284" i="55"/>
  <c r="X13316" i="55"/>
  <c r="X13504" i="55"/>
  <c r="X13604" i="55"/>
  <c r="X13684" i="55"/>
  <c r="X13736" i="55"/>
  <c r="X13796" i="55"/>
  <c r="X13864" i="55"/>
  <c r="X10428" i="55"/>
  <c r="R1479" i="55"/>
  <c r="H1479" i="55"/>
  <c r="L954" i="55"/>
  <c r="X13484" i="55"/>
  <c r="X13788" i="55"/>
  <c r="X10114" i="55"/>
  <c r="X12896" i="55"/>
  <c r="X13040" i="55"/>
  <c r="X13076" i="55"/>
  <c r="X13208" i="55"/>
  <c r="X13312" i="55"/>
  <c r="X13356" i="55"/>
  <c r="X13544" i="55"/>
  <c r="X13660" i="55"/>
  <c r="X13720" i="55"/>
  <c r="X13952" i="55"/>
  <c r="X10416" i="55"/>
  <c r="X10628" i="55"/>
  <c r="N310" i="55"/>
  <c r="L310" i="55"/>
  <c r="T310" i="55"/>
  <c r="X12905" i="55"/>
  <c r="X12941" i="55"/>
  <c r="X12957" i="55"/>
  <c r="X13029" i="55"/>
  <c r="X13085" i="55"/>
  <c r="X13173" i="55"/>
  <c r="X13249" i="55"/>
  <c r="X13397" i="55"/>
  <c r="Z11941" i="55"/>
  <c r="Z11957" i="55"/>
  <c r="Z11973" i="55"/>
  <c r="Z12049" i="55"/>
  <c r="Z12069" i="55"/>
  <c r="Z12077" i="55"/>
  <c r="Z12085" i="55"/>
  <c r="Z12093" i="55"/>
  <c r="Z12101" i="55"/>
  <c r="Z12109" i="55"/>
  <c r="Z12117" i="55"/>
  <c r="Z12129" i="55"/>
  <c r="Z12145" i="55"/>
  <c r="Z12161" i="55"/>
  <c r="Z12169" i="55"/>
  <c r="Z12177" i="55"/>
  <c r="Z12185" i="55"/>
  <c r="Z12193" i="55"/>
  <c r="Z12201" i="55"/>
  <c r="Z12209" i="55"/>
  <c r="Z12217" i="55"/>
  <c r="Z12225" i="55"/>
  <c r="Z12233" i="55"/>
  <c r="Z12241" i="55"/>
  <c r="Z12249" i="55"/>
  <c r="Z12257" i="55"/>
  <c r="Z12265" i="55"/>
  <c r="Z12273" i="55"/>
  <c r="Z12281" i="55"/>
  <c r="Z12289" i="55"/>
  <c r="Z12297" i="55"/>
  <c r="Z12305" i="55"/>
  <c r="Z12313" i="55"/>
  <c r="Z12321" i="55"/>
  <c r="Z12329" i="55"/>
  <c r="Z12337" i="55"/>
  <c r="Z12345" i="55"/>
  <c r="Z12353" i="55"/>
  <c r="Z12361" i="55"/>
  <c r="Z12369" i="55"/>
  <c r="Z12377" i="55"/>
  <c r="Z12385" i="55"/>
  <c r="Z12393" i="55"/>
  <c r="Z12401" i="55"/>
  <c r="Z12409" i="55"/>
  <c r="Z12417" i="55"/>
  <c r="Z12425" i="55"/>
  <c r="Z12433" i="55"/>
  <c r="Z12441" i="55"/>
  <c r="Z12449" i="55"/>
  <c r="Z12457" i="55"/>
  <c r="Z12465" i="55"/>
  <c r="Z12473" i="55"/>
  <c r="Z12481" i="55"/>
  <c r="Z12489" i="55"/>
  <c r="Z12497" i="55"/>
  <c r="Z12505" i="55"/>
  <c r="Z12513" i="55"/>
  <c r="Z12521" i="55"/>
  <c r="Z12529" i="55"/>
  <c r="Z12537" i="55"/>
  <c r="Z12545" i="55"/>
  <c r="Z12553" i="55"/>
  <c r="Z12561" i="55"/>
  <c r="Z12569" i="55"/>
  <c r="Z12577" i="55"/>
  <c r="Z12585" i="55"/>
  <c r="Z12593" i="55"/>
  <c r="Z12601" i="55"/>
  <c r="Z12609" i="55"/>
  <c r="Z12617" i="55"/>
  <c r="Z12625" i="55"/>
  <c r="Z12633" i="55"/>
  <c r="Z12641" i="55"/>
  <c r="Z12649" i="55"/>
  <c r="Z12657" i="55"/>
  <c r="Z12665" i="55"/>
  <c r="Z12673" i="55"/>
  <c r="Z12681" i="55"/>
  <c r="Z12689" i="55"/>
  <c r="Z12697" i="55"/>
  <c r="Z12705" i="55"/>
  <c r="Z12713" i="55"/>
  <c r="Z12721" i="55"/>
  <c r="Z12729" i="55"/>
  <c r="Z12737" i="55"/>
  <c r="Z12745" i="55"/>
  <c r="Z12753" i="55"/>
  <c r="Z12761" i="55"/>
  <c r="Z12769" i="55"/>
  <c r="Z12777" i="55"/>
  <c r="Z12785" i="55"/>
  <c r="Z12793" i="55"/>
  <c r="Z12801" i="55"/>
  <c r="Z12809" i="55"/>
  <c r="Z12817" i="55"/>
  <c r="Z12825" i="55"/>
  <c r="Z12833" i="55"/>
  <c r="Z12841" i="55"/>
  <c r="Z12849" i="55"/>
  <c r="Z12857" i="55"/>
  <c r="Z12933" i="55"/>
  <c r="Z13245" i="55"/>
  <c r="Z13373" i="55"/>
  <c r="P310" i="55"/>
  <c r="J310" i="55"/>
  <c r="V926" i="55"/>
  <c r="X12929" i="55"/>
  <c r="X12949" i="55"/>
  <c r="X13049" i="55"/>
  <c r="X13185" i="55"/>
  <c r="X13345" i="55"/>
  <c r="X13369" i="55"/>
  <c r="X13393" i="55"/>
  <c r="X13421" i="55"/>
  <c r="X13729" i="55"/>
  <c r="X14021" i="55"/>
  <c r="Z11369" i="55"/>
  <c r="Z11377" i="55"/>
  <c r="Z11385" i="55"/>
  <c r="Z11393" i="55"/>
  <c r="Z11401" i="55"/>
  <c r="Z11409" i="55"/>
  <c r="Z11417" i="55"/>
  <c r="Z11425" i="55"/>
  <c r="Z11433" i="55"/>
  <c r="Z11441" i="55"/>
  <c r="Z11449" i="55"/>
  <c r="Z11457" i="55"/>
  <c r="Z11465" i="55"/>
  <c r="Z11473" i="55"/>
  <c r="Z11481" i="55"/>
  <c r="Z11489" i="55"/>
  <c r="Z11497" i="55"/>
  <c r="Z11505" i="55"/>
  <c r="Z11513" i="55"/>
  <c r="Z11521" i="55"/>
  <c r="Z11529" i="55"/>
  <c r="Z11537" i="55"/>
  <c r="Z11545" i="55"/>
  <c r="Z11553" i="55"/>
  <c r="Z11561" i="55"/>
  <c r="Z11569" i="55"/>
  <c r="Z11577" i="55"/>
  <c r="Z11585" i="55"/>
  <c r="Z11593" i="55"/>
  <c r="Z11601" i="55"/>
  <c r="Z11609" i="55"/>
  <c r="Z11617" i="55"/>
  <c r="Z11625" i="55"/>
  <c r="Z11633" i="55"/>
  <c r="Z11641" i="55"/>
  <c r="Z11649" i="55"/>
  <c r="Z11657" i="55"/>
  <c r="Z11665" i="55"/>
  <c r="Z11673" i="55"/>
  <c r="Z11681" i="55"/>
  <c r="Z11689" i="55"/>
  <c r="Z11697" i="55"/>
  <c r="Z11705" i="55"/>
  <c r="Z11713" i="55"/>
  <c r="Z11721" i="55"/>
  <c r="Z11729" i="55"/>
  <c r="Z11737" i="55"/>
  <c r="Z11745" i="55"/>
  <c r="Z11753" i="55"/>
  <c r="Z11761" i="55"/>
  <c r="Z11769" i="55"/>
  <c r="Z11777" i="55"/>
  <c r="Z11785" i="55"/>
  <c r="Z11793" i="55"/>
  <c r="Z11801" i="55"/>
  <c r="Z11809" i="55"/>
  <c r="Z11817" i="55"/>
  <c r="Z11825" i="55"/>
  <c r="Z11833" i="55"/>
  <c r="Z11841" i="55"/>
  <c r="Z11849" i="55"/>
  <c r="Z11857" i="55"/>
  <c r="Z11865" i="55"/>
  <c r="Z11873" i="55"/>
  <c r="Z11881" i="55"/>
  <c r="Z11889" i="55"/>
  <c r="Z11897" i="55"/>
  <c r="Z11905" i="55"/>
  <c r="Z11913" i="55"/>
  <c r="Z11921" i="55"/>
  <c r="Z11929" i="55"/>
  <c r="Z11937" i="55"/>
  <c r="Z11953" i="55"/>
  <c r="Z11969" i="55"/>
  <c r="Z11985" i="55"/>
  <c r="Z11993" i="55"/>
  <c r="Z12001" i="55"/>
  <c r="Z12009" i="55"/>
  <c r="Z12017" i="55"/>
  <c r="Z12025" i="55"/>
  <c r="Z12057" i="55"/>
  <c r="Z12125" i="55"/>
  <c r="Z12141" i="55"/>
  <c r="Z12157" i="55"/>
  <c r="Z12893" i="55"/>
  <c r="Z13013" i="55"/>
  <c r="Z13237" i="55"/>
  <c r="Z13281" i="55"/>
  <c r="Z13773" i="55"/>
  <c r="V310" i="55"/>
  <c r="X310" i="55"/>
  <c r="F926" i="55"/>
  <c r="F1484" i="55"/>
  <c r="X13009" i="55"/>
  <c r="X13181" i="55"/>
  <c r="X13197" i="55"/>
  <c r="X13265" i="55"/>
  <c r="X13305" i="55"/>
  <c r="X13389" i="55"/>
  <c r="X13561" i="55"/>
  <c r="X13821" i="55"/>
  <c r="X13897" i="55"/>
  <c r="Z11949" i="55"/>
  <c r="Z11965" i="55"/>
  <c r="Z11981" i="55"/>
  <c r="Z12033" i="55"/>
  <c r="Z12065" i="55"/>
  <c r="Z12073" i="55"/>
  <c r="Z12081" i="55"/>
  <c r="Z12089" i="55"/>
  <c r="Z12097" i="55"/>
  <c r="Z12105" i="55"/>
  <c r="Z12113" i="55"/>
  <c r="Z12121" i="55"/>
  <c r="Z12137" i="55"/>
  <c r="Z12153" i="55"/>
  <c r="Z12165" i="55"/>
  <c r="Z12173" i="55"/>
  <c r="Z12181" i="55"/>
  <c r="Z12189" i="55"/>
  <c r="Z12197" i="55"/>
  <c r="Z12205" i="55"/>
  <c r="Z12213" i="55"/>
  <c r="Z12221" i="55"/>
  <c r="Z12229" i="55"/>
  <c r="Z12237" i="55"/>
  <c r="Z12245" i="55"/>
  <c r="Z12253" i="55"/>
  <c r="Z12261" i="55"/>
  <c r="Z12269" i="55"/>
  <c r="Z12277" i="55"/>
  <c r="Z12285" i="55"/>
  <c r="Z12293" i="55"/>
  <c r="Z12301" i="55"/>
  <c r="Z12309" i="55"/>
  <c r="Z12317" i="55"/>
  <c r="Z12325" i="55"/>
  <c r="Z12333" i="55"/>
  <c r="Z12341" i="55"/>
  <c r="Z12349" i="55"/>
  <c r="Z12357" i="55"/>
  <c r="Z12365" i="55"/>
  <c r="Z12373" i="55"/>
  <c r="Z12381" i="55"/>
  <c r="Z12389" i="55"/>
  <c r="Z12397" i="55"/>
  <c r="Z12405" i="55"/>
  <c r="Z12413" i="55"/>
  <c r="Z12421" i="55"/>
  <c r="Z12429" i="55"/>
  <c r="Z12437" i="55"/>
  <c r="Z12445" i="55"/>
  <c r="Z12453" i="55"/>
  <c r="Z12461" i="55"/>
  <c r="Z12469" i="55"/>
  <c r="Z12477" i="55"/>
  <c r="Z12485" i="55"/>
  <c r="Z12493" i="55"/>
  <c r="Z12501" i="55"/>
  <c r="Z12509" i="55"/>
  <c r="Z12517" i="55"/>
  <c r="Z12525" i="55"/>
  <c r="Z12533" i="55"/>
  <c r="Z12541" i="55"/>
  <c r="Z12549" i="55"/>
  <c r="Z12557" i="55"/>
  <c r="Z12565" i="55"/>
  <c r="Z12573" i="55"/>
  <c r="Z12581" i="55"/>
  <c r="Z12589" i="55"/>
  <c r="Z12597" i="55"/>
  <c r="Z12605" i="55"/>
  <c r="Z12613" i="55"/>
  <c r="Z12621" i="55"/>
  <c r="Z12629" i="55"/>
  <c r="Z12637" i="55"/>
  <c r="Z12645" i="55"/>
  <c r="Z12653" i="55"/>
  <c r="Z12661" i="55"/>
  <c r="Z12669" i="55"/>
  <c r="Z12677" i="55"/>
  <c r="Z12685" i="55"/>
  <c r="Z12693" i="55"/>
  <c r="Z12701" i="55"/>
  <c r="Z12709" i="55"/>
  <c r="Z12717" i="55"/>
  <c r="Z12725" i="55"/>
  <c r="Z12733" i="55"/>
  <c r="Z12741" i="55"/>
  <c r="Z12749" i="55"/>
  <c r="Z12757" i="55"/>
  <c r="Z12765" i="55"/>
  <c r="Z12773" i="55"/>
  <c r="Z12781" i="55"/>
  <c r="Z12789" i="55"/>
  <c r="Z12797" i="55"/>
  <c r="Z12805" i="55"/>
  <c r="Z12813" i="55"/>
  <c r="Z12821" i="55"/>
  <c r="Z12829" i="55"/>
  <c r="Z12837" i="55"/>
  <c r="Z12845" i="55"/>
  <c r="Z12853" i="55"/>
  <c r="Z13149" i="55"/>
  <c r="Z13269" i="55"/>
  <c r="Z13433" i="55"/>
  <c r="L695" i="55"/>
  <c r="X777" i="55"/>
  <c r="R777" i="55"/>
  <c r="T777" i="55"/>
  <c r="V1436" i="55"/>
  <c r="N777" i="55"/>
  <c r="L1436" i="55"/>
  <c r="P1436" i="55"/>
  <c r="T440" i="55"/>
  <c r="J777" i="55"/>
  <c r="N1436" i="55"/>
  <c r="Z14118" i="55"/>
  <c r="X14118" i="55"/>
  <c r="Z13990" i="55"/>
  <c r="X13990" i="55"/>
  <c r="Z13658" i="55"/>
  <c r="X13658" i="55"/>
  <c r="Z13614" i="55"/>
  <c r="X13614" i="55"/>
  <c r="X13606" i="55"/>
  <c r="Z13606" i="55"/>
  <c r="Z13570" i="55"/>
  <c r="X13570" i="55"/>
  <c r="Z13478" i="55"/>
  <c r="X13478" i="55"/>
  <c r="Z13430" i="55"/>
  <c r="X13430" i="55"/>
  <c r="X13394" i="55"/>
  <c r="Z13394" i="55"/>
  <c r="Z13326" i="55"/>
  <c r="X13326" i="55"/>
  <c r="Z13054" i="55"/>
  <c r="X13054" i="55"/>
  <c r="X12162" i="55"/>
  <c r="Z12162" i="55"/>
  <c r="X12158" i="55"/>
  <c r="Z12158" i="55"/>
  <c r="X12154" i="55"/>
  <c r="Z12154" i="55"/>
  <c r="X12150" i="55"/>
  <c r="Z12150" i="55"/>
  <c r="X12146" i="55"/>
  <c r="Z12146" i="55"/>
  <c r="X12142" i="55"/>
  <c r="Z12142" i="55"/>
  <c r="X12138" i="55"/>
  <c r="Z12138" i="55"/>
  <c r="X12134" i="55"/>
  <c r="Z12134" i="55"/>
  <c r="X12130" i="55"/>
  <c r="Z12130" i="55"/>
  <c r="X12126" i="55"/>
  <c r="Z12126" i="55"/>
  <c r="X12122" i="55"/>
  <c r="Z12122" i="55"/>
  <c r="X12118" i="55"/>
  <c r="Z12118" i="55"/>
  <c r="X12106" i="55"/>
  <c r="Z12106" i="55"/>
  <c r="X12102" i="55"/>
  <c r="Z12102" i="55"/>
  <c r="X12090" i="55"/>
  <c r="Z12090" i="55"/>
  <c r="X12086" i="55"/>
  <c r="Z12086" i="55"/>
  <c r="X12074" i="55"/>
  <c r="Z12074" i="55"/>
  <c r="X12070" i="55"/>
  <c r="Z12070" i="55"/>
  <c r="X11930" i="55"/>
  <c r="Z11930" i="55"/>
  <c r="X11926" i="55"/>
  <c r="Z11926" i="55"/>
  <c r="X11914" i="55"/>
  <c r="Z11914" i="55"/>
  <c r="X11910" i="55"/>
  <c r="Z11910" i="55"/>
  <c r="X11898" i="55"/>
  <c r="Z11898" i="55"/>
  <c r="X11894" i="55"/>
  <c r="Z11894" i="55"/>
  <c r="X11882" i="55"/>
  <c r="Z11882" i="55"/>
  <c r="X11878" i="55"/>
  <c r="Z11878" i="55"/>
  <c r="X11866" i="55"/>
  <c r="Z11866" i="55"/>
  <c r="X11862" i="55"/>
  <c r="Z11862" i="55"/>
  <c r="X11850" i="55"/>
  <c r="Z11850" i="55"/>
  <c r="X11846" i="55"/>
  <c r="Z11846" i="55"/>
  <c r="X11834" i="55"/>
  <c r="Z11834" i="55"/>
  <c r="X11830" i="55"/>
  <c r="Z11830" i="55"/>
  <c r="X11818" i="55"/>
  <c r="Z11818" i="55"/>
  <c r="X11814" i="55"/>
  <c r="Z11814" i="55"/>
  <c r="X11802" i="55"/>
  <c r="Z11802" i="55"/>
  <c r="X11798" i="55"/>
  <c r="Z11798" i="55"/>
  <c r="X11786" i="55"/>
  <c r="Z11786" i="55"/>
  <c r="X11782" i="55"/>
  <c r="Z11782" i="55"/>
  <c r="X11770" i="55"/>
  <c r="Z11770" i="55"/>
  <c r="X11766" i="55"/>
  <c r="Z11766" i="55"/>
  <c r="X11754" i="55"/>
  <c r="Z11754" i="55"/>
  <c r="X11750" i="55"/>
  <c r="Z11750" i="55"/>
  <c r="X11742" i="55"/>
  <c r="Z11742" i="55"/>
  <c r="X11738" i="55"/>
  <c r="Z11738" i="55"/>
  <c r="X11734" i="55"/>
  <c r="Z11734" i="55"/>
  <c r="X11730" i="55"/>
  <c r="Z11730" i="55"/>
  <c r="X11726" i="55"/>
  <c r="Z11726" i="55"/>
  <c r="X11718" i="55"/>
  <c r="Z11718" i="55"/>
  <c r="X11714" i="55"/>
  <c r="Z11714" i="55"/>
  <c r="X11710" i="55"/>
  <c r="Z11710" i="55"/>
  <c r="X11706" i="55"/>
  <c r="Z11706" i="55"/>
  <c r="X11698" i="55"/>
  <c r="Z11698" i="55"/>
  <c r="X11694" i="55"/>
  <c r="Z11694" i="55"/>
  <c r="X11690" i="55"/>
  <c r="Z11690" i="55"/>
  <c r="X11686" i="55"/>
  <c r="Z11686" i="55"/>
  <c r="X11682" i="55"/>
  <c r="Z11682" i="55"/>
  <c r="X11678" i="55"/>
  <c r="Z11678" i="55"/>
  <c r="X11674" i="55"/>
  <c r="Z11674" i="55"/>
  <c r="X11670" i="55"/>
  <c r="Z11670" i="55"/>
  <c r="X11666" i="55"/>
  <c r="Z11666" i="55"/>
  <c r="X11662" i="55"/>
  <c r="Z11662" i="55"/>
  <c r="X11654" i="55"/>
  <c r="Z11654" i="55"/>
  <c r="X11650" i="55"/>
  <c r="Z11650" i="55"/>
  <c r="X11646" i="55"/>
  <c r="Z11646" i="55"/>
  <c r="X11642" i="55"/>
  <c r="Z11642" i="55"/>
  <c r="X11634" i="55"/>
  <c r="Z11634" i="55"/>
  <c r="X11630" i="55"/>
  <c r="Z11630" i="55"/>
  <c r="X11626" i="55"/>
  <c r="Z11626" i="55"/>
  <c r="X11622" i="55"/>
  <c r="Z11622" i="55"/>
  <c r="X11618" i="55"/>
  <c r="Z11618" i="55"/>
  <c r="X11614" i="55"/>
  <c r="Z11614" i="55"/>
  <c r="X11610" i="55"/>
  <c r="Z11610" i="55"/>
  <c r="X11606" i="55"/>
  <c r="Z11606" i="55"/>
  <c r="X11602" i="55"/>
  <c r="Z11602" i="55"/>
  <c r="X11598" i="55"/>
  <c r="Z11598" i="55"/>
  <c r="X11590" i="55"/>
  <c r="Z11590" i="55"/>
  <c r="X11586" i="55"/>
  <c r="Z11586" i="55"/>
  <c r="X11582" i="55"/>
  <c r="Z11582" i="55"/>
  <c r="X11578" i="55"/>
  <c r="Z11578" i="55"/>
  <c r="X11570" i="55"/>
  <c r="Z11570" i="55"/>
  <c r="X11566" i="55"/>
  <c r="Z11566" i="55"/>
  <c r="X11562" i="55"/>
  <c r="Z11562" i="55"/>
  <c r="X11558" i="55"/>
  <c r="Z11558" i="55"/>
  <c r="X11554" i="55"/>
  <c r="Z11554" i="55"/>
  <c r="X11550" i="55"/>
  <c r="Z11550" i="55"/>
  <c r="X11546" i="55"/>
  <c r="Z11546" i="55"/>
  <c r="X11542" i="55"/>
  <c r="Z11542" i="55"/>
  <c r="X11538" i="55"/>
  <c r="Z11538" i="55"/>
  <c r="X11534" i="55"/>
  <c r="Z11534" i="55"/>
  <c r="X11526" i="55"/>
  <c r="Z11526" i="55"/>
  <c r="X11522" i="55"/>
  <c r="Z11522" i="55"/>
  <c r="X11518" i="55"/>
  <c r="Z11518" i="55"/>
  <c r="X11514" i="55"/>
  <c r="Z11514" i="55"/>
  <c r="X11506" i="55"/>
  <c r="Z11506" i="55"/>
  <c r="X11502" i="55"/>
  <c r="Z11502" i="55"/>
  <c r="X11498" i="55"/>
  <c r="Z11498" i="55"/>
  <c r="X11494" i="55"/>
  <c r="Z11494" i="55"/>
  <c r="X11490" i="55"/>
  <c r="Z11490" i="55"/>
  <c r="X11486" i="55"/>
  <c r="Z11486" i="55"/>
  <c r="X11482" i="55"/>
  <c r="Z11482" i="55"/>
  <c r="X11478" i="55"/>
  <c r="Z11478" i="55"/>
  <c r="X11474" i="55"/>
  <c r="Z11474" i="55"/>
  <c r="X11470" i="55"/>
  <c r="Z11470" i="55"/>
  <c r="X11462" i="55"/>
  <c r="Z11462" i="55"/>
  <c r="X11458" i="55"/>
  <c r="Z11458" i="55"/>
  <c r="X11454" i="55"/>
  <c r="Z11454" i="55"/>
  <c r="X11450" i="55"/>
  <c r="Z11450" i="55"/>
  <c r="X11442" i="55"/>
  <c r="Z11442" i="55"/>
  <c r="X11438" i="55"/>
  <c r="Z11438" i="55"/>
  <c r="X11434" i="55"/>
  <c r="Z11434" i="55"/>
  <c r="X11430" i="55"/>
  <c r="Z11430" i="55"/>
  <c r="X11426" i="55"/>
  <c r="Z11426" i="55"/>
  <c r="X11422" i="55"/>
  <c r="Z11422" i="55"/>
  <c r="X11418" i="55"/>
  <c r="Z11418" i="55"/>
  <c r="X11414" i="55"/>
  <c r="Z11414" i="55"/>
  <c r="X11410" i="55"/>
  <c r="Z11410" i="55"/>
  <c r="X11406" i="55"/>
  <c r="Z11406" i="55"/>
  <c r="X11398" i="55"/>
  <c r="Z11398" i="55"/>
  <c r="X11394" i="55"/>
  <c r="Z11394" i="55"/>
  <c r="X11390" i="55"/>
  <c r="Z11390" i="55"/>
  <c r="X11386" i="55"/>
  <c r="Z11386" i="55"/>
  <c r="X11378" i="55"/>
  <c r="Z11378" i="55"/>
  <c r="X11374" i="55"/>
  <c r="Z11374" i="55"/>
  <c r="X11370" i="55"/>
  <c r="Z11370" i="55"/>
  <c r="X11366" i="55"/>
  <c r="Z11366" i="55"/>
  <c r="X11362" i="55"/>
  <c r="Z11362" i="55"/>
  <c r="X11358" i="55"/>
  <c r="Z11358" i="55"/>
  <c r="X11354" i="55"/>
  <c r="Z11354" i="55"/>
  <c r="X11350" i="55"/>
  <c r="Z11350" i="55"/>
  <c r="X11346" i="55"/>
  <c r="Z11346" i="55"/>
  <c r="X11342" i="55"/>
  <c r="Z11342" i="55"/>
  <c r="X11334" i="55"/>
  <c r="Z11334" i="55"/>
  <c r="X11330" i="55"/>
  <c r="Z11330" i="55"/>
  <c r="X11326" i="55"/>
  <c r="Z11326" i="55"/>
  <c r="X11322" i="55"/>
  <c r="Z11322" i="55"/>
  <c r="X11314" i="55"/>
  <c r="Z11314" i="55"/>
  <c r="X11310" i="55"/>
  <c r="Z11310" i="55"/>
  <c r="X11306" i="55"/>
  <c r="Z11306" i="55"/>
  <c r="X11302" i="55"/>
  <c r="Z11302" i="55"/>
  <c r="X11298" i="55"/>
  <c r="Z11298" i="55"/>
  <c r="X11294" i="55"/>
  <c r="Z11294" i="55"/>
  <c r="X11290" i="55"/>
  <c r="Z11290" i="55"/>
  <c r="X11286" i="55"/>
  <c r="Z11286" i="55"/>
  <c r="X11282" i="55"/>
  <c r="Z11282" i="55"/>
  <c r="X11278" i="55"/>
  <c r="Z11278" i="55"/>
  <c r="X11270" i="55"/>
  <c r="Z11270" i="55"/>
  <c r="X11266" i="55"/>
  <c r="Z11266" i="55"/>
  <c r="X11262" i="55"/>
  <c r="Z11262" i="55"/>
  <c r="X11258" i="55"/>
  <c r="Z11258" i="55"/>
  <c r="X11250" i="55"/>
  <c r="Z11250" i="55"/>
  <c r="X11246" i="55"/>
  <c r="Z11246" i="55"/>
  <c r="X11242" i="55"/>
  <c r="Z11242" i="55"/>
  <c r="X11238" i="55"/>
  <c r="Z11238" i="55"/>
  <c r="X11234" i="55"/>
  <c r="Z11234" i="55"/>
  <c r="X11230" i="55"/>
  <c r="Z11230" i="55"/>
  <c r="X11226" i="55"/>
  <c r="Z11226" i="55"/>
  <c r="X11222" i="55"/>
  <c r="Z11222" i="55"/>
  <c r="X11218" i="55"/>
  <c r="Z11218" i="55"/>
  <c r="X11214" i="55"/>
  <c r="Z11214" i="55"/>
  <c r="X11206" i="55"/>
  <c r="Z11206" i="55"/>
  <c r="X11202" i="55"/>
  <c r="Z11202" i="55"/>
  <c r="X11198" i="55"/>
  <c r="Z11198" i="55"/>
  <c r="X11194" i="55"/>
  <c r="Z11194" i="55"/>
  <c r="X11186" i="55"/>
  <c r="Z11186" i="55"/>
  <c r="X11182" i="55"/>
  <c r="Z11182" i="55"/>
  <c r="X11178" i="55"/>
  <c r="Z11178" i="55"/>
  <c r="X11174" i="55"/>
  <c r="Z11174" i="55"/>
  <c r="X11170" i="55"/>
  <c r="Z11170" i="55"/>
  <c r="X11166" i="55"/>
  <c r="Z11166" i="55"/>
  <c r="X11162" i="55"/>
  <c r="Z11162" i="55"/>
  <c r="X11158" i="55"/>
  <c r="Z11158" i="55"/>
  <c r="X11154" i="55"/>
  <c r="Z11154" i="55"/>
  <c r="X11150" i="55"/>
  <c r="Z11150" i="55"/>
  <c r="X11142" i="55"/>
  <c r="Z11142" i="55"/>
  <c r="X11138" i="55"/>
  <c r="Z11138" i="55"/>
  <c r="X11134" i="55"/>
  <c r="Z11134" i="55"/>
  <c r="X11130" i="55"/>
  <c r="Z11130" i="55"/>
  <c r="X11122" i="55"/>
  <c r="Z11122" i="55"/>
  <c r="X11118" i="55"/>
  <c r="Z11118" i="55"/>
  <c r="X11114" i="55"/>
  <c r="Z11114" i="55"/>
  <c r="X11110" i="55"/>
  <c r="Z11110" i="55"/>
  <c r="X11106" i="55"/>
  <c r="Z11106" i="55"/>
  <c r="X11102" i="55"/>
  <c r="Z11102" i="55"/>
  <c r="X11098" i="55"/>
  <c r="Z11098" i="55"/>
  <c r="X11094" i="55"/>
  <c r="Z11094" i="55"/>
  <c r="X11090" i="55"/>
  <c r="Z11090" i="55"/>
  <c r="X11086" i="55"/>
  <c r="Z11086" i="55"/>
  <c r="X11078" i="55"/>
  <c r="Z11078" i="55"/>
  <c r="X11074" i="55"/>
  <c r="Z11074" i="55"/>
  <c r="X11070" i="55"/>
  <c r="Z11070" i="55"/>
  <c r="X11066" i="55"/>
  <c r="Z11066" i="55"/>
  <c r="X11058" i="55"/>
  <c r="Z11058" i="55"/>
  <c r="X11054" i="55"/>
  <c r="Z11054" i="55"/>
  <c r="X11050" i="55"/>
  <c r="Z11050" i="55"/>
  <c r="X11046" i="55"/>
  <c r="Z11046" i="55"/>
  <c r="X11042" i="55"/>
  <c r="Z11042" i="55"/>
  <c r="X11038" i="55"/>
  <c r="Z11038" i="55"/>
  <c r="X11034" i="55"/>
  <c r="Z11034" i="55"/>
  <c r="X11030" i="55"/>
  <c r="Z11030" i="55"/>
  <c r="X11026" i="55"/>
  <c r="Z11026" i="55"/>
  <c r="X11022" i="55"/>
  <c r="Z11022" i="55"/>
  <c r="X11014" i="55"/>
  <c r="Z11014" i="55"/>
  <c r="X11010" i="55"/>
  <c r="Z11010" i="55"/>
  <c r="X11006" i="55"/>
  <c r="Z11006" i="55"/>
  <c r="X11002" i="55"/>
  <c r="Z11002" i="55"/>
  <c r="X10994" i="55"/>
  <c r="Z10994" i="55"/>
  <c r="X10990" i="55"/>
  <c r="Z10990" i="55"/>
  <c r="X10986" i="55"/>
  <c r="Z10986" i="55"/>
  <c r="X10982" i="55"/>
  <c r="Z10982" i="55"/>
  <c r="X10978" i="55"/>
  <c r="Z10978" i="55"/>
  <c r="X10974" i="55"/>
  <c r="Z10974" i="55"/>
  <c r="X10970" i="55"/>
  <c r="Z10970" i="55"/>
  <c r="X10966" i="55"/>
  <c r="Z10966" i="55"/>
  <c r="X10962" i="55"/>
  <c r="Z10962" i="55"/>
  <c r="X10958" i="55"/>
  <c r="Z10958" i="55"/>
  <c r="X10950" i="55"/>
  <c r="Z10950" i="55"/>
  <c r="X10946" i="55"/>
  <c r="Z10946" i="55"/>
  <c r="X10942" i="55"/>
  <c r="Z10942" i="55"/>
  <c r="X10938" i="55"/>
  <c r="Z10938" i="55"/>
  <c r="X10934" i="55"/>
  <c r="Z10934" i="55"/>
  <c r="X10930" i="55"/>
  <c r="Z10930" i="55"/>
  <c r="X10926" i="55"/>
  <c r="Z10926" i="55"/>
  <c r="X10918" i="55"/>
  <c r="Z10918" i="55"/>
  <c r="X10914" i="55"/>
  <c r="Z10914" i="55"/>
  <c r="X10910" i="55"/>
  <c r="Z10910" i="55"/>
  <c r="X10906" i="55"/>
  <c r="Z10906" i="55"/>
  <c r="X10902" i="55"/>
  <c r="Z10902" i="55"/>
  <c r="X10898" i="55"/>
  <c r="Z10898" i="55"/>
  <c r="X10894" i="55"/>
  <c r="Z10894" i="55"/>
  <c r="X10790" i="55"/>
  <c r="Z10790" i="55"/>
  <c r="Z10754" i="55"/>
  <c r="X10754" i="55"/>
  <c r="Z10722" i="55"/>
  <c r="X10722" i="55"/>
  <c r="Z10658" i="55"/>
  <c r="X10658" i="55"/>
  <c r="X10598" i="55"/>
  <c r="Z10598" i="55"/>
  <c r="Z10594" i="55"/>
  <c r="X10594" i="55"/>
  <c r="X10566" i="55"/>
  <c r="Z10566" i="55"/>
  <c r="X10534" i="55"/>
  <c r="Z10534" i="55"/>
  <c r="Z10530" i="55"/>
  <c r="X10530" i="55"/>
  <c r="Z10498" i="55"/>
  <c r="X10498" i="55"/>
  <c r="X10470" i="55"/>
  <c r="Z10470" i="55"/>
  <c r="Z10466" i="55"/>
  <c r="X10466" i="55"/>
  <c r="Z10434" i="55"/>
  <c r="X10434" i="55"/>
  <c r="Z10402" i="55"/>
  <c r="X10402" i="55"/>
  <c r="Z10370" i="55"/>
  <c r="X10370" i="55"/>
  <c r="Z10338" i="55"/>
  <c r="X10338" i="55"/>
  <c r="X10310" i="55"/>
  <c r="Z10310" i="55"/>
  <c r="X10278" i="55"/>
  <c r="Z10278" i="55"/>
  <c r="Z10274" i="55"/>
  <c r="X10274" i="55"/>
  <c r="X10235" i="55"/>
  <c r="Z10235" i="55"/>
  <c r="X10221" i="55"/>
  <c r="Z10221" i="55"/>
  <c r="X10217" i="55"/>
  <c r="Z10217" i="55"/>
  <c r="Z10210" i="55"/>
  <c r="X10210" i="55"/>
  <c r="Z10202" i="55"/>
  <c r="X10202" i="55"/>
  <c r="Z10198" i="55"/>
  <c r="X10198" i="55"/>
  <c r="Z10194" i="55"/>
  <c r="X10194" i="55"/>
  <c r="Z10190" i="55"/>
  <c r="X10190" i="55"/>
  <c r="Z10186" i="55"/>
  <c r="X10186" i="55"/>
  <c r="Z10182" i="55"/>
  <c r="X10182" i="55"/>
  <c r="Z10174" i="55"/>
  <c r="X10174" i="55"/>
  <c r="Z10170" i="55"/>
  <c r="X10170" i="55"/>
  <c r="Z10166" i="55"/>
  <c r="X10166" i="55"/>
  <c r="Z10162" i="55"/>
  <c r="X10162" i="55"/>
  <c r="Z10158" i="55"/>
  <c r="X10158" i="55"/>
  <c r="Z10154" i="55"/>
  <c r="X10154" i="55"/>
  <c r="Z10150" i="55"/>
  <c r="X10150" i="55"/>
  <c r="Z10142" i="55"/>
  <c r="X10142" i="55"/>
  <c r="Z10138" i="55"/>
  <c r="X10138" i="55"/>
  <c r="Z10134" i="55"/>
  <c r="X10134" i="55"/>
  <c r="Z10130" i="55"/>
  <c r="X10130" i="55"/>
  <c r="Z10126" i="55"/>
  <c r="X10126" i="55"/>
  <c r="Z10122" i="55"/>
  <c r="X10122" i="55"/>
  <c r="Z10118" i="55"/>
  <c r="X10118" i="55"/>
  <c r="Z10110" i="55"/>
  <c r="X10110" i="55"/>
  <c r="Z10106" i="55"/>
  <c r="X10106" i="55"/>
  <c r="Z10102" i="55"/>
  <c r="X10102" i="55"/>
  <c r="Z10098" i="55"/>
  <c r="X10098" i="55"/>
  <c r="Z10094" i="55"/>
  <c r="X10094" i="55"/>
  <c r="Z10090" i="55"/>
  <c r="X10090" i="55"/>
  <c r="Z10086" i="55"/>
  <c r="X10086" i="55"/>
  <c r="Z10078" i="55"/>
  <c r="X10078" i="55"/>
  <c r="Z10074" i="55"/>
  <c r="X10074" i="55"/>
  <c r="Z10070" i="55"/>
  <c r="X10070" i="55"/>
  <c r="Z10066" i="55"/>
  <c r="X10066" i="55"/>
  <c r="Z10062" i="55"/>
  <c r="X10062" i="55"/>
  <c r="Z10058" i="55"/>
  <c r="X10058" i="55"/>
  <c r="Z10054" i="55"/>
  <c r="X10054" i="55"/>
  <c r="Z10046" i="55"/>
  <c r="X10046" i="55"/>
  <c r="Z10042" i="55"/>
  <c r="X10042" i="55"/>
  <c r="Z10038" i="55"/>
  <c r="X10038" i="55"/>
  <c r="Z10034" i="55"/>
  <c r="X10034" i="55"/>
  <c r="Z10030" i="55"/>
  <c r="X10030" i="55"/>
  <c r="Z10026" i="55"/>
  <c r="X10026" i="55"/>
  <c r="Z10022" i="55"/>
  <c r="X10022" i="55"/>
  <c r="Z10018" i="55"/>
  <c r="X10018" i="55"/>
  <c r="Z10014" i="55"/>
  <c r="X10014" i="55"/>
  <c r="Z10010" i="55"/>
  <c r="X10010" i="55"/>
  <c r="Z10006" i="55"/>
  <c r="X10006" i="55"/>
  <c r="Z10002" i="55"/>
  <c r="X10002" i="55"/>
  <c r="Z9998" i="55"/>
  <c r="X9998" i="55"/>
  <c r="H449" i="55"/>
  <c r="Z449" i="55"/>
  <c r="AD449" i="55" s="1"/>
  <c r="P449" i="55"/>
  <c r="F1483" i="55"/>
  <c r="R1483" i="55"/>
  <c r="C724" i="55"/>
  <c r="F724" i="55" s="1"/>
  <c r="X1436" i="55"/>
  <c r="P777" i="55"/>
  <c r="N926" i="55"/>
  <c r="R1436" i="55"/>
  <c r="J1436" i="55"/>
  <c r="Z14054" i="55"/>
  <c r="Z14098" i="55"/>
  <c r="Z14110" i="55"/>
  <c r="Z14082" i="55"/>
  <c r="Z14034" i="55"/>
  <c r="Z13966" i="55"/>
  <c r="Z13910" i="55"/>
  <c r="Z13842" i="55"/>
  <c r="Z13786" i="55"/>
  <c r="Z13766" i="55"/>
  <c r="Z13738" i="55"/>
  <c r="Z13710" i="55"/>
  <c r="Z13666" i="55"/>
  <c r="Z13630" i="55"/>
  <c r="Z13590" i="55"/>
  <c r="Z13534" i="55"/>
  <c r="Z13486" i="55"/>
  <c r="Z13358" i="55"/>
  <c r="Z13322" i="55"/>
  <c r="Z13262" i="55"/>
  <c r="X14058" i="55"/>
  <c r="X14014" i="55"/>
  <c r="Z13314" i="55"/>
  <c r="Z744" i="55"/>
  <c r="AD744" i="55" s="1"/>
  <c r="W1144" i="55"/>
  <c r="X1144" i="55" s="1"/>
  <c r="Z10954" i="55"/>
  <c r="Z11062" i="55"/>
  <c r="Z11082" i="55"/>
  <c r="Z11190" i="55"/>
  <c r="Z11210" i="55"/>
  <c r="Z11318" i="55"/>
  <c r="Z11338" i="55"/>
  <c r="Z11446" i="55"/>
  <c r="Z11466" i="55"/>
  <c r="Z11574" i="55"/>
  <c r="Z11594" i="55"/>
  <c r="Z11702" i="55"/>
  <c r="Z11722" i="55"/>
  <c r="V424" i="55"/>
  <c r="X364" i="55"/>
  <c r="Z10922" i="55"/>
  <c r="T449" i="55"/>
  <c r="V449" i="55"/>
  <c r="V1483" i="55"/>
  <c r="Z1483" i="55"/>
  <c r="AD1483" i="55" s="1"/>
  <c r="R424" i="55"/>
  <c r="T776" i="55"/>
  <c r="H777" i="55"/>
  <c r="F777" i="55"/>
  <c r="Z777" i="55"/>
  <c r="AD777" i="55" s="1"/>
  <c r="T926" i="55"/>
  <c r="R926" i="55"/>
  <c r="F1436" i="55"/>
  <c r="H926" i="55"/>
  <c r="L926" i="55"/>
  <c r="Z14022" i="55"/>
  <c r="Z13958" i="55"/>
  <c r="Z13902" i="55"/>
  <c r="Z13854" i="55"/>
  <c r="Z13778" i="55"/>
  <c r="Z13746" i="55"/>
  <c r="Z13674" i="55"/>
  <c r="Z13494" i="55"/>
  <c r="Z13422" i="55"/>
  <c r="Z13366" i="55"/>
  <c r="Z10998" i="55"/>
  <c r="Z11018" i="55"/>
  <c r="Z11126" i="55"/>
  <c r="Z11146" i="55"/>
  <c r="Z11254" i="55"/>
  <c r="Z11274" i="55"/>
  <c r="Z11382" i="55"/>
  <c r="Z11402" i="55"/>
  <c r="Z11510" i="55"/>
  <c r="Z11530" i="55"/>
  <c r="Z11638" i="55"/>
  <c r="Z11658" i="55"/>
  <c r="X13454" i="55"/>
  <c r="Z9994" i="55"/>
  <c r="X9994" i="55"/>
  <c r="Z9990" i="55"/>
  <c r="X9990" i="55"/>
  <c r="Z9986" i="55"/>
  <c r="X9986" i="55"/>
  <c r="Z9982" i="55"/>
  <c r="X9982" i="55"/>
  <c r="Z9978" i="55"/>
  <c r="X9978" i="55"/>
  <c r="Z9974" i="55"/>
  <c r="X9974" i="55"/>
  <c r="Z9970" i="55"/>
  <c r="X9970" i="55"/>
  <c r="Z9956" i="55"/>
  <c r="X9956" i="55"/>
  <c r="Z9952" i="55"/>
  <c r="X9952" i="55"/>
  <c r="Z9946" i="55"/>
  <c r="X9946" i="55"/>
  <c r="Z9942" i="55"/>
  <c r="X9942" i="55"/>
  <c r="Z9938" i="55"/>
  <c r="X9938" i="55"/>
  <c r="Z9924" i="55"/>
  <c r="X9924" i="55"/>
  <c r="Z9920" i="55"/>
  <c r="X9920" i="55"/>
  <c r="Z9914" i="55"/>
  <c r="X9914" i="55"/>
  <c r="Z9910" i="55"/>
  <c r="X9910" i="55"/>
  <c r="Z9906" i="55"/>
  <c r="X9906" i="55"/>
  <c r="Z9902" i="55"/>
  <c r="X9902" i="55"/>
  <c r="Z9890" i="55"/>
  <c r="X9890" i="55"/>
  <c r="Z9886" i="55"/>
  <c r="X9886" i="55"/>
  <c r="Z9882" i="55"/>
  <c r="X9882" i="55"/>
  <c r="Z9878" i="55"/>
  <c r="X9878" i="55"/>
  <c r="Z9874" i="55"/>
  <c r="X9874" i="55"/>
  <c r="Z9870" i="55"/>
  <c r="X9870" i="55"/>
  <c r="Z9630" i="55"/>
  <c r="X9630" i="55"/>
  <c r="Z9626" i="55"/>
  <c r="X9626" i="55"/>
  <c r="Z9614" i="55"/>
  <c r="X9614" i="55"/>
  <c r="Z9610" i="55"/>
  <c r="X9610" i="55"/>
  <c r="Z9602" i="55"/>
  <c r="X9602" i="55"/>
  <c r="Z9594" i="55"/>
  <c r="X9594" i="55"/>
  <c r="Z9586" i="55"/>
  <c r="X9586" i="55"/>
  <c r="Z9582" i="55"/>
  <c r="X9582" i="55"/>
  <c r="Z9574" i="55"/>
  <c r="X9574" i="55"/>
  <c r="Z9570" i="55"/>
  <c r="X9570" i="55"/>
  <c r="Z9566" i="55"/>
  <c r="X9566" i="55"/>
  <c r="Z9554" i="55"/>
  <c r="X9554" i="55"/>
  <c r="Z9550" i="55"/>
  <c r="X9550" i="55"/>
  <c r="Z9546" i="55"/>
  <c r="X9546" i="55"/>
  <c r="Z9538" i="55"/>
  <c r="X9538" i="55"/>
  <c r="Z9534" i="55"/>
  <c r="X9534" i="55"/>
  <c r="Z9530" i="55"/>
  <c r="X9530" i="55"/>
  <c r="Z9518" i="55"/>
  <c r="X9518" i="55"/>
  <c r="Z9514" i="55"/>
  <c r="X9514" i="55"/>
  <c r="Z9510" i="55"/>
  <c r="X9510" i="55"/>
  <c r="Z9494" i="55"/>
  <c r="X9494" i="55"/>
  <c r="Z9486" i="55"/>
  <c r="X9486" i="55"/>
  <c r="Z9482" i="55"/>
  <c r="X9482" i="55"/>
  <c r="Z9474" i="55"/>
  <c r="X9474" i="55"/>
  <c r="Z9470" i="55"/>
  <c r="X9470" i="55"/>
  <c r="Z9466" i="55"/>
  <c r="X9466" i="55"/>
  <c r="Z9454" i="55"/>
  <c r="X9454" i="55"/>
  <c r="Z9450" i="55"/>
  <c r="X9450" i="55"/>
  <c r="Z9446" i="55"/>
  <c r="X9446" i="55"/>
  <c r="Z9438" i="55"/>
  <c r="X9438" i="55"/>
  <c r="Z9434" i="55"/>
  <c r="X9434" i="55"/>
  <c r="Z9430" i="55"/>
  <c r="X9430" i="55"/>
  <c r="Z9422" i="55"/>
  <c r="X9422" i="55"/>
  <c r="Z9418" i="55"/>
  <c r="X9418" i="55"/>
  <c r="Z9414" i="55"/>
  <c r="X9414" i="55"/>
  <c r="Z9402" i="55"/>
  <c r="X9402" i="55"/>
  <c r="Z9394" i="55"/>
  <c r="X9394" i="55"/>
  <c r="Z9390" i="55"/>
  <c r="X9390" i="55"/>
  <c r="Z9378" i="55"/>
  <c r="X9378" i="55"/>
  <c r="Z9370" i="55"/>
  <c r="X9370" i="55"/>
  <c r="Z9350" i="55"/>
  <c r="X9350" i="55"/>
  <c r="Z9342" i="55"/>
  <c r="X9342" i="55"/>
  <c r="Z9338" i="55"/>
  <c r="X9338" i="55"/>
  <c r="Z9334" i="55"/>
  <c r="X9334" i="55"/>
  <c r="Z9326" i="55"/>
  <c r="X9326" i="55"/>
  <c r="Z9322" i="55"/>
  <c r="X9322" i="55"/>
  <c r="Z9318" i="55"/>
  <c r="X9318" i="55"/>
  <c r="Z9310" i="55"/>
  <c r="X9310" i="55"/>
  <c r="Z9306" i="55"/>
  <c r="X9306" i="55"/>
  <c r="Z9298" i="55"/>
  <c r="X9298" i="55"/>
  <c r="Z9290" i="55"/>
  <c r="X9290" i="55"/>
  <c r="Z9286" i="55"/>
  <c r="X9286" i="55"/>
  <c r="Z9282" i="55"/>
  <c r="X9282" i="55"/>
  <c r="Z9274" i="55"/>
  <c r="X9274" i="55"/>
  <c r="Z9270" i="55"/>
  <c r="X9270" i="55"/>
  <c r="Z9266" i="55"/>
  <c r="X9266" i="55"/>
  <c r="Z9254" i="55"/>
  <c r="X9254" i="55"/>
  <c r="Z9250" i="55"/>
  <c r="X9250" i="55"/>
  <c r="Z9246" i="55"/>
  <c r="X9246" i="55"/>
  <c r="Z9234" i="55"/>
  <c r="X9234" i="55"/>
  <c r="Z9230" i="55"/>
  <c r="X9230" i="55"/>
  <c r="Z9226" i="55"/>
  <c r="X9226" i="55"/>
  <c r="Z9218" i="55"/>
  <c r="X9218" i="55"/>
  <c r="Z9210" i="55"/>
  <c r="X9210" i="55"/>
  <c r="Z9206" i="55"/>
  <c r="X9206" i="55"/>
  <c r="Z9194" i="55"/>
  <c r="X9194" i="55"/>
  <c r="Z9190" i="55"/>
  <c r="X9190" i="55"/>
  <c r="Z9186" i="55"/>
  <c r="X9186" i="55"/>
  <c r="Z9178" i="55"/>
  <c r="X9178" i="55"/>
  <c r="Z9174" i="55"/>
  <c r="X9174" i="55"/>
  <c r="Z9170" i="55"/>
  <c r="X9170" i="55"/>
  <c r="Z9162" i="55"/>
  <c r="X9162" i="55"/>
  <c r="Z9158" i="55"/>
  <c r="X9158" i="55"/>
  <c r="Z9150" i="55"/>
  <c r="X9150" i="55"/>
  <c r="Z9142" i="55"/>
  <c r="X9142" i="55"/>
  <c r="Z9138" i="55"/>
  <c r="X9138" i="55"/>
  <c r="Z9134" i="55"/>
  <c r="X9134" i="55"/>
  <c r="Z9126" i="55"/>
  <c r="X9126" i="55"/>
  <c r="Z9122" i="55"/>
  <c r="X9122" i="55"/>
  <c r="Z9118" i="55"/>
  <c r="X9118" i="55"/>
  <c r="Z9110" i="55"/>
  <c r="X9110" i="55"/>
  <c r="Z9106" i="55"/>
  <c r="X9106" i="55"/>
  <c r="Z9102" i="55"/>
  <c r="X9102" i="55"/>
  <c r="Z9094" i="55"/>
  <c r="X9094" i="55"/>
  <c r="Z9086" i="55"/>
  <c r="X9086" i="55"/>
  <c r="Z9082" i="55"/>
  <c r="X9082" i="55"/>
  <c r="Z9074" i="55"/>
  <c r="X9074" i="55"/>
  <c r="Z9066" i="55"/>
  <c r="X9066" i="55"/>
  <c r="Z9062" i="55"/>
  <c r="X9062" i="55"/>
  <c r="Z9054" i="55"/>
  <c r="X9054" i="55"/>
  <c r="Z9050" i="55"/>
  <c r="X9050" i="55"/>
  <c r="Z9038" i="55"/>
  <c r="X9038" i="55"/>
  <c r="Z9030" i="55"/>
  <c r="X9030" i="55"/>
  <c r="Z9026" i="55"/>
  <c r="X9026" i="55"/>
  <c r="Z9022" i="55"/>
  <c r="X9022" i="55"/>
  <c r="Z9014" i="55"/>
  <c r="X9014" i="55"/>
  <c r="Z9010" i="55"/>
  <c r="X9010" i="55"/>
  <c r="Z9002" i="55"/>
  <c r="X9002" i="55"/>
  <c r="Z8994" i="55"/>
  <c r="X8994" i="55"/>
  <c r="Z8986" i="55"/>
  <c r="X8986" i="55"/>
  <c r="Z8978" i="55"/>
  <c r="X8978" i="55"/>
  <c r="Z8970" i="55"/>
  <c r="X8970" i="55"/>
  <c r="Z8966" i="55"/>
  <c r="X8966" i="55"/>
  <c r="Z8958" i="55"/>
  <c r="X8958" i="55"/>
  <c r="Z8950" i="55"/>
  <c r="X8950" i="55"/>
  <c r="Z8946" i="55"/>
  <c r="X8946" i="55"/>
  <c r="Z8942" i="55"/>
  <c r="X8942" i="55"/>
  <c r="Z8930" i="55"/>
  <c r="X8930" i="55"/>
  <c r="Z8926" i="55"/>
  <c r="X8926" i="55"/>
  <c r="Z8922" i="55"/>
  <c r="X8922" i="55"/>
  <c r="Z8914" i="55"/>
  <c r="X8914" i="55"/>
  <c r="Z8910" i="55"/>
  <c r="X8910" i="55"/>
  <c r="Z8906" i="55"/>
  <c r="X8906" i="55"/>
  <c r="Z8898" i="55"/>
  <c r="X8898" i="55"/>
  <c r="Z8890" i="55"/>
  <c r="X8890" i="55"/>
  <c r="Z8886" i="55"/>
  <c r="X8886" i="55"/>
  <c r="Z8878" i="55"/>
  <c r="X8878" i="55"/>
  <c r="Z8874" i="55"/>
  <c r="X8874" i="55"/>
  <c r="Z8870" i="55"/>
  <c r="X8870" i="55"/>
  <c r="Z8862" i="55"/>
  <c r="X8862" i="55"/>
  <c r="Z8854" i="55"/>
  <c r="X8854" i="55"/>
  <c r="Z8850" i="55"/>
  <c r="X8850" i="55"/>
  <c r="Z8842" i="55"/>
  <c r="X8842" i="55"/>
  <c r="Z8838" i="55"/>
  <c r="X8838" i="55"/>
  <c r="Z8834" i="55"/>
  <c r="X8834" i="55"/>
  <c r="Z8826" i="55"/>
  <c r="X8826" i="55"/>
  <c r="Z8822" i="55"/>
  <c r="X8822" i="55"/>
  <c r="Z8818" i="55"/>
  <c r="X8818" i="55"/>
  <c r="Z8810" i="55"/>
  <c r="X8810" i="55"/>
  <c r="Z8802" i="55"/>
  <c r="X8802" i="55"/>
  <c r="Z8798" i="55"/>
  <c r="X8798" i="55"/>
  <c r="Z8790" i="55"/>
  <c r="X8790" i="55"/>
  <c r="Z8786" i="55"/>
  <c r="X8786" i="55"/>
  <c r="X7966" i="55"/>
  <c r="Z7966" i="55"/>
  <c r="X7942" i="55"/>
  <c r="Z7942" i="55"/>
  <c r="X7934" i="55"/>
  <c r="Z7934" i="55"/>
  <c r="X7926" i="55"/>
  <c r="Z7926" i="55"/>
  <c r="X7918" i="55"/>
  <c r="Z7918" i="55"/>
  <c r="X7910" i="55"/>
  <c r="Z7910" i="55"/>
  <c r="X7902" i="55"/>
  <c r="Z7902" i="55"/>
  <c r="X7886" i="55"/>
  <c r="Z7886" i="55"/>
  <c r="X7878" i="55"/>
  <c r="Z7878" i="55"/>
  <c r="X7870" i="55"/>
  <c r="Z7870" i="55"/>
  <c r="X7862" i="55"/>
  <c r="Z7862" i="55"/>
  <c r="X7854" i="55"/>
  <c r="Z7854" i="55"/>
  <c r="X7846" i="55"/>
  <c r="Z7846" i="55"/>
  <c r="X7822" i="55"/>
  <c r="Z7822" i="55"/>
  <c r="X7814" i="55"/>
  <c r="Z7814" i="55"/>
  <c r="X7798" i="55"/>
  <c r="Z7798" i="55"/>
  <c r="X7790" i="55"/>
  <c r="Z7790" i="55"/>
  <c r="X7782" i="55"/>
  <c r="Z7782" i="55"/>
  <c r="X7774" i="55"/>
  <c r="Z7774" i="55"/>
  <c r="X7742" i="55"/>
  <c r="Z7742" i="55"/>
  <c r="X7726" i="55"/>
  <c r="Z7726" i="55"/>
  <c r="X7718" i="55"/>
  <c r="Z7718" i="55"/>
  <c r="X7710" i="55"/>
  <c r="Z7710" i="55"/>
  <c r="Z7702" i="55"/>
  <c r="X7702" i="55"/>
  <c r="Z7694" i="55"/>
  <c r="X7694" i="55"/>
  <c r="Z7686" i="55"/>
  <c r="X7686" i="55"/>
  <c r="X7682" i="55"/>
  <c r="Z7682" i="55"/>
  <c r="X7674" i="55"/>
  <c r="Z7674" i="55"/>
  <c r="Z7666" i="55"/>
  <c r="X7666" i="55"/>
  <c r="Z7658" i="55"/>
  <c r="X7658" i="55"/>
  <c r="Z7650" i="55"/>
  <c r="X7650" i="55"/>
  <c r="Z7642" i="55"/>
  <c r="X7642" i="55"/>
  <c r="X7634" i="55"/>
  <c r="Z7634" i="55"/>
  <c r="Z7630" i="55"/>
  <c r="X7630" i="55"/>
  <c r="Z7622" i="55"/>
  <c r="X7622" i="55"/>
  <c r="Z7614" i="55"/>
  <c r="X7614" i="55"/>
  <c r="Z7606" i="55"/>
  <c r="X7606" i="55"/>
  <c r="Z7598" i="55"/>
  <c r="X7598" i="55"/>
  <c r="X7594" i="55"/>
  <c r="Z7594" i="55"/>
  <c r="Z7586" i="55"/>
  <c r="X7586" i="55"/>
  <c r="Z7578" i="55"/>
  <c r="X7578" i="55"/>
  <c r="Z7570" i="55"/>
  <c r="X7570" i="55"/>
  <c r="Z7562" i="55"/>
  <c r="X7562" i="55"/>
  <c r="Z7554" i="55"/>
  <c r="X7554" i="55"/>
  <c r="Z7546" i="55"/>
  <c r="X7546" i="55"/>
  <c r="Z7538" i="55"/>
  <c r="X7538" i="55"/>
  <c r="Z7530" i="55"/>
  <c r="X7530" i="55"/>
  <c r="Z7522" i="55"/>
  <c r="X7522" i="55"/>
  <c r="Z7514" i="55"/>
  <c r="X7514" i="55"/>
  <c r="Z7502" i="55"/>
  <c r="X7502" i="55"/>
  <c r="Z7490" i="55"/>
  <c r="X7490" i="55"/>
  <c r="Z7486" i="55"/>
  <c r="X7486" i="55"/>
  <c r="Z7478" i="55"/>
  <c r="X7478" i="55"/>
  <c r="Z7470" i="55"/>
  <c r="X7470" i="55"/>
  <c r="Z7466" i="55"/>
  <c r="X7466" i="55"/>
  <c r="X7454" i="55"/>
  <c r="Z7454" i="55"/>
  <c r="X7446" i="55"/>
  <c r="Z7446" i="55"/>
  <c r="X7438" i="55"/>
  <c r="Z7438" i="55"/>
  <c r="X7430" i="55"/>
  <c r="Z7430" i="55"/>
  <c r="X7422" i="55"/>
  <c r="Z7422" i="55"/>
  <c r="X7414" i="55"/>
  <c r="Z7414" i="55"/>
  <c r="X7406" i="55"/>
  <c r="Z7406" i="55"/>
  <c r="X7398" i="55"/>
  <c r="Z7398" i="55"/>
  <c r="X7390" i="55"/>
  <c r="Z7390" i="55"/>
  <c r="X7382" i="55"/>
  <c r="Z7382" i="55"/>
  <c r="X7374" i="55"/>
  <c r="Z7374" i="55"/>
  <c r="X7366" i="55"/>
  <c r="Z7366" i="55"/>
  <c r="X7358" i="55"/>
  <c r="Z7358" i="55"/>
  <c r="X7350" i="55"/>
  <c r="Z7350" i="55"/>
  <c r="X7342" i="55"/>
  <c r="Z7342" i="55"/>
  <c r="X7334" i="55"/>
  <c r="Z7334" i="55"/>
  <c r="X7326" i="55"/>
  <c r="Z7326" i="55"/>
  <c r="X7318" i="55"/>
  <c r="Z7318" i="55"/>
  <c r="X7310" i="55"/>
  <c r="Z7310" i="55"/>
  <c r="X7302" i="55"/>
  <c r="Z7302" i="55"/>
  <c r="X7294" i="55"/>
  <c r="Z7294" i="55"/>
  <c r="X7286" i="55"/>
  <c r="Z7286" i="55"/>
  <c r="X7278" i="55"/>
  <c r="Z7278" i="55"/>
  <c r="X7270" i="55"/>
  <c r="Z7270" i="55"/>
  <c r="X7262" i="55"/>
  <c r="Z7262" i="55"/>
  <c r="X7254" i="55"/>
  <c r="Z7254" i="55"/>
  <c r="X7246" i="55"/>
  <c r="Z7246" i="55"/>
  <c r="X7238" i="55"/>
  <c r="Z7238" i="55"/>
  <c r="X7230" i="55"/>
  <c r="Z7230" i="55"/>
  <c r="X7222" i="55"/>
  <c r="Z7222" i="55"/>
  <c r="X7214" i="55"/>
  <c r="Z7214" i="55"/>
  <c r="X7206" i="55"/>
  <c r="Z7206" i="55"/>
  <c r="X7198" i="55"/>
  <c r="Z7198" i="55"/>
  <c r="X7190" i="55"/>
  <c r="Z7190" i="55"/>
  <c r="X7182" i="55"/>
  <c r="Z7182" i="55"/>
  <c r="X7174" i="55"/>
  <c r="Z7174" i="55"/>
  <c r="X7166" i="55"/>
  <c r="Z7166" i="55"/>
  <c r="X7158" i="55"/>
  <c r="Z7158" i="55"/>
  <c r="X7150" i="55"/>
  <c r="Z7150" i="55"/>
  <c r="X7142" i="55"/>
  <c r="Z7142" i="55"/>
  <c r="X7134" i="55"/>
  <c r="Z7134" i="55"/>
  <c r="X7126" i="55"/>
  <c r="Z7126" i="55"/>
  <c r="X7118" i="55"/>
  <c r="Z7118" i="55"/>
  <c r="X7110" i="55"/>
  <c r="Z7110" i="55"/>
  <c r="Z1134" i="55"/>
  <c r="AD1134" i="55" s="1"/>
  <c r="X7558" i="55"/>
  <c r="X7590" i="55"/>
  <c r="Z7626" i="55"/>
  <c r="Z7662" i="55"/>
  <c r="Z7698" i="55"/>
  <c r="X8794" i="55"/>
  <c r="X8866" i="55"/>
  <c r="X8938" i="55"/>
  <c r="X9018" i="55"/>
  <c r="X9098" i="55"/>
  <c r="X9166" i="55"/>
  <c r="X9242" i="55"/>
  <c r="X9314" i="55"/>
  <c r="X9406" i="55"/>
  <c r="X9478" i="55"/>
  <c r="X9562" i="55"/>
  <c r="X9960" i="55"/>
  <c r="X9966" i="55"/>
  <c r="Z7838" i="55"/>
  <c r="X8846" i="55"/>
  <c r="X8918" i="55"/>
  <c r="X8998" i="55"/>
  <c r="X9078" i="55"/>
  <c r="X9146" i="55"/>
  <c r="X9222" i="55"/>
  <c r="X9294" i="55"/>
  <c r="X9382" i="55"/>
  <c r="X9458" i="55"/>
  <c r="X9542" i="55"/>
  <c r="X9618" i="55"/>
  <c r="X9894" i="55"/>
  <c r="X9898" i="55"/>
  <c r="X7542" i="55"/>
  <c r="X7574" i="55"/>
  <c r="Z7610" i="55"/>
  <c r="Z7646" i="55"/>
  <c r="X7678" i="55"/>
  <c r="X8830" i="55"/>
  <c r="X8902" i="55"/>
  <c r="X8974" i="55"/>
  <c r="X9058" i="55"/>
  <c r="X9130" i="55"/>
  <c r="X9198" i="55"/>
  <c r="X9278" i="55"/>
  <c r="X9346" i="55"/>
  <c r="X9442" i="55"/>
  <c r="X9526" i="55"/>
  <c r="X9598" i="55"/>
  <c r="Z1131" i="55"/>
  <c r="AD1131" i="55" s="1"/>
  <c r="Z1060" i="55"/>
  <c r="AD1060" i="55" s="1"/>
  <c r="Z1054" i="55"/>
  <c r="AD1054" i="55" s="1"/>
  <c r="Z954" i="55"/>
  <c r="AD954" i="55" s="1"/>
  <c r="Z941" i="55"/>
  <c r="AD941" i="55" s="1"/>
  <c r="Z926" i="55"/>
  <c r="AD926" i="55" s="1"/>
  <c r="Z859" i="55"/>
  <c r="AD859" i="55" s="1"/>
  <c r="Z1133" i="55"/>
  <c r="AD1133" i="55" s="1"/>
  <c r="X13110" i="55"/>
  <c r="X13466" i="55"/>
  <c r="X13578" i="55"/>
  <c r="X13622" i="55"/>
  <c r="X13678" i="55"/>
  <c r="X13734" i="55"/>
  <c r="X13878" i="55"/>
  <c r="X13974" i="55"/>
  <c r="X14002" i="55"/>
  <c r="X14042" i="55"/>
  <c r="Z12910" i="55"/>
  <c r="Z11746" i="55"/>
  <c r="Z11758" i="55"/>
  <c r="Z11778" i="55"/>
  <c r="Z11790" i="55"/>
  <c r="Z11810" i="55"/>
  <c r="Z11822" i="55"/>
  <c r="Z11842" i="55"/>
  <c r="Z11854" i="55"/>
  <c r="Z11874" i="55"/>
  <c r="Z11886" i="55"/>
  <c r="Z11906" i="55"/>
  <c r="Z11918" i="55"/>
  <c r="Z11938" i="55"/>
  <c r="Z11946" i="55"/>
  <c r="Z11954" i="55"/>
  <c r="Z11962" i="55"/>
  <c r="Z11970" i="55"/>
  <c r="Z11978" i="55"/>
  <c r="Z11986" i="55"/>
  <c r="Z12030" i="55"/>
  <c r="Z12038" i="55"/>
  <c r="Z12046" i="55"/>
  <c r="Z12054" i="55"/>
  <c r="Z12062" i="55"/>
  <c r="Z12082" i="55"/>
  <c r="Z12094" i="55"/>
  <c r="Z12114" i="55"/>
  <c r="X12934" i="55"/>
  <c r="X12970" i="55"/>
  <c r="X13242" i="55"/>
  <c r="X13270" i="55"/>
  <c r="X13434" i="55"/>
  <c r="X13458" i="55"/>
  <c r="X13482" i="55"/>
  <c r="X13574" i="55"/>
  <c r="X13686" i="55"/>
  <c r="X13834" i="55"/>
  <c r="X13866" i="55"/>
  <c r="X13972" i="55"/>
  <c r="X14038" i="55"/>
  <c r="X14072" i="55"/>
  <c r="Z12902" i="55"/>
  <c r="Z12990" i="55"/>
  <c r="Z13154" i="55"/>
  <c r="Z13424" i="55"/>
  <c r="X10690" i="55"/>
  <c r="X10786" i="55"/>
  <c r="Z11762" i="55"/>
  <c r="Z11774" i="55"/>
  <c r="Z11794" i="55"/>
  <c r="Z11806" i="55"/>
  <c r="Z11826" i="55"/>
  <c r="Z11838" i="55"/>
  <c r="Z11858" i="55"/>
  <c r="Z11870" i="55"/>
  <c r="Z11890" i="55"/>
  <c r="Z11902" i="55"/>
  <c r="Z11922" i="55"/>
  <c r="Z11934" i="55"/>
  <c r="Z11942" i="55"/>
  <c r="Z11950" i="55"/>
  <c r="Z11958" i="55"/>
  <c r="Z11966" i="55"/>
  <c r="Z11974" i="55"/>
  <c r="Z11982" i="55"/>
  <c r="Z12034" i="55"/>
  <c r="Z12042" i="55"/>
  <c r="Z12050" i="55"/>
  <c r="Z12058" i="55"/>
  <c r="Z12066" i="55"/>
  <c r="Z12078" i="55"/>
  <c r="Z12098" i="55"/>
  <c r="Z12110" i="55"/>
  <c r="X12894" i="55"/>
  <c r="X13470" i="55"/>
  <c r="X13510" i="55"/>
  <c r="X13682" i="55"/>
  <c r="X13794" i="55"/>
  <c r="X13826" i="55"/>
  <c r="X13858" i="55"/>
  <c r="X13884" i="55"/>
  <c r="X13950" i="55"/>
  <c r="X13976" i="55"/>
  <c r="X14016" i="55"/>
  <c r="X14056" i="55"/>
  <c r="X14104" i="55"/>
  <c r="Z12886" i="55"/>
  <c r="Z12928" i="55"/>
  <c r="Z13008" i="55"/>
  <c r="Z13892" i="55"/>
  <c r="X10626" i="55"/>
  <c r="Z10726" i="55"/>
  <c r="Z10822" i="55"/>
  <c r="Z13888" i="55"/>
  <c r="Z1456" i="55"/>
  <c r="AD1456" i="55" s="1"/>
  <c r="Z1449" i="55"/>
  <c r="AD1449" i="55" s="1"/>
  <c r="Z1447" i="55"/>
  <c r="AD1447" i="55" s="1"/>
  <c r="Z1445" i="55"/>
  <c r="AD1445" i="55" s="1"/>
  <c r="Z1444" i="55"/>
  <c r="AD1444" i="55" s="1"/>
  <c r="Z1443" i="55"/>
  <c r="AD1443" i="55" s="1"/>
  <c r="Z1438" i="55"/>
  <c r="AD1438" i="55" s="1"/>
  <c r="Z1436" i="55"/>
  <c r="AD1436" i="55" s="1"/>
  <c r="Z1433" i="55"/>
  <c r="AD1433" i="55" s="1"/>
  <c r="Z1426" i="55"/>
  <c r="AD1426" i="55" s="1"/>
  <c r="Z13818" i="55"/>
  <c r="Z13942" i="55"/>
  <c r="L776" i="55"/>
  <c r="W1150" i="55"/>
  <c r="X1150" i="55" s="1"/>
  <c r="Z12212" i="55"/>
  <c r="Z12228" i="55"/>
  <c r="Z12244" i="55"/>
  <c r="Z12260" i="55"/>
  <c r="Z12276" i="55"/>
  <c r="Z12292" i="55"/>
  <c r="Z12308" i="55"/>
  <c r="Z12324" i="55"/>
  <c r="Z12340" i="55"/>
  <c r="Z12356" i="55"/>
  <c r="Z12372" i="55"/>
  <c r="Z12388" i="55"/>
  <c r="Z12404" i="55"/>
  <c r="Z12420" i="55"/>
  <c r="Z12436" i="55"/>
  <c r="Z12452" i="55"/>
  <c r="Z12468" i="55"/>
  <c r="Z12484" i="55"/>
  <c r="Z12500" i="55"/>
  <c r="Z12516" i="55"/>
  <c r="Z12532" i="55"/>
  <c r="Z12548" i="55"/>
  <c r="Z12564" i="55"/>
  <c r="Z12580" i="55"/>
  <c r="Z12596" i="55"/>
  <c r="Z12612" i="55"/>
  <c r="Z12628" i="55"/>
  <c r="Z12644" i="55"/>
  <c r="Z12660" i="55"/>
  <c r="Z12676" i="55"/>
  <c r="Z12692" i="55"/>
  <c r="Z12708" i="55"/>
  <c r="Z12724" i="55"/>
  <c r="Z12740" i="55"/>
  <c r="Z12756" i="55"/>
  <c r="Z12772" i="55"/>
  <c r="Z12788" i="55"/>
  <c r="Z12804" i="55"/>
  <c r="Z12820" i="55"/>
  <c r="Z12836" i="55"/>
  <c r="Z12852" i="55"/>
  <c r="X12959" i="55"/>
  <c r="X13171" i="55"/>
  <c r="X13219" i="55"/>
  <c r="X13347" i="55"/>
  <c r="X13363" i="55"/>
  <c r="X13383" i="55"/>
  <c r="X13447" i="55"/>
  <c r="X13499" i="55"/>
  <c r="X13563" i="55"/>
  <c r="X13587" i="55"/>
  <c r="X13675" i="55"/>
  <c r="X13723" i="55"/>
  <c r="X13739" i="55"/>
  <c r="X13767" i="55"/>
  <c r="X13815" i="55"/>
  <c r="X13943" i="55"/>
  <c r="X13959" i="55"/>
  <c r="X14011" i="55"/>
  <c r="Z12999" i="55"/>
  <c r="Z13075" i="55"/>
  <c r="J729" i="55"/>
  <c r="F365" i="55"/>
  <c r="T1444" i="55"/>
  <c r="H1484" i="55"/>
  <c r="W1146" i="55"/>
  <c r="X1146" i="55" s="1"/>
  <c r="Z12544" i="55"/>
  <c r="Z12560" i="55"/>
  <c r="Z12576" i="55"/>
  <c r="Z12592" i="55"/>
  <c r="Z12608" i="55"/>
  <c r="Z12624" i="55"/>
  <c r="Z12640" i="55"/>
  <c r="Z12656" i="55"/>
  <c r="Z12672" i="55"/>
  <c r="Z12688" i="55"/>
  <c r="Z12704" i="55"/>
  <c r="Z12720" i="55"/>
  <c r="Z12736" i="55"/>
  <c r="Z12752" i="55"/>
  <c r="Z12768" i="55"/>
  <c r="Z12784" i="55"/>
  <c r="Z12800" i="55"/>
  <c r="Z12816" i="55"/>
  <c r="Z12832" i="55"/>
  <c r="Z12848" i="55"/>
  <c r="X13027" i="55"/>
  <c r="X13043" i="55"/>
  <c r="X13059" i="55"/>
  <c r="X13083" i="55"/>
  <c r="X13139" i="55"/>
  <c r="X13179" i="55"/>
  <c r="X13323" i="55"/>
  <c r="X13515" i="55"/>
  <c r="X13631" i="55"/>
  <c r="X13667" i="55"/>
  <c r="X13787" i="55"/>
  <c r="X13807" i="55"/>
  <c r="X13895" i="55"/>
  <c r="X13939" i="55"/>
  <c r="Z13071" i="55"/>
  <c r="Z13731" i="55"/>
  <c r="T729" i="55"/>
  <c r="J1504" i="55"/>
  <c r="R451" i="55"/>
  <c r="P1444" i="55"/>
  <c r="Z12220" i="55"/>
  <c r="Z12236" i="55"/>
  <c r="Z12252" i="55"/>
  <c r="Z12268" i="55"/>
  <c r="Z12284" i="55"/>
  <c r="Z12300" i="55"/>
  <c r="Z12316" i="55"/>
  <c r="Z12332" i="55"/>
  <c r="Z12348" i="55"/>
  <c r="Z12364" i="55"/>
  <c r="Z12380" i="55"/>
  <c r="Z12396" i="55"/>
  <c r="Z12412" i="55"/>
  <c r="Z12428" i="55"/>
  <c r="Z12444" i="55"/>
  <c r="Z12460" i="55"/>
  <c r="Z12476" i="55"/>
  <c r="Z12492" i="55"/>
  <c r="Z12508" i="55"/>
  <c r="Z12524" i="55"/>
  <c r="Z12540" i="55"/>
  <c r="Z12556" i="55"/>
  <c r="Z12572" i="55"/>
  <c r="Z12588" i="55"/>
  <c r="Z12604" i="55"/>
  <c r="Z12620" i="55"/>
  <c r="Z12636" i="55"/>
  <c r="Z12652" i="55"/>
  <c r="Z12668" i="55"/>
  <c r="Z12684" i="55"/>
  <c r="Z12700" i="55"/>
  <c r="Z12716" i="55"/>
  <c r="Z12732" i="55"/>
  <c r="Z12748" i="55"/>
  <c r="Z12764" i="55"/>
  <c r="Z12780" i="55"/>
  <c r="Z12796" i="55"/>
  <c r="Z12812" i="55"/>
  <c r="Z12828" i="55"/>
  <c r="Z12844" i="55"/>
  <c r="X12860" i="55"/>
  <c r="X12991" i="55"/>
  <c r="X13023" i="55"/>
  <c r="X13107" i="55"/>
  <c r="X13131" i="55"/>
  <c r="X13319" i="55"/>
  <c r="X13359" i="55"/>
  <c r="X13407" i="55"/>
  <c r="X13611" i="55"/>
  <c r="X13627" i="55"/>
  <c r="X13747" i="55"/>
  <c r="X13783" i="55"/>
  <c r="X13931" i="55"/>
  <c r="X13999" i="55"/>
  <c r="Z13039" i="55"/>
  <c r="X729" i="55"/>
  <c r="V729" i="55"/>
  <c r="T1504" i="55"/>
  <c r="N778" i="55"/>
  <c r="J778" i="55"/>
  <c r="H1438" i="55"/>
  <c r="P1438" i="55"/>
  <c r="J1438" i="55"/>
  <c r="L1438" i="55"/>
  <c r="N424" i="55"/>
  <c r="Z424" i="55"/>
  <c r="AD424" i="55" s="1"/>
  <c r="X1443" i="55"/>
  <c r="X1438" i="55"/>
  <c r="L744" i="55"/>
  <c r="Z11990" i="55"/>
  <c r="Z11998" i="55"/>
  <c r="Z12006" i="55"/>
  <c r="Z12014" i="55"/>
  <c r="Z12022" i="55"/>
  <c r="Z12166" i="55"/>
  <c r="Z12174" i="55"/>
  <c r="Z12182" i="55"/>
  <c r="Z12190" i="55"/>
  <c r="Z12198" i="55"/>
  <c r="Z12206" i="55"/>
  <c r="Z12214" i="55"/>
  <c r="Z12222" i="55"/>
  <c r="Z12230" i="55"/>
  <c r="Z12238" i="55"/>
  <c r="Z12246" i="55"/>
  <c r="Z12254" i="55"/>
  <c r="Z12262" i="55"/>
  <c r="Z12270" i="55"/>
  <c r="Z12278" i="55"/>
  <c r="Z12286" i="55"/>
  <c r="Z12294" i="55"/>
  <c r="Z12302" i="55"/>
  <c r="Z12310" i="55"/>
  <c r="Z12318" i="55"/>
  <c r="Z12326" i="55"/>
  <c r="Z12334" i="55"/>
  <c r="Z12342" i="55"/>
  <c r="Z12350" i="55"/>
  <c r="Z12358" i="55"/>
  <c r="Z12366" i="55"/>
  <c r="Z12374" i="55"/>
  <c r="Z12382" i="55"/>
  <c r="Z12390" i="55"/>
  <c r="Z12398" i="55"/>
  <c r="Z12406" i="55"/>
  <c r="Z12414" i="55"/>
  <c r="Z12422" i="55"/>
  <c r="Z12430" i="55"/>
  <c r="Z12438" i="55"/>
  <c r="Z12446" i="55"/>
  <c r="Z12454" i="55"/>
  <c r="Z12462" i="55"/>
  <c r="Z12470" i="55"/>
  <c r="Z12478" i="55"/>
  <c r="Z12486" i="55"/>
  <c r="Z12494" i="55"/>
  <c r="Z12502" i="55"/>
  <c r="Z12510" i="55"/>
  <c r="Z12518" i="55"/>
  <c r="Z12526" i="55"/>
  <c r="Z12534" i="55"/>
  <c r="Z12542" i="55"/>
  <c r="Z12550" i="55"/>
  <c r="Z12558" i="55"/>
  <c r="Z12566" i="55"/>
  <c r="Z12574" i="55"/>
  <c r="Z12582" i="55"/>
  <c r="Z12590" i="55"/>
  <c r="Z12598" i="55"/>
  <c r="Z12606" i="55"/>
  <c r="Z12614" i="55"/>
  <c r="Z12622" i="55"/>
  <c r="Z12630" i="55"/>
  <c r="Z12638" i="55"/>
  <c r="Z12646" i="55"/>
  <c r="Z12654" i="55"/>
  <c r="Z12662" i="55"/>
  <c r="Z12670" i="55"/>
  <c r="Z12678" i="55"/>
  <c r="Z12686" i="55"/>
  <c r="Z12694" i="55"/>
  <c r="Z12702" i="55"/>
  <c r="Z12710" i="55"/>
  <c r="Z12718" i="55"/>
  <c r="Z12726" i="55"/>
  <c r="Z12734" i="55"/>
  <c r="Z12742" i="55"/>
  <c r="Z12750" i="55"/>
  <c r="Z12758" i="55"/>
  <c r="Z12766" i="55"/>
  <c r="Z12774" i="55"/>
  <c r="Z12782" i="55"/>
  <c r="Z12790" i="55"/>
  <c r="Z12798" i="55"/>
  <c r="Z12806" i="55"/>
  <c r="Z12814" i="55"/>
  <c r="Z12822" i="55"/>
  <c r="Z12830" i="55"/>
  <c r="Z12838" i="55"/>
  <c r="Z12846" i="55"/>
  <c r="Z12854" i="55"/>
  <c r="X12866" i="55"/>
  <c r="X13038" i="55"/>
  <c r="X13070" i="55"/>
  <c r="X13166" i="55"/>
  <c r="X13310" i="55"/>
  <c r="X13425" i="55"/>
  <c r="X13501" i="55"/>
  <c r="X13517" i="55"/>
  <c r="X13649" i="55"/>
  <c r="X13673" i="55"/>
  <c r="X13697" i="55"/>
  <c r="X14077" i="55"/>
  <c r="Z10404" i="55"/>
  <c r="Z10412" i="55"/>
  <c r="Z10420" i="55"/>
  <c r="Z10432" i="55"/>
  <c r="Z10215" i="55"/>
  <c r="Z10223" i="55"/>
  <c r="X10463" i="55"/>
  <c r="Z10491" i="55"/>
  <c r="X10531" i="55"/>
  <c r="Z10539" i="55"/>
  <c r="Z10551" i="55"/>
  <c r="Z10599" i="55"/>
  <c r="X10627" i="55"/>
  <c r="Z10667" i="55"/>
  <c r="Z10699" i="55"/>
  <c r="Z10715" i="55"/>
  <c r="Z10727" i="55"/>
  <c r="Z10735" i="55"/>
  <c r="X10783" i="55"/>
  <c r="X10851" i="55"/>
  <c r="Z10897" i="55"/>
  <c r="Z10905" i="55"/>
  <c r="Z10913" i="55"/>
  <c r="Z10921" i="55"/>
  <c r="Z10929" i="55"/>
  <c r="Z10937" i="55"/>
  <c r="Z10945" i="55"/>
  <c r="Z10953" i="55"/>
  <c r="Z11943" i="55"/>
  <c r="Z11951" i="55"/>
  <c r="Z11959" i="55"/>
  <c r="Z11967" i="55"/>
  <c r="Z11975" i="55"/>
  <c r="Z11983" i="55"/>
  <c r="Z12127" i="55"/>
  <c r="Z12135" i="55"/>
  <c r="Z12143" i="55"/>
  <c r="Z12151" i="55"/>
  <c r="Z12159" i="55"/>
  <c r="Z12870" i="55"/>
  <c r="Z12986" i="55"/>
  <c r="Z13378" i="55"/>
  <c r="Z13429" i="55"/>
  <c r="Z10854" i="55"/>
  <c r="X12026" i="55"/>
  <c r="X10811" i="55"/>
  <c r="X10444" i="55"/>
  <c r="L729" i="55"/>
  <c r="P729" i="55"/>
  <c r="F729" i="55"/>
  <c r="P778" i="55"/>
  <c r="J424" i="55"/>
  <c r="F424" i="55"/>
  <c r="V451" i="55"/>
  <c r="V364" i="55"/>
  <c r="V1438" i="55"/>
  <c r="J1443" i="55"/>
  <c r="V1443" i="55"/>
  <c r="L1443" i="55"/>
  <c r="V778" i="55"/>
  <c r="H1443" i="55"/>
  <c r="J744" i="55"/>
  <c r="Z10825" i="55"/>
  <c r="Z10841" i="55"/>
  <c r="Z10889" i="55"/>
  <c r="Z10956" i="55"/>
  <c r="Z10964" i="55"/>
  <c r="Z10972" i="55"/>
  <c r="Z10980" i="55"/>
  <c r="Z10988" i="55"/>
  <c r="Z10996" i="55"/>
  <c r="Z11004" i="55"/>
  <c r="Z11012" i="55"/>
  <c r="Z11020" i="55"/>
  <c r="Z11028" i="55"/>
  <c r="Z11036" i="55"/>
  <c r="Z11044" i="55"/>
  <c r="Z11052" i="55"/>
  <c r="Z11060" i="55"/>
  <c r="Z11068" i="55"/>
  <c r="Z11076" i="55"/>
  <c r="Z11084" i="55"/>
  <c r="Z11092" i="55"/>
  <c r="Z11100" i="55"/>
  <c r="Z11108" i="55"/>
  <c r="Z11116" i="55"/>
  <c r="Z11124" i="55"/>
  <c r="Z11132" i="55"/>
  <c r="Z11140" i="55"/>
  <c r="Z11148" i="55"/>
  <c r="Z11156" i="55"/>
  <c r="Z11164" i="55"/>
  <c r="Z11172" i="55"/>
  <c r="Z11180" i="55"/>
  <c r="Z11188" i="55"/>
  <c r="Z11196" i="55"/>
  <c r="Z11204" i="55"/>
  <c r="Z11212" i="55"/>
  <c r="Z11220" i="55"/>
  <c r="Z11228" i="55"/>
  <c r="Z11236" i="55"/>
  <c r="Z11244" i="55"/>
  <c r="Z11252" i="55"/>
  <c r="Z11260" i="55"/>
  <c r="Z11268" i="55"/>
  <c r="Z11276" i="55"/>
  <c r="Z11284" i="55"/>
  <c r="Z11292" i="55"/>
  <c r="Z11300" i="55"/>
  <c r="Z11308" i="55"/>
  <c r="Z11316" i="55"/>
  <c r="Z11324" i="55"/>
  <c r="Z11332" i="55"/>
  <c r="Z11340" i="55"/>
  <c r="Z11348" i="55"/>
  <c r="Z11356" i="55"/>
  <c r="Z11364" i="55"/>
  <c r="Z11372" i="55"/>
  <c r="Z11380" i="55"/>
  <c r="Z11388" i="55"/>
  <c r="Z11396" i="55"/>
  <c r="Z11404" i="55"/>
  <c r="Z11412" i="55"/>
  <c r="Z11420" i="55"/>
  <c r="Z11428" i="55"/>
  <c r="Z11436" i="55"/>
  <c r="Z11444" i="55"/>
  <c r="Z11452" i="55"/>
  <c r="Z11460" i="55"/>
  <c r="Z11468" i="55"/>
  <c r="Z11476" i="55"/>
  <c r="Z11484" i="55"/>
  <c r="Z11492" i="55"/>
  <c r="Z11500" i="55"/>
  <c r="Z11508" i="55"/>
  <c r="Z11516" i="55"/>
  <c r="Z11524" i="55"/>
  <c r="Z11532" i="55"/>
  <c r="Z11540" i="55"/>
  <c r="Z11548" i="55"/>
  <c r="Z11556" i="55"/>
  <c r="Z11564" i="55"/>
  <c r="Z11572" i="55"/>
  <c r="Z11580" i="55"/>
  <c r="Z11588" i="55"/>
  <c r="Z11596" i="55"/>
  <c r="Z11604" i="55"/>
  <c r="Z11612" i="55"/>
  <c r="Z11620" i="55"/>
  <c r="Z11628" i="55"/>
  <c r="Z11636" i="55"/>
  <c r="Z11644" i="55"/>
  <c r="Z11652" i="55"/>
  <c r="Z11660" i="55"/>
  <c r="Z11668" i="55"/>
  <c r="Z11676" i="55"/>
  <c r="Z11684" i="55"/>
  <c r="Z11692" i="55"/>
  <c r="Z11700" i="55"/>
  <c r="Z11708" i="55"/>
  <c r="Z11716" i="55"/>
  <c r="Z11724" i="55"/>
  <c r="Z11732" i="55"/>
  <c r="Z11740" i="55"/>
  <c r="Z11748" i="55"/>
  <c r="Z11756" i="55"/>
  <c r="Z11764" i="55"/>
  <c r="Z11772" i="55"/>
  <c r="Z11780" i="55"/>
  <c r="Z11788" i="55"/>
  <c r="Z11796" i="55"/>
  <c r="Z11804" i="55"/>
  <c r="Z11812" i="55"/>
  <c r="Z11820" i="55"/>
  <c r="Z11828" i="55"/>
  <c r="Z11836" i="55"/>
  <c r="Z11844" i="55"/>
  <c r="Z11852" i="55"/>
  <c r="Z11860" i="55"/>
  <c r="Z11868" i="55"/>
  <c r="Z11876" i="55"/>
  <c r="Z11884" i="55"/>
  <c r="Z11892" i="55"/>
  <c r="Z11900" i="55"/>
  <c r="Z11908" i="55"/>
  <c r="Z11916" i="55"/>
  <c r="Z11924" i="55"/>
  <c r="Z11932" i="55"/>
  <c r="Z12068" i="55"/>
  <c r="Z12076" i="55"/>
  <c r="Z12084" i="55"/>
  <c r="Z12092" i="55"/>
  <c r="Z12100" i="55"/>
  <c r="Z12108" i="55"/>
  <c r="Z12116" i="55"/>
  <c r="X12974" i="55"/>
  <c r="X13018" i="55"/>
  <c r="X13078" i="55"/>
  <c r="X13150" i="55"/>
  <c r="X13206" i="55"/>
  <c r="X13282" i="55"/>
  <c r="X13437" i="55"/>
  <c r="X13593" i="55"/>
  <c r="X13853" i="55"/>
  <c r="X13873" i="55"/>
  <c r="X13893" i="55"/>
  <c r="X13921" i="55"/>
  <c r="Z10212" i="55"/>
  <c r="Z10252" i="55"/>
  <c r="Z10268" i="55"/>
  <c r="Z10284" i="55"/>
  <c r="Z10308" i="55"/>
  <c r="Z10320" i="55"/>
  <c r="Z10332" i="55"/>
  <c r="Z10344" i="55"/>
  <c r="Z10352" i="55"/>
  <c r="Z10364" i="55"/>
  <c r="Z10376" i="55"/>
  <c r="Z10388" i="55"/>
  <c r="Z10400" i="55"/>
  <c r="X10455" i="55"/>
  <c r="Z10471" i="55"/>
  <c r="Z10479" i="55"/>
  <c r="X10527" i="55"/>
  <c r="Z10571" i="55"/>
  <c r="X10595" i="55"/>
  <c r="Z10619" i="55"/>
  <c r="X10655" i="55"/>
  <c r="X10711" i="55"/>
  <c r="Z10767" i="55"/>
  <c r="Z10791" i="55"/>
  <c r="Z10799" i="55"/>
  <c r="Z12029" i="55"/>
  <c r="Z12037" i="55"/>
  <c r="Z12045" i="55"/>
  <c r="Z12053" i="55"/>
  <c r="Z12061" i="55"/>
  <c r="Z12946" i="55"/>
  <c r="Z13685" i="55"/>
  <c r="N729" i="55"/>
  <c r="Z729" i="55"/>
  <c r="AD729" i="55" s="1"/>
  <c r="L1504" i="55"/>
  <c r="T1438" i="55"/>
  <c r="T778" i="55"/>
  <c r="N1438" i="55"/>
  <c r="X778" i="55"/>
  <c r="R1438" i="55"/>
  <c r="R778" i="55"/>
  <c r="X424" i="55"/>
  <c r="L424" i="55"/>
  <c r="N364" i="55"/>
  <c r="T1443" i="55"/>
  <c r="P1443" i="55"/>
  <c r="F1443" i="55"/>
  <c r="F364" i="55"/>
  <c r="W1151" i="55"/>
  <c r="X1151" i="55" s="1"/>
  <c r="W1161" i="55"/>
  <c r="X1161" i="55" s="1"/>
  <c r="Z11994" i="55"/>
  <c r="Z12002" i="55"/>
  <c r="Z12010" i="55"/>
  <c r="Z12018" i="55"/>
  <c r="Z12170" i="55"/>
  <c r="Z12178" i="55"/>
  <c r="Z12186" i="55"/>
  <c r="Z12194" i="55"/>
  <c r="Z12202" i="55"/>
  <c r="Z12210" i="55"/>
  <c r="Z12218" i="55"/>
  <c r="Z12226" i="55"/>
  <c r="Z12234" i="55"/>
  <c r="Z12242" i="55"/>
  <c r="Z12250" i="55"/>
  <c r="Z12258" i="55"/>
  <c r="Z12266" i="55"/>
  <c r="Z12274" i="55"/>
  <c r="Z12282" i="55"/>
  <c r="Z12290" i="55"/>
  <c r="Z12298" i="55"/>
  <c r="Z12306" i="55"/>
  <c r="Z12314" i="55"/>
  <c r="Z12322" i="55"/>
  <c r="Z12330" i="55"/>
  <c r="Z12338" i="55"/>
  <c r="Z12346" i="55"/>
  <c r="Z12354" i="55"/>
  <c r="Z12362" i="55"/>
  <c r="Z12370" i="55"/>
  <c r="Z12378" i="55"/>
  <c r="Z12386" i="55"/>
  <c r="Z12394" i="55"/>
  <c r="Z12402" i="55"/>
  <c r="Z12410" i="55"/>
  <c r="Z12418" i="55"/>
  <c r="Z12426" i="55"/>
  <c r="Z12434" i="55"/>
  <c r="Z12442" i="55"/>
  <c r="Z12450" i="55"/>
  <c r="Z12458" i="55"/>
  <c r="Z12466" i="55"/>
  <c r="Z12474" i="55"/>
  <c r="Z12482" i="55"/>
  <c r="Z12490" i="55"/>
  <c r="Z12498" i="55"/>
  <c r="Z12506" i="55"/>
  <c r="Z12514" i="55"/>
  <c r="Z12522" i="55"/>
  <c r="Z12530" i="55"/>
  <c r="Z12538" i="55"/>
  <c r="Z12546" i="55"/>
  <c r="Z12554" i="55"/>
  <c r="Z12562" i="55"/>
  <c r="Z12570" i="55"/>
  <c r="Z12578" i="55"/>
  <c r="Z12586" i="55"/>
  <c r="Z12594" i="55"/>
  <c r="Z12602" i="55"/>
  <c r="Z12610" i="55"/>
  <c r="Z12618" i="55"/>
  <c r="Z12626" i="55"/>
  <c r="Z12634" i="55"/>
  <c r="Z12642" i="55"/>
  <c r="Z12650" i="55"/>
  <c r="Z12658" i="55"/>
  <c r="Z12666" i="55"/>
  <c r="Z12674" i="55"/>
  <c r="Z12682" i="55"/>
  <c r="Z12690" i="55"/>
  <c r="Z12698" i="55"/>
  <c r="Z12706" i="55"/>
  <c r="Z12714" i="55"/>
  <c r="Z12722" i="55"/>
  <c r="Z12730" i="55"/>
  <c r="Z12738" i="55"/>
  <c r="Z12746" i="55"/>
  <c r="Z12754" i="55"/>
  <c r="Z12762" i="55"/>
  <c r="Z12770" i="55"/>
  <c r="Z12778" i="55"/>
  <c r="Z12786" i="55"/>
  <c r="Z12794" i="55"/>
  <c r="Z12802" i="55"/>
  <c r="Z12810" i="55"/>
  <c r="Z12818" i="55"/>
  <c r="Z12826" i="55"/>
  <c r="Z12834" i="55"/>
  <c r="Z12842" i="55"/>
  <c r="Z12850" i="55"/>
  <c r="Z12858" i="55"/>
  <c r="X12994" i="55"/>
  <c r="X13014" i="55"/>
  <c r="X13090" i="55"/>
  <c r="X13118" i="55"/>
  <c r="X13274" i="55"/>
  <c r="X13354" i="55"/>
  <c r="X13414" i="55"/>
  <c r="X13449" i="55"/>
  <c r="X13493" i="55"/>
  <c r="X13533" i="55"/>
  <c r="X13693" i="55"/>
  <c r="X13713" i="55"/>
  <c r="X13845" i="55"/>
  <c r="X13889" i="55"/>
  <c r="X14009" i="55"/>
  <c r="X14025" i="55"/>
  <c r="X10563" i="55"/>
  <c r="Z10587" i="55"/>
  <c r="Z10651" i="55"/>
  <c r="Z10683" i="55"/>
  <c r="X10723" i="55"/>
  <c r="Z10893" i="55"/>
  <c r="Z10901" i="55"/>
  <c r="Z10909" i="55"/>
  <c r="Z10917" i="55"/>
  <c r="Z10925" i="55"/>
  <c r="Z10933" i="55"/>
  <c r="Z10941" i="55"/>
  <c r="Z10949" i="55"/>
  <c r="Z11939" i="55"/>
  <c r="Z11947" i="55"/>
  <c r="Z11955" i="55"/>
  <c r="Z11963" i="55"/>
  <c r="Z11971" i="55"/>
  <c r="Z11979" i="55"/>
  <c r="Z12123" i="55"/>
  <c r="Z12131" i="55"/>
  <c r="Z12139" i="55"/>
  <c r="Z12147" i="55"/>
  <c r="Z12155" i="55"/>
  <c r="N1504" i="55"/>
  <c r="Z1504" i="55"/>
  <c r="AD1504" i="55" s="1"/>
  <c r="V1504" i="55"/>
  <c r="R695" i="55"/>
  <c r="H695" i="55"/>
  <c r="Z440" i="55"/>
  <c r="AD440" i="55" s="1"/>
  <c r="T695" i="55"/>
  <c r="J364" i="55"/>
  <c r="X776" i="55"/>
  <c r="N1484" i="55"/>
  <c r="X1444" i="55"/>
  <c r="X365" i="55"/>
  <c r="V1444" i="55"/>
  <c r="H364" i="55"/>
  <c r="R1444" i="55"/>
  <c r="N1444" i="55"/>
  <c r="R365" i="55"/>
  <c r="H776" i="55"/>
  <c r="R1484" i="55"/>
  <c r="V1484" i="55"/>
  <c r="X440" i="55"/>
  <c r="F440" i="55"/>
  <c r="P1504" i="55"/>
  <c r="H1504" i="55"/>
  <c r="P776" i="55"/>
  <c r="Z695" i="55"/>
  <c r="AD695" i="55" s="1"/>
  <c r="V695" i="55"/>
  <c r="N695" i="55"/>
  <c r="N440" i="55"/>
  <c r="P424" i="55"/>
  <c r="P364" i="55"/>
  <c r="J776" i="55"/>
  <c r="J1484" i="55"/>
  <c r="T364" i="55"/>
  <c r="H1444" i="55"/>
  <c r="L1444" i="55"/>
  <c r="J365" i="55"/>
  <c r="N776" i="55"/>
  <c r="F1444" i="55"/>
  <c r="V776" i="55"/>
  <c r="Z776" i="55"/>
  <c r="AD776" i="55" s="1"/>
  <c r="Z1484" i="55"/>
  <c r="AD1484" i="55" s="1"/>
  <c r="F1504" i="55"/>
  <c r="R1504" i="55"/>
  <c r="P695" i="55"/>
  <c r="R364" i="55"/>
  <c r="T1484" i="55"/>
  <c r="Z365" i="55"/>
  <c r="AD365" i="55" s="1"/>
  <c r="H365" i="55"/>
  <c r="L364" i="55"/>
  <c r="T365" i="55"/>
  <c r="R776" i="55"/>
  <c r="L1484" i="55"/>
  <c r="P1484" i="55"/>
  <c r="J451" i="55"/>
  <c r="H451" i="55"/>
  <c r="F451" i="55"/>
  <c r="N451" i="55"/>
  <c r="Z451" i="55"/>
  <c r="AD451" i="55" s="1"/>
  <c r="P451" i="55"/>
  <c r="T451" i="55"/>
  <c r="X451" i="55"/>
  <c r="Z5157" i="55"/>
  <c r="Z4805" i="55"/>
  <c r="X4220" i="55"/>
  <c r="X13851" i="55"/>
  <c r="X13905" i="55"/>
  <c r="X13937" i="55"/>
  <c r="Z13264" i="55"/>
  <c r="Z13315" i="55"/>
  <c r="Z13420" i="55"/>
  <c r="Z13887" i="55"/>
  <c r="X13681" i="55"/>
  <c r="J724" i="55"/>
  <c r="X13813" i="55"/>
  <c r="X13965" i="55"/>
  <c r="Z13260" i="55"/>
  <c r="Z9555" i="55"/>
  <c r="Z9387" i="55"/>
  <c r="X4789" i="55"/>
  <c r="X13843" i="55"/>
  <c r="X13855" i="55"/>
  <c r="X13871" i="55"/>
  <c r="X13901" i="55"/>
  <c r="X13929" i="55"/>
  <c r="Z4286" i="55"/>
  <c r="Z13955" i="55"/>
  <c r="Z9587" i="55"/>
  <c r="Z9207" i="55"/>
  <c r="Z8803" i="55"/>
  <c r="X6331" i="55"/>
  <c r="Z5495" i="55"/>
  <c r="X4192" i="55"/>
  <c r="X3674" i="55"/>
  <c r="X3664" i="55"/>
  <c r="X1613" i="55"/>
  <c r="Z13869" i="55"/>
  <c r="Z13917" i="55"/>
  <c r="X8971" i="55"/>
  <c r="Z8781" i="55"/>
  <c r="Z5431" i="55"/>
  <c r="X4711" i="55"/>
  <c r="X1599" i="55"/>
  <c r="L724" i="55"/>
  <c r="X1153" i="55"/>
  <c r="Z9391" i="55"/>
  <c r="Z8782" i="55"/>
  <c r="X8782" i="55"/>
  <c r="Z9219" i="55"/>
  <c r="Z6321" i="55"/>
  <c r="X5794" i="55"/>
  <c r="Z5616" i="55"/>
  <c r="X5125" i="55"/>
  <c r="X5013" i="55"/>
  <c r="Z4801" i="55"/>
  <c r="X4697" i="55"/>
  <c r="Z1677" i="55"/>
  <c r="AD1677" i="55" s="1"/>
  <c r="Z1618" i="55"/>
  <c r="AD1618" i="55" s="1"/>
  <c r="X5970" i="55"/>
  <c r="X4997" i="55"/>
  <c r="Z13861" i="55"/>
  <c r="Z13938" i="55"/>
  <c r="X13946" i="55"/>
  <c r="X13896" i="55"/>
  <c r="Z9619" i="55"/>
  <c r="Z13883" i="55"/>
  <c r="X9443" i="55"/>
  <c r="X9003" i="55"/>
  <c r="Z5191" i="55"/>
  <c r="X5191" i="55"/>
  <c r="X6315" i="55"/>
  <c r="X4905" i="55"/>
  <c r="Z4905" i="55"/>
  <c r="X5039" i="55"/>
  <c r="Z5039" i="55"/>
  <c r="Z5033" i="55"/>
  <c r="Z1619" i="55"/>
  <c r="AD1619" i="55" s="1"/>
  <c r="X3700" i="55"/>
  <c r="Z3638" i="55"/>
  <c r="Z3630" i="55"/>
  <c r="X1648" i="55"/>
  <c r="Z1663" i="55"/>
  <c r="AD1663" i="55" s="1"/>
  <c r="Z1653" i="55"/>
  <c r="AD1653" i="55" s="1"/>
  <c r="X1647" i="55"/>
  <c r="X1600" i="55"/>
  <c r="Z3668" i="55"/>
  <c r="Z3658" i="55"/>
  <c r="X3642" i="55"/>
  <c r="X1645" i="55"/>
  <c r="Z1621" i="55"/>
  <c r="AD1621" i="55" s="1"/>
  <c r="V199" i="1"/>
  <c r="X199" i="1" s="1"/>
  <c r="R199" i="1"/>
  <c r="X3158" i="1"/>
  <c r="V1323" i="1"/>
  <c r="X1323" i="1" s="1"/>
  <c r="K3104" i="1"/>
  <c r="P198" i="1"/>
  <c r="K199" i="1"/>
  <c r="K3725" i="1"/>
  <c r="I3717" i="1" s="1"/>
  <c r="K3717" i="1" s="1"/>
  <c r="K3718" i="1" s="1"/>
  <c r="K3719" i="1" s="1"/>
  <c r="K2372" i="1"/>
  <c r="K2374" i="1" s="1"/>
  <c r="K2351" i="1"/>
  <c r="K2352" i="1" s="1"/>
  <c r="K2353" i="1" s="1"/>
  <c r="C819" i="55" s="1"/>
  <c r="P23" i="55"/>
  <c r="K1567" i="1"/>
  <c r="C455" i="55" s="1"/>
  <c r="P455" i="55" s="1"/>
  <c r="K3346" i="1"/>
  <c r="K3348" i="1" s="1"/>
  <c r="C727" i="55" s="1"/>
  <c r="Z727" i="55" s="1"/>
  <c r="AD727" i="55" s="1"/>
  <c r="P167" i="1"/>
  <c r="R167" i="1" s="1"/>
  <c r="I2336" i="1"/>
  <c r="K2336" i="1" s="1"/>
  <c r="K2337" i="1" s="1"/>
  <c r="K2338" i="1" s="1"/>
  <c r="I2342" i="1" s="1"/>
  <c r="K2342" i="1" s="1"/>
  <c r="K1496" i="1"/>
  <c r="K1498" i="1" s="1"/>
  <c r="C348" i="55" s="1"/>
  <c r="AS90" i="1"/>
  <c r="X23" i="55"/>
  <c r="K1524" i="1"/>
  <c r="K1526" i="1" s="1"/>
  <c r="L2759" i="1"/>
  <c r="K2793" i="1" s="1"/>
  <c r="I3547" i="1"/>
  <c r="I3109" i="1"/>
  <c r="C353" i="55"/>
  <c r="N353" i="55" s="1"/>
  <c r="AK530" i="1"/>
  <c r="R2379" i="1"/>
  <c r="R2381" i="1" s="1"/>
  <c r="K3708" i="1"/>
  <c r="K3709" i="1" s="1"/>
  <c r="K3799" i="1"/>
  <c r="I3789" i="1" s="1"/>
  <c r="K2996" i="1"/>
  <c r="R3518" i="1"/>
  <c r="R3519" i="1" s="1"/>
  <c r="I3506" i="1" s="1"/>
  <c r="K3506" i="1" s="1"/>
  <c r="K2167" i="1"/>
  <c r="K2169" i="1" s="1"/>
  <c r="C406" i="55" s="1"/>
  <c r="N406" i="55" s="1"/>
  <c r="K2085" i="1"/>
  <c r="K2087" i="1" s="1"/>
  <c r="C683" i="55" s="1"/>
  <c r="K3046" i="1"/>
  <c r="C716" i="55" s="1"/>
  <c r="R716" i="55" s="1"/>
  <c r="R1309" i="1"/>
  <c r="R1311" i="1" s="1"/>
  <c r="R2338" i="1"/>
  <c r="R2339" i="1" s="1"/>
  <c r="R893" i="1"/>
  <c r="R895" i="1" s="1"/>
  <c r="R588" i="1"/>
  <c r="R590" i="1" s="1"/>
  <c r="K2180" i="1"/>
  <c r="K2182" i="1" s="1"/>
  <c r="K2184" i="1" s="1"/>
  <c r="C407" i="55" s="1"/>
  <c r="F407" i="55" s="1"/>
  <c r="K2723" i="1"/>
  <c r="K2725" i="1" s="1"/>
  <c r="C668" i="55" s="1"/>
  <c r="R2414" i="1"/>
  <c r="R2416" i="1" s="1"/>
  <c r="C734" i="55" s="1"/>
  <c r="Z734" i="55" s="1"/>
  <c r="AD734" i="55" s="1"/>
  <c r="R462" i="1"/>
  <c r="R464" i="1" s="1"/>
  <c r="P23" i="1"/>
  <c r="P9" i="1"/>
  <c r="R9" i="1" s="1"/>
  <c r="I1322" i="1"/>
  <c r="X19" i="1"/>
  <c r="X20" i="1" s="1"/>
  <c r="W1160" i="55"/>
  <c r="F16" i="25"/>
  <c r="F18" i="25" s="1"/>
  <c r="R1146" i="55"/>
  <c r="T1161" i="55"/>
  <c r="R1144" i="55"/>
  <c r="F219" i="64"/>
  <c r="F123" i="64"/>
  <c r="F72" i="25"/>
  <c r="D100" i="25"/>
  <c r="F52" i="25"/>
  <c r="D42" i="25" s="1"/>
  <c r="F42" i="25" s="1"/>
  <c r="K3250" i="27"/>
  <c r="K3251" i="27" s="1"/>
  <c r="K3243" i="27" s="1"/>
  <c r="K3244" i="27" s="1"/>
  <c r="K2761" i="27"/>
  <c r="K2764" i="27" s="1"/>
  <c r="I3040" i="27"/>
  <c r="K3040" i="27" s="1"/>
  <c r="F88" i="50"/>
  <c r="N1433" i="55"/>
  <c r="K2873" i="27"/>
  <c r="K2857" i="27" s="1"/>
  <c r="K3008" i="27" s="1"/>
  <c r="P79" i="27"/>
  <c r="R79" i="27" s="1"/>
  <c r="R87" i="27" s="1"/>
  <c r="R89" i="27" s="1"/>
  <c r="P144" i="27"/>
  <c r="R144" i="27" s="1"/>
  <c r="R196" i="27" s="1"/>
  <c r="R198" i="27" s="1"/>
  <c r="R201" i="27" s="1"/>
  <c r="R202" i="27" s="1"/>
  <c r="R203" i="27" s="1"/>
  <c r="R204" i="27" s="1"/>
  <c r="K322" i="27"/>
  <c r="K323" i="27" s="1"/>
  <c r="K324" i="27" s="1"/>
  <c r="K325" i="27" s="1"/>
  <c r="K326" i="27" s="1"/>
  <c r="P602" i="27"/>
  <c r="R602" i="27" s="1"/>
  <c r="K367" i="27"/>
  <c r="K368" i="27" s="1"/>
  <c r="K369" i="27" s="1"/>
  <c r="K370" i="27" s="1"/>
  <c r="P266" i="27"/>
  <c r="R266" i="27" s="1"/>
  <c r="R270" i="27" s="1"/>
  <c r="R272" i="27" s="1"/>
  <c r="R274" i="27" s="1"/>
  <c r="R275" i="27" s="1"/>
  <c r="R276" i="27" s="1"/>
  <c r="R277" i="27" s="1"/>
  <c r="I425" i="27"/>
  <c r="K425" i="27" s="1"/>
  <c r="K429" i="27" s="1"/>
  <c r="K431" i="27" s="1"/>
  <c r="K433" i="27" s="1"/>
  <c r="K434" i="27" s="1"/>
  <c r="K435" i="27" s="1"/>
  <c r="K436" i="27" s="1"/>
  <c r="K437" i="27" s="1"/>
  <c r="C1491" i="55"/>
  <c r="M896" i="11"/>
  <c r="K941" i="11"/>
  <c r="K413" i="11"/>
  <c r="K957" i="11" s="1"/>
  <c r="R412" i="11"/>
  <c r="R413" i="11" s="1"/>
  <c r="C1503" i="55"/>
  <c r="K534" i="11"/>
  <c r="K501" i="11"/>
  <c r="I1573" i="1"/>
  <c r="K1573" i="1" s="1"/>
  <c r="K1580" i="1" s="1"/>
  <c r="K1582" i="1" s="1"/>
  <c r="I1601" i="1"/>
  <c r="K322" i="11"/>
  <c r="K323" i="11" s="1"/>
  <c r="L323" i="11" s="1"/>
  <c r="K341" i="11"/>
  <c r="K342" i="11" s="1"/>
  <c r="K2273" i="1" s="1"/>
  <c r="C428" i="55" s="1"/>
  <c r="Z428" i="55" s="1"/>
  <c r="AD428" i="55" s="1"/>
  <c r="K352" i="11"/>
  <c r="K353" i="11" s="1"/>
  <c r="C937" i="55"/>
  <c r="Z937" i="55" s="1"/>
  <c r="AD937" i="55" s="1"/>
  <c r="L304" i="11"/>
  <c r="K389" i="11"/>
  <c r="K378" i="11"/>
  <c r="R378" i="11" s="1"/>
  <c r="R379" i="11" s="1"/>
  <c r="K363" i="11"/>
  <c r="K364" i="11" s="1"/>
  <c r="C138" i="1"/>
  <c r="C140" i="1"/>
  <c r="L871" i="11"/>
  <c r="C1490" i="55"/>
  <c r="R669" i="11"/>
  <c r="V941" i="55"/>
  <c r="L941" i="55"/>
  <c r="P941" i="55"/>
  <c r="H941" i="55"/>
  <c r="X941" i="55"/>
  <c r="J941" i="55"/>
  <c r="T941" i="55"/>
  <c r="R941" i="55"/>
  <c r="N941" i="55"/>
  <c r="F941" i="55"/>
  <c r="P840" i="55"/>
  <c r="H840" i="55"/>
  <c r="N840" i="55"/>
  <c r="T840" i="55"/>
  <c r="Z840" i="55"/>
  <c r="AD840" i="55" s="1"/>
  <c r="V840" i="55"/>
  <c r="R840" i="55"/>
  <c r="L840" i="55"/>
  <c r="J840" i="55"/>
  <c r="X840" i="55"/>
  <c r="F840" i="55"/>
  <c r="F727" i="55"/>
  <c r="K3577" i="1"/>
  <c r="K3580" i="1" s="1"/>
  <c r="K3581" i="1" s="1"/>
  <c r="K3591" i="1" s="1"/>
  <c r="I3592" i="1" s="1"/>
  <c r="H367" i="55"/>
  <c r="Z367" i="55"/>
  <c r="AD367" i="55" s="1"/>
  <c r="J367" i="55"/>
  <c r="V367" i="55"/>
  <c r="T367" i="55"/>
  <c r="P367" i="55"/>
  <c r="L367" i="55"/>
  <c r="R367" i="55"/>
  <c r="X367" i="55"/>
  <c r="N367" i="55"/>
  <c r="F367" i="55"/>
  <c r="L1456" i="55"/>
  <c r="P1456" i="55"/>
  <c r="J1456" i="55"/>
  <c r="H1456" i="55"/>
  <c r="T1456" i="55"/>
  <c r="X1456" i="55"/>
  <c r="F1456" i="55"/>
  <c r="R1456" i="55"/>
  <c r="V1456" i="55"/>
  <c r="N1456" i="55"/>
  <c r="X718" i="55"/>
  <c r="N718" i="55"/>
  <c r="R718" i="55"/>
  <c r="Z718" i="55"/>
  <c r="AD718" i="55" s="1"/>
  <c r="V718" i="55"/>
  <c r="J718" i="55"/>
  <c r="F718" i="55"/>
  <c r="P718" i="55"/>
  <c r="L718" i="55"/>
  <c r="H718" i="55"/>
  <c r="T718" i="55"/>
  <c r="V807" i="1"/>
  <c r="V771" i="1" s="1"/>
  <c r="R1148" i="1"/>
  <c r="P1179" i="1" s="1"/>
  <c r="R1179" i="1" s="1"/>
  <c r="R2361" i="1"/>
  <c r="R2363" i="1" s="1"/>
  <c r="R2365" i="1" s="1"/>
  <c r="P2354" i="1" s="1"/>
  <c r="R2354" i="1" s="1"/>
  <c r="S2321" i="1"/>
  <c r="I3072" i="27"/>
  <c r="I3885" i="27"/>
  <c r="K3049" i="27"/>
  <c r="I3279" i="27"/>
  <c r="K3266" i="27"/>
  <c r="R3725" i="1"/>
  <c r="P3717" i="1" s="1"/>
  <c r="R3717" i="1" s="1"/>
  <c r="R3719" i="1" s="1"/>
  <c r="R3720" i="1" s="1"/>
  <c r="C748" i="55" s="1"/>
  <c r="AQ135" i="1"/>
  <c r="AS110" i="1"/>
  <c r="H441" i="55"/>
  <c r="I3321" i="1"/>
  <c r="R3261" i="1"/>
  <c r="H1131" i="55"/>
  <c r="J1131" i="55"/>
  <c r="P1131" i="55"/>
  <c r="R1131" i="55"/>
  <c r="N1131" i="55"/>
  <c r="V1131" i="55"/>
  <c r="T1131" i="55"/>
  <c r="L1131" i="55"/>
  <c r="X1131" i="55"/>
  <c r="F1131" i="55"/>
  <c r="AG3669" i="1"/>
  <c r="V350" i="55"/>
  <c r="Z350" i="55"/>
  <c r="AD350" i="55" s="1"/>
  <c r="N350" i="55"/>
  <c r="P350" i="55"/>
  <c r="J350" i="55"/>
  <c r="R350" i="55"/>
  <c r="H350" i="55"/>
  <c r="F350" i="55"/>
  <c r="L350" i="55"/>
  <c r="T350" i="55"/>
  <c r="X350" i="55"/>
  <c r="K768" i="1"/>
  <c r="K770" i="1" s="1"/>
  <c r="I2356" i="1" s="1"/>
  <c r="D91" i="77" s="1"/>
  <c r="K777" i="1"/>
  <c r="K792" i="1" s="1"/>
  <c r="K794" i="1" s="1"/>
  <c r="I2872" i="1"/>
  <c r="K2872" i="1" s="1"/>
  <c r="Z406" i="55"/>
  <c r="AD406" i="55" s="1"/>
  <c r="H406" i="55"/>
  <c r="X406" i="55"/>
  <c r="L406" i="55"/>
  <c r="J406" i="55"/>
  <c r="F406" i="55"/>
  <c r="K130" i="1"/>
  <c r="C30" i="55" s="1"/>
  <c r="C29" i="55"/>
  <c r="C306" i="55"/>
  <c r="I3426" i="27"/>
  <c r="I3447" i="27" s="1"/>
  <c r="K3407" i="27"/>
  <c r="N745" i="55"/>
  <c r="L745" i="55"/>
  <c r="T745" i="55"/>
  <c r="H745" i="55"/>
  <c r="X745" i="55"/>
  <c r="V745" i="55"/>
  <c r="F745" i="55"/>
  <c r="Z745" i="55"/>
  <c r="AD745" i="55" s="1"/>
  <c r="P745" i="55"/>
  <c r="R745" i="55"/>
  <c r="J745" i="55"/>
  <c r="R487" i="1"/>
  <c r="R489" i="1" s="1"/>
  <c r="K2323" i="1"/>
  <c r="K2324" i="1" s="1"/>
  <c r="I2329" i="1" s="1"/>
  <c r="K2329" i="1" s="1"/>
  <c r="K2330" i="1" s="1"/>
  <c r="K2331" i="1" s="1"/>
  <c r="C891" i="55" s="1"/>
  <c r="Z891" i="55" s="1"/>
  <c r="AD891" i="55" s="1"/>
  <c r="L734" i="55"/>
  <c r="F645" i="64"/>
  <c r="D654" i="64"/>
  <c r="F654" i="64" s="1"/>
  <c r="K2061" i="1"/>
  <c r="K2063" i="1" s="1"/>
  <c r="K99" i="1"/>
  <c r="K101" i="1" s="1"/>
  <c r="D535" i="64"/>
  <c r="F410" i="64"/>
  <c r="I1818" i="27"/>
  <c r="K1818" i="27" s="1"/>
  <c r="K1817" i="27"/>
  <c r="K1469" i="27"/>
  <c r="K1471" i="27" s="1"/>
  <c r="D278" i="64"/>
  <c r="F203" i="64"/>
  <c r="K706" i="27"/>
  <c r="I2361" i="27"/>
  <c r="AE3555" i="1"/>
  <c r="AG3555" i="1" s="1"/>
  <c r="V440" i="55"/>
  <c r="P440" i="55"/>
  <c r="W38" i="64"/>
  <c r="W40" i="64" s="1"/>
  <c r="V365" i="55"/>
  <c r="L365" i="55"/>
  <c r="K3700" i="27"/>
  <c r="K3702" i="27" s="1"/>
  <c r="I3028" i="27"/>
  <c r="K3028" i="27" s="1"/>
  <c r="P3503" i="27"/>
  <c r="R3503" i="27" s="1"/>
  <c r="R3507" i="27" s="1"/>
  <c r="R3498" i="27" s="1"/>
  <c r="I2941" i="27"/>
  <c r="K2792" i="27"/>
  <c r="K2794" i="27" s="1"/>
  <c r="I173" i="11"/>
  <c r="K173" i="11" s="1"/>
  <c r="K22" i="11"/>
  <c r="I85" i="11"/>
  <c r="K1801" i="27"/>
  <c r="I1802" i="27"/>
  <c r="K1802" i="27" s="1"/>
  <c r="K1737" i="27"/>
  <c r="K1747" i="27" s="1"/>
  <c r="K1749" i="27" s="1"/>
  <c r="I1803" i="27" s="1"/>
  <c r="K1803" i="27" s="1"/>
  <c r="I1830" i="27"/>
  <c r="K1830" i="27" s="1"/>
  <c r="K1765" i="27"/>
  <c r="K1767" i="27" s="1"/>
  <c r="I1811" i="27" s="1"/>
  <c r="K1811" i="27" s="1"/>
  <c r="D343" i="64"/>
  <c r="F343" i="64" s="1"/>
  <c r="F279" i="64"/>
  <c r="K2854" i="27"/>
  <c r="I3005" i="27"/>
  <c r="K3005" i="27" s="1"/>
  <c r="I2914" i="27"/>
  <c r="I2593" i="27"/>
  <c r="K2593" i="27" s="1"/>
  <c r="K2562" i="27"/>
  <c r="K2369" i="27"/>
  <c r="I2387" i="27"/>
  <c r="K2387" i="27" s="1"/>
  <c r="I2425" i="27"/>
  <c r="E517" i="25"/>
  <c r="G517" i="25" s="1"/>
  <c r="G519" i="25" s="1"/>
  <c r="G520" i="25" s="1"/>
  <c r="G488" i="25"/>
  <c r="R440" i="55"/>
  <c r="X695" i="55"/>
  <c r="L440" i="55"/>
  <c r="X1162" i="55"/>
  <c r="N365" i="55"/>
  <c r="I3033" i="27"/>
  <c r="K3033" i="27" s="1"/>
  <c r="I2933" i="27"/>
  <c r="I3159" i="27"/>
  <c r="I3405" i="27"/>
  <c r="K3503" i="27"/>
  <c r="K2910" i="27"/>
  <c r="R521" i="27"/>
  <c r="R523" i="27" s="1"/>
  <c r="R503" i="27"/>
  <c r="R505" i="27" s="1"/>
  <c r="R479" i="27"/>
  <c r="R481" i="27" s="1"/>
  <c r="A206" i="27"/>
  <c r="A207" i="27" s="1"/>
  <c r="A264" i="27"/>
  <c r="A265" i="27" s="1"/>
  <c r="A266" i="27" s="1"/>
  <c r="A267" i="27" s="1"/>
  <c r="A268" i="27" s="1"/>
  <c r="A269" i="27" s="1"/>
  <c r="A270" i="27" s="1"/>
  <c r="A271" i="27" s="1"/>
  <c r="A272" i="27" s="1"/>
  <c r="A273" i="27" s="1"/>
  <c r="A274" i="27" s="1"/>
  <c r="A275" i="27" s="1"/>
  <c r="A276" i="27" s="1"/>
  <c r="A277" i="27" s="1"/>
  <c r="A278" i="27" s="1"/>
  <c r="A279" i="27" s="1"/>
  <c r="A281" i="27" s="1"/>
  <c r="A282" i="27" s="1"/>
  <c r="A283" i="27" s="1"/>
  <c r="A284" i="27" s="1"/>
  <c r="A285" i="27" s="1"/>
  <c r="A286" i="27" s="1"/>
  <c r="A287" i="27" s="1"/>
  <c r="A288" i="27" s="1"/>
  <c r="A289" i="27" s="1"/>
  <c r="A290" i="27" s="1"/>
  <c r="A291" i="27" s="1"/>
  <c r="A292" i="27" s="1"/>
  <c r="A293" i="27" s="1"/>
  <c r="A294" i="27" s="1"/>
  <c r="A295" i="27" s="1"/>
  <c r="A296" i="27" s="1"/>
  <c r="A297" i="27" s="1"/>
  <c r="A298" i="27" s="1"/>
  <c r="A299" i="27" s="1"/>
  <c r="A300" i="27" s="1"/>
  <c r="A301" i="27" s="1"/>
  <c r="A302" i="27" s="1"/>
  <c r="A303" i="27" s="1"/>
  <c r="A304" i="27" s="1"/>
  <c r="A305" i="27" s="1"/>
  <c r="A306" i="27" s="1"/>
  <c r="A307" i="27" s="1"/>
  <c r="A308" i="27" s="1"/>
  <c r="A309" i="27" s="1"/>
  <c r="A310" i="27" s="1"/>
  <c r="A311" i="27" s="1"/>
  <c r="A312" i="27" s="1"/>
  <c r="A313" i="27" s="1"/>
  <c r="A314" i="27" s="1"/>
  <c r="A315" i="27" s="1"/>
  <c r="A316" i="27" s="1"/>
  <c r="A317" i="27" s="1"/>
  <c r="A318" i="27" s="1"/>
  <c r="A319" i="27" s="1"/>
  <c r="A320" i="27" s="1"/>
  <c r="A321" i="27" s="1"/>
  <c r="A322" i="27" s="1"/>
  <c r="A323" i="27" s="1"/>
  <c r="A324" i="27" s="1"/>
  <c r="A325" i="27" s="1"/>
  <c r="A326" i="27" s="1"/>
  <c r="A331" i="27" s="1"/>
  <c r="A332" i="27" s="1"/>
  <c r="A333" i="27" s="1"/>
  <c r="A334" i="27" s="1"/>
  <c r="A335" i="27" s="1"/>
  <c r="A336" i="27" s="1"/>
  <c r="A337" i="27" s="1"/>
  <c r="A338" i="27" s="1"/>
  <c r="A339" i="27" s="1"/>
  <c r="A340" i="27" s="1"/>
  <c r="A341" i="27" s="1"/>
  <c r="A342" i="27" s="1"/>
  <c r="A343" i="27" s="1"/>
  <c r="A344" i="27" s="1"/>
  <c r="A345" i="27" s="1"/>
  <c r="A346" i="27" s="1"/>
  <c r="A347" i="27" s="1"/>
  <c r="A348" i="27" s="1"/>
  <c r="A349" i="27" s="1"/>
  <c r="A350" i="27" s="1"/>
  <c r="A351" i="27" s="1"/>
  <c r="A352" i="27" s="1"/>
  <c r="A353" i="27" s="1"/>
  <c r="A354" i="27" s="1"/>
  <c r="A355" i="27" s="1"/>
  <c r="A356" i="27" s="1"/>
  <c r="A357" i="27" s="1"/>
  <c r="A358" i="27" s="1"/>
  <c r="A359" i="27" s="1"/>
  <c r="A360" i="27" s="1"/>
  <c r="A361" i="27" s="1"/>
  <c r="A362" i="27" s="1"/>
  <c r="A363" i="27" s="1"/>
  <c r="A364" i="27" s="1"/>
  <c r="A365" i="27" s="1"/>
  <c r="A366" i="27" s="1"/>
  <c r="A367" i="27" s="1"/>
  <c r="A368" i="27" s="1"/>
  <c r="A369" i="27" s="1"/>
  <c r="A370" i="27" s="1"/>
  <c r="A371" i="27" s="1"/>
  <c r="A372" i="27" s="1"/>
  <c r="A373" i="27" s="1"/>
  <c r="A374" i="27" s="1"/>
  <c r="A375" i="27" s="1"/>
  <c r="A376" i="27" s="1"/>
  <c r="A377" i="27" s="1"/>
  <c r="A378" i="27" s="1"/>
  <c r="A379" i="27" s="1"/>
  <c r="A380" i="27" s="1"/>
  <c r="A381" i="27" s="1"/>
  <c r="A382" i="27" s="1"/>
  <c r="A383" i="27" s="1"/>
  <c r="A384" i="27" s="1"/>
  <c r="A385" i="27" s="1"/>
  <c r="A386" i="27" s="1"/>
  <c r="A387" i="27" s="1"/>
  <c r="A388" i="27" s="1"/>
  <c r="A389" i="27" s="1"/>
  <c r="A390" i="27" s="1"/>
  <c r="A391" i="27" s="1"/>
  <c r="A392" i="27" s="1"/>
  <c r="A393" i="27" s="1"/>
  <c r="A394" i="27" s="1"/>
  <c r="A395" i="27" s="1"/>
  <c r="A396" i="27" s="1"/>
  <c r="A397" i="27" s="1"/>
  <c r="A398" i="27" s="1"/>
  <c r="A399" i="27" s="1"/>
  <c r="A400" i="27" s="1"/>
  <c r="A401" i="27" s="1"/>
  <c r="A402" i="27" s="1"/>
  <c r="A403" i="27" s="1"/>
  <c r="A404" i="27" s="1"/>
  <c r="A405" i="27" s="1"/>
  <c r="A406" i="27" s="1"/>
  <c r="A407" i="27" s="1"/>
  <c r="A408" i="27" s="1"/>
  <c r="A409" i="27" s="1"/>
  <c r="A410" i="27" s="1"/>
  <c r="A411" i="27" s="1"/>
  <c r="A412" i="27" s="1"/>
  <c r="A413" i="27" s="1"/>
  <c r="A414" i="27" s="1"/>
  <c r="A415" i="27" s="1"/>
  <c r="A416" i="27" s="1"/>
  <c r="A417" i="27" s="1"/>
  <c r="A418" i="27" s="1"/>
  <c r="A419" i="27" s="1"/>
  <c r="A420" i="27" s="1"/>
  <c r="A422" i="27" s="1"/>
  <c r="A423" i="27" s="1"/>
  <c r="A424" i="27" s="1"/>
  <c r="A425" i="27" s="1"/>
  <c r="A426" i="27" s="1"/>
  <c r="A427" i="27" s="1"/>
  <c r="A428" i="27" s="1"/>
  <c r="A429" i="27" s="1"/>
  <c r="A430" i="27" s="1"/>
  <c r="A431" i="27" s="1"/>
  <c r="A432" i="27" s="1"/>
  <c r="A433" i="27" s="1"/>
  <c r="A434" i="27" s="1"/>
  <c r="A435" i="27" s="1"/>
  <c r="A436" i="27" s="1"/>
  <c r="A438" i="27" s="1"/>
  <c r="A439" i="27" s="1"/>
  <c r="A440" i="27" s="1"/>
  <c r="A441" i="27" s="1"/>
  <c r="A442" i="27" s="1"/>
  <c r="A443" i="27" s="1"/>
  <c r="A444" i="27" s="1"/>
  <c r="A445" i="27" s="1"/>
  <c r="A446" i="27" s="1"/>
  <c r="A447" i="27" s="1"/>
  <c r="A448" i="27" s="1"/>
  <c r="A449" i="27" s="1"/>
  <c r="A450" i="27" s="1"/>
  <c r="A451" i="27" s="1"/>
  <c r="A452" i="27" s="1"/>
  <c r="A453" i="27" s="1"/>
  <c r="A454" i="27" s="1"/>
  <c r="A455" i="27" s="1"/>
  <c r="A456" i="27" s="1"/>
  <c r="A457" i="27" s="1"/>
  <c r="A458" i="27" s="1"/>
  <c r="A459" i="27" s="1"/>
  <c r="A460" i="27" s="1"/>
  <c r="A461" i="27" s="1"/>
  <c r="A462" i="27" s="1"/>
  <c r="A463" i="27" s="1"/>
  <c r="A464" i="27" s="1"/>
  <c r="A465" i="27" s="1"/>
  <c r="A466" i="27" s="1"/>
  <c r="A467" i="27" s="1"/>
  <c r="A468" i="27" s="1"/>
  <c r="A469" i="27" s="1"/>
  <c r="A470" i="27" s="1"/>
  <c r="A471" i="27" s="1"/>
  <c r="A472" i="27" s="1"/>
  <c r="A473" i="27" s="1"/>
  <c r="A474" i="27" s="1"/>
  <c r="A475" i="27" s="1"/>
  <c r="A476" i="27" s="1"/>
  <c r="A477" i="27" s="1"/>
  <c r="A478" i="27" s="1"/>
  <c r="A479" i="27" s="1"/>
  <c r="A480" i="27" s="1"/>
  <c r="A481" i="27" s="1"/>
  <c r="A482" i="27" s="1"/>
  <c r="A483" i="27" s="1"/>
  <c r="A484" i="27" s="1"/>
  <c r="A485" i="27" s="1"/>
  <c r="A486" i="27" s="1"/>
  <c r="A487" i="27" s="1"/>
  <c r="A488" i="27" s="1"/>
  <c r="A489" i="27" s="1"/>
  <c r="A491" i="27" s="1"/>
  <c r="A492" i="27" s="1"/>
  <c r="A493" i="27" s="1"/>
  <c r="A494" i="27" s="1"/>
  <c r="A495" i="27" s="1"/>
  <c r="A496" i="27" s="1"/>
  <c r="A497" i="27" s="1"/>
  <c r="A498" i="27" s="1"/>
  <c r="A499" i="27" s="1"/>
  <c r="A500" i="27" s="1"/>
  <c r="A501" i="27" s="1"/>
  <c r="A502" i="27" s="1"/>
  <c r="A503" i="27" s="1"/>
  <c r="A504" i="27" s="1"/>
  <c r="A505" i="27" s="1"/>
  <c r="A506" i="27" s="1"/>
  <c r="A507" i="27" s="1"/>
  <c r="A508" i="27" s="1"/>
  <c r="A509" i="27" s="1"/>
  <c r="A510" i="27" s="1"/>
  <c r="A511" i="27" s="1"/>
  <c r="A512" i="27" s="1"/>
  <c r="A513" i="27" s="1"/>
  <c r="A514" i="27" s="1"/>
  <c r="A515" i="27" s="1"/>
  <c r="A516" i="27" s="1"/>
  <c r="A517" i="27" s="1"/>
  <c r="A518" i="27" s="1"/>
  <c r="A519" i="27" s="1"/>
  <c r="A520" i="27" s="1"/>
  <c r="A521" i="27" s="1"/>
  <c r="A522" i="27" s="1"/>
  <c r="A523" i="27" s="1"/>
  <c r="A524" i="27" s="1"/>
  <c r="A525" i="27" s="1"/>
  <c r="A526" i="27" s="1"/>
  <c r="A527" i="27" s="1"/>
  <c r="A528" i="27" s="1"/>
  <c r="A529" i="27" s="1"/>
  <c r="A530" i="27" s="1"/>
  <c r="A531" i="27" s="1"/>
  <c r="A532" i="27" s="1"/>
  <c r="A533" i="27" s="1"/>
  <c r="A534" i="27" s="1"/>
  <c r="A535" i="27" s="1"/>
  <c r="A536" i="27" s="1"/>
  <c r="A537" i="27" s="1"/>
  <c r="A538" i="27" s="1"/>
  <c r="A539" i="27" s="1"/>
  <c r="A540" i="27" s="1"/>
  <c r="A541" i="27" s="1"/>
  <c r="A542" i="27" s="1"/>
  <c r="A543" i="27" s="1"/>
  <c r="A544" i="27" s="1"/>
  <c r="A545" i="27" s="1"/>
  <c r="A546" i="27" s="1"/>
  <c r="A548" i="27" s="1"/>
  <c r="A549" i="27" s="1"/>
  <c r="A550" i="27" s="1"/>
  <c r="A551" i="27" s="1"/>
  <c r="A552" i="27" s="1"/>
  <c r="A553" i="27" s="1"/>
  <c r="A554" i="27" s="1"/>
  <c r="A555" i="27" s="1"/>
  <c r="A556" i="27" s="1"/>
  <c r="A557" i="27" s="1"/>
  <c r="A558" i="27" s="1"/>
  <c r="A559" i="27" s="1"/>
  <c r="A560" i="27" s="1"/>
  <c r="A561" i="27" s="1"/>
  <c r="A562" i="27" s="1"/>
  <c r="A563" i="27" s="1"/>
  <c r="A564" i="27" s="1"/>
  <c r="A566" i="27" s="1"/>
  <c r="A567" i="27" s="1"/>
  <c r="A568" i="27" s="1"/>
  <c r="A569" i="27" s="1"/>
  <c r="A570" i="27" s="1"/>
  <c r="A571" i="27" s="1"/>
  <c r="A573" i="27" s="1"/>
  <c r="A574" i="27" s="1"/>
  <c r="A575" i="27" s="1"/>
  <c r="A576" i="27" s="1"/>
  <c r="A577" i="27" s="1"/>
  <c r="A578" i="27" s="1"/>
  <c r="A579" i="27" s="1"/>
  <c r="A580" i="27" s="1"/>
  <c r="A581" i="27" s="1"/>
  <c r="A582" i="27" s="1"/>
  <c r="A583" i="27" s="1"/>
  <c r="A584" i="27" s="1"/>
  <c r="A585" i="27" s="1"/>
  <c r="A586" i="27" s="1"/>
  <c r="A588" i="27" s="1"/>
  <c r="A589" i="27" s="1"/>
  <c r="A590" i="27" s="1"/>
  <c r="A591" i="27" s="1"/>
  <c r="A592" i="27" s="1"/>
  <c r="A593" i="27" s="1"/>
  <c r="A594" i="27" s="1"/>
  <c r="A595" i="27" s="1"/>
  <c r="A596" i="27" s="1"/>
  <c r="A597" i="27" s="1"/>
  <c r="A598" i="27" s="1"/>
  <c r="A599" i="27" s="1"/>
  <c r="A600" i="27" s="1"/>
  <c r="A601" i="27" s="1"/>
  <c r="A602" i="27" s="1"/>
  <c r="A603" i="27" s="1"/>
  <c r="A604" i="27" s="1"/>
  <c r="A605" i="27" s="1"/>
  <c r="A606" i="27" s="1"/>
  <c r="A607" i="27" s="1"/>
  <c r="A608" i="27" s="1"/>
  <c r="A609" i="27" s="1"/>
  <c r="A610" i="27" s="1"/>
  <c r="A611" i="27" s="1"/>
  <c r="A612" i="27" s="1"/>
  <c r="A613" i="27" s="1"/>
  <c r="A614" i="27" s="1"/>
  <c r="A616" i="27" s="1"/>
  <c r="A617" i="27" s="1"/>
  <c r="A618" i="27" s="1"/>
  <c r="A619" i="27" s="1"/>
  <c r="A620" i="27" s="1"/>
  <c r="A621" i="27" s="1"/>
  <c r="A622" i="27" s="1"/>
  <c r="A623" i="27" s="1"/>
  <c r="A624" i="27" s="1"/>
  <c r="A625" i="27" s="1"/>
  <c r="A626" i="27" s="1"/>
  <c r="A627" i="27" s="1"/>
  <c r="A628" i="27" s="1"/>
  <c r="A629" i="27" s="1"/>
  <c r="A630" i="27" s="1"/>
  <c r="A631" i="27" s="1"/>
  <c r="A632" i="27" s="1"/>
  <c r="A633" i="27" s="1"/>
  <c r="A634" i="27" s="1"/>
  <c r="A635" i="27" s="1"/>
  <c r="A636" i="27" s="1"/>
  <c r="A637" i="27" s="1"/>
  <c r="A638" i="27" s="1"/>
  <c r="A639" i="27" s="1"/>
  <c r="A640" i="27" s="1"/>
  <c r="A641" i="27" s="1"/>
  <c r="A642" i="27" s="1"/>
  <c r="A643" i="27" s="1"/>
  <c r="A644" i="27" s="1"/>
  <c r="A645" i="27" s="1"/>
  <c r="A646" i="27" s="1"/>
  <c r="A647" i="27" s="1"/>
  <c r="A648" i="27" s="1"/>
  <c r="A649" i="27" s="1"/>
  <c r="A650" i="27" s="1"/>
  <c r="A651" i="27" s="1"/>
  <c r="A652" i="27" s="1"/>
  <c r="A653" i="27" s="1"/>
  <c r="A654" i="27" s="1"/>
  <c r="A655" i="27" s="1"/>
  <c r="A656" i="27" s="1"/>
  <c r="A657" i="27" s="1"/>
  <c r="A658" i="27" s="1"/>
  <c r="A659" i="27" s="1"/>
  <c r="A660" i="27" s="1"/>
  <c r="A661" i="27" s="1"/>
  <c r="A662" i="27" s="1"/>
  <c r="A663" i="27" s="1"/>
  <c r="A664" i="27" s="1"/>
  <c r="A665" i="27" s="1"/>
  <c r="A666" i="27" s="1"/>
  <c r="A667" i="27" s="1"/>
  <c r="A668" i="27" s="1"/>
  <c r="A669" i="27" s="1"/>
  <c r="A670" i="27" s="1"/>
  <c r="A671" i="27" s="1"/>
  <c r="A672" i="27" s="1"/>
  <c r="A673" i="27" s="1"/>
  <c r="A675" i="27" s="1"/>
  <c r="A676" i="27" s="1"/>
  <c r="A677" i="27" s="1"/>
  <c r="A678" i="27" s="1"/>
  <c r="A679" i="27" s="1"/>
  <c r="A680" i="27" s="1"/>
  <c r="A681" i="27" s="1"/>
  <c r="A682" i="27" s="1"/>
  <c r="A683" i="27" s="1"/>
  <c r="A684" i="27" s="1"/>
  <c r="A685" i="27" s="1"/>
  <c r="A686" i="27" s="1"/>
  <c r="A687" i="27" s="1"/>
  <c r="A688" i="27" s="1"/>
  <c r="A689" i="27" s="1"/>
  <c r="A690" i="27" s="1"/>
  <c r="A691" i="27" s="1"/>
  <c r="A692" i="27" s="1"/>
  <c r="A693" i="27" s="1"/>
  <c r="A694" i="27" s="1"/>
  <c r="A695" i="27" s="1"/>
  <c r="A696" i="27" s="1"/>
  <c r="A697" i="27" s="1"/>
  <c r="A698" i="27" s="1"/>
  <c r="A699" i="27" s="1"/>
  <c r="A700" i="27" s="1"/>
  <c r="A701" i="27" s="1"/>
  <c r="A702" i="27" s="1"/>
  <c r="A703" i="27" s="1"/>
  <c r="A704" i="27" s="1"/>
  <c r="A705" i="27" s="1"/>
  <c r="A706" i="27" s="1"/>
  <c r="A707" i="27" s="1"/>
  <c r="A708" i="27" s="1"/>
  <c r="A709" i="27" s="1"/>
  <c r="A710" i="27" s="1"/>
  <c r="A711" i="27" s="1"/>
  <c r="A712" i="27" s="1"/>
  <c r="A713" i="27" s="1"/>
  <c r="A714" i="27" s="1"/>
  <c r="A715" i="27" s="1"/>
  <c r="A716" i="27" s="1"/>
  <c r="A717" i="27" s="1"/>
  <c r="A718" i="27" s="1"/>
  <c r="A719" i="27" s="1"/>
  <c r="A720" i="27" s="1"/>
  <c r="A721" i="27" s="1"/>
  <c r="A722" i="27" s="1"/>
  <c r="A723" i="27" s="1"/>
  <c r="A724" i="27" s="1"/>
  <c r="A725" i="27" s="1"/>
  <c r="A726" i="27" s="1"/>
  <c r="A727" i="27" s="1"/>
  <c r="A728" i="27" s="1"/>
  <c r="A729" i="27" s="1"/>
  <c r="A730" i="27" s="1"/>
  <c r="A731" i="27" s="1"/>
  <c r="A732" i="27" s="1"/>
  <c r="A733" i="27" s="1"/>
  <c r="A735" i="27" s="1"/>
  <c r="A736" i="27" s="1"/>
  <c r="A737" i="27" s="1"/>
  <c r="A738" i="27" s="1"/>
  <c r="A739" i="27" s="1"/>
  <c r="A740" i="27" s="1"/>
  <c r="A741" i="27" s="1"/>
  <c r="A742" i="27" s="1"/>
  <c r="A743" i="27" s="1"/>
  <c r="A744" i="27" s="1"/>
  <c r="A745" i="27" s="1"/>
  <c r="A746" i="27" s="1"/>
  <c r="A747" i="27" s="1"/>
  <c r="A748" i="27" s="1"/>
  <c r="A749" i="27" s="1"/>
  <c r="A750" i="27" s="1"/>
  <c r="A751" i="27" s="1"/>
  <c r="A752" i="27" s="1"/>
  <c r="A753" i="27" s="1"/>
  <c r="F148" i="50"/>
  <c r="K2225" i="27"/>
  <c r="K2227" i="27" s="1"/>
  <c r="K1870" i="27"/>
  <c r="R858" i="27"/>
  <c r="R860" i="27" s="1"/>
  <c r="K3053" i="27"/>
  <c r="I3889" i="27"/>
  <c r="K3889" i="27" s="1"/>
  <c r="K1809" i="27"/>
  <c r="I1810" i="27"/>
  <c r="K1810" i="27" s="1"/>
  <c r="A25" i="50"/>
  <c r="K2829" i="27"/>
  <c r="K2830" i="27" s="1"/>
  <c r="I2819" i="27" s="1"/>
  <c r="K2819" i="27" s="1"/>
  <c r="K2822" i="27" s="1"/>
  <c r="K2739" i="27"/>
  <c r="K2727" i="27"/>
  <c r="K2728" i="27" s="1"/>
  <c r="K2717" i="27" s="1"/>
  <c r="K2720" i="27" s="1"/>
  <c r="K1566" i="27"/>
  <c r="K1569" i="27" s="1"/>
  <c r="K3494" i="27"/>
  <c r="I3532" i="27"/>
  <c r="K3532" i="27" s="1"/>
  <c r="K1087" i="27"/>
  <c r="I2264" i="27"/>
  <c r="K708" i="27"/>
  <c r="I2362" i="27"/>
  <c r="F148" i="32"/>
  <c r="F89" i="32"/>
  <c r="F92" i="32" s="1"/>
  <c r="C585" i="55" s="1"/>
  <c r="K2502" i="27"/>
  <c r="K2241" i="27"/>
  <c r="K1601" i="27"/>
  <c r="K1549" i="27"/>
  <c r="K1551" i="27" s="1"/>
  <c r="K686" i="27"/>
  <c r="I688" i="27" s="1"/>
  <c r="K688" i="27" s="1"/>
  <c r="K693" i="27" s="1"/>
  <c r="K695" i="27" s="1"/>
  <c r="K764" i="27" s="1"/>
  <c r="K667" i="27"/>
  <c r="K669" i="27" s="1"/>
  <c r="K670" i="27" s="1"/>
  <c r="K671" i="27" s="1"/>
  <c r="K672" i="27" s="1"/>
  <c r="K673" i="27" s="1"/>
  <c r="R461" i="27"/>
  <c r="R463" i="27" s="1"/>
  <c r="Z14041" i="55"/>
  <c r="X14041" i="55"/>
  <c r="Z14024" i="55"/>
  <c r="I2625" i="27"/>
  <c r="K2625" i="27" s="1"/>
  <c r="I2607" i="27"/>
  <c r="K2607" i="27" s="1"/>
  <c r="I2428" i="27"/>
  <c r="I2101" i="27"/>
  <c r="K2101" i="27" s="1"/>
  <c r="K2103" i="27" s="1"/>
  <c r="K2105" i="27" s="1"/>
  <c r="K2107" i="27" s="1"/>
  <c r="I2002" i="27"/>
  <c r="K2002" i="27" s="1"/>
  <c r="I1978" i="27"/>
  <c r="K1978" i="27" s="1"/>
  <c r="I1954" i="27"/>
  <c r="K1954" i="27" s="1"/>
  <c r="I1949" i="27"/>
  <c r="K1949" i="27" s="1"/>
  <c r="K1957" i="27" s="1"/>
  <c r="I1935" i="27"/>
  <c r="K1935" i="27" s="1"/>
  <c r="I1930" i="27"/>
  <c r="K1930" i="27" s="1"/>
  <c r="I1834" i="27"/>
  <c r="K1834" i="27" s="1"/>
  <c r="I1832" i="27"/>
  <c r="K1832" i="27" s="1"/>
  <c r="I1578" i="27"/>
  <c r="K1578" i="27" s="1"/>
  <c r="I1438" i="27"/>
  <c r="K1438" i="27" s="1"/>
  <c r="I1422" i="27"/>
  <c r="K1422" i="27" s="1"/>
  <c r="I1410" i="27"/>
  <c r="K1410" i="27" s="1"/>
  <c r="I1397" i="27"/>
  <c r="K1397" i="27" s="1"/>
  <c r="I1385" i="27"/>
  <c r="K1385" i="27" s="1"/>
  <c r="I1365" i="27"/>
  <c r="K1365" i="27" s="1"/>
  <c r="I1351" i="27"/>
  <c r="K1351" i="27" s="1"/>
  <c r="I1338" i="27"/>
  <c r="K1338" i="27" s="1"/>
  <c r="I1326" i="27"/>
  <c r="K1326" i="27" s="1"/>
  <c r="I1312" i="27"/>
  <c r="K1312" i="27" s="1"/>
  <c r="I1290" i="27"/>
  <c r="K1290" i="27" s="1"/>
  <c r="I1270" i="27"/>
  <c r="K1270" i="27" s="1"/>
  <c r="I1255" i="27"/>
  <c r="K1255" i="27" s="1"/>
  <c r="I1238" i="27"/>
  <c r="K1238" i="27" s="1"/>
  <c r="I1222" i="27"/>
  <c r="K1222" i="27" s="1"/>
  <c r="I1208" i="27"/>
  <c r="K1208" i="27" s="1"/>
  <c r="I1202" i="27"/>
  <c r="K1202" i="27" s="1"/>
  <c r="I1177" i="27"/>
  <c r="K1177" i="27" s="1"/>
  <c r="I1173" i="27"/>
  <c r="K1173" i="27" s="1"/>
  <c r="I1156" i="27"/>
  <c r="K1156" i="27" s="1"/>
  <c r="I1117" i="27"/>
  <c r="K1117" i="27" s="1"/>
  <c r="K1120" i="27" s="1"/>
  <c r="K1122" i="27" s="1"/>
  <c r="I1103" i="27"/>
  <c r="K1103" i="27" s="1"/>
  <c r="I1014" i="27"/>
  <c r="I978" i="27"/>
  <c r="K978" i="27" s="1"/>
  <c r="K986" i="27" s="1"/>
  <c r="K988" i="27" s="1"/>
  <c r="I914" i="27"/>
  <c r="I857" i="27"/>
  <c r="K857" i="27" s="1"/>
  <c r="I839" i="27"/>
  <c r="K839" i="27" s="1"/>
  <c r="I748" i="27"/>
  <c r="K748" i="27" s="1"/>
  <c r="I623" i="27"/>
  <c r="K623" i="27" s="1"/>
  <c r="I593" i="27"/>
  <c r="K593" i="27" s="1"/>
  <c r="I576" i="27"/>
  <c r="K576" i="27" s="1"/>
  <c r="I519" i="27"/>
  <c r="K519" i="27" s="1"/>
  <c r="K507" i="27"/>
  <c r="I394" i="27"/>
  <c r="K394" i="27" s="1"/>
  <c r="P391" i="27"/>
  <c r="R391" i="27" s="1"/>
  <c r="I381" i="27"/>
  <c r="K381" i="27" s="1"/>
  <c r="P377" i="27"/>
  <c r="R377" i="27" s="1"/>
  <c r="P308" i="27"/>
  <c r="R308" i="27" s="1"/>
  <c r="P297" i="27"/>
  <c r="R297" i="27" s="1"/>
  <c r="P296" i="27"/>
  <c r="R296" i="27" s="1"/>
  <c r="P285" i="27"/>
  <c r="R285" i="27" s="1"/>
  <c r="I227" i="27"/>
  <c r="K227" i="27" s="1"/>
  <c r="I212" i="27"/>
  <c r="K212" i="27" s="1"/>
  <c r="I211" i="27"/>
  <c r="K211" i="27" s="1"/>
  <c r="I197" i="27"/>
  <c r="K197" i="27" s="1"/>
  <c r="P191" i="27"/>
  <c r="R191" i="27" s="1"/>
  <c r="C138" i="27"/>
  <c r="D303" i="25"/>
  <c r="F303" i="25" s="1"/>
  <c r="D160" i="25"/>
  <c r="F160" i="25" s="1"/>
  <c r="X14010" i="55"/>
  <c r="Z14010" i="55"/>
  <c r="Z14103" i="55"/>
  <c r="D278" i="32"/>
  <c r="F278" i="32" s="1"/>
  <c r="D235" i="32"/>
  <c r="F235" i="32" s="1"/>
  <c r="F197" i="32"/>
  <c r="F199" i="32" s="1"/>
  <c r="I2624" i="27"/>
  <c r="K2624" i="27" s="1"/>
  <c r="I2606" i="27"/>
  <c r="K2606" i="27" s="1"/>
  <c r="K2609" i="27" s="1"/>
  <c r="I2466" i="27"/>
  <c r="K2466" i="27" s="1"/>
  <c r="I2372" i="27"/>
  <c r="I2327" i="27"/>
  <c r="K2327" i="27" s="1"/>
  <c r="K2332" i="27" s="1"/>
  <c r="K2336" i="27" s="1"/>
  <c r="I2307" i="27"/>
  <c r="K2307" i="27" s="1"/>
  <c r="I2088" i="27"/>
  <c r="K2088" i="27" s="1"/>
  <c r="K2090" i="27" s="1"/>
  <c r="K2092" i="27" s="1"/>
  <c r="I2075" i="27"/>
  <c r="K2075" i="27" s="1"/>
  <c r="K2077" i="27" s="1"/>
  <c r="I2030" i="27"/>
  <c r="K2030" i="27" s="1"/>
  <c r="I2001" i="27"/>
  <c r="K2001" i="27" s="1"/>
  <c r="I1977" i="27"/>
  <c r="K1977" i="27" s="1"/>
  <c r="I1833" i="27"/>
  <c r="K1833" i="27" s="1"/>
  <c r="I1681" i="27"/>
  <c r="K1681" i="27" s="1"/>
  <c r="I1577" i="27"/>
  <c r="K1577" i="27" s="1"/>
  <c r="I1437" i="27"/>
  <c r="K1437" i="27" s="1"/>
  <c r="I1423" i="27"/>
  <c r="K1423" i="27" s="1"/>
  <c r="I1411" i="27"/>
  <c r="K1411" i="27" s="1"/>
  <c r="I1398" i="27"/>
  <c r="K1398" i="27" s="1"/>
  <c r="I1386" i="27"/>
  <c r="K1386" i="27" s="1"/>
  <c r="I1366" i="27"/>
  <c r="K1366" i="27" s="1"/>
  <c r="I1350" i="27"/>
  <c r="K1350" i="27" s="1"/>
  <c r="I1339" i="27"/>
  <c r="K1339" i="27" s="1"/>
  <c r="I1325" i="27"/>
  <c r="K1325" i="27" s="1"/>
  <c r="I1313" i="27"/>
  <c r="K1313" i="27" s="1"/>
  <c r="I1311" i="27"/>
  <c r="K1311" i="27" s="1"/>
  <c r="I1291" i="27"/>
  <c r="K1291" i="27" s="1"/>
  <c r="I1289" i="27"/>
  <c r="K1289" i="27" s="1"/>
  <c r="I1269" i="27"/>
  <c r="K1269" i="27" s="1"/>
  <c r="I1256" i="27"/>
  <c r="K1256" i="27" s="1"/>
  <c r="I1237" i="27"/>
  <c r="K1237" i="27" s="1"/>
  <c r="I1223" i="27"/>
  <c r="K1223" i="27" s="1"/>
  <c r="I1207" i="27"/>
  <c r="K1207" i="27" s="1"/>
  <c r="I1203" i="27"/>
  <c r="K1203" i="27" s="1"/>
  <c r="I1201" i="27"/>
  <c r="K1201" i="27" s="1"/>
  <c r="I1178" i="27"/>
  <c r="K1178" i="27" s="1"/>
  <c r="I1174" i="27"/>
  <c r="K1174" i="27" s="1"/>
  <c r="I1172" i="27"/>
  <c r="K1172" i="27" s="1"/>
  <c r="I1157" i="27"/>
  <c r="K1157" i="27" s="1"/>
  <c r="I1104" i="27"/>
  <c r="K1104" i="27" s="1"/>
  <c r="I858" i="27"/>
  <c r="K858" i="27" s="1"/>
  <c r="I749" i="27"/>
  <c r="K749" i="27" s="1"/>
  <c r="I726" i="27"/>
  <c r="K726" i="27" s="1"/>
  <c r="P630" i="27"/>
  <c r="R630" i="27" s="1"/>
  <c r="I622" i="27"/>
  <c r="K622" i="27" s="1"/>
  <c r="P618" i="27"/>
  <c r="R618" i="27" s="1"/>
  <c r="R623" i="27" s="1"/>
  <c r="I577" i="27"/>
  <c r="K577" i="27" s="1"/>
  <c r="I520" i="27"/>
  <c r="K520" i="27" s="1"/>
  <c r="P390" i="27"/>
  <c r="R390" i="27" s="1"/>
  <c r="I382" i="27"/>
  <c r="K382" i="27" s="1"/>
  <c r="I380" i="27"/>
  <c r="K380" i="27" s="1"/>
  <c r="P376" i="27"/>
  <c r="R376" i="27" s="1"/>
  <c r="P307" i="27"/>
  <c r="R307" i="27" s="1"/>
  <c r="I299" i="27"/>
  <c r="K299" i="27" s="1"/>
  <c r="I298" i="27"/>
  <c r="K298" i="27" s="1"/>
  <c r="P284" i="27"/>
  <c r="R284" i="27" s="1"/>
  <c r="I243" i="27"/>
  <c r="K243" i="27" s="1"/>
  <c r="I226" i="27"/>
  <c r="K226" i="27" s="1"/>
  <c r="P192" i="27"/>
  <c r="R192" i="27" s="1"/>
  <c r="F548" i="25"/>
  <c r="D302" i="25"/>
  <c r="F302" i="25" s="1"/>
  <c r="D159" i="25"/>
  <c r="F159" i="25" s="1"/>
  <c r="Z9451" i="55"/>
  <c r="Z9435" i="55"/>
  <c r="Z9423" i="55"/>
  <c r="X6349" i="55"/>
  <c r="X5778" i="55"/>
  <c r="Z5527" i="55"/>
  <c r="Z5463" i="55"/>
  <c r="Z5399" i="55"/>
  <c r="Z5145" i="55"/>
  <c r="Z5007" i="55"/>
  <c r="Z4999" i="55"/>
  <c r="Z4917" i="55"/>
  <c r="Z4713" i="55"/>
  <c r="X4713" i="55"/>
  <c r="X6355" i="55"/>
  <c r="X6319" i="55"/>
  <c r="Z4837" i="55"/>
  <c r="X4837" i="55"/>
  <c r="Z4821" i="55"/>
  <c r="X4821" i="55"/>
  <c r="Z4817" i="55"/>
  <c r="X4817" i="55"/>
  <c r="Z4813" i="55"/>
  <c r="X4813" i="55"/>
  <c r="Z4809" i="55"/>
  <c r="X4809" i="55"/>
  <c r="Z4462" i="55"/>
  <c r="Z4452" i="55"/>
  <c r="Z4404" i="55"/>
  <c r="Z4398" i="55"/>
  <c r="Z4388" i="55"/>
  <c r="Z4484" i="55"/>
  <c r="X4468" i="55"/>
  <c r="Z4436" i="55"/>
  <c r="Z4430" i="55"/>
  <c r="Z4420" i="55"/>
  <c r="Z4372" i="55"/>
  <c r="X4344" i="55"/>
  <c r="Z4322" i="55"/>
  <c r="X3702" i="55"/>
  <c r="X3686" i="55"/>
  <c r="X3648" i="55"/>
  <c r="X1669" i="55"/>
  <c r="X1661" i="55"/>
  <c r="X1635" i="55"/>
  <c r="X1605" i="55"/>
  <c r="X1553" i="55"/>
  <c r="X1552" i="55"/>
  <c r="X1551" i="55"/>
  <c r="Z2809" i="55"/>
  <c r="Z2746" i="55"/>
  <c r="X1634" i="55"/>
  <c r="X1631" i="55"/>
  <c r="F482" i="64"/>
  <c r="AP33" i="64"/>
  <c r="AR33" i="64" s="1"/>
  <c r="AP17" i="64"/>
  <c r="AR17" i="64" s="1"/>
  <c r="F147" i="64"/>
  <c r="F122" i="64"/>
  <c r="D415" i="64"/>
  <c r="D293" i="64"/>
  <c r="F293" i="64" s="1"/>
  <c r="I156" i="1"/>
  <c r="K156" i="1" s="1"/>
  <c r="I46" i="1"/>
  <c r="D46" i="77" s="1"/>
  <c r="F46" i="77" s="1"/>
  <c r="I11" i="1"/>
  <c r="D11" i="77" s="1"/>
  <c r="F11" i="77" s="1"/>
  <c r="F291" i="64"/>
  <c r="F414" i="64"/>
  <c r="F12" i="64"/>
  <c r="F13" i="64" s="1"/>
  <c r="G13" i="64" s="1"/>
  <c r="D140" i="64"/>
  <c r="F42" i="64"/>
  <c r="F73" i="64" s="1"/>
  <c r="F148" i="64"/>
  <c r="F202" i="64"/>
  <c r="F277" i="64"/>
  <c r="D283" i="64"/>
  <c r="F283" i="64" s="1"/>
  <c r="F530" i="64"/>
  <c r="D592" i="64"/>
  <c r="E226" i="32"/>
  <c r="F226" i="32" s="1"/>
  <c r="E269" i="32"/>
  <c r="F269" i="32" s="1"/>
  <c r="P24" i="64"/>
  <c r="K956" i="1"/>
  <c r="P949" i="1"/>
  <c r="R949" i="1" s="1"/>
  <c r="P1069" i="1"/>
  <c r="R1069" i="1" s="1"/>
  <c r="P992" i="1"/>
  <c r="R992" i="1" s="1"/>
  <c r="X1358" i="1"/>
  <c r="AB1356" i="1"/>
  <c r="X1360" i="1"/>
  <c r="AB1358" i="1"/>
  <c r="AE2624" i="1"/>
  <c r="AG2624" i="1" s="1"/>
  <c r="X2610" i="1"/>
  <c r="AE2658" i="1"/>
  <c r="AG2658" i="1" s="1"/>
  <c r="P3161" i="1"/>
  <c r="K3154" i="1"/>
  <c r="R3158" i="1"/>
  <c r="P3194" i="1"/>
  <c r="I3328" i="1"/>
  <c r="I3430" i="1" s="1"/>
  <c r="V3258" i="1"/>
  <c r="X3258" i="1" s="1"/>
  <c r="K3366" i="1"/>
  <c r="K3370" i="1" s="1"/>
  <c r="K3371" i="1" s="1"/>
  <c r="I3353" i="1"/>
  <c r="K3353" i="1" s="1"/>
  <c r="D234" i="32"/>
  <c r="F234" i="32" s="1"/>
  <c r="F237" i="32" s="1"/>
  <c r="E271" i="32"/>
  <c r="F271" i="32" s="1"/>
  <c r="C254" i="32"/>
  <c r="C255" i="32"/>
  <c r="X15" i="1"/>
  <c r="I3005" i="1"/>
  <c r="K3005" i="1" s="1"/>
  <c r="C30" i="1"/>
  <c r="P2862" i="1"/>
  <c r="R2862" i="1" s="1"/>
  <c r="K3074" i="1"/>
  <c r="P3148" i="1"/>
  <c r="M3155" i="1" s="1"/>
  <c r="R3155" i="1" s="1"/>
  <c r="I3958" i="1"/>
  <c r="R44" i="11"/>
  <c r="R46" i="11" s="1"/>
  <c r="K1025" i="1"/>
  <c r="P1099" i="1"/>
  <c r="V1394" i="1"/>
  <c r="X1377" i="1"/>
  <c r="V1355" i="1"/>
  <c r="P1411" i="1"/>
  <c r="R1412" i="1"/>
  <c r="P1429" i="1"/>
  <c r="K1626" i="1"/>
  <c r="P1628" i="1"/>
  <c r="R1628" i="1" s="1"/>
  <c r="K3327" i="1"/>
  <c r="I3396" i="1"/>
  <c r="I3429" i="1" s="1"/>
  <c r="F189" i="32"/>
  <c r="F192" i="32" s="1"/>
  <c r="E227" i="32"/>
  <c r="D277" i="32"/>
  <c r="F277" i="32" s="1"/>
  <c r="F280" i="32" s="1"/>
  <c r="P950" i="1"/>
  <c r="R950" i="1" s="1"/>
  <c r="K957" i="1"/>
  <c r="R1603" i="1"/>
  <c r="P1615" i="1"/>
  <c r="R1615" i="1" s="1"/>
  <c r="K2024" i="1"/>
  <c r="P2024" i="1"/>
  <c r="R2024" i="1" s="1"/>
  <c r="K2670" i="1"/>
  <c r="P2677" i="1"/>
  <c r="I3108" i="1"/>
  <c r="K2970" i="1"/>
  <c r="P2977" i="1"/>
  <c r="R2977" i="1" s="1"/>
  <c r="I3395" i="1"/>
  <c r="I3428" i="1" s="1"/>
  <c r="K3428" i="1" s="1"/>
  <c r="K3326" i="1"/>
  <c r="A227" i="32"/>
  <c r="A228" i="32" s="1"/>
  <c r="F228" i="32" s="1"/>
  <c r="C10" i="1"/>
  <c r="D31" i="1"/>
  <c r="V81" i="1"/>
  <c r="AF684" i="1"/>
  <c r="AF686" i="1" s="1"/>
  <c r="K704" i="1"/>
  <c r="I706" i="1" s="1"/>
  <c r="K706" i="1" s="1"/>
  <c r="P2061" i="1"/>
  <c r="K2886" i="1"/>
  <c r="K2888" i="1" s="1"/>
  <c r="C684" i="55" s="1"/>
  <c r="V3109" i="1"/>
  <c r="K4067" i="1"/>
  <c r="K1102" i="11"/>
  <c r="I1116" i="11" s="1"/>
  <c r="K1116" i="11" s="1"/>
  <c r="AI531" i="1"/>
  <c r="AI555" i="1" s="1"/>
  <c r="AB555" i="1"/>
  <c r="K960" i="1"/>
  <c r="P953" i="1"/>
  <c r="K992" i="1"/>
  <c r="I2838" i="1"/>
  <c r="K1021" i="1"/>
  <c r="P1095" i="1"/>
  <c r="P3295" i="1"/>
  <c r="R3228" i="1"/>
  <c r="P3262" i="1"/>
  <c r="K3325" i="1"/>
  <c r="I3394" i="1"/>
  <c r="K3526" i="1"/>
  <c r="P3530" i="1"/>
  <c r="R3530" i="1" s="1"/>
  <c r="I3542" i="1"/>
  <c r="K3529" i="1"/>
  <c r="P3533" i="1"/>
  <c r="R3533" i="1" s="1"/>
  <c r="I504" i="11"/>
  <c r="K391" i="11"/>
  <c r="I387" i="11" s="1"/>
  <c r="K387" i="11" s="1"/>
  <c r="K390" i="11" s="1"/>
  <c r="K2276" i="1" s="1"/>
  <c r="C431" i="55" s="1"/>
  <c r="R431" i="55" s="1"/>
  <c r="I1091" i="1"/>
  <c r="K1091" i="1" s="1"/>
  <c r="V1373" i="1"/>
  <c r="K3791" i="1"/>
  <c r="K3792" i="1" s="1"/>
  <c r="C920" i="55" s="1"/>
  <c r="Z920" i="55" s="1"/>
  <c r="AD920" i="55" s="1"/>
  <c r="H3848" i="1"/>
  <c r="K881" i="1"/>
  <c r="K993" i="1"/>
  <c r="K996" i="1"/>
  <c r="K1630" i="1"/>
  <c r="K1922" i="1"/>
  <c r="K1986" i="1"/>
  <c r="K2609" i="1"/>
  <c r="K2641" i="1"/>
  <c r="P3159" i="1"/>
  <c r="R3159" i="1" s="1"/>
  <c r="K3941" i="1"/>
  <c r="K3943" i="1"/>
  <c r="K15" i="11"/>
  <c r="I175" i="11"/>
  <c r="K175" i="11" s="1"/>
  <c r="I84" i="11"/>
  <c r="I209" i="11"/>
  <c r="K209" i="11" s="1"/>
  <c r="I851" i="11"/>
  <c r="K376" i="11"/>
  <c r="K379" i="11" s="1"/>
  <c r="K521" i="11"/>
  <c r="I834" i="11"/>
  <c r="K674" i="11"/>
  <c r="K676" i="11" s="1"/>
  <c r="K783" i="11"/>
  <c r="K760" i="11"/>
  <c r="K761" i="11" s="1"/>
  <c r="K751" i="11" s="1"/>
  <c r="K752" i="11" s="1"/>
  <c r="AE2651" i="1"/>
  <c r="AG2651" i="1" s="1"/>
  <c r="P3332" i="1"/>
  <c r="R3332" i="1" s="1"/>
  <c r="V881" i="1"/>
  <c r="P2892" i="27"/>
  <c r="R2892" i="27" s="1"/>
  <c r="P2859" i="27"/>
  <c r="R2859" i="27" s="1"/>
  <c r="K3378" i="27"/>
  <c r="K3379" i="27" s="1"/>
  <c r="K3347" i="27"/>
  <c r="K3348" i="27" s="1"/>
  <c r="K2192" i="27"/>
  <c r="L3135" i="27"/>
  <c r="K3426" i="27"/>
  <c r="D60" i="25"/>
  <c r="F60" i="25" s="1"/>
  <c r="F38" i="25"/>
  <c r="K2975" i="27"/>
  <c r="K2942" i="27"/>
  <c r="K3060" i="27" s="1"/>
  <c r="K3076" i="27" s="1"/>
  <c r="I3122" i="27"/>
  <c r="K3116" i="27" s="1"/>
  <c r="R3116" i="27" s="1"/>
  <c r="R3130" i="27" s="1"/>
  <c r="H3123" i="27"/>
  <c r="K3896" i="27"/>
  <c r="K3831" i="27"/>
  <c r="I2934" i="27"/>
  <c r="K2908" i="27"/>
  <c r="I3031" i="27"/>
  <c r="K3031" i="27" s="1"/>
  <c r="I3054" i="27"/>
  <c r="K2936" i="27"/>
  <c r="G218" i="25"/>
  <c r="K3583" i="27"/>
  <c r="K3584" i="27" s="1"/>
  <c r="D692" i="25"/>
  <c r="F692" i="25" s="1"/>
  <c r="I3623" i="27"/>
  <c r="K3504" i="27"/>
  <c r="I2938" i="27"/>
  <c r="K523" i="11"/>
  <c r="H440" i="55"/>
  <c r="I3406" i="27"/>
  <c r="I335" i="27" l="1"/>
  <c r="K335" i="27" s="1"/>
  <c r="P179" i="27"/>
  <c r="R179" i="27" s="1"/>
  <c r="P403" i="1"/>
  <c r="R403" i="1" s="1"/>
  <c r="D65" i="72"/>
  <c r="F65" i="72" s="1"/>
  <c r="C640" i="55"/>
  <c r="F71" i="72"/>
  <c r="K1083" i="11"/>
  <c r="F203" i="77" s="1"/>
  <c r="D203" i="77"/>
  <c r="AE2621" i="1"/>
  <c r="AG2621" i="1" s="1"/>
  <c r="X2607" i="1"/>
  <c r="D52" i="72"/>
  <c r="F52" i="72" s="1"/>
  <c r="H352" i="55"/>
  <c r="N352" i="55"/>
  <c r="V352" i="55"/>
  <c r="X352" i="55"/>
  <c r="T352" i="55"/>
  <c r="Z352" i="55"/>
  <c r="AD352" i="55" s="1"/>
  <c r="R352" i="55"/>
  <c r="F352" i="55"/>
  <c r="P352" i="55"/>
  <c r="L352" i="55"/>
  <c r="J352" i="55"/>
  <c r="K1879" i="1"/>
  <c r="D274" i="77"/>
  <c r="F274" i="77" s="1"/>
  <c r="K1085" i="11"/>
  <c r="F205" i="77" s="1"/>
  <c r="D205" i="77"/>
  <c r="K988" i="11"/>
  <c r="F174" i="77" s="1"/>
  <c r="D174" i="77"/>
  <c r="P670" i="55"/>
  <c r="D68" i="72"/>
  <c r="F68" i="72" s="1"/>
  <c r="K142" i="11"/>
  <c r="F222" i="77" s="1"/>
  <c r="D222" i="77"/>
  <c r="Q5" i="4"/>
  <c r="Q6" i="4" s="1"/>
  <c r="Q10" i="4"/>
  <c r="Z19" i="1" s="1"/>
  <c r="K27" i="1"/>
  <c r="D27" i="77"/>
  <c r="F27" i="77" s="1"/>
  <c r="K63" i="1"/>
  <c r="D63" i="77"/>
  <c r="F63" i="77" s="1"/>
  <c r="K1304" i="1"/>
  <c r="D493" i="77"/>
  <c r="F493" i="77" s="1"/>
  <c r="H10" i="4"/>
  <c r="D47" i="72"/>
  <c r="F47" i="72" s="1"/>
  <c r="H412" i="55"/>
  <c r="Z412" i="55"/>
  <c r="AD412" i="55" s="1"/>
  <c r="F412" i="55"/>
  <c r="N412" i="55"/>
  <c r="L412" i="55"/>
  <c r="X412" i="55"/>
  <c r="P412" i="55"/>
  <c r="T412" i="55"/>
  <c r="R412" i="55"/>
  <c r="V412" i="55"/>
  <c r="J412" i="55"/>
  <c r="D43" i="72"/>
  <c r="F43" i="72" s="1"/>
  <c r="L229" i="55"/>
  <c r="J229" i="55"/>
  <c r="P229" i="55"/>
  <c r="T229" i="55"/>
  <c r="V229" i="55"/>
  <c r="F229" i="55"/>
  <c r="X229" i="55"/>
  <c r="N229" i="55"/>
  <c r="Z229" i="55"/>
  <c r="AD229" i="55" s="1"/>
  <c r="H229" i="55"/>
  <c r="R229" i="55"/>
  <c r="I3278" i="27"/>
  <c r="K3265" i="27"/>
  <c r="K3268" i="27" s="1"/>
  <c r="K3269" i="27" s="1"/>
  <c r="K3261" i="27" s="1"/>
  <c r="K3262" i="27" s="1"/>
  <c r="I3368" i="27"/>
  <c r="K3335" i="27"/>
  <c r="I3330" i="27" s="1"/>
  <c r="K3330" i="27" s="1"/>
  <c r="F348" i="55"/>
  <c r="D64" i="72"/>
  <c r="F64" i="72" s="1"/>
  <c r="K3271" i="1"/>
  <c r="D628" i="77"/>
  <c r="F628" i="77" s="1"/>
  <c r="K1082" i="11"/>
  <c r="F202" i="77" s="1"/>
  <c r="D202" i="77"/>
  <c r="K44" i="1"/>
  <c r="D44" i="77"/>
  <c r="F44" i="77" s="1"/>
  <c r="F511" i="77"/>
  <c r="D28" i="72"/>
  <c r="F28" i="72" s="1"/>
  <c r="V373" i="55"/>
  <c r="X373" i="55"/>
  <c r="R373" i="55"/>
  <c r="J373" i="55"/>
  <c r="T373" i="55"/>
  <c r="N373" i="55"/>
  <c r="P373" i="55"/>
  <c r="H373" i="55"/>
  <c r="F373" i="55"/>
  <c r="L373" i="55"/>
  <c r="Z373" i="55"/>
  <c r="AD373" i="55" s="1"/>
  <c r="I2594" i="27"/>
  <c r="K2594" i="27" s="1"/>
  <c r="K2563" i="27"/>
  <c r="K223" i="11"/>
  <c r="I1069" i="11"/>
  <c r="K1069" i="11" s="1"/>
  <c r="F86" i="77"/>
  <c r="F88" i="77" s="1"/>
  <c r="K1052" i="11"/>
  <c r="F193" i="77" s="1"/>
  <c r="F173" i="77"/>
  <c r="K2008" i="27"/>
  <c r="K2010" i="27" s="1"/>
  <c r="K959" i="11"/>
  <c r="F232" i="77" s="1"/>
  <c r="F230" i="77"/>
  <c r="K1322" i="1"/>
  <c r="D319" i="77"/>
  <c r="F319" i="77" s="1"/>
  <c r="C669" i="55"/>
  <c r="D70" i="72"/>
  <c r="F70" i="72" s="1"/>
  <c r="C432" i="55"/>
  <c r="F234" i="77"/>
  <c r="K53" i="1"/>
  <c r="D53" i="77"/>
  <c r="F53" i="77" s="1"/>
  <c r="K2127" i="1"/>
  <c r="D474" i="77"/>
  <c r="F474" i="77" s="1"/>
  <c r="R1604" i="1"/>
  <c r="D116" i="77"/>
  <c r="F116" i="77" s="1"/>
  <c r="K72" i="1"/>
  <c r="D72" i="77"/>
  <c r="F72" i="77" s="1"/>
  <c r="K18" i="1"/>
  <c r="D18" i="77"/>
  <c r="F18" i="77" s="1"/>
  <c r="D517" i="77"/>
  <c r="F517" i="77" s="1"/>
  <c r="K3196" i="1"/>
  <c r="I3241" i="1"/>
  <c r="K1015" i="11"/>
  <c r="F167" i="77"/>
  <c r="K3267" i="27"/>
  <c r="I3280" i="27"/>
  <c r="X1393" i="1"/>
  <c r="V1409" i="1"/>
  <c r="X1379" i="1"/>
  <c r="V1396" i="1"/>
  <c r="I3530" i="1"/>
  <c r="R3403" i="1"/>
  <c r="F591" i="25"/>
  <c r="D626" i="25"/>
  <c r="D108" i="50"/>
  <c r="F108" i="50" s="1"/>
  <c r="F45" i="50"/>
  <c r="K4023" i="1"/>
  <c r="I4034" i="1"/>
  <c r="K4034" i="1" s="1"/>
  <c r="D39" i="25"/>
  <c r="F39" i="25" s="1"/>
  <c r="F26" i="25"/>
  <c r="P3067" i="1"/>
  <c r="R3067" i="1" s="1"/>
  <c r="I3079" i="1"/>
  <c r="K3079" i="1" s="1"/>
  <c r="R3370" i="1"/>
  <c r="P3404" i="1"/>
  <c r="X1375" i="1"/>
  <c r="V1392" i="1"/>
  <c r="V3622" i="1"/>
  <c r="AG3559" i="1"/>
  <c r="K3210" i="1"/>
  <c r="L3176" i="1" s="1"/>
  <c r="I3225" i="1"/>
  <c r="K3225" i="1" s="1"/>
  <c r="L3191" i="1" s="1"/>
  <c r="P1497" i="1"/>
  <c r="R1466" i="1"/>
  <c r="V1424" i="1"/>
  <c r="X1424" i="1" s="1"/>
  <c r="R1463" i="1"/>
  <c r="I3996" i="1"/>
  <c r="AQ3114" i="1"/>
  <c r="AQ3115" i="1" s="1"/>
  <c r="AQ3116" i="1" s="1"/>
  <c r="C851" i="55" s="1"/>
  <c r="AR3114" i="1"/>
  <c r="AR3115" i="1" s="1"/>
  <c r="AR3116" i="1" s="1"/>
  <c r="C852" i="55" s="1"/>
  <c r="L441" i="55"/>
  <c r="P2857" i="1"/>
  <c r="R2857" i="1" s="1"/>
  <c r="Z441" i="55"/>
  <c r="AD441" i="55" s="1"/>
  <c r="N441" i="55"/>
  <c r="C732" i="55"/>
  <c r="X441" i="55"/>
  <c r="R3124" i="1"/>
  <c r="T441" i="55"/>
  <c r="P441" i="55"/>
  <c r="V2785" i="1"/>
  <c r="X2785" i="1" s="1"/>
  <c r="J441" i="55"/>
  <c r="F441" i="55"/>
  <c r="V441" i="55"/>
  <c r="K3963" i="1"/>
  <c r="AE2789" i="1"/>
  <c r="AG2789" i="1" s="1"/>
  <c r="AG3541" i="1"/>
  <c r="AE3557" i="1"/>
  <c r="Q13" i="4"/>
  <c r="Z43" i="1" s="1"/>
  <c r="AC43" i="1" s="1"/>
  <c r="P150" i="1" s="1"/>
  <c r="R150" i="1" s="1"/>
  <c r="R154" i="1" s="1"/>
  <c r="C560" i="55" s="1"/>
  <c r="V560" i="55" s="1"/>
  <c r="I154" i="11"/>
  <c r="K154" i="11" s="1"/>
  <c r="I1086" i="11"/>
  <c r="K124" i="11"/>
  <c r="AG3561" i="1"/>
  <c r="V3624" i="1"/>
  <c r="I224" i="11"/>
  <c r="K224" i="11" s="1"/>
  <c r="K106" i="11"/>
  <c r="P1221" i="1"/>
  <c r="K1226" i="1"/>
  <c r="K1009" i="11"/>
  <c r="K1074" i="11"/>
  <c r="P1483" i="55"/>
  <c r="J1483" i="55"/>
  <c r="K2973" i="1"/>
  <c r="I3058" i="1"/>
  <c r="P2980" i="1"/>
  <c r="R2980" i="1" s="1"/>
  <c r="H3852" i="1"/>
  <c r="H3873" i="1" s="1"/>
  <c r="H3889" i="1" s="1"/>
  <c r="J3889" i="1" s="1"/>
  <c r="K2607" i="1"/>
  <c r="P1100" i="1"/>
  <c r="R1074" i="1"/>
  <c r="H1447" i="55"/>
  <c r="J1447" i="55"/>
  <c r="T1447" i="55"/>
  <c r="K1813" i="27"/>
  <c r="K2628" i="27"/>
  <c r="K2629" i="27" s="1"/>
  <c r="I2614" i="27" s="1"/>
  <c r="K2614" i="27" s="1"/>
  <c r="V3590" i="1"/>
  <c r="X3575" i="1"/>
  <c r="R395" i="27"/>
  <c r="R397" i="27" s="1"/>
  <c r="K581" i="27"/>
  <c r="K3355" i="1"/>
  <c r="I3443" i="1"/>
  <c r="K3443" i="1" s="1"/>
  <c r="K3445" i="1" s="1"/>
  <c r="K3447" i="1" s="1"/>
  <c r="N10" i="4"/>
  <c r="Z41" i="1" s="1"/>
  <c r="X643" i="1"/>
  <c r="AD643" i="1"/>
  <c r="AF643" i="1" s="1"/>
  <c r="V708" i="1"/>
  <c r="D96" i="77" s="1"/>
  <c r="F96" i="77" s="1"/>
  <c r="AB1374" i="1"/>
  <c r="AD1357" i="1"/>
  <c r="I3057" i="27"/>
  <c r="K2939" i="27"/>
  <c r="P1468" i="1"/>
  <c r="R1451" i="1"/>
  <c r="K1938" i="27"/>
  <c r="AG3540" i="1"/>
  <c r="AE3556" i="1"/>
  <c r="AB1384" i="1"/>
  <c r="AD1384" i="1" s="1"/>
  <c r="AD1367" i="1"/>
  <c r="I1108" i="1"/>
  <c r="K1108" i="1" s="1"/>
  <c r="K1093" i="1"/>
  <c r="R1494" i="1"/>
  <c r="V1455" i="1"/>
  <c r="P1537" i="1"/>
  <c r="R1537" i="1" s="1"/>
  <c r="P1490" i="1"/>
  <c r="R1459" i="1"/>
  <c r="V1420" i="1"/>
  <c r="X1420" i="1" s="1"/>
  <c r="R1450" i="1"/>
  <c r="P1467" i="1"/>
  <c r="J407" i="55"/>
  <c r="X2604" i="1"/>
  <c r="I2671" i="1"/>
  <c r="C1457" i="55"/>
  <c r="Z1457" i="55" s="1"/>
  <c r="AD1457" i="55" s="1"/>
  <c r="P402" i="1"/>
  <c r="R402" i="1" s="1"/>
  <c r="R23" i="55"/>
  <c r="H23" i="55"/>
  <c r="F23" i="55"/>
  <c r="N23" i="55"/>
  <c r="I3354" i="1"/>
  <c r="K3354" i="1" s="1"/>
  <c r="X886" i="1"/>
  <c r="I3491" i="1"/>
  <c r="K3491" i="1" s="1"/>
  <c r="J670" i="55"/>
  <c r="V23" i="55"/>
  <c r="T23" i="55"/>
  <c r="P1452" i="1"/>
  <c r="R1452" i="1" s="1"/>
  <c r="J23" i="55"/>
  <c r="Z23" i="55"/>
  <c r="AD23" i="55" s="1"/>
  <c r="R1419" i="1"/>
  <c r="V1380" i="1"/>
  <c r="R1860" i="1"/>
  <c r="P1891" i="1"/>
  <c r="R1891" i="1" s="1"/>
  <c r="K90" i="1"/>
  <c r="I1767" i="1" s="1"/>
  <c r="K1767" i="1" s="1"/>
  <c r="K1775" i="1" s="1"/>
  <c r="C371" i="55" s="1"/>
  <c r="C6" i="55"/>
  <c r="P595" i="1"/>
  <c r="R595" i="1" s="1"/>
  <c r="P608" i="1"/>
  <c r="R608" i="1" s="1"/>
  <c r="K2817" i="1"/>
  <c r="AG393" i="1"/>
  <c r="R444" i="1"/>
  <c r="R446" i="1" s="1"/>
  <c r="K3947" i="1"/>
  <c r="D110" i="32"/>
  <c r="F110" i="32" s="1"/>
  <c r="AB1378" i="1"/>
  <c r="D51" i="50"/>
  <c r="X685" i="1"/>
  <c r="AG3113" i="1"/>
  <c r="AG3114" i="1" s="1"/>
  <c r="AG3115" i="1" s="1"/>
  <c r="AF3113" i="1"/>
  <c r="AF3114" i="1" s="1"/>
  <c r="AF3115" i="1" s="1"/>
  <c r="C897" i="55" s="1"/>
  <c r="V897" i="55" s="1"/>
  <c r="AH3113" i="1"/>
  <c r="AH3114" i="1" s="1"/>
  <c r="AH3115" i="1" s="1"/>
  <c r="C898" i="55" s="1"/>
  <c r="Z898" i="55" s="1"/>
  <c r="AD898" i="55" s="1"/>
  <c r="R406" i="55"/>
  <c r="V406" i="55"/>
  <c r="P406" i="55"/>
  <c r="X316" i="1"/>
  <c r="X3675" i="1"/>
  <c r="V1302" i="1"/>
  <c r="X1302" i="1" s="1"/>
  <c r="I3681" i="1"/>
  <c r="K3681" i="1" s="1"/>
  <c r="K3695" i="1" s="1"/>
  <c r="K3697" i="1" s="1"/>
  <c r="C862" i="55" s="1"/>
  <c r="Z862" i="55" s="1"/>
  <c r="AD862" i="55" s="1"/>
  <c r="K3675" i="1"/>
  <c r="K3677" i="1" s="1"/>
  <c r="C861" i="55" s="1"/>
  <c r="L861" i="55" s="1"/>
  <c r="R129" i="1"/>
  <c r="P413" i="1"/>
  <c r="R413" i="1" s="1"/>
  <c r="K89" i="1"/>
  <c r="R1637" i="1"/>
  <c r="T716" i="55"/>
  <c r="T406" i="55"/>
  <c r="AQ68" i="1"/>
  <c r="AG3539" i="1"/>
  <c r="I225" i="27"/>
  <c r="K225" i="27" s="1"/>
  <c r="P51" i="27"/>
  <c r="R51" i="27" s="1"/>
  <c r="I1384" i="27"/>
  <c r="K1384" i="27" s="1"/>
  <c r="K1389" i="27" s="1"/>
  <c r="K1391" i="27" s="1"/>
  <c r="I1324" i="27"/>
  <c r="K1324" i="27" s="1"/>
  <c r="K1330" i="27" s="1"/>
  <c r="K1332" i="27" s="1"/>
  <c r="P606" i="27" s="1"/>
  <c r="R606" i="27" s="1"/>
  <c r="I1396" i="27"/>
  <c r="K1396" i="27" s="1"/>
  <c r="K1401" i="27" s="1"/>
  <c r="K1403" i="27" s="1"/>
  <c r="P80" i="27"/>
  <c r="R80" i="27" s="1"/>
  <c r="I296" i="27"/>
  <c r="K296" i="27" s="1"/>
  <c r="I195" i="27"/>
  <c r="K195" i="27" s="1"/>
  <c r="P335" i="27"/>
  <c r="R335" i="27" s="1"/>
  <c r="R341" i="27" s="1"/>
  <c r="R343" i="27" s="1"/>
  <c r="I311" i="27"/>
  <c r="K311" i="27" s="1"/>
  <c r="P603" i="27" s="1"/>
  <c r="R603" i="27" s="1"/>
  <c r="I1409" i="27"/>
  <c r="K1409" i="27" s="1"/>
  <c r="K1414" i="27" s="1"/>
  <c r="K1416" i="27" s="1"/>
  <c r="I1170" i="27"/>
  <c r="K1170" i="27" s="1"/>
  <c r="K1188" i="27" s="1"/>
  <c r="K1191" i="27" s="1"/>
  <c r="P283" i="27" s="1"/>
  <c r="R283" i="27" s="1"/>
  <c r="R288" i="27" s="1"/>
  <c r="R290" i="27" s="1"/>
  <c r="P347" i="27"/>
  <c r="R347" i="27" s="1"/>
  <c r="R353" i="27" s="1"/>
  <c r="R355" i="27" s="1"/>
  <c r="I1364" i="27"/>
  <c r="K1364" i="27" s="1"/>
  <c r="K1371" i="27" s="1"/>
  <c r="K1373" i="27" s="1"/>
  <c r="I1911" i="27" s="1"/>
  <c r="K1911" i="27" s="1"/>
  <c r="I1199" i="27"/>
  <c r="K1199" i="27" s="1"/>
  <c r="K1212" i="27" s="1"/>
  <c r="K1214" i="27" s="1"/>
  <c r="I591" i="27"/>
  <c r="K591" i="27" s="1"/>
  <c r="K596" i="27" s="1"/>
  <c r="K598" i="27" s="1"/>
  <c r="K599" i="27" s="1"/>
  <c r="K600" i="27" s="1"/>
  <c r="K601" i="27" s="1"/>
  <c r="K602" i="27" s="1"/>
  <c r="K603" i="27" s="1"/>
  <c r="I1268" i="27"/>
  <c r="K1268" i="27" s="1"/>
  <c r="K1274" i="27" s="1"/>
  <c r="K1276" i="27" s="1"/>
  <c r="I1286" i="27"/>
  <c r="K1286" i="27" s="1"/>
  <c r="K1295" i="27" s="1"/>
  <c r="K1297" i="27" s="1"/>
  <c r="P295" i="27"/>
  <c r="R295" i="27" s="1"/>
  <c r="R301" i="27" s="1"/>
  <c r="R303" i="27" s="1"/>
  <c r="I1308" i="27"/>
  <c r="K1308" i="27" s="1"/>
  <c r="K1317" i="27" s="1"/>
  <c r="K1319" i="27" s="1"/>
  <c r="I1637" i="27"/>
  <c r="K1637" i="27" s="1"/>
  <c r="I1349" i="27"/>
  <c r="K1349" i="27" s="1"/>
  <c r="K1355" i="27" s="1"/>
  <c r="K1357" i="27" s="1"/>
  <c r="P24" i="55"/>
  <c r="Z24" i="55"/>
  <c r="AD24" i="55" s="1"/>
  <c r="V24" i="55"/>
  <c r="T24" i="55"/>
  <c r="H24" i="55"/>
  <c r="F24" i="55"/>
  <c r="R24" i="55"/>
  <c r="N24" i="55"/>
  <c r="X24" i="55"/>
  <c r="L24" i="55"/>
  <c r="J24" i="55"/>
  <c r="M3712" i="27"/>
  <c r="K2208" i="27"/>
  <c r="N670" i="55"/>
  <c r="Z670" i="55"/>
  <c r="AD670" i="55" s="1"/>
  <c r="K3463" i="1"/>
  <c r="AD1359" i="1"/>
  <c r="AB1376" i="1"/>
  <c r="K3198" i="1"/>
  <c r="C1505" i="55"/>
  <c r="I3243" i="1"/>
  <c r="K3243" i="1" s="1"/>
  <c r="F24" i="50"/>
  <c r="I3570" i="27"/>
  <c r="K3570" i="27" s="1"/>
  <c r="K3573" i="27" s="1"/>
  <c r="K3564" i="27" s="1"/>
  <c r="K3566" i="27" s="1"/>
  <c r="K3567" i="27" s="1"/>
  <c r="I3622" i="27"/>
  <c r="K3622" i="27" s="1"/>
  <c r="P3470" i="1"/>
  <c r="R3470" i="1" s="1"/>
  <c r="I3831" i="1"/>
  <c r="K3831" i="1" s="1"/>
  <c r="K3464" i="1"/>
  <c r="V767" i="1"/>
  <c r="X767" i="1" s="1"/>
  <c r="X681" i="1"/>
  <c r="I2952" i="27"/>
  <c r="K2932" i="27"/>
  <c r="I3050" i="27"/>
  <c r="V1411" i="1"/>
  <c r="X1395" i="1"/>
  <c r="I3392" i="1"/>
  <c r="K3323" i="1"/>
  <c r="V820" i="1"/>
  <c r="X820" i="1" s="1"/>
  <c r="X805" i="1"/>
  <c r="P3063" i="1"/>
  <c r="R3063" i="1" s="1"/>
  <c r="I3075" i="1"/>
  <c r="K3075" i="1" s="1"/>
  <c r="K9" i="1"/>
  <c r="I3746" i="1"/>
  <c r="K3746" i="1" s="1"/>
  <c r="I3644" i="1"/>
  <c r="K3747" i="1"/>
  <c r="V3521" i="1"/>
  <c r="X3521" i="1" s="1"/>
  <c r="X3541" i="1"/>
  <c r="V3557" i="1"/>
  <c r="AD1400" i="1"/>
  <c r="AB1417" i="1"/>
  <c r="AD1417" i="1" s="1"/>
  <c r="I1115" i="11"/>
  <c r="K1115" i="11" s="1"/>
  <c r="K244" i="11"/>
  <c r="P818" i="11"/>
  <c r="R818" i="11" s="1"/>
  <c r="R793" i="11"/>
  <c r="H729" i="55"/>
  <c r="R729" i="55"/>
  <c r="R734" i="55"/>
  <c r="F670" i="55"/>
  <c r="T670" i="55"/>
  <c r="I595" i="11"/>
  <c r="K576" i="11"/>
  <c r="AC1198" i="1"/>
  <c r="AC1199" i="1" s="1"/>
  <c r="AC1200" i="1" s="1"/>
  <c r="AC1201" i="1" s="1"/>
  <c r="AC1202" i="1" s="1"/>
  <c r="J597" i="1"/>
  <c r="J615" i="1"/>
  <c r="V593" i="1" s="1"/>
  <c r="J660" i="1"/>
  <c r="J661" i="1" s="1"/>
  <c r="J662" i="1" s="1"/>
  <c r="J614" i="1"/>
  <c r="V592" i="1" s="1"/>
  <c r="T1182" i="1"/>
  <c r="J594" i="1"/>
  <c r="J596" i="1"/>
  <c r="J599" i="1"/>
  <c r="J598" i="1"/>
  <c r="T1158" i="1"/>
  <c r="J595" i="1"/>
  <c r="J592" i="1"/>
  <c r="J613" i="1"/>
  <c r="J591" i="1"/>
  <c r="J593" i="1"/>
  <c r="J560" i="1"/>
  <c r="J536" i="1"/>
  <c r="J537" i="1" s="1"/>
  <c r="J538" i="1" s="1"/>
  <c r="AJ1198" i="1"/>
  <c r="J629" i="1"/>
  <c r="J630" i="1" s="1"/>
  <c r="J631" i="1" s="1"/>
  <c r="J632" i="1" s="1"/>
  <c r="K3212" i="1"/>
  <c r="C1506" i="55"/>
  <c r="I3227" i="1"/>
  <c r="K3227" i="1" s="1"/>
  <c r="F89" i="50"/>
  <c r="F92" i="50" s="1"/>
  <c r="C908" i="55" s="1"/>
  <c r="E149" i="50"/>
  <c r="F149" i="50" s="1"/>
  <c r="F152" i="50" s="1"/>
  <c r="C909" i="55" s="1"/>
  <c r="I220" i="11"/>
  <c r="K102" i="11"/>
  <c r="I122" i="11"/>
  <c r="P3115" i="27"/>
  <c r="K3115" i="27"/>
  <c r="V3519" i="1"/>
  <c r="X3519" i="1" s="1"/>
  <c r="X3539" i="1"/>
  <c r="K2971" i="1"/>
  <c r="P2978" i="1"/>
  <c r="R2978" i="1" s="1"/>
  <c r="K3927" i="1"/>
  <c r="I3945" i="1"/>
  <c r="V734" i="1"/>
  <c r="X734" i="1" s="1"/>
  <c r="D46" i="50"/>
  <c r="X3160" i="1"/>
  <c r="D549" i="25"/>
  <c r="P1448" i="1"/>
  <c r="R1432" i="1"/>
  <c r="K2961" i="27"/>
  <c r="I3914" i="27"/>
  <c r="K3914" i="27" s="1"/>
  <c r="I2898" i="1"/>
  <c r="K2898" i="1" s="1"/>
  <c r="K504" i="1"/>
  <c r="I3989" i="1"/>
  <c r="K3988" i="1"/>
  <c r="I2683" i="1"/>
  <c r="K2683" i="1" s="1"/>
  <c r="K2682" i="1"/>
  <c r="V1404" i="1"/>
  <c r="X1388" i="1"/>
  <c r="I2587" i="27"/>
  <c r="K2587" i="27" s="1"/>
  <c r="K2556" i="27"/>
  <c r="X1443" i="1"/>
  <c r="V1467" i="1"/>
  <c r="X1467" i="1" s="1"/>
  <c r="P1447" i="1"/>
  <c r="R1431" i="1"/>
  <c r="J616" i="1"/>
  <c r="V594" i="1" s="1"/>
  <c r="AJ1199" i="1"/>
  <c r="P3441" i="1"/>
  <c r="R3441" i="1" s="1"/>
  <c r="R3227" i="1"/>
  <c r="P3328" i="1"/>
  <c r="R19" i="11"/>
  <c r="P52" i="11"/>
  <c r="R52" i="11" s="1"/>
  <c r="K3492" i="1"/>
  <c r="R3301" i="1"/>
  <c r="I111" i="27"/>
  <c r="K111" i="27" s="1"/>
  <c r="K114" i="27" s="1"/>
  <c r="K116" i="27" s="1"/>
  <c r="K118" i="27" s="1"/>
  <c r="K119" i="27" s="1"/>
  <c r="K83" i="27"/>
  <c r="K86" i="27" s="1"/>
  <c r="K88" i="27" s="1"/>
  <c r="I96" i="27"/>
  <c r="K96" i="27" s="1"/>
  <c r="K99" i="27" s="1"/>
  <c r="K101" i="27" s="1"/>
  <c r="P3617" i="27"/>
  <c r="R3617" i="27" s="1"/>
  <c r="R3620" i="27" s="1"/>
  <c r="P3636" i="27" s="1"/>
  <c r="R3636" i="27" s="1"/>
  <c r="R3638" i="27" s="1"/>
  <c r="K3616" i="27"/>
  <c r="I3647" i="27"/>
  <c r="K3647" i="27" s="1"/>
  <c r="X315" i="1"/>
  <c r="AE315" i="1"/>
  <c r="AG315" i="1" s="1"/>
  <c r="AQ67" i="1"/>
  <c r="X884" i="1"/>
  <c r="V900" i="1"/>
  <c r="X900" i="1" s="1"/>
  <c r="P3068" i="1"/>
  <c r="R3068" i="1" s="1"/>
  <c r="I3080" i="1"/>
  <c r="K3080" i="1" s="1"/>
  <c r="K3061" i="1"/>
  <c r="P2154" i="1"/>
  <c r="R2154" i="1" s="1"/>
  <c r="K2147" i="1"/>
  <c r="K4022" i="1"/>
  <c r="I4035" i="1"/>
  <c r="K4035" i="1" s="1"/>
  <c r="D587" i="25"/>
  <c r="F550" i="25"/>
  <c r="X3556" i="1"/>
  <c r="V3572" i="1"/>
  <c r="V1452" i="1"/>
  <c r="R1491" i="1"/>
  <c r="AB1434" i="1"/>
  <c r="AD1434" i="1" s="1"/>
  <c r="X1436" i="1"/>
  <c r="K524" i="11"/>
  <c r="K525" i="11" s="1"/>
  <c r="R381" i="27"/>
  <c r="R383" i="27" s="1"/>
  <c r="P412" i="27" s="1"/>
  <c r="R412" i="27" s="1"/>
  <c r="K1442" i="27"/>
  <c r="K1444" i="27" s="1"/>
  <c r="K1984" i="27"/>
  <c r="K1986" i="27" s="1"/>
  <c r="L2691" i="1"/>
  <c r="X716" i="55"/>
  <c r="Z407" i="55"/>
  <c r="AD407" i="55" s="1"/>
  <c r="C351" i="55"/>
  <c r="X670" i="55"/>
  <c r="I3995" i="1"/>
  <c r="AD1360" i="1"/>
  <c r="AB1377" i="1"/>
  <c r="I838" i="11"/>
  <c r="K838" i="11" s="1"/>
  <c r="K831" i="11"/>
  <c r="K14" i="27"/>
  <c r="N14" i="27"/>
  <c r="P2886" i="27"/>
  <c r="R2886" i="27" s="1"/>
  <c r="R2853" i="27"/>
  <c r="D84" i="25"/>
  <c r="F59" i="25"/>
  <c r="K431" i="11"/>
  <c r="L431" i="11" s="1"/>
  <c r="I2853" i="27"/>
  <c r="P26" i="11"/>
  <c r="K4018" i="1"/>
  <c r="I4019" i="1"/>
  <c r="I4033" i="1"/>
  <c r="K4033" i="1" s="1"/>
  <c r="I3081" i="1"/>
  <c r="K3081" i="1" s="1"/>
  <c r="K3062" i="1"/>
  <c r="P3069" i="1"/>
  <c r="R3069" i="1" s="1"/>
  <c r="K1109" i="11"/>
  <c r="I1128" i="11"/>
  <c r="C354" i="55"/>
  <c r="I3490" i="1"/>
  <c r="K3490" i="1" s="1"/>
  <c r="Z35" i="1"/>
  <c r="AC35" i="1" s="1"/>
  <c r="I254" i="1" s="1"/>
  <c r="K254" i="1" s="1"/>
  <c r="Z36" i="1"/>
  <c r="AC36" i="1" s="1"/>
  <c r="I243" i="1" s="1"/>
  <c r="K243" i="1" s="1"/>
  <c r="Z37" i="1"/>
  <c r="AC37" i="1" s="1"/>
  <c r="I242" i="1" s="1"/>
  <c r="K242" i="1" s="1"/>
  <c r="Z44" i="1"/>
  <c r="AC44" i="1" s="1"/>
  <c r="AB1331" i="1" s="1"/>
  <c r="AC1331" i="1" s="1"/>
  <c r="Z12" i="1"/>
  <c r="AC12" i="1" s="1"/>
  <c r="AC11" i="1"/>
  <c r="V642" i="1" s="1"/>
  <c r="N861" i="55"/>
  <c r="F861" i="55"/>
  <c r="T861" i="55"/>
  <c r="V861" i="55"/>
  <c r="Z861" i="55"/>
  <c r="AD861" i="55" s="1"/>
  <c r="X861" i="55"/>
  <c r="C270" i="55"/>
  <c r="I687" i="1"/>
  <c r="K687" i="1" s="1"/>
  <c r="P727" i="55"/>
  <c r="K3507" i="27"/>
  <c r="V428" i="55"/>
  <c r="H431" i="55"/>
  <c r="N431" i="55"/>
  <c r="I593" i="11"/>
  <c r="K574" i="11"/>
  <c r="K577" i="11" s="1"/>
  <c r="K578" i="11" s="1"/>
  <c r="K567" i="11" s="1"/>
  <c r="L567" i="11" s="1"/>
  <c r="M567" i="11" s="1"/>
  <c r="N567" i="11" s="1"/>
  <c r="O567" i="11" s="1"/>
  <c r="X1353" i="1"/>
  <c r="AB1351" i="1"/>
  <c r="G834" i="64"/>
  <c r="E889" i="64"/>
  <c r="G889" i="64" s="1"/>
  <c r="K2486" i="1"/>
  <c r="K2490" i="1" s="1"/>
  <c r="K2492" i="1" s="1"/>
  <c r="C1419" i="55" s="1"/>
  <c r="I2508" i="1"/>
  <c r="G829" i="64"/>
  <c r="E884" i="64"/>
  <c r="G884" i="64" s="1"/>
  <c r="G467" i="25"/>
  <c r="G468" i="25" s="1"/>
  <c r="A483" i="25" s="1"/>
  <c r="G483" i="25" s="1"/>
  <c r="G490" i="25" s="1"/>
  <c r="G491" i="25" s="1"/>
  <c r="C743" i="55" s="1"/>
  <c r="I1089" i="11"/>
  <c r="K127" i="11"/>
  <c r="H432" i="55"/>
  <c r="V432" i="55"/>
  <c r="I355" i="27"/>
  <c r="K355" i="27" s="1"/>
  <c r="I1155" i="27"/>
  <c r="K1155" i="27" s="1"/>
  <c r="K1161" i="27" s="1"/>
  <c r="K1163" i="27" s="1"/>
  <c r="P361" i="27"/>
  <c r="R361" i="27" s="1"/>
  <c r="R369" i="27" s="1"/>
  <c r="R371" i="27" s="1"/>
  <c r="I1337" i="27"/>
  <c r="K1337" i="27" s="1"/>
  <c r="K1343" i="27" s="1"/>
  <c r="K1345" i="27" s="1"/>
  <c r="I379" i="27"/>
  <c r="K379" i="27" s="1"/>
  <c r="I410" i="27"/>
  <c r="K410" i="27" s="1"/>
  <c r="I479" i="27"/>
  <c r="K479" i="27" s="1"/>
  <c r="K487" i="27" s="1"/>
  <c r="K489" i="27" s="1"/>
  <c r="I444" i="27"/>
  <c r="K444" i="27" s="1"/>
  <c r="F428" i="55"/>
  <c r="N428" i="55"/>
  <c r="K1107" i="27"/>
  <c r="K1109" i="27" s="1"/>
  <c r="K1427" i="27"/>
  <c r="K1429" i="27" s="1"/>
  <c r="Z348" i="55"/>
  <c r="AD348" i="55" s="1"/>
  <c r="F140" i="64"/>
  <c r="E830" i="64"/>
  <c r="P734" i="55"/>
  <c r="C15" i="55"/>
  <c r="X15" i="55" s="1"/>
  <c r="N407" i="55"/>
  <c r="K2918" i="27"/>
  <c r="F227" i="32"/>
  <c r="F230" i="64"/>
  <c r="F231" i="64" s="1"/>
  <c r="F232" i="64" s="1"/>
  <c r="F236" i="64" s="1"/>
  <c r="F152" i="32"/>
  <c r="C586" i="55" s="1"/>
  <c r="H734" i="55"/>
  <c r="V734" i="55"/>
  <c r="V716" i="55"/>
  <c r="L2318" i="1"/>
  <c r="P2447" i="1"/>
  <c r="R2447" i="1" s="1"/>
  <c r="K118" i="1"/>
  <c r="L407" i="55"/>
  <c r="L727" i="55"/>
  <c r="V670" i="55"/>
  <c r="H670" i="55"/>
  <c r="J353" i="55"/>
  <c r="V724" i="55"/>
  <c r="R724" i="55"/>
  <c r="N724" i="55"/>
  <c r="X724" i="55"/>
  <c r="Z432" i="55"/>
  <c r="AD432" i="55" s="1"/>
  <c r="F432" i="55"/>
  <c r="P432" i="55"/>
  <c r="P431" i="55"/>
  <c r="J431" i="55"/>
  <c r="I3934" i="27"/>
  <c r="K3934" i="27" s="1"/>
  <c r="K1113" i="11"/>
  <c r="K111" i="11"/>
  <c r="K229" i="11" s="1"/>
  <c r="K245" i="11" s="1"/>
  <c r="K271" i="11" s="1"/>
  <c r="R244" i="11" s="1"/>
  <c r="AG244" i="11" s="1"/>
  <c r="K144" i="11"/>
  <c r="K26" i="11"/>
  <c r="K177" i="11" s="1"/>
  <c r="K179" i="11" s="1"/>
  <c r="K87" i="11"/>
  <c r="I291" i="11"/>
  <c r="K285" i="11" s="1"/>
  <c r="R285" i="11" s="1"/>
  <c r="R299" i="11" s="1"/>
  <c r="H292" i="11"/>
  <c r="V3139" i="1"/>
  <c r="I4072" i="1"/>
  <c r="K4072" i="1" s="1"/>
  <c r="X3122" i="1"/>
  <c r="C685" i="55"/>
  <c r="C394" i="55"/>
  <c r="D50" i="72" s="1"/>
  <c r="F50" i="72" s="1"/>
  <c r="G838" i="64"/>
  <c r="E893" i="64"/>
  <c r="G893" i="64" s="1"/>
  <c r="G827" i="64"/>
  <c r="E882" i="64"/>
  <c r="G882" i="64" s="1"/>
  <c r="I2573" i="1"/>
  <c r="K2538" i="1"/>
  <c r="K2542" i="1" s="1"/>
  <c r="K2545" i="1" s="1"/>
  <c r="G840" i="64"/>
  <c r="E895" i="64"/>
  <c r="G895" i="64" s="1"/>
  <c r="G836" i="64"/>
  <c r="E891" i="64"/>
  <c r="G891" i="64" s="1"/>
  <c r="V3518" i="1"/>
  <c r="X3518" i="1" s="1"/>
  <c r="X3538" i="1"/>
  <c r="G832" i="64"/>
  <c r="E887" i="64"/>
  <c r="G887" i="64" s="1"/>
  <c r="G839" i="64"/>
  <c r="E894" i="64"/>
  <c r="G894" i="64" s="1"/>
  <c r="I153" i="27"/>
  <c r="K153" i="27" s="1"/>
  <c r="I183" i="27"/>
  <c r="K183" i="27" s="1"/>
  <c r="K188" i="27" s="1"/>
  <c r="I1683" i="27"/>
  <c r="K1683" i="27" s="1"/>
  <c r="K1691" i="27" s="1"/>
  <c r="K1693" i="27" s="1"/>
  <c r="V818" i="1"/>
  <c r="X818" i="1" s="1"/>
  <c r="X803" i="1"/>
  <c r="L488" i="11"/>
  <c r="K2286" i="1"/>
  <c r="C442" i="55" s="1"/>
  <c r="P724" i="55"/>
  <c r="Z724" i="55"/>
  <c r="AD724" i="55" s="1"/>
  <c r="P428" i="55"/>
  <c r="N432" i="55"/>
  <c r="J432" i="55"/>
  <c r="X432" i="55"/>
  <c r="R432" i="55"/>
  <c r="T431" i="55"/>
  <c r="L431" i="55"/>
  <c r="Z431" i="55"/>
  <c r="AD431" i="55" s="1"/>
  <c r="F431" i="55"/>
  <c r="J428" i="55"/>
  <c r="G375" i="25"/>
  <c r="G376" i="25" s="1"/>
  <c r="W25" i="64"/>
  <c r="W27" i="64" s="1"/>
  <c r="K742" i="11"/>
  <c r="K733" i="11" s="1"/>
  <c r="K735" i="11" s="1"/>
  <c r="G825" i="64"/>
  <c r="E880" i="64"/>
  <c r="G880" i="64" s="1"/>
  <c r="E892" i="64"/>
  <c r="G892" i="64" s="1"/>
  <c r="G837" i="64"/>
  <c r="AC14" i="27"/>
  <c r="Z15" i="27"/>
  <c r="AC15" i="27" s="1"/>
  <c r="K913" i="11"/>
  <c r="K930" i="11"/>
  <c r="K931" i="11" s="1"/>
  <c r="F28" i="32"/>
  <c r="I4036" i="1"/>
  <c r="K4036" i="1" s="1"/>
  <c r="K4025" i="1"/>
  <c r="K468" i="11"/>
  <c r="K460" i="11" s="1"/>
  <c r="K462" i="11" s="1"/>
  <c r="H428" i="55"/>
  <c r="T428" i="55"/>
  <c r="L428" i="55"/>
  <c r="V431" i="55"/>
  <c r="R428" i="55"/>
  <c r="X428" i="55"/>
  <c r="X431" i="55"/>
  <c r="R838" i="11"/>
  <c r="R840" i="11" s="1"/>
  <c r="R851" i="11"/>
  <c r="R852" i="11" s="1"/>
  <c r="R853" i="11" s="1"/>
  <c r="R855" i="11" s="1"/>
  <c r="G826" i="64"/>
  <c r="E881" i="64"/>
  <c r="G881" i="64" s="1"/>
  <c r="V744" i="55"/>
  <c r="X744" i="55"/>
  <c r="N744" i="55"/>
  <c r="P744" i="55"/>
  <c r="R744" i="55"/>
  <c r="H744" i="55"/>
  <c r="F744" i="55"/>
  <c r="T744" i="55"/>
  <c r="J742" i="55"/>
  <c r="V742" i="55"/>
  <c r="T742" i="55"/>
  <c r="N742" i="55"/>
  <c r="Z742" i="55"/>
  <c r="AD742" i="55" s="1"/>
  <c r="L742" i="55"/>
  <c r="X742" i="55"/>
  <c r="H742" i="55"/>
  <c r="F742" i="55"/>
  <c r="R742" i="55"/>
  <c r="P742" i="55"/>
  <c r="G828" i="64"/>
  <c r="E883" i="64"/>
  <c r="G883" i="64" s="1"/>
  <c r="G835" i="64"/>
  <c r="E890" i="64"/>
  <c r="G890" i="64" s="1"/>
  <c r="P792" i="11"/>
  <c r="K791" i="11"/>
  <c r="K795" i="11" s="1"/>
  <c r="K796" i="11" s="1"/>
  <c r="K242" i="11"/>
  <c r="I1110" i="11"/>
  <c r="K1110" i="11" s="1"/>
  <c r="I268" i="11"/>
  <c r="K853" i="11"/>
  <c r="I3683" i="27"/>
  <c r="K3683" i="27" s="1"/>
  <c r="D696" i="25"/>
  <c r="F696" i="25" s="1"/>
  <c r="F660" i="25"/>
  <c r="I3830" i="1"/>
  <c r="K3830" i="1" s="1"/>
  <c r="N734" i="55"/>
  <c r="T734" i="55"/>
  <c r="R455" i="55"/>
  <c r="L716" i="55"/>
  <c r="H716" i="55"/>
  <c r="V407" i="55"/>
  <c r="R407" i="55"/>
  <c r="J727" i="55"/>
  <c r="H727" i="55"/>
  <c r="X734" i="55"/>
  <c r="F734" i="55"/>
  <c r="N455" i="55"/>
  <c r="N716" i="55"/>
  <c r="J716" i="55"/>
  <c r="T897" i="55"/>
  <c r="P407" i="55"/>
  <c r="X407" i="55"/>
  <c r="R727" i="55"/>
  <c r="R197" i="1"/>
  <c r="V197" i="1"/>
  <c r="X197" i="1" s="1"/>
  <c r="D110" i="50"/>
  <c r="F110" i="50" s="1"/>
  <c r="F47" i="50"/>
  <c r="J734" i="55"/>
  <c r="F716" i="55"/>
  <c r="Z716" i="55"/>
  <c r="AD716" i="55" s="1"/>
  <c r="H407" i="55"/>
  <c r="T407" i="55"/>
  <c r="T727" i="55"/>
  <c r="N727" i="55"/>
  <c r="AE368" i="1"/>
  <c r="AG368" i="1" s="1"/>
  <c r="X359" i="1"/>
  <c r="AQ392" i="1"/>
  <c r="AS392" i="1" s="1"/>
  <c r="AG392" i="1"/>
  <c r="AE428" i="1"/>
  <c r="AG428" i="1" s="1"/>
  <c r="R1893" i="1"/>
  <c r="P1894" i="1"/>
  <c r="R1863" i="1"/>
  <c r="D99" i="25"/>
  <c r="F71" i="25"/>
  <c r="V3637" i="1"/>
  <c r="X3637" i="1" s="1"/>
  <c r="R1114" i="1"/>
  <c r="AD1191" i="1"/>
  <c r="AI1191" i="1"/>
  <c r="AK1191" i="1" s="1"/>
  <c r="V1397" i="1"/>
  <c r="X1380" i="1"/>
  <c r="P1469" i="1"/>
  <c r="V2783" i="1"/>
  <c r="X2783" i="1" s="1"/>
  <c r="I2243" i="1"/>
  <c r="K2243" i="1" s="1"/>
  <c r="P945" i="1"/>
  <c r="R945" i="1" s="1"/>
  <c r="P734" i="1"/>
  <c r="R734" i="1" s="1"/>
  <c r="R743" i="1" s="1"/>
  <c r="R745" i="1" s="1"/>
  <c r="V2781" i="1"/>
  <c r="P719" i="1"/>
  <c r="R719" i="1" s="1"/>
  <c r="R728" i="1" s="1"/>
  <c r="R730" i="1" s="1"/>
  <c r="I2242" i="1"/>
  <c r="K2242" i="1" s="1"/>
  <c r="P1046" i="1"/>
  <c r="P750" i="1"/>
  <c r="R750" i="1" s="1"/>
  <c r="R759" i="1" s="1"/>
  <c r="R761" i="1" s="1"/>
  <c r="P943" i="1"/>
  <c r="AC26" i="1"/>
  <c r="Z27" i="1"/>
  <c r="P716" i="55"/>
  <c r="R897" i="55"/>
  <c r="D29" i="25"/>
  <c r="F29" i="25" s="1"/>
  <c r="F31" i="25" s="1"/>
  <c r="F32" i="25" s="1"/>
  <c r="V727" i="55"/>
  <c r="X727" i="55"/>
  <c r="L670" i="55"/>
  <c r="R670" i="55"/>
  <c r="V3659" i="1"/>
  <c r="V3707" i="1"/>
  <c r="I3184" i="1"/>
  <c r="K3171" i="1"/>
  <c r="K3170" i="1"/>
  <c r="I3183" i="1"/>
  <c r="R1219" i="1"/>
  <c r="T1219" i="1" s="1"/>
  <c r="P1261" i="1"/>
  <c r="P1224" i="1"/>
  <c r="F51" i="32"/>
  <c r="D114" i="32"/>
  <c r="F114" i="32" s="1"/>
  <c r="V1242" i="1"/>
  <c r="P1239" i="1"/>
  <c r="R1239" i="1" s="1"/>
  <c r="R1262" i="1"/>
  <c r="D101" i="25"/>
  <c r="F73" i="25"/>
  <c r="X3555" i="1"/>
  <c r="V3571" i="1"/>
  <c r="AS68" i="1"/>
  <c r="AQ92" i="1"/>
  <c r="P1260" i="1"/>
  <c r="R1218" i="1"/>
  <c r="T1218" i="1" s="1"/>
  <c r="P1223" i="1"/>
  <c r="I3197" i="1"/>
  <c r="D518" i="77" s="1"/>
  <c r="F518" i="77" s="1"/>
  <c r="K3182" i="1"/>
  <c r="R1225" i="1"/>
  <c r="T1225" i="1" s="1"/>
  <c r="P1267" i="1"/>
  <c r="R1321" i="1"/>
  <c r="R1324" i="1" s="1"/>
  <c r="R1326" i="1" s="1"/>
  <c r="V1322" i="1"/>
  <c r="X1322" i="1" s="1"/>
  <c r="X898" i="55"/>
  <c r="J898" i="55"/>
  <c r="P348" i="55"/>
  <c r="L898" i="55"/>
  <c r="T898" i="55"/>
  <c r="F45" i="25"/>
  <c r="F46" i="25" s="1"/>
  <c r="C393" i="55"/>
  <c r="P393" i="55" s="1"/>
  <c r="R898" i="55"/>
  <c r="P898" i="55"/>
  <c r="H348" i="55"/>
  <c r="N898" i="55"/>
  <c r="F898" i="55"/>
  <c r="N348" i="55"/>
  <c r="J348" i="55"/>
  <c r="F353" i="55"/>
  <c r="X353" i="55"/>
  <c r="R353" i="55"/>
  <c r="Z353" i="55"/>
  <c r="AD353" i="55" s="1"/>
  <c r="H455" i="55"/>
  <c r="Z455" i="55"/>
  <c r="AD455" i="55" s="1"/>
  <c r="L455" i="55"/>
  <c r="N897" i="55"/>
  <c r="F897" i="55"/>
  <c r="Z560" i="55"/>
  <c r="AD560" i="55" s="1"/>
  <c r="R560" i="55"/>
  <c r="N560" i="55"/>
  <c r="R348" i="55"/>
  <c r="V348" i="55"/>
  <c r="X348" i="55"/>
  <c r="T455" i="55"/>
  <c r="X455" i="55"/>
  <c r="F455" i="55"/>
  <c r="P897" i="55"/>
  <c r="L897" i="55"/>
  <c r="H560" i="55"/>
  <c r="L560" i="55"/>
  <c r="L348" i="55"/>
  <c r="T348" i="55"/>
  <c r="J455" i="55"/>
  <c r="V455" i="55"/>
  <c r="X897" i="55"/>
  <c r="J897" i="55"/>
  <c r="X560" i="55"/>
  <c r="P560" i="55"/>
  <c r="H724" i="55"/>
  <c r="T724" i="55"/>
  <c r="V198" i="1"/>
  <c r="X198" i="1" s="1"/>
  <c r="R198" i="1"/>
  <c r="P140" i="1"/>
  <c r="R140" i="1" s="1"/>
  <c r="R144" i="1" s="1"/>
  <c r="C562" i="55" s="1"/>
  <c r="F562" i="55" s="1"/>
  <c r="C141" i="1"/>
  <c r="I3004" i="1"/>
  <c r="K3004" i="1" s="1"/>
  <c r="K3006" i="1" s="1"/>
  <c r="I244" i="1"/>
  <c r="K244" i="1" s="1"/>
  <c r="C35" i="1"/>
  <c r="L89" i="1"/>
  <c r="M89" i="1" s="1"/>
  <c r="C7" i="55"/>
  <c r="P3551" i="1"/>
  <c r="R3551" i="1" s="1"/>
  <c r="AE3547" i="1"/>
  <c r="AE3563" i="1" s="1"/>
  <c r="V3547" i="1"/>
  <c r="K91" i="1"/>
  <c r="C10" i="55" s="1"/>
  <c r="P2344" i="1"/>
  <c r="R2344" i="1" s="1"/>
  <c r="C9" i="55"/>
  <c r="K3109" i="1"/>
  <c r="P2083" i="1"/>
  <c r="R2083" i="1" s="1"/>
  <c r="R405" i="1"/>
  <c r="R407" i="1" s="1"/>
  <c r="J6" i="55"/>
  <c r="R6" i="55"/>
  <c r="H6" i="55"/>
  <c r="P6" i="55"/>
  <c r="X6" i="55"/>
  <c r="N6" i="55"/>
  <c r="T6" i="55"/>
  <c r="Z6" i="55"/>
  <c r="H353" i="55"/>
  <c r="L353" i="55"/>
  <c r="V353" i="55"/>
  <c r="P353" i="55"/>
  <c r="T353" i="55"/>
  <c r="W593" i="1"/>
  <c r="W594" i="1"/>
  <c r="W592" i="1"/>
  <c r="W591" i="1"/>
  <c r="R23" i="1"/>
  <c r="Z10" i="1"/>
  <c r="AC10" i="1" s="1"/>
  <c r="C69" i="1" s="1"/>
  <c r="I296" i="1" s="1"/>
  <c r="K296" i="1" s="1"/>
  <c r="AC9" i="1"/>
  <c r="C68" i="1" s="1"/>
  <c r="I295" i="1" s="1"/>
  <c r="K295" i="1" s="1"/>
  <c r="Z16" i="1"/>
  <c r="Z46" i="1"/>
  <c r="X1160" i="55"/>
  <c r="F153" i="64"/>
  <c r="F154" i="64" s="1"/>
  <c r="F155" i="64" s="1"/>
  <c r="F159" i="64" s="1"/>
  <c r="K3772" i="27"/>
  <c r="R3772" i="27"/>
  <c r="D121" i="25"/>
  <c r="F100" i="25"/>
  <c r="P401" i="27"/>
  <c r="R401" i="27" s="1"/>
  <c r="P402" i="27"/>
  <c r="R402" i="27" s="1"/>
  <c r="L379" i="11"/>
  <c r="C719" i="55"/>
  <c r="C1470" i="55"/>
  <c r="X891" i="55"/>
  <c r="V891" i="55"/>
  <c r="H891" i="55"/>
  <c r="P891" i="55"/>
  <c r="J891" i="55"/>
  <c r="N891" i="55"/>
  <c r="T891" i="55"/>
  <c r="L891" i="55"/>
  <c r="F891" i="55"/>
  <c r="R891" i="55"/>
  <c r="I2269" i="27"/>
  <c r="I1092" i="27"/>
  <c r="K1092" i="27" s="1"/>
  <c r="K705" i="11"/>
  <c r="K707" i="11" s="1"/>
  <c r="K667" i="11"/>
  <c r="K669" i="11" s="1"/>
  <c r="C1472" i="55"/>
  <c r="K398" i="11"/>
  <c r="K402" i="11" s="1"/>
  <c r="K2275" i="1" s="1"/>
  <c r="C430" i="55" s="1"/>
  <c r="M390" i="11"/>
  <c r="L390" i="11"/>
  <c r="P1116" i="1"/>
  <c r="R1116" i="1" s="1"/>
  <c r="R1095" i="1"/>
  <c r="M2075" i="1"/>
  <c r="R2061" i="1"/>
  <c r="T1640" i="1"/>
  <c r="R1640" i="1"/>
  <c r="C890" i="55" s="1"/>
  <c r="Z890" i="55" s="1"/>
  <c r="AD890" i="55" s="1"/>
  <c r="R1099" i="1"/>
  <c r="P1120" i="1"/>
  <c r="R1120" i="1" s="1"/>
  <c r="AB1373" i="1"/>
  <c r="AD1356" i="1"/>
  <c r="K2372" i="27"/>
  <c r="I2389" i="27"/>
  <c r="K2389" i="27" s="1"/>
  <c r="K2391" i="27" s="1"/>
  <c r="I1532" i="27"/>
  <c r="K1532" i="27" s="1"/>
  <c r="K1537" i="27" s="1"/>
  <c r="K1539" i="27" s="1"/>
  <c r="I1504" i="27"/>
  <c r="K1504" i="27" s="1"/>
  <c r="K1511" i="27" s="1"/>
  <c r="K1513" i="27" s="1"/>
  <c r="I2525" i="27"/>
  <c r="K2525" i="27" s="1"/>
  <c r="K2533" i="27" s="1"/>
  <c r="K2535" i="27" s="1"/>
  <c r="K1014" i="27"/>
  <c r="K1022" i="27" s="1"/>
  <c r="K1024" i="27" s="1"/>
  <c r="L920" i="55"/>
  <c r="P920" i="55"/>
  <c r="N920" i="55"/>
  <c r="T920" i="55"/>
  <c r="X920" i="55"/>
  <c r="V920" i="55"/>
  <c r="H920" i="55"/>
  <c r="R920" i="55"/>
  <c r="J920" i="55"/>
  <c r="F920" i="55"/>
  <c r="P3364" i="1"/>
  <c r="R3364" i="1" s="1"/>
  <c r="P3398" i="1"/>
  <c r="R3398" i="1" s="1"/>
  <c r="R3295" i="1"/>
  <c r="H684" i="55"/>
  <c r="Z684" i="55"/>
  <c r="AD684" i="55" s="1"/>
  <c r="L684" i="55"/>
  <c r="V684" i="55"/>
  <c r="T684" i="55"/>
  <c r="R684" i="55"/>
  <c r="F684" i="55"/>
  <c r="N684" i="55"/>
  <c r="J684" i="55"/>
  <c r="P684" i="55"/>
  <c r="X684" i="55"/>
  <c r="X136" i="1"/>
  <c r="V82" i="1"/>
  <c r="X82" i="1" s="1"/>
  <c r="V110" i="1"/>
  <c r="X110" i="1" s="1"/>
  <c r="X114" i="1" s="1"/>
  <c r="X116" i="1" s="1"/>
  <c r="X118" i="1" s="1"/>
  <c r="X133" i="1"/>
  <c r="X81" i="1"/>
  <c r="V1410" i="1"/>
  <c r="X1394" i="1"/>
  <c r="K3958" i="1"/>
  <c r="I3975" i="1"/>
  <c r="K3975" i="1" s="1"/>
  <c r="I1129" i="1"/>
  <c r="I920" i="1"/>
  <c r="K920" i="1" s="1"/>
  <c r="I2865" i="1"/>
  <c r="K2865" i="1" s="1"/>
  <c r="I927" i="1"/>
  <c r="K927" i="1" s="1"/>
  <c r="R3194" i="1"/>
  <c r="D669" i="64"/>
  <c r="F669" i="64" s="1"/>
  <c r="F592" i="64"/>
  <c r="K46" i="1"/>
  <c r="K2264" i="27"/>
  <c r="I2666" i="27"/>
  <c r="K2666" i="27" s="1"/>
  <c r="I3424" i="27"/>
  <c r="K3405" i="27"/>
  <c r="I2440" i="27"/>
  <c r="K2440" i="27" s="1"/>
  <c r="K2425" i="27"/>
  <c r="I208" i="11"/>
  <c r="K208" i="11" s="1"/>
  <c r="I109" i="11"/>
  <c r="K85" i="11"/>
  <c r="F278" i="64"/>
  <c r="F297" i="64" s="1"/>
  <c r="D342" i="64"/>
  <c r="F342" i="64" s="1"/>
  <c r="F359" i="64" s="1"/>
  <c r="H862" i="55"/>
  <c r="T862" i="55"/>
  <c r="J862" i="55"/>
  <c r="X862" i="55"/>
  <c r="V862" i="55"/>
  <c r="N862" i="55"/>
  <c r="F862" i="55"/>
  <c r="N668" i="55"/>
  <c r="H668" i="55"/>
  <c r="J668" i="55"/>
  <c r="V668" i="55"/>
  <c r="T668" i="55"/>
  <c r="X668" i="55"/>
  <c r="L668" i="55"/>
  <c r="P668" i="55"/>
  <c r="F668" i="55"/>
  <c r="Z668" i="55"/>
  <c r="AD668" i="55" s="1"/>
  <c r="R668" i="55"/>
  <c r="P29" i="55"/>
  <c r="H29" i="55"/>
  <c r="V29" i="55"/>
  <c r="Z29" i="55"/>
  <c r="AD29" i="55" s="1"/>
  <c r="J29" i="55"/>
  <c r="N29" i="55"/>
  <c r="L29" i="55"/>
  <c r="T29" i="55"/>
  <c r="X29" i="55"/>
  <c r="F29" i="55"/>
  <c r="R29" i="55"/>
  <c r="P354" i="55"/>
  <c r="X354" i="55"/>
  <c r="R354" i="55"/>
  <c r="N354" i="55"/>
  <c r="L354" i="55"/>
  <c r="J354" i="55"/>
  <c r="F354" i="55"/>
  <c r="T354" i="55"/>
  <c r="K1136" i="1"/>
  <c r="I3531" i="1"/>
  <c r="P3535" i="1" s="1"/>
  <c r="R3535" i="1" s="1"/>
  <c r="J270" i="55"/>
  <c r="L270" i="55"/>
  <c r="R270" i="55"/>
  <c r="N270" i="55"/>
  <c r="Z270" i="55"/>
  <c r="AD270" i="55" s="1"/>
  <c r="P270" i="55"/>
  <c r="X270" i="55"/>
  <c r="T270" i="55"/>
  <c r="V270" i="55"/>
  <c r="H270" i="55"/>
  <c r="F270" i="55"/>
  <c r="I2358" i="1"/>
  <c r="I2360" i="1"/>
  <c r="C597" i="55" s="1"/>
  <c r="C595" i="55"/>
  <c r="D8" i="72" s="1"/>
  <c r="F8" i="72" s="1"/>
  <c r="I2354" i="1"/>
  <c r="D89" i="77" s="1"/>
  <c r="H852" i="55"/>
  <c r="Z852" i="55"/>
  <c r="AD852" i="55" s="1"/>
  <c r="R852" i="55"/>
  <c r="X852" i="55"/>
  <c r="P852" i="55"/>
  <c r="T852" i="55"/>
  <c r="F852" i="55"/>
  <c r="V852" i="55"/>
  <c r="J852" i="55"/>
  <c r="N852" i="55"/>
  <c r="L852" i="55"/>
  <c r="AS135" i="1"/>
  <c r="AQ166" i="1"/>
  <c r="AS166" i="1" s="1"/>
  <c r="N748" i="55"/>
  <c r="T748" i="55"/>
  <c r="P748" i="55"/>
  <c r="R748" i="55"/>
  <c r="L748" i="55"/>
  <c r="J748" i="55"/>
  <c r="V748" i="55"/>
  <c r="Z748" i="55"/>
  <c r="AD748" i="55" s="1"/>
  <c r="F748" i="55"/>
  <c r="H748" i="55"/>
  <c r="X748" i="55"/>
  <c r="K3885" i="27"/>
  <c r="I3895" i="27"/>
  <c r="K3895" i="27" s="1"/>
  <c r="P15" i="55"/>
  <c r="V15" i="55"/>
  <c r="P669" i="55"/>
  <c r="N669" i="55"/>
  <c r="H669" i="55"/>
  <c r="Z669" i="55"/>
  <c r="AD669" i="55" s="1"/>
  <c r="X669" i="55"/>
  <c r="L669" i="55"/>
  <c r="F669" i="55"/>
  <c r="R669" i="55"/>
  <c r="J669" i="55"/>
  <c r="T669" i="55"/>
  <c r="V669" i="55"/>
  <c r="C1469" i="55"/>
  <c r="L364" i="11"/>
  <c r="M364" i="11"/>
  <c r="T937" i="55"/>
  <c r="N937" i="55"/>
  <c r="L937" i="55"/>
  <c r="P937" i="55"/>
  <c r="F937" i="55"/>
  <c r="X937" i="55"/>
  <c r="R937" i="55"/>
  <c r="J937" i="55"/>
  <c r="V937" i="55"/>
  <c r="H937" i="55"/>
  <c r="P1602" i="1"/>
  <c r="K1601" i="1"/>
  <c r="K1606" i="1" s="1"/>
  <c r="K1608" i="1" s="1"/>
  <c r="P575" i="27"/>
  <c r="R575" i="27" s="1"/>
  <c r="P589" i="27"/>
  <c r="R589" i="27" s="1"/>
  <c r="R136" i="27"/>
  <c r="R137" i="27" s="1"/>
  <c r="R138" i="27" s="1"/>
  <c r="R139" i="27" s="1"/>
  <c r="R140" i="27" s="1"/>
  <c r="P632" i="27"/>
  <c r="R632" i="27" s="1"/>
  <c r="F230" i="32"/>
  <c r="K1095" i="27"/>
  <c r="K1097" i="27" s="1"/>
  <c r="K1837" i="27"/>
  <c r="K1839" i="27" s="1"/>
  <c r="I1846" i="27" s="1"/>
  <c r="K1846" i="27" s="1"/>
  <c r="K1849" i="27" s="1"/>
  <c r="K712" i="27"/>
  <c r="K714" i="27" s="1"/>
  <c r="I720" i="27" s="1"/>
  <c r="K720" i="27" s="1"/>
  <c r="K1821" i="27"/>
  <c r="I862" i="11"/>
  <c r="K862" i="11" s="1"/>
  <c r="K851" i="11"/>
  <c r="AE3542" i="1"/>
  <c r="P3546" i="1"/>
  <c r="R3546" i="1" s="1"/>
  <c r="K3542" i="1"/>
  <c r="V3542" i="1"/>
  <c r="P1055" i="1"/>
  <c r="R1055" i="1" s="1"/>
  <c r="R953" i="1"/>
  <c r="I3483" i="1"/>
  <c r="K3483" i="1" s="1"/>
  <c r="I1073" i="1"/>
  <c r="K1073" i="1" s="1"/>
  <c r="I1088" i="1"/>
  <c r="K1088" i="1" s="1"/>
  <c r="F1515" i="55"/>
  <c r="T1515" i="55"/>
  <c r="X1515" i="55"/>
  <c r="J1515" i="55"/>
  <c r="H1515" i="55"/>
  <c r="L1515" i="55"/>
  <c r="N1515" i="55"/>
  <c r="R1515" i="55"/>
  <c r="P1515" i="55"/>
  <c r="V1515" i="55"/>
  <c r="Z1515" i="55"/>
  <c r="AD1515" i="55" s="1"/>
  <c r="P586" i="55"/>
  <c r="N586" i="55"/>
  <c r="V586" i="55"/>
  <c r="F586" i="55"/>
  <c r="X586" i="55"/>
  <c r="J586" i="55"/>
  <c r="L586" i="55"/>
  <c r="Z586" i="55"/>
  <c r="AD586" i="55" s="1"/>
  <c r="R586" i="55"/>
  <c r="H586" i="55"/>
  <c r="T586" i="55"/>
  <c r="A26" i="50"/>
  <c r="F26" i="50" s="1"/>
  <c r="F25" i="50"/>
  <c r="X881" i="1"/>
  <c r="V897" i="1"/>
  <c r="X897" i="1" s="1"/>
  <c r="I207" i="11"/>
  <c r="K207" i="11" s="1"/>
  <c r="K84" i="11"/>
  <c r="K89" i="11" s="1"/>
  <c r="E3852" i="1"/>
  <c r="J3852" i="1" s="1"/>
  <c r="J3848" i="1"/>
  <c r="K2838" i="1"/>
  <c r="K2843" i="1" s="1"/>
  <c r="K2845" i="1" s="1"/>
  <c r="I2974" i="1"/>
  <c r="AF690" i="1"/>
  <c r="AF688" i="1"/>
  <c r="AF687" i="1"/>
  <c r="K3108" i="1"/>
  <c r="P2082" i="1"/>
  <c r="R2082" i="1" s="1"/>
  <c r="K3429" i="1"/>
  <c r="P1445" i="1"/>
  <c r="V1423" i="1"/>
  <c r="X1423" i="1" s="1"/>
  <c r="R1429" i="1"/>
  <c r="P28" i="11"/>
  <c r="R28" i="11" s="1"/>
  <c r="P61" i="11"/>
  <c r="R61" i="11" s="1"/>
  <c r="I3608" i="1"/>
  <c r="K3430" i="1"/>
  <c r="R3161" i="1"/>
  <c r="V3120" i="1"/>
  <c r="AB1375" i="1"/>
  <c r="AD1358" i="1"/>
  <c r="F74" i="64"/>
  <c r="F75" i="64" s="1"/>
  <c r="F79" i="64" s="1"/>
  <c r="K11" i="1"/>
  <c r="D540" i="64"/>
  <c r="F415" i="64"/>
  <c r="D416" i="64"/>
  <c r="I2558" i="27"/>
  <c r="K914" i="27"/>
  <c r="K922" i="27" s="1"/>
  <c r="K924" i="27" s="1"/>
  <c r="X585" i="55"/>
  <c r="N585" i="55"/>
  <c r="V585" i="55"/>
  <c r="F585" i="55"/>
  <c r="H585" i="55"/>
  <c r="R585" i="55"/>
  <c r="L585" i="55"/>
  <c r="T585" i="55"/>
  <c r="Z585" i="55"/>
  <c r="AD585" i="55" s="1"/>
  <c r="P585" i="55"/>
  <c r="J585" i="55"/>
  <c r="I2408" i="27"/>
  <c r="K2408" i="27" s="1"/>
  <c r="K2361" i="27"/>
  <c r="D597" i="64"/>
  <c r="F597" i="64" s="1"/>
  <c r="F535" i="64"/>
  <c r="C12" i="55"/>
  <c r="K102" i="1"/>
  <c r="C13" i="55" s="1"/>
  <c r="K104" i="1"/>
  <c r="N306" i="55"/>
  <c r="R306" i="55"/>
  <c r="Z306" i="55"/>
  <c r="AD306" i="55" s="1"/>
  <c r="F306" i="55"/>
  <c r="V306" i="55"/>
  <c r="H306" i="55"/>
  <c r="T306" i="55"/>
  <c r="X306" i="55"/>
  <c r="J306" i="55"/>
  <c r="P306" i="55"/>
  <c r="L306" i="55"/>
  <c r="Z393" i="55"/>
  <c r="AD393" i="55" s="1"/>
  <c r="R393" i="55"/>
  <c r="C271" i="55"/>
  <c r="I688" i="1"/>
  <c r="K688" i="1" s="1"/>
  <c r="AU110" i="1"/>
  <c r="AV110" i="1" s="1"/>
  <c r="V822" i="1"/>
  <c r="X822" i="1" s="1"/>
  <c r="X807" i="1"/>
  <c r="K3592" i="1"/>
  <c r="I3593" i="1" s="1"/>
  <c r="L1490" i="55"/>
  <c r="N1490" i="55"/>
  <c r="H1490" i="55"/>
  <c r="F1490" i="55"/>
  <c r="X1490" i="55"/>
  <c r="J1490" i="55"/>
  <c r="Z1490" i="55"/>
  <c r="AD1490" i="55" s="1"/>
  <c r="V1490" i="55"/>
  <c r="T1490" i="55"/>
  <c r="R1490" i="55"/>
  <c r="P1490" i="55"/>
  <c r="K948" i="11"/>
  <c r="K950" i="11" s="1"/>
  <c r="L950" i="11" s="1"/>
  <c r="K943" i="11"/>
  <c r="K1805" i="27"/>
  <c r="K753" i="11"/>
  <c r="M753" i="11"/>
  <c r="K834" i="11"/>
  <c r="I3664" i="27"/>
  <c r="K3664" i="27" s="1"/>
  <c r="V1390" i="1"/>
  <c r="X1373" i="1"/>
  <c r="K504" i="11"/>
  <c r="I499" i="11" s="1"/>
  <c r="K499" i="11" s="1"/>
  <c r="K502" i="11" s="1"/>
  <c r="L502" i="11" s="1"/>
  <c r="I537" i="11"/>
  <c r="I3322" i="1"/>
  <c r="R3262" i="1"/>
  <c r="I707" i="1"/>
  <c r="K707" i="1" s="1"/>
  <c r="C276" i="55"/>
  <c r="I460" i="1"/>
  <c r="K460" i="1" s="1"/>
  <c r="I298" i="1"/>
  <c r="K298" i="1" s="1"/>
  <c r="P320" i="1"/>
  <c r="R320" i="1" s="1"/>
  <c r="P337" i="1"/>
  <c r="R337" i="1" s="1"/>
  <c r="I3457" i="1"/>
  <c r="I1945" i="1"/>
  <c r="I1809" i="1"/>
  <c r="K1809" i="1" s="1"/>
  <c r="K1816" i="1" s="1"/>
  <c r="K1818" i="1" s="1"/>
  <c r="I1872" i="1" s="1"/>
  <c r="I2698" i="1"/>
  <c r="K2698" i="1" s="1"/>
  <c r="K2701" i="1" s="1"/>
  <c r="K2702" i="1" s="1"/>
  <c r="K2703" i="1" s="1"/>
  <c r="C710" i="55" s="1"/>
  <c r="I1827" i="1"/>
  <c r="K1827" i="1" s="1"/>
  <c r="K1834" i="1" s="1"/>
  <c r="K1836" i="1" s="1"/>
  <c r="I1880" i="1" s="1"/>
  <c r="I1379" i="1"/>
  <c r="K1379" i="1" s="1"/>
  <c r="I1251" i="1"/>
  <c r="I1272" i="1"/>
  <c r="I1466" i="1"/>
  <c r="K1466" i="1" s="1"/>
  <c r="I1434" i="1"/>
  <c r="K1434" i="1" s="1"/>
  <c r="I1323" i="1"/>
  <c r="I605" i="1"/>
  <c r="I583" i="1"/>
  <c r="V478" i="1"/>
  <c r="P268" i="1"/>
  <c r="R268" i="1" s="1"/>
  <c r="I357" i="1"/>
  <c r="P81" i="1"/>
  <c r="R81" i="1" s="1"/>
  <c r="P349" i="1"/>
  <c r="R349" i="1" s="1"/>
  <c r="P363" i="1"/>
  <c r="R363" i="1" s="1"/>
  <c r="I446" i="1"/>
  <c r="K446" i="1" s="1"/>
  <c r="P365" i="1"/>
  <c r="R365" i="1" s="1"/>
  <c r="I2007" i="1"/>
  <c r="I2738" i="1"/>
  <c r="K2738" i="1" s="1"/>
  <c r="K2745" i="1" s="1"/>
  <c r="K2747" i="1" s="1"/>
  <c r="I2765" i="1" s="1"/>
  <c r="K2765" i="1" s="1"/>
  <c r="K2767" i="1" s="1"/>
  <c r="I2026" i="1"/>
  <c r="I1305" i="1"/>
  <c r="D494" i="77" s="1"/>
  <c r="F494" i="77" s="1"/>
  <c r="I651" i="1"/>
  <c r="K651" i="1" s="1"/>
  <c r="I883" i="1"/>
  <c r="I621" i="1"/>
  <c r="K621" i="1" s="1"/>
  <c r="P550" i="1"/>
  <c r="R550" i="1" s="1"/>
  <c r="R557" i="1" s="1"/>
  <c r="R559" i="1" s="1"/>
  <c r="I395" i="1"/>
  <c r="I313" i="1"/>
  <c r="D127" i="77" s="1"/>
  <c r="F127" i="77" s="1"/>
  <c r="I412" i="1"/>
  <c r="K412" i="1" s="1"/>
  <c r="I427" i="1"/>
  <c r="K427" i="1" s="1"/>
  <c r="P181" i="1"/>
  <c r="R181" i="1" s="1"/>
  <c r="P308" i="1"/>
  <c r="R308" i="1" s="1"/>
  <c r="I1646" i="1"/>
  <c r="I1911" i="1"/>
  <c r="K1911" i="1" s="1"/>
  <c r="K1915" i="1" s="1"/>
  <c r="K1917" i="1" s="1"/>
  <c r="I1924" i="1" s="1"/>
  <c r="K1924" i="1" s="1"/>
  <c r="K1927" i="1" s="1"/>
  <c r="C378" i="55" s="1"/>
  <c r="I1479" i="1"/>
  <c r="K1479" i="1" s="1"/>
  <c r="I2150" i="1"/>
  <c r="I1406" i="1"/>
  <c r="I1357" i="1"/>
  <c r="I1201" i="1"/>
  <c r="K1201" i="1" s="1"/>
  <c r="I1454" i="1"/>
  <c r="K1454" i="1" s="1"/>
  <c r="I1393" i="1"/>
  <c r="D552" i="77" s="1"/>
  <c r="F552" i="77" s="1"/>
  <c r="I865" i="1"/>
  <c r="I527" i="1"/>
  <c r="K527" i="1" s="1"/>
  <c r="P522" i="1"/>
  <c r="R522" i="1" s="1"/>
  <c r="R529" i="1" s="1"/>
  <c r="R531" i="1" s="1"/>
  <c r="I381" i="1"/>
  <c r="I2130" i="1"/>
  <c r="I1845" i="1"/>
  <c r="I2384" i="1"/>
  <c r="D653" i="77" s="1"/>
  <c r="F653" i="77" s="1"/>
  <c r="I1419" i="1"/>
  <c r="I1222" i="1"/>
  <c r="P504" i="1"/>
  <c r="R504" i="1" s="1"/>
  <c r="R511" i="1" s="1"/>
  <c r="R513" i="1" s="1"/>
  <c r="V529" i="1"/>
  <c r="I899" i="1"/>
  <c r="K899" i="1" s="1"/>
  <c r="I551" i="1"/>
  <c r="I488" i="1"/>
  <c r="K488" i="1" s="1"/>
  <c r="P297" i="1"/>
  <c r="R297" i="1" s="1"/>
  <c r="I337" i="1"/>
  <c r="D143" i="77" s="1"/>
  <c r="F143" i="77" s="1"/>
  <c r="L1601" i="1"/>
  <c r="L1602" i="1" s="1"/>
  <c r="K1635" i="1"/>
  <c r="K1638" i="1" s="1"/>
  <c r="X1355" i="1"/>
  <c r="X1365" i="1" s="1"/>
  <c r="C311" i="55" s="1"/>
  <c r="AB1353" i="1"/>
  <c r="F483" i="64"/>
  <c r="F484" i="64" s="1"/>
  <c r="F487" i="64" s="1"/>
  <c r="I2442" i="27"/>
  <c r="K2442" i="27" s="1"/>
  <c r="K2428" i="27"/>
  <c r="K2362" i="27"/>
  <c r="I2410" i="27"/>
  <c r="K2410" i="27" s="1"/>
  <c r="I3051" i="27"/>
  <c r="I2953" i="27"/>
  <c r="K2933" i="27"/>
  <c r="L640" i="55"/>
  <c r="V640" i="55"/>
  <c r="J640" i="55"/>
  <c r="P640" i="55"/>
  <c r="Z640" i="55"/>
  <c r="AD640" i="55" s="1"/>
  <c r="F640" i="55"/>
  <c r="N640" i="55"/>
  <c r="H640" i="55"/>
  <c r="T640" i="55"/>
  <c r="X640" i="55"/>
  <c r="R640" i="55"/>
  <c r="P683" i="55"/>
  <c r="X683" i="55"/>
  <c r="Z683" i="55"/>
  <c r="AD683" i="55" s="1"/>
  <c r="R683" i="55"/>
  <c r="J683" i="55"/>
  <c r="F683" i="55"/>
  <c r="V683" i="55"/>
  <c r="H683" i="55"/>
  <c r="L683" i="55"/>
  <c r="N683" i="55"/>
  <c r="T683" i="55"/>
  <c r="K2671" i="1"/>
  <c r="P2678" i="1"/>
  <c r="H1457" i="55"/>
  <c r="J1457" i="55"/>
  <c r="N1457" i="55"/>
  <c r="F1457" i="55"/>
  <c r="T1457" i="55"/>
  <c r="L1457" i="55"/>
  <c r="P1457" i="55"/>
  <c r="V1457" i="55"/>
  <c r="X1457" i="55"/>
  <c r="R1457" i="55"/>
  <c r="P819" i="55"/>
  <c r="R819" i="55"/>
  <c r="X819" i="55"/>
  <c r="N819" i="55"/>
  <c r="L819" i="55"/>
  <c r="F819" i="55"/>
  <c r="V819" i="55"/>
  <c r="H819" i="55"/>
  <c r="Z819" i="55"/>
  <c r="AD819" i="55" s="1"/>
  <c r="T819" i="55"/>
  <c r="J819" i="55"/>
  <c r="K3321" i="1"/>
  <c r="I3338" i="27"/>
  <c r="K3338" i="27" s="1"/>
  <c r="K3279" i="27"/>
  <c r="Z16" i="55"/>
  <c r="AD16" i="55" s="1"/>
  <c r="N16" i="55"/>
  <c r="J16" i="55"/>
  <c r="V16" i="55"/>
  <c r="F16" i="55"/>
  <c r="R16" i="55"/>
  <c r="X16" i="55"/>
  <c r="H16" i="55"/>
  <c r="T16" i="55"/>
  <c r="P16" i="55"/>
  <c r="L16" i="55"/>
  <c r="L1501" i="55"/>
  <c r="P1501" i="55"/>
  <c r="N1501" i="55"/>
  <c r="V1501" i="55"/>
  <c r="T1501" i="55"/>
  <c r="J1501" i="55"/>
  <c r="C1502" i="55"/>
  <c r="X1501" i="55"/>
  <c r="F1501" i="55"/>
  <c r="H1501" i="55"/>
  <c r="Z1501" i="55"/>
  <c r="AD1501" i="55" s="1"/>
  <c r="R1501" i="55"/>
  <c r="T670" i="11"/>
  <c r="R670" i="11"/>
  <c r="I1613" i="1"/>
  <c r="I1586" i="1"/>
  <c r="K1586" i="1" s="1"/>
  <c r="K1593" i="1" s="1"/>
  <c r="K1595" i="1" s="1"/>
  <c r="C357" i="55" s="1"/>
  <c r="M342" i="11"/>
  <c r="C1467" i="55"/>
  <c r="F1503" i="55"/>
  <c r="L1503" i="55"/>
  <c r="J1503" i="55"/>
  <c r="R1503" i="55"/>
  <c r="N1503" i="55"/>
  <c r="H1503" i="55"/>
  <c r="Z1503" i="55"/>
  <c r="AD1503" i="55" s="1"/>
  <c r="P1503" i="55"/>
  <c r="T1503" i="55"/>
  <c r="X1503" i="55"/>
  <c r="V1503" i="55"/>
  <c r="C936" i="55"/>
  <c r="L959" i="11"/>
  <c r="F273" i="32"/>
  <c r="AR47" i="64"/>
  <c r="F682" i="64"/>
  <c r="K371" i="27"/>
  <c r="V1372" i="1"/>
  <c r="R1411" i="1"/>
  <c r="R1421" i="1" s="1"/>
  <c r="C312" i="55" s="1"/>
  <c r="P1428" i="1"/>
  <c r="K583" i="27"/>
  <c r="I583" i="27"/>
  <c r="K3159" i="27"/>
  <c r="K3160" i="27" s="1"/>
  <c r="K3161" i="27" s="1"/>
  <c r="I3199" i="27"/>
  <c r="K3199" i="27" s="1"/>
  <c r="K3200" i="27" s="1"/>
  <c r="K3201" i="27" s="1"/>
  <c r="K2914" i="27"/>
  <c r="I3037" i="27"/>
  <c r="K3037" i="27" s="1"/>
  <c r="I3059" i="27"/>
  <c r="K3059" i="27" s="1"/>
  <c r="K2941" i="27"/>
  <c r="C682" i="55"/>
  <c r="C392" i="55"/>
  <c r="F30" i="55"/>
  <c r="J30" i="55"/>
  <c r="L30" i="55"/>
  <c r="P30" i="55"/>
  <c r="Z30" i="55"/>
  <c r="AD30" i="55" s="1"/>
  <c r="H30" i="55"/>
  <c r="N30" i="55"/>
  <c r="V30" i="55"/>
  <c r="R30" i="55"/>
  <c r="X30" i="55"/>
  <c r="T30" i="55"/>
  <c r="F732" i="55"/>
  <c r="T732" i="55"/>
  <c r="R732" i="55"/>
  <c r="V732" i="55"/>
  <c r="H732" i="55"/>
  <c r="Z732" i="55"/>
  <c r="AD732" i="55" s="1"/>
  <c r="N732" i="55"/>
  <c r="P732" i="55"/>
  <c r="X732" i="55"/>
  <c r="J732" i="55"/>
  <c r="L732" i="55"/>
  <c r="J851" i="55"/>
  <c r="X851" i="55"/>
  <c r="F851" i="55"/>
  <c r="R851" i="55"/>
  <c r="N851" i="55"/>
  <c r="L851" i="55"/>
  <c r="H851" i="55"/>
  <c r="P851" i="55"/>
  <c r="V851" i="55"/>
  <c r="Z851" i="55"/>
  <c r="AD851" i="55" s="1"/>
  <c r="T851" i="55"/>
  <c r="I3931" i="27"/>
  <c r="I3075" i="27"/>
  <c r="K3072" i="27"/>
  <c r="K119" i="1"/>
  <c r="C18" i="55"/>
  <c r="Z351" i="55"/>
  <c r="AD351" i="55" s="1"/>
  <c r="R351" i="55"/>
  <c r="N351" i="55"/>
  <c r="F351" i="55"/>
  <c r="P351" i="55"/>
  <c r="L351" i="55"/>
  <c r="V351" i="55"/>
  <c r="H351" i="55"/>
  <c r="J351" i="55"/>
  <c r="X351" i="55"/>
  <c r="T351" i="55"/>
  <c r="M353" i="11"/>
  <c r="C1468" i="55"/>
  <c r="L353" i="11"/>
  <c r="C356" i="55"/>
  <c r="I2928" i="1"/>
  <c r="C671" i="55"/>
  <c r="I2937" i="1"/>
  <c r="K2937" i="1" s="1"/>
  <c r="V1491" i="55"/>
  <c r="N1491" i="55"/>
  <c r="T1491" i="55"/>
  <c r="F1491" i="55"/>
  <c r="X1491" i="55"/>
  <c r="J1491" i="55"/>
  <c r="H1491" i="55"/>
  <c r="P1491" i="55"/>
  <c r="L1491" i="55"/>
  <c r="Z1491" i="55"/>
  <c r="AD1491" i="55" s="1"/>
  <c r="R1491" i="55"/>
  <c r="K3447" i="27"/>
  <c r="I3487" i="27"/>
  <c r="K3487" i="27" s="1"/>
  <c r="I2954" i="27"/>
  <c r="K2934" i="27"/>
  <c r="I3052" i="27"/>
  <c r="K3054" i="27"/>
  <c r="I3891" i="27"/>
  <c r="K3891" i="27" s="1"/>
  <c r="K2962" i="27"/>
  <c r="K3041" i="27"/>
  <c r="K2938" i="27"/>
  <c r="I3056" i="27"/>
  <c r="K3056" i="27" s="1"/>
  <c r="I2955" i="27"/>
  <c r="K3466" i="27"/>
  <c r="K3468" i="27" s="1"/>
  <c r="L3379" i="27"/>
  <c r="K3536" i="27"/>
  <c r="K3538" i="27" s="1"/>
  <c r="K3539" i="27" s="1"/>
  <c r="K3498" i="27"/>
  <c r="K3500" i="27" s="1"/>
  <c r="I3425" i="27"/>
  <c r="K3425" i="27" s="1"/>
  <c r="K3406" i="27"/>
  <c r="K3408" i="27" s="1"/>
  <c r="K3409" i="27" s="1"/>
  <c r="K3398" i="27" s="1"/>
  <c r="K516" i="11"/>
  <c r="K517" i="11" s="1"/>
  <c r="K547" i="11"/>
  <c r="K548" i="11" s="1"/>
  <c r="K3623" i="27"/>
  <c r="K3626" i="27" s="1"/>
  <c r="K3627" i="27" s="1"/>
  <c r="I3684" i="27"/>
  <c r="K3684" i="27" s="1"/>
  <c r="K3688" i="27" s="1"/>
  <c r="I3730" i="27"/>
  <c r="K3812" i="27"/>
  <c r="K3814" i="27" s="1"/>
  <c r="K3915" i="27"/>
  <c r="K3102" i="27"/>
  <c r="K3456" i="27"/>
  <c r="K3458" i="27" s="1"/>
  <c r="K2213" i="27" s="1"/>
  <c r="L3348" i="27"/>
  <c r="Z936" i="55" l="1"/>
  <c r="AD936" i="55" s="1"/>
  <c r="D17" i="72"/>
  <c r="F17" i="72" s="1"/>
  <c r="K1419" i="1"/>
  <c r="D540" i="77"/>
  <c r="F540" i="77" s="1"/>
  <c r="K1406" i="1"/>
  <c r="D565" i="77"/>
  <c r="F565" i="77" s="1"/>
  <c r="D432" i="77"/>
  <c r="F432" i="77" s="1"/>
  <c r="K605" i="1"/>
  <c r="K610" i="1" s="1"/>
  <c r="D528" i="77"/>
  <c r="F528" i="77" s="1"/>
  <c r="F533" i="77" s="1"/>
  <c r="D535" i="77" s="1"/>
  <c r="R1602" i="1"/>
  <c r="R1607" i="1" s="1"/>
  <c r="R1609" i="1" s="1"/>
  <c r="D114" i="77"/>
  <c r="F114" i="77" s="1"/>
  <c r="F119" i="77" s="1"/>
  <c r="F121" i="77" s="1"/>
  <c r="K146" i="11"/>
  <c r="F224" i="77"/>
  <c r="V591" i="1"/>
  <c r="E536" i="77"/>
  <c r="K1086" i="11"/>
  <c r="F206" i="77" s="1"/>
  <c r="D206" i="77"/>
  <c r="K3280" i="27"/>
  <c r="I3298" i="27"/>
  <c r="F525" i="77"/>
  <c r="F521" i="77"/>
  <c r="F523" i="77" s="1"/>
  <c r="K3368" i="27"/>
  <c r="I3363" i="27" s="1"/>
  <c r="K3363" i="27" s="1"/>
  <c r="I3402" i="27"/>
  <c r="Z18" i="1"/>
  <c r="AC18" i="1" s="1"/>
  <c r="C80" i="1" s="1"/>
  <c r="Z29" i="1"/>
  <c r="K1323" i="1"/>
  <c r="D320" i="77"/>
  <c r="F320" i="77" s="1"/>
  <c r="K1872" i="1"/>
  <c r="K1874" i="1" s="1"/>
  <c r="C377" i="55" s="1"/>
  <c r="D25" i="72" s="1"/>
  <c r="F25" i="72" s="1"/>
  <c r="D267" i="77"/>
  <c r="F267" i="77" s="1"/>
  <c r="F269" i="77" s="1"/>
  <c r="K1089" i="11"/>
  <c r="F209" i="77" s="1"/>
  <c r="D209" i="77"/>
  <c r="H354" i="55"/>
  <c r="D66" i="72"/>
  <c r="F66" i="72" s="1"/>
  <c r="L6" i="55"/>
  <c r="D35" i="72"/>
  <c r="F35" i="72" s="1"/>
  <c r="K1027" i="11"/>
  <c r="F185" i="77"/>
  <c r="D20" i="72"/>
  <c r="F20" i="72" s="1"/>
  <c r="T432" i="55"/>
  <c r="L432" i="55"/>
  <c r="I989" i="11"/>
  <c r="K3241" i="1"/>
  <c r="L3207" i="1" s="1"/>
  <c r="K3278" i="27"/>
  <c r="K3281" i="27" s="1"/>
  <c r="K3282" i="27" s="1"/>
  <c r="K3275" i="27" s="1"/>
  <c r="K3277" i="27" s="1"/>
  <c r="I3337" i="27"/>
  <c r="K3337" i="27" s="1"/>
  <c r="K3339" i="27" s="1"/>
  <c r="K3340" i="27" s="1"/>
  <c r="I3297" i="27"/>
  <c r="K551" i="1"/>
  <c r="D445" i="77"/>
  <c r="F445" i="77" s="1"/>
  <c r="K2130" i="1"/>
  <c r="D477" i="77"/>
  <c r="F477" i="77" s="1"/>
  <c r="F481" i="77" s="1"/>
  <c r="K1357" i="1"/>
  <c r="D338" i="77"/>
  <c r="F338" i="77" s="1"/>
  <c r="K1880" i="1"/>
  <c r="K1882" i="1" s="1"/>
  <c r="D275" i="77"/>
  <c r="F275" i="77" s="1"/>
  <c r="F277" i="77" s="1"/>
  <c r="K3448" i="1"/>
  <c r="D67" i="72"/>
  <c r="F67" i="72" s="1"/>
  <c r="AC19" i="1"/>
  <c r="Z20" i="1"/>
  <c r="AC20" i="1" s="1"/>
  <c r="P3534" i="1"/>
  <c r="R3534" i="1" s="1"/>
  <c r="I3546" i="1"/>
  <c r="K3530" i="1"/>
  <c r="X1409" i="1"/>
  <c r="AB1407" i="1"/>
  <c r="J3873" i="1"/>
  <c r="F626" i="25"/>
  <c r="D662" i="25"/>
  <c r="X1396" i="1"/>
  <c r="V1412" i="1"/>
  <c r="K3357" i="1"/>
  <c r="K3358" i="1" s="1"/>
  <c r="C1514" i="55" s="1"/>
  <c r="X1392" i="1"/>
  <c r="V1408" i="1"/>
  <c r="K2689" i="1"/>
  <c r="K2690" i="1" s="1"/>
  <c r="C717" i="55" s="1"/>
  <c r="V1458" i="1"/>
  <c r="R1497" i="1"/>
  <c r="AB3622" i="1"/>
  <c r="AD3622" i="1" s="1"/>
  <c r="X3622" i="1"/>
  <c r="R3404" i="1"/>
  <c r="P3448" i="1"/>
  <c r="I4012" i="1"/>
  <c r="K3996" i="1"/>
  <c r="Z354" i="55"/>
  <c r="AD354" i="55" s="1"/>
  <c r="V354" i="55"/>
  <c r="R862" i="55"/>
  <c r="P862" i="55"/>
  <c r="F6" i="55"/>
  <c r="V6" i="55"/>
  <c r="J861" i="55"/>
  <c r="R861" i="55"/>
  <c r="L862" i="55"/>
  <c r="V898" i="55"/>
  <c r="H898" i="55"/>
  <c r="H861" i="55"/>
  <c r="P861" i="55"/>
  <c r="T560" i="55"/>
  <c r="J560" i="55"/>
  <c r="F560" i="55"/>
  <c r="P1498" i="1"/>
  <c r="R1467" i="1"/>
  <c r="V678" i="1"/>
  <c r="D44" i="32"/>
  <c r="X708" i="1"/>
  <c r="Z708" i="1" s="1"/>
  <c r="AB3624" i="1"/>
  <c r="AD3624" i="1" s="1"/>
  <c r="X3624" i="1"/>
  <c r="P1499" i="1"/>
  <c r="R1468" i="1"/>
  <c r="X3590" i="1"/>
  <c r="V3607" i="1"/>
  <c r="X3607" i="1" s="1"/>
  <c r="P1121" i="1"/>
  <c r="R1100" i="1"/>
  <c r="K3057" i="27"/>
  <c r="I3892" i="27"/>
  <c r="K3892" i="27" s="1"/>
  <c r="Z42" i="1"/>
  <c r="AC42" i="1" s="1"/>
  <c r="Z45" i="1"/>
  <c r="AC45" i="1" s="1"/>
  <c r="AC41" i="1"/>
  <c r="K990" i="11"/>
  <c r="F176" i="77" s="1"/>
  <c r="K1093" i="11"/>
  <c r="F213" i="77" s="1"/>
  <c r="R1490" i="1"/>
  <c r="V1451" i="1"/>
  <c r="AG3556" i="1"/>
  <c r="V3619" i="1"/>
  <c r="L156" i="11"/>
  <c r="K157" i="11"/>
  <c r="R1221" i="1"/>
  <c r="T1221" i="1" s="1"/>
  <c r="P1263" i="1"/>
  <c r="AB1453" i="1"/>
  <c r="AD1453" i="1" s="1"/>
  <c r="X1455" i="1"/>
  <c r="AD1374" i="1"/>
  <c r="AB1391" i="1"/>
  <c r="AD1391" i="1" s="1"/>
  <c r="I3077" i="1"/>
  <c r="K3077" i="1" s="1"/>
  <c r="P3065" i="1"/>
  <c r="R3065" i="1" s="1"/>
  <c r="K3058" i="1"/>
  <c r="AG3557" i="1"/>
  <c r="V3620" i="1"/>
  <c r="Z13" i="1"/>
  <c r="AC13" i="1" s="1"/>
  <c r="C72" i="1" s="1"/>
  <c r="Z1514" i="55"/>
  <c r="AD1514" i="55" s="1"/>
  <c r="T1514" i="55"/>
  <c r="H1514" i="55"/>
  <c r="X1514" i="55"/>
  <c r="V1514" i="55"/>
  <c r="J1514" i="55"/>
  <c r="F1514" i="55"/>
  <c r="L1514" i="55"/>
  <c r="P1514" i="55"/>
  <c r="R1514" i="55"/>
  <c r="N1514" i="55"/>
  <c r="F76" i="25"/>
  <c r="D65" i="25" s="1"/>
  <c r="D93" i="25" s="1"/>
  <c r="F93" i="25" s="1"/>
  <c r="D114" i="50"/>
  <c r="F114" i="50" s="1"/>
  <c r="F51" i="50"/>
  <c r="AB1395" i="1"/>
  <c r="AD1395" i="1" s="1"/>
  <c r="AD1378" i="1"/>
  <c r="Z909" i="55"/>
  <c r="AD909" i="55" s="1"/>
  <c r="N909" i="55"/>
  <c r="H909" i="55"/>
  <c r="P909" i="55"/>
  <c r="R909" i="55"/>
  <c r="L909" i="55"/>
  <c r="V909" i="55"/>
  <c r="T909" i="55"/>
  <c r="J909" i="55"/>
  <c r="X909" i="55"/>
  <c r="F909" i="55"/>
  <c r="Z908" i="55"/>
  <c r="AD908" i="55" s="1"/>
  <c r="L908" i="55"/>
  <c r="R908" i="55"/>
  <c r="T908" i="55"/>
  <c r="J908" i="55"/>
  <c r="X908" i="55"/>
  <c r="F908" i="55"/>
  <c r="V908" i="55"/>
  <c r="H908" i="55"/>
  <c r="P908" i="55"/>
  <c r="N908" i="55"/>
  <c r="Z897" i="55"/>
  <c r="AD897" i="55" s="1"/>
  <c r="H897" i="55"/>
  <c r="V743" i="55"/>
  <c r="R743" i="55"/>
  <c r="N743" i="55"/>
  <c r="F743" i="55"/>
  <c r="K102" i="27"/>
  <c r="K104" i="27"/>
  <c r="K105" i="27" s="1"/>
  <c r="K1128" i="11"/>
  <c r="I1141" i="11"/>
  <c r="K4019" i="1"/>
  <c r="I4020" i="1"/>
  <c r="R3328" i="1"/>
  <c r="P3363" i="1"/>
  <c r="R3363" i="1" s="1"/>
  <c r="F46" i="50"/>
  <c r="D109" i="50"/>
  <c r="F109" i="50" s="1"/>
  <c r="I1065" i="11"/>
  <c r="K1065" i="11" s="1"/>
  <c r="K1076" i="11" s="1"/>
  <c r="K220" i="11"/>
  <c r="X1506" i="55"/>
  <c r="N1506" i="55"/>
  <c r="T1506" i="55"/>
  <c r="L1506" i="55"/>
  <c r="R1506" i="55"/>
  <c r="F1506" i="55"/>
  <c r="J1506" i="55"/>
  <c r="H1506" i="55"/>
  <c r="P1506" i="55"/>
  <c r="V1506" i="55"/>
  <c r="Z1506" i="55"/>
  <c r="AD1506" i="55" s="1"/>
  <c r="J539" i="1"/>
  <c r="W538" i="1"/>
  <c r="AC538" i="1" s="1"/>
  <c r="AJ538" i="1" s="1"/>
  <c r="I3886" i="27"/>
  <c r="K3886" i="27" s="1"/>
  <c r="I3073" i="27"/>
  <c r="K3050" i="27"/>
  <c r="J1505" i="55"/>
  <c r="N1505" i="55"/>
  <c r="F1505" i="55"/>
  <c r="L1505" i="55"/>
  <c r="P1505" i="55"/>
  <c r="X1505" i="55"/>
  <c r="H1505" i="55"/>
  <c r="Z1505" i="55"/>
  <c r="AD1505" i="55" s="1"/>
  <c r="R1505" i="55"/>
  <c r="T1505" i="55"/>
  <c r="V1505" i="55"/>
  <c r="AB1394" i="1"/>
  <c r="AD1394" i="1" s="1"/>
  <c r="AD1377" i="1"/>
  <c r="X1452" i="1"/>
  <c r="AB1450" i="1"/>
  <c r="AD1450" i="1" s="1"/>
  <c r="F587" i="25"/>
  <c r="D622" i="25"/>
  <c r="P1465" i="1"/>
  <c r="R1448" i="1"/>
  <c r="R3115" i="27"/>
  <c r="P3129" i="27"/>
  <c r="R3129" i="27" s="1"/>
  <c r="J561" i="1"/>
  <c r="W562" i="1"/>
  <c r="AC562" i="1" s="1"/>
  <c r="AJ562" i="1" s="1"/>
  <c r="AJ1202" i="1"/>
  <c r="AC1203" i="1"/>
  <c r="V3573" i="1"/>
  <c r="X3557" i="1"/>
  <c r="K3644" i="1"/>
  <c r="P3468" i="1"/>
  <c r="R3468" i="1" s="1"/>
  <c r="P633" i="27"/>
  <c r="R633" i="27" s="1"/>
  <c r="P590" i="27"/>
  <c r="R590" i="27" s="1"/>
  <c r="P576" i="27"/>
  <c r="R576" i="27" s="1"/>
  <c r="R26" i="11"/>
  <c r="R30" i="11" s="1"/>
  <c r="P59" i="11"/>
  <c r="R59" i="11" s="1"/>
  <c r="R64" i="11" s="1"/>
  <c r="D85" i="25"/>
  <c r="F84" i="25"/>
  <c r="V3587" i="1"/>
  <c r="X3572" i="1"/>
  <c r="K90" i="27"/>
  <c r="P586" i="27"/>
  <c r="R586" i="27" s="1"/>
  <c r="R595" i="27" s="1"/>
  <c r="I2613" i="27"/>
  <c r="K89" i="27"/>
  <c r="P573" i="27"/>
  <c r="R573" i="27" s="1"/>
  <c r="R581" i="27" s="1"/>
  <c r="R1447" i="1"/>
  <c r="P1464" i="1"/>
  <c r="D586" i="25"/>
  <c r="F549" i="25"/>
  <c r="I3961" i="1"/>
  <c r="K3945" i="1"/>
  <c r="K122" i="11"/>
  <c r="I1084" i="11"/>
  <c r="W487" i="1"/>
  <c r="AC487" i="1" s="1"/>
  <c r="J663" i="1"/>
  <c r="K3752" i="1"/>
  <c r="K3753" i="1" s="1"/>
  <c r="K2952" i="27"/>
  <c r="I2973" i="27"/>
  <c r="K2973" i="27" s="1"/>
  <c r="K2977" i="27" s="1"/>
  <c r="I3905" i="27"/>
  <c r="K3905" i="27" s="1"/>
  <c r="AD1376" i="1"/>
  <c r="AB1393" i="1"/>
  <c r="AD1393" i="1" s="1"/>
  <c r="P2857" i="27"/>
  <c r="K2853" i="27"/>
  <c r="K2859" i="27" s="1"/>
  <c r="I3004" i="27"/>
  <c r="K3004" i="27" s="1"/>
  <c r="K3010" i="27" s="1"/>
  <c r="I2916" i="27"/>
  <c r="P1540" i="1"/>
  <c r="R1540" i="1" s="1"/>
  <c r="K3995" i="1"/>
  <c r="AS67" i="1"/>
  <c r="AQ91" i="1"/>
  <c r="X1404" i="1"/>
  <c r="AB1402" i="1"/>
  <c r="I3990" i="1"/>
  <c r="K3990" i="1" s="1"/>
  <c r="K3989" i="1"/>
  <c r="K595" i="11"/>
  <c r="I616" i="11"/>
  <c r="AB1409" i="1"/>
  <c r="X1411" i="1"/>
  <c r="I1309" i="27"/>
  <c r="K1309" i="27" s="1"/>
  <c r="I1287" i="27"/>
  <c r="K1287" i="27" s="1"/>
  <c r="L181" i="11"/>
  <c r="L182" i="11" s="1"/>
  <c r="K187" i="11"/>
  <c r="K191" i="11" s="1"/>
  <c r="K180" i="11"/>
  <c r="C1460" i="55" s="1"/>
  <c r="Z1460" i="55" s="1"/>
  <c r="AD1460" i="55" s="1"/>
  <c r="M180" i="11"/>
  <c r="K843" i="11"/>
  <c r="K817" i="11"/>
  <c r="K786" i="11"/>
  <c r="M463" i="11"/>
  <c r="K463" i="11"/>
  <c r="L462" i="11"/>
  <c r="L464" i="11"/>
  <c r="H394" i="55"/>
  <c r="L394" i="55"/>
  <c r="R394" i="55"/>
  <c r="X394" i="55"/>
  <c r="P394" i="55"/>
  <c r="F394" i="55"/>
  <c r="J394" i="55"/>
  <c r="N394" i="55"/>
  <c r="V394" i="55"/>
  <c r="Z394" i="55"/>
  <c r="AD394" i="55" s="1"/>
  <c r="T394" i="55"/>
  <c r="K2508" i="1"/>
  <c r="K2512" i="1" s="1"/>
  <c r="K2515" i="1" s="1"/>
  <c r="C1420" i="55" s="1"/>
  <c r="P2515" i="1"/>
  <c r="R2515" i="1" s="1"/>
  <c r="R2519" i="1" s="1"/>
  <c r="R2521" i="1" s="1"/>
  <c r="C842" i="55" s="1"/>
  <c r="AD1351" i="1"/>
  <c r="AB1368" i="1"/>
  <c r="X743" i="55"/>
  <c r="P743" i="55"/>
  <c r="J743" i="55"/>
  <c r="F393" i="55"/>
  <c r="T393" i="55"/>
  <c r="X393" i="55"/>
  <c r="J15" i="55"/>
  <c r="R15" i="55"/>
  <c r="T15" i="55"/>
  <c r="K268" i="11"/>
  <c r="P241" i="11"/>
  <c r="R241" i="11" s="1"/>
  <c r="P817" i="11"/>
  <c r="R817" i="11" s="1"/>
  <c r="R821" i="11" s="1"/>
  <c r="R822" i="11" s="1"/>
  <c r="P813" i="11" s="1"/>
  <c r="R813" i="11" s="1"/>
  <c r="R815" i="11" s="1"/>
  <c r="R792" i="11"/>
  <c r="R796" i="11" s="1"/>
  <c r="R797" i="11" s="1"/>
  <c r="L931" i="11"/>
  <c r="K2291" i="1"/>
  <c r="I3018" i="1" s="1"/>
  <c r="K3018" i="1" s="1"/>
  <c r="C702" i="55" s="1"/>
  <c r="Z685" i="55"/>
  <c r="AD685" i="55" s="1"/>
  <c r="P685" i="55"/>
  <c r="V685" i="55"/>
  <c r="T685" i="55"/>
  <c r="F685" i="55"/>
  <c r="X685" i="55"/>
  <c r="L685" i="55"/>
  <c r="J685" i="55"/>
  <c r="H685" i="55"/>
  <c r="N685" i="55"/>
  <c r="R685" i="55"/>
  <c r="R1419" i="55"/>
  <c r="L1419" i="55"/>
  <c r="T1419" i="55"/>
  <c r="F1419" i="55"/>
  <c r="C844" i="55"/>
  <c r="N1419" i="55"/>
  <c r="Z1419" i="55"/>
  <c r="AD1419" i="55" s="1"/>
  <c r="P1419" i="55"/>
  <c r="J1419" i="55"/>
  <c r="V1419" i="55"/>
  <c r="H1419" i="55"/>
  <c r="K28" i="11"/>
  <c r="V3164" i="1"/>
  <c r="X3139" i="1"/>
  <c r="Z743" i="55"/>
  <c r="AD743" i="55" s="1"/>
  <c r="T743" i="55"/>
  <c r="L743" i="55"/>
  <c r="V393" i="55"/>
  <c r="N393" i="55"/>
  <c r="H393" i="55"/>
  <c r="K857" i="11"/>
  <c r="K858" i="11" s="1"/>
  <c r="K861" i="11" s="1"/>
  <c r="K864" i="11" s="1"/>
  <c r="C1489" i="55" s="1"/>
  <c r="Z15" i="55"/>
  <c r="AD15" i="55" s="1"/>
  <c r="L15" i="55"/>
  <c r="H15" i="55"/>
  <c r="T430" i="55"/>
  <c r="N430" i="55"/>
  <c r="Z430" i="55"/>
  <c r="AD430" i="55" s="1"/>
  <c r="P430" i="55"/>
  <c r="V430" i="55"/>
  <c r="L430" i="55"/>
  <c r="R430" i="55"/>
  <c r="F430" i="55"/>
  <c r="J430" i="55"/>
  <c r="X430" i="55"/>
  <c r="H430" i="55"/>
  <c r="C70" i="1"/>
  <c r="K247" i="1"/>
  <c r="K249" i="1" s="1"/>
  <c r="C50" i="55" s="1"/>
  <c r="P50" i="55" s="1"/>
  <c r="K2280" i="1"/>
  <c r="C454" i="55" s="1"/>
  <c r="L913" i="11"/>
  <c r="M913" i="11"/>
  <c r="V442" i="55"/>
  <c r="Z442" i="55"/>
  <c r="AD442" i="55" s="1"/>
  <c r="H442" i="55"/>
  <c r="F442" i="55"/>
  <c r="P442" i="55"/>
  <c r="R442" i="55"/>
  <c r="X442" i="55"/>
  <c r="N442" i="55"/>
  <c r="L442" i="55"/>
  <c r="T442" i="55"/>
  <c r="J442" i="55"/>
  <c r="K2548" i="1"/>
  <c r="C837" i="55"/>
  <c r="G830" i="64"/>
  <c r="G844" i="64" s="1"/>
  <c r="G845" i="64" s="1"/>
  <c r="G846" i="64" s="1"/>
  <c r="G850" i="64" s="1"/>
  <c r="G851" i="64" s="1"/>
  <c r="E885" i="64"/>
  <c r="G885" i="64" s="1"/>
  <c r="G899" i="64" s="1"/>
  <c r="G900" i="64" s="1"/>
  <c r="G901" i="64" s="1"/>
  <c r="G905" i="64" s="1"/>
  <c r="G906" i="64" s="1"/>
  <c r="I2682" i="27"/>
  <c r="K2682" i="27" s="1"/>
  <c r="C73" i="27"/>
  <c r="I174" i="27"/>
  <c r="K174" i="27" s="1"/>
  <c r="K178" i="27" s="1"/>
  <c r="H743" i="55"/>
  <c r="L393" i="55"/>
  <c r="J393" i="55"/>
  <c r="F15" i="55"/>
  <c r="N15" i="55"/>
  <c r="I166" i="27"/>
  <c r="K166" i="27" s="1"/>
  <c r="K170" i="27" s="1"/>
  <c r="I2615" i="27"/>
  <c r="K2615" i="27" s="1"/>
  <c r="I2692" i="27"/>
  <c r="K2692" i="27" s="1"/>
  <c r="C74" i="27"/>
  <c r="I194" i="27" s="1"/>
  <c r="K194" i="27" s="1"/>
  <c r="K201" i="27" s="1"/>
  <c r="K203" i="27" s="1"/>
  <c r="I1712" i="27" s="1"/>
  <c r="K1712" i="27" s="1"/>
  <c r="K1721" i="27" s="1"/>
  <c r="I2681" i="27"/>
  <c r="K2681" i="27" s="1"/>
  <c r="K2685" i="27" s="1"/>
  <c r="K2687" i="27" s="1"/>
  <c r="L735" i="11"/>
  <c r="K736" i="11"/>
  <c r="M737" i="11"/>
  <c r="P2574" i="1"/>
  <c r="R2574" i="1" s="1"/>
  <c r="R2578" i="1" s="1"/>
  <c r="R2580" i="1" s="1"/>
  <c r="C1421" i="55" s="1"/>
  <c r="I2608" i="1"/>
  <c r="K2573" i="1"/>
  <c r="K2577" i="1" s="1"/>
  <c r="K2580" i="1" s="1"/>
  <c r="K210" i="11"/>
  <c r="K212" i="11" s="1"/>
  <c r="K131" i="11"/>
  <c r="K593" i="11"/>
  <c r="K596" i="11" s="1"/>
  <c r="K597" i="11" s="1"/>
  <c r="K586" i="11" s="1"/>
  <c r="L586" i="11" s="1"/>
  <c r="M586" i="11" s="1"/>
  <c r="N586" i="11" s="1"/>
  <c r="O586" i="11" s="1"/>
  <c r="I615" i="11"/>
  <c r="P414" i="1"/>
  <c r="R414" i="1" s="1"/>
  <c r="R416" i="1" s="1"/>
  <c r="R418" i="1" s="1"/>
  <c r="C349" i="55"/>
  <c r="F99" i="25"/>
  <c r="D120" i="25"/>
  <c r="R1894" i="1"/>
  <c r="V1413" i="1"/>
  <c r="X1397" i="1"/>
  <c r="R1469" i="1"/>
  <c r="P1500" i="1"/>
  <c r="V1430" i="1"/>
  <c r="X1430" i="1" s="1"/>
  <c r="P1477" i="1"/>
  <c r="X2781" i="1"/>
  <c r="V2782" i="1"/>
  <c r="X2782" i="1" s="1"/>
  <c r="I3146" i="1"/>
  <c r="I2633" i="1"/>
  <c r="I2813" i="1"/>
  <c r="C88" i="1"/>
  <c r="I3318" i="1"/>
  <c r="K3318" i="1" s="1"/>
  <c r="P3188" i="1"/>
  <c r="I2662" i="1"/>
  <c r="R943" i="1"/>
  <c r="P944" i="1"/>
  <c r="R944" i="1" s="1"/>
  <c r="AC27" i="1"/>
  <c r="Z28" i="1"/>
  <c r="AC28" i="1" s="1"/>
  <c r="K2252" i="1"/>
  <c r="P1047" i="1"/>
  <c r="R1047" i="1" s="1"/>
  <c r="R1046" i="1"/>
  <c r="P1244" i="1"/>
  <c r="R1244" i="1" s="1"/>
  <c r="R1267" i="1"/>
  <c r="V1247" i="1"/>
  <c r="P1383" i="1"/>
  <c r="R1383" i="1" s="1"/>
  <c r="V1301" i="1"/>
  <c r="P1237" i="1"/>
  <c r="R1237" i="1" s="1"/>
  <c r="V1240" i="1"/>
  <c r="R1260" i="1"/>
  <c r="P1266" i="1"/>
  <c r="R1224" i="1"/>
  <c r="T1224" i="1" s="1"/>
  <c r="X3659" i="1"/>
  <c r="X3667" i="1" s="1"/>
  <c r="X3668" i="1" s="1"/>
  <c r="C921" i="55" s="1"/>
  <c r="V3689" i="1"/>
  <c r="AE3660" i="1"/>
  <c r="AG3660" i="1" s="1"/>
  <c r="AG3661" i="1" s="1"/>
  <c r="AG3662" i="1" s="1"/>
  <c r="K3174" i="1"/>
  <c r="K3175" i="1" s="1"/>
  <c r="C1508" i="55" s="1"/>
  <c r="V3586" i="1"/>
  <c r="X3571" i="1"/>
  <c r="I3268" i="1"/>
  <c r="K3183" i="1"/>
  <c r="I3254" i="1"/>
  <c r="K3254" i="1" s="1"/>
  <c r="V3721" i="1"/>
  <c r="X3721" i="1" s="1"/>
  <c r="X3723" i="1" s="1"/>
  <c r="X3724" i="1" s="1"/>
  <c r="X3707" i="1"/>
  <c r="X3709" i="1" s="1"/>
  <c r="X3710" i="1" s="1"/>
  <c r="R1223" i="1"/>
  <c r="T1223" i="1" s="1"/>
  <c r="P1265" i="1"/>
  <c r="D122" i="25"/>
  <c r="F101" i="25"/>
  <c r="K3184" i="1"/>
  <c r="I3255" i="1"/>
  <c r="K3255" i="1" s="1"/>
  <c r="I3269" i="1"/>
  <c r="F65" i="25"/>
  <c r="F68" i="25" s="1"/>
  <c r="F69" i="25" s="1"/>
  <c r="C725" i="55"/>
  <c r="S1326" i="1"/>
  <c r="I3211" i="1"/>
  <c r="I3242" i="1"/>
  <c r="K3197" i="1"/>
  <c r="K3200" i="1" s="1"/>
  <c r="K3202" i="1" s="1"/>
  <c r="C1509" i="55" s="1"/>
  <c r="F51" i="72" s="1"/>
  <c r="AS92" i="1"/>
  <c r="AQ112" i="1"/>
  <c r="AB1247" i="1"/>
  <c r="X1242" i="1"/>
  <c r="V1241" i="1"/>
  <c r="R1261" i="1"/>
  <c r="P1238" i="1"/>
  <c r="R1238" i="1" s="1"/>
  <c r="H562" i="55"/>
  <c r="P562" i="55"/>
  <c r="AD6" i="55"/>
  <c r="R562" i="55"/>
  <c r="X562" i="55"/>
  <c r="Z562" i="55"/>
  <c r="AD562" i="55" s="1"/>
  <c r="N562" i="55"/>
  <c r="L562" i="55"/>
  <c r="J562" i="55"/>
  <c r="V562" i="55"/>
  <c r="I1752" i="1"/>
  <c r="K1752" i="1" s="1"/>
  <c r="I184" i="1"/>
  <c r="K184" i="1" s="1"/>
  <c r="K189" i="1" s="1"/>
  <c r="C42" i="55" s="1"/>
  <c r="I154" i="1"/>
  <c r="K154" i="1" s="1"/>
  <c r="T562" i="55"/>
  <c r="X9" i="55"/>
  <c r="T9" i="55"/>
  <c r="N9" i="55"/>
  <c r="H9" i="55"/>
  <c r="V9" i="55"/>
  <c r="R9" i="55"/>
  <c r="Z9" i="55"/>
  <c r="AD9" i="55" s="1"/>
  <c r="L9" i="55"/>
  <c r="F9" i="55"/>
  <c r="P9" i="55"/>
  <c r="J9" i="55"/>
  <c r="V3563" i="1"/>
  <c r="V3579" i="1" s="1"/>
  <c r="V3527" i="1"/>
  <c r="F10" i="55"/>
  <c r="Z10" i="55"/>
  <c r="AD10" i="55" s="1"/>
  <c r="H10" i="55"/>
  <c r="N10" i="55"/>
  <c r="T10" i="55"/>
  <c r="V10" i="55"/>
  <c r="L10" i="55"/>
  <c r="P10" i="55"/>
  <c r="R10" i="55"/>
  <c r="J10" i="55"/>
  <c r="X10" i="55"/>
  <c r="F7" i="55"/>
  <c r="H7" i="55"/>
  <c r="V7" i="55"/>
  <c r="L7" i="55"/>
  <c r="Z7" i="55"/>
  <c r="AD7" i="55" s="1"/>
  <c r="J7" i="55"/>
  <c r="T7" i="55"/>
  <c r="R7" i="55"/>
  <c r="P7" i="55"/>
  <c r="X7" i="55"/>
  <c r="N7" i="55"/>
  <c r="F371" i="55"/>
  <c r="Z371" i="55"/>
  <c r="AD371" i="55" s="1"/>
  <c r="N371" i="55"/>
  <c r="L371" i="55"/>
  <c r="T371" i="55"/>
  <c r="V371" i="55"/>
  <c r="P371" i="55"/>
  <c r="H371" i="55"/>
  <c r="J371" i="55"/>
  <c r="X371" i="55"/>
  <c r="R371" i="55"/>
  <c r="F28" i="50"/>
  <c r="C907" i="55" s="1"/>
  <c r="Z907" i="55" s="1"/>
  <c r="AD907" i="55" s="1"/>
  <c r="X86" i="1"/>
  <c r="X88" i="1" s="1"/>
  <c r="X90" i="1" s="1"/>
  <c r="X91" i="1" s="1"/>
  <c r="Z17" i="1"/>
  <c r="AC17" i="1" s="1"/>
  <c r="AC16" i="1"/>
  <c r="AC46" i="1"/>
  <c r="Z47" i="1"/>
  <c r="AC47" i="1" s="1"/>
  <c r="AD642" i="1"/>
  <c r="AF642" i="1" s="1"/>
  <c r="X642" i="1"/>
  <c r="I1644" i="1"/>
  <c r="K1644" i="1" s="1"/>
  <c r="I1303" i="1"/>
  <c r="I503" i="1"/>
  <c r="Z14" i="1"/>
  <c r="C71" i="1"/>
  <c r="P1142" i="1" s="1"/>
  <c r="V801" i="1"/>
  <c r="K3779" i="27"/>
  <c r="K3781" i="27" s="1"/>
  <c r="K3774" i="27"/>
  <c r="R3774" i="27"/>
  <c r="R3779" i="27"/>
  <c r="R3781" i="27" s="1"/>
  <c r="F121" i="25"/>
  <c r="D148" i="25"/>
  <c r="J378" i="55"/>
  <c r="H378" i="55"/>
  <c r="N378" i="55"/>
  <c r="L378" i="55"/>
  <c r="Z378" i="55"/>
  <c r="AD378" i="55" s="1"/>
  <c r="X378" i="55"/>
  <c r="V378" i="55"/>
  <c r="R378" i="55"/>
  <c r="T378" i="55"/>
  <c r="P378" i="55"/>
  <c r="F378" i="55"/>
  <c r="F298" i="64"/>
  <c r="F301" i="64" s="1"/>
  <c r="G81" i="64"/>
  <c r="F81" i="64"/>
  <c r="C942" i="55" s="1"/>
  <c r="Z942" i="55" s="1"/>
  <c r="AD942" i="55" s="1"/>
  <c r="I2381" i="27"/>
  <c r="I2392" i="27"/>
  <c r="I2393" i="27" s="1"/>
  <c r="J2378" i="27" s="1"/>
  <c r="R18" i="55"/>
  <c r="V18" i="55"/>
  <c r="T18" i="55"/>
  <c r="F18" i="55"/>
  <c r="J18" i="55"/>
  <c r="H18" i="55"/>
  <c r="P18" i="55"/>
  <c r="X18" i="55"/>
  <c r="N18" i="55"/>
  <c r="Z18" i="55"/>
  <c r="AD18" i="55" s="1"/>
  <c r="L18" i="55"/>
  <c r="I3937" i="27"/>
  <c r="K3937" i="27" s="1"/>
  <c r="K3075" i="27"/>
  <c r="I3089" i="27"/>
  <c r="K3089" i="27" s="1"/>
  <c r="X1372" i="1"/>
  <c r="X1382" i="1" s="1"/>
  <c r="C315" i="55" s="1"/>
  <c r="V1389" i="1"/>
  <c r="Z1467" i="55"/>
  <c r="AD1467" i="55" s="1"/>
  <c r="T1467" i="55"/>
  <c r="F1467" i="55"/>
  <c r="V1467" i="55"/>
  <c r="N1467" i="55"/>
  <c r="P1467" i="55"/>
  <c r="X1467" i="55"/>
  <c r="H1467" i="55"/>
  <c r="J1467" i="55"/>
  <c r="L1467" i="55"/>
  <c r="R1467" i="55"/>
  <c r="P357" i="55"/>
  <c r="Z357" i="55"/>
  <c r="AD357" i="55" s="1"/>
  <c r="V357" i="55"/>
  <c r="F357" i="55"/>
  <c r="L357" i="55"/>
  <c r="J357" i="55"/>
  <c r="H357" i="55"/>
  <c r="X357" i="55"/>
  <c r="T357" i="55"/>
  <c r="R357" i="55"/>
  <c r="N357" i="55"/>
  <c r="I3887" i="27"/>
  <c r="K3887" i="27" s="1"/>
  <c r="K3051" i="27"/>
  <c r="P311" i="55"/>
  <c r="J311" i="55"/>
  <c r="T311" i="55"/>
  <c r="R311" i="55"/>
  <c r="X311" i="55"/>
  <c r="H311" i="55"/>
  <c r="F311" i="55"/>
  <c r="Z311" i="55"/>
  <c r="AD311" i="55" s="1"/>
  <c r="L311" i="55"/>
  <c r="N311" i="55"/>
  <c r="V311" i="55"/>
  <c r="V553" i="1"/>
  <c r="X553" i="1" s="1"/>
  <c r="AB529" i="1"/>
  <c r="X529" i="1"/>
  <c r="K2384" i="1"/>
  <c r="I2398" i="1"/>
  <c r="K1393" i="1"/>
  <c r="K1646" i="1"/>
  <c r="I3641" i="1"/>
  <c r="K3641" i="1" s="1"/>
  <c r="K3647" i="1" s="1"/>
  <c r="K3648" i="1" s="1"/>
  <c r="C896" i="55" s="1"/>
  <c r="Z896" i="55" s="1"/>
  <c r="AD896" i="55" s="1"/>
  <c r="P1334" i="1"/>
  <c r="K1305" i="1"/>
  <c r="K583" i="1"/>
  <c r="K587" i="1" s="1"/>
  <c r="K589" i="1" s="1"/>
  <c r="I590" i="1" s="1"/>
  <c r="K590" i="1" s="1"/>
  <c r="V583" i="1"/>
  <c r="X583" i="1" s="1"/>
  <c r="X587" i="1" s="1"/>
  <c r="X589" i="1" s="1"/>
  <c r="X590" i="1" s="1"/>
  <c r="C376" i="55"/>
  <c r="D24" i="72" s="1"/>
  <c r="F24" i="72" s="1"/>
  <c r="C894" i="55"/>
  <c r="Z894" i="55" s="1"/>
  <c r="AD894" i="55" s="1"/>
  <c r="P3463" i="1"/>
  <c r="R3463" i="1" s="1"/>
  <c r="K3457" i="1"/>
  <c r="I3824" i="1"/>
  <c r="K3824" i="1" s="1"/>
  <c r="I3391" i="1"/>
  <c r="K3322" i="1"/>
  <c r="V1406" i="1"/>
  <c r="X1390" i="1"/>
  <c r="Z12" i="55"/>
  <c r="AD12" i="55" s="1"/>
  <c r="J12" i="55"/>
  <c r="T12" i="55"/>
  <c r="P12" i="55"/>
  <c r="V12" i="55"/>
  <c r="N12" i="55"/>
  <c r="L12" i="55"/>
  <c r="X12" i="55"/>
  <c r="H12" i="55"/>
  <c r="R12" i="55"/>
  <c r="F12" i="55"/>
  <c r="K2558" i="27"/>
  <c r="K2566" i="27" s="1"/>
  <c r="K2568" i="27" s="1"/>
  <c r="I2589" i="27"/>
  <c r="K2589" i="27" s="1"/>
  <c r="K2597" i="27" s="1"/>
  <c r="K2599" i="27" s="1"/>
  <c r="X3120" i="1"/>
  <c r="I4070" i="1"/>
  <c r="K4070" i="1" s="1"/>
  <c r="V3137" i="1"/>
  <c r="I3629" i="1"/>
  <c r="K3629" i="1" s="1"/>
  <c r="K3608" i="1"/>
  <c r="C1450" i="55"/>
  <c r="Z1450" i="55" s="1"/>
  <c r="AD1450" i="55" s="1"/>
  <c r="C615" i="55"/>
  <c r="C889" i="55"/>
  <c r="Z889" i="55" s="1"/>
  <c r="AD889" i="55" s="1"/>
  <c r="C878" i="1"/>
  <c r="R1469" i="55"/>
  <c r="V1469" i="55"/>
  <c r="Z1469" i="55"/>
  <c r="AD1469" i="55" s="1"/>
  <c r="L1469" i="55"/>
  <c r="J1469" i="55"/>
  <c r="P1469" i="55"/>
  <c r="H1469" i="55"/>
  <c r="X1469" i="55"/>
  <c r="F1469" i="55"/>
  <c r="T1469" i="55"/>
  <c r="N1469" i="55"/>
  <c r="L597" i="55"/>
  <c r="Z597" i="55"/>
  <c r="AD597" i="55" s="1"/>
  <c r="V597" i="55"/>
  <c r="X597" i="55"/>
  <c r="P597" i="55"/>
  <c r="H597" i="55"/>
  <c r="R597" i="55"/>
  <c r="N597" i="55"/>
  <c r="F597" i="55"/>
  <c r="J597" i="55"/>
  <c r="T597" i="55"/>
  <c r="K3424" i="27"/>
  <c r="I3446" i="27"/>
  <c r="K1129" i="1"/>
  <c r="X1410" i="1"/>
  <c r="AB1408" i="1"/>
  <c r="AB1390" i="1"/>
  <c r="AD1390" i="1" s="1"/>
  <c r="AD1373" i="1"/>
  <c r="P1472" i="55"/>
  <c r="F1472" i="55"/>
  <c r="J1472" i="55"/>
  <c r="X1472" i="55"/>
  <c r="V1472" i="55"/>
  <c r="Z1472" i="55"/>
  <c r="AD1472" i="55" s="1"/>
  <c r="T1472" i="55"/>
  <c r="H1472" i="55"/>
  <c r="N1472" i="55"/>
  <c r="L1472" i="55"/>
  <c r="R1472" i="55"/>
  <c r="K670" i="11"/>
  <c r="C728" i="55" s="1"/>
  <c r="L670" i="11"/>
  <c r="V356" i="55"/>
  <c r="J356" i="55"/>
  <c r="F356" i="55"/>
  <c r="Z356" i="55"/>
  <c r="AD356" i="55" s="1"/>
  <c r="N356" i="55"/>
  <c r="H356" i="55"/>
  <c r="L356" i="55"/>
  <c r="T356" i="55"/>
  <c r="R356" i="55"/>
  <c r="X356" i="55"/>
  <c r="P356" i="55"/>
  <c r="H682" i="55"/>
  <c r="N682" i="55"/>
  <c r="T682" i="55"/>
  <c r="L682" i="55"/>
  <c r="V682" i="55"/>
  <c r="J682" i="55"/>
  <c r="Z682" i="55"/>
  <c r="AD682" i="55" s="1"/>
  <c r="P682" i="55"/>
  <c r="X682" i="55"/>
  <c r="F682" i="55"/>
  <c r="R682" i="55"/>
  <c r="K3172" i="27"/>
  <c r="K3173" i="27" s="1"/>
  <c r="L3173" i="27" s="1"/>
  <c r="K3153" i="27"/>
  <c r="K3154" i="27" s="1"/>
  <c r="K3183" i="27"/>
  <c r="K3184" i="27" s="1"/>
  <c r="L3184" i="27" s="1"/>
  <c r="P312" i="55"/>
  <c r="F312" i="55"/>
  <c r="X312" i="55"/>
  <c r="L312" i="55"/>
  <c r="R312" i="55"/>
  <c r="T312" i="55"/>
  <c r="J312" i="55"/>
  <c r="V312" i="55"/>
  <c r="H312" i="55"/>
  <c r="Z312" i="55"/>
  <c r="AD312" i="55" s="1"/>
  <c r="N312" i="55"/>
  <c r="F936" i="55"/>
  <c r="N936" i="55"/>
  <c r="H936" i="55"/>
  <c r="J936" i="55"/>
  <c r="R936" i="55"/>
  <c r="T936" i="55"/>
  <c r="X936" i="55"/>
  <c r="P936" i="55"/>
  <c r="L936" i="55"/>
  <c r="V936" i="55"/>
  <c r="I3906" i="27"/>
  <c r="K3906" i="27" s="1"/>
  <c r="K2953" i="27"/>
  <c r="AB1370" i="1"/>
  <c r="AD1353" i="1"/>
  <c r="AD1363" i="1" s="1"/>
  <c r="C316" i="55" s="1"/>
  <c r="K337" i="1"/>
  <c r="V337" i="1"/>
  <c r="V381" i="1"/>
  <c r="K381" i="1"/>
  <c r="K865" i="1"/>
  <c r="P858" i="1"/>
  <c r="R858" i="1" s="1"/>
  <c r="I3305" i="1"/>
  <c r="K3305" i="1" s="1"/>
  <c r="I3926" i="1"/>
  <c r="V865" i="1"/>
  <c r="X865" i="1" s="1"/>
  <c r="V395" i="1"/>
  <c r="K395" i="1"/>
  <c r="P2008" i="1"/>
  <c r="R2008" i="1" s="1"/>
  <c r="R2018" i="1" s="1"/>
  <c r="C871" i="55" s="1"/>
  <c r="Z871" i="55" s="1"/>
  <c r="AD871" i="55" s="1"/>
  <c r="K2007" i="1"/>
  <c r="K2015" i="1" s="1"/>
  <c r="C389" i="55" s="1"/>
  <c r="AB478" i="1"/>
  <c r="AD478" i="1" s="1"/>
  <c r="X478" i="1"/>
  <c r="K1945" i="1"/>
  <c r="K1948" i="1" s="1"/>
  <c r="C379" i="55" s="1"/>
  <c r="I3566" i="1"/>
  <c r="N271" i="55"/>
  <c r="Z271" i="55"/>
  <c r="AD271" i="55" s="1"/>
  <c r="R271" i="55"/>
  <c r="L271" i="55"/>
  <c r="H271" i="55"/>
  <c r="T271" i="55"/>
  <c r="F271" i="55"/>
  <c r="P271" i="55"/>
  <c r="V271" i="55"/>
  <c r="X271" i="55"/>
  <c r="J271" i="55"/>
  <c r="X13" i="55"/>
  <c r="J13" i="55"/>
  <c r="Z13" i="55"/>
  <c r="AD13" i="55" s="1"/>
  <c r="N13" i="55"/>
  <c r="T13" i="55"/>
  <c r="P13" i="55"/>
  <c r="V13" i="55"/>
  <c r="L13" i="55"/>
  <c r="H13" i="55"/>
  <c r="F13" i="55"/>
  <c r="R13" i="55"/>
  <c r="F416" i="64"/>
  <c r="F420" i="64" s="1"/>
  <c r="D541" i="64"/>
  <c r="AD1375" i="1"/>
  <c r="AB1392" i="1"/>
  <c r="AD1392" i="1" s="1"/>
  <c r="P2981" i="1"/>
  <c r="R2981" i="1" s="1"/>
  <c r="R2986" i="1" s="1"/>
  <c r="R2988" i="1" s="1"/>
  <c r="C1451" i="55" s="1"/>
  <c r="Z1451" i="55" s="1"/>
  <c r="AD1451" i="55" s="1"/>
  <c r="K2974" i="1"/>
  <c r="K2979" i="1" s="1"/>
  <c r="K2981" i="1" s="1"/>
  <c r="C616" i="55" s="1"/>
  <c r="I3059" i="1"/>
  <c r="L90" i="11"/>
  <c r="L91" i="11" s="1"/>
  <c r="K90" i="11"/>
  <c r="M89" i="11"/>
  <c r="H907" i="55"/>
  <c r="I878" i="1"/>
  <c r="C672" i="55"/>
  <c r="D10" i="72" s="1"/>
  <c r="F10" i="72" s="1"/>
  <c r="C359" i="55"/>
  <c r="I3921" i="1"/>
  <c r="P2094" i="1"/>
  <c r="AU135" i="1"/>
  <c r="AV135" i="1" s="1"/>
  <c r="T595" i="55"/>
  <c r="P595" i="55"/>
  <c r="L595" i="55"/>
  <c r="N595" i="55"/>
  <c r="R595" i="55"/>
  <c r="J595" i="55"/>
  <c r="Z595" i="55"/>
  <c r="AD595" i="55" s="1"/>
  <c r="X595" i="55"/>
  <c r="C599" i="55"/>
  <c r="H595" i="55"/>
  <c r="F595" i="55"/>
  <c r="V595" i="55"/>
  <c r="C600" i="55"/>
  <c r="I129" i="11"/>
  <c r="K109" i="11"/>
  <c r="K113" i="11" s="1"/>
  <c r="I227" i="11"/>
  <c r="X119" i="1"/>
  <c r="C568" i="55"/>
  <c r="I816" i="27"/>
  <c r="K816" i="27" s="1"/>
  <c r="I834" i="27"/>
  <c r="K834" i="27" s="1"/>
  <c r="I851" i="27"/>
  <c r="K851" i="27" s="1"/>
  <c r="T890" i="55"/>
  <c r="X890" i="55"/>
  <c r="H890" i="55"/>
  <c r="P890" i="55"/>
  <c r="F890" i="55"/>
  <c r="N890" i="55"/>
  <c r="R890" i="55"/>
  <c r="L890" i="55"/>
  <c r="V890" i="55"/>
  <c r="J890" i="55"/>
  <c r="C1471" i="55"/>
  <c r="L402" i="11"/>
  <c r="K403" i="11"/>
  <c r="I2671" i="27"/>
  <c r="K2671" i="27" s="1"/>
  <c r="K2674" i="27" s="1"/>
  <c r="K2676" i="27" s="1"/>
  <c r="K2269" i="27"/>
  <c r="J1460" i="55"/>
  <c r="P1460" i="55"/>
  <c r="L1460" i="55"/>
  <c r="R1460" i="55"/>
  <c r="X1460" i="55"/>
  <c r="H1460" i="55"/>
  <c r="T1460" i="55"/>
  <c r="N1460" i="55"/>
  <c r="F1460" i="55"/>
  <c r="V1460" i="55"/>
  <c r="H719" i="55"/>
  <c r="X719" i="55"/>
  <c r="P719" i="55"/>
  <c r="R719" i="55"/>
  <c r="Z719" i="55"/>
  <c r="AD719" i="55" s="1"/>
  <c r="N719" i="55"/>
  <c r="F719" i="55"/>
  <c r="J719" i="55"/>
  <c r="V719" i="55"/>
  <c r="L719" i="55"/>
  <c r="T719" i="55"/>
  <c r="K2414" i="27"/>
  <c r="K2416" i="27" s="1"/>
  <c r="I2422" i="27" s="1"/>
  <c r="K2422" i="27" s="1"/>
  <c r="K2433" i="27" s="1"/>
  <c r="K2435" i="27" s="1"/>
  <c r="K2928" i="1"/>
  <c r="I2947" i="1"/>
  <c r="L392" i="55"/>
  <c r="F392" i="55"/>
  <c r="X392" i="55"/>
  <c r="V392" i="55"/>
  <c r="R392" i="55"/>
  <c r="H392" i="55"/>
  <c r="Z392" i="55"/>
  <c r="AD392" i="55" s="1"/>
  <c r="T392" i="55"/>
  <c r="J392" i="55"/>
  <c r="N392" i="55"/>
  <c r="P392" i="55"/>
  <c r="K3194" i="27"/>
  <c r="K3195" i="27" s="1"/>
  <c r="L3195" i="27" s="1"/>
  <c r="K3209" i="27"/>
  <c r="K3210" i="27" s="1"/>
  <c r="L3210" i="27" s="1"/>
  <c r="K3220" i="27"/>
  <c r="K3221" i="27" s="1"/>
  <c r="R1428" i="1"/>
  <c r="R1438" i="1" s="1"/>
  <c r="C318" i="55" s="1"/>
  <c r="P1444" i="1"/>
  <c r="F683" i="64"/>
  <c r="F686" i="64" s="1"/>
  <c r="P1502" i="55"/>
  <c r="X1502" i="55"/>
  <c r="N1502" i="55"/>
  <c r="R1502" i="55"/>
  <c r="L1502" i="55"/>
  <c r="Z1502" i="55"/>
  <c r="AD1502" i="55" s="1"/>
  <c r="T1502" i="55"/>
  <c r="V1502" i="55"/>
  <c r="J1502" i="55"/>
  <c r="F1502" i="55"/>
  <c r="H1502" i="55"/>
  <c r="K1222" i="1"/>
  <c r="P1217" i="1"/>
  <c r="K2134" i="1"/>
  <c r="V313" i="1"/>
  <c r="K313" i="1"/>
  <c r="V883" i="1"/>
  <c r="K883" i="1"/>
  <c r="C675" i="55"/>
  <c r="C895" i="55"/>
  <c r="Z895" i="55" s="1"/>
  <c r="AD895" i="55" s="1"/>
  <c r="V1280" i="1"/>
  <c r="X1280" i="1" s="1"/>
  <c r="K1251" i="1"/>
  <c r="H377" i="55"/>
  <c r="T377" i="55"/>
  <c r="Z377" i="55"/>
  <c r="AD377" i="55" s="1"/>
  <c r="X377" i="55"/>
  <c r="J377" i="55"/>
  <c r="F377" i="55"/>
  <c r="P377" i="55"/>
  <c r="R377" i="55"/>
  <c r="N377" i="55"/>
  <c r="L377" i="55"/>
  <c r="V377" i="55"/>
  <c r="I708" i="1"/>
  <c r="K708" i="1" s="1"/>
  <c r="C277" i="55"/>
  <c r="C1492" i="55"/>
  <c r="L943" i="11"/>
  <c r="K3593" i="1"/>
  <c r="I3594" i="1" s="1"/>
  <c r="I689" i="1"/>
  <c r="K689" i="1" s="1"/>
  <c r="C272" i="55"/>
  <c r="K105" i="1"/>
  <c r="C27" i="55" s="1"/>
  <c r="C26" i="55"/>
  <c r="V3558" i="1"/>
  <c r="V3522" i="1"/>
  <c r="X3522" i="1" s="1"/>
  <c r="X3542" i="1"/>
  <c r="AU166" i="1"/>
  <c r="AV166" i="1" s="1"/>
  <c r="C594" i="55"/>
  <c r="I2386" i="1"/>
  <c r="F360" i="64"/>
  <c r="F361" i="64" s="1"/>
  <c r="F364" i="64" s="1"/>
  <c r="C569" i="55"/>
  <c r="X134" i="1"/>
  <c r="M2076" i="1"/>
  <c r="R2076" i="1" s="1"/>
  <c r="T1470" i="55"/>
  <c r="V1470" i="55"/>
  <c r="F1470" i="55"/>
  <c r="L1470" i="55"/>
  <c r="J1470" i="55"/>
  <c r="R1470" i="55"/>
  <c r="Z1470" i="55"/>
  <c r="AD1470" i="55" s="1"/>
  <c r="H1470" i="55"/>
  <c r="P1470" i="55"/>
  <c r="N1470" i="55"/>
  <c r="X1470" i="55"/>
  <c r="K2364" i="27"/>
  <c r="I2365" i="27" s="1"/>
  <c r="I2367" i="27" s="1"/>
  <c r="K2367" i="27" s="1"/>
  <c r="K2376" i="27" s="1"/>
  <c r="K2444" i="27"/>
  <c r="K2446" i="27" s="1"/>
  <c r="K2272" i="27"/>
  <c r="K2274" i="27" s="1"/>
  <c r="R404" i="27"/>
  <c r="R406" i="27" s="1"/>
  <c r="P413" i="27" s="1"/>
  <c r="R413" i="27" s="1"/>
  <c r="R415" i="27" s="1"/>
  <c r="R417" i="27" s="1"/>
  <c r="Z671" i="55"/>
  <c r="AD671" i="55" s="1"/>
  <c r="J671" i="55"/>
  <c r="P671" i="55"/>
  <c r="X671" i="55"/>
  <c r="V671" i="55"/>
  <c r="N671" i="55"/>
  <c r="H671" i="55"/>
  <c r="L671" i="55"/>
  <c r="F671" i="55"/>
  <c r="T671" i="55"/>
  <c r="R671" i="55"/>
  <c r="T1468" i="55"/>
  <c r="V1468" i="55"/>
  <c r="N1468" i="55"/>
  <c r="L1468" i="55"/>
  <c r="Z1468" i="55"/>
  <c r="AD1468" i="55" s="1"/>
  <c r="H1468" i="55"/>
  <c r="F1468" i="55"/>
  <c r="R1468" i="55"/>
  <c r="J1468" i="55"/>
  <c r="P1468" i="55"/>
  <c r="X1468" i="55"/>
  <c r="C19" i="55"/>
  <c r="K120" i="1"/>
  <c r="K3931" i="27"/>
  <c r="I3950" i="27"/>
  <c r="K3950" i="27" s="1"/>
  <c r="I584" i="27"/>
  <c r="K584" i="27"/>
  <c r="AR48" i="64"/>
  <c r="AR49" i="64" s="1"/>
  <c r="AR52" i="64" s="1"/>
  <c r="AR53" i="64" s="1"/>
  <c r="P1614" i="1"/>
  <c r="R1614" i="1" s="1"/>
  <c r="R1619" i="1" s="1"/>
  <c r="R1621" i="1" s="1"/>
  <c r="K1613" i="1"/>
  <c r="K1618" i="1" s="1"/>
  <c r="K1620" i="1" s="1"/>
  <c r="C360" i="55" s="1"/>
  <c r="C361" i="55"/>
  <c r="D21" i="72" s="1"/>
  <c r="F21" i="72" s="1"/>
  <c r="C673" i="55"/>
  <c r="P1861" i="1"/>
  <c r="K1845" i="1"/>
  <c r="K1852" i="1" s="1"/>
  <c r="K1854" i="1" s="1"/>
  <c r="I1888" i="1" s="1"/>
  <c r="D283" i="77" s="1"/>
  <c r="F283" i="77" s="1"/>
  <c r="F285" i="77" s="1"/>
  <c r="K2150" i="1"/>
  <c r="P2157" i="1"/>
  <c r="R2157" i="1" s="1"/>
  <c r="P2026" i="1"/>
  <c r="R2026" i="1" s="1"/>
  <c r="R2037" i="1" s="1"/>
  <c r="C872" i="55" s="1"/>
  <c r="Z872" i="55" s="1"/>
  <c r="AD872" i="55" s="1"/>
  <c r="K2026" i="1"/>
  <c r="K2034" i="1" s="1"/>
  <c r="C390" i="55" s="1"/>
  <c r="V357" i="1"/>
  <c r="K357" i="1"/>
  <c r="I612" i="1"/>
  <c r="K612" i="1"/>
  <c r="F535" i="77" s="1"/>
  <c r="AB1265" i="1"/>
  <c r="AD1265" i="1" s="1"/>
  <c r="I1286" i="1"/>
  <c r="K1286" i="1" s="1"/>
  <c r="K1272" i="1"/>
  <c r="Z710" i="55"/>
  <c r="AD710" i="55" s="1"/>
  <c r="P710" i="55"/>
  <c r="R710" i="55"/>
  <c r="J710" i="55"/>
  <c r="X710" i="55"/>
  <c r="H710" i="55"/>
  <c r="V710" i="55"/>
  <c r="N710" i="55"/>
  <c r="L710" i="55"/>
  <c r="T710" i="55"/>
  <c r="F710" i="55"/>
  <c r="T276" i="55"/>
  <c r="X276" i="55"/>
  <c r="P276" i="55"/>
  <c r="J276" i="55"/>
  <c r="F276" i="55"/>
  <c r="V276" i="55"/>
  <c r="N276" i="55"/>
  <c r="Z276" i="55"/>
  <c r="AD276" i="55" s="1"/>
  <c r="R276" i="55"/>
  <c r="H276" i="55"/>
  <c r="L276" i="55"/>
  <c r="K537" i="11"/>
  <c r="I532" i="11" s="1"/>
  <c r="K532" i="11" s="1"/>
  <c r="K535" i="11" s="1"/>
  <c r="L535" i="11" s="1"/>
  <c r="I571" i="11"/>
  <c r="D603" i="64"/>
  <c r="F603" i="64" s="1"/>
  <c r="F540" i="64"/>
  <c r="R1445" i="1"/>
  <c r="P1462" i="1"/>
  <c r="AE3558" i="1"/>
  <c r="AG3542" i="1"/>
  <c r="K731" i="27"/>
  <c r="K733" i="27" s="1"/>
  <c r="I740" i="27"/>
  <c r="K740" i="27" s="1"/>
  <c r="K755" i="27" s="1"/>
  <c r="K757" i="27" s="1"/>
  <c r="I2938" i="1"/>
  <c r="K2938" i="1" s="1"/>
  <c r="I2929" i="1"/>
  <c r="C596" i="55"/>
  <c r="X89" i="1"/>
  <c r="K708" i="11"/>
  <c r="C699" i="55" s="1"/>
  <c r="L709" i="11"/>
  <c r="K192" i="11"/>
  <c r="C1461" i="55" s="1"/>
  <c r="Z1461" i="55" s="1"/>
  <c r="AD1461" i="55" s="1"/>
  <c r="L192" i="11"/>
  <c r="K3427" i="27"/>
  <c r="K3428" i="27" s="1"/>
  <c r="K3417" i="27" s="1"/>
  <c r="L3417" i="27" s="1"/>
  <c r="R3075" i="27"/>
  <c r="K635" i="11"/>
  <c r="K637" i="11" s="1"/>
  <c r="L548" i="11"/>
  <c r="K3617" i="27"/>
  <c r="K3648" i="27"/>
  <c r="K3674" i="27"/>
  <c r="I3908" i="27"/>
  <c r="I2985" i="27"/>
  <c r="K2985" i="27" s="1"/>
  <c r="K2988" i="27" s="1"/>
  <c r="I2958" i="27"/>
  <c r="K2958" i="27" s="1"/>
  <c r="K2955" i="27"/>
  <c r="I3907" i="27"/>
  <c r="K3907" i="27" s="1"/>
  <c r="K2954" i="27"/>
  <c r="I3747" i="27"/>
  <c r="K3747" i="27" s="1"/>
  <c r="K3749" i="27" s="1"/>
  <c r="K3750" i="27" s="1"/>
  <c r="K3743" i="27" s="1"/>
  <c r="K3730" i="27"/>
  <c r="K3733" i="27" s="1"/>
  <c r="K3726" i="27" s="1"/>
  <c r="K3727" i="27" s="1"/>
  <c r="M3727" i="27" s="1"/>
  <c r="K625" i="11"/>
  <c r="K627" i="11" s="1"/>
  <c r="K2290" i="1" s="1"/>
  <c r="C453" i="55" s="1"/>
  <c r="L517" i="11"/>
  <c r="L2861" i="27"/>
  <c r="K2860" i="27"/>
  <c r="L2862" i="27"/>
  <c r="K2879" i="27"/>
  <c r="K3872" i="27"/>
  <c r="K3878" i="27" s="1"/>
  <c r="K3879" i="27" s="1"/>
  <c r="K3836" i="27"/>
  <c r="K3815" i="27"/>
  <c r="L3815" i="27" s="1"/>
  <c r="K3689" i="27"/>
  <c r="K3692" i="27" s="1"/>
  <c r="K3695" i="27" s="1"/>
  <c r="L3690" i="27"/>
  <c r="L3398" i="27"/>
  <c r="L3502" i="27"/>
  <c r="K3501" i="27"/>
  <c r="I3888" i="27"/>
  <c r="K3888" i="27" s="1"/>
  <c r="K3898" i="27" s="1"/>
  <c r="K3899" i="27" s="1"/>
  <c r="K3052" i="27"/>
  <c r="K3365" i="27" l="1"/>
  <c r="K3366" i="27" s="1"/>
  <c r="K3332" i="27"/>
  <c r="K3333" i="27" s="1"/>
  <c r="L3333" i="27" s="1"/>
  <c r="L3277" i="27"/>
  <c r="K2200" i="27"/>
  <c r="I225" i="1"/>
  <c r="C82" i="1"/>
  <c r="I1321" i="1" s="1"/>
  <c r="C166" i="1"/>
  <c r="C41" i="55" s="1"/>
  <c r="I3323" i="27"/>
  <c r="K3323" i="27" s="1"/>
  <c r="K3298" i="27"/>
  <c r="C81" i="1"/>
  <c r="C165" i="1"/>
  <c r="C40" i="55" s="1"/>
  <c r="I3322" i="27"/>
  <c r="K3322" i="27" s="1"/>
  <c r="K3324" i="27" s="1"/>
  <c r="K3318" i="27" s="1"/>
  <c r="K3319" i="27" s="1"/>
  <c r="K3297" i="27"/>
  <c r="K3299" i="27" s="1"/>
  <c r="K3291" i="27" s="1"/>
  <c r="K3293" i="27" s="1"/>
  <c r="K3294" i="27" s="1"/>
  <c r="K2204" i="27" s="1"/>
  <c r="Z34" i="1"/>
  <c r="AC34" i="1" s="1"/>
  <c r="C77" i="1" s="1"/>
  <c r="I444" i="1" s="1"/>
  <c r="K444" i="1" s="1"/>
  <c r="AC29" i="1"/>
  <c r="C91" i="1" s="1"/>
  <c r="K3268" i="1"/>
  <c r="L3234" i="1" s="1"/>
  <c r="D625" i="77"/>
  <c r="F625" i="77" s="1"/>
  <c r="K1084" i="11"/>
  <c r="F204" i="77" s="1"/>
  <c r="D204" i="77"/>
  <c r="K989" i="11"/>
  <c r="F175" i="77" s="1"/>
  <c r="D175" i="77"/>
  <c r="I335" i="1"/>
  <c r="I311" i="1"/>
  <c r="I410" i="1"/>
  <c r="K410" i="1" s="1"/>
  <c r="I379" i="1"/>
  <c r="K379" i="1" s="1"/>
  <c r="I355" i="1"/>
  <c r="K355" i="1" s="1"/>
  <c r="K2386" i="1"/>
  <c r="D655" i="77"/>
  <c r="F655" i="77" s="1"/>
  <c r="K1303" i="1"/>
  <c r="D492" i="77"/>
  <c r="F492" i="77" s="1"/>
  <c r="F499" i="77" s="1"/>
  <c r="F501" i="77" s="1"/>
  <c r="K3269" i="1"/>
  <c r="L3235" i="1" s="1"/>
  <c r="D626" i="77"/>
  <c r="F626" i="77" s="1"/>
  <c r="I3421" i="27"/>
  <c r="K3402" i="27"/>
  <c r="I3397" i="27" s="1"/>
  <c r="K3397" i="27" s="1"/>
  <c r="L3397" i="27" s="1"/>
  <c r="M3397" i="27" s="1"/>
  <c r="N3397" i="27" s="1"/>
  <c r="O3397" i="27" s="1"/>
  <c r="K2266" i="1"/>
  <c r="C421" i="55" s="1"/>
  <c r="F226" i="77"/>
  <c r="L146" i="11"/>
  <c r="C918" i="55"/>
  <c r="C692" i="55"/>
  <c r="AB1424" i="1"/>
  <c r="AD1424" i="1" s="1"/>
  <c r="AD1407" i="1"/>
  <c r="X1412" i="1"/>
  <c r="AB1410" i="1"/>
  <c r="P3550" i="1"/>
  <c r="R3550" i="1" s="1"/>
  <c r="V3546" i="1"/>
  <c r="K3546" i="1"/>
  <c r="AE3546" i="1"/>
  <c r="D698" i="25"/>
  <c r="F698" i="25" s="1"/>
  <c r="F662" i="25"/>
  <c r="K3998" i="1"/>
  <c r="K3999" i="1" s="1"/>
  <c r="R3448" i="1"/>
  <c r="I3528" i="1"/>
  <c r="AB1406" i="1"/>
  <c r="X1408" i="1"/>
  <c r="L717" i="55"/>
  <c r="V717" i="55"/>
  <c r="N717" i="55"/>
  <c r="R717" i="55"/>
  <c r="T717" i="55"/>
  <c r="H717" i="55"/>
  <c r="Z717" i="55"/>
  <c r="AD717" i="55" s="1"/>
  <c r="X717" i="55"/>
  <c r="P717" i="55"/>
  <c r="J717" i="55"/>
  <c r="F717" i="55"/>
  <c r="X1458" i="1"/>
  <c r="AB1456" i="1"/>
  <c r="AD1456" i="1" s="1"/>
  <c r="K4012" i="1"/>
  <c r="K4014" i="1" s="1"/>
  <c r="K4015" i="1" s="1"/>
  <c r="I41" i="25"/>
  <c r="I4027" i="1"/>
  <c r="T907" i="55"/>
  <c r="P907" i="55"/>
  <c r="F907" i="55"/>
  <c r="AB3620" i="1"/>
  <c r="AD3620" i="1" s="1"/>
  <c r="X3620" i="1"/>
  <c r="X1451" i="1"/>
  <c r="AB1449" i="1"/>
  <c r="AD1449" i="1" s="1"/>
  <c r="R1263" i="1"/>
  <c r="P1240" i="1"/>
  <c r="R1240" i="1" s="1"/>
  <c r="V1243" i="1"/>
  <c r="P2831" i="1"/>
  <c r="I2824" i="1"/>
  <c r="R1121" i="1"/>
  <c r="M857" i="11"/>
  <c r="L157" i="11"/>
  <c r="K2268" i="1"/>
  <c r="C423" i="55" s="1"/>
  <c r="K158" i="11"/>
  <c r="C694" i="55"/>
  <c r="V335" i="1"/>
  <c r="X335" i="1" s="1"/>
  <c r="V379" i="1"/>
  <c r="P79" i="1"/>
  <c r="R79" i="1" s="1"/>
  <c r="V311" i="1"/>
  <c r="X311" i="1" s="1"/>
  <c r="V355" i="1"/>
  <c r="X355" i="1" s="1"/>
  <c r="F44" i="32"/>
  <c r="H44" i="32" s="1"/>
  <c r="D107" i="32"/>
  <c r="F107" i="32" s="1"/>
  <c r="L859" i="11"/>
  <c r="AQ107" i="1"/>
  <c r="AS107" i="1" s="1"/>
  <c r="AU107" i="1" s="1"/>
  <c r="AV107" i="1" s="1"/>
  <c r="AQ87" i="1"/>
  <c r="AS87" i="1" s="1"/>
  <c r="AQ63" i="1"/>
  <c r="AS63" i="1" s="1"/>
  <c r="AQ132" i="1"/>
  <c r="AS132" i="1" s="1"/>
  <c r="AU132" i="1" s="1"/>
  <c r="AV132" i="1" s="1"/>
  <c r="AQ163" i="1"/>
  <c r="V764" i="1"/>
  <c r="X764" i="1" s="1"/>
  <c r="V732" i="1"/>
  <c r="X732" i="1" s="1"/>
  <c r="X678" i="1"/>
  <c r="D44" i="50"/>
  <c r="X3619" i="1"/>
  <c r="AB3619" i="1"/>
  <c r="AD3619" i="1" s="1"/>
  <c r="AE335" i="1"/>
  <c r="AG335" i="1" s="1"/>
  <c r="AE388" i="1"/>
  <c r="AE364" i="1"/>
  <c r="AG364" i="1" s="1"/>
  <c r="AE311" i="1"/>
  <c r="AG311" i="1" s="1"/>
  <c r="V1460" i="1"/>
  <c r="R1499" i="1"/>
  <c r="R1498" i="1"/>
  <c r="V1459" i="1"/>
  <c r="S33" i="11"/>
  <c r="R32" i="11"/>
  <c r="F103" i="25"/>
  <c r="T50" i="55"/>
  <c r="H50" i="55"/>
  <c r="R65" i="11"/>
  <c r="S67" i="11"/>
  <c r="T65" i="11"/>
  <c r="T64" i="11" s="1"/>
  <c r="J50" i="55"/>
  <c r="L50" i="55"/>
  <c r="K3187" i="1"/>
  <c r="K3188" i="1" s="1"/>
  <c r="C1507" i="55" s="1"/>
  <c r="X1507" i="55" s="1"/>
  <c r="AD1409" i="1"/>
  <c r="AB1426" i="1"/>
  <c r="AD1426" i="1" s="1"/>
  <c r="D621" i="25"/>
  <c r="F586" i="25"/>
  <c r="I1698" i="27"/>
  <c r="K1698" i="27" s="1"/>
  <c r="K1706" i="27" s="1"/>
  <c r="K91" i="27"/>
  <c r="D86" i="25"/>
  <c r="F85" i="25"/>
  <c r="AJ1203" i="1"/>
  <c r="AC1204" i="1"/>
  <c r="K4020" i="1"/>
  <c r="I4021" i="1"/>
  <c r="K4021" i="1" s="1"/>
  <c r="AQ111" i="1"/>
  <c r="AS91" i="1"/>
  <c r="L3018" i="27"/>
  <c r="L3012" i="27"/>
  <c r="K3011" i="27"/>
  <c r="K3018" i="27"/>
  <c r="K3022" i="27" s="1"/>
  <c r="V3588" i="1"/>
  <c r="X3573" i="1"/>
  <c r="W563" i="1"/>
  <c r="AC563" i="1" s="1"/>
  <c r="AJ563" i="1" s="1"/>
  <c r="J562" i="1"/>
  <c r="P1496" i="1"/>
  <c r="V1426" i="1"/>
  <c r="X1426" i="1" s="1"/>
  <c r="R1465" i="1"/>
  <c r="K3073" i="27"/>
  <c r="I3099" i="27"/>
  <c r="I3932" i="27"/>
  <c r="K3932" i="27" s="1"/>
  <c r="K1077" i="11"/>
  <c r="C1497" i="55" s="1"/>
  <c r="L1078" i="11"/>
  <c r="M1077" i="11"/>
  <c r="C567" i="55"/>
  <c r="J567" i="55" s="1"/>
  <c r="Z50" i="55"/>
  <c r="AD50" i="55" s="1"/>
  <c r="F50" i="55"/>
  <c r="K616" i="11"/>
  <c r="I656" i="11"/>
  <c r="K656" i="11" s="1"/>
  <c r="AD1402" i="1"/>
  <c r="AB1419" i="1"/>
  <c r="AD1419" i="1" s="1"/>
  <c r="P2890" i="27"/>
  <c r="R2890" i="27" s="1"/>
  <c r="R2895" i="27" s="1"/>
  <c r="R2857" i="27"/>
  <c r="R2862" i="27" s="1"/>
  <c r="J664" i="1"/>
  <c r="W488" i="1"/>
  <c r="AC488" i="1" s="1"/>
  <c r="K1651" i="1"/>
  <c r="K1653" i="1" s="1"/>
  <c r="C363" i="55" s="1"/>
  <c r="P363" i="55" s="1"/>
  <c r="V50" i="55"/>
  <c r="N50" i="55"/>
  <c r="I2940" i="27"/>
  <c r="K2916" i="27"/>
  <c r="K2920" i="27" s="1"/>
  <c r="I3039" i="27"/>
  <c r="K3039" i="27" s="1"/>
  <c r="K3043" i="27" s="1"/>
  <c r="L2977" i="27"/>
  <c r="K2189" i="27"/>
  <c r="C886" i="55"/>
  <c r="I3978" i="1"/>
  <c r="K3978" i="1" s="1"/>
  <c r="K3961" i="1"/>
  <c r="P1495" i="1"/>
  <c r="R1464" i="1"/>
  <c r="V1425" i="1"/>
  <c r="X1425" i="1" s="1"/>
  <c r="I2691" i="27"/>
  <c r="K2691" i="27" s="1"/>
  <c r="K2696" i="27" s="1"/>
  <c r="K2613" i="27"/>
  <c r="K2620" i="27" s="1"/>
  <c r="V3604" i="1"/>
  <c r="X3604" i="1" s="1"/>
  <c r="X3587" i="1"/>
  <c r="F622" i="25"/>
  <c r="D658" i="25"/>
  <c r="W539" i="1"/>
  <c r="AC539" i="1" s="1"/>
  <c r="AJ539" i="1" s="1"/>
  <c r="J540" i="1"/>
  <c r="I1153" i="11"/>
  <c r="K1153" i="11" s="1"/>
  <c r="I1174" i="11"/>
  <c r="K1141" i="11"/>
  <c r="R50" i="55"/>
  <c r="X50" i="55"/>
  <c r="K213" i="11"/>
  <c r="C1462" i="55" s="1"/>
  <c r="Z1462" i="55" s="1"/>
  <c r="AD1462" i="55" s="1"/>
  <c r="L213" i="11"/>
  <c r="I1636" i="27"/>
  <c r="K1636" i="27" s="1"/>
  <c r="K1642" i="27" s="1"/>
  <c r="K1644" i="27" s="1"/>
  <c r="P604" i="27"/>
  <c r="R604" i="27" s="1"/>
  <c r="I209" i="27"/>
  <c r="K209" i="27" s="1"/>
  <c r="K216" i="27" s="1"/>
  <c r="K218" i="27" s="1"/>
  <c r="I269" i="27"/>
  <c r="K269" i="27" s="1"/>
  <c r="K277" i="27" s="1"/>
  <c r="K279" i="27" s="1"/>
  <c r="P65" i="27"/>
  <c r="R65" i="27" s="1"/>
  <c r="R72" i="27" s="1"/>
  <c r="R74" i="27" s="1"/>
  <c r="P631" i="27" s="1"/>
  <c r="R631" i="27" s="1"/>
  <c r="R642" i="27" s="1"/>
  <c r="I771" i="27"/>
  <c r="K771" i="27" s="1"/>
  <c r="K779" i="27" s="1"/>
  <c r="K781" i="27" s="1"/>
  <c r="V842" i="55"/>
  <c r="X842" i="55"/>
  <c r="P842" i="55"/>
  <c r="L842" i="55"/>
  <c r="R842" i="55"/>
  <c r="J842" i="55"/>
  <c r="F842" i="55"/>
  <c r="Z842" i="55"/>
  <c r="AD842" i="55" s="1"/>
  <c r="N842" i="55"/>
  <c r="H842" i="55"/>
  <c r="T842" i="55"/>
  <c r="K615" i="11"/>
  <c r="I655" i="11"/>
  <c r="K655" i="11" s="1"/>
  <c r="K657" i="11" s="1"/>
  <c r="K658" i="11" s="1"/>
  <c r="K648" i="11" s="1"/>
  <c r="C838" i="55"/>
  <c r="K2583" i="1"/>
  <c r="J454" i="55"/>
  <c r="X454" i="55"/>
  <c r="L454" i="55"/>
  <c r="R454" i="55"/>
  <c r="Z454" i="55"/>
  <c r="AD454" i="55" s="1"/>
  <c r="V454" i="55"/>
  <c r="P454" i="55"/>
  <c r="F454" i="55"/>
  <c r="N454" i="55"/>
  <c r="T454" i="55"/>
  <c r="H454" i="55"/>
  <c r="N844" i="55"/>
  <c r="Z844" i="55"/>
  <c r="AD844" i="55" s="1"/>
  <c r="F844" i="55"/>
  <c r="V844" i="55"/>
  <c r="P844" i="55"/>
  <c r="R844" i="55"/>
  <c r="J844" i="55"/>
  <c r="H844" i="55"/>
  <c r="X844" i="55"/>
  <c r="T844" i="55"/>
  <c r="L844" i="55"/>
  <c r="Z1420" i="55"/>
  <c r="AD1420" i="55" s="1"/>
  <c r="R1420" i="55"/>
  <c r="H1420" i="55"/>
  <c r="P1420" i="55"/>
  <c r="N1420" i="55"/>
  <c r="L1420" i="55"/>
  <c r="C845" i="55"/>
  <c r="V1420" i="55"/>
  <c r="F1420" i="55"/>
  <c r="T1420" i="55"/>
  <c r="X1420" i="55"/>
  <c r="J1420" i="55"/>
  <c r="H3853" i="1"/>
  <c r="K2608" i="1"/>
  <c r="K2612" i="1" s="1"/>
  <c r="K2615" i="1" s="1"/>
  <c r="M2615" i="1" s="1"/>
  <c r="F837" i="55"/>
  <c r="L837" i="55"/>
  <c r="T837" i="55"/>
  <c r="X837" i="55"/>
  <c r="J837" i="55"/>
  <c r="R837" i="55"/>
  <c r="Z837" i="55"/>
  <c r="AD837" i="55" s="1"/>
  <c r="N837" i="55"/>
  <c r="V837" i="55"/>
  <c r="H837" i="55"/>
  <c r="P837" i="55"/>
  <c r="L29" i="11"/>
  <c r="K29" i="11"/>
  <c r="K48" i="11"/>
  <c r="X702" i="55"/>
  <c r="Z702" i="55"/>
  <c r="AD702" i="55" s="1"/>
  <c r="R702" i="55"/>
  <c r="H702" i="55"/>
  <c r="T702" i="55"/>
  <c r="L702" i="55"/>
  <c r="V702" i="55"/>
  <c r="J702" i="55"/>
  <c r="F702" i="55"/>
  <c r="P702" i="55"/>
  <c r="N702" i="55"/>
  <c r="R787" i="11"/>
  <c r="R789" i="11" s="1"/>
  <c r="P805" i="11" s="1"/>
  <c r="P787" i="11"/>
  <c r="AD1368" i="1"/>
  <c r="AB1385" i="1"/>
  <c r="AD1385" i="1" s="1"/>
  <c r="Z1421" i="55"/>
  <c r="AD1421" i="55" s="1"/>
  <c r="F1421" i="55"/>
  <c r="N1421" i="55"/>
  <c r="X1421" i="55"/>
  <c r="R1421" i="55"/>
  <c r="H1421" i="55"/>
  <c r="J1421" i="55"/>
  <c r="P1421" i="55"/>
  <c r="V1421" i="55"/>
  <c r="C846" i="55"/>
  <c r="T1421" i="55"/>
  <c r="L1421" i="55"/>
  <c r="X3164" i="1"/>
  <c r="D553" i="25"/>
  <c r="S815" i="11"/>
  <c r="C929" i="55"/>
  <c r="C436" i="55"/>
  <c r="K2281" i="1"/>
  <c r="J349" i="55"/>
  <c r="H349" i="55"/>
  <c r="F349" i="55"/>
  <c r="T349" i="55"/>
  <c r="N349" i="55"/>
  <c r="L349" i="55"/>
  <c r="Z349" i="55"/>
  <c r="AD349" i="55" s="1"/>
  <c r="V349" i="55"/>
  <c r="R349" i="55"/>
  <c r="P349" i="55"/>
  <c r="X349" i="55"/>
  <c r="V907" i="55"/>
  <c r="R955" i="1"/>
  <c r="R957" i="1" s="1"/>
  <c r="R1057" i="1"/>
  <c r="R1059" i="1" s="1"/>
  <c r="N907" i="55"/>
  <c r="R907" i="55"/>
  <c r="L907" i="55"/>
  <c r="Z453" i="55"/>
  <c r="AD453" i="55" s="1"/>
  <c r="J453" i="55"/>
  <c r="H453" i="55"/>
  <c r="R453" i="55"/>
  <c r="F453" i="55"/>
  <c r="T453" i="55"/>
  <c r="V453" i="55"/>
  <c r="N453" i="55"/>
  <c r="P453" i="55"/>
  <c r="L453" i="55"/>
  <c r="X453" i="55"/>
  <c r="X907" i="55"/>
  <c r="J907" i="55"/>
  <c r="F120" i="25"/>
  <c r="D147" i="25"/>
  <c r="AB1411" i="1"/>
  <c r="X1413" i="1"/>
  <c r="R1477" i="1"/>
  <c r="V1438" i="1"/>
  <c r="P1484" i="1"/>
  <c r="R1500" i="1"/>
  <c r="V1461" i="1"/>
  <c r="C690" i="55"/>
  <c r="X690" i="55" s="1"/>
  <c r="K2264" i="1"/>
  <c r="C419" i="55" s="1"/>
  <c r="P2669" i="1"/>
  <c r="K2662" i="1"/>
  <c r="I3100" i="1"/>
  <c r="K2813" i="1"/>
  <c r="AE2786" i="1"/>
  <c r="AG2786" i="1" s="1"/>
  <c r="I2863" i="1"/>
  <c r="K2863" i="1" s="1"/>
  <c r="P2820" i="1"/>
  <c r="I2634" i="1"/>
  <c r="I3147" i="1"/>
  <c r="C89" i="1"/>
  <c r="P3189" i="1"/>
  <c r="I2814" i="1"/>
  <c r="I3319" i="1"/>
  <c r="I2663" i="1"/>
  <c r="I1015" i="1"/>
  <c r="K1015" i="1" s="1"/>
  <c r="I3387" i="1"/>
  <c r="I3477" i="1" s="1"/>
  <c r="K3477" i="1" s="1"/>
  <c r="I985" i="1"/>
  <c r="K985" i="1" s="1"/>
  <c r="I1053" i="1"/>
  <c r="P210" i="1"/>
  <c r="R210" i="1" s="1"/>
  <c r="I921" i="1"/>
  <c r="K921" i="1" s="1"/>
  <c r="K923" i="1" s="1"/>
  <c r="C290" i="55" s="1"/>
  <c r="I950" i="1"/>
  <c r="I1127" i="1"/>
  <c r="K1127" i="1" s="1"/>
  <c r="I2815" i="1"/>
  <c r="C90" i="1"/>
  <c r="P3259" i="1"/>
  <c r="R3259" i="1" s="1"/>
  <c r="I3282" i="1"/>
  <c r="K3146" i="1"/>
  <c r="P3153" i="1"/>
  <c r="R3153" i="1" s="1"/>
  <c r="M2256" i="1"/>
  <c r="L2221" i="1"/>
  <c r="K2255" i="1"/>
  <c r="K2288" i="1" s="1"/>
  <c r="C447" i="55" s="1"/>
  <c r="R3188" i="1"/>
  <c r="P3257" i="1"/>
  <c r="R3257" i="1" s="1"/>
  <c r="P3221" i="1"/>
  <c r="P3291" i="1"/>
  <c r="V2601" i="1"/>
  <c r="K2633" i="1"/>
  <c r="P2640" i="1"/>
  <c r="I3420" i="1"/>
  <c r="K3420" i="1" s="1"/>
  <c r="AQ137" i="1"/>
  <c r="AS112" i="1"/>
  <c r="AU112" i="1" s="1"/>
  <c r="AV112" i="1" s="1"/>
  <c r="K3211" i="1"/>
  <c r="I3226" i="1"/>
  <c r="K3226" i="1" s="1"/>
  <c r="V1508" i="55"/>
  <c r="Z1508" i="55"/>
  <c r="AD1508" i="55" s="1"/>
  <c r="R1508" i="55"/>
  <c r="F1508" i="55"/>
  <c r="X1508" i="55"/>
  <c r="T1508" i="55"/>
  <c r="N1508" i="55"/>
  <c r="P1508" i="55"/>
  <c r="H1508" i="55"/>
  <c r="J1508" i="55"/>
  <c r="L1508" i="55"/>
  <c r="R1266" i="1"/>
  <c r="P1382" i="1"/>
  <c r="R1382" i="1" s="1"/>
  <c r="P1243" i="1"/>
  <c r="R1243" i="1" s="1"/>
  <c r="V1246" i="1"/>
  <c r="X1301" i="1"/>
  <c r="V1321" i="1"/>
  <c r="X1321" i="1" s="1"/>
  <c r="AD1247" i="1"/>
  <c r="AB1219" i="1"/>
  <c r="AD1219" i="1" s="1"/>
  <c r="K3242" i="1"/>
  <c r="I3267" i="1"/>
  <c r="P1509" i="55"/>
  <c r="F1509" i="55"/>
  <c r="T1509" i="55"/>
  <c r="V1509" i="55"/>
  <c r="Z1509" i="55"/>
  <c r="AD1509" i="55" s="1"/>
  <c r="N1509" i="55"/>
  <c r="X1509" i="55"/>
  <c r="R1509" i="55"/>
  <c r="L1509" i="55"/>
  <c r="J1509" i="55"/>
  <c r="H1509" i="55"/>
  <c r="H725" i="55"/>
  <c r="T725" i="55"/>
  <c r="J725" i="55"/>
  <c r="N725" i="55"/>
  <c r="F725" i="55"/>
  <c r="R725" i="55"/>
  <c r="V725" i="55"/>
  <c r="Z725" i="55"/>
  <c r="AD725" i="55" s="1"/>
  <c r="L725" i="55"/>
  <c r="P725" i="55"/>
  <c r="X725" i="55"/>
  <c r="P1242" i="1"/>
  <c r="R1242" i="1" s="1"/>
  <c r="V1245" i="1"/>
  <c r="R1265" i="1"/>
  <c r="P1381" i="1"/>
  <c r="R1381" i="1" s="1"/>
  <c r="X921" i="55"/>
  <c r="V921" i="55"/>
  <c r="P921" i="55"/>
  <c r="Z921" i="55"/>
  <c r="AD921" i="55" s="1"/>
  <c r="J921" i="55"/>
  <c r="T921" i="55"/>
  <c r="H921" i="55"/>
  <c r="R921" i="55"/>
  <c r="N921" i="55"/>
  <c r="F921" i="55"/>
  <c r="L921" i="55"/>
  <c r="X1240" i="1"/>
  <c r="AB1245" i="1"/>
  <c r="AB1252" i="1"/>
  <c r="X1247" i="1"/>
  <c r="AB1246" i="1"/>
  <c r="X1241" i="1"/>
  <c r="F122" i="25"/>
  <c r="D149" i="25"/>
  <c r="X3586" i="1"/>
  <c r="V3603" i="1"/>
  <c r="X3689" i="1"/>
  <c r="X3695" i="1" s="1"/>
  <c r="X3696" i="1" s="1"/>
  <c r="C922" i="55" s="1"/>
  <c r="R42" i="55"/>
  <c r="Z42" i="55"/>
  <c r="AD42" i="55" s="1"/>
  <c r="H42" i="55"/>
  <c r="N42" i="55"/>
  <c r="P42" i="55"/>
  <c r="J42" i="55"/>
  <c r="X42" i="55"/>
  <c r="V42" i="55"/>
  <c r="F42" i="55"/>
  <c r="T42" i="55"/>
  <c r="L42" i="55"/>
  <c r="V706" i="1"/>
  <c r="I255" i="1"/>
  <c r="K255" i="1" s="1"/>
  <c r="K259" i="1" s="1"/>
  <c r="K261" i="1" s="1"/>
  <c r="C51" i="55" s="1"/>
  <c r="C79" i="1"/>
  <c r="I36" i="1"/>
  <c r="D36" i="77" s="1"/>
  <c r="F36" i="77" s="1"/>
  <c r="F40" i="77" s="1"/>
  <c r="C78" i="1"/>
  <c r="I3504" i="1"/>
  <c r="R1142" i="1"/>
  <c r="P1173" i="1"/>
  <c r="R1173" i="1" s="1"/>
  <c r="X771" i="1"/>
  <c r="X801" i="1"/>
  <c r="V816" i="1"/>
  <c r="X816" i="1" s="1"/>
  <c r="Z15" i="1"/>
  <c r="AC14" i="1"/>
  <c r="I2897" i="1"/>
  <c r="K2897" i="1" s="1"/>
  <c r="K503" i="1"/>
  <c r="K1310" i="1"/>
  <c r="K1312" i="1" s="1"/>
  <c r="C336" i="55" s="1"/>
  <c r="D170" i="25"/>
  <c r="F170" i="25" s="1"/>
  <c r="F148" i="25"/>
  <c r="V3621" i="1"/>
  <c r="AG3558" i="1"/>
  <c r="P1892" i="1"/>
  <c r="R1861" i="1"/>
  <c r="R1868" i="1" s="1"/>
  <c r="R1870" i="1" s="1"/>
  <c r="P1879" i="1" s="1"/>
  <c r="R1879" i="1" s="1"/>
  <c r="R1881" i="1" s="1"/>
  <c r="F569" i="55"/>
  <c r="X569" i="55"/>
  <c r="P569" i="55"/>
  <c r="L569" i="55"/>
  <c r="H569" i="55"/>
  <c r="V569" i="55"/>
  <c r="Z569" i="55"/>
  <c r="AD569" i="55" s="1"/>
  <c r="J569" i="55"/>
  <c r="T569" i="55"/>
  <c r="N569" i="55"/>
  <c r="R569" i="55"/>
  <c r="X3558" i="1"/>
  <c r="V3574" i="1"/>
  <c r="H895" i="55"/>
  <c r="J895" i="55"/>
  <c r="F895" i="55"/>
  <c r="N895" i="55"/>
  <c r="P895" i="55"/>
  <c r="T895" i="55"/>
  <c r="V895" i="55"/>
  <c r="R895" i="55"/>
  <c r="X895" i="55"/>
  <c r="L895" i="55"/>
  <c r="P1259" i="1"/>
  <c r="R1217" i="1"/>
  <c r="T1217" i="1" s="1"/>
  <c r="P1461" i="1"/>
  <c r="R1444" i="1"/>
  <c r="R1454" i="1" s="1"/>
  <c r="R1455" i="1" s="1"/>
  <c r="C771" i="55" s="1"/>
  <c r="Z600" i="55"/>
  <c r="AD600" i="55" s="1"/>
  <c r="J600" i="55"/>
  <c r="X600" i="55"/>
  <c r="N600" i="55"/>
  <c r="R600" i="55"/>
  <c r="V600" i="55"/>
  <c r="P600" i="55"/>
  <c r="F600" i="55"/>
  <c r="L600" i="55"/>
  <c r="H600" i="55"/>
  <c r="T600" i="55"/>
  <c r="X599" i="55"/>
  <c r="L599" i="55"/>
  <c r="N599" i="55"/>
  <c r="P599" i="55"/>
  <c r="J599" i="55"/>
  <c r="F599" i="55"/>
  <c r="T599" i="55"/>
  <c r="H599" i="55"/>
  <c r="Z599" i="55"/>
  <c r="AD599" i="55" s="1"/>
  <c r="R599" i="55"/>
  <c r="V599" i="55"/>
  <c r="R2094" i="1"/>
  <c r="P2100" i="1"/>
  <c r="V878" i="1"/>
  <c r="K878" i="1"/>
  <c r="I894" i="1"/>
  <c r="K894" i="1" s="1"/>
  <c r="I860" i="1"/>
  <c r="H616" i="55"/>
  <c r="Z616" i="55"/>
  <c r="AD616" i="55" s="1"/>
  <c r="L616" i="55"/>
  <c r="R616" i="55"/>
  <c r="F616" i="55"/>
  <c r="P616" i="55"/>
  <c r="V616" i="55"/>
  <c r="J616" i="55"/>
  <c r="X616" i="55"/>
  <c r="T616" i="55"/>
  <c r="N616" i="55"/>
  <c r="F541" i="64"/>
  <c r="F545" i="64" s="1"/>
  <c r="D604" i="64"/>
  <c r="F604" i="64" s="1"/>
  <c r="F608" i="64" s="1"/>
  <c r="J379" i="55"/>
  <c r="X379" i="55"/>
  <c r="R379" i="55"/>
  <c r="P379" i="55"/>
  <c r="V379" i="55"/>
  <c r="H379" i="55"/>
  <c r="N379" i="55"/>
  <c r="L379" i="55"/>
  <c r="Z379" i="55"/>
  <c r="AD379" i="55" s="1"/>
  <c r="F379" i="55"/>
  <c r="T379" i="55"/>
  <c r="F871" i="55"/>
  <c r="L871" i="55"/>
  <c r="V871" i="55"/>
  <c r="R871" i="55"/>
  <c r="X871" i="55"/>
  <c r="P871" i="55"/>
  <c r="N871" i="55"/>
  <c r="H871" i="55"/>
  <c r="J871" i="55"/>
  <c r="T871" i="55"/>
  <c r="AE337" i="1"/>
  <c r="AG337" i="1" s="1"/>
  <c r="X337" i="1"/>
  <c r="K2196" i="27"/>
  <c r="L3154" i="27"/>
  <c r="L1462" i="55"/>
  <c r="C654" i="55"/>
  <c r="X591" i="1"/>
  <c r="F896" i="55"/>
  <c r="N896" i="55"/>
  <c r="L896" i="55"/>
  <c r="H896" i="55"/>
  <c r="J896" i="55"/>
  <c r="V896" i="55"/>
  <c r="X896" i="55"/>
  <c r="P896" i="55"/>
  <c r="T896" i="55"/>
  <c r="R896" i="55"/>
  <c r="K2398" i="1"/>
  <c r="K2403" i="1" s="1"/>
  <c r="C385" i="55" s="1"/>
  <c r="I2410" i="1"/>
  <c r="V596" i="55"/>
  <c r="L596" i="55"/>
  <c r="F596" i="55"/>
  <c r="T596" i="55"/>
  <c r="X596" i="55"/>
  <c r="C598" i="55"/>
  <c r="J596" i="55"/>
  <c r="Z596" i="55"/>
  <c r="AD596" i="55" s="1"/>
  <c r="N596" i="55"/>
  <c r="P596" i="55"/>
  <c r="H596" i="55"/>
  <c r="R596" i="55"/>
  <c r="J872" i="55"/>
  <c r="P872" i="55"/>
  <c r="F872" i="55"/>
  <c r="N872" i="55"/>
  <c r="T872" i="55"/>
  <c r="V872" i="55"/>
  <c r="H872" i="55"/>
  <c r="X872" i="55"/>
  <c r="R872" i="55"/>
  <c r="L872" i="55"/>
  <c r="I1897" i="1"/>
  <c r="K1897" i="1" s="1"/>
  <c r="K1899" i="1" s="1"/>
  <c r="K1888" i="1"/>
  <c r="K1890" i="1" s="1"/>
  <c r="X361" i="55"/>
  <c r="Z361" i="55"/>
  <c r="AD361" i="55" s="1"/>
  <c r="H361" i="55"/>
  <c r="L361" i="55"/>
  <c r="V361" i="55"/>
  <c r="J361" i="55"/>
  <c r="N361" i="55"/>
  <c r="P361" i="55"/>
  <c r="F361" i="55"/>
  <c r="T361" i="55"/>
  <c r="R361" i="55"/>
  <c r="C278" i="55"/>
  <c r="I709" i="1"/>
  <c r="K709" i="1" s="1"/>
  <c r="X883" i="1"/>
  <c r="V899" i="1"/>
  <c r="X899" i="1" s="1"/>
  <c r="K2451" i="27"/>
  <c r="K2448" i="27"/>
  <c r="I1091" i="11"/>
  <c r="K129" i="11"/>
  <c r="K133" i="11" s="1"/>
  <c r="L672" i="55"/>
  <c r="Z672" i="55"/>
  <c r="AD672" i="55" s="1"/>
  <c r="J672" i="55"/>
  <c r="X672" i="55"/>
  <c r="H672" i="55"/>
  <c r="F672" i="55"/>
  <c r="P672" i="55"/>
  <c r="V672" i="55"/>
  <c r="T672" i="55"/>
  <c r="N672" i="55"/>
  <c r="R672" i="55"/>
  <c r="P3066" i="1"/>
  <c r="R3066" i="1" s="1"/>
  <c r="R3071" i="1" s="1"/>
  <c r="R3073" i="1" s="1"/>
  <c r="C1454" i="55" s="1"/>
  <c r="Z1454" i="55" s="1"/>
  <c r="AD1454" i="55" s="1"/>
  <c r="K3059" i="1"/>
  <c r="K3064" i="1" s="1"/>
  <c r="K3066" i="1" s="1"/>
  <c r="C1453" i="55" s="1"/>
  <c r="Z1453" i="55" s="1"/>
  <c r="AD1453" i="55" s="1"/>
  <c r="I3078" i="1"/>
  <c r="K3078" i="1" s="1"/>
  <c r="K3083" i="1" s="1"/>
  <c r="K3085" i="1" s="1"/>
  <c r="C1452" i="55" s="1"/>
  <c r="Z1452" i="55" s="1"/>
  <c r="AD1452" i="55" s="1"/>
  <c r="P3569" i="1"/>
  <c r="R3569" i="1" s="1"/>
  <c r="R3572" i="1" s="1"/>
  <c r="C677" i="55" s="1"/>
  <c r="K3566" i="1"/>
  <c r="K3569" i="1" s="1"/>
  <c r="X389" i="55"/>
  <c r="P389" i="55"/>
  <c r="H389" i="55"/>
  <c r="Z389" i="55"/>
  <c r="AD389" i="55" s="1"/>
  <c r="J389" i="55"/>
  <c r="T389" i="55"/>
  <c r="N389" i="55"/>
  <c r="L389" i="55"/>
  <c r="V389" i="55"/>
  <c r="R389" i="55"/>
  <c r="F389" i="55"/>
  <c r="V412" i="1"/>
  <c r="X412" i="1" s="1"/>
  <c r="AE390" i="1"/>
  <c r="X381" i="1"/>
  <c r="AB1387" i="1"/>
  <c r="AD1387" i="1" s="1"/>
  <c r="AD1370" i="1"/>
  <c r="Z728" i="55"/>
  <c r="AD728" i="55" s="1"/>
  <c r="J728" i="55"/>
  <c r="H728" i="55"/>
  <c r="P728" i="55"/>
  <c r="L728" i="55"/>
  <c r="V728" i="55"/>
  <c r="T728" i="55"/>
  <c r="R728" i="55"/>
  <c r="X728" i="55"/>
  <c r="F728" i="55"/>
  <c r="N728" i="55"/>
  <c r="K3446" i="27"/>
  <c r="K3448" i="27" s="1"/>
  <c r="K3449" i="27" s="1"/>
  <c r="K3439" i="27" s="1"/>
  <c r="I3486" i="27"/>
  <c r="K3486" i="27" s="1"/>
  <c r="K3488" i="27" s="1"/>
  <c r="K3489" i="27" s="1"/>
  <c r="K3479" i="27" s="1"/>
  <c r="AB1404" i="1"/>
  <c r="X1406" i="1"/>
  <c r="Z376" i="55"/>
  <c r="AD376" i="55" s="1"/>
  <c r="L376" i="55"/>
  <c r="F376" i="55"/>
  <c r="X376" i="55"/>
  <c r="V376" i="55"/>
  <c r="H376" i="55"/>
  <c r="R376" i="55"/>
  <c r="P376" i="55"/>
  <c r="T376" i="55"/>
  <c r="N376" i="55"/>
  <c r="J376" i="55"/>
  <c r="AB1190" i="1"/>
  <c r="R1334" i="1"/>
  <c r="V1300" i="1"/>
  <c r="AB553" i="1"/>
  <c r="AD553" i="1" s="1"/>
  <c r="AD529" i="1"/>
  <c r="AI529" i="1"/>
  <c r="V315" i="55"/>
  <c r="N315" i="55"/>
  <c r="P315" i="55"/>
  <c r="H315" i="55"/>
  <c r="Z315" i="55"/>
  <c r="AD315" i="55" s="1"/>
  <c r="J315" i="55"/>
  <c r="L315" i="55"/>
  <c r="X315" i="55"/>
  <c r="F315" i="55"/>
  <c r="T315" i="55"/>
  <c r="R315" i="55"/>
  <c r="R942" i="55"/>
  <c r="F942" i="55"/>
  <c r="P942" i="55"/>
  <c r="X942" i="55"/>
  <c r="L942" i="55"/>
  <c r="T942" i="55"/>
  <c r="J942" i="55"/>
  <c r="V942" i="55"/>
  <c r="N942" i="55"/>
  <c r="H942" i="55"/>
  <c r="H567" i="55"/>
  <c r="C660" i="55"/>
  <c r="I613" i="1"/>
  <c r="D536" i="77" s="1"/>
  <c r="C258" i="55"/>
  <c r="K613" i="1"/>
  <c r="F536" i="77" s="1"/>
  <c r="N390" i="55"/>
  <c r="F390" i="55"/>
  <c r="R390" i="55"/>
  <c r="J390" i="55"/>
  <c r="T390" i="55"/>
  <c r="X390" i="55"/>
  <c r="P390" i="55"/>
  <c r="L390" i="55"/>
  <c r="V390" i="55"/>
  <c r="H390" i="55"/>
  <c r="Z390" i="55"/>
  <c r="AD390" i="55" s="1"/>
  <c r="R673" i="55"/>
  <c r="L673" i="55"/>
  <c r="T673" i="55"/>
  <c r="P673" i="55"/>
  <c r="J673" i="55"/>
  <c r="X673" i="55"/>
  <c r="N673" i="55"/>
  <c r="F673" i="55"/>
  <c r="Z673" i="55"/>
  <c r="AD673" i="55" s="1"/>
  <c r="V673" i="55"/>
  <c r="H673" i="55"/>
  <c r="F360" i="55"/>
  <c r="P360" i="55"/>
  <c r="L360" i="55"/>
  <c r="T360" i="55"/>
  <c r="X360" i="55"/>
  <c r="H360" i="55"/>
  <c r="N360" i="55"/>
  <c r="Z360" i="55"/>
  <c r="AD360" i="55" s="1"/>
  <c r="J360" i="55"/>
  <c r="V360" i="55"/>
  <c r="R360" i="55"/>
  <c r="J19" i="55"/>
  <c r="F19" i="55"/>
  <c r="H19" i="55"/>
  <c r="X19" i="55"/>
  <c r="V19" i="55"/>
  <c r="R19" i="55"/>
  <c r="L19" i="55"/>
  <c r="P19" i="55"/>
  <c r="Z19" i="55"/>
  <c r="AD19" i="55" s="1"/>
  <c r="T19" i="55"/>
  <c r="N19" i="55"/>
  <c r="L594" i="55"/>
  <c r="P594" i="55"/>
  <c r="F594" i="55"/>
  <c r="J594" i="55"/>
  <c r="R594" i="55"/>
  <c r="T594" i="55"/>
  <c r="V594" i="55"/>
  <c r="N594" i="55"/>
  <c r="X594" i="55"/>
  <c r="Z594" i="55"/>
  <c r="AD594" i="55" s="1"/>
  <c r="H594" i="55"/>
  <c r="F27" i="55"/>
  <c r="P27" i="55"/>
  <c r="L27" i="55"/>
  <c r="Z27" i="55"/>
  <c r="AD27" i="55" s="1"/>
  <c r="T27" i="55"/>
  <c r="X27" i="55"/>
  <c r="N27" i="55"/>
  <c r="H27" i="55"/>
  <c r="V27" i="55"/>
  <c r="J27" i="55"/>
  <c r="R27" i="55"/>
  <c r="C273" i="55"/>
  <c r="I690" i="1"/>
  <c r="K690" i="1" s="1"/>
  <c r="C274" i="55" s="1"/>
  <c r="K3594" i="1"/>
  <c r="I3595" i="1" s="1"/>
  <c r="V277" i="55"/>
  <c r="H277" i="55"/>
  <c r="X277" i="55"/>
  <c r="J277" i="55"/>
  <c r="N277" i="55"/>
  <c r="P277" i="55"/>
  <c r="R277" i="55"/>
  <c r="Z277" i="55"/>
  <c r="AD277" i="55" s="1"/>
  <c r="T277" i="55"/>
  <c r="F277" i="55"/>
  <c r="L277" i="55"/>
  <c r="K2199" i="27"/>
  <c r="K3229" i="27"/>
  <c r="K3233" i="27" s="1"/>
  <c r="K2198" i="27" s="1"/>
  <c r="L3221" i="27"/>
  <c r="K114" i="11"/>
  <c r="L114" i="11"/>
  <c r="N359" i="55"/>
  <c r="V359" i="55"/>
  <c r="X359" i="55"/>
  <c r="F359" i="55"/>
  <c r="Z359" i="55"/>
  <c r="AD359" i="55" s="1"/>
  <c r="J359" i="55"/>
  <c r="H359" i="55"/>
  <c r="T359" i="55"/>
  <c r="P359" i="55"/>
  <c r="R359" i="55"/>
  <c r="L359" i="55"/>
  <c r="X395" i="1"/>
  <c r="V427" i="1"/>
  <c r="X427" i="1" s="1"/>
  <c r="K3926" i="1"/>
  <c r="I3944" i="1"/>
  <c r="P316" i="55"/>
  <c r="N316" i="55"/>
  <c r="H316" i="55"/>
  <c r="R316" i="55"/>
  <c r="Z316" i="55"/>
  <c r="AD316" i="55" s="1"/>
  <c r="V316" i="55"/>
  <c r="X316" i="55"/>
  <c r="J316" i="55"/>
  <c r="T316" i="55"/>
  <c r="F316" i="55"/>
  <c r="L316" i="55"/>
  <c r="AB1425" i="1"/>
  <c r="AD1425" i="1" s="1"/>
  <c r="AD1408" i="1"/>
  <c r="X889" i="55"/>
  <c r="H889" i="55"/>
  <c r="T889" i="55"/>
  <c r="F889" i="55"/>
  <c r="P889" i="55"/>
  <c r="L889" i="55"/>
  <c r="J889" i="55"/>
  <c r="N889" i="55"/>
  <c r="R889" i="55"/>
  <c r="V889" i="55"/>
  <c r="P1450" i="55"/>
  <c r="V1450" i="55"/>
  <c r="J1450" i="55"/>
  <c r="T1450" i="55"/>
  <c r="L1450" i="55"/>
  <c r="X1450" i="55"/>
  <c r="N1450" i="55"/>
  <c r="F1450" i="55"/>
  <c r="R1450" i="55"/>
  <c r="H1450" i="55"/>
  <c r="L894" i="55"/>
  <c r="P894" i="55"/>
  <c r="F894" i="55"/>
  <c r="R894" i="55"/>
  <c r="X894" i="55"/>
  <c r="N894" i="55"/>
  <c r="J894" i="55"/>
  <c r="T894" i="55"/>
  <c r="V894" i="55"/>
  <c r="H894" i="55"/>
  <c r="X1389" i="1"/>
  <c r="X1399" i="1" s="1"/>
  <c r="C309" i="55" s="1"/>
  <c r="V1405" i="1"/>
  <c r="X1461" i="55"/>
  <c r="R1461" i="55"/>
  <c r="P1461" i="55"/>
  <c r="F1461" i="55"/>
  <c r="L1461" i="55"/>
  <c r="N1461" i="55"/>
  <c r="V1461" i="55"/>
  <c r="J1461" i="55"/>
  <c r="T1461" i="55"/>
  <c r="H1461" i="55"/>
  <c r="V699" i="55"/>
  <c r="N699" i="55"/>
  <c r="H699" i="55"/>
  <c r="L699" i="55"/>
  <c r="T699" i="55"/>
  <c r="P699" i="55"/>
  <c r="J699" i="55"/>
  <c r="R699" i="55"/>
  <c r="Z699" i="55"/>
  <c r="AD699" i="55" s="1"/>
  <c r="F699" i="55"/>
  <c r="X699" i="55"/>
  <c r="K2929" i="1"/>
  <c r="I2948" i="1"/>
  <c r="P1493" i="1"/>
  <c r="P1476" i="1"/>
  <c r="R1462" i="1"/>
  <c r="K571" i="11"/>
  <c r="I566" i="11" s="1"/>
  <c r="I590" i="11"/>
  <c r="AE366" i="1"/>
  <c r="AG366" i="1" s="1"/>
  <c r="X357" i="1"/>
  <c r="K2154" i="1"/>
  <c r="K585" i="27"/>
  <c r="I585" i="27"/>
  <c r="C20" i="55"/>
  <c r="K121" i="1"/>
  <c r="C21" i="55" s="1"/>
  <c r="I2380" i="27"/>
  <c r="I2382" i="27" s="1"/>
  <c r="I2383" i="27" s="1"/>
  <c r="I2355" i="27" s="1"/>
  <c r="K2355" i="27" s="1"/>
  <c r="I2377" i="27"/>
  <c r="N1489" i="55"/>
  <c r="T1489" i="55"/>
  <c r="Z1489" i="55"/>
  <c r="AD1489" i="55" s="1"/>
  <c r="L1489" i="55"/>
  <c r="H1489" i="55"/>
  <c r="P1489" i="55"/>
  <c r="J1489" i="55"/>
  <c r="F1489" i="55"/>
  <c r="X1489" i="55"/>
  <c r="R1489" i="55"/>
  <c r="V1489" i="55"/>
  <c r="L26" i="55"/>
  <c r="V26" i="55"/>
  <c r="R26" i="55"/>
  <c r="Z26" i="55"/>
  <c r="AD26" i="55" s="1"/>
  <c r="H26" i="55"/>
  <c r="N26" i="55"/>
  <c r="P26" i="55"/>
  <c r="T26" i="55"/>
  <c r="J26" i="55"/>
  <c r="F26" i="55"/>
  <c r="X26" i="55"/>
  <c r="P272" i="55"/>
  <c r="F272" i="55"/>
  <c r="L272" i="55"/>
  <c r="X272" i="55"/>
  <c r="Z272" i="55"/>
  <c r="AD272" i="55" s="1"/>
  <c r="V272" i="55"/>
  <c r="T272" i="55"/>
  <c r="J272" i="55"/>
  <c r="N272" i="55"/>
  <c r="H272" i="55"/>
  <c r="R272" i="55"/>
  <c r="Z1492" i="55"/>
  <c r="AD1492" i="55" s="1"/>
  <c r="N1492" i="55"/>
  <c r="H1492" i="55"/>
  <c r="V1492" i="55"/>
  <c r="R1492" i="55"/>
  <c r="T1492" i="55"/>
  <c r="F1492" i="55"/>
  <c r="X1492" i="55"/>
  <c r="L1492" i="55"/>
  <c r="J1492" i="55"/>
  <c r="P1492" i="55"/>
  <c r="H675" i="55"/>
  <c r="V675" i="55"/>
  <c r="F675" i="55"/>
  <c r="Z675" i="55"/>
  <c r="AD675" i="55" s="1"/>
  <c r="R675" i="55"/>
  <c r="L675" i="55"/>
  <c r="T675" i="55"/>
  <c r="J675" i="55"/>
  <c r="N675" i="55"/>
  <c r="X675" i="55"/>
  <c r="P675" i="55"/>
  <c r="AE313" i="1"/>
  <c r="X313" i="1"/>
  <c r="AQ65" i="1"/>
  <c r="R318" i="55"/>
  <c r="L318" i="55"/>
  <c r="F318" i="55"/>
  <c r="Z318" i="55"/>
  <c r="AD318" i="55" s="1"/>
  <c r="T318" i="55"/>
  <c r="N318" i="55"/>
  <c r="X318" i="55"/>
  <c r="V318" i="55"/>
  <c r="P318" i="55"/>
  <c r="H318" i="55"/>
  <c r="J318" i="55"/>
  <c r="I2956" i="1"/>
  <c r="K2956" i="1" s="1"/>
  <c r="K2947" i="1"/>
  <c r="H1471" i="55"/>
  <c r="F1471" i="55"/>
  <c r="X1471" i="55"/>
  <c r="J1471" i="55"/>
  <c r="T1471" i="55"/>
  <c r="Z1471" i="55"/>
  <c r="AD1471" i="55" s="1"/>
  <c r="L1471" i="55"/>
  <c r="P1471" i="55"/>
  <c r="N1471" i="55"/>
  <c r="R1471" i="55"/>
  <c r="V1471" i="55"/>
  <c r="T568" i="55"/>
  <c r="L568" i="55"/>
  <c r="H568" i="55"/>
  <c r="X568" i="55"/>
  <c r="F568" i="55"/>
  <c r="R568" i="55"/>
  <c r="N568" i="55"/>
  <c r="V568" i="55"/>
  <c r="Z568" i="55"/>
  <c r="AD568" i="55" s="1"/>
  <c r="J568" i="55"/>
  <c r="P568" i="55"/>
  <c r="I243" i="11"/>
  <c r="K227" i="11"/>
  <c r="K231" i="11" s="1"/>
  <c r="I3939" i="1"/>
  <c r="K3921" i="1"/>
  <c r="L690" i="55"/>
  <c r="V690" i="55"/>
  <c r="F690" i="55"/>
  <c r="T1451" i="55"/>
  <c r="F1451" i="55"/>
  <c r="L1451" i="55"/>
  <c r="H1451" i="55"/>
  <c r="N1451" i="55"/>
  <c r="P1451" i="55"/>
  <c r="X1451" i="55"/>
  <c r="V1451" i="55"/>
  <c r="R1451" i="55"/>
  <c r="J1451" i="55"/>
  <c r="F421" i="64"/>
  <c r="F422" i="64" s="1"/>
  <c r="F425" i="64" s="1"/>
  <c r="Z615" i="55"/>
  <c r="AD615" i="55" s="1"/>
  <c r="J615" i="55"/>
  <c r="P615" i="55"/>
  <c r="L615" i="55"/>
  <c r="H615" i="55"/>
  <c r="F615" i="55"/>
  <c r="N615" i="55"/>
  <c r="T615" i="55"/>
  <c r="R615" i="55"/>
  <c r="V615" i="55"/>
  <c r="X615" i="55"/>
  <c r="V3162" i="1"/>
  <c r="X3137" i="1"/>
  <c r="C252" i="55"/>
  <c r="I591" i="1"/>
  <c r="K591" i="1" s="1"/>
  <c r="C648" i="55"/>
  <c r="H363" i="55"/>
  <c r="L2988" i="27"/>
  <c r="C888" i="55"/>
  <c r="Z888" i="55" s="1"/>
  <c r="AD888" i="55" s="1"/>
  <c r="K2191" i="27"/>
  <c r="C1448" i="55"/>
  <c r="Z1448" i="55" s="1"/>
  <c r="AD1448" i="55" s="1"/>
  <c r="C723" i="55"/>
  <c r="L637" i="11"/>
  <c r="K3848" i="27"/>
  <c r="K3856" i="27" s="1"/>
  <c r="K3857" i="27" s="1"/>
  <c r="K3840" i="27"/>
  <c r="K3841" i="27" s="1"/>
  <c r="K3761" i="27"/>
  <c r="K3762" i="27" s="1"/>
  <c r="K3744" i="27"/>
  <c r="K3908" i="27"/>
  <c r="I3911" i="27"/>
  <c r="K3911" i="27" s="1"/>
  <c r="K2890" i="27"/>
  <c r="K2898" i="27" s="1"/>
  <c r="K2883" i="27"/>
  <c r="M3398" i="27"/>
  <c r="K2184" i="27"/>
  <c r="C881" i="55"/>
  <c r="Z881" i="55" s="1"/>
  <c r="AD881" i="55" s="1"/>
  <c r="L3319" i="27" l="1"/>
  <c r="K2209" i="27"/>
  <c r="L692" i="55"/>
  <c r="N692" i="55"/>
  <c r="J692" i="55"/>
  <c r="H692" i="55"/>
  <c r="V692" i="55"/>
  <c r="P692" i="55"/>
  <c r="Z692" i="55"/>
  <c r="AD692" i="55" s="1"/>
  <c r="X692" i="55"/>
  <c r="R692" i="55"/>
  <c r="F692" i="55"/>
  <c r="T692" i="55"/>
  <c r="Z421" i="55"/>
  <c r="AD421" i="55" s="1"/>
  <c r="V421" i="55"/>
  <c r="P421" i="55"/>
  <c r="X421" i="55"/>
  <c r="H421" i="55"/>
  <c r="J421" i="55"/>
  <c r="R421" i="55"/>
  <c r="T421" i="55"/>
  <c r="F421" i="55"/>
  <c r="N421" i="55"/>
  <c r="L421" i="55"/>
  <c r="K311" i="1"/>
  <c r="D125" i="77"/>
  <c r="F125" i="77" s="1"/>
  <c r="F40" i="55"/>
  <c r="J40" i="55"/>
  <c r="X40" i="55"/>
  <c r="H40" i="55"/>
  <c r="Z40" i="55"/>
  <c r="AD40" i="55" s="1"/>
  <c r="L40" i="55"/>
  <c r="P40" i="55"/>
  <c r="V40" i="55"/>
  <c r="T40" i="55"/>
  <c r="R40" i="55"/>
  <c r="N40" i="55"/>
  <c r="J41" i="55"/>
  <c r="X41" i="55"/>
  <c r="V41" i="55"/>
  <c r="N41" i="55"/>
  <c r="L41" i="55"/>
  <c r="R41" i="55"/>
  <c r="T41" i="55"/>
  <c r="Z41" i="55"/>
  <c r="AD41" i="55" s="1"/>
  <c r="H41" i="55"/>
  <c r="F41" i="55"/>
  <c r="P41" i="55"/>
  <c r="K1091" i="11"/>
  <c r="D211" i="77"/>
  <c r="T336" i="55"/>
  <c r="D49" i="72"/>
  <c r="F49" i="72" s="1"/>
  <c r="D42" i="32"/>
  <c r="D94" i="77"/>
  <c r="F94" i="77" s="1"/>
  <c r="K3267" i="1"/>
  <c r="D624" i="77"/>
  <c r="F624" i="77" s="1"/>
  <c r="F630" i="77" s="1"/>
  <c r="F632" i="77" s="1"/>
  <c r="Z918" i="55"/>
  <c r="AD918" i="55" s="1"/>
  <c r="D16" i="72"/>
  <c r="F16" i="72" s="1"/>
  <c r="P918" i="55"/>
  <c r="H918" i="55"/>
  <c r="J918" i="55"/>
  <c r="V918" i="55"/>
  <c r="X918" i="55"/>
  <c r="R918" i="55"/>
  <c r="T918" i="55"/>
  <c r="L918" i="55"/>
  <c r="F918" i="55"/>
  <c r="N918" i="55"/>
  <c r="K335" i="1"/>
  <c r="D141" i="77"/>
  <c r="F141" i="77" s="1"/>
  <c r="P641" i="1"/>
  <c r="R641" i="1" s="1"/>
  <c r="R645" i="1" s="1"/>
  <c r="P50" i="1"/>
  <c r="R50" i="1" s="1"/>
  <c r="K1321" i="1"/>
  <c r="K1328" i="1" s="1"/>
  <c r="K1330" i="1" s="1"/>
  <c r="D318" i="77"/>
  <c r="F318" i="77" s="1"/>
  <c r="F325" i="77" s="1"/>
  <c r="F327" i="77" s="1"/>
  <c r="I3443" i="27"/>
  <c r="K3421" i="27"/>
  <c r="I3416" i="27" s="1"/>
  <c r="K3416" i="27" s="1"/>
  <c r="L3416" i="27" s="1"/>
  <c r="K225" i="1"/>
  <c r="D418" i="77"/>
  <c r="F418" i="77" s="1"/>
  <c r="X3546" i="1"/>
  <c r="V3526" i="1"/>
  <c r="X3526" i="1" s="1"/>
  <c r="V3562" i="1"/>
  <c r="AG3546" i="1"/>
  <c r="AE3562" i="1"/>
  <c r="AD1410" i="1"/>
  <c r="AB1427" i="1"/>
  <c r="AD1427" i="1" s="1"/>
  <c r="I3544" i="1"/>
  <c r="P3532" i="1"/>
  <c r="R3532" i="1" s="1"/>
  <c r="R3536" i="1" s="1"/>
  <c r="R3537" i="1" s="1"/>
  <c r="K3528" i="1"/>
  <c r="K3532" i="1" s="1"/>
  <c r="K3533" i="1" s="1"/>
  <c r="C813" i="55" s="1"/>
  <c r="AD1380" i="1"/>
  <c r="C314" i="55" s="1"/>
  <c r="J1462" i="55"/>
  <c r="AD1406" i="1"/>
  <c r="AB1423" i="1"/>
  <c r="AD1423" i="1" s="1"/>
  <c r="H1462" i="55"/>
  <c r="K4027" i="1"/>
  <c r="I4039" i="1"/>
  <c r="K4039" i="1" s="1"/>
  <c r="K4041" i="1" s="1"/>
  <c r="K4042" i="1" s="1"/>
  <c r="R567" i="55"/>
  <c r="L1507" i="55"/>
  <c r="L567" i="55"/>
  <c r="Z567" i="55"/>
  <c r="AD567" i="55" s="1"/>
  <c r="N1507" i="55"/>
  <c r="V567" i="55"/>
  <c r="X567" i="55"/>
  <c r="P1507" i="55"/>
  <c r="P567" i="55"/>
  <c r="N567" i="55"/>
  <c r="F567" i="55"/>
  <c r="T567" i="55"/>
  <c r="F44" i="50"/>
  <c r="D107" i="50"/>
  <c r="F107" i="50" s="1"/>
  <c r="P2864" i="1"/>
  <c r="R2831" i="1"/>
  <c r="V2792" i="1"/>
  <c r="P2650" i="1"/>
  <c r="R2650" i="1" s="1"/>
  <c r="X1460" i="1"/>
  <c r="AB1458" i="1"/>
  <c r="AD1458" i="1" s="1"/>
  <c r="R694" i="55"/>
  <c r="F694" i="55"/>
  <c r="J694" i="55"/>
  <c r="Z694" i="55"/>
  <c r="AD694" i="55" s="1"/>
  <c r="P694" i="55"/>
  <c r="V694" i="55"/>
  <c r="X694" i="55"/>
  <c r="H694" i="55"/>
  <c r="N694" i="55"/>
  <c r="T694" i="55"/>
  <c r="L694" i="55"/>
  <c r="X1243" i="1"/>
  <c r="AB1248" i="1"/>
  <c r="N423" i="55"/>
  <c r="Z423" i="55"/>
  <c r="AD423" i="55" s="1"/>
  <c r="P423" i="55"/>
  <c r="R423" i="55"/>
  <c r="L423" i="55"/>
  <c r="X423" i="55"/>
  <c r="T423" i="55"/>
  <c r="H423" i="55"/>
  <c r="V423" i="55"/>
  <c r="F423" i="55"/>
  <c r="J423" i="55"/>
  <c r="AG388" i="1"/>
  <c r="AE424" i="1"/>
  <c r="AG424" i="1" s="1"/>
  <c r="AQ195" i="1"/>
  <c r="AS195" i="1" s="1"/>
  <c r="AS163" i="1"/>
  <c r="AU163" i="1" s="1"/>
  <c r="AV163" i="1" s="1"/>
  <c r="AB1457" i="1"/>
  <c r="AD1457" i="1" s="1"/>
  <c r="X1459" i="1"/>
  <c r="X379" i="1"/>
  <c r="V410" i="1"/>
  <c r="X410" i="1" s="1"/>
  <c r="I2643" i="1"/>
  <c r="K2824" i="1"/>
  <c r="V363" i="55"/>
  <c r="T363" i="55"/>
  <c r="J1507" i="55"/>
  <c r="T1507" i="55"/>
  <c r="R1507" i="55"/>
  <c r="H1507" i="55"/>
  <c r="F1507" i="55"/>
  <c r="V1507" i="55"/>
  <c r="Z1507" i="55"/>
  <c r="AD1507" i="55" s="1"/>
  <c r="I1189" i="11"/>
  <c r="K1189" i="11" s="1"/>
  <c r="K1174" i="11"/>
  <c r="F658" i="25"/>
  <c r="D694" i="25"/>
  <c r="F694" i="25" s="1"/>
  <c r="R1495" i="1"/>
  <c r="V1456" i="1"/>
  <c r="I2960" i="27"/>
  <c r="K2940" i="27"/>
  <c r="K2944" i="27" s="1"/>
  <c r="I3058" i="27"/>
  <c r="R1496" i="1"/>
  <c r="V1457" i="1"/>
  <c r="AC1205" i="1"/>
  <c r="AJ1204" i="1"/>
  <c r="L363" i="55"/>
  <c r="X363" i="55"/>
  <c r="F363" i="55"/>
  <c r="R690" i="55"/>
  <c r="H690" i="55"/>
  <c r="V1462" i="55"/>
  <c r="R1462" i="55"/>
  <c r="T1462" i="55"/>
  <c r="W564" i="1"/>
  <c r="AC564" i="1" s="1"/>
  <c r="AJ564" i="1" s="1"/>
  <c r="J563" i="1"/>
  <c r="M3024" i="27"/>
  <c r="K3023" i="27"/>
  <c r="N3023" i="27"/>
  <c r="K4029" i="1"/>
  <c r="K4030" i="1" s="1"/>
  <c r="Z363" i="55"/>
  <c r="AD363" i="55" s="1"/>
  <c r="J363" i="55"/>
  <c r="N363" i="55"/>
  <c r="Z690" i="55"/>
  <c r="AD690" i="55" s="1"/>
  <c r="J690" i="55"/>
  <c r="P690" i="55"/>
  <c r="N1462" i="55"/>
  <c r="X1462" i="55"/>
  <c r="J541" i="1"/>
  <c r="W540" i="1"/>
  <c r="AC540" i="1" s="1"/>
  <c r="AJ540" i="1" s="1"/>
  <c r="L3045" i="27"/>
  <c r="K3044" i="27"/>
  <c r="W489" i="1"/>
  <c r="AC489" i="1" s="1"/>
  <c r="J665" i="1"/>
  <c r="N1497" i="55"/>
  <c r="L1497" i="55"/>
  <c r="R1497" i="55"/>
  <c r="X1497" i="55"/>
  <c r="H1497" i="55"/>
  <c r="F1497" i="55"/>
  <c r="T1497" i="55"/>
  <c r="P1497" i="55"/>
  <c r="Z1497" i="55"/>
  <c r="AD1497" i="55" s="1"/>
  <c r="V1497" i="55"/>
  <c r="J1497" i="55"/>
  <c r="AS111" i="1"/>
  <c r="AU111" i="1" s="1"/>
  <c r="AV111" i="1" s="1"/>
  <c r="AQ136" i="1"/>
  <c r="S2897" i="27"/>
  <c r="R2896" i="27"/>
  <c r="K3099" i="27"/>
  <c r="P3072" i="27"/>
  <c r="R3072" i="27" s="1"/>
  <c r="V3605" i="1"/>
  <c r="X3605" i="1" s="1"/>
  <c r="X3588" i="1"/>
  <c r="R363" i="55"/>
  <c r="N690" i="55"/>
  <c r="T690" i="55"/>
  <c r="AD1397" i="1"/>
  <c r="C317" i="55" s="1"/>
  <c r="L317" i="55" s="1"/>
  <c r="F1462" i="55"/>
  <c r="P1462" i="55"/>
  <c r="F125" i="25"/>
  <c r="D115" i="25" s="1"/>
  <c r="F115" i="25" s="1"/>
  <c r="K617" i="11"/>
  <c r="K618" i="11" s="1"/>
  <c r="K608" i="11" s="1"/>
  <c r="Z886" i="55"/>
  <c r="AD886" i="55" s="1"/>
  <c r="T886" i="55"/>
  <c r="V886" i="55"/>
  <c r="J886" i="55"/>
  <c r="H886" i="55"/>
  <c r="R886" i="55"/>
  <c r="P886" i="55"/>
  <c r="X886" i="55"/>
  <c r="L886" i="55"/>
  <c r="F886" i="55"/>
  <c r="N886" i="55"/>
  <c r="L2926" i="27"/>
  <c r="K2921" i="27"/>
  <c r="R2863" i="27"/>
  <c r="T2864" i="27"/>
  <c r="D87" i="25"/>
  <c r="F86" i="25"/>
  <c r="F621" i="25"/>
  <c r="D657" i="25"/>
  <c r="L436" i="55"/>
  <c r="H436" i="55"/>
  <c r="P436" i="55"/>
  <c r="X436" i="55"/>
  <c r="J436" i="55"/>
  <c r="Z436" i="55"/>
  <c r="AD436" i="55" s="1"/>
  <c r="V436" i="55"/>
  <c r="N436" i="55"/>
  <c r="R436" i="55"/>
  <c r="T436" i="55"/>
  <c r="F436" i="55"/>
  <c r="Z846" i="55"/>
  <c r="AD846" i="55" s="1"/>
  <c r="V846" i="55"/>
  <c r="P846" i="55"/>
  <c r="N846" i="55"/>
  <c r="J846" i="55"/>
  <c r="F846" i="55"/>
  <c r="H846" i="55"/>
  <c r="L846" i="55"/>
  <c r="T846" i="55"/>
  <c r="R846" i="55"/>
  <c r="X846" i="55"/>
  <c r="C687" i="55"/>
  <c r="K2261" i="1"/>
  <c r="C416" i="55" s="1"/>
  <c r="H845" i="55"/>
  <c r="R845" i="55"/>
  <c r="X845" i="55"/>
  <c r="N845" i="55"/>
  <c r="Z845" i="55"/>
  <c r="AD845" i="55" s="1"/>
  <c r="V845" i="55"/>
  <c r="L845" i="55"/>
  <c r="J845" i="55"/>
  <c r="P845" i="55"/>
  <c r="F845" i="55"/>
  <c r="T845" i="55"/>
  <c r="L838" i="55"/>
  <c r="X838" i="55"/>
  <c r="Z838" i="55"/>
  <c r="AD838" i="55" s="1"/>
  <c r="R838" i="55"/>
  <c r="P838" i="55"/>
  <c r="J838" i="55"/>
  <c r="F838" i="55"/>
  <c r="N838" i="55"/>
  <c r="T838" i="55"/>
  <c r="V838" i="55"/>
  <c r="H838" i="55"/>
  <c r="I608" i="27"/>
  <c r="K608" i="27" s="1"/>
  <c r="K612" i="27" s="1"/>
  <c r="K614" i="27" s="1"/>
  <c r="K284" i="27"/>
  <c r="K286" i="27" s="1"/>
  <c r="K287" i="27" s="1"/>
  <c r="K288" i="27" s="1"/>
  <c r="K289" i="27" s="1"/>
  <c r="K290" i="27" s="1"/>
  <c r="P634" i="27"/>
  <c r="R634" i="27" s="1"/>
  <c r="X3621" i="1"/>
  <c r="AB3621" i="1"/>
  <c r="AD3621" i="1" s="1"/>
  <c r="D590" i="25"/>
  <c r="F553" i="25"/>
  <c r="J3853" i="1"/>
  <c r="J3857" i="1" s="1"/>
  <c r="J3859" i="1" s="1"/>
  <c r="H3874" i="1"/>
  <c r="K785" i="27"/>
  <c r="K788" i="27" s="1"/>
  <c r="K789" i="27" s="1"/>
  <c r="K790" i="27" s="1"/>
  <c r="K791" i="27" s="1"/>
  <c r="K792" i="27" s="1"/>
  <c r="I833" i="27"/>
  <c r="K833" i="27" s="1"/>
  <c r="K846" i="27" s="1"/>
  <c r="I815" i="27"/>
  <c r="K815" i="27" s="1"/>
  <c r="K827" i="27" s="1"/>
  <c r="I850" i="27"/>
  <c r="K850" i="27" s="1"/>
  <c r="K863" i="27" s="1"/>
  <c r="Z929" i="55"/>
  <c r="AD929" i="55" s="1"/>
  <c r="H929" i="55"/>
  <c r="V929" i="55"/>
  <c r="J929" i="55"/>
  <c r="F929" i="55"/>
  <c r="R929" i="55"/>
  <c r="X929" i="55"/>
  <c r="L929" i="55"/>
  <c r="P929" i="55"/>
  <c r="T929" i="55"/>
  <c r="N929" i="55"/>
  <c r="W805" i="11"/>
  <c r="R805" i="11"/>
  <c r="R807" i="11" s="1"/>
  <c r="K52" i="11"/>
  <c r="K59" i="11"/>
  <c r="K67" i="11" s="1"/>
  <c r="I1662" i="27"/>
  <c r="K1662" i="27" s="1"/>
  <c r="K1665" i="27" s="1"/>
  <c r="K1667" i="27" s="1"/>
  <c r="I1672" i="27" s="1"/>
  <c r="K1672" i="27" s="1"/>
  <c r="K1675" i="27" s="1"/>
  <c r="K1677" i="27" s="1"/>
  <c r="I2465" i="27"/>
  <c r="K2465" i="27" s="1"/>
  <c r="K2472" i="27" s="1"/>
  <c r="K2474" i="27" s="1"/>
  <c r="I1651" i="27"/>
  <c r="K1651" i="27" s="1"/>
  <c r="K1656" i="27" s="1"/>
  <c r="K1658" i="27" s="1"/>
  <c r="I2306" i="27"/>
  <c r="K2306" i="27" s="1"/>
  <c r="K2313" i="27" s="1"/>
  <c r="K2316" i="27" s="1"/>
  <c r="X706" i="1"/>
  <c r="Z706" i="1" s="1"/>
  <c r="V676" i="1"/>
  <c r="X676" i="1" s="1"/>
  <c r="F147" i="25"/>
  <c r="D169" i="25"/>
  <c r="F169" i="25" s="1"/>
  <c r="H336" i="55"/>
  <c r="J336" i="55"/>
  <c r="Z336" i="55"/>
  <c r="AD336" i="55" s="1"/>
  <c r="R336" i="55"/>
  <c r="L336" i="55"/>
  <c r="V336" i="55"/>
  <c r="P336" i="55"/>
  <c r="N336" i="55"/>
  <c r="F336" i="55"/>
  <c r="X336" i="55"/>
  <c r="V1445" i="1"/>
  <c r="R1484" i="1"/>
  <c r="AD1411" i="1"/>
  <c r="AB1428" i="1"/>
  <c r="AD1428" i="1" s="1"/>
  <c r="X1461" i="1"/>
  <c r="AB1459" i="1"/>
  <c r="AD1459" i="1" s="1"/>
  <c r="AB1436" i="1"/>
  <c r="AD1436" i="1" s="1"/>
  <c r="X1438" i="1"/>
  <c r="V3247" i="1"/>
  <c r="X3247" i="1" s="1"/>
  <c r="P3360" i="1"/>
  <c r="R3360" i="1" s="1"/>
  <c r="R3291" i="1"/>
  <c r="P3394" i="1"/>
  <c r="R3394" i="1" s="1"/>
  <c r="Z290" i="55"/>
  <c r="AD290" i="55" s="1"/>
  <c r="H290" i="55"/>
  <c r="P290" i="55"/>
  <c r="F290" i="55"/>
  <c r="R290" i="55"/>
  <c r="X290" i="55"/>
  <c r="L290" i="55"/>
  <c r="N290" i="55"/>
  <c r="J290" i="55"/>
  <c r="V290" i="55"/>
  <c r="T290" i="55"/>
  <c r="AE2787" i="1"/>
  <c r="AG2787" i="1" s="1"/>
  <c r="P2821" i="1"/>
  <c r="I2864" i="1"/>
  <c r="K2864" i="1" s="1"/>
  <c r="K2875" i="1" s="1"/>
  <c r="K2877" i="1" s="1"/>
  <c r="K2814" i="1"/>
  <c r="I3600" i="1"/>
  <c r="P2641" i="1"/>
  <c r="K2634" i="1"/>
  <c r="V2602" i="1"/>
  <c r="I3421" i="1"/>
  <c r="P2074" i="1"/>
  <c r="R2074" i="1" s="1"/>
  <c r="K3100" i="1"/>
  <c r="X2601" i="1"/>
  <c r="AE2615" i="1"/>
  <c r="AG2615" i="1" s="1"/>
  <c r="Z2599" i="1"/>
  <c r="AE2649" i="1"/>
  <c r="AG2649" i="1" s="1"/>
  <c r="K3282" i="1"/>
  <c r="V3250" i="1"/>
  <c r="X3250" i="1" s="1"/>
  <c r="K950" i="1"/>
  <c r="K3319" i="1"/>
  <c r="K3329" i="1" s="1"/>
  <c r="K3331" i="1" s="1"/>
  <c r="K3147" i="1"/>
  <c r="K3157" i="1" s="1"/>
  <c r="K3159" i="1" s="1"/>
  <c r="P3154" i="1"/>
  <c r="P419" i="55"/>
  <c r="J419" i="55"/>
  <c r="F419" i="55"/>
  <c r="V419" i="55"/>
  <c r="Z419" i="55"/>
  <c r="AD419" i="55" s="1"/>
  <c r="L419" i="55"/>
  <c r="X419" i="55"/>
  <c r="H419" i="55"/>
  <c r="R419" i="55"/>
  <c r="T419" i="55"/>
  <c r="N419" i="55"/>
  <c r="C691" i="55"/>
  <c r="K2265" i="1"/>
  <c r="C420" i="55" s="1"/>
  <c r="P2822" i="1"/>
  <c r="K2815" i="1"/>
  <c r="K2825" i="1" s="1"/>
  <c r="K2827" i="1" s="1"/>
  <c r="C619" i="55" s="1"/>
  <c r="I3479" i="1"/>
  <c r="K3479" i="1" s="1"/>
  <c r="P1064" i="1"/>
  <c r="R1064" i="1" s="1"/>
  <c r="K1053" i="1"/>
  <c r="P1089" i="1"/>
  <c r="AE1062" i="1"/>
  <c r="AG1062" i="1" s="1"/>
  <c r="P987" i="1"/>
  <c r="R987" i="1" s="1"/>
  <c r="K2663" i="1"/>
  <c r="K2674" i="1" s="1"/>
  <c r="K2676" i="1" s="1"/>
  <c r="P2670" i="1"/>
  <c r="I3101" i="1"/>
  <c r="I3388" i="1"/>
  <c r="I3478" i="1" s="1"/>
  <c r="K3478" i="1" s="1"/>
  <c r="I986" i="1"/>
  <c r="K986" i="1" s="1"/>
  <c r="I1071" i="1"/>
  <c r="K1071" i="1" s="1"/>
  <c r="K1079" i="1" s="1"/>
  <c r="K1081" i="1" s="1"/>
  <c r="I1054" i="1"/>
  <c r="I1016" i="1"/>
  <c r="K1016" i="1" s="1"/>
  <c r="I1102" i="1"/>
  <c r="I1086" i="1"/>
  <c r="K1086" i="1" s="1"/>
  <c r="K1095" i="1" s="1"/>
  <c r="K1097" i="1" s="1"/>
  <c r="P211" i="1"/>
  <c r="R211" i="1" s="1"/>
  <c r="R221" i="1" s="1"/>
  <c r="R224" i="1" s="1"/>
  <c r="I1128" i="1"/>
  <c r="K1128" i="1" s="1"/>
  <c r="K1139" i="1" s="1"/>
  <c r="K1141" i="1" s="1"/>
  <c r="I928" i="1"/>
  <c r="K928" i="1" s="1"/>
  <c r="K930" i="1" s="1"/>
  <c r="C291" i="55" s="1"/>
  <c r="I951" i="1"/>
  <c r="R2820" i="1"/>
  <c r="P2853" i="1"/>
  <c r="R2853" i="1" s="1"/>
  <c r="R2640" i="1"/>
  <c r="R3221" i="1"/>
  <c r="P3435" i="1"/>
  <c r="R3435" i="1" s="1"/>
  <c r="P3323" i="1"/>
  <c r="R3323" i="1" s="1"/>
  <c r="T447" i="55"/>
  <c r="R447" i="55"/>
  <c r="X447" i="55"/>
  <c r="V447" i="55"/>
  <c r="J447" i="55"/>
  <c r="F447" i="55"/>
  <c r="H447" i="55"/>
  <c r="Z447" i="55"/>
  <c r="AD447" i="55" s="1"/>
  <c r="L447" i="55"/>
  <c r="P447" i="55"/>
  <c r="N447" i="55"/>
  <c r="I1017" i="1"/>
  <c r="I952" i="1"/>
  <c r="K952" i="1" s="1"/>
  <c r="I987" i="1"/>
  <c r="K987" i="1" s="1"/>
  <c r="P3292" i="1"/>
  <c r="P3222" i="1"/>
  <c r="P3258" i="1"/>
  <c r="R3258" i="1" s="1"/>
  <c r="R3270" i="1" s="1"/>
  <c r="R3272" i="1" s="1"/>
  <c r="C1437" i="55" s="1"/>
  <c r="R3189" i="1"/>
  <c r="R3201" i="1" s="1"/>
  <c r="R3203" i="1" s="1"/>
  <c r="C629" i="55" s="1"/>
  <c r="AB1218" i="1"/>
  <c r="AD1218" i="1" s="1"/>
  <c r="AD1246" i="1"/>
  <c r="V3618" i="1"/>
  <c r="X3603" i="1"/>
  <c r="AD1245" i="1"/>
  <c r="AB1217" i="1"/>
  <c r="AD1217" i="1" s="1"/>
  <c r="L3208" i="1"/>
  <c r="L3211" i="1" s="1"/>
  <c r="K3245" i="1"/>
  <c r="K3247" i="1" s="1"/>
  <c r="C1510" i="55" s="1"/>
  <c r="K3214" i="1"/>
  <c r="K3216" i="1" s="1"/>
  <c r="C1511" i="55" s="1"/>
  <c r="L3177" i="1"/>
  <c r="L3180" i="1" s="1"/>
  <c r="L3182" i="1" s="1"/>
  <c r="N922" i="55"/>
  <c r="F922" i="55"/>
  <c r="X922" i="55"/>
  <c r="V922" i="55"/>
  <c r="P922" i="55"/>
  <c r="H922" i="55"/>
  <c r="Z922" i="55"/>
  <c r="AD922" i="55" s="1"/>
  <c r="J922" i="55"/>
  <c r="L922" i="55"/>
  <c r="R922" i="55"/>
  <c r="T922" i="55"/>
  <c r="AB1224" i="1"/>
  <c r="AD1224" i="1" s="1"/>
  <c r="AD1252" i="1"/>
  <c r="X1245" i="1"/>
  <c r="AB1250" i="1"/>
  <c r="K3273" i="1"/>
  <c r="K3275" i="1" s="1"/>
  <c r="L3233" i="1"/>
  <c r="L3239" i="1" s="1"/>
  <c r="L3241" i="1" s="1"/>
  <c r="L3192" i="1"/>
  <c r="L3195" i="1" s="1"/>
  <c r="L3197" i="1" s="1"/>
  <c r="K3229" i="1"/>
  <c r="K3231" i="1" s="1"/>
  <c r="C1512" i="55" s="1"/>
  <c r="F149" i="25"/>
  <c r="F152" i="25" s="1"/>
  <c r="D141" i="25" s="1"/>
  <c r="D171" i="25"/>
  <c r="F171" i="25" s="1"/>
  <c r="AB1251" i="1"/>
  <c r="X1246" i="1"/>
  <c r="AS137" i="1"/>
  <c r="AU137" i="1" s="1"/>
  <c r="AV137" i="1" s="1"/>
  <c r="AQ168" i="1"/>
  <c r="AS168" i="1" s="1"/>
  <c r="AU168" i="1" s="1"/>
  <c r="AV168" i="1" s="1"/>
  <c r="R2100" i="1"/>
  <c r="P2107" i="1"/>
  <c r="K3504" i="1"/>
  <c r="P51" i="55"/>
  <c r="V51" i="55"/>
  <c r="N51" i="55"/>
  <c r="L51" i="55"/>
  <c r="F51" i="55"/>
  <c r="X51" i="55"/>
  <c r="J51" i="55"/>
  <c r="H51" i="55"/>
  <c r="R51" i="55"/>
  <c r="T51" i="55"/>
  <c r="Z51" i="55"/>
  <c r="AD51" i="55" s="1"/>
  <c r="P22" i="1"/>
  <c r="I152" i="1"/>
  <c r="K152" i="1" s="1"/>
  <c r="K161" i="1" s="1"/>
  <c r="C39" i="55" s="1"/>
  <c r="P627" i="1"/>
  <c r="R627" i="1" s="1"/>
  <c r="I140" i="1"/>
  <c r="D363" i="77" s="1"/>
  <c r="F363" i="77" s="1"/>
  <c r="F367" i="77" s="1"/>
  <c r="K36" i="1"/>
  <c r="K40" i="1" s="1"/>
  <c r="I45" i="1"/>
  <c r="D45" i="77" s="1"/>
  <c r="F45" i="77" s="1"/>
  <c r="F49" i="77" s="1"/>
  <c r="I19" i="1"/>
  <c r="D19" i="77" s="1"/>
  <c r="F19" i="77" s="1"/>
  <c r="F23" i="77" s="1"/>
  <c r="I2148" i="1"/>
  <c r="I272" i="1"/>
  <c r="K272" i="1" s="1"/>
  <c r="I54" i="1"/>
  <c r="D54" i="77" s="1"/>
  <c r="F54" i="77" s="1"/>
  <c r="F58" i="77" s="1"/>
  <c r="I1753" i="1"/>
  <c r="K1753" i="1" s="1"/>
  <c r="K1760" i="1" s="1"/>
  <c r="K1762" i="1" s="1"/>
  <c r="C370" i="55" s="1"/>
  <c r="I505" i="1"/>
  <c r="I73" i="1"/>
  <c r="D73" i="77" s="1"/>
  <c r="F73" i="77" s="1"/>
  <c r="F77" i="77" s="1"/>
  <c r="I2128" i="1"/>
  <c r="I809" i="1"/>
  <c r="P10" i="1"/>
  <c r="R10" i="1" s="1"/>
  <c r="R14" i="1" s="1"/>
  <c r="I10" i="1"/>
  <c r="D10" i="77" s="1"/>
  <c r="F10" i="77" s="1"/>
  <c r="F14" i="77" s="1"/>
  <c r="P1143" i="1"/>
  <c r="I28" i="1"/>
  <c r="D28" i="77" s="1"/>
  <c r="F28" i="77" s="1"/>
  <c r="F32" i="77" s="1"/>
  <c r="I64" i="1"/>
  <c r="D64" i="77" s="1"/>
  <c r="F64" i="77" s="1"/>
  <c r="F68" i="77" s="1"/>
  <c r="F42" i="32"/>
  <c r="H42" i="32" s="1"/>
  <c r="D105" i="32"/>
  <c r="F105" i="32" s="1"/>
  <c r="V800" i="1"/>
  <c r="C73" i="1"/>
  <c r="V705" i="1"/>
  <c r="D93" i="77" s="1"/>
  <c r="F93" i="77" s="1"/>
  <c r="I175" i="1"/>
  <c r="V762" i="1"/>
  <c r="X762" i="1" s="1"/>
  <c r="V730" i="1"/>
  <c r="X730" i="1" s="1"/>
  <c r="AC15" i="1"/>
  <c r="I3502" i="1"/>
  <c r="I3500" i="1"/>
  <c r="L648" i="55"/>
  <c r="F648" i="55"/>
  <c r="H648" i="55"/>
  <c r="R648" i="55"/>
  <c r="X648" i="55"/>
  <c r="V648" i="55"/>
  <c r="T648" i="55"/>
  <c r="Z648" i="55"/>
  <c r="AD648" i="55" s="1"/>
  <c r="N648" i="55"/>
  <c r="P648" i="55"/>
  <c r="J648" i="55"/>
  <c r="X3162" i="1"/>
  <c r="D551" i="25"/>
  <c r="I3955" i="1"/>
  <c r="K3939" i="1"/>
  <c r="P1536" i="1"/>
  <c r="R1536" i="1" s="1"/>
  <c r="R1543" i="1" s="1"/>
  <c r="R1545" i="1" s="1"/>
  <c r="V1454" i="1"/>
  <c r="R1493" i="1"/>
  <c r="F546" i="64"/>
  <c r="F549" i="64" s="1"/>
  <c r="AB1403" i="1"/>
  <c r="X1405" i="1"/>
  <c r="X1415" i="1" s="1"/>
  <c r="Z274" i="55"/>
  <c r="AD274" i="55" s="1"/>
  <c r="R274" i="55"/>
  <c r="N274" i="55"/>
  <c r="F274" i="55"/>
  <c r="V274" i="55"/>
  <c r="L274" i="55"/>
  <c r="X274" i="55"/>
  <c r="T274" i="55"/>
  <c r="P274" i="55"/>
  <c r="J274" i="55"/>
  <c r="H274" i="55"/>
  <c r="V1320" i="1"/>
  <c r="X1320" i="1" s="1"/>
  <c r="X1300" i="1"/>
  <c r="AD1404" i="1"/>
  <c r="AB1421" i="1"/>
  <c r="AD1421" i="1" s="1"/>
  <c r="N317" i="55"/>
  <c r="X317" i="55"/>
  <c r="T1454" i="55"/>
  <c r="L1454" i="55"/>
  <c r="P1454" i="55"/>
  <c r="V1454" i="55"/>
  <c r="H1454" i="55"/>
  <c r="X1454" i="55"/>
  <c r="N1454" i="55"/>
  <c r="F1454" i="55"/>
  <c r="J1454" i="55"/>
  <c r="R1454" i="55"/>
  <c r="I2468" i="27"/>
  <c r="K2468" i="27" s="1"/>
  <c r="I2311" i="27"/>
  <c r="K2311" i="27" s="1"/>
  <c r="I710" i="1"/>
  <c r="K710" i="1" s="1"/>
  <c r="C280" i="55" s="1"/>
  <c r="C279" i="55"/>
  <c r="C375" i="55"/>
  <c r="D23" i="72" s="1"/>
  <c r="F23" i="72" s="1"/>
  <c r="C893" i="55"/>
  <c r="Z893" i="55" s="1"/>
  <c r="AD893" i="55" s="1"/>
  <c r="K2410" i="1"/>
  <c r="K2415" i="1" s="1"/>
  <c r="C386" i="55" s="1"/>
  <c r="I2443" i="1"/>
  <c r="K2443" i="1" s="1"/>
  <c r="L771" i="55"/>
  <c r="F771" i="55"/>
  <c r="Z771" i="55"/>
  <c r="AD771" i="55" s="1"/>
  <c r="X771" i="55"/>
  <c r="N771" i="55"/>
  <c r="T771" i="55"/>
  <c r="P771" i="55"/>
  <c r="R771" i="55"/>
  <c r="V771" i="55"/>
  <c r="J771" i="55"/>
  <c r="H771" i="55"/>
  <c r="X3574" i="1"/>
  <c r="V3589" i="1"/>
  <c r="R1892" i="1"/>
  <c r="R1899" i="1" s="1"/>
  <c r="R1901" i="1" s="1"/>
  <c r="P1910" i="1" s="1"/>
  <c r="R1910" i="1" s="1"/>
  <c r="R1912" i="1" s="1"/>
  <c r="C715" i="55" s="1"/>
  <c r="AS65" i="1"/>
  <c r="AQ89" i="1"/>
  <c r="L20" i="55"/>
  <c r="X20" i="55"/>
  <c r="H20" i="55"/>
  <c r="N20" i="55"/>
  <c r="Z20" i="55"/>
  <c r="AD20" i="55" s="1"/>
  <c r="V20" i="55"/>
  <c r="F20" i="55"/>
  <c r="T20" i="55"/>
  <c r="R20" i="55"/>
  <c r="P20" i="55"/>
  <c r="J20" i="55"/>
  <c r="K566" i="11"/>
  <c r="I3396" i="27"/>
  <c r="R1476" i="1"/>
  <c r="R1478" i="1" s="1"/>
  <c r="R1479" i="1" s="1"/>
  <c r="V1437" i="1"/>
  <c r="P1483" i="1"/>
  <c r="K3944" i="1"/>
  <c r="I3960" i="1"/>
  <c r="Z258" i="55"/>
  <c r="AD258" i="55" s="1"/>
  <c r="L258" i="55"/>
  <c r="H258" i="55"/>
  <c r="V258" i="55"/>
  <c r="X258" i="55"/>
  <c r="P258" i="55"/>
  <c r="R258" i="55"/>
  <c r="J258" i="55"/>
  <c r="F258" i="55"/>
  <c r="T258" i="55"/>
  <c r="N258" i="55"/>
  <c r="R314" i="55"/>
  <c r="N314" i="55"/>
  <c r="V314" i="55"/>
  <c r="Z314" i="55"/>
  <c r="AD314" i="55" s="1"/>
  <c r="X314" i="55"/>
  <c r="F314" i="55"/>
  <c r="L314" i="55"/>
  <c r="J314" i="55"/>
  <c r="H314" i="55"/>
  <c r="T314" i="55"/>
  <c r="P314" i="55"/>
  <c r="V1453" i="55"/>
  <c r="R1453" i="55"/>
  <c r="H1453" i="55"/>
  <c r="F1453" i="55"/>
  <c r="J1453" i="55"/>
  <c r="T1453" i="55"/>
  <c r="X1453" i="55"/>
  <c r="N1453" i="55"/>
  <c r="P1453" i="55"/>
  <c r="L1453" i="55"/>
  <c r="K134" i="11"/>
  <c r="L134" i="11"/>
  <c r="N598" i="55"/>
  <c r="X598" i="55"/>
  <c r="Z598" i="55"/>
  <c r="AD598" i="55" s="1"/>
  <c r="F598" i="55"/>
  <c r="V598" i="55"/>
  <c r="J598" i="55"/>
  <c r="H598" i="55"/>
  <c r="P598" i="55"/>
  <c r="L598" i="55"/>
  <c r="T598" i="55"/>
  <c r="R598" i="55"/>
  <c r="N654" i="55"/>
  <c r="R654" i="55"/>
  <c r="H654" i="55"/>
  <c r="X654" i="55"/>
  <c r="V654" i="55"/>
  <c r="Z654" i="55"/>
  <c r="AD654" i="55" s="1"/>
  <c r="F654" i="55"/>
  <c r="J654" i="55"/>
  <c r="T654" i="55"/>
  <c r="P654" i="55"/>
  <c r="L654" i="55"/>
  <c r="V860" i="1"/>
  <c r="X860" i="1" s="1"/>
  <c r="P853" i="1"/>
  <c r="R853" i="1" s="1"/>
  <c r="K860" i="1"/>
  <c r="I3300" i="1"/>
  <c r="K3300" i="1" s="1"/>
  <c r="R1259" i="1"/>
  <c r="P1236" i="1"/>
  <c r="R1236" i="1" s="1"/>
  <c r="V1239" i="1"/>
  <c r="V252" i="55"/>
  <c r="R252" i="55"/>
  <c r="J252" i="55"/>
  <c r="H252" i="55"/>
  <c r="Z252" i="55"/>
  <c r="AD252" i="55" s="1"/>
  <c r="F252" i="55"/>
  <c r="L252" i="55"/>
  <c r="T252" i="55"/>
  <c r="P252" i="55"/>
  <c r="X252" i="55"/>
  <c r="N252" i="55"/>
  <c r="I1114" i="11"/>
  <c r="K1114" i="11" s="1"/>
  <c r="K1117" i="11" s="1"/>
  <c r="K1119" i="11" s="1"/>
  <c r="K243" i="11"/>
  <c r="K246" i="11" s="1"/>
  <c r="I269" i="11"/>
  <c r="H21" i="55"/>
  <c r="L21" i="55"/>
  <c r="F21" i="55"/>
  <c r="Z21" i="55"/>
  <c r="AD21" i="55" s="1"/>
  <c r="N21" i="55"/>
  <c r="R21" i="55"/>
  <c r="V21" i="55"/>
  <c r="T21" i="55"/>
  <c r="X21" i="55"/>
  <c r="P21" i="55"/>
  <c r="J21" i="55"/>
  <c r="K590" i="11"/>
  <c r="I585" i="11" s="1"/>
  <c r="K585" i="11" s="1"/>
  <c r="I612" i="11"/>
  <c r="P691" i="55"/>
  <c r="Z691" i="55"/>
  <c r="AD691" i="55" s="1"/>
  <c r="L691" i="55"/>
  <c r="V691" i="55"/>
  <c r="J691" i="55"/>
  <c r="X691" i="55"/>
  <c r="F691" i="55"/>
  <c r="N691" i="55"/>
  <c r="T691" i="55"/>
  <c r="H691" i="55"/>
  <c r="R691" i="55"/>
  <c r="K3595" i="1"/>
  <c r="C661" i="55"/>
  <c r="D53" i="72" s="1"/>
  <c r="F53" i="72" s="1"/>
  <c r="K614" i="1"/>
  <c r="I614" i="1"/>
  <c r="C259" i="55"/>
  <c r="AD1190" i="1"/>
  <c r="AI1190" i="1"/>
  <c r="AK1190" i="1" s="1"/>
  <c r="AG390" i="1"/>
  <c r="AE426" i="1"/>
  <c r="AQ390" i="1"/>
  <c r="AS390" i="1" s="1"/>
  <c r="AE404" i="1"/>
  <c r="AG404" i="1" s="1"/>
  <c r="X1452" i="55"/>
  <c r="J1452" i="55"/>
  <c r="L1452" i="55"/>
  <c r="N1452" i="55"/>
  <c r="P1452" i="55"/>
  <c r="V1452" i="55"/>
  <c r="H1452" i="55"/>
  <c r="R1452" i="55"/>
  <c r="T1452" i="55"/>
  <c r="F1452" i="55"/>
  <c r="X592" i="1"/>
  <c r="C656" i="55"/>
  <c r="C655" i="55"/>
  <c r="X878" i="1"/>
  <c r="V894" i="1"/>
  <c r="X894" i="1" s="1"/>
  <c r="I592" i="1"/>
  <c r="K592" i="1" s="1"/>
  <c r="C649" i="55"/>
  <c r="C253" i="55"/>
  <c r="K232" i="11"/>
  <c r="C1463" i="55" s="1"/>
  <c r="Z1463" i="55" s="1"/>
  <c r="AD1463" i="55" s="1"/>
  <c r="L232" i="11"/>
  <c r="AG313" i="1"/>
  <c r="I2396" i="27"/>
  <c r="I2395" i="27"/>
  <c r="I2378" i="27"/>
  <c r="K2378" i="27" s="1"/>
  <c r="I2354" i="27" s="1"/>
  <c r="K2354" i="27" s="1"/>
  <c r="K2356" i="27" s="1"/>
  <c r="K2357" i="27" s="1"/>
  <c r="I586" i="27"/>
  <c r="K586" i="27"/>
  <c r="I2957" i="1"/>
  <c r="K2957" i="1" s="1"/>
  <c r="K2948" i="1"/>
  <c r="T309" i="55"/>
  <c r="P309" i="55"/>
  <c r="J309" i="55"/>
  <c r="N309" i="55"/>
  <c r="F309" i="55"/>
  <c r="R309" i="55"/>
  <c r="L309" i="55"/>
  <c r="H309" i="55"/>
  <c r="Z309" i="55"/>
  <c r="AD309" i="55" s="1"/>
  <c r="X309" i="55"/>
  <c r="V309" i="55"/>
  <c r="T273" i="55"/>
  <c r="L273" i="55"/>
  <c r="N273" i="55"/>
  <c r="P273" i="55"/>
  <c r="V273" i="55"/>
  <c r="R273" i="55"/>
  <c r="J273" i="55"/>
  <c r="H273" i="55"/>
  <c r="F273" i="55"/>
  <c r="X273" i="55"/>
  <c r="Z273" i="55"/>
  <c r="AD273" i="55" s="1"/>
  <c r="V660" i="55"/>
  <c r="L660" i="55"/>
  <c r="F660" i="55"/>
  <c r="P660" i="55"/>
  <c r="J660" i="55"/>
  <c r="R660" i="55"/>
  <c r="N660" i="55"/>
  <c r="Z660" i="55"/>
  <c r="AD660" i="55" s="1"/>
  <c r="T660" i="55"/>
  <c r="X660" i="55"/>
  <c r="H660" i="55"/>
  <c r="AI553" i="1"/>
  <c r="AK553" i="1" s="1"/>
  <c r="AK529" i="1"/>
  <c r="R677" i="55"/>
  <c r="V677" i="55"/>
  <c r="P677" i="55"/>
  <c r="N677" i="55"/>
  <c r="X677" i="55"/>
  <c r="H677" i="55"/>
  <c r="Z677" i="55"/>
  <c r="AD677" i="55" s="1"/>
  <c r="T677" i="55"/>
  <c r="J677" i="55"/>
  <c r="F677" i="55"/>
  <c r="L677" i="55"/>
  <c r="K2453" i="27"/>
  <c r="K2455" i="27"/>
  <c r="N278" i="55"/>
  <c r="T278" i="55"/>
  <c r="X278" i="55"/>
  <c r="L278" i="55"/>
  <c r="F278" i="55"/>
  <c r="Z278" i="55"/>
  <c r="AD278" i="55" s="1"/>
  <c r="R278" i="55"/>
  <c r="P278" i="55"/>
  <c r="J278" i="55"/>
  <c r="V278" i="55"/>
  <c r="H278" i="55"/>
  <c r="L385" i="55"/>
  <c r="X385" i="55"/>
  <c r="H385" i="55"/>
  <c r="V385" i="55"/>
  <c r="J385" i="55"/>
  <c r="R385" i="55"/>
  <c r="Z385" i="55"/>
  <c r="AD385" i="55" s="1"/>
  <c r="F385" i="55"/>
  <c r="T385" i="55"/>
  <c r="N385" i="55"/>
  <c r="P385" i="55"/>
  <c r="F609" i="64"/>
  <c r="F612" i="64" s="1"/>
  <c r="V1422" i="1"/>
  <c r="X1422" i="1" s="1"/>
  <c r="X1432" i="1" s="1"/>
  <c r="R1461" i="1"/>
  <c r="R1471" i="1" s="1"/>
  <c r="P1492" i="1"/>
  <c r="N3398" i="27"/>
  <c r="L2900" i="27"/>
  <c r="K2899" i="27"/>
  <c r="L2885" i="27"/>
  <c r="K2884" i="27"/>
  <c r="M3744" i="27"/>
  <c r="K2203" i="27"/>
  <c r="P1448" i="55"/>
  <c r="F1448" i="55"/>
  <c r="T1448" i="55"/>
  <c r="V1448" i="55"/>
  <c r="N1448" i="55"/>
  <c r="J1448" i="55"/>
  <c r="H1448" i="55"/>
  <c r="R1448" i="55"/>
  <c r="X1448" i="55"/>
  <c r="L1448" i="55"/>
  <c r="L881" i="55"/>
  <c r="J881" i="55"/>
  <c r="V881" i="55"/>
  <c r="H881" i="55"/>
  <c r="N881" i="55"/>
  <c r="T881" i="55"/>
  <c r="R881" i="55"/>
  <c r="X881" i="55"/>
  <c r="P881" i="55"/>
  <c r="F881" i="55"/>
  <c r="L723" i="55"/>
  <c r="X723" i="55"/>
  <c r="Z723" i="55"/>
  <c r="AD723" i="55" s="1"/>
  <c r="F723" i="55"/>
  <c r="J723" i="55"/>
  <c r="V723" i="55"/>
  <c r="T723" i="55"/>
  <c r="P723" i="55"/>
  <c r="R723" i="55"/>
  <c r="H723" i="55"/>
  <c r="N723" i="55"/>
  <c r="F888" i="55"/>
  <c r="L888" i="55"/>
  <c r="V888" i="55"/>
  <c r="T888" i="55"/>
  <c r="N888" i="55"/>
  <c r="R888" i="55"/>
  <c r="P888" i="55"/>
  <c r="J888" i="55"/>
  <c r="X888" i="55"/>
  <c r="H888" i="55"/>
  <c r="K3443" i="27" l="1"/>
  <c r="I3437" i="27" s="1"/>
  <c r="K3437" i="27" s="1"/>
  <c r="K3441" i="27" s="1"/>
  <c r="K2210" i="27" s="1"/>
  <c r="I3483" i="27"/>
  <c r="C1513" i="55"/>
  <c r="D69" i="72"/>
  <c r="F69" i="72" s="1"/>
  <c r="K175" i="1"/>
  <c r="K179" i="1" s="1"/>
  <c r="C44" i="55" s="1"/>
  <c r="D46" i="72" s="1"/>
  <c r="D379" i="77"/>
  <c r="F379" i="77" s="1"/>
  <c r="F383" i="77" s="1"/>
  <c r="K2128" i="1"/>
  <c r="K2136" i="1" s="1"/>
  <c r="K2138" i="1" s="1"/>
  <c r="C403" i="55" s="1"/>
  <c r="D48" i="72" s="1"/>
  <c r="F48" i="72" s="1"/>
  <c r="D475" i="77"/>
  <c r="F475" i="77" s="1"/>
  <c r="F483" i="77" s="1"/>
  <c r="F485" i="77" s="1"/>
  <c r="I1987" i="1"/>
  <c r="C337" i="55"/>
  <c r="K1095" i="11"/>
  <c r="F211" i="77"/>
  <c r="K64" i="1"/>
  <c r="K68" i="1" s="1"/>
  <c r="K73" i="1"/>
  <c r="K77" i="1" s="1"/>
  <c r="AG3562" i="1"/>
  <c r="V3625" i="1"/>
  <c r="X3562" i="1"/>
  <c r="V3578" i="1"/>
  <c r="K3544" i="1"/>
  <c r="K3548" i="1" s="1"/>
  <c r="K3549" i="1" s="1"/>
  <c r="C815" i="55" s="1"/>
  <c r="V3544" i="1"/>
  <c r="AE3544" i="1"/>
  <c r="P3548" i="1"/>
  <c r="R3548" i="1" s="1"/>
  <c r="R3552" i="1" s="1"/>
  <c r="R3553" i="1" s="1"/>
  <c r="V813" i="55"/>
  <c r="X813" i="55"/>
  <c r="N813" i="55"/>
  <c r="T813" i="55"/>
  <c r="F813" i="55"/>
  <c r="H813" i="55"/>
  <c r="P813" i="55"/>
  <c r="Z813" i="55"/>
  <c r="AD813" i="55" s="1"/>
  <c r="R813" i="55"/>
  <c r="J813" i="55"/>
  <c r="L813" i="55"/>
  <c r="K3494" i="1"/>
  <c r="AD1248" i="1"/>
  <c r="AB1220" i="1"/>
  <c r="AD1220" i="1" s="1"/>
  <c r="AE2796" i="1"/>
  <c r="AG2796" i="1" s="1"/>
  <c r="X2792" i="1"/>
  <c r="X2793" i="1" s="1"/>
  <c r="X2795" i="1" s="1"/>
  <c r="AU195" i="1"/>
  <c r="AV195" i="1" s="1"/>
  <c r="AS199" i="1"/>
  <c r="P3163" i="1"/>
  <c r="R3163" i="1" s="1"/>
  <c r="R2864" i="1"/>
  <c r="AG2797" i="1"/>
  <c r="AG2799" i="1" s="1"/>
  <c r="K2643" i="1"/>
  <c r="K2645" i="1" s="1"/>
  <c r="K2647" i="1" s="1"/>
  <c r="C630" i="55" s="1"/>
  <c r="V2612" i="1"/>
  <c r="D42" i="50"/>
  <c r="F42" i="50" s="1"/>
  <c r="J542" i="1"/>
  <c r="W541" i="1"/>
  <c r="AC541" i="1" s="1"/>
  <c r="AJ541" i="1" s="1"/>
  <c r="P317" i="55"/>
  <c r="V317" i="55"/>
  <c r="T317" i="55"/>
  <c r="J564" i="1"/>
  <c r="J565" i="1" s="1"/>
  <c r="J566" i="1" s="1"/>
  <c r="J567" i="1" s="1"/>
  <c r="J568" i="1" s="1"/>
  <c r="J569" i="1" s="1"/>
  <c r="J570" i="1" s="1"/>
  <c r="J571" i="1" s="1"/>
  <c r="W565" i="1"/>
  <c r="AC565" i="1" s="1"/>
  <c r="AJ565" i="1" s="1"/>
  <c r="AB1455" i="1"/>
  <c r="AD1455" i="1" s="1"/>
  <c r="X1457" i="1"/>
  <c r="I3913" i="27"/>
  <c r="K3913" i="27" s="1"/>
  <c r="K3917" i="27" s="1"/>
  <c r="K2960" i="27"/>
  <c r="K2964" i="27" s="1"/>
  <c r="K2945" i="27"/>
  <c r="L2946" i="27"/>
  <c r="J317" i="55"/>
  <c r="Z317" i="55"/>
  <c r="AD317" i="55" s="1"/>
  <c r="H317" i="55"/>
  <c r="F174" i="25"/>
  <c r="F176" i="25" s="1"/>
  <c r="F87" i="25"/>
  <c r="F96" i="25" s="1"/>
  <c r="F97" i="25" s="1"/>
  <c r="D109" i="25"/>
  <c r="AQ167" i="1"/>
  <c r="AS167" i="1" s="1"/>
  <c r="AU167" i="1" s="1"/>
  <c r="AV167" i="1" s="1"/>
  <c r="AS136" i="1"/>
  <c r="AU136" i="1" s="1"/>
  <c r="AV136" i="1" s="1"/>
  <c r="AB1454" i="1"/>
  <c r="AD1454" i="1" s="1"/>
  <c r="X1456" i="1"/>
  <c r="AJ1205" i="1"/>
  <c r="AC1206" i="1"/>
  <c r="F317" i="55"/>
  <c r="R317" i="55"/>
  <c r="K998" i="1"/>
  <c r="K1000" i="1" s="1"/>
  <c r="C624" i="55" s="1"/>
  <c r="F657" i="25"/>
  <c r="D693" i="25"/>
  <c r="F693" i="25" s="1"/>
  <c r="C884" i="55"/>
  <c r="K2187" i="27"/>
  <c r="J666" i="1"/>
  <c r="J667" i="1" s="1"/>
  <c r="J668" i="1" s="1"/>
  <c r="J669" i="1" s="1"/>
  <c r="J670" i="1" s="1"/>
  <c r="W490" i="1"/>
  <c r="AC490" i="1" s="1"/>
  <c r="AC491" i="1" s="1"/>
  <c r="AC492" i="1" s="1"/>
  <c r="AC493" i="1" s="1"/>
  <c r="AC494" i="1" s="1"/>
  <c r="AC495" i="1" s="1"/>
  <c r="AC496" i="1" s="1"/>
  <c r="AC497" i="1" s="1"/>
  <c r="I3074" i="27"/>
  <c r="K3058" i="27"/>
  <c r="K3062" i="27" s="1"/>
  <c r="S807" i="11"/>
  <c r="C853" i="55"/>
  <c r="F590" i="25"/>
  <c r="D625" i="25"/>
  <c r="Y805" i="11"/>
  <c r="Y807" i="11" s="1"/>
  <c r="W815" i="11"/>
  <c r="Y815" i="11" s="1"/>
  <c r="Y817" i="11" s="1"/>
  <c r="H3890" i="1"/>
  <c r="J3890" i="1" s="1"/>
  <c r="J3894" i="1" s="1"/>
  <c r="J3896" i="1" s="1"/>
  <c r="J3874" i="1"/>
  <c r="J3878" i="1" s="1"/>
  <c r="J3880" i="1" s="1"/>
  <c r="P591" i="27"/>
  <c r="R591" i="27" s="1"/>
  <c r="P577" i="27"/>
  <c r="R577" i="27" s="1"/>
  <c r="P608" i="27"/>
  <c r="R608" i="27" s="1"/>
  <c r="I2693" i="27"/>
  <c r="K2693" i="27" s="1"/>
  <c r="I620" i="27"/>
  <c r="K620" i="27" s="1"/>
  <c r="K626" i="27" s="1"/>
  <c r="K628" i="27" s="1"/>
  <c r="K630" i="27" s="1"/>
  <c r="L68" i="11"/>
  <c r="K68" i="11"/>
  <c r="Z416" i="55"/>
  <c r="AD416" i="55" s="1"/>
  <c r="V416" i="55"/>
  <c r="R416" i="55"/>
  <c r="N416" i="55"/>
  <c r="H416" i="55"/>
  <c r="F416" i="55"/>
  <c r="J416" i="55"/>
  <c r="T416" i="55"/>
  <c r="P416" i="55"/>
  <c r="L416" i="55"/>
  <c r="X416" i="55"/>
  <c r="L53" i="11"/>
  <c r="K53" i="11"/>
  <c r="Z687" i="55"/>
  <c r="AD687" i="55" s="1"/>
  <c r="L687" i="55"/>
  <c r="V687" i="55"/>
  <c r="T687" i="55"/>
  <c r="P687" i="55"/>
  <c r="R687" i="55"/>
  <c r="J687" i="55"/>
  <c r="F687" i="55"/>
  <c r="N687" i="55"/>
  <c r="X687" i="55"/>
  <c r="H687" i="55"/>
  <c r="X1445" i="1"/>
  <c r="V1469" i="1"/>
  <c r="X1469" i="1" s="1"/>
  <c r="L629" i="55"/>
  <c r="F629" i="55"/>
  <c r="N629" i="55"/>
  <c r="H629" i="55"/>
  <c r="Z629" i="55"/>
  <c r="AD629" i="55" s="1"/>
  <c r="J629" i="55"/>
  <c r="T629" i="55"/>
  <c r="X629" i="55"/>
  <c r="R629" i="55"/>
  <c r="V629" i="55"/>
  <c r="P629" i="55"/>
  <c r="Z1437" i="55"/>
  <c r="AD1437" i="55" s="1"/>
  <c r="V1437" i="55"/>
  <c r="L1437" i="55"/>
  <c r="P1437" i="55"/>
  <c r="H1437" i="55"/>
  <c r="T1437" i="55"/>
  <c r="F1437" i="55"/>
  <c r="R1437" i="55"/>
  <c r="J1437" i="55"/>
  <c r="X1437" i="55"/>
  <c r="N1437" i="55"/>
  <c r="C693" i="55"/>
  <c r="K2267" i="1"/>
  <c r="C422" i="55" s="1"/>
  <c r="C612" i="55"/>
  <c r="C1455" i="55"/>
  <c r="K3421" i="1"/>
  <c r="K3432" i="1" s="1"/>
  <c r="K3434" i="1" s="1"/>
  <c r="R2821" i="1"/>
  <c r="P2854" i="1"/>
  <c r="R2854" i="1" s="1"/>
  <c r="P3324" i="1"/>
  <c r="R3324" i="1" s="1"/>
  <c r="R3222" i="1"/>
  <c r="R3236" i="1" s="1"/>
  <c r="R3238" i="1" s="1"/>
  <c r="P3436" i="1"/>
  <c r="R3436" i="1" s="1"/>
  <c r="R3450" i="1" s="1"/>
  <c r="R3452" i="1" s="1"/>
  <c r="C1440" i="55" s="1"/>
  <c r="P2075" i="1"/>
  <c r="R2075" i="1" s="1"/>
  <c r="R2085" i="1" s="1"/>
  <c r="R2087" i="1" s="1"/>
  <c r="K3101" i="1"/>
  <c r="K3112" i="1" s="1"/>
  <c r="K3114" i="1" s="1"/>
  <c r="C613" i="55" s="1"/>
  <c r="H420" i="55"/>
  <c r="Z420" i="55"/>
  <c r="AD420" i="55" s="1"/>
  <c r="T420" i="55"/>
  <c r="X420" i="55"/>
  <c r="V420" i="55"/>
  <c r="P420" i="55"/>
  <c r="F420" i="55"/>
  <c r="R420" i="55"/>
  <c r="L420" i="55"/>
  <c r="N420" i="55"/>
  <c r="J420" i="55"/>
  <c r="P291" i="55"/>
  <c r="J291" i="55"/>
  <c r="V291" i="55"/>
  <c r="X291" i="55"/>
  <c r="H291" i="55"/>
  <c r="Z291" i="55"/>
  <c r="AD291" i="55" s="1"/>
  <c r="F291" i="55"/>
  <c r="N291" i="55"/>
  <c r="T291" i="55"/>
  <c r="R291" i="55"/>
  <c r="L291" i="55"/>
  <c r="I3280" i="1"/>
  <c r="K1102" i="1"/>
  <c r="K1110" i="1" s="1"/>
  <c r="K1112" i="1" s="1"/>
  <c r="N619" i="55"/>
  <c r="P619" i="55"/>
  <c r="H619" i="55"/>
  <c r="F619" i="55"/>
  <c r="L619" i="55"/>
  <c r="X619" i="55"/>
  <c r="Z619" i="55"/>
  <c r="AD619" i="55" s="1"/>
  <c r="T619" i="55"/>
  <c r="R619" i="55"/>
  <c r="V619" i="55"/>
  <c r="J619" i="55"/>
  <c r="R2641" i="1"/>
  <c r="R2652" i="1"/>
  <c r="R2654" i="1" s="1"/>
  <c r="K1017" i="1"/>
  <c r="K1028" i="1" s="1"/>
  <c r="K1030" i="1" s="1"/>
  <c r="C296" i="55" s="1"/>
  <c r="P1091" i="1"/>
  <c r="K1054" i="1"/>
  <c r="K1064" i="1" s="1"/>
  <c r="K1066" i="1" s="1"/>
  <c r="C305" i="55" s="1"/>
  <c r="P988" i="1"/>
  <c r="R988" i="1" s="1"/>
  <c r="R998" i="1" s="1"/>
  <c r="R1000" i="1" s="1"/>
  <c r="C637" i="55" s="1"/>
  <c r="P1065" i="1"/>
  <c r="R1065" i="1" s="1"/>
  <c r="R1075" i="1" s="1"/>
  <c r="R1077" i="1" s="1"/>
  <c r="P1090" i="1"/>
  <c r="AE1063" i="1"/>
  <c r="AG1063" i="1" s="1"/>
  <c r="AG1073" i="1" s="1"/>
  <c r="AG1075" i="1" s="1"/>
  <c r="Z2600" i="1"/>
  <c r="Z2610" i="1" s="1"/>
  <c r="Z2611" i="1" s="1"/>
  <c r="AE2616" i="1"/>
  <c r="AG2616" i="1" s="1"/>
  <c r="AG2627" i="1" s="1"/>
  <c r="AG2629" i="1" s="1"/>
  <c r="C627" i="55" s="1"/>
  <c r="AE2650" i="1"/>
  <c r="AG2650" i="1" s="1"/>
  <c r="X2602" i="1"/>
  <c r="K3600" i="1"/>
  <c r="K3610" i="1" s="1"/>
  <c r="K3612" i="1" s="1"/>
  <c r="I3623" i="1"/>
  <c r="K3623" i="1" s="1"/>
  <c r="K3631" i="1" s="1"/>
  <c r="K3633" i="1" s="1"/>
  <c r="P3395" i="1"/>
  <c r="R3395" i="1" s="1"/>
  <c r="R3292" i="1"/>
  <c r="R3303" i="1" s="1"/>
  <c r="R3305" i="1" s="1"/>
  <c r="P3361" i="1"/>
  <c r="R3361" i="1" s="1"/>
  <c r="R3372" i="1" s="1"/>
  <c r="R3374" i="1" s="1"/>
  <c r="C1442" i="55" s="1"/>
  <c r="K951" i="1"/>
  <c r="K962" i="1" s="1"/>
  <c r="K964" i="1" s="1"/>
  <c r="D546" i="25"/>
  <c r="C301" i="55"/>
  <c r="C609" i="55"/>
  <c r="C607" i="55"/>
  <c r="C299" i="55"/>
  <c r="R1089" i="1"/>
  <c r="P1111" i="1"/>
  <c r="R2822" i="1"/>
  <c r="P2855" i="1"/>
  <c r="R2855" i="1" s="1"/>
  <c r="R3154" i="1"/>
  <c r="R3164" i="1" s="1"/>
  <c r="R3166" i="1" s="1"/>
  <c r="V3114" i="1"/>
  <c r="R3337" i="1"/>
  <c r="R3339" i="1" s="1"/>
  <c r="C1439" i="55" s="1"/>
  <c r="R3406" i="1"/>
  <c r="R3408" i="1" s="1"/>
  <c r="D307" i="25"/>
  <c r="F307" i="25" s="1"/>
  <c r="D164" i="25"/>
  <c r="F164" i="25" s="1"/>
  <c r="F141" i="25"/>
  <c r="J1511" i="55"/>
  <c r="T1511" i="55"/>
  <c r="R1511" i="55"/>
  <c r="L1511" i="55"/>
  <c r="X1511" i="55"/>
  <c r="V1511" i="55"/>
  <c r="F1511" i="55"/>
  <c r="H1511" i="55"/>
  <c r="P1511" i="55"/>
  <c r="N1511" i="55"/>
  <c r="Z1511" i="55"/>
  <c r="AD1511" i="55" s="1"/>
  <c r="AD1251" i="1"/>
  <c r="AB1223" i="1"/>
  <c r="AD1223" i="1" s="1"/>
  <c r="V1512" i="55"/>
  <c r="F1512" i="55"/>
  <c r="J1512" i="55"/>
  <c r="P1512" i="55"/>
  <c r="N1512" i="55"/>
  <c r="X1512" i="55"/>
  <c r="H1512" i="55"/>
  <c r="L1512" i="55"/>
  <c r="T1512" i="55"/>
  <c r="R1512" i="55"/>
  <c r="Z1512" i="55"/>
  <c r="AD1512" i="55" s="1"/>
  <c r="AD1250" i="1"/>
  <c r="AB1222" i="1"/>
  <c r="AD1222" i="1" s="1"/>
  <c r="AB3618" i="1"/>
  <c r="AD3618" i="1" s="1"/>
  <c r="X3618" i="1"/>
  <c r="P1513" i="55"/>
  <c r="L1513" i="55"/>
  <c r="H1513" i="55"/>
  <c r="F1513" i="55"/>
  <c r="R1513" i="55"/>
  <c r="X1513" i="55"/>
  <c r="Z1513" i="55"/>
  <c r="AD1513" i="55" s="1"/>
  <c r="J1513" i="55"/>
  <c r="V1513" i="55"/>
  <c r="T1513" i="55"/>
  <c r="N1513" i="55"/>
  <c r="T1510" i="55"/>
  <c r="F1510" i="55"/>
  <c r="L1510" i="55"/>
  <c r="N1510" i="55"/>
  <c r="Z1510" i="55"/>
  <c r="AD1510" i="55" s="1"/>
  <c r="R1510" i="55"/>
  <c r="X1510" i="55"/>
  <c r="V1510" i="55"/>
  <c r="J1510" i="55"/>
  <c r="P1510" i="55"/>
  <c r="H1510" i="55"/>
  <c r="P2114" i="1"/>
  <c r="R2114" i="1" s="1"/>
  <c r="R2116" i="1" s="1"/>
  <c r="R2107" i="1"/>
  <c r="P1174" i="1"/>
  <c r="R1174" i="1" s="1"/>
  <c r="R1143" i="1"/>
  <c r="N403" i="55"/>
  <c r="V403" i="55"/>
  <c r="X403" i="55"/>
  <c r="P403" i="55"/>
  <c r="T403" i="55"/>
  <c r="L403" i="55"/>
  <c r="F403" i="55"/>
  <c r="Z403" i="55"/>
  <c r="AD403" i="55" s="1"/>
  <c r="H403" i="55"/>
  <c r="J403" i="55"/>
  <c r="R403" i="55"/>
  <c r="K54" i="1"/>
  <c r="K58" i="1" s="1"/>
  <c r="K45" i="1"/>
  <c r="K49" i="1" s="1"/>
  <c r="K28" i="1"/>
  <c r="K32" i="1" s="1"/>
  <c r="I1418" i="1" s="1"/>
  <c r="D539" i="77" s="1"/>
  <c r="F539" i="77" s="1"/>
  <c r="F545" i="77" s="1"/>
  <c r="F547" i="77" s="1"/>
  <c r="K809" i="1"/>
  <c r="V644" i="1"/>
  <c r="V802" i="1"/>
  <c r="F370" i="55"/>
  <c r="X370" i="55"/>
  <c r="Z370" i="55"/>
  <c r="AD370" i="55" s="1"/>
  <c r="J370" i="55"/>
  <c r="V370" i="55"/>
  <c r="T370" i="55"/>
  <c r="N370" i="55"/>
  <c r="H370" i="55"/>
  <c r="P370" i="55"/>
  <c r="L370" i="55"/>
  <c r="R370" i="55"/>
  <c r="I2899" i="1"/>
  <c r="K2899" i="1" s="1"/>
  <c r="K2905" i="1" s="1"/>
  <c r="K2907" i="1" s="1"/>
  <c r="K2911" i="1" s="1"/>
  <c r="K505" i="1"/>
  <c r="K511" i="1" s="1"/>
  <c r="K513" i="1" s="1"/>
  <c r="P2155" i="1"/>
  <c r="R2155" i="1" s="1"/>
  <c r="R2163" i="1" s="1"/>
  <c r="R2165" i="1" s="1"/>
  <c r="K2148" i="1"/>
  <c r="K2156" i="1" s="1"/>
  <c r="K2158" i="1" s="1"/>
  <c r="C404" i="55" s="1"/>
  <c r="K19" i="1"/>
  <c r="K23" i="1" s="1"/>
  <c r="P2348" i="1"/>
  <c r="R2348" i="1" s="1"/>
  <c r="K140" i="1"/>
  <c r="K144" i="1" s="1"/>
  <c r="C38" i="55" s="1"/>
  <c r="D36" i="72" s="1"/>
  <c r="F36" i="72" s="1"/>
  <c r="R22" i="1"/>
  <c r="R28" i="1" s="1"/>
  <c r="R30" i="1" s="1"/>
  <c r="W590" i="1"/>
  <c r="K10" i="1"/>
  <c r="I226" i="1"/>
  <c r="P51" i="1"/>
  <c r="R51" i="1" s="1"/>
  <c r="R57" i="1" s="1"/>
  <c r="R60" i="1" s="1"/>
  <c r="AQ108" i="1"/>
  <c r="AS108" i="1" s="1"/>
  <c r="AU108" i="1" s="1"/>
  <c r="AV108" i="1" s="1"/>
  <c r="P164" i="1"/>
  <c r="R164" i="1" s="1"/>
  <c r="P232" i="1"/>
  <c r="R232" i="1" s="1"/>
  <c r="I1405" i="1"/>
  <c r="I411" i="1"/>
  <c r="K411" i="1" s="1"/>
  <c r="K418" i="1" s="1"/>
  <c r="K420" i="1" s="1"/>
  <c r="I487" i="1"/>
  <c r="K487" i="1" s="1"/>
  <c r="K495" i="1" s="1"/>
  <c r="K497" i="1" s="1"/>
  <c r="C63" i="55" s="1"/>
  <c r="I356" i="1"/>
  <c r="I1200" i="1"/>
  <c r="K1200" i="1" s="1"/>
  <c r="K1211" i="1" s="1"/>
  <c r="K1213" i="1" s="1"/>
  <c r="AQ133" i="1"/>
  <c r="I445" i="1"/>
  <c r="K445" i="1" s="1"/>
  <c r="K452" i="1" s="1"/>
  <c r="K454" i="1" s="1"/>
  <c r="I459" i="1" s="1"/>
  <c r="K459" i="1" s="1"/>
  <c r="K463" i="1" s="1"/>
  <c r="K465" i="1" s="1"/>
  <c r="K467" i="1" s="1"/>
  <c r="I380" i="1"/>
  <c r="P362" i="1"/>
  <c r="R362" i="1" s="1"/>
  <c r="R370" i="1" s="1"/>
  <c r="R372" i="1" s="1"/>
  <c r="H39" i="55"/>
  <c r="N39" i="55"/>
  <c r="T39" i="55"/>
  <c r="J39" i="55"/>
  <c r="P39" i="55"/>
  <c r="L39" i="55"/>
  <c r="R39" i="55"/>
  <c r="V39" i="55"/>
  <c r="X39" i="55"/>
  <c r="Z39" i="55"/>
  <c r="AD39" i="55" s="1"/>
  <c r="F39" i="55"/>
  <c r="D41" i="32"/>
  <c r="V675" i="1"/>
  <c r="X705" i="1"/>
  <c r="P2346" i="1"/>
  <c r="C74" i="1"/>
  <c r="P231" i="1"/>
  <c r="R231" i="1" s="1"/>
  <c r="I167" i="1"/>
  <c r="F44" i="55"/>
  <c r="T44" i="55"/>
  <c r="V44" i="55"/>
  <c r="R44" i="55"/>
  <c r="P44" i="55"/>
  <c r="Z44" i="55"/>
  <c r="AD44" i="55" s="1"/>
  <c r="N44" i="55"/>
  <c r="H44" i="55"/>
  <c r="L44" i="55"/>
  <c r="X44" i="55"/>
  <c r="J44" i="55"/>
  <c r="K3502" i="1"/>
  <c r="V815" i="1"/>
  <c r="X815" i="1" s="1"/>
  <c r="X800" i="1"/>
  <c r="K3500" i="1"/>
  <c r="P65" i="1"/>
  <c r="R65" i="1" s="1"/>
  <c r="I1705" i="1"/>
  <c r="K1705" i="1" s="1"/>
  <c r="I210" i="1"/>
  <c r="P195" i="1"/>
  <c r="R195" i="1" s="1"/>
  <c r="I807" i="1"/>
  <c r="K807" i="1" s="1"/>
  <c r="P626" i="1"/>
  <c r="R626" i="1" s="1"/>
  <c r="P1141" i="1"/>
  <c r="I270" i="1"/>
  <c r="K270" i="1" s="1"/>
  <c r="K278" i="1" s="1"/>
  <c r="K280" i="1" s="1"/>
  <c r="I587" i="27"/>
  <c r="K587" i="27"/>
  <c r="I593" i="1"/>
  <c r="K593" i="1" s="1"/>
  <c r="C650" i="55"/>
  <c r="C254" i="55"/>
  <c r="T656" i="55"/>
  <c r="Z656" i="55"/>
  <c r="AD656" i="55" s="1"/>
  <c r="R656" i="55"/>
  <c r="X656" i="55"/>
  <c r="P656" i="55"/>
  <c r="N656" i="55"/>
  <c r="V656" i="55"/>
  <c r="H656" i="55"/>
  <c r="F656" i="55"/>
  <c r="J656" i="55"/>
  <c r="L656" i="55"/>
  <c r="L661" i="55"/>
  <c r="N661" i="55"/>
  <c r="R661" i="55"/>
  <c r="V661" i="55"/>
  <c r="F661" i="55"/>
  <c r="X661" i="55"/>
  <c r="H661" i="55"/>
  <c r="T661" i="55"/>
  <c r="J661" i="55"/>
  <c r="Z661" i="55"/>
  <c r="AD661" i="55" s="1"/>
  <c r="P661" i="55"/>
  <c r="I652" i="11"/>
  <c r="K612" i="11"/>
  <c r="I606" i="11" s="1"/>
  <c r="K606" i="11" s="1"/>
  <c r="K610" i="11" s="1"/>
  <c r="K269" i="11"/>
  <c r="K273" i="11" s="1"/>
  <c r="I283" i="11"/>
  <c r="I984" i="11"/>
  <c r="P242" i="11"/>
  <c r="AB1244" i="1"/>
  <c r="X1239" i="1"/>
  <c r="AB1435" i="1"/>
  <c r="AD1435" i="1" s="1"/>
  <c r="AD1437" i="1" s="1"/>
  <c r="AD1438" i="1" s="1"/>
  <c r="X1437" i="1"/>
  <c r="X1439" i="1" s="1"/>
  <c r="X1440" i="1" s="1"/>
  <c r="AS89" i="1"/>
  <c r="AQ109" i="1"/>
  <c r="V279" i="55"/>
  <c r="R279" i="55"/>
  <c r="F279" i="55"/>
  <c r="H279" i="55"/>
  <c r="X279" i="55"/>
  <c r="P279" i="55"/>
  <c r="Z279" i="55"/>
  <c r="AD279" i="55" s="1"/>
  <c r="J279" i="55"/>
  <c r="T279" i="55"/>
  <c r="L279" i="55"/>
  <c r="N279" i="55"/>
  <c r="AB1420" i="1"/>
  <c r="AD1420" i="1" s="1"/>
  <c r="AD1430" i="1" s="1"/>
  <c r="AD1403" i="1"/>
  <c r="AD1413" i="1" s="1"/>
  <c r="AB1452" i="1"/>
  <c r="AD1452" i="1" s="1"/>
  <c r="X1454" i="1"/>
  <c r="D588" i="25"/>
  <c r="F551" i="25"/>
  <c r="F1463" i="55"/>
  <c r="N1463" i="55"/>
  <c r="T1463" i="55"/>
  <c r="R1463" i="55"/>
  <c r="P1463" i="55"/>
  <c r="V1463" i="55"/>
  <c r="X1463" i="55"/>
  <c r="H1463" i="55"/>
  <c r="L1463" i="55"/>
  <c r="J1463" i="55"/>
  <c r="V649" i="55"/>
  <c r="N649" i="55"/>
  <c r="X649" i="55"/>
  <c r="J649" i="55"/>
  <c r="Z649" i="55"/>
  <c r="AD649" i="55" s="1"/>
  <c r="L649" i="55"/>
  <c r="T649" i="55"/>
  <c r="P649" i="55"/>
  <c r="R649" i="55"/>
  <c r="F649" i="55"/>
  <c r="H649" i="55"/>
  <c r="X655" i="55"/>
  <c r="J655" i="55"/>
  <c r="V655" i="55"/>
  <c r="L655" i="55"/>
  <c r="T655" i="55"/>
  <c r="R655" i="55"/>
  <c r="F655" i="55"/>
  <c r="N655" i="55"/>
  <c r="P655" i="55"/>
  <c r="Z655" i="55"/>
  <c r="AD655" i="55" s="1"/>
  <c r="H655" i="55"/>
  <c r="I615" i="1"/>
  <c r="C662" i="55"/>
  <c r="K615" i="1"/>
  <c r="C260" i="55"/>
  <c r="I3977" i="1"/>
  <c r="K3977" i="1" s="1"/>
  <c r="K3960" i="1"/>
  <c r="V1444" i="1"/>
  <c r="R1483" i="1"/>
  <c r="R1485" i="1" s="1"/>
  <c r="K569" i="11"/>
  <c r="L566" i="11"/>
  <c r="X715" i="55"/>
  <c r="Z715" i="55"/>
  <c r="AD715" i="55" s="1"/>
  <c r="L715" i="55"/>
  <c r="R715" i="55"/>
  <c r="P715" i="55"/>
  <c r="V715" i="55"/>
  <c r="F715" i="55"/>
  <c r="H715" i="55"/>
  <c r="T715" i="55"/>
  <c r="J715" i="55"/>
  <c r="N715" i="55"/>
  <c r="J375" i="55"/>
  <c r="Z375" i="55"/>
  <c r="AD375" i="55" s="1"/>
  <c r="H375" i="55"/>
  <c r="F375" i="55"/>
  <c r="L375" i="55"/>
  <c r="V375" i="55"/>
  <c r="X375" i="55"/>
  <c r="R375" i="55"/>
  <c r="T375" i="55"/>
  <c r="P375" i="55"/>
  <c r="N375" i="55"/>
  <c r="K3955" i="1"/>
  <c r="I3972" i="1"/>
  <c r="K3972" i="1" s="1"/>
  <c r="R253" i="55"/>
  <c r="N253" i="55"/>
  <c r="H253" i="55"/>
  <c r="F253" i="55"/>
  <c r="Z253" i="55"/>
  <c r="AD253" i="55" s="1"/>
  <c r="J253" i="55"/>
  <c r="P253" i="55"/>
  <c r="L253" i="55"/>
  <c r="T253" i="55"/>
  <c r="V253" i="55"/>
  <c r="X253" i="55"/>
  <c r="M1119" i="11"/>
  <c r="K1126" i="11"/>
  <c r="L1121" i="11"/>
  <c r="K1120" i="11"/>
  <c r="C1499" i="55" s="1"/>
  <c r="R693" i="55"/>
  <c r="X693" i="55"/>
  <c r="N693" i="55"/>
  <c r="P693" i="55"/>
  <c r="V693" i="55"/>
  <c r="F693" i="55"/>
  <c r="H693" i="55"/>
  <c r="L693" i="55"/>
  <c r="T693" i="55"/>
  <c r="J693" i="55"/>
  <c r="Z693" i="55"/>
  <c r="AD693" i="55" s="1"/>
  <c r="I3415" i="27"/>
  <c r="K3415" i="27" s="1"/>
  <c r="K3419" i="27" s="1"/>
  <c r="I3476" i="27"/>
  <c r="K3476" i="27" s="1"/>
  <c r="K3396" i="27"/>
  <c r="K3400" i="27" s="1"/>
  <c r="V3606" i="1"/>
  <c r="X3606" i="1" s="1"/>
  <c r="X3589" i="1"/>
  <c r="N893" i="55"/>
  <c r="T893" i="55"/>
  <c r="V893" i="55"/>
  <c r="X893" i="55"/>
  <c r="L893" i="55"/>
  <c r="P893" i="55"/>
  <c r="F893" i="55"/>
  <c r="H893" i="55"/>
  <c r="J893" i="55"/>
  <c r="R893" i="55"/>
  <c r="V1453" i="1"/>
  <c r="R1492" i="1"/>
  <c r="R1502" i="1" s="1"/>
  <c r="X593" i="1"/>
  <c r="C657" i="55"/>
  <c r="AG426" i="1"/>
  <c r="AE441" i="1"/>
  <c r="AG441" i="1" s="1"/>
  <c r="F259" i="55"/>
  <c r="Z259" i="55"/>
  <c r="AD259" i="55" s="1"/>
  <c r="J259" i="55"/>
  <c r="T259" i="55"/>
  <c r="N259" i="55"/>
  <c r="R259" i="55"/>
  <c r="X259" i="55"/>
  <c r="H259" i="55"/>
  <c r="V259" i="55"/>
  <c r="P259" i="55"/>
  <c r="L259" i="55"/>
  <c r="L585" i="11"/>
  <c r="K588" i="11"/>
  <c r="K248" i="11"/>
  <c r="K256" i="11"/>
  <c r="K260" i="11" s="1"/>
  <c r="C833" i="55"/>
  <c r="C319" i="55"/>
  <c r="C832" i="55"/>
  <c r="L386" i="55"/>
  <c r="T386" i="55"/>
  <c r="Z386" i="55"/>
  <c r="AD386" i="55" s="1"/>
  <c r="R386" i="55"/>
  <c r="F386" i="55"/>
  <c r="X386" i="55"/>
  <c r="J386" i="55"/>
  <c r="N386" i="55"/>
  <c r="H386" i="55"/>
  <c r="P386" i="55"/>
  <c r="V386" i="55"/>
  <c r="X280" i="55"/>
  <c r="H280" i="55"/>
  <c r="L280" i="55"/>
  <c r="N280" i="55"/>
  <c r="F280" i="55"/>
  <c r="P280" i="55"/>
  <c r="J280" i="55"/>
  <c r="Z280" i="55"/>
  <c r="AD280" i="55" s="1"/>
  <c r="R280" i="55"/>
  <c r="T280" i="55"/>
  <c r="V280" i="55"/>
  <c r="C779" i="55"/>
  <c r="S1545" i="1"/>
  <c r="K2186" i="27"/>
  <c r="C883" i="55"/>
  <c r="Z883" i="55" s="1"/>
  <c r="AD883" i="55" s="1"/>
  <c r="O3398" i="27"/>
  <c r="C882" i="55"/>
  <c r="Z882" i="55" s="1"/>
  <c r="AD882" i="55" s="1"/>
  <c r="K2185" i="27"/>
  <c r="K210" i="1" l="1"/>
  <c r="D403" i="77"/>
  <c r="F403" i="77" s="1"/>
  <c r="K1405" i="1"/>
  <c r="K1412" i="1" s="1"/>
  <c r="K1414" i="1" s="1"/>
  <c r="C342" i="55" s="1"/>
  <c r="F41" i="72" s="1"/>
  <c r="D564" i="77"/>
  <c r="F564" i="77" s="1"/>
  <c r="F571" i="77" s="1"/>
  <c r="F573" i="77" s="1"/>
  <c r="D431" i="77"/>
  <c r="F431" i="77" s="1"/>
  <c r="F438" i="77" s="1"/>
  <c r="F440" i="77" s="1"/>
  <c r="T337" i="55"/>
  <c r="D32" i="72"/>
  <c r="F32" i="72" s="1"/>
  <c r="F337" i="55"/>
  <c r="Z337" i="55"/>
  <c r="AD337" i="55" s="1"/>
  <c r="V337" i="55"/>
  <c r="X337" i="55"/>
  <c r="R337" i="55"/>
  <c r="N337" i="55"/>
  <c r="P337" i="55"/>
  <c r="L337" i="55"/>
  <c r="J337" i="55"/>
  <c r="H337" i="55"/>
  <c r="K226" i="1"/>
  <c r="K232" i="1" s="1"/>
  <c r="K234" i="1" s="1"/>
  <c r="C47" i="55" s="1"/>
  <c r="D44" i="72" s="1"/>
  <c r="F44" i="72" s="1"/>
  <c r="D419" i="77"/>
  <c r="F419" i="77" s="1"/>
  <c r="F425" i="77" s="1"/>
  <c r="F427" i="77" s="1"/>
  <c r="K1987" i="1"/>
  <c r="P1987" i="1"/>
  <c r="R1987" i="1" s="1"/>
  <c r="K167" i="1"/>
  <c r="K171" i="1" s="1"/>
  <c r="C43" i="55" s="1"/>
  <c r="D45" i="72" s="1"/>
  <c r="F45" i="72" s="1"/>
  <c r="D371" i="77"/>
  <c r="F371" i="77" s="1"/>
  <c r="F375" i="77" s="1"/>
  <c r="K3483" i="27"/>
  <c r="I3477" i="27" s="1"/>
  <c r="K3477" i="27" s="1"/>
  <c r="K3481" i="27" s="1"/>
  <c r="L3481" i="27" s="1"/>
  <c r="I3628" i="27"/>
  <c r="K984" i="11"/>
  <c r="D170" i="77"/>
  <c r="F215" i="77"/>
  <c r="M1096" i="11"/>
  <c r="L1097" i="11"/>
  <c r="K1096" i="11"/>
  <c r="X3625" i="1"/>
  <c r="X3626" i="1"/>
  <c r="AB3625" i="1"/>
  <c r="AD3625" i="1" s="1"/>
  <c r="V3593" i="1"/>
  <c r="X3578" i="1"/>
  <c r="J815" i="55"/>
  <c r="L815" i="55"/>
  <c r="R815" i="55"/>
  <c r="N815" i="55"/>
  <c r="P815" i="55"/>
  <c r="X815" i="55"/>
  <c r="T815" i="55"/>
  <c r="H815" i="55"/>
  <c r="V815" i="55"/>
  <c r="F815" i="55"/>
  <c r="Z815" i="55"/>
  <c r="AD815" i="55" s="1"/>
  <c r="X3544" i="1"/>
  <c r="X3548" i="1" s="1"/>
  <c r="X3549" i="1" s="1"/>
  <c r="C816" i="55" s="1"/>
  <c r="V3560" i="1"/>
  <c r="V3524" i="1"/>
  <c r="X3524" i="1" s="1"/>
  <c r="X3528" i="1" s="1"/>
  <c r="X3529" i="1" s="1"/>
  <c r="AE3560" i="1"/>
  <c r="AG3544" i="1"/>
  <c r="AG3548" i="1" s="1"/>
  <c r="AG3549" i="1" s="1"/>
  <c r="C817" i="55" s="1"/>
  <c r="R630" i="55"/>
  <c r="H630" i="55"/>
  <c r="N630" i="55"/>
  <c r="T630" i="55"/>
  <c r="L630" i="55"/>
  <c r="Z630" i="55"/>
  <c r="AD630" i="55" s="1"/>
  <c r="P630" i="55"/>
  <c r="V630" i="55"/>
  <c r="J630" i="55"/>
  <c r="X630" i="55"/>
  <c r="F630" i="55"/>
  <c r="X2612" i="1"/>
  <c r="X2613" i="1" s="1"/>
  <c r="X2615" i="1" s="1"/>
  <c r="AE2660" i="1"/>
  <c r="AG2660" i="1" s="1"/>
  <c r="AS201" i="1"/>
  <c r="AU199" i="1"/>
  <c r="AV199" i="1" s="1"/>
  <c r="AG2661" i="1"/>
  <c r="AG2663" i="1" s="1"/>
  <c r="R2865" i="1"/>
  <c r="R2867" i="1" s="1"/>
  <c r="C621" i="55" s="1"/>
  <c r="D105" i="50"/>
  <c r="F105" i="50" s="1"/>
  <c r="K2188" i="27"/>
  <c r="C885" i="55"/>
  <c r="I3100" i="27"/>
  <c r="I3936" i="27"/>
  <c r="K3936" i="27" s="1"/>
  <c r="K3939" i="27" s="1"/>
  <c r="K3941" i="27" s="1"/>
  <c r="K3074" i="27"/>
  <c r="K3077" i="27" s="1"/>
  <c r="Z884" i="55"/>
  <c r="AD884" i="55" s="1"/>
  <c r="R884" i="55"/>
  <c r="F884" i="55"/>
  <c r="T884" i="55"/>
  <c r="J884" i="55"/>
  <c r="L884" i="55"/>
  <c r="X884" i="55"/>
  <c r="V884" i="55"/>
  <c r="N884" i="55"/>
  <c r="P884" i="55"/>
  <c r="H884" i="55"/>
  <c r="F109" i="25"/>
  <c r="F118" i="25" s="1"/>
  <c r="H118" i="25" s="1"/>
  <c r="D132" i="25"/>
  <c r="K2965" i="27"/>
  <c r="L2966" i="27"/>
  <c r="C295" i="55"/>
  <c r="Z295" i="55" s="1"/>
  <c r="AD295" i="55" s="1"/>
  <c r="K3918" i="27"/>
  <c r="L3919" i="27"/>
  <c r="L3064" i="27"/>
  <c r="K3063" i="27"/>
  <c r="AC1207" i="1"/>
  <c r="AC1208" i="1" s="1"/>
  <c r="AJ1206" i="1"/>
  <c r="W542" i="1"/>
  <c r="AC542" i="1" s="1"/>
  <c r="AJ542" i="1" s="1"/>
  <c r="J543" i="1"/>
  <c r="K2262" i="1"/>
  <c r="C417" i="55" s="1"/>
  <c r="C688" i="55"/>
  <c r="F625" i="25"/>
  <c r="D661" i="25"/>
  <c r="C689" i="55"/>
  <c r="K2263" i="1"/>
  <c r="C418" i="55" s="1"/>
  <c r="L610" i="11"/>
  <c r="K2287" i="1"/>
  <c r="C446" i="55" s="1"/>
  <c r="F853" i="55"/>
  <c r="P853" i="55"/>
  <c r="N853" i="55"/>
  <c r="X853" i="55"/>
  <c r="Z853" i="55"/>
  <c r="AD853" i="55" s="1"/>
  <c r="R853" i="55"/>
  <c r="L853" i="55"/>
  <c r="T853" i="55"/>
  <c r="V853" i="55"/>
  <c r="J853" i="55"/>
  <c r="H853" i="55"/>
  <c r="K3514" i="1"/>
  <c r="K3515" i="1" s="1"/>
  <c r="C559" i="55" s="1"/>
  <c r="K631" i="27"/>
  <c r="K632" i="27" s="1"/>
  <c r="K633" i="27" s="1"/>
  <c r="K634" i="27" s="1"/>
  <c r="I2616" i="27"/>
  <c r="K2616" i="27" s="1"/>
  <c r="Z807" i="11"/>
  <c r="C938" i="55"/>
  <c r="Z1440" i="55"/>
  <c r="AD1440" i="55" s="1"/>
  <c r="N1440" i="55"/>
  <c r="F1440" i="55"/>
  <c r="J1440" i="55"/>
  <c r="V1440" i="55"/>
  <c r="L1440" i="55"/>
  <c r="P1440" i="55"/>
  <c r="T1440" i="55"/>
  <c r="X1440" i="55"/>
  <c r="H1440" i="55"/>
  <c r="R1440" i="55"/>
  <c r="H627" i="55"/>
  <c r="R627" i="55"/>
  <c r="Z627" i="55"/>
  <c r="AD627" i="55" s="1"/>
  <c r="V627" i="55"/>
  <c r="T627" i="55"/>
  <c r="F627" i="55"/>
  <c r="N627" i="55"/>
  <c r="P627" i="55"/>
  <c r="L627" i="55"/>
  <c r="J627" i="55"/>
  <c r="X627" i="55"/>
  <c r="J305" i="55"/>
  <c r="T305" i="55"/>
  <c r="P305" i="55"/>
  <c r="N305" i="55"/>
  <c r="F305" i="55"/>
  <c r="X305" i="55"/>
  <c r="V305" i="55"/>
  <c r="Z305" i="55"/>
  <c r="AD305" i="55" s="1"/>
  <c r="L305" i="55"/>
  <c r="H305" i="55"/>
  <c r="R305" i="55"/>
  <c r="F613" i="55"/>
  <c r="R613" i="55"/>
  <c r="T613" i="55"/>
  <c r="J613" i="55"/>
  <c r="P613" i="55"/>
  <c r="X613" i="55"/>
  <c r="V613" i="55"/>
  <c r="N613" i="55"/>
  <c r="H613" i="55"/>
  <c r="Z613" i="55"/>
  <c r="AD613" i="55" s="1"/>
  <c r="L613" i="55"/>
  <c r="F546" i="25"/>
  <c r="D583" i="25"/>
  <c r="Z1442" i="55"/>
  <c r="AD1442" i="55" s="1"/>
  <c r="R1442" i="55"/>
  <c r="P1442" i="55"/>
  <c r="T1442" i="55"/>
  <c r="L1442" i="55"/>
  <c r="H1442" i="55"/>
  <c r="N1442" i="55"/>
  <c r="V1442" i="55"/>
  <c r="F1442" i="55"/>
  <c r="J1442" i="55"/>
  <c r="X1442" i="55"/>
  <c r="H612" i="55"/>
  <c r="J612" i="55"/>
  <c r="N612" i="55"/>
  <c r="F612" i="55"/>
  <c r="R612" i="55"/>
  <c r="L612" i="55"/>
  <c r="V612" i="55"/>
  <c r="Z612" i="55"/>
  <c r="AD612" i="55" s="1"/>
  <c r="T612" i="55"/>
  <c r="X612" i="55"/>
  <c r="P612" i="55"/>
  <c r="Z1439" i="55"/>
  <c r="AD1439" i="55" s="1"/>
  <c r="F1439" i="55"/>
  <c r="L1439" i="55"/>
  <c r="P1439" i="55"/>
  <c r="J1439" i="55"/>
  <c r="H1439" i="55"/>
  <c r="N1439" i="55"/>
  <c r="X1439" i="55"/>
  <c r="T1439" i="55"/>
  <c r="V1439" i="55"/>
  <c r="R1439" i="55"/>
  <c r="T301" i="55"/>
  <c r="J301" i="55"/>
  <c r="N301" i="55"/>
  <c r="Z301" i="55"/>
  <c r="AD301" i="55" s="1"/>
  <c r="X301" i="55"/>
  <c r="L301" i="55"/>
  <c r="R301" i="55"/>
  <c r="H301" i="55"/>
  <c r="F301" i="55"/>
  <c r="V301" i="55"/>
  <c r="P301" i="55"/>
  <c r="L624" i="55"/>
  <c r="N624" i="55"/>
  <c r="V624" i="55"/>
  <c r="P624" i="55"/>
  <c r="H624" i="55"/>
  <c r="T624" i="55"/>
  <c r="R624" i="55"/>
  <c r="X624" i="55"/>
  <c r="F624" i="55"/>
  <c r="Z624" i="55"/>
  <c r="AD624" i="55" s="1"/>
  <c r="J624" i="55"/>
  <c r="Z1455" i="55"/>
  <c r="AD1455" i="55" s="1"/>
  <c r="V1455" i="55"/>
  <c r="F1455" i="55"/>
  <c r="N1455" i="55"/>
  <c r="L1455" i="55"/>
  <c r="H1455" i="55"/>
  <c r="J1455" i="55"/>
  <c r="P1455" i="55"/>
  <c r="R1455" i="55"/>
  <c r="T1455" i="55"/>
  <c r="X1455" i="55"/>
  <c r="P299" i="55"/>
  <c r="N299" i="55"/>
  <c r="F299" i="55"/>
  <c r="X299" i="55"/>
  <c r="R299" i="55"/>
  <c r="H299" i="55"/>
  <c r="Z299" i="55"/>
  <c r="AD299" i="55" s="1"/>
  <c r="T299" i="55"/>
  <c r="L299" i="55"/>
  <c r="V299" i="55"/>
  <c r="J299" i="55"/>
  <c r="J637" i="55"/>
  <c r="F637" i="55"/>
  <c r="X637" i="55"/>
  <c r="R637" i="55"/>
  <c r="V637" i="55"/>
  <c r="H637" i="55"/>
  <c r="L637" i="55"/>
  <c r="P637" i="55"/>
  <c r="T637" i="55"/>
  <c r="N637" i="55"/>
  <c r="Z637" i="55"/>
  <c r="AD637" i="55" s="1"/>
  <c r="C623" i="55"/>
  <c r="C294" i="55"/>
  <c r="I4064" i="1"/>
  <c r="K4064" i="1" s="1"/>
  <c r="K4074" i="1" s="1"/>
  <c r="K4076" i="1" s="1"/>
  <c r="V3131" i="1"/>
  <c r="X3114" i="1"/>
  <c r="X3124" i="1" s="1"/>
  <c r="X3126" i="1" s="1"/>
  <c r="R1111" i="1"/>
  <c r="V3634" i="1"/>
  <c r="X3634" i="1" s="1"/>
  <c r="T609" i="55"/>
  <c r="J609" i="55"/>
  <c r="H609" i="55"/>
  <c r="X609" i="55"/>
  <c r="F609" i="55"/>
  <c r="V609" i="55"/>
  <c r="L609" i="55"/>
  <c r="P609" i="55"/>
  <c r="R609" i="55"/>
  <c r="N609" i="55"/>
  <c r="Z609" i="55"/>
  <c r="AD609" i="55" s="1"/>
  <c r="H296" i="55"/>
  <c r="X296" i="55"/>
  <c r="V296" i="55"/>
  <c r="P296" i="55"/>
  <c r="F296" i="55"/>
  <c r="N296" i="55"/>
  <c r="L296" i="55"/>
  <c r="T296" i="55"/>
  <c r="R296" i="55"/>
  <c r="J296" i="55"/>
  <c r="Z296" i="55"/>
  <c r="AD296" i="55" s="1"/>
  <c r="V3248" i="1"/>
  <c r="X3248" i="1" s="1"/>
  <c r="X3259" i="1" s="1"/>
  <c r="X3261" i="1" s="1"/>
  <c r="K3280" i="1"/>
  <c r="K3291" i="1" s="1"/>
  <c r="K3293" i="1" s="1"/>
  <c r="C626" i="55"/>
  <c r="C1441" i="55"/>
  <c r="H621" i="55"/>
  <c r="T621" i="55"/>
  <c r="Z621" i="55"/>
  <c r="AD621" i="55" s="1"/>
  <c r="V621" i="55"/>
  <c r="J621" i="55"/>
  <c r="P621" i="55"/>
  <c r="R621" i="55"/>
  <c r="L621" i="55"/>
  <c r="X621" i="55"/>
  <c r="N621" i="55"/>
  <c r="F621" i="55"/>
  <c r="P1112" i="1"/>
  <c r="R1090" i="1"/>
  <c r="X607" i="55"/>
  <c r="P607" i="55"/>
  <c r="Z607" i="55"/>
  <c r="AD607" i="55" s="1"/>
  <c r="T607" i="55"/>
  <c r="J607" i="55"/>
  <c r="H607" i="55"/>
  <c r="L607" i="55"/>
  <c r="F607" i="55"/>
  <c r="N607" i="55"/>
  <c r="R607" i="55"/>
  <c r="V607" i="55"/>
  <c r="R1091" i="1"/>
  <c r="P1113" i="1"/>
  <c r="C631" i="55"/>
  <c r="C1434" i="55"/>
  <c r="C610" i="55"/>
  <c r="C302" i="55"/>
  <c r="V422" i="55"/>
  <c r="L422" i="55"/>
  <c r="R422" i="55"/>
  <c r="N422" i="55"/>
  <c r="P422" i="55"/>
  <c r="H422" i="55"/>
  <c r="T422" i="55"/>
  <c r="X422" i="55"/>
  <c r="J422" i="55"/>
  <c r="Z422" i="55"/>
  <c r="AD422" i="55" s="1"/>
  <c r="F422" i="55"/>
  <c r="F556" i="25"/>
  <c r="F558" i="25" s="1"/>
  <c r="C875" i="55" s="1"/>
  <c r="Z875" i="55" s="1"/>
  <c r="AD875" i="55" s="1"/>
  <c r="K815" i="1"/>
  <c r="K817" i="1" s="1"/>
  <c r="K821" i="1" s="1"/>
  <c r="R2832" i="1"/>
  <c r="R2834" i="1" s="1"/>
  <c r="R238" i="1"/>
  <c r="R240" i="1" s="1"/>
  <c r="C591" i="55" s="1"/>
  <c r="X591" i="55" s="1"/>
  <c r="C330" i="55"/>
  <c r="I2441" i="1"/>
  <c r="K2441" i="1" s="1"/>
  <c r="K2446" i="1" s="1"/>
  <c r="K2448" i="1" s="1"/>
  <c r="N342" i="55"/>
  <c r="Z342" i="55"/>
  <c r="AD342" i="55" s="1"/>
  <c r="L342" i="55"/>
  <c r="V342" i="55"/>
  <c r="P342" i="55"/>
  <c r="R342" i="55"/>
  <c r="F342" i="55"/>
  <c r="X342" i="55"/>
  <c r="H342" i="55"/>
  <c r="J342" i="55"/>
  <c r="T342" i="55"/>
  <c r="I1991" i="1"/>
  <c r="I1971" i="1"/>
  <c r="D303" i="77" s="1"/>
  <c r="F303" i="77" s="1"/>
  <c r="F309" i="77" s="1"/>
  <c r="P610" i="1"/>
  <c r="R610" i="1" s="1"/>
  <c r="P623" i="1"/>
  <c r="R623" i="1" s="1"/>
  <c r="I2105" i="1"/>
  <c r="K2105" i="1" s="1"/>
  <c r="K2111" i="1" s="1"/>
  <c r="P596" i="1"/>
  <c r="R596" i="1" s="1"/>
  <c r="I1271" i="1"/>
  <c r="AB1332" i="1"/>
  <c r="AC1332" i="1" s="1"/>
  <c r="AC1336" i="1" s="1"/>
  <c r="AC1337" i="1" s="1"/>
  <c r="V1341" i="1" s="1"/>
  <c r="X1341" i="1" s="1"/>
  <c r="I211" i="1"/>
  <c r="P307" i="1"/>
  <c r="R307" i="1" s="1"/>
  <c r="R313" i="1" s="1"/>
  <c r="R315" i="1" s="1"/>
  <c r="P66" i="1"/>
  <c r="R66" i="1" s="1"/>
  <c r="R72" i="1" s="1"/>
  <c r="R74" i="1" s="1"/>
  <c r="P653" i="1" s="1"/>
  <c r="R653" i="1" s="1"/>
  <c r="P319" i="1"/>
  <c r="R319" i="1" s="1"/>
  <c r="R325" i="1" s="1"/>
  <c r="R327" i="1" s="1"/>
  <c r="I3807" i="1"/>
  <c r="K3807" i="1" s="1"/>
  <c r="K3812" i="1" s="1"/>
  <c r="K3814" i="1" s="1"/>
  <c r="C924" i="55" s="1"/>
  <c r="Z924" i="55" s="1"/>
  <c r="AD924" i="55" s="1"/>
  <c r="K2913" i="1"/>
  <c r="C571" i="55"/>
  <c r="V707" i="1"/>
  <c r="D95" i="77" s="1"/>
  <c r="F95" i="77" s="1"/>
  <c r="F101" i="77" s="1"/>
  <c r="F102" i="77" s="1"/>
  <c r="F104" i="77" s="1"/>
  <c r="AD644" i="1"/>
  <c r="AF644" i="1" s="1"/>
  <c r="AF650" i="1" s="1"/>
  <c r="AF652" i="1" s="1"/>
  <c r="AF654" i="1" s="1"/>
  <c r="AF655" i="1" s="1"/>
  <c r="AF657" i="1" s="1"/>
  <c r="X644" i="1"/>
  <c r="X650" i="1" s="1"/>
  <c r="X652" i="1" s="1"/>
  <c r="X654" i="1" s="1"/>
  <c r="X655" i="1" s="1"/>
  <c r="X657" i="1" s="1"/>
  <c r="I1392" i="1"/>
  <c r="D551" i="77" s="1"/>
  <c r="F551" i="77" s="1"/>
  <c r="F557" i="77" s="1"/>
  <c r="F559" i="77" s="1"/>
  <c r="P80" i="1"/>
  <c r="R80" i="1" s="1"/>
  <c r="R87" i="1" s="1"/>
  <c r="R89" i="1" s="1"/>
  <c r="P654" i="1" s="1"/>
  <c r="R654" i="1" s="1"/>
  <c r="P336" i="1"/>
  <c r="R336" i="1" s="1"/>
  <c r="R342" i="1" s="1"/>
  <c r="R344" i="1" s="1"/>
  <c r="V312" i="1"/>
  <c r="X312" i="1" s="1"/>
  <c r="X319" i="1" s="1"/>
  <c r="X321" i="1" s="1"/>
  <c r="I1478" i="1"/>
  <c r="K1478" i="1" s="1"/>
  <c r="K1483" i="1" s="1"/>
  <c r="K1485" i="1" s="1"/>
  <c r="C347" i="55" s="1"/>
  <c r="AE312" i="1"/>
  <c r="I1453" i="1"/>
  <c r="K1453" i="1" s="1"/>
  <c r="K1458" i="1" s="1"/>
  <c r="K1460" i="1" s="1"/>
  <c r="C345" i="55" s="1"/>
  <c r="I1465" i="1"/>
  <c r="K1465" i="1" s="1"/>
  <c r="K1470" i="1" s="1"/>
  <c r="K1472" i="1" s="1"/>
  <c r="C346" i="55" s="1"/>
  <c r="AQ64" i="1"/>
  <c r="AS64" i="1" s="1"/>
  <c r="AS71" i="1" s="1"/>
  <c r="AS73" i="1" s="1"/>
  <c r="I297" i="1"/>
  <c r="K297" i="1" s="1"/>
  <c r="K304" i="1" s="1"/>
  <c r="K306" i="1" s="1"/>
  <c r="C54" i="55" s="1"/>
  <c r="I3252" i="1"/>
  <c r="K3252" i="1" s="1"/>
  <c r="K3258" i="1" s="1"/>
  <c r="K3260" i="1" s="1"/>
  <c r="I196" i="1"/>
  <c r="D389" i="77" s="1"/>
  <c r="F389" i="77" s="1"/>
  <c r="I312" i="1"/>
  <c r="AQ164" i="1"/>
  <c r="AS164" i="1" s="1"/>
  <c r="AU164" i="1" s="1"/>
  <c r="AV164" i="1" s="1"/>
  <c r="AS133" i="1"/>
  <c r="AU133" i="1" s="1"/>
  <c r="AV133" i="1" s="1"/>
  <c r="I426" i="1"/>
  <c r="K426" i="1" s="1"/>
  <c r="K430" i="1" s="1"/>
  <c r="K432" i="1" s="1"/>
  <c r="K434" i="1" s="1"/>
  <c r="P267" i="1"/>
  <c r="R267" i="1" s="1"/>
  <c r="R271" i="1" s="1"/>
  <c r="R273" i="1" s="1"/>
  <c r="R275" i="1" s="1"/>
  <c r="R276" i="1" s="1"/>
  <c r="R277" i="1" s="1"/>
  <c r="R278" i="1" s="1"/>
  <c r="N14" i="1"/>
  <c r="K14" i="1"/>
  <c r="L38" i="55"/>
  <c r="V38" i="55"/>
  <c r="R38" i="55"/>
  <c r="X38" i="55"/>
  <c r="T38" i="55"/>
  <c r="H38" i="55"/>
  <c r="P38" i="55"/>
  <c r="J38" i="55"/>
  <c r="Z38" i="55"/>
  <c r="F38" i="55"/>
  <c r="N38" i="55"/>
  <c r="I550" i="1"/>
  <c r="I526" i="1"/>
  <c r="K526" i="1" s="1"/>
  <c r="K531" i="1" s="1"/>
  <c r="K533" i="1" s="1"/>
  <c r="I535" i="1" s="1"/>
  <c r="K535" i="1" s="1"/>
  <c r="K517" i="1"/>
  <c r="K519" i="1" s="1"/>
  <c r="X802" i="1"/>
  <c r="X811" i="1" s="1"/>
  <c r="V817" i="1"/>
  <c r="X817" i="1" s="1"/>
  <c r="X826" i="1" s="1"/>
  <c r="Z815" i="1" s="1"/>
  <c r="Z816" i="1" s="1"/>
  <c r="Z817" i="1" s="1"/>
  <c r="Z818" i="1" s="1"/>
  <c r="Z819" i="1" s="1"/>
  <c r="Z820" i="1" s="1"/>
  <c r="Z821" i="1" s="1"/>
  <c r="Z822" i="1" s="1"/>
  <c r="Z823" i="1" s="1"/>
  <c r="Z824" i="1" s="1"/>
  <c r="I1336" i="1"/>
  <c r="P196" i="1"/>
  <c r="K1418" i="1"/>
  <c r="K1424" i="1" s="1"/>
  <c r="K1426" i="1" s="1"/>
  <c r="C343" i="55" s="1"/>
  <c r="D62" i="72" s="1"/>
  <c r="F62" i="72" s="1"/>
  <c r="I1354" i="1"/>
  <c r="I1706" i="1"/>
  <c r="K1706" i="1" s="1"/>
  <c r="K1711" i="1" s="1"/>
  <c r="K1713" i="1" s="1"/>
  <c r="I620" i="1"/>
  <c r="K620" i="1" s="1"/>
  <c r="K625" i="1" s="1"/>
  <c r="K627" i="1" s="1"/>
  <c r="I628" i="1" s="1"/>
  <c r="K628" i="1" s="1"/>
  <c r="I2424" i="1"/>
  <c r="P348" i="1"/>
  <c r="R348" i="1" s="1"/>
  <c r="R354" i="1" s="1"/>
  <c r="R356" i="1" s="1"/>
  <c r="P296" i="1"/>
  <c r="R296" i="1" s="1"/>
  <c r="R302" i="1" s="1"/>
  <c r="R304" i="1" s="1"/>
  <c r="I1376" i="1"/>
  <c r="K1376" i="1" s="1"/>
  <c r="I1433" i="1"/>
  <c r="K1433" i="1" s="1"/>
  <c r="I1249" i="1"/>
  <c r="I1220" i="1"/>
  <c r="I3455" i="1"/>
  <c r="P1333" i="1"/>
  <c r="P657" i="1"/>
  <c r="R657" i="1" s="1"/>
  <c r="C217" i="55"/>
  <c r="K468" i="1"/>
  <c r="Z63" i="55"/>
  <c r="AD63" i="55" s="1"/>
  <c r="N63" i="55"/>
  <c r="X63" i="55"/>
  <c r="F63" i="55"/>
  <c r="J63" i="55"/>
  <c r="T63" i="55"/>
  <c r="P63" i="55"/>
  <c r="L63" i="55"/>
  <c r="H63" i="55"/>
  <c r="R63" i="55"/>
  <c r="V63" i="55"/>
  <c r="I336" i="1"/>
  <c r="D142" i="77" s="1"/>
  <c r="F142" i="77" s="1"/>
  <c r="F149" i="77" s="1"/>
  <c r="F151" i="77" s="1"/>
  <c r="AQ88" i="1"/>
  <c r="AS88" i="1" s="1"/>
  <c r="AS95" i="1" s="1"/>
  <c r="AS97" i="1" s="1"/>
  <c r="AS99" i="1" s="1"/>
  <c r="P180" i="1"/>
  <c r="R180" i="1" s="1"/>
  <c r="V380" i="1"/>
  <c r="K380" i="1"/>
  <c r="K387" i="1" s="1"/>
  <c r="K389" i="1" s="1"/>
  <c r="I394" i="1" s="1"/>
  <c r="K394" i="1" s="1"/>
  <c r="K398" i="1" s="1"/>
  <c r="K400" i="1" s="1"/>
  <c r="V356" i="1"/>
  <c r="K356" i="1"/>
  <c r="K363" i="1" s="1"/>
  <c r="K365" i="1" s="1"/>
  <c r="K367" i="1" s="1"/>
  <c r="N47" i="55"/>
  <c r="H47" i="55"/>
  <c r="V47" i="55"/>
  <c r="J47" i="55"/>
  <c r="T47" i="55"/>
  <c r="F47" i="55"/>
  <c r="R47" i="55"/>
  <c r="P47" i="55"/>
  <c r="X47" i="55"/>
  <c r="Z47" i="55"/>
  <c r="AD47" i="55" s="1"/>
  <c r="L47" i="55"/>
  <c r="H404" i="55"/>
  <c r="N404" i="55"/>
  <c r="Z404" i="55"/>
  <c r="AD404" i="55" s="1"/>
  <c r="R404" i="55"/>
  <c r="J404" i="55"/>
  <c r="T404" i="55"/>
  <c r="L404" i="55"/>
  <c r="X404" i="55"/>
  <c r="V404" i="55"/>
  <c r="P404" i="55"/>
  <c r="F404" i="55"/>
  <c r="R2346" i="1"/>
  <c r="P2355" i="1"/>
  <c r="R2355" i="1" s="1"/>
  <c r="R2357" i="1" s="1"/>
  <c r="C709" i="55" s="1"/>
  <c r="X675" i="1"/>
  <c r="V729" i="1"/>
  <c r="X729" i="1" s="1"/>
  <c r="V761" i="1"/>
  <c r="X761" i="1" s="1"/>
  <c r="D41" i="50"/>
  <c r="R1141" i="1"/>
  <c r="R1152" i="1" s="1"/>
  <c r="R1156" i="1" s="1"/>
  <c r="P1172" i="1"/>
  <c r="R1172" i="1" s="1"/>
  <c r="R1183" i="1" s="1"/>
  <c r="V195" i="1"/>
  <c r="X195" i="1" s="1"/>
  <c r="I195" i="1"/>
  <c r="D388" i="77" s="1"/>
  <c r="F388" i="77" s="1"/>
  <c r="F395" i="77" s="1"/>
  <c r="F397" i="77" s="1"/>
  <c r="Z705" i="1"/>
  <c r="P656" i="1"/>
  <c r="R656" i="1" s="1"/>
  <c r="I637" i="1"/>
  <c r="K637" i="1" s="1"/>
  <c r="K641" i="1" s="1"/>
  <c r="K643" i="1" s="1"/>
  <c r="K285" i="1"/>
  <c r="T559" i="55"/>
  <c r="J559" i="55"/>
  <c r="F559" i="55"/>
  <c r="R559" i="55"/>
  <c r="X559" i="55"/>
  <c r="H559" i="55"/>
  <c r="L559" i="55"/>
  <c r="N559" i="55"/>
  <c r="P559" i="55"/>
  <c r="V559" i="55"/>
  <c r="Z559" i="55"/>
  <c r="AD559" i="55" s="1"/>
  <c r="J43" i="55"/>
  <c r="H43" i="55"/>
  <c r="P43" i="55"/>
  <c r="T43" i="55"/>
  <c r="N43" i="55"/>
  <c r="L43" i="55"/>
  <c r="Z43" i="55"/>
  <c r="AD43" i="55" s="1"/>
  <c r="X43" i="55"/>
  <c r="F43" i="55"/>
  <c r="R43" i="55"/>
  <c r="V43" i="55"/>
  <c r="F41" i="32"/>
  <c r="D104" i="32"/>
  <c r="F104" i="32" s="1"/>
  <c r="R779" i="55"/>
  <c r="H779" i="55"/>
  <c r="X779" i="55"/>
  <c r="N779" i="55"/>
  <c r="P779" i="55"/>
  <c r="Z779" i="55"/>
  <c r="AD779" i="55" s="1"/>
  <c r="J779" i="55"/>
  <c r="L779" i="55"/>
  <c r="T779" i="55"/>
  <c r="F779" i="55"/>
  <c r="V779" i="55"/>
  <c r="V319" i="55"/>
  <c r="J319" i="55"/>
  <c r="Z319" i="55"/>
  <c r="AD319" i="55" s="1"/>
  <c r="X319" i="55"/>
  <c r="P319" i="55"/>
  <c r="F319" i="55"/>
  <c r="H319" i="55"/>
  <c r="R319" i="55"/>
  <c r="L319" i="55"/>
  <c r="N319" i="55"/>
  <c r="T319" i="55"/>
  <c r="K261" i="11"/>
  <c r="C1464" i="55" s="1"/>
  <c r="L260" i="11"/>
  <c r="AB1451" i="1"/>
  <c r="AD1451" i="1" s="1"/>
  <c r="AD1461" i="1" s="1"/>
  <c r="X1453" i="1"/>
  <c r="X1463" i="1" s="1"/>
  <c r="C313" i="55" s="1"/>
  <c r="K1139" i="11"/>
  <c r="K1130" i="11"/>
  <c r="K1131" i="11" s="1"/>
  <c r="L569" i="11"/>
  <c r="M566" i="11"/>
  <c r="L3396" i="27"/>
  <c r="R260" i="55"/>
  <c r="N260" i="55"/>
  <c r="L260" i="55"/>
  <c r="P260" i="55"/>
  <c r="V260" i="55"/>
  <c r="J260" i="55"/>
  <c r="H260" i="55"/>
  <c r="T260" i="55"/>
  <c r="Z260" i="55"/>
  <c r="AD260" i="55" s="1"/>
  <c r="X260" i="55"/>
  <c r="F260" i="55"/>
  <c r="T875" i="55"/>
  <c r="P875" i="55"/>
  <c r="F875" i="55"/>
  <c r="H875" i="55"/>
  <c r="V875" i="55"/>
  <c r="L875" i="55"/>
  <c r="J875" i="55"/>
  <c r="X875" i="55"/>
  <c r="N875" i="55"/>
  <c r="R875" i="55"/>
  <c r="AQ134" i="1"/>
  <c r="AS109" i="1"/>
  <c r="R242" i="11"/>
  <c r="R246" i="11" s="1"/>
  <c r="AE242" i="11"/>
  <c r="AG242" i="11" s="1"/>
  <c r="AG246" i="11" s="1"/>
  <c r="J254" i="55"/>
  <c r="N254" i="55"/>
  <c r="F254" i="55"/>
  <c r="Z254" i="55"/>
  <c r="AD254" i="55" s="1"/>
  <c r="R254" i="55"/>
  <c r="T254" i="55"/>
  <c r="V254" i="55"/>
  <c r="H254" i="55"/>
  <c r="X254" i="55"/>
  <c r="P254" i="55"/>
  <c r="L254" i="55"/>
  <c r="P832" i="55"/>
  <c r="Z832" i="55"/>
  <c r="AD832" i="55" s="1"/>
  <c r="R832" i="55"/>
  <c r="N832" i="55"/>
  <c r="L832" i="55"/>
  <c r="X832" i="55"/>
  <c r="H832" i="55"/>
  <c r="J832" i="55"/>
  <c r="F832" i="55"/>
  <c r="V832" i="55"/>
  <c r="T832" i="55"/>
  <c r="L588" i="11"/>
  <c r="M585" i="11"/>
  <c r="X594" i="1"/>
  <c r="X595" i="1" s="1"/>
  <c r="Y590" i="1" s="1"/>
  <c r="Y591" i="1" s="1"/>
  <c r="Y592" i="1" s="1"/>
  <c r="Y593" i="1" s="1"/>
  <c r="Y594" i="1" s="1"/>
  <c r="C658" i="55"/>
  <c r="V1468" i="1"/>
  <c r="X1468" i="1" s="1"/>
  <c r="X1470" i="1" s="1"/>
  <c r="X1471" i="1" s="1"/>
  <c r="X1444" i="1"/>
  <c r="X1446" i="1" s="1"/>
  <c r="X1447" i="1" s="1"/>
  <c r="C834" i="55" s="1"/>
  <c r="K274" i="11"/>
  <c r="L275" i="11"/>
  <c r="L589" i="11"/>
  <c r="C445" i="55"/>
  <c r="C721" i="55"/>
  <c r="V657" i="55"/>
  <c r="L657" i="55"/>
  <c r="X657" i="55"/>
  <c r="N657" i="55"/>
  <c r="J657" i="55"/>
  <c r="H657" i="55"/>
  <c r="T657" i="55"/>
  <c r="F657" i="55"/>
  <c r="P657" i="55"/>
  <c r="Z657" i="55"/>
  <c r="AD657" i="55" s="1"/>
  <c r="R657" i="55"/>
  <c r="Z1499" i="55"/>
  <c r="AD1499" i="55" s="1"/>
  <c r="N1499" i="55"/>
  <c r="L1499" i="55"/>
  <c r="J1499" i="55"/>
  <c r="X1499" i="55"/>
  <c r="P1499" i="55"/>
  <c r="V1499" i="55"/>
  <c r="H1499" i="55"/>
  <c r="F1499" i="55"/>
  <c r="R1499" i="55"/>
  <c r="T1499" i="55"/>
  <c r="S1446" i="1"/>
  <c r="R1486" i="1"/>
  <c r="C831" i="55" s="1"/>
  <c r="F662" i="55"/>
  <c r="Z662" i="55"/>
  <c r="AD662" i="55" s="1"/>
  <c r="X662" i="55"/>
  <c r="J662" i="55"/>
  <c r="R662" i="55"/>
  <c r="N662" i="55"/>
  <c r="P662" i="55"/>
  <c r="L662" i="55"/>
  <c r="T662" i="55"/>
  <c r="V662" i="55"/>
  <c r="H662" i="55"/>
  <c r="C320" i="55"/>
  <c r="C835" i="55"/>
  <c r="P283" i="11"/>
  <c r="K283" i="11"/>
  <c r="K287" i="11" s="1"/>
  <c r="C651" i="55"/>
  <c r="C255" i="55"/>
  <c r="I594" i="1"/>
  <c r="K594" i="1" s="1"/>
  <c r="H833" i="55"/>
  <c r="F833" i="55"/>
  <c r="V833" i="55"/>
  <c r="Z833" i="55"/>
  <c r="AD833" i="55" s="1"/>
  <c r="T833" i="55"/>
  <c r="X833" i="55"/>
  <c r="N833" i="55"/>
  <c r="J833" i="55"/>
  <c r="P833" i="55"/>
  <c r="L833" i="55"/>
  <c r="R833" i="55"/>
  <c r="L250" i="11"/>
  <c r="K249" i="11"/>
  <c r="K2282" i="1" s="1"/>
  <c r="L571" i="11"/>
  <c r="C444" i="55"/>
  <c r="C722" i="55"/>
  <c r="C663" i="55"/>
  <c r="K616" i="1"/>
  <c r="C261" i="55"/>
  <c r="I616" i="1"/>
  <c r="D623" i="25"/>
  <c r="F588" i="25"/>
  <c r="AB1216" i="1"/>
  <c r="AD1216" i="1" s="1"/>
  <c r="AD1244" i="1"/>
  <c r="I797" i="11"/>
  <c r="K652" i="11"/>
  <c r="I646" i="11" s="1"/>
  <c r="K646" i="11" s="1"/>
  <c r="K650" i="11" s="1"/>
  <c r="L650" i="11" s="1"/>
  <c r="V650" i="55"/>
  <c r="X650" i="55"/>
  <c r="P650" i="55"/>
  <c r="Z650" i="55"/>
  <c r="AD650" i="55" s="1"/>
  <c r="H650" i="55"/>
  <c r="R650" i="55"/>
  <c r="F650" i="55"/>
  <c r="L650" i="55"/>
  <c r="N650" i="55"/>
  <c r="T650" i="55"/>
  <c r="J650" i="55"/>
  <c r="V882" i="55"/>
  <c r="N882" i="55"/>
  <c r="J882" i="55"/>
  <c r="L882" i="55"/>
  <c r="R882" i="55"/>
  <c r="H882" i="55"/>
  <c r="X882" i="55"/>
  <c r="F882" i="55"/>
  <c r="T882" i="55"/>
  <c r="P882" i="55"/>
  <c r="F883" i="55"/>
  <c r="L883" i="55"/>
  <c r="R883" i="55"/>
  <c r="T883" i="55"/>
  <c r="V883" i="55"/>
  <c r="X883" i="55"/>
  <c r="N883" i="55"/>
  <c r="P883" i="55"/>
  <c r="J883" i="55"/>
  <c r="H883" i="55"/>
  <c r="K312" i="1" l="1"/>
  <c r="K319" i="1" s="1"/>
  <c r="K321" i="1" s="1"/>
  <c r="D126" i="77"/>
  <c r="F126" i="77" s="1"/>
  <c r="F133" i="77" s="1"/>
  <c r="F135" i="77" s="1"/>
  <c r="F216" i="77"/>
  <c r="C917" i="55"/>
  <c r="C1498" i="55"/>
  <c r="K1336" i="1"/>
  <c r="K1342" i="1" s="1"/>
  <c r="K1344" i="1" s="1"/>
  <c r="D34" i="72" s="1"/>
  <c r="F34" i="72" s="1"/>
  <c r="D350" i="77"/>
  <c r="F350" i="77" s="1"/>
  <c r="F356" i="77" s="1"/>
  <c r="F358" i="77" s="1"/>
  <c r="K992" i="11"/>
  <c r="F170" i="77"/>
  <c r="K1354" i="1"/>
  <c r="D335" i="77"/>
  <c r="F335" i="77" s="1"/>
  <c r="K550" i="1"/>
  <c r="K555" i="1" s="1"/>
  <c r="K557" i="1" s="1"/>
  <c r="D444" i="77"/>
  <c r="F444" i="77" s="1"/>
  <c r="F449" i="77" s="1"/>
  <c r="F451" i="77" s="1"/>
  <c r="D453" i="77" s="1"/>
  <c r="F453" i="77" s="1"/>
  <c r="K211" i="1"/>
  <c r="K217" i="1" s="1"/>
  <c r="K219" i="1" s="1"/>
  <c r="C46" i="55" s="1"/>
  <c r="D39" i="72" s="1"/>
  <c r="F39" i="72" s="1"/>
  <c r="D404" i="77"/>
  <c r="F404" i="77" s="1"/>
  <c r="K3628" i="27"/>
  <c r="I3615" i="27" s="1"/>
  <c r="I3677" i="27"/>
  <c r="K3677" i="27" s="1"/>
  <c r="F410" i="77"/>
  <c r="F412" i="77" s="1"/>
  <c r="F105" i="77"/>
  <c r="F106" i="77"/>
  <c r="I2992" i="1"/>
  <c r="K2992" i="1" s="1"/>
  <c r="K2999" i="1" s="1"/>
  <c r="K3001" i="1" s="1"/>
  <c r="X3593" i="1"/>
  <c r="V3610" i="1"/>
  <c r="X3610" i="1" s="1"/>
  <c r="V3623" i="1"/>
  <c r="AG3560" i="1"/>
  <c r="AG3564" i="1" s="1"/>
  <c r="AG3565" i="1" s="1"/>
  <c r="P816" i="55"/>
  <c r="T816" i="55"/>
  <c r="J816" i="55"/>
  <c r="V816" i="55"/>
  <c r="N816" i="55"/>
  <c r="H816" i="55"/>
  <c r="R816" i="55"/>
  <c r="Z816" i="55"/>
  <c r="AD816" i="55" s="1"/>
  <c r="X816" i="55"/>
  <c r="L816" i="55"/>
  <c r="F816" i="55"/>
  <c r="F817" i="55"/>
  <c r="T817" i="55"/>
  <c r="R817" i="55"/>
  <c r="H817" i="55"/>
  <c r="Z817" i="55"/>
  <c r="AD817" i="55" s="1"/>
  <c r="L817" i="55"/>
  <c r="N817" i="55"/>
  <c r="X817" i="55"/>
  <c r="V817" i="55"/>
  <c r="J817" i="55"/>
  <c r="P817" i="55"/>
  <c r="X3560" i="1"/>
  <c r="X3564" i="1" s="1"/>
  <c r="X3565" i="1" s="1"/>
  <c r="C812" i="55" s="1"/>
  <c r="V3576" i="1"/>
  <c r="R295" i="55"/>
  <c r="J295" i="55"/>
  <c r="X295" i="55"/>
  <c r="AS203" i="1"/>
  <c r="AU201" i="1"/>
  <c r="AV201" i="1" s="1"/>
  <c r="R591" i="55"/>
  <c r="H295" i="55"/>
  <c r="F295" i="55"/>
  <c r="T295" i="55"/>
  <c r="P295" i="55"/>
  <c r="L295" i="55"/>
  <c r="R1101" i="1"/>
  <c r="R1103" i="1" s="1"/>
  <c r="N295" i="55"/>
  <c r="V591" i="55"/>
  <c r="V295" i="55"/>
  <c r="P591" i="55"/>
  <c r="C887" i="55"/>
  <c r="K2190" i="27"/>
  <c r="I3114" i="27"/>
  <c r="P3073" i="27"/>
  <c r="R3073" i="27" s="1"/>
  <c r="R3077" i="27" s="1"/>
  <c r="R3078" i="27" s="1"/>
  <c r="K3100" i="27"/>
  <c r="K3104" i="27" s="1"/>
  <c r="D133" i="25"/>
  <c r="D298" i="25"/>
  <c r="F298" i="25" s="1"/>
  <c r="F132" i="25"/>
  <c r="Z885" i="55"/>
  <c r="AD885" i="55" s="1"/>
  <c r="L885" i="55"/>
  <c r="J885" i="55"/>
  <c r="N885" i="55"/>
  <c r="R885" i="55"/>
  <c r="P885" i="55"/>
  <c r="X885" i="55"/>
  <c r="H885" i="55"/>
  <c r="F885" i="55"/>
  <c r="V885" i="55"/>
  <c r="T885" i="55"/>
  <c r="K3948" i="27"/>
  <c r="K3952" i="27" s="1"/>
  <c r="K3953" i="27" s="1"/>
  <c r="K3942" i="27"/>
  <c r="J544" i="1"/>
  <c r="W543" i="1"/>
  <c r="AC543" i="1" s="1"/>
  <c r="AJ543" i="1" s="1"/>
  <c r="K3087" i="27"/>
  <c r="K3091" i="27" s="1"/>
  <c r="K3079" i="27"/>
  <c r="Z938" i="55"/>
  <c r="AD938" i="55" s="1"/>
  <c r="F938" i="55"/>
  <c r="N938" i="55"/>
  <c r="J938" i="55"/>
  <c r="V938" i="55"/>
  <c r="T938" i="55"/>
  <c r="X938" i="55"/>
  <c r="H938" i="55"/>
  <c r="L938" i="55"/>
  <c r="P938" i="55"/>
  <c r="R938" i="55"/>
  <c r="Z446" i="55"/>
  <c r="AD446" i="55" s="1"/>
  <c r="N446" i="55"/>
  <c r="V446" i="55"/>
  <c r="X446" i="55"/>
  <c r="H446" i="55"/>
  <c r="J446" i="55"/>
  <c r="T446" i="55"/>
  <c r="P446" i="55"/>
  <c r="L446" i="55"/>
  <c r="R446" i="55"/>
  <c r="F446" i="55"/>
  <c r="D697" i="25"/>
  <c r="F697" i="25" s="1"/>
  <c r="F661" i="25"/>
  <c r="X418" i="55"/>
  <c r="R418" i="55"/>
  <c r="J418" i="55"/>
  <c r="P418" i="55"/>
  <c r="N418" i="55"/>
  <c r="T418" i="55"/>
  <c r="Z418" i="55"/>
  <c r="AD418" i="55" s="1"/>
  <c r="L418" i="55"/>
  <c r="H418" i="55"/>
  <c r="F418" i="55"/>
  <c r="V418" i="55"/>
  <c r="H688" i="55"/>
  <c r="R688" i="55"/>
  <c r="X688" i="55"/>
  <c r="L688" i="55"/>
  <c r="F688" i="55"/>
  <c r="P688" i="55"/>
  <c r="J688" i="55"/>
  <c r="N688" i="55"/>
  <c r="Z688" i="55"/>
  <c r="AD688" i="55" s="1"/>
  <c r="V688" i="55"/>
  <c r="T688" i="55"/>
  <c r="Z689" i="55"/>
  <c r="AD689" i="55" s="1"/>
  <c r="T689" i="55"/>
  <c r="R689" i="55"/>
  <c r="X689" i="55"/>
  <c r="P689" i="55"/>
  <c r="L689" i="55"/>
  <c r="N689" i="55"/>
  <c r="V689" i="55"/>
  <c r="J689" i="55"/>
  <c r="F689" i="55"/>
  <c r="H689" i="55"/>
  <c r="T417" i="55"/>
  <c r="V417" i="55"/>
  <c r="L417" i="55"/>
  <c r="R417" i="55"/>
  <c r="F417" i="55"/>
  <c r="Z417" i="55"/>
  <c r="AD417" i="55" s="1"/>
  <c r="X417" i="55"/>
  <c r="P417" i="55"/>
  <c r="J417" i="55"/>
  <c r="H417" i="55"/>
  <c r="N417" i="55"/>
  <c r="Z1441" i="55"/>
  <c r="AD1441" i="55" s="1"/>
  <c r="V1441" i="55"/>
  <c r="R1441" i="55"/>
  <c r="H1441" i="55"/>
  <c r="L1441" i="55"/>
  <c r="T1441" i="55"/>
  <c r="N1441" i="55"/>
  <c r="X1441" i="55"/>
  <c r="F1441" i="55"/>
  <c r="P1441" i="55"/>
  <c r="J1441" i="55"/>
  <c r="V3156" i="1"/>
  <c r="X3131" i="1"/>
  <c r="X3141" i="1" s="1"/>
  <c r="X3143" i="1" s="1"/>
  <c r="C437" i="55"/>
  <c r="C697" i="55"/>
  <c r="C297" i="55"/>
  <c r="C622" i="55"/>
  <c r="H610" i="55"/>
  <c r="X610" i="55"/>
  <c r="L610" i="55"/>
  <c r="R610" i="55"/>
  <c r="P610" i="55"/>
  <c r="V610" i="55"/>
  <c r="N610" i="55"/>
  <c r="T610" i="55"/>
  <c r="Z610" i="55"/>
  <c r="AD610" i="55" s="1"/>
  <c r="F610" i="55"/>
  <c r="J610" i="55"/>
  <c r="J631" i="55"/>
  <c r="R631" i="55"/>
  <c r="Z631" i="55"/>
  <c r="AD631" i="55" s="1"/>
  <c r="L631" i="55"/>
  <c r="F631" i="55"/>
  <c r="N631" i="55"/>
  <c r="H631" i="55"/>
  <c r="V631" i="55"/>
  <c r="P631" i="55"/>
  <c r="T631" i="55"/>
  <c r="X631" i="55"/>
  <c r="H623" i="55"/>
  <c r="N623" i="55"/>
  <c r="J623" i="55"/>
  <c r="Z623" i="55"/>
  <c r="AD623" i="55" s="1"/>
  <c r="X623" i="55"/>
  <c r="R623" i="55"/>
  <c r="V623" i="55"/>
  <c r="T623" i="55"/>
  <c r="P623" i="55"/>
  <c r="L623" i="55"/>
  <c r="F623" i="55"/>
  <c r="Z302" i="55"/>
  <c r="AD302" i="55" s="1"/>
  <c r="N302" i="55"/>
  <c r="H302" i="55"/>
  <c r="X302" i="55"/>
  <c r="L302" i="55"/>
  <c r="F302" i="55"/>
  <c r="J302" i="55"/>
  <c r="R302" i="55"/>
  <c r="T302" i="55"/>
  <c r="P302" i="55"/>
  <c r="V302" i="55"/>
  <c r="Z1434" i="55"/>
  <c r="AD1434" i="55" s="1"/>
  <c r="J1434" i="55"/>
  <c r="P1434" i="55"/>
  <c r="F1434" i="55"/>
  <c r="L1434" i="55"/>
  <c r="V1434" i="55"/>
  <c r="R1434" i="55"/>
  <c r="H1434" i="55"/>
  <c r="T1434" i="55"/>
  <c r="N1434" i="55"/>
  <c r="X1434" i="55"/>
  <c r="V3635" i="1"/>
  <c r="X3635" i="1" s="1"/>
  <c r="R1112" i="1"/>
  <c r="J294" i="55"/>
  <c r="T294" i="55"/>
  <c r="X294" i="55"/>
  <c r="R294" i="55"/>
  <c r="L294" i="55"/>
  <c r="Z294" i="55"/>
  <c r="AD294" i="55" s="1"/>
  <c r="P294" i="55"/>
  <c r="F294" i="55"/>
  <c r="N294" i="55"/>
  <c r="H294" i="55"/>
  <c r="V294" i="55"/>
  <c r="R1113" i="1"/>
  <c r="V3636" i="1"/>
  <c r="X3636" i="1" s="1"/>
  <c r="X3645" i="1" s="1"/>
  <c r="X3647" i="1" s="1"/>
  <c r="C1465" i="55"/>
  <c r="K2283" i="1"/>
  <c r="R626" i="55"/>
  <c r="V626" i="55"/>
  <c r="L626" i="55"/>
  <c r="X626" i="55"/>
  <c r="F626" i="55"/>
  <c r="P626" i="55"/>
  <c r="T626" i="55"/>
  <c r="H626" i="55"/>
  <c r="J626" i="55"/>
  <c r="Z626" i="55"/>
  <c r="AD626" i="55" s="1"/>
  <c r="N626" i="55"/>
  <c r="F583" i="25"/>
  <c r="F593" i="25" s="1"/>
  <c r="F595" i="25" s="1"/>
  <c r="C874" i="55" s="1"/>
  <c r="D618" i="25"/>
  <c r="J591" i="55"/>
  <c r="F591" i="55"/>
  <c r="N591" i="55"/>
  <c r="T591" i="55"/>
  <c r="Z591" i="55"/>
  <c r="AD591" i="55" s="1"/>
  <c r="L591" i="55"/>
  <c r="H591" i="55"/>
  <c r="AD38" i="55"/>
  <c r="N46" i="55"/>
  <c r="F46" i="55"/>
  <c r="J46" i="55"/>
  <c r="C539" i="55"/>
  <c r="V539" i="55" s="1"/>
  <c r="AS100" i="1"/>
  <c r="AS101" i="1" s="1"/>
  <c r="AU99" i="1"/>
  <c r="AV99" i="1" s="1"/>
  <c r="I1720" i="1"/>
  <c r="K1720" i="1" s="1"/>
  <c r="K1725" i="1" s="1"/>
  <c r="K1727" i="1" s="1"/>
  <c r="I2383" i="1"/>
  <c r="I1731" i="1"/>
  <c r="K1731" i="1" s="1"/>
  <c r="K1734" i="1" s="1"/>
  <c r="K1736" i="1" s="1"/>
  <c r="I1741" i="1" s="1"/>
  <c r="K1741" i="1" s="1"/>
  <c r="K1744" i="1" s="1"/>
  <c r="K1746" i="1" s="1"/>
  <c r="C369" i="55" s="1"/>
  <c r="N369" i="55" s="1"/>
  <c r="K402" i="1"/>
  <c r="C167" i="55"/>
  <c r="P3461" i="1"/>
  <c r="R3461" i="1" s="1"/>
  <c r="R3474" i="1" s="1"/>
  <c r="R3476" i="1" s="1"/>
  <c r="I3822" i="1"/>
  <c r="K3822" i="1" s="1"/>
  <c r="K3835" i="1" s="1"/>
  <c r="K3837" i="1" s="1"/>
  <c r="C923" i="55" s="1"/>
  <c r="Z923" i="55" s="1"/>
  <c r="AD923" i="55" s="1"/>
  <c r="K3455" i="1"/>
  <c r="K3468" i="1" s="1"/>
  <c r="K3470" i="1" s="1"/>
  <c r="I629" i="1"/>
  <c r="K629" i="1" s="1"/>
  <c r="C642" i="55"/>
  <c r="V196" i="1"/>
  <c r="X196" i="1" s="1"/>
  <c r="X202" i="1" s="1"/>
  <c r="X204" i="1" s="1"/>
  <c r="C592" i="55" s="1"/>
  <c r="R196" i="1"/>
  <c r="R202" i="1" s="1"/>
  <c r="R204" i="1" s="1"/>
  <c r="C590" i="55" s="1"/>
  <c r="L519" i="1"/>
  <c r="K520" i="1"/>
  <c r="K521" i="1" s="1"/>
  <c r="K522" i="1" s="1"/>
  <c r="P625" i="1"/>
  <c r="R625" i="1" s="1"/>
  <c r="K323" i="1"/>
  <c r="F137" i="77" s="1"/>
  <c r="P624" i="1"/>
  <c r="R624" i="1" s="1"/>
  <c r="C59" i="55"/>
  <c r="D38" i="72" s="1"/>
  <c r="F38" i="72" s="1"/>
  <c r="AS75" i="1"/>
  <c r="AS76" i="1" s="1"/>
  <c r="AS77" i="1" s="1"/>
  <c r="AS78" i="1" s="1"/>
  <c r="AS79" i="1" s="1"/>
  <c r="C537" i="55"/>
  <c r="H347" i="55"/>
  <c r="R347" i="55"/>
  <c r="J347" i="55"/>
  <c r="Z347" i="55"/>
  <c r="AD347" i="55" s="1"/>
  <c r="T347" i="55"/>
  <c r="V347" i="55"/>
  <c r="P347" i="55"/>
  <c r="N347" i="55"/>
  <c r="X347" i="55"/>
  <c r="F347" i="55"/>
  <c r="L347" i="55"/>
  <c r="K1392" i="1"/>
  <c r="K1398" i="1" s="1"/>
  <c r="K1400" i="1" s="1"/>
  <c r="P571" i="55"/>
  <c r="H571" i="55"/>
  <c r="X571" i="55"/>
  <c r="Z571" i="55"/>
  <c r="AD571" i="55" s="1"/>
  <c r="N571" i="55"/>
  <c r="J571" i="55"/>
  <c r="F571" i="55"/>
  <c r="L571" i="55"/>
  <c r="V571" i="55"/>
  <c r="T571" i="55"/>
  <c r="R571" i="55"/>
  <c r="K1271" i="1"/>
  <c r="K1276" i="1" s="1"/>
  <c r="K1278" i="1" s="1"/>
  <c r="I1285" i="1"/>
  <c r="K1285" i="1" s="1"/>
  <c r="K1290" i="1" s="1"/>
  <c r="K1292" i="1" s="1"/>
  <c r="C747" i="55" s="1"/>
  <c r="AB1264" i="1"/>
  <c r="AD1264" i="1" s="1"/>
  <c r="AD1269" i="1" s="1"/>
  <c r="AD1271" i="1" s="1"/>
  <c r="P330" i="55"/>
  <c r="V330" i="55"/>
  <c r="R330" i="55"/>
  <c r="T330" i="55"/>
  <c r="F330" i="55"/>
  <c r="Z330" i="55"/>
  <c r="AD330" i="55" s="1"/>
  <c r="N330" i="55"/>
  <c r="H330" i="55"/>
  <c r="J330" i="55"/>
  <c r="L330" i="55"/>
  <c r="X330" i="55"/>
  <c r="P46" i="55"/>
  <c r="V46" i="55"/>
  <c r="AE365" i="1"/>
  <c r="AG365" i="1" s="1"/>
  <c r="AG372" i="1" s="1"/>
  <c r="AG374" i="1" s="1"/>
  <c r="AG376" i="1" s="1"/>
  <c r="AG377" i="1" s="1"/>
  <c r="X356" i="1"/>
  <c r="X363" i="1" s="1"/>
  <c r="X365" i="1" s="1"/>
  <c r="T217" i="55"/>
  <c r="R217" i="55"/>
  <c r="N217" i="55"/>
  <c r="Z217" i="55"/>
  <c r="AD217" i="55" s="1"/>
  <c r="X217" i="55"/>
  <c r="P217" i="55"/>
  <c r="F217" i="55"/>
  <c r="J217" i="55"/>
  <c r="L217" i="55"/>
  <c r="H217" i="55"/>
  <c r="V217" i="55"/>
  <c r="R1333" i="1"/>
  <c r="R1338" i="1" s="1"/>
  <c r="R1340" i="1" s="1"/>
  <c r="R1341" i="1" s="1"/>
  <c r="R1342" i="1" s="1"/>
  <c r="R1343" i="1" s="1"/>
  <c r="R1344" i="1" s="1"/>
  <c r="R1345" i="1" s="1"/>
  <c r="Q1341" i="1" s="1"/>
  <c r="Q1342" i="1" s="1"/>
  <c r="AB1189" i="1"/>
  <c r="V1332" i="1"/>
  <c r="X1332" i="1" s="1"/>
  <c r="V1299" i="1"/>
  <c r="P1373" i="1"/>
  <c r="R1373" i="1" s="1"/>
  <c r="R1386" i="1" s="1"/>
  <c r="R1388" i="1" s="1"/>
  <c r="K1440" i="1"/>
  <c r="K1442" i="1" s="1"/>
  <c r="L1412" i="1"/>
  <c r="P2431" i="1"/>
  <c r="R2431" i="1" s="1"/>
  <c r="R2440" i="1" s="1"/>
  <c r="R2442" i="1" s="1"/>
  <c r="C1430" i="55" s="1"/>
  <c r="Z1430" i="55" s="1"/>
  <c r="AD1430" i="55" s="1"/>
  <c r="K2424" i="1"/>
  <c r="K2433" i="1" s="1"/>
  <c r="K2435" i="1" s="1"/>
  <c r="Z343" i="55"/>
  <c r="AD343" i="55" s="1"/>
  <c r="N343" i="55"/>
  <c r="P343" i="55"/>
  <c r="X343" i="55"/>
  <c r="F343" i="55"/>
  <c r="R343" i="55"/>
  <c r="V343" i="55"/>
  <c r="J343" i="55"/>
  <c r="H343" i="55"/>
  <c r="T343" i="55"/>
  <c r="L343" i="55"/>
  <c r="N54" i="55"/>
  <c r="X54" i="55"/>
  <c r="L54" i="55"/>
  <c r="T54" i="55"/>
  <c r="V54" i="55"/>
  <c r="R54" i="55"/>
  <c r="Z54" i="55"/>
  <c r="AD54" i="55" s="1"/>
  <c r="H54" i="55"/>
  <c r="F54" i="55"/>
  <c r="P54" i="55"/>
  <c r="J54" i="55"/>
  <c r="AG312" i="1"/>
  <c r="AG319" i="1" s="1"/>
  <c r="AG321" i="1" s="1"/>
  <c r="V677" i="1"/>
  <c r="D43" i="32"/>
  <c r="X707" i="1"/>
  <c r="C1458" i="55"/>
  <c r="Z1458" i="55" s="1"/>
  <c r="AD1458" i="55" s="1"/>
  <c r="C589" i="55"/>
  <c r="T46" i="55"/>
  <c r="R46" i="55"/>
  <c r="Z46" i="55"/>
  <c r="AD46" i="55" s="1"/>
  <c r="K368" i="1"/>
  <c r="J367" i="1"/>
  <c r="C218" i="55"/>
  <c r="K469" i="1"/>
  <c r="K1249" i="1"/>
  <c r="K1262" i="1" s="1"/>
  <c r="K1264" i="1" s="1"/>
  <c r="V1278" i="1"/>
  <c r="X1278" i="1" s="1"/>
  <c r="X1291" i="1" s="1"/>
  <c r="X1293" i="1" s="1"/>
  <c r="C746" i="55" s="1"/>
  <c r="I559" i="1"/>
  <c r="K559" i="1" s="1"/>
  <c r="C245" i="55"/>
  <c r="F42" i="72" s="1"/>
  <c r="K435" i="1"/>
  <c r="C205" i="55"/>
  <c r="F345" i="55"/>
  <c r="J345" i="55"/>
  <c r="Z345" i="55"/>
  <c r="AD345" i="55" s="1"/>
  <c r="L345" i="55"/>
  <c r="P345" i="55"/>
  <c r="V345" i="55"/>
  <c r="H345" i="55"/>
  <c r="X345" i="55"/>
  <c r="T345" i="55"/>
  <c r="R345" i="55"/>
  <c r="N345" i="55"/>
  <c r="AF659" i="1"/>
  <c r="AF660" i="1" s="1"/>
  <c r="AF661" i="1" s="1"/>
  <c r="AF662" i="1" s="1"/>
  <c r="AF663" i="1" s="1"/>
  <c r="AF664" i="1" s="1"/>
  <c r="AB528" i="1"/>
  <c r="R924" i="55"/>
  <c r="V924" i="55"/>
  <c r="X924" i="55"/>
  <c r="T924" i="55"/>
  <c r="N924" i="55"/>
  <c r="J924" i="55"/>
  <c r="F924" i="55"/>
  <c r="L924" i="55"/>
  <c r="H924" i="55"/>
  <c r="P924" i="55"/>
  <c r="C399" i="55"/>
  <c r="C396" i="55"/>
  <c r="K1991" i="1"/>
  <c r="P1991" i="1"/>
  <c r="R1991" i="1" s="1"/>
  <c r="L46" i="55"/>
  <c r="X46" i="55"/>
  <c r="H46" i="55"/>
  <c r="V411" i="1"/>
  <c r="X411" i="1" s="1"/>
  <c r="X418" i="1" s="1"/>
  <c r="X420" i="1" s="1"/>
  <c r="V426" i="1" s="1"/>
  <c r="X426" i="1" s="1"/>
  <c r="X430" i="1" s="1"/>
  <c r="X432" i="1" s="1"/>
  <c r="X434" i="1" s="1"/>
  <c r="X380" i="1"/>
  <c r="X387" i="1" s="1"/>
  <c r="X389" i="1" s="1"/>
  <c r="V394" i="1" s="1"/>
  <c r="X394" i="1" s="1"/>
  <c r="X398" i="1" s="1"/>
  <c r="X400" i="1" s="1"/>
  <c r="AE389" i="1"/>
  <c r="V336" i="1"/>
  <c r="K336" i="1"/>
  <c r="K343" i="1" s="1"/>
  <c r="K345" i="1" s="1"/>
  <c r="K347" i="1" s="1"/>
  <c r="F153" i="77" s="1"/>
  <c r="K1220" i="1"/>
  <c r="K1238" i="1" s="1"/>
  <c r="K1241" i="1" s="1"/>
  <c r="P1216" i="1"/>
  <c r="P655" i="1"/>
  <c r="R655" i="1" s="1"/>
  <c r="R672" i="1" s="1"/>
  <c r="P598" i="1"/>
  <c r="R598" i="1" s="1"/>
  <c r="P612" i="1"/>
  <c r="R612" i="1" s="1"/>
  <c r="V1333" i="1"/>
  <c r="X1333" i="1" s="1"/>
  <c r="I1355" i="1"/>
  <c r="I1377" i="1"/>
  <c r="K1377" i="1" s="1"/>
  <c r="K1385" i="1" s="1"/>
  <c r="K1387" i="1" s="1"/>
  <c r="C232" i="55"/>
  <c r="I536" i="1"/>
  <c r="K536" i="1" s="1"/>
  <c r="K196" i="1"/>
  <c r="N346" i="55"/>
  <c r="Z346" i="55"/>
  <c r="AD346" i="55" s="1"/>
  <c r="F346" i="55"/>
  <c r="P346" i="55"/>
  <c r="H346" i="55"/>
  <c r="T346" i="55"/>
  <c r="X346" i="55"/>
  <c r="J346" i="55"/>
  <c r="V346" i="55"/>
  <c r="R346" i="55"/>
  <c r="L346" i="55"/>
  <c r="C55" i="55"/>
  <c r="X323" i="1"/>
  <c r="X659" i="1"/>
  <c r="X660" i="1" s="1"/>
  <c r="X661" i="1" s="1"/>
  <c r="X662" i="1" s="1"/>
  <c r="X663" i="1" s="1"/>
  <c r="X664" i="1" s="1"/>
  <c r="V528" i="1"/>
  <c r="I2927" i="1"/>
  <c r="K2927" i="1" s="1"/>
  <c r="K2930" i="1" s="1"/>
  <c r="K2931" i="1" s="1"/>
  <c r="C576" i="55" s="1"/>
  <c r="K2914" i="1"/>
  <c r="C572" i="55"/>
  <c r="K1971" i="1"/>
  <c r="K1977" i="1" s="1"/>
  <c r="P1971" i="1"/>
  <c r="R1971" i="1" s="1"/>
  <c r="R1978" i="1" s="1"/>
  <c r="C869" i="55" s="1"/>
  <c r="Z869" i="55" s="1"/>
  <c r="AD869" i="55" s="1"/>
  <c r="H41" i="32"/>
  <c r="R1184" i="1"/>
  <c r="C519" i="55"/>
  <c r="J709" i="55"/>
  <c r="N709" i="55"/>
  <c r="H709" i="55"/>
  <c r="T709" i="55"/>
  <c r="Z709" i="55"/>
  <c r="AD709" i="55" s="1"/>
  <c r="F709" i="55"/>
  <c r="P709" i="55"/>
  <c r="V709" i="55"/>
  <c r="X709" i="55"/>
  <c r="R709" i="55"/>
  <c r="L709" i="55"/>
  <c r="Z369" i="55"/>
  <c r="AD369" i="55" s="1"/>
  <c r="I649" i="1"/>
  <c r="K649" i="1" s="1"/>
  <c r="K655" i="1" s="1"/>
  <c r="K657" i="1" s="1"/>
  <c r="I659" i="1" s="1"/>
  <c r="K659" i="1" s="1"/>
  <c r="P613" i="1"/>
  <c r="R613" i="1" s="1"/>
  <c r="P630" i="1"/>
  <c r="R630" i="1" s="1"/>
  <c r="P599" i="1"/>
  <c r="R599" i="1" s="1"/>
  <c r="K195" i="1"/>
  <c r="P163" i="1"/>
  <c r="R163" i="1" s="1"/>
  <c r="R170" i="1" s="1"/>
  <c r="R172" i="1" s="1"/>
  <c r="F41" i="50"/>
  <c r="D104" i="50"/>
  <c r="F104" i="50" s="1"/>
  <c r="K823" i="1"/>
  <c r="I3920" i="1"/>
  <c r="C53" i="55"/>
  <c r="K287" i="1"/>
  <c r="C52" i="55"/>
  <c r="S1159" i="1"/>
  <c r="C522" i="55"/>
  <c r="R1158" i="1"/>
  <c r="C1446" i="55"/>
  <c r="Z1446" i="55" s="1"/>
  <c r="AD1446" i="55" s="1"/>
  <c r="C540" i="55"/>
  <c r="R722" i="55"/>
  <c r="X722" i="55"/>
  <c r="L722" i="55"/>
  <c r="P722" i="55"/>
  <c r="J722" i="55"/>
  <c r="V722" i="55"/>
  <c r="H722" i="55"/>
  <c r="N722" i="55"/>
  <c r="T722" i="55"/>
  <c r="F722" i="55"/>
  <c r="Z722" i="55"/>
  <c r="AD722" i="55" s="1"/>
  <c r="R651" i="55"/>
  <c r="H651" i="55"/>
  <c r="N651" i="55"/>
  <c r="Z651" i="55"/>
  <c r="AD651" i="55" s="1"/>
  <c r="V651" i="55"/>
  <c r="F651" i="55"/>
  <c r="J651" i="55"/>
  <c r="L651" i="55"/>
  <c r="P651" i="55"/>
  <c r="X651" i="55"/>
  <c r="T651" i="55"/>
  <c r="P297" i="11"/>
  <c r="R297" i="11" s="1"/>
  <c r="R301" i="11" s="1"/>
  <c r="R283" i="11"/>
  <c r="R287" i="11" s="1"/>
  <c r="L445" i="55"/>
  <c r="R445" i="55"/>
  <c r="V445" i="55"/>
  <c r="Z445" i="55"/>
  <c r="AD445" i="55" s="1"/>
  <c r="F445" i="55"/>
  <c r="J445" i="55"/>
  <c r="T445" i="55"/>
  <c r="P445" i="55"/>
  <c r="X445" i="55"/>
  <c r="N445" i="55"/>
  <c r="H445" i="55"/>
  <c r="Z658" i="55"/>
  <c r="AD658" i="55" s="1"/>
  <c r="T658" i="55"/>
  <c r="H658" i="55"/>
  <c r="X658" i="55"/>
  <c r="V658" i="55"/>
  <c r="J658" i="55"/>
  <c r="N658" i="55"/>
  <c r="L658" i="55"/>
  <c r="F658" i="55"/>
  <c r="P658" i="55"/>
  <c r="R658" i="55"/>
  <c r="AI246" i="11"/>
  <c r="AG247" i="11"/>
  <c r="AI247" i="11" s="1"/>
  <c r="AI248" i="11" s="1"/>
  <c r="R663" i="55"/>
  <c r="T663" i="55"/>
  <c r="N663" i="55"/>
  <c r="L663" i="55"/>
  <c r="F663" i="55"/>
  <c r="Z663" i="55"/>
  <c r="AD663" i="55" s="1"/>
  <c r="J663" i="55"/>
  <c r="V663" i="55"/>
  <c r="H663" i="55"/>
  <c r="X663" i="55"/>
  <c r="P663" i="55"/>
  <c r="F255" i="55"/>
  <c r="H255" i="55"/>
  <c r="J255" i="55"/>
  <c r="X255" i="55"/>
  <c r="R255" i="55"/>
  <c r="N255" i="55"/>
  <c r="L255" i="55"/>
  <c r="V255" i="55"/>
  <c r="T255" i="55"/>
  <c r="P255" i="55"/>
  <c r="Z255" i="55"/>
  <c r="AD255" i="55" s="1"/>
  <c r="K288" i="11"/>
  <c r="C1466" i="55" s="1"/>
  <c r="L289" i="11"/>
  <c r="T721" i="55"/>
  <c r="X721" i="55"/>
  <c r="Z721" i="55"/>
  <c r="AD721" i="55" s="1"/>
  <c r="J721" i="55"/>
  <c r="N721" i="55"/>
  <c r="V721" i="55"/>
  <c r="L721" i="55"/>
  <c r="R721" i="55"/>
  <c r="P721" i="55"/>
  <c r="H721" i="55"/>
  <c r="F721" i="55"/>
  <c r="AQ148" i="1"/>
  <c r="AS148" i="1" s="1"/>
  <c r="AQ165" i="1"/>
  <c r="AS134" i="1"/>
  <c r="M569" i="11"/>
  <c r="P568" i="11" s="1"/>
  <c r="M3396" i="27"/>
  <c r="M3400" i="27" s="1"/>
  <c r="N566" i="11"/>
  <c r="H313" i="55"/>
  <c r="T313" i="55"/>
  <c r="N313" i="55"/>
  <c r="L313" i="55"/>
  <c r="X313" i="55"/>
  <c r="Z313" i="55"/>
  <c r="AD313" i="55" s="1"/>
  <c r="V313" i="55"/>
  <c r="R313" i="55"/>
  <c r="F313" i="55"/>
  <c r="P313" i="55"/>
  <c r="J313" i="55"/>
  <c r="R539" i="55"/>
  <c r="K797" i="11"/>
  <c r="I784" i="11" s="1"/>
  <c r="I846" i="11"/>
  <c r="K846" i="11" s="1"/>
  <c r="C262" i="55"/>
  <c r="C664" i="55"/>
  <c r="I595" i="1"/>
  <c r="K595" i="1" s="1"/>
  <c r="I596" i="1" s="1"/>
  <c r="K596" i="1" s="1"/>
  <c r="I597" i="1" s="1"/>
  <c r="K597" i="1" s="1"/>
  <c r="I598" i="1" s="1"/>
  <c r="K598" i="1" s="1"/>
  <c r="I599" i="1" s="1"/>
  <c r="K599" i="1" s="1"/>
  <c r="C652" i="55"/>
  <c r="K602" i="1"/>
  <c r="C256" i="55"/>
  <c r="P320" i="55"/>
  <c r="L320" i="55"/>
  <c r="J320" i="55"/>
  <c r="F320" i="55"/>
  <c r="H320" i="55"/>
  <c r="V320" i="55"/>
  <c r="T320" i="55"/>
  <c r="X320" i="55"/>
  <c r="N320" i="55"/>
  <c r="Z320" i="55"/>
  <c r="AD320" i="55" s="1"/>
  <c r="R320" i="55"/>
  <c r="Z834" i="55"/>
  <c r="AD834" i="55" s="1"/>
  <c r="T834" i="55"/>
  <c r="X834" i="55"/>
  <c r="L834" i="55"/>
  <c r="J834" i="55"/>
  <c r="R834" i="55"/>
  <c r="F834" i="55"/>
  <c r="H834" i="55"/>
  <c r="V834" i="55"/>
  <c r="P834" i="55"/>
  <c r="N834" i="55"/>
  <c r="M588" i="11"/>
  <c r="N585" i="11"/>
  <c r="AU109" i="1"/>
  <c r="AV109" i="1" s="1"/>
  <c r="AS115" i="1"/>
  <c r="L3415" i="27"/>
  <c r="L3419" i="27" s="1"/>
  <c r="L3400" i="27"/>
  <c r="K1151" i="11"/>
  <c r="K1143" i="11"/>
  <c r="K1144" i="11" s="1"/>
  <c r="R1464" i="55"/>
  <c r="N1464" i="55"/>
  <c r="P1464" i="55"/>
  <c r="F1464" i="55"/>
  <c r="V1464" i="55"/>
  <c r="H1464" i="55"/>
  <c r="L1464" i="55"/>
  <c r="Z1464" i="55"/>
  <c r="AD1464" i="55" s="1"/>
  <c r="T1464" i="55"/>
  <c r="J1464" i="55"/>
  <c r="C698" i="55"/>
  <c r="X1464" i="55"/>
  <c r="F623" i="25"/>
  <c r="D659" i="25"/>
  <c r="T261" i="55"/>
  <c r="R261" i="55"/>
  <c r="Z261" i="55"/>
  <c r="AD261" i="55" s="1"/>
  <c r="N261" i="55"/>
  <c r="P261" i="55"/>
  <c r="F261" i="55"/>
  <c r="H261" i="55"/>
  <c r="L261" i="55"/>
  <c r="V261" i="55"/>
  <c r="X261" i="55"/>
  <c r="J261" i="55"/>
  <c r="P444" i="55"/>
  <c r="L444" i="55"/>
  <c r="V444" i="55"/>
  <c r="F444" i="55"/>
  <c r="Z444" i="55"/>
  <c r="AD444" i="55" s="1"/>
  <c r="X444" i="55"/>
  <c r="T444" i="55"/>
  <c r="J444" i="55"/>
  <c r="R444" i="55"/>
  <c r="H444" i="55"/>
  <c r="N444" i="55"/>
  <c r="V835" i="55"/>
  <c r="T835" i="55"/>
  <c r="L835" i="55"/>
  <c r="Z835" i="55"/>
  <c r="AD835" i="55" s="1"/>
  <c r="N835" i="55"/>
  <c r="P835" i="55"/>
  <c r="H835" i="55"/>
  <c r="R835" i="55"/>
  <c r="F835" i="55"/>
  <c r="X835" i="55"/>
  <c r="J835" i="55"/>
  <c r="L831" i="55"/>
  <c r="J831" i="55"/>
  <c r="X831" i="55"/>
  <c r="H831" i="55"/>
  <c r="V831" i="55"/>
  <c r="P831" i="55"/>
  <c r="F831" i="55"/>
  <c r="R831" i="55"/>
  <c r="N831" i="55"/>
  <c r="Z831" i="55"/>
  <c r="AD831" i="55" s="1"/>
  <c r="T831" i="55"/>
  <c r="P1465" i="55"/>
  <c r="Z1465" i="55"/>
  <c r="AD1465" i="55" s="1"/>
  <c r="R1465" i="55"/>
  <c r="L1465" i="55"/>
  <c r="F1465" i="55"/>
  <c r="V1465" i="55"/>
  <c r="H1465" i="55"/>
  <c r="J1465" i="55"/>
  <c r="N1465" i="55"/>
  <c r="T1465" i="55"/>
  <c r="X1465" i="55"/>
  <c r="R247" i="11"/>
  <c r="S248" i="11"/>
  <c r="S250" i="11"/>
  <c r="V247" i="11"/>
  <c r="V248" i="11" s="1"/>
  <c r="V249" i="11" s="1"/>
  <c r="T247" i="11"/>
  <c r="C1500" i="55"/>
  <c r="L1131" i="11"/>
  <c r="K2383" i="1" l="1"/>
  <c r="K2390" i="1" s="1"/>
  <c r="K2392" i="1" s="1"/>
  <c r="C674" i="55" s="1"/>
  <c r="D652" i="77"/>
  <c r="F652" i="77" s="1"/>
  <c r="F659" i="77" s="1"/>
  <c r="F661" i="77" s="1"/>
  <c r="I3646" i="27"/>
  <c r="K3646" i="27" s="1"/>
  <c r="K3615" i="27"/>
  <c r="F178" i="77"/>
  <c r="K1014" i="11"/>
  <c r="K993" i="11"/>
  <c r="M993" i="11"/>
  <c r="Z917" i="55"/>
  <c r="AD917" i="55" s="1"/>
  <c r="D15" i="72"/>
  <c r="F15" i="72" s="1"/>
  <c r="V917" i="55"/>
  <c r="X917" i="55"/>
  <c r="L917" i="55"/>
  <c r="T917" i="55"/>
  <c r="H917" i="55"/>
  <c r="N917" i="55"/>
  <c r="P917" i="55"/>
  <c r="J917" i="55"/>
  <c r="F917" i="55"/>
  <c r="R917" i="55"/>
  <c r="F344" i="77"/>
  <c r="F346" i="77" s="1"/>
  <c r="K1355" i="1"/>
  <c r="D336" i="77"/>
  <c r="F336" i="77" s="1"/>
  <c r="I3663" i="27"/>
  <c r="K3663" i="27" s="1"/>
  <c r="I3673" i="27"/>
  <c r="K3673" i="27" s="1"/>
  <c r="N1498" i="55"/>
  <c r="R1498" i="55"/>
  <c r="H1498" i="55"/>
  <c r="P1498" i="55"/>
  <c r="T1498" i="55"/>
  <c r="X1498" i="55"/>
  <c r="J1498" i="55"/>
  <c r="F1498" i="55"/>
  <c r="L1498" i="55"/>
  <c r="V1498" i="55"/>
  <c r="Z1498" i="55"/>
  <c r="AD1498" i="55" s="1"/>
  <c r="T812" i="55"/>
  <c r="J812" i="55"/>
  <c r="H812" i="55"/>
  <c r="N812" i="55"/>
  <c r="Z812" i="55"/>
  <c r="AD812" i="55" s="1"/>
  <c r="P812" i="55"/>
  <c r="V812" i="55"/>
  <c r="F812" i="55"/>
  <c r="R812" i="55"/>
  <c r="X812" i="55"/>
  <c r="L812" i="55"/>
  <c r="AB3623" i="1"/>
  <c r="AD3623" i="1" s="1"/>
  <c r="AD3628" i="1" s="1"/>
  <c r="AD3629" i="1" s="1"/>
  <c r="C818" i="55" s="1"/>
  <c r="X3623" i="1"/>
  <c r="X3627" i="1" s="1"/>
  <c r="X3628" i="1" s="1"/>
  <c r="C814" i="55" s="1"/>
  <c r="V3591" i="1"/>
  <c r="X3576" i="1"/>
  <c r="X3580" i="1" s="1"/>
  <c r="X3581" i="1" s="1"/>
  <c r="C811" i="55" s="1"/>
  <c r="T369" i="55"/>
  <c r="J674" i="55"/>
  <c r="L369" i="55"/>
  <c r="H539" i="55"/>
  <c r="N539" i="55"/>
  <c r="X539" i="55"/>
  <c r="AU203" i="1"/>
  <c r="AV203" i="1" s="1"/>
  <c r="AR203" i="1"/>
  <c r="AS204" i="1"/>
  <c r="F539" i="55"/>
  <c r="L539" i="55"/>
  <c r="L674" i="55"/>
  <c r="K202" i="1"/>
  <c r="K204" i="1" s="1"/>
  <c r="C45" i="55" s="1"/>
  <c r="D37" i="72" s="1"/>
  <c r="F37" i="72" s="1"/>
  <c r="L592" i="55"/>
  <c r="Z592" i="55"/>
  <c r="AD592" i="55" s="1"/>
  <c r="P3114" i="27"/>
  <c r="K3114" i="27"/>
  <c r="K3118" i="27" s="1"/>
  <c r="W544" i="1"/>
  <c r="AC544" i="1" s="1"/>
  <c r="AJ544" i="1" s="1"/>
  <c r="J545" i="1"/>
  <c r="F133" i="25"/>
  <c r="D134" i="25"/>
  <c r="D299" i="25"/>
  <c r="F299" i="25" s="1"/>
  <c r="K3092" i="27"/>
  <c r="L3093" i="27"/>
  <c r="L3081" i="27"/>
  <c r="K3080" i="27"/>
  <c r="K2205" i="27" s="1"/>
  <c r="K3105" i="27"/>
  <c r="K2206" i="27" s="1"/>
  <c r="L3106" i="27"/>
  <c r="Z887" i="55"/>
  <c r="AD887" i="55" s="1"/>
  <c r="J887" i="55"/>
  <c r="L887" i="55"/>
  <c r="X887" i="55"/>
  <c r="P887" i="55"/>
  <c r="R887" i="55"/>
  <c r="T887" i="55"/>
  <c r="N887" i="55"/>
  <c r="F887" i="55"/>
  <c r="V887" i="55"/>
  <c r="H887" i="55"/>
  <c r="R369" i="55"/>
  <c r="X369" i="55"/>
  <c r="V369" i="55"/>
  <c r="AU100" i="1"/>
  <c r="AV100" i="1" s="1"/>
  <c r="Z874" i="55"/>
  <c r="AD874" i="55" s="1"/>
  <c r="R874" i="55"/>
  <c r="V874" i="55"/>
  <c r="T874" i="55"/>
  <c r="N874" i="55"/>
  <c r="X874" i="55"/>
  <c r="J874" i="55"/>
  <c r="H874" i="55"/>
  <c r="P874" i="55"/>
  <c r="L874" i="55"/>
  <c r="F874" i="55"/>
  <c r="P437" i="55"/>
  <c r="L437" i="55"/>
  <c r="Z437" i="55"/>
  <c r="AD437" i="55" s="1"/>
  <c r="R437" i="55"/>
  <c r="N437" i="55"/>
  <c r="F437" i="55"/>
  <c r="X437" i="55"/>
  <c r="H437" i="55"/>
  <c r="J437" i="55"/>
  <c r="T437" i="55"/>
  <c r="V437" i="55"/>
  <c r="N622" i="55"/>
  <c r="R622" i="55"/>
  <c r="L622" i="55"/>
  <c r="F622" i="55"/>
  <c r="J622" i="55"/>
  <c r="Z622" i="55"/>
  <c r="AD622" i="55" s="1"/>
  <c r="H622" i="55"/>
  <c r="V622" i="55"/>
  <c r="P622" i="55"/>
  <c r="T622" i="55"/>
  <c r="X622" i="55"/>
  <c r="C438" i="55"/>
  <c r="C696" i="55"/>
  <c r="N697" i="55"/>
  <c r="F697" i="55"/>
  <c r="J697" i="55"/>
  <c r="T697" i="55"/>
  <c r="V697" i="55"/>
  <c r="P697" i="55"/>
  <c r="Z697" i="55"/>
  <c r="AD697" i="55" s="1"/>
  <c r="L697" i="55"/>
  <c r="X697" i="55"/>
  <c r="H697" i="55"/>
  <c r="R697" i="55"/>
  <c r="F618" i="25"/>
  <c r="F628" i="25" s="1"/>
  <c r="F630" i="25" s="1"/>
  <c r="C876" i="55" s="1"/>
  <c r="D654" i="25"/>
  <c r="V297" i="55"/>
  <c r="L297" i="55"/>
  <c r="J297" i="55"/>
  <c r="P297" i="55"/>
  <c r="X297" i="55"/>
  <c r="R297" i="55"/>
  <c r="Z297" i="55"/>
  <c r="AD297" i="55" s="1"/>
  <c r="T297" i="55"/>
  <c r="H297" i="55"/>
  <c r="F297" i="55"/>
  <c r="N297" i="55"/>
  <c r="X3156" i="1"/>
  <c r="X3166" i="1" s="1"/>
  <c r="X3168" i="1" s="1"/>
  <c r="C879" i="55" s="1"/>
  <c r="R1122" i="1"/>
  <c r="R1124" i="1" s="1"/>
  <c r="C1435" i="55" s="1"/>
  <c r="X674" i="55"/>
  <c r="H674" i="55"/>
  <c r="P592" i="55"/>
  <c r="Z539" i="55"/>
  <c r="AD539" i="55" s="1"/>
  <c r="P539" i="55"/>
  <c r="T539" i="55"/>
  <c r="J539" i="55"/>
  <c r="J592" i="55"/>
  <c r="V674" i="55"/>
  <c r="R592" i="55"/>
  <c r="P369" i="55"/>
  <c r="F369" i="55"/>
  <c r="J369" i="55"/>
  <c r="H369" i="55"/>
  <c r="Z674" i="55"/>
  <c r="AD674" i="55" s="1"/>
  <c r="R674" i="55"/>
  <c r="T674" i="55"/>
  <c r="T592" i="55"/>
  <c r="N592" i="55"/>
  <c r="F674" i="55"/>
  <c r="N674" i="55"/>
  <c r="H592" i="55"/>
  <c r="F592" i="55"/>
  <c r="I2936" i="1"/>
  <c r="K2936" i="1" s="1"/>
  <c r="K2939" i="1" s="1"/>
  <c r="K2940" i="1" s="1"/>
  <c r="C577" i="55" s="1"/>
  <c r="K2915" i="1"/>
  <c r="C573" i="55"/>
  <c r="Y323" i="1"/>
  <c r="X324" i="1"/>
  <c r="C233" i="55"/>
  <c r="I537" i="1"/>
  <c r="K537" i="1" s="1"/>
  <c r="P1258" i="1"/>
  <c r="R1216" i="1"/>
  <c r="AQ389" i="1"/>
  <c r="AS389" i="1" s="1"/>
  <c r="AS396" i="1" s="1"/>
  <c r="AS398" i="1" s="1"/>
  <c r="AS400" i="1" s="1"/>
  <c r="AS401" i="1" s="1"/>
  <c r="AS402" i="1" s="1"/>
  <c r="AS403" i="1" s="1"/>
  <c r="AS404" i="1" s="1"/>
  <c r="AS405" i="1" s="1"/>
  <c r="AS406" i="1" s="1"/>
  <c r="AG389" i="1"/>
  <c r="AG396" i="1" s="1"/>
  <c r="AG398" i="1" s="1"/>
  <c r="AE403" i="1" s="1"/>
  <c r="AG403" i="1" s="1"/>
  <c r="AG407" i="1" s="1"/>
  <c r="AG409" i="1" s="1"/>
  <c r="AE425" i="1"/>
  <c r="AG425" i="1" s="1"/>
  <c r="AG432" i="1" s="1"/>
  <c r="AG434" i="1" s="1"/>
  <c r="AE440" i="1" s="1"/>
  <c r="AG440" i="1" s="1"/>
  <c r="AG444" i="1" s="1"/>
  <c r="AG446" i="1" s="1"/>
  <c r="AG448" i="1" s="1"/>
  <c r="Z399" i="55"/>
  <c r="AD399" i="55" s="1"/>
  <c r="V399" i="55"/>
  <c r="J399" i="55"/>
  <c r="F399" i="55"/>
  <c r="X399" i="55"/>
  <c r="P399" i="55"/>
  <c r="R399" i="55"/>
  <c r="N399" i="55"/>
  <c r="H399" i="55"/>
  <c r="L399" i="55"/>
  <c r="T399" i="55"/>
  <c r="K436" i="1"/>
  <c r="C206" i="55"/>
  <c r="C667" i="55"/>
  <c r="C333" i="55"/>
  <c r="C666" i="55"/>
  <c r="L368" i="1"/>
  <c r="J368" i="1"/>
  <c r="C563" i="55"/>
  <c r="K369" i="1"/>
  <c r="L369" i="1" s="1"/>
  <c r="T1458" i="55"/>
  <c r="L1458" i="55"/>
  <c r="X1458" i="55"/>
  <c r="N1458" i="55"/>
  <c r="F1458" i="55"/>
  <c r="J1458" i="55"/>
  <c r="H1458" i="55"/>
  <c r="P1458" i="55"/>
  <c r="R1458" i="55"/>
  <c r="V1458" i="55"/>
  <c r="P597" i="1"/>
  <c r="AG323" i="1"/>
  <c r="C56" i="55"/>
  <c r="AG378" i="1"/>
  <c r="AH368" i="1"/>
  <c r="C735" i="55"/>
  <c r="C733" i="55"/>
  <c r="C341" i="55"/>
  <c r="D63" i="72" s="1"/>
  <c r="F63" i="72" s="1"/>
  <c r="P628" i="1"/>
  <c r="R628" i="1" s="1"/>
  <c r="R634" i="1" s="1"/>
  <c r="C643" i="55"/>
  <c r="I630" i="1"/>
  <c r="K630" i="1" s="1"/>
  <c r="L167" i="55"/>
  <c r="J167" i="55"/>
  <c r="X167" i="55"/>
  <c r="P167" i="55"/>
  <c r="H167" i="55"/>
  <c r="R167" i="55"/>
  <c r="Z167" i="55"/>
  <c r="AD167" i="55" s="1"/>
  <c r="N167" i="55"/>
  <c r="T167" i="55"/>
  <c r="V167" i="55"/>
  <c r="F167" i="55"/>
  <c r="X592" i="55"/>
  <c r="V592" i="55"/>
  <c r="X1345" i="1"/>
  <c r="X1347" i="1" s="1"/>
  <c r="C856" i="55" s="1"/>
  <c r="Z572" i="55"/>
  <c r="AD572" i="55" s="1"/>
  <c r="R572" i="55"/>
  <c r="X572" i="55"/>
  <c r="P572" i="55"/>
  <c r="F572" i="55"/>
  <c r="H572" i="55"/>
  <c r="J572" i="55"/>
  <c r="L572" i="55"/>
  <c r="T572" i="55"/>
  <c r="V572" i="55"/>
  <c r="N572" i="55"/>
  <c r="L1335" i="1"/>
  <c r="L1337" i="1"/>
  <c r="AE336" i="1"/>
  <c r="AG336" i="1" s="1"/>
  <c r="AG343" i="1" s="1"/>
  <c r="AG345" i="1" s="1"/>
  <c r="AG347" i="1" s="1"/>
  <c r="X336" i="1"/>
  <c r="X343" i="1" s="1"/>
  <c r="X345" i="1" s="1"/>
  <c r="X347" i="1" s="1"/>
  <c r="N396" i="55"/>
  <c r="Z396" i="55"/>
  <c r="AD396" i="55" s="1"/>
  <c r="V396" i="55"/>
  <c r="R396" i="55"/>
  <c r="H396" i="55"/>
  <c r="J396" i="55"/>
  <c r="X396" i="55"/>
  <c r="P396" i="55"/>
  <c r="T396" i="55"/>
  <c r="F396" i="55"/>
  <c r="L396" i="55"/>
  <c r="X205" i="55"/>
  <c r="L205" i="55"/>
  <c r="Z205" i="55"/>
  <c r="AD205" i="55" s="1"/>
  <c r="J205" i="55"/>
  <c r="F205" i="55"/>
  <c r="T205" i="55"/>
  <c r="H205" i="55"/>
  <c r="V205" i="55"/>
  <c r="P205" i="55"/>
  <c r="R205" i="55"/>
  <c r="N205" i="55"/>
  <c r="Z746" i="55"/>
  <c r="AD746" i="55" s="1"/>
  <c r="J746" i="55"/>
  <c r="F746" i="55"/>
  <c r="L746" i="55"/>
  <c r="T746" i="55"/>
  <c r="P746" i="55"/>
  <c r="V746" i="55"/>
  <c r="N746" i="55"/>
  <c r="X746" i="55"/>
  <c r="H746" i="55"/>
  <c r="R746" i="55"/>
  <c r="V589" i="55"/>
  <c r="J589" i="55"/>
  <c r="H589" i="55"/>
  <c r="L589" i="55"/>
  <c r="P589" i="55"/>
  <c r="T589" i="55"/>
  <c r="F589" i="55"/>
  <c r="N589" i="55"/>
  <c r="Z589" i="55"/>
  <c r="AD589" i="55" s="1"/>
  <c r="X589" i="55"/>
  <c r="R589" i="55"/>
  <c r="V763" i="1"/>
  <c r="X763" i="1" s="1"/>
  <c r="X769" i="1" s="1"/>
  <c r="X770" i="1" s="1"/>
  <c r="X772" i="1" s="1"/>
  <c r="X773" i="1" s="1"/>
  <c r="X774" i="1" s="1"/>
  <c r="X776" i="1" s="1"/>
  <c r="X777" i="1" s="1"/>
  <c r="X778" i="1" s="1"/>
  <c r="X779" i="1" s="1"/>
  <c r="X780" i="1" s="1"/>
  <c r="X781" i="1" s="1"/>
  <c r="X782" i="1" s="1"/>
  <c r="X783" i="1" s="1"/>
  <c r="D43" i="50"/>
  <c r="X677" i="1"/>
  <c r="X683" i="1" s="1"/>
  <c r="X684" i="1" s="1"/>
  <c r="V731" i="1"/>
  <c r="X731" i="1" s="1"/>
  <c r="X737" i="1" s="1"/>
  <c r="X738" i="1" s="1"/>
  <c r="H1430" i="55"/>
  <c r="J1430" i="55"/>
  <c r="V1430" i="55"/>
  <c r="N1430" i="55"/>
  <c r="F1430" i="55"/>
  <c r="C858" i="55"/>
  <c r="Z858" i="55" s="1"/>
  <c r="AD858" i="55" s="1"/>
  <c r="X1430" i="55"/>
  <c r="L1430" i="55"/>
  <c r="T1430" i="55"/>
  <c r="P1430" i="55"/>
  <c r="R1430" i="55"/>
  <c r="X1299" i="1"/>
  <c r="X1306" i="1" s="1"/>
  <c r="X1308" i="1" s="1"/>
  <c r="X1309" i="1" s="1"/>
  <c r="X1310" i="1" s="1"/>
  <c r="X1311" i="1" s="1"/>
  <c r="X1312" i="1" s="1"/>
  <c r="X1313" i="1" s="1"/>
  <c r="W1309" i="1" s="1"/>
  <c r="W1310" i="1" s="1"/>
  <c r="V1319" i="1"/>
  <c r="X1319" i="1" s="1"/>
  <c r="X1326" i="1" s="1"/>
  <c r="X1328" i="1" s="1"/>
  <c r="X367" i="1"/>
  <c r="V59" i="55"/>
  <c r="Z59" i="55"/>
  <c r="AD59" i="55" s="1"/>
  <c r="R59" i="55"/>
  <c r="F59" i="55"/>
  <c r="J59" i="55"/>
  <c r="H59" i="55"/>
  <c r="T59" i="55"/>
  <c r="P59" i="55"/>
  <c r="X59" i="55"/>
  <c r="N59" i="55"/>
  <c r="L59" i="55"/>
  <c r="L642" i="55"/>
  <c r="N642" i="55"/>
  <c r="V642" i="55"/>
  <c r="P642" i="55"/>
  <c r="X642" i="55"/>
  <c r="Z642" i="55"/>
  <c r="AD642" i="55" s="1"/>
  <c r="J642" i="55"/>
  <c r="F642" i="55"/>
  <c r="H642" i="55"/>
  <c r="T642" i="55"/>
  <c r="R642" i="55"/>
  <c r="K1363" i="1"/>
  <c r="K1365" i="1" s="1"/>
  <c r="C339" i="55" s="1"/>
  <c r="D33" i="72" s="1"/>
  <c r="F33" i="72" s="1"/>
  <c r="C387" i="55"/>
  <c r="C679" i="55"/>
  <c r="D30" i="72" s="1"/>
  <c r="F30" i="72" s="1"/>
  <c r="X528" i="1"/>
  <c r="X533" i="1" s="1"/>
  <c r="X535" i="1" s="1"/>
  <c r="V537" i="1" s="1"/>
  <c r="X537" i="1" s="1"/>
  <c r="V538" i="1" s="1"/>
  <c r="X538" i="1" s="1"/>
  <c r="V539" i="1" s="1"/>
  <c r="X539" i="1" s="1"/>
  <c r="V540" i="1" s="1"/>
  <c r="X540" i="1" s="1"/>
  <c r="V541" i="1" s="1"/>
  <c r="X541" i="1" s="1"/>
  <c r="V542" i="1" s="1"/>
  <c r="X542" i="1" s="1"/>
  <c r="V543" i="1" s="1"/>
  <c r="X543" i="1" s="1"/>
  <c r="V544" i="1" s="1"/>
  <c r="X544" i="1" s="1"/>
  <c r="V545" i="1" s="1"/>
  <c r="V552" i="1"/>
  <c r="X552" i="1" s="1"/>
  <c r="X557" i="1" s="1"/>
  <c r="X559" i="1" s="1"/>
  <c r="V561" i="1" s="1"/>
  <c r="X561" i="1" s="1"/>
  <c r="V562" i="1" s="1"/>
  <c r="X562" i="1" s="1"/>
  <c r="V563" i="1" s="1"/>
  <c r="X563" i="1" s="1"/>
  <c r="V564" i="1" s="1"/>
  <c r="X564" i="1" s="1"/>
  <c r="V565" i="1" s="1"/>
  <c r="X565" i="1" s="1"/>
  <c r="L347" i="1"/>
  <c r="C118" i="55"/>
  <c r="K348" i="1"/>
  <c r="F154" i="77" s="1"/>
  <c r="C181" i="55"/>
  <c r="X435" i="1"/>
  <c r="C246" i="55"/>
  <c r="I560" i="1"/>
  <c r="K560" i="1" s="1"/>
  <c r="T218" i="55"/>
  <c r="J218" i="55"/>
  <c r="H218" i="55"/>
  <c r="X218" i="55"/>
  <c r="L218" i="55"/>
  <c r="P218" i="55"/>
  <c r="F218" i="55"/>
  <c r="N218" i="55"/>
  <c r="Z218" i="55"/>
  <c r="AD218" i="55" s="1"/>
  <c r="V218" i="55"/>
  <c r="R218" i="55"/>
  <c r="D106" i="32"/>
  <c r="F106" i="32" s="1"/>
  <c r="F112" i="32" s="1"/>
  <c r="F113" i="32" s="1"/>
  <c r="F43" i="32"/>
  <c r="C1427" i="55"/>
  <c r="Z1427" i="55" s="1"/>
  <c r="AD1427" i="55" s="1"/>
  <c r="C736" i="55"/>
  <c r="C665" i="55"/>
  <c r="C334" i="55"/>
  <c r="F923" i="55"/>
  <c r="X923" i="55"/>
  <c r="R923" i="55"/>
  <c r="L923" i="55"/>
  <c r="N923" i="55"/>
  <c r="H923" i="55"/>
  <c r="J923" i="55"/>
  <c r="V923" i="55"/>
  <c r="P923" i="55"/>
  <c r="T923" i="55"/>
  <c r="R869" i="55"/>
  <c r="N869" i="55"/>
  <c r="V869" i="55"/>
  <c r="X869" i="55"/>
  <c r="T869" i="55"/>
  <c r="F869" i="55"/>
  <c r="L869" i="55"/>
  <c r="P869" i="55"/>
  <c r="H869" i="55"/>
  <c r="J869" i="55"/>
  <c r="L576" i="55"/>
  <c r="F576" i="55"/>
  <c r="V576" i="55"/>
  <c r="N576" i="55"/>
  <c r="R576" i="55"/>
  <c r="H576" i="55"/>
  <c r="Z576" i="55"/>
  <c r="AD576" i="55" s="1"/>
  <c r="X576" i="55"/>
  <c r="T576" i="55"/>
  <c r="P576" i="55"/>
  <c r="J576" i="55"/>
  <c r="H55" i="55"/>
  <c r="F55" i="55"/>
  <c r="R55" i="55"/>
  <c r="V55" i="55"/>
  <c r="Z55" i="55"/>
  <c r="AD55" i="55" s="1"/>
  <c r="N55" i="55"/>
  <c r="X55" i="55"/>
  <c r="P55" i="55"/>
  <c r="L55" i="55"/>
  <c r="J55" i="55"/>
  <c r="T55" i="55"/>
  <c r="P232" i="55"/>
  <c r="H232" i="55"/>
  <c r="V232" i="55"/>
  <c r="J232" i="55"/>
  <c r="N232" i="55"/>
  <c r="Z232" i="55"/>
  <c r="AD232" i="55" s="1"/>
  <c r="R232" i="55"/>
  <c r="T232" i="55"/>
  <c r="L232" i="55"/>
  <c r="F232" i="55"/>
  <c r="X232" i="55"/>
  <c r="C332" i="55"/>
  <c r="P284" i="1"/>
  <c r="R284" i="1" s="1"/>
  <c r="R289" i="1" s="1"/>
  <c r="R291" i="1" s="1"/>
  <c r="X402" i="1"/>
  <c r="C130" i="55"/>
  <c r="AB552" i="1"/>
  <c r="AD552" i="1" s="1"/>
  <c r="AD557" i="1" s="1"/>
  <c r="AD559" i="1" s="1"/>
  <c r="AD528" i="1"/>
  <c r="AD533" i="1" s="1"/>
  <c r="AD535" i="1" s="1"/>
  <c r="AB537" i="1" s="1"/>
  <c r="AD537" i="1" s="1"/>
  <c r="P245" i="55"/>
  <c r="R245" i="55"/>
  <c r="L245" i="55"/>
  <c r="T245" i="55"/>
  <c r="V245" i="55"/>
  <c r="J245" i="55"/>
  <c r="H245" i="55"/>
  <c r="X245" i="55"/>
  <c r="F245" i="55"/>
  <c r="N245" i="55"/>
  <c r="Z245" i="55"/>
  <c r="AD245" i="55" s="1"/>
  <c r="K470" i="1"/>
  <c r="C219" i="55"/>
  <c r="Z707" i="1"/>
  <c r="X713" i="1"/>
  <c r="I1989" i="1"/>
  <c r="C1432" i="55"/>
  <c r="Z1432" i="55" s="1"/>
  <c r="AD1432" i="55" s="1"/>
  <c r="C561" i="55"/>
  <c r="AD1189" i="1"/>
  <c r="AD1194" i="1" s="1"/>
  <c r="AD1196" i="1" s="1"/>
  <c r="AD1197" i="1" s="1"/>
  <c r="AI1189" i="1"/>
  <c r="AK1189" i="1" s="1"/>
  <c r="AK1194" i="1" s="1"/>
  <c r="AK1196" i="1" s="1"/>
  <c r="AK1197" i="1" s="1"/>
  <c r="T747" i="55"/>
  <c r="L747" i="55"/>
  <c r="P747" i="55"/>
  <c r="R747" i="55"/>
  <c r="J747" i="55"/>
  <c r="H747" i="55"/>
  <c r="F747" i="55"/>
  <c r="X747" i="55"/>
  <c r="V747" i="55"/>
  <c r="N747" i="55"/>
  <c r="Z747" i="55"/>
  <c r="AD747" i="55" s="1"/>
  <c r="P537" i="55"/>
  <c r="Z537" i="55"/>
  <c r="AD537" i="55" s="1"/>
  <c r="F537" i="55"/>
  <c r="J537" i="55"/>
  <c r="V537" i="55"/>
  <c r="T537" i="55"/>
  <c r="X537" i="55"/>
  <c r="L537" i="55"/>
  <c r="N537" i="55"/>
  <c r="R537" i="55"/>
  <c r="H537" i="55"/>
  <c r="K324" i="1"/>
  <c r="L323" i="1"/>
  <c r="J590" i="55"/>
  <c r="F590" i="55"/>
  <c r="H590" i="55"/>
  <c r="R590" i="55"/>
  <c r="V590" i="55"/>
  <c r="N590" i="55"/>
  <c r="T590" i="55"/>
  <c r="P590" i="55"/>
  <c r="X590" i="55"/>
  <c r="L590" i="55"/>
  <c r="Z590" i="55"/>
  <c r="AD590" i="55" s="1"/>
  <c r="J402" i="1"/>
  <c r="K403" i="1"/>
  <c r="C168" i="55"/>
  <c r="F53" i="55"/>
  <c r="H53" i="55"/>
  <c r="J53" i="55"/>
  <c r="V53" i="55"/>
  <c r="X53" i="55"/>
  <c r="R53" i="55"/>
  <c r="P53" i="55"/>
  <c r="Z53" i="55"/>
  <c r="AD53" i="55" s="1"/>
  <c r="L53" i="55"/>
  <c r="T53" i="55"/>
  <c r="N53" i="55"/>
  <c r="C65" i="55"/>
  <c r="K288" i="1"/>
  <c r="T522" i="55"/>
  <c r="Z522" i="55"/>
  <c r="AD522" i="55" s="1"/>
  <c r="N522" i="55"/>
  <c r="J522" i="55"/>
  <c r="R522" i="55"/>
  <c r="X522" i="55"/>
  <c r="H522" i="55"/>
  <c r="V522" i="55"/>
  <c r="F522" i="55"/>
  <c r="P522" i="55"/>
  <c r="L522" i="55"/>
  <c r="J52" i="55"/>
  <c r="H52" i="55"/>
  <c r="P52" i="55"/>
  <c r="V52" i="55"/>
  <c r="Z52" i="55"/>
  <c r="AD52" i="55" s="1"/>
  <c r="R52" i="55"/>
  <c r="X52" i="55"/>
  <c r="T52" i="55"/>
  <c r="N52" i="55"/>
  <c r="L52" i="55"/>
  <c r="F52" i="55"/>
  <c r="K824" i="1"/>
  <c r="C71" i="55"/>
  <c r="R1185" i="1"/>
  <c r="R1186" i="1" s="1"/>
  <c r="C520" i="55"/>
  <c r="C523" i="55"/>
  <c r="R1159" i="1"/>
  <c r="K3920" i="1"/>
  <c r="K3932" i="1" s="1"/>
  <c r="C934" i="55" s="1"/>
  <c r="Z934" i="55" s="1"/>
  <c r="I3938" i="1"/>
  <c r="C264" i="55"/>
  <c r="I660" i="1"/>
  <c r="K660" i="1" s="1"/>
  <c r="R519" i="55"/>
  <c r="P519" i="55"/>
  <c r="H519" i="55"/>
  <c r="L519" i="55"/>
  <c r="F519" i="55"/>
  <c r="V519" i="55"/>
  <c r="J519" i="55"/>
  <c r="Z519" i="55"/>
  <c r="AD519" i="55" s="1"/>
  <c r="T519" i="55"/>
  <c r="X519" i="55"/>
  <c r="N519" i="55"/>
  <c r="K1172" i="11"/>
  <c r="K1155" i="11"/>
  <c r="N3396" i="27"/>
  <c r="N3400" i="27" s="1"/>
  <c r="O566" i="11"/>
  <c r="N569" i="11"/>
  <c r="AS165" i="1"/>
  <c r="AQ180" i="1"/>
  <c r="AS180" i="1" s="1"/>
  <c r="R288" i="11"/>
  <c r="C700" i="55" s="1"/>
  <c r="S289" i="11"/>
  <c r="AU115" i="1"/>
  <c r="AV115" i="1" s="1"/>
  <c r="AS117" i="1"/>
  <c r="P256" i="55"/>
  <c r="L256" i="55"/>
  <c r="T256" i="55"/>
  <c r="H256" i="55"/>
  <c r="F256" i="55"/>
  <c r="J256" i="55"/>
  <c r="Z256" i="55"/>
  <c r="AD256" i="55" s="1"/>
  <c r="N256" i="55"/>
  <c r="V256" i="55"/>
  <c r="X256" i="55"/>
  <c r="R256" i="55"/>
  <c r="AU134" i="1"/>
  <c r="AV134" i="1" s="1"/>
  <c r="AS140" i="1"/>
  <c r="F1466" i="55"/>
  <c r="X1466" i="55"/>
  <c r="T1466" i="55"/>
  <c r="N1466" i="55"/>
  <c r="L1466" i="55"/>
  <c r="R1466" i="55"/>
  <c r="H1466" i="55"/>
  <c r="P1466" i="55"/>
  <c r="V1466" i="55"/>
  <c r="Z1466" i="55"/>
  <c r="AD1466" i="55" s="1"/>
  <c r="J1466" i="55"/>
  <c r="R540" i="55"/>
  <c r="J540" i="55"/>
  <c r="V540" i="55"/>
  <c r="Z540" i="55"/>
  <c r="AD540" i="55" s="1"/>
  <c r="X540" i="55"/>
  <c r="F540" i="55"/>
  <c r="L540" i="55"/>
  <c r="P540" i="55"/>
  <c r="H540" i="55"/>
  <c r="T540" i="55"/>
  <c r="N540" i="55"/>
  <c r="O585" i="11"/>
  <c r="O588" i="11" s="1"/>
  <c r="N588" i="11"/>
  <c r="T262" i="55"/>
  <c r="R262" i="55"/>
  <c r="X262" i="55"/>
  <c r="N262" i="55"/>
  <c r="Z262" i="55"/>
  <c r="AD262" i="55" s="1"/>
  <c r="J262" i="55"/>
  <c r="V262" i="55"/>
  <c r="L262" i="55"/>
  <c r="H262" i="55"/>
  <c r="P262" i="55"/>
  <c r="F262" i="55"/>
  <c r="I815" i="11"/>
  <c r="K815" i="11" s="1"/>
  <c r="K819" i="11" s="1"/>
  <c r="L819" i="11" s="1"/>
  <c r="K784" i="11"/>
  <c r="K788" i="11" s="1"/>
  <c r="I3614" i="27"/>
  <c r="AU101" i="1"/>
  <c r="AV101" i="1" s="1"/>
  <c r="C541" i="55"/>
  <c r="AS102" i="1"/>
  <c r="X1446" i="55"/>
  <c r="C720" i="55"/>
  <c r="R1446" i="55"/>
  <c r="H1446" i="55"/>
  <c r="J1446" i="55"/>
  <c r="P1446" i="55"/>
  <c r="N1446" i="55"/>
  <c r="V1446" i="55"/>
  <c r="F1446" i="55"/>
  <c r="T1446" i="55"/>
  <c r="L1446" i="55"/>
  <c r="F1500" i="55"/>
  <c r="V1500" i="55"/>
  <c r="R1500" i="55"/>
  <c r="N1500" i="55"/>
  <c r="L1500" i="55"/>
  <c r="Z1500" i="55"/>
  <c r="AD1500" i="55" s="1"/>
  <c r="J1500" i="55"/>
  <c r="T1500" i="55"/>
  <c r="X1500" i="55"/>
  <c r="P1500" i="55"/>
  <c r="H1500" i="55"/>
  <c r="F659" i="25"/>
  <c r="D695" i="25"/>
  <c r="F695" i="25" s="1"/>
  <c r="N698" i="55"/>
  <c r="Z698" i="55"/>
  <c r="AD698" i="55" s="1"/>
  <c r="X698" i="55"/>
  <c r="T698" i="55"/>
  <c r="P698" i="55"/>
  <c r="H698" i="55"/>
  <c r="J698" i="55"/>
  <c r="F698" i="55"/>
  <c r="R698" i="55"/>
  <c r="V698" i="55"/>
  <c r="L698" i="55"/>
  <c r="J652" i="55"/>
  <c r="F652" i="55"/>
  <c r="Z652" i="55"/>
  <c r="AD652" i="55" s="1"/>
  <c r="H652" i="55"/>
  <c r="V652" i="55"/>
  <c r="P652" i="55"/>
  <c r="N652" i="55"/>
  <c r="R652" i="55"/>
  <c r="T652" i="55"/>
  <c r="X652" i="55"/>
  <c r="L652" i="55"/>
  <c r="H664" i="55"/>
  <c r="X664" i="55"/>
  <c r="V664" i="55"/>
  <c r="T664" i="55"/>
  <c r="Z664" i="55"/>
  <c r="AD664" i="55" s="1"/>
  <c r="N664" i="55"/>
  <c r="J664" i="55"/>
  <c r="P664" i="55"/>
  <c r="L664" i="55"/>
  <c r="R664" i="55"/>
  <c r="F664" i="55"/>
  <c r="I832" i="11"/>
  <c r="I842" i="11"/>
  <c r="K842" i="11" s="1"/>
  <c r="C1488" i="55"/>
  <c r="AU148" i="1"/>
  <c r="AV148" i="1" s="1"/>
  <c r="R302" i="11"/>
  <c r="C701" i="55" s="1"/>
  <c r="S303" i="11"/>
  <c r="F179" i="77" l="1"/>
  <c r="C914" i="55"/>
  <c r="C1493" i="55"/>
  <c r="F184" i="77"/>
  <c r="K1026" i="11"/>
  <c r="K1018" i="11"/>
  <c r="P674" i="55"/>
  <c r="D72" i="72"/>
  <c r="F72" i="72" s="1"/>
  <c r="X814" i="55"/>
  <c r="V814" i="55"/>
  <c r="F814" i="55"/>
  <c r="Z814" i="55"/>
  <c r="AD814" i="55" s="1"/>
  <c r="J814" i="55"/>
  <c r="N814" i="55"/>
  <c r="P814" i="55"/>
  <c r="L814" i="55"/>
  <c r="R814" i="55"/>
  <c r="H814" i="55"/>
  <c r="T814" i="55"/>
  <c r="X3591" i="1"/>
  <c r="X3595" i="1" s="1"/>
  <c r="X3596" i="1" s="1"/>
  <c r="C809" i="55" s="1"/>
  <c r="V3608" i="1"/>
  <c r="X3608" i="1" s="1"/>
  <c r="X3612" i="1" s="1"/>
  <c r="X3613" i="1" s="1"/>
  <c r="C810" i="55" s="1"/>
  <c r="P811" i="55"/>
  <c r="H811" i="55"/>
  <c r="L811" i="55"/>
  <c r="R811" i="55"/>
  <c r="Z811" i="55"/>
  <c r="AD811" i="55" s="1"/>
  <c r="V811" i="55"/>
  <c r="F811" i="55"/>
  <c r="J811" i="55"/>
  <c r="N811" i="55"/>
  <c r="X811" i="55"/>
  <c r="T811" i="55"/>
  <c r="J818" i="55"/>
  <c r="H818" i="55"/>
  <c r="Z818" i="55"/>
  <c r="AD818" i="55" s="1"/>
  <c r="R818" i="55"/>
  <c r="X818" i="55"/>
  <c r="F818" i="55"/>
  <c r="L818" i="55"/>
  <c r="V818" i="55"/>
  <c r="P818" i="55"/>
  <c r="T818" i="55"/>
  <c r="N818" i="55"/>
  <c r="AR204" i="1"/>
  <c r="AS205" i="1"/>
  <c r="AU204" i="1"/>
  <c r="AV204" i="1" s="1"/>
  <c r="C323" i="55"/>
  <c r="L323" i="55" s="1"/>
  <c r="I1781" i="1"/>
  <c r="K1781" i="1" s="1"/>
  <c r="K1790" i="1" s="1"/>
  <c r="C372" i="55" s="1"/>
  <c r="Z372" i="55" s="1"/>
  <c r="AD372" i="55" s="1"/>
  <c r="J546" i="1"/>
  <c r="W545" i="1"/>
  <c r="AC545" i="1" s="1"/>
  <c r="AJ545" i="1" s="1"/>
  <c r="D300" i="25"/>
  <c r="F300" i="25" s="1"/>
  <c r="D135" i="25"/>
  <c r="F134" i="25"/>
  <c r="L3120" i="27"/>
  <c r="K3119" i="27"/>
  <c r="R3114" i="27"/>
  <c r="R3118" i="27" s="1"/>
  <c r="P3128" i="27"/>
  <c r="R3128" i="27" s="1"/>
  <c r="R3132" i="27" s="1"/>
  <c r="R3133" i="27" s="1"/>
  <c r="Z876" i="55"/>
  <c r="AD876" i="55" s="1"/>
  <c r="V876" i="55"/>
  <c r="T876" i="55"/>
  <c r="Z1435" i="55"/>
  <c r="AD1435" i="55" s="1"/>
  <c r="N1435" i="55"/>
  <c r="P1435" i="55"/>
  <c r="T1435" i="55"/>
  <c r="X1435" i="55"/>
  <c r="J1435" i="55"/>
  <c r="R1435" i="55"/>
  <c r="V1435" i="55"/>
  <c r="F1435" i="55"/>
  <c r="H1435" i="55"/>
  <c r="L1435" i="55"/>
  <c r="R696" i="55"/>
  <c r="L696" i="55"/>
  <c r="F696" i="55"/>
  <c r="V696" i="55"/>
  <c r="H696" i="55"/>
  <c r="N696" i="55"/>
  <c r="J696" i="55"/>
  <c r="X696" i="55"/>
  <c r="P696" i="55"/>
  <c r="Z696" i="55"/>
  <c r="AD696" i="55" s="1"/>
  <c r="T696" i="55"/>
  <c r="F654" i="25"/>
  <c r="F664" i="25" s="1"/>
  <c r="F666" i="25" s="1"/>
  <c r="C877" i="55" s="1"/>
  <c r="D690" i="25"/>
  <c r="F690" i="25" s="1"/>
  <c r="F700" i="25" s="1"/>
  <c r="F702" i="25" s="1"/>
  <c r="C878" i="55" s="1"/>
  <c r="N876" i="55"/>
  <c r="F876" i="55"/>
  <c r="L876" i="55"/>
  <c r="V879" i="55"/>
  <c r="L879" i="55"/>
  <c r="J879" i="55"/>
  <c r="X879" i="55"/>
  <c r="H879" i="55"/>
  <c r="P879" i="55"/>
  <c r="R879" i="55"/>
  <c r="T879" i="55"/>
  <c r="Z879" i="55"/>
  <c r="AD879" i="55" s="1"/>
  <c r="N879" i="55"/>
  <c r="F879" i="55"/>
  <c r="N438" i="55"/>
  <c r="V438" i="55"/>
  <c r="L438" i="55"/>
  <c r="H438" i="55"/>
  <c r="R438" i="55"/>
  <c r="P438" i="55"/>
  <c r="F438" i="55"/>
  <c r="J438" i="55"/>
  <c r="T438" i="55"/>
  <c r="X438" i="55"/>
  <c r="Z438" i="55"/>
  <c r="AD438" i="55" s="1"/>
  <c r="J876" i="55"/>
  <c r="R876" i="55"/>
  <c r="H876" i="55"/>
  <c r="P876" i="55"/>
  <c r="X876" i="55"/>
  <c r="J372" i="1"/>
  <c r="AD934" i="55"/>
  <c r="AD1198" i="1"/>
  <c r="C821" i="55"/>
  <c r="X714" i="1"/>
  <c r="Z713" i="1"/>
  <c r="C471" i="55"/>
  <c r="AB538" i="1"/>
  <c r="AD538" i="1" s="1"/>
  <c r="Z665" i="55"/>
  <c r="AD665" i="55" s="1"/>
  <c r="N665" i="55"/>
  <c r="J665" i="55"/>
  <c r="V665" i="55"/>
  <c r="L665" i="55"/>
  <c r="X665" i="55"/>
  <c r="T665" i="55"/>
  <c r="R665" i="55"/>
  <c r="H665" i="55"/>
  <c r="P665" i="55"/>
  <c r="F665" i="55"/>
  <c r="G113" i="32"/>
  <c r="G115" i="32" s="1"/>
  <c r="G116" i="32" s="1"/>
  <c r="G117" i="32" s="1"/>
  <c r="F115" i="32"/>
  <c r="F116" i="32" s="1"/>
  <c r="F117" i="32" s="1"/>
  <c r="L181" i="55"/>
  <c r="V181" i="55"/>
  <c r="R181" i="55"/>
  <c r="H181" i="55"/>
  <c r="P181" i="55"/>
  <c r="T181" i="55"/>
  <c r="J181" i="55"/>
  <c r="F181" i="55"/>
  <c r="Z181" i="55"/>
  <c r="AD181" i="55" s="1"/>
  <c r="N181" i="55"/>
  <c r="X181" i="55"/>
  <c r="J339" i="55"/>
  <c r="P339" i="55"/>
  <c r="R339" i="55"/>
  <c r="N339" i="55"/>
  <c r="V339" i="55"/>
  <c r="Z339" i="55"/>
  <c r="AD339" i="55" s="1"/>
  <c r="F339" i="55"/>
  <c r="L339" i="55"/>
  <c r="T339" i="55"/>
  <c r="X339" i="55"/>
  <c r="H339" i="55"/>
  <c r="Y684" i="1"/>
  <c r="Y686" i="1" s="1"/>
  <c r="Y687" i="1" s="1"/>
  <c r="Y688" i="1" s="1"/>
  <c r="X686" i="1"/>
  <c r="X687" i="1" s="1"/>
  <c r="X688" i="1" s="1"/>
  <c r="X348" i="1"/>
  <c r="C85" i="55"/>
  <c r="Z856" i="55"/>
  <c r="AD856" i="55" s="1"/>
  <c r="P856" i="55"/>
  <c r="C857" i="55"/>
  <c r="Z857" i="55" s="1"/>
  <c r="AD857" i="55" s="1"/>
  <c r="L856" i="55"/>
  <c r="H856" i="55"/>
  <c r="R856" i="55"/>
  <c r="F856" i="55"/>
  <c r="N856" i="55"/>
  <c r="V856" i="55"/>
  <c r="T856" i="55"/>
  <c r="J856" i="55"/>
  <c r="X856" i="55"/>
  <c r="P341" i="55"/>
  <c r="J341" i="55"/>
  <c r="L341" i="55"/>
  <c r="V341" i="55"/>
  <c r="R341" i="55"/>
  <c r="N341" i="55"/>
  <c r="H341" i="55"/>
  <c r="X341" i="55"/>
  <c r="Z341" i="55"/>
  <c r="AD341" i="55" s="1"/>
  <c r="T341" i="55"/>
  <c r="F341" i="55"/>
  <c r="P611" i="1"/>
  <c r="R611" i="1" s="1"/>
  <c r="R617" i="1" s="1"/>
  <c r="R597" i="1"/>
  <c r="R603" i="1" s="1"/>
  <c r="J369" i="1"/>
  <c r="K370" i="1"/>
  <c r="C564" i="55"/>
  <c r="F666" i="55"/>
  <c r="Z666" i="55"/>
  <c r="AD666" i="55" s="1"/>
  <c r="V666" i="55"/>
  <c r="L666" i="55"/>
  <c r="J666" i="55"/>
  <c r="R666" i="55"/>
  <c r="N666" i="55"/>
  <c r="X666" i="55"/>
  <c r="T666" i="55"/>
  <c r="H666" i="55"/>
  <c r="P666" i="55"/>
  <c r="K437" i="1"/>
  <c r="C207" i="55"/>
  <c r="T1216" i="1"/>
  <c r="T1228" i="1" s="1"/>
  <c r="T1230" i="1" s="1"/>
  <c r="R1228" i="1"/>
  <c r="R1230" i="1" s="1"/>
  <c r="Y324" i="1"/>
  <c r="X325" i="1"/>
  <c r="X326" i="1" s="1"/>
  <c r="X327" i="1" s="1"/>
  <c r="L577" i="55"/>
  <c r="N577" i="55"/>
  <c r="F577" i="55"/>
  <c r="T577" i="55"/>
  <c r="J577" i="55"/>
  <c r="X577" i="55"/>
  <c r="H577" i="55"/>
  <c r="R577" i="55"/>
  <c r="Z577" i="55"/>
  <c r="AD577" i="55" s="1"/>
  <c r="P577" i="55"/>
  <c r="V577" i="55"/>
  <c r="C169" i="55"/>
  <c r="J403" i="1"/>
  <c r="K404" i="1"/>
  <c r="AK1198" i="1"/>
  <c r="C826" i="55"/>
  <c r="K1989" i="1"/>
  <c r="K1998" i="1" s="1"/>
  <c r="P1989" i="1"/>
  <c r="R1989" i="1" s="1"/>
  <c r="R1999" i="1" s="1"/>
  <c r="C870" i="55" s="1"/>
  <c r="Z870" i="55" s="1"/>
  <c r="AD870" i="55" s="1"/>
  <c r="K471" i="1"/>
  <c r="L470" i="1"/>
  <c r="C220" i="55"/>
  <c r="C131" i="55"/>
  <c r="X403" i="1"/>
  <c r="V334" i="55"/>
  <c r="F334" i="55"/>
  <c r="H334" i="55"/>
  <c r="N334" i="55"/>
  <c r="L334" i="55"/>
  <c r="Z334" i="55"/>
  <c r="AD334" i="55" s="1"/>
  <c r="T334" i="55"/>
  <c r="P334" i="55"/>
  <c r="R334" i="55"/>
  <c r="J334" i="55"/>
  <c r="X334" i="55"/>
  <c r="H43" i="32"/>
  <c r="F49" i="32"/>
  <c r="C182" i="55"/>
  <c r="X436" i="1"/>
  <c r="N387" i="55"/>
  <c r="P387" i="55"/>
  <c r="V387" i="55"/>
  <c r="F387" i="55"/>
  <c r="L387" i="55"/>
  <c r="Z387" i="55"/>
  <c r="AD387" i="55" s="1"/>
  <c r="T387" i="55"/>
  <c r="X387" i="55"/>
  <c r="H387" i="55"/>
  <c r="J387" i="55"/>
  <c r="R387" i="55"/>
  <c r="X368" i="1"/>
  <c r="X369" i="1" s="1"/>
  <c r="X370" i="1" s="1"/>
  <c r="X371" i="1" s="1"/>
  <c r="X740" i="1"/>
  <c r="X741" i="1" s="1"/>
  <c r="X742" i="1" s="1"/>
  <c r="Y738" i="1"/>
  <c r="Y740" i="1" s="1"/>
  <c r="Y741" i="1" s="1"/>
  <c r="Y742" i="1" s="1"/>
  <c r="AI528" i="1" s="1"/>
  <c r="AH323" i="1"/>
  <c r="AG324" i="1"/>
  <c r="L206" i="55"/>
  <c r="N206" i="55"/>
  <c r="F206" i="55"/>
  <c r="V206" i="55"/>
  <c r="J206" i="55"/>
  <c r="H206" i="55"/>
  <c r="R206" i="55"/>
  <c r="P206" i="55"/>
  <c r="X206" i="55"/>
  <c r="Z206" i="55"/>
  <c r="AD206" i="55" s="1"/>
  <c r="T206" i="55"/>
  <c r="Z233" i="55"/>
  <c r="AD233" i="55" s="1"/>
  <c r="T233" i="55"/>
  <c r="P233" i="55"/>
  <c r="R233" i="55"/>
  <c r="L233" i="55"/>
  <c r="J233" i="55"/>
  <c r="H233" i="55"/>
  <c r="X233" i="55"/>
  <c r="V233" i="55"/>
  <c r="N233" i="55"/>
  <c r="F233" i="55"/>
  <c r="C574" i="55"/>
  <c r="I2946" i="1"/>
  <c r="K2946" i="1" s="1"/>
  <c r="K2949" i="1" s="1"/>
  <c r="K2950" i="1" s="1"/>
  <c r="C578" i="55" s="1"/>
  <c r="K2916" i="1"/>
  <c r="I2955" i="1" s="1"/>
  <c r="K2955" i="1" s="1"/>
  <c r="K2958" i="1" s="1"/>
  <c r="K2959" i="1" s="1"/>
  <c r="L168" i="55"/>
  <c r="N168" i="55"/>
  <c r="H168" i="55"/>
  <c r="P168" i="55"/>
  <c r="T168" i="55"/>
  <c r="X168" i="55"/>
  <c r="J168" i="55"/>
  <c r="V168" i="55"/>
  <c r="R168" i="55"/>
  <c r="F168" i="55"/>
  <c r="Z168" i="55"/>
  <c r="AD168" i="55" s="1"/>
  <c r="K325" i="1"/>
  <c r="L324" i="1"/>
  <c r="J1432" i="55"/>
  <c r="V1432" i="55"/>
  <c r="T1432" i="55"/>
  <c r="L1432" i="55"/>
  <c r="F1432" i="55"/>
  <c r="X1432" i="55"/>
  <c r="R1432" i="55"/>
  <c r="P1432" i="55"/>
  <c r="N1432" i="55"/>
  <c r="H1432" i="55"/>
  <c r="Z219" i="55"/>
  <c r="AD219" i="55" s="1"/>
  <c r="L219" i="55"/>
  <c r="F219" i="55"/>
  <c r="T219" i="55"/>
  <c r="V219" i="55"/>
  <c r="H219" i="55"/>
  <c r="P219" i="55"/>
  <c r="R219" i="55"/>
  <c r="N219" i="55"/>
  <c r="X219" i="55"/>
  <c r="J219" i="55"/>
  <c r="J130" i="55"/>
  <c r="T130" i="55"/>
  <c r="R130" i="55"/>
  <c r="N130" i="55"/>
  <c r="X130" i="55"/>
  <c r="F130" i="55"/>
  <c r="Z130" i="55"/>
  <c r="AD130" i="55" s="1"/>
  <c r="L130" i="55"/>
  <c r="V130" i="55"/>
  <c r="P130" i="55"/>
  <c r="H130" i="55"/>
  <c r="J1427" i="55"/>
  <c r="N1427" i="55"/>
  <c r="F1427" i="55"/>
  <c r="T1427" i="55"/>
  <c r="H1427" i="55"/>
  <c r="R1427" i="55"/>
  <c r="X1427" i="55"/>
  <c r="P1427" i="55"/>
  <c r="L1427" i="55"/>
  <c r="V1427" i="55"/>
  <c r="N246" i="55"/>
  <c r="J246" i="55"/>
  <c r="Z246" i="55"/>
  <c r="AD246" i="55" s="1"/>
  <c r="V246" i="55"/>
  <c r="F246" i="55"/>
  <c r="R246" i="55"/>
  <c r="X246" i="55"/>
  <c r="T246" i="55"/>
  <c r="L246" i="55"/>
  <c r="P246" i="55"/>
  <c r="H246" i="55"/>
  <c r="L118" i="55"/>
  <c r="P118" i="55"/>
  <c r="N118" i="55"/>
  <c r="V118" i="55"/>
  <c r="R118" i="55"/>
  <c r="X118" i="55"/>
  <c r="J118" i="55"/>
  <c r="Z118" i="55"/>
  <c r="AD118" i="55" s="1"/>
  <c r="T118" i="55"/>
  <c r="H118" i="55"/>
  <c r="F118" i="55"/>
  <c r="R679" i="55"/>
  <c r="F679" i="55"/>
  <c r="L679" i="55"/>
  <c r="H679" i="55"/>
  <c r="T679" i="55"/>
  <c r="J679" i="55"/>
  <c r="V679" i="55"/>
  <c r="Z679" i="55"/>
  <c r="AD679" i="55" s="1"/>
  <c r="P679" i="55"/>
  <c r="N679" i="55"/>
  <c r="X679" i="55"/>
  <c r="F43" i="50"/>
  <c r="F49" i="50" s="1"/>
  <c r="F50" i="50" s="1"/>
  <c r="D106" i="50"/>
  <c r="F106" i="50" s="1"/>
  <c r="F112" i="50" s="1"/>
  <c r="F113" i="50" s="1"/>
  <c r="Z643" i="55"/>
  <c r="AD643" i="55" s="1"/>
  <c r="F643" i="55"/>
  <c r="R643" i="55"/>
  <c r="V643" i="55"/>
  <c r="L643" i="55"/>
  <c r="T643" i="55"/>
  <c r="P643" i="55"/>
  <c r="H643" i="55"/>
  <c r="X643" i="55"/>
  <c r="J643" i="55"/>
  <c r="N643" i="55"/>
  <c r="R735" i="55"/>
  <c r="V735" i="55"/>
  <c r="X735" i="55"/>
  <c r="Z735" i="55"/>
  <c r="AD735" i="55" s="1"/>
  <c r="L735" i="55"/>
  <c r="H735" i="55"/>
  <c r="F735" i="55"/>
  <c r="T735" i="55"/>
  <c r="P735" i="55"/>
  <c r="J735" i="55"/>
  <c r="N735" i="55"/>
  <c r="H56" i="55"/>
  <c r="V56" i="55"/>
  <c r="N56" i="55"/>
  <c r="P56" i="55"/>
  <c r="F56" i="55"/>
  <c r="L56" i="55"/>
  <c r="X56" i="55"/>
  <c r="J56" i="55"/>
  <c r="T56" i="55"/>
  <c r="R56" i="55"/>
  <c r="Z56" i="55"/>
  <c r="AD56" i="55" s="1"/>
  <c r="X667" i="55"/>
  <c r="F667" i="55"/>
  <c r="R667" i="55"/>
  <c r="T667" i="55"/>
  <c r="J667" i="55"/>
  <c r="V667" i="55"/>
  <c r="N667" i="55"/>
  <c r="H667" i="55"/>
  <c r="L667" i="55"/>
  <c r="P667" i="55"/>
  <c r="Z667" i="55"/>
  <c r="AD667" i="55" s="1"/>
  <c r="C137" i="55"/>
  <c r="AG411" i="1"/>
  <c r="C234" i="55"/>
  <c r="I538" i="1"/>
  <c r="K538" i="1" s="1"/>
  <c r="Z573" i="55"/>
  <c r="AD573" i="55" s="1"/>
  <c r="H573" i="55"/>
  <c r="R573" i="55"/>
  <c r="L573" i="55"/>
  <c r="F573" i="55"/>
  <c r="X573" i="55"/>
  <c r="N573" i="55"/>
  <c r="T573" i="55"/>
  <c r="P573" i="55"/>
  <c r="J573" i="55"/>
  <c r="V573" i="55"/>
  <c r="T561" i="55"/>
  <c r="V561" i="55"/>
  <c r="Z561" i="55"/>
  <c r="AD561" i="55" s="1"/>
  <c r="H561" i="55"/>
  <c r="J561" i="55"/>
  <c r="L561" i="55"/>
  <c r="X561" i="55"/>
  <c r="F561" i="55"/>
  <c r="R561" i="55"/>
  <c r="P561" i="55"/>
  <c r="N561" i="55"/>
  <c r="P2347" i="1"/>
  <c r="R2347" i="1" s="1"/>
  <c r="R2350" i="1" s="1"/>
  <c r="C708" i="55" s="1"/>
  <c r="AB561" i="1"/>
  <c r="AD561" i="1" s="1"/>
  <c r="C477" i="55"/>
  <c r="H332" i="55"/>
  <c r="Z332" i="55"/>
  <c r="AD332" i="55" s="1"/>
  <c r="N332" i="55"/>
  <c r="V332" i="55"/>
  <c r="R332" i="55"/>
  <c r="L332" i="55"/>
  <c r="P332" i="55"/>
  <c r="T332" i="55"/>
  <c r="X332" i="55"/>
  <c r="F332" i="55"/>
  <c r="J332" i="55"/>
  <c r="T736" i="55"/>
  <c r="F736" i="55"/>
  <c r="H736" i="55"/>
  <c r="J736" i="55"/>
  <c r="R736" i="55"/>
  <c r="L736" i="55"/>
  <c r="N736" i="55"/>
  <c r="Z736" i="55"/>
  <c r="AD736" i="55" s="1"/>
  <c r="X736" i="55"/>
  <c r="V736" i="55"/>
  <c r="P736" i="55"/>
  <c r="I561" i="1"/>
  <c r="K561" i="1" s="1"/>
  <c r="C247" i="55"/>
  <c r="C119" i="55"/>
  <c r="K349" i="1"/>
  <c r="F155" i="77" s="1"/>
  <c r="L348" i="1"/>
  <c r="H858" i="55"/>
  <c r="T858" i="55"/>
  <c r="F858" i="55"/>
  <c r="V858" i="55"/>
  <c r="P858" i="55"/>
  <c r="R858" i="55"/>
  <c r="J858" i="55"/>
  <c r="L858" i="55"/>
  <c r="N858" i="55"/>
  <c r="X858" i="55"/>
  <c r="C91" i="55"/>
  <c r="AG348" i="1"/>
  <c r="I631" i="1"/>
  <c r="K631" i="1" s="1"/>
  <c r="C644" i="55"/>
  <c r="N733" i="55"/>
  <c r="F733" i="55"/>
  <c r="X733" i="55"/>
  <c r="L733" i="55"/>
  <c r="T733" i="55"/>
  <c r="V733" i="55"/>
  <c r="P733" i="55"/>
  <c r="Z733" i="55"/>
  <c r="AD733" i="55" s="1"/>
  <c r="J733" i="55"/>
  <c r="R733" i="55"/>
  <c r="H733" i="55"/>
  <c r="AH369" i="1"/>
  <c r="AG379" i="1"/>
  <c r="H563" i="55"/>
  <c r="N563" i="55"/>
  <c r="R563" i="55"/>
  <c r="V563" i="55"/>
  <c r="L563" i="55"/>
  <c r="J563" i="55"/>
  <c r="F563" i="55"/>
  <c r="Z563" i="55"/>
  <c r="AD563" i="55" s="1"/>
  <c r="X563" i="55"/>
  <c r="T563" i="55"/>
  <c r="P563" i="55"/>
  <c r="J333" i="55"/>
  <c r="V333" i="55"/>
  <c r="R333" i="55"/>
  <c r="N333" i="55"/>
  <c r="P333" i="55"/>
  <c r="F333" i="55"/>
  <c r="X333" i="55"/>
  <c r="Z333" i="55"/>
  <c r="AD333" i="55" s="1"/>
  <c r="H333" i="55"/>
  <c r="T333" i="55"/>
  <c r="L333" i="55"/>
  <c r="C335" i="55"/>
  <c r="AG449" i="1"/>
  <c r="C187" i="55"/>
  <c r="V1238" i="1"/>
  <c r="R1258" i="1"/>
  <c r="R1270" i="1" s="1"/>
  <c r="R1272" i="1" s="1"/>
  <c r="P1235" i="1"/>
  <c r="R1235" i="1" s="1"/>
  <c r="R1247" i="1" s="1"/>
  <c r="R1249" i="1" s="1"/>
  <c r="C737" i="55" s="1"/>
  <c r="V323" i="55"/>
  <c r="K825" i="1"/>
  <c r="C72" i="55"/>
  <c r="X264" i="55"/>
  <c r="H264" i="55"/>
  <c r="Z264" i="55"/>
  <c r="AD264" i="55" s="1"/>
  <c r="F264" i="55"/>
  <c r="R264" i="55"/>
  <c r="N264" i="55"/>
  <c r="J264" i="55"/>
  <c r="T264" i="55"/>
  <c r="L264" i="55"/>
  <c r="V264" i="55"/>
  <c r="P264" i="55"/>
  <c r="J520" i="55"/>
  <c r="F520" i="55"/>
  <c r="X520" i="55"/>
  <c r="H520" i="55"/>
  <c r="V520" i="55"/>
  <c r="T520" i="55"/>
  <c r="L520" i="55"/>
  <c r="Z520" i="55"/>
  <c r="AD520" i="55" s="1"/>
  <c r="N520" i="55"/>
  <c r="R520" i="55"/>
  <c r="P520" i="55"/>
  <c r="R71" i="55"/>
  <c r="F71" i="55"/>
  <c r="N71" i="55"/>
  <c r="T71" i="55"/>
  <c r="J71" i="55"/>
  <c r="P71" i="55"/>
  <c r="V71" i="55"/>
  <c r="Z71" i="55"/>
  <c r="AD71" i="55" s="1"/>
  <c r="H71" i="55"/>
  <c r="X71" i="55"/>
  <c r="L71" i="55"/>
  <c r="R65" i="55"/>
  <c r="T65" i="55"/>
  <c r="L65" i="55"/>
  <c r="N65" i="55"/>
  <c r="J65" i="55"/>
  <c r="P65" i="55"/>
  <c r="F65" i="55"/>
  <c r="H65" i="55"/>
  <c r="V65" i="55"/>
  <c r="X65" i="55"/>
  <c r="Z65" i="55"/>
  <c r="AD65" i="55" s="1"/>
  <c r="I661" i="1"/>
  <c r="K661" i="1" s="1"/>
  <c r="C265" i="55"/>
  <c r="T45" i="55"/>
  <c r="X45" i="55"/>
  <c r="P45" i="55"/>
  <c r="F45" i="55"/>
  <c r="V45" i="55"/>
  <c r="L45" i="55"/>
  <c r="H45" i="55"/>
  <c r="J45" i="55"/>
  <c r="N45" i="55"/>
  <c r="R45" i="55"/>
  <c r="Z45" i="55"/>
  <c r="AD45" i="55" s="1"/>
  <c r="V934" i="55"/>
  <c r="L934" i="55"/>
  <c r="P934" i="55"/>
  <c r="J934" i="55"/>
  <c r="N934" i="55"/>
  <c r="F934" i="55"/>
  <c r="X934" i="55"/>
  <c r="T934" i="55"/>
  <c r="R934" i="55"/>
  <c r="H934" i="55"/>
  <c r="H523" i="55"/>
  <c r="J523" i="55"/>
  <c r="V523" i="55"/>
  <c r="Z523" i="55"/>
  <c r="AD523" i="55" s="1"/>
  <c r="N523" i="55"/>
  <c r="R523" i="55"/>
  <c r="X523" i="55"/>
  <c r="F523" i="55"/>
  <c r="L523" i="55"/>
  <c r="P523" i="55"/>
  <c r="T523" i="55"/>
  <c r="K289" i="1"/>
  <c r="C66" i="55"/>
  <c r="P372" i="55"/>
  <c r="X372" i="55"/>
  <c r="H372" i="55"/>
  <c r="J372" i="55"/>
  <c r="N372" i="55"/>
  <c r="K3938" i="1"/>
  <c r="K3950" i="1" s="1"/>
  <c r="I3954" i="1"/>
  <c r="C524" i="55"/>
  <c r="R1160" i="1"/>
  <c r="L1488" i="55"/>
  <c r="T1488" i="55"/>
  <c r="R1488" i="55"/>
  <c r="H1488" i="55"/>
  <c r="J1488" i="55"/>
  <c r="X1488" i="55"/>
  <c r="N1488" i="55"/>
  <c r="F1488" i="55"/>
  <c r="Z1488" i="55"/>
  <c r="AD1488" i="55" s="1"/>
  <c r="V1488" i="55"/>
  <c r="P1488" i="55"/>
  <c r="V720" i="55"/>
  <c r="R720" i="55"/>
  <c r="X720" i="55"/>
  <c r="L720" i="55"/>
  <c r="H720" i="55"/>
  <c r="T720" i="55"/>
  <c r="P720" i="55"/>
  <c r="J720" i="55"/>
  <c r="Z720" i="55"/>
  <c r="AD720" i="55" s="1"/>
  <c r="N720" i="55"/>
  <c r="F720" i="55"/>
  <c r="C542" i="55"/>
  <c r="AS103" i="1"/>
  <c r="AS104" i="1" s="1"/>
  <c r="C544" i="55" s="1"/>
  <c r="AU102" i="1"/>
  <c r="AV102" i="1" s="1"/>
  <c r="AU140" i="1"/>
  <c r="AV140" i="1" s="1"/>
  <c r="AS142" i="1"/>
  <c r="K1187" i="11"/>
  <c r="K1191" i="11" s="1"/>
  <c r="K1192" i="11" s="1"/>
  <c r="K1176" i="11"/>
  <c r="K1177" i="11" s="1"/>
  <c r="X700" i="55"/>
  <c r="V700" i="55"/>
  <c r="J700" i="55"/>
  <c r="Z700" i="55"/>
  <c r="AD700" i="55" s="1"/>
  <c r="T700" i="55"/>
  <c r="H700" i="55"/>
  <c r="L700" i="55"/>
  <c r="F700" i="55"/>
  <c r="P700" i="55"/>
  <c r="N700" i="55"/>
  <c r="R700" i="55"/>
  <c r="AU165" i="1"/>
  <c r="AV165" i="1" s="1"/>
  <c r="AS171" i="1"/>
  <c r="K1156" i="11"/>
  <c r="L1156" i="11" s="1"/>
  <c r="L1158" i="11"/>
  <c r="P701" i="55"/>
  <c r="J701" i="55"/>
  <c r="V701" i="55"/>
  <c r="T701" i="55"/>
  <c r="R701" i="55"/>
  <c r="X701" i="55"/>
  <c r="L701" i="55"/>
  <c r="Z701" i="55"/>
  <c r="AD701" i="55" s="1"/>
  <c r="N701" i="55"/>
  <c r="F701" i="55"/>
  <c r="H701" i="55"/>
  <c r="I805" i="11"/>
  <c r="L788" i="11"/>
  <c r="AU180" i="1"/>
  <c r="AV180" i="1" s="1"/>
  <c r="K832" i="11"/>
  <c r="K845" i="11" s="1"/>
  <c r="I3662" i="27"/>
  <c r="N541" i="55"/>
  <c r="H541" i="55"/>
  <c r="V541" i="55"/>
  <c r="X541" i="55"/>
  <c r="Z541" i="55"/>
  <c r="AD541" i="55" s="1"/>
  <c r="F541" i="55"/>
  <c r="P541" i="55"/>
  <c r="L541" i="55"/>
  <c r="R541" i="55"/>
  <c r="T541" i="55"/>
  <c r="J541" i="55"/>
  <c r="K3614" i="27"/>
  <c r="K3619" i="27" s="1"/>
  <c r="I3645" i="27"/>
  <c r="K3645" i="27" s="1"/>
  <c r="K3650" i="27" s="1"/>
  <c r="AS119" i="1"/>
  <c r="AU117" i="1"/>
  <c r="AV117" i="1" s="1"/>
  <c r="O569" i="11"/>
  <c r="O3396" i="27"/>
  <c r="O3400" i="27" s="1"/>
  <c r="L1493" i="55" l="1"/>
  <c r="X1493" i="55"/>
  <c r="P1493" i="55"/>
  <c r="F1493" i="55"/>
  <c r="N1493" i="55"/>
  <c r="Z1493" i="55"/>
  <c r="AD1493" i="55" s="1"/>
  <c r="T1493" i="55"/>
  <c r="H1493" i="55"/>
  <c r="J1493" i="55"/>
  <c r="V1493" i="55"/>
  <c r="R1493" i="55"/>
  <c r="F188" i="77"/>
  <c r="K1019" i="11"/>
  <c r="L1020" i="11"/>
  <c r="L1018" i="11"/>
  <c r="Z914" i="55"/>
  <c r="AD914" i="55" s="1"/>
  <c r="D12" i="72"/>
  <c r="F12" i="72" s="1"/>
  <c r="X914" i="55"/>
  <c r="L914" i="55"/>
  <c r="V914" i="55"/>
  <c r="F914" i="55"/>
  <c r="R914" i="55"/>
  <c r="H914" i="55"/>
  <c r="T914" i="55"/>
  <c r="J914" i="55"/>
  <c r="N914" i="55"/>
  <c r="P914" i="55"/>
  <c r="K1034" i="11"/>
  <c r="K1050" i="11"/>
  <c r="Z810" i="55"/>
  <c r="AD810" i="55" s="1"/>
  <c r="N810" i="55"/>
  <c r="L810" i="55"/>
  <c r="J810" i="55"/>
  <c r="F810" i="55"/>
  <c r="R810" i="55"/>
  <c r="P810" i="55"/>
  <c r="H810" i="55"/>
  <c r="X810" i="55"/>
  <c r="V810" i="55"/>
  <c r="T810" i="55"/>
  <c r="Z809" i="55"/>
  <c r="AD809" i="55" s="1"/>
  <c r="H809" i="55"/>
  <c r="T809" i="55"/>
  <c r="R809" i="55"/>
  <c r="X809" i="55"/>
  <c r="V809" i="55"/>
  <c r="L809" i="55"/>
  <c r="J809" i="55"/>
  <c r="P809" i="55"/>
  <c r="F809" i="55"/>
  <c r="N809" i="55"/>
  <c r="AS206" i="1"/>
  <c r="AU205" i="1"/>
  <c r="AV205" i="1" s="1"/>
  <c r="AR205" i="1"/>
  <c r="Z323" i="55"/>
  <c r="AD323" i="55" s="1"/>
  <c r="J323" i="55"/>
  <c r="H323" i="55"/>
  <c r="X323" i="55"/>
  <c r="T323" i="55"/>
  <c r="R323" i="55"/>
  <c r="N323" i="55"/>
  <c r="P323" i="55"/>
  <c r="F323" i="55"/>
  <c r="V372" i="55"/>
  <c r="L372" i="55"/>
  <c r="F372" i="55"/>
  <c r="T372" i="55"/>
  <c r="R372" i="55"/>
  <c r="J547" i="1"/>
  <c r="W547" i="1" s="1"/>
  <c r="AC547" i="1" s="1"/>
  <c r="AJ547" i="1" s="1"/>
  <c r="W546" i="1"/>
  <c r="AC546" i="1" s="1"/>
  <c r="AJ546" i="1" s="1"/>
  <c r="R3119" i="27"/>
  <c r="S3119" i="27"/>
  <c r="D301" i="25"/>
  <c r="F301" i="25" s="1"/>
  <c r="F309" i="25" s="1"/>
  <c r="F310" i="25" s="1"/>
  <c r="C773" i="55" s="1"/>
  <c r="D158" i="25"/>
  <c r="F158" i="25" s="1"/>
  <c r="F166" i="25" s="1"/>
  <c r="F167" i="25" s="1"/>
  <c r="C775" i="55" s="1"/>
  <c r="F135" i="25"/>
  <c r="F144" i="25" s="1"/>
  <c r="F145" i="25" s="1"/>
  <c r="C774" i="55" s="1"/>
  <c r="X545" i="1"/>
  <c r="V546" i="1" s="1"/>
  <c r="Y367" i="1"/>
  <c r="Z367" i="1" s="1"/>
  <c r="Z877" i="55"/>
  <c r="AD877" i="55" s="1"/>
  <c r="L877" i="55"/>
  <c r="V877" i="55"/>
  <c r="F877" i="55"/>
  <c r="N877" i="55"/>
  <c r="R877" i="55"/>
  <c r="J877" i="55"/>
  <c r="X877" i="55"/>
  <c r="H877" i="55"/>
  <c r="P877" i="55"/>
  <c r="T877" i="55"/>
  <c r="Z878" i="55"/>
  <c r="AD878" i="55" s="1"/>
  <c r="R878" i="55"/>
  <c r="H878" i="55"/>
  <c r="J878" i="55"/>
  <c r="T878" i="55"/>
  <c r="V878" i="55"/>
  <c r="F878" i="55"/>
  <c r="X878" i="55"/>
  <c r="P878" i="55"/>
  <c r="N878" i="55"/>
  <c r="L878" i="55"/>
  <c r="Y368" i="1"/>
  <c r="C324" i="55" s="1"/>
  <c r="F324" i="55" s="1"/>
  <c r="N544" i="55"/>
  <c r="Z544" i="55"/>
  <c r="AD544" i="55" s="1"/>
  <c r="X544" i="55"/>
  <c r="F544" i="55"/>
  <c r="H544" i="55"/>
  <c r="J544" i="55"/>
  <c r="V544" i="55"/>
  <c r="R544" i="55"/>
  <c r="P544" i="55"/>
  <c r="T544" i="55"/>
  <c r="L544" i="55"/>
  <c r="Y369" i="1"/>
  <c r="X372" i="1"/>
  <c r="T187" i="55"/>
  <c r="X187" i="55"/>
  <c r="Z187" i="55"/>
  <c r="AD187" i="55" s="1"/>
  <c r="L187" i="55"/>
  <c r="R187" i="55"/>
  <c r="P187" i="55"/>
  <c r="H187" i="55"/>
  <c r="N187" i="55"/>
  <c r="F187" i="55"/>
  <c r="J187" i="55"/>
  <c r="V187" i="55"/>
  <c r="J91" i="55"/>
  <c r="Z91" i="55"/>
  <c r="AD91" i="55" s="1"/>
  <c r="N91" i="55"/>
  <c r="V91" i="55"/>
  <c r="F91" i="55"/>
  <c r="P91" i="55"/>
  <c r="L91" i="55"/>
  <c r="T91" i="55"/>
  <c r="H91" i="55"/>
  <c r="R91" i="55"/>
  <c r="X91" i="55"/>
  <c r="N247" i="55"/>
  <c r="X247" i="55"/>
  <c r="L247" i="55"/>
  <c r="R247" i="55"/>
  <c r="V247" i="55"/>
  <c r="Z247" i="55"/>
  <c r="AD247" i="55" s="1"/>
  <c r="H247" i="55"/>
  <c r="T247" i="55"/>
  <c r="P247" i="55"/>
  <c r="F247" i="55"/>
  <c r="J247" i="55"/>
  <c r="X708" i="55"/>
  <c r="N708" i="55"/>
  <c r="V708" i="55"/>
  <c r="Z708" i="55"/>
  <c r="AD708" i="55" s="1"/>
  <c r="R708" i="55"/>
  <c r="P708" i="55"/>
  <c r="F708" i="55"/>
  <c r="L708" i="55"/>
  <c r="J708" i="55"/>
  <c r="T708" i="55"/>
  <c r="H708" i="55"/>
  <c r="C138" i="55"/>
  <c r="AG412" i="1"/>
  <c r="N574" i="55"/>
  <c r="J574" i="55"/>
  <c r="T574" i="55"/>
  <c r="V574" i="55"/>
  <c r="H574" i="55"/>
  <c r="L574" i="55"/>
  <c r="F574" i="55"/>
  <c r="P574" i="55"/>
  <c r="R574" i="55"/>
  <c r="X574" i="55"/>
  <c r="Z574" i="55"/>
  <c r="AD574" i="55" s="1"/>
  <c r="C505" i="55"/>
  <c r="X744" i="1"/>
  <c r="F826" i="55"/>
  <c r="V826" i="55"/>
  <c r="H826" i="55"/>
  <c r="L826" i="55"/>
  <c r="P826" i="55"/>
  <c r="R826" i="55"/>
  <c r="Z826" i="55"/>
  <c r="AD826" i="55" s="1"/>
  <c r="T826" i="55"/>
  <c r="X826" i="55"/>
  <c r="J826" i="55"/>
  <c r="N826" i="55"/>
  <c r="P169" i="55"/>
  <c r="R169" i="55"/>
  <c r="F169" i="55"/>
  <c r="T169" i="55"/>
  <c r="V169" i="55"/>
  <c r="L169" i="55"/>
  <c r="J169" i="55"/>
  <c r="X169" i="55"/>
  <c r="N169" i="55"/>
  <c r="Z169" i="55"/>
  <c r="AD169" i="55" s="1"/>
  <c r="H169" i="55"/>
  <c r="K371" i="1"/>
  <c r="C565" i="55"/>
  <c r="J370" i="1"/>
  <c r="K372" i="1"/>
  <c r="C328" i="55" s="1"/>
  <c r="E9" i="32"/>
  <c r="I2341" i="1"/>
  <c r="K2341" i="1" s="1"/>
  <c r="K2343" i="1" s="1"/>
  <c r="C854" i="55" s="1"/>
  <c r="E9" i="50"/>
  <c r="F9" i="50" s="1"/>
  <c r="F13" i="50" s="1"/>
  <c r="F14" i="50" s="1"/>
  <c r="C877" i="1"/>
  <c r="AB464" i="1"/>
  <c r="AD464" i="1" s="1"/>
  <c r="AD468" i="1" s="1"/>
  <c r="AD470" i="1" s="1"/>
  <c r="AB476" i="1" s="1"/>
  <c r="AD476" i="1" s="1"/>
  <c r="AD482" i="1" s="1"/>
  <c r="AD484" i="1" s="1"/>
  <c r="AB486" i="1" s="1"/>
  <c r="AD486" i="1" s="1"/>
  <c r="T471" i="55"/>
  <c r="L471" i="55"/>
  <c r="H471" i="55"/>
  <c r="Z471" i="55"/>
  <c r="AD471" i="55" s="1"/>
  <c r="F471" i="55"/>
  <c r="R471" i="55"/>
  <c r="N471" i="55"/>
  <c r="P471" i="55"/>
  <c r="J471" i="55"/>
  <c r="V471" i="55"/>
  <c r="X471" i="55"/>
  <c r="C822" i="55"/>
  <c r="AD1199" i="1"/>
  <c r="AB1242" i="1"/>
  <c r="X1238" i="1"/>
  <c r="X1250" i="1" s="1"/>
  <c r="X1252" i="1" s="1"/>
  <c r="AG380" i="1"/>
  <c r="AG381" i="1"/>
  <c r="C325" i="55" s="1"/>
  <c r="C92" i="55"/>
  <c r="AG349" i="1"/>
  <c r="R119" i="55"/>
  <c r="Z119" i="55"/>
  <c r="AD119" i="55" s="1"/>
  <c r="H119" i="55"/>
  <c r="N119" i="55"/>
  <c r="F119" i="55"/>
  <c r="T119" i="55"/>
  <c r="J119" i="55"/>
  <c r="L119" i="55"/>
  <c r="V119" i="55"/>
  <c r="P119" i="55"/>
  <c r="X119" i="55"/>
  <c r="C478" i="55"/>
  <c r="AB562" i="1"/>
  <c r="AD562" i="1" s="1"/>
  <c r="Z234" i="55"/>
  <c r="AD234" i="55" s="1"/>
  <c r="R234" i="55"/>
  <c r="F234" i="55"/>
  <c r="H234" i="55"/>
  <c r="L234" i="55"/>
  <c r="N234" i="55"/>
  <c r="V234" i="55"/>
  <c r="T234" i="55"/>
  <c r="J234" i="55"/>
  <c r="X234" i="55"/>
  <c r="P234" i="55"/>
  <c r="G50" i="50"/>
  <c r="G52" i="50" s="1"/>
  <c r="G53" i="50" s="1"/>
  <c r="G54" i="50" s="1"/>
  <c r="E73" i="50" s="1"/>
  <c r="F73" i="50" s="1"/>
  <c r="F77" i="50" s="1"/>
  <c r="F78" i="50" s="1"/>
  <c r="F81" i="50" s="1"/>
  <c r="C903" i="55" s="1"/>
  <c r="Z903" i="55" s="1"/>
  <c r="AD903" i="55" s="1"/>
  <c r="F52" i="50"/>
  <c r="F53" i="50" s="1"/>
  <c r="F54" i="50" s="1"/>
  <c r="F56" i="50" s="1"/>
  <c r="F58" i="50" s="1"/>
  <c r="F60" i="50" s="1"/>
  <c r="T578" i="55"/>
  <c r="X578" i="55"/>
  <c r="J578" i="55"/>
  <c r="L578" i="55"/>
  <c r="V578" i="55"/>
  <c r="R578" i="55"/>
  <c r="P578" i="55"/>
  <c r="Z578" i="55"/>
  <c r="AD578" i="55" s="1"/>
  <c r="N578" i="55"/>
  <c r="H578" i="55"/>
  <c r="F578" i="55"/>
  <c r="AI552" i="1"/>
  <c r="AK552" i="1" s="1"/>
  <c r="AK557" i="1" s="1"/>
  <c r="AK559" i="1" s="1"/>
  <c r="AK528" i="1"/>
  <c r="AK533" i="1" s="1"/>
  <c r="AK535" i="1" s="1"/>
  <c r="AI537" i="1" s="1"/>
  <c r="AK537" i="1" s="1"/>
  <c r="H49" i="32"/>
  <c r="F50" i="32"/>
  <c r="P220" i="55"/>
  <c r="X220" i="55"/>
  <c r="N220" i="55"/>
  <c r="V220" i="55"/>
  <c r="F220" i="55"/>
  <c r="L220" i="55"/>
  <c r="R220" i="55"/>
  <c r="J220" i="55"/>
  <c r="Z220" i="55"/>
  <c r="AD220" i="55" s="1"/>
  <c r="T220" i="55"/>
  <c r="H220" i="55"/>
  <c r="C680" i="55"/>
  <c r="C388" i="55"/>
  <c r="C739" i="55"/>
  <c r="S1230" i="1"/>
  <c r="C1428" i="55"/>
  <c r="Z1428" i="55" s="1"/>
  <c r="AD1428" i="55" s="1"/>
  <c r="P564" i="55"/>
  <c r="R564" i="55"/>
  <c r="J564" i="55"/>
  <c r="N564" i="55"/>
  <c r="H564" i="55"/>
  <c r="Z564" i="55"/>
  <c r="AD564" i="55" s="1"/>
  <c r="L564" i="55"/>
  <c r="T564" i="55"/>
  <c r="V564" i="55"/>
  <c r="F564" i="55"/>
  <c r="X564" i="55"/>
  <c r="I2789" i="1"/>
  <c r="K2789" i="1" s="1"/>
  <c r="K2796" i="1" s="1"/>
  <c r="K2798" i="1" s="1"/>
  <c r="C1459" i="55" s="1"/>
  <c r="Z1459" i="55" s="1"/>
  <c r="AD1459" i="55" s="1"/>
  <c r="C513" i="55"/>
  <c r="X690" i="1"/>
  <c r="C472" i="55"/>
  <c r="AB539" i="1"/>
  <c r="AD539" i="1" s="1"/>
  <c r="N821" i="55"/>
  <c r="R821" i="55"/>
  <c r="P821" i="55"/>
  <c r="L821" i="55"/>
  <c r="T821" i="55"/>
  <c r="X821" i="55"/>
  <c r="V821" i="55"/>
  <c r="F821" i="55"/>
  <c r="J821" i="55"/>
  <c r="Z821" i="55"/>
  <c r="AD821" i="55" s="1"/>
  <c r="H821" i="55"/>
  <c r="C1429" i="55"/>
  <c r="Z1429" i="55" s="1"/>
  <c r="AD1429" i="55" s="1"/>
  <c r="C738" i="55"/>
  <c r="X335" i="55"/>
  <c r="H335" i="55"/>
  <c r="N335" i="55"/>
  <c r="L335" i="55"/>
  <c r="Z335" i="55"/>
  <c r="AD335" i="55" s="1"/>
  <c r="J335" i="55"/>
  <c r="T335" i="55"/>
  <c r="P335" i="55"/>
  <c r="F335" i="55"/>
  <c r="V335" i="55"/>
  <c r="R335" i="55"/>
  <c r="C645" i="55"/>
  <c r="I632" i="1"/>
  <c r="K632" i="1" s="1"/>
  <c r="C646" i="55" s="1"/>
  <c r="C120" i="55"/>
  <c r="D11" i="72" s="1"/>
  <c r="F11" i="72" s="1"/>
  <c r="L349" i="1"/>
  <c r="K350" i="1"/>
  <c r="J477" i="55"/>
  <c r="T477" i="55"/>
  <c r="N477" i="55"/>
  <c r="X477" i="55"/>
  <c r="L477" i="55"/>
  <c r="F477" i="55"/>
  <c r="P477" i="55"/>
  <c r="Z477" i="55"/>
  <c r="AD477" i="55" s="1"/>
  <c r="R477" i="55"/>
  <c r="H477" i="55"/>
  <c r="V477" i="55"/>
  <c r="C235" i="55"/>
  <c r="I539" i="1"/>
  <c r="K539" i="1" s="1"/>
  <c r="F115" i="50"/>
  <c r="F116" i="50" s="1"/>
  <c r="F117" i="50" s="1"/>
  <c r="G113" i="50"/>
  <c r="G115" i="50" s="1"/>
  <c r="G116" i="50" s="1"/>
  <c r="G117" i="50" s="1"/>
  <c r="E133" i="50" s="1"/>
  <c r="F133" i="50" s="1"/>
  <c r="F137" i="50" s="1"/>
  <c r="F138" i="50" s="1"/>
  <c r="F141" i="50" s="1"/>
  <c r="C904" i="55" s="1"/>
  <c r="Z904" i="55" s="1"/>
  <c r="AD904" i="55" s="1"/>
  <c r="R182" i="55"/>
  <c r="J182" i="55"/>
  <c r="P182" i="55"/>
  <c r="F182" i="55"/>
  <c r="X182" i="55"/>
  <c r="H182" i="55"/>
  <c r="N182" i="55"/>
  <c r="V182" i="55"/>
  <c r="L182" i="55"/>
  <c r="T182" i="55"/>
  <c r="Z182" i="55"/>
  <c r="AD182" i="55" s="1"/>
  <c r="R131" i="55"/>
  <c r="Z131" i="55"/>
  <c r="AD131" i="55" s="1"/>
  <c r="L131" i="55"/>
  <c r="P131" i="55"/>
  <c r="N131" i="55"/>
  <c r="J131" i="55"/>
  <c r="F131" i="55"/>
  <c r="X131" i="55"/>
  <c r="T131" i="55"/>
  <c r="H131" i="55"/>
  <c r="V131" i="55"/>
  <c r="J870" i="55"/>
  <c r="F870" i="55"/>
  <c r="R870" i="55"/>
  <c r="T870" i="55"/>
  <c r="V870" i="55"/>
  <c r="H870" i="55"/>
  <c r="X870" i="55"/>
  <c r="P870" i="55"/>
  <c r="L870" i="55"/>
  <c r="N870" i="55"/>
  <c r="C170" i="55"/>
  <c r="K405" i="1"/>
  <c r="C208" i="55"/>
  <c r="K438" i="1"/>
  <c r="C209" i="55" s="1"/>
  <c r="C86" i="55"/>
  <c r="X349" i="1"/>
  <c r="X716" i="1"/>
  <c r="X717" i="1" s="1"/>
  <c r="X718" i="1" s="1"/>
  <c r="Z714" i="1"/>
  <c r="Z716" i="1" s="1"/>
  <c r="Z717" i="1" s="1"/>
  <c r="Z718" i="1" s="1"/>
  <c r="P2106" i="1" s="1"/>
  <c r="R2106" i="1" s="1"/>
  <c r="R2109" i="1" s="1"/>
  <c r="R737" i="55"/>
  <c r="L737" i="55"/>
  <c r="F737" i="55"/>
  <c r="Z737" i="55"/>
  <c r="AD737" i="55" s="1"/>
  <c r="H737" i="55"/>
  <c r="J737" i="55"/>
  <c r="V737" i="55"/>
  <c r="P737" i="55"/>
  <c r="N737" i="55"/>
  <c r="T737" i="55"/>
  <c r="X737" i="55"/>
  <c r="AG450" i="1"/>
  <c r="C188" i="55"/>
  <c r="L644" i="55"/>
  <c r="H644" i="55"/>
  <c r="J644" i="55"/>
  <c r="Z644" i="55"/>
  <c r="AD644" i="55" s="1"/>
  <c r="N644" i="55"/>
  <c r="X644" i="55"/>
  <c r="V644" i="55"/>
  <c r="P644" i="55"/>
  <c r="R644" i="55"/>
  <c r="F644" i="55"/>
  <c r="T644" i="55"/>
  <c r="C248" i="55"/>
  <c r="I562" i="1"/>
  <c r="K562" i="1" s="1"/>
  <c r="T137" i="55"/>
  <c r="N137" i="55"/>
  <c r="F137" i="55"/>
  <c r="X137" i="55"/>
  <c r="J137" i="55"/>
  <c r="L137" i="55"/>
  <c r="V137" i="55"/>
  <c r="Z137" i="55"/>
  <c r="AD137" i="55" s="1"/>
  <c r="R137" i="55"/>
  <c r="H137" i="55"/>
  <c r="P137" i="55"/>
  <c r="K326" i="1"/>
  <c r="K327" i="1" s="1"/>
  <c r="M325" i="1"/>
  <c r="AH325" i="1"/>
  <c r="AH324" i="1"/>
  <c r="AG325" i="1"/>
  <c r="AG326" i="1" s="1"/>
  <c r="AG327" i="1" s="1"/>
  <c r="L324" i="55"/>
  <c r="X437" i="1"/>
  <c r="C183" i="55"/>
  <c r="C132" i="55"/>
  <c r="X404" i="1"/>
  <c r="C221" i="55"/>
  <c r="L471" i="1"/>
  <c r="K472" i="1"/>
  <c r="AK1199" i="1"/>
  <c r="C827" i="55"/>
  <c r="Z207" i="55"/>
  <c r="AD207" i="55" s="1"/>
  <c r="T207" i="55"/>
  <c r="X207" i="55"/>
  <c r="J207" i="55"/>
  <c r="F207" i="55"/>
  <c r="N207" i="55"/>
  <c r="V207" i="55"/>
  <c r="L207" i="55"/>
  <c r="R207" i="55"/>
  <c r="H207" i="55"/>
  <c r="P207" i="55"/>
  <c r="N85" i="55"/>
  <c r="H85" i="55"/>
  <c r="V85" i="55"/>
  <c r="R85" i="55"/>
  <c r="T85" i="55"/>
  <c r="L85" i="55"/>
  <c r="X85" i="55"/>
  <c r="F85" i="55"/>
  <c r="Z85" i="55"/>
  <c r="AD85" i="55" s="1"/>
  <c r="P85" i="55"/>
  <c r="J85" i="55"/>
  <c r="X524" i="55"/>
  <c r="F524" i="55"/>
  <c r="J524" i="55"/>
  <c r="Z524" i="55"/>
  <c r="AD524" i="55" s="1"/>
  <c r="V524" i="55"/>
  <c r="N524" i="55"/>
  <c r="R524" i="55"/>
  <c r="L524" i="55"/>
  <c r="P524" i="55"/>
  <c r="T524" i="55"/>
  <c r="H524" i="55"/>
  <c r="I662" i="1"/>
  <c r="K662" i="1" s="1"/>
  <c r="C266" i="55"/>
  <c r="C525" i="55"/>
  <c r="R1161" i="1"/>
  <c r="Z265" i="55"/>
  <c r="AD265" i="55" s="1"/>
  <c r="T265" i="55"/>
  <c r="P265" i="55"/>
  <c r="N265" i="55"/>
  <c r="R265" i="55"/>
  <c r="X265" i="55"/>
  <c r="F265" i="55"/>
  <c r="V265" i="55"/>
  <c r="J265" i="55"/>
  <c r="H265" i="55"/>
  <c r="L265" i="55"/>
  <c r="C931" i="55"/>
  <c r="Z931" i="55" s="1"/>
  <c r="AD931" i="55" s="1"/>
  <c r="L3950" i="1"/>
  <c r="C67" i="55"/>
  <c r="K290" i="1"/>
  <c r="K826" i="1"/>
  <c r="C73" i="55"/>
  <c r="K3954" i="1"/>
  <c r="K3966" i="1" s="1"/>
  <c r="C933" i="55" s="1"/>
  <c r="Z933" i="55" s="1"/>
  <c r="AD933" i="55" s="1"/>
  <c r="I3971" i="1"/>
  <c r="K3971" i="1" s="1"/>
  <c r="K3983" i="1" s="1"/>
  <c r="C932" i="55" s="1"/>
  <c r="Z932" i="55" s="1"/>
  <c r="AD932" i="55" s="1"/>
  <c r="T66" i="55"/>
  <c r="R66" i="55"/>
  <c r="X66" i="55"/>
  <c r="N66" i="55"/>
  <c r="F66" i="55"/>
  <c r="L66" i="55"/>
  <c r="V66" i="55"/>
  <c r="J66" i="55"/>
  <c r="Z66" i="55"/>
  <c r="AD66" i="55" s="1"/>
  <c r="H66" i="55"/>
  <c r="P66" i="55"/>
  <c r="X72" i="55"/>
  <c r="H72" i="55"/>
  <c r="N72" i="55"/>
  <c r="J72" i="55"/>
  <c r="F72" i="55"/>
  <c r="L72" i="55"/>
  <c r="R72" i="55"/>
  <c r="T72" i="55"/>
  <c r="P72" i="55"/>
  <c r="V72" i="55"/>
  <c r="Z72" i="55"/>
  <c r="AD72" i="55" s="1"/>
  <c r="AU119" i="1"/>
  <c r="AV119" i="1" s="1"/>
  <c r="AS120" i="1"/>
  <c r="AT119" i="1"/>
  <c r="L3619" i="27"/>
  <c r="I3636" i="27"/>
  <c r="K3636" i="27" s="1"/>
  <c r="K805" i="11"/>
  <c r="K807" i="11" s="1"/>
  <c r="I3635" i="27"/>
  <c r="K3635" i="27" s="1"/>
  <c r="AU171" i="1"/>
  <c r="AV171" i="1" s="1"/>
  <c r="AS173" i="1"/>
  <c r="I3669" i="27"/>
  <c r="K3669" i="27" s="1"/>
  <c r="K3662" i="27"/>
  <c r="X542" i="55"/>
  <c r="F542" i="55"/>
  <c r="P542" i="55"/>
  <c r="R542" i="55"/>
  <c r="T542" i="55"/>
  <c r="L542" i="55"/>
  <c r="J542" i="55"/>
  <c r="H542" i="55"/>
  <c r="N542" i="55"/>
  <c r="Z542" i="55"/>
  <c r="AD542" i="55" s="1"/>
  <c r="V542" i="55"/>
  <c r="AU103" i="1"/>
  <c r="AV103" i="1" s="1"/>
  <c r="C543" i="55"/>
  <c r="AQ147" i="1"/>
  <c r="AU142" i="1"/>
  <c r="AV142" i="1" s="1"/>
  <c r="M1035" i="11" l="1"/>
  <c r="K1035" i="11"/>
  <c r="K1056" i="11"/>
  <c r="F191" i="77"/>
  <c r="F189" i="77"/>
  <c r="C1494" i="55"/>
  <c r="C915" i="55"/>
  <c r="T324" i="55"/>
  <c r="R324" i="55"/>
  <c r="P324" i="55"/>
  <c r="J324" i="55"/>
  <c r="X324" i="55"/>
  <c r="AU206" i="1"/>
  <c r="AV206" i="1" s="1"/>
  <c r="AR206" i="1"/>
  <c r="AS207" i="1"/>
  <c r="N324" i="55"/>
  <c r="H324" i="55"/>
  <c r="V324" i="55"/>
  <c r="Z324" i="55"/>
  <c r="AD324" i="55" s="1"/>
  <c r="X546" i="1"/>
  <c r="V547" i="1" s="1"/>
  <c r="X547" i="1" s="1"/>
  <c r="V548" i="1" s="1"/>
  <c r="X548" i="1" s="1"/>
  <c r="V549" i="1" s="1"/>
  <c r="X549" i="1" s="1"/>
  <c r="H774" i="55"/>
  <c r="Z774" i="55"/>
  <c r="AD774" i="55" s="1"/>
  <c r="F774" i="55"/>
  <c r="N774" i="55"/>
  <c r="R774" i="55"/>
  <c r="P774" i="55"/>
  <c r="J774" i="55"/>
  <c r="X774" i="55"/>
  <c r="T774" i="55"/>
  <c r="V774" i="55"/>
  <c r="L774" i="55"/>
  <c r="J775" i="55"/>
  <c r="V775" i="55"/>
  <c r="P775" i="55"/>
  <c r="X775" i="55"/>
  <c r="N775" i="55"/>
  <c r="R775" i="55"/>
  <c r="L775" i="55"/>
  <c r="H775" i="55"/>
  <c r="T775" i="55"/>
  <c r="F775" i="55"/>
  <c r="Z775" i="55"/>
  <c r="AD775" i="55" s="1"/>
  <c r="L773" i="55"/>
  <c r="R773" i="55"/>
  <c r="F773" i="55"/>
  <c r="P773" i="55"/>
  <c r="V773" i="55"/>
  <c r="N773" i="55"/>
  <c r="X773" i="55"/>
  <c r="H773" i="55"/>
  <c r="T773" i="55"/>
  <c r="J773" i="55"/>
  <c r="Z773" i="55"/>
  <c r="AD773" i="55" s="1"/>
  <c r="L807" i="11"/>
  <c r="K2289" i="1"/>
  <c r="F17" i="50"/>
  <c r="C902" i="55" s="1"/>
  <c r="X720" i="1"/>
  <c r="F108" i="77" s="1"/>
  <c r="C497" i="55"/>
  <c r="D40" i="72" s="1"/>
  <c r="F40" i="72" s="1"/>
  <c r="V183" i="55"/>
  <c r="H183" i="55"/>
  <c r="N183" i="55"/>
  <c r="J183" i="55"/>
  <c r="P183" i="55"/>
  <c r="Z183" i="55"/>
  <c r="AD183" i="55" s="1"/>
  <c r="F183" i="55"/>
  <c r="T183" i="55"/>
  <c r="R183" i="55"/>
  <c r="X183" i="55"/>
  <c r="L183" i="55"/>
  <c r="P248" i="55"/>
  <c r="X248" i="55"/>
  <c r="L248" i="55"/>
  <c r="H248" i="55"/>
  <c r="Z248" i="55"/>
  <c r="AD248" i="55" s="1"/>
  <c r="R248" i="55"/>
  <c r="V248" i="55"/>
  <c r="J248" i="55"/>
  <c r="F248" i="55"/>
  <c r="T248" i="55"/>
  <c r="N248" i="55"/>
  <c r="H208" i="55"/>
  <c r="Z208" i="55"/>
  <c r="AD208" i="55" s="1"/>
  <c r="V208" i="55"/>
  <c r="J208" i="55"/>
  <c r="P208" i="55"/>
  <c r="R208" i="55"/>
  <c r="F208" i="55"/>
  <c r="T208" i="55"/>
  <c r="X208" i="55"/>
  <c r="L208" i="55"/>
  <c r="N208" i="55"/>
  <c r="V738" i="55"/>
  <c r="Z738" i="55"/>
  <c r="AD738" i="55" s="1"/>
  <c r="J738" i="55"/>
  <c r="F738" i="55"/>
  <c r="X738" i="55"/>
  <c r="N738" i="55"/>
  <c r="P738" i="55"/>
  <c r="L738" i="55"/>
  <c r="T738" i="55"/>
  <c r="R738" i="55"/>
  <c r="H738" i="55"/>
  <c r="C514" i="55"/>
  <c r="X691" i="1"/>
  <c r="F52" i="32"/>
  <c r="F53" i="32" s="1"/>
  <c r="F54" i="32" s="1"/>
  <c r="F56" i="32" s="1"/>
  <c r="F58" i="32" s="1"/>
  <c r="F60" i="32" s="1"/>
  <c r="H50" i="32"/>
  <c r="H52" i="32" s="1"/>
  <c r="H53" i="32" s="1"/>
  <c r="H54" i="32" s="1"/>
  <c r="AG350" i="1"/>
  <c r="C93" i="55"/>
  <c r="C484" i="55"/>
  <c r="AB487" i="1"/>
  <c r="AD487" i="1" s="1"/>
  <c r="E173" i="32"/>
  <c r="E211" i="32" s="1"/>
  <c r="F9" i="32"/>
  <c r="F13" i="32" s="1"/>
  <c r="F14" i="32" s="1"/>
  <c r="F17" i="32" s="1"/>
  <c r="E73" i="32"/>
  <c r="J371" i="1"/>
  <c r="C566" i="55"/>
  <c r="Z138" i="55"/>
  <c r="AD138" i="55" s="1"/>
  <c r="L138" i="55"/>
  <c r="N138" i="55"/>
  <c r="R138" i="55"/>
  <c r="T138" i="55"/>
  <c r="P138" i="55"/>
  <c r="X138" i="55"/>
  <c r="H138" i="55"/>
  <c r="J138" i="55"/>
  <c r="V138" i="55"/>
  <c r="F138" i="55"/>
  <c r="L472" i="1"/>
  <c r="K473" i="1"/>
  <c r="R132" i="55"/>
  <c r="X132" i="55"/>
  <c r="V132" i="55"/>
  <c r="F132" i="55"/>
  <c r="P132" i="55"/>
  <c r="T132" i="55"/>
  <c r="J132" i="55"/>
  <c r="L132" i="55"/>
  <c r="Z132" i="55"/>
  <c r="AD132" i="55" s="1"/>
  <c r="H132" i="55"/>
  <c r="N132" i="55"/>
  <c r="C249" i="55"/>
  <c r="I563" i="1"/>
  <c r="K563" i="1" s="1"/>
  <c r="P2446" i="1"/>
  <c r="R2446" i="1" s="1"/>
  <c r="R2448" i="1" s="1"/>
  <c r="C855" i="55" s="1"/>
  <c r="V464" i="1"/>
  <c r="X464" i="1" s="1"/>
  <c r="X468" i="1" s="1"/>
  <c r="X470" i="1" s="1"/>
  <c r="V476" i="1" s="1"/>
  <c r="X476" i="1" s="1"/>
  <c r="X482" i="1" s="1"/>
  <c r="X484" i="1" s="1"/>
  <c r="V486" i="1" s="1"/>
  <c r="X486" i="1" s="1"/>
  <c r="P2093" i="1"/>
  <c r="I877" i="1"/>
  <c r="V209" i="55"/>
  <c r="R209" i="55"/>
  <c r="T209" i="55"/>
  <c r="N209" i="55"/>
  <c r="P209" i="55"/>
  <c r="F209" i="55"/>
  <c r="Z209" i="55"/>
  <c r="AD209" i="55" s="1"/>
  <c r="J209" i="55"/>
  <c r="X209" i="55"/>
  <c r="H209" i="55"/>
  <c r="L209" i="55"/>
  <c r="T904" i="55"/>
  <c r="R904" i="55"/>
  <c r="X904" i="55"/>
  <c r="V904" i="55"/>
  <c r="J904" i="55"/>
  <c r="L904" i="55"/>
  <c r="N904" i="55"/>
  <c r="F904" i="55"/>
  <c r="P904" i="55"/>
  <c r="H904" i="55"/>
  <c r="K351" i="1"/>
  <c r="C121" i="55"/>
  <c r="R645" i="55"/>
  <c r="P645" i="55"/>
  <c r="L645" i="55"/>
  <c r="T645" i="55"/>
  <c r="F645" i="55"/>
  <c r="H645" i="55"/>
  <c r="J645" i="55"/>
  <c r="Z645" i="55"/>
  <c r="AD645" i="55" s="1"/>
  <c r="N645" i="55"/>
  <c r="V645" i="55"/>
  <c r="X645" i="55"/>
  <c r="T472" i="55"/>
  <c r="P472" i="55"/>
  <c r="V472" i="55"/>
  <c r="R472" i="55"/>
  <c r="H472" i="55"/>
  <c r="N472" i="55"/>
  <c r="J472" i="55"/>
  <c r="L472" i="55"/>
  <c r="F472" i="55"/>
  <c r="Z472" i="55"/>
  <c r="AD472" i="55" s="1"/>
  <c r="X472" i="55"/>
  <c r="H1428" i="55"/>
  <c r="F1428" i="55"/>
  <c r="X1428" i="55"/>
  <c r="P1428" i="55"/>
  <c r="V1428" i="55"/>
  <c r="J1428" i="55"/>
  <c r="L1428" i="55"/>
  <c r="R1428" i="55"/>
  <c r="N1428" i="55"/>
  <c r="T1428" i="55"/>
  <c r="V680" i="55"/>
  <c r="L680" i="55"/>
  <c r="Z680" i="55"/>
  <c r="AD680" i="55" s="1"/>
  <c r="N680" i="55"/>
  <c r="J680" i="55"/>
  <c r="T680" i="55"/>
  <c r="H680" i="55"/>
  <c r="R680" i="55"/>
  <c r="P680" i="55"/>
  <c r="X680" i="55"/>
  <c r="F680" i="55"/>
  <c r="AI561" i="1"/>
  <c r="AK561" i="1" s="1"/>
  <c r="C464" i="55"/>
  <c r="F478" i="55"/>
  <c r="J478" i="55"/>
  <c r="X478" i="55"/>
  <c r="Z478" i="55"/>
  <c r="AD478" i="55" s="1"/>
  <c r="P478" i="55"/>
  <c r="H478" i="55"/>
  <c r="T478" i="55"/>
  <c r="V478" i="55"/>
  <c r="N478" i="55"/>
  <c r="L478" i="55"/>
  <c r="R478" i="55"/>
  <c r="Z822" i="55"/>
  <c r="AD822" i="55" s="1"/>
  <c r="H822" i="55"/>
  <c r="X822" i="55"/>
  <c r="T822" i="55"/>
  <c r="L822" i="55"/>
  <c r="P822" i="55"/>
  <c r="J822" i="55"/>
  <c r="R822" i="55"/>
  <c r="N822" i="55"/>
  <c r="V822" i="55"/>
  <c r="F822" i="55"/>
  <c r="X854" i="55"/>
  <c r="H854" i="55"/>
  <c r="V854" i="55"/>
  <c r="R854" i="55"/>
  <c r="Z854" i="55"/>
  <c r="AD854" i="55" s="1"/>
  <c r="L854" i="55"/>
  <c r="N854" i="55"/>
  <c r="F854" i="55"/>
  <c r="T854" i="55"/>
  <c r="J854" i="55"/>
  <c r="P854" i="55"/>
  <c r="F565" i="55"/>
  <c r="P565" i="55"/>
  <c r="N565" i="55"/>
  <c r="X565" i="55"/>
  <c r="V565" i="55"/>
  <c r="Z565" i="55"/>
  <c r="AD565" i="55" s="1"/>
  <c r="T565" i="55"/>
  <c r="L565" i="55"/>
  <c r="J565" i="55"/>
  <c r="H565" i="55"/>
  <c r="R565" i="55"/>
  <c r="C139" i="55"/>
  <c r="AG413" i="1"/>
  <c r="C828" i="55"/>
  <c r="AK1200" i="1"/>
  <c r="C133" i="55"/>
  <c r="X405" i="1"/>
  <c r="AG451" i="1"/>
  <c r="C189" i="55"/>
  <c r="N86" i="55"/>
  <c r="P86" i="55"/>
  <c r="Z86" i="55"/>
  <c r="AD86" i="55" s="1"/>
  <c r="X86" i="55"/>
  <c r="T86" i="55"/>
  <c r="L86" i="55"/>
  <c r="V86" i="55"/>
  <c r="F86" i="55"/>
  <c r="J86" i="55"/>
  <c r="H86" i="55"/>
  <c r="R86" i="55"/>
  <c r="Z170" i="55"/>
  <c r="AD170" i="55" s="1"/>
  <c r="H170" i="55"/>
  <c r="N170" i="55"/>
  <c r="X170" i="55"/>
  <c r="R170" i="55"/>
  <c r="P170" i="55"/>
  <c r="T170" i="55"/>
  <c r="L170" i="55"/>
  <c r="V170" i="55"/>
  <c r="F170" i="55"/>
  <c r="J170" i="55"/>
  <c r="L235" i="55"/>
  <c r="J235" i="55"/>
  <c r="R235" i="55"/>
  <c r="X235" i="55"/>
  <c r="Z235" i="55"/>
  <c r="AD235" i="55" s="1"/>
  <c r="F235" i="55"/>
  <c r="H235" i="55"/>
  <c r="N235" i="55"/>
  <c r="P235" i="55"/>
  <c r="T235" i="55"/>
  <c r="V235" i="55"/>
  <c r="N646" i="55"/>
  <c r="T646" i="55"/>
  <c r="V646" i="55"/>
  <c r="P646" i="55"/>
  <c r="H646" i="55"/>
  <c r="R646" i="55"/>
  <c r="F646" i="55"/>
  <c r="L646" i="55"/>
  <c r="X646" i="55"/>
  <c r="Z646" i="55"/>
  <c r="AD646" i="55" s="1"/>
  <c r="J646" i="55"/>
  <c r="AB540" i="1"/>
  <c r="AD540" i="1" s="1"/>
  <c r="C473" i="55"/>
  <c r="V1459" i="55"/>
  <c r="T1459" i="55"/>
  <c r="F1459" i="55"/>
  <c r="H1459" i="55"/>
  <c r="L1459" i="55"/>
  <c r="X1459" i="55"/>
  <c r="R1459" i="55"/>
  <c r="N1459" i="55"/>
  <c r="J1459" i="55"/>
  <c r="P1459" i="55"/>
  <c r="Z388" i="55"/>
  <c r="AD388" i="55" s="1"/>
  <c r="R388" i="55"/>
  <c r="T388" i="55"/>
  <c r="H388" i="55"/>
  <c r="F388" i="55"/>
  <c r="P388" i="55"/>
  <c r="N388" i="55"/>
  <c r="J388" i="55"/>
  <c r="X388" i="55"/>
  <c r="L388" i="55"/>
  <c r="V388" i="55"/>
  <c r="C458" i="55"/>
  <c r="AI538" i="1"/>
  <c r="AK538" i="1" s="1"/>
  <c r="C479" i="55"/>
  <c r="AB563" i="1"/>
  <c r="AD563" i="1" s="1"/>
  <c r="V325" i="55"/>
  <c r="Z325" i="55"/>
  <c r="AD325" i="55" s="1"/>
  <c r="F325" i="55"/>
  <c r="J325" i="55"/>
  <c r="P325" i="55"/>
  <c r="X325" i="55"/>
  <c r="N325" i="55"/>
  <c r="L325" i="55"/>
  <c r="R325" i="55"/>
  <c r="H325" i="55"/>
  <c r="T325" i="55"/>
  <c r="C823" i="55"/>
  <c r="AD1200" i="1"/>
  <c r="R505" i="55"/>
  <c r="V505" i="55"/>
  <c r="X505" i="55"/>
  <c r="J505" i="55"/>
  <c r="N505" i="55"/>
  <c r="T505" i="55"/>
  <c r="P505" i="55"/>
  <c r="L505" i="55"/>
  <c r="H505" i="55"/>
  <c r="Z505" i="55"/>
  <c r="AD505" i="55" s="1"/>
  <c r="F505" i="55"/>
  <c r="Z827" i="55"/>
  <c r="AD827" i="55" s="1"/>
  <c r="N827" i="55"/>
  <c r="H827" i="55"/>
  <c r="X827" i="55"/>
  <c r="P827" i="55"/>
  <c r="V827" i="55"/>
  <c r="J827" i="55"/>
  <c r="R827" i="55"/>
  <c r="T827" i="55"/>
  <c r="L827" i="55"/>
  <c r="F827" i="55"/>
  <c r="Z221" i="55"/>
  <c r="AD221" i="55" s="1"/>
  <c r="F221" i="55"/>
  <c r="T221" i="55"/>
  <c r="J221" i="55"/>
  <c r="X221" i="55"/>
  <c r="R221" i="55"/>
  <c r="V221" i="55"/>
  <c r="P221" i="55"/>
  <c r="H221" i="55"/>
  <c r="L221" i="55"/>
  <c r="N221" i="55"/>
  <c r="C184" i="55"/>
  <c r="X438" i="1"/>
  <c r="C185" i="55" s="1"/>
  <c r="J188" i="55"/>
  <c r="V188" i="55"/>
  <c r="N188" i="55"/>
  <c r="L188" i="55"/>
  <c r="T188" i="55"/>
  <c r="X188" i="55"/>
  <c r="F188" i="55"/>
  <c r="Z188" i="55"/>
  <c r="AD188" i="55" s="1"/>
  <c r="P188" i="55"/>
  <c r="R188" i="55"/>
  <c r="H188" i="55"/>
  <c r="X350" i="1"/>
  <c r="C87" i="55"/>
  <c r="K406" i="1"/>
  <c r="C171" i="55"/>
  <c r="I540" i="1"/>
  <c r="K540" i="1" s="1"/>
  <c r="C236" i="55"/>
  <c r="R120" i="55"/>
  <c r="Z120" i="55"/>
  <c r="AD120" i="55" s="1"/>
  <c r="N120" i="55"/>
  <c r="V120" i="55"/>
  <c r="L120" i="55"/>
  <c r="F120" i="55"/>
  <c r="P120" i="55"/>
  <c r="X120" i="55"/>
  <c r="J120" i="55"/>
  <c r="H120" i="55"/>
  <c r="T120" i="55"/>
  <c r="T1429" i="55"/>
  <c r="J1429" i="55"/>
  <c r="N1429" i="55"/>
  <c r="X1429" i="55"/>
  <c r="V1429" i="55"/>
  <c r="R1429" i="55"/>
  <c r="H1429" i="55"/>
  <c r="L1429" i="55"/>
  <c r="P1429" i="55"/>
  <c r="F1429" i="55"/>
  <c r="R513" i="55"/>
  <c r="Z513" i="55"/>
  <c r="AD513" i="55" s="1"/>
  <c r="L513" i="55"/>
  <c r="N513" i="55"/>
  <c r="J513" i="55"/>
  <c r="X513" i="55"/>
  <c r="V513" i="55"/>
  <c r="H513" i="55"/>
  <c r="F513" i="55"/>
  <c r="T513" i="55"/>
  <c r="P513" i="55"/>
  <c r="R739" i="55"/>
  <c r="Z739" i="55"/>
  <c r="AD739" i="55" s="1"/>
  <c r="J739" i="55"/>
  <c r="H739" i="55"/>
  <c r="N739" i="55"/>
  <c r="X739" i="55"/>
  <c r="F739" i="55"/>
  <c r="V739" i="55"/>
  <c r="P739" i="55"/>
  <c r="L739" i="55"/>
  <c r="T739" i="55"/>
  <c r="R903" i="55"/>
  <c r="J903" i="55"/>
  <c r="X903" i="55"/>
  <c r="V903" i="55"/>
  <c r="L903" i="55"/>
  <c r="P903" i="55"/>
  <c r="H903" i="55"/>
  <c r="N903" i="55"/>
  <c r="F903" i="55"/>
  <c r="T903" i="55"/>
  <c r="P92" i="55"/>
  <c r="R92" i="55"/>
  <c r="F92" i="55"/>
  <c r="N92" i="55"/>
  <c r="H92" i="55"/>
  <c r="J92" i="55"/>
  <c r="V92" i="55"/>
  <c r="T92" i="55"/>
  <c r="L92" i="55"/>
  <c r="Z92" i="55"/>
  <c r="AD92" i="55" s="1"/>
  <c r="X92" i="55"/>
  <c r="AD1242" i="1"/>
  <c r="AD1255" i="1" s="1"/>
  <c r="AD1257" i="1" s="1"/>
  <c r="AB1214" i="1"/>
  <c r="AD1214" i="1" s="1"/>
  <c r="AD1227" i="1" s="1"/>
  <c r="AD1229" i="1" s="1"/>
  <c r="C900" i="55" s="1"/>
  <c r="Z900" i="55" s="1"/>
  <c r="AD900" i="55" s="1"/>
  <c r="T328" i="55"/>
  <c r="N328" i="55"/>
  <c r="H328" i="55"/>
  <c r="F328" i="55"/>
  <c r="L328" i="55"/>
  <c r="X328" i="55"/>
  <c r="P328" i="55"/>
  <c r="R328" i="55"/>
  <c r="J328" i="55"/>
  <c r="Z328" i="55"/>
  <c r="AD328" i="55" s="1"/>
  <c r="V328" i="55"/>
  <c r="C506" i="55"/>
  <c r="X745" i="1"/>
  <c r="C74" i="55"/>
  <c r="K827" i="1"/>
  <c r="J67" i="55"/>
  <c r="R67" i="55"/>
  <c r="V67" i="55"/>
  <c r="T67" i="55"/>
  <c r="L67" i="55"/>
  <c r="Z67" i="55"/>
  <c r="AD67" i="55" s="1"/>
  <c r="X67" i="55"/>
  <c r="P67" i="55"/>
  <c r="H67" i="55"/>
  <c r="N67" i="55"/>
  <c r="F67" i="55"/>
  <c r="P933" i="55"/>
  <c r="J933" i="55"/>
  <c r="R933" i="55"/>
  <c r="L933" i="55"/>
  <c r="F933" i="55"/>
  <c r="H933" i="55"/>
  <c r="T933" i="55"/>
  <c r="V933" i="55"/>
  <c r="X933" i="55"/>
  <c r="N933" i="55"/>
  <c r="N73" i="55"/>
  <c r="H73" i="55"/>
  <c r="Z73" i="55"/>
  <c r="AD73" i="55" s="1"/>
  <c r="P73" i="55"/>
  <c r="X73" i="55"/>
  <c r="T73" i="55"/>
  <c r="V73" i="55"/>
  <c r="J73" i="55"/>
  <c r="F73" i="55"/>
  <c r="L73" i="55"/>
  <c r="R73" i="55"/>
  <c r="K291" i="1"/>
  <c r="C69" i="55" s="1"/>
  <c r="C68" i="55"/>
  <c r="T932" i="55"/>
  <c r="X932" i="55"/>
  <c r="J932" i="55"/>
  <c r="F932" i="55"/>
  <c r="N932" i="55"/>
  <c r="L932" i="55"/>
  <c r="V932" i="55"/>
  <c r="H932" i="55"/>
  <c r="P932" i="55"/>
  <c r="R932" i="55"/>
  <c r="T931" i="55"/>
  <c r="L931" i="55"/>
  <c r="R931" i="55"/>
  <c r="X931" i="55"/>
  <c r="H931" i="55"/>
  <c r="P931" i="55"/>
  <c r="V931" i="55"/>
  <c r="J931" i="55"/>
  <c r="N931" i="55"/>
  <c r="F931" i="55"/>
  <c r="F525" i="55"/>
  <c r="P525" i="55"/>
  <c r="Z525" i="55"/>
  <c r="AD525" i="55" s="1"/>
  <c r="T525" i="55"/>
  <c r="V525" i="55"/>
  <c r="X525" i="55"/>
  <c r="J525" i="55"/>
  <c r="H525" i="55"/>
  <c r="R525" i="55"/>
  <c r="N525" i="55"/>
  <c r="L525" i="55"/>
  <c r="I663" i="1"/>
  <c r="K663" i="1" s="1"/>
  <c r="C267" i="55"/>
  <c r="C526" i="55"/>
  <c r="R1162" i="1"/>
  <c r="H266" i="55"/>
  <c r="P266" i="55"/>
  <c r="V266" i="55"/>
  <c r="T266" i="55"/>
  <c r="Z266" i="55"/>
  <c r="AD266" i="55" s="1"/>
  <c r="F266" i="55"/>
  <c r="R266" i="55"/>
  <c r="X266" i="55"/>
  <c r="L266" i="55"/>
  <c r="N266" i="55"/>
  <c r="J266" i="55"/>
  <c r="K3676" i="27"/>
  <c r="M3676" i="27" s="1"/>
  <c r="AU173" i="1"/>
  <c r="AV173" i="1" s="1"/>
  <c r="AU120" i="1"/>
  <c r="AV120" i="1" s="1"/>
  <c r="AS121" i="1"/>
  <c r="AT120" i="1"/>
  <c r="Z543" i="55"/>
  <c r="AD543" i="55" s="1"/>
  <c r="F543" i="55"/>
  <c r="R543" i="55"/>
  <c r="H543" i="55"/>
  <c r="J543" i="55"/>
  <c r="P543" i="55"/>
  <c r="X543" i="55"/>
  <c r="T543" i="55"/>
  <c r="N543" i="55"/>
  <c r="L543" i="55"/>
  <c r="V543" i="55"/>
  <c r="K3638" i="27"/>
  <c r="AQ179" i="1"/>
  <c r="AS179" i="1" s="1"/>
  <c r="AS147" i="1"/>
  <c r="C448" i="55" l="1"/>
  <c r="D31" i="72" s="1"/>
  <c r="F31" i="72" s="1"/>
  <c r="F311" i="77"/>
  <c r="Z915" i="55"/>
  <c r="AD915" i="55" s="1"/>
  <c r="D13" i="72"/>
  <c r="F13" i="72" s="1"/>
  <c r="R915" i="55"/>
  <c r="J915" i="55"/>
  <c r="T915" i="55"/>
  <c r="X915" i="55"/>
  <c r="H915" i="55"/>
  <c r="V915" i="55"/>
  <c r="F915" i="55"/>
  <c r="N915" i="55"/>
  <c r="P915" i="55"/>
  <c r="L915" i="55"/>
  <c r="F197" i="77"/>
  <c r="K1057" i="11"/>
  <c r="L1058" i="11"/>
  <c r="R1494" i="55"/>
  <c r="L1494" i="55"/>
  <c r="V1494" i="55"/>
  <c r="T1494" i="55"/>
  <c r="F1494" i="55"/>
  <c r="N1494" i="55"/>
  <c r="X1494" i="55"/>
  <c r="P1494" i="55"/>
  <c r="Z1494" i="55"/>
  <c r="AD1494" i="55" s="1"/>
  <c r="H1494" i="55"/>
  <c r="J1494" i="55"/>
  <c r="C916" i="55"/>
  <c r="C1495" i="55"/>
  <c r="AU207" i="1"/>
  <c r="AV207" i="1" s="1"/>
  <c r="AR207" i="1"/>
  <c r="T448" i="55"/>
  <c r="H448" i="55"/>
  <c r="F448" i="55"/>
  <c r="R448" i="55"/>
  <c r="V448" i="55"/>
  <c r="X448" i="55"/>
  <c r="Z448" i="55"/>
  <c r="AD448" i="55" s="1"/>
  <c r="P448" i="55"/>
  <c r="J448" i="55"/>
  <c r="N448" i="55"/>
  <c r="L448" i="55"/>
  <c r="Z902" i="55"/>
  <c r="AD902" i="55" s="1"/>
  <c r="X902" i="55"/>
  <c r="H902" i="55"/>
  <c r="V902" i="55"/>
  <c r="R902" i="55"/>
  <c r="N902" i="55"/>
  <c r="F902" i="55"/>
  <c r="L902" i="55"/>
  <c r="T902" i="55"/>
  <c r="P902" i="55"/>
  <c r="J902" i="55"/>
  <c r="X721" i="1"/>
  <c r="F109" i="77" s="1"/>
  <c r="C498" i="55"/>
  <c r="C507" i="55"/>
  <c r="X746" i="1"/>
  <c r="X236" i="55"/>
  <c r="L236" i="55"/>
  <c r="V236" i="55"/>
  <c r="F236" i="55"/>
  <c r="P236" i="55"/>
  <c r="H236" i="55"/>
  <c r="Z236" i="55"/>
  <c r="AD236" i="55" s="1"/>
  <c r="N236" i="55"/>
  <c r="J236" i="55"/>
  <c r="T236" i="55"/>
  <c r="R236" i="55"/>
  <c r="V87" i="55"/>
  <c r="L87" i="55"/>
  <c r="R87" i="55"/>
  <c r="Z87" i="55"/>
  <c r="AD87" i="55" s="1"/>
  <c r="J87" i="55"/>
  <c r="T87" i="55"/>
  <c r="F87" i="55"/>
  <c r="N87" i="55"/>
  <c r="P87" i="55"/>
  <c r="X87" i="55"/>
  <c r="H87" i="55"/>
  <c r="AD1201" i="1"/>
  <c r="AD1202" i="1" s="1"/>
  <c r="AD1203" i="1" s="1"/>
  <c r="AD1204" i="1" s="1"/>
  <c r="AD1205" i="1" s="1"/>
  <c r="AD1206" i="1" s="1"/>
  <c r="AD1207" i="1" s="1"/>
  <c r="AD1208" i="1" s="1"/>
  <c r="C824" i="55"/>
  <c r="C459" i="55"/>
  <c r="AI539" i="1"/>
  <c r="AK539" i="1" s="1"/>
  <c r="J189" i="55"/>
  <c r="F189" i="55"/>
  <c r="V189" i="55"/>
  <c r="X189" i="55"/>
  <c r="Z189" i="55"/>
  <c r="AD189" i="55" s="1"/>
  <c r="R189" i="55"/>
  <c r="H189" i="55"/>
  <c r="P189" i="55"/>
  <c r="N189" i="55"/>
  <c r="L189" i="55"/>
  <c r="T189" i="55"/>
  <c r="AK1201" i="1"/>
  <c r="AK1202" i="1" s="1"/>
  <c r="AK1203" i="1" s="1"/>
  <c r="AK1204" i="1" s="1"/>
  <c r="AK1205" i="1" s="1"/>
  <c r="AK1206" i="1" s="1"/>
  <c r="C829" i="55"/>
  <c r="L464" i="55"/>
  <c r="H464" i="55"/>
  <c r="Z464" i="55"/>
  <c r="AD464" i="55" s="1"/>
  <c r="V464" i="55"/>
  <c r="P464" i="55"/>
  <c r="J464" i="55"/>
  <c r="T464" i="55"/>
  <c r="R464" i="55"/>
  <c r="N464" i="55"/>
  <c r="X464" i="55"/>
  <c r="F464" i="55"/>
  <c r="I859" i="1"/>
  <c r="K877" i="1"/>
  <c r="K889" i="1" s="1"/>
  <c r="V877" i="1"/>
  <c r="I893" i="1"/>
  <c r="K893" i="1" s="1"/>
  <c r="K905" i="1" s="1"/>
  <c r="I564" i="1"/>
  <c r="K564" i="1" s="1"/>
  <c r="I565" i="1" s="1"/>
  <c r="K565" i="1" s="1"/>
  <c r="I566" i="1" s="1"/>
  <c r="K566" i="1" s="1"/>
  <c r="I567" i="1" s="1"/>
  <c r="K567" i="1" s="1"/>
  <c r="I568" i="1" s="1"/>
  <c r="K568" i="1" s="1"/>
  <c r="I569" i="1" s="1"/>
  <c r="K569" i="1" s="1"/>
  <c r="I570" i="1" s="1"/>
  <c r="K570" i="1" s="1"/>
  <c r="I571" i="1" s="1"/>
  <c r="K571" i="1" s="1"/>
  <c r="C250" i="55"/>
  <c r="R566" i="55"/>
  <c r="F566" i="55"/>
  <c r="P566" i="55"/>
  <c r="T566" i="55"/>
  <c r="X566" i="55"/>
  <c r="V566" i="55"/>
  <c r="N566" i="55"/>
  <c r="Z566" i="55"/>
  <c r="AD566" i="55" s="1"/>
  <c r="J566" i="55"/>
  <c r="H566" i="55"/>
  <c r="L566" i="55"/>
  <c r="F211" i="32"/>
  <c r="F215" i="32" s="1"/>
  <c r="F216" i="32" s="1"/>
  <c r="F219" i="32" s="1"/>
  <c r="E254" i="32"/>
  <c r="F254" i="32" s="1"/>
  <c r="F258" i="32" s="1"/>
  <c r="F259" i="32" s="1"/>
  <c r="F262" i="32" s="1"/>
  <c r="F173" i="32"/>
  <c r="F177" i="32" s="1"/>
  <c r="F178" i="32" s="1"/>
  <c r="F181" i="32" s="1"/>
  <c r="AG351" i="1"/>
  <c r="C94" i="55"/>
  <c r="T514" i="55"/>
  <c r="X514" i="55"/>
  <c r="F514" i="55"/>
  <c r="H514" i="55"/>
  <c r="P514" i="55"/>
  <c r="L514" i="55"/>
  <c r="R514" i="55"/>
  <c r="V514" i="55"/>
  <c r="Z514" i="55"/>
  <c r="AD514" i="55" s="1"/>
  <c r="N514" i="55"/>
  <c r="J514" i="55"/>
  <c r="C740" i="55"/>
  <c r="C1431" i="55"/>
  <c r="Z1431" i="55" s="1"/>
  <c r="AD1431" i="55" s="1"/>
  <c r="C172" i="55"/>
  <c r="L406" i="1"/>
  <c r="L407" i="1" s="1"/>
  <c r="T184" i="55"/>
  <c r="F184" i="55"/>
  <c r="V184" i="55"/>
  <c r="Z184" i="55"/>
  <c r="AD184" i="55" s="1"/>
  <c r="J184" i="55"/>
  <c r="R184" i="55"/>
  <c r="N184" i="55"/>
  <c r="H184" i="55"/>
  <c r="L184" i="55"/>
  <c r="X184" i="55"/>
  <c r="P184" i="55"/>
  <c r="V479" i="55"/>
  <c r="R479" i="55"/>
  <c r="N479" i="55"/>
  <c r="P479" i="55"/>
  <c r="Z479" i="55"/>
  <c r="AD479" i="55" s="1"/>
  <c r="H479" i="55"/>
  <c r="X479" i="55"/>
  <c r="F479" i="55"/>
  <c r="T479" i="55"/>
  <c r="J479" i="55"/>
  <c r="L479" i="55"/>
  <c r="AB541" i="1"/>
  <c r="AD541" i="1" s="1"/>
  <c r="C474" i="55"/>
  <c r="R133" i="55"/>
  <c r="X133" i="55"/>
  <c r="F133" i="55"/>
  <c r="J133" i="55"/>
  <c r="Z133" i="55"/>
  <c r="AD133" i="55" s="1"/>
  <c r="P133" i="55"/>
  <c r="T133" i="55"/>
  <c r="N133" i="55"/>
  <c r="L133" i="55"/>
  <c r="V133" i="55"/>
  <c r="H133" i="55"/>
  <c r="N139" i="55"/>
  <c r="V139" i="55"/>
  <c r="P139" i="55"/>
  <c r="L139" i="55"/>
  <c r="X139" i="55"/>
  <c r="Z139" i="55"/>
  <c r="AD139" i="55" s="1"/>
  <c r="J139" i="55"/>
  <c r="F139" i="55"/>
  <c r="R139" i="55"/>
  <c r="H139" i="55"/>
  <c r="T139" i="55"/>
  <c r="L351" i="1"/>
  <c r="L352" i="1" s="1"/>
  <c r="L353" i="1" s="1"/>
  <c r="C122" i="55"/>
  <c r="C580" i="55"/>
  <c r="C584" i="55"/>
  <c r="V93" i="55"/>
  <c r="T93" i="55"/>
  <c r="Z93" i="55"/>
  <c r="AD93" i="55" s="1"/>
  <c r="F93" i="55"/>
  <c r="N93" i="55"/>
  <c r="X93" i="55"/>
  <c r="R93" i="55"/>
  <c r="P93" i="55"/>
  <c r="L93" i="55"/>
  <c r="H93" i="55"/>
  <c r="J93" i="55"/>
  <c r="C515" i="55"/>
  <c r="X692" i="1"/>
  <c r="H900" i="55"/>
  <c r="T900" i="55"/>
  <c r="F900" i="55"/>
  <c r="L900" i="55"/>
  <c r="V900" i="55"/>
  <c r="X900" i="55"/>
  <c r="N900" i="55"/>
  <c r="R900" i="55"/>
  <c r="J900" i="55"/>
  <c r="P900" i="55"/>
  <c r="P171" i="55"/>
  <c r="L171" i="55"/>
  <c r="H171" i="55"/>
  <c r="N171" i="55"/>
  <c r="F171" i="55"/>
  <c r="V171" i="55"/>
  <c r="J171" i="55"/>
  <c r="R171" i="55"/>
  <c r="Z171" i="55"/>
  <c r="AD171" i="55" s="1"/>
  <c r="X171" i="55"/>
  <c r="T171" i="55"/>
  <c r="L185" i="55"/>
  <c r="R185" i="55"/>
  <c r="J185" i="55"/>
  <c r="N185" i="55"/>
  <c r="P185" i="55"/>
  <c r="F185" i="55"/>
  <c r="T185" i="55"/>
  <c r="H185" i="55"/>
  <c r="V185" i="55"/>
  <c r="X185" i="55"/>
  <c r="Z185" i="55"/>
  <c r="AD185" i="55" s="1"/>
  <c r="C480" i="55"/>
  <c r="AB564" i="1"/>
  <c r="AD564" i="1" s="1"/>
  <c r="F473" i="55"/>
  <c r="X473" i="55"/>
  <c r="R473" i="55"/>
  <c r="Z473" i="55"/>
  <c r="AD473" i="55" s="1"/>
  <c r="H473" i="55"/>
  <c r="V473" i="55"/>
  <c r="P473" i="55"/>
  <c r="L473" i="55"/>
  <c r="J473" i="55"/>
  <c r="N473" i="55"/>
  <c r="T473" i="55"/>
  <c r="X406" i="1"/>
  <c r="C135" i="55" s="1"/>
  <c r="C134" i="55"/>
  <c r="C140" i="55"/>
  <c r="AG414" i="1"/>
  <c r="V121" i="55"/>
  <c r="T121" i="55"/>
  <c r="N121" i="55"/>
  <c r="R121" i="55"/>
  <c r="L121" i="55"/>
  <c r="X121" i="55"/>
  <c r="H121" i="55"/>
  <c r="F121" i="55"/>
  <c r="J121" i="55"/>
  <c r="Z121" i="55"/>
  <c r="AD121" i="55" s="1"/>
  <c r="P121" i="55"/>
  <c r="V487" i="1"/>
  <c r="X487" i="1" s="1"/>
  <c r="C490" i="55"/>
  <c r="L473" i="1"/>
  <c r="K474" i="1"/>
  <c r="E133" i="32"/>
  <c r="F133" i="32" s="1"/>
  <c r="F137" i="32" s="1"/>
  <c r="F138" i="32" s="1"/>
  <c r="F141" i="32" s="1"/>
  <c r="C582" i="55" s="1"/>
  <c r="F73" i="32"/>
  <c r="F77" i="32" s="1"/>
  <c r="F78" i="32" s="1"/>
  <c r="F81" i="32" s="1"/>
  <c r="C581" i="55" s="1"/>
  <c r="H484" i="55"/>
  <c r="Z484" i="55"/>
  <c r="AD484" i="55" s="1"/>
  <c r="P484" i="55"/>
  <c r="X484" i="55"/>
  <c r="F484" i="55"/>
  <c r="L484" i="55"/>
  <c r="T484" i="55"/>
  <c r="V484" i="55"/>
  <c r="J484" i="55"/>
  <c r="R484" i="55"/>
  <c r="N484" i="55"/>
  <c r="J506" i="55"/>
  <c r="R506" i="55"/>
  <c r="P506" i="55"/>
  <c r="F506" i="55"/>
  <c r="L506" i="55"/>
  <c r="Z506" i="55"/>
  <c r="AD506" i="55" s="1"/>
  <c r="X506" i="55"/>
  <c r="V506" i="55"/>
  <c r="H506" i="55"/>
  <c r="N506" i="55"/>
  <c r="T506" i="55"/>
  <c r="C237" i="55"/>
  <c r="I541" i="1"/>
  <c r="K541" i="1" s="1"/>
  <c r="C88" i="55"/>
  <c r="X351" i="1"/>
  <c r="C89" i="55" s="1"/>
  <c r="L823" i="55"/>
  <c r="X823" i="55"/>
  <c r="F823" i="55"/>
  <c r="P823" i="55"/>
  <c r="V823" i="55"/>
  <c r="T823" i="55"/>
  <c r="Z823" i="55"/>
  <c r="AD823" i="55" s="1"/>
  <c r="J823" i="55"/>
  <c r="N823" i="55"/>
  <c r="R823" i="55"/>
  <c r="H823" i="55"/>
  <c r="V458" i="55"/>
  <c r="P458" i="55"/>
  <c r="N458" i="55"/>
  <c r="Z458" i="55"/>
  <c r="AD458" i="55" s="1"/>
  <c r="L458" i="55"/>
  <c r="T458" i="55"/>
  <c r="H458" i="55"/>
  <c r="X458" i="55"/>
  <c r="J458" i="55"/>
  <c r="F458" i="55"/>
  <c r="R458" i="55"/>
  <c r="C190" i="55"/>
  <c r="AG452" i="1"/>
  <c r="V828" i="55"/>
  <c r="N828" i="55"/>
  <c r="P828" i="55"/>
  <c r="Z828" i="55"/>
  <c r="AD828" i="55" s="1"/>
  <c r="L828" i="55"/>
  <c r="R828" i="55"/>
  <c r="F828" i="55"/>
  <c r="H828" i="55"/>
  <c r="X828" i="55"/>
  <c r="T828" i="55"/>
  <c r="J828" i="55"/>
  <c r="AI562" i="1"/>
  <c r="AK562" i="1" s="1"/>
  <c r="C465" i="55"/>
  <c r="R2093" i="1"/>
  <c r="R2096" i="1" s="1"/>
  <c r="P2099" i="1"/>
  <c r="R2099" i="1" s="1"/>
  <c r="R2102" i="1" s="1"/>
  <c r="N249" i="55"/>
  <c r="T249" i="55"/>
  <c r="X249" i="55"/>
  <c r="R249" i="55"/>
  <c r="V249" i="55"/>
  <c r="Z249" i="55"/>
  <c r="AD249" i="55" s="1"/>
  <c r="P249" i="55"/>
  <c r="H249" i="55"/>
  <c r="L249" i="55"/>
  <c r="F249" i="55"/>
  <c r="J249" i="55"/>
  <c r="C485" i="55"/>
  <c r="AB488" i="1"/>
  <c r="AD488" i="1" s="1"/>
  <c r="J267" i="55"/>
  <c r="T267" i="55"/>
  <c r="F267" i="55"/>
  <c r="V267" i="55"/>
  <c r="Z267" i="55"/>
  <c r="AD267" i="55" s="1"/>
  <c r="R267" i="55"/>
  <c r="P267" i="55"/>
  <c r="H267" i="55"/>
  <c r="L267" i="55"/>
  <c r="X267" i="55"/>
  <c r="N267" i="55"/>
  <c r="R74" i="55"/>
  <c r="T74" i="55"/>
  <c r="L74" i="55"/>
  <c r="J74" i="55"/>
  <c r="H74" i="55"/>
  <c r="Z74" i="55"/>
  <c r="AD74" i="55" s="1"/>
  <c r="V74" i="55"/>
  <c r="P74" i="55"/>
  <c r="F74" i="55"/>
  <c r="N74" i="55"/>
  <c r="X74" i="55"/>
  <c r="V526" i="55"/>
  <c r="R526" i="55"/>
  <c r="P526" i="55"/>
  <c r="X526" i="55"/>
  <c r="Z526" i="55"/>
  <c r="AD526" i="55" s="1"/>
  <c r="L526" i="55"/>
  <c r="N526" i="55"/>
  <c r="F526" i="55"/>
  <c r="T526" i="55"/>
  <c r="H526" i="55"/>
  <c r="J526" i="55"/>
  <c r="K828" i="1"/>
  <c r="C75" i="55"/>
  <c r="R1163" i="1"/>
  <c r="C527" i="55"/>
  <c r="H69" i="55"/>
  <c r="Z69" i="55"/>
  <c r="AD69" i="55" s="1"/>
  <c r="R69" i="55"/>
  <c r="X69" i="55"/>
  <c r="F69" i="55"/>
  <c r="J69" i="55"/>
  <c r="L69" i="55"/>
  <c r="T69" i="55"/>
  <c r="P69" i="55"/>
  <c r="N69" i="55"/>
  <c r="V69" i="55"/>
  <c r="C268" i="55"/>
  <c r="I664" i="1"/>
  <c r="K664" i="1" s="1"/>
  <c r="I665" i="1" s="1"/>
  <c r="K665" i="1" s="1"/>
  <c r="I666" i="1" s="1"/>
  <c r="K666" i="1" s="1"/>
  <c r="I667" i="1" s="1"/>
  <c r="K667" i="1" s="1"/>
  <c r="I668" i="1" s="1"/>
  <c r="K668" i="1" s="1"/>
  <c r="I669" i="1" s="1"/>
  <c r="K669" i="1" s="1"/>
  <c r="I670" i="1" s="1"/>
  <c r="K670" i="1" s="1"/>
  <c r="T68" i="55"/>
  <c r="V68" i="55"/>
  <c r="N68" i="55"/>
  <c r="X68" i="55"/>
  <c r="L68" i="55"/>
  <c r="H68" i="55"/>
  <c r="P68" i="55"/>
  <c r="J68" i="55"/>
  <c r="F68" i="55"/>
  <c r="Z68" i="55"/>
  <c r="AD68" i="55" s="1"/>
  <c r="R68" i="55"/>
  <c r="L3638" i="27"/>
  <c r="K2212" i="27"/>
  <c r="AS122" i="1"/>
  <c r="AS124" i="1" s="1"/>
  <c r="AU121" i="1"/>
  <c r="AV121" i="1" s="1"/>
  <c r="AU179" i="1"/>
  <c r="AV179" i="1" s="1"/>
  <c r="AS183" i="1"/>
  <c r="AU147" i="1"/>
  <c r="AV147" i="1" s="1"/>
  <c r="AS151" i="1"/>
  <c r="F198" i="77" l="1"/>
  <c r="C919" i="55"/>
  <c r="K1059" i="11"/>
  <c r="C1496" i="55"/>
  <c r="Z1495" i="55"/>
  <c r="AD1495" i="55" s="1"/>
  <c r="X1495" i="55"/>
  <c r="T1495" i="55"/>
  <c r="P1495" i="55"/>
  <c r="H1495" i="55"/>
  <c r="V1495" i="55"/>
  <c r="F1495" i="55"/>
  <c r="R1495" i="55"/>
  <c r="N1495" i="55"/>
  <c r="J1495" i="55"/>
  <c r="L1495" i="55"/>
  <c r="Z916" i="55"/>
  <c r="AD916" i="55" s="1"/>
  <c r="R916" i="55"/>
  <c r="H916" i="55"/>
  <c r="J916" i="55"/>
  <c r="N916" i="55"/>
  <c r="P916" i="55"/>
  <c r="X916" i="55"/>
  <c r="L916" i="55"/>
  <c r="V916" i="55"/>
  <c r="T916" i="55"/>
  <c r="F916" i="55"/>
  <c r="X722" i="1"/>
  <c r="F110" i="77" s="1"/>
  <c r="C499" i="55"/>
  <c r="C191" i="55"/>
  <c r="AG453" i="1"/>
  <c r="I542" i="1"/>
  <c r="K542" i="1" s="1"/>
  <c r="C238" i="55"/>
  <c r="L474" i="1"/>
  <c r="K475" i="1"/>
  <c r="AG415" i="1"/>
  <c r="C141" i="55"/>
  <c r="C481" i="55"/>
  <c r="AB565" i="1"/>
  <c r="AD565" i="1" s="1"/>
  <c r="R584" i="55"/>
  <c r="N584" i="55"/>
  <c r="Z584" i="55"/>
  <c r="AD584" i="55" s="1"/>
  <c r="F584" i="55"/>
  <c r="J584" i="55"/>
  <c r="V584" i="55"/>
  <c r="L584" i="55"/>
  <c r="X584" i="55"/>
  <c r="P584" i="55"/>
  <c r="H584" i="55"/>
  <c r="T584" i="55"/>
  <c r="L474" i="55"/>
  <c r="F474" i="55"/>
  <c r="N474" i="55"/>
  <c r="V474" i="55"/>
  <c r="J474" i="55"/>
  <c r="H474" i="55"/>
  <c r="T474" i="55"/>
  <c r="P474" i="55"/>
  <c r="X474" i="55"/>
  <c r="Z474" i="55"/>
  <c r="AD474" i="55" s="1"/>
  <c r="R474" i="55"/>
  <c r="N1431" i="55"/>
  <c r="R1431" i="55"/>
  <c r="J1431" i="55"/>
  <c r="H1431" i="55"/>
  <c r="T1431" i="55"/>
  <c r="X1431" i="55"/>
  <c r="L1431" i="55"/>
  <c r="V1431" i="55"/>
  <c r="P1431" i="55"/>
  <c r="F1431" i="55"/>
  <c r="K859" i="1"/>
  <c r="K871" i="1" s="1"/>
  <c r="V859" i="1"/>
  <c r="X859" i="1" s="1"/>
  <c r="X871" i="1" s="1"/>
  <c r="P852" i="1"/>
  <c r="R852" i="1" s="1"/>
  <c r="R864" i="1" s="1"/>
  <c r="C603" i="55" s="1"/>
  <c r="I3299" i="1"/>
  <c r="K3299" i="1" s="1"/>
  <c r="K3311" i="1" s="1"/>
  <c r="V459" i="55"/>
  <c r="P459" i="55"/>
  <c r="N459" i="55"/>
  <c r="H459" i="55"/>
  <c r="R459" i="55"/>
  <c r="L459" i="55"/>
  <c r="F459" i="55"/>
  <c r="X459" i="55"/>
  <c r="T459" i="55"/>
  <c r="Z459" i="55"/>
  <c r="AD459" i="55" s="1"/>
  <c r="J459" i="55"/>
  <c r="R507" i="55"/>
  <c r="H507" i="55"/>
  <c r="N507" i="55"/>
  <c r="P507" i="55"/>
  <c r="V507" i="55"/>
  <c r="X507" i="55"/>
  <c r="T507" i="55"/>
  <c r="Z507" i="55"/>
  <c r="AD507" i="55" s="1"/>
  <c r="J507" i="55"/>
  <c r="L507" i="55"/>
  <c r="F507" i="55"/>
  <c r="P485" i="55"/>
  <c r="N485" i="55"/>
  <c r="R485" i="55"/>
  <c r="Z485" i="55"/>
  <c r="AD485" i="55" s="1"/>
  <c r="T485" i="55"/>
  <c r="X485" i="55"/>
  <c r="L485" i="55"/>
  <c r="F485" i="55"/>
  <c r="J485" i="55"/>
  <c r="V485" i="55"/>
  <c r="H485" i="55"/>
  <c r="C466" i="55"/>
  <c r="AI563" i="1"/>
  <c r="AK563" i="1" s="1"/>
  <c r="X88" i="55"/>
  <c r="F88" i="55"/>
  <c r="R88" i="55"/>
  <c r="V88" i="55"/>
  <c r="P88" i="55"/>
  <c r="N88" i="55"/>
  <c r="L88" i="55"/>
  <c r="Z88" i="55"/>
  <c r="AD88" i="55" s="1"/>
  <c r="J88" i="55"/>
  <c r="T88" i="55"/>
  <c r="H88" i="55"/>
  <c r="J582" i="55"/>
  <c r="T582" i="55"/>
  <c r="N582" i="55"/>
  <c r="V582" i="55"/>
  <c r="X582" i="55"/>
  <c r="L582" i="55"/>
  <c r="Z582" i="55"/>
  <c r="AD582" i="55" s="1"/>
  <c r="R582" i="55"/>
  <c r="F582" i="55"/>
  <c r="P582" i="55"/>
  <c r="H582" i="55"/>
  <c r="V488" i="1"/>
  <c r="X488" i="1" s="1"/>
  <c r="C491" i="55"/>
  <c r="Z135" i="55"/>
  <c r="AD135" i="55" s="1"/>
  <c r="T135" i="55"/>
  <c r="V135" i="55"/>
  <c r="F135" i="55"/>
  <c r="L135" i="55"/>
  <c r="H135" i="55"/>
  <c r="J135" i="55"/>
  <c r="N135" i="55"/>
  <c r="P135" i="55"/>
  <c r="R135" i="55"/>
  <c r="X135" i="55"/>
  <c r="X515" i="55"/>
  <c r="P515" i="55"/>
  <c r="V515" i="55"/>
  <c r="R515" i="55"/>
  <c r="Z515" i="55"/>
  <c r="AD515" i="55" s="1"/>
  <c r="F515" i="55"/>
  <c r="H515" i="55"/>
  <c r="J515" i="55"/>
  <c r="N515" i="55"/>
  <c r="L515" i="55"/>
  <c r="T515" i="55"/>
  <c r="Z172" i="55"/>
  <c r="AD172" i="55" s="1"/>
  <c r="N172" i="55"/>
  <c r="J172" i="55"/>
  <c r="H172" i="55"/>
  <c r="T172" i="55"/>
  <c r="F172" i="55"/>
  <c r="V172" i="55"/>
  <c r="L172" i="55"/>
  <c r="X172" i="55"/>
  <c r="P172" i="55"/>
  <c r="R172" i="55"/>
  <c r="C95" i="55"/>
  <c r="AG352" i="1"/>
  <c r="P250" i="55"/>
  <c r="J250" i="55"/>
  <c r="H250" i="55"/>
  <c r="Z250" i="55"/>
  <c r="AD250" i="55" s="1"/>
  <c r="R250" i="55"/>
  <c r="V250" i="55"/>
  <c r="F250" i="55"/>
  <c r="X250" i="55"/>
  <c r="T250" i="55"/>
  <c r="N250" i="55"/>
  <c r="L250" i="55"/>
  <c r="C602" i="55"/>
  <c r="K891" i="1"/>
  <c r="C286" i="55"/>
  <c r="L889" i="1"/>
  <c r="AI540" i="1"/>
  <c r="AK540" i="1" s="1"/>
  <c r="C460" i="55"/>
  <c r="C508" i="55"/>
  <c r="X747" i="1"/>
  <c r="Y746" i="1"/>
  <c r="AB489" i="1"/>
  <c r="AD489" i="1" s="1"/>
  <c r="C486" i="55"/>
  <c r="R465" i="55"/>
  <c r="L465" i="55"/>
  <c r="P465" i="55"/>
  <c r="H465" i="55"/>
  <c r="J465" i="55"/>
  <c r="T465" i="55"/>
  <c r="X465" i="55"/>
  <c r="F465" i="55"/>
  <c r="Z465" i="55"/>
  <c r="AD465" i="55" s="1"/>
  <c r="N465" i="55"/>
  <c r="V465" i="55"/>
  <c r="N89" i="55"/>
  <c r="J89" i="55"/>
  <c r="R89" i="55"/>
  <c r="F89" i="55"/>
  <c r="Z89" i="55"/>
  <c r="AD89" i="55" s="1"/>
  <c r="L89" i="55"/>
  <c r="P89" i="55"/>
  <c r="V89" i="55"/>
  <c r="T89" i="55"/>
  <c r="H89" i="55"/>
  <c r="X89" i="55"/>
  <c r="J581" i="55"/>
  <c r="L581" i="55"/>
  <c r="N581" i="55"/>
  <c r="V581" i="55"/>
  <c r="Z581" i="55"/>
  <c r="AD581" i="55" s="1"/>
  <c r="T581" i="55"/>
  <c r="R581" i="55"/>
  <c r="X581" i="55"/>
  <c r="H581" i="55"/>
  <c r="F581" i="55"/>
  <c r="P581" i="55"/>
  <c r="Z490" i="55"/>
  <c r="AD490" i="55" s="1"/>
  <c r="F490" i="55"/>
  <c r="L490" i="55"/>
  <c r="H490" i="55"/>
  <c r="V490" i="55"/>
  <c r="N490" i="55"/>
  <c r="R490" i="55"/>
  <c r="J490" i="55"/>
  <c r="T490" i="55"/>
  <c r="P490" i="55"/>
  <c r="X490" i="55"/>
  <c r="P134" i="55"/>
  <c r="N134" i="55"/>
  <c r="Z134" i="55"/>
  <c r="AD134" i="55" s="1"/>
  <c r="T134" i="55"/>
  <c r="H134" i="55"/>
  <c r="L134" i="55"/>
  <c r="R134" i="55"/>
  <c r="J134" i="55"/>
  <c r="F134" i="55"/>
  <c r="V134" i="55"/>
  <c r="X134" i="55"/>
  <c r="C516" i="55"/>
  <c r="X693" i="1"/>
  <c r="L122" i="55"/>
  <c r="J122" i="55"/>
  <c r="Z122" i="55"/>
  <c r="AD122" i="55" s="1"/>
  <c r="X122" i="55"/>
  <c r="R122" i="55"/>
  <c r="H122" i="55"/>
  <c r="P122" i="55"/>
  <c r="N122" i="55"/>
  <c r="T122" i="55"/>
  <c r="V122" i="55"/>
  <c r="F122" i="55"/>
  <c r="N94" i="55"/>
  <c r="H94" i="55"/>
  <c r="Z94" i="55"/>
  <c r="AD94" i="55" s="1"/>
  <c r="V94" i="55"/>
  <c r="X94" i="55"/>
  <c r="J94" i="55"/>
  <c r="L94" i="55"/>
  <c r="F94" i="55"/>
  <c r="T94" i="55"/>
  <c r="P94" i="55"/>
  <c r="R94" i="55"/>
  <c r="X877" i="1"/>
  <c r="X889" i="1" s="1"/>
  <c r="V893" i="1"/>
  <c r="X893" i="1" s="1"/>
  <c r="X905" i="1" s="1"/>
  <c r="T190" i="55"/>
  <c r="P190" i="55"/>
  <c r="H190" i="55"/>
  <c r="F190" i="55"/>
  <c r="R190" i="55"/>
  <c r="V190" i="55"/>
  <c r="X190" i="55"/>
  <c r="Z190" i="55"/>
  <c r="AD190" i="55" s="1"/>
  <c r="N190" i="55"/>
  <c r="L190" i="55"/>
  <c r="J190" i="55"/>
  <c r="X237" i="55"/>
  <c r="P237" i="55"/>
  <c r="V237" i="55"/>
  <c r="T237" i="55"/>
  <c r="L237" i="55"/>
  <c r="R237" i="55"/>
  <c r="Z237" i="55"/>
  <c r="AD237" i="55" s="1"/>
  <c r="H237" i="55"/>
  <c r="J237" i="55"/>
  <c r="F237" i="55"/>
  <c r="N237" i="55"/>
  <c r="H140" i="55"/>
  <c r="V140" i="55"/>
  <c r="L140" i="55"/>
  <c r="T140" i="55"/>
  <c r="P140" i="55"/>
  <c r="N140" i="55"/>
  <c r="Z140" i="55"/>
  <c r="AD140" i="55" s="1"/>
  <c r="R140" i="55"/>
  <c r="X140" i="55"/>
  <c r="J140" i="55"/>
  <c r="F140" i="55"/>
  <c r="V480" i="55"/>
  <c r="F480" i="55"/>
  <c r="L480" i="55"/>
  <c r="T480" i="55"/>
  <c r="X480" i="55"/>
  <c r="R480" i="55"/>
  <c r="Z480" i="55"/>
  <c r="AD480" i="55" s="1"/>
  <c r="P480" i="55"/>
  <c r="H480" i="55"/>
  <c r="N480" i="55"/>
  <c r="J480" i="55"/>
  <c r="N580" i="55"/>
  <c r="V580" i="55"/>
  <c r="X580" i="55"/>
  <c r="H580" i="55"/>
  <c r="Z580" i="55"/>
  <c r="AD580" i="55" s="1"/>
  <c r="R580" i="55"/>
  <c r="J580" i="55"/>
  <c r="P580" i="55"/>
  <c r="L580" i="55"/>
  <c r="T580" i="55"/>
  <c r="F580" i="55"/>
  <c r="C475" i="55"/>
  <c r="AB542" i="1"/>
  <c r="AD542" i="1" s="1"/>
  <c r="AB543" i="1" s="1"/>
  <c r="AD543" i="1" s="1"/>
  <c r="AB544" i="1" s="1"/>
  <c r="AD544" i="1" s="1"/>
  <c r="AB545" i="1" s="1"/>
  <c r="AD545" i="1" s="1"/>
  <c r="AB546" i="1" s="1"/>
  <c r="AD546" i="1" s="1"/>
  <c r="AB547" i="1" s="1"/>
  <c r="AD547" i="1" s="1"/>
  <c r="AB548" i="1" s="1"/>
  <c r="AD548" i="1" s="1"/>
  <c r="AB549" i="1" s="1"/>
  <c r="AD549" i="1" s="1"/>
  <c r="AJ549" i="1" s="1"/>
  <c r="N740" i="55"/>
  <c r="L740" i="55"/>
  <c r="R740" i="55"/>
  <c r="V740" i="55"/>
  <c r="Z740" i="55"/>
  <c r="AD740" i="55" s="1"/>
  <c r="T740" i="55"/>
  <c r="X740" i="55"/>
  <c r="P740" i="55"/>
  <c r="J740" i="55"/>
  <c r="F740" i="55"/>
  <c r="H740" i="55"/>
  <c r="C605" i="55"/>
  <c r="C287" i="55"/>
  <c r="N829" i="55"/>
  <c r="T829" i="55"/>
  <c r="P829" i="55"/>
  <c r="R829" i="55"/>
  <c r="H829" i="55"/>
  <c r="J829" i="55"/>
  <c r="Z829" i="55"/>
  <c r="AD829" i="55" s="1"/>
  <c r="V829" i="55"/>
  <c r="L829" i="55"/>
  <c r="F829" i="55"/>
  <c r="X829" i="55"/>
  <c r="Z824" i="55"/>
  <c r="AD824" i="55" s="1"/>
  <c r="R824" i="55"/>
  <c r="L824" i="55"/>
  <c r="J824" i="55"/>
  <c r="V824" i="55"/>
  <c r="P824" i="55"/>
  <c r="F824" i="55"/>
  <c r="T824" i="55"/>
  <c r="N824" i="55"/>
  <c r="H824" i="55"/>
  <c r="X824" i="55"/>
  <c r="R1164" i="1"/>
  <c r="C528" i="55"/>
  <c r="K829" i="1"/>
  <c r="C76" i="55"/>
  <c r="R527" i="55"/>
  <c r="N527" i="55"/>
  <c r="H527" i="55"/>
  <c r="V527" i="55"/>
  <c r="L527" i="55"/>
  <c r="P527" i="55"/>
  <c r="T527" i="55"/>
  <c r="F527" i="55"/>
  <c r="X527" i="55"/>
  <c r="J527" i="55"/>
  <c r="Z527" i="55"/>
  <c r="AD527" i="55" s="1"/>
  <c r="Z75" i="55"/>
  <c r="AD75" i="55" s="1"/>
  <c r="F75" i="55"/>
  <c r="V75" i="55"/>
  <c r="P75" i="55"/>
  <c r="N75" i="55"/>
  <c r="T75" i="55"/>
  <c r="L75" i="55"/>
  <c r="J75" i="55"/>
  <c r="R75" i="55"/>
  <c r="X75" i="55"/>
  <c r="H75" i="55"/>
  <c r="L268" i="55"/>
  <c r="Z268" i="55"/>
  <c r="AD268" i="55" s="1"/>
  <c r="R268" i="55"/>
  <c r="V268" i="55"/>
  <c r="H268" i="55"/>
  <c r="T268" i="55"/>
  <c r="F268" i="55"/>
  <c r="N268" i="55"/>
  <c r="X268" i="55"/>
  <c r="P268" i="55"/>
  <c r="J268" i="55"/>
  <c r="AS153" i="1"/>
  <c r="AU151" i="1"/>
  <c r="AV151" i="1" s="1"/>
  <c r="AU124" i="1"/>
  <c r="AV124" i="1" s="1"/>
  <c r="AS185" i="1"/>
  <c r="AU183" i="1"/>
  <c r="AV183" i="1" s="1"/>
  <c r="AS123" i="1"/>
  <c r="AU122" i="1"/>
  <c r="AV122" i="1" s="1"/>
  <c r="R1496" i="55" l="1"/>
  <c r="J1496" i="55"/>
  <c r="F1496" i="55"/>
  <c r="N1496" i="55"/>
  <c r="H1496" i="55"/>
  <c r="L1496" i="55"/>
  <c r="T1496" i="55"/>
  <c r="X1496" i="55"/>
  <c r="V1496" i="55"/>
  <c r="Z1496" i="55"/>
  <c r="AD1496" i="55" s="1"/>
  <c r="P1496" i="55"/>
  <c r="Z919" i="55"/>
  <c r="AD919" i="55" s="1"/>
  <c r="D14" i="72"/>
  <c r="F14" i="72" s="1"/>
  <c r="H919" i="55"/>
  <c r="V919" i="55"/>
  <c r="F919" i="55"/>
  <c r="R919" i="55"/>
  <c r="T919" i="55"/>
  <c r="N919" i="55"/>
  <c r="J919" i="55"/>
  <c r="P919" i="55"/>
  <c r="X919" i="55"/>
  <c r="L919" i="55"/>
  <c r="X723" i="1"/>
  <c r="C500" i="55"/>
  <c r="D9" i="72" s="1"/>
  <c r="F9" i="72" s="1"/>
  <c r="C517" i="55"/>
  <c r="X694" i="1"/>
  <c r="X695" i="1" s="1"/>
  <c r="X696" i="1" s="1"/>
  <c r="X697" i="1" s="1"/>
  <c r="X698" i="1" s="1"/>
  <c r="X699" i="1" s="1"/>
  <c r="X700" i="1" s="1"/>
  <c r="X701" i="1" s="1"/>
  <c r="X702" i="1" s="1"/>
  <c r="C461" i="55"/>
  <c r="AI541" i="1"/>
  <c r="AK541" i="1" s="1"/>
  <c r="P602" i="55"/>
  <c r="F602" i="55"/>
  <c r="H602" i="55"/>
  <c r="N602" i="55"/>
  <c r="R602" i="55"/>
  <c r="L602" i="55"/>
  <c r="V602" i="55"/>
  <c r="T602" i="55"/>
  <c r="X602" i="55"/>
  <c r="J602" i="55"/>
  <c r="Z602" i="55"/>
  <c r="AD602" i="55" s="1"/>
  <c r="V489" i="1"/>
  <c r="X489" i="1" s="1"/>
  <c r="C492" i="55"/>
  <c r="T603" i="55"/>
  <c r="N603" i="55"/>
  <c r="F603" i="55"/>
  <c r="X603" i="55"/>
  <c r="V603" i="55"/>
  <c r="P603" i="55"/>
  <c r="H603" i="55"/>
  <c r="R603" i="55"/>
  <c r="L603" i="55"/>
  <c r="J603" i="55"/>
  <c r="Z603" i="55"/>
  <c r="AD603" i="55" s="1"/>
  <c r="H481" i="55"/>
  <c r="N481" i="55"/>
  <c r="X481" i="55"/>
  <c r="Z481" i="55"/>
  <c r="AD481" i="55" s="1"/>
  <c r="J481" i="55"/>
  <c r="F481" i="55"/>
  <c r="R481" i="55"/>
  <c r="T481" i="55"/>
  <c r="L481" i="55"/>
  <c r="P481" i="55"/>
  <c r="V481" i="55"/>
  <c r="V191" i="55"/>
  <c r="Z191" i="55"/>
  <c r="AD191" i="55" s="1"/>
  <c r="J191" i="55"/>
  <c r="F191" i="55"/>
  <c r="P191" i="55"/>
  <c r="N191" i="55"/>
  <c r="H191" i="55"/>
  <c r="R191" i="55"/>
  <c r="T191" i="55"/>
  <c r="L191" i="55"/>
  <c r="X191" i="55"/>
  <c r="N605" i="55"/>
  <c r="P605" i="55"/>
  <c r="Z605" i="55"/>
  <c r="X605" i="55"/>
  <c r="H605" i="55"/>
  <c r="L605" i="55"/>
  <c r="J605" i="55"/>
  <c r="T605" i="55"/>
  <c r="F605" i="55"/>
  <c r="R605" i="55"/>
  <c r="V605" i="55"/>
  <c r="C487" i="55"/>
  <c r="AB490" i="1"/>
  <c r="AD490" i="1" s="1"/>
  <c r="T460" i="55"/>
  <c r="L460" i="55"/>
  <c r="X460" i="55"/>
  <c r="P460" i="55"/>
  <c r="J460" i="55"/>
  <c r="V460" i="55"/>
  <c r="N460" i="55"/>
  <c r="F460" i="55"/>
  <c r="R460" i="55"/>
  <c r="H460" i="55"/>
  <c r="Z460" i="55"/>
  <c r="AD460" i="55" s="1"/>
  <c r="T491" i="55"/>
  <c r="X491" i="55"/>
  <c r="R491" i="55"/>
  <c r="N491" i="55"/>
  <c r="J491" i="55"/>
  <c r="P491" i="55"/>
  <c r="F491" i="55"/>
  <c r="H491" i="55"/>
  <c r="Z491" i="55"/>
  <c r="AD491" i="55" s="1"/>
  <c r="V491" i="55"/>
  <c r="L491" i="55"/>
  <c r="AB566" i="1"/>
  <c r="AD566" i="1" s="1"/>
  <c r="C482" i="55"/>
  <c r="L475" i="1"/>
  <c r="K476" i="1"/>
  <c r="AE453" i="1"/>
  <c r="AG454" i="1"/>
  <c r="V287" i="55"/>
  <c r="Z287" i="55"/>
  <c r="AD287" i="55" s="1"/>
  <c r="T287" i="55"/>
  <c r="L287" i="55"/>
  <c r="P287" i="55"/>
  <c r="J287" i="55"/>
  <c r="N287" i="55"/>
  <c r="X287" i="55"/>
  <c r="R287" i="55"/>
  <c r="H287" i="55"/>
  <c r="F287" i="55"/>
  <c r="H486" i="55"/>
  <c r="R486" i="55"/>
  <c r="X486" i="55"/>
  <c r="Z486" i="55"/>
  <c r="AD486" i="55" s="1"/>
  <c r="L486" i="55"/>
  <c r="J486" i="55"/>
  <c r="N486" i="55"/>
  <c r="V486" i="55"/>
  <c r="T486" i="55"/>
  <c r="F486" i="55"/>
  <c r="P486" i="55"/>
  <c r="F508" i="55"/>
  <c r="X508" i="55"/>
  <c r="Z508" i="55"/>
  <c r="AD508" i="55" s="1"/>
  <c r="N508" i="55"/>
  <c r="H508" i="55"/>
  <c r="P508" i="55"/>
  <c r="R508" i="55"/>
  <c r="L508" i="55"/>
  <c r="T508" i="55"/>
  <c r="V508" i="55"/>
  <c r="J508" i="55"/>
  <c r="Z286" i="55"/>
  <c r="AD286" i="55" s="1"/>
  <c r="X286" i="55"/>
  <c r="F286" i="55"/>
  <c r="R286" i="55"/>
  <c r="N286" i="55"/>
  <c r="P286" i="55"/>
  <c r="J286" i="55"/>
  <c r="H286" i="55"/>
  <c r="T286" i="55"/>
  <c r="V286" i="55"/>
  <c r="L286" i="55"/>
  <c r="T95" i="55"/>
  <c r="X95" i="55"/>
  <c r="L95" i="55"/>
  <c r="J95" i="55"/>
  <c r="V95" i="55"/>
  <c r="Z95" i="55"/>
  <c r="AD95" i="55" s="1"/>
  <c r="R95" i="55"/>
  <c r="P95" i="55"/>
  <c r="H95" i="55"/>
  <c r="F95" i="55"/>
  <c r="N95" i="55"/>
  <c r="J466" i="55"/>
  <c r="R466" i="55"/>
  <c r="Z466" i="55"/>
  <c r="AD466" i="55" s="1"/>
  <c r="L466" i="55"/>
  <c r="T466" i="55"/>
  <c r="F466" i="55"/>
  <c r="N466" i="55"/>
  <c r="V466" i="55"/>
  <c r="X466" i="55"/>
  <c r="H466" i="55"/>
  <c r="P466" i="55"/>
  <c r="C604" i="55"/>
  <c r="C288" i="55"/>
  <c r="C142" i="55"/>
  <c r="AG416" i="1"/>
  <c r="C239" i="55"/>
  <c r="I543" i="1"/>
  <c r="K543" i="1" s="1"/>
  <c r="P475" i="55"/>
  <c r="V475" i="55"/>
  <c r="J475" i="55"/>
  <c r="T475" i="55"/>
  <c r="R475" i="55"/>
  <c r="H475" i="55"/>
  <c r="F475" i="55"/>
  <c r="X475" i="55"/>
  <c r="L475" i="55"/>
  <c r="Z475" i="55"/>
  <c r="AD475" i="55" s="1"/>
  <c r="N475" i="55"/>
  <c r="R516" i="55"/>
  <c r="X516" i="55"/>
  <c r="P516" i="55"/>
  <c r="F516" i="55"/>
  <c r="L516" i="55"/>
  <c r="V516" i="55"/>
  <c r="J516" i="55"/>
  <c r="T516" i="55"/>
  <c r="H516" i="55"/>
  <c r="Z516" i="55"/>
  <c r="AD516" i="55" s="1"/>
  <c r="N516" i="55"/>
  <c r="X748" i="1"/>
  <c r="C509" i="55"/>
  <c r="AG353" i="1"/>
  <c r="C96" i="55"/>
  <c r="C467" i="55"/>
  <c r="AI564" i="1"/>
  <c r="AK564" i="1" s="1"/>
  <c r="H141" i="55"/>
  <c r="J141" i="55"/>
  <c r="X141" i="55"/>
  <c r="P141" i="55"/>
  <c r="Z141" i="55"/>
  <c r="AD141" i="55" s="1"/>
  <c r="L141" i="55"/>
  <c r="N141" i="55"/>
  <c r="F141" i="55"/>
  <c r="V141" i="55"/>
  <c r="T141" i="55"/>
  <c r="R141" i="55"/>
  <c r="J238" i="55"/>
  <c r="L238" i="55"/>
  <c r="P238" i="55"/>
  <c r="Z238" i="55"/>
  <c r="AD238" i="55" s="1"/>
  <c r="F238" i="55"/>
  <c r="N238" i="55"/>
  <c r="X238" i="55"/>
  <c r="R238" i="55"/>
  <c r="T238" i="55"/>
  <c r="H238" i="55"/>
  <c r="V238" i="55"/>
  <c r="R1165" i="1"/>
  <c r="C529" i="55"/>
  <c r="N528" i="55"/>
  <c r="F528" i="55"/>
  <c r="V528" i="55"/>
  <c r="Z528" i="55"/>
  <c r="AD528" i="55" s="1"/>
  <c r="J528" i="55"/>
  <c r="H528" i="55"/>
  <c r="L528" i="55"/>
  <c r="R528" i="55"/>
  <c r="X528" i="55"/>
  <c r="P528" i="55"/>
  <c r="T528" i="55"/>
  <c r="K830" i="1"/>
  <c r="C77" i="55"/>
  <c r="L76" i="55"/>
  <c r="X76" i="55"/>
  <c r="R76" i="55"/>
  <c r="T76" i="55"/>
  <c r="Z76" i="55"/>
  <c r="AD76" i="55" s="1"/>
  <c r="P76" i="55"/>
  <c r="N76" i="55"/>
  <c r="H76" i="55"/>
  <c r="V76" i="55"/>
  <c r="F76" i="55"/>
  <c r="J76" i="55"/>
  <c r="AU123" i="1"/>
  <c r="AV123" i="1" s="1"/>
  <c r="AS155" i="1"/>
  <c r="AT155" i="1" s="1"/>
  <c r="C546" i="55"/>
  <c r="AU153" i="1"/>
  <c r="AV153" i="1" s="1"/>
  <c r="AS187" i="1"/>
  <c r="AU185" i="1"/>
  <c r="AV185" i="1" s="1"/>
  <c r="X724" i="1" l="1"/>
  <c r="C501" i="55"/>
  <c r="AD605" i="55"/>
  <c r="Z467" i="55"/>
  <c r="AD467" i="55" s="1"/>
  <c r="X467" i="55"/>
  <c r="F467" i="55"/>
  <c r="H467" i="55"/>
  <c r="N467" i="55"/>
  <c r="V467" i="55"/>
  <c r="L467" i="55"/>
  <c r="T467" i="55"/>
  <c r="J467" i="55"/>
  <c r="R467" i="55"/>
  <c r="P467" i="55"/>
  <c r="Y748" i="1"/>
  <c r="Y749" i="1" s="1"/>
  <c r="C510" i="55"/>
  <c r="X749" i="1"/>
  <c r="V142" i="55"/>
  <c r="R142" i="55"/>
  <c r="Z142" i="55"/>
  <c r="AD142" i="55" s="1"/>
  <c r="F142" i="55"/>
  <c r="X142" i="55"/>
  <c r="P142" i="55"/>
  <c r="H142" i="55"/>
  <c r="J142" i="55"/>
  <c r="N142" i="55"/>
  <c r="L142" i="55"/>
  <c r="T142" i="55"/>
  <c r="V490" i="1"/>
  <c r="X490" i="1" s="1"/>
  <c r="C494" i="55" s="1"/>
  <c r="C493" i="55"/>
  <c r="H517" i="55"/>
  <c r="T517" i="55"/>
  <c r="J517" i="55"/>
  <c r="N517" i="55"/>
  <c r="F517" i="55"/>
  <c r="L517" i="55"/>
  <c r="P517" i="55"/>
  <c r="X517" i="55"/>
  <c r="R517" i="55"/>
  <c r="Z517" i="55"/>
  <c r="AD517" i="55" s="1"/>
  <c r="V517" i="55"/>
  <c r="C468" i="55"/>
  <c r="AI565" i="1"/>
  <c r="AK565" i="1" s="1"/>
  <c r="P509" i="55"/>
  <c r="H509" i="55"/>
  <c r="X509" i="55"/>
  <c r="T509" i="55"/>
  <c r="L509" i="55"/>
  <c r="J509" i="55"/>
  <c r="R509" i="55"/>
  <c r="Z509" i="55"/>
  <c r="AD509" i="55" s="1"/>
  <c r="N509" i="55"/>
  <c r="V509" i="55"/>
  <c r="F509" i="55"/>
  <c r="AG417" i="1"/>
  <c r="C143" i="55"/>
  <c r="AE454" i="1"/>
  <c r="AG455" i="1"/>
  <c r="X482" i="55"/>
  <c r="V482" i="55"/>
  <c r="T482" i="55"/>
  <c r="H482" i="55"/>
  <c r="N482" i="55"/>
  <c r="Z482" i="55"/>
  <c r="AD482" i="55" s="1"/>
  <c r="F482" i="55"/>
  <c r="P482" i="55"/>
  <c r="R482" i="55"/>
  <c r="J482" i="55"/>
  <c r="L482" i="55"/>
  <c r="X492" i="55"/>
  <c r="L492" i="55"/>
  <c r="P492" i="55"/>
  <c r="R492" i="55"/>
  <c r="N492" i="55"/>
  <c r="F492" i="55"/>
  <c r="V492" i="55"/>
  <c r="H492" i="55"/>
  <c r="Z492" i="55"/>
  <c r="AD492" i="55" s="1"/>
  <c r="J492" i="55"/>
  <c r="T492" i="55"/>
  <c r="AG354" i="1"/>
  <c r="C97" i="55"/>
  <c r="P239" i="55"/>
  <c r="L239" i="55"/>
  <c r="H239" i="55"/>
  <c r="J239" i="55"/>
  <c r="F239" i="55"/>
  <c r="R239" i="55"/>
  <c r="V239" i="55"/>
  <c r="Z239" i="55"/>
  <c r="AD239" i="55" s="1"/>
  <c r="N239" i="55"/>
  <c r="T239" i="55"/>
  <c r="X239" i="55"/>
  <c r="F604" i="55"/>
  <c r="L604" i="55"/>
  <c r="N604" i="55"/>
  <c r="H604" i="55"/>
  <c r="T604" i="55"/>
  <c r="J604" i="55"/>
  <c r="X604" i="55"/>
  <c r="V604" i="55"/>
  <c r="R604" i="55"/>
  <c r="P604" i="55"/>
  <c r="Z604" i="55"/>
  <c r="AD604" i="55" s="1"/>
  <c r="V487" i="55"/>
  <c r="X487" i="55"/>
  <c r="J487" i="55"/>
  <c r="L487" i="55"/>
  <c r="P487" i="55"/>
  <c r="T487" i="55"/>
  <c r="H487" i="55"/>
  <c r="N487" i="55"/>
  <c r="R487" i="55"/>
  <c r="F487" i="55"/>
  <c r="Z487" i="55"/>
  <c r="AD487" i="55" s="1"/>
  <c r="X461" i="55"/>
  <c r="H461" i="55"/>
  <c r="R461" i="55"/>
  <c r="T461" i="55"/>
  <c r="J461" i="55"/>
  <c r="N461" i="55"/>
  <c r="P461" i="55"/>
  <c r="Z461" i="55"/>
  <c r="AD461" i="55" s="1"/>
  <c r="F461" i="55"/>
  <c r="L461" i="55"/>
  <c r="V461" i="55"/>
  <c r="J96" i="55"/>
  <c r="Z96" i="55"/>
  <c r="AD96" i="55" s="1"/>
  <c r="L96" i="55"/>
  <c r="X96" i="55"/>
  <c r="H96" i="55"/>
  <c r="V96" i="55"/>
  <c r="P96" i="55"/>
  <c r="R96" i="55"/>
  <c r="N96" i="55"/>
  <c r="T96" i="55"/>
  <c r="F96" i="55"/>
  <c r="I544" i="1"/>
  <c r="K544" i="1" s="1"/>
  <c r="C240" i="55"/>
  <c r="F288" i="55"/>
  <c r="V288" i="55"/>
  <c r="T288" i="55"/>
  <c r="X288" i="55"/>
  <c r="J288" i="55"/>
  <c r="P288" i="55"/>
  <c r="Z288" i="55"/>
  <c r="AD288" i="55" s="1"/>
  <c r="H288" i="55"/>
  <c r="N288" i="55"/>
  <c r="R288" i="55"/>
  <c r="L288" i="55"/>
  <c r="L476" i="1"/>
  <c r="K477" i="1"/>
  <c r="C488" i="55"/>
  <c r="AD491" i="1"/>
  <c r="AD492" i="1" s="1"/>
  <c r="AD493" i="1" s="1"/>
  <c r="AD494" i="1" s="1"/>
  <c r="AD495" i="1" s="1"/>
  <c r="AD496" i="1" s="1"/>
  <c r="AD497" i="1" s="1"/>
  <c r="AD498" i="1" s="1"/>
  <c r="C462" i="55"/>
  <c r="AI542" i="1"/>
  <c r="AK542" i="1" s="1"/>
  <c r="AI543" i="1" s="1"/>
  <c r="AK543" i="1" s="1"/>
  <c r="AI544" i="1" s="1"/>
  <c r="AK544" i="1" s="1"/>
  <c r="AI545" i="1" s="1"/>
  <c r="AK545" i="1" s="1"/>
  <c r="AI546" i="1" s="1"/>
  <c r="AK546" i="1" s="1"/>
  <c r="AI547" i="1" s="1"/>
  <c r="AK547" i="1" s="1"/>
  <c r="AI548" i="1" s="1"/>
  <c r="AK548" i="1" s="1"/>
  <c r="AI549" i="1" s="1"/>
  <c r="AK549" i="1" s="1"/>
  <c r="R1166" i="1"/>
  <c r="C530" i="55"/>
  <c r="F529" i="55"/>
  <c r="L529" i="55"/>
  <c r="P529" i="55"/>
  <c r="J529" i="55"/>
  <c r="N529" i="55"/>
  <c r="X529" i="55"/>
  <c r="Z529" i="55"/>
  <c r="AD529" i="55" s="1"/>
  <c r="H529" i="55"/>
  <c r="V529" i="55"/>
  <c r="T529" i="55"/>
  <c r="R529" i="55"/>
  <c r="K831" i="1"/>
  <c r="C78" i="55"/>
  <c r="L77" i="55"/>
  <c r="V77" i="55"/>
  <c r="F77" i="55"/>
  <c r="T77" i="55"/>
  <c r="H77" i="55"/>
  <c r="R77" i="55"/>
  <c r="P77" i="55"/>
  <c r="X77" i="55"/>
  <c r="J77" i="55"/>
  <c r="N77" i="55"/>
  <c r="Z77" i="55"/>
  <c r="AD77" i="55" s="1"/>
  <c r="AS188" i="1"/>
  <c r="AR187" i="1"/>
  <c r="AU187" i="1"/>
  <c r="AV187" i="1" s="1"/>
  <c r="C554" i="55"/>
  <c r="AR155" i="1"/>
  <c r="AS156" i="1"/>
  <c r="AU155" i="1"/>
  <c r="AV155" i="1" s="1"/>
  <c r="C547" i="55"/>
  <c r="R546" i="55"/>
  <c r="F546" i="55"/>
  <c r="Z546" i="55"/>
  <c r="AD546" i="55" s="1"/>
  <c r="X546" i="55"/>
  <c r="T546" i="55"/>
  <c r="N546" i="55"/>
  <c r="P546" i="55"/>
  <c r="L546" i="55"/>
  <c r="J546" i="55"/>
  <c r="V546" i="55"/>
  <c r="H546" i="55"/>
  <c r="K478" i="1" l="1"/>
  <c r="L477" i="1"/>
  <c r="L97" i="55"/>
  <c r="T97" i="55"/>
  <c r="F97" i="55"/>
  <c r="V97" i="55"/>
  <c r="J97" i="55"/>
  <c r="X97" i="55"/>
  <c r="R97" i="55"/>
  <c r="P97" i="55"/>
  <c r="H97" i="55"/>
  <c r="N97" i="55"/>
  <c r="Z97" i="55"/>
  <c r="AD97" i="55" s="1"/>
  <c r="R143" i="55"/>
  <c r="F143" i="55"/>
  <c r="P143" i="55"/>
  <c r="H143" i="55"/>
  <c r="N143" i="55"/>
  <c r="X143" i="55"/>
  <c r="T143" i="55"/>
  <c r="L143" i="55"/>
  <c r="V143" i="55"/>
  <c r="J143" i="55"/>
  <c r="Z143" i="55"/>
  <c r="AD143" i="55" s="1"/>
  <c r="T493" i="55"/>
  <c r="P493" i="55"/>
  <c r="H493" i="55"/>
  <c r="V493" i="55"/>
  <c r="F493" i="55"/>
  <c r="L493" i="55"/>
  <c r="J493" i="55"/>
  <c r="X493" i="55"/>
  <c r="R493" i="55"/>
  <c r="Z493" i="55"/>
  <c r="AD493" i="55" s="1"/>
  <c r="N493" i="55"/>
  <c r="F488" i="55"/>
  <c r="N488" i="55"/>
  <c r="T488" i="55"/>
  <c r="P488" i="55"/>
  <c r="V488" i="55"/>
  <c r="Z488" i="55"/>
  <c r="AD488" i="55" s="1"/>
  <c r="X488" i="55"/>
  <c r="R488" i="55"/>
  <c r="H488" i="55"/>
  <c r="L488" i="55"/>
  <c r="J488" i="55"/>
  <c r="I545" i="1"/>
  <c r="K545" i="1" s="1"/>
  <c r="C241" i="55"/>
  <c r="N468" i="55"/>
  <c r="V468" i="55"/>
  <c r="J468" i="55"/>
  <c r="F468" i="55"/>
  <c r="P468" i="55"/>
  <c r="L468" i="55"/>
  <c r="X468" i="55"/>
  <c r="H468" i="55"/>
  <c r="Z468" i="55"/>
  <c r="AD468" i="55" s="1"/>
  <c r="T468" i="55"/>
  <c r="R468" i="55"/>
  <c r="R510" i="55"/>
  <c r="T510" i="55"/>
  <c r="F510" i="55"/>
  <c r="N510" i="55"/>
  <c r="Z510" i="55"/>
  <c r="AD510" i="55" s="1"/>
  <c r="V510" i="55"/>
  <c r="P510" i="55"/>
  <c r="J510" i="55"/>
  <c r="H510" i="55"/>
  <c r="L510" i="55"/>
  <c r="X510" i="55"/>
  <c r="J240" i="55"/>
  <c r="V240" i="55"/>
  <c r="Z240" i="55"/>
  <c r="AD240" i="55" s="1"/>
  <c r="F240" i="55"/>
  <c r="N240" i="55"/>
  <c r="T240" i="55"/>
  <c r="X240" i="55"/>
  <c r="P240" i="55"/>
  <c r="H240" i="55"/>
  <c r="R240" i="55"/>
  <c r="L240" i="55"/>
  <c r="AE455" i="1"/>
  <c r="AG456" i="1"/>
  <c r="AI566" i="1"/>
  <c r="AK566" i="1" s="1"/>
  <c r="C469" i="55"/>
  <c r="X750" i="1"/>
  <c r="X751" i="1" s="1"/>
  <c r="X752" i="1" s="1"/>
  <c r="X753" i="1" s="1"/>
  <c r="C511" i="55"/>
  <c r="T462" i="55"/>
  <c r="F462" i="55"/>
  <c r="V462" i="55"/>
  <c r="L462" i="55"/>
  <c r="P462" i="55"/>
  <c r="Z462" i="55"/>
  <c r="AD462" i="55" s="1"/>
  <c r="R462" i="55"/>
  <c r="X462" i="55"/>
  <c r="H462" i="55"/>
  <c r="J462" i="55"/>
  <c r="N462" i="55"/>
  <c r="AG355" i="1"/>
  <c r="C98" i="55"/>
  <c r="AG418" i="1"/>
  <c r="C144" i="55"/>
  <c r="H494" i="55"/>
  <c r="V494" i="55"/>
  <c r="J494" i="55"/>
  <c r="F494" i="55"/>
  <c r="X494" i="55"/>
  <c r="R494" i="55"/>
  <c r="T494" i="55"/>
  <c r="Z494" i="55"/>
  <c r="AD494" i="55" s="1"/>
  <c r="L494" i="55"/>
  <c r="P494" i="55"/>
  <c r="N494" i="55"/>
  <c r="C79" i="55"/>
  <c r="K832" i="1"/>
  <c r="C531" i="55"/>
  <c r="R1167" i="1"/>
  <c r="V78" i="55"/>
  <c r="P78" i="55"/>
  <c r="F78" i="55"/>
  <c r="L78" i="55"/>
  <c r="J78" i="55"/>
  <c r="N78" i="55"/>
  <c r="H78" i="55"/>
  <c r="X78" i="55"/>
  <c r="T78" i="55"/>
  <c r="R78" i="55"/>
  <c r="Z78" i="55"/>
  <c r="AD78" i="55" s="1"/>
  <c r="J530" i="55"/>
  <c r="P530" i="55"/>
  <c r="N530" i="55"/>
  <c r="X530" i="55"/>
  <c r="H530" i="55"/>
  <c r="F530" i="55"/>
  <c r="V530" i="55"/>
  <c r="T530" i="55"/>
  <c r="L530" i="55"/>
  <c r="R530" i="55"/>
  <c r="Z530" i="55"/>
  <c r="AD530" i="55" s="1"/>
  <c r="AS157" i="1"/>
  <c r="C548" i="55"/>
  <c r="AR156" i="1"/>
  <c r="AU156" i="1"/>
  <c r="AV156" i="1" s="1"/>
  <c r="AT156" i="1"/>
  <c r="H554" i="55"/>
  <c r="L554" i="55"/>
  <c r="T554" i="55"/>
  <c r="R554" i="55"/>
  <c r="V554" i="55"/>
  <c r="N554" i="55"/>
  <c r="Z554" i="55"/>
  <c r="AD554" i="55" s="1"/>
  <c r="P554" i="55"/>
  <c r="J554" i="55"/>
  <c r="F554" i="55"/>
  <c r="X554" i="55"/>
  <c r="AR188" i="1"/>
  <c r="C555" i="55"/>
  <c r="AU188" i="1"/>
  <c r="AV188" i="1" s="1"/>
  <c r="AS189" i="1"/>
  <c r="N547" i="55"/>
  <c r="R547" i="55"/>
  <c r="H547" i="55"/>
  <c r="P547" i="55"/>
  <c r="X547" i="55"/>
  <c r="Z547" i="55"/>
  <c r="AD547" i="55" s="1"/>
  <c r="F547" i="55"/>
  <c r="L547" i="55"/>
  <c r="T547" i="55"/>
  <c r="J547" i="55"/>
  <c r="V547" i="55"/>
  <c r="AG419" i="1" l="1"/>
  <c r="C145" i="55"/>
  <c r="K479" i="1"/>
  <c r="L479" i="1" s="1"/>
  <c r="L478" i="1"/>
  <c r="J144" i="55"/>
  <c r="X144" i="55"/>
  <c r="F144" i="55"/>
  <c r="P144" i="55"/>
  <c r="R144" i="55"/>
  <c r="N144" i="55"/>
  <c r="T144" i="55"/>
  <c r="Z144" i="55"/>
  <c r="AD144" i="55" s="1"/>
  <c r="V144" i="55"/>
  <c r="L144" i="55"/>
  <c r="H144" i="55"/>
  <c r="N511" i="55"/>
  <c r="X511" i="55"/>
  <c r="T511" i="55"/>
  <c r="L511" i="55"/>
  <c r="Z511" i="55"/>
  <c r="AD511" i="55" s="1"/>
  <c r="V511" i="55"/>
  <c r="H511" i="55"/>
  <c r="R511" i="55"/>
  <c r="J511" i="55"/>
  <c r="P511" i="55"/>
  <c r="F511" i="55"/>
  <c r="AE456" i="1"/>
  <c r="AG457" i="1"/>
  <c r="AG356" i="1"/>
  <c r="C99" i="55"/>
  <c r="I546" i="1"/>
  <c r="K546" i="1" s="1"/>
  <c r="C242" i="55"/>
  <c r="R98" i="55"/>
  <c r="Z98" i="55"/>
  <c r="AD98" i="55" s="1"/>
  <c r="J98" i="55"/>
  <c r="N98" i="55"/>
  <c r="P98" i="55"/>
  <c r="T98" i="55"/>
  <c r="F98" i="55"/>
  <c r="L98" i="55"/>
  <c r="V98" i="55"/>
  <c r="H98" i="55"/>
  <c r="X98" i="55"/>
  <c r="H469" i="55"/>
  <c r="Z469" i="55"/>
  <c r="AD469" i="55" s="1"/>
  <c r="V469" i="55"/>
  <c r="N469" i="55"/>
  <c r="L469" i="55"/>
  <c r="T469" i="55"/>
  <c r="X469" i="55"/>
  <c r="R469" i="55"/>
  <c r="F469" i="55"/>
  <c r="J469" i="55"/>
  <c r="P469" i="55"/>
  <c r="F241" i="55"/>
  <c r="H241" i="55"/>
  <c r="P241" i="55"/>
  <c r="V241" i="55"/>
  <c r="L241" i="55"/>
  <c r="T241" i="55"/>
  <c r="J241" i="55"/>
  <c r="X241" i="55"/>
  <c r="N241" i="55"/>
  <c r="Z241" i="55"/>
  <c r="AD241" i="55" s="1"/>
  <c r="R241" i="55"/>
  <c r="T79" i="55"/>
  <c r="N79" i="55"/>
  <c r="V79" i="55"/>
  <c r="R79" i="55"/>
  <c r="F79" i="55"/>
  <c r="X79" i="55"/>
  <c r="J79" i="55"/>
  <c r="H79" i="55"/>
  <c r="P79" i="55"/>
  <c r="Z79" i="55"/>
  <c r="AD79" i="55" s="1"/>
  <c r="L79" i="55"/>
  <c r="K833" i="1"/>
  <c r="C80" i="55"/>
  <c r="L531" i="55"/>
  <c r="X531" i="55"/>
  <c r="N531" i="55"/>
  <c r="R531" i="55"/>
  <c r="H531" i="55"/>
  <c r="Z531" i="55"/>
  <c r="AD531" i="55" s="1"/>
  <c r="F531" i="55"/>
  <c r="J531" i="55"/>
  <c r="T531" i="55"/>
  <c r="V531" i="55"/>
  <c r="P531" i="55"/>
  <c r="C532" i="55"/>
  <c r="R1168" i="1"/>
  <c r="AS190" i="1"/>
  <c r="C556" i="55"/>
  <c r="AR189" i="1"/>
  <c r="AU189" i="1"/>
  <c r="AV189" i="1" s="1"/>
  <c r="AU157" i="1"/>
  <c r="AV157" i="1" s="1"/>
  <c r="AS158" i="1"/>
  <c r="C549" i="55"/>
  <c r="AR157" i="1"/>
  <c r="N555" i="55"/>
  <c r="H555" i="55"/>
  <c r="V555" i="55"/>
  <c r="Z555" i="55"/>
  <c r="AD555" i="55" s="1"/>
  <c r="R555" i="55"/>
  <c r="F555" i="55"/>
  <c r="J555" i="55"/>
  <c r="X555" i="55"/>
  <c r="T555" i="55"/>
  <c r="P555" i="55"/>
  <c r="L555" i="55"/>
  <c r="H548" i="55"/>
  <c r="T548" i="55"/>
  <c r="R548" i="55"/>
  <c r="P548" i="55"/>
  <c r="F548" i="55"/>
  <c r="N548" i="55"/>
  <c r="X548" i="55"/>
  <c r="Z548" i="55"/>
  <c r="AD548" i="55" s="1"/>
  <c r="L548" i="55"/>
  <c r="V548" i="55"/>
  <c r="J548" i="55"/>
  <c r="I547" i="1" l="1"/>
  <c r="K547" i="1" s="1"/>
  <c r="C243" i="55"/>
  <c r="AG420" i="1"/>
  <c r="C146" i="55"/>
  <c r="P242" i="55"/>
  <c r="L242" i="55"/>
  <c r="J242" i="55"/>
  <c r="Z242" i="55"/>
  <c r="AD242" i="55" s="1"/>
  <c r="F242" i="55"/>
  <c r="X242" i="55"/>
  <c r="H242" i="55"/>
  <c r="T242" i="55"/>
  <c r="N242" i="55"/>
  <c r="V242" i="55"/>
  <c r="R242" i="55"/>
  <c r="AG458" i="1"/>
  <c r="AE457" i="1"/>
  <c r="P145" i="55"/>
  <c r="R145" i="55"/>
  <c r="F145" i="55"/>
  <c r="J145" i="55"/>
  <c r="V145" i="55"/>
  <c r="L145" i="55"/>
  <c r="T145" i="55"/>
  <c r="H145" i="55"/>
  <c r="Z145" i="55"/>
  <c r="AD145" i="55" s="1"/>
  <c r="N145" i="55"/>
  <c r="X145" i="55"/>
  <c r="AG357" i="1"/>
  <c r="C100" i="55"/>
  <c r="N99" i="55"/>
  <c r="X99" i="55"/>
  <c r="J99" i="55"/>
  <c r="H99" i="55"/>
  <c r="F99" i="55"/>
  <c r="V99" i="55"/>
  <c r="R99" i="55"/>
  <c r="T99" i="55"/>
  <c r="L99" i="55"/>
  <c r="P99" i="55"/>
  <c r="Z99" i="55"/>
  <c r="AD99" i="55" s="1"/>
  <c r="K834" i="1"/>
  <c r="C81" i="55"/>
  <c r="P80" i="55"/>
  <c r="R80" i="55"/>
  <c r="Z80" i="55"/>
  <c r="T80" i="55"/>
  <c r="N80" i="55"/>
  <c r="H80" i="55"/>
  <c r="X80" i="55"/>
  <c r="J80" i="55"/>
  <c r="L80" i="55"/>
  <c r="V80" i="55"/>
  <c r="F80" i="55"/>
  <c r="H532" i="55"/>
  <c r="L532" i="55"/>
  <c r="F532" i="55"/>
  <c r="N532" i="55"/>
  <c r="T532" i="55"/>
  <c r="P532" i="55"/>
  <c r="X532" i="55"/>
  <c r="J532" i="55"/>
  <c r="R532" i="55"/>
  <c r="V532" i="55"/>
  <c r="Z532" i="55"/>
  <c r="AD532" i="55" s="1"/>
  <c r="C533" i="55"/>
  <c r="R1169" i="1"/>
  <c r="AU158" i="1"/>
  <c r="AV158" i="1" s="1"/>
  <c r="AR158" i="1"/>
  <c r="AS159" i="1"/>
  <c r="C550" i="55"/>
  <c r="H549" i="55"/>
  <c r="N549" i="55"/>
  <c r="V549" i="55"/>
  <c r="J549" i="55"/>
  <c r="X549" i="55"/>
  <c r="R549" i="55"/>
  <c r="P549" i="55"/>
  <c r="L549" i="55"/>
  <c r="T549" i="55"/>
  <c r="F549" i="55"/>
  <c r="Z549" i="55"/>
  <c r="AD549" i="55" s="1"/>
  <c r="AU190" i="1"/>
  <c r="AV190" i="1" s="1"/>
  <c r="AR190" i="1"/>
  <c r="AS191" i="1"/>
  <c r="C557" i="55"/>
  <c r="V556" i="55"/>
  <c r="H556" i="55"/>
  <c r="P556" i="55"/>
  <c r="R556" i="55"/>
  <c r="J556" i="55"/>
  <c r="N556" i="55"/>
  <c r="T556" i="55"/>
  <c r="Z556" i="55"/>
  <c r="AD556" i="55" s="1"/>
  <c r="X556" i="55"/>
  <c r="L556" i="55"/>
  <c r="F556" i="55"/>
  <c r="AD80" i="55" l="1"/>
  <c r="AE458" i="1"/>
  <c r="AG459" i="1"/>
  <c r="V243" i="55"/>
  <c r="F243" i="55"/>
  <c r="T243" i="55"/>
  <c r="H243" i="55"/>
  <c r="R243" i="55"/>
  <c r="N243" i="55"/>
  <c r="P243" i="55"/>
  <c r="Z243" i="55"/>
  <c r="AD243" i="55" s="1"/>
  <c r="L243" i="55"/>
  <c r="X243" i="55"/>
  <c r="J243" i="55"/>
  <c r="C101" i="55"/>
  <c r="AG358" i="1"/>
  <c r="AG421" i="1"/>
  <c r="C147" i="55"/>
  <c r="J100" i="55"/>
  <c r="H100" i="55"/>
  <c r="Z100" i="55"/>
  <c r="AD100" i="55" s="1"/>
  <c r="V100" i="55"/>
  <c r="X100" i="55"/>
  <c r="F100" i="55"/>
  <c r="R100" i="55"/>
  <c r="L100" i="55"/>
  <c r="P100" i="55"/>
  <c r="T100" i="55"/>
  <c r="N100" i="55"/>
  <c r="H146" i="55"/>
  <c r="R146" i="55"/>
  <c r="F146" i="55"/>
  <c r="V146" i="55"/>
  <c r="N146" i="55"/>
  <c r="X146" i="55"/>
  <c r="P146" i="55"/>
  <c r="L146" i="55"/>
  <c r="Z146" i="55"/>
  <c r="AD146" i="55" s="1"/>
  <c r="J146" i="55"/>
  <c r="T146" i="55"/>
  <c r="C82" i="55"/>
  <c r="K835" i="1"/>
  <c r="C83" i="55" s="1"/>
  <c r="Z81" i="55"/>
  <c r="AD81" i="55" s="1"/>
  <c r="J81" i="55"/>
  <c r="L81" i="55"/>
  <c r="R81" i="55"/>
  <c r="T81" i="55"/>
  <c r="F81" i="55"/>
  <c r="X81" i="55"/>
  <c r="P81" i="55"/>
  <c r="N81" i="55"/>
  <c r="V81" i="55"/>
  <c r="H81" i="55"/>
  <c r="R533" i="55"/>
  <c r="L533" i="55"/>
  <c r="Z533" i="55"/>
  <c r="AD533" i="55" s="1"/>
  <c r="N533" i="55"/>
  <c r="F533" i="55"/>
  <c r="V533" i="55"/>
  <c r="J533" i="55"/>
  <c r="T533" i="55"/>
  <c r="P533" i="55"/>
  <c r="X533" i="55"/>
  <c r="H533" i="55"/>
  <c r="C534" i="55"/>
  <c r="R1170" i="1"/>
  <c r="AR191" i="1"/>
  <c r="C558" i="55"/>
  <c r="AU191" i="1"/>
  <c r="AV191" i="1" s="1"/>
  <c r="P550" i="55"/>
  <c r="X550" i="55"/>
  <c r="H550" i="55"/>
  <c r="L550" i="55"/>
  <c r="V550" i="55"/>
  <c r="J550" i="55"/>
  <c r="F550" i="55"/>
  <c r="N550" i="55"/>
  <c r="Z550" i="55"/>
  <c r="AD550" i="55" s="1"/>
  <c r="T550" i="55"/>
  <c r="R550" i="55"/>
  <c r="V557" i="55"/>
  <c r="P557" i="55"/>
  <c r="J557" i="55"/>
  <c r="T557" i="55"/>
  <c r="R557" i="55"/>
  <c r="L557" i="55"/>
  <c r="H557" i="55"/>
  <c r="F557" i="55"/>
  <c r="Z557" i="55"/>
  <c r="AD557" i="55" s="1"/>
  <c r="N557" i="55"/>
  <c r="X557" i="55"/>
  <c r="AU159" i="1"/>
  <c r="AV159" i="1" s="1"/>
  <c r="C551" i="55"/>
  <c r="AR159" i="1"/>
  <c r="AG422" i="1" l="1"/>
  <c r="C148" i="55"/>
  <c r="L147" i="55"/>
  <c r="F147" i="55"/>
  <c r="V147" i="55"/>
  <c r="H147" i="55"/>
  <c r="T147" i="55"/>
  <c r="Z147" i="55"/>
  <c r="AD147" i="55" s="1"/>
  <c r="P147" i="55"/>
  <c r="R147" i="55"/>
  <c r="X147" i="55"/>
  <c r="J147" i="55"/>
  <c r="N147" i="55"/>
  <c r="AE459" i="1"/>
  <c r="AG460" i="1"/>
  <c r="P101" i="55"/>
  <c r="J101" i="55"/>
  <c r="N101" i="55"/>
  <c r="H101" i="55"/>
  <c r="R101" i="55"/>
  <c r="Z101" i="55"/>
  <c r="AD101" i="55" s="1"/>
  <c r="F101" i="55"/>
  <c r="L101" i="55"/>
  <c r="V101" i="55"/>
  <c r="T101" i="55"/>
  <c r="X101" i="55"/>
  <c r="AG359" i="1"/>
  <c r="C102" i="55"/>
  <c r="N82" i="55"/>
  <c r="Z82" i="55"/>
  <c r="H82" i="55"/>
  <c r="X82" i="55"/>
  <c r="T82" i="55"/>
  <c r="F82" i="55"/>
  <c r="V82" i="55"/>
  <c r="L82" i="55"/>
  <c r="J82" i="55"/>
  <c r="R82" i="55"/>
  <c r="P82" i="55"/>
  <c r="V83" i="55"/>
  <c r="N83" i="55"/>
  <c r="P83" i="55"/>
  <c r="F83" i="55"/>
  <c r="Z83" i="55"/>
  <c r="AD83" i="55" s="1"/>
  <c r="H83" i="55"/>
  <c r="T83" i="55"/>
  <c r="X83" i="55"/>
  <c r="L83" i="55"/>
  <c r="R83" i="55"/>
  <c r="J83" i="55"/>
  <c r="P534" i="55"/>
  <c r="Z534" i="55"/>
  <c r="AD534" i="55" s="1"/>
  <c r="F534" i="55"/>
  <c r="X534" i="55"/>
  <c r="L534" i="55"/>
  <c r="H534" i="55"/>
  <c r="R534" i="55"/>
  <c r="T534" i="55"/>
  <c r="N534" i="55"/>
  <c r="J534" i="55"/>
  <c r="V534" i="55"/>
  <c r="C535" i="55"/>
  <c r="R1171" i="1"/>
  <c r="C536" i="55" s="1"/>
  <c r="Z558" i="55"/>
  <c r="AD558" i="55" s="1"/>
  <c r="L558" i="55"/>
  <c r="P558" i="55"/>
  <c r="R558" i="55"/>
  <c r="H558" i="55"/>
  <c r="X558" i="55"/>
  <c r="V558" i="55"/>
  <c r="T558" i="55"/>
  <c r="N558" i="55"/>
  <c r="F558" i="55"/>
  <c r="J558" i="55"/>
  <c r="P551" i="55"/>
  <c r="V551" i="55"/>
  <c r="T551" i="55"/>
  <c r="J551" i="55"/>
  <c r="F551" i="55"/>
  <c r="L551" i="55"/>
  <c r="X551" i="55"/>
  <c r="R551" i="55"/>
  <c r="Z551" i="55"/>
  <c r="AD551" i="55" s="1"/>
  <c r="N551" i="55"/>
  <c r="H551" i="55"/>
  <c r="AD82" i="55" l="1"/>
  <c r="C103" i="55"/>
  <c r="AG360" i="1"/>
  <c r="C104" i="55" s="1"/>
  <c r="C149" i="55"/>
  <c r="AI422" i="1"/>
  <c r="F102" i="55"/>
  <c r="P102" i="55"/>
  <c r="T102" i="55"/>
  <c r="L102" i="55"/>
  <c r="N102" i="55"/>
  <c r="H102" i="55"/>
  <c r="R102" i="55"/>
  <c r="X102" i="55"/>
  <c r="Z102" i="55"/>
  <c r="AD102" i="55" s="1"/>
  <c r="V102" i="55"/>
  <c r="J102" i="55"/>
  <c r="Z148" i="55"/>
  <c r="AD148" i="55" s="1"/>
  <c r="R148" i="55"/>
  <c r="N148" i="55"/>
  <c r="J148" i="55"/>
  <c r="P148" i="55"/>
  <c r="L148" i="55"/>
  <c r="H148" i="55"/>
  <c r="V148" i="55"/>
  <c r="T148" i="55"/>
  <c r="X148" i="55"/>
  <c r="F148" i="55"/>
  <c r="AG461" i="1"/>
  <c r="AE460" i="1"/>
  <c r="L535" i="55"/>
  <c r="F535" i="55"/>
  <c r="H535" i="55"/>
  <c r="N535" i="55"/>
  <c r="P535" i="55"/>
  <c r="T535" i="55"/>
  <c r="X535" i="55"/>
  <c r="J535" i="55"/>
  <c r="V535" i="55"/>
  <c r="R535" i="55"/>
  <c r="Z535" i="55"/>
  <c r="AD535" i="55" s="1"/>
  <c r="P536" i="55"/>
  <c r="L536" i="55"/>
  <c r="F536" i="55"/>
  <c r="H536" i="55"/>
  <c r="T536" i="55"/>
  <c r="V536" i="55"/>
  <c r="X536" i="55"/>
  <c r="Z536" i="55"/>
  <c r="AD536" i="55" s="1"/>
  <c r="R536" i="55"/>
  <c r="J536" i="55"/>
  <c r="N536" i="55"/>
  <c r="AE461" i="1" l="1"/>
  <c r="AG462" i="1"/>
  <c r="Z103" i="55"/>
  <c r="AD103" i="55" s="1"/>
  <c r="L103" i="55"/>
  <c r="P103" i="55"/>
  <c r="T103" i="55"/>
  <c r="N103" i="55"/>
  <c r="V103" i="55"/>
  <c r="F103" i="55"/>
  <c r="H103" i="55"/>
  <c r="J103" i="55"/>
  <c r="R103" i="55"/>
  <c r="X103" i="55"/>
  <c r="L104" i="55"/>
  <c r="X104" i="55"/>
  <c r="P104" i="55"/>
  <c r="V104" i="55"/>
  <c r="H104" i="55"/>
  <c r="F104" i="55"/>
  <c r="R104" i="55"/>
  <c r="N104" i="55"/>
  <c r="T104" i="55"/>
  <c r="J104" i="55"/>
  <c r="Z104" i="55"/>
  <c r="AD104" i="55" s="1"/>
  <c r="F149" i="55"/>
  <c r="Z149" i="55"/>
  <c r="AD149" i="55" s="1"/>
  <c r="N149" i="55"/>
  <c r="R149" i="55"/>
  <c r="T149" i="55"/>
  <c r="J149" i="55"/>
  <c r="X149" i="55"/>
  <c r="V149" i="55"/>
  <c r="L149" i="55"/>
  <c r="P149" i="55"/>
  <c r="H149" i="55"/>
  <c r="C150" i="55"/>
  <c r="AI423" i="1"/>
  <c r="C151" i="55" s="1"/>
  <c r="Z151" i="55" l="1"/>
  <c r="L151" i="55"/>
  <c r="R151" i="55"/>
  <c r="N151" i="55"/>
  <c r="T151" i="55"/>
  <c r="V151" i="55"/>
  <c r="J151" i="55"/>
  <c r="H151" i="55"/>
  <c r="F151" i="55"/>
  <c r="X151" i="55"/>
  <c r="P151" i="55"/>
  <c r="AG463" i="1"/>
  <c r="AE463" i="1" s="1"/>
  <c r="AE462" i="1"/>
  <c r="L150" i="55"/>
  <c r="V150" i="55"/>
  <c r="H150" i="55"/>
  <c r="H1415" i="55" s="1"/>
  <c r="F150" i="55"/>
  <c r="P150" i="55"/>
  <c r="T150" i="55"/>
  <c r="N150" i="55"/>
  <c r="R150" i="55"/>
  <c r="R1415" i="55" s="1"/>
  <c r="Z150" i="55"/>
  <c r="AD150" i="55" s="1"/>
  <c r="J150" i="55"/>
  <c r="J1415" i="55" s="1"/>
  <c r="X150" i="55"/>
  <c r="X1415" i="55" l="1"/>
  <c r="T1415" i="55"/>
  <c r="AD151" i="55"/>
  <c r="Z1415" i="55"/>
  <c r="AC1416" i="55" s="1"/>
  <c r="V1415" i="55"/>
  <c r="F1415" i="55"/>
  <c r="P1415" i="55"/>
  <c r="L1415" i="55"/>
  <c r="N1415" i="55"/>
  <c r="AC1417" i="55" l="1"/>
  <c r="AD1417" i="55" s="1"/>
  <c r="AD1415" i="55"/>
  <c r="AD1416" i="55" s="1"/>
  <c r="Z1554" i="55"/>
  <c r="AD1554" i="55" s="1"/>
  <c r="X1418" i="55"/>
  <c r="X1419" i="55" s="1"/>
  <c r="X1554" i="55"/>
  <c r="X1555" i="55" s="1"/>
  <c r="Z1555" i="55" l="1"/>
  <c r="AD1555" i="55" s="1"/>
  <c r="H295" i="73"/>
  <c r="B46" i="72" s="1"/>
  <c r="F46" i="72" s="1"/>
  <c r="F73" i="72" s="1"/>
  <c r="F75" i="72" l="1"/>
  <c r="F76" i="72" l="1"/>
  <c r="F79" i="72" l="1"/>
</calcChain>
</file>

<file path=xl/sharedStrings.xml><?xml version="1.0" encoding="utf-8"?>
<sst xmlns="http://schemas.openxmlformats.org/spreadsheetml/2006/main" count="37525" uniqueCount="6637">
  <si>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</si>
  <si>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</si>
  <si>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</si>
  <si>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</si>
  <si>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</si>
  <si>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</si>
  <si>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</si>
  <si>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</si>
  <si>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</si>
  <si>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</si>
  <si>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</si>
  <si>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</si>
  <si>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</si>
  <si>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</si>
  <si>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</si>
  <si>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</si>
  <si>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</si>
  <si>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</si>
  <si>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</si>
  <si>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</si>
  <si>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</si>
  <si>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</si>
  <si>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</si>
  <si>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</si>
  <si>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</si>
  <si>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</si>
  <si>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</si>
  <si>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</si>
  <si>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</si>
  <si>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</si>
  <si>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</si>
  <si>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</si>
  <si>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</si>
  <si>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</si>
  <si>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</si>
  <si>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</si>
  <si>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</si>
  <si>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</si>
  <si>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</si>
  <si>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</si>
  <si>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</si>
  <si>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</si>
  <si>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</si>
  <si>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</si>
  <si>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</si>
  <si>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</si>
  <si>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</si>
  <si>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</si>
  <si>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</si>
  <si>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</si>
  <si>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</si>
  <si>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</si>
  <si>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</si>
  <si>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</si>
  <si>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</si>
  <si>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</si>
  <si>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</si>
  <si>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</si>
  <si>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</si>
  <si>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</si>
  <si>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</si>
  <si>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</si>
  <si>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</si>
  <si>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</si>
  <si>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</si>
  <si>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</si>
  <si>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</si>
  <si>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</si>
  <si>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</si>
  <si>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</si>
  <si>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</si>
  <si>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</si>
  <si>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</si>
  <si>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</si>
  <si>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</si>
  <si>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</si>
  <si>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</si>
  <si>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</si>
  <si>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</si>
  <si>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</si>
  <si>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</si>
  <si>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</si>
  <si>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</si>
  <si>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</si>
  <si>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</si>
  <si>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</si>
  <si>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</si>
  <si>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</si>
  <si>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</si>
  <si>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</si>
  <si>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</si>
  <si>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</si>
  <si>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</si>
  <si>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</si>
  <si>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</si>
  <si>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</si>
  <si>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</si>
  <si>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</si>
  <si>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</si>
  <si>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</si>
  <si>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</si>
  <si>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</si>
  <si>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</si>
  <si>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</si>
  <si>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</si>
  <si>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</si>
  <si>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</si>
  <si>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</si>
  <si>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</si>
  <si>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</si>
  <si>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</si>
  <si>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</si>
  <si>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</si>
  <si>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</si>
  <si>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</si>
  <si>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</si>
  <si>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</si>
  <si>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</si>
  <si>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</si>
  <si>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</si>
  <si>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</si>
  <si>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</si>
  <si>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</si>
  <si>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</si>
  <si>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</si>
  <si>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</si>
  <si>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</si>
  <si>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</si>
  <si>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</si>
  <si>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</si>
  <si>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</si>
  <si>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</si>
  <si>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</si>
  <si>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</si>
  <si>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</si>
  <si>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</si>
  <si>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</si>
  <si>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</si>
  <si>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</si>
  <si>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</si>
  <si>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</si>
  <si>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</si>
  <si>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</si>
  <si>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</si>
  <si>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</si>
  <si>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</si>
  <si>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</si>
  <si>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</si>
  <si>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</si>
  <si>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</si>
  <si>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</si>
  <si>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</si>
  <si>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</si>
  <si>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</si>
  <si>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</si>
  <si>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</si>
  <si>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</si>
  <si>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</si>
  <si>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</si>
  <si>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</si>
  <si>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</si>
  <si>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</si>
  <si>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</si>
  <si>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</si>
  <si>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</si>
  <si>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</si>
  <si>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</si>
  <si>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</si>
  <si>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</si>
  <si>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</si>
  <si>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</si>
  <si>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</si>
  <si>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</si>
  <si>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</si>
  <si>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</si>
  <si>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</si>
  <si>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</si>
  <si>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</si>
  <si>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</si>
  <si>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</si>
  <si>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</si>
  <si>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</si>
  <si>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</si>
  <si>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</si>
  <si>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</si>
  <si>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</si>
  <si>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</si>
  <si>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</si>
  <si>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</si>
  <si>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</si>
  <si>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</si>
  <si>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</si>
  <si>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</si>
  <si>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</si>
  <si>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</si>
  <si>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</si>
  <si>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</si>
  <si>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</si>
  <si>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</si>
  <si>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</si>
  <si>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</si>
  <si>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</si>
  <si>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</si>
  <si>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</si>
  <si>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</si>
  <si>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</si>
  <si>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</si>
  <si>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</si>
  <si>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</si>
  <si>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</si>
  <si>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</si>
  <si>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</si>
  <si>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</si>
  <si>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</si>
  <si>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</si>
  <si>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</si>
  <si>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</si>
  <si>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</si>
  <si>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r>
      <t xml:space="preserve">110MM DIA OF </t>
    </r>
    <r>
      <rPr>
        <b/>
        <sz val="12"/>
        <rFont val="Helv"/>
      </rPr>
      <t>PVC</t>
    </r>
    <r>
      <rPr>
        <sz val="12"/>
        <rFont val="Helv"/>
      </rPr>
      <t xml:space="preserve"> </t>
    </r>
    <r>
      <rPr>
        <b/>
        <sz val="12"/>
        <rFont val="Helv"/>
      </rPr>
      <t>SWR PIPE</t>
    </r>
    <r>
      <rPr>
        <sz val="12"/>
        <rFont val="Helv"/>
      </rPr>
      <t xml:space="preserve"> INCLUDING </t>
    </r>
  </si>
  <si>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</si>
  <si>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</si>
  <si>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</si>
  <si>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</si>
  <si>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</si>
  <si>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</si>
  <si>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</si>
  <si>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</si>
  <si>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</si>
  <si>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</si>
  <si>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</si>
  <si>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</si>
  <si>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</si>
  <si>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</si>
  <si>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</si>
  <si>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</si>
  <si>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</si>
  <si>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</si>
  <si>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</si>
  <si>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</si>
  <si>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</si>
  <si>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</si>
  <si>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</si>
  <si>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</si>
  <si>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</si>
  <si>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</si>
  <si>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</si>
  <si>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</si>
  <si>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</si>
  <si>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</si>
  <si>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</si>
  <si>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</si>
  <si>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</si>
  <si>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</si>
  <si>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</si>
  <si>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</si>
  <si>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</si>
  <si>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</si>
  <si>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</si>
  <si>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</si>
  <si>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</si>
  <si>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</si>
  <si>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</si>
  <si>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</si>
  <si>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</si>
  <si>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</si>
  <si>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</si>
  <si>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</si>
  <si>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</si>
  <si>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</si>
  <si>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</si>
  <si>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</si>
  <si>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</si>
  <si>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</si>
  <si>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</si>
  <si>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</si>
  <si>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</si>
  <si>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</si>
  <si>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</si>
  <si>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</si>
  <si>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</si>
  <si>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</si>
  <si>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</si>
  <si>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</si>
  <si>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</si>
  <si>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</si>
  <si>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</si>
  <si>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</si>
  <si>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</si>
  <si>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</si>
  <si>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</si>
  <si>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</si>
  <si>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</si>
  <si>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</si>
  <si>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</si>
  <si>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</si>
  <si>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</si>
  <si>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</si>
  <si>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</si>
  <si>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</si>
  <si>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</si>
  <si>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</si>
  <si>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</si>
  <si>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</si>
  <si>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</si>
  <si>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</si>
  <si>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</si>
  <si>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</si>
  <si>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</si>
  <si>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</si>
  <si>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</si>
  <si>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</si>
  <si>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</si>
  <si>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</si>
  <si>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</si>
  <si>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</si>
  <si>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</si>
  <si>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</si>
  <si>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</si>
  <si>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</si>
  <si>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</si>
  <si>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</si>
  <si>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</si>
  <si>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</si>
  <si>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</si>
  <si>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</si>
  <si>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</si>
  <si>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</si>
  <si>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</si>
  <si>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</si>
  <si>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</si>
  <si>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</si>
  <si>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</si>
  <si>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</si>
  <si>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</si>
  <si>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</si>
  <si>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</si>
  <si>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</si>
  <si>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</si>
  <si>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</si>
  <si>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</si>
  <si>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</si>
  <si>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</si>
  <si>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</si>
  <si>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</si>
  <si>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</si>
  <si>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</si>
  <si>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</si>
  <si>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</si>
  <si>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</si>
  <si>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</si>
  <si>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</si>
  <si>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</si>
  <si>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</si>
  <si>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</si>
  <si>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</si>
  <si>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</si>
  <si>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</si>
  <si>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</si>
  <si>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</si>
  <si>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</si>
  <si>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</si>
  <si>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</si>
  <si>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</si>
  <si>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</si>
  <si>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</si>
  <si>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</si>
  <si>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</si>
  <si>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</si>
  <si>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</si>
  <si>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</si>
  <si>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</si>
  <si>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</si>
  <si>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</si>
  <si>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</si>
  <si>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</si>
  <si>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</si>
  <si>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</si>
  <si>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</si>
  <si>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</si>
  <si>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</si>
  <si>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</si>
  <si>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</si>
  <si>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</si>
  <si>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</si>
  <si>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</si>
  <si>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</si>
  <si>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</si>
  <si>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</si>
  <si>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</si>
  <si>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</si>
  <si>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</si>
  <si>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</si>
  <si>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</si>
  <si>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</si>
  <si>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</si>
  <si>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</si>
  <si>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</si>
  <si>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</si>
  <si>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</si>
  <si>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</si>
  <si>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</si>
  <si>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</si>
  <si>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</si>
  <si>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</si>
  <si>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</si>
  <si>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</si>
  <si>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</si>
  <si>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</si>
  <si>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</si>
  <si>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</si>
  <si>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</si>
  <si>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</si>
  <si>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</si>
  <si>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</si>
  <si>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</si>
  <si>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</si>
  <si>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</si>
  <si>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</si>
  <si>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</si>
  <si>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</si>
  <si>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</si>
  <si>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</si>
  <si>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</si>
  <si>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</si>
  <si>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</si>
  <si>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</si>
  <si>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</si>
  <si>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</si>
  <si>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</si>
  <si>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</si>
  <si>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</si>
  <si>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</si>
  <si>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</si>
  <si>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</si>
  <si>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</si>
  <si>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</si>
  <si>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</si>
  <si>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</si>
  <si>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</si>
  <si>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</si>
  <si>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</si>
  <si>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</si>
  <si>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</si>
  <si>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</si>
  <si>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</si>
  <si>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</si>
  <si>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</si>
  <si>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</si>
  <si>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</si>
  <si>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</si>
  <si>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</si>
  <si>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</si>
  <si>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</si>
  <si>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</si>
  <si>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</si>
  <si>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</si>
  <si>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</si>
  <si>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</si>
  <si>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</si>
  <si>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</si>
  <si>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</si>
  <si>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</si>
  <si>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</si>
  <si>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</si>
  <si>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</si>
  <si>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</si>
  <si>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</si>
  <si>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</si>
  <si>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</si>
  <si>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</si>
  <si>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</si>
  <si>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</si>
  <si>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</si>
  <si>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</si>
  <si>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</si>
  <si>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</si>
  <si>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</si>
  <si>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</si>
  <si>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</si>
  <si>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</si>
  <si>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</si>
  <si>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</si>
  <si>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</si>
  <si>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</si>
  <si>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</si>
  <si>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</si>
  <si>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</si>
  <si>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</si>
  <si>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</si>
  <si>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</si>
  <si>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</si>
  <si>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</si>
  <si>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</si>
  <si>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</si>
  <si>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</si>
  <si>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</si>
  <si>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</si>
  <si>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</si>
  <si>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</si>
  <si>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</si>
  <si>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</si>
  <si>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</si>
  <si>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</si>
  <si>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</si>
  <si>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</si>
  <si>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</si>
  <si>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</si>
  <si>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</si>
  <si>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</si>
  <si>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</si>
  <si>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</si>
  <si>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</si>
  <si>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</si>
  <si>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</si>
  <si>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</si>
  <si>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</si>
  <si>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</si>
  <si>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</si>
  <si>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</si>
  <si>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</si>
  <si>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</si>
  <si>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</si>
  <si>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</si>
  <si>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</si>
  <si>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</si>
  <si>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</si>
  <si>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</si>
  <si>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</si>
  <si>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</si>
  <si>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</si>
  <si>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</si>
  <si>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</si>
  <si>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</si>
  <si>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</si>
  <si>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</si>
  <si>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</si>
  <si>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</si>
  <si>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</si>
  <si>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</si>
  <si>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</si>
  <si>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</si>
  <si>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</si>
  <si>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</si>
  <si>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</si>
  <si>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</si>
  <si>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</si>
  <si>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</si>
  <si>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</si>
  <si>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</si>
  <si>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</si>
  <si>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</si>
  <si>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</si>
  <si>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r>
      <t>CEMENT CONCRETE</t>
    </r>
    <r>
      <rPr>
        <b/>
        <sz val="12"/>
        <rFont val="Helv"/>
      </rPr>
      <t>(1:4:8)</t>
    </r>
    <r>
      <rPr>
        <sz val="12"/>
        <rFont val="Helv"/>
      </rPr>
      <t xml:space="preserve"> USING</t>
    </r>
  </si>
  <si>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</si>
  <si>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</si>
  <si>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</si>
  <si>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</si>
  <si>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</si>
  <si>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</si>
  <si>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</si>
  <si>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</si>
  <si>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</si>
  <si>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</si>
  <si>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</si>
  <si>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</si>
  <si>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</si>
  <si>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</si>
  <si>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</si>
  <si>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</si>
  <si>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</si>
  <si>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</si>
  <si>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</si>
  <si>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</si>
  <si>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</si>
  <si>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</si>
  <si>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</si>
  <si>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</si>
  <si>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</si>
  <si>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</si>
  <si>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</si>
  <si>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</si>
  <si>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</si>
  <si>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</si>
  <si>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</si>
  <si>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</si>
  <si>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</si>
  <si>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</si>
  <si>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</si>
  <si>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</si>
  <si>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</si>
  <si>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</si>
  <si>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</si>
  <si>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</si>
  <si>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</si>
  <si>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</si>
  <si>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</si>
  <si>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</si>
  <si>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</si>
  <si>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</si>
  <si>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</si>
  <si>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</si>
  <si>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</si>
  <si>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</si>
  <si>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</si>
  <si>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</si>
  <si>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</si>
  <si>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</si>
  <si>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</si>
  <si>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</si>
  <si>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</si>
  <si>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</si>
  <si>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</si>
  <si>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</si>
  <si>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</si>
  <si>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</si>
  <si>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</si>
  <si>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</si>
  <si>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</si>
  <si>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</si>
  <si>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</si>
  <si>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</si>
  <si>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</si>
  <si>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</si>
  <si>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</si>
  <si>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</si>
  <si>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</si>
  <si>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</si>
  <si>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</si>
  <si>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</si>
  <si>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</si>
  <si>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</si>
  <si>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</si>
  <si>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</si>
  <si>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</si>
  <si>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</si>
  <si>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</si>
  <si>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</si>
  <si>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</si>
  <si>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</si>
  <si>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</si>
  <si>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</si>
  <si>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</si>
  <si>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</si>
  <si>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</si>
  <si>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</si>
  <si>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</si>
  <si>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</si>
  <si>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</si>
  <si>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</si>
  <si>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</si>
  <si>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</si>
  <si>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</si>
  <si>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</si>
  <si>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</si>
  <si>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</si>
  <si>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</si>
  <si>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</si>
  <si>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</si>
  <si>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</si>
  <si>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</si>
  <si>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</si>
  <si>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</si>
  <si>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</si>
  <si>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</si>
  <si>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</si>
  <si>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</si>
  <si>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</si>
  <si>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</si>
  <si>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</si>
  <si>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</si>
  <si>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</si>
  <si>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</si>
  <si>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</si>
  <si>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</si>
  <si>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</si>
  <si>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</si>
  <si>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</si>
  <si>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</si>
  <si>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</si>
  <si>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</si>
  <si>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</si>
  <si>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</si>
  <si>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</si>
  <si>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</si>
  <si>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</si>
  <si>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</si>
  <si>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</si>
  <si>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</si>
  <si>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</si>
  <si>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r>
      <t xml:space="preserve">Brass screws </t>
    </r>
    <r>
      <rPr>
        <sz val="12"/>
        <rFont val="Helv"/>
      </rPr>
      <t>not necessary as there is brass fittings</t>
    </r>
  </si>
  <si>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</si>
  <si>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</si>
  <si>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</si>
  <si>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</si>
  <si>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</si>
  <si>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</si>
  <si>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</si>
  <si>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</si>
  <si>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</si>
  <si>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</si>
  <si>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</si>
  <si>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</si>
  <si>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</si>
  <si>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</si>
  <si>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</si>
  <si>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</si>
  <si>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</si>
  <si>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</si>
  <si>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</si>
  <si>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</si>
  <si>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</si>
  <si>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</si>
  <si>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</si>
  <si>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</si>
  <si>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</si>
  <si>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</si>
  <si>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</si>
  <si>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</si>
  <si>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</si>
  <si>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</si>
  <si>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</si>
  <si>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</si>
  <si>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</si>
  <si>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</si>
  <si>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</si>
  <si>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</si>
  <si>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</si>
  <si>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</si>
  <si>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</si>
  <si>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</si>
  <si>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</si>
  <si>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</si>
  <si>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</si>
  <si>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</si>
  <si>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</si>
  <si>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</si>
  <si>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</si>
  <si>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</si>
  <si>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</si>
  <si>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</si>
  <si>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</si>
  <si>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</si>
  <si>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</si>
  <si>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</si>
  <si>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</si>
  <si>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</si>
  <si>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</si>
  <si>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</si>
  <si>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</si>
  <si>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</si>
  <si>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</si>
  <si>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</si>
  <si>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</si>
  <si>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</si>
  <si>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</si>
  <si>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</si>
  <si>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</si>
  <si>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</si>
  <si>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</si>
  <si>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</si>
  <si>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</si>
  <si>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</si>
  <si>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</si>
  <si>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</si>
  <si>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</si>
  <si>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</si>
  <si>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</si>
  <si>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</si>
  <si>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</si>
  <si>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</si>
  <si>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</si>
  <si>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</si>
  <si>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</si>
  <si>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</si>
  <si>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</si>
  <si>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</si>
  <si>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</si>
  <si>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</si>
  <si>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</si>
  <si>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</si>
  <si>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</si>
  <si>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</si>
  <si>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</si>
  <si>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</si>
  <si>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</si>
  <si>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</si>
  <si>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</si>
  <si>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</si>
  <si>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</si>
  <si>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</si>
  <si>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</si>
  <si>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</si>
  <si>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</si>
  <si>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</si>
  <si>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</si>
  <si>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</si>
  <si>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</si>
  <si>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</si>
  <si>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</si>
  <si>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</si>
  <si>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</si>
  <si>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</si>
  <si>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</si>
  <si>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</si>
  <si>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</si>
  <si>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</si>
  <si>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</si>
  <si>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</si>
  <si>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</si>
  <si>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</si>
  <si>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</si>
  <si>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</si>
  <si>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</si>
  <si>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</si>
  <si>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</si>
  <si>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</si>
  <si>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</si>
  <si>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</si>
  <si>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</si>
  <si>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</si>
  <si>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</si>
  <si>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</si>
  <si>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</si>
  <si>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</si>
  <si>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</si>
  <si>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</si>
  <si>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</si>
  <si>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</si>
  <si>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</si>
  <si>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</si>
  <si>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</si>
  <si>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</si>
  <si>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</si>
  <si>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</si>
  <si>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</si>
  <si>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</si>
  <si>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</si>
  <si>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</si>
  <si>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</si>
  <si>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</si>
  <si>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</si>
  <si>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</si>
  <si>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</si>
  <si>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</si>
  <si>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</si>
  <si>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</si>
  <si>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</si>
  <si>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</si>
  <si>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</si>
  <si>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</si>
  <si>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</si>
  <si>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</si>
  <si>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</si>
  <si>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</si>
  <si>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</si>
  <si>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</si>
  <si>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</si>
  <si>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</si>
  <si>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</si>
  <si>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</si>
  <si>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</si>
  <si>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</si>
  <si>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</si>
  <si>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</si>
  <si>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</si>
  <si>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</si>
  <si>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</si>
  <si>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</si>
  <si>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</si>
  <si>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</si>
  <si>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</si>
  <si>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</si>
  <si>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</si>
  <si>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</si>
  <si>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</si>
  <si>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</si>
  <si>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</si>
  <si>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</si>
  <si>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</si>
  <si>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</si>
  <si>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</si>
  <si>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</si>
  <si>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</si>
  <si>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</si>
  <si>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</si>
  <si>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</si>
  <si>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</si>
  <si>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</si>
  <si>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</si>
  <si>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</si>
  <si>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</si>
  <si>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</si>
  <si>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</si>
  <si>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</si>
  <si>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</si>
  <si>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</si>
  <si>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</si>
  <si>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</si>
  <si>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</si>
  <si>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</si>
  <si>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</si>
  <si>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</si>
  <si>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</si>
  <si>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</si>
  <si>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</si>
  <si>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</si>
  <si>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</si>
  <si>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</si>
  <si>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</si>
  <si>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</si>
  <si>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</si>
  <si>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</si>
  <si>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</si>
  <si>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</si>
  <si>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</si>
  <si>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</si>
  <si>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</si>
  <si>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</si>
  <si>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</si>
  <si>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</si>
  <si>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</si>
  <si>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</si>
  <si>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</si>
  <si>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</si>
  <si>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</si>
  <si>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</si>
  <si>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</si>
  <si>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</si>
  <si>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</si>
  <si>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</si>
  <si>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</si>
  <si>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</si>
  <si>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</si>
  <si>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</si>
  <si>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</si>
  <si>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</si>
  <si>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</si>
  <si>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</si>
  <si>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</si>
  <si>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</si>
  <si>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</si>
  <si>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</si>
  <si>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</si>
  <si>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</si>
  <si>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</si>
  <si>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</si>
  <si>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</si>
  <si>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</si>
  <si>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</si>
  <si>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</si>
  <si>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</si>
  <si>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</si>
  <si>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</si>
  <si>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</si>
  <si>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</si>
  <si>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</si>
  <si>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</si>
  <si>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</si>
  <si>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</si>
  <si>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</si>
  <si>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</si>
  <si>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</si>
  <si>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</si>
  <si>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</si>
  <si>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</si>
  <si>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</si>
  <si>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</si>
  <si>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</si>
  <si>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</si>
  <si>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</si>
  <si>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</si>
  <si>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</si>
  <si>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</si>
  <si>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</si>
  <si>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</si>
  <si>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</si>
  <si>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</si>
  <si>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</si>
  <si>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</si>
  <si>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</si>
  <si>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</si>
  <si>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</si>
  <si>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</si>
  <si>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</si>
  <si>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</si>
  <si>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</si>
  <si>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</si>
  <si>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</si>
  <si>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</si>
  <si>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</si>
  <si>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</si>
  <si>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</si>
  <si>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</si>
  <si>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</si>
  <si>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</si>
  <si>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</si>
  <si>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</si>
  <si>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</si>
  <si>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</si>
  <si>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</si>
  <si>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</si>
  <si>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</si>
  <si>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</si>
  <si>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</si>
  <si>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</si>
  <si>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</si>
  <si>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</si>
  <si>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</si>
  <si>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</si>
  <si>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</si>
  <si>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</si>
  <si>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</si>
  <si>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</si>
  <si>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</si>
  <si>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</si>
  <si>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</si>
  <si>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</si>
  <si>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</si>
  <si>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</si>
  <si>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</si>
  <si>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</si>
  <si>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</si>
  <si>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</si>
  <si>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</si>
  <si>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</si>
  <si>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</si>
  <si>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</si>
  <si>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</si>
  <si>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</si>
  <si>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</si>
  <si>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</si>
  <si>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</si>
  <si>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</si>
  <si>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</si>
  <si>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</si>
  <si>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</si>
  <si>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</si>
  <si>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</si>
  <si>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</si>
  <si>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</si>
  <si>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</si>
  <si>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</si>
  <si>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</si>
  <si>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</si>
  <si>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</si>
  <si>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</si>
  <si>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</si>
  <si>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</si>
  <si>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</si>
  <si>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</si>
  <si>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</si>
  <si>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</si>
  <si>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</si>
  <si>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</si>
  <si>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</si>
  <si>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</si>
  <si>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</si>
  <si>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</si>
  <si>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</si>
  <si>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</si>
  <si>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</si>
  <si>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</si>
  <si>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</si>
  <si>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</si>
  <si>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</si>
  <si>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</si>
  <si>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</si>
  <si>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</si>
  <si>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</si>
  <si>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</si>
  <si>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</si>
  <si>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</si>
  <si>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</si>
  <si>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</si>
  <si>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</si>
  <si>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</si>
  <si>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</si>
  <si>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</si>
  <si>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</si>
  <si>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</si>
  <si>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</si>
  <si>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</si>
  <si>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</si>
  <si>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</si>
  <si>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</si>
  <si>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</si>
  <si>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</si>
  <si>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</si>
  <si>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</si>
  <si>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</si>
  <si>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</si>
  <si>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</si>
  <si>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</si>
  <si>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</si>
  <si>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</si>
  <si>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</si>
  <si>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</si>
  <si>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</si>
  <si>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</si>
  <si>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</si>
  <si>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</si>
  <si>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</si>
  <si>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</si>
  <si>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</si>
  <si>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</si>
  <si>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</si>
  <si>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</si>
  <si>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</si>
  <si>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</si>
  <si>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</si>
  <si>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</si>
  <si>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</si>
  <si>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</si>
  <si>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</si>
  <si>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</si>
  <si>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</si>
  <si>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</si>
  <si>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</si>
  <si>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</si>
  <si>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</si>
  <si>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</si>
  <si>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</si>
  <si>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</si>
  <si>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</si>
  <si>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</si>
  <si>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</si>
  <si>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</si>
  <si>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</si>
  <si>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</si>
  <si>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</si>
  <si>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</si>
  <si>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</si>
  <si>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</si>
  <si>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</si>
  <si>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</si>
  <si>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</si>
  <si>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</si>
  <si>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</si>
  <si>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</si>
  <si>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</si>
  <si>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</si>
  <si>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</si>
  <si>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</si>
  <si>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</si>
  <si>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</si>
  <si>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</si>
  <si>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</si>
  <si>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</si>
  <si>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</si>
  <si>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</si>
  <si>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</si>
  <si>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</si>
  <si>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</si>
  <si>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</si>
  <si>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</si>
  <si>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</si>
  <si>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</si>
  <si>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</si>
  <si>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r>
      <t>DOWN FALL PIPE    T</t>
    </r>
    <r>
      <rPr>
        <b/>
        <sz val="12"/>
        <rFont val="Helv"/>
      </rPr>
      <t>ype- A  SWR pipe</t>
    </r>
  </si>
  <si>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</si>
  <si>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</si>
  <si>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</si>
  <si>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</si>
  <si>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</si>
  <si>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</si>
  <si>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</si>
  <si>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</si>
  <si>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</si>
  <si>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</si>
  <si>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</si>
  <si>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</si>
  <si>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</si>
  <si>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</si>
  <si>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</si>
  <si>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</si>
  <si>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</si>
  <si>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</si>
  <si>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</si>
  <si>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</si>
  <si>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</si>
  <si>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</si>
  <si>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</si>
  <si>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</si>
  <si>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</si>
  <si>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</si>
  <si>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</si>
  <si>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</si>
  <si>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</si>
  <si>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</si>
  <si>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</si>
  <si>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</si>
  <si>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</si>
  <si>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</si>
  <si>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</si>
  <si>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</si>
  <si>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</si>
  <si>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</si>
  <si>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</si>
  <si>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</si>
  <si>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</si>
  <si>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</si>
  <si>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</si>
  <si>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</si>
  <si>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</si>
  <si>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</si>
  <si>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</si>
  <si>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</si>
  <si>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</si>
  <si>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</si>
  <si>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</si>
  <si>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</si>
  <si>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</si>
  <si>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</si>
  <si>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</si>
  <si>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</si>
  <si>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</si>
  <si>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</si>
  <si>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</si>
  <si>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</si>
  <si>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</si>
  <si>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</si>
  <si>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r>
      <t xml:space="preserve">PAINTING TWO COATS OVER NEW            </t>
    </r>
    <r>
      <rPr>
        <b/>
        <sz val="12"/>
        <rFont val="Helv"/>
      </rPr>
      <t xml:space="preserve"> (as per CER-112/2007-08)</t>
    </r>
  </si>
  <si>
    <t>Plastic Emulsion PAINT</t>
  </si>
  <si>
    <r>
      <t xml:space="preserve">S &amp; F of </t>
    </r>
    <r>
      <rPr>
        <b/>
        <sz val="12"/>
        <rFont val="Helv"/>
      </rPr>
      <t>Granite slab 18mm to 20mm Thick</t>
    </r>
    <r>
      <rPr>
        <sz val="12"/>
        <rFont val="Helv"/>
      </rPr>
      <t xml:space="preserve"> For </t>
    </r>
    <r>
      <rPr>
        <b/>
        <sz val="12"/>
        <rFont val="Helv"/>
      </rPr>
      <t xml:space="preserve">kitchen arrangements </t>
    </r>
  </si>
  <si>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</si>
  <si>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</si>
  <si>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</si>
  <si>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</si>
  <si>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</si>
  <si>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</si>
  <si>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</si>
  <si>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</si>
  <si>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</si>
  <si>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</si>
  <si>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</si>
  <si>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</si>
  <si>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</si>
  <si>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</si>
  <si>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</si>
  <si>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</si>
  <si>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</si>
  <si>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</si>
  <si>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</si>
  <si>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</si>
  <si>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</si>
  <si>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</si>
  <si>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</si>
  <si>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</si>
  <si>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</si>
  <si>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</si>
  <si>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</si>
  <si>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</si>
  <si>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</si>
  <si>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</si>
  <si>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</si>
  <si>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</si>
  <si>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</si>
  <si>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</si>
  <si>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</si>
  <si>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</si>
  <si>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</si>
  <si>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</si>
  <si>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</si>
  <si>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</si>
  <si>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</si>
  <si>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</si>
  <si>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</si>
  <si>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</si>
  <si>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</si>
  <si>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</si>
  <si>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</si>
  <si>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</si>
  <si>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</si>
  <si>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</si>
  <si>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</si>
  <si>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</si>
  <si>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</si>
  <si>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</si>
  <si>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</si>
  <si>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</si>
  <si>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</si>
  <si>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</si>
  <si>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</si>
  <si>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</si>
  <si>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</si>
  <si>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</si>
  <si>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</si>
  <si>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</si>
  <si>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</si>
  <si>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</si>
  <si>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</si>
  <si>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</si>
  <si>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</si>
  <si>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</si>
  <si>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</si>
  <si>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</si>
  <si>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</si>
  <si>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</si>
  <si>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</si>
  <si>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</si>
  <si>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</si>
  <si>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</si>
  <si>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</si>
  <si>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</si>
  <si>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</si>
  <si>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</si>
  <si>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</si>
  <si>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</si>
  <si>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</si>
  <si>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</si>
  <si>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</si>
  <si>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</si>
  <si>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</si>
  <si>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</si>
  <si>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</si>
  <si>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</si>
  <si>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</si>
  <si>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</si>
  <si>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</si>
  <si>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</si>
  <si>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</si>
  <si>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</si>
  <si>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</si>
  <si>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</si>
  <si>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</si>
  <si>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</si>
  <si>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</si>
  <si>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</si>
  <si>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</si>
  <si>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</si>
  <si>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</si>
  <si>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</si>
  <si>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</si>
  <si>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</si>
  <si>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</si>
  <si>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</si>
  <si>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</si>
  <si>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</si>
  <si>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</si>
  <si>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</si>
  <si>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</si>
  <si>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</si>
  <si>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</si>
  <si>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</si>
  <si>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</si>
  <si>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</si>
  <si>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</si>
  <si>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</si>
  <si>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</si>
  <si>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</si>
  <si>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</si>
  <si>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</si>
  <si>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</si>
  <si>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</si>
  <si>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</si>
  <si>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</si>
  <si>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</si>
  <si>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</si>
  <si>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</si>
  <si>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</si>
  <si>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</si>
  <si>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</si>
  <si>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</si>
  <si>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</si>
  <si>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</si>
  <si>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</si>
  <si>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</si>
  <si>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</si>
  <si>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</si>
  <si>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</si>
  <si>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</si>
  <si>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</si>
  <si>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</si>
  <si>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</si>
  <si>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</si>
  <si>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</si>
  <si>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</si>
  <si>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</si>
  <si>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</si>
  <si>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</si>
  <si>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</si>
  <si>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</si>
  <si>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</si>
  <si>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</si>
  <si>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</si>
  <si>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</si>
  <si>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</si>
  <si>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</si>
  <si>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</si>
  <si>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</si>
  <si>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</si>
  <si>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</si>
  <si>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</si>
  <si>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</si>
  <si>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</si>
  <si>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</si>
  <si>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</si>
  <si>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</si>
  <si>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</si>
  <si>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</si>
  <si>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</si>
  <si>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</si>
  <si>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</si>
  <si>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</si>
  <si>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</si>
  <si>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</si>
  <si>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</si>
  <si>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</si>
  <si>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</si>
  <si>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r>
      <t>concrete  (0.23 x .075 x 2.1 =</t>
    </r>
    <r>
      <rPr>
        <b/>
        <sz val="12"/>
        <rFont val="Arial"/>
        <family val="2"/>
      </rPr>
      <t xml:space="preserve"> 0.036 cum</t>
    </r>
    <r>
      <rPr>
        <sz val="12"/>
        <rFont val="Arial"/>
        <family val="2"/>
      </rPr>
      <t>)</t>
    </r>
  </si>
  <si>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</si>
  <si>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</si>
  <si>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</si>
  <si>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</si>
  <si>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</si>
  <si>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</si>
  <si>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</si>
  <si>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</si>
  <si>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</si>
  <si>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</si>
  <si>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</si>
  <si>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</si>
  <si>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</si>
  <si>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</si>
  <si>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</si>
  <si>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</si>
  <si>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</si>
  <si>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</si>
  <si>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</si>
  <si>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</si>
  <si>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</si>
  <si>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</si>
  <si>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</si>
  <si>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</si>
  <si>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</si>
  <si>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</si>
  <si>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</si>
  <si>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</si>
  <si>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</si>
  <si>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</si>
  <si>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</si>
  <si>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</si>
  <si>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</si>
  <si>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</si>
  <si>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</si>
  <si>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</si>
  <si>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</si>
  <si>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</si>
  <si>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</si>
  <si>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</si>
  <si>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</si>
  <si>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</si>
  <si>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</si>
  <si>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</si>
  <si>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</si>
  <si>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</si>
  <si>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</si>
  <si>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</si>
  <si>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</si>
  <si>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</si>
  <si>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</si>
  <si>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</si>
  <si>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</si>
  <si>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</si>
  <si>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</si>
  <si>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</si>
  <si>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</si>
  <si>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</si>
  <si>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</si>
  <si>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</si>
  <si>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</si>
  <si>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</si>
  <si>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</si>
  <si>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</si>
  <si>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</si>
  <si>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</si>
  <si>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</si>
  <si>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</si>
  <si>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</si>
  <si>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</si>
  <si>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</si>
  <si>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</si>
  <si>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</si>
  <si>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</si>
  <si>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</si>
  <si>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</si>
  <si>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</si>
  <si>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</si>
  <si>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</si>
  <si>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</si>
  <si>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</si>
  <si>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</si>
  <si>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</si>
  <si>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</si>
  <si>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</si>
  <si>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</si>
  <si>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</si>
  <si>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</si>
  <si>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</si>
  <si>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</si>
  <si>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</si>
  <si>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</si>
  <si>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</si>
  <si>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</si>
  <si>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</si>
  <si>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</si>
  <si>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</si>
  <si>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</si>
  <si>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</si>
  <si>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</si>
  <si>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</si>
  <si>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</si>
  <si>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</si>
  <si>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</si>
  <si>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</si>
  <si>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</si>
  <si>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</si>
  <si>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</si>
  <si>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</si>
  <si>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</si>
  <si>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</si>
  <si>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</si>
  <si>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</si>
  <si>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</si>
  <si>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</si>
  <si>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</si>
  <si>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</si>
  <si>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</si>
  <si>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</si>
  <si>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</si>
  <si>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</si>
  <si>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</si>
  <si>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</si>
  <si>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</si>
  <si>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</si>
  <si>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</si>
  <si>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</si>
  <si>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</si>
  <si>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</si>
  <si>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</si>
  <si>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</si>
  <si>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</si>
  <si>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</si>
  <si>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</si>
  <si>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</si>
  <si>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</si>
  <si>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</si>
  <si>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</si>
  <si>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</si>
  <si>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r>
      <t xml:space="preserve">PAINTING TWO COATS OVER NEW           </t>
    </r>
    <r>
      <rPr>
        <b/>
        <sz val="12"/>
        <rFont val="Helv"/>
      </rPr>
      <t>(as per CER-112/2007-08)</t>
    </r>
  </si>
  <si>
    <t xml:space="preserve">PLASTERED SURFACE WITH </t>
  </si>
  <si>
    <r>
      <t>WATER REPELLANT PAINT</t>
    </r>
    <r>
      <rPr>
        <sz val="12"/>
        <rFont val="Helv"/>
      </rPr>
      <t xml:space="preserve"> OVER ONE PRIMER COAT</t>
    </r>
  </si>
  <si>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</si>
  <si>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</si>
  <si>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</si>
  <si>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</si>
  <si>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</si>
  <si>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</si>
  <si>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</si>
  <si>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</si>
  <si>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</si>
  <si>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</si>
  <si>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</si>
  <si>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</si>
  <si>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</si>
  <si>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</si>
  <si>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</si>
  <si>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</si>
  <si>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</si>
  <si>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</si>
  <si>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</si>
  <si>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</si>
  <si>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</si>
  <si>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</si>
  <si>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</si>
  <si>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</si>
  <si>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</si>
  <si>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</si>
  <si>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</si>
  <si>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</si>
  <si>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</si>
  <si>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</si>
  <si>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</si>
  <si>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</si>
  <si>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</si>
  <si>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</si>
  <si>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</si>
  <si>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</si>
  <si>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</si>
  <si>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</si>
  <si>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</si>
  <si>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</si>
  <si>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</si>
  <si>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</si>
  <si>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</si>
  <si>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</si>
  <si>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</si>
  <si>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</si>
  <si>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</si>
  <si>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</si>
  <si>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</si>
  <si>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</si>
  <si>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</si>
  <si>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</si>
  <si>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</si>
  <si>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</si>
  <si>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</si>
  <si>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</si>
  <si>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</si>
  <si>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</si>
  <si>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</si>
  <si>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</si>
  <si>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</si>
  <si>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</si>
  <si>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</si>
  <si>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</si>
  <si>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</si>
  <si>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</si>
  <si>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</si>
  <si>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</si>
  <si>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</si>
  <si>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</si>
  <si>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</si>
  <si>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</si>
  <si>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</si>
  <si>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</si>
  <si>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</si>
  <si>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</si>
  <si>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</si>
  <si>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</si>
  <si>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</si>
  <si>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</si>
  <si>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</si>
  <si>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</si>
  <si>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</si>
  <si>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</si>
  <si>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</si>
  <si>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</si>
  <si>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</si>
  <si>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</si>
  <si>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</si>
  <si>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</si>
  <si>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</si>
  <si>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</si>
  <si>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</si>
  <si>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</si>
  <si>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</si>
  <si>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</si>
  <si>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</si>
  <si>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</si>
  <si>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</si>
  <si>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</si>
  <si>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</si>
  <si>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</si>
  <si>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</si>
  <si>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</si>
  <si>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</si>
  <si>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</si>
  <si>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</si>
  <si>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</si>
  <si>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</si>
  <si>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</si>
  <si>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</si>
  <si>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</si>
  <si>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</si>
  <si>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</si>
  <si>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</si>
  <si>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</si>
  <si>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</si>
  <si>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</si>
  <si>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</si>
  <si>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</si>
  <si>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</si>
  <si>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</si>
  <si>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</si>
  <si>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</si>
  <si>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</si>
  <si>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</si>
  <si>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</si>
  <si>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</si>
  <si>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</si>
  <si>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</si>
  <si>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</si>
  <si>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</si>
  <si>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</si>
  <si>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</si>
  <si>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</si>
  <si>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</si>
  <si>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</si>
  <si>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</si>
  <si>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</si>
  <si>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</si>
  <si>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</si>
  <si>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</si>
  <si>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</si>
  <si>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</si>
  <si>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</si>
  <si>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</si>
  <si>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</si>
  <si>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</si>
  <si>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</si>
  <si>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</si>
  <si>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</si>
  <si>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</si>
  <si>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</si>
  <si>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</si>
  <si>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</si>
  <si>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</si>
  <si>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</si>
  <si>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</si>
  <si>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r>
      <t xml:space="preserve">Form Work  Small qty.  0.38 x 2.1 = </t>
    </r>
    <r>
      <rPr>
        <b/>
        <sz val="12"/>
        <rFont val="Arial"/>
        <family val="2"/>
      </rPr>
      <t>0.798 sqm</t>
    </r>
  </si>
  <si>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</si>
  <si>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</si>
  <si>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</si>
  <si>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</si>
  <si>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</si>
  <si>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</si>
  <si>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</si>
  <si>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</si>
  <si>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</si>
  <si>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</si>
  <si>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</si>
  <si>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</si>
  <si>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</si>
  <si>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</si>
  <si>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</si>
  <si>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</si>
  <si>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</si>
  <si>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</si>
  <si>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</si>
  <si>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</si>
  <si>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</si>
  <si>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</si>
  <si>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</si>
  <si>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</si>
  <si>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</si>
  <si>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</si>
  <si>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</si>
  <si>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</si>
  <si>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</si>
  <si>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</si>
  <si>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</si>
  <si>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</si>
  <si>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</si>
  <si>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</si>
  <si>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</si>
  <si>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</si>
  <si>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</si>
  <si>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</si>
  <si>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</si>
  <si>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</si>
  <si>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</si>
  <si>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</si>
  <si>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</si>
  <si>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</si>
  <si>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</si>
  <si>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</si>
  <si>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</si>
  <si>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</si>
  <si>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</si>
  <si>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</si>
  <si>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</si>
  <si>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r>
      <t>S/F OF</t>
    </r>
    <r>
      <rPr>
        <b/>
        <sz val="12"/>
        <rFont val="Helv"/>
      </rPr>
      <t xml:space="preserve"> BWR PLYWOOD DOOR</t>
    </r>
  </si>
  <si>
    <r>
      <t xml:space="preserve">I.O FITTINGS AS PER SCHEDULE E </t>
    </r>
    <r>
      <rPr>
        <b/>
        <sz val="12"/>
        <rFont val="Helv"/>
      </rPr>
      <t>1200 x 2100mm size</t>
    </r>
  </si>
  <si>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</si>
  <si>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</si>
  <si>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</si>
  <si>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</si>
  <si>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</si>
  <si>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</si>
  <si>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</si>
  <si>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</si>
  <si>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</si>
  <si>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</si>
  <si>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</si>
  <si>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</si>
  <si>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</si>
  <si>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</si>
  <si>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</si>
  <si>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</si>
  <si>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</si>
  <si>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</si>
  <si>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</si>
  <si>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</si>
  <si>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</si>
  <si>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</si>
  <si>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</si>
  <si>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</si>
  <si>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</si>
  <si>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</si>
  <si>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</si>
  <si>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</si>
  <si>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</si>
  <si>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</si>
  <si>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</si>
  <si>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</si>
  <si>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</si>
  <si>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</si>
  <si>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</si>
  <si>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</si>
  <si>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</si>
  <si>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</si>
  <si>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</si>
  <si>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</si>
  <si>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</si>
  <si>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</si>
  <si>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</si>
  <si>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</si>
  <si>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</si>
  <si>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</si>
  <si>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</si>
  <si>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</si>
  <si>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</si>
  <si>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</si>
  <si>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</si>
  <si>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</si>
  <si>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</si>
  <si>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</si>
  <si>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</si>
  <si>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</si>
  <si>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</si>
  <si>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</si>
  <si>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</si>
  <si>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</si>
  <si>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</si>
  <si>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</si>
  <si>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</si>
  <si>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</si>
  <si>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</si>
  <si>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</si>
  <si>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</si>
  <si>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</si>
  <si>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</si>
  <si>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</si>
  <si>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</si>
  <si>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</si>
  <si>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</si>
  <si>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</si>
  <si>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</si>
  <si>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</si>
  <si>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</si>
  <si>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</si>
  <si>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</si>
  <si>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</si>
  <si>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</si>
  <si>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</si>
  <si>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</si>
  <si>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</si>
  <si>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</si>
  <si>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</si>
  <si>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</si>
  <si>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</si>
  <si>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</si>
  <si>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</si>
  <si>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</si>
  <si>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</si>
  <si>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</si>
  <si>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</si>
  <si>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</si>
  <si>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</si>
  <si>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</si>
  <si>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</si>
  <si>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</si>
  <si>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</si>
  <si>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</si>
  <si>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</si>
  <si>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</si>
  <si>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</si>
  <si>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</si>
  <si>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</si>
  <si>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</si>
  <si>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</si>
  <si>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</si>
  <si>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</si>
  <si>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</si>
  <si>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</si>
  <si>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</si>
  <si>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</si>
  <si>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</si>
  <si>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</si>
  <si>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</si>
  <si>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</si>
  <si>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</si>
  <si>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</si>
  <si>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</si>
  <si>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</si>
  <si>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</si>
  <si>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</si>
  <si>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</si>
  <si>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</si>
  <si>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</si>
  <si>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</si>
  <si>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</si>
  <si>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</si>
  <si>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</si>
  <si>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</si>
  <si>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</si>
  <si>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</si>
  <si>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</si>
  <si>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</si>
  <si>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</si>
  <si>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</si>
  <si>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</si>
  <si>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</si>
  <si>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</si>
  <si>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</si>
  <si>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</si>
  <si>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</si>
  <si>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</si>
  <si>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</si>
  <si>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</si>
  <si>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</si>
  <si>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</si>
  <si>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</si>
  <si>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</si>
  <si>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</si>
  <si>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</si>
  <si>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</si>
  <si>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</si>
  <si>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</si>
  <si>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</si>
  <si>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</si>
  <si>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</si>
  <si>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</si>
  <si>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</si>
  <si>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</si>
  <si>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</si>
  <si>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</si>
  <si>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</si>
  <si>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</si>
  <si>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</si>
  <si>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r>
      <t xml:space="preserve">PAINTING TWO COATS OVER NEW           </t>
    </r>
    <r>
      <rPr>
        <b/>
        <sz val="12"/>
        <rFont val="Helv"/>
      </rPr>
      <t>(as per PWD Standard Data)</t>
    </r>
  </si>
  <si>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</si>
  <si>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</si>
  <si>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</si>
  <si>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</si>
  <si>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</si>
  <si>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</si>
  <si>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</si>
  <si>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</si>
  <si>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</si>
  <si>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</si>
  <si>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</si>
  <si>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</si>
  <si>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</si>
  <si>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</si>
  <si>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</si>
  <si>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</si>
  <si>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</si>
  <si>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</si>
  <si>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</si>
  <si>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</si>
  <si>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</si>
  <si>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</si>
  <si>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</si>
  <si>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r>
      <t xml:space="preserve">BASEMENT  WITH  </t>
    </r>
    <r>
      <rPr>
        <b/>
        <sz val="12"/>
        <rFont val="Helv"/>
      </rPr>
      <t>FILLING GRAVEL</t>
    </r>
  </si>
  <si>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</si>
  <si>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</si>
  <si>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</si>
  <si>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</si>
  <si>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</si>
  <si>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</si>
  <si>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</si>
  <si>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</si>
  <si>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</si>
  <si>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</si>
  <si>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</si>
  <si>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</si>
  <si>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</si>
  <si>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</si>
  <si>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</si>
  <si>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</si>
  <si>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</si>
  <si>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</si>
  <si>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</si>
  <si>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</si>
  <si>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</si>
  <si>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</si>
  <si>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</si>
  <si>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</si>
  <si>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</si>
  <si>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</si>
  <si>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</si>
  <si>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</si>
  <si>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</si>
  <si>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</si>
  <si>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</si>
  <si>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</si>
  <si>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</si>
  <si>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</si>
  <si>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</si>
  <si>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</si>
  <si>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</si>
  <si>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</si>
  <si>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</si>
  <si>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</si>
  <si>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</si>
  <si>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</si>
  <si>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</si>
  <si>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</si>
  <si>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</si>
  <si>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</si>
  <si>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</si>
  <si>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</si>
  <si>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</si>
  <si>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</si>
  <si>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</si>
  <si>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</si>
  <si>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</si>
  <si>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</si>
  <si>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</si>
  <si>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</si>
  <si>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</si>
  <si>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</si>
  <si>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</si>
  <si>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</si>
  <si>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</si>
  <si>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</si>
  <si>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</si>
  <si>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</si>
  <si>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</si>
  <si>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</si>
  <si>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</si>
  <si>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</si>
  <si>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</si>
  <si>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</si>
  <si>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</si>
  <si>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</si>
  <si>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</si>
  <si>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</si>
  <si>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</si>
  <si>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</si>
  <si>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</si>
  <si>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</si>
  <si>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</si>
  <si>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</si>
  <si>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</si>
  <si>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</si>
  <si>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</si>
  <si>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</si>
  <si>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</si>
  <si>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</si>
  <si>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</si>
  <si>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</si>
  <si>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</si>
  <si>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</si>
  <si>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</si>
  <si>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</si>
  <si>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</si>
  <si>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</si>
  <si>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</si>
  <si>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</si>
  <si>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</si>
  <si>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</si>
  <si>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</si>
  <si>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</si>
  <si>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</si>
  <si>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</si>
  <si>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</si>
  <si>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</si>
  <si>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</si>
  <si>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</si>
  <si>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</si>
  <si>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</si>
  <si>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</si>
  <si>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</si>
  <si>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</si>
  <si>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</si>
  <si>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</si>
  <si>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</si>
  <si>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</si>
  <si>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</si>
  <si>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</si>
  <si>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</si>
  <si>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</si>
  <si>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</si>
  <si>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</si>
  <si>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</si>
  <si>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</si>
  <si>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</si>
  <si>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</si>
  <si>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</si>
  <si>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</si>
  <si>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</si>
  <si>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</si>
  <si>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</si>
  <si>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</si>
  <si>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</si>
  <si>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</si>
  <si>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</si>
  <si>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</si>
  <si>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</si>
  <si>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</si>
  <si>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</si>
  <si>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</si>
  <si>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</si>
  <si>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</si>
  <si>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</si>
  <si>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</si>
  <si>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</si>
  <si>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</si>
  <si>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</si>
  <si>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</si>
  <si>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</si>
  <si>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</si>
  <si>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</si>
  <si>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</si>
  <si>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</si>
  <si>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</si>
  <si>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</si>
  <si>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</si>
  <si>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</si>
  <si>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</si>
  <si>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</si>
  <si>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</si>
  <si>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</si>
  <si>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</si>
  <si>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</si>
  <si>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</si>
  <si>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</si>
  <si>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</si>
  <si>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</si>
  <si>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</si>
  <si>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</si>
  <si>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</si>
  <si>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</si>
  <si>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</si>
  <si>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</si>
  <si>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</si>
  <si>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</si>
  <si>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</si>
  <si>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</si>
  <si>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</si>
  <si>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</si>
  <si>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</si>
  <si>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</si>
  <si>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</si>
  <si>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</si>
  <si>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</si>
  <si>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</si>
  <si>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</si>
  <si>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</si>
  <si>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</si>
  <si>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</si>
  <si>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</si>
  <si>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</si>
  <si>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</si>
  <si>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</si>
  <si>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</si>
  <si>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</si>
  <si>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</si>
  <si>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</si>
  <si>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</si>
  <si>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</si>
  <si>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</si>
  <si>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</si>
  <si>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r>
      <t xml:space="preserve">75MM DIA OF </t>
    </r>
    <r>
      <rPr>
        <b/>
        <sz val="12"/>
        <rFont val="Helv"/>
      </rPr>
      <t>PVC SWR PIPE</t>
    </r>
    <r>
      <rPr>
        <sz val="12"/>
        <rFont val="Helv"/>
      </rPr>
      <t xml:space="preserve"> INCLUDING </t>
    </r>
  </si>
  <si>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</si>
  <si>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</si>
  <si>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</si>
  <si>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</si>
  <si>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</si>
  <si>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</si>
  <si>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</si>
  <si>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</si>
  <si>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</si>
  <si>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</si>
  <si>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</si>
  <si>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</si>
  <si>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</si>
  <si>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</si>
  <si>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</si>
  <si>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</si>
  <si>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</si>
  <si>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</si>
  <si>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</si>
  <si>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</si>
  <si>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</si>
  <si>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</si>
  <si>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</si>
  <si>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</si>
  <si>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</si>
  <si>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</si>
  <si>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</si>
  <si>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</si>
  <si>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</si>
  <si>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</si>
  <si>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</si>
  <si>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</si>
  <si>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</si>
  <si>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</si>
  <si>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</si>
  <si>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</si>
  <si>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</si>
  <si>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</si>
  <si>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</si>
  <si>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</si>
  <si>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</si>
  <si>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</si>
  <si>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</si>
  <si>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</si>
  <si>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</si>
  <si>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</si>
  <si>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</si>
  <si>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</si>
  <si>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</si>
  <si>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</si>
  <si>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</si>
  <si>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</si>
  <si>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</si>
  <si>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</si>
  <si>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</si>
  <si>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</si>
  <si>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</si>
  <si>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</si>
  <si>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</si>
  <si>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</si>
  <si>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</si>
  <si>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</si>
  <si>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</si>
  <si>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</si>
  <si>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</si>
  <si>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</si>
  <si>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</si>
  <si>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</si>
  <si>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</si>
  <si>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</si>
  <si>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</si>
  <si>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</si>
  <si>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</si>
  <si>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</si>
  <si>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</si>
  <si>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</si>
  <si>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</si>
  <si>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</si>
  <si>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</si>
  <si>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</si>
  <si>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</si>
  <si>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</si>
  <si>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</si>
  <si>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</si>
  <si>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</si>
  <si>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</si>
  <si>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</si>
  <si>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</si>
  <si>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</si>
  <si>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</si>
  <si>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</si>
  <si>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</si>
  <si>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</si>
  <si>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</si>
  <si>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</si>
  <si>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</si>
  <si>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</si>
  <si>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</si>
  <si>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</si>
  <si>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</si>
  <si>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</si>
  <si>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</si>
  <si>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</si>
  <si>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</si>
  <si>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</si>
  <si>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</si>
  <si>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</si>
  <si>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</si>
  <si>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</si>
  <si>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</si>
  <si>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</si>
  <si>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</si>
  <si>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</si>
  <si>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</si>
  <si>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</si>
  <si>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</si>
  <si>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</si>
  <si>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</si>
  <si>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</si>
  <si>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</si>
  <si>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</si>
  <si>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</si>
  <si>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</si>
  <si>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</si>
  <si>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</si>
  <si>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</si>
  <si>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</si>
  <si>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</si>
  <si>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</si>
  <si>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</si>
  <si>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</si>
  <si>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</si>
  <si>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</si>
  <si>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</si>
  <si>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</si>
  <si>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</si>
  <si>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</si>
  <si>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</si>
  <si>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</si>
  <si>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</si>
  <si>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</si>
  <si>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</si>
  <si>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</si>
  <si>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</si>
  <si>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</si>
  <si>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</si>
  <si>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</si>
  <si>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</si>
  <si>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</si>
  <si>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</si>
  <si>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</si>
  <si>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</si>
  <si>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</si>
  <si>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</si>
  <si>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</si>
  <si>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</si>
  <si>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</si>
  <si>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</si>
  <si>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</si>
  <si>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</si>
  <si>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</si>
  <si>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</si>
  <si>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</si>
  <si>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</si>
  <si>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</si>
  <si>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</si>
  <si>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</si>
  <si>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</si>
  <si>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</si>
  <si>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</si>
  <si>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</si>
  <si>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</si>
  <si>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</si>
  <si>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</si>
  <si>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</si>
  <si>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</si>
  <si>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</si>
  <si>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</si>
  <si>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</si>
  <si>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</si>
  <si>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</si>
  <si>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</si>
  <si>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</si>
  <si>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</si>
  <si>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</si>
  <si>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</si>
  <si>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</si>
  <si>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</si>
  <si>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</si>
  <si>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</si>
  <si>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</si>
  <si>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</si>
  <si>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</si>
  <si>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</si>
  <si>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</si>
  <si>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</si>
  <si>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</si>
  <si>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</si>
  <si>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</si>
  <si>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</si>
  <si>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</si>
  <si>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</si>
  <si>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</si>
  <si>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</si>
  <si>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</si>
  <si>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</si>
  <si>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</si>
  <si>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</si>
  <si>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</si>
  <si>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</si>
  <si>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</si>
  <si>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</si>
  <si>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</si>
  <si>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</si>
  <si>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</si>
  <si>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</si>
  <si>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</si>
  <si>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</si>
  <si>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</si>
  <si>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</si>
  <si>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</si>
  <si>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</si>
  <si>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</si>
  <si>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</si>
  <si>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</si>
  <si>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</si>
  <si>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</si>
  <si>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</si>
  <si>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</si>
  <si>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</si>
  <si>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</si>
  <si>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</si>
  <si>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</si>
  <si>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</si>
  <si>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</si>
  <si>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</si>
  <si>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</si>
  <si>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</si>
  <si>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</si>
  <si>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</si>
  <si>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</si>
  <si>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</si>
  <si>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</si>
  <si>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</si>
  <si>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</si>
  <si>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</si>
  <si>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</si>
  <si>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</si>
  <si>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</si>
  <si>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</si>
  <si>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</si>
  <si>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</si>
  <si>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</si>
  <si>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</si>
  <si>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</si>
  <si>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</si>
  <si>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</si>
  <si>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</si>
  <si>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</si>
  <si>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</si>
  <si>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</si>
  <si>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</si>
  <si>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</si>
  <si>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</si>
  <si>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</si>
  <si>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</si>
  <si>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</si>
  <si>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</si>
  <si>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</si>
  <si>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</si>
  <si>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</si>
  <si>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</si>
  <si>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</si>
  <si>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</si>
  <si>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</si>
  <si>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</si>
  <si>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</si>
  <si>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</si>
  <si>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</si>
  <si>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</si>
  <si>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</si>
  <si>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</si>
  <si>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</si>
  <si>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</si>
  <si>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</si>
  <si>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</si>
  <si>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</si>
  <si>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</si>
  <si>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</si>
  <si>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</si>
  <si>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</si>
  <si>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</si>
  <si>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</si>
  <si>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</si>
  <si>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</si>
  <si>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</si>
  <si>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</si>
  <si>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</si>
  <si>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</si>
  <si>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</si>
  <si>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</si>
  <si>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</si>
  <si>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</si>
  <si>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</si>
  <si>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</si>
  <si>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</si>
  <si>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</si>
  <si>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</si>
  <si>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</si>
  <si>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</si>
  <si>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</si>
  <si>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</si>
  <si>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</si>
  <si>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</si>
  <si>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</si>
  <si>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</si>
  <si>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</si>
  <si>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</si>
  <si>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</si>
  <si>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</si>
  <si>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</si>
  <si>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</si>
  <si>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</si>
  <si>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</si>
  <si>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</si>
  <si>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</si>
  <si>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</si>
  <si>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</si>
  <si>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</si>
  <si>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</si>
  <si>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</si>
  <si>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</si>
  <si>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</si>
  <si>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</si>
  <si>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</si>
  <si>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</si>
  <si>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</si>
  <si>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</si>
  <si>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</si>
  <si>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</si>
  <si>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r>
      <t xml:space="preserve">S &amp; F best indian 2/3 Glazed 1/3 Teak wood Panelled door shutter of size 
</t>
    </r>
    <r>
      <rPr>
        <b/>
        <u/>
        <sz val="13"/>
        <rFont val="Arial"/>
        <family val="2"/>
      </rPr>
      <t>b)1500mmx2100mm</t>
    </r>
  </si>
  <si>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</si>
  <si>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</si>
  <si>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</si>
  <si>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</si>
  <si>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</si>
  <si>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</si>
  <si>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</si>
  <si>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</si>
  <si>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</si>
  <si>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</si>
  <si>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</si>
  <si>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</si>
  <si>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</si>
  <si>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</si>
  <si>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</si>
  <si>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</si>
  <si>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</si>
  <si>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</si>
  <si>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</si>
  <si>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</si>
  <si>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</si>
  <si>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</si>
  <si>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</si>
  <si>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</si>
  <si>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</si>
  <si>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</si>
  <si>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</si>
  <si>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</si>
  <si>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</si>
  <si>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</si>
  <si>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</si>
  <si>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</si>
  <si>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</si>
  <si>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</si>
  <si>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</si>
  <si>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</si>
  <si>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</si>
  <si>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</si>
  <si>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</si>
  <si>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</si>
  <si>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</si>
  <si>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</si>
  <si>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</si>
  <si>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</si>
  <si>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</si>
  <si>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</si>
  <si>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</si>
  <si>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</si>
  <si>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</si>
  <si>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</si>
  <si>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</si>
  <si>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</si>
  <si>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</si>
  <si>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</si>
  <si>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</si>
  <si>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</si>
  <si>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</si>
  <si>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</si>
  <si>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</si>
  <si>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</si>
  <si>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</si>
  <si>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</si>
  <si>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</si>
  <si>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</si>
  <si>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</si>
  <si>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</si>
  <si>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</si>
  <si>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</si>
  <si>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</si>
  <si>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</si>
  <si>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</si>
  <si>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</si>
  <si>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</si>
  <si>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</si>
  <si>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</si>
  <si>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</si>
  <si>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</si>
  <si>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</si>
  <si>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</si>
  <si>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</si>
  <si>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</si>
  <si>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</si>
  <si>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</si>
  <si>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</si>
  <si>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</si>
  <si>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</si>
  <si>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</si>
  <si>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</si>
  <si>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</si>
  <si>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</si>
  <si>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</si>
  <si>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</si>
  <si>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</si>
  <si>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</si>
  <si>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</si>
  <si>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</si>
  <si>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</si>
  <si>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</si>
  <si>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</si>
  <si>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</si>
  <si>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</si>
  <si>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</si>
  <si>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</si>
  <si>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</si>
  <si>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</si>
  <si>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</si>
  <si>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</si>
  <si>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</si>
  <si>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</si>
  <si>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</si>
  <si>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</si>
  <si>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</si>
  <si>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</si>
  <si>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</si>
  <si>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</si>
  <si>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</si>
  <si>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</si>
  <si>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</si>
  <si>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</si>
  <si>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</si>
  <si>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</si>
  <si>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</si>
  <si>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</si>
  <si>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</si>
  <si>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</si>
  <si>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</si>
  <si>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</si>
  <si>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</si>
  <si>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</si>
  <si>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</si>
  <si>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</si>
  <si>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</si>
  <si>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</si>
  <si>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</si>
  <si>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</si>
  <si>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</si>
  <si>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</si>
  <si>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</si>
  <si>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</si>
  <si>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</si>
  <si>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</si>
  <si>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</si>
  <si>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</si>
  <si>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</si>
  <si>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</si>
  <si>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</si>
  <si>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</si>
  <si>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</si>
  <si>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</si>
  <si>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</si>
  <si>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</si>
  <si>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</si>
  <si>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</si>
  <si>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</si>
  <si>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</si>
  <si>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</si>
  <si>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</si>
  <si>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</si>
  <si>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</si>
  <si>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</si>
  <si>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</si>
  <si>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</si>
  <si>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</si>
  <si>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</si>
  <si>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</si>
  <si>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</si>
  <si>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</si>
  <si>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</si>
  <si>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</si>
  <si>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</si>
  <si>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</si>
  <si>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</si>
  <si>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</si>
  <si>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</si>
  <si>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</si>
  <si>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</si>
  <si>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</si>
  <si>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</si>
  <si>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</si>
  <si>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</si>
  <si>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</si>
  <si>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</si>
  <si>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</si>
  <si>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</si>
  <si>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</si>
  <si>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</si>
  <si>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</si>
  <si>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</si>
  <si>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</si>
  <si>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</si>
  <si>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</si>
  <si>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</si>
  <si>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</si>
  <si>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</si>
  <si>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</si>
  <si>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</si>
  <si>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</si>
  <si>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</si>
  <si>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</si>
  <si>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</si>
  <si>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</si>
  <si>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</si>
  <si>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</si>
  <si>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</si>
  <si>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</si>
  <si>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</si>
  <si>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</si>
  <si>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</si>
  <si>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</si>
  <si>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</si>
  <si>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</si>
  <si>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</si>
  <si>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</si>
  <si>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</si>
  <si>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</si>
  <si>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</si>
  <si>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</si>
  <si>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</si>
  <si>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</si>
  <si>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</si>
  <si>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</si>
  <si>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</si>
  <si>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</si>
  <si>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</si>
  <si>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</si>
  <si>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</si>
  <si>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</si>
  <si>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</si>
  <si>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</si>
  <si>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</si>
  <si>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</si>
  <si>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</si>
  <si>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</si>
  <si>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</si>
  <si>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</si>
  <si>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</si>
  <si>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</si>
  <si>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</si>
  <si>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</si>
  <si>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</si>
  <si>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</si>
  <si>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</si>
  <si>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</si>
  <si>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</si>
  <si>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</si>
  <si>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</si>
  <si>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</si>
  <si>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</si>
  <si>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</si>
  <si>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</si>
  <si>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</si>
  <si>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</si>
  <si>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</si>
  <si>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</si>
  <si>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</si>
  <si>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</si>
  <si>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</si>
  <si>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</si>
  <si>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</si>
  <si>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</si>
  <si>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</si>
  <si>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</si>
  <si>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</si>
  <si>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</si>
  <si>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</si>
  <si>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</si>
  <si>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</si>
  <si>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</si>
  <si>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</si>
  <si>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</si>
  <si>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</si>
  <si>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</si>
  <si>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</si>
  <si>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</si>
  <si>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</si>
  <si>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</si>
  <si>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</si>
  <si>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</si>
  <si>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</si>
  <si>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</si>
  <si>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</si>
  <si>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</si>
  <si>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</si>
  <si>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</si>
  <si>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</si>
  <si>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</si>
  <si>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</si>
  <si>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</si>
  <si>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</si>
  <si>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</si>
  <si>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</si>
  <si>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</si>
  <si>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</si>
  <si>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</si>
  <si>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</si>
  <si>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</si>
  <si>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</si>
  <si>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</si>
  <si>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</si>
  <si>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</si>
  <si>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</si>
  <si>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</si>
  <si>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</si>
  <si>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</si>
  <si>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</si>
  <si>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</si>
  <si>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</si>
  <si>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</si>
  <si>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</si>
  <si>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</si>
  <si>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</si>
  <si>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</si>
  <si>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</si>
  <si>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</si>
  <si>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</si>
  <si>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</si>
  <si>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</si>
  <si>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</si>
  <si>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</si>
  <si>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</si>
  <si>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r>
      <t xml:space="preserve">STYLES(OVER 2M) -1X3X2.3125X0.15X0.0375                                                      </t>
    </r>
    <r>
      <rPr>
        <b/>
        <sz val="12"/>
        <rFont val="Arial"/>
        <family val="2"/>
      </rPr>
      <t xml:space="preserve">  = 0.052</t>
    </r>
  </si>
  <si>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</si>
  <si>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</si>
  <si>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</si>
  <si>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</si>
  <si>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</si>
  <si>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</si>
  <si>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</si>
  <si>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</si>
  <si>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</si>
  <si>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</si>
  <si>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</si>
  <si>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</si>
  <si>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</si>
  <si>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</si>
  <si>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</si>
  <si>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</si>
  <si>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</si>
  <si>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</si>
  <si>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</si>
  <si>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</si>
  <si>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</si>
  <si>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</si>
  <si>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</si>
  <si>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</si>
  <si>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</si>
  <si>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</si>
  <si>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</si>
  <si>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</si>
  <si>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</si>
  <si>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</si>
  <si>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</si>
  <si>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</si>
  <si>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</si>
  <si>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</si>
  <si>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</si>
  <si>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</si>
  <si>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</si>
  <si>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</si>
  <si>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</si>
  <si>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</si>
  <si>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</si>
  <si>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</si>
  <si>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</si>
  <si>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</si>
  <si>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</si>
  <si>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</si>
  <si>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</si>
  <si>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</si>
  <si>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</si>
  <si>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</si>
  <si>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</si>
  <si>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</si>
  <si>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</si>
  <si>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</si>
  <si>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</si>
  <si>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</si>
  <si>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</si>
  <si>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</si>
  <si>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</si>
  <si>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r>
      <t xml:space="preserve">STYLES(OVER 2M) -2X2X2.3125X0.15X0.0375                                                      </t>
    </r>
    <r>
      <rPr>
        <b/>
        <sz val="12"/>
        <rFont val="Arial"/>
        <family val="2"/>
      </rPr>
      <t xml:space="preserve">  = 0.052</t>
    </r>
  </si>
  <si>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</si>
  <si>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</si>
  <si>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</si>
  <si>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</si>
  <si>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</si>
  <si>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</si>
  <si>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</si>
  <si>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</si>
  <si>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</si>
  <si>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</si>
  <si>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</si>
  <si>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</si>
  <si>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</si>
  <si>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</si>
  <si>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</si>
  <si>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</si>
  <si>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</si>
  <si>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</si>
  <si>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</si>
  <si>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</si>
  <si>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</si>
  <si>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</si>
  <si>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</si>
  <si>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</si>
  <si>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</si>
  <si>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</si>
  <si>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</si>
  <si>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</si>
  <si>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</si>
  <si>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</si>
  <si>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</si>
  <si>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</si>
  <si>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</si>
  <si>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</si>
  <si>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</si>
  <si>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</si>
  <si>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</si>
  <si>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</si>
  <si>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</si>
  <si>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</si>
  <si>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</si>
  <si>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</si>
  <si>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</si>
  <si>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</si>
  <si>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</si>
  <si>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</si>
  <si>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</si>
  <si>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</si>
  <si>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</si>
  <si>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</si>
  <si>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</si>
  <si>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</si>
  <si>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</si>
  <si>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</si>
  <si>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</si>
  <si>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</si>
  <si>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</si>
  <si>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</si>
  <si>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</si>
  <si>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</si>
  <si>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</si>
  <si>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</si>
  <si>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</si>
  <si>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</si>
  <si>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</si>
  <si>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</si>
  <si>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</si>
  <si>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</si>
  <si>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</si>
  <si>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</si>
  <si>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</si>
  <si>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</si>
  <si>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</si>
  <si>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</si>
  <si>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</si>
  <si>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</si>
  <si>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</si>
  <si>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</si>
  <si>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</si>
  <si>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</si>
  <si>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</si>
  <si>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</si>
  <si>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</si>
  <si>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</si>
  <si>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</si>
  <si>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</si>
  <si>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</si>
  <si>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</si>
  <si>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</si>
  <si>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</si>
  <si>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</si>
  <si>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</si>
  <si>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</si>
  <si>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</si>
  <si>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</si>
  <si>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</si>
  <si>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</si>
  <si>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</si>
  <si>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</si>
  <si>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</si>
  <si>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</si>
  <si>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</si>
  <si>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</si>
  <si>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</si>
  <si>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</si>
  <si>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</si>
  <si>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</si>
  <si>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</si>
  <si>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</si>
  <si>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</si>
  <si>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</si>
  <si>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</si>
  <si>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</si>
  <si>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</si>
  <si>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</si>
  <si>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</si>
  <si>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</si>
  <si>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</si>
  <si>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</si>
  <si>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</si>
  <si>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</si>
  <si>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</si>
  <si>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</si>
  <si>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</si>
  <si>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</si>
  <si>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</si>
  <si>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</si>
  <si>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</si>
  <si>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</si>
  <si>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</si>
  <si>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</si>
  <si>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</si>
  <si>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</si>
  <si>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</si>
  <si>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</si>
  <si>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</si>
  <si>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</si>
  <si>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</si>
  <si>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</si>
  <si>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</si>
  <si>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</si>
  <si>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</si>
  <si>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</si>
  <si>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</si>
  <si>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</si>
  <si>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</si>
  <si>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</si>
  <si>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</si>
  <si>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</si>
  <si>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</si>
  <si>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</si>
  <si>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</si>
  <si>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</si>
  <si>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</si>
  <si>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</si>
  <si>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</si>
  <si>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</si>
  <si>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</si>
  <si>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</si>
  <si>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</si>
  <si>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</si>
  <si>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</si>
  <si>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</si>
  <si>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</si>
  <si>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</si>
  <si>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</si>
  <si>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</si>
  <si>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</si>
  <si>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</si>
  <si>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</si>
  <si>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</si>
  <si>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</si>
  <si>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</si>
  <si>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</si>
  <si>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</si>
  <si>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</si>
  <si>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</si>
  <si>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</si>
  <si>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</si>
  <si>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</si>
  <si>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</si>
  <si>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</si>
  <si>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</si>
  <si>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</si>
  <si>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</si>
  <si>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</si>
  <si>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</si>
  <si>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</si>
  <si>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</si>
  <si>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</si>
  <si>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</si>
  <si>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</si>
  <si>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</si>
  <si>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</si>
  <si>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</si>
  <si>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</si>
  <si>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</si>
  <si>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</si>
  <si>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</si>
  <si>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</si>
  <si>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</si>
  <si>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</si>
  <si>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</si>
  <si>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</si>
  <si>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</si>
  <si>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</si>
  <si>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</si>
  <si>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</si>
  <si>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</si>
  <si>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</si>
  <si>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</si>
  <si>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</si>
  <si>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</si>
  <si>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</si>
  <si>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</si>
  <si>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</si>
  <si>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</si>
  <si>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</si>
  <si>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</si>
  <si>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</si>
  <si>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</si>
  <si>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</si>
  <si>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</si>
  <si>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</si>
  <si>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</si>
  <si>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</si>
  <si>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</si>
  <si>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</si>
  <si>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</si>
  <si>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</si>
  <si>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</si>
  <si>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</si>
  <si>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</si>
  <si>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</si>
  <si>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</si>
  <si>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</si>
  <si>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</si>
  <si>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</si>
  <si>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</si>
  <si>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</si>
  <si>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</si>
  <si>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</si>
  <si>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</si>
  <si>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</si>
  <si>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</si>
  <si>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</si>
  <si>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</si>
  <si>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</si>
  <si>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</si>
  <si>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</si>
  <si>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</si>
  <si>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</si>
  <si>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</si>
  <si>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</si>
  <si>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</si>
  <si>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</si>
  <si>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</si>
  <si>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</si>
  <si>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</si>
  <si>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</si>
  <si>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</si>
  <si>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</si>
  <si>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</si>
  <si>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</si>
  <si>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</si>
  <si>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</si>
  <si>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</si>
  <si>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</si>
  <si>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</si>
  <si>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</si>
  <si>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</si>
  <si>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</si>
  <si>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</si>
  <si>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</si>
  <si>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</si>
  <si>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</si>
  <si>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</si>
  <si>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</si>
  <si>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</si>
  <si>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</si>
  <si>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</si>
  <si>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</si>
  <si>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</si>
  <si>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</si>
  <si>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</si>
  <si>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</si>
  <si>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</si>
  <si>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</si>
  <si>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</si>
  <si>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</si>
  <si>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</si>
  <si>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</si>
  <si>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</si>
  <si>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</si>
  <si>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</si>
  <si>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</si>
  <si>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</si>
  <si>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</si>
  <si>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</si>
  <si>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</si>
  <si>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</si>
  <si>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</si>
  <si>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</si>
  <si>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</si>
  <si>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</si>
  <si>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</si>
  <si>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</si>
  <si>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</si>
  <si>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</si>
  <si>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</si>
  <si>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</si>
  <si>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</si>
  <si>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</si>
  <si>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</si>
  <si>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</si>
  <si>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</si>
  <si>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</si>
  <si>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</si>
  <si>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</si>
  <si>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</si>
  <si>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</si>
  <si>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</si>
  <si>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</si>
  <si>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</si>
  <si>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</si>
  <si>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</si>
  <si>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</si>
  <si>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</si>
  <si>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</si>
  <si>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</si>
  <si>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</si>
  <si>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</si>
  <si>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</si>
  <si>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</si>
  <si>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</si>
  <si>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</si>
  <si>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</si>
  <si>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</si>
  <si>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</si>
  <si>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</si>
  <si>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</si>
  <si>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</si>
  <si>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</si>
  <si>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</si>
  <si>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</si>
  <si>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</si>
  <si>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</si>
  <si>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</si>
  <si>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</si>
  <si>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</si>
  <si>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</si>
  <si>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</si>
  <si>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</si>
  <si>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</si>
  <si>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</si>
  <si>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</si>
  <si>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</si>
  <si>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</si>
  <si>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</si>
  <si>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</si>
  <si>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</si>
  <si>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</si>
  <si>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</si>
  <si>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</si>
  <si>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</si>
  <si>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</si>
  <si>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</si>
  <si>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</si>
  <si>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</si>
  <si>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</si>
  <si>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</si>
  <si>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</si>
  <si>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</si>
  <si>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</si>
  <si>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</si>
  <si>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</si>
  <si>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</si>
  <si>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</si>
  <si>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</si>
  <si>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</si>
  <si>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</si>
  <si>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</si>
  <si>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</si>
  <si>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</si>
  <si>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</si>
  <si>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</si>
  <si>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</si>
  <si>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</si>
  <si>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</si>
  <si>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</si>
  <si>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</si>
  <si>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</si>
  <si>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</si>
  <si>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</si>
  <si>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</si>
  <si>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</si>
  <si>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</si>
  <si>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</si>
  <si>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</si>
  <si>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</si>
  <si>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</si>
  <si>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</si>
  <si>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</si>
  <si>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</si>
  <si>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</si>
  <si>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</si>
  <si>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</si>
  <si>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</si>
  <si>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</si>
  <si>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</si>
  <si>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</si>
  <si>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</si>
  <si>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</si>
  <si>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</si>
  <si>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</si>
  <si>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</si>
  <si>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</si>
  <si>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</si>
  <si>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</si>
  <si>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</si>
  <si>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</si>
  <si>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</si>
  <si>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</si>
  <si>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</si>
  <si>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</si>
  <si>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</si>
  <si>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</si>
  <si>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</si>
  <si>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</si>
  <si>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</si>
  <si>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</si>
  <si>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</si>
  <si>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</si>
  <si>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</si>
  <si>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</si>
  <si>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</si>
  <si>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</si>
  <si>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</si>
  <si>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</si>
  <si>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</si>
  <si>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</si>
  <si>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</si>
  <si>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</si>
  <si>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</si>
  <si>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</si>
  <si>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</si>
  <si>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</si>
  <si>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</si>
  <si>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</si>
  <si>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</si>
  <si>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</si>
  <si>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</si>
  <si>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</si>
  <si>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</si>
  <si>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</si>
  <si>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</si>
  <si>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</si>
  <si>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</si>
  <si>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</si>
  <si>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</si>
  <si>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</si>
  <si>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</si>
  <si>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</si>
  <si>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</si>
  <si>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</si>
  <si>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</si>
  <si>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</si>
  <si>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</si>
  <si>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</si>
  <si>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</si>
  <si>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</si>
  <si>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</si>
  <si>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</si>
  <si>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</si>
  <si>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</si>
  <si>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</si>
  <si>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</si>
  <si>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</si>
  <si>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</si>
  <si>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</si>
  <si>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</si>
  <si>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</si>
  <si>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</si>
  <si>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</si>
  <si>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</si>
  <si>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</si>
  <si>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</si>
  <si>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</si>
  <si>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</si>
  <si>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</si>
  <si>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</si>
  <si>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</si>
  <si>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</si>
  <si>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</si>
  <si>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</si>
  <si>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</si>
  <si>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</si>
  <si>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</si>
  <si>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</si>
  <si>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</si>
  <si>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</si>
  <si>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</si>
  <si>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</si>
  <si>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</si>
  <si>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</si>
  <si>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</si>
  <si>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</si>
  <si>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</si>
  <si>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</si>
  <si>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</si>
  <si>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</si>
  <si>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</si>
  <si>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</si>
  <si>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</si>
  <si>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</si>
  <si>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</si>
  <si>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</si>
  <si>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</si>
  <si>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</si>
  <si>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</si>
  <si>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</si>
  <si>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</si>
  <si>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</si>
  <si>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</si>
  <si>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</si>
  <si>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</si>
  <si>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</si>
  <si>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</si>
  <si>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</si>
  <si>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</si>
  <si>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</si>
  <si>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</si>
  <si>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</si>
  <si>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</si>
  <si>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</si>
  <si>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</si>
  <si>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</si>
  <si>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</si>
  <si>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</si>
  <si>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</si>
  <si>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</si>
  <si>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</si>
  <si>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</si>
  <si>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</si>
  <si>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</si>
  <si>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</si>
  <si>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</si>
  <si>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</si>
  <si>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</si>
  <si>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</si>
  <si>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</si>
  <si>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</si>
  <si>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</si>
  <si>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</si>
  <si>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</si>
  <si>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</si>
  <si>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</si>
  <si>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</si>
  <si>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</si>
  <si>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</si>
  <si>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</si>
  <si>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</si>
  <si>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</si>
  <si>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</si>
  <si>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</si>
  <si>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</si>
  <si>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</si>
  <si>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</si>
  <si>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</si>
  <si>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</si>
  <si>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</si>
  <si>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</si>
  <si>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</si>
  <si>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</si>
  <si>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</si>
  <si>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</si>
  <si>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</si>
  <si>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</si>
  <si>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</si>
  <si>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</si>
  <si>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</si>
  <si>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</si>
  <si>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</si>
  <si>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</si>
  <si>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</si>
  <si>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</si>
  <si>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</si>
  <si>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</si>
  <si>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</si>
  <si>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</si>
  <si>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</si>
  <si>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</si>
  <si>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</si>
  <si>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</si>
  <si>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</si>
  <si>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</si>
  <si>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</si>
  <si>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</si>
  <si>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</si>
  <si>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</si>
  <si>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</si>
  <si>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</si>
  <si>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</si>
  <si>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</si>
  <si>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</si>
  <si>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</si>
  <si>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</si>
  <si>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</si>
  <si>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</si>
  <si>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</si>
  <si>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</si>
  <si>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</si>
  <si>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</si>
  <si>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</si>
  <si>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</si>
  <si>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</si>
  <si>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</si>
  <si>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</si>
  <si>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</si>
  <si>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</si>
  <si>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</si>
  <si>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</si>
  <si>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</si>
  <si>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</si>
  <si>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</si>
  <si>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</si>
  <si>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</si>
  <si>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</si>
  <si>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</si>
  <si>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</si>
  <si>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</si>
  <si>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</si>
  <si>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</si>
  <si>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</si>
  <si>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</si>
  <si>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</si>
  <si>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</si>
  <si>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</si>
  <si>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</si>
  <si>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</si>
  <si>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</si>
  <si>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</si>
  <si>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</si>
  <si>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</si>
  <si>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</si>
  <si>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</si>
  <si>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</si>
  <si>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</si>
  <si>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</si>
  <si>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</si>
  <si>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</si>
  <si>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</si>
  <si>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</si>
  <si>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</si>
  <si>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</si>
  <si>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</si>
  <si>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</si>
  <si>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</si>
  <si>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</si>
  <si>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</si>
  <si>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</si>
  <si>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</si>
  <si>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</si>
  <si>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</si>
  <si>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</si>
  <si>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</si>
  <si>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</si>
  <si>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</si>
  <si>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</si>
  <si>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</si>
  <si>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</si>
  <si>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</si>
  <si>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</si>
  <si>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</si>
  <si>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</si>
  <si>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</si>
  <si>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</si>
  <si>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</si>
  <si>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</si>
  <si>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</si>
  <si>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</si>
  <si>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</si>
  <si>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</si>
  <si>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</si>
  <si>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</si>
  <si>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</si>
  <si>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</si>
  <si>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</si>
  <si>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</si>
  <si>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</si>
  <si>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</si>
  <si>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</si>
  <si>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r>
      <t xml:space="preserve">Supply and laying of </t>
    </r>
    <r>
      <rPr>
        <b/>
        <sz val="12"/>
        <rFont val="Helv"/>
      </rPr>
      <t>Hard core</t>
    </r>
    <r>
      <rPr>
        <sz val="12"/>
        <rFont val="Helv"/>
      </rPr>
      <t xml:space="preserve"> layer of 30</t>
    </r>
    <r>
      <rPr>
        <b/>
        <sz val="12"/>
        <rFont val="Helv"/>
      </rPr>
      <t>0mm</t>
    </r>
    <r>
      <rPr>
        <sz val="12"/>
        <rFont val="Helv"/>
      </rPr>
      <t xml:space="preserve"> consolidated thickness (10Sqm x .3m thick= 3.0 cum)</t>
    </r>
  </si>
  <si>
    <t>labour charges for watering and consolidation by power roller</t>
  </si>
  <si>
    <t>Supply of 80-63mm metal 60%</t>
  </si>
  <si>
    <t>Supply of 40-10mm metal 40%</t>
  </si>
  <si>
    <t>Supply of river sand for filling the voids at 20%</t>
  </si>
  <si>
    <r>
      <t>For 3 m</t>
    </r>
    <r>
      <rPr>
        <vertAlign val="superscript"/>
        <sz val="12"/>
        <rFont val="Helv"/>
      </rPr>
      <t xml:space="preserve">3 </t>
    </r>
  </si>
  <si>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</si>
  <si>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</si>
  <si>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</si>
  <si>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</si>
  <si>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</si>
  <si>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</si>
  <si>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</si>
  <si>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</si>
  <si>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</si>
  <si>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</si>
  <si>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</si>
  <si>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</si>
  <si>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</si>
  <si>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</si>
  <si>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</si>
  <si>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</si>
  <si>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</si>
  <si>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</si>
  <si>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</si>
  <si>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</si>
  <si>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</si>
  <si>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</si>
  <si>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</si>
  <si>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</si>
  <si>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</si>
  <si>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</si>
  <si>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</si>
  <si>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</si>
  <si>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</si>
  <si>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</si>
  <si>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</si>
  <si>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</si>
  <si>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</si>
  <si>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r>
      <t xml:space="preserve">BASEMENT  WITH  </t>
    </r>
    <r>
      <rPr>
        <b/>
        <sz val="12"/>
        <rFont val="Helv"/>
      </rPr>
      <t>FILLING WELL GRAVEL</t>
    </r>
  </si>
  <si>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</si>
  <si>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</si>
  <si>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</si>
  <si>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</si>
  <si>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</si>
  <si>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</si>
  <si>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</si>
  <si>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</si>
  <si>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</si>
  <si>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</si>
  <si>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</si>
  <si>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</si>
  <si>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</si>
  <si>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</si>
  <si>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</si>
  <si>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</si>
  <si>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</si>
  <si>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</si>
  <si>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</si>
  <si>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</si>
  <si>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</si>
  <si>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</si>
  <si>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</si>
  <si>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</si>
  <si>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</si>
  <si>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</si>
  <si>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</si>
  <si>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</si>
  <si>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</si>
  <si>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</si>
  <si>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</si>
  <si>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</si>
  <si>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</si>
  <si>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</si>
  <si>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</si>
  <si>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</si>
  <si>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</si>
  <si>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</si>
  <si>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</si>
  <si>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</si>
  <si>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</si>
  <si>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</si>
  <si>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</si>
  <si>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</si>
  <si>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</si>
  <si>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</si>
  <si>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</si>
  <si>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</si>
  <si>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</si>
  <si>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</si>
  <si>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</si>
  <si>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</si>
  <si>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</si>
  <si>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</si>
  <si>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r>
      <t xml:space="preserve">BASEMENT  WITH  </t>
    </r>
    <r>
      <rPr>
        <b/>
        <sz val="12"/>
        <rFont val="Helv"/>
      </rPr>
      <t>STONE DUST</t>
    </r>
  </si>
  <si>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</si>
  <si>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</si>
  <si>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</si>
  <si>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</si>
  <si>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</si>
  <si>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</si>
  <si>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</si>
  <si>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</si>
  <si>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r>
      <t xml:space="preserve">Suppling and laying </t>
    </r>
    <r>
      <rPr>
        <b/>
        <sz val="12"/>
        <rFont val="Helv"/>
      </rPr>
      <t>colour matt finish floor tiles</t>
    </r>
  </si>
  <si>
    <r>
      <t xml:space="preserve">Suppling and laying </t>
    </r>
    <r>
      <rPr>
        <b/>
        <sz val="12"/>
        <rFont val="Helv"/>
      </rPr>
      <t>colour matt finish wall tiles</t>
    </r>
  </si>
  <si>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</si>
  <si>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</si>
  <si>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</si>
  <si>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</si>
  <si>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</si>
  <si>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</si>
  <si>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</si>
  <si>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</si>
  <si>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</si>
  <si>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</si>
  <si>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</si>
  <si>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</si>
  <si>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</si>
  <si>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</si>
  <si>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</si>
  <si>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</si>
  <si>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r>
      <t xml:space="preserve">S &amp; F of </t>
    </r>
    <r>
      <rPr>
        <b/>
        <sz val="12"/>
        <rFont val="Helv"/>
      </rPr>
      <t>Granite slab 18mm to 12mm Thick</t>
    </r>
    <r>
      <rPr>
        <sz val="12"/>
        <rFont val="Helv"/>
      </rPr>
      <t xml:space="preserve"> For </t>
    </r>
    <r>
      <rPr>
        <b/>
        <sz val="12"/>
        <rFont val="Helv"/>
      </rPr>
      <t xml:space="preserve">kitchen arrangements </t>
    </r>
  </si>
  <si>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</si>
  <si>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</si>
  <si>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</si>
  <si>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</si>
  <si>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</si>
  <si>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</si>
  <si>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</si>
  <si>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</si>
  <si>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</si>
  <si>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</si>
  <si>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</si>
  <si>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</si>
  <si>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</si>
  <si>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</si>
  <si>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</si>
  <si>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</si>
  <si>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</si>
  <si>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</si>
  <si>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</si>
  <si>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</si>
  <si>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</si>
  <si>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</si>
  <si>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</si>
  <si>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</si>
  <si>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</si>
  <si>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</si>
  <si>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</si>
  <si>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</si>
  <si>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</si>
  <si>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</si>
  <si>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</si>
  <si>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</si>
  <si>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</si>
  <si>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</si>
  <si>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</si>
  <si>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</si>
  <si>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</si>
  <si>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</si>
  <si>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</si>
  <si>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</si>
  <si>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</si>
  <si>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</si>
  <si>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</si>
  <si>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</si>
  <si>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</si>
  <si>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</si>
  <si>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</si>
  <si>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</si>
  <si>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</si>
  <si>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</si>
  <si>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</si>
  <si>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</si>
  <si>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</si>
  <si>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r>
      <t>WASHBASIN</t>
    </r>
    <r>
      <rPr>
        <sz val="12"/>
        <rFont val="Helv"/>
      </rPr>
      <t xml:space="preserve"> (White Pedastal type)  22"X16" INCLUDING</t>
    </r>
  </si>
  <si>
    <r>
      <t xml:space="preserve">Providing wooden </t>
    </r>
    <r>
      <rPr>
        <b/>
        <sz val="12"/>
        <rFont val="Helv"/>
      </rPr>
      <t>MELAMEN DOOR POLISH</t>
    </r>
  </si>
  <si>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</si>
  <si>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</si>
  <si>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</si>
  <si>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</si>
  <si>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</si>
  <si>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</si>
  <si>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</si>
  <si>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</si>
  <si>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</si>
  <si>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</si>
  <si>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</si>
  <si>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</si>
  <si>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</si>
  <si>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</si>
  <si>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</si>
  <si>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</si>
  <si>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</si>
  <si>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</si>
  <si>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</si>
  <si>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</si>
  <si>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</si>
  <si>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</si>
  <si>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</si>
  <si>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</si>
  <si>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</si>
  <si>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</si>
  <si>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r>
      <t xml:space="preserve">TOTAL FOR </t>
    </r>
    <r>
      <rPr>
        <b/>
        <sz val="12"/>
        <rFont val="Helv"/>
      </rPr>
      <t>5.67</t>
    </r>
    <r>
      <rPr>
        <sz val="12"/>
        <rFont val="Helv"/>
      </rPr>
      <t xml:space="preserve"> SQM</t>
    </r>
  </si>
  <si>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</si>
  <si>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</si>
  <si>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</si>
  <si>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</si>
  <si>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</si>
  <si>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</si>
  <si>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</si>
  <si>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</si>
  <si>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</si>
  <si>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</si>
  <si>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</si>
  <si>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</si>
  <si>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</si>
  <si>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</si>
  <si>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</si>
  <si>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</si>
  <si>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</si>
  <si>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</si>
  <si>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</si>
  <si>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</si>
  <si>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</si>
  <si>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</si>
  <si>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</si>
  <si>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</si>
  <si>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</si>
  <si>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</si>
  <si>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</si>
  <si>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</si>
  <si>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</si>
  <si>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</si>
  <si>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</si>
  <si>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</si>
  <si>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</si>
  <si>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</si>
  <si>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</si>
  <si>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</si>
  <si>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</si>
  <si>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</si>
  <si>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</si>
  <si>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</si>
  <si>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</si>
  <si>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</si>
  <si>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</si>
  <si>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</si>
  <si>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</si>
  <si>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</si>
  <si>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</si>
  <si>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</si>
  <si>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</si>
  <si>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</si>
  <si>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</si>
  <si>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</si>
  <si>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</si>
  <si>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</si>
  <si>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</si>
  <si>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</si>
  <si>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</si>
  <si>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</si>
  <si>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</si>
  <si>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</si>
  <si>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</si>
  <si>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</si>
  <si>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</si>
  <si>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</si>
  <si>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</si>
  <si>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</si>
  <si>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</si>
  <si>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</si>
  <si>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</si>
  <si>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</si>
  <si>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</si>
  <si>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</si>
  <si>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</si>
  <si>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</si>
  <si>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</si>
  <si>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</si>
  <si>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</si>
  <si>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</si>
  <si>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</si>
  <si>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</si>
  <si>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</si>
  <si>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</si>
  <si>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</si>
  <si>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</si>
  <si>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</si>
  <si>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</si>
  <si>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</si>
  <si>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</si>
  <si>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</si>
  <si>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</si>
  <si>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</si>
  <si>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</si>
  <si>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</si>
  <si>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</si>
  <si>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</si>
  <si>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</si>
  <si>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</si>
  <si>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</si>
  <si>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</si>
  <si>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</si>
  <si>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</si>
  <si>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</si>
  <si>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</si>
  <si>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</si>
  <si>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</si>
  <si>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</si>
  <si>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</si>
  <si>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</si>
  <si>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</si>
  <si>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</si>
  <si>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</si>
  <si>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</si>
  <si>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</si>
  <si>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</si>
  <si>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</si>
  <si>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</si>
  <si>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</si>
  <si>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</si>
  <si>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</si>
  <si>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</si>
  <si>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</si>
  <si>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</si>
  <si>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</si>
  <si>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</si>
  <si>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</si>
  <si>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</si>
  <si>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</si>
  <si>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</si>
  <si>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</si>
  <si>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</si>
  <si>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</si>
  <si>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</si>
  <si>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</si>
  <si>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</si>
  <si>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</si>
  <si>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</si>
  <si>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</si>
  <si>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</si>
  <si>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</si>
  <si>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</si>
  <si>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</si>
  <si>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</si>
  <si>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</si>
  <si>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</si>
  <si>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</si>
  <si>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</si>
  <si>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r>
      <t xml:space="preserve">STYLES -2X0.65 x   7.525 x 3.125                                                 </t>
    </r>
    <r>
      <rPr>
        <b/>
        <sz val="12"/>
        <rFont val="Arial"/>
        <family val="2"/>
      </rPr>
      <t xml:space="preserve">  = 0.052</t>
    </r>
  </si>
  <si>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</si>
  <si>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</si>
  <si>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</si>
  <si>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</si>
  <si>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</si>
  <si>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</si>
  <si>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</si>
  <si>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</si>
  <si>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</si>
  <si>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</si>
  <si>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</si>
  <si>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</si>
  <si>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</si>
  <si>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</si>
  <si>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</si>
  <si>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</si>
  <si>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</si>
  <si>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</si>
  <si>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</si>
  <si>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</si>
  <si>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</si>
  <si>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</si>
  <si>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</si>
  <si>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</si>
  <si>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</si>
  <si>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</si>
  <si>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</si>
  <si>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</si>
  <si>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</si>
  <si>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</si>
  <si>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</si>
  <si>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</si>
  <si>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</si>
  <si>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</si>
  <si>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</si>
  <si>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</si>
  <si>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</si>
  <si>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</si>
  <si>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</si>
  <si>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</si>
  <si>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</si>
  <si>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</si>
  <si>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</si>
  <si>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</si>
  <si>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</si>
  <si>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</si>
  <si>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</si>
  <si>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</si>
  <si>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</si>
  <si>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</si>
  <si>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</si>
  <si>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</si>
  <si>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</si>
  <si>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</si>
  <si>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</si>
  <si>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</si>
  <si>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</si>
  <si>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</si>
  <si>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</si>
  <si>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</si>
  <si>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</si>
  <si>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</si>
  <si>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</si>
  <si>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</si>
  <si>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</si>
  <si>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</si>
  <si>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</si>
  <si>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</si>
  <si>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</si>
  <si>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</si>
  <si>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</si>
  <si>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</si>
  <si>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</si>
  <si>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</si>
  <si>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</si>
  <si>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</si>
  <si>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</si>
  <si>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</si>
  <si>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</si>
  <si>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</si>
  <si>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</si>
  <si>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</si>
  <si>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</si>
  <si>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</si>
  <si>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</si>
  <si>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</si>
  <si>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</si>
  <si>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</si>
  <si>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</si>
  <si>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</si>
  <si>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</si>
  <si>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</si>
  <si>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</si>
  <si>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</si>
  <si>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</si>
  <si>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</si>
  <si>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</si>
  <si>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</si>
  <si>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</si>
  <si>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</si>
  <si>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</si>
  <si>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</si>
  <si>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</si>
  <si>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</si>
  <si>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</si>
  <si>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</si>
  <si>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</si>
  <si>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</si>
  <si>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</si>
  <si>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</si>
  <si>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</si>
  <si>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</si>
  <si>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</si>
  <si>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</si>
  <si>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</si>
  <si>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</si>
  <si>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</si>
  <si>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</si>
  <si>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</si>
  <si>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</si>
  <si>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</si>
  <si>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</si>
  <si>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</si>
  <si>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</si>
  <si>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</si>
  <si>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</si>
  <si>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</si>
  <si>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</si>
  <si>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</si>
  <si>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</si>
  <si>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</si>
  <si>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</si>
  <si>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</si>
  <si>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</si>
  <si>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</si>
  <si>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</si>
  <si>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</si>
  <si>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</si>
  <si>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</si>
  <si>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</si>
  <si>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</si>
  <si>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</si>
  <si>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</si>
  <si>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</si>
  <si>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</si>
  <si>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</si>
  <si>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</si>
  <si>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</si>
  <si>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</si>
  <si>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</si>
  <si>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</si>
  <si>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</si>
  <si>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</si>
  <si>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</si>
  <si>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</si>
  <si>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</si>
  <si>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</si>
  <si>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Sump</t>
  </si>
  <si>
    <r>
      <t xml:space="preserve">Earth work excavation in all soils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</si>
  <si>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</si>
  <si>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</si>
  <si>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R.C.C. 1:2:4 </t>
    </r>
    <r>
      <rPr>
        <sz val="18"/>
        <rFont val="Arial"/>
        <family val="2"/>
      </rPr>
      <t>Foundation and Basement</t>
    </r>
  </si>
  <si>
    <r>
      <t xml:space="preserve">R.C.C. 1: 11/2: 3 </t>
    </r>
    <r>
      <rPr>
        <sz val="18"/>
        <rFont val="Arial"/>
        <family val="2"/>
      </rPr>
      <t>Foundation and Basement</t>
    </r>
  </si>
  <si>
    <r>
      <t>Brick work in C.M. 1:5 (F&amp; B)</t>
    </r>
    <r>
      <rPr>
        <sz val="18"/>
        <rFont val="Arial"/>
        <family val="2"/>
      </rPr>
      <t xml:space="preserve"> using Kiln Burnt Country bricks of size 22 x 11 x 7 cm (8 3/4" x 4 1/4" x 2 3/4")</t>
    </r>
  </si>
  <si>
    <r>
      <t>Supply and fixing of</t>
    </r>
    <r>
      <rPr>
        <b/>
        <sz val="18"/>
        <rFont val="Arial"/>
        <family val="2"/>
      </rPr>
      <t xml:space="preserve"> Bituminous filler pad,</t>
    </r>
    <r>
      <rPr>
        <sz val="18"/>
        <rFont val="Arial"/>
        <family val="2"/>
      </rPr>
      <t xml:space="preserve"> 20 mm tk. for expansion joint</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</si>
  <si>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</si>
  <si>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Fabrication of </t>
    </r>
    <r>
      <rPr>
        <b/>
        <sz val="18"/>
        <rFont val="Arial"/>
        <family val="2"/>
      </rPr>
      <t>Mild steel / RTS grills (without cement slurry) for all sizes of rods.</t>
    </r>
    <r>
      <rPr>
        <sz val="18"/>
        <rFont val="Arial"/>
        <family val="2"/>
      </rPr>
      <t xml:space="preserve">
</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</si>
  <si>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</si>
  <si>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</si>
  <si>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</si>
  <si>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</si>
  <si>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</si>
  <si>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</si>
  <si>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</si>
  <si>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</si>
  <si>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</si>
  <si>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</si>
  <si>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 xml:space="preserve">Damp Proof Course </t>
    </r>
    <r>
      <rPr>
        <sz val="18"/>
        <rFont val="Arial"/>
        <family val="2"/>
      </rPr>
      <t>in C.M. 1:4, 12 MM thick mixed with Water proofing compound</t>
    </r>
  </si>
  <si>
    <r>
      <t>Brick work in C.M. 1:6</t>
    </r>
    <r>
      <rPr>
        <sz val="18"/>
        <rFont val="Arial"/>
        <family val="2"/>
      </rPr>
      <t xml:space="preserve"> using chamber Burnt bricks of size 23 x 11.4 x 7.5 cm (9" x 4 1/2"x 3")</t>
    </r>
  </si>
  <si>
    <r>
      <t>Brick work in C.M. 1:6</t>
    </r>
    <r>
      <rPr>
        <b/>
        <sz val="18"/>
        <rFont val="Arial"/>
        <family val="2"/>
      </rPr>
      <t xml:space="preserve"> </t>
    </r>
    <r>
      <rPr>
        <sz val="18"/>
        <rFont val="Arial"/>
        <family val="2"/>
      </rPr>
      <t xml:space="preserve"> using Chamber Burnt brick of size 22 x 11 x 7 cm (8 3/4" x 4 1/4" x 2 3/4")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</si>
  <si>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</si>
  <si>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rFont val="Arial"/>
        <family val="2"/>
      </rPr>
      <t xml:space="preserve">using chamber Burnt bricks of size 23 x 11.4 x 7.5 cm (9" x 4 1/2"x 3") </t>
    </r>
    <r>
      <rPr>
        <b/>
        <sz val="18"/>
        <rFont val="Arial"/>
        <family val="2"/>
      </rPr>
      <t>114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</si>
  <si>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</si>
  <si>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</si>
  <si>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</si>
  <si>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</si>
  <si>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</si>
  <si>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</si>
  <si>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</si>
  <si>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</si>
  <si>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</si>
  <si>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</si>
  <si>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</si>
  <si>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</si>
  <si>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</si>
  <si>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</si>
  <si>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</si>
  <si>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</si>
  <si>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</si>
  <si>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</si>
  <si>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Anticorrosive treatment for </t>
    </r>
    <r>
      <rPr>
        <b/>
        <sz val="18"/>
        <rFont val="Arial"/>
        <family val="2"/>
      </rPr>
      <t>steel grills</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</si>
  <si>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</si>
  <si>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</si>
  <si>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</si>
  <si>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r>
      <t xml:space="preserve">Fabrication of </t>
    </r>
    <r>
      <rPr>
        <b/>
        <sz val="18"/>
        <rFont val="Arial"/>
        <family val="2"/>
      </rPr>
      <t xml:space="preserve">Mild steel / RTS grills
</t>
    </r>
    <r>
      <rPr>
        <sz val="18"/>
        <rFont val="Arial"/>
        <family val="2"/>
      </rPr>
      <t>(with cement slurry wash) for all sizes of rods.</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</si>
  <si>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</si>
  <si>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</si>
  <si>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Anticorrosive treatment for window</t>
    </r>
    <r>
      <rPr>
        <b/>
        <sz val="18"/>
        <rFont val="Arial"/>
        <family val="2"/>
      </rPr>
      <t xml:space="preserve"> grills</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</si>
  <si>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</si>
  <si>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</si>
  <si>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</si>
  <si>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 xml:space="preserve">Supplying and fixing of </t>
    </r>
    <r>
      <rPr>
        <b/>
        <sz val="18"/>
        <rFont val="Arial"/>
        <family val="2"/>
      </rPr>
      <t>shower arm 9"</t>
    </r>
    <r>
      <rPr>
        <sz val="18"/>
        <rFont val="Arial"/>
        <family val="2"/>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</si>
  <si>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</si>
  <si>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</si>
  <si>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</si>
  <si>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</si>
  <si>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</si>
  <si>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</si>
  <si>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</si>
  <si>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</si>
  <si>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r>
      <t xml:space="preserve">Supply and fixing of </t>
    </r>
    <r>
      <rPr>
        <b/>
        <sz val="18"/>
        <rFont val="Arial"/>
        <family val="2"/>
      </rPr>
      <t xml:space="preserve">spot light </t>
    </r>
    <r>
      <rPr>
        <sz val="18"/>
        <rFont val="Arial"/>
        <family val="2"/>
      </rPr>
      <t>of approved make and company with ISI CFL bulb  CER No.178/13-14</t>
    </r>
  </si>
  <si>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</si>
  <si>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</si>
  <si>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</si>
  <si>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</si>
  <si>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</si>
  <si>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</si>
  <si>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</si>
  <si>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</si>
  <si>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</si>
  <si>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</si>
  <si>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</si>
  <si>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</si>
  <si>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</si>
  <si>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</si>
  <si>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</si>
  <si>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</si>
  <si>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</si>
  <si>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</si>
  <si>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</si>
  <si>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</si>
  <si>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</si>
  <si>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</si>
  <si>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</si>
  <si>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</si>
  <si>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r>
      <t xml:space="preserve"> P.C.C,R.C.C SLAB OF20mm THICK </t>
    </r>
    <r>
      <rPr>
        <b/>
        <sz val="12"/>
        <rFont val="Helv"/>
      </rPr>
      <t>using standardised concrete mix M20</t>
    </r>
  </si>
  <si>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</si>
  <si>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</si>
  <si>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</si>
  <si>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</si>
  <si>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</si>
  <si>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</si>
  <si>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</si>
  <si>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</si>
  <si>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</si>
  <si>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</si>
  <si>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</si>
  <si>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</si>
  <si>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</si>
  <si>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</si>
  <si>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</si>
  <si>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</si>
  <si>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</si>
  <si>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</si>
  <si>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r>
      <t xml:space="preserve"> P.C.C,R.C.C SLAB OF40mm THICK </t>
    </r>
    <r>
      <rPr>
        <b/>
        <sz val="12"/>
        <rFont val="Helv"/>
      </rPr>
      <t>using standardised concrete mix of M20 grade</t>
    </r>
  </si>
  <si>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</si>
  <si>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</si>
  <si>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</si>
  <si>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</si>
  <si>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</si>
  <si>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</si>
  <si>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</si>
  <si>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</si>
  <si>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</si>
  <si>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</si>
  <si>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</si>
  <si>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</si>
  <si>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</si>
  <si>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</si>
  <si>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</si>
  <si>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</si>
  <si>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</si>
  <si>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</si>
  <si>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</si>
  <si>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</si>
  <si>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</si>
  <si>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</si>
  <si>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</si>
  <si>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</si>
  <si>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</si>
  <si>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</si>
  <si>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</si>
  <si>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</si>
  <si>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</si>
  <si>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</si>
  <si>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</si>
  <si>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</si>
  <si>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</si>
  <si>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</si>
  <si>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</si>
  <si>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</si>
  <si>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</si>
  <si>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</si>
  <si>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</si>
  <si>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</si>
  <si>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</si>
  <si>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</si>
  <si>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</si>
  <si>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</si>
  <si>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</si>
  <si>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</si>
  <si>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</si>
  <si>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</si>
  <si>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</si>
  <si>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</si>
  <si>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</si>
  <si>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</si>
  <si>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r>
      <t xml:space="preserve">ONE COAT OF WALL PATTY        </t>
    </r>
    <r>
      <rPr>
        <b/>
        <sz val="12"/>
        <rFont val="Arial"/>
        <family val="2"/>
      </rPr>
      <t xml:space="preserve"> CHENNAI CITY</t>
    </r>
  </si>
  <si>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</si>
  <si>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</si>
  <si>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</si>
  <si>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</si>
  <si>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</si>
  <si>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</si>
  <si>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</si>
  <si>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</si>
  <si>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</si>
  <si>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</si>
  <si>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</si>
  <si>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</si>
  <si>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</si>
  <si>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</si>
  <si>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</si>
  <si>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</si>
  <si>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</si>
  <si>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</si>
  <si>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</si>
  <si>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</si>
  <si>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</si>
  <si>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</si>
  <si>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</si>
  <si>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</si>
  <si>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</si>
  <si>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</si>
  <si>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</si>
  <si>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</si>
  <si>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</si>
  <si>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</si>
  <si>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</si>
  <si>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</si>
  <si>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</si>
  <si>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</si>
  <si>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</si>
  <si>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</si>
  <si>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</si>
  <si>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</si>
  <si>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</si>
  <si>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</si>
  <si>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</si>
  <si>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</si>
  <si>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</si>
  <si>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</si>
  <si>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</si>
  <si>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</si>
  <si>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</si>
  <si>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</si>
  <si>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</si>
  <si>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</si>
  <si>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</si>
  <si>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</si>
  <si>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</si>
  <si>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</si>
  <si>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</si>
  <si>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</si>
  <si>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</si>
  <si>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</si>
  <si>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</si>
  <si>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</si>
  <si>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</si>
  <si>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</si>
  <si>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</si>
  <si>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</si>
  <si>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</si>
  <si>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</si>
  <si>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</si>
  <si>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</si>
  <si>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</si>
  <si>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</si>
  <si>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</si>
  <si>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</si>
  <si>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</si>
  <si>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r>
      <t xml:space="preserve"> P.C.C,R.C.C SLAB OF20mm THICK </t>
    </r>
    <r>
      <rPr>
        <b/>
        <sz val="12"/>
        <rFont val="Helv"/>
      </rPr>
      <t>using standardised concrete mix M30</t>
    </r>
  </si>
  <si>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</si>
  <si>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</si>
  <si>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</si>
  <si>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</si>
  <si>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</si>
  <si>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</si>
  <si>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</si>
  <si>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</si>
  <si>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</si>
  <si>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</si>
  <si>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</si>
  <si>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</si>
  <si>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</si>
  <si>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</si>
  <si>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</si>
  <si>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</si>
  <si>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</si>
  <si>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</si>
  <si>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</si>
  <si>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</si>
  <si>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</si>
  <si>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</si>
  <si>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</si>
  <si>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</si>
  <si>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</si>
  <si>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</si>
  <si>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</si>
  <si>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</si>
  <si>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</si>
  <si>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</si>
  <si>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</si>
  <si>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</si>
  <si>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</si>
  <si>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</si>
  <si>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</si>
  <si>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</si>
  <si>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</si>
  <si>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</si>
  <si>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</si>
  <si>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</si>
  <si>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</si>
  <si>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</si>
  <si>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</si>
  <si>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</si>
  <si>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</si>
  <si>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</si>
  <si>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</si>
  <si>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</si>
  <si>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</si>
  <si>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</si>
  <si>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</si>
  <si>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</si>
  <si>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</si>
  <si>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</si>
  <si>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</si>
  <si>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</si>
  <si>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</si>
  <si>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</si>
  <si>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</si>
  <si>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</si>
  <si>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</si>
  <si>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</si>
  <si>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</si>
  <si>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</si>
  <si>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</si>
  <si>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</si>
  <si>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</si>
  <si>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</si>
  <si>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</si>
  <si>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</si>
  <si>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</si>
  <si>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</si>
  <si>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</si>
  <si>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</si>
  <si>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</si>
  <si>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</si>
  <si>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</si>
  <si>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</si>
  <si>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</si>
  <si>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</si>
  <si>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</si>
  <si>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</si>
  <si>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</si>
  <si>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</si>
  <si>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</si>
  <si>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</si>
  <si>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</si>
  <si>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</si>
  <si>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</si>
  <si>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</si>
  <si>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Aluminium  Anodised 1.80 x1.35 m</t>
  </si>
  <si>
    <t>Aluminium  Anodised 1.35 x1.35 m</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</si>
  <si>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</si>
  <si>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Say</t>
  </si>
  <si>
    <t xml:space="preserve">Qtn </t>
  </si>
  <si>
    <t xml:space="preserve"> 12x12mm Alu.Beedings ( Qtn)</t>
  </si>
  <si>
    <t>Alu. bolts and nuts( Qtn)</t>
  </si>
  <si>
    <t>Supplying and fixing M.S.Hold Qtn</t>
  </si>
  <si>
    <t>Grout ( qtn)</t>
  </si>
  <si>
    <r>
      <t xml:space="preserve">ANTI-CORROSIVE(COROLOK-CP </t>
    </r>
    <r>
      <rPr>
        <sz val="12"/>
        <color indexed="13"/>
        <rFont val="Helv"/>
      </rPr>
      <t>( qtn)</t>
    </r>
  </si>
  <si>
    <t>UPVC SPECIAL CLAMP as per qtn</t>
  </si>
  <si>
    <t>Precasting Charges ( 6.28*120sqm=753.6/18=41.87each)</t>
  </si>
  <si>
    <t xml:space="preserve">Fibre (125g/packet) Qtn </t>
  </si>
  <si>
    <r>
      <t xml:space="preserve">Painting / lettering charges </t>
    </r>
    <r>
      <rPr>
        <sz val="12"/>
        <color indexed="13"/>
        <rFont val="Helv"/>
      </rPr>
      <t>qtn</t>
    </r>
  </si>
  <si>
    <t>MARINE PLYWOOD OF 9mm THICK OF BWR GRADE L.R ( qtn)</t>
  </si>
  <si>
    <r>
      <t xml:space="preserve">PROVIDING ANTI-TERMITE TREATMENT </t>
    </r>
    <r>
      <rPr>
        <b/>
        <sz val="12"/>
        <color indexed="13"/>
        <rFont val="Helv"/>
      </rPr>
      <t>Say 34</t>
    </r>
  </si>
  <si>
    <t xml:space="preserve">I.O HOOKS &amp; EYES3" Qtn </t>
  </si>
  <si>
    <t>LOCKS &amp;KEY Qtn</t>
  </si>
  <si>
    <t>Deduct rate for "P" &amp; "S" trap</t>
  </si>
  <si>
    <t xml:space="preserve">Add rate for PVC SWR "P" &amp; "S" trap </t>
  </si>
  <si>
    <r>
      <t xml:space="preserve">P.V.C. SOIL BENDWITH DOOR 110mm DIA </t>
    </r>
    <r>
      <rPr>
        <b/>
        <sz val="12"/>
        <color indexed="13"/>
        <rFont val="Helv"/>
      </rPr>
      <t xml:space="preserve">Qtn </t>
    </r>
  </si>
  <si>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</si>
  <si>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</si>
  <si>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</si>
  <si>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</si>
  <si>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</si>
  <si>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</si>
  <si>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</si>
  <si>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</si>
  <si>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</si>
  <si>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</si>
  <si>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</si>
  <si>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</si>
  <si>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</si>
  <si>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</si>
  <si>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</si>
  <si>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</si>
  <si>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</si>
  <si>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</si>
  <si>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</si>
  <si>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</si>
  <si>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</si>
  <si>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</si>
  <si>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</si>
  <si>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</si>
  <si>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</si>
  <si>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</si>
  <si>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</si>
  <si>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</si>
  <si>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</si>
  <si>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</si>
  <si>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</si>
  <si>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</si>
  <si>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</si>
  <si>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</si>
  <si>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</si>
  <si>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</si>
  <si>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</si>
  <si>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</si>
  <si>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</si>
  <si>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</si>
  <si>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</si>
  <si>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</si>
  <si>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</si>
  <si>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</si>
  <si>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</si>
  <si>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</si>
  <si>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</si>
  <si>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</si>
  <si>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</si>
  <si>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</si>
  <si>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</si>
  <si>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</si>
  <si>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</si>
  <si>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</si>
  <si>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</si>
  <si>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</si>
  <si>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</si>
  <si>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</si>
  <si>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</si>
  <si>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</si>
  <si>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</si>
  <si>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</si>
  <si>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</si>
  <si>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</si>
  <si>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</si>
  <si>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</si>
  <si>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</si>
  <si>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</si>
  <si>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</si>
  <si>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</si>
  <si>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</si>
  <si>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</si>
  <si>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</si>
  <si>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</si>
  <si>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</si>
  <si>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</si>
  <si>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</si>
  <si>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r>
      <t xml:space="preserve">Satndardised cement Concrtet </t>
    </r>
    <r>
      <rPr>
        <b/>
        <sz val="12"/>
        <rFont val="Helv"/>
      </rPr>
      <t xml:space="preserve"> 1:1.5:3 </t>
    </r>
  </si>
  <si>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</si>
  <si>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</si>
  <si>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</si>
  <si>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</si>
  <si>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</si>
  <si>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</si>
  <si>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</si>
  <si>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</si>
  <si>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</si>
  <si>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</si>
  <si>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</si>
  <si>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</si>
  <si>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</si>
  <si>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</si>
  <si>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</si>
  <si>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</si>
  <si>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</si>
  <si>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</si>
  <si>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</si>
  <si>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</si>
  <si>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</si>
  <si>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</si>
  <si>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</si>
  <si>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</si>
  <si>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</si>
  <si>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</si>
  <si>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</si>
  <si>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</si>
  <si>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</si>
  <si>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</si>
  <si>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</si>
  <si>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</si>
  <si>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</si>
  <si>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r>
      <t xml:space="preserve">COST OF Vertified TILES  </t>
    </r>
    <r>
      <rPr>
        <b/>
        <sz val="16"/>
        <color indexed="13"/>
        <rFont val="Helv"/>
      </rPr>
      <t>qtn</t>
    </r>
  </si>
  <si>
    <r>
      <t xml:space="preserve">Satndardised cement Concrtet </t>
    </r>
    <r>
      <rPr>
        <b/>
        <sz val="12"/>
        <rFont val="Helv"/>
      </rPr>
      <t>M30 grade 1:1.5:3 without vibrating charges</t>
    </r>
  </si>
  <si>
    <t>38.4.1</t>
  </si>
  <si>
    <r>
      <t xml:space="preserve">Tamil Nadu Police Housing Corparation Ltd. </t>
    </r>
    <r>
      <rPr>
        <b/>
        <sz val="12"/>
        <rFont val="Helv"/>
      </rPr>
      <t xml:space="preserve"> DATA</t>
    </r>
  </si>
  <si>
    <t>Crushed Stone SAND FOR FILLING</t>
  </si>
  <si>
    <t>Supply and Laying Rubber Moulded Hyraulic Pressed Paver Block 83 mm thick including labour charges for laying etc ( as per DB/1469/2018)</t>
  </si>
  <si>
    <r>
      <t xml:space="preserve">Brick work in C.M. 1:4 </t>
    </r>
    <r>
      <rPr>
        <sz val="18"/>
        <rFont val="Arial"/>
        <family val="2"/>
      </rPr>
      <t xml:space="preserve">Kiln Burnt Country bricks of size 22 x 11 x 7 cm (8 3/4" x 4 1/4" x 2 3/4") </t>
    </r>
    <r>
      <rPr>
        <b/>
        <sz val="18"/>
        <rFont val="Arial"/>
        <family val="2"/>
      </rPr>
      <t>70 mm tk (B.P.)</t>
    </r>
  </si>
  <si>
    <r>
      <t>Floor plastering</t>
    </r>
    <r>
      <rPr>
        <sz val="18"/>
        <rFont val="Arial"/>
        <family val="2"/>
      </rPr>
      <t xml:space="preserve"> in C.M. 1:4, 20 mm tk.</t>
    </r>
  </si>
  <si>
    <r>
      <t>White washing 3 coats</t>
    </r>
    <r>
      <rPr>
        <b/>
        <sz val="18"/>
        <rFont val="Arial"/>
        <family val="2"/>
      </rPr>
      <t xml:space="preserve">  (slaked)</t>
    </r>
  </si>
  <si>
    <r>
      <t xml:space="preserve">Precast </t>
    </r>
    <r>
      <rPr>
        <b/>
        <sz val="18"/>
        <rFont val="Arial"/>
        <family val="2"/>
      </rPr>
      <t>Jally ventilator 50mm tk.using standardised concrete mix M20 (annexure) without vibrating charges</t>
    </r>
  </si>
  <si>
    <r>
      <t xml:space="preserve">PVC SWR 110 mm dia with ISI mark type- A for </t>
    </r>
    <r>
      <rPr>
        <b/>
        <sz val="18"/>
        <rFont val="Arial"/>
        <family val="2"/>
      </rPr>
      <t>Rain water down fall pipe</t>
    </r>
  </si>
  <si>
    <r>
      <t>S &amp; F of Indian Water closet white glazed (Oriya type) of size 580 x 440mm</t>
    </r>
    <r>
      <rPr>
        <b/>
        <sz val="18"/>
        <rFont val="Arial"/>
        <family val="2"/>
      </rPr>
      <t xml:space="preserve"> with PVC SWR grade ' P' or "S' trap   - in G.F.  </t>
    </r>
  </si>
  <si>
    <t>Brick partition in C.M. 1:4 using country bricks of size 22 x11x5cm 50 mm thick</t>
  </si>
  <si>
    <r>
      <t xml:space="preserve">Supply and delivery of  </t>
    </r>
    <r>
      <rPr>
        <b/>
        <sz val="18"/>
        <rFont val="Arial"/>
        <family val="2"/>
      </rPr>
      <t xml:space="preserve">48" (1200 mm) Fan </t>
    </r>
    <r>
      <rPr>
        <sz val="18"/>
        <rFont val="Arial"/>
        <family val="2"/>
      </rPr>
      <t>with ISI mark with Eletronic Dimmer</t>
    </r>
  </si>
  <si>
    <r>
      <t xml:space="preserve">Providing wooden </t>
    </r>
    <r>
      <rPr>
        <b/>
        <sz val="18"/>
        <rFont val="Arial"/>
        <family val="2"/>
      </rPr>
      <t>Melamine</t>
    </r>
    <r>
      <rPr>
        <sz val="18"/>
        <rFont val="Arial"/>
        <family val="2"/>
      </rPr>
      <t xml:space="preserve"> polish for new wood work</t>
    </r>
  </si>
  <si>
    <t xml:space="preserve">Plinth Protection </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</si>
  <si>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</si>
  <si>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</si>
  <si>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</si>
  <si>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</si>
  <si>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</si>
  <si>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</si>
  <si>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</si>
  <si>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</si>
  <si>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</si>
  <si>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</si>
  <si>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</si>
  <si>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</si>
  <si>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</si>
  <si>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</si>
  <si>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</si>
  <si>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</si>
  <si>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</si>
  <si>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</si>
  <si>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</si>
  <si>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</si>
  <si>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</si>
  <si>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</si>
  <si>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</si>
  <si>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</si>
  <si>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</si>
  <si>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</si>
  <si>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</si>
  <si>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</si>
  <si>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</si>
  <si>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</si>
  <si>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</si>
  <si>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</si>
  <si>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r>
      <t xml:space="preserve">a. 1500X2100mm.(Double leaves) </t>
    </r>
    <r>
      <rPr>
        <b/>
        <sz val="18"/>
        <rFont val="Arial"/>
        <family val="2"/>
      </rPr>
      <t>with Brass fittings</t>
    </r>
  </si>
  <si>
    <r>
      <t xml:space="preserve">TW double leaves shutter of size  2000X2400mm.(Double leaves) </t>
    </r>
    <r>
      <rPr>
        <b/>
        <sz val="18"/>
        <rFont val="Arial"/>
        <family val="2"/>
      </rPr>
      <t>with Brass fittings</t>
    </r>
  </si>
  <si>
    <t>TW double leaves shutter  with Brass Fittings</t>
  </si>
  <si>
    <t>TW styles &amp; rails with 9mm thick BWR single leaf shutters  with brass screws size of 750 x 2100 mm</t>
  </si>
  <si>
    <t>BWR   single leaf</t>
  </si>
  <si>
    <t>TOTAL FOR 1.845SQM</t>
  </si>
  <si>
    <t>Supplying and filling stone dust</t>
  </si>
  <si>
    <r>
      <t xml:space="preserve">B.W in CM 1:4 in Superstructure for OHT
</t>
    </r>
    <r>
      <rPr>
        <b/>
        <sz val="18"/>
        <rFont val="Arial"/>
        <family val="2"/>
      </rPr>
      <t>In Third  floor</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</si>
  <si>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</si>
  <si>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</si>
  <si>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t>
    </r>
    <r>
      <rPr>
        <b/>
        <sz val="18"/>
        <rFont val="Arial"/>
        <family val="2"/>
      </rPr>
      <t>OHT In Fourth  floor</t>
    </r>
  </si>
  <si>
    <t>P.C.C. 1:4:8 using 40 mm broken brick jelly</t>
  </si>
  <si>
    <t>P.C.C. 1:3:6  for foundation &amp; basement using 20mm metal</t>
  </si>
  <si>
    <t xml:space="preserve">RCC door </t>
  </si>
  <si>
    <r>
      <t xml:space="preserve">4 x 4  Sq mm copper PVC insulated unsheathed single core cable for </t>
    </r>
    <r>
      <rPr>
        <b/>
        <sz val="18"/>
        <rFont val="Arial"/>
        <family val="2"/>
      </rPr>
      <t>3 phase EB service connection</t>
    </r>
  </si>
  <si>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</si>
  <si>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</si>
  <si>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</si>
  <si>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</si>
  <si>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</si>
  <si>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</si>
  <si>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</si>
  <si>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</si>
  <si>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</si>
  <si>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</si>
  <si>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</si>
  <si>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</si>
  <si>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</si>
  <si>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</si>
  <si>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</si>
  <si>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</si>
  <si>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</si>
  <si>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</si>
  <si>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</si>
  <si>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</si>
  <si>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</si>
  <si>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</si>
  <si>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</si>
  <si>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</si>
  <si>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</si>
  <si>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</si>
  <si>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</si>
  <si>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</si>
  <si>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</si>
  <si>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</si>
  <si>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</si>
  <si>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</si>
  <si>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</si>
  <si>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</si>
  <si>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</si>
  <si>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</si>
  <si>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</si>
  <si>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</si>
  <si>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</si>
  <si>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</si>
  <si>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</si>
  <si>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</si>
  <si>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</si>
  <si>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</si>
  <si>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</si>
  <si>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</si>
  <si>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</si>
  <si>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</si>
  <si>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</si>
  <si>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</si>
  <si>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</si>
  <si>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</si>
  <si>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</si>
  <si>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</si>
  <si>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</si>
  <si>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</si>
  <si>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</si>
  <si>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</si>
  <si>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</si>
  <si>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</si>
  <si>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</si>
  <si>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</si>
  <si>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</si>
  <si>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</si>
  <si>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</si>
  <si>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</si>
  <si>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</si>
  <si>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</si>
  <si>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</si>
  <si>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</si>
  <si>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</si>
  <si>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</si>
  <si>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</si>
  <si>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</si>
  <si>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</si>
  <si>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</si>
  <si>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</si>
  <si>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</si>
  <si>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</si>
  <si>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</si>
  <si>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</si>
  <si>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</si>
  <si>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</si>
  <si>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</si>
  <si>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</si>
  <si>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</si>
  <si>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</si>
  <si>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</si>
  <si>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</si>
  <si>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</si>
  <si>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</si>
  <si>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</si>
  <si>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</si>
  <si>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</si>
  <si>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</si>
  <si>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</si>
  <si>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</si>
  <si>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</si>
  <si>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</si>
  <si>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</si>
  <si>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</si>
  <si>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r>
      <t xml:space="preserve">a. 1500X2400mm.(Double leaves) </t>
    </r>
    <r>
      <rPr>
        <b/>
        <sz val="18"/>
        <rFont val="Arial"/>
        <family val="2"/>
      </rPr>
      <t>with Brass  Screws only ( DPO Ariyalur)</t>
    </r>
  </si>
  <si>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</si>
  <si>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</si>
  <si>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</si>
  <si>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</si>
  <si>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</si>
  <si>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</si>
  <si>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</si>
  <si>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</si>
  <si>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</si>
  <si>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</si>
  <si>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</si>
  <si>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</si>
  <si>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</si>
  <si>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</si>
  <si>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</si>
  <si>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</si>
  <si>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</si>
  <si>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</si>
  <si>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</si>
  <si>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</si>
  <si>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</si>
  <si>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</si>
  <si>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</si>
  <si>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</si>
  <si>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</si>
  <si>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</si>
  <si>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</si>
  <si>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</si>
  <si>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</si>
  <si>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</si>
  <si>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</si>
  <si>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</si>
  <si>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</si>
  <si>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</si>
  <si>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</si>
  <si>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</si>
  <si>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</si>
  <si>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</si>
  <si>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</si>
  <si>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</si>
  <si>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</si>
  <si>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</si>
  <si>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</si>
  <si>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</si>
  <si>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</si>
  <si>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r>
      <t xml:space="preserve">T.W DOUBLE LEAVES FULLY PANELLED DOOR SHUTTER FOR DOOR OF SIZE   (2000 X 2100 mm) </t>
    </r>
    <r>
      <rPr>
        <b/>
        <sz val="14"/>
        <rFont val="Arial"/>
        <family val="2"/>
      </rPr>
      <t>WITH BRASS FITTINGS</t>
    </r>
  </si>
  <si>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</si>
  <si>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</si>
  <si>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</si>
  <si>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</si>
  <si>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</si>
  <si>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</si>
  <si>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</si>
  <si>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</si>
  <si>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</si>
  <si>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</si>
  <si>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</si>
  <si>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</si>
  <si>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</si>
  <si>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</si>
  <si>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</si>
  <si>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</si>
  <si>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</si>
  <si>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</si>
  <si>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</si>
  <si>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</si>
  <si>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</si>
  <si>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</si>
  <si>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</si>
  <si>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</si>
  <si>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</si>
  <si>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</si>
  <si>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</si>
  <si>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</si>
  <si>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</si>
  <si>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</si>
  <si>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</si>
  <si>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</si>
  <si>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</si>
  <si>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</si>
  <si>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</si>
  <si>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</si>
  <si>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</si>
  <si>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</si>
  <si>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</si>
  <si>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</si>
  <si>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</si>
  <si>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</si>
  <si>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</si>
  <si>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</si>
  <si>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</si>
  <si>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</si>
  <si>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</si>
  <si>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</si>
  <si>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</si>
  <si>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</si>
  <si>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</si>
  <si>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</si>
  <si>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</si>
  <si>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</si>
  <si>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</si>
  <si>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</si>
  <si>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</si>
  <si>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</si>
  <si>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</si>
  <si>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</si>
  <si>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</si>
  <si>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</si>
  <si>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</si>
  <si>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</si>
  <si>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</si>
  <si>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</si>
  <si>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</si>
  <si>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</si>
  <si>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</si>
  <si>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</si>
  <si>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</si>
  <si>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</si>
  <si>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</si>
  <si>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</si>
  <si>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</si>
  <si>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</si>
  <si>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</si>
  <si>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</si>
  <si>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</si>
  <si>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</si>
  <si>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</si>
  <si>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</si>
  <si>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</si>
  <si>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</si>
  <si>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</si>
  <si>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</si>
  <si>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</si>
  <si>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</si>
  <si>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</si>
  <si>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</si>
  <si>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</si>
  <si>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</si>
  <si>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</si>
  <si>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</si>
  <si>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</si>
  <si>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</si>
  <si>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</si>
  <si>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</si>
  <si>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</si>
  <si>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</si>
  <si>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</si>
  <si>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</si>
  <si>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</si>
  <si>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</si>
  <si>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</si>
  <si>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</si>
  <si>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</si>
  <si>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</si>
  <si>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</si>
  <si>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</si>
  <si>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</si>
  <si>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</si>
  <si>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</si>
  <si>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</si>
  <si>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</si>
  <si>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</si>
  <si>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</si>
  <si>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</si>
  <si>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</si>
  <si>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</si>
  <si>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</si>
  <si>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</si>
  <si>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</si>
  <si>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</si>
  <si>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</si>
  <si>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</si>
  <si>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</si>
  <si>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</si>
  <si>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</si>
  <si>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</si>
  <si>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</si>
  <si>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</si>
  <si>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</si>
  <si>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</si>
  <si>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</si>
  <si>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</si>
  <si>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</si>
  <si>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</si>
  <si>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</si>
  <si>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</si>
  <si>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</si>
  <si>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</si>
  <si>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</si>
  <si>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</si>
  <si>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</si>
  <si>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</si>
  <si>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</si>
  <si>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</si>
  <si>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 xml:space="preserve">Total Qty.
(Dev)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</si>
  <si>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</si>
  <si>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</si>
  <si>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</si>
  <si>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</si>
  <si>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</si>
  <si>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r>
      <t xml:space="preserve">Supplying and fixing of </t>
    </r>
    <r>
      <rPr>
        <b/>
        <sz val="18"/>
        <rFont val="Arial"/>
        <family val="2"/>
      </rPr>
      <t>end termination</t>
    </r>
    <r>
      <rPr>
        <sz val="18"/>
        <rFont val="Arial"/>
        <family val="2"/>
      </rPr>
      <t xml:space="preserve"> suitable for 3.5 core 70 Sqmm PVC armoured LTUG cable </t>
    </r>
  </si>
  <si>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</si>
  <si>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</si>
  <si>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</si>
  <si>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</si>
  <si>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</si>
  <si>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</si>
  <si>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</si>
  <si>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</si>
  <si>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</si>
  <si>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</si>
  <si>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r>
      <t>Supply and fixing of 12 watts  LED bulb  (</t>
    </r>
    <r>
      <rPr>
        <b/>
        <sz val="18"/>
        <rFont val="Arial"/>
        <family val="2"/>
      </rPr>
      <t>qtn)</t>
    </r>
  </si>
  <si>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</si>
  <si>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</si>
  <si>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</si>
  <si>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</si>
  <si>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</si>
  <si>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</si>
  <si>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</si>
  <si>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</si>
  <si>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</si>
  <si>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</si>
  <si>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</si>
  <si>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</si>
  <si>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</si>
  <si>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</si>
  <si>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</si>
  <si>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</si>
  <si>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</si>
  <si>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</si>
  <si>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</si>
  <si>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</si>
  <si>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</si>
  <si>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</si>
  <si>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</si>
  <si>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</si>
  <si>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</si>
  <si>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</si>
  <si>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</si>
  <si>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</si>
  <si>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</si>
  <si>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</si>
  <si>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</si>
  <si>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</si>
  <si>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</si>
  <si>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</si>
  <si>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</si>
  <si>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</si>
  <si>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</si>
  <si>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</si>
  <si>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</si>
  <si>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</si>
  <si>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</si>
  <si>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</si>
  <si>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</si>
  <si>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</si>
  <si>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</si>
  <si>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</si>
  <si>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Main Building</t>
  </si>
  <si>
    <t>Concrete Road</t>
  </si>
  <si>
    <t>Compound Wall</t>
  </si>
  <si>
    <r>
      <t xml:space="preserve">Earth work excavation in </t>
    </r>
    <r>
      <rPr>
        <b/>
        <sz val="18"/>
        <rFont val="Arial"/>
        <family val="2"/>
      </rPr>
      <t>Soft disintegrated rock  (including refilling)</t>
    </r>
  </si>
  <si>
    <r>
      <t>Stucco</t>
    </r>
    <r>
      <rPr>
        <sz val="18"/>
        <rFont val="Arial"/>
        <family val="2"/>
      </rPr>
      <t xml:space="preserve"> plastering 12 mm tk.</t>
    </r>
  </si>
  <si>
    <r>
      <t xml:space="preserve">Precast </t>
    </r>
    <r>
      <rPr>
        <b/>
        <sz val="18"/>
        <rFont val="Arial"/>
        <family val="2"/>
      </rPr>
      <t>Jally ventilator 50mm tk.using standardised concrete mix M30 (annexure) without vibrating charges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</si>
  <si>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</si>
  <si>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 Crime &amp; Traffic)</t>
    </r>
  </si>
  <si>
    <r>
      <t xml:space="preserve">TW paneled door shutter  size  2400 x 2400mm  with french window  (two end fixed 5.5mm thick glass and doble leaf shutter , </t>
    </r>
    <r>
      <rPr>
        <b/>
        <sz val="18"/>
        <rFont val="Arial"/>
        <family val="2"/>
      </rPr>
      <t>Trichy Community hall )</t>
    </r>
  </si>
  <si>
    <r>
      <t>False ceiling with plain gybsum board</t>
    </r>
    <r>
      <rPr>
        <b/>
        <sz val="18"/>
        <rFont val="Arial"/>
        <family val="2"/>
      </rPr>
      <t xml:space="preserve"> (as per PWD SR. rate 2017-18, Anx- VI -It- 154 -a)</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</si>
  <si>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</si>
  <si>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</si>
  <si>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</si>
  <si>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</si>
  <si>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</si>
  <si>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</si>
  <si>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</si>
  <si>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</si>
  <si>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</si>
  <si>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</si>
  <si>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</si>
  <si>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</si>
  <si>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</si>
  <si>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</si>
  <si>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</si>
  <si>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</si>
  <si>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</si>
  <si>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</si>
  <si>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</si>
  <si>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</si>
  <si>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</si>
  <si>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</si>
  <si>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</si>
  <si>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</si>
  <si>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</si>
  <si>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</si>
  <si>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</si>
  <si>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</si>
  <si>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</si>
  <si>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</si>
  <si>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</si>
  <si>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</si>
  <si>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</si>
  <si>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</si>
  <si>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</si>
  <si>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</si>
  <si>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</si>
  <si>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</si>
  <si>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</si>
  <si>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</si>
  <si>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</si>
  <si>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</si>
  <si>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</si>
  <si>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</si>
  <si>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</si>
  <si>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</si>
  <si>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</si>
  <si>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</si>
  <si>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</si>
  <si>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</si>
  <si>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</si>
  <si>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</si>
  <si>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</si>
  <si>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</si>
  <si>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</si>
  <si>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</si>
  <si>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</si>
  <si>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</si>
  <si>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</si>
  <si>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</si>
  <si>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</si>
  <si>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</si>
  <si>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</si>
  <si>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</si>
  <si>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</si>
  <si>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</si>
  <si>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</si>
  <si>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</si>
  <si>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</si>
  <si>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</si>
  <si>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</si>
  <si>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</si>
  <si>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</si>
  <si>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</si>
  <si>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</si>
  <si>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</si>
  <si>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</si>
  <si>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</si>
  <si>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</si>
  <si>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</si>
  <si>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</si>
  <si>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</si>
  <si>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</si>
  <si>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</si>
  <si>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</si>
  <si>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</si>
  <si>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</si>
  <si>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</si>
  <si>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</si>
  <si>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</si>
  <si>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</si>
  <si>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</si>
  <si>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</si>
  <si>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</si>
  <si>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</si>
  <si>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</si>
  <si>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</si>
  <si>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</si>
  <si>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</si>
  <si>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</si>
  <si>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</si>
  <si>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</si>
  <si>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</si>
  <si>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</si>
  <si>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</si>
  <si>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</si>
  <si>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</si>
  <si>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</si>
  <si>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</si>
  <si>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</si>
  <si>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</si>
  <si>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</si>
  <si>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</si>
  <si>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</si>
  <si>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</si>
  <si>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</si>
  <si>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</si>
  <si>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</si>
  <si>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</si>
  <si>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</si>
  <si>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</si>
  <si>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</si>
  <si>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</si>
  <si>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</si>
  <si>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</si>
  <si>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</si>
  <si>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</si>
  <si>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</si>
  <si>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</si>
  <si>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</si>
  <si>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</si>
  <si>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</si>
  <si>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</si>
  <si>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</si>
  <si>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</si>
  <si>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</si>
  <si>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</si>
  <si>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</si>
  <si>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</si>
  <si>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</si>
  <si>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</si>
  <si>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</si>
  <si>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</si>
  <si>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</si>
  <si>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</si>
  <si>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</si>
  <si>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</si>
  <si>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</si>
  <si>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</si>
  <si>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</si>
  <si>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</si>
  <si>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</si>
  <si>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</si>
  <si>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</si>
  <si>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</si>
  <si>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</si>
  <si>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</si>
  <si>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</si>
  <si>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</si>
  <si>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</si>
  <si>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</si>
  <si>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</si>
  <si>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</si>
  <si>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</si>
  <si>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</si>
  <si>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</si>
  <si>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</si>
  <si>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</si>
  <si>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</si>
  <si>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</si>
  <si>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</si>
  <si>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</si>
  <si>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</si>
  <si>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</si>
  <si>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</si>
  <si>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</si>
  <si>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</si>
  <si>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</si>
  <si>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</si>
  <si>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</si>
  <si>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</si>
  <si>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</si>
  <si>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</si>
  <si>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</si>
  <si>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</si>
  <si>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</si>
  <si>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</si>
  <si>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</si>
  <si>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Arial"/>
        <family val="2"/>
      </rPr>
      <t>Omex)</t>
    </r>
  </si>
  <si>
    <r>
      <rPr>
        <b/>
        <sz val="18"/>
        <color indexed="8"/>
        <rFont val="Arial"/>
        <family val="2"/>
      </rPr>
      <t xml:space="preserve">Gun metal </t>
    </r>
    <r>
      <rPr>
        <sz val="18"/>
        <color indexed="8"/>
        <rFont val="Arial"/>
        <family val="2"/>
      </rPr>
      <t>short branch pipe with Nozzle.</t>
    </r>
  </si>
  <si>
    <r>
      <t xml:space="preserve">Supply of 12 zone conventional type fire alam panel along with battery back in power failure condition </t>
    </r>
    <r>
      <rPr>
        <b/>
        <sz val="18"/>
        <color indexed="8"/>
        <rFont val="Arial"/>
        <family val="2"/>
      </rPr>
      <t>(RAVEL)</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</si>
  <si>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Arial"/>
        <family val="2"/>
      </rPr>
      <t xml:space="preserve"> Data B</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</si>
  <si>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Arial"/>
        <family val="2"/>
      </rPr>
      <t xml:space="preserve">Data D </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</si>
  <si>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</si>
  <si>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</si>
  <si>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Arial"/>
        <family val="2"/>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</si>
  <si>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Arial"/>
        <family val="2"/>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</si>
  <si>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Arial"/>
        <family val="2"/>
      </rPr>
      <t xml:space="preserve"> - Data L For computer earthing
</t>
    </r>
  </si>
  <si>
    <r>
      <t xml:space="preserve">Providing and fixing 25mm x 3mm copper strip on surface or in recess for connections as required - </t>
    </r>
    <r>
      <rPr>
        <b/>
        <sz val="18"/>
        <rFont val="Arial"/>
        <family val="2"/>
      </rPr>
      <t>Data N  SD -76</t>
    </r>
  </si>
  <si>
    <r>
      <t xml:space="preserve">Supply and fixing of 1200 mm ( 48") AC celling fan complete with stepped electronic 300 W regulator with 300 mm down rod on the existing clamp ( Orient / Crompton / khaitan make) </t>
    </r>
    <r>
      <rPr>
        <b/>
        <sz val="18"/>
        <rFont val="Arial"/>
        <family val="2"/>
      </rPr>
      <t>DATA -O</t>
    </r>
  </si>
  <si>
    <r>
      <t xml:space="preserve">Supply and fixing of 4' 20 W batten LED fitting with LED bulb  complete with all accessories on wall / ceiling with PVC unsheathed copper leads from terminal to the fitting </t>
    </r>
    <r>
      <rPr>
        <b/>
        <sz val="18"/>
        <rFont val="Arial"/>
        <family val="2"/>
      </rPr>
      <t>Data P</t>
    </r>
  </si>
  <si>
    <r>
      <t xml:space="preserve">Supply and fixing of 2 x 2' square type recessed / surface mounted fitting with 36 W LED bulbs  and with necessary connection </t>
    </r>
    <r>
      <rPr>
        <b/>
        <sz val="18"/>
        <rFont val="Arial"/>
        <family val="2"/>
      </rPr>
      <t xml:space="preserve">Data S </t>
    </r>
  </si>
  <si>
    <r>
      <t xml:space="preserve">supply and fixing of fancy type AC / DC 76 mm buzzer / call bell suitable for 230 volts 50 c/s single phase AC supply on suitable TW board with modular type push switch </t>
    </r>
    <r>
      <rPr>
        <b/>
        <sz val="18"/>
        <rFont val="Arial"/>
        <family val="2"/>
      </rPr>
      <t>Data T</t>
    </r>
  </si>
  <si>
    <r>
      <t>Supply and fixing of 300 mm ( 12") sweep
 ( light duty ) AC exhaust fan complete with internal connections in the toilet.</t>
    </r>
    <r>
      <rPr>
        <b/>
        <sz val="18"/>
        <rFont val="Arial"/>
        <family val="2"/>
      </rPr>
      <t>Data U</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</si>
  <si>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Arial"/>
        <family val="2"/>
      </rPr>
      <t xml:space="preserve">
Incoming:   </t>
    </r>
    <r>
      <rPr>
        <sz val="18"/>
        <rFont val="Arial"/>
        <family val="2"/>
      </rPr>
      <t xml:space="preserve">1 No.  63A 10 KA TPN MCB </t>
    </r>
    <r>
      <rPr>
        <b/>
        <sz val="18"/>
        <rFont val="Arial"/>
        <family val="2"/>
      </rPr>
      <t xml:space="preserve">
</t>
    </r>
    <r>
      <rPr>
        <sz val="18"/>
        <rFont val="Arial"/>
        <family val="2"/>
      </rPr>
      <t xml:space="preserve">               3 Nos. 63A 10KA DP MCB and 63 A DP 30MA ELCB
 </t>
    </r>
    <r>
      <rPr>
        <b/>
        <sz val="18"/>
        <rFont val="Arial"/>
        <family val="2"/>
      </rPr>
      <t xml:space="preserve">Outgoing: </t>
    </r>
    <r>
      <rPr>
        <sz val="18"/>
        <rFont val="Arial"/>
        <family val="2"/>
      </rPr>
      <t>18 Nos. 6A / 20A 10KA SP MCB-</t>
    </r>
    <r>
      <rPr>
        <b/>
        <sz val="18"/>
        <rFont val="Arial"/>
        <family val="2"/>
      </rPr>
      <t>DATA -AP</t>
    </r>
  </si>
  <si>
    <r>
      <t>Supply and fixing of 25 mm x 3 mm x 300 mm copper flat on wall in the lift machine room for providing earth connection to the lift machinery</t>
    </r>
    <r>
      <rPr>
        <b/>
        <sz val="18"/>
        <rFont val="Arial"/>
        <family val="2"/>
      </rPr>
      <t>( DATA - AS)</t>
    </r>
  </si>
  <si>
    <r>
      <t xml:space="preserve">40 A TPN 10 kA MCB - </t>
    </r>
    <r>
      <rPr>
        <b/>
        <sz val="18"/>
        <rFont val="Arial"/>
        <family val="2"/>
      </rPr>
      <t>Data AT</t>
    </r>
  </si>
  <si>
    <r>
      <t xml:space="preserve">10/20/32A DP 10 KA MCB - </t>
    </r>
    <r>
      <rPr>
        <b/>
        <sz val="18"/>
        <rFont val="Arial"/>
        <family val="2"/>
      </rPr>
      <t>Data AU</t>
    </r>
  </si>
  <si>
    <r>
      <t xml:space="preserve">63A TPN 10 KA MCB - </t>
    </r>
    <r>
      <rPr>
        <b/>
        <sz val="18"/>
        <rFont val="Arial"/>
        <family val="2"/>
      </rPr>
      <t>Data AV</t>
    </r>
  </si>
  <si>
    <r>
      <t>Supply, Installation, Testing and Commissioning of 2 KVA sinewave single phase inverter with exide tubular battery for 30 minutes backup time with suitable rack / trolly for inverter and batteries.</t>
    </r>
    <r>
      <rPr>
        <b/>
        <sz val="18"/>
        <rFont val="Arial"/>
        <family val="2"/>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</si>
  <si>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Arial"/>
        <family val="2"/>
      </rPr>
      <t>(For emergency light points) DATA AX</t>
    </r>
  </si>
  <si>
    <r>
      <t>supply and fixing of 1500 W automatic electric water heater of 25 liters capacity suitable for 230 V 50 c/s AC supply on suitable MS clamps with 3 core flex wire, but witrhout plumbing work.</t>
    </r>
    <r>
      <rPr>
        <b/>
        <sz val="18"/>
        <rFont val="Arial"/>
        <family val="2"/>
      </rPr>
      <t xml:space="preserve"> DATA AY</t>
    </r>
  </si>
  <si>
    <r>
      <t xml:space="preserve"> 3 1/2 x 185 sqmm aluminium cable </t>
    </r>
    <r>
      <rPr>
        <b/>
        <sz val="18"/>
        <rFont val="Arial"/>
        <family val="2"/>
      </rPr>
      <t>(Data-C) SD- 242</t>
    </r>
  </si>
  <si>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</si>
  <si>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</si>
  <si>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</si>
  <si>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</si>
  <si>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</si>
  <si>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</si>
  <si>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</si>
  <si>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</si>
  <si>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</si>
  <si>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</si>
  <si>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</si>
  <si>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</si>
  <si>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</si>
  <si>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</si>
  <si>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r>
      <t xml:space="preserve">Labour charges for the erection of Submersible pumpset in borewell / openwell </t>
    </r>
    <r>
      <rPr>
        <b/>
        <sz val="18"/>
        <color indexed="8"/>
        <rFont val="Arial"/>
        <family val="2"/>
      </rPr>
      <t>Upto 5 HP</t>
    </r>
  </si>
  <si>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</si>
  <si>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</si>
  <si>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</si>
  <si>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</si>
  <si>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</si>
  <si>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</si>
  <si>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</si>
  <si>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</si>
  <si>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</si>
  <si>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</si>
  <si>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</si>
  <si>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</si>
  <si>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</si>
  <si>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</si>
  <si>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</si>
  <si>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</si>
  <si>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</si>
  <si>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</si>
  <si>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</si>
  <si>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r>
      <t xml:space="preserve">Brick work in C.M. 1:5 </t>
    </r>
    <r>
      <rPr>
        <sz val="18"/>
        <rFont val="Arial"/>
        <family val="2"/>
      </rPr>
      <t>using Fly Ash 
bricks of size 23 x 11 x 7 cm in Foundation and Basement</t>
    </r>
  </si>
  <si>
    <t>a. In Foundation and Basement</t>
  </si>
  <si>
    <r>
      <t>Granite Tile wall cladding using 10mmtk  (</t>
    </r>
    <r>
      <rPr>
        <b/>
        <sz val="18"/>
        <rFont val="Arial"/>
        <family val="2"/>
      </rPr>
      <t>Satheleri Grey)  tile in</t>
    </r>
    <r>
      <rPr>
        <sz val="18"/>
        <rFont val="Arial"/>
        <family val="2"/>
      </rPr>
      <t xml:space="preserve"> C.M 1:2, 10mm tk .</t>
    </r>
  </si>
  <si>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</si>
  <si>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</si>
  <si>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</si>
  <si>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r>
      <t xml:space="preserve">Brick work in C.M. 1:4 </t>
    </r>
    <r>
      <rPr>
        <sz val="18"/>
        <rFont val="Arial"/>
        <family val="2"/>
      </rPr>
      <t xml:space="preserve">using Fly Ash 
bricks of size 23 x 11 x 7 cm </t>
    </r>
    <r>
      <rPr>
        <b/>
        <sz val="18"/>
        <rFont val="Arial"/>
        <family val="2"/>
      </rPr>
      <t>70 mm tk (B.P.)</t>
    </r>
  </si>
  <si>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</si>
  <si>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</si>
  <si>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</si>
  <si>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</si>
  <si>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</si>
  <si>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</si>
  <si>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</si>
  <si>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</si>
  <si>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</si>
  <si>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</si>
  <si>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</si>
  <si>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</si>
  <si>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r>
      <t xml:space="preserve">a) Drilline of borewell in upto 60m
</t>
    </r>
    <r>
      <rPr>
        <b/>
        <sz val="18"/>
        <rFont val="Arial"/>
        <family val="2"/>
      </rPr>
      <t>page.No.279 TWAD SR 20-21</t>
    </r>
  </si>
  <si>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</si>
  <si>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</si>
  <si>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</si>
  <si>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</si>
  <si>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</si>
  <si>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Arial"/>
        <family val="2"/>
      </rPr>
      <t>DATA E</t>
    </r>
  </si>
  <si>
    <r>
      <t xml:space="preserve">Supply and fixing of 32A fuse units on suitable TW board with necessary internal connections for controlling the power plug - </t>
    </r>
    <r>
      <rPr>
        <b/>
        <sz val="16"/>
        <rFont val="Arial"/>
        <family val="2"/>
      </rPr>
      <t>Data F</t>
    </r>
  </si>
  <si>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</si>
  <si>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Arial"/>
        <family val="2"/>
      </rPr>
      <t>(Data AQ</t>
    </r>
  </si>
  <si>
    <r>
      <t xml:space="preserve">Supply and fixing of WT bulk head fitting suitable for 14 W LED lamps and with necessary connections. </t>
    </r>
    <r>
      <rPr>
        <b/>
        <sz val="18"/>
        <rFont val="Arial"/>
        <family val="2"/>
      </rPr>
      <t>(Data AR)</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</si>
  <si>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Arial"/>
        <family val="2"/>
      </rPr>
      <t>- Data BB</t>
    </r>
  </si>
  <si>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</si>
  <si>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</si>
  <si>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</si>
  <si>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</si>
  <si>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</si>
  <si>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</si>
  <si>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</si>
  <si>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</si>
  <si>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</si>
  <si>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</si>
  <si>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</si>
  <si>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</si>
  <si>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</si>
  <si>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</si>
  <si>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</si>
  <si>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</si>
  <si>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</si>
  <si>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</si>
  <si>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</si>
  <si>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</si>
  <si>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</si>
  <si>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</si>
  <si>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</si>
  <si>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Solar Power plant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</si>
  <si>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</si>
  <si>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</si>
  <si>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Arial"/>
        <family val="2"/>
      </rPr>
      <t>.P22 -SR.20-21</t>
    </r>
  </si>
  <si>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</si>
  <si>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Arial"/>
        <family val="2"/>
      </rPr>
      <t>P22 -SR.20-21</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</si>
  <si>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Arial"/>
        <family val="2"/>
      </rPr>
      <t xml:space="preserve">Data  C </t>
    </r>
  </si>
  <si>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</si>
  <si>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</si>
  <si>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</si>
  <si>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</si>
  <si>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</si>
  <si>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</si>
  <si>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</si>
  <si>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</si>
  <si>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</si>
  <si>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</si>
  <si>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</si>
  <si>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</si>
  <si>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</si>
  <si>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</si>
  <si>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</si>
  <si>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</si>
  <si>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</si>
  <si>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</si>
  <si>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</si>
  <si>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</si>
  <si>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</si>
  <si>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</si>
  <si>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</si>
  <si>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</si>
  <si>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</si>
  <si>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</si>
  <si>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</si>
  <si>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</si>
  <si>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</si>
  <si>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</si>
  <si>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</si>
  <si>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</si>
  <si>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</si>
  <si>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</si>
  <si>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</si>
  <si>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</si>
  <si>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</si>
  <si>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</si>
  <si>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</si>
  <si>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</si>
  <si>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Drinking water RO system</t>
  </si>
  <si>
    <t>PUBLIC ADDRESS SYSTEM (TWO WAY COMMUNICATION TYPE)</t>
  </si>
  <si>
    <t>Borewell with Pumpset</t>
  </si>
  <si>
    <t>STP of capacity 20 KLD</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</si>
  <si>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</si>
  <si>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</si>
  <si>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</si>
  <si>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</si>
  <si>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</si>
  <si>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</si>
  <si>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</si>
  <si>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</si>
  <si>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</si>
  <si>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</si>
  <si>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</si>
  <si>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</si>
  <si>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</si>
  <si>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</si>
  <si>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</si>
  <si>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</si>
  <si>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</si>
  <si>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</si>
  <si>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</si>
  <si>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</si>
  <si>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</si>
  <si>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</si>
  <si>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</si>
  <si>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</si>
  <si>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</si>
  <si>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</si>
  <si>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</si>
  <si>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</si>
  <si>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</si>
  <si>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</si>
  <si>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</si>
  <si>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</si>
  <si>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</si>
  <si>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</si>
  <si>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</si>
  <si>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</si>
  <si>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</si>
  <si>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</si>
  <si>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</si>
  <si>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</si>
  <si>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</si>
  <si>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</si>
  <si>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</si>
  <si>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</si>
  <si>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</si>
  <si>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</si>
  <si>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</si>
  <si>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r>
      <t xml:space="preserve">Drilling of 150mm dia vertical bores </t>
    </r>
    <r>
      <rPr>
        <b/>
        <sz val="18"/>
        <rFont val="Arial"/>
        <family val="2"/>
      </rPr>
      <t xml:space="preserve">in hardrock formation </t>
    </r>
    <r>
      <rPr>
        <sz val="18"/>
        <rFont val="Arial"/>
        <family val="2"/>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</si>
  <si>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</si>
  <si>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</si>
  <si>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</si>
  <si>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</si>
  <si>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</si>
  <si>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</si>
  <si>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</si>
  <si>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</si>
  <si>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</si>
  <si>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</si>
  <si>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</si>
  <si>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r>
      <t xml:space="preserve">Wiring with 1.5 sqmm PVC insulated single core multi strand fire retardant flexible copper cable with ISI mark confirming IS: 694:1990 for </t>
    </r>
    <r>
      <rPr>
        <b/>
        <sz val="18"/>
        <rFont val="Arial"/>
        <family val="2"/>
      </rPr>
      <t xml:space="preserve">Fan point </t>
    </r>
    <r>
      <rPr>
        <sz val="18"/>
        <rFont val="Arial"/>
        <family val="2"/>
      </rPr>
      <t>controlled by 6A Modular switch 1 Way.</t>
    </r>
  </si>
  <si>
    <t xml:space="preserve">a. In Stilt / Ground Floor  </t>
  </si>
  <si>
    <t xml:space="preserve">b. In Stilt / Ground Floor  </t>
  </si>
  <si>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.controlled by 6A Modular switch 2 Way.</t>
    </r>
  </si>
  <si>
    <r>
      <t xml:space="preserve">Wiring with 1.5 sqmm PVC insulated single core multi strand fire retardant flexible copper cable with ISI mark confirming IS: 694:1990 for </t>
    </r>
    <r>
      <rPr>
        <b/>
        <sz val="18"/>
        <rFont val="Arial"/>
        <family val="2"/>
      </rPr>
      <t xml:space="preserve">5 amps 5 pin plug socket point @ Switch Board Itself </t>
    </r>
    <r>
      <rPr>
        <sz val="18"/>
        <rFont val="Arial"/>
        <family val="2"/>
      </rPr>
      <t>controlled by 6A Modular switch 1 Way.</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</si>
  <si>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.controlled by 6A Modular switch 1 Way.</t>
    </r>
  </si>
  <si>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</si>
  <si>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</si>
  <si>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</si>
  <si>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</si>
  <si>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</si>
  <si>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</si>
  <si>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</si>
  <si>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</si>
  <si>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</si>
  <si>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</si>
  <si>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</si>
  <si>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</si>
  <si>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</si>
  <si>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</si>
  <si>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</si>
  <si>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r>
      <t xml:space="preserve">Supply and fixing of 20 Amps DP plug and socket in sheet enclosure with 32 A DP MCB in flush with wall with earth connection ( For AC Plug ) ( Legrand / Hager ( L&amp; T) Make) </t>
    </r>
    <r>
      <rPr>
        <b/>
        <sz val="16"/>
        <rFont val="Arial"/>
        <family val="2"/>
      </rPr>
      <t>Data G (SD-140)</t>
    </r>
  </si>
  <si>
    <r>
      <t xml:space="preserve">Supply and run of 2 of No.8 copper wire for earth connections - </t>
    </r>
    <r>
      <rPr>
        <b/>
        <sz val="18"/>
        <rFont val="Arial"/>
        <family val="2"/>
      </rPr>
      <t>Data M</t>
    </r>
    <r>
      <rPr>
        <sz val="18"/>
        <rFont val="Arial"/>
        <family val="2"/>
      </rPr>
      <t xml:space="preserve"> (CER.No.110/2020-21)</t>
    </r>
  </si>
  <si>
    <r>
      <t xml:space="preserve">Supply and fixing of 12 W surface / recess mounted down lighter complete ( ceiling fixture ) with 12 watts LED bulb and necessary connection </t>
    </r>
    <r>
      <rPr>
        <b/>
        <sz val="18"/>
        <rFont val="Arial"/>
        <family val="2"/>
      </rPr>
      <t>Data R</t>
    </r>
  </si>
  <si>
    <r>
      <t xml:space="preserve">Supply and fixing of 375 mm ( 15") sweep
 light duty / heavy duty AC exhaust fan complete with internal connections in the kitchen. </t>
    </r>
    <r>
      <rPr>
        <b/>
        <sz val="18"/>
        <rFont val="Arial"/>
        <family val="2"/>
      </rPr>
      <t>SD116</t>
    </r>
  </si>
  <si>
    <t>supply and fixing of MS box of suitable size for the terrmination of cable with in and out arrangements) and with earth connections. - DATA AV</t>
  </si>
  <si>
    <r>
      <t>Towards Fabrication, supply and installation of  of CT  metering box for availing the power supply from TANGEDCO</t>
    </r>
    <r>
      <rPr>
        <b/>
        <sz val="18"/>
        <rFont val="Arial"/>
        <family val="2"/>
      </rPr>
      <t xml:space="preserve"> CER No.110/2020-2021</t>
    </r>
  </si>
  <si>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</si>
  <si>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</si>
  <si>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</si>
  <si>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</si>
  <si>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</si>
  <si>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</si>
  <si>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</si>
  <si>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</si>
  <si>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</si>
  <si>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</si>
  <si>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</si>
  <si>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</si>
  <si>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</si>
  <si>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</si>
  <si>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</si>
  <si>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</si>
  <si>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</si>
  <si>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</si>
  <si>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</si>
  <si>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</si>
  <si>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</si>
  <si>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r>
      <t xml:space="preserve">TW double leaves shutter of size  </t>
    </r>
    <r>
      <rPr>
        <b/>
        <sz val="18"/>
        <rFont val="Arial"/>
        <family val="2"/>
      </rPr>
      <t>with brass fittings</t>
    </r>
    <r>
      <rPr>
        <sz val="18"/>
        <rFont val="Arial"/>
        <family val="2"/>
      </rPr>
      <t xml:space="preserve">
a.1800 x 2400mm </t>
    </r>
  </si>
  <si>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</si>
  <si>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</si>
  <si>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</si>
  <si>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</si>
  <si>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</si>
  <si>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</si>
  <si>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</si>
  <si>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</si>
  <si>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</si>
  <si>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</si>
  <si>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</si>
  <si>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</si>
  <si>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</si>
  <si>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</si>
  <si>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</si>
  <si>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</si>
  <si>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</si>
  <si>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</si>
  <si>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</si>
  <si>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</si>
  <si>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</si>
  <si>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</si>
  <si>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</si>
  <si>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</si>
  <si>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</si>
  <si>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</si>
  <si>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</si>
  <si>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</si>
  <si>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</si>
  <si>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</si>
  <si>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</si>
  <si>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</si>
  <si>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</si>
  <si>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</si>
  <si>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</si>
  <si>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</si>
  <si>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</si>
  <si>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</si>
  <si>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</si>
  <si>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</si>
  <si>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</si>
  <si>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</si>
  <si>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</si>
  <si>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</si>
  <si>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</si>
  <si>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</si>
  <si>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</si>
  <si>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</si>
  <si>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</si>
  <si>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</si>
  <si>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</si>
  <si>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</si>
  <si>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</si>
  <si>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</si>
  <si>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</si>
  <si>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</si>
  <si>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</si>
  <si>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</si>
  <si>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</si>
  <si>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</si>
  <si>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</si>
  <si>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</si>
  <si>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</si>
  <si>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</si>
  <si>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</si>
  <si>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</si>
  <si>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</si>
  <si>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</si>
  <si>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</si>
  <si>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</si>
  <si>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</si>
  <si>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</si>
  <si>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</si>
  <si>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</si>
  <si>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</si>
  <si>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</si>
  <si>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</si>
  <si>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</si>
  <si>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</si>
  <si>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</si>
  <si>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</si>
  <si>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</si>
  <si>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</si>
  <si>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</si>
  <si>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</si>
  <si>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</si>
  <si>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</si>
  <si>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</si>
  <si>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</si>
  <si>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</si>
  <si>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</si>
  <si>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</si>
  <si>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</si>
  <si>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</si>
  <si>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</si>
  <si>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</si>
  <si>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</si>
  <si>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</si>
  <si>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</si>
  <si>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</si>
  <si>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</si>
  <si>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</si>
  <si>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</si>
  <si>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</si>
  <si>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</si>
  <si>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</si>
  <si>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</si>
  <si>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</si>
  <si>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</si>
  <si>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</si>
  <si>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</si>
  <si>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</si>
  <si>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</si>
  <si>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</si>
  <si>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</si>
  <si>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</si>
  <si>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</si>
  <si>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</si>
  <si>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</si>
  <si>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</si>
  <si>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</si>
  <si>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</si>
  <si>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</si>
  <si>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</si>
  <si>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</si>
  <si>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</si>
  <si>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</si>
  <si>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</si>
  <si>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</si>
  <si>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</si>
  <si>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</si>
  <si>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</si>
  <si>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</si>
  <si>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</si>
  <si>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</si>
  <si>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</si>
  <si>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</si>
  <si>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</si>
  <si>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</si>
  <si>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</si>
  <si>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</si>
  <si>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</si>
  <si>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</si>
  <si>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</si>
  <si>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</si>
  <si>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</si>
  <si>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</si>
  <si>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</si>
  <si>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</si>
  <si>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</si>
  <si>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</si>
  <si>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</si>
  <si>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</si>
  <si>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</si>
  <si>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r>
      <t xml:space="preserve">Glazed-WALL TILES PLAINCOLOUR-6MM T.K (PWD LR) 100x200x6mm 
</t>
    </r>
    <r>
      <rPr>
        <b/>
        <sz val="12"/>
        <rFont val="Helv"/>
      </rPr>
      <t>item no. 11(ii)</t>
    </r>
  </si>
  <si>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</si>
  <si>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</si>
  <si>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</si>
  <si>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</si>
  <si>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</si>
  <si>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</si>
  <si>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</si>
  <si>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</si>
  <si>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</si>
  <si>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</si>
  <si>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</si>
  <si>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</si>
  <si>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</si>
  <si>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</si>
  <si>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</si>
  <si>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</si>
  <si>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</si>
  <si>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r>
      <t xml:space="preserve">Supplying and fixing </t>
    </r>
    <r>
      <rPr>
        <b/>
        <sz val="12"/>
        <rFont val="Helv"/>
      </rPr>
      <t>4mm thick pin</t>
    </r>
  </si>
  <si>
    <t>Granite slab ( Jet Black) p-36 it-29a</t>
  </si>
  <si>
    <t>Granite slab ( Jet Black) p-35 it-28 a</t>
  </si>
  <si>
    <t>RATE AS PER  PWD LR For Window  p 38/ it 82</t>
  </si>
  <si>
    <t>Steel grill for Verandah Enclousure PWD SR p20/ Item 138/131</t>
  </si>
  <si>
    <r>
      <t xml:space="preserve">COST OF Eurocon TILES </t>
    </r>
    <r>
      <rPr>
        <b/>
        <sz val="12"/>
        <rFont val="Helv"/>
      </rPr>
      <t>(pwd -p 35/17</t>
    </r>
  </si>
  <si>
    <t>COST OF   nano polish Vitified TILES (LSR New It-1) p-35 it-14</t>
  </si>
  <si>
    <t>COST OF granite FLOOR TILES, 
Ruby Red  p-36 28b</t>
  </si>
  <si>
    <r>
      <t xml:space="preserve">Granite slab </t>
    </r>
    <r>
      <rPr>
        <b/>
        <sz val="12"/>
        <rFont val="Helv"/>
      </rPr>
      <t>(Ruby red) P-36 it-29 b</t>
    </r>
  </si>
  <si>
    <r>
      <t xml:space="preserve">Granite slab </t>
    </r>
    <r>
      <rPr>
        <b/>
        <sz val="12"/>
        <rFont val="Helv"/>
      </rPr>
      <t>( Jet Black) P-36 it-29 a</t>
    </r>
  </si>
  <si>
    <t>Plastic Emulsion PAINT  (LMR item 113) p-45 143( First qty</t>
  </si>
  <si>
    <t>Primer     (LMR item 142) p45</t>
  </si>
  <si>
    <t>COST OF CERAMIC FLOOR TILES p-34 it-7 a</t>
  </si>
  <si>
    <r>
      <t xml:space="preserve">Granite slab </t>
    </r>
    <r>
      <rPr>
        <b/>
        <sz val="12"/>
        <color indexed="10"/>
        <rFont val="Helv"/>
      </rPr>
      <t>(Ruby red) P-36 it-29b</t>
    </r>
  </si>
  <si>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</si>
  <si>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</si>
  <si>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</si>
  <si>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</si>
  <si>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</si>
  <si>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</si>
  <si>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</si>
  <si>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</si>
  <si>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</si>
  <si>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</si>
  <si>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r>
      <t xml:space="preserve">250mmDIA S.W.PIPE WITH ISI MARK ( it-13.0/4 </t>
    </r>
    <r>
      <rPr>
        <b/>
        <sz val="12"/>
        <rFont val="Helv"/>
      </rPr>
      <t>of twad20-21 spl I CLASS )</t>
    </r>
  </si>
  <si>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</si>
  <si>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</si>
  <si>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</si>
  <si>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</si>
  <si>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</si>
  <si>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</si>
  <si>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</si>
  <si>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</si>
  <si>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</si>
  <si>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</si>
  <si>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</si>
  <si>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</si>
  <si>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</si>
  <si>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</si>
  <si>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</si>
  <si>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</si>
  <si>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</si>
  <si>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</si>
  <si>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</si>
  <si>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</si>
  <si>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</si>
  <si>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</si>
  <si>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</si>
  <si>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</si>
  <si>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</si>
  <si>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</si>
  <si>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</si>
  <si>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</si>
  <si>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</si>
  <si>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</si>
  <si>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</si>
  <si>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</si>
  <si>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</si>
  <si>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</si>
  <si>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</si>
  <si>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</si>
  <si>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</si>
  <si>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</si>
  <si>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</si>
  <si>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</si>
  <si>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</si>
  <si>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</si>
  <si>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</si>
  <si>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</si>
  <si>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</si>
  <si>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</si>
  <si>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</si>
  <si>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</si>
  <si>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</si>
  <si>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</si>
  <si>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</si>
  <si>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</si>
  <si>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</si>
  <si>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</si>
  <si>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</si>
  <si>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</si>
  <si>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</si>
  <si>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</si>
  <si>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</si>
  <si>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</si>
  <si>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</si>
  <si>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</si>
  <si>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</si>
  <si>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</si>
  <si>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</si>
  <si>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</si>
  <si>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</si>
  <si>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</si>
  <si>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</si>
  <si>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</si>
  <si>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</si>
  <si>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r>
      <t xml:space="preserve">32 Amps rating </t>
    </r>
    <r>
      <rPr>
        <b/>
        <sz val="12"/>
        <rFont val="Helv"/>
      </rPr>
      <t xml:space="preserve">Three phase </t>
    </r>
    <r>
      <rPr>
        <sz val="12"/>
        <rFont val="Helv"/>
      </rPr>
      <t>ELCB with 20 to 30 MA sensitivity (P-133  11-a) part -L</t>
    </r>
  </si>
  <si>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</si>
  <si>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</si>
  <si>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</si>
  <si>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</si>
  <si>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</si>
  <si>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</si>
  <si>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</si>
  <si>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</si>
  <si>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</si>
  <si>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</si>
  <si>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</si>
  <si>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</si>
  <si>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</si>
  <si>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</si>
  <si>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</si>
  <si>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</si>
  <si>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</si>
  <si>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</si>
  <si>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</si>
  <si>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</si>
  <si>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</si>
  <si>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</si>
  <si>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</si>
  <si>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</si>
  <si>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</si>
  <si>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</si>
  <si>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</si>
  <si>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</si>
  <si>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</si>
  <si>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</si>
  <si>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</si>
  <si>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</si>
  <si>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</si>
  <si>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</si>
  <si>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</si>
  <si>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</si>
  <si>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</si>
  <si>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</si>
  <si>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</si>
  <si>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</si>
  <si>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</si>
  <si>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</si>
  <si>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</si>
  <si>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</si>
  <si>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</si>
  <si>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</si>
  <si>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</si>
  <si>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</si>
  <si>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</si>
  <si>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</si>
  <si>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</si>
  <si>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</si>
  <si>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</si>
  <si>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</si>
  <si>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</si>
  <si>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</si>
  <si>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</si>
  <si>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</si>
  <si>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</si>
  <si>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</si>
  <si>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</si>
  <si>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</si>
  <si>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</si>
  <si>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</si>
  <si>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</si>
  <si>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</si>
  <si>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</si>
  <si>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</si>
  <si>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</si>
  <si>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</si>
  <si>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</si>
  <si>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</si>
  <si>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</si>
  <si>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</si>
  <si>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</si>
  <si>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</si>
  <si>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</si>
  <si>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</si>
  <si>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</si>
  <si>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</si>
  <si>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</si>
  <si>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</si>
  <si>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</si>
  <si>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</si>
  <si>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</si>
  <si>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</si>
  <si>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</si>
  <si>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</si>
  <si>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</si>
  <si>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</si>
  <si>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</si>
  <si>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</si>
  <si>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</si>
  <si>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</si>
  <si>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</si>
  <si>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</si>
  <si>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</si>
  <si>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</si>
  <si>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</si>
  <si>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</si>
  <si>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</si>
  <si>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</si>
  <si>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</si>
  <si>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</si>
  <si>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</si>
  <si>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</si>
  <si>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</si>
  <si>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</si>
  <si>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</si>
  <si>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</si>
  <si>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</si>
  <si>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</si>
  <si>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</si>
  <si>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</si>
  <si>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</si>
  <si>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</si>
  <si>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</si>
  <si>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</si>
  <si>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</si>
  <si>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</si>
  <si>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</si>
  <si>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</si>
  <si>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</si>
  <si>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</si>
  <si>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</si>
  <si>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</si>
  <si>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</si>
  <si>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</si>
  <si>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</si>
  <si>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</si>
  <si>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</si>
  <si>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</si>
  <si>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</si>
  <si>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</si>
  <si>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</si>
  <si>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</si>
  <si>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</si>
  <si>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</si>
  <si>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</si>
  <si>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</si>
  <si>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</si>
  <si>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</si>
  <si>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</si>
  <si>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</si>
  <si>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</si>
  <si>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</si>
  <si>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</si>
  <si>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</si>
  <si>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</si>
  <si>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</si>
  <si>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</si>
  <si>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</si>
  <si>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</si>
  <si>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</si>
  <si>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</si>
  <si>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</si>
  <si>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</si>
  <si>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</si>
  <si>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</si>
  <si>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</si>
  <si>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</si>
  <si>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</si>
  <si>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</si>
  <si>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</si>
  <si>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</si>
  <si>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</si>
  <si>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</si>
  <si>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</si>
  <si>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</si>
  <si>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</si>
  <si>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</si>
  <si>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</si>
  <si>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</si>
  <si>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</si>
  <si>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</si>
  <si>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</si>
  <si>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</si>
  <si>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</si>
  <si>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</si>
  <si>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</si>
  <si>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</si>
  <si>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</si>
  <si>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</si>
  <si>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</si>
  <si>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</si>
  <si>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</si>
  <si>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</si>
  <si>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</si>
  <si>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</si>
  <si>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</si>
  <si>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</si>
  <si>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</si>
  <si>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</si>
  <si>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</si>
  <si>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</si>
  <si>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</si>
  <si>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</si>
  <si>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</si>
  <si>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</si>
  <si>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</si>
  <si>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</si>
  <si>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</si>
  <si>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</si>
  <si>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</si>
  <si>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</si>
  <si>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</si>
  <si>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</si>
  <si>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</si>
  <si>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</si>
  <si>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</si>
  <si>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</si>
  <si>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</si>
  <si>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</si>
  <si>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</si>
  <si>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</si>
  <si>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</si>
  <si>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</si>
  <si>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</si>
  <si>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</si>
  <si>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</si>
  <si>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</si>
  <si>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</si>
  <si>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</si>
  <si>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</si>
  <si>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</si>
  <si>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</si>
  <si>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</si>
  <si>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</si>
  <si>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</si>
  <si>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</si>
  <si>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</si>
  <si>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</si>
  <si>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</si>
  <si>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</si>
  <si>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</si>
  <si>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</si>
  <si>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</si>
  <si>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</si>
  <si>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</si>
  <si>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</si>
  <si>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</si>
  <si>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</si>
  <si>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</si>
  <si>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</si>
  <si>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</si>
  <si>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</si>
  <si>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</si>
  <si>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</si>
  <si>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</si>
  <si>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</si>
  <si>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</si>
  <si>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</si>
  <si>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</si>
  <si>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</si>
  <si>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</si>
  <si>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</si>
  <si>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</si>
  <si>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</si>
  <si>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</si>
  <si>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</si>
  <si>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</si>
  <si>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</si>
  <si>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</si>
  <si>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</si>
  <si>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</si>
  <si>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</si>
  <si>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</si>
  <si>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</si>
  <si>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</si>
  <si>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</si>
  <si>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</si>
  <si>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</si>
  <si>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</si>
  <si>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</si>
  <si>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</si>
  <si>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</si>
  <si>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</si>
  <si>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</si>
  <si>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</si>
  <si>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</si>
  <si>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</si>
  <si>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r>
      <t xml:space="preserve"> P.C.C,R.C.C SLAB OF40mm THICK </t>
    </r>
    <r>
      <rPr>
        <b/>
        <sz val="12"/>
        <rFont val="Helv"/>
      </rPr>
      <t>using standardised concrete mix of M30 grade</t>
    </r>
  </si>
  <si>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</si>
  <si>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</si>
  <si>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</si>
  <si>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</si>
  <si>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</si>
  <si>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</si>
  <si>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</si>
  <si>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</si>
  <si>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</si>
  <si>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</si>
  <si>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</si>
  <si>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</si>
  <si>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</si>
  <si>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</si>
  <si>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</si>
  <si>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</si>
  <si>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</si>
  <si>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</si>
  <si>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</si>
  <si>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</si>
  <si>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</si>
  <si>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</si>
  <si>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</si>
  <si>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</si>
  <si>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</si>
  <si>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</si>
  <si>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</si>
  <si>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</si>
  <si>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</si>
  <si>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</si>
  <si>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</si>
  <si>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</si>
  <si>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</si>
  <si>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</si>
  <si>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</si>
  <si>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</si>
  <si>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</si>
  <si>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</si>
  <si>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</si>
  <si>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</si>
  <si>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</si>
  <si>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</si>
  <si>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</si>
  <si>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</si>
  <si>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</si>
  <si>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</si>
  <si>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</si>
  <si>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</si>
  <si>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</si>
  <si>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</si>
  <si>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</si>
  <si>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</si>
  <si>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</si>
  <si>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</si>
  <si>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</si>
  <si>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</si>
  <si>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</si>
  <si>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</si>
  <si>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</si>
  <si>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</si>
  <si>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</si>
  <si>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</si>
  <si>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</si>
  <si>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</si>
  <si>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</si>
  <si>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</si>
  <si>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</si>
  <si>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</si>
  <si>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</si>
  <si>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</si>
  <si>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</si>
  <si>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</si>
  <si>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</si>
  <si>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</si>
  <si>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</si>
  <si>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</si>
  <si>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</si>
  <si>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</si>
  <si>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</si>
  <si>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</si>
  <si>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</si>
  <si>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</si>
  <si>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</si>
  <si>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</si>
  <si>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</si>
  <si>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</si>
  <si>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</si>
  <si>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</si>
  <si>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</si>
  <si>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</si>
  <si>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</si>
  <si>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</si>
  <si>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</si>
  <si>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</si>
  <si>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</si>
  <si>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</si>
  <si>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</si>
  <si>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</si>
  <si>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</si>
  <si>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</si>
  <si>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</si>
  <si>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</si>
  <si>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</si>
  <si>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</si>
  <si>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</si>
  <si>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</si>
  <si>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</si>
  <si>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</si>
  <si>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</si>
  <si>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</si>
  <si>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</si>
  <si>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</si>
  <si>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</si>
  <si>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</si>
  <si>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</si>
  <si>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</si>
  <si>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</si>
  <si>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</si>
  <si>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</si>
  <si>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</si>
  <si>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</si>
  <si>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</si>
  <si>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</si>
  <si>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</si>
  <si>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2022-2023</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</si>
  <si>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</si>
  <si>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</si>
  <si>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</si>
  <si>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</si>
  <si>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</si>
  <si>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</si>
  <si>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</si>
  <si>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</si>
  <si>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</si>
  <si>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</si>
  <si>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</si>
  <si>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</si>
  <si>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</si>
  <si>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</si>
  <si>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</si>
  <si>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</si>
  <si>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</si>
  <si>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</si>
  <si>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</si>
  <si>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</si>
  <si>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</si>
  <si>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</si>
  <si>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</si>
  <si>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</si>
  <si>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</si>
  <si>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</si>
  <si>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</si>
  <si>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</si>
  <si>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</si>
  <si>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</si>
  <si>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</si>
  <si>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</si>
  <si>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</si>
  <si>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</si>
  <si>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</si>
  <si>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</si>
  <si>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</si>
  <si>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</si>
  <si>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</si>
  <si>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</si>
  <si>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</si>
  <si>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</si>
  <si>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</si>
  <si>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</si>
  <si>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</si>
  <si>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</si>
  <si>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</si>
  <si>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</si>
  <si>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</si>
  <si>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</si>
  <si>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</si>
  <si>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</si>
  <si>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</si>
  <si>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</si>
  <si>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</si>
  <si>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</si>
  <si>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</si>
  <si>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</si>
  <si>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</si>
  <si>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</si>
  <si>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</si>
  <si>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</si>
  <si>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</si>
  <si>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</si>
  <si>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</si>
  <si>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</si>
  <si>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</si>
  <si>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</si>
  <si>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</si>
  <si>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</si>
  <si>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</si>
  <si>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</si>
  <si>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</si>
  <si>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</si>
  <si>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</si>
  <si>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</si>
  <si>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</si>
  <si>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</si>
  <si>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</si>
  <si>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</si>
  <si>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</si>
  <si>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</si>
  <si>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</si>
  <si>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</si>
  <si>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</si>
  <si>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</si>
  <si>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</si>
  <si>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</si>
  <si>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</si>
  <si>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</si>
  <si>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</si>
  <si>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</si>
  <si>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</si>
  <si>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</si>
  <si>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</si>
  <si>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</si>
  <si>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</si>
  <si>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</si>
  <si>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</si>
  <si>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</si>
  <si>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</si>
  <si>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</si>
  <si>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</si>
  <si>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</si>
  <si>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</si>
  <si>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</si>
  <si>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</si>
  <si>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</si>
  <si>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</si>
  <si>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</si>
  <si>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</si>
  <si>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</si>
  <si>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</si>
  <si>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</si>
  <si>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</si>
  <si>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</si>
  <si>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</si>
  <si>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</si>
  <si>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</si>
  <si>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</si>
  <si>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</si>
  <si>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</si>
  <si>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r>
      <t>Add cost of Bakelite battern type holders 6 nos @</t>
    </r>
    <r>
      <rPr>
        <sz val="12"/>
        <color indexed="10"/>
        <rFont val="Helv"/>
      </rPr>
      <t xml:space="preserve"> 16.65/E</t>
    </r>
    <r>
      <rPr>
        <sz val="12"/>
        <rFont val="Helv"/>
      </rPr>
      <t>ach9 (New item 25-p-116)</t>
    </r>
  </si>
  <si>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</si>
  <si>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</si>
  <si>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</si>
  <si>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</si>
  <si>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</si>
  <si>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</si>
  <si>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</si>
  <si>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</si>
  <si>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</si>
  <si>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</si>
  <si>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</si>
  <si>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r>
      <t xml:space="preserve">Clamp fixing by cheche screws bolts and nuts including connections ( </t>
    </r>
    <r>
      <rPr>
        <b/>
        <sz val="12"/>
        <rFont val="Helv"/>
      </rPr>
      <t>as per SD-114, Elec Data 2022-23)</t>
    </r>
  </si>
  <si>
    <t>4' tube light fitting with \electronic ballast p-112 it-5</t>
  </si>
  <si>
    <r>
      <t xml:space="preserve"> P.C.C,R.C.C SLAB OF20mm THICK </t>
    </r>
    <r>
      <rPr>
        <b/>
        <sz val="12"/>
        <rFont val="Helv"/>
      </rPr>
      <t>using standardised concrete mix M25</t>
    </r>
  </si>
  <si>
    <r>
      <t xml:space="preserve"> P.C.C,R.C.C SLAB OF40mm THICK </t>
    </r>
    <r>
      <rPr>
        <b/>
        <sz val="12"/>
        <rFont val="Helv"/>
      </rPr>
      <t>using standardised concrete mix of M25 grade</t>
    </r>
  </si>
  <si>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</si>
  <si>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</si>
  <si>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</si>
  <si>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</si>
  <si>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</si>
  <si>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</si>
  <si>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</si>
  <si>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</si>
  <si>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</si>
  <si>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r>
      <t>Supply and fixing of 9 watts  LED bulb  (PWD SR-2022-23/p-115</t>
    </r>
    <r>
      <rPr>
        <b/>
        <sz val="18"/>
        <rFont val="Arial"/>
        <family val="2"/>
      </rPr>
      <t>)</t>
    </r>
  </si>
  <si>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</si>
  <si>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</si>
  <si>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</si>
  <si>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</si>
  <si>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</si>
  <si>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</si>
  <si>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</si>
  <si>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</si>
  <si>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</si>
  <si>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</si>
  <si>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</si>
  <si>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</si>
  <si>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</si>
  <si>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</si>
  <si>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</si>
  <si>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</si>
  <si>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</si>
  <si>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</si>
  <si>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</si>
  <si>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</si>
  <si>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</si>
  <si>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</si>
  <si>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</si>
  <si>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</si>
  <si>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</si>
  <si>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</si>
  <si>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</si>
  <si>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</si>
  <si>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</si>
  <si>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</si>
  <si>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63 Amps triple pole main switch with fuse and neutral link  SR-p-133</t>
  </si>
  <si>
    <t>Flush door shutter size 750x2100  ( single leaf)</t>
  </si>
  <si>
    <t>shutter size =0.65*2.025 =</t>
  </si>
  <si>
    <t>Amount @ SR 2022-2023</t>
  </si>
  <si>
    <t>Amount @ SR 2021-2022</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</si>
  <si>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</si>
  <si>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</si>
  <si>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</si>
  <si>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</si>
  <si>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</si>
  <si>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</si>
  <si>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</si>
  <si>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</si>
  <si>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</si>
  <si>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</si>
  <si>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</si>
  <si>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</si>
  <si>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</si>
  <si>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</si>
  <si>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</si>
  <si>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</si>
  <si>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</si>
  <si>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</si>
  <si>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</si>
  <si>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</si>
  <si>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</si>
  <si>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</si>
  <si>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</si>
  <si>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</si>
  <si>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</si>
  <si>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</si>
  <si>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</si>
  <si>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</si>
  <si>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</si>
  <si>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</si>
  <si>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</si>
  <si>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</si>
  <si>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</si>
  <si>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</si>
  <si>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</si>
  <si>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</si>
  <si>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</si>
  <si>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 xml:space="preserve">5.5mm glass frosted </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</si>
  <si>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</si>
  <si>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</si>
  <si>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</si>
  <si>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</si>
  <si>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</si>
  <si>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</si>
  <si>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</si>
  <si>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</si>
  <si>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</si>
  <si>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</si>
  <si>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</si>
  <si>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</si>
  <si>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</si>
  <si>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</si>
  <si>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</si>
  <si>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</si>
  <si>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r>
      <t xml:space="preserve">TW glazed door  </t>
    </r>
    <r>
      <rPr>
        <sz val="10"/>
        <rFont val="Helv"/>
      </rPr>
      <t>/4 p-27</t>
    </r>
  </si>
  <si>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</si>
  <si>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</si>
  <si>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</si>
  <si>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</si>
  <si>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</si>
  <si>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</si>
  <si>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</si>
  <si>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</si>
  <si>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</si>
  <si>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</si>
  <si>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</si>
  <si>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</si>
  <si>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</si>
  <si>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</si>
  <si>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</si>
  <si>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</si>
  <si>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</si>
  <si>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</si>
  <si>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</si>
  <si>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</si>
  <si>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</si>
  <si>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</si>
  <si>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</si>
  <si>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</si>
  <si>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</si>
  <si>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</si>
  <si>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</si>
  <si>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</si>
  <si>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r>
      <t xml:space="preserve">PAINTING TWO COATS OVER  Old          </t>
    </r>
    <r>
      <rPr>
        <b/>
        <sz val="12"/>
        <rFont val="Helv"/>
      </rPr>
      <t>(as per PWD Standard Data)</t>
    </r>
  </si>
  <si>
    <t>RATE PER SQM for one coat</t>
  </si>
  <si>
    <t>DETAILED ESTIMATE</t>
  </si>
  <si>
    <t>S.No</t>
  </si>
  <si>
    <t>Description of Work</t>
  </si>
  <si>
    <t>Measurement in Meters</t>
  </si>
  <si>
    <t>Contents</t>
  </si>
  <si>
    <t>Length</t>
  </si>
  <si>
    <t>Depth</t>
  </si>
  <si>
    <t>Per</t>
  </si>
  <si>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</si>
  <si>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</si>
  <si>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</si>
  <si>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</si>
  <si>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</si>
  <si>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</si>
  <si>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</si>
  <si>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</si>
  <si>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</si>
  <si>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</si>
  <si>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</si>
  <si>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</si>
  <si>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ABSTRACT ESTIMATE</t>
  </si>
  <si>
    <t>Quantity</t>
  </si>
  <si>
    <t>SUB TOTAL - I</t>
  </si>
  <si>
    <t>SUB TOTAL - II</t>
  </si>
  <si>
    <t>Labour Welfare Fund @ 1%</t>
  </si>
  <si>
    <t>Supervision Charges @ 7.5%</t>
  </si>
  <si>
    <t>GRAND TOTAL</t>
  </si>
  <si>
    <t>Breadth</t>
  </si>
  <si>
    <t>Add for State Goverement Service Tax @ 9%</t>
  </si>
  <si>
    <t>Add for Central Goverement Service Tax @ 9%</t>
  </si>
  <si>
    <t>Veeracholan</t>
  </si>
  <si>
    <t>Jokilpatti</t>
  </si>
  <si>
    <t>Sevallur</t>
  </si>
  <si>
    <t>Vakkankundu</t>
  </si>
  <si>
    <t>Tamilpatti</t>
  </si>
  <si>
    <t>Name of work:Special Repair works for 1 No SI and 18Nos PC/HC Qtrs Unoccupied Qtrs at Verracholan Virudhunagar District.</t>
  </si>
  <si>
    <t>Dismantling the Existing pressed tiles and weathering course etc…</t>
  </si>
  <si>
    <t>Hall</t>
  </si>
  <si>
    <t>Bed room</t>
  </si>
  <si>
    <t>Kitchen</t>
  </si>
  <si>
    <t>Balcony</t>
  </si>
  <si>
    <t>Bathroom</t>
  </si>
  <si>
    <t xml:space="preserve">Toilet </t>
  </si>
  <si>
    <t>Passage</t>
  </si>
  <si>
    <t>Dismantling the RCC</t>
  </si>
  <si>
    <t>Dismantling and clearing away carefully stacking material in brick work etc…</t>
  </si>
  <si>
    <t>Building alround single house</t>
  </si>
  <si>
    <t xml:space="preserve">Form work using MS sheet </t>
  </si>
  <si>
    <t>b.plain surface such as roof slab,beams,lintels etc….</t>
  </si>
  <si>
    <t>PC/HC Qtrs 12in 1</t>
  </si>
  <si>
    <t>PC/HC Qtrs 12 in 1</t>
  </si>
  <si>
    <t>Standardised concrete mix m-20 grade etc….d.Second floor</t>
  </si>
  <si>
    <t>Water tank cover slab</t>
  </si>
  <si>
    <r>
      <t xml:space="preserve">Fabrication of </t>
    </r>
    <r>
      <rPr>
        <b/>
        <sz val="14"/>
        <rFont val="Times New Roman"/>
        <family val="1"/>
      </rPr>
      <t xml:space="preserve">Mild steel / RTS grills </t>
    </r>
    <r>
      <rPr>
        <sz val="14"/>
        <rFont val="Times New Roman"/>
        <family val="1"/>
      </rPr>
      <t xml:space="preserve">
</t>
    </r>
  </si>
  <si>
    <t>Qty As per Item No.5</t>
  </si>
  <si>
    <t>1cum =100kg</t>
  </si>
  <si>
    <t>Brick work in C.M. 1:6  using Kiln Burnt Country bricks of size 22 x 11 x 7 cm                ( 8 3/4" x 4 1/4" x 2 3/4")                                      C.Second floor</t>
  </si>
  <si>
    <t xml:space="preserve">For water tank </t>
  </si>
  <si>
    <t>Wiring with 1.5 sqmm PVC insulated single core multi strand fire retardant flexible copper cable with ISI mark confirming IS: 694:1990.( Ordinary)                                                                         a.Light point with ceiling rose</t>
  </si>
  <si>
    <t>b.Light point without ceiling rose</t>
  </si>
  <si>
    <t>SI Qtrs</t>
  </si>
  <si>
    <t xml:space="preserve">PC/HC Qtrs </t>
  </si>
  <si>
    <r>
      <t xml:space="preserve">Wiring with 1.5 sqmm PVC insulated single core multi strand fire retardant flexible copper cable with ISI mark confirming IS: 694:1990 for </t>
    </r>
    <r>
      <rPr>
        <b/>
        <sz val="14"/>
        <rFont val="Times New Roman"/>
        <family val="1"/>
      </rPr>
      <t>Fan point</t>
    </r>
    <r>
      <rPr>
        <sz val="14"/>
        <rFont val="Times New Roman"/>
        <family val="1"/>
      </rPr>
      <t>.</t>
    </r>
  </si>
  <si>
    <t>S &amp; F of 18watts LED tube light fitting  etc…</t>
  </si>
  <si>
    <t>S &amp; F of 9w LED bulb etc….</t>
  </si>
  <si>
    <t>Toilet</t>
  </si>
  <si>
    <r>
      <t xml:space="preserve">Supply and delivery of  </t>
    </r>
    <r>
      <rPr>
        <b/>
        <sz val="14"/>
        <rFont val="Times New Roman"/>
        <family val="1"/>
      </rPr>
      <t xml:space="preserve">48" (1200 mm) Fan </t>
    </r>
    <r>
      <rPr>
        <sz val="14"/>
        <rFont val="Times New Roman"/>
        <family val="1"/>
      </rPr>
      <t>with ISI mark with Eletronic Dimmer</t>
    </r>
  </si>
  <si>
    <r>
      <t xml:space="preserve">PVC SWR 110 mm dia </t>
    </r>
    <r>
      <rPr>
        <b/>
        <sz val="14"/>
        <rFont val="Times New Roman"/>
        <family val="1"/>
      </rPr>
      <t>Rain water pipe</t>
    </r>
  </si>
  <si>
    <t>For PC/HC Qtrs parapet to ground floor</t>
  </si>
  <si>
    <t>a. 32mm Dia</t>
  </si>
  <si>
    <t>For main line to water tank</t>
  </si>
  <si>
    <t>b.25mm dia</t>
  </si>
  <si>
    <t>Water tank to Ground floor</t>
  </si>
  <si>
    <t>Water tank to First floor</t>
  </si>
  <si>
    <t>Water tank to Second floor</t>
  </si>
  <si>
    <t>c.20mm dia</t>
  </si>
  <si>
    <t>For PC/HC Qtrs</t>
  </si>
  <si>
    <t>S &amp; F 15mm dia half turn CP long body etc…</t>
  </si>
  <si>
    <t>For Toilet</t>
  </si>
  <si>
    <t>For kitchen</t>
  </si>
  <si>
    <t>S &amp; F 15mm dia half turn CP short body etc…</t>
  </si>
  <si>
    <t>HDPE water tank 700 lit capacity with ISI mark etc….</t>
  </si>
  <si>
    <t>For PC/HC Qtrs 6 in 1</t>
  </si>
  <si>
    <t>Pressed tiles mixed with water proofing compound etc..</t>
  </si>
  <si>
    <t>Pointing with cm 1:3 for pressed tiles etc…..</t>
  </si>
  <si>
    <t>Building alround sides single house</t>
  </si>
  <si>
    <t>Water tank cover slab sides</t>
  </si>
  <si>
    <t>Painting one coat of old iron work etc……</t>
  </si>
  <si>
    <t>Window W1</t>
  </si>
  <si>
    <t>Window W2</t>
  </si>
  <si>
    <t>Window W3</t>
  </si>
  <si>
    <t>Window KW</t>
  </si>
  <si>
    <t>PC/HC Qtrs 6 in 1</t>
  </si>
  <si>
    <t>For SI Qtrs</t>
  </si>
  <si>
    <t>Grill door Front and rear side</t>
  </si>
  <si>
    <t>For Wash area</t>
  </si>
  <si>
    <t>Head room</t>
  </si>
  <si>
    <t xml:space="preserve">Chipping and removal of unsounded area of the existing damaged roof slab including tools ,plants and scffolding etc </t>
  </si>
  <si>
    <t xml:space="preserve">Supplying and applying of rust remover work to the corroded rod surface area etc </t>
  </si>
  <si>
    <t>Supplying and applying a coating of congressive nito prime zincrien fosroc 1 lit /1800 or equialent etc</t>
  </si>
  <si>
    <t>Supplying and fixing of MS grill etc…..</t>
  </si>
  <si>
    <t>1 Sqm =40 kg</t>
  </si>
  <si>
    <t>Clean Removal of old plastering surface etc…</t>
  </si>
  <si>
    <t xml:space="preserve">Wall plastering </t>
  </si>
  <si>
    <t>Sitout</t>
  </si>
  <si>
    <t>D/F Window KW1</t>
  </si>
  <si>
    <t>External</t>
  </si>
  <si>
    <t>For Building 2 sides</t>
  </si>
  <si>
    <t>For parapet wall</t>
  </si>
  <si>
    <t>For Building alround</t>
  </si>
  <si>
    <t>D/F Jelly J</t>
  </si>
  <si>
    <t>For Building parapet  3 sides</t>
  </si>
  <si>
    <t>Building front side</t>
  </si>
  <si>
    <t>Building right and left side</t>
  </si>
  <si>
    <t>Building rear side</t>
  </si>
  <si>
    <t>Ceilling plastering</t>
  </si>
  <si>
    <r>
      <t>White washing 3 coats</t>
    </r>
    <r>
      <rPr>
        <b/>
        <sz val="14"/>
        <rFont val="Times New Roman"/>
        <family val="1"/>
      </rPr>
      <t xml:space="preserve">  (slaked)</t>
    </r>
  </si>
  <si>
    <t>For Staircase</t>
  </si>
  <si>
    <t>As per item no Qty.</t>
  </si>
  <si>
    <t xml:space="preserve">Painting two coat of old wall surface OBD etc….. </t>
  </si>
  <si>
    <t>D/F Door D1</t>
  </si>
  <si>
    <t>D/F Door D1A</t>
  </si>
  <si>
    <t>D/F Open O</t>
  </si>
  <si>
    <t>D/F Door D2</t>
  </si>
  <si>
    <t>D/F Window W1</t>
  </si>
  <si>
    <t>D/F Window W2</t>
  </si>
  <si>
    <t>D/F Window W3</t>
  </si>
  <si>
    <t>D/F Jelly</t>
  </si>
  <si>
    <t>D/F Window KW</t>
  </si>
  <si>
    <t>Bed room-1</t>
  </si>
  <si>
    <t>Bed room-2</t>
  </si>
  <si>
    <t>Attanched toilet</t>
  </si>
  <si>
    <t>Wash</t>
  </si>
  <si>
    <t>One coat of mat painr etc…..</t>
  </si>
  <si>
    <t>Two coat of mat paint etc…..</t>
  </si>
  <si>
    <t>Qty as per item n0.36</t>
  </si>
  <si>
    <t>Brick work in C.M. 1:6  using Kiln Burnt Country bricks of size 22 x 11 x 7 cm  ( 8 3/4" x 4 1/4" x 2 3/4")                                                     C.Second floor</t>
  </si>
  <si>
    <t>Supply and Fixing Soild UPVC door Shutter with frame etc…</t>
  </si>
  <si>
    <t>white washing two coat for old wall</t>
  </si>
  <si>
    <t>Standardised concrete mix m-20 grade etc….               d.Second floor</t>
  </si>
  <si>
    <t>CER NO.52/2022-23</t>
  </si>
  <si>
    <t>For PC/HC 12 in 1</t>
  </si>
  <si>
    <r>
      <t xml:space="preserve">Wiring with 1.5 sqmm PVC insulated single core multi strand fire retardant flexible copper cable with ISI mark confirming IS: 694:1990 for </t>
    </r>
    <r>
      <rPr>
        <b/>
        <sz val="14"/>
        <rFont val="Times New Roman"/>
        <family val="1"/>
      </rPr>
      <t>5 amps 5 pin  plug socket point @ Convenient Places</t>
    </r>
    <r>
      <rPr>
        <sz val="14"/>
        <rFont val="Times New Roman"/>
        <family val="1"/>
      </rPr>
      <t>.(Open wiring)</t>
    </r>
  </si>
  <si>
    <r>
      <t xml:space="preserve">Wiring with 1.5 sqmm PVC insulated single core multi strand fire retardant flexible copper cable with ISI mark confirming IS: 694:1990 for </t>
    </r>
    <r>
      <rPr>
        <b/>
        <sz val="14"/>
        <rFont val="Times New Roman"/>
        <family val="1"/>
      </rPr>
      <t>5 amps 5 pin  plug socket point @ Switch Board Itself</t>
    </r>
    <r>
      <rPr>
        <sz val="14"/>
        <rFont val="Times New Roman"/>
        <family val="1"/>
      </rPr>
      <t>.(Open wiring)</t>
    </r>
  </si>
  <si>
    <r>
      <t>Wiring with 1.5 sqmm PVC insulated single core multi strand fire retardant flexible copper cable with ISI mark confirming IS: 694:1990 for Fan</t>
    </r>
    <r>
      <rPr>
        <b/>
        <sz val="14"/>
        <rFont val="Times New Roman"/>
        <family val="1"/>
      </rPr>
      <t xml:space="preserve"> point </t>
    </r>
    <r>
      <rPr>
        <sz val="14"/>
        <rFont val="Times New Roman"/>
        <family val="1"/>
      </rPr>
      <t>.(Open wiring)</t>
    </r>
  </si>
  <si>
    <t>Wiring with 1.5 sqmm PVC insulated single core multi strand fire retardant flexible copper cable with ISI mark confirming IS: 694:1990. (Open wiring)                          a.Light pont with ceiling rose</t>
  </si>
  <si>
    <t>Supplying and fixing of street light fittings etc….</t>
  </si>
  <si>
    <t>D/F Windwo W</t>
  </si>
  <si>
    <t>D/F Windwo W2</t>
  </si>
  <si>
    <t>D/F Windwo KW</t>
  </si>
  <si>
    <t>No.of Quarters</t>
  </si>
  <si>
    <t>say</t>
  </si>
  <si>
    <t>DESIGN OF SEPTIC TANK</t>
  </si>
  <si>
    <t>consider No.of.persons in a quarters ( 17X 4 )</t>
  </si>
  <si>
    <t>Peak flow sewage</t>
  </si>
  <si>
    <t>=140x1.80x60/100</t>
  </si>
  <si>
    <t>Surface area required</t>
  </si>
  <si>
    <t>151.20 X 0.092</t>
  </si>
  <si>
    <t xml:space="preserve">Volume of Septic tank </t>
  </si>
  <si>
    <t>Sedimentation Assuming 0.30 ml depth</t>
  </si>
  <si>
    <t>= surface area x 13.91 x 0.30</t>
  </si>
  <si>
    <t>For sludge storage (AssumeCleaningonce in a year)</t>
  </si>
  <si>
    <t xml:space="preserve"> = No of Personsx 0.00021x365  </t>
  </si>
  <si>
    <r>
      <t>Sludge digestion 0.033m</t>
    </r>
    <r>
      <rPr>
        <vertAlign val="superscript"/>
        <sz val="14"/>
        <color indexed="8"/>
        <rFont val="Times New Roman"/>
        <family val="1"/>
      </rPr>
      <t>3</t>
    </r>
    <r>
      <rPr>
        <sz val="14"/>
        <color indexed="8"/>
        <rFont val="Times New Roman"/>
        <family val="1"/>
      </rPr>
      <t>/cap</t>
    </r>
  </si>
  <si>
    <t xml:space="preserve"> = No of Personsx 0.033</t>
  </si>
  <si>
    <t>Total Capacity</t>
  </si>
  <si>
    <r>
      <t>M</t>
    </r>
    <r>
      <rPr>
        <b/>
        <vertAlign val="superscript"/>
        <sz val="14"/>
        <color indexed="8"/>
        <rFont val="Times New Roman"/>
        <family val="1"/>
      </rPr>
      <t>2</t>
    </r>
  </si>
  <si>
    <t>Assuming the liquid depth</t>
  </si>
  <si>
    <t>Area required</t>
  </si>
  <si>
    <t>= Total capacity/1.20</t>
  </si>
  <si>
    <r>
      <t>m</t>
    </r>
    <r>
      <rPr>
        <vertAlign val="superscript"/>
        <sz val="14"/>
        <color indexed="8"/>
        <rFont val="Times New Roman"/>
        <family val="1"/>
      </rPr>
      <t>2</t>
    </r>
  </si>
  <si>
    <r>
      <t>m</t>
    </r>
    <r>
      <rPr>
        <b/>
        <vertAlign val="superscript"/>
        <sz val="14"/>
        <color indexed="8"/>
        <rFont val="Times New Roman"/>
        <family val="1"/>
      </rPr>
      <t>2</t>
    </r>
  </si>
  <si>
    <t xml:space="preserve">Assuming 3.00 width length </t>
  </si>
  <si>
    <t>= Area required / width</t>
  </si>
  <si>
    <t>Provide tank size</t>
  </si>
  <si>
    <t>5.50 X 3.00</t>
  </si>
  <si>
    <t>Total depth of tank</t>
  </si>
  <si>
    <t>liquid depth</t>
  </si>
  <si>
    <t>Minimum depth of stating point of sewer line</t>
  </si>
  <si>
    <t>Gradient</t>
  </si>
  <si>
    <t>Difference in Inlet &amp; outlet</t>
  </si>
  <si>
    <t>x</t>
  </si>
  <si>
    <t>Dispersion trench</t>
  </si>
  <si>
    <t>Total flow</t>
  </si>
  <si>
    <t xml:space="preserve"> = No of Personsx 35/cap/day</t>
  </si>
  <si>
    <t>Liters</t>
  </si>
  <si>
    <t>Permeability</t>
  </si>
  <si>
    <t>100 liter/ head / day</t>
  </si>
  <si>
    <t>Length of dispersion trench</t>
  </si>
  <si>
    <t>=Total flow /100</t>
  </si>
  <si>
    <t>Septic tank</t>
  </si>
  <si>
    <t>Inlet and Outlet Chamber</t>
  </si>
  <si>
    <t>Disperson trench</t>
  </si>
  <si>
    <t>Supplying &amp; filling with sand in layer 150mm</t>
  </si>
  <si>
    <t>For dispesion work</t>
  </si>
  <si>
    <t>P.C.C 1:5:10 using 40mm Jelly in foundation</t>
  </si>
  <si>
    <t xml:space="preserve">Septic Tank </t>
  </si>
  <si>
    <t>Brick work C.M 1:5 in foundation and basement</t>
  </si>
  <si>
    <t>Septic Tank</t>
  </si>
  <si>
    <t>First Footing</t>
  </si>
  <si>
    <t>Second Footing</t>
  </si>
  <si>
    <t>Third Footing</t>
  </si>
  <si>
    <t>For Innet Chamber</t>
  </si>
  <si>
    <t>For Outlet Chamber</t>
  </si>
  <si>
    <t>Baffle walls</t>
  </si>
  <si>
    <t>Plain Cement Concrete 1:2:4 in F&amp;B</t>
  </si>
  <si>
    <t>Bottom Septic Tank</t>
  </si>
  <si>
    <t>Standardised concrete Mix M20 Grade Concrete F &amp; B</t>
  </si>
  <si>
    <t>Septic tank Cover Slab</t>
  </si>
  <si>
    <t>D/F Manhole cover</t>
  </si>
  <si>
    <t>Baffle wall Beam</t>
  </si>
  <si>
    <t>1st footing</t>
  </si>
  <si>
    <t>2nd footing</t>
  </si>
  <si>
    <t xml:space="preserve">3rd footing </t>
  </si>
  <si>
    <t>1st offset</t>
  </si>
  <si>
    <t>offset</t>
  </si>
  <si>
    <t>Inlet &amp; Outlet chamber out side</t>
  </si>
  <si>
    <t>Plastering in CM 1:4, 20mm tk including etc.,</t>
  </si>
  <si>
    <t>Inspection chamber Bottom</t>
  </si>
  <si>
    <t xml:space="preserve">40mm tk Precast Slab for Inlet &amp; Outlet chamber and manhole cover </t>
  </si>
  <si>
    <t>Manhole cover slab</t>
  </si>
  <si>
    <t>Inlet &amp; Outlet</t>
  </si>
  <si>
    <t>Septic Tank cover slab bottom</t>
  </si>
  <si>
    <t>D/F Manhole</t>
  </si>
  <si>
    <t>Baffle Beam Bottom</t>
  </si>
  <si>
    <t>For Septic Tank cover slab Side Alround</t>
  </si>
  <si>
    <t>Manhole side</t>
  </si>
  <si>
    <t>Filling with excavation earth in layers of 150mm tk.</t>
  </si>
  <si>
    <t>2rd footing</t>
  </si>
  <si>
    <t>3rd footing</t>
  </si>
  <si>
    <t>CC 1:8:16 using 20mm broken brick jelly for bencing and connecting etc.,</t>
  </si>
  <si>
    <t>Inlet and Outlet</t>
  </si>
  <si>
    <t>S &amp; F 40mm jelly</t>
  </si>
  <si>
    <t>S &amp; F 20mm jelly</t>
  </si>
  <si>
    <t>Stoneware Tee 100mm</t>
  </si>
  <si>
    <t>Supply and Laying Loose jointing S.W pipe 100 mm dia</t>
  </si>
  <si>
    <t>Ellis Pattern</t>
  </si>
  <si>
    <t>For septic tank</t>
  </si>
  <si>
    <t>D/F MH</t>
  </si>
  <si>
    <t xml:space="preserve">Supplying &amp; fixing 110mm dia PVC SWR pipe for ventilating shaft  of 3M length with cowl </t>
  </si>
  <si>
    <r>
      <t xml:space="preserve">Earth work excavation in all soils </t>
    </r>
    <r>
      <rPr>
        <b/>
        <sz val="14"/>
        <rFont val="Times New Roman"/>
        <family val="1"/>
      </rPr>
      <t>(including refilling)</t>
    </r>
  </si>
  <si>
    <t>For Septic tank</t>
  </si>
  <si>
    <t>For Septic Tank outer</t>
  </si>
  <si>
    <t>Qty As per Item No.32</t>
  </si>
  <si>
    <t>Qty As per Item No.34</t>
  </si>
  <si>
    <t>For PC/HC Qtrs 12 in 1</t>
  </si>
  <si>
    <t>Supplying and fixing of cuddappah slab 40mm tk for sunshade etc….. B.In First floor</t>
  </si>
  <si>
    <t>Dismantling the Existing pressed tiles and weathering course etc… PWD SR P-22/2022-23</t>
  </si>
  <si>
    <t>Dismantling and clearing away carefully stacking material in brick work etc… PWD SR P-22/2022-23</t>
  </si>
  <si>
    <t>Dismantling the RCC etc... PWD SR P-22/2022-23</t>
  </si>
  <si>
    <r>
      <t xml:space="preserve">20mm HBG Machine crushed stone jelly   </t>
    </r>
    <r>
      <rPr>
        <b/>
        <sz val="13"/>
        <rFont val="Times New Roman"/>
        <family val="1"/>
      </rPr>
      <t xml:space="preserve"> (7730 Kg)</t>
    </r>
  </si>
  <si>
    <r>
      <t xml:space="preserve">10-12mm HBG Machine crushed stone jelly   </t>
    </r>
    <r>
      <rPr>
        <b/>
        <sz val="13"/>
        <rFont val="Times New Roman"/>
        <family val="1"/>
      </rPr>
      <t xml:space="preserve"> (5156 Kg)</t>
    </r>
  </si>
  <si>
    <r>
      <t xml:space="preserve">Sand   </t>
    </r>
    <r>
      <rPr>
        <b/>
        <sz val="13"/>
        <rFont val="Times New Roman"/>
        <family val="1"/>
      </rPr>
      <t xml:space="preserve"> (7670 Kg)</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</si>
  <si>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3"/>
        <rFont val="Times New Roman"/>
        <family val="1"/>
      </rPr>
      <t>FAN POINT</t>
    </r>
    <r>
      <rPr>
        <sz val="13"/>
        <rFont val="Times New Roman"/>
        <family val="1"/>
      </rPr>
      <t xml:space="preserve"> controlled by 5 amps flush type switch including citcuit mains, cost of all materials, specials, etc., all complete,</t>
    </r>
    <r>
      <rPr>
        <b/>
        <sz val="13"/>
        <rFont val="Times New Roman"/>
        <family val="1"/>
      </rPr>
      <t>(Open wiring)</t>
    </r>
  </si>
  <si>
    <t>PWD SR P-25/22-23</t>
  </si>
  <si>
    <r>
      <t>DOWN FALL PIPE    T</t>
    </r>
    <r>
      <rPr>
        <b/>
        <sz val="13"/>
        <rFont val="Times New Roman"/>
        <family val="1"/>
      </rPr>
      <t>ype- A  SWR pipe</t>
    </r>
  </si>
  <si>
    <r>
      <t>WEATHERING COURSE</t>
    </r>
    <r>
      <rPr>
        <sz val="13"/>
        <rFont val="Times New Roman"/>
        <family val="1"/>
      </rPr>
      <t xml:space="preserve"> WITH BRICK</t>
    </r>
  </si>
  <si>
    <r>
      <t xml:space="preserve">BASEMENT  WITH  </t>
    </r>
    <r>
      <rPr>
        <b/>
        <sz val="13"/>
        <rFont val="Times New Roman"/>
        <family val="1"/>
      </rPr>
      <t>FILLING SAND</t>
    </r>
  </si>
  <si>
    <r>
      <t>CEMENT CONCRETE</t>
    </r>
    <r>
      <rPr>
        <b/>
        <sz val="13"/>
        <rFont val="Times New Roman"/>
        <family val="1"/>
      </rPr>
      <t xml:space="preserve"> PCC (1:2:4)</t>
    </r>
    <r>
      <rPr>
        <sz val="13"/>
        <rFont val="Times New Roman"/>
        <family val="1"/>
      </rPr>
      <t xml:space="preserve"> USING</t>
    </r>
  </si>
  <si>
    <r>
      <t>CEMENT CONCRETE</t>
    </r>
    <r>
      <rPr>
        <b/>
        <sz val="13"/>
        <rFont val="Times New Roman"/>
        <family val="1"/>
      </rPr>
      <t>(1:8:16)</t>
    </r>
    <r>
      <rPr>
        <sz val="13"/>
        <rFont val="Times New Roman"/>
        <family val="1"/>
      </rPr>
      <t xml:space="preserve"> USING</t>
    </r>
  </si>
  <si>
    <r>
      <t xml:space="preserve">OF 10mm&amp;BELOW </t>
    </r>
    <r>
      <rPr>
        <b/>
        <sz val="13"/>
        <rFont val="Times New Roman"/>
        <family val="1"/>
      </rPr>
      <t>(ELLISPATTERN)</t>
    </r>
  </si>
  <si>
    <t>Supplying and fixing of 4mm tk pin heded glass etc….</t>
  </si>
  <si>
    <t>22.18 Lakhs</t>
  </si>
  <si>
    <t>Plastering in CM 1:4, 12mm tk including etc.,</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</si>
</sst>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5" formatCode="&quot;₹&quot;\ #,##0;&quot;₹&quot;\ \-#,##0"/>
    <numFmt numFmtId="44" formatCode="_ &quot;₹&quot;\ * #,##0.00_ ;_ &quot;₹&quot;\ * \-#,##0.00_ ;_ &quot;₹&quot;\ * &quot;-&quot;??_ ;_ @_ "/>
    <numFmt numFmtId="164" formatCode="&quot;$&quot;#,##0_);[Red]\(&quot;$&quot;#,##0\)"/>
    <numFmt numFmtId="165" formatCode="_(&quot;$&quot;* #,##0_);_(&quot;$&quot;* \(#,##0\);_(&quot;$&quot;* &quot;-&quot;_);_(@_)"/>
    <numFmt numFmtId="166" formatCode="_(* #,##0.00_);_(* \(#,##0.00\);_(* &quot;-&quot;??_);_(@_)"/>
    <numFmt numFmtId="167" formatCode="&quot;Rs.&quot;\ #,##0;&quot;Rs.&quot;\ \-#,##0"/>
    <numFmt numFmtId="168" formatCode="&quot;Rs.&quot;\ #,##0.00;[Red]&quot;Rs.&quot;\ \-#,##0.00"/>
    <numFmt numFmtId="169" formatCode="0.00_)"/>
    <numFmt numFmtId="170" formatCode="0_)"/>
    <numFmt numFmtId="171" formatCode="0.000_)"/>
    <numFmt numFmtId="172" formatCode="0.0_)"/>
    <numFmt numFmtId="173" formatCode="0.00000_)"/>
    <numFmt numFmtId="174" formatCode="0.0000_)"/>
    <numFmt numFmtId="175" formatCode="0.000000_)"/>
    <numFmt numFmtId="176" formatCode="0.0"/>
    <numFmt numFmtId="177" formatCode="0.000"/>
    <numFmt numFmtId="178" formatCode="0.0000"/>
    <numFmt numFmtId="179" formatCode="0.00000000_)"/>
    <numFmt numFmtId="180" formatCode="0.000000"/>
    <numFmt numFmtId="181" formatCode="_-&quot;€&quot;* #,##0.00_-;\-&quot;€&quot;* #,##0.00_-;_-&quot;€&quot;* &quot;-&quot;??_-;_-@_-"/>
  </numFmts>
  <fonts count="201">
    <font>
      <sz val="12"/>
      <name val="Helv"/>
    </font>
    <font>
      <sz val="11"/>
      <color theme="1"/>
      <name val="Calibri"/>
      <family val="2"/>
      <scheme val="minor"/>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11"/>
      <name val="Helv"/>
    </font>
    <font>
      <b/>
      <sz val="11"/>
      <name val="Helv"/>
    </font>
    <font>
      <sz val="8"/>
      <name val="Arial"/>
      <family val="2"/>
    </font>
    <font>
      <sz val="12"/>
      <color indexed="10"/>
      <name val="Helv"/>
    </font>
    <font>
      <b/>
      <sz val="9"/>
      <name val="Arial"/>
      <family val="2"/>
    </font>
    <font>
      <sz val="13"/>
      <name val="Arial"/>
      <family val="2"/>
    </font>
    <font>
      <b/>
      <sz val="13"/>
      <name val="Arial"/>
      <family val="2"/>
    </font>
    <font>
      <sz val="12"/>
      <color indexed="9"/>
      <name val="Helv"/>
    </font>
    <font>
      <b/>
      <u/>
      <sz val="14"/>
      <name val="Arial"/>
      <family val="2"/>
    </font>
    <font>
      <sz val="14"/>
      <name val="Helv"/>
    </font>
    <font>
      <b/>
      <sz val="16"/>
      <name val="Arial"/>
      <family val="2"/>
    </font>
    <font>
      <sz val="12"/>
      <name val="Arial"/>
      <family val="2"/>
    </font>
    <font>
      <sz val="14"/>
      <name val="Arial"/>
      <family val="2"/>
    </font>
    <font>
      <sz val="11"/>
      <name val="Arial"/>
      <family val="2"/>
    </font>
    <font>
      <sz val="13"/>
      <name val="Helv"/>
    </font>
    <font>
      <sz val="12"/>
      <color indexed="14"/>
      <name val="Helv"/>
    </font>
    <font>
      <sz val="12"/>
      <color indexed="12"/>
      <name val="Helv"/>
    </font>
    <font>
      <sz val="12"/>
      <color indexed="12"/>
      <name val="Arial"/>
      <family val="2"/>
    </font>
    <font>
      <b/>
      <sz val="12"/>
      <color indexed="12"/>
      <name val="Helv"/>
    </font>
    <font>
      <sz val="12"/>
      <color indexed="13"/>
      <name val="Helv"/>
    </font>
    <font>
      <b/>
      <sz val="14"/>
      <name val="Helv"/>
    </font>
    <font>
      <sz val="11"/>
      <color indexed="10"/>
      <name val="Helv"/>
    </font>
    <font>
      <sz val="12"/>
      <color indexed="8"/>
      <name val="Helv"/>
    </font>
    <font>
      <sz val="10"/>
      <color indexed="10"/>
      <name val="Arial"/>
      <family val="2"/>
    </font>
    <font>
      <sz val="12"/>
      <color indexed="57"/>
      <name val="Helv"/>
    </font>
    <font>
      <sz val="12"/>
      <color indexed="10"/>
      <name val="Arial"/>
      <family val="2"/>
    </font>
    <font>
      <sz val="11"/>
      <color indexed="57"/>
      <name val="Helv"/>
    </font>
    <font>
      <sz val="12"/>
      <color indexed="17"/>
      <name val="Helv"/>
    </font>
    <font>
      <b/>
      <sz val="15"/>
      <name val="Arial"/>
      <family val="2"/>
    </font>
    <font>
      <sz val="15"/>
      <name val="Arial"/>
      <family val="2"/>
    </font>
    <font>
      <sz val="12"/>
      <color indexed="11"/>
      <name val="Helv"/>
    </font>
    <font>
      <sz val="12"/>
      <color indexed="16"/>
      <name val="Helv"/>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b/>
      <u/>
      <sz val="13"/>
      <name val="Arial"/>
      <family val="2"/>
    </font>
    <font>
      <b/>
      <sz val="12"/>
      <color indexed="14"/>
      <name val="Helv"/>
    </font>
    <font>
      <b/>
      <sz val="15"/>
      <color indexed="12"/>
      <name val="Helv"/>
    </font>
    <font>
      <b/>
      <sz val="15"/>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20"/>
      <name val="Helv"/>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sz val="11"/>
      <color indexed="8"/>
      <name val="Arial"/>
      <family val="2"/>
    </font>
    <font>
      <b/>
      <sz val="11"/>
      <color indexed="8"/>
      <name val="Arial"/>
      <family val="2"/>
    </font>
    <font>
      <b/>
      <sz val="12"/>
      <color indexed="13"/>
      <name val="Helv"/>
    </font>
    <font>
      <b/>
      <sz val="16"/>
      <name val="Helv"/>
    </font>
    <font>
      <sz val="16"/>
      <color indexed="16"/>
      <name val="Helv"/>
    </font>
    <font>
      <b/>
      <sz val="16"/>
      <color indexed="13"/>
      <name val="Helv"/>
    </font>
    <font>
      <sz val="10"/>
      <name val="Helv"/>
    </font>
    <font>
      <vertAlign val="superscript"/>
      <sz val="11"/>
      <color indexed="8"/>
      <name val="Calibri"/>
      <family val="2"/>
    </font>
    <font>
      <b/>
      <vertAlign val="superscript"/>
      <sz val="11"/>
      <color indexed="8"/>
      <name val="Calibri"/>
      <family val="2"/>
    </font>
    <font>
      <b/>
      <sz val="18"/>
      <color indexed="8"/>
      <name val="Arial"/>
      <family val="2"/>
    </font>
    <font>
      <sz val="18"/>
      <color indexed="8"/>
      <name val="Arial"/>
      <family val="2"/>
    </font>
    <font>
      <i/>
      <sz val="18"/>
      <name val="Arial"/>
      <family val="2"/>
    </font>
    <font>
      <sz val="18"/>
      <name val="Times New Roman"/>
      <family val="1"/>
    </font>
    <font>
      <sz val="18"/>
      <name val="Book Antiqua"/>
      <family val="1"/>
    </font>
    <font>
      <b/>
      <sz val="9"/>
      <color indexed="8"/>
      <name val="Calibri"/>
      <family val="2"/>
    </font>
    <font>
      <b/>
      <sz val="16"/>
      <color indexed="8"/>
      <name val="Arial"/>
      <family val="2"/>
    </font>
    <font>
      <sz val="16"/>
      <color indexed="8"/>
      <name val="Arial"/>
      <family val="2"/>
    </font>
    <font>
      <sz val="11"/>
      <color indexed="8"/>
      <name val="Calibri"/>
      <family val="2"/>
    </font>
    <font>
      <sz val="12"/>
      <name val="Bookman Old Style"/>
      <family val="1"/>
    </font>
    <font>
      <b/>
      <sz val="12"/>
      <name val="Times New Roman"/>
      <family val="1"/>
    </font>
    <font>
      <sz val="12"/>
      <name val="Times New Roman"/>
      <family val="1"/>
    </font>
    <font>
      <b/>
      <sz val="14"/>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92D050"/>
      <name val="Helv"/>
    </font>
    <font>
      <sz val="12"/>
      <color rgb="FFFF0000"/>
      <name val="Arial"/>
      <family val="2"/>
    </font>
    <font>
      <sz val="12"/>
      <color theme="9" tint="0.59999389629810485"/>
      <name val="Helv"/>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b/>
      <sz val="12"/>
      <color theme="0"/>
      <name val="Helv"/>
    </font>
    <font>
      <sz val="14"/>
      <color rgb="FFFF0000"/>
      <name val="Arial"/>
      <family val="2"/>
    </font>
    <font>
      <sz val="11"/>
      <color rgb="FFC00000"/>
      <name val="Helv"/>
    </font>
    <font>
      <sz val="12"/>
      <color theme="1"/>
      <name val="Helv"/>
    </font>
    <font>
      <b/>
      <sz val="12"/>
      <color theme="1"/>
      <name val="Helv"/>
    </font>
    <font>
      <b/>
      <sz val="12"/>
      <color theme="1" tint="4.9989318521683403E-2"/>
      <name val="Helv"/>
    </font>
    <font>
      <sz val="12"/>
      <color theme="3" tint="0.39997558519241921"/>
      <name val="Helv"/>
    </font>
    <font>
      <sz val="12"/>
      <color rgb="FFC00000"/>
      <name val="Helv"/>
    </font>
    <font>
      <b/>
      <sz val="13"/>
      <color theme="1"/>
      <name val="Arial Narrow"/>
      <family val="2"/>
    </font>
    <font>
      <b/>
      <u/>
      <sz val="13"/>
      <color theme="1"/>
      <name val="Arial Narrow"/>
      <family val="2"/>
    </font>
    <font>
      <sz val="12"/>
      <color theme="1"/>
      <name val="Arial"/>
      <family val="2"/>
    </font>
    <font>
      <b/>
      <sz val="12"/>
      <color theme="1"/>
      <name val="Arial"/>
      <family val="2"/>
    </font>
    <font>
      <b/>
      <sz val="14"/>
      <color theme="1"/>
      <name val="Calibri"/>
      <family val="2"/>
      <scheme val="minor"/>
    </font>
    <font>
      <sz val="13"/>
      <color theme="1"/>
      <name val="Arial"/>
      <family val="2"/>
    </font>
    <font>
      <b/>
      <sz val="13"/>
      <color theme="1"/>
      <name val="Arial"/>
      <family val="2"/>
    </font>
    <font>
      <sz val="13"/>
      <color rgb="FFFFFF00"/>
      <name val="Arial"/>
      <family val="2"/>
    </font>
    <font>
      <sz val="11"/>
      <color rgb="FFFFFF00"/>
      <name val="Helv"/>
    </font>
    <font>
      <sz val="16"/>
      <color rgb="FFFFFF00"/>
      <name val="Helv"/>
    </font>
    <font>
      <b/>
      <sz val="18"/>
      <color theme="1"/>
      <name val="Arial"/>
      <family val="2"/>
    </font>
    <font>
      <sz val="18"/>
      <color theme="0"/>
      <name val="Arial"/>
      <family val="2"/>
    </font>
    <font>
      <sz val="18"/>
      <color theme="1"/>
      <name val="Arial"/>
      <family val="2"/>
    </font>
    <font>
      <sz val="18"/>
      <color rgb="FFFF0000"/>
      <name val="Arial"/>
      <family val="2"/>
    </font>
    <font>
      <b/>
      <u/>
      <sz val="16"/>
      <color theme="1"/>
      <name val="Arial Narrow"/>
      <family val="2"/>
    </font>
    <font>
      <b/>
      <sz val="18"/>
      <color rgb="FFFF0000"/>
      <name val="Arial"/>
      <family val="2"/>
    </font>
    <font>
      <sz val="18"/>
      <color rgb="FFFFFF00"/>
      <name val="Helv"/>
    </font>
    <font>
      <b/>
      <sz val="14"/>
      <color theme="1"/>
      <name val="Arial"/>
      <family val="2"/>
    </font>
    <font>
      <sz val="16"/>
      <color theme="1"/>
      <name val="Arial"/>
      <family val="2"/>
    </font>
    <font>
      <i/>
      <sz val="18"/>
      <color theme="1"/>
      <name val="Arial"/>
      <family val="2"/>
    </font>
    <font>
      <b/>
      <sz val="12"/>
      <color theme="1"/>
      <name val="Times New Roman"/>
      <family val="1"/>
    </font>
    <font>
      <sz val="12"/>
      <color rgb="FFFF00FF"/>
      <name val="Helv"/>
    </font>
    <font>
      <sz val="12"/>
      <color rgb="FFFF66FF"/>
      <name val="Helv"/>
    </font>
    <font>
      <sz val="13"/>
      <color rgb="FFFF0000"/>
      <name val="Arial"/>
      <family val="2"/>
    </font>
    <font>
      <sz val="14"/>
      <color rgb="FFFFFF00"/>
      <name val="Arial"/>
      <family val="2"/>
    </font>
    <font>
      <sz val="10"/>
      <color rgb="FFFFFF00"/>
      <name val="Arial"/>
      <family val="2"/>
    </font>
    <font>
      <sz val="12"/>
      <color theme="0"/>
      <name val="Times New Roman"/>
      <family val="1"/>
    </font>
    <font>
      <sz val="13"/>
      <color rgb="FFFF0000"/>
      <name val="Arial Narrow"/>
      <family val="2"/>
    </font>
    <font>
      <sz val="16"/>
      <color rgb="FFFF0000"/>
      <name val="Arial"/>
      <family val="2"/>
    </font>
    <font>
      <sz val="12"/>
      <color rgb="FFFF0000"/>
      <name val="Times New Roman"/>
      <family val="1"/>
    </font>
    <font>
      <sz val="12"/>
      <color theme="1"/>
      <name val="Times New Roman"/>
      <family val="1"/>
    </font>
    <font>
      <sz val="12"/>
      <color theme="9" tint="0.39997558519241921"/>
      <name val="Helv"/>
    </font>
    <font>
      <sz val="12"/>
      <color theme="5"/>
      <name val="Helv"/>
    </font>
    <font>
      <sz val="12"/>
      <color rgb="FF7030A0"/>
      <name val="Helv"/>
    </font>
    <font>
      <sz val="12"/>
      <color rgb="FF0070C0"/>
      <name val="Helv"/>
    </font>
    <font>
      <sz val="12"/>
      <color rgb="FFFF33CC"/>
      <name val="Helv"/>
    </font>
    <font>
      <b/>
      <sz val="12"/>
      <color rgb="FFFF33CC"/>
      <name val="Helv"/>
    </font>
    <font>
      <sz val="18"/>
      <color theme="3" tint="0.39997558519241921"/>
      <name val="Arial"/>
      <family val="2"/>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color theme="6" tint="0.39997558519241921"/>
      <name val="Helv"/>
    </font>
    <font>
      <b/>
      <sz val="13"/>
      <name val="Times New Roman"/>
      <family val="1"/>
    </font>
    <font>
      <sz val="13"/>
      <name val="Times New Roman"/>
      <family val="1"/>
    </font>
    <font>
      <sz val="13"/>
      <color theme="0"/>
      <name val="Times New Roman"/>
      <family val="1"/>
    </font>
    <font>
      <sz val="13"/>
      <color rgb="FFFF0000"/>
      <name val="Times New Roman"/>
      <family val="1"/>
    </font>
    <font>
      <b/>
      <sz val="13"/>
      <color rgb="FFFF0000"/>
      <name val="Times New Roman"/>
      <family val="1"/>
    </font>
    <font>
      <sz val="13"/>
      <color theme="1"/>
      <name val="Times New Roman"/>
      <family val="1"/>
    </font>
    <font>
      <b/>
      <sz val="13"/>
      <color theme="1"/>
      <name val="Times New Roman"/>
      <family val="1"/>
    </font>
    <font>
      <b/>
      <sz val="14"/>
      <color theme="1"/>
      <name val="Times New Roman"/>
      <family val="1"/>
    </font>
    <font>
      <b/>
      <sz val="12"/>
      <color theme="1"/>
      <name val="Book Antiqua"/>
      <family val="1"/>
    </font>
    <font>
      <sz val="14"/>
      <color theme="1"/>
      <name val="Times New Roman"/>
      <family val="1"/>
    </font>
    <font>
      <sz val="12"/>
      <color theme="1"/>
      <name val="Book Antiqua"/>
      <family val="1"/>
    </font>
    <font>
      <vertAlign val="superscript"/>
      <sz val="14"/>
      <color indexed="8"/>
      <name val="Times New Roman"/>
      <family val="1"/>
    </font>
    <font>
      <sz val="14"/>
      <color indexed="8"/>
      <name val="Times New Roman"/>
      <family val="1"/>
    </font>
    <font>
      <b/>
      <vertAlign val="superscript"/>
      <sz val="14"/>
      <color indexed="8"/>
      <name val="Times New Roman"/>
      <family val="1"/>
    </font>
    <font>
      <sz val="14"/>
      <color rgb="FFFF0000"/>
      <name val="Times New Roman"/>
      <family val="1"/>
    </font>
    <font>
      <sz val="12"/>
      <color rgb="FFFF0000"/>
      <name val="Book Antiqua"/>
      <family val="1"/>
    </font>
    <font>
      <b/>
      <sz val="13"/>
      <color theme="0"/>
      <name val="Times New Roman"/>
      <family val="1"/>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525">
    <xf numFmtId="169" fontId="0" fillId="0" borderId="0"/>
    <xf numFmtId="166" fontId="2" fillId="0" borderId="0" applyFont="0" applyFill="0" applyBorder="0" applyAlignment="0" applyProtection="0"/>
    <xf numFmtId="164" fontId="96" fillId="0" borderId="0" applyFont="0" applyFill="0" applyBorder="0" applyAlignment="0" applyProtection="0"/>
    <xf numFmtId="166" fontId="62" fillId="0" borderId="0" applyFont="0" applyFill="0" applyBorder="0" applyAlignment="0" applyProtection="0"/>
    <xf numFmtId="168" fontId="102" fillId="0" borderId="0" applyFont="0" applyFill="0" applyBorder="0" applyAlignment="0" applyProtection="0"/>
    <xf numFmtId="38" fontId="14" fillId="2" borderId="0" applyNumberFormat="0" applyBorder="0" applyAlignment="0" applyProtection="0"/>
    <xf numFmtId="0" fontId="111" fillId="0" borderId="0" applyNumberFormat="0" applyFill="0" applyBorder="0" applyAlignment="0" applyProtection="0">
      <alignment vertical="top"/>
      <protection locked="0"/>
    </xf>
    <xf numFmtId="10" fontId="14" fillId="3" borderId="1" applyNumberFormat="0" applyBorder="0" applyAlignment="0" applyProtection="0"/>
    <xf numFmtId="169" fontId="103" fillId="0" borderId="0"/>
    <xf numFmtId="165" fontId="10" fillId="0" borderId="0"/>
    <xf numFmtId="0" fontId="62" fillId="0" borderId="0"/>
    <xf numFmtId="167" fontId="10" fillId="0" borderId="0"/>
    <xf numFmtId="0" fontId="62" fillId="0" borderId="0"/>
    <xf numFmtId="0" fontId="110" fillId="0" borderId="0"/>
    <xf numFmtId="0" fontId="62" fillId="0" borderId="0"/>
    <xf numFmtId="0" fontId="62" fillId="0" borderId="0"/>
    <xf numFmtId="0" fontId="62" fillId="0" borderId="0"/>
    <xf numFmtId="0" fontId="110" fillId="0" borderId="0"/>
    <xf numFmtId="0" fontId="62" fillId="0" borderId="0"/>
    <xf numFmtId="0" fontId="99" fillId="0" borderId="0"/>
    <xf numFmtId="167" fontId="10" fillId="0" borderId="0"/>
    <xf numFmtId="5" fontId="10" fillId="0" borderId="0"/>
    <xf numFmtId="0" fontId="62" fillId="0" borderId="0"/>
    <xf numFmtId="169" fontId="10" fillId="0" borderId="0"/>
    <xf numFmtId="169" fontId="10" fillId="0" borderId="0"/>
    <xf numFmtId="0" fontId="110" fillId="0" borderId="0"/>
    <xf numFmtId="0" fontId="62" fillId="0" borderId="0"/>
    <xf numFmtId="0" fontId="62" fillId="0" borderId="0"/>
    <xf numFmtId="0" fontId="110" fillId="0" borderId="0"/>
    <xf numFmtId="44" fontId="10" fillId="0" borderId="0"/>
    <xf numFmtId="44" fontId="10" fillId="0" borderId="0"/>
    <xf numFmtId="44" fontId="10" fillId="0" borderId="0"/>
    <xf numFmtId="181" fontId="10" fillId="0" borderId="0"/>
    <xf numFmtId="0" fontId="110" fillId="0" borderId="0"/>
    <xf numFmtId="0" fontId="112" fillId="0" borderId="0"/>
    <xf numFmtId="0" fontId="62" fillId="0" borderId="0"/>
    <xf numFmtId="0" fontId="102" fillId="0" borderId="0"/>
    <xf numFmtId="0" fontId="102" fillId="0" borderId="0"/>
    <xf numFmtId="0" fontId="62" fillId="0" borderId="0"/>
    <xf numFmtId="0" fontId="62" fillId="0" borderId="0"/>
    <xf numFmtId="0" fontId="2" fillId="0" borderId="0"/>
    <xf numFmtId="0" fontId="62" fillId="0" borderId="0"/>
    <xf numFmtId="0" fontId="62" fillId="0" borderId="0"/>
    <xf numFmtId="0" fontId="2" fillId="0" borderId="0"/>
    <xf numFmtId="9" fontId="2" fillId="0" borderId="0" applyFont="0" applyFill="0" applyBorder="0" applyAlignment="0" applyProtection="0"/>
    <xf numFmtId="10" fontId="62" fillId="0" borderId="0" applyFont="0" applyFill="0" applyBorder="0" applyAlignment="0" applyProtection="0"/>
    <xf numFmtId="9" fontId="62" fillId="0" borderId="0" applyFont="0" applyFill="0" applyBorder="0" applyAlignment="0" applyProtection="0"/>
    <xf numFmtId="9" fontId="62" fillId="0" borderId="0" applyFont="0" applyFill="0" applyBorder="0" applyAlignment="0" applyProtection="0"/>
    <xf numFmtId="0" fontId="104" fillId="0" borderId="0"/>
    <xf numFmtId="40" fontId="105" fillId="0" borderId="0"/>
    <xf numFmtId="0" fontId="1" fillId="0" borderId="0"/>
    <xf numFmtId="0" fontId="2" fillId="0" borderId="0"/>
    <xf numFmtId="0" fontId="1" fillId="0" borderId="0"/>
    <xf numFmtId="166" fontId="2" fillId="0" borderId="0" applyFont="0" applyFill="0" applyBorder="0" applyAlignment="0" applyProtection="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1"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166" fontId="2" fillId="0" borderId="0" applyFont="0" applyFill="0" applyBorder="0" applyAlignment="0" applyProtection="0"/>
    <xf numFmtId="0" fontId="1"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166" fontId="2" fillId="0" borderId="0" applyFont="0" applyFill="0" applyBorder="0" applyAlignment="0" applyProtection="0"/>
    <xf numFmtId="0" fontId="1" fillId="0" borderId="0"/>
    <xf numFmtId="0" fontId="2" fillId="0" borderId="0"/>
    <xf numFmtId="0" fontId="2"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2" fillId="0" borderId="0"/>
    <xf numFmtId="166" fontId="2" fillId="0" borderId="0" applyFont="0" applyFill="0" applyBorder="0" applyAlignment="0" applyProtection="0"/>
    <xf numFmtId="0" fontId="1"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2" fillId="0" borderId="0"/>
    <xf numFmtId="166" fontId="2" fillId="0" borderId="0" applyFont="0" applyFill="0" applyBorder="0" applyAlignment="0" applyProtection="0"/>
    <xf numFmtId="0" fontId="1"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2" fillId="0" borderId="0"/>
    <xf numFmtId="166" fontId="2" fillId="0" borderId="0" applyFont="0" applyFill="0" applyBorder="0" applyAlignment="0" applyProtection="0"/>
    <xf numFmtId="0" fontId="1"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2" fillId="0" borderId="0"/>
    <xf numFmtId="0" fontId="2" fillId="0" borderId="0"/>
    <xf numFmtId="0" fontId="1" fillId="0" borderId="0"/>
    <xf numFmtId="166" fontId="2" fillId="0" borderId="0" applyFont="0" applyFill="0" applyBorder="0" applyAlignment="0" applyProtection="0"/>
    <xf numFmtId="0" fontId="2"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2" fillId="0" borderId="0"/>
    <xf numFmtId="0" fontId="2" fillId="0" borderId="0"/>
    <xf numFmtId="0" fontId="2" fillId="0" borderId="0"/>
    <xf numFmtId="166" fontId="2" fillId="0" borderId="0" applyFont="0" applyFill="0" applyBorder="0" applyAlignment="0" applyProtection="0"/>
    <xf numFmtId="0" fontId="1" fillId="0" borderId="0"/>
    <xf numFmtId="0" fontId="2"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2" fillId="0" borderId="0"/>
    <xf numFmtId="0" fontId="2" fillId="0" borderId="0"/>
    <xf numFmtId="166" fontId="2" fillId="0" borderId="0" applyFont="0" applyFill="0" applyBorder="0" applyAlignment="0" applyProtection="0"/>
    <xf numFmtId="0" fontId="1" fillId="0" borderId="0"/>
    <xf numFmtId="0" fontId="2" fillId="0" borderId="0"/>
    <xf numFmtId="0" fontId="2"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166" fontId="2" fillId="0" borderId="0" applyFont="0" applyFill="0" applyBorder="0" applyAlignment="0" applyProtection="0"/>
    <xf numFmtId="0" fontId="2"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 fillId="0" borderId="0"/>
    <xf numFmtId="0" fontId="1" fillId="0" borderId="0"/>
    <xf numFmtId="0" fontId="2" fillId="0" borderId="0"/>
    <xf numFmtId="0" fontId="1"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166" fontId="2" fillId="0" borderId="0" applyFont="0" applyFill="0" applyBorder="0" applyAlignment="0" applyProtection="0"/>
    <xf numFmtId="0" fontId="2" fillId="0" borderId="0"/>
    <xf numFmtId="0" fontId="1"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2" fillId="0" borderId="0"/>
    <xf numFmtId="0" fontId="1" fillId="0" borderId="0"/>
    <xf numFmtId="0" fontId="1" fillId="0" borderId="0"/>
    <xf numFmtId="0" fontId="2" fillId="0" borderId="0"/>
    <xf numFmtId="166" fontId="2" fillId="0" borderId="0" applyFont="0" applyFill="0" applyBorder="0" applyAlignment="0" applyProtection="0"/>
    <xf numFmtId="0" fontId="1" fillId="0" borderId="0"/>
    <xf numFmtId="0" fontId="2" fillId="0" borderId="0"/>
    <xf numFmtId="0" fontId="2"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1" fillId="0" borderId="0"/>
    <xf numFmtId="0" fontId="2" fillId="0" borderId="0"/>
    <xf numFmtId="0" fontId="2" fillId="0" borderId="0"/>
    <xf numFmtId="0" fontId="2" fillId="0" borderId="0"/>
    <xf numFmtId="0" fontId="2" fillId="0" borderId="0"/>
    <xf numFmtId="0" fontId="1" fillId="0" borderId="0"/>
    <xf numFmtId="166" fontId="2" fillId="0" borderId="0" applyFont="0" applyFill="0" applyBorder="0" applyAlignment="0" applyProtection="0"/>
    <xf numFmtId="0" fontId="2"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166" fontId="2" fillId="0" borderId="0" applyFont="0" applyFill="0" applyBorder="0" applyAlignment="0" applyProtection="0"/>
    <xf numFmtId="0" fontId="1" fillId="0" borderId="0"/>
    <xf numFmtId="0" fontId="2"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2" fillId="0" borderId="0"/>
    <xf numFmtId="166" fontId="2" fillId="0" borderId="0" applyFont="0" applyFill="0" applyBorder="0" applyAlignment="0" applyProtection="0"/>
    <xf numFmtId="0" fontId="1"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1" fillId="0" borderId="0"/>
    <xf numFmtId="0" fontId="2" fillId="0" borderId="0"/>
    <xf numFmtId="0" fontId="1" fillId="0" borderId="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166" fontId="2" fillId="0" borderId="0" applyFont="0" applyFill="0" applyBorder="0" applyAlignment="0" applyProtection="0"/>
    <xf numFmtId="0" fontId="1"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166" fontId="2" fillId="0" borderId="0" applyFont="0" applyFill="0" applyBorder="0" applyAlignment="0" applyProtection="0"/>
    <xf numFmtId="0" fontId="1" fillId="0" borderId="0"/>
    <xf numFmtId="0" fontId="2" fillId="0" borderId="0"/>
    <xf numFmtId="0" fontId="2"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2" fillId="0" borderId="0"/>
    <xf numFmtId="166" fontId="2" fillId="0" borderId="0" applyFont="0" applyFill="0" applyBorder="0" applyAlignment="0" applyProtection="0"/>
    <xf numFmtId="0" fontId="1"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2" fillId="0" borderId="0"/>
    <xf numFmtId="166" fontId="2" fillId="0" borderId="0" applyFont="0" applyFill="0" applyBorder="0" applyAlignment="0" applyProtection="0"/>
    <xf numFmtId="0" fontId="1"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2" fillId="0" borderId="0"/>
    <xf numFmtId="166" fontId="2" fillId="0" borderId="0" applyFont="0" applyFill="0" applyBorder="0" applyAlignment="0" applyProtection="0"/>
    <xf numFmtId="0" fontId="1"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2" fillId="0" borderId="0"/>
    <xf numFmtId="166" fontId="2" fillId="0" borderId="0" applyFont="0" applyFill="0" applyBorder="0" applyAlignment="0" applyProtection="0"/>
    <xf numFmtId="0" fontId="1"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2" fillId="0" borderId="0"/>
    <xf numFmtId="166" fontId="2" fillId="0" borderId="0" applyFont="0" applyFill="0" applyBorder="0" applyAlignment="0" applyProtection="0"/>
    <xf numFmtId="0" fontId="1"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1" fillId="0" borderId="0"/>
    <xf numFmtId="0" fontId="2" fillId="0" borderId="0"/>
    <xf numFmtId="166" fontId="2" fillId="0" borderId="0" applyFont="0" applyFill="0" applyBorder="0" applyAlignment="0" applyProtection="0"/>
    <xf numFmtId="0" fontId="1"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166" fontId="2" fillId="0" borderId="0" applyFont="0" applyFill="0" applyBorder="0" applyAlignment="0" applyProtection="0"/>
    <xf numFmtId="0" fontId="1"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1" fillId="0" borderId="0"/>
    <xf numFmtId="0" fontId="2" fillId="0" borderId="0"/>
    <xf numFmtId="0" fontId="1" fillId="0" borderId="0"/>
    <xf numFmtId="0" fontId="2" fillId="0" borderId="0"/>
    <xf numFmtId="166" fontId="2" fillId="0" borderId="0" applyFont="0" applyFill="0" applyBorder="0" applyAlignment="0" applyProtection="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1" fillId="0" borderId="0"/>
    <xf numFmtId="0" fontId="1" fillId="0" borderId="0"/>
    <xf numFmtId="0" fontId="2" fillId="0" borderId="0"/>
    <xf numFmtId="1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cellStyleXfs>
  <cellXfs count="1653">
    <xf numFmtId="169" fontId="0" fillId="0" borderId="0" xfId="0"/>
    <xf numFmtId="169" fontId="0" fillId="0" borderId="0" xfId="0" applyNumberFormat="1" applyAlignment="1" applyProtection="1">
      <alignment horizontal="left"/>
    </xf>
    <xf numFmtId="169" fontId="0" fillId="0" borderId="0" xfId="0" applyNumberFormat="1" applyAlignment="1" applyProtection="1">
      <alignment horizontal="center"/>
    </xf>
    <xf numFmtId="169" fontId="0" fillId="0" borderId="0" xfId="0" applyAlignment="1"/>
    <xf numFmtId="169" fontId="0" fillId="0" borderId="0" xfId="0" applyAlignment="1">
      <alignment horizontal="center"/>
    </xf>
    <xf numFmtId="169" fontId="0" fillId="0" borderId="0" xfId="0" applyNumberFormat="1" applyAlignment="1" applyProtection="1">
      <alignment horizontal="fill"/>
    </xf>
    <xf numFmtId="169" fontId="0" fillId="0" borderId="0" xfId="0" applyNumberFormat="1" applyAlignment="1" applyProtection="1">
      <alignment horizontal="right"/>
    </xf>
    <xf numFmtId="169" fontId="0" fillId="0" borderId="0" xfId="0" applyNumberFormat="1" applyAlignment="1" applyProtection="1"/>
    <xf numFmtId="169" fontId="0" fillId="0" borderId="0" xfId="0" applyNumberFormat="1" applyProtection="1"/>
    <xf numFmtId="170" fontId="0" fillId="0" borderId="0" xfId="0" applyNumberFormat="1" applyProtection="1"/>
    <xf numFmtId="169" fontId="0" fillId="0" borderId="0" xfId="0" applyAlignment="1">
      <alignment horizontal="left"/>
    </xf>
    <xf numFmtId="170" fontId="0" fillId="0" borderId="0" xfId="0" applyNumberFormat="1" applyAlignment="1" applyProtection="1">
      <alignment horizontal="center"/>
    </xf>
    <xf numFmtId="171" fontId="0" fillId="0" borderId="0" xfId="0" applyNumberFormat="1" applyProtection="1"/>
    <xf numFmtId="172" fontId="0" fillId="0" borderId="0" xfId="0" applyNumberFormat="1" applyAlignment="1" applyProtection="1">
      <alignment horizontal="left"/>
    </xf>
    <xf numFmtId="173" fontId="0" fillId="0" borderId="0" xfId="0" applyNumberFormat="1" applyProtection="1"/>
    <xf numFmtId="174" fontId="0" fillId="0" borderId="0" xfId="0" applyNumberFormat="1" applyProtection="1"/>
    <xf numFmtId="173" fontId="0" fillId="0" borderId="0" xfId="0" applyNumberFormat="1" applyAlignment="1" applyProtection="1">
      <alignment horizontal="fill"/>
    </xf>
    <xf numFmtId="173" fontId="0" fillId="0" borderId="0" xfId="0" applyNumberFormat="1" applyAlignment="1" applyProtection="1">
      <alignment horizontal="left"/>
    </xf>
    <xf numFmtId="175" fontId="0" fillId="0" borderId="0" xfId="0" applyNumberFormat="1" applyProtection="1"/>
    <xf numFmtId="169" fontId="5" fillId="0" borderId="0" xfId="0" applyFont="1"/>
    <xf numFmtId="171" fontId="0" fillId="0" borderId="0" xfId="0" applyNumberFormat="1" applyAlignment="1" applyProtection="1">
      <alignment horizontal="center"/>
    </xf>
    <xf numFmtId="169" fontId="0" fillId="0" borderId="0" xfId="0" applyNumberFormat="1" applyAlignment="1" applyProtection="1">
      <alignment vertical="center"/>
    </xf>
    <xf numFmtId="169" fontId="0" fillId="0" borderId="0" xfId="0" applyNumberFormat="1" applyAlignment="1" applyProtection="1">
      <alignment horizontal="left" wrapText="1"/>
    </xf>
    <xf numFmtId="169" fontId="5" fillId="0" borderId="0" xfId="0" applyNumberFormat="1" applyFont="1" applyAlignment="1" applyProtection="1">
      <alignment horizontal="left"/>
    </xf>
    <xf numFmtId="172" fontId="0" fillId="0" borderId="0" xfId="0" applyNumberFormat="1" applyAlignment="1" applyProtection="1">
      <alignment horizontal="center"/>
    </xf>
    <xf numFmtId="172" fontId="0" fillId="0" borderId="0" xfId="0" applyNumberFormat="1" applyAlignment="1">
      <alignment horizontal="center" vertical="top"/>
    </xf>
    <xf numFmtId="169" fontId="0" fillId="0" borderId="0" xfId="0" applyNumberFormat="1" applyAlignment="1" applyProtection="1">
      <alignment horizontal="left" vertical="top" wrapText="1"/>
    </xf>
    <xf numFmtId="169" fontId="0" fillId="0" borderId="0" xfId="0" applyAlignment="1">
      <alignment wrapText="1"/>
    </xf>
    <xf numFmtId="172" fontId="0" fillId="0" borderId="0" xfId="0" applyNumberFormat="1"/>
    <xf numFmtId="172" fontId="0" fillId="0" borderId="0" xfId="0" applyNumberFormat="1" applyAlignment="1">
      <alignment horizontal="center" vertical="top" wrapText="1"/>
    </xf>
    <xf numFmtId="172" fontId="0" fillId="0" borderId="0" xfId="0" applyNumberFormat="1" applyAlignment="1">
      <alignment horizontal="center"/>
    </xf>
    <xf numFmtId="172" fontId="0" fillId="0" borderId="0" xfId="0" applyNumberFormat="1" applyAlignment="1" applyProtection="1">
      <alignment horizontal="center" vertical="top"/>
    </xf>
    <xf numFmtId="169" fontId="0" fillId="0" borderId="0" xfId="0" applyAlignment="1">
      <alignment horizontal="right"/>
    </xf>
    <xf numFmtId="169" fontId="9" fillId="0" borderId="0" xfId="0" applyNumberFormat="1" applyFont="1" applyAlignment="1" applyProtection="1">
      <alignment horizontal="left"/>
    </xf>
    <xf numFmtId="172" fontId="0" fillId="0" borderId="0" xfId="0" applyNumberFormat="1" applyAlignment="1" applyProtection="1">
      <alignment horizontal="center" vertical="top" wrapText="1"/>
    </xf>
    <xf numFmtId="169" fontId="0" fillId="0" borderId="0" xfId="0" applyNumberFormat="1" applyAlignment="1" applyProtection="1">
      <alignment horizontal="justify" vertical="top" wrapText="1"/>
    </xf>
    <xf numFmtId="169" fontId="9" fillId="0" borderId="0" xfId="0" applyFont="1"/>
    <xf numFmtId="169" fontId="9" fillId="0" borderId="0" xfId="0" applyNumberFormat="1" applyFont="1" applyAlignment="1" applyProtection="1">
      <alignment horizontal="left" wrapText="1"/>
    </xf>
    <xf numFmtId="169" fontId="9" fillId="0" borderId="0" xfId="0" applyNumberFormat="1" applyFont="1" applyProtection="1"/>
    <xf numFmtId="169" fontId="9" fillId="0" borderId="0" xfId="0" applyFont="1" applyAlignment="1">
      <alignment horizontal="center"/>
    </xf>
    <xf numFmtId="169" fontId="9" fillId="0" borderId="0" xfId="0" applyNumberFormat="1" applyFont="1" applyAlignment="1" applyProtection="1">
      <alignment horizontal="fill"/>
    </xf>
    <xf numFmtId="169" fontId="9" fillId="0" borderId="0" xfId="0" applyNumberFormat="1" applyFont="1" applyAlignment="1" applyProtection="1">
      <alignment horizontal="right"/>
    </xf>
    <xf numFmtId="172" fontId="10" fillId="0" borderId="0" xfId="0" applyNumberFormat="1" applyFont="1" applyAlignment="1">
      <alignment horizontal="center"/>
    </xf>
    <xf numFmtId="170" fontId="0" fillId="0" borderId="0" xfId="0" applyNumberFormat="1" applyAlignment="1">
      <alignment horizontal="center"/>
    </xf>
    <xf numFmtId="0" fontId="2" fillId="0" borderId="0" xfId="43"/>
    <xf numFmtId="0" fontId="2" fillId="0" borderId="0" xfId="43" applyAlignment="1">
      <alignment wrapText="1"/>
    </xf>
    <xf numFmtId="169" fontId="12" fillId="0" borderId="0" xfId="0" applyFont="1"/>
    <xf numFmtId="2" fontId="2" fillId="0" borderId="0" xfId="43" applyNumberFormat="1"/>
    <xf numFmtId="0" fontId="14" fillId="0" borderId="0" xfId="43" applyFont="1" applyAlignment="1">
      <alignment wrapText="1"/>
    </xf>
    <xf numFmtId="0" fontId="14" fillId="0" borderId="0" xfId="43" applyFont="1"/>
    <xf numFmtId="171" fontId="0" fillId="0" borderId="0" xfId="0" applyNumberFormat="1"/>
    <xf numFmtId="169" fontId="15" fillId="0" borderId="0" xfId="0" applyNumberFormat="1" applyFont="1" applyProtection="1"/>
    <xf numFmtId="169" fontId="9" fillId="0" borderId="0" xfId="0" applyFont="1" applyAlignment="1">
      <alignment horizontal="left" vertical="top" wrapText="1"/>
    </xf>
    <xf numFmtId="169" fontId="10" fillId="0" borderId="0" xfId="0" applyFont="1" applyAlignment="1"/>
    <xf numFmtId="169" fontId="10" fillId="0" borderId="0" xfId="0" applyFont="1"/>
    <xf numFmtId="169" fontId="0" fillId="0" borderId="0" xfId="0" quotePrefix="1"/>
    <xf numFmtId="169" fontId="10" fillId="0" borderId="0" xfId="0" quotePrefix="1" applyFont="1"/>
    <xf numFmtId="169" fontId="9" fillId="0" borderId="0" xfId="0" applyNumberFormat="1" applyFont="1" applyAlignment="1" applyProtection="1">
      <alignment horizontal="left" vertical="top" wrapText="1"/>
    </xf>
    <xf numFmtId="169" fontId="9" fillId="0" borderId="0" xfId="0" applyNumberFormat="1" applyFont="1" applyAlignment="1" applyProtection="1">
      <alignment horizontal="center"/>
    </xf>
    <xf numFmtId="169" fontId="0" fillId="0" borderId="0" xfId="0" applyAlignment="1">
      <alignment horizontal="left" wrapText="1"/>
    </xf>
    <xf numFmtId="169" fontId="10" fillId="0" borderId="0" xfId="0" applyNumberFormat="1" applyFont="1" applyAlignment="1" applyProtection="1">
      <alignment horizontal="center"/>
    </xf>
    <xf numFmtId="169" fontId="10" fillId="0" borderId="0" xfId="0" applyNumberFormat="1" applyFont="1" applyAlignment="1" applyProtection="1">
      <alignment horizontal="left"/>
    </xf>
    <xf numFmtId="169" fontId="10" fillId="0" borderId="0" xfId="0" applyNumberFormat="1" applyFont="1" applyAlignment="1" applyProtection="1">
      <alignment horizontal="fill"/>
    </xf>
    <xf numFmtId="169" fontId="10" fillId="0" borderId="0" xfId="0" applyNumberFormat="1" applyFont="1" applyProtection="1"/>
    <xf numFmtId="169" fontId="10" fillId="0" borderId="0" xfId="0" applyNumberFormat="1" applyFont="1" applyAlignment="1" applyProtection="1"/>
    <xf numFmtId="171" fontId="10" fillId="0" borderId="0" xfId="0" applyNumberFormat="1" applyFont="1" applyProtection="1"/>
    <xf numFmtId="169" fontId="10" fillId="0" borderId="0" xfId="0" quotePrefix="1" applyNumberFormat="1" applyFont="1" applyAlignment="1" applyProtection="1">
      <alignment horizontal="fill"/>
    </xf>
    <xf numFmtId="169" fontId="9" fillId="0" borderId="0" xfId="0" quotePrefix="1" applyNumberFormat="1" applyFont="1" applyProtection="1"/>
    <xf numFmtId="169" fontId="0" fillId="0" borderId="0" xfId="0" quotePrefix="1" applyNumberFormat="1" applyAlignment="1" applyProtection="1">
      <alignment horizontal="fill"/>
    </xf>
    <xf numFmtId="169" fontId="9" fillId="0" borderId="0" xfId="0" applyFont="1" applyAlignment="1">
      <alignment horizontal="left" wrapText="1"/>
    </xf>
    <xf numFmtId="169" fontId="10" fillId="0" borderId="0" xfId="0" quotePrefix="1" applyNumberFormat="1" applyFont="1" applyProtection="1"/>
    <xf numFmtId="169" fontId="10" fillId="0" borderId="0" xfId="0" applyFont="1" applyAlignment="1">
      <alignment horizontal="left"/>
    </xf>
    <xf numFmtId="169" fontId="9" fillId="0" borderId="0" xfId="0" applyFont="1" applyAlignment="1"/>
    <xf numFmtId="171" fontId="10" fillId="0" borderId="0" xfId="0" applyNumberFormat="1" applyFont="1"/>
    <xf numFmtId="169" fontId="10" fillId="0" borderId="0" xfId="0" applyNumberFormat="1" applyFont="1"/>
    <xf numFmtId="174" fontId="10" fillId="0" borderId="0" xfId="0" applyNumberFormat="1" applyFont="1"/>
    <xf numFmtId="173" fontId="10" fillId="0" borderId="0" xfId="0" applyNumberFormat="1" applyFont="1"/>
    <xf numFmtId="172" fontId="12" fillId="0" borderId="0" xfId="0" applyNumberFormat="1" applyFont="1" applyAlignment="1" applyProtection="1">
      <alignment horizontal="center"/>
    </xf>
    <xf numFmtId="169" fontId="12" fillId="0" borderId="0" xfId="0" applyFont="1" applyAlignment="1"/>
    <xf numFmtId="169" fontId="12" fillId="0" borderId="0" xfId="0" applyNumberFormat="1" applyFont="1" applyAlignment="1" applyProtection="1">
      <alignment horizontal="left"/>
    </xf>
    <xf numFmtId="169" fontId="12" fillId="0" borderId="0" xfId="0" applyNumberFormat="1" applyFont="1" applyAlignment="1" applyProtection="1">
      <alignment horizontal="fill"/>
    </xf>
    <xf numFmtId="169" fontId="12" fillId="0" borderId="0" xfId="0" applyNumberFormat="1" applyFont="1" applyAlignment="1" applyProtection="1">
      <alignment horizontal="center"/>
    </xf>
    <xf numFmtId="173" fontId="12" fillId="0" borderId="0" xfId="0" applyNumberFormat="1" applyFont="1" applyProtection="1"/>
    <xf numFmtId="173" fontId="12" fillId="0" borderId="0" xfId="0" applyNumberFormat="1" applyFont="1" applyAlignment="1" applyProtection="1">
      <alignment horizontal="left"/>
    </xf>
    <xf numFmtId="175" fontId="12" fillId="0" borderId="0" xfId="0" applyNumberFormat="1" applyFont="1" applyProtection="1"/>
    <xf numFmtId="169" fontId="12" fillId="0" borderId="0" xfId="0" applyNumberFormat="1" applyFont="1" applyAlignment="1" applyProtection="1"/>
    <xf numFmtId="169" fontId="12" fillId="0" borderId="0" xfId="0" applyNumberFormat="1" applyFont="1" applyProtection="1"/>
    <xf numFmtId="169" fontId="13" fillId="0" borderId="0" xfId="0" applyFont="1"/>
    <xf numFmtId="169" fontId="13" fillId="0" borderId="0" xfId="0" applyNumberFormat="1" applyFont="1" applyAlignment="1" applyProtection="1">
      <alignment horizontal="fill"/>
    </xf>
    <xf numFmtId="169" fontId="13" fillId="0" borderId="0" xfId="0" applyNumberFormat="1" applyFont="1" applyAlignment="1" applyProtection="1">
      <alignment horizontal="center"/>
    </xf>
    <xf numFmtId="169" fontId="13" fillId="0" borderId="0" xfId="0" applyNumberFormat="1" applyFont="1" applyProtection="1"/>
    <xf numFmtId="169" fontId="9" fillId="0" borderId="0" xfId="0" applyFont="1" applyAlignment="1">
      <alignment horizontal="right"/>
    </xf>
    <xf numFmtId="169" fontId="10" fillId="0" borderId="0" xfId="0" applyFont="1" applyAlignment="1">
      <alignment vertical="top" wrapText="1"/>
    </xf>
    <xf numFmtId="169" fontId="9" fillId="0" borderId="0" xfId="0" applyFont="1" applyAlignment="1">
      <alignment horizontal="right" vertical="top"/>
    </xf>
    <xf numFmtId="2" fontId="0" fillId="0" borderId="0" xfId="0" applyNumberFormat="1"/>
    <xf numFmtId="169" fontId="11" fillId="0" borderId="0" xfId="0" applyFont="1" applyAlignment="1">
      <alignment horizontal="right"/>
    </xf>
    <xf numFmtId="2" fontId="9" fillId="0" borderId="0" xfId="0" applyNumberFormat="1" applyFont="1"/>
    <xf numFmtId="169" fontId="0" fillId="0" borderId="0" xfId="0" applyNumberFormat="1" applyAlignment="1" applyProtection="1">
      <alignment horizontal="left" vertical="center"/>
    </xf>
    <xf numFmtId="169" fontId="9" fillId="0" borderId="0" xfId="0" applyFont="1" applyAlignment="1">
      <alignment horizontal="left"/>
    </xf>
    <xf numFmtId="169" fontId="12" fillId="0" borderId="0" xfId="0" applyFont="1" applyAlignment="1">
      <alignment horizontal="left"/>
    </xf>
    <xf numFmtId="169" fontId="13" fillId="0" borderId="0" xfId="0" applyFont="1" applyAlignment="1">
      <alignment horizontal="left"/>
    </xf>
    <xf numFmtId="0" fontId="11" fillId="0" borderId="0" xfId="43" applyFont="1"/>
    <xf numFmtId="0" fontId="11" fillId="0" borderId="0" xfId="43" applyFont="1" applyAlignment="1">
      <alignment horizontal="center"/>
    </xf>
    <xf numFmtId="0" fontId="16" fillId="0" borderId="0" xfId="43" applyFont="1" applyAlignment="1">
      <alignment horizontal="center"/>
    </xf>
    <xf numFmtId="2" fontId="17" fillId="0" borderId="2" xfId="40" applyNumberFormat="1" applyFont="1" applyBorder="1" applyAlignment="1">
      <alignment vertical="top" wrapText="1"/>
    </xf>
    <xf numFmtId="169" fontId="15" fillId="0" borderId="0" xfId="0" applyFont="1"/>
    <xf numFmtId="0" fontId="11" fillId="0" borderId="0" xfId="43" applyFont="1" applyAlignment="1">
      <alignment vertical="center" wrapText="1"/>
    </xf>
    <xf numFmtId="169" fontId="7" fillId="0" borderId="0" xfId="0" applyNumberFormat="1" applyFont="1" applyAlignment="1" applyProtection="1">
      <alignment horizontal="fill"/>
    </xf>
    <xf numFmtId="169" fontId="7" fillId="0" borderId="0" xfId="0" applyNumberFormat="1" applyFont="1" applyAlignment="1" applyProtection="1">
      <alignment horizontal="left"/>
    </xf>
    <xf numFmtId="169" fontId="7" fillId="0" borderId="0" xfId="0" applyNumberFormat="1" applyFont="1" applyProtection="1"/>
    <xf numFmtId="169" fontId="23" fillId="0" borderId="0" xfId="0" applyFont="1"/>
    <xf numFmtId="169" fontId="23" fillId="0" borderId="0" xfId="0" applyFont="1" applyAlignment="1"/>
    <xf numFmtId="169" fontId="7" fillId="0" borderId="3" xfId="0" applyFont="1" applyBorder="1"/>
    <xf numFmtId="169" fontId="23" fillId="0" borderId="0" xfId="0" applyFont="1" applyAlignment="1">
      <alignment horizontal="center"/>
    </xf>
    <xf numFmtId="169" fontId="23" fillId="0" borderId="0" xfId="0" applyFont="1" applyAlignment="1">
      <alignment horizontal="right"/>
    </xf>
    <xf numFmtId="169" fontId="7" fillId="0" borderId="0" xfId="0" applyFont="1" applyAlignment="1">
      <alignment horizontal="right"/>
    </xf>
    <xf numFmtId="169" fontId="7" fillId="0" borderId="0" xfId="0" applyFont="1"/>
    <xf numFmtId="169" fontId="23" fillId="0" borderId="0" xfId="0" applyNumberFormat="1" applyFont="1" applyAlignment="1" applyProtection="1">
      <alignment horizontal="center"/>
    </xf>
    <xf numFmtId="169" fontId="23" fillId="0" borderId="0" xfId="0" applyNumberFormat="1" applyFont="1" applyAlignment="1" applyProtection="1"/>
    <xf numFmtId="169" fontId="23" fillId="0" borderId="0" xfId="0" applyNumberFormat="1" applyFont="1" applyAlignment="1" applyProtection="1">
      <alignment horizontal="left"/>
    </xf>
    <xf numFmtId="169" fontId="23" fillId="0" borderId="0" xfId="0" applyNumberFormat="1" applyFont="1" applyAlignment="1" applyProtection="1">
      <alignment horizontal="fill"/>
    </xf>
    <xf numFmtId="169" fontId="23" fillId="0" borderId="0" xfId="0" applyNumberFormat="1" applyFont="1" applyProtection="1"/>
    <xf numFmtId="169" fontId="7" fillId="0" borderId="0" xfId="0" applyFont="1" applyAlignment="1">
      <alignment horizontal="center"/>
    </xf>
    <xf numFmtId="169" fontId="7" fillId="0" borderId="0" xfId="0" applyNumberFormat="1" applyFont="1" applyAlignment="1" applyProtection="1">
      <alignment horizontal="right"/>
    </xf>
    <xf numFmtId="169" fontId="23" fillId="0" borderId="0" xfId="0" applyNumberFormat="1" applyFont="1" applyAlignment="1" applyProtection="1">
      <alignment horizontal="right"/>
    </xf>
    <xf numFmtId="172" fontId="23" fillId="0" borderId="0" xfId="0" applyNumberFormat="1" applyFont="1" applyAlignment="1" applyProtection="1">
      <alignment horizontal="center"/>
    </xf>
    <xf numFmtId="169" fontId="23" fillId="0" borderId="0" xfId="0" applyNumberFormat="1" applyFont="1" applyAlignment="1" applyProtection="1">
      <alignment horizontal="left" wrapText="1"/>
    </xf>
    <xf numFmtId="170" fontId="23" fillId="0" borderId="0" xfId="0" applyNumberFormat="1" applyFont="1" applyAlignment="1">
      <alignment horizontal="center"/>
    </xf>
    <xf numFmtId="171" fontId="23" fillId="0" borderId="0" xfId="0" applyNumberFormat="1" applyFont="1" applyAlignment="1"/>
    <xf numFmtId="171" fontId="23" fillId="0" borderId="0" xfId="0" applyNumberFormat="1" applyFont="1"/>
    <xf numFmtId="173" fontId="23" fillId="0" borderId="0" xfId="0" applyNumberFormat="1" applyFont="1" applyProtection="1"/>
    <xf numFmtId="173" fontId="23" fillId="0" borderId="0" xfId="0" applyNumberFormat="1" applyFont="1" applyAlignment="1" applyProtection="1">
      <alignment horizontal="center"/>
    </xf>
    <xf numFmtId="174" fontId="23" fillId="0" borderId="0" xfId="0" applyNumberFormat="1" applyFont="1" applyProtection="1"/>
    <xf numFmtId="171" fontId="23" fillId="0" borderId="0" xfId="0" applyNumberFormat="1" applyFont="1" applyProtection="1"/>
    <xf numFmtId="169" fontId="23" fillId="0" borderId="0" xfId="0" applyFont="1" applyAlignment="1">
      <alignment horizontal="left"/>
    </xf>
    <xf numFmtId="173" fontId="23" fillId="0" borderId="0" xfId="0" applyNumberFormat="1" applyFont="1" applyAlignment="1" applyProtection="1">
      <alignment horizontal="left"/>
    </xf>
    <xf numFmtId="174" fontId="23" fillId="0" borderId="0" xfId="0" applyNumberFormat="1" applyFont="1"/>
    <xf numFmtId="173" fontId="23" fillId="0" borderId="0" xfId="0" applyNumberFormat="1" applyFont="1"/>
    <xf numFmtId="175" fontId="23" fillId="0" borderId="0" xfId="0" applyNumberFormat="1" applyFont="1" applyProtection="1"/>
    <xf numFmtId="169" fontId="7" fillId="0" borderId="0" xfId="0" applyFont="1" applyAlignment="1">
      <alignment horizontal="left"/>
    </xf>
    <xf numFmtId="169" fontId="7" fillId="0" borderId="0" xfId="0" applyNumberFormat="1" applyFont="1" applyAlignment="1" applyProtection="1">
      <alignment horizontal="center"/>
    </xf>
    <xf numFmtId="169" fontId="7" fillId="0" borderId="0" xfId="0" applyFont="1" applyAlignment="1">
      <alignment vertical="top" wrapText="1"/>
    </xf>
    <xf numFmtId="169" fontId="23" fillId="0" borderId="0" xfId="0" applyFont="1" applyAlignment="1">
      <alignment vertical="top" wrapText="1"/>
    </xf>
    <xf numFmtId="169" fontId="23" fillId="0" borderId="0" xfId="0" applyFont="1" applyBorder="1"/>
    <xf numFmtId="169" fontId="23" fillId="0" borderId="0" xfId="0" applyFont="1" applyBorder="1" applyAlignment="1"/>
    <xf numFmtId="169" fontId="23" fillId="0" borderId="0" xfId="0" applyFont="1" applyBorder="1" applyAlignment="1">
      <alignment horizontal="center"/>
    </xf>
    <xf numFmtId="174" fontId="23" fillId="0" borderId="0" xfId="0" applyNumberFormat="1" applyFont="1" applyBorder="1" applyAlignment="1"/>
    <xf numFmtId="169" fontId="7" fillId="0" borderId="0" xfId="0" applyFont="1" applyBorder="1"/>
    <xf numFmtId="174" fontId="23" fillId="0" borderId="0" xfId="0" applyNumberFormat="1" applyFont="1" applyBorder="1"/>
    <xf numFmtId="169" fontId="23" fillId="0" borderId="0" xfId="0" applyFont="1" applyBorder="1" applyAlignment="1">
      <alignment horizontal="right"/>
    </xf>
    <xf numFmtId="169" fontId="23" fillId="0" borderId="0" xfId="0" applyFont="1" applyFill="1" applyBorder="1"/>
    <xf numFmtId="169" fontId="23" fillId="0" borderId="0" xfId="0" applyFont="1" applyFill="1" applyBorder="1" applyAlignment="1"/>
    <xf numFmtId="169" fontId="7" fillId="0" borderId="0" xfId="0" applyFont="1" applyBorder="1" applyAlignment="1"/>
    <xf numFmtId="169" fontId="0" fillId="0" borderId="0" xfId="0" applyFill="1" applyBorder="1"/>
    <xf numFmtId="2" fontId="17" fillId="0" borderId="0" xfId="40" applyNumberFormat="1" applyFont="1" applyBorder="1" applyAlignment="1">
      <alignment vertical="top" wrapText="1"/>
    </xf>
    <xf numFmtId="169" fontId="0" fillId="0" borderId="0" xfId="0" applyBorder="1" applyAlignment="1">
      <alignment horizontal="center"/>
    </xf>
    <xf numFmtId="174" fontId="9" fillId="0" borderId="0" xfId="0" applyNumberFormat="1" applyFont="1"/>
    <xf numFmtId="174" fontId="9" fillId="0" borderId="0" xfId="0" applyNumberFormat="1" applyFont="1" applyAlignment="1">
      <alignment horizontal="right"/>
    </xf>
    <xf numFmtId="169" fontId="15" fillId="0" borderId="0" xfId="0" applyNumberFormat="1" applyFont="1" applyAlignment="1" applyProtection="1">
      <alignment horizontal="left"/>
    </xf>
    <xf numFmtId="169" fontId="10" fillId="0" borderId="0" xfId="0" applyNumberFormat="1" applyFont="1" applyAlignment="1" applyProtection="1">
      <alignment horizontal="left" wrapText="1"/>
    </xf>
    <xf numFmtId="169" fontId="10" fillId="0" borderId="0" xfId="0" applyNumberFormat="1" applyFont="1" applyAlignment="1" applyProtection="1">
      <alignment vertical="center"/>
    </xf>
    <xf numFmtId="169" fontId="27" fillId="0" borderId="0" xfId="0" applyNumberFormat="1" applyFont="1" applyProtection="1"/>
    <xf numFmtId="169" fontId="28" fillId="0" borderId="0" xfId="0" applyFont="1"/>
    <xf numFmtId="169" fontId="29" fillId="0" borderId="0" xfId="0" applyFont="1"/>
    <xf numFmtId="169" fontId="30" fillId="0" borderId="0" xfId="0" applyNumberFormat="1" applyFont="1" applyProtection="1"/>
    <xf numFmtId="169" fontId="27" fillId="0" borderId="0" xfId="0" applyFont="1"/>
    <xf numFmtId="169" fontId="27" fillId="0" borderId="0" xfId="0" applyNumberFormat="1" applyFont="1" applyAlignment="1" applyProtection="1">
      <alignment horizontal="right" vertical="center"/>
    </xf>
    <xf numFmtId="169" fontId="0" fillId="0" borderId="0" xfId="0" applyNumberFormat="1" applyFill="1" applyBorder="1" applyAlignment="1" applyProtection="1">
      <alignment horizontal="left"/>
    </xf>
    <xf numFmtId="173" fontId="0" fillId="0" borderId="0" xfId="0" applyNumberFormat="1"/>
    <xf numFmtId="169" fontId="31" fillId="0" borderId="0" xfId="0" applyNumberFormat="1" applyFont="1" applyProtection="1"/>
    <xf numFmtId="169" fontId="31" fillId="0" borderId="0" xfId="0" applyNumberFormat="1" applyFont="1" applyAlignment="1" applyProtection="1">
      <alignment vertical="center"/>
    </xf>
    <xf numFmtId="170" fontId="19" fillId="0" borderId="4" xfId="0" applyNumberFormat="1" applyFont="1" applyBorder="1" applyAlignment="1" applyProtection="1">
      <alignment horizontal="center"/>
    </xf>
    <xf numFmtId="169" fontId="0" fillId="0" borderId="5" xfId="0" applyNumberFormat="1" applyBorder="1" applyAlignment="1" applyProtection="1"/>
    <xf numFmtId="169" fontId="0" fillId="0" borderId="5" xfId="0" applyNumberFormat="1" applyBorder="1" applyAlignment="1" applyProtection="1">
      <alignment horizontal="left"/>
    </xf>
    <xf numFmtId="169" fontId="0" fillId="0" borderId="5" xfId="0" applyBorder="1"/>
    <xf numFmtId="169" fontId="0" fillId="0" borderId="5" xfId="0" applyBorder="1" applyAlignment="1">
      <alignment horizontal="left"/>
    </xf>
    <xf numFmtId="169" fontId="0" fillId="0" borderId="6" xfId="0" applyBorder="1"/>
    <xf numFmtId="169" fontId="0" fillId="0" borderId="7" xfId="0" applyBorder="1"/>
    <xf numFmtId="169" fontId="0" fillId="0" borderId="0" xfId="0" applyBorder="1" applyAlignment="1"/>
    <xf numFmtId="169" fontId="0" fillId="0" borderId="0" xfId="0" applyNumberFormat="1" applyBorder="1" applyAlignment="1" applyProtection="1">
      <alignment horizontal="left"/>
    </xf>
    <xf numFmtId="169" fontId="0" fillId="0" borderId="0" xfId="0" applyBorder="1"/>
    <xf numFmtId="169" fontId="0" fillId="0" borderId="0" xfId="0" applyBorder="1" applyAlignment="1">
      <alignment horizontal="left"/>
    </xf>
    <xf numFmtId="169" fontId="0" fillId="0" borderId="8" xfId="0" applyBorder="1"/>
    <xf numFmtId="169" fontId="0" fillId="0" borderId="0" xfId="0" applyNumberFormat="1" applyBorder="1" applyAlignment="1" applyProtection="1">
      <alignment horizontal="fill"/>
    </xf>
    <xf numFmtId="169" fontId="0" fillId="0" borderId="7" xfId="0" applyNumberFormat="1" applyBorder="1" applyProtection="1"/>
    <xf numFmtId="169" fontId="0" fillId="0" borderId="0" xfId="0" applyNumberFormat="1" applyBorder="1" applyAlignment="1" applyProtection="1"/>
    <xf numFmtId="169" fontId="0" fillId="0" borderId="0" xfId="0" applyNumberFormat="1" applyBorder="1" applyProtection="1"/>
    <xf numFmtId="169" fontId="0" fillId="0" borderId="0" xfId="0" applyNumberFormat="1" applyBorder="1" applyAlignment="1" applyProtection="1">
      <alignment horizontal="right"/>
    </xf>
    <xf numFmtId="169" fontId="9" fillId="0" borderId="0" xfId="0" applyNumberFormat="1" applyFont="1" applyBorder="1" applyAlignment="1" applyProtection="1">
      <alignment horizontal="center"/>
    </xf>
    <xf numFmtId="169" fontId="9" fillId="0" borderId="0" xfId="0" applyFont="1" applyBorder="1"/>
    <xf numFmtId="169" fontId="9" fillId="0" borderId="0" xfId="0" applyFont="1" applyBorder="1" applyAlignment="1">
      <alignment horizontal="left"/>
    </xf>
    <xf numFmtId="169" fontId="9" fillId="0" borderId="0" xfId="0" applyNumberFormat="1" applyFont="1" applyBorder="1" applyProtection="1"/>
    <xf numFmtId="169" fontId="0" fillId="0" borderId="9" xfId="0" applyBorder="1"/>
    <xf numFmtId="169" fontId="0" fillId="0" borderId="3" xfId="0" applyBorder="1" applyAlignment="1"/>
    <xf numFmtId="169" fontId="0" fillId="0" borderId="3" xfId="0" applyBorder="1"/>
    <xf numFmtId="169" fontId="0" fillId="0" borderId="3" xfId="0" applyBorder="1" applyAlignment="1">
      <alignment horizontal="left"/>
    </xf>
    <xf numFmtId="169" fontId="0" fillId="0" borderId="3" xfId="0" applyNumberFormat="1" applyBorder="1" applyAlignment="1" applyProtection="1">
      <alignment horizontal="fill"/>
    </xf>
    <xf numFmtId="169" fontId="0" fillId="0" borderId="10" xfId="0" applyBorder="1"/>
    <xf numFmtId="169" fontId="19" fillId="0" borderId="4" xfId="0" applyNumberFormat="1" applyFont="1" applyBorder="1" applyAlignment="1" applyProtection="1">
      <alignment horizontal="center"/>
    </xf>
    <xf numFmtId="171" fontId="0" fillId="0" borderId="7" xfId="0" applyNumberFormat="1" applyBorder="1" applyProtection="1"/>
    <xf numFmtId="171" fontId="0" fillId="0" borderId="9" xfId="0" applyNumberFormat="1" applyBorder="1" applyProtection="1"/>
    <xf numFmtId="169" fontId="9" fillId="0" borderId="3" xfId="0" applyNumberFormat="1" applyFont="1" applyBorder="1" applyAlignment="1" applyProtection="1">
      <alignment horizontal="center"/>
    </xf>
    <xf numFmtId="169" fontId="9" fillId="0" borderId="3" xfId="0" applyFont="1" applyBorder="1"/>
    <xf numFmtId="169" fontId="9" fillId="0" borderId="3" xfId="0" applyFont="1" applyBorder="1" applyAlignment="1">
      <alignment horizontal="left"/>
    </xf>
    <xf numFmtId="169" fontId="9" fillId="0" borderId="3" xfId="0" applyNumberFormat="1" applyFont="1" applyBorder="1" applyProtection="1"/>
    <xf numFmtId="169" fontId="23" fillId="0" borderId="4" xfId="0" applyFont="1" applyBorder="1"/>
    <xf numFmtId="169" fontId="23" fillId="0" borderId="5" xfId="0" applyFont="1" applyBorder="1"/>
    <xf numFmtId="172" fontId="23" fillId="0" borderId="7" xfId="0" applyNumberFormat="1" applyFont="1" applyBorder="1" applyAlignment="1" applyProtection="1">
      <alignment horizontal="center"/>
    </xf>
    <xf numFmtId="169" fontId="23" fillId="0" borderId="7" xfId="0" applyFont="1" applyBorder="1"/>
    <xf numFmtId="169" fontId="24" fillId="0" borderId="0" xfId="0" applyFont="1" applyBorder="1" applyAlignment="1">
      <alignment horizontal="fill"/>
    </xf>
    <xf numFmtId="169" fontId="23" fillId="0" borderId="9" xfId="0" applyFont="1" applyBorder="1"/>
    <xf numFmtId="169" fontId="23" fillId="0" borderId="3" xfId="0" applyFont="1" applyBorder="1" applyAlignment="1"/>
    <xf numFmtId="169" fontId="23" fillId="0" borderId="3" xfId="0" applyFont="1" applyBorder="1"/>
    <xf numFmtId="169" fontId="23" fillId="0" borderId="3" xfId="0" applyFont="1" applyBorder="1" applyAlignment="1">
      <alignment horizontal="center"/>
    </xf>
    <xf numFmtId="169" fontId="24" fillId="0" borderId="3" xfId="0" applyFont="1" applyBorder="1" applyAlignment="1">
      <alignment horizontal="fill"/>
    </xf>
    <xf numFmtId="169" fontId="0" fillId="0" borderId="0" xfId="0" quotePrefix="1" applyNumberFormat="1" applyProtection="1"/>
    <xf numFmtId="169" fontId="32" fillId="0" borderId="0" xfId="0" applyFont="1"/>
    <xf numFmtId="169" fontId="33" fillId="0" borderId="0" xfId="0" applyNumberFormat="1" applyFont="1" applyAlignment="1" applyProtection="1">
      <alignment horizontal="left"/>
    </xf>
    <xf numFmtId="170" fontId="34" fillId="0" borderId="0" xfId="0" applyNumberFormat="1" applyFont="1" applyProtection="1"/>
    <xf numFmtId="169" fontId="34" fillId="0" borderId="0" xfId="0" applyNumberFormat="1" applyFont="1" applyAlignment="1" applyProtection="1">
      <alignment horizontal="left"/>
    </xf>
    <xf numFmtId="169" fontId="34" fillId="0" borderId="0" xfId="0" applyNumberFormat="1" applyFont="1" applyProtection="1"/>
    <xf numFmtId="169" fontId="34" fillId="0" borderId="0" xfId="0" applyFont="1"/>
    <xf numFmtId="172" fontId="34" fillId="0" borderId="0" xfId="0" applyNumberFormat="1" applyFont="1"/>
    <xf numFmtId="169" fontId="34" fillId="0" borderId="0" xfId="0" applyNumberFormat="1" applyFont="1" applyAlignment="1" applyProtection="1">
      <alignment horizontal="center"/>
    </xf>
    <xf numFmtId="0" fontId="35" fillId="0" borderId="0" xfId="43" applyFont="1"/>
    <xf numFmtId="2" fontId="35" fillId="0" borderId="0" xfId="43" applyNumberFormat="1" applyFont="1"/>
    <xf numFmtId="169" fontId="0" fillId="0" borderId="0" xfId="0" applyAlignment="1">
      <alignment vertical="top"/>
    </xf>
    <xf numFmtId="169" fontId="15" fillId="0" borderId="0" xfId="0" applyNumberFormat="1" applyFont="1" applyAlignment="1" applyProtection="1">
      <alignment horizontal="right"/>
    </xf>
    <xf numFmtId="175" fontId="43" fillId="4" borderId="0" xfId="0" applyNumberFormat="1" applyFont="1" applyFill="1" applyProtection="1"/>
    <xf numFmtId="169" fontId="43" fillId="4" borderId="0" xfId="0" applyNumberFormat="1" applyFont="1" applyFill="1" applyAlignment="1" applyProtection="1"/>
    <xf numFmtId="169" fontId="43" fillId="4" borderId="0" xfId="0" applyNumberFormat="1" applyFont="1" applyFill="1" applyAlignment="1" applyProtection="1">
      <alignment horizontal="left"/>
    </xf>
    <xf numFmtId="169" fontId="43" fillId="4" borderId="0" xfId="0" applyNumberFormat="1" applyFont="1" applyFill="1" applyProtection="1"/>
    <xf numFmtId="169" fontId="43" fillId="4" borderId="0" xfId="0" applyFont="1" applyFill="1"/>
    <xf numFmtId="169" fontId="0" fillId="0" borderId="0" xfId="0" applyNumberFormat="1" applyBorder="1" applyAlignment="1" applyProtection="1">
      <alignment horizontal="center"/>
    </xf>
    <xf numFmtId="169" fontId="3" fillId="0" borderId="0" xfId="0" applyNumberFormat="1" applyFont="1" applyBorder="1" applyAlignment="1" applyProtection="1">
      <alignment horizontal="center"/>
    </xf>
    <xf numFmtId="169" fontId="4" fillId="0" borderId="0" xfId="0" applyNumberFormat="1" applyFont="1" applyBorder="1" applyAlignment="1" applyProtection="1">
      <alignment horizontal="left"/>
    </xf>
    <xf numFmtId="169" fontId="5" fillId="0" borderId="0" xfId="0" applyNumberFormat="1" applyFont="1" applyBorder="1" applyProtection="1"/>
    <xf numFmtId="170" fontId="0" fillId="0" borderId="0" xfId="0" applyNumberFormat="1" applyBorder="1" applyProtection="1"/>
    <xf numFmtId="169" fontId="0" fillId="0" borderId="0" xfId="0" applyBorder="1" applyAlignment="1" applyProtection="1">
      <alignment horizontal="left"/>
    </xf>
    <xf numFmtId="170" fontId="0" fillId="0" borderId="0" xfId="0" applyNumberFormat="1" applyBorder="1" applyAlignment="1" applyProtection="1">
      <alignment horizontal="center"/>
    </xf>
    <xf numFmtId="169" fontId="10" fillId="0" borderId="0" xfId="0" applyNumberFormat="1" applyFont="1" applyAlignment="1" applyProtection="1">
      <alignment horizontal="right"/>
    </xf>
    <xf numFmtId="169" fontId="44" fillId="0" borderId="0" xfId="0" applyNumberFormat="1" applyFont="1" applyBorder="1" applyAlignment="1" applyProtection="1">
      <alignment horizontal="left" wrapText="1"/>
    </xf>
    <xf numFmtId="171" fontId="0" fillId="0" borderId="0" xfId="0" applyNumberFormat="1" applyBorder="1" applyProtection="1"/>
    <xf numFmtId="172" fontId="0" fillId="0" borderId="0" xfId="0" applyNumberFormat="1" applyBorder="1" applyAlignment="1" applyProtection="1">
      <alignment horizontal="center"/>
    </xf>
    <xf numFmtId="172" fontId="0" fillId="0" borderId="0" xfId="0" applyNumberFormat="1" applyBorder="1" applyAlignment="1" applyProtection="1">
      <alignment horizontal="left"/>
    </xf>
    <xf numFmtId="169" fontId="9" fillId="0" borderId="0" xfId="0" applyNumberFormat="1" applyFont="1" applyBorder="1" applyAlignment="1" applyProtection="1">
      <alignment horizontal="left"/>
    </xf>
    <xf numFmtId="169" fontId="9" fillId="0" borderId="0" xfId="0" applyNumberFormat="1" applyFont="1" applyBorder="1" applyAlignment="1" applyProtection="1">
      <alignment horizontal="left" wrapText="1"/>
    </xf>
    <xf numFmtId="169" fontId="0" fillId="0" borderId="0" xfId="0" applyNumberFormat="1" applyBorder="1" applyAlignment="1" applyProtection="1">
      <alignment horizontal="left" wrapText="1"/>
    </xf>
    <xf numFmtId="172" fontId="0" fillId="0" borderId="0" xfId="0" applyNumberFormat="1" applyBorder="1" applyAlignment="1">
      <alignment horizontal="center" vertical="top"/>
    </xf>
    <xf numFmtId="172" fontId="10" fillId="0" borderId="0" xfId="0" applyNumberFormat="1" applyFont="1" applyBorder="1" applyAlignment="1">
      <alignment horizontal="center"/>
    </xf>
    <xf numFmtId="169" fontId="0" fillId="0" borderId="0" xfId="0" applyNumberFormat="1" applyBorder="1" applyAlignment="1" applyProtection="1">
      <alignment horizontal="left" vertical="top" wrapText="1"/>
    </xf>
    <xf numFmtId="172" fontId="0" fillId="0" borderId="0" xfId="0" applyNumberFormat="1" applyBorder="1"/>
    <xf numFmtId="173" fontId="0" fillId="0" borderId="0" xfId="0" applyNumberFormat="1" applyBorder="1" applyProtection="1"/>
    <xf numFmtId="174" fontId="0" fillId="0" borderId="0" xfId="0" applyNumberFormat="1" applyBorder="1" applyProtection="1"/>
    <xf numFmtId="172" fontId="0" fillId="0" borderId="0" xfId="0" applyNumberFormat="1" applyBorder="1" applyAlignment="1">
      <alignment horizontal="center"/>
    </xf>
    <xf numFmtId="170" fontId="0" fillId="0" borderId="0" xfId="0" applyNumberFormat="1" applyBorder="1" applyAlignment="1" applyProtection="1">
      <alignment horizontal="left"/>
    </xf>
    <xf numFmtId="170" fontId="0" fillId="0" borderId="0" xfId="0" applyNumberFormat="1" applyBorder="1" applyAlignment="1" applyProtection="1">
      <alignment horizontal="center" vertical="top"/>
    </xf>
    <xf numFmtId="169" fontId="9" fillId="0" borderId="0" xfId="0" applyFont="1" applyFill="1" applyBorder="1" applyAlignment="1">
      <alignment wrapText="1"/>
    </xf>
    <xf numFmtId="170" fontId="0" fillId="0" borderId="0" xfId="0" applyNumberFormat="1" applyBorder="1" applyAlignment="1">
      <alignment horizontal="center" vertical="top"/>
    </xf>
    <xf numFmtId="169" fontId="9" fillId="0" borderId="0" xfId="0" applyFont="1" applyFill="1" applyBorder="1"/>
    <xf numFmtId="169" fontId="15" fillId="0" borderId="0" xfId="0" applyFont="1" applyAlignment="1">
      <alignment horizontal="right"/>
    </xf>
    <xf numFmtId="169" fontId="10" fillId="0" borderId="0" xfId="0" applyFont="1" applyFill="1" applyBorder="1" applyAlignment="1">
      <alignment wrapText="1"/>
    </xf>
    <xf numFmtId="169" fontId="0" fillId="0" borderId="0" xfId="0" applyFill="1" applyBorder="1" applyAlignment="1">
      <alignment wrapText="1"/>
    </xf>
    <xf numFmtId="169" fontId="0" fillId="0" borderId="0" xfId="0" applyFill="1" applyBorder="1" applyAlignment="1">
      <alignment horizontal="left" vertical="top" wrapText="1"/>
    </xf>
    <xf numFmtId="169" fontId="9" fillId="0" borderId="0" xfId="0" applyFont="1" applyFill="1" applyBorder="1" applyAlignment="1">
      <alignment horizontal="left" vertical="top" wrapText="1"/>
    </xf>
    <xf numFmtId="169" fontId="0" fillId="0" borderId="0" xfId="0" applyBorder="1" applyAlignment="1">
      <alignment horizontal="center" vertical="top"/>
    </xf>
    <xf numFmtId="172" fontId="0" fillId="0" borderId="0" xfId="0" applyNumberFormat="1" applyBorder="1" applyAlignment="1" applyProtection="1">
      <alignment horizontal="center" vertical="top" wrapText="1"/>
    </xf>
    <xf numFmtId="169" fontId="0" fillId="0" borderId="0" xfId="0" applyNumberFormat="1" applyBorder="1" applyAlignment="1" applyProtection="1">
      <alignment horizontal="justify" vertical="top" wrapText="1"/>
    </xf>
    <xf numFmtId="173" fontId="0" fillId="0" borderId="0" xfId="0" applyNumberFormat="1" applyAlignment="1" applyProtection="1">
      <alignment horizontal="center"/>
    </xf>
    <xf numFmtId="175" fontId="0" fillId="0" borderId="0" xfId="0" applyNumberFormat="1" applyBorder="1" applyProtection="1"/>
    <xf numFmtId="169" fontId="5" fillId="0" borderId="0" xfId="0" applyFont="1" applyBorder="1"/>
    <xf numFmtId="171" fontId="0" fillId="0" borderId="0" xfId="0" applyNumberFormat="1" applyBorder="1" applyAlignment="1" applyProtection="1">
      <alignment horizontal="center"/>
    </xf>
    <xf numFmtId="170" fontId="0" fillId="0" borderId="0" xfId="0" applyNumberFormat="1" applyBorder="1" applyAlignment="1">
      <alignment horizontal="center"/>
    </xf>
    <xf numFmtId="169" fontId="0" fillId="0" borderId="0" xfId="0" applyBorder="1" applyAlignment="1">
      <alignment wrapText="1"/>
    </xf>
    <xf numFmtId="169" fontId="0" fillId="0" borderId="0" xfId="0" applyNumberFormat="1" applyBorder="1" applyAlignment="1" applyProtection="1">
      <alignment vertical="center"/>
    </xf>
    <xf numFmtId="169" fontId="0" fillId="0" borderId="0" xfId="0" applyNumberFormat="1" applyAlignment="1" applyProtection="1">
      <alignment horizontal="center" vertical="center"/>
    </xf>
    <xf numFmtId="169" fontId="5" fillId="0" borderId="0" xfId="0" applyNumberFormat="1" applyFont="1" applyBorder="1" applyAlignment="1" applyProtection="1">
      <alignment horizontal="left"/>
    </xf>
    <xf numFmtId="172" fontId="0" fillId="0" borderId="0" xfId="0" applyNumberFormat="1" applyBorder="1" applyAlignment="1" applyProtection="1">
      <alignment horizontal="center" vertical="top"/>
    </xf>
    <xf numFmtId="169" fontId="0" fillId="0" borderId="0" xfId="0" applyNumberFormat="1" applyAlignment="1" applyProtection="1">
      <alignment horizontal="right" vertical="top"/>
    </xf>
    <xf numFmtId="172" fontId="0" fillId="0" borderId="0" xfId="0" applyNumberFormat="1" applyBorder="1" applyAlignment="1">
      <alignment horizontal="center" vertical="top" wrapText="1"/>
    </xf>
    <xf numFmtId="169" fontId="45" fillId="0" borderId="0" xfId="0" applyFont="1" applyBorder="1"/>
    <xf numFmtId="169" fontId="45" fillId="0" borderId="0" xfId="0" applyFont="1" applyBorder="1" applyAlignment="1"/>
    <xf numFmtId="169" fontId="46" fillId="0" borderId="0" xfId="0" applyFont="1" applyBorder="1"/>
    <xf numFmtId="169" fontId="45" fillId="0" borderId="0" xfId="0" applyFont="1" applyBorder="1" applyAlignment="1">
      <alignment horizontal="center"/>
    </xf>
    <xf numFmtId="169" fontId="45" fillId="0" borderId="0" xfId="0" applyNumberFormat="1" applyFont="1" applyBorder="1" applyProtection="1"/>
    <xf numFmtId="169" fontId="45" fillId="0" borderId="0" xfId="0" applyFont="1" applyBorder="1" applyAlignment="1">
      <alignment horizontal="right"/>
    </xf>
    <xf numFmtId="169" fontId="47" fillId="0" borderId="0" xfId="0" applyFont="1" applyBorder="1" applyAlignment="1">
      <alignment wrapText="1"/>
    </xf>
    <xf numFmtId="169" fontId="45" fillId="0" borderId="0" xfId="0" applyFont="1" applyBorder="1" applyAlignment="1">
      <alignment wrapText="1"/>
    </xf>
    <xf numFmtId="175" fontId="45" fillId="0" borderId="0" xfId="0" applyNumberFormat="1" applyFont="1" applyBorder="1" applyAlignment="1"/>
    <xf numFmtId="169" fontId="45" fillId="0" borderId="0" xfId="0" applyNumberFormat="1" applyFont="1" applyBorder="1" applyAlignment="1"/>
    <xf numFmtId="169" fontId="45" fillId="0" borderId="0" xfId="0" applyNumberFormat="1" applyFont="1" applyBorder="1" applyAlignment="1" applyProtection="1">
      <alignment horizontal="fill"/>
    </xf>
    <xf numFmtId="169" fontId="47" fillId="0" borderId="0" xfId="0" applyFont="1" applyBorder="1"/>
    <xf numFmtId="169" fontId="45" fillId="0" borderId="0" xfId="0" applyFont="1" applyBorder="1" applyAlignment="1">
      <alignment horizontal="left"/>
    </xf>
    <xf numFmtId="169" fontId="48" fillId="0" borderId="0" xfId="0" applyFont="1" applyBorder="1" applyAlignment="1">
      <alignment horizontal="center" wrapText="1"/>
    </xf>
    <xf numFmtId="169" fontId="6" fillId="0" borderId="0" xfId="0" applyFont="1" applyBorder="1" applyAlignment="1">
      <alignment horizontal="center" wrapText="1"/>
    </xf>
    <xf numFmtId="2" fontId="6" fillId="0" borderId="0" xfId="0" applyNumberFormat="1" applyFont="1" applyBorder="1" applyAlignment="1">
      <alignment horizontal="center" vertical="center" wrapText="1"/>
    </xf>
    <xf numFmtId="169" fontId="24" fillId="0" borderId="0" xfId="0" applyFont="1" applyBorder="1" applyAlignment="1">
      <alignment horizontal="left" vertical="justify" wrapText="1"/>
    </xf>
    <xf numFmtId="169" fontId="24" fillId="0" borderId="0" xfId="0" applyFont="1" applyBorder="1"/>
    <xf numFmtId="169" fontId="6" fillId="0" borderId="0" xfId="0" applyFont="1" applyBorder="1" applyAlignment="1">
      <alignment horizontal="center" vertical="center" wrapText="1"/>
    </xf>
    <xf numFmtId="2" fontId="24" fillId="0" borderId="0" xfId="0" applyNumberFormat="1" applyFont="1" applyBorder="1"/>
    <xf numFmtId="176" fontId="6" fillId="0" borderId="0" xfId="0" applyNumberFormat="1" applyFont="1" applyBorder="1" applyAlignment="1">
      <alignment horizontal="center" vertical="center"/>
    </xf>
    <xf numFmtId="2" fontId="6" fillId="0" borderId="0" xfId="0" applyNumberFormat="1" applyFont="1" applyBorder="1" applyAlignment="1">
      <alignment horizontal="center" vertical="center"/>
    </xf>
    <xf numFmtId="169" fontId="6" fillId="0" borderId="0" xfId="0" applyFont="1" applyBorder="1" applyAlignment="1">
      <alignment horizontal="left" vertical="justify" wrapText="1"/>
    </xf>
    <xf numFmtId="169" fontId="24" fillId="0" borderId="0" xfId="0" applyFont="1" applyBorder="1" applyAlignment="1">
      <alignment horizontal="justify" vertical="justify" wrapText="1"/>
    </xf>
    <xf numFmtId="2" fontId="24" fillId="0" borderId="0" xfId="0" applyNumberFormat="1" applyFont="1" applyBorder="1" applyAlignment="1">
      <alignment horizontal="center" vertical="center"/>
    </xf>
    <xf numFmtId="169" fontId="24" fillId="0" borderId="0" xfId="0" applyFont="1" applyBorder="1" applyAlignment="1">
      <alignment horizontal="center" vertical="center"/>
    </xf>
    <xf numFmtId="169" fontId="24" fillId="0" borderId="0" xfId="0" applyFont="1" applyBorder="1" applyAlignment="1">
      <alignment horizontal="left" vertical="center"/>
    </xf>
    <xf numFmtId="2" fontId="20" fillId="0" borderId="0" xfId="0" applyNumberFormat="1" applyFont="1" applyBorder="1"/>
    <xf numFmtId="2" fontId="6" fillId="0" borderId="0" xfId="0" applyNumberFormat="1" applyFont="1" applyBorder="1"/>
    <xf numFmtId="169" fontId="6" fillId="0" borderId="0" xfId="0" applyFont="1" applyBorder="1" applyAlignment="1">
      <alignment horizontal="center" vertical="center"/>
    </xf>
    <xf numFmtId="169" fontId="6" fillId="0" borderId="0" xfId="0" applyFont="1" applyBorder="1" applyAlignment="1">
      <alignment horizontal="justify" vertical="justify" wrapText="1"/>
    </xf>
    <xf numFmtId="2" fontId="50" fillId="0" borderId="0" xfId="0" applyNumberFormat="1" applyFont="1" applyBorder="1"/>
    <xf numFmtId="169" fontId="24" fillId="0" borderId="0" xfId="0" applyFont="1" applyBorder="1" applyAlignment="1">
      <alignment horizontal="right"/>
    </xf>
    <xf numFmtId="2" fontId="24" fillId="0" borderId="0" xfId="0" quotePrefix="1" applyNumberFormat="1" applyFont="1" applyBorder="1"/>
    <xf numFmtId="2" fontId="24" fillId="0" borderId="0" xfId="0" applyNumberFormat="1" applyFont="1" applyBorder="1" applyAlignment="1">
      <alignment horizontal="right" vertical="center"/>
    </xf>
    <xf numFmtId="169" fontId="6" fillId="0" borderId="0" xfId="0" applyFont="1" applyBorder="1"/>
    <xf numFmtId="169" fontId="6" fillId="0" borderId="0" xfId="0" applyFont="1" applyBorder="1" applyAlignment="1">
      <alignment wrapText="1"/>
    </xf>
    <xf numFmtId="169" fontId="24" fillId="0" borderId="0" xfId="0" applyFont="1" applyBorder="1" applyAlignment="1">
      <alignment wrapText="1"/>
    </xf>
    <xf numFmtId="169" fontId="24" fillId="0" borderId="0" xfId="0" applyFont="1" applyBorder="1" applyAlignment="1">
      <alignment horizontal="right" wrapText="1"/>
    </xf>
    <xf numFmtId="169" fontId="6" fillId="0" borderId="0" xfId="0" applyFont="1" applyBorder="1" applyAlignment="1">
      <alignment horizontal="left" vertical="center" wrapText="1"/>
    </xf>
    <xf numFmtId="169" fontId="6" fillId="0" borderId="0" xfId="0" applyFont="1" applyBorder="1" applyAlignment="1">
      <alignment horizontal="left" wrapText="1"/>
    </xf>
    <xf numFmtId="169" fontId="51" fillId="0" borderId="0" xfId="0" applyNumberFormat="1" applyFont="1" applyAlignment="1" applyProtection="1">
      <alignment horizontal="center" vertical="center"/>
    </xf>
    <xf numFmtId="172" fontId="26" fillId="0" borderId="0" xfId="0" applyNumberFormat="1" applyFont="1" applyAlignment="1" applyProtection="1">
      <alignment horizontal="center"/>
    </xf>
    <xf numFmtId="169" fontId="52" fillId="0" borderId="0" xfId="0" applyFont="1" applyAlignment="1">
      <alignment horizontal="right" vertical="top"/>
    </xf>
    <xf numFmtId="169" fontId="8" fillId="0" borderId="0" xfId="0" applyFont="1" applyBorder="1" applyAlignment="1">
      <alignment horizontal="justify" vertical="top" wrapText="1"/>
    </xf>
    <xf numFmtId="169" fontId="54" fillId="0" borderId="0" xfId="0" applyFont="1"/>
    <xf numFmtId="170" fontId="21" fillId="0" borderId="0" xfId="0" applyNumberFormat="1" applyFont="1" applyAlignment="1">
      <alignment vertical="top"/>
    </xf>
    <xf numFmtId="169" fontId="0" fillId="0" borderId="0" xfId="0" applyAlignment="1">
      <alignment vertical="top" wrapText="1"/>
    </xf>
    <xf numFmtId="169" fontId="0" fillId="0" borderId="0" xfId="0" applyAlignment="1">
      <alignment horizontal="fill"/>
    </xf>
    <xf numFmtId="172" fontId="21" fillId="0" borderId="0" xfId="0" applyNumberFormat="1" applyFont="1"/>
    <xf numFmtId="174" fontId="0" fillId="0" borderId="0" xfId="0" applyNumberFormat="1" applyAlignment="1">
      <alignment horizontal="center"/>
    </xf>
    <xf numFmtId="169" fontId="0" fillId="0" borderId="0" xfId="0" applyAlignment="1">
      <alignment horizontal="fill" vertical="top"/>
    </xf>
    <xf numFmtId="169" fontId="0" fillId="0" borderId="0" xfId="0" applyAlignment="1">
      <alignment horizontal="fill" vertical="top" wrapText="1"/>
    </xf>
    <xf numFmtId="169" fontId="0" fillId="0" borderId="0" xfId="0" applyNumberFormat="1" applyAlignment="1">
      <alignment vertical="top" wrapText="1"/>
    </xf>
    <xf numFmtId="172" fontId="55" fillId="0" borderId="0" xfId="0" applyNumberFormat="1" applyFont="1" applyAlignment="1">
      <alignment vertical="top"/>
    </xf>
    <xf numFmtId="169" fontId="34" fillId="0" borderId="0" xfId="0" applyFont="1" applyAlignment="1"/>
    <xf numFmtId="169" fontId="34" fillId="0" borderId="0" xfId="0" applyFont="1" applyAlignment="1">
      <alignment wrapText="1"/>
    </xf>
    <xf numFmtId="169" fontId="34" fillId="0" borderId="0" xfId="0" applyFont="1" applyAlignment="1">
      <alignment horizontal="center"/>
    </xf>
    <xf numFmtId="169" fontId="34" fillId="0" borderId="0" xfId="0" quotePrefix="1" applyFont="1" applyAlignment="1">
      <alignment vertical="top"/>
    </xf>
    <xf numFmtId="169" fontId="34" fillId="0" borderId="0" xfId="0" quotePrefix="1" applyFont="1"/>
    <xf numFmtId="172" fontId="9" fillId="0" borderId="0" xfId="0" applyNumberFormat="1" applyFont="1" applyAlignment="1">
      <alignment vertical="top"/>
    </xf>
    <xf numFmtId="169" fontId="10" fillId="0" borderId="0" xfId="0" applyFont="1" applyAlignment="1">
      <alignment horizontal="left" vertical="top" wrapText="1"/>
    </xf>
    <xf numFmtId="169" fontId="10" fillId="0" borderId="0" xfId="0" applyFont="1" applyAlignment="1">
      <alignment horizontal="center"/>
    </xf>
    <xf numFmtId="169" fontId="10" fillId="0" borderId="0" xfId="0" applyFont="1" applyAlignment="1">
      <alignment vertical="top"/>
    </xf>
    <xf numFmtId="170" fontId="9" fillId="0" borderId="0" xfId="0" applyNumberFormat="1" applyFont="1"/>
    <xf numFmtId="170" fontId="0" fillId="0" borderId="0" xfId="0" applyNumberFormat="1" applyAlignment="1">
      <alignment vertical="top"/>
    </xf>
    <xf numFmtId="172" fontId="0" fillId="0" borderId="0" xfId="0" applyNumberFormat="1" applyAlignment="1">
      <alignment vertical="top"/>
    </xf>
    <xf numFmtId="170" fontId="21" fillId="0" borderId="0" xfId="0" applyNumberFormat="1" applyFont="1"/>
    <xf numFmtId="169" fontId="21" fillId="0" borderId="0" xfId="0" applyFont="1"/>
    <xf numFmtId="169" fontId="9" fillId="0" borderId="0" xfId="0" applyFont="1" applyBorder="1" applyAlignment="1">
      <alignment horizontal="center"/>
    </xf>
    <xf numFmtId="169" fontId="9" fillId="0" borderId="0" xfId="0" applyFont="1" applyBorder="1" applyAlignment="1">
      <alignment horizontal="left" vertical="top" wrapText="1"/>
    </xf>
    <xf numFmtId="169" fontId="0" fillId="0" borderId="0" xfId="0" applyBorder="1" applyAlignment="1">
      <alignment horizontal="left" vertical="top" wrapText="1"/>
    </xf>
    <xf numFmtId="169" fontId="0" fillId="0" borderId="0" xfId="0" applyBorder="1" applyAlignment="1">
      <alignment horizontal="left" vertical="top"/>
    </xf>
    <xf numFmtId="169" fontId="15" fillId="0" borderId="0" xfId="0" applyFont="1" applyBorder="1" applyAlignment="1">
      <alignment horizontal="left" vertical="top"/>
    </xf>
    <xf numFmtId="169" fontId="28" fillId="0" borderId="0" xfId="0" applyFont="1" applyBorder="1" applyAlignment="1">
      <alignment horizontal="left" vertical="top"/>
    </xf>
    <xf numFmtId="171" fontId="0" fillId="0" borderId="0" xfId="0" applyNumberFormat="1" applyBorder="1" applyAlignment="1">
      <alignment horizontal="left" vertical="top"/>
    </xf>
    <xf numFmtId="12" fontId="0" fillId="0" borderId="0" xfId="0" applyNumberFormat="1" applyBorder="1" applyAlignment="1">
      <alignment horizontal="left" vertical="top"/>
    </xf>
    <xf numFmtId="169" fontId="0" fillId="0" borderId="0" xfId="0" applyBorder="1" applyAlignment="1">
      <alignment horizontal="right" vertical="top"/>
    </xf>
    <xf numFmtId="169" fontId="56" fillId="0" borderId="0" xfId="0" applyFont="1" applyBorder="1" applyAlignment="1">
      <alignment horizontal="left" vertical="top"/>
    </xf>
    <xf numFmtId="169" fontId="9" fillId="0" borderId="0" xfId="0" applyFont="1" applyBorder="1" applyAlignment="1">
      <alignment horizontal="right" vertical="top"/>
    </xf>
    <xf numFmtId="169" fontId="9" fillId="0" borderId="0" xfId="0" applyFont="1" applyBorder="1" applyAlignment="1">
      <alignment horizontal="left" vertical="top"/>
    </xf>
    <xf numFmtId="169" fontId="10" fillId="0" borderId="0" xfId="0" applyFont="1" applyBorder="1" applyAlignment="1">
      <alignment horizontal="left" vertical="top"/>
    </xf>
    <xf numFmtId="169" fontId="9" fillId="0" borderId="0" xfId="0" applyFont="1" applyBorder="1" applyAlignment="1">
      <alignment horizontal="left" wrapText="1"/>
    </xf>
    <xf numFmtId="169" fontId="9" fillId="0" borderId="0" xfId="0" applyFont="1" applyFill="1" applyBorder="1" applyAlignment="1">
      <alignment horizontal="left" vertical="top"/>
    </xf>
    <xf numFmtId="169" fontId="0" fillId="0" borderId="0" xfId="0" applyFill="1" applyBorder="1" applyAlignment="1">
      <alignment horizontal="left" vertical="top"/>
    </xf>
    <xf numFmtId="169" fontId="10" fillId="0" borderId="0" xfId="0" applyFont="1" applyBorder="1" applyAlignment="1">
      <alignment horizontal="right" vertical="top"/>
    </xf>
    <xf numFmtId="174" fontId="0" fillId="0" borderId="0" xfId="0" applyNumberFormat="1" applyBorder="1" applyAlignment="1">
      <alignment horizontal="left" vertical="top"/>
    </xf>
    <xf numFmtId="169" fontId="54" fillId="0" borderId="0" xfId="0" applyFont="1" applyBorder="1" applyAlignment="1">
      <alignment horizontal="left" vertical="top"/>
    </xf>
    <xf numFmtId="169" fontId="54" fillId="0" borderId="0" xfId="0" applyFont="1" applyBorder="1" applyAlignment="1">
      <alignment horizontal="center" vertical="top"/>
    </xf>
    <xf numFmtId="173" fontId="0" fillId="0" borderId="0" xfId="0" applyNumberFormat="1" applyBorder="1" applyAlignment="1">
      <alignment horizontal="left" vertical="top"/>
    </xf>
    <xf numFmtId="169" fontId="9" fillId="0" borderId="0" xfId="0" applyFont="1" applyBorder="1" applyAlignment="1">
      <alignment horizontal="center" vertical="top"/>
    </xf>
    <xf numFmtId="169" fontId="57" fillId="0" borderId="0" xfId="0" applyFont="1" applyBorder="1" applyAlignment="1">
      <alignment horizontal="left" vertical="top"/>
    </xf>
    <xf numFmtId="175" fontId="0" fillId="0" borderId="0" xfId="0" applyNumberFormat="1" applyBorder="1" applyAlignment="1">
      <alignment horizontal="left" vertical="top"/>
    </xf>
    <xf numFmtId="169" fontId="10" fillId="0" borderId="0" xfId="0" applyFont="1" applyBorder="1" applyAlignment="1">
      <alignment horizontal="left" vertical="top" wrapText="1"/>
    </xf>
    <xf numFmtId="169" fontId="27" fillId="0" borderId="0" xfId="0" applyFont="1" applyBorder="1" applyAlignment="1">
      <alignment horizontal="left" vertical="top"/>
    </xf>
    <xf numFmtId="174" fontId="0" fillId="0" borderId="0" xfId="0" applyNumberFormat="1" applyBorder="1"/>
    <xf numFmtId="169" fontId="9" fillId="0" borderId="0" xfId="0" applyNumberFormat="1" applyFont="1" applyBorder="1" applyAlignment="1">
      <alignment horizontal="left" vertical="top"/>
    </xf>
    <xf numFmtId="169" fontId="13" fillId="0" borderId="0" xfId="0" applyNumberFormat="1" applyFont="1" applyAlignment="1" applyProtection="1">
      <alignment horizontal="left"/>
    </xf>
    <xf numFmtId="169" fontId="9" fillId="0" borderId="0" xfId="0" quotePrefix="1" applyNumberFormat="1" applyFont="1" applyAlignment="1" applyProtection="1">
      <alignment horizontal="center"/>
    </xf>
    <xf numFmtId="169" fontId="9" fillId="0" borderId="0" xfId="0" quotePrefix="1" applyFont="1" applyAlignment="1">
      <alignment horizontal="center"/>
    </xf>
    <xf numFmtId="174" fontId="0" fillId="0" borderId="0" xfId="0" applyNumberFormat="1"/>
    <xf numFmtId="169" fontId="6" fillId="0" borderId="0" xfId="0" applyNumberFormat="1" applyFont="1" applyAlignment="1" applyProtection="1">
      <alignment horizontal="left"/>
    </xf>
    <xf numFmtId="171" fontId="7" fillId="0" borderId="0" xfId="0" applyNumberFormat="1" applyFont="1" applyAlignment="1">
      <alignment horizontal="right"/>
    </xf>
    <xf numFmtId="174" fontId="7" fillId="0" borderId="0" xfId="0" applyNumberFormat="1" applyFont="1" applyAlignment="1">
      <alignment horizontal="right"/>
    </xf>
    <xf numFmtId="169" fontId="10" fillId="0" borderId="0" xfId="0" applyFont="1" applyAlignment="1">
      <alignment horizontal="right"/>
    </xf>
    <xf numFmtId="173" fontId="23" fillId="0" borderId="0" xfId="0" applyNumberFormat="1" applyFont="1" applyAlignment="1">
      <alignment horizontal="right"/>
    </xf>
    <xf numFmtId="175" fontId="23" fillId="0" borderId="0" xfId="0" applyNumberFormat="1" applyFont="1" applyAlignment="1">
      <alignment horizontal="right"/>
    </xf>
    <xf numFmtId="173" fontId="7" fillId="0" borderId="0" xfId="0" applyNumberFormat="1" applyFont="1" applyAlignment="1" applyProtection="1">
      <alignment horizontal="right"/>
    </xf>
    <xf numFmtId="174" fontId="0" fillId="0" borderId="0" xfId="0" applyNumberFormat="1" applyAlignment="1">
      <alignment horizontal="right"/>
    </xf>
    <xf numFmtId="174" fontId="23" fillId="0" borderId="0" xfId="0" applyNumberFormat="1" applyFont="1" applyAlignment="1" applyProtection="1">
      <alignment horizontal="right"/>
    </xf>
    <xf numFmtId="174" fontId="7" fillId="0" borderId="0" xfId="0" applyNumberFormat="1" applyFont="1" applyAlignment="1" applyProtection="1">
      <alignment horizontal="right"/>
    </xf>
    <xf numFmtId="171" fontId="23" fillId="0" borderId="0" xfId="0" applyNumberFormat="1" applyFont="1" applyAlignment="1" applyProtection="1">
      <alignment horizontal="right"/>
    </xf>
    <xf numFmtId="169" fontId="23" fillId="0" borderId="0" xfId="0" quotePrefix="1" applyNumberFormat="1" applyFont="1" applyAlignment="1" applyProtection="1">
      <alignment horizontal="left"/>
    </xf>
    <xf numFmtId="172" fontId="9" fillId="0" borderId="0" xfId="0" applyNumberFormat="1" applyFont="1"/>
    <xf numFmtId="169" fontId="10" fillId="0" borderId="0" xfId="0" applyFont="1" applyAlignment="1">
      <alignment horizontal="fill"/>
    </xf>
    <xf numFmtId="169" fontId="10" fillId="0" borderId="0" xfId="0" quotePrefix="1" applyFont="1" applyAlignment="1">
      <alignment horizontal="fill"/>
    </xf>
    <xf numFmtId="170" fontId="9" fillId="0" borderId="0" xfId="0" applyNumberFormat="1" applyFont="1" applyAlignment="1">
      <alignment vertical="center"/>
    </xf>
    <xf numFmtId="169" fontId="28" fillId="5" borderId="0" xfId="0" applyFont="1" applyFill="1"/>
    <xf numFmtId="169" fontId="0" fillId="0" borderId="0" xfId="0" quotePrefix="1" applyBorder="1" applyAlignment="1">
      <alignment horizontal="left" vertical="top"/>
    </xf>
    <xf numFmtId="169" fontId="43" fillId="6" borderId="0" xfId="0" applyFont="1" applyFill="1"/>
    <xf numFmtId="169" fontId="43" fillId="6" borderId="0" xfId="0" applyFont="1" applyFill="1" applyAlignment="1"/>
    <xf numFmtId="169" fontId="59" fillId="0" borderId="0" xfId="0" applyNumberFormat="1" applyFont="1" applyAlignment="1" applyProtection="1">
      <alignment horizontal="right"/>
    </xf>
    <xf numFmtId="174" fontId="0" fillId="0" borderId="0" xfId="0" quotePrefix="1" applyNumberFormat="1" applyProtection="1"/>
    <xf numFmtId="169" fontId="9" fillId="0" borderId="0" xfId="0" applyNumberFormat="1" applyFont="1" applyAlignment="1" applyProtection="1"/>
    <xf numFmtId="179" fontId="9" fillId="0" borderId="0" xfId="0" applyNumberFormat="1" applyFont="1"/>
    <xf numFmtId="173" fontId="9" fillId="0" borderId="0" xfId="0" applyNumberFormat="1" applyFont="1"/>
    <xf numFmtId="169" fontId="9" fillId="0" borderId="0" xfId="0" quotePrefix="1" applyFont="1"/>
    <xf numFmtId="169" fontId="9" fillId="0" borderId="0" xfId="0" applyFont="1" applyAlignment="1">
      <alignment wrapText="1"/>
    </xf>
    <xf numFmtId="171" fontId="0" fillId="0" borderId="0" xfId="0" applyNumberFormat="1" applyAlignment="1" applyProtection="1">
      <alignment horizontal="left"/>
    </xf>
    <xf numFmtId="171" fontId="0" fillId="0" borderId="0" xfId="0" applyNumberFormat="1" applyAlignment="1">
      <alignment horizontal="center" vertical="top"/>
    </xf>
    <xf numFmtId="171" fontId="10" fillId="0" borderId="0" xfId="0" applyNumberFormat="1" applyFont="1" applyAlignment="1">
      <alignment horizontal="center"/>
    </xf>
    <xf numFmtId="171" fontId="43" fillId="4" borderId="0" xfId="0" applyNumberFormat="1" applyFont="1" applyFill="1" applyProtection="1"/>
    <xf numFmtId="171" fontId="0" fillId="0" borderId="0" xfId="0" applyNumberFormat="1" applyAlignment="1" applyProtection="1">
      <alignment horizontal="fill"/>
    </xf>
    <xf numFmtId="171" fontId="23" fillId="0" borderId="0" xfId="0" applyNumberFormat="1" applyFont="1" applyAlignment="1" applyProtection="1">
      <alignment horizontal="center"/>
    </xf>
    <xf numFmtId="171" fontId="9" fillId="0" borderId="0" xfId="0" applyNumberFormat="1" applyFont="1"/>
    <xf numFmtId="171" fontId="0" fillId="0" borderId="0" xfId="0" applyNumberFormat="1" applyAlignment="1">
      <alignment horizontal="right"/>
    </xf>
    <xf numFmtId="171" fontId="9" fillId="0" borderId="0" xfId="0" applyNumberFormat="1" applyFont="1" applyAlignment="1">
      <alignment horizontal="right"/>
    </xf>
    <xf numFmtId="169" fontId="57" fillId="0" borderId="0" xfId="0" applyNumberFormat="1" applyFont="1" applyAlignment="1" applyProtection="1">
      <alignment horizontal="right"/>
    </xf>
    <xf numFmtId="169" fontId="114" fillId="0" borderId="0" xfId="0" applyNumberFormat="1" applyFont="1" applyProtection="1"/>
    <xf numFmtId="2" fontId="115" fillId="8" borderId="0" xfId="43" applyNumberFormat="1" applyFont="1" applyFill="1"/>
    <xf numFmtId="169" fontId="114" fillId="0" borderId="0" xfId="0" applyFont="1" applyBorder="1" applyAlignment="1">
      <alignment horizontal="left" vertical="top"/>
    </xf>
    <xf numFmtId="169" fontId="0" fillId="9" borderId="0" xfId="0" applyFill="1" applyBorder="1" applyAlignment="1">
      <alignment wrapText="1"/>
    </xf>
    <xf numFmtId="169" fontId="0" fillId="9" borderId="0" xfId="0" applyFill="1" applyBorder="1" applyAlignment="1">
      <alignment horizontal="left" vertical="top"/>
    </xf>
    <xf numFmtId="169" fontId="0" fillId="9" borderId="0" xfId="0" applyFill="1" applyBorder="1"/>
    <xf numFmtId="169" fontId="0" fillId="8" borderId="0" xfId="0" applyFill="1" applyBorder="1" applyAlignment="1">
      <alignment horizontal="left" vertical="top"/>
    </xf>
    <xf numFmtId="169" fontId="9" fillId="8" borderId="0" xfId="0" applyFont="1" applyFill="1" applyBorder="1" applyAlignment="1">
      <alignment horizontal="left" vertical="top"/>
    </xf>
    <xf numFmtId="169" fontId="0" fillId="8" borderId="0" xfId="0" applyFill="1" applyBorder="1"/>
    <xf numFmtId="169" fontId="0" fillId="9" borderId="0" xfId="0" applyFill="1" applyBorder="1" applyAlignment="1">
      <alignment horizontal="left" vertical="top" wrapText="1"/>
    </xf>
    <xf numFmtId="169" fontId="114" fillId="9" borderId="0" xfId="0" applyFont="1" applyFill="1" applyBorder="1" applyAlignment="1">
      <alignment horizontal="left" vertical="top"/>
    </xf>
    <xf numFmtId="169" fontId="15" fillId="9" borderId="0" xfId="0" applyFont="1" applyFill="1" applyBorder="1" applyAlignment="1">
      <alignment horizontal="left" vertical="top"/>
    </xf>
    <xf numFmtId="169" fontId="114" fillId="0" borderId="0" xfId="0" applyFont="1"/>
    <xf numFmtId="169" fontId="60" fillId="9" borderId="0" xfId="0" applyFont="1" applyFill="1"/>
    <xf numFmtId="169" fontId="61" fillId="9" borderId="0" xfId="0" applyFont="1" applyFill="1"/>
    <xf numFmtId="169" fontId="61" fillId="9" borderId="0" xfId="0" applyFont="1" applyFill="1" applyAlignment="1">
      <alignment horizontal="left"/>
    </xf>
    <xf numFmtId="0" fontId="62" fillId="0" borderId="0" xfId="43" applyFont="1"/>
    <xf numFmtId="169" fontId="116" fillId="0" borderId="0" xfId="0" applyNumberFormat="1" applyFont="1" applyProtection="1"/>
    <xf numFmtId="169" fontId="114" fillId="0" borderId="0" xfId="0" applyNumberFormat="1" applyFont="1" applyAlignment="1" applyProtection="1">
      <alignment horizontal="right"/>
    </xf>
    <xf numFmtId="169" fontId="0" fillId="0" borderId="0" xfId="0" applyFont="1"/>
    <xf numFmtId="169" fontId="0" fillId="0" borderId="0" xfId="0" applyNumberFormat="1" applyFont="1" applyProtection="1"/>
    <xf numFmtId="169" fontId="114" fillId="0" borderId="0" xfId="0" applyNumberFormat="1" applyFont="1" applyAlignment="1" applyProtection="1">
      <alignment horizontal="left"/>
    </xf>
    <xf numFmtId="169" fontId="117" fillId="0" borderId="0" xfId="0" applyFont="1" applyBorder="1" applyAlignment="1">
      <alignment horizontal="left" vertical="top"/>
    </xf>
    <xf numFmtId="169" fontId="118" fillId="0" borderId="0" xfId="0" applyNumberFormat="1" applyFont="1" applyProtection="1"/>
    <xf numFmtId="169" fontId="116" fillId="0" borderId="0" xfId="0" applyFont="1"/>
    <xf numFmtId="169" fontId="119" fillId="0" borderId="0" xfId="0" applyNumberFormat="1" applyFont="1" applyProtection="1"/>
    <xf numFmtId="169" fontId="120" fillId="0" borderId="0" xfId="0" applyNumberFormat="1" applyFont="1" applyAlignment="1" applyProtection="1">
      <alignment horizontal="left"/>
    </xf>
    <xf numFmtId="169" fontId="120" fillId="0" borderId="0" xfId="0" applyFont="1"/>
    <xf numFmtId="169" fontId="7" fillId="0" borderId="0" xfId="0" applyFont="1" applyAlignment="1">
      <alignment horizontal="left" vertical="top"/>
    </xf>
    <xf numFmtId="169" fontId="24" fillId="0" borderId="0" xfId="0" applyFont="1"/>
    <xf numFmtId="169" fontId="24" fillId="0" borderId="0" xfId="0" applyFont="1" applyAlignment="1"/>
    <xf numFmtId="169" fontId="24" fillId="0" borderId="0" xfId="0" applyFont="1" applyAlignment="1">
      <alignment horizontal="left"/>
    </xf>
    <xf numFmtId="171" fontId="24" fillId="0" borderId="0" xfId="0" applyNumberFormat="1" applyFont="1"/>
    <xf numFmtId="169" fontId="17" fillId="0" borderId="0" xfId="0" applyFont="1"/>
    <xf numFmtId="173" fontId="0" fillId="0" borderId="0" xfId="0" applyNumberFormat="1" applyAlignment="1" applyProtection="1"/>
    <xf numFmtId="173" fontId="0" fillId="0" borderId="0" xfId="0" applyNumberFormat="1" applyAlignment="1"/>
    <xf numFmtId="169" fontId="121" fillId="0" borderId="0" xfId="0" applyFont="1"/>
    <xf numFmtId="169" fontId="0" fillId="0" borderId="0" xfId="0" applyFont="1" applyBorder="1" applyAlignment="1">
      <alignment horizontal="left" vertical="top"/>
    </xf>
    <xf numFmtId="174" fontId="0" fillId="0" borderId="0" xfId="0" applyNumberFormat="1" applyFont="1" applyBorder="1" applyAlignment="1">
      <alignment horizontal="left" vertical="top"/>
    </xf>
    <xf numFmtId="169" fontId="0" fillId="0" borderId="0" xfId="0" applyBorder="1" applyAlignment="1">
      <alignment vertical="top" wrapText="1"/>
    </xf>
    <xf numFmtId="169" fontId="9" fillId="0" borderId="0" xfId="0" applyFont="1" applyBorder="1" applyAlignment="1">
      <alignment vertical="top"/>
    </xf>
    <xf numFmtId="169" fontId="0" fillId="0" borderId="0" xfId="0" applyBorder="1" applyAlignment="1">
      <alignment vertical="top"/>
    </xf>
    <xf numFmtId="169" fontId="9" fillId="0" borderId="0" xfId="0" applyFont="1" applyBorder="1" applyAlignment="1">
      <alignment horizontal="center" vertical="center"/>
    </xf>
    <xf numFmtId="169" fontId="65" fillId="0" borderId="0" xfId="0" applyFont="1" applyBorder="1" applyAlignment="1">
      <alignment horizontal="center" vertical="center"/>
    </xf>
    <xf numFmtId="169" fontId="122" fillId="0" borderId="0" xfId="0" applyFont="1" applyBorder="1" applyAlignment="1">
      <alignment horizontal="left" vertical="top"/>
    </xf>
    <xf numFmtId="169" fontId="66" fillId="0" borderId="0" xfId="0" applyFont="1" applyBorder="1" applyAlignment="1">
      <alignment horizontal="left" vertical="top" wrapText="1"/>
    </xf>
    <xf numFmtId="169" fontId="23" fillId="0" borderId="0" xfId="0" applyFont="1" applyBorder="1" applyAlignment="1">
      <alignment horizontal="left" vertical="top"/>
    </xf>
    <xf numFmtId="169" fontId="7" fillId="0" borderId="0" xfId="0" applyFont="1" applyBorder="1" applyAlignment="1">
      <alignment horizontal="left" vertical="top"/>
    </xf>
    <xf numFmtId="169" fontId="23" fillId="0" borderId="0" xfId="0" applyFont="1" applyBorder="1" applyAlignment="1">
      <alignment horizontal="right" vertical="top"/>
    </xf>
    <xf numFmtId="169" fontId="37" fillId="0" borderId="0" xfId="0" applyFont="1" applyBorder="1" applyAlignment="1">
      <alignment horizontal="right" vertical="top"/>
    </xf>
    <xf numFmtId="169" fontId="23" fillId="0" borderId="0" xfId="0" applyFont="1" applyBorder="1" applyAlignment="1">
      <alignment horizontal="left" vertical="top" wrapText="1"/>
    </xf>
    <xf numFmtId="169" fontId="7" fillId="0" borderId="0" xfId="0" applyFont="1" applyBorder="1" applyAlignment="1">
      <alignment horizontal="right" vertical="top"/>
    </xf>
    <xf numFmtId="169" fontId="67" fillId="0" borderId="0" xfId="0" applyFont="1" applyBorder="1" applyAlignment="1">
      <alignment horizontal="left" vertical="top"/>
    </xf>
    <xf numFmtId="169" fontId="123" fillId="0" borderId="0" xfId="0" applyFont="1" applyBorder="1" applyAlignment="1">
      <alignment horizontal="left" vertical="top"/>
    </xf>
    <xf numFmtId="169" fontId="124" fillId="0" borderId="0" xfId="0" applyFont="1" applyBorder="1" applyAlignment="1">
      <alignment horizontal="left" vertical="top"/>
    </xf>
    <xf numFmtId="174" fontId="124" fillId="0" borderId="0" xfId="0" applyNumberFormat="1" applyFont="1" applyBorder="1" applyAlignment="1">
      <alignment horizontal="left" vertical="top"/>
    </xf>
    <xf numFmtId="169" fontId="29" fillId="0" borderId="0" xfId="0" applyFont="1" applyBorder="1" applyAlignment="1">
      <alignment horizontal="right" vertical="top"/>
    </xf>
    <xf numFmtId="169" fontId="0" fillId="9" borderId="0" xfId="0" applyFill="1" applyBorder="1" applyAlignment="1">
      <alignment vertical="top" wrapText="1"/>
    </xf>
    <xf numFmtId="169" fontId="0" fillId="0" borderId="0" xfId="0" applyFont="1" applyAlignment="1">
      <alignment horizontal="left"/>
    </xf>
    <xf numFmtId="169" fontId="0" fillId="0" borderId="0" xfId="0" applyFont="1" applyBorder="1" applyAlignment="1">
      <alignment horizontal="left" vertical="top" wrapText="1"/>
    </xf>
    <xf numFmtId="169" fontId="9" fillId="0" borderId="0" xfId="0" applyFont="1" applyBorder="1" applyAlignment="1">
      <alignment horizontal="left" vertical="center"/>
    </xf>
    <xf numFmtId="169" fontId="125" fillId="10" borderId="0" xfId="0" applyNumberFormat="1" applyFont="1" applyFill="1" applyProtection="1"/>
    <xf numFmtId="169" fontId="34" fillId="10" borderId="0" xfId="0" applyNumberFormat="1" applyFont="1" applyFill="1" applyAlignment="1" applyProtection="1">
      <alignment horizontal="left"/>
    </xf>
    <xf numFmtId="169" fontId="0" fillId="10" borderId="0" xfId="0" applyFill="1"/>
    <xf numFmtId="169" fontId="125" fillId="10" borderId="0" xfId="0" applyFont="1" applyFill="1"/>
    <xf numFmtId="169" fontId="31" fillId="10" borderId="0" xfId="0" applyNumberFormat="1" applyFont="1" applyFill="1" applyProtection="1"/>
    <xf numFmtId="169" fontId="42" fillId="10" borderId="0" xfId="0" applyNumberFormat="1" applyFont="1" applyFill="1" applyProtection="1"/>
    <xf numFmtId="169" fontId="118" fillId="10" borderId="0" xfId="0" applyNumberFormat="1" applyFont="1" applyFill="1" applyProtection="1"/>
    <xf numFmtId="169" fontId="126" fillId="10" borderId="0" xfId="0" applyNumberFormat="1" applyFont="1" applyFill="1" applyProtection="1"/>
    <xf numFmtId="169" fontId="36" fillId="10" borderId="0" xfId="0" applyNumberFormat="1" applyFont="1" applyFill="1" applyProtection="1"/>
    <xf numFmtId="169" fontId="28" fillId="10" borderId="0" xfId="0" applyNumberFormat="1" applyFont="1" applyFill="1" applyProtection="1"/>
    <xf numFmtId="169" fontId="39" fillId="10" borderId="0" xfId="0" applyNumberFormat="1" applyFont="1" applyFill="1" applyProtection="1"/>
    <xf numFmtId="169" fontId="31" fillId="10" borderId="0" xfId="0" applyNumberFormat="1" applyFont="1" applyFill="1" applyAlignment="1" applyProtection="1">
      <alignment vertical="center"/>
    </xf>
    <xf numFmtId="169" fontId="31" fillId="10" borderId="0" xfId="0" applyNumberFormat="1" applyFont="1" applyFill="1" applyAlignment="1" applyProtection="1">
      <alignment horizontal="left"/>
    </xf>
    <xf numFmtId="169" fontId="10" fillId="10" borderId="0" xfId="0" applyFont="1" applyFill="1"/>
    <xf numFmtId="169" fontId="0" fillId="10" borderId="0" xfId="0" applyNumberFormat="1" applyFill="1" applyAlignment="1" applyProtection="1">
      <alignment horizontal="left"/>
    </xf>
    <xf numFmtId="169" fontId="118" fillId="10" borderId="0" xfId="0" applyFont="1" applyFill="1"/>
    <xf numFmtId="169" fontId="38" fillId="10" borderId="0" xfId="0" applyNumberFormat="1" applyFont="1" applyFill="1" applyProtection="1"/>
    <xf numFmtId="169" fontId="12" fillId="10" borderId="0" xfId="0" applyNumberFormat="1" applyFont="1" applyFill="1" applyAlignment="1" applyProtection="1">
      <alignment horizontal="left"/>
    </xf>
    <xf numFmtId="169" fontId="23" fillId="10" borderId="0" xfId="0" applyNumberFormat="1" applyFont="1" applyFill="1" applyAlignment="1" applyProtection="1">
      <alignment horizontal="left"/>
    </xf>
    <xf numFmtId="169" fontId="31" fillId="10" borderId="0" xfId="0" applyFont="1" applyFill="1"/>
    <xf numFmtId="169" fontId="127" fillId="10" borderId="0" xfId="0" applyFont="1" applyFill="1"/>
    <xf numFmtId="169" fontId="9" fillId="10" borderId="0" xfId="0" applyFont="1" applyFill="1"/>
    <xf numFmtId="169" fontId="128" fillId="10" borderId="0" xfId="0" applyNumberFormat="1" applyFont="1" applyFill="1" applyProtection="1"/>
    <xf numFmtId="169" fontId="42" fillId="8" borderId="0" xfId="0" applyNumberFormat="1" applyFont="1" applyFill="1" applyProtection="1"/>
    <xf numFmtId="169" fontId="0" fillId="11" borderId="0" xfId="0" applyNumberFormat="1" applyFill="1" applyAlignment="1" applyProtection="1">
      <alignment horizontal="left"/>
    </xf>
    <xf numFmtId="169" fontId="125" fillId="11" borderId="0" xfId="0" applyNumberFormat="1" applyFont="1" applyFill="1" applyBorder="1" applyProtection="1"/>
    <xf numFmtId="169" fontId="31" fillId="11" borderId="0" xfId="0" applyNumberFormat="1" applyFont="1" applyFill="1" applyProtection="1"/>
    <xf numFmtId="169" fontId="31" fillId="11" borderId="0" xfId="0" applyFont="1" applyFill="1"/>
    <xf numFmtId="169" fontId="9" fillId="11" borderId="0" xfId="0" applyFont="1" applyFill="1" applyAlignment="1">
      <alignment wrapText="1"/>
    </xf>
    <xf numFmtId="169" fontId="29" fillId="11" borderId="0" xfId="0" applyFont="1" applyFill="1"/>
    <xf numFmtId="169" fontId="27" fillId="11" borderId="0" xfId="0" applyFont="1" applyFill="1"/>
    <xf numFmtId="169" fontId="9" fillId="11" borderId="0" xfId="0" applyNumberFormat="1" applyFont="1" applyFill="1" applyAlignment="1" applyProtection="1">
      <alignment horizontal="left"/>
    </xf>
    <xf numFmtId="169" fontId="0" fillId="11" borderId="0" xfId="0" applyFill="1"/>
    <xf numFmtId="169" fontId="125" fillId="11" borderId="0" xfId="0" applyNumberFormat="1" applyFont="1" applyFill="1" applyProtection="1"/>
    <xf numFmtId="169" fontId="10" fillId="11" borderId="0" xfId="0" applyFont="1" applyFill="1"/>
    <xf numFmtId="169" fontId="23" fillId="11" borderId="0" xfId="0" applyNumberFormat="1" applyFont="1" applyFill="1" applyAlignment="1" applyProtection="1">
      <alignment horizontal="left"/>
    </xf>
    <xf numFmtId="169" fontId="59" fillId="11" borderId="0" xfId="0" applyNumberFormat="1" applyFont="1" applyFill="1" applyAlignment="1" applyProtection="1">
      <alignment horizontal="right"/>
    </xf>
    <xf numFmtId="169" fontId="10" fillId="0" borderId="0" xfId="0" applyFont="1" applyAlignment="1">
      <alignment wrapText="1"/>
    </xf>
    <xf numFmtId="169" fontId="129" fillId="0" borderId="0" xfId="0" applyFont="1"/>
    <xf numFmtId="173" fontId="23" fillId="0" borderId="0" xfId="0" applyNumberFormat="1" applyFont="1" applyAlignment="1" applyProtection="1"/>
    <xf numFmtId="169" fontId="130" fillId="0" borderId="0" xfId="0" applyNumberFormat="1" applyFont="1" applyProtection="1"/>
    <xf numFmtId="169" fontId="125" fillId="0" borderId="0" xfId="0" applyFont="1" applyBorder="1" applyAlignment="1">
      <alignment horizontal="left" vertical="top"/>
    </xf>
    <xf numFmtId="169" fontId="0" fillId="0" borderId="0" xfId="0" applyNumberFormat="1" applyFont="1" applyAlignment="1" applyProtection="1">
      <alignment horizontal="left"/>
    </xf>
    <xf numFmtId="169" fontId="25" fillId="0" borderId="0" xfId="0" applyFont="1"/>
    <xf numFmtId="169" fontId="6" fillId="0" borderId="0" xfId="0" applyFont="1"/>
    <xf numFmtId="171" fontId="131" fillId="0" borderId="0" xfId="0" applyNumberFormat="1" applyFont="1"/>
    <xf numFmtId="169" fontId="131" fillId="0" borderId="0" xfId="0" applyFont="1" applyAlignment="1"/>
    <xf numFmtId="169" fontId="131" fillId="0" borderId="0" xfId="0" applyFont="1"/>
    <xf numFmtId="169" fontId="0" fillId="10" borderId="0" xfId="0" applyFont="1" applyFill="1"/>
    <xf numFmtId="169" fontId="0" fillId="10" borderId="0" xfId="0" applyNumberFormat="1" applyFont="1" applyFill="1" applyProtection="1"/>
    <xf numFmtId="169" fontId="12" fillId="0" borderId="0" xfId="0" applyNumberFormat="1" applyFont="1" applyAlignment="1" applyProtection="1">
      <alignment horizontal="right"/>
    </xf>
    <xf numFmtId="169" fontId="55" fillId="0" borderId="0" xfId="0" applyNumberFormat="1" applyFont="1" applyAlignment="1" applyProtection="1">
      <alignment horizontal="left"/>
    </xf>
    <xf numFmtId="169" fontId="114" fillId="10" borderId="0" xfId="0" applyFont="1" applyFill="1"/>
    <xf numFmtId="169" fontId="132" fillId="10" borderId="0" xfId="0" applyNumberFormat="1" applyFont="1" applyFill="1" applyProtection="1"/>
    <xf numFmtId="169" fontId="0" fillId="8" borderId="0" xfId="0" applyNumberFormat="1" applyFont="1" applyFill="1" applyAlignment="1" applyProtection="1">
      <alignment horizontal="left"/>
    </xf>
    <xf numFmtId="169" fontId="0" fillId="8" borderId="0" xfId="0" applyFont="1" applyFill="1"/>
    <xf numFmtId="169" fontId="125" fillId="0" borderId="0" xfId="0" applyNumberFormat="1" applyFont="1" applyProtection="1"/>
    <xf numFmtId="169" fontId="0" fillId="9" borderId="0" xfId="0" applyFont="1" applyFill="1" applyBorder="1" applyAlignment="1">
      <alignment horizontal="left" vertical="top"/>
    </xf>
    <xf numFmtId="2" fontId="63" fillId="8" borderId="2" xfId="40" applyNumberFormat="1" applyFont="1" applyFill="1" applyBorder="1" applyAlignment="1">
      <alignment vertical="top" wrapText="1"/>
    </xf>
    <xf numFmtId="169" fontId="9" fillId="0" borderId="11" xfId="0" applyNumberFormat="1" applyFont="1" applyBorder="1" applyProtection="1"/>
    <xf numFmtId="169" fontId="0" fillId="0" borderId="12" xfId="0" applyNumberFormat="1" applyBorder="1" applyAlignment="1" applyProtection="1">
      <alignment horizontal="fill"/>
    </xf>
    <xf numFmtId="169" fontId="9" fillId="0" borderId="0" xfId="0" applyNumberFormat="1" applyFont="1" applyAlignment="1" applyProtection="1">
      <alignment horizontal="center" wrapText="1"/>
    </xf>
    <xf numFmtId="169" fontId="133" fillId="0" borderId="0" xfId="0" applyNumberFormat="1" applyFont="1" applyAlignment="1" applyProtection="1">
      <alignment horizontal="left"/>
    </xf>
    <xf numFmtId="169" fontId="133" fillId="0" borderId="0" xfId="0" applyFont="1" applyAlignment="1"/>
    <xf numFmtId="173" fontId="133" fillId="0" borderId="0" xfId="0" applyNumberFormat="1" applyFont="1"/>
    <xf numFmtId="169" fontId="133" fillId="0" borderId="0" xfId="0" applyFont="1"/>
    <xf numFmtId="173" fontId="133" fillId="0" borderId="0" xfId="0" applyNumberFormat="1" applyFont="1" applyAlignment="1" applyProtection="1">
      <alignment horizontal="left"/>
    </xf>
    <xf numFmtId="169" fontId="134" fillId="0" borderId="0" xfId="0" applyFont="1"/>
    <xf numFmtId="169" fontId="135" fillId="0" borderId="0" xfId="0" applyFont="1"/>
    <xf numFmtId="169" fontId="135" fillId="0" borderId="0" xfId="0" applyFont="1" applyAlignment="1">
      <alignment horizontal="center"/>
    </xf>
    <xf numFmtId="169" fontId="122" fillId="0" borderId="0" xfId="0" applyFont="1"/>
    <xf numFmtId="169" fontId="114" fillId="8" borderId="0" xfId="0" applyFont="1" applyFill="1" applyBorder="1" applyAlignment="1">
      <alignment horizontal="left" vertical="top"/>
    </xf>
    <xf numFmtId="169" fontId="127" fillId="12" borderId="0" xfId="0" applyFont="1" applyFill="1" applyBorder="1" applyAlignment="1">
      <alignment horizontal="left" vertical="top"/>
    </xf>
    <xf numFmtId="169" fontId="136" fillId="0" borderId="0" xfId="0" applyNumberFormat="1" applyFont="1" applyProtection="1"/>
    <xf numFmtId="169" fontId="137" fillId="10" borderId="0" xfId="0" applyNumberFormat="1" applyFont="1" applyFill="1" applyProtection="1"/>
    <xf numFmtId="169" fontId="137" fillId="0" borderId="0" xfId="0" applyNumberFormat="1" applyFont="1" applyProtection="1"/>
    <xf numFmtId="169" fontId="0" fillId="10" borderId="0" xfId="0" applyNumberFormat="1" applyFill="1" applyAlignment="1" applyProtection="1">
      <alignment horizontal="left" wrapText="1"/>
    </xf>
    <xf numFmtId="169" fontId="114" fillId="10" borderId="0" xfId="0" applyNumberFormat="1" applyFont="1" applyFill="1" applyAlignment="1" applyProtection="1">
      <alignment horizontal="left"/>
    </xf>
    <xf numFmtId="169" fontId="126" fillId="8" borderId="0" xfId="0" applyFont="1" applyFill="1"/>
    <xf numFmtId="169" fontId="0" fillId="0" borderId="0" xfId="0" applyNumberFormat="1" applyFont="1" applyAlignment="1" applyProtection="1"/>
    <xf numFmtId="169" fontId="114" fillId="8" borderId="0" xfId="0" applyNumberFormat="1" applyFont="1" applyFill="1" applyProtection="1"/>
    <xf numFmtId="169" fontId="18" fillId="0" borderId="0" xfId="0" applyNumberFormat="1" applyFont="1" applyAlignment="1">
      <alignment horizontal="center"/>
    </xf>
    <xf numFmtId="169" fontId="17" fillId="0" borderId="0" xfId="0" applyNumberFormat="1" applyFont="1"/>
    <xf numFmtId="169" fontId="17" fillId="0" borderId="0" xfId="0" applyNumberFormat="1" applyFont="1" applyAlignment="1">
      <alignment horizontal="center"/>
    </xf>
    <xf numFmtId="169" fontId="17" fillId="0" borderId="0" xfId="0" applyNumberFormat="1" applyFont="1" applyProtection="1"/>
    <xf numFmtId="171" fontId="17" fillId="0" borderId="0" xfId="0" applyNumberFormat="1" applyFont="1"/>
    <xf numFmtId="174" fontId="17" fillId="0" borderId="0" xfId="0" applyNumberFormat="1" applyFont="1" applyProtection="1"/>
    <xf numFmtId="169" fontId="17" fillId="0" borderId="0" xfId="0" applyNumberFormat="1" applyFont="1" applyAlignment="1" applyProtection="1"/>
    <xf numFmtId="169" fontId="17" fillId="0" borderId="0" xfId="0" applyNumberFormat="1" applyFont="1" applyAlignment="1" applyProtection="1">
      <alignment horizontal="left"/>
    </xf>
    <xf numFmtId="169" fontId="17" fillId="0" borderId="0" xfId="0" applyNumberFormat="1" applyFont="1" applyAlignment="1"/>
    <xf numFmtId="169" fontId="18" fillId="0" borderId="0" xfId="0" applyNumberFormat="1" applyFont="1" applyAlignment="1" applyProtection="1">
      <alignment horizontal="right"/>
    </xf>
    <xf numFmtId="169" fontId="18" fillId="0" borderId="0" xfId="0" applyNumberFormat="1" applyFont="1" applyProtection="1"/>
    <xf numFmtId="169" fontId="18" fillId="0" borderId="0" xfId="0" applyNumberFormat="1" applyFont="1"/>
    <xf numFmtId="169" fontId="18" fillId="0" borderId="0" xfId="0" applyNumberFormat="1" applyFont="1" applyAlignment="1" applyProtection="1">
      <alignment horizontal="left"/>
    </xf>
    <xf numFmtId="169" fontId="18" fillId="0" borderId="0" xfId="0" applyNumberFormat="1" applyFont="1" applyAlignment="1" applyProtection="1">
      <alignment horizontal="center"/>
    </xf>
    <xf numFmtId="169" fontId="17" fillId="0" borderId="0" xfId="0" applyNumberFormat="1" applyFont="1" applyAlignment="1" applyProtection="1">
      <alignment horizontal="right"/>
    </xf>
    <xf numFmtId="169" fontId="17" fillId="0" borderId="0" xfId="0" applyNumberFormat="1" applyFont="1" applyAlignment="1">
      <alignment horizontal="left"/>
    </xf>
    <xf numFmtId="169" fontId="17" fillId="0" borderId="0" xfId="0" applyNumberFormat="1" applyFont="1" applyAlignment="1" applyProtection="1">
      <alignment horizontal="fill"/>
    </xf>
    <xf numFmtId="169" fontId="32" fillId="0" borderId="0" xfId="0" applyNumberFormat="1" applyFont="1" applyAlignment="1">
      <alignment horizontal="center"/>
    </xf>
    <xf numFmtId="169" fontId="0" fillId="0" borderId="0" xfId="0" applyNumberFormat="1"/>
    <xf numFmtId="169" fontId="0" fillId="0" borderId="0" xfId="0" applyNumberFormat="1" applyAlignment="1">
      <alignment horizontal="center"/>
    </xf>
    <xf numFmtId="169" fontId="71" fillId="0" borderId="0" xfId="0" applyNumberFormat="1" applyFont="1" applyFill="1" applyAlignment="1">
      <alignment vertical="center"/>
    </xf>
    <xf numFmtId="169" fontId="72" fillId="0" borderId="0" xfId="0" applyNumberFormat="1" applyFont="1" applyFill="1" applyAlignment="1">
      <alignment vertical="center"/>
    </xf>
    <xf numFmtId="169" fontId="72" fillId="0" borderId="0" xfId="0" applyNumberFormat="1" applyFont="1" applyAlignment="1">
      <alignment horizontal="center" vertical="center"/>
    </xf>
    <xf numFmtId="169" fontId="71" fillId="0" borderId="0" xfId="0" applyNumberFormat="1" applyFont="1" applyAlignment="1">
      <alignment horizontal="center" vertical="center"/>
    </xf>
    <xf numFmtId="169" fontId="71" fillId="0" borderId="0" xfId="0" applyNumberFormat="1" applyFont="1" applyAlignment="1">
      <alignment horizontal="left" vertical="center"/>
    </xf>
    <xf numFmtId="0" fontId="71" fillId="0" borderId="0" xfId="0" applyNumberFormat="1" applyFont="1" applyFill="1" applyAlignment="1">
      <alignment vertical="center" wrapText="1"/>
    </xf>
    <xf numFmtId="169" fontId="71" fillId="0" borderId="0" xfId="0" applyNumberFormat="1" applyFont="1" applyAlignment="1">
      <alignment horizontal="left" vertical="center" wrapText="1"/>
    </xf>
    <xf numFmtId="169" fontId="72" fillId="0" borderId="0" xfId="0" applyNumberFormat="1" applyFont="1" applyFill="1" applyAlignment="1">
      <alignment vertical="center" wrapText="1"/>
    </xf>
    <xf numFmtId="2" fontId="138" fillId="0" borderId="0" xfId="0" applyNumberFormat="1" applyFont="1" applyFill="1"/>
    <xf numFmtId="0" fontId="71" fillId="0" borderId="0" xfId="0" applyNumberFormat="1" applyFont="1" applyFill="1"/>
    <xf numFmtId="2" fontId="71" fillId="0" borderId="0" xfId="0" applyNumberFormat="1" applyFont="1" applyFill="1"/>
    <xf numFmtId="177" fontId="71" fillId="0" borderId="0" xfId="0" applyNumberFormat="1" applyFont="1" applyFill="1"/>
    <xf numFmtId="0" fontId="72" fillId="0" borderId="0" xfId="0" applyNumberFormat="1" applyFont="1" applyFill="1"/>
    <xf numFmtId="0" fontId="71" fillId="0" borderId="0" xfId="0" applyNumberFormat="1" applyFont="1" applyFill="1" applyAlignment="1">
      <alignment horizontal="center" vertical="top" wrapText="1"/>
    </xf>
    <xf numFmtId="0" fontId="72" fillId="0" borderId="0" xfId="0" applyNumberFormat="1" applyFont="1" applyFill="1" applyAlignment="1">
      <alignment vertical="top" wrapText="1"/>
    </xf>
    <xf numFmtId="178" fontId="71" fillId="0" borderId="0" xfId="0" applyNumberFormat="1" applyFont="1" applyFill="1"/>
    <xf numFmtId="0" fontId="139" fillId="0" borderId="0" xfId="0" applyNumberFormat="1" applyFont="1" applyFill="1"/>
    <xf numFmtId="0" fontId="71" fillId="0" borderId="0" xfId="0" applyNumberFormat="1" applyFont="1" applyFill="1" applyAlignment="1">
      <alignment horizontal="left" vertical="top" wrapText="1"/>
    </xf>
    <xf numFmtId="0" fontId="74" fillId="0" borderId="0" xfId="0" applyNumberFormat="1" applyFont="1" applyFill="1" applyAlignment="1">
      <alignment vertical="top" wrapText="1"/>
    </xf>
    <xf numFmtId="2" fontId="69" fillId="8" borderId="2" xfId="40" applyNumberFormat="1" applyFont="1" applyFill="1" applyBorder="1" applyAlignment="1">
      <alignment vertical="top" wrapText="1"/>
    </xf>
    <xf numFmtId="169" fontId="63" fillId="8" borderId="2" xfId="0" applyFont="1" applyFill="1" applyBorder="1" applyAlignment="1">
      <alignment vertical="top"/>
    </xf>
    <xf numFmtId="169" fontId="63" fillId="8" borderId="2" xfId="0" applyFont="1" applyFill="1" applyBorder="1" applyAlignment="1">
      <alignment vertical="top" wrapText="1"/>
    </xf>
    <xf numFmtId="169" fontId="70" fillId="0" borderId="0" xfId="0" applyFont="1"/>
    <xf numFmtId="169" fontId="125" fillId="9" borderId="0" xfId="0" applyNumberFormat="1" applyFont="1" applyFill="1" applyAlignment="1" applyProtection="1">
      <alignment horizontal="left"/>
    </xf>
    <xf numFmtId="169" fontId="125" fillId="0" borderId="0" xfId="0" applyNumberFormat="1" applyFont="1" applyAlignment="1" applyProtection="1">
      <alignment horizontal="left"/>
    </xf>
    <xf numFmtId="171" fontId="15" fillId="0" borderId="0" xfId="0" applyNumberFormat="1" applyFont="1"/>
    <xf numFmtId="169" fontId="125" fillId="0" borderId="0" xfId="0" applyFont="1"/>
    <xf numFmtId="169" fontId="125" fillId="9" borderId="0" xfId="0" applyFont="1" applyFill="1" applyBorder="1" applyAlignment="1">
      <alignment horizontal="left" vertical="top" wrapText="1"/>
    </xf>
    <xf numFmtId="169" fontId="125" fillId="9" borderId="0" xfId="0" applyFont="1" applyFill="1" applyBorder="1" applyAlignment="1">
      <alignment horizontal="left" vertical="top"/>
    </xf>
    <xf numFmtId="169" fontId="125" fillId="0" borderId="0" xfId="0" applyFont="1" applyBorder="1" applyAlignment="1">
      <alignment horizontal="left" vertical="top" wrapText="1"/>
    </xf>
    <xf numFmtId="2" fontId="62" fillId="0" borderId="0" xfId="43" applyNumberFormat="1" applyFont="1"/>
    <xf numFmtId="0" fontId="0" fillId="0" borderId="0" xfId="0" applyNumberFormat="1"/>
    <xf numFmtId="0" fontId="113" fillId="0" borderId="0" xfId="0" applyNumberFormat="1" applyFont="1" applyAlignment="1">
      <alignment horizontal="center"/>
    </xf>
    <xf numFmtId="169" fontId="18" fillId="0" borderId="0" xfId="0" applyNumberFormat="1" applyFont="1" applyAlignment="1"/>
    <xf numFmtId="174" fontId="17" fillId="0" borderId="0" xfId="0" applyNumberFormat="1" applyFont="1" applyAlignment="1" applyProtection="1">
      <alignment horizontal="right"/>
    </xf>
    <xf numFmtId="169" fontId="24" fillId="0" borderId="0" xfId="0" applyNumberFormat="1" applyFont="1"/>
    <xf numFmtId="169" fontId="24" fillId="0" borderId="0" xfId="0" applyNumberFormat="1" applyFont="1" applyAlignment="1"/>
    <xf numFmtId="169" fontId="24" fillId="0" borderId="0" xfId="0" applyNumberFormat="1" applyFont="1" applyProtection="1"/>
    <xf numFmtId="169" fontId="24" fillId="0" borderId="0" xfId="0" applyNumberFormat="1" applyFont="1" applyAlignment="1">
      <alignment horizontal="left"/>
    </xf>
    <xf numFmtId="0" fontId="113" fillId="0" borderId="0" xfId="0" applyNumberFormat="1" applyFont="1"/>
    <xf numFmtId="169" fontId="140" fillId="0" borderId="0" xfId="0" applyNumberFormat="1" applyFont="1" applyAlignment="1"/>
    <xf numFmtId="169" fontId="140" fillId="0" borderId="0" xfId="0" applyNumberFormat="1" applyFont="1"/>
    <xf numFmtId="169" fontId="140" fillId="0" borderId="0" xfId="0" applyNumberFormat="1" applyFont="1" applyAlignment="1" applyProtection="1">
      <alignment horizontal="left"/>
    </xf>
    <xf numFmtId="2" fontId="113" fillId="0" borderId="0" xfId="0" applyNumberFormat="1" applyFont="1"/>
    <xf numFmtId="0" fontId="0" fillId="0" borderId="0" xfId="0" applyNumberFormat="1" applyBorder="1"/>
    <xf numFmtId="0" fontId="113" fillId="0" borderId="0" xfId="0" applyNumberFormat="1" applyFont="1" applyBorder="1"/>
    <xf numFmtId="169" fontId="140" fillId="0" borderId="0" xfId="0" applyNumberFormat="1" applyFont="1" applyBorder="1"/>
    <xf numFmtId="169" fontId="140" fillId="0" borderId="0" xfId="0" applyNumberFormat="1" applyFont="1" applyBorder="1" applyAlignment="1" applyProtection="1">
      <alignment horizontal="left"/>
    </xf>
    <xf numFmtId="169" fontId="140" fillId="0" borderId="0" xfId="0" applyNumberFormat="1" applyFont="1" applyBorder="1" applyAlignment="1"/>
    <xf numFmtId="0" fontId="0" fillId="0" borderId="0" xfId="0" applyNumberFormat="1" applyBorder="1" applyAlignment="1">
      <alignment wrapText="1"/>
    </xf>
    <xf numFmtId="0" fontId="113" fillId="0" borderId="0" xfId="0" applyNumberFormat="1" applyFont="1" applyBorder="1" applyAlignment="1">
      <alignment horizontal="right"/>
    </xf>
    <xf numFmtId="169" fontId="141" fillId="0" borderId="0" xfId="0" applyNumberFormat="1" applyFont="1" applyBorder="1"/>
    <xf numFmtId="0" fontId="142" fillId="0" borderId="0" xfId="0" applyNumberFormat="1" applyFont="1"/>
    <xf numFmtId="169" fontId="141" fillId="0" borderId="0" xfId="0" applyNumberFormat="1" applyFont="1" applyAlignment="1" applyProtection="1">
      <alignment horizontal="left"/>
    </xf>
    <xf numFmtId="169" fontId="140" fillId="0" borderId="0" xfId="0" applyNumberFormat="1" applyFont="1" applyAlignment="1">
      <alignment horizontal="left"/>
    </xf>
    <xf numFmtId="169" fontId="143" fillId="0" borderId="0" xfId="0" applyNumberFormat="1" applyFont="1" applyAlignment="1"/>
    <xf numFmtId="169" fontId="144" fillId="0" borderId="0" xfId="0" applyNumberFormat="1" applyFont="1" applyAlignment="1"/>
    <xf numFmtId="171" fontId="140" fillId="0" borderId="0" xfId="0" applyNumberFormat="1" applyFont="1"/>
    <xf numFmtId="169" fontId="140" fillId="0" borderId="0" xfId="0" applyNumberFormat="1" applyFont="1" applyAlignment="1">
      <alignment horizontal="right"/>
    </xf>
    <xf numFmtId="169" fontId="141" fillId="0" borderId="0" xfId="0" applyNumberFormat="1" applyFont="1"/>
    <xf numFmtId="169" fontId="113" fillId="0" borderId="0" xfId="0" applyNumberFormat="1" applyFont="1" applyAlignment="1" applyProtection="1">
      <alignment horizontal="left"/>
    </xf>
    <xf numFmtId="169" fontId="113" fillId="0" borderId="0" xfId="0" applyNumberFormat="1" applyFont="1"/>
    <xf numFmtId="169" fontId="113" fillId="0" borderId="0" xfId="0" applyNumberFormat="1" applyFont="1" applyAlignment="1">
      <alignment horizontal="left"/>
    </xf>
    <xf numFmtId="169" fontId="0" fillId="0" borderId="0" xfId="0" applyNumberFormat="1" applyAlignment="1"/>
    <xf numFmtId="169" fontId="0" fillId="0" borderId="0" xfId="0" applyNumberFormat="1" applyAlignment="1">
      <alignment horizontal="left"/>
    </xf>
    <xf numFmtId="169" fontId="0" fillId="0" borderId="0" xfId="0" applyNumberFormat="1" applyBorder="1" applyAlignment="1">
      <alignment horizontal="left" vertical="top"/>
    </xf>
    <xf numFmtId="169" fontId="9" fillId="0" borderId="0" xfId="0" applyNumberFormat="1" applyFont="1"/>
    <xf numFmtId="169" fontId="9" fillId="0" borderId="0" xfId="0" applyNumberFormat="1" applyFont="1" applyAlignment="1">
      <alignment horizontal="right"/>
    </xf>
    <xf numFmtId="169" fontId="0" fillId="0" borderId="0" xfId="0" applyNumberFormat="1" applyBorder="1" applyAlignment="1">
      <alignment horizontal="left"/>
    </xf>
    <xf numFmtId="169" fontId="17" fillId="0" borderId="0" xfId="0" applyNumberFormat="1" applyFont="1" applyAlignment="1" applyProtection="1">
      <alignment horizontal="left" wrapText="1"/>
    </xf>
    <xf numFmtId="169" fontId="9" fillId="0" borderId="0" xfId="0" applyNumberFormat="1" applyFont="1" applyAlignment="1"/>
    <xf numFmtId="169" fontId="9" fillId="0" borderId="0" xfId="0" applyNumberFormat="1" applyFont="1" applyAlignment="1">
      <alignment horizontal="left"/>
    </xf>
    <xf numFmtId="174" fontId="145" fillId="9" borderId="0" xfId="0" applyNumberFormat="1" applyFont="1" applyFill="1" applyProtection="1"/>
    <xf numFmtId="169" fontId="76" fillId="0" borderId="0" xfId="0" applyFont="1"/>
    <xf numFmtId="0" fontId="9" fillId="0" borderId="0" xfId="0" applyNumberFormat="1" applyFont="1" applyProtection="1"/>
    <xf numFmtId="169" fontId="23" fillId="0" borderId="0" xfId="0" applyFont="1" applyBorder="1" applyAlignment="1">
      <alignment vertical="top" wrapText="1"/>
    </xf>
    <xf numFmtId="169" fontId="77" fillId="0" borderId="0" xfId="0" applyFont="1" applyBorder="1" applyAlignment="1">
      <alignment horizontal="right" vertical="top"/>
    </xf>
    <xf numFmtId="2" fontId="62" fillId="0" borderId="0" xfId="0" applyNumberFormat="1" applyFont="1" applyFill="1" applyBorder="1" applyAlignment="1">
      <alignment horizontal="right" vertical="top" wrapText="1"/>
    </xf>
    <xf numFmtId="49" fontId="62" fillId="0" borderId="0" xfId="0" applyNumberFormat="1" applyFont="1" applyFill="1" applyBorder="1" applyAlignment="1">
      <alignment horizontal="left" vertical="top" wrapText="1"/>
    </xf>
    <xf numFmtId="0" fontId="11" fillId="0" borderId="0" xfId="0" applyNumberFormat="1" applyFont="1" applyFill="1" applyBorder="1" applyAlignment="1">
      <alignment horizontal="center" vertical="top" wrapText="1"/>
    </xf>
    <xf numFmtId="2" fontId="62" fillId="0" borderId="0" xfId="0" applyNumberFormat="1" applyFont="1" applyFill="1" applyBorder="1" applyAlignment="1">
      <alignment horizontal="center" vertical="top" wrapText="1"/>
    </xf>
    <xf numFmtId="2" fontId="11" fillId="0" borderId="0" xfId="0" applyNumberFormat="1" applyFont="1" applyFill="1" applyBorder="1" applyAlignment="1">
      <alignment horizontal="right" vertical="top" wrapText="1"/>
    </xf>
    <xf numFmtId="0" fontId="62" fillId="0" borderId="0" xfId="0" applyNumberFormat="1" applyFont="1" applyFill="1" applyBorder="1" applyAlignment="1">
      <alignment horizontal="left" vertical="top" wrapText="1"/>
    </xf>
    <xf numFmtId="0" fontId="11" fillId="0" borderId="0" xfId="0" applyNumberFormat="1" applyFont="1" applyFill="1" applyBorder="1" applyAlignment="1">
      <alignment horizontal="left" vertical="top" wrapText="1"/>
    </xf>
    <xf numFmtId="176" fontId="62" fillId="0" borderId="0" xfId="0" applyNumberFormat="1" applyFont="1" applyFill="1" applyBorder="1" applyAlignment="1">
      <alignment horizontal="right" vertical="top" wrapText="1"/>
    </xf>
    <xf numFmtId="177" fontId="62" fillId="0" borderId="0" xfId="0" applyNumberFormat="1" applyFont="1" applyFill="1" applyBorder="1" applyAlignment="1">
      <alignment horizontal="right" vertical="top" wrapText="1"/>
    </xf>
    <xf numFmtId="1" fontId="62" fillId="0" borderId="0" xfId="0" applyNumberFormat="1" applyFont="1" applyFill="1" applyBorder="1" applyAlignment="1">
      <alignment horizontal="right" vertical="top" wrapText="1"/>
    </xf>
    <xf numFmtId="2" fontId="62" fillId="0" borderId="0" xfId="0" applyNumberFormat="1" applyFont="1" applyFill="1" applyBorder="1" applyAlignment="1">
      <alignment horizontal="right" vertical="center" wrapText="1"/>
    </xf>
    <xf numFmtId="49" fontId="62" fillId="0" borderId="0" xfId="0" applyNumberFormat="1" applyFont="1" applyFill="1" applyBorder="1" applyAlignment="1">
      <alignment horizontal="center" vertical="top" wrapText="1"/>
    </xf>
    <xf numFmtId="177" fontId="62" fillId="9" borderId="0" xfId="0" applyNumberFormat="1" applyFont="1" applyFill="1" applyBorder="1" applyAlignment="1">
      <alignment horizontal="right" vertical="top" wrapText="1"/>
    </xf>
    <xf numFmtId="49" fontId="62" fillId="9" borderId="0" xfId="0" applyNumberFormat="1" applyFont="1" applyFill="1" applyBorder="1" applyAlignment="1">
      <alignment horizontal="left" vertical="top" wrapText="1"/>
    </xf>
    <xf numFmtId="2" fontId="62" fillId="9" borderId="0" xfId="0" applyNumberFormat="1" applyFont="1" applyFill="1" applyBorder="1" applyAlignment="1">
      <alignment horizontal="right" vertical="top" wrapText="1"/>
    </xf>
    <xf numFmtId="49" fontId="62" fillId="9" borderId="0" xfId="0" applyNumberFormat="1" applyFont="1" applyFill="1" applyBorder="1" applyAlignment="1">
      <alignment horizontal="center" vertical="top" wrapText="1"/>
    </xf>
    <xf numFmtId="0" fontId="62" fillId="0" borderId="0" xfId="0" applyNumberFormat="1" applyFont="1" applyFill="1" applyBorder="1" applyAlignment="1">
      <alignment horizontal="justify" vertical="top" wrapText="1"/>
    </xf>
    <xf numFmtId="0" fontId="62" fillId="0" borderId="0" xfId="0" applyNumberFormat="1" applyFont="1" applyFill="1" applyBorder="1" applyAlignment="1">
      <alignment horizontal="center" vertical="top" wrapText="1"/>
    </xf>
    <xf numFmtId="2" fontId="11" fillId="9" borderId="0" xfId="0" applyNumberFormat="1" applyFont="1" applyFill="1" applyBorder="1" applyAlignment="1">
      <alignment horizontal="right" vertical="top" wrapText="1"/>
    </xf>
    <xf numFmtId="171" fontId="41" fillId="0" borderId="0" xfId="0" applyNumberFormat="1" applyFont="1"/>
    <xf numFmtId="169" fontId="41" fillId="0" borderId="0" xfId="0" applyFont="1" applyAlignment="1"/>
    <xf numFmtId="169" fontId="40" fillId="0" borderId="0" xfId="0" applyFont="1"/>
    <xf numFmtId="169" fontId="41" fillId="0" borderId="0" xfId="0" applyFont="1"/>
    <xf numFmtId="169" fontId="41" fillId="0" borderId="0" xfId="0" applyFont="1" applyAlignment="1">
      <alignment horizontal="left"/>
    </xf>
    <xf numFmtId="0" fontId="41" fillId="0" borderId="0" xfId="0" applyNumberFormat="1" applyFont="1"/>
    <xf numFmtId="171" fontId="41" fillId="0" borderId="0" xfId="0" applyNumberFormat="1" applyFont="1" applyProtection="1"/>
    <xf numFmtId="169" fontId="41" fillId="0" borderId="0" xfId="0" applyNumberFormat="1" applyFont="1" applyAlignment="1" applyProtection="1"/>
    <xf numFmtId="169" fontId="41" fillId="0" borderId="0" xfId="0" applyNumberFormat="1" applyFont="1" applyAlignment="1" applyProtection="1">
      <alignment horizontal="left"/>
    </xf>
    <xf numFmtId="169" fontId="41" fillId="0" borderId="0" xfId="0" applyNumberFormat="1" applyFont="1" applyProtection="1"/>
    <xf numFmtId="169" fontId="41" fillId="0" borderId="0" xfId="0" applyFont="1" applyAlignment="1">
      <alignment horizontal="center"/>
    </xf>
    <xf numFmtId="169" fontId="40" fillId="0" borderId="0" xfId="0" applyNumberFormat="1" applyFont="1" applyAlignment="1" applyProtection="1">
      <alignment horizontal="right"/>
    </xf>
    <xf numFmtId="169" fontId="40" fillId="0" borderId="0" xfId="0" applyNumberFormat="1" applyFont="1" applyProtection="1"/>
    <xf numFmtId="0" fontId="79" fillId="7" borderId="0" xfId="0" applyNumberFormat="1" applyFont="1" applyFill="1" applyBorder="1" applyAlignment="1">
      <alignment vertical="top" wrapText="1"/>
    </xf>
    <xf numFmtId="169" fontId="127" fillId="0" borderId="0" xfId="0" applyFont="1"/>
    <xf numFmtId="169" fontId="125" fillId="11" borderId="0" xfId="0" applyNumberFormat="1" applyFont="1" applyFill="1" applyAlignment="1" applyProtection="1">
      <alignment horizontal="left"/>
    </xf>
    <xf numFmtId="169" fontId="127" fillId="0" borderId="0" xfId="0" applyNumberFormat="1" applyFont="1" applyProtection="1"/>
    <xf numFmtId="169" fontId="125" fillId="0" borderId="0" xfId="0" applyNumberFormat="1" applyFont="1" applyBorder="1" applyProtection="1"/>
    <xf numFmtId="169" fontId="127" fillId="0" borderId="0" xfId="0" applyNumberFormat="1" applyFont="1" applyAlignment="1" applyProtection="1">
      <alignment horizontal="left"/>
    </xf>
    <xf numFmtId="169" fontId="146" fillId="0" borderId="0" xfId="0" applyNumberFormat="1" applyFont="1" applyProtection="1"/>
    <xf numFmtId="169" fontId="128" fillId="7" borderId="0" xfId="0" applyFont="1" applyFill="1" applyBorder="1"/>
    <xf numFmtId="2" fontId="11" fillId="0" borderId="2" xfId="41" applyNumberFormat="1" applyFont="1" applyBorder="1" applyAlignment="1">
      <alignment vertical="top" wrapText="1"/>
    </xf>
    <xf numFmtId="169" fontId="63" fillId="8" borderId="2" xfId="0" applyFont="1" applyFill="1" applyBorder="1" applyAlignment="1">
      <alignment horizontal="left" vertical="top"/>
    </xf>
    <xf numFmtId="169" fontId="63" fillId="8" borderId="0" xfId="0" applyFont="1" applyFill="1" applyAlignment="1">
      <alignment vertical="top"/>
    </xf>
    <xf numFmtId="169" fontId="63" fillId="8" borderId="0" xfId="0" applyFont="1" applyFill="1" applyAlignment="1">
      <alignment horizontal="right" vertical="top"/>
    </xf>
    <xf numFmtId="169" fontId="63" fillId="8" borderId="2" xfId="0" applyFont="1" applyFill="1" applyBorder="1" applyAlignment="1">
      <alignment horizontal="right" vertical="top"/>
    </xf>
    <xf numFmtId="169" fontId="0" fillId="9" borderId="0" xfId="0" applyFill="1"/>
    <xf numFmtId="169" fontId="0" fillId="9" borderId="0" xfId="0" applyNumberFormat="1" applyFill="1" applyAlignment="1" applyProtection="1">
      <alignment horizontal="left"/>
    </xf>
    <xf numFmtId="169" fontId="118" fillId="9" borderId="0" xfId="0" applyNumberFormat="1" applyFont="1" applyFill="1" applyAlignment="1" applyProtection="1">
      <alignment horizontal="left"/>
    </xf>
    <xf numFmtId="169" fontId="118" fillId="0" borderId="0" xfId="0" applyNumberFormat="1" applyFont="1" applyAlignment="1" applyProtection="1">
      <alignment horizontal="left"/>
    </xf>
    <xf numFmtId="169" fontId="125" fillId="9" borderId="0" xfId="0" applyNumberFormat="1" applyFont="1" applyFill="1" applyProtection="1"/>
    <xf numFmtId="170" fontId="118" fillId="0" borderId="0" xfId="0" applyNumberFormat="1" applyFont="1" applyAlignment="1" applyProtection="1">
      <alignment horizontal="left"/>
    </xf>
    <xf numFmtId="169" fontId="118" fillId="0" borderId="0" xfId="0" applyFont="1"/>
    <xf numFmtId="169" fontId="116" fillId="10" borderId="0" xfId="0" applyNumberFormat="1" applyFont="1" applyFill="1" applyAlignment="1" applyProtection="1">
      <alignment horizontal="left"/>
    </xf>
    <xf numFmtId="169" fontId="0" fillId="10" borderId="0" xfId="0" quotePrefix="1" applyFill="1"/>
    <xf numFmtId="169" fontId="128" fillId="9" borderId="0" xfId="0" applyFont="1" applyFill="1" applyBorder="1"/>
    <xf numFmtId="169" fontId="114" fillId="11" borderId="0" xfId="0" applyNumberFormat="1" applyFont="1" applyFill="1" applyAlignment="1" applyProtection="1">
      <alignment horizontal="left"/>
    </xf>
    <xf numFmtId="169" fontId="125" fillId="0" borderId="0" xfId="0" applyNumberFormat="1" applyFont="1" applyAlignment="1" applyProtection="1">
      <alignment horizontal="right"/>
    </xf>
    <xf numFmtId="169" fontId="128" fillId="9" borderId="0" xfId="0" applyNumberFormat="1" applyFont="1" applyFill="1" applyProtection="1"/>
    <xf numFmtId="169" fontId="0" fillId="9" borderId="0" xfId="0" applyNumberFormat="1" applyFont="1" applyFill="1" applyProtection="1"/>
    <xf numFmtId="169" fontId="114" fillId="0" borderId="0" xfId="0" applyNumberFormat="1" applyFont="1" applyAlignment="1" applyProtection="1">
      <alignment vertical="center"/>
    </xf>
    <xf numFmtId="169" fontId="119" fillId="0" borderId="0" xfId="0" applyNumberFormat="1" applyFont="1" applyBorder="1"/>
    <xf numFmtId="169" fontId="119" fillId="0" borderId="0" xfId="0" applyNumberFormat="1" applyFont="1"/>
    <xf numFmtId="169" fontId="122" fillId="9" borderId="0" xfId="0" applyNumberFormat="1" applyFont="1" applyFill="1" applyProtection="1"/>
    <xf numFmtId="169" fontId="126" fillId="9" borderId="0" xfId="0" applyFont="1" applyFill="1" applyBorder="1" applyAlignment="1">
      <alignment horizontal="left" vertical="top"/>
    </xf>
    <xf numFmtId="169" fontId="126" fillId="0" borderId="0" xfId="0" applyFont="1" applyBorder="1" applyAlignment="1">
      <alignment horizontal="left" vertical="top"/>
    </xf>
    <xf numFmtId="171" fontId="0" fillId="0" borderId="0" xfId="0" applyNumberFormat="1" applyAlignment="1"/>
    <xf numFmtId="169" fontId="52" fillId="0" borderId="0" xfId="0" applyFont="1"/>
    <xf numFmtId="169" fontId="52" fillId="0" borderId="0" xfId="0" applyFont="1" applyAlignment="1"/>
    <xf numFmtId="169" fontId="82" fillId="0" borderId="0" xfId="0" applyFont="1"/>
    <xf numFmtId="169" fontId="52" fillId="0" borderId="0" xfId="0" applyFont="1" applyAlignment="1">
      <alignment horizontal="center"/>
    </xf>
    <xf numFmtId="169" fontId="83" fillId="8" borderId="0" xfId="0" applyFont="1" applyFill="1"/>
    <xf numFmtId="169" fontId="52" fillId="0" borderId="0" xfId="0" applyNumberFormat="1" applyFont="1" applyAlignment="1" applyProtection="1">
      <alignment horizontal="center"/>
    </xf>
    <xf numFmtId="169" fontId="52" fillId="0" borderId="0" xfId="0" applyNumberFormat="1" applyFont="1" applyProtection="1"/>
    <xf numFmtId="169" fontId="52" fillId="0" borderId="0" xfId="0" applyNumberFormat="1" applyFont="1" applyAlignment="1" applyProtection="1"/>
    <xf numFmtId="169" fontId="52" fillId="0" borderId="0" xfId="0" applyNumberFormat="1" applyFont="1" applyAlignment="1" applyProtection="1">
      <alignment horizontal="left"/>
    </xf>
    <xf numFmtId="171" fontId="52" fillId="0" borderId="0" xfId="0" applyNumberFormat="1" applyFont="1" applyProtection="1"/>
    <xf numFmtId="169" fontId="52" fillId="0" borderId="0" xfId="0" applyNumberFormat="1" applyFont="1" applyAlignment="1" applyProtection="1">
      <alignment horizontal="fill"/>
    </xf>
    <xf numFmtId="169" fontId="82" fillId="0" borderId="0" xfId="0" applyNumberFormat="1" applyFont="1" applyAlignment="1" applyProtection="1">
      <alignment horizontal="left"/>
    </xf>
    <xf numFmtId="169" fontId="82" fillId="0" borderId="0" xfId="0" applyNumberFormat="1" applyFont="1" applyProtection="1"/>
    <xf numFmtId="169" fontId="83" fillId="8" borderId="0" xfId="0" applyFont="1" applyFill="1" applyAlignment="1"/>
    <xf numFmtId="169" fontId="52" fillId="8" borderId="0" xfId="0" applyNumberFormat="1" applyFont="1" applyFill="1" applyProtection="1"/>
    <xf numFmtId="169" fontId="52" fillId="8" borderId="0" xfId="0" applyNumberFormat="1" applyFont="1" applyFill="1" applyAlignment="1" applyProtection="1"/>
    <xf numFmtId="169" fontId="0" fillId="0" borderId="0" xfId="0" applyNumberFormat="1" applyFont="1" applyAlignment="1" applyProtection="1">
      <alignment horizontal="fill"/>
    </xf>
    <xf numFmtId="170" fontId="9" fillId="0" borderId="0" xfId="0" applyNumberFormat="1" applyFont="1" applyAlignment="1" applyProtection="1">
      <alignment horizontal="center"/>
    </xf>
    <xf numFmtId="169" fontId="147" fillId="8" borderId="0" xfId="0" applyNumberFormat="1" applyFont="1" applyFill="1" applyAlignment="1" applyProtection="1">
      <alignment horizontal="right"/>
    </xf>
    <xf numFmtId="169" fontId="147" fillId="8" borderId="0" xfId="0" applyNumberFormat="1" applyFont="1" applyFill="1" applyAlignment="1" applyProtection="1">
      <alignment horizontal="left"/>
    </xf>
    <xf numFmtId="169" fontId="63" fillId="8" borderId="2" xfId="0" applyFont="1" applyFill="1" applyBorder="1" applyAlignment="1">
      <alignment horizontal="right" vertical="top" wrapText="1"/>
    </xf>
    <xf numFmtId="2" fontId="63" fillId="8" borderId="2" xfId="40" applyNumberFormat="1" applyFont="1" applyFill="1" applyBorder="1" applyAlignment="1">
      <alignment horizontal="center" vertical="top" wrapText="1"/>
    </xf>
    <xf numFmtId="169" fontId="150" fillId="8" borderId="2" xfId="0" applyFont="1" applyFill="1" applyBorder="1" applyAlignment="1">
      <alignment vertical="top" wrapText="1"/>
    </xf>
    <xf numFmtId="169" fontId="63" fillId="0" borderId="2" xfId="0" applyFont="1" applyFill="1" applyBorder="1" applyAlignment="1">
      <alignment vertical="top"/>
    </xf>
    <xf numFmtId="169" fontId="150" fillId="0" borderId="2" xfId="0" applyFont="1" applyFill="1" applyBorder="1" applyAlignment="1">
      <alignment vertical="top" wrapText="1"/>
    </xf>
    <xf numFmtId="169" fontId="150" fillId="8" borderId="2" xfId="0" applyFont="1" applyFill="1" applyBorder="1" applyAlignment="1">
      <alignment vertical="top"/>
    </xf>
    <xf numFmtId="169" fontId="150" fillId="8" borderId="2" xfId="0" applyFont="1" applyFill="1" applyBorder="1" applyAlignment="1">
      <alignment horizontal="right" vertical="top" wrapText="1"/>
    </xf>
    <xf numFmtId="169" fontId="23" fillId="0" borderId="0" xfId="0" applyNumberFormat="1" applyFont="1"/>
    <xf numFmtId="169" fontId="23" fillId="0" borderId="0" xfId="0" applyNumberFormat="1" applyFont="1" applyAlignment="1"/>
    <xf numFmtId="169" fontId="23" fillId="0" borderId="0" xfId="0" applyNumberFormat="1" applyFont="1" applyAlignment="1">
      <alignment horizontal="center"/>
    </xf>
    <xf numFmtId="169" fontId="23" fillId="0" borderId="0" xfId="0" applyNumberFormat="1" applyFont="1" applyAlignment="1">
      <alignment horizontal="right"/>
    </xf>
    <xf numFmtId="174" fontId="113" fillId="0" borderId="0" xfId="0" applyNumberFormat="1" applyFont="1" applyAlignment="1">
      <alignment vertical="top"/>
    </xf>
    <xf numFmtId="174" fontId="123" fillId="0" borderId="0" xfId="0" applyNumberFormat="1" applyFont="1" applyAlignment="1">
      <alignment horizontal="right"/>
    </xf>
    <xf numFmtId="174" fontId="23" fillId="0" borderId="0" xfId="0" applyNumberFormat="1" applyFont="1" applyAlignment="1">
      <alignment horizontal="center"/>
    </xf>
    <xf numFmtId="169" fontId="7" fillId="0" borderId="0" xfId="0" applyNumberFormat="1" applyFont="1" applyAlignment="1">
      <alignment vertical="top"/>
    </xf>
    <xf numFmtId="0" fontId="0" fillId="0" borderId="0" xfId="0" applyNumberFormat="1" applyAlignment="1">
      <alignment horizontal="center" vertical="center"/>
    </xf>
    <xf numFmtId="169" fontId="113" fillId="0" borderId="0" xfId="0" applyNumberFormat="1" applyFont="1" applyAlignment="1" applyProtection="1">
      <alignment horizontal="right"/>
    </xf>
    <xf numFmtId="169" fontId="0" fillId="9" borderId="0" xfId="0" applyNumberFormat="1" applyFill="1"/>
    <xf numFmtId="169" fontId="0" fillId="9" borderId="0" xfId="0" applyNumberFormat="1" applyFill="1" applyAlignment="1"/>
    <xf numFmtId="169" fontId="0" fillId="9" borderId="0" xfId="0" applyNumberFormat="1" applyFill="1" applyAlignment="1">
      <alignment horizontal="left"/>
    </xf>
    <xf numFmtId="169" fontId="0" fillId="9" borderId="0" xfId="0" applyNumberFormat="1" applyFill="1" applyProtection="1"/>
    <xf numFmtId="0" fontId="0" fillId="9" borderId="0" xfId="0" applyNumberFormat="1" applyFill="1"/>
    <xf numFmtId="177" fontId="0" fillId="0" borderId="0" xfId="0" applyNumberFormat="1"/>
    <xf numFmtId="177" fontId="113" fillId="0" borderId="0" xfId="0" applyNumberFormat="1" applyFont="1"/>
    <xf numFmtId="0" fontId="139" fillId="9" borderId="0" xfId="0" applyNumberFormat="1" applyFont="1" applyFill="1"/>
    <xf numFmtId="0" fontId="152" fillId="9" borderId="0" xfId="0" applyNumberFormat="1" applyFont="1" applyFill="1"/>
    <xf numFmtId="169" fontId="23" fillId="0" borderId="0" xfId="0" applyNumberFormat="1" applyFont="1" applyAlignment="1">
      <alignment vertical="top"/>
    </xf>
    <xf numFmtId="169" fontId="23" fillId="9" borderId="0" xfId="0" applyNumberFormat="1" applyFont="1" applyFill="1"/>
    <xf numFmtId="169" fontId="23" fillId="9" borderId="0" xfId="0" applyNumberFormat="1" applyFont="1" applyFill="1" applyAlignment="1" applyProtection="1">
      <alignment horizontal="center"/>
    </xf>
    <xf numFmtId="169" fontId="68" fillId="0" borderId="0" xfId="0" applyNumberFormat="1" applyFont="1" applyAlignment="1" applyProtection="1">
      <alignment horizontal="left"/>
    </xf>
    <xf numFmtId="169" fontId="23" fillId="0" borderId="0" xfId="0" applyFont="1" applyAlignment="1">
      <alignment wrapText="1"/>
    </xf>
    <xf numFmtId="169" fontId="68" fillId="0" borderId="0" xfId="0" applyNumberFormat="1" applyFont="1" applyAlignment="1" applyProtection="1">
      <alignment horizontal="left" wrapText="1"/>
    </xf>
    <xf numFmtId="169" fontId="23" fillId="9" borderId="0" xfId="0" applyNumberFormat="1" applyFont="1" applyFill="1" applyProtection="1"/>
    <xf numFmtId="174" fontId="7" fillId="0" borderId="0" xfId="0" applyNumberFormat="1" applyFont="1"/>
    <xf numFmtId="169" fontId="125" fillId="9" borderId="0" xfId="0" applyFont="1" applyFill="1"/>
    <xf numFmtId="169" fontId="0" fillId="10" borderId="0" xfId="0" applyFill="1" applyAlignment="1">
      <alignment wrapText="1"/>
    </xf>
    <xf numFmtId="169" fontId="23" fillId="10" borderId="0" xfId="0" applyNumberFormat="1" applyFont="1" applyFill="1" applyAlignment="1" applyProtection="1">
      <alignment horizontal="left" wrapText="1"/>
    </xf>
    <xf numFmtId="169" fontId="23" fillId="8" borderId="0" xfId="0" applyNumberFormat="1" applyFont="1" applyFill="1" applyAlignment="1" applyProtection="1">
      <alignment horizontal="left"/>
    </xf>
    <xf numFmtId="169" fontId="114" fillId="13" borderId="0" xfId="0" applyFont="1" applyFill="1" applyBorder="1" applyAlignment="1">
      <alignment horizontal="left" vertical="top"/>
    </xf>
    <xf numFmtId="169" fontId="133" fillId="0" borderId="0" xfId="0" applyFont="1" applyBorder="1" applyAlignment="1">
      <alignment horizontal="left" vertical="top"/>
    </xf>
    <xf numFmtId="170" fontId="34" fillId="9" borderId="0" xfId="0" applyNumberFormat="1" applyFont="1" applyFill="1" applyProtection="1"/>
    <xf numFmtId="169" fontId="114" fillId="9" borderId="0" xfId="0" applyNumberFormat="1" applyFont="1" applyFill="1" applyProtection="1"/>
    <xf numFmtId="169" fontId="0" fillId="9" borderId="0" xfId="0" applyNumberFormat="1" applyFill="1" applyAlignment="1" applyProtection="1"/>
    <xf numFmtId="171" fontId="0" fillId="9" borderId="0" xfId="0" applyNumberFormat="1" applyFill="1"/>
    <xf numFmtId="169" fontId="0" fillId="0" borderId="0" xfId="0" applyAlignment="1">
      <alignment horizontal="right" indent="2"/>
    </xf>
    <xf numFmtId="169" fontId="76" fillId="0" borderId="0" xfId="0" applyFont="1" applyBorder="1" applyAlignment="1">
      <alignment horizontal="left" vertical="top"/>
    </xf>
    <xf numFmtId="169" fontId="32" fillId="0" borderId="0" xfId="0" applyFont="1" applyBorder="1" applyAlignment="1">
      <alignment horizontal="left" vertical="top"/>
    </xf>
    <xf numFmtId="169" fontId="133" fillId="0" borderId="0" xfId="0" applyNumberFormat="1" applyFont="1" applyProtection="1"/>
    <xf numFmtId="169" fontId="51" fillId="0" borderId="0" xfId="0" applyFont="1"/>
    <xf numFmtId="169" fontId="151" fillId="8" borderId="2" xfId="0" applyFont="1" applyFill="1" applyBorder="1" applyAlignment="1">
      <alignment horizontal="right" vertical="top" wrapText="1"/>
    </xf>
    <xf numFmtId="171" fontId="63" fillId="8" borderId="2" xfId="0" applyNumberFormat="1" applyFont="1" applyFill="1" applyBorder="1" applyAlignment="1">
      <alignment vertical="top" wrapText="1"/>
    </xf>
    <xf numFmtId="169" fontId="69" fillId="8" borderId="2" xfId="0" applyFont="1" applyFill="1" applyBorder="1" applyAlignment="1">
      <alignment vertical="top" wrapText="1"/>
    </xf>
    <xf numFmtId="171" fontId="63" fillId="8" borderId="2" xfId="40" applyNumberFormat="1" applyFont="1" applyFill="1" applyBorder="1" applyAlignment="1">
      <alignment horizontal="center" vertical="top" wrapText="1"/>
    </xf>
    <xf numFmtId="169" fontId="140" fillId="0" borderId="0" xfId="0" applyNumberFormat="1" applyFont="1" applyFill="1" applyBorder="1"/>
    <xf numFmtId="169" fontId="140" fillId="0" borderId="0" xfId="0" applyNumberFormat="1" applyFont="1" applyBorder="1" applyAlignment="1">
      <alignment vertical="center"/>
    </xf>
    <xf numFmtId="0" fontId="0" fillId="0" borderId="0" xfId="0" applyNumberFormat="1" applyBorder="1" applyAlignment="1">
      <alignment vertical="center"/>
    </xf>
    <xf numFmtId="169" fontId="140" fillId="0" borderId="0" xfId="0" applyNumberFormat="1" applyFont="1" applyBorder="1" applyAlignment="1" applyProtection="1">
      <alignment horizontal="left" vertical="center"/>
    </xf>
    <xf numFmtId="169" fontId="140" fillId="0" borderId="0" xfId="0" applyNumberFormat="1" applyFont="1" applyFill="1" applyBorder="1" applyAlignment="1"/>
    <xf numFmtId="2" fontId="0" fillId="0" borderId="0" xfId="0" applyNumberFormat="1" applyBorder="1"/>
    <xf numFmtId="2" fontId="110" fillId="0" borderId="0" xfId="0" applyNumberFormat="1" applyFont="1" applyBorder="1"/>
    <xf numFmtId="169" fontId="23" fillId="0" borderId="0" xfId="0" applyFont="1" applyBorder="1" applyAlignment="1">
      <alignment horizontal="right" vertical="center"/>
    </xf>
    <xf numFmtId="169" fontId="23" fillId="0" borderId="0" xfId="0" applyFont="1" applyBorder="1" applyAlignment="1">
      <alignment horizontal="left" vertical="center"/>
    </xf>
    <xf numFmtId="169" fontId="23" fillId="0" borderId="0" xfId="0" applyFont="1" applyFill="1" applyBorder="1" applyAlignment="1">
      <alignment horizontal="left" vertical="top" wrapText="1"/>
    </xf>
    <xf numFmtId="169" fontId="0" fillId="0" borderId="0" xfId="0" applyNumberFormat="1" applyAlignment="1" applyProtection="1">
      <alignment wrapText="1"/>
    </xf>
    <xf numFmtId="169" fontId="154" fillId="0" borderId="0" xfId="0" applyFont="1"/>
    <xf numFmtId="169" fontId="90" fillId="8" borderId="0" xfId="0" applyFont="1" applyFill="1" applyAlignment="1">
      <alignment vertical="top"/>
    </xf>
    <xf numFmtId="169" fontId="63" fillId="8" borderId="0" xfId="0" applyFont="1" applyFill="1" applyAlignment="1">
      <alignment horizontal="center" vertical="top"/>
    </xf>
    <xf numFmtId="169" fontId="63" fillId="0" borderId="0" xfId="0" applyFont="1" applyFill="1" applyAlignment="1">
      <alignment vertical="top"/>
    </xf>
    <xf numFmtId="169" fontId="151" fillId="8" borderId="2" xfId="0" applyFont="1" applyFill="1" applyBorder="1" applyAlignment="1">
      <alignment vertical="top"/>
    </xf>
    <xf numFmtId="169" fontId="150" fillId="8" borderId="13" xfId="0" applyFont="1" applyFill="1" applyBorder="1" applyAlignment="1">
      <alignment vertical="top" wrapText="1"/>
    </xf>
    <xf numFmtId="169" fontId="90" fillId="0" borderId="2" xfId="0" applyFont="1" applyFill="1" applyBorder="1" applyAlignment="1">
      <alignment vertical="top"/>
    </xf>
    <xf numFmtId="169" fontId="90" fillId="8" borderId="0" xfId="0" applyFont="1" applyFill="1" applyBorder="1" applyAlignment="1">
      <alignment vertical="top"/>
    </xf>
    <xf numFmtId="169" fontId="63" fillId="8" borderId="0" xfId="0" applyFont="1" applyFill="1" applyBorder="1" applyAlignment="1">
      <alignment vertical="top"/>
    </xf>
    <xf numFmtId="169" fontId="151" fillId="8" borderId="0" xfId="0" applyFont="1" applyFill="1" applyAlignment="1">
      <alignment vertical="top"/>
    </xf>
    <xf numFmtId="169" fontId="63" fillId="14" borderId="0" xfId="0" applyFont="1" applyFill="1" applyAlignment="1">
      <alignment vertical="top"/>
    </xf>
    <xf numFmtId="169" fontId="69" fillId="8" borderId="0" xfId="0" applyFont="1" applyFill="1" applyAlignment="1">
      <alignment vertical="top"/>
    </xf>
    <xf numFmtId="169" fontId="63" fillId="8" borderId="2" xfId="0" applyFont="1" applyFill="1" applyBorder="1" applyAlignment="1">
      <alignment horizontal="center" vertical="top"/>
    </xf>
    <xf numFmtId="169" fontId="63" fillId="16" borderId="0" xfId="0" applyFont="1" applyFill="1" applyAlignment="1">
      <alignment vertical="top"/>
    </xf>
    <xf numFmtId="169" fontId="63" fillId="8" borderId="2" xfId="0" applyFont="1" applyFill="1" applyBorder="1" applyAlignment="1"/>
    <xf numFmtId="169" fontId="63" fillId="9" borderId="0" xfId="0" applyFont="1" applyFill="1" applyAlignment="1">
      <alignment vertical="top"/>
    </xf>
    <xf numFmtId="169" fontId="150" fillId="8" borderId="2" xfId="0" applyFont="1" applyFill="1" applyBorder="1" applyAlignment="1">
      <alignment horizontal="center" vertical="top"/>
    </xf>
    <xf numFmtId="169" fontId="150" fillId="8" borderId="0" xfId="0" applyFont="1" applyFill="1" applyAlignment="1">
      <alignment vertical="top"/>
    </xf>
    <xf numFmtId="169" fontId="150" fillId="8" borderId="0" xfId="0" applyFont="1" applyFill="1" applyAlignment="1">
      <alignment horizontal="center" vertical="top"/>
    </xf>
    <xf numFmtId="2" fontId="150" fillId="8" borderId="2" xfId="40" applyNumberFormat="1" applyFont="1" applyFill="1" applyBorder="1" applyAlignment="1">
      <alignment horizontal="center" vertical="center" wrapText="1"/>
    </xf>
    <xf numFmtId="169" fontId="150" fillId="0" borderId="2" xfId="0" applyFont="1" applyFill="1" applyBorder="1" applyAlignment="1">
      <alignment vertical="center" wrapText="1"/>
    </xf>
    <xf numFmtId="169" fontId="150" fillId="8" borderId="2" xfId="0" applyFont="1" applyFill="1" applyBorder="1" applyAlignment="1">
      <alignment vertical="center" wrapText="1"/>
    </xf>
    <xf numFmtId="171" fontId="150" fillId="8" borderId="2" xfId="0" applyNumberFormat="1" applyFont="1" applyFill="1" applyBorder="1" applyAlignment="1">
      <alignment vertical="center" wrapText="1"/>
    </xf>
    <xf numFmtId="169" fontId="150" fillId="8" borderId="2" xfId="0" applyFont="1" applyFill="1" applyBorder="1" applyAlignment="1">
      <alignment horizontal="center" vertical="center"/>
    </xf>
    <xf numFmtId="169" fontId="150" fillId="8" borderId="0" xfId="0" applyFont="1" applyFill="1" applyBorder="1" applyAlignment="1">
      <alignment vertical="top" wrapText="1"/>
    </xf>
    <xf numFmtId="169" fontId="150" fillId="0" borderId="0" xfId="0" applyFont="1" applyFill="1" applyAlignment="1">
      <alignment vertical="top"/>
    </xf>
    <xf numFmtId="169" fontId="150" fillId="8" borderId="0" xfId="0" applyFont="1" applyFill="1" applyAlignment="1">
      <alignment horizontal="right" vertical="top"/>
    </xf>
    <xf numFmtId="169" fontId="150" fillId="0" borderId="0" xfId="0" applyFont="1" applyFill="1" applyAlignment="1">
      <alignment horizontal="right" vertical="top"/>
    </xf>
    <xf numFmtId="171" fontId="150" fillId="8" borderId="0" xfId="0" applyNumberFormat="1" applyFont="1" applyFill="1" applyAlignment="1">
      <alignment horizontal="right" vertical="top"/>
    </xf>
    <xf numFmtId="169" fontId="97" fillId="0" borderId="0" xfId="0" applyFont="1" applyAlignment="1">
      <alignment wrapText="1"/>
    </xf>
    <xf numFmtId="169" fontId="97" fillId="0" borderId="0" xfId="0" applyFont="1" applyAlignment="1">
      <alignment horizontal="fill" wrapText="1"/>
    </xf>
    <xf numFmtId="171" fontId="97" fillId="0" borderId="0" xfId="0" applyNumberFormat="1" applyFont="1" applyAlignment="1">
      <alignment wrapText="1"/>
    </xf>
    <xf numFmtId="169" fontId="9" fillId="0" borderId="0" xfId="0" applyFont="1" applyAlignment="1">
      <alignment vertical="top"/>
    </xf>
    <xf numFmtId="0" fontId="99" fillId="0" borderId="0" xfId="0" applyNumberFormat="1" applyFont="1" applyFill="1" applyBorder="1" applyAlignment="1">
      <alignment vertical="top"/>
    </xf>
    <xf numFmtId="169" fontId="100" fillId="0" borderId="0" xfId="0" applyNumberFormat="1" applyFont="1" applyAlignment="1" applyProtection="1">
      <alignment horizontal="left"/>
    </xf>
    <xf numFmtId="169" fontId="100" fillId="0" borderId="0" xfId="0" applyFont="1"/>
    <xf numFmtId="169" fontId="101" fillId="0" borderId="0" xfId="0" applyNumberFormat="1" applyFont="1" applyAlignment="1" applyProtection="1">
      <alignment horizontal="center"/>
    </xf>
    <xf numFmtId="169" fontId="101" fillId="0" borderId="0" xfId="0" applyNumberFormat="1" applyFont="1" applyAlignment="1" applyProtection="1"/>
    <xf numFmtId="169" fontId="101" fillId="0" borderId="0" xfId="0" applyNumberFormat="1" applyFont="1" applyAlignment="1" applyProtection="1">
      <alignment horizontal="left"/>
    </xf>
    <xf numFmtId="169" fontId="101" fillId="0" borderId="0" xfId="0" applyFont="1"/>
    <xf numFmtId="169" fontId="101" fillId="0" borderId="0" xfId="0" applyFont="1" applyAlignment="1">
      <alignment horizontal="left"/>
    </xf>
    <xf numFmtId="169" fontId="101" fillId="0" borderId="0" xfId="0" applyFont="1" applyAlignment="1"/>
    <xf numFmtId="169" fontId="101" fillId="0" borderId="0" xfId="0" applyNumberFormat="1" applyFont="1" applyAlignment="1" applyProtection="1">
      <alignment horizontal="fill"/>
    </xf>
    <xf numFmtId="171" fontId="101" fillId="0" borderId="0" xfId="0" applyNumberFormat="1" applyFont="1"/>
    <xf numFmtId="171" fontId="100" fillId="0" borderId="0" xfId="0" applyNumberFormat="1" applyFont="1"/>
    <xf numFmtId="169" fontId="101" fillId="0" borderId="0" xfId="0" applyNumberFormat="1" applyFont="1" applyFill="1" applyProtection="1"/>
    <xf numFmtId="169" fontId="101" fillId="0" borderId="0" xfId="0" applyNumberFormat="1" applyFont="1" applyProtection="1"/>
    <xf numFmtId="169" fontId="100" fillId="0" borderId="0" xfId="0" applyNumberFormat="1" applyFont="1" applyAlignment="1" applyProtection="1">
      <alignment horizontal="center"/>
    </xf>
    <xf numFmtId="169" fontId="100" fillId="0" borderId="0" xfId="0" applyNumberFormat="1" applyFont="1" applyProtection="1"/>
    <xf numFmtId="172" fontId="101" fillId="0" borderId="0" xfId="0" applyNumberFormat="1" applyFont="1" applyAlignment="1" applyProtection="1">
      <alignment horizontal="center"/>
    </xf>
    <xf numFmtId="173" fontId="101" fillId="0" borderId="0" xfId="0" applyNumberFormat="1" applyFont="1" applyAlignment="1" applyProtection="1">
      <alignment horizontal="left"/>
    </xf>
    <xf numFmtId="175" fontId="101" fillId="0" borderId="0" xfId="0" applyNumberFormat="1" applyFont="1" applyProtection="1"/>
    <xf numFmtId="17" fontId="62" fillId="0" borderId="0" xfId="43" quotePrefix="1" applyNumberFormat="1" applyFont="1"/>
    <xf numFmtId="0" fontId="62" fillId="0" borderId="0" xfId="43" applyFont="1" applyAlignment="1">
      <alignment wrapText="1"/>
    </xf>
    <xf numFmtId="169" fontId="85" fillId="0" borderId="0" xfId="0" applyNumberFormat="1" applyFont="1" applyAlignment="1" applyProtection="1">
      <alignment horizontal="left" vertical="top" wrapText="1"/>
    </xf>
    <xf numFmtId="169" fontId="159" fillId="0" borderId="0" xfId="0" applyNumberFormat="1" applyFont="1" applyProtection="1"/>
    <xf numFmtId="169" fontId="0" fillId="9" borderId="0" xfId="0" applyNumberFormat="1" applyFont="1" applyFill="1" applyAlignment="1" applyProtection="1">
      <alignment horizontal="left"/>
    </xf>
    <xf numFmtId="169" fontId="159" fillId="0" borderId="0" xfId="0" applyFont="1"/>
    <xf numFmtId="169" fontId="160" fillId="0" borderId="0" xfId="0" applyFont="1"/>
    <xf numFmtId="169" fontId="0" fillId="0" borderId="0" xfId="0" applyNumberFormat="1" applyFill="1" applyAlignment="1" applyProtection="1">
      <alignment horizontal="left"/>
    </xf>
    <xf numFmtId="169" fontId="125" fillId="8" borderId="0" xfId="0" applyNumberFormat="1" applyFont="1" applyFill="1" applyProtection="1"/>
    <xf numFmtId="169" fontId="125" fillId="8" borderId="0" xfId="0" applyFont="1" applyFill="1"/>
    <xf numFmtId="169" fontId="159" fillId="9" borderId="0" xfId="0" applyNumberFormat="1" applyFont="1" applyFill="1" applyProtection="1"/>
    <xf numFmtId="170" fontId="0" fillId="0" borderId="0" xfId="0" applyNumberFormat="1" applyAlignment="1" applyProtection="1">
      <alignment vertical="center" wrapText="1"/>
    </xf>
    <xf numFmtId="169" fontId="0" fillId="0" borderId="0" xfId="0" applyNumberFormat="1" applyFont="1" applyAlignment="1" applyProtection="1">
      <alignment horizontal="left" wrapText="1"/>
    </xf>
    <xf numFmtId="170" fontId="118" fillId="0" borderId="0" xfId="0" applyNumberFormat="1" applyFont="1" applyAlignment="1" applyProtection="1">
      <alignment horizontal="left" wrapText="1"/>
    </xf>
    <xf numFmtId="169" fontId="125" fillId="0" borderId="0" xfId="0" applyNumberFormat="1" applyFont="1" applyAlignment="1" applyProtection="1">
      <alignment horizontal="fill"/>
    </xf>
    <xf numFmtId="169" fontId="128" fillId="0" borderId="0" xfId="0" applyFont="1" applyBorder="1"/>
    <xf numFmtId="169" fontId="23" fillId="0" borderId="0" xfId="0" applyFont="1" applyFill="1"/>
    <xf numFmtId="169" fontId="145" fillId="0" borderId="0" xfId="0" applyNumberFormat="1" applyFont="1" applyProtection="1"/>
    <xf numFmtId="169" fontId="161" fillId="0" borderId="0" xfId="0" applyNumberFormat="1" applyFont="1" applyProtection="1"/>
    <xf numFmtId="169" fontId="128" fillId="0" borderId="0" xfId="0" applyNumberFormat="1" applyFont="1" applyBorder="1" applyAlignment="1">
      <alignment vertical="center"/>
    </xf>
    <xf numFmtId="169" fontId="128" fillId="0" borderId="0" xfId="0" applyNumberFormat="1" applyFont="1" applyBorder="1"/>
    <xf numFmtId="169" fontId="119" fillId="0" borderId="0" xfId="0" applyNumberFormat="1" applyFont="1" applyFill="1" applyBorder="1"/>
    <xf numFmtId="169" fontId="145" fillId="9" borderId="0" xfId="0" applyNumberFormat="1" applyFont="1" applyFill="1" applyAlignment="1" applyProtection="1"/>
    <xf numFmtId="169" fontId="145" fillId="9" borderId="0" xfId="0" applyNumberFormat="1" applyFont="1" applyFill="1" applyAlignment="1" applyProtection="1">
      <alignment horizontal="left"/>
    </xf>
    <xf numFmtId="169" fontId="162" fillId="9" borderId="0" xfId="0" applyNumberFormat="1" applyFont="1" applyFill="1" applyAlignment="1"/>
    <xf numFmtId="169" fontId="162" fillId="9" borderId="0" xfId="0" applyNumberFormat="1" applyFont="1" applyFill="1"/>
    <xf numFmtId="169" fontId="131" fillId="0" borderId="0" xfId="0" applyNumberFormat="1" applyFont="1" applyProtection="1"/>
    <xf numFmtId="169" fontId="145" fillId="9" borderId="0" xfId="0" applyNumberFormat="1" applyFont="1" applyFill="1"/>
    <xf numFmtId="169" fontId="145" fillId="9" borderId="0" xfId="0" applyNumberFormat="1" applyFont="1" applyFill="1" applyAlignment="1" applyProtection="1">
      <alignment horizontal="right"/>
    </xf>
    <xf numFmtId="169" fontId="128" fillId="0" borderId="0" xfId="0" applyFont="1" applyBorder="1" applyAlignment="1">
      <alignment vertical="top" wrapText="1"/>
    </xf>
    <xf numFmtId="169" fontId="128" fillId="0" borderId="0" xfId="0" applyFont="1" applyBorder="1" applyAlignment="1">
      <alignment horizontal="right" vertical="top"/>
    </xf>
    <xf numFmtId="169" fontId="119" fillId="0" borderId="0" xfId="0" applyFont="1" applyBorder="1" applyAlignment="1">
      <alignment horizontal="right" vertical="top"/>
    </xf>
    <xf numFmtId="169" fontId="119" fillId="0" borderId="0" xfId="0" applyFont="1" applyBorder="1" applyAlignment="1">
      <alignment horizontal="right" vertical="center"/>
    </xf>
    <xf numFmtId="2" fontId="115" fillId="0" borderId="0" xfId="0" applyNumberFormat="1" applyFont="1" applyFill="1" applyBorder="1" applyAlignment="1">
      <alignment horizontal="right" vertical="top" wrapText="1"/>
    </xf>
    <xf numFmtId="2" fontId="163" fillId="0" borderId="0" xfId="0" applyNumberFormat="1" applyFont="1" applyFill="1" applyBorder="1" applyAlignment="1">
      <alignment horizontal="right" vertical="top" wrapText="1"/>
    </xf>
    <xf numFmtId="169" fontId="125" fillId="0" borderId="0" xfId="0" applyFont="1" applyBorder="1"/>
    <xf numFmtId="169" fontId="122" fillId="11" borderId="0" xfId="0" applyNumberFormat="1" applyFont="1" applyFill="1" applyProtection="1"/>
    <xf numFmtId="169" fontId="0" fillId="0" borderId="0" xfId="0" applyFont="1" applyBorder="1"/>
    <xf numFmtId="2" fontId="99" fillId="0" borderId="0" xfId="0" applyNumberFormat="1" applyFont="1" applyFill="1" applyBorder="1" applyAlignment="1">
      <alignment horizontal="right" vertical="top" wrapText="1"/>
    </xf>
    <xf numFmtId="49" fontId="99" fillId="0" borderId="0" xfId="0" applyNumberFormat="1" applyFont="1" applyFill="1" applyBorder="1" applyAlignment="1">
      <alignment horizontal="left" vertical="top" wrapText="1"/>
    </xf>
    <xf numFmtId="0" fontId="98" fillId="0" borderId="0" xfId="0" applyNumberFormat="1" applyFont="1" applyFill="1" applyBorder="1" applyAlignment="1">
      <alignment horizontal="center" vertical="top" wrapText="1"/>
    </xf>
    <xf numFmtId="2" fontId="99" fillId="0" borderId="0" xfId="0" applyNumberFormat="1" applyFont="1" applyFill="1" applyBorder="1" applyAlignment="1">
      <alignment horizontal="center" vertical="top" wrapText="1"/>
    </xf>
    <xf numFmtId="0" fontId="98" fillId="0" borderId="0" xfId="0" applyNumberFormat="1" applyFont="1" applyFill="1" applyBorder="1" applyAlignment="1">
      <alignment horizontal="left" vertical="top" wrapText="1"/>
    </xf>
    <xf numFmtId="0" fontId="99" fillId="0" borderId="0" xfId="0" applyNumberFormat="1" applyFont="1" applyFill="1" applyBorder="1" applyAlignment="1">
      <alignment horizontal="left" vertical="top" wrapText="1"/>
    </xf>
    <xf numFmtId="49" fontId="99" fillId="0" borderId="0" xfId="0" applyNumberFormat="1" applyFont="1" applyFill="1" applyBorder="1" applyAlignment="1">
      <alignment horizontal="center" vertical="top" wrapText="1"/>
    </xf>
    <xf numFmtId="2" fontId="98" fillId="0" borderId="0" xfId="0" applyNumberFormat="1" applyFont="1" applyFill="1" applyBorder="1" applyAlignment="1">
      <alignment horizontal="right" vertical="top" wrapText="1"/>
    </xf>
    <xf numFmtId="0" fontId="98" fillId="0" borderId="0" xfId="0" applyNumberFormat="1" applyFont="1" applyFill="1" applyBorder="1" applyAlignment="1">
      <alignment horizontal="right" vertical="top" wrapText="1"/>
    </xf>
    <xf numFmtId="177" fontId="99" fillId="0" borderId="0" xfId="0" applyNumberFormat="1" applyFont="1" applyFill="1" applyBorder="1" applyAlignment="1">
      <alignment horizontal="right" vertical="top" wrapText="1"/>
    </xf>
    <xf numFmtId="169" fontId="23" fillId="0" borderId="0" xfId="0" applyFont="1" applyFill="1" applyBorder="1" applyAlignment="1">
      <alignment horizontal="right" vertical="top"/>
    </xf>
    <xf numFmtId="2" fontId="99" fillId="0" borderId="0" xfId="13" applyNumberFormat="1" applyFont="1" applyFill="1" applyBorder="1" applyAlignment="1">
      <alignment horizontal="right" vertical="top" wrapText="1"/>
    </xf>
    <xf numFmtId="49" fontId="99" fillId="0" borderId="0" xfId="13" applyNumberFormat="1" applyFont="1" applyFill="1" applyBorder="1" applyAlignment="1">
      <alignment horizontal="left" vertical="top" wrapText="1"/>
    </xf>
    <xf numFmtId="0" fontId="98" fillId="0" borderId="0" xfId="13" applyFont="1" applyFill="1" applyBorder="1" applyAlignment="1">
      <alignment horizontal="center" vertical="top" wrapText="1"/>
    </xf>
    <xf numFmtId="2" fontId="99" fillId="0" borderId="0" xfId="13" applyNumberFormat="1" applyFont="1" applyFill="1" applyBorder="1" applyAlignment="1">
      <alignment vertical="top" wrapText="1"/>
    </xf>
    <xf numFmtId="2" fontId="99" fillId="0" borderId="0" xfId="13" applyNumberFormat="1" applyFont="1" applyFill="1" applyBorder="1" applyAlignment="1">
      <alignment horizontal="center" vertical="top" wrapText="1"/>
    </xf>
    <xf numFmtId="2" fontId="98" fillId="0" borderId="0" xfId="13" applyNumberFormat="1" applyFont="1" applyFill="1" applyBorder="1" applyAlignment="1">
      <alignment horizontal="right" vertical="top" wrapText="1"/>
    </xf>
    <xf numFmtId="0" fontId="99" fillId="0" borderId="0" xfId="13" applyFont="1" applyFill="1" applyBorder="1" applyAlignment="1">
      <alignment horizontal="left" vertical="top" wrapText="1"/>
    </xf>
    <xf numFmtId="0" fontId="98" fillId="0" borderId="0" xfId="13" applyFont="1" applyFill="1" applyBorder="1" applyAlignment="1">
      <alignment horizontal="left" vertical="top" wrapText="1"/>
    </xf>
    <xf numFmtId="2" fontId="164" fillId="0" borderId="0" xfId="13" applyNumberFormat="1" applyFont="1" applyFill="1" applyBorder="1" applyAlignment="1">
      <alignment vertical="top" wrapText="1"/>
    </xf>
    <xf numFmtId="2" fontId="164" fillId="0" borderId="0" xfId="13" applyNumberFormat="1" applyFont="1" applyFill="1" applyBorder="1" applyAlignment="1">
      <alignment horizontal="center" vertical="top" wrapText="1"/>
    </xf>
    <xf numFmtId="2" fontId="164" fillId="0" borderId="0" xfId="13" applyNumberFormat="1" applyFont="1" applyFill="1" applyBorder="1" applyAlignment="1">
      <alignment horizontal="right" vertical="top" wrapText="1"/>
    </xf>
    <xf numFmtId="176" fontId="99" fillId="0" borderId="0" xfId="13" applyNumberFormat="1" applyFont="1" applyFill="1" applyBorder="1" applyAlignment="1">
      <alignment horizontal="right" vertical="top" wrapText="1"/>
    </xf>
    <xf numFmtId="2" fontId="165" fillId="0" borderId="0" xfId="0" applyNumberFormat="1" applyFont="1" applyFill="1"/>
    <xf numFmtId="0" fontId="99" fillId="0" borderId="15" xfId="0" applyNumberFormat="1" applyFont="1" applyFill="1" applyBorder="1" applyAlignment="1">
      <alignment horizontal="justify" vertical="top" wrapText="1"/>
    </xf>
    <xf numFmtId="169" fontId="23" fillId="0" borderId="0" xfId="0" applyNumberFormat="1" applyFont="1" applyFill="1" applyAlignment="1" applyProtection="1">
      <alignment horizontal="center"/>
    </xf>
    <xf numFmtId="169" fontId="23" fillId="0" borderId="0" xfId="0" applyNumberFormat="1" applyFont="1" applyFill="1" applyAlignment="1" applyProtection="1"/>
    <xf numFmtId="169" fontId="23" fillId="0" borderId="0" xfId="0" applyNumberFormat="1" applyFont="1" applyFill="1" applyAlignment="1" applyProtection="1">
      <alignment horizontal="left"/>
    </xf>
    <xf numFmtId="169" fontId="23" fillId="0" borderId="0" xfId="0" applyFont="1" applyFill="1" applyAlignment="1">
      <alignment horizontal="center"/>
    </xf>
    <xf numFmtId="169" fontId="23" fillId="0" borderId="0" xfId="0" applyFont="1" applyFill="1" applyAlignment="1"/>
    <xf numFmtId="169" fontId="7" fillId="0" borderId="0" xfId="0" applyFont="1" applyFill="1"/>
    <xf numFmtId="169" fontId="23" fillId="0" borderId="0" xfId="0" applyNumberFormat="1" applyFont="1" applyFill="1" applyAlignment="1" applyProtection="1">
      <alignment horizontal="fill"/>
    </xf>
    <xf numFmtId="173" fontId="23" fillId="0" borderId="0" xfId="0" applyNumberFormat="1" applyFont="1" applyFill="1" applyProtection="1"/>
    <xf numFmtId="173" fontId="23" fillId="0" borderId="0" xfId="0" applyNumberFormat="1" applyFont="1" applyFill="1" applyAlignment="1" applyProtection="1">
      <alignment horizontal="center"/>
    </xf>
    <xf numFmtId="175" fontId="23" fillId="0" borderId="0" xfId="0" applyNumberFormat="1" applyFont="1" applyFill="1"/>
    <xf numFmtId="169" fontId="23" fillId="0" borderId="0" xfId="0" applyNumberFormat="1" applyFont="1" applyFill="1" applyProtection="1"/>
    <xf numFmtId="174" fontId="23" fillId="0" borderId="0" xfId="0" applyNumberFormat="1" applyFont="1" applyFill="1" applyProtection="1"/>
    <xf numFmtId="169" fontId="119" fillId="0" borderId="0" xfId="0" applyNumberFormat="1" applyFont="1" applyFill="1" applyProtection="1"/>
    <xf numFmtId="169" fontId="140" fillId="0" borderId="0" xfId="0" applyFont="1" applyFill="1"/>
    <xf numFmtId="169" fontId="9" fillId="0" borderId="0" xfId="0" applyFont="1" applyAlignment="1">
      <alignment horizontal="center" vertical="top" wrapText="1"/>
    </xf>
    <xf numFmtId="2" fontId="71" fillId="0" borderId="0" xfId="0" applyNumberFormat="1" applyFont="1" applyFill="1" applyAlignment="1">
      <alignment horizontal="left" vertical="top"/>
    </xf>
    <xf numFmtId="0" fontId="99" fillId="0" borderId="16" xfId="0" applyNumberFormat="1" applyFont="1" applyFill="1" applyBorder="1" applyAlignment="1">
      <alignment horizontal="justify" vertical="top" wrapText="1"/>
    </xf>
    <xf numFmtId="2" fontId="99" fillId="0" borderId="16" xfId="0" applyNumberFormat="1" applyFont="1" applyFill="1" applyBorder="1" applyAlignment="1">
      <alignment horizontal="center" vertical="top" wrapText="1"/>
    </xf>
    <xf numFmtId="49" fontId="99" fillId="0" borderId="16" xfId="0" applyNumberFormat="1" applyFont="1" applyFill="1" applyBorder="1" applyAlignment="1">
      <alignment horizontal="center" vertical="top" wrapText="1"/>
    </xf>
    <xf numFmtId="0" fontId="98" fillId="0" borderId="16" xfId="0" applyNumberFormat="1" applyFont="1" applyFill="1" applyBorder="1" applyAlignment="1">
      <alignment horizontal="center" vertical="top" wrapText="1"/>
    </xf>
    <xf numFmtId="2" fontId="99" fillId="0" borderId="16" xfId="0" applyNumberFormat="1" applyFont="1" applyFill="1" applyBorder="1" applyAlignment="1">
      <alignment horizontal="right" vertical="top" wrapText="1"/>
    </xf>
    <xf numFmtId="0" fontId="98" fillId="0" borderId="16" xfId="0" applyNumberFormat="1" applyFont="1" applyFill="1" applyBorder="1" applyAlignment="1">
      <alignment horizontal="left" vertical="top" wrapText="1"/>
    </xf>
    <xf numFmtId="0" fontId="99" fillId="0" borderId="16" xfId="0" applyNumberFormat="1" applyFont="1" applyFill="1" applyBorder="1" applyAlignment="1">
      <alignment horizontal="left" vertical="top" wrapText="1"/>
    </xf>
    <xf numFmtId="2" fontId="98" fillId="0" borderId="16" xfId="0" applyNumberFormat="1" applyFont="1" applyFill="1" applyBorder="1" applyAlignment="1">
      <alignment horizontal="right" vertical="top" wrapText="1"/>
    </xf>
    <xf numFmtId="0" fontId="99" fillId="0" borderId="0" xfId="0" applyNumberFormat="1" applyFont="1" applyFill="1" applyBorder="1" applyAlignment="1">
      <alignment horizontal="center" vertical="top" wrapText="1"/>
    </xf>
    <xf numFmtId="0" fontId="99" fillId="0" borderId="0" xfId="0" applyNumberFormat="1" applyFont="1" applyFill="1" applyBorder="1" applyAlignment="1">
      <alignment vertical="top" wrapText="1"/>
    </xf>
    <xf numFmtId="2" fontId="99" fillId="0" borderId="0" xfId="0" applyNumberFormat="1" applyFont="1" applyFill="1" applyBorder="1" applyAlignment="1">
      <alignment vertical="top" wrapText="1"/>
    </xf>
    <xf numFmtId="2" fontId="98" fillId="0" borderId="0" xfId="0" applyNumberFormat="1" applyFont="1" applyFill="1" applyBorder="1" applyAlignment="1">
      <alignment vertical="top" wrapText="1"/>
    </xf>
    <xf numFmtId="0" fontId="99" fillId="0" borderId="17" xfId="0" applyNumberFormat="1" applyFont="1" applyFill="1" applyBorder="1" applyAlignment="1">
      <alignment horizontal="left" vertical="top" wrapText="1"/>
    </xf>
    <xf numFmtId="0" fontId="99" fillId="0" borderId="1" xfId="0" applyNumberFormat="1" applyFont="1" applyFill="1" applyBorder="1" applyAlignment="1">
      <alignment horizontal="justify" vertical="top" wrapText="1"/>
    </xf>
    <xf numFmtId="0" fontId="99" fillId="0" borderId="16" xfId="0" applyNumberFormat="1" applyFont="1" applyFill="1" applyBorder="1" applyAlignment="1">
      <alignment horizontal="center" vertical="top" wrapText="1"/>
    </xf>
    <xf numFmtId="2" fontId="99" fillId="0" borderId="16" xfId="0" applyNumberFormat="1" applyFont="1" applyFill="1" applyBorder="1" applyAlignment="1">
      <alignment vertical="top" wrapText="1"/>
    </xf>
    <xf numFmtId="2" fontId="98" fillId="0" borderId="16" xfId="0" applyNumberFormat="1" applyFont="1" applyFill="1" applyBorder="1" applyAlignment="1">
      <alignment vertical="top" wrapText="1"/>
    </xf>
    <xf numFmtId="0" fontId="168" fillId="0" borderId="0" xfId="13" applyFont="1" applyFill="1" applyAlignment="1">
      <alignment vertical="top"/>
    </xf>
    <xf numFmtId="2" fontId="168" fillId="0" borderId="0" xfId="13" applyNumberFormat="1" applyFont="1" applyFill="1" applyAlignment="1">
      <alignment vertical="top"/>
    </xf>
    <xf numFmtId="0" fontId="99" fillId="0" borderId="0" xfId="0" applyNumberFormat="1" applyFont="1" applyFill="1" applyBorder="1" applyAlignment="1">
      <alignment horizontal="justify" vertical="top" wrapText="1"/>
    </xf>
    <xf numFmtId="0" fontId="168" fillId="0" borderId="0" xfId="13" applyFont="1" applyFill="1" applyAlignment="1">
      <alignment vertical="top" wrapText="1"/>
    </xf>
    <xf numFmtId="169" fontId="99" fillId="0" borderId="0" xfId="0" applyFont="1" applyFill="1" applyAlignment="1">
      <alignment vertical="top"/>
    </xf>
    <xf numFmtId="2" fontId="158" fillId="0" borderId="0" xfId="13" applyNumberFormat="1" applyFont="1" applyFill="1" applyAlignment="1">
      <alignment vertical="top"/>
    </xf>
    <xf numFmtId="169" fontId="98" fillId="0" borderId="0" xfId="0" applyFont="1" applyFill="1" applyAlignment="1">
      <alignment vertical="top"/>
    </xf>
    <xf numFmtId="0" fontId="158" fillId="0" borderId="0" xfId="13" applyFont="1" applyFill="1" applyAlignment="1">
      <alignment vertical="top"/>
    </xf>
    <xf numFmtId="2" fontId="99" fillId="0" borderId="0" xfId="0" applyNumberFormat="1" applyFont="1" applyFill="1" applyAlignment="1">
      <alignment vertical="top"/>
    </xf>
    <xf numFmtId="2" fontId="168" fillId="0" borderId="0" xfId="13" applyNumberFormat="1" applyFont="1" applyFill="1" applyAlignment="1">
      <alignment vertical="top" wrapText="1"/>
    </xf>
    <xf numFmtId="169" fontId="99" fillId="0" borderId="0" xfId="0" applyNumberFormat="1" applyFont="1" applyFill="1" applyBorder="1" applyAlignment="1">
      <alignment horizontal="left" vertical="top"/>
    </xf>
    <xf numFmtId="1" fontId="99" fillId="0" borderId="0" xfId="13" applyNumberFormat="1" applyFont="1" applyFill="1" applyBorder="1" applyAlignment="1">
      <alignment horizontal="right" vertical="top" wrapText="1"/>
    </xf>
    <xf numFmtId="49" fontId="99" fillId="0" borderId="0" xfId="13" applyNumberFormat="1" applyFont="1" applyFill="1" applyBorder="1" applyAlignment="1">
      <alignment horizontal="center" vertical="top" wrapText="1"/>
    </xf>
    <xf numFmtId="0" fontId="99" fillId="0" borderId="0" xfId="13" applyFont="1" applyFill="1" applyBorder="1" applyAlignment="1">
      <alignment horizontal="center" vertical="top" wrapText="1"/>
    </xf>
    <xf numFmtId="176" fontId="99" fillId="0" borderId="0" xfId="0" applyNumberFormat="1" applyFont="1" applyFill="1" applyBorder="1" applyAlignment="1">
      <alignment horizontal="right" vertical="top" wrapText="1"/>
    </xf>
    <xf numFmtId="1" fontId="99" fillId="0" borderId="0" xfId="0" applyNumberFormat="1" applyFont="1" applyFill="1" applyBorder="1" applyAlignment="1">
      <alignment horizontal="right" vertical="top" wrapText="1"/>
    </xf>
    <xf numFmtId="0" fontId="99" fillId="0" borderId="1" xfId="10" applyFont="1" applyFill="1" applyBorder="1" applyAlignment="1">
      <alignment horizontal="left" vertical="top" wrapText="1"/>
    </xf>
    <xf numFmtId="0" fontId="99" fillId="0" borderId="0" xfId="13" applyFont="1" applyFill="1" applyAlignment="1">
      <alignment vertical="top"/>
    </xf>
    <xf numFmtId="2" fontId="99" fillId="0" borderId="0" xfId="13" applyNumberFormat="1" applyFont="1" applyFill="1" applyAlignment="1">
      <alignment vertical="top"/>
    </xf>
    <xf numFmtId="0" fontId="99" fillId="0" borderId="0" xfId="0" applyNumberFormat="1" applyFont="1" applyFill="1" applyAlignment="1">
      <alignment horizontal="center" vertical="top"/>
    </xf>
    <xf numFmtId="0" fontId="99" fillId="0" borderId="16" xfId="13" applyFont="1" applyFill="1" applyBorder="1" applyAlignment="1">
      <alignment vertical="top"/>
    </xf>
    <xf numFmtId="2" fontId="99" fillId="0" borderId="16" xfId="13" applyNumberFormat="1" applyFont="1" applyFill="1" applyBorder="1" applyAlignment="1">
      <alignment vertical="top"/>
    </xf>
    <xf numFmtId="2" fontId="99" fillId="0" borderId="16" xfId="0" applyNumberFormat="1" applyFont="1" applyFill="1" applyBorder="1" applyAlignment="1">
      <alignment vertical="top"/>
    </xf>
    <xf numFmtId="0" fontId="99" fillId="0" borderId="16" xfId="0" applyNumberFormat="1" applyFont="1" applyFill="1" applyBorder="1" applyAlignment="1">
      <alignment horizontal="center" vertical="top"/>
    </xf>
    <xf numFmtId="169" fontId="98" fillId="0" borderId="0" xfId="0" applyNumberFormat="1" applyFont="1" applyFill="1" applyAlignment="1" applyProtection="1">
      <alignment horizontal="left" vertical="top"/>
    </xf>
    <xf numFmtId="169" fontId="98" fillId="0" borderId="0" xfId="0" applyNumberFormat="1" applyFont="1" applyFill="1" applyAlignment="1" applyProtection="1">
      <alignment vertical="top"/>
    </xf>
    <xf numFmtId="169" fontId="99" fillId="0" borderId="0" xfId="0" applyNumberFormat="1" applyFont="1" applyFill="1" applyAlignment="1" applyProtection="1">
      <alignment horizontal="center" vertical="top"/>
    </xf>
    <xf numFmtId="169" fontId="99" fillId="0" borderId="0" xfId="0" applyFont="1" applyFill="1" applyAlignment="1">
      <alignment horizontal="left" vertical="top"/>
    </xf>
    <xf numFmtId="169" fontId="98" fillId="0" borderId="0" xfId="0" applyNumberFormat="1" applyFont="1" applyFill="1" applyAlignment="1" applyProtection="1">
      <alignment horizontal="right" vertical="top"/>
    </xf>
    <xf numFmtId="169" fontId="99" fillId="0" borderId="0" xfId="0" applyNumberFormat="1" applyFont="1" applyFill="1" applyAlignment="1" applyProtection="1">
      <alignment vertical="top"/>
    </xf>
    <xf numFmtId="169" fontId="99" fillId="0" borderId="0" xfId="0" applyNumberFormat="1" applyFont="1" applyFill="1" applyAlignment="1" applyProtection="1">
      <alignment horizontal="fill" vertical="top"/>
    </xf>
    <xf numFmtId="169" fontId="98" fillId="0" borderId="0" xfId="0" applyNumberFormat="1" applyFont="1" applyFill="1" applyAlignment="1" applyProtection="1">
      <alignment horizontal="center" vertical="top"/>
    </xf>
    <xf numFmtId="2" fontId="98" fillId="0" borderId="0" xfId="13" applyNumberFormat="1" applyFont="1" applyFill="1" applyBorder="1" applyAlignment="1">
      <alignment vertical="top" wrapText="1"/>
    </xf>
    <xf numFmtId="0" fontId="98" fillId="0" borderId="0" xfId="13" applyNumberFormat="1" applyFont="1" applyFill="1" applyBorder="1" applyAlignment="1">
      <alignment horizontal="center" vertical="top" wrapText="1"/>
    </xf>
    <xf numFmtId="2" fontId="98" fillId="0" borderId="0" xfId="13" applyNumberFormat="1" applyFont="1" applyFill="1" applyBorder="1" applyAlignment="1">
      <alignment horizontal="center" vertical="top" wrapText="1"/>
    </xf>
    <xf numFmtId="0" fontId="99" fillId="0" borderId="0" xfId="13" applyFont="1" applyFill="1" applyBorder="1" applyAlignment="1">
      <alignment vertical="top" wrapText="1"/>
    </xf>
    <xf numFmtId="0" fontId="168" fillId="0" borderId="0" xfId="13" applyFont="1" applyFill="1" applyAlignment="1">
      <alignment horizontal="center" vertical="top"/>
    </xf>
    <xf numFmtId="0" fontId="99" fillId="0" borderId="0" xfId="0" applyNumberFormat="1" applyFont="1" applyAlignment="1">
      <alignment vertical="top"/>
    </xf>
    <xf numFmtId="0" fontId="158" fillId="0" borderId="0" xfId="0" applyNumberFormat="1" applyFont="1" applyAlignment="1">
      <alignment horizontal="center" vertical="top" wrapText="1"/>
    </xf>
    <xf numFmtId="0" fontId="158" fillId="0" borderId="0" xfId="0" applyNumberFormat="1" applyFont="1" applyAlignment="1">
      <alignment horizontal="center" vertical="top"/>
    </xf>
    <xf numFmtId="0" fontId="99" fillId="0" borderId="0" xfId="0" applyNumberFormat="1" applyFont="1" applyAlignment="1">
      <alignment horizontal="left" vertical="top"/>
    </xf>
    <xf numFmtId="0" fontId="167" fillId="0" borderId="0" xfId="0" applyNumberFormat="1" applyFont="1" applyAlignment="1">
      <alignment vertical="top"/>
    </xf>
    <xf numFmtId="2" fontId="99" fillId="0" borderId="0" xfId="0" applyNumberFormat="1" applyFont="1" applyAlignment="1">
      <alignment vertical="top"/>
    </xf>
    <xf numFmtId="0" fontId="99" fillId="0" borderId="0" xfId="0" applyNumberFormat="1" applyFont="1" applyAlignment="1">
      <alignment horizontal="right" vertical="top"/>
    </xf>
    <xf numFmtId="2" fontId="99" fillId="0" borderId="0" xfId="0" applyNumberFormat="1" applyFont="1" applyAlignment="1">
      <alignment horizontal="center" vertical="top"/>
    </xf>
    <xf numFmtId="0" fontId="99" fillId="0" borderId="0" xfId="0" applyNumberFormat="1" applyFont="1" applyAlignment="1">
      <alignment horizontal="center" vertical="top"/>
    </xf>
    <xf numFmtId="0" fontId="99" fillId="0" borderId="0" xfId="0" applyNumberFormat="1" applyFont="1" applyFill="1" applyAlignment="1">
      <alignment vertical="top" wrapText="1"/>
    </xf>
    <xf numFmtId="2" fontId="99" fillId="0" borderId="0" xfId="0" applyNumberFormat="1" applyFont="1" applyFill="1" applyAlignment="1">
      <alignment horizontal="center" vertical="top" wrapText="1"/>
    </xf>
    <xf numFmtId="1" fontId="99" fillId="0" borderId="0" xfId="0" applyNumberFormat="1" applyFont="1" applyAlignment="1">
      <alignment horizontal="center" vertical="top"/>
    </xf>
    <xf numFmtId="0" fontId="158" fillId="0" borderId="0" xfId="0" applyNumberFormat="1" applyFont="1" applyFill="1" applyAlignment="1">
      <alignment vertical="top" wrapText="1"/>
    </xf>
    <xf numFmtId="2" fontId="99" fillId="0" borderId="0" xfId="0" applyNumberFormat="1" applyFont="1" applyFill="1" applyAlignment="1">
      <alignment vertical="top" wrapText="1"/>
    </xf>
    <xf numFmtId="0" fontId="99" fillId="0" borderId="0" xfId="0" applyNumberFormat="1" applyFont="1" applyAlignment="1">
      <alignment vertical="top" wrapText="1"/>
    </xf>
    <xf numFmtId="0" fontId="158" fillId="0" borderId="0" xfId="0" applyNumberFormat="1" applyFont="1" applyAlignment="1">
      <alignment horizontal="right" vertical="top"/>
    </xf>
    <xf numFmtId="2" fontId="158" fillId="0" borderId="0" xfId="0" applyNumberFormat="1" applyFont="1" applyFill="1" applyAlignment="1">
      <alignment vertical="top"/>
    </xf>
    <xf numFmtId="0" fontId="99" fillId="0" borderId="0" xfId="0" applyNumberFormat="1" applyFont="1" applyFill="1" applyAlignment="1">
      <alignment vertical="top"/>
    </xf>
    <xf numFmtId="0" fontId="168" fillId="0" borderId="16" xfId="13" applyFont="1" applyFill="1" applyBorder="1" applyAlignment="1">
      <alignment vertical="top"/>
    </xf>
    <xf numFmtId="2" fontId="168" fillId="0" borderId="16" xfId="13" applyNumberFormat="1" applyFont="1" applyFill="1" applyBorder="1" applyAlignment="1">
      <alignment vertical="top"/>
    </xf>
    <xf numFmtId="2" fontId="98" fillId="0" borderId="0" xfId="0" applyNumberFormat="1" applyFont="1" applyAlignment="1">
      <alignment vertical="top"/>
    </xf>
    <xf numFmtId="0" fontId="164" fillId="0" borderId="0" xfId="0" applyNumberFormat="1" applyFont="1" applyAlignment="1">
      <alignment vertical="top"/>
    </xf>
    <xf numFmtId="2" fontId="164" fillId="0" borderId="0" xfId="0" applyNumberFormat="1" applyFont="1" applyAlignment="1">
      <alignment vertical="top"/>
    </xf>
    <xf numFmtId="2" fontId="168" fillId="0" borderId="0" xfId="0" applyNumberFormat="1" applyFont="1" applyFill="1" applyAlignment="1">
      <alignment horizontal="center" vertical="top" wrapText="1"/>
    </xf>
    <xf numFmtId="0" fontId="99" fillId="0" borderId="0" xfId="0" applyNumberFormat="1" applyFont="1" applyFill="1" applyBorder="1" applyAlignment="1">
      <alignment horizontal="justify" vertical="top"/>
    </xf>
    <xf numFmtId="169" fontId="0" fillId="9" borderId="0" xfId="0" applyFill="1" applyAlignment="1">
      <alignment horizontal="center"/>
    </xf>
    <xf numFmtId="169" fontId="114" fillId="0" borderId="0" xfId="0" applyFont="1" applyAlignment="1">
      <alignment horizontal="center"/>
    </xf>
    <xf numFmtId="171" fontId="0" fillId="0" borderId="0" xfId="0" applyNumberFormat="1" applyAlignment="1">
      <alignment horizontal="center"/>
    </xf>
    <xf numFmtId="169" fontId="169" fillId="0" borderId="0" xfId="0" applyNumberFormat="1" applyFont="1" applyProtection="1"/>
    <xf numFmtId="169" fontId="169" fillId="0" borderId="0" xfId="0" applyFont="1"/>
    <xf numFmtId="169" fontId="170" fillId="0" borderId="0" xfId="0" applyNumberFormat="1" applyFont="1" applyProtection="1"/>
    <xf numFmtId="169" fontId="170" fillId="0" borderId="0" xfId="0" applyNumberFormat="1" applyFont="1" applyAlignment="1" applyProtection="1">
      <alignment horizontal="left"/>
    </xf>
    <xf numFmtId="169" fontId="171" fillId="0" borderId="0" xfId="0" applyNumberFormat="1" applyFont="1" applyProtection="1"/>
    <xf numFmtId="169" fontId="172" fillId="0" borderId="0" xfId="0" applyFont="1"/>
    <xf numFmtId="169" fontId="170" fillId="0" borderId="0" xfId="0" applyFont="1"/>
    <xf numFmtId="169" fontId="43" fillId="4" borderId="0" xfId="0" applyFont="1" applyFill="1" applyAlignment="1">
      <alignment horizontal="center"/>
    </xf>
    <xf numFmtId="169" fontId="173" fillId="0" borderId="0" xfId="0" applyNumberFormat="1" applyFont="1" applyProtection="1"/>
    <xf numFmtId="169" fontId="114" fillId="0" borderId="0" xfId="0" applyNumberFormat="1" applyFont="1" applyBorder="1" applyAlignment="1">
      <alignment horizontal="right" vertical="top"/>
    </xf>
    <xf numFmtId="169" fontId="128" fillId="0" borderId="0" xfId="0" applyNumberFormat="1" applyFont="1" applyFill="1" applyProtection="1"/>
    <xf numFmtId="169" fontId="119" fillId="10" borderId="0" xfId="0" applyFont="1" applyFill="1"/>
    <xf numFmtId="169" fontId="128" fillId="0" borderId="0" xfId="0" applyFont="1" applyFill="1"/>
    <xf numFmtId="169" fontId="133" fillId="0" borderId="0" xfId="0" applyFont="1" applyAlignment="1">
      <alignment horizontal="center"/>
    </xf>
    <xf numFmtId="169" fontId="133" fillId="0" borderId="0" xfId="0" applyNumberFormat="1" applyFont="1" applyAlignment="1" applyProtection="1">
      <alignment horizontal="center"/>
    </xf>
    <xf numFmtId="173" fontId="133" fillId="0" borderId="0" xfId="0" applyNumberFormat="1" applyFont="1" applyAlignment="1" applyProtection="1">
      <alignment horizontal="center"/>
    </xf>
    <xf numFmtId="169" fontId="116" fillId="10" borderId="0" xfId="0" applyFont="1" applyFill="1"/>
    <xf numFmtId="173" fontId="9" fillId="0" borderId="0" xfId="0" applyNumberFormat="1" applyFont="1" applyAlignment="1">
      <alignment vertical="top"/>
    </xf>
    <xf numFmtId="169" fontId="9" fillId="10" borderId="0" xfId="0" applyFont="1" applyFill="1" applyAlignment="1">
      <alignment vertical="top" wrapText="1"/>
    </xf>
    <xf numFmtId="169" fontId="116" fillId="0" borderId="0" xfId="0" applyFont="1" applyAlignment="1">
      <alignment vertical="top"/>
    </xf>
    <xf numFmtId="169" fontId="9" fillId="0" borderId="0" xfId="0" applyFont="1" applyAlignment="1">
      <alignment horizontal="left" vertical="top"/>
    </xf>
    <xf numFmtId="169" fontId="127" fillId="0" borderId="0" xfId="0" applyNumberFormat="1" applyFont="1" applyAlignment="1" applyProtection="1">
      <alignment horizontal="right"/>
    </xf>
    <xf numFmtId="169" fontId="24" fillId="0" borderId="0" xfId="0" applyFont="1" applyAlignment="1">
      <alignment horizontal="center"/>
    </xf>
    <xf numFmtId="169" fontId="131" fillId="0" borderId="0" xfId="0" applyFont="1" applyAlignment="1">
      <alignment horizontal="center"/>
    </xf>
    <xf numFmtId="169" fontId="0" fillId="0" borderId="0" xfId="0" applyNumberFormat="1" applyAlignment="1" applyProtection="1">
      <alignment vertical="top"/>
    </xf>
    <xf numFmtId="169" fontId="114" fillId="0" borderId="0" xfId="0" applyFont="1" applyAlignment="1">
      <alignment vertical="top"/>
    </xf>
    <xf numFmtId="169" fontId="0" fillId="0" borderId="0" xfId="0" applyAlignment="1">
      <alignment horizontal="left" vertical="top"/>
    </xf>
    <xf numFmtId="169" fontId="17" fillId="0" borderId="0" xfId="0" applyNumberFormat="1" applyFont="1" applyAlignment="1" applyProtection="1">
      <alignment horizontal="center"/>
    </xf>
    <xf numFmtId="169" fontId="174" fillId="0" borderId="0" xfId="0" applyNumberFormat="1" applyFont="1" applyProtection="1"/>
    <xf numFmtId="169" fontId="24" fillId="0" borderId="0" xfId="0" applyNumberFormat="1" applyFont="1" applyAlignment="1">
      <alignment horizontal="center"/>
    </xf>
    <xf numFmtId="0" fontId="0" fillId="0" borderId="0" xfId="0" applyNumberFormat="1" applyAlignment="1">
      <alignment horizontal="center"/>
    </xf>
    <xf numFmtId="169" fontId="9" fillId="0" borderId="0" xfId="0" applyNumberFormat="1" applyFont="1" applyAlignment="1">
      <alignment horizontal="center"/>
    </xf>
    <xf numFmtId="0" fontId="79" fillId="7" borderId="0" xfId="0" applyNumberFormat="1" applyFont="1" applyFill="1" applyBorder="1" applyAlignment="1">
      <alignment horizontal="center" wrapText="1"/>
    </xf>
    <xf numFmtId="0" fontId="0" fillId="0" borderId="0" xfId="0" applyNumberFormat="1" applyBorder="1" applyAlignment="1"/>
    <xf numFmtId="169" fontId="114" fillId="0" borderId="0" xfId="0" applyFont="1" applyBorder="1" applyAlignment="1">
      <alignment horizontal="left" vertical="top" wrapText="1"/>
    </xf>
    <xf numFmtId="169" fontId="114" fillId="0" borderId="0" xfId="0" applyFont="1" applyFill="1" applyBorder="1" applyAlignment="1">
      <alignment horizontal="left" vertical="top"/>
    </xf>
    <xf numFmtId="0" fontId="71" fillId="0" borderId="0" xfId="0" applyNumberFormat="1" applyFont="1" applyFill="1" applyAlignment="1">
      <alignment wrapText="1"/>
    </xf>
    <xf numFmtId="2" fontId="167" fillId="0" borderId="0" xfId="13" applyNumberFormat="1" applyFont="1" applyFill="1" applyBorder="1" applyAlignment="1">
      <alignment vertical="top" wrapText="1"/>
    </xf>
    <xf numFmtId="2" fontId="176" fillId="0" borderId="0" xfId="13" applyNumberFormat="1" applyFont="1" applyFill="1" applyBorder="1" applyAlignment="1">
      <alignment vertical="top" wrapText="1"/>
    </xf>
    <xf numFmtId="0" fontId="99" fillId="0" borderId="0" xfId="0" applyNumberFormat="1" applyFont="1" applyFill="1" applyBorder="1" applyAlignment="1">
      <alignment horizontal="right" vertical="top" wrapText="1"/>
    </xf>
    <xf numFmtId="2" fontId="99" fillId="9" borderId="0" xfId="0" applyNumberFormat="1" applyFont="1" applyFill="1" applyBorder="1" applyAlignment="1">
      <alignment vertical="top"/>
    </xf>
    <xf numFmtId="0" fontId="99" fillId="9" borderId="0" xfId="0" applyNumberFormat="1" applyFont="1" applyFill="1" applyBorder="1" applyAlignment="1">
      <alignment vertical="top"/>
    </xf>
    <xf numFmtId="0" fontId="99" fillId="9" borderId="0" xfId="0" applyNumberFormat="1" applyFont="1" applyFill="1" applyAlignment="1">
      <alignment vertical="top"/>
    </xf>
    <xf numFmtId="0" fontId="99" fillId="9" borderId="0" xfId="0" applyNumberFormat="1" applyFont="1" applyFill="1" applyBorder="1" applyAlignment="1">
      <alignment horizontal="center" vertical="top"/>
    </xf>
    <xf numFmtId="0" fontId="168" fillId="9" borderId="0" xfId="13" applyFont="1" applyFill="1" applyAlignment="1">
      <alignment vertical="top"/>
    </xf>
    <xf numFmtId="2" fontId="168" fillId="9" borderId="0" xfId="13" applyNumberFormat="1" applyFont="1" applyFill="1" applyAlignment="1">
      <alignment vertical="top"/>
    </xf>
    <xf numFmtId="2" fontId="99" fillId="0" borderId="0" xfId="0" applyNumberFormat="1" applyFont="1" applyFill="1" applyBorder="1" applyAlignment="1">
      <alignment horizontal="left" vertical="top" wrapText="1"/>
    </xf>
    <xf numFmtId="169" fontId="9" fillId="9" borderId="0" xfId="0" applyFont="1" applyFill="1" applyBorder="1" applyAlignment="1">
      <alignment horizontal="left" vertical="top"/>
    </xf>
    <xf numFmtId="169" fontId="90" fillId="8" borderId="0" xfId="0" applyFont="1" applyFill="1" applyAlignment="1">
      <alignment horizontal="right" vertical="top"/>
    </xf>
    <xf numFmtId="171" fontId="150" fillId="8" borderId="2" xfId="0" applyNumberFormat="1" applyFont="1" applyFill="1" applyBorder="1" applyAlignment="1">
      <alignment horizontal="right" vertical="top" wrapText="1"/>
    </xf>
    <xf numFmtId="169" fontId="157" fillId="8" borderId="0" xfId="0" applyFont="1" applyFill="1" applyAlignment="1">
      <alignment horizontal="right" vertical="top"/>
    </xf>
    <xf numFmtId="169" fontId="150" fillId="8" borderId="0" xfId="0" applyFont="1" applyFill="1" applyBorder="1" applyAlignment="1">
      <alignment horizontal="right" vertical="top" wrapText="1"/>
    </xf>
    <xf numFmtId="0" fontId="0" fillId="0" borderId="0" xfId="0" applyNumberFormat="1" applyFill="1"/>
    <xf numFmtId="0" fontId="177" fillId="0" borderId="0" xfId="0" applyNumberFormat="1" applyFont="1" applyFill="1" applyAlignment="1">
      <alignment horizontal="center"/>
    </xf>
    <xf numFmtId="2" fontId="0" fillId="0" borderId="0" xfId="0" applyNumberFormat="1" applyFill="1"/>
    <xf numFmtId="0" fontId="0" fillId="0" borderId="0" xfId="0" applyNumberFormat="1" applyFill="1" applyAlignment="1">
      <alignment horizontal="left"/>
    </xf>
    <xf numFmtId="0" fontId="113" fillId="0" borderId="0" xfId="0" applyNumberFormat="1" applyFont="1" applyFill="1" applyAlignment="1">
      <alignment horizontal="center"/>
    </xf>
    <xf numFmtId="0" fontId="0" fillId="0" borderId="0" xfId="0" applyNumberFormat="1" applyFill="1" applyAlignment="1">
      <alignment horizontal="center"/>
    </xf>
    <xf numFmtId="0" fontId="0" fillId="0" borderId="0" xfId="0" applyNumberFormat="1" applyFill="1" applyAlignment="1">
      <alignment wrapText="1"/>
    </xf>
    <xf numFmtId="2" fontId="0" fillId="0" borderId="0" xfId="0" applyNumberFormat="1" applyFill="1" applyAlignment="1">
      <alignment horizontal="center" wrapText="1"/>
    </xf>
    <xf numFmtId="0" fontId="0" fillId="9" borderId="0" xfId="0" applyNumberFormat="1" applyFill="1" applyAlignment="1">
      <alignment wrapText="1"/>
    </xf>
    <xf numFmtId="2" fontId="113" fillId="0" borderId="0" xfId="0" applyNumberFormat="1" applyFont="1" applyFill="1" applyAlignment="1">
      <alignment horizontal="center" wrapText="1"/>
    </xf>
    <xf numFmtId="0" fontId="179" fillId="0" borderId="0" xfId="0" applyNumberFormat="1" applyFont="1" applyFill="1" applyAlignment="1">
      <alignment vertical="center" wrapText="1"/>
    </xf>
    <xf numFmtId="2" fontId="178" fillId="0" borderId="0" xfId="0" applyNumberFormat="1" applyFont="1" applyFill="1"/>
    <xf numFmtId="2" fontId="0" fillId="0" borderId="0" xfId="0" applyNumberFormat="1" applyFill="1" applyAlignment="1">
      <alignment horizontal="center"/>
    </xf>
    <xf numFmtId="2" fontId="0" fillId="0" borderId="0" xfId="0" applyNumberFormat="1" applyFill="1" applyAlignment="1">
      <alignment wrapText="1"/>
    </xf>
    <xf numFmtId="0" fontId="113" fillId="0" borderId="0" xfId="0" applyNumberFormat="1" applyFont="1" applyFill="1" applyAlignment="1">
      <alignment wrapText="1"/>
    </xf>
    <xf numFmtId="2" fontId="113" fillId="0" borderId="0" xfId="0" applyNumberFormat="1" applyFont="1" applyFill="1"/>
    <xf numFmtId="0" fontId="0" fillId="0" borderId="0" xfId="0" applyNumberFormat="1" applyFill="1" applyAlignment="1">
      <alignment vertical="top" wrapText="1"/>
    </xf>
    <xf numFmtId="0" fontId="181" fillId="0" borderId="0" xfId="0" applyNumberFormat="1" applyFont="1" applyAlignment="1">
      <alignment horizontal="center"/>
    </xf>
    <xf numFmtId="0" fontId="177"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horizontal="right"/>
    </xf>
    <xf numFmtId="2" fontId="178" fillId="0" borderId="0" xfId="0" applyNumberFormat="1" applyFont="1"/>
    <xf numFmtId="2" fontId="182" fillId="0" borderId="0" xfId="0" applyNumberFormat="1" applyFont="1" applyFill="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79" fillId="0" borderId="0" xfId="0" applyNumberFormat="1" applyFont="1" applyFill="1" applyAlignment="1">
      <alignment vertical="top" wrapText="1"/>
    </xf>
    <xf numFmtId="2" fontId="113" fillId="0" borderId="0" xfId="0" applyNumberFormat="1" applyFont="1" applyFill="1" applyAlignment="1">
      <alignment horizontal="center" vertical="top" wrapText="1"/>
    </xf>
    <xf numFmtId="2" fontId="178" fillId="0" borderId="0" xfId="0" applyNumberFormat="1" applyFont="1" applyAlignment="1">
      <alignment vertical="top"/>
    </xf>
    <xf numFmtId="2" fontId="0" fillId="0" borderId="0" xfId="0" applyNumberFormat="1" applyFill="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Fill="1" applyAlignment="1">
      <alignment vertical="top" wrapText="1"/>
    </xf>
    <xf numFmtId="2" fontId="113" fillId="0" borderId="0" xfId="0" applyNumberFormat="1" applyFont="1" applyAlignment="1">
      <alignment vertical="top"/>
    </xf>
    <xf numFmtId="169" fontId="149" fillId="8" borderId="14" xfId="0" applyFont="1" applyFill="1" applyBorder="1" applyAlignment="1">
      <alignment vertical="top" wrapText="1"/>
    </xf>
    <xf numFmtId="169" fontId="63" fillId="8" borderId="14" xfId="0" applyFont="1" applyFill="1" applyBorder="1" applyAlignment="1">
      <alignment vertical="top"/>
    </xf>
    <xf numFmtId="169" fontId="149" fillId="0" borderId="14" xfId="0" applyFont="1" applyFill="1" applyBorder="1" applyAlignment="1">
      <alignment vertical="top" wrapText="1"/>
    </xf>
    <xf numFmtId="169" fontId="63" fillId="8" borderId="14" xfId="0" applyFont="1" applyFill="1" applyBorder="1" applyAlignment="1">
      <alignment vertical="top" wrapText="1"/>
    </xf>
    <xf numFmtId="169" fontId="63" fillId="0" borderId="14" xfId="0" applyFont="1" applyFill="1" applyBorder="1" applyAlignment="1">
      <alignment vertical="top"/>
    </xf>
    <xf numFmtId="169" fontId="151" fillId="8" borderId="14" xfId="0" applyFont="1" applyFill="1" applyBorder="1" applyAlignment="1">
      <alignment vertical="top"/>
    </xf>
    <xf numFmtId="169" fontId="90" fillId="0" borderId="14" xfId="0" applyFont="1" applyFill="1" applyBorder="1" applyAlignment="1">
      <alignment vertical="top"/>
    </xf>
    <xf numFmtId="169" fontId="63" fillId="8" borderId="13" xfId="0" applyFont="1" applyFill="1" applyBorder="1" applyAlignment="1">
      <alignment vertical="top"/>
    </xf>
    <xf numFmtId="2" fontId="63" fillId="8" borderId="13" xfId="40" applyNumberFormat="1" applyFont="1" applyFill="1" applyBorder="1" applyAlignment="1">
      <alignment vertical="top" wrapText="1"/>
    </xf>
    <xf numFmtId="169" fontId="63" fillId="8" borderId="13" xfId="0" applyFont="1" applyFill="1" applyBorder="1" applyAlignment="1">
      <alignment horizontal="right" vertical="top"/>
    </xf>
    <xf numFmtId="2" fontId="63" fillId="8" borderId="13" xfId="40" applyNumberFormat="1" applyFont="1" applyFill="1" applyBorder="1" applyAlignment="1">
      <alignment horizontal="center" vertical="top" wrapText="1"/>
    </xf>
    <xf numFmtId="2" fontId="150" fillId="8" borderId="13" xfId="40" applyNumberFormat="1" applyFont="1" applyFill="1" applyBorder="1" applyAlignment="1">
      <alignment horizontal="center" vertical="center" wrapText="1"/>
    </xf>
    <xf numFmtId="169" fontId="150" fillId="0" borderId="13" xfId="0" applyFont="1" applyFill="1" applyBorder="1" applyAlignment="1">
      <alignment vertical="center" wrapText="1"/>
    </xf>
    <xf numFmtId="169" fontId="150" fillId="8" borderId="13" xfId="0" applyFont="1" applyFill="1" applyBorder="1" applyAlignment="1">
      <alignment vertical="center" wrapText="1"/>
    </xf>
    <xf numFmtId="171" fontId="150" fillId="8" borderId="13" xfId="0" applyNumberFormat="1" applyFont="1" applyFill="1" applyBorder="1" applyAlignment="1">
      <alignment vertical="center" wrapText="1"/>
    </xf>
    <xf numFmtId="171" fontId="150" fillId="8" borderId="13" xfId="0" applyNumberFormat="1" applyFont="1" applyFill="1" applyBorder="1" applyAlignment="1">
      <alignment horizontal="right" vertical="top" wrapText="1"/>
    </xf>
    <xf numFmtId="169" fontId="150" fillId="8" borderId="13" xfId="0" applyFont="1" applyFill="1" applyBorder="1" applyAlignment="1">
      <alignment horizontal="right" vertical="top" wrapText="1"/>
    </xf>
    <xf numFmtId="169" fontId="69" fillId="8" borderId="1" xfId="0" applyFont="1" applyFill="1" applyBorder="1" applyAlignment="1">
      <alignment horizontal="center" vertical="center" wrapText="1"/>
    </xf>
    <xf numFmtId="169" fontId="90" fillId="8" borderId="1" xfId="0" applyFont="1" applyFill="1" applyBorder="1" applyAlignment="1">
      <alignment horizontal="right" vertical="top"/>
    </xf>
    <xf numFmtId="171" fontId="148" fillId="8" borderId="1" xfId="0" applyNumberFormat="1" applyFont="1" applyFill="1" applyBorder="1" applyAlignment="1">
      <alignment horizontal="center" vertical="top" wrapText="1"/>
    </xf>
    <xf numFmtId="169" fontId="148" fillId="8" borderId="1" xfId="0" applyFont="1" applyFill="1" applyBorder="1" applyAlignment="1">
      <alignment horizontal="center" vertical="top" wrapText="1"/>
    </xf>
    <xf numFmtId="171" fontId="148" fillId="0" borderId="1" xfId="0" applyNumberFormat="1" applyFont="1" applyFill="1" applyBorder="1" applyAlignment="1">
      <alignment horizontal="center" vertical="top" wrapText="1"/>
    </xf>
    <xf numFmtId="169" fontId="148" fillId="8" borderId="1" xfId="0" applyFont="1" applyFill="1" applyBorder="1" applyAlignment="1">
      <alignment horizontal="right" vertical="top" wrapText="1"/>
    </xf>
    <xf numFmtId="169" fontId="69" fillId="8" borderId="1" xfId="0" applyFont="1" applyFill="1" applyBorder="1" applyAlignment="1">
      <alignment horizontal="center" vertical="top" wrapText="1"/>
    </xf>
    <xf numFmtId="169" fontId="148" fillId="0" borderId="1" xfId="0" applyFont="1" applyFill="1" applyBorder="1" applyAlignment="1">
      <alignment horizontal="center" vertical="top" wrapText="1"/>
    </xf>
    <xf numFmtId="176" fontId="63" fillId="8" borderId="1" xfId="40" applyNumberFormat="1" applyFont="1" applyFill="1" applyBorder="1" applyAlignment="1">
      <alignment vertical="top" wrapText="1"/>
    </xf>
    <xf numFmtId="2" fontId="63" fillId="8" borderId="1" xfId="40" applyNumberFormat="1" applyFont="1" applyFill="1" applyBorder="1" applyAlignment="1">
      <alignment vertical="top" wrapText="1"/>
    </xf>
    <xf numFmtId="9" fontId="63" fillId="8" borderId="1" xfId="44" applyFont="1" applyFill="1" applyBorder="1" applyAlignment="1">
      <alignment horizontal="right" vertical="top" wrapText="1"/>
    </xf>
    <xf numFmtId="2" fontId="63" fillId="8" borderId="1" xfId="40" applyNumberFormat="1" applyFont="1" applyFill="1" applyBorder="1" applyAlignment="1">
      <alignment horizontal="center" vertical="top" wrapText="1"/>
    </xf>
    <xf numFmtId="2" fontId="150" fillId="8" borderId="1" xfId="40" applyNumberFormat="1" applyFont="1" applyFill="1" applyBorder="1" applyAlignment="1">
      <alignment horizontal="center" vertical="center" wrapText="1"/>
    </xf>
    <xf numFmtId="169" fontId="150" fillId="8" borderId="1" xfId="0" applyFont="1" applyFill="1" applyBorder="1" applyAlignment="1">
      <alignment horizontal="right" vertical="center" wrapText="1"/>
    </xf>
    <xf numFmtId="169" fontId="150" fillId="0" borderId="1" xfId="0" applyFont="1" applyFill="1" applyBorder="1" applyAlignment="1">
      <alignment horizontal="right" vertical="center" wrapText="1"/>
    </xf>
    <xf numFmtId="171" fontId="150" fillId="8" borderId="1" xfId="0" applyNumberFormat="1" applyFont="1" applyFill="1" applyBorder="1" applyAlignment="1">
      <alignment horizontal="right" vertical="center" wrapText="1"/>
    </xf>
    <xf numFmtId="169" fontId="149" fillId="8" borderId="1" xfId="0" applyFont="1" applyFill="1" applyBorder="1" applyAlignment="1">
      <alignment horizontal="right" vertical="top" wrapText="1"/>
    </xf>
    <xf numFmtId="169" fontId="150" fillId="8" borderId="1" xfId="0" applyFont="1" applyFill="1" applyBorder="1" applyAlignment="1">
      <alignment horizontal="right" vertical="top" wrapText="1"/>
    </xf>
    <xf numFmtId="169" fontId="63" fillId="8" borderId="1" xfId="0" applyFont="1" applyFill="1" applyBorder="1" applyAlignment="1">
      <alignment horizontal="right" vertical="top" wrapText="1"/>
    </xf>
    <xf numFmtId="169" fontId="150" fillId="8" borderId="1" xfId="0" applyFont="1" applyFill="1" applyBorder="1" applyAlignment="1">
      <alignment vertical="center" wrapText="1"/>
    </xf>
    <xf numFmtId="169" fontId="150" fillId="0" borderId="1" xfId="0" applyFont="1" applyFill="1" applyBorder="1" applyAlignment="1">
      <alignment vertical="center" wrapText="1"/>
    </xf>
    <xf numFmtId="171" fontId="150" fillId="8" borderId="1" xfId="0" applyNumberFormat="1" applyFont="1" applyFill="1" applyBorder="1" applyAlignment="1">
      <alignment vertical="center" wrapText="1"/>
    </xf>
    <xf numFmtId="171" fontId="150" fillId="8" borderId="1" xfId="0" applyNumberFormat="1" applyFont="1" applyFill="1" applyBorder="1" applyAlignment="1">
      <alignment horizontal="right" vertical="top" wrapText="1"/>
    </xf>
    <xf numFmtId="176" fontId="63" fillId="0" borderId="1" xfId="40" applyNumberFormat="1" applyFont="1" applyFill="1" applyBorder="1" applyAlignment="1">
      <alignment vertical="top" wrapText="1"/>
    </xf>
    <xf numFmtId="2" fontId="63" fillId="0" borderId="1" xfId="40" applyNumberFormat="1" applyFont="1" applyFill="1" applyBorder="1" applyAlignment="1">
      <alignment vertical="top" wrapText="1"/>
    </xf>
    <xf numFmtId="169" fontId="63" fillId="0" borderId="1" xfId="0" applyFont="1" applyFill="1" applyBorder="1" applyAlignment="1">
      <alignment horizontal="right" vertical="top" wrapText="1"/>
    </xf>
    <xf numFmtId="2" fontId="63" fillId="0" borderId="1" xfId="40" applyNumberFormat="1" applyFont="1" applyFill="1" applyBorder="1" applyAlignment="1">
      <alignment horizontal="center" vertical="top" wrapText="1"/>
    </xf>
    <xf numFmtId="169" fontId="63" fillId="8" borderId="1" xfId="0" applyFont="1" applyFill="1" applyBorder="1" applyAlignment="1">
      <alignment vertical="top" wrapText="1"/>
    </xf>
    <xf numFmtId="169" fontId="63" fillId="0" borderId="1" xfId="0" applyFont="1" applyFill="1" applyBorder="1" applyAlignment="1">
      <alignment vertical="top" wrapText="1"/>
    </xf>
    <xf numFmtId="2" fontId="69" fillId="8" borderId="1" xfId="40" applyNumberFormat="1" applyFont="1" applyFill="1" applyBorder="1" applyAlignment="1">
      <alignment vertical="top" wrapText="1"/>
    </xf>
    <xf numFmtId="2" fontId="69" fillId="0" borderId="1" xfId="40" applyNumberFormat="1" applyFont="1" applyFill="1" applyBorder="1" applyAlignment="1">
      <alignment vertical="top" wrapText="1"/>
    </xf>
    <xf numFmtId="176" fontId="63" fillId="8" borderId="1" xfId="0" applyNumberFormat="1" applyFont="1" applyFill="1" applyBorder="1" applyAlignment="1">
      <alignment vertical="top" wrapText="1"/>
    </xf>
    <xf numFmtId="176" fontId="63" fillId="8" borderId="1" xfId="0" applyNumberFormat="1" applyFont="1" applyFill="1" applyBorder="1" applyAlignment="1">
      <alignment vertical="top"/>
    </xf>
    <xf numFmtId="176" fontId="63" fillId="0" borderId="1" xfId="0" applyNumberFormat="1" applyFont="1" applyFill="1" applyBorder="1" applyAlignment="1">
      <alignment vertical="top" wrapText="1"/>
    </xf>
    <xf numFmtId="169" fontId="150" fillId="9" borderId="1" xfId="0" applyFont="1" applyFill="1" applyBorder="1" applyAlignment="1">
      <alignment vertical="center" wrapText="1"/>
    </xf>
    <xf numFmtId="169" fontId="63" fillId="8" borderId="1" xfId="0" applyFont="1" applyFill="1" applyBorder="1" applyAlignment="1">
      <alignment vertical="top"/>
    </xf>
    <xf numFmtId="172" fontId="63" fillId="0" borderId="1" xfId="40" applyNumberFormat="1" applyFont="1" applyFill="1" applyBorder="1" applyAlignment="1">
      <alignment vertical="top" wrapText="1"/>
    </xf>
    <xf numFmtId="172" fontId="63" fillId="8" borderId="1" xfId="0" applyNumberFormat="1" applyFont="1" applyFill="1" applyBorder="1" applyAlignment="1">
      <alignment vertical="top"/>
    </xf>
    <xf numFmtId="172" fontId="63" fillId="8" borderId="1" xfId="40" applyNumberFormat="1" applyFont="1" applyFill="1" applyBorder="1" applyAlignment="1">
      <alignment vertical="top" wrapText="1"/>
    </xf>
    <xf numFmtId="2" fontId="69" fillId="8" borderId="1" xfId="40" applyNumberFormat="1" applyFont="1" applyFill="1" applyBorder="1" applyAlignment="1">
      <alignment horizontal="center" vertical="top" wrapText="1"/>
    </xf>
    <xf numFmtId="176" fontId="150" fillId="8" borderId="1" xfId="40" applyNumberFormat="1" applyFont="1" applyFill="1" applyBorder="1" applyAlignment="1">
      <alignment vertical="top" wrapText="1"/>
    </xf>
    <xf numFmtId="2" fontId="150" fillId="8" borderId="1" xfId="40" applyNumberFormat="1" applyFont="1" applyFill="1" applyBorder="1" applyAlignment="1">
      <alignment vertical="top" wrapText="1"/>
    </xf>
    <xf numFmtId="2" fontId="150" fillId="8" borderId="1" xfId="40" applyNumberFormat="1" applyFont="1" applyFill="1" applyBorder="1" applyAlignment="1">
      <alignment horizontal="center" vertical="top" wrapText="1"/>
    </xf>
    <xf numFmtId="169" fontId="150" fillId="8" borderId="1" xfId="0" applyFont="1" applyFill="1" applyBorder="1" applyAlignment="1">
      <alignment vertical="top" wrapText="1"/>
    </xf>
    <xf numFmtId="2" fontId="150" fillId="8" borderId="1" xfId="40" applyNumberFormat="1" applyFont="1" applyFill="1" applyBorder="1" applyAlignment="1">
      <alignment horizontal="right" vertical="top" wrapText="1"/>
    </xf>
    <xf numFmtId="2" fontId="148" fillId="8" borderId="1" xfId="40" applyNumberFormat="1" applyFont="1" applyFill="1" applyBorder="1" applyAlignment="1">
      <alignment vertical="top" wrapText="1"/>
    </xf>
    <xf numFmtId="2" fontId="63" fillId="8" borderId="1" xfId="40" applyNumberFormat="1" applyFont="1" applyFill="1" applyBorder="1" applyAlignment="1">
      <alignment horizontal="right" vertical="top" wrapText="1"/>
    </xf>
    <xf numFmtId="171" fontId="150" fillId="0" borderId="1" xfId="0" applyNumberFormat="1" applyFont="1" applyFill="1" applyBorder="1" applyAlignment="1">
      <alignment vertical="center" wrapText="1"/>
    </xf>
    <xf numFmtId="2" fontId="150" fillId="0" borderId="1" xfId="40" applyNumberFormat="1" applyFont="1" applyFill="1" applyBorder="1" applyAlignment="1">
      <alignment vertical="top" wrapText="1"/>
    </xf>
    <xf numFmtId="169" fontId="150" fillId="0" borderId="1" xfId="0" applyFont="1" applyFill="1" applyBorder="1" applyAlignment="1">
      <alignment horizontal="right" vertical="top" wrapText="1"/>
    </xf>
    <xf numFmtId="1" fontId="63" fillId="8" borderId="1" xfId="40" applyNumberFormat="1" applyFont="1" applyFill="1" applyBorder="1" applyAlignment="1">
      <alignment vertical="top" wrapText="1"/>
    </xf>
    <xf numFmtId="176" fontId="63" fillId="8" borderId="1" xfId="40" applyNumberFormat="1" applyFont="1" applyFill="1" applyBorder="1" applyAlignment="1">
      <alignment horizontal="right" vertical="top" wrapText="1"/>
    </xf>
    <xf numFmtId="169" fontId="151" fillId="8" borderId="1" xfId="0" applyFont="1" applyFill="1" applyBorder="1" applyAlignment="1">
      <alignment horizontal="right" vertical="top" wrapText="1"/>
    </xf>
    <xf numFmtId="169" fontId="69" fillId="8" borderId="1" xfId="0" applyFont="1" applyFill="1" applyBorder="1" applyAlignment="1">
      <alignment horizontal="left" vertical="top" wrapText="1"/>
    </xf>
    <xf numFmtId="2" fontId="63" fillId="0" borderId="1" xfId="40" applyNumberFormat="1" applyFont="1" applyFill="1" applyBorder="1" applyAlignment="1">
      <alignment horizontal="right" vertical="top" wrapText="1"/>
    </xf>
    <xf numFmtId="2" fontId="63" fillId="8" borderId="1" xfId="41" applyNumberFormat="1" applyFont="1" applyFill="1" applyBorder="1" applyAlignment="1">
      <alignment vertical="top" wrapText="1"/>
    </xf>
    <xf numFmtId="180" fontId="63" fillId="0" borderId="1" xfId="40" applyNumberFormat="1" applyFont="1" applyFill="1" applyBorder="1" applyAlignment="1">
      <alignment vertical="top" wrapText="1"/>
    </xf>
    <xf numFmtId="176" fontId="63" fillId="0" borderId="1" xfId="0" applyNumberFormat="1" applyFont="1" applyFill="1" applyBorder="1" applyAlignment="1">
      <alignment vertical="top"/>
    </xf>
    <xf numFmtId="176" fontId="63" fillId="0" borderId="1" xfId="40" applyNumberFormat="1" applyFont="1" applyFill="1" applyBorder="1" applyAlignment="1">
      <alignment horizontal="right" vertical="top" wrapText="1"/>
    </xf>
    <xf numFmtId="169" fontId="69" fillId="8" borderId="1" xfId="0" applyFont="1" applyFill="1" applyBorder="1" applyAlignment="1">
      <alignment horizontal="left" vertical="top"/>
    </xf>
    <xf numFmtId="0" fontId="69" fillId="8" borderId="1" xfId="0" applyNumberFormat="1" applyFont="1" applyFill="1" applyBorder="1" applyAlignment="1">
      <alignment horizontal="left" vertical="top" wrapText="1"/>
    </xf>
    <xf numFmtId="169" fontId="63" fillId="8" borderId="1" xfId="0" applyFont="1" applyFill="1" applyBorder="1" applyAlignment="1">
      <alignment horizontal="left" vertical="top"/>
    </xf>
    <xf numFmtId="169" fontId="153" fillId="8" borderId="1" xfId="0" applyFont="1" applyFill="1" applyBorder="1" applyAlignment="1">
      <alignment horizontal="center" vertical="top" wrapText="1"/>
    </xf>
    <xf numFmtId="169" fontId="69" fillId="0" borderId="1" xfId="0" applyFont="1" applyFill="1" applyBorder="1" applyAlignment="1">
      <alignment horizontal="center" vertical="top" wrapText="1"/>
    </xf>
    <xf numFmtId="169" fontId="69" fillId="8" borderId="1" xfId="0" applyFont="1" applyFill="1" applyBorder="1" applyAlignment="1">
      <alignment horizontal="center" vertical="top"/>
    </xf>
    <xf numFmtId="2" fontId="63" fillId="8" borderId="1" xfId="40" applyNumberFormat="1" applyFont="1" applyFill="1" applyBorder="1" applyAlignment="1">
      <alignment horizontal="center" wrapText="1"/>
    </xf>
    <xf numFmtId="2" fontId="63" fillId="8" borderId="1" xfId="41" applyNumberFormat="1" applyFont="1" applyFill="1" applyBorder="1" applyAlignment="1">
      <alignment horizontal="left" vertical="center" wrapText="1"/>
    </xf>
    <xf numFmtId="2" fontId="63" fillId="8" borderId="1" xfId="44" applyNumberFormat="1" applyFont="1" applyFill="1" applyBorder="1" applyAlignment="1">
      <alignment horizontal="right" vertical="top" wrapText="1"/>
    </xf>
    <xf numFmtId="0" fontId="63" fillId="8" borderId="1" xfId="0" applyNumberFormat="1" applyFont="1" applyFill="1" applyBorder="1" applyAlignment="1">
      <alignment horizontal="center" vertical="top" wrapText="1"/>
    </xf>
    <xf numFmtId="2" fontId="63" fillId="8" borderId="1" xfId="41" applyNumberFormat="1" applyFont="1" applyFill="1" applyBorder="1" applyAlignment="1">
      <alignment horizontal="center" vertical="top" wrapText="1"/>
    </xf>
    <xf numFmtId="2" fontId="63" fillId="8" borderId="1" xfId="41" applyNumberFormat="1" applyFont="1" applyFill="1" applyBorder="1" applyAlignment="1">
      <alignment horizontal="right" vertical="center" wrapText="1"/>
    </xf>
    <xf numFmtId="2" fontId="63" fillId="8" borderId="1" xfId="41" applyNumberFormat="1" applyFont="1" applyFill="1" applyBorder="1" applyAlignment="1">
      <alignment horizontal="center" wrapText="1"/>
    </xf>
    <xf numFmtId="2" fontId="91" fillId="8" borderId="1" xfId="41" applyNumberFormat="1" applyFont="1" applyFill="1" applyBorder="1" applyAlignment="1">
      <alignment vertical="top" wrapText="1"/>
    </xf>
    <xf numFmtId="169" fontId="150" fillId="9" borderId="1" xfId="0" applyFont="1" applyFill="1" applyBorder="1" applyAlignment="1">
      <alignment vertical="top" wrapText="1"/>
    </xf>
    <xf numFmtId="2" fontId="150" fillId="0" borderId="1" xfId="40" applyNumberFormat="1" applyFont="1" applyFill="1" applyBorder="1" applyAlignment="1">
      <alignment horizontal="center" vertical="top" wrapText="1"/>
    </xf>
    <xf numFmtId="176" fontId="63" fillId="14" borderId="1" xfId="40" applyNumberFormat="1" applyFont="1" applyFill="1" applyBorder="1" applyAlignment="1">
      <alignment vertical="top" wrapText="1"/>
    </xf>
    <xf numFmtId="2" fontId="63" fillId="14" borderId="1" xfId="40" applyNumberFormat="1" applyFont="1" applyFill="1" applyBorder="1" applyAlignment="1">
      <alignment vertical="top" wrapText="1"/>
    </xf>
    <xf numFmtId="169" fontId="63" fillId="14" borderId="1" xfId="0" applyFont="1" applyFill="1" applyBorder="1" applyAlignment="1">
      <alignment vertical="top" wrapText="1"/>
    </xf>
    <xf numFmtId="2" fontId="63" fillId="14" borderId="1" xfId="40" applyNumberFormat="1" applyFont="1" applyFill="1" applyBorder="1" applyAlignment="1">
      <alignment horizontal="center" vertical="top" wrapText="1"/>
    </xf>
    <xf numFmtId="169" fontId="150" fillId="14" borderId="1" xfId="0" applyFont="1" applyFill="1" applyBorder="1" applyAlignment="1">
      <alignment vertical="center" wrapText="1"/>
    </xf>
    <xf numFmtId="176" fontId="63" fillId="14" borderId="1" xfId="40" applyNumberFormat="1" applyFont="1" applyFill="1" applyBorder="1" applyAlignment="1">
      <alignment horizontal="right" vertical="top" wrapText="1"/>
    </xf>
    <xf numFmtId="169" fontId="63" fillId="14" borderId="1" xfId="0" applyFont="1" applyFill="1" applyBorder="1" applyAlignment="1">
      <alignment vertical="top"/>
    </xf>
    <xf numFmtId="169" fontId="151" fillId="0" borderId="1" xfId="0" applyFont="1" applyFill="1" applyBorder="1" applyAlignment="1">
      <alignment horizontal="right" vertical="top" wrapText="1"/>
    </xf>
    <xf numFmtId="169" fontId="150" fillId="0" borderId="1" xfId="0" applyFont="1" applyFill="1" applyBorder="1" applyAlignment="1">
      <alignment vertical="top" wrapText="1"/>
    </xf>
    <xf numFmtId="169" fontId="63" fillId="8" borderId="1" xfId="0" applyFont="1" applyFill="1" applyBorder="1" applyAlignment="1">
      <alignment horizontal="center" vertical="top" wrapText="1"/>
    </xf>
    <xf numFmtId="2" fontId="63" fillId="9" borderId="1" xfId="40" applyNumberFormat="1" applyFont="1" applyFill="1" applyBorder="1" applyAlignment="1">
      <alignment vertical="top" wrapText="1"/>
    </xf>
    <xf numFmtId="2" fontId="63" fillId="0" borderId="1" xfId="41" applyNumberFormat="1" applyFont="1" applyBorder="1" applyAlignment="1">
      <alignment vertical="top" wrapText="1"/>
    </xf>
    <xf numFmtId="1" fontId="63" fillId="0" borderId="1" xfId="40" applyNumberFormat="1" applyFont="1" applyFill="1" applyBorder="1" applyAlignment="1">
      <alignment horizontal="right" vertical="top" wrapText="1"/>
    </xf>
    <xf numFmtId="2" fontId="63" fillId="8" borderId="1" xfId="0" applyNumberFormat="1" applyFont="1" applyFill="1" applyBorder="1" applyAlignment="1">
      <alignment horizontal="center" vertical="top" wrapText="1"/>
    </xf>
    <xf numFmtId="2" fontId="63" fillId="0" borderId="1" xfId="0" applyNumberFormat="1" applyFont="1" applyFill="1" applyBorder="1" applyAlignment="1">
      <alignment horizontal="center" vertical="top" wrapText="1"/>
    </xf>
    <xf numFmtId="169" fontId="63" fillId="0" borderId="1" xfId="0" applyFont="1" applyFill="1" applyBorder="1" applyAlignment="1">
      <alignment horizontal="center" vertical="top" wrapText="1"/>
    </xf>
    <xf numFmtId="169" fontId="63" fillId="8" borderId="1" xfId="0" applyFont="1" applyFill="1" applyBorder="1" applyAlignment="1">
      <alignment horizontal="right" vertical="center" wrapText="1"/>
    </xf>
    <xf numFmtId="169" fontId="63" fillId="8" borderId="1" xfId="0" applyFont="1" applyFill="1" applyBorder="1" applyAlignment="1">
      <alignment horizontal="center" wrapText="1"/>
    </xf>
    <xf numFmtId="1" fontId="63" fillId="8" borderId="1" xfId="40" applyNumberFormat="1" applyFont="1" applyFill="1" applyBorder="1" applyAlignment="1">
      <alignment horizontal="center" vertical="top" wrapText="1"/>
    </xf>
    <xf numFmtId="0" fontId="63" fillId="8" borderId="1" xfId="0" applyNumberFormat="1" applyFont="1" applyFill="1" applyBorder="1" applyAlignment="1">
      <alignment horizontal="left" vertical="top" wrapText="1"/>
    </xf>
    <xf numFmtId="2" fontId="69" fillId="14" borderId="1" xfId="40" applyNumberFormat="1" applyFont="1" applyFill="1" applyBorder="1" applyAlignment="1">
      <alignment vertical="top" wrapText="1"/>
    </xf>
    <xf numFmtId="169" fontId="63" fillId="14" borderId="1" xfId="0" applyFont="1" applyFill="1" applyBorder="1" applyAlignment="1">
      <alignment horizontal="right" wrapText="1"/>
    </xf>
    <xf numFmtId="169" fontId="63" fillId="14" borderId="1" xfId="0" applyFont="1" applyFill="1" applyBorder="1" applyAlignment="1">
      <alignment horizontal="center" wrapText="1"/>
    </xf>
    <xf numFmtId="1" fontId="63" fillId="0" borderId="1" xfId="40" applyNumberFormat="1" applyFont="1" applyFill="1" applyBorder="1" applyAlignment="1">
      <alignment vertical="top" wrapText="1"/>
    </xf>
    <xf numFmtId="1" fontId="63" fillId="0" borderId="1" xfId="40" applyNumberFormat="1" applyFont="1" applyFill="1" applyBorder="1" applyAlignment="1">
      <alignment horizontal="center" vertical="top" wrapText="1"/>
    </xf>
    <xf numFmtId="169" fontId="151" fillId="0" borderId="1" xfId="0" applyFont="1" applyFill="1" applyBorder="1" applyAlignment="1">
      <alignment vertical="top" wrapText="1"/>
    </xf>
    <xf numFmtId="169" fontId="64" fillId="0" borderId="1" xfId="0" applyFont="1" applyFill="1" applyBorder="1" applyAlignment="1">
      <alignment vertical="top" wrapText="1"/>
    </xf>
    <xf numFmtId="169" fontId="64" fillId="0" borderId="1" xfId="0" applyFont="1" applyFill="1" applyBorder="1" applyAlignment="1">
      <alignment horizontal="center" vertical="top"/>
    </xf>
    <xf numFmtId="0" fontId="64" fillId="0" borderId="1" xfId="38" applyFont="1" applyFill="1" applyBorder="1" applyAlignment="1">
      <alignment horizontal="center" vertical="top" wrapText="1"/>
    </xf>
    <xf numFmtId="169" fontId="150" fillId="0" borderId="1" xfId="0" applyFont="1" applyFill="1" applyBorder="1" applyAlignment="1">
      <alignment horizontal="center" vertical="center"/>
    </xf>
    <xf numFmtId="169" fontId="166" fillId="0" borderId="1" xfId="0" applyFont="1" applyFill="1" applyBorder="1" applyAlignment="1">
      <alignment vertical="top" wrapText="1"/>
    </xf>
    <xf numFmtId="2" fontId="69" fillId="9" borderId="1" xfId="41" applyNumberFormat="1" applyFont="1" applyFill="1" applyBorder="1" applyAlignment="1">
      <alignment horizontal="left" vertical="center" wrapText="1"/>
    </xf>
    <xf numFmtId="169" fontId="63" fillId="9" borderId="1" xfId="0" applyFont="1" applyFill="1" applyBorder="1" applyAlignment="1">
      <alignment horizontal="right" vertical="top" wrapText="1"/>
    </xf>
    <xf numFmtId="169" fontId="63" fillId="9" borderId="1" xfId="0" applyFont="1" applyFill="1" applyBorder="1" applyAlignment="1">
      <alignment horizontal="center" vertical="top" wrapText="1"/>
    </xf>
    <xf numFmtId="2" fontId="63" fillId="9" borderId="1" xfId="41" applyNumberFormat="1" applyFont="1" applyFill="1" applyBorder="1" applyAlignment="1">
      <alignment horizontal="left" vertical="center" wrapText="1"/>
    </xf>
    <xf numFmtId="2" fontId="63" fillId="15" borderId="1" xfId="41" applyNumberFormat="1" applyFont="1" applyFill="1" applyBorder="1" applyAlignment="1">
      <alignment vertical="top" wrapText="1"/>
    </xf>
    <xf numFmtId="2" fontId="63" fillId="9" borderId="1" xfId="44" applyNumberFormat="1" applyFont="1" applyFill="1" applyBorder="1" applyAlignment="1">
      <alignment horizontal="right" vertical="top" wrapText="1"/>
    </xf>
    <xf numFmtId="169" fontId="63" fillId="8" borderId="1" xfId="14" applyNumberFormat="1" applyFont="1" applyFill="1" applyBorder="1" applyAlignment="1">
      <alignment horizontal="center" vertical="top" wrapText="1"/>
    </xf>
    <xf numFmtId="2" fontId="69" fillId="9" borderId="1" xfId="41" applyNumberFormat="1" applyFont="1" applyFill="1" applyBorder="1" applyAlignment="1">
      <alignment vertical="top" wrapText="1"/>
    </xf>
    <xf numFmtId="169" fontId="69" fillId="9" borderId="1" xfId="0" applyFont="1" applyFill="1" applyBorder="1" applyAlignment="1">
      <alignment vertical="top"/>
    </xf>
    <xf numFmtId="2" fontId="69" fillId="9" borderId="1" xfId="40" applyNumberFormat="1" applyFont="1" applyFill="1" applyBorder="1" applyAlignment="1">
      <alignment vertical="top" wrapText="1"/>
    </xf>
    <xf numFmtId="0" fontId="63" fillId="8" borderId="1" xfId="14" applyNumberFormat="1" applyFont="1" applyFill="1" applyBorder="1" applyAlignment="1">
      <alignment horizontal="left" vertical="center" wrapText="1"/>
    </xf>
    <xf numFmtId="2" fontId="151" fillId="8" borderId="1" xfId="44" applyNumberFormat="1" applyFont="1" applyFill="1" applyBorder="1" applyAlignment="1">
      <alignment horizontal="right" vertical="top" wrapText="1"/>
    </xf>
    <xf numFmtId="0" fontId="63" fillId="8" borderId="1" xfId="14" applyNumberFormat="1" applyFont="1" applyFill="1" applyBorder="1" applyAlignment="1">
      <alignment horizontal="center" vertical="top" wrapText="1"/>
    </xf>
    <xf numFmtId="176" fontId="69" fillId="8" borderId="1" xfId="40" applyNumberFormat="1" applyFont="1" applyFill="1" applyBorder="1" applyAlignment="1">
      <alignment vertical="top" wrapText="1"/>
    </xf>
    <xf numFmtId="2" fontId="69" fillId="8" borderId="1" xfId="41" applyNumberFormat="1" applyFont="1" applyFill="1" applyBorder="1" applyAlignment="1">
      <alignment horizontal="left" vertical="center" wrapText="1"/>
    </xf>
    <xf numFmtId="2" fontId="69" fillId="8" borderId="1" xfId="44" applyNumberFormat="1" applyFont="1" applyFill="1" applyBorder="1" applyAlignment="1">
      <alignment horizontal="right" vertical="top" wrapText="1"/>
    </xf>
    <xf numFmtId="2" fontId="69" fillId="8" borderId="1" xfId="41" applyNumberFormat="1" applyFont="1" applyFill="1" applyBorder="1" applyAlignment="1">
      <alignment horizontal="center" vertical="top" wrapText="1"/>
    </xf>
    <xf numFmtId="2" fontId="69" fillId="8" borderId="1" xfId="41" applyNumberFormat="1" applyFont="1" applyFill="1" applyBorder="1" applyAlignment="1">
      <alignment vertical="top" wrapText="1"/>
    </xf>
    <xf numFmtId="169" fontId="63" fillId="8" borderId="1" xfId="0" applyFont="1" applyFill="1" applyBorder="1" applyAlignment="1">
      <alignment horizontal="center" vertical="top"/>
    </xf>
    <xf numFmtId="2" fontId="64" fillId="8" borderId="1" xfId="41" applyNumberFormat="1" applyFont="1" applyFill="1" applyBorder="1" applyAlignment="1">
      <alignment vertical="top" wrapText="1"/>
    </xf>
    <xf numFmtId="169" fontId="64" fillId="8" borderId="1" xfId="0" applyFont="1" applyFill="1" applyBorder="1" applyAlignment="1">
      <alignment vertical="top"/>
    </xf>
    <xf numFmtId="169" fontId="64" fillId="8" borderId="1" xfId="0" applyFont="1" applyFill="1" applyBorder="1" applyAlignment="1">
      <alignment horizontal="center" vertical="top"/>
    </xf>
    <xf numFmtId="169" fontId="156" fillId="0" borderId="1" xfId="0" applyFont="1" applyFill="1" applyBorder="1" applyAlignment="1">
      <alignment vertical="center" wrapText="1"/>
    </xf>
    <xf numFmtId="2" fontId="150" fillId="8" borderId="1" xfId="40" applyNumberFormat="1" applyFont="1" applyFill="1" applyBorder="1" applyAlignment="1">
      <alignment horizontal="left" vertical="center" wrapText="1"/>
    </xf>
    <xf numFmtId="2" fontId="150" fillId="8" borderId="1" xfId="44" applyNumberFormat="1" applyFont="1" applyFill="1" applyBorder="1" applyAlignment="1">
      <alignment horizontal="right" vertical="top" wrapText="1"/>
    </xf>
    <xf numFmtId="2" fontId="150" fillId="8" borderId="1" xfId="41" applyNumberFormat="1" applyFont="1" applyFill="1" applyBorder="1" applyAlignment="1">
      <alignment horizontal="center" vertical="top" wrapText="1"/>
    </xf>
    <xf numFmtId="2" fontId="150" fillId="8" borderId="1" xfId="40" applyNumberFormat="1" applyFont="1" applyFill="1" applyBorder="1" applyAlignment="1">
      <alignment horizontal="left" vertical="top" wrapText="1"/>
    </xf>
    <xf numFmtId="2" fontId="150" fillId="9" borderId="1" xfId="44" applyNumberFormat="1" applyFont="1" applyFill="1" applyBorder="1" applyAlignment="1">
      <alignment horizontal="right" vertical="top" wrapText="1"/>
    </xf>
    <xf numFmtId="2" fontId="69" fillId="0" borderId="1" xfId="41" applyNumberFormat="1" applyFont="1" applyFill="1" applyBorder="1" applyAlignment="1">
      <alignment vertical="top" wrapText="1"/>
    </xf>
    <xf numFmtId="2" fontId="63" fillId="9" borderId="1" xfId="41" applyNumberFormat="1" applyFont="1" applyFill="1" applyBorder="1" applyAlignment="1">
      <alignment vertical="top" wrapText="1"/>
    </xf>
    <xf numFmtId="2" fontId="63" fillId="8" borderId="1" xfId="41" applyNumberFormat="1" applyFont="1" applyFill="1" applyBorder="1" applyAlignment="1">
      <alignment horizontal="right" vertical="top" wrapText="1"/>
    </xf>
    <xf numFmtId="2" fontId="63" fillId="8" borderId="1" xfId="41" applyNumberFormat="1" applyFont="1" applyFill="1" applyBorder="1" applyAlignment="1">
      <alignment horizontal="right" wrapText="1"/>
    </xf>
    <xf numFmtId="2" fontId="63" fillId="0" borderId="1" xfId="44" applyNumberFormat="1" applyFont="1" applyFill="1" applyBorder="1" applyAlignment="1">
      <alignment horizontal="right" vertical="top" wrapText="1"/>
    </xf>
    <xf numFmtId="2" fontId="63" fillId="0" borderId="1" xfId="40" applyNumberFormat="1" applyFont="1" applyFill="1" applyBorder="1" applyAlignment="1">
      <alignment horizontal="center" vertical="center" wrapText="1"/>
    </xf>
    <xf numFmtId="2" fontId="150" fillId="0" borderId="1" xfId="44" applyNumberFormat="1" applyFont="1" applyFill="1" applyBorder="1" applyAlignment="1">
      <alignment horizontal="right" vertical="top" wrapText="1"/>
    </xf>
    <xf numFmtId="2" fontId="63" fillId="0" borderId="1" xfId="41" applyNumberFormat="1" applyFont="1" applyFill="1" applyBorder="1" applyAlignment="1">
      <alignment vertical="top" wrapText="1"/>
    </xf>
    <xf numFmtId="2" fontId="175" fillId="8" borderId="1" xfId="40" applyNumberFormat="1" applyFont="1" applyFill="1" applyBorder="1" applyAlignment="1">
      <alignment vertical="top" wrapText="1"/>
    </xf>
    <xf numFmtId="2" fontId="69" fillId="8" borderId="1" xfId="40" applyNumberFormat="1" applyFont="1" applyFill="1" applyBorder="1" applyAlignment="1">
      <alignment vertical="center" wrapText="1"/>
    </xf>
    <xf numFmtId="2" fontId="175" fillId="8" borderId="1" xfId="40" applyNumberFormat="1" applyFont="1" applyFill="1" applyBorder="1" applyAlignment="1">
      <alignment vertical="center" wrapText="1"/>
    </xf>
    <xf numFmtId="2" fontId="63" fillId="8" borderId="1" xfId="40" applyNumberFormat="1" applyFont="1" applyFill="1" applyBorder="1" applyAlignment="1">
      <alignment vertical="center" wrapText="1"/>
    </xf>
    <xf numFmtId="169" fontId="175" fillId="8" borderId="1" xfId="0" applyFont="1" applyFill="1" applyBorder="1" applyAlignment="1">
      <alignment vertical="top"/>
    </xf>
    <xf numFmtId="2" fontId="151" fillId="8" borderId="1" xfId="40" applyNumberFormat="1" applyFont="1" applyFill="1" applyBorder="1" applyAlignment="1">
      <alignment vertical="top" wrapText="1"/>
    </xf>
    <xf numFmtId="169" fontId="92" fillId="8" borderId="1" xfId="0" applyFont="1" applyFill="1" applyBorder="1" applyAlignment="1">
      <alignment horizontal="right" vertical="center" wrapText="1"/>
    </xf>
    <xf numFmtId="2" fontId="92" fillId="8" borderId="1" xfId="40" applyNumberFormat="1" applyFont="1" applyFill="1" applyBorder="1" applyAlignment="1">
      <alignment horizontal="center" vertical="center" wrapText="1"/>
    </xf>
    <xf numFmtId="2" fontId="63" fillId="0" borderId="1" xfId="40" applyNumberFormat="1" applyFont="1" applyFill="1" applyBorder="1" applyAlignment="1">
      <alignment horizontal="left" vertical="top" wrapText="1"/>
    </xf>
    <xf numFmtId="169" fontId="92" fillId="8" borderId="1" xfId="0" applyFont="1" applyFill="1" applyBorder="1" applyAlignment="1">
      <alignment horizontal="left" vertical="top" wrapText="1"/>
    </xf>
    <xf numFmtId="2" fontId="92" fillId="8" borderId="1" xfId="40" applyNumberFormat="1" applyFont="1" applyFill="1" applyBorder="1" applyAlignment="1">
      <alignment horizontal="right" vertical="center" wrapText="1"/>
    </xf>
    <xf numFmtId="2" fontId="151" fillId="0" borderId="1" xfId="40" applyNumberFormat="1" applyFont="1" applyFill="1" applyBorder="1" applyAlignment="1">
      <alignment vertical="top" wrapText="1"/>
    </xf>
    <xf numFmtId="2" fontId="150" fillId="8" borderId="1" xfId="41" applyNumberFormat="1" applyFont="1" applyFill="1" applyBorder="1" applyAlignment="1">
      <alignment horizontal="center" vertical="center" wrapText="1"/>
    </xf>
    <xf numFmtId="1" fontId="63" fillId="16" borderId="1" xfId="40" applyNumberFormat="1" applyFont="1" applyFill="1" applyBorder="1" applyAlignment="1">
      <alignment vertical="top" wrapText="1"/>
    </xf>
    <xf numFmtId="2" fontId="63" fillId="16" borderId="1" xfId="40" applyNumberFormat="1" applyFont="1" applyFill="1" applyBorder="1" applyAlignment="1">
      <alignment vertical="top" wrapText="1"/>
    </xf>
    <xf numFmtId="2" fontId="63" fillId="16" borderId="1" xfId="40" applyNumberFormat="1" applyFont="1" applyFill="1" applyBorder="1" applyAlignment="1">
      <alignment horizontal="center" vertical="top" wrapText="1"/>
    </xf>
    <xf numFmtId="2" fontId="150" fillId="16" borderId="1" xfId="40" applyNumberFormat="1" applyFont="1" applyFill="1" applyBorder="1" applyAlignment="1">
      <alignment horizontal="center" vertical="center" wrapText="1"/>
    </xf>
    <xf numFmtId="169" fontId="150" fillId="16" borderId="1" xfId="0" applyFont="1" applyFill="1" applyBorder="1" applyAlignment="1">
      <alignment vertical="center" wrapText="1"/>
    </xf>
    <xf numFmtId="169" fontId="64" fillId="9" borderId="1" xfId="0" applyFont="1" applyFill="1" applyBorder="1" applyAlignment="1">
      <alignment vertical="top" wrapText="1"/>
    </xf>
    <xf numFmtId="169" fontId="63" fillId="9" borderId="1" xfId="0" applyFont="1" applyFill="1" applyBorder="1" applyAlignment="1">
      <alignment horizontal="center" vertical="top"/>
    </xf>
    <xf numFmtId="0" fontId="63" fillId="9" borderId="1" xfId="38" applyFont="1" applyFill="1" applyBorder="1" applyAlignment="1">
      <alignment horizontal="center" vertical="top" wrapText="1"/>
    </xf>
    <xf numFmtId="169" fontId="148" fillId="0" borderId="1" xfId="0" applyFont="1" applyFill="1" applyBorder="1" applyAlignment="1">
      <alignment vertical="top" wrapText="1"/>
    </xf>
    <xf numFmtId="169" fontId="63" fillId="0" borderId="1" xfId="0" applyFont="1" applyFill="1" applyBorder="1" applyAlignment="1">
      <alignment horizontal="center" vertical="center"/>
    </xf>
    <xf numFmtId="0" fontId="63" fillId="0" borderId="1" xfId="38" applyFont="1" applyFill="1" applyBorder="1" applyAlignment="1">
      <alignment horizontal="center" vertical="center" wrapText="1"/>
    </xf>
    <xf numFmtId="2" fontId="63" fillId="0" borderId="1" xfId="42" applyNumberFormat="1" applyFont="1" applyFill="1" applyBorder="1" applyAlignment="1">
      <alignment horizontal="left" vertical="top" wrapText="1"/>
    </xf>
    <xf numFmtId="169" fontId="63" fillId="0" borderId="1" xfId="0" applyFont="1" applyFill="1" applyBorder="1" applyAlignment="1">
      <alignment horizontal="center" vertical="top"/>
    </xf>
    <xf numFmtId="0" fontId="63" fillId="0" borderId="1" xfId="38" applyFont="1" applyFill="1" applyBorder="1" applyAlignment="1">
      <alignment horizontal="center" vertical="top" wrapText="1"/>
    </xf>
    <xf numFmtId="2" fontId="63" fillId="0" borderId="1" xfId="38" applyNumberFormat="1" applyFont="1" applyFill="1" applyBorder="1" applyAlignment="1">
      <alignment horizontal="center" vertical="top" wrapText="1"/>
    </xf>
    <xf numFmtId="169" fontId="88" fillId="0" borderId="1" xfId="0" applyFont="1" applyFill="1" applyBorder="1" applyAlignment="1">
      <alignment vertical="top" wrapText="1"/>
    </xf>
    <xf numFmtId="169" fontId="89" fillId="0" borderId="1" xfId="0" applyFont="1" applyFill="1" applyBorder="1" applyAlignment="1">
      <alignment vertical="top" wrapText="1"/>
    </xf>
    <xf numFmtId="169" fontId="94" fillId="0" borderId="1" xfId="0" applyFont="1" applyFill="1" applyBorder="1" applyAlignment="1">
      <alignment vertical="top" wrapText="1"/>
    </xf>
    <xf numFmtId="2" fontId="63" fillId="0" borderId="1" xfId="38" applyNumberFormat="1" applyFont="1" applyFill="1" applyBorder="1" applyAlignment="1">
      <alignment horizontal="center" vertical="center" wrapText="1"/>
    </xf>
    <xf numFmtId="169" fontId="89" fillId="0" borderId="1" xfId="0" applyFont="1" applyFill="1" applyBorder="1" applyAlignment="1">
      <alignment horizontal="center" vertical="center"/>
    </xf>
    <xf numFmtId="169" fontId="95" fillId="0" borderId="1" xfId="0" applyFont="1" applyFill="1" applyBorder="1" applyAlignment="1">
      <alignment vertical="top" wrapText="1"/>
    </xf>
    <xf numFmtId="169" fontId="89" fillId="0" borderId="1" xfId="0" applyFont="1" applyFill="1" applyBorder="1" applyAlignment="1">
      <alignment horizontal="center" vertical="center" wrapText="1"/>
    </xf>
    <xf numFmtId="169" fontId="89" fillId="0" borderId="1" xfId="0" applyFont="1" applyFill="1" applyBorder="1" applyAlignment="1">
      <alignment horizontal="center" vertical="top" wrapText="1"/>
    </xf>
    <xf numFmtId="169" fontId="156" fillId="0" borderId="1" xfId="0" applyFont="1" applyFill="1" applyBorder="1" applyAlignment="1">
      <alignment horizontal="center" vertical="center"/>
    </xf>
    <xf numFmtId="0" fontId="69" fillId="0" borderId="1" xfId="38" applyFont="1" applyFill="1" applyBorder="1" applyAlignment="1">
      <alignment horizontal="justify" vertical="top" wrapText="1"/>
    </xf>
    <xf numFmtId="169" fontId="89" fillId="0" borderId="1" xfId="0" applyFont="1" applyFill="1" applyBorder="1" applyAlignment="1">
      <alignment vertical="center" wrapText="1"/>
    </xf>
    <xf numFmtId="169" fontId="88" fillId="0" borderId="1" xfId="0" applyFont="1" applyFill="1" applyBorder="1" applyAlignment="1">
      <alignment horizontal="left" vertical="top" wrapText="1"/>
    </xf>
    <xf numFmtId="169" fontId="89" fillId="0" borderId="1" xfId="0" applyFont="1" applyFill="1" applyBorder="1" applyAlignment="1">
      <alignment horizontal="left" vertical="top" wrapText="1"/>
    </xf>
    <xf numFmtId="169" fontId="89" fillId="0" borderId="1" xfId="0" applyFont="1" applyFill="1" applyBorder="1" applyAlignment="1">
      <alignment vertical="top"/>
    </xf>
    <xf numFmtId="169" fontId="89" fillId="0" borderId="1" xfId="0" applyFont="1" applyFill="1" applyBorder="1" applyAlignment="1">
      <alignment horizontal="left" vertical="top"/>
    </xf>
    <xf numFmtId="169" fontId="63" fillId="0" borderId="1" xfId="0" applyFont="1" applyFill="1" applyBorder="1" applyAlignment="1">
      <alignment horizontal="left" vertical="top"/>
    </xf>
    <xf numFmtId="0" fontId="69" fillId="0" borderId="1" xfId="38" applyFont="1" applyFill="1" applyBorder="1" applyAlignment="1">
      <alignment horizontal="left" vertical="top" wrapText="1"/>
    </xf>
    <xf numFmtId="169" fontId="88" fillId="0" borderId="1" xfId="0" applyFont="1" applyFill="1" applyBorder="1" applyAlignment="1">
      <alignment horizontal="left" vertical="top"/>
    </xf>
    <xf numFmtId="169" fontId="89" fillId="0" borderId="1" xfId="0" applyFont="1" applyFill="1" applyBorder="1" applyAlignment="1">
      <alignment horizontal="left" vertical="center" wrapText="1"/>
    </xf>
    <xf numFmtId="0" fontId="150" fillId="0" borderId="1" xfId="38" applyFont="1" applyFill="1" applyBorder="1" applyAlignment="1">
      <alignment horizontal="center" vertical="center" wrapText="1"/>
    </xf>
    <xf numFmtId="1" fontId="63" fillId="9" borderId="1" xfId="40" applyNumberFormat="1" applyFont="1" applyFill="1" applyBorder="1" applyAlignment="1">
      <alignment vertical="top" wrapText="1"/>
    </xf>
    <xf numFmtId="169" fontId="89" fillId="9" borderId="1" xfId="0" applyFont="1" applyFill="1" applyBorder="1" applyAlignment="1">
      <alignment horizontal="left" vertical="center" wrapText="1"/>
    </xf>
    <xf numFmtId="2" fontId="63" fillId="9" borderId="1" xfId="38" applyNumberFormat="1" applyFont="1" applyFill="1" applyBorder="1" applyAlignment="1">
      <alignment horizontal="center" vertical="center" wrapText="1"/>
    </xf>
    <xf numFmtId="0" fontId="63" fillId="9" borderId="1" xfId="38" applyFont="1" applyFill="1" applyBorder="1" applyAlignment="1">
      <alignment horizontal="center" vertical="center" wrapText="1"/>
    </xf>
    <xf numFmtId="169" fontId="150" fillId="9" borderId="1" xfId="0" applyFont="1" applyFill="1" applyBorder="1" applyAlignment="1">
      <alignment horizontal="center" vertical="center"/>
    </xf>
    <xf numFmtId="169" fontId="89" fillId="0" borderId="1" xfId="0" applyFont="1" applyBorder="1" applyAlignment="1">
      <alignment horizontal="left" vertical="center" wrapText="1"/>
    </xf>
    <xf numFmtId="169" fontId="150" fillId="0" borderId="1" xfId="0" applyFont="1" applyBorder="1" applyAlignment="1">
      <alignment horizontal="left" vertical="center" wrapText="1"/>
    </xf>
    <xf numFmtId="169" fontId="150" fillId="0" borderId="1" xfId="0" applyFont="1" applyBorder="1" applyAlignment="1">
      <alignment vertical="center" wrapText="1"/>
    </xf>
    <xf numFmtId="0" fontId="69" fillId="9" borderId="1" xfId="38" applyFont="1" applyFill="1" applyBorder="1" applyAlignment="1">
      <alignment horizontal="justify" vertical="center" wrapText="1"/>
    </xf>
    <xf numFmtId="169" fontId="150" fillId="0" borderId="1" xfId="0" applyFont="1" applyBorder="1" applyAlignment="1">
      <alignment horizontal="left" vertical="top" wrapText="1"/>
    </xf>
    <xf numFmtId="2" fontId="63" fillId="0" borderId="1" xfId="39" applyNumberFormat="1" applyFont="1" applyBorder="1" applyAlignment="1">
      <alignment horizontal="center" vertical="top" wrapText="1"/>
    </xf>
    <xf numFmtId="169" fontId="69" fillId="0" borderId="1" xfId="0" applyFont="1" applyBorder="1" applyAlignment="1">
      <alignment horizontal="left" vertical="top" wrapText="1"/>
    </xf>
    <xf numFmtId="169" fontId="63" fillId="0" borderId="1" xfId="0" applyFont="1" applyBorder="1" applyAlignment="1">
      <alignment horizontal="left" vertical="top" wrapText="1"/>
    </xf>
    <xf numFmtId="169" fontId="148" fillId="0" borderId="1" xfId="0" applyFont="1" applyBorder="1" applyAlignment="1">
      <alignment horizontal="left" vertical="top" wrapText="1"/>
    </xf>
    <xf numFmtId="2" fontId="151" fillId="0" borderId="1" xfId="39" applyNumberFormat="1" applyFont="1" applyBorder="1" applyAlignment="1">
      <alignment horizontal="center" vertical="center" wrapText="1"/>
    </xf>
    <xf numFmtId="2" fontId="63" fillId="0" borderId="1" xfId="39" applyNumberFormat="1" applyFont="1" applyBorder="1" applyAlignment="1">
      <alignment horizontal="center" vertical="center" wrapText="1"/>
    </xf>
    <xf numFmtId="169" fontId="155" fillId="0" borderId="1" xfId="0" applyFont="1" applyBorder="1" applyAlignment="1">
      <alignment horizontal="left" vertical="top" wrapText="1"/>
    </xf>
    <xf numFmtId="2" fontId="151" fillId="0" borderId="1" xfId="38" applyNumberFormat="1" applyFont="1" applyFill="1" applyBorder="1" applyAlignment="1">
      <alignment horizontal="center" vertical="top" wrapText="1"/>
    </xf>
    <xf numFmtId="169" fontId="22" fillId="0" borderId="1" xfId="0" applyFont="1" applyBorder="1" applyAlignment="1">
      <alignment horizontal="left" vertical="top" wrapText="1"/>
    </xf>
    <xf numFmtId="169" fontId="88" fillId="8" borderId="1" xfId="0" applyFont="1" applyFill="1" applyBorder="1" applyAlignment="1">
      <alignment horizontal="left" vertical="top"/>
    </xf>
    <xf numFmtId="169" fontId="94" fillId="0" borderId="1" xfId="0" applyFont="1" applyFill="1" applyBorder="1" applyAlignment="1">
      <alignment horizontal="left" vertical="top" wrapText="1"/>
    </xf>
    <xf numFmtId="0" fontId="69" fillId="0" borderId="1" xfId="0" applyNumberFormat="1" applyFont="1" applyBorder="1" applyAlignment="1">
      <alignment horizontal="justify" vertical="top" wrapText="1"/>
    </xf>
    <xf numFmtId="0" fontId="64" fillId="0" borderId="1" xfId="0" applyNumberFormat="1" applyFont="1" applyBorder="1" applyAlignment="1">
      <alignment horizontal="justify" vertical="top" wrapText="1"/>
    </xf>
    <xf numFmtId="2" fontId="63" fillId="0" borderId="1" xfId="0" applyNumberFormat="1" applyFont="1" applyBorder="1" applyAlignment="1">
      <alignment horizontal="center" vertical="top"/>
    </xf>
    <xf numFmtId="0" fontId="63" fillId="0" borderId="1" xfId="0" applyNumberFormat="1" applyFont="1" applyBorder="1" applyAlignment="1">
      <alignment horizontal="center" vertical="top"/>
    </xf>
    <xf numFmtId="0" fontId="63" fillId="0" borderId="1" xfId="0" applyNumberFormat="1" applyFont="1" applyBorder="1" applyAlignment="1">
      <alignment horizontal="justify" vertical="top" wrapText="1"/>
    </xf>
    <xf numFmtId="2" fontId="63" fillId="0" borderId="1" xfId="0" applyNumberFormat="1" applyFont="1" applyBorder="1" applyAlignment="1">
      <alignment horizontal="center" vertical="center" wrapText="1"/>
    </xf>
    <xf numFmtId="0" fontId="63" fillId="0" borderId="1" xfId="0" applyNumberFormat="1" applyFont="1" applyBorder="1" applyAlignment="1">
      <alignment horizontal="center" vertical="center" wrapText="1"/>
    </xf>
    <xf numFmtId="2" fontId="63" fillId="0" borderId="1" xfId="0" applyNumberFormat="1" applyFont="1" applyBorder="1" applyAlignment="1">
      <alignment horizontal="center" vertical="center"/>
    </xf>
    <xf numFmtId="0" fontId="63" fillId="0" borderId="1" xfId="0" applyNumberFormat="1" applyFont="1" applyBorder="1" applyAlignment="1">
      <alignment horizontal="center" vertical="center"/>
    </xf>
    <xf numFmtId="0" fontId="64" fillId="0" borderId="1" xfId="0" applyNumberFormat="1" applyFont="1" applyBorder="1" applyAlignment="1">
      <alignment horizontal="justify" vertical="top"/>
    </xf>
    <xf numFmtId="0" fontId="63" fillId="0" borderId="1" xfId="0" applyNumberFormat="1" applyFont="1" applyBorder="1" applyAlignment="1">
      <alignment horizontal="center" vertical="top" wrapText="1"/>
    </xf>
    <xf numFmtId="0" fontId="69" fillId="0" borderId="1" xfId="0" applyNumberFormat="1" applyFont="1" applyFill="1" applyBorder="1" applyAlignment="1">
      <alignment horizontal="justify" vertical="top" wrapText="1"/>
    </xf>
    <xf numFmtId="0" fontId="63" fillId="0" borderId="1" xfId="0" applyNumberFormat="1" applyFont="1" applyBorder="1" applyAlignment="1">
      <alignment horizontal="justify" vertical="justify"/>
    </xf>
    <xf numFmtId="0" fontId="69" fillId="0" borderId="1" xfId="0" applyNumberFormat="1" applyFont="1" applyBorder="1" applyAlignment="1">
      <alignment horizontal="left" vertical="top"/>
    </xf>
    <xf numFmtId="2" fontId="63" fillId="0" borderId="1" xfId="1" applyNumberFormat="1" applyFont="1" applyBorder="1" applyAlignment="1">
      <alignment horizontal="center" vertical="top"/>
    </xf>
    <xf numFmtId="2" fontId="63" fillId="0" borderId="1" xfId="1" applyNumberFormat="1" applyFont="1" applyFill="1" applyBorder="1" applyAlignment="1">
      <alignment horizontal="center" vertical="top"/>
    </xf>
    <xf numFmtId="2" fontId="63" fillId="0" borderId="1" xfId="0" applyNumberFormat="1" applyFont="1" applyFill="1" applyBorder="1" applyAlignment="1">
      <alignment horizontal="center" vertical="top"/>
    </xf>
    <xf numFmtId="2" fontId="63" fillId="0" borderId="1" xfId="1" applyNumberFormat="1" applyFont="1" applyBorder="1" applyAlignment="1">
      <alignment horizontal="center" vertical="center"/>
    </xf>
    <xf numFmtId="169" fontId="69" fillId="0" borderId="1" xfId="0" applyFont="1" applyFill="1" applyBorder="1" applyAlignment="1">
      <alignment vertical="top" wrapText="1"/>
    </xf>
    <xf numFmtId="2" fontId="63" fillId="9" borderId="1" xfId="38" applyNumberFormat="1" applyFont="1" applyFill="1" applyBorder="1" applyAlignment="1">
      <alignment horizontal="center" vertical="top" wrapText="1"/>
    </xf>
    <xf numFmtId="169" fontId="88" fillId="9" borderId="1" xfId="0" applyFont="1" applyFill="1" applyBorder="1" applyAlignment="1">
      <alignment vertical="top" wrapText="1"/>
    </xf>
    <xf numFmtId="169" fontId="88" fillId="0" borderId="1" xfId="0" applyFont="1" applyFill="1" applyBorder="1" applyAlignment="1">
      <alignment vertical="center" wrapText="1"/>
    </xf>
    <xf numFmtId="169" fontId="88" fillId="8" borderId="1" xfId="0" applyFont="1" applyFill="1" applyBorder="1" applyAlignment="1">
      <alignment vertical="top" wrapText="1"/>
    </xf>
    <xf numFmtId="169" fontId="69" fillId="0" borderId="1" xfId="0" applyFont="1" applyFill="1" applyBorder="1" applyAlignment="1">
      <alignment wrapText="1"/>
    </xf>
    <xf numFmtId="2" fontId="63" fillId="0" borderId="1" xfId="38" applyNumberFormat="1" applyFont="1" applyFill="1" applyBorder="1" applyAlignment="1">
      <alignment horizontal="center" wrapText="1"/>
    </xf>
    <xf numFmtId="169" fontId="63" fillId="0" borderId="1" xfId="0" applyFont="1" applyFill="1" applyBorder="1" applyAlignment="1">
      <alignment horizontal="center"/>
    </xf>
    <xf numFmtId="169" fontId="22" fillId="0" borderId="1" xfId="0" applyFont="1" applyFill="1" applyBorder="1" applyAlignment="1">
      <alignment vertical="top" wrapText="1"/>
    </xf>
    <xf numFmtId="169" fontId="150" fillId="8" borderId="1" xfId="0" applyFont="1" applyFill="1" applyBorder="1" applyAlignment="1">
      <alignment vertical="center"/>
    </xf>
    <xf numFmtId="2" fontId="148" fillId="8" borderId="1" xfId="40" applyNumberFormat="1" applyFont="1" applyFill="1" applyBorder="1" applyAlignment="1">
      <alignment horizontal="center" vertical="center" wrapText="1"/>
    </xf>
    <xf numFmtId="169" fontId="148" fillId="8" borderId="1" xfId="0" applyFont="1" applyFill="1" applyBorder="1" applyAlignment="1">
      <alignment vertical="center" wrapText="1"/>
    </xf>
    <xf numFmtId="169" fontId="148" fillId="0" borderId="1" xfId="0" applyFont="1" applyFill="1" applyBorder="1" applyAlignment="1">
      <alignment vertical="center" wrapText="1"/>
    </xf>
    <xf numFmtId="169" fontId="69" fillId="8" borderId="1" xfId="0" applyFont="1" applyFill="1" applyBorder="1" applyAlignment="1">
      <alignment horizontal="right" vertical="top"/>
    </xf>
    <xf numFmtId="169" fontId="63" fillId="8" borderId="1" xfId="0" applyFont="1" applyFill="1" applyBorder="1" applyAlignment="1">
      <alignment horizontal="right" vertical="top"/>
    </xf>
    <xf numFmtId="169" fontId="150" fillId="8" borderId="1" xfId="0" applyFont="1" applyFill="1" applyBorder="1" applyAlignment="1">
      <alignment horizontal="center" vertical="center"/>
    </xf>
    <xf numFmtId="169" fontId="172" fillId="0" borderId="0" xfId="0" applyNumberFormat="1" applyFont="1" applyProtection="1"/>
    <xf numFmtId="169" fontId="183" fillId="0" borderId="0" xfId="0" applyNumberFormat="1" applyFont="1" applyProtection="1"/>
    <xf numFmtId="169" fontId="183" fillId="0" borderId="0" xfId="0" applyNumberFormat="1" applyFont="1" applyAlignment="1" applyProtection="1">
      <alignment horizontal="left"/>
    </xf>
    <xf numFmtId="169" fontId="172" fillId="0" borderId="0" xfId="0" applyNumberFormat="1" applyFont="1" applyAlignment="1" applyProtection="1">
      <alignment horizontal="left"/>
    </xf>
    <xf numFmtId="169" fontId="114" fillId="0" borderId="0" xfId="0" applyFont="1" applyAlignment="1">
      <alignment vertical="top" wrapText="1"/>
    </xf>
    <xf numFmtId="0" fontId="98" fillId="0" borderId="0" xfId="13" applyFont="1" applyFill="1" applyBorder="1" applyAlignment="1">
      <alignment horizontal="center" vertical="top" wrapText="1"/>
    </xf>
    <xf numFmtId="2" fontId="99" fillId="0" borderId="0" xfId="13" applyNumberFormat="1" applyFont="1" applyFill="1" applyBorder="1" applyAlignment="1">
      <alignment horizontal="center" vertical="top" wrapText="1"/>
    </xf>
    <xf numFmtId="2" fontId="99" fillId="0" borderId="0" xfId="0" applyNumberFormat="1" applyFont="1" applyFill="1" applyBorder="1" applyAlignment="1">
      <alignment horizontal="center" vertical="top" wrapText="1"/>
    </xf>
    <xf numFmtId="169" fontId="101" fillId="0" borderId="0" xfId="0" applyFont="1" applyAlignment="1">
      <alignment horizontal="center"/>
    </xf>
    <xf numFmtId="0" fontId="99" fillId="0" borderId="0" xfId="0" applyNumberFormat="1" applyFont="1" applyFill="1" applyBorder="1" applyAlignment="1">
      <alignment horizontal="left" wrapText="1"/>
    </xf>
    <xf numFmtId="2" fontId="99" fillId="0" borderId="0" xfId="0" applyNumberFormat="1" applyFont="1" applyFill="1" applyBorder="1" applyAlignment="1">
      <alignment horizontal="right" wrapText="1"/>
    </xf>
    <xf numFmtId="2" fontId="99" fillId="0" borderId="0" xfId="0" applyNumberFormat="1" applyFont="1" applyBorder="1" applyAlignment="1">
      <alignment vertical="top" wrapText="1"/>
    </xf>
    <xf numFmtId="0" fontId="99" fillId="0" borderId="0" xfId="0" applyNumberFormat="1" applyFont="1" applyBorder="1" applyAlignment="1">
      <alignment vertical="top" wrapText="1"/>
    </xf>
    <xf numFmtId="0" fontId="99" fillId="0" borderId="0" xfId="0" applyNumberFormat="1" applyFont="1" applyBorder="1" applyAlignment="1">
      <alignment horizontal="left" vertical="top" wrapText="1"/>
    </xf>
    <xf numFmtId="2" fontId="99" fillId="0" borderId="0" xfId="0" applyNumberFormat="1" applyFont="1" applyBorder="1" applyAlignment="1">
      <alignment horizontal="center" vertical="top" wrapText="1"/>
    </xf>
    <xf numFmtId="0" fontId="98" fillId="0" borderId="0" xfId="0" applyNumberFormat="1" applyFont="1" applyBorder="1" applyAlignment="1">
      <alignment horizontal="center" vertical="top" wrapText="1"/>
    </xf>
    <xf numFmtId="2" fontId="98" fillId="0" borderId="0" xfId="0" applyNumberFormat="1" applyFont="1" applyBorder="1" applyAlignment="1">
      <alignment vertical="top" wrapText="1"/>
    </xf>
    <xf numFmtId="169" fontId="0" fillId="0" borderId="0" xfId="0" applyNumberFormat="1" applyAlignment="1" applyProtection="1">
      <alignment horizontal="center"/>
    </xf>
    <xf numFmtId="169" fontId="0" fillId="0" borderId="0" xfId="0" applyAlignment="1">
      <alignment horizontal="center"/>
    </xf>
    <xf numFmtId="169" fontId="185" fillId="0" borderId="0" xfId="0" applyFont="1" applyAlignment="1">
      <alignment horizontal="center"/>
    </xf>
    <xf numFmtId="169" fontId="184" fillId="0" borderId="0" xfId="0" applyNumberFormat="1" applyFont="1" applyAlignment="1" applyProtection="1"/>
    <xf numFmtId="169" fontId="185" fillId="0" borderId="0" xfId="0" applyNumberFormat="1" applyFont="1" applyAlignment="1" applyProtection="1">
      <alignment horizontal="center"/>
    </xf>
    <xf numFmtId="169" fontId="185" fillId="0" borderId="0" xfId="0" applyFont="1"/>
    <xf numFmtId="169" fontId="185" fillId="0" borderId="0" xfId="0" applyNumberFormat="1" applyFont="1" applyAlignment="1" applyProtection="1">
      <alignment horizontal="left"/>
    </xf>
    <xf numFmtId="169" fontId="185" fillId="0" borderId="0" xfId="0" applyNumberFormat="1" applyFont="1" applyProtection="1"/>
    <xf numFmtId="169" fontId="184" fillId="0" borderId="0" xfId="0" applyNumberFormat="1" applyFont="1" applyAlignment="1" applyProtection="1">
      <alignment horizontal="center"/>
    </xf>
    <xf numFmtId="169" fontId="185" fillId="0" borderId="0" xfId="0" applyNumberFormat="1" applyFont="1" applyAlignment="1" applyProtection="1">
      <alignment horizontal="fill"/>
    </xf>
    <xf numFmtId="169" fontId="186" fillId="0" borderId="0" xfId="0" applyNumberFormat="1" applyFont="1" applyAlignment="1" applyProtection="1">
      <alignment horizontal="left"/>
    </xf>
    <xf numFmtId="169" fontId="184" fillId="0" borderId="0" xfId="0" quotePrefix="1" applyNumberFormat="1" applyFont="1" applyAlignment="1" applyProtection="1">
      <alignment horizontal="right"/>
    </xf>
    <xf numFmtId="169" fontId="186" fillId="0" borderId="0" xfId="0" applyNumberFormat="1" applyFont="1" applyAlignment="1" applyProtection="1">
      <alignment horizontal="fill"/>
    </xf>
    <xf numFmtId="169" fontId="187" fillId="0" borderId="0" xfId="0" applyNumberFormat="1" applyFont="1" applyProtection="1"/>
    <xf numFmtId="169" fontId="185" fillId="0" borderId="0" xfId="0" applyNumberFormat="1" applyFont="1" applyAlignment="1" applyProtection="1">
      <alignment horizontal="right" indent="2"/>
    </xf>
    <xf numFmtId="169" fontId="185" fillId="0" borderId="0" xfId="0" applyFont="1" applyAlignment="1">
      <alignment horizontal="left"/>
    </xf>
    <xf numFmtId="169" fontId="188" fillId="0" borderId="0" xfId="0" applyNumberFormat="1" applyFont="1" applyProtection="1"/>
    <xf numFmtId="169" fontId="185" fillId="0" borderId="0" xfId="0" applyNumberFormat="1" applyFont="1" applyFill="1" applyAlignment="1" applyProtection="1">
      <alignment horizontal="right" indent="2"/>
    </xf>
    <xf numFmtId="169" fontId="185" fillId="0" borderId="0" xfId="0" applyFont="1" applyAlignment="1" applyProtection="1">
      <alignment horizontal="center"/>
    </xf>
    <xf numFmtId="169" fontId="185" fillId="0" borderId="0" xfId="0" applyFont="1" applyAlignment="1">
      <alignment horizontal="right" indent="2"/>
    </xf>
    <xf numFmtId="170" fontId="185" fillId="0" borderId="0" xfId="0" applyNumberFormat="1" applyFont="1" applyAlignment="1" applyProtection="1">
      <alignment horizontal="center"/>
    </xf>
    <xf numFmtId="169" fontId="185" fillId="8" borderId="0" xfId="0" applyNumberFormat="1" applyFont="1" applyFill="1" applyAlignment="1" applyProtection="1">
      <alignment horizontal="left"/>
    </xf>
    <xf numFmtId="169" fontId="185" fillId="8" borderId="0" xfId="0" applyNumberFormat="1" applyFont="1" applyFill="1" applyAlignment="1" applyProtection="1">
      <alignment horizontal="center"/>
    </xf>
    <xf numFmtId="169" fontId="185" fillId="8" borderId="0" xfId="0" applyNumberFormat="1" applyFont="1" applyFill="1" applyProtection="1"/>
    <xf numFmtId="169" fontId="187" fillId="8" borderId="0" xfId="0" applyNumberFormat="1" applyFont="1" applyFill="1" applyAlignment="1" applyProtection="1">
      <alignment horizontal="right"/>
    </xf>
    <xf numFmtId="169" fontId="187" fillId="0" borderId="0" xfId="0" applyNumberFormat="1" applyFont="1" applyAlignment="1" applyProtection="1">
      <alignment horizontal="right"/>
    </xf>
    <xf numFmtId="169" fontId="185" fillId="0" borderId="0" xfId="0" applyNumberFormat="1" applyFont="1" applyAlignment="1" applyProtection="1">
      <alignment horizontal="left" vertical="top" wrapText="1"/>
    </xf>
    <xf numFmtId="169" fontId="185" fillId="0" borderId="0" xfId="0" applyNumberFormat="1" applyFont="1" applyAlignment="1" applyProtection="1">
      <alignment horizontal="left" vertical="top"/>
    </xf>
    <xf numFmtId="169" fontId="17" fillId="0" borderId="0" xfId="0" applyFont="1" applyAlignment="1">
      <alignment horizontal="center" vertical="center" wrapText="1"/>
    </xf>
    <xf numFmtId="169" fontId="17" fillId="0" borderId="1" xfId="0" applyFont="1" applyBorder="1" applyAlignment="1">
      <alignment horizontal="left" vertical="center" wrapText="1"/>
    </xf>
    <xf numFmtId="170" fontId="17" fillId="0" borderId="0" xfId="0" applyNumberFormat="1" applyFont="1" applyAlignment="1">
      <alignment horizontal="center" vertical="center" wrapText="1"/>
    </xf>
    <xf numFmtId="169" fontId="17" fillId="0" borderId="0" xfId="0" applyFont="1" applyAlignment="1">
      <alignment horizontal="left" vertical="center" wrapText="1"/>
    </xf>
    <xf numFmtId="169" fontId="17" fillId="0" borderId="0" xfId="0" applyFont="1" applyAlignment="1">
      <alignment horizontal="center" vertical="center"/>
    </xf>
    <xf numFmtId="170" fontId="17" fillId="0" borderId="0" xfId="0" applyNumberFormat="1" applyFont="1" applyAlignment="1">
      <alignment horizontal="center" vertical="center"/>
    </xf>
    <xf numFmtId="170" fontId="6" fillId="0" borderId="1" xfId="0" applyNumberFormat="1" applyFont="1" applyBorder="1" applyAlignment="1">
      <alignment horizontal="center" vertical="center" wrapText="1"/>
    </xf>
    <xf numFmtId="169" fontId="6" fillId="0" borderId="1" xfId="0" applyFont="1" applyBorder="1" applyAlignment="1">
      <alignment horizontal="center" vertical="center" wrapText="1"/>
    </xf>
    <xf numFmtId="169" fontId="185" fillId="0" borderId="0" xfId="0" applyFont="1" applyAlignment="1"/>
    <xf numFmtId="169" fontId="184" fillId="0" borderId="0" xfId="0" applyNumberFormat="1" applyFont="1" applyAlignment="1" applyProtection="1">
      <alignment horizontal="left"/>
    </xf>
    <xf numFmtId="169" fontId="184" fillId="0" borderId="0" xfId="0" applyNumberFormat="1" applyFont="1" applyAlignment="1" applyProtection="1">
      <alignment horizontal="right"/>
    </xf>
    <xf numFmtId="169" fontId="185" fillId="0" borderId="0" xfId="0" applyNumberFormat="1" applyFont="1" applyAlignment="1" applyProtection="1"/>
    <xf numFmtId="169" fontId="184" fillId="0" borderId="0" xfId="0" applyNumberFormat="1" applyFont="1" applyProtection="1"/>
    <xf numFmtId="171" fontId="185" fillId="0" borderId="0" xfId="0" applyNumberFormat="1" applyFont="1" applyProtection="1"/>
    <xf numFmtId="169" fontId="185" fillId="8" borderId="0" xfId="0" applyNumberFormat="1" applyFont="1" applyFill="1" applyAlignment="1" applyProtection="1"/>
    <xf numFmtId="169" fontId="0" fillId="8" borderId="0" xfId="0" applyFill="1"/>
    <xf numFmtId="172" fontId="185" fillId="0" borderId="0" xfId="0" applyNumberFormat="1" applyFont="1" applyAlignment="1" applyProtection="1">
      <alignment horizontal="center"/>
    </xf>
    <xf numFmtId="170" fontId="101" fillId="0" borderId="1" xfId="0" applyNumberFormat="1" applyFont="1" applyBorder="1" applyAlignment="1">
      <alignment horizontal="center" vertical="center" wrapText="1"/>
    </xf>
    <xf numFmtId="169" fontId="101" fillId="0" borderId="1" xfId="0" applyFont="1" applyBorder="1" applyAlignment="1">
      <alignment horizontal="center" vertical="center" wrapText="1"/>
    </xf>
    <xf numFmtId="169" fontId="101" fillId="0" borderId="1" xfId="0" applyFont="1" applyBorder="1" applyAlignment="1">
      <alignment horizontal="left" vertical="center" wrapText="1"/>
    </xf>
    <xf numFmtId="169" fontId="184" fillId="0" borderId="0" xfId="0" applyFont="1"/>
    <xf numFmtId="169" fontId="185" fillId="0" borderId="0" xfId="0" applyNumberFormat="1" applyFont="1" applyAlignment="1" applyProtection="1">
      <alignment horizontal="left" wrapText="1"/>
    </xf>
    <xf numFmtId="172" fontId="185" fillId="8" borderId="0" xfId="0" applyNumberFormat="1" applyFont="1" applyFill="1" applyAlignment="1" applyProtection="1">
      <alignment horizontal="center"/>
    </xf>
    <xf numFmtId="169" fontId="185" fillId="8" borderId="0" xfId="0" applyFont="1" applyFill="1"/>
    <xf numFmtId="169" fontId="185" fillId="8" borderId="0" xfId="0" applyFont="1" applyFill="1" applyAlignment="1">
      <alignment horizontal="left"/>
    </xf>
    <xf numFmtId="169" fontId="185" fillId="8" borderId="0" xfId="0" applyFont="1" applyFill="1" applyAlignment="1"/>
    <xf numFmtId="169" fontId="185" fillId="8" borderId="0" xfId="0" applyNumberFormat="1" applyFont="1" applyFill="1" applyAlignment="1" applyProtection="1">
      <alignment horizontal="fill"/>
    </xf>
    <xf numFmtId="169" fontId="184" fillId="8" borderId="0" xfId="0" applyNumberFormat="1" applyFont="1" applyFill="1" applyProtection="1"/>
    <xf numFmtId="169" fontId="185" fillId="0" borderId="0" xfId="0" applyNumberFormat="1" applyFont="1" applyAlignment="1" applyProtection="1">
      <alignment horizontal="center"/>
    </xf>
    <xf numFmtId="169" fontId="18" fillId="0" borderId="1" xfId="0" applyFont="1" applyBorder="1" applyAlignment="1">
      <alignment horizontal="center" vertical="center"/>
    </xf>
    <xf numFmtId="170" fontId="17" fillId="0" borderId="1" xfId="0" applyNumberFormat="1" applyFont="1" applyBorder="1" applyAlignment="1">
      <alignment horizontal="center" vertical="center"/>
    </xf>
    <xf numFmtId="169" fontId="17" fillId="0" borderId="1" xfId="0" applyFont="1" applyBorder="1" applyAlignment="1">
      <alignment horizontal="center" vertical="center"/>
    </xf>
    <xf numFmtId="169" fontId="17" fillId="0" borderId="1" xfId="0" applyFont="1" applyBorder="1" applyAlignment="1">
      <alignment horizontal="left" vertical="center"/>
    </xf>
    <xf numFmtId="169" fontId="17" fillId="0" borderId="1" xfId="0" applyFont="1" applyBorder="1" applyAlignment="1">
      <alignment vertical="center"/>
    </xf>
    <xf numFmtId="170" fontId="185" fillId="0" borderId="1" xfId="0" applyNumberFormat="1" applyFont="1" applyBorder="1" applyAlignment="1">
      <alignment horizontal="center" vertical="center"/>
    </xf>
    <xf numFmtId="171" fontId="17" fillId="0" borderId="1" xfId="0" applyNumberFormat="1" applyFont="1" applyBorder="1" applyAlignment="1">
      <alignment horizontal="center" vertical="center"/>
    </xf>
    <xf numFmtId="169" fontId="185" fillId="0" borderId="1" xfId="0" applyFont="1" applyBorder="1" applyAlignment="1">
      <alignment horizontal="left" vertical="center" wrapText="1"/>
    </xf>
    <xf numFmtId="169" fontId="185" fillId="0" borderId="1" xfId="0" applyFont="1" applyBorder="1" applyAlignment="1">
      <alignment horizontal="center" vertical="center"/>
    </xf>
    <xf numFmtId="169" fontId="101" fillId="0" borderId="1" xfId="0" applyFont="1" applyBorder="1" applyAlignment="1">
      <alignment wrapText="1"/>
    </xf>
    <xf numFmtId="169" fontId="100" fillId="0" borderId="1" xfId="0" applyFont="1" applyBorder="1" applyAlignment="1">
      <alignment wrapText="1"/>
    </xf>
    <xf numFmtId="169" fontId="101" fillId="0" borderId="1" xfId="0" applyFont="1" applyBorder="1"/>
    <xf numFmtId="169" fontId="101" fillId="0" borderId="1" xfId="0" applyFont="1" applyFill="1" applyBorder="1" applyAlignment="1">
      <alignment horizontal="center" vertical="center" wrapText="1"/>
    </xf>
    <xf numFmtId="169" fontId="100" fillId="0" borderId="1" xfId="0" applyFont="1" applyBorder="1" applyAlignment="1">
      <alignment horizontal="center" vertical="center"/>
    </xf>
    <xf numFmtId="169" fontId="100" fillId="0" borderId="1" xfId="0" applyFont="1" applyBorder="1" applyAlignment="1">
      <alignment wrapText="1"/>
    </xf>
    <xf numFmtId="169" fontId="101" fillId="0" borderId="1" xfId="0" applyFont="1" applyBorder="1"/>
    <xf numFmtId="169" fontId="101" fillId="0" borderId="1" xfId="0" applyFont="1" applyFill="1" applyBorder="1" applyAlignment="1">
      <alignment horizontal="center" vertical="center" wrapText="1"/>
    </xf>
    <xf numFmtId="2" fontId="101" fillId="0" borderId="1" xfId="40" applyNumberFormat="1" applyFont="1" applyFill="1" applyBorder="1" applyAlignment="1">
      <alignment vertical="top" wrapText="1"/>
    </xf>
    <xf numFmtId="169" fontId="100" fillId="0" borderId="1" xfId="0" applyFont="1" applyBorder="1" applyAlignment="1">
      <alignment horizontal="center" vertical="center"/>
    </xf>
    <xf numFmtId="2" fontId="101" fillId="8" borderId="1" xfId="40" applyNumberFormat="1" applyFont="1" applyFill="1" applyBorder="1" applyAlignment="1">
      <alignment vertical="top" wrapText="1"/>
    </xf>
    <xf numFmtId="169" fontId="100" fillId="0" borderId="1" xfId="0" applyFont="1" applyBorder="1" applyAlignment="1">
      <alignment wrapText="1"/>
    </xf>
    <xf numFmtId="169" fontId="101" fillId="0" borderId="1" xfId="0" applyFont="1" applyBorder="1" applyAlignment="1">
      <alignment wrapText="1"/>
    </xf>
    <xf numFmtId="169" fontId="100" fillId="0" borderId="1" xfId="0" applyFont="1" applyBorder="1" applyAlignment="1">
      <alignment wrapText="1"/>
    </xf>
    <xf numFmtId="169" fontId="101" fillId="0" borderId="1" xfId="0" applyFont="1" applyBorder="1"/>
    <xf numFmtId="169" fontId="101" fillId="0" borderId="1" xfId="0" applyFont="1" applyBorder="1" applyAlignment="1">
      <alignment horizontal="center"/>
    </xf>
    <xf numFmtId="169" fontId="101" fillId="0" borderId="1" xfId="0" applyFont="1" applyFill="1" applyBorder="1" applyAlignment="1">
      <alignment horizontal="center" vertical="center" wrapText="1"/>
    </xf>
    <xf numFmtId="2" fontId="101" fillId="0" borderId="1" xfId="40" applyNumberFormat="1" applyFont="1" applyFill="1" applyBorder="1" applyAlignment="1">
      <alignment vertical="top" wrapText="1"/>
    </xf>
    <xf numFmtId="169" fontId="101" fillId="0" borderId="1" xfId="0" applyFont="1" applyFill="1" applyBorder="1" applyAlignment="1">
      <alignment horizontal="left" vertical="center" wrapText="1"/>
    </xf>
    <xf numFmtId="169" fontId="100" fillId="0" borderId="1" xfId="0" applyFont="1" applyBorder="1" applyAlignment="1">
      <alignment horizontal="center" vertical="center"/>
    </xf>
    <xf numFmtId="2" fontId="101" fillId="8" borderId="1" xfId="40" applyNumberFormat="1" applyFont="1" applyFill="1" applyBorder="1" applyAlignment="1">
      <alignment vertical="top" wrapText="1"/>
    </xf>
    <xf numFmtId="169" fontId="101" fillId="8" borderId="1" xfId="0" applyFont="1" applyFill="1" applyBorder="1"/>
    <xf numFmtId="169" fontId="18" fillId="0" borderId="1" xfId="0" applyFont="1" applyBorder="1" applyAlignment="1">
      <alignment horizontal="left" vertical="center" wrapText="1"/>
    </xf>
    <xf numFmtId="2" fontId="100" fillId="8" borderId="1" xfId="40" applyNumberFormat="1" applyFont="1" applyFill="1" applyBorder="1" applyAlignment="1">
      <alignment vertical="top" wrapText="1"/>
    </xf>
    <xf numFmtId="169" fontId="100" fillId="0" borderId="1" xfId="0" applyFont="1" applyBorder="1" applyAlignment="1">
      <alignment horizontal="left" vertical="center" wrapText="1"/>
    </xf>
    <xf numFmtId="169" fontId="185" fillId="0" borderId="0" xfId="0" applyNumberFormat="1" applyFont="1" applyAlignment="1" applyProtection="1">
      <alignment horizontal="center"/>
    </xf>
    <xf numFmtId="170" fontId="101" fillId="0" borderId="1" xfId="0" applyNumberFormat="1" applyFont="1" applyBorder="1" applyAlignment="1">
      <alignment horizontal="center"/>
    </xf>
    <xf numFmtId="176" fontId="101" fillId="0" borderId="1" xfId="0" applyNumberFormat="1" applyFont="1" applyBorder="1" applyAlignment="1">
      <alignment wrapText="1"/>
    </xf>
    <xf numFmtId="169" fontId="100" fillId="0" borderId="1" xfId="0" applyFont="1" applyBorder="1"/>
    <xf numFmtId="169" fontId="101" fillId="0" borderId="1" xfId="0" applyFont="1" applyBorder="1" applyAlignment="1">
      <alignment horizontal="center" vertical="center"/>
    </xf>
    <xf numFmtId="169" fontId="101" fillId="0" borderId="1" xfId="0" applyFont="1" applyBorder="1" applyAlignment="1">
      <alignment vertical="center"/>
    </xf>
    <xf numFmtId="169" fontId="101" fillId="0" borderId="1" xfId="0" applyFont="1" applyBorder="1" applyAlignment="1">
      <alignment horizontal="left" vertical="center"/>
    </xf>
    <xf numFmtId="170" fontId="101" fillId="0" borderId="1" xfId="0" applyNumberFormat="1" applyFont="1" applyBorder="1" applyAlignment="1">
      <alignment horizontal="center" vertical="center"/>
    </xf>
    <xf numFmtId="169" fontId="101" fillId="8" borderId="1" xfId="0" applyFont="1" applyFill="1" applyBorder="1" applyAlignment="1">
      <alignment vertical="top" wrapText="1"/>
    </xf>
    <xf numFmtId="169" fontId="100" fillId="8" borderId="1" xfId="0" applyFont="1" applyFill="1" applyBorder="1" applyAlignment="1">
      <alignment vertical="top" wrapText="1"/>
    </xf>
    <xf numFmtId="170" fontId="101" fillId="0" borderId="1" xfId="0" applyNumberFormat="1" applyFont="1" applyBorder="1" applyAlignment="1">
      <alignment horizontal="center" vertical="center"/>
    </xf>
    <xf numFmtId="0" fontId="191" fillId="0" borderId="0" xfId="0" applyNumberFormat="1" applyFont="1" applyAlignment="1">
      <alignment horizontal="center" vertical="center" wrapText="1"/>
    </xf>
    <xf numFmtId="0" fontId="191" fillId="0" borderId="0" xfId="0" applyNumberFormat="1" applyFont="1" applyAlignment="1">
      <alignment vertical="center" wrapText="1"/>
    </xf>
    <xf numFmtId="0" fontId="192" fillId="0" borderId="0" xfId="0" applyNumberFormat="1" applyFont="1" applyAlignment="1">
      <alignment vertical="center" wrapText="1"/>
    </xf>
    <xf numFmtId="0" fontId="192" fillId="0" borderId="0" xfId="0" applyNumberFormat="1" applyFont="1"/>
    <xf numFmtId="0" fontId="191" fillId="0" borderId="0" xfId="0" applyNumberFormat="1" applyFont="1" applyAlignment="1">
      <alignment horizontal="left" vertical="center" wrapText="1"/>
    </xf>
    <xf numFmtId="0" fontId="192" fillId="0" borderId="0" xfId="0" applyNumberFormat="1" applyFont="1" applyAlignment="1">
      <alignment horizontal="center" vertical="center" wrapText="1"/>
    </xf>
    <xf numFmtId="0" fontId="193" fillId="0" borderId="0" xfId="0" applyNumberFormat="1" applyFont="1" applyAlignment="1">
      <alignment horizontal="left" vertical="center"/>
    </xf>
    <xf numFmtId="0" fontId="193" fillId="0" borderId="0" xfId="0" applyNumberFormat="1" applyFont="1" applyFill="1" applyAlignment="1">
      <alignment horizontal="center" vertical="center"/>
    </xf>
    <xf numFmtId="0" fontId="194" fillId="0" borderId="0" xfId="0" applyNumberFormat="1" applyFont="1" applyAlignment="1">
      <alignment horizontal="left" vertical="center"/>
    </xf>
    <xf numFmtId="0" fontId="191" fillId="0" borderId="0" xfId="0" applyNumberFormat="1" applyFont="1" applyAlignment="1">
      <alignment horizontal="center" vertical="center"/>
    </xf>
    <xf numFmtId="0" fontId="193" fillId="0" borderId="0" xfId="0" quotePrefix="1" applyNumberFormat="1" applyFont="1" applyAlignment="1">
      <alignment vertical="center"/>
    </xf>
    <xf numFmtId="0" fontId="194" fillId="0" borderId="0" xfId="0" applyNumberFormat="1" applyFont="1" applyAlignment="1">
      <alignment vertical="center"/>
    </xf>
    <xf numFmtId="0" fontId="193" fillId="0" borderId="0" xfId="0" applyNumberFormat="1" applyFont="1" applyAlignment="1">
      <alignment horizontal="center" vertical="center"/>
    </xf>
    <xf numFmtId="2" fontId="193" fillId="0" borderId="0" xfId="0" applyNumberFormat="1" applyFont="1" applyAlignment="1">
      <alignment horizontal="left" vertical="center"/>
    </xf>
    <xf numFmtId="2" fontId="193" fillId="0" borderId="0" xfId="0" applyNumberFormat="1" applyFont="1" applyAlignment="1">
      <alignment horizontal="center" vertical="center"/>
    </xf>
    <xf numFmtId="2" fontId="194" fillId="0" borderId="0" xfId="0" applyNumberFormat="1" applyFont="1" applyAlignment="1">
      <alignment horizontal="center" vertical="center"/>
    </xf>
    <xf numFmtId="0" fontId="193" fillId="0" borderId="0" xfId="0" applyNumberFormat="1" applyFont="1" applyAlignment="1">
      <alignment horizontal="left" vertical="center" wrapText="1"/>
    </xf>
    <xf numFmtId="2" fontId="193" fillId="0" borderId="0" xfId="0" applyNumberFormat="1" applyFont="1" applyAlignment="1">
      <alignment vertical="center"/>
    </xf>
    <xf numFmtId="2" fontId="194" fillId="0" borderId="0" xfId="0" applyNumberFormat="1" applyFont="1" applyAlignment="1">
      <alignment vertical="center"/>
    </xf>
    <xf numFmtId="2" fontId="191" fillId="0" borderId="0" xfId="0" applyNumberFormat="1" applyFont="1" applyAlignment="1">
      <alignment horizontal="left" vertical="center"/>
    </xf>
    <xf numFmtId="0" fontId="193" fillId="0" borderId="0" xfId="0" quotePrefix="1" applyNumberFormat="1" applyFont="1" applyAlignment="1">
      <alignment horizontal="left" vertical="center"/>
    </xf>
    <xf numFmtId="0" fontId="193" fillId="0" borderId="0" xfId="0" applyNumberFormat="1" applyFont="1" applyAlignment="1">
      <alignment vertical="center"/>
    </xf>
    <xf numFmtId="0" fontId="191" fillId="0" borderId="0" xfId="0" applyNumberFormat="1" applyFont="1" applyAlignment="1">
      <alignment horizontal="left" vertical="center"/>
    </xf>
    <xf numFmtId="0" fontId="194" fillId="0" borderId="0" xfId="0" applyNumberFormat="1" applyFont="1" applyAlignment="1">
      <alignment horizontal="center" vertical="center"/>
    </xf>
    <xf numFmtId="2" fontId="191" fillId="0" borderId="1" xfId="0" applyNumberFormat="1" applyFont="1" applyBorder="1" applyAlignment="1">
      <alignment horizontal="left" vertical="center"/>
    </xf>
    <xf numFmtId="0" fontId="191" fillId="0" borderId="0" xfId="0" applyNumberFormat="1" applyFont="1"/>
    <xf numFmtId="2" fontId="191" fillId="0" borderId="0" xfId="0" applyNumberFormat="1" applyFont="1" applyAlignment="1">
      <alignment horizontal="left" vertical="center" wrapText="1"/>
    </xf>
    <xf numFmtId="2" fontId="191" fillId="0" borderId="0" xfId="0" applyNumberFormat="1" applyFont="1" applyBorder="1" applyAlignment="1">
      <alignment horizontal="left" vertical="center"/>
    </xf>
    <xf numFmtId="2" fontId="191" fillId="0" borderId="0" xfId="0" applyNumberFormat="1" applyFont="1" applyAlignment="1">
      <alignment horizontal="center" vertical="center"/>
    </xf>
    <xf numFmtId="2" fontId="191" fillId="0" borderId="1" xfId="0" applyNumberFormat="1" applyFont="1" applyBorder="1" applyAlignment="1">
      <alignment horizontal="center" vertical="center"/>
    </xf>
    <xf numFmtId="2" fontId="191" fillId="0" borderId="0" xfId="0" applyNumberFormat="1" applyFont="1" applyFill="1" applyBorder="1" applyAlignment="1">
      <alignment horizontal="left" vertical="center"/>
    </xf>
    <xf numFmtId="0" fontId="192" fillId="0" borderId="0" xfId="0" applyNumberFormat="1" applyFont="1" applyBorder="1" applyAlignment="1">
      <alignment horizontal="left" vertical="center"/>
    </xf>
    <xf numFmtId="0" fontId="192" fillId="0" borderId="0" xfId="0" applyNumberFormat="1" applyFont="1" applyAlignment="1">
      <alignment horizontal="left" vertical="center"/>
    </xf>
    <xf numFmtId="2" fontId="191" fillId="0" borderId="0" xfId="0" applyNumberFormat="1" applyFont="1" applyBorder="1" applyAlignment="1">
      <alignment horizontal="right" vertical="center"/>
    </xf>
    <xf numFmtId="2" fontId="191" fillId="0" borderId="0" xfId="0" applyNumberFormat="1" applyFont="1" applyFill="1" applyBorder="1" applyAlignment="1">
      <alignment horizontal="center" vertical="center"/>
    </xf>
    <xf numFmtId="2" fontId="193" fillId="0" borderId="0" xfId="0" applyNumberFormat="1" applyFont="1" applyBorder="1" applyAlignment="1">
      <alignment horizontal="right" vertical="center"/>
    </xf>
    <xf numFmtId="0" fontId="191" fillId="0" borderId="1" xfId="0" applyNumberFormat="1" applyFont="1" applyBorder="1" applyAlignment="1">
      <alignment vertical="center"/>
    </xf>
    <xf numFmtId="2" fontId="194" fillId="0" borderId="0" xfId="0" applyNumberFormat="1" applyFont="1" applyAlignment="1">
      <alignment horizontal="left" vertical="center"/>
    </xf>
    <xf numFmtId="0" fontId="198" fillId="0" borderId="0" xfId="0" applyNumberFormat="1" applyFont="1" applyAlignment="1">
      <alignment vertical="center"/>
    </xf>
    <xf numFmtId="0" fontId="198" fillId="0" borderId="0" xfId="0" applyNumberFormat="1" applyFont="1"/>
    <xf numFmtId="0" fontId="199" fillId="0" borderId="0" xfId="0" applyNumberFormat="1" applyFont="1"/>
    <xf numFmtId="0" fontId="194" fillId="0" borderId="0" xfId="0" applyNumberFormat="1" applyFont="1"/>
    <xf numFmtId="0" fontId="190" fillId="0" borderId="1" xfId="0" applyNumberFormat="1" applyFont="1" applyFill="1" applyBorder="1" applyAlignment="1">
      <alignment horizontal="center" vertical="center"/>
    </xf>
    <xf numFmtId="0" fontId="189" fillId="0" borderId="1" xfId="0" applyNumberFormat="1" applyFont="1" applyFill="1" applyBorder="1" applyAlignment="1">
      <alignment horizontal="center" vertical="center"/>
    </xf>
    <xf numFmtId="0" fontId="189" fillId="0" borderId="1" xfId="0" applyNumberFormat="1" applyFont="1" applyFill="1" applyBorder="1" applyAlignment="1">
      <alignment wrapText="1"/>
    </xf>
    <xf numFmtId="0" fontId="189" fillId="0" borderId="1" xfId="0" applyNumberFormat="1" applyFont="1" applyFill="1" applyBorder="1" applyAlignment="1">
      <alignment horizontal="center"/>
    </xf>
    <xf numFmtId="0" fontId="189" fillId="0" borderId="1" xfId="0" applyNumberFormat="1" applyFont="1" applyFill="1" applyBorder="1" applyAlignment="1"/>
    <xf numFmtId="2" fontId="189" fillId="0" borderId="1" xfId="0" applyNumberFormat="1" applyFont="1" applyFill="1" applyBorder="1" applyAlignment="1">
      <alignment horizontal="center" vertical="center"/>
    </xf>
    <xf numFmtId="169" fontId="184" fillId="0" borderId="1" xfId="0" applyFont="1" applyBorder="1" applyAlignment="1">
      <alignment horizontal="left" vertical="center" wrapText="1"/>
    </xf>
    <xf numFmtId="169" fontId="18" fillId="0" borderId="1" xfId="0" applyFont="1" applyBorder="1" applyAlignment="1">
      <alignment horizontal="left" vertical="center"/>
    </xf>
    <xf numFmtId="170" fontId="185" fillId="0" borderId="1" xfId="0" applyNumberFormat="1" applyFont="1" applyBorder="1" applyAlignment="1">
      <alignment horizontal="center" vertical="center" wrapText="1"/>
    </xf>
    <xf numFmtId="169" fontId="184" fillId="0" borderId="1" xfId="0" applyFont="1" applyBorder="1" applyAlignment="1">
      <alignment horizontal="center" vertical="center" wrapText="1"/>
    </xf>
    <xf numFmtId="169" fontId="185" fillId="0" borderId="1" xfId="0" applyFont="1" applyBorder="1" applyAlignment="1">
      <alignment horizontal="center" vertical="center" wrapText="1"/>
    </xf>
    <xf numFmtId="169" fontId="184" fillId="0" borderId="1" xfId="0" applyFont="1" applyBorder="1" applyAlignment="1">
      <alignment horizontal="right" vertical="center" wrapText="1"/>
    </xf>
    <xf numFmtId="172" fontId="185" fillId="0" borderId="0" xfId="0" applyNumberFormat="1" applyFont="1" applyAlignment="1" applyProtection="1">
      <alignment horizontal="left"/>
    </xf>
    <xf numFmtId="169" fontId="184" fillId="0" borderId="0" xfId="0" applyFont="1" applyAlignment="1">
      <alignment horizontal="left"/>
    </xf>
    <xf numFmtId="169" fontId="184" fillId="0" borderId="0" xfId="0" applyFont="1" applyAlignment="1">
      <alignment horizontal="right"/>
    </xf>
    <xf numFmtId="169" fontId="184" fillId="0" borderId="0" xfId="0" applyFont="1" applyAlignment="1"/>
    <xf numFmtId="171" fontId="185" fillId="0" borderId="0" xfId="0" applyNumberFormat="1" applyFont="1"/>
    <xf numFmtId="169" fontId="185" fillId="0" borderId="0" xfId="0" applyFont="1" applyAlignment="1">
      <alignment vertical="top" wrapText="1"/>
    </xf>
    <xf numFmtId="171" fontId="185" fillId="0" borderId="0" xfId="0" applyNumberFormat="1" applyFont="1" applyAlignment="1">
      <alignment horizontal="right"/>
    </xf>
    <xf numFmtId="171" fontId="185" fillId="8" borderId="0" xfId="0" applyNumberFormat="1" applyFont="1" applyFill="1" applyAlignment="1" applyProtection="1">
      <alignment horizontal="center"/>
    </xf>
    <xf numFmtId="171" fontId="185" fillId="8" borderId="0" xfId="0" applyNumberFormat="1" applyFont="1" applyFill="1" applyProtection="1"/>
    <xf numFmtId="169" fontId="184" fillId="8" borderId="0" xfId="0" applyNumberFormat="1" applyFont="1" applyFill="1" applyAlignment="1" applyProtection="1">
      <alignment horizontal="left"/>
    </xf>
    <xf numFmtId="169" fontId="184" fillId="8" borderId="0" xfId="0" applyNumberFormat="1" applyFont="1" applyFill="1" applyAlignment="1" applyProtection="1">
      <alignment horizontal="center"/>
    </xf>
    <xf numFmtId="169" fontId="184" fillId="8" borderId="0" xfId="0" applyFont="1" applyFill="1"/>
    <xf numFmtId="169" fontId="184" fillId="8" borderId="0" xfId="0" applyFont="1" applyFill="1" applyAlignment="1">
      <alignment horizontal="left"/>
    </xf>
    <xf numFmtId="169" fontId="185" fillId="0" borderId="0" xfId="0" applyFont="1" applyBorder="1"/>
    <xf numFmtId="169" fontId="185" fillId="0" borderId="0" xfId="0" applyFont="1" applyBorder="1" applyAlignment="1"/>
    <xf numFmtId="169" fontId="184" fillId="0" borderId="0" xfId="0" applyFont="1" applyBorder="1"/>
    <xf numFmtId="169" fontId="185" fillId="0" borderId="0" xfId="0" applyFont="1" applyBorder="1" applyAlignment="1">
      <alignment horizontal="center"/>
    </xf>
    <xf numFmtId="169" fontId="185" fillId="0" borderId="0" xfId="0" applyFont="1" applyBorder="1" applyAlignment="1">
      <alignment horizontal="left" vertical="top" wrapText="1"/>
    </xf>
    <xf numFmtId="169" fontId="185" fillId="0" borderId="0" xfId="0" applyFont="1" applyBorder="1" applyAlignment="1">
      <alignment horizontal="left" vertical="top"/>
    </xf>
    <xf numFmtId="169" fontId="185" fillId="0" borderId="0" xfId="0" applyFont="1" applyBorder="1" applyAlignment="1">
      <alignment wrapText="1"/>
    </xf>
    <xf numFmtId="169" fontId="187" fillId="0" borderId="0" xfId="0" applyFont="1" applyBorder="1" applyAlignment="1">
      <alignment horizontal="left" vertical="top"/>
    </xf>
    <xf numFmtId="171" fontId="185" fillId="0" borderId="0" xfId="0" applyNumberFormat="1" applyFont="1" applyBorder="1" applyAlignment="1">
      <alignment horizontal="left" vertical="top"/>
    </xf>
    <xf numFmtId="12" fontId="185" fillId="0" borderId="0" xfId="0" applyNumberFormat="1" applyFont="1" applyBorder="1" applyAlignment="1">
      <alignment horizontal="left" vertical="top"/>
    </xf>
    <xf numFmtId="169" fontId="185" fillId="0" borderId="0" xfId="0" applyFont="1" applyBorder="1" applyAlignment="1">
      <alignment horizontal="right" vertical="top"/>
    </xf>
    <xf numFmtId="169" fontId="184" fillId="0" borderId="0" xfId="0" applyFont="1" applyBorder="1" applyAlignment="1">
      <alignment horizontal="right" vertical="top"/>
    </xf>
    <xf numFmtId="169" fontId="184" fillId="0" borderId="0" xfId="0" applyFont="1" applyBorder="1" applyAlignment="1">
      <alignment horizontal="left" vertical="top"/>
    </xf>
    <xf numFmtId="169" fontId="185" fillId="0" borderId="0" xfId="0" applyFont="1" applyBorder="1" applyAlignment="1">
      <alignment vertical="top" wrapText="1"/>
    </xf>
    <xf numFmtId="170" fontId="185" fillId="0" borderId="0" xfId="0" applyNumberFormat="1" applyFont="1" applyAlignment="1">
      <alignment horizontal="center"/>
    </xf>
    <xf numFmtId="169" fontId="185" fillId="8" borderId="0" xfId="0" applyFont="1" applyFill="1" applyAlignment="1">
      <alignment horizontal="center"/>
    </xf>
    <xf numFmtId="169" fontId="200" fillId="0" borderId="0" xfId="0" applyNumberFormat="1" applyFont="1" applyProtection="1"/>
    <xf numFmtId="169" fontId="184" fillId="8" borderId="0" xfId="0" applyFont="1" applyFill="1" applyAlignment="1">
      <alignment horizontal="center"/>
    </xf>
    <xf numFmtId="169" fontId="184" fillId="8" borderId="0" xfId="0" applyNumberFormat="1" applyFont="1" applyFill="1" applyAlignment="1" applyProtection="1">
      <alignment horizontal="right"/>
    </xf>
    <xf numFmtId="169" fontId="184" fillId="8" borderId="0" xfId="0" applyFont="1" applyFill="1" applyAlignment="1">
      <alignment horizontal="left" wrapText="1"/>
    </xf>
    <xf numFmtId="169" fontId="185" fillId="8" borderId="0" xfId="0" applyFont="1" applyFill="1" applyAlignment="1">
      <alignment horizontal="left" wrapText="1"/>
    </xf>
    <xf numFmtId="169" fontId="185" fillId="8" borderId="0" xfId="0" applyNumberFormat="1" applyFont="1" applyFill="1" applyAlignment="1" applyProtection="1">
      <alignment horizontal="right"/>
    </xf>
    <xf numFmtId="170" fontId="101" fillId="9" borderId="1" xfId="0" applyNumberFormat="1" applyFont="1" applyFill="1" applyBorder="1" applyAlignment="1">
      <alignment horizontal="center" vertical="center"/>
    </xf>
    <xf numFmtId="169" fontId="101" fillId="9" borderId="1" xfId="0" applyFont="1" applyFill="1" applyBorder="1" applyAlignment="1">
      <alignment horizontal="left" vertical="center" wrapText="1"/>
    </xf>
    <xf numFmtId="169" fontId="101" fillId="9" borderId="1" xfId="0" applyFont="1" applyFill="1" applyBorder="1" applyAlignment="1">
      <alignment horizontal="center" vertical="center"/>
    </xf>
    <xf numFmtId="169" fontId="100" fillId="9" borderId="1" xfId="0" applyFont="1" applyFill="1" applyBorder="1" applyAlignment="1">
      <alignment horizontal="center" vertical="center"/>
    </xf>
    <xf numFmtId="169" fontId="17" fillId="9" borderId="0" xfId="0" applyFont="1" applyFill="1" applyAlignment="1">
      <alignment horizontal="center" vertical="center"/>
    </xf>
    <xf numFmtId="171" fontId="17" fillId="0" borderId="0" xfId="0" applyNumberFormat="1" applyFont="1" applyAlignment="1">
      <alignment horizontal="center" vertical="center" wrapText="1"/>
    </xf>
    <xf numFmtId="169" fontId="101" fillId="9" borderId="1" xfId="0" applyFont="1" applyFill="1" applyBorder="1" applyAlignment="1">
      <alignment horizontal="center" vertical="center" wrapText="1"/>
    </xf>
    <xf numFmtId="169" fontId="101" fillId="14" borderId="1" xfId="0" applyFont="1" applyFill="1" applyBorder="1" applyAlignment="1">
      <alignment horizontal="center" vertical="center" wrapText="1"/>
    </xf>
    <xf numFmtId="169" fontId="198" fillId="0" borderId="1" xfId="0" applyFont="1" applyBorder="1" applyAlignment="1">
      <alignment horizontal="left" vertical="center" wrapText="1"/>
    </xf>
    <xf numFmtId="0" fontId="73" fillId="0" borderId="0" xfId="0" applyNumberFormat="1" applyFont="1" applyFill="1" applyAlignment="1">
      <alignment horizontal="left" vertical="top" wrapText="1"/>
    </xf>
    <xf numFmtId="0" fontId="72" fillId="0" borderId="0" xfId="0" applyNumberFormat="1" applyFont="1" applyFill="1" applyAlignment="1">
      <alignment horizontal="center" vertical="top" wrapText="1"/>
    </xf>
    <xf numFmtId="0" fontId="71" fillId="0" borderId="0" xfId="0" applyNumberFormat="1" applyFont="1" applyFill="1" applyAlignment="1">
      <alignment horizontal="left" wrapText="1"/>
    </xf>
    <xf numFmtId="169" fontId="72" fillId="0" borderId="0" xfId="0" applyNumberFormat="1" applyFont="1" applyFill="1" applyAlignment="1">
      <alignment horizontal="left" vertical="center" wrapText="1"/>
    </xf>
    <xf numFmtId="0" fontId="72" fillId="0" borderId="0" xfId="0" applyNumberFormat="1" applyFont="1" applyFill="1" applyBorder="1" applyAlignment="1">
      <alignment horizontal="center" vertical="center" wrapText="1"/>
    </xf>
    <xf numFmtId="169" fontId="72" fillId="0" borderId="0" xfId="0" applyNumberFormat="1" applyFont="1" applyFill="1" applyAlignment="1">
      <alignment horizontal="center" vertical="center" wrapText="1"/>
    </xf>
    <xf numFmtId="169" fontId="72" fillId="0" borderId="0" xfId="0" applyNumberFormat="1" applyFont="1" applyFill="1" applyAlignment="1">
      <alignment horizontal="center" vertical="center"/>
    </xf>
    <xf numFmtId="0" fontId="75" fillId="0" borderId="0" xfId="0" applyNumberFormat="1" applyFont="1" applyFill="1" applyAlignment="1">
      <alignment horizontal="left" vertical="top" wrapText="1"/>
    </xf>
    <xf numFmtId="2" fontId="98" fillId="0" borderId="0" xfId="0" applyNumberFormat="1" applyFont="1" applyFill="1" applyBorder="1" applyAlignment="1">
      <alignment horizontal="center" vertical="top" wrapText="1"/>
    </xf>
    <xf numFmtId="0" fontId="168" fillId="0" borderId="0" xfId="13" applyFont="1" applyFill="1" applyAlignment="1">
      <alignment horizontal="center" vertical="top"/>
    </xf>
    <xf numFmtId="0" fontId="168" fillId="0" borderId="0" xfId="13" applyFont="1" applyFill="1" applyAlignment="1">
      <alignment horizontal="center" vertical="top" wrapText="1"/>
    </xf>
    <xf numFmtId="0" fontId="0" fillId="0" borderId="0" xfId="0" applyNumberFormat="1" applyAlignment="1">
      <alignment horizontal="center"/>
    </xf>
    <xf numFmtId="0" fontId="98" fillId="0" borderId="0" xfId="13" applyFont="1" applyFill="1" applyBorder="1" applyAlignment="1">
      <alignment horizontal="center" vertical="top" wrapText="1"/>
    </xf>
    <xf numFmtId="2" fontId="99" fillId="0" borderId="0" xfId="13" applyNumberFormat="1" applyFont="1" applyFill="1" applyBorder="1" applyAlignment="1">
      <alignment horizontal="center" vertical="top" wrapText="1"/>
    </xf>
    <xf numFmtId="2" fontId="99" fillId="0" borderId="0" xfId="0" applyNumberFormat="1" applyFont="1" applyFill="1" applyBorder="1" applyAlignment="1">
      <alignment horizontal="center" vertical="top" wrapText="1"/>
    </xf>
    <xf numFmtId="169" fontId="0" fillId="0" borderId="0" xfId="0" applyBorder="1" applyAlignment="1">
      <alignment horizontal="center" vertical="top" wrapText="1"/>
    </xf>
    <xf numFmtId="169" fontId="68" fillId="0" borderId="0" xfId="0" applyFont="1" applyBorder="1" applyAlignment="1">
      <alignment horizontal="center" vertical="center"/>
    </xf>
    <xf numFmtId="169" fontId="23" fillId="0" borderId="0" xfId="0" applyFont="1" applyBorder="1" applyAlignment="1">
      <alignment horizontal="center" vertical="center" wrapText="1"/>
    </xf>
    <xf numFmtId="169" fontId="23" fillId="0" borderId="0" xfId="0" applyFont="1" applyBorder="1" applyAlignment="1">
      <alignment horizontal="center" vertical="top"/>
    </xf>
    <xf numFmtId="169" fontId="6" fillId="0" borderId="0" xfId="0" applyFont="1" applyBorder="1" applyAlignment="1">
      <alignment horizontal="center" wrapText="1"/>
    </xf>
    <xf numFmtId="169" fontId="24" fillId="0" borderId="0" xfId="0" applyFont="1" applyBorder="1" applyAlignment="1">
      <alignment horizontal="center" vertical="center"/>
    </xf>
    <xf numFmtId="2" fontId="24" fillId="0" borderId="0" xfId="0" applyNumberFormat="1" applyFont="1" applyBorder="1" applyAlignment="1">
      <alignment horizontal="center"/>
    </xf>
    <xf numFmtId="169" fontId="10" fillId="0" borderId="0" xfId="0" applyFont="1" applyAlignment="1">
      <alignment horizontal="left" vertical="top" wrapText="1"/>
    </xf>
    <xf numFmtId="169" fontId="6" fillId="0" borderId="0" xfId="0" applyFont="1" applyBorder="1" applyAlignment="1">
      <alignment horizontal="center" vertical="center" wrapText="1"/>
    </xf>
    <xf numFmtId="169" fontId="7" fillId="0" borderId="0" xfId="0" applyNumberFormat="1" applyFont="1" applyAlignment="1">
      <alignment horizontal="center"/>
    </xf>
    <xf numFmtId="169" fontId="18" fillId="0" borderId="0" xfId="0" applyNumberFormat="1" applyFont="1" applyAlignment="1">
      <alignment horizontal="center"/>
    </xf>
    <xf numFmtId="169" fontId="9" fillId="0" borderId="0" xfId="0" applyFont="1" applyAlignment="1">
      <alignment horizontal="center"/>
    </xf>
    <xf numFmtId="169" fontId="18" fillId="0" borderId="0" xfId="0" applyNumberFormat="1" applyFont="1" applyAlignment="1">
      <alignment horizontal="left"/>
    </xf>
    <xf numFmtId="0" fontId="113" fillId="0" borderId="0" xfId="0" applyNumberFormat="1" applyFont="1" applyAlignment="1">
      <alignment horizontal="center" vertical="center" wrapText="1"/>
    </xf>
    <xf numFmtId="0" fontId="0" fillId="0" borderId="0" xfId="0" applyNumberFormat="1" applyBorder="1" applyAlignment="1">
      <alignment horizontal="center"/>
    </xf>
    <xf numFmtId="169" fontId="32" fillId="0" borderId="0" xfId="0" applyNumberFormat="1" applyFont="1" applyAlignment="1">
      <alignment horizontal="center"/>
    </xf>
    <xf numFmtId="0" fontId="177" fillId="0" borderId="0" xfId="0" applyNumberFormat="1" applyFont="1" applyBorder="1" applyAlignment="1">
      <alignment horizontal="center" wrapText="1"/>
    </xf>
    <xf numFmtId="169" fontId="0" fillId="10" borderId="0" xfId="0" applyNumberFormat="1" applyFill="1" applyAlignment="1" applyProtection="1">
      <alignment horizontal="left" vertical="top" wrapText="1"/>
    </xf>
    <xf numFmtId="169" fontId="10" fillId="10" borderId="0" xfId="0" applyNumberFormat="1" applyFont="1" applyFill="1" applyAlignment="1" applyProtection="1">
      <alignment horizontal="left" vertical="top" wrapText="1"/>
    </xf>
    <xf numFmtId="169" fontId="9" fillId="0" borderId="0" xfId="0" applyNumberFormat="1" applyFont="1" applyAlignment="1" applyProtection="1">
      <alignment horizontal="left" vertical="top"/>
    </xf>
    <xf numFmtId="169" fontId="18" fillId="0" borderId="0" xfId="0" applyNumberFormat="1" applyFont="1" applyAlignment="1">
      <alignment horizontal="center" wrapText="1"/>
    </xf>
    <xf numFmtId="169" fontId="185" fillId="0" borderId="0" xfId="0" quotePrefix="1" applyNumberFormat="1" applyFont="1" applyAlignment="1" applyProtection="1">
      <alignment horizontal="center"/>
    </xf>
    <xf numFmtId="169" fontId="185" fillId="0" borderId="0" xfId="0" applyNumberFormat="1" applyFont="1" applyAlignment="1" applyProtection="1">
      <alignment horizontal="center"/>
    </xf>
    <xf numFmtId="169" fontId="9" fillId="0" borderId="0" xfId="0" applyFont="1" applyAlignment="1">
      <alignment vertical="top" wrapText="1"/>
    </xf>
    <xf numFmtId="169" fontId="0" fillId="0" borderId="0" xfId="0" applyAlignment="1">
      <alignment vertical="top"/>
    </xf>
    <xf numFmtId="169" fontId="9" fillId="0" borderId="0" xfId="0" applyNumberFormat="1" applyFont="1" applyAlignment="1" applyProtection="1">
      <alignment vertical="top"/>
    </xf>
    <xf numFmtId="169" fontId="0" fillId="11" borderId="0" xfId="0" applyNumberFormat="1" applyFill="1" applyAlignment="1" applyProtection="1">
      <alignment horizontal="left" vertical="top" wrapText="1"/>
    </xf>
    <xf numFmtId="169" fontId="10" fillId="11" borderId="0" xfId="0" applyNumberFormat="1" applyFont="1" applyFill="1" applyAlignment="1" applyProtection="1">
      <alignment horizontal="left" vertical="top" wrapText="1"/>
    </xf>
    <xf numFmtId="169" fontId="0" fillId="0" borderId="0" xfId="0" applyNumberFormat="1" applyAlignment="1" applyProtection="1">
      <alignment horizontal="center" wrapText="1"/>
    </xf>
    <xf numFmtId="0" fontId="24" fillId="0" borderId="0" xfId="0" applyNumberFormat="1" applyFont="1" applyAlignment="1">
      <alignment horizontal="center" wrapText="1"/>
    </xf>
    <xf numFmtId="169" fontId="9" fillId="0" borderId="0" xfId="0" applyFont="1" applyAlignment="1">
      <alignment horizontal="right"/>
    </xf>
    <xf numFmtId="171" fontId="0" fillId="0" borderId="0" xfId="0" applyNumberFormat="1" applyAlignment="1">
      <alignment horizontal="right"/>
    </xf>
    <xf numFmtId="169" fontId="0" fillId="0" borderId="0" xfId="0" applyAlignment="1">
      <alignment horizontal="center"/>
    </xf>
    <xf numFmtId="169" fontId="148" fillId="0" borderId="1" xfId="0" applyFont="1" applyFill="1" applyBorder="1" applyAlignment="1">
      <alignment horizontal="center" vertical="top" wrapText="1"/>
    </xf>
    <xf numFmtId="169" fontId="148" fillId="8" borderId="1" xfId="0" applyFont="1" applyFill="1" applyBorder="1" applyAlignment="1">
      <alignment horizontal="center" vertical="top" wrapText="1"/>
    </xf>
    <xf numFmtId="169" fontId="69" fillId="8" borderId="1" xfId="0" applyFont="1" applyFill="1" applyBorder="1" applyAlignment="1">
      <alignment horizontal="center" vertical="center" wrapText="1"/>
    </xf>
    <xf numFmtId="169" fontId="69" fillId="0" borderId="1" xfId="0" applyFont="1" applyFill="1" applyBorder="1" applyAlignment="1">
      <alignment horizontal="center" vertical="center" wrapText="1"/>
    </xf>
    <xf numFmtId="169" fontId="69" fillId="8" borderId="1" xfId="0" applyFont="1" applyFill="1" applyBorder="1" applyAlignment="1">
      <alignment horizontal="center" vertical="top" wrapText="1"/>
    </xf>
    <xf numFmtId="169" fontId="148" fillId="8" borderId="1" xfId="0" applyFont="1" applyFill="1" applyBorder="1" applyAlignment="1">
      <alignment horizontal="right" vertical="top" wrapText="1"/>
    </xf>
    <xf numFmtId="169" fontId="101" fillId="0" borderId="18" xfId="0" applyFont="1" applyBorder="1" applyAlignment="1">
      <alignment horizontal="center" vertical="center" wrapText="1"/>
    </xf>
    <xf numFmtId="169" fontId="101" fillId="0" borderId="19" xfId="0" applyFont="1" applyBorder="1" applyAlignment="1">
      <alignment horizontal="center" vertical="center" wrapText="1"/>
    </xf>
    <xf numFmtId="169" fontId="185" fillId="0" borderId="1" xfId="0" applyFont="1" applyBorder="1" applyAlignment="1">
      <alignment horizontal="center" vertical="center" wrapText="1"/>
    </xf>
    <xf numFmtId="169" fontId="6" fillId="0" borderId="1" xfId="0" applyFont="1" applyBorder="1" applyAlignment="1">
      <alignment horizontal="center" vertical="center" wrapText="1"/>
    </xf>
    <xf numFmtId="169" fontId="20" fillId="0" borderId="1" xfId="0" applyFont="1" applyBorder="1" applyAlignment="1">
      <alignment horizontal="center" vertical="center" wrapText="1"/>
    </xf>
    <xf numFmtId="169" fontId="184" fillId="0" borderId="1" xfId="0" applyFont="1" applyBorder="1" applyAlignment="1">
      <alignment horizontal="center" vertical="center" wrapText="1"/>
    </xf>
    <xf numFmtId="170" fontId="101" fillId="0" borderId="1" xfId="0" applyNumberFormat="1" applyFont="1" applyBorder="1" applyAlignment="1">
      <alignment horizontal="center" vertical="center"/>
    </xf>
    <xf numFmtId="170" fontId="101" fillId="0" borderId="1" xfId="0" applyNumberFormat="1" applyFont="1" applyBorder="1" applyAlignment="1">
      <alignment horizontal="center"/>
    </xf>
    <xf numFmtId="169" fontId="58" fillId="0" borderId="1" xfId="0" applyFont="1" applyBorder="1" applyAlignment="1">
      <alignment horizontal="center" vertical="center"/>
    </xf>
    <xf numFmtId="170" fontId="18" fillId="0" borderId="1" xfId="0" applyNumberFormat="1" applyFont="1" applyBorder="1" applyAlignment="1">
      <alignment horizontal="center" vertical="center"/>
    </xf>
    <xf numFmtId="169" fontId="18" fillId="0" borderId="1" xfId="0" applyFont="1" applyBorder="1" applyAlignment="1">
      <alignment horizontal="center" vertical="center" wrapText="1"/>
    </xf>
    <xf numFmtId="169" fontId="18" fillId="0" borderId="1" xfId="0" applyFont="1" applyBorder="1" applyAlignment="1">
      <alignment horizontal="center" vertical="center"/>
    </xf>
    <xf numFmtId="0" fontId="198" fillId="0" borderId="0" xfId="0" applyNumberFormat="1" applyFont="1" applyAlignment="1">
      <alignment horizontal="center" vertical="center"/>
    </xf>
    <xf numFmtId="0" fontId="191" fillId="0" borderId="0" xfId="0" applyNumberFormat="1" applyFont="1" applyAlignment="1">
      <alignment horizontal="center" vertical="center" wrapText="1"/>
    </xf>
    <xf numFmtId="0" fontId="193" fillId="0" borderId="0" xfId="0" applyNumberFormat="1" applyFont="1" applyAlignment="1">
      <alignment horizontal="left" vertical="center"/>
    </xf>
  </cellXfs>
  <cellStyles count="525">
    <cellStyle name="Comma" xfId="1" builtinId="3"/>
    <cellStyle name="Comma 10" xfId="2"/>
    <cellStyle name="Comma 2" xfId="3"/>
    <cellStyle name="Comma 2 10" xfId="202"/>
    <cellStyle name="Comma 2 11" xfId="220"/>
    <cellStyle name="Comma 2 12" xfId="241"/>
    <cellStyle name="Comma 2 13" xfId="259"/>
    <cellStyle name="Comma 2 14" xfId="276"/>
    <cellStyle name="Comma 2 15" xfId="298"/>
    <cellStyle name="Comma 2 16" xfId="316"/>
    <cellStyle name="Comma 2 17" xfId="336"/>
    <cellStyle name="Comma 2 18" xfId="355"/>
    <cellStyle name="Comma 2 19" xfId="372"/>
    <cellStyle name="Comma 2 2" xfId="4"/>
    <cellStyle name="Comma 2 20" xfId="393"/>
    <cellStyle name="Comma 2 21" xfId="412"/>
    <cellStyle name="Comma 2 22" xfId="431"/>
    <cellStyle name="Comma 2 23" xfId="450"/>
    <cellStyle name="Comma 2 24" xfId="469"/>
    <cellStyle name="Comma 2 25" xfId="488"/>
    <cellStyle name="Comma 2 26" xfId="503"/>
    <cellStyle name="Comma 2 27" xfId="514"/>
    <cellStyle name="Comma 2 3" xfId="53"/>
    <cellStyle name="Comma 2 4" xfId="89"/>
    <cellStyle name="Comma 2 5" xfId="106"/>
    <cellStyle name="Comma 2 6" xfId="127"/>
    <cellStyle name="Comma 2 7" xfId="146"/>
    <cellStyle name="Comma 2 8" xfId="165"/>
    <cellStyle name="Comma 2 9" xfId="184"/>
    <cellStyle name="Grey" xfId="5"/>
    <cellStyle name="Hyperlink 2" xfId="6"/>
    <cellStyle name="Input [yellow]" xfId="7"/>
    <cellStyle name="Normal" xfId="0" builtinId="0"/>
    <cellStyle name="Normal - Style1" xfId="8"/>
    <cellStyle name="Normal 10" xfId="9"/>
    <cellStyle name="Normal 10 2 2" xfId="10"/>
    <cellStyle name="Normal 10 2 2 10" xfId="185"/>
    <cellStyle name="Normal 10 2 2 11" xfId="232"/>
    <cellStyle name="Normal 10 2 2 12" xfId="250"/>
    <cellStyle name="Normal 10 2 2 13" xfId="240"/>
    <cellStyle name="Normal 10 2 2 14" xfId="289"/>
    <cellStyle name="Normal 10 2 2 15" xfId="307"/>
    <cellStyle name="Normal 10 2 2 16" xfId="327"/>
    <cellStyle name="Normal 10 2 2 17" xfId="346"/>
    <cellStyle name="Normal 10 2 2 18" xfId="335"/>
    <cellStyle name="Normal 10 2 2 19" xfId="384"/>
    <cellStyle name="Normal 10 2 2 2" xfId="60"/>
    <cellStyle name="Normal 10 2 2 20" xfId="403"/>
    <cellStyle name="Normal 10 2 2 21" xfId="422"/>
    <cellStyle name="Normal 10 2 2 22" xfId="441"/>
    <cellStyle name="Normal 10 2 2 23" xfId="460"/>
    <cellStyle name="Normal 10 2 2 24" xfId="479"/>
    <cellStyle name="Normal 10 2 2 25" xfId="498"/>
    <cellStyle name="Normal 10 2 2 26" xfId="511"/>
    <cellStyle name="Normal 10 2 2 3" xfId="80"/>
    <cellStyle name="Normal 10 2 2 4" xfId="54"/>
    <cellStyle name="Normal 10 2 2 5" xfId="118"/>
    <cellStyle name="Normal 10 2 2 6" xfId="137"/>
    <cellStyle name="Normal 10 2 2 7" xfId="156"/>
    <cellStyle name="Normal 10 2 2 8" xfId="175"/>
    <cellStyle name="Normal 10 2 2 9" xfId="193"/>
    <cellStyle name="Normal 11 2" xfId="11"/>
    <cellStyle name="Normal 13" xfId="12"/>
    <cellStyle name="Normal 13 10" xfId="181"/>
    <cellStyle name="Normal 13 11" xfId="204"/>
    <cellStyle name="Normal 13 12" xfId="217"/>
    <cellStyle name="Normal 13 13" xfId="236"/>
    <cellStyle name="Normal 13 14" xfId="283"/>
    <cellStyle name="Normal 13 15" xfId="272"/>
    <cellStyle name="Normal 13 16" xfId="299"/>
    <cellStyle name="Normal 13 17" xfId="315"/>
    <cellStyle name="Normal 13 18" xfId="331"/>
    <cellStyle name="Normal 13 19" xfId="360"/>
    <cellStyle name="Normal 13 2" xfId="62"/>
    <cellStyle name="Normal 13 20" xfId="371"/>
    <cellStyle name="Normal 13 21" xfId="392"/>
    <cellStyle name="Normal 13 22" xfId="411"/>
    <cellStyle name="Normal 13 23" xfId="430"/>
    <cellStyle name="Normal 13 24" xfId="449"/>
    <cellStyle name="Normal 13 25" xfId="468"/>
    <cellStyle name="Normal 13 26" xfId="487"/>
    <cellStyle name="Normal 13 3" xfId="74"/>
    <cellStyle name="Normal 13 4" xfId="57"/>
    <cellStyle name="Normal 13 5" xfId="94"/>
    <cellStyle name="Normal 13 6" xfId="105"/>
    <cellStyle name="Normal 13 7" xfId="126"/>
    <cellStyle name="Normal 13 8" xfId="145"/>
    <cellStyle name="Normal 13 9" xfId="163"/>
    <cellStyle name="Normal 15 5" xfId="13"/>
    <cellStyle name="Normal 15 5 10" xfId="179"/>
    <cellStyle name="Normal 15 5 11" xfId="203"/>
    <cellStyle name="Normal 15 5 12" xfId="214"/>
    <cellStyle name="Normal 15 5 13" xfId="247"/>
    <cellStyle name="Normal 15 5 14" xfId="261"/>
    <cellStyle name="Normal 15 5 15" xfId="270"/>
    <cellStyle name="Normal 15 5 16" xfId="297"/>
    <cellStyle name="Normal 15 5 17" xfId="314"/>
    <cellStyle name="Normal 15 5 18" xfId="342"/>
    <cellStyle name="Normal 15 5 19" xfId="356"/>
    <cellStyle name="Normal 15 5 2" xfId="63"/>
    <cellStyle name="Normal 15 5 20" xfId="369"/>
    <cellStyle name="Normal 15 5 21" xfId="391"/>
    <cellStyle name="Normal 15 5 22" xfId="410"/>
    <cellStyle name="Normal 15 5 23" xfId="429"/>
    <cellStyle name="Normal 15 5 24" xfId="448"/>
    <cellStyle name="Normal 15 5 25" xfId="467"/>
    <cellStyle name="Normal 15 5 26" xfId="486"/>
    <cellStyle name="Normal 15 5 3" xfId="73"/>
    <cellStyle name="Normal 15 5 4" xfId="50"/>
    <cellStyle name="Normal 15 5 5" xfId="90"/>
    <cellStyle name="Normal 15 5 6" xfId="103"/>
    <cellStyle name="Normal 15 5 7" xfId="125"/>
    <cellStyle name="Normal 15 5 8" xfId="144"/>
    <cellStyle name="Normal 15 5 9" xfId="160"/>
    <cellStyle name="Normal 2" xfId="14"/>
    <cellStyle name="Normal 2 10" xfId="100"/>
    <cellStyle name="Normal 2 11" xfId="122"/>
    <cellStyle name="Normal 2 12" xfId="141"/>
    <cellStyle name="Normal 2 13" xfId="15"/>
    <cellStyle name="Normal 2 13 10" xfId="164"/>
    <cellStyle name="Normal 2 13 11" xfId="198"/>
    <cellStyle name="Normal 2 13 12" xfId="213"/>
    <cellStyle name="Normal 2 13 13" xfId="251"/>
    <cellStyle name="Normal 2 13 14" xfId="257"/>
    <cellStyle name="Normal 2 13 15" xfId="269"/>
    <cellStyle name="Normal 2 13 16" xfId="293"/>
    <cellStyle name="Normal 2 13 17" xfId="322"/>
    <cellStyle name="Normal 2 13 18" xfId="345"/>
    <cellStyle name="Normal 2 13 19" xfId="352"/>
    <cellStyle name="Normal 2 13 2" xfId="65"/>
    <cellStyle name="Normal 2 13 20" xfId="375"/>
    <cellStyle name="Normal 2 13 21" xfId="399"/>
    <cellStyle name="Normal 2 13 22" xfId="418"/>
    <cellStyle name="Normal 2 13 23" xfId="437"/>
    <cellStyle name="Normal 2 13 24" xfId="456"/>
    <cellStyle name="Normal 2 13 25" xfId="475"/>
    <cellStyle name="Normal 2 13 26" xfId="494"/>
    <cellStyle name="Normal 2 13 3" xfId="70"/>
    <cellStyle name="Normal 2 13 4" xfId="79"/>
    <cellStyle name="Normal 2 13 5" xfId="86"/>
    <cellStyle name="Normal 2 13 6" xfId="109"/>
    <cellStyle name="Normal 2 13 7" xfId="133"/>
    <cellStyle name="Normal 2 13 8" xfId="152"/>
    <cellStyle name="Normal 2 13 9" xfId="158"/>
    <cellStyle name="Normal 2 14" xfId="171"/>
    <cellStyle name="Normal 2 15" xfId="190"/>
    <cellStyle name="Normal 2 16" xfId="200"/>
    <cellStyle name="Normal 2 17" xfId="223"/>
    <cellStyle name="Normal 2 18" xfId="219"/>
    <cellStyle name="Normal 2 19" xfId="258"/>
    <cellStyle name="Normal 2 2" xfId="16"/>
    <cellStyle name="Normal 2 2 10" xfId="174"/>
    <cellStyle name="Normal 2 2 11" xfId="194"/>
    <cellStyle name="Normal 2 2 12" xfId="196"/>
    <cellStyle name="Normal 2 2 13" xfId="231"/>
    <cellStyle name="Normal 2 2 14" xfId="252"/>
    <cellStyle name="Normal 2 2 15" xfId="255"/>
    <cellStyle name="Normal 2 2 16" xfId="288"/>
    <cellStyle name="Normal 2 2 17" xfId="304"/>
    <cellStyle name="Normal 2 2 18" xfId="309"/>
    <cellStyle name="Normal 2 2 19" xfId="347"/>
    <cellStyle name="Normal 2 2 2" xfId="17"/>
    <cellStyle name="Normal 2 2 2 10" xfId="195"/>
    <cellStyle name="Normal 2 2 2 11" xfId="183"/>
    <cellStyle name="Normal 2 2 2 12" xfId="233"/>
    <cellStyle name="Normal 2 2 2 13" xfId="265"/>
    <cellStyle name="Normal 2 2 2 14" xfId="238"/>
    <cellStyle name="Normal 2 2 2 15" xfId="290"/>
    <cellStyle name="Normal 2 2 2 16" xfId="274"/>
    <cellStyle name="Normal 2 2 2 17" xfId="326"/>
    <cellStyle name="Normal 2 2 2 18" xfId="348"/>
    <cellStyle name="Normal 2 2 2 19" xfId="334"/>
    <cellStyle name="Normal 2 2 2 2" xfId="67"/>
    <cellStyle name="Normal 2 2 2 20" xfId="383"/>
    <cellStyle name="Normal 2 2 2 21" xfId="402"/>
    <cellStyle name="Normal 2 2 2 22" xfId="421"/>
    <cellStyle name="Normal 2 2 2 23" xfId="440"/>
    <cellStyle name="Normal 2 2 2 24" xfId="459"/>
    <cellStyle name="Normal 2 2 2 25" xfId="478"/>
    <cellStyle name="Normal 2 2 2 26" xfId="497"/>
    <cellStyle name="Normal 2 2 2 3" xfId="61"/>
    <cellStyle name="Normal 2 2 2 4" xfId="82"/>
    <cellStyle name="Normal 2 2 2 5" xfId="55"/>
    <cellStyle name="Normal 2 2 2 6" xfId="117"/>
    <cellStyle name="Normal 2 2 2 7" xfId="136"/>
    <cellStyle name="Normal 2 2 2 8" xfId="155"/>
    <cellStyle name="Normal 2 2 2 9" xfId="176"/>
    <cellStyle name="Normal 2 2 20" xfId="350"/>
    <cellStyle name="Normal 2 2 21" xfId="365"/>
    <cellStyle name="Normal 2 2 22" xfId="386"/>
    <cellStyle name="Normal 2 2 23" xfId="405"/>
    <cellStyle name="Normal 2 2 24" xfId="424"/>
    <cellStyle name="Normal 2 2 25" xfId="443"/>
    <cellStyle name="Normal 2 2 26" xfId="462"/>
    <cellStyle name="Normal 2 2 27" xfId="481"/>
    <cellStyle name="Normal 2 2 3" xfId="66"/>
    <cellStyle name="Normal 2 2 4" xfId="69"/>
    <cellStyle name="Normal 2 2 5" xfId="81"/>
    <cellStyle name="Normal 2 2 6" xfId="84"/>
    <cellStyle name="Normal 2 2 7" xfId="99"/>
    <cellStyle name="Normal 2 2 8" xfId="120"/>
    <cellStyle name="Normal 2 2 9" xfId="139"/>
    <cellStyle name="Normal 2 20" xfId="279"/>
    <cellStyle name="Normal 2 21" xfId="295"/>
    <cellStyle name="Normal 2 22" xfId="310"/>
    <cellStyle name="Normal 2 23" xfId="329"/>
    <cellStyle name="Normal 2 24" xfId="353"/>
    <cellStyle name="Normal 2 25" xfId="366"/>
    <cellStyle name="Normal 2 26" xfId="388"/>
    <cellStyle name="Normal 2 27" xfId="407"/>
    <cellStyle name="Normal 2 28" xfId="426"/>
    <cellStyle name="Normal 2 29" xfId="445"/>
    <cellStyle name="Normal 2 3" xfId="18"/>
    <cellStyle name="Normal 2 3 10" xfId="177"/>
    <cellStyle name="Normal 2 3 11" xfId="208"/>
    <cellStyle name="Normal 2 3 12" xfId="212"/>
    <cellStyle name="Normal 2 3 13" xfId="234"/>
    <cellStyle name="Normal 2 3 14" xfId="253"/>
    <cellStyle name="Normal 2 3 15" xfId="242"/>
    <cellStyle name="Normal 2 3 16" xfId="291"/>
    <cellStyle name="Normal 2 3 17" xfId="308"/>
    <cellStyle name="Normal 2 3 18" xfId="328"/>
    <cellStyle name="Normal 2 3 19" xfId="361"/>
    <cellStyle name="Normal 2 3 2" xfId="19"/>
    <cellStyle name="Normal 2 3 20" xfId="364"/>
    <cellStyle name="Normal 2 3 21" xfId="385"/>
    <cellStyle name="Normal 2 3 22" xfId="404"/>
    <cellStyle name="Normal 2 3 23" xfId="423"/>
    <cellStyle name="Normal 2 3 24" xfId="442"/>
    <cellStyle name="Normal 2 3 25" xfId="461"/>
    <cellStyle name="Normal 2 3 26" xfId="480"/>
    <cellStyle name="Normal 2 3 27" xfId="499"/>
    <cellStyle name="Normal 2 3 3" xfId="68"/>
    <cellStyle name="Normal 2 3 4" xfId="59"/>
    <cellStyle name="Normal 2 3 5" xfId="95"/>
    <cellStyle name="Normal 2 3 6" xfId="98"/>
    <cellStyle name="Normal 2 3 7" xfId="119"/>
    <cellStyle name="Normal 2 3 8" xfId="138"/>
    <cellStyle name="Normal 2 3 9" xfId="157"/>
    <cellStyle name="Normal 2 30" xfId="464"/>
    <cellStyle name="Normal 2 31" xfId="483"/>
    <cellStyle name="Normal 2 4" xfId="20"/>
    <cellStyle name="Normal 2 5" xfId="21"/>
    <cellStyle name="Normal 2 6" xfId="64"/>
    <cellStyle name="Normal 2 7" xfId="71"/>
    <cellStyle name="Normal 2 8" xfId="58"/>
    <cellStyle name="Normal 2 9" xfId="87"/>
    <cellStyle name="Normal 3" xfId="22"/>
    <cellStyle name="Normal 3 10" xfId="162"/>
    <cellStyle name="Normal 3 11" xfId="182"/>
    <cellStyle name="Normal 3 12" xfId="201"/>
    <cellStyle name="Normal 3 13" xfId="215"/>
    <cellStyle name="Normal 3 14" xfId="239"/>
    <cellStyle name="Normal 3 15" xfId="260"/>
    <cellStyle name="Normal 3 16" xfId="271"/>
    <cellStyle name="Normal 3 17" xfId="296"/>
    <cellStyle name="Normal 3 18" xfId="312"/>
    <cellStyle name="Normal 3 19" xfId="333"/>
    <cellStyle name="Normal 3 2" xfId="23"/>
    <cellStyle name="Normal 3 2 2" xfId="24"/>
    <cellStyle name="Normal 3 2 2 2 4" xfId="25"/>
    <cellStyle name="Normal 3 2 2 2 4 10" xfId="227"/>
    <cellStyle name="Normal 3 2 2 2 4 11" xfId="221"/>
    <cellStyle name="Normal 3 2 2 2 4 12" xfId="246"/>
    <cellStyle name="Normal 3 2 2 2 4 13" xfId="284"/>
    <cellStyle name="Normal 3 2 2 2 4 14" xfId="277"/>
    <cellStyle name="Normal 3 2 2 2 4 15" xfId="303"/>
    <cellStyle name="Normal 3 2 2 2 4 16" xfId="317"/>
    <cellStyle name="Normal 3 2 2 2 4 17" xfId="337"/>
    <cellStyle name="Normal 3 2 2 2 4 18" xfId="379"/>
    <cellStyle name="Normal 3 2 2 2 4 19" xfId="373"/>
    <cellStyle name="Normal 3 2 2 2 4 2" xfId="75"/>
    <cellStyle name="Normal 3 2 2 2 4 20" xfId="394"/>
    <cellStyle name="Normal 3 2 2 2 4 21" xfId="413"/>
    <cellStyle name="Normal 3 2 2 2 4 22" xfId="432"/>
    <cellStyle name="Normal 3 2 2 2 4 23" xfId="451"/>
    <cellStyle name="Normal 3 2 2 2 4 24" xfId="470"/>
    <cellStyle name="Normal 3 2 2 2 4 25" xfId="489"/>
    <cellStyle name="Normal 3 2 2 2 4 26" xfId="504"/>
    <cellStyle name="Normal 3 2 2 2 4 3" xfId="52"/>
    <cellStyle name="Normal 3 2 2 2 4 4" xfId="113"/>
    <cellStyle name="Normal 3 2 2 2 4 5" xfId="107"/>
    <cellStyle name="Normal 3 2 2 2 4 6" xfId="128"/>
    <cellStyle name="Normal 3 2 2 2 4 7" xfId="147"/>
    <cellStyle name="Normal 3 2 2 2 4 8" xfId="166"/>
    <cellStyle name="Normal 3 2 2 2 4 9" xfId="189"/>
    <cellStyle name="Normal 3 20" xfId="354"/>
    <cellStyle name="Normal 3 21" xfId="367"/>
    <cellStyle name="Normal 3 22" xfId="390"/>
    <cellStyle name="Normal 3 23" xfId="409"/>
    <cellStyle name="Normal 3 24" xfId="428"/>
    <cellStyle name="Normal 3 25" xfId="447"/>
    <cellStyle name="Normal 3 26" xfId="466"/>
    <cellStyle name="Normal 3 27" xfId="485"/>
    <cellStyle name="Normal 3 28" xfId="502"/>
    <cellStyle name="Normal 3 3" xfId="72"/>
    <cellStyle name="Normal 3 4" xfId="26"/>
    <cellStyle name="Normal 3 4 10" xfId="228"/>
    <cellStyle name="Normal 3 4 11" xfId="222"/>
    <cellStyle name="Normal 3 4 12" xfId="266"/>
    <cellStyle name="Normal 3 4 13" xfId="285"/>
    <cellStyle name="Normal 3 4 14" xfId="278"/>
    <cellStyle name="Normal 3 4 15" xfId="323"/>
    <cellStyle name="Normal 3 4 16" xfId="318"/>
    <cellStyle name="Normal 3 4 17" xfId="341"/>
    <cellStyle name="Normal 3 4 18" xfId="380"/>
    <cellStyle name="Normal 3 4 19" xfId="374"/>
    <cellStyle name="Normal 3 4 2" xfId="76"/>
    <cellStyle name="Normal 3 4 20" xfId="398"/>
    <cellStyle name="Normal 3 4 21" xfId="417"/>
    <cellStyle name="Normal 3 4 22" xfId="436"/>
    <cellStyle name="Normal 3 4 23" xfId="455"/>
    <cellStyle name="Normal 3 4 24" xfId="474"/>
    <cellStyle name="Normal 3 4 25" xfId="493"/>
    <cellStyle name="Normal 3 4 26" xfId="508"/>
    <cellStyle name="Normal 3 4 3" xfId="51"/>
    <cellStyle name="Normal 3 4 4" xfId="114"/>
    <cellStyle name="Normal 3 4 5" xfId="108"/>
    <cellStyle name="Normal 3 4 6" xfId="132"/>
    <cellStyle name="Normal 3 4 7" xfId="151"/>
    <cellStyle name="Normal 3 4 8" xfId="170"/>
    <cellStyle name="Normal 3 4 9" xfId="209"/>
    <cellStyle name="Normal 3 5" xfId="56"/>
    <cellStyle name="Normal 3 6" xfId="88"/>
    <cellStyle name="Normal 3 7" xfId="101"/>
    <cellStyle name="Normal 3 8" xfId="124"/>
    <cellStyle name="Normal 3 9" xfId="143"/>
    <cellStyle name="Normal 4" xfId="27"/>
    <cellStyle name="Normal 4 10" xfId="229"/>
    <cellStyle name="Normal 4 11" xfId="248"/>
    <cellStyle name="Normal 4 12" xfId="267"/>
    <cellStyle name="Normal 4 13" xfId="286"/>
    <cellStyle name="Normal 4 14" xfId="305"/>
    <cellStyle name="Normal 4 15" xfId="324"/>
    <cellStyle name="Normal 4 16" xfId="343"/>
    <cellStyle name="Normal 4 17" xfId="362"/>
    <cellStyle name="Normal 4 18" xfId="381"/>
    <cellStyle name="Normal 4 19" xfId="400"/>
    <cellStyle name="Normal 4 2" xfId="77"/>
    <cellStyle name="Normal 4 20" xfId="419"/>
    <cellStyle name="Normal 4 21" xfId="438"/>
    <cellStyle name="Normal 4 22" xfId="457"/>
    <cellStyle name="Normal 4 23" xfId="476"/>
    <cellStyle name="Normal 4 24" xfId="495"/>
    <cellStyle name="Normal 4 25" xfId="509"/>
    <cellStyle name="Normal 4 26" xfId="518"/>
    <cellStyle name="Normal 4 3" xfId="96"/>
    <cellStyle name="Normal 4 4" xfId="115"/>
    <cellStyle name="Normal 4 5" xfId="134"/>
    <cellStyle name="Normal 4 6" xfId="153"/>
    <cellStyle name="Normal 4 7" xfId="172"/>
    <cellStyle name="Normal 4 8" xfId="191"/>
    <cellStyle name="Normal 4 9" xfId="210"/>
    <cellStyle name="Normal 5" xfId="28"/>
    <cellStyle name="Normal 5 10" xfId="154"/>
    <cellStyle name="Normal 5 11" xfId="173"/>
    <cellStyle name="Normal 5 12" xfId="192"/>
    <cellStyle name="Normal 5 13" xfId="211"/>
    <cellStyle name="Normal 5 14" xfId="230"/>
    <cellStyle name="Normal 5 15" xfId="249"/>
    <cellStyle name="Normal 5 16" xfId="268"/>
    <cellStyle name="Normal 5 17" xfId="287"/>
    <cellStyle name="Normal 5 18" xfId="306"/>
    <cellStyle name="Normal 5 19" xfId="325"/>
    <cellStyle name="Normal 5 2" xfId="29"/>
    <cellStyle name="Normal 5 20" xfId="344"/>
    <cellStyle name="Normal 5 21" xfId="363"/>
    <cellStyle name="Normal 5 22" xfId="382"/>
    <cellStyle name="Normal 5 23" xfId="401"/>
    <cellStyle name="Normal 5 24" xfId="420"/>
    <cellStyle name="Normal 5 25" xfId="439"/>
    <cellStyle name="Normal 5 26" xfId="458"/>
    <cellStyle name="Normal 5 27" xfId="477"/>
    <cellStyle name="Normal 5 28" xfId="496"/>
    <cellStyle name="Normal 5 29" xfId="510"/>
    <cellStyle name="Normal 5 3" xfId="30"/>
    <cellStyle name="Normal 5 30" xfId="519"/>
    <cellStyle name="Normal 5 4" xfId="31"/>
    <cellStyle name="Normal 5 5" xfId="32"/>
    <cellStyle name="Normal 5 6" xfId="78"/>
    <cellStyle name="Normal 5 7" xfId="97"/>
    <cellStyle name="Normal 5 8" xfId="116"/>
    <cellStyle name="Normal 5 9" xfId="135"/>
    <cellStyle name="Normal 6" xfId="33"/>
    <cellStyle name="Normal 6 10" xfId="235"/>
    <cellStyle name="Normal 6 11" xfId="254"/>
    <cellStyle name="Normal 6 12" xfId="273"/>
    <cellStyle name="Normal 6 13" xfId="292"/>
    <cellStyle name="Normal 6 14" xfId="311"/>
    <cellStyle name="Normal 6 15" xfId="330"/>
    <cellStyle name="Normal 6 16" xfId="349"/>
    <cellStyle name="Normal 6 17" xfId="368"/>
    <cellStyle name="Normal 6 18" xfId="387"/>
    <cellStyle name="Normal 6 19" xfId="406"/>
    <cellStyle name="Normal 6 2" xfId="83"/>
    <cellStyle name="Normal 6 20" xfId="425"/>
    <cellStyle name="Normal 6 21" xfId="444"/>
    <cellStyle name="Normal 6 22" xfId="463"/>
    <cellStyle name="Normal 6 23" xfId="482"/>
    <cellStyle name="Normal 6 24" xfId="500"/>
    <cellStyle name="Normal 6 25" xfId="512"/>
    <cellStyle name="Normal 6 26" xfId="520"/>
    <cellStyle name="Normal 6 3" xfId="102"/>
    <cellStyle name="Normal 6 4" xfId="121"/>
    <cellStyle name="Normal 6 5" xfId="140"/>
    <cellStyle name="Normal 6 6" xfId="159"/>
    <cellStyle name="Normal 6 7" xfId="178"/>
    <cellStyle name="Normal 6 8" xfId="197"/>
    <cellStyle name="Normal 6 9" xfId="216"/>
    <cellStyle name="Normal 7" xfId="34"/>
    <cellStyle name="Normal 7 2" xfId="35"/>
    <cellStyle name="Normal 7 2 10" xfId="237"/>
    <cellStyle name="Normal 7 2 11" xfId="256"/>
    <cellStyle name="Normal 7 2 12" xfId="275"/>
    <cellStyle name="Normal 7 2 13" xfId="294"/>
    <cellStyle name="Normal 7 2 14" xfId="313"/>
    <cellStyle name="Normal 7 2 15" xfId="332"/>
    <cellStyle name="Normal 7 2 16" xfId="351"/>
    <cellStyle name="Normal 7 2 17" xfId="370"/>
    <cellStyle name="Normal 7 2 18" xfId="389"/>
    <cellStyle name="Normal 7 2 19" xfId="408"/>
    <cellStyle name="Normal 7 2 2" xfId="85"/>
    <cellStyle name="Normal 7 2 20" xfId="427"/>
    <cellStyle name="Normal 7 2 21" xfId="446"/>
    <cellStyle name="Normal 7 2 22" xfId="465"/>
    <cellStyle name="Normal 7 2 23" xfId="484"/>
    <cellStyle name="Normal 7 2 24" xfId="501"/>
    <cellStyle name="Normal 7 2 25" xfId="513"/>
    <cellStyle name="Normal 7 2 26" xfId="521"/>
    <cellStyle name="Normal 7 2 3" xfId="104"/>
    <cellStyle name="Normal 7 2 4" xfId="123"/>
    <cellStyle name="Normal 7 2 5" xfId="142"/>
    <cellStyle name="Normal 7 2 6" xfId="161"/>
    <cellStyle name="Normal 7 2 7" xfId="180"/>
    <cellStyle name="Normal 7 2 8" xfId="199"/>
    <cellStyle name="Normal 7 2 9" xfId="218"/>
    <cellStyle name="Normal 8" xfId="36"/>
    <cellStyle name="Normal 8 2" xfId="37"/>
    <cellStyle name="Normal_Alandur Detail 2" xfId="38"/>
    <cellStyle name="Normal_June-2004 2" xfId="39"/>
    <cellStyle name="Normal_Phase XI QS" xfId="40"/>
    <cellStyle name="Normal_Phase XI QS 2" xfId="41"/>
    <cellStyle name="Normal_Phase XI QS 3" xfId="42"/>
    <cellStyle name="Normal_test-1" xfId="43"/>
    <cellStyle name="Percent" xfId="44" builtinId="5"/>
    <cellStyle name="Percent [2]" xfId="45"/>
    <cellStyle name="Percent [2] 10" xfId="243"/>
    <cellStyle name="Percent [2] 11" xfId="262"/>
    <cellStyle name="Percent [2] 12" xfId="280"/>
    <cellStyle name="Percent [2] 13" xfId="300"/>
    <cellStyle name="Percent [2] 14" xfId="319"/>
    <cellStyle name="Percent [2] 15" xfId="338"/>
    <cellStyle name="Percent [2] 16" xfId="357"/>
    <cellStyle name="Percent [2] 17" xfId="376"/>
    <cellStyle name="Percent [2] 18" xfId="395"/>
    <cellStyle name="Percent [2] 19" xfId="414"/>
    <cellStyle name="Percent [2] 2" xfId="91"/>
    <cellStyle name="Percent [2] 20" xfId="433"/>
    <cellStyle name="Percent [2] 21" xfId="452"/>
    <cellStyle name="Percent [2] 22" xfId="471"/>
    <cellStyle name="Percent [2] 23" xfId="490"/>
    <cellStyle name="Percent [2] 24" xfId="505"/>
    <cellStyle name="Percent [2] 25" xfId="515"/>
    <cellStyle name="Percent [2] 26" xfId="522"/>
    <cellStyle name="Percent [2] 3" xfId="110"/>
    <cellStyle name="Percent [2] 4" xfId="129"/>
    <cellStyle name="Percent [2] 5" xfId="148"/>
    <cellStyle name="Percent [2] 6" xfId="167"/>
    <cellStyle name="Percent [2] 7" xfId="186"/>
    <cellStyle name="Percent [2] 8" xfId="205"/>
    <cellStyle name="Percent [2] 9" xfId="224"/>
    <cellStyle name="Percent 2" xfId="46"/>
    <cellStyle name="Percent 2 10" xfId="244"/>
    <cellStyle name="Percent 2 11" xfId="263"/>
    <cellStyle name="Percent 2 12" xfId="281"/>
    <cellStyle name="Percent 2 13" xfId="301"/>
    <cellStyle name="Percent 2 14" xfId="320"/>
    <cellStyle name="Percent 2 15" xfId="339"/>
    <cellStyle name="Percent 2 16" xfId="358"/>
    <cellStyle name="Percent 2 17" xfId="377"/>
    <cellStyle name="Percent 2 18" xfId="396"/>
    <cellStyle name="Percent 2 19" xfId="415"/>
    <cellStyle name="Percent 2 2" xfId="92"/>
    <cellStyle name="Percent 2 20" xfId="434"/>
    <cellStyle name="Percent 2 21" xfId="453"/>
    <cellStyle name="Percent 2 22" xfId="472"/>
    <cellStyle name="Percent 2 23" xfId="491"/>
    <cellStyle name="Percent 2 24" xfId="506"/>
    <cellStyle name="Percent 2 25" xfId="516"/>
    <cellStyle name="Percent 2 26" xfId="523"/>
    <cellStyle name="Percent 2 3" xfId="111"/>
    <cellStyle name="Percent 2 4" xfId="130"/>
    <cellStyle name="Percent 2 5" xfId="149"/>
    <cellStyle name="Percent 2 6" xfId="168"/>
    <cellStyle name="Percent 2 7" xfId="187"/>
    <cellStyle name="Percent 2 8" xfId="206"/>
    <cellStyle name="Percent 2 9" xfId="225"/>
    <cellStyle name="Percent 3" xfId="47"/>
    <cellStyle name="Percent 3 10" xfId="245"/>
    <cellStyle name="Percent 3 11" xfId="264"/>
    <cellStyle name="Percent 3 12" xfId="282"/>
    <cellStyle name="Percent 3 13" xfId="302"/>
    <cellStyle name="Percent 3 14" xfId="321"/>
    <cellStyle name="Percent 3 15" xfId="340"/>
    <cellStyle name="Percent 3 16" xfId="359"/>
    <cellStyle name="Percent 3 17" xfId="378"/>
    <cellStyle name="Percent 3 18" xfId="397"/>
    <cellStyle name="Percent 3 19" xfId="416"/>
    <cellStyle name="Percent 3 2" xfId="93"/>
    <cellStyle name="Percent 3 20" xfId="435"/>
    <cellStyle name="Percent 3 21" xfId="454"/>
    <cellStyle name="Percent 3 22" xfId="473"/>
    <cellStyle name="Percent 3 23" xfId="492"/>
    <cellStyle name="Percent 3 24" xfId="507"/>
    <cellStyle name="Percent 3 25" xfId="517"/>
    <cellStyle name="Percent 3 26" xfId="524"/>
    <cellStyle name="Percent 3 3" xfId="112"/>
    <cellStyle name="Percent 3 4" xfId="131"/>
    <cellStyle name="Percent 3 5" xfId="150"/>
    <cellStyle name="Percent 3 6" xfId="169"/>
    <cellStyle name="Percent 3 7" xfId="188"/>
    <cellStyle name="Percent 3 8" xfId="207"/>
    <cellStyle name="Percent 3 9" xfId="226"/>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externalLink" Target="externalLinks/externalLink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 xmlns:a16="http://schemas.microsoft.com/office/drawing/2014/main"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 xmlns:a16="http://schemas.microsoft.com/office/drawing/2014/main"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 xmlns:a16="http://schemas.microsoft.com/office/drawing/2014/main"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 xmlns:a16="http://schemas.microsoft.com/office/drawing/2014/main"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 xmlns:a16="http://schemas.microsoft.com/office/drawing/2014/main"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 xmlns:a16="http://schemas.microsoft.com/office/drawing/2014/main"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 xmlns:a16="http://schemas.microsoft.com/office/drawing/2014/main"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 xmlns:a16="http://schemas.microsoft.com/office/drawing/2014/main"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 xmlns:a16="http://schemas.microsoft.com/office/drawing/2014/main"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 xmlns:a16="http://schemas.microsoft.com/office/drawing/2014/main"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 xmlns:a16="http://schemas.microsoft.com/office/drawing/2014/main"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 xmlns:a16="http://schemas.microsoft.com/office/drawing/2014/main"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 xmlns:a16="http://schemas.microsoft.com/office/drawing/2014/main"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 xmlns:a16="http://schemas.microsoft.com/office/drawing/2014/main"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 xmlns:a16="http://schemas.microsoft.com/office/drawing/2014/main"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 xmlns:a16="http://schemas.microsoft.com/office/drawing/2014/main"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 xmlns:a16="http://schemas.microsoft.com/office/drawing/2014/main"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 xmlns:a16="http://schemas.microsoft.com/office/drawing/2014/main"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 xmlns:a16="http://schemas.microsoft.com/office/drawing/2014/main"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 xmlns:a16="http://schemas.microsoft.com/office/drawing/2014/main"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 xmlns:a16="http://schemas.microsoft.com/office/drawing/2014/main"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 xmlns:a16="http://schemas.microsoft.com/office/drawing/2014/main"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 xmlns:a16="http://schemas.microsoft.com/office/drawing/2014/main"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 xmlns:a16="http://schemas.microsoft.com/office/drawing/2014/main"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 xmlns:a16="http://schemas.microsoft.com/office/drawing/2014/main"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2505075</xdr:colOff>
      <xdr:row>0</xdr:row>
      <xdr:rowOff>47625</xdr:rowOff>
    </xdr:to>
    <xdr:sp macro="" textlink="">
      <xdr:nvSpPr>
        <xdr:cNvPr id="2" name="Text Box 2">
          <a:extLst>
            <a:ext uri="{FF2B5EF4-FFF2-40B4-BE49-F238E27FC236}">
              <a16:creationId xmlns="" xmlns:a16="http://schemas.microsoft.com/office/drawing/2014/main"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3" name="Text Box 2">
          <a:extLst>
            <a:ext uri="{FF2B5EF4-FFF2-40B4-BE49-F238E27FC236}">
              <a16:creationId xmlns="" xmlns:a16="http://schemas.microsoft.com/office/drawing/2014/main"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4" name="Text Box 2">
          <a:extLst>
            <a:ext uri="{FF2B5EF4-FFF2-40B4-BE49-F238E27FC236}">
              <a16:creationId xmlns="" xmlns:a16="http://schemas.microsoft.com/office/drawing/2014/main"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5" name="Text Box 2">
          <a:extLst>
            <a:ext uri="{FF2B5EF4-FFF2-40B4-BE49-F238E27FC236}">
              <a16:creationId xmlns="" xmlns:a16="http://schemas.microsoft.com/office/drawing/2014/main"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6" name="Text Box 2">
          <a:extLst>
            <a:ext uri="{FF2B5EF4-FFF2-40B4-BE49-F238E27FC236}">
              <a16:creationId xmlns="" xmlns:a16="http://schemas.microsoft.com/office/drawing/2014/main"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7" name="Text Box 2">
          <a:extLst>
            <a:ext uri="{FF2B5EF4-FFF2-40B4-BE49-F238E27FC236}">
              <a16:creationId xmlns="" xmlns:a16="http://schemas.microsoft.com/office/drawing/2014/main"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8" name="Text Box 2">
          <a:extLst>
            <a:ext uri="{FF2B5EF4-FFF2-40B4-BE49-F238E27FC236}">
              <a16:creationId xmlns="" xmlns:a16="http://schemas.microsoft.com/office/drawing/2014/main"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9" name="Text Box 2">
          <a:extLst>
            <a:ext uri="{FF2B5EF4-FFF2-40B4-BE49-F238E27FC236}">
              <a16:creationId xmlns="" xmlns:a16="http://schemas.microsoft.com/office/drawing/2014/main"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0" name="Text Box 2">
          <a:extLst>
            <a:ext uri="{FF2B5EF4-FFF2-40B4-BE49-F238E27FC236}">
              <a16:creationId xmlns="" xmlns:a16="http://schemas.microsoft.com/office/drawing/2014/main"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1" name="Text Box 2">
          <a:extLst>
            <a:ext uri="{FF2B5EF4-FFF2-40B4-BE49-F238E27FC236}">
              <a16:creationId xmlns="" xmlns:a16="http://schemas.microsoft.com/office/drawing/2014/main"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2" name="Text Box 2">
          <a:extLst>
            <a:ext uri="{FF2B5EF4-FFF2-40B4-BE49-F238E27FC236}">
              <a16:creationId xmlns="" xmlns:a16="http://schemas.microsoft.com/office/drawing/2014/main"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3" name="Text Box 2">
          <a:extLst>
            <a:ext uri="{FF2B5EF4-FFF2-40B4-BE49-F238E27FC236}">
              <a16:creationId xmlns="" xmlns:a16="http://schemas.microsoft.com/office/drawing/2014/main"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4" name="Text Box 2">
          <a:extLst>
            <a:ext uri="{FF2B5EF4-FFF2-40B4-BE49-F238E27FC236}">
              <a16:creationId xmlns="" xmlns:a16="http://schemas.microsoft.com/office/drawing/2014/main"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5" name="Text Box 2">
          <a:extLst>
            <a:ext uri="{FF2B5EF4-FFF2-40B4-BE49-F238E27FC236}">
              <a16:creationId xmlns="" xmlns:a16="http://schemas.microsoft.com/office/drawing/2014/main"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6" name="Text Box 2">
          <a:extLst>
            <a:ext uri="{FF2B5EF4-FFF2-40B4-BE49-F238E27FC236}">
              <a16:creationId xmlns="" xmlns:a16="http://schemas.microsoft.com/office/drawing/2014/main"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7" name="Text Box 2">
          <a:extLst>
            <a:ext uri="{FF2B5EF4-FFF2-40B4-BE49-F238E27FC236}">
              <a16:creationId xmlns="" xmlns:a16="http://schemas.microsoft.com/office/drawing/2014/main"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8" name="Text Box 2">
          <a:extLst>
            <a:ext uri="{FF2B5EF4-FFF2-40B4-BE49-F238E27FC236}">
              <a16:creationId xmlns="" xmlns:a16="http://schemas.microsoft.com/office/drawing/2014/main"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9" name="Text Box 2">
          <a:extLst>
            <a:ext uri="{FF2B5EF4-FFF2-40B4-BE49-F238E27FC236}">
              <a16:creationId xmlns="" xmlns:a16="http://schemas.microsoft.com/office/drawing/2014/main"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cell r="Z6">
            <v>96987.839999999997</v>
          </cell>
        </row>
        <row r="7">
          <cell r="Y7">
            <v>0</v>
          </cell>
          <cell r="Z7">
            <v>0</v>
          </cell>
        </row>
        <row r="8">
          <cell r="Y8">
            <v>0</v>
          </cell>
          <cell r="Z8">
            <v>0</v>
          </cell>
        </row>
        <row r="9">
          <cell r="Y9">
            <v>0</v>
          </cell>
          <cell r="Z9">
            <v>0</v>
          </cell>
        </row>
        <row r="10">
          <cell r="Y10">
            <v>0</v>
          </cell>
          <cell r="Z10">
            <v>0</v>
          </cell>
        </row>
        <row r="11">
          <cell r="Y11">
            <v>0</v>
          </cell>
          <cell r="Z11">
            <v>0</v>
          </cell>
        </row>
        <row r="12">
          <cell r="Y12">
            <v>0</v>
          </cell>
          <cell r="Z12">
            <v>0</v>
          </cell>
        </row>
        <row r="13">
          <cell r="Y13">
            <v>0</v>
          </cell>
          <cell r="Z13">
            <v>0</v>
          </cell>
        </row>
        <row r="14">
          <cell r="Y14">
            <v>0</v>
          </cell>
          <cell r="Z14">
            <v>0</v>
          </cell>
        </row>
        <row r="15">
          <cell r="Y15">
            <v>0</v>
          </cell>
          <cell r="Z15">
            <v>0</v>
          </cell>
        </row>
        <row r="16">
          <cell r="Y16">
            <v>0</v>
          </cell>
          <cell r="Z16">
            <v>0</v>
          </cell>
        </row>
        <row r="17">
          <cell r="Y17" t="str">
            <v>*</v>
          </cell>
        </row>
        <row r="18">
          <cell r="Y18">
            <v>64</v>
          </cell>
          <cell r="Z18">
            <v>5913.6</v>
          </cell>
        </row>
        <row r="19">
          <cell r="Y19">
            <v>0</v>
          </cell>
          <cell r="Z19">
            <v>0</v>
          </cell>
        </row>
        <row r="20">
          <cell r="Y20">
            <v>0</v>
          </cell>
          <cell r="Z20">
            <v>0</v>
          </cell>
        </row>
        <row r="21">
          <cell r="Y21">
            <v>0</v>
          </cell>
          <cell r="Z21">
            <v>0</v>
          </cell>
        </row>
        <row r="22">
          <cell r="Y22">
            <v>0</v>
          </cell>
          <cell r="Z22">
            <v>0</v>
          </cell>
        </row>
        <row r="23">
          <cell r="Y23">
            <v>0</v>
          </cell>
          <cell r="Z23">
            <v>0</v>
          </cell>
        </row>
        <row r="24">
          <cell r="Y24">
            <v>0</v>
          </cell>
          <cell r="Z24">
            <v>0</v>
          </cell>
        </row>
        <row r="25">
          <cell r="Y25">
            <v>0</v>
          </cell>
          <cell r="Z25">
            <v>0</v>
          </cell>
        </row>
        <row r="26">
          <cell r="Y26">
            <v>0</v>
          </cell>
          <cell r="Z26">
            <v>0</v>
          </cell>
        </row>
        <row r="27">
          <cell r="Y27">
            <v>0</v>
          </cell>
          <cell r="Z27">
            <v>0</v>
          </cell>
        </row>
        <row r="28">
          <cell r="Y28">
            <v>0</v>
          </cell>
          <cell r="Z28">
            <v>0</v>
          </cell>
        </row>
        <row r="29">
          <cell r="Y29">
            <v>0</v>
          </cell>
          <cell r="Z29">
            <v>0</v>
          </cell>
        </row>
        <row r="30">
          <cell r="Y30">
            <v>0</v>
          </cell>
          <cell r="Z30">
            <v>0</v>
          </cell>
        </row>
        <row r="31">
          <cell r="Y31">
            <v>0</v>
          </cell>
          <cell r="Z31">
            <v>0</v>
          </cell>
        </row>
        <row r="32">
          <cell r="Y32">
            <v>0</v>
          </cell>
          <cell r="Z32">
            <v>0</v>
          </cell>
        </row>
        <row r="33">
          <cell r="Y33">
            <v>0</v>
          </cell>
          <cell r="Z33">
            <v>0</v>
          </cell>
        </row>
        <row r="34">
          <cell r="Y34">
            <v>0</v>
          </cell>
          <cell r="Z34">
            <v>0</v>
          </cell>
        </row>
        <row r="35">
          <cell r="Y35">
            <v>0</v>
          </cell>
          <cell r="Z35">
            <v>0</v>
          </cell>
        </row>
        <row r="36">
          <cell r="Y36">
            <v>0</v>
          </cell>
          <cell r="Z36">
            <v>0</v>
          </cell>
        </row>
        <row r="37">
          <cell r="Y37">
            <v>0</v>
          </cell>
          <cell r="Z37">
            <v>0</v>
          </cell>
        </row>
        <row r="38">
          <cell r="Y38">
            <v>71.2</v>
          </cell>
          <cell r="Z38">
            <v>100318.66</v>
          </cell>
        </row>
        <row r="39">
          <cell r="Y39">
            <v>0</v>
          </cell>
          <cell r="Z39">
            <v>0</v>
          </cell>
        </row>
        <row r="40">
          <cell r="Y40">
            <v>0</v>
          </cell>
          <cell r="Z40">
            <v>0</v>
          </cell>
        </row>
        <row r="41">
          <cell r="Y41">
            <v>0</v>
          </cell>
          <cell r="Z41">
            <v>0</v>
          </cell>
        </row>
        <row r="42">
          <cell r="Y42">
            <v>0</v>
          </cell>
          <cell r="Z42">
            <v>0</v>
          </cell>
        </row>
        <row r="43">
          <cell r="Y43">
            <v>0</v>
          </cell>
          <cell r="Z43">
            <v>0</v>
          </cell>
        </row>
        <row r="44">
          <cell r="Y44">
            <v>0</v>
          </cell>
          <cell r="Z44">
            <v>0</v>
          </cell>
        </row>
        <row r="45">
          <cell r="Y45">
            <v>59.9</v>
          </cell>
          <cell r="Z45">
            <v>251332.01</v>
          </cell>
        </row>
        <row r="46">
          <cell r="Y46">
            <v>2.5</v>
          </cell>
          <cell r="Z46">
            <v>14194.95</v>
          </cell>
        </row>
        <row r="47">
          <cell r="Y47">
            <v>0</v>
          </cell>
          <cell r="Z47">
            <v>0</v>
          </cell>
        </row>
        <row r="48">
          <cell r="Y48">
            <v>0</v>
          </cell>
          <cell r="Z48">
            <v>0</v>
          </cell>
        </row>
        <row r="49">
          <cell r="Y49">
            <v>0</v>
          </cell>
          <cell r="Z49">
            <v>0</v>
          </cell>
        </row>
        <row r="50">
          <cell r="Y50">
            <v>0</v>
          </cell>
          <cell r="Z50">
            <v>0</v>
          </cell>
        </row>
        <row r="51">
          <cell r="Y51">
            <v>0</v>
          </cell>
          <cell r="Z51">
            <v>0</v>
          </cell>
        </row>
        <row r="52">
          <cell r="Y52">
            <v>0</v>
          </cell>
          <cell r="Z52">
            <v>0</v>
          </cell>
        </row>
        <row r="53">
          <cell r="Y53">
            <v>0</v>
          </cell>
          <cell r="Z53">
            <v>0</v>
          </cell>
        </row>
        <row r="54">
          <cell r="Y54">
            <v>0</v>
          </cell>
          <cell r="Z54">
            <v>0</v>
          </cell>
        </row>
        <row r="55">
          <cell r="Y55">
            <v>0</v>
          </cell>
          <cell r="Z55">
            <v>0</v>
          </cell>
        </row>
        <row r="56">
          <cell r="Y56">
            <v>0</v>
          </cell>
          <cell r="Z56">
            <v>0</v>
          </cell>
        </row>
        <row r="57">
          <cell r="Y57">
            <v>0</v>
          </cell>
          <cell r="Z57">
            <v>0</v>
          </cell>
        </row>
        <row r="58">
          <cell r="Y58">
            <v>0</v>
          </cell>
          <cell r="Z58">
            <v>0</v>
          </cell>
        </row>
        <row r="59">
          <cell r="Y59">
            <v>0</v>
          </cell>
          <cell r="Z59">
            <v>0</v>
          </cell>
        </row>
        <row r="60">
          <cell r="Y60">
            <v>0</v>
          </cell>
          <cell r="Z60">
            <v>0</v>
          </cell>
        </row>
        <row r="61">
          <cell r="Y61">
            <v>0</v>
          </cell>
          <cell r="Z61">
            <v>0</v>
          </cell>
        </row>
        <row r="62">
          <cell r="Y62">
            <v>3.6</v>
          </cell>
          <cell r="Z62">
            <v>2538</v>
          </cell>
        </row>
        <row r="63">
          <cell r="Y63">
            <v>0</v>
          </cell>
          <cell r="Z63">
            <v>0</v>
          </cell>
        </row>
        <row r="64">
          <cell r="Y64">
            <v>0</v>
          </cell>
          <cell r="Z64">
            <v>0</v>
          </cell>
        </row>
        <row r="65">
          <cell r="Y65">
            <v>0</v>
          </cell>
          <cell r="Z65">
            <v>0</v>
          </cell>
        </row>
        <row r="66">
          <cell r="Y66">
            <v>0</v>
          </cell>
          <cell r="Z66">
            <v>0</v>
          </cell>
        </row>
        <row r="67">
          <cell r="Y67">
            <v>0</v>
          </cell>
          <cell r="Z67">
            <v>0</v>
          </cell>
        </row>
        <row r="68">
          <cell r="Y68">
            <v>0</v>
          </cell>
          <cell r="Z68">
            <v>0</v>
          </cell>
        </row>
        <row r="69">
          <cell r="Y69">
            <v>0</v>
          </cell>
          <cell r="Z69">
            <v>0</v>
          </cell>
        </row>
        <row r="70">
          <cell r="Y70">
            <v>0</v>
          </cell>
          <cell r="Z70">
            <v>0</v>
          </cell>
        </row>
        <row r="71">
          <cell r="Y71">
            <v>0</v>
          </cell>
          <cell r="Z71">
            <v>0</v>
          </cell>
        </row>
        <row r="72">
          <cell r="Y72">
            <v>0</v>
          </cell>
          <cell r="Z72">
            <v>0</v>
          </cell>
        </row>
        <row r="73">
          <cell r="Y73">
            <v>0</v>
          </cell>
          <cell r="Z73">
            <v>0</v>
          </cell>
        </row>
        <row r="74">
          <cell r="Y74">
            <v>0</v>
          </cell>
          <cell r="Z74">
            <v>0</v>
          </cell>
        </row>
        <row r="75">
          <cell r="Y75">
            <v>0</v>
          </cell>
          <cell r="Z75">
            <v>0</v>
          </cell>
        </row>
        <row r="76">
          <cell r="Y76">
            <v>0</v>
          </cell>
          <cell r="Z76">
            <v>0</v>
          </cell>
        </row>
        <row r="77">
          <cell r="Y77">
            <v>0</v>
          </cell>
          <cell r="Z77">
            <v>0</v>
          </cell>
        </row>
        <row r="78">
          <cell r="Y78">
            <v>0</v>
          </cell>
          <cell r="Z78">
            <v>0</v>
          </cell>
        </row>
        <row r="79">
          <cell r="Y79">
            <v>0</v>
          </cell>
          <cell r="Z79">
            <v>0</v>
          </cell>
        </row>
        <row r="80">
          <cell r="Y80">
            <v>0</v>
          </cell>
          <cell r="Z80">
            <v>0</v>
          </cell>
        </row>
        <row r="81">
          <cell r="Y81">
            <v>0</v>
          </cell>
          <cell r="Z81">
            <v>0</v>
          </cell>
        </row>
        <row r="82">
          <cell r="Y82">
            <v>0</v>
          </cell>
          <cell r="Z82">
            <v>0</v>
          </cell>
        </row>
        <row r="83">
          <cell r="Y83">
            <v>0</v>
          </cell>
          <cell r="Z83">
            <v>0</v>
          </cell>
        </row>
        <row r="84">
          <cell r="Y84">
            <v>0</v>
          </cell>
          <cell r="Z84">
            <v>0</v>
          </cell>
        </row>
        <row r="85">
          <cell r="Y85">
            <v>0</v>
          </cell>
          <cell r="Z85">
            <v>0</v>
          </cell>
        </row>
        <row r="86">
          <cell r="Y86">
            <v>0</v>
          </cell>
          <cell r="Z86">
            <v>0</v>
          </cell>
        </row>
        <row r="87">
          <cell r="Y87">
            <v>0</v>
          </cell>
          <cell r="Z87">
            <v>0</v>
          </cell>
        </row>
        <row r="88">
          <cell r="Y88">
            <v>0</v>
          </cell>
          <cell r="Z88">
            <v>0</v>
          </cell>
        </row>
        <row r="89">
          <cell r="Y89">
            <v>0</v>
          </cell>
          <cell r="Z89">
            <v>0</v>
          </cell>
        </row>
        <row r="90">
          <cell r="Y90">
            <v>0</v>
          </cell>
          <cell r="Z90">
            <v>0</v>
          </cell>
        </row>
        <row r="91">
          <cell r="Y91">
            <v>0</v>
          </cell>
          <cell r="Z91">
            <v>0</v>
          </cell>
        </row>
        <row r="92">
          <cell r="Y92">
            <v>0</v>
          </cell>
          <cell r="Z92">
            <v>0</v>
          </cell>
        </row>
        <row r="93">
          <cell r="Y93">
            <v>0</v>
          </cell>
          <cell r="Z93">
            <v>0</v>
          </cell>
        </row>
        <row r="94">
          <cell r="Y94">
            <v>0</v>
          </cell>
          <cell r="Z94">
            <v>0</v>
          </cell>
        </row>
        <row r="95">
          <cell r="Y95">
            <v>0</v>
          </cell>
          <cell r="Z95">
            <v>0</v>
          </cell>
        </row>
        <row r="96">
          <cell r="Y96">
            <v>0</v>
          </cell>
          <cell r="Z96">
            <v>0</v>
          </cell>
        </row>
        <row r="97">
          <cell r="Y97">
            <v>0</v>
          </cell>
          <cell r="Z97">
            <v>0</v>
          </cell>
        </row>
        <row r="98">
          <cell r="Y98">
            <v>0</v>
          </cell>
          <cell r="Z98">
            <v>0</v>
          </cell>
        </row>
        <row r="99">
          <cell r="Y99">
            <v>0</v>
          </cell>
          <cell r="Z99">
            <v>0</v>
          </cell>
        </row>
        <row r="100">
          <cell r="Y100">
            <v>0</v>
          </cell>
          <cell r="Z100">
            <v>0</v>
          </cell>
        </row>
        <row r="101">
          <cell r="Y101">
            <v>0</v>
          </cell>
          <cell r="Z101">
            <v>0</v>
          </cell>
        </row>
        <row r="102">
          <cell r="Y102">
            <v>0</v>
          </cell>
          <cell r="Z102">
            <v>0</v>
          </cell>
        </row>
        <row r="103">
          <cell r="Y103">
            <v>0</v>
          </cell>
          <cell r="Z103">
            <v>0</v>
          </cell>
        </row>
        <row r="104">
          <cell r="Y104">
            <v>0</v>
          </cell>
          <cell r="Z104">
            <v>0</v>
          </cell>
        </row>
        <row r="105">
          <cell r="Y105">
            <v>0</v>
          </cell>
          <cell r="Z105">
            <v>0</v>
          </cell>
        </row>
        <row r="106">
          <cell r="Y106">
            <v>0</v>
          </cell>
          <cell r="Z106">
            <v>0</v>
          </cell>
        </row>
        <row r="107">
          <cell r="Y107">
            <v>0</v>
          </cell>
          <cell r="Z107">
            <v>0</v>
          </cell>
        </row>
        <row r="108">
          <cell r="Y108">
            <v>0</v>
          </cell>
          <cell r="Z108">
            <v>0</v>
          </cell>
        </row>
        <row r="109">
          <cell r="Y109">
            <v>0</v>
          </cell>
          <cell r="Z109">
            <v>0</v>
          </cell>
        </row>
        <row r="110">
          <cell r="Y110">
            <v>0</v>
          </cell>
          <cell r="Z110">
            <v>0</v>
          </cell>
        </row>
        <row r="111">
          <cell r="Y111">
            <v>0</v>
          </cell>
          <cell r="Z111">
            <v>0</v>
          </cell>
        </row>
        <row r="112">
          <cell r="Y112">
            <v>0</v>
          </cell>
          <cell r="Z112">
            <v>0</v>
          </cell>
        </row>
        <row r="113">
          <cell r="Y113">
            <v>0</v>
          </cell>
          <cell r="Z113">
            <v>0</v>
          </cell>
        </row>
        <row r="114">
          <cell r="Y114">
            <v>0</v>
          </cell>
          <cell r="Z114">
            <v>0</v>
          </cell>
        </row>
        <row r="115">
          <cell r="Y115">
            <v>0</v>
          </cell>
          <cell r="Z115">
            <v>0</v>
          </cell>
        </row>
        <row r="116">
          <cell r="Y116">
            <v>0</v>
          </cell>
          <cell r="Z116">
            <v>0</v>
          </cell>
        </row>
        <row r="117">
          <cell r="Y117">
            <v>0</v>
          </cell>
          <cell r="Z117">
            <v>0</v>
          </cell>
        </row>
        <row r="118">
          <cell r="Y118">
            <v>0</v>
          </cell>
          <cell r="Z118">
            <v>0</v>
          </cell>
        </row>
        <row r="119">
          <cell r="Y119">
            <v>0</v>
          </cell>
          <cell r="Z119">
            <v>0</v>
          </cell>
        </row>
        <row r="120">
          <cell r="Y120">
            <v>0</v>
          </cell>
          <cell r="Z120">
            <v>0</v>
          </cell>
        </row>
        <row r="121">
          <cell r="Y121">
            <v>0</v>
          </cell>
          <cell r="Z121">
            <v>0</v>
          </cell>
        </row>
        <row r="122">
          <cell r="Y122">
            <v>0</v>
          </cell>
          <cell r="Z122">
            <v>0</v>
          </cell>
        </row>
        <row r="123">
          <cell r="Y123">
            <v>0</v>
          </cell>
          <cell r="Z123">
            <v>0</v>
          </cell>
        </row>
        <row r="124">
          <cell r="Y124">
            <v>0</v>
          </cell>
          <cell r="Z124">
            <v>0</v>
          </cell>
        </row>
        <row r="125">
          <cell r="Y125">
            <v>0</v>
          </cell>
          <cell r="Z125">
            <v>0</v>
          </cell>
        </row>
        <row r="126">
          <cell r="Y126">
            <v>0</v>
          </cell>
          <cell r="Z126">
            <v>0</v>
          </cell>
        </row>
        <row r="127">
          <cell r="Y127">
            <v>0</v>
          </cell>
          <cell r="Z127">
            <v>0</v>
          </cell>
        </row>
        <row r="128">
          <cell r="Y128">
            <v>0</v>
          </cell>
          <cell r="Z128">
            <v>0</v>
          </cell>
        </row>
        <row r="129">
          <cell r="Y129">
            <v>0</v>
          </cell>
          <cell r="Z129">
            <v>0</v>
          </cell>
        </row>
        <row r="130">
          <cell r="Y130">
            <v>0</v>
          </cell>
          <cell r="Z130">
            <v>0</v>
          </cell>
        </row>
        <row r="131">
          <cell r="Y131">
            <v>0</v>
          </cell>
          <cell r="Z131">
            <v>0</v>
          </cell>
        </row>
        <row r="132">
          <cell r="Y132">
            <v>0</v>
          </cell>
          <cell r="Z132">
            <v>0</v>
          </cell>
        </row>
        <row r="133">
          <cell r="Y133">
            <v>0</v>
          </cell>
          <cell r="Z133">
            <v>0</v>
          </cell>
        </row>
        <row r="134">
          <cell r="Y134">
            <v>0</v>
          </cell>
          <cell r="Z134">
            <v>0</v>
          </cell>
        </row>
        <row r="135">
          <cell r="Y135">
            <v>0</v>
          </cell>
          <cell r="Z135">
            <v>0</v>
          </cell>
        </row>
        <row r="136">
          <cell r="Y136">
            <v>0</v>
          </cell>
          <cell r="Z136">
            <v>0</v>
          </cell>
        </row>
        <row r="137">
          <cell r="Y137">
            <v>0</v>
          </cell>
          <cell r="Z137">
            <v>0</v>
          </cell>
        </row>
        <row r="138">
          <cell r="Y138">
            <v>0</v>
          </cell>
          <cell r="Z138">
            <v>0</v>
          </cell>
        </row>
        <row r="139">
          <cell r="Y139">
            <v>0</v>
          </cell>
          <cell r="Z139">
            <v>0</v>
          </cell>
        </row>
        <row r="140">
          <cell r="Y140">
            <v>0</v>
          </cell>
          <cell r="Z140">
            <v>0</v>
          </cell>
        </row>
        <row r="141">
          <cell r="Y141">
            <v>0</v>
          </cell>
          <cell r="Z141">
            <v>0</v>
          </cell>
        </row>
        <row r="142">
          <cell r="Y142">
            <v>0</v>
          </cell>
          <cell r="Z142">
            <v>0</v>
          </cell>
        </row>
        <row r="143">
          <cell r="Y143">
            <v>0</v>
          </cell>
          <cell r="Z143">
            <v>0</v>
          </cell>
        </row>
        <row r="144">
          <cell r="Y144">
            <v>0</v>
          </cell>
          <cell r="Z144">
            <v>0</v>
          </cell>
        </row>
        <row r="145">
          <cell r="Y145">
            <v>0</v>
          </cell>
          <cell r="Z145">
            <v>0</v>
          </cell>
        </row>
        <row r="146">
          <cell r="Y146">
            <v>0</v>
          </cell>
          <cell r="Z146">
            <v>0</v>
          </cell>
        </row>
        <row r="147">
          <cell r="Y147">
            <v>0</v>
          </cell>
          <cell r="Z147">
            <v>0</v>
          </cell>
        </row>
        <row r="148">
          <cell r="Y148">
            <v>0</v>
          </cell>
          <cell r="Z148">
            <v>0</v>
          </cell>
        </row>
        <row r="149">
          <cell r="Y149">
            <v>0</v>
          </cell>
          <cell r="Z149">
            <v>0</v>
          </cell>
        </row>
        <row r="150">
          <cell r="Y150">
            <v>0</v>
          </cell>
          <cell r="Z150">
            <v>0</v>
          </cell>
        </row>
        <row r="151">
          <cell r="Y151">
            <v>0</v>
          </cell>
          <cell r="Z151">
            <v>0</v>
          </cell>
        </row>
        <row r="152">
          <cell r="Y152">
            <v>0</v>
          </cell>
          <cell r="Z152">
            <v>0</v>
          </cell>
        </row>
        <row r="153">
          <cell r="Y153">
            <v>0</v>
          </cell>
          <cell r="Z153">
            <v>0</v>
          </cell>
        </row>
        <row r="154">
          <cell r="Y154">
            <v>0</v>
          </cell>
          <cell r="Z154">
            <v>0</v>
          </cell>
        </row>
        <row r="155">
          <cell r="Y155">
            <v>0</v>
          </cell>
          <cell r="Z155">
            <v>0</v>
          </cell>
        </row>
        <row r="156">
          <cell r="Y156">
            <v>0</v>
          </cell>
          <cell r="Z156">
            <v>0</v>
          </cell>
        </row>
        <row r="157">
          <cell r="Y157">
            <v>0</v>
          </cell>
          <cell r="Z157">
            <v>0</v>
          </cell>
        </row>
        <row r="158">
          <cell r="Y158">
            <v>0</v>
          </cell>
          <cell r="Z158">
            <v>0</v>
          </cell>
        </row>
        <row r="159">
          <cell r="Y159">
            <v>0</v>
          </cell>
          <cell r="Z159">
            <v>0</v>
          </cell>
        </row>
        <row r="160">
          <cell r="Y160">
            <v>0</v>
          </cell>
          <cell r="Z160">
            <v>0</v>
          </cell>
        </row>
        <row r="161">
          <cell r="Y161">
            <v>0</v>
          </cell>
          <cell r="Z161">
            <v>0</v>
          </cell>
        </row>
        <row r="162">
          <cell r="Y162">
            <v>0</v>
          </cell>
          <cell r="Z162">
            <v>0</v>
          </cell>
        </row>
        <row r="163">
          <cell r="Y163">
            <v>0</v>
          </cell>
          <cell r="Z163">
            <v>0</v>
          </cell>
        </row>
        <row r="164">
          <cell r="Y164">
            <v>0</v>
          </cell>
          <cell r="Z164">
            <v>0</v>
          </cell>
        </row>
        <row r="165">
          <cell r="Y165">
            <v>0</v>
          </cell>
          <cell r="Z165">
            <v>0</v>
          </cell>
        </row>
        <row r="166">
          <cell r="Y166">
            <v>0</v>
          </cell>
          <cell r="Z166">
            <v>0</v>
          </cell>
        </row>
        <row r="167">
          <cell r="Y167">
            <v>0</v>
          </cell>
          <cell r="Z167">
            <v>0</v>
          </cell>
        </row>
        <row r="168">
          <cell r="Y168">
            <v>0</v>
          </cell>
          <cell r="Z168">
            <v>0</v>
          </cell>
        </row>
        <row r="169">
          <cell r="Y169">
            <v>0</v>
          </cell>
          <cell r="Z169">
            <v>0</v>
          </cell>
        </row>
        <row r="170">
          <cell r="Y170">
            <v>0</v>
          </cell>
          <cell r="Z170">
            <v>0</v>
          </cell>
        </row>
        <row r="171">
          <cell r="Y171">
            <v>0</v>
          </cell>
          <cell r="Z171">
            <v>0</v>
          </cell>
        </row>
        <row r="172">
          <cell r="Y172">
            <v>0</v>
          </cell>
          <cell r="Z172">
            <v>0</v>
          </cell>
        </row>
        <row r="173">
          <cell r="Y173">
            <v>0</v>
          </cell>
          <cell r="Z173">
            <v>0</v>
          </cell>
        </row>
        <row r="174">
          <cell r="Y174">
            <v>0</v>
          </cell>
          <cell r="Z174">
            <v>0</v>
          </cell>
        </row>
        <row r="175">
          <cell r="Y175">
            <v>0</v>
          </cell>
          <cell r="Z175">
            <v>0</v>
          </cell>
        </row>
        <row r="176">
          <cell r="Y176">
            <v>0</v>
          </cell>
          <cell r="Z176">
            <v>0</v>
          </cell>
        </row>
        <row r="177">
          <cell r="Y177">
            <v>0</v>
          </cell>
          <cell r="Z177">
            <v>0</v>
          </cell>
        </row>
        <row r="178">
          <cell r="Y178">
            <v>0</v>
          </cell>
          <cell r="Z178">
            <v>0</v>
          </cell>
        </row>
        <row r="179">
          <cell r="Y179">
            <v>0</v>
          </cell>
          <cell r="Z179">
            <v>0</v>
          </cell>
        </row>
        <row r="180">
          <cell r="Y180">
            <v>0</v>
          </cell>
          <cell r="Z180">
            <v>0</v>
          </cell>
        </row>
        <row r="181">
          <cell r="Y181">
            <v>0</v>
          </cell>
          <cell r="Z181">
            <v>0</v>
          </cell>
        </row>
        <row r="182">
          <cell r="Y182">
            <v>0</v>
          </cell>
          <cell r="Z182">
            <v>0</v>
          </cell>
        </row>
        <row r="183">
          <cell r="Y183">
            <v>0</v>
          </cell>
          <cell r="Z183">
            <v>0</v>
          </cell>
        </row>
        <row r="184">
          <cell r="Y184">
            <v>0</v>
          </cell>
          <cell r="Z184">
            <v>0</v>
          </cell>
        </row>
        <row r="185">
          <cell r="Y185">
            <v>0</v>
          </cell>
          <cell r="Z185">
            <v>0</v>
          </cell>
        </row>
        <row r="186">
          <cell r="Y186">
            <v>0</v>
          </cell>
          <cell r="Z186">
            <v>0</v>
          </cell>
        </row>
        <row r="187">
          <cell r="Y187">
            <v>0</v>
          </cell>
          <cell r="Z187">
            <v>0</v>
          </cell>
        </row>
        <row r="188">
          <cell r="Y188">
            <v>0</v>
          </cell>
          <cell r="Z188">
            <v>0</v>
          </cell>
        </row>
        <row r="189">
          <cell r="Y189">
            <v>0</v>
          </cell>
          <cell r="Z189">
            <v>0</v>
          </cell>
        </row>
        <row r="190">
          <cell r="Y190">
            <v>0</v>
          </cell>
          <cell r="Z190">
            <v>0</v>
          </cell>
        </row>
        <row r="191">
          <cell r="Y191">
            <v>0</v>
          </cell>
          <cell r="Z191">
            <v>0</v>
          </cell>
        </row>
        <row r="192">
          <cell r="Y192">
            <v>0</v>
          </cell>
          <cell r="Z192">
            <v>0</v>
          </cell>
        </row>
        <row r="193">
          <cell r="Y193">
            <v>0</v>
          </cell>
          <cell r="Z193">
            <v>0</v>
          </cell>
        </row>
        <row r="194">
          <cell r="Y194">
            <v>0</v>
          </cell>
          <cell r="Z194">
            <v>0</v>
          </cell>
        </row>
        <row r="195">
          <cell r="Y195">
            <v>0</v>
          </cell>
          <cell r="Z195">
            <v>0</v>
          </cell>
        </row>
        <row r="196">
          <cell r="Y196">
            <v>0</v>
          </cell>
          <cell r="Z196">
            <v>0</v>
          </cell>
        </row>
        <row r="197">
          <cell r="Y197">
            <v>0</v>
          </cell>
          <cell r="Z197">
            <v>0</v>
          </cell>
        </row>
        <row r="198">
          <cell r="Y198">
            <v>0</v>
          </cell>
          <cell r="Z198">
            <v>0</v>
          </cell>
        </row>
        <row r="199">
          <cell r="Y199">
            <v>0</v>
          </cell>
          <cell r="Z199">
            <v>0</v>
          </cell>
        </row>
        <row r="200">
          <cell r="Y200">
            <v>0</v>
          </cell>
          <cell r="Z200">
            <v>0</v>
          </cell>
        </row>
        <row r="201">
          <cell r="Y201">
            <v>0</v>
          </cell>
          <cell r="Z201">
            <v>0</v>
          </cell>
        </row>
        <row r="202">
          <cell r="Y202">
            <v>0</v>
          </cell>
          <cell r="Z202">
            <v>0</v>
          </cell>
        </row>
        <row r="203">
          <cell r="Y203">
            <v>0</v>
          </cell>
          <cell r="Z203">
            <v>0</v>
          </cell>
        </row>
        <row r="204">
          <cell r="Y204">
            <v>0</v>
          </cell>
          <cell r="Z204">
            <v>0</v>
          </cell>
        </row>
        <row r="205">
          <cell r="Y205">
            <v>0</v>
          </cell>
          <cell r="Z205">
            <v>0</v>
          </cell>
        </row>
        <row r="206">
          <cell r="Y206">
            <v>0</v>
          </cell>
          <cell r="Z206">
            <v>0</v>
          </cell>
        </row>
        <row r="207">
          <cell r="Y207">
            <v>0</v>
          </cell>
          <cell r="Z207">
            <v>0</v>
          </cell>
        </row>
        <row r="208">
          <cell r="Y208">
            <v>0</v>
          </cell>
          <cell r="Z208">
            <v>0</v>
          </cell>
        </row>
        <row r="209">
          <cell r="Y209">
            <v>0</v>
          </cell>
          <cell r="Z209">
            <v>0</v>
          </cell>
        </row>
        <row r="210">
          <cell r="Y210">
            <v>0</v>
          </cell>
          <cell r="Z210">
            <v>0</v>
          </cell>
        </row>
        <row r="211">
          <cell r="Y211">
            <v>0</v>
          </cell>
          <cell r="Z211">
            <v>0</v>
          </cell>
        </row>
        <row r="212">
          <cell r="Y212">
            <v>0</v>
          </cell>
          <cell r="Z212">
            <v>0</v>
          </cell>
        </row>
        <row r="213">
          <cell r="Y213">
            <v>0</v>
          </cell>
          <cell r="Z213">
            <v>0</v>
          </cell>
        </row>
        <row r="214">
          <cell r="Y214">
            <v>0</v>
          </cell>
          <cell r="Z214">
            <v>0</v>
          </cell>
        </row>
        <row r="215">
          <cell r="Y215">
            <v>0</v>
          </cell>
          <cell r="Z215">
            <v>0</v>
          </cell>
        </row>
        <row r="216">
          <cell r="Y216">
            <v>0</v>
          </cell>
          <cell r="Z216">
            <v>0</v>
          </cell>
        </row>
        <row r="217">
          <cell r="Y217">
            <v>0</v>
          </cell>
          <cell r="Z217">
            <v>0</v>
          </cell>
        </row>
        <row r="218">
          <cell r="Y218">
            <v>0</v>
          </cell>
          <cell r="Z218">
            <v>0</v>
          </cell>
        </row>
        <row r="219">
          <cell r="Y219">
            <v>0</v>
          </cell>
          <cell r="Z219">
            <v>0</v>
          </cell>
        </row>
        <row r="220">
          <cell r="Y220">
            <v>0</v>
          </cell>
          <cell r="Z220">
            <v>0</v>
          </cell>
        </row>
        <row r="221">
          <cell r="Y221">
            <v>0</v>
          </cell>
          <cell r="Z221">
            <v>0</v>
          </cell>
        </row>
        <row r="222">
          <cell r="Y222">
            <v>0</v>
          </cell>
          <cell r="Z222">
            <v>0</v>
          </cell>
        </row>
        <row r="223">
          <cell r="Y223">
            <v>0</v>
          </cell>
          <cell r="Z223">
            <v>0</v>
          </cell>
        </row>
        <row r="224">
          <cell r="Y224">
            <v>0</v>
          </cell>
          <cell r="Z224">
            <v>0</v>
          </cell>
        </row>
        <row r="225">
          <cell r="Y225">
            <v>0</v>
          </cell>
          <cell r="Z225">
            <v>0</v>
          </cell>
        </row>
        <row r="226">
          <cell r="Y226">
            <v>0</v>
          </cell>
          <cell r="Z226">
            <v>0</v>
          </cell>
        </row>
        <row r="227">
          <cell r="Y227">
            <v>0</v>
          </cell>
          <cell r="Z227">
            <v>0</v>
          </cell>
        </row>
        <row r="228">
          <cell r="Y228">
            <v>0</v>
          </cell>
          <cell r="Z228">
            <v>0</v>
          </cell>
        </row>
        <row r="229">
          <cell r="Y229">
            <v>52.5</v>
          </cell>
          <cell r="Z229">
            <v>1692.08</v>
          </cell>
        </row>
        <row r="230">
          <cell r="Y230">
            <v>0</v>
          </cell>
          <cell r="Z230">
            <v>0</v>
          </cell>
        </row>
        <row r="231">
          <cell r="Y231">
            <v>0</v>
          </cell>
          <cell r="Z231">
            <v>0</v>
          </cell>
        </row>
        <row r="232">
          <cell r="Y232">
            <v>0</v>
          </cell>
          <cell r="Z232">
            <v>0</v>
          </cell>
        </row>
        <row r="233">
          <cell r="Y233">
            <v>0</v>
          </cell>
          <cell r="Z233">
            <v>0</v>
          </cell>
        </row>
        <row r="234">
          <cell r="Y234">
            <v>0</v>
          </cell>
          <cell r="Z234">
            <v>0</v>
          </cell>
        </row>
        <row r="235">
          <cell r="Y235">
            <v>0</v>
          </cell>
          <cell r="Z235">
            <v>0</v>
          </cell>
        </row>
        <row r="236">
          <cell r="Y236">
            <v>0</v>
          </cell>
          <cell r="Z236">
            <v>0</v>
          </cell>
        </row>
        <row r="237">
          <cell r="Y237">
            <v>0</v>
          </cell>
          <cell r="Z237">
            <v>0</v>
          </cell>
        </row>
        <row r="238">
          <cell r="Y238">
            <v>0</v>
          </cell>
          <cell r="Z238">
            <v>0</v>
          </cell>
        </row>
        <row r="239">
          <cell r="Y239">
            <v>0</v>
          </cell>
          <cell r="Z239">
            <v>0</v>
          </cell>
        </row>
        <row r="240">
          <cell r="Y240">
            <v>0</v>
          </cell>
          <cell r="Z240">
            <v>0</v>
          </cell>
        </row>
        <row r="241">
          <cell r="Y241">
            <v>0</v>
          </cell>
          <cell r="Z241">
            <v>0</v>
          </cell>
        </row>
        <row r="242">
          <cell r="Y242">
            <v>0</v>
          </cell>
          <cell r="Z242">
            <v>0</v>
          </cell>
        </row>
        <row r="243">
          <cell r="Y243">
            <v>0</v>
          </cell>
          <cell r="Z243">
            <v>0</v>
          </cell>
        </row>
        <row r="244">
          <cell r="Y244">
            <v>0</v>
          </cell>
          <cell r="Z244">
            <v>0</v>
          </cell>
        </row>
        <row r="245">
          <cell r="Y245">
            <v>0</v>
          </cell>
          <cell r="Z245">
            <v>0</v>
          </cell>
        </row>
        <row r="246">
          <cell r="Y246">
            <v>0</v>
          </cell>
          <cell r="Z246">
            <v>0</v>
          </cell>
        </row>
        <row r="247">
          <cell r="Y247">
            <v>0</v>
          </cell>
          <cell r="Z247">
            <v>0</v>
          </cell>
        </row>
        <row r="248">
          <cell r="Y248">
            <v>0</v>
          </cell>
          <cell r="Z248">
            <v>0</v>
          </cell>
        </row>
        <row r="249">
          <cell r="Y249">
            <v>0</v>
          </cell>
          <cell r="Z249">
            <v>0</v>
          </cell>
        </row>
        <row r="250">
          <cell r="Y250">
            <v>0</v>
          </cell>
          <cell r="Z250">
            <v>0</v>
          </cell>
        </row>
        <row r="251">
          <cell r="Y251">
            <v>0</v>
          </cell>
          <cell r="Z251">
            <v>0</v>
          </cell>
        </row>
        <row r="252">
          <cell r="Y252">
            <v>0</v>
          </cell>
          <cell r="Z252">
            <v>0</v>
          </cell>
        </row>
        <row r="253">
          <cell r="Y253">
            <v>0</v>
          </cell>
          <cell r="Z253">
            <v>0</v>
          </cell>
        </row>
        <row r="254">
          <cell r="Y254">
            <v>0</v>
          </cell>
          <cell r="Z254">
            <v>0</v>
          </cell>
        </row>
        <row r="255">
          <cell r="Y255">
            <v>0</v>
          </cell>
          <cell r="Z255">
            <v>0</v>
          </cell>
        </row>
        <row r="256">
          <cell r="Y256">
            <v>0</v>
          </cell>
          <cell r="Z256">
            <v>0</v>
          </cell>
        </row>
        <row r="257">
          <cell r="Y257">
            <v>0</v>
          </cell>
          <cell r="Z257">
            <v>0</v>
          </cell>
        </row>
        <row r="258">
          <cell r="Y258">
            <v>0</v>
          </cell>
          <cell r="Z258">
            <v>0</v>
          </cell>
        </row>
        <row r="259">
          <cell r="Y259">
            <v>0</v>
          </cell>
          <cell r="Z259">
            <v>0</v>
          </cell>
        </row>
        <row r="260">
          <cell r="Y260">
            <v>0</v>
          </cell>
          <cell r="Z260">
            <v>0</v>
          </cell>
        </row>
        <row r="261">
          <cell r="Y261">
            <v>0</v>
          </cell>
          <cell r="Z261">
            <v>0</v>
          </cell>
        </row>
        <row r="262">
          <cell r="Y262">
            <v>0</v>
          </cell>
          <cell r="Z262">
            <v>0</v>
          </cell>
        </row>
        <row r="263">
          <cell r="Y263">
            <v>0</v>
          </cell>
          <cell r="Z263">
            <v>0</v>
          </cell>
        </row>
        <row r="264">
          <cell r="Y264">
            <v>0</v>
          </cell>
          <cell r="Z264">
            <v>0</v>
          </cell>
        </row>
        <row r="265">
          <cell r="Y265">
            <v>0</v>
          </cell>
          <cell r="Z265">
            <v>0</v>
          </cell>
        </row>
        <row r="266">
          <cell r="Y266">
            <v>0</v>
          </cell>
          <cell r="Z266">
            <v>0</v>
          </cell>
        </row>
        <row r="267">
          <cell r="Y267">
            <v>0</v>
          </cell>
          <cell r="Z267">
            <v>0</v>
          </cell>
        </row>
        <row r="268">
          <cell r="Y268">
            <v>0</v>
          </cell>
          <cell r="Z268">
            <v>0</v>
          </cell>
        </row>
        <row r="269">
          <cell r="Y269">
            <v>0</v>
          </cell>
          <cell r="Z269">
            <v>0</v>
          </cell>
        </row>
        <row r="270">
          <cell r="Y270">
            <v>0</v>
          </cell>
          <cell r="Z270">
            <v>0</v>
          </cell>
        </row>
        <row r="271">
          <cell r="Y271">
            <v>0</v>
          </cell>
          <cell r="Z271">
            <v>0</v>
          </cell>
        </row>
        <row r="272">
          <cell r="Y272">
            <v>0</v>
          </cell>
          <cell r="Z272">
            <v>0</v>
          </cell>
        </row>
        <row r="273">
          <cell r="Y273">
            <v>0</v>
          </cell>
          <cell r="Z273">
            <v>0</v>
          </cell>
        </row>
        <row r="274">
          <cell r="Y274">
            <v>0</v>
          </cell>
          <cell r="Z274">
            <v>0</v>
          </cell>
        </row>
        <row r="275">
          <cell r="Y275">
            <v>0</v>
          </cell>
          <cell r="Z275">
            <v>0</v>
          </cell>
        </row>
        <row r="276">
          <cell r="Y276">
            <v>0</v>
          </cell>
          <cell r="Z276">
            <v>0</v>
          </cell>
        </row>
        <row r="277">
          <cell r="Y277">
            <v>0</v>
          </cell>
          <cell r="Z277">
            <v>0</v>
          </cell>
        </row>
        <row r="278">
          <cell r="Y278">
            <v>0</v>
          </cell>
          <cell r="Z278">
            <v>0</v>
          </cell>
        </row>
        <row r="279">
          <cell r="Y279">
            <v>0</v>
          </cell>
          <cell r="Z279">
            <v>0</v>
          </cell>
        </row>
        <row r="280">
          <cell r="Y280">
            <v>0</v>
          </cell>
          <cell r="Z280">
            <v>0</v>
          </cell>
        </row>
        <row r="281">
          <cell r="Y281">
            <v>0</v>
          </cell>
          <cell r="Z281">
            <v>0</v>
          </cell>
        </row>
        <row r="282">
          <cell r="Y282">
            <v>0</v>
          </cell>
          <cell r="Z282">
            <v>0</v>
          </cell>
        </row>
        <row r="283">
          <cell r="Y283">
            <v>0</v>
          </cell>
          <cell r="Z283">
            <v>0</v>
          </cell>
        </row>
        <row r="284">
          <cell r="Y284">
            <v>0</v>
          </cell>
          <cell r="Z284">
            <v>0</v>
          </cell>
        </row>
        <row r="285">
          <cell r="Y285">
            <v>0</v>
          </cell>
          <cell r="Z285">
            <v>0</v>
          </cell>
        </row>
        <row r="286">
          <cell r="Y286">
            <v>0</v>
          </cell>
          <cell r="Z286">
            <v>0</v>
          </cell>
        </row>
        <row r="287">
          <cell r="Y287">
            <v>0</v>
          </cell>
          <cell r="Z287">
            <v>0</v>
          </cell>
        </row>
        <row r="288">
          <cell r="Y288">
            <v>0</v>
          </cell>
          <cell r="Z288">
            <v>0</v>
          </cell>
        </row>
        <row r="289">
          <cell r="Y289" t="str">
            <v>*</v>
          </cell>
        </row>
        <row r="290">
          <cell r="Y290">
            <v>3.25</v>
          </cell>
          <cell r="Z290">
            <v>399433.13</v>
          </cell>
        </row>
        <row r="291">
          <cell r="Y291">
            <v>1.4710000000000001</v>
          </cell>
          <cell r="Z291">
            <v>162843.38</v>
          </cell>
        </row>
        <row r="292">
          <cell r="Y292">
            <v>0</v>
          </cell>
          <cell r="Z292">
            <v>0</v>
          </cell>
        </row>
        <row r="293">
          <cell r="Y293">
            <v>0</v>
          </cell>
          <cell r="Z293">
            <v>0</v>
          </cell>
        </row>
        <row r="294">
          <cell r="Y294">
            <v>0</v>
          </cell>
          <cell r="Z294">
            <v>0</v>
          </cell>
        </row>
        <row r="295">
          <cell r="Y295">
            <v>0</v>
          </cell>
          <cell r="Z295">
            <v>0</v>
          </cell>
        </row>
        <row r="296">
          <cell r="Y296">
            <v>0</v>
          </cell>
          <cell r="Z296">
            <v>0</v>
          </cell>
        </row>
        <row r="297">
          <cell r="Y297">
            <v>0</v>
          </cell>
          <cell r="Z297">
            <v>0</v>
          </cell>
        </row>
        <row r="298">
          <cell r="Y298">
            <v>0</v>
          </cell>
          <cell r="Z298">
            <v>0</v>
          </cell>
        </row>
        <row r="299">
          <cell r="Y299">
            <v>0</v>
          </cell>
          <cell r="Z299">
            <v>0</v>
          </cell>
        </row>
        <row r="300">
          <cell r="Y300">
            <v>0</v>
          </cell>
          <cell r="Z300">
            <v>0</v>
          </cell>
        </row>
        <row r="301">
          <cell r="Y301">
            <v>0</v>
          </cell>
          <cell r="Z301">
            <v>0</v>
          </cell>
        </row>
        <row r="302">
          <cell r="Y302">
            <v>0</v>
          </cell>
          <cell r="Z302">
            <v>0</v>
          </cell>
        </row>
        <row r="303">
          <cell r="Y303">
            <v>0</v>
          </cell>
          <cell r="Z303">
            <v>0</v>
          </cell>
        </row>
        <row r="304">
          <cell r="Y304">
            <v>0</v>
          </cell>
          <cell r="Z304">
            <v>0</v>
          </cell>
        </row>
        <row r="305">
          <cell r="Y305">
            <v>0</v>
          </cell>
          <cell r="Z305">
            <v>0</v>
          </cell>
        </row>
        <row r="306">
          <cell r="Y306">
            <v>0</v>
          </cell>
          <cell r="Z306">
            <v>0</v>
          </cell>
        </row>
        <row r="307">
          <cell r="Y307">
            <v>91</v>
          </cell>
          <cell r="Z307">
            <v>4732</v>
          </cell>
        </row>
        <row r="308">
          <cell r="Y308">
            <v>0</v>
          </cell>
          <cell r="Z308">
            <v>0</v>
          </cell>
        </row>
        <row r="309">
          <cell r="Y309">
            <v>0</v>
          </cell>
          <cell r="Z309">
            <v>0</v>
          </cell>
        </row>
        <row r="310">
          <cell r="Y310">
            <v>0</v>
          </cell>
          <cell r="Z310">
            <v>0</v>
          </cell>
        </row>
        <row r="311">
          <cell r="Y311">
            <v>0</v>
          </cell>
          <cell r="Z311">
            <v>0</v>
          </cell>
        </row>
        <row r="312">
          <cell r="Y312">
            <v>0</v>
          </cell>
          <cell r="Z312">
            <v>0</v>
          </cell>
        </row>
        <row r="313">
          <cell r="Y313">
            <v>0</v>
          </cell>
          <cell r="Z313">
            <v>0</v>
          </cell>
        </row>
        <row r="314">
          <cell r="Y314">
            <v>0</v>
          </cell>
          <cell r="Z314">
            <v>0</v>
          </cell>
        </row>
        <row r="315">
          <cell r="Y315">
            <v>0</v>
          </cell>
          <cell r="Z315">
            <v>0</v>
          </cell>
        </row>
        <row r="316">
          <cell r="Y316">
            <v>0</v>
          </cell>
          <cell r="Z316">
            <v>0</v>
          </cell>
        </row>
        <row r="317">
          <cell r="Y317">
            <v>0</v>
          </cell>
          <cell r="Z317">
            <v>0</v>
          </cell>
        </row>
        <row r="318">
          <cell r="Y318">
            <v>0</v>
          </cell>
          <cell r="Z318">
            <v>0</v>
          </cell>
        </row>
        <row r="319">
          <cell r="Y319">
            <v>0</v>
          </cell>
          <cell r="Z319">
            <v>0</v>
          </cell>
        </row>
        <row r="320">
          <cell r="Y320">
            <v>0</v>
          </cell>
          <cell r="Z320">
            <v>0</v>
          </cell>
        </row>
        <row r="321">
          <cell r="Y321">
            <v>0</v>
          </cell>
          <cell r="Z321">
            <v>0</v>
          </cell>
        </row>
        <row r="322">
          <cell r="Y322">
            <v>486</v>
          </cell>
          <cell r="Z322">
            <v>4665.6000000000004</v>
          </cell>
        </row>
        <row r="323">
          <cell r="Y323">
            <v>24.6</v>
          </cell>
          <cell r="Z323">
            <v>103218.16</v>
          </cell>
        </row>
        <row r="324">
          <cell r="Y324">
            <v>0</v>
          </cell>
          <cell r="Z324">
            <v>0</v>
          </cell>
        </row>
        <row r="325">
          <cell r="Y325">
            <v>0</v>
          </cell>
          <cell r="Z325">
            <v>0</v>
          </cell>
        </row>
        <row r="326">
          <cell r="Y326">
            <v>0</v>
          </cell>
          <cell r="Z326">
            <v>0</v>
          </cell>
        </row>
        <row r="327">
          <cell r="Y327">
            <v>0</v>
          </cell>
          <cell r="Z327">
            <v>0</v>
          </cell>
        </row>
        <row r="328">
          <cell r="Y328">
            <v>0</v>
          </cell>
          <cell r="Z328">
            <v>0</v>
          </cell>
        </row>
        <row r="329">
          <cell r="Y329">
            <v>0</v>
          </cell>
          <cell r="Z329">
            <v>0</v>
          </cell>
        </row>
        <row r="330">
          <cell r="Y330">
            <v>9</v>
          </cell>
          <cell r="Z330">
            <v>3938.85</v>
          </cell>
        </row>
        <row r="331">
          <cell r="Y331">
            <v>0</v>
          </cell>
          <cell r="Z331">
            <v>0</v>
          </cell>
        </row>
        <row r="332">
          <cell r="Y332">
            <v>0</v>
          </cell>
          <cell r="Z332">
            <v>0</v>
          </cell>
        </row>
        <row r="333">
          <cell r="Y333">
            <v>0</v>
          </cell>
          <cell r="Z333">
            <v>0</v>
          </cell>
        </row>
        <row r="334">
          <cell r="Y334">
            <v>0</v>
          </cell>
          <cell r="Z334">
            <v>0</v>
          </cell>
        </row>
        <row r="335">
          <cell r="Y335">
            <v>0</v>
          </cell>
          <cell r="Z335">
            <v>0</v>
          </cell>
        </row>
        <row r="336">
          <cell r="Y336">
            <v>21.5</v>
          </cell>
          <cell r="Z336">
            <v>8306.5300000000007</v>
          </cell>
        </row>
        <row r="337">
          <cell r="Y337">
            <v>43.8</v>
          </cell>
          <cell r="Z337">
            <v>151625.96</v>
          </cell>
        </row>
        <row r="338">
          <cell r="Y338">
            <v>0</v>
          </cell>
          <cell r="Z338">
            <v>0</v>
          </cell>
        </row>
        <row r="339">
          <cell r="Y339">
            <v>0</v>
          </cell>
          <cell r="Z339">
            <v>0</v>
          </cell>
        </row>
        <row r="340">
          <cell r="Y340">
            <v>0</v>
          </cell>
          <cell r="Z340">
            <v>0</v>
          </cell>
        </row>
        <row r="341">
          <cell r="Y341">
            <v>9318.7999999999993</v>
          </cell>
          <cell r="Z341">
            <v>2004194.32</v>
          </cell>
        </row>
        <row r="342">
          <cell r="Y342">
            <v>154.69999999999999</v>
          </cell>
          <cell r="Z342">
            <v>34174.78</v>
          </cell>
        </row>
        <row r="343">
          <cell r="Y343">
            <v>1938.3</v>
          </cell>
          <cell r="Z343">
            <v>478275.53</v>
          </cell>
        </row>
        <row r="344">
          <cell r="Y344" t="str">
            <v>*</v>
          </cell>
        </row>
        <row r="345">
          <cell r="Y345">
            <v>379</v>
          </cell>
          <cell r="Z345">
            <v>25946.34</v>
          </cell>
        </row>
        <row r="346">
          <cell r="Y346">
            <v>877.3</v>
          </cell>
          <cell r="Z346">
            <v>39092.49</v>
          </cell>
        </row>
        <row r="347">
          <cell r="Y347">
            <v>385.6</v>
          </cell>
          <cell r="Z347">
            <v>12786.5</v>
          </cell>
        </row>
        <row r="348">
          <cell r="Y348">
            <v>0</v>
          </cell>
          <cell r="Z348">
            <v>0</v>
          </cell>
        </row>
        <row r="349">
          <cell r="Y349">
            <v>0</v>
          </cell>
          <cell r="Z349">
            <v>0</v>
          </cell>
        </row>
        <row r="350">
          <cell r="Y350">
            <v>0</v>
          </cell>
          <cell r="Z350">
            <v>0</v>
          </cell>
        </row>
        <row r="351">
          <cell r="Y351">
            <v>0</v>
          </cell>
          <cell r="Z351">
            <v>0</v>
          </cell>
        </row>
        <row r="352">
          <cell r="Y352">
            <v>9387</v>
          </cell>
          <cell r="Z352">
            <v>511591.5</v>
          </cell>
        </row>
        <row r="353">
          <cell r="Y353">
            <v>285.8</v>
          </cell>
          <cell r="Z353">
            <v>59809.37</v>
          </cell>
        </row>
        <row r="354">
          <cell r="Y354">
            <v>517.6</v>
          </cell>
          <cell r="Z354">
            <v>64244.51</v>
          </cell>
        </row>
        <row r="355">
          <cell r="Y355">
            <v>0</v>
          </cell>
          <cell r="Z355">
            <v>0</v>
          </cell>
        </row>
        <row r="356">
          <cell r="Y356">
            <v>0</v>
          </cell>
          <cell r="Z356">
            <v>0</v>
          </cell>
        </row>
        <row r="357">
          <cell r="Y357">
            <v>0</v>
          </cell>
          <cell r="Z357">
            <v>0</v>
          </cell>
        </row>
        <row r="358">
          <cell r="Y358">
            <v>0</v>
          </cell>
          <cell r="Z358">
            <v>0</v>
          </cell>
        </row>
        <row r="359">
          <cell r="Y359">
            <v>0</v>
          </cell>
          <cell r="Z359">
            <v>0</v>
          </cell>
        </row>
        <row r="360">
          <cell r="Y360">
            <v>0</v>
          </cell>
          <cell r="Z360">
            <v>0</v>
          </cell>
        </row>
        <row r="361">
          <cell r="Y361">
            <v>0</v>
          </cell>
          <cell r="Z361">
            <v>0</v>
          </cell>
        </row>
        <row r="362">
          <cell r="Y362">
            <v>0</v>
          </cell>
          <cell r="Z362">
            <v>0</v>
          </cell>
        </row>
        <row r="363">
          <cell r="Y363">
            <v>0</v>
          </cell>
          <cell r="Z363">
            <v>0</v>
          </cell>
        </row>
        <row r="364">
          <cell r="Y364">
            <v>1.5</v>
          </cell>
          <cell r="Z364">
            <v>87</v>
          </cell>
        </row>
        <row r="365">
          <cell r="Y365">
            <v>61</v>
          </cell>
          <cell r="Z365">
            <v>5795</v>
          </cell>
        </row>
        <row r="366">
          <cell r="Y366">
            <v>142</v>
          </cell>
          <cell r="Z366">
            <v>7810</v>
          </cell>
        </row>
        <row r="367">
          <cell r="Y367">
            <v>478</v>
          </cell>
          <cell r="Z367">
            <v>717</v>
          </cell>
        </row>
        <row r="368">
          <cell r="Y368">
            <v>0</v>
          </cell>
          <cell r="Z368">
            <v>0</v>
          </cell>
        </row>
        <row r="369">
          <cell r="Y369">
            <v>15.4</v>
          </cell>
          <cell r="Z369">
            <v>3584.2</v>
          </cell>
        </row>
        <row r="370">
          <cell r="Y370">
            <v>12</v>
          </cell>
          <cell r="Z370">
            <v>3968.64</v>
          </cell>
        </row>
        <row r="371">
          <cell r="Y371">
            <v>12</v>
          </cell>
          <cell r="Z371">
            <v>9487.2000000000007</v>
          </cell>
        </row>
        <row r="372">
          <cell r="Y372">
            <v>1</v>
          </cell>
          <cell r="Z372">
            <v>15470.34</v>
          </cell>
        </row>
        <row r="373">
          <cell r="Y373">
            <v>0</v>
          </cell>
          <cell r="Z373">
            <v>0</v>
          </cell>
        </row>
        <row r="374">
          <cell r="Y374" t="str">
            <v>*</v>
          </cell>
        </row>
        <row r="375">
          <cell r="Y375">
            <v>493</v>
          </cell>
          <cell r="Z375">
            <v>109593.9</v>
          </cell>
        </row>
        <row r="376">
          <cell r="Y376">
            <v>522</v>
          </cell>
          <cell r="Z376">
            <v>107291.88</v>
          </cell>
        </row>
        <row r="377">
          <cell r="Y377">
            <v>0</v>
          </cell>
          <cell r="Z377">
            <v>0</v>
          </cell>
        </row>
        <row r="378">
          <cell r="Y378">
            <v>97.5</v>
          </cell>
          <cell r="Z378">
            <v>27411.15</v>
          </cell>
        </row>
        <row r="379">
          <cell r="Y379">
            <v>0</v>
          </cell>
          <cell r="Z379">
            <v>0</v>
          </cell>
        </row>
        <row r="380">
          <cell r="Y380">
            <v>0</v>
          </cell>
          <cell r="Z380">
            <v>0</v>
          </cell>
        </row>
        <row r="381">
          <cell r="Y381">
            <v>16</v>
          </cell>
          <cell r="Z381">
            <v>480</v>
          </cell>
        </row>
        <row r="382">
          <cell r="Y382">
            <v>0</v>
          </cell>
          <cell r="Z382">
            <v>0</v>
          </cell>
        </row>
        <row r="383">
          <cell r="Y383">
            <v>0</v>
          </cell>
          <cell r="Z383">
            <v>0</v>
          </cell>
        </row>
        <row r="384">
          <cell r="Y384">
            <v>0</v>
          </cell>
          <cell r="Z384">
            <v>0</v>
          </cell>
        </row>
        <row r="385">
          <cell r="Y385">
            <v>0</v>
          </cell>
          <cell r="Z385">
            <v>0</v>
          </cell>
        </row>
        <row r="386">
          <cell r="Y386">
            <v>0</v>
          </cell>
          <cell r="Z386">
            <v>0</v>
          </cell>
        </row>
        <row r="387">
          <cell r="Y387">
            <v>0</v>
          </cell>
          <cell r="Z387">
            <v>0</v>
          </cell>
        </row>
        <row r="388">
          <cell r="Y388">
            <v>0</v>
          </cell>
          <cell r="Z388">
            <v>0</v>
          </cell>
        </row>
        <row r="389">
          <cell r="Y389">
            <v>0</v>
          </cell>
          <cell r="Z389">
            <v>0</v>
          </cell>
        </row>
        <row r="390">
          <cell r="Y390">
            <v>0</v>
          </cell>
          <cell r="Z390">
            <v>0</v>
          </cell>
        </row>
        <row r="391">
          <cell r="Y391">
            <v>0</v>
          </cell>
          <cell r="Z391">
            <v>0</v>
          </cell>
        </row>
        <row r="392">
          <cell r="Y392">
            <v>0</v>
          </cell>
          <cell r="Z392">
            <v>0</v>
          </cell>
        </row>
        <row r="393">
          <cell r="Y393">
            <v>0</v>
          </cell>
          <cell r="Z393">
            <v>0</v>
          </cell>
        </row>
        <row r="394">
          <cell r="Y394">
            <v>0</v>
          </cell>
          <cell r="Z394">
            <v>0</v>
          </cell>
        </row>
        <row r="395">
          <cell r="Y395">
            <v>0</v>
          </cell>
          <cell r="Z395">
            <v>0</v>
          </cell>
        </row>
        <row r="396">
          <cell r="Y396">
            <v>32</v>
          </cell>
          <cell r="Z396">
            <v>55093.760000000002</v>
          </cell>
        </row>
        <row r="397">
          <cell r="Y397">
            <v>0</v>
          </cell>
          <cell r="Z397">
            <v>0</v>
          </cell>
        </row>
        <row r="398">
          <cell r="Y398">
            <v>0</v>
          </cell>
          <cell r="Z398">
            <v>0</v>
          </cell>
        </row>
        <row r="399">
          <cell r="Y399">
            <v>0</v>
          </cell>
          <cell r="Z399">
            <v>0</v>
          </cell>
        </row>
        <row r="400">
          <cell r="Y400">
            <v>0</v>
          </cell>
          <cell r="Z400">
            <v>0</v>
          </cell>
        </row>
        <row r="401">
          <cell r="Y401">
            <v>94</v>
          </cell>
          <cell r="Z401">
            <v>12849.8</v>
          </cell>
        </row>
        <row r="402">
          <cell r="Y402">
            <v>0</v>
          </cell>
          <cell r="Z402">
            <v>0</v>
          </cell>
        </row>
        <row r="403">
          <cell r="Y403">
            <v>0</v>
          </cell>
          <cell r="Z403">
            <v>0</v>
          </cell>
        </row>
        <row r="404">
          <cell r="Y404">
            <v>0</v>
          </cell>
          <cell r="Z404">
            <v>0</v>
          </cell>
        </row>
        <row r="405">
          <cell r="Y405">
            <v>0</v>
          </cell>
          <cell r="Z405">
            <v>0</v>
          </cell>
        </row>
        <row r="406">
          <cell r="Y406">
            <v>0</v>
          </cell>
          <cell r="Z406">
            <v>0</v>
          </cell>
        </row>
        <row r="407">
          <cell r="Y407">
            <v>0</v>
          </cell>
          <cell r="Z407">
            <v>0</v>
          </cell>
        </row>
        <row r="408">
          <cell r="Y408">
            <v>0</v>
          </cell>
          <cell r="Z408">
            <v>0</v>
          </cell>
        </row>
        <row r="409">
          <cell r="Y409">
            <v>0</v>
          </cell>
          <cell r="Z409">
            <v>0</v>
          </cell>
        </row>
        <row r="410">
          <cell r="Y410">
            <v>0</v>
          </cell>
          <cell r="Z410">
            <v>0</v>
          </cell>
        </row>
        <row r="411">
          <cell r="Y411">
            <v>0</v>
          </cell>
          <cell r="Z411">
            <v>0</v>
          </cell>
        </row>
        <row r="412">
          <cell r="Y412">
            <v>0</v>
          </cell>
          <cell r="Z412">
            <v>0</v>
          </cell>
        </row>
        <row r="413">
          <cell r="Y413">
            <v>0</v>
          </cell>
          <cell r="Z413">
            <v>0</v>
          </cell>
        </row>
        <row r="414">
          <cell r="Y414">
            <v>0</v>
          </cell>
          <cell r="Z414">
            <v>0</v>
          </cell>
        </row>
        <row r="415">
          <cell r="Y415" t="str">
            <v>*</v>
          </cell>
        </row>
        <row r="416">
          <cell r="Y416">
            <v>0</v>
          </cell>
          <cell r="Z416">
            <v>0</v>
          </cell>
        </row>
        <row r="417">
          <cell r="Y417">
            <v>0</v>
          </cell>
          <cell r="Z417">
            <v>0</v>
          </cell>
        </row>
        <row r="418">
          <cell r="Y418">
            <v>0</v>
          </cell>
          <cell r="Z418">
            <v>0</v>
          </cell>
        </row>
        <row r="419">
          <cell r="Y419">
            <v>0</v>
          </cell>
          <cell r="Z419">
            <v>0</v>
          </cell>
        </row>
        <row r="420">
          <cell r="Y420">
            <v>0</v>
          </cell>
          <cell r="Z420">
            <v>0</v>
          </cell>
        </row>
        <row r="421">
          <cell r="Y421">
            <v>0</v>
          </cell>
          <cell r="Z421">
            <v>0</v>
          </cell>
        </row>
        <row r="422">
          <cell r="Y422">
            <v>0</v>
          </cell>
          <cell r="Z422">
            <v>0</v>
          </cell>
        </row>
        <row r="423">
          <cell r="Y423">
            <v>0</v>
          </cell>
          <cell r="Z423">
            <v>0</v>
          </cell>
        </row>
        <row r="424">
          <cell r="Y424">
            <v>0</v>
          </cell>
          <cell r="Z424">
            <v>0</v>
          </cell>
        </row>
        <row r="425">
          <cell r="Y425">
            <v>0</v>
          </cell>
          <cell r="Z425">
            <v>0</v>
          </cell>
        </row>
        <row r="426">
          <cell r="Y426">
            <v>0</v>
          </cell>
          <cell r="Z426">
            <v>0</v>
          </cell>
        </row>
        <row r="427">
          <cell r="Y427">
            <v>0</v>
          </cell>
          <cell r="Z427">
            <v>0</v>
          </cell>
        </row>
        <row r="428">
          <cell r="Y428">
            <v>0</v>
          </cell>
          <cell r="Z428">
            <v>0</v>
          </cell>
        </row>
        <row r="429">
          <cell r="Y429">
            <v>0</v>
          </cell>
          <cell r="Z429">
            <v>0</v>
          </cell>
        </row>
        <row r="430">
          <cell r="Y430">
            <v>0</v>
          </cell>
          <cell r="Z430">
            <v>0</v>
          </cell>
        </row>
        <row r="431">
          <cell r="Y431">
            <v>0</v>
          </cell>
          <cell r="Z431">
            <v>0</v>
          </cell>
        </row>
        <row r="432">
          <cell r="Y432">
            <v>0</v>
          </cell>
          <cell r="Z432">
            <v>0</v>
          </cell>
        </row>
        <row r="433">
          <cell r="Y433">
            <v>0</v>
          </cell>
          <cell r="Z433">
            <v>0</v>
          </cell>
        </row>
        <row r="434">
          <cell r="Y434">
            <v>0</v>
          </cell>
          <cell r="Z434">
            <v>0</v>
          </cell>
        </row>
        <row r="435">
          <cell r="Y435">
            <v>0</v>
          </cell>
          <cell r="Z435">
            <v>0</v>
          </cell>
        </row>
        <row r="436">
          <cell r="Y436">
            <v>0</v>
          </cell>
          <cell r="Z436">
            <v>0</v>
          </cell>
        </row>
        <row r="437">
          <cell r="Y437">
            <v>0</v>
          </cell>
          <cell r="Z437">
            <v>0</v>
          </cell>
        </row>
        <row r="438">
          <cell r="Y438">
            <v>0</v>
          </cell>
          <cell r="Z438">
            <v>0</v>
          </cell>
        </row>
        <row r="439">
          <cell r="Y439">
            <v>0</v>
          </cell>
          <cell r="Z439">
            <v>0</v>
          </cell>
        </row>
        <row r="440">
          <cell r="Y440">
            <v>0</v>
          </cell>
          <cell r="Z440">
            <v>0</v>
          </cell>
        </row>
        <row r="441">
          <cell r="Y441">
            <v>0</v>
          </cell>
          <cell r="Z441">
            <v>0</v>
          </cell>
        </row>
        <row r="442">
          <cell r="Y442">
            <v>9</v>
          </cell>
          <cell r="Z442">
            <v>23292</v>
          </cell>
        </row>
        <row r="443">
          <cell r="Y443">
            <v>0</v>
          </cell>
          <cell r="Z443">
            <v>0</v>
          </cell>
        </row>
        <row r="444">
          <cell r="Y444">
            <v>0</v>
          </cell>
          <cell r="Z444">
            <v>0</v>
          </cell>
        </row>
        <row r="445">
          <cell r="Y445">
            <v>0</v>
          </cell>
          <cell r="Z445">
            <v>0</v>
          </cell>
        </row>
        <row r="446">
          <cell r="Y446">
            <v>0</v>
          </cell>
          <cell r="Z446">
            <v>0</v>
          </cell>
        </row>
        <row r="447">
          <cell r="Y447">
            <v>0</v>
          </cell>
          <cell r="Z447">
            <v>0</v>
          </cell>
        </row>
        <row r="448">
          <cell r="Y448">
            <v>0</v>
          </cell>
          <cell r="Z448">
            <v>0</v>
          </cell>
        </row>
        <row r="449">
          <cell r="Y449">
            <v>0</v>
          </cell>
          <cell r="Z449">
            <v>0</v>
          </cell>
        </row>
        <row r="450">
          <cell r="Y450">
            <v>0</v>
          </cell>
          <cell r="Z450">
            <v>0</v>
          </cell>
        </row>
        <row r="451">
          <cell r="Y451">
            <v>0</v>
          </cell>
          <cell r="Z451">
            <v>0</v>
          </cell>
        </row>
        <row r="452">
          <cell r="Y452">
            <v>392.9</v>
          </cell>
          <cell r="Z452">
            <v>13358.6</v>
          </cell>
        </row>
        <row r="453">
          <cell r="Y453">
            <v>0</v>
          </cell>
          <cell r="Z453">
            <v>0</v>
          </cell>
        </row>
        <row r="454">
          <cell r="Y454">
            <v>18</v>
          </cell>
          <cell r="Z454">
            <v>34542</v>
          </cell>
        </row>
        <row r="455">
          <cell r="Y455">
            <v>0</v>
          </cell>
          <cell r="Z455">
            <v>0</v>
          </cell>
        </row>
        <row r="456">
          <cell r="Y456" t="str">
            <v>*</v>
          </cell>
        </row>
        <row r="457">
          <cell r="Y457" t="str">
            <v>*</v>
          </cell>
        </row>
        <row r="458">
          <cell r="Y458">
            <v>40.9</v>
          </cell>
          <cell r="Z458">
            <v>51612.53</v>
          </cell>
        </row>
        <row r="459">
          <cell r="Y459">
            <v>6.2</v>
          </cell>
          <cell r="Z459">
            <v>7848.27</v>
          </cell>
        </row>
        <row r="460">
          <cell r="Y460">
            <v>6.2</v>
          </cell>
          <cell r="Z460">
            <v>7872.64</v>
          </cell>
        </row>
        <row r="461">
          <cell r="Y461">
            <v>6.2</v>
          </cell>
          <cell r="Z461">
            <v>7897</v>
          </cell>
        </row>
        <row r="462">
          <cell r="Y462">
            <v>6.2</v>
          </cell>
          <cell r="Z462">
            <v>7921.37</v>
          </cell>
        </row>
        <row r="463">
          <cell r="Y463" t="str">
            <v>*</v>
          </cell>
        </row>
        <row r="464">
          <cell r="Y464">
            <v>0</v>
          </cell>
          <cell r="Z464">
            <v>0</v>
          </cell>
        </row>
        <row r="465">
          <cell r="Y465">
            <v>10.3</v>
          </cell>
          <cell r="Z465">
            <v>14390.95</v>
          </cell>
        </row>
        <row r="466">
          <cell r="Y466">
            <v>1.6</v>
          </cell>
          <cell r="Z466">
            <v>2248.06</v>
          </cell>
        </row>
        <row r="467">
          <cell r="Y467">
            <v>1.6</v>
          </cell>
          <cell r="Z467">
            <v>2260.64</v>
          </cell>
        </row>
        <row r="468">
          <cell r="Y468">
            <v>1.6</v>
          </cell>
          <cell r="Z468">
            <v>2273.2199999999998</v>
          </cell>
        </row>
        <row r="469">
          <cell r="Y469">
            <v>1.6</v>
          </cell>
          <cell r="Z469">
            <v>2285.79</v>
          </cell>
        </row>
        <row r="470">
          <cell r="Y470">
            <v>0</v>
          </cell>
          <cell r="Z470">
            <v>0</v>
          </cell>
        </row>
        <row r="471">
          <cell r="Y471">
            <v>0</v>
          </cell>
          <cell r="Z471">
            <v>0</v>
          </cell>
        </row>
        <row r="472">
          <cell r="Y472">
            <v>0</v>
          </cell>
          <cell r="Z472">
            <v>0</v>
          </cell>
        </row>
        <row r="473">
          <cell r="Y473">
            <v>0</v>
          </cell>
          <cell r="Z473">
            <v>0</v>
          </cell>
        </row>
        <row r="474">
          <cell r="Y474">
            <v>0</v>
          </cell>
          <cell r="Z474">
            <v>0</v>
          </cell>
        </row>
        <row r="475">
          <cell r="Y475">
            <v>0</v>
          </cell>
          <cell r="Z475">
            <v>0</v>
          </cell>
        </row>
        <row r="476">
          <cell r="Y476">
            <v>0</v>
          </cell>
          <cell r="Z476">
            <v>0</v>
          </cell>
        </row>
        <row r="477">
          <cell r="Y477">
            <v>0</v>
          </cell>
          <cell r="Z477">
            <v>0</v>
          </cell>
        </row>
        <row r="478">
          <cell r="Y478">
            <v>0</v>
          </cell>
          <cell r="Z478">
            <v>0</v>
          </cell>
        </row>
        <row r="479">
          <cell r="Y479">
            <v>0</v>
          </cell>
          <cell r="Z479">
            <v>0</v>
          </cell>
        </row>
        <row r="480">
          <cell r="Y480">
            <v>0</v>
          </cell>
          <cell r="Z480">
            <v>0</v>
          </cell>
        </row>
        <row r="481">
          <cell r="Y481">
            <v>0</v>
          </cell>
          <cell r="Z481">
            <v>0</v>
          </cell>
        </row>
        <row r="482">
          <cell r="Y482">
            <v>0</v>
          </cell>
          <cell r="Z482">
            <v>0</v>
          </cell>
        </row>
        <row r="483">
          <cell r="Y483">
            <v>0</v>
          </cell>
          <cell r="Z483">
            <v>0</v>
          </cell>
        </row>
        <row r="484">
          <cell r="Y484">
            <v>0</v>
          </cell>
          <cell r="Z484">
            <v>0</v>
          </cell>
        </row>
        <row r="485">
          <cell r="Y485">
            <v>0</v>
          </cell>
          <cell r="Z485">
            <v>0</v>
          </cell>
        </row>
        <row r="486">
          <cell r="Y486">
            <v>0</v>
          </cell>
          <cell r="Z486">
            <v>0</v>
          </cell>
        </row>
        <row r="487">
          <cell r="Y487">
            <v>0</v>
          </cell>
          <cell r="Z487">
            <v>0</v>
          </cell>
        </row>
        <row r="488">
          <cell r="Y488">
            <v>0</v>
          </cell>
          <cell r="Z488">
            <v>0</v>
          </cell>
        </row>
        <row r="489">
          <cell r="Y489">
            <v>0</v>
          </cell>
          <cell r="Z489">
            <v>0</v>
          </cell>
        </row>
        <row r="490">
          <cell r="Y490">
            <v>0</v>
          </cell>
          <cell r="Z490">
            <v>0</v>
          </cell>
        </row>
        <row r="491">
          <cell r="Y491">
            <v>0</v>
          </cell>
          <cell r="Z491">
            <v>0</v>
          </cell>
        </row>
        <row r="492">
          <cell r="Y492">
            <v>0</v>
          </cell>
          <cell r="Z492">
            <v>0</v>
          </cell>
        </row>
        <row r="493">
          <cell r="Y493">
            <v>0</v>
          </cell>
          <cell r="Z493">
            <v>0</v>
          </cell>
        </row>
        <row r="494">
          <cell r="Y494">
            <v>0</v>
          </cell>
          <cell r="Z494">
            <v>0</v>
          </cell>
        </row>
        <row r="495">
          <cell r="Y495">
            <v>0</v>
          </cell>
          <cell r="Z495">
            <v>0</v>
          </cell>
        </row>
        <row r="496">
          <cell r="Y496" t="str">
            <v>*</v>
          </cell>
        </row>
        <row r="497">
          <cell r="Y497">
            <v>189.8</v>
          </cell>
          <cell r="Z497">
            <v>1356918.16</v>
          </cell>
        </row>
        <row r="498">
          <cell r="Y498">
            <v>96.7</v>
          </cell>
          <cell r="Z498">
            <v>700890.3</v>
          </cell>
        </row>
        <row r="499">
          <cell r="Y499">
            <v>85.4</v>
          </cell>
          <cell r="Z499">
            <v>635614.27</v>
          </cell>
        </row>
        <row r="500">
          <cell r="Y500">
            <v>85.4</v>
          </cell>
          <cell r="Z500">
            <v>652241.65</v>
          </cell>
        </row>
        <row r="501">
          <cell r="Y501">
            <v>87.5</v>
          </cell>
          <cell r="Z501">
            <v>685316.63</v>
          </cell>
        </row>
        <row r="502">
          <cell r="Y502">
            <v>92.5</v>
          </cell>
          <cell r="Z502">
            <v>742487.33</v>
          </cell>
        </row>
        <row r="503">
          <cell r="Y503">
            <v>31.3</v>
          </cell>
          <cell r="Z503">
            <v>253675.86</v>
          </cell>
        </row>
        <row r="504">
          <cell r="Y504">
            <v>0</v>
          </cell>
          <cell r="Z504">
            <v>0</v>
          </cell>
        </row>
        <row r="505">
          <cell r="Y505">
            <v>0</v>
          </cell>
          <cell r="Z505">
            <v>0</v>
          </cell>
        </row>
        <row r="506">
          <cell r="Y506">
            <v>0</v>
          </cell>
          <cell r="Z506">
            <v>0</v>
          </cell>
        </row>
        <row r="507">
          <cell r="Y507">
            <v>0</v>
          </cell>
          <cell r="Z507">
            <v>0</v>
          </cell>
        </row>
        <row r="508">
          <cell r="Y508">
            <v>0</v>
          </cell>
          <cell r="Z508">
            <v>0</v>
          </cell>
        </row>
        <row r="509">
          <cell r="Y509">
            <v>0</v>
          </cell>
          <cell r="Z509">
            <v>0</v>
          </cell>
        </row>
        <row r="510">
          <cell r="Y510">
            <v>0</v>
          </cell>
          <cell r="Z510">
            <v>0</v>
          </cell>
        </row>
        <row r="511">
          <cell r="Y511">
            <v>0</v>
          </cell>
          <cell r="Z511">
            <v>0</v>
          </cell>
        </row>
        <row r="512">
          <cell r="Y512">
            <v>0</v>
          </cell>
          <cell r="Z512">
            <v>0</v>
          </cell>
        </row>
        <row r="513">
          <cell r="Y513">
            <v>0</v>
          </cell>
          <cell r="Z513">
            <v>0</v>
          </cell>
        </row>
        <row r="514">
          <cell r="Y514">
            <v>0</v>
          </cell>
          <cell r="Z514">
            <v>0</v>
          </cell>
        </row>
        <row r="515">
          <cell r="Y515">
            <v>0</v>
          </cell>
          <cell r="Z515">
            <v>0</v>
          </cell>
        </row>
        <row r="516">
          <cell r="Y516">
            <v>0</v>
          </cell>
          <cell r="Z516">
            <v>0</v>
          </cell>
        </row>
        <row r="517">
          <cell r="Y517">
            <v>0</v>
          </cell>
          <cell r="Z517">
            <v>0</v>
          </cell>
        </row>
        <row r="518">
          <cell r="Y518">
            <v>0</v>
          </cell>
          <cell r="Z518">
            <v>0</v>
          </cell>
        </row>
        <row r="519">
          <cell r="Y519">
            <v>0</v>
          </cell>
          <cell r="Z519">
            <v>0</v>
          </cell>
        </row>
        <row r="520">
          <cell r="Y520">
            <v>0</v>
          </cell>
          <cell r="Z520">
            <v>0</v>
          </cell>
        </row>
        <row r="521">
          <cell r="Y521">
            <v>0</v>
          </cell>
          <cell r="Z521">
            <v>0</v>
          </cell>
        </row>
        <row r="522">
          <cell r="Y522">
            <v>0</v>
          </cell>
          <cell r="Z522">
            <v>0</v>
          </cell>
        </row>
        <row r="523">
          <cell r="Y523">
            <v>0</v>
          </cell>
          <cell r="Z523">
            <v>0</v>
          </cell>
        </row>
        <row r="524">
          <cell r="Y524">
            <v>0</v>
          </cell>
          <cell r="Z524">
            <v>0</v>
          </cell>
        </row>
        <row r="525">
          <cell r="Y525">
            <v>0</v>
          </cell>
          <cell r="Z525">
            <v>0</v>
          </cell>
        </row>
        <row r="526">
          <cell r="Y526">
            <v>0</v>
          </cell>
          <cell r="Z526">
            <v>0</v>
          </cell>
        </row>
        <row r="527">
          <cell r="Y527">
            <v>0</v>
          </cell>
          <cell r="Z527">
            <v>0</v>
          </cell>
        </row>
        <row r="528">
          <cell r="Y528">
            <v>0</v>
          </cell>
          <cell r="Z528">
            <v>0</v>
          </cell>
        </row>
        <row r="529">
          <cell r="Y529">
            <v>50.3</v>
          </cell>
          <cell r="Z529">
            <v>315075.18</v>
          </cell>
        </row>
        <row r="530">
          <cell r="Y530" t="str">
            <v>*</v>
          </cell>
        </row>
        <row r="531">
          <cell r="Y531">
            <v>81.900000000000006</v>
          </cell>
          <cell r="Z531">
            <v>512648.14</v>
          </cell>
        </row>
        <row r="532">
          <cell r="Y532">
            <v>67.7</v>
          </cell>
          <cell r="Z532">
            <v>432648.36</v>
          </cell>
        </row>
        <row r="533">
          <cell r="Y533">
            <v>67.7</v>
          </cell>
          <cell r="Z533">
            <v>441532.63</v>
          </cell>
        </row>
        <row r="534">
          <cell r="Y534">
            <v>80.5</v>
          </cell>
          <cell r="Z534">
            <v>535576.97</v>
          </cell>
        </row>
        <row r="535">
          <cell r="Y535">
            <v>101.3</v>
          </cell>
          <cell r="Z535">
            <v>687255.67</v>
          </cell>
        </row>
        <row r="536">
          <cell r="Y536">
            <v>20.100000000000001</v>
          </cell>
          <cell r="Z536">
            <v>139003.35999999999</v>
          </cell>
        </row>
        <row r="537">
          <cell r="Y537" t="str">
            <v>*</v>
          </cell>
        </row>
        <row r="538">
          <cell r="Y538">
            <v>44.7</v>
          </cell>
          <cell r="Z538">
            <v>35094.42</v>
          </cell>
        </row>
        <row r="539">
          <cell r="Y539">
            <v>310.89999999999998</v>
          </cell>
          <cell r="Z539">
            <v>246316.74</v>
          </cell>
        </row>
        <row r="540">
          <cell r="Y540">
            <v>260.8</v>
          </cell>
          <cell r="Z540">
            <v>210389.97</v>
          </cell>
        </row>
        <row r="541">
          <cell r="Y541">
            <v>260.8</v>
          </cell>
          <cell r="Z541">
            <v>214155.92</v>
          </cell>
        </row>
        <row r="542">
          <cell r="Y542">
            <v>314.10000000000002</v>
          </cell>
          <cell r="Z542">
            <v>262458.82</v>
          </cell>
        </row>
        <row r="543">
          <cell r="Y543">
            <v>314.10000000000002</v>
          </cell>
          <cell r="Z543">
            <v>266994.42</v>
          </cell>
        </row>
        <row r="544">
          <cell r="Y544">
            <v>0</v>
          </cell>
          <cell r="Z544">
            <v>0</v>
          </cell>
        </row>
        <row r="545">
          <cell r="Y545" t="str">
            <v>*</v>
          </cell>
        </row>
        <row r="546">
          <cell r="Y546">
            <v>33.5</v>
          </cell>
          <cell r="Z546">
            <v>17920.16</v>
          </cell>
        </row>
        <row r="547">
          <cell r="Y547">
            <v>10.5</v>
          </cell>
          <cell r="Z547">
            <v>5713.26</v>
          </cell>
        </row>
        <row r="548">
          <cell r="Y548">
            <v>10.5</v>
          </cell>
          <cell r="Z548">
            <v>5809.76</v>
          </cell>
        </row>
        <row r="549">
          <cell r="Y549">
            <v>10.5</v>
          </cell>
          <cell r="Z549">
            <v>5906.25</v>
          </cell>
        </row>
        <row r="550">
          <cell r="Y550">
            <v>10.5</v>
          </cell>
          <cell r="Z550">
            <v>6002.75</v>
          </cell>
        </row>
        <row r="551">
          <cell r="Y551">
            <v>0</v>
          </cell>
          <cell r="Z551">
            <v>0</v>
          </cell>
        </row>
        <row r="552">
          <cell r="Y552">
            <v>344.3</v>
          </cell>
          <cell r="Z552">
            <v>83351.59</v>
          </cell>
        </row>
        <row r="553">
          <cell r="Y553">
            <v>196.1</v>
          </cell>
          <cell r="Z553">
            <v>46875.74</v>
          </cell>
        </row>
        <row r="554">
          <cell r="Y554">
            <v>0</v>
          </cell>
          <cell r="Z554">
            <v>0</v>
          </cell>
        </row>
        <row r="555">
          <cell r="Y555">
            <v>0</v>
          </cell>
          <cell r="Z555">
            <v>0</v>
          </cell>
        </row>
        <row r="556">
          <cell r="Y556">
            <v>0</v>
          </cell>
          <cell r="Z556">
            <v>0</v>
          </cell>
        </row>
        <row r="557">
          <cell r="Y557">
            <v>0</v>
          </cell>
          <cell r="Z557">
            <v>0</v>
          </cell>
        </row>
        <row r="558">
          <cell r="Y558">
            <v>0</v>
          </cell>
          <cell r="Z558">
            <v>0</v>
          </cell>
        </row>
        <row r="559">
          <cell r="Y559">
            <v>0</v>
          </cell>
          <cell r="Z559">
            <v>0</v>
          </cell>
        </row>
        <row r="560">
          <cell r="Y560">
            <v>0</v>
          </cell>
          <cell r="Z560">
            <v>0</v>
          </cell>
        </row>
        <row r="561">
          <cell r="Y561">
            <v>0</v>
          </cell>
          <cell r="Z561">
            <v>0</v>
          </cell>
        </row>
        <row r="562">
          <cell r="Y562">
            <v>0</v>
          </cell>
          <cell r="Z562">
            <v>0</v>
          </cell>
        </row>
        <row r="563">
          <cell r="Y563">
            <v>0</v>
          </cell>
          <cell r="Z563">
            <v>0</v>
          </cell>
        </row>
        <row r="564">
          <cell r="Y564">
            <v>0</v>
          </cell>
          <cell r="Z564">
            <v>0</v>
          </cell>
        </row>
        <row r="565">
          <cell r="Y565">
            <v>0</v>
          </cell>
          <cell r="Z565">
            <v>0</v>
          </cell>
        </row>
        <row r="566">
          <cell r="Y566">
            <v>0</v>
          </cell>
          <cell r="Z566">
            <v>0</v>
          </cell>
        </row>
        <row r="567">
          <cell r="Y567">
            <v>0</v>
          </cell>
          <cell r="Z567">
            <v>0</v>
          </cell>
        </row>
        <row r="568">
          <cell r="Y568">
            <v>0</v>
          </cell>
          <cell r="Z568">
            <v>0</v>
          </cell>
        </row>
        <row r="569">
          <cell r="Y569">
            <v>0</v>
          </cell>
          <cell r="Z569">
            <v>0</v>
          </cell>
        </row>
        <row r="570">
          <cell r="Y570">
            <v>0</v>
          </cell>
          <cell r="Z570">
            <v>0</v>
          </cell>
        </row>
        <row r="571">
          <cell r="Y571">
            <v>0</v>
          </cell>
          <cell r="Z571">
            <v>0</v>
          </cell>
        </row>
        <row r="572">
          <cell r="Y572">
            <v>0</v>
          </cell>
          <cell r="Z572">
            <v>0</v>
          </cell>
        </row>
        <row r="573">
          <cell r="Y573">
            <v>0</v>
          </cell>
          <cell r="Z573">
            <v>0</v>
          </cell>
        </row>
        <row r="574">
          <cell r="Y574">
            <v>0</v>
          </cell>
          <cell r="Z574">
            <v>0</v>
          </cell>
        </row>
        <row r="575">
          <cell r="Y575">
            <v>0</v>
          </cell>
          <cell r="Z575">
            <v>0</v>
          </cell>
        </row>
        <row r="576">
          <cell r="Y576">
            <v>0</v>
          </cell>
          <cell r="Z576">
            <v>0</v>
          </cell>
        </row>
        <row r="577">
          <cell r="Y577">
            <v>0</v>
          </cell>
          <cell r="Z577">
            <v>0</v>
          </cell>
        </row>
        <row r="578">
          <cell r="Y578">
            <v>0</v>
          </cell>
          <cell r="Z578">
            <v>0</v>
          </cell>
        </row>
        <row r="579">
          <cell r="Y579">
            <v>0</v>
          </cell>
          <cell r="Z579">
            <v>0</v>
          </cell>
        </row>
        <row r="580">
          <cell r="Y580">
            <v>0</v>
          </cell>
          <cell r="Z580">
            <v>0</v>
          </cell>
        </row>
        <row r="581">
          <cell r="Y581">
            <v>0</v>
          </cell>
          <cell r="Z581">
            <v>0</v>
          </cell>
        </row>
        <row r="582">
          <cell r="Y582">
            <v>0</v>
          </cell>
          <cell r="Z582">
            <v>0</v>
          </cell>
        </row>
        <row r="583">
          <cell r="Y583">
            <v>0</v>
          </cell>
          <cell r="Z583">
            <v>0</v>
          </cell>
        </row>
        <row r="584">
          <cell r="Y584">
            <v>0</v>
          </cell>
          <cell r="Z584">
            <v>0</v>
          </cell>
        </row>
        <row r="585">
          <cell r="Y585" t="str">
            <v>*</v>
          </cell>
        </row>
        <row r="586">
          <cell r="Y586">
            <v>482.2</v>
          </cell>
          <cell r="Z586">
            <v>348543.8</v>
          </cell>
        </row>
        <row r="587">
          <cell r="Y587">
            <v>3231.1</v>
          </cell>
          <cell r="Z587">
            <v>2629921.5299999998</v>
          </cell>
        </row>
        <row r="588">
          <cell r="Y588">
            <v>1353.8</v>
          </cell>
          <cell r="Z588">
            <v>1322297.07</v>
          </cell>
        </row>
        <row r="589">
          <cell r="Y589">
            <v>126</v>
          </cell>
          <cell r="Z589">
            <v>112811.58</v>
          </cell>
        </row>
        <row r="590">
          <cell r="Y590">
            <v>0</v>
          </cell>
          <cell r="Z590">
            <v>0</v>
          </cell>
        </row>
        <row r="591">
          <cell r="Y591">
            <v>98.8</v>
          </cell>
          <cell r="Z591">
            <v>120625.91</v>
          </cell>
        </row>
        <row r="592">
          <cell r="Y592">
            <v>0</v>
          </cell>
          <cell r="Z592">
            <v>0</v>
          </cell>
        </row>
        <row r="593">
          <cell r="Y593">
            <v>0</v>
          </cell>
          <cell r="Z593">
            <v>0</v>
          </cell>
        </row>
        <row r="594">
          <cell r="Y594">
            <v>0</v>
          </cell>
          <cell r="Z594">
            <v>0</v>
          </cell>
        </row>
        <row r="595">
          <cell r="Y595">
            <v>0</v>
          </cell>
          <cell r="Z595">
            <v>0</v>
          </cell>
        </row>
        <row r="596">
          <cell r="Y596">
            <v>0</v>
          </cell>
          <cell r="Z596">
            <v>0</v>
          </cell>
        </row>
        <row r="597">
          <cell r="Y597">
            <v>0</v>
          </cell>
          <cell r="Z597">
            <v>0</v>
          </cell>
        </row>
        <row r="598">
          <cell r="Y598">
            <v>0</v>
          </cell>
          <cell r="Z598">
            <v>0</v>
          </cell>
        </row>
        <row r="599">
          <cell r="Y599">
            <v>0</v>
          </cell>
          <cell r="Z599">
            <v>0</v>
          </cell>
        </row>
        <row r="600">
          <cell r="Y600">
            <v>0</v>
          </cell>
          <cell r="Z600">
            <v>0</v>
          </cell>
        </row>
        <row r="601">
          <cell r="Y601">
            <v>0</v>
          </cell>
          <cell r="Z601">
            <v>0</v>
          </cell>
        </row>
        <row r="602">
          <cell r="Y602">
            <v>0</v>
          </cell>
          <cell r="Z602">
            <v>0</v>
          </cell>
        </row>
        <row r="603">
          <cell r="Y603">
            <v>0</v>
          </cell>
          <cell r="Z603">
            <v>0</v>
          </cell>
        </row>
        <row r="604">
          <cell r="Y604">
            <v>5.3</v>
          </cell>
          <cell r="Z604">
            <v>11501.21</v>
          </cell>
        </row>
        <row r="605">
          <cell r="Y605">
            <v>0</v>
          </cell>
          <cell r="Z605">
            <v>0</v>
          </cell>
        </row>
        <row r="606">
          <cell r="Y606">
            <v>0</v>
          </cell>
          <cell r="Z606">
            <v>0</v>
          </cell>
        </row>
        <row r="607">
          <cell r="Y607">
            <v>0</v>
          </cell>
          <cell r="Z607">
            <v>0</v>
          </cell>
        </row>
        <row r="608">
          <cell r="Y608">
            <v>0</v>
          </cell>
          <cell r="Z608">
            <v>0</v>
          </cell>
        </row>
        <row r="609">
          <cell r="Y609">
            <v>0</v>
          </cell>
          <cell r="Z609">
            <v>0</v>
          </cell>
        </row>
        <row r="610">
          <cell r="Y610" t="str">
            <v>*</v>
          </cell>
        </row>
        <row r="611">
          <cell r="Y611">
            <v>0</v>
          </cell>
          <cell r="Z611">
            <v>0</v>
          </cell>
        </row>
        <row r="612">
          <cell r="Y612">
            <v>0</v>
          </cell>
          <cell r="Z612">
            <v>0</v>
          </cell>
        </row>
        <row r="613">
          <cell r="Y613">
            <v>0</v>
          </cell>
          <cell r="Z613">
            <v>0</v>
          </cell>
        </row>
        <row r="614">
          <cell r="Y614">
            <v>0</v>
          </cell>
          <cell r="Z614">
            <v>0</v>
          </cell>
        </row>
        <row r="615">
          <cell r="Y615">
            <v>0</v>
          </cell>
          <cell r="Z615">
            <v>0</v>
          </cell>
        </row>
        <row r="616">
          <cell r="Y616">
            <v>97.2</v>
          </cell>
          <cell r="Z616">
            <v>466570.69</v>
          </cell>
        </row>
        <row r="617">
          <cell r="Y617" t="str">
            <v>*</v>
          </cell>
        </row>
        <row r="618">
          <cell r="Y618">
            <v>0</v>
          </cell>
          <cell r="Z618">
            <v>0</v>
          </cell>
        </row>
        <row r="619">
          <cell r="Y619">
            <v>0</v>
          </cell>
          <cell r="Z619">
            <v>0</v>
          </cell>
        </row>
        <row r="620">
          <cell r="Y620">
            <v>4.8</v>
          </cell>
          <cell r="Z620">
            <v>42031.82</v>
          </cell>
        </row>
        <row r="621">
          <cell r="Y621">
            <v>0</v>
          </cell>
          <cell r="Z621">
            <v>0</v>
          </cell>
        </row>
        <row r="622">
          <cell r="Y622">
            <v>0</v>
          </cell>
          <cell r="Z622">
            <v>0</v>
          </cell>
        </row>
        <row r="623">
          <cell r="Y623">
            <v>0</v>
          </cell>
          <cell r="Z623">
            <v>0</v>
          </cell>
        </row>
        <row r="624">
          <cell r="Y624">
            <v>0</v>
          </cell>
          <cell r="Z624">
            <v>0</v>
          </cell>
        </row>
        <row r="625">
          <cell r="Y625" t="str">
            <v>*</v>
          </cell>
        </row>
        <row r="626">
          <cell r="Y626">
            <v>1.3</v>
          </cell>
          <cell r="Z626">
            <v>4349.84</v>
          </cell>
        </row>
        <row r="627">
          <cell r="Y627">
            <v>16</v>
          </cell>
          <cell r="Z627">
            <v>45108.639999999999</v>
          </cell>
        </row>
        <row r="628">
          <cell r="Y628">
            <v>2.4</v>
          </cell>
          <cell r="Z628">
            <v>6232.03</v>
          </cell>
        </row>
        <row r="629">
          <cell r="Y629">
            <v>0</v>
          </cell>
          <cell r="Z629">
            <v>0</v>
          </cell>
        </row>
        <row r="630">
          <cell r="Y630">
            <v>0</v>
          </cell>
          <cell r="Z630">
            <v>0</v>
          </cell>
        </row>
        <row r="631">
          <cell r="Y631">
            <v>0</v>
          </cell>
          <cell r="Z631">
            <v>0</v>
          </cell>
        </row>
        <row r="632">
          <cell r="Y632">
            <v>10.3</v>
          </cell>
          <cell r="Z632">
            <v>8770.4500000000007</v>
          </cell>
        </row>
        <row r="633">
          <cell r="Y633">
            <v>0</v>
          </cell>
          <cell r="Z633">
            <v>0</v>
          </cell>
        </row>
        <row r="634">
          <cell r="Y634">
            <v>0</v>
          </cell>
          <cell r="Z634">
            <v>0</v>
          </cell>
        </row>
        <row r="635">
          <cell r="Y635">
            <v>0</v>
          </cell>
          <cell r="Z635">
            <v>0</v>
          </cell>
        </row>
        <row r="636">
          <cell r="Y636">
            <v>0</v>
          </cell>
          <cell r="Z636">
            <v>0</v>
          </cell>
        </row>
        <row r="637">
          <cell r="Y637">
            <v>0</v>
          </cell>
          <cell r="Z637">
            <v>0</v>
          </cell>
        </row>
        <row r="638">
          <cell r="Y638">
            <v>0</v>
          </cell>
          <cell r="Z638">
            <v>0</v>
          </cell>
        </row>
        <row r="639">
          <cell r="Y639">
            <v>0</v>
          </cell>
          <cell r="Z639">
            <v>0</v>
          </cell>
        </row>
        <row r="640">
          <cell r="Y640">
            <v>0</v>
          </cell>
          <cell r="Z640">
            <v>0</v>
          </cell>
        </row>
        <row r="641">
          <cell r="Y641">
            <v>0</v>
          </cell>
          <cell r="Z641">
            <v>0</v>
          </cell>
        </row>
        <row r="642">
          <cell r="Y642">
            <v>0</v>
          </cell>
          <cell r="Z642">
            <v>0</v>
          </cell>
        </row>
        <row r="643">
          <cell r="Y643">
            <v>0</v>
          </cell>
          <cell r="Z643">
            <v>0</v>
          </cell>
        </row>
        <row r="644">
          <cell r="Y644">
            <v>0</v>
          </cell>
          <cell r="Z644">
            <v>0</v>
          </cell>
        </row>
        <row r="645">
          <cell r="Y645">
            <v>0</v>
          </cell>
          <cell r="Z645">
            <v>0</v>
          </cell>
        </row>
        <row r="646">
          <cell r="Y646">
            <v>0</v>
          </cell>
          <cell r="Z646">
            <v>0</v>
          </cell>
        </row>
        <row r="647">
          <cell r="Y647">
            <v>0</v>
          </cell>
          <cell r="Z647">
            <v>0</v>
          </cell>
        </row>
        <row r="648">
          <cell r="Y648">
            <v>0</v>
          </cell>
          <cell r="Z648">
            <v>0</v>
          </cell>
        </row>
        <row r="649">
          <cell r="Y649">
            <v>0</v>
          </cell>
          <cell r="Z649">
            <v>0</v>
          </cell>
        </row>
        <row r="650">
          <cell r="Y650">
            <v>0</v>
          </cell>
          <cell r="Z650">
            <v>0</v>
          </cell>
        </row>
        <row r="651">
          <cell r="Y651">
            <v>0</v>
          </cell>
          <cell r="Z651">
            <v>0</v>
          </cell>
        </row>
        <row r="652">
          <cell r="Y652">
            <v>0</v>
          </cell>
          <cell r="Z652">
            <v>0</v>
          </cell>
        </row>
        <row r="653">
          <cell r="Y653">
            <v>0</v>
          </cell>
          <cell r="Z653">
            <v>0</v>
          </cell>
        </row>
        <row r="654">
          <cell r="Y654">
            <v>0</v>
          </cell>
          <cell r="Z654">
            <v>0</v>
          </cell>
        </row>
        <row r="655">
          <cell r="Y655">
            <v>0</v>
          </cell>
          <cell r="Z655">
            <v>0</v>
          </cell>
        </row>
        <row r="656">
          <cell r="Y656">
            <v>0</v>
          </cell>
          <cell r="Z656">
            <v>0</v>
          </cell>
        </row>
        <row r="657">
          <cell r="Y657">
            <v>609.79999999999995</v>
          </cell>
          <cell r="Z657">
            <v>734937.06</v>
          </cell>
        </row>
        <row r="658">
          <cell r="Y658">
            <v>0</v>
          </cell>
          <cell r="Z658">
            <v>0</v>
          </cell>
        </row>
        <row r="659">
          <cell r="Y659">
            <v>160.5</v>
          </cell>
          <cell r="Z659">
            <v>170028.89</v>
          </cell>
        </row>
        <row r="660">
          <cell r="Y660">
            <v>0</v>
          </cell>
          <cell r="Z660">
            <v>0</v>
          </cell>
        </row>
        <row r="661">
          <cell r="Y661">
            <v>0</v>
          </cell>
          <cell r="Z661">
            <v>0</v>
          </cell>
        </row>
        <row r="662">
          <cell r="Y662">
            <v>0</v>
          </cell>
          <cell r="Z662">
            <v>0</v>
          </cell>
        </row>
        <row r="663">
          <cell r="Y663">
            <v>0</v>
          </cell>
          <cell r="Z663">
            <v>0</v>
          </cell>
        </row>
        <row r="664">
          <cell r="Y664">
            <v>74.45</v>
          </cell>
          <cell r="Z664">
            <v>5294660.6500000004</v>
          </cell>
        </row>
        <row r="665">
          <cell r="Y665">
            <v>196</v>
          </cell>
          <cell r="Z665">
            <v>62026.16</v>
          </cell>
        </row>
        <row r="666">
          <cell r="Y666">
            <v>78.900000000000006</v>
          </cell>
          <cell r="Z666">
            <v>28328.26</v>
          </cell>
        </row>
        <row r="667">
          <cell r="Y667">
            <v>427</v>
          </cell>
          <cell r="Z667">
            <v>86574.25</v>
          </cell>
        </row>
        <row r="668">
          <cell r="Y668">
            <v>5</v>
          </cell>
          <cell r="Z668">
            <v>9140</v>
          </cell>
        </row>
        <row r="669">
          <cell r="Y669">
            <v>42</v>
          </cell>
          <cell r="Z669">
            <v>128764.44</v>
          </cell>
        </row>
        <row r="670">
          <cell r="Y670">
            <v>0</v>
          </cell>
          <cell r="Z670">
            <v>0</v>
          </cell>
        </row>
        <row r="671">
          <cell r="Y671">
            <v>0</v>
          </cell>
          <cell r="Z671">
            <v>0</v>
          </cell>
        </row>
        <row r="672">
          <cell r="Y672">
            <v>0</v>
          </cell>
          <cell r="Z672">
            <v>0</v>
          </cell>
        </row>
        <row r="673">
          <cell r="Y673" t="str">
            <v>*</v>
          </cell>
        </row>
        <row r="674">
          <cell r="Y674">
            <v>398</v>
          </cell>
          <cell r="Z674">
            <v>255476.2</v>
          </cell>
        </row>
        <row r="675">
          <cell r="Y675">
            <v>602</v>
          </cell>
          <cell r="Z675">
            <v>318518.2</v>
          </cell>
        </row>
        <row r="676">
          <cell r="Y676">
            <v>69</v>
          </cell>
          <cell r="Z676">
            <v>5602.8</v>
          </cell>
        </row>
        <row r="677">
          <cell r="Y677">
            <v>0</v>
          </cell>
          <cell r="Z677">
            <v>0</v>
          </cell>
        </row>
        <row r="678">
          <cell r="Y678" t="str">
            <v>*</v>
          </cell>
        </row>
        <row r="679">
          <cell r="Y679">
            <v>249</v>
          </cell>
          <cell r="Z679">
            <v>343620</v>
          </cell>
        </row>
        <row r="680">
          <cell r="Y680">
            <v>89</v>
          </cell>
          <cell r="Z680">
            <v>123176</v>
          </cell>
        </row>
        <row r="681">
          <cell r="Y681">
            <v>41</v>
          </cell>
          <cell r="Z681">
            <v>58179</v>
          </cell>
        </row>
        <row r="682">
          <cell r="Y682">
            <v>96</v>
          </cell>
          <cell r="Z682">
            <v>138144</v>
          </cell>
        </row>
        <row r="683">
          <cell r="Y683">
            <v>6</v>
          </cell>
          <cell r="Z683">
            <v>15600</v>
          </cell>
        </row>
        <row r="684">
          <cell r="Y684">
            <v>73</v>
          </cell>
          <cell r="Z684">
            <v>57670</v>
          </cell>
        </row>
        <row r="685">
          <cell r="Y685">
            <v>85</v>
          </cell>
          <cell r="Z685">
            <v>87975</v>
          </cell>
        </row>
        <row r="686">
          <cell r="Y686">
            <v>16</v>
          </cell>
          <cell r="Z686">
            <v>4848</v>
          </cell>
        </row>
        <row r="687">
          <cell r="Y687">
            <v>96</v>
          </cell>
          <cell r="Z687">
            <v>123264</v>
          </cell>
        </row>
        <row r="688">
          <cell r="Y688">
            <v>480</v>
          </cell>
          <cell r="Z688">
            <v>105120</v>
          </cell>
        </row>
        <row r="689">
          <cell r="Y689">
            <v>0</v>
          </cell>
          <cell r="Z689">
            <v>0</v>
          </cell>
        </row>
        <row r="690">
          <cell r="Y690">
            <v>140</v>
          </cell>
          <cell r="Z690">
            <v>26180</v>
          </cell>
        </row>
        <row r="691">
          <cell r="Y691">
            <v>0</v>
          </cell>
          <cell r="Z691">
            <v>0</v>
          </cell>
        </row>
        <row r="692">
          <cell r="Y692">
            <v>260</v>
          </cell>
          <cell r="Z692">
            <v>104780</v>
          </cell>
        </row>
        <row r="693">
          <cell r="Y693">
            <v>60</v>
          </cell>
          <cell r="Z693">
            <v>31080</v>
          </cell>
        </row>
        <row r="694">
          <cell r="Y694">
            <v>0</v>
          </cell>
          <cell r="Z694">
            <v>0</v>
          </cell>
        </row>
        <row r="695">
          <cell r="Y695">
            <v>0</v>
          </cell>
          <cell r="Z695">
            <v>0</v>
          </cell>
        </row>
        <row r="696">
          <cell r="Y696">
            <v>0</v>
          </cell>
          <cell r="Z696">
            <v>0</v>
          </cell>
        </row>
        <row r="697">
          <cell r="Y697">
            <v>0</v>
          </cell>
          <cell r="Z697">
            <v>0</v>
          </cell>
        </row>
        <row r="698">
          <cell r="Y698">
            <v>0</v>
          </cell>
          <cell r="Z698">
            <v>0</v>
          </cell>
        </row>
        <row r="699">
          <cell r="Y699" t="str">
            <v>*</v>
          </cell>
        </row>
        <row r="700">
          <cell r="Y700">
            <v>10</v>
          </cell>
          <cell r="Z700">
            <v>17911.8</v>
          </cell>
        </row>
        <row r="701">
          <cell r="Y701">
            <v>40</v>
          </cell>
          <cell r="Z701">
            <v>16740.8</v>
          </cell>
        </row>
        <row r="702">
          <cell r="Y702">
            <v>0</v>
          </cell>
          <cell r="Z702">
            <v>0</v>
          </cell>
        </row>
        <row r="703">
          <cell r="Y703">
            <v>42</v>
          </cell>
          <cell r="Z703">
            <v>15779.4</v>
          </cell>
        </row>
        <row r="704">
          <cell r="Y704">
            <v>0</v>
          </cell>
          <cell r="Z704">
            <v>0</v>
          </cell>
        </row>
        <row r="705">
          <cell r="Y705">
            <v>0</v>
          </cell>
          <cell r="Z705">
            <v>0</v>
          </cell>
        </row>
        <row r="706">
          <cell r="Y706">
            <v>85.6</v>
          </cell>
          <cell r="Z706">
            <v>31072.799999999999</v>
          </cell>
        </row>
        <row r="707">
          <cell r="Y707">
            <v>0</v>
          </cell>
          <cell r="Z707">
            <v>0</v>
          </cell>
        </row>
        <row r="708">
          <cell r="Y708">
            <v>3</v>
          </cell>
          <cell r="Z708">
            <v>4469.8500000000004</v>
          </cell>
        </row>
        <row r="709">
          <cell r="Y709">
            <v>0</v>
          </cell>
          <cell r="Z709">
            <v>0</v>
          </cell>
        </row>
        <row r="710">
          <cell r="Y710">
            <v>9.3800000000000008</v>
          </cell>
          <cell r="Z710">
            <v>24073.77</v>
          </cell>
        </row>
        <row r="711">
          <cell r="Y711">
            <v>0</v>
          </cell>
          <cell r="Z711">
            <v>0</v>
          </cell>
        </row>
        <row r="712">
          <cell r="Y712">
            <v>2</v>
          </cell>
          <cell r="Z712">
            <v>2340</v>
          </cell>
        </row>
        <row r="713">
          <cell r="Y713">
            <v>0</v>
          </cell>
          <cell r="Z713">
            <v>0</v>
          </cell>
        </row>
        <row r="714">
          <cell r="Y714">
            <v>0</v>
          </cell>
          <cell r="Z714">
            <v>0</v>
          </cell>
        </row>
        <row r="715">
          <cell r="Y715">
            <v>0</v>
          </cell>
          <cell r="Z715">
            <v>0</v>
          </cell>
        </row>
        <row r="716">
          <cell r="Y716">
            <v>0</v>
          </cell>
          <cell r="Z716">
            <v>0</v>
          </cell>
        </row>
        <row r="717">
          <cell r="Y717">
            <v>9243.4</v>
          </cell>
          <cell r="Z717">
            <v>1884174.66</v>
          </cell>
        </row>
        <row r="718">
          <cell r="Y718">
            <v>1938.3</v>
          </cell>
          <cell r="Z718">
            <v>258743.67</v>
          </cell>
        </row>
        <row r="719">
          <cell r="Y719">
            <v>0</v>
          </cell>
          <cell r="Z719">
            <v>0</v>
          </cell>
        </row>
        <row r="720">
          <cell r="Y720">
            <v>0</v>
          </cell>
          <cell r="Z720">
            <v>0</v>
          </cell>
        </row>
        <row r="721">
          <cell r="Y721">
            <v>0</v>
          </cell>
          <cell r="Z721">
            <v>0</v>
          </cell>
        </row>
        <row r="722">
          <cell r="Y722">
            <v>3</v>
          </cell>
          <cell r="Z722">
            <v>27000</v>
          </cell>
        </row>
        <row r="723">
          <cell r="Y723">
            <v>72.099999999999994</v>
          </cell>
          <cell r="Z723">
            <v>391358.8</v>
          </cell>
        </row>
        <row r="724">
          <cell r="Y724">
            <v>42</v>
          </cell>
          <cell r="Z724">
            <v>4959.3599999999997</v>
          </cell>
        </row>
        <row r="725">
          <cell r="Y725">
            <v>79.3</v>
          </cell>
          <cell r="Z725">
            <v>121662.85</v>
          </cell>
        </row>
        <row r="726">
          <cell r="Y726">
            <v>345.7</v>
          </cell>
          <cell r="Z726">
            <v>443737.06</v>
          </cell>
        </row>
        <row r="727">
          <cell r="Y727">
            <v>49.8</v>
          </cell>
          <cell r="Z727">
            <v>78495.259999999995</v>
          </cell>
        </row>
        <row r="728">
          <cell r="Y728">
            <v>50.2</v>
          </cell>
          <cell r="Z728">
            <v>65752.960000000006</v>
          </cell>
        </row>
        <row r="729">
          <cell r="Y729">
            <v>481.9</v>
          </cell>
          <cell r="Z729">
            <v>634300.88</v>
          </cell>
        </row>
        <row r="730">
          <cell r="Y730">
            <v>892.5</v>
          </cell>
          <cell r="Z730">
            <v>1174753.1299999999</v>
          </cell>
        </row>
        <row r="731">
          <cell r="Y731">
            <v>164.7</v>
          </cell>
          <cell r="Z731">
            <v>215817.94</v>
          </cell>
        </row>
        <row r="732">
          <cell r="Y732">
            <v>15.1</v>
          </cell>
          <cell r="Z732">
            <v>25129.57</v>
          </cell>
        </row>
        <row r="733">
          <cell r="Y733">
            <v>0</v>
          </cell>
          <cell r="Z733">
            <v>0</v>
          </cell>
        </row>
        <row r="734">
          <cell r="Y734">
            <v>0</v>
          </cell>
          <cell r="Z734">
            <v>0</v>
          </cell>
        </row>
        <row r="735">
          <cell r="Y735">
            <v>0</v>
          </cell>
          <cell r="Z735">
            <v>0</v>
          </cell>
        </row>
        <row r="736">
          <cell r="Y736">
            <v>0</v>
          </cell>
          <cell r="Z736">
            <v>0</v>
          </cell>
        </row>
        <row r="737">
          <cell r="Y737">
            <v>0</v>
          </cell>
          <cell r="Z737">
            <v>0</v>
          </cell>
        </row>
        <row r="738">
          <cell r="Y738">
            <v>0</v>
          </cell>
          <cell r="Z738">
            <v>0</v>
          </cell>
        </row>
        <row r="739">
          <cell r="Y739">
            <v>0</v>
          </cell>
          <cell r="Z739">
            <v>0</v>
          </cell>
        </row>
        <row r="740">
          <cell r="Y740">
            <v>0</v>
          </cell>
          <cell r="Z740">
            <v>0</v>
          </cell>
        </row>
        <row r="741">
          <cell r="Y741">
            <v>0</v>
          </cell>
          <cell r="Z741">
            <v>0</v>
          </cell>
        </row>
        <row r="742">
          <cell r="Y742">
            <v>0</v>
          </cell>
          <cell r="Z742">
            <v>0</v>
          </cell>
        </row>
        <row r="743">
          <cell r="Y743">
            <v>0</v>
          </cell>
          <cell r="Z743">
            <v>0</v>
          </cell>
        </row>
        <row r="744">
          <cell r="Y744">
            <v>0</v>
          </cell>
          <cell r="Z744">
            <v>0</v>
          </cell>
        </row>
        <row r="745">
          <cell r="Y745">
            <v>0</v>
          </cell>
          <cell r="Z745">
            <v>0</v>
          </cell>
        </row>
        <row r="746">
          <cell r="Y746">
            <v>0</v>
          </cell>
          <cell r="Z746">
            <v>0</v>
          </cell>
        </row>
        <row r="747">
          <cell r="Y747">
            <v>0</v>
          </cell>
          <cell r="Z747">
            <v>0</v>
          </cell>
        </row>
        <row r="748">
          <cell r="Y748">
            <v>0</v>
          </cell>
          <cell r="Z748">
            <v>0</v>
          </cell>
        </row>
        <row r="749">
          <cell r="Y749">
            <v>0</v>
          </cell>
          <cell r="Z749">
            <v>0</v>
          </cell>
        </row>
        <row r="750">
          <cell r="Y750">
            <v>0</v>
          </cell>
          <cell r="Z750">
            <v>0</v>
          </cell>
        </row>
        <row r="751">
          <cell r="Y751">
            <v>0</v>
          </cell>
          <cell r="Z751">
            <v>0</v>
          </cell>
        </row>
        <row r="752">
          <cell r="Y752">
            <v>0</v>
          </cell>
          <cell r="Z752">
            <v>0</v>
          </cell>
        </row>
        <row r="753">
          <cell r="Y753">
            <v>0</v>
          </cell>
          <cell r="Z753">
            <v>0</v>
          </cell>
        </row>
        <row r="754">
          <cell r="Y754">
            <v>0</v>
          </cell>
          <cell r="Z754">
            <v>0</v>
          </cell>
        </row>
        <row r="755">
          <cell r="Y755">
            <v>0</v>
          </cell>
          <cell r="Z755">
            <v>0</v>
          </cell>
        </row>
        <row r="756">
          <cell r="Y756">
            <v>0</v>
          </cell>
          <cell r="Z756">
            <v>0</v>
          </cell>
        </row>
        <row r="757">
          <cell r="Y757">
            <v>0</v>
          </cell>
          <cell r="Z757">
            <v>0</v>
          </cell>
        </row>
        <row r="758">
          <cell r="Y758">
            <v>0</v>
          </cell>
          <cell r="Z758">
            <v>0</v>
          </cell>
        </row>
        <row r="759">
          <cell r="Y759">
            <v>0</v>
          </cell>
          <cell r="Z759">
            <v>0</v>
          </cell>
        </row>
        <row r="760">
          <cell r="Y760">
            <v>0</v>
          </cell>
          <cell r="Z760">
            <v>0</v>
          </cell>
        </row>
        <row r="761">
          <cell r="Y761">
            <v>0</v>
          </cell>
          <cell r="Z761">
            <v>0</v>
          </cell>
        </row>
        <row r="762">
          <cell r="Y762">
            <v>0</v>
          </cell>
          <cell r="Z762">
            <v>0</v>
          </cell>
        </row>
        <row r="763">
          <cell r="Y763">
            <v>0</v>
          </cell>
          <cell r="Z763">
            <v>0</v>
          </cell>
        </row>
        <row r="764">
          <cell r="Y764">
            <v>0</v>
          </cell>
          <cell r="Z764">
            <v>0</v>
          </cell>
        </row>
        <row r="765">
          <cell r="Y765">
            <v>0</v>
          </cell>
          <cell r="Z765">
            <v>0</v>
          </cell>
        </row>
        <row r="766">
          <cell r="Y766">
            <v>0</v>
          </cell>
          <cell r="Z766">
            <v>0</v>
          </cell>
        </row>
        <row r="767">
          <cell r="Y767">
            <v>0</v>
          </cell>
          <cell r="Z767">
            <v>0</v>
          </cell>
        </row>
        <row r="768">
          <cell r="Y768">
            <v>0</v>
          </cell>
          <cell r="Z768">
            <v>0</v>
          </cell>
        </row>
        <row r="769">
          <cell r="Y769">
            <v>0</v>
          </cell>
          <cell r="Z769">
            <v>0</v>
          </cell>
        </row>
        <row r="770">
          <cell r="Y770">
            <v>0</v>
          </cell>
          <cell r="Z770">
            <v>0</v>
          </cell>
        </row>
        <row r="771">
          <cell r="Y771">
            <v>0</v>
          </cell>
          <cell r="Z771">
            <v>0</v>
          </cell>
        </row>
        <row r="772">
          <cell r="Y772">
            <v>0</v>
          </cell>
          <cell r="Z772">
            <v>0</v>
          </cell>
        </row>
        <row r="773">
          <cell r="Y773">
            <v>0</v>
          </cell>
          <cell r="Z773">
            <v>0</v>
          </cell>
        </row>
        <row r="774">
          <cell r="Y774">
            <v>0</v>
          </cell>
          <cell r="Z774">
            <v>0</v>
          </cell>
        </row>
        <row r="775">
          <cell r="Y775">
            <v>0</v>
          </cell>
          <cell r="Z775">
            <v>0</v>
          </cell>
        </row>
        <row r="776">
          <cell r="Y776">
            <v>0</v>
          </cell>
          <cell r="Z776">
            <v>0</v>
          </cell>
        </row>
        <row r="777">
          <cell r="Y777">
            <v>0</v>
          </cell>
          <cell r="Z777">
            <v>0</v>
          </cell>
        </row>
        <row r="778">
          <cell r="Y778">
            <v>0</v>
          </cell>
          <cell r="Z778">
            <v>0</v>
          </cell>
        </row>
        <row r="779">
          <cell r="Y779">
            <v>0</v>
          </cell>
          <cell r="Z779">
            <v>0</v>
          </cell>
        </row>
        <row r="780">
          <cell r="Y780">
            <v>0</v>
          </cell>
          <cell r="Z780">
            <v>0</v>
          </cell>
        </row>
        <row r="781">
          <cell r="Y781">
            <v>0</v>
          </cell>
          <cell r="Z781">
            <v>0</v>
          </cell>
        </row>
        <row r="782">
          <cell r="Y782">
            <v>0</v>
          </cell>
          <cell r="Z782">
            <v>0</v>
          </cell>
        </row>
        <row r="783">
          <cell r="Y783">
            <v>0</v>
          </cell>
          <cell r="Z783">
            <v>0</v>
          </cell>
        </row>
        <row r="784">
          <cell r="Y784">
            <v>0</v>
          </cell>
          <cell r="Z784">
            <v>0</v>
          </cell>
        </row>
        <row r="785">
          <cell r="Y785">
            <v>0</v>
          </cell>
          <cell r="Z785">
            <v>0</v>
          </cell>
        </row>
        <row r="786">
          <cell r="Y786">
            <v>0</v>
          </cell>
          <cell r="Z786">
            <v>0</v>
          </cell>
        </row>
        <row r="787">
          <cell r="Y787">
            <v>0</v>
          </cell>
          <cell r="Z787">
            <v>0</v>
          </cell>
        </row>
        <row r="788">
          <cell r="Y788">
            <v>0</v>
          </cell>
          <cell r="Z788">
            <v>0</v>
          </cell>
        </row>
        <row r="789">
          <cell r="Y789">
            <v>0</v>
          </cell>
          <cell r="Z789">
            <v>0</v>
          </cell>
        </row>
        <row r="790">
          <cell r="Y790">
            <v>0</v>
          </cell>
          <cell r="Z790">
            <v>0</v>
          </cell>
        </row>
        <row r="791">
          <cell r="Y791">
            <v>0</v>
          </cell>
          <cell r="Z791">
            <v>0</v>
          </cell>
        </row>
        <row r="792">
          <cell r="Y792">
            <v>0</v>
          </cell>
          <cell r="Z792">
            <v>0</v>
          </cell>
        </row>
        <row r="793">
          <cell r="Y793">
            <v>0</v>
          </cell>
          <cell r="Z793">
            <v>0</v>
          </cell>
        </row>
        <row r="794">
          <cell r="Y794">
            <v>0</v>
          </cell>
          <cell r="Z794">
            <v>0</v>
          </cell>
        </row>
        <row r="795">
          <cell r="Y795">
            <v>83.4</v>
          </cell>
          <cell r="Z795">
            <v>574876.19999999995</v>
          </cell>
        </row>
        <row r="796">
          <cell r="Y796">
            <v>238.5</v>
          </cell>
          <cell r="Z796">
            <v>1517575.5</v>
          </cell>
        </row>
        <row r="797">
          <cell r="Y797">
            <v>1</v>
          </cell>
          <cell r="Z797">
            <v>25000</v>
          </cell>
        </row>
        <row r="798">
          <cell r="Y798">
            <v>0</v>
          </cell>
          <cell r="Z798">
            <v>0</v>
          </cell>
        </row>
        <row r="799">
          <cell r="Y799">
            <v>0</v>
          </cell>
          <cell r="Z799">
            <v>0</v>
          </cell>
        </row>
        <row r="800">
          <cell r="Y800" t="str">
            <v>*</v>
          </cell>
        </row>
        <row r="801">
          <cell r="Y801">
            <v>0</v>
          </cell>
          <cell r="Z801">
            <v>0</v>
          </cell>
        </row>
        <row r="802">
          <cell r="Y802">
            <v>3.5</v>
          </cell>
          <cell r="Z802">
            <v>10198.48</v>
          </cell>
        </row>
        <row r="803">
          <cell r="Y803">
            <v>0</v>
          </cell>
          <cell r="Z803">
            <v>0</v>
          </cell>
        </row>
        <row r="804">
          <cell r="Y804">
            <v>11.5</v>
          </cell>
          <cell r="Z804">
            <v>34554.050000000003</v>
          </cell>
        </row>
        <row r="805">
          <cell r="Y805">
            <v>0</v>
          </cell>
          <cell r="Z805">
            <v>0</v>
          </cell>
        </row>
        <row r="806">
          <cell r="Y806">
            <v>9.1</v>
          </cell>
          <cell r="Z806">
            <v>25395.1</v>
          </cell>
        </row>
        <row r="807">
          <cell r="Y807">
            <v>9.1</v>
          </cell>
          <cell r="Z807">
            <v>26220.38</v>
          </cell>
        </row>
        <row r="808">
          <cell r="Y808">
            <v>0</v>
          </cell>
          <cell r="Z808">
            <v>0</v>
          </cell>
        </row>
        <row r="809">
          <cell r="Y809">
            <v>8.3000000000000007</v>
          </cell>
          <cell r="Z809">
            <v>24420.76</v>
          </cell>
        </row>
        <row r="810">
          <cell r="Y810">
            <v>70</v>
          </cell>
          <cell r="Z810">
            <v>214774</v>
          </cell>
        </row>
        <row r="811">
          <cell r="Y811">
            <v>0</v>
          </cell>
          <cell r="Z811">
            <v>0</v>
          </cell>
        </row>
        <row r="812">
          <cell r="Y812" t="str">
            <v>*</v>
          </cell>
        </row>
        <row r="813">
          <cell r="Y813">
            <v>20</v>
          </cell>
          <cell r="Z813">
            <v>37979</v>
          </cell>
        </row>
        <row r="814">
          <cell r="Y814">
            <v>0</v>
          </cell>
          <cell r="Z814">
            <v>0</v>
          </cell>
        </row>
        <row r="815">
          <cell r="Y815">
            <v>0</v>
          </cell>
          <cell r="Z815">
            <v>0</v>
          </cell>
        </row>
        <row r="816">
          <cell r="Y816">
            <v>0</v>
          </cell>
          <cell r="Z816">
            <v>0</v>
          </cell>
        </row>
        <row r="817">
          <cell r="Y817">
            <v>0</v>
          </cell>
          <cell r="Z817">
            <v>0</v>
          </cell>
        </row>
        <row r="818">
          <cell r="Y818">
            <v>0</v>
          </cell>
          <cell r="Z818">
            <v>0</v>
          </cell>
        </row>
        <row r="819">
          <cell r="Y819">
            <v>0</v>
          </cell>
          <cell r="Z819">
            <v>0</v>
          </cell>
        </row>
        <row r="820">
          <cell r="Y820">
            <v>0</v>
          </cell>
          <cell r="Z820">
            <v>0</v>
          </cell>
        </row>
        <row r="821">
          <cell r="Y821">
            <v>0</v>
          </cell>
          <cell r="Z821">
            <v>0</v>
          </cell>
        </row>
        <row r="822">
          <cell r="Y822">
            <v>0</v>
          </cell>
          <cell r="Z822">
            <v>0</v>
          </cell>
        </row>
        <row r="823">
          <cell r="Y823">
            <v>0</v>
          </cell>
          <cell r="Z823">
            <v>0</v>
          </cell>
        </row>
        <row r="824">
          <cell r="Y824">
            <v>0</v>
          </cell>
          <cell r="Z824">
            <v>0</v>
          </cell>
        </row>
        <row r="825">
          <cell r="Y825">
            <v>0</v>
          </cell>
          <cell r="Z825">
            <v>0</v>
          </cell>
        </row>
        <row r="826">
          <cell r="Y826">
            <v>0</v>
          </cell>
          <cell r="Z826">
            <v>0</v>
          </cell>
        </row>
        <row r="827">
          <cell r="Y827">
            <v>0</v>
          </cell>
          <cell r="Z827">
            <v>0</v>
          </cell>
        </row>
        <row r="828">
          <cell r="Y828">
            <v>0</v>
          </cell>
          <cell r="Z828">
            <v>0</v>
          </cell>
        </row>
        <row r="829">
          <cell r="Y829">
            <v>0</v>
          </cell>
          <cell r="Z829">
            <v>0</v>
          </cell>
        </row>
        <row r="830">
          <cell r="Y830">
            <v>0</v>
          </cell>
          <cell r="Z830">
            <v>0</v>
          </cell>
        </row>
        <row r="831">
          <cell r="Y831">
            <v>0</v>
          </cell>
          <cell r="Z831">
            <v>0</v>
          </cell>
        </row>
        <row r="832">
          <cell r="Y832">
            <v>0</v>
          </cell>
          <cell r="Z832">
            <v>0</v>
          </cell>
        </row>
        <row r="833">
          <cell r="Y833">
            <v>0</v>
          </cell>
          <cell r="Z833">
            <v>0</v>
          </cell>
        </row>
        <row r="834">
          <cell r="Y834">
            <v>0</v>
          </cell>
          <cell r="Z834">
            <v>0</v>
          </cell>
        </row>
        <row r="835">
          <cell r="Y835">
            <v>0</v>
          </cell>
          <cell r="Z835">
            <v>0</v>
          </cell>
        </row>
        <row r="836">
          <cell r="Y836">
            <v>0</v>
          </cell>
          <cell r="Z836">
            <v>0</v>
          </cell>
        </row>
        <row r="837">
          <cell r="Y837">
            <v>0</v>
          </cell>
          <cell r="Z837">
            <v>0</v>
          </cell>
        </row>
        <row r="838">
          <cell r="Y838">
            <v>0</v>
          </cell>
          <cell r="Z838">
            <v>0</v>
          </cell>
        </row>
        <row r="839">
          <cell r="Y839">
            <v>0</v>
          </cell>
          <cell r="Z839">
            <v>0</v>
          </cell>
        </row>
        <row r="840">
          <cell r="Y840">
            <v>0</v>
          </cell>
          <cell r="Z840">
            <v>0</v>
          </cell>
        </row>
        <row r="841">
          <cell r="Y841">
            <v>0</v>
          </cell>
          <cell r="Z841">
            <v>0</v>
          </cell>
        </row>
        <row r="842">
          <cell r="Y842">
            <v>0</v>
          </cell>
          <cell r="Z842">
            <v>0</v>
          </cell>
        </row>
        <row r="843">
          <cell r="Y843">
            <v>0</v>
          </cell>
          <cell r="Z843">
            <v>0</v>
          </cell>
        </row>
        <row r="844">
          <cell r="Y844">
            <v>0</v>
          </cell>
          <cell r="Z844">
            <v>0</v>
          </cell>
        </row>
        <row r="845">
          <cell r="Y845">
            <v>0</v>
          </cell>
          <cell r="Z845">
            <v>0</v>
          </cell>
        </row>
        <row r="846">
          <cell r="Y846">
            <v>0</v>
          </cell>
          <cell r="Z846">
            <v>0</v>
          </cell>
        </row>
        <row r="847">
          <cell r="Y847">
            <v>338.4</v>
          </cell>
          <cell r="Z847">
            <v>503065.44</v>
          </cell>
        </row>
        <row r="848">
          <cell r="Y848">
            <v>127.6</v>
          </cell>
          <cell r="Z848">
            <v>189105.75</v>
          </cell>
        </row>
        <row r="849">
          <cell r="Y849">
            <v>0</v>
          </cell>
          <cell r="Z849">
            <v>0</v>
          </cell>
        </row>
        <row r="850">
          <cell r="Y850" t="str">
            <v>*</v>
          </cell>
        </row>
        <row r="851">
          <cell r="Y851">
            <v>64</v>
          </cell>
          <cell r="Z851">
            <v>23035.52</v>
          </cell>
        </row>
        <row r="852">
          <cell r="Y852">
            <v>64</v>
          </cell>
          <cell r="Z852">
            <v>37580.800000000003</v>
          </cell>
        </row>
        <row r="853">
          <cell r="Y853" t="str">
            <v>*</v>
          </cell>
        </row>
        <row r="854">
          <cell r="Y854">
            <v>4</v>
          </cell>
          <cell r="Z854">
            <v>640</v>
          </cell>
        </row>
        <row r="855">
          <cell r="Y855">
            <v>8</v>
          </cell>
          <cell r="Z855">
            <v>4080</v>
          </cell>
        </row>
        <row r="856">
          <cell r="Y856" t="str">
            <v>*</v>
          </cell>
        </row>
        <row r="857">
          <cell r="Y857">
            <v>4</v>
          </cell>
          <cell r="Z857">
            <v>796</v>
          </cell>
        </row>
        <row r="858">
          <cell r="Y858">
            <v>4</v>
          </cell>
          <cell r="Z858">
            <v>1356</v>
          </cell>
        </row>
        <row r="859">
          <cell r="Y859">
            <v>1</v>
          </cell>
          <cell r="Z859">
            <v>2988.18</v>
          </cell>
        </row>
        <row r="860">
          <cell r="Y860">
            <v>2</v>
          </cell>
          <cell r="Z860">
            <v>9407.16</v>
          </cell>
        </row>
        <row r="861">
          <cell r="Y861">
            <v>37</v>
          </cell>
          <cell r="Z861">
            <v>237179.25</v>
          </cell>
        </row>
        <row r="862">
          <cell r="Y862">
            <v>0</v>
          </cell>
          <cell r="Z862">
            <v>0</v>
          </cell>
        </row>
        <row r="863">
          <cell r="Y863">
            <v>0</v>
          </cell>
          <cell r="Z863">
            <v>0</v>
          </cell>
        </row>
        <row r="864">
          <cell r="Y864">
            <v>0</v>
          </cell>
          <cell r="Z864">
            <v>0</v>
          </cell>
        </row>
        <row r="865">
          <cell r="Y865">
            <v>0</v>
          </cell>
          <cell r="Z865">
            <v>0</v>
          </cell>
        </row>
        <row r="866">
          <cell r="Y866">
            <v>0</v>
          </cell>
          <cell r="Z866">
            <v>0</v>
          </cell>
        </row>
        <row r="867">
          <cell r="Y867">
            <v>0</v>
          </cell>
          <cell r="Z867">
            <v>0</v>
          </cell>
        </row>
        <row r="868">
          <cell r="Y868">
            <v>0</v>
          </cell>
          <cell r="Z868">
            <v>0</v>
          </cell>
        </row>
        <row r="869">
          <cell r="Y869">
            <v>0</v>
          </cell>
          <cell r="Z869">
            <v>0</v>
          </cell>
        </row>
        <row r="870">
          <cell r="Y870">
            <v>0</v>
          </cell>
          <cell r="Z870">
            <v>0</v>
          </cell>
        </row>
        <row r="871">
          <cell r="Y871">
            <v>0</v>
          </cell>
          <cell r="Z871">
            <v>0</v>
          </cell>
        </row>
        <row r="872">
          <cell r="Y872">
            <v>0</v>
          </cell>
          <cell r="Z872">
            <v>0</v>
          </cell>
        </row>
        <row r="873">
          <cell r="Y873">
            <v>0</v>
          </cell>
          <cell r="Z873">
            <v>0</v>
          </cell>
        </row>
        <row r="874">
          <cell r="Y874">
            <v>0</v>
          </cell>
          <cell r="Z874">
            <v>0</v>
          </cell>
        </row>
        <row r="875">
          <cell r="Y875">
            <v>0</v>
          </cell>
          <cell r="Z875">
            <v>0</v>
          </cell>
        </row>
        <row r="876">
          <cell r="Y876">
            <v>0</v>
          </cell>
          <cell r="Z876">
            <v>0</v>
          </cell>
        </row>
        <row r="877">
          <cell r="Y877">
            <v>0</v>
          </cell>
          <cell r="Z877">
            <v>0</v>
          </cell>
        </row>
        <row r="878">
          <cell r="Y878">
            <v>0</v>
          </cell>
          <cell r="Z878">
            <v>0</v>
          </cell>
        </row>
        <row r="879">
          <cell r="Y879">
            <v>0</v>
          </cell>
          <cell r="Z879">
            <v>0</v>
          </cell>
        </row>
        <row r="880">
          <cell r="Y880">
            <v>0</v>
          </cell>
          <cell r="Z880">
            <v>0</v>
          </cell>
        </row>
        <row r="881">
          <cell r="Y881">
            <v>248</v>
          </cell>
          <cell r="Z881">
            <v>8094.72</v>
          </cell>
        </row>
        <row r="882">
          <cell r="Y882">
            <v>0</v>
          </cell>
          <cell r="Z882">
            <v>0</v>
          </cell>
        </row>
        <row r="883">
          <cell r="Y883">
            <v>0</v>
          </cell>
          <cell r="Z883">
            <v>0</v>
          </cell>
        </row>
        <row r="884">
          <cell r="Y884">
            <v>0</v>
          </cell>
          <cell r="Z884">
            <v>0</v>
          </cell>
        </row>
        <row r="885">
          <cell r="Y885">
            <v>0</v>
          </cell>
          <cell r="Z885">
            <v>0</v>
          </cell>
        </row>
        <row r="886">
          <cell r="Y886">
            <v>0</v>
          </cell>
          <cell r="Z886">
            <v>0</v>
          </cell>
        </row>
        <row r="887">
          <cell r="Y887">
            <v>87</v>
          </cell>
          <cell r="Z887">
            <v>40368</v>
          </cell>
        </row>
        <row r="888">
          <cell r="Y888">
            <v>40</v>
          </cell>
          <cell r="Z888">
            <v>16640</v>
          </cell>
        </row>
        <row r="889">
          <cell r="Y889">
            <v>0</v>
          </cell>
          <cell r="Z889">
            <v>0</v>
          </cell>
        </row>
        <row r="890">
          <cell r="Y890">
            <v>0</v>
          </cell>
          <cell r="Z890">
            <v>0</v>
          </cell>
        </row>
        <row r="891">
          <cell r="Y891">
            <v>0</v>
          </cell>
          <cell r="Z891">
            <v>0</v>
          </cell>
        </row>
        <row r="892">
          <cell r="Y892">
            <v>0</v>
          </cell>
          <cell r="Z892">
            <v>0</v>
          </cell>
        </row>
        <row r="893">
          <cell r="Y893">
            <v>0</v>
          </cell>
          <cell r="Z893">
            <v>0</v>
          </cell>
        </row>
        <row r="894">
          <cell r="Y894">
            <v>0</v>
          </cell>
          <cell r="Z894">
            <v>0</v>
          </cell>
        </row>
        <row r="895">
          <cell r="Y895">
            <v>0</v>
          </cell>
          <cell r="Z895">
            <v>0</v>
          </cell>
        </row>
        <row r="896">
          <cell r="Y896">
            <v>0</v>
          </cell>
          <cell r="Z896">
            <v>0</v>
          </cell>
        </row>
        <row r="897">
          <cell r="Y897">
            <v>0</v>
          </cell>
          <cell r="Z897">
            <v>0</v>
          </cell>
        </row>
        <row r="898">
          <cell r="Y898">
            <v>0</v>
          </cell>
          <cell r="Z898">
            <v>0</v>
          </cell>
        </row>
        <row r="899">
          <cell r="Y899">
            <v>0</v>
          </cell>
          <cell r="Z899">
            <v>0</v>
          </cell>
        </row>
        <row r="900">
          <cell r="Y900">
            <v>0</v>
          </cell>
          <cell r="Z900">
            <v>0</v>
          </cell>
        </row>
        <row r="901">
          <cell r="Y901">
            <v>0</v>
          </cell>
          <cell r="Z901">
            <v>0</v>
          </cell>
        </row>
        <row r="902">
          <cell r="Y902">
            <v>0</v>
          </cell>
          <cell r="Z902">
            <v>0</v>
          </cell>
        </row>
        <row r="903">
          <cell r="Y903">
            <v>0</v>
          </cell>
          <cell r="Z903">
            <v>0</v>
          </cell>
        </row>
        <row r="904">
          <cell r="Y904">
            <v>0</v>
          </cell>
          <cell r="Z904">
            <v>0</v>
          </cell>
        </row>
        <row r="905">
          <cell r="Y905">
            <v>0</v>
          </cell>
          <cell r="Z905">
            <v>0</v>
          </cell>
        </row>
        <row r="906">
          <cell r="Y906">
            <v>0</v>
          </cell>
          <cell r="Z906">
            <v>0</v>
          </cell>
        </row>
        <row r="907">
          <cell r="Y907">
            <v>0</v>
          </cell>
          <cell r="Z907">
            <v>0</v>
          </cell>
        </row>
        <row r="908">
          <cell r="Y908">
            <v>0</v>
          </cell>
          <cell r="Z908">
            <v>0</v>
          </cell>
        </row>
        <row r="909">
          <cell r="Y909">
            <v>0</v>
          </cell>
          <cell r="Z909">
            <v>0</v>
          </cell>
        </row>
        <row r="910">
          <cell r="Y910">
            <v>0</v>
          </cell>
          <cell r="Z910">
            <v>0</v>
          </cell>
        </row>
        <row r="911">
          <cell r="Y911">
            <v>0</v>
          </cell>
          <cell r="Z911">
            <v>0</v>
          </cell>
        </row>
        <row r="912">
          <cell r="Y912">
            <v>0</v>
          </cell>
          <cell r="Z912">
            <v>0</v>
          </cell>
        </row>
        <row r="913">
          <cell r="Y913">
            <v>0</v>
          </cell>
          <cell r="Z913">
            <v>0</v>
          </cell>
        </row>
        <row r="914">
          <cell r="Y914">
            <v>0</v>
          </cell>
          <cell r="Z914">
            <v>0</v>
          </cell>
        </row>
        <row r="915">
          <cell r="Y915">
            <v>0</v>
          </cell>
          <cell r="Z915">
            <v>0</v>
          </cell>
        </row>
        <row r="916">
          <cell r="Y916">
            <v>0</v>
          </cell>
          <cell r="Z916">
            <v>0</v>
          </cell>
        </row>
        <row r="917">
          <cell r="Y917">
            <v>0</v>
          </cell>
          <cell r="Z917">
            <v>0</v>
          </cell>
        </row>
        <row r="918">
          <cell r="Y918">
            <v>0</v>
          </cell>
          <cell r="Z918">
            <v>0</v>
          </cell>
        </row>
        <row r="919">
          <cell r="Y919">
            <v>0</v>
          </cell>
          <cell r="Z919">
            <v>0</v>
          </cell>
        </row>
        <row r="920">
          <cell r="Y920">
            <v>0</v>
          </cell>
          <cell r="Z920">
            <v>0</v>
          </cell>
        </row>
        <row r="921">
          <cell r="Y921">
            <v>0</v>
          </cell>
          <cell r="Z921">
            <v>0</v>
          </cell>
        </row>
        <row r="922">
          <cell r="Y922">
            <v>0</v>
          </cell>
          <cell r="Z922">
            <v>0</v>
          </cell>
        </row>
        <row r="923">
          <cell r="Y923">
            <v>0</v>
          </cell>
          <cell r="Z923">
            <v>0</v>
          </cell>
        </row>
        <row r="924">
          <cell r="Y924">
            <v>0</v>
          </cell>
          <cell r="Z924">
            <v>0</v>
          </cell>
        </row>
        <row r="925">
          <cell r="Y925">
            <v>0</v>
          </cell>
          <cell r="Z925">
            <v>0</v>
          </cell>
        </row>
        <row r="926">
          <cell r="Y926">
            <v>220</v>
          </cell>
          <cell r="Z926">
            <v>139700</v>
          </cell>
        </row>
        <row r="927">
          <cell r="Y927">
            <v>6</v>
          </cell>
          <cell r="Z927">
            <v>2772</v>
          </cell>
        </row>
        <row r="928">
          <cell r="Y928">
            <v>3</v>
          </cell>
          <cell r="Z928">
            <v>10920</v>
          </cell>
        </row>
        <row r="929">
          <cell r="Y929">
            <v>0</v>
          </cell>
          <cell r="Z929">
            <v>0</v>
          </cell>
        </row>
        <row r="930">
          <cell r="Y930">
            <v>0</v>
          </cell>
          <cell r="Z930">
            <v>0</v>
          </cell>
        </row>
        <row r="931">
          <cell r="Y931">
            <v>10790</v>
          </cell>
          <cell r="Z931">
            <v>876148</v>
          </cell>
        </row>
        <row r="932">
          <cell r="Y932">
            <v>0</v>
          </cell>
          <cell r="Z932">
            <v>0</v>
          </cell>
        </row>
        <row r="933">
          <cell r="Y933">
            <v>0</v>
          </cell>
          <cell r="Z933">
            <v>0</v>
          </cell>
        </row>
        <row r="934">
          <cell r="Y934">
            <v>0</v>
          </cell>
          <cell r="Z934">
            <v>0</v>
          </cell>
        </row>
        <row r="935">
          <cell r="Y935">
            <v>0</v>
          </cell>
          <cell r="Z935">
            <v>0</v>
          </cell>
        </row>
        <row r="936">
          <cell r="Y936">
            <v>0</v>
          </cell>
          <cell r="Z936">
            <v>0</v>
          </cell>
        </row>
        <row r="937">
          <cell r="Y937">
            <v>0</v>
          </cell>
          <cell r="Z937">
            <v>0</v>
          </cell>
        </row>
        <row r="938">
          <cell r="Y938">
            <v>0</v>
          </cell>
          <cell r="Z938">
            <v>0</v>
          </cell>
        </row>
        <row r="939">
          <cell r="Y939">
            <v>0</v>
          </cell>
          <cell r="Z939">
            <v>0</v>
          </cell>
        </row>
        <row r="940">
          <cell r="Y940">
            <v>0</v>
          </cell>
          <cell r="Z940">
            <v>0</v>
          </cell>
        </row>
        <row r="941">
          <cell r="Y941">
            <v>0</v>
          </cell>
          <cell r="Z941">
            <v>0</v>
          </cell>
        </row>
        <row r="942">
          <cell r="Y942">
            <v>0</v>
          </cell>
          <cell r="Z942">
            <v>0</v>
          </cell>
        </row>
        <row r="943">
          <cell r="Y943">
            <v>0</v>
          </cell>
          <cell r="Z943">
            <v>0</v>
          </cell>
        </row>
        <row r="944">
          <cell r="Y944">
            <v>0</v>
          </cell>
          <cell r="Z944">
            <v>0</v>
          </cell>
        </row>
        <row r="945">
          <cell r="Y945">
            <v>0</v>
          </cell>
          <cell r="Z945">
            <v>0</v>
          </cell>
        </row>
        <row r="946">
          <cell r="Y946">
            <v>0</v>
          </cell>
          <cell r="Z946">
            <v>0</v>
          </cell>
        </row>
        <row r="947">
          <cell r="Y947">
            <v>0</v>
          </cell>
          <cell r="Z947">
            <v>0</v>
          </cell>
        </row>
        <row r="948">
          <cell r="Y948">
            <v>0</v>
          </cell>
          <cell r="Z948">
            <v>0</v>
          </cell>
        </row>
        <row r="949">
          <cell r="Y949">
            <v>0</v>
          </cell>
          <cell r="Z949">
            <v>0</v>
          </cell>
        </row>
        <row r="950">
          <cell r="Y950">
            <v>0</v>
          </cell>
          <cell r="Z950">
            <v>0</v>
          </cell>
        </row>
        <row r="951">
          <cell r="Y951">
            <v>0</v>
          </cell>
          <cell r="Z951">
            <v>0</v>
          </cell>
        </row>
        <row r="952">
          <cell r="Y952">
            <v>0</v>
          </cell>
          <cell r="Z952">
            <v>0</v>
          </cell>
        </row>
        <row r="953">
          <cell r="Y953">
            <v>0</v>
          </cell>
          <cell r="Z953">
            <v>0</v>
          </cell>
        </row>
        <row r="954">
          <cell r="Y954">
            <v>0</v>
          </cell>
          <cell r="Z954">
            <v>0</v>
          </cell>
        </row>
        <row r="955">
          <cell r="Y955">
            <v>0</v>
          </cell>
          <cell r="Z955">
            <v>0</v>
          </cell>
        </row>
        <row r="956">
          <cell r="Y956">
            <v>0</v>
          </cell>
          <cell r="Z956">
            <v>0</v>
          </cell>
        </row>
        <row r="957">
          <cell r="Y957">
            <v>0</v>
          </cell>
          <cell r="Z957">
            <v>0</v>
          </cell>
        </row>
        <row r="958">
          <cell r="Y958">
            <v>0</v>
          </cell>
          <cell r="Z958">
            <v>0</v>
          </cell>
        </row>
        <row r="959">
          <cell r="Y959">
            <v>0</v>
          </cell>
          <cell r="Z959">
            <v>0</v>
          </cell>
        </row>
        <row r="960">
          <cell r="Y960">
            <v>0</v>
          </cell>
          <cell r="Z960">
            <v>0</v>
          </cell>
        </row>
        <row r="961">
          <cell r="Y961">
            <v>0</v>
          </cell>
          <cell r="Z961">
            <v>0</v>
          </cell>
        </row>
        <row r="962">
          <cell r="Y962">
            <v>0</v>
          </cell>
          <cell r="Z962">
            <v>0</v>
          </cell>
        </row>
        <row r="963">
          <cell r="Y963">
            <v>0</v>
          </cell>
          <cell r="Z963">
            <v>0</v>
          </cell>
        </row>
        <row r="964">
          <cell r="Y964">
            <v>0</v>
          </cell>
          <cell r="Z964">
            <v>0</v>
          </cell>
        </row>
        <row r="965">
          <cell r="Y965">
            <v>0</v>
          </cell>
          <cell r="Z965">
            <v>0</v>
          </cell>
        </row>
        <row r="966">
          <cell r="Y966">
            <v>0</v>
          </cell>
          <cell r="Z966">
            <v>0</v>
          </cell>
        </row>
        <row r="967">
          <cell r="Y967">
            <v>0</v>
          </cell>
          <cell r="Z967">
            <v>0</v>
          </cell>
        </row>
        <row r="968">
          <cell r="Y968">
            <v>0</v>
          </cell>
          <cell r="Z968">
            <v>0</v>
          </cell>
        </row>
        <row r="969">
          <cell r="Y969">
            <v>0</v>
          </cell>
          <cell r="Z969">
            <v>0</v>
          </cell>
        </row>
        <row r="970">
          <cell r="Y970">
            <v>0</v>
          </cell>
          <cell r="Z970">
            <v>0</v>
          </cell>
        </row>
        <row r="971">
          <cell r="Y971">
            <v>0</v>
          </cell>
          <cell r="Z971">
            <v>0</v>
          </cell>
        </row>
        <row r="972">
          <cell r="Y972">
            <v>0</v>
          </cell>
          <cell r="Z972">
            <v>0</v>
          </cell>
        </row>
        <row r="973">
          <cell r="Y973">
            <v>0</v>
          </cell>
          <cell r="Z973">
            <v>0</v>
          </cell>
        </row>
        <row r="974">
          <cell r="Y974">
            <v>0</v>
          </cell>
          <cell r="Z974">
            <v>0</v>
          </cell>
        </row>
        <row r="975">
          <cell r="Y975">
            <v>0</v>
          </cell>
          <cell r="Z975">
            <v>0</v>
          </cell>
        </row>
        <row r="976">
          <cell r="Y976" t="str">
            <v>*</v>
          </cell>
        </row>
        <row r="977">
          <cell r="Y977">
            <v>1</v>
          </cell>
          <cell r="Z977">
            <v>1821428.58</v>
          </cell>
        </row>
        <row r="978">
          <cell r="Y978">
            <v>0</v>
          </cell>
          <cell r="Z978">
            <v>0</v>
          </cell>
        </row>
        <row r="979">
          <cell r="Y979">
            <v>0</v>
          </cell>
          <cell r="Z979">
            <v>0</v>
          </cell>
        </row>
        <row r="980">
          <cell r="Y980">
            <v>0</v>
          </cell>
          <cell r="Z980">
            <v>0</v>
          </cell>
        </row>
        <row r="981">
          <cell r="Y981">
            <v>0</v>
          </cell>
          <cell r="Z981">
            <v>0</v>
          </cell>
        </row>
        <row r="982">
          <cell r="Y982">
            <v>0</v>
          </cell>
          <cell r="Z982">
            <v>0</v>
          </cell>
        </row>
        <row r="983">
          <cell r="Y983">
            <v>0</v>
          </cell>
          <cell r="Z983">
            <v>0</v>
          </cell>
        </row>
        <row r="984">
          <cell r="Y984">
            <v>0</v>
          </cell>
          <cell r="Z984">
            <v>0</v>
          </cell>
        </row>
        <row r="985">
          <cell r="Y985">
            <v>0</v>
          </cell>
          <cell r="Z985">
            <v>0</v>
          </cell>
        </row>
        <row r="986">
          <cell r="Y986">
            <v>0</v>
          </cell>
          <cell r="Z986">
            <v>0</v>
          </cell>
        </row>
        <row r="987">
          <cell r="Y987">
            <v>0</v>
          </cell>
          <cell r="Z987">
            <v>0</v>
          </cell>
        </row>
        <row r="988">
          <cell r="Y988">
            <v>0</v>
          </cell>
          <cell r="Z988">
            <v>0</v>
          </cell>
        </row>
        <row r="989">
          <cell r="Y989">
            <v>0</v>
          </cell>
          <cell r="Z989">
            <v>0</v>
          </cell>
        </row>
        <row r="990">
          <cell r="Y990">
            <v>0</v>
          </cell>
          <cell r="Z990">
            <v>0</v>
          </cell>
        </row>
        <row r="991">
          <cell r="Y991">
            <v>0</v>
          </cell>
          <cell r="Z991">
            <v>0</v>
          </cell>
        </row>
        <row r="992">
          <cell r="Y992">
            <v>0</v>
          </cell>
          <cell r="Z992">
            <v>0</v>
          </cell>
        </row>
        <row r="993">
          <cell r="Y993">
            <v>0</v>
          </cell>
          <cell r="Z993">
            <v>0</v>
          </cell>
        </row>
        <row r="994">
          <cell r="Y994">
            <v>0</v>
          </cell>
          <cell r="Z994">
            <v>0</v>
          </cell>
        </row>
        <row r="995">
          <cell r="Y995">
            <v>0</v>
          </cell>
          <cell r="Z995">
            <v>0</v>
          </cell>
        </row>
        <row r="996">
          <cell r="Y996">
            <v>0</v>
          </cell>
          <cell r="Z996">
            <v>0</v>
          </cell>
        </row>
        <row r="997">
          <cell r="Y997">
            <v>0</v>
          </cell>
          <cell r="Z997">
            <v>0</v>
          </cell>
        </row>
        <row r="998">
          <cell r="Y998">
            <v>0</v>
          </cell>
          <cell r="Z998">
            <v>0</v>
          </cell>
        </row>
        <row r="999">
          <cell r="Y999">
            <v>0</v>
          </cell>
          <cell r="Z999">
            <v>0</v>
          </cell>
        </row>
        <row r="1000">
          <cell r="Y1000">
            <v>0</v>
          </cell>
          <cell r="Z1000">
            <v>0</v>
          </cell>
        </row>
        <row r="1001">
          <cell r="Y1001">
            <v>0</v>
          </cell>
          <cell r="Z1001">
            <v>0</v>
          </cell>
        </row>
        <row r="1002">
          <cell r="Y1002">
            <v>0</v>
          </cell>
          <cell r="Z1002">
            <v>0</v>
          </cell>
        </row>
        <row r="1003">
          <cell r="Y1003">
            <v>0</v>
          </cell>
          <cell r="Z1003">
            <v>0</v>
          </cell>
        </row>
        <row r="1004">
          <cell r="Y1004">
            <v>0</v>
          </cell>
          <cell r="Z1004">
            <v>0</v>
          </cell>
        </row>
        <row r="1005">
          <cell r="Y1005">
            <v>0</v>
          </cell>
          <cell r="Z1005">
            <v>0</v>
          </cell>
        </row>
        <row r="1006">
          <cell r="Y1006">
            <v>0</v>
          </cell>
          <cell r="Z1006">
            <v>0</v>
          </cell>
        </row>
        <row r="1007">
          <cell r="Y1007">
            <v>0</v>
          </cell>
          <cell r="Z1007">
            <v>0</v>
          </cell>
        </row>
        <row r="1008">
          <cell r="Y1008">
            <v>0</v>
          </cell>
          <cell r="Z1008">
            <v>0</v>
          </cell>
        </row>
        <row r="1009">
          <cell r="Y1009">
            <v>0</v>
          </cell>
          <cell r="Z1009">
            <v>0</v>
          </cell>
        </row>
        <row r="1010">
          <cell r="Y1010">
            <v>0</v>
          </cell>
          <cell r="Z1010">
            <v>0</v>
          </cell>
        </row>
        <row r="1011">
          <cell r="Y1011">
            <v>0</v>
          </cell>
          <cell r="Z1011">
            <v>0</v>
          </cell>
        </row>
        <row r="1012">
          <cell r="Y1012">
            <v>0</v>
          </cell>
          <cell r="Z1012">
            <v>0</v>
          </cell>
        </row>
        <row r="1013">
          <cell r="Y1013">
            <v>0</v>
          </cell>
          <cell r="Z1013">
            <v>0</v>
          </cell>
        </row>
        <row r="1014">
          <cell r="Y1014">
            <v>0</v>
          </cell>
          <cell r="Z1014">
            <v>0</v>
          </cell>
        </row>
        <row r="1015">
          <cell r="Y1015">
            <v>0</v>
          </cell>
          <cell r="Z1015">
            <v>0</v>
          </cell>
        </row>
        <row r="1016">
          <cell r="Y1016">
            <v>0</v>
          </cell>
          <cell r="Z1016">
            <v>0</v>
          </cell>
        </row>
        <row r="1017">
          <cell r="Y1017">
            <v>0</v>
          </cell>
          <cell r="Z1017">
            <v>0</v>
          </cell>
        </row>
        <row r="1018">
          <cell r="Y1018">
            <v>0</v>
          </cell>
          <cell r="Z1018">
            <v>0</v>
          </cell>
        </row>
        <row r="1019">
          <cell r="Y1019">
            <v>0</v>
          </cell>
          <cell r="Z1019">
            <v>0</v>
          </cell>
        </row>
        <row r="1020">
          <cell r="Y1020">
            <v>0</v>
          </cell>
          <cell r="Z1020">
            <v>0</v>
          </cell>
        </row>
        <row r="1021">
          <cell r="Y1021">
            <v>0</v>
          </cell>
          <cell r="Z1021">
            <v>0</v>
          </cell>
        </row>
        <row r="1022">
          <cell r="Y1022">
            <v>0</v>
          </cell>
          <cell r="Z1022">
            <v>0</v>
          </cell>
        </row>
        <row r="1023">
          <cell r="Y1023">
            <v>0</v>
          </cell>
          <cell r="Z1023">
            <v>0</v>
          </cell>
        </row>
        <row r="1024">
          <cell r="Y1024">
            <v>0</v>
          </cell>
          <cell r="Z1024">
            <v>0</v>
          </cell>
        </row>
        <row r="1025">
          <cell r="Y1025">
            <v>0</v>
          </cell>
          <cell r="Z1025">
            <v>0</v>
          </cell>
        </row>
        <row r="1026">
          <cell r="Y1026">
            <v>0</v>
          </cell>
          <cell r="Z1026">
            <v>0</v>
          </cell>
        </row>
        <row r="1027">
          <cell r="Y1027">
            <v>0</v>
          </cell>
          <cell r="Z1027">
            <v>0</v>
          </cell>
        </row>
        <row r="1028">
          <cell r="Y1028">
            <v>0</v>
          </cell>
          <cell r="Z1028">
            <v>0</v>
          </cell>
        </row>
        <row r="1029">
          <cell r="Y1029">
            <v>0</v>
          </cell>
          <cell r="Z1029">
            <v>0</v>
          </cell>
        </row>
        <row r="1030">
          <cell r="Y1030">
            <v>0</v>
          </cell>
          <cell r="Z1030">
            <v>0</v>
          </cell>
        </row>
        <row r="1031">
          <cell r="Y1031">
            <v>0</v>
          </cell>
          <cell r="Z1031">
            <v>0</v>
          </cell>
        </row>
        <row r="1032">
          <cell r="Y1032">
            <v>1</v>
          </cell>
          <cell r="Z1032">
            <v>10000</v>
          </cell>
        </row>
        <row r="1033">
          <cell r="Y1033">
            <v>405.5</v>
          </cell>
          <cell r="Z1033">
            <v>519040</v>
          </cell>
        </row>
        <row r="1034">
          <cell r="Y1034">
            <v>405.5</v>
          </cell>
          <cell r="Z1034">
            <v>654720.30000000005</v>
          </cell>
        </row>
        <row r="1035">
          <cell r="Y1035">
            <v>0</v>
          </cell>
          <cell r="Z1035">
            <v>0</v>
          </cell>
        </row>
        <row r="1036">
          <cell r="Y1036">
            <v>0</v>
          </cell>
          <cell r="Z1036">
            <v>0</v>
          </cell>
        </row>
        <row r="1037">
          <cell r="Y1037">
            <v>0</v>
          </cell>
          <cell r="Z1037">
            <v>0</v>
          </cell>
        </row>
        <row r="1038">
          <cell r="Y1038">
            <v>0</v>
          </cell>
          <cell r="Z1038">
            <v>0</v>
          </cell>
        </row>
        <row r="1039">
          <cell r="Y1039">
            <v>0</v>
          </cell>
          <cell r="Z1039">
            <v>0</v>
          </cell>
        </row>
        <row r="1040">
          <cell r="Y1040">
            <v>0</v>
          </cell>
          <cell r="Z1040">
            <v>0</v>
          </cell>
        </row>
        <row r="1041">
          <cell r="Y1041">
            <v>0</v>
          </cell>
          <cell r="Z1041">
            <v>0</v>
          </cell>
        </row>
        <row r="1042">
          <cell r="Y1042">
            <v>0</v>
          </cell>
          <cell r="Z1042">
            <v>0</v>
          </cell>
        </row>
        <row r="1043">
          <cell r="Y1043">
            <v>0</v>
          </cell>
          <cell r="Z1043">
            <v>0</v>
          </cell>
        </row>
        <row r="1044">
          <cell r="Y1044">
            <v>0</v>
          </cell>
          <cell r="Z1044">
            <v>0</v>
          </cell>
        </row>
        <row r="1045">
          <cell r="Y1045">
            <v>0</v>
          </cell>
          <cell r="Z1045">
            <v>0</v>
          </cell>
        </row>
        <row r="1046">
          <cell r="Y1046">
            <v>0</v>
          </cell>
          <cell r="Z1046">
            <v>0</v>
          </cell>
        </row>
        <row r="1047">
          <cell r="Y1047">
            <v>0</v>
          </cell>
          <cell r="Z1047">
            <v>0</v>
          </cell>
        </row>
        <row r="1048">
          <cell r="Y1048">
            <v>0</v>
          </cell>
          <cell r="Z1048">
            <v>0</v>
          </cell>
        </row>
        <row r="1049">
          <cell r="Y1049">
            <v>0</v>
          </cell>
          <cell r="Z1049">
            <v>0</v>
          </cell>
        </row>
        <row r="1050">
          <cell r="Y1050">
            <v>0</v>
          </cell>
          <cell r="Z1050">
            <v>0</v>
          </cell>
        </row>
        <row r="1051">
          <cell r="Y1051" t="str">
            <v>*</v>
          </cell>
        </row>
        <row r="1052">
          <cell r="Y1052">
            <v>0</v>
          </cell>
          <cell r="Z1052">
            <v>0</v>
          </cell>
        </row>
        <row r="1053">
          <cell r="Y1053">
            <v>0</v>
          </cell>
          <cell r="Z1053">
            <v>0</v>
          </cell>
        </row>
        <row r="1054">
          <cell r="Y1054" t="str">
            <v>*</v>
          </cell>
        </row>
        <row r="1055">
          <cell r="Y1055">
            <v>270</v>
          </cell>
          <cell r="Z1055">
            <v>79650</v>
          </cell>
        </row>
        <row r="1056">
          <cell r="Y1056">
            <v>0</v>
          </cell>
          <cell r="Z1056">
            <v>0</v>
          </cell>
        </row>
        <row r="1057">
          <cell r="Y1057">
            <v>0</v>
          </cell>
          <cell r="Z1057">
            <v>0</v>
          </cell>
        </row>
        <row r="1058">
          <cell r="Y1058">
            <v>6</v>
          </cell>
          <cell r="Z1058">
            <v>4950</v>
          </cell>
        </row>
        <row r="1059">
          <cell r="Y1059">
            <v>18</v>
          </cell>
          <cell r="Z1059">
            <v>7956</v>
          </cell>
        </row>
        <row r="1060">
          <cell r="Y1060">
            <v>52</v>
          </cell>
          <cell r="Z1060">
            <v>37544</v>
          </cell>
        </row>
        <row r="1061">
          <cell r="Y1061" t="str">
            <v>*</v>
          </cell>
        </row>
        <row r="1062">
          <cell r="Y1062">
            <v>70</v>
          </cell>
          <cell r="Z1062">
            <v>22813</v>
          </cell>
        </row>
        <row r="1063">
          <cell r="Y1063">
            <v>6</v>
          </cell>
          <cell r="Z1063">
            <v>2017.5</v>
          </cell>
        </row>
        <row r="1064">
          <cell r="Y1064">
            <v>2</v>
          </cell>
          <cell r="Z1064">
            <v>194</v>
          </cell>
        </row>
        <row r="1065">
          <cell r="Y1065">
            <v>8</v>
          </cell>
          <cell r="Z1065">
            <v>13675.6</v>
          </cell>
        </row>
        <row r="1066">
          <cell r="Y1066" t="str">
            <v>*</v>
          </cell>
        </row>
        <row r="1067">
          <cell r="Y1067">
            <v>41</v>
          </cell>
          <cell r="Z1067">
            <v>11261.88</v>
          </cell>
        </row>
        <row r="1068">
          <cell r="Y1068">
            <v>36</v>
          </cell>
          <cell r="Z1068">
            <v>7740</v>
          </cell>
        </row>
        <row r="1069">
          <cell r="Y1069">
            <v>36</v>
          </cell>
          <cell r="Z1069">
            <v>7164.36</v>
          </cell>
        </row>
        <row r="1070">
          <cell r="Y1070" t="str">
            <v>*</v>
          </cell>
        </row>
        <row r="1071">
          <cell r="Y1071">
            <v>5</v>
          </cell>
          <cell r="Z1071">
            <v>1494.4</v>
          </cell>
        </row>
        <row r="1072">
          <cell r="Y1072" t="str">
            <v>*</v>
          </cell>
        </row>
        <row r="1073">
          <cell r="Y1073">
            <v>1</v>
          </cell>
          <cell r="Z1073">
            <v>206.85</v>
          </cell>
        </row>
        <row r="1074">
          <cell r="Y1074">
            <v>280</v>
          </cell>
          <cell r="Z1074">
            <v>16968</v>
          </cell>
        </row>
        <row r="1075">
          <cell r="Y1075">
            <v>1</v>
          </cell>
          <cell r="Z1075">
            <v>34800</v>
          </cell>
        </row>
        <row r="1076">
          <cell r="Y1076">
            <v>2</v>
          </cell>
          <cell r="Z1076">
            <v>60956</v>
          </cell>
        </row>
        <row r="1077">
          <cell r="Y1077">
            <v>3</v>
          </cell>
          <cell r="Z1077">
            <v>29275.02</v>
          </cell>
        </row>
        <row r="1078">
          <cell r="Y1078">
            <v>290</v>
          </cell>
          <cell r="Z1078">
            <v>48140</v>
          </cell>
        </row>
        <row r="1079">
          <cell r="Y1079" t="str">
            <v>*</v>
          </cell>
        </row>
        <row r="1080">
          <cell r="Y1080">
            <v>3</v>
          </cell>
          <cell r="Z1080">
            <v>6003.51</v>
          </cell>
        </row>
        <row r="1081">
          <cell r="Y1081">
            <v>6</v>
          </cell>
          <cell r="Z1081">
            <v>11894.22</v>
          </cell>
        </row>
        <row r="1082">
          <cell r="Y1082">
            <v>1</v>
          </cell>
          <cell r="Z1082">
            <v>4947</v>
          </cell>
        </row>
        <row r="1086">
          <cell r="Y1086">
            <v>0</v>
          </cell>
          <cell r="Z1086">
            <v>0</v>
          </cell>
        </row>
        <row r="1087">
          <cell r="Y1087">
            <v>0</v>
          </cell>
          <cell r="Z1087">
            <v>0</v>
          </cell>
        </row>
        <row r="1088">
          <cell r="Y1088">
            <v>2</v>
          </cell>
          <cell r="Z1088">
            <v>26566</v>
          </cell>
        </row>
        <row r="1089">
          <cell r="Y1089" t="str">
            <v>*</v>
          </cell>
        </row>
        <row r="1090">
          <cell r="Y1090">
            <v>268</v>
          </cell>
          <cell r="Z1090">
            <v>28006</v>
          </cell>
        </row>
        <row r="1091">
          <cell r="Y1091">
            <v>0</v>
          </cell>
          <cell r="Z1091">
            <v>0</v>
          </cell>
        </row>
        <row r="1092">
          <cell r="Y1092" t="str">
            <v>*</v>
          </cell>
        </row>
        <row r="1093">
          <cell r="Y1093">
            <v>2</v>
          </cell>
          <cell r="Z1093">
            <v>540</v>
          </cell>
        </row>
        <row r="1094">
          <cell r="Y1094">
            <v>2</v>
          </cell>
          <cell r="Z1094">
            <v>460</v>
          </cell>
        </row>
        <row r="1095">
          <cell r="Y1095" t="str">
            <v>*</v>
          </cell>
        </row>
        <row r="1096">
          <cell r="Y1096">
            <v>2</v>
          </cell>
          <cell r="Z1096">
            <v>1918</v>
          </cell>
        </row>
        <row r="1097">
          <cell r="Y1097">
            <v>12</v>
          </cell>
          <cell r="Z1097">
            <v>6984</v>
          </cell>
        </row>
        <row r="1098">
          <cell r="Y1098">
            <v>20</v>
          </cell>
          <cell r="Z1098">
            <v>820</v>
          </cell>
        </row>
        <row r="1099">
          <cell r="Y1099" t="str">
            <v>*</v>
          </cell>
        </row>
        <row r="1100">
          <cell r="Y1100">
            <v>15</v>
          </cell>
          <cell r="Z1100">
            <v>39750</v>
          </cell>
        </row>
        <row r="1101">
          <cell r="Y1101">
            <v>0</v>
          </cell>
          <cell r="Z1101">
            <v>0</v>
          </cell>
        </row>
        <row r="1102">
          <cell r="Y1102">
            <v>32</v>
          </cell>
          <cell r="Z1102">
            <v>31680</v>
          </cell>
        </row>
        <row r="1103">
          <cell r="Y1103">
            <v>1</v>
          </cell>
          <cell r="Z1103">
            <v>360</v>
          </cell>
        </row>
        <row r="1104">
          <cell r="Y1104">
            <v>0</v>
          </cell>
          <cell r="Z1104">
            <v>0</v>
          </cell>
        </row>
        <row r="1105">
          <cell r="Y1105">
            <v>0</v>
          </cell>
          <cell r="Z1105">
            <v>0</v>
          </cell>
        </row>
        <row r="1106">
          <cell r="Y1106">
            <v>0</v>
          </cell>
          <cell r="Z1106">
            <v>0</v>
          </cell>
        </row>
        <row r="1107">
          <cell r="Y1107">
            <v>0</v>
          </cell>
          <cell r="Z1107">
            <v>0</v>
          </cell>
        </row>
        <row r="1108">
          <cell r="Y1108">
            <v>0</v>
          </cell>
          <cell r="Z1108">
            <v>0</v>
          </cell>
        </row>
        <row r="1109">
          <cell r="Y1109">
            <v>0</v>
          </cell>
          <cell r="Z1109">
            <v>0</v>
          </cell>
        </row>
        <row r="1110">
          <cell r="Y1110">
            <v>0</v>
          </cell>
          <cell r="Z1110">
            <v>0</v>
          </cell>
        </row>
        <row r="1111">
          <cell r="Y1111">
            <v>0</v>
          </cell>
          <cell r="Z1111">
            <v>0</v>
          </cell>
        </row>
        <row r="1112">
          <cell r="Y1112">
            <v>35</v>
          </cell>
          <cell r="Z1112">
            <v>70700</v>
          </cell>
        </row>
        <row r="1113">
          <cell r="Y1113">
            <v>32</v>
          </cell>
          <cell r="Z1113">
            <v>37120</v>
          </cell>
        </row>
        <row r="1114">
          <cell r="Y1114">
            <v>32</v>
          </cell>
          <cell r="Z1114">
            <v>24384</v>
          </cell>
        </row>
        <row r="1115">
          <cell r="Y1115">
            <v>32</v>
          </cell>
          <cell r="Z1115">
            <v>5180.8</v>
          </cell>
        </row>
        <row r="1116">
          <cell r="Y1116">
            <v>0</v>
          </cell>
          <cell r="Z1116">
            <v>0</v>
          </cell>
        </row>
        <row r="1117">
          <cell r="Y1117" t="str">
            <v>*</v>
          </cell>
        </row>
        <row r="1118">
          <cell r="Y1118">
            <v>150</v>
          </cell>
          <cell r="Z1118">
            <v>46867.5</v>
          </cell>
        </row>
        <row r="1119">
          <cell r="Y1119">
            <v>170</v>
          </cell>
          <cell r="Z1119">
            <v>58327</v>
          </cell>
        </row>
        <row r="1120">
          <cell r="Y1120">
            <v>90</v>
          </cell>
          <cell r="Z1120">
            <v>31119.3</v>
          </cell>
        </row>
        <row r="1122">
          <cell r="Y1122">
            <v>75</v>
          </cell>
          <cell r="Z1122">
            <v>24219</v>
          </cell>
        </row>
        <row r="1123">
          <cell r="Y1123">
            <v>27.5</v>
          </cell>
          <cell r="Z1123">
            <v>17569.2</v>
          </cell>
        </row>
        <row r="1124">
          <cell r="Y1124">
            <v>0</v>
          </cell>
          <cell r="Z1124">
            <v>0</v>
          </cell>
        </row>
        <row r="1125">
          <cell r="Y1125">
            <v>0</v>
          </cell>
          <cell r="Z1125">
            <v>0</v>
          </cell>
        </row>
        <row r="1126">
          <cell r="Y1126">
            <v>0</v>
          </cell>
          <cell r="Z1126">
            <v>0</v>
          </cell>
        </row>
        <row r="1127">
          <cell r="Y1127">
            <v>0</v>
          </cell>
          <cell r="Z1127">
            <v>0</v>
          </cell>
        </row>
        <row r="1128">
          <cell r="Y1128">
            <v>0</v>
          </cell>
          <cell r="Z1128">
            <v>0</v>
          </cell>
        </row>
        <row r="1129">
          <cell r="Y1129">
            <v>0</v>
          </cell>
          <cell r="Z1129">
            <v>0</v>
          </cell>
        </row>
        <row r="1130">
          <cell r="Y1130">
            <v>0</v>
          </cell>
          <cell r="Z1130">
            <v>0</v>
          </cell>
        </row>
        <row r="1131">
          <cell r="Y1131">
            <v>0</v>
          </cell>
          <cell r="Z1131">
            <v>0</v>
          </cell>
        </row>
        <row r="1132">
          <cell r="Y1132">
            <v>0</v>
          </cell>
          <cell r="Z1132">
            <v>0</v>
          </cell>
        </row>
        <row r="1133">
          <cell r="Y1133">
            <v>0</v>
          </cell>
          <cell r="Z1133">
            <v>0</v>
          </cell>
        </row>
        <row r="1134">
          <cell r="Y1134">
            <v>0</v>
          </cell>
          <cell r="Z1134">
            <v>0</v>
          </cell>
        </row>
        <row r="1135">
          <cell r="Y1135">
            <v>0</v>
          </cell>
          <cell r="Z1135">
            <v>0</v>
          </cell>
        </row>
        <row r="1136">
          <cell r="Y1136">
            <v>0</v>
          </cell>
          <cell r="Z1136">
            <v>0</v>
          </cell>
        </row>
        <row r="1137">
          <cell r="Y1137">
            <v>0</v>
          </cell>
          <cell r="Z1137">
            <v>0</v>
          </cell>
        </row>
        <row r="1138">
          <cell r="Y1138">
            <v>0</v>
          </cell>
          <cell r="Z1138">
            <v>0</v>
          </cell>
        </row>
        <row r="1139">
          <cell r="Y1139">
            <v>0</v>
          </cell>
          <cell r="Z1139">
            <v>0</v>
          </cell>
        </row>
        <row r="1140">
          <cell r="Y1140">
            <v>0</v>
          </cell>
          <cell r="Z1140">
            <v>0</v>
          </cell>
        </row>
        <row r="1141">
          <cell r="Y1141">
            <v>0</v>
          </cell>
          <cell r="Z1141">
            <v>0</v>
          </cell>
        </row>
        <row r="1142">
          <cell r="Y1142">
            <v>0</v>
          </cell>
          <cell r="Z1142">
            <v>0</v>
          </cell>
        </row>
        <row r="1143">
          <cell r="Y1143">
            <v>0</v>
          </cell>
          <cell r="Z1143">
            <v>0</v>
          </cell>
        </row>
        <row r="1144">
          <cell r="Y1144">
            <v>0</v>
          </cell>
          <cell r="Z1144">
            <v>0</v>
          </cell>
        </row>
        <row r="1145">
          <cell r="Y1145">
            <v>0</v>
          </cell>
          <cell r="Z1145">
            <v>0</v>
          </cell>
        </row>
        <row r="1146">
          <cell r="Y1146">
            <v>0</v>
          </cell>
          <cell r="Z1146">
            <v>0</v>
          </cell>
        </row>
        <row r="1147">
          <cell r="Y1147">
            <v>0</v>
          </cell>
          <cell r="Z1147">
            <v>0</v>
          </cell>
        </row>
        <row r="1148">
          <cell r="Y1148">
            <v>0</v>
          </cell>
          <cell r="Z1148">
            <v>0</v>
          </cell>
        </row>
        <row r="1149">
          <cell r="Y1149">
            <v>0</v>
          </cell>
          <cell r="Z1149">
            <v>0</v>
          </cell>
        </row>
        <row r="1150">
          <cell r="Y1150">
            <v>0</v>
          </cell>
          <cell r="Z1150">
            <v>0</v>
          </cell>
        </row>
        <row r="1151">
          <cell r="Y1151">
            <v>0</v>
          </cell>
          <cell r="Z1151">
            <v>0</v>
          </cell>
        </row>
        <row r="1152">
          <cell r="Y1152">
            <v>0</v>
          </cell>
          <cell r="Z1152">
            <v>0</v>
          </cell>
        </row>
        <row r="1153">
          <cell r="Y1153">
            <v>0</v>
          </cell>
          <cell r="Z1153">
            <v>0</v>
          </cell>
        </row>
        <row r="1154">
          <cell r="Y1154">
            <v>0</v>
          </cell>
          <cell r="Z1154">
            <v>0</v>
          </cell>
        </row>
        <row r="1155">
          <cell r="Y1155" t="str">
            <v>*</v>
          </cell>
        </row>
        <row r="1156">
          <cell r="Y1156">
            <v>1</v>
          </cell>
          <cell r="Z1156">
            <v>7000</v>
          </cell>
        </row>
        <row r="1157">
          <cell r="Y1157">
            <v>40</v>
          </cell>
          <cell r="Z1157">
            <v>33600</v>
          </cell>
        </row>
        <row r="1158">
          <cell r="Y1158">
            <v>29</v>
          </cell>
          <cell r="Z1158">
            <v>19140</v>
          </cell>
        </row>
        <row r="1159">
          <cell r="Y1159">
            <v>1</v>
          </cell>
          <cell r="Z1159">
            <v>450</v>
          </cell>
        </row>
        <row r="1160">
          <cell r="Y1160">
            <v>78</v>
          </cell>
          <cell r="Z1160">
            <v>24960</v>
          </cell>
        </row>
        <row r="1161">
          <cell r="Y1161">
            <v>0</v>
          </cell>
          <cell r="Z1161">
            <v>0</v>
          </cell>
        </row>
        <row r="1162">
          <cell r="Y1162">
            <v>0</v>
          </cell>
          <cell r="Z1162">
            <v>0</v>
          </cell>
        </row>
        <row r="1163">
          <cell r="Y1163">
            <v>0</v>
          </cell>
          <cell r="Z1163">
            <v>0</v>
          </cell>
        </row>
        <row r="1164">
          <cell r="Y1164">
            <v>0</v>
          </cell>
          <cell r="Z1164">
            <v>0</v>
          </cell>
        </row>
        <row r="1165">
          <cell r="Y1165">
            <v>0</v>
          </cell>
          <cell r="Z1165">
            <v>0</v>
          </cell>
        </row>
        <row r="1166">
          <cell r="Y1166">
            <v>0</v>
          </cell>
          <cell r="Z1166">
            <v>0</v>
          </cell>
        </row>
        <row r="1167">
          <cell r="Y1167">
            <v>0</v>
          </cell>
          <cell r="Z1167">
            <v>0</v>
          </cell>
        </row>
        <row r="1168">
          <cell r="Y1168">
            <v>0</v>
          </cell>
          <cell r="Z1168">
            <v>0</v>
          </cell>
        </row>
        <row r="1169">
          <cell r="Y1169">
            <v>0</v>
          </cell>
          <cell r="Z1169">
            <v>0</v>
          </cell>
        </row>
        <row r="1170">
          <cell r="Y1170" t="str">
            <v>*</v>
          </cell>
        </row>
        <row r="1171">
          <cell r="Y1171">
            <v>0</v>
          </cell>
          <cell r="Z1171">
            <v>0</v>
          </cell>
        </row>
        <row r="1172">
          <cell r="Y1172">
            <v>16</v>
          </cell>
          <cell r="Z1172">
            <v>2768</v>
          </cell>
        </row>
        <row r="1173">
          <cell r="Y1173">
            <v>8</v>
          </cell>
          <cell r="Z1173">
            <v>14640</v>
          </cell>
        </row>
        <row r="1174">
          <cell r="Y1174">
            <v>0</v>
          </cell>
          <cell r="Z1174">
            <v>0</v>
          </cell>
        </row>
        <row r="1175">
          <cell r="Y1175">
            <v>0</v>
          </cell>
          <cell r="Z1175">
            <v>0</v>
          </cell>
        </row>
        <row r="1176">
          <cell r="Y1176">
            <v>0</v>
          </cell>
          <cell r="Z1176">
            <v>0</v>
          </cell>
        </row>
        <row r="1177">
          <cell r="Y1177">
            <v>0</v>
          </cell>
          <cell r="Z1177">
            <v>0</v>
          </cell>
        </row>
        <row r="1178">
          <cell r="Y1178" t="str">
            <v>*</v>
          </cell>
        </row>
        <row r="1179">
          <cell r="Y1179">
            <v>0</v>
          </cell>
          <cell r="Z1179">
            <v>0</v>
          </cell>
        </row>
        <row r="1180">
          <cell r="Y1180">
            <v>4</v>
          </cell>
          <cell r="Z1180">
            <v>31384</v>
          </cell>
        </row>
        <row r="1181">
          <cell r="Y1181">
            <v>450</v>
          </cell>
          <cell r="Z1181">
            <v>57825</v>
          </cell>
        </row>
        <row r="1182">
          <cell r="Y1182">
            <v>231</v>
          </cell>
          <cell r="Z1182">
            <v>87780</v>
          </cell>
        </row>
        <row r="1183">
          <cell r="Y1183">
            <v>30</v>
          </cell>
          <cell r="Z1183">
            <v>21480</v>
          </cell>
        </row>
        <row r="1184">
          <cell r="Y1184" t="str">
            <v>*</v>
          </cell>
        </row>
        <row r="1185">
          <cell r="Y1185">
            <v>0</v>
          </cell>
          <cell r="Z1185">
            <v>0</v>
          </cell>
        </row>
        <row r="1186">
          <cell r="Y1186">
            <v>0</v>
          </cell>
          <cell r="Z1186">
            <v>0</v>
          </cell>
        </row>
        <row r="1187">
          <cell r="Y1187">
            <v>15</v>
          </cell>
          <cell r="Z1187">
            <v>7875</v>
          </cell>
        </row>
        <row r="1188">
          <cell r="Y1188">
            <v>89</v>
          </cell>
          <cell r="Z1188">
            <v>100036</v>
          </cell>
        </row>
        <row r="1189">
          <cell r="Y1189">
            <v>0</v>
          </cell>
          <cell r="Z1189">
            <v>0</v>
          </cell>
        </row>
        <row r="1190">
          <cell r="Y1190">
            <v>41</v>
          </cell>
          <cell r="Z1190">
            <v>14514</v>
          </cell>
        </row>
        <row r="1191">
          <cell r="Y1191" t="str">
            <v>*</v>
          </cell>
        </row>
        <row r="1192">
          <cell r="Y1192">
            <v>0</v>
          </cell>
          <cell r="Z1192">
            <v>0</v>
          </cell>
        </row>
        <row r="1193">
          <cell r="Y1193">
            <v>3</v>
          </cell>
          <cell r="Z1193">
            <v>5868</v>
          </cell>
        </row>
        <row r="1194">
          <cell r="Y1194" t="str">
            <v>*</v>
          </cell>
        </row>
        <row r="1195">
          <cell r="Y1195" t="str">
            <v>*</v>
          </cell>
        </row>
        <row r="1196">
          <cell r="Y1196">
            <v>10</v>
          </cell>
          <cell r="Z1196">
            <v>4590</v>
          </cell>
        </row>
        <row r="1197">
          <cell r="Y1197">
            <v>10</v>
          </cell>
          <cell r="Z1197">
            <v>5320</v>
          </cell>
        </row>
        <row r="1198">
          <cell r="Y1198" t="str">
            <v>*</v>
          </cell>
        </row>
        <row r="1199">
          <cell r="Y1199">
            <v>100</v>
          </cell>
          <cell r="Z1199">
            <v>89800</v>
          </cell>
        </row>
        <row r="1200">
          <cell r="Y1200" t="str">
            <v>*</v>
          </cell>
        </row>
        <row r="1202">
          <cell r="Y1202">
            <v>155</v>
          </cell>
          <cell r="Z1202">
            <v>86335</v>
          </cell>
        </row>
        <row r="1203">
          <cell r="Y1203">
            <v>210</v>
          </cell>
          <cell r="Z1203">
            <v>77070</v>
          </cell>
        </row>
        <row r="1204">
          <cell r="Y1204">
            <v>120</v>
          </cell>
          <cell r="Z1204">
            <v>36120</v>
          </cell>
        </row>
        <row r="1205">
          <cell r="Y1205">
            <v>30</v>
          </cell>
          <cell r="Z1205">
            <v>7830</v>
          </cell>
        </row>
        <row r="1206">
          <cell r="Y1206" t="str">
            <v>*</v>
          </cell>
        </row>
        <row r="1207">
          <cell r="Y1207">
            <v>2</v>
          </cell>
          <cell r="Z1207">
            <v>1008</v>
          </cell>
        </row>
        <row r="1208">
          <cell r="Y1208">
            <v>8</v>
          </cell>
          <cell r="Z1208">
            <v>3704</v>
          </cell>
        </row>
        <row r="1209">
          <cell r="Y1209">
            <v>10</v>
          </cell>
          <cell r="Z1209">
            <v>3400</v>
          </cell>
        </row>
        <row r="1210">
          <cell r="Y1210">
            <v>6</v>
          </cell>
          <cell r="Z1210">
            <v>1962</v>
          </cell>
        </row>
        <row r="1211">
          <cell r="Y1211">
            <v>4</v>
          </cell>
          <cell r="Z1211">
            <v>1276</v>
          </cell>
        </row>
        <row r="1212">
          <cell r="Y1212" t="str">
            <v>*</v>
          </cell>
        </row>
        <row r="1213">
          <cell r="Y1213">
            <v>2</v>
          </cell>
          <cell r="Z1213">
            <v>884</v>
          </cell>
        </row>
        <row r="1214">
          <cell r="Y1214">
            <v>8</v>
          </cell>
          <cell r="Z1214">
            <v>2344</v>
          </cell>
        </row>
        <row r="1215">
          <cell r="Y1215">
            <v>10</v>
          </cell>
          <cell r="Z1215">
            <v>2770</v>
          </cell>
        </row>
        <row r="1216">
          <cell r="Y1216">
            <v>6</v>
          </cell>
          <cell r="Z1216">
            <v>1644</v>
          </cell>
        </row>
        <row r="1217">
          <cell r="Y1217">
            <v>4</v>
          </cell>
          <cell r="Z1217">
            <v>1096</v>
          </cell>
        </row>
        <row r="1218">
          <cell r="Y1218" t="str">
            <v>*</v>
          </cell>
        </row>
        <row r="1219">
          <cell r="Y1219">
            <v>12</v>
          </cell>
          <cell r="Z1219">
            <v>189324</v>
          </cell>
        </row>
        <row r="1220">
          <cell r="Y1220">
            <v>0</v>
          </cell>
          <cell r="Z1220">
            <v>0</v>
          </cell>
        </row>
        <row r="1221">
          <cell r="Y1221" t="str">
            <v>*</v>
          </cell>
        </row>
        <row r="1222">
          <cell r="Y1222">
            <v>6</v>
          </cell>
          <cell r="Z1222">
            <v>8040</v>
          </cell>
        </row>
        <row r="1223">
          <cell r="Y1223">
            <v>0</v>
          </cell>
          <cell r="Z1223">
            <v>0</v>
          </cell>
        </row>
        <row r="1224">
          <cell r="Y1224">
            <v>0</v>
          </cell>
          <cell r="Z1224">
            <v>0</v>
          </cell>
        </row>
        <row r="1225">
          <cell r="Y1225" t="str">
            <v>*</v>
          </cell>
        </row>
        <row r="1226">
          <cell r="Y1226" t="str">
            <v>*</v>
          </cell>
        </row>
        <row r="1227">
          <cell r="Y1227">
            <v>3</v>
          </cell>
          <cell r="Z1227">
            <v>3984</v>
          </cell>
        </row>
        <row r="1228">
          <cell r="Y1228">
            <v>41</v>
          </cell>
          <cell r="Z1228">
            <v>38950</v>
          </cell>
        </row>
        <row r="1229">
          <cell r="Y1229">
            <v>2</v>
          </cell>
          <cell r="Z1229">
            <v>3610</v>
          </cell>
        </row>
        <row r="1230">
          <cell r="Y1230" t="str">
            <v>*</v>
          </cell>
        </row>
        <row r="1231">
          <cell r="Y1231">
            <v>1</v>
          </cell>
          <cell r="Z1231">
            <v>30250</v>
          </cell>
        </row>
        <row r="1232">
          <cell r="Y1232">
            <v>0</v>
          </cell>
          <cell r="Z1232">
            <v>0</v>
          </cell>
        </row>
        <row r="1233">
          <cell r="Y1233">
            <v>0</v>
          </cell>
          <cell r="Z1233">
            <v>0</v>
          </cell>
        </row>
        <row r="1234">
          <cell r="Y1234">
            <v>0</v>
          </cell>
          <cell r="Z1234">
            <v>0</v>
          </cell>
        </row>
        <row r="1235">
          <cell r="Y1235" t="str">
            <v>*</v>
          </cell>
        </row>
        <row r="1236">
          <cell r="Y1236" t="str">
            <v>*</v>
          </cell>
        </row>
        <row r="1237">
          <cell r="Y1237" t="str">
            <v>*</v>
          </cell>
        </row>
        <row r="1238">
          <cell r="Y1238">
            <v>4</v>
          </cell>
          <cell r="Z1238">
            <v>220508</v>
          </cell>
        </row>
        <row r="1239">
          <cell r="Y1239" t="str">
            <v>*</v>
          </cell>
        </row>
        <row r="1240">
          <cell r="Y1240" t="str">
            <v>*</v>
          </cell>
        </row>
        <row r="1241">
          <cell r="Y1241">
            <v>1</v>
          </cell>
          <cell r="Z1241">
            <v>165743</v>
          </cell>
        </row>
        <row r="1242">
          <cell r="Y1242">
            <v>0</v>
          </cell>
          <cell r="Z1242">
            <v>0</v>
          </cell>
        </row>
        <row r="1243">
          <cell r="Y1243">
            <v>0</v>
          </cell>
          <cell r="Z1243">
            <v>0</v>
          </cell>
        </row>
        <row r="1244">
          <cell r="Y1244">
            <v>0</v>
          </cell>
          <cell r="Z1244">
            <v>0</v>
          </cell>
        </row>
        <row r="1245">
          <cell r="Y1245">
            <v>3</v>
          </cell>
          <cell r="Z1245">
            <v>1044</v>
          </cell>
        </row>
        <row r="1246">
          <cell r="Y1246">
            <v>100</v>
          </cell>
          <cell r="Z1246">
            <v>3800</v>
          </cell>
        </row>
        <row r="1247">
          <cell r="Y1247">
            <v>1</v>
          </cell>
          <cell r="Z1247">
            <v>30000</v>
          </cell>
        </row>
        <row r="1248">
          <cell r="Y1248">
            <v>0</v>
          </cell>
          <cell r="Z1248">
            <v>0</v>
          </cell>
        </row>
        <row r="1249">
          <cell r="Y1249" t="str">
            <v>*</v>
          </cell>
        </row>
        <row r="1250">
          <cell r="Y1250" t="str">
            <v>*</v>
          </cell>
        </row>
        <row r="1251">
          <cell r="Y1251">
            <v>1</v>
          </cell>
          <cell r="Z1251">
            <v>522900</v>
          </cell>
        </row>
        <row r="1252">
          <cell r="Y1252">
            <v>0</v>
          </cell>
          <cell r="Z1252">
            <v>0</v>
          </cell>
        </row>
        <row r="1253">
          <cell r="Y1253" t="str">
            <v>*</v>
          </cell>
        </row>
        <row r="1254">
          <cell r="Y1254">
            <v>1</v>
          </cell>
          <cell r="Z1254">
            <v>7000</v>
          </cell>
        </row>
        <row r="1255">
          <cell r="Y1255">
            <v>1</v>
          </cell>
          <cell r="Z1255">
            <v>27646</v>
          </cell>
        </row>
        <row r="1256">
          <cell r="Y1256">
            <v>0</v>
          </cell>
          <cell r="Z1256">
            <v>0</v>
          </cell>
        </row>
        <row r="1257">
          <cell r="Y1257" t="str">
            <v>*</v>
          </cell>
        </row>
        <row r="1258">
          <cell r="Y1258">
            <v>5</v>
          </cell>
          <cell r="Z1258">
            <v>1696.5</v>
          </cell>
        </row>
        <row r="1259">
          <cell r="Y1259">
            <v>0</v>
          </cell>
          <cell r="Z1259">
            <v>0</v>
          </cell>
        </row>
        <row r="1260">
          <cell r="Y1260">
            <v>5</v>
          </cell>
          <cell r="Z1260">
            <v>13780</v>
          </cell>
        </row>
        <row r="1261">
          <cell r="Y1261">
            <v>0</v>
          </cell>
          <cell r="Z1261">
            <v>0</v>
          </cell>
        </row>
        <row r="1262">
          <cell r="Y1262">
            <v>10</v>
          </cell>
          <cell r="Z1262">
            <v>1970</v>
          </cell>
        </row>
        <row r="1263">
          <cell r="Y1263">
            <v>0</v>
          </cell>
          <cell r="Z1263">
            <v>0</v>
          </cell>
        </row>
        <row r="1264">
          <cell r="Y1264">
            <v>1</v>
          </cell>
          <cell r="Z1264">
            <v>4245</v>
          </cell>
        </row>
        <row r="1265">
          <cell r="Y1265">
            <v>0</v>
          </cell>
          <cell r="Z1265">
            <v>0</v>
          </cell>
        </row>
        <row r="1266">
          <cell r="Y1266" t="str">
            <v>*</v>
          </cell>
        </row>
        <row r="1267">
          <cell r="Y1267">
            <v>1</v>
          </cell>
          <cell r="Z1267">
            <v>30000</v>
          </cell>
        </row>
        <row r="1268">
          <cell r="Y1268">
            <v>0</v>
          </cell>
          <cell r="Z1268">
            <v>0</v>
          </cell>
        </row>
        <row r="1269">
          <cell r="Y1269">
            <v>1</v>
          </cell>
          <cell r="Z1269">
            <v>16750</v>
          </cell>
        </row>
        <row r="1270">
          <cell r="Y1270">
            <v>0</v>
          </cell>
          <cell r="Z1270">
            <v>0</v>
          </cell>
        </row>
        <row r="1271">
          <cell r="Y1271" t="str">
            <v>*</v>
          </cell>
        </row>
        <row r="1272">
          <cell r="Y1272" t="str">
            <v>*</v>
          </cell>
        </row>
        <row r="1273">
          <cell r="Y1273" t="str">
            <v>*</v>
          </cell>
        </row>
        <row r="1274">
          <cell r="Y1274">
            <v>75</v>
          </cell>
          <cell r="Z1274">
            <v>87675</v>
          </cell>
        </row>
        <row r="1275">
          <cell r="Y1275">
            <v>0</v>
          </cell>
          <cell r="Z1275">
            <v>0</v>
          </cell>
        </row>
        <row r="1276">
          <cell r="Y1276" t="str">
            <v>*</v>
          </cell>
        </row>
        <row r="1277">
          <cell r="Y1277">
            <v>2</v>
          </cell>
          <cell r="Z1277">
            <v>1146</v>
          </cell>
        </row>
        <row r="1278">
          <cell r="Y1278" t="str">
            <v>*</v>
          </cell>
        </row>
        <row r="1279">
          <cell r="Y1279">
            <v>4</v>
          </cell>
          <cell r="Z1279">
            <v>1872</v>
          </cell>
        </row>
        <row r="1280">
          <cell r="Y1280">
            <v>0</v>
          </cell>
          <cell r="Z1280">
            <v>0</v>
          </cell>
        </row>
        <row r="1281">
          <cell r="Y1281">
            <v>0</v>
          </cell>
          <cell r="Z1281">
            <v>0</v>
          </cell>
        </row>
        <row r="1282">
          <cell r="Y1282">
            <v>0</v>
          </cell>
          <cell r="Z1282">
            <v>0</v>
          </cell>
        </row>
        <row r="1283">
          <cell r="Y1283">
            <v>0</v>
          </cell>
          <cell r="Z1283">
            <v>0</v>
          </cell>
        </row>
        <row r="1284">
          <cell r="Y1284">
            <v>0</v>
          </cell>
          <cell r="Z1284">
            <v>0</v>
          </cell>
        </row>
        <row r="1285">
          <cell r="Y1285">
            <v>0</v>
          </cell>
          <cell r="Z1285">
            <v>0</v>
          </cell>
        </row>
        <row r="1286">
          <cell r="Y1286">
            <v>0</v>
          </cell>
          <cell r="Z1286">
            <v>0</v>
          </cell>
        </row>
        <row r="1287">
          <cell r="Y1287">
            <v>0</v>
          </cell>
          <cell r="Z1287">
            <v>0</v>
          </cell>
        </row>
        <row r="1288">
          <cell r="Y1288">
            <v>0</v>
          </cell>
          <cell r="Z1288">
            <v>0</v>
          </cell>
        </row>
        <row r="1289">
          <cell r="Y1289">
            <v>0</v>
          </cell>
          <cell r="Z1289">
            <v>0</v>
          </cell>
        </row>
        <row r="1290">
          <cell r="Y1290">
            <v>0</v>
          </cell>
          <cell r="Z1290">
            <v>0</v>
          </cell>
        </row>
        <row r="1291">
          <cell r="Y1291">
            <v>0</v>
          </cell>
          <cell r="Z1291">
            <v>0</v>
          </cell>
        </row>
        <row r="1292">
          <cell r="Y1292">
            <v>0</v>
          </cell>
          <cell r="Z1292">
            <v>0</v>
          </cell>
        </row>
        <row r="1293">
          <cell r="Y1293">
            <v>0</v>
          </cell>
          <cell r="Z1293">
            <v>0</v>
          </cell>
        </row>
        <row r="1294">
          <cell r="Y1294">
            <v>0</v>
          </cell>
          <cell r="Z1294">
            <v>0</v>
          </cell>
        </row>
        <row r="1295">
          <cell r="Y1295">
            <v>0</v>
          </cell>
          <cell r="Z1295">
            <v>0</v>
          </cell>
        </row>
        <row r="1296">
          <cell r="Y1296">
            <v>0</v>
          </cell>
          <cell r="Z1296">
            <v>0</v>
          </cell>
        </row>
        <row r="1297">
          <cell r="Y1297">
            <v>0</v>
          </cell>
          <cell r="Z1297">
            <v>0</v>
          </cell>
        </row>
        <row r="1298">
          <cell r="Y1298">
            <v>0</v>
          </cell>
          <cell r="Z1298">
            <v>0</v>
          </cell>
        </row>
        <row r="1299">
          <cell r="Y1299">
            <v>0</v>
          </cell>
          <cell r="Z1299">
            <v>0</v>
          </cell>
        </row>
        <row r="1300">
          <cell r="Y1300">
            <v>0</v>
          </cell>
          <cell r="Z1300">
            <v>0</v>
          </cell>
        </row>
        <row r="1301">
          <cell r="Y1301">
            <v>0</v>
          </cell>
          <cell r="Z1301">
            <v>0</v>
          </cell>
        </row>
        <row r="1302">
          <cell r="Y1302">
            <v>0</v>
          </cell>
          <cell r="Z1302">
            <v>0</v>
          </cell>
        </row>
        <row r="1303">
          <cell r="Y1303">
            <v>0</v>
          </cell>
          <cell r="Z1303">
            <v>0</v>
          </cell>
        </row>
        <row r="1304">
          <cell r="Y1304">
            <v>0</v>
          </cell>
          <cell r="Z1304">
            <v>0</v>
          </cell>
        </row>
        <row r="1305">
          <cell r="Y1305">
            <v>0</v>
          </cell>
          <cell r="Z1305">
            <v>0</v>
          </cell>
        </row>
        <row r="1306">
          <cell r="Y1306">
            <v>0</v>
          </cell>
          <cell r="Z1306">
            <v>0</v>
          </cell>
        </row>
        <row r="1307">
          <cell r="Y1307">
            <v>0</v>
          </cell>
          <cell r="Z1307">
            <v>0</v>
          </cell>
        </row>
        <row r="1308">
          <cell r="Y1308">
            <v>0</v>
          </cell>
          <cell r="Z1308">
            <v>0</v>
          </cell>
        </row>
        <row r="1309">
          <cell r="Y1309">
            <v>0</v>
          </cell>
          <cell r="Z1309">
            <v>0</v>
          </cell>
        </row>
        <row r="1310">
          <cell r="Y1310">
            <v>0</v>
          </cell>
          <cell r="Z1310">
            <v>0</v>
          </cell>
        </row>
        <row r="1311">
          <cell r="Y1311">
            <v>0</v>
          </cell>
          <cell r="Z1311">
            <v>0</v>
          </cell>
        </row>
        <row r="1312">
          <cell r="Y1312">
            <v>0</v>
          </cell>
          <cell r="Z1312">
            <v>0</v>
          </cell>
        </row>
        <row r="1313">
          <cell r="Y1313">
            <v>0</v>
          </cell>
          <cell r="Z1313">
            <v>0</v>
          </cell>
        </row>
        <row r="1314">
          <cell r="Y1314">
            <v>0</v>
          </cell>
          <cell r="Z1314">
            <v>0</v>
          </cell>
        </row>
        <row r="1315">
          <cell r="Y1315">
            <v>0</v>
          </cell>
          <cell r="Z1315">
            <v>0</v>
          </cell>
        </row>
        <row r="1316">
          <cell r="Z1316">
            <v>0</v>
          </cell>
        </row>
        <row r="1317">
          <cell r="Y1317">
            <v>0</v>
          </cell>
          <cell r="Z1317">
            <v>0</v>
          </cell>
        </row>
        <row r="1319">
          <cell r="Y1319">
            <v>551.6</v>
          </cell>
          <cell r="Z1319">
            <v>112813.23</v>
          </cell>
        </row>
        <row r="1320">
          <cell r="Y1320">
            <v>1</v>
          </cell>
          <cell r="Z1320">
            <v>275000</v>
          </cell>
        </row>
        <row r="1321">
          <cell r="Y1321">
            <v>60</v>
          </cell>
          <cell r="Z1321">
            <v>38191.800000000003</v>
          </cell>
        </row>
        <row r="1322">
          <cell r="Y1322" t="str">
            <v>*</v>
          </cell>
        </row>
        <row r="1323">
          <cell r="Y1323">
            <v>0</v>
          </cell>
          <cell r="Z1323">
            <v>0</v>
          </cell>
        </row>
        <row r="1324">
          <cell r="Y1324">
            <v>0</v>
          </cell>
          <cell r="Z1324">
            <v>0</v>
          </cell>
        </row>
        <row r="1325">
          <cell r="Y1325">
            <v>0</v>
          </cell>
          <cell r="Z1325">
            <v>0</v>
          </cell>
        </row>
        <row r="1326">
          <cell r="Y1326">
            <v>0</v>
          </cell>
          <cell r="Z1326">
            <v>0</v>
          </cell>
        </row>
        <row r="1327">
          <cell r="Y1327">
            <v>0</v>
          </cell>
          <cell r="Z1327">
            <v>0</v>
          </cell>
        </row>
        <row r="1328">
          <cell r="Y1328">
            <v>1</v>
          </cell>
          <cell r="Z1328">
            <v>152000</v>
          </cell>
        </row>
        <row r="1329">
          <cell r="Y1329">
            <v>1</v>
          </cell>
          <cell r="Z1329">
            <v>26000</v>
          </cell>
        </row>
        <row r="1330">
          <cell r="Y1330">
            <v>497</v>
          </cell>
          <cell r="Z1330">
            <v>205241.12</v>
          </cell>
        </row>
        <row r="1331">
          <cell r="Y1331">
            <v>0</v>
          </cell>
          <cell r="Z1331">
            <v>0</v>
          </cell>
        </row>
        <row r="1332">
          <cell r="Y1332" t="str">
            <v>*</v>
          </cell>
        </row>
        <row r="1333">
          <cell r="Y1333">
            <v>36</v>
          </cell>
          <cell r="Z1333">
            <v>361800</v>
          </cell>
        </row>
        <row r="1334">
          <cell r="Y1334">
            <v>1</v>
          </cell>
          <cell r="Z1334">
            <v>98600</v>
          </cell>
        </row>
        <row r="1335">
          <cell r="Y1335">
            <v>12</v>
          </cell>
          <cell r="Z1335">
            <v>125400</v>
          </cell>
        </row>
        <row r="1336">
          <cell r="Y1336">
            <v>1</v>
          </cell>
          <cell r="Z1336">
            <v>35000</v>
          </cell>
        </row>
        <row r="1337">
          <cell r="Y1337">
            <v>450</v>
          </cell>
          <cell r="Z1337">
            <v>127800</v>
          </cell>
        </row>
        <row r="1338">
          <cell r="Y1338">
            <v>0</v>
          </cell>
          <cell r="Z1338">
            <v>0</v>
          </cell>
        </row>
        <row r="1339">
          <cell r="Y1339">
            <v>0</v>
          </cell>
          <cell r="Z1339">
            <v>0</v>
          </cell>
        </row>
        <row r="1340">
          <cell r="Y1340">
            <v>0</v>
          </cell>
          <cell r="Z1340">
            <v>0</v>
          </cell>
        </row>
        <row r="1341">
          <cell r="Y1341">
            <v>0</v>
          </cell>
          <cell r="Z1341">
            <v>0</v>
          </cell>
        </row>
        <row r="1342">
          <cell r="Y1342">
            <v>0</v>
          </cell>
          <cell r="Z1342">
            <v>0</v>
          </cell>
        </row>
        <row r="1343">
          <cell r="Y1343">
            <v>0</v>
          </cell>
          <cell r="Z1343">
            <v>0</v>
          </cell>
        </row>
        <row r="1344">
          <cell r="Y1344">
            <v>0</v>
          </cell>
          <cell r="Z1344">
            <v>0</v>
          </cell>
        </row>
        <row r="1345">
          <cell r="Y1345">
            <v>0</v>
          </cell>
          <cell r="Z1345">
            <v>0</v>
          </cell>
        </row>
        <row r="1346">
          <cell r="Y1346">
            <v>0</v>
          </cell>
          <cell r="Z1346">
            <v>0</v>
          </cell>
        </row>
        <row r="1347">
          <cell r="Y1347">
            <v>0</v>
          </cell>
          <cell r="Z1347">
            <v>0</v>
          </cell>
        </row>
        <row r="1348">
          <cell r="Y1348">
            <v>0</v>
          </cell>
          <cell r="Z1348">
            <v>0</v>
          </cell>
        </row>
        <row r="1349">
          <cell r="Y1349">
            <v>0</v>
          </cell>
          <cell r="Z1349">
            <v>0</v>
          </cell>
        </row>
        <row r="1350">
          <cell r="Y1350">
            <v>0</v>
          </cell>
          <cell r="Z1350">
            <v>0</v>
          </cell>
        </row>
        <row r="1351">
          <cell r="Y1351">
            <v>0</v>
          </cell>
          <cell r="Z1351">
            <v>0</v>
          </cell>
        </row>
        <row r="1352">
          <cell r="Y1352" t="str">
            <v>*</v>
          </cell>
        </row>
        <row r="1353">
          <cell r="Y1353">
            <v>4</v>
          </cell>
          <cell r="Z1353">
            <v>30000</v>
          </cell>
        </row>
        <row r="1354">
          <cell r="Y1354">
            <v>29</v>
          </cell>
          <cell r="Z1354">
            <v>81200</v>
          </cell>
        </row>
        <row r="1355">
          <cell r="Y1355">
            <v>1</v>
          </cell>
          <cell r="Z1355">
            <v>27572</v>
          </cell>
        </row>
        <row r="1356">
          <cell r="Y1356">
            <v>1</v>
          </cell>
          <cell r="Z1356">
            <v>37195</v>
          </cell>
        </row>
        <row r="1357">
          <cell r="Y1357">
            <v>500</v>
          </cell>
          <cell r="Z1357">
            <v>68000</v>
          </cell>
        </row>
        <row r="1358">
          <cell r="Y1358">
            <v>2</v>
          </cell>
          <cell r="Z1358">
            <v>8210</v>
          </cell>
        </row>
        <row r="1359">
          <cell r="Y1359">
            <v>4</v>
          </cell>
          <cell r="Z1359">
            <v>11280</v>
          </cell>
        </row>
        <row r="1360">
          <cell r="Y1360" t="str">
            <v>*</v>
          </cell>
        </row>
        <row r="1361">
          <cell r="Y1361" t="str">
            <v>*</v>
          </cell>
        </row>
        <row r="1362">
          <cell r="Y1362">
            <v>1</v>
          </cell>
          <cell r="Z1362">
            <v>46132</v>
          </cell>
        </row>
        <row r="1363">
          <cell r="Y1363">
            <v>1</v>
          </cell>
          <cell r="Z1363">
            <v>34959</v>
          </cell>
        </row>
        <row r="1364">
          <cell r="Y1364">
            <v>20</v>
          </cell>
          <cell r="Z1364">
            <v>38000</v>
          </cell>
        </row>
        <row r="1365">
          <cell r="Y1365">
            <v>1</v>
          </cell>
          <cell r="Z1365">
            <v>8939</v>
          </cell>
        </row>
        <row r="1366">
          <cell r="Y1366">
            <v>1</v>
          </cell>
          <cell r="Z1366">
            <v>26856</v>
          </cell>
        </row>
        <row r="1367">
          <cell r="Y1367" t="str">
            <v>*</v>
          </cell>
        </row>
        <row r="1368">
          <cell r="Y1368">
            <v>200</v>
          </cell>
          <cell r="Z1368">
            <v>20200</v>
          </cell>
        </row>
        <row r="1369">
          <cell r="Y1369" t="str">
            <v>*</v>
          </cell>
        </row>
        <row r="1370">
          <cell r="Y1370">
            <v>1</v>
          </cell>
          <cell r="Z1370">
            <v>85000</v>
          </cell>
        </row>
        <row r="1371">
          <cell r="Y1371">
            <v>1</v>
          </cell>
          <cell r="Z1371">
            <v>15000</v>
          </cell>
        </row>
        <row r="1372">
          <cell r="Y1372">
            <v>42</v>
          </cell>
          <cell r="Z1372">
            <v>23310</v>
          </cell>
        </row>
        <row r="1373">
          <cell r="Y1373">
            <v>3</v>
          </cell>
          <cell r="Z1373">
            <v>16500</v>
          </cell>
        </row>
        <row r="1374">
          <cell r="Y1374">
            <v>2</v>
          </cell>
          <cell r="Z1374">
            <v>10000</v>
          </cell>
        </row>
        <row r="1375">
          <cell r="Y1375">
            <v>42</v>
          </cell>
          <cell r="Z1375">
            <v>50400</v>
          </cell>
        </row>
        <row r="1376">
          <cell r="Y1376">
            <v>5</v>
          </cell>
          <cell r="Z1376">
            <v>64000</v>
          </cell>
        </row>
        <row r="1377">
          <cell r="Y1377">
            <v>1</v>
          </cell>
          <cell r="Z1377">
            <v>12000</v>
          </cell>
        </row>
        <row r="1378">
          <cell r="Y1378">
            <v>1</v>
          </cell>
          <cell r="Z1378">
            <v>7000</v>
          </cell>
        </row>
        <row r="1379">
          <cell r="Y1379">
            <v>1</v>
          </cell>
          <cell r="Z1379">
            <v>1200</v>
          </cell>
        </row>
        <row r="1380">
          <cell r="Y1380">
            <v>14</v>
          </cell>
          <cell r="Z1380">
            <v>63000</v>
          </cell>
        </row>
        <row r="1381">
          <cell r="Y1381">
            <v>1</v>
          </cell>
          <cell r="Z1381">
            <v>77000</v>
          </cell>
        </row>
        <row r="1382">
          <cell r="Y1382">
            <v>5</v>
          </cell>
          <cell r="Z1382">
            <v>8500</v>
          </cell>
        </row>
        <row r="1383">
          <cell r="Y1383">
            <v>5</v>
          </cell>
          <cell r="Z1383">
            <v>9000</v>
          </cell>
        </row>
        <row r="1384">
          <cell r="Y1384">
            <v>250</v>
          </cell>
          <cell r="Z1384">
            <v>40000</v>
          </cell>
        </row>
        <row r="1385">
          <cell r="Y1385">
            <v>2</v>
          </cell>
          <cell r="Z1385">
            <v>4200</v>
          </cell>
        </row>
        <row r="1386">
          <cell r="Y1386">
            <v>5</v>
          </cell>
          <cell r="Z1386">
            <v>25000</v>
          </cell>
        </row>
        <row r="1387">
          <cell r="Y1387" t="str">
            <v>*</v>
          </cell>
        </row>
        <row r="1388">
          <cell r="Y1388">
            <v>1</v>
          </cell>
          <cell r="Z1388">
            <v>73120</v>
          </cell>
        </row>
        <row r="1389">
          <cell r="Y1389">
            <v>2</v>
          </cell>
          <cell r="Z1389">
            <v>40000</v>
          </cell>
        </row>
        <row r="1390">
          <cell r="Y1390">
            <v>1</v>
          </cell>
          <cell r="Z1390">
            <v>24000</v>
          </cell>
        </row>
        <row r="1391">
          <cell r="Y1391">
            <v>45</v>
          </cell>
          <cell r="Z1391">
            <v>31500</v>
          </cell>
        </row>
        <row r="1392">
          <cell r="Y1392" t="str">
            <v>*</v>
          </cell>
        </row>
        <row r="1393">
          <cell r="Y1393">
            <v>1</v>
          </cell>
          <cell r="Z1393">
            <v>15000</v>
          </cell>
        </row>
        <row r="1394">
          <cell r="Y1394">
            <v>2</v>
          </cell>
          <cell r="Z1394">
            <v>94000</v>
          </cell>
        </row>
        <row r="1395">
          <cell r="Y1395">
            <v>2</v>
          </cell>
          <cell r="Z1395">
            <v>140000</v>
          </cell>
        </row>
        <row r="1396">
          <cell r="Y1396">
            <v>2</v>
          </cell>
          <cell r="Z1396">
            <v>25800</v>
          </cell>
        </row>
        <row r="1397">
          <cell r="Y1397">
            <v>1</v>
          </cell>
          <cell r="Z1397">
            <v>85000</v>
          </cell>
        </row>
        <row r="1398">
          <cell r="Y1398">
            <v>1</v>
          </cell>
          <cell r="Z1398">
            <v>95000</v>
          </cell>
        </row>
        <row r="1399">
          <cell r="Y1399">
            <v>1</v>
          </cell>
          <cell r="Z1399">
            <v>12000</v>
          </cell>
        </row>
        <row r="1400">
          <cell r="Y1400">
            <v>2</v>
          </cell>
          <cell r="Z1400">
            <v>40000</v>
          </cell>
        </row>
        <row r="1401">
          <cell r="Y1401">
            <v>1</v>
          </cell>
          <cell r="Z1401">
            <v>90000</v>
          </cell>
        </row>
        <row r="1402">
          <cell r="Y1402">
            <v>1</v>
          </cell>
          <cell r="Z1402">
            <v>10000</v>
          </cell>
        </row>
        <row r="1403">
          <cell r="Y1403">
            <v>1</v>
          </cell>
          <cell r="Z1403">
            <v>75000</v>
          </cell>
        </row>
        <row r="1404">
          <cell r="Y1404">
            <v>1</v>
          </cell>
          <cell r="Z1404">
            <v>95000</v>
          </cell>
        </row>
        <row r="1405">
          <cell r="Y1405">
            <v>2</v>
          </cell>
          <cell r="Z1405">
            <v>48000</v>
          </cell>
        </row>
        <row r="1406">
          <cell r="Y1406">
            <v>1</v>
          </cell>
          <cell r="Z1406">
            <v>75000</v>
          </cell>
        </row>
        <row r="1407">
          <cell r="Y1407" t="str">
            <v>*</v>
          </cell>
          <cell r="Z1407">
            <v>47654512.340000004</v>
          </cell>
        </row>
        <row r="1408">
          <cell r="Y1408">
            <v>0</v>
          </cell>
        </row>
        <row r="1409">
          <cell r="Y1409">
            <v>0</v>
          </cell>
        </row>
        <row r="1410">
          <cell r="Y1410">
            <v>0</v>
          </cell>
        </row>
        <row r="1411">
          <cell r="Y1411">
            <v>0</v>
          </cell>
          <cell r="Z1411">
            <v>0</v>
          </cell>
        </row>
        <row r="1412">
          <cell r="Y1412">
            <v>0</v>
          </cell>
          <cell r="Z1412">
            <v>0</v>
          </cell>
        </row>
        <row r="1413">
          <cell r="Y1413">
            <v>0</v>
          </cell>
          <cell r="Z1413">
            <v>0</v>
          </cell>
        </row>
        <row r="1414">
          <cell r="Y1414">
            <v>0</v>
          </cell>
          <cell r="Z1414">
            <v>0</v>
          </cell>
        </row>
        <row r="1415">
          <cell r="Y1415">
            <v>0</v>
          </cell>
          <cell r="Z1415">
            <v>0</v>
          </cell>
        </row>
        <row r="1416">
          <cell r="Y1416">
            <v>0</v>
          </cell>
          <cell r="Z1416">
            <v>0</v>
          </cell>
        </row>
        <row r="1417">
          <cell r="Y1417">
            <v>0</v>
          </cell>
          <cell r="Z1417">
            <v>0</v>
          </cell>
        </row>
        <row r="1418">
          <cell r="Y1418">
            <v>0</v>
          </cell>
          <cell r="Z1418">
            <v>0</v>
          </cell>
        </row>
        <row r="1419">
          <cell r="Y1419">
            <v>0</v>
          </cell>
          <cell r="Z1419">
            <v>0</v>
          </cell>
        </row>
        <row r="1420">
          <cell r="Y1420">
            <v>0</v>
          </cell>
          <cell r="Z1420">
            <v>0</v>
          </cell>
        </row>
        <row r="1421">
          <cell r="Y1421">
            <v>0</v>
          </cell>
          <cell r="Z1421">
            <v>0</v>
          </cell>
        </row>
        <row r="1422">
          <cell r="Y1422">
            <v>0</v>
          </cell>
          <cell r="Z1422">
            <v>0</v>
          </cell>
        </row>
        <row r="1423">
          <cell r="Y1423">
            <v>0</v>
          </cell>
          <cell r="Z1423">
            <v>0</v>
          </cell>
        </row>
        <row r="1424">
          <cell r="Y1424">
            <v>0</v>
          </cell>
          <cell r="Z1424">
            <v>0</v>
          </cell>
        </row>
        <row r="1425">
          <cell r="Y1425">
            <v>0</v>
          </cell>
          <cell r="Z1425">
            <v>0</v>
          </cell>
        </row>
        <row r="1426">
          <cell r="Y1426">
            <v>0</v>
          </cell>
          <cell r="Z1426">
            <v>0</v>
          </cell>
        </row>
        <row r="1427">
          <cell r="Y1427">
            <v>0</v>
          </cell>
          <cell r="Z1427">
            <v>0</v>
          </cell>
        </row>
        <row r="1428">
          <cell r="Y1428">
            <v>0</v>
          </cell>
          <cell r="Z1428">
            <v>0</v>
          </cell>
        </row>
        <row r="1429">
          <cell r="Y1429">
            <v>0</v>
          </cell>
          <cell r="Z1429">
            <v>0</v>
          </cell>
        </row>
        <row r="1430">
          <cell r="Y1430">
            <v>0</v>
          </cell>
          <cell r="Z1430">
            <v>0</v>
          </cell>
        </row>
        <row r="1431">
          <cell r="Y1431">
            <v>0</v>
          </cell>
          <cell r="Z1431">
            <v>0</v>
          </cell>
        </row>
        <row r="1432">
          <cell r="Y1432">
            <v>0</v>
          </cell>
          <cell r="Z1432">
            <v>0</v>
          </cell>
        </row>
        <row r="1433">
          <cell r="Y1433">
            <v>0</v>
          </cell>
          <cell r="Z1433">
            <v>0</v>
          </cell>
        </row>
        <row r="1434">
          <cell r="Y1434">
            <v>0</v>
          </cell>
          <cell r="Z1434">
            <v>0</v>
          </cell>
        </row>
        <row r="1435">
          <cell r="Y1435">
            <v>0</v>
          </cell>
          <cell r="Z1435">
            <v>0</v>
          </cell>
        </row>
        <row r="1436">
          <cell r="Y1436">
            <v>0</v>
          </cell>
          <cell r="Z1436">
            <v>0</v>
          </cell>
        </row>
        <row r="1437">
          <cell r="Y1437">
            <v>0</v>
          </cell>
          <cell r="Z1437">
            <v>0</v>
          </cell>
        </row>
        <row r="1438">
          <cell r="Y1438">
            <v>0</v>
          </cell>
          <cell r="Z1438">
            <v>0</v>
          </cell>
        </row>
        <row r="1439">
          <cell r="Y1439">
            <v>0</v>
          </cell>
          <cell r="Z1439">
            <v>0</v>
          </cell>
        </row>
        <row r="1440">
          <cell r="Y1440">
            <v>0</v>
          </cell>
          <cell r="Z1440">
            <v>0</v>
          </cell>
        </row>
        <row r="1441">
          <cell r="Y1441">
            <v>0</v>
          </cell>
          <cell r="Z1441">
            <v>0</v>
          </cell>
        </row>
        <row r="1442">
          <cell r="Y1442">
            <v>0</v>
          </cell>
          <cell r="Z1442">
            <v>0</v>
          </cell>
        </row>
        <row r="1443">
          <cell r="Y1443">
            <v>0</v>
          </cell>
          <cell r="Z1443">
            <v>0</v>
          </cell>
        </row>
        <row r="1444">
          <cell r="Y1444">
            <v>0</v>
          </cell>
          <cell r="Z1444">
            <v>0</v>
          </cell>
        </row>
        <row r="1445">
          <cell r="Y1445">
            <v>0</v>
          </cell>
          <cell r="Z1445">
            <v>0</v>
          </cell>
        </row>
        <row r="1446">
          <cell r="Y1446">
            <v>0</v>
          </cell>
          <cell r="Z1446">
            <v>0</v>
          </cell>
        </row>
        <row r="1447">
          <cell r="Y1447">
            <v>0</v>
          </cell>
          <cell r="Z1447">
            <v>0</v>
          </cell>
        </row>
        <row r="1448">
          <cell r="Y1448">
            <v>0</v>
          </cell>
          <cell r="Z1448">
            <v>0</v>
          </cell>
        </row>
        <row r="1449">
          <cell r="Y1449">
            <v>0</v>
          </cell>
          <cell r="Z1449">
            <v>0</v>
          </cell>
        </row>
        <row r="1450">
          <cell r="Y1450">
            <v>0</v>
          </cell>
          <cell r="Z1450">
            <v>0</v>
          </cell>
        </row>
        <row r="1451">
          <cell r="Y1451">
            <v>0</v>
          </cell>
          <cell r="Z1451">
            <v>0</v>
          </cell>
        </row>
        <row r="1452">
          <cell r="Y1452">
            <v>0</v>
          </cell>
          <cell r="Z1452">
            <v>0</v>
          </cell>
        </row>
        <row r="1453">
          <cell r="Y1453">
            <v>0</v>
          </cell>
          <cell r="Z1453">
            <v>0</v>
          </cell>
        </row>
        <row r="1454">
          <cell r="Y1454">
            <v>0</v>
          </cell>
          <cell r="Z1454">
            <v>0</v>
          </cell>
        </row>
        <row r="1455">
          <cell r="Y1455">
            <v>0</v>
          </cell>
          <cell r="Z1455">
            <v>0</v>
          </cell>
        </row>
        <row r="1456">
          <cell r="Y1456">
            <v>0</v>
          </cell>
          <cell r="Z1456">
            <v>0</v>
          </cell>
        </row>
        <row r="1457">
          <cell r="Y1457">
            <v>0</v>
          </cell>
          <cell r="Z1457">
            <v>0</v>
          </cell>
        </row>
        <row r="1458">
          <cell r="Y1458">
            <v>0</v>
          </cell>
          <cell r="Z1458">
            <v>0</v>
          </cell>
        </row>
        <row r="1459">
          <cell r="Y1459">
            <v>0</v>
          </cell>
          <cell r="Z1459">
            <v>0</v>
          </cell>
        </row>
        <row r="1460">
          <cell r="Y1460">
            <v>0</v>
          </cell>
          <cell r="Z1460">
            <v>0</v>
          </cell>
        </row>
        <row r="1461">
          <cell r="Y1461">
            <v>0</v>
          </cell>
          <cell r="Z1461">
            <v>0</v>
          </cell>
        </row>
        <row r="1462">
          <cell r="Y1462">
            <v>0</v>
          </cell>
          <cell r="Z1462">
            <v>0</v>
          </cell>
        </row>
        <row r="1463">
          <cell r="Y1463">
            <v>0</v>
          </cell>
          <cell r="Z1463">
            <v>0</v>
          </cell>
        </row>
        <row r="1464">
          <cell r="Y1464">
            <v>0</v>
          </cell>
          <cell r="Z1464">
            <v>0</v>
          </cell>
        </row>
        <row r="1465">
          <cell r="Y1465">
            <v>0</v>
          </cell>
          <cell r="Z1465">
            <v>0</v>
          </cell>
        </row>
        <row r="1466">
          <cell r="Y1466">
            <v>0</v>
          </cell>
          <cell r="Z1466">
            <v>0</v>
          </cell>
        </row>
        <row r="1467">
          <cell r="Y1467">
            <v>0</v>
          </cell>
          <cell r="Z1467">
            <v>0</v>
          </cell>
        </row>
        <row r="1468">
          <cell r="Y1468">
            <v>0</v>
          </cell>
          <cell r="Z1468">
            <v>0</v>
          </cell>
        </row>
        <row r="1469">
          <cell r="Y1469">
            <v>0</v>
          </cell>
          <cell r="Z1469">
            <v>0</v>
          </cell>
        </row>
        <row r="1470">
          <cell r="Y1470">
            <v>0</v>
          </cell>
          <cell r="Z1470">
            <v>0</v>
          </cell>
        </row>
        <row r="1471">
          <cell r="Y1471">
            <v>0</v>
          </cell>
          <cell r="Z1471">
            <v>0</v>
          </cell>
        </row>
        <row r="1472">
          <cell r="Y1472">
            <v>0</v>
          </cell>
          <cell r="Z1472">
            <v>0</v>
          </cell>
        </row>
        <row r="1473">
          <cell r="Y1473">
            <v>0</v>
          </cell>
          <cell r="Z1473">
            <v>0</v>
          </cell>
        </row>
        <row r="1474">
          <cell r="Y1474">
            <v>0</v>
          </cell>
          <cell r="Z1474">
            <v>0</v>
          </cell>
        </row>
        <row r="1475">
          <cell r="Y1475">
            <v>0</v>
          </cell>
          <cell r="Z1475">
            <v>0</v>
          </cell>
        </row>
        <row r="1476">
          <cell r="Y1476">
            <v>0</v>
          </cell>
          <cell r="Z1476">
            <v>0</v>
          </cell>
        </row>
        <row r="1477">
          <cell r="Y1477">
            <v>0</v>
          </cell>
          <cell r="Z1477">
            <v>0</v>
          </cell>
        </row>
        <row r="1478">
          <cell r="Y1478">
            <v>0</v>
          </cell>
          <cell r="Z1478">
            <v>0</v>
          </cell>
        </row>
        <row r="1479">
          <cell r="Y1479">
            <v>0</v>
          </cell>
          <cell r="Z1479">
            <v>0</v>
          </cell>
        </row>
        <row r="1480">
          <cell r="Y1480">
            <v>0</v>
          </cell>
          <cell r="Z1480">
            <v>0</v>
          </cell>
        </row>
        <row r="1481">
          <cell r="Y1481">
            <v>0</v>
          </cell>
          <cell r="Z1481">
            <v>0</v>
          </cell>
        </row>
        <row r="1482">
          <cell r="Y1482">
            <v>0</v>
          </cell>
          <cell r="Z1482">
            <v>0</v>
          </cell>
        </row>
        <row r="1483">
          <cell r="Y1483">
            <v>0</v>
          </cell>
          <cell r="Z1483">
            <v>0</v>
          </cell>
        </row>
        <row r="1484">
          <cell r="Y1484">
            <v>0</v>
          </cell>
          <cell r="Z1484">
            <v>0</v>
          </cell>
        </row>
        <row r="1485">
          <cell r="Y1485">
            <v>0</v>
          </cell>
          <cell r="Z1485">
            <v>0</v>
          </cell>
        </row>
        <row r="1486">
          <cell r="Y1486">
            <v>0</v>
          </cell>
          <cell r="Z1486">
            <v>0</v>
          </cell>
        </row>
        <row r="1487">
          <cell r="Y1487">
            <v>0</v>
          </cell>
          <cell r="Z1487">
            <v>0</v>
          </cell>
        </row>
        <row r="1488">
          <cell r="Y1488">
            <v>0</v>
          </cell>
          <cell r="Z1488">
            <v>0</v>
          </cell>
        </row>
        <row r="1489">
          <cell r="Y1489">
            <v>0</v>
          </cell>
          <cell r="Z1489">
            <v>0</v>
          </cell>
        </row>
        <row r="1490">
          <cell r="Y1490">
            <v>0</v>
          </cell>
          <cell r="Z1490">
            <v>0</v>
          </cell>
        </row>
        <row r="1491">
          <cell r="Y1491">
            <v>0</v>
          </cell>
        </row>
        <row r="1492">
          <cell r="Y1492">
            <v>0</v>
          </cell>
          <cell r="Z1492">
            <v>0</v>
          </cell>
        </row>
        <row r="1493">
          <cell r="Y1493">
            <v>0</v>
          </cell>
          <cell r="Z1493">
            <v>0</v>
          </cell>
        </row>
        <row r="1494">
          <cell r="Y1494">
            <v>0</v>
          </cell>
          <cell r="Z1494">
            <v>0</v>
          </cell>
        </row>
        <row r="1495">
          <cell r="Y1495">
            <v>0</v>
          </cell>
          <cell r="Z1495">
            <v>0</v>
          </cell>
        </row>
        <row r="1496">
          <cell r="Y1496">
            <v>0</v>
          </cell>
          <cell r="Z1496">
            <v>0</v>
          </cell>
        </row>
        <row r="1497">
          <cell r="Y1497">
            <v>0</v>
          </cell>
          <cell r="Z1497">
            <v>0</v>
          </cell>
        </row>
        <row r="1498">
          <cell r="Y1498">
            <v>0</v>
          </cell>
          <cell r="Z1498">
            <v>0</v>
          </cell>
        </row>
        <row r="1499">
          <cell r="Z1499">
            <v>0</v>
          </cell>
        </row>
        <row r="1500">
          <cell r="Y1500">
            <v>0</v>
          </cell>
          <cell r="Z1500">
            <v>0</v>
          </cell>
        </row>
        <row r="1501">
          <cell r="Y1501">
            <v>0</v>
          </cell>
          <cell r="Z1501">
            <v>0</v>
          </cell>
        </row>
        <row r="1502">
          <cell r="Y1502">
            <v>0</v>
          </cell>
          <cell r="Z1502">
            <v>0</v>
          </cell>
        </row>
        <row r="1503">
          <cell r="Y1503">
            <v>0</v>
          </cell>
          <cell r="Z1503">
            <v>0</v>
          </cell>
        </row>
        <row r="1504">
          <cell r="Y1504">
            <v>0</v>
          </cell>
          <cell r="Z1504">
            <v>0</v>
          </cell>
        </row>
        <row r="1505">
          <cell r="Y1505">
            <v>0</v>
          </cell>
          <cell r="Z1505">
            <v>0</v>
          </cell>
        </row>
        <row r="1506">
          <cell r="Y1506">
            <v>0</v>
          </cell>
          <cell r="Z1506">
            <v>0</v>
          </cell>
        </row>
        <row r="1507">
          <cell r="Y1507">
            <v>0</v>
          </cell>
          <cell r="Z1507">
            <v>0</v>
          </cell>
        </row>
        <row r="1508">
          <cell r="Y1508">
            <v>0</v>
          </cell>
          <cell r="Z1508">
            <v>0</v>
          </cell>
        </row>
        <row r="1509">
          <cell r="Y1509">
            <v>0</v>
          </cell>
          <cell r="Z1509">
            <v>0</v>
          </cell>
        </row>
        <row r="1510">
          <cell r="Y1510">
            <v>0</v>
          </cell>
          <cell r="Z1510">
            <v>0</v>
          </cell>
        </row>
        <row r="1511">
          <cell r="Y1511">
            <v>0</v>
          </cell>
          <cell r="Z1511">
            <v>0</v>
          </cell>
        </row>
        <row r="1512">
          <cell r="Y1512">
            <v>0</v>
          </cell>
          <cell r="Z1512">
            <v>0</v>
          </cell>
        </row>
        <row r="1513">
          <cell r="Y1513">
            <v>0</v>
          </cell>
          <cell r="Z1513">
            <v>0</v>
          </cell>
        </row>
        <row r="1514">
          <cell r="Y1514">
            <v>0</v>
          </cell>
          <cell r="Z1514">
            <v>0</v>
          </cell>
        </row>
        <row r="1515">
          <cell r="Y1515">
            <v>0</v>
          </cell>
          <cell r="Z1515">
            <v>0</v>
          </cell>
        </row>
        <row r="1516">
          <cell r="Y1516">
            <v>0</v>
          </cell>
          <cell r="Z1516">
            <v>0</v>
          </cell>
        </row>
        <row r="1517">
          <cell r="Y1517">
            <v>0</v>
          </cell>
          <cell r="Z1517">
            <v>0</v>
          </cell>
        </row>
        <row r="1518">
          <cell r="Y1518">
            <v>0</v>
          </cell>
          <cell r="Z1518">
            <v>0</v>
          </cell>
        </row>
        <row r="1519">
          <cell r="Y1519">
            <v>0</v>
          </cell>
          <cell r="Z1519">
            <v>0</v>
          </cell>
        </row>
        <row r="1520">
          <cell r="Y1520">
            <v>0</v>
          </cell>
          <cell r="Z1520">
            <v>0</v>
          </cell>
        </row>
        <row r="1521">
          <cell r="Y1521">
            <v>0</v>
          </cell>
          <cell r="Z1521">
            <v>0</v>
          </cell>
        </row>
        <row r="1522">
          <cell r="Y1522">
            <v>0</v>
          </cell>
          <cell r="Z1522">
            <v>0</v>
          </cell>
        </row>
        <row r="1523">
          <cell r="Y1523">
            <v>0</v>
          </cell>
          <cell r="Z1523">
            <v>0</v>
          </cell>
        </row>
        <row r="1524">
          <cell r="Y1524">
            <v>0</v>
          </cell>
          <cell r="Z1524">
            <v>0</v>
          </cell>
        </row>
        <row r="1525">
          <cell r="Y1525">
            <v>0</v>
          </cell>
          <cell r="Z1525">
            <v>0</v>
          </cell>
        </row>
        <row r="1526">
          <cell r="Y1526">
            <v>0</v>
          </cell>
          <cell r="Z1526">
            <v>0</v>
          </cell>
        </row>
        <row r="1527">
          <cell r="Y1527">
            <v>0</v>
          </cell>
          <cell r="Z1527">
            <v>0</v>
          </cell>
        </row>
        <row r="1528">
          <cell r="Y1528">
            <v>0</v>
          </cell>
          <cell r="Z1528">
            <v>0</v>
          </cell>
        </row>
        <row r="1529">
          <cell r="Y1529">
            <v>0</v>
          </cell>
          <cell r="Z1529">
            <v>0</v>
          </cell>
        </row>
        <row r="1530">
          <cell r="Y1530">
            <v>0</v>
          </cell>
          <cell r="Z1530">
            <v>0</v>
          </cell>
        </row>
        <row r="1531">
          <cell r="Y1531">
            <v>0</v>
          </cell>
          <cell r="Z1531">
            <v>0</v>
          </cell>
        </row>
        <row r="1532">
          <cell r="Y1532">
            <v>0</v>
          </cell>
          <cell r="Z1532">
            <v>0</v>
          </cell>
        </row>
        <row r="1533">
          <cell r="Y1533">
            <v>0</v>
          </cell>
          <cell r="Z1533">
            <v>0</v>
          </cell>
        </row>
        <row r="1534">
          <cell r="Y1534">
            <v>0</v>
          </cell>
          <cell r="Z1534">
            <v>0</v>
          </cell>
        </row>
        <row r="1535">
          <cell r="Y1535">
            <v>0</v>
          </cell>
          <cell r="Z1535">
            <v>0</v>
          </cell>
        </row>
        <row r="1536">
          <cell r="Y1536">
            <v>0</v>
          </cell>
          <cell r="Z1536">
            <v>0</v>
          </cell>
        </row>
        <row r="1537">
          <cell r="Y1537">
            <v>0</v>
          </cell>
          <cell r="Z1537">
            <v>0</v>
          </cell>
        </row>
        <row r="1538">
          <cell r="Y1538">
            <v>0</v>
          </cell>
          <cell r="Z1538">
            <v>0</v>
          </cell>
        </row>
        <row r="1539">
          <cell r="Y1539">
            <v>0</v>
          </cell>
          <cell r="Z1539">
            <v>0</v>
          </cell>
        </row>
        <row r="1540">
          <cell r="Y1540">
            <v>0</v>
          </cell>
          <cell r="Z1540">
            <v>0</v>
          </cell>
        </row>
        <row r="1541">
          <cell r="Y1541">
            <v>0</v>
          </cell>
          <cell r="Z1541">
            <v>0</v>
          </cell>
        </row>
        <row r="1542">
          <cell r="Y1542">
            <v>0</v>
          </cell>
          <cell r="Z1542">
            <v>0</v>
          </cell>
        </row>
        <row r="1543">
          <cell r="Y1543">
            <v>0</v>
          </cell>
          <cell r="Z1543">
            <v>0</v>
          </cell>
        </row>
        <row r="1544">
          <cell r="Y1544">
            <v>0</v>
          </cell>
          <cell r="Z1544">
            <v>0</v>
          </cell>
        </row>
        <row r="1545">
          <cell r="Y1545">
            <v>0</v>
          </cell>
          <cell r="Z1545">
            <v>0</v>
          </cell>
        </row>
        <row r="1546">
          <cell r="Y1546">
            <v>0</v>
          </cell>
          <cell r="Z1546">
            <v>47654512.340000004</v>
          </cell>
        </row>
        <row r="1547">
          <cell r="Y1547">
            <v>0</v>
          </cell>
          <cell r="Z1547">
            <v>0</v>
          </cell>
        </row>
        <row r="1548">
          <cell r="Y1548">
            <v>0</v>
          </cell>
          <cell r="Z1548">
            <v>0</v>
          </cell>
        </row>
        <row r="1549">
          <cell r="Y1549">
            <v>0</v>
          </cell>
          <cell r="Z1549">
            <v>0</v>
          </cell>
        </row>
        <row r="1550">
          <cell r="Y1550">
            <v>0</v>
          </cell>
          <cell r="Z1550">
            <v>0</v>
          </cell>
        </row>
        <row r="1551">
          <cell r="Y1551">
            <v>0</v>
          </cell>
          <cell r="Z1551">
            <v>0</v>
          </cell>
        </row>
        <row r="1552">
          <cell r="Y1552">
            <v>0</v>
          </cell>
          <cell r="Z1552">
            <v>0</v>
          </cell>
        </row>
        <row r="1553">
          <cell r="Y1553">
            <v>0</v>
          </cell>
          <cell r="Z1553">
            <v>0</v>
          </cell>
        </row>
        <row r="1554">
          <cell r="Y1554">
            <v>0</v>
          </cell>
          <cell r="Z1554">
            <v>0</v>
          </cell>
        </row>
        <row r="1555">
          <cell r="Y1555">
            <v>0</v>
          </cell>
          <cell r="Z1555">
            <v>0</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2273" TargetMode="External"/><Relationship Id="rId1" Type="http://schemas.openxmlformats.org/officeDocument/2006/relationships/hyperlink" Target="../../2273"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588" t="s">
        <v>4074</v>
      </c>
      <c r="B1" s="1588"/>
      <c r="C1" s="1588"/>
      <c r="D1" s="1588"/>
      <c r="E1" s="1588"/>
      <c r="F1" s="1588"/>
    </row>
    <row r="2" spans="1:7" ht="17.25" customHeight="1">
      <c r="A2" s="1588" t="s">
        <v>4073</v>
      </c>
      <c r="B2" s="1588"/>
      <c r="C2" s="1588"/>
      <c r="D2" s="1588"/>
      <c r="E2" s="1588"/>
      <c r="F2" s="1588"/>
    </row>
    <row r="3" spans="1:7" ht="31.5" customHeight="1">
      <c r="A3" s="1589" t="s">
        <v>4319</v>
      </c>
      <c r="B3" s="1589"/>
      <c r="C3" s="1589"/>
      <c r="D3" s="1589"/>
      <c r="E3" s="1589"/>
      <c r="F3" s="1589"/>
    </row>
    <row r="4" spans="1:7" ht="17.25">
      <c r="A4" s="1590" t="s">
        <v>4844</v>
      </c>
      <c r="B4" s="1590"/>
      <c r="C4" s="1590"/>
      <c r="D4" s="1590"/>
      <c r="E4" s="1590"/>
      <c r="F4" s="580"/>
    </row>
    <row r="5" spans="1:7" ht="6" customHeight="1">
      <c r="A5" s="580"/>
      <c r="B5" s="580"/>
      <c r="C5" s="580"/>
      <c r="D5" s="580"/>
      <c r="E5" s="580"/>
      <c r="F5" s="580"/>
    </row>
    <row r="6" spans="1:7" ht="45.75" customHeight="1">
      <c r="B6" s="598"/>
      <c r="C6" s="1591" t="s">
        <v>4846</v>
      </c>
      <c r="D6" s="1591"/>
      <c r="E6" s="1591"/>
      <c r="F6" s="598"/>
      <c r="G6" s="4" t="s">
        <v>2189</v>
      </c>
    </row>
    <row r="7" spans="1:7" ht="24" customHeight="1">
      <c r="A7" s="597"/>
      <c r="B7" s="1584" t="s">
        <v>4845</v>
      </c>
      <c r="C7" s="1584"/>
      <c r="D7" s="1584"/>
      <c r="E7" s="1584"/>
      <c r="F7" s="1584"/>
      <c r="G7" s="50">
        <f>ROUND(3.14*0.75*0.75*8/4,2)</f>
        <v>3.53</v>
      </c>
    </row>
    <row r="8" spans="1:7" ht="28.5" customHeight="1">
      <c r="A8" s="589"/>
      <c r="B8" s="589"/>
      <c r="C8" s="596" t="s">
        <v>4071</v>
      </c>
      <c r="D8" s="589"/>
      <c r="E8" s="589"/>
      <c r="F8" s="589"/>
    </row>
    <row r="9" spans="1:7" ht="30.75" customHeight="1">
      <c r="A9" s="591">
        <f>G7</f>
        <v>3.53</v>
      </c>
      <c r="B9" s="589" t="s">
        <v>2189</v>
      </c>
      <c r="C9" s="589" t="s">
        <v>4188</v>
      </c>
      <c r="D9" s="580"/>
      <c r="E9" s="590">
        <f>Data!Y688</f>
        <v>8405.8700000000008</v>
      </c>
      <c r="F9" s="590">
        <f>A9*E9</f>
        <v>29672.720000000001</v>
      </c>
    </row>
    <row r="10" spans="1:7" ht="30.75" customHeight="1">
      <c r="A10" s="595">
        <f>A9*10/100</f>
        <v>0.35299999999999998</v>
      </c>
      <c r="B10" s="589" t="s">
        <v>534</v>
      </c>
      <c r="C10" s="589" t="s">
        <v>5942</v>
      </c>
      <c r="D10" s="580"/>
      <c r="E10" s="590">
        <f>6.05*1000</f>
        <v>6050</v>
      </c>
      <c r="F10" s="590">
        <f>A10*E10</f>
        <v>2135.65</v>
      </c>
    </row>
    <row r="11" spans="1:7" ht="30.75" customHeight="1">
      <c r="A11" s="590">
        <v>8</v>
      </c>
      <c r="B11" s="589" t="s">
        <v>841</v>
      </c>
      <c r="C11" s="589" t="s">
        <v>2690</v>
      </c>
      <c r="D11" s="580"/>
      <c r="E11" s="920">
        <v>960</v>
      </c>
      <c r="F11" s="590">
        <f>A11*E11</f>
        <v>7680</v>
      </c>
    </row>
    <row r="12" spans="1:7" ht="21" customHeight="1">
      <c r="A12" s="589"/>
      <c r="B12" s="589"/>
      <c r="C12" s="589"/>
      <c r="D12" s="580"/>
      <c r="E12" s="589"/>
      <c r="F12" s="589"/>
    </row>
    <row r="13" spans="1:7" ht="21" customHeight="1">
      <c r="A13" s="589"/>
      <c r="B13" s="589"/>
      <c r="C13" s="589" t="s">
        <v>4068</v>
      </c>
      <c r="D13" s="580"/>
      <c r="E13" s="589"/>
      <c r="F13" s="590">
        <f>SUM(F9:F12)</f>
        <v>39488.370000000003</v>
      </c>
    </row>
    <row r="14" spans="1:7" ht="21" customHeight="1">
      <c r="A14" s="589"/>
      <c r="B14" s="589"/>
      <c r="C14" s="589" t="s">
        <v>1669</v>
      </c>
      <c r="D14" s="580"/>
      <c r="E14" s="589"/>
      <c r="F14" s="590">
        <f>F13/8</f>
        <v>4936.05</v>
      </c>
    </row>
    <row r="15" spans="1:7" ht="21" customHeight="1">
      <c r="A15" s="589"/>
      <c r="B15" s="589"/>
      <c r="C15" s="589" t="s">
        <v>4067</v>
      </c>
      <c r="D15" s="580"/>
      <c r="E15" s="589"/>
      <c r="F15" s="589">
        <f>1000/8</f>
        <v>125</v>
      </c>
    </row>
    <row r="16" spans="1:7" ht="21" customHeight="1">
      <c r="A16" s="589"/>
      <c r="B16" s="589"/>
      <c r="C16" s="589"/>
      <c r="D16" s="580"/>
      <c r="E16" s="589"/>
      <c r="F16" s="589"/>
    </row>
    <row r="17" spans="1:13" ht="21" customHeight="1">
      <c r="A17" s="589"/>
      <c r="B17" s="589"/>
      <c r="C17" s="589" t="s">
        <v>1669</v>
      </c>
      <c r="D17" s="580"/>
      <c r="E17" s="589"/>
      <c r="F17" s="588">
        <f>SUM(F14:F16)</f>
        <v>5061.05</v>
      </c>
    </row>
    <row r="18" spans="1:13" ht="21" customHeight="1">
      <c r="A18" s="589"/>
      <c r="B18" s="589"/>
      <c r="C18" s="589" t="s">
        <v>4066</v>
      </c>
      <c r="D18" s="589"/>
      <c r="E18" s="589"/>
      <c r="F18" s="589"/>
    </row>
    <row r="19" spans="1:13" ht="21" customHeight="1">
      <c r="A19" s="589"/>
      <c r="B19" s="589"/>
      <c r="C19" s="589"/>
      <c r="D19" s="589"/>
      <c r="E19" s="589"/>
      <c r="F19" s="589"/>
    </row>
    <row r="20" spans="1:13" ht="12.75" customHeight="1">
      <c r="A20" s="589"/>
      <c r="B20" s="589"/>
      <c r="C20" s="589"/>
      <c r="D20" s="589"/>
      <c r="E20" s="589"/>
      <c r="F20" s="589"/>
    </row>
    <row r="21" spans="1:13" s="36" customFormat="1" ht="42" customHeight="1">
      <c r="A21" s="594"/>
      <c r="B21" s="594"/>
      <c r="C21" s="1585" t="s">
        <v>4065</v>
      </c>
      <c r="D21" s="1585"/>
      <c r="E21" s="1585"/>
      <c r="F21" s="594"/>
    </row>
    <row r="22" spans="1:13" ht="30.75" customHeight="1">
      <c r="A22" s="593"/>
      <c r="B22" s="1584" t="s">
        <v>4064</v>
      </c>
      <c r="C22" s="1584"/>
      <c r="D22" s="1584"/>
      <c r="E22" s="1584"/>
      <c r="F22" s="1584"/>
      <c r="G22" s="50">
        <v>0.19600000000000001</v>
      </c>
    </row>
    <row r="23" spans="1:13" ht="30.75" customHeight="1">
      <c r="A23" s="589"/>
      <c r="B23" s="589"/>
      <c r="C23" s="592" t="s">
        <v>4063</v>
      </c>
      <c r="D23" s="589"/>
      <c r="E23" s="589"/>
      <c r="F23" s="589"/>
    </row>
    <row r="24" spans="1:13" ht="30.75" customHeight="1">
      <c r="A24" s="591">
        <f>G22</f>
        <v>0.19600000000000001</v>
      </c>
      <c r="B24" s="589" t="s">
        <v>2189</v>
      </c>
      <c r="C24" s="589" t="s">
        <v>6249</v>
      </c>
      <c r="D24" s="580"/>
      <c r="E24" s="590">
        <f>Data!AE62</f>
        <v>7018</v>
      </c>
      <c r="F24" s="590">
        <f>A24*E24</f>
        <v>1375.53</v>
      </c>
    </row>
    <row r="25" spans="1:13" ht="42.75" customHeight="1">
      <c r="A25" s="591">
        <f>+A24</f>
        <v>0.19600000000000001</v>
      </c>
      <c r="B25" s="589" t="s">
        <v>2189</v>
      </c>
      <c r="C25" s="1586" t="s">
        <v>6250</v>
      </c>
      <c r="D25" s="1586"/>
      <c r="E25" s="590">
        <f>Data!AE63*3</f>
        <v>37.799999999999997</v>
      </c>
      <c r="F25" s="590">
        <f>E25*A25</f>
        <v>7.41</v>
      </c>
      <c r="I25">
        <f>8.69*0.125</f>
        <v>1.0900000000000001</v>
      </c>
    </row>
    <row r="26" spans="1:13" ht="36" customHeight="1">
      <c r="A26" s="591">
        <f>+A25</f>
        <v>0.19600000000000001</v>
      </c>
      <c r="B26" s="589" t="s">
        <v>2189</v>
      </c>
      <c r="C26" s="589" t="s">
        <v>4499</v>
      </c>
      <c r="D26" s="580"/>
      <c r="E26" s="590">
        <f>Data!AE64</f>
        <v>48.68</v>
      </c>
      <c r="F26" s="590">
        <f>A26*E26</f>
        <v>9.5399999999999991</v>
      </c>
      <c r="I26" s="36">
        <f>0.125*26.3</f>
        <v>3.29</v>
      </c>
    </row>
    <row r="27" spans="1:13" ht="17.25">
      <c r="A27" s="590"/>
      <c r="B27" s="589"/>
      <c r="C27" s="589"/>
      <c r="D27" s="580"/>
      <c r="E27" s="590"/>
      <c r="F27" s="590"/>
      <c r="I27">
        <f>26.58/3</f>
        <v>8.86</v>
      </c>
    </row>
    <row r="28" spans="1:13" ht="17.25">
      <c r="A28" s="589"/>
      <c r="B28" s="589"/>
      <c r="C28" s="589" t="s">
        <v>1669</v>
      </c>
      <c r="D28" s="580"/>
      <c r="E28" s="589"/>
      <c r="F28" s="588">
        <f>SUM(F24:F27)</f>
        <v>1392.48</v>
      </c>
    </row>
    <row r="29" spans="1:13" ht="17.25">
      <c r="A29" s="580"/>
      <c r="B29" s="580"/>
      <c r="C29" s="580"/>
      <c r="D29" s="580"/>
      <c r="E29" s="580"/>
      <c r="F29" s="580"/>
    </row>
    <row r="30" spans="1:13" ht="51" customHeight="1">
      <c r="B30" s="587"/>
      <c r="C30" s="1587" t="s">
        <v>4060</v>
      </c>
      <c r="D30" s="1587"/>
      <c r="E30" s="1587"/>
      <c r="F30" s="587"/>
    </row>
    <row r="31" spans="1:13" ht="17.25">
      <c r="A31" s="580"/>
      <c r="B31" s="580"/>
      <c r="C31" s="580"/>
      <c r="D31" s="580"/>
      <c r="E31" s="580"/>
      <c r="F31" s="580"/>
      <c r="M31">
        <f>8.69*3</f>
        <v>26.07</v>
      </c>
    </row>
    <row r="32" spans="1:13" ht="60" customHeight="1">
      <c r="A32" s="583" t="s">
        <v>4058</v>
      </c>
      <c r="B32" s="583">
        <v>3</v>
      </c>
      <c r="C32" s="586" t="s">
        <v>4059</v>
      </c>
      <c r="E32" s="590">
        <v>9.16</v>
      </c>
      <c r="F32" s="590"/>
      <c r="G32" s="583">
        <f>E32*B32</f>
        <v>27.48</v>
      </c>
    </row>
    <row r="33" spans="1:10" ht="21.75" customHeight="1">
      <c r="A33" s="583" t="s">
        <v>4058</v>
      </c>
      <c r="B33" s="583">
        <v>3</v>
      </c>
      <c r="C33" s="585" t="s">
        <v>4057</v>
      </c>
      <c r="E33" s="590">
        <v>30.1</v>
      </c>
      <c r="F33" s="590"/>
      <c r="G33" s="583">
        <f>E33*B33</f>
        <v>90.3</v>
      </c>
      <c r="J33" t="s">
        <v>4500</v>
      </c>
    </row>
    <row r="34" spans="1:10" ht="17.25">
      <c r="A34" s="583"/>
      <c r="B34" s="583"/>
      <c r="C34" s="584"/>
      <c r="E34" s="590"/>
      <c r="F34" s="590"/>
      <c r="G34" s="583"/>
    </row>
    <row r="35" spans="1:10" ht="17.25">
      <c r="A35" s="583"/>
      <c r="B35" s="583"/>
      <c r="C35" s="584" t="s">
        <v>4056</v>
      </c>
      <c r="E35" s="583"/>
      <c r="F35" s="583"/>
      <c r="G35" s="582">
        <f>SUM(G32:G34)</f>
        <v>117.78</v>
      </c>
    </row>
    <row r="36" spans="1:10" ht="17.25">
      <c r="A36" s="580"/>
      <c r="B36" s="580"/>
      <c r="C36" s="580"/>
      <c r="E36" s="580"/>
      <c r="F36" s="580"/>
      <c r="G36" s="580"/>
    </row>
    <row r="37" spans="1:10" ht="17.25" hidden="1">
      <c r="A37" s="580"/>
      <c r="B37" s="580"/>
      <c r="C37" s="580"/>
      <c r="E37" s="580"/>
      <c r="F37" s="580"/>
      <c r="G37" s="580"/>
    </row>
    <row r="38" spans="1:10" ht="17.25" hidden="1">
      <c r="A38" s="580"/>
      <c r="B38" s="580"/>
      <c r="C38" s="580"/>
      <c r="E38" s="580"/>
      <c r="F38" s="580"/>
      <c r="G38" s="580"/>
    </row>
    <row r="39" spans="1:10" ht="3" customHeight="1">
      <c r="A39" s="581"/>
      <c r="B39" s="580"/>
      <c r="C39" s="581"/>
      <c r="E39" s="580"/>
      <c r="F39" s="580"/>
      <c r="G39" s="580"/>
    </row>
    <row r="40" spans="1:10" ht="24" customHeight="1">
      <c r="A40" s="50"/>
      <c r="B40" s="36">
        <v>4.2</v>
      </c>
      <c r="C40" s="36" t="s">
        <v>4165</v>
      </c>
    </row>
    <row r="41" spans="1:10" ht="24" customHeight="1">
      <c r="A41" s="50">
        <v>5</v>
      </c>
      <c r="B41" t="s">
        <v>1364</v>
      </c>
      <c r="C41" t="s">
        <v>4174</v>
      </c>
      <c r="D41">
        <f>Data!V675</f>
        <v>1822.71</v>
      </c>
      <c r="F41">
        <f>D41*A41</f>
        <v>9113.5499999999993</v>
      </c>
    </row>
    <row r="42" spans="1:10" ht="24" customHeight="1">
      <c r="A42" s="50">
        <v>3.3</v>
      </c>
      <c r="B42" t="s">
        <v>1364</v>
      </c>
      <c r="C42" t="s">
        <v>4175</v>
      </c>
      <c r="D42">
        <f>Data!V676</f>
        <v>1537.21</v>
      </c>
      <c r="F42">
        <f t="shared" ref="F42:F48" si="0">D42*A42</f>
        <v>5072.79</v>
      </c>
    </row>
    <row r="43" spans="1:10" ht="24" customHeight="1">
      <c r="A43" s="50">
        <v>4.79</v>
      </c>
      <c r="B43" t="s">
        <v>1364</v>
      </c>
      <c r="C43" t="s">
        <v>4176</v>
      </c>
      <c r="D43">
        <f>Data!V677</f>
        <v>1977.76</v>
      </c>
      <c r="F43">
        <f t="shared" si="0"/>
        <v>9473.4699999999993</v>
      </c>
    </row>
    <row r="44" spans="1:10" ht="24" customHeight="1">
      <c r="A44" s="50">
        <v>4</v>
      </c>
      <c r="B44" t="s">
        <v>534</v>
      </c>
      <c r="C44" t="s">
        <v>394</v>
      </c>
      <c r="D44">
        <f>Data!V678</f>
        <v>6040</v>
      </c>
      <c r="F44">
        <f t="shared" si="0"/>
        <v>24160</v>
      </c>
    </row>
    <row r="45" spans="1:10" ht="24" customHeight="1">
      <c r="A45" s="50">
        <v>40</v>
      </c>
      <c r="B45" t="s">
        <v>1675</v>
      </c>
      <c r="C45" t="s">
        <v>4183</v>
      </c>
      <c r="D45">
        <f>Data!V679</f>
        <v>43.2</v>
      </c>
      <c r="F45">
        <f t="shared" si="0"/>
        <v>1728</v>
      </c>
    </row>
    <row r="46" spans="1:10" ht="24" customHeight="1">
      <c r="A46" s="50">
        <v>3.5</v>
      </c>
      <c r="B46" t="s">
        <v>1456</v>
      </c>
      <c r="C46" t="s">
        <v>470</v>
      </c>
      <c r="D46">
        <f>Data!V680</f>
        <v>884</v>
      </c>
      <c r="F46">
        <f>D46*A46</f>
        <v>3094</v>
      </c>
    </row>
    <row r="47" spans="1:10" ht="24" customHeight="1">
      <c r="A47" s="50">
        <v>21.2</v>
      </c>
      <c r="B47" t="s">
        <v>1456</v>
      </c>
      <c r="C47" t="s">
        <v>3538</v>
      </c>
      <c r="D47">
        <f>Data!V681</f>
        <v>618</v>
      </c>
      <c r="F47">
        <f t="shared" si="0"/>
        <v>13101.6</v>
      </c>
    </row>
    <row r="48" spans="1:10" ht="24" customHeight="1">
      <c r="A48" s="50">
        <v>35.299999999999997</v>
      </c>
      <c r="B48" t="s">
        <v>1456</v>
      </c>
      <c r="C48" t="s">
        <v>3539</v>
      </c>
      <c r="D48">
        <f>Data!V682</f>
        <v>507</v>
      </c>
      <c r="F48">
        <f t="shared" si="0"/>
        <v>17897.099999999999</v>
      </c>
    </row>
    <row r="49" spans="1:8" ht="24" customHeight="1">
      <c r="A49" s="50"/>
      <c r="C49" s="36" t="s">
        <v>4178</v>
      </c>
      <c r="D49">
        <f>Data!V683</f>
        <v>0</v>
      </c>
      <c r="F49" s="36">
        <f>SUM(F41:F48)</f>
        <v>83640.509999999995</v>
      </c>
    </row>
    <row r="50" spans="1:8" ht="24" customHeight="1">
      <c r="A50" s="50"/>
      <c r="C50" s="36" t="s">
        <v>4179</v>
      </c>
      <c r="D50">
        <f>Data!V684</f>
        <v>0</v>
      </c>
      <c r="F50" s="36">
        <f>F49/10</f>
        <v>8364.0499999999993</v>
      </c>
      <c r="G50">
        <f>F50</f>
        <v>8364.0499999999993</v>
      </c>
    </row>
    <row r="51" spans="1:8" ht="24" customHeight="1">
      <c r="A51" s="50">
        <v>1</v>
      </c>
      <c r="B51" t="s">
        <v>1364</v>
      </c>
      <c r="C51" t="s">
        <v>3540</v>
      </c>
      <c r="D51">
        <f>Data!V685</f>
        <v>89.4</v>
      </c>
      <c r="F51">
        <f>D51</f>
        <v>89.4</v>
      </c>
    </row>
    <row r="52" spans="1:8" ht="24" customHeight="1">
      <c r="A52" s="50"/>
      <c r="C52" t="s">
        <v>4180</v>
      </c>
      <c r="F52" s="36">
        <f>SUM(F50:F51)</f>
        <v>8453.4500000000007</v>
      </c>
      <c r="G52">
        <f>SUM(G50:G51)</f>
        <v>8364.0499999999993</v>
      </c>
    </row>
    <row r="53" spans="1:8">
      <c r="A53" s="415" t="s">
        <v>668</v>
      </c>
      <c r="C53" t="s">
        <v>4181</v>
      </c>
      <c r="D53" s="415" t="s">
        <v>668</v>
      </c>
      <c r="F53">
        <f>F52*0.5%</f>
        <v>42.27</v>
      </c>
      <c r="G53">
        <f>G52*0.5/100</f>
        <v>41.82</v>
      </c>
    </row>
    <row r="54" spans="1:8" ht="47.25">
      <c r="A54" s="50"/>
      <c r="B54" s="3"/>
      <c r="C54" s="36" t="s">
        <v>3667</v>
      </c>
      <c r="E54" s="10"/>
      <c r="F54" s="38">
        <f>SUM(F52:F53)</f>
        <v>8495.7199999999993</v>
      </c>
      <c r="G54" s="36">
        <f>SUM(G52:G53)</f>
        <v>8405.8700000000008</v>
      </c>
      <c r="H54" s="407" t="s">
        <v>4192</v>
      </c>
    </row>
    <row r="55" spans="1:8">
      <c r="A55" s="50"/>
      <c r="B55" s="3"/>
      <c r="E55" s="10"/>
      <c r="F55" s="5" t="s">
        <v>1614</v>
      </c>
    </row>
    <row r="56" spans="1:8">
      <c r="A56" s="50"/>
      <c r="B56" s="3"/>
      <c r="C56" s="1" t="s">
        <v>390</v>
      </c>
      <c r="E56" s="10"/>
      <c r="F56" s="38">
        <f>F54+Data!C23</f>
        <v>8719.52</v>
      </c>
    </row>
    <row r="57" spans="1:8">
      <c r="A57" s="50"/>
      <c r="B57" s="3"/>
      <c r="C57" s="1" t="s">
        <v>392</v>
      </c>
      <c r="E57" s="10"/>
      <c r="F57" s="654"/>
    </row>
    <row r="58" spans="1:8">
      <c r="A58" s="50"/>
      <c r="B58" s="3"/>
      <c r="C58" s="1" t="s">
        <v>2270</v>
      </c>
      <c r="E58" s="10"/>
      <c r="F58" s="38">
        <f>F56+Data!C25</f>
        <v>8808.92</v>
      </c>
    </row>
    <row r="59" spans="1:8">
      <c r="A59" s="50"/>
      <c r="B59" s="3"/>
      <c r="C59" s="1" t="s">
        <v>384</v>
      </c>
      <c r="E59" s="10"/>
      <c r="F59" s="38"/>
    </row>
    <row r="60" spans="1:8">
      <c r="A60" s="50"/>
      <c r="B60" s="3"/>
      <c r="C60" s="1" t="s">
        <v>1559</v>
      </c>
      <c r="E60" s="10"/>
      <c r="F60" s="38">
        <f>F58+Data!C27</f>
        <v>8841.3700000000008</v>
      </c>
    </row>
    <row r="61" spans="1:8" ht="17.25">
      <c r="A61" s="580"/>
      <c r="B61" s="580"/>
      <c r="C61" s="580"/>
      <c r="E61" s="580"/>
      <c r="F61" s="580"/>
      <c r="G61" s="580"/>
    </row>
    <row r="62" spans="1:8" ht="7.5" customHeight="1">
      <c r="A62" s="580"/>
      <c r="B62" s="580"/>
      <c r="C62" s="580"/>
      <c r="E62" s="580"/>
      <c r="F62" s="580"/>
      <c r="G62" s="580"/>
    </row>
    <row r="63" spans="1:8" ht="17.25" hidden="1">
      <c r="A63" s="580"/>
      <c r="B63" s="580"/>
      <c r="C63" s="580"/>
      <c r="E63" s="580"/>
      <c r="F63" s="580"/>
      <c r="G63" s="580"/>
    </row>
    <row r="64" spans="1:8" ht="17.25" hidden="1">
      <c r="A64" s="580"/>
      <c r="B64" s="580"/>
      <c r="C64" s="580"/>
      <c r="E64" s="580"/>
      <c r="F64" s="580"/>
      <c r="G64" s="580"/>
    </row>
    <row r="65" spans="1:7" ht="17.25">
      <c r="A65" s="1588" t="s">
        <v>4074</v>
      </c>
      <c r="B65" s="1588"/>
      <c r="C65" s="1588"/>
      <c r="D65" s="1588"/>
      <c r="E65" s="1588"/>
      <c r="F65" s="1588"/>
    </row>
    <row r="66" spans="1:7" ht="17.25">
      <c r="A66" s="1588" t="s">
        <v>4073</v>
      </c>
      <c r="B66" s="1588"/>
      <c r="C66" s="1588"/>
      <c r="D66" s="1588"/>
      <c r="E66" s="1588"/>
      <c r="F66" s="1588"/>
    </row>
    <row r="67" spans="1:7" ht="17.25">
      <c r="A67" s="1589" t="s">
        <v>4319</v>
      </c>
      <c r="B67" s="1589"/>
      <c r="C67" s="1589"/>
      <c r="D67" s="1589"/>
      <c r="E67" s="1589"/>
      <c r="F67" s="1589"/>
    </row>
    <row r="68" spans="1:7" ht="17.25">
      <c r="A68" s="1590" t="s">
        <v>4072</v>
      </c>
      <c r="B68" s="1590"/>
      <c r="C68" s="1590"/>
      <c r="D68" s="1590"/>
      <c r="E68" s="1590"/>
      <c r="F68" s="580"/>
    </row>
    <row r="69" spans="1:7" ht="17.25">
      <c r="A69" s="580"/>
      <c r="B69" s="580"/>
      <c r="C69" s="580"/>
      <c r="D69" s="580"/>
      <c r="E69" s="580"/>
      <c r="F69" s="580"/>
    </row>
    <row r="70" spans="1:7" ht="19.5">
      <c r="B70" s="598"/>
      <c r="C70" s="1591" t="s">
        <v>4320</v>
      </c>
      <c r="D70" s="1591"/>
      <c r="E70" s="1591"/>
      <c r="F70" s="598"/>
      <c r="G70" s="4" t="s">
        <v>2189</v>
      </c>
    </row>
    <row r="71" spans="1:7" ht="20.25">
      <c r="A71" s="597"/>
      <c r="B71" s="1584" t="s">
        <v>4321</v>
      </c>
      <c r="C71" s="1584"/>
      <c r="D71" s="1584"/>
      <c r="E71" s="1584"/>
      <c r="F71" s="1584"/>
      <c r="G71" s="50">
        <f>ROUND(3.14*0.45*0.45*8/4,2)</f>
        <v>1.27</v>
      </c>
    </row>
    <row r="72" spans="1:7" ht="39" customHeight="1">
      <c r="A72" s="589"/>
      <c r="B72" s="589"/>
      <c r="C72" s="768" t="s">
        <v>4326</v>
      </c>
      <c r="D72" s="589"/>
      <c r="E72" s="589"/>
      <c r="F72" s="589"/>
    </row>
    <row r="73" spans="1:7" ht="28.5" customHeight="1">
      <c r="A73" s="591">
        <f>G71</f>
        <v>1.27</v>
      </c>
      <c r="B73" s="589" t="s">
        <v>2189</v>
      </c>
      <c r="C73" s="589" t="s">
        <v>4188</v>
      </c>
      <c r="D73" s="580"/>
      <c r="E73" s="590">
        <f>G54</f>
        <v>8405.8700000000008</v>
      </c>
      <c r="F73" s="590">
        <f>A73*E73</f>
        <v>10675.45</v>
      </c>
    </row>
    <row r="74" spans="1:7" ht="28.5" customHeight="1">
      <c r="A74" s="595">
        <f>A73*10/100</f>
        <v>0.127</v>
      </c>
      <c r="B74" s="589" t="s">
        <v>534</v>
      </c>
      <c r="C74" s="589" t="s">
        <v>4069</v>
      </c>
      <c r="D74" s="580"/>
      <c r="E74" s="590">
        <v>4000</v>
      </c>
      <c r="F74" s="590">
        <f>A74*E74</f>
        <v>508</v>
      </c>
    </row>
    <row r="75" spans="1:7" ht="28.5" customHeight="1">
      <c r="A75" s="590">
        <v>8</v>
      </c>
      <c r="B75" s="589" t="s">
        <v>841</v>
      </c>
      <c r="C75" s="589" t="s">
        <v>2690</v>
      </c>
      <c r="D75" s="580"/>
      <c r="E75" s="590">
        <v>960</v>
      </c>
      <c r="F75" s="590">
        <f>A75*E75</f>
        <v>7680</v>
      </c>
    </row>
    <row r="76" spans="1:7" ht="17.25">
      <c r="A76" s="589"/>
      <c r="B76" s="589"/>
      <c r="C76" s="589"/>
      <c r="D76" s="580"/>
      <c r="E76" s="589"/>
      <c r="F76" s="589"/>
    </row>
    <row r="77" spans="1:7" ht="17.25">
      <c r="A77" s="589"/>
      <c r="B77" s="589"/>
      <c r="C77" s="589" t="s">
        <v>4068</v>
      </c>
      <c r="D77" s="580"/>
      <c r="E77" s="589"/>
      <c r="F77" s="590">
        <f>SUM(F73:F76)</f>
        <v>18863.45</v>
      </c>
    </row>
    <row r="78" spans="1:7" ht="17.25">
      <c r="A78" s="589"/>
      <c r="B78" s="589"/>
      <c r="C78" s="589" t="s">
        <v>1669</v>
      </c>
      <c r="D78" s="580"/>
      <c r="E78" s="589"/>
      <c r="F78" s="590">
        <f>F77/8</f>
        <v>2357.9299999999998</v>
      </c>
    </row>
    <row r="79" spans="1:7" ht="17.25">
      <c r="A79" s="589"/>
      <c r="B79" s="589"/>
      <c r="C79" s="589" t="s">
        <v>4067</v>
      </c>
      <c r="D79" s="580"/>
      <c r="E79" s="589"/>
      <c r="F79" s="589">
        <f>1000/8</f>
        <v>125</v>
      </c>
    </row>
    <row r="80" spans="1:7" ht="17.25">
      <c r="A80" s="589"/>
      <c r="B80" s="589"/>
      <c r="C80" s="589"/>
      <c r="D80" s="580"/>
      <c r="E80" s="589"/>
      <c r="F80" s="589"/>
    </row>
    <row r="81" spans="1:7" ht="17.25">
      <c r="A81" s="589"/>
      <c r="B81" s="589"/>
      <c r="C81" s="589" t="s">
        <v>1669</v>
      </c>
      <c r="D81" s="580"/>
      <c r="E81" s="589"/>
      <c r="F81" s="588">
        <f>SUM(F78:F80)</f>
        <v>2482.9299999999998</v>
      </c>
    </row>
    <row r="82" spans="1:7" ht="17.25">
      <c r="A82" s="589"/>
      <c r="B82" s="589"/>
      <c r="C82" s="589" t="s">
        <v>4066</v>
      </c>
      <c r="D82" s="589"/>
      <c r="E82" s="589"/>
      <c r="F82" s="589"/>
    </row>
    <row r="83" spans="1:7" ht="17.25">
      <c r="A83" s="589"/>
      <c r="B83" s="589"/>
      <c r="C83" s="589"/>
      <c r="D83" s="589"/>
      <c r="E83" s="589"/>
      <c r="F83" s="589"/>
    </row>
    <row r="84" spans="1:7" ht="17.25">
      <c r="A84" s="589"/>
      <c r="B84" s="589"/>
      <c r="C84" s="589"/>
      <c r="D84" s="589"/>
      <c r="E84" s="589"/>
      <c r="F84" s="589"/>
    </row>
    <row r="85" spans="1:7" ht="17.25">
      <c r="A85" s="594"/>
      <c r="B85" s="594"/>
      <c r="C85" s="1585" t="s">
        <v>4065</v>
      </c>
      <c r="D85" s="1585"/>
      <c r="E85" s="1585"/>
      <c r="F85" s="594"/>
      <c r="G85" s="36"/>
    </row>
    <row r="86" spans="1:7" ht="20.25">
      <c r="A86" s="593"/>
      <c r="B86" s="1584" t="s">
        <v>4322</v>
      </c>
      <c r="C86" s="1584"/>
      <c r="D86" s="1584"/>
      <c r="E86" s="1584"/>
      <c r="F86" s="1584"/>
      <c r="G86" s="50">
        <f>3.14*0.45*0.45/4</f>
        <v>0.159</v>
      </c>
    </row>
    <row r="87" spans="1:7" ht="17.25">
      <c r="A87" s="589"/>
      <c r="B87" s="589"/>
      <c r="C87" s="592" t="s">
        <v>4063</v>
      </c>
      <c r="D87" s="589"/>
      <c r="E87" s="589"/>
      <c r="F87" s="589"/>
    </row>
    <row r="88" spans="1:7" ht="17.25">
      <c r="A88" s="591">
        <f>G86</f>
        <v>0.159</v>
      </c>
      <c r="B88" s="589" t="s">
        <v>2189</v>
      </c>
      <c r="C88" s="589" t="s">
        <v>4062</v>
      </c>
      <c r="D88" s="580"/>
      <c r="E88" s="590">
        <f>E24</f>
        <v>7018</v>
      </c>
      <c r="F88" s="590">
        <f>A88*E88</f>
        <v>1115.8599999999999</v>
      </c>
    </row>
    <row r="89" spans="1:7" ht="17.25">
      <c r="A89" s="591">
        <f>+A88</f>
        <v>0.159</v>
      </c>
      <c r="B89" s="589" t="s">
        <v>2189</v>
      </c>
      <c r="C89" s="1586" t="s">
        <v>4498</v>
      </c>
      <c r="D89" s="1586"/>
      <c r="E89" s="590">
        <f>E25</f>
        <v>37.799999999999997</v>
      </c>
      <c r="F89" s="590">
        <f>E89*A89</f>
        <v>6.01</v>
      </c>
    </row>
    <row r="90" spans="1:7" ht="17.25">
      <c r="A90" s="591">
        <f>+A89</f>
        <v>0.159</v>
      </c>
      <c r="B90" s="589" t="s">
        <v>2189</v>
      </c>
      <c r="C90" s="589" t="s">
        <v>4499</v>
      </c>
      <c r="D90" s="580"/>
      <c r="E90" s="590">
        <v>30.1</v>
      </c>
      <c r="F90" s="590">
        <f>A90*E90</f>
        <v>4.79</v>
      </c>
    </row>
    <row r="91" spans="1:7" ht="17.25">
      <c r="A91" s="590"/>
      <c r="B91" s="589"/>
      <c r="C91" s="589"/>
      <c r="D91" s="580"/>
      <c r="E91" s="590"/>
      <c r="F91" s="590"/>
    </row>
    <row r="92" spans="1:7" ht="17.25">
      <c r="A92" s="589"/>
      <c r="B92" s="589"/>
      <c r="C92" s="589" t="s">
        <v>1669</v>
      </c>
      <c r="D92" s="580"/>
      <c r="E92" s="589"/>
      <c r="F92" s="588">
        <f>SUM(F88:F91)</f>
        <v>1126.6600000000001</v>
      </c>
    </row>
    <row r="93" spans="1:7" ht="17.25">
      <c r="A93" s="580"/>
      <c r="B93" s="580"/>
      <c r="C93" s="580"/>
      <c r="D93" s="580"/>
      <c r="E93" s="580"/>
      <c r="F93" s="580"/>
    </row>
    <row r="94" spans="1:7" ht="17.25">
      <c r="B94" s="587"/>
      <c r="C94" s="1587" t="s">
        <v>4060</v>
      </c>
      <c r="D94" s="1587"/>
      <c r="E94" s="1587"/>
      <c r="F94" s="587"/>
    </row>
    <row r="95" spans="1:7" ht="17.25">
      <c r="A95" s="580"/>
      <c r="B95" s="580"/>
      <c r="C95" s="580"/>
      <c r="D95" s="580"/>
      <c r="E95" s="580"/>
      <c r="F95" s="580"/>
    </row>
    <row r="96" spans="1:7" ht="34.5">
      <c r="A96" s="583" t="s">
        <v>4058</v>
      </c>
      <c r="B96" s="583">
        <v>3</v>
      </c>
      <c r="C96" s="586" t="s">
        <v>4059</v>
      </c>
      <c r="E96" s="583">
        <v>9.6199999999999992</v>
      </c>
      <c r="F96" s="583" t="s">
        <v>1364</v>
      </c>
      <c r="G96" s="583">
        <f>E96*B96</f>
        <v>28.86</v>
      </c>
    </row>
    <row r="97" spans="1:7" ht="17.25">
      <c r="A97" s="583" t="s">
        <v>4058</v>
      </c>
      <c r="B97" s="583">
        <v>3</v>
      </c>
      <c r="C97" s="585" t="s">
        <v>4057</v>
      </c>
      <c r="E97" s="583">
        <f>E90</f>
        <v>30.1</v>
      </c>
      <c r="F97" s="583" t="s">
        <v>1364</v>
      </c>
      <c r="G97" s="583">
        <f>E97*B97</f>
        <v>90.3</v>
      </c>
    </row>
    <row r="98" spans="1:7" ht="17.25">
      <c r="A98" s="583"/>
      <c r="B98" s="583"/>
      <c r="C98" s="584"/>
      <c r="E98" s="583"/>
      <c r="F98" s="583"/>
      <c r="G98" s="583"/>
    </row>
    <row r="99" spans="1:7" ht="17.25">
      <c r="A99" s="583"/>
      <c r="B99" s="583"/>
      <c r="C99" s="584" t="s">
        <v>4056</v>
      </c>
      <c r="E99" s="583"/>
      <c r="F99" s="583"/>
      <c r="G99" s="582">
        <f>SUM(G96:G98)</f>
        <v>119.16</v>
      </c>
    </row>
    <row r="100" spans="1:7" ht="17.25">
      <c r="A100" s="580"/>
      <c r="B100" s="580"/>
      <c r="C100" s="580"/>
      <c r="E100" s="580"/>
      <c r="F100" s="580"/>
      <c r="G100" s="580"/>
    </row>
    <row r="101" spans="1:7" ht="23.25" hidden="1" customHeight="1">
      <c r="A101" s="580"/>
      <c r="B101" s="580"/>
      <c r="C101" s="580"/>
      <c r="E101" s="580"/>
      <c r="F101" s="580"/>
      <c r="G101" s="580"/>
    </row>
    <row r="102" spans="1:7" ht="23.25" hidden="1" customHeight="1">
      <c r="A102" s="580"/>
      <c r="B102" s="580"/>
      <c r="C102" s="580"/>
      <c r="E102" s="580"/>
      <c r="F102" s="580"/>
      <c r="G102" s="580"/>
    </row>
    <row r="103" spans="1:7" ht="29.25" hidden="1" customHeight="1">
      <c r="A103" s="50"/>
      <c r="B103" s="36">
        <v>4.2</v>
      </c>
      <c r="C103" s="36" t="s">
        <v>4165</v>
      </c>
    </row>
    <row r="104" spans="1:7" ht="30" hidden="1" customHeight="1">
      <c r="A104" s="50">
        <v>5</v>
      </c>
      <c r="B104" t="s">
        <v>1364</v>
      </c>
      <c r="C104" t="s">
        <v>4174</v>
      </c>
      <c r="D104">
        <f>D41</f>
        <v>1822.71</v>
      </c>
      <c r="F104">
        <f>D104*A104</f>
        <v>9113.5499999999993</v>
      </c>
    </row>
    <row r="105" spans="1:7" ht="30" hidden="1" customHeight="1">
      <c r="A105" s="50">
        <v>3.3</v>
      </c>
      <c r="B105" t="s">
        <v>1364</v>
      </c>
      <c r="C105" t="s">
        <v>4175</v>
      </c>
      <c r="D105">
        <f t="shared" ref="D105:D116" si="1">D42</f>
        <v>1537.21</v>
      </c>
      <c r="F105">
        <f t="shared" ref="F105:F111" si="2">D105*A105</f>
        <v>5072.79</v>
      </c>
    </row>
    <row r="106" spans="1:7" ht="30" hidden="1" customHeight="1">
      <c r="A106" s="50">
        <v>4.79</v>
      </c>
      <c r="B106" t="s">
        <v>1364</v>
      </c>
      <c r="C106" t="s">
        <v>4176</v>
      </c>
      <c r="D106">
        <f t="shared" si="1"/>
        <v>1977.76</v>
      </c>
      <c r="F106">
        <f t="shared" si="2"/>
        <v>9473.4699999999993</v>
      </c>
    </row>
    <row r="107" spans="1:7" ht="30" hidden="1" customHeight="1">
      <c r="A107" s="50">
        <v>4</v>
      </c>
      <c r="B107" t="s">
        <v>534</v>
      </c>
      <c r="C107" t="s">
        <v>394</v>
      </c>
      <c r="D107">
        <f t="shared" si="1"/>
        <v>6040</v>
      </c>
      <c r="F107">
        <f t="shared" si="2"/>
        <v>24160</v>
      </c>
    </row>
    <row r="108" spans="1:7" ht="30" hidden="1" customHeight="1">
      <c r="A108" s="50">
        <v>40</v>
      </c>
      <c r="B108" t="s">
        <v>1675</v>
      </c>
      <c r="C108" t="s">
        <v>4183</v>
      </c>
      <c r="D108">
        <f t="shared" si="1"/>
        <v>43.2</v>
      </c>
      <c r="F108">
        <f t="shared" si="2"/>
        <v>1728</v>
      </c>
    </row>
    <row r="109" spans="1:7" ht="30" hidden="1" customHeight="1">
      <c r="A109" s="50">
        <v>3.5</v>
      </c>
      <c r="B109" t="s">
        <v>1456</v>
      </c>
      <c r="C109" t="s">
        <v>470</v>
      </c>
      <c r="D109">
        <f t="shared" si="1"/>
        <v>884</v>
      </c>
      <c r="F109">
        <f>D109*A109</f>
        <v>3094</v>
      </c>
    </row>
    <row r="110" spans="1:7" ht="30" hidden="1" customHeight="1">
      <c r="A110" s="50">
        <v>21.2</v>
      </c>
      <c r="B110" t="s">
        <v>1456</v>
      </c>
      <c r="C110" t="s">
        <v>3538</v>
      </c>
      <c r="D110">
        <f t="shared" si="1"/>
        <v>618</v>
      </c>
      <c r="F110">
        <f t="shared" si="2"/>
        <v>13101.6</v>
      </c>
    </row>
    <row r="111" spans="1:7" ht="30" hidden="1" customHeight="1">
      <c r="A111" s="50">
        <v>35.299999999999997</v>
      </c>
      <c r="B111" t="s">
        <v>1456</v>
      </c>
      <c r="C111" t="s">
        <v>3539</v>
      </c>
      <c r="D111">
        <f t="shared" si="1"/>
        <v>507</v>
      </c>
      <c r="F111">
        <f t="shared" si="2"/>
        <v>17897.099999999999</v>
      </c>
    </row>
    <row r="112" spans="1:7" ht="30" hidden="1" customHeight="1">
      <c r="A112" s="50"/>
      <c r="C112" s="36" t="s">
        <v>4178</v>
      </c>
      <c r="D112">
        <f t="shared" si="1"/>
        <v>0</v>
      </c>
      <c r="F112" s="36">
        <f>SUM(F104:F111)</f>
        <v>83640.509999999995</v>
      </c>
    </row>
    <row r="113" spans="1:7" ht="30" hidden="1" customHeight="1">
      <c r="A113" s="50"/>
      <c r="C113" s="36" t="s">
        <v>4179</v>
      </c>
      <c r="D113">
        <f t="shared" si="1"/>
        <v>0</v>
      </c>
      <c r="F113" s="36">
        <f>F112/10</f>
        <v>8364.0499999999993</v>
      </c>
      <c r="G113">
        <f>F113</f>
        <v>8364.0499999999993</v>
      </c>
    </row>
    <row r="114" spans="1:7" ht="30" hidden="1" customHeight="1">
      <c r="A114" s="50">
        <v>1</v>
      </c>
      <c r="B114" t="s">
        <v>1364</v>
      </c>
      <c r="C114" t="s">
        <v>3540</v>
      </c>
      <c r="D114">
        <f t="shared" si="1"/>
        <v>89.4</v>
      </c>
      <c r="F114">
        <f>D114</f>
        <v>89.4</v>
      </c>
    </row>
    <row r="115" spans="1:7" ht="30" hidden="1" customHeight="1">
      <c r="A115" s="50"/>
      <c r="C115" t="s">
        <v>4180</v>
      </c>
      <c r="D115">
        <f t="shared" si="1"/>
        <v>0</v>
      </c>
      <c r="F115" s="36">
        <f>SUM(F113:F114)</f>
        <v>8453.4500000000007</v>
      </c>
      <c r="G115">
        <f>SUM(G113:G114)</f>
        <v>8364.0499999999993</v>
      </c>
    </row>
    <row r="116" spans="1:7" ht="30" hidden="1" customHeight="1">
      <c r="A116" s="415" t="s">
        <v>668</v>
      </c>
      <c r="C116" t="s">
        <v>4181</v>
      </c>
      <c r="D116" t="str">
        <f t="shared" si="1"/>
        <v>LS</v>
      </c>
      <c r="F116">
        <f>F115*0.5%</f>
        <v>42.27</v>
      </c>
      <c r="G116">
        <f>G115*0.5/100</f>
        <v>41.82</v>
      </c>
    </row>
    <row r="117" spans="1:7" ht="30" hidden="1" customHeight="1">
      <c r="A117" s="50"/>
      <c r="B117" s="3"/>
      <c r="C117" s="36" t="s">
        <v>3667</v>
      </c>
      <c r="E117" s="10"/>
      <c r="F117" s="38">
        <f>SUM(F115:F116)</f>
        <v>8495.7199999999993</v>
      </c>
      <c r="G117" s="36">
        <f>SUM(G115:G116)</f>
        <v>8405.8700000000008</v>
      </c>
    </row>
    <row r="118" spans="1:7" ht="17.25" hidden="1">
      <c r="A118" s="580"/>
      <c r="B118" s="580"/>
      <c r="C118" s="580"/>
      <c r="E118" s="580"/>
      <c r="F118" s="580"/>
      <c r="G118" s="580"/>
    </row>
    <row r="119" spans="1:7" ht="17.25" hidden="1">
      <c r="A119" s="580"/>
      <c r="B119" s="580"/>
      <c r="C119" s="580"/>
      <c r="E119" s="580"/>
      <c r="F119" s="580"/>
      <c r="G119" s="580"/>
    </row>
    <row r="120" spans="1:7" ht="17.25" hidden="1">
      <c r="A120" s="580"/>
      <c r="B120" s="580"/>
      <c r="C120" s="580"/>
      <c r="E120" s="580"/>
      <c r="F120" s="580"/>
      <c r="G120" s="580"/>
    </row>
    <row r="121" spans="1:7" ht="17.25" hidden="1">
      <c r="A121" s="580"/>
      <c r="B121" s="580"/>
      <c r="C121" s="580"/>
      <c r="E121" s="580"/>
      <c r="F121" s="580"/>
      <c r="G121" s="581"/>
    </row>
    <row r="122" spans="1:7" ht="17.25" hidden="1">
      <c r="A122" s="580"/>
      <c r="B122" s="580"/>
      <c r="C122" s="580"/>
      <c r="E122" s="580"/>
      <c r="F122" s="580"/>
      <c r="G122" s="580"/>
    </row>
    <row r="123" spans="1:7" ht="17.25" hidden="1">
      <c r="A123" s="580"/>
      <c r="B123" s="580"/>
      <c r="C123" s="580"/>
      <c r="E123" s="580"/>
      <c r="F123" s="580"/>
      <c r="G123" s="580"/>
    </row>
    <row r="124" spans="1:7" ht="17.25" hidden="1">
      <c r="A124" s="580"/>
      <c r="B124" s="580"/>
      <c r="C124" s="580"/>
      <c r="E124" s="580"/>
      <c r="F124" s="580"/>
      <c r="G124" s="580"/>
    </row>
    <row r="125" spans="1:7" ht="17.25">
      <c r="A125" s="1588" t="s">
        <v>4074</v>
      </c>
      <c r="B125" s="1588"/>
      <c r="C125" s="1588"/>
      <c r="D125" s="1588"/>
      <c r="E125" s="1588"/>
      <c r="F125" s="1588"/>
    </row>
    <row r="126" spans="1:7" ht="17.25">
      <c r="A126" s="1588" t="s">
        <v>4073</v>
      </c>
      <c r="B126" s="1588"/>
      <c r="C126" s="1588"/>
      <c r="D126" s="1588"/>
      <c r="E126" s="1588"/>
      <c r="F126" s="1588"/>
    </row>
    <row r="127" spans="1:7" ht="17.25">
      <c r="A127" s="1589" t="s">
        <v>4319</v>
      </c>
      <c r="B127" s="1589"/>
      <c r="C127" s="1589"/>
      <c r="D127" s="1589"/>
      <c r="E127" s="1589"/>
      <c r="F127" s="1589"/>
    </row>
    <row r="128" spans="1:7" ht="17.25">
      <c r="A128" s="1590" t="s">
        <v>4072</v>
      </c>
      <c r="B128" s="1590"/>
      <c r="C128" s="1590"/>
      <c r="D128" s="1590"/>
      <c r="E128" s="1590"/>
      <c r="F128" s="580"/>
    </row>
    <row r="129" spans="1:7" ht="17.25">
      <c r="A129" s="580"/>
      <c r="B129" s="580"/>
      <c r="C129" s="580"/>
      <c r="D129" s="580"/>
      <c r="E129" s="580"/>
      <c r="F129" s="580"/>
    </row>
    <row r="130" spans="1:7" ht="19.5">
      <c r="B130" s="598"/>
      <c r="C130" s="1591" t="s">
        <v>4323</v>
      </c>
      <c r="D130" s="1591"/>
      <c r="E130" s="1591"/>
      <c r="F130" s="598"/>
      <c r="G130" s="4" t="s">
        <v>2189</v>
      </c>
    </row>
    <row r="131" spans="1:7" ht="20.25">
      <c r="A131" s="597"/>
      <c r="B131" s="1584" t="s">
        <v>4324</v>
      </c>
      <c r="C131" s="1584"/>
      <c r="D131" s="1584"/>
      <c r="E131" s="1584"/>
      <c r="F131" s="1584"/>
      <c r="G131" s="50">
        <f>3.14*0.4*0.4*8/4</f>
        <v>1.0049999999999999</v>
      </c>
    </row>
    <row r="132" spans="1:7" ht="39.75" customHeight="1">
      <c r="A132" s="589"/>
      <c r="B132" s="589"/>
      <c r="C132" s="768" t="s">
        <v>4327</v>
      </c>
      <c r="D132" s="589"/>
      <c r="E132" s="589"/>
      <c r="F132" s="589"/>
    </row>
    <row r="133" spans="1:7" ht="17.25">
      <c r="A133" s="591">
        <f>G131</f>
        <v>1.0049999999999999</v>
      </c>
      <c r="B133" s="589" t="s">
        <v>2189</v>
      </c>
      <c r="C133" s="589" t="s">
        <v>4070</v>
      </c>
      <c r="D133" s="580"/>
      <c r="E133" s="590">
        <f>G117</f>
        <v>8405.8700000000008</v>
      </c>
      <c r="F133" s="590">
        <f>A133*E133</f>
        <v>8447.9</v>
      </c>
    </row>
    <row r="134" spans="1:7" ht="17.25">
      <c r="A134" s="595">
        <f>A133*10/100</f>
        <v>0.10050000000000001</v>
      </c>
      <c r="B134" s="589" t="s">
        <v>534</v>
      </c>
      <c r="C134" s="589" t="s">
        <v>4069</v>
      </c>
      <c r="D134" s="580"/>
      <c r="E134" s="590">
        <v>4000</v>
      </c>
      <c r="F134" s="590">
        <f>A134*E134</f>
        <v>402</v>
      </c>
    </row>
    <row r="135" spans="1:7" ht="17.25">
      <c r="A135" s="590">
        <v>8</v>
      </c>
      <c r="B135" s="589" t="s">
        <v>841</v>
      </c>
      <c r="C135" s="589" t="s">
        <v>2690</v>
      </c>
      <c r="D135" s="580"/>
      <c r="E135" s="590">
        <v>960</v>
      </c>
      <c r="F135" s="590">
        <f>A135*E135</f>
        <v>7680</v>
      </c>
    </row>
    <row r="136" spans="1:7" ht="17.25">
      <c r="A136" s="589"/>
      <c r="B136" s="589"/>
      <c r="C136" s="589"/>
      <c r="D136" s="580"/>
      <c r="E136" s="589"/>
      <c r="F136" s="589"/>
    </row>
    <row r="137" spans="1:7" ht="17.25">
      <c r="A137" s="589"/>
      <c r="B137" s="589"/>
      <c r="C137" s="589" t="s">
        <v>4068</v>
      </c>
      <c r="D137" s="580"/>
      <c r="E137" s="589"/>
      <c r="F137" s="590">
        <f>SUM(F133:F136)</f>
        <v>16529.900000000001</v>
      </c>
    </row>
    <row r="138" spans="1:7" ht="17.25">
      <c r="A138" s="589"/>
      <c r="B138" s="589"/>
      <c r="C138" s="589" t="s">
        <v>1669</v>
      </c>
      <c r="D138" s="580"/>
      <c r="E138" s="589"/>
      <c r="F138" s="590">
        <f>F137/7</f>
        <v>2361.41</v>
      </c>
    </row>
    <row r="139" spans="1:7" ht="17.25">
      <c r="A139" s="589"/>
      <c r="B139" s="589"/>
      <c r="C139" s="589" t="s">
        <v>4067</v>
      </c>
      <c r="D139" s="580"/>
      <c r="E139" s="589"/>
      <c r="F139" s="589">
        <f>1000/8</f>
        <v>125</v>
      </c>
    </row>
    <row r="140" spans="1:7" ht="17.25">
      <c r="A140" s="589"/>
      <c r="B140" s="589"/>
      <c r="C140" s="589"/>
      <c r="D140" s="580"/>
      <c r="E140" s="589"/>
      <c r="F140" s="589"/>
    </row>
    <row r="141" spans="1:7" ht="17.25">
      <c r="A141" s="589"/>
      <c r="B141" s="589"/>
      <c r="C141" s="589" t="s">
        <v>1669</v>
      </c>
      <c r="D141" s="580"/>
      <c r="E141" s="589"/>
      <c r="F141" s="588">
        <f>SUM(F138:F140)</f>
        <v>2486.41</v>
      </c>
    </row>
    <row r="142" spans="1:7" ht="17.25">
      <c r="A142" s="589"/>
      <c r="B142" s="589"/>
      <c r="C142" s="589" t="s">
        <v>4066</v>
      </c>
      <c r="D142" s="589"/>
      <c r="E142" s="589"/>
      <c r="F142" s="589"/>
    </row>
    <row r="143" spans="1:7" ht="17.25">
      <c r="A143" s="589"/>
      <c r="B143" s="589"/>
      <c r="C143" s="589"/>
      <c r="D143" s="589"/>
      <c r="E143" s="589"/>
      <c r="F143" s="589"/>
    </row>
    <row r="144" spans="1:7" ht="17.25">
      <c r="A144" s="589"/>
      <c r="B144" s="589"/>
      <c r="C144" s="589"/>
      <c r="D144" s="589"/>
      <c r="E144" s="589"/>
      <c r="F144" s="589"/>
    </row>
    <row r="145" spans="1:7" ht="17.25">
      <c r="A145" s="594"/>
      <c r="B145" s="594"/>
      <c r="C145" s="1585" t="s">
        <v>4065</v>
      </c>
      <c r="D145" s="1585"/>
      <c r="E145" s="1585"/>
      <c r="F145" s="594"/>
      <c r="G145" s="36"/>
    </row>
    <row r="146" spans="1:7" ht="20.25">
      <c r="A146" s="593"/>
      <c r="B146" s="1584" t="s">
        <v>4325</v>
      </c>
      <c r="C146" s="1584"/>
      <c r="D146" s="1584"/>
      <c r="E146" s="1584"/>
      <c r="F146" s="1584"/>
      <c r="G146" s="50">
        <f>3.14*0.4*0.4/4</f>
        <v>0.126</v>
      </c>
    </row>
    <row r="147" spans="1:7" ht="17.25">
      <c r="A147" s="589"/>
      <c r="B147" s="589"/>
      <c r="C147" s="592" t="s">
        <v>4328</v>
      </c>
      <c r="D147" s="589"/>
      <c r="E147" s="589"/>
      <c r="F147" s="589"/>
    </row>
    <row r="148" spans="1:7" ht="17.25">
      <c r="A148" s="591">
        <f>G146</f>
        <v>0.126</v>
      </c>
      <c r="B148" s="589" t="s">
        <v>2189</v>
      </c>
      <c r="C148" s="589" t="s">
        <v>4062</v>
      </c>
      <c r="D148" s="580"/>
      <c r="E148" s="590">
        <f>E88</f>
        <v>7018</v>
      </c>
      <c r="F148" s="590">
        <f>A148*E148</f>
        <v>884.27</v>
      </c>
    </row>
    <row r="149" spans="1:7" ht="17.25">
      <c r="A149" s="591">
        <f>+A148</f>
        <v>0.126</v>
      </c>
      <c r="B149" s="589" t="s">
        <v>2189</v>
      </c>
      <c r="C149" s="1586" t="s">
        <v>4061</v>
      </c>
      <c r="D149" s="1586"/>
      <c r="E149" s="590">
        <f>E89</f>
        <v>37.799999999999997</v>
      </c>
      <c r="F149" s="590">
        <f>E149*A149</f>
        <v>4.76</v>
      </c>
    </row>
    <row r="150" spans="1:7" ht="17.25">
      <c r="A150" s="591">
        <f>+A149</f>
        <v>0.126</v>
      </c>
      <c r="B150" s="589" t="s">
        <v>2189</v>
      </c>
      <c r="C150" s="589" t="s">
        <v>4057</v>
      </c>
      <c r="D150" s="580"/>
      <c r="E150" s="590">
        <f>E90</f>
        <v>30.1</v>
      </c>
      <c r="F150" s="590">
        <f>A150*E150</f>
        <v>3.79</v>
      </c>
    </row>
    <row r="151" spans="1:7" ht="17.25">
      <c r="A151" s="590"/>
      <c r="B151" s="589"/>
      <c r="C151" s="589"/>
      <c r="D151" s="580"/>
      <c r="E151" s="590"/>
      <c r="F151" s="590"/>
    </row>
    <row r="152" spans="1:7" ht="17.25">
      <c r="A152" s="589"/>
      <c r="B152" s="589"/>
      <c r="C152" s="589" t="s">
        <v>1669</v>
      </c>
      <c r="D152" s="580"/>
      <c r="E152" s="589"/>
      <c r="F152" s="588">
        <f>SUM(F148:F151)</f>
        <v>892.82</v>
      </c>
    </row>
    <row r="153" spans="1:7" ht="17.25">
      <c r="A153" s="580"/>
      <c r="B153" s="580"/>
      <c r="C153" s="580"/>
      <c r="D153" s="580"/>
      <c r="E153" s="580"/>
      <c r="F153" s="580"/>
    </row>
    <row r="154" spans="1:7" ht="17.25">
      <c r="B154" s="587"/>
      <c r="C154" s="1587" t="s">
        <v>4060</v>
      </c>
      <c r="D154" s="1587"/>
      <c r="E154" s="1587"/>
      <c r="F154" s="587"/>
    </row>
    <row r="155" spans="1:7" ht="17.25">
      <c r="A155" s="580"/>
      <c r="B155" s="580"/>
      <c r="C155" s="580"/>
      <c r="D155" s="580"/>
      <c r="E155" s="580"/>
      <c r="F155" s="580"/>
    </row>
    <row r="156" spans="1:7" ht="34.5">
      <c r="A156" s="583" t="s">
        <v>4058</v>
      </c>
      <c r="B156" s="583">
        <v>3</v>
      </c>
      <c r="C156" s="586" t="s">
        <v>4059</v>
      </c>
      <c r="E156" s="583">
        <f>E96</f>
        <v>9.6199999999999992</v>
      </c>
      <c r="F156" s="583" t="s">
        <v>1364</v>
      </c>
      <c r="G156" s="583">
        <f>E156*B156</f>
        <v>28.86</v>
      </c>
    </row>
    <row r="157" spans="1:7" ht="17.25">
      <c r="A157" s="583" t="s">
        <v>4058</v>
      </c>
      <c r="B157" s="583">
        <v>3</v>
      </c>
      <c r="C157" s="585" t="s">
        <v>4057</v>
      </c>
      <c r="E157" s="583">
        <f>E97</f>
        <v>30.1</v>
      </c>
      <c r="F157" s="583" t="s">
        <v>1364</v>
      </c>
      <c r="G157" s="583">
        <f>E157*B157</f>
        <v>90.3</v>
      </c>
    </row>
    <row r="158" spans="1:7" ht="17.25">
      <c r="A158" s="583"/>
      <c r="B158" s="583"/>
      <c r="C158" s="584"/>
      <c r="E158" s="583"/>
      <c r="F158" s="583"/>
      <c r="G158" s="583"/>
    </row>
    <row r="159" spans="1:7" ht="17.25">
      <c r="A159" s="583"/>
      <c r="B159" s="583"/>
      <c r="C159" s="584" t="s">
        <v>4056</v>
      </c>
      <c r="E159" s="583"/>
      <c r="F159" s="583"/>
      <c r="G159" s="582">
        <f>SUM(G156:G158)</f>
        <v>119.16</v>
      </c>
    </row>
    <row r="160" spans="1:7" ht="17.25">
      <c r="A160" s="580"/>
      <c r="B160" s="580"/>
      <c r="C160" s="580"/>
      <c r="E160" s="580"/>
      <c r="F160" s="580"/>
      <c r="G160" s="580"/>
    </row>
    <row r="161" spans="1:7" ht="17.25">
      <c r="A161" s="580"/>
      <c r="B161" s="580"/>
      <c r="C161" s="580"/>
      <c r="E161" s="580"/>
      <c r="F161" s="580"/>
      <c r="G161" s="580"/>
    </row>
    <row r="162" spans="1:7">
      <c r="A162" s="24"/>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38"/>
      <c r="B169" s="403"/>
      <c r="C169" s="33"/>
    </row>
    <row r="170" spans="1:7">
      <c r="A170" s="8"/>
      <c r="B170" s="7"/>
      <c r="C170" s="1"/>
    </row>
    <row r="171" spans="1:7">
      <c r="A171" s="8"/>
      <c r="B171" s="7"/>
      <c r="C171" s="1"/>
    </row>
    <row r="172" spans="1:7">
      <c r="B172" s="7"/>
      <c r="C172" s="1"/>
    </row>
    <row r="173" spans="1:7">
      <c r="C173" s="1"/>
    </row>
    <row r="175" spans="1:7">
      <c r="C175" s="1"/>
      <c r="F175" s="36"/>
    </row>
    <row r="177" spans="1:6">
      <c r="B177" s="3"/>
      <c r="E177" s="10"/>
      <c r="F177" s="5"/>
    </row>
    <row r="178" spans="1:6">
      <c r="B178" s="3"/>
      <c r="C178" s="58"/>
      <c r="D178" s="36"/>
      <c r="E178" s="98"/>
      <c r="F178" s="38"/>
    </row>
    <row r="179" spans="1:6">
      <c r="B179" s="3"/>
      <c r="C179" s="1"/>
      <c r="E179" s="10"/>
      <c r="F179" s="5"/>
    </row>
    <row r="184" spans="1:6">
      <c r="A184" s="20"/>
      <c r="B184" s="7"/>
      <c r="C184" s="33"/>
      <c r="E184" s="10"/>
    </row>
    <row r="185" spans="1:6">
      <c r="A185" s="50"/>
      <c r="B185" s="3"/>
      <c r="C185" s="1"/>
      <c r="E185" s="10"/>
    </row>
    <row r="186" spans="1:6">
      <c r="A186" s="50"/>
      <c r="B186" s="3"/>
      <c r="C186" s="1"/>
      <c r="E186" s="10"/>
    </row>
    <row r="187" spans="1:6">
      <c r="A187" s="50"/>
      <c r="B187" s="3"/>
      <c r="C187" s="1"/>
      <c r="E187" s="10"/>
    </row>
    <row r="188" spans="1:6">
      <c r="A188" s="50"/>
      <c r="B188" s="3"/>
      <c r="C188" s="1"/>
      <c r="E188" s="10"/>
    </row>
    <row r="189" spans="1:6">
      <c r="A189" s="50"/>
      <c r="B189" s="3"/>
      <c r="C189" s="1"/>
      <c r="E189" s="10"/>
    </row>
    <row r="190" spans="1:6">
      <c r="A190" s="50"/>
      <c r="B190" s="3"/>
      <c r="C190" s="1"/>
      <c r="E190" s="10"/>
    </row>
    <row r="191" spans="1:6">
      <c r="A191" s="50"/>
      <c r="B191" s="3"/>
      <c r="C191" s="5"/>
      <c r="D191" s="5"/>
      <c r="E191" s="10"/>
    </row>
    <row r="192" spans="1:6">
      <c r="A192" s="50"/>
      <c r="B192" s="7"/>
      <c r="C192" s="1"/>
      <c r="E192" s="10"/>
    </row>
    <row r="193" spans="1:6">
      <c r="A193" s="50"/>
      <c r="B193" s="3"/>
      <c r="C193" s="1"/>
      <c r="E193" s="10"/>
    </row>
    <row r="194" spans="1:6">
      <c r="A194" s="12"/>
      <c r="B194" s="7"/>
      <c r="C194" s="1"/>
      <c r="D194" s="63"/>
      <c r="E194" s="1"/>
      <c r="F194" s="8"/>
    </row>
    <row r="195" spans="1:6">
      <c r="A195" s="12"/>
      <c r="B195" s="7"/>
      <c r="C195" s="1"/>
      <c r="D195" s="63"/>
      <c r="E195" s="1"/>
      <c r="F195" s="8"/>
    </row>
    <row r="196" spans="1:6">
      <c r="A196" s="12"/>
      <c r="B196" s="7"/>
      <c r="C196" s="1"/>
      <c r="D196" s="63"/>
      <c r="E196" s="1"/>
      <c r="F196" s="8"/>
    </row>
    <row r="197" spans="1:6">
      <c r="A197" s="50"/>
      <c r="B197" s="7"/>
      <c r="C197" s="1"/>
      <c r="D197" s="63"/>
      <c r="E197" s="1"/>
      <c r="F197" s="8"/>
    </row>
    <row r="198" spans="1:6">
      <c r="A198" s="50"/>
      <c r="B198" s="3"/>
      <c r="C198" s="1"/>
      <c r="E198" s="10"/>
      <c r="F198" s="5"/>
    </row>
    <row r="199" spans="1:6">
      <c r="A199" s="50"/>
      <c r="B199" s="3"/>
      <c r="C199" s="2"/>
      <c r="E199" s="10"/>
      <c r="F199" s="8"/>
    </row>
    <row r="200" spans="1:6">
      <c r="A200" s="50"/>
      <c r="B200" s="3"/>
      <c r="E200" s="10"/>
      <c r="F200" s="5"/>
    </row>
    <row r="201" spans="1:6">
      <c r="A201" s="50"/>
      <c r="B201" s="3"/>
      <c r="C201" s="2"/>
      <c r="E201" s="10"/>
      <c r="F201" s="8"/>
    </row>
    <row r="202" spans="1:6">
      <c r="A202" s="50"/>
      <c r="B202" s="3"/>
      <c r="C202" s="1"/>
      <c r="D202" s="8"/>
      <c r="E202" s="1"/>
      <c r="F202" s="38"/>
    </row>
    <row r="203" spans="1:6">
      <c r="A203" s="50"/>
      <c r="B203" s="3"/>
      <c r="C203" s="1"/>
      <c r="D203" s="8"/>
      <c r="E203" s="1"/>
      <c r="F203" s="38"/>
    </row>
    <row r="204" spans="1:6">
      <c r="A204" s="50"/>
      <c r="B204" s="3"/>
      <c r="C204" s="1"/>
      <c r="D204" s="8"/>
      <c r="E204" s="1"/>
      <c r="F204" s="38"/>
    </row>
    <row r="205" spans="1:6">
      <c r="A205" s="50"/>
      <c r="B205" s="3"/>
      <c r="C205" s="1"/>
      <c r="D205" s="8"/>
      <c r="E205" s="1"/>
      <c r="F205" s="38"/>
    </row>
    <row r="206" spans="1:6">
      <c r="A206" s="50"/>
      <c r="B206" s="3"/>
      <c r="C206" s="1"/>
      <c r="D206" s="8"/>
      <c r="E206" s="1"/>
      <c r="F206" s="38"/>
    </row>
    <row r="207" spans="1:6">
      <c r="A207" s="20"/>
      <c r="B207" s="7"/>
      <c r="C207" s="1"/>
      <c r="E207" s="10"/>
      <c r="F207" s="38"/>
    </row>
    <row r="208" spans="1:6">
      <c r="A208" s="50"/>
    </row>
    <row r="209" spans="1:13">
      <c r="A209" s="50"/>
    </row>
    <row r="210" spans="1:13">
      <c r="A210" s="50"/>
    </row>
    <row r="212" spans="1:13">
      <c r="J212" s="36"/>
    </row>
    <row r="213" spans="1:13">
      <c r="J213" s="36"/>
    </row>
    <row r="217" spans="1:13">
      <c r="D217" s="430"/>
    </row>
    <row r="218" spans="1:13">
      <c r="D218" s="430"/>
    </row>
    <row r="219" spans="1:13">
      <c r="M219" s="36"/>
    </row>
    <row r="221" spans="1:13">
      <c r="C221" s="454"/>
      <c r="E221" s="454"/>
      <c r="F221" s="454"/>
      <c r="J221" s="454"/>
      <c r="L221" s="548"/>
      <c r="M221" s="548"/>
    </row>
    <row r="222" spans="1:13">
      <c r="C222" s="454"/>
      <c r="D222" s="36"/>
      <c r="E222" s="547"/>
      <c r="F222" s="547"/>
      <c r="J222" s="547"/>
      <c r="K222" s="36"/>
      <c r="L222" s="36"/>
      <c r="M222" s="36"/>
    </row>
    <row r="223" spans="1:13">
      <c r="C223" s="547"/>
      <c r="E223" s="454"/>
      <c r="F223" s="454"/>
      <c r="J223" s="454"/>
      <c r="L223" s="454"/>
      <c r="M223" s="454"/>
    </row>
    <row r="224" spans="1:13">
      <c r="C224" s="454"/>
      <c r="E224" s="454"/>
      <c r="F224" s="454"/>
      <c r="L224" s="454"/>
      <c r="M224" s="454"/>
    </row>
    <row r="225" spans="3:13">
      <c r="C225" s="454"/>
      <c r="J225" s="454"/>
      <c r="L225" s="36"/>
      <c r="M225" s="36"/>
    </row>
    <row r="226" spans="3:13">
      <c r="C226" s="454"/>
      <c r="D226" s="454"/>
      <c r="E226" s="454"/>
      <c r="F226" s="454"/>
    </row>
  </sheetData>
  <mergeCells count="30">
    <mergeCell ref="A1:F1"/>
    <mergeCell ref="A2:F2"/>
    <mergeCell ref="A3:F3"/>
    <mergeCell ref="A4:E4"/>
    <mergeCell ref="C6:E6"/>
    <mergeCell ref="B7:F7"/>
    <mergeCell ref="C21:E21"/>
    <mergeCell ref="B22:F22"/>
    <mergeCell ref="C25:D25"/>
    <mergeCell ref="C30:E30"/>
    <mergeCell ref="A65:F65"/>
    <mergeCell ref="A66:F66"/>
    <mergeCell ref="A67:F67"/>
    <mergeCell ref="A68:E68"/>
    <mergeCell ref="C70:E70"/>
    <mergeCell ref="B71:F71"/>
    <mergeCell ref="C85:E85"/>
    <mergeCell ref="B86:F86"/>
    <mergeCell ref="C89:D89"/>
    <mergeCell ref="C94:E94"/>
    <mergeCell ref="A125:F125"/>
    <mergeCell ref="A126:F126"/>
    <mergeCell ref="A127:F127"/>
    <mergeCell ref="A128:E128"/>
    <mergeCell ref="C130:E130"/>
    <mergeCell ref="B131:F131"/>
    <mergeCell ref="C145:E145"/>
    <mergeCell ref="B146:F146"/>
    <mergeCell ref="C149:D149"/>
    <mergeCell ref="C154:E154"/>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955" bestFit="1" customWidth="1"/>
    <col min="2" max="2" width="4.5546875" style="955" customWidth="1"/>
    <col min="3" max="3" width="35.88671875" style="955" customWidth="1"/>
    <col min="4" max="4" width="7.77734375" style="956" bestFit="1" customWidth="1"/>
    <col min="5" max="5" width="7.77734375" style="955" customWidth="1"/>
    <col min="6" max="6" width="8.77734375" style="955" bestFit="1" customWidth="1"/>
    <col min="7" max="9" width="8.88671875" style="955"/>
    <col min="10" max="10" width="9.33203125" style="955" customWidth="1"/>
    <col min="11" max="12" width="8.88671875" style="955"/>
    <col min="13" max="13" width="34" style="955" customWidth="1"/>
    <col min="14" max="15" width="8.88671875" style="955"/>
    <col min="16" max="16" width="8.88671875" style="956"/>
    <col min="17" max="19" width="8.88671875" style="955"/>
    <col min="20" max="20" width="29.44140625" style="955" customWidth="1"/>
    <col min="21" max="27" width="8.88671875" style="955"/>
    <col min="28" max="28" width="5.77734375" style="955" customWidth="1"/>
    <col min="29" max="29" width="38.109375" style="955" customWidth="1"/>
    <col min="30" max="30" width="8.88671875" style="956"/>
    <col min="31" max="31" width="4.77734375" style="955" customWidth="1"/>
    <col min="32" max="38" width="8.88671875" style="955"/>
    <col min="39" max="39" width="6.77734375" style="955" customWidth="1"/>
    <col min="40" max="40" width="42.88671875" style="955" customWidth="1"/>
    <col min="41" max="41" width="5.6640625" style="955" customWidth="1"/>
    <col min="42" max="16384" width="8.88671875" style="955"/>
  </cols>
  <sheetData>
    <row r="1" spans="1:46" ht="20.25" customHeight="1">
      <c r="A1" s="1596" t="s">
        <v>2148</v>
      </c>
      <c r="B1" s="1596"/>
      <c r="C1" s="910" t="s">
        <v>1810</v>
      </c>
      <c r="D1" s="987" t="s">
        <v>99</v>
      </c>
      <c r="E1" s="988" t="s">
        <v>225</v>
      </c>
      <c r="F1" s="989" t="s">
        <v>990</v>
      </c>
      <c r="W1" s="956"/>
      <c r="AL1" s="948"/>
      <c r="AM1" s="947"/>
      <c r="AN1" s="899"/>
      <c r="AO1" s="948"/>
      <c r="AP1" s="946"/>
      <c r="AQ1" s="948"/>
    </row>
    <row r="2" spans="1:46" ht="20.25" customHeight="1">
      <c r="A2" s="911"/>
      <c r="B2" s="990"/>
      <c r="C2" s="910"/>
      <c r="D2" s="911"/>
      <c r="E2" s="968"/>
      <c r="F2" s="911"/>
      <c r="W2" s="956"/>
    </row>
    <row r="3" spans="1:46" ht="20.25" customHeight="1">
      <c r="A3" s="908"/>
      <c r="B3" s="909"/>
      <c r="C3" s="910" t="s">
        <v>5535</v>
      </c>
      <c r="D3" s="911"/>
      <c r="E3" s="912"/>
      <c r="F3" s="913"/>
      <c r="K3" s="900"/>
      <c r="L3" s="903"/>
      <c r="M3" s="899" t="s">
        <v>5943</v>
      </c>
      <c r="N3" s="897"/>
      <c r="O3" s="900"/>
      <c r="P3" s="897"/>
      <c r="R3" s="900"/>
      <c r="S3" s="903"/>
      <c r="T3" s="899" t="s">
        <v>5944</v>
      </c>
      <c r="U3" s="897"/>
      <c r="V3" s="900"/>
      <c r="W3" s="897"/>
      <c r="AC3" s="991" t="s">
        <v>6024</v>
      </c>
      <c r="AL3" s="992"/>
      <c r="AM3" s="992"/>
      <c r="AN3" s="993" t="s">
        <v>6037</v>
      </c>
      <c r="AO3" s="994"/>
      <c r="AP3" s="992"/>
      <c r="AQ3" s="1013" t="s">
        <v>5449</v>
      </c>
      <c r="AR3" s="992"/>
    </row>
    <row r="4" spans="1:46" ht="72.75" customHeight="1">
      <c r="A4" s="908"/>
      <c r="B4" s="909"/>
      <c r="C4" s="914" t="s">
        <v>5518</v>
      </c>
      <c r="D4" s="911"/>
      <c r="E4" s="912"/>
      <c r="F4" s="908"/>
      <c r="K4" s="900">
        <v>1</v>
      </c>
      <c r="L4" s="903" t="s">
        <v>569</v>
      </c>
      <c r="M4" s="957" t="s">
        <v>5924</v>
      </c>
      <c r="N4" s="897">
        <v>4440</v>
      </c>
      <c r="O4" s="900" t="s">
        <v>1745</v>
      </c>
      <c r="P4" s="897">
        <f>SUM(K4*N4)</f>
        <v>4440</v>
      </c>
      <c r="R4" s="900">
        <v>1</v>
      </c>
      <c r="S4" s="903" t="s">
        <v>569</v>
      </c>
      <c r="T4" s="957" t="s">
        <v>5924</v>
      </c>
      <c r="U4" s="897">
        <v>5404</v>
      </c>
      <c r="V4" s="900" t="s">
        <v>1745</v>
      </c>
      <c r="W4" s="897">
        <f>SUM(R4*U4)</f>
        <v>5404</v>
      </c>
      <c r="AA4" s="1593" t="s">
        <v>6006</v>
      </c>
      <c r="AB4" s="1593"/>
      <c r="AC4" s="1593"/>
      <c r="AD4" s="1593"/>
      <c r="AE4" s="1593"/>
      <c r="AF4" s="1593"/>
      <c r="AG4" s="1593"/>
      <c r="AL4" s="992"/>
      <c r="AM4" s="992"/>
      <c r="AN4" s="995" t="s">
        <v>6038</v>
      </c>
      <c r="AO4" s="995"/>
      <c r="AP4" s="992"/>
      <c r="AQ4" s="996"/>
      <c r="AR4" s="992"/>
      <c r="AT4" s="955">
        <f>5/12</f>
        <v>0.41666666666666702</v>
      </c>
    </row>
    <row r="5" spans="1:46" ht="15.75" customHeight="1">
      <c r="A5" s="908"/>
      <c r="B5" s="909"/>
      <c r="C5" s="915" t="s">
        <v>4334</v>
      </c>
      <c r="D5" s="911"/>
      <c r="E5" s="912"/>
      <c r="F5" s="908"/>
      <c r="K5" s="900">
        <v>1</v>
      </c>
      <c r="L5" s="903" t="s">
        <v>569</v>
      </c>
      <c r="M5" s="902" t="s">
        <v>5925</v>
      </c>
      <c r="N5" s="897">
        <v>1287</v>
      </c>
      <c r="O5" s="900" t="s">
        <v>1745</v>
      </c>
      <c r="P5" s="897">
        <f>SUM(K5*N5)</f>
        <v>1287</v>
      </c>
      <c r="R5" s="900">
        <v>1</v>
      </c>
      <c r="S5" s="903" t="s">
        <v>569</v>
      </c>
      <c r="T5" s="902" t="s">
        <v>5925</v>
      </c>
      <c r="U5" s="897">
        <v>1617</v>
      </c>
      <c r="V5" s="900" t="s">
        <v>1745</v>
      </c>
      <c r="W5" s="897">
        <f>SUM(R5*U5)</f>
        <v>1617</v>
      </c>
      <c r="AA5" s="955" t="s">
        <v>6007</v>
      </c>
      <c r="AL5" s="992"/>
      <c r="AM5" s="992"/>
      <c r="AN5" s="992" t="s">
        <v>6039</v>
      </c>
      <c r="AO5" s="992"/>
      <c r="AP5" s="992"/>
      <c r="AQ5" s="996"/>
      <c r="AR5" s="992"/>
      <c r="AT5" s="955">
        <f>8/12</f>
        <v>0.66666666666666696</v>
      </c>
    </row>
    <row r="6" spans="1:46" ht="15.75" customHeight="1">
      <c r="A6" s="908"/>
      <c r="B6" s="909"/>
      <c r="C6" s="992" t="s">
        <v>6039</v>
      </c>
      <c r="D6" s="992"/>
      <c r="E6" s="992"/>
      <c r="F6" s="992">
        <f>3.42*6.42*2</f>
        <v>43.912799999999997</v>
      </c>
      <c r="G6" s="972"/>
      <c r="K6" s="900">
        <v>1</v>
      </c>
      <c r="L6" s="903" t="s">
        <v>569</v>
      </c>
      <c r="M6" s="902" t="s">
        <v>5926</v>
      </c>
      <c r="N6" s="897">
        <v>2157</v>
      </c>
      <c r="O6" s="900" t="s">
        <v>1745</v>
      </c>
      <c r="P6" s="897">
        <f>SUM(K6*N6)</f>
        <v>2157</v>
      </c>
      <c r="R6" s="900">
        <v>1</v>
      </c>
      <c r="S6" s="903" t="s">
        <v>569</v>
      </c>
      <c r="T6" s="902" t="s">
        <v>5926</v>
      </c>
      <c r="U6" s="897">
        <v>3173</v>
      </c>
      <c r="V6" s="900" t="s">
        <v>1745</v>
      </c>
      <c r="W6" s="897">
        <f>SUM(R6*U6)</f>
        <v>3173</v>
      </c>
      <c r="AA6" s="955" t="s">
        <v>6008</v>
      </c>
      <c r="AL6" s="992"/>
      <c r="AM6" s="992"/>
      <c r="AN6" s="992" t="s">
        <v>6040</v>
      </c>
      <c r="AO6" s="992"/>
      <c r="AP6" s="992" t="s">
        <v>6041</v>
      </c>
      <c r="AQ6" s="996"/>
      <c r="AR6" s="1013">
        <f>4.5*6.42*2</f>
        <v>57.78</v>
      </c>
      <c r="AT6" s="992">
        <f>(4.5+6.42)*2</f>
        <v>21.84</v>
      </c>
    </row>
    <row r="7" spans="1:46" ht="16.5" customHeight="1">
      <c r="A7" s="908"/>
      <c r="B7" s="909"/>
      <c r="C7" s="992" t="s">
        <v>6092</v>
      </c>
      <c r="D7" s="992"/>
      <c r="E7" s="992" t="s">
        <v>6086</v>
      </c>
      <c r="F7" s="997">
        <f>6.42*2</f>
        <v>12.84</v>
      </c>
      <c r="G7" s="972"/>
      <c r="K7" s="900">
        <v>12</v>
      </c>
      <c r="L7" s="903" t="s">
        <v>1050</v>
      </c>
      <c r="M7" s="902" t="s">
        <v>5927</v>
      </c>
      <c r="N7" s="897">
        <v>127</v>
      </c>
      <c r="O7" s="900" t="s">
        <v>1745</v>
      </c>
      <c r="P7" s="897">
        <f>SUM(K7*N7)</f>
        <v>1524</v>
      </c>
      <c r="R7" s="900">
        <v>12</v>
      </c>
      <c r="S7" s="903" t="s">
        <v>1050</v>
      </c>
      <c r="T7" s="902" t="s">
        <v>5927</v>
      </c>
      <c r="U7" s="897">
        <v>173</v>
      </c>
      <c r="V7" s="900" t="s">
        <v>1745</v>
      </c>
      <c r="W7" s="897">
        <f>SUM(R7*U7)</f>
        <v>2076</v>
      </c>
      <c r="AA7" s="955" t="s">
        <v>6009</v>
      </c>
      <c r="AL7" s="992"/>
      <c r="AM7" s="992"/>
      <c r="AN7" s="992" t="s">
        <v>6042</v>
      </c>
      <c r="AO7" s="992"/>
      <c r="AP7" s="992" t="s">
        <v>6043</v>
      </c>
      <c r="AQ7" s="996"/>
      <c r="AR7" s="1014">
        <f>6.42*2</f>
        <v>12.84</v>
      </c>
      <c r="AT7" s="955">
        <f>AT6/3</f>
        <v>7.28</v>
      </c>
    </row>
    <row r="8" spans="1:46" ht="16.5" customHeight="1">
      <c r="A8" s="908"/>
      <c r="B8" s="909"/>
      <c r="C8" s="992" t="s">
        <v>6042</v>
      </c>
      <c r="D8" s="992"/>
      <c r="E8" s="992" t="s">
        <v>6043</v>
      </c>
      <c r="F8" s="992">
        <f>3.42*2</f>
        <v>6.84</v>
      </c>
      <c r="G8" s="972"/>
      <c r="K8" s="900"/>
      <c r="L8" s="946" t="s">
        <v>668</v>
      </c>
      <c r="M8" s="947" t="s">
        <v>5928</v>
      </c>
      <c r="N8" s="948"/>
      <c r="O8" s="946" t="s">
        <v>668</v>
      </c>
      <c r="P8" s="948">
        <v>55.3</v>
      </c>
      <c r="R8" s="900"/>
      <c r="S8" s="946" t="s">
        <v>668</v>
      </c>
      <c r="T8" s="947" t="s">
        <v>5928</v>
      </c>
      <c r="U8" s="948"/>
      <c r="V8" s="946" t="s">
        <v>668</v>
      </c>
      <c r="W8" s="948">
        <v>55.3</v>
      </c>
      <c r="AA8" s="955" t="s">
        <v>6010</v>
      </c>
      <c r="AL8" s="992"/>
      <c r="AM8" s="992"/>
      <c r="AN8" s="992" t="s">
        <v>6044</v>
      </c>
      <c r="AO8" s="992"/>
      <c r="AP8" s="992" t="s">
        <v>6045</v>
      </c>
      <c r="AQ8" s="996"/>
      <c r="AR8" s="1013">
        <f>4.5*2</f>
        <v>9</v>
      </c>
      <c r="AT8" s="955">
        <f>AT7*0.6</f>
        <v>4.3680000000000003</v>
      </c>
    </row>
    <row r="9" spans="1:46" ht="19.5" customHeight="1">
      <c r="A9" s="908"/>
      <c r="B9" s="909"/>
      <c r="C9" s="992" t="s">
        <v>6093</v>
      </c>
      <c r="D9" s="992"/>
      <c r="E9" s="992" t="s">
        <v>6087</v>
      </c>
      <c r="F9" s="992">
        <f>4*3.42</f>
        <v>13.68</v>
      </c>
      <c r="G9" s="972"/>
      <c r="K9" s="900"/>
      <c r="L9" s="946" t="s">
        <v>668</v>
      </c>
      <c r="M9" s="947" t="s">
        <v>5915</v>
      </c>
      <c r="N9" s="948"/>
      <c r="O9" s="946" t="s">
        <v>668</v>
      </c>
      <c r="P9" s="948">
        <v>24</v>
      </c>
      <c r="R9" s="900"/>
      <c r="S9" s="946" t="s">
        <v>668</v>
      </c>
      <c r="T9" s="947" t="s">
        <v>5915</v>
      </c>
      <c r="U9" s="948"/>
      <c r="V9" s="946" t="s">
        <v>668</v>
      </c>
      <c r="W9" s="948">
        <v>24</v>
      </c>
      <c r="AL9" s="992"/>
      <c r="AM9" s="992"/>
      <c r="AN9" s="992" t="s">
        <v>6046</v>
      </c>
      <c r="AO9" s="992"/>
      <c r="AP9" s="992" t="s">
        <v>6047</v>
      </c>
      <c r="AQ9" s="996"/>
      <c r="AR9" s="1013">
        <f>4*4.5</f>
        <v>18</v>
      </c>
    </row>
    <row r="10" spans="1:46" ht="20.25" customHeight="1">
      <c r="A10" s="908"/>
      <c r="B10" s="909"/>
      <c r="C10" s="992" t="s">
        <v>6094</v>
      </c>
      <c r="D10" s="992"/>
      <c r="E10" s="992" t="s">
        <v>6088</v>
      </c>
      <c r="F10" s="992">
        <f>2*3*2.67</f>
        <v>16.02</v>
      </c>
      <c r="G10" s="972"/>
      <c r="K10" s="900"/>
      <c r="L10" s="903"/>
      <c r="M10" s="902"/>
      <c r="N10" s="897"/>
      <c r="O10" s="900"/>
      <c r="P10" s="904">
        <f>SUM(P4:P9)</f>
        <v>9487.2999999999993</v>
      </c>
      <c r="R10" s="900"/>
      <c r="S10" s="903"/>
      <c r="T10" s="902"/>
      <c r="U10" s="897"/>
      <c r="V10" s="900"/>
      <c r="W10" s="904">
        <f>SUM(W4:W9)</f>
        <v>12349.3</v>
      </c>
      <c r="AA10" s="956">
        <v>9.75</v>
      </c>
      <c r="AB10" s="955" t="s">
        <v>6011</v>
      </c>
      <c r="AC10" s="958" t="s">
        <v>6012</v>
      </c>
      <c r="AD10" s="956">
        <v>51.4</v>
      </c>
      <c r="AE10" s="955" t="s">
        <v>6011</v>
      </c>
      <c r="AF10" s="956">
        <f t="shared" ref="AF10:AF15" si="0">AA10*AD10</f>
        <v>501.15</v>
      </c>
      <c r="AL10" s="992"/>
      <c r="AM10" s="992"/>
      <c r="AN10" s="992" t="s">
        <v>6048</v>
      </c>
      <c r="AO10" s="992"/>
      <c r="AP10" s="992" t="s">
        <v>6049</v>
      </c>
      <c r="AQ10" s="996"/>
      <c r="AR10" s="1013">
        <f>2*3*2.67</f>
        <v>16.02</v>
      </c>
    </row>
    <row r="11" spans="1:46" ht="15.75" customHeight="1">
      <c r="A11" s="908"/>
      <c r="B11" s="909"/>
      <c r="C11" s="992" t="s">
        <v>6048</v>
      </c>
      <c r="D11" s="992"/>
      <c r="E11" s="992" t="s">
        <v>6049</v>
      </c>
      <c r="F11" s="992">
        <f>SUM(F6:F10)</f>
        <v>93.2928</v>
      </c>
      <c r="G11" s="972"/>
      <c r="K11" s="900"/>
      <c r="L11" s="903"/>
      <c r="M11" s="902" t="s">
        <v>5916</v>
      </c>
      <c r="N11" s="897"/>
      <c r="O11" s="900"/>
      <c r="P11" s="897">
        <f>P10*1%</f>
        <v>94.87</v>
      </c>
      <c r="R11" s="900"/>
      <c r="S11" s="903"/>
      <c r="T11" s="902" t="s">
        <v>5916</v>
      </c>
      <c r="U11" s="897"/>
      <c r="V11" s="900"/>
      <c r="W11" s="897">
        <f>W10*1%</f>
        <v>123.49</v>
      </c>
      <c r="AA11" s="956">
        <v>0.28000000000000003</v>
      </c>
      <c r="AB11" s="955" t="s">
        <v>6013</v>
      </c>
      <c r="AC11" s="955" t="s">
        <v>6014</v>
      </c>
      <c r="AD11" s="956">
        <v>1260</v>
      </c>
      <c r="AE11" s="955" t="s">
        <v>6013</v>
      </c>
      <c r="AF11" s="956">
        <f t="shared" si="0"/>
        <v>352.8</v>
      </c>
      <c r="AL11" s="992"/>
      <c r="AM11" s="992"/>
      <c r="AN11" s="992" t="s">
        <v>2283</v>
      </c>
      <c r="AO11" s="992"/>
      <c r="AP11" s="992" t="s">
        <v>6050</v>
      </c>
      <c r="AQ11" s="996"/>
      <c r="AR11" s="1013">
        <f>SUM(AR6:AR10)</f>
        <v>113.64</v>
      </c>
    </row>
    <row r="12" spans="1:46" ht="16.5" customHeight="1">
      <c r="A12" s="908"/>
      <c r="B12" s="909"/>
      <c r="C12" s="992" t="s">
        <v>2283</v>
      </c>
      <c r="D12" s="992"/>
      <c r="E12" s="992" t="s">
        <v>6089</v>
      </c>
      <c r="F12" s="992">
        <f>F11*10%</f>
        <v>9.3292800000000007</v>
      </c>
      <c r="G12" s="972"/>
      <c r="K12" s="900"/>
      <c r="L12" s="903"/>
      <c r="M12" s="902" t="s">
        <v>5917</v>
      </c>
      <c r="N12" s="897"/>
      <c r="O12" s="900"/>
      <c r="P12" s="897">
        <v>1898</v>
      </c>
      <c r="R12" s="900"/>
      <c r="S12" s="903"/>
      <c r="T12" s="902" t="s">
        <v>5917</v>
      </c>
      <c r="U12" s="897"/>
      <c r="V12" s="900"/>
      <c r="W12" s="897">
        <v>1898</v>
      </c>
      <c r="AA12" s="956">
        <v>3</v>
      </c>
      <c r="AB12" s="955" t="s">
        <v>1050</v>
      </c>
      <c r="AC12" s="955" t="s">
        <v>6015</v>
      </c>
      <c r="AD12" s="956">
        <v>188.4</v>
      </c>
      <c r="AE12" s="955" t="s">
        <v>1050</v>
      </c>
      <c r="AF12" s="956">
        <f t="shared" si="0"/>
        <v>565.20000000000005</v>
      </c>
      <c r="AL12" s="992"/>
      <c r="AM12" s="992"/>
      <c r="AN12" s="998" t="s">
        <v>6051</v>
      </c>
      <c r="AO12" s="992"/>
      <c r="AP12" s="992" t="s">
        <v>6052</v>
      </c>
      <c r="AQ12" s="996"/>
      <c r="AR12" s="1013">
        <f>AR11*10%</f>
        <v>11.364000000000001</v>
      </c>
    </row>
    <row r="13" spans="1:46" ht="15.75" customHeight="1">
      <c r="A13" s="919"/>
      <c r="B13" s="909"/>
      <c r="C13" s="998" t="s">
        <v>6051</v>
      </c>
      <c r="D13" s="992"/>
      <c r="E13" s="992" t="s">
        <v>6090</v>
      </c>
      <c r="F13" s="992">
        <f>SUM(F11:F12)</f>
        <v>102.62208</v>
      </c>
      <c r="G13" s="972">
        <f>F13*1.17</f>
        <v>120.0678336</v>
      </c>
      <c r="K13" s="900"/>
      <c r="L13" s="903"/>
      <c r="M13" s="902"/>
      <c r="N13" s="897"/>
      <c r="O13" s="900"/>
      <c r="P13" s="904">
        <f>SUM(P10:P12)</f>
        <v>11480.17</v>
      </c>
      <c r="R13" s="900"/>
      <c r="S13" s="903"/>
      <c r="T13" s="902"/>
      <c r="U13" s="897"/>
      <c r="V13" s="900"/>
      <c r="W13" s="904">
        <f>SUM(W10:W12)</f>
        <v>14370.79</v>
      </c>
      <c r="AA13" s="956">
        <v>1</v>
      </c>
      <c r="AB13" s="955" t="s">
        <v>6016</v>
      </c>
      <c r="AC13" s="955" t="s">
        <v>6017</v>
      </c>
      <c r="AD13" s="956">
        <v>67.150000000000006</v>
      </c>
      <c r="AE13" s="955" t="s">
        <v>6016</v>
      </c>
      <c r="AF13" s="956">
        <f t="shared" si="0"/>
        <v>67.150000000000006</v>
      </c>
      <c r="AL13" s="992"/>
      <c r="AM13" s="992"/>
      <c r="AN13" s="998"/>
      <c r="AO13" s="994"/>
      <c r="AP13" s="992" t="s">
        <v>6053</v>
      </c>
      <c r="AQ13" s="996"/>
      <c r="AR13" s="1013">
        <f>SUM(AR11:AR12)</f>
        <v>125.004</v>
      </c>
      <c r="AS13" s="955">
        <f>AR13*1.17</f>
        <v>146.25468000000001</v>
      </c>
    </row>
    <row r="14" spans="1:46" ht="15" customHeight="1">
      <c r="A14" s="908"/>
      <c r="B14" s="909"/>
      <c r="C14" s="998"/>
      <c r="D14" s="994"/>
      <c r="E14" s="992" t="s">
        <v>6096</v>
      </c>
      <c r="F14" s="992"/>
      <c r="G14" s="972"/>
      <c r="K14" s="900"/>
      <c r="L14" s="903"/>
      <c r="M14" s="902"/>
      <c r="N14" s="897"/>
      <c r="O14" s="900"/>
      <c r="P14" s="904"/>
      <c r="R14" s="900"/>
      <c r="S14" s="903"/>
      <c r="T14" s="902"/>
      <c r="U14" s="897"/>
      <c r="V14" s="900"/>
      <c r="W14" s="904"/>
      <c r="AA14" s="956">
        <v>0.22</v>
      </c>
      <c r="AB14" s="955" t="s">
        <v>6018</v>
      </c>
      <c r="AC14" s="955" t="s">
        <v>6019</v>
      </c>
      <c r="AD14" s="956">
        <v>526</v>
      </c>
      <c r="AE14" s="955" t="s">
        <v>6018</v>
      </c>
      <c r="AF14" s="956">
        <f t="shared" si="0"/>
        <v>115.72</v>
      </c>
      <c r="AL14" s="992"/>
      <c r="AM14" s="992"/>
      <c r="AN14" s="992" t="s">
        <v>6054</v>
      </c>
      <c r="AO14" s="992"/>
      <c r="AP14" s="992" t="s">
        <v>6055</v>
      </c>
      <c r="AQ14" s="996"/>
      <c r="AR14" s="992"/>
    </row>
    <row r="15" spans="1:46" ht="20.25" customHeight="1">
      <c r="A15" s="908"/>
      <c r="B15" s="909"/>
      <c r="C15" s="992" t="s">
        <v>6095</v>
      </c>
      <c r="D15" s="992"/>
      <c r="E15" s="992" t="s">
        <v>6091</v>
      </c>
      <c r="F15" s="908"/>
      <c r="K15" s="1592" t="s">
        <v>5918</v>
      </c>
      <c r="L15" s="1592"/>
      <c r="M15" s="1592"/>
      <c r="N15" s="1592"/>
      <c r="O15" s="1592"/>
      <c r="P15" s="1592"/>
      <c r="AA15" s="956">
        <v>6</v>
      </c>
      <c r="AB15" s="955" t="s">
        <v>6020</v>
      </c>
      <c r="AC15" s="955" t="s">
        <v>6022</v>
      </c>
      <c r="AD15" s="956">
        <v>56.7</v>
      </c>
      <c r="AE15" s="955" t="s">
        <v>6020</v>
      </c>
      <c r="AF15" s="956">
        <f t="shared" si="0"/>
        <v>340.2</v>
      </c>
      <c r="AL15" s="999">
        <v>146.25</v>
      </c>
      <c r="AM15" s="1000" t="s">
        <v>1675</v>
      </c>
      <c r="AN15" s="914" t="s">
        <v>5778</v>
      </c>
      <c r="AO15" s="1001"/>
      <c r="AP15" s="1002">
        <f>D16</f>
        <v>57.6</v>
      </c>
      <c r="AQ15" s="1000" t="s">
        <v>1675</v>
      </c>
      <c r="AR15" s="997">
        <f>AL15*AP15</f>
        <v>8424</v>
      </c>
    </row>
    <row r="16" spans="1:46" ht="20.25" customHeight="1">
      <c r="A16" s="908">
        <v>120.07</v>
      </c>
      <c r="B16" s="909" t="s">
        <v>928</v>
      </c>
      <c r="C16" s="914" t="s">
        <v>5778</v>
      </c>
      <c r="D16" s="1057">
        <v>57.6</v>
      </c>
      <c r="E16" s="912" t="s">
        <v>928</v>
      </c>
      <c r="F16" s="908">
        <f>D16*A16</f>
        <v>6916.03</v>
      </c>
      <c r="H16" s="955">
        <f>125*1.17</f>
        <v>146.25</v>
      </c>
      <c r="K16" s="900">
        <v>3</v>
      </c>
      <c r="L16" s="946" t="s">
        <v>1050</v>
      </c>
      <c r="M16" s="947" t="s">
        <v>5919</v>
      </c>
      <c r="N16" s="948">
        <v>750</v>
      </c>
      <c r="O16" s="946" t="s">
        <v>1745</v>
      </c>
      <c r="P16" s="948">
        <f>N16*K16</f>
        <v>2250</v>
      </c>
      <c r="T16" s="899" t="s">
        <v>5944</v>
      </c>
      <c r="AA16" s="959"/>
      <c r="AF16" s="960">
        <f>SUM(AF10:AF15)</f>
        <v>1942.22</v>
      </c>
      <c r="AL16" s="999">
        <v>6.2</v>
      </c>
      <c r="AM16" s="999" t="s">
        <v>1675</v>
      </c>
      <c r="AN16" s="1001" t="s">
        <v>5779</v>
      </c>
      <c r="AO16" s="1001"/>
      <c r="AP16" s="1002">
        <f>D41</f>
        <v>562</v>
      </c>
      <c r="AQ16" s="1000" t="s">
        <v>1675</v>
      </c>
      <c r="AR16" s="997">
        <f t="shared" ref="AR16:AR43" si="1">AL16*AP16</f>
        <v>3484.4</v>
      </c>
    </row>
    <row r="17" spans="1:44" ht="71.25" customHeight="1">
      <c r="A17" s="919"/>
      <c r="B17" s="909"/>
      <c r="C17" s="915" t="s">
        <v>4343</v>
      </c>
      <c r="D17" s="911"/>
      <c r="E17" s="912"/>
      <c r="F17" s="908"/>
      <c r="K17" s="900">
        <v>3</v>
      </c>
      <c r="L17" s="946" t="s">
        <v>1050</v>
      </c>
      <c r="M17" s="947" t="s">
        <v>5920</v>
      </c>
      <c r="N17" s="948">
        <v>15</v>
      </c>
      <c r="O17" s="946" t="s">
        <v>1745</v>
      </c>
      <c r="P17" s="948">
        <f>N17*K17</f>
        <v>45</v>
      </c>
      <c r="R17" s="1594" t="s">
        <v>6097</v>
      </c>
      <c r="S17" s="1594"/>
      <c r="T17" s="1594"/>
      <c r="U17" s="1594"/>
      <c r="V17" s="1594"/>
      <c r="W17" s="1594"/>
      <c r="AA17" s="959"/>
      <c r="AC17" s="955" t="s">
        <v>5745</v>
      </c>
      <c r="AF17" s="956">
        <f>AF16*2%</f>
        <v>38.840000000000003</v>
      </c>
      <c r="AL17" s="999">
        <v>6.2</v>
      </c>
      <c r="AM17" s="999" t="s">
        <v>1675</v>
      </c>
      <c r="AN17" s="1001" t="s">
        <v>5780</v>
      </c>
      <c r="AO17" s="1001"/>
      <c r="AP17" s="1002">
        <f>D42</f>
        <v>10</v>
      </c>
      <c r="AQ17" s="1000" t="s">
        <v>1675</v>
      </c>
      <c r="AR17" s="997">
        <f t="shared" si="1"/>
        <v>62</v>
      </c>
    </row>
    <row r="18" spans="1:44" ht="63">
      <c r="A18" s="908"/>
      <c r="B18" s="909"/>
      <c r="C18" s="914" t="s">
        <v>4344</v>
      </c>
      <c r="D18" s="911"/>
      <c r="E18" s="912"/>
      <c r="F18" s="908"/>
      <c r="K18" s="900">
        <v>6</v>
      </c>
      <c r="L18" s="946" t="s">
        <v>1050</v>
      </c>
      <c r="M18" s="947" t="s">
        <v>5921</v>
      </c>
      <c r="N18" s="948">
        <v>3</v>
      </c>
      <c r="O18" s="946" t="s">
        <v>1745</v>
      </c>
      <c r="P18" s="948">
        <f>N18*K18</f>
        <v>18</v>
      </c>
      <c r="R18" s="900">
        <v>1</v>
      </c>
      <c r="S18" s="903" t="s">
        <v>569</v>
      </c>
      <c r="T18" s="1016" t="s">
        <v>6099</v>
      </c>
      <c r="U18" s="897">
        <v>2262</v>
      </c>
      <c r="V18" s="900" t="s">
        <v>1745</v>
      </c>
      <c r="W18" s="897">
        <f>SUM(R18*U18)</f>
        <v>2262</v>
      </c>
      <c r="AA18" s="961"/>
      <c r="AC18" s="955" t="s">
        <v>930</v>
      </c>
      <c r="AF18" s="956">
        <f>AF24</f>
        <v>1824</v>
      </c>
      <c r="AL18" s="992"/>
      <c r="AM18" s="1000"/>
      <c r="AN18" s="1001" t="s">
        <v>6056</v>
      </c>
      <c r="AO18" s="1001"/>
      <c r="AP18" s="1002"/>
      <c r="AQ18" s="1000"/>
      <c r="AR18" s="997">
        <f t="shared" si="1"/>
        <v>0</v>
      </c>
    </row>
    <row r="19" spans="1:44" ht="31.5">
      <c r="A19" s="908"/>
      <c r="B19" s="909"/>
      <c r="C19" s="914" t="s">
        <v>5530</v>
      </c>
      <c r="D19" s="911"/>
      <c r="E19" s="912"/>
      <c r="F19" s="908"/>
      <c r="K19" s="900">
        <v>1</v>
      </c>
      <c r="L19" s="946" t="s">
        <v>569</v>
      </c>
      <c r="M19" s="947" t="s">
        <v>5922</v>
      </c>
      <c r="N19" s="948">
        <v>850</v>
      </c>
      <c r="O19" s="946" t="s">
        <v>1745</v>
      </c>
      <c r="P19" s="948">
        <f>N19*K19</f>
        <v>850</v>
      </c>
      <c r="R19" s="900">
        <v>1</v>
      </c>
      <c r="S19" s="903" t="s">
        <v>569</v>
      </c>
      <c r="T19" s="902" t="s">
        <v>5926</v>
      </c>
      <c r="U19" s="897">
        <v>3173</v>
      </c>
      <c r="V19" s="900" t="s">
        <v>1745</v>
      </c>
      <c r="W19" s="897">
        <f>SUM(R19*U19)</f>
        <v>3173</v>
      </c>
      <c r="AA19" s="959"/>
      <c r="AC19" s="955" t="s">
        <v>2283</v>
      </c>
      <c r="AF19" s="960">
        <f>SUM(AF16:AF18)</f>
        <v>3805.06</v>
      </c>
      <c r="AL19" s="992"/>
      <c r="AM19" s="1000"/>
      <c r="AN19" s="1001" t="s">
        <v>6057</v>
      </c>
      <c r="AO19" s="1001"/>
      <c r="AP19" s="1002"/>
      <c r="AQ19" s="1000"/>
      <c r="AR19" s="997">
        <f t="shared" si="1"/>
        <v>0</v>
      </c>
    </row>
    <row r="20" spans="1:44" ht="31.5">
      <c r="A20" s="908"/>
      <c r="B20" s="909"/>
      <c r="C20" s="914"/>
      <c r="D20" s="911"/>
      <c r="E20" s="912"/>
      <c r="F20" s="908"/>
      <c r="K20" s="900"/>
      <c r="L20" s="946"/>
      <c r="M20" s="947"/>
      <c r="N20" s="948"/>
      <c r="O20" s="946"/>
      <c r="P20" s="948"/>
      <c r="R20" s="900">
        <v>3</v>
      </c>
      <c r="S20" s="903" t="s">
        <v>569</v>
      </c>
      <c r="T20" s="902" t="s">
        <v>6098</v>
      </c>
      <c r="U20" s="897">
        <v>829</v>
      </c>
      <c r="V20" s="900" t="s">
        <v>1745</v>
      </c>
      <c r="W20" s="897">
        <f>SUM(R20*U20)</f>
        <v>2487</v>
      </c>
      <c r="AA20" s="959"/>
      <c r="AC20" s="962" t="s">
        <v>6023</v>
      </c>
      <c r="AD20" s="960">
        <v>3805</v>
      </c>
      <c r="AF20" s="960"/>
      <c r="AL20" s="992"/>
      <c r="AM20" s="1000"/>
      <c r="AN20" s="1001" t="s">
        <v>6058</v>
      </c>
      <c r="AO20" s="1001"/>
      <c r="AP20" s="1002"/>
      <c r="AQ20" s="1000"/>
      <c r="AR20" s="997">
        <f t="shared" si="1"/>
        <v>0</v>
      </c>
    </row>
    <row r="21" spans="1:44" ht="31.5">
      <c r="A21" s="908"/>
      <c r="B21" s="909"/>
      <c r="C21" s="914" t="s">
        <v>4346</v>
      </c>
      <c r="D21" s="911"/>
      <c r="E21" s="912"/>
      <c r="F21" s="908"/>
      <c r="K21" s="900"/>
      <c r="L21" s="946"/>
      <c r="M21" s="947"/>
      <c r="N21" s="948"/>
      <c r="O21" s="946"/>
      <c r="P21" s="949">
        <f>SUM(P16:P19)</f>
        <v>3163</v>
      </c>
      <c r="R21" s="900">
        <v>6</v>
      </c>
      <c r="S21" s="903" t="s">
        <v>1050</v>
      </c>
      <c r="T21" s="902" t="s">
        <v>5927</v>
      </c>
      <c r="U21" s="897">
        <v>173</v>
      </c>
      <c r="V21" s="900" t="s">
        <v>1745</v>
      </c>
      <c r="W21" s="897">
        <f>SUM(R21*U21)</f>
        <v>1038</v>
      </c>
      <c r="AA21" s="961" t="s">
        <v>5744</v>
      </c>
      <c r="AL21" s="992"/>
      <c r="AM21" s="1000"/>
      <c r="AN21" s="1001" t="s">
        <v>6059</v>
      </c>
      <c r="AO21" s="1001"/>
      <c r="AP21" s="1002"/>
      <c r="AQ21" s="1000"/>
      <c r="AR21" s="997">
        <f t="shared" si="1"/>
        <v>0</v>
      </c>
    </row>
    <row r="22" spans="1:44" ht="31.5">
      <c r="A22" s="908"/>
      <c r="B22" s="909"/>
      <c r="C22" s="914" t="s">
        <v>5529</v>
      </c>
      <c r="D22" s="911"/>
      <c r="E22" s="912"/>
      <c r="F22" s="908"/>
      <c r="K22" s="900"/>
      <c r="L22" s="946"/>
      <c r="M22" s="947" t="s">
        <v>5923</v>
      </c>
      <c r="N22" s="948"/>
      <c r="O22" s="946"/>
      <c r="P22" s="948">
        <f>P21*2/100</f>
        <v>63.26</v>
      </c>
      <c r="R22" s="900"/>
      <c r="S22" s="946" t="s">
        <v>668</v>
      </c>
      <c r="T22" s="840" t="s">
        <v>5928</v>
      </c>
      <c r="U22" s="948"/>
      <c r="V22" s="946" t="s">
        <v>668</v>
      </c>
      <c r="W22" s="948">
        <v>55.3</v>
      </c>
      <c r="AA22" s="963">
        <v>1</v>
      </c>
      <c r="AB22" s="955" t="s">
        <v>5935</v>
      </c>
      <c r="AC22" s="955" t="s">
        <v>5746</v>
      </c>
      <c r="AD22" s="956">
        <v>712</v>
      </c>
      <c r="AE22" s="955" t="s">
        <v>3699</v>
      </c>
      <c r="AF22" s="956">
        <f>AA22*AD22</f>
        <v>712</v>
      </c>
      <c r="AL22" s="999">
        <v>8</v>
      </c>
      <c r="AM22" s="1000" t="s">
        <v>841</v>
      </c>
      <c r="AN22" s="1001" t="s">
        <v>6083</v>
      </c>
      <c r="AO22" s="1001"/>
      <c r="AP22" s="1015">
        <f>D48</f>
        <v>115</v>
      </c>
      <c r="AQ22" s="1000" t="s">
        <v>841</v>
      </c>
      <c r="AR22" s="997">
        <f t="shared" si="1"/>
        <v>920</v>
      </c>
    </row>
    <row r="23" spans="1:44" ht="19.5" customHeight="1">
      <c r="A23" s="908"/>
      <c r="B23" s="909"/>
      <c r="C23" s="914" t="s">
        <v>5528</v>
      </c>
      <c r="D23" s="911"/>
      <c r="E23" s="912"/>
      <c r="F23" s="908"/>
      <c r="K23" s="900"/>
      <c r="L23" s="946"/>
      <c r="M23" s="947" t="s">
        <v>930</v>
      </c>
      <c r="N23" s="948"/>
      <c r="O23" s="946"/>
      <c r="P23" s="948">
        <f>P31</f>
        <v>501.25</v>
      </c>
      <c r="R23" s="900"/>
      <c r="S23" s="946" t="s">
        <v>668</v>
      </c>
      <c r="T23" s="840" t="s">
        <v>5915</v>
      </c>
      <c r="U23" s="948"/>
      <c r="V23" s="946" t="s">
        <v>668</v>
      </c>
      <c r="W23" s="948">
        <v>24</v>
      </c>
      <c r="AA23" s="956">
        <v>2</v>
      </c>
      <c r="AB23" s="955" t="s">
        <v>1456</v>
      </c>
      <c r="AC23" s="955" t="s">
        <v>6021</v>
      </c>
      <c r="AD23" s="956">
        <v>556</v>
      </c>
      <c r="AE23" s="955" t="s">
        <v>3699</v>
      </c>
      <c r="AF23" s="956">
        <f>AA23*AD23</f>
        <v>1112</v>
      </c>
      <c r="AL23" s="999">
        <v>15.4</v>
      </c>
      <c r="AM23" s="1000" t="s">
        <v>928</v>
      </c>
      <c r="AN23" s="1001" t="s">
        <v>6072</v>
      </c>
      <c r="AO23" s="1001"/>
      <c r="AP23" s="1002">
        <f>AP15</f>
        <v>57.6</v>
      </c>
      <c r="AQ23" s="1000" t="s">
        <v>928</v>
      </c>
      <c r="AR23" s="997">
        <f t="shared" si="1"/>
        <v>887.04</v>
      </c>
    </row>
    <row r="24" spans="1:44" ht="15.75">
      <c r="A24" s="908"/>
      <c r="B24" s="909"/>
      <c r="C24" s="914" t="s">
        <v>5527</v>
      </c>
      <c r="D24" s="911"/>
      <c r="E24" s="912"/>
      <c r="F24" s="908"/>
      <c r="K24" s="900"/>
      <c r="L24" s="946"/>
      <c r="M24" s="947"/>
      <c r="N24" s="948"/>
      <c r="O24" s="946"/>
      <c r="P24" s="948">
        <f>SUM(P21:P23)</f>
        <v>3727.51</v>
      </c>
      <c r="R24" s="900"/>
      <c r="S24" s="903"/>
      <c r="T24" s="902"/>
      <c r="U24" s="897"/>
      <c r="V24" s="900"/>
      <c r="W24" s="904">
        <f>SUM(W18:W23)</f>
        <v>9039.2999999999993</v>
      </c>
      <c r="AA24" s="959"/>
      <c r="AF24" s="960">
        <f>SUM(AF22:AF23)</f>
        <v>1824</v>
      </c>
      <c r="AL24" s="992"/>
      <c r="AM24" s="1000"/>
      <c r="AN24" s="1001" t="s">
        <v>6060</v>
      </c>
      <c r="AO24" s="1001"/>
      <c r="AP24" s="1002"/>
      <c r="AQ24" s="1000"/>
      <c r="AR24" s="997">
        <f t="shared" si="1"/>
        <v>0</v>
      </c>
    </row>
    <row r="25" spans="1:44" ht="15.75">
      <c r="A25" s="908"/>
      <c r="B25" s="909"/>
      <c r="C25" s="914" t="s">
        <v>5526</v>
      </c>
      <c r="D25" s="911"/>
      <c r="E25" s="912"/>
      <c r="F25" s="908"/>
      <c r="K25" s="900"/>
      <c r="L25" s="946"/>
      <c r="M25" s="947"/>
      <c r="N25" s="948"/>
      <c r="O25" s="899" t="s">
        <v>5747</v>
      </c>
      <c r="P25" s="949">
        <v>3639</v>
      </c>
      <c r="R25" s="900"/>
      <c r="S25" s="903"/>
      <c r="T25" s="902" t="s">
        <v>5916</v>
      </c>
      <c r="U25" s="897"/>
      <c r="V25" s="900"/>
      <c r="W25" s="897">
        <f>W24*1%</f>
        <v>90.39</v>
      </c>
      <c r="AA25" s="959"/>
      <c r="AL25" s="1003">
        <v>3</v>
      </c>
      <c r="AM25" s="1000" t="s">
        <v>1456</v>
      </c>
      <c r="AN25" s="1001" t="s">
        <v>5520</v>
      </c>
      <c r="AO25" s="1004"/>
      <c r="AP25" s="1002">
        <f>D51</f>
        <v>555</v>
      </c>
      <c r="AQ25" s="1000" t="s">
        <v>1422</v>
      </c>
      <c r="AR25" s="997">
        <f t="shared" si="1"/>
        <v>1665</v>
      </c>
    </row>
    <row r="26" spans="1:44" ht="15.75">
      <c r="A26" s="908">
        <v>15.4</v>
      </c>
      <c r="B26" s="909" t="s">
        <v>928</v>
      </c>
      <c r="C26" s="914" t="str">
        <f>'[1]8 in 1  '!C25</f>
        <v xml:space="preserve">Cost of angle iron </v>
      </c>
      <c r="D26" s="911">
        <f>D16</f>
        <v>57.6</v>
      </c>
      <c r="E26" s="912" t="s">
        <v>928</v>
      </c>
      <c r="F26" s="908">
        <f>SUM(A26*D26)</f>
        <v>887.04</v>
      </c>
      <c r="K26" s="958"/>
      <c r="L26" s="958"/>
      <c r="M26" s="958"/>
      <c r="N26" s="958"/>
      <c r="O26" s="958"/>
      <c r="P26" s="964"/>
      <c r="R26" s="900"/>
      <c r="S26" s="903"/>
      <c r="T26" s="902" t="s">
        <v>5917</v>
      </c>
      <c r="U26" s="897"/>
      <c r="V26" s="900"/>
      <c r="W26" s="897">
        <v>1898</v>
      </c>
      <c r="AA26" s="961"/>
      <c r="AL26" s="1003">
        <v>1</v>
      </c>
      <c r="AM26" s="1000" t="s">
        <v>1418</v>
      </c>
      <c r="AN26" s="1001" t="s">
        <v>6031</v>
      </c>
      <c r="AO26" s="1001"/>
      <c r="AP26" s="1002">
        <f t="shared" ref="AP26:AP31" si="2">D52</f>
        <v>77.599999999999994</v>
      </c>
      <c r="AQ26" s="1000" t="s">
        <v>1422</v>
      </c>
      <c r="AR26" s="997">
        <f t="shared" si="1"/>
        <v>77.599999999999994</v>
      </c>
    </row>
    <row r="27" spans="1:44" ht="15.75">
      <c r="A27" s="908"/>
      <c r="B27" s="909"/>
      <c r="C27" s="915" t="s">
        <v>4352</v>
      </c>
      <c r="D27" s="911"/>
      <c r="E27" s="912"/>
      <c r="F27" s="908"/>
      <c r="K27" s="897"/>
      <c r="L27" s="947"/>
      <c r="M27" s="947" t="s">
        <v>2690</v>
      </c>
      <c r="N27" s="948"/>
      <c r="O27" s="946"/>
      <c r="P27" s="948"/>
      <c r="R27" s="900"/>
      <c r="S27" s="903"/>
      <c r="T27" s="902"/>
      <c r="U27" s="897"/>
      <c r="V27" s="900"/>
      <c r="W27" s="904">
        <f>SUM(W24:W26)</f>
        <v>11027.69</v>
      </c>
      <c r="AA27" s="961" t="s">
        <v>6004</v>
      </c>
      <c r="AL27" s="1003">
        <v>12</v>
      </c>
      <c r="AM27" s="1000" t="s">
        <v>1456</v>
      </c>
      <c r="AN27" s="1001" t="s">
        <v>5785</v>
      </c>
      <c r="AO27" s="1001"/>
      <c r="AP27" s="1002">
        <f t="shared" si="2"/>
        <v>190.2</v>
      </c>
      <c r="AQ27" s="1000" t="s">
        <v>1422</v>
      </c>
      <c r="AR27" s="997">
        <f t="shared" si="1"/>
        <v>2282.4</v>
      </c>
    </row>
    <row r="28" spans="1:44" ht="18" customHeight="1">
      <c r="A28" s="908"/>
      <c r="B28" s="909"/>
      <c r="C28" s="914" t="s">
        <v>4353</v>
      </c>
      <c r="D28" s="911"/>
      <c r="E28" s="912"/>
      <c r="F28" s="908"/>
      <c r="K28" s="897"/>
      <c r="L28" s="948">
        <v>1</v>
      </c>
      <c r="M28" s="947" t="s">
        <v>5929</v>
      </c>
      <c r="N28" s="965">
        <f>Elec.Data!I36</f>
        <v>783</v>
      </c>
      <c r="O28" s="946"/>
      <c r="P28" s="948">
        <f>L28*N28</f>
        <v>783</v>
      </c>
      <c r="R28" s="900"/>
      <c r="S28" s="903"/>
      <c r="T28" s="902"/>
      <c r="U28" s="897"/>
      <c r="V28" s="900"/>
      <c r="W28" s="904">
        <v>11028</v>
      </c>
      <c r="X28" s="955">
        <f>W28*5</f>
        <v>55140</v>
      </c>
      <c r="AA28" s="961" t="s">
        <v>6005</v>
      </c>
      <c r="AL28" s="1003">
        <v>1</v>
      </c>
      <c r="AM28" s="1000" t="s">
        <v>1418</v>
      </c>
      <c r="AN28" s="1001" t="s">
        <v>6034</v>
      </c>
      <c r="AO28" s="1001"/>
      <c r="AP28" s="1002">
        <f t="shared" si="2"/>
        <v>85.2</v>
      </c>
      <c r="AQ28" s="1000" t="s">
        <v>1422</v>
      </c>
      <c r="AR28" s="997">
        <f t="shared" si="1"/>
        <v>85.2</v>
      </c>
    </row>
    <row r="29" spans="1:44" ht="20.25" customHeight="1">
      <c r="A29" s="908"/>
      <c r="B29" s="909"/>
      <c r="C29" s="914" t="s">
        <v>4354</v>
      </c>
      <c r="D29" s="911"/>
      <c r="E29" s="912"/>
      <c r="F29" s="908"/>
      <c r="K29" s="897"/>
      <c r="L29" s="948">
        <v>2</v>
      </c>
      <c r="M29" s="947" t="s">
        <v>2633</v>
      </c>
      <c r="N29" s="965">
        <f>Elec.Data!I38</f>
        <v>611</v>
      </c>
      <c r="O29" s="946"/>
      <c r="P29" s="948">
        <f>L29*N29</f>
        <v>1222</v>
      </c>
      <c r="AL29" s="1003">
        <v>4</v>
      </c>
      <c r="AM29" s="1000" t="s">
        <v>1456</v>
      </c>
      <c r="AN29" s="1001" t="s">
        <v>5786</v>
      </c>
      <c r="AO29" s="1001"/>
      <c r="AP29" s="1002">
        <f t="shared" si="2"/>
        <v>67.8</v>
      </c>
      <c r="AQ29" s="1000" t="s">
        <v>1422</v>
      </c>
      <c r="AR29" s="997">
        <f t="shared" si="1"/>
        <v>271.2</v>
      </c>
    </row>
    <row r="30" spans="1:44" ht="15.75">
      <c r="A30" s="908"/>
      <c r="B30" s="909"/>
      <c r="C30" s="914" t="s">
        <v>5525</v>
      </c>
      <c r="D30" s="911"/>
      <c r="E30" s="912"/>
      <c r="F30" s="908"/>
      <c r="K30" s="897"/>
      <c r="L30" s="948"/>
      <c r="M30" s="947"/>
      <c r="N30" s="965"/>
      <c r="O30" s="946"/>
      <c r="P30" s="948">
        <f>SUM(P28:P29)</f>
        <v>2005</v>
      </c>
      <c r="R30" s="1594" t="s">
        <v>6100</v>
      </c>
      <c r="S30" s="1594"/>
      <c r="T30" s="1594"/>
      <c r="U30" s="1594"/>
      <c r="V30" s="1594"/>
      <c r="W30" s="1594"/>
      <c r="AL30" s="1003">
        <v>1</v>
      </c>
      <c r="AM30" s="1000" t="s">
        <v>1418</v>
      </c>
      <c r="AN30" s="1001" t="s">
        <v>5787</v>
      </c>
      <c r="AO30" s="1001"/>
      <c r="AP30" s="1002">
        <f t="shared" si="2"/>
        <v>38</v>
      </c>
      <c r="AQ30" s="1000" t="s">
        <v>1422</v>
      </c>
      <c r="AR30" s="997">
        <f t="shared" si="1"/>
        <v>38</v>
      </c>
    </row>
    <row r="31" spans="1:44" ht="33" customHeight="1">
      <c r="A31" s="908"/>
      <c r="B31" s="909"/>
      <c r="C31" s="914" t="s">
        <v>4356</v>
      </c>
      <c r="D31" s="911"/>
      <c r="E31" s="912"/>
      <c r="F31" s="908"/>
      <c r="K31" s="897"/>
      <c r="L31" s="948"/>
      <c r="M31" s="947"/>
      <c r="N31" s="965"/>
      <c r="O31" s="946"/>
      <c r="P31" s="949">
        <f>P30/4</f>
        <v>501.25</v>
      </c>
      <c r="R31" s="900">
        <v>1</v>
      </c>
      <c r="S31" s="903" t="s">
        <v>569</v>
      </c>
      <c r="T31" s="1016" t="s">
        <v>6101</v>
      </c>
      <c r="U31" s="897">
        <v>6850</v>
      </c>
      <c r="V31" s="900" t="s">
        <v>1745</v>
      </c>
      <c r="W31" s="897">
        <f>SUM(R31*U31)</f>
        <v>6850</v>
      </c>
      <c r="AL31" s="1003">
        <v>4</v>
      </c>
      <c r="AM31" s="1000" t="s">
        <v>1456</v>
      </c>
      <c r="AN31" s="1001" t="s">
        <v>6035</v>
      </c>
      <c r="AO31" s="1001"/>
      <c r="AP31" s="1002">
        <f t="shared" si="2"/>
        <v>580</v>
      </c>
      <c r="AQ31" s="1000" t="s">
        <v>1422</v>
      </c>
      <c r="AR31" s="997">
        <f t="shared" si="1"/>
        <v>2320</v>
      </c>
    </row>
    <row r="32" spans="1:44" ht="31.5">
      <c r="A32" s="908"/>
      <c r="B32" s="909"/>
      <c r="C32" s="914" t="s">
        <v>4357</v>
      </c>
      <c r="D32" s="911"/>
      <c r="E32" s="912"/>
      <c r="F32" s="908"/>
      <c r="R32" s="900">
        <v>1</v>
      </c>
      <c r="S32" s="903" t="s">
        <v>569</v>
      </c>
      <c r="T32" s="902" t="s">
        <v>6102</v>
      </c>
      <c r="U32" s="897">
        <v>8830</v>
      </c>
      <c r="V32" s="900" t="s">
        <v>1745</v>
      </c>
      <c r="W32" s="897">
        <f>SUM(R32*U32)</f>
        <v>8830</v>
      </c>
      <c r="AL32" s="1003">
        <v>1</v>
      </c>
      <c r="AM32" s="1000" t="s">
        <v>1418</v>
      </c>
      <c r="AN32" s="1001" t="s">
        <v>6036</v>
      </c>
      <c r="AO32" s="1001"/>
      <c r="AP32" s="1002">
        <f>D59</f>
        <v>258</v>
      </c>
      <c r="AQ32" s="1000" t="s">
        <v>1422</v>
      </c>
      <c r="AR32" s="997">
        <f t="shared" si="1"/>
        <v>258</v>
      </c>
    </row>
    <row r="33" spans="1:44" ht="31.5">
      <c r="A33" s="908"/>
      <c r="B33" s="909"/>
      <c r="C33" s="914" t="s">
        <v>4358</v>
      </c>
      <c r="D33" s="911"/>
      <c r="E33" s="912"/>
      <c r="F33" s="908"/>
      <c r="K33" s="956">
        <v>1</v>
      </c>
      <c r="L33" s="955" t="s">
        <v>5931</v>
      </c>
      <c r="M33" s="958" t="s">
        <v>5932</v>
      </c>
      <c r="N33" s="956">
        <v>5800</v>
      </c>
      <c r="O33" s="956" t="s">
        <v>5933</v>
      </c>
      <c r="P33" s="956">
        <f>N33*K33</f>
        <v>5800</v>
      </c>
      <c r="R33" s="900">
        <v>5</v>
      </c>
      <c r="S33" s="903" t="s">
        <v>569</v>
      </c>
      <c r="T33" s="902" t="s">
        <v>6103</v>
      </c>
      <c r="U33" s="897">
        <v>903</v>
      </c>
      <c r="V33" s="900" t="s">
        <v>1745</v>
      </c>
      <c r="W33" s="897">
        <f>SUM(R33*U33)</f>
        <v>4515</v>
      </c>
      <c r="AL33" s="999">
        <v>484</v>
      </c>
      <c r="AM33" s="1000" t="s">
        <v>6061</v>
      </c>
      <c r="AN33" s="1001" t="s">
        <v>6073</v>
      </c>
      <c r="AO33" s="1001"/>
      <c r="AP33" s="1002">
        <f>D60</f>
        <v>1</v>
      </c>
      <c r="AQ33" s="1000" t="s">
        <v>4371</v>
      </c>
      <c r="AR33" s="997">
        <f t="shared" si="1"/>
        <v>484</v>
      </c>
    </row>
    <row r="34" spans="1:44" ht="31.5">
      <c r="A34" s="908"/>
      <c r="B34" s="909"/>
      <c r="C34" s="914" t="s">
        <v>5524</v>
      </c>
      <c r="D34" s="911"/>
      <c r="E34" s="912"/>
      <c r="F34" s="908"/>
      <c r="K34" s="956"/>
      <c r="M34" s="958" t="s">
        <v>5934</v>
      </c>
      <c r="N34" s="956"/>
      <c r="O34" s="956"/>
      <c r="P34" s="956">
        <f>P33*12%</f>
        <v>696</v>
      </c>
      <c r="R34" s="900">
        <v>8</v>
      </c>
      <c r="S34" s="903" t="s">
        <v>1050</v>
      </c>
      <c r="T34" s="902" t="s">
        <v>5927</v>
      </c>
      <c r="U34" s="897">
        <v>173</v>
      </c>
      <c r="V34" s="900" t="s">
        <v>1745</v>
      </c>
      <c r="W34" s="897">
        <f>SUM(R34*U34)</f>
        <v>1384</v>
      </c>
      <c r="AL34" s="1000"/>
      <c r="AM34" s="1000"/>
      <c r="AN34" s="1001" t="s">
        <v>6062</v>
      </c>
      <c r="AO34" s="1001"/>
      <c r="AP34" s="1002">
        <f>D61</f>
        <v>0</v>
      </c>
      <c r="AQ34" s="1000"/>
      <c r="AR34" s="997">
        <f t="shared" si="1"/>
        <v>0</v>
      </c>
    </row>
    <row r="35" spans="1:44" ht="15.75">
      <c r="A35" s="908"/>
      <c r="B35" s="909"/>
      <c r="C35" s="914" t="s">
        <v>4360</v>
      </c>
      <c r="D35" s="911"/>
      <c r="E35" s="912"/>
      <c r="F35" s="908"/>
      <c r="K35" s="956"/>
      <c r="M35" s="958"/>
      <c r="N35" s="956"/>
      <c r="O35" s="956"/>
      <c r="P35" s="956">
        <v>6496</v>
      </c>
      <c r="R35" s="900"/>
      <c r="S35" s="946" t="s">
        <v>668</v>
      </c>
      <c r="T35" s="840" t="s">
        <v>5928</v>
      </c>
      <c r="U35" s="948"/>
      <c r="V35" s="946" t="s">
        <v>668</v>
      </c>
      <c r="W35" s="948">
        <v>55.3</v>
      </c>
      <c r="AL35" s="999">
        <v>18.3</v>
      </c>
      <c r="AM35" s="1000" t="s">
        <v>6063</v>
      </c>
      <c r="AN35" s="1001" t="s">
        <v>5790</v>
      </c>
      <c r="AO35" s="1004"/>
      <c r="AP35" s="1002">
        <f t="shared" ref="AP35:AP43" si="3">D63</f>
        <v>20</v>
      </c>
      <c r="AQ35" s="1000" t="s">
        <v>6064</v>
      </c>
      <c r="AR35" s="997">
        <f t="shared" si="1"/>
        <v>366</v>
      </c>
    </row>
    <row r="36" spans="1:44" ht="18.75" customHeight="1">
      <c r="A36" s="908"/>
      <c r="B36" s="909"/>
      <c r="C36" s="914" t="s">
        <v>4361</v>
      </c>
      <c r="D36" s="911"/>
      <c r="E36" s="912"/>
      <c r="F36" s="908"/>
      <c r="K36" s="956">
        <v>2</v>
      </c>
      <c r="L36" s="955" t="s">
        <v>5935</v>
      </c>
      <c r="M36" s="958" t="s">
        <v>5939</v>
      </c>
      <c r="N36" s="956">
        <v>5.58</v>
      </c>
      <c r="O36" s="956" t="s">
        <v>5936</v>
      </c>
      <c r="P36" s="956">
        <f>N36*K36</f>
        <v>11.16</v>
      </c>
      <c r="R36" s="900"/>
      <c r="S36" s="946" t="s">
        <v>668</v>
      </c>
      <c r="T36" s="840" t="s">
        <v>5915</v>
      </c>
      <c r="U36" s="948"/>
      <c r="V36" s="946" t="s">
        <v>668</v>
      </c>
      <c r="W36" s="948">
        <v>24</v>
      </c>
      <c r="AL36" s="999">
        <v>0.7</v>
      </c>
      <c r="AM36" s="1000" t="s">
        <v>6074</v>
      </c>
      <c r="AN36" s="1001" t="s">
        <v>5791</v>
      </c>
      <c r="AO36" s="1001"/>
      <c r="AP36" s="1002">
        <f t="shared" si="3"/>
        <v>1322</v>
      </c>
      <c r="AQ36" s="1000" t="s">
        <v>6074</v>
      </c>
      <c r="AR36" s="997">
        <f t="shared" si="1"/>
        <v>925.4</v>
      </c>
    </row>
    <row r="37" spans="1:44" ht="22.5" customHeight="1">
      <c r="A37" s="908"/>
      <c r="B37" s="909"/>
      <c r="C37" s="914" t="s">
        <v>4362</v>
      </c>
      <c r="D37" s="911"/>
      <c r="E37" s="912"/>
      <c r="F37" s="908"/>
      <c r="K37" s="956">
        <v>1</v>
      </c>
      <c r="L37" s="955" t="s">
        <v>5937</v>
      </c>
      <c r="M37" s="958" t="s">
        <v>5940</v>
      </c>
      <c r="N37" s="956">
        <v>9.8000000000000007</v>
      </c>
      <c r="O37" s="956" t="s">
        <v>4383</v>
      </c>
      <c r="P37" s="956">
        <f>N37*K37</f>
        <v>9.8000000000000007</v>
      </c>
      <c r="R37" s="900"/>
      <c r="S37" s="903"/>
      <c r="T37" s="902"/>
      <c r="U37" s="897"/>
      <c r="V37" s="900"/>
      <c r="W37" s="904">
        <f>SUM(W31:W36)</f>
        <v>21658.3</v>
      </c>
      <c r="AL37" s="999">
        <v>5</v>
      </c>
      <c r="AM37" s="1000" t="s">
        <v>1456</v>
      </c>
      <c r="AN37" s="1001" t="s">
        <v>6075</v>
      </c>
      <c r="AO37" s="1004"/>
      <c r="AP37" s="1002">
        <f t="shared" si="3"/>
        <v>20</v>
      </c>
      <c r="AQ37" s="1000" t="s">
        <v>1422</v>
      </c>
      <c r="AR37" s="997">
        <f t="shared" si="1"/>
        <v>100</v>
      </c>
    </row>
    <row r="38" spans="1:44" ht="15.75">
      <c r="A38" s="908"/>
      <c r="B38" s="909"/>
      <c r="C38" s="914"/>
      <c r="D38" s="911"/>
      <c r="E38" s="912"/>
      <c r="F38" s="908"/>
      <c r="N38" s="956"/>
      <c r="O38" s="956"/>
      <c r="P38" s="956">
        <f>SUM(P35:P37)</f>
        <v>6516.96</v>
      </c>
      <c r="R38" s="900"/>
      <c r="S38" s="903"/>
      <c r="T38" s="902" t="s">
        <v>5916</v>
      </c>
      <c r="U38" s="897"/>
      <c r="V38" s="900"/>
      <c r="W38" s="897">
        <f>W37*1%</f>
        <v>216.58</v>
      </c>
      <c r="AL38" s="999">
        <v>1</v>
      </c>
      <c r="AM38" s="1000" t="s">
        <v>4396</v>
      </c>
      <c r="AN38" s="1001" t="s">
        <v>6076</v>
      </c>
      <c r="AO38" s="1004"/>
      <c r="AP38" s="1002">
        <f t="shared" si="3"/>
        <v>280</v>
      </c>
      <c r="AQ38" s="1000" t="s">
        <v>147</v>
      </c>
      <c r="AR38" s="997">
        <f t="shared" si="1"/>
        <v>280</v>
      </c>
    </row>
    <row r="39" spans="1:44" ht="20.25" customHeight="1">
      <c r="A39" s="908"/>
      <c r="B39" s="909"/>
      <c r="C39" s="914" t="s">
        <v>5523</v>
      </c>
      <c r="D39" s="911"/>
      <c r="E39" s="912"/>
      <c r="F39" s="908"/>
      <c r="K39" s="955">
        <v>6515.56</v>
      </c>
      <c r="N39" s="956"/>
      <c r="O39" s="956"/>
      <c r="R39" s="900"/>
      <c r="S39" s="903"/>
      <c r="T39" s="902" t="s">
        <v>5917</v>
      </c>
      <c r="U39" s="897"/>
      <c r="V39" s="900"/>
      <c r="W39" s="897">
        <v>1898</v>
      </c>
      <c r="AL39" s="999">
        <v>5</v>
      </c>
      <c r="AM39" s="1000" t="s">
        <v>6063</v>
      </c>
      <c r="AN39" s="1001" t="s">
        <v>6077</v>
      </c>
      <c r="AO39" s="1001"/>
      <c r="AP39" s="1002">
        <f t="shared" si="3"/>
        <v>10.45</v>
      </c>
      <c r="AQ39" s="1000" t="s">
        <v>6064</v>
      </c>
      <c r="AR39" s="997">
        <f t="shared" si="1"/>
        <v>52.25</v>
      </c>
    </row>
    <row r="40" spans="1:44" ht="31.5">
      <c r="A40" s="908"/>
      <c r="B40" s="909"/>
      <c r="C40" s="914"/>
      <c r="D40" s="911"/>
      <c r="E40" s="912"/>
      <c r="F40" s="908"/>
      <c r="M40" s="955" t="s">
        <v>5938</v>
      </c>
      <c r="N40" s="956"/>
      <c r="O40" s="956"/>
      <c r="P40" s="956">
        <f>P38*1%</f>
        <v>65.17</v>
      </c>
      <c r="R40" s="900"/>
      <c r="S40" s="903"/>
      <c r="T40" s="902"/>
      <c r="U40" s="897"/>
      <c r="V40" s="900"/>
      <c r="W40" s="904">
        <f>SUM(W37:W39)</f>
        <v>23772.880000000001</v>
      </c>
      <c r="AL40" s="999">
        <v>130.54</v>
      </c>
      <c r="AM40" s="1000" t="s">
        <v>1675</v>
      </c>
      <c r="AN40" s="1001" t="s">
        <v>6084</v>
      </c>
      <c r="AO40" s="1001"/>
      <c r="AP40" s="1002">
        <f t="shared" si="3"/>
        <v>52.5</v>
      </c>
      <c r="AQ40" s="1000" t="s">
        <v>1675</v>
      </c>
      <c r="AR40" s="997">
        <f t="shared" si="1"/>
        <v>6853.35</v>
      </c>
    </row>
    <row r="41" spans="1:44" ht="32.25" customHeight="1">
      <c r="A41" s="908">
        <v>6.2</v>
      </c>
      <c r="B41" s="909" t="s">
        <v>928</v>
      </c>
      <c r="C41" s="914" t="s">
        <v>5779</v>
      </c>
      <c r="D41" s="1057">
        <v>562</v>
      </c>
      <c r="E41" s="912" t="s">
        <v>928</v>
      </c>
      <c r="F41" s="908">
        <f>SUM(A41*D41)</f>
        <v>3484.4</v>
      </c>
      <c r="K41" s="955" t="s">
        <v>5930</v>
      </c>
      <c r="M41" s="955" t="s">
        <v>5938</v>
      </c>
      <c r="P41" s="956">
        <v>65.16</v>
      </c>
      <c r="W41" s="955">
        <v>23773</v>
      </c>
      <c r="X41" s="955">
        <f>W41*2</f>
        <v>47546</v>
      </c>
      <c r="AL41" s="999">
        <v>5</v>
      </c>
      <c r="AM41" s="1000" t="s">
        <v>1456</v>
      </c>
      <c r="AN41" s="1001" t="s">
        <v>6085</v>
      </c>
      <c r="AO41" s="1001"/>
      <c r="AP41" s="1002">
        <f t="shared" si="3"/>
        <v>1086</v>
      </c>
      <c r="AQ41" s="1000" t="s">
        <v>1745</v>
      </c>
      <c r="AR41" s="997">
        <f t="shared" si="1"/>
        <v>5430</v>
      </c>
    </row>
    <row r="42" spans="1:44" ht="21" customHeight="1">
      <c r="A42" s="908">
        <v>6.2</v>
      </c>
      <c r="B42" s="909" t="s">
        <v>928</v>
      </c>
      <c r="C42" s="914" t="str">
        <f>'[1]8 in 1  '!C41</f>
        <v>Tin coating of copper ( qtn vide CER.NO.189/19-20)</v>
      </c>
      <c r="D42" s="911">
        <v>10</v>
      </c>
      <c r="E42" s="912" t="s">
        <v>928</v>
      </c>
      <c r="F42" s="908">
        <f>SUM(A42*D42)</f>
        <v>62</v>
      </c>
      <c r="M42" s="958" t="s">
        <v>5941</v>
      </c>
      <c r="P42" s="956">
        <f>237.25*1.5</f>
        <v>355.88</v>
      </c>
      <c r="AL42" s="999">
        <v>178.92</v>
      </c>
      <c r="AM42" s="1000" t="s">
        <v>6065</v>
      </c>
      <c r="AN42" s="1001" t="s">
        <v>4380</v>
      </c>
      <c r="AO42" s="1001"/>
      <c r="AP42" s="1002">
        <f t="shared" si="3"/>
        <v>10</v>
      </c>
      <c r="AQ42" s="1000" t="s">
        <v>4381</v>
      </c>
      <c r="AR42" s="997">
        <f t="shared" si="1"/>
        <v>1789.2</v>
      </c>
    </row>
    <row r="43" spans="1:44" ht="21.75" customHeight="1">
      <c r="A43" s="908"/>
      <c r="B43" s="909"/>
      <c r="C43" s="914"/>
      <c r="D43" s="911"/>
      <c r="E43" s="912"/>
      <c r="F43" s="908"/>
      <c r="P43" s="960">
        <f>SUM(P38:P42)</f>
        <v>7003.17</v>
      </c>
      <c r="AL43" s="999">
        <v>36</v>
      </c>
      <c r="AM43" s="999" t="s">
        <v>6063</v>
      </c>
      <c r="AN43" s="1001" t="s">
        <v>6066</v>
      </c>
      <c r="AO43" s="1001"/>
      <c r="AP43" s="1002">
        <f t="shared" si="3"/>
        <v>60.65</v>
      </c>
      <c r="AQ43" s="1000" t="s">
        <v>6064</v>
      </c>
      <c r="AR43" s="997">
        <f t="shared" si="1"/>
        <v>2183.4</v>
      </c>
    </row>
    <row r="44" spans="1:44" ht="20.25" customHeight="1">
      <c r="A44" s="908"/>
      <c r="B44" s="909"/>
      <c r="C44" s="915" t="s">
        <v>4365</v>
      </c>
      <c r="D44" s="911"/>
      <c r="E44" s="912"/>
      <c r="F44" s="908"/>
      <c r="P44" s="956">
        <v>7004</v>
      </c>
      <c r="AL44" s="997"/>
      <c r="AM44" s="992"/>
      <c r="AN44" s="1001" t="s">
        <v>6067</v>
      </c>
      <c r="AO44" s="1001"/>
      <c r="AP44" s="1005"/>
      <c r="AQ44" s="992"/>
      <c r="AR44" s="997"/>
    </row>
    <row r="45" spans="1:44" ht="20.25" customHeight="1">
      <c r="A45" s="908"/>
      <c r="B45" s="909"/>
      <c r="C45" s="914" t="s">
        <v>4366</v>
      </c>
      <c r="D45" s="911"/>
      <c r="E45" s="912"/>
      <c r="F45" s="908"/>
      <c r="AL45" s="997"/>
      <c r="AM45" s="992"/>
      <c r="AN45" s="1001" t="s">
        <v>6078</v>
      </c>
      <c r="AO45" s="1001"/>
      <c r="AP45" s="1005"/>
      <c r="AQ45" s="992"/>
      <c r="AR45" s="997"/>
    </row>
    <row r="46" spans="1:44" ht="20.25" customHeight="1">
      <c r="A46" s="908"/>
      <c r="B46" s="909"/>
      <c r="C46" s="914" t="s">
        <v>5522</v>
      </c>
      <c r="D46" s="911"/>
      <c r="E46" s="912"/>
      <c r="F46" s="908"/>
      <c r="AL46" s="997"/>
      <c r="AM46" s="992"/>
      <c r="AN46" s="1001" t="s">
        <v>6079</v>
      </c>
      <c r="AO46" s="1001"/>
      <c r="AP46" s="1002">
        <v>200</v>
      </c>
      <c r="AQ46" s="992"/>
      <c r="AR46" s="997">
        <v>200</v>
      </c>
    </row>
    <row r="47" spans="1:44" ht="20.25" customHeight="1">
      <c r="A47" s="908"/>
      <c r="B47" s="909"/>
      <c r="C47" s="914" t="s">
        <v>5521</v>
      </c>
      <c r="D47" s="911"/>
      <c r="E47" s="912"/>
      <c r="F47" s="908"/>
      <c r="AL47" s="997"/>
      <c r="AM47" s="992"/>
      <c r="AN47" s="1001"/>
      <c r="AO47" s="1001"/>
      <c r="AP47" s="1004" t="s">
        <v>2283</v>
      </c>
      <c r="AQ47" s="992"/>
      <c r="AR47" s="1012">
        <f>SUM(AR15:AR46)</f>
        <v>39438.44</v>
      </c>
    </row>
    <row r="48" spans="1:44" ht="20.25" customHeight="1">
      <c r="A48" s="908">
        <v>6.1</v>
      </c>
      <c r="B48" s="909" t="s">
        <v>841</v>
      </c>
      <c r="C48" s="914" t="s">
        <v>6254</v>
      </c>
      <c r="D48" s="1057">
        <v>115</v>
      </c>
      <c r="E48" s="912" t="s">
        <v>841</v>
      </c>
      <c r="F48" s="908">
        <f>D48*A48</f>
        <v>701.5</v>
      </c>
      <c r="AL48" s="992"/>
      <c r="AM48" s="992"/>
      <c r="AN48" s="1001" t="s">
        <v>6068</v>
      </c>
      <c r="AO48" s="1001"/>
      <c r="AP48" s="1001"/>
      <c r="AQ48" s="992"/>
      <c r="AR48" s="997">
        <f>AR47*2%</f>
        <v>788.77</v>
      </c>
    </row>
    <row r="49" spans="1:44" ht="20.25" customHeight="1">
      <c r="A49" s="908"/>
      <c r="B49" s="909"/>
      <c r="C49" s="914"/>
      <c r="D49" s="911"/>
      <c r="E49" s="912"/>
      <c r="F49" s="908"/>
      <c r="AL49" s="992"/>
      <c r="AM49" s="992"/>
      <c r="AN49" s="1001" t="s">
        <v>6069</v>
      </c>
      <c r="AO49" s="1001"/>
      <c r="AP49" s="1001"/>
      <c r="AQ49" s="992"/>
      <c r="AR49" s="1012">
        <f>SUM(AR47:AR48)</f>
        <v>40227.21</v>
      </c>
    </row>
    <row r="50" spans="1:44" ht="20.25" customHeight="1">
      <c r="A50" s="908"/>
      <c r="B50" s="909"/>
      <c r="C50" s="915" t="s">
        <v>4369</v>
      </c>
      <c r="D50" s="911"/>
      <c r="E50" s="912"/>
      <c r="F50" s="908"/>
      <c r="AL50" s="992"/>
      <c r="AM50" s="992"/>
      <c r="AN50" s="1001" t="s">
        <v>6070</v>
      </c>
      <c r="AO50" s="1001"/>
      <c r="AP50" s="1001"/>
      <c r="AQ50" s="992"/>
      <c r="AR50" s="997">
        <v>1000</v>
      </c>
    </row>
    <row r="51" spans="1:44" ht="20.25" customHeight="1">
      <c r="A51" s="908">
        <v>3</v>
      </c>
      <c r="B51" s="909" t="s">
        <v>1050</v>
      </c>
      <c r="C51" s="914" t="s">
        <v>6255</v>
      </c>
      <c r="D51" s="1057">
        <v>555</v>
      </c>
      <c r="E51" s="912" t="s">
        <v>1422</v>
      </c>
      <c r="F51" s="908">
        <f>D51*A51</f>
        <v>1665</v>
      </c>
      <c r="AL51" s="992"/>
      <c r="AM51" s="992"/>
      <c r="AN51" s="1001" t="s">
        <v>6071</v>
      </c>
      <c r="AO51" s="1001"/>
      <c r="AP51" s="1001"/>
      <c r="AQ51" s="992"/>
      <c r="AR51" s="997">
        <v>1000</v>
      </c>
    </row>
    <row r="52" spans="1:44" ht="20.25" customHeight="1">
      <c r="A52" s="908">
        <v>1</v>
      </c>
      <c r="B52" s="909" t="s">
        <v>1050</v>
      </c>
      <c r="C52" s="914" t="s">
        <v>6031</v>
      </c>
      <c r="D52" s="1058">
        <v>77.599999999999994</v>
      </c>
      <c r="E52" s="912" t="s">
        <v>1422</v>
      </c>
      <c r="F52" s="908">
        <f t="shared" ref="F52:F60" si="4">SUM(A52*D52)</f>
        <v>77.599999999999994</v>
      </c>
      <c r="AL52" s="992"/>
      <c r="AM52" s="992"/>
      <c r="AN52" s="1006"/>
      <c r="AO52" s="992"/>
      <c r="AP52" s="992"/>
      <c r="AQ52" s="992"/>
      <c r="AR52" s="997">
        <f>SUM(AR49:AR51)</f>
        <v>42227.21</v>
      </c>
    </row>
    <row r="53" spans="1:44" ht="20.25" customHeight="1">
      <c r="A53" s="908">
        <v>12</v>
      </c>
      <c r="B53" s="909" t="s">
        <v>1050</v>
      </c>
      <c r="C53" s="914" t="s">
        <v>6257</v>
      </c>
      <c r="D53" s="1057">
        <v>190.2</v>
      </c>
      <c r="E53" s="912" t="s">
        <v>1422</v>
      </c>
      <c r="F53" s="908">
        <f t="shared" si="4"/>
        <v>2282.4</v>
      </c>
      <c r="AL53" s="992"/>
      <c r="AM53" s="992"/>
      <c r="AN53" s="1006"/>
      <c r="AO53" s="992"/>
      <c r="AP53" s="1007" t="s">
        <v>2283</v>
      </c>
      <c r="AQ53" s="992"/>
      <c r="AR53" s="1008">
        <f>ROUNDUP(AR52,-2)</f>
        <v>42300</v>
      </c>
    </row>
    <row r="54" spans="1:44" ht="20.25" customHeight="1">
      <c r="A54" s="908">
        <v>1</v>
      </c>
      <c r="B54" s="909" t="s">
        <v>569</v>
      </c>
      <c r="C54" s="914" t="s">
        <v>6258</v>
      </c>
      <c r="D54" s="1057">
        <v>85.2</v>
      </c>
      <c r="E54" s="912" t="s">
        <v>1422</v>
      </c>
      <c r="F54" s="908">
        <f t="shared" si="4"/>
        <v>85.2</v>
      </c>
      <c r="AL54" s="992"/>
      <c r="AM54" s="992"/>
      <c r="AN54" s="1006"/>
      <c r="AO54" s="992"/>
      <c r="AP54" s="992"/>
      <c r="AQ54" s="992"/>
      <c r="AR54" s="992"/>
    </row>
    <row r="55" spans="1:44" ht="20.25" customHeight="1">
      <c r="A55" s="908">
        <v>4</v>
      </c>
      <c r="B55" s="909" t="s">
        <v>1050</v>
      </c>
      <c r="C55" s="914" t="s">
        <v>5786</v>
      </c>
      <c r="D55" s="1058">
        <v>67.8</v>
      </c>
      <c r="E55" s="912" t="s">
        <v>1422</v>
      </c>
      <c r="F55" s="908">
        <f t="shared" si="4"/>
        <v>271.2</v>
      </c>
      <c r="AL55" s="992"/>
      <c r="AM55" s="992"/>
      <c r="AN55" s="914"/>
      <c r="AO55" s="911"/>
      <c r="AP55" s="912"/>
      <c r="AQ55" s="908"/>
    </row>
    <row r="56" spans="1:44" ht="20.25" customHeight="1">
      <c r="A56" s="908">
        <v>1</v>
      </c>
      <c r="B56" s="909" t="s">
        <v>1050</v>
      </c>
      <c r="C56" s="914" t="s">
        <v>6259</v>
      </c>
      <c r="D56" s="911">
        <v>38</v>
      </c>
      <c r="E56" s="912" t="s">
        <v>1422</v>
      </c>
      <c r="F56" s="908">
        <f t="shared" si="4"/>
        <v>38</v>
      </c>
      <c r="AL56" s="908"/>
      <c r="AM56" s="909"/>
      <c r="AN56" s="914"/>
      <c r="AO56" s="911"/>
      <c r="AP56" s="912"/>
      <c r="AQ56" s="908"/>
    </row>
    <row r="57" spans="1:44" ht="20.25" customHeight="1">
      <c r="A57" s="908">
        <v>4</v>
      </c>
      <c r="B57" s="909" t="s">
        <v>569</v>
      </c>
      <c r="C57" s="914" t="s">
        <v>6260</v>
      </c>
      <c r="D57" s="1057">
        <v>580</v>
      </c>
      <c r="E57" s="912" t="s">
        <v>1422</v>
      </c>
      <c r="F57" s="908">
        <f t="shared" si="4"/>
        <v>2320</v>
      </c>
      <c r="AL57" s="908"/>
      <c r="AM57" s="909"/>
      <c r="AN57" s="914"/>
      <c r="AO57" s="911"/>
      <c r="AP57" s="912"/>
      <c r="AQ57" s="908"/>
    </row>
    <row r="58" spans="1:44" ht="20.25" customHeight="1">
      <c r="A58" s="908"/>
      <c r="B58" s="909" t="s">
        <v>569</v>
      </c>
      <c r="C58" s="914" t="s">
        <v>6256</v>
      </c>
      <c r="D58" s="911"/>
      <c r="E58" s="912" t="s">
        <v>1422</v>
      </c>
      <c r="F58" s="908">
        <f t="shared" si="4"/>
        <v>0</v>
      </c>
      <c r="AL58" s="908"/>
      <c r="AM58" s="909"/>
      <c r="AN58" s="914"/>
      <c r="AO58" s="911"/>
      <c r="AP58" s="912"/>
      <c r="AQ58" s="908"/>
    </row>
    <row r="59" spans="1:44" ht="20.25" customHeight="1">
      <c r="A59" s="908">
        <v>1</v>
      </c>
      <c r="B59" s="909" t="s">
        <v>569</v>
      </c>
      <c r="C59" s="914" t="s">
        <v>6261</v>
      </c>
      <c r="D59" s="1057">
        <v>258</v>
      </c>
      <c r="E59" s="912" t="s">
        <v>1422</v>
      </c>
      <c r="F59" s="908">
        <f t="shared" si="4"/>
        <v>258</v>
      </c>
      <c r="AL59" s="908"/>
      <c r="AM59" s="909"/>
      <c r="AN59" s="914"/>
      <c r="AO59" s="911"/>
      <c r="AP59" s="912"/>
      <c r="AQ59" s="908"/>
    </row>
    <row r="60" spans="1:44" ht="20.25" customHeight="1">
      <c r="A60" s="966">
        <v>484</v>
      </c>
      <c r="B60" s="912" t="s">
        <v>4371</v>
      </c>
      <c r="C60" s="914" t="s">
        <v>5788</v>
      </c>
      <c r="D60" s="911">
        <v>1</v>
      </c>
      <c r="E60" s="912" t="s">
        <v>4371</v>
      </c>
      <c r="F60" s="908">
        <f t="shared" si="4"/>
        <v>484</v>
      </c>
      <c r="AL60" s="966"/>
      <c r="AM60" s="912"/>
      <c r="AN60" s="914"/>
      <c r="AO60" s="911"/>
      <c r="AP60" s="912"/>
      <c r="AQ60" s="908"/>
    </row>
    <row r="61" spans="1:44" ht="20.25" customHeight="1">
      <c r="A61" s="908"/>
      <c r="B61" s="909"/>
      <c r="C61" s="914" t="s">
        <v>4373</v>
      </c>
      <c r="D61" s="911"/>
      <c r="E61" s="912"/>
      <c r="F61" s="908"/>
      <c r="AL61" s="908"/>
      <c r="AM61" s="909"/>
      <c r="AN61" s="914"/>
      <c r="AO61" s="911"/>
      <c r="AP61" s="912"/>
      <c r="AQ61" s="908"/>
    </row>
    <row r="62" spans="1:44" ht="20.25" customHeight="1">
      <c r="A62" s="908"/>
      <c r="B62" s="909"/>
      <c r="C62" s="914"/>
      <c r="D62" s="911"/>
      <c r="E62" s="912"/>
      <c r="F62" s="908"/>
      <c r="AL62" s="908"/>
      <c r="AM62" s="909"/>
      <c r="AN62" s="914"/>
      <c r="AO62" s="911"/>
      <c r="AP62" s="912"/>
      <c r="AQ62" s="908"/>
    </row>
    <row r="63" spans="1:44" ht="20.25" customHeight="1">
      <c r="A63" s="908">
        <v>18.3</v>
      </c>
      <c r="B63" s="909" t="s">
        <v>841</v>
      </c>
      <c r="C63" s="914" t="s">
        <v>5790</v>
      </c>
      <c r="D63" s="911">
        <v>20</v>
      </c>
      <c r="E63" s="912" t="s">
        <v>841</v>
      </c>
      <c r="F63" s="908">
        <f t="shared" ref="F63:F71" si="5">SUM(A63*D63)</f>
        <v>366</v>
      </c>
      <c r="AL63" s="908"/>
      <c r="AM63" s="909"/>
      <c r="AN63" s="914"/>
      <c r="AO63" s="911"/>
      <c r="AP63" s="967"/>
      <c r="AQ63" s="908"/>
    </row>
    <row r="64" spans="1:44" ht="20.25" customHeight="1">
      <c r="A64" s="908">
        <v>0.7</v>
      </c>
      <c r="B64" s="909" t="s">
        <v>5845</v>
      </c>
      <c r="C64" s="914" t="s">
        <v>6262</v>
      </c>
      <c r="D64" s="911">
        <f>661*2</f>
        <v>1322</v>
      </c>
      <c r="E64" s="967" t="s">
        <v>5845</v>
      </c>
      <c r="F64" s="908">
        <f t="shared" si="5"/>
        <v>925.4</v>
      </c>
      <c r="AL64" s="908"/>
      <c r="AM64" s="909"/>
      <c r="AN64" s="914"/>
      <c r="AO64" s="911"/>
      <c r="AP64" s="912"/>
      <c r="AQ64" s="908"/>
    </row>
    <row r="65" spans="1:43" ht="20.25" customHeight="1">
      <c r="A65" s="908">
        <v>5</v>
      </c>
      <c r="B65" s="909" t="s">
        <v>1456</v>
      </c>
      <c r="C65" s="914" t="s">
        <v>5792</v>
      </c>
      <c r="D65" s="911">
        <v>20</v>
      </c>
      <c r="E65" s="912" t="s">
        <v>1745</v>
      </c>
      <c r="F65" s="908">
        <f t="shared" si="5"/>
        <v>100</v>
      </c>
      <c r="AL65" s="908"/>
      <c r="AM65" s="909"/>
      <c r="AN65" s="914"/>
      <c r="AO65" s="911"/>
      <c r="AP65" s="912"/>
      <c r="AQ65" s="908"/>
    </row>
    <row r="66" spans="1:43" ht="20.25" customHeight="1">
      <c r="A66" s="908">
        <v>1</v>
      </c>
      <c r="B66" s="909" t="s">
        <v>147</v>
      </c>
      <c r="C66" s="914" t="s">
        <v>5793</v>
      </c>
      <c r="D66" s="911">
        <v>280</v>
      </c>
      <c r="E66" s="912" t="s">
        <v>147</v>
      </c>
      <c r="F66" s="908">
        <f t="shared" si="5"/>
        <v>280</v>
      </c>
      <c r="AL66" s="908"/>
      <c r="AM66" s="909"/>
      <c r="AN66" s="914"/>
      <c r="AO66" s="911"/>
      <c r="AP66" s="967"/>
      <c r="AQ66" s="908"/>
    </row>
    <row r="67" spans="1:43" ht="20.25" customHeight="1">
      <c r="A67" s="908">
        <v>5</v>
      </c>
      <c r="B67" s="909" t="s">
        <v>3515</v>
      </c>
      <c r="C67" s="914" t="s">
        <v>6263</v>
      </c>
      <c r="D67" s="1057">
        <v>10.45</v>
      </c>
      <c r="E67" s="967" t="s">
        <v>3515</v>
      </c>
      <c r="F67" s="908">
        <f t="shared" si="5"/>
        <v>52.25</v>
      </c>
      <c r="AL67" s="908"/>
      <c r="AM67" s="909"/>
      <c r="AN67" s="914"/>
      <c r="AO67" s="911"/>
      <c r="AP67" s="967"/>
      <c r="AQ67" s="908"/>
    </row>
    <row r="68" spans="1:43" ht="30.75" customHeight="1">
      <c r="A68" s="908">
        <v>130.54</v>
      </c>
      <c r="B68" s="909" t="s">
        <v>928</v>
      </c>
      <c r="C68" s="914" t="s">
        <v>6264</v>
      </c>
      <c r="D68" s="1057">
        <v>52.5</v>
      </c>
      <c r="E68" s="967" t="s">
        <v>928</v>
      </c>
      <c r="F68" s="908">
        <f t="shared" si="5"/>
        <v>6853.35</v>
      </c>
      <c r="AL68" s="908"/>
      <c r="AM68" s="909"/>
      <c r="AN68" s="914"/>
      <c r="AO68" s="911"/>
      <c r="AP68" s="967"/>
      <c r="AQ68" s="908"/>
    </row>
    <row r="69" spans="1:43" ht="20.25" customHeight="1">
      <c r="A69" s="908">
        <v>5</v>
      </c>
      <c r="B69" s="909" t="s">
        <v>1456</v>
      </c>
      <c r="C69" s="914" t="s">
        <v>5796</v>
      </c>
      <c r="D69" s="1058">
        <v>1086</v>
      </c>
      <c r="E69" s="967" t="s">
        <v>1745</v>
      </c>
      <c r="F69" s="908">
        <f t="shared" si="5"/>
        <v>5430</v>
      </c>
      <c r="AL69" s="908"/>
      <c r="AM69" s="909"/>
      <c r="AN69" s="914"/>
      <c r="AO69" s="911"/>
      <c r="AP69" s="967"/>
      <c r="AQ69" s="908"/>
    </row>
    <row r="70" spans="1:43" ht="20.25" customHeight="1">
      <c r="A70" s="908">
        <v>178.92</v>
      </c>
      <c r="B70" s="909" t="s">
        <v>4379</v>
      </c>
      <c r="C70" s="914" t="s">
        <v>5797</v>
      </c>
      <c r="D70" s="911">
        <v>10</v>
      </c>
      <c r="E70" s="967" t="s">
        <v>4381</v>
      </c>
      <c r="F70" s="908">
        <f t="shared" si="5"/>
        <v>1789.2</v>
      </c>
      <c r="AL70" s="908"/>
      <c r="AM70" s="909"/>
      <c r="AN70" s="914"/>
      <c r="AO70" s="911"/>
      <c r="AP70" s="968"/>
      <c r="AQ70" s="908"/>
    </row>
    <row r="71" spans="1:43" ht="20.25" customHeight="1">
      <c r="A71" s="919">
        <v>36</v>
      </c>
      <c r="B71" s="909" t="s">
        <v>4382</v>
      </c>
      <c r="C71" s="914" t="s">
        <v>6265</v>
      </c>
      <c r="D71" s="1057">
        <v>60.65</v>
      </c>
      <c r="E71" s="968" t="s">
        <v>4383</v>
      </c>
      <c r="F71" s="908">
        <f t="shared" si="5"/>
        <v>2183.4</v>
      </c>
      <c r="AL71" s="919"/>
      <c r="AM71" s="909"/>
      <c r="AN71" s="914"/>
      <c r="AO71" s="911"/>
      <c r="AP71" s="912"/>
      <c r="AQ71" s="908"/>
    </row>
    <row r="72" spans="1:43" ht="20.25" customHeight="1">
      <c r="A72" s="908"/>
      <c r="B72" s="909"/>
      <c r="C72" s="914" t="s">
        <v>4384</v>
      </c>
      <c r="D72" s="911"/>
      <c r="E72" s="912"/>
      <c r="F72" s="908">
        <v>200</v>
      </c>
      <c r="AL72" s="908"/>
      <c r="AM72" s="909"/>
      <c r="AN72" s="914"/>
      <c r="AO72" s="911"/>
      <c r="AP72" s="912"/>
      <c r="AQ72" s="913"/>
    </row>
    <row r="73" spans="1:43" ht="20.25" customHeight="1">
      <c r="A73" s="908"/>
      <c r="B73" s="909"/>
      <c r="C73" s="914"/>
      <c r="D73" s="911" t="s">
        <v>2283</v>
      </c>
      <c r="E73" s="912"/>
      <c r="F73" s="913">
        <f>SUM(F16:F72)</f>
        <v>37711.97</v>
      </c>
      <c r="AL73" s="908"/>
      <c r="AM73" s="909"/>
      <c r="AN73" s="914"/>
      <c r="AO73" s="911"/>
      <c r="AP73" s="912"/>
      <c r="AQ73" s="908"/>
    </row>
    <row r="74" spans="1:43" ht="33.75" customHeight="1">
      <c r="A74" s="908"/>
      <c r="B74" s="909"/>
      <c r="C74" s="914" t="s">
        <v>4385</v>
      </c>
      <c r="D74" s="911"/>
      <c r="E74" s="912"/>
      <c r="F74" s="908">
        <f>F73*2/100</f>
        <v>754.24</v>
      </c>
      <c r="AL74" s="908"/>
      <c r="AM74" s="909"/>
      <c r="AN74" s="914"/>
      <c r="AO74" s="911"/>
      <c r="AP74" s="912"/>
      <c r="AQ74" s="913"/>
    </row>
    <row r="75" spans="1:43" ht="20.25" customHeight="1">
      <c r="A75" s="908"/>
      <c r="B75" s="909"/>
      <c r="C75" s="914"/>
      <c r="D75" s="911"/>
      <c r="E75" s="912"/>
      <c r="F75" s="913">
        <f>SUM(F73:F74)</f>
        <v>38466.21</v>
      </c>
      <c r="AL75" s="908"/>
      <c r="AM75" s="909"/>
      <c r="AN75" s="915"/>
      <c r="AO75" s="911"/>
      <c r="AP75" s="912"/>
      <c r="AQ75" s="908"/>
    </row>
    <row r="76" spans="1:43" ht="20.25" customHeight="1">
      <c r="A76" s="908"/>
      <c r="B76" s="909"/>
      <c r="C76" s="915"/>
      <c r="D76" s="911"/>
      <c r="E76" s="912"/>
      <c r="F76" s="908"/>
      <c r="AL76" s="908"/>
      <c r="AM76" s="909"/>
      <c r="AN76" s="914"/>
      <c r="AO76" s="911"/>
      <c r="AP76" s="912"/>
      <c r="AQ76" s="908"/>
    </row>
    <row r="77" spans="1:43" ht="20.25" customHeight="1">
      <c r="A77" s="908"/>
      <c r="B77" s="909"/>
      <c r="C77" s="914" t="s">
        <v>4387</v>
      </c>
      <c r="D77" s="911"/>
      <c r="E77" s="912"/>
      <c r="F77" s="908">
        <v>1000</v>
      </c>
      <c r="AL77" s="908"/>
      <c r="AM77" s="909"/>
      <c r="AN77" s="914"/>
      <c r="AO77" s="911"/>
      <c r="AP77" s="912"/>
      <c r="AQ77" s="908"/>
    </row>
    <row r="78" spans="1:43" ht="20.25" customHeight="1">
      <c r="A78" s="908"/>
      <c r="B78" s="909"/>
      <c r="C78" s="914" t="s">
        <v>4388</v>
      </c>
      <c r="D78" s="911"/>
      <c r="E78" s="912"/>
      <c r="F78" s="908">
        <v>1000</v>
      </c>
      <c r="AL78" s="908"/>
      <c r="AM78" s="909"/>
      <c r="AN78" s="914"/>
      <c r="AO78" s="911"/>
      <c r="AP78" s="912"/>
      <c r="AQ78" s="913"/>
    </row>
    <row r="79" spans="1:43" ht="20.25" customHeight="1">
      <c r="A79" s="908"/>
      <c r="B79" s="909"/>
      <c r="C79" s="914"/>
      <c r="D79" s="911"/>
      <c r="E79" s="912"/>
      <c r="F79" s="913">
        <f>SUM(F75:F78)</f>
        <v>40466.21</v>
      </c>
      <c r="AL79" s="908"/>
      <c r="AM79" s="909"/>
      <c r="AN79" s="914"/>
      <c r="AO79" s="911"/>
      <c r="AP79" s="912"/>
      <c r="AQ79" s="908"/>
    </row>
    <row r="80" spans="1:43" ht="20.25" customHeight="1">
      <c r="A80" s="908"/>
      <c r="B80" s="909"/>
      <c r="C80" s="914"/>
      <c r="D80" s="911"/>
      <c r="E80" s="912"/>
      <c r="F80" s="908" t="s">
        <v>4389</v>
      </c>
      <c r="AL80" s="908"/>
      <c r="AM80" s="909"/>
      <c r="AN80" s="914"/>
      <c r="AO80" s="911"/>
      <c r="AP80" s="912"/>
      <c r="AQ80" s="913"/>
    </row>
    <row r="81" spans="1:39" ht="20.25" customHeight="1">
      <c r="A81" s="908"/>
      <c r="B81" s="909"/>
      <c r="C81" s="914"/>
      <c r="D81" s="911"/>
      <c r="E81" s="912"/>
      <c r="F81" s="913">
        <f>ROUND(F79,-2)</f>
        <v>40500</v>
      </c>
      <c r="G81" s="956">
        <f>F79-30000</f>
        <v>10466.209999999999</v>
      </c>
      <c r="AL81" s="908"/>
      <c r="AM81" s="909"/>
    </row>
    <row r="82" spans="1:39" ht="20.25" customHeight="1">
      <c r="D82" s="1597"/>
      <c r="E82" s="1597"/>
      <c r="F82" s="1597"/>
    </row>
    <row r="84" spans="1:39" ht="20.25" customHeight="1">
      <c r="A84" s="948"/>
      <c r="B84" s="947"/>
      <c r="C84" s="899" t="s">
        <v>5767</v>
      </c>
      <c r="D84" s="948"/>
      <c r="E84" s="946"/>
      <c r="F84" s="948"/>
    </row>
    <row r="85" spans="1:39" ht="20.25" customHeight="1">
      <c r="A85" s="897"/>
      <c r="B85" s="898"/>
      <c r="C85" s="899" t="s">
        <v>5768</v>
      </c>
      <c r="D85" s="948"/>
      <c r="E85" s="900"/>
      <c r="F85" s="904"/>
    </row>
    <row r="86" spans="1:39" ht="20.25" customHeight="1">
      <c r="A86" s="897"/>
      <c r="B86" s="898"/>
      <c r="C86" s="902" t="s">
        <v>5769</v>
      </c>
      <c r="D86" s="948"/>
      <c r="E86" s="900"/>
      <c r="F86" s="897"/>
    </row>
    <row r="87" spans="1:39" ht="20.25" customHeight="1">
      <c r="A87" s="897"/>
      <c r="B87" s="898"/>
      <c r="C87" s="901" t="s">
        <v>4334</v>
      </c>
      <c r="D87" s="948"/>
      <c r="E87" s="900"/>
      <c r="F87" s="897"/>
    </row>
    <row r="88" spans="1:39" ht="20.25" customHeight="1">
      <c r="A88" s="897"/>
      <c r="B88" s="898"/>
      <c r="C88" s="902" t="s">
        <v>5770</v>
      </c>
      <c r="D88" s="948"/>
      <c r="E88" s="900"/>
      <c r="F88" s="897"/>
    </row>
    <row r="89" spans="1:39" ht="20.25" customHeight="1">
      <c r="A89" s="897"/>
      <c r="B89" s="898"/>
      <c r="C89" s="902" t="s">
        <v>5771</v>
      </c>
      <c r="D89" s="948"/>
      <c r="E89" s="900"/>
      <c r="F89" s="897"/>
    </row>
    <row r="90" spans="1:39" ht="20.25" customHeight="1">
      <c r="A90" s="897"/>
      <c r="B90" s="898"/>
      <c r="C90" s="902" t="s">
        <v>5772</v>
      </c>
      <c r="D90" s="948"/>
      <c r="E90" s="900"/>
      <c r="F90" s="897"/>
    </row>
    <row r="91" spans="1:39" ht="20.25" customHeight="1">
      <c r="A91" s="897"/>
      <c r="B91" s="898"/>
      <c r="C91" s="902" t="s">
        <v>5773</v>
      </c>
      <c r="D91" s="948"/>
      <c r="E91" s="900"/>
      <c r="F91" s="897"/>
    </row>
    <row r="92" spans="1:39" ht="20.25" customHeight="1">
      <c r="A92" s="897"/>
      <c r="B92" s="898"/>
      <c r="C92" s="902" t="s">
        <v>5774</v>
      </c>
      <c r="D92" s="948"/>
      <c r="E92" s="900"/>
      <c r="F92" s="897"/>
    </row>
    <row r="93" spans="1:39" ht="20.25" customHeight="1">
      <c r="A93" s="897"/>
      <c r="B93" s="898"/>
      <c r="C93" s="902" t="s">
        <v>5775</v>
      </c>
      <c r="D93" s="948"/>
      <c r="E93" s="900"/>
      <c r="F93" s="897"/>
    </row>
    <row r="94" spans="1:39" ht="20.25" customHeight="1">
      <c r="A94" s="897"/>
      <c r="B94" s="898"/>
      <c r="C94" s="901"/>
      <c r="D94" s="948"/>
      <c r="E94" s="900"/>
      <c r="F94" s="897"/>
    </row>
    <row r="95" spans="1:39" ht="20.25" customHeight="1">
      <c r="A95" s="897"/>
      <c r="B95" s="898"/>
      <c r="C95" s="902" t="s">
        <v>5776</v>
      </c>
      <c r="D95" s="948"/>
      <c r="E95" s="900"/>
      <c r="F95" s="897"/>
    </row>
    <row r="96" spans="1:39" ht="20.25" customHeight="1">
      <c r="A96" s="969"/>
      <c r="B96" s="898"/>
      <c r="C96" s="901" t="s">
        <v>5777</v>
      </c>
      <c r="D96" s="948"/>
      <c r="E96" s="900"/>
      <c r="F96" s="897"/>
    </row>
    <row r="97" spans="1:6" ht="20.25" customHeight="1">
      <c r="A97" s="897"/>
      <c r="B97" s="898"/>
      <c r="C97" s="902" t="s">
        <v>6080</v>
      </c>
      <c r="D97" s="948"/>
      <c r="E97" s="900"/>
      <c r="F97" s="897"/>
    </row>
    <row r="98" spans="1:6" ht="20.25" customHeight="1">
      <c r="A98" s="906">
        <v>177.37200000000001</v>
      </c>
      <c r="B98" s="898" t="s">
        <v>928</v>
      </c>
      <c r="C98" s="902" t="s">
        <v>5778</v>
      </c>
      <c r="D98" s="948">
        <f>D16</f>
        <v>57.6</v>
      </c>
      <c r="E98" s="900" t="s">
        <v>928</v>
      </c>
      <c r="F98" s="897">
        <f>D98*A98</f>
        <v>10216.629999999999</v>
      </c>
    </row>
    <row r="99" spans="1:6" ht="20.25" customHeight="1">
      <c r="A99" s="969"/>
      <c r="B99" s="898"/>
      <c r="C99" s="901" t="s">
        <v>4343</v>
      </c>
      <c r="D99" s="948">
        <f>D17</f>
        <v>0</v>
      </c>
      <c r="E99" s="900"/>
      <c r="F99" s="897"/>
    </row>
    <row r="100" spans="1:6" ht="20.25" customHeight="1">
      <c r="A100" s="897"/>
      <c r="B100" s="898"/>
      <c r="C100" s="902" t="s">
        <v>4344</v>
      </c>
      <c r="D100" s="948">
        <f>D18</f>
        <v>0</v>
      </c>
      <c r="E100" s="900"/>
      <c r="F100" s="897"/>
    </row>
    <row r="101" spans="1:6" ht="20.25" customHeight="1">
      <c r="A101" s="897"/>
      <c r="B101" s="898"/>
      <c r="C101" s="902" t="s">
        <v>5530</v>
      </c>
      <c r="D101" s="948">
        <f>D19</f>
        <v>0</v>
      </c>
      <c r="E101" s="900"/>
      <c r="F101" s="897"/>
    </row>
    <row r="102" spans="1:6" ht="20.25" customHeight="1">
      <c r="A102" s="897"/>
      <c r="B102" s="898"/>
      <c r="C102" s="902" t="s">
        <v>4346</v>
      </c>
      <c r="D102" s="948">
        <f t="shared" ref="D102:D138" si="6">D21</f>
        <v>0</v>
      </c>
      <c r="E102" s="900"/>
      <c r="F102" s="897"/>
    </row>
    <row r="103" spans="1:6" ht="20.25" customHeight="1">
      <c r="A103" s="897"/>
      <c r="B103" s="898"/>
      <c r="C103" s="902" t="s">
        <v>5529</v>
      </c>
      <c r="D103" s="948">
        <f t="shared" si="6"/>
        <v>0</v>
      </c>
      <c r="E103" s="900"/>
      <c r="F103" s="897"/>
    </row>
    <row r="104" spans="1:6" ht="20.25" customHeight="1">
      <c r="A104" s="897"/>
      <c r="B104" s="898"/>
      <c r="C104" s="902" t="s">
        <v>5528</v>
      </c>
      <c r="D104" s="948">
        <f t="shared" si="6"/>
        <v>0</v>
      </c>
      <c r="E104" s="900"/>
      <c r="F104" s="897"/>
    </row>
    <row r="105" spans="1:6" ht="20.25" customHeight="1">
      <c r="A105" s="897"/>
      <c r="B105" s="898"/>
      <c r="C105" s="902" t="s">
        <v>5527</v>
      </c>
      <c r="D105" s="948">
        <f t="shared" si="6"/>
        <v>0</v>
      </c>
      <c r="E105" s="900"/>
      <c r="F105" s="897"/>
    </row>
    <row r="106" spans="1:6" ht="20.25" customHeight="1">
      <c r="A106" s="897"/>
      <c r="B106" s="898"/>
      <c r="C106" s="902" t="s">
        <v>5526</v>
      </c>
      <c r="D106" s="948">
        <f t="shared" si="6"/>
        <v>0</v>
      </c>
      <c r="E106" s="900"/>
      <c r="F106" s="897"/>
    </row>
    <row r="107" spans="1:6" ht="20.25" customHeight="1">
      <c r="A107" s="897">
        <v>22.2</v>
      </c>
      <c r="B107" s="898" t="s">
        <v>928</v>
      </c>
      <c r="C107" s="902" t="s">
        <v>4351</v>
      </c>
      <c r="D107" s="948">
        <f t="shared" si="6"/>
        <v>57.6</v>
      </c>
      <c r="E107" s="900" t="s">
        <v>928</v>
      </c>
      <c r="F107" s="897">
        <f>SUM(A107*D107)</f>
        <v>1278.72</v>
      </c>
    </row>
    <row r="108" spans="1:6" ht="20.25" customHeight="1">
      <c r="A108" s="897"/>
      <c r="B108" s="898"/>
      <c r="C108" s="901" t="s">
        <v>4352</v>
      </c>
      <c r="D108" s="948">
        <f t="shared" si="6"/>
        <v>0</v>
      </c>
      <c r="E108" s="900"/>
      <c r="F108" s="897"/>
    </row>
    <row r="109" spans="1:6" ht="20.25" customHeight="1">
      <c r="A109" s="897"/>
      <c r="B109" s="898"/>
      <c r="C109" s="902" t="s">
        <v>4353</v>
      </c>
      <c r="D109" s="948">
        <f t="shared" si="6"/>
        <v>0</v>
      </c>
      <c r="E109" s="900"/>
      <c r="F109" s="897"/>
    </row>
    <row r="110" spans="1:6" ht="20.25" customHeight="1">
      <c r="A110" s="897"/>
      <c r="B110" s="898"/>
      <c r="C110" s="902" t="s">
        <v>4354</v>
      </c>
      <c r="D110" s="948">
        <f t="shared" si="6"/>
        <v>0</v>
      </c>
      <c r="E110" s="900"/>
      <c r="F110" s="897"/>
    </row>
    <row r="111" spans="1:6" ht="20.25" customHeight="1">
      <c r="A111" s="897"/>
      <c r="B111" s="898"/>
      <c r="C111" s="902" t="s">
        <v>5525</v>
      </c>
      <c r="D111" s="948">
        <f t="shared" si="6"/>
        <v>0</v>
      </c>
      <c r="E111" s="900"/>
      <c r="F111" s="897"/>
    </row>
    <row r="112" spans="1:6" ht="20.25" customHeight="1">
      <c r="A112" s="897"/>
      <c r="B112" s="898"/>
      <c r="C112" s="902" t="s">
        <v>4356</v>
      </c>
      <c r="D112" s="948">
        <f t="shared" si="6"/>
        <v>0</v>
      </c>
      <c r="E112" s="900"/>
      <c r="F112" s="897"/>
    </row>
    <row r="113" spans="1:6" ht="20.25" customHeight="1">
      <c r="A113" s="897"/>
      <c r="B113" s="898"/>
      <c r="C113" s="902" t="s">
        <v>4357</v>
      </c>
      <c r="D113" s="948">
        <f t="shared" si="6"/>
        <v>0</v>
      </c>
      <c r="E113" s="900"/>
      <c r="F113" s="897"/>
    </row>
    <row r="114" spans="1:6" ht="20.25" customHeight="1">
      <c r="A114" s="897"/>
      <c r="B114" s="898"/>
      <c r="C114" s="902" t="s">
        <v>4358</v>
      </c>
      <c r="D114" s="948">
        <f t="shared" si="6"/>
        <v>0</v>
      </c>
      <c r="E114" s="900"/>
      <c r="F114" s="897"/>
    </row>
    <row r="115" spans="1:6" ht="20.25" customHeight="1">
      <c r="A115" s="897"/>
      <c r="B115" s="898"/>
      <c r="C115" s="902" t="s">
        <v>5524</v>
      </c>
      <c r="D115" s="948">
        <f t="shared" si="6"/>
        <v>0</v>
      </c>
      <c r="E115" s="900"/>
      <c r="F115" s="897"/>
    </row>
    <row r="116" spans="1:6" ht="20.25" customHeight="1">
      <c r="A116" s="897"/>
      <c r="B116" s="898"/>
      <c r="C116" s="902" t="s">
        <v>4360</v>
      </c>
      <c r="D116" s="948">
        <f t="shared" si="6"/>
        <v>0</v>
      </c>
      <c r="E116" s="900"/>
      <c r="F116" s="897"/>
    </row>
    <row r="117" spans="1:6" ht="20.25" customHeight="1">
      <c r="A117" s="897"/>
      <c r="B117" s="898"/>
      <c r="C117" s="902" t="s">
        <v>4361</v>
      </c>
      <c r="D117" s="948">
        <f t="shared" si="6"/>
        <v>0</v>
      </c>
      <c r="E117" s="900"/>
      <c r="F117" s="897"/>
    </row>
    <row r="118" spans="1:6" ht="20.25" customHeight="1">
      <c r="A118" s="897"/>
      <c r="B118" s="898"/>
      <c r="C118" s="902" t="s">
        <v>4362</v>
      </c>
      <c r="D118" s="948">
        <f t="shared" si="6"/>
        <v>0</v>
      </c>
      <c r="E118" s="900"/>
      <c r="F118" s="897"/>
    </row>
    <row r="119" spans="1:6" ht="20.25" customHeight="1">
      <c r="A119" s="897"/>
      <c r="B119" s="898"/>
      <c r="C119" s="902"/>
      <c r="D119" s="948">
        <f t="shared" si="6"/>
        <v>0</v>
      </c>
      <c r="E119" s="900"/>
      <c r="F119" s="897"/>
    </row>
    <row r="120" spans="1:6" ht="20.25" customHeight="1">
      <c r="A120" s="897"/>
      <c r="B120" s="898"/>
      <c r="C120" s="902" t="s">
        <v>5523</v>
      </c>
      <c r="D120" s="948">
        <f t="shared" si="6"/>
        <v>0</v>
      </c>
      <c r="E120" s="900"/>
      <c r="F120" s="897"/>
    </row>
    <row r="121" spans="1:6" ht="20.25" customHeight="1">
      <c r="A121" s="897"/>
      <c r="B121" s="898"/>
      <c r="C121" s="902"/>
      <c r="D121" s="948">
        <f t="shared" si="6"/>
        <v>0</v>
      </c>
      <c r="E121" s="900"/>
      <c r="F121" s="897"/>
    </row>
    <row r="122" spans="1:6" ht="20.25" customHeight="1">
      <c r="A122" s="897">
        <v>9.56</v>
      </c>
      <c r="B122" s="898" t="s">
        <v>928</v>
      </c>
      <c r="C122" s="902" t="s">
        <v>5779</v>
      </c>
      <c r="D122" s="948">
        <f t="shared" si="6"/>
        <v>562</v>
      </c>
      <c r="E122" s="900" t="s">
        <v>928</v>
      </c>
      <c r="F122" s="897">
        <f>SUM(A122*D122)</f>
        <v>5372.72</v>
      </c>
    </row>
    <row r="123" spans="1:6" ht="20.25" customHeight="1">
      <c r="A123" s="897">
        <f>A122</f>
        <v>9.56</v>
      </c>
      <c r="B123" s="898" t="s">
        <v>928</v>
      </c>
      <c r="C123" s="902" t="s">
        <v>5780</v>
      </c>
      <c r="D123" s="948">
        <f t="shared" si="6"/>
        <v>10</v>
      </c>
      <c r="E123" s="900" t="s">
        <v>928</v>
      </c>
      <c r="F123" s="897">
        <f t="shared" ref="F123:F151" si="7">SUM(A123*D123)</f>
        <v>95.6</v>
      </c>
    </row>
    <row r="124" spans="1:6" ht="20.25" customHeight="1">
      <c r="A124" s="897"/>
      <c r="B124" s="898"/>
      <c r="C124" s="902"/>
      <c r="D124" s="948">
        <f t="shared" si="6"/>
        <v>0</v>
      </c>
      <c r="E124" s="900"/>
      <c r="F124" s="897"/>
    </row>
    <row r="125" spans="1:6" ht="20.25" customHeight="1">
      <c r="A125" s="897"/>
      <c r="B125" s="898"/>
      <c r="C125" s="901" t="s">
        <v>4365</v>
      </c>
      <c r="D125" s="948">
        <f t="shared" si="6"/>
        <v>0</v>
      </c>
      <c r="E125" s="900"/>
      <c r="F125" s="897"/>
    </row>
    <row r="126" spans="1:6" ht="20.25" customHeight="1">
      <c r="A126" s="897"/>
      <c r="B126" s="898"/>
      <c r="C126" s="902" t="s">
        <v>4366</v>
      </c>
      <c r="D126" s="948">
        <f t="shared" si="6"/>
        <v>0</v>
      </c>
      <c r="E126" s="900"/>
      <c r="F126" s="897"/>
    </row>
    <row r="127" spans="1:6" ht="20.25" customHeight="1">
      <c r="A127" s="897"/>
      <c r="B127" s="898"/>
      <c r="C127" s="902" t="s">
        <v>5781</v>
      </c>
      <c r="D127" s="948">
        <f t="shared" si="6"/>
        <v>0</v>
      </c>
      <c r="E127" s="900"/>
      <c r="F127" s="897"/>
    </row>
    <row r="128" spans="1:6" ht="20.25" customHeight="1">
      <c r="A128" s="897"/>
      <c r="B128" s="898"/>
      <c r="C128" s="902" t="s">
        <v>5782</v>
      </c>
      <c r="D128" s="948">
        <f t="shared" si="6"/>
        <v>0</v>
      </c>
      <c r="E128" s="900"/>
      <c r="F128" s="897"/>
    </row>
    <row r="129" spans="1:6" ht="20.25" customHeight="1">
      <c r="A129" s="897">
        <v>8</v>
      </c>
      <c r="B129" s="898" t="s">
        <v>841</v>
      </c>
      <c r="C129" s="902" t="s">
        <v>5783</v>
      </c>
      <c r="D129" s="948">
        <f t="shared" si="6"/>
        <v>115</v>
      </c>
      <c r="E129" s="900" t="s">
        <v>841</v>
      </c>
      <c r="F129" s="897">
        <f t="shared" si="7"/>
        <v>920</v>
      </c>
    </row>
    <row r="130" spans="1:6" ht="20.25" customHeight="1">
      <c r="A130" s="897"/>
      <c r="B130" s="898"/>
      <c r="C130" s="902"/>
      <c r="D130" s="948">
        <f t="shared" si="6"/>
        <v>0</v>
      </c>
      <c r="E130" s="900"/>
      <c r="F130" s="897"/>
    </row>
    <row r="131" spans="1:6" ht="20.25" customHeight="1">
      <c r="A131" s="897"/>
      <c r="B131" s="898"/>
      <c r="C131" s="901" t="s">
        <v>4369</v>
      </c>
      <c r="D131" s="948">
        <f t="shared" si="6"/>
        <v>0</v>
      </c>
      <c r="E131" s="900"/>
      <c r="F131" s="897"/>
    </row>
    <row r="132" spans="1:6" ht="20.25" customHeight="1">
      <c r="A132" s="897">
        <v>3</v>
      </c>
      <c r="B132" s="898" t="s">
        <v>1050</v>
      </c>
      <c r="C132" s="902" t="s">
        <v>5784</v>
      </c>
      <c r="D132" s="948">
        <v>696.43</v>
      </c>
      <c r="E132" s="900" t="s">
        <v>1422</v>
      </c>
      <c r="F132" s="897">
        <f t="shared" si="7"/>
        <v>2089.29</v>
      </c>
    </row>
    <row r="133" spans="1:6" ht="20.25" customHeight="1">
      <c r="A133" s="897">
        <v>1</v>
      </c>
      <c r="B133" s="898" t="s">
        <v>1050</v>
      </c>
      <c r="C133" s="902" t="s">
        <v>6081</v>
      </c>
      <c r="D133" s="948">
        <f t="shared" si="6"/>
        <v>77.599999999999994</v>
      </c>
      <c r="E133" s="900" t="s">
        <v>1422</v>
      </c>
      <c r="F133" s="897">
        <f t="shared" si="7"/>
        <v>77.599999999999994</v>
      </c>
    </row>
    <row r="134" spans="1:6" ht="20.25" customHeight="1">
      <c r="A134" s="897">
        <v>24</v>
      </c>
      <c r="B134" s="898" t="s">
        <v>1050</v>
      </c>
      <c r="C134" s="902" t="s">
        <v>6316</v>
      </c>
      <c r="D134" s="948">
        <f t="shared" si="6"/>
        <v>190.2</v>
      </c>
      <c r="E134" s="900" t="s">
        <v>1422</v>
      </c>
      <c r="F134" s="897">
        <f t="shared" si="7"/>
        <v>4564.8</v>
      </c>
    </row>
    <row r="135" spans="1:6" ht="20.25" customHeight="1">
      <c r="A135" s="897">
        <v>1</v>
      </c>
      <c r="B135" s="898" t="s">
        <v>569</v>
      </c>
      <c r="C135" s="902" t="s">
        <v>6317</v>
      </c>
      <c r="D135" s="948">
        <f t="shared" si="6"/>
        <v>85.2</v>
      </c>
      <c r="E135" s="900" t="s">
        <v>1422</v>
      </c>
      <c r="F135" s="897">
        <f t="shared" si="7"/>
        <v>85.2</v>
      </c>
    </row>
    <row r="136" spans="1:6" ht="20.25" customHeight="1">
      <c r="A136" s="897">
        <v>8</v>
      </c>
      <c r="B136" s="898" t="s">
        <v>1050</v>
      </c>
      <c r="C136" s="902" t="s">
        <v>5786</v>
      </c>
      <c r="D136" s="948">
        <f t="shared" si="6"/>
        <v>67.8</v>
      </c>
      <c r="E136" s="900" t="s">
        <v>1422</v>
      </c>
      <c r="F136" s="897">
        <f t="shared" si="7"/>
        <v>542.4</v>
      </c>
    </row>
    <row r="137" spans="1:6" ht="20.25" customHeight="1">
      <c r="A137" s="897">
        <v>1</v>
      </c>
      <c r="B137" s="898" t="s">
        <v>1050</v>
      </c>
      <c r="C137" s="902" t="s">
        <v>5787</v>
      </c>
      <c r="D137" s="948">
        <f t="shared" si="6"/>
        <v>38</v>
      </c>
      <c r="E137" s="900" t="s">
        <v>1422</v>
      </c>
      <c r="F137" s="897">
        <f t="shared" si="7"/>
        <v>38</v>
      </c>
    </row>
    <row r="138" spans="1:6" ht="20.25" customHeight="1">
      <c r="A138" s="897">
        <v>8</v>
      </c>
      <c r="B138" s="898" t="s">
        <v>569</v>
      </c>
      <c r="C138" s="902" t="s">
        <v>6260</v>
      </c>
      <c r="D138" s="948">
        <f t="shared" si="6"/>
        <v>580</v>
      </c>
      <c r="E138" s="900" t="s">
        <v>1422</v>
      </c>
      <c r="F138" s="897">
        <f t="shared" si="7"/>
        <v>4640</v>
      </c>
    </row>
    <row r="139" spans="1:6" ht="20.25" customHeight="1">
      <c r="A139" s="897">
        <v>1</v>
      </c>
      <c r="B139" s="898" t="s">
        <v>569</v>
      </c>
      <c r="C139" s="902" t="s">
        <v>6261</v>
      </c>
      <c r="D139" s="948">
        <f t="shared" ref="C139:D151" si="8">D59</f>
        <v>258</v>
      </c>
      <c r="E139" s="900" t="s">
        <v>1422</v>
      </c>
      <c r="F139" s="897">
        <f t="shared" si="7"/>
        <v>258</v>
      </c>
    </row>
    <row r="140" spans="1:6" ht="20.25" customHeight="1">
      <c r="A140" s="970">
        <v>836</v>
      </c>
      <c r="B140" s="900" t="s">
        <v>4371</v>
      </c>
      <c r="C140" s="902" t="s">
        <v>5788</v>
      </c>
      <c r="D140" s="948">
        <f t="shared" si="8"/>
        <v>1</v>
      </c>
      <c r="E140" s="900" t="s">
        <v>4371</v>
      </c>
      <c r="F140" s="897">
        <f t="shared" si="7"/>
        <v>836</v>
      </c>
    </row>
    <row r="141" spans="1:6" ht="20.25" customHeight="1">
      <c r="A141" s="897"/>
      <c r="B141" s="898"/>
      <c r="C141" s="902" t="s">
        <v>4373</v>
      </c>
      <c r="D141" s="948">
        <f t="shared" si="8"/>
        <v>0</v>
      </c>
      <c r="E141" s="900"/>
      <c r="F141" s="897"/>
    </row>
    <row r="142" spans="1:6" ht="20.25" customHeight="1">
      <c r="A142" s="897"/>
      <c r="B142" s="898"/>
      <c r="C142" s="902" t="s">
        <v>5789</v>
      </c>
      <c r="D142" s="948">
        <f t="shared" si="8"/>
        <v>0</v>
      </c>
      <c r="E142" s="900"/>
      <c r="F142" s="897"/>
    </row>
    <row r="143" spans="1:6" ht="20.25" customHeight="1">
      <c r="A143" s="897">
        <v>31.4</v>
      </c>
      <c r="B143" s="898" t="s">
        <v>841</v>
      </c>
      <c r="C143" s="902" t="s">
        <v>5790</v>
      </c>
      <c r="D143" s="948">
        <f t="shared" si="8"/>
        <v>20</v>
      </c>
      <c r="E143" s="900" t="s">
        <v>841</v>
      </c>
      <c r="F143" s="897">
        <f t="shared" si="7"/>
        <v>628</v>
      </c>
    </row>
    <row r="144" spans="1:6" ht="20.25" customHeight="1">
      <c r="A144" s="897">
        <v>1.1000000000000001</v>
      </c>
      <c r="B144" s="898" t="s">
        <v>5845</v>
      </c>
      <c r="C144" s="902" t="s">
        <v>6262</v>
      </c>
      <c r="D144" s="948">
        <f t="shared" si="8"/>
        <v>1322</v>
      </c>
      <c r="E144" s="903" t="s">
        <v>5845</v>
      </c>
      <c r="F144" s="897">
        <f t="shared" si="7"/>
        <v>1454.2</v>
      </c>
    </row>
    <row r="145" spans="1:6" ht="20.25" customHeight="1">
      <c r="A145" s="897">
        <v>9</v>
      </c>
      <c r="B145" s="898" t="s">
        <v>1456</v>
      </c>
      <c r="C145" s="902" t="s">
        <v>5792</v>
      </c>
      <c r="D145" s="948">
        <f t="shared" si="8"/>
        <v>20</v>
      </c>
      <c r="E145" s="900" t="s">
        <v>1745</v>
      </c>
      <c r="F145" s="897">
        <f t="shared" si="7"/>
        <v>180</v>
      </c>
    </row>
    <row r="146" spans="1:6" ht="20.25" customHeight="1">
      <c r="A146" s="897">
        <v>1</v>
      </c>
      <c r="B146" s="898" t="s">
        <v>147</v>
      </c>
      <c r="C146" s="902" t="s">
        <v>5793</v>
      </c>
      <c r="D146" s="948">
        <f t="shared" si="8"/>
        <v>280</v>
      </c>
      <c r="E146" s="900" t="s">
        <v>147</v>
      </c>
      <c r="F146" s="897">
        <f t="shared" si="7"/>
        <v>280</v>
      </c>
    </row>
    <row r="147" spans="1:6" ht="20.25" customHeight="1">
      <c r="A147" s="897">
        <v>5</v>
      </c>
      <c r="B147" s="898" t="s">
        <v>3515</v>
      </c>
      <c r="C147" s="902" t="s">
        <v>6272</v>
      </c>
      <c r="D147" s="948">
        <f t="shared" si="8"/>
        <v>10.45</v>
      </c>
      <c r="E147" s="903" t="s">
        <v>3515</v>
      </c>
      <c r="F147" s="897">
        <f t="shared" si="7"/>
        <v>52.25</v>
      </c>
    </row>
    <row r="148" spans="1:6" ht="20.25" customHeight="1">
      <c r="A148" s="897">
        <v>199.57</v>
      </c>
      <c r="B148" s="898" t="s">
        <v>928</v>
      </c>
      <c r="C148" s="948" t="str">
        <f t="shared" si="8"/>
        <v>MS sheet fabrication charges [SR 2022-23 / P.29]</v>
      </c>
      <c r="D148" s="948">
        <f t="shared" si="8"/>
        <v>52.5</v>
      </c>
      <c r="E148" s="903" t="s">
        <v>928</v>
      </c>
      <c r="F148" s="897">
        <f t="shared" si="7"/>
        <v>10477.43</v>
      </c>
    </row>
    <row r="149" spans="1:6" ht="20.25" customHeight="1">
      <c r="A149" s="897">
        <v>9</v>
      </c>
      <c r="B149" s="898" t="s">
        <v>1456</v>
      </c>
      <c r="C149" s="902" t="s">
        <v>5796</v>
      </c>
      <c r="D149" s="948">
        <f t="shared" si="8"/>
        <v>1086</v>
      </c>
      <c r="E149" s="903" t="s">
        <v>1745</v>
      </c>
      <c r="F149" s="897">
        <f t="shared" si="7"/>
        <v>9774</v>
      </c>
    </row>
    <row r="150" spans="1:6" ht="20.25" customHeight="1">
      <c r="A150" s="897">
        <v>275.64</v>
      </c>
      <c r="B150" s="898" t="s">
        <v>4379</v>
      </c>
      <c r="C150" s="902" t="s">
        <v>5797</v>
      </c>
      <c r="D150" s="948">
        <f t="shared" si="8"/>
        <v>10</v>
      </c>
      <c r="E150" s="903" t="s">
        <v>4381</v>
      </c>
      <c r="F150" s="897">
        <f t="shared" si="7"/>
        <v>2756.4</v>
      </c>
    </row>
    <row r="151" spans="1:6" ht="20.25" customHeight="1">
      <c r="A151" s="969">
        <v>68</v>
      </c>
      <c r="B151" s="898" t="s">
        <v>4382</v>
      </c>
      <c r="C151" s="957" t="s">
        <v>6082</v>
      </c>
      <c r="D151" s="948">
        <f t="shared" si="8"/>
        <v>60.65</v>
      </c>
      <c r="E151" s="946" t="s">
        <v>4383</v>
      </c>
      <c r="F151" s="897">
        <f t="shared" si="7"/>
        <v>4124.2</v>
      </c>
    </row>
    <row r="152" spans="1:6" ht="20.25" customHeight="1">
      <c r="A152" s="897"/>
      <c r="B152" s="898"/>
      <c r="C152" s="902" t="s">
        <v>4384</v>
      </c>
      <c r="D152" s="948"/>
      <c r="E152" s="900"/>
      <c r="F152" s="897">
        <v>200</v>
      </c>
    </row>
    <row r="153" spans="1:6" ht="20.25" customHeight="1">
      <c r="A153" s="897"/>
      <c r="B153" s="898"/>
      <c r="C153" s="902"/>
      <c r="D153" s="948" t="s">
        <v>2283</v>
      </c>
      <c r="E153" s="900"/>
      <c r="F153" s="904">
        <f>SUM(F98:F152)</f>
        <v>60941.440000000002</v>
      </c>
    </row>
    <row r="154" spans="1:6" ht="20.25" customHeight="1">
      <c r="A154" s="897"/>
      <c r="B154" s="898"/>
      <c r="C154" s="902" t="s">
        <v>4385</v>
      </c>
      <c r="D154" s="948"/>
      <c r="E154" s="900"/>
      <c r="F154" s="897">
        <f>F153*2/100</f>
        <v>1218.83</v>
      </c>
    </row>
    <row r="155" spans="1:6" ht="20.25" customHeight="1">
      <c r="A155" s="897"/>
      <c r="B155" s="898"/>
      <c r="C155" s="902"/>
      <c r="D155" s="948"/>
      <c r="E155" s="900"/>
      <c r="F155" s="904">
        <f>SUM(F153:F154)</f>
        <v>62160.27</v>
      </c>
    </row>
    <row r="156" spans="1:6" ht="20.25" customHeight="1">
      <c r="A156" s="897"/>
      <c r="B156" s="898"/>
      <c r="C156" s="901"/>
      <c r="D156" s="948"/>
      <c r="E156" s="900"/>
      <c r="F156" s="897"/>
    </row>
    <row r="157" spans="1:6" ht="20.25" customHeight="1">
      <c r="A157" s="897"/>
      <c r="B157" s="898"/>
      <c r="C157" s="902" t="s">
        <v>4387</v>
      </c>
      <c r="D157" s="948"/>
      <c r="E157" s="900"/>
      <c r="F157" s="897">
        <v>1000</v>
      </c>
    </row>
    <row r="158" spans="1:6" ht="20.25" customHeight="1">
      <c r="A158" s="897"/>
      <c r="B158" s="898"/>
      <c r="C158" s="902" t="s">
        <v>4388</v>
      </c>
      <c r="D158" s="948"/>
      <c r="E158" s="900"/>
      <c r="F158" s="897">
        <v>1000</v>
      </c>
    </row>
    <row r="159" spans="1:6" ht="20.25" customHeight="1">
      <c r="A159" s="897"/>
      <c r="B159" s="898"/>
      <c r="C159" s="902"/>
      <c r="D159" s="948"/>
      <c r="E159" s="900"/>
      <c r="F159" s="904">
        <f>SUM(F155:F158)</f>
        <v>64160.27</v>
      </c>
    </row>
    <row r="160" spans="1:6" ht="20.25" customHeight="1">
      <c r="A160" s="897"/>
      <c r="B160" s="898"/>
      <c r="C160" s="902"/>
      <c r="D160" s="948"/>
      <c r="E160" s="900"/>
      <c r="F160" s="897" t="s">
        <v>4389</v>
      </c>
    </row>
    <row r="161" spans="1:6" ht="20.25" customHeight="1">
      <c r="A161" s="897"/>
      <c r="B161" s="898"/>
      <c r="C161" s="902"/>
      <c r="D161" s="948"/>
      <c r="E161" s="900"/>
      <c r="F161" s="904">
        <v>60300</v>
      </c>
    </row>
    <row r="162" spans="1:6" ht="20.25" customHeight="1">
      <c r="A162" s="1009"/>
      <c r="B162" s="1009"/>
      <c r="C162" s="1009"/>
      <c r="D162" s="1598"/>
      <c r="E162" s="1598"/>
      <c r="F162" s="1598"/>
    </row>
    <row r="165" spans="1:6" ht="20.25" customHeight="1">
      <c r="A165" s="908"/>
      <c r="B165" s="909"/>
      <c r="C165" s="910" t="s">
        <v>5798</v>
      </c>
      <c r="D165" s="911"/>
      <c r="E165" s="912"/>
      <c r="F165" s="913"/>
    </row>
    <row r="166" spans="1:6" ht="20.25" customHeight="1">
      <c r="A166" s="908"/>
      <c r="B166" s="909"/>
      <c r="C166" s="914" t="s">
        <v>5799</v>
      </c>
      <c r="D166" s="911"/>
      <c r="E166" s="912"/>
      <c r="F166" s="908"/>
    </row>
    <row r="167" spans="1:6" ht="20.25" customHeight="1">
      <c r="A167" s="908"/>
      <c r="B167" s="909"/>
      <c r="C167" s="915" t="s">
        <v>4334</v>
      </c>
      <c r="D167" s="911"/>
      <c r="E167" s="912"/>
      <c r="F167" s="908"/>
    </row>
    <row r="168" spans="1:6" ht="20.25" customHeight="1">
      <c r="A168" s="908"/>
      <c r="B168" s="909"/>
      <c r="C168" s="914" t="s">
        <v>5811</v>
      </c>
      <c r="D168" s="916">
        <f>4.5*6.42*2</f>
        <v>57.78</v>
      </c>
      <c r="E168" s="917"/>
      <c r="F168" s="918"/>
    </row>
    <row r="169" spans="1:6" ht="20.25" customHeight="1">
      <c r="A169" s="908"/>
      <c r="B169" s="909"/>
      <c r="C169" s="914" t="s">
        <v>5812</v>
      </c>
      <c r="D169" s="916">
        <f>4.5*1*2</f>
        <v>9</v>
      </c>
      <c r="E169" s="917">
        <f>5/12</f>
        <v>0.42</v>
      </c>
      <c r="F169" s="918"/>
    </row>
    <row r="170" spans="1:6" ht="20.25" customHeight="1">
      <c r="A170" s="908"/>
      <c r="B170" s="909"/>
      <c r="C170" s="914" t="s">
        <v>5813</v>
      </c>
      <c r="D170" s="916">
        <f>4.5*1*2</f>
        <v>9</v>
      </c>
      <c r="E170" s="917"/>
      <c r="F170" s="918"/>
    </row>
    <row r="171" spans="1:6" ht="20.25" customHeight="1">
      <c r="A171" s="908"/>
      <c r="B171" s="909"/>
      <c r="C171" s="914" t="s">
        <v>5534</v>
      </c>
      <c r="D171" s="916">
        <f>6.42*1*2</f>
        <v>12.84</v>
      </c>
      <c r="E171" s="917"/>
      <c r="F171" s="918"/>
    </row>
    <row r="172" spans="1:6" ht="20.25" customHeight="1">
      <c r="A172" s="908"/>
      <c r="B172" s="909"/>
      <c r="C172" s="914" t="s">
        <v>5533</v>
      </c>
      <c r="D172" s="916">
        <f>SUM(D168:D171)</f>
        <v>88.62</v>
      </c>
      <c r="E172" s="917"/>
      <c r="F172" s="918"/>
    </row>
    <row r="173" spans="1:6" ht="20.25" customHeight="1">
      <c r="A173" s="908"/>
      <c r="B173" s="909"/>
      <c r="C173" s="915"/>
      <c r="D173" s="916">
        <f>D172*10%</f>
        <v>8.86</v>
      </c>
      <c r="E173" s="917"/>
      <c r="F173" s="918"/>
    </row>
    <row r="174" spans="1:6" ht="20.25" customHeight="1">
      <c r="A174" s="908"/>
      <c r="B174" s="909"/>
      <c r="C174" s="914" t="s">
        <v>5532</v>
      </c>
      <c r="D174" s="916">
        <f>SUM(D172:D173)</f>
        <v>97.48</v>
      </c>
      <c r="E174" s="917"/>
      <c r="F174" s="918"/>
    </row>
    <row r="175" spans="1:6" ht="20.25" customHeight="1">
      <c r="A175" s="919"/>
      <c r="B175" s="909"/>
      <c r="C175" s="915" t="s">
        <v>5531</v>
      </c>
      <c r="D175" s="916">
        <f>D174*1.17</f>
        <v>114.05</v>
      </c>
      <c r="E175" s="917"/>
      <c r="F175" s="918"/>
    </row>
    <row r="176" spans="1:6" ht="20.25" customHeight="1">
      <c r="A176" s="908"/>
      <c r="B176" s="909"/>
      <c r="C176" s="914" t="s">
        <v>5892</v>
      </c>
      <c r="D176" s="911"/>
      <c r="E176" s="912"/>
      <c r="F176" s="908"/>
    </row>
    <row r="177" spans="1:6" ht="20.25" customHeight="1">
      <c r="A177" s="908"/>
      <c r="B177" s="909"/>
      <c r="C177" s="914"/>
      <c r="D177" s="911"/>
      <c r="E177" s="912"/>
      <c r="F177" s="908"/>
    </row>
    <row r="178" spans="1:6" ht="20.25" customHeight="1">
      <c r="A178" s="908">
        <v>117.37</v>
      </c>
      <c r="B178" s="909" t="s">
        <v>928</v>
      </c>
      <c r="C178" s="914" t="s">
        <v>5800</v>
      </c>
      <c r="D178" s="911">
        <f>D16</f>
        <v>57.6</v>
      </c>
      <c r="E178" s="912" t="s">
        <v>928</v>
      </c>
      <c r="F178" s="908">
        <f>D178*A178</f>
        <v>6760.51</v>
      </c>
    </row>
    <row r="179" spans="1:6" ht="20.25" customHeight="1">
      <c r="A179" s="919"/>
      <c r="B179" s="909"/>
      <c r="C179" s="915" t="s">
        <v>4343</v>
      </c>
      <c r="D179" s="911"/>
      <c r="E179" s="912"/>
      <c r="F179" s="908"/>
    </row>
    <row r="180" spans="1:6" ht="20.25" customHeight="1">
      <c r="A180" s="908"/>
      <c r="B180" s="909"/>
      <c r="C180" s="914" t="s">
        <v>4344</v>
      </c>
      <c r="D180" s="911"/>
      <c r="E180" s="912"/>
      <c r="F180" s="908"/>
    </row>
    <row r="181" spans="1:6" ht="20.25" customHeight="1">
      <c r="A181" s="908"/>
      <c r="B181" s="909"/>
      <c r="C181" s="914" t="s">
        <v>5530</v>
      </c>
      <c r="D181" s="911"/>
      <c r="E181" s="912"/>
      <c r="F181" s="908"/>
    </row>
    <row r="182" spans="1:6" ht="20.25" customHeight="1">
      <c r="A182" s="908"/>
      <c r="B182" s="909"/>
      <c r="C182" s="914" t="s">
        <v>4346</v>
      </c>
      <c r="D182" s="911"/>
      <c r="E182" s="912"/>
      <c r="F182" s="908"/>
    </row>
    <row r="183" spans="1:6" ht="20.25" customHeight="1">
      <c r="A183" s="908"/>
      <c r="B183" s="909"/>
      <c r="C183" s="914" t="s">
        <v>5529</v>
      </c>
      <c r="D183" s="911"/>
      <c r="E183" s="912"/>
      <c r="F183" s="908"/>
    </row>
    <row r="184" spans="1:6" ht="20.25" customHeight="1">
      <c r="A184" s="908"/>
      <c r="B184" s="909"/>
      <c r="C184" s="914" t="s">
        <v>5528</v>
      </c>
      <c r="D184" s="911"/>
      <c r="E184" s="912"/>
      <c r="F184" s="908"/>
    </row>
    <row r="185" spans="1:6" ht="20.25" customHeight="1">
      <c r="A185" s="908"/>
      <c r="B185" s="909"/>
      <c r="C185" s="914" t="s">
        <v>5527</v>
      </c>
      <c r="D185" s="911"/>
      <c r="E185" s="912"/>
      <c r="F185" s="908"/>
    </row>
    <row r="186" spans="1:6" ht="20.25" customHeight="1">
      <c r="A186" s="908"/>
      <c r="B186" s="909"/>
      <c r="C186" s="914" t="s">
        <v>5526</v>
      </c>
      <c r="D186" s="911"/>
      <c r="E186" s="912"/>
      <c r="F186" s="908"/>
    </row>
    <row r="187" spans="1:6" ht="20.25" customHeight="1">
      <c r="A187" s="908">
        <v>67.23</v>
      </c>
      <c r="B187" s="909" t="s">
        <v>928</v>
      </c>
      <c r="C187" s="914" t="s">
        <v>5801</v>
      </c>
      <c r="D187" s="911">
        <f>D178</f>
        <v>57.6</v>
      </c>
      <c r="E187" s="912" t="s">
        <v>928</v>
      </c>
      <c r="F187" s="908">
        <f>SUM(A187*D187)</f>
        <v>3872.45</v>
      </c>
    </row>
    <row r="188" spans="1:6" ht="20.25" customHeight="1">
      <c r="A188" s="908"/>
      <c r="B188" s="909"/>
      <c r="C188" s="915" t="s">
        <v>4352</v>
      </c>
      <c r="D188" s="911"/>
      <c r="E188" s="912"/>
      <c r="F188" s="908"/>
    </row>
    <row r="189" spans="1:6" ht="20.25" customHeight="1">
      <c r="A189" s="908"/>
      <c r="B189" s="909"/>
      <c r="C189" s="914" t="s">
        <v>4353</v>
      </c>
      <c r="D189" s="911"/>
      <c r="E189" s="912"/>
      <c r="F189" s="908"/>
    </row>
    <row r="190" spans="1:6" ht="20.25" customHeight="1">
      <c r="A190" s="908"/>
      <c r="B190" s="909"/>
      <c r="C190" s="914" t="s">
        <v>4354</v>
      </c>
      <c r="D190" s="911"/>
      <c r="E190" s="912"/>
      <c r="F190" s="908"/>
    </row>
    <row r="191" spans="1:6" ht="20.25" customHeight="1">
      <c r="A191" s="908"/>
      <c r="B191" s="909"/>
      <c r="C191" s="914" t="s">
        <v>5802</v>
      </c>
      <c r="D191" s="911"/>
      <c r="E191" s="912"/>
      <c r="F191" s="908"/>
    </row>
    <row r="192" spans="1:6" ht="20.25" customHeight="1">
      <c r="A192" s="908"/>
      <c r="B192" s="909"/>
      <c r="C192" s="914" t="s">
        <v>4356</v>
      </c>
      <c r="D192" s="911"/>
      <c r="E192" s="912"/>
      <c r="F192" s="908"/>
    </row>
    <row r="193" spans="1:6" ht="20.25" customHeight="1">
      <c r="A193" s="908"/>
      <c r="B193" s="909"/>
      <c r="C193" s="914" t="s">
        <v>4357</v>
      </c>
      <c r="D193" s="911"/>
      <c r="E193" s="912"/>
      <c r="F193" s="908"/>
    </row>
    <row r="194" spans="1:6" ht="20.25" customHeight="1">
      <c r="A194" s="908"/>
      <c r="B194" s="909"/>
      <c r="C194" s="914" t="s">
        <v>4358</v>
      </c>
      <c r="D194" s="911"/>
      <c r="E194" s="912"/>
      <c r="F194" s="908"/>
    </row>
    <row r="195" spans="1:6" ht="20.25" customHeight="1">
      <c r="A195" s="908"/>
      <c r="B195" s="909"/>
      <c r="C195" s="914" t="s">
        <v>5803</v>
      </c>
      <c r="D195" s="911"/>
      <c r="E195" s="912"/>
      <c r="F195" s="908"/>
    </row>
    <row r="196" spans="1:6" ht="20.25" customHeight="1">
      <c r="A196" s="908"/>
      <c r="B196" s="909"/>
      <c r="C196" s="914" t="s">
        <v>4360</v>
      </c>
      <c r="D196" s="911"/>
      <c r="E196" s="912"/>
      <c r="F196" s="908"/>
    </row>
    <row r="197" spans="1:6" ht="20.25" customHeight="1">
      <c r="A197" s="908"/>
      <c r="B197" s="909"/>
      <c r="C197" s="914" t="s">
        <v>4361</v>
      </c>
      <c r="D197" s="911"/>
      <c r="E197" s="912"/>
      <c r="F197" s="908"/>
    </row>
    <row r="198" spans="1:6" ht="20.25" customHeight="1">
      <c r="A198" s="908"/>
      <c r="B198" s="909"/>
      <c r="C198" s="914" t="s">
        <v>4362</v>
      </c>
      <c r="D198" s="911"/>
      <c r="E198" s="912"/>
      <c r="F198" s="908"/>
    </row>
    <row r="199" spans="1:6" ht="20.25" customHeight="1">
      <c r="A199" s="908"/>
      <c r="B199" s="909"/>
      <c r="C199" s="914"/>
      <c r="D199" s="911"/>
      <c r="E199" s="912"/>
      <c r="F199" s="908"/>
    </row>
    <row r="200" spans="1:6" ht="20.25" customHeight="1">
      <c r="A200" s="908"/>
      <c r="B200" s="909"/>
      <c r="C200" s="914" t="s">
        <v>5804</v>
      </c>
      <c r="D200" s="911"/>
      <c r="E200" s="912"/>
      <c r="F200" s="908"/>
    </row>
    <row r="201" spans="1:6" ht="20.25" customHeight="1">
      <c r="A201" s="908"/>
      <c r="B201" s="909"/>
      <c r="C201" s="914"/>
      <c r="D201" s="911"/>
      <c r="E201" s="912"/>
      <c r="F201" s="908"/>
    </row>
    <row r="202" spans="1:6" ht="20.25" customHeight="1">
      <c r="A202" s="908">
        <v>6.2</v>
      </c>
      <c r="B202" s="909" t="s">
        <v>928</v>
      </c>
      <c r="C202" s="914" t="s">
        <v>5805</v>
      </c>
      <c r="D202" s="911">
        <f>D122</f>
        <v>562</v>
      </c>
      <c r="E202" s="912" t="s">
        <v>928</v>
      </c>
      <c r="F202" s="908">
        <f>SUM(A202*D202)</f>
        <v>3484.4</v>
      </c>
    </row>
    <row r="203" spans="1:6" ht="20.25" customHeight="1">
      <c r="A203" s="908">
        <v>6.2</v>
      </c>
      <c r="B203" s="909" t="s">
        <v>928</v>
      </c>
      <c r="C203" s="914" t="s">
        <v>5806</v>
      </c>
      <c r="D203" s="911">
        <f>D123</f>
        <v>10</v>
      </c>
      <c r="E203" s="912" t="s">
        <v>928</v>
      </c>
      <c r="F203" s="908">
        <f>SUM(A203*D203)</f>
        <v>62</v>
      </c>
    </row>
    <row r="204" spans="1:6" ht="20.25" customHeight="1">
      <c r="A204" s="908"/>
      <c r="B204" s="909"/>
      <c r="C204" s="914"/>
      <c r="D204" s="911">
        <f t="shared" ref="D204:D209" si="9">D124</f>
        <v>0</v>
      </c>
      <c r="E204" s="912"/>
      <c r="F204" s="908"/>
    </row>
    <row r="205" spans="1:6" ht="20.25" customHeight="1">
      <c r="A205" s="908"/>
      <c r="B205" s="909"/>
      <c r="C205" s="915" t="s">
        <v>4365</v>
      </c>
      <c r="D205" s="911">
        <f t="shared" si="9"/>
        <v>0</v>
      </c>
      <c r="E205" s="912"/>
      <c r="F205" s="908"/>
    </row>
    <row r="206" spans="1:6" ht="20.25" customHeight="1">
      <c r="A206" s="908"/>
      <c r="B206" s="909"/>
      <c r="C206" s="914" t="s">
        <v>4366</v>
      </c>
      <c r="D206" s="911">
        <f t="shared" si="9"/>
        <v>0</v>
      </c>
      <c r="E206" s="912"/>
      <c r="F206" s="908"/>
    </row>
    <row r="207" spans="1:6" ht="20.25" customHeight="1">
      <c r="A207" s="908"/>
      <c r="B207" s="909"/>
      <c r="C207" s="914" t="s">
        <v>5807</v>
      </c>
      <c r="D207" s="911">
        <f t="shared" si="9"/>
        <v>0</v>
      </c>
      <c r="E207" s="912"/>
      <c r="F207" s="908"/>
    </row>
    <row r="208" spans="1:6" ht="20.25" customHeight="1">
      <c r="A208" s="908"/>
      <c r="B208" s="909"/>
      <c r="C208" s="914" t="s">
        <v>5808</v>
      </c>
      <c r="D208" s="911">
        <f t="shared" si="9"/>
        <v>0</v>
      </c>
      <c r="E208" s="912"/>
      <c r="F208" s="908"/>
    </row>
    <row r="209" spans="1:6" ht="20.25" customHeight="1">
      <c r="A209" s="908">
        <v>4.4400000000000004</v>
      </c>
      <c r="B209" s="909" t="s">
        <v>841</v>
      </c>
      <c r="C209" s="914" t="str">
        <f>C48</f>
        <v>25mm x3mm Gi flat [SR 2022-23 / P.151]</v>
      </c>
      <c r="D209" s="911">
        <f t="shared" si="9"/>
        <v>115</v>
      </c>
      <c r="E209" s="912" t="s">
        <v>841</v>
      </c>
      <c r="F209" s="908">
        <f>D209*A209</f>
        <v>510.6</v>
      </c>
    </row>
    <row r="210" spans="1:6" ht="20.25" customHeight="1">
      <c r="A210" s="908"/>
      <c r="B210" s="909"/>
      <c r="C210" s="914">
        <f>C49</f>
        <v>0</v>
      </c>
      <c r="D210" s="911"/>
      <c r="E210" s="912"/>
      <c r="F210" s="908"/>
    </row>
    <row r="211" spans="1:6" ht="20.25" customHeight="1">
      <c r="A211" s="908"/>
      <c r="B211" s="909"/>
      <c r="C211" s="915" t="str">
        <f>C50</f>
        <v>Incomers &amp; outgoings</v>
      </c>
      <c r="D211" s="911"/>
      <c r="E211" s="912"/>
      <c r="F211" s="908"/>
    </row>
    <row r="212" spans="1:6" ht="20.25" customHeight="1">
      <c r="A212" s="908">
        <v>3</v>
      </c>
      <c r="B212" s="909" t="s">
        <v>1050</v>
      </c>
      <c r="C212" s="914" t="s">
        <v>5809</v>
      </c>
      <c r="D212" s="911">
        <v>753</v>
      </c>
      <c r="E212" s="912" t="s">
        <v>1422</v>
      </c>
      <c r="F212" s="908">
        <f>D212*A212</f>
        <v>2259</v>
      </c>
    </row>
    <row r="213" spans="1:6" ht="20.25" customHeight="1">
      <c r="A213" s="908">
        <v>1</v>
      </c>
      <c r="B213" s="909" t="s">
        <v>1050</v>
      </c>
      <c r="C213" s="914" t="str">
        <f t="shared" ref="C213:D216" si="10">C52</f>
        <v xml:space="preserve">100 A neutral link SD -130 </v>
      </c>
      <c r="D213" s="911">
        <f t="shared" si="10"/>
        <v>77.599999999999994</v>
      </c>
      <c r="E213" s="912" t="s">
        <v>1422</v>
      </c>
      <c r="F213" s="908">
        <f t="shared" ref="F213:F219" si="11">SUM(A213*D213)</f>
        <v>77.599999999999994</v>
      </c>
    </row>
    <row r="214" spans="1:6" ht="20.25" customHeight="1">
      <c r="A214" s="908">
        <v>12</v>
      </c>
      <c r="B214" s="909" t="s">
        <v>1050</v>
      </c>
      <c r="C214" s="914" t="str">
        <f t="shared" si="10"/>
        <v>63 A fuse units ( 500 V) [SR 2022-23 / P.120]</v>
      </c>
      <c r="D214" s="911">
        <f t="shared" si="10"/>
        <v>190.2</v>
      </c>
      <c r="E214" s="912" t="s">
        <v>1422</v>
      </c>
      <c r="F214" s="908">
        <f t="shared" si="11"/>
        <v>2282.4</v>
      </c>
    </row>
    <row r="215" spans="1:6" ht="20.25" customHeight="1">
      <c r="A215" s="908">
        <v>1</v>
      </c>
      <c r="B215" s="909" t="s">
        <v>569</v>
      </c>
      <c r="C215" s="914" t="str">
        <f t="shared" si="10"/>
        <v>32 A fuse units ( 500 V)  [SR 2022-23 / P.120]</v>
      </c>
      <c r="D215" s="911">
        <f t="shared" si="10"/>
        <v>85.2</v>
      </c>
      <c r="E215" s="912" t="s">
        <v>1422</v>
      </c>
      <c r="F215" s="908">
        <f t="shared" si="11"/>
        <v>85.2</v>
      </c>
    </row>
    <row r="216" spans="1:6" ht="20.25" customHeight="1">
      <c r="A216" s="908">
        <v>5</v>
      </c>
      <c r="B216" s="909" t="s">
        <v>1050</v>
      </c>
      <c r="C216" s="914" t="str">
        <f t="shared" si="10"/>
        <v xml:space="preserve">63 A netural link SD -129 </v>
      </c>
      <c r="D216" s="911">
        <f t="shared" si="10"/>
        <v>67.8</v>
      </c>
      <c r="E216" s="912" t="s">
        <v>1422</v>
      </c>
      <c r="F216" s="908">
        <f t="shared" si="11"/>
        <v>339</v>
      </c>
    </row>
    <row r="217" spans="1:6" ht="20.25" customHeight="1">
      <c r="A217" s="908">
        <v>4</v>
      </c>
      <c r="B217" s="909" t="s">
        <v>1050</v>
      </c>
      <c r="C217" s="914" t="s">
        <v>6266</v>
      </c>
      <c r="D217" s="911">
        <v>843</v>
      </c>
      <c r="E217" s="912" t="s">
        <v>1422</v>
      </c>
      <c r="F217" s="908">
        <f t="shared" si="11"/>
        <v>3372</v>
      </c>
    </row>
    <row r="218" spans="1:6" ht="20.25" customHeight="1">
      <c r="A218" s="908">
        <v>1</v>
      </c>
      <c r="B218" s="909" t="s">
        <v>569</v>
      </c>
      <c r="C218" s="914" t="s">
        <v>6267</v>
      </c>
      <c r="D218" s="911">
        <v>428</v>
      </c>
      <c r="E218" s="912" t="s">
        <v>1422</v>
      </c>
      <c r="F218" s="908">
        <f t="shared" si="11"/>
        <v>428</v>
      </c>
    </row>
    <row r="219" spans="1:6" ht="20.25" customHeight="1">
      <c r="A219" s="966">
        <v>515</v>
      </c>
      <c r="B219" s="912" t="s">
        <v>4371</v>
      </c>
      <c r="C219" s="914" t="s">
        <v>5788</v>
      </c>
      <c r="D219" s="911">
        <f>D60</f>
        <v>1</v>
      </c>
      <c r="E219" s="912" t="s">
        <v>4371</v>
      </c>
      <c r="F219" s="908">
        <f t="shared" si="11"/>
        <v>515</v>
      </c>
    </row>
    <row r="220" spans="1:6" ht="20.25" customHeight="1">
      <c r="A220" s="908"/>
      <c r="B220" s="909"/>
      <c r="C220" s="914" t="s">
        <v>4373</v>
      </c>
      <c r="D220" s="911">
        <f>D61</f>
        <v>0</v>
      </c>
      <c r="E220" s="912"/>
      <c r="F220" s="908"/>
    </row>
    <row r="221" spans="1:6" ht="20.25" customHeight="1">
      <c r="A221" s="908">
        <v>1.27</v>
      </c>
      <c r="B221" s="909" t="s">
        <v>5845</v>
      </c>
      <c r="C221" s="914" t="s">
        <v>5791</v>
      </c>
      <c r="D221" s="911">
        <f t="shared" ref="D221:D228" si="12">D64</f>
        <v>1322</v>
      </c>
      <c r="E221" s="967" t="s">
        <v>5845</v>
      </c>
      <c r="F221" s="908">
        <f t="shared" ref="F221:F228" si="13">SUM(A221*D221)</f>
        <v>1678.94</v>
      </c>
    </row>
    <row r="222" spans="1:6" ht="20.25" customHeight="1">
      <c r="A222" s="908">
        <v>12</v>
      </c>
      <c r="B222" s="909" t="s">
        <v>1456</v>
      </c>
      <c r="C222" s="914" t="s">
        <v>5792</v>
      </c>
      <c r="D222" s="911">
        <f t="shared" si="12"/>
        <v>20</v>
      </c>
      <c r="E222" s="912" t="s">
        <v>1745</v>
      </c>
      <c r="F222" s="908">
        <f t="shared" si="13"/>
        <v>240</v>
      </c>
    </row>
    <row r="223" spans="1:6" ht="20.25" customHeight="1">
      <c r="A223" s="908">
        <v>1</v>
      </c>
      <c r="B223" s="909" t="s">
        <v>147</v>
      </c>
      <c r="C223" s="914" t="s">
        <v>5793</v>
      </c>
      <c r="D223" s="911">
        <f t="shared" si="12"/>
        <v>280</v>
      </c>
      <c r="E223" s="912" t="s">
        <v>147</v>
      </c>
      <c r="F223" s="908">
        <f t="shared" si="13"/>
        <v>280</v>
      </c>
    </row>
    <row r="224" spans="1:6" ht="20.25" customHeight="1">
      <c r="A224" s="908">
        <v>5</v>
      </c>
      <c r="B224" s="909" t="s">
        <v>3515</v>
      </c>
      <c r="C224" s="914" t="s">
        <v>5794</v>
      </c>
      <c r="D224" s="911">
        <f t="shared" si="12"/>
        <v>10.45</v>
      </c>
      <c r="E224" s="967" t="s">
        <v>3515</v>
      </c>
      <c r="F224" s="908">
        <f t="shared" si="13"/>
        <v>52.25</v>
      </c>
    </row>
    <row r="225" spans="1:6" ht="20.25" customHeight="1">
      <c r="A225" s="908">
        <f>117.37+67.23</f>
        <v>184.6</v>
      </c>
      <c r="B225" s="909" t="s">
        <v>928</v>
      </c>
      <c r="C225" s="914" t="s">
        <v>5795</v>
      </c>
      <c r="D225" s="911">
        <f t="shared" si="12"/>
        <v>52.5</v>
      </c>
      <c r="E225" s="967" t="s">
        <v>928</v>
      </c>
      <c r="F225" s="908">
        <f t="shared" si="13"/>
        <v>9691.5</v>
      </c>
    </row>
    <row r="226" spans="1:6" ht="20.25" customHeight="1">
      <c r="A226" s="908">
        <v>6</v>
      </c>
      <c r="B226" s="909" t="s">
        <v>1456</v>
      </c>
      <c r="C226" s="914" t="s">
        <v>5796</v>
      </c>
      <c r="D226" s="911">
        <f t="shared" si="12"/>
        <v>1086</v>
      </c>
      <c r="E226" s="967" t="s">
        <v>1745</v>
      </c>
      <c r="F226" s="908">
        <f t="shared" si="13"/>
        <v>6516</v>
      </c>
    </row>
    <row r="227" spans="1:6" ht="20.25" customHeight="1">
      <c r="A227" s="908">
        <v>182.4</v>
      </c>
      <c r="B227" s="909" t="s">
        <v>4379</v>
      </c>
      <c r="C227" s="914" t="s">
        <v>5797</v>
      </c>
      <c r="D227" s="911">
        <f t="shared" si="12"/>
        <v>10</v>
      </c>
      <c r="E227" s="967" t="s">
        <v>4381</v>
      </c>
      <c r="F227" s="908">
        <f t="shared" si="13"/>
        <v>1824</v>
      </c>
    </row>
    <row r="228" spans="1:6" ht="20.25" customHeight="1">
      <c r="A228" s="919">
        <v>36</v>
      </c>
      <c r="B228" s="909" t="s">
        <v>4382</v>
      </c>
      <c r="C228" s="914" t="s">
        <v>5810</v>
      </c>
      <c r="D228" s="911">
        <f t="shared" si="12"/>
        <v>60.65</v>
      </c>
      <c r="E228" s="968" t="s">
        <v>4383</v>
      </c>
      <c r="F228" s="908">
        <f t="shared" si="13"/>
        <v>2183.4</v>
      </c>
    </row>
    <row r="229" spans="1:6" ht="20.25" customHeight="1">
      <c r="A229" s="908"/>
      <c r="B229" s="909"/>
      <c r="C229" s="914" t="s">
        <v>4384</v>
      </c>
      <c r="D229" s="911"/>
      <c r="E229" s="912"/>
      <c r="F229" s="908">
        <v>200</v>
      </c>
    </row>
    <row r="230" spans="1:6" ht="20.25" customHeight="1">
      <c r="A230" s="908"/>
      <c r="B230" s="909"/>
      <c r="C230" s="914"/>
      <c r="D230" s="911" t="s">
        <v>2283</v>
      </c>
      <c r="E230" s="912"/>
      <c r="F230" s="913">
        <f>SUM(F178:F229)</f>
        <v>46714.25</v>
      </c>
    </row>
    <row r="231" spans="1:6" ht="20.25" customHeight="1">
      <c r="A231" s="908"/>
      <c r="B231" s="909"/>
      <c r="C231" s="914" t="s">
        <v>4385</v>
      </c>
      <c r="D231" s="911"/>
      <c r="E231" s="912"/>
      <c r="F231" s="908">
        <f>F230*2/100</f>
        <v>934.29</v>
      </c>
    </row>
    <row r="232" spans="1:6" ht="20.25" customHeight="1">
      <c r="A232" s="908"/>
      <c r="B232" s="909"/>
      <c r="C232" s="914"/>
      <c r="D232" s="911"/>
      <c r="E232" s="912"/>
      <c r="F232" s="913">
        <f>SUM(F230:F231)</f>
        <v>47648.54</v>
      </c>
    </row>
    <row r="233" spans="1:6" ht="20.25" customHeight="1">
      <c r="A233" s="908"/>
      <c r="B233" s="909"/>
      <c r="C233" s="915"/>
      <c r="D233" s="911"/>
      <c r="E233" s="912"/>
      <c r="F233" s="908"/>
    </row>
    <row r="234" spans="1:6" ht="20.25" customHeight="1">
      <c r="A234" s="908"/>
      <c r="B234" s="909"/>
      <c r="C234" s="914" t="s">
        <v>4387</v>
      </c>
      <c r="D234" s="911"/>
      <c r="E234" s="912"/>
      <c r="F234" s="908">
        <v>1500</v>
      </c>
    </row>
    <row r="235" spans="1:6" ht="20.25" customHeight="1">
      <c r="A235" s="908"/>
      <c r="B235" s="909"/>
      <c r="C235" s="914" t="s">
        <v>4388</v>
      </c>
      <c r="D235" s="911"/>
      <c r="E235" s="912"/>
      <c r="F235" s="908">
        <v>1000</v>
      </c>
    </row>
    <row r="236" spans="1:6" ht="20.25" customHeight="1">
      <c r="A236" s="908"/>
      <c r="B236" s="909"/>
      <c r="C236" s="914"/>
      <c r="D236" s="911"/>
      <c r="E236" s="912"/>
      <c r="F236" s="913">
        <f>SUM(F232:F235)</f>
        <v>50148.54</v>
      </c>
    </row>
    <row r="237" spans="1:6" ht="20.25" customHeight="1">
      <c r="A237" s="908"/>
      <c r="B237" s="909"/>
      <c r="C237" s="914"/>
      <c r="D237" s="911"/>
      <c r="E237" s="912"/>
      <c r="F237" s="908" t="s">
        <v>4389</v>
      </c>
    </row>
    <row r="238" spans="1:6" ht="20.25" customHeight="1">
      <c r="A238" s="908"/>
      <c r="B238" s="909"/>
      <c r="C238" s="914"/>
      <c r="D238" s="911"/>
      <c r="E238" s="912"/>
      <c r="F238" s="913">
        <v>46900</v>
      </c>
    </row>
    <row r="239" spans="1:6" ht="20.25" customHeight="1">
      <c r="D239" s="1597" t="s">
        <v>991</v>
      </c>
      <c r="E239" s="1597"/>
      <c r="F239" s="1597"/>
    </row>
    <row r="244" spans="1:6" ht="20.25" customHeight="1">
      <c r="A244" s="972"/>
      <c r="B244" s="972"/>
      <c r="C244" s="971" t="s">
        <v>5842</v>
      </c>
      <c r="D244" s="973"/>
      <c r="E244" s="972"/>
      <c r="F244" s="972"/>
    </row>
    <row r="245" spans="1:6" ht="20.25" customHeight="1">
      <c r="A245" s="897"/>
      <c r="B245" s="898"/>
      <c r="C245" s="899" t="s">
        <v>5816</v>
      </c>
      <c r="D245" s="897"/>
      <c r="E245" s="900"/>
      <c r="F245" s="897"/>
    </row>
    <row r="246" spans="1:6" ht="20.25" customHeight="1">
      <c r="A246" s="897"/>
      <c r="B246" s="898"/>
      <c r="C246" s="901" t="s">
        <v>5817</v>
      </c>
      <c r="D246" s="897"/>
      <c r="E246" s="900"/>
      <c r="F246" s="897"/>
    </row>
    <row r="247" spans="1:6" ht="20.25" customHeight="1">
      <c r="A247" s="897"/>
      <c r="B247" s="898"/>
      <c r="C247" s="901" t="s">
        <v>4334</v>
      </c>
      <c r="D247" s="897"/>
      <c r="E247" s="900"/>
      <c r="F247" s="897"/>
    </row>
    <row r="248" spans="1:6" ht="20.25" customHeight="1">
      <c r="A248" s="897"/>
      <c r="B248" s="898"/>
      <c r="C248" s="902" t="s">
        <v>5818</v>
      </c>
      <c r="D248" s="897"/>
      <c r="E248" s="900"/>
      <c r="F248" s="897"/>
    </row>
    <row r="249" spans="1:6" ht="20.25" customHeight="1">
      <c r="A249" s="897"/>
      <c r="B249" s="898"/>
      <c r="C249" s="902" t="s">
        <v>5819</v>
      </c>
      <c r="D249" s="897"/>
      <c r="E249" s="900"/>
      <c r="F249" s="897"/>
    </row>
    <row r="250" spans="1:6" ht="20.25" customHeight="1">
      <c r="A250" s="897"/>
      <c r="B250" s="898"/>
      <c r="C250" s="902" t="s">
        <v>5820</v>
      </c>
      <c r="D250" s="897"/>
      <c r="E250" s="900"/>
      <c r="F250" s="897"/>
    </row>
    <row r="251" spans="1:6" ht="20.25" customHeight="1">
      <c r="A251" s="897"/>
      <c r="B251" s="898"/>
      <c r="C251" s="902" t="s">
        <v>5821</v>
      </c>
      <c r="D251" s="897"/>
      <c r="E251" s="900"/>
      <c r="F251" s="897"/>
    </row>
    <row r="252" spans="1:6" ht="20.25" customHeight="1">
      <c r="A252" s="897"/>
      <c r="B252" s="898"/>
      <c r="C252" s="901" t="s">
        <v>5822</v>
      </c>
      <c r="D252" s="897"/>
      <c r="E252" s="900"/>
      <c r="F252" s="897"/>
    </row>
    <row r="253" spans="1:6" ht="20.25" customHeight="1">
      <c r="A253" s="897"/>
      <c r="B253" s="898"/>
      <c r="C253" s="902" t="s">
        <v>5823</v>
      </c>
      <c r="D253" s="897"/>
      <c r="E253" s="900"/>
      <c r="F253" s="897"/>
    </row>
    <row r="254" spans="1:6" ht="20.25" customHeight="1">
      <c r="A254" s="897"/>
      <c r="B254" s="898"/>
      <c r="C254" s="901" t="s">
        <v>5824</v>
      </c>
      <c r="D254" s="897"/>
      <c r="E254" s="900"/>
      <c r="F254" s="897"/>
    </row>
    <row r="255" spans="1:6" ht="20.25" customHeight="1">
      <c r="A255" s="897"/>
      <c r="B255" s="898"/>
      <c r="C255" s="902" t="s">
        <v>5825</v>
      </c>
      <c r="D255" s="897"/>
      <c r="E255" s="900"/>
      <c r="F255" s="897"/>
    </row>
    <row r="256" spans="1:6" ht="20.25" customHeight="1">
      <c r="A256" s="897">
        <v>328.18</v>
      </c>
      <c r="B256" s="898" t="s">
        <v>928</v>
      </c>
      <c r="C256" s="902" t="s">
        <v>5800</v>
      </c>
      <c r="D256" s="897">
        <f>D178</f>
        <v>57.6</v>
      </c>
      <c r="E256" s="900" t="s">
        <v>928</v>
      </c>
      <c r="F256" s="897">
        <f>SUM(A256*D256)</f>
        <v>18903.169999999998</v>
      </c>
    </row>
    <row r="257" spans="1:6" ht="20.25" customHeight="1">
      <c r="A257" s="897"/>
      <c r="B257" s="898"/>
      <c r="C257" s="901" t="s">
        <v>4343</v>
      </c>
      <c r="D257" s="897"/>
      <c r="E257" s="900"/>
      <c r="F257" s="897"/>
    </row>
    <row r="258" spans="1:6" ht="20.25" customHeight="1">
      <c r="A258" s="897"/>
      <c r="B258" s="898"/>
      <c r="C258" s="902" t="s">
        <v>4344</v>
      </c>
      <c r="D258" s="897"/>
      <c r="E258" s="900"/>
      <c r="F258" s="897"/>
    </row>
    <row r="259" spans="1:6" ht="20.25" customHeight="1">
      <c r="A259" s="897"/>
      <c r="B259" s="898"/>
      <c r="C259" s="902" t="s">
        <v>5530</v>
      </c>
      <c r="D259" s="897"/>
      <c r="E259" s="900"/>
      <c r="F259" s="897"/>
    </row>
    <row r="260" spans="1:6" ht="20.25" customHeight="1">
      <c r="A260" s="897"/>
      <c r="B260" s="898"/>
      <c r="C260" s="902" t="s">
        <v>4346</v>
      </c>
      <c r="D260" s="897"/>
      <c r="E260" s="900"/>
      <c r="F260" s="897"/>
    </row>
    <row r="261" spans="1:6" ht="20.25" customHeight="1">
      <c r="A261" s="897"/>
      <c r="B261" s="898"/>
      <c r="C261" s="902" t="s">
        <v>5529</v>
      </c>
      <c r="D261" s="897"/>
      <c r="E261" s="900"/>
      <c r="F261" s="897"/>
    </row>
    <row r="262" spans="1:6" ht="20.25" customHeight="1">
      <c r="A262" s="897"/>
      <c r="B262" s="898"/>
      <c r="C262" s="902" t="s">
        <v>5826</v>
      </c>
      <c r="D262" s="897"/>
      <c r="E262" s="900"/>
      <c r="F262" s="897"/>
    </row>
    <row r="263" spans="1:6" ht="20.25" customHeight="1">
      <c r="A263" s="897"/>
      <c r="B263" s="898"/>
      <c r="C263" s="902" t="s">
        <v>5827</v>
      </c>
      <c r="D263" s="897"/>
      <c r="E263" s="900"/>
      <c r="F263" s="897"/>
    </row>
    <row r="264" spans="1:6" ht="20.25" customHeight="1">
      <c r="A264" s="897"/>
      <c r="B264" s="898"/>
      <c r="C264" s="902" t="s">
        <v>5828</v>
      </c>
      <c r="D264" s="897"/>
      <c r="E264" s="900"/>
      <c r="F264" s="897"/>
    </row>
    <row r="265" spans="1:6" ht="20.25" customHeight="1">
      <c r="A265" s="897">
        <v>68.400000000000006</v>
      </c>
      <c r="B265" s="898" t="s">
        <v>928</v>
      </c>
      <c r="C265" s="902" t="s">
        <v>4351</v>
      </c>
      <c r="D265" s="897">
        <f>D256</f>
        <v>57.6</v>
      </c>
      <c r="E265" s="900" t="s">
        <v>928</v>
      </c>
      <c r="F265" s="897">
        <f>SUM(A265*D265)</f>
        <v>3939.84</v>
      </c>
    </row>
    <row r="266" spans="1:6" ht="20.25" customHeight="1">
      <c r="A266" s="897"/>
      <c r="B266" s="898"/>
      <c r="C266" s="902"/>
      <c r="D266" s="897"/>
      <c r="E266" s="900"/>
      <c r="F266" s="897"/>
    </row>
    <row r="267" spans="1:6" ht="20.25" customHeight="1">
      <c r="A267" s="897"/>
      <c r="B267" s="898"/>
      <c r="C267" s="901" t="s">
        <v>4352</v>
      </c>
      <c r="D267" s="897"/>
      <c r="E267" s="900"/>
      <c r="F267" s="897"/>
    </row>
    <row r="268" spans="1:6" ht="20.25" customHeight="1">
      <c r="A268" s="897"/>
      <c r="B268" s="898"/>
      <c r="C268" s="902" t="s">
        <v>5829</v>
      </c>
      <c r="D268" s="897"/>
      <c r="E268" s="900"/>
      <c r="F268" s="897"/>
    </row>
    <row r="269" spans="1:6" ht="20.25" customHeight="1">
      <c r="A269" s="897"/>
      <c r="B269" s="898"/>
      <c r="C269" s="902" t="s">
        <v>5830</v>
      </c>
      <c r="D269" s="897"/>
      <c r="E269" s="900"/>
      <c r="F269" s="897"/>
    </row>
    <row r="270" spans="1:6" ht="20.25" customHeight="1">
      <c r="A270" s="897"/>
      <c r="B270" s="898"/>
      <c r="C270" s="902" t="s">
        <v>5831</v>
      </c>
      <c r="D270" s="897"/>
      <c r="E270" s="900"/>
      <c r="F270" s="897"/>
    </row>
    <row r="271" spans="1:6" ht="20.25" customHeight="1">
      <c r="A271" s="897"/>
      <c r="B271" s="898"/>
      <c r="C271" s="902" t="s">
        <v>5832</v>
      </c>
      <c r="D271" s="897"/>
      <c r="E271" s="900"/>
      <c r="F271" s="897"/>
    </row>
    <row r="272" spans="1:6" ht="20.25" customHeight="1">
      <c r="A272" s="897"/>
      <c r="B272" s="898"/>
      <c r="C272" s="902" t="s">
        <v>5833</v>
      </c>
      <c r="D272" s="897"/>
      <c r="E272" s="900"/>
      <c r="F272" s="897"/>
    </row>
    <row r="273" spans="1:6" ht="20.25" customHeight="1">
      <c r="A273" s="897"/>
      <c r="B273" s="898"/>
      <c r="C273" s="902" t="s">
        <v>5834</v>
      </c>
      <c r="D273" s="897"/>
      <c r="E273" s="900"/>
      <c r="F273" s="897"/>
    </row>
    <row r="274" spans="1:6" ht="20.25" customHeight="1">
      <c r="A274" s="897"/>
      <c r="B274" s="898"/>
      <c r="C274" s="902" t="s">
        <v>5835</v>
      </c>
      <c r="D274" s="897"/>
      <c r="E274" s="900"/>
      <c r="F274" s="897"/>
    </row>
    <row r="275" spans="1:6" ht="20.25" customHeight="1">
      <c r="A275" s="897"/>
      <c r="B275" s="898"/>
      <c r="C275" s="902" t="s">
        <v>5836</v>
      </c>
      <c r="D275" s="897"/>
      <c r="E275" s="900"/>
      <c r="F275" s="897"/>
    </row>
    <row r="276" spans="1:6" ht="20.25" customHeight="1">
      <c r="A276" s="897"/>
      <c r="B276" s="898"/>
      <c r="C276" s="902" t="s">
        <v>5837</v>
      </c>
      <c r="D276" s="897"/>
      <c r="E276" s="900"/>
      <c r="F276" s="897"/>
    </row>
    <row r="277" spans="1:6" ht="20.25" customHeight="1">
      <c r="A277" s="897">
        <v>41.64</v>
      </c>
      <c r="B277" s="898" t="s">
        <v>928</v>
      </c>
      <c r="C277" s="914" t="s">
        <v>5779</v>
      </c>
      <c r="D277" s="897">
        <f>D202</f>
        <v>562</v>
      </c>
      <c r="E277" s="900" t="s">
        <v>928</v>
      </c>
      <c r="F277" s="897">
        <f>D277*A277</f>
        <v>23401.68</v>
      </c>
    </row>
    <row r="278" spans="1:6" ht="20.25" customHeight="1">
      <c r="A278" s="897">
        <v>41.64</v>
      </c>
      <c r="B278" s="898" t="s">
        <v>928</v>
      </c>
      <c r="C278" s="902" t="s">
        <v>4364</v>
      </c>
      <c r="D278" s="897">
        <f>D203</f>
        <v>10</v>
      </c>
      <c r="E278" s="900" t="s">
        <v>928</v>
      </c>
      <c r="F278" s="897">
        <f>D278*A278</f>
        <v>416.4</v>
      </c>
    </row>
    <row r="279" spans="1:6" ht="20.25" customHeight="1">
      <c r="A279" s="897">
        <v>2886</v>
      </c>
      <c r="B279" s="898" t="s">
        <v>156</v>
      </c>
      <c r="C279" s="902" t="s">
        <v>4372</v>
      </c>
      <c r="D279" s="897">
        <f>D219</f>
        <v>1</v>
      </c>
      <c r="E279" s="900" t="s">
        <v>4371</v>
      </c>
      <c r="F279" s="897">
        <f>SUM(A279*D279)</f>
        <v>2886</v>
      </c>
    </row>
    <row r="280" spans="1:6" ht="20.25" customHeight="1">
      <c r="A280" s="897">
        <v>3</v>
      </c>
      <c r="B280" s="898" t="s">
        <v>569</v>
      </c>
      <c r="C280" s="902" t="s">
        <v>5843</v>
      </c>
      <c r="D280" s="897">
        <v>1700</v>
      </c>
      <c r="E280" s="900" t="s">
        <v>1745</v>
      </c>
      <c r="F280" s="897">
        <f>SUM(A280*D280)</f>
        <v>5100</v>
      </c>
    </row>
    <row r="281" spans="1:6" ht="20.25" customHeight="1">
      <c r="A281" s="897">
        <v>22</v>
      </c>
      <c r="B281" s="898" t="s">
        <v>1050</v>
      </c>
      <c r="C281" s="902" t="s">
        <v>6268</v>
      </c>
      <c r="D281" s="897">
        <v>1299</v>
      </c>
      <c r="E281" s="900" t="s">
        <v>1745</v>
      </c>
      <c r="F281" s="897">
        <f>SUM(A281*D281)</f>
        <v>28578</v>
      </c>
    </row>
    <row r="282" spans="1:6" ht="20.25" customHeight="1">
      <c r="A282" s="897">
        <v>66</v>
      </c>
      <c r="B282" s="898" t="s">
        <v>1050</v>
      </c>
      <c r="C282" s="902" t="s">
        <v>6270</v>
      </c>
      <c r="D282" s="948">
        <f>D134</f>
        <v>190.2</v>
      </c>
      <c r="E282" s="900" t="s">
        <v>1745</v>
      </c>
      <c r="F282" s="897">
        <f>D282*A282</f>
        <v>12553.2</v>
      </c>
    </row>
    <row r="283" spans="1:6" ht="20.25" customHeight="1">
      <c r="A283" s="897">
        <f>44*0.22</f>
        <v>9.68</v>
      </c>
      <c r="B283" s="898" t="s">
        <v>1675</v>
      </c>
      <c r="C283" s="902" t="s">
        <v>5838</v>
      </c>
      <c r="D283" s="897">
        <f>D277</f>
        <v>562</v>
      </c>
      <c r="E283" s="900" t="s">
        <v>1675</v>
      </c>
      <c r="F283" s="897">
        <f>D283*A283</f>
        <v>5440.16</v>
      </c>
    </row>
    <row r="284" spans="1:6" ht="20.25" customHeight="1">
      <c r="A284" s="897">
        <v>132</v>
      </c>
      <c r="B284" s="898" t="s">
        <v>4382</v>
      </c>
      <c r="C284" s="902" t="s">
        <v>6269</v>
      </c>
      <c r="D284" s="897">
        <v>91.25</v>
      </c>
      <c r="E284" s="900" t="s">
        <v>4383</v>
      </c>
      <c r="F284" s="897">
        <f>SUM(A284*D284)</f>
        <v>12045</v>
      </c>
    </row>
    <row r="285" spans="1:6" ht="20.25" customHeight="1">
      <c r="A285" s="897"/>
      <c r="B285" s="898"/>
      <c r="C285" s="902" t="s">
        <v>5839</v>
      </c>
      <c r="D285" s="897"/>
      <c r="E285" s="900"/>
      <c r="F285" s="897"/>
    </row>
    <row r="286" spans="1:6" ht="20.25" customHeight="1">
      <c r="A286" s="897"/>
      <c r="B286" s="898"/>
      <c r="C286" s="902" t="s">
        <v>5844</v>
      </c>
      <c r="D286" s="897"/>
      <c r="E286" s="900"/>
      <c r="F286" s="897"/>
    </row>
    <row r="287" spans="1:6" ht="20.25" customHeight="1">
      <c r="A287" s="897">
        <v>2.88</v>
      </c>
      <c r="B287" s="898" t="s">
        <v>5845</v>
      </c>
      <c r="C287" s="902" t="s">
        <v>5791</v>
      </c>
      <c r="D287" s="897">
        <f>D221</f>
        <v>1322</v>
      </c>
      <c r="E287" s="903" t="s">
        <v>5845</v>
      </c>
      <c r="F287" s="897">
        <f t="shared" ref="F287:F295" si="14">SUM(A287*D287)</f>
        <v>3807.36</v>
      </c>
    </row>
    <row r="288" spans="1:6" ht="20.25" customHeight="1">
      <c r="A288" s="897">
        <v>12</v>
      </c>
      <c r="B288" s="898" t="s">
        <v>1456</v>
      </c>
      <c r="C288" s="902" t="s">
        <v>4376</v>
      </c>
      <c r="D288" s="897">
        <v>20</v>
      </c>
      <c r="E288" s="900" t="s">
        <v>1745</v>
      </c>
      <c r="F288" s="897">
        <f t="shared" si="14"/>
        <v>240</v>
      </c>
    </row>
    <row r="289" spans="1:30" ht="20.25" customHeight="1">
      <c r="A289" s="897">
        <v>1</v>
      </c>
      <c r="B289" s="898" t="s">
        <v>1456</v>
      </c>
      <c r="C289" s="902" t="s">
        <v>4377</v>
      </c>
      <c r="D289" s="897">
        <v>280</v>
      </c>
      <c r="E289" s="900" t="s">
        <v>1745</v>
      </c>
      <c r="F289" s="897">
        <f t="shared" si="14"/>
        <v>280</v>
      </c>
    </row>
    <row r="290" spans="1:30" ht="20.25" customHeight="1">
      <c r="A290" s="897">
        <v>3</v>
      </c>
      <c r="B290" s="898" t="s">
        <v>1456</v>
      </c>
      <c r="C290" s="902" t="s">
        <v>6271</v>
      </c>
      <c r="D290" s="897">
        <v>48.05</v>
      </c>
      <c r="E290" s="900" t="s">
        <v>1745</v>
      </c>
      <c r="F290" s="897">
        <f t="shared" si="14"/>
        <v>144.15</v>
      </c>
    </row>
    <row r="291" spans="1:30" ht="20.25" customHeight="1">
      <c r="A291" s="897">
        <v>5</v>
      </c>
      <c r="B291" s="898" t="s">
        <v>3515</v>
      </c>
      <c r="C291" s="902" t="str">
        <f>C147</f>
        <v>1 sqmm PVC copper cable [SR 2022-23 / P.125]</v>
      </c>
      <c r="D291" s="1059">
        <f>D147</f>
        <v>10.45</v>
      </c>
      <c r="E291" s="903" t="s">
        <v>3515</v>
      </c>
      <c r="F291" s="897">
        <f t="shared" si="14"/>
        <v>52.25</v>
      </c>
    </row>
    <row r="292" spans="1:30" ht="20.25" customHeight="1">
      <c r="A292" s="897">
        <v>328.18</v>
      </c>
      <c r="B292" s="898" t="s">
        <v>4379</v>
      </c>
      <c r="C292" s="902" t="str">
        <f>C148</f>
        <v>MS sheet fabrication charges [SR 2022-23 / P.29]</v>
      </c>
      <c r="D292" s="1059">
        <f>D148</f>
        <v>52.5</v>
      </c>
      <c r="E292" s="903" t="s">
        <v>4381</v>
      </c>
      <c r="F292" s="897">
        <f t="shared" si="14"/>
        <v>17229.45</v>
      </c>
    </row>
    <row r="293" spans="1:30" ht="20.25" customHeight="1">
      <c r="A293" s="897">
        <v>68.400000000000006</v>
      </c>
      <c r="B293" s="898" t="s">
        <v>928</v>
      </c>
      <c r="C293" s="902" t="s">
        <v>6273</v>
      </c>
      <c r="D293" s="897">
        <f>D292</f>
        <v>52.5</v>
      </c>
      <c r="E293" s="903" t="s">
        <v>928</v>
      </c>
      <c r="F293" s="897">
        <f t="shared" si="14"/>
        <v>3591</v>
      </c>
    </row>
    <row r="294" spans="1:30" ht="20.25" customHeight="1">
      <c r="A294" s="897">
        <v>24</v>
      </c>
      <c r="B294" s="898" t="s">
        <v>1456</v>
      </c>
      <c r="C294" s="902" t="s">
        <v>5840</v>
      </c>
      <c r="D294" s="897">
        <v>501.25</v>
      </c>
      <c r="E294" s="903" t="s">
        <v>1745</v>
      </c>
      <c r="F294" s="897">
        <f t="shared" si="14"/>
        <v>12030</v>
      </c>
    </row>
    <row r="295" spans="1:30" ht="20.25" customHeight="1">
      <c r="A295" s="897">
        <v>510</v>
      </c>
      <c r="B295" s="898" t="s">
        <v>4379</v>
      </c>
      <c r="C295" s="902" t="s">
        <v>5841</v>
      </c>
      <c r="D295" s="897">
        <v>10</v>
      </c>
      <c r="E295" s="903" t="s">
        <v>4381</v>
      </c>
      <c r="F295" s="897">
        <f t="shared" si="14"/>
        <v>5100</v>
      </c>
    </row>
    <row r="296" spans="1:30" ht="20.25" customHeight="1">
      <c r="A296" s="897"/>
      <c r="B296" s="898"/>
      <c r="C296" s="902" t="s">
        <v>4384</v>
      </c>
      <c r="D296" s="897"/>
      <c r="E296" s="900"/>
      <c r="F296" s="897">
        <v>200</v>
      </c>
    </row>
    <row r="297" spans="1:30" ht="20.25" customHeight="1">
      <c r="A297" s="897"/>
      <c r="B297" s="898"/>
      <c r="C297" s="902"/>
      <c r="D297" s="897"/>
      <c r="E297" s="900"/>
      <c r="F297" s="904">
        <f>SUM(F256:F296)</f>
        <v>155937.66</v>
      </c>
    </row>
    <row r="298" spans="1:30" ht="20.25" customHeight="1">
      <c r="A298" s="897"/>
      <c r="B298" s="898"/>
      <c r="C298" s="902" t="s">
        <v>4385</v>
      </c>
      <c r="D298" s="897"/>
      <c r="E298" s="900"/>
      <c r="F298" s="897">
        <f>F297*2%</f>
        <v>3118.75</v>
      </c>
    </row>
    <row r="299" spans="1:30" ht="20.25" customHeight="1">
      <c r="A299" s="897"/>
      <c r="B299" s="898"/>
      <c r="C299" s="902" t="s">
        <v>4387</v>
      </c>
      <c r="D299" s="897"/>
      <c r="E299" s="900"/>
      <c r="F299" s="897">
        <v>1000</v>
      </c>
    </row>
    <row r="300" spans="1:30" ht="20.25" customHeight="1">
      <c r="A300" s="897"/>
      <c r="B300" s="898"/>
      <c r="C300" s="902" t="s">
        <v>4388</v>
      </c>
      <c r="D300" s="897"/>
      <c r="E300" s="900"/>
      <c r="F300" s="897">
        <v>1000</v>
      </c>
    </row>
    <row r="301" spans="1:30" ht="20.25" customHeight="1">
      <c r="A301" s="897"/>
      <c r="B301" s="898"/>
      <c r="C301" s="902"/>
      <c r="D301" s="897"/>
      <c r="E301" s="900"/>
      <c r="F301" s="904">
        <f>SUM(F297:F300)</f>
        <v>161056.41</v>
      </c>
    </row>
    <row r="302" spans="1:30" ht="20.25" customHeight="1">
      <c r="A302" s="897"/>
      <c r="B302" s="898"/>
      <c r="C302" s="840"/>
      <c r="D302" s="897"/>
      <c r="E302" s="905" t="s">
        <v>5747</v>
      </c>
      <c r="F302" s="904">
        <v>161100</v>
      </c>
    </row>
    <row r="303" spans="1:30" s="1064" customFormat="1" ht="20.25" customHeight="1">
      <c r="A303" s="1060"/>
      <c r="B303" s="1061"/>
      <c r="C303" s="1062"/>
      <c r="D303" s="1060"/>
      <c r="E303" s="1063"/>
      <c r="F303" s="1060"/>
      <c r="P303" s="1065"/>
      <c r="AD303" s="1065"/>
    </row>
    <row r="306" spans="1:6" ht="20.25" customHeight="1">
      <c r="A306" s="972"/>
      <c r="B306" s="972"/>
      <c r="C306" s="902" t="s">
        <v>5880</v>
      </c>
      <c r="D306" s="973"/>
      <c r="E306" s="972"/>
      <c r="F306" s="972"/>
    </row>
    <row r="307" spans="1:6" ht="20.25" customHeight="1">
      <c r="A307" s="897"/>
      <c r="B307" s="898"/>
      <c r="C307" s="899" t="s">
        <v>5816</v>
      </c>
      <c r="D307" s="897"/>
      <c r="E307" s="900"/>
      <c r="F307" s="897"/>
    </row>
    <row r="308" spans="1:6" ht="20.25" customHeight="1">
      <c r="A308" s="897"/>
      <c r="B308" s="898"/>
      <c r="C308" s="901" t="s">
        <v>5849</v>
      </c>
      <c r="D308" s="897"/>
      <c r="E308" s="900"/>
      <c r="F308" s="897"/>
    </row>
    <row r="309" spans="1:6" ht="20.25" customHeight="1">
      <c r="A309" s="897"/>
      <c r="B309" s="898"/>
      <c r="C309" s="901" t="s">
        <v>4334</v>
      </c>
      <c r="D309" s="897"/>
      <c r="E309" s="900"/>
      <c r="F309" s="897"/>
    </row>
    <row r="310" spans="1:6" ht="20.25" customHeight="1">
      <c r="A310" s="897"/>
      <c r="B310" s="898"/>
      <c r="C310" s="902" t="s">
        <v>5850</v>
      </c>
      <c r="D310" s="897"/>
      <c r="E310" s="900"/>
      <c r="F310" s="897"/>
    </row>
    <row r="311" spans="1:6" ht="20.25" customHeight="1">
      <c r="A311" s="897"/>
      <c r="B311" s="898"/>
      <c r="C311" s="902" t="s">
        <v>5851</v>
      </c>
      <c r="D311" s="897"/>
      <c r="E311" s="900"/>
      <c r="F311" s="897"/>
    </row>
    <row r="312" spans="1:6" ht="20.25" customHeight="1">
      <c r="A312" s="897"/>
      <c r="B312" s="898"/>
      <c r="C312" s="902" t="s">
        <v>5852</v>
      </c>
      <c r="D312" s="897"/>
      <c r="E312" s="900"/>
      <c r="F312" s="897"/>
    </row>
    <row r="313" spans="1:6" ht="20.25" customHeight="1">
      <c r="A313" s="897"/>
      <c r="B313" s="898"/>
      <c r="C313" s="902" t="s">
        <v>5853</v>
      </c>
      <c r="D313" s="897"/>
      <c r="E313" s="900"/>
      <c r="F313" s="897"/>
    </row>
    <row r="314" spans="1:6" ht="20.25" customHeight="1">
      <c r="A314" s="897"/>
      <c r="B314" s="898"/>
      <c r="C314" s="901" t="s">
        <v>5854</v>
      </c>
      <c r="D314" s="897"/>
      <c r="E314" s="900"/>
      <c r="F314" s="897"/>
    </row>
    <row r="315" spans="1:6" ht="20.25" customHeight="1">
      <c r="A315" s="897"/>
      <c r="B315" s="898"/>
      <c r="C315" s="902" t="s">
        <v>5855</v>
      </c>
      <c r="D315" s="897"/>
      <c r="E315" s="900"/>
      <c r="F315" s="897"/>
    </row>
    <row r="316" spans="1:6" ht="20.25" customHeight="1">
      <c r="A316" s="897"/>
      <c r="B316" s="898"/>
      <c r="C316" s="901" t="s">
        <v>5856</v>
      </c>
      <c r="D316" s="897"/>
      <c r="E316" s="900"/>
      <c r="F316" s="897"/>
    </row>
    <row r="317" spans="1:6" ht="20.25" customHeight="1">
      <c r="A317" s="897"/>
      <c r="B317" s="898"/>
      <c r="C317" s="902" t="s">
        <v>5857</v>
      </c>
      <c r="D317" s="897"/>
      <c r="E317" s="900"/>
      <c r="F317" s="897"/>
    </row>
    <row r="318" spans="1:6" ht="20.25" customHeight="1">
      <c r="A318" s="897">
        <v>121.62</v>
      </c>
      <c r="B318" s="898" t="s">
        <v>928</v>
      </c>
      <c r="C318" s="902" t="s">
        <v>5800</v>
      </c>
      <c r="D318" s="897">
        <f>D256</f>
        <v>57.6</v>
      </c>
      <c r="E318" s="900" t="s">
        <v>928</v>
      </c>
      <c r="F318" s="897">
        <f>SUM(A318*D318)</f>
        <v>7005.31</v>
      </c>
    </row>
    <row r="319" spans="1:6" ht="20.25" customHeight="1">
      <c r="A319" s="897"/>
      <c r="B319" s="898"/>
      <c r="C319" s="901" t="s">
        <v>4343</v>
      </c>
      <c r="D319" s="897">
        <f t="shared" ref="D319:D338" si="15">D257</f>
        <v>0</v>
      </c>
      <c r="E319" s="900"/>
      <c r="F319" s="897"/>
    </row>
    <row r="320" spans="1:6" ht="20.25" customHeight="1">
      <c r="A320" s="897"/>
      <c r="B320" s="898"/>
      <c r="C320" s="902" t="s">
        <v>4344</v>
      </c>
      <c r="D320" s="897">
        <f t="shared" si="15"/>
        <v>0</v>
      </c>
      <c r="E320" s="900"/>
      <c r="F320" s="897"/>
    </row>
    <row r="321" spans="1:6" ht="20.25" customHeight="1">
      <c r="A321" s="897"/>
      <c r="B321" s="898"/>
      <c r="C321" s="902" t="s">
        <v>5530</v>
      </c>
      <c r="D321" s="897">
        <f t="shared" si="15"/>
        <v>0</v>
      </c>
      <c r="E321" s="900"/>
      <c r="F321" s="897"/>
    </row>
    <row r="322" spans="1:6" ht="20.25" customHeight="1">
      <c r="A322" s="897"/>
      <c r="B322" s="898"/>
      <c r="C322" s="902" t="s">
        <v>5858</v>
      </c>
      <c r="D322" s="897">
        <f t="shared" si="15"/>
        <v>0</v>
      </c>
      <c r="E322" s="900"/>
      <c r="F322" s="897"/>
    </row>
    <row r="323" spans="1:6" ht="20.25" customHeight="1">
      <c r="A323" s="897"/>
      <c r="B323" s="898"/>
      <c r="C323" s="902" t="s">
        <v>5529</v>
      </c>
      <c r="D323" s="897">
        <f t="shared" si="15"/>
        <v>0</v>
      </c>
      <c r="E323" s="900"/>
      <c r="F323" s="897"/>
    </row>
    <row r="324" spans="1:6" ht="20.25" customHeight="1">
      <c r="A324" s="897"/>
      <c r="B324" s="898"/>
      <c r="C324" s="902" t="s">
        <v>5859</v>
      </c>
      <c r="D324" s="897">
        <f t="shared" si="15"/>
        <v>0</v>
      </c>
      <c r="E324" s="900"/>
      <c r="F324" s="897"/>
    </row>
    <row r="325" spans="1:6" ht="20.25" customHeight="1">
      <c r="A325" s="897"/>
      <c r="B325" s="898"/>
      <c r="C325" s="902" t="s">
        <v>5860</v>
      </c>
      <c r="D325" s="897">
        <f t="shared" si="15"/>
        <v>0</v>
      </c>
      <c r="E325" s="900"/>
      <c r="F325" s="897"/>
    </row>
    <row r="326" spans="1:6" ht="20.25" customHeight="1">
      <c r="A326" s="897"/>
      <c r="B326" s="898"/>
      <c r="C326" s="902" t="s">
        <v>5861</v>
      </c>
      <c r="D326" s="897">
        <f t="shared" si="15"/>
        <v>0</v>
      </c>
      <c r="E326" s="900"/>
      <c r="F326" s="897"/>
    </row>
    <row r="327" spans="1:6" ht="20.25" customHeight="1">
      <c r="A327" s="897">
        <v>52.8</v>
      </c>
      <c r="B327" s="898" t="s">
        <v>928</v>
      </c>
      <c r="C327" s="902" t="s">
        <v>4351</v>
      </c>
      <c r="D327" s="897">
        <f t="shared" si="15"/>
        <v>57.6</v>
      </c>
      <c r="E327" s="900" t="s">
        <v>928</v>
      </c>
      <c r="F327" s="897">
        <f>SUM(A327*D327)</f>
        <v>3041.28</v>
      </c>
    </row>
    <row r="328" spans="1:6" ht="20.25" customHeight="1">
      <c r="A328" s="897"/>
      <c r="B328" s="898"/>
      <c r="C328" s="902"/>
      <c r="D328" s="897">
        <f t="shared" si="15"/>
        <v>0</v>
      </c>
      <c r="E328" s="900"/>
      <c r="F328" s="897">
        <f t="shared" ref="F328:F346" si="16">SUM(A328*D328)</f>
        <v>0</v>
      </c>
    </row>
    <row r="329" spans="1:6" ht="20.25" customHeight="1">
      <c r="A329" s="897"/>
      <c r="B329" s="898"/>
      <c r="C329" s="901" t="s">
        <v>4352</v>
      </c>
      <c r="D329" s="897">
        <f t="shared" si="15"/>
        <v>0</v>
      </c>
      <c r="E329" s="900"/>
      <c r="F329" s="897">
        <f t="shared" si="16"/>
        <v>0</v>
      </c>
    </row>
    <row r="330" spans="1:6" ht="20.25" customHeight="1">
      <c r="A330" s="897"/>
      <c r="B330" s="898"/>
      <c r="C330" s="902" t="s">
        <v>5862</v>
      </c>
      <c r="D330" s="897">
        <f t="shared" si="15"/>
        <v>0</v>
      </c>
      <c r="E330" s="900"/>
      <c r="F330" s="897">
        <f t="shared" si="16"/>
        <v>0</v>
      </c>
    </row>
    <row r="331" spans="1:6" ht="20.25" customHeight="1">
      <c r="A331" s="897"/>
      <c r="B331" s="898"/>
      <c r="C331" s="902" t="s">
        <v>5863</v>
      </c>
      <c r="D331" s="897">
        <f t="shared" si="15"/>
        <v>0</v>
      </c>
      <c r="E331" s="900"/>
      <c r="F331" s="897">
        <f t="shared" si="16"/>
        <v>0</v>
      </c>
    </row>
    <row r="332" spans="1:6" ht="20.25" customHeight="1">
      <c r="A332" s="897"/>
      <c r="B332" s="898"/>
      <c r="C332" s="902" t="s">
        <v>5864</v>
      </c>
      <c r="D332" s="897">
        <f t="shared" si="15"/>
        <v>0</v>
      </c>
      <c r="E332" s="900"/>
      <c r="F332" s="897">
        <f t="shared" si="16"/>
        <v>0</v>
      </c>
    </row>
    <row r="333" spans="1:6" ht="20.25" customHeight="1">
      <c r="A333" s="897"/>
      <c r="B333" s="898"/>
      <c r="C333" s="902" t="s">
        <v>5865</v>
      </c>
      <c r="D333" s="897">
        <f t="shared" si="15"/>
        <v>0</v>
      </c>
      <c r="E333" s="900"/>
      <c r="F333" s="897">
        <f t="shared" si="16"/>
        <v>0</v>
      </c>
    </row>
    <row r="334" spans="1:6" ht="20.25" customHeight="1">
      <c r="A334" s="897"/>
      <c r="B334" s="898"/>
      <c r="C334" s="902" t="s">
        <v>5866</v>
      </c>
      <c r="D334" s="897">
        <f t="shared" si="15"/>
        <v>0</v>
      </c>
      <c r="E334" s="900"/>
      <c r="F334" s="897">
        <f t="shared" si="16"/>
        <v>0</v>
      </c>
    </row>
    <row r="335" spans="1:6" ht="20.25" customHeight="1">
      <c r="A335" s="897"/>
      <c r="B335" s="898"/>
      <c r="C335" s="902" t="s">
        <v>5867</v>
      </c>
      <c r="D335" s="897">
        <f t="shared" si="15"/>
        <v>0</v>
      </c>
      <c r="E335" s="900"/>
      <c r="F335" s="897">
        <f t="shared" si="16"/>
        <v>0</v>
      </c>
    </row>
    <row r="336" spans="1:6" ht="20.25" customHeight="1">
      <c r="A336" s="897"/>
      <c r="B336" s="898"/>
      <c r="C336" s="902" t="s">
        <v>5868</v>
      </c>
      <c r="D336" s="897">
        <f t="shared" si="15"/>
        <v>0</v>
      </c>
      <c r="E336" s="900"/>
      <c r="F336" s="897">
        <f t="shared" si="16"/>
        <v>0</v>
      </c>
    </row>
    <row r="337" spans="1:6" ht="20.25" customHeight="1">
      <c r="A337" s="897"/>
      <c r="B337" s="898"/>
      <c r="C337" s="902" t="s">
        <v>5869</v>
      </c>
      <c r="D337" s="897">
        <f t="shared" si="15"/>
        <v>0</v>
      </c>
      <c r="E337" s="900"/>
      <c r="F337" s="897">
        <f t="shared" si="16"/>
        <v>0</v>
      </c>
    </row>
    <row r="338" spans="1:6" ht="20.25" customHeight="1">
      <c r="A338" s="897"/>
      <c r="B338" s="898"/>
      <c r="C338" s="902" t="s">
        <v>5870</v>
      </c>
      <c r="D338" s="897">
        <f t="shared" si="15"/>
        <v>0</v>
      </c>
      <c r="E338" s="900"/>
      <c r="F338" s="897">
        <f t="shared" si="16"/>
        <v>0</v>
      </c>
    </row>
    <row r="339" spans="1:6" ht="20.25" customHeight="1">
      <c r="A339" s="897"/>
      <c r="B339" s="898"/>
      <c r="C339" s="902" t="s">
        <v>5871</v>
      </c>
      <c r="E339" s="900"/>
      <c r="F339" s="897">
        <f t="shared" si="16"/>
        <v>0</v>
      </c>
    </row>
    <row r="340" spans="1:6" ht="20.25" customHeight="1">
      <c r="A340" s="897"/>
      <c r="B340" s="898"/>
      <c r="C340" s="902" t="s">
        <v>5872</v>
      </c>
      <c r="E340" s="900"/>
      <c r="F340" s="897">
        <f t="shared" si="16"/>
        <v>0</v>
      </c>
    </row>
    <row r="341" spans="1:6" ht="20.25" customHeight="1">
      <c r="A341" s="897">
        <v>23.63</v>
      </c>
      <c r="B341" s="898" t="s">
        <v>928</v>
      </c>
      <c r="C341" s="914" t="s">
        <v>5779</v>
      </c>
      <c r="D341" s="897">
        <f>D277</f>
        <v>562</v>
      </c>
      <c r="E341" s="900" t="s">
        <v>928</v>
      </c>
      <c r="F341" s="897">
        <f t="shared" si="16"/>
        <v>13280.06</v>
      </c>
    </row>
    <row r="342" spans="1:6" ht="20.25" customHeight="1">
      <c r="A342" s="897">
        <v>23.63</v>
      </c>
      <c r="B342" s="898" t="s">
        <v>928</v>
      </c>
      <c r="C342" s="902" t="s">
        <v>4364</v>
      </c>
      <c r="D342" s="897">
        <f>D278</f>
        <v>10</v>
      </c>
      <c r="E342" s="900" t="s">
        <v>928</v>
      </c>
      <c r="F342" s="897">
        <f t="shared" si="16"/>
        <v>236.3</v>
      </c>
    </row>
    <row r="343" spans="1:6" ht="20.25" customHeight="1">
      <c r="A343" s="897">
        <v>878</v>
      </c>
      <c r="B343" s="898" t="s">
        <v>156</v>
      </c>
      <c r="C343" s="902" t="s">
        <v>4372</v>
      </c>
      <c r="D343" s="897">
        <f>D279</f>
        <v>1</v>
      </c>
      <c r="E343" s="900" t="s">
        <v>4371</v>
      </c>
      <c r="F343" s="897">
        <f t="shared" si="16"/>
        <v>878</v>
      </c>
    </row>
    <row r="344" spans="1:6" ht="20.25" customHeight="1">
      <c r="A344" s="897">
        <v>1</v>
      </c>
      <c r="B344" s="898" t="s">
        <v>569</v>
      </c>
      <c r="C344" s="902" t="s">
        <v>5873</v>
      </c>
      <c r="D344" s="897">
        <v>16616</v>
      </c>
      <c r="E344" s="900" t="s">
        <v>1745</v>
      </c>
      <c r="F344" s="897">
        <f t="shared" si="16"/>
        <v>16616</v>
      </c>
    </row>
    <row r="345" spans="1:6" ht="20.25" customHeight="1">
      <c r="A345" s="897">
        <v>3</v>
      </c>
      <c r="B345" s="898" t="s">
        <v>569</v>
      </c>
      <c r="C345" s="902" t="s">
        <v>5879</v>
      </c>
      <c r="D345" s="897">
        <v>9000</v>
      </c>
      <c r="E345" s="900" t="s">
        <v>1745</v>
      </c>
      <c r="F345" s="897">
        <f>SUM(A345*D345)</f>
        <v>27000</v>
      </c>
    </row>
    <row r="346" spans="1:6" ht="20.25" customHeight="1">
      <c r="A346" s="897">
        <v>6</v>
      </c>
      <c r="B346" s="898" t="s">
        <v>1050</v>
      </c>
      <c r="C346" s="902" t="s">
        <v>5874</v>
      </c>
      <c r="D346" s="897">
        <v>3775</v>
      </c>
      <c r="E346" s="900" t="s">
        <v>1745</v>
      </c>
      <c r="F346" s="897">
        <f t="shared" si="16"/>
        <v>22650</v>
      </c>
    </row>
    <row r="347" spans="1:6" ht="20.25" customHeight="1">
      <c r="A347" s="897"/>
      <c r="B347" s="898"/>
      <c r="C347" s="902" t="s">
        <v>5752</v>
      </c>
      <c r="D347" s="900"/>
      <c r="E347" s="900"/>
      <c r="F347" s="897"/>
    </row>
    <row r="348" spans="1:6" ht="20.25" customHeight="1">
      <c r="A348" s="897"/>
      <c r="B348" s="898"/>
      <c r="C348" s="902" t="s">
        <v>5875</v>
      </c>
      <c r="D348" s="900"/>
      <c r="E348" s="900"/>
      <c r="F348" s="897"/>
    </row>
    <row r="349" spans="1:6" ht="20.25" customHeight="1">
      <c r="A349" s="906">
        <v>1.728</v>
      </c>
      <c r="B349" s="898" t="s">
        <v>5845</v>
      </c>
      <c r="C349" s="902" t="s">
        <v>5878</v>
      </c>
      <c r="D349" s="900">
        <v>1260</v>
      </c>
      <c r="E349" s="903" t="s">
        <v>5845</v>
      </c>
      <c r="F349" s="897">
        <f t="shared" ref="F349:F357" si="17">SUM(A349*D349)</f>
        <v>2177.2800000000002</v>
      </c>
    </row>
    <row r="350" spans="1:6" ht="20.25" customHeight="1">
      <c r="A350" s="897">
        <v>12</v>
      </c>
      <c r="B350" s="898" t="s">
        <v>1456</v>
      </c>
      <c r="C350" s="902" t="s">
        <v>4376</v>
      </c>
      <c r="D350" s="900">
        <v>20</v>
      </c>
      <c r="E350" s="900" t="s">
        <v>1745</v>
      </c>
      <c r="F350" s="897">
        <f t="shared" si="17"/>
        <v>240</v>
      </c>
    </row>
    <row r="351" spans="1:6" ht="20.25" customHeight="1">
      <c r="A351" s="897">
        <v>3</v>
      </c>
      <c r="B351" s="898" t="s">
        <v>1456</v>
      </c>
      <c r="C351" s="902" t="s">
        <v>4377</v>
      </c>
      <c r="D351" s="900">
        <v>280</v>
      </c>
      <c r="E351" s="900" t="s">
        <v>1745</v>
      </c>
      <c r="F351" s="897">
        <f t="shared" si="17"/>
        <v>840</v>
      </c>
    </row>
    <row r="352" spans="1:6" ht="20.25" customHeight="1">
      <c r="A352" s="897">
        <v>3</v>
      </c>
      <c r="B352" s="898" t="s">
        <v>1456</v>
      </c>
      <c r="C352" s="902" t="s">
        <v>5753</v>
      </c>
      <c r="D352" s="900">
        <v>35</v>
      </c>
      <c r="E352" s="900" t="s">
        <v>1745</v>
      </c>
      <c r="F352" s="897">
        <f t="shared" si="17"/>
        <v>105</v>
      </c>
    </row>
    <row r="353" spans="1:6" ht="20.25" customHeight="1">
      <c r="A353" s="897">
        <v>5</v>
      </c>
      <c r="B353" s="898" t="s">
        <v>3515</v>
      </c>
      <c r="C353" s="902" t="s">
        <v>5876</v>
      </c>
      <c r="D353" s="900">
        <v>9.8000000000000007</v>
      </c>
      <c r="E353" s="903" t="s">
        <v>3515</v>
      </c>
      <c r="F353" s="897">
        <f t="shared" si="17"/>
        <v>49</v>
      </c>
    </row>
    <row r="354" spans="1:6" ht="20.25" customHeight="1">
      <c r="A354" s="897">
        <v>121.62</v>
      </c>
      <c r="B354" s="898" t="s">
        <v>928</v>
      </c>
      <c r="C354" s="902" t="s">
        <v>5754</v>
      </c>
      <c r="D354" s="900">
        <v>47.8</v>
      </c>
      <c r="E354" s="903" t="s">
        <v>928</v>
      </c>
      <c r="F354" s="897">
        <f t="shared" si="17"/>
        <v>5813.44</v>
      </c>
    </row>
    <row r="355" spans="1:6" ht="20.25" customHeight="1">
      <c r="A355" s="897">
        <v>52.8</v>
      </c>
      <c r="B355" s="898" t="s">
        <v>928</v>
      </c>
      <c r="C355" s="902" t="s">
        <v>5755</v>
      </c>
      <c r="D355" s="900">
        <v>47.8</v>
      </c>
      <c r="E355" s="903" t="s">
        <v>928</v>
      </c>
      <c r="F355" s="897">
        <f t="shared" si="17"/>
        <v>2523.84</v>
      </c>
    </row>
    <row r="356" spans="1:6" ht="20.25" customHeight="1">
      <c r="A356" s="897">
        <v>11</v>
      </c>
      <c r="B356" s="898" t="s">
        <v>1456</v>
      </c>
      <c r="C356" s="902" t="s">
        <v>5877</v>
      </c>
      <c r="D356" s="900">
        <v>456</v>
      </c>
      <c r="E356" s="903" t="s">
        <v>1745</v>
      </c>
      <c r="F356" s="897">
        <f t="shared" si="17"/>
        <v>5016</v>
      </c>
    </row>
    <row r="357" spans="1:6" ht="20.25" customHeight="1">
      <c r="A357" s="897">
        <v>189</v>
      </c>
      <c r="B357" s="898" t="s">
        <v>4379</v>
      </c>
      <c r="C357" s="902" t="s">
        <v>4380</v>
      </c>
      <c r="D357" s="900">
        <v>10</v>
      </c>
      <c r="E357" s="903" t="s">
        <v>4381</v>
      </c>
      <c r="F357" s="897">
        <f t="shared" si="17"/>
        <v>1890</v>
      </c>
    </row>
    <row r="358" spans="1:6" ht="20.25" customHeight="1">
      <c r="A358" s="897"/>
      <c r="B358" s="898"/>
      <c r="C358" s="902" t="s">
        <v>4384</v>
      </c>
      <c r="D358" s="900"/>
      <c r="E358" s="900"/>
      <c r="F358" s="897">
        <v>200</v>
      </c>
    </row>
    <row r="359" spans="1:6" ht="20.25" customHeight="1">
      <c r="A359" s="897"/>
      <c r="B359" s="898"/>
      <c r="C359" s="902"/>
      <c r="D359" s="900"/>
      <c r="E359" s="900"/>
      <c r="F359" s="904">
        <f>SUM(F318:F358)</f>
        <v>109561.51</v>
      </c>
    </row>
    <row r="360" spans="1:6" ht="20.25" customHeight="1">
      <c r="A360" s="897"/>
      <c r="B360" s="898"/>
      <c r="C360" s="902" t="s">
        <v>4385</v>
      </c>
      <c r="D360" s="900"/>
      <c r="E360" s="900"/>
      <c r="F360" s="897">
        <f>F359*2/100</f>
        <v>2191.23</v>
      </c>
    </row>
    <row r="361" spans="1:6" ht="20.25" customHeight="1">
      <c r="A361" s="897"/>
      <c r="B361" s="898"/>
      <c r="C361" s="902"/>
      <c r="D361" s="900"/>
      <c r="E361" s="900"/>
      <c r="F361" s="904">
        <f>SUM(F359:F360)</f>
        <v>111752.74</v>
      </c>
    </row>
    <row r="362" spans="1:6" ht="20.25" customHeight="1">
      <c r="A362" s="897"/>
      <c r="B362" s="898"/>
      <c r="C362" s="902" t="s">
        <v>4387</v>
      </c>
      <c r="D362" s="900"/>
      <c r="E362" s="900"/>
      <c r="F362" s="897">
        <v>2000</v>
      </c>
    </row>
    <row r="363" spans="1:6" ht="20.25" customHeight="1">
      <c r="A363" s="897"/>
      <c r="B363" s="898"/>
      <c r="C363" s="902" t="s">
        <v>4388</v>
      </c>
      <c r="D363" s="900"/>
      <c r="E363" s="900"/>
      <c r="F363" s="897">
        <v>3000</v>
      </c>
    </row>
    <row r="364" spans="1:6" ht="20.25" customHeight="1">
      <c r="A364" s="897"/>
      <c r="B364" s="898"/>
      <c r="C364" s="902"/>
      <c r="D364" s="900"/>
      <c r="E364" s="900"/>
      <c r="F364" s="904">
        <f>SUM(F361:F363)</f>
        <v>116752.74</v>
      </c>
    </row>
    <row r="365" spans="1:6" ht="20.25" customHeight="1">
      <c r="A365" s="948"/>
      <c r="B365" s="947"/>
      <c r="C365" s="902"/>
      <c r="D365" s="900"/>
      <c r="E365" s="899" t="s">
        <v>5747</v>
      </c>
      <c r="F365" s="949">
        <v>114783</v>
      </c>
    </row>
    <row r="366" spans="1:6" ht="20.25" customHeight="1">
      <c r="A366" s="897"/>
      <c r="B366" s="898"/>
      <c r="C366" s="902"/>
      <c r="D366" s="897"/>
      <c r="E366" s="900"/>
      <c r="F366" s="904"/>
    </row>
    <row r="367" spans="1:6" ht="20.25" customHeight="1">
      <c r="A367" s="908"/>
      <c r="B367" s="909"/>
      <c r="C367" s="910" t="s">
        <v>5798</v>
      </c>
      <c r="D367" s="911"/>
      <c r="E367" s="912"/>
      <c r="F367" s="913"/>
    </row>
    <row r="368" spans="1:6" ht="20.25" customHeight="1">
      <c r="A368" s="908"/>
      <c r="B368" s="909"/>
      <c r="C368" s="914" t="s">
        <v>5881</v>
      </c>
      <c r="D368" s="911"/>
      <c r="E368" s="912"/>
      <c r="F368" s="908"/>
    </row>
    <row r="369" spans="1:6" ht="20.25" customHeight="1">
      <c r="A369" s="908"/>
      <c r="B369" s="909"/>
      <c r="C369" s="915" t="s">
        <v>4334</v>
      </c>
      <c r="D369" s="911"/>
      <c r="E369" s="912"/>
      <c r="F369" s="908"/>
    </row>
    <row r="370" spans="1:6" ht="20.25" customHeight="1">
      <c r="A370" s="908"/>
      <c r="B370" s="909"/>
      <c r="C370" s="914" t="s">
        <v>5882</v>
      </c>
      <c r="D370" s="916">
        <f>4.5*6.42*2</f>
        <v>57.78</v>
      </c>
      <c r="E370" s="917"/>
      <c r="F370" s="918"/>
    </row>
    <row r="371" spans="1:6" ht="20.25" customHeight="1">
      <c r="A371" s="908"/>
      <c r="B371" s="909"/>
      <c r="C371" s="914" t="s">
        <v>5883</v>
      </c>
      <c r="D371" s="916">
        <f>4.5*1*2</f>
        <v>9</v>
      </c>
      <c r="E371" s="917">
        <f>5/12</f>
        <v>0.42</v>
      </c>
      <c r="F371" s="918"/>
    </row>
    <row r="372" spans="1:6" ht="20.25" customHeight="1">
      <c r="A372" s="908"/>
      <c r="B372" s="909"/>
      <c r="C372" s="914" t="s">
        <v>5813</v>
      </c>
      <c r="D372" s="916">
        <f>4.5*1*2</f>
        <v>9</v>
      </c>
      <c r="E372" s="917"/>
      <c r="F372" s="918"/>
    </row>
    <row r="373" spans="1:6" ht="20.25" customHeight="1">
      <c r="A373" s="908"/>
      <c r="B373" s="909"/>
      <c r="C373" s="914" t="s">
        <v>5534</v>
      </c>
      <c r="D373" s="916">
        <f>6.42*1*2</f>
        <v>12.84</v>
      </c>
      <c r="E373" s="917"/>
      <c r="F373" s="918"/>
    </row>
    <row r="374" spans="1:6" ht="20.25" customHeight="1">
      <c r="A374" s="908"/>
      <c r="B374" s="909"/>
      <c r="C374" s="914" t="s">
        <v>5533</v>
      </c>
      <c r="D374" s="916">
        <f>SUM(D370:D373)</f>
        <v>88.62</v>
      </c>
      <c r="E374" s="917"/>
      <c r="F374" s="918"/>
    </row>
    <row r="375" spans="1:6" ht="20.25" customHeight="1">
      <c r="A375" s="908"/>
      <c r="B375" s="909"/>
      <c r="C375" s="915"/>
      <c r="D375" s="916">
        <f>D374*10%</f>
        <v>8.86</v>
      </c>
      <c r="E375" s="917"/>
      <c r="F375" s="918"/>
    </row>
    <row r="376" spans="1:6" ht="20.25" customHeight="1">
      <c r="A376" s="908"/>
      <c r="B376" s="909"/>
      <c r="C376" s="914" t="s">
        <v>5532</v>
      </c>
      <c r="D376" s="916">
        <f>SUM(D374:D375)</f>
        <v>97.48</v>
      </c>
      <c r="E376" s="917"/>
      <c r="F376" s="918"/>
    </row>
    <row r="377" spans="1:6" ht="20.25" customHeight="1">
      <c r="A377" s="919"/>
      <c r="B377" s="909"/>
      <c r="C377" s="915" t="s">
        <v>5531</v>
      </c>
      <c r="D377" s="916">
        <f>D376*1.17</f>
        <v>114.05</v>
      </c>
      <c r="E377" s="917"/>
      <c r="F377" s="918"/>
    </row>
    <row r="378" spans="1:6" ht="20.25" customHeight="1">
      <c r="A378" s="908"/>
      <c r="B378" s="909"/>
      <c r="C378" s="914" t="s">
        <v>5892</v>
      </c>
      <c r="D378" s="911"/>
      <c r="E378" s="912"/>
      <c r="F378" s="908"/>
    </row>
    <row r="379" spans="1:6" ht="20.25" customHeight="1">
      <c r="A379" s="908"/>
      <c r="B379" s="909"/>
      <c r="C379" s="914"/>
      <c r="D379" s="911"/>
      <c r="E379" s="912"/>
      <c r="F379" s="908"/>
    </row>
    <row r="380" spans="1:6" ht="20.25" customHeight="1">
      <c r="A380" s="908">
        <v>46.33</v>
      </c>
      <c r="B380" s="909" t="s">
        <v>928</v>
      </c>
      <c r="C380" s="914" t="s">
        <v>5800</v>
      </c>
      <c r="D380" s="911">
        <v>51.4</v>
      </c>
      <c r="E380" s="912" t="s">
        <v>928</v>
      </c>
      <c r="F380" s="908">
        <f>D380*A380</f>
        <v>2381.36</v>
      </c>
    </row>
    <row r="381" spans="1:6" ht="20.25" customHeight="1">
      <c r="A381" s="919"/>
      <c r="B381" s="909"/>
      <c r="C381" s="915" t="s">
        <v>4343</v>
      </c>
      <c r="D381" s="911"/>
      <c r="E381" s="912"/>
      <c r="F381" s="908">
        <f t="shared" ref="F381:F418" si="18">D381*A381</f>
        <v>0</v>
      </c>
    </row>
    <row r="382" spans="1:6" ht="20.25" customHeight="1">
      <c r="A382" s="908"/>
      <c r="B382" s="909"/>
      <c r="C382" s="914" t="s">
        <v>4344</v>
      </c>
      <c r="D382" s="911"/>
      <c r="E382" s="912"/>
      <c r="F382" s="908">
        <f t="shared" si="18"/>
        <v>0</v>
      </c>
    </row>
    <row r="383" spans="1:6" ht="20.25" customHeight="1">
      <c r="A383" s="908"/>
      <c r="B383" s="909"/>
      <c r="C383" s="914" t="s">
        <v>5530</v>
      </c>
      <c r="D383" s="911"/>
      <c r="E383" s="912"/>
      <c r="F383" s="908">
        <f t="shared" si="18"/>
        <v>0</v>
      </c>
    </row>
    <row r="384" spans="1:6" ht="20.25" customHeight="1">
      <c r="A384" s="908"/>
      <c r="B384" s="909"/>
      <c r="C384" s="914" t="s">
        <v>4346</v>
      </c>
      <c r="D384" s="911"/>
      <c r="E384" s="912"/>
      <c r="F384" s="908">
        <f t="shared" si="18"/>
        <v>0</v>
      </c>
    </row>
    <row r="385" spans="1:6" ht="20.25" customHeight="1">
      <c r="A385" s="908"/>
      <c r="B385" s="909"/>
      <c r="C385" s="914" t="s">
        <v>5529</v>
      </c>
      <c r="D385" s="911"/>
      <c r="E385" s="912"/>
      <c r="F385" s="908">
        <f t="shared" si="18"/>
        <v>0</v>
      </c>
    </row>
    <row r="386" spans="1:6" ht="20.25" customHeight="1">
      <c r="A386" s="908"/>
      <c r="B386" s="909"/>
      <c r="C386" s="914" t="s">
        <v>5528</v>
      </c>
      <c r="D386" s="911"/>
      <c r="E386" s="912"/>
      <c r="F386" s="908">
        <f t="shared" si="18"/>
        <v>0</v>
      </c>
    </row>
    <row r="387" spans="1:6" ht="20.25" customHeight="1">
      <c r="A387" s="908"/>
      <c r="B387" s="909"/>
      <c r="C387" s="914" t="s">
        <v>5527</v>
      </c>
      <c r="D387" s="911"/>
      <c r="E387" s="912"/>
      <c r="F387" s="908">
        <f t="shared" si="18"/>
        <v>0</v>
      </c>
    </row>
    <row r="388" spans="1:6" ht="20.25" customHeight="1">
      <c r="A388" s="908"/>
      <c r="B388" s="909"/>
      <c r="C388" s="914" t="s">
        <v>5526</v>
      </c>
      <c r="D388" s="911"/>
      <c r="E388" s="912"/>
      <c r="F388" s="908">
        <f t="shared" si="18"/>
        <v>0</v>
      </c>
    </row>
    <row r="389" spans="1:6" ht="20.25" customHeight="1">
      <c r="A389" s="908">
        <v>29.4</v>
      </c>
      <c r="B389" s="909" t="s">
        <v>928</v>
      </c>
      <c r="C389" s="914" t="s">
        <v>5801</v>
      </c>
      <c r="D389" s="911">
        <f>D380</f>
        <v>51.4</v>
      </c>
      <c r="E389" s="912" t="s">
        <v>928</v>
      </c>
      <c r="F389" s="908">
        <f t="shared" si="18"/>
        <v>1511.16</v>
      </c>
    </row>
    <row r="390" spans="1:6" ht="20.25" customHeight="1">
      <c r="A390" s="908"/>
      <c r="B390" s="909"/>
      <c r="C390" s="915" t="s">
        <v>4352</v>
      </c>
      <c r="D390" s="911"/>
      <c r="E390" s="912"/>
      <c r="F390" s="908">
        <f t="shared" si="18"/>
        <v>0</v>
      </c>
    </row>
    <row r="391" spans="1:6" ht="20.25" customHeight="1">
      <c r="A391" s="908"/>
      <c r="B391" s="909"/>
      <c r="C391" s="914" t="s">
        <v>4353</v>
      </c>
      <c r="D391" s="911"/>
      <c r="E391" s="912"/>
      <c r="F391" s="908">
        <f t="shared" si="18"/>
        <v>0</v>
      </c>
    </row>
    <row r="392" spans="1:6" ht="20.25" customHeight="1">
      <c r="A392" s="908"/>
      <c r="B392" s="909"/>
      <c r="C392" s="914" t="s">
        <v>4354</v>
      </c>
      <c r="D392" s="911"/>
      <c r="E392" s="912"/>
      <c r="F392" s="908">
        <f t="shared" si="18"/>
        <v>0</v>
      </c>
    </row>
    <row r="393" spans="1:6" ht="20.25" customHeight="1">
      <c r="A393" s="908"/>
      <c r="B393" s="909"/>
      <c r="C393" s="914" t="s">
        <v>5802</v>
      </c>
      <c r="D393" s="911"/>
      <c r="E393" s="912"/>
      <c r="F393" s="908">
        <f t="shared" si="18"/>
        <v>0</v>
      </c>
    </row>
    <row r="394" spans="1:6" ht="20.25" customHeight="1">
      <c r="A394" s="908"/>
      <c r="B394" s="909"/>
      <c r="C394" s="914" t="s">
        <v>4356</v>
      </c>
      <c r="D394" s="911"/>
      <c r="E394" s="912"/>
      <c r="F394" s="908">
        <f t="shared" si="18"/>
        <v>0</v>
      </c>
    </row>
    <row r="395" spans="1:6" ht="20.25" customHeight="1">
      <c r="A395" s="908"/>
      <c r="B395" s="909"/>
      <c r="C395" s="914" t="s">
        <v>4357</v>
      </c>
      <c r="D395" s="911"/>
      <c r="E395" s="912"/>
      <c r="F395" s="908">
        <f t="shared" si="18"/>
        <v>0</v>
      </c>
    </row>
    <row r="396" spans="1:6" ht="20.25" customHeight="1">
      <c r="A396" s="908"/>
      <c r="B396" s="909"/>
      <c r="C396" s="914" t="s">
        <v>4358</v>
      </c>
      <c r="D396" s="911"/>
      <c r="E396" s="912"/>
      <c r="F396" s="908">
        <f t="shared" si="18"/>
        <v>0</v>
      </c>
    </row>
    <row r="397" spans="1:6" ht="20.25" customHeight="1">
      <c r="A397" s="908"/>
      <c r="B397" s="909"/>
      <c r="C397" s="914" t="s">
        <v>5803</v>
      </c>
      <c r="D397" s="911"/>
      <c r="E397" s="912"/>
      <c r="F397" s="908">
        <f t="shared" si="18"/>
        <v>0</v>
      </c>
    </row>
    <row r="398" spans="1:6" ht="20.25" customHeight="1">
      <c r="A398" s="908"/>
      <c r="B398" s="909"/>
      <c r="C398" s="914" t="s">
        <v>4360</v>
      </c>
      <c r="D398" s="911"/>
      <c r="E398" s="912"/>
      <c r="F398" s="908">
        <f t="shared" si="18"/>
        <v>0</v>
      </c>
    </row>
    <row r="399" spans="1:6" ht="20.25" customHeight="1">
      <c r="A399" s="908"/>
      <c r="B399" s="909"/>
      <c r="C399" s="914" t="s">
        <v>4361</v>
      </c>
      <c r="D399" s="911"/>
      <c r="E399" s="912"/>
      <c r="F399" s="908">
        <f t="shared" si="18"/>
        <v>0</v>
      </c>
    </row>
    <row r="400" spans="1:6" ht="20.25" customHeight="1">
      <c r="A400" s="908"/>
      <c r="B400" s="909"/>
      <c r="C400" s="914" t="s">
        <v>4362</v>
      </c>
      <c r="D400" s="911"/>
      <c r="E400" s="912"/>
      <c r="F400" s="908">
        <f t="shared" si="18"/>
        <v>0</v>
      </c>
    </row>
    <row r="401" spans="1:6" ht="20.25" customHeight="1">
      <c r="A401" s="908"/>
      <c r="B401" s="909"/>
      <c r="C401" s="914"/>
      <c r="D401" s="911"/>
      <c r="E401" s="912"/>
      <c r="F401" s="908">
        <f t="shared" si="18"/>
        <v>0</v>
      </c>
    </row>
    <row r="402" spans="1:6" ht="20.25" customHeight="1">
      <c r="A402" s="908"/>
      <c r="B402" s="909"/>
      <c r="C402" s="914" t="s">
        <v>5804</v>
      </c>
      <c r="D402" s="911"/>
      <c r="E402" s="912"/>
      <c r="F402" s="908">
        <f t="shared" si="18"/>
        <v>0</v>
      </c>
    </row>
    <row r="403" spans="1:6" ht="20.25" customHeight="1">
      <c r="A403" s="908"/>
      <c r="B403" s="909"/>
      <c r="C403" s="914"/>
      <c r="D403" s="911"/>
      <c r="E403" s="912"/>
      <c r="F403" s="908">
        <f t="shared" si="18"/>
        <v>0</v>
      </c>
    </row>
    <row r="404" spans="1:6" ht="20.25" customHeight="1">
      <c r="A404" s="908">
        <v>10.08</v>
      </c>
      <c r="B404" s="909" t="s">
        <v>928</v>
      </c>
      <c r="C404" s="914" t="s">
        <v>5805</v>
      </c>
      <c r="D404" s="911">
        <v>526</v>
      </c>
      <c r="E404" s="912" t="s">
        <v>928</v>
      </c>
      <c r="F404" s="908">
        <f t="shared" si="18"/>
        <v>5302.08</v>
      </c>
    </row>
    <row r="405" spans="1:6" ht="20.25" customHeight="1">
      <c r="A405" s="908">
        <f>A404</f>
        <v>10.08</v>
      </c>
      <c r="B405" s="909" t="s">
        <v>928</v>
      </c>
      <c r="C405" s="914" t="s">
        <v>5806</v>
      </c>
      <c r="D405" s="911">
        <v>10</v>
      </c>
      <c r="E405" s="912" t="s">
        <v>928</v>
      </c>
      <c r="F405" s="908">
        <f t="shared" si="18"/>
        <v>100.8</v>
      </c>
    </row>
    <row r="406" spans="1:6" ht="20.25" customHeight="1">
      <c r="A406" s="897">
        <v>438</v>
      </c>
      <c r="B406" s="898" t="s">
        <v>4371</v>
      </c>
      <c r="C406" s="902" t="s">
        <v>4372</v>
      </c>
      <c r="D406" s="897">
        <v>1</v>
      </c>
      <c r="E406" s="900" t="s">
        <v>4371</v>
      </c>
      <c r="F406" s="908">
        <f t="shared" si="18"/>
        <v>438</v>
      </c>
    </row>
    <row r="407" spans="1:6" ht="20.25" customHeight="1">
      <c r="A407" s="897">
        <v>2</v>
      </c>
      <c r="B407" s="898" t="s">
        <v>1418</v>
      </c>
      <c r="C407" s="902" t="s">
        <v>5884</v>
      </c>
      <c r="D407" s="897">
        <f>9355+893+404</f>
        <v>10652</v>
      </c>
      <c r="E407" s="900" t="str">
        <f>B407</f>
        <v>No</v>
      </c>
      <c r="F407" s="908">
        <f t="shared" si="18"/>
        <v>21304</v>
      </c>
    </row>
    <row r="408" spans="1:6" ht="20.25" customHeight="1">
      <c r="A408" s="897">
        <v>1</v>
      </c>
      <c r="B408" s="898" t="s">
        <v>1418</v>
      </c>
      <c r="C408" s="902" t="s">
        <v>5888</v>
      </c>
      <c r="D408" s="897">
        <v>9798</v>
      </c>
      <c r="E408" s="900" t="str">
        <f>B408</f>
        <v>No</v>
      </c>
      <c r="F408" s="908">
        <f t="shared" si="18"/>
        <v>9798</v>
      </c>
    </row>
    <row r="409" spans="1:6" ht="20.25" customHeight="1">
      <c r="A409" s="897">
        <v>1</v>
      </c>
      <c r="B409" s="898" t="s">
        <v>1418</v>
      </c>
      <c r="C409" s="902" t="s">
        <v>5889</v>
      </c>
      <c r="D409" s="897">
        <f>6195+235</f>
        <v>6430</v>
      </c>
      <c r="E409" s="900" t="str">
        <f>B409</f>
        <v>No</v>
      </c>
      <c r="F409" s="908">
        <f t="shared" si="18"/>
        <v>6430</v>
      </c>
    </row>
    <row r="410" spans="1:6" ht="20.25" customHeight="1">
      <c r="A410" s="906">
        <v>0.86399999999999999</v>
      </c>
      <c r="B410" s="898" t="s">
        <v>2321</v>
      </c>
      <c r="C410" s="902" t="str">
        <f>C287</f>
        <v>Cost of hylum sheet 6mm [SR 2020-21 / P.129]</v>
      </c>
      <c r="D410" s="897">
        <f>D287</f>
        <v>1322</v>
      </c>
      <c r="E410" s="900" t="s">
        <v>2321</v>
      </c>
      <c r="F410" s="908">
        <f t="shared" si="18"/>
        <v>1142.21</v>
      </c>
    </row>
    <row r="411" spans="1:6" ht="20.25" customHeight="1">
      <c r="A411" s="897">
        <v>12</v>
      </c>
      <c r="B411" s="898" t="s">
        <v>1418</v>
      </c>
      <c r="C411" s="902" t="s">
        <v>4376</v>
      </c>
      <c r="D411" s="897">
        <f>D288</f>
        <v>20</v>
      </c>
      <c r="E411" s="900" t="s">
        <v>1418</v>
      </c>
      <c r="F411" s="908">
        <f t="shared" si="18"/>
        <v>240</v>
      </c>
    </row>
    <row r="412" spans="1:6" ht="20.25" customHeight="1">
      <c r="A412" s="897">
        <v>3</v>
      </c>
      <c r="B412" s="898" t="s">
        <v>147</v>
      </c>
      <c r="C412" s="902" t="s">
        <v>4377</v>
      </c>
      <c r="D412" s="897">
        <f>D289</f>
        <v>280</v>
      </c>
      <c r="E412" s="900" t="s">
        <v>147</v>
      </c>
      <c r="F412" s="908">
        <f t="shared" si="18"/>
        <v>840</v>
      </c>
    </row>
    <row r="413" spans="1:6" ht="20.25" customHeight="1">
      <c r="A413" s="897">
        <v>3</v>
      </c>
      <c r="B413" s="898" t="s">
        <v>1418</v>
      </c>
      <c r="C413" s="1066" t="str">
        <f>C290</f>
        <v>16A fuse units [SR 2022-23 / P.120]</v>
      </c>
      <c r="D413" s="897">
        <f>D290</f>
        <v>48.05</v>
      </c>
      <c r="E413" s="900" t="str">
        <f>B413</f>
        <v>No</v>
      </c>
      <c r="F413" s="908">
        <f t="shared" si="18"/>
        <v>144.15</v>
      </c>
    </row>
    <row r="414" spans="1:6" ht="20.25" customHeight="1">
      <c r="A414" s="897">
        <v>5</v>
      </c>
      <c r="B414" s="898" t="s">
        <v>841</v>
      </c>
      <c r="C414" s="897" t="str">
        <f>C291</f>
        <v>1 sqmm PVC copper cable [SR 2022-23 / P.125]</v>
      </c>
      <c r="D414" s="897">
        <f>D291</f>
        <v>10.45</v>
      </c>
      <c r="E414" s="900" t="str">
        <f>B414</f>
        <v>Rmt</v>
      </c>
      <c r="F414" s="908">
        <f t="shared" si="18"/>
        <v>52.25</v>
      </c>
    </row>
    <row r="415" spans="1:6" ht="20.25" customHeight="1">
      <c r="A415" s="897">
        <v>46.33</v>
      </c>
      <c r="B415" s="898" t="s">
        <v>1675</v>
      </c>
      <c r="C415" s="1066" t="str">
        <f>C292</f>
        <v>MS sheet fabrication charges [SR 2022-23 / P.29]</v>
      </c>
      <c r="D415" s="897">
        <f>D292</f>
        <v>52.5</v>
      </c>
      <c r="E415" s="900" t="str">
        <f>B415</f>
        <v>Kg</v>
      </c>
      <c r="F415" s="908">
        <f t="shared" si="18"/>
        <v>2432.33</v>
      </c>
    </row>
    <row r="416" spans="1:6" ht="20.25" customHeight="1">
      <c r="A416" s="897">
        <v>29.4</v>
      </c>
      <c r="B416" s="898" t="s">
        <v>1675</v>
      </c>
      <c r="C416" s="1066" t="str">
        <f>C293</f>
        <v>Angle iron fabrication charges [SR 2022-23 / P.34]</v>
      </c>
      <c r="D416" s="897">
        <f>D415</f>
        <v>52.5</v>
      </c>
      <c r="E416" s="900" t="str">
        <f>B416</f>
        <v>Kg</v>
      </c>
      <c r="F416" s="908">
        <f t="shared" si="18"/>
        <v>1543.5</v>
      </c>
    </row>
    <row r="417" spans="1:6" ht="20.25" customHeight="1">
      <c r="A417" s="897">
        <v>4</v>
      </c>
      <c r="B417" s="898" t="s">
        <v>1456</v>
      </c>
      <c r="C417" s="1066" t="str">
        <f>C294</f>
        <v>MCB / Pilot lamp fixing charges vide SD - 141</v>
      </c>
      <c r="D417" s="897">
        <f>D294</f>
        <v>501.25</v>
      </c>
      <c r="E417" s="903" t="s">
        <v>1745</v>
      </c>
      <c r="F417" s="908">
        <f t="shared" si="18"/>
        <v>2005</v>
      </c>
    </row>
    <row r="418" spans="1:6" ht="20.25" customHeight="1">
      <c r="A418" s="897">
        <v>72</v>
      </c>
      <c r="B418" s="898" t="s">
        <v>5510</v>
      </c>
      <c r="C418" s="902" t="s">
        <v>5511</v>
      </c>
      <c r="D418" s="897">
        <v>10</v>
      </c>
      <c r="E418" s="900" t="s">
        <v>5512</v>
      </c>
      <c r="F418" s="908">
        <f t="shared" si="18"/>
        <v>720</v>
      </c>
    </row>
    <row r="419" spans="1:6" ht="20.25" customHeight="1">
      <c r="A419" s="908"/>
      <c r="B419" s="909"/>
      <c r="C419" s="914" t="s">
        <v>4384</v>
      </c>
      <c r="D419" s="911"/>
      <c r="E419" s="912"/>
      <c r="F419" s="908">
        <v>200</v>
      </c>
    </row>
    <row r="420" spans="1:6" ht="20.25" customHeight="1">
      <c r="A420" s="908"/>
      <c r="B420" s="909"/>
      <c r="C420" s="914"/>
      <c r="D420" s="911" t="s">
        <v>2283</v>
      </c>
      <c r="E420" s="912"/>
      <c r="F420" s="913">
        <f>SUM(F380:F419)</f>
        <v>56584.84</v>
      </c>
    </row>
    <row r="421" spans="1:6" ht="20.25" customHeight="1">
      <c r="A421" s="908"/>
      <c r="B421" s="909"/>
      <c r="C421" s="914" t="s">
        <v>4385</v>
      </c>
      <c r="D421" s="911"/>
      <c r="E421" s="912"/>
      <c r="F421" s="908">
        <f>F420*2/100</f>
        <v>1131.7</v>
      </c>
    </row>
    <row r="422" spans="1:6" ht="20.25" customHeight="1">
      <c r="A422" s="908"/>
      <c r="B422" s="909"/>
      <c r="C422" s="914"/>
      <c r="D422" s="911"/>
      <c r="E422" s="912"/>
      <c r="F422" s="913">
        <f>SUM(F420:F421)</f>
        <v>57716.54</v>
      </c>
    </row>
    <row r="423" spans="1:6" ht="20.25" customHeight="1">
      <c r="A423" s="897"/>
      <c r="B423" s="898"/>
      <c r="C423" s="902" t="s">
        <v>4387</v>
      </c>
      <c r="D423" s="900"/>
      <c r="E423" s="900"/>
      <c r="F423" s="897">
        <v>1000</v>
      </c>
    </row>
    <row r="424" spans="1:6" ht="20.25" customHeight="1">
      <c r="A424" s="897"/>
      <c r="B424" s="898"/>
      <c r="C424" s="902" t="s">
        <v>4388</v>
      </c>
      <c r="D424" s="900"/>
      <c r="E424" s="900"/>
      <c r="F424" s="897">
        <v>1000</v>
      </c>
    </row>
    <row r="425" spans="1:6" ht="20.25" customHeight="1">
      <c r="A425" s="897"/>
      <c r="B425" s="898"/>
      <c r="C425" s="902"/>
      <c r="D425" s="900"/>
      <c r="E425" s="900"/>
      <c r="F425" s="904">
        <f>SUM(F422:F424)</f>
        <v>59716.54</v>
      </c>
    </row>
    <row r="426" spans="1:6" ht="20.25" customHeight="1">
      <c r="A426" s="948"/>
      <c r="B426" s="947"/>
      <c r="C426" s="902"/>
      <c r="D426" s="900"/>
      <c r="E426" s="899" t="s">
        <v>5747</v>
      </c>
      <c r="F426" s="949">
        <v>58902</v>
      </c>
    </row>
    <row r="427" spans="1:6" ht="20.25" customHeight="1">
      <c r="A427" s="908"/>
      <c r="B427" s="909"/>
      <c r="C427" s="914"/>
      <c r="D427" s="911"/>
      <c r="E427" s="912"/>
      <c r="F427" s="913"/>
    </row>
    <row r="428" spans="1:6" ht="20.25" customHeight="1">
      <c r="D428" s="1597"/>
      <c r="E428" s="1597"/>
      <c r="F428" s="1597"/>
    </row>
    <row r="430" spans="1:6" ht="20.25" customHeight="1">
      <c r="A430" s="908"/>
      <c r="B430" s="909"/>
      <c r="C430" s="910" t="s">
        <v>5893</v>
      </c>
      <c r="D430" s="911"/>
      <c r="E430" s="912"/>
      <c r="F430" s="913"/>
    </row>
    <row r="431" spans="1:6" ht="20.25" customHeight="1">
      <c r="A431" s="908"/>
      <c r="B431" s="909"/>
      <c r="C431" s="914" t="s">
        <v>5894</v>
      </c>
      <c r="D431" s="911"/>
      <c r="E431" s="912"/>
      <c r="F431" s="908"/>
    </row>
    <row r="432" spans="1:6" ht="20.25" customHeight="1">
      <c r="A432" s="908"/>
      <c r="B432" s="909"/>
      <c r="C432" s="915" t="s">
        <v>4334</v>
      </c>
      <c r="D432" s="911"/>
      <c r="E432" s="912"/>
      <c r="F432" s="908"/>
    </row>
    <row r="433" spans="1:6" ht="20.25" customHeight="1">
      <c r="A433" s="908"/>
      <c r="B433" s="909"/>
      <c r="C433" s="914" t="s">
        <v>5896</v>
      </c>
      <c r="D433" s="916">
        <f>4.5*6.42*2</f>
        <v>57.78</v>
      </c>
      <c r="E433" s="917"/>
      <c r="F433" s="918"/>
    </row>
    <row r="434" spans="1:6" ht="20.25" customHeight="1">
      <c r="A434" s="908"/>
      <c r="B434" s="909"/>
      <c r="C434" s="914" t="s">
        <v>5897</v>
      </c>
      <c r="D434" s="916">
        <f>4.5*1*2</f>
        <v>9</v>
      </c>
      <c r="E434" s="917">
        <f>5/12</f>
        <v>0.42</v>
      </c>
      <c r="F434" s="918"/>
    </row>
    <row r="435" spans="1:6" ht="20.25" customHeight="1">
      <c r="A435" s="908"/>
      <c r="B435" s="909"/>
      <c r="C435" s="914" t="s">
        <v>5898</v>
      </c>
      <c r="D435" s="916">
        <f>4.5*1*2</f>
        <v>9</v>
      </c>
      <c r="E435" s="917"/>
      <c r="F435" s="918"/>
    </row>
    <row r="436" spans="1:6" ht="20.25" customHeight="1">
      <c r="A436" s="908"/>
      <c r="B436" s="909"/>
      <c r="C436" s="914" t="s">
        <v>5899</v>
      </c>
      <c r="D436" s="916">
        <f>6.42*1*2</f>
        <v>12.84</v>
      </c>
      <c r="E436" s="917"/>
      <c r="F436" s="918"/>
    </row>
    <row r="437" spans="1:6" ht="20.25" customHeight="1">
      <c r="A437" s="908"/>
      <c r="B437" s="909"/>
      <c r="C437" s="914" t="s">
        <v>5900</v>
      </c>
      <c r="D437" s="916">
        <f>SUM(D433:D436)</f>
        <v>88.62</v>
      </c>
      <c r="E437" s="917"/>
      <c r="F437" s="918"/>
    </row>
    <row r="438" spans="1:6" ht="20.25" customHeight="1">
      <c r="A438" s="908"/>
      <c r="B438" s="909"/>
      <c r="C438" s="915"/>
      <c r="D438" s="916">
        <f>D437*10%</f>
        <v>8.86</v>
      </c>
      <c r="E438" s="917"/>
      <c r="F438" s="918"/>
    </row>
    <row r="439" spans="1:6" ht="20.25" customHeight="1">
      <c r="A439" s="908"/>
      <c r="B439" s="909"/>
      <c r="C439" s="914" t="s">
        <v>5901</v>
      </c>
      <c r="D439" s="916">
        <f>SUM(D437:D438)</f>
        <v>97.48</v>
      </c>
      <c r="E439" s="917"/>
      <c r="F439" s="918"/>
    </row>
    <row r="440" spans="1:6" ht="20.25" customHeight="1">
      <c r="A440" s="919"/>
      <c r="B440" s="909"/>
      <c r="C440" s="915" t="s">
        <v>5902</v>
      </c>
      <c r="D440" s="916">
        <f>D439*1.17</f>
        <v>114.05</v>
      </c>
      <c r="E440" s="917"/>
      <c r="F440" s="918"/>
    </row>
    <row r="441" spans="1:6" ht="20.25" customHeight="1">
      <c r="A441" s="908"/>
      <c r="B441" s="909"/>
      <c r="C441" s="914" t="s">
        <v>5903</v>
      </c>
      <c r="D441" s="911"/>
      <c r="E441" s="912"/>
      <c r="F441" s="908"/>
    </row>
    <row r="442" spans="1:6" ht="20.25" customHeight="1">
      <c r="A442" s="908"/>
      <c r="B442" s="909"/>
      <c r="C442" s="914"/>
      <c r="D442" s="911"/>
      <c r="E442" s="912"/>
      <c r="F442" s="908"/>
    </row>
    <row r="443" spans="1:6" ht="20.25" customHeight="1">
      <c r="A443" s="908">
        <v>81.099999999999994</v>
      </c>
      <c r="B443" s="909" t="s">
        <v>928</v>
      </c>
      <c r="C443" s="914" t="s">
        <v>5800</v>
      </c>
      <c r="D443" s="911">
        <v>51.4</v>
      </c>
      <c r="E443" s="912" t="s">
        <v>928</v>
      </c>
      <c r="F443" s="908">
        <f>D443*A443</f>
        <v>4168.54</v>
      </c>
    </row>
    <row r="444" spans="1:6" ht="20.25" customHeight="1">
      <c r="A444" s="919"/>
      <c r="B444" s="909"/>
      <c r="C444" s="915" t="s">
        <v>4343</v>
      </c>
      <c r="D444" s="911"/>
      <c r="E444" s="912"/>
      <c r="F444" s="908">
        <f t="shared" ref="F444:F480" si="19">D444*A444</f>
        <v>0</v>
      </c>
    </row>
    <row r="445" spans="1:6" ht="20.25" customHeight="1">
      <c r="A445" s="908"/>
      <c r="B445" s="909"/>
      <c r="C445" s="914" t="s">
        <v>4344</v>
      </c>
      <c r="D445" s="911"/>
      <c r="E445" s="912"/>
      <c r="F445" s="908">
        <f t="shared" si="19"/>
        <v>0</v>
      </c>
    </row>
    <row r="446" spans="1:6" ht="20.25" customHeight="1">
      <c r="A446" s="908"/>
      <c r="B446" s="909"/>
      <c r="C446" s="914" t="s">
        <v>5530</v>
      </c>
      <c r="D446" s="911"/>
      <c r="E446" s="912"/>
      <c r="F446" s="908">
        <f t="shared" si="19"/>
        <v>0</v>
      </c>
    </row>
    <row r="447" spans="1:6" ht="20.25" customHeight="1">
      <c r="A447" s="908"/>
      <c r="B447" s="909"/>
      <c r="C447" s="914" t="s">
        <v>5488</v>
      </c>
      <c r="D447" s="911"/>
      <c r="E447" s="912"/>
      <c r="F447" s="908">
        <f t="shared" si="19"/>
        <v>0</v>
      </c>
    </row>
    <row r="448" spans="1:6" ht="20.25" customHeight="1">
      <c r="A448" s="908"/>
      <c r="B448" s="909"/>
      <c r="C448" s="914" t="s">
        <v>5529</v>
      </c>
      <c r="D448" s="911"/>
      <c r="E448" s="912"/>
      <c r="F448" s="908">
        <f t="shared" si="19"/>
        <v>0</v>
      </c>
    </row>
    <row r="449" spans="1:6" ht="20.25" customHeight="1">
      <c r="A449" s="908"/>
      <c r="B449" s="909"/>
      <c r="C449" s="914" t="s">
        <v>5904</v>
      </c>
      <c r="D449" s="911"/>
      <c r="E449" s="912"/>
      <c r="F449" s="908">
        <f t="shared" si="19"/>
        <v>0</v>
      </c>
    </row>
    <row r="450" spans="1:6" ht="20.25" customHeight="1">
      <c r="A450" s="908"/>
      <c r="B450" s="909"/>
      <c r="C450" s="914" t="s">
        <v>5905</v>
      </c>
      <c r="D450" s="911"/>
      <c r="E450" s="912"/>
      <c r="F450" s="908">
        <f t="shared" si="19"/>
        <v>0</v>
      </c>
    </row>
    <row r="451" spans="1:6" ht="20.25" customHeight="1">
      <c r="A451" s="908"/>
      <c r="B451" s="909"/>
      <c r="C451" s="914" t="s">
        <v>5906</v>
      </c>
      <c r="D451" s="911"/>
      <c r="E451" s="912"/>
      <c r="F451" s="908">
        <f t="shared" si="19"/>
        <v>0</v>
      </c>
    </row>
    <row r="452" spans="1:6" ht="20.25" customHeight="1">
      <c r="A452" s="908">
        <v>110</v>
      </c>
      <c r="B452" s="909" t="s">
        <v>928</v>
      </c>
      <c r="C452" s="914" t="s">
        <v>5801</v>
      </c>
      <c r="D452" s="911">
        <f>D443</f>
        <v>51.4</v>
      </c>
      <c r="E452" s="912" t="s">
        <v>928</v>
      </c>
      <c r="F452" s="908">
        <f t="shared" si="19"/>
        <v>5654</v>
      </c>
    </row>
    <row r="453" spans="1:6" ht="20.25" customHeight="1">
      <c r="A453" s="908"/>
      <c r="B453" s="909"/>
      <c r="C453" s="915" t="s">
        <v>4352</v>
      </c>
      <c r="D453" s="911"/>
      <c r="E453" s="912"/>
      <c r="F453" s="908">
        <f t="shared" si="19"/>
        <v>0</v>
      </c>
    </row>
    <row r="454" spans="1:6" ht="20.25" customHeight="1">
      <c r="A454" s="908"/>
      <c r="B454" s="909"/>
      <c r="C454" s="914" t="s">
        <v>4353</v>
      </c>
      <c r="D454" s="911"/>
      <c r="E454" s="912"/>
      <c r="F454" s="908">
        <f t="shared" si="19"/>
        <v>0</v>
      </c>
    </row>
    <row r="455" spans="1:6" ht="20.25" customHeight="1">
      <c r="A455" s="908"/>
      <c r="B455" s="909"/>
      <c r="C455" s="914" t="s">
        <v>4354</v>
      </c>
      <c r="D455" s="911"/>
      <c r="E455" s="912"/>
      <c r="F455" s="908">
        <f t="shared" si="19"/>
        <v>0</v>
      </c>
    </row>
    <row r="456" spans="1:6" ht="20.25" customHeight="1">
      <c r="A456" s="908"/>
      <c r="B456" s="909"/>
      <c r="C456" s="914" t="s">
        <v>5907</v>
      </c>
      <c r="D456" s="911"/>
      <c r="E456" s="912"/>
      <c r="F456" s="908">
        <f t="shared" si="19"/>
        <v>0</v>
      </c>
    </row>
    <row r="457" spans="1:6" ht="20.25" customHeight="1">
      <c r="A457" s="908"/>
      <c r="B457" s="909"/>
      <c r="C457" s="914" t="s">
        <v>5908</v>
      </c>
      <c r="D457" s="911"/>
      <c r="E457" s="912"/>
      <c r="F457" s="908">
        <f t="shared" si="19"/>
        <v>0</v>
      </c>
    </row>
    <row r="458" spans="1:6" ht="20.25" customHeight="1">
      <c r="A458" s="908"/>
      <c r="B458" s="909"/>
      <c r="C458" s="914" t="s">
        <v>5909</v>
      </c>
      <c r="D458" s="911"/>
      <c r="E458" s="912"/>
      <c r="F458" s="908">
        <f t="shared" si="19"/>
        <v>0</v>
      </c>
    </row>
    <row r="459" spans="1:6" ht="20.25" customHeight="1">
      <c r="A459" s="908"/>
      <c r="B459" s="909"/>
      <c r="C459" s="914" t="s">
        <v>5910</v>
      </c>
      <c r="D459" s="911"/>
      <c r="E459" s="912"/>
      <c r="F459" s="908">
        <f t="shared" si="19"/>
        <v>0</v>
      </c>
    </row>
    <row r="460" spans="1:6" ht="20.25" customHeight="1">
      <c r="A460" s="908"/>
      <c r="B460" s="909"/>
      <c r="C460" s="914" t="s">
        <v>5911</v>
      </c>
      <c r="D460" s="911"/>
      <c r="E460" s="912"/>
      <c r="F460" s="908">
        <f t="shared" si="19"/>
        <v>0</v>
      </c>
    </row>
    <row r="461" spans="1:6" ht="20.25" customHeight="1">
      <c r="A461" s="908"/>
      <c r="B461" s="909"/>
      <c r="C461" s="914" t="s">
        <v>5912</v>
      </c>
      <c r="D461" s="911"/>
      <c r="E461" s="912"/>
      <c r="F461" s="908">
        <f t="shared" si="19"/>
        <v>0</v>
      </c>
    </row>
    <row r="462" spans="1:6" ht="20.25" customHeight="1">
      <c r="A462" s="908"/>
      <c r="B462" s="909"/>
      <c r="C462" s="914" t="s">
        <v>5913</v>
      </c>
      <c r="D462" s="911"/>
      <c r="E462" s="912"/>
      <c r="F462" s="908">
        <f t="shared" si="19"/>
        <v>0</v>
      </c>
    </row>
    <row r="463" spans="1:6" ht="20.25" customHeight="1">
      <c r="A463" s="908"/>
      <c r="B463" s="909"/>
      <c r="C463" s="914"/>
      <c r="D463" s="911"/>
      <c r="E463" s="912"/>
      <c r="F463" s="908">
        <f t="shared" si="19"/>
        <v>0</v>
      </c>
    </row>
    <row r="464" spans="1:6" ht="20.25" customHeight="1">
      <c r="A464" s="908"/>
      <c r="B464" s="909"/>
      <c r="C464" s="914" t="s">
        <v>5914</v>
      </c>
      <c r="D464" s="911"/>
      <c r="E464" s="912"/>
      <c r="F464" s="908">
        <f t="shared" si="19"/>
        <v>0</v>
      </c>
    </row>
    <row r="465" spans="1:6" ht="20.25" customHeight="1">
      <c r="A465" s="908"/>
      <c r="B465" s="909"/>
      <c r="C465" s="914"/>
      <c r="D465" s="911"/>
      <c r="E465" s="912"/>
      <c r="F465" s="908">
        <f t="shared" si="19"/>
        <v>0</v>
      </c>
    </row>
    <row r="466" spans="1:6" ht="20.25" customHeight="1">
      <c r="A466" s="908">
        <v>18.55</v>
      </c>
      <c r="B466" s="909" t="s">
        <v>928</v>
      </c>
      <c r="C466" s="914" t="s">
        <v>5805</v>
      </c>
      <c r="D466" s="911">
        <v>526</v>
      </c>
      <c r="E466" s="912" t="s">
        <v>928</v>
      </c>
      <c r="F466" s="908">
        <f t="shared" si="19"/>
        <v>9757.2999999999993</v>
      </c>
    </row>
    <row r="467" spans="1:6" ht="20.25" customHeight="1">
      <c r="A467" s="908">
        <f>A466</f>
        <v>18.55</v>
      </c>
      <c r="B467" s="909" t="s">
        <v>928</v>
      </c>
      <c r="C467" s="914" t="s">
        <v>5806</v>
      </c>
      <c r="D467" s="911">
        <v>10</v>
      </c>
      <c r="E467" s="912" t="s">
        <v>928</v>
      </c>
      <c r="F467" s="908">
        <f t="shared" si="19"/>
        <v>185.5</v>
      </c>
    </row>
    <row r="468" spans="1:6" ht="20.25" customHeight="1">
      <c r="A468" s="897">
        <v>440</v>
      </c>
      <c r="B468" s="898" t="s">
        <v>4371</v>
      </c>
      <c r="C468" s="902" t="s">
        <v>4372</v>
      </c>
      <c r="D468" s="897">
        <v>1</v>
      </c>
      <c r="E468" s="900" t="s">
        <v>4371</v>
      </c>
      <c r="F468" s="908">
        <f t="shared" si="19"/>
        <v>440</v>
      </c>
    </row>
    <row r="469" spans="1:6" ht="20.25" customHeight="1">
      <c r="A469" s="897">
        <v>1</v>
      </c>
      <c r="B469" s="898" t="s">
        <v>1418</v>
      </c>
      <c r="C469" s="902" t="s">
        <v>5895</v>
      </c>
      <c r="D469" s="897">
        <v>17850</v>
      </c>
      <c r="E469" s="900" t="str">
        <f>B469</f>
        <v>No</v>
      </c>
      <c r="F469" s="908">
        <f t="shared" si="19"/>
        <v>17850</v>
      </c>
    </row>
    <row r="470" spans="1:6" ht="20.25" customHeight="1">
      <c r="A470" s="897">
        <v>2</v>
      </c>
      <c r="B470" s="898" t="s">
        <v>1418</v>
      </c>
      <c r="C470" s="902" t="s">
        <v>5888</v>
      </c>
      <c r="D470" s="897">
        <v>9798</v>
      </c>
      <c r="E470" s="900" t="str">
        <f>B470</f>
        <v>No</v>
      </c>
      <c r="F470" s="908">
        <f t="shared" si="19"/>
        <v>19596</v>
      </c>
    </row>
    <row r="471" spans="1:6" ht="20.25" customHeight="1">
      <c r="A471" s="897">
        <v>1</v>
      </c>
      <c r="B471" s="898" t="s">
        <v>1418</v>
      </c>
      <c r="C471" s="902" t="s">
        <v>5889</v>
      </c>
      <c r="D471" s="897">
        <f>6195+235</f>
        <v>6430</v>
      </c>
      <c r="E471" s="900" t="str">
        <f>B471</f>
        <v>No</v>
      </c>
      <c r="F471" s="908">
        <f t="shared" si="19"/>
        <v>6430</v>
      </c>
    </row>
    <row r="472" spans="1:6" ht="20.25" customHeight="1">
      <c r="A472" s="906">
        <v>1.1499999999999999</v>
      </c>
      <c r="B472" s="898" t="s">
        <v>2321</v>
      </c>
      <c r="C472" s="902" t="s">
        <v>5878</v>
      </c>
      <c r="D472" s="900">
        <v>1260</v>
      </c>
      <c r="E472" s="900" t="s">
        <v>2321</v>
      </c>
      <c r="F472" s="908">
        <f t="shared" si="19"/>
        <v>1449</v>
      </c>
    </row>
    <row r="473" spans="1:6" ht="20.25" customHeight="1">
      <c r="A473" s="897">
        <v>12</v>
      </c>
      <c r="B473" s="898" t="s">
        <v>1418</v>
      </c>
      <c r="C473" s="902" t="s">
        <v>4376</v>
      </c>
      <c r="D473" s="897">
        <v>20</v>
      </c>
      <c r="E473" s="900" t="s">
        <v>1418</v>
      </c>
      <c r="F473" s="908">
        <f t="shared" si="19"/>
        <v>240</v>
      </c>
    </row>
    <row r="474" spans="1:6" ht="20.25" customHeight="1">
      <c r="A474" s="897">
        <v>3</v>
      </c>
      <c r="B474" s="898" t="s">
        <v>147</v>
      </c>
      <c r="C474" s="902" t="s">
        <v>4377</v>
      </c>
      <c r="D474" s="897">
        <v>280</v>
      </c>
      <c r="E474" s="900" t="s">
        <v>147</v>
      </c>
      <c r="F474" s="908">
        <f t="shared" si="19"/>
        <v>840</v>
      </c>
    </row>
    <row r="475" spans="1:6" ht="20.25" customHeight="1">
      <c r="A475" s="897">
        <v>3</v>
      </c>
      <c r="B475" s="898" t="s">
        <v>1418</v>
      </c>
      <c r="C475" s="902" t="s">
        <v>5890</v>
      </c>
      <c r="D475" s="897">
        <v>47.6</v>
      </c>
      <c r="E475" s="900" t="str">
        <f>B475</f>
        <v>No</v>
      </c>
      <c r="F475" s="908">
        <f t="shared" si="19"/>
        <v>142.80000000000001</v>
      </c>
    </row>
    <row r="476" spans="1:6" ht="20.25" customHeight="1">
      <c r="A476" s="897">
        <v>5</v>
      </c>
      <c r="B476" s="898" t="s">
        <v>841</v>
      </c>
      <c r="C476" s="902" t="s">
        <v>5891</v>
      </c>
      <c r="D476" s="897">
        <v>9.8000000000000007</v>
      </c>
      <c r="E476" s="900" t="str">
        <f>B476</f>
        <v>Rmt</v>
      </c>
      <c r="F476" s="908">
        <f t="shared" si="19"/>
        <v>49</v>
      </c>
    </row>
    <row r="477" spans="1:6" ht="20.25" customHeight="1">
      <c r="A477" s="897">
        <v>81.099999999999994</v>
      </c>
      <c r="B477" s="898" t="s">
        <v>1675</v>
      </c>
      <c r="C477" s="902" t="s">
        <v>5507</v>
      </c>
      <c r="D477" s="897">
        <v>47.8</v>
      </c>
      <c r="E477" s="900" t="str">
        <f>B477</f>
        <v>Kg</v>
      </c>
      <c r="F477" s="908">
        <f t="shared" si="19"/>
        <v>3876.58</v>
      </c>
    </row>
    <row r="478" spans="1:6" ht="20.25" customHeight="1">
      <c r="A478" s="897">
        <v>110</v>
      </c>
      <c r="B478" s="898" t="s">
        <v>1675</v>
      </c>
      <c r="C478" s="902" t="s">
        <v>5508</v>
      </c>
      <c r="D478" s="897">
        <f>D477</f>
        <v>47.8</v>
      </c>
      <c r="E478" s="900" t="str">
        <f>B478</f>
        <v>Kg</v>
      </c>
      <c r="F478" s="908">
        <f t="shared" si="19"/>
        <v>5258</v>
      </c>
    </row>
    <row r="479" spans="1:6" ht="20.25" customHeight="1">
      <c r="A479" s="897">
        <v>5</v>
      </c>
      <c r="B479" s="898" t="s">
        <v>1456</v>
      </c>
      <c r="C479" s="902" t="s">
        <v>5877</v>
      </c>
      <c r="D479" s="897">
        <v>456</v>
      </c>
      <c r="E479" s="903" t="s">
        <v>1745</v>
      </c>
      <c r="F479" s="908">
        <f t="shared" si="19"/>
        <v>2280</v>
      </c>
    </row>
    <row r="480" spans="1:6" ht="20.25" customHeight="1">
      <c r="A480" s="897">
        <v>126</v>
      </c>
      <c r="B480" s="898" t="s">
        <v>5510</v>
      </c>
      <c r="C480" s="902" t="s">
        <v>5511</v>
      </c>
      <c r="D480" s="897">
        <v>10</v>
      </c>
      <c r="E480" s="900" t="s">
        <v>5512</v>
      </c>
      <c r="F480" s="908">
        <f t="shared" si="19"/>
        <v>1260</v>
      </c>
    </row>
    <row r="481" spans="1:6" ht="20.25" customHeight="1">
      <c r="A481" s="908"/>
      <c r="B481" s="909"/>
      <c r="C481" s="914" t="s">
        <v>4384</v>
      </c>
      <c r="D481" s="911"/>
      <c r="E481" s="912"/>
      <c r="F481" s="908">
        <v>200</v>
      </c>
    </row>
    <row r="482" spans="1:6" ht="20.25" customHeight="1">
      <c r="A482" s="908"/>
      <c r="B482" s="909"/>
      <c r="C482" s="914"/>
      <c r="D482" s="911" t="s">
        <v>2283</v>
      </c>
      <c r="E482" s="912"/>
      <c r="F482" s="913">
        <f>SUM(F443:F481)</f>
        <v>79676.72</v>
      </c>
    </row>
    <row r="483" spans="1:6" ht="20.25" customHeight="1">
      <c r="A483" s="908"/>
      <c r="B483" s="909"/>
      <c r="C483" s="914" t="s">
        <v>4385</v>
      </c>
      <c r="D483" s="911"/>
      <c r="E483" s="912"/>
      <c r="F483" s="908">
        <f>F482*2/100</f>
        <v>1593.53</v>
      </c>
    </row>
    <row r="484" spans="1:6" ht="20.25" customHeight="1">
      <c r="A484" s="908"/>
      <c r="B484" s="909"/>
      <c r="C484" s="914"/>
      <c r="D484" s="911"/>
      <c r="E484" s="912"/>
      <c r="F484" s="913">
        <f>SUM(F482:F483)</f>
        <v>81270.25</v>
      </c>
    </row>
    <row r="485" spans="1:6" ht="20.25" customHeight="1">
      <c r="A485" s="897"/>
      <c r="B485" s="898"/>
      <c r="C485" s="902" t="s">
        <v>4387</v>
      </c>
      <c r="D485" s="900"/>
      <c r="E485" s="900"/>
      <c r="F485" s="897">
        <v>1000</v>
      </c>
    </row>
    <row r="486" spans="1:6" ht="20.25" customHeight="1">
      <c r="A486" s="897"/>
      <c r="B486" s="898"/>
      <c r="C486" s="902" t="s">
        <v>4388</v>
      </c>
      <c r="D486" s="900"/>
      <c r="E486" s="900"/>
      <c r="F486" s="897">
        <v>1000</v>
      </c>
    </row>
    <row r="487" spans="1:6" ht="20.25" customHeight="1">
      <c r="A487" s="897"/>
      <c r="B487" s="898"/>
      <c r="C487" s="902"/>
      <c r="D487" s="900"/>
      <c r="E487" s="900"/>
      <c r="F487" s="904">
        <f>SUM(F484:F486)</f>
        <v>83270.25</v>
      </c>
    </row>
    <row r="488" spans="1:6" ht="20.25" customHeight="1">
      <c r="A488" s="948"/>
      <c r="B488" s="947"/>
      <c r="C488" s="902"/>
      <c r="D488" s="900"/>
      <c r="E488" s="899" t="s">
        <v>5747</v>
      </c>
      <c r="F488" s="949">
        <v>83280</v>
      </c>
    </row>
    <row r="490" spans="1:6" ht="20.25" customHeight="1">
      <c r="A490" s="972"/>
      <c r="B490" s="972"/>
      <c r="C490" s="921" t="s">
        <v>5973</v>
      </c>
      <c r="D490" s="973"/>
      <c r="E490" s="972"/>
      <c r="F490" s="972"/>
    </row>
    <row r="491" spans="1:6" ht="20.25" customHeight="1">
      <c r="A491" s="972"/>
      <c r="B491" s="972"/>
      <c r="C491" s="950" t="s">
        <v>5974</v>
      </c>
      <c r="D491" s="973"/>
      <c r="E491" s="972"/>
      <c r="F491" s="972"/>
    </row>
    <row r="492" spans="1:6" ht="20.25" customHeight="1">
      <c r="A492" s="972"/>
      <c r="B492" s="972"/>
      <c r="C492" s="951" t="s">
        <v>5975</v>
      </c>
      <c r="D492" s="973"/>
      <c r="E492" s="972"/>
      <c r="F492" s="972"/>
    </row>
    <row r="493" spans="1:6" ht="20.25" customHeight="1">
      <c r="A493" s="972"/>
      <c r="B493" s="972"/>
      <c r="C493" s="972"/>
      <c r="D493" s="973"/>
      <c r="E493" s="972"/>
      <c r="F493" s="972"/>
    </row>
    <row r="494" spans="1:6" ht="20.25" customHeight="1">
      <c r="A494" s="900"/>
      <c r="B494" s="903"/>
      <c r="C494" s="899" t="s">
        <v>5946</v>
      </c>
      <c r="D494" s="897"/>
      <c r="E494" s="900"/>
      <c r="F494" s="897"/>
    </row>
    <row r="495" spans="1:6" ht="20.25" customHeight="1">
      <c r="A495" s="900"/>
      <c r="B495" s="903"/>
      <c r="C495" s="901" t="s">
        <v>5947</v>
      </c>
      <c r="D495" s="897"/>
      <c r="E495" s="900"/>
      <c r="F495" s="897"/>
    </row>
    <row r="496" spans="1:6" ht="20.25" customHeight="1">
      <c r="A496" s="900"/>
      <c r="B496" s="903"/>
      <c r="C496" s="901" t="s">
        <v>4334</v>
      </c>
      <c r="D496" s="897"/>
      <c r="E496" s="900"/>
      <c r="F496" s="897"/>
    </row>
    <row r="497" spans="1:6" ht="20.25" customHeight="1">
      <c r="A497" s="900"/>
      <c r="B497" s="903"/>
      <c r="C497" s="902" t="s">
        <v>5948</v>
      </c>
      <c r="D497" s="897"/>
      <c r="E497" s="900"/>
      <c r="F497" s="897"/>
    </row>
    <row r="498" spans="1:6" ht="20.25" customHeight="1">
      <c r="A498" s="900"/>
      <c r="B498" s="903"/>
      <c r="C498" s="902" t="s">
        <v>5949</v>
      </c>
      <c r="D498" s="897"/>
      <c r="E498" s="900"/>
      <c r="F498" s="897"/>
    </row>
    <row r="499" spans="1:6" ht="20.25" customHeight="1">
      <c r="A499" s="900"/>
      <c r="B499" s="903"/>
      <c r="C499" s="902" t="s">
        <v>5950</v>
      </c>
      <c r="D499" s="897"/>
      <c r="E499" s="900"/>
      <c r="F499" s="897"/>
    </row>
    <row r="500" spans="1:6" ht="20.25" customHeight="1">
      <c r="A500" s="900"/>
      <c r="B500" s="903"/>
      <c r="C500" s="902" t="s">
        <v>5951</v>
      </c>
      <c r="D500" s="897"/>
      <c r="E500" s="900"/>
      <c r="F500" s="897"/>
    </row>
    <row r="501" spans="1:6" ht="20.25" customHeight="1">
      <c r="A501" s="900"/>
      <c r="B501" s="903"/>
      <c r="C501" s="902" t="s">
        <v>5952</v>
      </c>
      <c r="D501" s="897"/>
      <c r="E501" s="900"/>
      <c r="F501" s="897"/>
    </row>
    <row r="502" spans="1:6" ht="20.25" customHeight="1">
      <c r="A502" s="900"/>
      <c r="B502" s="903"/>
      <c r="C502" s="901" t="s">
        <v>5953</v>
      </c>
      <c r="D502" s="963"/>
      <c r="E502" s="974"/>
      <c r="F502" s="963"/>
    </row>
    <row r="503" spans="1:6" ht="20.25" customHeight="1">
      <c r="A503" s="900"/>
      <c r="B503" s="903"/>
      <c r="C503" s="902" t="s">
        <v>5954</v>
      </c>
      <c r="D503" s="963"/>
      <c r="E503" s="974"/>
      <c r="F503" s="963"/>
    </row>
    <row r="504" spans="1:6" ht="20.25" customHeight="1">
      <c r="A504" s="900"/>
      <c r="B504" s="903"/>
      <c r="C504" s="901" t="s">
        <v>5955</v>
      </c>
      <c r="D504" s="963"/>
      <c r="E504" s="974"/>
      <c r="F504" s="963"/>
    </row>
    <row r="505" spans="1:6" ht="20.25" customHeight="1">
      <c r="A505" s="900"/>
      <c r="B505" s="903"/>
      <c r="C505" s="902" t="s">
        <v>5956</v>
      </c>
      <c r="D505" s="963"/>
      <c r="E505" s="974"/>
      <c r="F505" s="963"/>
    </row>
    <row r="506" spans="1:6" ht="20.25" customHeight="1">
      <c r="A506" s="900">
        <v>127.73</v>
      </c>
      <c r="B506" s="903" t="s">
        <v>928</v>
      </c>
      <c r="C506" s="902" t="s">
        <v>5800</v>
      </c>
      <c r="D506" s="897">
        <f>D16</f>
        <v>57.6</v>
      </c>
      <c r="E506" s="900" t="s">
        <v>928</v>
      </c>
      <c r="F506" s="897">
        <f>D506*A506</f>
        <v>7357.25</v>
      </c>
    </row>
    <row r="507" spans="1:6" ht="20.25" customHeight="1">
      <c r="A507" s="900"/>
      <c r="B507" s="903"/>
      <c r="C507" s="901" t="s">
        <v>5748</v>
      </c>
      <c r="D507" s="897"/>
      <c r="E507" s="900"/>
      <c r="F507" s="897"/>
    </row>
    <row r="508" spans="1:6" ht="20.25" customHeight="1">
      <c r="A508" s="900"/>
      <c r="B508" s="903"/>
      <c r="C508" s="902" t="s">
        <v>4344</v>
      </c>
      <c r="D508" s="897"/>
      <c r="E508" s="900"/>
      <c r="F508" s="897"/>
    </row>
    <row r="509" spans="1:6" ht="20.25" customHeight="1">
      <c r="A509" s="900"/>
      <c r="B509" s="903"/>
      <c r="C509" s="902" t="s">
        <v>5530</v>
      </c>
      <c r="D509" s="897"/>
      <c r="E509" s="900"/>
      <c r="F509" s="897"/>
    </row>
    <row r="510" spans="1:6" ht="20.25" customHeight="1">
      <c r="A510" s="900"/>
      <c r="B510" s="903"/>
      <c r="C510" s="902" t="s">
        <v>5488</v>
      </c>
      <c r="D510" s="897"/>
      <c r="E510" s="900"/>
      <c r="F510" s="897"/>
    </row>
    <row r="511" spans="1:6" ht="20.25" customHeight="1">
      <c r="A511" s="900"/>
      <c r="B511" s="903"/>
      <c r="C511" s="902" t="s">
        <v>5529</v>
      </c>
      <c r="D511" s="897"/>
      <c r="E511" s="900"/>
      <c r="F511" s="897"/>
    </row>
    <row r="512" spans="1:6" ht="20.25" customHeight="1">
      <c r="A512" s="900"/>
      <c r="B512" s="903"/>
      <c r="C512" s="902" t="s">
        <v>5957</v>
      </c>
      <c r="D512" s="897"/>
      <c r="E512" s="900"/>
      <c r="F512" s="897"/>
    </row>
    <row r="513" spans="1:6" ht="20.25" customHeight="1">
      <c r="A513" s="900"/>
      <c r="B513" s="903"/>
      <c r="C513" s="902" t="s">
        <v>5958</v>
      </c>
      <c r="D513" s="897"/>
      <c r="E513" s="900"/>
      <c r="F513" s="897"/>
    </row>
    <row r="514" spans="1:6" ht="20.25" customHeight="1">
      <c r="A514" s="900"/>
      <c r="B514" s="903"/>
      <c r="C514" s="902" t="s">
        <v>5959</v>
      </c>
      <c r="D514" s="897"/>
      <c r="E514" s="900"/>
      <c r="F514" s="897"/>
    </row>
    <row r="515" spans="1:6" ht="20.25" customHeight="1">
      <c r="A515" s="900">
        <v>41.1</v>
      </c>
      <c r="B515" s="903" t="s">
        <v>928</v>
      </c>
      <c r="C515" s="902" t="s">
        <v>5960</v>
      </c>
      <c r="D515" s="897">
        <f>D26</f>
        <v>57.6</v>
      </c>
      <c r="E515" s="900" t="s">
        <v>928</v>
      </c>
      <c r="F515" s="897">
        <f>D515*A515</f>
        <v>2367.36</v>
      </c>
    </row>
    <row r="516" spans="1:6" ht="20.25" customHeight="1">
      <c r="A516" s="900"/>
      <c r="B516" s="903"/>
      <c r="C516" s="901" t="s">
        <v>4352</v>
      </c>
      <c r="D516" s="897"/>
      <c r="E516" s="900"/>
      <c r="F516" s="897"/>
    </row>
    <row r="517" spans="1:6" ht="20.25" customHeight="1">
      <c r="A517" s="900"/>
      <c r="B517" s="903"/>
      <c r="C517" s="902" t="s">
        <v>5961</v>
      </c>
      <c r="D517" s="897"/>
      <c r="E517" s="900"/>
      <c r="F517" s="897"/>
    </row>
    <row r="518" spans="1:6" ht="20.25" customHeight="1">
      <c r="A518" s="900"/>
      <c r="B518" s="903"/>
      <c r="C518" s="902" t="s">
        <v>5962</v>
      </c>
      <c r="D518" s="897"/>
      <c r="E518" s="900"/>
      <c r="F518" s="897"/>
    </row>
    <row r="519" spans="1:6" ht="20.25" customHeight="1">
      <c r="A519" s="900"/>
      <c r="B519" s="903"/>
      <c r="C519" s="902" t="s">
        <v>5963</v>
      </c>
      <c r="D519" s="897"/>
      <c r="E519" s="900"/>
      <c r="F519" s="897"/>
    </row>
    <row r="520" spans="1:6" ht="20.25" customHeight="1">
      <c r="A520" s="900"/>
      <c r="B520" s="903"/>
      <c r="C520" s="902" t="s">
        <v>5964</v>
      </c>
      <c r="D520" s="897"/>
      <c r="E520" s="900"/>
      <c r="F520" s="897"/>
    </row>
    <row r="521" spans="1:6" ht="20.25" customHeight="1">
      <c r="A521" s="900"/>
      <c r="B521" s="903"/>
      <c r="C521" s="902" t="s">
        <v>5749</v>
      </c>
      <c r="D521" s="897"/>
      <c r="E521" s="900"/>
      <c r="F521" s="897"/>
    </row>
    <row r="522" spans="1:6" ht="20.25" customHeight="1">
      <c r="A522" s="900"/>
      <c r="B522" s="903"/>
      <c r="C522" s="902" t="s">
        <v>5965</v>
      </c>
      <c r="D522" s="897"/>
      <c r="E522" s="900"/>
      <c r="F522" s="897"/>
    </row>
    <row r="523" spans="1:6" ht="20.25" customHeight="1">
      <c r="A523" s="900"/>
      <c r="B523" s="903"/>
      <c r="C523" s="902" t="s">
        <v>5966</v>
      </c>
      <c r="D523" s="897"/>
      <c r="E523" s="900"/>
      <c r="F523" s="897"/>
    </row>
    <row r="524" spans="1:6" ht="20.25" customHeight="1">
      <c r="A524" s="900"/>
      <c r="B524" s="903"/>
      <c r="C524" s="902" t="s">
        <v>5967</v>
      </c>
      <c r="D524" s="897"/>
      <c r="E524" s="900"/>
      <c r="F524" s="897"/>
    </row>
    <row r="525" spans="1:6" ht="20.25" customHeight="1">
      <c r="A525" s="900"/>
      <c r="B525" s="903"/>
      <c r="C525" s="902" t="s">
        <v>5968</v>
      </c>
      <c r="D525" s="897"/>
      <c r="E525" s="900"/>
      <c r="F525" s="897"/>
    </row>
    <row r="526" spans="1:6" ht="20.25" customHeight="1">
      <c r="A526" s="900"/>
      <c r="B526" s="903"/>
      <c r="C526" s="902" t="s">
        <v>5969</v>
      </c>
      <c r="D526" s="897"/>
      <c r="E526" s="900"/>
      <c r="F526" s="897"/>
    </row>
    <row r="527" spans="1:6" ht="20.25" customHeight="1">
      <c r="A527" s="900"/>
      <c r="B527" s="903"/>
      <c r="C527" s="902" t="s">
        <v>5970</v>
      </c>
      <c r="D527" s="897"/>
      <c r="E527" s="900"/>
      <c r="F527" s="897"/>
    </row>
    <row r="528" spans="1:6" ht="20.25" customHeight="1">
      <c r="A528" s="900">
        <v>12.76</v>
      </c>
      <c r="B528" s="903" t="s">
        <v>928</v>
      </c>
      <c r="C528" s="902" t="s">
        <v>5750</v>
      </c>
      <c r="D528" s="897">
        <f>D41</f>
        <v>562</v>
      </c>
      <c r="E528" s="900" t="s">
        <v>928</v>
      </c>
      <c r="F528" s="897">
        <f>SUM(A528*D528)</f>
        <v>7171.12</v>
      </c>
    </row>
    <row r="529" spans="1:6" ht="20.25" customHeight="1">
      <c r="A529" s="900">
        <v>12.76</v>
      </c>
      <c r="B529" s="903" t="s">
        <v>928</v>
      </c>
      <c r="C529" s="902" t="s">
        <v>4364</v>
      </c>
      <c r="D529" s="897">
        <f>D42</f>
        <v>10</v>
      </c>
      <c r="E529" s="900" t="s">
        <v>928</v>
      </c>
      <c r="F529" s="897">
        <f>SUM(A529*D529)</f>
        <v>127.6</v>
      </c>
    </row>
    <row r="530" spans="1:6" ht="20.25" customHeight="1">
      <c r="A530" s="900">
        <v>755</v>
      </c>
      <c r="B530" s="903" t="s">
        <v>156</v>
      </c>
      <c r="C530" s="902" t="s">
        <v>5751</v>
      </c>
      <c r="D530" s="897">
        <f>D60</f>
        <v>1</v>
      </c>
      <c r="E530" s="900" t="s">
        <v>4371</v>
      </c>
      <c r="F530" s="897">
        <f>SUM(A530*D530)</f>
        <v>755</v>
      </c>
    </row>
    <row r="531" spans="1:6" ht="20.25" customHeight="1">
      <c r="A531" s="900">
        <v>2</v>
      </c>
      <c r="B531" s="903" t="s">
        <v>1050</v>
      </c>
      <c r="C531" s="902" t="s">
        <v>5971</v>
      </c>
      <c r="D531" s="897">
        <f>D407</f>
        <v>10652</v>
      </c>
      <c r="E531" s="900" t="s">
        <v>1745</v>
      </c>
      <c r="F531" s="897">
        <f>SUM(A531*D531)</f>
        <v>21304</v>
      </c>
    </row>
    <row r="532" spans="1:6" ht="20.25" customHeight="1">
      <c r="A532" s="900">
        <v>10</v>
      </c>
      <c r="B532" s="903" t="s">
        <v>1050</v>
      </c>
      <c r="C532" s="902" t="s">
        <v>6274</v>
      </c>
      <c r="D532" s="897">
        <f>6255+893+237</f>
        <v>7385</v>
      </c>
      <c r="E532" s="900" t="s">
        <v>1745</v>
      </c>
      <c r="F532" s="897">
        <f>SUM(A532*D532)</f>
        <v>73850</v>
      </c>
    </row>
    <row r="533" spans="1:6" ht="20.25" customHeight="1">
      <c r="A533" s="900"/>
      <c r="B533" s="903"/>
      <c r="C533" s="902" t="s">
        <v>5839</v>
      </c>
      <c r="D533" s="897"/>
      <c r="E533" s="900"/>
      <c r="F533" s="897"/>
    </row>
    <row r="534" spans="1:6" ht="20.25" customHeight="1">
      <c r="A534" s="900"/>
      <c r="B534" s="903"/>
      <c r="C534" s="902" t="s">
        <v>5977</v>
      </c>
      <c r="D534" s="897"/>
      <c r="E534" s="900"/>
      <c r="F534" s="897"/>
    </row>
    <row r="535" spans="1:6" ht="20.25" customHeight="1">
      <c r="A535" s="900">
        <v>1.1499999999999999</v>
      </c>
      <c r="B535" s="903" t="s">
        <v>5845</v>
      </c>
      <c r="C535" s="902" t="str">
        <f>C410</f>
        <v>Cost of hylum sheet 6mm [SR 2020-21 / P.129]</v>
      </c>
      <c r="D535" s="900">
        <f>D410</f>
        <v>1322</v>
      </c>
      <c r="E535" s="903" t="s">
        <v>5845</v>
      </c>
      <c r="F535" s="897">
        <f t="shared" ref="F535:F543" si="20">SUM(A535*D535)</f>
        <v>1520.3</v>
      </c>
    </row>
    <row r="536" spans="1:6" ht="20.25" customHeight="1">
      <c r="A536" s="900">
        <v>12</v>
      </c>
      <c r="B536" s="903" t="s">
        <v>1456</v>
      </c>
      <c r="C536" s="902" t="s">
        <v>4376</v>
      </c>
      <c r="D536" s="900">
        <f t="shared" ref="D536:D543" si="21">D411</f>
        <v>20</v>
      </c>
      <c r="E536" s="900" t="s">
        <v>1745</v>
      </c>
      <c r="F536" s="897">
        <f t="shared" si="20"/>
        <v>240</v>
      </c>
    </row>
    <row r="537" spans="1:6" ht="20.25" customHeight="1">
      <c r="A537" s="900">
        <v>3</v>
      </c>
      <c r="B537" s="903" t="s">
        <v>1456</v>
      </c>
      <c r="C537" s="902" t="s">
        <v>4377</v>
      </c>
      <c r="D537" s="900">
        <f t="shared" si="21"/>
        <v>280</v>
      </c>
      <c r="E537" s="900" t="s">
        <v>1745</v>
      </c>
      <c r="F537" s="897">
        <f t="shared" si="20"/>
        <v>840</v>
      </c>
    </row>
    <row r="538" spans="1:6" ht="20.25" customHeight="1">
      <c r="A538" s="900">
        <v>3</v>
      </c>
      <c r="B538" s="903" t="s">
        <v>1456</v>
      </c>
      <c r="C538" s="902" t="s">
        <v>5753</v>
      </c>
      <c r="D538" s="900">
        <f t="shared" si="21"/>
        <v>48.05</v>
      </c>
      <c r="E538" s="900" t="s">
        <v>1745</v>
      </c>
      <c r="F538" s="897">
        <f t="shared" si="20"/>
        <v>144.15</v>
      </c>
    </row>
    <row r="539" spans="1:6" ht="20.25" customHeight="1">
      <c r="A539" s="900">
        <v>5</v>
      </c>
      <c r="B539" s="903" t="s">
        <v>3515</v>
      </c>
      <c r="C539" s="902" t="s">
        <v>5876</v>
      </c>
      <c r="D539" s="900">
        <f t="shared" si="21"/>
        <v>10.45</v>
      </c>
      <c r="E539" s="903" t="s">
        <v>3515</v>
      </c>
      <c r="F539" s="897">
        <f t="shared" si="20"/>
        <v>52.25</v>
      </c>
    </row>
    <row r="540" spans="1:6" ht="20.25" customHeight="1">
      <c r="A540" s="900">
        <v>127.73</v>
      </c>
      <c r="B540" s="903" t="s">
        <v>928</v>
      </c>
      <c r="C540" s="902" t="s">
        <v>5754</v>
      </c>
      <c r="D540" s="900">
        <f t="shared" si="21"/>
        <v>52.5</v>
      </c>
      <c r="E540" s="903" t="s">
        <v>928</v>
      </c>
      <c r="F540" s="897">
        <f t="shared" si="20"/>
        <v>6705.83</v>
      </c>
    </row>
    <row r="541" spans="1:6" ht="20.25" customHeight="1">
      <c r="A541" s="900">
        <v>41.1</v>
      </c>
      <c r="B541" s="903" t="s">
        <v>928</v>
      </c>
      <c r="C541" s="902" t="s">
        <v>5755</v>
      </c>
      <c r="D541" s="900">
        <f t="shared" si="21"/>
        <v>52.5</v>
      </c>
      <c r="E541" s="903" t="s">
        <v>928</v>
      </c>
      <c r="F541" s="897">
        <f t="shared" si="20"/>
        <v>2157.75</v>
      </c>
    </row>
    <row r="542" spans="1:6" ht="20.25" customHeight="1">
      <c r="A542" s="900">
        <v>12</v>
      </c>
      <c r="B542" s="903" t="s">
        <v>1456</v>
      </c>
      <c r="C542" s="902" t="s">
        <v>5972</v>
      </c>
      <c r="D542" s="900">
        <f t="shared" si="21"/>
        <v>501.25</v>
      </c>
      <c r="E542" s="903" t="s">
        <v>1745</v>
      </c>
      <c r="F542" s="897">
        <f t="shared" si="20"/>
        <v>6015</v>
      </c>
    </row>
    <row r="543" spans="1:6" ht="20.25" customHeight="1">
      <c r="A543" s="900">
        <v>198.5</v>
      </c>
      <c r="B543" s="903" t="s">
        <v>4379</v>
      </c>
      <c r="C543" s="902" t="s">
        <v>4380</v>
      </c>
      <c r="D543" s="900">
        <f t="shared" si="21"/>
        <v>10</v>
      </c>
      <c r="E543" s="903" t="s">
        <v>4381</v>
      </c>
      <c r="F543" s="897">
        <f t="shared" si="20"/>
        <v>1985</v>
      </c>
    </row>
    <row r="544" spans="1:6" ht="20.25" customHeight="1">
      <c r="A544" s="900"/>
      <c r="B544" s="903"/>
      <c r="C544" s="902" t="s">
        <v>4384</v>
      </c>
      <c r="D544" s="897"/>
      <c r="E544" s="900"/>
      <c r="F544" s="897">
        <v>200</v>
      </c>
    </row>
    <row r="545" spans="1:6" ht="20.25" customHeight="1">
      <c r="A545" s="900"/>
      <c r="B545" s="903"/>
      <c r="C545" s="902"/>
      <c r="D545" s="897"/>
      <c r="E545" s="900"/>
      <c r="F545" s="904">
        <f>SUM(F506:F544)</f>
        <v>132792.60999999999</v>
      </c>
    </row>
    <row r="546" spans="1:6" ht="20.25" customHeight="1">
      <c r="A546" s="900"/>
      <c r="B546" s="903"/>
      <c r="C546" s="902" t="s">
        <v>4385</v>
      </c>
      <c r="D546" s="897"/>
      <c r="E546" s="900"/>
      <c r="F546" s="897">
        <f>F545*2%</f>
        <v>2655.85</v>
      </c>
    </row>
    <row r="547" spans="1:6" ht="20.25" customHeight="1">
      <c r="A547" s="900"/>
      <c r="B547" s="903"/>
      <c r="C547" s="902" t="s">
        <v>4387</v>
      </c>
      <c r="D547" s="897"/>
      <c r="E547" s="900"/>
      <c r="F547" s="897">
        <v>1000</v>
      </c>
    </row>
    <row r="548" spans="1:6" ht="20.25" customHeight="1">
      <c r="A548" s="900"/>
      <c r="B548" s="903"/>
      <c r="C548" s="902" t="s">
        <v>4388</v>
      </c>
      <c r="D548" s="897"/>
      <c r="E548" s="900"/>
      <c r="F548" s="897">
        <v>2000</v>
      </c>
    </row>
    <row r="549" spans="1:6" ht="20.25" customHeight="1">
      <c r="A549" s="900"/>
      <c r="B549" s="903"/>
      <c r="C549" s="902"/>
      <c r="D549" s="897"/>
      <c r="E549" s="900"/>
      <c r="F549" s="904">
        <f>SUM(F545:F548)</f>
        <v>138448.46</v>
      </c>
    </row>
    <row r="550" spans="1:6" ht="20.25" customHeight="1">
      <c r="A550" s="900"/>
      <c r="B550" s="946"/>
      <c r="C550" s="902"/>
      <c r="D550" s="948"/>
      <c r="E550" s="899" t="s">
        <v>5747</v>
      </c>
      <c r="F550" s="949">
        <v>138500</v>
      </c>
    </row>
    <row r="559" spans="1:6" ht="20.25" customHeight="1">
      <c r="A559" s="975"/>
      <c r="B559" s="975"/>
      <c r="C559" s="938" t="s">
        <v>5982</v>
      </c>
      <c r="D559" s="976"/>
      <c r="E559" s="975"/>
      <c r="F559" s="975"/>
    </row>
    <row r="560" spans="1:6" ht="20.25" customHeight="1">
      <c r="A560" s="975"/>
      <c r="B560" s="975"/>
      <c r="C560" s="944" t="s">
        <v>5983</v>
      </c>
      <c r="D560" s="976"/>
      <c r="E560" s="975"/>
      <c r="F560" s="975"/>
    </row>
    <row r="561" spans="1:6" ht="20.25" customHeight="1">
      <c r="A561" s="939"/>
      <c r="B561" s="940"/>
      <c r="C561" s="941"/>
      <c r="D561" s="942"/>
      <c r="E561" s="939"/>
      <c r="F561" s="942"/>
    </row>
    <row r="562" spans="1:6" ht="20.25" customHeight="1">
      <c r="A562" s="939"/>
      <c r="B562" s="940"/>
      <c r="C562" s="943" t="s">
        <v>5947</v>
      </c>
      <c r="D562" s="942"/>
      <c r="E562" s="939"/>
      <c r="F562" s="942"/>
    </row>
    <row r="563" spans="1:6" ht="20.25" customHeight="1">
      <c r="A563" s="939"/>
      <c r="B563" s="940"/>
      <c r="C563" s="943" t="s">
        <v>4334</v>
      </c>
      <c r="D563" s="942"/>
      <c r="E563" s="939"/>
      <c r="F563" s="942"/>
    </row>
    <row r="564" spans="1:6" ht="20.25" customHeight="1">
      <c r="A564" s="939"/>
      <c r="B564" s="940"/>
      <c r="C564" s="944" t="s">
        <v>5948</v>
      </c>
      <c r="D564" s="942"/>
      <c r="E564" s="939"/>
      <c r="F564" s="942"/>
    </row>
    <row r="565" spans="1:6" ht="20.25" customHeight="1">
      <c r="A565" s="939"/>
      <c r="B565" s="940"/>
      <c r="C565" s="944" t="s">
        <v>5949</v>
      </c>
      <c r="D565" s="942"/>
      <c r="E565" s="939"/>
      <c r="F565" s="942"/>
    </row>
    <row r="566" spans="1:6" ht="20.25" customHeight="1">
      <c r="A566" s="939"/>
      <c r="B566" s="940"/>
      <c r="C566" s="944" t="s">
        <v>5984</v>
      </c>
      <c r="D566" s="942"/>
      <c r="E566" s="939"/>
      <c r="F566" s="942"/>
    </row>
    <row r="567" spans="1:6" ht="20.25" customHeight="1">
      <c r="A567" s="939"/>
      <c r="B567" s="940"/>
      <c r="C567" s="944" t="s">
        <v>5985</v>
      </c>
      <c r="D567" s="942"/>
      <c r="E567" s="939"/>
      <c r="F567" s="942"/>
    </row>
    <row r="568" spans="1:6" ht="20.25" customHeight="1">
      <c r="A568" s="939"/>
      <c r="B568" s="940"/>
      <c r="C568" s="943" t="s">
        <v>5986</v>
      </c>
      <c r="D568" s="977"/>
      <c r="E568" s="978"/>
      <c r="F568" s="977"/>
    </row>
    <row r="569" spans="1:6" ht="20.25" customHeight="1">
      <c r="A569" s="939"/>
      <c r="B569" s="940"/>
      <c r="C569" s="944" t="s">
        <v>5987</v>
      </c>
      <c r="D569" s="977"/>
      <c r="E569" s="978"/>
      <c r="F569" s="977"/>
    </row>
    <row r="570" spans="1:6" ht="20.25" customHeight="1">
      <c r="A570" s="939">
        <v>105.6</v>
      </c>
      <c r="B570" s="940" t="s">
        <v>928</v>
      </c>
      <c r="C570" s="944" t="s">
        <v>5800</v>
      </c>
      <c r="D570" s="942">
        <f>D506</f>
        <v>57.6</v>
      </c>
      <c r="E570" s="939" t="s">
        <v>928</v>
      </c>
      <c r="F570" s="942">
        <f>D570*A570</f>
        <v>6082.56</v>
      </c>
    </row>
    <row r="571" spans="1:6" ht="20.25" customHeight="1">
      <c r="A571" s="939"/>
      <c r="B571" s="940"/>
      <c r="C571" s="943" t="s">
        <v>5748</v>
      </c>
      <c r="D571" s="942">
        <f t="shared" ref="D571:D581" si="22">D507</f>
        <v>0</v>
      </c>
      <c r="E571" s="939"/>
      <c r="F571" s="942"/>
    </row>
    <row r="572" spans="1:6" ht="20.25" customHeight="1">
      <c r="A572" s="939"/>
      <c r="B572" s="940"/>
      <c r="C572" s="944" t="s">
        <v>4344</v>
      </c>
      <c r="D572" s="942">
        <f t="shared" si="22"/>
        <v>0</v>
      </c>
      <c r="E572" s="939"/>
      <c r="F572" s="942"/>
    </row>
    <row r="573" spans="1:6" ht="20.25" customHeight="1">
      <c r="A573" s="939"/>
      <c r="B573" s="940"/>
      <c r="C573" s="944" t="s">
        <v>5530</v>
      </c>
      <c r="D573" s="942">
        <f t="shared" si="22"/>
        <v>0</v>
      </c>
      <c r="E573" s="939"/>
      <c r="F573" s="942"/>
    </row>
    <row r="574" spans="1:6" ht="20.25" customHeight="1">
      <c r="A574" s="939"/>
      <c r="B574" s="940"/>
      <c r="C574" s="944" t="s">
        <v>4346</v>
      </c>
      <c r="D574" s="942">
        <f t="shared" si="22"/>
        <v>0</v>
      </c>
      <c r="E574" s="939"/>
      <c r="F574" s="942"/>
    </row>
    <row r="575" spans="1:6" ht="20.25" customHeight="1">
      <c r="A575" s="939"/>
      <c r="B575" s="940"/>
      <c r="C575" s="944" t="s">
        <v>5529</v>
      </c>
      <c r="D575" s="942">
        <f t="shared" si="22"/>
        <v>0</v>
      </c>
      <c r="E575" s="939"/>
      <c r="F575" s="942"/>
    </row>
    <row r="576" spans="1:6" ht="20.25" customHeight="1">
      <c r="A576" s="939"/>
      <c r="B576" s="940"/>
      <c r="C576" s="944" t="s">
        <v>5988</v>
      </c>
      <c r="D576" s="942">
        <f t="shared" si="22"/>
        <v>0</v>
      </c>
      <c r="E576" s="939"/>
      <c r="F576" s="942"/>
    </row>
    <row r="577" spans="1:6" ht="20.25" customHeight="1">
      <c r="A577" s="939"/>
      <c r="B577" s="940"/>
      <c r="C577" s="944" t="s">
        <v>5958</v>
      </c>
      <c r="D577" s="942">
        <f t="shared" si="22"/>
        <v>0</v>
      </c>
      <c r="E577" s="939"/>
      <c r="F577" s="942"/>
    </row>
    <row r="578" spans="1:6" ht="20.25" customHeight="1">
      <c r="A578" s="939"/>
      <c r="B578" s="940"/>
      <c r="C578" s="944" t="s">
        <v>5959</v>
      </c>
      <c r="D578" s="942">
        <f t="shared" si="22"/>
        <v>0</v>
      </c>
      <c r="E578" s="939"/>
      <c r="F578" s="942"/>
    </row>
    <row r="579" spans="1:6" ht="20.25" customHeight="1">
      <c r="A579" s="939">
        <v>41.1</v>
      </c>
      <c r="B579" s="940" t="s">
        <v>928</v>
      </c>
      <c r="C579" s="944" t="s">
        <v>5960</v>
      </c>
      <c r="D579" s="942">
        <f t="shared" si="22"/>
        <v>57.6</v>
      </c>
      <c r="E579" s="939" t="s">
        <v>928</v>
      </c>
      <c r="F579" s="942">
        <f>D579*A579</f>
        <v>2367.36</v>
      </c>
    </row>
    <row r="580" spans="1:6" ht="20.25" customHeight="1">
      <c r="A580" s="939"/>
      <c r="B580" s="940"/>
      <c r="C580" s="943" t="s">
        <v>4352</v>
      </c>
      <c r="D580" s="942">
        <f t="shared" si="22"/>
        <v>0</v>
      </c>
      <c r="E580" s="939"/>
      <c r="F580" s="942"/>
    </row>
    <row r="581" spans="1:6" ht="20.25" customHeight="1">
      <c r="A581" s="939"/>
      <c r="B581" s="940"/>
      <c r="C581" s="944" t="s">
        <v>5989</v>
      </c>
      <c r="D581" s="942">
        <f t="shared" si="22"/>
        <v>0</v>
      </c>
      <c r="E581" s="939"/>
      <c r="F581" s="942"/>
    </row>
    <row r="582" spans="1:6" ht="20.25" customHeight="1">
      <c r="A582" s="939"/>
      <c r="B582" s="940"/>
      <c r="C582" s="944" t="s">
        <v>5964</v>
      </c>
      <c r="D582" s="942">
        <f t="shared" ref="D582:D592" si="23">D520</f>
        <v>0</v>
      </c>
      <c r="E582" s="939"/>
      <c r="F582" s="942"/>
    </row>
    <row r="583" spans="1:6" ht="20.25" customHeight="1">
      <c r="A583" s="939"/>
      <c r="B583" s="940"/>
      <c r="C583" s="944" t="s">
        <v>5749</v>
      </c>
      <c r="D583" s="942">
        <f t="shared" si="23"/>
        <v>0</v>
      </c>
      <c r="E583" s="939"/>
      <c r="F583" s="942"/>
    </row>
    <row r="584" spans="1:6" ht="20.25" customHeight="1">
      <c r="A584" s="939"/>
      <c r="B584" s="940"/>
      <c r="C584" s="944" t="s">
        <v>5990</v>
      </c>
      <c r="D584" s="942">
        <f t="shared" si="23"/>
        <v>0</v>
      </c>
      <c r="E584" s="939"/>
      <c r="F584" s="942"/>
    </row>
    <row r="585" spans="1:6" ht="20.25" customHeight="1">
      <c r="A585" s="939"/>
      <c r="B585" s="940"/>
      <c r="C585" s="944" t="s">
        <v>5991</v>
      </c>
      <c r="D585" s="942">
        <f t="shared" si="23"/>
        <v>0</v>
      </c>
      <c r="E585" s="939"/>
      <c r="F585" s="942"/>
    </row>
    <row r="586" spans="1:6" ht="20.25" customHeight="1">
      <c r="A586" s="939"/>
      <c r="B586" s="940"/>
      <c r="C586" s="944"/>
      <c r="D586" s="942">
        <f t="shared" si="23"/>
        <v>0</v>
      </c>
      <c r="E586" s="939"/>
      <c r="F586" s="942"/>
    </row>
    <row r="587" spans="1:6" ht="20.25" customHeight="1">
      <c r="A587" s="939"/>
      <c r="B587" s="940"/>
      <c r="C587" s="944" t="s">
        <v>5992</v>
      </c>
      <c r="D587" s="942">
        <f t="shared" si="23"/>
        <v>0</v>
      </c>
      <c r="E587" s="939"/>
      <c r="F587" s="942"/>
    </row>
    <row r="588" spans="1:6" ht="20.25" customHeight="1">
      <c r="A588" s="939"/>
      <c r="B588" s="940"/>
      <c r="C588" s="944" t="s">
        <v>5993</v>
      </c>
      <c r="D588" s="942">
        <f t="shared" si="23"/>
        <v>0</v>
      </c>
      <c r="E588" s="939"/>
      <c r="F588" s="942"/>
    </row>
    <row r="589" spans="1:6" ht="20.25" customHeight="1">
      <c r="A589" s="939"/>
      <c r="B589" s="940"/>
      <c r="C589" s="944" t="s">
        <v>5994</v>
      </c>
      <c r="D589" s="942">
        <f t="shared" si="23"/>
        <v>0</v>
      </c>
      <c r="E589" s="939"/>
      <c r="F589" s="942"/>
    </row>
    <row r="590" spans="1:6" ht="20.25" customHeight="1">
      <c r="A590" s="939">
        <v>19.16</v>
      </c>
      <c r="B590" s="940" t="s">
        <v>928</v>
      </c>
      <c r="C590" s="944" t="s">
        <v>5750</v>
      </c>
      <c r="D590" s="942">
        <f t="shared" si="23"/>
        <v>562</v>
      </c>
      <c r="E590" s="939" t="s">
        <v>928</v>
      </c>
      <c r="F590" s="942">
        <f>SUM(A590*D590)</f>
        <v>10767.92</v>
      </c>
    </row>
    <row r="591" spans="1:6" ht="20.25" customHeight="1">
      <c r="A591" s="939">
        <f>A590</f>
        <v>19.16</v>
      </c>
      <c r="B591" s="940" t="s">
        <v>928</v>
      </c>
      <c r="C591" s="944" t="s">
        <v>4364</v>
      </c>
      <c r="D591" s="942">
        <f t="shared" si="23"/>
        <v>10</v>
      </c>
      <c r="E591" s="939" t="s">
        <v>928</v>
      </c>
      <c r="F591" s="942">
        <f>SUM(A591*D591)</f>
        <v>191.6</v>
      </c>
    </row>
    <row r="592" spans="1:6" ht="20.25" customHeight="1">
      <c r="A592" s="939">
        <v>503</v>
      </c>
      <c r="B592" s="940" t="s">
        <v>156</v>
      </c>
      <c r="C592" s="944" t="s">
        <v>5751</v>
      </c>
      <c r="D592" s="942">
        <f t="shared" si="23"/>
        <v>1</v>
      </c>
      <c r="E592" s="939" t="s">
        <v>4371</v>
      </c>
      <c r="F592" s="942">
        <f>SUM(A592*D592)</f>
        <v>503</v>
      </c>
    </row>
    <row r="593" spans="1:6" ht="20.25" customHeight="1">
      <c r="A593" s="939">
        <v>1</v>
      </c>
      <c r="B593" s="940" t="s">
        <v>1050</v>
      </c>
      <c r="C593" s="944" t="s">
        <v>5995</v>
      </c>
      <c r="D593" s="942">
        <v>5885</v>
      </c>
      <c r="E593" s="939" t="s">
        <v>1745</v>
      </c>
      <c r="F593" s="942">
        <f>SUM(A593*D593)</f>
        <v>5885</v>
      </c>
    </row>
    <row r="594" spans="1:6" ht="20.25" customHeight="1">
      <c r="A594" s="939">
        <v>6</v>
      </c>
      <c r="B594" s="940" t="s">
        <v>1050</v>
      </c>
      <c r="C594" s="944" t="s">
        <v>5996</v>
      </c>
      <c r="D594" s="942">
        <v>2372</v>
      </c>
      <c r="E594" s="939" t="s">
        <v>1745</v>
      </c>
      <c r="F594" s="942">
        <f>SUM(A594*D594)</f>
        <v>14232</v>
      </c>
    </row>
    <row r="595" spans="1:6" ht="20.25" customHeight="1">
      <c r="A595" s="939"/>
      <c r="B595" s="940"/>
      <c r="C595" s="944" t="s">
        <v>5839</v>
      </c>
      <c r="D595" s="942">
        <f>D533</f>
        <v>0</v>
      </c>
      <c r="E595" s="939"/>
      <c r="F595" s="942"/>
    </row>
    <row r="596" spans="1:6" ht="20.25" customHeight="1">
      <c r="A596" s="939"/>
      <c r="B596" s="940"/>
      <c r="C596" s="944" t="s">
        <v>5997</v>
      </c>
      <c r="D596" s="942">
        <f>D534</f>
        <v>0</v>
      </c>
      <c r="E596" s="939"/>
      <c r="F596" s="942"/>
    </row>
    <row r="597" spans="1:6" ht="20.25" customHeight="1">
      <c r="A597" s="939">
        <v>1.44</v>
      </c>
      <c r="B597" s="940" t="s">
        <v>5845</v>
      </c>
      <c r="C597" s="944" t="s">
        <v>5998</v>
      </c>
      <c r="D597" s="942">
        <f>D535</f>
        <v>1322</v>
      </c>
      <c r="E597" s="940" t="s">
        <v>5845</v>
      </c>
      <c r="F597" s="942">
        <f t="shared" ref="F597:F606" si="24">SUM(A597*D597)</f>
        <v>1903.68</v>
      </c>
    </row>
    <row r="598" spans="1:6" ht="20.25" customHeight="1">
      <c r="A598" s="939">
        <v>12</v>
      </c>
      <c r="B598" s="940" t="s">
        <v>1456</v>
      </c>
      <c r="C598" s="944" t="s">
        <v>4376</v>
      </c>
      <c r="D598" s="942">
        <f>D536</f>
        <v>20</v>
      </c>
      <c r="E598" s="939" t="s">
        <v>1745</v>
      </c>
      <c r="F598" s="942">
        <f t="shared" si="24"/>
        <v>240</v>
      </c>
    </row>
    <row r="599" spans="1:6" ht="20.25" customHeight="1">
      <c r="A599" s="939">
        <v>1</v>
      </c>
      <c r="B599" s="940" t="s">
        <v>1456</v>
      </c>
      <c r="C599" s="944" t="s">
        <v>4377</v>
      </c>
      <c r="D599" s="942">
        <f>D537</f>
        <v>280</v>
      </c>
      <c r="E599" s="939" t="s">
        <v>1745</v>
      </c>
      <c r="F599" s="942">
        <f t="shared" si="24"/>
        <v>280</v>
      </c>
    </row>
    <row r="600" spans="1:6" ht="20.25" customHeight="1">
      <c r="A600" s="939">
        <v>3</v>
      </c>
      <c r="B600" s="940" t="s">
        <v>1456</v>
      </c>
      <c r="C600" s="944" t="s">
        <v>5999</v>
      </c>
      <c r="D600" s="942">
        <v>550</v>
      </c>
      <c r="E600" s="939" t="s">
        <v>1745</v>
      </c>
      <c r="F600" s="942">
        <f>SUM(A600*D600)</f>
        <v>1650</v>
      </c>
    </row>
    <row r="601" spans="1:6" ht="20.25" customHeight="1">
      <c r="A601" s="939">
        <v>1</v>
      </c>
      <c r="B601" s="940" t="s">
        <v>1456</v>
      </c>
      <c r="C601" s="944" t="s">
        <v>6000</v>
      </c>
      <c r="D601" s="942">
        <v>144</v>
      </c>
      <c r="E601" s="939" t="s">
        <v>1745</v>
      </c>
      <c r="F601" s="942">
        <f>SUM(A601*D601)</f>
        <v>144</v>
      </c>
    </row>
    <row r="602" spans="1:6" ht="20.25" customHeight="1">
      <c r="A602" s="939">
        <v>5</v>
      </c>
      <c r="B602" s="940" t="s">
        <v>841</v>
      </c>
      <c r="C602" s="944" t="s">
        <v>6001</v>
      </c>
      <c r="D602" s="942">
        <v>295</v>
      </c>
      <c r="E602" s="939" t="s">
        <v>1745</v>
      </c>
      <c r="F602" s="942">
        <f t="shared" si="24"/>
        <v>1475</v>
      </c>
    </row>
    <row r="603" spans="1:6" ht="20.25" customHeight="1">
      <c r="A603" s="939">
        <v>105.6</v>
      </c>
      <c r="B603" s="940" t="s">
        <v>928</v>
      </c>
      <c r="C603" s="944" t="s">
        <v>5754</v>
      </c>
      <c r="D603" s="942">
        <f>D540</f>
        <v>52.5</v>
      </c>
      <c r="E603" s="940" t="s">
        <v>928</v>
      </c>
      <c r="F603" s="942">
        <f t="shared" si="24"/>
        <v>5544</v>
      </c>
    </row>
    <row r="604" spans="1:6" ht="20.25" customHeight="1">
      <c r="A604" s="939">
        <v>41.1</v>
      </c>
      <c r="B604" s="940" t="s">
        <v>928</v>
      </c>
      <c r="C604" s="944" t="s">
        <v>5755</v>
      </c>
      <c r="D604" s="942">
        <f>D541</f>
        <v>52.5</v>
      </c>
      <c r="E604" s="940" t="s">
        <v>928</v>
      </c>
      <c r="F604" s="942">
        <f t="shared" si="24"/>
        <v>2157.75</v>
      </c>
    </row>
    <row r="605" spans="1:6" ht="20.25" customHeight="1">
      <c r="A605" s="939">
        <v>7</v>
      </c>
      <c r="B605" s="940" t="s">
        <v>1456</v>
      </c>
      <c r="C605" s="944" t="s">
        <v>6002</v>
      </c>
      <c r="D605" s="942">
        <v>1898</v>
      </c>
      <c r="E605" s="940" t="s">
        <v>1745</v>
      </c>
      <c r="F605" s="942">
        <f t="shared" si="24"/>
        <v>13286</v>
      </c>
    </row>
    <row r="606" spans="1:6" ht="20.25" customHeight="1">
      <c r="A606" s="939">
        <v>180.5</v>
      </c>
      <c r="B606" s="940" t="s">
        <v>4379</v>
      </c>
      <c r="C606" s="944" t="s">
        <v>4380</v>
      </c>
      <c r="D606" s="942">
        <f>D543</f>
        <v>10</v>
      </c>
      <c r="E606" s="940" t="s">
        <v>4381</v>
      </c>
      <c r="F606" s="942">
        <f t="shared" si="24"/>
        <v>1805</v>
      </c>
    </row>
    <row r="607" spans="1:6" ht="20.25" customHeight="1">
      <c r="A607" s="939"/>
      <c r="B607" s="940"/>
      <c r="C607" s="944" t="s">
        <v>4384</v>
      </c>
      <c r="D607" s="942">
        <f>D544</f>
        <v>0</v>
      </c>
      <c r="E607" s="939"/>
      <c r="F607" s="942">
        <v>300</v>
      </c>
    </row>
    <row r="608" spans="1:6" ht="20.25" customHeight="1">
      <c r="A608" s="939"/>
      <c r="B608" s="940"/>
      <c r="C608" s="944"/>
      <c r="D608" s="942"/>
      <c r="E608" s="939"/>
      <c r="F608" s="945">
        <f>SUM(F570:F607)</f>
        <v>68814.87</v>
      </c>
    </row>
    <row r="609" spans="1:6" ht="20.25" customHeight="1">
      <c r="A609" s="939"/>
      <c r="B609" s="940"/>
      <c r="C609" s="944" t="s">
        <v>4385</v>
      </c>
      <c r="D609" s="942"/>
      <c r="E609" s="939"/>
      <c r="F609" s="942">
        <f>F608*2%</f>
        <v>1376.3</v>
      </c>
    </row>
    <row r="610" spans="1:6" ht="20.25" customHeight="1">
      <c r="A610" s="939"/>
      <c r="B610" s="940"/>
      <c r="C610" s="944" t="s">
        <v>4387</v>
      </c>
      <c r="D610" s="942"/>
      <c r="E610" s="939"/>
      <c r="F610" s="942">
        <v>2000</v>
      </c>
    </row>
    <row r="611" spans="1:6" ht="20.25" customHeight="1">
      <c r="A611" s="939"/>
      <c r="B611" s="940"/>
      <c r="C611" s="944" t="s">
        <v>4388</v>
      </c>
      <c r="D611" s="942"/>
      <c r="E611" s="939"/>
      <c r="F611" s="942">
        <v>3500</v>
      </c>
    </row>
    <row r="612" spans="1:6" ht="20.25" customHeight="1">
      <c r="A612" s="939"/>
      <c r="B612" s="940"/>
      <c r="C612" s="944"/>
      <c r="D612" s="942"/>
      <c r="E612" s="939"/>
      <c r="F612" s="945">
        <f>SUM(F608:F611)</f>
        <v>75691.17</v>
      </c>
    </row>
    <row r="613" spans="1:6" ht="20.25" customHeight="1">
      <c r="A613" s="939"/>
      <c r="B613" s="952"/>
      <c r="C613" s="944"/>
      <c r="D613" s="953"/>
      <c r="E613" s="941" t="s">
        <v>5747</v>
      </c>
      <c r="F613" s="954">
        <v>73300</v>
      </c>
    </row>
    <row r="614" spans="1:6" ht="20.25" customHeight="1">
      <c r="A614" s="1010"/>
      <c r="B614" s="1010"/>
      <c r="C614" s="1010"/>
      <c r="D614" s="1011"/>
      <c r="E614" s="1010"/>
      <c r="F614" s="1010"/>
    </row>
    <row r="630" spans="1:11" ht="20.25" customHeight="1">
      <c r="A630" s="959"/>
      <c r="B630" s="959"/>
      <c r="C630" s="979" t="s">
        <v>251</v>
      </c>
      <c r="D630" s="959"/>
      <c r="E630" s="980" t="s">
        <v>5517</v>
      </c>
      <c r="F630" s="959"/>
    </row>
    <row r="631" spans="1:11" ht="20.25" customHeight="1">
      <c r="A631" s="959"/>
      <c r="B631" s="959"/>
      <c r="C631" s="981" t="s">
        <v>663</v>
      </c>
      <c r="D631" s="959"/>
      <c r="E631" s="982"/>
      <c r="F631" s="959"/>
    </row>
    <row r="632" spans="1:11" ht="20.25" customHeight="1">
      <c r="A632" s="983" t="s">
        <v>1613</v>
      </c>
      <c r="B632" s="984" t="s">
        <v>991</v>
      </c>
      <c r="C632" s="980" t="s">
        <v>5477</v>
      </c>
      <c r="D632" s="959"/>
      <c r="E632" s="979" t="s">
        <v>4841</v>
      </c>
      <c r="F632" s="959"/>
    </row>
    <row r="633" spans="1:11" ht="20.25" customHeight="1">
      <c r="A633" s="985" t="s">
        <v>1614</v>
      </c>
      <c r="B633" s="985" t="s">
        <v>1614</v>
      </c>
      <c r="C633" s="985" t="s">
        <v>1614</v>
      </c>
      <c r="D633" s="985" t="s">
        <v>1614</v>
      </c>
      <c r="E633" s="985" t="s">
        <v>1614</v>
      </c>
      <c r="F633" s="985" t="s">
        <v>1614</v>
      </c>
    </row>
    <row r="634" spans="1:11" ht="20.25" customHeight="1">
      <c r="A634" s="983" t="s">
        <v>1616</v>
      </c>
      <c r="B634" s="984" t="s">
        <v>991</v>
      </c>
      <c r="C634" s="986" t="s">
        <v>1617</v>
      </c>
      <c r="D634" s="986" t="s">
        <v>1618</v>
      </c>
      <c r="E634" s="986" t="s">
        <v>1619</v>
      </c>
      <c r="F634" s="986" t="s">
        <v>1620</v>
      </c>
      <c r="J634" s="955">
        <f>12*7177.33</f>
        <v>86127.96</v>
      </c>
      <c r="K634" s="955">
        <f>12*7177.33</f>
        <v>86127.96</v>
      </c>
    </row>
    <row r="635" spans="1:11" ht="20.25" customHeight="1">
      <c r="A635" s="985" t="s">
        <v>1614</v>
      </c>
      <c r="B635" s="985" t="s">
        <v>1614</v>
      </c>
      <c r="C635" s="985" t="s">
        <v>1614</v>
      </c>
      <c r="D635" s="985" t="s">
        <v>1614</v>
      </c>
      <c r="E635" s="985" t="s">
        <v>1614</v>
      </c>
      <c r="F635" s="985" t="s">
        <v>1614</v>
      </c>
      <c r="J635" s="955">
        <f>J634*10.764</f>
        <v>927081.36144000001</v>
      </c>
      <c r="K635" s="955">
        <f>K634*10.764</f>
        <v>927081.36144000001</v>
      </c>
    </row>
    <row r="636" spans="1:11" ht="20.25" customHeight="1">
      <c r="A636" s="897"/>
      <c r="B636" s="898"/>
      <c r="C636" s="901" t="s">
        <v>4334</v>
      </c>
      <c r="D636" s="897"/>
      <c r="E636" s="900"/>
      <c r="F636" s="897"/>
      <c r="J636" s="955">
        <v>18975.18</v>
      </c>
      <c r="K636" s="955">
        <v>18650.7</v>
      </c>
    </row>
    <row r="637" spans="1:11" ht="20.25" customHeight="1">
      <c r="A637" s="897"/>
      <c r="B637" s="898"/>
      <c r="C637" s="902" t="s">
        <v>5478</v>
      </c>
      <c r="D637" s="897"/>
      <c r="E637" s="900">
        <f>3.3*3.3*2+6.6+6.6+6.6</f>
        <v>41.58</v>
      </c>
      <c r="F637" s="897"/>
      <c r="J637" s="955">
        <f>J636*100000</f>
        <v>1897518000</v>
      </c>
      <c r="K637" s="955">
        <f>K636*100000</f>
        <v>1865070000</v>
      </c>
    </row>
    <row r="638" spans="1:11" ht="20.25" customHeight="1">
      <c r="A638" s="897"/>
      <c r="B638" s="898"/>
      <c r="C638" s="902" t="s">
        <v>5479</v>
      </c>
      <c r="D638" s="897"/>
      <c r="E638" s="900"/>
      <c r="F638" s="897"/>
      <c r="J638" s="955">
        <f>J637/J635</f>
        <v>2046.76534220541</v>
      </c>
      <c r="K638" s="955">
        <f>K637/K635</f>
        <v>2011.76517787291</v>
      </c>
    </row>
    <row r="639" spans="1:11" ht="20.25" customHeight="1">
      <c r="A639" s="897"/>
      <c r="B639" s="898"/>
      <c r="C639" s="902" t="s">
        <v>5480</v>
      </c>
      <c r="D639" s="897"/>
      <c r="E639" s="900"/>
      <c r="F639" s="897"/>
    </row>
    <row r="640" spans="1:11" ht="20.25" customHeight="1">
      <c r="A640" s="897"/>
      <c r="B640" s="898"/>
      <c r="C640" s="902" t="s">
        <v>5481</v>
      </c>
      <c r="D640" s="897"/>
      <c r="E640" s="900"/>
      <c r="F640" s="897"/>
    </row>
    <row r="641" spans="1:6" ht="20.25" customHeight="1">
      <c r="A641" s="897"/>
      <c r="B641" s="898"/>
      <c r="C641" s="902" t="s">
        <v>5482</v>
      </c>
      <c r="D641" s="897"/>
      <c r="E641" s="900"/>
      <c r="F641" s="897"/>
    </row>
    <row r="642" spans="1:6" ht="20.25" customHeight="1">
      <c r="A642" s="897"/>
      <c r="B642" s="898"/>
      <c r="C642" s="902" t="s">
        <v>5483</v>
      </c>
      <c r="D642" s="897"/>
      <c r="E642" s="900"/>
      <c r="F642" s="897"/>
    </row>
    <row r="643" spans="1:6" ht="20.25" customHeight="1">
      <c r="A643" s="897"/>
      <c r="B643" s="898"/>
      <c r="C643" s="902" t="s">
        <v>5484</v>
      </c>
      <c r="D643" s="897"/>
      <c r="E643" s="900"/>
      <c r="F643" s="897"/>
    </row>
    <row r="644" spans="1:6" ht="20.25" customHeight="1">
      <c r="A644" s="897"/>
      <c r="B644" s="898"/>
      <c r="C644" s="902" t="s">
        <v>5485</v>
      </c>
      <c r="D644" s="897"/>
      <c r="E644" s="900"/>
      <c r="F644" s="897"/>
    </row>
    <row r="645" spans="1:6" ht="20.25" customHeight="1">
      <c r="A645" s="906">
        <v>105.6</v>
      </c>
      <c r="B645" s="898" t="s">
        <v>928</v>
      </c>
      <c r="C645" s="902" t="s">
        <v>5486</v>
      </c>
      <c r="D645" s="897">
        <f>D570</f>
        <v>57.6</v>
      </c>
      <c r="E645" s="900" t="s">
        <v>928</v>
      </c>
      <c r="F645" s="897">
        <f>D645*A645</f>
        <v>6082.56</v>
      </c>
    </row>
    <row r="646" spans="1:6" ht="20.25" customHeight="1">
      <c r="A646" s="969"/>
      <c r="B646" s="898"/>
      <c r="C646" s="901" t="s">
        <v>4343</v>
      </c>
      <c r="D646" s="897"/>
      <c r="E646" s="900"/>
      <c r="F646" s="897"/>
    </row>
    <row r="647" spans="1:6" ht="20.25" customHeight="1">
      <c r="A647" s="897"/>
      <c r="B647" s="898"/>
      <c r="C647" s="902" t="s">
        <v>4344</v>
      </c>
      <c r="D647" s="897"/>
      <c r="E647" s="900"/>
      <c r="F647" s="897"/>
    </row>
    <row r="648" spans="1:6" ht="20.25" customHeight="1">
      <c r="A648" s="897"/>
      <c r="B648" s="898"/>
      <c r="C648" s="902" t="s">
        <v>5487</v>
      </c>
      <c r="D648" s="897"/>
      <c r="E648" s="900"/>
      <c r="F648" s="897"/>
    </row>
    <row r="649" spans="1:6" ht="20.25" customHeight="1">
      <c r="A649" s="897"/>
      <c r="B649" s="898"/>
      <c r="C649" s="902" t="s">
        <v>5488</v>
      </c>
      <c r="D649" s="897"/>
      <c r="E649" s="900"/>
      <c r="F649" s="897"/>
    </row>
    <row r="650" spans="1:6" ht="20.25" customHeight="1">
      <c r="A650" s="897"/>
      <c r="B650" s="898"/>
      <c r="C650" s="902" t="s">
        <v>4347</v>
      </c>
      <c r="D650" s="897"/>
      <c r="E650" s="900"/>
      <c r="F650" s="897"/>
    </row>
    <row r="651" spans="1:6" ht="20.25" customHeight="1">
      <c r="A651" s="897"/>
      <c r="B651" s="898"/>
      <c r="C651" s="902" t="s">
        <v>5489</v>
      </c>
      <c r="D651" s="897"/>
      <c r="E651" s="900"/>
      <c r="F651" s="897"/>
    </row>
    <row r="652" spans="1:6" ht="20.25" customHeight="1">
      <c r="A652" s="897"/>
      <c r="B652" s="898"/>
      <c r="C652" s="902" t="s">
        <v>5490</v>
      </c>
      <c r="D652" s="897"/>
      <c r="E652" s="900"/>
      <c r="F652" s="897"/>
    </row>
    <row r="653" spans="1:6" ht="20.25" customHeight="1">
      <c r="A653" s="897"/>
      <c r="B653" s="898"/>
      <c r="C653" s="902" t="s">
        <v>5491</v>
      </c>
      <c r="D653" s="897"/>
      <c r="E653" s="900"/>
      <c r="F653" s="897"/>
    </row>
    <row r="654" spans="1:6" ht="20.25" customHeight="1">
      <c r="A654" s="897">
        <v>41.1</v>
      </c>
      <c r="B654" s="898" t="s">
        <v>928</v>
      </c>
      <c r="C654" s="902" t="s">
        <v>4351</v>
      </c>
      <c r="D654" s="897">
        <f>D645</f>
        <v>57.6</v>
      </c>
      <c r="E654" s="900" t="s">
        <v>928</v>
      </c>
      <c r="F654" s="897">
        <f>SUM(A654*D654)</f>
        <v>2367.36</v>
      </c>
    </row>
    <row r="655" spans="1:6" ht="20.25" customHeight="1">
      <c r="A655" s="897"/>
      <c r="B655" s="898"/>
      <c r="C655" s="901" t="s">
        <v>4352</v>
      </c>
      <c r="D655" s="897"/>
      <c r="E655" s="900"/>
      <c r="F655" s="897"/>
    </row>
    <row r="656" spans="1:6" ht="20.25" customHeight="1">
      <c r="A656" s="897"/>
      <c r="B656" s="898"/>
      <c r="C656" s="902" t="s">
        <v>5492</v>
      </c>
      <c r="D656" s="897"/>
      <c r="E656" s="900"/>
      <c r="F656" s="897"/>
    </row>
    <row r="657" spans="1:6" ht="20.25" customHeight="1">
      <c r="A657" s="897"/>
      <c r="B657" s="898"/>
      <c r="C657" s="902" t="s">
        <v>5493</v>
      </c>
      <c r="D657" s="897"/>
      <c r="E657" s="900"/>
      <c r="F657" s="897"/>
    </row>
    <row r="658" spans="1:6" ht="20.25" customHeight="1">
      <c r="A658" s="897"/>
      <c r="B658" s="898"/>
      <c r="C658" s="902" t="s">
        <v>5494</v>
      </c>
      <c r="D658" s="897"/>
      <c r="E658" s="900"/>
      <c r="F658" s="897"/>
    </row>
    <row r="659" spans="1:6" ht="20.25" customHeight="1">
      <c r="A659" s="897"/>
      <c r="B659" s="898"/>
      <c r="C659" s="902" t="s">
        <v>5495</v>
      </c>
      <c r="D659" s="897"/>
      <c r="E659" s="900"/>
      <c r="F659" s="897"/>
    </row>
    <row r="660" spans="1:6" ht="20.25" customHeight="1">
      <c r="A660" s="897"/>
      <c r="B660" s="898"/>
      <c r="C660" s="902" t="s">
        <v>5496</v>
      </c>
      <c r="D660" s="897"/>
      <c r="E660" s="900"/>
      <c r="F660" s="897"/>
    </row>
    <row r="661" spans="1:6" ht="20.25" customHeight="1">
      <c r="A661" s="902"/>
      <c r="B661" s="902"/>
      <c r="C661" s="902" t="s">
        <v>5497</v>
      </c>
      <c r="D661" s="902"/>
      <c r="E661" s="902"/>
      <c r="F661" s="902"/>
    </row>
    <row r="662" spans="1:6" ht="20.25" customHeight="1">
      <c r="A662" s="897"/>
      <c r="B662" s="898"/>
      <c r="C662" s="902" t="s">
        <v>4357</v>
      </c>
      <c r="D662" s="897"/>
      <c r="E662" s="900"/>
      <c r="F662" s="897"/>
    </row>
    <row r="663" spans="1:6" ht="20.25" customHeight="1">
      <c r="A663" s="897"/>
      <c r="B663" s="898"/>
      <c r="C663" s="902" t="s">
        <v>5498</v>
      </c>
      <c r="D663" s="897"/>
      <c r="E663" s="900"/>
      <c r="F663" s="897"/>
    </row>
    <row r="664" spans="1:6" ht="20.25" customHeight="1">
      <c r="A664" s="897"/>
      <c r="B664" s="898"/>
      <c r="C664" s="902" t="s">
        <v>5499</v>
      </c>
      <c r="D664" s="897"/>
      <c r="E664" s="900"/>
      <c r="F664" s="897"/>
    </row>
    <row r="665" spans="1:6" ht="20.25" customHeight="1">
      <c r="A665" s="897"/>
      <c r="B665" s="898"/>
      <c r="C665" s="902" t="s">
        <v>5500</v>
      </c>
      <c r="D665" s="897"/>
      <c r="E665" s="900"/>
      <c r="F665" s="897"/>
    </row>
    <row r="666" spans="1:6" ht="20.25" customHeight="1">
      <c r="A666" s="897"/>
      <c r="B666" s="898"/>
      <c r="C666" s="902"/>
      <c r="D666" s="897"/>
      <c r="E666" s="900"/>
      <c r="F666" s="897"/>
    </row>
    <row r="667" spans="1:6" ht="20.25" customHeight="1">
      <c r="A667" s="897">
        <v>11.68</v>
      </c>
      <c r="B667" s="898" t="s">
        <v>928</v>
      </c>
      <c r="C667" s="902" t="s">
        <v>5501</v>
      </c>
      <c r="D667" s="897">
        <f>D590</f>
        <v>562</v>
      </c>
      <c r="E667" s="900" t="s">
        <v>928</v>
      </c>
      <c r="F667" s="897">
        <f>SUM(A667*D667)</f>
        <v>6564.16</v>
      </c>
    </row>
    <row r="668" spans="1:6" ht="20.25" customHeight="1">
      <c r="A668" s="897">
        <f>A667</f>
        <v>11.68</v>
      </c>
      <c r="B668" s="898" t="s">
        <v>928</v>
      </c>
      <c r="C668" s="902" t="s">
        <v>4364</v>
      </c>
      <c r="D668" s="897">
        <f>D591</f>
        <v>10</v>
      </c>
      <c r="E668" s="900" t="s">
        <v>928</v>
      </c>
      <c r="F668" s="897">
        <f>SUM(A668*D668)</f>
        <v>116.8</v>
      </c>
    </row>
    <row r="669" spans="1:6" ht="20.25" customHeight="1">
      <c r="A669" s="897">
        <v>503</v>
      </c>
      <c r="B669" s="898" t="s">
        <v>4371</v>
      </c>
      <c r="C669" s="902" t="s">
        <v>4372</v>
      </c>
      <c r="D669" s="897">
        <f>D592</f>
        <v>1</v>
      </c>
      <c r="E669" s="900" t="s">
        <v>4371</v>
      </c>
      <c r="F669" s="897">
        <f>SUM(A669*D669)</f>
        <v>503</v>
      </c>
    </row>
    <row r="670" spans="1:6" ht="20.25" customHeight="1">
      <c r="A670" s="897">
        <v>1</v>
      </c>
      <c r="B670" s="898" t="s">
        <v>1418</v>
      </c>
      <c r="C670" s="902" t="s">
        <v>5502</v>
      </c>
      <c r="D670" s="897">
        <v>8577</v>
      </c>
      <c r="E670" s="900" t="str">
        <f>B670</f>
        <v>No</v>
      </c>
      <c r="F670" s="897">
        <f t="shared" ref="F670:F680" si="25">SUM(A670*D670)</f>
        <v>8577</v>
      </c>
    </row>
    <row r="671" spans="1:6" ht="20.25" customHeight="1">
      <c r="A671" s="897">
        <v>6</v>
      </c>
      <c r="B671" s="898" t="s">
        <v>1418</v>
      </c>
      <c r="C671" s="902" t="s">
        <v>5503</v>
      </c>
      <c r="D671" s="897">
        <v>2349</v>
      </c>
      <c r="E671" s="900" t="str">
        <f>B671</f>
        <v>No</v>
      </c>
      <c r="F671" s="897">
        <f t="shared" si="25"/>
        <v>14094</v>
      </c>
    </row>
    <row r="672" spans="1:6" ht="20.25" customHeight="1">
      <c r="A672" s="897">
        <v>1.44</v>
      </c>
      <c r="B672" s="898" t="s">
        <v>2321</v>
      </c>
      <c r="C672" s="902" t="s">
        <v>5504</v>
      </c>
      <c r="D672" s="897">
        <f>2*563</f>
        <v>1126</v>
      </c>
      <c r="E672" s="900" t="s">
        <v>2321</v>
      </c>
      <c r="F672" s="897">
        <f t="shared" si="25"/>
        <v>1621.44</v>
      </c>
    </row>
    <row r="673" spans="1:6" ht="20.25" customHeight="1">
      <c r="A673" s="897">
        <v>12</v>
      </c>
      <c r="B673" s="898" t="s">
        <v>1418</v>
      </c>
      <c r="C673" s="902" t="s">
        <v>4376</v>
      </c>
      <c r="D673" s="897">
        <v>20</v>
      </c>
      <c r="E673" s="900" t="s">
        <v>1418</v>
      </c>
      <c r="F673" s="897">
        <f t="shared" si="25"/>
        <v>240</v>
      </c>
    </row>
    <row r="674" spans="1:6" ht="20.25" customHeight="1">
      <c r="A674" s="897">
        <v>1</v>
      </c>
      <c r="B674" s="898" t="s">
        <v>147</v>
      </c>
      <c r="C674" s="902" t="s">
        <v>4377</v>
      </c>
      <c r="D674" s="897">
        <v>280</v>
      </c>
      <c r="E674" s="900" t="s">
        <v>147</v>
      </c>
      <c r="F674" s="897">
        <f t="shared" si="25"/>
        <v>280</v>
      </c>
    </row>
    <row r="675" spans="1:6" ht="20.25" customHeight="1">
      <c r="A675" s="897">
        <v>3</v>
      </c>
      <c r="B675" s="898" t="s">
        <v>1418</v>
      </c>
      <c r="C675" s="902" t="s">
        <v>5505</v>
      </c>
      <c r="D675" s="897">
        <v>47.2</v>
      </c>
      <c r="E675" s="900" t="str">
        <f>B675</f>
        <v>No</v>
      </c>
      <c r="F675" s="897">
        <f t="shared" si="25"/>
        <v>141.6</v>
      </c>
    </row>
    <row r="676" spans="1:6" ht="20.25" customHeight="1">
      <c r="A676" s="897">
        <v>5</v>
      </c>
      <c r="B676" s="898" t="s">
        <v>841</v>
      </c>
      <c r="C676" s="902" t="s">
        <v>5506</v>
      </c>
      <c r="D676" s="897">
        <v>13.5</v>
      </c>
      <c r="E676" s="900" t="str">
        <f>B676</f>
        <v>Rmt</v>
      </c>
      <c r="F676" s="897">
        <f t="shared" si="25"/>
        <v>67.5</v>
      </c>
    </row>
    <row r="677" spans="1:6" ht="20.25" customHeight="1">
      <c r="A677" s="897">
        <v>105.6</v>
      </c>
      <c r="B677" s="898" t="s">
        <v>1675</v>
      </c>
      <c r="C677" s="902" t="s">
        <v>5507</v>
      </c>
      <c r="D677" s="897">
        <v>38.4</v>
      </c>
      <c r="E677" s="900" t="str">
        <f>B677</f>
        <v>Kg</v>
      </c>
      <c r="F677" s="897">
        <f t="shared" si="25"/>
        <v>4055.04</v>
      </c>
    </row>
    <row r="678" spans="1:6" ht="20.25" customHeight="1">
      <c r="A678" s="897">
        <v>41.1</v>
      </c>
      <c r="B678" s="898" t="s">
        <v>1675</v>
      </c>
      <c r="C678" s="902" t="s">
        <v>5508</v>
      </c>
      <c r="D678" s="897">
        <f>D677</f>
        <v>38.4</v>
      </c>
      <c r="E678" s="900" t="str">
        <f>B678</f>
        <v>Kg</v>
      </c>
      <c r="F678" s="897">
        <f t="shared" si="25"/>
        <v>1578.24</v>
      </c>
    </row>
    <row r="679" spans="1:6" ht="20.25" customHeight="1">
      <c r="A679" s="897">
        <v>7</v>
      </c>
      <c r="B679" s="898" t="s">
        <v>1422</v>
      </c>
      <c r="C679" s="902" t="s">
        <v>5509</v>
      </c>
      <c r="D679" s="897">
        <v>1454</v>
      </c>
      <c r="E679" s="900" t="str">
        <f>B679</f>
        <v>Each</v>
      </c>
      <c r="F679" s="897">
        <f t="shared" si="25"/>
        <v>10178</v>
      </c>
    </row>
    <row r="680" spans="1:6" ht="20.25" customHeight="1">
      <c r="A680" s="897">
        <v>180.4</v>
      </c>
      <c r="B680" s="898" t="s">
        <v>5510</v>
      </c>
      <c r="C680" s="902" t="s">
        <v>5511</v>
      </c>
      <c r="D680" s="897">
        <v>10</v>
      </c>
      <c r="E680" s="900" t="s">
        <v>5512</v>
      </c>
      <c r="F680" s="897">
        <f t="shared" si="25"/>
        <v>1804</v>
      </c>
    </row>
    <row r="681" spans="1:6" ht="20.25" customHeight="1">
      <c r="A681" s="897"/>
      <c r="B681" s="898"/>
      <c r="C681" s="902" t="s">
        <v>5513</v>
      </c>
      <c r="D681" s="897"/>
      <c r="E681" s="900"/>
      <c r="F681" s="897">
        <v>300</v>
      </c>
    </row>
    <row r="682" spans="1:6" ht="20.25" customHeight="1">
      <c r="A682" s="897"/>
      <c r="B682" s="898"/>
      <c r="C682" s="902"/>
      <c r="D682" s="897"/>
      <c r="E682" s="900"/>
      <c r="F682" s="904">
        <f>SUM(F645:F681)</f>
        <v>58570.7</v>
      </c>
    </row>
    <row r="683" spans="1:6" ht="20.25" customHeight="1">
      <c r="A683" s="897"/>
      <c r="B683" s="898"/>
      <c r="C683" s="902" t="s">
        <v>5514</v>
      </c>
      <c r="D683" s="897"/>
      <c r="E683" s="900"/>
      <c r="F683" s="897">
        <f>F682*(2/100)</f>
        <v>1171.4100000000001</v>
      </c>
    </row>
    <row r="684" spans="1:6" ht="20.25" customHeight="1">
      <c r="A684" s="897"/>
      <c r="B684" s="898"/>
      <c r="C684" s="902" t="s">
        <v>5515</v>
      </c>
      <c r="D684" s="897"/>
      <c r="E684" s="900"/>
      <c r="F684" s="897">
        <v>2000</v>
      </c>
    </row>
    <row r="685" spans="1:6" ht="20.25" customHeight="1">
      <c r="A685" s="897"/>
      <c r="B685" s="898"/>
      <c r="C685" s="902" t="s">
        <v>5516</v>
      </c>
      <c r="D685" s="897"/>
      <c r="E685" s="900"/>
      <c r="F685" s="897">
        <v>3500</v>
      </c>
    </row>
    <row r="686" spans="1:6" ht="20.25" customHeight="1">
      <c r="A686" s="897"/>
      <c r="B686" s="898"/>
      <c r="C686" s="902"/>
      <c r="D686" s="897"/>
      <c r="E686" s="900"/>
      <c r="F686" s="897">
        <f>SUM(F682:F685)</f>
        <v>65242.11</v>
      </c>
    </row>
    <row r="687" spans="1:6" ht="20.25" customHeight="1">
      <c r="A687" s="897"/>
      <c r="B687" s="898"/>
      <c r="C687" s="959"/>
      <c r="D687" s="897"/>
      <c r="E687" s="902" t="s">
        <v>4407</v>
      </c>
      <c r="F687" s="904">
        <v>62073</v>
      </c>
    </row>
    <row r="799" spans="1:7" ht="20.25" customHeight="1">
      <c r="C799" s="955" t="s">
        <v>6315</v>
      </c>
    </row>
    <row r="800" spans="1:7" ht="20.25" customHeight="1">
      <c r="A800" s="1072"/>
      <c r="B800" s="1072"/>
      <c r="C800" s="1073" t="s">
        <v>6288</v>
      </c>
      <c r="D800" s="1073"/>
      <c r="E800" s="1072"/>
      <c r="F800" s="1072"/>
      <c r="G800" s="1074" t="s">
        <v>5449</v>
      </c>
    </row>
    <row r="801" spans="1:7" ht="20.25" customHeight="1">
      <c r="A801" s="1072"/>
      <c r="B801" s="1072"/>
      <c r="C801" s="1075" t="s">
        <v>6289</v>
      </c>
      <c r="D801" s="1075"/>
      <c r="E801" s="1072"/>
      <c r="F801" s="1072"/>
      <c r="G801" s="1074"/>
    </row>
    <row r="802" spans="1:7" ht="20.25" customHeight="1">
      <c r="A802" s="1072"/>
      <c r="B802" s="1072"/>
      <c r="C802" s="1072" t="s">
        <v>6039</v>
      </c>
      <c r="D802" s="1072"/>
      <c r="E802" s="1072"/>
      <c r="F802" s="1072"/>
      <c r="G802" s="1074"/>
    </row>
    <row r="803" spans="1:7" ht="20.25" customHeight="1">
      <c r="A803" s="1072"/>
      <c r="B803" s="1072"/>
      <c r="C803" s="1072" t="s">
        <v>6290</v>
      </c>
      <c r="D803" s="1072"/>
      <c r="E803" s="1072" t="s">
        <v>6291</v>
      </c>
      <c r="F803" s="1072"/>
      <c r="G803" s="1074"/>
    </row>
    <row r="804" spans="1:7" ht="20.25" customHeight="1">
      <c r="A804" s="1072"/>
      <c r="B804" s="1072"/>
      <c r="C804" s="1072" t="s">
        <v>6292</v>
      </c>
      <c r="D804" s="1072"/>
      <c r="E804" s="1072" t="s">
        <v>6293</v>
      </c>
      <c r="F804" s="1072"/>
      <c r="G804" s="1074"/>
    </row>
    <row r="805" spans="1:7" ht="20.25" customHeight="1">
      <c r="A805" s="1072"/>
      <c r="B805" s="1072"/>
      <c r="C805" s="1072" t="s">
        <v>6294</v>
      </c>
      <c r="D805" s="1072"/>
      <c r="E805" s="1072" t="s">
        <v>6295</v>
      </c>
      <c r="F805" s="1072"/>
      <c r="G805" s="1074"/>
    </row>
    <row r="806" spans="1:7" ht="20.25" customHeight="1">
      <c r="A806" s="1072"/>
      <c r="B806" s="1072"/>
      <c r="C806" s="1072" t="s">
        <v>6296</v>
      </c>
      <c r="D806" s="1072"/>
      <c r="E806" s="1072" t="s">
        <v>6297</v>
      </c>
      <c r="F806" s="1072"/>
      <c r="G806" s="1074"/>
    </row>
    <row r="807" spans="1:7" ht="20.25" customHeight="1">
      <c r="A807" s="1072"/>
      <c r="B807" s="1072"/>
      <c r="C807" s="1072" t="s">
        <v>6298</v>
      </c>
      <c r="D807" s="1072"/>
      <c r="E807" s="1072" t="s">
        <v>6299</v>
      </c>
      <c r="F807" s="1072"/>
      <c r="G807" s="1074"/>
    </row>
    <row r="808" spans="1:7" ht="20.25" customHeight="1">
      <c r="A808" s="1072"/>
      <c r="B808" s="1072"/>
      <c r="C808" s="1072" t="s">
        <v>6300</v>
      </c>
      <c r="D808" s="1072"/>
      <c r="E808" s="1075" t="s">
        <v>6301</v>
      </c>
      <c r="F808" s="1072"/>
      <c r="G808" s="1074"/>
    </row>
    <row r="809" spans="1:7" ht="20.25" customHeight="1">
      <c r="A809" s="1072"/>
      <c r="B809" s="1072"/>
      <c r="C809" s="1072" t="s">
        <v>4632</v>
      </c>
      <c r="D809" s="1072"/>
      <c r="E809" s="1075" t="s">
        <v>6302</v>
      </c>
      <c r="F809" s="1072"/>
      <c r="G809" s="1074"/>
    </row>
    <row r="810" spans="1:7" ht="20.25" customHeight="1">
      <c r="A810" s="1072"/>
      <c r="B810" s="1072"/>
      <c r="C810" s="1076" t="s">
        <v>6300</v>
      </c>
      <c r="D810" s="1076"/>
      <c r="E810" s="1075" t="s">
        <v>6303</v>
      </c>
      <c r="F810" s="1072"/>
      <c r="G810" s="1074"/>
    </row>
    <row r="811" spans="1:7" ht="20.25" customHeight="1">
      <c r="A811" s="1072"/>
      <c r="B811" s="1072"/>
      <c r="C811" s="1072" t="s">
        <v>6304</v>
      </c>
      <c r="D811" s="1072"/>
      <c r="E811" s="1075" t="s">
        <v>6305</v>
      </c>
      <c r="F811" s="1072"/>
      <c r="G811" s="1074"/>
    </row>
    <row r="812" spans="1:7" ht="20.25" customHeight="1">
      <c r="A812" s="1072">
        <v>177.37200000000001</v>
      </c>
      <c r="B812" s="1077" t="s">
        <v>1675</v>
      </c>
      <c r="C812" s="914" t="str">
        <f>C16</f>
        <v>Cost of MS sheet [SR 2020-21 / P.126]</v>
      </c>
      <c r="D812" s="1078"/>
      <c r="E812" s="1079">
        <f>D16</f>
        <v>57.6</v>
      </c>
      <c r="F812" s="1077" t="s">
        <v>1675</v>
      </c>
      <c r="G812" s="1074">
        <f>E812*A812</f>
        <v>10216.629999999999</v>
      </c>
    </row>
    <row r="813" spans="1:7" ht="20.25" customHeight="1">
      <c r="A813" s="1072">
        <v>9.56</v>
      </c>
      <c r="B813" s="1077" t="s">
        <v>1675</v>
      </c>
      <c r="C813" s="1078" t="str">
        <f>C41</f>
        <v>Cost copper  (SR / P.126)</v>
      </c>
      <c r="D813" s="1078"/>
      <c r="E813" s="1079">
        <f>D41</f>
        <v>562</v>
      </c>
      <c r="F813" s="1077" t="s">
        <v>1675</v>
      </c>
      <c r="G813" s="1074">
        <f>A813*E813</f>
        <v>5372.72</v>
      </c>
    </row>
    <row r="814" spans="1:7" ht="35.25" customHeight="1">
      <c r="A814" s="1072">
        <v>9.56</v>
      </c>
      <c r="B814" s="1077" t="s">
        <v>1675</v>
      </c>
      <c r="C814" s="1078" t="str">
        <f>C42</f>
        <v>Tin coating of copper ( qtn vide CER.NO.189/19-20)</v>
      </c>
      <c r="D814" s="1078"/>
      <c r="E814" s="1079">
        <f>D42</f>
        <v>10</v>
      </c>
      <c r="F814" s="1077" t="s">
        <v>1675</v>
      </c>
      <c r="G814" s="1074">
        <f>A814*E814</f>
        <v>95.6</v>
      </c>
    </row>
    <row r="815" spans="1:7" ht="20.25" customHeight="1">
      <c r="A815" s="1072"/>
      <c r="B815" s="1072"/>
      <c r="C815" s="1078" t="s">
        <v>6056</v>
      </c>
      <c r="D815" s="1078"/>
      <c r="E815" s="1079"/>
      <c r="F815" s="1077"/>
      <c r="G815" s="1074"/>
    </row>
    <row r="816" spans="1:7" ht="20.25" customHeight="1">
      <c r="A816" s="1072"/>
      <c r="B816" s="1072"/>
      <c r="C816" s="1078" t="s">
        <v>6057</v>
      </c>
      <c r="D816" s="1078"/>
      <c r="E816" s="1079"/>
      <c r="F816" s="1077"/>
      <c r="G816" s="1074"/>
    </row>
    <row r="817" spans="1:7" ht="20.25" customHeight="1">
      <c r="A817" s="1072"/>
      <c r="B817" s="1072"/>
      <c r="C817" s="1078" t="s">
        <v>6058</v>
      </c>
      <c r="D817" s="1078"/>
      <c r="E817" s="1079"/>
      <c r="F817" s="1077"/>
      <c r="G817" s="1074"/>
    </row>
    <row r="818" spans="1:7" ht="20.25" customHeight="1">
      <c r="A818" s="1072"/>
      <c r="B818" s="1072"/>
      <c r="C818" s="1078" t="s">
        <v>6059</v>
      </c>
      <c r="D818" s="1078"/>
      <c r="E818" s="1079"/>
      <c r="F818" s="1077"/>
      <c r="G818" s="1074"/>
    </row>
    <row r="819" spans="1:7" ht="20.25" customHeight="1">
      <c r="A819" s="1072">
        <v>8</v>
      </c>
      <c r="B819" s="1077" t="s">
        <v>841</v>
      </c>
      <c r="C819" s="1080" t="str">
        <f>C48</f>
        <v>25mm x3mm Gi flat [SR 2022-23 / P.151]</v>
      </c>
      <c r="D819" s="1078"/>
      <c r="E819" s="1081">
        <f>D48</f>
        <v>115</v>
      </c>
      <c r="F819" s="1077" t="s">
        <v>841</v>
      </c>
      <c r="G819" s="1074">
        <f>A819*E819</f>
        <v>920</v>
      </c>
    </row>
    <row r="820" spans="1:7" ht="20.25" customHeight="1">
      <c r="A820" s="1074">
        <v>22.2</v>
      </c>
      <c r="B820" s="1077" t="s">
        <v>928</v>
      </c>
      <c r="C820" s="1078" t="s">
        <v>6309</v>
      </c>
      <c r="D820" s="1078"/>
      <c r="E820" s="1079">
        <f>E812</f>
        <v>57.6</v>
      </c>
      <c r="F820" s="1077" t="s">
        <v>928</v>
      </c>
      <c r="G820" s="1074">
        <f>E820*A820</f>
        <v>1278.72</v>
      </c>
    </row>
    <row r="821" spans="1:7" ht="20.25" customHeight="1">
      <c r="A821" s="1072"/>
      <c r="B821" s="1077"/>
      <c r="C821" s="1078" t="s">
        <v>6060</v>
      </c>
      <c r="D821" s="1078"/>
      <c r="E821" s="1079"/>
      <c r="F821" s="1077"/>
      <c r="G821" s="1074"/>
    </row>
    <row r="822" spans="1:7" ht="20.25" customHeight="1">
      <c r="A822" s="1074">
        <v>3</v>
      </c>
      <c r="B822" s="1077" t="s">
        <v>1456</v>
      </c>
      <c r="C822" s="1078" t="str">
        <f t="shared" ref="C822:C830" si="26">C132</f>
        <v xml:space="preserve"> 300 A fuse units ( qtn)</v>
      </c>
      <c r="D822" s="1082" t="s">
        <v>2289</v>
      </c>
      <c r="E822" s="1079">
        <f t="shared" ref="E822:E830" si="27">D132</f>
        <v>696.43</v>
      </c>
      <c r="F822" s="1077" t="s">
        <v>1422</v>
      </c>
      <c r="G822" s="1083">
        <f t="shared" ref="G822:G830" si="28">A822*E822</f>
        <v>2089.29</v>
      </c>
    </row>
    <row r="823" spans="1:7" ht="20.25" customHeight="1">
      <c r="A823" s="1074">
        <v>1</v>
      </c>
      <c r="B823" s="1077" t="s">
        <v>1418</v>
      </c>
      <c r="C823" s="1078" t="str">
        <f t="shared" si="26"/>
        <v xml:space="preserve">100 A neutral link SD -130 </v>
      </c>
      <c r="D823" s="1078"/>
      <c r="E823" s="1079">
        <f t="shared" si="27"/>
        <v>77.599999999999994</v>
      </c>
      <c r="F823" s="1077" t="s">
        <v>1422</v>
      </c>
      <c r="G823" s="1074">
        <f t="shared" si="28"/>
        <v>77.599999999999994</v>
      </c>
    </row>
    <row r="824" spans="1:7" ht="20.25" customHeight="1">
      <c r="A824" s="1074">
        <v>24</v>
      </c>
      <c r="B824" s="1077" t="s">
        <v>1456</v>
      </c>
      <c r="C824" s="1078" t="str">
        <f t="shared" si="26"/>
        <v>63 A fuse units ( 500 V) [SR 2022-23 / P.119]</v>
      </c>
      <c r="D824" s="1078"/>
      <c r="E824" s="1079">
        <f t="shared" si="27"/>
        <v>190.2</v>
      </c>
      <c r="F824" s="1077" t="s">
        <v>1422</v>
      </c>
      <c r="G824" s="1074">
        <f t="shared" si="28"/>
        <v>4564.8</v>
      </c>
    </row>
    <row r="825" spans="1:7" ht="20.25" customHeight="1">
      <c r="A825" s="1074">
        <v>1</v>
      </c>
      <c r="B825" s="1077" t="s">
        <v>1418</v>
      </c>
      <c r="C825" s="1078" t="str">
        <f t="shared" si="26"/>
        <v>32 A fuse units ( 500 V)[SR 2022-23 // P.119]</v>
      </c>
      <c r="D825" s="1078"/>
      <c r="E825" s="1079">
        <f t="shared" si="27"/>
        <v>85.2</v>
      </c>
      <c r="F825" s="1077" t="s">
        <v>1422</v>
      </c>
      <c r="G825" s="1083">
        <f t="shared" si="28"/>
        <v>85.2</v>
      </c>
    </row>
    <row r="826" spans="1:7" ht="20.25" customHeight="1">
      <c r="A826" s="1074">
        <v>8</v>
      </c>
      <c r="B826" s="1077" t="s">
        <v>1456</v>
      </c>
      <c r="C826" s="1078" t="str">
        <f t="shared" si="26"/>
        <v xml:space="preserve">63 A netural link SD -129 </v>
      </c>
      <c r="D826" s="1078"/>
      <c r="E826" s="1079">
        <f t="shared" si="27"/>
        <v>67.8</v>
      </c>
      <c r="F826" s="1077" t="s">
        <v>1422</v>
      </c>
      <c r="G826" s="1074">
        <f t="shared" si="28"/>
        <v>542.4</v>
      </c>
    </row>
    <row r="827" spans="1:7" ht="20.25" customHeight="1">
      <c r="A827" s="1074">
        <v>1</v>
      </c>
      <c r="B827" s="1077" t="s">
        <v>1418</v>
      </c>
      <c r="C827" s="1078" t="str">
        <f t="shared" si="26"/>
        <v>32 A netural link sd127</v>
      </c>
      <c r="D827" s="1078"/>
      <c r="E827" s="1079">
        <f t="shared" si="27"/>
        <v>38</v>
      </c>
      <c r="F827" s="1077" t="s">
        <v>1422</v>
      </c>
      <c r="G827" s="1074">
        <f t="shared" si="28"/>
        <v>38</v>
      </c>
    </row>
    <row r="828" spans="1:7" ht="20.25" customHeight="1">
      <c r="A828" s="1074">
        <v>8</v>
      </c>
      <c r="B828" s="1077" t="s">
        <v>1456</v>
      </c>
      <c r="C828" s="1078" t="str">
        <f t="shared" si="26"/>
        <v>40 amps 4 pole isolator [SR 2022-23 / P.134]</v>
      </c>
      <c r="D828" s="1078"/>
      <c r="E828" s="1079">
        <f t="shared" si="27"/>
        <v>580</v>
      </c>
      <c r="F828" s="1077" t="s">
        <v>1422</v>
      </c>
      <c r="G828" s="1083">
        <f t="shared" si="28"/>
        <v>4640</v>
      </c>
    </row>
    <row r="829" spans="1:7" ht="20.25" customHeight="1">
      <c r="A829" s="1074">
        <v>1</v>
      </c>
      <c r="B829" s="1077" t="s">
        <v>1418</v>
      </c>
      <c r="C829" s="1078" t="str">
        <f t="shared" si="26"/>
        <v>40 amps 2 pole isolator [SR 2022-23 / P.134]</v>
      </c>
      <c r="D829" s="1078"/>
      <c r="E829" s="1079">
        <f t="shared" si="27"/>
        <v>258</v>
      </c>
      <c r="F829" s="1077" t="s">
        <v>1422</v>
      </c>
      <c r="G829" s="1083">
        <f t="shared" si="28"/>
        <v>258</v>
      </c>
    </row>
    <row r="830" spans="1:7" ht="20.25" customHeight="1">
      <c r="A830" s="1074">
        <v>836</v>
      </c>
      <c r="B830" s="1077" t="s">
        <v>156</v>
      </c>
      <c r="C830" s="1078" t="str">
        <f t="shared" si="26"/>
        <v>Interconnection charges ( qtn)</v>
      </c>
      <c r="D830" s="1078"/>
      <c r="E830" s="1079">
        <f t="shared" si="27"/>
        <v>1</v>
      </c>
      <c r="F830" s="1077" t="s">
        <v>4371</v>
      </c>
      <c r="G830" s="1074">
        <f t="shared" si="28"/>
        <v>836</v>
      </c>
    </row>
    <row r="831" spans="1:7" ht="20.25" customHeight="1">
      <c r="A831" s="1072"/>
      <c r="B831" s="1077"/>
      <c r="C831" s="1078" t="s">
        <v>6062</v>
      </c>
      <c r="D831" s="1078"/>
      <c r="E831" s="1079"/>
      <c r="F831" s="1077"/>
      <c r="G831" s="1074"/>
    </row>
    <row r="832" spans="1:7" ht="20.25" customHeight="1">
      <c r="A832" s="1074">
        <v>31.4</v>
      </c>
      <c r="B832" s="1077" t="s">
        <v>6063</v>
      </c>
      <c r="C832" s="1078" t="str">
        <f t="shared" ref="C832:C840" si="29">C143</f>
        <v>Rubber beeding ( qtn)</v>
      </c>
      <c r="D832" s="1082" t="s">
        <v>2289</v>
      </c>
      <c r="E832" s="1079">
        <f t="shared" ref="E832:E840" si="30">D143</f>
        <v>20</v>
      </c>
      <c r="F832" s="1077" t="s">
        <v>3515</v>
      </c>
      <c r="G832" s="1083">
        <f t="shared" ref="G832:G840" si="31">A832*E832</f>
        <v>628</v>
      </c>
    </row>
    <row r="833" spans="1:7" ht="20.25" customHeight="1">
      <c r="A833" s="1083">
        <v>1.1000000000000001</v>
      </c>
      <c r="B833" s="1077" t="s">
        <v>6310</v>
      </c>
      <c r="C833" s="1078" t="str">
        <f t="shared" si="29"/>
        <v>Cost of hylum sheet 6mm [SR 2022-23 / P.129]</v>
      </c>
      <c r="D833" s="1078"/>
      <c r="E833" s="1079">
        <f t="shared" si="30"/>
        <v>1322</v>
      </c>
      <c r="F833" s="1077" t="s">
        <v>6310</v>
      </c>
      <c r="G833" s="1074">
        <f t="shared" si="31"/>
        <v>1454.2</v>
      </c>
    </row>
    <row r="834" spans="1:7" ht="20.25" customHeight="1">
      <c r="A834" s="1074">
        <v>9</v>
      </c>
      <c r="B834" s="1077" t="s">
        <v>1456</v>
      </c>
      <c r="C834" s="1078" t="str">
        <f t="shared" si="29"/>
        <v>Insulators( qtn)</v>
      </c>
      <c r="D834" s="1082" t="s">
        <v>2289</v>
      </c>
      <c r="E834" s="1079">
        <f t="shared" si="30"/>
        <v>20</v>
      </c>
      <c r="F834" s="1077" t="s">
        <v>1422</v>
      </c>
      <c r="G834" s="1083">
        <f t="shared" si="31"/>
        <v>180</v>
      </c>
    </row>
    <row r="835" spans="1:7" ht="20.25" customHeight="1">
      <c r="A835" s="1074">
        <v>1</v>
      </c>
      <c r="B835" s="1077" t="s">
        <v>4396</v>
      </c>
      <c r="C835" s="1078" t="str">
        <f t="shared" si="29"/>
        <v>LED pilot lamps( qtn)</v>
      </c>
      <c r="D835" s="1082" t="s">
        <v>2289</v>
      </c>
      <c r="E835" s="1079">
        <f t="shared" si="30"/>
        <v>280</v>
      </c>
      <c r="F835" s="1077" t="s">
        <v>147</v>
      </c>
      <c r="G835" s="1083">
        <f t="shared" si="31"/>
        <v>280</v>
      </c>
    </row>
    <row r="836" spans="1:7" ht="20.25" customHeight="1">
      <c r="A836" s="1074">
        <v>5</v>
      </c>
      <c r="B836" s="1077" t="s">
        <v>6311</v>
      </c>
      <c r="C836" s="1088" t="str">
        <f t="shared" si="29"/>
        <v>1 sqmm PVC copper cable [SR 2022-23 / P.125]</v>
      </c>
      <c r="D836" s="1078"/>
      <c r="E836" s="1079">
        <f t="shared" si="30"/>
        <v>10.45</v>
      </c>
      <c r="F836" s="1077" t="s">
        <v>6311</v>
      </c>
      <c r="G836" s="1074">
        <f t="shared" si="31"/>
        <v>52.25</v>
      </c>
    </row>
    <row r="837" spans="1:7" ht="20.25" customHeight="1">
      <c r="A837" s="1074">
        <f>177.37+A820</f>
        <v>199.57</v>
      </c>
      <c r="B837" s="1077" t="s">
        <v>1675</v>
      </c>
      <c r="C837" s="1088" t="str">
        <f t="shared" si="29"/>
        <v>MS sheet fabrication charges [SR 2022-23 / P.29]</v>
      </c>
      <c r="D837" s="1078"/>
      <c r="E837" s="1079">
        <f t="shared" si="30"/>
        <v>52.5</v>
      </c>
      <c r="F837" s="1077" t="s">
        <v>1675</v>
      </c>
      <c r="G837" s="1074">
        <f t="shared" si="31"/>
        <v>10477.43</v>
      </c>
    </row>
    <row r="838" spans="1:7" ht="20.25" customHeight="1">
      <c r="A838" s="1074">
        <v>9</v>
      </c>
      <c r="B838" s="1077" t="s">
        <v>1456</v>
      </c>
      <c r="C838" s="1088" t="str">
        <f t="shared" si="29"/>
        <v>Isolators / Fuse units/ Pilot lamp fixing charges ( SD 145)</v>
      </c>
      <c r="D838" s="1078"/>
      <c r="E838" s="1079">
        <f t="shared" si="30"/>
        <v>1086</v>
      </c>
      <c r="F838" s="1077" t="s">
        <v>1745</v>
      </c>
      <c r="G838" s="1074">
        <f t="shared" si="31"/>
        <v>9774</v>
      </c>
    </row>
    <row r="839" spans="1:7" ht="20.25" customHeight="1">
      <c r="A839" s="1074">
        <v>275.64</v>
      </c>
      <c r="B839" s="1077" t="s">
        <v>6065</v>
      </c>
      <c r="C839" s="1088" t="str">
        <f t="shared" si="29"/>
        <v>Painting with primer &amp; suitable colour( qtn)</v>
      </c>
      <c r="D839" s="1078"/>
      <c r="E839" s="1079">
        <f t="shared" si="30"/>
        <v>10</v>
      </c>
      <c r="F839" s="1077" t="s">
        <v>4381</v>
      </c>
      <c r="G839" s="1074">
        <f t="shared" si="31"/>
        <v>2756.4</v>
      </c>
    </row>
    <row r="840" spans="1:7" ht="20.25" customHeight="1">
      <c r="A840" s="1074">
        <v>68</v>
      </c>
      <c r="B840" s="1084" t="s">
        <v>6063</v>
      </c>
      <c r="C840" s="1088" t="str">
        <f t="shared" si="29"/>
        <v>6 Sq.mm. single core PVC copper cables for connection between fuse units and meter and between meter and 32A TPN MCB [SR 2020-21 / P.124]</v>
      </c>
      <c r="D840" s="1078"/>
      <c r="E840" s="1079">
        <f t="shared" si="30"/>
        <v>60.65</v>
      </c>
      <c r="F840" s="1077" t="s">
        <v>376</v>
      </c>
      <c r="G840" s="1074">
        <f t="shared" si="31"/>
        <v>4124.2</v>
      </c>
    </row>
    <row r="841" spans="1:7" ht="20.25" customHeight="1">
      <c r="A841" s="1074"/>
      <c r="B841" s="1072"/>
      <c r="C841" s="1078" t="s">
        <v>6067</v>
      </c>
      <c r="D841" s="1078"/>
      <c r="E841" s="1085"/>
      <c r="F841" s="1072"/>
      <c r="G841" s="1074"/>
    </row>
    <row r="842" spans="1:7" ht="20.25" customHeight="1">
      <c r="A842" s="1074"/>
      <c r="B842" s="1072"/>
      <c r="C842" s="1078" t="s">
        <v>6312</v>
      </c>
      <c r="D842" s="1078"/>
      <c r="E842" s="1085"/>
      <c r="F842" s="1072"/>
      <c r="G842" s="1074"/>
    </row>
    <row r="843" spans="1:7" ht="20.25" customHeight="1">
      <c r="A843" s="1074"/>
      <c r="B843" s="1072"/>
      <c r="C843" s="1078" t="s">
        <v>6313</v>
      </c>
      <c r="D843" s="1078"/>
      <c r="E843" s="1079">
        <v>200</v>
      </c>
      <c r="F843" s="1072"/>
      <c r="G843" s="1074">
        <v>200</v>
      </c>
    </row>
    <row r="844" spans="1:7" ht="20.25" customHeight="1">
      <c r="A844" s="1074"/>
      <c r="B844" s="1072"/>
      <c r="C844" s="1078"/>
      <c r="D844" s="1078"/>
      <c r="E844" s="1086" t="s">
        <v>2283</v>
      </c>
      <c r="F844" s="1072"/>
      <c r="G844" s="1087">
        <f>SUM(G811:G843)</f>
        <v>60941.440000000002</v>
      </c>
    </row>
    <row r="845" spans="1:7" ht="20.25" customHeight="1">
      <c r="A845" s="1072"/>
      <c r="B845" s="1072"/>
      <c r="C845" s="1078" t="s">
        <v>6068</v>
      </c>
      <c r="D845" s="1078"/>
      <c r="E845" s="1078"/>
      <c r="F845" s="1072"/>
      <c r="G845" s="1074">
        <f>G844*2%</f>
        <v>1218.83</v>
      </c>
    </row>
    <row r="846" spans="1:7" ht="20.25" customHeight="1">
      <c r="A846" s="1072"/>
      <c r="B846" s="1072"/>
      <c r="C846" s="1078" t="s">
        <v>6069</v>
      </c>
      <c r="D846" s="1078"/>
      <c r="E846" s="1078"/>
      <c r="F846" s="1072"/>
      <c r="G846" s="1074">
        <f>SUM(G844:G845)</f>
        <v>62160.27</v>
      </c>
    </row>
    <row r="847" spans="1:7" ht="20.25" customHeight="1">
      <c r="A847" s="1072"/>
      <c r="B847" s="1072"/>
      <c r="C847" s="1078" t="s">
        <v>6314</v>
      </c>
      <c r="D847" s="1082" t="s">
        <v>2289</v>
      </c>
      <c r="E847" s="1078"/>
      <c r="F847" s="1072"/>
      <c r="G847" s="1074"/>
    </row>
    <row r="848" spans="1:7" ht="20.25" customHeight="1">
      <c r="A848" s="1072"/>
      <c r="B848" s="1072"/>
      <c r="C848" s="1078" t="s">
        <v>6070</v>
      </c>
      <c r="D848" s="1078"/>
      <c r="E848" s="1078"/>
      <c r="F848" s="1072"/>
      <c r="G848" s="1074">
        <v>1000</v>
      </c>
    </row>
    <row r="849" spans="1:7" ht="20.25" customHeight="1">
      <c r="A849" s="1072"/>
      <c r="B849" s="1072"/>
      <c r="C849" s="1078" t="s">
        <v>6071</v>
      </c>
      <c r="D849" s="1078"/>
      <c r="E849" s="1078"/>
      <c r="F849" s="1072"/>
      <c r="G849" s="1074">
        <v>1000</v>
      </c>
    </row>
    <row r="850" spans="1:7" ht="20.25" customHeight="1">
      <c r="A850" s="1072"/>
      <c r="B850" s="1072"/>
      <c r="C850" s="1072"/>
      <c r="D850" s="1072"/>
      <c r="E850" s="1072"/>
      <c r="F850" s="1072"/>
      <c r="G850" s="1074">
        <f>SUM(G846:G849)</f>
        <v>64160.27</v>
      </c>
    </row>
    <row r="851" spans="1:7" ht="20.25" customHeight="1">
      <c r="A851" s="1072"/>
      <c r="B851" s="1072"/>
      <c r="C851" s="1072"/>
      <c r="D851" s="1072"/>
      <c r="E851" s="1072"/>
      <c r="F851" s="1072"/>
      <c r="G851" s="1087">
        <f>ROUNDUP(G850,-2)</f>
        <v>64200</v>
      </c>
    </row>
    <row r="855" spans="1:7" ht="20.25" customHeight="1">
      <c r="A855" s="611"/>
      <c r="B855" s="611"/>
      <c r="C855" s="1089" t="s">
        <v>6318</v>
      </c>
      <c r="D855" s="1090"/>
      <c r="E855" s="1595" t="s">
        <v>6319</v>
      </c>
      <c r="F855" s="1595"/>
      <c r="G855" s="1595"/>
    </row>
    <row r="856" spans="1:7" ht="20.25" customHeight="1">
      <c r="A856" s="611"/>
      <c r="B856" s="611"/>
      <c r="C856" s="1091" t="s">
        <v>6038</v>
      </c>
      <c r="D856" s="1091"/>
      <c r="E856" s="611"/>
      <c r="F856" s="611"/>
      <c r="G856" s="611"/>
    </row>
    <row r="857" spans="1:7" ht="20.25" customHeight="1">
      <c r="A857" s="611"/>
      <c r="B857" s="611"/>
      <c r="C857" s="611" t="s">
        <v>6039</v>
      </c>
      <c r="D857" s="611"/>
      <c r="E857" s="611"/>
      <c r="F857" s="611"/>
      <c r="G857" s="611"/>
    </row>
    <row r="858" spans="1:7" ht="20.25" customHeight="1">
      <c r="A858" s="611"/>
      <c r="B858" s="611"/>
      <c r="C858" s="611" t="s">
        <v>6040</v>
      </c>
      <c r="D858" s="611"/>
      <c r="E858" s="611" t="s">
        <v>6041</v>
      </c>
      <c r="F858" s="611"/>
      <c r="G858" s="611"/>
    </row>
    <row r="859" spans="1:7" ht="20.25" customHeight="1">
      <c r="A859" s="611"/>
      <c r="B859" s="611"/>
      <c r="C859" s="611" t="s">
        <v>6042</v>
      </c>
      <c r="D859" s="611"/>
      <c r="E859" s="611" t="s">
        <v>6043</v>
      </c>
      <c r="F859" s="611"/>
      <c r="G859" s="611"/>
    </row>
    <row r="860" spans="1:7" ht="20.25" customHeight="1">
      <c r="A860" s="611"/>
      <c r="B860" s="611"/>
      <c r="C860" s="611" t="s">
        <v>6044</v>
      </c>
      <c r="D860" s="611"/>
      <c r="E860" s="611" t="s">
        <v>6045</v>
      </c>
      <c r="F860" s="611"/>
      <c r="G860" s="611"/>
    </row>
    <row r="861" spans="1:7" ht="20.25" customHeight="1">
      <c r="A861" s="611"/>
      <c r="B861" s="611"/>
      <c r="C861" s="611" t="s">
        <v>6046</v>
      </c>
      <c r="D861" s="611"/>
      <c r="E861" s="611" t="s">
        <v>6047</v>
      </c>
      <c r="F861" s="611"/>
      <c r="G861" s="611"/>
    </row>
    <row r="862" spans="1:7" ht="20.25" customHeight="1">
      <c r="A862" s="611"/>
      <c r="B862" s="611"/>
      <c r="C862" s="611" t="s">
        <v>6048</v>
      </c>
      <c r="D862" s="611"/>
      <c r="E862" s="611" t="s">
        <v>6049</v>
      </c>
      <c r="F862" s="611"/>
      <c r="G862" s="611"/>
    </row>
    <row r="863" spans="1:7" ht="20.25" customHeight="1">
      <c r="A863" s="611"/>
      <c r="B863" s="611"/>
      <c r="C863" s="611" t="s">
        <v>2283</v>
      </c>
      <c r="D863" s="611"/>
      <c r="E863" s="611" t="s">
        <v>6050</v>
      </c>
      <c r="F863" s="611"/>
      <c r="G863" s="611"/>
    </row>
    <row r="864" spans="1:7" ht="20.25" customHeight="1">
      <c r="A864" s="611"/>
      <c r="B864" s="611"/>
      <c r="C864" s="1092" t="s">
        <v>6051</v>
      </c>
      <c r="D864" s="611"/>
      <c r="E864" s="611" t="s">
        <v>6052</v>
      </c>
      <c r="F864" s="611"/>
      <c r="G864" s="611"/>
    </row>
    <row r="865" spans="1:7" ht="20.25" customHeight="1">
      <c r="A865" s="611"/>
      <c r="B865" s="611"/>
      <c r="C865" s="1092"/>
      <c r="D865" s="612"/>
      <c r="E865" s="611" t="s">
        <v>6053</v>
      </c>
      <c r="F865" s="611"/>
      <c r="G865" s="611"/>
    </row>
    <row r="866" spans="1:7" ht="20.25" customHeight="1">
      <c r="A866" s="611"/>
      <c r="B866" s="611"/>
      <c r="C866" s="611" t="s">
        <v>6054</v>
      </c>
      <c r="D866" s="611"/>
      <c r="E866" s="611" t="s">
        <v>6055</v>
      </c>
      <c r="F866" s="611"/>
      <c r="G866" s="611"/>
    </row>
    <row r="867" spans="1:7" ht="20.25" customHeight="1">
      <c r="A867" s="611">
        <v>146.25</v>
      </c>
      <c r="B867" s="1050" t="s">
        <v>1675</v>
      </c>
      <c r="C867" s="1078" t="s">
        <v>6306</v>
      </c>
      <c r="D867" s="1078"/>
      <c r="E867" s="1079">
        <f>E812</f>
        <v>57.6</v>
      </c>
      <c r="F867" s="1050" t="s">
        <v>1675</v>
      </c>
      <c r="G867" s="94">
        <f>E867*A867</f>
        <v>8424</v>
      </c>
    </row>
    <row r="868" spans="1:7" ht="20.25" customHeight="1">
      <c r="A868" s="611">
        <v>7.88</v>
      </c>
      <c r="B868" s="1050" t="s">
        <v>1675</v>
      </c>
      <c r="C868" s="1078" t="s">
        <v>6307</v>
      </c>
      <c r="D868" s="1078"/>
      <c r="E868" s="1079">
        <f>E813</f>
        <v>562</v>
      </c>
      <c r="F868" s="1050" t="s">
        <v>1675</v>
      </c>
      <c r="G868" s="611">
        <f>A868*E868</f>
        <v>4428.5600000000004</v>
      </c>
    </row>
    <row r="869" spans="1:7" ht="20.25" customHeight="1">
      <c r="A869" s="611">
        <v>7.88</v>
      </c>
      <c r="B869" s="1050" t="s">
        <v>1675</v>
      </c>
      <c r="C869" s="1078" t="s">
        <v>6308</v>
      </c>
      <c r="D869" s="1078"/>
      <c r="E869" s="1079">
        <f>E814</f>
        <v>10</v>
      </c>
      <c r="F869" s="1050" t="s">
        <v>1675</v>
      </c>
      <c r="G869" s="94">
        <f>A869*E869</f>
        <v>78.8</v>
      </c>
    </row>
    <row r="870" spans="1:7" ht="20.25" customHeight="1">
      <c r="A870" s="611"/>
      <c r="B870" s="1050"/>
      <c r="C870" s="1078" t="s">
        <v>6056</v>
      </c>
      <c r="D870" s="1078"/>
      <c r="E870" s="1079"/>
      <c r="F870" s="1050"/>
      <c r="G870" s="611"/>
    </row>
    <row r="871" spans="1:7" ht="20.25" customHeight="1">
      <c r="A871" s="611"/>
      <c r="B871" s="1050"/>
      <c r="C871" s="1078" t="s">
        <v>6057</v>
      </c>
      <c r="D871" s="1078"/>
      <c r="E871" s="1079"/>
      <c r="F871" s="1050"/>
      <c r="G871" s="611"/>
    </row>
    <row r="872" spans="1:7" ht="20.25" customHeight="1">
      <c r="A872" s="611"/>
      <c r="B872" s="1050"/>
      <c r="C872" s="1078" t="s">
        <v>6058</v>
      </c>
      <c r="D872" s="1078"/>
      <c r="E872" s="1079"/>
      <c r="F872" s="1050"/>
      <c r="G872" s="611"/>
    </row>
    <row r="873" spans="1:7" ht="20.25" customHeight="1">
      <c r="A873" s="611"/>
      <c r="B873" s="1050"/>
      <c r="C873" s="1078" t="s">
        <v>6059</v>
      </c>
      <c r="D873" s="1078"/>
      <c r="E873" s="1079"/>
      <c r="F873" s="1050"/>
      <c r="G873" s="611"/>
    </row>
    <row r="874" spans="1:7" ht="20.25" customHeight="1">
      <c r="A874" s="94">
        <v>8</v>
      </c>
      <c r="B874" s="1050" t="s">
        <v>1675</v>
      </c>
      <c r="C874" s="1078" t="s">
        <v>6320</v>
      </c>
      <c r="D874" s="1078"/>
      <c r="E874" s="1081">
        <f>E819</f>
        <v>115</v>
      </c>
      <c r="F874" s="1050" t="s">
        <v>1675</v>
      </c>
      <c r="G874" s="94">
        <f t="shared" ref="G874:G885" si="32">A874*E874</f>
        <v>920</v>
      </c>
    </row>
    <row r="875" spans="1:7" ht="20.25" customHeight="1">
      <c r="A875" s="94">
        <v>18.8</v>
      </c>
      <c r="B875" s="1050" t="s">
        <v>928</v>
      </c>
      <c r="C875" s="1078" t="s">
        <v>6309</v>
      </c>
      <c r="D875" s="1078"/>
      <c r="E875" s="1081">
        <f>E820</f>
        <v>57.6</v>
      </c>
      <c r="F875" s="1050" t="s">
        <v>928</v>
      </c>
      <c r="G875" s="94">
        <f>A875*E875</f>
        <v>1082.8800000000001</v>
      </c>
    </row>
    <row r="876" spans="1:7" ht="20.25" customHeight="1">
      <c r="A876" s="611"/>
      <c r="B876" s="1050"/>
      <c r="C876" s="1078" t="s">
        <v>6060</v>
      </c>
      <c r="D876" s="1078"/>
      <c r="E876" s="1081">
        <f>E821</f>
        <v>0</v>
      </c>
      <c r="F876" s="1050"/>
      <c r="G876" s="94"/>
    </row>
    <row r="877" spans="1:7" ht="20.25" customHeight="1">
      <c r="A877" s="94">
        <v>3</v>
      </c>
      <c r="B877" s="1050" t="s">
        <v>1456</v>
      </c>
      <c r="C877" s="1078" t="s">
        <v>6321</v>
      </c>
      <c r="D877" s="1082" t="s">
        <v>2289</v>
      </c>
      <c r="E877" s="1094">
        <v>555</v>
      </c>
      <c r="F877" s="1050" t="s">
        <v>1422</v>
      </c>
      <c r="G877" s="1093">
        <f t="shared" si="32"/>
        <v>1665</v>
      </c>
    </row>
    <row r="878" spans="1:7" ht="20.25" customHeight="1">
      <c r="A878" s="94">
        <v>1</v>
      </c>
      <c r="B878" s="1050" t="s">
        <v>1418</v>
      </c>
      <c r="C878" s="1078" t="str">
        <f t="shared" ref="C878:C895" si="33">C823</f>
        <v xml:space="preserve">100 A neutral link SD -130 </v>
      </c>
      <c r="D878" s="1078"/>
      <c r="E878" s="1081">
        <f t="shared" ref="E878:E895" si="34">E823</f>
        <v>77.599999999999994</v>
      </c>
      <c r="F878" s="1050" t="s">
        <v>1422</v>
      </c>
      <c r="G878" s="94">
        <f t="shared" si="32"/>
        <v>77.599999999999994</v>
      </c>
    </row>
    <row r="879" spans="1:7" ht="20.25" customHeight="1">
      <c r="A879" s="94">
        <v>18</v>
      </c>
      <c r="B879" s="1050" t="s">
        <v>1456</v>
      </c>
      <c r="C879" s="1078" t="str">
        <f t="shared" si="33"/>
        <v>63 A fuse units ( 500 V) [SR 2022-23 / P.119]</v>
      </c>
      <c r="D879" s="1078"/>
      <c r="E879" s="1081">
        <f t="shared" si="34"/>
        <v>190.2</v>
      </c>
      <c r="F879" s="1050" t="s">
        <v>1422</v>
      </c>
      <c r="G879" s="94">
        <f t="shared" si="32"/>
        <v>3423.6</v>
      </c>
    </row>
    <row r="880" spans="1:7" ht="20.25" customHeight="1">
      <c r="A880" s="94">
        <v>1</v>
      </c>
      <c r="B880" s="1050" t="s">
        <v>1418</v>
      </c>
      <c r="C880" s="1078" t="str">
        <f t="shared" si="33"/>
        <v>32 A fuse units ( 500 V)[SR 2022-23 // P.119]</v>
      </c>
      <c r="D880" s="1078"/>
      <c r="E880" s="1081">
        <f t="shared" si="34"/>
        <v>85.2</v>
      </c>
      <c r="F880" s="1050" t="s">
        <v>1422</v>
      </c>
      <c r="G880" s="1093">
        <f t="shared" si="32"/>
        <v>85.2</v>
      </c>
    </row>
    <row r="881" spans="1:7" ht="20.25" customHeight="1">
      <c r="A881" s="94">
        <v>6</v>
      </c>
      <c r="B881" s="1050" t="s">
        <v>1456</v>
      </c>
      <c r="C881" s="1078" t="str">
        <f t="shared" si="33"/>
        <v xml:space="preserve">63 A netural link SD -129 </v>
      </c>
      <c r="D881" s="1078"/>
      <c r="E881" s="1081">
        <f t="shared" si="34"/>
        <v>67.8</v>
      </c>
      <c r="F881" s="1050" t="s">
        <v>1422</v>
      </c>
      <c r="G881" s="94">
        <f t="shared" si="32"/>
        <v>406.8</v>
      </c>
    </row>
    <row r="882" spans="1:7" ht="20.25" customHeight="1">
      <c r="A882" s="94">
        <v>1</v>
      </c>
      <c r="B882" s="1050" t="s">
        <v>1418</v>
      </c>
      <c r="C882" s="1078" t="str">
        <f t="shared" si="33"/>
        <v>32 A netural link sd127</v>
      </c>
      <c r="D882" s="1078"/>
      <c r="E882" s="1081">
        <f t="shared" si="34"/>
        <v>38</v>
      </c>
      <c r="F882" s="1050" t="s">
        <v>1422</v>
      </c>
      <c r="G882" s="1093">
        <f t="shared" si="32"/>
        <v>38</v>
      </c>
    </row>
    <row r="883" spans="1:7" ht="20.25" customHeight="1">
      <c r="A883" s="94">
        <v>6</v>
      </c>
      <c r="B883" s="1050" t="s">
        <v>1456</v>
      </c>
      <c r="C883" s="1078" t="str">
        <f t="shared" si="33"/>
        <v>40 amps 4 pole isolator [SR 2022-23 / P.134]</v>
      </c>
      <c r="D883" s="1078"/>
      <c r="E883" s="1081">
        <f t="shared" si="34"/>
        <v>580</v>
      </c>
      <c r="F883" s="1050" t="s">
        <v>1422</v>
      </c>
      <c r="G883" s="1093">
        <f t="shared" si="32"/>
        <v>3480</v>
      </c>
    </row>
    <row r="884" spans="1:7" ht="20.25" customHeight="1">
      <c r="A884" s="94">
        <v>1</v>
      </c>
      <c r="B884" s="1050" t="s">
        <v>1418</v>
      </c>
      <c r="C884" s="1078" t="str">
        <f t="shared" si="33"/>
        <v>40 amps 2 pole isolator [SR 2022-23 / P.134]</v>
      </c>
      <c r="D884" s="1078"/>
      <c r="E884" s="1081">
        <f t="shared" si="34"/>
        <v>258</v>
      </c>
      <c r="F884" s="1050" t="s">
        <v>1422</v>
      </c>
      <c r="G884" s="1093">
        <f t="shared" si="32"/>
        <v>258</v>
      </c>
    </row>
    <row r="885" spans="1:7" ht="20.25" customHeight="1">
      <c r="A885" s="94">
        <v>710</v>
      </c>
      <c r="B885" s="1050" t="s">
        <v>156</v>
      </c>
      <c r="C885" s="1078" t="str">
        <f t="shared" si="33"/>
        <v>Interconnection charges ( qtn)</v>
      </c>
      <c r="D885" s="1078"/>
      <c r="E885" s="1081">
        <f t="shared" si="34"/>
        <v>1</v>
      </c>
      <c r="F885" s="1050" t="s">
        <v>4371</v>
      </c>
      <c r="G885" s="94">
        <f t="shared" si="32"/>
        <v>710</v>
      </c>
    </row>
    <row r="886" spans="1:7" ht="20.25" customHeight="1">
      <c r="A886" s="611"/>
      <c r="B886" s="1050"/>
      <c r="C886" s="1078" t="str">
        <f t="shared" si="33"/>
        <v>6mm thick hylam sheet for fixing energy metrs</v>
      </c>
      <c r="D886" s="1078"/>
      <c r="E886" s="1081">
        <f t="shared" si="34"/>
        <v>0</v>
      </c>
      <c r="F886" s="1050"/>
      <c r="G886" s="611"/>
    </row>
    <row r="887" spans="1:7" ht="20.25" customHeight="1">
      <c r="A887" s="1093">
        <v>25</v>
      </c>
      <c r="B887" s="1050" t="s">
        <v>3515</v>
      </c>
      <c r="C887" s="1078" t="str">
        <f t="shared" si="33"/>
        <v>Rubber beeding ( qtn)</v>
      </c>
      <c r="D887" s="1082" t="s">
        <v>2289</v>
      </c>
      <c r="E887" s="1081">
        <f t="shared" si="34"/>
        <v>20</v>
      </c>
      <c r="F887" s="1050" t="s">
        <v>841</v>
      </c>
      <c r="G887" s="1093">
        <f t="shared" ref="G887:G895" si="35">A887*E887</f>
        <v>500</v>
      </c>
    </row>
    <row r="888" spans="1:7" ht="20.25" customHeight="1">
      <c r="A888" s="1093">
        <v>0.9</v>
      </c>
      <c r="B888" s="1050" t="s">
        <v>6310</v>
      </c>
      <c r="C888" s="1078" t="str">
        <f t="shared" si="33"/>
        <v>Cost of hylum sheet 6mm [SR 2022-23 / P.129]</v>
      </c>
      <c r="D888" s="1078"/>
      <c r="E888" s="1081">
        <f t="shared" si="34"/>
        <v>1322</v>
      </c>
      <c r="F888" s="1050" t="s">
        <v>6310</v>
      </c>
      <c r="G888" s="94">
        <f t="shared" si="35"/>
        <v>1189.8</v>
      </c>
    </row>
    <row r="889" spans="1:7" ht="20.25" customHeight="1">
      <c r="A889" s="1095">
        <v>7</v>
      </c>
      <c r="B889" s="1096" t="s">
        <v>1456</v>
      </c>
      <c r="C889" s="1088" t="str">
        <f t="shared" si="33"/>
        <v>Insulators( qtn)</v>
      </c>
      <c r="D889" s="1097" t="s">
        <v>2289</v>
      </c>
      <c r="E889" s="1098">
        <f t="shared" si="34"/>
        <v>20</v>
      </c>
      <c r="F889" s="1096" t="s">
        <v>1422</v>
      </c>
      <c r="G889" s="1099">
        <f t="shared" si="35"/>
        <v>140</v>
      </c>
    </row>
    <row r="890" spans="1:7" ht="20.25" customHeight="1">
      <c r="A890" s="1095">
        <v>1</v>
      </c>
      <c r="B890" s="1096" t="s">
        <v>286</v>
      </c>
      <c r="C890" s="1088" t="str">
        <f t="shared" si="33"/>
        <v>LED pilot lamps( qtn)</v>
      </c>
      <c r="D890" s="1097" t="s">
        <v>2289</v>
      </c>
      <c r="E890" s="1098">
        <f t="shared" si="34"/>
        <v>280</v>
      </c>
      <c r="F890" s="1096" t="s">
        <v>147</v>
      </c>
      <c r="G890" s="1099">
        <f t="shared" si="35"/>
        <v>280</v>
      </c>
    </row>
    <row r="891" spans="1:7" ht="33.75" customHeight="1">
      <c r="A891" s="1095">
        <v>5</v>
      </c>
      <c r="B891" s="1096" t="s">
        <v>6311</v>
      </c>
      <c r="C891" s="1088" t="str">
        <f t="shared" si="33"/>
        <v>1 sqmm PVC copper cable [SR 2022-23 / P.125]</v>
      </c>
      <c r="D891" s="1088"/>
      <c r="E891" s="1098">
        <f t="shared" si="34"/>
        <v>10.45</v>
      </c>
      <c r="F891" s="1096" t="s">
        <v>6311</v>
      </c>
      <c r="G891" s="1095">
        <f t="shared" si="35"/>
        <v>52.25</v>
      </c>
    </row>
    <row r="892" spans="1:7" ht="33.75" customHeight="1">
      <c r="A892" s="1095">
        <v>165.05</v>
      </c>
      <c r="B892" s="1096" t="s">
        <v>1675</v>
      </c>
      <c r="C892" s="1088" t="str">
        <f t="shared" si="33"/>
        <v>MS sheet fabrication charges [SR 2022-23 / P.29]</v>
      </c>
      <c r="D892" s="1088"/>
      <c r="E892" s="1098">
        <f t="shared" si="34"/>
        <v>52.5</v>
      </c>
      <c r="F892" s="1096" t="s">
        <v>1675</v>
      </c>
      <c r="G892" s="1095">
        <f t="shared" si="35"/>
        <v>8665.1299999999992</v>
      </c>
    </row>
    <row r="893" spans="1:7" ht="20.25" customHeight="1">
      <c r="A893" s="1095">
        <v>7</v>
      </c>
      <c r="B893" s="1096" t="s">
        <v>1456</v>
      </c>
      <c r="C893" s="1088" t="str">
        <f t="shared" si="33"/>
        <v>Isolators / Fuse units/ Pilot lamp fixing charges ( SD 145)</v>
      </c>
      <c r="D893" s="1088"/>
      <c r="E893" s="1098">
        <f t="shared" si="34"/>
        <v>1086</v>
      </c>
      <c r="F893" s="1096" t="s">
        <v>1745</v>
      </c>
      <c r="G893" s="1095">
        <f t="shared" si="35"/>
        <v>7602</v>
      </c>
    </row>
    <row r="894" spans="1:7" ht="20.25" customHeight="1">
      <c r="A894" s="1095">
        <v>227.28</v>
      </c>
      <c r="B894" s="1096" t="s">
        <v>6065</v>
      </c>
      <c r="C894" s="1088" t="str">
        <f t="shared" si="33"/>
        <v>Painting with primer &amp; suitable colour( qtn)</v>
      </c>
      <c r="D894" s="1088"/>
      <c r="E894" s="1098">
        <f t="shared" si="34"/>
        <v>10</v>
      </c>
      <c r="F894" s="1096" t="s">
        <v>4381</v>
      </c>
      <c r="G894" s="1095">
        <f t="shared" si="35"/>
        <v>2272.8000000000002</v>
      </c>
    </row>
    <row r="895" spans="1:7" ht="20.25" customHeight="1">
      <c r="A895" s="1095">
        <v>50</v>
      </c>
      <c r="B895" s="1101" t="s">
        <v>6063</v>
      </c>
      <c r="C895" s="1088" t="str">
        <f t="shared" si="33"/>
        <v>6 Sq.mm. single core PVC copper cables for connection between fuse units and meter and between meter and 32A TPN MCB [SR 2020-21 / P.124]</v>
      </c>
      <c r="D895" s="1088"/>
      <c r="E895" s="1098">
        <f t="shared" si="34"/>
        <v>60.65</v>
      </c>
      <c r="F895" s="1096" t="s">
        <v>376</v>
      </c>
      <c r="G895" s="1095">
        <f t="shared" si="35"/>
        <v>3032.5</v>
      </c>
    </row>
    <row r="896" spans="1:7" ht="20.25" customHeight="1">
      <c r="A896" s="1095"/>
      <c r="B896" s="1102"/>
      <c r="C896" s="1088" t="s">
        <v>6067</v>
      </c>
      <c r="D896" s="1088"/>
      <c r="E896" s="1103"/>
      <c r="F896" s="1102"/>
      <c r="G896" s="1095"/>
    </row>
    <row r="897" spans="1:7" ht="20.25" customHeight="1">
      <c r="A897" s="1095"/>
      <c r="B897" s="1102"/>
      <c r="C897" s="1088" t="s">
        <v>6322</v>
      </c>
      <c r="D897" s="1088"/>
      <c r="E897" s="1103"/>
      <c r="F897" s="1102"/>
      <c r="G897" s="1095"/>
    </row>
    <row r="898" spans="1:7" ht="20.25" customHeight="1">
      <c r="A898" s="1095"/>
      <c r="B898" s="1102"/>
      <c r="C898" s="1088" t="s">
        <v>6313</v>
      </c>
      <c r="D898" s="1088"/>
      <c r="E898" s="1100">
        <v>200</v>
      </c>
      <c r="F898" s="1102"/>
      <c r="G898" s="1095">
        <v>200</v>
      </c>
    </row>
    <row r="899" spans="1:7" ht="20.25" customHeight="1">
      <c r="A899" s="1095"/>
      <c r="B899" s="1102"/>
      <c r="C899" s="1088"/>
      <c r="D899" s="1088"/>
      <c r="E899" s="1088" t="s">
        <v>2283</v>
      </c>
      <c r="F899" s="1102"/>
      <c r="G899" s="1104">
        <f>SUM(G866:G898)</f>
        <v>49012.92</v>
      </c>
    </row>
    <row r="900" spans="1:7" ht="20.25" customHeight="1">
      <c r="A900" s="1102"/>
      <c r="B900" s="1102"/>
      <c r="C900" s="1088" t="s">
        <v>6068</v>
      </c>
      <c r="D900" s="1088"/>
      <c r="E900" s="1088"/>
      <c r="F900" s="1102"/>
      <c r="G900" s="1095">
        <f>G899*2%</f>
        <v>980.26</v>
      </c>
    </row>
    <row r="901" spans="1:7" ht="20.25" customHeight="1">
      <c r="A901" s="611"/>
      <c r="B901" s="611"/>
      <c r="C901" s="1078" t="s">
        <v>6069</v>
      </c>
      <c r="D901" s="1078"/>
      <c r="E901" s="1078"/>
      <c r="F901" s="611"/>
      <c r="G901" s="94">
        <f>SUM(G899:G900)</f>
        <v>49993.18</v>
      </c>
    </row>
    <row r="902" spans="1:7" ht="20.25" customHeight="1">
      <c r="A902" s="611"/>
      <c r="B902" s="611"/>
      <c r="C902" s="1078" t="s">
        <v>6314</v>
      </c>
      <c r="D902" s="1082" t="s">
        <v>2289</v>
      </c>
      <c r="E902" s="1078"/>
      <c r="F902" s="611"/>
      <c r="G902" s="94"/>
    </row>
    <row r="903" spans="1:7" ht="20.25" customHeight="1">
      <c r="A903" s="611"/>
      <c r="B903" s="611"/>
      <c r="C903" s="1078" t="s">
        <v>6070</v>
      </c>
      <c r="D903" s="1078"/>
      <c r="E903" s="1078"/>
      <c r="F903" s="611"/>
      <c r="G903" s="611">
        <v>1000</v>
      </c>
    </row>
    <row r="904" spans="1:7" ht="20.25" customHeight="1">
      <c r="A904" s="611"/>
      <c r="B904" s="611"/>
      <c r="C904" s="1078" t="s">
        <v>6071</v>
      </c>
      <c r="D904" s="1078"/>
      <c r="E904" s="1078"/>
      <c r="F904" s="611"/>
      <c r="G904" s="611">
        <v>1000</v>
      </c>
    </row>
    <row r="905" spans="1:7" ht="20.25" customHeight="1">
      <c r="A905" s="611"/>
      <c r="B905" s="611"/>
      <c r="C905" s="611"/>
      <c r="D905" s="611"/>
      <c r="E905" s="611"/>
      <c r="F905" s="611"/>
      <c r="G905" s="94">
        <f>SUM(G901:G904)</f>
        <v>51993.18</v>
      </c>
    </row>
    <row r="906" spans="1:7" ht="20.25" customHeight="1">
      <c r="A906" s="611"/>
      <c r="B906" s="611"/>
      <c r="C906" s="611"/>
      <c r="D906" s="611"/>
      <c r="E906" s="611"/>
      <c r="F906" s="611"/>
      <c r="G906" s="1087">
        <f>ROUNDUP(G905,-2)</f>
        <v>52000</v>
      </c>
    </row>
    <row r="907" spans="1:7" ht="20.25" customHeight="1">
      <c r="A907" s="611"/>
      <c r="B907" s="611"/>
      <c r="C907" s="611"/>
      <c r="D907" s="611"/>
      <c r="E907" s="611"/>
      <c r="F907" s="611"/>
      <c r="G907" s="611"/>
    </row>
  </sheetData>
  <mergeCells count="10">
    <mergeCell ref="A1:B1"/>
    <mergeCell ref="D82:F82"/>
    <mergeCell ref="D162:F162"/>
    <mergeCell ref="D239:F239"/>
    <mergeCell ref="D428:F428"/>
    <mergeCell ref="K15:P15"/>
    <mergeCell ref="AA4:AG4"/>
    <mergeCell ref="R17:W17"/>
    <mergeCell ref="R30:W30"/>
    <mergeCell ref="E855:G855"/>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588" t="s">
        <v>4074</v>
      </c>
      <c r="B1" s="1588"/>
      <c r="C1" s="1588"/>
      <c r="D1" s="1588"/>
      <c r="E1" s="1588"/>
      <c r="F1" s="1588"/>
    </row>
    <row r="2" spans="1:7" ht="17.25">
      <c r="A2" s="1588" t="s">
        <v>4073</v>
      </c>
      <c r="B2" s="1588"/>
      <c r="C2" s="1588"/>
      <c r="D2" s="1588"/>
      <c r="E2" s="1588"/>
      <c r="F2" s="1588"/>
    </row>
    <row r="3" spans="1:7" ht="31.5" customHeight="1">
      <c r="A3" s="1589" t="s">
        <v>4319</v>
      </c>
      <c r="B3" s="1589"/>
      <c r="C3" s="1589"/>
      <c r="D3" s="1589"/>
      <c r="E3" s="1589"/>
      <c r="F3" s="1589"/>
    </row>
    <row r="4" spans="1:7" ht="17.25">
      <c r="A4" s="1590" t="s">
        <v>4844</v>
      </c>
      <c r="B4" s="1590"/>
      <c r="C4" s="1590"/>
      <c r="D4" s="1590"/>
      <c r="E4" s="1590"/>
      <c r="F4" s="580"/>
    </row>
    <row r="5" spans="1:7" ht="6" customHeight="1">
      <c r="A5" s="580"/>
      <c r="B5" s="580"/>
      <c r="C5" s="580"/>
      <c r="D5" s="580"/>
      <c r="E5" s="580"/>
      <c r="F5" s="580"/>
    </row>
    <row r="6" spans="1:7" ht="45.75" customHeight="1">
      <c r="B6" s="598"/>
      <c r="C6" s="1591" t="s">
        <v>4846</v>
      </c>
      <c r="D6" s="1591"/>
      <c r="E6" s="1591"/>
      <c r="F6" s="598"/>
      <c r="G6" s="4" t="s">
        <v>2189</v>
      </c>
    </row>
    <row r="7" spans="1:7" ht="24" customHeight="1">
      <c r="A7" s="597"/>
      <c r="B7" s="1584" t="s">
        <v>4845</v>
      </c>
      <c r="C7" s="1584"/>
      <c r="D7" s="1584"/>
      <c r="E7" s="1584"/>
      <c r="F7" s="1584"/>
      <c r="G7" s="50">
        <f>3.14/4*0.5*0.5*8</f>
        <v>1.57</v>
      </c>
    </row>
    <row r="8" spans="1:7" ht="28.5" customHeight="1">
      <c r="A8" s="589"/>
      <c r="B8" s="589"/>
      <c r="C8" s="596" t="s">
        <v>4071</v>
      </c>
      <c r="D8" s="589"/>
      <c r="E8" s="589"/>
      <c r="F8" s="589"/>
    </row>
    <row r="9" spans="1:7" ht="30.75" customHeight="1">
      <c r="A9" s="591">
        <f>G7</f>
        <v>1.57</v>
      </c>
      <c r="B9" s="589" t="s">
        <v>2189</v>
      </c>
      <c r="C9" s="589" t="s">
        <v>4188</v>
      </c>
      <c r="D9" s="580"/>
      <c r="E9" s="590">
        <f>Data!Y688</f>
        <v>8405.8700000000008</v>
      </c>
      <c r="F9" s="590">
        <f>A9*E9</f>
        <v>13197.22</v>
      </c>
    </row>
    <row r="10" spans="1:7" ht="30.75" customHeight="1">
      <c r="A10" s="595">
        <f>A9*10/100</f>
        <v>0.157</v>
      </c>
      <c r="B10" s="589" t="s">
        <v>534</v>
      </c>
      <c r="C10" s="589" t="s">
        <v>5942</v>
      </c>
      <c r="D10" s="580"/>
      <c r="E10" s="590">
        <v>6050</v>
      </c>
      <c r="F10" s="590">
        <f>A10*E10</f>
        <v>949.85</v>
      </c>
    </row>
    <row r="11" spans="1:7" ht="30.75" customHeight="1">
      <c r="A11" s="590">
        <v>8</v>
      </c>
      <c r="B11" s="589" t="s">
        <v>841</v>
      </c>
      <c r="C11" s="589" t="s">
        <v>2690</v>
      </c>
      <c r="D11" s="580"/>
      <c r="E11" s="920">
        <v>960</v>
      </c>
      <c r="F11" s="590">
        <f>A11*E11</f>
        <v>7680</v>
      </c>
    </row>
    <row r="12" spans="1:7" ht="21" customHeight="1">
      <c r="A12" s="589"/>
      <c r="B12" s="589"/>
      <c r="C12" s="589"/>
      <c r="D12" s="580"/>
      <c r="E12" s="589"/>
      <c r="F12" s="589"/>
    </row>
    <row r="13" spans="1:7" ht="21" customHeight="1">
      <c r="A13" s="589"/>
      <c r="B13" s="589"/>
      <c r="C13" s="589" t="s">
        <v>4068</v>
      </c>
      <c r="D13" s="580"/>
      <c r="E13" s="589"/>
      <c r="F13" s="590">
        <f>SUM(F9:F12)</f>
        <v>21827.07</v>
      </c>
    </row>
    <row r="14" spans="1:7" ht="21" customHeight="1">
      <c r="A14" s="589"/>
      <c r="B14" s="589"/>
      <c r="C14" s="589" t="s">
        <v>1669</v>
      </c>
      <c r="D14" s="580"/>
      <c r="E14" s="589"/>
      <c r="F14" s="590">
        <f>F13/7</f>
        <v>3118.15</v>
      </c>
    </row>
    <row r="15" spans="1:7" ht="21" customHeight="1">
      <c r="A15" s="589"/>
      <c r="B15" s="589"/>
      <c r="C15" s="589" t="s">
        <v>4067</v>
      </c>
      <c r="D15" s="580"/>
      <c r="E15" s="589"/>
      <c r="F15" s="589">
        <f>1000/8</f>
        <v>125</v>
      </c>
    </row>
    <row r="16" spans="1:7" ht="21" customHeight="1">
      <c r="A16" s="589"/>
      <c r="B16" s="589"/>
      <c r="C16" s="589"/>
      <c r="D16" s="580"/>
      <c r="E16" s="589"/>
      <c r="F16" s="589"/>
    </row>
    <row r="17" spans="1:13" ht="21" customHeight="1">
      <c r="A17" s="589"/>
      <c r="B17" s="589"/>
      <c r="C17" s="589" t="s">
        <v>1669</v>
      </c>
      <c r="D17" s="580"/>
      <c r="E17" s="589"/>
      <c r="F17" s="588">
        <f>SUM(F14:F16)</f>
        <v>3243.15</v>
      </c>
    </row>
    <row r="18" spans="1:13" ht="21" customHeight="1">
      <c r="A18" s="589"/>
      <c r="B18" s="589"/>
      <c r="C18" s="589" t="s">
        <v>4066</v>
      </c>
      <c r="D18" s="589"/>
      <c r="E18" s="589"/>
      <c r="F18" s="589"/>
    </row>
    <row r="19" spans="1:13" ht="21" customHeight="1">
      <c r="A19" s="589"/>
      <c r="B19" s="589"/>
      <c r="C19" s="589"/>
      <c r="D19" s="589"/>
      <c r="E19" s="589"/>
      <c r="F19" s="589"/>
    </row>
    <row r="20" spans="1:13" ht="12.75" customHeight="1">
      <c r="A20" s="589"/>
      <c r="B20" s="589"/>
      <c r="C20" s="589"/>
      <c r="D20" s="589"/>
      <c r="E20" s="589"/>
      <c r="F20" s="589"/>
    </row>
    <row r="21" spans="1:13" s="36" customFormat="1" ht="42" customHeight="1">
      <c r="A21" s="594"/>
      <c r="B21" s="594"/>
      <c r="C21" s="1585" t="s">
        <v>4065</v>
      </c>
      <c r="D21" s="1585"/>
      <c r="E21" s="1585"/>
      <c r="F21" s="594"/>
    </row>
    <row r="22" spans="1:13" ht="30.75" customHeight="1">
      <c r="A22" s="593"/>
      <c r="B22" s="1584" t="s">
        <v>4847</v>
      </c>
      <c r="C22" s="1584"/>
      <c r="D22" s="1584"/>
      <c r="E22" s="1584"/>
      <c r="F22" s="1584"/>
      <c r="G22" s="50">
        <v>0.442</v>
      </c>
    </row>
    <row r="23" spans="1:13" ht="30.75" customHeight="1">
      <c r="A23" s="589"/>
      <c r="B23" s="589"/>
      <c r="C23" s="592" t="s">
        <v>4063</v>
      </c>
      <c r="D23" s="589"/>
      <c r="E23" s="589"/>
      <c r="F23" s="589"/>
    </row>
    <row r="24" spans="1:13" ht="30.75" customHeight="1">
      <c r="A24" s="590">
        <f>G22</f>
        <v>0.44</v>
      </c>
      <c r="B24" s="589" t="s">
        <v>2189</v>
      </c>
      <c r="C24" s="589" t="s">
        <v>4497</v>
      </c>
      <c r="D24" s="580"/>
      <c r="E24" s="590">
        <f>5800*1.1</f>
        <v>6380</v>
      </c>
      <c r="F24" s="590">
        <f>A24*E24</f>
        <v>2807.2</v>
      </c>
    </row>
    <row r="25" spans="1:13" ht="42.75" customHeight="1">
      <c r="A25" s="590">
        <f>+A24</f>
        <v>0.44</v>
      </c>
      <c r="B25" s="589" t="s">
        <v>2189</v>
      </c>
      <c r="C25" s="1586" t="s">
        <v>4498</v>
      </c>
      <c r="D25" s="1586"/>
      <c r="E25" s="590">
        <f>11.13*5</f>
        <v>55.65</v>
      </c>
      <c r="F25" s="590">
        <f>E25*A25</f>
        <v>24.49</v>
      </c>
      <c r="G25" s="32" t="s">
        <v>5978</v>
      </c>
      <c r="I25">
        <f>8.69*0.125</f>
        <v>1.0900000000000001</v>
      </c>
    </row>
    <row r="26" spans="1:13" ht="36" customHeight="1">
      <c r="A26" s="590">
        <f>+A25</f>
        <v>0.44</v>
      </c>
      <c r="B26" s="589" t="s">
        <v>2189</v>
      </c>
      <c r="C26" s="589" t="s">
        <v>4499</v>
      </c>
      <c r="D26" s="580"/>
      <c r="E26" s="590">
        <v>42.55</v>
      </c>
      <c r="F26" s="590">
        <f>A26*E26</f>
        <v>18.72</v>
      </c>
      <c r="I26" s="36">
        <f>0.125*26.3</f>
        <v>3.29</v>
      </c>
    </row>
    <row r="27" spans="1:13" ht="17.25">
      <c r="A27" s="590"/>
      <c r="B27" s="589"/>
      <c r="C27" s="589"/>
      <c r="D27" s="580"/>
      <c r="E27" s="590"/>
      <c r="F27" s="590"/>
      <c r="I27">
        <f>26.58/3</f>
        <v>8.86</v>
      </c>
    </row>
    <row r="28" spans="1:13" ht="17.25">
      <c r="A28" s="589"/>
      <c r="B28" s="589"/>
      <c r="C28" s="589" t="s">
        <v>1669</v>
      </c>
      <c r="D28" s="580"/>
      <c r="E28" s="589"/>
      <c r="F28" s="588">
        <f>SUM(F24:F27)</f>
        <v>2850.41</v>
      </c>
    </row>
    <row r="29" spans="1:13" ht="17.25">
      <c r="A29" s="580"/>
      <c r="B29" s="580"/>
      <c r="C29" s="580"/>
      <c r="D29" s="580"/>
      <c r="E29" s="580"/>
      <c r="F29" s="580"/>
    </row>
    <row r="30" spans="1:13" ht="51" customHeight="1">
      <c r="B30" s="587"/>
      <c r="C30" s="1587" t="s">
        <v>4060</v>
      </c>
      <c r="D30" s="1587"/>
      <c r="E30" s="1587"/>
      <c r="F30" s="587"/>
    </row>
    <row r="31" spans="1:13" ht="17.25">
      <c r="A31" s="580"/>
      <c r="B31" s="580"/>
      <c r="C31" s="580"/>
      <c r="D31" s="580"/>
      <c r="E31" s="580"/>
      <c r="F31" s="580"/>
      <c r="M31">
        <f>8.69*3</f>
        <v>26.07</v>
      </c>
    </row>
    <row r="32" spans="1:13" ht="60" customHeight="1">
      <c r="A32" s="583" t="s">
        <v>4058</v>
      </c>
      <c r="B32" s="583">
        <v>3</v>
      </c>
      <c r="C32" s="586" t="s">
        <v>4059</v>
      </c>
      <c r="E32" s="590">
        <v>11.13</v>
      </c>
      <c r="F32" s="590"/>
      <c r="G32" s="583">
        <f>E32*B32</f>
        <v>33.39</v>
      </c>
    </row>
    <row r="33" spans="1:10" ht="21.75" customHeight="1">
      <c r="A33" s="583" t="s">
        <v>4058</v>
      </c>
      <c r="B33" s="583">
        <v>3</v>
      </c>
      <c r="C33" s="585" t="s">
        <v>4057</v>
      </c>
      <c r="E33" s="590">
        <f>E26</f>
        <v>42.55</v>
      </c>
      <c r="F33" s="590"/>
      <c r="G33" s="583">
        <f>E33*B33</f>
        <v>127.65</v>
      </c>
      <c r="J33" t="s">
        <v>4500</v>
      </c>
    </row>
    <row r="34" spans="1:10" ht="17.25">
      <c r="A34" s="583"/>
      <c r="B34" s="583"/>
      <c r="C34" s="584"/>
      <c r="E34" s="590"/>
      <c r="F34" s="590"/>
      <c r="G34" s="583"/>
    </row>
    <row r="35" spans="1:10" ht="17.25">
      <c r="A35" s="583"/>
      <c r="B35" s="583"/>
      <c r="C35" s="584" t="s">
        <v>4056</v>
      </c>
      <c r="E35" s="583"/>
      <c r="F35" s="583"/>
      <c r="G35" s="582">
        <f>SUM(G32:G34)</f>
        <v>161.04</v>
      </c>
    </row>
    <row r="36" spans="1:10" ht="17.25">
      <c r="A36" s="580"/>
      <c r="B36" s="580"/>
      <c r="C36" s="580"/>
      <c r="E36" s="580"/>
      <c r="F36" s="580"/>
      <c r="G36" s="580"/>
    </row>
    <row r="37" spans="1:10" ht="17.25" hidden="1">
      <c r="A37" s="580"/>
      <c r="B37" s="580"/>
      <c r="C37" s="580"/>
      <c r="E37" s="580"/>
      <c r="F37" s="580"/>
      <c r="G37" s="580"/>
    </row>
    <row r="38" spans="1:10" ht="17.25" hidden="1">
      <c r="A38" s="580"/>
      <c r="B38" s="580"/>
      <c r="C38" s="580"/>
      <c r="E38" s="580"/>
      <c r="F38" s="580"/>
      <c r="G38" s="580"/>
    </row>
    <row r="39" spans="1:10" ht="3" customHeight="1">
      <c r="A39" s="581"/>
      <c r="B39" s="580"/>
      <c r="C39" s="581"/>
      <c r="E39" s="580"/>
      <c r="F39" s="580"/>
      <c r="G39" s="580"/>
    </row>
    <row r="40" spans="1:10" ht="24" customHeight="1">
      <c r="A40" s="50"/>
      <c r="C40" s="36" t="s">
        <v>4166</v>
      </c>
    </row>
    <row r="41" spans="1:10" ht="24" customHeight="1">
      <c r="A41" s="50">
        <v>5</v>
      </c>
      <c r="B41" t="s">
        <v>1364</v>
      </c>
      <c r="C41" t="s">
        <v>4174</v>
      </c>
      <c r="D41">
        <f>Data!V705</f>
        <v>1822.71</v>
      </c>
      <c r="F41">
        <f>D41*A41</f>
        <v>9113.5499999999993</v>
      </c>
      <c r="H41">
        <f>F41</f>
        <v>9113.5499999999993</v>
      </c>
    </row>
    <row r="42" spans="1:10" ht="24" customHeight="1">
      <c r="A42" s="50">
        <v>3.3</v>
      </c>
      <c r="B42" t="s">
        <v>1364</v>
      </c>
      <c r="C42" t="s">
        <v>4175</v>
      </c>
      <c r="D42">
        <f>Data!V706</f>
        <v>1537.21</v>
      </c>
      <c r="F42">
        <f t="shared" ref="F42:F48" si="0">D42*A42</f>
        <v>5072.79</v>
      </c>
      <c r="H42">
        <f t="shared" ref="H42:H50" si="1">F42</f>
        <v>5072.79</v>
      </c>
    </row>
    <row r="43" spans="1:10" ht="24" customHeight="1">
      <c r="A43" s="50">
        <v>4.79</v>
      </c>
      <c r="B43" t="s">
        <v>1364</v>
      </c>
      <c r="C43" t="s">
        <v>4176</v>
      </c>
      <c r="D43">
        <f>Data!V707</f>
        <v>1977.76</v>
      </c>
      <c r="F43">
        <f t="shared" si="0"/>
        <v>9473.4699999999993</v>
      </c>
      <c r="H43">
        <f t="shared" si="1"/>
        <v>9473.4699999999993</v>
      </c>
    </row>
    <row r="44" spans="1:10" ht="24" customHeight="1">
      <c r="A44" s="50">
        <v>3.25</v>
      </c>
      <c r="B44" t="s">
        <v>534</v>
      </c>
      <c r="C44" t="s">
        <v>394</v>
      </c>
      <c r="D44">
        <f>Data!V708</f>
        <v>6040</v>
      </c>
      <c r="F44">
        <f t="shared" si="0"/>
        <v>19630</v>
      </c>
      <c r="H44">
        <f t="shared" si="1"/>
        <v>19630</v>
      </c>
    </row>
    <row r="45" spans="1:10" ht="35.25" customHeight="1">
      <c r="A45" s="50">
        <f>3250*0.6%</f>
        <v>19.5</v>
      </c>
      <c r="B45" t="s">
        <v>1675</v>
      </c>
      <c r="C45" s="327" t="s">
        <v>4177</v>
      </c>
      <c r="D45">
        <f>Data!V709</f>
        <v>43.2</v>
      </c>
      <c r="F45">
        <f t="shared" si="0"/>
        <v>842.4</v>
      </c>
      <c r="H45">
        <f t="shared" si="1"/>
        <v>842.4</v>
      </c>
    </row>
    <row r="46" spans="1:10" ht="24" customHeight="1">
      <c r="A46" s="50">
        <v>3.5</v>
      </c>
      <c r="B46" t="s">
        <v>1456</v>
      </c>
      <c r="C46" t="s">
        <v>470</v>
      </c>
      <c r="D46">
        <f>Data!V710</f>
        <v>884</v>
      </c>
      <c r="F46">
        <f t="shared" si="0"/>
        <v>3094</v>
      </c>
      <c r="H46">
        <f t="shared" si="1"/>
        <v>3094</v>
      </c>
    </row>
    <row r="47" spans="1:10" ht="24" customHeight="1">
      <c r="A47" s="50">
        <v>21.2</v>
      </c>
      <c r="B47" t="s">
        <v>1456</v>
      </c>
      <c r="C47" t="s">
        <v>3538</v>
      </c>
      <c r="D47">
        <f>Data!V711</f>
        <v>618</v>
      </c>
      <c r="F47">
        <f t="shared" si="0"/>
        <v>13101.6</v>
      </c>
      <c r="H47">
        <f t="shared" si="1"/>
        <v>13101.6</v>
      </c>
    </row>
    <row r="48" spans="1:10" ht="24" customHeight="1">
      <c r="A48" s="50">
        <v>35.299999999999997</v>
      </c>
      <c r="B48" t="s">
        <v>1456</v>
      </c>
      <c r="C48" t="s">
        <v>3539</v>
      </c>
      <c r="D48">
        <f>Data!V712</f>
        <v>507</v>
      </c>
      <c r="F48">
        <f t="shared" si="0"/>
        <v>17897.099999999999</v>
      </c>
      <c r="H48">
        <f t="shared" si="1"/>
        <v>17897.099999999999</v>
      </c>
    </row>
    <row r="49" spans="1:8" ht="24" customHeight="1">
      <c r="A49" s="50"/>
      <c r="C49" t="s">
        <v>4178</v>
      </c>
      <c r="D49">
        <f>Data!V713</f>
        <v>0</v>
      </c>
      <c r="F49" s="36">
        <f>SUM(F41:F48)</f>
        <v>78224.91</v>
      </c>
      <c r="H49">
        <f t="shared" si="1"/>
        <v>78224.91</v>
      </c>
    </row>
    <row r="50" spans="1:8" ht="24" customHeight="1">
      <c r="A50" s="50"/>
      <c r="C50" t="s">
        <v>4179</v>
      </c>
      <c r="D50">
        <f>Data!V714</f>
        <v>0</v>
      </c>
      <c r="F50" s="36">
        <f>F49/10</f>
        <v>7822.49</v>
      </c>
      <c r="H50">
        <f t="shared" si="1"/>
        <v>7822.49</v>
      </c>
    </row>
    <row r="51" spans="1:8" ht="24" customHeight="1">
      <c r="A51" s="50">
        <v>1</v>
      </c>
      <c r="B51" t="s">
        <v>1364</v>
      </c>
      <c r="C51" t="s">
        <v>4206</v>
      </c>
      <c r="D51">
        <f>Data!V715</f>
        <v>89.4</v>
      </c>
      <c r="F51">
        <f>D51*A51</f>
        <v>89.4</v>
      </c>
    </row>
    <row r="52" spans="1:8" ht="24" customHeight="1">
      <c r="A52" s="50"/>
      <c r="C52" t="s">
        <v>4180</v>
      </c>
      <c r="D52">
        <f>Data!V716</f>
        <v>0</v>
      </c>
      <c r="F52" s="36">
        <f>SUM(F50:F51)</f>
        <v>7911.89</v>
      </c>
      <c r="H52">
        <f>H50</f>
        <v>7822.49</v>
      </c>
    </row>
    <row r="53" spans="1:8">
      <c r="A53" s="415" t="s">
        <v>668</v>
      </c>
      <c r="C53" t="s">
        <v>4181</v>
      </c>
      <c r="D53" t="str">
        <f>Data!V717</f>
        <v>LS</v>
      </c>
      <c r="F53">
        <f>F52*0.5%</f>
        <v>39.56</v>
      </c>
      <c r="H53">
        <f>H52*0.5/100</f>
        <v>39.11</v>
      </c>
    </row>
    <row r="54" spans="1:8">
      <c r="A54" s="50"/>
      <c r="B54" s="3"/>
      <c r="C54" s="36" t="s">
        <v>3667</v>
      </c>
      <c r="E54" s="10"/>
      <c r="F54" s="38">
        <f>SUM(F52:F53)</f>
        <v>7951.45</v>
      </c>
      <c r="H54" s="36">
        <f>SUM(H52:H53)</f>
        <v>7861.6</v>
      </c>
    </row>
    <row r="55" spans="1:8">
      <c r="A55" s="50"/>
      <c r="B55" s="3"/>
      <c r="E55" s="10"/>
      <c r="F55" s="5" t="s">
        <v>1614</v>
      </c>
    </row>
    <row r="56" spans="1:8">
      <c r="A56" s="50"/>
      <c r="B56" s="3"/>
      <c r="C56" s="1" t="s">
        <v>390</v>
      </c>
      <c r="E56" s="10"/>
      <c r="F56" s="38">
        <f>F54+Data!C23</f>
        <v>8175.25</v>
      </c>
    </row>
    <row r="57" spans="1:8">
      <c r="A57" s="50"/>
      <c r="B57" s="3"/>
      <c r="C57" s="1" t="s">
        <v>392</v>
      </c>
      <c r="E57" s="10"/>
      <c r="F57" s="654"/>
    </row>
    <row r="58" spans="1:8">
      <c r="A58" s="50"/>
      <c r="B58" s="3"/>
      <c r="C58" s="1" t="s">
        <v>2270</v>
      </c>
      <c r="E58" s="10"/>
      <c r="F58" s="38">
        <f>F56+Data!C25</f>
        <v>8264.65</v>
      </c>
    </row>
    <row r="59" spans="1:8">
      <c r="A59" s="50"/>
      <c r="B59" s="3"/>
      <c r="C59" s="1" t="s">
        <v>384</v>
      </c>
      <c r="E59" s="10"/>
      <c r="F59" s="38"/>
    </row>
    <row r="60" spans="1:8">
      <c r="A60" s="50"/>
      <c r="B60" s="3"/>
      <c r="C60" s="1" t="s">
        <v>1559</v>
      </c>
      <c r="E60" s="10"/>
      <c r="F60" s="38">
        <f>F58+Data!C27</f>
        <v>8297.1</v>
      </c>
    </row>
    <row r="61" spans="1:8" ht="17.25">
      <c r="A61" s="580"/>
      <c r="B61" s="580"/>
      <c r="C61" s="580"/>
      <c r="E61" s="580"/>
      <c r="F61" s="580"/>
      <c r="G61" s="580"/>
    </row>
    <row r="62" spans="1:8" ht="7.5" customHeight="1">
      <c r="A62" s="580"/>
      <c r="B62" s="580"/>
      <c r="C62" s="580"/>
      <c r="E62" s="580"/>
      <c r="F62" s="580"/>
      <c r="G62" s="580"/>
    </row>
    <row r="63" spans="1:8" ht="17.25" hidden="1">
      <c r="A63" s="580"/>
      <c r="B63" s="580"/>
      <c r="C63" s="580"/>
      <c r="E63" s="580"/>
      <c r="F63" s="580"/>
      <c r="G63" s="580"/>
    </row>
    <row r="64" spans="1:8" ht="17.25" hidden="1">
      <c r="A64" s="580"/>
      <c r="B64" s="580"/>
      <c r="C64" s="580"/>
      <c r="E64" s="580"/>
      <c r="F64" s="580"/>
      <c r="G64" s="580"/>
    </row>
    <row r="65" spans="1:7" ht="17.25">
      <c r="A65" s="1588" t="s">
        <v>4074</v>
      </c>
      <c r="B65" s="1588"/>
      <c r="C65" s="1588"/>
      <c r="D65" s="1588"/>
      <c r="E65" s="1588"/>
      <c r="F65" s="1588"/>
    </row>
    <row r="66" spans="1:7" ht="17.25">
      <c r="A66" s="1588" t="s">
        <v>4073</v>
      </c>
      <c r="B66" s="1588"/>
      <c r="C66" s="1588"/>
      <c r="D66" s="1588"/>
      <c r="E66" s="1588"/>
      <c r="F66" s="1588"/>
    </row>
    <row r="67" spans="1:7" ht="17.25">
      <c r="A67" s="1589" t="s">
        <v>4319</v>
      </c>
      <c r="B67" s="1589"/>
      <c r="C67" s="1589"/>
      <c r="D67" s="1589"/>
      <c r="E67" s="1589"/>
      <c r="F67" s="1589"/>
    </row>
    <row r="68" spans="1:7" ht="17.25">
      <c r="A68" s="1590" t="s">
        <v>4072</v>
      </c>
      <c r="B68" s="1590"/>
      <c r="C68" s="1590"/>
      <c r="D68" s="1590"/>
      <c r="E68" s="1590"/>
      <c r="F68" s="580"/>
    </row>
    <row r="69" spans="1:7" ht="17.25">
      <c r="A69" s="580"/>
      <c r="B69" s="580"/>
      <c r="C69" s="580"/>
      <c r="D69" s="580"/>
      <c r="E69" s="580"/>
      <c r="F69" s="580"/>
    </row>
    <row r="70" spans="1:7" ht="19.5">
      <c r="B70" s="598"/>
      <c r="C70" s="1591" t="s">
        <v>4320</v>
      </c>
      <c r="D70" s="1591"/>
      <c r="E70" s="1591"/>
      <c r="F70" s="598"/>
      <c r="G70" s="4" t="s">
        <v>2189</v>
      </c>
    </row>
    <row r="71" spans="1:7" ht="20.25">
      <c r="A71" s="597"/>
      <c r="B71" s="1584" t="s">
        <v>4848</v>
      </c>
      <c r="C71" s="1584"/>
      <c r="D71" s="1584"/>
      <c r="E71" s="1584"/>
      <c r="F71" s="1584"/>
      <c r="G71" s="50">
        <v>2.2599999999999998</v>
      </c>
    </row>
    <row r="72" spans="1:7" ht="31.5" customHeight="1">
      <c r="A72" s="589"/>
      <c r="B72" s="589"/>
      <c r="C72" s="768" t="s">
        <v>4849</v>
      </c>
      <c r="D72" s="589"/>
      <c r="E72" s="589"/>
      <c r="F72" s="589"/>
    </row>
    <row r="73" spans="1:7" ht="36.75" customHeight="1">
      <c r="A73" s="591">
        <f>G71</f>
        <v>2.2599999999999998</v>
      </c>
      <c r="B73" s="589" t="s">
        <v>2189</v>
      </c>
      <c r="C73" s="589" t="s">
        <v>4517</v>
      </c>
      <c r="D73" s="580"/>
      <c r="E73" s="590">
        <f>E9</f>
        <v>8405.8700000000008</v>
      </c>
      <c r="F73" s="590">
        <f>A73*E73</f>
        <v>18997.27</v>
      </c>
    </row>
    <row r="74" spans="1:7" ht="17.25">
      <c r="A74" s="595">
        <f>A73*10/100</f>
        <v>0.22600000000000001</v>
      </c>
      <c r="B74" s="589" t="s">
        <v>534</v>
      </c>
      <c r="C74" s="589" t="s">
        <v>4069</v>
      </c>
      <c r="D74" s="580"/>
      <c r="E74" s="590">
        <v>4000</v>
      </c>
      <c r="F74" s="590">
        <f>A74*E74</f>
        <v>904</v>
      </c>
    </row>
    <row r="75" spans="1:7" ht="17.25">
      <c r="A75" s="590">
        <v>8</v>
      </c>
      <c r="B75" s="589" t="s">
        <v>841</v>
      </c>
      <c r="C75" s="589" t="s">
        <v>2690</v>
      </c>
      <c r="D75" s="580"/>
      <c r="E75" s="590">
        <v>960</v>
      </c>
      <c r="F75" s="590">
        <f>A75*E75</f>
        <v>7680</v>
      </c>
    </row>
    <row r="76" spans="1:7" ht="17.25">
      <c r="A76" s="589"/>
      <c r="B76" s="589"/>
      <c r="C76" s="589"/>
      <c r="D76" s="580"/>
      <c r="E76" s="589"/>
      <c r="F76" s="589"/>
    </row>
    <row r="77" spans="1:7" ht="17.25">
      <c r="A77" s="589"/>
      <c r="B77" s="589"/>
      <c r="C77" s="589" t="s">
        <v>4068</v>
      </c>
      <c r="D77" s="580"/>
      <c r="E77" s="589"/>
      <c r="F77" s="590">
        <f>SUM(F73:F76)</f>
        <v>27581.27</v>
      </c>
    </row>
    <row r="78" spans="1:7" ht="17.25">
      <c r="A78" s="589"/>
      <c r="B78" s="589"/>
      <c r="C78" s="589" t="s">
        <v>1669</v>
      </c>
      <c r="D78" s="580"/>
      <c r="E78" s="589"/>
      <c r="F78" s="590">
        <f>F77/7</f>
        <v>3940.18</v>
      </c>
    </row>
    <row r="79" spans="1:7" ht="17.25">
      <c r="A79" s="589"/>
      <c r="B79" s="589"/>
      <c r="C79" s="589" t="s">
        <v>4067</v>
      </c>
      <c r="D79" s="580"/>
      <c r="E79" s="589"/>
      <c r="F79" s="589">
        <f>1000/8</f>
        <v>125</v>
      </c>
    </row>
    <row r="80" spans="1:7" ht="17.25">
      <c r="A80" s="589"/>
      <c r="B80" s="589"/>
      <c r="C80" s="589"/>
      <c r="D80" s="580"/>
      <c r="E80" s="589"/>
      <c r="F80" s="589"/>
    </row>
    <row r="81" spans="1:7" ht="17.25">
      <c r="A81" s="589"/>
      <c r="B81" s="589"/>
      <c r="C81" s="589" t="s">
        <v>1669</v>
      </c>
      <c r="D81" s="580"/>
      <c r="E81" s="589"/>
      <c r="F81" s="588">
        <f>SUM(F78:F80)</f>
        <v>4065.18</v>
      </c>
    </row>
    <row r="82" spans="1:7" ht="17.25">
      <c r="A82" s="589"/>
      <c r="B82" s="589"/>
      <c r="C82" s="589" t="s">
        <v>4066</v>
      </c>
      <c r="D82" s="589"/>
      <c r="E82" s="589"/>
      <c r="F82" s="589"/>
    </row>
    <row r="83" spans="1:7" ht="17.25">
      <c r="A83" s="589"/>
      <c r="B83" s="589"/>
      <c r="C83" s="589"/>
      <c r="D83" s="589"/>
      <c r="E83" s="589"/>
      <c r="F83" s="589"/>
    </row>
    <row r="84" spans="1:7" ht="17.25">
      <c r="A84" s="589"/>
      <c r="B84" s="589"/>
      <c r="C84" s="589"/>
      <c r="D84" s="589"/>
      <c r="E84" s="589"/>
      <c r="F84" s="589"/>
    </row>
    <row r="85" spans="1:7" ht="17.25">
      <c r="A85" s="594"/>
      <c r="B85" s="594"/>
      <c r="C85" s="1585" t="s">
        <v>4065</v>
      </c>
      <c r="D85" s="1585"/>
      <c r="E85" s="1585"/>
      <c r="F85" s="594"/>
      <c r="G85" s="36"/>
    </row>
    <row r="86" spans="1:7" ht="20.25">
      <c r="A86" s="593"/>
      <c r="B86" s="1584" t="s">
        <v>4850</v>
      </c>
      <c r="C86" s="1584"/>
      <c r="D86" s="1584"/>
      <c r="E86" s="1584"/>
      <c r="F86" s="1584"/>
      <c r="G86" s="578">
        <f>3.14*0.6*0.6/4</f>
        <v>0.28000000000000003</v>
      </c>
    </row>
    <row r="87" spans="1:7" ht="39.75" customHeight="1">
      <c r="A87" s="589"/>
      <c r="B87" s="589"/>
      <c r="C87" s="592" t="s">
        <v>4063</v>
      </c>
      <c r="D87" s="589"/>
      <c r="E87" s="589"/>
      <c r="F87" s="589"/>
    </row>
    <row r="88" spans="1:7" ht="17.25">
      <c r="A88" s="591">
        <f>G86</f>
        <v>0.28000000000000003</v>
      </c>
      <c r="B88" s="589" t="s">
        <v>2189</v>
      </c>
      <c r="C88" s="589" t="s">
        <v>4518</v>
      </c>
      <c r="D88" s="580"/>
      <c r="E88" s="590">
        <f>E24</f>
        <v>6380</v>
      </c>
      <c r="F88" s="590">
        <f>A88*E88</f>
        <v>1786.4</v>
      </c>
    </row>
    <row r="89" spans="1:7" ht="17.25">
      <c r="A89" s="591">
        <f>+A88</f>
        <v>0.28000000000000003</v>
      </c>
      <c r="B89" s="589" t="s">
        <v>2189</v>
      </c>
      <c r="C89" s="1586" t="s">
        <v>4498</v>
      </c>
      <c r="D89" s="1586"/>
      <c r="E89" s="590">
        <f>E25</f>
        <v>55.65</v>
      </c>
      <c r="F89" s="590">
        <f>E89*A89</f>
        <v>15.58</v>
      </c>
    </row>
    <row r="90" spans="1:7" ht="17.25">
      <c r="A90" s="591">
        <f>+A89</f>
        <v>0.28000000000000003</v>
      </c>
      <c r="B90" s="589" t="s">
        <v>2189</v>
      </c>
      <c r="C90" s="589" t="s">
        <v>4499</v>
      </c>
      <c r="D90" s="580"/>
      <c r="E90" s="590">
        <f>E26</f>
        <v>42.55</v>
      </c>
      <c r="F90" s="590">
        <f>A90*E90</f>
        <v>11.91</v>
      </c>
    </row>
    <row r="91" spans="1:7" ht="17.25">
      <c r="A91" s="590"/>
      <c r="B91" s="589"/>
      <c r="C91" s="589"/>
      <c r="D91" s="580"/>
      <c r="E91" s="590"/>
      <c r="F91" s="590"/>
    </row>
    <row r="92" spans="1:7" ht="17.25">
      <c r="A92" s="589"/>
      <c r="B92" s="589"/>
      <c r="C92" s="589" t="s">
        <v>1669</v>
      </c>
      <c r="D92" s="580"/>
      <c r="E92" s="589"/>
      <c r="F92" s="588">
        <f>SUM(F88:F91)</f>
        <v>1813.89</v>
      </c>
    </row>
    <row r="93" spans="1:7" ht="17.25">
      <c r="A93" s="580"/>
      <c r="B93" s="580"/>
      <c r="C93" s="580"/>
      <c r="D93" s="580"/>
      <c r="E93" s="580"/>
      <c r="F93" s="580"/>
    </row>
    <row r="94" spans="1:7" ht="17.25">
      <c r="B94" s="587"/>
      <c r="C94" s="1587" t="s">
        <v>4060</v>
      </c>
      <c r="D94" s="1587"/>
      <c r="E94" s="1587"/>
      <c r="F94" s="587"/>
    </row>
    <row r="95" spans="1:7" ht="17.25">
      <c r="A95" s="580"/>
      <c r="B95" s="580"/>
      <c r="C95" s="580"/>
      <c r="D95" s="580"/>
      <c r="E95" s="580"/>
      <c r="F95" s="580"/>
    </row>
    <row r="96" spans="1:7" ht="34.5">
      <c r="A96" s="583" t="s">
        <v>4058</v>
      </c>
      <c r="B96" s="583">
        <v>3</v>
      </c>
      <c r="C96" s="586" t="s">
        <v>4059</v>
      </c>
      <c r="E96" s="583">
        <f>E32</f>
        <v>11.13</v>
      </c>
      <c r="F96" s="583" t="s">
        <v>1364</v>
      </c>
      <c r="G96" s="583">
        <f>E96*B96</f>
        <v>33.39</v>
      </c>
    </row>
    <row r="97" spans="1:7" ht="17.25">
      <c r="A97" s="583" t="s">
        <v>4058</v>
      </c>
      <c r="B97" s="583">
        <v>3</v>
      </c>
      <c r="C97" s="585" t="s">
        <v>4057</v>
      </c>
      <c r="E97" s="583">
        <f>E90</f>
        <v>42.55</v>
      </c>
      <c r="F97" s="583" t="s">
        <v>1364</v>
      </c>
      <c r="G97" s="583">
        <f>E97*B97</f>
        <v>127.65</v>
      </c>
    </row>
    <row r="98" spans="1:7" ht="17.25">
      <c r="A98" s="583"/>
      <c r="B98" s="583"/>
      <c r="C98" s="584"/>
      <c r="E98" s="583"/>
      <c r="F98" s="583"/>
      <c r="G98" s="583"/>
    </row>
    <row r="99" spans="1:7" ht="17.25">
      <c r="A99" s="583"/>
      <c r="B99" s="583"/>
      <c r="C99" s="584" t="s">
        <v>4056</v>
      </c>
      <c r="E99" s="583"/>
      <c r="F99" s="583"/>
      <c r="G99" s="582">
        <f>SUM(G96:G98)</f>
        <v>161.04</v>
      </c>
    </row>
    <row r="100" spans="1:7" ht="17.25">
      <c r="A100" s="580"/>
      <c r="B100" s="580"/>
      <c r="C100" s="580"/>
      <c r="E100" s="580"/>
      <c r="F100" s="580"/>
      <c r="G100" s="580"/>
    </row>
    <row r="101" spans="1:7" ht="23.25" hidden="1" customHeight="1">
      <c r="A101" s="580"/>
      <c r="B101" s="580"/>
      <c r="C101" s="580"/>
      <c r="E101" s="580"/>
      <c r="F101" s="580"/>
      <c r="G101" s="580"/>
    </row>
    <row r="102" spans="1:7" ht="23.25" hidden="1" customHeight="1">
      <c r="A102" s="580"/>
      <c r="B102" s="580"/>
      <c r="C102" s="580"/>
      <c r="E102" s="580"/>
      <c r="F102" s="580"/>
      <c r="G102" s="580"/>
    </row>
    <row r="103" spans="1:7" ht="29.25" hidden="1" customHeight="1">
      <c r="A103" s="50"/>
      <c r="B103" s="36">
        <v>4.2</v>
      </c>
      <c r="C103" s="36" t="s">
        <v>4165</v>
      </c>
    </row>
    <row r="104" spans="1:7" ht="30" hidden="1" customHeight="1">
      <c r="A104" s="50">
        <v>5</v>
      </c>
      <c r="B104" t="s">
        <v>1364</v>
      </c>
      <c r="C104" t="s">
        <v>4174</v>
      </c>
      <c r="D104">
        <f>D41</f>
        <v>1822.71</v>
      </c>
      <c r="F104">
        <f>D104*A104</f>
        <v>9113.5499999999993</v>
      </c>
    </row>
    <row r="105" spans="1:7" ht="30" hidden="1" customHeight="1">
      <c r="A105" s="50">
        <v>3.3</v>
      </c>
      <c r="B105" t="s">
        <v>1364</v>
      </c>
      <c r="C105" t="s">
        <v>4175</v>
      </c>
      <c r="D105">
        <f t="shared" ref="D105:D116" si="2">D42</f>
        <v>1537.21</v>
      </c>
      <c r="F105">
        <f t="shared" ref="F105:F111" si="3">D105*A105</f>
        <v>5072.79</v>
      </c>
    </row>
    <row r="106" spans="1:7" ht="30" hidden="1" customHeight="1">
      <c r="A106" s="50">
        <v>4.79</v>
      </c>
      <c r="B106" t="s">
        <v>1364</v>
      </c>
      <c r="C106" t="s">
        <v>4176</v>
      </c>
      <c r="D106">
        <f t="shared" si="2"/>
        <v>1977.76</v>
      </c>
      <c r="F106">
        <f t="shared" si="3"/>
        <v>9473.4699999999993</v>
      </c>
    </row>
    <row r="107" spans="1:7" ht="30" hidden="1" customHeight="1">
      <c r="A107" s="50">
        <v>4</v>
      </c>
      <c r="B107" t="s">
        <v>534</v>
      </c>
      <c r="C107" t="s">
        <v>394</v>
      </c>
      <c r="D107">
        <f t="shared" si="2"/>
        <v>6040</v>
      </c>
      <c r="F107">
        <f t="shared" si="3"/>
        <v>24160</v>
      </c>
    </row>
    <row r="108" spans="1:7" ht="30" hidden="1" customHeight="1">
      <c r="A108" s="50">
        <v>40</v>
      </c>
      <c r="B108" t="s">
        <v>1675</v>
      </c>
      <c r="C108" t="s">
        <v>4183</v>
      </c>
      <c r="D108">
        <f t="shared" si="2"/>
        <v>43.2</v>
      </c>
      <c r="F108">
        <f t="shared" si="3"/>
        <v>1728</v>
      </c>
    </row>
    <row r="109" spans="1:7" ht="30" hidden="1" customHeight="1">
      <c r="A109" s="50">
        <v>3.5</v>
      </c>
      <c r="B109" t="s">
        <v>1456</v>
      </c>
      <c r="C109" t="s">
        <v>470</v>
      </c>
      <c r="D109">
        <f t="shared" si="2"/>
        <v>884</v>
      </c>
      <c r="F109">
        <f>D109*A109</f>
        <v>3094</v>
      </c>
    </row>
    <row r="110" spans="1:7" ht="30" hidden="1" customHeight="1">
      <c r="A110" s="50">
        <v>21.2</v>
      </c>
      <c r="B110" t="s">
        <v>1456</v>
      </c>
      <c r="C110" t="s">
        <v>3538</v>
      </c>
      <c r="D110">
        <f t="shared" si="2"/>
        <v>618</v>
      </c>
      <c r="F110">
        <f t="shared" si="3"/>
        <v>13101.6</v>
      </c>
    </row>
    <row r="111" spans="1:7" ht="30" hidden="1" customHeight="1">
      <c r="A111" s="50">
        <v>35.299999999999997</v>
      </c>
      <c r="B111" t="s">
        <v>1456</v>
      </c>
      <c r="C111" t="s">
        <v>3539</v>
      </c>
      <c r="D111">
        <f t="shared" si="2"/>
        <v>507</v>
      </c>
      <c r="F111">
        <f t="shared" si="3"/>
        <v>17897.099999999999</v>
      </c>
    </row>
    <row r="112" spans="1:7" ht="30" hidden="1" customHeight="1">
      <c r="A112" s="50"/>
      <c r="C112" s="36" t="s">
        <v>4178</v>
      </c>
      <c r="D112">
        <f t="shared" si="2"/>
        <v>0</v>
      </c>
      <c r="F112" s="36">
        <f>SUM(F104:F111)</f>
        <v>83640.509999999995</v>
      </c>
    </row>
    <row r="113" spans="1:7" ht="30" hidden="1" customHeight="1">
      <c r="A113" s="50"/>
      <c r="C113" s="36" t="s">
        <v>4179</v>
      </c>
      <c r="D113">
        <f t="shared" si="2"/>
        <v>0</v>
      </c>
      <c r="F113" s="36">
        <f>F112/10</f>
        <v>8364.0499999999993</v>
      </c>
      <c r="G113">
        <f>F113</f>
        <v>8364.0499999999993</v>
      </c>
    </row>
    <row r="114" spans="1:7" ht="30" hidden="1" customHeight="1">
      <c r="A114" s="50">
        <v>1</v>
      </c>
      <c r="B114" t="s">
        <v>1364</v>
      </c>
      <c r="C114" t="s">
        <v>3540</v>
      </c>
      <c r="D114">
        <f t="shared" si="2"/>
        <v>89.4</v>
      </c>
      <c r="F114">
        <f>D114</f>
        <v>89.4</v>
      </c>
    </row>
    <row r="115" spans="1:7" ht="30" hidden="1" customHeight="1">
      <c r="A115" s="50"/>
      <c r="C115" t="s">
        <v>4180</v>
      </c>
      <c r="D115">
        <f t="shared" si="2"/>
        <v>0</v>
      </c>
      <c r="F115" s="36">
        <f>SUM(F113:F114)</f>
        <v>8453.4500000000007</v>
      </c>
      <c r="G115">
        <f>SUM(G113:G114)</f>
        <v>8364.0499999999993</v>
      </c>
    </row>
    <row r="116" spans="1:7" ht="30" hidden="1" customHeight="1">
      <c r="A116" s="415" t="s">
        <v>668</v>
      </c>
      <c r="C116" t="s">
        <v>4181</v>
      </c>
      <c r="D116" t="str">
        <f t="shared" si="2"/>
        <v>LS</v>
      </c>
      <c r="F116">
        <f>F115*0.5%</f>
        <v>42.27</v>
      </c>
      <c r="G116">
        <f>G115*0.5/100</f>
        <v>41.82</v>
      </c>
    </row>
    <row r="117" spans="1:7" ht="30" hidden="1" customHeight="1">
      <c r="A117" s="50"/>
      <c r="B117" s="3"/>
      <c r="C117" s="36" t="s">
        <v>3667</v>
      </c>
      <c r="E117" s="10"/>
      <c r="F117" s="38">
        <f>SUM(F115:F116)</f>
        <v>8495.7199999999993</v>
      </c>
      <c r="G117" s="36">
        <f>SUM(G115:G116)</f>
        <v>8405.8700000000008</v>
      </c>
    </row>
    <row r="118" spans="1:7" ht="17.25" hidden="1">
      <c r="A118" s="580"/>
      <c r="B118" s="580"/>
      <c r="C118" s="580"/>
      <c r="E118" s="580"/>
      <c r="F118" s="580"/>
      <c r="G118" s="580"/>
    </row>
    <row r="119" spans="1:7" ht="17.25" hidden="1">
      <c r="A119" s="580"/>
      <c r="B119" s="580"/>
      <c r="C119" s="580"/>
      <c r="E119" s="580"/>
      <c r="F119" s="580"/>
      <c r="G119" s="580"/>
    </row>
    <row r="120" spans="1:7" ht="17.25" hidden="1">
      <c r="A120" s="580"/>
      <c r="B120" s="580"/>
      <c r="C120" s="580"/>
      <c r="E120" s="580"/>
      <c r="F120" s="580"/>
      <c r="G120" s="580"/>
    </row>
    <row r="121" spans="1:7" ht="17.25" hidden="1">
      <c r="A121" s="580"/>
      <c r="B121" s="580"/>
      <c r="C121" s="580"/>
      <c r="E121" s="580"/>
      <c r="F121" s="580"/>
      <c r="G121" s="581"/>
    </row>
    <row r="122" spans="1:7" ht="17.25" hidden="1">
      <c r="A122" s="580"/>
      <c r="B122" s="580"/>
      <c r="C122" s="580"/>
      <c r="E122" s="580"/>
      <c r="F122" s="580"/>
      <c r="G122" s="580"/>
    </row>
    <row r="123" spans="1:7" ht="17.25" hidden="1">
      <c r="A123" s="580"/>
      <c r="B123" s="580"/>
      <c r="C123" s="580"/>
      <c r="E123" s="580"/>
      <c r="F123" s="580"/>
      <c r="G123" s="580"/>
    </row>
    <row r="124" spans="1:7" ht="17.25" hidden="1">
      <c r="A124" s="580"/>
      <c r="B124" s="580"/>
      <c r="C124" s="580"/>
      <c r="E124" s="580"/>
      <c r="F124" s="580"/>
      <c r="G124" s="580"/>
    </row>
    <row r="125" spans="1:7" ht="17.25">
      <c r="A125" s="1588" t="s">
        <v>4074</v>
      </c>
      <c r="B125" s="1588"/>
      <c r="C125" s="1588"/>
      <c r="D125" s="1588"/>
      <c r="E125" s="1588"/>
      <c r="F125" s="1588"/>
    </row>
    <row r="126" spans="1:7" ht="17.25">
      <c r="A126" s="1588" t="s">
        <v>4073</v>
      </c>
      <c r="B126" s="1588"/>
      <c r="C126" s="1588"/>
      <c r="D126" s="1588"/>
      <c r="E126" s="1588"/>
      <c r="F126" s="1588"/>
    </row>
    <row r="127" spans="1:7" ht="17.25">
      <c r="A127" s="1589" t="s">
        <v>4319</v>
      </c>
      <c r="B127" s="1589"/>
      <c r="C127" s="1589"/>
      <c r="D127" s="1589"/>
      <c r="E127" s="1589"/>
      <c r="F127" s="1589"/>
    </row>
    <row r="128" spans="1:7" ht="17.25">
      <c r="A128" s="1590" t="s">
        <v>4072</v>
      </c>
      <c r="B128" s="1590"/>
      <c r="C128" s="1590"/>
      <c r="D128" s="1590"/>
      <c r="E128" s="1590"/>
      <c r="F128" s="580"/>
    </row>
    <row r="129" spans="1:7" ht="17.25">
      <c r="A129" s="580"/>
      <c r="B129" s="580"/>
      <c r="C129" s="580"/>
      <c r="D129" s="580"/>
      <c r="E129" s="580"/>
      <c r="F129" s="580"/>
    </row>
    <row r="130" spans="1:7" ht="19.5">
      <c r="B130" s="598"/>
      <c r="C130" s="1591" t="s">
        <v>4323</v>
      </c>
      <c r="D130" s="1591"/>
      <c r="E130" s="1591"/>
      <c r="F130" s="598"/>
      <c r="G130" s="4" t="s">
        <v>2189</v>
      </c>
    </row>
    <row r="131" spans="1:7" ht="20.25">
      <c r="A131" s="597"/>
      <c r="B131" s="1584" t="s">
        <v>4324</v>
      </c>
      <c r="C131" s="1584"/>
      <c r="D131" s="1584"/>
      <c r="E131" s="1584"/>
      <c r="F131" s="1584"/>
      <c r="G131" s="50">
        <f>3.14*0.4*0.4*8/4</f>
        <v>1.0049999999999999</v>
      </c>
    </row>
    <row r="132" spans="1:7" ht="34.5" customHeight="1">
      <c r="A132" s="589"/>
      <c r="B132" s="589"/>
      <c r="C132" s="767" t="s">
        <v>4327</v>
      </c>
      <c r="D132" s="589"/>
      <c r="E132" s="589"/>
      <c r="F132" s="589"/>
    </row>
    <row r="133" spans="1:7" ht="17.25">
      <c r="A133" s="591">
        <f>G131</f>
        <v>1.0049999999999999</v>
      </c>
      <c r="B133" s="589" t="s">
        <v>2189</v>
      </c>
      <c r="C133" s="589" t="s">
        <v>4070</v>
      </c>
      <c r="D133" s="580"/>
      <c r="E133" s="590">
        <f>E73</f>
        <v>8405.8700000000008</v>
      </c>
      <c r="F133" s="590">
        <f>A133*E133</f>
        <v>8447.9</v>
      </c>
    </row>
    <row r="134" spans="1:7" ht="17.25">
      <c r="A134" s="595">
        <f>A133*10/100</f>
        <v>0.10050000000000001</v>
      </c>
      <c r="B134" s="589" t="s">
        <v>534</v>
      </c>
      <c r="C134" s="589" t="s">
        <v>4069</v>
      </c>
      <c r="D134" s="580"/>
      <c r="E134" s="590">
        <v>4000</v>
      </c>
      <c r="F134" s="590">
        <f>A134*E134</f>
        <v>402</v>
      </c>
    </row>
    <row r="135" spans="1:7" ht="17.25">
      <c r="A135" s="590">
        <v>8</v>
      </c>
      <c r="B135" s="589" t="s">
        <v>841</v>
      </c>
      <c r="C135" s="589" t="s">
        <v>2690</v>
      </c>
      <c r="D135" s="580"/>
      <c r="E135" s="590">
        <v>960</v>
      </c>
      <c r="F135" s="590">
        <f>A135*E135</f>
        <v>7680</v>
      </c>
    </row>
    <row r="136" spans="1:7" ht="17.25">
      <c r="A136" s="589"/>
      <c r="B136" s="589"/>
      <c r="C136" s="589"/>
      <c r="D136" s="580"/>
      <c r="E136" s="589"/>
      <c r="F136" s="589"/>
    </row>
    <row r="137" spans="1:7" ht="17.25">
      <c r="A137" s="589"/>
      <c r="B137" s="589"/>
      <c r="C137" s="589" t="s">
        <v>4068</v>
      </c>
      <c r="D137" s="580"/>
      <c r="E137" s="589"/>
      <c r="F137" s="590">
        <f>SUM(F133:F136)</f>
        <v>16529.900000000001</v>
      </c>
    </row>
    <row r="138" spans="1:7" ht="17.25">
      <c r="A138" s="589"/>
      <c r="B138" s="589"/>
      <c r="C138" s="589" t="s">
        <v>1669</v>
      </c>
      <c r="D138" s="580"/>
      <c r="E138" s="589"/>
      <c r="F138" s="590">
        <f>F137/7</f>
        <v>2361.41</v>
      </c>
    </row>
    <row r="139" spans="1:7" ht="17.25">
      <c r="A139" s="589"/>
      <c r="B139" s="589"/>
      <c r="C139" s="589" t="s">
        <v>4067</v>
      </c>
      <c r="D139" s="580"/>
      <c r="E139" s="589"/>
      <c r="F139" s="589">
        <f>1000/8</f>
        <v>125</v>
      </c>
    </row>
    <row r="140" spans="1:7" ht="17.25">
      <c r="A140" s="589"/>
      <c r="B140" s="589"/>
      <c r="C140" s="589"/>
      <c r="D140" s="580"/>
      <c r="E140" s="589"/>
      <c r="F140" s="589"/>
    </row>
    <row r="141" spans="1:7" ht="17.25">
      <c r="A141" s="589"/>
      <c r="B141" s="589"/>
      <c r="C141" s="589" t="s">
        <v>1669</v>
      </c>
      <c r="D141" s="580"/>
      <c r="E141" s="589"/>
      <c r="F141" s="588">
        <f>SUM(F138:F140)</f>
        <v>2486.41</v>
      </c>
    </row>
    <row r="142" spans="1:7" ht="17.25">
      <c r="A142" s="589"/>
      <c r="B142" s="589"/>
      <c r="C142" s="589" t="s">
        <v>4066</v>
      </c>
      <c r="D142" s="589"/>
      <c r="E142" s="589"/>
      <c r="F142" s="589"/>
    </row>
    <row r="143" spans="1:7" ht="17.25">
      <c r="A143" s="589"/>
      <c r="B143" s="589"/>
      <c r="C143" s="589"/>
      <c r="D143" s="589"/>
      <c r="E143" s="589"/>
      <c r="F143" s="589"/>
    </row>
    <row r="144" spans="1:7" ht="17.25">
      <c r="A144" s="589"/>
      <c r="B144" s="589"/>
      <c r="C144" s="589"/>
      <c r="D144" s="589"/>
      <c r="E144" s="589"/>
      <c r="F144" s="589"/>
    </row>
    <row r="145" spans="1:7" ht="17.25">
      <c r="A145" s="594"/>
      <c r="B145" s="594"/>
      <c r="C145" s="1585" t="s">
        <v>4065</v>
      </c>
      <c r="D145" s="1585"/>
      <c r="E145" s="1585"/>
      <c r="F145" s="594"/>
      <c r="G145" s="36"/>
    </row>
    <row r="146" spans="1:7" ht="20.25">
      <c r="A146" s="593"/>
      <c r="B146" s="1584" t="s">
        <v>4325</v>
      </c>
      <c r="C146" s="1584"/>
      <c r="D146" s="1584"/>
      <c r="E146" s="1584"/>
      <c r="F146" s="1584"/>
      <c r="G146" s="50">
        <f>3.14*0.4*0.4/4</f>
        <v>0.126</v>
      </c>
    </row>
    <row r="147" spans="1:7" ht="17.25">
      <c r="A147" s="589"/>
      <c r="B147" s="589"/>
      <c r="C147" s="592" t="s">
        <v>4328</v>
      </c>
      <c r="D147" s="589"/>
      <c r="E147" s="589"/>
      <c r="F147" s="589"/>
    </row>
    <row r="148" spans="1:7" ht="17.25">
      <c r="A148" s="591">
        <f>G146</f>
        <v>0.126</v>
      </c>
      <c r="B148" s="589" t="s">
        <v>2189</v>
      </c>
      <c r="C148" s="589" t="s">
        <v>4062</v>
      </c>
      <c r="D148" s="580"/>
      <c r="E148" s="590">
        <f>E88</f>
        <v>6380</v>
      </c>
      <c r="F148" s="590">
        <f>A148*E148</f>
        <v>803.88</v>
      </c>
    </row>
    <row r="149" spans="1:7" ht="17.25">
      <c r="A149" s="591">
        <f>+A148</f>
        <v>0.126</v>
      </c>
      <c r="B149" s="589" t="s">
        <v>2189</v>
      </c>
      <c r="C149" s="1586" t="s">
        <v>4061</v>
      </c>
      <c r="D149" s="1586"/>
      <c r="E149" s="590">
        <f>E89</f>
        <v>55.65</v>
      </c>
      <c r="F149" s="590">
        <f>E149*A149</f>
        <v>7.01</v>
      </c>
    </row>
    <row r="150" spans="1:7" ht="17.25">
      <c r="A150" s="591">
        <f>+A149</f>
        <v>0.126</v>
      </c>
      <c r="B150" s="589" t="s">
        <v>2189</v>
      </c>
      <c r="C150" s="589" t="s">
        <v>4057</v>
      </c>
      <c r="D150" s="580"/>
      <c r="E150" s="590">
        <f>E90</f>
        <v>42.55</v>
      </c>
      <c r="F150" s="590">
        <f>A150*E150</f>
        <v>5.36</v>
      </c>
    </row>
    <row r="151" spans="1:7" ht="17.25">
      <c r="A151" s="590"/>
      <c r="B151" s="589"/>
      <c r="C151" s="589"/>
      <c r="D151" s="580"/>
      <c r="E151" s="590"/>
      <c r="F151" s="590"/>
    </row>
    <row r="152" spans="1:7" ht="17.25">
      <c r="A152" s="589"/>
      <c r="B152" s="589"/>
      <c r="C152" s="589" t="s">
        <v>1669</v>
      </c>
      <c r="D152" s="580"/>
      <c r="E152" s="589"/>
      <c r="F152" s="588">
        <f>SUM(F148:F151)</f>
        <v>816.25</v>
      </c>
    </row>
    <row r="153" spans="1:7" ht="17.25">
      <c r="A153" s="580"/>
      <c r="B153" s="580"/>
      <c r="C153" s="580"/>
      <c r="D153" s="580"/>
      <c r="E153" s="580"/>
      <c r="F153" s="580"/>
    </row>
    <row r="154" spans="1:7" ht="17.25">
      <c r="B154" s="587"/>
      <c r="C154" s="1587" t="s">
        <v>4060</v>
      </c>
      <c r="D154" s="1587"/>
      <c r="E154" s="1587"/>
      <c r="F154" s="587"/>
    </row>
    <row r="155" spans="1:7" ht="17.25">
      <c r="A155" s="580"/>
      <c r="B155" s="580"/>
      <c r="C155" s="580"/>
      <c r="D155" s="580"/>
      <c r="E155" s="580"/>
      <c r="F155" s="580"/>
    </row>
    <row r="156" spans="1:7" ht="34.5">
      <c r="A156" s="583" t="s">
        <v>4058</v>
      </c>
      <c r="B156" s="583">
        <v>3</v>
      </c>
      <c r="C156" s="586" t="s">
        <v>4059</v>
      </c>
      <c r="E156" s="583">
        <f>E96</f>
        <v>11.13</v>
      </c>
      <c r="F156" s="583" t="s">
        <v>1364</v>
      </c>
      <c r="G156" s="583">
        <f>E156*B156</f>
        <v>33.39</v>
      </c>
    </row>
    <row r="157" spans="1:7" ht="17.25">
      <c r="A157" s="583" t="s">
        <v>4058</v>
      </c>
      <c r="B157" s="583">
        <v>3</v>
      </c>
      <c r="C157" s="585" t="s">
        <v>4057</v>
      </c>
      <c r="E157" s="583">
        <f>E97</f>
        <v>42.55</v>
      </c>
      <c r="F157" s="583" t="s">
        <v>1364</v>
      </c>
      <c r="G157" s="583">
        <f>E157*B157</f>
        <v>127.65</v>
      </c>
    </row>
    <row r="158" spans="1:7" ht="17.25">
      <c r="A158" s="583"/>
      <c r="B158" s="583"/>
      <c r="C158" s="584"/>
      <c r="E158" s="583"/>
      <c r="F158" s="583"/>
      <c r="G158" s="583"/>
    </row>
    <row r="159" spans="1:7" ht="17.25">
      <c r="A159" s="583"/>
      <c r="B159" s="583"/>
      <c r="C159" s="584" t="s">
        <v>4056</v>
      </c>
      <c r="E159" s="583"/>
      <c r="F159" s="583"/>
      <c r="G159" s="582">
        <f>SUM(G156:G158)</f>
        <v>161.04</v>
      </c>
    </row>
    <row r="160" spans="1:7" ht="17.25">
      <c r="A160" s="580"/>
      <c r="B160" s="580"/>
      <c r="C160" s="580"/>
      <c r="E160" s="580"/>
      <c r="F160" s="580"/>
      <c r="G160" s="580"/>
    </row>
    <row r="161" spans="1:7" ht="17.25">
      <c r="A161" s="580"/>
      <c r="B161" s="580"/>
      <c r="C161" s="580"/>
      <c r="E161" s="580"/>
      <c r="F161" s="580"/>
      <c r="G161" s="580"/>
    </row>
    <row r="162" spans="1:7">
      <c r="A162" s="24"/>
      <c r="B162" s="7"/>
      <c r="C162" s="1"/>
    </row>
    <row r="163" spans="1:7">
      <c r="B163" s="3"/>
      <c r="C163" s="1"/>
    </row>
    <row r="164" spans="1:7">
      <c r="B164" s="3"/>
      <c r="C164" s="1"/>
    </row>
    <row r="165" spans="1:7" ht="17.25">
      <c r="A165" s="1588" t="s">
        <v>4074</v>
      </c>
      <c r="B165" s="1588"/>
      <c r="C165" s="1588"/>
      <c r="D165" s="1588"/>
      <c r="E165" s="1588"/>
      <c r="F165" s="1588"/>
    </row>
    <row r="166" spans="1:7" ht="17.25">
      <c r="A166" s="1588"/>
      <c r="B166" s="1588"/>
      <c r="C166" s="1588"/>
      <c r="D166" s="1588"/>
      <c r="E166" s="1588"/>
      <c r="F166" s="1588"/>
    </row>
    <row r="167" spans="1:7" ht="17.25">
      <c r="A167" s="1589" t="s">
        <v>4319</v>
      </c>
      <c r="B167" s="1589"/>
      <c r="C167" s="1589"/>
      <c r="D167" s="1589"/>
      <c r="E167" s="1589"/>
      <c r="F167" s="1589"/>
    </row>
    <row r="168" spans="1:7" ht="17.25">
      <c r="A168" s="1590" t="s">
        <v>4072</v>
      </c>
      <c r="B168" s="1590"/>
      <c r="C168" s="1590"/>
      <c r="D168" s="1590"/>
      <c r="E168" s="1590"/>
      <c r="F168" s="580"/>
    </row>
    <row r="169" spans="1:7" ht="17.25">
      <c r="A169" s="580"/>
      <c r="B169" s="580"/>
      <c r="C169" s="580"/>
      <c r="D169" s="580"/>
      <c r="E169" s="580"/>
      <c r="F169" s="580"/>
    </row>
    <row r="170" spans="1:7" ht="19.5">
      <c r="B170" s="598"/>
      <c r="C170" s="1591" t="s">
        <v>4323</v>
      </c>
      <c r="D170" s="1591"/>
      <c r="E170" s="1591"/>
      <c r="F170" s="598"/>
      <c r="G170" s="4" t="s">
        <v>2189</v>
      </c>
    </row>
    <row r="171" spans="1:7" ht="20.25">
      <c r="A171" s="597"/>
      <c r="B171" s="1584" t="s">
        <v>4321</v>
      </c>
      <c r="C171" s="1584"/>
      <c r="D171" s="1584"/>
      <c r="E171" s="1584"/>
      <c r="F171" s="1584"/>
      <c r="G171" s="50">
        <f>3.14*0.45*0.45*8/4</f>
        <v>1.272</v>
      </c>
    </row>
    <row r="172" spans="1:7" ht="17.25">
      <c r="A172" s="589"/>
      <c r="B172" s="589"/>
      <c r="C172" s="596" t="s">
        <v>4326</v>
      </c>
      <c r="D172" s="589"/>
      <c r="E172" s="589"/>
      <c r="F172" s="589"/>
    </row>
    <row r="173" spans="1:7" ht="17.25">
      <c r="A173" s="591">
        <f>G171</f>
        <v>1.272</v>
      </c>
      <c r="B173" s="589" t="s">
        <v>2189</v>
      </c>
      <c r="C173" s="589" t="str">
        <f>C9</f>
        <v>Standardised concrete  mix using M 30 Grade concrete in (F&amp;B)</v>
      </c>
      <c r="D173" s="580"/>
      <c r="E173" s="590">
        <f>E9</f>
        <v>8405.8700000000008</v>
      </c>
      <c r="F173" s="590">
        <f>A173*E173</f>
        <v>10692.27</v>
      </c>
    </row>
    <row r="174" spans="1:7" ht="17.25">
      <c r="A174" s="595">
        <f>A173*10/100</f>
        <v>0.12720000000000001</v>
      </c>
      <c r="B174" s="589" t="s">
        <v>534</v>
      </c>
      <c r="C174" s="589" t="str">
        <f>C10</f>
        <v>Bentonite (10% concrete volume)(PWD SR 2021-22,p-37)</v>
      </c>
      <c r="D174" s="580"/>
      <c r="E174" s="590">
        <f>E10</f>
        <v>6050</v>
      </c>
      <c r="F174" s="590">
        <f>A174*E174</f>
        <v>769.56</v>
      </c>
    </row>
    <row r="175" spans="1:7" ht="17.25">
      <c r="A175" s="590">
        <v>8</v>
      </c>
      <c r="B175" s="589" t="s">
        <v>841</v>
      </c>
      <c r="C175" s="589" t="s">
        <v>2690</v>
      </c>
      <c r="D175" s="580"/>
      <c r="E175" s="590">
        <v>960</v>
      </c>
      <c r="F175" s="590">
        <f>A175*E175</f>
        <v>7680</v>
      </c>
    </row>
    <row r="176" spans="1:7" ht="17.25">
      <c r="A176" s="589"/>
      <c r="B176" s="589"/>
      <c r="C176" s="589"/>
      <c r="D176" s="580"/>
      <c r="E176" s="589"/>
      <c r="F176" s="589"/>
    </row>
    <row r="177" spans="1:7" ht="17.25">
      <c r="A177" s="589"/>
      <c r="B177" s="589"/>
      <c r="C177" s="589" t="s">
        <v>4068</v>
      </c>
      <c r="D177" s="580"/>
      <c r="E177" s="589"/>
      <c r="F177" s="590">
        <f>SUM(F173:F176)</f>
        <v>19141.830000000002</v>
      </c>
    </row>
    <row r="178" spans="1:7" ht="17.25">
      <c r="A178" s="589"/>
      <c r="B178" s="589"/>
      <c r="C178" s="589" t="s">
        <v>1669</v>
      </c>
      <c r="D178" s="580"/>
      <c r="E178" s="589"/>
      <c r="F178" s="590">
        <f>F177/7</f>
        <v>2734.55</v>
      </c>
    </row>
    <row r="179" spans="1:7" ht="17.25">
      <c r="A179" s="589"/>
      <c r="B179" s="589"/>
      <c r="C179" s="589" t="s">
        <v>4067</v>
      </c>
      <c r="D179" s="580"/>
      <c r="E179" s="589"/>
      <c r="F179" s="589">
        <f>1000/8</f>
        <v>125</v>
      </c>
    </row>
    <row r="180" spans="1:7" ht="17.25">
      <c r="A180" s="589"/>
      <c r="B180" s="589"/>
      <c r="C180" s="589"/>
      <c r="D180" s="580"/>
      <c r="E180" s="589"/>
      <c r="F180" s="589"/>
    </row>
    <row r="181" spans="1:7" ht="17.25">
      <c r="A181" s="589"/>
      <c r="B181" s="589"/>
      <c r="C181" s="589" t="s">
        <v>1669</v>
      </c>
      <c r="D181" s="580"/>
      <c r="E181" s="589"/>
      <c r="F181" s="588">
        <f>SUM(F178:F180)</f>
        <v>2859.55</v>
      </c>
    </row>
    <row r="182" spans="1:7" ht="17.25">
      <c r="A182" s="589"/>
      <c r="B182" s="589"/>
      <c r="C182" s="589" t="s">
        <v>4066</v>
      </c>
      <c r="D182" s="589"/>
      <c r="E182" s="589"/>
      <c r="F182" s="589"/>
    </row>
    <row r="183" spans="1:7" ht="17.25">
      <c r="A183" s="589"/>
      <c r="B183" s="589"/>
      <c r="C183" s="589"/>
      <c r="D183" s="589"/>
      <c r="E183" s="589"/>
      <c r="F183" s="589"/>
    </row>
    <row r="184" spans="1:7" ht="17.25">
      <c r="A184" s="589"/>
      <c r="B184" s="589"/>
      <c r="C184" s="589"/>
      <c r="D184" s="589"/>
      <c r="E184" s="589"/>
      <c r="F184" s="589"/>
    </row>
    <row r="185" spans="1:7" ht="17.25">
      <c r="A185" s="594"/>
      <c r="B185" s="594"/>
      <c r="C185" s="1585" t="s">
        <v>4065</v>
      </c>
      <c r="D185" s="1585"/>
      <c r="E185" s="1585"/>
      <c r="F185" s="594"/>
      <c r="G185" s="36"/>
    </row>
    <row r="186" spans="1:7" ht="20.25">
      <c r="A186" s="593"/>
      <c r="B186" s="1584" t="s">
        <v>4322</v>
      </c>
      <c r="C186" s="1584"/>
      <c r="D186" s="1584"/>
      <c r="E186" s="1584"/>
      <c r="F186" s="1584"/>
      <c r="G186" s="50">
        <f>3.14*0.45*0.45/4</f>
        <v>0.159</v>
      </c>
    </row>
    <row r="187" spans="1:7" ht="17.25">
      <c r="A187" s="589"/>
      <c r="B187" s="589"/>
      <c r="C187" s="592" t="s">
        <v>5945</v>
      </c>
      <c r="D187" s="589"/>
      <c r="E187" s="589"/>
      <c r="F187" s="589"/>
    </row>
    <row r="188" spans="1:7" ht="17.25">
      <c r="A188" s="591">
        <f>G186</f>
        <v>0.159</v>
      </c>
      <c r="B188" s="589" t="s">
        <v>2189</v>
      </c>
      <c r="C188" s="589" t="s">
        <v>4062</v>
      </c>
      <c r="D188" s="580"/>
      <c r="E188" s="590">
        <f>E24</f>
        <v>6380</v>
      </c>
      <c r="F188" s="590">
        <f>A188*E188</f>
        <v>1014.42</v>
      </c>
    </row>
    <row r="189" spans="1:7" ht="17.25">
      <c r="A189" s="591">
        <f>+A188</f>
        <v>0.159</v>
      </c>
      <c r="B189" s="589" t="s">
        <v>2189</v>
      </c>
      <c r="C189" s="1586" t="s">
        <v>4061</v>
      </c>
      <c r="D189" s="1586"/>
      <c r="E189" s="590">
        <f>E25</f>
        <v>55.65</v>
      </c>
      <c r="F189" s="590">
        <f>E189*A189</f>
        <v>8.85</v>
      </c>
    </row>
    <row r="190" spans="1:7" ht="17.25">
      <c r="A190" s="591">
        <f>+A189</f>
        <v>0.159</v>
      </c>
      <c r="B190" s="589" t="s">
        <v>2189</v>
      </c>
      <c r="C190" s="589" t="s">
        <v>4057</v>
      </c>
      <c r="D190" s="580"/>
      <c r="E190" s="590">
        <f>E26</f>
        <v>42.55</v>
      </c>
      <c r="F190" s="590">
        <f>A190*E190</f>
        <v>6.77</v>
      </c>
    </row>
    <row r="191" spans="1:7" ht="17.25">
      <c r="A191" s="590"/>
      <c r="B191" s="589"/>
      <c r="C191" s="589"/>
      <c r="D191" s="580"/>
      <c r="E191" s="590"/>
      <c r="F191" s="590"/>
    </row>
    <row r="192" spans="1:7" ht="17.25">
      <c r="A192" s="589"/>
      <c r="B192" s="589"/>
      <c r="C192" s="589" t="s">
        <v>1669</v>
      </c>
      <c r="D192" s="580"/>
      <c r="E192" s="589"/>
      <c r="F192" s="588">
        <f>SUM(F188:F191)</f>
        <v>1030.04</v>
      </c>
    </row>
    <row r="193" spans="1:7" ht="17.25">
      <c r="A193" s="580"/>
      <c r="B193" s="580"/>
      <c r="C193" s="580"/>
      <c r="D193" s="580"/>
      <c r="E193" s="580"/>
      <c r="F193" s="580"/>
    </row>
    <row r="194" spans="1:7" ht="17.25">
      <c r="B194" s="587"/>
      <c r="C194" s="1587" t="s">
        <v>4060</v>
      </c>
      <c r="D194" s="1587"/>
      <c r="E194" s="1587"/>
      <c r="F194" s="587"/>
    </row>
    <row r="195" spans="1:7" ht="17.25">
      <c r="A195" s="580"/>
      <c r="B195" s="580"/>
      <c r="C195" s="580"/>
      <c r="D195" s="580"/>
      <c r="E195" s="580"/>
      <c r="F195" s="580"/>
    </row>
    <row r="196" spans="1:7" ht="34.5">
      <c r="A196" s="583" t="s">
        <v>4058</v>
      </c>
      <c r="B196" s="583">
        <v>3</v>
      </c>
      <c r="C196" s="586" t="s">
        <v>4059</v>
      </c>
      <c r="D196" s="583">
        <f>E32</f>
        <v>11.13</v>
      </c>
      <c r="E196" s="583" t="s">
        <v>1364</v>
      </c>
      <c r="F196" s="583">
        <f>D196*B196</f>
        <v>33.39</v>
      </c>
    </row>
    <row r="197" spans="1:7" ht="17.25">
      <c r="A197" s="583" t="s">
        <v>4058</v>
      </c>
      <c r="B197" s="583">
        <v>3</v>
      </c>
      <c r="C197" s="585" t="s">
        <v>4057</v>
      </c>
      <c r="D197" s="583">
        <f>E33</f>
        <v>42.55</v>
      </c>
      <c r="E197" s="583" t="s">
        <v>1364</v>
      </c>
      <c r="F197" s="583">
        <f>D197*B197</f>
        <v>127.65</v>
      </c>
    </row>
    <row r="198" spans="1:7" ht="17.25">
      <c r="A198" s="583"/>
      <c r="B198" s="583"/>
      <c r="C198" s="584"/>
      <c r="D198" s="583"/>
      <c r="E198" s="583"/>
      <c r="F198" s="583"/>
    </row>
    <row r="199" spans="1:7" ht="17.25">
      <c r="A199" s="583"/>
      <c r="B199" s="583"/>
      <c r="C199" s="584" t="s">
        <v>4056</v>
      </c>
      <c r="D199" s="583"/>
      <c r="E199" s="583"/>
      <c r="F199" s="582">
        <f>SUM(F196:F198)</f>
        <v>161.04</v>
      </c>
    </row>
    <row r="200" spans="1:7" ht="17.25">
      <c r="A200" s="580"/>
      <c r="B200" s="580"/>
      <c r="C200" s="580"/>
      <c r="E200" s="580"/>
      <c r="F200" s="580"/>
      <c r="G200" s="580"/>
    </row>
    <row r="201" spans="1:7" ht="17.25">
      <c r="A201" s="580"/>
      <c r="B201" s="580"/>
      <c r="C201" s="580"/>
      <c r="E201" s="580"/>
      <c r="F201" s="580"/>
      <c r="G201" s="580"/>
    </row>
    <row r="202" spans="1:7">
      <c r="A202" s="24"/>
      <c r="B202" s="7"/>
      <c r="C202" s="1"/>
    </row>
    <row r="203" spans="1:7" ht="17.25">
      <c r="A203" s="1588" t="s">
        <v>4074</v>
      </c>
      <c r="B203" s="1588"/>
      <c r="C203" s="1588"/>
      <c r="D203" s="1588"/>
      <c r="E203" s="1588"/>
      <c r="F203" s="1588"/>
    </row>
    <row r="204" spans="1:7" ht="17.25">
      <c r="A204" s="1588"/>
      <c r="B204" s="1588"/>
      <c r="C204" s="1588"/>
      <c r="D204" s="1588"/>
      <c r="E204" s="1588"/>
      <c r="F204" s="1588"/>
    </row>
    <row r="205" spans="1:7" ht="17.25">
      <c r="A205" s="1589" t="s">
        <v>4319</v>
      </c>
      <c r="B205" s="1589"/>
      <c r="C205" s="1589"/>
      <c r="D205" s="1589"/>
      <c r="E205" s="1589"/>
      <c r="F205" s="1589"/>
    </row>
    <row r="206" spans="1:7" ht="17.25">
      <c r="A206" s="1590" t="s">
        <v>4072</v>
      </c>
      <c r="B206" s="1590"/>
      <c r="C206" s="1590"/>
      <c r="D206" s="1590"/>
      <c r="E206" s="1590"/>
      <c r="F206" s="580"/>
    </row>
    <row r="207" spans="1:7" ht="17.25">
      <c r="A207" s="580"/>
      <c r="B207" s="580"/>
      <c r="C207" s="580"/>
      <c r="D207" s="580"/>
      <c r="E207" s="580"/>
      <c r="F207" s="580"/>
    </row>
    <row r="208" spans="1:7" ht="19.5">
      <c r="B208" s="598"/>
      <c r="C208" s="1591" t="s">
        <v>4323</v>
      </c>
      <c r="D208" s="1591"/>
      <c r="E208" s="1591"/>
      <c r="F208" s="598"/>
      <c r="G208" s="4" t="s">
        <v>2189</v>
      </c>
    </row>
    <row r="209" spans="1:13" ht="20.25">
      <c r="A209" s="597"/>
      <c r="B209" s="1584" t="s">
        <v>6026</v>
      </c>
      <c r="C209" s="1584"/>
      <c r="D209" s="1584"/>
      <c r="E209" s="1584"/>
      <c r="F209" s="1584"/>
      <c r="G209" s="50">
        <f>3.14*0.23*0.23*2.5/4</f>
        <v>0.104</v>
      </c>
    </row>
    <row r="210" spans="1:13" ht="17.25">
      <c r="A210" s="589"/>
      <c r="B210" s="589"/>
      <c r="C210" s="596" t="s">
        <v>6025</v>
      </c>
      <c r="D210" s="589"/>
      <c r="E210" s="589"/>
      <c r="F210" s="589"/>
    </row>
    <row r="211" spans="1:13" ht="17.25">
      <c r="A211" s="591">
        <f>G209</f>
        <v>0.104</v>
      </c>
      <c r="B211" s="589" t="s">
        <v>2189</v>
      </c>
      <c r="C211" s="589" t="str">
        <f>C173</f>
        <v>Standardised concrete  mix using M 30 Grade concrete in (F&amp;B)</v>
      </c>
      <c r="D211" s="580"/>
      <c r="E211" s="590">
        <f>E173</f>
        <v>8405.8700000000008</v>
      </c>
      <c r="F211" s="590">
        <f>A211*E211</f>
        <v>874.21</v>
      </c>
    </row>
    <row r="212" spans="1:13" ht="17.25">
      <c r="A212" s="595">
        <f>A211*10/100</f>
        <v>1.04E-2</v>
      </c>
      <c r="B212" s="589" t="s">
        <v>534</v>
      </c>
      <c r="C212" s="589" t="str">
        <f>C174</f>
        <v>Bentonite (10% concrete volume)(PWD SR 2021-22,p-37)</v>
      </c>
      <c r="D212" s="580"/>
      <c r="E212" s="590">
        <f>E174</f>
        <v>6050</v>
      </c>
      <c r="F212" s="590">
        <f>A212*E212</f>
        <v>62.92</v>
      </c>
      <c r="J212" s="36"/>
    </row>
    <row r="213" spans="1:13" ht="17.25">
      <c r="A213" s="590">
        <v>8</v>
      </c>
      <c r="B213" s="589" t="s">
        <v>841</v>
      </c>
      <c r="C213" s="589" t="s">
        <v>2690</v>
      </c>
      <c r="D213" s="580"/>
      <c r="E213" s="590">
        <f>E175</f>
        <v>960</v>
      </c>
      <c r="F213" s="590">
        <f>A213*E213</f>
        <v>7680</v>
      </c>
      <c r="J213" s="36"/>
    </row>
    <row r="214" spans="1:13" ht="17.25">
      <c r="A214" s="589"/>
      <c r="B214" s="589"/>
      <c r="C214" s="589"/>
      <c r="D214" s="580"/>
      <c r="E214" s="589"/>
      <c r="F214" s="589"/>
    </row>
    <row r="215" spans="1:13" ht="17.25">
      <c r="A215" s="589"/>
      <c r="B215" s="589"/>
      <c r="C215" s="589" t="s">
        <v>4068</v>
      </c>
      <c r="D215" s="580"/>
      <c r="E215" s="589"/>
      <c r="F215" s="590">
        <f>SUM(F211:F214)</f>
        <v>8617.1299999999992</v>
      </c>
    </row>
    <row r="216" spans="1:13" ht="17.25">
      <c r="A216" s="589"/>
      <c r="B216" s="589"/>
      <c r="C216" s="589" t="s">
        <v>1669</v>
      </c>
      <c r="D216" s="580"/>
      <c r="E216" s="589"/>
      <c r="F216" s="590">
        <f>F215/8</f>
        <v>1077.1400000000001</v>
      </c>
    </row>
    <row r="217" spans="1:13" ht="17.25">
      <c r="A217" s="589"/>
      <c r="B217" s="589"/>
      <c r="C217" s="589" t="s">
        <v>4067</v>
      </c>
      <c r="D217" s="580"/>
      <c r="E217" s="589"/>
      <c r="F217" s="589">
        <f>1000/8</f>
        <v>125</v>
      </c>
    </row>
    <row r="218" spans="1:13" ht="17.25">
      <c r="A218" s="589"/>
      <c r="B218" s="589"/>
      <c r="C218" s="589"/>
      <c r="D218" s="580"/>
      <c r="E218" s="589"/>
      <c r="F218" s="589"/>
    </row>
    <row r="219" spans="1:13" ht="17.25">
      <c r="A219" s="589"/>
      <c r="B219" s="589"/>
      <c r="C219" s="589" t="s">
        <v>1669</v>
      </c>
      <c r="D219" s="580"/>
      <c r="E219" s="589"/>
      <c r="F219" s="588">
        <f>SUM(F216:F218)</f>
        <v>1202.1400000000001</v>
      </c>
      <c r="M219" s="36"/>
    </row>
    <row r="220" spans="1:13" ht="17.25">
      <c r="A220" s="589"/>
      <c r="B220" s="589"/>
      <c r="C220" s="589" t="s">
        <v>4066</v>
      </c>
      <c r="D220" s="589"/>
      <c r="E220" s="589"/>
      <c r="F220" s="589"/>
    </row>
    <row r="221" spans="1:13" ht="17.25">
      <c r="A221" s="589"/>
      <c r="B221" s="589"/>
      <c r="C221" s="589"/>
      <c r="D221" s="589"/>
      <c r="E221" s="589"/>
      <c r="F221" s="589"/>
      <c r="J221" s="454"/>
      <c r="L221" s="548"/>
      <c r="M221" s="548"/>
    </row>
    <row r="222" spans="1:13" ht="17.25">
      <c r="A222" s="589"/>
      <c r="B222" s="589"/>
      <c r="C222" s="589"/>
      <c r="D222" s="589"/>
      <c r="E222" s="589"/>
      <c r="F222" s="589"/>
      <c r="J222" s="547"/>
      <c r="K222" s="36"/>
      <c r="L222" s="36"/>
      <c r="M222" s="36"/>
    </row>
    <row r="223" spans="1:13" ht="17.25">
      <c r="A223" s="594"/>
      <c r="B223" s="594"/>
      <c r="C223" s="1585" t="s">
        <v>4065</v>
      </c>
      <c r="D223" s="1585"/>
      <c r="E223" s="1585"/>
      <c r="F223" s="594"/>
      <c r="G223" s="36"/>
      <c r="J223" s="454"/>
      <c r="L223" s="454"/>
      <c r="M223" s="454"/>
    </row>
    <row r="224" spans="1:13" ht="20.25">
      <c r="A224" s="593"/>
      <c r="B224" s="1584" t="s">
        <v>4322</v>
      </c>
      <c r="C224" s="1584"/>
      <c r="D224" s="1584"/>
      <c r="E224" s="1584"/>
      <c r="F224" s="1584"/>
      <c r="G224" s="50">
        <f>3.14*0.23*0.23/4</f>
        <v>4.2000000000000003E-2</v>
      </c>
      <c r="L224" s="454"/>
      <c r="M224" s="454"/>
    </row>
    <row r="225" spans="1:13" ht="17.25">
      <c r="A225" s="589"/>
      <c r="B225" s="589"/>
      <c r="C225" s="592" t="s">
        <v>5945</v>
      </c>
      <c r="D225" s="589"/>
      <c r="E225" s="589"/>
      <c r="F225" s="589"/>
      <c r="J225" s="454"/>
      <c r="L225" s="36"/>
      <c r="M225" s="36"/>
    </row>
    <row r="226" spans="1:13" ht="17.25">
      <c r="A226" s="591">
        <f>G224</f>
        <v>4.2000000000000003E-2</v>
      </c>
      <c r="B226" s="589" t="s">
        <v>2189</v>
      </c>
      <c r="C226" s="589" t="s">
        <v>4062</v>
      </c>
      <c r="D226" s="580"/>
      <c r="E226" s="590">
        <f>E188</f>
        <v>6380</v>
      </c>
      <c r="F226" s="590">
        <f>A226*E226</f>
        <v>267.95999999999998</v>
      </c>
    </row>
    <row r="227" spans="1:13" ht="17.25">
      <c r="A227" s="591">
        <f>+A226</f>
        <v>4.2000000000000003E-2</v>
      </c>
      <c r="B227" s="589" t="s">
        <v>2189</v>
      </c>
      <c r="C227" s="1586" t="s">
        <v>4061</v>
      </c>
      <c r="D227" s="1586"/>
      <c r="E227" s="590">
        <f>E189</f>
        <v>55.65</v>
      </c>
      <c r="F227" s="590">
        <f>E227*A227</f>
        <v>2.34</v>
      </c>
    </row>
    <row r="228" spans="1:13" ht="17.25">
      <c r="A228" s="591">
        <f>+A227</f>
        <v>4.2000000000000003E-2</v>
      </c>
      <c r="B228" s="589" t="s">
        <v>2189</v>
      </c>
      <c r="C228" s="589" t="s">
        <v>4057</v>
      </c>
      <c r="D228" s="580"/>
      <c r="E228" s="590">
        <f>E190</f>
        <v>42.55</v>
      </c>
      <c r="F228" s="590">
        <f>A228*E228</f>
        <v>1.79</v>
      </c>
    </row>
    <row r="229" spans="1:13" ht="17.25">
      <c r="A229" s="590"/>
      <c r="B229" s="589"/>
      <c r="C229" s="589"/>
      <c r="D229" s="580"/>
      <c r="E229" s="590"/>
      <c r="F229" s="590"/>
    </row>
    <row r="230" spans="1:13" ht="17.25">
      <c r="A230" s="589"/>
      <c r="B230" s="589"/>
      <c r="C230" s="589" t="s">
        <v>1669</v>
      </c>
      <c r="D230" s="580"/>
      <c r="E230" s="589"/>
      <c r="F230" s="588">
        <f>SUM(F226:F229)</f>
        <v>272.08999999999997</v>
      </c>
    </row>
    <row r="231" spans="1:13" ht="17.25">
      <c r="A231" s="580"/>
      <c r="B231" s="580"/>
      <c r="C231" s="580"/>
      <c r="D231" s="580"/>
      <c r="E231" s="580"/>
      <c r="F231" s="580"/>
    </row>
    <row r="232" spans="1:13" ht="17.25">
      <c r="B232" s="587"/>
      <c r="C232" s="1587" t="s">
        <v>4060</v>
      </c>
      <c r="D232" s="1587"/>
      <c r="E232" s="1587"/>
      <c r="F232" s="587"/>
    </row>
    <row r="233" spans="1:13" ht="17.25">
      <c r="A233" s="580"/>
      <c r="B233" s="580"/>
      <c r="C233" s="580"/>
      <c r="D233" s="580"/>
      <c r="E233" s="580"/>
      <c r="F233" s="580"/>
    </row>
    <row r="234" spans="1:13" ht="34.5">
      <c r="A234" s="583" t="s">
        <v>4058</v>
      </c>
      <c r="B234" s="583">
        <v>3</v>
      </c>
      <c r="C234" s="586" t="s">
        <v>4059</v>
      </c>
      <c r="D234" s="583">
        <f>D196</f>
        <v>11.13</v>
      </c>
      <c r="E234" s="583" t="s">
        <v>1364</v>
      </c>
      <c r="F234" s="583">
        <f>D234*B234</f>
        <v>33.39</v>
      </c>
    </row>
    <row r="235" spans="1:13" ht="17.25">
      <c r="A235" s="583" t="s">
        <v>4058</v>
      </c>
      <c r="B235" s="583">
        <v>3</v>
      </c>
      <c r="C235" s="585" t="s">
        <v>4057</v>
      </c>
      <c r="D235" s="583">
        <f>D197</f>
        <v>42.55</v>
      </c>
      <c r="E235" s="583" t="s">
        <v>1364</v>
      </c>
      <c r="F235" s="583">
        <f>D235*B235</f>
        <v>127.65</v>
      </c>
    </row>
    <row r="236" spans="1:13" ht="17.25">
      <c r="A236" s="583"/>
      <c r="B236" s="583"/>
      <c r="C236" s="584"/>
      <c r="D236" s="583"/>
      <c r="E236" s="583"/>
      <c r="F236" s="583"/>
    </row>
    <row r="237" spans="1:13" ht="17.25">
      <c r="A237" s="583"/>
      <c r="B237" s="583"/>
      <c r="C237" s="584" t="s">
        <v>4056</v>
      </c>
      <c r="D237" s="583"/>
      <c r="E237" s="583"/>
      <c r="F237" s="582">
        <f>SUM(F234:F236)</f>
        <v>161.04</v>
      </c>
    </row>
    <row r="245" spans="1:7">
      <c r="B245" s="3"/>
      <c r="C245" s="1"/>
    </row>
    <row r="246" spans="1:7" ht="17.25">
      <c r="A246" s="1588" t="s">
        <v>4074</v>
      </c>
      <c r="B246" s="1588"/>
      <c r="C246" s="1588"/>
      <c r="D246" s="1588"/>
      <c r="E246" s="1588"/>
      <c r="F246" s="1588"/>
    </row>
    <row r="247" spans="1:7" ht="17.25">
      <c r="A247" s="1588"/>
      <c r="B247" s="1588"/>
      <c r="C247" s="1588"/>
      <c r="D247" s="1588"/>
      <c r="E247" s="1588"/>
      <c r="F247" s="1588"/>
    </row>
    <row r="248" spans="1:7" ht="17.25">
      <c r="A248" s="1589" t="s">
        <v>4319</v>
      </c>
      <c r="B248" s="1589"/>
      <c r="C248" s="1589"/>
      <c r="D248" s="1589"/>
      <c r="E248" s="1589"/>
      <c r="F248" s="1589"/>
    </row>
    <row r="249" spans="1:7" ht="17.25">
      <c r="A249" s="1590" t="s">
        <v>4072</v>
      </c>
      <c r="B249" s="1590"/>
      <c r="C249" s="1590"/>
      <c r="D249" s="1590"/>
      <c r="E249" s="1590"/>
      <c r="F249" s="580"/>
    </row>
    <row r="250" spans="1:7" ht="17.25">
      <c r="A250" s="580"/>
      <c r="B250" s="580"/>
      <c r="C250" s="580"/>
      <c r="D250" s="580"/>
      <c r="E250" s="580"/>
      <c r="F250" s="580"/>
    </row>
    <row r="251" spans="1:7" ht="19.5">
      <c r="B251" s="598"/>
      <c r="C251" s="1591" t="s">
        <v>4323</v>
      </c>
      <c r="D251" s="1591"/>
      <c r="E251" s="1591"/>
      <c r="F251" s="598"/>
      <c r="G251" s="4" t="s">
        <v>2189</v>
      </c>
    </row>
    <row r="252" spans="1:7" ht="20.25">
      <c r="A252" s="597"/>
      <c r="B252" s="1584" t="s">
        <v>6027</v>
      </c>
      <c r="C252" s="1584"/>
      <c r="D252" s="1584"/>
      <c r="E252" s="1584"/>
      <c r="F252" s="1584"/>
      <c r="G252" s="50">
        <f>3.14*0.3*0.3*8/4</f>
        <v>0.56499999999999995</v>
      </c>
    </row>
    <row r="253" spans="1:7" ht="17.25">
      <c r="A253" s="589"/>
      <c r="B253" s="589"/>
      <c r="C253" s="596" t="s">
        <v>4326</v>
      </c>
      <c r="D253" s="589"/>
      <c r="E253" s="589"/>
      <c r="F253" s="589"/>
    </row>
    <row r="254" spans="1:7" ht="17.25">
      <c r="A254" s="591">
        <f>G252</f>
        <v>0.56499999999999995</v>
      </c>
      <c r="B254" s="589" t="s">
        <v>2189</v>
      </c>
      <c r="C254" s="590" t="str">
        <f>C173</f>
        <v>Standardised concrete  mix using M 30 Grade concrete in (F&amp;B)</v>
      </c>
      <c r="D254" s="590"/>
      <c r="E254" s="590">
        <f>E173</f>
        <v>8405.8700000000008</v>
      </c>
      <c r="F254" s="590">
        <f>A254*E254</f>
        <v>4749.32</v>
      </c>
    </row>
    <row r="255" spans="1:7" ht="17.25">
      <c r="A255" s="595">
        <f>A254*10/100</f>
        <v>5.6500000000000002E-2</v>
      </c>
      <c r="B255" s="589" t="s">
        <v>534</v>
      </c>
      <c r="C255" s="590" t="str">
        <f>C174</f>
        <v>Bentonite (10% concrete volume)(PWD SR 2021-22,p-37)</v>
      </c>
      <c r="D255" s="590"/>
      <c r="E255" s="590">
        <f>E174</f>
        <v>6050</v>
      </c>
      <c r="F255" s="590">
        <f>A255*E255</f>
        <v>341.83</v>
      </c>
    </row>
    <row r="256" spans="1:7" ht="17.25">
      <c r="A256" s="590">
        <v>8</v>
      </c>
      <c r="B256" s="589" t="s">
        <v>841</v>
      </c>
      <c r="C256" s="590" t="str">
        <f>C175</f>
        <v xml:space="preserve">Labour charges </v>
      </c>
      <c r="D256" s="590"/>
      <c r="E256" s="590">
        <f>E175</f>
        <v>960</v>
      </c>
      <c r="F256" s="590">
        <f>A256*E256</f>
        <v>7680</v>
      </c>
    </row>
    <row r="257" spans="1:7" ht="17.25">
      <c r="A257" s="589"/>
      <c r="B257" s="589"/>
      <c r="C257" s="589"/>
      <c r="D257" s="580"/>
      <c r="E257" s="590"/>
      <c r="F257" s="589"/>
    </row>
    <row r="258" spans="1:7" ht="17.25">
      <c r="A258" s="589"/>
      <c r="B258" s="589"/>
      <c r="C258" s="589" t="s">
        <v>4068</v>
      </c>
      <c r="D258" s="580"/>
      <c r="E258" s="590"/>
      <c r="F258" s="590">
        <f>SUM(F254:F257)</f>
        <v>12771.15</v>
      </c>
    </row>
    <row r="259" spans="1:7" ht="17.25">
      <c r="A259" s="589"/>
      <c r="B259" s="589"/>
      <c r="C259" s="589" t="s">
        <v>1669</v>
      </c>
      <c r="D259" s="580"/>
      <c r="E259" s="590"/>
      <c r="F259" s="590">
        <f>F258/7</f>
        <v>1824.45</v>
      </c>
    </row>
    <row r="260" spans="1:7" ht="17.25">
      <c r="A260" s="589"/>
      <c r="B260" s="589"/>
      <c r="C260" s="589" t="s">
        <v>4067</v>
      </c>
      <c r="D260" s="580"/>
      <c r="E260" s="590"/>
      <c r="F260" s="589">
        <f>1000/8</f>
        <v>125</v>
      </c>
    </row>
    <row r="261" spans="1:7" ht="17.25">
      <c r="A261" s="589"/>
      <c r="B261" s="589"/>
      <c r="C261" s="589"/>
      <c r="D261" s="580"/>
      <c r="E261" s="590"/>
      <c r="F261" s="589"/>
    </row>
    <row r="262" spans="1:7" ht="17.25">
      <c r="A262" s="589"/>
      <c r="B262" s="589"/>
      <c r="C262" s="589" t="s">
        <v>1669</v>
      </c>
      <c r="D262" s="580"/>
      <c r="E262" s="590"/>
      <c r="F262" s="588">
        <f>SUM(F259:F261)</f>
        <v>1949.45</v>
      </c>
    </row>
    <row r="263" spans="1:7" ht="17.25">
      <c r="A263" s="589"/>
      <c r="B263" s="589"/>
      <c r="C263" s="589" t="s">
        <v>4066</v>
      </c>
      <c r="D263" s="589"/>
      <c r="E263" s="590"/>
      <c r="F263" s="589"/>
    </row>
    <row r="264" spans="1:7" ht="17.25">
      <c r="A264" s="589"/>
      <c r="B264" s="589"/>
      <c r="C264" s="589"/>
      <c r="D264" s="589"/>
      <c r="E264" s="589"/>
      <c r="F264" s="589"/>
    </row>
    <row r="265" spans="1:7" ht="17.25">
      <c r="A265" s="589"/>
      <c r="B265" s="589"/>
      <c r="C265" s="589"/>
      <c r="D265" s="589"/>
      <c r="E265" s="589"/>
      <c r="F265" s="589"/>
    </row>
    <row r="266" spans="1:7" ht="17.25">
      <c r="A266" s="594"/>
      <c r="B266" s="594"/>
      <c r="C266" s="1585" t="s">
        <v>4065</v>
      </c>
      <c r="D266" s="1585"/>
      <c r="E266" s="1585"/>
      <c r="F266" s="594"/>
      <c r="G266" s="36"/>
    </row>
    <row r="267" spans="1:7" ht="20.25">
      <c r="A267" s="593"/>
      <c r="B267" s="1584" t="s">
        <v>6028</v>
      </c>
      <c r="C267" s="1584"/>
      <c r="D267" s="1584"/>
      <c r="E267" s="1584"/>
      <c r="F267" s="1584"/>
      <c r="G267" s="50">
        <f>3.14*0.3*0.3/4</f>
        <v>7.0999999999999994E-2</v>
      </c>
    </row>
    <row r="268" spans="1:7" ht="17.25">
      <c r="A268" s="589"/>
      <c r="B268" s="589"/>
      <c r="C268" s="592" t="s">
        <v>5945</v>
      </c>
      <c r="D268" s="589"/>
      <c r="E268" s="589"/>
      <c r="F268" s="589"/>
    </row>
    <row r="269" spans="1:7" ht="17.25">
      <c r="A269" s="591">
        <f>G267</f>
        <v>7.0999999999999994E-2</v>
      </c>
      <c r="B269" s="589" t="s">
        <v>2189</v>
      </c>
      <c r="C269" s="589" t="s">
        <v>4062</v>
      </c>
      <c r="D269" s="580"/>
      <c r="E269" s="590">
        <f>E188</f>
        <v>6380</v>
      </c>
      <c r="F269" s="590">
        <f>A269*E269</f>
        <v>452.98</v>
      </c>
    </row>
    <row r="270" spans="1:7" ht="17.25">
      <c r="A270" s="591">
        <f>+A269</f>
        <v>7.0999999999999994E-2</v>
      </c>
      <c r="B270" s="589" t="s">
        <v>2189</v>
      </c>
      <c r="C270" s="1586" t="s">
        <v>4061</v>
      </c>
      <c r="D270" s="1586"/>
      <c r="E270" s="590">
        <f>E189</f>
        <v>55.65</v>
      </c>
      <c r="F270" s="590">
        <f>E270*A270</f>
        <v>3.95</v>
      </c>
    </row>
    <row r="271" spans="1:7" ht="17.25">
      <c r="A271" s="591">
        <f>+A270</f>
        <v>7.0999999999999994E-2</v>
      </c>
      <c r="B271" s="589" t="s">
        <v>2189</v>
      </c>
      <c r="C271" s="589" t="s">
        <v>4057</v>
      </c>
      <c r="D271" s="580"/>
      <c r="E271" s="590">
        <f>E190</f>
        <v>42.55</v>
      </c>
      <c r="F271" s="590">
        <f>A271*E271</f>
        <v>3.02</v>
      </c>
    </row>
    <row r="272" spans="1:7" ht="17.25">
      <c r="A272" s="590"/>
      <c r="B272" s="589"/>
      <c r="C272" s="589"/>
      <c r="D272" s="580"/>
      <c r="E272" s="590"/>
      <c r="F272" s="590"/>
    </row>
    <row r="273" spans="1:6" ht="17.25">
      <c r="A273" s="589"/>
      <c r="B273" s="589"/>
      <c r="C273" s="589" t="s">
        <v>1669</v>
      </c>
      <c r="D273" s="580"/>
      <c r="E273" s="589"/>
      <c r="F273" s="588">
        <f>SUM(F269:F272)</f>
        <v>459.95</v>
      </c>
    </row>
    <row r="274" spans="1:6" ht="17.25">
      <c r="A274" s="580"/>
      <c r="B274" s="580"/>
      <c r="C274" s="580"/>
      <c r="D274" s="580"/>
      <c r="E274" s="580"/>
      <c r="F274" s="580"/>
    </row>
    <row r="275" spans="1:6" ht="17.25">
      <c r="B275" s="587"/>
      <c r="C275" s="1587" t="s">
        <v>4060</v>
      </c>
      <c r="D275" s="1587"/>
      <c r="E275" s="1587"/>
      <c r="F275" s="587"/>
    </row>
    <row r="276" spans="1:6" ht="17.25">
      <c r="A276" s="580"/>
      <c r="B276" s="580"/>
      <c r="C276" s="580"/>
      <c r="D276" s="580"/>
      <c r="E276" s="580"/>
      <c r="F276" s="580"/>
    </row>
    <row r="277" spans="1:6" ht="34.5">
      <c r="A277" s="583" t="s">
        <v>4058</v>
      </c>
      <c r="B277" s="583">
        <v>3</v>
      </c>
      <c r="C277" s="586" t="s">
        <v>4059</v>
      </c>
      <c r="D277" s="937">
        <f>D196</f>
        <v>11.13</v>
      </c>
      <c r="E277" s="583" t="s">
        <v>1364</v>
      </c>
      <c r="F277" s="583">
        <f>D277*B277</f>
        <v>33.39</v>
      </c>
    </row>
    <row r="278" spans="1:6" ht="17.25">
      <c r="A278" s="583" t="s">
        <v>4058</v>
      </c>
      <c r="B278" s="583">
        <v>3</v>
      </c>
      <c r="C278" s="585" t="s">
        <v>4057</v>
      </c>
      <c r="D278" s="937">
        <f>D197</f>
        <v>42.55</v>
      </c>
      <c r="E278" s="583" t="s">
        <v>1364</v>
      </c>
      <c r="F278" s="583">
        <f>D278*B278</f>
        <v>127.65</v>
      </c>
    </row>
    <row r="279" spans="1:6" ht="17.25">
      <c r="A279" s="583"/>
      <c r="B279" s="583"/>
      <c r="C279" s="584"/>
      <c r="D279" s="937"/>
      <c r="E279" s="583"/>
      <c r="F279" s="583"/>
    </row>
    <row r="280" spans="1:6" ht="17.25">
      <c r="A280" s="583"/>
      <c r="B280" s="583"/>
      <c r="C280" s="584" t="s">
        <v>4056</v>
      </c>
      <c r="D280" s="583"/>
      <c r="E280" s="583"/>
      <c r="F280" s="582">
        <f>SUM(F277:F279)</f>
        <v>161.04</v>
      </c>
    </row>
  </sheetData>
  <mergeCells count="60">
    <mergeCell ref="C266:E266"/>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A203:F203"/>
    <mergeCell ref="A204:F204"/>
    <mergeCell ref="A205:F205"/>
    <mergeCell ref="A206:E206"/>
    <mergeCell ref="C208:E208"/>
    <mergeCell ref="B209:F209"/>
    <mergeCell ref="C185:E185"/>
    <mergeCell ref="B186:F186"/>
    <mergeCell ref="C189:D189"/>
    <mergeCell ref="C194:E194"/>
    <mergeCell ref="A165:F165"/>
    <mergeCell ref="A166:F166"/>
    <mergeCell ref="A167:F167"/>
    <mergeCell ref="A168:E168"/>
    <mergeCell ref="C170:E170"/>
    <mergeCell ref="B171:F171"/>
    <mergeCell ref="C149:D149"/>
    <mergeCell ref="C154:E154"/>
    <mergeCell ref="A127:F127"/>
    <mergeCell ref="A128:E128"/>
    <mergeCell ref="C130:E130"/>
    <mergeCell ref="B131:F131"/>
    <mergeCell ref="C145:E145"/>
    <mergeCell ref="B146:F146"/>
    <mergeCell ref="A126:F126"/>
    <mergeCell ref="A65:F65"/>
    <mergeCell ref="A66:F66"/>
    <mergeCell ref="A67:F67"/>
    <mergeCell ref="A68:E68"/>
    <mergeCell ref="C70:E70"/>
    <mergeCell ref="B71:F71"/>
    <mergeCell ref="C85:E85"/>
    <mergeCell ref="B86:F86"/>
    <mergeCell ref="C89:D89"/>
    <mergeCell ref="C94:E94"/>
    <mergeCell ref="A125:F125"/>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8.88671875" style="180" customWidth="1"/>
    <col min="7" max="7" width="6.5546875" style="178" customWidth="1"/>
    <col min="8" max="8" width="48.6640625" style="180" customWidth="1"/>
    <col min="9" max="9" width="10" style="180" customWidth="1"/>
    <col min="10" max="10" width="11.44140625" style="155" customWidth="1"/>
    <col min="11" max="11" width="11.33203125" style="180" customWidth="1"/>
    <col min="12" max="12" width="9.77734375" style="180" customWidth="1"/>
    <col min="13" max="13" width="9.44140625" style="180" customWidth="1"/>
    <col min="14" max="14" width="10" style="180" bestFit="1" customWidth="1"/>
    <col min="15" max="15" width="32.77734375" style="180" customWidth="1"/>
    <col min="16" max="16" width="12.109375" style="180" customWidth="1"/>
    <col min="17" max="17" width="7.77734375" style="180" customWidth="1"/>
    <col min="18" max="18" width="10.77734375" style="180" customWidth="1"/>
    <col min="19" max="19" width="8.5546875" style="180" bestFit="1" customWidth="1"/>
    <col min="20" max="20" width="7.77734375" style="180" customWidth="1"/>
    <col min="21" max="21" width="49.77734375" style="180" customWidth="1"/>
    <col min="22" max="22" width="7.77734375" style="180" hidden="1" customWidth="1"/>
    <col min="23" max="23" width="16.77734375" style="180" hidden="1" customWidth="1"/>
    <col min="24" max="24" width="9.109375" style="180" customWidth="1"/>
    <col min="25" max="25" width="11.21875" style="180" bestFit="1" customWidth="1"/>
    <col min="26" max="26" width="9.6640625" style="180" customWidth="1"/>
    <col min="27" max="27" width="8.6640625" style="180" customWidth="1"/>
    <col min="28" max="28" width="9.6640625" style="180" customWidth="1"/>
    <col min="29" max="29" width="10.6640625" style="180" customWidth="1"/>
    <col min="30" max="30" width="23.21875" style="180" customWidth="1"/>
    <col min="31" max="31" width="8.77734375" style="180" customWidth="1"/>
    <col min="32" max="32" width="8.109375" style="180" bestFit="1" customWidth="1"/>
    <col min="33" max="33" width="9" style="180" customWidth="1"/>
    <col min="34" max="34" width="8.77734375" style="180" customWidth="1"/>
    <col min="35" max="16384" width="7.44140625" style="180"/>
  </cols>
  <sheetData>
    <row r="1" spans="1:37" ht="19.5" hidden="1">
      <c r="A1" s="179" t="s">
        <v>991</v>
      </c>
      <c r="B1" s="233" t="s">
        <v>2089</v>
      </c>
      <c r="E1" s="179" t="s">
        <v>991</v>
      </c>
      <c r="H1" s="179" t="s">
        <v>251</v>
      </c>
      <c r="O1" s="179" t="s">
        <v>251</v>
      </c>
      <c r="U1" s="234" t="s">
        <v>2089</v>
      </c>
      <c r="V1" s="179" t="s">
        <v>252</v>
      </c>
      <c r="W1" s="179" t="s">
        <v>991</v>
      </c>
    </row>
    <row r="2" spans="1:37" hidden="1">
      <c r="B2" s="183" t="s">
        <v>2090</v>
      </c>
      <c r="E2" s="179" t="s">
        <v>991</v>
      </c>
      <c r="H2" s="233" t="s">
        <v>663</v>
      </c>
      <c r="O2" s="233" t="s">
        <v>663</v>
      </c>
      <c r="U2" s="183" t="s">
        <v>2090</v>
      </c>
    </row>
    <row r="3" spans="1:37" hidden="1">
      <c r="A3" s="179" t="s">
        <v>1613</v>
      </c>
      <c r="B3" s="235" t="s">
        <v>2521</v>
      </c>
      <c r="C3" s="179" t="s">
        <v>2522</v>
      </c>
      <c r="E3" s="179" t="s">
        <v>991</v>
      </c>
      <c r="F3" s="187" t="s">
        <v>1613</v>
      </c>
      <c r="G3" s="185" t="s">
        <v>991</v>
      </c>
      <c r="H3" s="186" t="str">
        <f>B3</f>
        <v>Madurai TSp VIth Bn under 4000 quarters Scheme.</v>
      </c>
      <c r="J3" s="233" t="str">
        <f>C3</f>
        <v>2006-2007</v>
      </c>
      <c r="M3" s="179" t="s">
        <v>1613</v>
      </c>
      <c r="N3" s="179" t="s">
        <v>991</v>
      </c>
      <c r="O3" s="186" t="str">
        <f>B3</f>
        <v>Madurai TSp VIth Bn under 4000 quarters Scheme.</v>
      </c>
      <c r="Q3" s="186" t="str">
        <f>C3</f>
        <v>2006-2007</v>
      </c>
      <c r="T3" s="179" t="s">
        <v>1613</v>
      </c>
      <c r="U3" s="186" t="str">
        <f>B3</f>
        <v>Madurai TSp VIth Bn under 4000 quarters Scheme.</v>
      </c>
      <c r="W3" s="236" t="str">
        <f>C3</f>
        <v>2006-2007</v>
      </c>
      <c r="AA3" s="179" t="s">
        <v>991</v>
      </c>
    </row>
    <row r="4" spans="1:37" hidden="1">
      <c r="F4" s="183" t="s">
        <v>1614</v>
      </c>
      <c r="G4" s="183" t="s">
        <v>1614</v>
      </c>
      <c r="H4" s="183" t="s">
        <v>1614</v>
      </c>
      <c r="I4" s="183" t="s">
        <v>1614</v>
      </c>
      <c r="J4" s="183" t="s">
        <v>1614</v>
      </c>
      <c r="K4" s="183" t="s">
        <v>1614</v>
      </c>
      <c r="M4" s="183" t="s">
        <v>1614</v>
      </c>
      <c r="N4" s="183" t="s">
        <v>1614</v>
      </c>
      <c r="O4" s="183" t="s">
        <v>1614</v>
      </c>
      <c r="P4" s="183" t="s">
        <v>1614</v>
      </c>
      <c r="Q4" s="183" t="s">
        <v>1614</v>
      </c>
      <c r="R4" s="183" t="s">
        <v>1614</v>
      </c>
      <c r="U4" s="179" t="s">
        <v>991</v>
      </c>
      <c r="W4" s="179" t="s">
        <v>991</v>
      </c>
      <c r="X4" s="179" t="s">
        <v>252</v>
      </c>
      <c r="Y4" s="179" t="s">
        <v>991</v>
      </c>
      <c r="AC4" s="179" t="s">
        <v>991</v>
      </c>
      <c r="AG4" s="179" t="s">
        <v>1615</v>
      </c>
    </row>
    <row r="5" spans="1:37" hidden="1">
      <c r="A5" s="183" t="s">
        <v>1614</v>
      </c>
      <c r="B5" s="183" t="s">
        <v>1614</v>
      </c>
      <c r="C5" s="183" t="s">
        <v>1614</v>
      </c>
      <c r="D5" s="183" t="s">
        <v>1614</v>
      </c>
      <c r="E5" s="179" t="s">
        <v>991</v>
      </c>
      <c r="F5" s="187" t="s">
        <v>1616</v>
      </c>
      <c r="G5" s="185" t="s">
        <v>991</v>
      </c>
      <c r="H5" s="233" t="s">
        <v>1617</v>
      </c>
      <c r="I5" s="233" t="s">
        <v>1618</v>
      </c>
      <c r="J5" s="233" t="s">
        <v>1619</v>
      </c>
      <c r="K5" s="233" t="s">
        <v>1620</v>
      </c>
      <c r="M5" s="233" t="s">
        <v>1616</v>
      </c>
      <c r="N5" s="179" t="s">
        <v>991</v>
      </c>
      <c r="O5" s="233" t="s">
        <v>1617</v>
      </c>
      <c r="P5" s="233" t="s">
        <v>1618</v>
      </c>
      <c r="Q5" s="233" t="s">
        <v>1619</v>
      </c>
      <c r="R5" s="233" t="s">
        <v>1620</v>
      </c>
      <c r="T5" s="183" t="s">
        <v>1614</v>
      </c>
      <c r="U5" s="183" t="s">
        <v>1614</v>
      </c>
      <c r="V5" s="183" t="s">
        <v>1614</v>
      </c>
      <c r="W5" s="183" t="s">
        <v>1614</v>
      </c>
      <c r="X5" s="183" t="s">
        <v>1614</v>
      </c>
      <c r="Y5" s="183" t="s">
        <v>1614</v>
      </c>
      <c r="Z5" s="183" t="s">
        <v>1614</v>
      </c>
      <c r="AA5" s="183" t="s">
        <v>1614</v>
      </c>
      <c r="AB5" s="183" t="s">
        <v>1614</v>
      </c>
      <c r="AC5" s="183" t="s">
        <v>1614</v>
      </c>
      <c r="AD5" s="183" t="s">
        <v>1614</v>
      </c>
      <c r="AE5" s="183" t="s">
        <v>1614</v>
      </c>
    </row>
    <row r="6" spans="1:37" hidden="1">
      <c r="A6" s="179" t="s">
        <v>706</v>
      </c>
      <c r="B6" s="179" t="s">
        <v>1617</v>
      </c>
      <c r="C6" s="179" t="s">
        <v>1618</v>
      </c>
      <c r="D6" s="179" t="s">
        <v>1619</v>
      </c>
      <c r="F6" s="183" t="s">
        <v>1614</v>
      </c>
      <c r="G6" s="183" t="s">
        <v>1614</v>
      </c>
      <c r="H6" s="183" t="s">
        <v>1614</v>
      </c>
      <c r="I6" s="183" t="s">
        <v>1614</v>
      </c>
      <c r="J6" s="183" t="s">
        <v>1614</v>
      </c>
      <c r="K6" s="183" t="s">
        <v>1614</v>
      </c>
      <c r="M6" s="183" t="s">
        <v>1614</v>
      </c>
      <c r="N6" s="183" t="s">
        <v>1614</v>
      </c>
      <c r="O6" s="183" t="s">
        <v>1614</v>
      </c>
      <c r="P6" s="183" t="s">
        <v>1614</v>
      </c>
      <c r="Q6" s="183" t="s">
        <v>1614</v>
      </c>
      <c r="R6" s="183" t="s">
        <v>1614</v>
      </c>
      <c r="T6" s="233" t="s">
        <v>706</v>
      </c>
      <c r="U6" s="233" t="s">
        <v>57</v>
      </c>
      <c r="V6" s="233" t="s">
        <v>2281</v>
      </c>
      <c r="W6" s="233" t="s">
        <v>2282</v>
      </c>
      <c r="X6" s="233" t="s">
        <v>2283</v>
      </c>
      <c r="Y6" s="233" t="s">
        <v>2284</v>
      </c>
      <c r="Z6" s="233" t="s">
        <v>2285</v>
      </c>
      <c r="AA6" s="179" t="s">
        <v>2523</v>
      </c>
      <c r="AB6" s="179" t="s">
        <v>2286</v>
      </c>
      <c r="AC6" s="179" t="s">
        <v>2287</v>
      </c>
      <c r="AD6" s="233" t="s">
        <v>2288</v>
      </c>
      <c r="AG6" s="180">
        <f>135*1.1</f>
        <v>148.5</v>
      </c>
    </row>
    <row r="7" spans="1:37" hidden="1">
      <c r="A7" s="183" t="s">
        <v>1614</v>
      </c>
      <c r="B7" s="183" t="s">
        <v>1614</v>
      </c>
      <c r="C7" s="183" t="s">
        <v>1614</v>
      </c>
      <c r="D7" s="183" t="s">
        <v>1614</v>
      </c>
      <c r="G7" s="185" t="s">
        <v>2289</v>
      </c>
      <c r="H7" s="179" t="s">
        <v>2290</v>
      </c>
      <c r="O7" s="179" t="s">
        <v>2291</v>
      </c>
      <c r="X7" s="233" t="s">
        <v>2292</v>
      </c>
      <c r="Y7" s="233" t="s">
        <v>2287</v>
      </c>
      <c r="Z7" s="233" t="s">
        <v>2293</v>
      </c>
      <c r="AA7" s="179" t="s">
        <v>2524</v>
      </c>
      <c r="AB7" s="179" t="s">
        <v>2294</v>
      </c>
      <c r="AC7" s="179" t="s">
        <v>2295</v>
      </c>
    </row>
    <row r="8" spans="1:37" hidden="1">
      <c r="B8" s="179" t="s">
        <v>2296</v>
      </c>
      <c r="C8"/>
      <c r="D8"/>
      <c r="E8"/>
      <c r="H8" s="183" t="s">
        <v>1614</v>
      </c>
      <c r="O8" s="183" t="s">
        <v>1614</v>
      </c>
      <c r="T8" s="183" t="s">
        <v>1614</v>
      </c>
      <c r="U8" s="183" t="s">
        <v>1614</v>
      </c>
      <c r="V8" s="183" t="s">
        <v>1614</v>
      </c>
      <c r="W8" s="183" t="s">
        <v>1614</v>
      </c>
      <c r="X8" s="183" t="s">
        <v>1614</v>
      </c>
      <c r="Y8" s="183" t="s">
        <v>1614</v>
      </c>
      <c r="Z8" s="183" t="s">
        <v>1614</v>
      </c>
      <c r="AA8" s="183" t="s">
        <v>1614</v>
      </c>
      <c r="AB8" s="183" t="s">
        <v>1614</v>
      </c>
      <c r="AC8" s="183" t="s">
        <v>1614</v>
      </c>
      <c r="AD8" s="183" t="s">
        <v>1614</v>
      </c>
      <c r="AE8" s="183" t="s">
        <v>1614</v>
      </c>
      <c r="AG8" s="179" t="s">
        <v>2297</v>
      </c>
      <c r="AI8">
        <v>148.5</v>
      </c>
      <c r="AJ8" s="180">
        <v>1.1000000000000001</v>
      </c>
      <c r="AK8" s="180">
        <f t="shared" ref="AK8:AK36" si="0">AI8*AJ8</f>
        <v>163.35</v>
      </c>
    </row>
    <row r="9" spans="1:37" hidden="1">
      <c r="B9" s="179" t="s">
        <v>875</v>
      </c>
      <c r="C9"/>
      <c r="D9"/>
      <c r="E9"/>
      <c r="F9" s="186">
        <v>0.96</v>
      </c>
      <c r="G9" s="185" t="s">
        <v>876</v>
      </c>
      <c r="H9" s="179" t="s">
        <v>877</v>
      </c>
      <c r="I9" s="8">
        <f>(C67)</f>
        <v>3800</v>
      </c>
      <c r="J9" s="2" t="s">
        <v>876</v>
      </c>
      <c r="K9" s="8">
        <f>(F9*I9)</f>
        <v>3648</v>
      </c>
      <c r="M9" s="186">
        <v>0.5</v>
      </c>
      <c r="N9" s="179" t="s">
        <v>876</v>
      </c>
      <c r="O9" s="179" t="s">
        <v>878</v>
      </c>
      <c r="P9" s="186" t="e">
        <f>(C85)</f>
        <v>#REF!</v>
      </c>
      <c r="Q9" s="179" t="s">
        <v>876</v>
      </c>
      <c r="R9" s="186" t="e">
        <f>(M9*P9)</f>
        <v>#REF!</v>
      </c>
      <c r="T9" s="233" t="s">
        <v>879</v>
      </c>
      <c r="U9" s="179" t="s">
        <v>880</v>
      </c>
      <c r="V9" s="179" t="s">
        <v>881</v>
      </c>
      <c r="W9" s="179" t="s">
        <v>2525</v>
      </c>
      <c r="X9" s="186" t="e">
        <f>#REF!</f>
        <v>#REF!</v>
      </c>
      <c r="Y9" s="8">
        <v>200</v>
      </c>
      <c r="Z9" s="186" t="e">
        <f>#REF!</f>
        <v>#REF!</v>
      </c>
      <c r="AA9" s="233">
        <v>0</v>
      </c>
      <c r="AB9" s="179">
        <v>0</v>
      </c>
      <c r="AC9" s="179" t="e">
        <f t="shared" ref="AC9:AC30" si="1">SUM(Y9+Z9+AA9+AB9)</f>
        <v>#REF!</v>
      </c>
      <c r="AD9" s="179" t="s">
        <v>2552</v>
      </c>
      <c r="AE9" s="8">
        <v>150</v>
      </c>
      <c r="AF9" s="186"/>
      <c r="AG9" s="186"/>
      <c r="AI9">
        <v>126.5</v>
      </c>
      <c r="AJ9" s="180">
        <v>1.1000000000000001</v>
      </c>
      <c r="AK9" s="180">
        <f t="shared" si="0"/>
        <v>139.15</v>
      </c>
    </row>
    <row r="10" spans="1:37" ht="15" hidden="1" customHeight="1">
      <c r="A10" s="237">
        <v>1</v>
      </c>
      <c r="B10" s="179" t="s">
        <v>882</v>
      </c>
      <c r="C10" s="8">
        <f>AE9</f>
        <v>150</v>
      </c>
      <c r="D10" s="1" t="s">
        <v>883</v>
      </c>
      <c r="E10"/>
      <c r="F10" s="186">
        <v>1</v>
      </c>
      <c r="G10" s="185" t="s">
        <v>884</v>
      </c>
      <c r="H10" s="179" t="s">
        <v>885</v>
      </c>
      <c r="I10" s="8" t="e">
        <f>(C78)</f>
        <v>#REF!</v>
      </c>
      <c r="J10" s="2" t="s">
        <v>884</v>
      </c>
      <c r="K10" s="8" t="e">
        <f>(F10*I10)</f>
        <v>#REF!</v>
      </c>
      <c r="M10" s="186">
        <v>1</v>
      </c>
      <c r="N10" s="179" t="s">
        <v>884</v>
      </c>
      <c r="O10" s="179" t="s">
        <v>885</v>
      </c>
      <c r="P10" s="186" t="e">
        <f>(C78)</f>
        <v>#REF!</v>
      </c>
      <c r="Q10" s="179" t="s">
        <v>884</v>
      </c>
      <c r="R10" s="186" t="e">
        <f>(M10*P10)</f>
        <v>#REF!</v>
      </c>
      <c r="T10" s="233" t="s">
        <v>886</v>
      </c>
      <c r="U10" s="179" t="s">
        <v>887</v>
      </c>
      <c r="V10" s="179" t="s">
        <v>881</v>
      </c>
      <c r="W10" s="186" t="str">
        <f>W9</f>
        <v>Nallambakkam</v>
      </c>
      <c r="X10" s="186" t="e">
        <f>+X9</f>
        <v>#REF!</v>
      </c>
      <c r="Y10" s="8">
        <v>300</v>
      </c>
      <c r="Z10" s="186" t="e">
        <f t="shared" ref="Z10:Z15" si="2">+Z9</f>
        <v>#REF!</v>
      </c>
      <c r="AA10" s="155">
        <v>0</v>
      </c>
      <c r="AB10" s="181">
        <v>0</v>
      </c>
      <c r="AC10" s="179" t="e">
        <f t="shared" si="1"/>
        <v>#REF!</v>
      </c>
      <c r="AD10" s="179" t="s">
        <v>2553</v>
      </c>
      <c r="AE10" s="8">
        <v>135</v>
      </c>
      <c r="AF10" s="186"/>
      <c r="AG10" s="186"/>
      <c r="AI10">
        <v>85.5</v>
      </c>
      <c r="AJ10" s="180">
        <v>1.1000000000000001</v>
      </c>
      <c r="AK10" s="180">
        <f t="shared" si="0"/>
        <v>94.05</v>
      </c>
    </row>
    <row r="11" spans="1:37" hidden="1">
      <c r="A11" s="237">
        <f t="shared" ref="A11:A35" si="3">(A10+1)</f>
        <v>2</v>
      </c>
      <c r="B11" s="179" t="s">
        <v>888</v>
      </c>
      <c r="C11" s="8">
        <f>AE10</f>
        <v>135</v>
      </c>
      <c r="D11" s="1" t="s">
        <v>883</v>
      </c>
      <c r="E11"/>
      <c r="F11" s="186">
        <v>1</v>
      </c>
      <c r="G11" s="185" t="s">
        <v>884</v>
      </c>
      <c r="H11" s="179" t="s">
        <v>889</v>
      </c>
      <c r="I11" s="8">
        <f>(C18)</f>
        <v>26</v>
      </c>
      <c r="J11" s="2" t="s">
        <v>884</v>
      </c>
      <c r="K11" s="8">
        <f>(F11*I11)</f>
        <v>26</v>
      </c>
      <c r="M11" s="186">
        <v>1</v>
      </c>
      <c r="N11" s="179" t="s">
        <v>884</v>
      </c>
      <c r="O11" s="179" t="s">
        <v>890</v>
      </c>
      <c r="P11" s="186">
        <f>(C64)</f>
        <v>62.5</v>
      </c>
      <c r="Q11" s="179" t="s">
        <v>884</v>
      </c>
      <c r="R11" s="186">
        <f>(M11*P11)</f>
        <v>62.5</v>
      </c>
      <c r="T11" s="233" t="s">
        <v>891</v>
      </c>
      <c r="U11" s="179" t="s">
        <v>892</v>
      </c>
      <c r="V11" s="179" t="s">
        <v>881</v>
      </c>
      <c r="W11" s="179" t="s">
        <v>2554</v>
      </c>
      <c r="X11" s="186" t="e">
        <f>#REF!</f>
        <v>#REF!</v>
      </c>
      <c r="Y11" s="8">
        <v>333.33</v>
      </c>
      <c r="Z11" s="186" t="e">
        <f t="shared" si="2"/>
        <v>#REF!</v>
      </c>
      <c r="AA11" s="233">
        <v>0</v>
      </c>
      <c r="AB11" s="181">
        <v>0</v>
      </c>
      <c r="AC11" s="179" t="e">
        <f t="shared" si="1"/>
        <v>#REF!</v>
      </c>
      <c r="AD11" s="179" t="s">
        <v>893</v>
      </c>
      <c r="AE11" s="8">
        <v>95</v>
      </c>
      <c r="AF11" s="186"/>
      <c r="AG11" s="186"/>
      <c r="AI11">
        <v>80.5</v>
      </c>
      <c r="AJ11" s="180">
        <v>1.1000000000000001</v>
      </c>
      <c r="AK11" s="180">
        <f t="shared" si="0"/>
        <v>88.55</v>
      </c>
    </row>
    <row r="12" spans="1:37" hidden="1">
      <c r="A12" s="237">
        <f t="shared" si="3"/>
        <v>3</v>
      </c>
      <c r="B12" s="179" t="s">
        <v>453</v>
      </c>
      <c r="C12" s="8">
        <f>AE11</f>
        <v>95</v>
      </c>
      <c r="D12" s="1" t="s">
        <v>883</v>
      </c>
      <c r="E12"/>
      <c r="G12" s="185" t="s">
        <v>454</v>
      </c>
      <c r="H12" s="179" t="s">
        <v>455</v>
      </c>
      <c r="I12" s="1" t="s">
        <v>991</v>
      </c>
      <c r="J12" s="2" t="s">
        <v>454</v>
      </c>
      <c r="K12" s="8">
        <v>0</v>
      </c>
      <c r="N12" s="179" t="s">
        <v>454</v>
      </c>
      <c r="O12" s="179" t="s">
        <v>455</v>
      </c>
      <c r="P12" s="179" t="s">
        <v>991</v>
      </c>
      <c r="Q12" s="179" t="s">
        <v>454</v>
      </c>
      <c r="R12" s="186">
        <v>0</v>
      </c>
      <c r="T12" s="233" t="s">
        <v>456</v>
      </c>
      <c r="U12" s="179" t="s">
        <v>1534</v>
      </c>
      <c r="V12" s="179" t="s">
        <v>881</v>
      </c>
      <c r="W12" s="186" t="str">
        <f>W11</f>
        <v>Pallavaram</v>
      </c>
      <c r="X12" s="186" t="e">
        <f>+X11</f>
        <v>#REF!</v>
      </c>
      <c r="Y12" s="8">
        <v>425</v>
      </c>
      <c r="Z12" s="186" t="e">
        <f t="shared" si="2"/>
        <v>#REF!</v>
      </c>
      <c r="AA12" s="233">
        <v>0</v>
      </c>
      <c r="AB12" s="181">
        <v>0</v>
      </c>
      <c r="AC12" s="179" t="e">
        <f t="shared" si="1"/>
        <v>#REF!</v>
      </c>
      <c r="AD12" s="179" t="s">
        <v>1535</v>
      </c>
      <c r="AE12" s="8">
        <v>85</v>
      </c>
      <c r="AF12" s="186"/>
      <c r="AG12" s="186"/>
      <c r="AI12">
        <v>114.5</v>
      </c>
      <c r="AJ12" s="180">
        <v>1.1000000000000001</v>
      </c>
      <c r="AK12" s="180">
        <f t="shared" si="0"/>
        <v>125.95</v>
      </c>
    </row>
    <row r="13" spans="1:37" hidden="1">
      <c r="A13" s="237">
        <f t="shared" si="3"/>
        <v>4</v>
      </c>
      <c r="B13" s="179" t="s">
        <v>1536</v>
      </c>
      <c r="C13" s="8">
        <f>AE12</f>
        <v>85</v>
      </c>
      <c r="D13" s="1" t="s">
        <v>883</v>
      </c>
      <c r="E13"/>
      <c r="I13"/>
      <c r="J13" s="4"/>
      <c r="K13" s="5" t="s">
        <v>1614</v>
      </c>
      <c r="R13" s="183" t="s">
        <v>1614</v>
      </c>
      <c r="T13" s="233" t="s">
        <v>1537</v>
      </c>
      <c r="U13" s="179" t="s">
        <v>1538</v>
      </c>
      <c r="V13" s="179" t="s">
        <v>881</v>
      </c>
      <c r="W13" s="186" t="str">
        <f>W11</f>
        <v>Pallavaram</v>
      </c>
      <c r="X13" s="186" t="e">
        <f>+X12</f>
        <v>#REF!</v>
      </c>
      <c r="Y13" s="8">
        <v>630</v>
      </c>
      <c r="Z13" s="186" t="e">
        <f t="shared" si="2"/>
        <v>#REF!</v>
      </c>
      <c r="AA13" s="233">
        <v>0</v>
      </c>
      <c r="AB13" s="181">
        <v>0</v>
      </c>
      <c r="AC13" s="179" t="e">
        <f t="shared" si="1"/>
        <v>#REF!</v>
      </c>
      <c r="AD13" s="179" t="s">
        <v>1539</v>
      </c>
      <c r="AE13" s="8">
        <v>120</v>
      </c>
      <c r="AF13" s="186"/>
      <c r="AG13" s="186"/>
      <c r="AI13">
        <v>106.5</v>
      </c>
      <c r="AJ13" s="180">
        <v>1.1000000000000001</v>
      </c>
      <c r="AK13" s="180">
        <f t="shared" si="0"/>
        <v>117.15</v>
      </c>
    </row>
    <row r="14" spans="1:37" hidden="1">
      <c r="A14" s="237">
        <f t="shared" si="3"/>
        <v>5</v>
      </c>
      <c r="B14" s="179" t="s">
        <v>1540</v>
      </c>
      <c r="C14" s="8">
        <f>AE13</f>
        <v>120</v>
      </c>
      <c r="D14" s="8">
        <f>AE14</f>
        <v>110</v>
      </c>
      <c r="E14"/>
      <c r="H14" s="179" t="s">
        <v>1541</v>
      </c>
      <c r="I14"/>
      <c r="J14" s="4"/>
      <c r="K14" s="8" t="e">
        <f>SUM(K9:K12)</f>
        <v>#REF!</v>
      </c>
      <c r="N14" s="186" t="e">
        <f>SUM(K9:K12)</f>
        <v>#REF!</v>
      </c>
      <c r="O14" s="179" t="s">
        <v>1541</v>
      </c>
      <c r="R14" s="186" t="e">
        <f>SUM(R9:R12)</f>
        <v>#REF!</v>
      </c>
      <c r="T14" s="233" t="s">
        <v>2043</v>
      </c>
      <c r="U14" s="179" t="s">
        <v>114</v>
      </c>
      <c r="V14" s="179" t="s">
        <v>881</v>
      </c>
      <c r="W14" s="186" t="str">
        <f>W11</f>
        <v>Pallavaram</v>
      </c>
      <c r="X14" s="186" t="e">
        <f>+X13</f>
        <v>#REF!</v>
      </c>
      <c r="Y14" s="8">
        <v>685</v>
      </c>
      <c r="Z14" s="186" t="e">
        <f t="shared" si="2"/>
        <v>#REF!</v>
      </c>
      <c r="AA14" s="233">
        <v>0</v>
      </c>
      <c r="AB14" s="181">
        <v>0</v>
      </c>
      <c r="AC14" s="179" t="e">
        <f t="shared" si="1"/>
        <v>#REF!</v>
      </c>
      <c r="AD14" s="179" t="s">
        <v>115</v>
      </c>
      <c r="AE14" s="8">
        <v>110</v>
      </c>
      <c r="AF14" s="186"/>
      <c r="AG14" s="186"/>
      <c r="AI14">
        <v>116.5</v>
      </c>
      <c r="AJ14" s="180">
        <v>1.1000000000000001</v>
      </c>
      <c r="AK14" s="180">
        <f t="shared" si="0"/>
        <v>128.15</v>
      </c>
    </row>
    <row r="15" spans="1:37" hidden="1">
      <c r="A15" s="237">
        <f t="shared" si="3"/>
        <v>6</v>
      </c>
      <c r="B15" s="179" t="s">
        <v>116</v>
      </c>
      <c r="C15" s="8">
        <f>AE15</f>
        <v>130</v>
      </c>
      <c r="D15" s="1" t="s">
        <v>883</v>
      </c>
      <c r="E15"/>
      <c r="I15"/>
      <c r="J15" s="4"/>
      <c r="K15" s="5" t="s">
        <v>1614</v>
      </c>
      <c r="R15" s="183" t="s">
        <v>1614</v>
      </c>
      <c r="T15" s="233" t="s">
        <v>117</v>
      </c>
      <c r="U15" s="179" t="s">
        <v>118</v>
      </c>
      <c r="V15" s="179" t="s">
        <v>881</v>
      </c>
      <c r="W15" s="186" t="str">
        <f>W11</f>
        <v>Pallavaram</v>
      </c>
      <c r="X15" s="186" t="e">
        <f>+X14</f>
        <v>#REF!</v>
      </c>
      <c r="Y15" s="8">
        <v>490</v>
      </c>
      <c r="Z15" s="186" t="e">
        <f t="shared" si="2"/>
        <v>#REF!</v>
      </c>
      <c r="AA15" s="233">
        <v>0</v>
      </c>
      <c r="AB15" s="181">
        <v>0</v>
      </c>
      <c r="AC15" s="179" t="e">
        <f t="shared" si="1"/>
        <v>#REF!</v>
      </c>
      <c r="AD15" s="179" t="s">
        <v>119</v>
      </c>
      <c r="AE15" s="8">
        <v>130</v>
      </c>
      <c r="AF15" s="186"/>
      <c r="AG15" s="186"/>
      <c r="AI15">
        <v>106.5</v>
      </c>
      <c r="AJ15" s="180">
        <v>1.1000000000000001</v>
      </c>
      <c r="AK15" s="180">
        <f t="shared" si="0"/>
        <v>117.15</v>
      </c>
    </row>
    <row r="16" spans="1:37" hidden="1">
      <c r="A16" s="237">
        <f t="shared" si="3"/>
        <v>7</v>
      </c>
      <c r="B16" s="179" t="s">
        <v>120</v>
      </c>
      <c r="C16" s="8">
        <f>AE19</f>
        <v>150</v>
      </c>
      <c r="D16" s="8">
        <f>AE20</f>
        <v>135</v>
      </c>
      <c r="E16"/>
      <c r="G16" s="185" t="s">
        <v>2289</v>
      </c>
      <c r="H16" s="179" t="s">
        <v>121</v>
      </c>
      <c r="I16"/>
      <c r="J16" s="4"/>
      <c r="K16"/>
      <c r="N16" s="179" t="s">
        <v>2289</v>
      </c>
      <c r="O16" s="179" t="s">
        <v>122</v>
      </c>
      <c r="T16" s="233" t="s">
        <v>123</v>
      </c>
      <c r="U16" s="179" t="s">
        <v>124</v>
      </c>
      <c r="V16" s="179" t="s">
        <v>881</v>
      </c>
      <c r="W16" s="179" t="s">
        <v>2555</v>
      </c>
      <c r="X16" s="186" t="e">
        <f>#REF!</f>
        <v>#REF!</v>
      </c>
      <c r="Y16" s="8">
        <v>110</v>
      </c>
      <c r="Z16" s="186" t="e">
        <f>#REF!</f>
        <v>#REF!</v>
      </c>
      <c r="AA16" s="233">
        <v>0</v>
      </c>
      <c r="AB16" s="181">
        <v>0</v>
      </c>
      <c r="AC16" s="179" t="e">
        <f t="shared" si="1"/>
        <v>#REF!</v>
      </c>
      <c r="AD16" s="179" t="s">
        <v>2279</v>
      </c>
      <c r="AE16" s="8">
        <v>120</v>
      </c>
      <c r="AF16" s="186"/>
      <c r="AG16" s="186"/>
      <c r="AI16">
        <v>106.5</v>
      </c>
      <c r="AJ16" s="180">
        <v>1.1000000000000001</v>
      </c>
      <c r="AK16" s="180">
        <f t="shared" si="0"/>
        <v>117.15</v>
      </c>
    </row>
    <row r="17" spans="1:37" hidden="1">
      <c r="A17" s="237">
        <f t="shared" si="3"/>
        <v>8</v>
      </c>
      <c r="B17" s="179" t="s">
        <v>2280</v>
      </c>
      <c r="C17" s="8">
        <f>AE17</f>
        <v>130</v>
      </c>
      <c r="D17" s="8">
        <f>AE18</f>
        <v>120</v>
      </c>
      <c r="E17"/>
      <c r="H17" s="183" t="s">
        <v>1614</v>
      </c>
      <c r="I17"/>
      <c r="J17" s="4"/>
      <c r="K17"/>
      <c r="O17" s="179" t="s">
        <v>1052</v>
      </c>
      <c r="T17" s="233" t="s">
        <v>1053</v>
      </c>
      <c r="U17" s="179" t="s">
        <v>1054</v>
      </c>
      <c r="V17" s="179" t="s">
        <v>881</v>
      </c>
      <c r="W17" s="179" t="s">
        <v>2556</v>
      </c>
      <c r="X17" s="186" t="e">
        <f>X16</f>
        <v>#REF!</v>
      </c>
      <c r="Y17" s="8">
        <v>110</v>
      </c>
      <c r="Z17" s="186" t="e">
        <f>Z16</f>
        <v>#REF!</v>
      </c>
      <c r="AA17" s="233">
        <v>0</v>
      </c>
      <c r="AB17" s="181">
        <v>0</v>
      </c>
      <c r="AC17" s="179" t="e">
        <f t="shared" si="1"/>
        <v>#REF!</v>
      </c>
      <c r="AD17" s="179" t="s">
        <v>1055</v>
      </c>
      <c r="AE17" s="8">
        <v>130</v>
      </c>
      <c r="AF17" s="186"/>
      <c r="AG17" s="186"/>
      <c r="AI17">
        <v>98.5</v>
      </c>
      <c r="AJ17" s="180">
        <v>1.1000000000000001</v>
      </c>
      <c r="AK17" s="180">
        <f t="shared" si="0"/>
        <v>108.35</v>
      </c>
    </row>
    <row r="18" spans="1:37" hidden="1">
      <c r="A18" s="237">
        <f t="shared" si="3"/>
        <v>9</v>
      </c>
      <c r="B18" s="179" t="s">
        <v>1056</v>
      </c>
      <c r="C18" s="8">
        <f>AE24</f>
        <v>26</v>
      </c>
      <c r="D18" s="1" t="s">
        <v>1057</v>
      </c>
      <c r="E18"/>
      <c r="F18" s="186">
        <v>0.72</v>
      </c>
      <c r="G18" s="185" t="s">
        <v>876</v>
      </c>
      <c r="H18" s="179" t="s">
        <v>877</v>
      </c>
      <c r="I18" s="8">
        <f>(C67)</f>
        <v>3800</v>
      </c>
      <c r="J18" s="2" t="s">
        <v>876</v>
      </c>
      <c r="K18" s="8">
        <f>(F18*I18)</f>
        <v>2736</v>
      </c>
      <c r="O18" s="179" t="s">
        <v>1468</v>
      </c>
      <c r="T18" s="233" t="s">
        <v>1469</v>
      </c>
      <c r="U18" s="179" t="s">
        <v>2557</v>
      </c>
      <c r="V18" s="179" t="s">
        <v>1470</v>
      </c>
      <c r="W18" s="179" t="s">
        <v>2558</v>
      </c>
      <c r="X18" s="186" t="e">
        <f>#REF!</f>
        <v>#REF!</v>
      </c>
      <c r="Y18" s="8">
        <v>1950</v>
      </c>
      <c r="Z18" s="186" t="e">
        <f>#REF!</f>
        <v>#REF!</v>
      </c>
      <c r="AA18" s="233">
        <v>0</v>
      </c>
      <c r="AB18" s="181">
        <v>0</v>
      </c>
      <c r="AC18" s="179" t="e">
        <f t="shared" si="1"/>
        <v>#REF!</v>
      </c>
      <c r="AD18" s="179" t="s">
        <v>1471</v>
      </c>
      <c r="AE18" s="8">
        <v>120</v>
      </c>
      <c r="AF18" s="186"/>
      <c r="AG18" s="186"/>
      <c r="AI18">
        <v>148.5</v>
      </c>
      <c r="AJ18" s="180">
        <v>1.1000000000000001</v>
      </c>
      <c r="AK18" s="180">
        <f t="shared" si="0"/>
        <v>163.35</v>
      </c>
    </row>
    <row r="19" spans="1:37" hidden="1">
      <c r="A19" s="237">
        <f t="shared" si="3"/>
        <v>10</v>
      </c>
      <c r="B19" s="179" t="s">
        <v>1472</v>
      </c>
      <c r="C19" s="8">
        <v>17.600000000000001</v>
      </c>
      <c r="D19" s="1" t="s">
        <v>884</v>
      </c>
      <c r="E19"/>
      <c r="F19" s="186">
        <v>1</v>
      </c>
      <c r="G19" s="185" t="s">
        <v>884</v>
      </c>
      <c r="H19" s="179" t="s">
        <v>885</v>
      </c>
      <c r="I19" s="8" t="e">
        <f>(C78)</f>
        <v>#REF!</v>
      </c>
      <c r="J19" s="2" t="s">
        <v>884</v>
      </c>
      <c r="K19" s="8" t="e">
        <f>(F19*I19)</f>
        <v>#REF!</v>
      </c>
      <c r="O19" s="179" t="s">
        <v>73</v>
      </c>
      <c r="T19" s="233" t="s">
        <v>74</v>
      </c>
      <c r="U19" s="179" t="s">
        <v>75</v>
      </c>
      <c r="V19" s="179" t="s">
        <v>884</v>
      </c>
      <c r="W19" s="186" t="str">
        <f>W18</f>
        <v>Nerkundram</v>
      </c>
      <c r="X19" s="186" t="e">
        <f>#REF!</f>
        <v>#REF!</v>
      </c>
      <c r="Y19" s="8">
        <v>260</v>
      </c>
      <c r="Z19" s="186" t="e">
        <f>#REF!</f>
        <v>#REF!</v>
      </c>
      <c r="AA19" s="233">
        <v>0</v>
      </c>
      <c r="AB19" s="181">
        <v>0</v>
      </c>
      <c r="AC19" s="179" t="e">
        <f t="shared" si="1"/>
        <v>#REF!</v>
      </c>
      <c r="AD19" s="179" t="s">
        <v>76</v>
      </c>
      <c r="AE19" s="8">
        <v>150</v>
      </c>
      <c r="AF19" s="186"/>
      <c r="AG19" s="186"/>
      <c r="AI19">
        <v>126.5</v>
      </c>
      <c r="AJ19" s="180">
        <v>1.1000000000000001</v>
      </c>
      <c r="AK19" s="180">
        <f t="shared" si="0"/>
        <v>139.15</v>
      </c>
    </row>
    <row r="20" spans="1:37" hidden="1">
      <c r="A20" s="237">
        <f t="shared" si="3"/>
        <v>11</v>
      </c>
      <c r="B20" s="179" t="s">
        <v>378</v>
      </c>
      <c r="C20" s="8">
        <v>35.200000000000003</v>
      </c>
      <c r="D20" s="1" t="s">
        <v>884</v>
      </c>
      <c r="E20"/>
      <c r="F20" s="186">
        <v>1</v>
      </c>
      <c r="G20" s="185" t="s">
        <v>884</v>
      </c>
      <c r="H20" s="179" t="s">
        <v>889</v>
      </c>
      <c r="I20" s="8">
        <f>(C18)</f>
        <v>26</v>
      </c>
      <c r="J20" s="2" t="s">
        <v>884</v>
      </c>
      <c r="K20" s="8">
        <f>(F20*I20)</f>
        <v>26</v>
      </c>
      <c r="O20" s="179" t="s">
        <v>1064</v>
      </c>
      <c r="T20" s="233" t="s">
        <v>2006</v>
      </c>
      <c r="U20" s="179" t="s">
        <v>2007</v>
      </c>
      <c r="V20" s="179" t="s">
        <v>884</v>
      </c>
      <c r="W20" s="186" t="str">
        <f>W18</f>
        <v>Nerkundram</v>
      </c>
      <c r="X20" s="186" t="e">
        <f>X19</f>
        <v>#REF!</v>
      </c>
      <c r="Y20" s="8">
        <v>280</v>
      </c>
      <c r="Z20" s="186" t="e">
        <f>+Z19</f>
        <v>#REF!</v>
      </c>
      <c r="AA20" s="233">
        <v>0</v>
      </c>
      <c r="AB20" s="181">
        <v>0</v>
      </c>
      <c r="AC20" s="179" t="e">
        <f t="shared" si="1"/>
        <v>#REF!</v>
      </c>
      <c r="AD20" s="179" t="s">
        <v>2008</v>
      </c>
      <c r="AE20" s="8">
        <v>135</v>
      </c>
      <c r="AF20" s="186"/>
      <c r="AG20" s="186"/>
      <c r="AI20">
        <v>116.5</v>
      </c>
      <c r="AJ20" s="180">
        <v>1.1000000000000001</v>
      </c>
      <c r="AK20" s="180">
        <f t="shared" si="0"/>
        <v>128.15</v>
      </c>
    </row>
    <row r="21" spans="1:37" hidden="1">
      <c r="A21" s="237">
        <f t="shared" si="3"/>
        <v>12</v>
      </c>
      <c r="B21" s="179" t="s">
        <v>2300</v>
      </c>
      <c r="C21" s="8">
        <v>35.200000000000003</v>
      </c>
      <c r="D21" s="1" t="s">
        <v>884</v>
      </c>
      <c r="E21"/>
      <c r="G21" s="185" t="s">
        <v>454</v>
      </c>
      <c r="H21" s="179" t="s">
        <v>455</v>
      </c>
      <c r="I21" s="1" t="s">
        <v>991</v>
      </c>
      <c r="J21" s="2" t="s">
        <v>454</v>
      </c>
      <c r="K21" s="8">
        <v>0</v>
      </c>
      <c r="O21" s="183" t="s">
        <v>1614</v>
      </c>
      <c r="T21" s="233" t="s">
        <v>2301</v>
      </c>
      <c r="U21" s="179" t="s">
        <v>2302</v>
      </c>
      <c r="V21" s="179" t="s">
        <v>1470</v>
      </c>
      <c r="W21" s="179" t="s">
        <v>2303</v>
      </c>
      <c r="X21" s="186" t="e">
        <f>#REF!</f>
        <v>#REF!</v>
      </c>
      <c r="Y21" s="8">
        <v>4500</v>
      </c>
      <c r="Z21" s="186">
        <v>0</v>
      </c>
      <c r="AA21" s="233">
        <v>0</v>
      </c>
      <c r="AB21" s="181">
        <v>0</v>
      </c>
      <c r="AC21" s="179">
        <f t="shared" si="1"/>
        <v>4500</v>
      </c>
      <c r="AD21" s="179" t="s">
        <v>2304</v>
      </c>
      <c r="AE21" s="8">
        <v>120</v>
      </c>
      <c r="AF21" s="186"/>
      <c r="AG21" s="186"/>
      <c r="AI21">
        <v>106.5</v>
      </c>
      <c r="AJ21" s="180">
        <v>1.1000000000000001</v>
      </c>
      <c r="AK21" s="180">
        <f t="shared" si="0"/>
        <v>117.15</v>
      </c>
    </row>
    <row r="22" spans="1:37" hidden="1">
      <c r="A22" s="237">
        <f t="shared" si="3"/>
        <v>13</v>
      </c>
      <c r="B22" s="179" t="s">
        <v>1713</v>
      </c>
      <c r="C22" s="8">
        <v>26.45</v>
      </c>
      <c r="D22" s="1" t="s">
        <v>884</v>
      </c>
      <c r="E22"/>
      <c r="I22"/>
      <c r="J22" s="4"/>
      <c r="K22" s="5" t="s">
        <v>1614</v>
      </c>
      <c r="M22" s="186">
        <v>1</v>
      </c>
      <c r="N22" s="179" t="s">
        <v>884</v>
      </c>
      <c r="O22" s="179" t="s">
        <v>2037</v>
      </c>
      <c r="P22" s="186" t="e">
        <f>C78</f>
        <v>#REF!</v>
      </c>
      <c r="Q22" s="179" t="s">
        <v>884</v>
      </c>
      <c r="R22" s="186" t="e">
        <f>(M22*P22)</f>
        <v>#REF!</v>
      </c>
      <c r="T22" s="233" t="s">
        <v>2038</v>
      </c>
      <c r="U22" s="179" t="s">
        <v>2039</v>
      </c>
      <c r="V22" s="179" t="s">
        <v>881</v>
      </c>
      <c r="W22" s="238" t="s">
        <v>2559</v>
      </c>
      <c r="X22" s="186">
        <v>0</v>
      </c>
      <c r="Y22" s="8">
        <v>773</v>
      </c>
      <c r="Z22" s="186">
        <v>0</v>
      </c>
      <c r="AA22" s="233">
        <v>0</v>
      </c>
      <c r="AB22" s="181">
        <v>0</v>
      </c>
      <c r="AC22" s="179">
        <f t="shared" si="1"/>
        <v>773</v>
      </c>
      <c r="AD22" s="179" t="s">
        <v>2040</v>
      </c>
      <c r="AE22" s="8">
        <v>110</v>
      </c>
      <c r="AF22" s="186"/>
      <c r="AG22" s="186"/>
      <c r="AI22">
        <v>106.5</v>
      </c>
      <c r="AJ22" s="180">
        <v>1.1000000000000001</v>
      </c>
      <c r="AK22" s="180">
        <f t="shared" si="0"/>
        <v>117.15</v>
      </c>
    </row>
    <row r="23" spans="1:37" hidden="1">
      <c r="A23" s="237">
        <f t="shared" si="3"/>
        <v>14</v>
      </c>
      <c r="B23" s="179" t="s">
        <v>289</v>
      </c>
      <c r="C23" s="8">
        <v>52.85</v>
      </c>
      <c r="D23" s="1" t="s">
        <v>884</v>
      </c>
      <c r="E23"/>
      <c r="H23" s="179" t="s">
        <v>1541</v>
      </c>
      <c r="I23"/>
      <c r="J23" s="4"/>
      <c r="K23" s="8" t="e">
        <f>SUM(K18:K21)</f>
        <v>#REF!</v>
      </c>
      <c r="M23" s="186">
        <v>1</v>
      </c>
      <c r="N23" s="179" t="s">
        <v>884</v>
      </c>
      <c r="O23" s="179" t="s">
        <v>290</v>
      </c>
      <c r="P23" s="186" t="e">
        <f>C85</f>
        <v>#REF!</v>
      </c>
      <c r="Q23" s="179" t="s">
        <v>884</v>
      </c>
      <c r="R23" s="186" t="e">
        <f>(M23*P23)</f>
        <v>#REF!</v>
      </c>
      <c r="T23" s="233" t="s">
        <v>843</v>
      </c>
      <c r="U23" s="179" t="s">
        <v>844</v>
      </c>
      <c r="V23" s="179" t="s">
        <v>881</v>
      </c>
      <c r="W23" s="238" t="s">
        <v>2559</v>
      </c>
      <c r="X23" s="186" t="e">
        <f>#REF!</f>
        <v>#REF!</v>
      </c>
      <c r="Y23" s="8">
        <v>565</v>
      </c>
      <c r="Z23" s="186" t="e">
        <f>#REF!</f>
        <v>#REF!</v>
      </c>
      <c r="AA23" s="233">
        <v>0</v>
      </c>
      <c r="AB23" s="181">
        <v>0</v>
      </c>
      <c r="AC23" s="179" t="e">
        <f t="shared" si="1"/>
        <v>#REF!</v>
      </c>
      <c r="AD23" s="179" t="s">
        <v>845</v>
      </c>
      <c r="AE23" s="8">
        <v>120</v>
      </c>
      <c r="AF23" s="186"/>
      <c r="AG23" s="186"/>
      <c r="AI23">
        <v>26</v>
      </c>
      <c r="AJ23" s="180">
        <v>1.1000000000000001</v>
      </c>
      <c r="AK23" s="180">
        <f t="shared" si="0"/>
        <v>28.6</v>
      </c>
    </row>
    <row r="24" spans="1:37" hidden="1">
      <c r="A24" s="237">
        <f t="shared" si="3"/>
        <v>15</v>
      </c>
      <c r="B24" s="179" t="s">
        <v>846</v>
      </c>
      <c r="C24" s="8">
        <v>52.85</v>
      </c>
      <c r="D24" s="1" t="s">
        <v>884</v>
      </c>
      <c r="E24"/>
      <c r="I24"/>
      <c r="J24" s="4"/>
      <c r="K24" s="5" t="s">
        <v>1614</v>
      </c>
      <c r="M24" s="186">
        <v>1.5</v>
      </c>
      <c r="N24" s="179" t="s">
        <v>884</v>
      </c>
      <c r="O24" s="179" t="s">
        <v>1825</v>
      </c>
      <c r="P24" s="186">
        <f>C18</f>
        <v>26</v>
      </c>
      <c r="Q24" s="179" t="s">
        <v>884</v>
      </c>
      <c r="R24" s="186">
        <f>(M24*P24)</f>
        <v>39</v>
      </c>
      <c r="T24" s="233" t="s">
        <v>1826</v>
      </c>
      <c r="U24" s="179" t="s">
        <v>3</v>
      </c>
      <c r="V24" s="179" t="s">
        <v>881</v>
      </c>
      <c r="W24" s="179" t="s">
        <v>1827</v>
      </c>
      <c r="X24" s="180">
        <v>0</v>
      </c>
      <c r="Y24" s="8">
        <v>20605</v>
      </c>
      <c r="Z24" s="180">
        <v>0</v>
      </c>
      <c r="AA24" s="155">
        <v>0</v>
      </c>
      <c r="AB24" s="181">
        <v>0</v>
      </c>
      <c r="AC24" s="179">
        <f t="shared" si="1"/>
        <v>20605</v>
      </c>
      <c r="AD24" s="179" t="s">
        <v>1828</v>
      </c>
      <c r="AE24" s="8">
        <v>26</v>
      </c>
      <c r="AF24" s="186"/>
      <c r="AG24" s="186"/>
      <c r="AI24">
        <v>20.7</v>
      </c>
      <c r="AJ24" s="180">
        <v>1.1000000000000001</v>
      </c>
      <c r="AK24" s="180">
        <f t="shared" si="0"/>
        <v>22.77</v>
      </c>
    </row>
    <row r="25" spans="1:37" hidden="1">
      <c r="A25" s="237">
        <f t="shared" si="3"/>
        <v>16</v>
      </c>
      <c r="B25" s="179" t="s">
        <v>1829</v>
      </c>
      <c r="C25" s="8">
        <f>AE25</f>
        <v>20.7</v>
      </c>
      <c r="D25" s="1" t="s">
        <v>884</v>
      </c>
      <c r="E25"/>
      <c r="G25" s="185" t="s">
        <v>2289</v>
      </c>
      <c r="H25" s="179" t="s">
        <v>1376</v>
      </c>
      <c r="I25"/>
      <c r="J25" s="4"/>
      <c r="K25"/>
      <c r="M25" s="186">
        <v>1.5</v>
      </c>
      <c r="N25" s="179" t="s">
        <v>884</v>
      </c>
      <c r="O25" s="179" t="s">
        <v>1377</v>
      </c>
      <c r="P25" s="186">
        <f>C27</f>
        <v>7.8</v>
      </c>
      <c r="Q25" s="179" t="s">
        <v>884</v>
      </c>
      <c r="R25" s="186">
        <f>(M25*P25)</f>
        <v>11.7</v>
      </c>
      <c r="T25" s="233" t="s">
        <v>1378</v>
      </c>
      <c r="U25" s="179" t="s">
        <v>1379</v>
      </c>
      <c r="V25" s="179" t="s">
        <v>881</v>
      </c>
      <c r="W25" s="238" t="s">
        <v>1827</v>
      </c>
      <c r="X25" s="180">
        <v>0</v>
      </c>
      <c r="Y25" s="8">
        <v>23685</v>
      </c>
      <c r="Z25" s="180">
        <v>0</v>
      </c>
      <c r="AA25" s="155">
        <v>0</v>
      </c>
      <c r="AB25" s="181">
        <v>0</v>
      </c>
      <c r="AC25" s="179">
        <f t="shared" si="1"/>
        <v>23685</v>
      </c>
      <c r="AD25" s="179" t="s">
        <v>296</v>
      </c>
      <c r="AE25" s="8">
        <v>20.7</v>
      </c>
      <c r="AF25" s="186"/>
      <c r="AG25" s="186"/>
      <c r="AI25">
        <v>15.6</v>
      </c>
      <c r="AJ25" s="180">
        <v>1.1000000000000001</v>
      </c>
      <c r="AK25" s="180">
        <f t="shared" si="0"/>
        <v>17.16</v>
      </c>
    </row>
    <row r="26" spans="1:37" hidden="1">
      <c r="A26" s="237">
        <f t="shared" si="3"/>
        <v>17</v>
      </c>
      <c r="B26" s="179" t="s">
        <v>1089</v>
      </c>
      <c r="C26" s="8">
        <f>+AE28</f>
        <v>8.8000000000000007</v>
      </c>
      <c r="D26" s="1" t="s">
        <v>2078</v>
      </c>
      <c r="E26"/>
      <c r="H26" s="183" t="s">
        <v>1614</v>
      </c>
      <c r="I26"/>
      <c r="J26" s="4"/>
      <c r="K26"/>
      <c r="N26" s="179" t="s">
        <v>454</v>
      </c>
      <c r="O26" s="179" t="s">
        <v>455</v>
      </c>
      <c r="P26" s="179" t="s">
        <v>991</v>
      </c>
      <c r="Q26" s="179" t="s">
        <v>454</v>
      </c>
      <c r="R26" s="186">
        <v>0</v>
      </c>
      <c r="T26" s="233" t="s">
        <v>2079</v>
      </c>
      <c r="U26" s="179" t="s">
        <v>2560</v>
      </c>
      <c r="V26" s="179" t="s">
        <v>881</v>
      </c>
      <c r="W26" s="238" t="s">
        <v>1827</v>
      </c>
      <c r="X26" s="180">
        <v>0</v>
      </c>
      <c r="Y26" s="8">
        <v>65420</v>
      </c>
      <c r="Z26" s="180">
        <v>0</v>
      </c>
      <c r="AA26" s="155">
        <v>0</v>
      </c>
      <c r="AB26" s="181">
        <v>0</v>
      </c>
      <c r="AC26" s="179">
        <f t="shared" si="1"/>
        <v>65420</v>
      </c>
      <c r="AD26" s="179" t="s">
        <v>1513</v>
      </c>
      <c r="AE26" s="8">
        <v>15.6</v>
      </c>
      <c r="AF26" s="186"/>
      <c r="AG26" s="186"/>
      <c r="AI26">
        <v>7.8</v>
      </c>
      <c r="AJ26" s="180">
        <v>1.1000000000000001</v>
      </c>
      <c r="AK26" s="180">
        <f t="shared" si="0"/>
        <v>8.58</v>
      </c>
    </row>
    <row r="27" spans="1:37" hidden="1">
      <c r="A27" s="237">
        <f t="shared" si="3"/>
        <v>18</v>
      </c>
      <c r="B27" s="179" t="s">
        <v>1514</v>
      </c>
      <c r="C27" s="8">
        <f>+AE27</f>
        <v>7.8</v>
      </c>
      <c r="D27" s="1" t="s">
        <v>2078</v>
      </c>
      <c r="E27"/>
      <c r="F27" s="186">
        <v>0.48</v>
      </c>
      <c r="G27" s="185" t="s">
        <v>876</v>
      </c>
      <c r="H27" s="179" t="s">
        <v>877</v>
      </c>
      <c r="I27" s="8">
        <f>(C67)</f>
        <v>3800</v>
      </c>
      <c r="J27" s="2" t="s">
        <v>876</v>
      </c>
      <c r="K27" s="8">
        <f>(F27*I27)</f>
        <v>1824</v>
      </c>
      <c r="R27" s="183" t="s">
        <v>1614</v>
      </c>
      <c r="T27" s="233" t="s">
        <v>1515</v>
      </c>
      <c r="U27" s="179" t="s">
        <v>2561</v>
      </c>
      <c r="V27" s="179" t="s">
        <v>881</v>
      </c>
      <c r="W27" s="238" t="s">
        <v>1827</v>
      </c>
      <c r="X27" s="180">
        <v>0</v>
      </c>
      <c r="Y27" s="8">
        <v>57165</v>
      </c>
      <c r="Z27" s="180">
        <v>0</v>
      </c>
      <c r="AA27" s="155">
        <v>0</v>
      </c>
      <c r="AB27" s="181">
        <v>0</v>
      </c>
      <c r="AC27" s="179">
        <f t="shared" si="1"/>
        <v>57165</v>
      </c>
      <c r="AD27" s="179" t="s">
        <v>1516</v>
      </c>
      <c r="AE27" s="8">
        <v>7.8</v>
      </c>
      <c r="AF27" s="186"/>
      <c r="AG27" s="186"/>
      <c r="AI27">
        <v>8.8000000000000007</v>
      </c>
      <c r="AJ27" s="180">
        <v>1.1000000000000001</v>
      </c>
      <c r="AK27" s="180">
        <f t="shared" si="0"/>
        <v>9.68</v>
      </c>
    </row>
    <row r="28" spans="1:37" hidden="1">
      <c r="A28" s="237">
        <f t="shared" si="3"/>
        <v>19</v>
      </c>
      <c r="B28" s="179" t="s">
        <v>2562</v>
      </c>
      <c r="C28" s="8">
        <v>58.33</v>
      </c>
      <c r="D28" s="1" t="s">
        <v>454</v>
      </c>
      <c r="E28"/>
      <c r="F28" s="186">
        <v>1</v>
      </c>
      <c r="G28" s="185" t="s">
        <v>884</v>
      </c>
      <c r="H28" s="179" t="s">
        <v>885</v>
      </c>
      <c r="I28" s="8" t="e">
        <f>(C78)</f>
        <v>#REF!</v>
      </c>
      <c r="J28" s="2" t="s">
        <v>884</v>
      </c>
      <c r="K28" s="8" t="e">
        <f>(F28*I28)</f>
        <v>#REF!</v>
      </c>
      <c r="O28" s="179" t="s">
        <v>170</v>
      </c>
      <c r="R28" s="186" t="e">
        <f>SUM(R22:R26)</f>
        <v>#REF!</v>
      </c>
      <c r="T28" s="233" t="s">
        <v>900</v>
      </c>
      <c r="U28" s="179" t="s">
        <v>2563</v>
      </c>
      <c r="V28" s="179" t="s">
        <v>881</v>
      </c>
      <c r="W28" s="238" t="s">
        <v>1827</v>
      </c>
      <c r="X28" s="180">
        <v>0</v>
      </c>
      <c r="Y28" s="8">
        <v>63870</v>
      </c>
      <c r="Z28" s="180">
        <v>0</v>
      </c>
      <c r="AA28" s="155">
        <v>0</v>
      </c>
      <c r="AB28" s="181">
        <v>0</v>
      </c>
      <c r="AC28" s="179">
        <f t="shared" si="1"/>
        <v>63870</v>
      </c>
      <c r="AD28" s="179" t="s">
        <v>2308</v>
      </c>
      <c r="AE28" s="8">
        <v>8.8000000000000007</v>
      </c>
      <c r="AF28" s="186"/>
      <c r="AG28" s="186"/>
      <c r="AI28">
        <v>25</v>
      </c>
      <c r="AJ28" s="180">
        <v>1.1000000000000001</v>
      </c>
      <c r="AK28" s="180">
        <f t="shared" si="0"/>
        <v>27.5</v>
      </c>
    </row>
    <row r="29" spans="1:37" hidden="1">
      <c r="A29" s="237">
        <f t="shared" si="3"/>
        <v>20</v>
      </c>
      <c r="B29" s="179" t="s">
        <v>783</v>
      </c>
      <c r="C29" s="8">
        <f>AE23</f>
        <v>120</v>
      </c>
      <c r="D29" s="1" t="s">
        <v>784</v>
      </c>
      <c r="E29"/>
      <c r="F29" s="186">
        <v>1</v>
      </c>
      <c r="G29" s="185" t="s">
        <v>884</v>
      </c>
      <c r="H29" s="179" t="s">
        <v>889</v>
      </c>
      <c r="I29" s="8">
        <f>(C18)</f>
        <v>26</v>
      </c>
      <c r="J29" s="2" t="s">
        <v>884</v>
      </c>
      <c r="K29" s="8">
        <f>(F29*I29)</f>
        <v>26</v>
      </c>
      <c r="R29" s="183" t="s">
        <v>1614</v>
      </c>
      <c r="T29" s="233" t="s">
        <v>785</v>
      </c>
      <c r="U29" s="179" t="s">
        <v>786</v>
      </c>
      <c r="V29" s="179" t="s">
        <v>1470</v>
      </c>
      <c r="W29" s="186" t="str">
        <f>W18</f>
        <v>Nerkundram</v>
      </c>
      <c r="X29" s="186" t="e">
        <f>X18</f>
        <v>#REF!</v>
      </c>
      <c r="Y29" s="8">
        <v>1470</v>
      </c>
      <c r="Z29" s="186" t="e">
        <f>Z18</f>
        <v>#REF!</v>
      </c>
      <c r="AA29" s="155">
        <v>0</v>
      </c>
      <c r="AB29" s="181">
        <v>0</v>
      </c>
      <c r="AC29" s="179" t="e">
        <f t="shared" si="1"/>
        <v>#REF!</v>
      </c>
      <c r="AD29" s="179" t="s">
        <v>2564</v>
      </c>
      <c r="AE29" s="8">
        <v>25</v>
      </c>
      <c r="AF29" s="186"/>
      <c r="AG29" s="186"/>
      <c r="AI29">
        <v>342</v>
      </c>
      <c r="AJ29" s="180">
        <v>1.1000000000000001</v>
      </c>
      <c r="AK29" s="180">
        <f t="shared" si="0"/>
        <v>376.2</v>
      </c>
    </row>
    <row r="30" spans="1:37" hidden="1">
      <c r="A30" s="237">
        <f t="shared" si="3"/>
        <v>21</v>
      </c>
      <c r="B30" s="179" t="s">
        <v>787</v>
      </c>
      <c r="C30" s="8">
        <f>AE33</f>
        <v>3035</v>
      </c>
      <c r="D30" s="8">
        <f>AE31</f>
        <v>287</v>
      </c>
      <c r="E30"/>
      <c r="G30" s="185" t="s">
        <v>454</v>
      </c>
      <c r="H30" s="179" t="s">
        <v>455</v>
      </c>
      <c r="I30" s="1" t="s">
        <v>991</v>
      </c>
      <c r="J30" s="2" t="s">
        <v>454</v>
      </c>
      <c r="K30" s="8">
        <v>0</v>
      </c>
      <c r="O30" s="179" t="s">
        <v>788</v>
      </c>
      <c r="R30" s="186" t="e">
        <f>(R28/1.5)</f>
        <v>#REF!</v>
      </c>
      <c r="T30" s="233" t="s">
        <v>2206</v>
      </c>
      <c r="U30" s="179" t="s">
        <v>18</v>
      </c>
      <c r="V30" s="179" t="s">
        <v>1470</v>
      </c>
      <c r="W30" s="238" t="s">
        <v>1827</v>
      </c>
      <c r="X30" s="186">
        <v>0</v>
      </c>
      <c r="Y30" s="8">
        <v>8240</v>
      </c>
      <c r="Z30" s="186">
        <v>0</v>
      </c>
      <c r="AA30" s="233">
        <v>0</v>
      </c>
      <c r="AB30" s="181">
        <v>0</v>
      </c>
      <c r="AC30" s="179">
        <f t="shared" si="1"/>
        <v>8240</v>
      </c>
      <c r="AD30" s="179" t="s">
        <v>2565</v>
      </c>
      <c r="AE30" s="8">
        <v>342</v>
      </c>
      <c r="AF30" s="186"/>
      <c r="AG30" s="186"/>
      <c r="AI30">
        <v>287</v>
      </c>
      <c r="AJ30" s="180">
        <v>1.1000000000000001</v>
      </c>
      <c r="AK30" s="180">
        <f t="shared" si="0"/>
        <v>315.7</v>
      </c>
    </row>
    <row r="31" spans="1:37" hidden="1">
      <c r="A31" s="237">
        <f t="shared" si="3"/>
        <v>22</v>
      </c>
      <c r="B31" s="179" t="s">
        <v>19</v>
      </c>
      <c r="C31" s="8">
        <f>AE30</f>
        <v>342</v>
      </c>
      <c r="D31" s="8">
        <f>AE32</f>
        <v>320</v>
      </c>
      <c r="E31"/>
      <c r="I31"/>
      <c r="J31" s="4"/>
      <c r="K31" s="5" t="s">
        <v>1614</v>
      </c>
      <c r="O31" s="179" t="s">
        <v>252</v>
      </c>
      <c r="R31" s="183" t="s">
        <v>2090</v>
      </c>
      <c r="T31" s="233" t="s">
        <v>20</v>
      </c>
      <c r="U31" s="179" t="s">
        <v>21</v>
      </c>
      <c r="V31" s="179" t="s">
        <v>876</v>
      </c>
      <c r="W31" s="179" t="s">
        <v>1827</v>
      </c>
      <c r="X31" s="186">
        <v>0</v>
      </c>
      <c r="Y31" s="8">
        <v>3800</v>
      </c>
      <c r="Z31" s="186">
        <v>0</v>
      </c>
      <c r="AA31" s="233">
        <v>0</v>
      </c>
      <c r="AB31" s="181">
        <v>0</v>
      </c>
      <c r="AC31" s="179">
        <v>3800</v>
      </c>
      <c r="AD31" s="179" t="s">
        <v>2566</v>
      </c>
      <c r="AE31" s="8">
        <v>287</v>
      </c>
      <c r="AF31" s="186"/>
      <c r="AG31" s="186"/>
      <c r="AI31">
        <v>320</v>
      </c>
      <c r="AJ31" s="180">
        <v>1.1000000000000001</v>
      </c>
      <c r="AK31" s="180">
        <f t="shared" si="0"/>
        <v>352</v>
      </c>
    </row>
    <row r="32" spans="1:37" hidden="1">
      <c r="A32" s="237">
        <f t="shared" si="3"/>
        <v>23</v>
      </c>
      <c r="B32" s="179" t="s">
        <v>1830</v>
      </c>
      <c r="C32" s="8">
        <v>2.5</v>
      </c>
      <c r="D32" s="8">
        <f>AE34</f>
        <v>267</v>
      </c>
      <c r="E32"/>
      <c r="H32" s="179" t="s">
        <v>1541</v>
      </c>
      <c r="I32"/>
      <c r="J32" s="4"/>
      <c r="K32" s="8" t="e">
        <f>SUM(K27:K30)</f>
        <v>#REF!</v>
      </c>
      <c r="T32" s="233" t="s">
        <v>1831</v>
      </c>
      <c r="U32" s="179" t="s">
        <v>1832</v>
      </c>
      <c r="V32" s="179" t="s">
        <v>876</v>
      </c>
      <c r="W32" s="179" t="s">
        <v>2303</v>
      </c>
      <c r="X32" s="186">
        <v>0</v>
      </c>
      <c r="Y32" s="8">
        <v>28000</v>
      </c>
      <c r="Z32" s="186">
        <v>0</v>
      </c>
      <c r="AA32" s="233">
        <v>0</v>
      </c>
      <c r="AB32" s="181">
        <v>0</v>
      </c>
      <c r="AC32" s="179">
        <f t="shared" ref="AC32:AC38" si="4">SUM(Y32+Z32+AA32+AB32)</f>
        <v>28000</v>
      </c>
      <c r="AD32" s="179" t="s">
        <v>2567</v>
      </c>
      <c r="AE32" s="8">
        <v>320</v>
      </c>
      <c r="AF32" s="186"/>
      <c r="AG32" s="186"/>
      <c r="AI32">
        <v>3035</v>
      </c>
      <c r="AJ32" s="180">
        <v>1.1000000000000001</v>
      </c>
      <c r="AK32" s="180">
        <f t="shared" si="0"/>
        <v>3338.5</v>
      </c>
    </row>
    <row r="33" spans="1:37" hidden="1">
      <c r="A33" s="237">
        <f t="shared" si="3"/>
        <v>24</v>
      </c>
      <c r="B33" s="179" t="s">
        <v>449</v>
      </c>
      <c r="C33" s="8">
        <v>3.64</v>
      </c>
      <c r="D33" s="8">
        <f>AE35</f>
        <v>240</v>
      </c>
      <c r="E33"/>
      <c r="I33"/>
      <c r="J33" s="4"/>
      <c r="K33" s="5" t="s">
        <v>1614</v>
      </c>
      <c r="T33" s="239" t="s">
        <v>450</v>
      </c>
      <c r="U33" s="179" t="s">
        <v>1442</v>
      </c>
      <c r="V33" s="179" t="s">
        <v>876</v>
      </c>
      <c r="W33" s="179" t="s">
        <v>2303</v>
      </c>
      <c r="X33" s="186">
        <v>0</v>
      </c>
      <c r="Y33" s="8">
        <v>26500</v>
      </c>
      <c r="Z33" s="186">
        <v>0</v>
      </c>
      <c r="AA33" s="233">
        <v>0</v>
      </c>
      <c r="AB33" s="181">
        <v>0</v>
      </c>
      <c r="AC33" s="179">
        <f t="shared" si="4"/>
        <v>26500</v>
      </c>
      <c r="AD33" s="179" t="s">
        <v>2568</v>
      </c>
      <c r="AE33" s="8">
        <v>3035</v>
      </c>
      <c r="AF33" s="186"/>
      <c r="AG33" s="186"/>
      <c r="AI33">
        <v>267</v>
      </c>
      <c r="AJ33" s="180">
        <v>1.1000000000000001</v>
      </c>
      <c r="AK33" s="180">
        <f t="shared" si="0"/>
        <v>293.7</v>
      </c>
    </row>
    <row r="34" spans="1:37" hidden="1">
      <c r="A34" s="237">
        <f t="shared" si="3"/>
        <v>25</v>
      </c>
      <c r="B34" s="179" t="s">
        <v>1443</v>
      </c>
      <c r="C34" s="8">
        <v>30000</v>
      </c>
      <c r="D34" s="8">
        <v>30000</v>
      </c>
      <c r="E34"/>
      <c r="G34" s="185" t="s">
        <v>2289</v>
      </c>
      <c r="H34" s="179" t="s">
        <v>1330</v>
      </c>
      <c r="I34"/>
      <c r="J34" s="4"/>
      <c r="K34"/>
      <c r="T34" s="239" t="s">
        <v>1444</v>
      </c>
      <c r="U34" s="179" t="s">
        <v>1445</v>
      </c>
      <c r="V34" s="179" t="s">
        <v>1470</v>
      </c>
      <c r="W34" s="186" t="str">
        <f>W18</f>
        <v>Nerkundram</v>
      </c>
      <c r="X34" s="186" t="e">
        <f>X18</f>
        <v>#REF!</v>
      </c>
      <c r="Y34" s="8">
        <f>Y29</f>
        <v>1470</v>
      </c>
      <c r="Z34" s="186" t="e">
        <f>Z29</f>
        <v>#REF!</v>
      </c>
      <c r="AA34" s="233">
        <v>0</v>
      </c>
      <c r="AB34" s="181">
        <v>0</v>
      </c>
      <c r="AC34" s="179" t="e">
        <f t="shared" si="4"/>
        <v>#REF!</v>
      </c>
      <c r="AD34" s="179" t="s">
        <v>2569</v>
      </c>
      <c r="AE34" s="8">
        <v>267</v>
      </c>
      <c r="AF34" s="186"/>
      <c r="AG34" s="186"/>
      <c r="AI34">
        <v>240</v>
      </c>
      <c r="AJ34" s="180">
        <v>1.1000000000000001</v>
      </c>
      <c r="AK34" s="180">
        <f t="shared" si="0"/>
        <v>264</v>
      </c>
    </row>
    <row r="35" spans="1:37" hidden="1">
      <c r="A35" s="237">
        <f t="shared" si="3"/>
        <v>26</v>
      </c>
      <c r="B35" s="179" t="s">
        <v>2570</v>
      </c>
      <c r="C35" s="8">
        <f>AC38</f>
        <v>169</v>
      </c>
      <c r="D35"/>
      <c r="E35"/>
      <c r="F35" s="186">
        <v>0.36</v>
      </c>
      <c r="G35" s="185" t="s">
        <v>876</v>
      </c>
      <c r="H35" s="179" t="s">
        <v>877</v>
      </c>
      <c r="I35" s="8">
        <f>C67</f>
        <v>3800</v>
      </c>
      <c r="J35" s="2" t="s">
        <v>876</v>
      </c>
      <c r="K35" s="8">
        <f>(F35*I35)</f>
        <v>1368</v>
      </c>
      <c r="T35" s="233" t="s">
        <v>1446</v>
      </c>
      <c r="U35" s="179" t="s">
        <v>403</v>
      </c>
      <c r="V35" s="179" t="s">
        <v>881</v>
      </c>
      <c r="W35" s="179" t="str">
        <f>W11</f>
        <v>Pallavaram</v>
      </c>
      <c r="X35" s="186">
        <v>18</v>
      </c>
      <c r="Y35" s="240">
        <v>278</v>
      </c>
      <c r="Z35" s="186" t="e">
        <f>Z11</f>
        <v>#REF!</v>
      </c>
      <c r="AA35" s="233">
        <v>0</v>
      </c>
      <c r="AB35" s="181">
        <v>0</v>
      </c>
      <c r="AC35" s="179" t="e">
        <f t="shared" si="4"/>
        <v>#REF!</v>
      </c>
      <c r="AD35" s="179" t="s">
        <v>2571</v>
      </c>
      <c r="AE35" s="8">
        <v>240</v>
      </c>
      <c r="AF35" s="186"/>
      <c r="AG35" s="186"/>
      <c r="AI35">
        <v>37.299999999999997</v>
      </c>
      <c r="AJ35" s="180">
        <v>1.1000000000000001</v>
      </c>
      <c r="AK35" s="180">
        <f t="shared" si="0"/>
        <v>41.03</v>
      </c>
    </row>
    <row r="36" spans="1:37" hidden="1">
      <c r="B36" s="179" t="s">
        <v>762</v>
      </c>
      <c r="C36" s="8">
        <v>2.6</v>
      </c>
      <c r="D36"/>
      <c r="E36"/>
      <c r="F36" s="186">
        <v>1</v>
      </c>
      <c r="G36" s="185" t="s">
        <v>884</v>
      </c>
      <c r="H36" s="179" t="s">
        <v>885</v>
      </c>
      <c r="I36" s="8" t="e">
        <f>C78</f>
        <v>#REF!</v>
      </c>
      <c r="J36" s="2" t="s">
        <v>884</v>
      </c>
      <c r="K36" s="8" t="e">
        <f>(F36*I36)</f>
        <v>#REF!</v>
      </c>
      <c r="T36" s="233" t="s">
        <v>228</v>
      </c>
      <c r="U36" s="179" t="s">
        <v>402</v>
      </c>
      <c r="V36" s="179" t="s">
        <v>881</v>
      </c>
      <c r="W36" s="179" t="str">
        <f>W12</f>
        <v>Pallavaram</v>
      </c>
      <c r="X36" s="186">
        <v>18</v>
      </c>
      <c r="Y36" s="240">
        <v>334.5</v>
      </c>
      <c r="Z36" s="186" t="e">
        <f>Z12</f>
        <v>#REF!</v>
      </c>
      <c r="AA36" s="233">
        <v>0</v>
      </c>
      <c r="AB36" s="181">
        <v>0</v>
      </c>
      <c r="AC36" s="179" t="e">
        <f t="shared" si="4"/>
        <v>#REF!</v>
      </c>
      <c r="AD36" s="179" t="s">
        <v>2572</v>
      </c>
      <c r="AE36" s="6">
        <v>37.299999999999997</v>
      </c>
      <c r="AF36" s="187"/>
      <c r="AG36" s="187"/>
      <c r="AI36">
        <v>95.5</v>
      </c>
      <c r="AJ36" s="180">
        <v>1.1000000000000001</v>
      </c>
      <c r="AK36" s="180">
        <f t="shared" si="0"/>
        <v>105.05</v>
      </c>
    </row>
    <row r="37" spans="1:37" hidden="1">
      <c r="C37"/>
      <c r="D37"/>
      <c r="E37"/>
      <c r="F37" s="186">
        <v>1</v>
      </c>
      <c r="G37" s="185" t="s">
        <v>884</v>
      </c>
      <c r="H37" s="179" t="s">
        <v>889</v>
      </c>
      <c r="I37" s="8">
        <f>C18</f>
        <v>26</v>
      </c>
      <c r="J37" s="2" t="s">
        <v>884</v>
      </c>
      <c r="K37" s="8">
        <f>(F37*I37)</f>
        <v>26</v>
      </c>
      <c r="T37" s="233" t="s">
        <v>1703</v>
      </c>
      <c r="U37" s="179" t="s">
        <v>420</v>
      </c>
      <c r="V37" s="179" t="s">
        <v>881</v>
      </c>
      <c r="W37" s="179" t="str">
        <f>W13</f>
        <v>Pallavaram</v>
      </c>
      <c r="X37" s="186">
        <v>18</v>
      </c>
      <c r="Y37" s="240">
        <v>278.5</v>
      </c>
      <c r="Z37" s="186" t="e">
        <f>Z13</f>
        <v>#REF!</v>
      </c>
      <c r="AA37" s="233">
        <v>0</v>
      </c>
      <c r="AB37" s="181">
        <v>0</v>
      </c>
      <c r="AC37" s="179" t="e">
        <f t="shared" si="4"/>
        <v>#REF!</v>
      </c>
      <c r="AD37" s="179" t="s">
        <v>2573</v>
      </c>
      <c r="AE37" s="8">
        <v>120</v>
      </c>
      <c r="AF37" s="186"/>
      <c r="AG37" s="186"/>
    </row>
    <row r="38" spans="1:37" hidden="1">
      <c r="A38" s="237">
        <f>(A35+1)</f>
        <v>27</v>
      </c>
      <c r="B38" s="179" t="s">
        <v>1704</v>
      </c>
      <c r="C38" s="8">
        <v>40</v>
      </c>
      <c r="D38" s="1" t="s">
        <v>883</v>
      </c>
      <c r="E38"/>
      <c r="G38" s="185" t="s">
        <v>454</v>
      </c>
      <c r="H38" s="179" t="s">
        <v>455</v>
      </c>
      <c r="I38" s="1" t="s">
        <v>991</v>
      </c>
      <c r="J38" s="2" t="s">
        <v>454</v>
      </c>
      <c r="K38" s="8">
        <v>0</v>
      </c>
      <c r="T38" s="233" t="s">
        <v>209</v>
      </c>
      <c r="U38" s="179" t="s">
        <v>210</v>
      </c>
      <c r="V38" s="179" t="s">
        <v>881</v>
      </c>
      <c r="W38" s="179" t="s">
        <v>2574</v>
      </c>
      <c r="X38" s="186">
        <v>20</v>
      </c>
      <c r="Y38" s="6">
        <v>83</v>
      </c>
      <c r="Z38" s="186">
        <v>86</v>
      </c>
      <c r="AA38" s="233">
        <v>0</v>
      </c>
      <c r="AB38" s="181">
        <v>0</v>
      </c>
      <c r="AC38" s="179">
        <f t="shared" si="4"/>
        <v>169</v>
      </c>
      <c r="AD38" s="179" t="s">
        <v>991</v>
      </c>
      <c r="AE38" s="6"/>
      <c r="AG38" s="179" t="s">
        <v>2297</v>
      </c>
    </row>
    <row r="39" spans="1:37" hidden="1">
      <c r="A39" s="237">
        <f t="shared" ref="A39:A58" si="5">(A38+1)</f>
        <v>28</v>
      </c>
      <c r="B39" s="179" t="s">
        <v>211</v>
      </c>
      <c r="C39" s="8">
        <v>41</v>
      </c>
      <c r="D39" s="8">
        <v>500</v>
      </c>
      <c r="E39"/>
      <c r="I39"/>
      <c r="J39" s="4"/>
      <c r="K39" s="5" t="s">
        <v>1614</v>
      </c>
      <c r="T39" s="155"/>
      <c r="AA39" s="155"/>
      <c r="AG39" s="179" t="s">
        <v>2297</v>
      </c>
    </row>
    <row r="40" spans="1:37" hidden="1">
      <c r="A40" s="237">
        <f t="shared" si="5"/>
        <v>29</v>
      </c>
      <c r="B40" s="179" t="s">
        <v>1031</v>
      </c>
      <c r="C40" s="8">
        <v>28</v>
      </c>
      <c r="D40" s="8">
        <f>95+95*0.11</f>
        <v>105.45</v>
      </c>
      <c r="E40"/>
      <c r="H40" s="179" t="s">
        <v>1541</v>
      </c>
      <c r="I40"/>
      <c r="J40" s="4"/>
      <c r="K40" s="8" t="e">
        <f>SUM(K35:K38)</f>
        <v>#REF!</v>
      </c>
      <c r="T40" s="183" t="s">
        <v>1614</v>
      </c>
      <c r="U40" s="183" t="s">
        <v>1614</v>
      </c>
      <c r="V40" s="183" t="s">
        <v>1614</v>
      </c>
      <c r="W40" s="183" t="s">
        <v>1614</v>
      </c>
      <c r="X40" s="183" t="s">
        <v>1614</v>
      </c>
      <c r="Y40" s="183" t="s">
        <v>1614</v>
      </c>
      <c r="Z40" s="183" t="s">
        <v>1614</v>
      </c>
      <c r="AA40" s="183" t="s">
        <v>1614</v>
      </c>
      <c r="AB40" s="183" t="s">
        <v>1614</v>
      </c>
      <c r="AC40" s="183" t="s">
        <v>1614</v>
      </c>
      <c r="AD40" s="183" t="s">
        <v>1614</v>
      </c>
      <c r="AE40" s="183" t="s">
        <v>1614</v>
      </c>
      <c r="AF40" s="183"/>
      <c r="AG40" s="179" t="s">
        <v>2297</v>
      </c>
    </row>
    <row r="41" spans="1:37" ht="47.25" hidden="1" customHeight="1">
      <c r="A41" s="237">
        <f t="shared" si="5"/>
        <v>30</v>
      </c>
      <c r="B41" s="179" t="s">
        <v>1802</v>
      </c>
      <c r="C41" s="8">
        <f>AE22</f>
        <v>110</v>
      </c>
      <c r="D41" s="1" t="s">
        <v>784</v>
      </c>
      <c r="E41"/>
      <c r="I41"/>
      <c r="J41" s="4"/>
      <c r="K41" s="5" t="s">
        <v>1614</v>
      </c>
      <c r="U41" s="241"/>
      <c r="Y41" s="179" t="s">
        <v>991</v>
      </c>
      <c r="AG41" s="179" t="s">
        <v>2297</v>
      </c>
    </row>
    <row r="42" spans="1:37" hidden="1">
      <c r="A42" s="237">
        <f t="shared" si="5"/>
        <v>31</v>
      </c>
      <c r="B42" s="179" t="s">
        <v>1803</v>
      </c>
      <c r="C42" s="8">
        <v>1.75</v>
      </c>
      <c r="D42" s="1" t="s">
        <v>1804</v>
      </c>
      <c r="E42"/>
      <c r="G42" s="185" t="s">
        <v>2289</v>
      </c>
      <c r="H42" s="179" t="s">
        <v>1655</v>
      </c>
      <c r="I42"/>
      <c r="J42" s="4"/>
      <c r="K42"/>
      <c r="U42" s="180" t="s">
        <v>1533</v>
      </c>
      <c r="AG42" s="179" t="s">
        <v>2297</v>
      </c>
    </row>
    <row r="43" spans="1:37" hidden="1">
      <c r="A43" s="237">
        <f t="shared" si="5"/>
        <v>32</v>
      </c>
      <c r="B43" s="179" t="s">
        <v>1656</v>
      </c>
      <c r="C43" s="8">
        <v>2.2000000000000002</v>
      </c>
      <c r="D43" s="1" t="s">
        <v>784</v>
      </c>
      <c r="E43"/>
      <c r="H43" s="183" t="s">
        <v>1614</v>
      </c>
      <c r="I43"/>
      <c r="J43" s="4"/>
      <c r="K43"/>
      <c r="AG43" s="179" t="s">
        <v>2297</v>
      </c>
    </row>
    <row r="44" spans="1:37" hidden="1">
      <c r="A44" s="237">
        <f t="shared" si="5"/>
        <v>33</v>
      </c>
      <c r="B44" s="179" t="s">
        <v>264</v>
      </c>
      <c r="C44" s="8">
        <v>2.2000000000000002</v>
      </c>
      <c r="D44" s="1" t="s">
        <v>784</v>
      </c>
      <c r="E44"/>
      <c r="F44" s="242">
        <v>0.28799999999999998</v>
      </c>
      <c r="G44" s="185" t="s">
        <v>876</v>
      </c>
      <c r="H44" s="179" t="s">
        <v>877</v>
      </c>
      <c r="I44" s="8">
        <f>(C67)</f>
        <v>3800</v>
      </c>
      <c r="J44" s="2" t="s">
        <v>876</v>
      </c>
      <c r="K44" s="8">
        <f>(F44*I44)</f>
        <v>1094.4000000000001</v>
      </c>
      <c r="AG44" s="179" t="s">
        <v>2297</v>
      </c>
    </row>
    <row r="45" spans="1:37" hidden="1">
      <c r="A45" s="237">
        <f t="shared" si="5"/>
        <v>34</v>
      </c>
      <c r="B45" s="179" t="s">
        <v>1946</v>
      </c>
      <c r="C45" s="8">
        <v>2.7</v>
      </c>
      <c r="D45" s="1" t="s">
        <v>784</v>
      </c>
      <c r="E45"/>
      <c r="F45" s="186">
        <v>1</v>
      </c>
      <c r="G45" s="185" t="s">
        <v>884</v>
      </c>
      <c r="H45" s="179" t="s">
        <v>885</v>
      </c>
      <c r="I45" s="8" t="e">
        <f>(C78)</f>
        <v>#REF!</v>
      </c>
      <c r="J45" s="2" t="s">
        <v>884</v>
      </c>
      <c r="K45" s="8" t="e">
        <f>(F45*I45)</f>
        <v>#REF!</v>
      </c>
      <c r="AG45" s="179" t="s">
        <v>2297</v>
      </c>
    </row>
    <row r="46" spans="1:37" hidden="1">
      <c r="A46" s="237">
        <f t="shared" si="5"/>
        <v>35</v>
      </c>
      <c r="B46" s="179" t="s">
        <v>78</v>
      </c>
      <c r="C46" s="8">
        <v>3.2</v>
      </c>
      <c r="D46" s="1" t="s">
        <v>784</v>
      </c>
      <c r="E46"/>
      <c r="F46" s="186">
        <v>1</v>
      </c>
      <c r="G46" s="185" t="s">
        <v>884</v>
      </c>
      <c r="H46" s="179" t="s">
        <v>889</v>
      </c>
      <c r="I46" s="8">
        <f>(C18)</f>
        <v>26</v>
      </c>
      <c r="J46" s="2" t="s">
        <v>884</v>
      </c>
      <c r="K46" s="8">
        <f>(F46*I46)</f>
        <v>26</v>
      </c>
      <c r="W46" s="179" t="s">
        <v>1692</v>
      </c>
      <c r="AA46" s="179" t="s">
        <v>79</v>
      </c>
      <c r="AE46" s="180" t="s">
        <v>2350</v>
      </c>
      <c r="AG46" s="179" t="s">
        <v>2297</v>
      </c>
    </row>
    <row r="47" spans="1:37" hidden="1">
      <c r="A47" s="237">
        <f t="shared" si="5"/>
        <v>36</v>
      </c>
      <c r="B47" s="179" t="s">
        <v>80</v>
      </c>
      <c r="C47" s="8">
        <v>4.2</v>
      </c>
      <c r="D47" s="1" t="s">
        <v>784</v>
      </c>
      <c r="E47"/>
      <c r="G47" s="185" t="s">
        <v>454</v>
      </c>
      <c r="H47" s="179" t="s">
        <v>455</v>
      </c>
      <c r="I47" s="1" t="s">
        <v>991</v>
      </c>
      <c r="J47" s="2" t="s">
        <v>454</v>
      </c>
      <c r="K47" s="8">
        <v>0</v>
      </c>
      <c r="N47" s="179" t="s">
        <v>2289</v>
      </c>
      <c r="O47" s="179" t="s">
        <v>1278</v>
      </c>
      <c r="AG47" s="179" t="s">
        <v>2297</v>
      </c>
    </row>
    <row r="48" spans="1:37" hidden="1">
      <c r="A48" s="237">
        <f t="shared" si="5"/>
        <v>37</v>
      </c>
      <c r="B48" s="179" t="s">
        <v>1279</v>
      </c>
      <c r="C48" s="8">
        <v>5.35</v>
      </c>
      <c r="D48" s="8">
        <v>10.65</v>
      </c>
      <c r="E48"/>
      <c r="I48"/>
      <c r="J48" s="4"/>
      <c r="K48" s="5" t="s">
        <v>1614</v>
      </c>
      <c r="O48" s="179" t="s">
        <v>654</v>
      </c>
      <c r="AG48" s="179" t="s">
        <v>2297</v>
      </c>
    </row>
    <row r="49" spans="1:33" hidden="1">
      <c r="A49" s="237">
        <f t="shared" si="5"/>
        <v>38</v>
      </c>
      <c r="B49" s="179" t="s">
        <v>1737</v>
      </c>
      <c r="C49" s="8">
        <v>5.85</v>
      </c>
      <c r="D49" s="8">
        <v>7.45</v>
      </c>
      <c r="E49"/>
      <c r="H49" s="179" t="s">
        <v>1541</v>
      </c>
      <c r="I49"/>
      <c r="J49" s="4"/>
      <c r="K49" s="8" t="e">
        <f>SUM(K44:K47)</f>
        <v>#REF!</v>
      </c>
      <c r="O49" s="183" t="s">
        <v>1614</v>
      </c>
      <c r="AG49" s="179" t="s">
        <v>2297</v>
      </c>
    </row>
    <row r="50" spans="1:33" hidden="1">
      <c r="A50" s="237">
        <f t="shared" si="5"/>
        <v>39</v>
      </c>
      <c r="B50" s="179" t="s">
        <v>1659</v>
      </c>
      <c r="C50" s="8">
        <v>3.2</v>
      </c>
      <c r="D50" s="1" t="s">
        <v>784</v>
      </c>
      <c r="E50"/>
      <c r="I50"/>
      <c r="J50" s="4"/>
      <c r="K50" s="5" t="s">
        <v>1614</v>
      </c>
      <c r="M50" s="186">
        <v>9</v>
      </c>
      <c r="N50" s="179" t="s">
        <v>884</v>
      </c>
      <c r="O50" s="179" t="s">
        <v>654</v>
      </c>
      <c r="P50" s="186" t="e">
        <f>(C81)</f>
        <v>#REF!</v>
      </c>
      <c r="Q50" s="179" t="s">
        <v>884</v>
      </c>
      <c r="R50" s="186" t="e">
        <f>(M50*P50)</f>
        <v>#REF!</v>
      </c>
      <c r="AG50" s="179" t="s">
        <v>2297</v>
      </c>
    </row>
    <row r="51" spans="1:33" hidden="1">
      <c r="A51" s="237">
        <f t="shared" si="5"/>
        <v>40</v>
      </c>
      <c r="B51" s="179" t="s">
        <v>1660</v>
      </c>
      <c r="C51" s="8">
        <v>3.2</v>
      </c>
      <c r="D51" s="1" t="s">
        <v>784</v>
      </c>
      <c r="E51"/>
      <c r="G51" s="185" t="s">
        <v>2289</v>
      </c>
      <c r="H51" s="179" t="s">
        <v>1661</v>
      </c>
      <c r="I51"/>
      <c r="J51" s="4"/>
      <c r="K51"/>
      <c r="M51" s="186">
        <v>4.5</v>
      </c>
      <c r="N51" s="179" t="s">
        <v>884</v>
      </c>
      <c r="O51" s="179" t="s">
        <v>1662</v>
      </c>
      <c r="P51" s="186" t="e">
        <f>(K77)</f>
        <v>#REF!</v>
      </c>
      <c r="Q51" s="179" t="s">
        <v>884</v>
      </c>
      <c r="R51" s="186" t="e">
        <f>(M51*P51)</f>
        <v>#REF!</v>
      </c>
      <c r="AG51" s="179" t="s">
        <v>2297</v>
      </c>
    </row>
    <row r="52" spans="1:33" hidden="1">
      <c r="A52" s="237">
        <f t="shared" si="5"/>
        <v>41</v>
      </c>
      <c r="B52" s="179" t="s">
        <v>1742</v>
      </c>
      <c r="C52" s="8">
        <v>6.4</v>
      </c>
      <c r="D52" s="1" t="s">
        <v>784</v>
      </c>
      <c r="E52"/>
      <c r="H52" s="183" t="s">
        <v>1614</v>
      </c>
      <c r="I52"/>
      <c r="J52" s="4"/>
      <c r="K52"/>
      <c r="M52" s="186">
        <v>1.8</v>
      </c>
      <c r="N52" s="179" t="s">
        <v>883</v>
      </c>
      <c r="O52" s="179" t="s">
        <v>1743</v>
      </c>
      <c r="P52" s="186">
        <f>(C11)</f>
        <v>135</v>
      </c>
      <c r="Q52" s="179" t="s">
        <v>883</v>
      </c>
      <c r="R52" s="186">
        <f>(M52*P52)</f>
        <v>243</v>
      </c>
      <c r="AG52" s="179" t="s">
        <v>2297</v>
      </c>
    </row>
    <row r="53" spans="1:33" hidden="1">
      <c r="A53" s="237">
        <f t="shared" si="5"/>
        <v>42</v>
      </c>
      <c r="B53" s="179" t="s">
        <v>1935</v>
      </c>
      <c r="C53" s="8">
        <v>8.5500000000000007</v>
      </c>
      <c r="D53" s="8">
        <v>21.3</v>
      </c>
      <c r="E53"/>
      <c r="F53" s="186">
        <v>0.24</v>
      </c>
      <c r="G53" s="185" t="s">
        <v>876</v>
      </c>
      <c r="H53" s="179" t="s">
        <v>877</v>
      </c>
      <c r="I53" s="8">
        <f>(C67)</f>
        <v>3800</v>
      </c>
      <c r="J53" s="2" t="s">
        <v>876</v>
      </c>
      <c r="K53" s="8">
        <f>(F53*I53)</f>
        <v>912</v>
      </c>
      <c r="M53" s="186">
        <v>17.7</v>
      </c>
      <c r="N53" s="179" t="s">
        <v>883</v>
      </c>
      <c r="O53" s="179" t="s">
        <v>1936</v>
      </c>
      <c r="P53" s="186">
        <f>(C12)</f>
        <v>95</v>
      </c>
      <c r="Q53" s="179" t="s">
        <v>883</v>
      </c>
      <c r="R53" s="186">
        <f>(M53*P53)</f>
        <v>1681.5</v>
      </c>
      <c r="AG53" s="179" t="s">
        <v>2297</v>
      </c>
    </row>
    <row r="54" spans="1:33" hidden="1">
      <c r="A54" s="237">
        <f t="shared" si="5"/>
        <v>43</v>
      </c>
      <c r="B54" s="179" t="s">
        <v>323</v>
      </c>
      <c r="C54" s="8">
        <v>9.5500000000000007</v>
      </c>
      <c r="D54" s="8">
        <v>16</v>
      </c>
      <c r="E54"/>
      <c r="F54" s="186">
        <v>1</v>
      </c>
      <c r="G54" s="185" t="s">
        <v>884</v>
      </c>
      <c r="H54" s="179" t="s">
        <v>885</v>
      </c>
      <c r="I54" s="8" t="e">
        <f>(C78)</f>
        <v>#REF!</v>
      </c>
      <c r="J54" s="2" t="s">
        <v>884</v>
      </c>
      <c r="K54" s="8" t="e">
        <f>(F54*I54)</f>
        <v>#REF!</v>
      </c>
      <c r="M54" s="186">
        <v>14.1</v>
      </c>
      <c r="N54" s="179" t="s">
        <v>883</v>
      </c>
      <c r="O54" s="179" t="s">
        <v>324</v>
      </c>
      <c r="P54" s="186">
        <f>(C13)</f>
        <v>85</v>
      </c>
      <c r="Q54" s="179" t="s">
        <v>883</v>
      </c>
      <c r="R54" s="186">
        <f>(M54*P54)</f>
        <v>1198.5</v>
      </c>
      <c r="AG54" s="179" t="s">
        <v>325</v>
      </c>
    </row>
    <row r="55" spans="1:33" hidden="1">
      <c r="A55" s="237">
        <f t="shared" si="5"/>
        <v>44</v>
      </c>
      <c r="B55" s="179" t="s">
        <v>326</v>
      </c>
      <c r="C55" s="8">
        <v>10.65</v>
      </c>
      <c r="D55" s="8">
        <v>12.75</v>
      </c>
      <c r="E55"/>
      <c r="F55" s="186">
        <v>1</v>
      </c>
      <c r="G55" s="185" t="s">
        <v>884</v>
      </c>
      <c r="H55" s="179" t="s">
        <v>889</v>
      </c>
      <c r="I55" s="8">
        <f>(C18)</f>
        <v>26</v>
      </c>
      <c r="J55" s="2" t="s">
        <v>884</v>
      </c>
      <c r="K55" s="8">
        <f>(F55*I55)</f>
        <v>26</v>
      </c>
      <c r="N55" s="179" t="s">
        <v>454</v>
      </c>
      <c r="O55" s="179" t="s">
        <v>455</v>
      </c>
      <c r="Q55" s="179" t="s">
        <v>454</v>
      </c>
      <c r="R55" s="186">
        <v>0</v>
      </c>
    </row>
    <row r="56" spans="1:33" hidden="1">
      <c r="A56" s="237">
        <f t="shared" si="5"/>
        <v>45</v>
      </c>
      <c r="B56" s="179" t="s">
        <v>327</v>
      </c>
      <c r="C56" s="8">
        <v>12.1</v>
      </c>
      <c r="D56" s="1" t="s">
        <v>454</v>
      </c>
      <c r="E56"/>
      <c r="G56" s="185" t="s">
        <v>454</v>
      </c>
      <c r="H56" s="179" t="s">
        <v>455</v>
      </c>
      <c r="I56" s="1" t="s">
        <v>991</v>
      </c>
      <c r="J56" s="2" t="s">
        <v>454</v>
      </c>
      <c r="K56" s="8">
        <v>0</v>
      </c>
      <c r="R56" s="183" t="s">
        <v>1614</v>
      </c>
    </row>
    <row r="57" spans="1:33" hidden="1">
      <c r="A57" s="237">
        <f t="shared" si="5"/>
        <v>46</v>
      </c>
      <c r="B57" s="179" t="s">
        <v>624</v>
      </c>
      <c r="C57" s="8">
        <v>35</v>
      </c>
      <c r="D57" s="1" t="s">
        <v>454</v>
      </c>
      <c r="E57"/>
      <c r="I57"/>
      <c r="J57" s="4"/>
      <c r="K57" s="5" t="s">
        <v>1614</v>
      </c>
      <c r="O57" s="179" t="s">
        <v>625</v>
      </c>
      <c r="R57" s="186" t="e">
        <f>SUM(R50:R55)</f>
        <v>#REF!</v>
      </c>
      <c r="AG57" s="179" t="s">
        <v>2297</v>
      </c>
    </row>
    <row r="58" spans="1:33" hidden="1">
      <c r="A58" s="237">
        <f t="shared" si="5"/>
        <v>47</v>
      </c>
      <c r="B58" s="179" t="s">
        <v>626</v>
      </c>
      <c r="C58" s="8">
        <v>15</v>
      </c>
      <c r="D58" s="1" t="s">
        <v>454</v>
      </c>
      <c r="E58"/>
      <c r="H58" s="179" t="s">
        <v>1541</v>
      </c>
      <c r="I58"/>
      <c r="J58" s="4"/>
      <c r="K58" s="8" t="e">
        <f>SUM(K53:K56)</f>
        <v>#REF!</v>
      </c>
      <c r="R58" s="183" t="s">
        <v>1614</v>
      </c>
      <c r="AG58" s="179" t="s">
        <v>2297</v>
      </c>
    </row>
    <row r="59" spans="1:33" hidden="1">
      <c r="C59"/>
      <c r="D59"/>
      <c r="E59"/>
      <c r="F59" s="179" t="s">
        <v>991</v>
      </c>
      <c r="I59"/>
      <c r="J59" s="4"/>
      <c r="K59"/>
    </row>
    <row r="60" spans="1:33" hidden="1">
      <c r="A60" s="237">
        <f>(A58+1)</f>
        <v>48</v>
      </c>
      <c r="B60" s="179" t="s">
        <v>627</v>
      </c>
      <c r="C60" s="8">
        <v>6.55</v>
      </c>
      <c r="D60" s="1" t="s">
        <v>2113</v>
      </c>
      <c r="E60"/>
      <c r="I60"/>
      <c r="J60" s="4"/>
      <c r="K60" s="5" t="s">
        <v>1614</v>
      </c>
      <c r="O60" s="179" t="s">
        <v>788</v>
      </c>
      <c r="R60" s="186" t="e">
        <f>(R57/10)</f>
        <v>#REF!</v>
      </c>
      <c r="AG60" s="179" t="s">
        <v>2297</v>
      </c>
    </row>
    <row r="61" spans="1:33" hidden="1">
      <c r="A61" s="237">
        <f t="shared" ref="A61:A91" si="6">(A60+1)</f>
        <v>49</v>
      </c>
      <c r="B61" s="179" t="s">
        <v>2114</v>
      </c>
      <c r="C61" s="8">
        <f>AE29</f>
        <v>25</v>
      </c>
      <c r="D61" s="8">
        <f>AE36</f>
        <v>37.299999999999997</v>
      </c>
      <c r="E61"/>
      <c r="G61" s="185" t="s">
        <v>2289</v>
      </c>
      <c r="H61" s="179" t="s">
        <v>2115</v>
      </c>
      <c r="I61"/>
      <c r="J61" s="4"/>
      <c r="K61"/>
      <c r="R61" s="183" t="s">
        <v>2090</v>
      </c>
      <c r="AG61" s="179" t="s">
        <v>2297</v>
      </c>
    </row>
    <row r="62" spans="1:33" hidden="1">
      <c r="A62" s="237">
        <f t="shared" si="6"/>
        <v>50</v>
      </c>
      <c r="B62" s="179" t="s">
        <v>2116</v>
      </c>
      <c r="C62" s="8">
        <v>85.5</v>
      </c>
      <c r="D62" s="1" t="s">
        <v>883</v>
      </c>
      <c r="E62"/>
      <c r="H62" s="183" t="s">
        <v>1614</v>
      </c>
      <c r="I62"/>
      <c r="J62" s="4"/>
      <c r="K62"/>
      <c r="N62" s="179" t="s">
        <v>2289</v>
      </c>
      <c r="O62" s="179" t="s">
        <v>1380</v>
      </c>
      <c r="AG62" s="179" t="s">
        <v>2297</v>
      </c>
    </row>
    <row r="63" spans="1:33" hidden="1">
      <c r="A63" s="237">
        <f t="shared" si="6"/>
        <v>51</v>
      </c>
      <c r="B63" s="179" t="s">
        <v>2080</v>
      </c>
      <c r="C63" s="8">
        <v>42</v>
      </c>
      <c r="D63" s="1" t="s">
        <v>454</v>
      </c>
      <c r="E63"/>
      <c r="F63" s="242">
        <v>0.20599999999999999</v>
      </c>
      <c r="G63" s="185" t="s">
        <v>876</v>
      </c>
      <c r="H63" s="179" t="s">
        <v>877</v>
      </c>
      <c r="I63" s="8">
        <f>(C67)</f>
        <v>3800</v>
      </c>
      <c r="J63" s="2" t="s">
        <v>876</v>
      </c>
      <c r="K63" s="8">
        <f>(F63*I63)</f>
        <v>782.8</v>
      </c>
      <c r="O63" s="179" t="s">
        <v>1512</v>
      </c>
      <c r="AG63" s="179" t="s">
        <v>2297</v>
      </c>
    </row>
    <row r="64" spans="1:33" hidden="1">
      <c r="A64" s="237">
        <f t="shared" si="6"/>
        <v>52</v>
      </c>
      <c r="B64" s="179" t="s">
        <v>1574</v>
      </c>
      <c r="C64" s="8">
        <v>62.5</v>
      </c>
      <c r="D64" s="1" t="s">
        <v>884</v>
      </c>
      <c r="E64"/>
      <c r="F64" s="186">
        <v>1</v>
      </c>
      <c r="G64" s="185" t="s">
        <v>884</v>
      </c>
      <c r="H64" s="179" t="s">
        <v>885</v>
      </c>
      <c r="I64" s="8" t="e">
        <f>(C78)</f>
        <v>#REF!</v>
      </c>
      <c r="J64" s="2" t="s">
        <v>884</v>
      </c>
      <c r="K64" s="8" t="e">
        <f>(F64*I64)</f>
        <v>#REF!</v>
      </c>
      <c r="O64" s="183" t="s">
        <v>1614</v>
      </c>
      <c r="AG64" s="179" t="s">
        <v>2297</v>
      </c>
    </row>
    <row r="65" spans="1:33" hidden="1">
      <c r="A65" s="237">
        <f t="shared" si="6"/>
        <v>53</v>
      </c>
      <c r="B65" s="179" t="s">
        <v>1381</v>
      </c>
      <c r="C65" s="8">
        <v>303</v>
      </c>
      <c r="D65" s="1" t="s">
        <v>1382</v>
      </c>
      <c r="E65"/>
      <c r="F65" s="186">
        <v>1</v>
      </c>
      <c r="G65" s="185" t="s">
        <v>884</v>
      </c>
      <c r="H65" s="179" t="s">
        <v>889</v>
      </c>
      <c r="I65" s="8">
        <f>(C18)</f>
        <v>26</v>
      </c>
      <c r="J65" s="2" t="s">
        <v>884</v>
      </c>
      <c r="K65" s="8">
        <f>(F65*I65)</f>
        <v>26</v>
      </c>
      <c r="M65" s="186">
        <v>9</v>
      </c>
      <c r="N65" s="179" t="s">
        <v>884</v>
      </c>
      <c r="O65" s="179" t="s">
        <v>1512</v>
      </c>
      <c r="P65" s="186" t="e">
        <f>(C73)</f>
        <v>#REF!</v>
      </c>
      <c r="Q65" s="179" t="s">
        <v>884</v>
      </c>
      <c r="R65" s="186" t="e">
        <f>(M65*P65)</f>
        <v>#REF!</v>
      </c>
      <c r="AG65" s="179" t="s">
        <v>2297</v>
      </c>
    </row>
    <row r="66" spans="1:33" hidden="1">
      <c r="A66" s="237">
        <f t="shared" si="6"/>
        <v>54</v>
      </c>
      <c r="B66" s="179" t="s">
        <v>1519</v>
      </c>
      <c r="C66" s="8">
        <f>AE18</f>
        <v>120</v>
      </c>
      <c r="D66" s="1" t="s">
        <v>883</v>
      </c>
      <c r="E66"/>
      <c r="G66" s="185" t="s">
        <v>454</v>
      </c>
      <c r="H66" s="179" t="s">
        <v>455</v>
      </c>
      <c r="I66" s="1" t="s">
        <v>991</v>
      </c>
      <c r="J66" s="2" t="s">
        <v>454</v>
      </c>
      <c r="K66" s="8">
        <v>0</v>
      </c>
      <c r="M66" s="186">
        <v>4.5</v>
      </c>
      <c r="N66" s="179" t="s">
        <v>884</v>
      </c>
      <c r="O66" s="179" t="s">
        <v>121</v>
      </c>
      <c r="P66" s="186" t="e">
        <f>(K23)</f>
        <v>#REF!</v>
      </c>
      <c r="Q66" s="179" t="s">
        <v>884</v>
      </c>
      <c r="R66" s="186" t="e">
        <f>(M66*P66)</f>
        <v>#REF!</v>
      </c>
      <c r="AG66" s="179" t="s">
        <v>2297</v>
      </c>
    </row>
    <row r="67" spans="1:33" hidden="1">
      <c r="A67" s="237">
        <f t="shared" si="6"/>
        <v>55</v>
      </c>
      <c r="B67" s="179" t="s">
        <v>877</v>
      </c>
      <c r="C67" s="8">
        <f>AC31</f>
        <v>3800</v>
      </c>
      <c r="D67" s="1" t="s">
        <v>876</v>
      </c>
      <c r="E67"/>
      <c r="I67"/>
      <c r="J67" s="4"/>
      <c r="K67" s="5" t="s">
        <v>1614</v>
      </c>
      <c r="M67" s="186">
        <v>1.8</v>
      </c>
      <c r="N67" s="179" t="s">
        <v>883</v>
      </c>
      <c r="O67" s="179" t="s">
        <v>1743</v>
      </c>
      <c r="P67" s="186">
        <f>(C11)</f>
        <v>135</v>
      </c>
      <c r="Q67" s="179" t="s">
        <v>883</v>
      </c>
      <c r="R67" s="186">
        <f>(M67*P67)</f>
        <v>243</v>
      </c>
      <c r="AG67" s="179" t="s">
        <v>2297</v>
      </c>
    </row>
    <row r="68" spans="1:33" hidden="1">
      <c r="A68" s="237">
        <f t="shared" si="6"/>
        <v>56</v>
      </c>
      <c r="B68" s="179" t="s">
        <v>1520</v>
      </c>
      <c r="C68" s="8" t="e">
        <f t="shared" ref="C68:C74" si="7">AC9</f>
        <v>#REF!</v>
      </c>
      <c r="D68" s="1" t="s">
        <v>884</v>
      </c>
      <c r="E68"/>
      <c r="H68" s="179" t="s">
        <v>1541</v>
      </c>
      <c r="I68"/>
      <c r="J68" s="4"/>
      <c r="K68" s="8" t="e">
        <f>SUM(K63:K66)</f>
        <v>#REF!</v>
      </c>
      <c r="M68" s="186">
        <v>17.7</v>
      </c>
      <c r="N68" s="179" t="s">
        <v>883</v>
      </c>
      <c r="O68" s="179" t="s">
        <v>1936</v>
      </c>
      <c r="P68" s="186">
        <f>(C12)</f>
        <v>95</v>
      </c>
      <c r="Q68" s="179" t="s">
        <v>883</v>
      </c>
      <c r="R68" s="186">
        <f>(M68*P68)</f>
        <v>1681.5</v>
      </c>
      <c r="AG68" s="179" t="s">
        <v>2297</v>
      </c>
    </row>
    <row r="69" spans="1:33" hidden="1">
      <c r="A69" s="237">
        <f t="shared" si="6"/>
        <v>57</v>
      </c>
      <c r="B69" s="179" t="s">
        <v>887</v>
      </c>
      <c r="C69" s="8" t="e">
        <f t="shared" si="7"/>
        <v>#REF!</v>
      </c>
      <c r="D69" s="1" t="s">
        <v>884</v>
      </c>
      <c r="E69"/>
      <c r="I69"/>
      <c r="J69" s="4"/>
      <c r="K69" s="5" t="s">
        <v>1614</v>
      </c>
      <c r="M69" s="186">
        <v>14.1</v>
      </c>
      <c r="N69" s="179" t="s">
        <v>883</v>
      </c>
      <c r="O69" s="179" t="s">
        <v>324</v>
      </c>
      <c r="P69" s="186">
        <f>(C13)</f>
        <v>85</v>
      </c>
      <c r="Q69" s="179" t="s">
        <v>883</v>
      </c>
      <c r="R69" s="186">
        <f>(M69*P69)</f>
        <v>1198.5</v>
      </c>
      <c r="AG69" s="179" t="s">
        <v>2297</v>
      </c>
    </row>
    <row r="70" spans="1:33" hidden="1">
      <c r="A70" s="237">
        <f t="shared" si="6"/>
        <v>58</v>
      </c>
      <c r="B70" s="179" t="s">
        <v>1521</v>
      </c>
      <c r="C70" s="8" t="e">
        <f t="shared" si="7"/>
        <v>#REF!</v>
      </c>
      <c r="D70" s="1" t="s">
        <v>884</v>
      </c>
      <c r="E70"/>
      <c r="G70" s="185" t="s">
        <v>2289</v>
      </c>
      <c r="H70" s="179" t="s">
        <v>1662</v>
      </c>
      <c r="I70"/>
      <c r="J70" s="4"/>
      <c r="K70"/>
      <c r="N70" s="179" t="s">
        <v>454</v>
      </c>
      <c r="O70" s="179" t="s">
        <v>455</v>
      </c>
      <c r="Q70" s="179" t="s">
        <v>454</v>
      </c>
      <c r="R70" s="186">
        <v>0</v>
      </c>
      <c r="AG70" s="179" t="s">
        <v>2297</v>
      </c>
    </row>
    <row r="71" spans="1:33" hidden="1">
      <c r="A71" s="237">
        <f t="shared" si="6"/>
        <v>59</v>
      </c>
      <c r="B71" s="179" t="s">
        <v>1522</v>
      </c>
      <c r="C71" s="8" t="e">
        <f t="shared" si="7"/>
        <v>#REF!</v>
      </c>
      <c r="D71" s="1" t="s">
        <v>884</v>
      </c>
      <c r="E71"/>
      <c r="H71" s="183" t="s">
        <v>1614</v>
      </c>
      <c r="I71"/>
      <c r="J71" s="4"/>
      <c r="K71"/>
      <c r="R71" s="183" t="s">
        <v>1614</v>
      </c>
      <c r="AG71" s="179" t="s">
        <v>2297</v>
      </c>
    </row>
    <row r="72" spans="1:33" hidden="1">
      <c r="A72" s="237">
        <f t="shared" si="6"/>
        <v>60</v>
      </c>
      <c r="B72" s="179" t="s">
        <v>1523</v>
      </c>
      <c r="C72" s="8" t="e">
        <f t="shared" si="7"/>
        <v>#REF!</v>
      </c>
      <c r="D72" s="1" t="s">
        <v>884</v>
      </c>
      <c r="E72"/>
      <c r="F72" s="186">
        <v>0.18</v>
      </c>
      <c r="G72" s="185" t="s">
        <v>876</v>
      </c>
      <c r="H72" s="179" t="s">
        <v>877</v>
      </c>
      <c r="I72" s="8">
        <f>(C67)</f>
        <v>3800</v>
      </c>
      <c r="J72" s="2" t="s">
        <v>876</v>
      </c>
      <c r="K72" s="8">
        <f>(F72*I72)</f>
        <v>684</v>
      </c>
      <c r="O72" s="179" t="s">
        <v>625</v>
      </c>
      <c r="R72" s="186" t="e">
        <f>SUM(R65:R70)</f>
        <v>#REF!</v>
      </c>
      <c r="AG72" s="179" t="s">
        <v>2297</v>
      </c>
    </row>
    <row r="73" spans="1:33" hidden="1">
      <c r="A73" s="237">
        <f t="shared" si="6"/>
        <v>61</v>
      </c>
      <c r="B73" s="179" t="s">
        <v>666</v>
      </c>
      <c r="C73" s="8" t="e">
        <f t="shared" si="7"/>
        <v>#REF!</v>
      </c>
      <c r="D73" s="1" t="s">
        <v>884</v>
      </c>
      <c r="E73"/>
      <c r="F73" s="186">
        <v>1</v>
      </c>
      <c r="G73" s="185" t="s">
        <v>884</v>
      </c>
      <c r="H73" s="179" t="s">
        <v>885</v>
      </c>
      <c r="I73" s="8" t="e">
        <f>(C78)</f>
        <v>#REF!</v>
      </c>
      <c r="J73" s="2" t="s">
        <v>884</v>
      </c>
      <c r="K73" s="8" t="e">
        <f>(F73*I73)</f>
        <v>#REF!</v>
      </c>
      <c r="R73" s="183" t="s">
        <v>1614</v>
      </c>
      <c r="AG73" s="179" t="s">
        <v>2297</v>
      </c>
    </row>
    <row r="74" spans="1:33" hidden="1">
      <c r="A74" s="237">
        <f t="shared" si="6"/>
        <v>62</v>
      </c>
      <c r="B74" s="179" t="s">
        <v>970</v>
      </c>
      <c r="C74" s="8" t="e">
        <f t="shared" si="7"/>
        <v>#REF!</v>
      </c>
      <c r="D74" s="1" t="s">
        <v>884</v>
      </c>
      <c r="E74"/>
      <c r="F74" s="186">
        <v>1</v>
      </c>
      <c r="G74" s="185" t="s">
        <v>884</v>
      </c>
      <c r="H74" s="179" t="s">
        <v>889</v>
      </c>
      <c r="I74" s="8">
        <f>(C18)</f>
        <v>26</v>
      </c>
      <c r="J74" s="2" t="s">
        <v>884</v>
      </c>
      <c r="K74" s="8">
        <f>(F74*I74)</f>
        <v>26</v>
      </c>
      <c r="O74" s="179" t="s">
        <v>788</v>
      </c>
      <c r="R74" s="186" t="e">
        <f>(R72/10)</f>
        <v>#REF!</v>
      </c>
      <c r="AG74" s="179" t="s">
        <v>2297</v>
      </c>
    </row>
    <row r="75" spans="1:33" hidden="1">
      <c r="A75" s="237">
        <f t="shared" si="6"/>
        <v>63</v>
      </c>
      <c r="B75" s="179" t="s">
        <v>971</v>
      </c>
      <c r="C75" s="8">
        <v>20</v>
      </c>
      <c r="D75" s="1" t="s">
        <v>2289</v>
      </c>
      <c r="E75"/>
      <c r="G75" s="185" t="s">
        <v>454</v>
      </c>
      <c r="H75" s="179" t="s">
        <v>455</v>
      </c>
      <c r="I75" s="1" t="s">
        <v>991</v>
      </c>
      <c r="J75" s="2" t="s">
        <v>454</v>
      </c>
      <c r="K75" s="8">
        <v>0</v>
      </c>
      <c r="R75" s="183" t="s">
        <v>2090</v>
      </c>
      <c r="AG75" s="179" t="s">
        <v>2297</v>
      </c>
    </row>
    <row r="76" spans="1:33" hidden="1">
      <c r="A76" s="237">
        <f t="shared" si="6"/>
        <v>64</v>
      </c>
      <c r="B76" s="179" t="s">
        <v>972</v>
      </c>
      <c r="C76" s="8">
        <v>514.62</v>
      </c>
      <c r="D76" s="8">
        <v>240</v>
      </c>
      <c r="E76"/>
      <c r="I76"/>
      <c r="J76" s="4"/>
      <c r="K76" s="5" t="s">
        <v>1614</v>
      </c>
      <c r="N76" s="179" t="s">
        <v>2289</v>
      </c>
      <c r="O76" s="179" t="s">
        <v>973</v>
      </c>
      <c r="AG76" s="179" t="s">
        <v>2297</v>
      </c>
    </row>
    <row r="77" spans="1:33" hidden="1">
      <c r="A77" s="237">
        <f t="shared" si="6"/>
        <v>65</v>
      </c>
      <c r="B77" s="179" t="s">
        <v>2351</v>
      </c>
      <c r="C77" s="8" t="e">
        <f>AC34</f>
        <v>#REF!</v>
      </c>
      <c r="D77" s="1" t="s">
        <v>884</v>
      </c>
      <c r="E77"/>
      <c r="H77" s="179" t="s">
        <v>1541</v>
      </c>
      <c r="I77"/>
      <c r="J77" s="4"/>
      <c r="K77" s="8" t="e">
        <f>SUM(K72:K75)</f>
        <v>#REF!</v>
      </c>
      <c r="O77" s="179" t="s">
        <v>1132</v>
      </c>
      <c r="AG77" s="179" t="s">
        <v>2297</v>
      </c>
    </row>
    <row r="78" spans="1:33" hidden="1">
      <c r="A78" s="237">
        <f t="shared" si="6"/>
        <v>66</v>
      </c>
      <c r="B78" s="179" t="s">
        <v>1447</v>
      </c>
      <c r="C78" s="8" t="e">
        <f t="shared" ref="C78:C91" si="8">AC16</f>
        <v>#REF!</v>
      </c>
      <c r="D78" s="1" t="s">
        <v>884</v>
      </c>
      <c r="E78"/>
      <c r="I78"/>
      <c r="J78" s="4"/>
      <c r="K78" s="5" t="s">
        <v>1614</v>
      </c>
      <c r="O78" s="183" t="s">
        <v>1614</v>
      </c>
      <c r="AG78" s="179" t="s">
        <v>2297</v>
      </c>
    </row>
    <row r="79" spans="1:33" hidden="1">
      <c r="A79" s="237">
        <f t="shared" si="6"/>
        <v>67</v>
      </c>
      <c r="B79" s="179" t="s">
        <v>1054</v>
      </c>
      <c r="C79" s="8" t="e">
        <f t="shared" si="8"/>
        <v>#REF!</v>
      </c>
      <c r="D79" s="1" t="s">
        <v>884</v>
      </c>
      <c r="E79"/>
      <c r="F79" s="243">
        <v>1.1000000000000001</v>
      </c>
      <c r="G79" s="185" t="s">
        <v>991</v>
      </c>
      <c r="H79" s="179" t="s">
        <v>1448</v>
      </c>
      <c r="I79"/>
      <c r="J79" s="4"/>
      <c r="K79"/>
      <c r="M79" s="186">
        <v>4600</v>
      </c>
      <c r="N79" s="179" t="s">
        <v>1449</v>
      </c>
      <c r="O79" s="179" t="s">
        <v>1132</v>
      </c>
      <c r="P79" s="186" t="e">
        <f>(C91)</f>
        <v>#REF!</v>
      </c>
      <c r="Q79" s="179" t="s">
        <v>1622</v>
      </c>
      <c r="R79" s="186" t="e">
        <f>(M79*P79)/1000</f>
        <v>#REF!</v>
      </c>
      <c r="AG79" s="179" t="s">
        <v>2297</v>
      </c>
    </row>
    <row r="80" spans="1:33" hidden="1">
      <c r="A80" s="237">
        <f t="shared" si="6"/>
        <v>68</v>
      </c>
      <c r="B80" s="179" t="s">
        <v>1505</v>
      </c>
      <c r="C80" s="8" t="e">
        <f t="shared" si="8"/>
        <v>#REF!</v>
      </c>
      <c r="D80" s="1" t="s">
        <v>1506</v>
      </c>
      <c r="E80"/>
      <c r="F80" s="244" t="s">
        <v>991</v>
      </c>
      <c r="H80" s="179" t="s">
        <v>1507</v>
      </c>
      <c r="I80"/>
      <c r="J80" s="4"/>
      <c r="K80"/>
      <c r="M80" s="186">
        <v>2.5</v>
      </c>
      <c r="N80" s="179" t="s">
        <v>884</v>
      </c>
      <c r="O80" s="179" t="s">
        <v>1655</v>
      </c>
      <c r="P80" s="186" t="e">
        <f>(K49)</f>
        <v>#REF!</v>
      </c>
      <c r="Q80" s="179" t="s">
        <v>884</v>
      </c>
      <c r="R80" s="186" t="e">
        <f>(M80*P80)</f>
        <v>#REF!</v>
      </c>
      <c r="AG80" s="179" t="s">
        <v>2297</v>
      </c>
    </row>
    <row r="81" spans="1:33" hidden="1">
      <c r="A81" s="237">
        <f t="shared" si="6"/>
        <v>69</v>
      </c>
      <c r="B81" s="179" t="s">
        <v>67</v>
      </c>
      <c r="C81" s="8" t="e">
        <f t="shared" si="8"/>
        <v>#REF!</v>
      </c>
      <c r="D81" s="1" t="s">
        <v>884</v>
      </c>
      <c r="E81"/>
      <c r="F81" s="186">
        <v>10</v>
      </c>
      <c r="G81" s="185" t="s">
        <v>884</v>
      </c>
      <c r="H81" s="179" t="s">
        <v>1198</v>
      </c>
      <c r="I81" s="8">
        <f>(C61)</f>
        <v>25</v>
      </c>
      <c r="J81" s="2" t="s">
        <v>884</v>
      </c>
      <c r="K81" s="8">
        <f>(F81*I81)</f>
        <v>250</v>
      </c>
      <c r="M81" s="186">
        <v>3.5</v>
      </c>
      <c r="N81" s="179" t="s">
        <v>883</v>
      </c>
      <c r="O81" s="179" t="s">
        <v>2044</v>
      </c>
      <c r="P81" s="186">
        <f>(C10)</f>
        <v>150</v>
      </c>
      <c r="Q81" s="179" t="s">
        <v>883</v>
      </c>
      <c r="R81" s="186">
        <f>(M81*P81)</f>
        <v>525</v>
      </c>
      <c r="AG81" s="179" t="s">
        <v>2297</v>
      </c>
    </row>
    <row r="82" spans="1:33" hidden="1">
      <c r="A82" s="237">
        <f t="shared" si="6"/>
        <v>70</v>
      </c>
      <c r="B82" s="179" t="s">
        <v>2045</v>
      </c>
      <c r="C82" s="8" t="e">
        <f t="shared" si="8"/>
        <v>#REF!</v>
      </c>
      <c r="D82" s="1" t="s">
        <v>884</v>
      </c>
      <c r="E82"/>
      <c r="F82" s="186">
        <v>10</v>
      </c>
      <c r="G82" s="185" t="s">
        <v>884</v>
      </c>
      <c r="H82" s="179" t="s">
        <v>2046</v>
      </c>
      <c r="I82" s="8">
        <f>(C61)</f>
        <v>25</v>
      </c>
      <c r="J82" s="2" t="s">
        <v>884</v>
      </c>
      <c r="K82" s="8">
        <f>(F82*I82)</f>
        <v>250</v>
      </c>
      <c r="M82" s="186">
        <v>10.6</v>
      </c>
      <c r="N82" s="179" t="s">
        <v>883</v>
      </c>
      <c r="O82" s="179" t="s">
        <v>1743</v>
      </c>
      <c r="P82" s="186">
        <f>(C11)</f>
        <v>135</v>
      </c>
      <c r="Q82" s="179" t="s">
        <v>883</v>
      </c>
      <c r="R82" s="186">
        <f>(M82*P82)</f>
        <v>1431</v>
      </c>
      <c r="AG82" s="179" t="s">
        <v>2297</v>
      </c>
    </row>
    <row r="83" spans="1:33" hidden="1">
      <c r="A83" s="237">
        <f t="shared" si="6"/>
        <v>71</v>
      </c>
      <c r="B83" s="179" t="s">
        <v>2047</v>
      </c>
      <c r="C83" s="8">
        <f t="shared" si="8"/>
        <v>4500</v>
      </c>
      <c r="D83" s="1" t="s">
        <v>1506</v>
      </c>
      <c r="E83">
        <v>3550</v>
      </c>
      <c r="F83" s="186">
        <v>10</v>
      </c>
      <c r="G83" s="185" t="s">
        <v>884</v>
      </c>
      <c r="H83" s="179" t="s">
        <v>2048</v>
      </c>
      <c r="I83" s="8">
        <f>(C26)/3</f>
        <v>2.93</v>
      </c>
      <c r="J83" s="2" t="s">
        <v>884</v>
      </c>
      <c r="K83" s="8">
        <f>(F83*I83)</f>
        <v>29.3</v>
      </c>
      <c r="M83" s="186">
        <v>7.1</v>
      </c>
      <c r="N83" s="179" t="s">
        <v>883</v>
      </c>
      <c r="O83" s="179" t="s">
        <v>1936</v>
      </c>
      <c r="P83" s="186">
        <f>(C12)</f>
        <v>95</v>
      </c>
      <c r="Q83" s="179" t="s">
        <v>883</v>
      </c>
      <c r="R83" s="186">
        <f>(M83*P83)</f>
        <v>674.5</v>
      </c>
      <c r="AG83" s="179" t="s">
        <v>2297</v>
      </c>
    </row>
    <row r="84" spans="1:33" hidden="1">
      <c r="A84" s="237">
        <f t="shared" si="6"/>
        <v>72</v>
      </c>
      <c r="B84" s="179" t="s">
        <v>2049</v>
      </c>
      <c r="C84" s="8">
        <f t="shared" si="8"/>
        <v>773</v>
      </c>
      <c r="D84" s="1" t="s">
        <v>884</v>
      </c>
      <c r="E84"/>
      <c r="G84" s="185" t="s">
        <v>454</v>
      </c>
      <c r="H84" s="179" t="s">
        <v>455</v>
      </c>
      <c r="I84"/>
      <c r="J84" s="2" t="s">
        <v>454</v>
      </c>
      <c r="K84" s="8">
        <v>0</v>
      </c>
      <c r="M84" s="186">
        <v>21.2</v>
      </c>
      <c r="N84" s="179" t="s">
        <v>883</v>
      </c>
      <c r="O84" s="179" t="s">
        <v>324</v>
      </c>
      <c r="P84" s="186">
        <f>(C13)</f>
        <v>85</v>
      </c>
      <c r="Q84" s="179" t="s">
        <v>883</v>
      </c>
      <c r="R84" s="186">
        <f>(M84*P84)</f>
        <v>1802</v>
      </c>
      <c r="AG84" s="179" t="s">
        <v>2297</v>
      </c>
    </row>
    <row r="85" spans="1:33" hidden="1">
      <c r="A85" s="237">
        <f t="shared" si="6"/>
        <v>73</v>
      </c>
      <c r="B85" s="179" t="s">
        <v>2039</v>
      </c>
      <c r="C85" s="8" t="e">
        <f t="shared" si="8"/>
        <v>#REF!</v>
      </c>
      <c r="D85" s="1" t="s">
        <v>884</v>
      </c>
      <c r="E85"/>
      <c r="I85"/>
      <c r="J85" s="4"/>
      <c r="K85" s="5" t="s">
        <v>1614</v>
      </c>
      <c r="N85" s="179" t="s">
        <v>454</v>
      </c>
      <c r="O85" s="179" t="s">
        <v>455</v>
      </c>
      <c r="Q85" s="179" t="s">
        <v>454</v>
      </c>
      <c r="R85" s="186">
        <v>0</v>
      </c>
      <c r="AG85" s="179" t="s">
        <v>2297</v>
      </c>
    </row>
    <row r="86" spans="1:33" hidden="1">
      <c r="A86" s="237">
        <f t="shared" si="6"/>
        <v>74</v>
      </c>
      <c r="B86" s="179" t="s">
        <v>2050</v>
      </c>
      <c r="C86" s="8">
        <f t="shared" si="8"/>
        <v>20605</v>
      </c>
      <c r="D86" s="1" t="s">
        <v>884</v>
      </c>
      <c r="E86"/>
      <c r="H86" s="179" t="s">
        <v>625</v>
      </c>
      <c r="I86"/>
      <c r="J86" s="4"/>
      <c r="K86" s="8">
        <f>SUM(K81:K84)</f>
        <v>529.29999999999995</v>
      </c>
      <c r="R86" s="183" t="s">
        <v>1614</v>
      </c>
      <c r="AG86" s="179" t="s">
        <v>2297</v>
      </c>
    </row>
    <row r="87" spans="1:33" hidden="1">
      <c r="A87" s="237">
        <f t="shared" si="6"/>
        <v>75</v>
      </c>
      <c r="B87" s="179" t="s">
        <v>2051</v>
      </c>
      <c r="C87" s="8">
        <f t="shared" si="8"/>
        <v>23685</v>
      </c>
      <c r="D87" s="1" t="s">
        <v>884</v>
      </c>
      <c r="E87"/>
      <c r="I87"/>
      <c r="J87" s="4"/>
      <c r="K87" s="5" t="s">
        <v>1614</v>
      </c>
      <c r="O87" s="179" t="s">
        <v>625</v>
      </c>
      <c r="R87" s="186" t="e">
        <f>SUM(R79:R85)</f>
        <v>#REF!</v>
      </c>
      <c r="AG87" s="179" t="s">
        <v>2297</v>
      </c>
    </row>
    <row r="88" spans="1:33" hidden="1">
      <c r="A88" s="237">
        <f t="shared" si="6"/>
        <v>76</v>
      </c>
      <c r="B88" s="179" t="s">
        <v>2052</v>
      </c>
      <c r="C88" s="8">
        <f t="shared" si="8"/>
        <v>65420</v>
      </c>
      <c r="D88" s="1" t="s">
        <v>884</v>
      </c>
      <c r="E88"/>
      <c r="H88" s="245" t="s">
        <v>2084</v>
      </c>
      <c r="I88" s="36" t="s">
        <v>1423</v>
      </c>
      <c r="J88" s="39"/>
      <c r="K88" s="38">
        <f>(K86/10)</f>
        <v>52.93</v>
      </c>
      <c r="R88" s="183" t="s">
        <v>1614</v>
      </c>
      <c r="AG88" s="179" t="s">
        <v>2297</v>
      </c>
    </row>
    <row r="89" spans="1:33" hidden="1">
      <c r="A89" s="237">
        <f t="shared" si="6"/>
        <v>77</v>
      </c>
      <c r="B89" s="179" t="s">
        <v>299</v>
      </c>
      <c r="C89" s="8">
        <f t="shared" si="8"/>
        <v>57165</v>
      </c>
      <c r="D89" s="1" t="s">
        <v>884</v>
      </c>
      <c r="E89"/>
      <c r="I89" s="36" t="s">
        <v>1385</v>
      </c>
      <c r="J89" s="39"/>
      <c r="K89" s="41">
        <f>ROUND(K88+C36,2)</f>
        <v>55.53</v>
      </c>
      <c r="O89" s="179" t="s">
        <v>788</v>
      </c>
      <c r="R89" s="186" t="e">
        <f>(R87/10)</f>
        <v>#REF!</v>
      </c>
      <c r="AG89" s="179" t="s">
        <v>2297</v>
      </c>
    </row>
    <row r="90" spans="1:33" ht="31.5" hidden="1">
      <c r="A90" s="237">
        <f t="shared" si="6"/>
        <v>78</v>
      </c>
      <c r="B90" s="179" t="s">
        <v>2352</v>
      </c>
      <c r="C90" s="8">
        <f t="shared" si="8"/>
        <v>63870</v>
      </c>
      <c r="D90" s="1" t="s">
        <v>884</v>
      </c>
      <c r="E90"/>
      <c r="F90" s="239" t="s">
        <v>1553</v>
      </c>
      <c r="H90" s="246" t="s">
        <v>1976</v>
      </c>
      <c r="I90" s="36" t="s">
        <v>1423</v>
      </c>
      <c r="J90" s="39"/>
      <c r="K90" s="38">
        <f>K88-K83/10</f>
        <v>50</v>
      </c>
      <c r="R90" s="183" t="s">
        <v>2090</v>
      </c>
      <c r="AG90" s="179" t="s">
        <v>2297</v>
      </c>
    </row>
    <row r="91" spans="1:33" hidden="1">
      <c r="A91" s="237">
        <f t="shared" si="6"/>
        <v>79</v>
      </c>
      <c r="B91" s="179" t="s">
        <v>2353</v>
      </c>
      <c r="C91" s="8" t="e">
        <f t="shared" si="8"/>
        <v>#REF!</v>
      </c>
      <c r="D91" s="1" t="s">
        <v>1506</v>
      </c>
      <c r="E91"/>
      <c r="I91" s="36" t="s">
        <v>1385</v>
      </c>
      <c r="J91" s="39"/>
      <c r="K91" s="41">
        <f>ROUND(K90+C36,2)</f>
        <v>52.6</v>
      </c>
      <c r="AG91" s="179" t="s">
        <v>2297</v>
      </c>
    </row>
    <row r="92" spans="1:33" hidden="1">
      <c r="C92"/>
      <c r="D92"/>
      <c r="E92"/>
      <c r="F92" s="239" t="s">
        <v>2131</v>
      </c>
      <c r="G92" s="185" t="s">
        <v>991</v>
      </c>
      <c r="H92" s="179" t="s">
        <v>515</v>
      </c>
      <c r="I92"/>
      <c r="J92" s="4"/>
      <c r="K92"/>
    </row>
    <row r="93" spans="1:33" hidden="1">
      <c r="C93"/>
      <c r="D93"/>
      <c r="E93"/>
      <c r="F93" s="244" t="s">
        <v>991</v>
      </c>
      <c r="H93" s="183" t="s">
        <v>1614</v>
      </c>
      <c r="I93"/>
      <c r="J93" s="4"/>
      <c r="K93"/>
    </row>
    <row r="94" spans="1:33" hidden="1">
      <c r="C94"/>
      <c r="D94"/>
      <c r="E94"/>
      <c r="F94" s="186">
        <v>10</v>
      </c>
      <c r="G94" s="185" t="s">
        <v>884</v>
      </c>
      <c r="H94" s="179" t="s">
        <v>385</v>
      </c>
      <c r="I94" s="8">
        <f>D61</f>
        <v>37.299999999999997</v>
      </c>
      <c r="J94" s="2" t="s">
        <v>884</v>
      </c>
      <c r="K94" s="8">
        <f>(F94*I94)</f>
        <v>373</v>
      </c>
    </row>
    <row r="95" spans="1:33" hidden="1">
      <c r="C95"/>
      <c r="D95"/>
      <c r="E95"/>
      <c r="F95" s="186">
        <v>10</v>
      </c>
      <c r="G95" s="185" t="s">
        <v>884</v>
      </c>
      <c r="H95" s="179" t="s">
        <v>2046</v>
      </c>
      <c r="I95" s="8">
        <f>D61</f>
        <v>37.299999999999997</v>
      </c>
      <c r="J95" s="2" t="s">
        <v>884</v>
      </c>
      <c r="K95" s="8">
        <f>(F95*I95)</f>
        <v>373</v>
      </c>
    </row>
    <row r="96" spans="1:33" hidden="1">
      <c r="C96"/>
      <c r="D96"/>
      <c r="E96"/>
      <c r="F96" s="186">
        <v>10</v>
      </c>
      <c r="G96" s="185" t="s">
        <v>884</v>
      </c>
      <c r="H96" s="179" t="s">
        <v>2048</v>
      </c>
      <c r="I96" s="8">
        <f>I83</f>
        <v>2.93</v>
      </c>
      <c r="J96" s="2" t="s">
        <v>884</v>
      </c>
      <c r="K96" s="8">
        <f>(F96*I96)</f>
        <v>29.3</v>
      </c>
    </row>
    <row r="97" spans="3:11" hidden="1">
      <c r="C97"/>
      <c r="D97"/>
      <c r="E97"/>
      <c r="G97" s="185" t="s">
        <v>454</v>
      </c>
      <c r="H97" s="179" t="s">
        <v>455</v>
      </c>
      <c r="I97"/>
      <c r="J97" s="2" t="s">
        <v>454</v>
      </c>
      <c r="K97" s="8">
        <v>0</v>
      </c>
    </row>
    <row r="98" spans="3:11" hidden="1">
      <c r="C98"/>
      <c r="D98"/>
      <c r="E98"/>
      <c r="I98"/>
      <c r="J98" s="4"/>
      <c r="K98" s="5" t="s">
        <v>1614</v>
      </c>
    </row>
    <row r="99" spans="3:11" hidden="1">
      <c r="C99"/>
      <c r="D99"/>
      <c r="E99"/>
      <c r="H99" s="179" t="s">
        <v>625</v>
      </c>
      <c r="I99"/>
      <c r="J99" s="4"/>
      <c r="K99" s="8">
        <f>SUM(K94:K97)</f>
        <v>775.3</v>
      </c>
    </row>
    <row r="100" spans="3:11" hidden="1">
      <c r="C100"/>
      <c r="D100"/>
      <c r="E100"/>
      <c r="I100"/>
      <c r="J100" s="4"/>
      <c r="K100" s="5" t="s">
        <v>1614</v>
      </c>
    </row>
    <row r="101" spans="3:11" hidden="1">
      <c r="C101"/>
      <c r="D101"/>
      <c r="E101"/>
      <c r="H101" s="245" t="s">
        <v>2084</v>
      </c>
      <c r="I101" s="36" t="s">
        <v>1423</v>
      </c>
      <c r="J101" s="39"/>
      <c r="K101" s="38">
        <f>(K99/10)</f>
        <v>77.53</v>
      </c>
    </row>
    <row r="102" spans="3:11" hidden="1">
      <c r="C102"/>
      <c r="D102"/>
      <c r="E102"/>
      <c r="I102" s="36" t="s">
        <v>1385</v>
      </c>
      <c r="J102" s="39"/>
      <c r="K102" s="41">
        <f>ROUND(K101+C36,2)</f>
        <v>80.13</v>
      </c>
    </row>
    <row r="103" spans="3:11" hidden="1">
      <c r="C103"/>
      <c r="D103"/>
      <c r="E103"/>
      <c r="I103" s="36"/>
      <c r="J103" s="39"/>
      <c r="K103" s="40"/>
    </row>
    <row r="104" spans="3:11" hidden="1">
      <c r="C104"/>
      <c r="D104"/>
      <c r="E104"/>
      <c r="F104" s="243">
        <v>1.7</v>
      </c>
      <c r="H104" s="246" t="s">
        <v>667</v>
      </c>
      <c r="I104" s="36" t="s">
        <v>1423</v>
      </c>
      <c r="J104" s="39"/>
      <c r="K104" s="41">
        <f>ROUND(K101-K96/10,2)</f>
        <v>74.599999999999994</v>
      </c>
    </row>
    <row r="105" spans="3:11" hidden="1">
      <c r="C105"/>
      <c r="D105"/>
      <c r="E105"/>
      <c r="I105" s="36" t="s">
        <v>1385</v>
      </c>
      <c r="J105" s="39"/>
      <c r="K105" s="41">
        <f>ROUND(K104+C36,2)</f>
        <v>77.2</v>
      </c>
    </row>
    <row r="106" spans="3:11" hidden="1">
      <c r="C106"/>
      <c r="D106"/>
      <c r="E106"/>
      <c r="I106"/>
      <c r="J106" s="4"/>
      <c r="K106" s="5"/>
    </row>
    <row r="107" spans="3:11" hidden="1">
      <c r="C107"/>
      <c r="D107"/>
      <c r="E107"/>
      <c r="I107"/>
      <c r="J107" s="4"/>
      <c r="K107" s="5"/>
    </row>
    <row r="108" spans="3:11" ht="31.5" hidden="1">
      <c r="C108"/>
      <c r="D108"/>
      <c r="E108"/>
      <c r="F108" s="243">
        <v>1.5</v>
      </c>
      <c r="G108" s="185" t="s">
        <v>991</v>
      </c>
      <c r="H108" s="247" t="s">
        <v>442</v>
      </c>
      <c r="I108"/>
      <c r="J108" s="4"/>
      <c r="K108"/>
    </row>
    <row r="109" spans="3:11" hidden="1">
      <c r="C109"/>
      <c r="D109"/>
      <c r="E109"/>
      <c r="I109"/>
      <c r="J109" s="4"/>
      <c r="K109"/>
    </row>
    <row r="110" spans="3:11" hidden="1">
      <c r="C110"/>
      <c r="D110"/>
      <c r="E110"/>
      <c r="F110" s="186">
        <v>10</v>
      </c>
      <c r="G110" s="185" t="s">
        <v>884</v>
      </c>
      <c r="H110" s="179" t="s">
        <v>1198</v>
      </c>
      <c r="I110" s="8">
        <f>C61</f>
        <v>25</v>
      </c>
      <c r="J110" s="2" t="s">
        <v>884</v>
      </c>
      <c r="K110" s="8">
        <f>(F110*I110)</f>
        <v>250</v>
      </c>
    </row>
    <row r="111" spans="3:11" hidden="1">
      <c r="C111"/>
      <c r="D111"/>
      <c r="E111"/>
      <c r="F111" s="186">
        <v>10</v>
      </c>
      <c r="G111" s="185" t="s">
        <v>884</v>
      </c>
      <c r="H111" s="179" t="s">
        <v>2048</v>
      </c>
      <c r="I111" s="8">
        <f>I83</f>
        <v>2.93</v>
      </c>
      <c r="J111" s="2" t="s">
        <v>884</v>
      </c>
      <c r="K111" s="8">
        <f>(F111*I111)</f>
        <v>29.3</v>
      </c>
    </row>
    <row r="112" spans="3:11" hidden="1">
      <c r="C112"/>
      <c r="D112"/>
      <c r="E112"/>
      <c r="G112" s="185" t="s">
        <v>454</v>
      </c>
      <c r="H112" s="179" t="s">
        <v>455</v>
      </c>
      <c r="I112"/>
      <c r="J112" s="2" t="s">
        <v>454</v>
      </c>
      <c r="K112" s="8">
        <v>0</v>
      </c>
    </row>
    <row r="113" spans="3:11" hidden="1">
      <c r="C113"/>
      <c r="D113"/>
      <c r="E113"/>
      <c r="I113"/>
      <c r="J113" s="4"/>
      <c r="K113" s="5" t="s">
        <v>1614</v>
      </c>
    </row>
    <row r="114" spans="3:11" hidden="1">
      <c r="C114"/>
      <c r="D114"/>
      <c r="E114"/>
      <c r="H114" s="179" t="s">
        <v>625</v>
      </c>
      <c r="I114"/>
      <c r="J114" s="4"/>
      <c r="K114" s="8">
        <f>SUM(K110:K112)</f>
        <v>279.3</v>
      </c>
    </row>
    <row r="115" spans="3:11" hidden="1">
      <c r="C115"/>
      <c r="D115"/>
      <c r="E115"/>
      <c r="I115"/>
      <c r="J115" s="4"/>
      <c r="K115" s="5" t="s">
        <v>1614</v>
      </c>
    </row>
    <row r="116" spans="3:11" hidden="1">
      <c r="C116"/>
      <c r="D116"/>
      <c r="E116"/>
      <c r="H116" s="179"/>
      <c r="I116"/>
      <c r="J116" s="4"/>
      <c r="K116" s="8">
        <f>(K114/10)</f>
        <v>27.93</v>
      </c>
    </row>
    <row r="117" spans="3:11" hidden="1">
      <c r="C117"/>
      <c r="D117"/>
      <c r="E117"/>
      <c r="I117"/>
      <c r="J117" s="4"/>
      <c r="K117" s="5" t="s">
        <v>2090</v>
      </c>
    </row>
    <row r="118" spans="3:11" hidden="1">
      <c r="C118"/>
      <c r="D118"/>
      <c r="E118"/>
      <c r="F118" s="239"/>
      <c r="H118" s="179" t="s">
        <v>2070</v>
      </c>
      <c r="I118" s="36" t="s">
        <v>1423</v>
      </c>
      <c r="J118" s="4"/>
      <c r="K118" s="38">
        <f>K116-K111/10</f>
        <v>25</v>
      </c>
    </row>
    <row r="119" spans="3:11" hidden="1">
      <c r="C119"/>
      <c r="D119"/>
      <c r="E119"/>
      <c r="I119" s="36" t="s">
        <v>1385</v>
      </c>
      <c r="J119" s="4"/>
      <c r="K119" s="41">
        <f>ROUND(K118+C36,2)</f>
        <v>27.6</v>
      </c>
    </row>
    <row r="120" spans="3:11" hidden="1">
      <c r="C120"/>
      <c r="D120"/>
      <c r="E120"/>
      <c r="I120"/>
      <c r="J120" s="4"/>
      <c r="K120" s="5"/>
    </row>
    <row r="121" spans="3:11" ht="31.5" hidden="1">
      <c r="C121"/>
      <c r="D121"/>
      <c r="E121"/>
      <c r="F121" s="248">
        <v>1.8</v>
      </c>
      <c r="H121" s="247" t="s">
        <v>2104</v>
      </c>
      <c r="I121"/>
      <c r="J121" s="4"/>
      <c r="K121" s="5"/>
    </row>
    <row r="122" spans="3:11" hidden="1">
      <c r="C122"/>
      <c r="D122"/>
      <c r="E122"/>
      <c r="I122"/>
      <c r="J122" s="4"/>
      <c r="K122" s="5"/>
    </row>
    <row r="123" spans="3:11" hidden="1">
      <c r="C123"/>
      <c r="D123"/>
      <c r="E123"/>
      <c r="F123" s="186">
        <v>10</v>
      </c>
      <c r="G123" s="185" t="s">
        <v>884</v>
      </c>
      <c r="H123" s="179" t="s">
        <v>385</v>
      </c>
      <c r="I123">
        <f>D61</f>
        <v>37.299999999999997</v>
      </c>
      <c r="J123" s="2" t="s">
        <v>884</v>
      </c>
      <c r="K123" s="8">
        <f>(F123*I123)</f>
        <v>373</v>
      </c>
    </row>
    <row r="124" spans="3:11" hidden="1">
      <c r="C124"/>
      <c r="D124"/>
      <c r="E124"/>
      <c r="G124" s="178" t="s">
        <v>668</v>
      </c>
      <c r="I124"/>
      <c r="J124" s="4" t="s">
        <v>668</v>
      </c>
      <c r="K124" s="8">
        <v>0</v>
      </c>
    </row>
    <row r="125" spans="3:11" hidden="1">
      <c r="C125"/>
      <c r="D125"/>
      <c r="E125"/>
      <c r="I125"/>
      <c r="J125" s="4"/>
      <c r="K125" s="5" t="s">
        <v>1614</v>
      </c>
    </row>
    <row r="126" spans="3:11" hidden="1">
      <c r="C126"/>
      <c r="D126"/>
      <c r="E126"/>
      <c r="H126" s="179" t="s">
        <v>625</v>
      </c>
      <c r="I126"/>
      <c r="J126" s="4"/>
      <c r="K126" s="8">
        <f>SUM(K123:K124)</f>
        <v>373</v>
      </c>
    </row>
    <row r="127" spans="3:11" hidden="1">
      <c r="C127"/>
      <c r="D127"/>
      <c r="E127"/>
      <c r="I127"/>
      <c r="J127" s="4"/>
      <c r="K127" s="5" t="s">
        <v>1614</v>
      </c>
    </row>
    <row r="128" spans="3:11" ht="31.5" hidden="1">
      <c r="C128"/>
      <c r="D128"/>
      <c r="E128"/>
      <c r="F128" s="249"/>
      <c r="H128" s="250" t="s">
        <v>2185</v>
      </c>
      <c r="I128" s="36" t="s">
        <v>1423</v>
      </c>
      <c r="J128" s="4"/>
      <c r="K128" s="41">
        <f>ROUND(K126/10,2)</f>
        <v>37.299999999999997</v>
      </c>
    </row>
    <row r="129" spans="1:33" hidden="1">
      <c r="C129"/>
      <c r="D129"/>
      <c r="E129"/>
      <c r="I129" s="36" t="s">
        <v>1385</v>
      </c>
      <c r="J129" s="4"/>
      <c r="K129" s="41">
        <f>ROUND(K128+C36,2)</f>
        <v>39.9</v>
      </c>
    </row>
    <row r="130" spans="1:33" hidden="1">
      <c r="C130"/>
      <c r="D130"/>
      <c r="E130"/>
      <c r="I130" s="36"/>
      <c r="J130" s="4"/>
      <c r="K130" s="5"/>
    </row>
    <row r="131" spans="1:33" hidden="1">
      <c r="C131"/>
      <c r="D131"/>
      <c r="E131"/>
      <c r="F131" s="243">
        <v>1.6</v>
      </c>
      <c r="H131" s="179" t="s">
        <v>811</v>
      </c>
      <c r="I131" s="36"/>
      <c r="J131" s="4"/>
      <c r="K131"/>
    </row>
    <row r="132" spans="1:33" hidden="1">
      <c r="C132"/>
      <c r="D132"/>
      <c r="E132"/>
      <c r="H132" s="179" t="s">
        <v>386</v>
      </c>
      <c r="I132" s="36" t="s">
        <v>1423</v>
      </c>
      <c r="J132" s="4"/>
      <c r="K132" s="38">
        <f>C61*1.5</f>
        <v>37.5</v>
      </c>
    </row>
    <row r="133" spans="1:33" hidden="1">
      <c r="C133"/>
      <c r="D133"/>
      <c r="E133"/>
      <c r="F133" s="179" t="s">
        <v>991</v>
      </c>
      <c r="H133" s="179" t="s">
        <v>387</v>
      </c>
      <c r="I133" s="36" t="s">
        <v>1385</v>
      </c>
      <c r="J133" s="4"/>
      <c r="K133" s="41">
        <f>ROUND(K132+C36,2)</f>
        <v>40.1</v>
      </c>
    </row>
    <row r="134" spans="1:33" hidden="1">
      <c r="C134"/>
      <c r="D134"/>
      <c r="E134"/>
      <c r="I134"/>
      <c r="J134" s="4"/>
      <c r="K134" s="5" t="s">
        <v>2090</v>
      </c>
    </row>
    <row r="135" spans="1:33" hidden="1">
      <c r="C135"/>
      <c r="D135"/>
      <c r="E135"/>
      <c r="I135"/>
      <c r="J135" s="4"/>
      <c r="K135"/>
    </row>
    <row r="136" spans="1:33" hidden="1">
      <c r="A136" s="237">
        <f>(A91+1)</f>
        <v>80</v>
      </c>
      <c r="B136" s="179" t="s">
        <v>1575</v>
      </c>
      <c r="C136" s="8">
        <f>AC30</f>
        <v>8240</v>
      </c>
      <c r="D136" s="8">
        <v>13.87</v>
      </c>
      <c r="E136" s="1" t="s">
        <v>991</v>
      </c>
      <c r="F136" s="233" t="s">
        <v>388</v>
      </c>
      <c r="G136" s="185" t="s">
        <v>2289</v>
      </c>
      <c r="H136" s="179" t="s">
        <v>389</v>
      </c>
      <c r="I136"/>
      <c r="J136" s="4"/>
      <c r="K136"/>
      <c r="N136" s="179" t="s">
        <v>2354</v>
      </c>
      <c r="O136" s="179" t="s">
        <v>390</v>
      </c>
      <c r="R136" s="186" t="e">
        <f>(R89+C19)</f>
        <v>#REF!</v>
      </c>
      <c r="AG136" s="179" t="s">
        <v>2297</v>
      </c>
    </row>
    <row r="137" spans="1:33" hidden="1">
      <c r="A137" s="237">
        <f t="shared" ref="A137:A142" si="9">(A136+1)</f>
        <v>81</v>
      </c>
      <c r="B137" s="179" t="s">
        <v>391</v>
      </c>
      <c r="C137" s="8">
        <f>AC33</f>
        <v>26500</v>
      </c>
      <c r="D137" s="1" t="s">
        <v>876</v>
      </c>
      <c r="E137"/>
      <c r="H137" s="179" t="s">
        <v>1045</v>
      </c>
      <c r="I137"/>
      <c r="J137" s="4"/>
      <c r="K137"/>
      <c r="N137" s="179" t="s">
        <v>2355</v>
      </c>
      <c r="O137" s="179" t="s">
        <v>392</v>
      </c>
      <c r="R137" s="186" t="e">
        <f>(R136+C20)</f>
        <v>#REF!</v>
      </c>
      <c r="AG137" s="179" t="s">
        <v>2297</v>
      </c>
    </row>
    <row r="138" spans="1:33" hidden="1">
      <c r="A138" s="237">
        <f t="shared" si="9"/>
        <v>82</v>
      </c>
      <c r="B138" s="179" t="s">
        <v>1835</v>
      </c>
      <c r="C138" s="8">
        <f>AC32</f>
        <v>28000</v>
      </c>
      <c r="D138" s="1" t="s">
        <v>876</v>
      </c>
      <c r="E138"/>
      <c r="H138" s="183" t="s">
        <v>1614</v>
      </c>
      <c r="I138"/>
      <c r="J138" s="4"/>
      <c r="K138"/>
      <c r="N138" s="179" t="s">
        <v>2356</v>
      </c>
      <c r="O138" s="179" t="s">
        <v>2270</v>
      </c>
      <c r="R138" s="186" t="e">
        <f>(R137+C21)</f>
        <v>#REF!</v>
      </c>
      <c r="AG138" s="179" t="s">
        <v>2297</v>
      </c>
    </row>
    <row r="139" spans="1:33" hidden="1">
      <c r="A139" s="237">
        <f t="shared" si="9"/>
        <v>83</v>
      </c>
      <c r="B139" s="179" t="s">
        <v>382</v>
      </c>
      <c r="C139" s="8">
        <f>AC33</f>
        <v>26500</v>
      </c>
      <c r="D139" s="1" t="s">
        <v>876</v>
      </c>
      <c r="E139"/>
      <c r="F139" s="186">
        <v>1</v>
      </c>
      <c r="G139" s="185" t="s">
        <v>884</v>
      </c>
      <c r="H139" s="179" t="s">
        <v>383</v>
      </c>
      <c r="I139" s="8" t="e">
        <f>C79</f>
        <v>#REF!</v>
      </c>
      <c r="J139" s="2" t="s">
        <v>884</v>
      </c>
      <c r="K139" s="8" t="e">
        <f>(F139*I139)</f>
        <v>#REF!</v>
      </c>
      <c r="N139" s="179" t="s">
        <v>2357</v>
      </c>
      <c r="O139" s="179" t="s">
        <v>384</v>
      </c>
      <c r="R139" s="186" t="e">
        <f>(R138+C21)</f>
        <v>#REF!</v>
      </c>
      <c r="AG139" s="179" t="s">
        <v>2297</v>
      </c>
    </row>
    <row r="140" spans="1:33" hidden="1">
      <c r="A140" s="237">
        <f t="shared" si="9"/>
        <v>84</v>
      </c>
      <c r="B140" s="179" t="s">
        <v>1573</v>
      </c>
      <c r="C140" s="8">
        <f>AC38</f>
        <v>169</v>
      </c>
      <c r="D140" s="1" t="s">
        <v>884</v>
      </c>
      <c r="E140"/>
      <c r="F140" s="186">
        <v>1</v>
      </c>
      <c r="G140" s="185" t="s">
        <v>884</v>
      </c>
      <c r="H140" s="179" t="s">
        <v>1377</v>
      </c>
      <c r="I140" s="8">
        <f>C27</f>
        <v>7.8</v>
      </c>
      <c r="J140" s="2" t="s">
        <v>884</v>
      </c>
      <c r="K140" s="8">
        <f>(F140*I140)</f>
        <v>7.8</v>
      </c>
      <c r="O140" s="179" t="s">
        <v>2358</v>
      </c>
      <c r="R140" s="186" t="e">
        <f>(R139+C21)</f>
        <v>#REF!</v>
      </c>
      <c r="AG140" s="179" t="s">
        <v>2297</v>
      </c>
    </row>
    <row r="141" spans="1:33" hidden="1">
      <c r="A141" s="237">
        <f t="shared" si="9"/>
        <v>85</v>
      </c>
      <c r="B141" s="179" t="s">
        <v>193</v>
      </c>
      <c r="C141" s="8">
        <f>I255</f>
        <v>12224.58</v>
      </c>
      <c r="D141" s="1" t="s">
        <v>876</v>
      </c>
      <c r="E141"/>
      <c r="G141" s="185" t="s">
        <v>454</v>
      </c>
      <c r="H141" s="179" t="s">
        <v>455</v>
      </c>
      <c r="I141" s="1" t="s">
        <v>991</v>
      </c>
      <c r="J141" s="2" t="s">
        <v>454</v>
      </c>
      <c r="K141" s="8">
        <v>0</v>
      </c>
      <c r="N141" s="179" t="s">
        <v>2289</v>
      </c>
      <c r="O141" s="179" t="s">
        <v>2359</v>
      </c>
      <c r="AG141" s="179" t="s">
        <v>2297</v>
      </c>
    </row>
    <row r="142" spans="1:33" hidden="1">
      <c r="A142" s="237">
        <f t="shared" si="9"/>
        <v>86</v>
      </c>
      <c r="B142" s="179" t="s">
        <v>194</v>
      </c>
      <c r="C142" s="8">
        <v>30000</v>
      </c>
      <c r="D142" s="1" t="s">
        <v>876</v>
      </c>
      <c r="E142"/>
      <c r="I142"/>
      <c r="J142" s="4"/>
      <c r="K142" s="5" t="s">
        <v>1614</v>
      </c>
      <c r="O142" s="179" t="s">
        <v>1132</v>
      </c>
      <c r="AG142" s="179" t="s">
        <v>2297</v>
      </c>
    </row>
    <row r="143" spans="1:33" hidden="1">
      <c r="B143" s="179" t="s">
        <v>991</v>
      </c>
      <c r="C143"/>
      <c r="D143"/>
      <c r="E143"/>
      <c r="H143" s="179" t="s">
        <v>195</v>
      </c>
      <c r="I143"/>
      <c r="J143" s="4"/>
      <c r="K143" s="8" t="e">
        <f>SUM(K137:K141)</f>
        <v>#REF!</v>
      </c>
      <c r="O143" s="183" t="s">
        <v>1614</v>
      </c>
      <c r="AG143" s="179" t="s">
        <v>2297</v>
      </c>
    </row>
    <row r="144" spans="1:33" hidden="1">
      <c r="A144" s="237">
        <f>(A142+1)</f>
        <v>87</v>
      </c>
      <c r="B144" s="179" t="s">
        <v>196</v>
      </c>
      <c r="C144" s="8">
        <v>7.5</v>
      </c>
      <c r="D144" s="1" t="s">
        <v>454</v>
      </c>
      <c r="E144"/>
      <c r="I144"/>
      <c r="J144" s="4"/>
      <c r="K144" s="5" t="s">
        <v>1614</v>
      </c>
      <c r="M144" s="186">
        <v>4600</v>
      </c>
      <c r="N144" s="179" t="s">
        <v>1449</v>
      </c>
      <c r="O144" s="179" t="s">
        <v>1132</v>
      </c>
      <c r="P144" s="186" t="e">
        <f>(C91)</f>
        <v>#REF!</v>
      </c>
      <c r="Q144" s="179" t="s">
        <v>1622</v>
      </c>
      <c r="R144" s="186" t="e">
        <f>(M144*P144)/1000</f>
        <v>#REF!</v>
      </c>
      <c r="AG144" s="179" t="s">
        <v>2297</v>
      </c>
    </row>
    <row r="145" spans="3:11" hidden="1">
      <c r="C145"/>
      <c r="D145"/>
      <c r="E145"/>
      <c r="F145" s="233" t="s">
        <v>197</v>
      </c>
      <c r="G145" s="185" t="s">
        <v>2289</v>
      </c>
      <c r="H145" s="179" t="s">
        <v>1046</v>
      </c>
      <c r="I145"/>
      <c r="J145" s="4"/>
      <c r="K145"/>
    </row>
    <row r="146" spans="3:11" hidden="1">
      <c r="C146"/>
      <c r="D146"/>
      <c r="E146"/>
      <c r="H146" s="179" t="s">
        <v>1047</v>
      </c>
      <c r="I146"/>
      <c r="J146" s="4"/>
      <c r="K146"/>
    </row>
    <row r="147" spans="3:11" hidden="1">
      <c r="C147"/>
      <c r="D147"/>
      <c r="E147"/>
      <c r="H147" s="179" t="s">
        <v>492</v>
      </c>
      <c r="I147"/>
      <c r="J147" s="4"/>
      <c r="K147"/>
    </row>
    <row r="148" spans="3:11" hidden="1">
      <c r="C148"/>
      <c r="D148"/>
      <c r="E148"/>
      <c r="H148" s="179" t="s">
        <v>529</v>
      </c>
      <c r="I148"/>
      <c r="J148" s="4"/>
      <c r="K148"/>
    </row>
    <row r="149" spans="3:11" hidden="1">
      <c r="C149"/>
      <c r="D149"/>
      <c r="E149"/>
      <c r="H149" s="179" t="s">
        <v>530</v>
      </c>
      <c r="I149"/>
      <c r="J149" s="4"/>
      <c r="K149"/>
    </row>
    <row r="150" spans="3:11" hidden="1">
      <c r="C150"/>
      <c r="D150"/>
      <c r="E150"/>
      <c r="H150" s="183" t="s">
        <v>1614</v>
      </c>
      <c r="I150"/>
      <c r="J150" s="4"/>
      <c r="K150"/>
    </row>
    <row r="151" spans="3:11" hidden="1">
      <c r="C151"/>
      <c r="D151"/>
      <c r="E151"/>
      <c r="F151" s="186">
        <v>0.7</v>
      </c>
      <c r="G151" s="185" t="s">
        <v>884</v>
      </c>
      <c r="H151" s="179" t="s">
        <v>2037</v>
      </c>
      <c r="I151" s="8" t="e">
        <f>C79</f>
        <v>#REF!</v>
      </c>
      <c r="J151" s="2" t="s">
        <v>884</v>
      </c>
      <c r="K151" s="8" t="e">
        <f t="shared" ref="K151:K156" si="10">(F151*I151)</f>
        <v>#REF!</v>
      </c>
    </row>
    <row r="152" spans="3:11" hidden="1">
      <c r="C152"/>
      <c r="D152"/>
      <c r="E152"/>
      <c r="F152" s="186">
        <v>0.7</v>
      </c>
      <c r="G152" s="185" t="s">
        <v>884</v>
      </c>
      <c r="H152" s="179" t="s">
        <v>531</v>
      </c>
      <c r="I152" s="8">
        <f>C783</f>
        <v>3.05</v>
      </c>
      <c r="J152" s="2" t="s">
        <v>884</v>
      </c>
      <c r="K152" s="8">
        <f t="shared" si="10"/>
        <v>2.14</v>
      </c>
    </row>
    <row r="153" spans="3:11" hidden="1">
      <c r="C153"/>
      <c r="D153"/>
      <c r="E153"/>
      <c r="F153" s="186">
        <v>0.72</v>
      </c>
      <c r="G153" s="185" t="s">
        <v>884</v>
      </c>
      <c r="H153" s="179" t="s">
        <v>1671</v>
      </c>
      <c r="I153" s="8">
        <f>C35</f>
        <v>169</v>
      </c>
      <c r="J153" s="2" t="s">
        <v>884</v>
      </c>
      <c r="K153" s="8">
        <f t="shared" si="10"/>
        <v>121.68</v>
      </c>
    </row>
    <row r="154" spans="3:11" hidden="1">
      <c r="C154"/>
      <c r="D154"/>
      <c r="E154"/>
      <c r="F154" s="186">
        <v>0.72</v>
      </c>
      <c r="G154" s="185" t="s">
        <v>884</v>
      </c>
      <c r="H154" s="179" t="s">
        <v>531</v>
      </c>
      <c r="I154" s="8">
        <f>C783</f>
        <v>3.05</v>
      </c>
      <c r="J154" s="2" t="s">
        <v>884</v>
      </c>
      <c r="K154" s="8">
        <f t="shared" si="10"/>
        <v>2.2000000000000002</v>
      </c>
    </row>
    <row r="155" spans="3:11" hidden="1">
      <c r="C155"/>
      <c r="D155"/>
      <c r="E155"/>
      <c r="F155" s="186">
        <v>1</v>
      </c>
      <c r="G155" s="185" t="s">
        <v>884</v>
      </c>
      <c r="H155" s="179" t="s">
        <v>1825</v>
      </c>
      <c r="I155" s="8">
        <f>C18</f>
        <v>26</v>
      </c>
      <c r="J155" s="2" t="s">
        <v>884</v>
      </c>
      <c r="K155" s="8">
        <f t="shared" si="10"/>
        <v>26</v>
      </c>
    </row>
    <row r="156" spans="3:11" hidden="1">
      <c r="C156"/>
      <c r="D156"/>
      <c r="E156"/>
      <c r="F156" s="186">
        <v>1</v>
      </c>
      <c r="G156" s="185" t="s">
        <v>884</v>
      </c>
      <c r="H156" s="179" t="s">
        <v>1672</v>
      </c>
      <c r="I156" s="8">
        <v>6.05</v>
      </c>
      <c r="J156" s="2" t="s">
        <v>884</v>
      </c>
      <c r="K156" s="8">
        <f t="shared" si="10"/>
        <v>6.05</v>
      </c>
    </row>
    <row r="157" spans="3:11" hidden="1">
      <c r="C157"/>
      <c r="D157"/>
      <c r="E157"/>
      <c r="H157" s="179" t="s">
        <v>1673</v>
      </c>
      <c r="I157"/>
      <c r="J157" s="4"/>
      <c r="K157"/>
    </row>
    <row r="158" spans="3:11" hidden="1">
      <c r="C158"/>
      <c r="D158"/>
      <c r="E158"/>
      <c r="G158" s="185" t="s">
        <v>454</v>
      </c>
      <c r="H158" s="179" t="s">
        <v>455</v>
      </c>
      <c r="I158" s="1" t="s">
        <v>991</v>
      </c>
      <c r="J158" s="2" t="s">
        <v>454</v>
      </c>
      <c r="K158" s="8">
        <v>0</v>
      </c>
    </row>
    <row r="159" spans="3:11" hidden="1">
      <c r="C159"/>
      <c r="D159"/>
      <c r="E159"/>
      <c r="I159"/>
      <c r="J159" s="4"/>
      <c r="K159" s="5" t="s">
        <v>1614</v>
      </c>
    </row>
    <row r="160" spans="3:11" hidden="1">
      <c r="C160"/>
      <c r="D160"/>
      <c r="E160"/>
      <c r="H160" s="179" t="s">
        <v>195</v>
      </c>
      <c r="I160"/>
      <c r="J160" s="4"/>
      <c r="K160" s="8" t="e">
        <f>SUM(K151:K158)</f>
        <v>#REF!</v>
      </c>
    </row>
    <row r="161" spans="1:11" hidden="1">
      <c r="C161"/>
      <c r="D161"/>
      <c r="E161"/>
      <c r="I161"/>
      <c r="J161" s="4"/>
      <c r="K161" s="5" t="s">
        <v>1614</v>
      </c>
    </row>
    <row r="162" spans="1:11" hidden="1">
      <c r="C162"/>
      <c r="D162"/>
      <c r="E162"/>
      <c r="H162" s="179" t="s">
        <v>991</v>
      </c>
      <c r="I162"/>
      <c r="J162" s="4"/>
      <c r="K162" s="1" t="s">
        <v>991</v>
      </c>
    </row>
    <row r="163" spans="1:11" hidden="1">
      <c r="C163"/>
      <c r="D163"/>
      <c r="E163"/>
      <c r="I163"/>
      <c r="J163" s="4"/>
      <c r="K163" s="1" t="s">
        <v>991</v>
      </c>
    </row>
    <row r="164" spans="1:11" hidden="1">
      <c r="A164" s="251">
        <v>2.2999999999999998</v>
      </c>
      <c r="B164" s="179" t="s">
        <v>249</v>
      </c>
      <c r="C164" t="e">
        <f>AC19+I167</f>
        <v>#REF!</v>
      </c>
      <c r="D164"/>
      <c r="E164"/>
      <c r="F164" s="243">
        <v>2.6</v>
      </c>
      <c r="G164" s="185" t="s">
        <v>2289</v>
      </c>
      <c r="H164" s="179" t="s">
        <v>1192</v>
      </c>
      <c r="I164"/>
      <c r="J164" s="4"/>
      <c r="K164"/>
    </row>
    <row r="165" spans="1:11" hidden="1">
      <c r="A165" s="251">
        <v>2.4</v>
      </c>
      <c r="B165" s="179" t="s">
        <v>795</v>
      </c>
      <c r="C165" t="e">
        <f>AC20+I167</f>
        <v>#REF!</v>
      </c>
      <c r="D165"/>
      <c r="E165"/>
      <c r="H165" s="183" t="s">
        <v>1614</v>
      </c>
      <c r="I165"/>
      <c r="J165" s="4"/>
      <c r="K165"/>
    </row>
    <row r="166" spans="1:11" hidden="1">
      <c r="C166"/>
      <c r="D166"/>
      <c r="E166"/>
      <c r="F166" s="186">
        <v>1</v>
      </c>
      <c r="G166" s="185" t="s">
        <v>884</v>
      </c>
      <c r="H166" s="179" t="s">
        <v>1110</v>
      </c>
      <c r="I166" s="8" t="e">
        <f>AC15</f>
        <v>#REF!</v>
      </c>
      <c r="J166" s="2" t="s">
        <v>884</v>
      </c>
      <c r="K166" s="8" t="e">
        <f>(F166*I166)</f>
        <v>#REF!</v>
      </c>
    </row>
    <row r="167" spans="1:11" hidden="1">
      <c r="C167"/>
      <c r="D167"/>
      <c r="E167"/>
      <c r="F167" s="186">
        <v>1</v>
      </c>
      <c r="G167" s="185" t="s">
        <v>884</v>
      </c>
      <c r="H167" s="179" t="s">
        <v>1377</v>
      </c>
      <c r="I167" s="8">
        <f>C26</f>
        <v>8.8000000000000007</v>
      </c>
      <c r="J167" s="2" t="s">
        <v>884</v>
      </c>
      <c r="K167" s="8">
        <f>(F167*I167)</f>
        <v>8.8000000000000007</v>
      </c>
    </row>
    <row r="168" spans="1:11" hidden="1">
      <c r="C168"/>
      <c r="D168"/>
      <c r="E168"/>
      <c r="G168" s="185" t="s">
        <v>454</v>
      </c>
      <c r="H168" s="179" t="s">
        <v>455</v>
      </c>
      <c r="I168" s="1" t="s">
        <v>991</v>
      </c>
      <c r="J168" s="2" t="s">
        <v>454</v>
      </c>
      <c r="K168" s="8">
        <v>0</v>
      </c>
    </row>
    <row r="169" spans="1:11" hidden="1">
      <c r="C169"/>
      <c r="D169"/>
      <c r="E169"/>
      <c r="I169"/>
      <c r="J169" s="4"/>
      <c r="K169" s="5" t="s">
        <v>1614</v>
      </c>
    </row>
    <row r="170" spans="1:11" hidden="1">
      <c r="C170"/>
      <c r="D170"/>
      <c r="E170"/>
      <c r="H170" s="179" t="s">
        <v>195</v>
      </c>
      <c r="I170"/>
      <c r="J170" s="4"/>
      <c r="K170" s="8" t="e">
        <f>SUM(K165:K168)</f>
        <v>#REF!</v>
      </c>
    </row>
    <row r="171" spans="1:11" hidden="1">
      <c r="C171"/>
      <c r="D171"/>
      <c r="E171"/>
      <c r="I171"/>
      <c r="J171" s="4"/>
      <c r="K171" s="5" t="s">
        <v>1614</v>
      </c>
    </row>
    <row r="172" spans="1:11" hidden="1">
      <c r="C172"/>
      <c r="D172"/>
      <c r="E172"/>
      <c r="F172" s="243">
        <v>2.7</v>
      </c>
      <c r="G172" s="185" t="s">
        <v>2289</v>
      </c>
      <c r="H172" s="179" t="s">
        <v>2026</v>
      </c>
      <c r="I172"/>
      <c r="J172" s="4"/>
      <c r="K172"/>
    </row>
    <row r="173" spans="1:11" hidden="1">
      <c r="C173"/>
      <c r="D173"/>
      <c r="E173"/>
      <c r="H173" s="183" t="s">
        <v>1614</v>
      </c>
      <c r="I173"/>
      <c r="J173" s="4"/>
      <c r="K173"/>
    </row>
    <row r="174" spans="1:11" hidden="1">
      <c r="C174"/>
      <c r="D174"/>
      <c r="E174"/>
      <c r="F174" s="186">
        <v>1</v>
      </c>
      <c r="G174" s="185" t="s">
        <v>884</v>
      </c>
      <c r="H174" s="179" t="s">
        <v>847</v>
      </c>
      <c r="I174" s="8" t="e">
        <f>AC14</f>
        <v>#REF!</v>
      </c>
      <c r="J174" s="2" t="s">
        <v>884</v>
      </c>
      <c r="K174" s="8" t="e">
        <f>(F174*I174)</f>
        <v>#REF!</v>
      </c>
    </row>
    <row r="175" spans="1:11" hidden="1">
      <c r="C175"/>
      <c r="D175"/>
      <c r="E175"/>
      <c r="F175" s="186">
        <v>1</v>
      </c>
      <c r="G175" s="185" t="s">
        <v>884</v>
      </c>
      <c r="H175" s="179" t="s">
        <v>1377</v>
      </c>
      <c r="I175" s="8">
        <f>C26</f>
        <v>8.8000000000000007</v>
      </c>
      <c r="J175" s="2" t="s">
        <v>884</v>
      </c>
      <c r="K175" s="8">
        <f>(F175*I175)</f>
        <v>8.8000000000000007</v>
      </c>
    </row>
    <row r="176" spans="1:11" hidden="1">
      <c r="C176"/>
      <c r="D176"/>
      <c r="E176"/>
      <c r="G176" s="185" t="s">
        <v>454</v>
      </c>
      <c r="H176" s="179" t="s">
        <v>455</v>
      </c>
      <c r="I176" s="1" t="s">
        <v>991</v>
      </c>
      <c r="J176" s="2" t="s">
        <v>454</v>
      </c>
      <c r="K176" s="8">
        <v>0</v>
      </c>
    </row>
    <row r="177" spans="1:33" hidden="1">
      <c r="C177"/>
      <c r="D177"/>
      <c r="E177"/>
      <c r="I177"/>
      <c r="J177" s="4"/>
      <c r="K177" s="5" t="s">
        <v>1614</v>
      </c>
    </row>
    <row r="178" spans="1:33" hidden="1">
      <c r="C178"/>
      <c r="D178"/>
      <c r="E178"/>
      <c r="H178" s="179" t="s">
        <v>195</v>
      </c>
      <c r="I178"/>
      <c r="J178" s="4"/>
      <c r="K178" s="8" t="e">
        <f>SUM(K173:K176)</f>
        <v>#REF!</v>
      </c>
    </row>
    <row r="179" spans="1:33" hidden="1">
      <c r="A179" s="237">
        <f>(A144+1)</f>
        <v>88</v>
      </c>
      <c r="B179" s="179" t="s">
        <v>1674</v>
      </c>
      <c r="C179" s="8">
        <v>15.25</v>
      </c>
      <c r="D179" s="1" t="s">
        <v>1675</v>
      </c>
      <c r="E179"/>
      <c r="I179"/>
      <c r="J179" s="4"/>
      <c r="K179" s="5" t="s">
        <v>1614</v>
      </c>
      <c r="M179" s="186">
        <v>2.5</v>
      </c>
      <c r="N179" s="179" t="s">
        <v>884</v>
      </c>
      <c r="O179" s="179" t="s">
        <v>1661</v>
      </c>
      <c r="P179" s="186" t="e">
        <f>(K58)</f>
        <v>#REF!</v>
      </c>
      <c r="Q179" s="179" t="s">
        <v>884</v>
      </c>
      <c r="R179" s="186" t="e">
        <f>(M179*P179)</f>
        <v>#REF!</v>
      </c>
      <c r="AG179" s="179" t="s">
        <v>2297</v>
      </c>
    </row>
    <row r="180" spans="1:33" hidden="1">
      <c r="A180" s="237">
        <f>(A179+1)</f>
        <v>89</v>
      </c>
      <c r="B180" s="179" t="s">
        <v>1676</v>
      </c>
      <c r="C180" s="8">
        <v>110</v>
      </c>
      <c r="D180" s="1" t="s">
        <v>1675</v>
      </c>
      <c r="E180"/>
      <c r="H180" s="179" t="s">
        <v>991</v>
      </c>
      <c r="I180"/>
      <c r="J180" s="4"/>
      <c r="K180"/>
      <c r="M180" s="186">
        <v>3.5</v>
      </c>
      <c r="N180" s="179" t="s">
        <v>883</v>
      </c>
      <c r="O180" s="179" t="s">
        <v>2044</v>
      </c>
      <c r="P180" s="186">
        <f>(C10)</f>
        <v>150</v>
      </c>
      <c r="Q180" s="179" t="s">
        <v>883</v>
      </c>
      <c r="R180" s="186">
        <f>(M180*P180)</f>
        <v>525</v>
      </c>
      <c r="AG180" s="179" t="s">
        <v>2297</v>
      </c>
    </row>
    <row r="181" spans="1:33" hidden="1">
      <c r="C181"/>
      <c r="D181"/>
      <c r="E181"/>
      <c r="F181" s="233" t="s">
        <v>1677</v>
      </c>
      <c r="H181" s="179" t="s">
        <v>961</v>
      </c>
      <c r="I181"/>
      <c r="J181" s="4"/>
      <c r="K181"/>
    </row>
    <row r="182" spans="1:33" hidden="1">
      <c r="C182"/>
      <c r="D182"/>
      <c r="E182"/>
      <c r="I182"/>
      <c r="J182" s="4"/>
      <c r="K182"/>
    </row>
    <row r="183" spans="1:33" hidden="1">
      <c r="C183"/>
      <c r="D183"/>
      <c r="E183"/>
      <c r="F183" s="186">
        <v>1</v>
      </c>
      <c r="G183" s="185" t="s">
        <v>884</v>
      </c>
      <c r="H183" s="179" t="s">
        <v>66</v>
      </c>
      <c r="I183" s="8">
        <f>C35</f>
        <v>169</v>
      </c>
      <c r="J183" s="2" t="s">
        <v>884</v>
      </c>
      <c r="K183" s="8">
        <f>(F183*I183)</f>
        <v>169</v>
      </c>
    </row>
    <row r="184" spans="1:33" hidden="1">
      <c r="C184"/>
      <c r="D184"/>
      <c r="E184"/>
      <c r="F184" s="186">
        <v>1</v>
      </c>
      <c r="G184" s="185" t="s">
        <v>884</v>
      </c>
      <c r="H184" s="179" t="s">
        <v>531</v>
      </c>
      <c r="I184" s="8">
        <f>C783</f>
        <v>3.05</v>
      </c>
      <c r="J184" s="2" t="s">
        <v>884</v>
      </c>
      <c r="K184" s="8">
        <f>(F184*I184)</f>
        <v>3.05</v>
      </c>
    </row>
    <row r="185" spans="1:33" hidden="1">
      <c r="C185"/>
      <c r="D185"/>
      <c r="E185"/>
      <c r="F185" s="186">
        <v>1</v>
      </c>
      <c r="G185" s="185" t="s">
        <v>884</v>
      </c>
      <c r="H185" s="179" t="s">
        <v>1672</v>
      </c>
      <c r="I185" s="8">
        <v>6.05</v>
      </c>
      <c r="J185" s="2" t="s">
        <v>884</v>
      </c>
      <c r="K185" s="8">
        <f>(F185*I185)</f>
        <v>6.05</v>
      </c>
    </row>
    <row r="186" spans="1:33" hidden="1">
      <c r="C186"/>
      <c r="D186"/>
      <c r="E186"/>
      <c r="H186" s="179" t="s">
        <v>1673</v>
      </c>
      <c r="I186"/>
      <c r="J186" s="4"/>
      <c r="K186"/>
    </row>
    <row r="187" spans="1:33" hidden="1">
      <c r="C187"/>
      <c r="D187"/>
      <c r="E187"/>
      <c r="I187"/>
      <c r="J187" s="4"/>
      <c r="K187" s="5" t="s">
        <v>1614</v>
      </c>
    </row>
    <row r="188" spans="1:33" hidden="1">
      <c r="C188"/>
      <c r="D188"/>
      <c r="E188"/>
      <c r="H188" s="179" t="s">
        <v>195</v>
      </c>
      <c r="I188"/>
      <c r="J188" s="4"/>
      <c r="K188" s="8">
        <f>SUM(K181:K186)</f>
        <v>178.1</v>
      </c>
    </row>
    <row r="189" spans="1:33" hidden="1">
      <c r="C189"/>
      <c r="D189"/>
      <c r="E189"/>
      <c r="F189" s="179" t="s">
        <v>991</v>
      </c>
      <c r="I189"/>
      <c r="J189" s="4"/>
      <c r="K189" s="5" t="s">
        <v>1614</v>
      </c>
    </row>
    <row r="190" spans="1:33" hidden="1">
      <c r="C190"/>
      <c r="D190"/>
      <c r="E190"/>
      <c r="I190"/>
      <c r="J190" s="4"/>
      <c r="K190" s="1" t="s">
        <v>991</v>
      </c>
    </row>
    <row r="191" spans="1:33" hidden="1">
      <c r="A191" s="237">
        <f>(A180+1)</f>
        <v>90</v>
      </c>
      <c r="B191" s="179" t="s">
        <v>675</v>
      </c>
      <c r="C191" s="8">
        <v>65</v>
      </c>
      <c r="D191" s="1" t="s">
        <v>676</v>
      </c>
      <c r="E191"/>
      <c r="F191" s="233" t="s">
        <v>677</v>
      </c>
      <c r="G191" s="185" t="s">
        <v>2289</v>
      </c>
      <c r="H191" s="179" t="s">
        <v>678</v>
      </c>
      <c r="I191"/>
      <c r="J191" s="4"/>
      <c r="K191"/>
      <c r="M191" s="186">
        <v>10.6</v>
      </c>
      <c r="N191" s="179" t="s">
        <v>883</v>
      </c>
      <c r="O191" s="179" t="s">
        <v>1743</v>
      </c>
      <c r="P191" s="186">
        <f>(C11)</f>
        <v>135</v>
      </c>
      <c r="Q191" s="179" t="s">
        <v>883</v>
      </c>
      <c r="R191" s="186">
        <f>(M191*P191)</f>
        <v>1431</v>
      </c>
      <c r="AG191" s="179" t="s">
        <v>2297</v>
      </c>
    </row>
    <row r="192" spans="1:33" hidden="1">
      <c r="A192" s="237">
        <f t="shared" ref="A192:A207" si="11">(A191+1)</f>
        <v>91</v>
      </c>
      <c r="B192" s="179" t="s">
        <v>679</v>
      </c>
      <c r="C192" s="8">
        <v>25</v>
      </c>
      <c r="D192" s="1" t="s">
        <v>676</v>
      </c>
      <c r="E192"/>
      <c r="H192" s="179" t="s">
        <v>680</v>
      </c>
      <c r="I192"/>
      <c r="J192" s="4"/>
      <c r="K192"/>
      <c r="M192" s="186">
        <v>7.1</v>
      </c>
      <c r="N192" s="179" t="s">
        <v>883</v>
      </c>
      <c r="O192" s="179" t="s">
        <v>1936</v>
      </c>
      <c r="P192" s="186">
        <f>(C12)</f>
        <v>95</v>
      </c>
      <c r="Q192" s="179" t="s">
        <v>883</v>
      </c>
      <c r="R192" s="186">
        <f>(M192*P192)</f>
        <v>674.5</v>
      </c>
      <c r="AG192" s="179" t="s">
        <v>2297</v>
      </c>
    </row>
    <row r="193" spans="1:33" hidden="1">
      <c r="A193" s="237">
        <f t="shared" si="11"/>
        <v>92</v>
      </c>
      <c r="B193" s="179" t="s">
        <v>2360</v>
      </c>
      <c r="C193" s="8">
        <v>210</v>
      </c>
      <c r="D193" s="1" t="s">
        <v>676</v>
      </c>
      <c r="E193"/>
      <c r="H193" s="183" t="s">
        <v>1614</v>
      </c>
      <c r="I193"/>
      <c r="J193" s="4"/>
      <c r="K193"/>
      <c r="M193" s="186">
        <v>21.2</v>
      </c>
      <c r="N193" s="179" t="s">
        <v>883</v>
      </c>
      <c r="O193" s="179" t="s">
        <v>324</v>
      </c>
      <c r="P193" s="186">
        <f>(C13)</f>
        <v>85</v>
      </c>
      <c r="Q193" s="179" t="s">
        <v>883</v>
      </c>
      <c r="R193" s="186">
        <f>(M193*P193)</f>
        <v>1802</v>
      </c>
      <c r="AG193" s="179" t="s">
        <v>2297</v>
      </c>
    </row>
    <row r="194" spans="1:33" hidden="1">
      <c r="A194" s="237">
        <f t="shared" si="11"/>
        <v>93</v>
      </c>
      <c r="B194" s="179" t="s">
        <v>1667</v>
      </c>
      <c r="C194" s="8">
        <v>160</v>
      </c>
      <c r="D194" s="8">
        <v>96.11</v>
      </c>
      <c r="E194"/>
      <c r="F194" s="186">
        <v>9</v>
      </c>
      <c r="G194" s="185" t="s">
        <v>884</v>
      </c>
      <c r="H194" s="179" t="s">
        <v>1668</v>
      </c>
      <c r="I194" s="8" t="e">
        <f>(C74)</f>
        <v>#REF!</v>
      </c>
      <c r="J194" s="2" t="s">
        <v>884</v>
      </c>
      <c r="K194" s="8" t="e">
        <f>(F194*I194)</f>
        <v>#REF!</v>
      </c>
      <c r="N194" s="179" t="s">
        <v>454</v>
      </c>
      <c r="O194" s="179" t="s">
        <v>455</v>
      </c>
      <c r="Q194" s="179" t="s">
        <v>454</v>
      </c>
      <c r="R194" s="186">
        <v>0</v>
      </c>
      <c r="AG194" s="179" t="s">
        <v>2297</v>
      </c>
    </row>
    <row r="195" spans="1:33" hidden="1">
      <c r="A195" s="237">
        <f t="shared" si="11"/>
        <v>94</v>
      </c>
      <c r="B195" s="179" t="s">
        <v>851</v>
      </c>
      <c r="C195" s="8">
        <v>100</v>
      </c>
      <c r="D195" s="1" t="s">
        <v>676</v>
      </c>
      <c r="E195"/>
      <c r="F195" s="186">
        <v>4.5</v>
      </c>
      <c r="G195" s="185" t="s">
        <v>884</v>
      </c>
      <c r="H195" s="179" t="s">
        <v>1655</v>
      </c>
      <c r="I195" s="8" t="e">
        <f>(K49)</f>
        <v>#REF!</v>
      </c>
      <c r="J195" s="2" t="s">
        <v>884</v>
      </c>
      <c r="K195" s="8" t="e">
        <f>(F195*I195)</f>
        <v>#REF!</v>
      </c>
      <c r="R195" s="183" t="s">
        <v>1614</v>
      </c>
      <c r="AG195" s="179" t="s">
        <v>2297</v>
      </c>
    </row>
    <row r="196" spans="1:33" hidden="1">
      <c r="A196" s="237">
        <f t="shared" si="11"/>
        <v>95</v>
      </c>
      <c r="B196" s="179" t="s">
        <v>852</v>
      </c>
      <c r="C196" s="8">
        <v>0.25</v>
      </c>
      <c r="D196" s="1" t="s">
        <v>883</v>
      </c>
      <c r="E196"/>
      <c r="F196" s="186">
        <v>1.8</v>
      </c>
      <c r="G196" s="185" t="s">
        <v>883</v>
      </c>
      <c r="H196" s="179" t="s">
        <v>1743</v>
      </c>
      <c r="I196" s="8">
        <f>(C11)</f>
        <v>135</v>
      </c>
      <c r="J196" s="2" t="s">
        <v>883</v>
      </c>
      <c r="K196" s="8">
        <f>(F196*I196)</f>
        <v>243</v>
      </c>
      <c r="O196" s="179" t="s">
        <v>625</v>
      </c>
      <c r="R196" s="186" t="e">
        <f>SUM(R144:R194)</f>
        <v>#REF!</v>
      </c>
      <c r="AG196" s="179" t="s">
        <v>2297</v>
      </c>
    </row>
    <row r="197" spans="1:33" hidden="1">
      <c r="A197" s="237">
        <f t="shared" si="11"/>
        <v>96</v>
      </c>
      <c r="B197" s="179" t="s">
        <v>619</v>
      </c>
      <c r="C197" s="8">
        <v>22.6</v>
      </c>
      <c r="D197" s="1" t="s">
        <v>620</v>
      </c>
      <c r="E197"/>
      <c r="F197" s="186">
        <v>17.7</v>
      </c>
      <c r="G197" s="185" t="s">
        <v>883</v>
      </c>
      <c r="H197" s="179" t="s">
        <v>1936</v>
      </c>
      <c r="I197" s="8">
        <f>(C12)</f>
        <v>95</v>
      </c>
      <c r="J197" s="2" t="s">
        <v>883</v>
      </c>
      <c r="K197" s="8">
        <f>(F197*I197)</f>
        <v>1681.5</v>
      </c>
      <c r="R197" s="183" t="s">
        <v>1614</v>
      </c>
      <c r="AG197" s="179" t="s">
        <v>2297</v>
      </c>
    </row>
    <row r="198" spans="1:33" hidden="1">
      <c r="A198" s="237">
        <f t="shared" si="11"/>
        <v>97</v>
      </c>
      <c r="B198" s="179" t="s">
        <v>2551</v>
      </c>
      <c r="C198" s="8">
        <v>212</v>
      </c>
      <c r="D198" s="1" t="s">
        <v>620</v>
      </c>
      <c r="E198"/>
      <c r="F198" s="186">
        <v>14.1</v>
      </c>
      <c r="G198" s="185" t="s">
        <v>883</v>
      </c>
      <c r="H198" s="179" t="s">
        <v>324</v>
      </c>
      <c r="I198" s="8">
        <f>(C13)</f>
        <v>85</v>
      </c>
      <c r="J198" s="2" t="s">
        <v>883</v>
      </c>
      <c r="K198" s="8">
        <f>(F198*I198)</f>
        <v>1198.5</v>
      </c>
      <c r="O198" s="179" t="s">
        <v>788</v>
      </c>
      <c r="R198" s="186" t="e">
        <f>(R196/10)</f>
        <v>#REF!</v>
      </c>
      <c r="AG198" s="179" t="s">
        <v>2297</v>
      </c>
    </row>
    <row r="199" spans="1:33" hidden="1">
      <c r="A199" s="237">
        <f t="shared" si="11"/>
        <v>98</v>
      </c>
      <c r="B199" s="179" t="s">
        <v>2133</v>
      </c>
      <c r="C199" s="8">
        <v>85</v>
      </c>
      <c r="D199" s="1" t="s">
        <v>784</v>
      </c>
      <c r="E199"/>
      <c r="G199" s="185" t="s">
        <v>454</v>
      </c>
      <c r="H199" s="179" t="s">
        <v>455</v>
      </c>
      <c r="I199"/>
      <c r="J199" s="2" t="s">
        <v>454</v>
      </c>
      <c r="K199" s="8">
        <v>0</v>
      </c>
      <c r="R199" s="183" t="s">
        <v>2090</v>
      </c>
      <c r="AG199" s="179" t="s">
        <v>2297</v>
      </c>
    </row>
    <row r="200" spans="1:33" hidden="1">
      <c r="A200" s="237">
        <f t="shared" si="11"/>
        <v>99</v>
      </c>
      <c r="B200" s="179" t="s">
        <v>1169</v>
      </c>
      <c r="C200" s="8">
        <v>750</v>
      </c>
      <c r="D200" s="1" t="s">
        <v>784</v>
      </c>
      <c r="E200"/>
      <c r="I200"/>
      <c r="J200" s="4"/>
      <c r="K200" s="5" t="s">
        <v>1614</v>
      </c>
      <c r="AG200" s="179" t="s">
        <v>2297</v>
      </c>
    </row>
    <row r="201" spans="1:33" hidden="1">
      <c r="A201" s="237">
        <f t="shared" si="11"/>
        <v>100</v>
      </c>
      <c r="B201" s="179" t="s">
        <v>1170</v>
      </c>
      <c r="C201" s="8">
        <v>47.2</v>
      </c>
      <c r="D201" s="1" t="s">
        <v>784</v>
      </c>
      <c r="E201"/>
      <c r="I201"/>
      <c r="J201" s="4"/>
      <c r="K201" s="8" t="e">
        <f>SUM(K194:K199)</f>
        <v>#REF!</v>
      </c>
      <c r="N201" s="179" t="s">
        <v>3216</v>
      </c>
      <c r="O201" s="179" t="s">
        <v>390</v>
      </c>
      <c r="R201" s="186" t="e">
        <f>(R198+C19)</f>
        <v>#REF!</v>
      </c>
      <c r="AG201" s="179" t="s">
        <v>2297</v>
      </c>
    </row>
    <row r="202" spans="1:33" hidden="1">
      <c r="A202" s="237">
        <f t="shared" si="11"/>
        <v>101</v>
      </c>
      <c r="B202" s="179" t="s">
        <v>2375</v>
      </c>
      <c r="C202" s="8">
        <v>75</v>
      </c>
      <c r="D202" s="1" t="s">
        <v>784</v>
      </c>
      <c r="E202"/>
      <c r="H202" s="179" t="s">
        <v>625</v>
      </c>
      <c r="I202"/>
      <c r="J202" s="4"/>
      <c r="K202" s="5" t="s">
        <v>1614</v>
      </c>
      <c r="N202" s="179" t="s">
        <v>2376</v>
      </c>
      <c r="O202" s="179" t="s">
        <v>392</v>
      </c>
      <c r="R202" s="186" t="e">
        <f>(R201+C20)</f>
        <v>#REF!</v>
      </c>
      <c r="AG202" s="179" t="s">
        <v>325</v>
      </c>
    </row>
    <row r="203" spans="1:33" hidden="1">
      <c r="A203" s="237">
        <f t="shared" si="11"/>
        <v>102</v>
      </c>
      <c r="B203" s="179" t="s">
        <v>696</v>
      </c>
      <c r="C203" s="8">
        <v>40</v>
      </c>
      <c r="D203" s="1" t="s">
        <v>784</v>
      </c>
      <c r="E203"/>
      <c r="I203"/>
      <c r="J203" s="4"/>
      <c r="K203" s="8" t="e">
        <f>(K201/10)</f>
        <v>#REF!</v>
      </c>
      <c r="N203" s="179" t="s">
        <v>2377</v>
      </c>
      <c r="O203" s="179" t="s">
        <v>2270</v>
      </c>
      <c r="R203" s="186" t="e">
        <f>(R202+C21)</f>
        <v>#REF!</v>
      </c>
    </row>
    <row r="204" spans="1:33" hidden="1">
      <c r="A204" s="237">
        <f t="shared" si="11"/>
        <v>103</v>
      </c>
      <c r="B204" s="179" t="s">
        <v>632</v>
      </c>
      <c r="C204" s="8">
        <v>65</v>
      </c>
      <c r="D204" s="1" t="s">
        <v>784</v>
      </c>
      <c r="E204"/>
      <c r="H204" s="179" t="s">
        <v>788</v>
      </c>
      <c r="I204"/>
      <c r="J204" s="4"/>
      <c r="K204" s="5" t="s">
        <v>2090</v>
      </c>
      <c r="N204" s="179" t="s">
        <v>2378</v>
      </c>
      <c r="O204" s="179" t="s">
        <v>384</v>
      </c>
      <c r="R204" s="186" t="e">
        <f>(R203+C21)</f>
        <v>#REF!</v>
      </c>
    </row>
    <row r="205" spans="1:33" hidden="1">
      <c r="A205" s="237">
        <f t="shared" si="11"/>
        <v>104</v>
      </c>
      <c r="B205" s="179" t="s">
        <v>2379</v>
      </c>
      <c r="C205" s="8">
        <v>65</v>
      </c>
      <c r="D205" s="1" t="s">
        <v>784</v>
      </c>
      <c r="E205"/>
      <c r="I205"/>
      <c r="J205" s="4"/>
      <c r="K205"/>
      <c r="AG205" s="179" t="s">
        <v>2297</v>
      </c>
    </row>
    <row r="206" spans="1:33" hidden="1">
      <c r="A206" s="237">
        <f t="shared" si="11"/>
        <v>105</v>
      </c>
      <c r="B206" s="179" t="s">
        <v>697</v>
      </c>
      <c r="C206" s="8">
        <v>150</v>
      </c>
      <c r="D206" s="1" t="s">
        <v>698</v>
      </c>
      <c r="E206"/>
      <c r="F206" s="233" t="s">
        <v>699</v>
      </c>
      <c r="G206" s="185" t="s">
        <v>2289</v>
      </c>
      <c r="H206" s="179" t="s">
        <v>1005</v>
      </c>
      <c r="I206"/>
      <c r="J206" s="4"/>
      <c r="K206"/>
    </row>
    <row r="207" spans="1:33" hidden="1">
      <c r="A207" s="237">
        <f t="shared" si="11"/>
        <v>106</v>
      </c>
      <c r="B207" s="179" t="s">
        <v>700</v>
      </c>
      <c r="C207" s="8">
        <v>100</v>
      </c>
      <c r="D207" s="1" t="s">
        <v>784</v>
      </c>
      <c r="E207"/>
      <c r="H207" s="179" t="s">
        <v>1512</v>
      </c>
      <c r="I207"/>
      <c r="J207" s="4"/>
      <c r="K207"/>
      <c r="N207" s="179" t="s">
        <v>701</v>
      </c>
      <c r="O207" s="179" t="s">
        <v>702</v>
      </c>
    </row>
    <row r="208" spans="1:33" hidden="1">
      <c r="C208"/>
      <c r="D208"/>
      <c r="E208"/>
      <c r="H208" s="183" t="s">
        <v>1614</v>
      </c>
      <c r="I208"/>
      <c r="J208" s="4"/>
      <c r="K208"/>
      <c r="O208" s="183" t="s">
        <v>1614</v>
      </c>
    </row>
    <row r="209" spans="3:18" hidden="1">
      <c r="C209"/>
      <c r="D209"/>
      <c r="E209"/>
      <c r="F209" s="186">
        <v>9</v>
      </c>
      <c r="G209" s="185" t="s">
        <v>884</v>
      </c>
      <c r="H209" s="179" t="s">
        <v>703</v>
      </c>
      <c r="I209" s="8" t="e">
        <f>C73</f>
        <v>#REF!</v>
      </c>
      <c r="J209" s="2" t="s">
        <v>884</v>
      </c>
      <c r="K209" s="8" t="e">
        <f>(F209*I209)</f>
        <v>#REF!</v>
      </c>
      <c r="M209" s="252">
        <v>1.153E-2</v>
      </c>
      <c r="N209" s="179" t="s">
        <v>884</v>
      </c>
      <c r="O209" s="179" t="s">
        <v>704</v>
      </c>
      <c r="P209" s="186">
        <f>C88</f>
        <v>65420</v>
      </c>
      <c r="Q209" s="179" t="s">
        <v>884</v>
      </c>
      <c r="R209" s="186">
        <f t="shared" ref="R209:R218" si="12">(M209*P209)</f>
        <v>754.29</v>
      </c>
    </row>
    <row r="210" spans="3:18" hidden="1">
      <c r="C210"/>
      <c r="D210"/>
      <c r="E210"/>
      <c r="F210" s="186">
        <v>4.5</v>
      </c>
      <c r="G210" s="185" t="s">
        <v>884</v>
      </c>
      <c r="H210" s="179" t="s">
        <v>121</v>
      </c>
      <c r="I210" s="8" t="e">
        <f>K23</f>
        <v>#REF!</v>
      </c>
      <c r="J210" s="2" t="s">
        <v>884</v>
      </c>
      <c r="K210" s="8" t="e">
        <f>(F210*I210)</f>
        <v>#REF!</v>
      </c>
      <c r="M210" s="252">
        <v>1.013E-2</v>
      </c>
      <c r="N210" s="179" t="s">
        <v>884</v>
      </c>
      <c r="O210" s="179" t="s">
        <v>705</v>
      </c>
      <c r="P210" s="186">
        <f>C89</f>
        <v>57165</v>
      </c>
      <c r="Q210" s="179" t="s">
        <v>884</v>
      </c>
      <c r="R210" s="186">
        <f t="shared" si="12"/>
        <v>579.08000000000004</v>
      </c>
    </row>
    <row r="211" spans="3:18" hidden="1">
      <c r="C211"/>
      <c r="D211"/>
      <c r="E211"/>
      <c r="F211" s="186">
        <v>1.8</v>
      </c>
      <c r="G211" s="185" t="s">
        <v>883</v>
      </c>
      <c r="H211" s="179" t="s">
        <v>1743</v>
      </c>
      <c r="I211" s="8">
        <f>C11</f>
        <v>135</v>
      </c>
      <c r="J211" s="2" t="s">
        <v>883</v>
      </c>
      <c r="K211" s="8">
        <f>(F211*I211)</f>
        <v>243</v>
      </c>
      <c r="M211" s="252">
        <v>0.77780000000000005</v>
      </c>
      <c r="N211" s="179" t="s">
        <v>620</v>
      </c>
      <c r="O211" s="179" t="s">
        <v>2127</v>
      </c>
      <c r="P211" s="186">
        <f>C753</f>
        <v>381.37</v>
      </c>
      <c r="Q211" s="179" t="s">
        <v>620</v>
      </c>
      <c r="R211" s="186">
        <f t="shared" si="12"/>
        <v>296.63</v>
      </c>
    </row>
    <row r="212" spans="3:18" hidden="1">
      <c r="C212"/>
      <c r="D212"/>
      <c r="E212"/>
      <c r="F212" s="186">
        <v>17.7</v>
      </c>
      <c r="G212" s="185" t="s">
        <v>883</v>
      </c>
      <c r="H212" s="179" t="s">
        <v>1936</v>
      </c>
      <c r="I212" s="8">
        <f>C12</f>
        <v>95</v>
      </c>
      <c r="J212" s="2" t="s">
        <v>883</v>
      </c>
      <c r="K212" s="8">
        <f>(F212*I212)</f>
        <v>1681.5</v>
      </c>
      <c r="M212" s="252">
        <v>1.23</v>
      </c>
      <c r="N212" s="179" t="s">
        <v>620</v>
      </c>
      <c r="O212" s="179" t="s">
        <v>2128</v>
      </c>
      <c r="P212" s="186">
        <f>D30</f>
        <v>287</v>
      </c>
      <c r="Q212" s="179" t="s">
        <v>620</v>
      </c>
      <c r="R212" s="186">
        <f t="shared" si="12"/>
        <v>353.01</v>
      </c>
    </row>
    <row r="213" spans="3:18" hidden="1">
      <c r="C213"/>
      <c r="D213"/>
      <c r="E213"/>
      <c r="F213" s="186">
        <v>14.1</v>
      </c>
      <c r="G213" s="185" t="s">
        <v>883</v>
      </c>
      <c r="H213" s="179" t="s">
        <v>324</v>
      </c>
      <c r="I213" s="8">
        <f>C13</f>
        <v>85</v>
      </c>
      <c r="J213" s="2" t="s">
        <v>883</v>
      </c>
      <c r="K213" s="8">
        <f>(F213*I213)</f>
        <v>1198.5</v>
      </c>
      <c r="M213" s="186">
        <v>2</v>
      </c>
      <c r="N213" s="179" t="s">
        <v>883</v>
      </c>
      <c r="O213" s="179" t="s">
        <v>2129</v>
      </c>
      <c r="P213" s="186">
        <f>C283</f>
        <v>30</v>
      </c>
      <c r="Q213" s="179" t="s">
        <v>883</v>
      </c>
      <c r="R213" s="186">
        <f t="shared" si="12"/>
        <v>60</v>
      </c>
    </row>
    <row r="214" spans="3:18" hidden="1">
      <c r="C214"/>
      <c r="D214"/>
      <c r="E214"/>
      <c r="G214" s="185" t="s">
        <v>454</v>
      </c>
      <c r="H214" s="179" t="s">
        <v>455</v>
      </c>
      <c r="I214"/>
      <c r="J214" s="2" t="s">
        <v>454</v>
      </c>
      <c r="K214" s="8">
        <v>0</v>
      </c>
      <c r="M214" s="186">
        <v>3</v>
      </c>
      <c r="N214" s="179" t="s">
        <v>883</v>
      </c>
      <c r="O214" s="179" t="s">
        <v>2130</v>
      </c>
      <c r="P214" s="186">
        <f>C278</f>
        <v>45</v>
      </c>
      <c r="Q214" s="179" t="s">
        <v>883</v>
      </c>
      <c r="R214" s="186">
        <f t="shared" si="12"/>
        <v>135</v>
      </c>
    </row>
    <row r="215" spans="3:18" hidden="1">
      <c r="C215"/>
      <c r="D215"/>
      <c r="E215"/>
      <c r="I215"/>
      <c r="J215" s="4"/>
      <c r="K215" s="5" t="s">
        <v>1614</v>
      </c>
      <c r="M215" s="186">
        <v>1</v>
      </c>
      <c r="N215" s="179" t="s">
        <v>883</v>
      </c>
      <c r="O215" s="179" t="s">
        <v>2014</v>
      </c>
      <c r="P215" s="186">
        <f>C285</f>
        <v>95</v>
      </c>
      <c r="Q215" s="179" t="s">
        <v>883</v>
      </c>
      <c r="R215" s="186">
        <f t="shared" si="12"/>
        <v>95</v>
      </c>
    </row>
    <row r="216" spans="3:18" hidden="1">
      <c r="C216"/>
      <c r="D216"/>
      <c r="E216"/>
      <c r="I216"/>
      <c r="J216" s="4"/>
      <c r="K216" s="8" t="e">
        <f>SUM(K209:K214)</f>
        <v>#REF!</v>
      </c>
      <c r="M216" s="186">
        <v>1</v>
      </c>
      <c r="N216" s="179" t="s">
        <v>883</v>
      </c>
      <c r="O216" s="179" t="s">
        <v>2015</v>
      </c>
      <c r="P216" s="186">
        <f>C287</f>
        <v>8</v>
      </c>
      <c r="Q216" s="179" t="s">
        <v>883</v>
      </c>
      <c r="R216" s="186">
        <f t="shared" si="12"/>
        <v>8</v>
      </c>
    </row>
    <row r="217" spans="3:18" hidden="1">
      <c r="C217"/>
      <c r="D217"/>
      <c r="E217"/>
      <c r="H217" s="179" t="s">
        <v>625</v>
      </c>
      <c r="I217"/>
      <c r="J217" s="4"/>
      <c r="K217" s="5" t="s">
        <v>1614</v>
      </c>
      <c r="M217" s="186">
        <v>1</v>
      </c>
      <c r="N217" s="179" t="s">
        <v>883</v>
      </c>
      <c r="O217" s="179" t="s">
        <v>2016</v>
      </c>
      <c r="P217" s="186">
        <f>C576</f>
        <v>30</v>
      </c>
      <c r="Q217" s="179" t="s">
        <v>883</v>
      </c>
      <c r="R217" s="186">
        <f t="shared" si="12"/>
        <v>30</v>
      </c>
    </row>
    <row r="218" spans="3:18" hidden="1">
      <c r="C218"/>
      <c r="D218"/>
      <c r="E218"/>
      <c r="I218"/>
      <c r="J218" s="4"/>
      <c r="K218" s="8" t="e">
        <f>(K216/10)</f>
        <v>#REF!</v>
      </c>
      <c r="M218" s="186">
        <v>1</v>
      </c>
      <c r="N218" s="179" t="s">
        <v>883</v>
      </c>
      <c r="O218" s="179" t="s">
        <v>2017</v>
      </c>
      <c r="P218" s="186">
        <f>D576</f>
        <v>25</v>
      </c>
      <c r="Q218" s="179" t="s">
        <v>883</v>
      </c>
      <c r="R218" s="186">
        <f t="shared" si="12"/>
        <v>25</v>
      </c>
    </row>
    <row r="219" spans="3:18" hidden="1">
      <c r="C219"/>
      <c r="D219"/>
      <c r="E219"/>
      <c r="H219" s="179" t="s">
        <v>788</v>
      </c>
      <c r="I219"/>
      <c r="J219" s="4"/>
      <c r="K219" s="5" t="s">
        <v>2090</v>
      </c>
      <c r="R219" s="183" t="s">
        <v>1614</v>
      </c>
    </row>
    <row r="220" spans="3:18" hidden="1">
      <c r="C220"/>
      <c r="D220"/>
      <c r="E220"/>
      <c r="I220"/>
      <c r="J220" s="4"/>
      <c r="K220"/>
      <c r="O220" s="233" t="s">
        <v>2018</v>
      </c>
      <c r="R220" s="186">
        <f>SUM(R209:R218)</f>
        <v>2336.0100000000002</v>
      </c>
    </row>
    <row r="221" spans="3:18" hidden="1">
      <c r="C221"/>
      <c r="D221"/>
      <c r="E221"/>
      <c r="F221" s="233" t="s">
        <v>2107</v>
      </c>
      <c r="G221" s="185" t="s">
        <v>2289</v>
      </c>
      <c r="H221" s="179" t="s">
        <v>1006</v>
      </c>
      <c r="I221"/>
      <c r="J221" s="4"/>
      <c r="K221"/>
      <c r="N221" s="179" t="s">
        <v>991</v>
      </c>
      <c r="R221" s="183" t="s">
        <v>1614</v>
      </c>
    </row>
    <row r="222" spans="3:18" hidden="1">
      <c r="C222"/>
      <c r="D222"/>
      <c r="E222"/>
      <c r="H222" s="179" t="s">
        <v>2108</v>
      </c>
      <c r="I222"/>
      <c r="J222" s="4"/>
      <c r="K222"/>
      <c r="M222" s="179" t="s">
        <v>991</v>
      </c>
    </row>
    <row r="223" spans="3:18" hidden="1">
      <c r="C223"/>
      <c r="D223"/>
      <c r="E223"/>
      <c r="H223" s="183" t="s">
        <v>1614</v>
      </c>
      <c r="I223"/>
      <c r="J223" s="4"/>
      <c r="K223"/>
      <c r="O223" s="233" t="s">
        <v>561</v>
      </c>
      <c r="R223" s="186">
        <f>R220/M212</f>
        <v>1899.2</v>
      </c>
    </row>
    <row r="224" spans="3:18" hidden="1">
      <c r="C224"/>
      <c r="D224"/>
      <c r="E224"/>
      <c r="F224" s="186">
        <v>9</v>
      </c>
      <c r="G224" s="185" t="s">
        <v>884</v>
      </c>
      <c r="H224" s="179" t="s">
        <v>1843</v>
      </c>
      <c r="I224" s="8" t="e">
        <f>AC20</f>
        <v>#REF!</v>
      </c>
      <c r="J224" s="2" t="s">
        <v>884</v>
      </c>
      <c r="K224" s="8" t="e">
        <f>(F224*I224)</f>
        <v>#REF!</v>
      </c>
      <c r="M224" s="179" t="s">
        <v>325</v>
      </c>
    </row>
    <row r="225" spans="3:11" hidden="1">
      <c r="C225"/>
      <c r="D225"/>
      <c r="E225"/>
      <c r="F225" s="186">
        <v>4.5</v>
      </c>
      <c r="G225" s="185" t="s">
        <v>884</v>
      </c>
      <c r="H225" s="179" t="s">
        <v>1662</v>
      </c>
      <c r="I225" s="8" t="e">
        <f>K77</f>
        <v>#REF!</v>
      </c>
      <c r="J225" s="2" t="s">
        <v>884</v>
      </c>
      <c r="K225" s="8" t="e">
        <f>(F225*I225)</f>
        <v>#REF!</v>
      </c>
    </row>
    <row r="226" spans="3:11" hidden="1">
      <c r="C226"/>
      <c r="D226"/>
      <c r="E226"/>
      <c r="F226" s="186">
        <v>1.8</v>
      </c>
      <c r="G226" s="185" t="s">
        <v>883</v>
      </c>
      <c r="H226" s="179" t="s">
        <v>1743</v>
      </c>
      <c r="I226" s="8">
        <f>C11</f>
        <v>135</v>
      </c>
      <c r="J226" s="2" t="s">
        <v>883</v>
      </c>
      <c r="K226" s="8">
        <f>(F226*I226)</f>
        <v>243</v>
      </c>
    </row>
    <row r="227" spans="3:11" hidden="1">
      <c r="C227"/>
      <c r="D227"/>
      <c r="E227"/>
      <c r="F227" s="186">
        <v>17.7</v>
      </c>
      <c r="G227" s="185" t="s">
        <v>883</v>
      </c>
      <c r="H227" s="179" t="s">
        <v>1936</v>
      </c>
      <c r="I227" s="8">
        <f>C12</f>
        <v>95</v>
      </c>
      <c r="J227" s="2" t="s">
        <v>883</v>
      </c>
      <c r="K227" s="8">
        <f>(F227*I227)</f>
        <v>1681.5</v>
      </c>
    </row>
    <row r="228" spans="3:11" hidden="1">
      <c r="C228"/>
      <c r="D228"/>
      <c r="E228"/>
      <c r="F228" s="186">
        <v>14.1</v>
      </c>
      <c r="G228" s="185" t="s">
        <v>883</v>
      </c>
      <c r="H228" s="179" t="s">
        <v>324</v>
      </c>
      <c r="I228" s="8">
        <f>C13</f>
        <v>85</v>
      </c>
      <c r="J228" s="2" t="s">
        <v>883</v>
      </c>
      <c r="K228" s="8">
        <f>(F228*I228)</f>
        <v>1198.5</v>
      </c>
    </row>
    <row r="229" spans="3:11" hidden="1">
      <c r="C229"/>
      <c r="D229"/>
      <c r="E229"/>
      <c r="G229" s="185" t="s">
        <v>454</v>
      </c>
      <c r="H229" s="179" t="s">
        <v>455</v>
      </c>
      <c r="I229"/>
      <c r="J229" s="2" t="s">
        <v>454</v>
      </c>
      <c r="K229" s="8">
        <v>0</v>
      </c>
    </row>
    <row r="230" spans="3:11" hidden="1">
      <c r="C230"/>
      <c r="D230"/>
      <c r="E230"/>
      <c r="I230"/>
      <c r="J230" s="4"/>
      <c r="K230" s="5" t="s">
        <v>1614</v>
      </c>
    </row>
    <row r="231" spans="3:11" hidden="1">
      <c r="C231"/>
      <c r="D231"/>
      <c r="E231"/>
      <c r="I231"/>
      <c r="J231" s="4"/>
      <c r="K231" s="8" t="e">
        <f>SUM(K224:K229)</f>
        <v>#REF!</v>
      </c>
    </row>
    <row r="232" spans="3:11" hidden="1">
      <c r="C232"/>
      <c r="D232"/>
      <c r="E232"/>
      <c r="H232" s="179" t="s">
        <v>625</v>
      </c>
      <c r="I232"/>
      <c r="J232" s="4"/>
      <c r="K232" s="5" t="s">
        <v>1614</v>
      </c>
    </row>
    <row r="233" spans="3:11" hidden="1">
      <c r="C233"/>
      <c r="D233"/>
      <c r="E233"/>
      <c r="I233"/>
      <c r="J233" s="4"/>
      <c r="K233" s="8" t="e">
        <f>(K231/10)</f>
        <v>#REF!</v>
      </c>
    </row>
    <row r="234" spans="3:11" hidden="1">
      <c r="C234"/>
      <c r="D234"/>
      <c r="E234"/>
      <c r="H234" s="179" t="s">
        <v>788</v>
      </c>
      <c r="I234"/>
      <c r="J234" s="4"/>
      <c r="K234" s="5" t="s">
        <v>2090</v>
      </c>
    </row>
    <row r="235" spans="3:11" hidden="1">
      <c r="C235"/>
      <c r="D235"/>
      <c r="E235"/>
      <c r="I235"/>
      <c r="J235" s="4"/>
      <c r="K235"/>
    </row>
    <row r="236" spans="3:11" hidden="1">
      <c r="C236"/>
      <c r="D236"/>
      <c r="E236"/>
      <c r="I236"/>
      <c r="J236" s="4"/>
      <c r="K236"/>
    </row>
    <row r="237" spans="3:11" hidden="1">
      <c r="C237"/>
      <c r="D237"/>
      <c r="E237"/>
      <c r="F237" s="243">
        <v>3.6</v>
      </c>
      <c r="H237" s="179" t="s">
        <v>4</v>
      </c>
      <c r="I237"/>
      <c r="J237" s="4"/>
      <c r="K237"/>
    </row>
    <row r="238" spans="3:11" hidden="1">
      <c r="C238"/>
      <c r="D238"/>
      <c r="E238"/>
      <c r="H238" s="179" t="s">
        <v>652</v>
      </c>
      <c r="I238"/>
      <c r="J238" s="4"/>
      <c r="K238"/>
    </row>
    <row r="239" spans="3:11" hidden="1">
      <c r="C239"/>
      <c r="D239"/>
      <c r="E239"/>
      <c r="H239" s="183" t="s">
        <v>2090</v>
      </c>
      <c r="I239"/>
      <c r="J239" s="4"/>
      <c r="K239"/>
    </row>
    <row r="240" spans="3:11" hidden="1">
      <c r="C240"/>
      <c r="D240"/>
      <c r="E240"/>
      <c r="F240" s="186">
        <v>1.25</v>
      </c>
      <c r="G240" s="185" t="s">
        <v>1364</v>
      </c>
      <c r="H240" s="179" t="s">
        <v>1529</v>
      </c>
      <c r="I240" s="8">
        <f>C783</f>
        <v>3.05</v>
      </c>
      <c r="J240" s="2" t="s">
        <v>1364</v>
      </c>
      <c r="K240" s="8">
        <f>(F240*I240)</f>
        <v>3.81</v>
      </c>
    </row>
    <row r="241" spans="3:11" hidden="1">
      <c r="C241"/>
      <c r="D241"/>
      <c r="E241"/>
      <c r="F241" s="186">
        <v>0.75</v>
      </c>
      <c r="G241" s="185" t="s">
        <v>1364</v>
      </c>
      <c r="H241" s="179" t="s">
        <v>2380</v>
      </c>
      <c r="I241" s="8" t="e">
        <f>AC37</f>
        <v>#REF!</v>
      </c>
      <c r="J241" s="2" t="s">
        <v>1364</v>
      </c>
      <c r="K241" s="8" t="e">
        <f>(F241*I241)</f>
        <v>#REF!</v>
      </c>
    </row>
    <row r="242" spans="3:11" hidden="1">
      <c r="C242"/>
      <c r="D242"/>
      <c r="E242"/>
      <c r="F242" s="186">
        <v>0.5</v>
      </c>
      <c r="G242" s="185" t="s">
        <v>1364</v>
      </c>
      <c r="H242" s="179" t="s">
        <v>2134</v>
      </c>
      <c r="I242" s="8" t="e">
        <f>AC36</f>
        <v>#REF!</v>
      </c>
      <c r="J242" s="2" t="s">
        <v>1364</v>
      </c>
      <c r="K242" s="8" t="e">
        <f>(F242*I242)</f>
        <v>#REF!</v>
      </c>
    </row>
    <row r="243" spans="3:11" hidden="1">
      <c r="C243"/>
      <c r="D243"/>
      <c r="E243"/>
      <c r="F243" s="186">
        <v>0.45</v>
      </c>
      <c r="G243" s="185" t="s">
        <v>1364</v>
      </c>
      <c r="H243" s="179" t="s">
        <v>940</v>
      </c>
      <c r="I243" s="8">
        <f>AC38</f>
        <v>169</v>
      </c>
      <c r="J243" s="2" t="s">
        <v>1364</v>
      </c>
      <c r="K243" s="8">
        <f>(F243*I243)</f>
        <v>76.05</v>
      </c>
    </row>
    <row r="244" spans="3:11" hidden="1">
      <c r="C244"/>
      <c r="D244"/>
      <c r="E244"/>
      <c r="F244" s="186">
        <v>10</v>
      </c>
      <c r="G244" s="185" t="s">
        <v>236</v>
      </c>
      <c r="H244" s="179" t="s">
        <v>1949</v>
      </c>
      <c r="I244" s="8">
        <v>17.82</v>
      </c>
      <c r="J244" s="2" t="s">
        <v>236</v>
      </c>
      <c r="K244" s="8">
        <f>(F244*I244)</f>
        <v>178.2</v>
      </c>
    </row>
    <row r="245" spans="3:11" hidden="1">
      <c r="C245"/>
      <c r="D245"/>
      <c r="E245"/>
      <c r="H245" s="179" t="s">
        <v>1950</v>
      </c>
      <c r="I245"/>
      <c r="J245" s="4"/>
      <c r="K245" s="5" t="s">
        <v>1614</v>
      </c>
    </row>
    <row r="246" spans="3:11" hidden="1">
      <c r="C246"/>
      <c r="D246"/>
      <c r="E246"/>
      <c r="H246" s="179" t="s">
        <v>1951</v>
      </c>
      <c r="I246"/>
      <c r="J246" s="4"/>
      <c r="K246" s="8" t="e">
        <f>SUM(K240:K244)</f>
        <v>#REF!</v>
      </c>
    </row>
    <row r="247" spans="3:11" hidden="1">
      <c r="C247"/>
      <c r="D247"/>
      <c r="E247"/>
      <c r="I247"/>
      <c r="J247" s="4"/>
      <c r="K247" s="5" t="s">
        <v>1614</v>
      </c>
    </row>
    <row r="248" spans="3:11" hidden="1">
      <c r="C248"/>
      <c r="D248"/>
      <c r="E248"/>
      <c r="H248" s="179" t="s">
        <v>1952</v>
      </c>
      <c r="I248"/>
      <c r="J248" s="4"/>
      <c r="K248" s="8" t="e">
        <f>K246/10</f>
        <v>#REF!</v>
      </c>
    </row>
    <row r="249" spans="3:11" hidden="1">
      <c r="C249"/>
      <c r="D249"/>
      <c r="E249"/>
      <c r="I249"/>
      <c r="J249" s="4"/>
      <c r="K249" s="5" t="s">
        <v>2090</v>
      </c>
    </row>
    <row r="250" spans="3:11" hidden="1">
      <c r="C250"/>
      <c r="D250"/>
      <c r="E250"/>
      <c r="I250"/>
      <c r="J250" s="4"/>
      <c r="K250"/>
    </row>
    <row r="251" spans="3:11" hidden="1">
      <c r="C251"/>
      <c r="D251"/>
      <c r="E251"/>
      <c r="F251" s="243">
        <v>3.7</v>
      </c>
      <c r="H251" s="179" t="s">
        <v>5</v>
      </c>
      <c r="I251"/>
      <c r="J251" s="4"/>
      <c r="K251"/>
    </row>
    <row r="252" spans="3:11" hidden="1">
      <c r="C252"/>
      <c r="D252"/>
      <c r="E252"/>
      <c r="H252" s="183" t="s">
        <v>1614</v>
      </c>
      <c r="I252"/>
      <c r="J252" s="4"/>
      <c r="K252"/>
    </row>
    <row r="253" spans="3:11" hidden="1">
      <c r="C253"/>
      <c r="D253"/>
      <c r="E253"/>
      <c r="F253" s="186">
        <v>2.7</v>
      </c>
      <c r="G253" s="185" t="s">
        <v>1364</v>
      </c>
      <c r="H253" s="179" t="s">
        <v>154</v>
      </c>
      <c r="I253" s="8" t="e">
        <f>AC35</f>
        <v>#REF!</v>
      </c>
      <c r="J253" s="2" t="s">
        <v>1364</v>
      </c>
      <c r="K253" s="8" t="e">
        <f>(F253*I253)</f>
        <v>#REF!</v>
      </c>
    </row>
    <row r="254" spans="3:11" hidden="1">
      <c r="C254"/>
      <c r="D254"/>
      <c r="E254"/>
      <c r="F254" s="253">
        <v>0.14499999999999999</v>
      </c>
      <c r="G254" s="185" t="s">
        <v>1364</v>
      </c>
      <c r="H254" s="179" t="s">
        <v>927</v>
      </c>
      <c r="I254" s="8" t="e">
        <f>AC17</f>
        <v>#REF!</v>
      </c>
      <c r="J254" s="2" t="s">
        <v>1364</v>
      </c>
      <c r="K254" s="8" t="e">
        <f>(F254*I254)</f>
        <v>#REF!</v>
      </c>
    </row>
    <row r="255" spans="3:11" hidden="1">
      <c r="C255"/>
      <c r="D255"/>
      <c r="E255"/>
      <c r="F255" s="186">
        <v>218.8</v>
      </c>
      <c r="G255" s="185" t="s">
        <v>928</v>
      </c>
      <c r="H255" s="179" t="s">
        <v>929</v>
      </c>
      <c r="I255" s="8">
        <v>12224.58</v>
      </c>
      <c r="J255" s="2" t="s">
        <v>928</v>
      </c>
      <c r="K255" s="8">
        <f>(F255*I255)/1000</f>
        <v>2674.74</v>
      </c>
    </row>
    <row r="256" spans="3:11" hidden="1">
      <c r="C256"/>
      <c r="D256"/>
      <c r="E256"/>
      <c r="F256" s="186">
        <v>100</v>
      </c>
      <c r="G256" s="185" t="s">
        <v>236</v>
      </c>
      <c r="H256" s="179" t="s">
        <v>930</v>
      </c>
      <c r="I256" s="8">
        <v>14.3</v>
      </c>
      <c r="J256" s="2" t="s">
        <v>236</v>
      </c>
      <c r="K256" s="8">
        <f>(F256*I256)</f>
        <v>1430</v>
      </c>
    </row>
    <row r="257" spans="1:33" hidden="1">
      <c r="C257"/>
      <c r="D257"/>
      <c r="E257"/>
      <c r="I257"/>
      <c r="J257" s="4"/>
      <c r="K257" s="5" t="s">
        <v>1614</v>
      </c>
    </row>
    <row r="258" spans="1:33" hidden="1">
      <c r="C258"/>
      <c r="D258"/>
      <c r="E258"/>
      <c r="H258" s="179" t="s">
        <v>931</v>
      </c>
      <c r="I258"/>
      <c r="J258" s="4"/>
      <c r="K258" s="8" t="e">
        <f>SUM(K253:K256)</f>
        <v>#REF!</v>
      </c>
    </row>
    <row r="259" spans="1:33" hidden="1">
      <c r="C259"/>
      <c r="D259"/>
      <c r="E259"/>
      <c r="I259"/>
      <c r="J259" s="4"/>
      <c r="K259" s="5" t="s">
        <v>1614</v>
      </c>
    </row>
    <row r="260" spans="1:33" hidden="1">
      <c r="C260"/>
      <c r="D260"/>
      <c r="E260"/>
      <c r="H260" s="179" t="s">
        <v>1952</v>
      </c>
      <c r="I260"/>
      <c r="J260" s="4"/>
      <c r="K260" s="8" t="e">
        <f>K258/100</f>
        <v>#REF!</v>
      </c>
    </row>
    <row r="261" spans="1:33" hidden="1">
      <c r="C261"/>
      <c r="D261"/>
      <c r="E261"/>
      <c r="F261" s="179" t="s">
        <v>991</v>
      </c>
      <c r="G261" s="185" t="s">
        <v>991</v>
      </c>
      <c r="I261"/>
      <c r="J261" s="4"/>
      <c r="K261" s="5" t="s">
        <v>2090</v>
      </c>
    </row>
    <row r="262" spans="1:33" hidden="1">
      <c r="C262"/>
      <c r="D262"/>
      <c r="E262"/>
      <c r="I262"/>
      <c r="J262" s="4"/>
      <c r="K262"/>
    </row>
    <row r="263" spans="1:33" hidden="1">
      <c r="C263"/>
      <c r="D263"/>
      <c r="E263"/>
      <c r="I263"/>
      <c r="J263" s="4"/>
      <c r="K263"/>
    </row>
    <row r="264" spans="1:33" hidden="1">
      <c r="A264" s="237">
        <f>(A205+1)</f>
        <v>105</v>
      </c>
      <c r="B264" s="179" t="s">
        <v>1844</v>
      </c>
      <c r="C264" s="8">
        <v>50.5</v>
      </c>
      <c r="D264" s="1" t="s">
        <v>784</v>
      </c>
      <c r="E264"/>
      <c r="F264" s="233" t="s">
        <v>685</v>
      </c>
      <c r="H264" s="179" t="s">
        <v>1634</v>
      </c>
      <c r="I264"/>
      <c r="J264" s="4"/>
      <c r="K264"/>
      <c r="N264" s="179" t="s">
        <v>686</v>
      </c>
      <c r="O264" s="179" t="s">
        <v>849</v>
      </c>
      <c r="AG264" s="179" t="s">
        <v>2297</v>
      </c>
    </row>
    <row r="265" spans="1:33" hidden="1">
      <c r="A265" s="237">
        <f t="shared" ref="A265:A279" si="13">(A264+1)</f>
        <v>106</v>
      </c>
      <c r="B265" s="179" t="s">
        <v>850</v>
      </c>
      <c r="C265" s="8">
        <v>115</v>
      </c>
      <c r="D265" s="1" t="s">
        <v>784</v>
      </c>
      <c r="E265"/>
      <c r="H265" s="183" t="s">
        <v>2090</v>
      </c>
      <c r="I265"/>
      <c r="J265" s="4"/>
      <c r="K265"/>
      <c r="O265" s="183" t="s">
        <v>1614</v>
      </c>
      <c r="AG265" s="179" t="s">
        <v>2297</v>
      </c>
    </row>
    <row r="266" spans="1:33" hidden="1">
      <c r="A266" s="237">
        <f t="shared" si="13"/>
        <v>107</v>
      </c>
      <c r="B266" s="179" t="s">
        <v>2381</v>
      </c>
      <c r="C266" s="8">
        <v>63</v>
      </c>
      <c r="D266" s="8">
        <v>90</v>
      </c>
      <c r="E266"/>
      <c r="G266" s="185" t="s">
        <v>2289</v>
      </c>
      <c r="H266" s="179" t="s">
        <v>405</v>
      </c>
      <c r="I266"/>
      <c r="J266" s="4"/>
      <c r="K266"/>
      <c r="M266" s="186">
        <v>1.1399999999999999</v>
      </c>
      <c r="N266" s="179" t="s">
        <v>884</v>
      </c>
      <c r="O266" s="179" t="s">
        <v>2317</v>
      </c>
      <c r="P266" s="186" t="e">
        <f>(K419)</f>
        <v>#REF!</v>
      </c>
      <c r="Q266" s="179" t="s">
        <v>883</v>
      </c>
      <c r="R266" s="186" t="e">
        <f>(M266*P266)</f>
        <v>#REF!</v>
      </c>
      <c r="AG266" s="179" t="s">
        <v>2297</v>
      </c>
    </row>
    <row r="267" spans="1:33" hidden="1">
      <c r="A267" s="237">
        <f t="shared" si="13"/>
        <v>108</v>
      </c>
      <c r="B267" s="179" t="s">
        <v>2382</v>
      </c>
      <c r="C267" s="8">
        <v>10705</v>
      </c>
      <c r="D267" s="1" t="s">
        <v>884</v>
      </c>
      <c r="E267"/>
      <c r="H267" s="179" t="s">
        <v>2307</v>
      </c>
      <c r="I267"/>
      <c r="J267" s="4"/>
      <c r="K267"/>
      <c r="M267" s="186">
        <v>1</v>
      </c>
      <c r="N267" s="179" t="s">
        <v>784</v>
      </c>
      <c r="O267" s="179" t="s">
        <v>2044</v>
      </c>
      <c r="P267" s="186">
        <f>(C10)</f>
        <v>150</v>
      </c>
      <c r="Q267" s="179" t="s">
        <v>883</v>
      </c>
      <c r="R267" s="186">
        <f>(M267*P267)</f>
        <v>150</v>
      </c>
      <c r="AG267" s="179" t="s">
        <v>2297</v>
      </c>
    </row>
    <row r="268" spans="1:33" hidden="1">
      <c r="A268" s="237">
        <f t="shared" si="13"/>
        <v>109</v>
      </c>
      <c r="B268" s="179" t="s">
        <v>3217</v>
      </c>
      <c r="C268" s="8">
        <v>9395</v>
      </c>
      <c r="D268" s="1" t="s">
        <v>884</v>
      </c>
      <c r="E268"/>
      <c r="H268" s="183" t="s">
        <v>1614</v>
      </c>
      <c r="I268"/>
      <c r="J268" s="4"/>
      <c r="K268"/>
      <c r="N268" s="179" t="s">
        <v>454</v>
      </c>
      <c r="O268" s="179" t="s">
        <v>455</v>
      </c>
      <c r="P268" s="179" t="s">
        <v>991</v>
      </c>
      <c r="Q268" s="179" t="s">
        <v>454</v>
      </c>
      <c r="R268" s="186">
        <v>0.05</v>
      </c>
      <c r="AG268" s="179" t="s">
        <v>2297</v>
      </c>
    </row>
    <row r="269" spans="1:33" hidden="1">
      <c r="A269" s="237">
        <f t="shared" si="13"/>
        <v>110</v>
      </c>
      <c r="B269" s="179" t="s">
        <v>3218</v>
      </c>
      <c r="C269" s="8">
        <v>15</v>
      </c>
      <c r="D269" s="1" t="s">
        <v>784</v>
      </c>
      <c r="E269"/>
      <c r="F269" s="186">
        <v>9</v>
      </c>
      <c r="G269" s="185" t="s">
        <v>884</v>
      </c>
      <c r="H269" s="179" t="s">
        <v>444</v>
      </c>
      <c r="I269" s="8" t="e">
        <f>(C73)</f>
        <v>#REF!</v>
      </c>
      <c r="J269" s="2" t="s">
        <v>884</v>
      </c>
      <c r="K269" s="8" t="e">
        <f t="shared" ref="K269:K274" si="14">(F269*I269)</f>
        <v>#REF!</v>
      </c>
      <c r="R269" s="183" t="s">
        <v>1614</v>
      </c>
      <c r="AG269" s="179" t="s">
        <v>2297</v>
      </c>
    </row>
    <row r="270" spans="1:33" hidden="1">
      <c r="A270" s="237">
        <f t="shared" si="13"/>
        <v>111</v>
      </c>
      <c r="B270" s="179" t="s">
        <v>445</v>
      </c>
      <c r="C270" s="8">
        <v>35</v>
      </c>
      <c r="D270" s="1" t="s">
        <v>1675</v>
      </c>
      <c r="E270" s="105">
        <v>120</v>
      </c>
      <c r="F270" s="242">
        <v>3.2309999999999999</v>
      </c>
      <c r="G270" s="185" t="s">
        <v>876</v>
      </c>
      <c r="H270" s="179" t="s">
        <v>877</v>
      </c>
      <c r="I270" s="8">
        <f>(C67)</f>
        <v>3800</v>
      </c>
      <c r="J270" s="2" t="s">
        <v>876</v>
      </c>
      <c r="K270" s="8">
        <f t="shared" si="14"/>
        <v>12277.8</v>
      </c>
      <c r="O270" s="179" t="s">
        <v>446</v>
      </c>
      <c r="R270" s="186" t="e">
        <f>SUM(R266:R268)</f>
        <v>#REF!</v>
      </c>
      <c r="AG270" s="179" t="s">
        <v>2297</v>
      </c>
    </row>
    <row r="271" spans="1:33" hidden="1">
      <c r="A271" s="237">
        <f t="shared" si="13"/>
        <v>112</v>
      </c>
      <c r="B271" s="179" t="s">
        <v>3037</v>
      </c>
      <c r="C271" s="8">
        <v>160</v>
      </c>
      <c r="D271" s="8">
        <v>452.09</v>
      </c>
      <c r="E271"/>
      <c r="F271" s="186">
        <v>4.5</v>
      </c>
      <c r="G271" s="185" t="s">
        <v>884</v>
      </c>
      <c r="H271" s="179" t="s">
        <v>885</v>
      </c>
      <c r="I271" s="8" t="e">
        <f>(C78)</f>
        <v>#REF!</v>
      </c>
      <c r="J271" s="2" t="s">
        <v>884</v>
      </c>
      <c r="K271" s="8" t="e">
        <f t="shared" si="14"/>
        <v>#REF!</v>
      </c>
      <c r="R271" s="183" t="s">
        <v>1614</v>
      </c>
      <c r="AG271" s="179" t="s">
        <v>2297</v>
      </c>
    </row>
    <row r="272" spans="1:33" hidden="1">
      <c r="A272" s="237">
        <f t="shared" si="13"/>
        <v>113</v>
      </c>
      <c r="B272" s="179" t="s">
        <v>1400</v>
      </c>
      <c r="C272" s="8">
        <v>13.5</v>
      </c>
      <c r="D272" s="1" t="s">
        <v>1804</v>
      </c>
      <c r="E272"/>
      <c r="F272" s="186">
        <v>3.5</v>
      </c>
      <c r="G272" s="185" t="s">
        <v>883</v>
      </c>
      <c r="H272" s="179" t="s">
        <v>1743</v>
      </c>
      <c r="I272" s="8">
        <f>(C11)</f>
        <v>135</v>
      </c>
      <c r="J272" s="2" t="s">
        <v>883</v>
      </c>
      <c r="K272" s="8">
        <f t="shared" si="14"/>
        <v>472.5</v>
      </c>
      <c r="O272" s="179" t="s">
        <v>561</v>
      </c>
      <c r="R272" s="186" t="e">
        <f>(R270/10)</f>
        <v>#REF!</v>
      </c>
      <c r="AG272" s="179" t="s">
        <v>2297</v>
      </c>
    </row>
    <row r="273" spans="1:33" hidden="1">
      <c r="A273" s="237">
        <f t="shared" si="13"/>
        <v>114</v>
      </c>
      <c r="B273" s="179" t="s">
        <v>1401</v>
      </c>
      <c r="C273" s="8">
        <v>18.809999999999999</v>
      </c>
      <c r="D273" s="1" t="s">
        <v>784</v>
      </c>
      <c r="E273"/>
      <c r="F273" s="186">
        <v>21.2</v>
      </c>
      <c r="G273" s="185" t="s">
        <v>883</v>
      </c>
      <c r="H273" s="179" t="s">
        <v>1936</v>
      </c>
      <c r="I273" s="8">
        <f>(C12)</f>
        <v>95</v>
      </c>
      <c r="J273" s="2" t="s">
        <v>883</v>
      </c>
      <c r="K273" s="8">
        <f t="shared" si="14"/>
        <v>2014</v>
      </c>
      <c r="R273" s="183" t="s">
        <v>2090</v>
      </c>
      <c r="AG273" s="179" t="s">
        <v>2297</v>
      </c>
    </row>
    <row r="274" spans="1:33" hidden="1">
      <c r="A274" s="237">
        <f t="shared" si="13"/>
        <v>115</v>
      </c>
      <c r="B274" s="179" t="s">
        <v>1402</v>
      </c>
      <c r="C274" s="8">
        <v>14.15</v>
      </c>
      <c r="D274" s="1" t="s">
        <v>784</v>
      </c>
      <c r="E274"/>
      <c r="F274" s="186">
        <v>35.299999999999997</v>
      </c>
      <c r="G274" s="185" t="s">
        <v>883</v>
      </c>
      <c r="H274" s="179" t="s">
        <v>324</v>
      </c>
      <c r="I274" s="8">
        <f>(C13)</f>
        <v>85</v>
      </c>
      <c r="J274" s="2" t="s">
        <v>883</v>
      </c>
      <c r="K274" s="8">
        <f t="shared" si="14"/>
        <v>3000.5</v>
      </c>
      <c r="N274" s="179" t="s">
        <v>1154</v>
      </c>
      <c r="O274" s="179" t="s">
        <v>390</v>
      </c>
      <c r="R274" s="186" t="e">
        <f>(R272+C19/10*M266)</f>
        <v>#REF!</v>
      </c>
      <c r="AG274" s="179" t="s">
        <v>2297</v>
      </c>
    </row>
    <row r="275" spans="1:33" hidden="1">
      <c r="A275" s="237">
        <f t="shared" si="13"/>
        <v>116</v>
      </c>
      <c r="B275" s="179" t="s">
        <v>670</v>
      </c>
      <c r="C275" s="8">
        <v>16.440000000000001</v>
      </c>
      <c r="D275" s="1" t="s">
        <v>784</v>
      </c>
      <c r="E275"/>
      <c r="G275" s="185" t="s">
        <v>454</v>
      </c>
      <c r="H275" s="179" t="s">
        <v>455</v>
      </c>
      <c r="I275" s="1" t="s">
        <v>991</v>
      </c>
      <c r="J275" s="2" t="s">
        <v>454</v>
      </c>
      <c r="K275" s="8">
        <v>0</v>
      </c>
      <c r="N275" s="179" t="s">
        <v>671</v>
      </c>
      <c r="O275" s="179" t="s">
        <v>392</v>
      </c>
      <c r="R275" s="186" t="e">
        <f>(R274+C20/10*M266)</f>
        <v>#REF!</v>
      </c>
      <c r="AG275" s="179" t="s">
        <v>2297</v>
      </c>
    </row>
    <row r="276" spans="1:33" hidden="1">
      <c r="A276" s="237">
        <f t="shared" si="13"/>
        <v>117</v>
      </c>
      <c r="B276" s="179" t="s">
        <v>672</v>
      </c>
      <c r="C276" s="8">
        <v>8</v>
      </c>
      <c r="D276" s="8">
        <v>6.25</v>
      </c>
      <c r="E276"/>
      <c r="I276"/>
      <c r="J276" s="4"/>
      <c r="K276" s="5" t="s">
        <v>1614</v>
      </c>
      <c r="N276" s="179" t="s">
        <v>683</v>
      </c>
      <c r="O276" s="179" t="s">
        <v>2270</v>
      </c>
      <c r="R276" s="186" t="e">
        <f>(R275+C21/10*M266)</f>
        <v>#REF!</v>
      </c>
      <c r="AG276" s="179" t="s">
        <v>2297</v>
      </c>
    </row>
    <row r="277" spans="1:33" hidden="1">
      <c r="A277" s="237">
        <f t="shared" si="13"/>
        <v>118</v>
      </c>
      <c r="B277" s="179" t="s">
        <v>684</v>
      </c>
      <c r="C277" s="8">
        <v>170.39</v>
      </c>
      <c r="D277" s="1" t="s">
        <v>620</v>
      </c>
      <c r="E277"/>
      <c r="H277" s="179" t="s">
        <v>2209</v>
      </c>
      <c r="I277"/>
      <c r="J277" s="4"/>
      <c r="K277" s="8" t="e">
        <f>SUM(K269:K275)</f>
        <v>#REF!</v>
      </c>
      <c r="N277" s="179" t="s">
        <v>2210</v>
      </c>
      <c r="O277" s="179" t="s">
        <v>384</v>
      </c>
      <c r="R277" s="186" t="e">
        <f>(R276+C21/10*M266)</f>
        <v>#REF!</v>
      </c>
      <c r="AG277" s="179" t="s">
        <v>2297</v>
      </c>
    </row>
    <row r="278" spans="1:33" hidden="1">
      <c r="A278" s="237">
        <f t="shared" si="13"/>
        <v>119</v>
      </c>
      <c r="B278" s="179" t="s">
        <v>3038</v>
      </c>
      <c r="C278" s="8">
        <v>45</v>
      </c>
      <c r="D278" s="1" t="s">
        <v>784</v>
      </c>
      <c r="E278"/>
      <c r="I278"/>
      <c r="J278" s="4"/>
      <c r="K278" s="5" t="s">
        <v>1614</v>
      </c>
      <c r="AG278" s="179" t="s">
        <v>2297</v>
      </c>
    </row>
    <row r="279" spans="1:33" hidden="1">
      <c r="A279" s="237">
        <f t="shared" si="13"/>
        <v>120</v>
      </c>
      <c r="B279" s="179" t="s">
        <v>3039</v>
      </c>
      <c r="C279" s="8">
        <v>31.24</v>
      </c>
      <c r="D279" s="1" t="s">
        <v>784</v>
      </c>
      <c r="E279"/>
      <c r="H279" s="179" t="s">
        <v>788</v>
      </c>
      <c r="I279"/>
      <c r="J279" s="4"/>
      <c r="K279" s="8" t="e">
        <f>(K277/10)</f>
        <v>#REF!</v>
      </c>
      <c r="N279" s="179" t="s">
        <v>686</v>
      </c>
      <c r="O279" s="179" t="s">
        <v>2211</v>
      </c>
      <c r="R279" s="179" t="s">
        <v>991</v>
      </c>
      <c r="AG279" s="179" t="s">
        <v>2297</v>
      </c>
    </row>
    <row r="280" spans="1:33" hidden="1">
      <c r="C280"/>
      <c r="D280"/>
      <c r="E280"/>
      <c r="F280" s="179" t="s">
        <v>991</v>
      </c>
      <c r="I280"/>
      <c r="J280" s="4"/>
      <c r="K280"/>
    </row>
    <row r="281" spans="1:33" hidden="1">
      <c r="A281" s="237">
        <f>(A279+1)</f>
        <v>121</v>
      </c>
      <c r="B281" s="179" t="s">
        <v>3040</v>
      </c>
      <c r="C281" s="8">
        <v>25</v>
      </c>
      <c r="D281" s="1" t="s">
        <v>784</v>
      </c>
      <c r="E281"/>
      <c r="I281"/>
      <c r="J281" s="4"/>
      <c r="K281"/>
      <c r="O281" s="179" t="s">
        <v>1611</v>
      </c>
      <c r="AG281" s="179" t="s">
        <v>2297</v>
      </c>
    </row>
    <row r="282" spans="1:33" hidden="1">
      <c r="A282" s="237">
        <f t="shared" ref="A282:A326" si="15">(A281+1)</f>
        <v>122</v>
      </c>
      <c r="B282" s="179" t="s">
        <v>3041</v>
      </c>
      <c r="C282" s="8">
        <v>13</v>
      </c>
      <c r="D282" s="1" t="s">
        <v>784</v>
      </c>
      <c r="E282"/>
      <c r="F282" s="186">
        <v>1</v>
      </c>
      <c r="G282" s="185" t="s">
        <v>884</v>
      </c>
      <c r="H282" s="179" t="s">
        <v>46</v>
      </c>
      <c r="I282"/>
      <c r="J282" s="4"/>
      <c r="K282" s="8">
        <f>(C25)</f>
        <v>20.7</v>
      </c>
      <c r="O282" s="183" t="s">
        <v>1614</v>
      </c>
      <c r="AG282" s="179" t="s">
        <v>2297</v>
      </c>
    </row>
    <row r="283" spans="1:33" hidden="1">
      <c r="A283" s="237">
        <f t="shared" si="15"/>
        <v>123</v>
      </c>
      <c r="B283" s="179" t="s">
        <v>3206</v>
      </c>
      <c r="C283" s="8">
        <v>30</v>
      </c>
      <c r="D283" s="1" t="s">
        <v>784</v>
      </c>
      <c r="E283"/>
      <c r="I283"/>
      <c r="J283" s="4"/>
      <c r="K283" s="5" t="s">
        <v>1614</v>
      </c>
      <c r="M283" s="186">
        <v>10</v>
      </c>
      <c r="N283" s="179" t="s">
        <v>620</v>
      </c>
      <c r="O283" s="179" t="s">
        <v>47</v>
      </c>
      <c r="P283" s="186" t="e">
        <f>(K1191)</f>
        <v>#REF!</v>
      </c>
      <c r="Q283" s="179" t="s">
        <v>620</v>
      </c>
      <c r="R283" s="186" t="e">
        <f>(M283*P283)</f>
        <v>#REF!</v>
      </c>
      <c r="AG283" s="179" t="s">
        <v>2297</v>
      </c>
    </row>
    <row r="284" spans="1:33" hidden="1">
      <c r="A284" s="237">
        <f t="shared" si="15"/>
        <v>124</v>
      </c>
      <c r="B284" s="179" t="s">
        <v>3207</v>
      </c>
      <c r="C284" s="8">
        <v>20</v>
      </c>
      <c r="D284" s="1" t="s">
        <v>784</v>
      </c>
      <c r="E284" s="105">
        <v>25</v>
      </c>
      <c r="H284" s="179" t="s">
        <v>613</v>
      </c>
      <c r="I284"/>
      <c r="J284" s="4"/>
      <c r="K284" s="8" t="e">
        <f>SUM(K279:K282)</f>
        <v>#REF!</v>
      </c>
      <c r="M284" s="186">
        <v>1.1000000000000001</v>
      </c>
      <c r="N284" s="179" t="s">
        <v>883</v>
      </c>
      <c r="O284" s="179" t="s">
        <v>1743</v>
      </c>
      <c r="P284" s="186">
        <f>(C11)</f>
        <v>135</v>
      </c>
      <c r="Q284" s="179" t="s">
        <v>883</v>
      </c>
      <c r="R284" s="186">
        <f>(M284*P284)</f>
        <v>148.5</v>
      </c>
      <c r="AG284" s="179" t="s">
        <v>2297</v>
      </c>
    </row>
    <row r="285" spans="1:33" hidden="1">
      <c r="A285" s="237">
        <f t="shared" si="15"/>
        <v>125</v>
      </c>
      <c r="B285" s="179" t="s">
        <v>614</v>
      </c>
      <c r="C285" s="8">
        <v>95</v>
      </c>
      <c r="D285" s="1" t="s">
        <v>784</v>
      </c>
      <c r="E285"/>
      <c r="I285"/>
      <c r="J285" s="4"/>
      <c r="K285" s="5" t="s">
        <v>1614</v>
      </c>
      <c r="M285" s="186">
        <v>1.1000000000000001</v>
      </c>
      <c r="N285" s="179" t="s">
        <v>883</v>
      </c>
      <c r="O285" s="179" t="s">
        <v>1936</v>
      </c>
      <c r="P285" s="186">
        <f>(C12)</f>
        <v>95</v>
      </c>
      <c r="Q285" s="179" t="s">
        <v>883</v>
      </c>
      <c r="R285" s="186">
        <f>(M285*P285)</f>
        <v>104.5</v>
      </c>
      <c r="AG285" s="179" t="s">
        <v>2297</v>
      </c>
    </row>
    <row r="286" spans="1:33" hidden="1">
      <c r="A286" s="237">
        <f t="shared" si="15"/>
        <v>126</v>
      </c>
      <c r="B286" s="179" t="s">
        <v>448</v>
      </c>
      <c r="C286" s="8">
        <v>80</v>
      </c>
      <c r="D286" s="1" t="s">
        <v>784</v>
      </c>
      <c r="E286"/>
      <c r="H286" s="179" t="s">
        <v>390</v>
      </c>
      <c r="I286"/>
      <c r="J286" s="4"/>
      <c r="K286" s="8" t="e">
        <f>(K284+C22)</f>
        <v>#REF!</v>
      </c>
      <c r="M286" s="186">
        <v>1.1000000000000001</v>
      </c>
      <c r="N286" s="179" t="s">
        <v>883</v>
      </c>
      <c r="O286" s="179" t="s">
        <v>324</v>
      </c>
      <c r="P286" s="186">
        <f>(C13)</f>
        <v>85</v>
      </c>
      <c r="Q286" s="179" t="s">
        <v>883</v>
      </c>
      <c r="R286" s="186">
        <f>(M286*P286)</f>
        <v>93.5</v>
      </c>
      <c r="AG286" s="179" t="s">
        <v>2297</v>
      </c>
    </row>
    <row r="287" spans="1:33" hidden="1">
      <c r="A287" s="237">
        <f t="shared" si="15"/>
        <v>127</v>
      </c>
      <c r="B287" s="179" t="s">
        <v>1838</v>
      </c>
      <c r="C287" s="8">
        <v>8</v>
      </c>
      <c r="D287" s="1" t="s">
        <v>784</v>
      </c>
      <c r="E287"/>
      <c r="H287" s="179" t="s">
        <v>392</v>
      </c>
      <c r="I287"/>
      <c r="J287" s="4"/>
      <c r="K287" s="8" t="e">
        <f>(K286+C23)</f>
        <v>#REF!</v>
      </c>
      <c r="R287" s="183" t="s">
        <v>1614</v>
      </c>
      <c r="AG287" s="179" t="s">
        <v>2297</v>
      </c>
    </row>
    <row r="288" spans="1:33" hidden="1">
      <c r="A288" s="237">
        <f t="shared" si="15"/>
        <v>128</v>
      </c>
      <c r="B288" s="179" t="s">
        <v>1171</v>
      </c>
      <c r="C288" s="8">
        <v>8</v>
      </c>
      <c r="D288" s="1" t="s">
        <v>784</v>
      </c>
      <c r="E288"/>
      <c r="H288" s="179" t="s">
        <v>2270</v>
      </c>
      <c r="I288"/>
      <c r="J288" s="4"/>
      <c r="K288" s="8" t="e">
        <f>(K287+C24)</f>
        <v>#REF!</v>
      </c>
      <c r="O288" s="179" t="s">
        <v>446</v>
      </c>
      <c r="R288" s="186" t="e">
        <f>SUM(R283:R286)</f>
        <v>#REF!</v>
      </c>
      <c r="AG288" s="179" t="s">
        <v>2297</v>
      </c>
    </row>
    <row r="289" spans="1:33" hidden="1">
      <c r="A289" s="237">
        <f t="shared" si="15"/>
        <v>129</v>
      </c>
      <c r="B289" s="179" t="s">
        <v>1172</v>
      </c>
      <c r="C289" s="8">
        <v>2.9</v>
      </c>
      <c r="D289" s="1" t="s">
        <v>1173</v>
      </c>
      <c r="E289"/>
      <c r="H289" s="179" t="s">
        <v>384</v>
      </c>
      <c r="I289"/>
      <c r="J289" s="4"/>
      <c r="K289" s="8" t="e">
        <f>(K288+C24)</f>
        <v>#REF!</v>
      </c>
      <c r="R289" s="183" t="s">
        <v>1614</v>
      </c>
      <c r="AG289" s="179" t="s">
        <v>2297</v>
      </c>
    </row>
    <row r="290" spans="1:33" hidden="1">
      <c r="A290" s="237">
        <f t="shared" si="15"/>
        <v>130</v>
      </c>
      <c r="B290" s="179" t="s">
        <v>1174</v>
      </c>
      <c r="C290" s="8">
        <v>20.6</v>
      </c>
      <c r="D290" s="1" t="s">
        <v>1173</v>
      </c>
      <c r="E290"/>
      <c r="H290" s="179" t="s">
        <v>493</v>
      </c>
      <c r="I290"/>
      <c r="J290" s="4"/>
      <c r="K290" s="8" t="e">
        <f>(K289+C24)</f>
        <v>#REF!</v>
      </c>
      <c r="O290" s="179" t="s">
        <v>561</v>
      </c>
      <c r="R290" s="186" t="e">
        <f>(R288/10)</f>
        <v>#REF!</v>
      </c>
      <c r="AG290" s="179" t="s">
        <v>2297</v>
      </c>
    </row>
    <row r="291" spans="1:33" hidden="1">
      <c r="A291" s="237">
        <f t="shared" si="15"/>
        <v>131</v>
      </c>
      <c r="B291" s="179" t="s">
        <v>494</v>
      </c>
      <c r="C291" s="8">
        <v>15.6</v>
      </c>
      <c r="D291" s="1" t="s">
        <v>784</v>
      </c>
      <c r="E291"/>
      <c r="I291"/>
      <c r="J291" s="4"/>
      <c r="K291"/>
      <c r="R291" s="183" t="s">
        <v>2090</v>
      </c>
      <c r="AG291" s="179" t="s">
        <v>2297</v>
      </c>
    </row>
    <row r="292" spans="1:33" hidden="1">
      <c r="A292" s="237">
        <f t="shared" si="15"/>
        <v>132</v>
      </c>
      <c r="B292" s="179" t="s">
        <v>495</v>
      </c>
      <c r="C292" s="8">
        <v>12.6</v>
      </c>
      <c r="D292" s="1" t="s">
        <v>784</v>
      </c>
      <c r="E292"/>
      <c r="F292" s="233" t="s">
        <v>1537</v>
      </c>
      <c r="G292" s="185" t="s">
        <v>2289</v>
      </c>
      <c r="H292" s="179" t="s">
        <v>496</v>
      </c>
      <c r="I292"/>
      <c r="J292" s="4"/>
      <c r="K292"/>
      <c r="AG292" s="179" t="s">
        <v>2297</v>
      </c>
    </row>
    <row r="293" spans="1:33" hidden="1">
      <c r="A293" s="237">
        <f t="shared" si="15"/>
        <v>133</v>
      </c>
      <c r="B293" s="179" t="s">
        <v>497</v>
      </c>
      <c r="C293" s="8">
        <v>5.75</v>
      </c>
      <c r="D293" s="1" t="s">
        <v>784</v>
      </c>
      <c r="E293"/>
      <c r="H293" s="183" t="s">
        <v>2090</v>
      </c>
      <c r="I293"/>
      <c r="J293" s="4"/>
      <c r="K293"/>
      <c r="N293" s="179" t="s">
        <v>2289</v>
      </c>
      <c r="O293" s="179" t="s">
        <v>1145</v>
      </c>
      <c r="AG293" s="179" t="s">
        <v>2297</v>
      </c>
    </row>
    <row r="294" spans="1:33" hidden="1">
      <c r="A294" s="237">
        <f t="shared" si="15"/>
        <v>134</v>
      </c>
      <c r="B294" s="179" t="s">
        <v>1146</v>
      </c>
      <c r="C294" s="8">
        <v>8.5</v>
      </c>
      <c r="D294" s="1" t="s">
        <v>784</v>
      </c>
      <c r="E294"/>
      <c r="F294" s="186">
        <v>10</v>
      </c>
      <c r="G294" s="185" t="s">
        <v>884</v>
      </c>
      <c r="H294" s="179" t="s">
        <v>880</v>
      </c>
      <c r="I294" s="8" t="e">
        <f>(C68)</f>
        <v>#REF!</v>
      </c>
      <c r="J294" s="2" t="s">
        <v>884</v>
      </c>
      <c r="K294" s="8" t="e">
        <f t="shared" ref="K294:K300" si="16">(F294*I294)</f>
        <v>#REF!</v>
      </c>
      <c r="O294" s="183" t="s">
        <v>1614</v>
      </c>
      <c r="AG294" s="179" t="s">
        <v>2297</v>
      </c>
    </row>
    <row r="295" spans="1:33" hidden="1">
      <c r="A295" s="237">
        <f t="shared" si="15"/>
        <v>135</v>
      </c>
      <c r="B295" s="179" t="s">
        <v>1283</v>
      </c>
      <c r="C295" s="8">
        <v>10</v>
      </c>
      <c r="D295" s="1" t="s">
        <v>784</v>
      </c>
      <c r="E295"/>
      <c r="F295" s="186">
        <v>1</v>
      </c>
      <c r="G295" s="185" t="s">
        <v>884</v>
      </c>
      <c r="H295" s="179" t="s">
        <v>887</v>
      </c>
      <c r="I295" s="8" t="e">
        <f>(C69)</f>
        <v>#REF!</v>
      </c>
      <c r="J295" s="2" t="s">
        <v>884</v>
      </c>
      <c r="K295" s="8" t="e">
        <f t="shared" si="16"/>
        <v>#REF!</v>
      </c>
      <c r="M295" s="186">
        <v>0.14000000000000001</v>
      </c>
      <c r="N295" s="179" t="s">
        <v>884</v>
      </c>
      <c r="O295" s="179" t="s">
        <v>1376</v>
      </c>
      <c r="P295" s="186" t="e">
        <f>(K32)</f>
        <v>#REF!</v>
      </c>
      <c r="Q295" s="179" t="s">
        <v>884</v>
      </c>
      <c r="R295" s="186" t="e">
        <f>(M295*P295)</f>
        <v>#REF!</v>
      </c>
      <c r="AG295" s="179" t="s">
        <v>2297</v>
      </c>
    </row>
    <row r="296" spans="1:33" hidden="1">
      <c r="A296" s="237">
        <f t="shared" si="15"/>
        <v>136</v>
      </c>
      <c r="B296" s="179" t="s">
        <v>1284</v>
      </c>
      <c r="C296" s="8">
        <v>3.25</v>
      </c>
      <c r="D296" s="1" t="s">
        <v>784</v>
      </c>
      <c r="E296"/>
      <c r="F296" s="186">
        <v>3.4</v>
      </c>
      <c r="G296" s="185" t="s">
        <v>884</v>
      </c>
      <c r="H296" s="179" t="s">
        <v>1655</v>
      </c>
      <c r="I296" s="8" t="e">
        <f>(K49)</f>
        <v>#REF!</v>
      </c>
      <c r="J296" s="2" t="s">
        <v>884</v>
      </c>
      <c r="K296" s="8" t="e">
        <f t="shared" si="16"/>
        <v>#REF!</v>
      </c>
      <c r="M296" s="186">
        <v>1.1000000000000001</v>
      </c>
      <c r="N296" s="179" t="s">
        <v>883</v>
      </c>
      <c r="O296" s="179" t="s">
        <v>2044</v>
      </c>
      <c r="P296" s="186">
        <f>(C10)</f>
        <v>150</v>
      </c>
      <c r="Q296" s="179" t="s">
        <v>883</v>
      </c>
      <c r="R296" s="186">
        <f>(M296*P296)</f>
        <v>165</v>
      </c>
      <c r="AG296" s="179" t="s">
        <v>2297</v>
      </c>
    </row>
    <row r="297" spans="1:33" hidden="1">
      <c r="A297" s="237">
        <f t="shared" si="15"/>
        <v>137</v>
      </c>
      <c r="B297" s="179" t="s">
        <v>1285</v>
      </c>
      <c r="C297" s="8">
        <v>2.2000000000000002</v>
      </c>
      <c r="D297" s="1" t="s">
        <v>784</v>
      </c>
      <c r="E297"/>
      <c r="F297" s="186">
        <v>7.1</v>
      </c>
      <c r="G297" s="185" t="s">
        <v>883</v>
      </c>
      <c r="H297" s="179" t="s">
        <v>2044</v>
      </c>
      <c r="I297" s="8">
        <f>(C10)</f>
        <v>150</v>
      </c>
      <c r="J297" s="2" t="s">
        <v>883</v>
      </c>
      <c r="K297" s="8">
        <f t="shared" si="16"/>
        <v>1065</v>
      </c>
      <c r="M297" s="186">
        <v>0.5</v>
      </c>
      <c r="N297" s="179" t="s">
        <v>883</v>
      </c>
      <c r="O297" s="179" t="s">
        <v>1936</v>
      </c>
      <c r="P297" s="186">
        <f>(C12)</f>
        <v>95</v>
      </c>
      <c r="Q297" s="179" t="s">
        <v>883</v>
      </c>
      <c r="R297" s="186">
        <f>(M297*P297)</f>
        <v>47.5</v>
      </c>
      <c r="AG297" s="179" t="s">
        <v>2297</v>
      </c>
    </row>
    <row r="298" spans="1:33" hidden="1">
      <c r="A298" s="237">
        <f t="shared" si="15"/>
        <v>138</v>
      </c>
      <c r="B298" s="179" t="s">
        <v>1474</v>
      </c>
      <c r="C298" s="8">
        <v>10.5</v>
      </c>
      <c r="D298" s="1" t="s">
        <v>784</v>
      </c>
      <c r="E298"/>
      <c r="F298" s="186">
        <v>10.6</v>
      </c>
      <c r="G298" s="185" t="s">
        <v>883</v>
      </c>
      <c r="H298" s="179" t="s">
        <v>1743</v>
      </c>
      <c r="I298" s="8">
        <f>(C11)</f>
        <v>135</v>
      </c>
      <c r="J298" s="2" t="s">
        <v>883</v>
      </c>
      <c r="K298" s="8">
        <f t="shared" si="16"/>
        <v>1431</v>
      </c>
      <c r="M298" s="186">
        <v>1.1000000000000001</v>
      </c>
      <c r="N298" s="179" t="s">
        <v>883</v>
      </c>
      <c r="O298" s="179" t="s">
        <v>324</v>
      </c>
      <c r="P298" s="186">
        <f>(C13)</f>
        <v>85</v>
      </c>
      <c r="Q298" s="179" t="s">
        <v>883</v>
      </c>
      <c r="R298" s="186">
        <f>(M298*P298)</f>
        <v>93.5</v>
      </c>
      <c r="AG298" s="179" t="s">
        <v>2297</v>
      </c>
    </row>
    <row r="299" spans="1:33" hidden="1">
      <c r="A299" s="237">
        <f t="shared" si="15"/>
        <v>139</v>
      </c>
      <c r="B299" s="179" t="s">
        <v>1475</v>
      </c>
      <c r="C299" s="8">
        <v>5.5</v>
      </c>
      <c r="D299" s="1" t="s">
        <v>784</v>
      </c>
      <c r="E299"/>
      <c r="F299" s="186">
        <v>14.1</v>
      </c>
      <c r="G299" s="185" t="s">
        <v>883</v>
      </c>
      <c r="H299" s="179" t="s">
        <v>1936</v>
      </c>
      <c r="I299" s="8">
        <f>(C12)</f>
        <v>95</v>
      </c>
      <c r="J299" s="2" t="s">
        <v>883</v>
      </c>
      <c r="K299" s="8">
        <f t="shared" si="16"/>
        <v>1339.5</v>
      </c>
      <c r="N299" s="179" t="s">
        <v>454</v>
      </c>
      <c r="O299" s="179" t="s">
        <v>455</v>
      </c>
      <c r="P299" s="179" t="s">
        <v>991</v>
      </c>
      <c r="Q299" s="179" t="s">
        <v>454</v>
      </c>
      <c r="R299" s="186">
        <v>0</v>
      </c>
      <c r="AG299" s="179" t="s">
        <v>2297</v>
      </c>
    </row>
    <row r="300" spans="1:33" hidden="1">
      <c r="A300" s="237">
        <f t="shared" si="15"/>
        <v>140</v>
      </c>
      <c r="B300" s="179" t="s">
        <v>499</v>
      </c>
      <c r="C300" s="8">
        <v>21</v>
      </c>
      <c r="D300" s="1" t="s">
        <v>784</v>
      </c>
      <c r="E300"/>
      <c r="F300" s="186">
        <v>14.1</v>
      </c>
      <c r="G300" s="185" t="s">
        <v>883</v>
      </c>
      <c r="H300" s="179" t="s">
        <v>324</v>
      </c>
      <c r="I300" s="8">
        <f>(C13)</f>
        <v>85</v>
      </c>
      <c r="J300" s="2" t="s">
        <v>883</v>
      </c>
      <c r="K300" s="8">
        <f t="shared" si="16"/>
        <v>1198.5</v>
      </c>
      <c r="R300" s="183" t="s">
        <v>1614</v>
      </c>
      <c r="AG300" s="179" t="s">
        <v>2297</v>
      </c>
    </row>
    <row r="301" spans="1:33" hidden="1">
      <c r="A301" s="237">
        <f t="shared" si="15"/>
        <v>141</v>
      </c>
      <c r="B301" s="179" t="s">
        <v>500</v>
      </c>
      <c r="C301" s="8">
        <v>10</v>
      </c>
      <c r="D301" s="1" t="s">
        <v>784</v>
      </c>
      <c r="E301"/>
      <c r="G301" s="185" t="s">
        <v>454</v>
      </c>
      <c r="H301" s="179" t="s">
        <v>455</v>
      </c>
      <c r="I301"/>
      <c r="J301" s="2" t="s">
        <v>454</v>
      </c>
      <c r="K301" s="8">
        <v>0</v>
      </c>
      <c r="O301" s="179" t="s">
        <v>446</v>
      </c>
      <c r="R301" s="186" t="e">
        <f>SUM(R295:R299)</f>
        <v>#REF!</v>
      </c>
      <c r="AG301" s="179" t="s">
        <v>2297</v>
      </c>
    </row>
    <row r="302" spans="1:33" hidden="1">
      <c r="A302" s="237">
        <f t="shared" si="15"/>
        <v>142</v>
      </c>
      <c r="B302" s="179" t="s">
        <v>1838</v>
      </c>
      <c r="C302" s="8">
        <v>4</v>
      </c>
      <c r="D302" s="1" t="s">
        <v>784</v>
      </c>
      <c r="E302"/>
      <c r="I302"/>
      <c r="J302" s="4"/>
      <c r="K302" s="5" t="s">
        <v>1614</v>
      </c>
      <c r="R302" s="183" t="s">
        <v>1614</v>
      </c>
      <c r="AG302" s="179" t="s">
        <v>2297</v>
      </c>
    </row>
    <row r="303" spans="1:33" hidden="1">
      <c r="A303" s="237">
        <f t="shared" si="15"/>
        <v>143</v>
      </c>
      <c r="B303" s="179" t="s">
        <v>1171</v>
      </c>
      <c r="C303" s="8">
        <v>8</v>
      </c>
      <c r="D303" s="1" t="s">
        <v>883</v>
      </c>
      <c r="E303"/>
      <c r="H303" s="179" t="s">
        <v>625</v>
      </c>
      <c r="I303"/>
      <c r="J303" s="4"/>
      <c r="K303" s="8" t="e">
        <f>SUM(K294:K301)</f>
        <v>#REF!</v>
      </c>
      <c r="O303" s="179" t="s">
        <v>561</v>
      </c>
      <c r="R303" s="186" t="e">
        <f>(R301/10)</f>
        <v>#REF!</v>
      </c>
      <c r="AG303" s="179" t="s">
        <v>2297</v>
      </c>
    </row>
    <row r="304" spans="1:33" hidden="1">
      <c r="A304" s="237">
        <f t="shared" si="15"/>
        <v>144</v>
      </c>
      <c r="B304" s="179" t="s">
        <v>1172</v>
      </c>
      <c r="C304" s="8">
        <v>8.5</v>
      </c>
      <c r="D304" s="1" t="s">
        <v>784</v>
      </c>
      <c r="E304"/>
      <c r="I304"/>
      <c r="J304" s="4"/>
      <c r="K304" s="5" t="s">
        <v>1614</v>
      </c>
      <c r="N304" s="179" t="s">
        <v>2289</v>
      </c>
      <c r="O304" s="179" t="s">
        <v>501</v>
      </c>
      <c r="R304" s="183" t="s">
        <v>2090</v>
      </c>
      <c r="AG304" s="179" t="s">
        <v>2297</v>
      </c>
    </row>
    <row r="305" spans="1:33" hidden="1">
      <c r="A305" s="237">
        <f t="shared" si="15"/>
        <v>145</v>
      </c>
      <c r="B305" s="179" t="s">
        <v>615</v>
      </c>
      <c r="C305" s="8">
        <v>20.6</v>
      </c>
      <c r="D305" s="1" t="s">
        <v>784</v>
      </c>
      <c r="E305"/>
      <c r="H305" s="179" t="s">
        <v>788</v>
      </c>
      <c r="I305"/>
      <c r="J305" s="4"/>
      <c r="K305" s="8" t="e">
        <f>(K303/10)</f>
        <v>#REF!</v>
      </c>
      <c r="O305" s="183" t="s">
        <v>1614</v>
      </c>
      <c r="AG305" s="179" t="s">
        <v>2297</v>
      </c>
    </row>
    <row r="306" spans="1:33" hidden="1">
      <c r="A306" s="237">
        <f t="shared" si="15"/>
        <v>146</v>
      </c>
      <c r="B306" s="179" t="s">
        <v>2019</v>
      </c>
      <c r="C306" s="8">
        <v>15.6</v>
      </c>
      <c r="D306" s="1" t="s">
        <v>784</v>
      </c>
      <c r="E306"/>
      <c r="I306"/>
      <c r="J306" s="4"/>
      <c r="K306" s="5" t="s">
        <v>2090</v>
      </c>
      <c r="M306" s="186">
        <v>0.14000000000000001</v>
      </c>
      <c r="N306" s="179" t="s">
        <v>884</v>
      </c>
      <c r="O306" s="179" t="s">
        <v>121</v>
      </c>
      <c r="P306" s="186" t="e">
        <f>(K23)</f>
        <v>#REF!</v>
      </c>
      <c r="Q306" s="179" t="s">
        <v>884</v>
      </c>
      <c r="R306" s="186" t="e">
        <f>(M306*P306)</f>
        <v>#REF!</v>
      </c>
      <c r="AG306" s="179" t="s">
        <v>2297</v>
      </c>
    </row>
    <row r="307" spans="1:33" hidden="1">
      <c r="A307" s="237">
        <f t="shared" si="15"/>
        <v>147</v>
      </c>
      <c r="B307" s="179" t="s">
        <v>2020</v>
      </c>
      <c r="C307" s="8">
        <v>0.9</v>
      </c>
      <c r="D307" s="1" t="s">
        <v>784</v>
      </c>
      <c r="E307"/>
      <c r="F307" s="239">
        <v>6</v>
      </c>
      <c r="G307" s="185" t="s">
        <v>2289</v>
      </c>
      <c r="H307" s="179" t="s">
        <v>3208</v>
      </c>
      <c r="I307"/>
      <c r="J307" s="4"/>
      <c r="K307"/>
      <c r="M307" s="186">
        <v>1.1000000000000001</v>
      </c>
      <c r="N307" s="179" t="s">
        <v>883</v>
      </c>
      <c r="O307" s="179" t="s">
        <v>2044</v>
      </c>
      <c r="P307" s="186">
        <f>(C10)</f>
        <v>150</v>
      </c>
      <c r="Q307" s="179" t="s">
        <v>883</v>
      </c>
      <c r="R307" s="186">
        <f>(M307*P307)</f>
        <v>165</v>
      </c>
      <c r="AG307" s="179" t="s">
        <v>2297</v>
      </c>
    </row>
    <row r="308" spans="1:33" hidden="1">
      <c r="A308" s="237">
        <f t="shared" si="15"/>
        <v>148</v>
      </c>
      <c r="B308" s="179" t="s">
        <v>2021</v>
      </c>
      <c r="C308" s="1" t="s">
        <v>991</v>
      </c>
      <c r="D308"/>
      <c r="E308"/>
      <c r="H308" s="179" t="s">
        <v>2976</v>
      </c>
      <c r="I308"/>
      <c r="J308" s="4"/>
      <c r="K308"/>
      <c r="M308" s="186">
        <v>0.5</v>
      </c>
      <c r="N308" s="179" t="s">
        <v>883</v>
      </c>
      <c r="O308" s="179" t="s">
        <v>1936</v>
      </c>
      <c r="P308" s="186">
        <f>(C12)</f>
        <v>95</v>
      </c>
      <c r="Q308" s="179" t="s">
        <v>883</v>
      </c>
      <c r="R308" s="186">
        <f>(M308*P308)</f>
        <v>47.5</v>
      </c>
      <c r="AG308" s="179" t="s">
        <v>2297</v>
      </c>
    </row>
    <row r="309" spans="1:33" hidden="1">
      <c r="A309" s="237">
        <f t="shared" si="15"/>
        <v>149</v>
      </c>
      <c r="B309" s="179" t="s">
        <v>243</v>
      </c>
      <c r="C309" s="8">
        <v>66.44</v>
      </c>
      <c r="D309" s="1" t="s">
        <v>1804</v>
      </c>
      <c r="E309"/>
      <c r="H309" s="183" t="s">
        <v>1614</v>
      </c>
      <c r="I309"/>
      <c r="J309" s="4"/>
      <c r="K309"/>
      <c r="M309" s="186">
        <v>1.1000000000000001</v>
      </c>
      <c r="N309" s="179" t="s">
        <v>883</v>
      </c>
      <c r="O309" s="179" t="s">
        <v>324</v>
      </c>
      <c r="P309" s="186">
        <f>(C13)</f>
        <v>85</v>
      </c>
      <c r="Q309" s="179" t="s">
        <v>883</v>
      </c>
      <c r="R309" s="186">
        <f>(M309*P309)</f>
        <v>93.5</v>
      </c>
      <c r="AG309" s="179" t="s">
        <v>2297</v>
      </c>
    </row>
    <row r="310" spans="1:33" hidden="1">
      <c r="A310" s="237">
        <f t="shared" si="15"/>
        <v>150</v>
      </c>
      <c r="B310" s="179" t="s">
        <v>244</v>
      </c>
      <c r="C310" s="8">
        <v>83.5</v>
      </c>
      <c r="D310" s="1" t="s">
        <v>1804</v>
      </c>
      <c r="E310"/>
      <c r="F310" s="186">
        <v>4800</v>
      </c>
      <c r="G310" s="185" t="s">
        <v>1449</v>
      </c>
      <c r="H310" s="186" t="str">
        <f>H308</f>
        <v>Bricks of size 22x11x7 cm</v>
      </c>
      <c r="I310" s="8" t="e">
        <f>C80</f>
        <v>#REF!</v>
      </c>
      <c r="J310" s="2" t="s">
        <v>1622</v>
      </c>
      <c r="K310" s="8" t="e">
        <f>(F310*I310)/1000</f>
        <v>#REF!</v>
      </c>
      <c r="N310" s="179" t="s">
        <v>454</v>
      </c>
      <c r="O310" s="179" t="s">
        <v>455</v>
      </c>
      <c r="P310" s="179" t="s">
        <v>991</v>
      </c>
      <c r="Q310" s="179" t="s">
        <v>454</v>
      </c>
      <c r="R310" s="186">
        <v>0</v>
      </c>
      <c r="AG310" s="179" t="s">
        <v>2297</v>
      </c>
    </row>
    <row r="311" spans="1:33" hidden="1">
      <c r="A311" s="237">
        <f t="shared" si="15"/>
        <v>151</v>
      </c>
      <c r="B311" s="179" t="s">
        <v>245</v>
      </c>
      <c r="C311" s="8">
        <v>102.12</v>
      </c>
      <c r="D311" s="1" t="s">
        <v>1804</v>
      </c>
      <c r="E311"/>
      <c r="F311" s="186">
        <v>2.5</v>
      </c>
      <c r="G311" s="185" t="s">
        <v>884</v>
      </c>
      <c r="H311" s="179" t="s">
        <v>1655</v>
      </c>
      <c r="I311" s="8" t="e">
        <f>K49</f>
        <v>#REF!</v>
      </c>
      <c r="J311" s="2" t="s">
        <v>884</v>
      </c>
      <c r="K311" s="8" t="e">
        <f>(F311*I311)</f>
        <v>#REF!</v>
      </c>
      <c r="R311" s="183" t="s">
        <v>1614</v>
      </c>
      <c r="AG311" s="179" t="s">
        <v>2297</v>
      </c>
    </row>
    <row r="312" spans="1:33" hidden="1">
      <c r="A312" s="237">
        <f t="shared" si="15"/>
        <v>152</v>
      </c>
      <c r="B312" s="179" t="s">
        <v>2260</v>
      </c>
      <c r="C312" s="8">
        <v>182.52</v>
      </c>
      <c r="D312" s="1" t="s">
        <v>1804</v>
      </c>
      <c r="E312"/>
      <c r="F312" s="186">
        <v>3.5</v>
      </c>
      <c r="G312" s="185" t="s">
        <v>883</v>
      </c>
      <c r="H312" s="179" t="s">
        <v>2044</v>
      </c>
      <c r="I312" s="8">
        <f>C10</f>
        <v>150</v>
      </c>
      <c r="J312" s="2" t="s">
        <v>883</v>
      </c>
      <c r="K312" s="8">
        <f>(F312*I312)</f>
        <v>525</v>
      </c>
      <c r="O312" s="179" t="s">
        <v>446</v>
      </c>
      <c r="R312" s="186" t="e">
        <f>SUM(R306:R310)</f>
        <v>#REF!</v>
      </c>
      <c r="AG312" s="179" t="s">
        <v>2297</v>
      </c>
    </row>
    <row r="313" spans="1:33" hidden="1">
      <c r="A313" s="237">
        <f t="shared" si="15"/>
        <v>153</v>
      </c>
      <c r="B313" s="179" t="s">
        <v>2261</v>
      </c>
      <c r="C313"/>
      <c r="D313"/>
      <c r="E313"/>
      <c r="F313" s="186">
        <v>10.6</v>
      </c>
      <c r="G313" s="185" t="s">
        <v>883</v>
      </c>
      <c r="H313" s="179" t="s">
        <v>1743</v>
      </c>
      <c r="I313" s="8">
        <f>C11</f>
        <v>135</v>
      </c>
      <c r="J313" s="2" t="s">
        <v>883</v>
      </c>
      <c r="K313" s="8">
        <f>(F313*I313)</f>
        <v>1431</v>
      </c>
      <c r="R313" s="183" t="s">
        <v>1614</v>
      </c>
      <c r="AG313" s="179" t="s">
        <v>2297</v>
      </c>
    </row>
    <row r="314" spans="1:33" hidden="1">
      <c r="A314" s="237">
        <f t="shared" si="15"/>
        <v>154</v>
      </c>
      <c r="B314" s="179" t="s">
        <v>243</v>
      </c>
      <c r="C314" s="8">
        <v>26.62</v>
      </c>
      <c r="D314" s="1" t="s">
        <v>784</v>
      </c>
      <c r="E314"/>
      <c r="F314" s="186">
        <v>7.1</v>
      </c>
      <c r="G314" s="185" t="s">
        <v>883</v>
      </c>
      <c r="H314" s="179" t="s">
        <v>1936</v>
      </c>
      <c r="I314" s="8">
        <f>C12</f>
        <v>95</v>
      </c>
      <c r="J314" s="2" t="s">
        <v>883</v>
      </c>
      <c r="K314" s="8">
        <f>(F314*I314)</f>
        <v>674.5</v>
      </c>
      <c r="O314" s="179" t="s">
        <v>561</v>
      </c>
      <c r="R314" s="186" t="e">
        <f>(R312/10)</f>
        <v>#REF!</v>
      </c>
      <c r="AG314" s="179" t="s">
        <v>2297</v>
      </c>
    </row>
    <row r="315" spans="1:33" hidden="1">
      <c r="A315" s="237">
        <f t="shared" si="15"/>
        <v>155</v>
      </c>
      <c r="B315" s="179" t="s">
        <v>244</v>
      </c>
      <c r="C315" s="8">
        <v>34.869999999999997</v>
      </c>
      <c r="D315" s="1" t="s">
        <v>784</v>
      </c>
      <c r="E315"/>
      <c r="F315" s="186">
        <v>21.2</v>
      </c>
      <c r="G315" s="185" t="s">
        <v>883</v>
      </c>
      <c r="H315" s="179" t="s">
        <v>324</v>
      </c>
      <c r="I315" s="8">
        <f>C13</f>
        <v>85</v>
      </c>
      <c r="J315" s="2" t="s">
        <v>883</v>
      </c>
      <c r="K315" s="8">
        <f>(F315*I315)</f>
        <v>1802</v>
      </c>
      <c r="R315" s="183" t="s">
        <v>2090</v>
      </c>
      <c r="AG315" s="179" t="s">
        <v>2297</v>
      </c>
    </row>
    <row r="316" spans="1:33" hidden="1">
      <c r="A316" s="237">
        <f t="shared" si="15"/>
        <v>156</v>
      </c>
      <c r="B316" s="179" t="s">
        <v>245</v>
      </c>
      <c r="C316" s="8">
        <v>45</v>
      </c>
      <c r="D316" s="1" t="s">
        <v>784</v>
      </c>
      <c r="E316"/>
      <c r="G316" s="185" t="s">
        <v>454</v>
      </c>
      <c r="H316" s="179" t="s">
        <v>455</v>
      </c>
      <c r="I316"/>
      <c r="J316" s="2" t="s">
        <v>454</v>
      </c>
      <c r="K316" s="8">
        <v>0</v>
      </c>
      <c r="N316" s="179" t="s">
        <v>2289</v>
      </c>
      <c r="O316" s="179" t="s">
        <v>2262</v>
      </c>
      <c r="AG316" s="179" t="s">
        <v>2297</v>
      </c>
    </row>
    <row r="317" spans="1:33" hidden="1">
      <c r="A317" s="237">
        <f t="shared" si="15"/>
        <v>157</v>
      </c>
      <c r="B317" s="179" t="s">
        <v>2260</v>
      </c>
      <c r="C317" s="8">
        <v>99.75</v>
      </c>
      <c r="D317" s="1" t="s">
        <v>784</v>
      </c>
      <c r="E317"/>
      <c r="I317"/>
      <c r="J317" s="4"/>
      <c r="K317" s="5" t="s">
        <v>1614</v>
      </c>
      <c r="O317" s="183" t="s">
        <v>1614</v>
      </c>
      <c r="AG317" s="179" t="s">
        <v>2297</v>
      </c>
    </row>
    <row r="318" spans="1:33" hidden="1">
      <c r="A318" s="237">
        <f t="shared" si="15"/>
        <v>158</v>
      </c>
      <c r="B318" s="179" t="s">
        <v>2224</v>
      </c>
      <c r="C318"/>
      <c r="D318"/>
      <c r="E318"/>
      <c r="H318" s="179" t="s">
        <v>625</v>
      </c>
      <c r="I318"/>
      <c r="J318" s="4"/>
      <c r="K318" s="8" t="e">
        <f>SUM(K310:K316)</f>
        <v>#REF!</v>
      </c>
      <c r="M318" s="186">
        <v>0.1</v>
      </c>
      <c r="N318" s="179" t="s">
        <v>884</v>
      </c>
      <c r="O318" s="179" t="s">
        <v>121</v>
      </c>
      <c r="P318" s="186" t="e">
        <f>(K23)</f>
        <v>#REF!</v>
      </c>
      <c r="Q318" s="179" t="s">
        <v>884</v>
      </c>
      <c r="R318" s="186" t="e">
        <f>(M318*P318)</f>
        <v>#REF!</v>
      </c>
      <c r="AG318" s="179" t="s">
        <v>2297</v>
      </c>
    </row>
    <row r="319" spans="1:33" hidden="1">
      <c r="A319" s="237">
        <f t="shared" si="15"/>
        <v>159</v>
      </c>
      <c r="B319" s="179" t="s">
        <v>243</v>
      </c>
      <c r="C319" s="8">
        <v>43.47</v>
      </c>
      <c r="D319" s="1" t="s">
        <v>784</v>
      </c>
      <c r="E319"/>
      <c r="I319"/>
      <c r="J319" s="4"/>
      <c r="K319" s="5" t="s">
        <v>1614</v>
      </c>
      <c r="M319" s="186">
        <v>1.1000000000000001</v>
      </c>
      <c r="N319" s="179" t="s">
        <v>883</v>
      </c>
      <c r="O319" s="179" t="s">
        <v>2044</v>
      </c>
      <c r="P319" s="186">
        <f>(C10)</f>
        <v>150</v>
      </c>
      <c r="Q319" s="179" t="s">
        <v>883</v>
      </c>
      <c r="R319" s="186">
        <f>(M319*P319)</f>
        <v>165</v>
      </c>
      <c r="AG319" s="179" t="s">
        <v>2297</v>
      </c>
    </row>
    <row r="320" spans="1:33" hidden="1">
      <c r="A320" s="237">
        <f t="shared" si="15"/>
        <v>160</v>
      </c>
      <c r="B320" s="179" t="s">
        <v>244</v>
      </c>
      <c r="C320" s="8">
        <v>50.34</v>
      </c>
      <c r="D320" s="1" t="s">
        <v>784</v>
      </c>
      <c r="E320"/>
      <c r="H320" s="179" t="s">
        <v>788</v>
      </c>
      <c r="I320"/>
      <c r="J320" s="4"/>
      <c r="K320" s="8" t="e">
        <f>(K318/10)</f>
        <v>#REF!</v>
      </c>
      <c r="M320" s="186">
        <v>1.1000000000000001</v>
      </c>
      <c r="N320" s="179" t="s">
        <v>883</v>
      </c>
      <c r="O320" s="179" t="s">
        <v>1936</v>
      </c>
      <c r="P320" s="186">
        <f>(C12)</f>
        <v>95</v>
      </c>
      <c r="Q320" s="179" t="s">
        <v>883</v>
      </c>
      <c r="R320" s="186">
        <f>(M320*P320)</f>
        <v>104.5</v>
      </c>
      <c r="AG320" s="179" t="s">
        <v>325</v>
      </c>
    </row>
    <row r="321" spans="1:33" hidden="1">
      <c r="A321" s="237">
        <f t="shared" si="15"/>
        <v>161</v>
      </c>
      <c r="B321" s="179" t="s">
        <v>245</v>
      </c>
      <c r="C321" s="8">
        <v>65.209999999999994</v>
      </c>
      <c r="D321" s="1" t="s">
        <v>784</v>
      </c>
      <c r="E321"/>
      <c r="I321"/>
      <c r="J321" s="4"/>
      <c r="K321" s="5" t="s">
        <v>2090</v>
      </c>
      <c r="M321" s="186">
        <v>1.1000000000000001</v>
      </c>
      <c r="N321" s="179" t="s">
        <v>883</v>
      </c>
      <c r="O321" s="179" t="s">
        <v>324</v>
      </c>
      <c r="P321" s="186">
        <f>(C13)</f>
        <v>85</v>
      </c>
      <c r="Q321" s="179" t="s">
        <v>883</v>
      </c>
      <c r="R321" s="186">
        <f>(M321*P321)</f>
        <v>93.5</v>
      </c>
    </row>
    <row r="322" spans="1:33" hidden="1">
      <c r="A322" s="237">
        <f t="shared" si="15"/>
        <v>162</v>
      </c>
      <c r="B322" s="179" t="s">
        <v>2260</v>
      </c>
      <c r="C322" s="8">
        <v>145.29</v>
      </c>
      <c r="D322" s="1" t="s">
        <v>784</v>
      </c>
      <c r="E322"/>
      <c r="H322" s="179" t="s">
        <v>390</v>
      </c>
      <c r="I322"/>
      <c r="J322" s="4"/>
      <c r="K322" s="8" t="e">
        <f>(K320+C19)</f>
        <v>#REF!</v>
      </c>
      <c r="N322" s="179" t="s">
        <v>454</v>
      </c>
      <c r="O322" s="179" t="s">
        <v>455</v>
      </c>
      <c r="P322" s="179" t="s">
        <v>991</v>
      </c>
      <c r="Q322" s="179" t="s">
        <v>454</v>
      </c>
      <c r="R322" s="186">
        <v>0</v>
      </c>
    </row>
    <row r="323" spans="1:33" hidden="1">
      <c r="A323" s="237">
        <f t="shared" si="15"/>
        <v>163</v>
      </c>
      <c r="B323" s="179" t="s">
        <v>2225</v>
      </c>
      <c r="C323"/>
      <c r="D323"/>
      <c r="E323"/>
      <c r="H323" s="179" t="s">
        <v>392</v>
      </c>
      <c r="I323"/>
      <c r="J323" s="4"/>
      <c r="K323" s="8" t="e">
        <f>(K322+C20)</f>
        <v>#REF!</v>
      </c>
      <c r="R323" s="183" t="s">
        <v>1614</v>
      </c>
      <c r="AG323" s="179" t="s">
        <v>2297</v>
      </c>
    </row>
    <row r="324" spans="1:33" hidden="1">
      <c r="A324" s="237">
        <f t="shared" si="15"/>
        <v>164</v>
      </c>
      <c r="B324" s="179" t="s">
        <v>243</v>
      </c>
      <c r="C324" s="8">
        <v>14.91</v>
      </c>
      <c r="D324" s="1" t="s">
        <v>1804</v>
      </c>
      <c r="E324"/>
      <c r="H324" s="179" t="s">
        <v>2270</v>
      </c>
      <c r="I324"/>
      <c r="J324" s="4"/>
      <c r="K324" s="8" t="e">
        <f>(K323+C21)</f>
        <v>#REF!</v>
      </c>
      <c r="O324" s="179" t="s">
        <v>446</v>
      </c>
      <c r="R324" s="186" t="e">
        <f>SUM(R318:R322)</f>
        <v>#REF!</v>
      </c>
      <c r="AG324" s="179" t="s">
        <v>2297</v>
      </c>
    </row>
    <row r="325" spans="1:33" hidden="1">
      <c r="A325" s="237">
        <f t="shared" si="15"/>
        <v>165</v>
      </c>
      <c r="B325" s="179" t="s">
        <v>244</v>
      </c>
      <c r="C325" s="8">
        <v>19.41</v>
      </c>
      <c r="D325" s="1" t="s">
        <v>1804</v>
      </c>
      <c r="E325"/>
      <c r="H325" s="179" t="s">
        <v>384</v>
      </c>
      <c r="I325"/>
      <c r="J325" s="4"/>
      <c r="K325" s="8" t="e">
        <f>(K324+C21)</f>
        <v>#REF!</v>
      </c>
      <c r="R325" s="183" t="s">
        <v>1614</v>
      </c>
      <c r="AG325" s="179" t="s">
        <v>2297</v>
      </c>
    </row>
    <row r="326" spans="1:33" hidden="1">
      <c r="A326" s="237">
        <f t="shared" si="15"/>
        <v>166</v>
      </c>
      <c r="B326" s="179" t="s">
        <v>245</v>
      </c>
      <c r="C326" s="8">
        <v>22.22</v>
      </c>
      <c r="D326" s="1" t="s">
        <v>1804</v>
      </c>
      <c r="E326"/>
      <c r="H326" s="179" t="s">
        <v>493</v>
      </c>
      <c r="I326"/>
      <c r="J326" s="4"/>
      <c r="K326" s="8" t="e">
        <f>(K325+C21)</f>
        <v>#REF!</v>
      </c>
      <c r="O326" s="179" t="s">
        <v>561</v>
      </c>
      <c r="R326" s="186" t="e">
        <f>(R324/10)</f>
        <v>#REF!</v>
      </c>
      <c r="AG326" s="179" t="s">
        <v>2297</v>
      </c>
    </row>
    <row r="327" spans="1:33" hidden="1">
      <c r="A327" s="237"/>
      <c r="B327" s="179"/>
      <c r="C327" s="8"/>
      <c r="D327" s="1"/>
      <c r="E327"/>
      <c r="H327" s="179"/>
      <c r="I327"/>
      <c r="J327" s="4"/>
      <c r="K327" s="8"/>
      <c r="O327" s="179"/>
      <c r="R327" s="186"/>
      <c r="AG327" s="179"/>
    </row>
    <row r="328" spans="1:33" hidden="1">
      <c r="A328" s="237"/>
      <c r="B328" s="179"/>
      <c r="C328" s="8"/>
      <c r="D328" s="1"/>
      <c r="E328"/>
      <c r="F328" s="233" t="s">
        <v>650</v>
      </c>
      <c r="H328" s="179" t="s">
        <v>1635</v>
      </c>
      <c r="I328"/>
      <c r="J328" s="4"/>
      <c r="K328" s="1" t="s">
        <v>2977</v>
      </c>
      <c r="O328" s="179"/>
      <c r="R328" s="186"/>
      <c r="AG328" s="179"/>
    </row>
    <row r="329" spans="1:33" hidden="1">
      <c r="A329" s="237"/>
      <c r="B329" s="179"/>
      <c r="C329" s="8"/>
      <c r="D329" s="1"/>
      <c r="E329"/>
      <c r="H329" s="179" t="s">
        <v>651</v>
      </c>
      <c r="I329"/>
      <c r="J329" s="4"/>
      <c r="K329" s="5" t="s">
        <v>2090</v>
      </c>
      <c r="O329" s="179"/>
      <c r="R329" s="186"/>
      <c r="AG329" s="179"/>
    </row>
    <row r="330" spans="1:33" hidden="1">
      <c r="A330" s="237"/>
      <c r="B330" s="179"/>
      <c r="C330" s="8"/>
      <c r="D330" s="1"/>
      <c r="E330"/>
      <c r="H330" s="179"/>
      <c r="I330"/>
      <c r="J330" s="4"/>
      <c r="K330" s="8"/>
      <c r="O330" s="179"/>
      <c r="R330" s="186"/>
      <c r="AG330" s="179"/>
    </row>
    <row r="331" spans="1:33" hidden="1">
      <c r="A331" s="237">
        <f>(A326+1)</f>
        <v>167</v>
      </c>
      <c r="B331" s="179" t="s">
        <v>2260</v>
      </c>
      <c r="C331" s="8">
        <v>46.42</v>
      </c>
      <c r="D331" s="1" t="s">
        <v>1804</v>
      </c>
      <c r="E331"/>
      <c r="F331" s="239">
        <v>9</v>
      </c>
      <c r="G331" s="185" t="s">
        <v>2289</v>
      </c>
      <c r="H331" s="179" t="s">
        <v>3167</v>
      </c>
      <c r="I331"/>
      <c r="J331" s="4"/>
      <c r="K331"/>
      <c r="R331" s="183" t="s">
        <v>2090</v>
      </c>
      <c r="AG331" s="179" t="s">
        <v>2297</v>
      </c>
    </row>
    <row r="332" spans="1:33" hidden="1">
      <c r="A332" s="237">
        <f t="shared" ref="A332:A363" si="17">(A331+1)</f>
        <v>168</v>
      </c>
      <c r="B332" s="179" t="s">
        <v>2226</v>
      </c>
      <c r="C332"/>
      <c r="D332"/>
      <c r="E332"/>
      <c r="H332" s="186" t="str">
        <f>H308</f>
        <v>Bricks of size 22x11x7 cm</v>
      </c>
      <c r="I332"/>
      <c r="J332" s="4"/>
      <c r="K332"/>
      <c r="AG332" s="179" t="s">
        <v>2297</v>
      </c>
    </row>
    <row r="333" spans="1:33" hidden="1">
      <c r="A333" s="237">
        <f t="shared" si="17"/>
        <v>169</v>
      </c>
      <c r="B333" s="179" t="s">
        <v>243</v>
      </c>
      <c r="C333" s="8">
        <v>8.58</v>
      </c>
      <c r="D333" s="1" t="s">
        <v>784</v>
      </c>
      <c r="E333"/>
      <c r="H333" s="183" t="s">
        <v>1614</v>
      </c>
      <c r="I333"/>
      <c r="J333" s="4"/>
      <c r="K333"/>
      <c r="N333" s="179" t="s">
        <v>2289</v>
      </c>
      <c r="O333" s="179" t="s">
        <v>2227</v>
      </c>
      <c r="AG333" s="179" t="s">
        <v>2297</v>
      </c>
    </row>
    <row r="334" spans="1:33" hidden="1">
      <c r="A334" s="237">
        <f t="shared" si="17"/>
        <v>170</v>
      </c>
      <c r="B334" s="179" t="s">
        <v>244</v>
      </c>
      <c r="C334" s="8">
        <v>12.26</v>
      </c>
      <c r="D334" s="1" t="s">
        <v>784</v>
      </c>
      <c r="E334"/>
      <c r="F334" s="186">
        <f>F310</f>
        <v>4800</v>
      </c>
      <c r="G334" s="185" t="s">
        <v>1449</v>
      </c>
      <c r="H334" s="186" t="str">
        <f>H308</f>
        <v>Bricks of size 22x11x7 cm</v>
      </c>
      <c r="I334" s="8" t="e">
        <f>C80</f>
        <v>#REF!</v>
      </c>
      <c r="J334" s="2" t="s">
        <v>1622</v>
      </c>
      <c r="K334" s="8" t="e">
        <f>(F334*I334)/1000</f>
        <v>#REF!</v>
      </c>
      <c r="O334" s="183" t="s">
        <v>1614</v>
      </c>
      <c r="AG334" s="179" t="s">
        <v>2297</v>
      </c>
    </row>
    <row r="335" spans="1:33" hidden="1">
      <c r="A335" s="237">
        <f t="shared" si="17"/>
        <v>171</v>
      </c>
      <c r="B335" s="179" t="s">
        <v>245</v>
      </c>
      <c r="C335" s="8">
        <v>13.89</v>
      </c>
      <c r="D335" s="1" t="s">
        <v>784</v>
      </c>
      <c r="E335"/>
      <c r="F335" s="186">
        <f>F311</f>
        <v>2.5</v>
      </c>
      <c r="G335" s="185" t="s">
        <v>884</v>
      </c>
      <c r="H335" s="179" t="s">
        <v>1661</v>
      </c>
      <c r="I335" s="8" t="e">
        <f>K58</f>
        <v>#REF!</v>
      </c>
      <c r="J335" s="2" t="s">
        <v>884</v>
      </c>
      <c r="K335" s="8" t="e">
        <f>(F335*I335)</f>
        <v>#REF!</v>
      </c>
      <c r="M335" s="186">
        <v>0.22</v>
      </c>
      <c r="N335" s="179" t="s">
        <v>884</v>
      </c>
      <c r="O335" s="179" t="s">
        <v>1655</v>
      </c>
      <c r="P335" s="186" t="e">
        <f>(K49)</f>
        <v>#REF!</v>
      </c>
      <c r="Q335" s="179" t="s">
        <v>884</v>
      </c>
      <c r="R335" s="186" t="e">
        <f>(M335*P335)</f>
        <v>#REF!</v>
      </c>
      <c r="AG335" s="179" t="s">
        <v>2297</v>
      </c>
    </row>
    <row r="336" spans="1:33" hidden="1">
      <c r="A336" s="237">
        <f t="shared" si="17"/>
        <v>172</v>
      </c>
      <c r="B336" s="179" t="s">
        <v>2260</v>
      </c>
      <c r="C336" s="8">
        <v>36.25</v>
      </c>
      <c r="D336" s="1" t="s">
        <v>784</v>
      </c>
      <c r="E336"/>
      <c r="F336" s="186">
        <v>3.5</v>
      </c>
      <c r="G336" s="185" t="s">
        <v>883</v>
      </c>
      <c r="H336" s="179" t="s">
        <v>2044</v>
      </c>
      <c r="I336" s="8">
        <f>C10</f>
        <v>150</v>
      </c>
      <c r="J336" s="2" t="s">
        <v>883</v>
      </c>
      <c r="K336" s="8">
        <f>(F336*I336)</f>
        <v>525</v>
      </c>
      <c r="M336" s="186">
        <v>2.2000000000000002</v>
      </c>
      <c r="N336" s="179" t="s">
        <v>883</v>
      </c>
      <c r="O336" s="179" t="s">
        <v>2044</v>
      </c>
      <c r="P336" s="186">
        <f>(C10)</f>
        <v>150</v>
      </c>
      <c r="Q336" s="179" t="s">
        <v>883</v>
      </c>
      <c r="R336" s="186">
        <f>(M336*P336)</f>
        <v>330</v>
      </c>
      <c r="AG336" s="179" t="s">
        <v>2297</v>
      </c>
    </row>
    <row r="337" spans="1:33" hidden="1">
      <c r="A337" s="237">
        <f t="shared" si="17"/>
        <v>173</v>
      </c>
      <c r="B337" s="179" t="s">
        <v>2228</v>
      </c>
      <c r="C337"/>
      <c r="D337"/>
      <c r="E337"/>
      <c r="F337" s="186">
        <v>10.6</v>
      </c>
      <c r="G337" s="185" t="s">
        <v>883</v>
      </c>
      <c r="H337" s="179" t="s">
        <v>1743</v>
      </c>
      <c r="I337" s="8">
        <f>C11</f>
        <v>135</v>
      </c>
      <c r="J337" s="2" t="s">
        <v>883</v>
      </c>
      <c r="K337" s="8">
        <f>(F337*I337)</f>
        <v>1431</v>
      </c>
      <c r="M337" s="186">
        <v>0.5</v>
      </c>
      <c r="N337" s="179" t="s">
        <v>883</v>
      </c>
      <c r="O337" s="179" t="s">
        <v>1936</v>
      </c>
      <c r="P337" s="186">
        <f>(C12)</f>
        <v>95</v>
      </c>
      <c r="Q337" s="179" t="s">
        <v>883</v>
      </c>
      <c r="R337" s="186">
        <f>(M337*P337)</f>
        <v>47.5</v>
      </c>
      <c r="AG337" s="179" t="s">
        <v>2297</v>
      </c>
    </row>
    <row r="338" spans="1:33" hidden="1">
      <c r="A338" s="237">
        <f t="shared" si="17"/>
        <v>174</v>
      </c>
      <c r="B338" s="179" t="s">
        <v>243</v>
      </c>
      <c r="C338" s="8">
        <v>15.7</v>
      </c>
      <c r="D338" s="1" t="s">
        <v>784</v>
      </c>
      <c r="E338"/>
      <c r="F338" s="186">
        <v>7.1</v>
      </c>
      <c r="G338" s="185" t="s">
        <v>883</v>
      </c>
      <c r="H338" s="179" t="s">
        <v>1936</v>
      </c>
      <c r="I338" s="8">
        <f>C12</f>
        <v>95</v>
      </c>
      <c r="J338" s="2" t="s">
        <v>883</v>
      </c>
      <c r="K338" s="8">
        <f>(F338*I338)</f>
        <v>674.5</v>
      </c>
      <c r="M338" s="186">
        <v>3.2</v>
      </c>
      <c r="N338" s="179" t="s">
        <v>883</v>
      </c>
      <c r="O338" s="179" t="s">
        <v>324</v>
      </c>
      <c r="P338" s="186">
        <f>(C13)</f>
        <v>85</v>
      </c>
      <c r="Q338" s="179" t="s">
        <v>883</v>
      </c>
      <c r="R338" s="186">
        <f>(M338*P338)</f>
        <v>272</v>
      </c>
      <c r="AG338" s="179" t="s">
        <v>2297</v>
      </c>
    </row>
    <row r="339" spans="1:33" hidden="1">
      <c r="A339" s="237">
        <f t="shared" si="17"/>
        <v>175</v>
      </c>
      <c r="B339" s="179" t="s">
        <v>244</v>
      </c>
      <c r="C339" s="8">
        <v>22.31</v>
      </c>
      <c r="D339" s="1" t="s">
        <v>784</v>
      </c>
      <c r="E339"/>
      <c r="F339" s="186">
        <v>21.2</v>
      </c>
      <c r="G339" s="185" t="s">
        <v>883</v>
      </c>
      <c r="H339" s="179" t="s">
        <v>324</v>
      </c>
      <c r="I339" s="8">
        <f>C13</f>
        <v>85</v>
      </c>
      <c r="J339" s="2" t="s">
        <v>883</v>
      </c>
      <c r="K339" s="8">
        <f>(F339*I339)</f>
        <v>1802</v>
      </c>
      <c r="N339" s="179" t="s">
        <v>454</v>
      </c>
      <c r="O339" s="179" t="s">
        <v>455</v>
      </c>
      <c r="P339" s="179" t="s">
        <v>991</v>
      </c>
      <c r="Q339" s="179" t="s">
        <v>454</v>
      </c>
      <c r="R339" s="186">
        <v>0</v>
      </c>
      <c r="AG339" s="179" t="s">
        <v>2297</v>
      </c>
    </row>
    <row r="340" spans="1:33" hidden="1">
      <c r="A340" s="237">
        <f t="shared" si="17"/>
        <v>176</v>
      </c>
      <c r="B340" s="179" t="s">
        <v>245</v>
      </c>
      <c r="C340" s="8">
        <v>25.24</v>
      </c>
      <c r="D340" s="1" t="s">
        <v>784</v>
      </c>
      <c r="E340"/>
      <c r="G340" s="185" t="s">
        <v>454</v>
      </c>
      <c r="H340" s="179" t="s">
        <v>455</v>
      </c>
      <c r="I340"/>
      <c r="J340" s="2" t="s">
        <v>454</v>
      </c>
      <c r="K340" s="8">
        <v>0</v>
      </c>
      <c r="R340" s="183" t="s">
        <v>1614</v>
      </c>
      <c r="AG340" s="179" t="s">
        <v>2297</v>
      </c>
    </row>
    <row r="341" spans="1:33" hidden="1">
      <c r="A341" s="237">
        <f t="shared" si="17"/>
        <v>177</v>
      </c>
      <c r="B341" s="179" t="s">
        <v>2260</v>
      </c>
      <c r="C341" s="8">
        <v>52.34</v>
      </c>
      <c r="D341" s="1" t="s">
        <v>784</v>
      </c>
      <c r="E341"/>
      <c r="I341"/>
      <c r="J341" s="4"/>
      <c r="K341" s="5" t="s">
        <v>1614</v>
      </c>
      <c r="O341" s="179" t="s">
        <v>446</v>
      </c>
      <c r="R341" s="186" t="e">
        <f>SUM(R335:R339)</f>
        <v>#REF!</v>
      </c>
      <c r="AG341" s="179" t="s">
        <v>2297</v>
      </c>
    </row>
    <row r="342" spans="1:33" hidden="1">
      <c r="A342" s="237">
        <f t="shared" si="17"/>
        <v>178</v>
      </c>
      <c r="B342" s="179" t="s">
        <v>1059</v>
      </c>
      <c r="C342"/>
      <c r="D342"/>
      <c r="E342"/>
      <c r="H342" s="179" t="s">
        <v>625</v>
      </c>
      <c r="I342"/>
      <c r="J342" s="4"/>
      <c r="K342" s="8" t="e">
        <f>SUM(K334:K340)</f>
        <v>#REF!</v>
      </c>
      <c r="R342" s="183" t="s">
        <v>1614</v>
      </c>
      <c r="AG342" s="179" t="s">
        <v>2297</v>
      </c>
    </row>
    <row r="343" spans="1:33" hidden="1">
      <c r="A343" s="237">
        <f t="shared" si="17"/>
        <v>179</v>
      </c>
      <c r="B343" s="179" t="s">
        <v>243</v>
      </c>
      <c r="C343" s="8">
        <v>13.73</v>
      </c>
      <c r="D343" s="1" t="s">
        <v>784</v>
      </c>
      <c r="E343"/>
      <c r="I343"/>
      <c r="J343" s="4"/>
      <c r="K343" s="5" t="s">
        <v>1614</v>
      </c>
      <c r="O343" s="179" t="s">
        <v>561</v>
      </c>
      <c r="R343" s="186" t="e">
        <f>(R341/10)</f>
        <v>#REF!</v>
      </c>
      <c r="AG343" s="179" t="s">
        <v>2297</v>
      </c>
    </row>
    <row r="344" spans="1:33" hidden="1">
      <c r="A344" s="237">
        <f t="shared" si="17"/>
        <v>180</v>
      </c>
      <c r="B344" s="179" t="s">
        <v>244</v>
      </c>
      <c r="C344" s="8">
        <v>20.16</v>
      </c>
      <c r="D344" s="1" t="s">
        <v>784</v>
      </c>
      <c r="E344"/>
      <c r="H344" s="179" t="s">
        <v>788</v>
      </c>
      <c r="I344"/>
      <c r="J344" s="4"/>
      <c r="K344" s="8" t="e">
        <f>(K342/10)</f>
        <v>#REF!</v>
      </c>
      <c r="R344" s="183" t="s">
        <v>2090</v>
      </c>
      <c r="AG344" s="179" t="s">
        <v>2297</v>
      </c>
    </row>
    <row r="345" spans="1:33" hidden="1">
      <c r="A345" s="237">
        <f t="shared" si="17"/>
        <v>181</v>
      </c>
      <c r="B345" s="179" t="s">
        <v>245</v>
      </c>
      <c r="C345" s="8">
        <v>22.73</v>
      </c>
      <c r="D345" s="1" t="s">
        <v>784</v>
      </c>
      <c r="E345"/>
      <c r="I345"/>
      <c r="J345" s="4"/>
      <c r="K345" s="5" t="s">
        <v>2090</v>
      </c>
      <c r="N345" s="179" t="s">
        <v>2289</v>
      </c>
      <c r="O345" s="179" t="s">
        <v>1060</v>
      </c>
      <c r="AG345" s="179" t="s">
        <v>2297</v>
      </c>
    </row>
    <row r="346" spans="1:33" hidden="1">
      <c r="A346" s="237">
        <f t="shared" si="17"/>
        <v>182</v>
      </c>
      <c r="B346" s="179" t="s">
        <v>2260</v>
      </c>
      <c r="C346" s="8">
        <v>46.98</v>
      </c>
      <c r="D346" s="1" t="s">
        <v>991</v>
      </c>
      <c r="E346"/>
      <c r="H346" s="179" t="s">
        <v>390</v>
      </c>
      <c r="I346"/>
      <c r="J346" s="4"/>
      <c r="K346" s="8" t="e">
        <f>(K344+C19)</f>
        <v>#REF!</v>
      </c>
      <c r="O346" s="183" t="s">
        <v>1614</v>
      </c>
      <c r="AG346" s="179" t="s">
        <v>2297</v>
      </c>
    </row>
    <row r="347" spans="1:33" hidden="1">
      <c r="A347" s="237">
        <f t="shared" si="17"/>
        <v>183</v>
      </c>
      <c r="B347" s="179" t="s">
        <v>1061</v>
      </c>
      <c r="C347"/>
      <c r="D347"/>
      <c r="E347"/>
      <c r="H347" s="179" t="s">
        <v>392</v>
      </c>
      <c r="I347"/>
      <c r="J347" s="4"/>
      <c r="K347" s="8" t="e">
        <f>(K346+C20)</f>
        <v>#REF!</v>
      </c>
      <c r="M347" s="186">
        <v>0.22</v>
      </c>
      <c r="N347" s="179" t="s">
        <v>884</v>
      </c>
      <c r="O347" s="179" t="s">
        <v>1376</v>
      </c>
      <c r="P347" s="186" t="e">
        <f>(K32)</f>
        <v>#REF!</v>
      </c>
      <c r="Q347" s="179" t="s">
        <v>884</v>
      </c>
      <c r="R347" s="186" t="e">
        <f>(M347*P347)</f>
        <v>#REF!</v>
      </c>
      <c r="AG347" s="179" t="s">
        <v>2297</v>
      </c>
    </row>
    <row r="348" spans="1:33" hidden="1">
      <c r="A348" s="237">
        <f t="shared" si="17"/>
        <v>184</v>
      </c>
      <c r="B348" s="179" t="s">
        <v>243</v>
      </c>
      <c r="C348" s="8">
        <v>19.3</v>
      </c>
      <c r="D348" s="1" t="s">
        <v>784</v>
      </c>
      <c r="E348"/>
      <c r="H348" s="179" t="s">
        <v>2270</v>
      </c>
      <c r="I348"/>
      <c r="J348" s="4"/>
      <c r="K348" s="8" t="e">
        <f>(K347+C21)</f>
        <v>#REF!</v>
      </c>
      <c r="M348" s="186">
        <v>2.2000000000000002</v>
      </c>
      <c r="N348" s="179" t="s">
        <v>883</v>
      </c>
      <c r="O348" s="179" t="s">
        <v>2044</v>
      </c>
      <c r="P348" s="186">
        <f>(C10)</f>
        <v>150</v>
      </c>
      <c r="Q348" s="179" t="s">
        <v>883</v>
      </c>
      <c r="R348" s="186">
        <f>(M348*P348)</f>
        <v>330</v>
      </c>
      <c r="AG348" s="179" t="s">
        <v>2297</v>
      </c>
    </row>
    <row r="349" spans="1:33" hidden="1">
      <c r="A349" s="237">
        <f t="shared" si="17"/>
        <v>185</v>
      </c>
      <c r="B349" s="179" t="s">
        <v>245</v>
      </c>
      <c r="C349" s="8">
        <v>33.46</v>
      </c>
      <c r="D349" s="1" t="s">
        <v>784</v>
      </c>
      <c r="E349"/>
      <c r="H349" s="179" t="s">
        <v>384</v>
      </c>
      <c r="I349"/>
      <c r="J349" s="4"/>
      <c r="K349" s="8" t="e">
        <f>(K348+C21)</f>
        <v>#REF!</v>
      </c>
      <c r="M349" s="186">
        <v>0.5</v>
      </c>
      <c r="N349" s="179" t="s">
        <v>883</v>
      </c>
      <c r="O349" s="179" t="s">
        <v>1936</v>
      </c>
      <c r="P349" s="186">
        <f>(C12)</f>
        <v>95</v>
      </c>
      <c r="Q349" s="179" t="s">
        <v>883</v>
      </c>
      <c r="R349" s="186">
        <f>(M349*P349)</f>
        <v>47.5</v>
      </c>
      <c r="AG349" s="179" t="s">
        <v>2297</v>
      </c>
    </row>
    <row r="350" spans="1:33" hidden="1">
      <c r="A350" s="237">
        <f t="shared" si="17"/>
        <v>186</v>
      </c>
      <c r="B350" s="179" t="s">
        <v>2260</v>
      </c>
      <c r="C350" s="8">
        <v>53.62</v>
      </c>
      <c r="D350" s="1" t="s">
        <v>784</v>
      </c>
      <c r="E350"/>
      <c r="F350" s="179" t="s">
        <v>991</v>
      </c>
      <c r="H350" s="179" t="s">
        <v>493</v>
      </c>
      <c r="I350"/>
      <c r="J350" s="4"/>
      <c r="K350" s="8" t="e">
        <f>(K349+C21)</f>
        <v>#REF!</v>
      </c>
      <c r="M350" s="186">
        <v>3.2</v>
      </c>
      <c r="N350" s="179" t="s">
        <v>883</v>
      </c>
      <c r="O350" s="179" t="s">
        <v>324</v>
      </c>
      <c r="P350" s="186">
        <f>(C13)</f>
        <v>85</v>
      </c>
      <c r="Q350" s="179" t="s">
        <v>883</v>
      </c>
      <c r="R350" s="186">
        <f>(M350*P350)</f>
        <v>272</v>
      </c>
      <c r="AG350" s="179" t="s">
        <v>2297</v>
      </c>
    </row>
    <row r="351" spans="1:33" hidden="1">
      <c r="A351" s="237">
        <f t="shared" si="17"/>
        <v>187</v>
      </c>
      <c r="B351" s="179" t="s">
        <v>129</v>
      </c>
      <c r="C351"/>
      <c r="D351"/>
      <c r="E351"/>
      <c r="F351" s="239">
        <v>27</v>
      </c>
      <c r="G351" s="185" t="s">
        <v>2289</v>
      </c>
      <c r="H351" s="179" t="s">
        <v>3168</v>
      </c>
      <c r="I351"/>
      <c r="J351" s="4"/>
      <c r="K351"/>
      <c r="N351" s="179" t="s">
        <v>454</v>
      </c>
      <c r="O351" s="179" t="s">
        <v>455</v>
      </c>
      <c r="P351" s="179" t="s">
        <v>991</v>
      </c>
      <c r="Q351" s="179" t="s">
        <v>454</v>
      </c>
      <c r="R351" s="186">
        <v>0</v>
      </c>
      <c r="AG351" s="179" t="s">
        <v>2297</v>
      </c>
    </row>
    <row r="352" spans="1:33" hidden="1">
      <c r="A352" s="237">
        <f t="shared" si="17"/>
        <v>188</v>
      </c>
      <c r="B352" s="179" t="s">
        <v>243</v>
      </c>
      <c r="C352" s="8">
        <v>13.73</v>
      </c>
      <c r="D352" s="1" t="s">
        <v>784</v>
      </c>
      <c r="E352"/>
      <c r="H352" s="186" t="str">
        <f>H308</f>
        <v>Bricks of size 22x11x7 cm</v>
      </c>
      <c r="I352"/>
      <c r="J352" s="4"/>
      <c r="K352"/>
      <c r="R352" s="183" t="s">
        <v>1614</v>
      </c>
      <c r="AG352" s="179" t="s">
        <v>2297</v>
      </c>
    </row>
    <row r="353" spans="1:33" hidden="1">
      <c r="A353" s="237">
        <f t="shared" si="17"/>
        <v>189</v>
      </c>
      <c r="B353" s="179" t="s">
        <v>244</v>
      </c>
      <c r="C353" s="8">
        <v>20.16</v>
      </c>
      <c r="D353" s="1" t="s">
        <v>784</v>
      </c>
      <c r="E353"/>
      <c r="H353" s="183" t="s">
        <v>1614</v>
      </c>
      <c r="I353"/>
      <c r="J353" s="4"/>
      <c r="K353"/>
      <c r="O353" s="179" t="s">
        <v>446</v>
      </c>
      <c r="R353" s="186" t="e">
        <f>SUM(R347:R351)</f>
        <v>#REF!</v>
      </c>
      <c r="AG353" s="179" t="s">
        <v>2297</v>
      </c>
    </row>
    <row r="354" spans="1:33" hidden="1">
      <c r="A354" s="237">
        <f t="shared" si="17"/>
        <v>190</v>
      </c>
      <c r="B354" s="179" t="s">
        <v>245</v>
      </c>
      <c r="C354" s="8">
        <v>22.73</v>
      </c>
      <c r="D354" s="1" t="s">
        <v>784</v>
      </c>
      <c r="E354"/>
      <c r="F354" s="186">
        <f>F310</f>
        <v>4800</v>
      </c>
      <c r="G354" s="185" t="s">
        <v>1449</v>
      </c>
      <c r="H354" s="186" t="str">
        <f>H308</f>
        <v>Bricks of size 22x11x7 cm</v>
      </c>
      <c r="I354" s="8" t="e">
        <f>C80</f>
        <v>#REF!</v>
      </c>
      <c r="J354" s="2" t="s">
        <v>1622</v>
      </c>
      <c r="K354" s="8" t="e">
        <f>(F354*I354)/1000</f>
        <v>#REF!</v>
      </c>
      <c r="R354" s="183" t="s">
        <v>1614</v>
      </c>
      <c r="AG354" s="179" t="s">
        <v>2297</v>
      </c>
    </row>
    <row r="355" spans="1:33" hidden="1">
      <c r="A355" s="237">
        <f t="shared" si="17"/>
        <v>191</v>
      </c>
      <c r="B355" s="179" t="s">
        <v>2260</v>
      </c>
      <c r="C355" s="8">
        <v>46.98</v>
      </c>
      <c r="D355" s="1" t="s">
        <v>784</v>
      </c>
      <c r="E355"/>
      <c r="F355" s="186">
        <f>F311</f>
        <v>2.5</v>
      </c>
      <c r="G355" s="185" t="s">
        <v>884</v>
      </c>
      <c r="H355" s="179" t="s">
        <v>1330</v>
      </c>
      <c r="I355" s="8" t="e">
        <f>K40</f>
        <v>#REF!</v>
      </c>
      <c r="J355" s="2" t="s">
        <v>884</v>
      </c>
      <c r="K355" s="8" t="e">
        <f>(F355*I355)</f>
        <v>#REF!</v>
      </c>
      <c r="O355" s="179" t="s">
        <v>561</v>
      </c>
      <c r="R355" s="186" t="e">
        <f>(R353/10)</f>
        <v>#REF!</v>
      </c>
      <c r="AG355" s="179" t="s">
        <v>2297</v>
      </c>
    </row>
    <row r="356" spans="1:33" hidden="1">
      <c r="A356" s="237">
        <f t="shared" si="17"/>
        <v>192</v>
      </c>
      <c r="B356" s="179" t="s">
        <v>825</v>
      </c>
      <c r="C356"/>
      <c r="D356"/>
      <c r="E356"/>
      <c r="F356" s="186">
        <v>3.5</v>
      </c>
      <c r="G356" s="185" t="s">
        <v>883</v>
      </c>
      <c r="H356" s="179" t="s">
        <v>2044</v>
      </c>
      <c r="I356" s="8">
        <f>(C10)</f>
        <v>150</v>
      </c>
      <c r="J356" s="2" t="s">
        <v>883</v>
      </c>
      <c r="K356" s="8">
        <f>(F356*I356)</f>
        <v>525</v>
      </c>
      <c r="R356" s="183" t="s">
        <v>2090</v>
      </c>
      <c r="AG356" s="179" t="s">
        <v>2297</v>
      </c>
    </row>
    <row r="357" spans="1:33" hidden="1">
      <c r="A357" s="237">
        <f t="shared" si="17"/>
        <v>193</v>
      </c>
      <c r="B357" s="179" t="s">
        <v>243</v>
      </c>
      <c r="C357" s="8">
        <v>19.3</v>
      </c>
      <c r="D357" s="1" t="s">
        <v>784</v>
      </c>
      <c r="E357"/>
      <c r="F357" s="186">
        <v>10.6</v>
      </c>
      <c r="G357" s="185" t="s">
        <v>883</v>
      </c>
      <c r="H357" s="179" t="s">
        <v>1743</v>
      </c>
      <c r="I357" s="8">
        <f>(C11)</f>
        <v>135</v>
      </c>
      <c r="J357" s="2" t="s">
        <v>883</v>
      </c>
      <c r="K357" s="8">
        <f>(F357*I357)</f>
        <v>1431</v>
      </c>
      <c r="N357" s="179" t="s">
        <v>2289</v>
      </c>
      <c r="O357" s="179" t="s">
        <v>826</v>
      </c>
      <c r="AG357" s="179" t="s">
        <v>2297</v>
      </c>
    </row>
    <row r="358" spans="1:33" hidden="1">
      <c r="A358" s="237">
        <f t="shared" si="17"/>
        <v>194</v>
      </c>
      <c r="B358" s="179" t="s">
        <v>244</v>
      </c>
      <c r="C358" s="8">
        <v>25.74</v>
      </c>
      <c r="D358" s="1" t="s">
        <v>784</v>
      </c>
      <c r="E358"/>
      <c r="F358" s="186">
        <v>7.1</v>
      </c>
      <c r="G358" s="185" t="s">
        <v>883</v>
      </c>
      <c r="H358" s="179" t="s">
        <v>1936</v>
      </c>
      <c r="I358" s="8">
        <f>(C12)</f>
        <v>95</v>
      </c>
      <c r="J358" s="2" t="s">
        <v>883</v>
      </c>
      <c r="K358" s="8">
        <f>(F358*I358)</f>
        <v>674.5</v>
      </c>
      <c r="O358" s="179" t="s">
        <v>827</v>
      </c>
      <c r="AG358" s="179" t="s">
        <v>2297</v>
      </c>
    </row>
    <row r="359" spans="1:33" hidden="1">
      <c r="A359" s="237">
        <f t="shared" si="17"/>
        <v>195</v>
      </c>
      <c r="B359" s="179" t="s">
        <v>245</v>
      </c>
      <c r="C359" s="8">
        <v>33.46</v>
      </c>
      <c r="D359" s="1" t="s">
        <v>784</v>
      </c>
      <c r="E359"/>
      <c r="F359" s="186">
        <v>21.2</v>
      </c>
      <c r="G359" s="185" t="s">
        <v>883</v>
      </c>
      <c r="H359" s="179" t="s">
        <v>324</v>
      </c>
      <c r="I359" s="8">
        <f>(C13)</f>
        <v>85</v>
      </c>
      <c r="J359" s="2" t="s">
        <v>883</v>
      </c>
      <c r="K359" s="8">
        <f>(F359*I359)</f>
        <v>1802</v>
      </c>
      <c r="O359" s="179" t="s">
        <v>828</v>
      </c>
      <c r="AG359" s="179" t="s">
        <v>2297</v>
      </c>
    </row>
    <row r="360" spans="1:33" hidden="1">
      <c r="A360" s="237">
        <f t="shared" si="17"/>
        <v>196</v>
      </c>
      <c r="B360" s="179" t="s">
        <v>2260</v>
      </c>
      <c r="C360" s="8">
        <v>53.62</v>
      </c>
      <c r="D360" s="1" t="s">
        <v>991</v>
      </c>
      <c r="E360"/>
      <c r="G360" s="185" t="s">
        <v>454</v>
      </c>
      <c r="H360" s="179" t="s">
        <v>455</v>
      </c>
      <c r="I360"/>
      <c r="J360" s="2" t="s">
        <v>454</v>
      </c>
      <c r="K360" s="8">
        <v>0</v>
      </c>
      <c r="O360" s="183" t="s">
        <v>1614</v>
      </c>
      <c r="AG360" s="179" t="s">
        <v>2297</v>
      </c>
    </row>
    <row r="361" spans="1:33" hidden="1">
      <c r="A361" s="237">
        <f t="shared" si="17"/>
        <v>197</v>
      </c>
      <c r="B361" s="179" t="s">
        <v>985</v>
      </c>
      <c r="C361"/>
      <c r="D361"/>
      <c r="E361"/>
      <c r="I361"/>
      <c r="J361" s="4"/>
      <c r="K361" s="5" t="s">
        <v>1614</v>
      </c>
      <c r="M361" s="186">
        <v>0.22</v>
      </c>
      <c r="N361" s="179" t="s">
        <v>884</v>
      </c>
      <c r="O361" s="179" t="s">
        <v>1330</v>
      </c>
      <c r="P361" s="186" t="e">
        <f>(K40)</f>
        <v>#REF!</v>
      </c>
      <c r="Q361" s="179" t="s">
        <v>884</v>
      </c>
      <c r="R361" s="186" t="e">
        <f t="shared" ref="R361:R366" si="18">(M361*P361)</f>
        <v>#REF!</v>
      </c>
      <c r="AG361" s="179" t="s">
        <v>2297</v>
      </c>
    </row>
    <row r="362" spans="1:33" hidden="1">
      <c r="A362" s="237">
        <f t="shared" si="17"/>
        <v>198</v>
      </c>
      <c r="B362" s="179" t="s">
        <v>243</v>
      </c>
      <c r="C362" s="8">
        <v>26.16</v>
      </c>
      <c r="D362" s="1" t="s">
        <v>784</v>
      </c>
      <c r="E362"/>
      <c r="H362" s="179" t="s">
        <v>625</v>
      </c>
      <c r="I362"/>
      <c r="J362" s="4"/>
      <c r="K362" s="8" t="e">
        <f>SUM(K354:K360)</f>
        <v>#REF!</v>
      </c>
      <c r="M362" s="186">
        <v>2.2000000000000002</v>
      </c>
      <c r="N362" s="179" t="s">
        <v>883</v>
      </c>
      <c r="O362" s="179" t="s">
        <v>2044</v>
      </c>
      <c r="P362" s="186">
        <f>(C10)</f>
        <v>150</v>
      </c>
      <c r="Q362" s="179" t="s">
        <v>883</v>
      </c>
      <c r="R362" s="186">
        <f t="shared" si="18"/>
        <v>330</v>
      </c>
      <c r="AG362" s="179" t="s">
        <v>2297</v>
      </c>
    </row>
    <row r="363" spans="1:33" hidden="1">
      <c r="A363" s="237">
        <f t="shared" si="17"/>
        <v>199</v>
      </c>
      <c r="B363" s="179" t="s">
        <v>244</v>
      </c>
      <c r="C363" s="8">
        <v>34.32</v>
      </c>
      <c r="D363" s="1" t="s">
        <v>784</v>
      </c>
      <c r="E363"/>
      <c r="I363"/>
      <c r="J363" s="4"/>
      <c r="K363" s="5" t="s">
        <v>1614</v>
      </c>
      <c r="M363" s="186">
        <v>0.5</v>
      </c>
      <c r="N363" s="179" t="s">
        <v>883</v>
      </c>
      <c r="O363" s="179" t="s">
        <v>1936</v>
      </c>
      <c r="P363" s="186">
        <f>(C12)</f>
        <v>95</v>
      </c>
      <c r="Q363" s="179" t="s">
        <v>883</v>
      </c>
      <c r="R363" s="186">
        <f t="shared" si="18"/>
        <v>47.5</v>
      </c>
      <c r="AG363" s="179" t="s">
        <v>2297</v>
      </c>
    </row>
    <row r="364" spans="1:33" hidden="1">
      <c r="A364" s="237">
        <f t="shared" ref="A364:A395" si="19">(A363+1)</f>
        <v>200</v>
      </c>
      <c r="B364" s="179" t="s">
        <v>245</v>
      </c>
      <c r="C364" s="8">
        <v>40.33</v>
      </c>
      <c r="D364" s="1" t="s">
        <v>784</v>
      </c>
      <c r="E364"/>
      <c r="H364" s="179" t="s">
        <v>788</v>
      </c>
      <c r="I364"/>
      <c r="J364" s="4"/>
      <c r="K364" s="8" t="e">
        <f>(K362/10)</f>
        <v>#REF!</v>
      </c>
      <c r="M364" s="186">
        <v>1.1000000000000001</v>
      </c>
      <c r="N364" s="179" t="s">
        <v>986</v>
      </c>
      <c r="O364" s="179" t="s">
        <v>987</v>
      </c>
      <c r="P364" s="186">
        <f>(C10)</f>
        <v>150</v>
      </c>
      <c r="Q364" s="179" t="s">
        <v>883</v>
      </c>
      <c r="R364" s="186">
        <f t="shared" si="18"/>
        <v>165</v>
      </c>
      <c r="AG364" s="179" t="s">
        <v>2297</v>
      </c>
    </row>
    <row r="365" spans="1:33" hidden="1">
      <c r="A365" s="237">
        <f t="shared" si="19"/>
        <v>201</v>
      </c>
      <c r="B365" s="179" t="s">
        <v>988</v>
      </c>
      <c r="C365"/>
      <c r="D365" s="1" t="s">
        <v>991</v>
      </c>
      <c r="E365"/>
      <c r="I365"/>
      <c r="J365" s="4"/>
      <c r="K365" s="5" t="s">
        <v>2090</v>
      </c>
      <c r="M365" s="186">
        <v>3.2</v>
      </c>
      <c r="N365" s="179" t="s">
        <v>883</v>
      </c>
      <c r="O365" s="179" t="s">
        <v>324</v>
      </c>
      <c r="P365" s="186">
        <f>(C13)</f>
        <v>85</v>
      </c>
      <c r="Q365" s="179" t="s">
        <v>883</v>
      </c>
      <c r="R365" s="186">
        <f t="shared" si="18"/>
        <v>272</v>
      </c>
      <c r="AG365" s="179" t="s">
        <v>2297</v>
      </c>
    </row>
    <row r="366" spans="1:33" hidden="1">
      <c r="A366" s="237">
        <f t="shared" si="19"/>
        <v>202</v>
      </c>
      <c r="B366" s="179" t="s">
        <v>243</v>
      </c>
      <c r="C366" s="8">
        <v>20.329999999999998</v>
      </c>
      <c r="D366" s="1" t="s">
        <v>784</v>
      </c>
      <c r="E366"/>
      <c r="H366" s="179" t="s">
        <v>390</v>
      </c>
      <c r="I366"/>
      <c r="J366" s="4"/>
      <c r="K366" s="8" t="e">
        <f>(K364+C19)</f>
        <v>#REF!</v>
      </c>
      <c r="M366" s="186">
        <v>9.8000000000000007</v>
      </c>
      <c r="N366" s="179" t="s">
        <v>1675</v>
      </c>
      <c r="O366" s="179" t="s">
        <v>1676</v>
      </c>
      <c r="P366" s="186">
        <f>(C180)</f>
        <v>110</v>
      </c>
      <c r="Q366" s="179" t="s">
        <v>1675</v>
      </c>
      <c r="R366" s="186">
        <f t="shared" si="18"/>
        <v>1078</v>
      </c>
      <c r="AG366" s="179" t="s">
        <v>2297</v>
      </c>
    </row>
    <row r="367" spans="1:33" hidden="1">
      <c r="A367" s="237">
        <f t="shared" si="19"/>
        <v>203</v>
      </c>
      <c r="B367" s="179" t="s">
        <v>244</v>
      </c>
      <c r="C367" s="8">
        <v>26.6</v>
      </c>
      <c r="D367" s="1" t="s">
        <v>784</v>
      </c>
      <c r="E367"/>
      <c r="H367" s="179" t="s">
        <v>392</v>
      </c>
      <c r="I367"/>
      <c r="J367" s="4"/>
      <c r="K367" s="8" t="e">
        <f>(K366+C20)</f>
        <v>#REF!</v>
      </c>
      <c r="N367" s="179" t="s">
        <v>454</v>
      </c>
      <c r="O367" s="179" t="s">
        <v>455</v>
      </c>
      <c r="P367" s="179" t="s">
        <v>991</v>
      </c>
      <c r="Q367" s="179" t="s">
        <v>454</v>
      </c>
      <c r="R367" s="186">
        <v>0</v>
      </c>
      <c r="AG367" s="179" t="s">
        <v>2297</v>
      </c>
    </row>
    <row r="368" spans="1:33" hidden="1">
      <c r="A368" s="237">
        <f t="shared" si="19"/>
        <v>204</v>
      </c>
      <c r="B368" s="179" t="s">
        <v>245</v>
      </c>
      <c r="C368" s="8">
        <v>33.89</v>
      </c>
      <c r="D368" s="1" t="s">
        <v>784</v>
      </c>
      <c r="E368"/>
      <c r="H368" s="179" t="s">
        <v>2270</v>
      </c>
      <c r="I368"/>
      <c r="J368" s="4"/>
      <c r="K368" s="8" t="e">
        <f>(K367+C21)</f>
        <v>#REF!</v>
      </c>
      <c r="R368" s="183" t="s">
        <v>1614</v>
      </c>
      <c r="AG368" s="179" t="s">
        <v>2297</v>
      </c>
    </row>
    <row r="369" spans="1:33" hidden="1">
      <c r="A369" s="237">
        <f t="shared" si="19"/>
        <v>205</v>
      </c>
      <c r="B369" s="179" t="s">
        <v>989</v>
      </c>
      <c r="C369"/>
      <c r="D369"/>
      <c r="E369"/>
      <c r="H369" s="179" t="s">
        <v>384</v>
      </c>
      <c r="I369"/>
      <c r="J369" s="4"/>
      <c r="K369" s="8" t="e">
        <f>(K368+C21)</f>
        <v>#REF!</v>
      </c>
      <c r="O369" s="179" t="s">
        <v>446</v>
      </c>
      <c r="R369" s="186" t="e">
        <f>SUM(R361:R367)</f>
        <v>#REF!</v>
      </c>
      <c r="AG369" s="179" t="s">
        <v>2297</v>
      </c>
    </row>
    <row r="370" spans="1:33" hidden="1">
      <c r="A370" s="237">
        <f t="shared" si="19"/>
        <v>206</v>
      </c>
      <c r="B370" s="179" t="s">
        <v>243</v>
      </c>
      <c r="C370" s="8">
        <v>13.29</v>
      </c>
      <c r="D370" s="1" t="s">
        <v>784</v>
      </c>
      <c r="E370"/>
      <c r="H370" s="179" t="s">
        <v>493</v>
      </c>
      <c r="I370"/>
      <c r="J370" s="4"/>
      <c r="K370" s="8" t="e">
        <f>(K369+C21)</f>
        <v>#REF!</v>
      </c>
      <c r="R370" s="183" t="s">
        <v>1614</v>
      </c>
      <c r="AG370" s="179" t="s">
        <v>2297</v>
      </c>
    </row>
    <row r="371" spans="1:33" hidden="1">
      <c r="A371" s="237">
        <f t="shared" si="19"/>
        <v>207</v>
      </c>
      <c r="B371" s="179" t="s">
        <v>244</v>
      </c>
      <c r="C371" s="8">
        <v>18.02</v>
      </c>
      <c r="D371" s="1" t="s">
        <v>784</v>
      </c>
      <c r="E371"/>
      <c r="H371" s="179" t="s">
        <v>1864</v>
      </c>
      <c r="I371"/>
      <c r="J371" s="4"/>
      <c r="K371" s="8" t="e">
        <f>(K366+K367+K368)/3</f>
        <v>#REF!</v>
      </c>
      <c r="O371" s="179" t="s">
        <v>561</v>
      </c>
      <c r="R371" s="186" t="e">
        <f>(R369/10)</f>
        <v>#REF!</v>
      </c>
      <c r="AG371" s="179" t="s">
        <v>2297</v>
      </c>
    </row>
    <row r="372" spans="1:33" hidden="1">
      <c r="A372" s="237">
        <f t="shared" si="19"/>
        <v>208</v>
      </c>
      <c r="B372" s="179" t="s">
        <v>245</v>
      </c>
      <c r="C372" s="8">
        <v>23.17</v>
      </c>
      <c r="D372" s="1" t="s">
        <v>784</v>
      </c>
      <c r="E372"/>
      <c r="I372"/>
      <c r="J372" s="4"/>
      <c r="K372"/>
      <c r="R372" s="183" t="s">
        <v>2090</v>
      </c>
      <c r="AG372" s="179" t="s">
        <v>2297</v>
      </c>
    </row>
    <row r="373" spans="1:33" hidden="1">
      <c r="A373" s="237">
        <f t="shared" si="19"/>
        <v>209</v>
      </c>
      <c r="B373" s="179" t="s">
        <v>1865</v>
      </c>
      <c r="C373"/>
      <c r="D373" s="1" t="s">
        <v>991</v>
      </c>
      <c r="E373"/>
      <c r="H373" s="233" t="s">
        <v>1866</v>
      </c>
      <c r="I373"/>
      <c r="J373" s="4"/>
      <c r="K373"/>
      <c r="N373" s="179" t="s">
        <v>2289</v>
      </c>
      <c r="O373" s="179" t="s">
        <v>1867</v>
      </c>
      <c r="AG373" s="179" t="s">
        <v>2297</v>
      </c>
    </row>
    <row r="374" spans="1:33" hidden="1">
      <c r="A374" s="237">
        <f t="shared" si="19"/>
        <v>210</v>
      </c>
      <c r="B374" s="179" t="s">
        <v>243</v>
      </c>
      <c r="C374" s="8">
        <v>9</v>
      </c>
      <c r="D374" s="1" t="s">
        <v>784</v>
      </c>
      <c r="E374"/>
      <c r="H374" s="183" t="s">
        <v>1614</v>
      </c>
      <c r="I374"/>
      <c r="J374" s="4"/>
      <c r="K374"/>
      <c r="O374" s="183" t="s">
        <v>1614</v>
      </c>
      <c r="AG374" s="179" t="s">
        <v>2297</v>
      </c>
    </row>
    <row r="375" spans="1:33" hidden="1">
      <c r="A375" s="237">
        <f t="shared" si="19"/>
        <v>211</v>
      </c>
      <c r="B375" s="179" t="s">
        <v>244</v>
      </c>
      <c r="C375" s="8">
        <v>11.58</v>
      </c>
      <c r="D375" s="1" t="s">
        <v>784</v>
      </c>
      <c r="E375"/>
      <c r="F375" s="239">
        <v>10</v>
      </c>
      <c r="G375" s="185" t="s">
        <v>2289</v>
      </c>
      <c r="H375" s="179" t="s">
        <v>3168</v>
      </c>
      <c r="I375"/>
      <c r="J375" s="4"/>
      <c r="K375"/>
      <c r="M375" s="186">
        <v>0.05</v>
      </c>
      <c r="N375" s="179" t="s">
        <v>884</v>
      </c>
      <c r="O375" s="179" t="s">
        <v>2039</v>
      </c>
      <c r="P375" s="186">
        <f>(C84)</f>
        <v>773</v>
      </c>
      <c r="Q375" s="179" t="s">
        <v>884</v>
      </c>
      <c r="R375" s="186">
        <f>(M375*P375)</f>
        <v>38.65</v>
      </c>
      <c r="AG375" s="179" t="s">
        <v>2297</v>
      </c>
    </row>
    <row r="376" spans="1:33" hidden="1">
      <c r="A376" s="237">
        <f t="shared" si="19"/>
        <v>212</v>
      </c>
      <c r="B376" s="179" t="s">
        <v>245</v>
      </c>
      <c r="C376" s="8">
        <v>14.15</v>
      </c>
      <c r="D376" s="1" t="s">
        <v>784</v>
      </c>
      <c r="E376"/>
      <c r="H376" s="186" t="str">
        <f>H308</f>
        <v>Bricks of size 22x11x7 cm</v>
      </c>
      <c r="I376"/>
      <c r="J376" s="4"/>
      <c r="K376"/>
      <c r="M376" s="186">
        <v>1.1000000000000001</v>
      </c>
      <c r="N376" s="179" t="s">
        <v>883</v>
      </c>
      <c r="O376" s="179" t="s">
        <v>1743</v>
      </c>
      <c r="P376" s="186">
        <f>(C11)</f>
        <v>135</v>
      </c>
      <c r="Q376" s="179" t="s">
        <v>883</v>
      </c>
      <c r="R376" s="186">
        <f>(M376*P376)</f>
        <v>148.5</v>
      </c>
      <c r="AG376" s="179" t="s">
        <v>2297</v>
      </c>
    </row>
    <row r="377" spans="1:33" hidden="1">
      <c r="A377" s="237">
        <f t="shared" si="19"/>
        <v>213</v>
      </c>
      <c r="B377" s="179" t="s">
        <v>1868</v>
      </c>
      <c r="C377"/>
      <c r="D377"/>
      <c r="E377"/>
      <c r="H377" s="183" t="s">
        <v>1614</v>
      </c>
      <c r="I377"/>
      <c r="J377" s="4"/>
      <c r="K377"/>
      <c r="M377" s="186">
        <v>0.3</v>
      </c>
      <c r="N377" s="179" t="s">
        <v>883</v>
      </c>
      <c r="O377" s="179" t="s">
        <v>1936</v>
      </c>
      <c r="P377" s="186">
        <f>(C12)</f>
        <v>95</v>
      </c>
      <c r="Q377" s="179" t="s">
        <v>883</v>
      </c>
      <c r="R377" s="186">
        <f>(M377*P377)</f>
        <v>28.5</v>
      </c>
      <c r="AG377" s="179" t="s">
        <v>2297</v>
      </c>
    </row>
    <row r="378" spans="1:33" hidden="1">
      <c r="A378" s="237">
        <f t="shared" si="19"/>
        <v>214</v>
      </c>
      <c r="B378" s="179" t="s">
        <v>243</v>
      </c>
      <c r="C378" s="8">
        <v>4.29</v>
      </c>
      <c r="D378" s="1" t="s">
        <v>784</v>
      </c>
      <c r="E378"/>
      <c r="F378" s="186">
        <f>F310</f>
        <v>4800</v>
      </c>
      <c r="G378" s="185" t="s">
        <v>1449</v>
      </c>
      <c r="H378" s="186" t="str">
        <f>H308</f>
        <v>Bricks of size 22x11x7 cm</v>
      </c>
      <c r="I378" s="8" t="e">
        <f>(C80)</f>
        <v>#REF!</v>
      </c>
      <c r="J378" s="2" t="s">
        <v>1622</v>
      </c>
      <c r="K378" s="8" t="e">
        <f>(F378*I378)/1000</f>
        <v>#REF!</v>
      </c>
      <c r="M378" s="186">
        <v>1.9</v>
      </c>
      <c r="N378" s="179" t="s">
        <v>883</v>
      </c>
      <c r="O378" s="179" t="s">
        <v>324</v>
      </c>
      <c r="P378" s="186">
        <f>(C13)</f>
        <v>85</v>
      </c>
      <c r="Q378" s="179" t="s">
        <v>883</v>
      </c>
      <c r="R378" s="186">
        <f>(M378*P378)</f>
        <v>161.5</v>
      </c>
      <c r="AG378" s="179" t="s">
        <v>2297</v>
      </c>
    </row>
    <row r="379" spans="1:33" hidden="1">
      <c r="A379" s="237">
        <f t="shared" si="19"/>
        <v>215</v>
      </c>
      <c r="B379" s="179" t="s">
        <v>244</v>
      </c>
      <c r="C379" s="8">
        <v>6.01</v>
      </c>
      <c r="D379" s="1" t="s">
        <v>784</v>
      </c>
      <c r="E379"/>
      <c r="F379" s="186">
        <v>1.59</v>
      </c>
      <c r="G379" s="185" t="s">
        <v>884</v>
      </c>
      <c r="H379" s="179" t="s">
        <v>1330</v>
      </c>
      <c r="I379" s="8" t="e">
        <f>(K40)</f>
        <v>#REF!</v>
      </c>
      <c r="J379" s="2" t="s">
        <v>884</v>
      </c>
      <c r="K379" s="8" t="e">
        <f>(F379*I379)</f>
        <v>#REF!</v>
      </c>
      <c r="N379" s="179" t="s">
        <v>454</v>
      </c>
      <c r="O379" s="179" t="s">
        <v>1869</v>
      </c>
      <c r="P379" s="179" t="s">
        <v>991</v>
      </c>
      <c r="Q379" s="179" t="s">
        <v>454</v>
      </c>
      <c r="R379" s="186">
        <v>1.46</v>
      </c>
      <c r="AG379" s="179" t="s">
        <v>2297</v>
      </c>
    </row>
    <row r="380" spans="1:33" hidden="1">
      <c r="A380" s="237">
        <f t="shared" si="19"/>
        <v>216</v>
      </c>
      <c r="B380" s="179" t="s">
        <v>245</v>
      </c>
      <c r="C380" s="8">
        <v>6.86</v>
      </c>
      <c r="D380" s="1" t="s">
        <v>784</v>
      </c>
      <c r="E380"/>
      <c r="F380" s="186">
        <v>7</v>
      </c>
      <c r="G380" s="185" t="s">
        <v>883</v>
      </c>
      <c r="H380" s="179" t="s">
        <v>2044</v>
      </c>
      <c r="I380" s="8">
        <f>(C10)</f>
        <v>150</v>
      </c>
      <c r="J380" s="2" t="s">
        <v>883</v>
      </c>
      <c r="K380" s="8">
        <f>(F380*I380)</f>
        <v>1050</v>
      </c>
      <c r="R380" s="183" t="s">
        <v>1614</v>
      </c>
      <c r="AG380" s="179" t="s">
        <v>2297</v>
      </c>
    </row>
    <row r="381" spans="1:33" hidden="1">
      <c r="A381" s="237">
        <f t="shared" si="19"/>
        <v>217</v>
      </c>
      <c r="B381" s="179" t="s">
        <v>1870</v>
      </c>
      <c r="C381"/>
      <c r="D381" s="1" t="s">
        <v>991</v>
      </c>
      <c r="E381"/>
      <c r="F381" s="186">
        <v>7.1</v>
      </c>
      <c r="G381" s="185" t="s">
        <v>883</v>
      </c>
      <c r="H381" s="179" t="s">
        <v>1743</v>
      </c>
      <c r="I381" s="8">
        <f>(C11)</f>
        <v>135</v>
      </c>
      <c r="J381" s="2" t="s">
        <v>883</v>
      </c>
      <c r="K381" s="8">
        <f>(F381*I381)</f>
        <v>958.5</v>
      </c>
      <c r="O381" s="179" t="s">
        <v>1871</v>
      </c>
      <c r="R381" s="186">
        <f>SUM(R374:R379)</f>
        <v>378.61</v>
      </c>
      <c r="AG381" s="179" t="s">
        <v>2297</v>
      </c>
    </row>
    <row r="382" spans="1:33" hidden="1">
      <c r="A382" s="237">
        <f t="shared" si="19"/>
        <v>218</v>
      </c>
      <c r="B382" s="179" t="s">
        <v>243</v>
      </c>
      <c r="C382" s="8">
        <v>14.91</v>
      </c>
      <c r="D382" s="1" t="s">
        <v>784</v>
      </c>
      <c r="E382"/>
      <c r="F382" s="186">
        <v>7.1</v>
      </c>
      <c r="G382" s="185" t="s">
        <v>883</v>
      </c>
      <c r="H382" s="179" t="s">
        <v>1936</v>
      </c>
      <c r="I382" s="8">
        <f>(C12)</f>
        <v>95</v>
      </c>
      <c r="J382" s="2" t="s">
        <v>883</v>
      </c>
      <c r="K382" s="8">
        <f>(F382*I382)</f>
        <v>674.5</v>
      </c>
      <c r="R382" s="183" t="s">
        <v>1614</v>
      </c>
      <c r="AG382" s="179" t="s">
        <v>2297</v>
      </c>
    </row>
    <row r="383" spans="1:33" hidden="1">
      <c r="A383" s="237">
        <f t="shared" si="19"/>
        <v>219</v>
      </c>
      <c r="B383" s="179" t="s">
        <v>244</v>
      </c>
      <c r="C383" s="8">
        <v>17.579999999999998</v>
      </c>
      <c r="D383" s="1" t="s">
        <v>784</v>
      </c>
      <c r="E383"/>
      <c r="F383" s="186">
        <v>21.2</v>
      </c>
      <c r="G383" s="185" t="s">
        <v>883</v>
      </c>
      <c r="H383" s="179" t="s">
        <v>324</v>
      </c>
      <c r="I383" s="8">
        <f>(C13)</f>
        <v>85</v>
      </c>
      <c r="J383" s="2" t="s">
        <v>883</v>
      </c>
      <c r="K383" s="8">
        <f>(F383*I383)</f>
        <v>1802</v>
      </c>
      <c r="O383" s="179" t="s">
        <v>561</v>
      </c>
      <c r="R383" s="186">
        <f>(R381/100)</f>
        <v>3.79</v>
      </c>
      <c r="AG383" s="179" t="s">
        <v>2297</v>
      </c>
    </row>
    <row r="384" spans="1:33" hidden="1">
      <c r="A384" s="237">
        <f t="shared" si="19"/>
        <v>220</v>
      </c>
      <c r="B384" s="179" t="s">
        <v>245</v>
      </c>
      <c r="C384" s="8">
        <v>19.3</v>
      </c>
      <c r="D384" s="1" t="s">
        <v>784</v>
      </c>
      <c r="E384"/>
      <c r="G384" s="185" t="s">
        <v>454</v>
      </c>
      <c r="H384" s="179" t="s">
        <v>455</v>
      </c>
      <c r="I384" s="1" t="s">
        <v>991</v>
      </c>
      <c r="J384" s="2" t="s">
        <v>454</v>
      </c>
      <c r="K384" s="8">
        <v>0</v>
      </c>
      <c r="R384" s="183" t="s">
        <v>2090</v>
      </c>
      <c r="AG384" s="179" t="s">
        <v>2297</v>
      </c>
    </row>
    <row r="385" spans="1:33" hidden="1">
      <c r="A385" s="237">
        <f t="shared" si="19"/>
        <v>221</v>
      </c>
      <c r="B385" s="179" t="s">
        <v>1133</v>
      </c>
      <c r="C385"/>
      <c r="D385"/>
      <c r="E385"/>
      <c r="I385"/>
      <c r="J385" s="4"/>
      <c r="K385" s="5" t="s">
        <v>1614</v>
      </c>
      <c r="AG385" s="179" t="s">
        <v>325</v>
      </c>
    </row>
    <row r="386" spans="1:33" hidden="1">
      <c r="A386" s="237">
        <f t="shared" si="19"/>
        <v>222</v>
      </c>
      <c r="B386" s="179" t="s">
        <v>243</v>
      </c>
      <c r="C386" s="8">
        <v>15.87</v>
      </c>
      <c r="D386" s="1" t="s">
        <v>784</v>
      </c>
      <c r="E386"/>
      <c r="H386" s="179" t="s">
        <v>625</v>
      </c>
      <c r="I386"/>
      <c r="J386" s="4"/>
      <c r="K386" s="8" t="e">
        <f>SUM(K378:K384)</f>
        <v>#REF!</v>
      </c>
    </row>
    <row r="387" spans="1:33" hidden="1">
      <c r="A387" s="237">
        <f t="shared" si="19"/>
        <v>223</v>
      </c>
      <c r="B387" s="179" t="s">
        <v>244</v>
      </c>
      <c r="C387" s="8">
        <v>20.16</v>
      </c>
      <c r="D387" s="1" t="s">
        <v>784</v>
      </c>
      <c r="E387"/>
      <c r="I387"/>
      <c r="J387" s="4"/>
      <c r="K387" s="5" t="s">
        <v>1614</v>
      </c>
      <c r="N387" s="179" t="s">
        <v>686</v>
      </c>
      <c r="O387" s="179" t="s">
        <v>1134</v>
      </c>
    </row>
    <row r="388" spans="1:33" hidden="1">
      <c r="A388" s="237">
        <f t="shared" si="19"/>
        <v>224</v>
      </c>
      <c r="B388" s="179" t="s">
        <v>245</v>
      </c>
      <c r="C388" s="8">
        <v>22.31</v>
      </c>
      <c r="D388" s="1" t="s">
        <v>784</v>
      </c>
      <c r="E388"/>
      <c r="H388" s="179" t="s">
        <v>788</v>
      </c>
      <c r="I388"/>
      <c r="J388" s="4"/>
      <c r="K388" s="8" t="e">
        <f>(K386/10)</f>
        <v>#REF!</v>
      </c>
      <c r="O388" s="183" t="s">
        <v>1614</v>
      </c>
      <c r="AG388" s="179" t="s">
        <v>2297</v>
      </c>
    </row>
    <row r="389" spans="1:33" hidden="1">
      <c r="A389" s="237">
        <f t="shared" si="19"/>
        <v>225</v>
      </c>
      <c r="B389" s="179" t="s">
        <v>3169</v>
      </c>
      <c r="C389"/>
      <c r="D389" s="1" t="s">
        <v>991</v>
      </c>
      <c r="E389"/>
      <c r="I389"/>
      <c r="J389" s="4"/>
      <c r="K389" s="5" t="s">
        <v>2090</v>
      </c>
      <c r="M389" s="186">
        <v>7.0000000000000007E-2</v>
      </c>
      <c r="N389" s="179" t="s">
        <v>884</v>
      </c>
      <c r="O389" s="179" t="s">
        <v>2039</v>
      </c>
      <c r="P389" s="186">
        <f>(C84)</f>
        <v>773</v>
      </c>
      <c r="Q389" s="179" t="s">
        <v>884</v>
      </c>
      <c r="R389" s="186">
        <f>(M389*P389)</f>
        <v>54.11</v>
      </c>
      <c r="AG389" s="179" t="s">
        <v>2297</v>
      </c>
    </row>
    <row r="390" spans="1:33" hidden="1">
      <c r="A390" s="237">
        <f t="shared" si="19"/>
        <v>226</v>
      </c>
      <c r="B390" s="179" t="s">
        <v>1135</v>
      </c>
      <c r="C390" s="8">
        <v>26.4</v>
      </c>
      <c r="D390" s="1" t="s">
        <v>1804</v>
      </c>
      <c r="E390"/>
      <c r="I390"/>
      <c r="J390" s="4"/>
      <c r="K390"/>
      <c r="M390" s="186">
        <v>1.6</v>
      </c>
      <c r="N390" s="179" t="s">
        <v>883</v>
      </c>
      <c r="O390" s="179" t="s">
        <v>1743</v>
      </c>
      <c r="P390" s="186">
        <f>(C11)</f>
        <v>135</v>
      </c>
      <c r="Q390" s="179" t="s">
        <v>883</v>
      </c>
      <c r="R390" s="186">
        <f>(M390*P390)</f>
        <v>216</v>
      </c>
      <c r="AG390" s="179" t="s">
        <v>2297</v>
      </c>
    </row>
    <row r="391" spans="1:33" hidden="1">
      <c r="A391" s="237">
        <f t="shared" si="19"/>
        <v>227</v>
      </c>
      <c r="B391" s="179" t="s">
        <v>1136</v>
      </c>
      <c r="C391" s="8">
        <v>35.26</v>
      </c>
      <c r="D391" s="1" t="s">
        <v>1804</v>
      </c>
      <c r="E391"/>
      <c r="G391" s="185" t="s">
        <v>686</v>
      </c>
      <c r="H391" s="179" t="s">
        <v>2979</v>
      </c>
      <c r="I391"/>
      <c r="J391" s="4"/>
      <c r="K391"/>
      <c r="M391" s="186">
        <v>0.5</v>
      </c>
      <c r="N391" s="179" t="s">
        <v>883</v>
      </c>
      <c r="O391" s="179" t="s">
        <v>1936</v>
      </c>
      <c r="P391" s="186">
        <f>(C12)</f>
        <v>95</v>
      </c>
      <c r="Q391" s="179" t="s">
        <v>883</v>
      </c>
      <c r="R391" s="186">
        <f>(M391*P391)</f>
        <v>47.5</v>
      </c>
      <c r="AG391" s="179" t="s">
        <v>2297</v>
      </c>
    </row>
    <row r="392" spans="1:33" hidden="1">
      <c r="A392" s="237">
        <f t="shared" si="19"/>
        <v>228</v>
      </c>
      <c r="B392" s="179" t="s">
        <v>1137</v>
      </c>
      <c r="C392" s="8">
        <v>48.71</v>
      </c>
      <c r="D392" s="1" t="s">
        <v>1804</v>
      </c>
      <c r="E392"/>
      <c r="H392" s="183" t="s">
        <v>1614</v>
      </c>
      <c r="I392"/>
      <c r="J392" s="4"/>
      <c r="K392"/>
      <c r="M392" s="186">
        <v>2.7</v>
      </c>
      <c r="N392" s="179" t="s">
        <v>883</v>
      </c>
      <c r="O392" s="179" t="s">
        <v>324</v>
      </c>
      <c r="P392" s="186">
        <f>(C13)</f>
        <v>85</v>
      </c>
      <c r="Q392" s="179" t="s">
        <v>883</v>
      </c>
      <c r="R392" s="186">
        <f>(M392*P392)</f>
        <v>229.5</v>
      </c>
      <c r="AG392" s="179" t="s">
        <v>2297</v>
      </c>
    </row>
    <row r="393" spans="1:33" hidden="1">
      <c r="A393" s="237">
        <f t="shared" si="19"/>
        <v>229</v>
      </c>
      <c r="B393" s="179" t="s">
        <v>1138</v>
      </c>
      <c r="C393" s="8">
        <v>58.75</v>
      </c>
      <c r="D393" s="1" t="s">
        <v>1804</v>
      </c>
      <c r="E393"/>
      <c r="F393" s="186">
        <v>1.1000000000000001</v>
      </c>
      <c r="G393" s="185" t="s">
        <v>884</v>
      </c>
      <c r="H393" s="179" t="s">
        <v>1139</v>
      </c>
      <c r="I393" s="8" t="e">
        <f>(K388)</f>
        <v>#REF!</v>
      </c>
      <c r="J393" s="2" t="s">
        <v>883</v>
      </c>
      <c r="K393" s="8" t="e">
        <f>(F393*I393)</f>
        <v>#REF!</v>
      </c>
      <c r="N393" s="179" t="s">
        <v>454</v>
      </c>
      <c r="O393" s="179" t="s">
        <v>1869</v>
      </c>
      <c r="P393" s="179" t="s">
        <v>991</v>
      </c>
      <c r="Q393" s="179" t="s">
        <v>454</v>
      </c>
      <c r="R393" s="186">
        <v>2.09</v>
      </c>
      <c r="AG393" s="179" t="s">
        <v>2297</v>
      </c>
    </row>
    <row r="394" spans="1:33" hidden="1">
      <c r="A394" s="237">
        <f t="shared" si="19"/>
        <v>230</v>
      </c>
      <c r="B394" s="179" t="s">
        <v>1140</v>
      </c>
      <c r="C394" s="8">
        <v>70.2</v>
      </c>
      <c r="D394" s="1" t="s">
        <v>1804</v>
      </c>
      <c r="E394"/>
      <c r="F394" s="186">
        <v>1</v>
      </c>
      <c r="G394" s="185" t="s">
        <v>784</v>
      </c>
      <c r="H394" s="179" t="s">
        <v>2044</v>
      </c>
      <c r="I394" s="8">
        <f>(C10)</f>
        <v>150</v>
      </c>
      <c r="J394" s="2" t="s">
        <v>883</v>
      </c>
      <c r="K394" s="8">
        <f>(F394*I394)</f>
        <v>150</v>
      </c>
      <c r="R394" s="183" t="s">
        <v>1614</v>
      </c>
      <c r="AG394" s="179" t="s">
        <v>2297</v>
      </c>
    </row>
    <row r="395" spans="1:33" hidden="1">
      <c r="A395" s="237">
        <f t="shared" si="19"/>
        <v>231</v>
      </c>
      <c r="B395" s="179" t="s">
        <v>243</v>
      </c>
      <c r="C395" s="8">
        <v>91.85</v>
      </c>
      <c r="D395" s="1" t="s">
        <v>1804</v>
      </c>
      <c r="E395"/>
      <c r="G395" s="185" t="s">
        <v>454</v>
      </c>
      <c r="H395" s="179" t="s">
        <v>455</v>
      </c>
      <c r="I395" s="1" t="s">
        <v>991</v>
      </c>
      <c r="J395" s="2" t="s">
        <v>454</v>
      </c>
      <c r="K395" s="8">
        <v>0</v>
      </c>
      <c r="O395" s="179" t="s">
        <v>1871</v>
      </c>
      <c r="R395" s="186">
        <f>SUM(R388:R393)</f>
        <v>549.20000000000005</v>
      </c>
      <c r="AG395" s="179" t="s">
        <v>2297</v>
      </c>
    </row>
    <row r="396" spans="1:33" hidden="1">
      <c r="A396" s="237">
        <f t="shared" ref="A396:A420" si="20">(A395+1)</f>
        <v>232</v>
      </c>
      <c r="B396" s="179" t="s">
        <v>1141</v>
      </c>
      <c r="C396" s="8">
        <v>128</v>
      </c>
      <c r="D396" s="1" t="s">
        <v>1804</v>
      </c>
      <c r="E396"/>
      <c r="I396"/>
      <c r="J396" s="4"/>
      <c r="K396" s="5" t="s">
        <v>1614</v>
      </c>
      <c r="R396" s="183" t="s">
        <v>1614</v>
      </c>
      <c r="AG396" s="179" t="s">
        <v>2297</v>
      </c>
    </row>
    <row r="397" spans="1:33" hidden="1">
      <c r="A397" s="237">
        <f t="shared" si="20"/>
        <v>233</v>
      </c>
      <c r="B397" s="179" t="s">
        <v>2105</v>
      </c>
      <c r="C397"/>
      <c r="D397"/>
      <c r="E397"/>
      <c r="H397" s="179" t="s">
        <v>446</v>
      </c>
      <c r="I397"/>
      <c r="J397" s="4"/>
      <c r="K397" s="8" t="e">
        <f>SUM(K393:K395)</f>
        <v>#REF!</v>
      </c>
      <c r="O397" s="179" t="s">
        <v>561</v>
      </c>
      <c r="R397" s="186">
        <f>(R395/100)</f>
        <v>5.49</v>
      </c>
      <c r="AG397" s="179" t="s">
        <v>2297</v>
      </c>
    </row>
    <row r="398" spans="1:33" hidden="1">
      <c r="A398" s="237">
        <f t="shared" si="20"/>
        <v>234</v>
      </c>
      <c r="B398" s="179" t="s">
        <v>1135</v>
      </c>
      <c r="C398" s="8">
        <v>9</v>
      </c>
      <c r="D398" s="1" t="s">
        <v>883</v>
      </c>
      <c r="E398"/>
      <c r="I398"/>
      <c r="J398" s="4"/>
      <c r="K398" s="5" t="s">
        <v>1614</v>
      </c>
      <c r="R398" s="183" t="s">
        <v>2090</v>
      </c>
      <c r="AG398" s="179" t="s">
        <v>2297</v>
      </c>
    </row>
    <row r="399" spans="1:33" hidden="1">
      <c r="A399" s="237">
        <f t="shared" si="20"/>
        <v>235</v>
      </c>
      <c r="B399" s="179" t="s">
        <v>1136</v>
      </c>
      <c r="C399" s="8">
        <v>11</v>
      </c>
      <c r="D399" s="1" t="s">
        <v>883</v>
      </c>
      <c r="E399"/>
      <c r="H399" s="179" t="s">
        <v>561</v>
      </c>
      <c r="I399"/>
      <c r="J399" s="4"/>
      <c r="K399" s="8" t="e">
        <f>(K397/10)</f>
        <v>#REF!</v>
      </c>
      <c r="N399" s="179" t="s">
        <v>686</v>
      </c>
      <c r="O399" s="179" t="s">
        <v>353</v>
      </c>
      <c r="AG399" s="179" t="s">
        <v>2297</v>
      </c>
    </row>
    <row r="400" spans="1:33" hidden="1">
      <c r="A400" s="237">
        <f t="shared" si="20"/>
        <v>236</v>
      </c>
      <c r="B400" s="179" t="s">
        <v>1137</v>
      </c>
      <c r="C400" s="8">
        <v>18</v>
      </c>
      <c r="D400" s="1" t="s">
        <v>883</v>
      </c>
      <c r="E400"/>
      <c r="I400"/>
      <c r="J400" s="4"/>
      <c r="K400" s="5" t="s">
        <v>2090</v>
      </c>
      <c r="O400" s="183" t="s">
        <v>1614</v>
      </c>
      <c r="AG400" s="179" t="s">
        <v>2297</v>
      </c>
    </row>
    <row r="401" spans="1:33" hidden="1">
      <c r="A401" s="237">
        <f t="shared" si="20"/>
        <v>237</v>
      </c>
      <c r="B401" s="179" t="s">
        <v>1138</v>
      </c>
      <c r="C401" s="8">
        <v>24.6</v>
      </c>
      <c r="D401" s="1" t="s">
        <v>883</v>
      </c>
      <c r="E401"/>
      <c r="H401" s="179" t="s">
        <v>390</v>
      </c>
      <c r="I401"/>
      <c r="J401" s="4"/>
      <c r="K401" s="8" t="e">
        <f>(K399+C19/10*F393)</f>
        <v>#REF!</v>
      </c>
      <c r="M401" s="186">
        <v>10</v>
      </c>
      <c r="N401" s="179" t="s">
        <v>620</v>
      </c>
      <c r="O401" s="179" t="s">
        <v>1134</v>
      </c>
      <c r="P401" s="186">
        <f>(R397)</f>
        <v>5.49</v>
      </c>
      <c r="Q401" s="179" t="s">
        <v>620</v>
      </c>
      <c r="R401" s="186">
        <f>(M401*P401)</f>
        <v>54.9</v>
      </c>
      <c r="AG401" s="179" t="s">
        <v>2297</v>
      </c>
    </row>
    <row r="402" spans="1:33" hidden="1">
      <c r="A402" s="237">
        <f t="shared" si="20"/>
        <v>238</v>
      </c>
      <c r="B402" s="179" t="s">
        <v>1140</v>
      </c>
      <c r="C402" s="8">
        <v>31.46</v>
      </c>
      <c r="D402" s="1" t="s">
        <v>883</v>
      </c>
      <c r="E402"/>
      <c r="H402" s="179" t="s">
        <v>392</v>
      </c>
      <c r="I402"/>
      <c r="J402" s="4"/>
      <c r="K402" s="8" t="e">
        <f>(K401+C20/10*F393)</f>
        <v>#REF!</v>
      </c>
      <c r="M402" s="186">
        <v>10</v>
      </c>
      <c r="N402" s="179" t="s">
        <v>620</v>
      </c>
      <c r="O402" s="179" t="s">
        <v>1556</v>
      </c>
      <c r="P402" s="186">
        <f>(R397/2)</f>
        <v>2.75</v>
      </c>
      <c r="Q402" s="179" t="s">
        <v>620</v>
      </c>
      <c r="R402" s="186">
        <f>(M402*P402)</f>
        <v>27.5</v>
      </c>
      <c r="AG402" s="179" t="s">
        <v>2297</v>
      </c>
    </row>
    <row r="403" spans="1:33" hidden="1">
      <c r="A403" s="237">
        <f t="shared" si="20"/>
        <v>239</v>
      </c>
      <c r="B403" s="179" t="s">
        <v>243</v>
      </c>
      <c r="C403" s="8">
        <v>53.2</v>
      </c>
      <c r="D403" s="1" t="s">
        <v>883</v>
      </c>
      <c r="E403"/>
      <c r="H403" s="179" t="s">
        <v>2270</v>
      </c>
      <c r="I403"/>
      <c r="J403" s="4"/>
      <c r="K403" s="8" t="e">
        <f>(K402+C21/10*F393)</f>
        <v>#REF!</v>
      </c>
      <c r="O403" s="179" t="s">
        <v>1557</v>
      </c>
      <c r="R403" s="183" t="s">
        <v>1614</v>
      </c>
      <c r="AG403" s="179" t="s">
        <v>2297</v>
      </c>
    </row>
    <row r="404" spans="1:33" hidden="1">
      <c r="A404" s="237">
        <f t="shared" si="20"/>
        <v>240</v>
      </c>
      <c r="B404" s="179" t="s">
        <v>1141</v>
      </c>
      <c r="C404" s="8">
        <v>76.36</v>
      </c>
      <c r="D404" s="1" t="s">
        <v>883</v>
      </c>
      <c r="E404"/>
      <c r="H404" s="179" t="s">
        <v>384</v>
      </c>
      <c r="I404"/>
      <c r="J404" s="4"/>
      <c r="K404" s="8" t="e">
        <f>(K403+C21/10*F393)</f>
        <v>#REF!</v>
      </c>
      <c r="R404" s="186">
        <f>SUM(R401:R402)</f>
        <v>82.4</v>
      </c>
      <c r="AG404" s="179" t="s">
        <v>2297</v>
      </c>
    </row>
    <row r="405" spans="1:33" hidden="1">
      <c r="A405" s="237">
        <f t="shared" si="20"/>
        <v>241</v>
      </c>
      <c r="B405" s="179" t="s">
        <v>1558</v>
      </c>
      <c r="C405"/>
      <c r="D405" s="1" t="s">
        <v>991</v>
      </c>
      <c r="E405"/>
      <c r="H405" s="179" t="s">
        <v>1559</v>
      </c>
      <c r="I405"/>
      <c r="J405" s="4"/>
      <c r="K405" s="8" t="e">
        <f>(K404+C21/10*F393)</f>
        <v>#REF!</v>
      </c>
      <c r="O405" s="179" t="s">
        <v>446</v>
      </c>
      <c r="R405" s="183" t="s">
        <v>1614</v>
      </c>
      <c r="AG405" s="179" t="s">
        <v>2297</v>
      </c>
    </row>
    <row r="406" spans="1:33" hidden="1">
      <c r="A406" s="237">
        <f t="shared" si="20"/>
        <v>242</v>
      </c>
      <c r="B406" s="179" t="s">
        <v>1135</v>
      </c>
      <c r="C406" s="8">
        <v>5.5</v>
      </c>
      <c r="D406" s="1" t="s">
        <v>883</v>
      </c>
      <c r="E406"/>
      <c r="F406" s="239">
        <v>11</v>
      </c>
      <c r="G406" s="185" t="s">
        <v>2289</v>
      </c>
      <c r="H406" s="179" t="s">
        <v>3168</v>
      </c>
      <c r="I406"/>
      <c r="J406" s="4"/>
      <c r="K406"/>
      <c r="R406" s="186">
        <f>(R404/10)</f>
        <v>8.24</v>
      </c>
      <c r="AG406" s="179" t="s">
        <v>2297</v>
      </c>
    </row>
    <row r="407" spans="1:33" hidden="1">
      <c r="A407" s="237">
        <f t="shared" si="20"/>
        <v>243</v>
      </c>
      <c r="B407" s="179" t="s">
        <v>1136</v>
      </c>
      <c r="C407" s="8">
        <v>8</v>
      </c>
      <c r="D407" s="1" t="s">
        <v>883</v>
      </c>
      <c r="E407"/>
      <c r="H407" s="186" t="str">
        <f>H308</f>
        <v>Bricks of size 22x11x7 cm</v>
      </c>
      <c r="I407"/>
      <c r="J407" s="4"/>
      <c r="K407"/>
      <c r="O407" s="179" t="s">
        <v>561</v>
      </c>
      <c r="R407" s="183" t="s">
        <v>2090</v>
      </c>
      <c r="AG407" s="179" t="s">
        <v>2297</v>
      </c>
    </row>
    <row r="408" spans="1:33" hidden="1">
      <c r="A408" s="237">
        <f t="shared" si="20"/>
        <v>244</v>
      </c>
      <c r="B408" s="179" t="s">
        <v>1137</v>
      </c>
      <c r="C408" s="8">
        <v>10.4</v>
      </c>
      <c r="D408" s="1" t="s">
        <v>883</v>
      </c>
      <c r="E408"/>
      <c r="H408" s="183" t="s">
        <v>1614</v>
      </c>
      <c r="I408"/>
      <c r="J408" s="4"/>
      <c r="K408"/>
      <c r="AG408" s="179" t="s">
        <v>2297</v>
      </c>
    </row>
    <row r="409" spans="1:33" hidden="1">
      <c r="A409" s="237">
        <f t="shared" si="20"/>
        <v>245</v>
      </c>
      <c r="B409" s="179" t="s">
        <v>1138</v>
      </c>
      <c r="C409" s="8">
        <v>22.06</v>
      </c>
      <c r="D409" s="1" t="s">
        <v>883</v>
      </c>
      <c r="E409"/>
      <c r="F409" s="186">
        <f>F310</f>
        <v>4800</v>
      </c>
      <c r="G409" s="185" t="s">
        <v>1449</v>
      </c>
      <c r="H409" s="186" t="str">
        <f>H308</f>
        <v>Bricks of size 22x11x7 cm</v>
      </c>
      <c r="I409" s="8" t="e">
        <f>(C80)</f>
        <v>#REF!</v>
      </c>
      <c r="J409" s="2" t="s">
        <v>1560</v>
      </c>
      <c r="K409" s="8" t="e">
        <f>(F409*I409)/1000</f>
        <v>#REF!</v>
      </c>
      <c r="N409" s="179" t="s">
        <v>2289</v>
      </c>
      <c r="O409" s="179" t="s">
        <v>1561</v>
      </c>
      <c r="AG409" s="179" t="s">
        <v>2297</v>
      </c>
    </row>
    <row r="410" spans="1:33" hidden="1">
      <c r="A410" s="237">
        <f t="shared" si="20"/>
        <v>246</v>
      </c>
      <c r="B410" s="179" t="s">
        <v>1140</v>
      </c>
      <c r="C410" s="8">
        <v>27.91</v>
      </c>
      <c r="D410" s="1" t="s">
        <v>883</v>
      </c>
      <c r="E410"/>
      <c r="F410" s="186">
        <v>1.59</v>
      </c>
      <c r="G410" s="185" t="s">
        <v>884</v>
      </c>
      <c r="H410" s="179" t="s">
        <v>1330</v>
      </c>
      <c r="I410" s="8" t="e">
        <f>(K40)</f>
        <v>#REF!</v>
      </c>
      <c r="J410" s="2" t="s">
        <v>884</v>
      </c>
      <c r="K410" s="8" t="e">
        <f>(F410*I410)</f>
        <v>#REF!</v>
      </c>
      <c r="O410" s="179" t="s">
        <v>1562</v>
      </c>
      <c r="AG410" s="179" t="s">
        <v>2297</v>
      </c>
    </row>
    <row r="411" spans="1:33" hidden="1">
      <c r="A411" s="237">
        <f t="shared" si="20"/>
        <v>247</v>
      </c>
      <c r="B411" s="179" t="s">
        <v>243</v>
      </c>
      <c r="C411" s="8">
        <v>49.42</v>
      </c>
      <c r="D411" s="1" t="s">
        <v>883</v>
      </c>
      <c r="E411"/>
      <c r="F411" s="186">
        <v>7</v>
      </c>
      <c r="G411" s="185" t="s">
        <v>883</v>
      </c>
      <c r="H411" s="179" t="s">
        <v>2044</v>
      </c>
      <c r="I411" s="8">
        <f>(C10)</f>
        <v>150</v>
      </c>
      <c r="J411" s="2" t="s">
        <v>883</v>
      </c>
      <c r="K411" s="8">
        <f>(F411*I411)</f>
        <v>1050</v>
      </c>
      <c r="O411" s="183" t="s">
        <v>1614</v>
      </c>
      <c r="AG411" s="179" t="s">
        <v>2297</v>
      </c>
    </row>
    <row r="412" spans="1:33" hidden="1">
      <c r="A412" s="237">
        <f t="shared" si="20"/>
        <v>248</v>
      </c>
      <c r="B412" s="179" t="s">
        <v>1141</v>
      </c>
      <c r="C412" s="8">
        <v>86.94</v>
      </c>
      <c r="D412" s="1" t="s">
        <v>883</v>
      </c>
      <c r="E412"/>
      <c r="F412" s="186">
        <v>7.1</v>
      </c>
      <c r="G412" s="185" t="s">
        <v>883</v>
      </c>
      <c r="H412" s="179" t="s">
        <v>1743</v>
      </c>
      <c r="I412" s="8">
        <f>(C11)</f>
        <v>135</v>
      </c>
      <c r="J412" s="2" t="s">
        <v>883</v>
      </c>
      <c r="K412" s="8">
        <f>(F412*I412)</f>
        <v>958.5</v>
      </c>
      <c r="M412" s="186">
        <v>10</v>
      </c>
      <c r="N412" s="179" t="s">
        <v>620</v>
      </c>
      <c r="O412" s="179" t="s">
        <v>1867</v>
      </c>
      <c r="P412" s="186">
        <f>(R383)</f>
        <v>3.79</v>
      </c>
      <c r="Q412" s="179" t="s">
        <v>620</v>
      </c>
      <c r="R412" s="186">
        <f>(M412*P412)</f>
        <v>37.9</v>
      </c>
      <c r="AG412" s="179" t="s">
        <v>2297</v>
      </c>
    </row>
    <row r="413" spans="1:33" hidden="1">
      <c r="A413" s="237">
        <f t="shared" si="20"/>
        <v>249</v>
      </c>
      <c r="B413" s="179" t="s">
        <v>1563</v>
      </c>
      <c r="C413"/>
      <c r="D413" s="1" t="s">
        <v>991</v>
      </c>
      <c r="E413"/>
      <c r="F413" s="186">
        <v>7.1</v>
      </c>
      <c r="G413" s="185" t="s">
        <v>883</v>
      </c>
      <c r="H413" s="179" t="s">
        <v>1936</v>
      </c>
      <c r="I413" s="8">
        <f>(C12)</f>
        <v>95</v>
      </c>
      <c r="J413" s="2" t="s">
        <v>883</v>
      </c>
      <c r="K413" s="8">
        <f>(F413*I413)</f>
        <v>674.5</v>
      </c>
      <c r="M413" s="186">
        <v>10</v>
      </c>
      <c r="N413" s="179" t="s">
        <v>620</v>
      </c>
      <c r="O413" s="179" t="s">
        <v>353</v>
      </c>
      <c r="P413" s="186">
        <f>(R406)</f>
        <v>8.24</v>
      </c>
      <c r="Q413" s="179" t="s">
        <v>620</v>
      </c>
      <c r="R413" s="186">
        <f>(M413*P413)</f>
        <v>82.4</v>
      </c>
      <c r="AG413" s="179" t="s">
        <v>2297</v>
      </c>
    </row>
    <row r="414" spans="1:33" hidden="1">
      <c r="A414" s="237">
        <f t="shared" si="20"/>
        <v>250</v>
      </c>
      <c r="B414" s="179" t="s">
        <v>1135</v>
      </c>
      <c r="C414" s="8">
        <v>5.75</v>
      </c>
      <c r="D414" s="1" t="s">
        <v>883</v>
      </c>
      <c r="E414"/>
      <c r="F414" s="186">
        <v>21.2</v>
      </c>
      <c r="G414" s="185" t="s">
        <v>883</v>
      </c>
      <c r="H414" s="179" t="s">
        <v>324</v>
      </c>
      <c r="I414" s="8">
        <f>(C13)</f>
        <v>85</v>
      </c>
      <c r="J414" s="2" t="s">
        <v>883</v>
      </c>
      <c r="K414" s="8">
        <f>(F414*I414)</f>
        <v>1802</v>
      </c>
      <c r="O414" s="179" t="s">
        <v>991</v>
      </c>
      <c r="R414" s="183" t="s">
        <v>1614</v>
      </c>
      <c r="AG414" s="179" t="s">
        <v>2297</v>
      </c>
    </row>
    <row r="415" spans="1:33" hidden="1">
      <c r="A415" s="237">
        <f t="shared" si="20"/>
        <v>251</v>
      </c>
      <c r="B415" s="179" t="s">
        <v>1136</v>
      </c>
      <c r="C415" s="8">
        <v>8.5</v>
      </c>
      <c r="D415" s="1" t="s">
        <v>883</v>
      </c>
      <c r="E415"/>
      <c r="G415" s="185" t="s">
        <v>454</v>
      </c>
      <c r="H415" s="179" t="s">
        <v>455</v>
      </c>
      <c r="I415" s="1" t="s">
        <v>991</v>
      </c>
      <c r="J415" s="2" t="s">
        <v>454</v>
      </c>
      <c r="K415" s="8">
        <v>0</v>
      </c>
      <c r="R415" s="186">
        <f>SUM(R412:R413)</f>
        <v>120.3</v>
      </c>
      <c r="AG415" s="179" t="s">
        <v>2297</v>
      </c>
    </row>
    <row r="416" spans="1:33" hidden="1">
      <c r="A416" s="237">
        <f t="shared" si="20"/>
        <v>252</v>
      </c>
      <c r="B416" s="179" t="s">
        <v>1137</v>
      </c>
      <c r="C416" s="8">
        <v>14</v>
      </c>
      <c r="D416" s="1" t="s">
        <v>883</v>
      </c>
      <c r="E416"/>
      <c r="I416"/>
      <c r="J416" s="4"/>
      <c r="K416" s="5" t="s">
        <v>1614</v>
      </c>
      <c r="O416" s="179" t="s">
        <v>446</v>
      </c>
      <c r="R416" s="183" t="s">
        <v>1614</v>
      </c>
      <c r="AG416" s="179" t="s">
        <v>2297</v>
      </c>
    </row>
    <row r="417" spans="1:33" hidden="1">
      <c r="A417" s="237">
        <f t="shared" si="20"/>
        <v>253</v>
      </c>
      <c r="B417" s="179" t="s">
        <v>1138</v>
      </c>
      <c r="C417" s="8">
        <v>30.11</v>
      </c>
      <c r="D417" s="1" t="s">
        <v>883</v>
      </c>
      <c r="E417"/>
      <c r="H417" s="179" t="s">
        <v>625</v>
      </c>
      <c r="I417"/>
      <c r="J417" s="4"/>
      <c r="K417" s="8" t="e">
        <f>SUM(K409:K415)</f>
        <v>#REF!</v>
      </c>
      <c r="R417" s="186">
        <f>(R415/10)</f>
        <v>12.03</v>
      </c>
      <c r="AG417" s="179" t="s">
        <v>2297</v>
      </c>
    </row>
    <row r="418" spans="1:33" hidden="1">
      <c r="A418" s="237">
        <f t="shared" si="20"/>
        <v>254</v>
      </c>
      <c r="B418" s="179" t="s">
        <v>1140</v>
      </c>
      <c r="C418" s="8">
        <v>47.25</v>
      </c>
      <c r="D418" s="1" t="s">
        <v>883</v>
      </c>
      <c r="E418"/>
      <c r="I418"/>
      <c r="J418" s="4"/>
      <c r="K418" s="5" t="s">
        <v>1614</v>
      </c>
      <c r="O418" s="179" t="s">
        <v>561</v>
      </c>
      <c r="R418" s="183" t="s">
        <v>2090</v>
      </c>
      <c r="AG418" s="179" t="s">
        <v>2297</v>
      </c>
    </row>
    <row r="419" spans="1:33" hidden="1">
      <c r="A419" s="237">
        <f t="shared" si="20"/>
        <v>255</v>
      </c>
      <c r="B419" s="179" t="s">
        <v>243</v>
      </c>
      <c r="C419" s="8">
        <v>71.16</v>
      </c>
      <c r="D419" s="1" t="s">
        <v>883</v>
      </c>
      <c r="E419"/>
      <c r="H419" s="179" t="s">
        <v>788</v>
      </c>
      <c r="I419"/>
      <c r="J419" s="4"/>
      <c r="K419" s="8" t="e">
        <f>(K417/10)</f>
        <v>#REF!</v>
      </c>
      <c r="AG419" s="179" t="s">
        <v>2297</v>
      </c>
    </row>
    <row r="420" spans="1:33" hidden="1">
      <c r="A420" s="237">
        <f t="shared" si="20"/>
        <v>256</v>
      </c>
      <c r="B420" s="179" t="s">
        <v>1141</v>
      </c>
      <c r="C420" s="8">
        <v>125.84</v>
      </c>
      <c r="D420" s="1" t="s">
        <v>883</v>
      </c>
      <c r="E420"/>
      <c r="I420"/>
      <c r="J420" s="4"/>
      <c r="K420" s="5" t="s">
        <v>2090</v>
      </c>
      <c r="AG420" s="179" t="s">
        <v>2297</v>
      </c>
    </row>
    <row r="421" spans="1:33" hidden="1">
      <c r="C421"/>
      <c r="D421"/>
      <c r="E421"/>
      <c r="F421" s="179" t="s">
        <v>252</v>
      </c>
      <c r="I421"/>
      <c r="J421" s="4"/>
      <c r="K421"/>
    </row>
    <row r="422" spans="1:33" hidden="1">
      <c r="A422" s="237">
        <f>(A420+1)</f>
        <v>257</v>
      </c>
      <c r="B422" s="179" t="s">
        <v>1564</v>
      </c>
      <c r="C422"/>
      <c r="D422" s="1" t="s">
        <v>991</v>
      </c>
      <c r="E422"/>
      <c r="I422"/>
      <c r="J422" s="4"/>
      <c r="K422"/>
      <c r="O422" s="233" t="s">
        <v>1565</v>
      </c>
      <c r="AG422" s="179" t="s">
        <v>2297</v>
      </c>
    </row>
    <row r="423" spans="1:33" hidden="1">
      <c r="A423" s="237">
        <f t="shared" ref="A423:A436" si="21">(A422+1)</f>
        <v>258</v>
      </c>
      <c r="B423" s="179" t="s">
        <v>1135</v>
      </c>
      <c r="C423" s="8">
        <v>17</v>
      </c>
      <c r="D423" s="1" t="s">
        <v>883</v>
      </c>
      <c r="E423"/>
      <c r="G423" s="185" t="s">
        <v>1566</v>
      </c>
      <c r="H423" s="179" t="s">
        <v>435</v>
      </c>
      <c r="I423"/>
      <c r="J423" s="4"/>
      <c r="K423"/>
      <c r="O423" s="183" t="s">
        <v>1614</v>
      </c>
      <c r="AG423" s="179" t="s">
        <v>2297</v>
      </c>
    </row>
    <row r="424" spans="1:33" hidden="1">
      <c r="A424" s="237">
        <f t="shared" si="21"/>
        <v>259</v>
      </c>
      <c r="B424" s="179" t="s">
        <v>1136</v>
      </c>
      <c r="C424" s="8">
        <v>23.4</v>
      </c>
      <c r="D424" s="1" t="s">
        <v>883</v>
      </c>
      <c r="E424"/>
      <c r="H424" s="183" t="s">
        <v>1614</v>
      </c>
      <c r="I424"/>
      <c r="J424" s="4"/>
      <c r="K424"/>
      <c r="N424" s="179" t="s">
        <v>2289</v>
      </c>
      <c r="O424" s="179" t="s">
        <v>2082</v>
      </c>
      <c r="AG424" s="179" t="s">
        <v>2297</v>
      </c>
    </row>
    <row r="425" spans="1:33" hidden="1">
      <c r="A425" s="237">
        <f t="shared" si="21"/>
        <v>260</v>
      </c>
      <c r="B425" s="179" t="s">
        <v>1137</v>
      </c>
      <c r="C425" s="8">
        <v>33</v>
      </c>
      <c r="D425" s="1" t="s">
        <v>883</v>
      </c>
      <c r="E425"/>
      <c r="F425" s="186">
        <v>0.7</v>
      </c>
      <c r="G425" s="185" t="s">
        <v>884</v>
      </c>
      <c r="H425" s="179" t="s">
        <v>2317</v>
      </c>
      <c r="I425" s="8" t="e">
        <f>(K419)</f>
        <v>#REF!</v>
      </c>
      <c r="J425" s="2" t="s">
        <v>883</v>
      </c>
      <c r="K425" s="8" t="e">
        <f>(F425*I425)</f>
        <v>#REF!</v>
      </c>
      <c r="O425" s="179" t="s">
        <v>2083</v>
      </c>
      <c r="AG425" s="179" t="s">
        <v>2297</v>
      </c>
    </row>
    <row r="426" spans="1:33" hidden="1">
      <c r="A426" s="237">
        <f t="shared" si="21"/>
        <v>261</v>
      </c>
      <c r="B426" s="179" t="s">
        <v>1138</v>
      </c>
      <c r="C426" s="8">
        <v>34.22</v>
      </c>
      <c r="D426" s="1" t="s">
        <v>883</v>
      </c>
      <c r="E426"/>
      <c r="F426" s="186">
        <v>1</v>
      </c>
      <c r="G426" s="185" t="s">
        <v>784</v>
      </c>
      <c r="H426" s="179" t="s">
        <v>2044</v>
      </c>
      <c r="I426" s="8">
        <f>(C10)</f>
        <v>150</v>
      </c>
      <c r="J426" s="2" t="s">
        <v>883</v>
      </c>
      <c r="K426" s="8">
        <f>(F426*I426)</f>
        <v>150</v>
      </c>
      <c r="O426" s="179" t="s">
        <v>155</v>
      </c>
      <c r="AG426" s="179" t="s">
        <v>2297</v>
      </c>
    </row>
    <row r="427" spans="1:33" hidden="1">
      <c r="A427" s="237">
        <f t="shared" si="21"/>
        <v>262</v>
      </c>
      <c r="B427" s="179" t="s">
        <v>1140</v>
      </c>
      <c r="C427" s="8">
        <v>75.28</v>
      </c>
      <c r="D427" s="1" t="s">
        <v>883</v>
      </c>
      <c r="E427"/>
      <c r="G427" s="185" t="s">
        <v>454</v>
      </c>
      <c r="H427" s="179" t="s">
        <v>455</v>
      </c>
      <c r="I427" s="1" t="s">
        <v>991</v>
      </c>
      <c r="J427" s="2" t="s">
        <v>454</v>
      </c>
      <c r="K427" s="8">
        <v>0</v>
      </c>
      <c r="O427" s="183" t="s">
        <v>1614</v>
      </c>
      <c r="AG427" s="179" t="s">
        <v>2297</v>
      </c>
    </row>
    <row r="428" spans="1:33" hidden="1">
      <c r="A428" s="237">
        <f t="shared" si="21"/>
        <v>263</v>
      </c>
      <c r="B428" s="179" t="s">
        <v>243</v>
      </c>
      <c r="C428" s="8">
        <v>92.66</v>
      </c>
      <c r="D428" s="1" t="s">
        <v>883</v>
      </c>
      <c r="E428"/>
      <c r="I428"/>
      <c r="J428" s="4"/>
      <c r="K428" s="5" t="s">
        <v>1614</v>
      </c>
      <c r="N428" s="179" t="s">
        <v>156</v>
      </c>
      <c r="O428" s="233" t="s">
        <v>157</v>
      </c>
      <c r="AG428" s="179" t="s">
        <v>2297</v>
      </c>
    </row>
    <row r="429" spans="1:33" hidden="1">
      <c r="A429" s="237">
        <f t="shared" si="21"/>
        <v>264</v>
      </c>
      <c r="B429" s="179" t="s">
        <v>1141</v>
      </c>
      <c r="C429" s="8">
        <v>141.86000000000001</v>
      </c>
      <c r="D429" s="1" t="s">
        <v>883</v>
      </c>
      <c r="E429"/>
      <c r="H429" s="179" t="s">
        <v>446</v>
      </c>
      <c r="I429"/>
      <c r="J429" s="4"/>
      <c r="K429" s="8" t="e">
        <f>SUM(K425:K427)</f>
        <v>#REF!</v>
      </c>
      <c r="O429" s="183" t="s">
        <v>1614</v>
      </c>
      <c r="AG429" s="179" t="s">
        <v>2297</v>
      </c>
    </row>
    <row r="430" spans="1:33" hidden="1">
      <c r="A430" s="237">
        <f t="shared" si="21"/>
        <v>265</v>
      </c>
      <c r="B430" s="179" t="s">
        <v>158</v>
      </c>
      <c r="C430"/>
      <c r="D430" s="1" t="s">
        <v>991</v>
      </c>
      <c r="E430"/>
      <c r="I430"/>
      <c r="J430" s="4"/>
      <c r="K430" s="5" t="s">
        <v>1614</v>
      </c>
      <c r="M430" s="186">
        <v>8.1</v>
      </c>
      <c r="N430" s="179" t="s">
        <v>884</v>
      </c>
      <c r="O430" s="179" t="s">
        <v>628</v>
      </c>
      <c r="P430" s="186">
        <f>(C61)*2</f>
        <v>50</v>
      </c>
      <c r="Q430" s="179" t="s">
        <v>884</v>
      </c>
      <c r="R430" s="186">
        <f>(M430*P430)</f>
        <v>405</v>
      </c>
      <c r="AG430" s="179" t="s">
        <v>2297</v>
      </c>
    </row>
    <row r="431" spans="1:33" hidden="1">
      <c r="A431" s="237">
        <f t="shared" si="21"/>
        <v>266</v>
      </c>
      <c r="B431" s="179" t="s">
        <v>1135</v>
      </c>
      <c r="C431" s="8">
        <v>1.8</v>
      </c>
      <c r="D431" s="1" t="s">
        <v>883</v>
      </c>
      <c r="E431"/>
      <c r="H431" s="179" t="s">
        <v>561</v>
      </c>
      <c r="I431"/>
      <c r="J431" s="4"/>
      <c r="K431" s="8" t="e">
        <f>(K429/10)</f>
        <v>#REF!</v>
      </c>
      <c r="M431" s="186">
        <v>8.1</v>
      </c>
      <c r="N431" s="179" t="s">
        <v>884</v>
      </c>
      <c r="O431" s="179" t="s">
        <v>2195</v>
      </c>
      <c r="P431" s="186">
        <f>(C26)</f>
        <v>8.8000000000000007</v>
      </c>
      <c r="Q431" s="179" t="s">
        <v>884</v>
      </c>
      <c r="R431" s="186">
        <f>(M431*P431)</f>
        <v>71.28</v>
      </c>
      <c r="AG431" s="179" t="s">
        <v>2297</v>
      </c>
    </row>
    <row r="432" spans="1:33" hidden="1">
      <c r="A432" s="237">
        <f t="shared" si="21"/>
        <v>267</v>
      </c>
      <c r="B432" s="179" t="s">
        <v>1136</v>
      </c>
      <c r="C432" s="8">
        <v>2.9</v>
      </c>
      <c r="D432" s="1" t="s">
        <v>883</v>
      </c>
      <c r="E432"/>
      <c r="I432"/>
      <c r="J432" s="4"/>
      <c r="K432" s="5" t="s">
        <v>2090</v>
      </c>
      <c r="M432" s="186">
        <v>30</v>
      </c>
      <c r="N432" s="179" t="s">
        <v>1804</v>
      </c>
      <c r="O432" s="179" t="s">
        <v>2196</v>
      </c>
      <c r="P432" s="186">
        <f>(C42)</f>
        <v>1.75</v>
      </c>
      <c r="Q432" s="179" t="s">
        <v>1804</v>
      </c>
      <c r="R432" s="186">
        <f>(M432*P432)</f>
        <v>52.5</v>
      </c>
      <c r="AG432" s="179" t="s">
        <v>2297</v>
      </c>
    </row>
    <row r="433" spans="1:33" hidden="1">
      <c r="A433" s="237">
        <f t="shared" si="21"/>
        <v>268</v>
      </c>
      <c r="B433" s="179" t="s">
        <v>1137</v>
      </c>
      <c r="C433" s="8">
        <v>4</v>
      </c>
      <c r="D433" s="1" t="s">
        <v>883</v>
      </c>
      <c r="E433"/>
      <c r="H433" s="179" t="s">
        <v>390</v>
      </c>
      <c r="I433"/>
      <c r="J433" s="4"/>
      <c r="K433" s="8" t="e">
        <f>(K431+C19/10*F425)</f>
        <v>#REF!</v>
      </c>
      <c r="O433" s="179" t="s">
        <v>2197</v>
      </c>
      <c r="AG433" s="179" t="s">
        <v>2297</v>
      </c>
    </row>
    <row r="434" spans="1:33" hidden="1">
      <c r="A434" s="237">
        <f t="shared" si="21"/>
        <v>269</v>
      </c>
      <c r="B434" s="179" t="s">
        <v>1138</v>
      </c>
      <c r="C434" s="8">
        <v>6.86</v>
      </c>
      <c r="D434" s="1" t="s">
        <v>883</v>
      </c>
      <c r="E434"/>
      <c r="H434" s="179" t="s">
        <v>392</v>
      </c>
      <c r="I434"/>
      <c r="J434" s="4"/>
      <c r="K434" s="8" t="e">
        <f>(K433+C20/10*F425)</f>
        <v>#REF!</v>
      </c>
      <c r="O434" s="179" t="s">
        <v>2198</v>
      </c>
      <c r="AG434" s="179" t="s">
        <v>2297</v>
      </c>
    </row>
    <row r="435" spans="1:33" hidden="1">
      <c r="A435" s="237">
        <f t="shared" si="21"/>
        <v>270</v>
      </c>
      <c r="B435" s="179" t="s">
        <v>1140</v>
      </c>
      <c r="C435" s="8">
        <v>9.15</v>
      </c>
      <c r="D435" s="1" t="s">
        <v>883</v>
      </c>
      <c r="E435"/>
      <c r="H435" s="179" t="s">
        <v>2270</v>
      </c>
      <c r="I435"/>
      <c r="J435" s="4"/>
      <c r="K435" s="8" t="e">
        <f>(K434+C21/10*F425)</f>
        <v>#REF!</v>
      </c>
      <c r="O435" s="179" t="s">
        <v>2199</v>
      </c>
      <c r="AG435" s="179" t="s">
        <v>2297</v>
      </c>
    </row>
    <row r="436" spans="1:33" hidden="1">
      <c r="A436" s="237">
        <f t="shared" si="21"/>
        <v>271</v>
      </c>
      <c r="B436" s="179" t="s">
        <v>243</v>
      </c>
      <c r="C436" s="8">
        <v>14.59</v>
      </c>
      <c r="D436" s="1" t="s">
        <v>883</v>
      </c>
      <c r="E436"/>
      <c r="H436" s="179" t="s">
        <v>384</v>
      </c>
      <c r="I436"/>
      <c r="J436" s="4"/>
      <c r="K436" s="8" t="e">
        <f>(K435+C21/10*F425)</f>
        <v>#REF!</v>
      </c>
      <c r="O436" s="179" t="s">
        <v>2202</v>
      </c>
      <c r="AG436" s="179" t="s">
        <v>2297</v>
      </c>
    </row>
    <row r="437" spans="1:33" hidden="1">
      <c r="A437" s="237"/>
      <c r="B437" s="179"/>
      <c r="C437" s="8"/>
      <c r="D437" s="1"/>
      <c r="E437"/>
      <c r="H437" s="179" t="s">
        <v>848</v>
      </c>
      <c r="I437"/>
      <c r="J437" s="4"/>
      <c r="K437" s="8" t="e">
        <f>(K436+C22/10*F426)</f>
        <v>#REF!</v>
      </c>
      <c r="O437" s="179"/>
      <c r="AG437" s="179"/>
    </row>
    <row r="438" spans="1:33" hidden="1">
      <c r="A438" s="237">
        <f>(A436+1)</f>
        <v>272</v>
      </c>
      <c r="B438" s="179" t="s">
        <v>1141</v>
      </c>
      <c r="C438" s="8">
        <v>21.74</v>
      </c>
      <c r="D438" s="1" t="s">
        <v>883</v>
      </c>
      <c r="E438"/>
      <c r="H438" s="233" t="s">
        <v>2180</v>
      </c>
      <c r="I438"/>
      <c r="J438" s="4"/>
      <c r="K438"/>
      <c r="M438" s="186">
        <v>8</v>
      </c>
      <c r="N438" s="179" t="s">
        <v>784</v>
      </c>
      <c r="O438" s="179" t="s">
        <v>2181</v>
      </c>
      <c r="P438" s="186">
        <f>(C43)</f>
        <v>2.2000000000000002</v>
      </c>
      <c r="Q438" s="179" t="s">
        <v>784</v>
      </c>
      <c r="R438" s="186">
        <f>(M438*P438)</f>
        <v>17.600000000000001</v>
      </c>
      <c r="AG438" s="179" t="s">
        <v>2297</v>
      </c>
    </row>
    <row r="439" spans="1:33" hidden="1">
      <c r="A439" s="237">
        <f t="shared" ref="A439:A470" si="22">(A438+1)</f>
        <v>273</v>
      </c>
      <c r="B439" s="179" t="s">
        <v>2182</v>
      </c>
      <c r="C439"/>
      <c r="D439" s="1" t="s">
        <v>991</v>
      </c>
      <c r="E439"/>
      <c r="H439" s="233" t="s">
        <v>2155</v>
      </c>
      <c r="I439"/>
      <c r="J439" s="4"/>
      <c r="K439"/>
      <c r="M439" s="186">
        <v>8</v>
      </c>
      <c r="N439" s="179" t="s">
        <v>784</v>
      </c>
      <c r="O439" s="179" t="s">
        <v>472</v>
      </c>
      <c r="P439" s="186">
        <f>(C50)</f>
        <v>3.2</v>
      </c>
      <c r="Q439" s="179" t="s">
        <v>784</v>
      </c>
      <c r="R439" s="186">
        <f>(M439*P439)</f>
        <v>25.6</v>
      </c>
      <c r="AG439" s="179" t="s">
        <v>2297</v>
      </c>
    </row>
    <row r="440" spans="1:33" hidden="1">
      <c r="A440" s="237">
        <f t="shared" si="22"/>
        <v>274</v>
      </c>
      <c r="B440" s="179" t="s">
        <v>1135</v>
      </c>
      <c r="C440" s="8">
        <v>8.85</v>
      </c>
      <c r="D440" s="1" t="s">
        <v>883</v>
      </c>
      <c r="E440"/>
      <c r="F440" s="239">
        <v>12</v>
      </c>
      <c r="G440" s="185" t="s">
        <v>2289</v>
      </c>
      <c r="H440" s="179" t="s">
        <v>473</v>
      </c>
      <c r="I440"/>
      <c r="J440" s="4"/>
      <c r="K440"/>
      <c r="M440" s="186">
        <v>1</v>
      </c>
      <c r="N440" s="179" t="s">
        <v>454</v>
      </c>
      <c r="O440" s="179" t="s">
        <v>1715</v>
      </c>
      <c r="P440" s="186">
        <f>(C56)</f>
        <v>12.1</v>
      </c>
      <c r="Q440" s="179" t="s">
        <v>454</v>
      </c>
      <c r="R440" s="186">
        <f>(M440*P440)</f>
        <v>12.1</v>
      </c>
      <c r="AG440" s="179" t="s">
        <v>2297</v>
      </c>
    </row>
    <row r="441" spans="1:33" hidden="1">
      <c r="A441" s="237">
        <f t="shared" si="22"/>
        <v>275</v>
      </c>
      <c r="B441" s="179" t="s">
        <v>1136</v>
      </c>
      <c r="C441" s="8">
        <v>14</v>
      </c>
      <c r="D441" s="1" t="s">
        <v>883</v>
      </c>
      <c r="E441"/>
      <c r="H441" s="179" t="s">
        <v>1132</v>
      </c>
      <c r="I441"/>
      <c r="J441" s="4"/>
      <c r="K441"/>
      <c r="M441" s="186">
        <v>1</v>
      </c>
      <c r="N441" s="179" t="s">
        <v>454</v>
      </c>
      <c r="O441" s="179" t="s">
        <v>455</v>
      </c>
      <c r="Q441" s="179" t="s">
        <v>454</v>
      </c>
      <c r="R441" s="186">
        <v>0</v>
      </c>
      <c r="AG441" s="179" t="s">
        <v>2297</v>
      </c>
    </row>
    <row r="442" spans="1:33" hidden="1">
      <c r="A442" s="237">
        <f t="shared" si="22"/>
        <v>276</v>
      </c>
      <c r="B442" s="179" t="s">
        <v>1137</v>
      </c>
      <c r="C442" s="8">
        <v>20.7</v>
      </c>
      <c r="D442" s="1" t="s">
        <v>883</v>
      </c>
      <c r="E442"/>
      <c r="H442" s="183" t="s">
        <v>1614</v>
      </c>
      <c r="I442"/>
      <c r="J442" s="4"/>
      <c r="K442"/>
      <c r="R442" s="183" t="s">
        <v>1614</v>
      </c>
      <c r="AG442" s="179" t="s">
        <v>2297</v>
      </c>
    </row>
    <row r="443" spans="1:33" hidden="1">
      <c r="A443" s="237">
        <f t="shared" si="22"/>
        <v>277</v>
      </c>
      <c r="B443" s="179" t="s">
        <v>1138</v>
      </c>
      <c r="C443" s="8">
        <v>41.82</v>
      </c>
      <c r="D443" s="1" t="s">
        <v>883</v>
      </c>
      <c r="E443"/>
      <c r="F443" s="186">
        <v>6570</v>
      </c>
      <c r="G443" s="185" t="s">
        <v>1449</v>
      </c>
      <c r="H443" s="179" t="s">
        <v>1594</v>
      </c>
      <c r="I443" s="8" t="e">
        <f>(C77)</f>
        <v>#REF!</v>
      </c>
      <c r="J443" s="2" t="s">
        <v>1622</v>
      </c>
      <c r="K443" s="8" t="e">
        <f>(F443*I443)/1000</f>
        <v>#REF!</v>
      </c>
      <c r="O443" s="179" t="s">
        <v>1571</v>
      </c>
      <c r="R443" s="186">
        <f>SUM(R430:R441)</f>
        <v>584.08000000000004</v>
      </c>
      <c r="AG443" s="179" t="s">
        <v>325</v>
      </c>
    </row>
    <row r="444" spans="1:33" hidden="1">
      <c r="A444" s="237">
        <f t="shared" si="22"/>
        <v>278</v>
      </c>
      <c r="B444" s="179" t="s">
        <v>1140</v>
      </c>
      <c r="C444" s="8">
        <v>61.78</v>
      </c>
      <c r="D444" s="1" t="s">
        <v>883</v>
      </c>
      <c r="E444"/>
      <c r="F444" s="186">
        <v>1.91</v>
      </c>
      <c r="G444" s="185" t="s">
        <v>884</v>
      </c>
      <c r="H444" s="179" t="s">
        <v>1330</v>
      </c>
      <c r="I444" s="8" t="e">
        <f>(K40)</f>
        <v>#REF!</v>
      </c>
      <c r="J444" s="2" t="s">
        <v>884</v>
      </c>
      <c r="K444" s="8" t="e">
        <f>(F444*I444)</f>
        <v>#REF!</v>
      </c>
      <c r="R444" s="183" t="s">
        <v>1614</v>
      </c>
    </row>
    <row r="445" spans="1:33" hidden="1">
      <c r="A445" s="237">
        <f t="shared" si="22"/>
        <v>279</v>
      </c>
      <c r="B445" s="179" t="s">
        <v>243</v>
      </c>
      <c r="C445" s="8">
        <v>97.93</v>
      </c>
      <c r="D445" s="1" t="s">
        <v>883</v>
      </c>
      <c r="E445"/>
      <c r="F445" s="186">
        <v>7</v>
      </c>
      <c r="G445" s="185" t="s">
        <v>883</v>
      </c>
      <c r="H445" s="179" t="s">
        <v>2044</v>
      </c>
      <c r="I445" s="8">
        <f>(C10)</f>
        <v>150</v>
      </c>
      <c r="J445" s="2" t="s">
        <v>883</v>
      </c>
      <c r="K445" s="8">
        <f>(F445*I445)</f>
        <v>1050</v>
      </c>
      <c r="O445" s="179" t="s">
        <v>1572</v>
      </c>
      <c r="R445" s="186">
        <f>(R443/30)</f>
        <v>19.47</v>
      </c>
    </row>
    <row r="446" spans="1:33" hidden="1">
      <c r="A446" s="237">
        <f t="shared" si="22"/>
        <v>280</v>
      </c>
      <c r="B446" s="179" t="s">
        <v>1141</v>
      </c>
      <c r="C446" s="8">
        <v>156.5</v>
      </c>
      <c r="D446" s="1" t="s">
        <v>883</v>
      </c>
      <c r="E446"/>
      <c r="F446" s="186">
        <v>3.6</v>
      </c>
      <c r="G446" s="185" t="s">
        <v>883</v>
      </c>
      <c r="H446" s="179" t="s">
        <v>1743</v>
      </c>
      <c r="I446" s="8">
        <f>(C11)</f>
        <v>135</v>
      </c>
      <c r="J446" s="2" t="s">
        <v>883</v>
      </c>
      <c r="K446" s="8">
        <f>(F446*I446)</f>
        <v>486</v>
      </c>
      <c r="R446" s="183" t="s">
        <v>1614</v>
      </c>
      <c r="AG446" s="179" t="s">
        <v>2297</v>
      </c>
    </row>
    <row r="447" spans="1:33" hidden="1">
      <c r="A447" s="237">
        <f t="shared" si="22"/>
        <v>281</v>
      </c>
      <c r="B447" s="179" t="s">
        <v>1581</v>
      </c>
      <c r="C447"/>
      <c r="D447" s="1" t="s">
        <v>991</v>
      </c>
      <c r="E447"/>
      <c r="F447" s="186">
        <v>7.1</v>
      </c>
      <c r="G447" s="185" t="s">
        <v>883</v>
      </c>
      <c r="H447" s="179" t="s">
        <v>1936</v>
      </c>
      <c r="I447" s="8">
        <f>(C12)</f>
        <v>95</v>
      </c>
      <c r="J447" s="2" t="s">
        <v>883</v>
      </c>
      <c r="K447" s="8">
        <f>(F447*I447)</f>
        <v>674.5</v>
      </c>
      <c r="N447" s="179" t="s">
        <v>1582</v>
      </c>
      <c r="O447" s="233" t="s">
        <v>1032</v>
      </c>
      <c r="AG447" s="179" t="s">
        <v>2297</v>
      </c>
    </row>
    <row r="448" spans="1:33" hidden="1">
      <c r="A448" s="237">
        <f t="shared" si="22"/>
        <v>282</v>
      </c>
      <c r="B448" s="179" t="s">
        <v>1135</v>
      </c>
      <c r="C448" s="8">
        <v>3.2</v>
      </c>
      <c r="D448" s="1" t="s">
        <v>883</v>
      </c>
      <c r="E448"/>
      <c r="F448" s="186">
        <v>14.1</v>
      </c>
      <c r="G448" s="185" t="s">
        <v>883</v>
      </c>
      <c r="H448" s="179" t="s">
        <v>324</v>
      </c>
      <c r="I448" s="8">
        <f>(C13)</f>
        <v>85</v>
      </c>
      <c r="J448" s="2" t="s">
        <v>883</v>
      </c>
      <c r="K448" s="8">
        <f>(F448*I448)</f>
        <v>1198.5</v>
      </c>
      <c r="O448" s="183" t="s">
        <v>1614</v>
      </c>
      <c r="AG448" s="179" t="s">
        <v>2297</v>
      </c>
    </row>
    <row r="449" spans="1:33" hidden="1">
      <c r="A449" s="237">
        <f t="shared" si="22"/>
        <v>283</v>
      </c>
      <c r="B449" s="179" t="s">
        <v>1136</v>
      </c>
      <c r="C449" s="8">
        <v>4.7</v>
      </c>
      <c r="D449" s="1" t="s">
        <v>883</v>
      </c>
      <c r="E449"/>
      <c r="G449" s="185" t="s">
        <v>454</v>
      </c>
      <c r="H449" s="179" t="s">
        <v>455</v>
      </c>
      <c r="I449" s="1" t="s">
        <v>991</v>
      </c>
      <c r="J449" s="2" t="s">
        <v>454</v>
      </c>
      <c r="K449" s="8">
        <v>0</v>
      </c>
      <c r="M449" s="186">
        <v>8.1</v>
      </c>
      <c r="N449" s="179" t="s">
        <v>884</v>
      </c>
      <c r="O449" s="179" t="s">
        <v>628</v>
      </c>
      <c r="P449" s="186">
        <f>(C61)*2</f>
        <v>50</v>
      </c>
      <c r="Q449" s="179" t="s">
        <v>884</v>
      </c>
      <c r="R449" s="186">
        <f>(M449*P449)</f>
        <v>405</v>
      </c>
      <c r="AG449" s="179" t="s">
        <v>2297</v>
      </c>
    </row>
    <row r="450" spans="1:33" hidden="1">
      <c r="A450" s="237">
        <f t="shared" si="22"/>
        <v>284</v>
      </c>
      <c r="B450" s="179" t="s">
        <v>1137</v>
      </c>
      <c r="C450" s="8">
        <v>7.65</v>
      </c>
      <c r="D450" s="1" t="s">
        <v>883</v>
      </c>
      <c r="E450"/>
      <c r="I450"/>
      <c r="J450" s="4"/>
      <c r="K450" s="5" t="s">
        <v>1614</v>
      </c>
      <c r="M450" s="186">
        <v>8.1</v>
      </c>
      <c r="N450" s="179" t="s">
        <v>884</v>
      </c>
      <c r="O450" s="179" t="s">
        <v>2195</v>
      </c>
      <c r="P450" s="186">
        <f>(C26)</f>
        <v>8.8000000000000007</v>
      </c>
      <c r="Q450" s="179" t="s">
        <v>884</v>
      </c>
      <c r="R450" s="186">
        <f>(M450*P450)</f>
        <v>71.28</v>
      </c>
      <c r="AG450" s="179" t="s">
        <v>2297</v>
      </c>
    </row>
    <row r="451" spans="1:33" hidden="1">
      <c r="A451" s="237">
        <f t="shared" si="22"/>
        <v>285</v>
      </c>
      <c r="B451" s="179" t="s">
        <v>1138</v>
      </c>
      <c r="C451" s="8">
        <v>30.93</v>
      </c>
      <c r="D451" s="1" t="s">
        <v>883</v>
      </c>
      <c r="E451"/>
      <c r="H451" s="179" t="s">
        <v>625</v>
      </c>
      <c r="I451"/>
      <c r="J451" s="4"/>
      <c r="K451" s="8" t="e">
        <f>SUM(K443:K449)</f>
        <v>#REF!</v>
      </c>
      <c r="M451" s="186">
        <v>30</v>
      </c>
      <c r="N451" s="179" t="s">
        <v>1804</v>
      </c>
      <c r="O451" s="179" t="s">
        <v>2196</v>
      </c>
      <c r="P451" s="186">
        <f>(C42)</f>
        <v>1.75</v>
      </c>
      <c r="Q451" s="179" t="s">
        <v>1804</v>
      </c>
      <c r="R451" s="186">
        <f>(M451*P451)</f>
        <v>52.5</v>
      </c>
      <c r="AG451" s="179" t="s">
        <v>2297</v>
      </c>
    </row>
    <row r="452" spans="1:33" hidden="1">
      <c r="A452" s="237">
        <f t="shared" si="22"/>
        <v>286</v>
      </c>
      <c r="B452" s="179" t="s">
        <v>1140</v>
      </c>
      <c r="C452" s="8">
        <v>39.630000000000003</v>
      </c>
      <c r="D452" s="1" t="s">
        <v>883</v>
      </c>
      <c r="E452"/>
      <c r="I452"/>
      <c r="J452" s="4"/>
      <c r="K452" s="5" t="s">
        <v>1614</v>
      </c>
      <c r="O452" s="179" t="s">
        <v>2197</v>
      </c>
      <c r="AG452" s="179" t="s">
        <v>2297</v>
      </c>
    </row>
    <row r="453" spans="1:33" hidden="1">
      <c r="A453" s="237">
        <f t="shared" si="22"/>
        <v>287</v>
      </c>
      <c r="B453" s="179" t="s">
        <v>243</v>
      </c>
      <c r="C453" s="8">
        <v>70.47</v>
      </c>
      <c r="D453" s="1" t="s">
        <v>883</v>
      </c>
      <c r="E453"/>
      <c r="H453" s="179" t="s">
        <v>788</v>
      </c>
      <c r="I453"/>
      <c r="J453" s="4"/>
      <c r="K453" s="8" t="e">
        <f>(K451/10)</f>
        <v>#REF!</v>
      </c>
      <c r="O453" s="179" t="s">
        <v>2198</v>
      </c>
      <c r="AG453" s="179" t="s">
        <v>2297</v>
      </c>
    </row>
    <row r="454" spans="1:33" hidden="1">
      <c r="A454" s="237">
        <f t="shared" si="22"/>
        <v>288</v>
      </c>
      <c r="B454" s="179" t="s">
        <v>1141</v>
      </c>
      <c r="C454" s="8">
        <v>70.47</v>
      </c>
      <c r="D454" s="1" t="s">
        <v>883</v>
      </c>
      <c r="E454"/>
      <c r="I454"/>
      <c r="J454" s="4"/>
      <c r="K454" s="5" t="s">
        <v>2090</v>
      </c>
      <c r="O454" s="179" t="s">
        <v>2199</v>
      </c>
      <c r="AG454" s="179" t="s">
        <v>2297</v>
      </c>
    </row>
    <row r="455" spans="1:33" hidden="1">
      <c r="A455" s="237">
        <f t="shared" si="22"/>
        <v>289</v>
      </c>
      <c r="B455" s="179" t="s">
        <v>2326</v>
      </c>
      <c r="C455"/>
      <c r="D455" s="1" t="s">
        <v>991</v>
      </c>
      <c r="E455"/>
      <c r="I455"/>
      <c r="J455" s="4"/>
      <c r="K455"/>
      <c r="O455" s="179" t="s">
        <v>2202</v>
      </c>
      <c r="AG455" s="179" t="s">
        <v>2297</v>
      </c>
    </row>
    <row r="456" spans="1:33" hidden="1">
      <c r="A456" s="237">
        <f t="shared" si="22"/>
        <v>290</v>
      </c>
      <c r="B456" s="179" t="s">
        <v>1135</v>
      </c>
      <c r="C456" s="8">
        <v>158.91999999999999</v>
      </c>
      <c r="D456" s="1" t="s">
        <v>883</v>
      </c>
      <c r="E456"/>
      <c r="G456" s="185" t="s">
        <v>2289</v>
      </c>
      <c r="H456" s="179" t="s">
        <v>153</v>
      </c>
      <c r="I456"/>
      <c r="J456" s="4"/>
      <c r="K456"/>
      <c r="M456" s="186">
        <v>8</v>
      </c>
      <c r="N456" s="179" t="s">
        <v>784</v>
      </c>
      <c r="O456" s="179" t="s">
        <v>2181</v>
      </c>
      <c r="P456" s="186">
        <f>(C44)</f>
        <v>2.2000000000000002</v>
      </c>
      <c r="Q456" s="179" t="s">
        <v>784</v>
      </c>
      <c r="R456" s="186">
        <f>(M456*P456)</f>
        <v>17.600000000000001</v>
      </c>
      <c r="AG456" s="179" t="s">
        <v>2297</v>
      </c>
    </row>
    <row r="457" spans="1:33" hidden="1">
      <c r="A457" s="237">
        <f t="shared" si="22"/>
        <v>291</v>
      </c>
      <c r="B457" s="179" t="s">
        <v>1136</v>
      </c>
      <c r="C457" s="8">
        <v>263.04000000000002</v>
      </c>
      <c r="D457" s="1" t="s">
        <v>883</v>
      </c>
      <c r="E457"/>
      <c r="H457" s="183" t="s">
        <v>1614</v>
      </c>
      <c r="I457"/>
      <c r="J457" s="4"/>
      <c r="K457"/>
      <c r="M457" s="186">
        <v>8</v>
      </c>
      <c r="N457" s="179" t="s">
        <v>784</v>
      </c>
      <c r="O457" s="179" t="s">
        <v>472</v>
      </c>
      <c r="P457" s="186">
        <f>(C51)</f>
        <v>3.2</v>
      </c>
      <c r="Q457" s="179" t="s">
        <v>784</v>
      </c>
      <c r="R457" s="186">
        <f>(M457*P457)</f>
        <v>25.6</v>
      </c>
      <c r="AG457" s="179" t="s">
        <v>2297</v>
      </c>
    </row>
    <row r="458" spans="1:33" hidden="1">
      <c r="A458" s="237">
        <f t="shared" si="22"/>
        <v>292</v>
      </c>
      <c r="B458" s="179" t="s">
        <v>1137</v>
      </c>
      <c r="C458"/>
      <c r="D458" s="1" t="s">
        <v>991</v>
      </c>
      <c r="E458"/>
      <c r="F458" s="186">
        <v>0.5</v>
      </c>
      <c r="G458" s="185" t="s">
        <v>884</v>
      </c>
      <c r="H458" s="179" t="s">
        <v>2317</v>
      </c>
      <c r="I458" s="8" t="e">
        <f>(K453)</f>
        <v>#REF!</v>
      </c>
      <c r="J458" s="2" t="s">
        <v>883</v>
      </c>
      <c r="K458" s="8" t="e">
        <f>(F458*I458)</f>
        <v>#REF!</v>
      </c>
      <c r="M458" s="186">
        <v>1</v>
      </c>
      <c r="N458" s="179" t="s">
        <v>454</v>
      </c>
      <c r="O458" s="179" t="s">
        <v>1715</v>
      </c>
      <c r="P458" s="186">
        <f>(C56)</f>
        <v>12.1</v>
      </c>
      <c r="Q458" s="179" t="s">
        <v>454</v>
      </c>
      <c r="R458" s="186">
        <f>(M458*P458)</f>
        <v>12.1</v>
      </c>
      <c r="AG458" s="179" t="s">
        <v>2297</v>
      </c>
    </row>
    <row r="459" spans="1:33" hidden="1">
      <c r="A459" s="237">
        <f t="shared" si="22"/>
        <v>293</v>
      </c>
      <c r="B459" s="179" t="s">
        <v>1194</v>
      </c>
      <c r="C459" s="8">
        <v>1.2</v>
      </c>
      <c r="D459" s="1" t="s">
        <v>883</v>
      </c>
      <c r="E459"/>
      <c r="F459" s="186">
        <v>1</v>
      </c>
      <c r="G459" s="185" t="s">
        <v>784</v>
      </c>
      <c r="H459" s="179" t="s">
        <v>2044</v>
      </c>
      <c r="I459" s="8">
        <f>(C10)</f>
        <v>150</v>
      </c>
      <c r="J459" s="2" t="s">
        <v>883</v>
      </c>
      <c r="K459" s="8">
        <f>(F459*I459)</f>
        <v>150</v>
      </c>
      <c r="M459" s="186">
        <v>1</v>
      </c>
      <c r="N459" s="179" t="s">
        <v>454</v>
      </c>
      <c r="O459" s="179" t="s">
        <v>455</v>
      </c>
      <c r="Q459" s="179" t="s">
        <v>454</v>
      </c>
      <c r="R459" s="186">
        <v>0</v>
      </c>
      <c r="AG459" s="179" t="s">
        <v>2297</v>
      </c>
    </row>
    <row r="460" spans="1:33" hidden="1">
      <c r="A460" s="237">
        <f t="shared" si="22"/>
        <v>294</v>
      </c>
      <c r="B460" s="179" t="s">
        <v>1100</v>
      </c>
      <c r="C460" s="8">
        <v>0.85</v>
      </c>
      <c r="D460" s="1" t="s">
        <v>883</v>
      </c>
      <c r="E460"/>
      <c r="G460" s="185" t="s">
        <v>454</v>
      </c>
      <c r="H460" s="179" t="s">
        <v>455</v>
      </c>
      <c r="I460" s="1" t="s">
        <v>991</v>
      </c>
      <c r="J460" s="2" t="s">
        <v>454</v>
      </c>
      <c r="K460" s="8">
        <v>0</v>
      </c>
      <c r="R460" s="183" t="s">
        <v>1614</v>
      </c>
      <c r="AG460" s="179" t="s">
        <v>2297</v>
      </c>
    </row>
    <row r="461" spans="1:33" hidden="1">
      <c r="A461" s="237">
        <f t="shared" si="22"/>
        <v>295</v>
      </c>
      <c r="B461" s="179" t="s">
        <v>1101</v>
      </c>
      <c r="C461" s="8">
        <v>350</v>
      </c>
      <c r="D461" s="8">
        <v>375</v>
      </c>
      <c r="E461"/>
      <c r="I461"/>
      <c r="J461" s="4"/>
      <c r="K461" s="5" t="s">
        <v>1614</v>
      </c>
      <c r="O461" s="179" t="s">
        <v>1571</v>
      </c>
      <c r="R461" s="186">
        <f>SUM(R449:R459)</f>
        <v>584.08000000000004</v>
      </c>
      <c r="AG461" s="179" t="s">
        <v>2297</v>
      </c>
    </row>
    <row r="462" spans="1:33" hidden="1">
      <c r="A462" s="237">
        <f t="shared" si="22"/>
        <v>296</v>
      </c>
      <c r="B462" s="179" t="s">
        <v>2132</v>
      </c>
      <c r="C462" s="8">
        <v>400</v>
      </c>
      <c r="D462" s="8">
        <v>425</v>
      </c>
      <c r="E462"/>
      <c r="H462" s="179" t="s">
        <v>446</v>
      </c>
      <c r="I462"/>
      <c r="J462" s="4"/>
      <c r="K462" s="8" t="e">
        <f>SUM(K458:K460)</f>
        <v>#REF!</v>
      </c>
      <c r="R462" s="183" t="s">
        <v>1614</v>
      </c>
      <c r="AG462" s="179" t="s">
        <v>2297</v>
      </c>
    </row>
    <row r="463" spans="1:33" hidden="1">
      <c r="A463" s="237">
        <f t="shared" si="22"/>
        <v>297</v>
      </c>
      <c r="B463" s="179" t="s">
        <v>1078</v>
      </c>
      <c r="C463" s="8">
        <v>450</v>
      </c>
      <c r="D463" s="8">
        <v>500</v>
      </c>
      <c r="E463"/>
      <c r="I463"/>
      <c r="J463" s="4"/>
      <c r="K463" s="5" t="s">
        <v>1614</v>
      </c>
      <c r="O463" s="179" t="s">
        <v>1572</v>
      </c>
      <c r="R463" s="186">
        <f>(R461/30)</f>
        <v>19.47</v>
      </c>
      <c r="AG463" s="179" t="s">
        <v>2297</v>
      </c>
    </row>
    <row r="464" spans="1:33" hidden="1">
      <c r="A464" s="237">
        <f t="shared" si="22"/>
        <v>298</v>
      </c>
      <c r="B464" s="179" t="s">
        <v>1988</v>
      </c>
      <c r="C464" s="8">
        <v>77.819999999999993</v>
      </c>
      <c r="D464" s="1" t="s">
        <v>883</v>
      </c>
      <c r="E464"/>
      <c r="H464" s="179" t="s">
        <v>561</v>
      </c>
      <c r="I464"/>
      <c r="J464" s="4"/>
      <c r="K464" s="8" t="e">
        <f>(K462/10)</f>
        <v>#REF!</v>
      </c>
      <c r="R464" s="183" t="s">
        <v>1614</v>
      </c>
      <c r="AG464" s="179" t="s">
        <v>2297</v>
      </c>
    </row>
    <row r="465" spans="1:33" hidden="1">
      <c r="A465" s="237">
        <f t="shared" si="22"/>
        <v>299</v>
      </c>
      <c r="B465" s="179" t="s">
        <v>1989</v>
      </c>
      <c r="C465" s="8">
        <v>99.74</v>
      </c>
      <c r="D465" s="1" t="s">
        <v>883</v>
      </c>
      <c r="E465"/>
      <c r="I465"/>
      <c r="J465" s="4"/>
      <c r="K465" s="5" t="s">
        <v>2090</v>
      </c>
      <c r="N465" s="179" t="s">
        <v>1990</v>
      </c>
      <c r="O465" s="233" t="s">
        <v>1991</v>
      </c>
      <c r="AG465" s="179" t="s">
        <v>2297</v>
      </c>
    </row>
    <row r="466" spans="1:33" hidden="1">
      <c r="A466" s="237">
        <f t="shared" si="22"/>
        <v>300</v>
      </c>
      <c r="B466" s="179" t="s">
        <v>1137</v>
      </c>
      <c r="C466" s="8">
        <v>165</v>
      </c>
      <c r="D466" s="1" t="s">
        <v>883</v>
      </c>
      <c r="E466"/>
      <c r="H466" s="179" t="s">
        <v>390</v>
      </c>
      <c r="I466"/>
      <c r="J466" s="4"/>
      <c r="K466" s="8" t="e">
        <f>(K464+C19/10*F458)</f>
        <v>#REF!</v>
      </c>
      <c r="O466" s="183" t="s">
        <v>1614</v>
      </c>
      <c r="AG466" s="179" t="s">
        <v>2297</v>
      </c>
    </row>
    <row r="467" spans="1:33" hidden="1">
      <c r="A467" s="237">
        <f t="shared" si="22"/>
        <v>301</v>
      </c>
      <c r="B467" s="179" t="s">
        <v>1138</v>
      </c>
      <c r="C467" s="8">
        <v>258</v>
      </c>
      <c r="D467" s="1" t="s">
        <v>883</v>
      </c>
      <c r="E467"/>
      <c r="H467" s="179" t="s">
        <v>392</v>
      </c>
      <c r="I467"/>
      <c r="J467" s="4"/>
      <c r="K467" s="8" t="e">
        <f>(K466+C20/10*F458)</f>
        <v>#REF!</v>
      </c>
      <c r="M467" s="186">
        <v>8.1</v>
      </c>
      <c r="N467" s="179" t="s">
        <v>884</v>
      </c>
      <c r="O467" s="179" t="s">
        <v>628</v>
      </c>
      <c r="P467" s="186">
        <f>(C61)*2</f>
        <v>50</v>
      </c>
      <c r="Q467" s="179" t="s">
        <v>884</v>
      </c>
      <c r="R467" s="186">
        <f>(M467*P467)</f>
        <v>405</v>
      </c>
      <c r="AG467" s="179" t="s">
        <v>2297</v>
      </c>
    </row>
    <row r="468" spans="1:33" hidden="1">
      <c r="A468" s="237">
        <f t="shared" si="22"/>
        <v>302</v>
      </c>
      <c r="B468" s="179" t="s">
        <v>1140</v>
      </c>
      <c r="C468" s="8">
        <v>298</v>
      </c>
      <c r="D468" s="1" t="s">
        <v>883</v>
      </c>
      <c r="E468"/>
      <c r="H468" s="179" t="s">
        <v>2270</v>
      </c>
      <c r="I468"/>
      <c r="J468" s="4"/>
      <c r="K468" s="8" t="e">
        <f>(K467+C21/10*F458)</f>
        <v>#REF!</v>
      </c>
      <c r="M468" s="186">
        <v>8.1</v>
      </c>
      <c r="N468" s="179" t="s">
        <v>884</v>
      </c>
      <c r="O468" s="179" t="s">
        <v>2195</v>
      </c>
      <c r="P468" s="186">
        <f>(C26)</f>
        <v>8.8000000000000007</v>
      </c>
      <c r="Q468" s="179" t="s">
        <v>884</v>
      </c>
      <c r="R468" s="186">
        <f>(M468*P468)</f>
        <v>71.28</v>
      </c>
      <c r="AG468" s="179" t="s">
        <v>2297</v>
      </c>
    </row>
    <row r="469" spans="1:33" hidden="1">
      <c r="A469" s="237">
        <f t="shared" si="22"/>
        <v>303</v>
      </c>
      <c r="B469" s="179" t="s">
        <v>243</v>
      </c>
      <c r="C469" s="8">
        <v>398</v>
      </c>
      <c r="D469" s="1" t="s">
        <v>883</v>
      </c>
      <c r="E469"/>
      <c r="H469" s="179" t="s">
        <v>384</v>
      </c>
      <c r="I469"/>
      <c r="J469" s="4"/>
      <c r="K469" s="8" t="e">
        <f>(K468+C21/10*F458)</f>
        <v>#REF!</v>
      </c>
      <c r="M469" s="186">
        <v>30</v>
      </c>
      <c r="N469" s="179" t="s">
        <v>1804</v>
      </c>
      <c r="O469" s="179" t="s">
        <v>2196</v>
      </c>
      <c r="P469" s="186">
        <f>(C42)</f>
        <v>1.75</v>
      </c>
      <c r="Q469" s="179" t="s">
        <v>1804</v>
      </c>
      <c r="R469" s="186">
        <f>(M469*P469)</f>
        <v>52.5</v>
      </c>
      <c r="AG469" s="179" t="s">
        <v>2297</v>
      </c>
    </row>
    <row r="470" spans="1:33" hidden="1">
      <c r="A470" s="237">
        <f t="shared" si="22"/>
        <v>304</v>
      </c>
      <c r="B470" s="179" t="s">
        <v>1141</v>
      </c>
      <c r="C470"/>
      <c r="D470" s="1" t="s">
        <v>883</v>
      </c>
      <c r="E470"/>
      <c r="H470" s="179" t="s">
        <v>1559</v>
      </c>
      <c r="I470"/>
      <c r="J470" s="4"/>
      <c r="K470" s="8" t="e">
        <f>(K469+C22/10*F459)</f>
        <v>#REF!</v>
      </c>
      <c r="O470" s="179" t="s">
        <v>2197</v>
      </c>
      <c r="AG470" s="179" t="s">
        <v>2297</v>
      </c>
    </row>
    <row r="471" spans="1:33" hidden="1">
      <c r="A471" s="237">
        <f t="shared" ref="A471:A489" si="23">(A470+1)</f>
        <v>305</v>
      </c>
      <c r="B471" s="179" t="s">
        <v>2980</v>
      </c>
      <c r="C471"/>
      <c r="D471" s="1" t="s">
        <v>883</v>
      </c>
      <c r="E471"/>
      <c r="F471" s="233" t="s">
        <v>1992</v>
      </c>
      <c r="G471" s="185" t="s">
        <v>2289</v>
      </c>
      <c r="H471" s="179" t="s">
        <v>1993</v>
      </c>
      <c r="I471"/>
      <c r="J471" s="4"/>
      <c r="K471"/>
      <c r="O471" s="179" t="s">
        <v>2198</v>
      </c>
      <c r="AG471" s="179" t="s">
        <v>2297</v>
      </c>
    </row>
    <row r="472" spans="1:33" hidden="1">
      <c r="A472" s="237">
        <f t="shared" si="23"/>
        <v>306</v>
      </c>
      <c r="B472" s="179" t="s">
        <v>1135</v>
      </c>
      <c r="C472" s="8">
        <v>130</v>
      </c>
      <c r="D472" s="1" t="s">
        <v>883</v>
      </c>
      <c r="E472"/>
      <c r="H472" s="179" t="s">
        <v>2276</v>
      </c>
      <c r="I472"/>
      <c r="J472" s="4"/>
      <c r="K472"/>
      <c r="O472" s="179" t="s">
        <v>2199</v>
      </c>
      <c r="AG472" s="179" t="s">
        <v>2297</v>
      </c>
    </row>
    <row r="473" spans="1:33" hidden="1">
      <c r="A473" s="237">
        <f t="shared" si="23"/>
        <v>307</v>
      </c>
      <c r="B473" s="179" t="s">
        <v>1136</v>
      </c>
      <c r="C473" s="8">
        <v>178</v>
      </c>
      <c r="D473" s="1" t="s">
        <v>883</v>
      </c>
      <c r="E473"/>
      <c r="H473" s="183" t="s">
        <v>1614</v>
      </c>
      <c r="I473"/>
      <c r="J473" s="4"/>
      <c r="K473"/>
      <c r="O473" s="179" t="s">
        <v>2202</v>
      </c>
      <c r="AG473" s="179" t="s">
        <v>2297</v>
      </c>
    </row>
    <row r="474" spans="1:33" hidden="1">
      <c r="A474" s="237">
        <f t="shared" si="23"/>
        <v>308</v>
      </c>
      <c r="B474" s="179" t="s">
        <v>1137</v>
      </c>
      <c r="C474" s="8">
        <v>279</v>
      </c>
      <c r="D474" s="1" t="s">
        <v>883</v>
      </c>
      <c r="E474"/>
      <c r="F474" s="186">
        <v>1</v>
      </c>
      <c r="G474" s="185" t="s">
        <v>884</v>
      </c>
      <c r="H474" s="179" t="s">
        <v>2277</v>
      </c>
      <c r="I474" s="8">
        <f>(C26)</f>
        <v>8.8000000000000007</v>
      </c>
      <c r="J474" s="2" t="s">
        <v>884</v>
      </c>
      <c r="K474" s="8">
        <f>(F474*I474)</f>
        <v>8.8000000000000007</v>
      </c>
      <c r="M474" s="186">
        <v>8</v>
      </c>
      <c r="N474" s="179" t="s">
        <v>784</v>
      </c>
      <c r="O474" s="179" t="s">
        <v>2181</v>
      </c>
      <c r="P474" s="186">
        <f>(C45)</f>
        <v>2.7</v>
      </c>
      <c r="Q474" s="179" t="s">
        <v>784</v>
      </c>
      <c r="R474" s="186">
        <f>(M474*P474)</f>
        <v>21.6</v>
      </c>
      <c r="AG474" s="179" t="s">
        <v>2297</v>
      </c>
    </row>
    <row r="475" spans="1:33" hidden="1">
      <c r="A475" s="237">
        <f t="shared" si="23"/>
        <v>309</v>
      </c>
      <c r="B475" s="179" t="s">
        <v>1138</v>
      </c>
      <c r="C475" s="8">
        <v>394</v>
      </c>
      <c r="D475" s="1" t="s">
        <v>883</v>
      </c>
      <c r="E475"/>
      <c r="I475"/>
      <c r="J475" s="4"/>
      <c r="K475" s="5" t="s">
        <v>2090</v>
      </c>
      <c r="M475" s="186">
        <v>8</v>
      </c>
      <c r="N475" s="179" t="s">
        <v>784</v>
      </c>
      <c r="O475" s="179" t="s">
        <v>472</v>
      </c>
      <c r="P475" s="186">
        <f>(C52)</f>
        <v>6.4</v>
      </c>
      <c r="Q475" s="179" t="s">
        <v>784</v>
      </c>
      <c r="R475" s="186">
        <f>(M475*P475)</f>
        <v>51.2</v>
      </c>
      <c r="AG475" s="179" t="s">
        <v>2297</v>
      </c>
    </row>
    <row r="476" spans="1:33" hidden="1">
      <c r="A476" s="237">
        <f t="shared" si="23"/>
        <v>310</v>
      </c>
      <c r="B476" s="179" t="s">
        <v>1140</v>
      </c>
      <c r="C476" s="8">
        <v>508</v>
      </c>
      <c r="D476" s="1" t="s">
        <v>883</v>
      </c>
      <c r="E476"/>
      <c r="F476" s="243">
        <v>7.3</v>
      </c>
      <c r="G476" s="185" t="s">
        <v>2289</v>
      </c>
      <c r="H476" s="179" t="s">
        <v>2278</v>
      </c>
      <c r="I476"/>
      <c r="J476" s="4"/>
      <c r="K476"/>
      <c r="M476" s="186">
        <v>1</v>
      </c>
      <c r="N476" s="179" t="s">
        <v>454</v>
      </c>
      <c r="O476" s="179" t="s">
        <v>1715</v>
      </c>
      <c r="P476" s="186">
        <f>(C56)</f>
        <v>12.1</v>
      </c>
      <c r="Q476" s="179" t="s">
        <v>454</v>
      </c>
      <c r="R476" s="186">
        <f>(M476*P476)</f>
        <v>12.1</v>
      </c>
      <c r="AG476" s="179" t="s">
        <v>2297</v>
      </c>
    </row>
    <row r="477" spans="1:33" hidden="1">
      <c r="A477" s="237">
        <f t="shared" si="23"/>
        <v>311</v>
      </c>
      <c r="B477" s="179" t="s">
        <v>243</v>
      </c>
      <c r="C477" s="8">
        <v>709</v>
      </c>
      <c r="D477" s="1" t="s">
        <v>883</v>
      </c>
      <c r="E477"/>
      <c r="F477" s="179" t="s">
        <v>991</v>
      </c>
      <c r="H477" s="179" t="s">
        <v>979</v>
      </c>
      <c r="I477"/>
      <c r="J477" s="4"/>
      <c r="K477"/>
      <c r="M477" s="186">
        <v>1</v>
      </c>
      <c r="N477" s="179" t="s">
        <v>454</v>
      </c>
      <c r="O477" s="179" t="s">
        <v>455</v>
      </c>
      <c r="Q477" s="179" t="s">
        <v>454</v>
      </c>
      <c r="R477" s="186">
        <v>0</v>
      </c>
      <c r="AG477" s="179" t="s">
        <v>2297</v>
      </c>
    </row>
    <row r="478" spans="1:33" hidden="1">
      <c r="A478" s="237">
        <f t="shared" si="23"/>
        <v>312</v>
      </c>
      <c r="B478" s="179" t="s">
        <v>1141</v>
      </c>
      <c r="C478"/>
      <c r="D478" s="1" t="s">
        <v>883</v>
      </c>
      <c r="E478"/>
      <c r="F478" s="179" t="s">
        <v>991</v>
      </c>
      <c r="H478" s="183" t="s">
        <v>1614</v>
      </c>
      <c r="I478"/>
      <c r="J478" s="4"/>
      <c r="K478"/>
      <c r="R478" s="183" t="s">
        <v>1614</v>
      </c>
      <c r="AG478" s="179" t="s">
        <v>2297</v>
      </c>
    </row>
    <row r="479" spans="1:33" hidden="1">
      <c r="A479" s="237">
        <f t="shared" si="23"/>
        <v>313</v>
      </c>
      <c r="B479" s="179" t="s">
        <v>2981</v>
      </c>
      <c r="C479"/>
      <c r="D479" s="1" t="s">
        <v>883</v>
      </c>
      <c r="E479"/>
      <c r="F479" s="186">
        <v>0.13</v>
      </c>
      <c r="G479" s="185" t="s">
        <v>884</v>
      </c>
      <c r="H479" s="179" t="s">
        <v>1330</v>
      </c>
      <c r="I479" s="8" t="e">
        <f>(K40)</f>
        <v>#REF!</v>
      </c>
      <c r="J479" s="2" t="s">
        <v>884</v>
      </c>
      <c r="K479" s="8" t="e">
        <f t="shared" ref="K479:K484" si="24">(F479*I479)</f>
        <v>#REF!</v>
      </c>
      <c r="O479" s="179" t="s">
        <v>1571</v>
      </c>
      <c r="R479" s="186">
        <f>SUM(R467:R477)</f>
        <v>613.67999999999995</v>
      </c>
      <c r="AG479" s="179" t="s">
        <v>2297</v>
      </c>
    </row>
    <row r="480" spans="1:33" hidden="1">
      <c r="A480" s="237">
        <f t="shared" si="23"/>
        <v>314</v>
      </c>
      <c r="B480" s="179" t="s">
        <v>1135</v>
      </c>
      <c r="C480" s="8">
        <v>77</v>
      </c>
      <c r="D480" s="1" t="s">
        <v>883</v>
      </c>
      <c r="E480"/>
      <c r="F480" s="186">
        <v>0.7</v>
      </c>
      <c r="G480" s="185" t="s">
        <v>784</v>
      </c>
      <c r="H480" s="179" t="s">
        <v>2044</v>
      </c>
      <c r="I480" s="8">
        <f>(C10)</f>
        <v>150</v>
      </c>
      <c r="J480" s="2" t="s">
        <v>784</v>
      </c>
      <c r="K480" s="8">
        <f t="shared" si="24"/>
        <v>105</v>
      </c>
      <c r="R480" s="183" t="s">
        <v>1614</v>
      </c>
      <c r="AG480" s="179" t="s">
        <v>2297</v>
      </c>
    </row>
    <row r="481" spans="1:33" hidden="1">
      <c r="A481" s="237">
        <f t="shared" si="23"/>
        <v>315</v>
      </c>
      <c r="B481" s="179" t="s">
        <v>1136</v>
      </c>
      <c r="C481" s="8">
        <v>119</v>
      </c>
      <c r="D481" s="1" t="s">
        <v>883</v>
      </c>
      <c r="E481"/>
      <c r="F481" s="186">
        <v>0.7</v>
      </c>
      <c r="G481" s="185" t="s">
        <v>784</v>
      </c>
      <c r="H481" s="179" t="s">
        <v>1743</v>
      </c>
      <c r="I481" s="8">
        <f>(C11)</f>
        <v>135</v>
      </c>
      <c r="J481" s="2" t="s">
        <v>784</v>
      </c>
      <c r="K481" s="8">
        <f t="shared" si="24"/>
        <v>94.5</v>
      </c>
      <c r="O481" s="179" t="s">
        <v>1572</v>
      </c>
      <c r="R481" s="186">
        <f>(R479/30)</f>
        <v>20.46</v>
      </c>
      <c r="AG481" s="179" t="s">
        <v>2297</v>
      </c>
    </row>
    <row r="482" spans="1:33" hidden="1">
      <c r="A482" s="237">
        <f t="shared" si="23"/>
        <v>316</v>
      </c>
      <c r="B482" s="179" t="s">
        <v>1137</v>
      </c>
      <c r="C482" s="8">
        <v>175</v>
      </c>
      <c r="D482" s="1" t="s">
        <v>883</v>
      </c>
      <c r="E482"/>
      <c r="F482" s="186">
        <v>1.5</v>
      </c>
      <c r="G482" s="185" t="s">
        <v>784</v>
      </c>
      <c r="H482" s="179" t="s">
        <v>1936</v>
      </c>
      <c r="I482" s="8">
        <f>(C12)</f>
        <v>95</v>
      </c>
      <c r="J482" s="2" t="s">
        <v>784</v>
      </c>
      <c r="K482" s="8">
        <f t="shared" si="24"/>
        <v>142.5</v>
      </c>
      <c r="R482" s="183" t="s">
        <v>1614</v>
      </c>
      <c r="AG482" s="179" t="s">
        <v>2297</v>
      </c>
    </row>
    <row r="483" spans="1:33" hidden="1">
      <c r="A483" s="237">
        <f t="shared" si="23"/>
        <v>317</v>
      </c>
      <c r="B483" s="179" t="s">
        <v>1138</v>
      </c>
      <c r="C483" s="8">
        <v>277</v>
      </c>
      <c r="D483" s="1" t="s">
        <v>883</v>
      </c>
      <c r="E483"/>
      <c r="F483" s="186">
        <v>0.5</v>
      </c>
      <c r="G483" s="185" t="s">
        <v>784</v>
      </c>
      <c r="H483" s="179" t="s">
        <v>324</v>
      </c>
      <c r="I483" s="8">
        <f>(C13)</f>
        <v>85</v>
      </c>
      <c r="J483" s="2" t="s">
        <v>784</v>
      </c>
      <c r="K483" s="8">
        <f t="shared" si="24"/>
        <v>42.5</v>
      </c>
      <c r="M483" s="179" t="s">
        <v>991</v>
      </c>
      <c r="AG483" s="179" t="s">
        <v>2297</v>
      </c>
    </row>
    <row r="484" spans="1:33" hidden="1">
      <c r="A484" s="237">
        <f t="shared" si="23"/>
        <v>318</v>
      </c>
      <c r="B484" s="179" t="s">
        <v>1140</v>
      </c>
      <c r="C484" s="8">
        <v>353</v>
      </c>
      <c r="D484" s="1" t="s">
        <v>883</v>
      </c>
      <c r="E484"/>
      <c r="F484" s="186">
        <v>0.94</v>
      </c>
      <c r="G484" s="185" t="s">
        <v>1675</v>
      </c>
      <c r="H484" s="179" t="s">
        <v>926</v>
      </c>
      <c r="I484" s="8">
        <f>C631</f>
        <v>30</v>
      </c>
      <c r="J484" s="2" t="s">
        <v>1675</v>
      </c>
      <c r="K484" s="8">
        <f t="shared" si="24"/>
        <v>28.2</v>
      </c>
      <c r="N484" s="179" t="s">
        <v>2289</v>
      </c>
      <c r="O484" s="179" t="s">
        <v>2082</v>
      </c>
      <c r="AG484" s="179" t="s">
        <v>2297</v>
      </c>
    </row>
    <row r="485" spans="1:33" hidden="1">
      <c r="A485" s="237">
        <f t="shared" si="23"/>
        <v>319</v>
      </c>
      <c r="B485" s="179" t="s">
        <v>243</v>
      </c>
      <c r="C485" s="8">
        <v>584</v>
      </c>
      <c r="D485" s="1" t="s">
        <v>883</v>
      </c>
      <c r="E485"/>
      <c r="H485" s="179" t="s">
        <v>455</v>
      </c>
      <c r="I485" s="1" t="s">
        <v>991</v>
      </c>
      <c r="J485" s="2" t="s">
        <v>454</v>
      </c>
      <c r="K485" s="8">
        <v>0</v>
      </c>
      <c r="O485" s="179" t="s">
        <v>2083</v>
      </c>
      <c r="AG485" s="179" t="s">
        <v>2297</v>
      </c>
    </row>
    <row r="486" spans="1:33" hidden="1">
      <c r="A486" s="237">
        <f t="shared" si="23"/>
        <v>320</v>
      </c>
      <c r="B486" s="179" t="s">
        <v>1141</v>
      </c>
      <c r="C486"/>
      <c r="D486" s="1" t="s">
        <v>883</v>
      </c>
      <c r="E486"/>
      <c r="I486"/>
      <c r="J486" s="4"/>
      <c r="K486" s="5" t="s">
        <v>1614</v>
      </c>
      <c r="O486" s="179" t="s">
        <v>964</v>
      </c>
      <c r="AG486" s="179" t="s">
        <v>2297</v>
      </c>
    </row>
    <row r="487" spans="1:33" hidden="1">
      <c r="A487" s="237">
        <f t="shared" si="23"/>
        <v>321</v>
      </c>
      <c r="B487" s="179" t="s">
        <v>965</v>
      </c>
      <c r="C487"/>
      <c r="D487" s="1" t="s">
        <v>883</v>
      </c>
      <c r="E487"/>
      <c r="H487" s="179" t="s">
        <v>625</v>
      </c>
      <c r="I487"/>
      <c r="J487" s="4"/>
      <c r="K487" s="8" t="e">
        <f>SUM(K478:K485)</f>
        <v>#REF!</v>
      </c>
      <c r="O487" s="183" t="s">
        <v>1614</v>
      </c>
      <c r="AG487" s="179" t="s">
        <v>2297</v>
      </c>
    </row>
    <row r="488" spans="1:33" hidden="1">
      <c r="A488" s="237">
        <f t="shared" si="23"/>
        <v>322</v>
      </c>
      <c r="B488" s="179" t="s">
        <v>968</v>
      </c>
      <c r="C488" s="8">
        <v>8.75</v>
      </c>
      <c r="D488" s="1" t="s">
        <v>883</v>
      </c>
      <c r="E488"/>
      <c r="I488"/>
      <c r="J488" s="4"/>
      <c r="K488" s="5" t="s">
        <v>1614</v>
      </c>
      <c r="N488" s="179" t="s">
        <v>156</v>
      </c>
      <c r="O488" s="233" t="s">
        <v>969</v>
      </c>
      <c r="AG488" s="179" t="s">
        <v>2297</v>
      </c>
    </row>
    <row r="489" spans="1:33" hidden="1">
      <c r="A489" s="237">
        <f t="shared" si="23"/>
        <v>323</v>
      </c>
      <c r="B489" s="179" t="s">
        <v>758</v>
      </c>
      <c r="C489" s="8">
        <v>11.5</v>
      </c>
      <c r="D489" s="1" t="s">
        <v>883</v>
      </c>
      <c r="E489"/>
      <c r="H489" s="179" t="s">
        <v>788</v>
      </c>
      <c r="I489"/>
      <c r="J489" s="4"/>
      <c r="K489" s="8" t="e">
        <f>(K487/10)</f>
        <v>#REF!</v>
      </c>
      <c r="O489" s="183" t="s">
        <v>1614</v>
      </c>
      <c r="AG489" s="179" t="s">
        <v>2297</v>
      </c>
    </row>
    <row r="490" spans="1:33" hidden="1">
      <c r="C490"/>
      <c r="D490"/>
      <c r="E490"/>
      <c r="F490" s="179" t="s">
        <v>991</v>
      </c>
      <c r="I490"/>
      <c r="J490" s="4"/>
      <c r="K490"/>
    </row>
    <row r="491" spans="1:33" hidden="1">
      <c r="A491" s="237">
        <f>(A489+1)</f>
        <v>324</v>
      </c>
      <c r="B491" s="179" t="s">
        <v>1693</v>
      </c>
      <c r="C491" s="8">
        <v>11.5</v>
      </c>
      <c r="D491" s="1" t="s">
        <v>883</v>
      </c>
      <c r="E491"/>
      <c r="I491"/>
      <c r="J491" s="4"/>
      <c r="K491" s="5" t="s">
        <v>2090</v>
      </c>
      <c r="M491" s="186">
        <v>30</v>
      </c>
      <c r="N491" s="179" t="s">
        <v>1804</v>
      </c>
      <c r="O491" s="179" t="s">
        <v>1694</v>
      </c>
      <c r="P491" s="186">
        <f>(C42)</f>
        <v>1.75</v>
      </c>
      <c r="Q491" s="179" t="s">
        <v>1804</v>
      </c>
      <c r="R491" s="186">
        <f>(M491*P491)</f>
        <v>52.5</v>
      </c>
      <c r="AG491" s="179" t="s">
        <v>2297</v>
      </c>
    </row>
    <row r="492" spans="1:33" hidden="1">
      <c r="A492" s="237">
        <f t="shared" ref="A492:A523" si="25">(A491+1)</f>
        <v>325</v>
      </c>
      <c r="B492" s="179" t="s">
        <v>1695</v>
      </c>
      <c r="C492" s="8">
        <v>56.74</v>
      </c>
      <c r="D492" s="1" t="s">
        <v>883</v>
      </c>
      <c r="E492"/>
      <c r="F492" s="233"/>
      <c r="G492" s="185" t="s">
        <v>2289</v>
      </c>
      <c r="H492" s="179" t="s">
        <v>1696</v>
      </c>
      <c r="I492"/>
      <c r="J492" s="4"/>
      <c r="K492"/>
      <c r="M492" s="179" t="s">
        <v>991</v>
      </c>
      <c r="O492" s="179" t="s">
        <v>1697</v>
      </c>
      <c r="P492" s="179" t="s">
        <v>991</v>
      </c>
      <c r="R492" s="179" t="s">
        <v>991</v>
      </c>
      <c r="AG492" s="179" t="s">
        <v>2297</v>
      </c>
    </row>
    <row r="493" spans="1:33" hidden="1">
      <c r="A493" s="237">
        <f t="shared" si="25"/>
        <v>326</v>
      </c>
      <c r="B493" s="179" t="s">
        <v>1698</v>
      </c>
      <c r="C493" s="8">
        <v>56.74</v>
      </c>
      <c r="D493" s="1" t="s">
        <v>883</v>
      </c>
      <c r="E493"/>
      <c r="H493" s="179" t="s">
        <v>2307</v>
      </c>
      <c r="I493"/>
      <c r="J493" s="4"/>
      <c r="K493"/>
      <c r="M493" s="186">
        <v>8</v>
      </c>
      <c r="N493" s="179" t="s">
        <v>883</v>
      </c>
      <c r="O493" s="179" t="s">
        <v>2181</v>
      </c>
      <c r="P493" s="186">
        <f>(C43)</f>
        <v>2.2000000000000002</v>
      </c>
      <c r="Q493" s="179" t="s">
        <v>883</v>
      </c>
      <c r="R493" s="186">
        <f t="shared" ref="R493:R498" si="26">(M493*P493)</f>
        <v>17.600000000000001</v>
      </c>
      <c r="AG493" s="179" t="s">
        <v>2297</v>
      </c>
    </row>
    <row r="494" spans="1:33" hidden="1">
      <c r="A494" s="237">
        <f t="shared" si="25"/>
        <v>327</v>
      </c>
      <c r="B494" s="179" t="s">
        <v>1699</v>
      </c>
      <c r="C494"/>
      <c r="D494" s="1" t="s">
        <v>991</v>
      </c>
      <c r="E494"/>
      <c r="H494" s="183" t="s">
        <v>1614</v>
      </c>
      <c r="I494"/>
      <c r="J494" s="4"/>
      <c r="K494"/>
      <c r="M494" s="186">
        <v>8</v>
      </c>
      <c r="N494" s="179" t="s">
        <v>883</v>
      </c>
      <c r="O494" s="179" t="s">
        <v>472</v>
      </c>
      <c r="P494" s="186">
        <f>(C50)</f>
        <v>3.2</v>
      </c>
      <c r="Q494" s="179" t="s">
        <v>883</v>
      </c>
      <c r="R494" s="186">
        <f t="shared" si="26"/>
        <v>25.6</v>
      </c>
      <c r="AG494" s="179" t="s">
        <v>2297</v>
      </c>
    </row>
    <row r="495" spans="1:33" hidden="1">
      <c r="A495" s="237">
        <f t="shared" si="25"/>
        <v>328</v>
      </c>
      <c r="B495" s="179" t="s">
        <v>968</v>
      </c>
      <c r="C495" s="8">
        <v>15.6</v>
      </c>
      <c r="D495" s="1" t="s">
        <v>883</v>
      </c>
      <c r="E495"/>
      <c r="F495" s="186">
        <v>9</v>
      </c>
      <c r="G495" s="185" t="s">
        <v>884</v>
      </c>
      <c r="H495" s="179" t="s">
        <v>1700</v>
      </c>
      <c r="I495" s="8" t="e">
        <f>(C70)</f>
        <v>#REF!</v>
      </c>
      <c r="J495" s="2" t="s">
        <v>884</v>
      </c>
      <c r="K495" s="8" t="e">
        <f t="shared" ref="K495:K500" si="27">(F495*I495)</f>
        <v>#REF!</v>
      </c>
      <c r="M495" s="186">
        <v>3</v>
      </c>
      <c r="N495" s="179" t="s">
        <v>883</v>
      </c>
      <c r="O495" s="179" t="s">
        <v>1878</v>
      </c>
      <c r="P495" s="186">
        <f>(C41)</f>
        <v>110</v>
      </c>
      <c r="Q495" s="179" t="s">
        <v>883</v>
      </c>
      <c r="R495" s="186">
        <f t="shared" si="26"/>
        <v>330</v>
      </c>
      <c r="AG495" s="179" t="s">
        <v>2297</v>
      </c>
    </row>
    <row r="496" spans="1:33" hidden="1">
      <c r="A496" s="237">
        <f t="shared" si="25"/>
        <v>329</v>
      </c>
      <c r="B496" s="179" t="s">
        <v>758</v>
      </c>
      <c r="C496" s="8">
        <v>15.6</v>
      </c>
      <c r="D496" s="1" t="s">
        <v>883</v>
      </c>
      <c r="E496"/>
      <c r="F496" s="242">
        <v>3.2309999999999999</v>
      </c>
      <c r="G496" s="185" t="s">
        <v>876</v>
      </c>
      <c r="H496" s="179" t="s">
        <v>877</v>
      </c>
      <c r="I496" s="8">
        <f>(C67)</f>
        <v>3800</v>
      </c>
      <c r="J496" s="2" t="s">
        <v>876</v>
      </c>
      <c r="K496" s="8">
        <f t="shared" si="27"/>
        <v>12277.8</v>
      </c>
      <c r="M496" s="186">
        <v>1</v>
      </c>
      <c r="N496" s="179" t="s">
        <v>883</v>
      </c>
      <c r="O496" s="179" t="s">
        <v>1879</v>
      </c>
      <c r="P496" s="186">
        <f>(C10)</f>
        <v>150</v>
      </c>
      <c r="Q496" s="179" t="s">
        <v>883</v>
      </c>
      <c r="R496" s="186">
        <f t="shared" si="26"/>
        <v>150</v>
      </c>
      <c r="AG496" s="179" t="s">
        <v>2297</v>
      </c>
    </row>
    <row r="497" spans="1:33" hidden="1">
      <c r="A497" s="237">
        <f t="shared" si="25"/>
        <v>330</v>
      </c>
      <c r="B497" s="179" t="s">
        <v>1693</v>
      </c>
      <c r="C497" s="8">
        <v>15.6</v>
      </c>
      <c r="D497" s="1" t="s">
        <v>883</v>
      </c>
      <c r="E497"/>
      <c r="F497" s="186">
        <v>4.5</v>
      </c>
      <c r="G497" s="185" t="s">
        <v>884</v>
      </c>
      <c r="H497" s="179" t="s">
        <v>885</v>
      </c>
      <c r="I497" s="8" t="e">
        <f>(C78)</f>
        <v>#REF!</v>
      </c>
      <c r="J497" s="2" t="s">
        <v>884</v>
      </c>
      <c r="K497" s="8" t="e">
        <f t="shared" si="27"/>
        <v>#REF!</v>
      </c>
      <c r="M497" s="186">
        <v>2</v>
      </c>
      <c r="N497" s="179" t="s">
        <v>883</v>
      </c>
      <c r="O497" s="179" t="s">
        <v>1936</v>
      </c>
      <c r="P497" s="186">
        <f>(C12)</f>
        <v>95</v>
      </c>
      <c r="Q497" s="179" t="s">
        <v>883</v>
      </c>
      <c r="R497" s="186">
        <f t="shared" si="26"/>
        <v>190</v>
      </c>
      <c r="AG497" s="179" t="s">
        <v>2297</v>
      </c>
    </row>
    <row r="498" spans="1:33" hidden="1">
      <c r="A498" s="237">
        <f t="shared" si="25"/>
        <v>331</v>
      </c>
      <c r="B498" s="179" t="s">
        <v>1695</v>
      </c>
      <c r="C498" s="8">
        <v>100.3</v>
      </c>
      <c r="D498" s="1" t="s">
        <v>883</v>
      </c>
      <c r="E498"/>
      <c r="F498" s="186">
        <v>3.5</v>
      </c>
      <c r="G498" s="185" t="s">
        <v>883</v>
      </c>
      <c r="H498" s="179" t="s">
        <v>1743</v>
      </c>
      <c r="I498" s="8">
        <f>(C11)</f>
        <v>135</v>
      </c>
      <c r="J498" s="2" t="s">
        <v>883</v>
      </c>
      <c r="K498" s="8">
        <f t="shared" si="27"/>
        <v>472.5</v>
      </c>
      <c r="M498" s="186">
        <v>1</v>
      </c>
      <c r="N498" s="179" t="s">
        <v>883</v>
      </c>
      <c r="O498" s="179" t="s">
        <v>324</v>
      </c>
      <c r="P498" s="186">
        <f>(C13)</f>
        <v>85</v>
      </c>
      <c r="Q498" s="179" t="s">
        <v>883</v>
      </c>
      <c r="R498" s="186">
        <f t="shared" si="26"/>
        <v>85</v>
      </c>
      <c r="AG498" s="179" t="s">
        <v>325</v>
      </c>
    </row>
    <row r="499" spans="1:33" hidden="1">
      <c r="A499" s="237">
        <f t="shared" si="25"/>
        <v>332</v>
      </c>
      <c r="B499" s="179" t="s">
        <v>1698</v>
      </c>
      <c r="C499" s="8">
        <v>100.3</v>
      </c>
      <c r="D499" s="1" t="s">
        <v>883</v>
      </c>
      <c r="E499"/>
      <c r="F499" s="186">
        <v>21.2</v>
      </c>
      <c r="G499" s="185" t="s">
        <v>883</v>
      </c>
      <c r="H499" s="179" t="s">
        <v>1936</v>
      </c>
      <c r="I499" s="8">
        <f>(C12)</f>
        <v>95</v>
      </c>
      <c r="J499" s="2" t="s">
        <v>883</v>
      </c>
      <c r="K499" s="8">
        <f t="shared" si="27"/>
        <v>2014</v>
      </c>
      <c r="N499" s="179" t="s">
        <v>454</v>
      </c>
      <c r="O499" s="179" t="s">
        <v>1880</v>
      </c>
      <c r="P499" s="179" t="s">
        <v>991</v>
      </c>
      <c r="Q499" s="179" t="s">
        <v>454</v>
      </c>
      <c r="R499" s="186">
        <f>(C56)</f>
        <v>12.1</v>
      </c>
    </row>
    <row r="500" spans="1:33" hidden="1">
      <c r="A500" s="237">
        <f t="shared" si="25"/>
        <v>333</v>
      </c>
      <c r="B500" s="179" t="s">
        <v>1881</v>
      </c>
      <c r="C500"/>
      <c r="D500" s="1" t="s">
        <v>991</v>
      </c>
      <c r="E500"/>
      <c r="F500" s="186">
        <v>35.299999999999997</v>
      </c>
      <c r="G500" s="185" t="s">
        <v>883</v>
      </c>
      <c r="H500" s="179" t="s">
        <v>324</v>
      </c>
      <c r="I500" s="8">
        <f>(C13)</f>
        <v>85</v>
      </c>
      <c r="J500" s="2" t="s">
        <v>883</v>
      </c>
      <c r="K500" s="8">
        <f t="shared" si="27"/>
        <v>3000.5</v>
      </c>
      <c r="O500" s="179" t="s">
        <v>1882</v>
      </c>
      <c r="P500" s="179" t="s">
        <v>991</v>
      </c>
      <c r="R500" s="179" t="s">
        <v>991</v>
      </c>
    </row>
    <row r="501" spans="1:33" hidden="1">
      <c r="A501" s="237">
        <f t="shared" si="25"/>
        <v>334</v>
      </c>
      <c r="B501" s="179" t="s">
        <v>968</v>
      </c>
      <c r="C501" s="8">
        <v>9.4499999999999993</v>
      </c>
      <c r="D501" s="1" t="s">
        <v>883</v>
      </c>
      <c r="E501"/>
      <c r="G501" s="185" t="s">
        <v>454</v>
      </c>
      <c r="H501" s="179" t="s">
        <v>455</v>
      </c>
      <c r="I501" s="1" t="s">
        <v>991</v>
      </c>
      <c r="J501" s="2" t="s">
        <v>454</v>
      </c>
      <c r="K501" s="8">
        <v>0</v>
      </c>
      <c r="N501" s="179" t="s">
        <v>454</v>
      </c>
      <c r="O501" s="179" t="s">
        <v>455</v>
      </c>
      <c r="Q501" s="179" t="s">
        <v>454</v>
      </c>
      <c r="R501" s="186">
        <v>0</v>
      </c>
      <c r="AG501" s="179" t="s">
        <v>2297</v>
      </c>
    </row>
    <row r="502" spans="1:33" hidden="1">
      <c r="A502" s="237">
        <f t="shared" si="25"/>
        <v>335</v>
      </c>
      <c r="B502" s="179" t="s">
        <v>758</v>
      </c>
      <c r="C502" s="8">
        <v>15.6</v>
      </c>
      <c r="D502" s="1" t="s">
        <v>883</v>
      </c>
      <c r="E502"/>
      <c r="I502"/>
      <c r="J502" s="4"/>
      <c r="K502" s="5" t="s">
        <v>1614</v>
      </c>
      <c r="R502" s="183" t="s">
        <v>1614</v>
      </c>
      <c r="AG502" s="179" t="s">
        <v>2297</v>
      </c>
    </row>
    <row r="503" spans="1:33" hidden="1">
      <c r="A503" s="237">
        <f t="shared" si="25"/>
        <v>336</v>
      </c>
      <c r="B503" s="179" t="s">
        <v>1693</v>
      </c>
      <c r="C503" s="8">
        <v>15.6</v>
      </c>
      <c r="D503" s="1" t="s">
        <v>883</v>
      </c>
      <c r="E503"/>
      <c r="H503" s="179" t="s">
        <v>2209</v>
      </c>
      <c r="I503"/>
      <c r="J503" s="4"/>
      <c r="K503" s="8" t="e">
        <f>SUM(K495:K501)</f>
        <v>#REF!</v>
      </c>
      <c r="O503" s="179" t="s">
        <v>1883</v>
      </c>
      <c r="R503" s="186">
        <f>SUM(R491:R501)</f>
        <v>862.8</v>
      </c>
      <c r="AG503" s="179" t="s">
        <v>2297</v>
      </c>
    </row>
    <row r="504" spans="1:33" hidden="1">
      <c r="A504" s="237">
        <f t="shared" si="25"/>
        <v>337</v>
      </c>
      <c r="B504" s="179" t="s">
        <v>1884</v>
      </c>
      <c r="C504" s="8">
        <v>36.61</v>
      </c>
      <c r="D504" s="1" t="s">
        <v>883</v>
      </c>
      <c r="E504"/>
      <c r="I504"/>
      <c r="J504" s="4"/>
      <c r="K504" s="5" t="s">
        <v>1614</v>
      </c>
      <c r="R504" s="183" t="s">
        <v>1614</v>
      </c>
      <c r="AG504" s="179" t="s">
        <v>2297</v>
      </c>
    </row>
    <row r="505" spans="1:33" hidden="1">
      <c r="A505" s="237">
        <f t="shared" si="25"/>
        <v>338</v>
      </c>
      <c r="B505" s="179" t="s">
        <v>1695</v>
      </c>
      <c r="C505" s="8">
        <v>78.709999999999994</v>
      </c>
      <c r="D505" s="1" t="s">
        <v>883</v>
      </c>
      <c r="E505"/>
      <c r="H505" s="179" t="s">
        <v>788</v>
      </c>
      <c r="I505"/>
      <c r="J505" s="4"/>
      <c r="K505" s="8" t="e">
        <f>(K503/10)</f>
        <v>#REF!</v>
      </c>
      <c r="O505" s="179" t="s">
        <v>1572</v>
      </c>
      <c r="R505" s="186">
        <f>(R503/30)</f>
        <v>28.76</v>
      </c>
      <c r="AG505" s="179" t="s">
        <v>2297</v>
      </c>
    </row>
    <row r="506" spans="1:33" hidden="1">
      <c r="A506" s="237">
        <f t="shared" si="25"/>
        <v>339</v>
      </c>
      <c r="B506" s="179" t="s">
        <v>1698</v>
      </c>
      <c r="C506" s="8">
        <v>78.709999999999994</v>
      </c>
      <c r="D506" s="1" t="s">
        <v>883</v>
      </c>
      <c r="E506"/>
      <c r="I506"/>
      <c r="J506" s="4"/>
      <c r="K506"/>
      <c r="R506" s="183" t="s">
        <v>1614</v>
      </c>
      <c r="AG506" s="179" t="s">
        <v>2297</v>
      </c>
    </row>
    <row r="507" spans="1:33" hidden="1">
      <c r="A507" s="237">
        <f t="shared" si="25"/>
        <v>340</v>
      </c>
      <c r="B507" s="179" t="s">
        <v>1885</v>
      </c>
      <c r="C507"/>
      <c r="D507" s="1" t="s">
        <v>219</v>
      </c>
      <c r="E507"/>
      <c r="F507" s="186">
        <v>1</v>
      </c>
      <c r="G507" s="185" t="s">
        <v>884</v>
      </c>
      <c r="H507" s="179" t="s">
        <v>46</v>
      </c>
      <c r="I507"/>
      <c r="J507" s="4"/>
      <c r="K507" s="8">
        <f>(C25)</f>
        <v>20.7</v>
      </c>
      <c r="N507" s="179" t="s">
        <v>1582</v>
      </c>
      <c r="O507" s="233" t="s">
        <v>220</v>
      </c>
      <c r="AG507" s="179" t="s">
        <v>2297</v>
      </c>
    </row>
    <row r="508" spans="1:33" hidden="1">
      <c r="A508" s="237">
        <f t="shared" si="25"/>
        <v>341</v>
      </c>
      <c r="B508" s="179" t="s">
        <v>1088</v>
      </c>
      <c r="C508" s="8">
        <v>20.55</v>
      </c>
      <c r="D508" s="1" t="s">
        <v>1804</v>
      </c>
      <c r="E508"/>
      <c r="I508"/>
      <c r="J508" s="4"/>
      <c r="K508" s="5" t="s">
        <v>1614</v>
      </c>
      <c r="O508" s="183" t="s">
        <v>1614</v>
      </c>
      <c r="AG508" s="179" t="s">
        <v>2297</v>
      </c>
    </row>
    <row r="509" spans="1:33" hidden="1">
      <c r="A509" s="237">
        <f t="shared" si="25"/>
        <v>342</v>
      </c>
      <c r="B509" s="179" t="s">
        <v>1262</v>
      </c>
      <c r="C509" s="8">
        <v>32.9</v>
      </c>
      <c r="D509" s="1" t="s">
        <v>1804</v>
      </c>
      <c r="E509">
        <v>70</v>
      </c>
      <c r="H509" s="179" t="s">
        <v>1263</v>
      </c>
      <c r="I509"/>
      <c r="J509" s="4"/>
      <c r="K509" s="8" t="e">
        <f>SUM(K505:K507)</f>
        <v>#REF!</v>
      </c>
      <c r="M509" s="186">
        <v>30</v>
      </c>
      <c r="N509" s="179" t="s">
        <v>1804</v>
      </c>
      <c r="O509" s="179" t="s">
        <v>1694</v>
      </c>
      <c r="P509" s="186">
        <f>(C42)</f>
        <v>1.75</v>
      </c>
      <c r="Q509" s="179" t="s">
        <v>1804</v>
      </c>
      <c r="R509" s="186">
        <f>(M509*P509)</f>
        <v>52.5</v>
      </c>
      <c r="AG509" s="179" t="s">
        <v>2297</v>
      </c>
    </row>
    <row r="510" spans="1:33" hidden="1">
      <c r="A510" s="237">
        <f t="shared" si="25"/>
        <v>343</v>
      </c>
      <c r="B510" s="179" t="s">
        <v>1264</v>
      </c>
      <c r="C510" s="8">
        <v>48.8</v>
      </c>
      <c r="D510" s="1" t="s">
        <v>1804</v>
      </c>
      <c r="E510"/>
      <c r="I510"/>
      <c r="J510" s="4"/>
      <c r="K510" s="5" t="s">
        <v>1614</v>
      </c>
      <c r="M510" s="179" t="s">
        <v>991</v>
      </c>
      <c r="O510" s="179" t="s">
        <v>1697</v>
      </c>
      <c r="P510" s="179" t="s">
        <v>991</v>
      </c>
      <c r="R510" s="179" t="s">
        <v>991</v>
      </c>
      <c r="AG510" s="179" t="s">
        <v>2297</v>
      </c>
    </row>
    <row r="511" spans="1:33" hidden="1">
      <c r="A511" s="237">
        <f t="shared" si="25"/>
        <v>344</v>
      </c>
      <c r="B511" s="179" t="s">
        <v>1265</v>
      </c>
      <c r="C511" s="8">
        <v>65.7</v>
      </c>
      <c r="D511" s="1" t="s">
        <v>1804</v>
      </c>
      <c r="E511"/>
      <c r="G511" s="185" t="s">
        <v>1266</v>
      </c>
      <c r="H511" s="179" t="s">
        <v>390</v>
      </c>
      <c r="I511"/>
      <c r="J511" s="4"/>
      <c r="K511" s="8" t="e">
        <f>(K509+C22)</f>
        <v>#REF!</v>
      </c>
      <c r="M511" s="186">
        <v>8</v>
      </c>
      <c r="N511" s="179" t="s">
        <v>883</v>
      </c>
      <c r="O511" s="179" t="s">
        <v>2181</v>
      </c>
      <c r="P511" s="186">
        <f>(C44)</f>
        <v>2.2000000000000002</v>
      </c>
      <c r="Q511" s="179" t="s">
        <v>883</v>
      </c>
      <c r="R511" s="186">
        <f t="shared" ref="R511:R516" si="28">(M511*P511)</f>
        <v>17.600000000000001</v>
      </c>
      <c r="AG511" s="179" t="s">
        <v>2297</v>
      </c>
    </row>
    <row r="512" spans="1:33" hidden="1">
      <c r="A512" s="237">
        <f t="shared" si="25"/>
        <v>345</v>
      </c>
      <c r="B512" s="179" t="s">
        <v>1267</v>
      </c>
      <c r="C512" s="8">
        <v>69.099999999999994</v>
      </c>
      <c r="D512" s="8">
        <v>21</v>
      </c>
      <c r="E512"/>
      <c r="G512" s="185" t="s">
        <v>1268</v>
      </c>
      <c r="H512" s="179" t="s">
        <v>392</v>
      </c>
      <c r="I512"/>
      <c r="J512" s="4"/>
      <c r="K512" s="8" t="e">
        <f>(K511+C23)</f>
        <v>#REF!</v>
      </c>
      <c r="M512" s="186">
        <v>8</v>
      </c>
      <c r="N512" s="179" t="s">
        <v>883</v>
      </c>
      <c r="O512" s="179" t="s">
        <v>472</v>
      </c>
      <c r="P512" s="186">
        <f>(C51)</f>
        <v>3.2</v>
      </c>
      <c r="Q512" s="179" t="s">
        <v>883</v>
      </c>
      <c r="R512" s="186">
        <f t="shared" si="28"/>
        <v>25.6</v>
      </c>
      <c r="AG512" s="179" t="s">
        <v>2297</v>
      </c>
    </row>
    <row r="513" spans="1:33" hidden="1">
      <c r="A513" s="237">
        <f t="shared" si="25"/>
        <v>346</v>
      </c>
      <c r="B513" s="179" t="s">
        <v>380</v>
      </c>
      <c r="C513" s="8">
        <v>94.12</v>
      </c>
      <c r="D513" s="8">
        <v>37.15</v>
      </c>
      <c r="E513"/>
      <c r="G513" s="185" t="s">
        <v>430</v>
      </c>
      <c r="H513" s="179" t="s">
        <v>2270</v>
      </c>
      <c r="I513"/>
      <c r="J513" s="4"/>
      <c r="K513" s="8" t="e">
        <f>(K512+C24)</f>
        <v>#REF!</v>
      </c>
      <c r="M513" s="186">
        <v>3</v>
      </c>
      <c r="N513" s="179" t="s">
        <v>883</v>
      </c>
      <c r="O513" s="179" t="s">
        <v>1878</v>
      </c>
      <c r="P513" s="186">
        <f>(C41)</f>
        <v>110</v>
      </c>
      <c r="Q513" s="179" t="s">
        <v>883</v>
      </c>
      <c r="R513" s="186">
        <f t="shared" si="28"/>
        <v>330</v>
      </c>
      <c r="AG513" s="179" t="s">
        <v>2297</v>
      </c>
    </row>
    <row r="514" spans="1:33" hidden="1">
      <c r="A514" s="237">
        <f t="shared" si="25"/>
        <v>347</v>
      </c>
      <c r="B514" s="179" t="s">
        <v>1011</v>
      </c>
      <c r="C514"/>
      <c r="D514" s="1" t="s">
        <v>991</v>
      </c>
      <c r="E514"/>
      <c r="G514" s="185" t="s">
        <v>1012</v>
      </c>
      <c r="H514" s="179" t="s">
        <v>384</v>
      </c>
      <c r="I514"/>
      <c r="J514" s="4"/>
      <c r="K514" s="8" t="e">
        <f>(K513+C24)</f>
        <v>#REF!</v>
      </c>
      <c r="M514" s="186">
        <v>1</v>
      </c>
      <c r="N514" s="179" t="s">
        <v>883</v>
      </c>
      <c r="O514" s="179" t="s">
        <v>1879</v>
      </c>
      <c r="P514" s="186">
        <f>(C10)</f>
        <v>150</v>
      </c>
      <c r="Q514" s="179" t="s">
        <v>883</v>
      </c>
      <c r="R514" s="186">
        <f t="shared" si="28"/>
        <v>150</v>
      </c>
      <c r="AG514" s="179" t="s">
        <v>2297</v>
      </c>
    </row>
    <row r="515" spans="1:33" hidden="1">
      <c r="A515" s="237">
        <f t="shared" si="25"/>
        <v>348</v>
      </c>
      <c r="B515" s="179" t="s">
        <v>1135</v>
      </c>
      <c r="C515" s="8">
        <v>4.1900000000000004</v>
      </c>
      <c r="D515" s="1" t="s">
        <v>883</v>
      </c>
      <c r="E515"/>
      <c r="I515"/>
      <c r="J515" s="4"/>
      <c r="K515"/>
      <c r="M515" s="186">
        <v>2</v>
      </c>
      <c r="N515" s="179" t="s">
        <v>883</v>
      </c>
      <c r="O515" s="179" t="s">
        <v>1936</v>
      </c>
      <c r="P515" s="186">
        <f>(C12)</f>
        <v>95</v>
      </c>
      <c r="Q515" s="179" t="s">
        <v>883</v>
      </c>
      <c r="R515" s="186">
        <f t="shared" si="28"/>
        <v>190</v>
      </c>
      <c r="AG515" s="179" t="s">
        <v>2297</v>
      </c>
    </row>
    <row r="516" spans="1:33" hidden="1">
      <c r="A516" s="237">
        <f t="shared" si="25"/>
        <v>349</v>
      </c>
      <c r="B516" s="179" t="s">
        <v>1136</v>
      </c>
      <c r="C516" s="8">
        <v>5</v>
      </c>
      <c r="D516" s="1" t="s">
        <v>883</v>
      </c>
      <c r="E516"/>
      <c r="F516" s="233" t="s">
        <v>1013</v>
      </c>
      <c r="G516" s="185" t="s">
        <v>2289</v>
      </c>
      <c r="H516" s="179" t="s">
        <v>1014</v>
      </c>
      <c r="I516"/>
      <c r="J516" s="4"/>
      <c r="K516"/>
      <c r="M516" s="186">
        <v>1</v>
      </c>
      <c r="N516" s="179" t="s">
        <v>883</v>
      </c>
      <c r="O516" s="179" t="s">
        <v>324</v>
      </c>
      <c r="P516" s="186">
        <f>(C13)</f>
        <v>85</v>
      </c>
      <c r="Q516" s="179" t="s">
        <v>883</v>
      </c>
      <c r="R516" s="186">
        <f t="shared" si="28"/>
        <v>85</v>
      </c>
      <c r="AG516" s="179" t="s">
        <v>2297</v>
      </c>
    </row>
    <row r="517" spans="1:33" hidden="1">
      <c r="A517" s="237">
        <f t="shared" si="25"/>
        <v>350</v>
      </c>
      <c r="B517" s="179" t="s">
        <v>1137</v>
      </c>
      <c r="C517" s="8">
        <v>8.06</v>
      </c>
      <c r="D517" s="1" t="s">
        <v>883</v>
      </c>
      <c r="E517"/>
      <c r="H517" s="183" t="s">
        <v>1614</v>
      </c>
      <c r="I517"/>
      <c r="J517" s="4"/>
      <c r="K517"/>
      <c r="N517" s="179" t="s">
        <v>454</v>
      </c>
      <c r="O517" s="179" t="s">
        <v>1880</v>
      </c>
      <c r="P517" s="179" t="s">
        <v>991</v>
      </c>
      <c r="Q517" s="179" t="s">
        <v>454</v>
      </c>
      <c r="R517" s="186">
        <f>(C56)</f>
        <v>12.1</v>
      </c>
      <c r="AG517" s="179" t="s">
        <v>2297</v>
      </c>
    </row>
    <row r="518" spans="1:33" hidden="1">
      <c r="A518" s="237">
        <f t="shared" si="25"/>
        <v>351</v>
      </c>
      <c r="B518" s="179" t="s">
        <v>1138</v>
      </c>
      <c r="C518" s="8">
        <v>11.86</v>
      </c>
      <c r="D518" s="1" t="s">
        <v>883</v>
      </c>
      <c r="E518"/>
      <c r="F518" s="242">
        <v>1.4999999999999999E-2</v>
      </c>
      <c r="G518" s="185" t="s">
        <v>884</v>
      </c>
      <c r="H518" s="179" t="s">
        <v>1015</v>
      </c>
      <c r="I518" s="8" t="e">
        <f>(K505)</f>
        <v>#REF!</v>
      </c>
      <c r="J518" s="2" t="s">
        <v>884</v>
      </c>
      <c r="K518" s="8" t="e">
        <f>(F518*I518)</f>
        <v>#REF!</v>
      </c>
      <c r="O518" s="179" t="s">
        <v>1882</v>
      </c>
      <c r="P518" s="179" t="s">
        <v>991</v>
      </c>
      <c r="R518" s="179" t="s">
        <v>991</v>
      </c>
      <c r="AG518" s="179" t="s">
        <v>2297</v>
      </c>
    </row>
    <row r="519" spans="1:33" hidden="1">
      <c r="A519" s="237">
        <f t="shared" si="25"/>
        <v>352</v>
      </c>
      <c r="B519" s="179" t="s">
        <v>1140</v>
      </c>
      <c r="C519" s="8">
        <v>18.88</v>
      </c>
      <c r="D519" s="1" t="s">
        <v>883</v>
      </c>
      <c r="E519"/>
      <c r="F519" s="186">
        <v>0.5</v>
      </c>
      <c r="G519" s="185" t="s">
        <v>784</v>
      </c>
      <c r="H519" s="179" t="s">
        <v>2044</v>
      </c>
      <c r="I519" s="8">
        <f>(C10)</f>
        <v>150</v>
      </c>
      <c r="J519" s="2" t="s">
        <v>784</v>
      </c>
      <c r="K519" s="8">
        <f>(F519*I519)</f>
        <v>75</v>
      </c>
      <c r="N519" s="179" t="s">
        <v>454</v>
      </c>
      <c r="O519" s="179" t="s">
        <v>455</v>
      </c>
      <c r="Q519" s="179" t="s">
        <v>454</v>
      </c>
      <c r="R519" s="186">
        <v>0</v>
      </c>
      <c r="AG519" s="179" t="s">
        <v>2297</v>
      </c>
    </row>
    <row r="520" spans="1:33" hidden="1">
      <c r="A520" s="237">
        <f t="shared" si="25"/>
        <v>353</v>
      </c>
      <c r="B520" s="179" t="s">
        <v>243</v>
      </c>
      <c r="C520" s="8">
        <v>26</v>
      </c>
      <c r="D520" s="1" t="s">
        <v>883</v>
      </c>
      <c r="E520"/>
      <c r="F520" s="186">
        <v>0.75</v>
      </c>
      <c r="G520" s="185" t="s">
        <v>784</v>
      </c>
      <c r="H520" s="179" t="s">
        <v>1936</v>
      </c>
      <c r="I520" s="8">
        <f>(C12)</f>
        <v>95</v>
      </c>
      <c r="J520" s="2" t="s">
        <v>784</v>
      </c>
      <c r="K520" s="8">
        <f>(F520*I520)</f>
        <v>71.25</v>
      </c>
      <c r="R520" s="183" t="s">
        <v>1614</v>
      </c>
      <c r="AG520" s="179" t="s">
        <v>2297</v>
      </c>
    </row>
    <row r="521" spans="1:33" hidden="1">
      <c r="A521" s="237">
        <f t="shared" si="25"/>
        <v>354</v>
      </c>
      <c r="B521" s="179" t="s">
        <v>694</v>
      </c>
      <c r="C521"/>
      <c r="D521" s="1" t="s">
        <v>991</v>
      </c>
      <c r="E521"/>
      <c r="G521" s="185" t="s">
        <v>454</v>
      </c>
      <c r="H521" s="179" t="s">
        <v>455</v>
      </c>
      <c r="I521"/>
      <c r="J521" s="2" t="s">
        <v>454</v>
      </c>
      <c r="K521" s="8">
        <v>0</v>
      </c>
      <c r="O521" s="179" t="s">
        <v>1883</v>
      </c>
      <c r="R521" s="186">
        <f>SUM(R509:R519)</f>
        <v>862.8</v>
      </c>
      <c r="AG521" s="179" t="s">
        <v>2297</v>
      </c>
    </row>
    <row r="522" spans="1:33" hidden="1">
      <c r="A522" s="237">
        <f t="shared" si="25"/>
        <v>355</v>
      </c>
      <c r="B522" s="179" t="s">
        <v>1135</v>
      </c>
      <c r="C522" s="8">
        <v>4.62</v>
      </c>
      <c r="D522" s="1" t="s">
        <v>883</v>
      </c>
      <c r="E522"/>
      <c r="I522"/>
      <c r="J522" s="4"/>
      <c r="K522" s="5" t="s">
        <v>1614</v>
      </c>
      <c r="R522" s="183" t="s">
        <v>1614</v>
      </c>
      <c r="AG522" s="179" t="s">
        <v>2297</v>
      </c>
    </row>
    <row r="523" spans="1:33" hidden="1">
      <c r="A523" s="237">
        <f t="shared" si="25"/>
        <v>356</v>
      </c>
      <c r="B523" s="179" t="s">
        <v>1136</v>
      </c>
      <c r="C523" s="8">
        <v>7.83</v>
      </c>
      <c r="D523" s="1" t="s">
        <v>883</v>
      </c>
      <c r="E523"/>
      <c r="H523" s="179" t="s">
        <v>1781</v>
      </c>
      <c r="I523"/>
      <c r="J523" s="4"/>
      <c r="K523" s="8" t="e">
        <f>SUM(K518:K521)</f>
        <v>#REF!</v>
      </c>
      <c r="O523" s="179" t="s">
        <v>1572</v>
      </c>
      <c r="R523" s="186">
        <f>(R521/30)</f>
        <v>28.76</v>
      </c>
      <c r="AG523" s="179" t="s">
        <v>2297</v>
      </c>
    </row>
    <row r="524" spans="1:33" hidden="1">
      <c r="A524" s="237">
        <f t="shared" ref="A524:A546" si="29">(A523+1)</f>
        <v>357</v>
      </c>
      <c r="B524" s="179" t="s">
        <v>1137</v>
      </c>
      <c r="C524" s="8">
        <v>11.38</v>
      </c>
      <c r="D524" s="1" t="s">
        <v>883</v>
      </c>
      <c r="E524"/>
      <c r="I524"/>
      <c r="J524" s="4"/>
      <c r="K524" s="5" t="s">
        <v>1614</v>
      </c>
      <c r="R524" s="183" t="s">
        <v>1614</v>
      </c>
      <c r="AG524" s="179" t="s">
        <v>2297</v>
      </c>
    </row>
    <row r="525" spans="1:33" hidden="1">
      <c r="A525" s="237">
        <f t="shared" si="29"/>
        <v>358</v>
      </c>
      <c r="B525" s="179" t="s">
        <v>1138</v>
      </c>
      <c r="C525" s="8">
        <v>18.75</v>
      </c>
      <c r="D525" s="1" t="s">
        <v>883</v>
      </c>
      <c r="E525"/>
      <c r="H525" s="179" t="s">
        <v>561</v>
      </c>
      <c r="I525"/>
      <c r="J525" s="4"/>
      <c r="K525" s="8" t="e">
        <f>(K523/0.743)</f>
        <v>#REF!</v>
      </c>
      <c r="AG525" s="179" t="s">
        <v>2297</v>
      </c>
    </row>
    <row r="526" spans="1:33" hidden="1">
      <c r="A526" s="237">
        <f t="shared" si="29"/>
        <v>359</v>
      </c>
      <c r="B526" s="179" t="s">
        <v>1140</v>
      </c>
      <c r="C526" s="8">
        <v>35.1</v>
      </c>
      <c r="D526" s="1" t="s">
        <v>883</v>
      </c>
      <c r="E526"/>
      <c r="I526"/>
      <c r="J526" s="4"/>
      <c r="K526" s="5" t="s">
        <v>2090</v>
      </c>
      <c r="AG526" s="179" t="s">
        <v>2297</v>
      </c>
    </row>
    <row r="527" spans="1:33" hidden="1">
      <c r="A527" s="237">
        <f t="shared" si="29"/>
        <v>360</v>
      </c>
      <c r="B527" s="179" t="s">
        <v>243</v>
      </c>
      <c r="C527" s="8">
        <v>45.57</v>
      </c>
      <c r="D527" s="1" t="s">
        <v>883</v>
      </c>
      <c r="E527"/>
      <c r="H527" s="179" t="s">
        <v>390</v>
      </c>
      <c r="I527" s="8" t="e">
        <f>K525</f>
        <v>#REF!</v>
      </c>
      <c r="J527" s="2">
        <f>C22*0.02</f>
        <v>0.53</v>
      </c>
      <c r="K527" s="8" t="e">
        <f>I527+J527</f>
        <v>#REF!</v>
      </c>
      <c r="N527" s="179" t="s">
        <v>1990</v>
      </c>
      <c r="O527" s="233" t="s">
        <v>1295</v>
      </c>
      <c r="AG527" s="179" t="s">
        <v>2297</v>
      </c>
    </row>
    <row r="528" spans="1:33" hidden="1">
      <c r="A528" s="237">
        <f t="shared" si="29"/>
        <v>361</v>
      </c>
      <c r="B528" s="179" t="s">
        <v>1147</v>
      </c>
      <c r="C528"/>
      <c r="D528" s="1" t="s">
        <v>991</v>
      </c>
      <c r="E528"/>
      <c r="H528" s="179" t="s">
        <v>392</v>
      </c>
      <c r="I528" s="8" t="e">
        <f>K527</f>
        <v>#REF!</v>
      </c>
      <c r="J528" s="2">
        <f>C23*0.02</f>
        <v>1.06</v>
      </c>
      <c r="K528" s="8" t="e">
        <f>I528+J528</f>
        <v>#REF!</v>
      </c>
      <c r="O528" s="183" t="s">
        <v>1614</v>
      </c>
      <c r="AG528" s="179" t="s">
        <v>2297</v>
      </c>
    </row>
    <row r="529" spans="1:33" hidden="1">
      <c r="A529" s="237">
        <f t="shared" si="29"/>
        <v>362</v>
      </c>
      <c r="B529" s="179" t="s">
        <v>1135</v>
      </c>
      <c r="C529" s="8">
        <v>7.8</v>
      </c>
      <c r="D529" s="1" t="s">
        <v>883</v>
      </c>
      <c r="E529"/>
      <c r="H529" s="179" t="s">
        <v>2270</v>
      </c>
      <c r="I529" s="8" t="e">
        <f>K528</f>
        <v>#REF!</v>
      </c>
      <c r="J529" s="2">
        <f>C23*0.02</f>
        <v>1.06</v>
      </c>
      <c r="K529" s="8" t="e">
        <f>I529+J529</f>
        <v>#REF!</v>
      </c>
      <c r="M529" s="186">
        <v>30</v>
      </c>
      <c r="N529" s="179" t="s">
        <v>1804</v>
      </c>
      <c r="O529" s="179" t="s">
        <v>1694</v>
      </c>
      <c r="P529" s="186">
        <f>(C42)</f>
        <v>1.75</v>
      </c>
      <c r="Q529" s="179" t="s">
        <v>1804</v>
      </c>
      <c r="R529" s="186">
        <f>(M529*P529)</f>
        <v>52.5</v>
      </c>
      <c r="AG529" s="179" t="s">
        <v>2297</v>
      </c>
    </row>
    <row r="530" spans="1:33" hidden="1">
      <c r="A530" s="237">
        <f t="shared" si="29"/>
        <v>363</v>
      </c>
      <c r="B530" s="179" t="s">
        <v>1136</v>
      </c>
      <c r="C530" s="8">
        <v>9.49</v>
      </c>
      <c r="D530" s="1" t="s">
        <v>883</v>
      </c>
      <c r="E530"/>
      <c r="H530" s="179" t="s">
        <v>384</v>
      </c>
      <c r="I530" s="8" t="e">
        <f>K529</f>
        <v>#REF!</v>
      </c>
      <c r="J530" s="2">
        <f>C23*0.02</f>
        <v>1.06</v>
      </c>
      <c r="K530" s="8" t="e">
        <f>I530+J530</f>
        <v>#REF!</v>
      </c>
      <c r="M530" s="179" t="s">
        <v>991</v>
      </c>
      <c r="O530" s="179" t="s">
        <v>1697</v>
      </c>
      <c r="P530" s="179" t="s">
        <v>991</v>
      </c>
      <c r="R530" s="179" t="s">
        <v>991</v>
      </c>
      <c r="AG530" s="179" t="s">
        <v>2297</v>
      </c>
    </row>
    <row r="531" spans="1:33" hidden="1">
      <c r="A531" s="237">
        <f t="shared" si="29"/>
        <v>364</v>
      </c>
      <c r="B531" s="179" t="s">
        <v>1137</v>
      </c>
      <c r="C531" s="8">
        <v>13.91</v>
      </c>
      <c r="D531" s="1" t="s">
        <v>883</v>
      </c>
      <c r="E531"/>
      <c r="H531" s="179" t="s">
        <v>392</v>
      </c>
      <c r="I531" s="8" t="e">
        <f>K530</f>
        <v>#REF!</v>
      </c>
      <c r="J531" s="2">
        <f>C24*0.02</f>
        <v>1.06</v>
      </c>
      <c r="K531" s="8" t="e">
        <f>I531+J531</f>
        <v>#REF!</v>
      </c>
      <c r="M531" s="186">
        <v>8</v>
      </c>
      <c r="N531" s="179" t="s">
        <v>883</v>
      </c>
      <c r="O531" s="179" t="s">
        <v>2181</v>
      </c>
      <c r="P531" s="186">
        <f>(C45)</f>
        <v>2.7</v>
      </c>
      <c r="Q531" s="179" t="s">
        <v>883</v>
      </c>
      <c r="R531" s="186">
        <f t="shared" ref="R531:R536" si="30">(M531*P531)</f>
        <v>21.6</v>
      </c>
      <c r="AG531" s="179" t="s">
        <v>2297</v>
      </c>
    </row>
    <row r="532" spans="1:33" hidden="1">
      <c r="A532" s="237">
        <f t="shared" si="29"/>
        <v>365</v>
      </c>
      <c r="B532" s="179" t="s">
        <v>1138</v>
      </c>
      <c r="C532" s="8">
        <v>26.59</v>
      </c>
      <c r="D532" s="1" t="s">
        <v>883</v>
      </c>
      <c r="E532"/>
      <c r="F532" s="233" t="s">
        <v>1148</v>
      </c>
      <c r="G532" s="185" t="s">
        <v>2289</v>
      </c>
      <c r="H532" s="179" t="s">
        <v>260</v>
      </c>
      <c r="I532"/>
      <c r="J532" s="4"/>
      <c r="K532"/>
      <c r="M532" s="186">
        <v>8</v>
      </c>
      <c r="N532" s="179" t="s">
        <v>883</v>
      </c>
      <c r="O532" s="179" t="s">
        <v>472</v>
      </c>
      <c r="P532" s="186">
        <f>(C52)</f>
        <v>6.4</v>
      </c>
      <c r="Q532" s="179" t="s">
        <v>883</v>
      </c>
      <c r="R532" s="186">
        <f t="shared" si="30"/>
        <v>51.2</v>
      </c>
      <c r="AG532" s="179" t="s">
        <v>2297</v>
      </c>
    </row>
    <row r="533" spans="1:33" hidden="1">
      <c r="A533" s="237">
        <f t="shared" si="29"/>
        <v>366</v>
      </c>
      <c r="B533" s="179" t="s">
        <v>1140</v>
      </c>
      <c r="C533" s="8">
        <v>39.909999999999997</v>
      </c>
      <c r="D533" s="1" t="s">
        <v>883</v>
      </c>
      <c r="E533"/>
      <c r="H533" s="183" t="s">
        <v>1614</v>
      </c>
      <c r="I533"/>
      <c r="J533" s="4"/>
      <c r="K533"/>
      <c r="M533" s="186">
        <v>3</v>
      </c>
      <c r="N533" s="179" t="s">
        <v>883</v>
      </c>
      <c r="O533" s="179" t="s">
        <v>1878</v>
      </c>
      <c r="P533" s="186">
        <f>(C41)</f>
        <v>110</v>
      </c>
      <c r="Q533" s="179" t="s">
        <v>883</v>
      </c>
      <c r="R533" s="186">
        <f t="shared" si="30"/>
        <v>330</v>
      </c>
      <c r="AG533" s="179" t="s">
        <v>2297</v>
      </c>
    </row>
    <row r="534" spans="1:33" hidden="1">
      <c r="A534" s="237">
        <f t="shared" si="29"/>
        <v>367</v>
      </c>
      <c r="B534" s="179" t="s">
        <v>243</v>
      </c>
      <c r="C534" s="8">
        <v>66</v>
      </c>
      <c r="D534" s="1" t="s">
        <v>883</v>
      </c>
      <c r="E534"/>
      <c r="F534" s="186">
        <v>0.03</v>
      </c>
      <c r="G534" s="185" t="s">
        <v>884</v>
      </c>
      <c r="H534" s="179" t="s">
        <v>1015</v>
      </c>
      <c r="I534" s="8" t="e">
        <f>(K505)</f>
        <v>#REF!</v>
      </c>
      <c r="J534" s="2" t="s">
        <v>884</v>
      </c>
      <c r="K534" s="8" t="e">
        <f>(F534*I534)</f>
        <v>#REF!</v>
      </c>
      <c r="M534" s="186">
        <v>1</v>
      </c>
      <c r="N534" s="179" t="s">
        <v>883</v>
      </c>
      <c r="O534" s="179" t="s">
        <v>1879</v>
      </c>
      <c r="P534" s="186">
        <f>(C10)</f>
        <v>150</v>
      </c>
      <c r="Q534" s="179" t="s">
        <v>883</v>
      </c>
      <c r="R534" s="186">
        <f t="shared" si="30"/>
        <v>150</v>
      </c>
      <c r="AG534" s="179" t="s">
        <v>2297</v>
      </c>
    </row>
    <row r="535" spans="1:33" hidden="1">
      <c r="A535" s="237">
        <f t="shared" si="29"/>
        <v>368</v>
      </c>
      <c r="B535" s="179" t="s">
        <v>1149</v>
      </c>
      <c r="C535"/>
      <c r="D535" s="1" t="s">
        <v>991</v>
      </c>
      <c r="E535"/>
      <c r="F535" s="186">
        <v>0.5</v>
      </c>
      <c r="G535" s="185" t="s">
        <v>784</v>
      </c>
      <c r="H535" s="179" t="s">
        <v>2044</v>
      </c>
      <c r="I535" s="8">
        <f>(C10)</f>
        <v>150</v>
      </c>
      <c r="J535" s="2" t="s">
        <v>784</v>
      </c>
      <c r="K535" s="8">
        <f>(F535*I535)</f>
        <v>75</v>
      </c>
      <c r="M535" s="186">
        <v>2</v>
      </c>
      <c r="N535" s="179" t="s">
        <v>883</v>
      </c>
      <c r="O535" s="179" t="s">
        <v>1936</v>
      </c>
      <c r="P535" s="186">
        <f>(C12)</f>
        <v>95</v>
      </c>
      <c r="Q535" s="179" t="s">
        <v>883</v>
      </c>
      <c r="R535" s="186">
        <f t="shared" si="30"/>
        <v>190</v>
      </c>
      <c r="AG535" s="179" t="s">
        <v>2297</v>
      </c>
    </row>
    <row r="536" spans="1:33" hidden="1">
      <c r="A536" s="237">
        <f t="shared" si="29"/>
        <v>369</v>
      </c>
      <c r="B536" s="179" t="s">
        <v>968</v>
      </c>
      <c r="C536" s="8">
        <v>4.75</v>
      </c>
      <c r="D536" s="1" t="s">
        <v>883</v>
      </c>
      <c r="E536"/>
      <c r="F536" s="186">
        <v>0.75</v>
      </c>
      <c r="G536" s="185" t="s">
        <v>784</v>
      </c>
      <c r="H536" s="179" t="s">
        <v>1936</v>
      </c>
      <c r="I536" s="8">
        <f>(C12)</f>
        <v>95</v>
      </c>
      <c r="J536" s="2" t="s">
        <v>784</v>
      </c>
      <c r="K536" s="8">
        <f>(F536*I536)</f>
        <v>71.25</v>
      </c>
      <c r="M536" s="186">
        <v>1</v>
      </c>
      <c r="N536" s="179" t="s">
        <v>883</v>
      </c>
      <c r="O536" s="179" t="s">
        <v>324</v>
      </c>
      <c r="P536" s="186">
        <f>(C13)</f>
        <v>85</v>
      </c>
      <c r="Q536" s="179" t="s">
        <v>883</v>
      </c>
      <c r="R536" s="186">
        <f t="shared" si="30"/>
        <v>85</v>
      </c>
      <c r="AG536" s="179" t="s">
        <v>2297</v>
      </c>
    </row>
    <row r="537" spans="1:33" hidden="1">
      <c r="A537" s="237">
        <f t="shared" si="29"/>
        <v>370</v>
      </c>
      <c r="B537" s="179" t="s">
        <v>758</v>
      </c>
      <c r="C537" s="8">
        <v>6.89</v>
      </c>
      <c r="D537" s="1" t="s">
        <v>883</v>
      </c>
      <c r="E537"/>
      <c r="G537" s="185" t="s">
        <v>454</v>
      </c>
      <c r="H537" s="179" t="s">
        <v>455</v>
      </c>
      <c r="I537"/>
      <c r="J537" s="2" t="s">
        <v>454</v>
      </c>
      <c r="K537" s="8">
        <v>0</v>
      </c>
      <c r="N537" s="179" t="s">
        <v>454</v>
      </c>
      <c r="O537" s="179" t="s">
        <v>1880</v>
      </c>
      <c r="P537" s="179" t="s">
        <v>991</v>
      </c>
      <c r="Q537" s="179" t="s">
        <v>454</v>
      </c>
      <c r="R537" s="186">
        <f>(C56)</f>
        <v>12.1</v>
      </c>
      <c r="AG537" s="179" t="s">
        <v>2297</v>
      </c>
    </row>
    <row r="538" spans="1:33" hidden="1">
      <c r="A538" s="237">
        <f t="shared" si="29"/>
        <v>371</v>
      </c>
      <c r="B538" s="179" t="s">
        <v>1693</v>
      </c>
      <c r="C538" s="8">
        <v>6.18</v>
      </c>
      <c r="D538" s="1" t="s">
        <v>883</v>
      </c>
      <c r="E538"/>
      <c r="I538"/>
      <c r="J538" s="4"/>
      <c r="K538" s="5" t="s">
        <v>1614</v>
      </c>
      <c r="O538" s="179" t="s">
        <v>1882</v>
      </c>
      <c r="P538" s="179" t="s">
        <v>991</v>
      </c>
      <c r="R538" s="179" t="s">
        <v>991</v>
      </c>
      <c r="AG538" s="179" t="s">
        <v>2297</v>
      </c>
    </row>
    <row r="539" spans="1:33" hidden="1">
      <c r="A539" s="237">
        <f t="shared" si="29"/>
        <v>372</v>
      </c>
      <c r="B539" s="179" t="s">
        <v>1150</v>
      </c>
      <c r="C539" s="8">
        <v>13.29</v>
      </c>
      <c r="D539" s="1" t="s">
        <v>883</v>
      </c>
      <c r="E539"/>
      <c r="H539" s="179" t="s">
        <v>1781</v>
      </c>
      <c r="I539"/>
      <c r="J539" s="4"/>
      <c r="K539" s="8" t="e">
        <f>SUM(K534:K537)</f>
        <v>#REF!</v>
      </c>
      <c r="N539" s="179" t="s">
        <v>454</v>
      </c>
      <c r="O539" s="179" t="s">
        <v>455</v>
      </c>
      <c r="Q539" s="179" t="s">
        <v>454</v>
      </c>
      <c r="R539" s="186">
        <v>0</v>
      </c>
      <c r="AG539" s="179" t="s">
        <v>2297</v>
      </c>
    </row>
    <row r="540" spans="1:33" hidden="1">
      <c r="A540" s="237">
        <f t="shared" si="29"/>
        <v>373</v>
      </c>
      <c r="B540" s="179" t="s">
        <v>1151</v>
      </c>
      <c r="C540" s="8">
        <v>14.11</v>
      </c>
      <c r="D540" s="1" t="s">
        <v>883</v>
      </c>
      <c r="E540"/>
      <c r="I540"/>
      <c r="J540" s="4"/>
      <c r="K540" s="5" t="s">
        <v>1614</v>
      </c>
      <c r="R540" s="183" t="s">
        <v>1614</v>
      </c>
      <c r="AG540" s="179" t="s">
        <v>2297</v>
      </c>
    </row>
    <row r="541" spans="1:33" hidden="1">
      <c r="A541" s="237">
        <f t="shared" si="29"/>
        <v>374</v>
      </c>
      <c r="B541" s="179" t="s">
        <v>1152</v>
      </c>
      <c r="C541" s="8">
        <v>14.69</v>
      </c>
      <c r="D541" s="1" t="s">
        <v>883</v>
      </c>
      <c r="E541"/>
      <c r="H541" s="179" t="s">
        <v>561</v>
      </c>
      <c r="I541"/>
      <c r="J541" s="4"/>
      <c r="K541" s="8" t="e">
        <f>(K539/0.743)</f>
        <v>#REF!</v>
      </c>
      <c r="O541" s="179" t="s">
        <v>1883</v>
      </c>
      <c r="R541" s="186">
        <f>SUM(R529:R539)</f>
        <v>892.4</v>
      </c>
      <c r="AG541" s="179" t="s">
        <v>2297</v>
      </c>
    </row>
    <row r="542" spans="1:33" hidden="1">
      <c r="A542" s="237">
        <f t="shared" si="29"/>
        <v>375</v>
      </c>
      <c r="B542" s="179" t="s">
        <v>1897</v>
      </c>
      <c r="C542"/>
      <c r="D542" s="1" t="s">
        <v>991</v>
      </c>
      <c r="E542"/>
      <c r="I542"/>
      <c r="J542" s="4"/>
      <c r="K542" s="5" t="s">
        <v>2090</v>
      </c>
      <c r="R542" s="183" t="s">
        <v>1614</v>
      </c>
      <c r="AG542" s="179" t="s">
        <v>2297</v>
      </c>
    </row>
    <row r="543" spans="1:33" hidden="1">
      <c r="A543" s="237">
        <f t="shared" si="29"/>
        <v>376</v>
      </c>
      <c r="B543" s="179" t="s">
        <v>968</v>
      </c>
      <c r="C543" s="8">
        <v>10.3</v>
      </c>
      <c r="D543" s="1" t="s">
        <v>883</v>
      </c>
      <c r="E543"/>
      <c r="H543" s="179" t="s">
        <v>390</v>
      </c>
      <c r="I543" s="8" t="e">
        <f>K541</f>
        <v>#REF!</v>
      </c>
      <c r="J543" s="2">
        <f>C22*0.04</f>
        <v>1.06</v>
      </c>
      <c r="K543" s="8" t="e">
        <f>I543+J543</f>
        <v>#REF!</v>
      </c>
      <c r="O543" s="179" t="s">
        <v>1572</v>
      </c>
      <c r="R543" s="186">
        <f>(R541/30)</f>
        <v>29.75</v>
      </c>
      <c r="AG543" s="179" t="s">
        <v>2297</v>
      </c>
    </row>
    <row r="544" spans="1:33" hidden="1">
      <c r="A544" s="237">
        <f t="shared" si="29"/>
        <v>377</v>
      </c>
      <c r="B544" s="179" t="s">
        <v>758</v>
      </c>
      <c r="C544" s="8">
        <v>19.05</v>
      </c>
      <c r="D544" s="1" t="s">
        <v>883</v>
      </c>
      <c r="E544"/>
      <c r="H544" s="179" t="s">
        <v>392</v>
      </c>
      <c r="I544" s="8" t="e">
        <f>K543</f>
        <v>#REF!</v>
      </c>
      <c r="J544" s="2">
        <f>C23*0.04</f>
        <v>2.11</v>
      </c>
      <c r="K544" s="8" t="e">
        <f>I544+J544</f>
        <v>#REF!</v>
      </c>
      <c r="R544" s="183" t="s">
        <v>1614</v>
      </c>
      <c r="AG544" s="179" t="s">
        <v>2297</v>
      </c>
    </row>
    <row r="545" spans="1:33" hidden="1">
      <c r="A545" s="237">
        <f t="shared" si="29"/>
        <v>378</v>
      </c>
      <c r="B545" s="179" t="s">
        <v>1693</v>
      </c>
      <c r="C545" s="8">
        <v>15.34</v>
      </c>
      <c r="D545" s="1" t="s">
        <v>883</v>
      </c>
      <c r="E545"/>
      <c r="H545" s="179" t="s">
        <v>2270</v>
      </c>
      <c r="I545" s="8" t="e">
        <f>K544</f>
        <v>#REF!</v>
      </c>
      <c r="J545" s="2">
        <f>C23*0.04</f>
        <v>2.11</v>
      </c>
      <c r="K545" s="8" t="e">
        <f>I545+J545</f>
        <v>#REF!</v>
      </c>
      <c r="N545" s="179" t="s">
        <v>2289</v>
      </c>
      <c r="O545" s="179" t="s">
        <v>2082</v>
      </c>
      <c r="AG545" s="179" t="s">
        <v>2297</v>
      </c>
    </row>
    <row r="546" spans="1:33" hidden="1">
      <c r="A546" s="237">
        <f t="shared" si="29"/>
        <v>379</v>
      </c>
      <c r="B546" s="179" t="s">
        <v>1898</v>
      </c>
      <c r="C546" s="8">
        <v>29.41</v>
      </c>
      <c r="D546" s="1" t="s">
        <v>883</v>
      </c>
      <c r="E546"/>
      <c r="H546" s="179" t="s">
        <v>384</v>
      </c>
      <c r="I546" s="8" t="e">
        <f>K545</f>
        <v>#REF!</v>
      </c>
      <c r="J546" s="2">
        <f>C23*0.04</f>
        <v>2.11</v>
      </c>
      <c r="K546" s="8" t="e">
        <f>I546+J546</f>
        <v>#REF!</v>
      </c>
      <c r="O546" s="179" t="s">
        <v>1899</v>
      </c>
      <c r="AG546" s="179" t="s">
        <v>2297</v>
      </c>
    </row>
    <row r="547" spans="1:33" hidden="1">
      <c r="C547"/>
      <c r="D547"/>
      <c r="E547"/>
      <c r="F547" s="179" t="s">
        <v>991</v>
      </c>
      <c r="H547" s="179" t="s">
        <v>392</v>
      </c>
      <c r="I547" s="8" t="e">
        <f>K546</f>
        <v>#REF!</v>
      </c>
      <c r="J547" s="2">
        <f>C24*0.04</f>
        <v>2.11</v>
      </c>
      <c r="K547" s="8" t="e">
        <f>I547+J547</f>
        <v>#REF!</v>
      </c>
    </row>
    <row r="548" spans="1:33" hidden="1">
      <c r="A548" s="237">
        <f>(A546+1)</f>
        <v>380</v>
      </c>
      <c r="B548" s="179" t="s">
        <v>1151</v>
      </c>
      <c r="C548" s="8">
        <v>38.35</v>
      </c>
      <c r="D548" s="1" t="s">
        <v>883</v>
      </c>
      <c r="E548"/>
      <c r="I548"/>
      <c r="J548" s="4"/>
      <c r="K548"/>
      <c r="O548" s="179" t="s">
        <v>155</v>
      </c>
      <c r="AG548" s="179" t="s">
        <v>2297</v>
      </c>
    </row>
    <row r="549" spans="1:33" hidden="1">
      <c r="A549" s="237">
        <f t="shared" ref="A549:A564" si="31">(A548+1)</f>
        <v>381</v>
      </c>
      <c r="B549" s="179" t="s">
        <v>1152</v>
      </c>
      <c r="C549" s="8">
        <v>37.96</v>
      </c>
      <c r="D549" s="1" t="s">
        <v>883</v>
      </c>
      <c r="E549"/>
      <c r="F549" s="243"/>
      <c r="G549" s="185" t="s">
        <v>991</v>
      </c>
      <c r="H549" s="179" t="s">
        <v>135</v>
      </c>
      <c r="I549"/>
      <c r="J549" s="4"/>
      <c r="K549"/>
      <c r="O549" s="183" t="s">
        <v>1614</v>
      </c>
      <c r="AG549" s="179" t="s">
        <v>2297</v>
      </c>
    </row>
    <row r="550" spans="1:33" hidden="1">
      <c r="A550" s="237">
        <f t="shared" si="31"/>
        <v>382</v>
      </c>
      <c r="B550" s="179" t="s">
        <v>136</v>
      </c>
      <c r="C550"/>
      <c r="D550" s="1" t="s">
        <v>991</v>
      </c>
      <c r="E550"/>
      <c r="H550" s="179" t="s">
        <v>1288</v>
      </c>
      <c r="I550"/>
      <c r="J550" s="4"/>
      <c r="K550"/>
      <c r="AG550" s="179" t="s">
        <v>2297</v>
      </c>
    </row>
    <row r="551" spans="1:33" hidden="1">
      <c r="A551" s="237">
        <f t="shared" si="31"/>
        <v>383</v>
      </c>
      <c r="B551" s="179" t="s">
        <v>968</v>
      </c>
      <c r="C551" s="8">
        <v>6.68</v>
      </c>
      <c r="D551" s="1" t="s">
        <v>883</v>
      </c>
      <c r="E551"/>
      <c r="H551" s="179" t="s">
        <v>1289</v>
      </c>
      <c r="I551"/>
      <c r="J551" s="4"/>
      <c r="K551"/>
      <c r="N551" s="179" t="s">
        <v>156</v>
      </c>
      <c r="O551" s="179" t="s">
        <v>1041</v>
      </c>
      <c r="AG551" s="179" t="s">
        <v>2297</v>
      </c>
    </row>
    <row r="552" spans="1:33" hidden="1">
      <c r="A552" s="237">
        <f t="shared" si="31"/>
        <v>384</v>
      </c>
      <c r="B552" s="179" t="s">
        <v>758</v>
      </c>
      <c r="C552" s="8">
        <v>9.4499999999999993</v>
      </c>
      <c r="D552" s="1" t="s">
        <v>883</v>
      </c>
      <c r="E552"/>
      <c r="H552" s="179" t="s">
        <v>1042</v>
      </c>
      <c r="I552"/>
      <c r="J552" s="4"/>
      <c r="K552"/>
      <c r="O552" s="183" t="s">
        <v>1614</v>
      </c>
      <c r="AG552" s="179" t="s">
        <v>2297</v>
      </c>
    </row>
    <row r="553" spans="1:33" hidden="1">
      <c r="A553" s="237">
        <f t="shared" si="31"/>
        <v>385</v>
      </c>
      <c r="B553" s="179" t="s">
        <v>1693</v>
      </c>
      <c r="C553" s="8">
        <v>33.04</v>
      </c>
      <c r="D553" s="1" t="s">
        <v>883</v>
      </c>
      <c r="E553"/>
      <c r="H553" s="179" t="s">
        <v>1043</v>
      </c>
      <c r="I553"/>
      <c r="J553" s="4"/>
      <c r="K553"/>
      <c r="M553" s="186">
        <v>8.1</v>
      </c>
      <c r="N553" s="179" t="s">
        <v>884</v>
      </c>
      <c r="O553" s="179" t="s">
        <v>628</v>
      </c>
      <c r="P553" s="186">
        <f>(C61)*2</f>
        <v>50</v>
      </c>
      <c r="Q553" s="179" t="s">
        <v>884</v>
      </c>
      <c r="R553" s="186">
        <f>(M553*P553)</f>
        <v>405</v>
      </c>
      <c r="AG553" s="179" t="s">
        <v>2297</v>
      </c>
    </row>
    <row r="554" spans="1:33" hidden="1">
      <c r="A554" s="237">
        <f t="shared" si="31"/>
        <v>386</v>
      </c>
      <c r="B554" s="179" t="s">
        <v>1898</v>
      </c>
      <c r="C554" s="8">
        <v>33.04</v>
      </c>
      <c r="D554" s="1" t="s">
        <v>883</v>
      </c>
      <c r="E554"/>
      <c r="H554" s="179" t="s">
        <v>1271</v>
      </c>
      <c r="I554"/>
      <c r="J554" s="4"/>
      <c r="K554"/>
      <c r="M554" s="186">
        <v>8.1</v>
      </c>
      <c r="N554" s="179" t="s">
        <v>884</v>
      </c>
      <c r="O554" s="179" t="s">
        <v>2195</v>
      </c>
      <c r="P554" s="186">
        <f>(C26)</f>
        <v>8.8000000000000007</v>
      </c>
      <c r="Q554" s="179" t="s">
        <v>884</v>
      </c>
      <c r="R554" s="186">
        <f>(M554*P554)</f>
        <v>71.28</v>
      </c>
      <c r="AG554" s="179" t="s">
        <v>2297</v>
      </c>
    </row>
    <row r="555" spans="1:33" hidden="1">
      <c r="A555" s="237">
        <f t="shared" si="31"/>
        <v>387</v>
      </c>
      <c r="B555" s="179" t="s">
        <v>1272</v>
      </c>
      <c r="C555" s="8">
        <v>33.04</v>
      </c>
      <c r="D555" s="1" t="s">
        <v>883</v>
      </c>
      <c r="E555"/>
      <c r="H555" s="179" t="s">
        <v>2463</v>
      </c>
      <c r="I555"/>
      <c r="J555" s="4"/>
      <c r="K555"/>
      <c r="M555" s="186">
        <v>30</v>
      </c>
      <c r="N555" s="179" t="s">
        <v>1804</v>
      </c>
      <c r="O555" s="179" t="s">
        <v>2196</v>
      </c>
      <c r="P555" s="186">
        <f>(C639)</f>
        <v>3</v>
      </c>
      <c r="Q555" s="179" t="s">
        <v>1804</v>
      </c>
      <c r="R555" s="186">
        <f>(M555*P555)</f>
        <v>90</v>
      </c>
      <c r="AG555" s="179" t="s">
        <v>325</v>
      </c>
    </row>
    <row r="556" spans="1:33" hidden="1">
      <c r="A556" s="237">
        <f t="shared" si="31"/>
        <v>388</v>
      </c>
      <c r="B556" s="179" t="s">
        <v>1273</v>
      </c>
      <c r="C556" s="8">
        <v>33.04</v>
      </c>
      <c r="D556" s="1" t="s">
        <v>883</v>
      </c>
      <c r="E556"/>
      <c r="H556" s="183" t="s">
        <v>1614</v>
      </c>
      <c r="I556" s="5" t="s">
        <v>1614</v>
      </c>
      <c r="J556" s="4"/>
      <c r="K556"/>
      <c r="O556" s="179" t="s">
        <v>1274</v>
      </c>
    </row>
    <row r="557" spans="1:33" hidden="1">
      <c r="A557" s="237">
        <f t="shared" si="31"/>
        <v>389</v>
      </c>
      <c r="B557" s="179" t="s">
        <v>621</v>
      </c>
      <c r="C557" s="8">
        <v>538</v>
      </c>
      <c r="D557" s="1" t="s">
        <v>883</v>
      </c>
      <c r="E557"/>
      <c r="G557" s="185" t="s">
        <v>701</v>
      </c>
      <c r="H557" s="179" t="s">
        <v>622</v>
      </c>
      <c r="I557"/>
      <c r="J557" s="4"/>
      <c r="K557"/>
      <c r="O557" s="179" t="s">
        <v>2198</v>
      </c>
    </row>
    <row r="558" spans="1:33" hidden="1">
      <c r="A558" s="237">
        <f t="shared" si="31"/>
        <v>390</v>
      </c>
      <c r="B558" s="179" t="s">
        <v>2318</v>
      </c>
      <c r="C558" s="8">
        <v>340</v>
      </c>
      <c r="D558" s="1" t="s">
        <v>883</v>
      </c>
      <c r="E558"/>
      <c r="H558" s="179" t="s">
        <v>2319</v>
      </c>
      <c r="I558"/>
      <c r="J558" s="4"/>
      <c r="K558"/>
      <c r="O558" s="179" t="s">
        <v>2199</v>
      </c>
      <c r="AG558" s="179" t="s">
        <v>2297</v>
      </c>
    </row>
    <row r="559" spans="1:33" hidden="1">
      <c r="A559" s="237">
        <f t="shared" si="31"/>
        <v>391</v>
      </c>
      <c r="B559" s="179" t="s">
        <v>2320</v>
      </c>
      <c r="C559" s="8">
        <v>1039</v>
      </c>
      <c r="D559" s="1" t="s">
        <v>883</v>
      </c>
      <c r="E559"/>
      <c r="F559" s="186">
        <v>10</v>
      </c>
      <c r="G559" s="185" t="s">
        <v>2321</v>
      </c>
      <c r="H559" s="179" t="s">
        <v>567</v>
      </c>
      <c r="I559" s="8">
        <f>C721</f>
        <v>227</v>
      </c>
      <c r="J559" s="2" t="s">
        <v>2321</v>
      </c>
      <c r="K559" s="8">
        <f>(F559*I559)</f>
        <v>2270</v>
      </c>
      <c r="O559" s="179" t="s">
        <v>2202</v>
      </c>
      <c r="AG559" s="179" t="s">
        <v>2297</v>
      </c>
    </row>
    <row r="560" spans="1:33" hidden="1">
      <c r="A560" s="237">
        <f t="shared" si="31"/>
        <v>392</v>
      </c>
      <c r="B560" s="179" t="s">
        <v>568</v>
      </c>
      <c r="C560" s="8">
        <v>100.44</v>
      </c>
      <c r="D560" s="1" t="s">
        <v>883</v>
      </c>
      <c r="E560"/>
      <c r="F560" s="186">
        <v>1</v>
      </c>
      <c r="G560" s="185" t="s">
        <v>569</v>
      </c>
      <c r="H560" s="179" t="s">
        <v>570</v>
      </c>
      <c r="I560" s="8">
        <f>C10</f>
        <v>150</v>
      </c>
      <c r="J560" s="2" t="s">
        <v>1422</v>
      </c>
      <c r="K560" s="8">
        <f>(F560*I560)</f>
        <v>150</v>
      </c>
      <c r="M560" s="186">
        <v>8</v>
      </c>
      <c r="N560" s="179" t="s">
        <v>784</v>
      </c>
      <c r="O560" s="179" t="s">
        <v>2181</v>
      </c>
      <c r="P560" s="186">
        <f>(C641)</f>
        <v>2.2000000000000002</v>
      </c>
      <c r="Q560" s="179" t="s">
        <v>784</v>
      </c>
      <c r="R560" s="186">
        <f>(M560*P560)</f>
        <v>17.600000000000001</v>
      </c>
      <c r="AG560" s="179" t="s">
        <v>2297</v>
      </c>
    </row>
    <row r="561" spans="1:33" hidden="1">
      <c r="A561" s="237">
        <f t="shared" si="31"/>
        <v>393</v>
      </c>
      <c r="B561" s="179" t="s">
        <v>837</v>
      </c>
      <c r="C561" s="8">
        <v>31</v>
      </c>
      <c r="D561" s="1" t="s">
        <v>1173</v>
      </c>
      <c r="E561"/>
      <c r="F561" s="186">
        <v>1</v>
      </c>
      <c r="G561" s="185" t="s">
        <v>569</v>
      </c>
      <c r="H561" s="179" t="s">
        <v>838</v>
      </c>
      <c r="I561" s="8">
        <f>C12</f>
        <v>95</v>
      </c>
      <c r="J561" s="2" t="s">
        <v>1422</v>
      </c>
      <c r="K561" s="8">
        <f>(F561*I561)</f>
        <v>95</v>
      </c>
      <c r="M561" s="186">
        <v>8</v>
      </c>
      <c r="N561" s="179" t="s">
        <v>784</v>
      </c>
      <c r="O561" s="179" t="s">
        <v>472</v>
      </c>
      <c r="P561" s="186">
        <f>(C642)</f>
        <v>3.2</v>
      </c>
      <c r="Q561" s="179" t="s">
        <v>784</v>
      </c>
      <c r="R561" s="186">
        <f>(M561*P561)</f>
        <v>25.6</v>
      </c>
      <c r="AG561" s="179" t="s">
        <v>2297</v>
      </c>
    </row>
    <row r="562" spans="1:33" hidden="1">
      <c r="A562" s="237">
        <f t="shared" si="31"/>
        <v>394</v>
      </c>
      <c r="B562" s="179" t="s">
        <v>2982</v>
      </c>
      <c r="C562" s="8">
        <v>71.239999999999995</v>
      </c>
      <c r="D562" s="1" t="s">
        <v>883</v>
      </c>
      <c r="E562"/>
      <c r="G562" s="185" t="s">
        <v>454</v>
      </c>
      <c r="H562" s="179" t="s">
        <v>61</v>
      </c>
      <c r="I562"/>
      <c r="J562" s="2" t="s">
        <v>454</v>
      </c>
      <c r="K562" s="8">
        <v>120</v>
      </c>
      <c r="M562" s="186">
        <v>1</v>
      </c>
      <c r="N562" s="179" t="s">
        <v>454</v>
      </c>
      <c r="O562" s="179" t="s">
        <v>1715</v>
      </c>
      <c r="P562" s="186">
        <f>(C643)</f>
        <v>4</v>
      </c>
      <c r="Q562" s="179" t="s">
        <v>454</v>
      </c>
      <c r="R562" s="186">
        <f>(M562*P562)</f>
        <v>4</v>
      </c>
      <c r="AG562" s="179" t="s">
        <v>2297</v>
      </c>
    </row>
    <row r="563" spans="1:33" hidden="1">
      <c r="A563" s="237">
        <f t="shared" si="31"/>
        <v>395</v>
      </c>
      <c r="B563" s="179" t="s">
        <v>62</v>
      </c>
      <c r="C563" s="8">
        <v>82.2</v>
      </c>
      <c r="D563" s="1" t="s">
        <v>883</v>
      </c>
      <c r="E563"/>
      <c r="H563" s="179" t="s">
        <v>946</v>
      </c>
      <c r="I563"/>
      <c r="J563" s="4"/>
      <c r="K563" s="5" t="s">
        <v>1614</v>
      </c>
      <c r="M563" s="186">
        <v>1</v>
      </c>
      <c r="N563" s="179" t="s">
        <v>454</v>
      </c>
      <c r="O563" s="179" t="s">
        <v>455</v>
      </c>
      <c r="Q563" s="179" t="s">
        <v>454</v>
      </c>
      <c r="R563" s="186">
        <v>0</v>
      </c>
      <c r="AG563" s="179" t="s">
        <v>2297</v>
      </c>
    </row>
    <row r="564" spans="1:33" hidden="1">
      <c r="A564" s="237">
        <f t="shared" si="31"/>
        <v>396</v>
      </c>
      <c r="B564" s="179" t="s">
        <v>1079</v>
      </c>
      <c r="C564" s="8">
        <v>57.51</v>
      </c>
      <c r="D564" s="1" t="s">
        <v>883</v>
      </c>
      <c r="E564"/>
      <c r="H564" s="233" t="s">
        <v>1080</v>
      </c>
      <c r="I564"/>
      <c r="J564" s="4"/>
      <c r="K564" s="8">
        <f>SUM(K559:K562)</f>
        <v>2635</v>
      </c>
      <c r="R564" s="183" t="s">
        <v>1614</v>
      </c>
      <c r="AG564" s="179" t="s">
        <v>2297</v>
      </c>
    </row>
    <row r="565" spans="1:33" hidden="1">
      <c r="C565"/>
      <c r="D565"/>
      <c r="E565"/>
      <c r="F565" s="179" t="s">
        <v>991</v>
      </c>
      <c r="I565"/>
      <c r="J565" s="4"/>
      <c r="K565"/>
    </row>
    <row r="566" spans="1:33" hidden="1">
      <c r="A566" s="237">
        <f>(A564+1)</f>
        <v>397</v>
      </c>
      <c r="B566" s="179" t="s">
        <v>932</v>
      </c>
      <c r="C566" s="8">
        <v>28.5</v>
      </c>
      <c r="D566" s="1" t="s">
        <v>883</v>
      </c>
      <c r="E566"/>
      <c r="I566"/>
      <c r="J566" s="4"/>
      <c r="K566" s="5" t="s">
        <v>1614</v>
      </c>
      <c r="O566" s="179" t="s">
        <v>1571</v>
      </c>
      <c r="R566" s="186">
        <f>SUM(R553:R563)</f>
        <v>613.48</v>
      </c>
      <c r="AG566" s="179" t="s">
        <v>2297</v>
      </c>
    </row>
    <row r="567" spans="1:33" hidden="1">
      <c r="A567" s="237">
        <f>(A566+1)</f>
        <v>398</v>
      </c>
      <c r="B567" s="179" t="s">
        <v>507</v>
      </c>
      <c r="C567" s="8">
        <v>57.51</v>
      </c>
      <c r="D567" s="1" t="s">
        <v>883</v>
      </c>
      <c r="E567"/>
      <c r="H567" s="233" t="s">
        <v>508</v>
      </c>
      <c r="I567"/>
      <c r="J567" s="4"/>
      <c r="K567" s="8">
        <f>K564/10</f>
        <v>263.5</v>
      </c>
      <c r="R567" s="183" t="s">
        <v>1614</v>
      </c>
      <c r="AG567" s="179" t="s">
        <v>2297</v>
      </c>
    </row>
    <row r="568" spans="1:33" hidden="1">
      <c r="A568" s="237">
        <f>(A567+1)</f>
        <v>399</v>
      </c>
      <c r="B568" s="179" t="s">
        <v>1943</v>
      </c>
      <c r="C568" s="8">
        <v>20</v>
      </c>
      <c r="D568" s="1" t="s">
        <v>883</v>
      </c>
      <c r="E568"/>
      <c r="H568" s="179" t="s">
        <v>390</v>
      </c>
      <c r="I568" s="8">
        <f>K567</f>
        <v>263.5</v>
      </c>
      <c r="J568" s="2">
        <f>C22*0.02</f>
        <v>0.53</v>
      </c>
      <c r="K568" s="8">
        <f>I568+J568</f>
        <v>264.02999999999997</v>
      </c>
      <c r="O568" s="179" t="s">
        <v>1572</v>
      </c>
      <c r="R568" s="186">
        <f>(R566/30)</f>
        <v>20.45</v>
      </c>
      <c r="AG568" s="179" t="s">
        <v>2297</v>
      </c>
    </row>
    <row r="569" spans="1:33" hidden="1">
      <c r="A569" s="237">
        <f>(A568+1)</f>
        <v>400</v>
      </c>
      <c r="B569" s="179" t="s">
        <v>1944</v>
      </c>
      <c r="C569" s="8">
        <v>21.92</v>
      </c>
      <c r="D569" s="1" t="s">
        <v>883</v>
      </c>
      <c r="E569"/>
      <c r="H569" s="179" t="s">
        <v>392</v>
      </c>
      <c r="I569" s="8">
        <f>K568</f>
        <v>264.02999999999997</v>
      </c>
      <c r="J569" s="2">
        <f>C23*0.02</f>
        <v>1.06</v>
      </c>
      <c r="K569" s="8">
        <f>I569+J569</f>
        <v>265.08999999999997</v>
      </c>
      <c r="N569" s="179" t="s">
        <v>2289</v>
      </c>
      <c r="O569" s="179" t="s">
        <v>1945</v>
      </c>
      <c r="AG569" s="179" t="s">
        <v>2297</v>
      </c>
    </row>
    <row r="570" spans="1:33" hidden="1">
      <c r="A570" s="237">
        <f>(A569+1)</f>
        <v>401</v>
      </c>
      <c r="B570" s="179" t="s">
        <v>241</v>
      </c>
      <c r="C570" s="8">
        <v>28.5</v>
      </c>
      <c r="D570" s="1" t="s">
        <v>883</v>
      </c>
      <c r="E570"/>
      <c r="H570" s="179" t="s">
        <v>2270</v>
      </c>
      <c r="I570" s="8">
        <f>K569</f>
        <v>265.08999999999997</v>
      </c>
      <c r="J570" s="2">
        <f>C23*0.02</f>
        <v>1.06</v>
      </c>
      <c r="K570" s="8">
        <f>I570+J570</f>
        <v>266.14999999999998</v>
      </c>
      <c r="O570" s="179" t="s">
        <v>242</v>
      </c>
      <c r="AG570" s="179" t="s">
        <v>2297</v>
      </c>
    </row>
    <row r="571" spans="1:33" hidden="1">
      <c r="A571" s="237">
        <f>(A570+1)</f>
        <v>402</v>
      </c>
      <c r="B571" s="179" t="s">
        <v>2103</v>
      </c>
      <c r="C571" s="8">
        <v>535</v>
      </c>
      <c r="D571" s="1" t="s">
        <v>883</v>
      </c>
      <c r="E571"/>
      <c r="H571" s="179" t="s">
        <v>384</v>
      </c>
      <c r="I571" s="8">
        <f>K570</f>
        <v>266.14999999999998</v>
      </c>
      <c r="J571" s="2">
        <f>C23*0.02</f>
        <v>1.06</v>
      </c>
      <c r="K571" s="8">
        <f>I571+J571</f>
        <v>267.20999999999998</v>
      </c>
      <c r="O571" s="183" t="s">
        <v>1614</v>
      </c>
      <c r="AG571" s="179" t="s">
        <v>2297</v>
      </c>
    </row>
    <row r="572" spans="1:33" hidden="1">
      <c r="A572" s="237"/>
      <c r="B572" s="179"/>
      <c r="C572" s="8"/>
      <c r="D572" s="1"/>
      <c r="E572"/>
      <c r="H572" s="179" t="s">
        <v>1387</v>
      </c>
      <c r="I572" s="8">
        <f>K571</f>
        <v>267.20999999999998</v>
      </c>
      <c r="J572" s="2">
        <f>C24*0.02</f>
        <v>1.06</v>
      </c>
      <c r="K572" s="8">
        <f>I572+J572</f>
        <v>268.27</v>
      </c>
      <c r="O572" s="183"/>
      <c r="AG572" s="179"/>
    </row>
    <row r="573" spans="1:33" hidden="1">
      <c r="A573" s="237">
        <f>(A571+1)</f>
        <v>403</v>
      </c>
      <c r="B573" s="179" t="s">
        <v>551</v>
      </c>
      <c r="C573" s="8">
        <v>21</v>
      </c>
      <c r="D573" s="1" t="s">
        <v>883</v>
      </c>
      <c r="E573"/>
      <c r="F573" s="243">
        <v>15.2</v>
      </c>
      <c r="G573" s="185" t="s">
        <v>701</v>
      </c>
      <c r="H573" s="179" t="s">
        <v>801</v>
      </c>
      <c r="I573"/>
      <c r="J573" s="4"/>
      <c r="K573"/>
      <c r="M573" s="186">
        <v>1.08</v>
      </c>
      <c r="N573" s="179" t="s">
        <v>884</v>
      </c>
      <c r="O573" s="179" t="s">
        <v>802</v>
      </c>
      <c r="P573" s="186">
        <f>(K88)</f>
        <v>52.93</v>
      </c>
      <c r="Q573" s="179" t="s">
        <v>884</v>
      </c>
      <c r="R573" s="186">
        <f>(M573*P573)</f>
        <v>57.16</v>
      </c>
      <c r="AG573" s="179" t="s">
        <v>2297</v>
      </c>
    </row>
    <row r="574" spans="1:33" hidden="1">
      <c r="A574" s="237">
        <f t="shared" ref="A574:A586" si="32">(A573+1)</f>
        <v>404</v>
      </c>
      <c r="B574" s="179" t="s">
        <v>803</v>
      </c>
      <c r="C574" s="8">
        <v>150</v>
      </c>
      <c r="D574" s="1" t="s">
        <v>883</v>
      </c>
      <c r="E574"/>
      <c r="H574" s="179" t="s">
        <v>2319</v>
      </c>
      <c r="I574"/>
      <c r="J574" s="4"/>
      <c r="K574"/>
      <c r="M574" s="242">
        <v>0.216</v>
      </c>
      <c r="N574" s="179" t="s">
        <v>884</v>
      </c>
      <c r="O574" s="179" t="s">
        <v>804</v>
      </c>
      <c r="P574" s="186" t="e">
        <f>(R60)</f>
        <v>#REF!</v>
      </c>
      <c r="Q574" s="179" t="s">
        <v>884</v>
      </c>
      <c r="R574" s="186" t="e">
        <f>(M574*P574)</f>
        <v>#REF!</v>
      </c>
      <c r="AG574" s="179" t="s">
        <v>2297</v>
      </c>
    </row>
    <row r="575" spans="1:33" hidden="1">
      <c r="A575" s="237">
        <f t="shared" si="32"/>
        <v>405</v>
      </c>
      <c r="B575" s="179" t="s">
        <v>2010</v>
      </c>
      <c r="C575" s="8">
        <v>16.440000000000001</v>
      </c>
      <c r="D575" s="1" t="s">
        <v>883</v>
      </c>
      <c r="E575"/>
      <c r="F575" s="186">
        <v>1</v>
      </c>
      <c r="G575" s="185" t="s">
        <v>2321</v>
      </c>
      <c r="H575" s="179" t="s">
        <v>567</v>
      </c>
      <c r="I575" s="8">
        <f>D721</f>
        <v>247</v>
      </c>
      <c r="J575" s="2" t="s">
        <v>2321</v>
      </c>
      <c r="K575" s="8">
        <f>(F575*I575)</f>
        <v>247</v>
      </c>
      <c r="M575" s="242">
        <v>0.48699999999999999</v>
      </c>
      <c r="N575" s="179" t="s">
        <v>884</v>
      </c>
      <c r="O575" s="179" t="s">
        <v>2011</v>
      </c>
      <c r="P575" s="186" t="e">
        <f>(R89)</f>
        <v>#REF!</v>
      </c>
      <c r="Q575" s="179" t="s">
        <v>884</v>
      </c>
      <c r="R575" s="186" t="e">
        <f>(M575*P575)</f>
        <v>#REF!</v>
      </c>
      <c r="AG575" s="179" t="s">
        <v>2297</v>
      </c>
    </row>
    <row r="576" spans="1:33" hidden="1">
      <c r="A576" s="237">
        <f t="shared" si="32"/>
        <v>406</v>
      </c>
      <c r="B576" s="179" t="s">
        <v>2983</v>
      </c>
      <c r="C576" s="8">
        <v>30</v>
      </c>
      <c r="D576" s="8">
        <v>25</v>
      </c>
      <c r="E576"/>
      <c r="F576" s="186">
        <v>0.75</v>
      </c>
      <c r="G576" s="185" t="s">
        <v>569</v>
      </c>
      <c r="H576" s="179" t="s">
        <v>570</v>
      </c>
      <c r="I576" s="8">
        <f>C10</f>
        <v>150</v>
      </c>
      <c r="J576" s="2" t="s">
        <v>1422</v>
      </c>
      <c r="K576" s="8">
        <f>(F576*I576)</f>
        <v>112.5</v>
      </c>
      <c r="M576" s="242">
        <v>5.36</v>
      </c>
      <c r="N576" s="179" t="s">
        <v>620</v>
      </c>
      <c r="O576" s="179" t="s">
        <v>2012</v>
      </c>
      <c r="P576" s="186" t="e">
        <f>(R303)</f>
        <v>#REF!</v>
      </c>
      <c r="Q576" s="179" t="s">
        <v>620</v>
      </c>
      <c r="R576" s="186" t="e">
        <f>(M576*P576)</f>
        <v>#REF!</v>
      </c>
      <c r="AG576" s="179" t="s">
        <v>2297</v>
      </c>
    </row>
    <row r="577" spans="1:33" hidden="1">
      <c r="A577" s="237">
        <f t="shared" si="32"/>
        <v>407</v>
      </c>
      <c r="B577" s="179" t="s">
        <v>428</v>
      </c>
      <c r="C577" s="8">
        <v>208.5</v>
      </c>
      <c r="D577" s="1" t="s">
        <v>883</v>
      </c>
      <c r="E577"/>
      <c r="F577" s="186">
        <v>0.75</v>
      </c>
      <c r="G577" s="185" t="s">
        <v>569</v>
      </c>
      <c r="H577" s="179" t="s">
        <v>838</v>
      </c>
      <c r="I577" s="8">
        <f>C12</f>
        <v>95</v>
      </c>
      <c r="J577" s="2" t="s">
        <v>1422</v>
      </c>
      <c r="K577" s="8">
        <f>(F577*I577)</f>
        <v>71.25</v>
      </c>
      <c r="M577" s="242">
        <v>3.2000000000000001E-2</v>
      </c>
      <c r="N577" s="179" t="s">
        <v>884</v>
      </c>
      <c r="O577" s="179" t="s">
        <v>794</v>
      </c>
      <c r="P577" s="186" t="e">
        <f>(K614)</f>
        <v>#REF!</v>
      </c>
      <c r="Q577" s="179" t="s">
        <v>884</v>
      </c>
      <c r="R577" s="186" t="e">
        <f>(M577*P577)</f>
        <v>#REF!</v>
      </c>
      <c r="AG577" s="179" t="s">
        <v>2297</v>
      </c>
    </row>
    <row r="578" spans="1:33" hidden="1">
      <c r="A578" s="237">
        <f t="shared" si="32"/>
        <v>408</v>
      </c>
      <c r="B578" s="179" t="s">
        <v>2076</v>
      </c>
      <c r="C578" s="8">
        <v>95</v>
      </c>
      <c r="D578" s="1" t="s">
        <v>883</v>
      </c>
      <c r="E578"/>
      <c r="F578" s="186">
        <v>0.5</v>
      </c>
      <c r="G578" s="185" t="s">
        <v>569</v>
      </c>
      <c r="H578" s="179" t="s">
        <v>2077</v>
      </c>
      <c r="I578" s="8">
        <f>C41</f>
        <v>110</v>
      </c>
      <c r="J578" s="2" t="s">
        <v>1422</v>
      </c>
      <c r="K578" s="8">
        <f>(F578*I578)</f>
        <v>55</v>
      </c>
      <c r="O578" s="179" t="s">
        <v>292</v>
      </c>
      <c r="R578" s="179" t="s">
        <v>991</v>
      </c>
      <c r="AG578" s="179" t="s">
        <v>2297</v>
      </c>
    </row>
    <row r="579" spans="1:33" hidden="1">
      <c r="A579" s="237">
        <f t="shared" si="32"/>
        <v>409</v>
      </c>
      <c r="B579" s="179" t="s">
        <v>2984</v>
      </c>
      <c r="C579" s="6">
        <v>301</v>
      </c>
      <c r="D579" s="1" t="s">
        <v>620</v>
      </c>
      <c r="E579"/>
      <c r="G579" s="185" t="s">
        <v>454</v>
      </c>
      <c r="H579" s="179" t="s">
        <v>61</v>
      </c>
      <c r="I579"/>
      <c r="J579" s="2" t="s">
        <v>454</v>
      </c>
      <c r="K579" s="8">
        <v>53.5</v>
      </c>
      <c r="N579" s="179" t="s">
        <v>454</v>
      </c>
      <c r="O579" s="179" t="s">
        <v>344</v>
      </c>
      <c r="Q579" s="179" t="s">
        <v>454</v>
      </c>
      <c r="R579" s="186">
        <v>2.92</v>
      </c>
      <c r="AG579" s="179" t="s">
        <v>2297</v>
      </c>
    </row>
    <row r="580" spans="1:33" hidden="1">
      <c r="A580" s="237">
        <f t="shared" si="32"/>
        <v>410</v>
      </c>
      <c r="B580" s="179" t="s">
        <v>2985</v>
      </c>
      <c r="C580" s="8">
        <v>325</v>
      </c>
      <c r="D580" s="1" t="s">
        <v>620</v>
      </c>
      <c r="E580" s="1" t="s">
        <v>991</v>
      </c>
      <c r="H580" s="179" t="s">
        <v>946</v>
      </c>
      <c r="I580"/>
      <c r="J580" s="4"/>
      <c r="K580" s="5" t="s">
        <v>1614</v>
      </c>
      <c r="R580" s="183" t="s">
        <v>1614</v>
      </c>
      <c r="AG580" s="179" t="s">
        <v>2297</v>
      </c>
    </row>
    <row r="581" spans="1:33" hidden="1">
      <c r="A581" s="237">
        <f t="shared" si="32"/>
        <v>411</v>
      </c>
      <c r="B581" s="179" t="s">
        <v>345</v>
      </c>
      <c r="C581" s="8">
        <v>75</v>
      </c>
      <c r="D581" s="1" t="s">
        <v>883</v>
      </c>
      <c r="E581"/>
      <c r="H581" s="233" t="s">
        <v>1783</v>
      </c>
      <c r="I581"/>
      <c r="J581" s="4"/>
      <c r="K581" s="8">
        <f>SUM(K575:K579)</f>
        <v>539.25</v>
      </c>
      <c r="O581" s="179" t="s">
        <v>1784</v>
      </c>
      <c r="R581" s="186" t="e">
        <f>SUM(R573:R579)</f>
        <v>#REF!</v>
      </c>
      <c r="AG581" s="179" t="s">
        <v>2297</v>
      </c>
    </row>
    <row r="582" spans="1:33" hidden="1">
      <c r="A582" s="237">
        <f t="shared" si="32"/>
        <v>412</v>
      </c>
      <c r="B582" s="179" t="s">
        <v>1785</v>
      </c>
      <c r="C582" s="8">
        <v>125</v>
      </c>
      <c r="D582" s="1" t="s">
        <v>883</v>
      </c>
      <c r="E582"/>
      <c r="I582"/>
      <c r="J582" s="4"/>
      <c r="K582" s="5" t="s">
        <v>1614</v>
      </c>
      <c r="R582" s="183" t="s">
        <v>1614</v>
      </c>
      <c r="AG582" s="179" t="s">
        <v>2297</v>
      </c>
    </row>
    <row r="583" spans="1:33" hidden="1">
      <c r="A583" s="237">
        <f t="shared" si="32"/>
        <v>413</v>
      </c>
      <c r="B583" s="179" t="s">
        <v>1786</v>
      </c>
      <c r="C583" s="8">
        <v>190</v>
      </c>
      <c r="D583" s="1" t="s">
        <v>883</v>
      </c>
      <c r="E583"/>
      <c r="H583" s="179" t="s">
        <v>390</v>
      </c>
      <c r="I583" s="8">
        <f>K581</f>
        <v>539.25</v>
      </c>
      <c r="J583" s="2">
        <f>C22*0.04</f>
        <v>1.06</v>
      </c>
      <c r="K583" s="8">
        <f>(K581+C22*0.04)</f>
        <v>540.30999999999995</v>
      </c>
      <c r="N583" s="179" t="s">
        <v>2289</v>
      </c>
      <c r="O583" s="179" t="s">
        <v>1945</v>
      </c>
      <c r="AG583" s="179" t="s">
        <v>2297</v>
      </c>
    </row>
    <row r="584" spans="1:33" hidden="1">
      <c r="A584" s="237">
        <f t="shared" si="32"/>
        <v>414</v>
      </c>
      <c r="B584" s="179" t="s">
        <v>1787</v>
      </c>
      <c r="C584" s="8">
        <v>16</v>
      </c>
      <c r="D584" s="1" t="s">
        <v>883</v>
      </c>
      <c r="E584"/>
      <c r="H584" s="179" t="s">
        <v>392</v>
      </c>
      <c r="I584" s="8">
        <f>K583</f>
        <v>540.30999999999995</v>
      </c>
      <c r="J584" s="2">
        <f>C23*0.04</f>
        <v>2.11</v>
      </c>
      <c r="K584" s="8">
        <f>(K583+C23*0.04)</f>
        <v>542.41999999999996</v>
      </c>
      <c r="O584" s="179" t="s">
        <v>1788</v>
      </c>
      <c r="AG584" s="179" t="s">
        <v>2297</v>
      </c>
    </row>
    <row r="585" spans="1:33" hidden="1">
      <c r="A585" s="237">
        <f t="shared" si="32"/>
        <v>415</v>
      </c>
      <c r="B585" s="179" t="s">
        <v>1789</v>
      </c>
      <c r="C585" s="8">
        <v>7</v>
      </c>
      <c r="D585" s="1" t="s">
        <v>1675</v>
      </c>
      <c r="E585"/>
      <c r="H585" s="179" t="s">
        <v>2270</v>
      </c>
      <c r="I585" s="8">
        <f>K584</f>
        <v>542.41999999999996</v>
      </c>
      <c r="J585" s="2">
        <f>C23*0.04</f>
        <v>2.11</v>
      </c>
      <c r="K585" s="8">
        <f>(K584+C24*0.04)</f>
        <v>544.53</v>
      </c>
      <c r="O585" s="183" t="s">
        <v>1614</v>
      </c>
      <c r="AG585" s="179" t="s">
        <v>2297</v>
      </c>
    </row>
    <row r="586" spans="1:33" hidden="1">
      <c r="A586" s="237">
        <f t="shared" si="32"/>
        <v>416</v>
      </c>
      <c r="B586" s="179" t="s">
        <v>2986</v>
      </c>
      <c r="C586" s="8">
        <v>19</v>
      </c>
      <c r="D586" s="1" t="s">
        <v>1675</v>
      </c>
      <c r="E586"/>
      <c r="H586" s="179" t="s">
        <v>384</v>
      </c>
      <c r="I586" s="8">
        <f>K585</f>
        <v>544.53</v>
      </c>
      <c r="J586" s="2">
        <f>C23*0.04</f>
        <v>2.11</v>
      </c>
      <c r="K586" s="8">
        <f>(K585+C24*0.04)</f>
        <v>546.64</v>
      </c>
      <c r="M586" s="186">
        <v>1.3</v>
      </c>
      <c r="N586" s="179" t="s">
        <v>884</v>
      </c>
      <c r="O586" s="179" t="s">
        <v>802</v>
      </c>
      <c r="P586" s="186">
        <f>(K88)</f>
        <v>52.93</v>
      </c>
      <c r="Q586" s="179" t="s">
        <v>884</v>
      </c>
      <c r="R586" s="186">
        <f>(M586*P586)</f>
        <v>68.81</v>
      </c>
      <c r="AG586" s="179" t="s">
        <v>2297</v>
      </c>
    </row>
    <row r="587" spans="1:33" hidden="1">
      <c r="A587" s="237"/>
      <c r="B587" s="179"/>
      <c r="C587" s="8"/>
      <c r="D587" s="1"/>
      <c r="E587"/>
      <c r="H587" s="179" t="s">
        <v>1387</v>
      </c>
      <c r="I587" s="8">
        <f>K586</f>
        <v>546.64</v>
      </c>
      <c r="J587" s="2">
        <f>C24*0.04</f>
        <v>2.11</v>
      </c>
      <c r="K587" s="8">
        <f>(K586+C25*0.04)</f>
        <v>547.47</v>
      </c>
      <c r="M587" s="186"/>
      <c r="N587" s="179"/>
      <c r="O587" s="179"/>
      <c r="P587" s="186"/>
      <c r="Q587" s="179"/>
      <c r="R587" s="186"/>
      <c r="AG587" s="179"/>
    </row>
    <row r="588" spans="1:33" hidden="1">
      <c r="A588" s="237">
        <f>(A586+1)</f>
        <v>417</v>
      </c>
      <c r="B588" s="179" t="s">
        <v>2987</v>
      </c>
      <c r="C588" s="8">
        <v>20</v>
      </c>
      <c r="D588" s="1" t="s">
        <v>1675</v>
      </c>
      <c r="E588"/>
      <c r="F588" s="254">
        <v>15.1</v>
      </c>
      <c r="G588" s="185" t="s">
        <v>1790</v>
      </c>
      <c r="H588" s="179" t="s">
        <v>1636</v>
      </c>
      <c r="I588"/>
      <c r="J588" s="4"/>
      <c r="K588"/>
      <c r="M588" s="242">
        <v>0.216</v>
      </c>
      <c r="N588" s="179" t="s">
        <v>884</v>
      </c>
      <c r="O588" s="179" t="s">
        <v>804</v>
      </c>
      <c r="P588" s="186" t="e">
        <f>(R60)</f>
        <v>#REF!</v>
      </c>
      <c r="Q588" s="179" t="s">
        <v>884</v>
      </c>
      <c r="R588" s="186" t="e">
        <f>(M588*P588)</f>
        <v>#REF!</v>
      </c>
      <c r="AG588" s="179" t="s">
        <v>2297</v>
      </c>
    </row>
    <row r="589" spans="1:33" hidden="1">
      <c r="A589" s="237">
        <f t="shared" ref="A589:A614" si="33">(A588+1)</f>
        <v>418</v>
      </c>
      <c r="B589" s="179" t="s">
        <v>1791</v>
      </c>
      <c r="C589" s="8">
        <v>7.5</v>
      </c>
      <c r="D589" s="1" t="s">
        <v>784</v>
      </c>
      <c r="E589"/>
      <c r="H589" s="179" t="s">
        <v>2319</v>
      </c>
      <c r="I589"/>
      <c r="J589" s="4"/>
      <c r="K589"/>
      <c r="M589" s="242">
        <v>0.60099999999999998</v>
      </c>
      <c r="N589" s="179" t="s">
        <v>884</v>
      </c>
      <c r="O589" s="179" t="s">
        <v>2011</v>
      </c>
      <c r="P589" s="186" t="e">
        <f>(R89)</f>
        <v>#REF!</v>
      </c>
      <c r="Q589" s="179" t="s">
        <v>884</v>
      </c>
      <c r="R589" s="186" t="e">
        <f>(M589*P589)</f>
        <v>#REF!</v>
      </c>
      <c r="AG589" s="179" t="s">
        <v>2297</v>
      </c>
    </row>
    <row r="590" spans="1:33" hidden="1">
      <c r="A590" s="237">
        <f t="shared" si="33"/>
        <v>419</v>
      </c>
      <c r="B590" s="179" t="s">
        <v>796</v>
      </c>
      <c r="C590" s="8">
        <v>16</v>
      </c>
      <c r="D590" s="1" t="s">
        <v>784</v>
      </c>
      <c r="E590" t="s">
        <v>1587</v>
      </c>
      <c r="F590" s="186">
        <v>10</v>
      </c>
      <c r="G590" s="185" t="s">
        <v>2321</v>
      </c>
      <c r="H590" s="179" t="s">
        <v>567</v>
      </c>
      <c r="I590" s="8">
        <f>C721</f>
        <v>227</v>
      </c>
      <c r="J590" s="2" t="s">
        <v>2321</v>
      </c>
      <c r="K590" s="8">
        <f>(F590*I590)</f>
        <v>2270</v>
      </c>
      <c r="M590" s="242">
        <v>6.35</v>
      </c>
      <c r="N590" s="179" t="s">
        <v>620</v>
      </c>
      <c r="O590" s="179" t="s">
        <v>2012</v>
      </c>
      <c r="P590" s="186" t="e">
        <f>(R303)</f>
        <v>#REF!</v>
      </c>
      <c r="Q590" s="179" t="s">
        <v>620</v>
      </c>
      <c r="R590" s="186" t="e">
        <f>(M590*P590)</f>
        <v>#REF!</v>
      </c>
      <c r="AG590" s="179" t="s">
        <v>2297</v>
      </c>
    </row>
    <row r="591" spans="1:33" hidden="1">
      <c r="A591" s="237">
        <f t="shared" si="33"/>
        <v>420</v>
      </c>
      <c r="B591" s="179" t="s">
        <v>797</v>
      </c>
      <c r="C591" s="8">
        <v>1700</v>
      </c>
      <c r="D591" s="1" t="s">
        <v>798</v>
      </c>
      <c r="E591">
        <v>2000</v>
      </c>
      <c r="F591" s="186">
        <v>0.12</v>
      </c>
      <c r="G591" s="185" t="s">
        <v>884</v>
      </c>
      <c r="H591" s="179" t="s">
        <v>799</v>
      </c>
      <c r="I591" s="8" t="e">
        <f>K32</f>
        <v>#REF!</v>
      </c>
      <c r="J591" s="2" t="s">
        <v>884</v>
      </c>
      <c r="K591" s="8" t="e">
        <f>(F591*I591)</f>
        <v>#REF!</v>
      </c>
      <c r="M591" s="242">
        <v>3.2000000000000001E-2</v>
      </c>
      <c r="N591" s="179" t="s">
        <v>884</v>
      </c>
      <c r="O591" s="179" t="s">
        <v>794</v>
      </c>
      <c r="P591" s="186" t="e">
        <f>(K614)</f>
        <v>#REF!</v>
      </c>
      <c r="Q591" s="179" t="s">
        <v>884</v>
      </c>
      <c r="R591" s="186" t="e">
        <f>(M591*P591)</f>
        <v>#REF!</v>
      </c>
      <c r="AG591" s="179" t="s">
        <v>2297</v>
      </c>
    </row>
    <row r="592" spans="1:33" hidden="1">
      <c r="A592" s="237">
        <f t="shared" si="33"/>
        <v>421</v>
      </c>
      <c r="B592" s="179" t="s">
        <v>800</v>
      </c>
      <c r="C592" s="8">
        <v>805</v>
      </c>
      <c r="D592" s="1" t="s">
        <v>798</v>
      </c>
      <c r="E592"/>
      <c r="F592" s="186">
        <v>1</v>
      </c>
      <c r="G592" s="185" t="s">
        <v>569</v>
      </c>
      <c r="H592" s="179" t="s">
        <v>570</v>
      </c>
      <c r="I592" s="8">
        <f>C10</f>
        <v>150</v>
      </c>
      <c r="J592" s="2" t="s">
        <v>1422</v>
      </c>
      <c r="K592" s="8">
        <f>(F592*I592)</f>
        <v>150</v>
      </c>
      <c r="O592" s="179" t="s">
        <v>292</v>
      </c>
      <c r="R592" s="179" t="s">
        <v>991</v>
      </c>
      <c r="AG592" s="179" t="s">
        <v>2297</v>
      </c>
    </row>
    <row r="593" spans="1:33" hidden="1">
      <c r="A593" s="237">
        <f t="shared" si="33"/>
        <v>422</v>
      </c>
      <c r="B593" s="179" t="s">
        <v>2100</v>
      </c>
      <c r="C593" s="8">
        <f>204+53</f>
        <v>257</v>
      </c>
      <c r="D593" s="1" t="s">
        <v>798</v>
      </c>
      <c r="E593"/>
      <c r="F593" s="186">
        <v>1</v>
      </c>
      <c r="G593" s="185" t="s">
        <v>569</v>
      </c>
      <c r="H593" s="179" t="s">
        <v>838</v>
      </c>
      <c r="I593" s="8">
        <f>C12</f>
        <v>95</v>
      </c>
      <c r="J593" s="2" t="s">
        <v>1422</v>
      </c>
      <c r="K593" s="8">
        <f>(F593*I593)</f>
        <v>95</v>
      </c>
      <c r="N593" s="179" t="s">
        <v>454</v>
      </c>
      <c r="O593" s="179" t="s">
        <v>344</v>
      </c>
      <c r="Q593" s="179" t="s">
        <v>454</v>
      </c>
      <c r="R593" s="186">
        <v>2.1</v>
      </c>
      <c r="AG593" s="179" t="s">
        <v>2297</v>
      </c>
    </row>
    <row r="594" spans="1:33" hidden="1">
      <c r="A594" s="237">
        <f t="shared" si="33"/>
        <v>423</v>
      </c>
      <c r="B594" s="179" t="s">
        <v>2988</v>
      </c>
      <c r="C594" s="8">
        <v>53</v>
      </c>
      <c r="D594" s="1" t="s">
        <v>784</v>
      </c>
      <c r="E594"/>
      <c r="G594" s="185" t="s">
        <v>454</v>
      </c>
      <c r="H594" s="179" t="s">
        <v>61</v>
      </c>
      <c r="I594"/>
      <c r="J594" s="2" t="s">
        <v>454</v>
      </c>
      <c r="K594" s="8">
        <v>0.33</v>
      </c>
      <c r="R594" s="183" t="s">
        <v>1614</v>
      </c>
      <c r="AG594" s="179" t="s">
        <v>2297</v>
      </c>
    </row>
    <row r="595" spans="1:33" hidden="1">
      <c r="A595" s="237">
        <f t="shared" si="33"/>
        <v>424</v>
      </c>
      <c r="B595" s="179" t="s">
        <v>310</v>
      </c>
      <c r="C595" s="8">
        <v>1050</v>
      </c>
      <c r="D595" s="1" t="s">
        <v>784</v>
      </c>
      <c r="E595"/>
      <c r="H595" s="179" t="s">
        <v>946</v>
      </c>
      <c r="I595"/>
      <c r="J595" s="4"/>
      <c r="K595" s="5" t="s">
        <v>1614</v>
      </c>
      <c r="O595" s="179" t="s">
        <v>1784</v>
      </c>
      <c r="R595" s="186" t="e">
        <f>SUM(R586:R593)</f>
        <v>#REF!</v>
      </c>
      <c r="AG595" s="179" t="s">
        <v>2297</v>
      </c>
    </row>
    <row r="596" spans="1:33" hidden="1">
      <c r="A596" s="237">
        <f t="shared" si="33"/>
        <v>425</v>
      </c>
      <c r="B596" s="179" t="s">
        <v>410</v>
      </c>
      <c r="C596" s="8">
        <v>196</v>
      </c>
      <c r="D596" s="1" t="s">
        <v>784</v>
      </c>
      <c r="E596"/>
      <c r="H596" s="233" t="s">
        <v>411</v>
      </c>
      <c r="I596"/>
      <c r="J596" s="4"/>
      <c r="K596" s="8" t="e">
        <f>SUM(K590:K594)</f>
        <v>#REF!</v>
      </c>
      <c r="R596" s="183" t="s">
        <v>1614</v>
      </c>
      <c r="AG596" s="179" t="s">
        <v>2297</v>
      </c>
    </row>
    <row r="597" spans="1:33" hidden="1">
      <c r="A597" s="237">
        <f t="shared" si="33"/>
        <v>426</v>
      </c>
      <c r="B597" s="179" t="s">
        <v>412</v>
      </c>
      <c r="C597" s="8">
        <v>206.9</v>
      </c>
      <c r="D597" s="1" t="s">
        <v>784</v>
      </c>
      <c r="E597"/>
      <c r="I597"/>
      <c r="J597" s="4"/>
      <c r="K597" s="5" t="s">
        <v>1614</v>
      </c>
      <c r="N597" s="179" t="s">
        <v>2289</v>
      </c>
      <c r="O597" s="179" t="s">
        <v>413</v>
      </c>
      <c r="AG597" s="179" t="s">
        <v>2297</v>
      </c>
    </row>
    <row r="598" spans="1:33" hidden="1">
      <c r="A598" s="237">
        <f t="shared" si="33"/>
        <v>427</v>
      </c>
      <c r="B598" s="179" t="s">
        <v>414</v>
      </c>
      <c r="C598" s="8">
        <v>120</v>
      </c>
      <c r="D598" s="1" t="s">
        <v>1804</v>
      </c>
      <c r="E598"/>
      <c r="H598" s="233" t="s">
        <v>415</v>
      </c>
      <c r="I598"/>
      <c r="J598" s="4"/>
      <c r="K598" s="8" t="e">
        <f>K596/10</f>
        <v>#REF!</v>
      </c>
      <c r="O598" s="179" t="s">
        <v>416</v>
      </c>
      <c r="AG598" s="179" t="s">
        <v>2297</v>
      </c>
    </row>
    <row r="599" spans="1:33" hidden="1">
      <c r="A599" s="237">
        <f t="shared" si="33"/>
        <v>428</v>
      </c>
      <c r="B599" s="179" t="s">
        <v>417</v>
      </c>
      <c r="C599" s="8">
        <v>80</v>
      </c>
      <c r="D599" s="1" t="s">
        <v>1804</v>
      </c>
      <c r="E599"/>
      <c r="H599" s="179" t="s">
        <v>390</v>
      </c>
      <c r="I599"/>
      <c r="J599" s="4"/>
      <c r="K599" s="8" t="e">
        <f>(K598+C22*0.02)</f>
        <v>#REF!</v>
      </c>
      <c r="O599" s="183" t="s">
        <v>1614</v>
      </c>
      <c r="AG599" s="179" t="s">
        <v>2297</v>
      </c>
    </row>
    <row r="600" spans="1:33" hidden="1">
      <c r="A600" s="237">
        <f t="shared" si="33"/>
        <v>429</v>
      </c>
      <c r="B600" s="179" t="s">
        <v>418</v>
      </c>
      <c r="C600"/>
      <c r="D600" s="1" t="s">
        <v>1804</v>
      </c>
      <c r="E600"/>
      <c r="H600" s="179" t="s">
        <v>392</v>
      </c>
      <c r="I600"/>
      <c r="J600" s="4"/>
      <c r="K600" s="8" t="e">
        <f>(K599+C24*0.02)</f>
        <v>#REF!</v>
      </c>
      <c r="M600" s="186">
        <v>10.37</v>
      </c>
      <c r="N600" s="179" t="s">
        <v>884</v>
      </c>
      <c r="O600" s="179" t="s">
        <v>419</v>
      </c>
      <c r="P600" s="186">
        <f>(C61*2)</f>
        <v>50</v>
      </c>
      <c r="Q600" s="179" t="s">
        <v>884</v>
      </c>
      <c r="R600" s="186">
        <f t="shared" ref="R600:R608" si="34">(M600*P600)</f>
        <v>518.5</v>
      </c>
      <c r="AG600" s="179" t="s">
        <v>2297</v>
      </c>
    </row>
    <row r="601" spans="1:33" hidden="1">
      <c r="A601" s="237">
        <f t="shared" si="33"/>
        <v>430</v>
      </c>
      <c r="B601" s="179" t="s">
        <v>2098</v>
      </c>
      <c r="C601" s="8">
        <v>65</v>
      </c>
      <c r="D601" s="1" t="s">
        <v>883</v>
      </c>
      <c r="E601"/>
      <c r="H601" s="179" t="s">
        <v>2270</v>
      </c>
      <c r="I601"/>
      <c r="J601" s="4"/>
      <c r="K601" s="8" t="e">
        <f>(K600+C24*0.02)</f>
        <v>#REF!</v>
      </c>
      <c r="M601" s="186">
        <v>0.65</v>
      </c>
      <c r="N601" s="179" t="s">
        <v>884</v>
      </c>
      <c r="O601" s="179" t="s">
        <v>2099</v>
      </c>
      <c r="P601" s="186" t="e">
        <f>R60</f>
        <v>#REF!</v>
      </c>
      <c r="Q601" s="179" t="s">
        <v>884</v>
      </c>
      <c r="R601" s="186" t="e">
        <f t="shared" si="34"/>
        <v>#REF!</v>
      </c>
      <c r="AG601" s="179" t="s">
        <v>2297</v>
      </c>
    </row>
    <row r="602" spans="1:33" hidden="1">
      <c r="A602" s="237">
        <f t="shared" si="33"/>
        <v>431</v>
      </c>
      <c r="B602" s="179" t="s">
        <v>1815</v>
      </c>
      <c r="C602" s="8">
        <v>40</v>
      </c>
      <c r="D602" s="1" t="s">
        <v>883</v>
      </c>
      <c r="E602"/>
      <c r="H602" s="179" t="s">
        <v>384</v>
      </c>
      <c r="I602"/>
      <c r="J602" s="4"/>
      <c r="K602" s="8" t="e">
        <f>(K601+C24*0.02)</f>
        <v>#REF!</v>
      </c>
      <c r="M602" s="186">
        <v>1.1399999999999999</v>
      </c>
      <c r="N602" s="179" t="s">
        <v>884</v>
      </c>
      <c r="O602" s="179" t="s">
        <v>330</v>
      </c>
      <c r="P602" s="186" t="e">
        <f>K320</f>
        <v>#REF!</v>
      </c>
      <c r="Q602" s="179" t="s">
        <v>884</v>
      </c>
      <c r="R602" s="186" t="e">
        <f t="shared" si="34"/>
        <v>#REF!</v>
      </c>
      <c r="AG602" s="179" t="s">
        <v>2297</v>
      </c>
    </row>
    <row r="603" spans="1:33" hidden="1">
      <c r="A603" s="237">
        <f t="shared" si="33"/>
        <v>432</v>
      </c>
      <c r="B603" s="179" t="s">
        <v>332</v>
      </c>
      <c r="C603"/>
      <c r="D603" s="1" t="s">
        <v>883</v>
      </c>
      <c r="E603"/>
      <c r="H603" s="179" t="s">
        <v>1387</v>
      </c>
      <c r="I603"/>
      <c r="J603" s="4"/>
      <c r="K603" s="8" t="e">
        <f>(K602+C25*0.02)</f>
        <v>#REF!</v>
      </c>
      <c r="M603" s="186">
        <v>0.85</v>
      </c>
      <c r="N603" s="179" t="s">
        <v>884</v>
      </c>
      <c r="O603" s="179" t="s">
        <v>1638</v>
      </c>
      <c r="P603" s="186" t="e">
        <f>K320-K311/10</f>
        <v>#REF!</v>
      </c>
      <c r="Q603" s="179" t="s">
        <v>884</v>
      </c>
      <c r="R603" s="186" t="e">
        <f t="shared" si="34"/>
        <v>#REF!</v>
      </c>
      <c r="AG603" s="179" t="s">
        <v>2297</v>
      </c>
    </row>
    <row r="604" spans="1:33" hidden="1">
      <c r="A604" s="237">
        <f t="shared" si="33"/>
        <v>433</v>
      </c>
      <c r="B604" s="179" t="s">
        <v>1639</v>
      </c>
      <c r="C604" s="8">
        <v>45</v>
      </c>
      <c r="D604" s="1" t="s">
        <v>883</v>
      </c>
      <c r="E604"/>
      <c r="F604" s="233" t="s">
        <v>1640</v>
      </c>
      <c r="G604" s="185" t="s">
        <v>2289</v>
      </c>
      <c r="H604" s="179" t="s">
        <v>897</v>
      </c>
      <c r="I604"/>
      <c r="J604" s="4"/>
      <c r="K604"/>
      <c r="M604" s="186">
        <v>0.98</v>
      </c>
      <c r="N604" s="179" t="s">
        <v>884</v>
      </c>
      <c r="O604" s="179" t="s">
        <v>2256</v>
      </c>
      <c r="P604" s="186" t="e">
        <f>(C73)</f>
        <v>#REF!</v>
      </c>
      <c r="Q604" s="179" t="s">
        <v>884</v>
      </c>
      <c r="R604" s="186" t="e">
        <f t="shared" si="34"/>
        <v>#REF!</v>
      </c>
      <c r="AG604" s="179" t="s">
        <v>2297</v>
      </c>
    </row>
    <row r="605" spans="1:33" hidden="1">
      <c r="A605" s="237">
        <f t="shared" si="33"/>
        <v>434</v>
      </c>
      <c r="B605" s="179" t="s">
        <v>1114</v>
      </c>
      <c r="C605" s="8">
        <v>36.520000000000003</v>
      </c>
      <c r="D605" s="1" t="s">
        <v>883</v>
      </c>
      <c r="E605"/>
      <c r="H605" s="179" t="s">
        <v>1115</v>
      </c>
      <c r="I605"/>
      <c r="J605" s="4"/>
      <c r="K605"/>
      <c r="M605" s="186">
        <v>2.68</v>
      </c>
      <c r="N605" s="179" t="s">
        <v>884</v>
      </c>
      <c r="O605" s="179" t="s">
        <v>1054</v>
      </c>
      <c r="P605" s="186" t="e">
        <f>(C79)</f>
        <v>#REF!</v>
      </c>
      <c r="Q605" s="179" t="s">
        <v>884</v>
      </c>
      <c r="R605" s="186" t="e">
        <f t="shared" si="34"/>
        <v>#REF!</v>
      </c>
      <c r="AG605" s="179" t="s">
        <v>2297</v>
      </c>
    </row>
    <row r="606" spans="1:33" hidden="1">
      <c r="A606" s="237">
        <f t="shared" si="33"/>
        <v>435</v>
      </c>
      <c r="B606" s="179" t="s">
        <v>1641</v>
      </c>
      <c r="C606"/>
      <c r="D606" s="1" t="s">
        <v>883</v>
      </c>
      <c r="E606"/>
      <c r="H606" s="179" t="s">
        <v>1642</v>
      </c>
      <c r="I606"/>
      <c r="J606" s="4"/>
      <c r="K606"/>
      <c r="M606" s="186">
        <v>7.24</v>
      </c>
      <c r="N606" s="179" t="s">
        <v>620</v>
      </c>
      <c r="O606" s="179" t="s">
        <v>1643</v>
      </c>
      <c r="P606" s="186" t="e">
        <f>(K1332)</f>
        <v>#REF!</v>
      </c>
      <c r="Q606" s="179" t="s">
        <v>620</v>
      </c>
      <c r="R606" s="186" t="e">
        <f t="shared" si="34"/>
        <v>#REF!</v>
      </c>
      <c r="AG606" s="179" t="s">
        <v>2297</v>
      </c>
    </row>
    <row r="607" spans="1:33" hidden="1">
      <c r="A607" s="237">
        <f t="shared" si="33"/>
        <v>436</v>
      </c>
      <c r="B607" s="179" t="s">
        <v>1500</v>
      </c>
      <c r="C607" s="8">
        <v>73.48</v>
      </c>
      <c r="D607" s="8">
        <v>93.72</v>
      </c>
      <c r="E607"/>
      <c r="H607" s="183" t="s">
        <v>1614</v>
      </c>
      <c r="I607"/>
      <c r="J607" s="4"/>
      <c r="K607"/>
      <c r="M607" s="186">
        <v>1</v>
      </c>
      <c r="N607" s="179" t="s">
        <v>883</v>
      </c>
      <c r="O607" s="179" t="s">
        <v>1501</v>
      </c>
      <c r="P607" s="186">
        <f>(C202)</f>
        <v>75</v>
      </c>
      <c r="Q607" s="179" t="s">
        <v>883</v>
      </c>
      <c r="R607" s="186">
        <f t="shared" si="34"/>
        <v>75</v>
      </c>
      <c r="AG607" s="179" t="s">
        <v>2297</v>
      </c>
    </row>
    <row r="608" spans="1:33" hidden="1">
      <c r="A608" s="237">
        <f t="shared" si="33"/>
        <v>437</v>
      </c>
      <c r="B608" s="179" t="s">
        <v>1502</v>
      </c>
      <c r="C608" s="8">
        <v>43.12</v>
      </c>
      <c r="D608" s="1" t="s">
        <v>883</v>
      </c>
      <c r="E608"/>
      <c r="F608" s="186">
        <v>0.01</v>
      </c>
      <c r="G608" s="185" t="s">
        <v>884</v>
      </c>
      <c r="H608" s="179" t="s">
        <v>1503</v>
      </c>
      <c r="I608" s="8" t="e">
        <f>(K279)</f>
        <v>#REF!</v>
      </c>
      <c r="J608" s="2" t="s">
        <v>884</v>
      </c>
      <c r="K608" s="8" t="e">
        <f>(F608*I608)</f>
        <v>#REF!</v>
      </c>
      <c r="M608" s="242">
        <v>0.13600000000000001</v>
      </c>
      <c r="N608" s="179" t="s">
        <v>884</v>
      </c>
      <c r="O608" s="179" t="s">
        <v>999</v>
      </c>
      <c r="P608" s="186" t="e">
        <f>(K614)</f>
        <v>#REF!</v>
      </c>
      <c r="Q608" s="179" t="s">
        <v>884</v>
      </c>
      <c r="R608" s="186" t="e">
        <f t="shared" si="34"/>
        <v>#REF!</v>
      </c>
      <c r="AG608" s="179" t="s">
        <v>2297</v>
      </c>
    </row>
    <row r="609" spans="1:33" hidden="1">
      <c r="A609" s="237">
        <f t="shared" si="33"/>
        <v>438</v>
      </c>
      <c r="B609" s="179" t="s">
        <v>1000</v>
      </c>
      <c r="C609"/>
      <c r="D609" s="1" t="s">
        <v>883</v>
      </c>
      <c r="E609"/>
      <c r="F609" s="186">
        <v>0.01</v>
      </c>
      <c r="G609" s="185" t="s">
        <v>884</v>
      </c>
      <c r="H609" s="179" t="s">
        <v>1001</v>
      </c>
      <c r="I609"/>
      <c r="J609" s="2" t="s">
        <v>454</v>
      </c>
      <c r="K609" s="8">
        <v>1.1499999999999999</v>
      </c>
      <c r="O609" s="179" t="s">
        <v>130</v>
      </c>
      <c r="AG609" s="179" t="s">
        <v>2297</v>
      </c>
    </row>
    <row r="610" spans="1:33" hidden="1">
      <c r="A610" s="237">
        <f t="shared" si="33"/>
        <v>439</v>
      </c>
      <c r="B610" s="179" t="s">
        <v>131</v>
      </c>
      <c r="C610" s="8">
        <v>121.88</v>
      </c>
      <c r="D610" s="1" t="s">
        <v>883</v>
      </c>
      <c r="E610"/>
      <c r="H610" s="179" t="s">
        <v>132</v>
      </c>
      <c r="I610"/>
      <c r="J610" s="4"/>
      <c r="K610"/>
      <c r="N610" s="179" t="s">
        <v>454</v>
      </c>
      <c r="O610" s="179" t="s">
        <v>344</v>
      </c>
      <c r="Q610" s="179" t="s">
        <v>454</v>
      </c>
      <c r="R610" s="186">
        <v>1.5</v>
      </c>
      <c r="AG610" s="179" t="s">
        <v>2297</v>
      </c>
    </row>
    <row r="611" spans="1:33" hidden="1">
      <c r="A611" s="237">
        <f t="shared" si="33"/>
        <v>440</v>
      </c>
      <c r="B611" s="179" t="s">
        <v>1509</v>
      </c>
      <c r="C611" s="8">
        <v>66</v>
      </c>
      <c r="D611" s="1" t="s">
        <v>883</v>
      </c>
      <c r="E611"/>
      <c r="I611"/>
      <c r="J611" s="4"/>
      <c r="K611" s="5" t="s">
        <v>1614</v>
      </c>
      <c r="R611" s="183" t="s">
        <v>1614</v>
      </c>
      <c r="AG611" s="179" t="s">
        <v>2297</v>
      </c>
    </row>
    <row r="612" spans="1:33" hidden="1">
      <c r="A612" s="237">
        <f t="shared" si="33"/>
        <v>441</v>
      </c>
      <c r="B612" s="179" t="s">
        <v>1510</v>
      </c>
      <c r="C612"/>
      <c r="D612" s="1" t="s">
        <v>883</v>
      </c>
      <c r="E612"/>
      <c r="H612" s="179" t="s">
        <v>1511</v>
      </c>
      <c r="I612"/>
      <c r="J612" s="4"/>
      <c r="K612" s="8" t="e">
        <f>SUM(K608:K610)</f>
        <v>#REF!</v>
      </c>
      <c r="O612" s="179" t="s">
        <v>1784</v>
      </c>
      <c r="R612" s="186" t="e">
        <f>SUM(R600:R610)</f>
        <v>#REF!</v>
      </c>
      <c r="AG612" s="179" t="s">
        <v>325</v>
      </c>
    </row>
    <row r="613" spans="1:33" hidden="1">
      <c r="A613" s="237">
        <f t="shared" si="33"/>
        <v>442</v>
      </c>
      <c r="B613" s="179" t="s">
        <v>438</v>
      </c>
      <c r="C613" s="8">
        <v>149.16</v>
      </c>
      <c r="D613" s="1" t="s">
        <v>883</v>
      </c>
      <c r="E613"/>
      <c r="I613"/>
      <c r="J613" s="4"/>
      <c r="K613" s="5" t="s">
        <v>1614</v>
      </c>
      <c r="R613" s="183" t="s">
        <v>1614</v>
      </c>
    </row>
    <row r="614" spans="1:33" hidden="1">
      <c r="A614" s="237">
        <f t="shared" si="33"/>
        <v>443</v>
      </c>
      <c r="B614" s="179" t="s">
        <v>439</v>
      </c>
      <c r="C614" s="8">
        <v>84.92</v>
      </c>
      <c r="D614" s="1" t="s">
        <v>883</v>
      </c>
      <c r="E614"/>
      <c r="H614" s="179" t="s">
        <v>788</v>
      </c>
      <c r="I614"/>
      <c r="J614" s="4"/>
      <c r="K614" s="8" t="e">
        <f>ROUND(K612*100,0)</f>
        <v>#REF!</v>
      </c>
      <c r="N614" s="179" t="s">
        <v>2289</v>
      </c>
      <c r="O614" s="179" t="s">
        <v>440</v>
      </c>
    </row>
    <row r="615" spans="1:33" hidden="1">
      <c r="C615"/>
      <c r="D615"/>
      <c r="E615"/>
      <c r="F615" s="179" t="s">
        <v>991</v>
      </c>
      <c r="I615"/>
      <c r="J615" s="4"/>
      <c r="K615"/>
    </row>
    <row r="616" spans="1:33" hidden="1">
      <c r="A616" s="237">
        <f>(A614+1)</f>
        <v>444</v>
      </c>
      <c r="B616" s="179" t="s">
        <v>1119</v>
      </c>
      <c r="C616"/>
      <c r="D616" s="1" t="s">
        <v>883</v>
      </c>
      <c r="E616"/>
      <c r="I616"/>
      <c r="J616" s="4"/>
      <c r="K616" s="5" t="s">
        <v>2090</v>
      </c>
      <c r="O616" s="179" t="s">
        <v>1120</v>
      </c>
      <c r="AG616" s="179" t="s">
        <v>2297</v>
      </c>
    </row>
    <row r="617" spans="1:33" hidden="1">
      <c r="A617" s="237">
        <f t="shared" ref="A617:A648" si="35">(A616+1)</f>
        <v>445</v>
      </c>
      <c r="B617" s="179" t="s">
        <v>1007</v>
      </c>
      <c r="C617" s="8">
        <v>195.36</v>
      </c>
      <c r="D617" s="1" t="s">
        <v>883</v>
      </c>
      <c r="E617"/>
      <c r="G617" s="185" t="s">
        <v>686</v>
      </c>
      <c r="H617" s="179" t="s">
        <v>1008</v>
      </c>
      <c r="I617"/>
      <c r="J617" s="4"/>
      <c r="K617"/>
      <c r="O617" s="183" t="s">
        <v>1614</v>
      </c>
      <c r="AG617" s="179" t="s">
        <v>2297</v>
      </c>
    </row>
    <row r="618" spans="1:33" hidden="1">
      <c r="A618" s="237">
        <f t="shared" si="35"/>
        <v>446</v>
      </c>
      <c r="B618" s="179" t="s">
        <v>1682</v>
      </c>
      <c r="C618" s="8">
        <v>137.28</v>
      </c>
      <c r="D618" s="1" t="s">
        <v>883</v>
      </c>
      <c r="E618"/>
      <c r="H618" s="179" t="s">
        <v>1683</v>
      </c>
      <c r="I618"/>
      <c r="J618" s="4"/>
      <c r="K618"/>
      <c r="M618" s="186">
        <v>3</v>
      </c>
      <c r="N618" s="179" t="s">
        <v>884</v>
      </c>
      <c r="O618" s="179" t="s">
        <v>1684</v>
      </c>
      <c r="P618" s="186">
        <f>(C61*2)</f>
        <v>50</v>
      </c>
      <c r="Q618" s="179" t="s">
        <v>884</v>
      </c>
      <c r="R618" s="186">
        <f>(M618*P618)</f>
        <v>150</v>
      </c>
      <c r="AG618" s="179" t="s">
        <v>2297</v>
      </c>
    </row>
    <row r="619" spans="1:33" hidden="1">
      <c r="A619" s="237">
        <f t="shared" si="35"/>
        <v>447</v>
      </c>
      <c r="B619" s="179" t="s">
        <v>633</v>
      </c>
      <c r="C619"/>
      <c r="D619" s="1" t="s">
        <v>883</v>
      </c>
      <c r="E619"/>
      <c r="H619" s="183" t="s">
        <v>1614</v>
      </c>
      <c r="I619"/>
      <c r="J619" s="4"/>
      <c r="K619"/>
      <c r="M619" s="186">
        <v>2.4</v>
      </c>
      <c r="N619" s="179" t="s">
        <v>884</v>
      </c>
      <c r="O619" s="179" t="s">
        <v>1663</v>
      </c>
      <c r="P619" s="186" t="e">
        <f>(C81)</f>
        <v>#REF!</v>
      </c>
      <c r="Q619" s="179" t="s">
        <v>884</v>
      </c>
      <c r="R619" s="186" t="e">
        <f>(M619*P619)</f>
        <v>#REF!</v>
      </c>
      <c r="AG619" s="179" t="s">
        <v>2297</v>
      </c>
    </row>
    <row r="620" spans="1:33" hidden="1">
      <c r="A620" s="237">
        <f t="shared" si="35"/>
        <v>448</v>
      </c>
      <c r="B620" s="179" t="s">
        <v>1461</v>
      </c>
      <c r="C620" s="8">
        <v>97.68</v>
      </c>
      <c r="D620" s="1" t="s">
        <v>883</v>
      </c>
      <c r="E620"/>
      <c r="F620" s="242">
        <v>1.4E-2</v>
      </c>
      <c r="G620" s="185" t="s">
        <v>884</v>
      </c>
      <c r="H620" s="179" t="s">
        <v>1348</v>
      </c>
      <c r="I620" s="8" t="e">
        <f>(K614)</f>
        <v>#REF!</v>
      </c>
      <c r="J620" s="2" t="s">
        <v>884</v>
      </c>
      <c r="K620" s="8" t="e">
        <f>(F620*I620)</f>
        <v>#REF!</v>
      </c>
      <c r="M620" s="186">
        <v>5</v>
      </c>
      <c r="N620" s="179" t="s">
        <v>883</v>
      </c>
      <c r="O620" s="179" t="s">
        <v>618</v>
      </c>
      <c r="P620" s="186">
        <f>(C203)</f>
        <v>40</v>
      </c>
      <c r="Q620" s="179" t="s">
        <v>883</v>
      </c>
      <c r="R620" s="186">
        <f>(M620*P620)</f>
        <v>200</v>
      </c>
      <c r="AG620" s="179" t="s">
        <v>2297</v>
      </c>
    </row>
    <row r="621" spans="1:33" hidden="1">
      <c r="A621" s="237">
        <f t="shared" si="35"/>
        <v>449</v>
      </c>
      <c r="B621" s="179" t="s">
        <v>1806</v>
      </c>
      <c r="C621" s="8">
        <v>54.12</v>
      </c>
      <c r="D621" s="1" t="s">
        <v>883</v>
      </c>
      <c r="E621"/>
      <c r="F621" s="242"/>
      <c r="H621" s="179" t="s">
        <v>1807</v>
      </c>
      <c r="I621"/>
      <c r="J621" s="4"/>
      <c r="K621" s="1" t="s">
        <v>991</v>
      </c>
      <c r="O621" s="179" t="s">
        <v>455</v>
      </c>
      <c r="Q621" s="179" t="s">
        <v>454</v>
      </c>
      <c r="R621" s="186">
        <v>0.08</v>
      </c>
      <c r="AG621" s="179" t="s">
        <v>2297</v>
      </c>
    </row>
    <row r="622" spans="1:33" hidden="1">
      <c r="A622" s="237">
        <f t="shared" si="35"/>
        <v>450</v>
      </c>
      <c r="B622" s="179" t="s">
        <v>1808</v>
      </c>
      <c r="C622"/>
      <c r="D622" s="1" t="s">
        <v>883</v>
      </c>
      <c r="E622"/>
      <c r="F622" s="186">
        <v>0.5</v>
      </c>
      <c r="G622" s="185" t="s">
        <v>784</v>
      </c>
      <c r="H622" s="179" t="s">
        <v>2044</v>
      </c>
      <c r="I622" s="8">
        <f>(C10)</f>
        <v>150</v>
      </c>
      <c r="J622" s="2" t="s">
        <v>784</v>
      </c>
      <c r="K622" s="8">
        <f>(F622*I622)</f>
        <v>75</v>
      </c>
      <c r="R622" s="183" t="s">
        <v>1614</v>
      </c>
      <c r="S622" s="179" t="s">
        <v>991</v>
      </c>
      <c r="AG622" s="179" t="s">
        <v>2297</v>
      </c>
    </row>
    <row r="623" spans="1:33" hidden="1">
      <c r="A623" s="237">
        <f t="shared" si="35"/>
        <v>451</v>
      </c>
      <c r="B623" s="179" t="s">
        <v>1664</v>
      </c>
      <c r="C623" s="8">
        <v>110</v>
      </c>
      <c r="D623" s="1" t="s">
        <v>883</v>
      </c>
      <c r="E623"/>
      <c r="F623" s="186">
        <v>0.75</v>
      </c>
      <c r="G623" s="185" t="s">
        <v>784</v>
      </c>
      <c r="H623" s="179" t="s">
        <v>1936</v>
      </c>
      <c r="I623" s="8">
        <f>(C12)</f>
        <v>95</v>
      </c>
      <c r="J623" s="2" t="s">
        <v>784</v>
      </c>
      <c r="K623" s="8">
        <f>(F623*I623)</f>
        <v>71.25</v>
      </c>
      <c r="O623" s="179" t="s">
        <v>1784</v>
      </c>
      <c r="R623" s="186" t="e">
        <f>SUM(R618:R621)</f>
        <v>#REF!</v>
      </c>
      <c r="AG623" s="179" t="s">
        <v>2297</v>
      </c>
    </row>
    <row r="624" spans="1:33" hidden="1">
      <c r="A624" s="237">
        <f t="shared" si="35"/>
        <v>452</v>
      </c>
      <c r="B624" s="179" t="s">
        <v>1665</v>
      </c>
      <c r="C624" s="8">
        <v>70</v>
      </c>
      <c r="D624" s="1" t="s">
        <v>883</v>
      </c>
      <c r="E624"/>
      <c r="G624" s="185" t="s">
        <v>454</v>
      </c>
      <c r="H624" s="179" t="s">
        <v>455</v>
      </c>
      <c r="I624"/>
      <c r="J624" s="2" t="s">
        <v>454</v>
      </c>
      <c r="K624" s="8">
        <v>0</v>
      </c>
      <c r="R624" s="183" t="s">
        <v>1614</v>
      </c>
      <c r="AG624" s="179" t="s">
        <v>2297</v>
      </c>
    </row>
    <row r="625" spans="1:33" hidden="1">
      <c r="A625" s="237">
        <f t="shared" si="35"/>
        <v>453</v>
      </c>
      <c r="B625" s="179" t="s">
        <v>1666</v>
      </c>
      <c r="C625"/>
      <c r="D625" s="1" t="s">
        <v>883</v>
      </c>
      <c r="E625"/>
      <c r="I625"/>
      <c r="J625" s="4"/>
      <c r="K625" s="5" t="s">
        <v>1614</v>
      </c>
      <c r="AG625" s="179" t="s">
        <v>2297</v>
      </c>
    </row>
    <row r="626" spans="1:33" hidden="1">
      <c r="A626" s="237">
        <f t="shared" si="35"/>
        <v>454</v>
      </c>
      <c r="B626" s="179" t="s">
        <v>103</v>
      </c>
      <c r="C626" s="8">
        <v>12</v>
      </c>
      <c r="D626" s="1" t="s">
        <v>883</v>
      </c>
      <c r="E626"/>
      <c r="H626" s="179" t="s">
        <v>104</v>
      </c>
      <c r="I626"/>
      <c r="J626" s="4"/>
      <c r="K626" s="8" t="e">
        <f>SUM(K620:K624)</f>
        <v>#REF!</v>
      </c>
      <c r="N626" s="179" t="s">
        <v>2289</v>
      </c>
      <c r="O626" s="179" t="s">
        <v>63</v>
      </c>
      <c r="AG626" s="179" t="s">
        <v>2297</v>
      </c>
    </row>
    <row r="627" spans="1:33" hidden="1">
      <c r="A627" s="237">
        <f t="shared" si="35"/>
        <v>455</v>
      </c>
      <c r="B627" s="179" t="s">
        <v>1995</v>
      </c>
      <c r="C627" s="8">
        <v>7.5</v>
      </c>
      <c r="D627" s="1" t="s">
        <v>883</v>
      </c>
      <c r="E627"/>
      <c r="I627"/>
      <c r="J627" s="4"/>
      <c r="K627" s="5" t="s">
        <v>1614</v>
      </c>
      <c r="O627" s="179" t="s">
        <v>1996</v>
      </c>
      <c r="AG627" s="179" t="s">
        <v>2297</v>
      </c>
    </row>
    <row r="628" spans="1:33" hidden="1">
      <c r="A628" s="237">
        <f t="shared" si="35"/>
        <v>456</v>
      </c>
      <c r="B628" s="179" t="s">
        <v>1997</v>
      </c>
      <c r="C628"/>
      <c r="D628" s="1" t="s">
        <v>883</v>
      </c>
      <c r="E628"/>
      <c r="H628" s="179" t="s">
        <v>561</v>
      </c>
      <c r="I628"/>
      <c r="J628" s="4"/>
      <c r="K628" s="8" t="e">
        <f>(K626/0.372)</f>
        <v>#REF!</v>
      </c>
      <c r="O628" s="179" t="s">
        <v>1998</v>
      </c>
      <c r="AG628" s="179" t="s">
        <v>2297</v>
      </c>
    </row>
    <row r="629" spans="1:33" hidden="1">
      <c r="A629" s="237">
        <f t="shared" si="35"/>
        <v>457</v>
      </c>
      <c r="B629" s="179" t="s">
        <v>1999</v>
      </c>
      <c r="C629" s="8">
        <v>155.32</v>
      </c>
      <c r="D629" s="1" t="s">
        <v>883</v>
      </c>
      <c r="E629"/>
      <c r="I629"/>
      <c r="J629" s="4"/>
      <c r="K629" s="5" t="s">
        <v>2090</v>
      </c>
      <c r="O629" s="183" t="s">
        <v>1614</v>
      </c>
      <c r="AG629" s="179" t="s">
        <v>2297</v>
      </c>
    </row>
    <row r="630" spans="1:33" hidden="1">
      <c r="A630" s="237">
        <f t="shared" si="35"/>
        <v>458</v>
      </c>
      <c r="B630" s="179" t="s">
        <v>1800</v>
      </c>
      <c r="C630" s="8">
        <v>91.08</v>
      </c>
      <c r="D630" s="1" t="s">
        <v>883</v>
      </c>
      <c r="E630"/>
      <c r="H630" s="179" t="s">
        <v>390</v>
      </c>
      <c r="I630"/>
      <c r="J630" s="4"/>
      <c r="K630" s="8" t="e">
        <f>(K628+C22*0.014/0.372)</f>
        <v>#REF!</v>
      </c>
      <c r="M630" s="186">
        <v>9.5</v>
      </c>
      <c r="N630" s="179" t="s">
        <v>884</v>
      </c>
      <c r="O630" s="179" t="s">
        <v>1684</v>
      </c>
      <c r="P630" s="186">
        <f>(C61*2)</f>
        <v>50</v>
      </c>
      <c r="Q630" s="179" t="s">
        <v>884</v>
      </c>
      <c r="R630" s="186">
        <f t="shared" ref="R630:R638" si="36">(M630*P630)</f>
        <v>475</v>
      </c>
      <c r="AG630" s="179" t="s">
        <v>2297</v>
      </c>
    </row>
    <row r="631" spans="1:33" hidden="1">
      <c r="A631" s="237">
        <f t="shared" si="35"/>
        <v>459</v>
      </c>
      <c r="B631" s="179" t="s">
        <v>2989</v>
      </c>
      <c r="C631" s="8">
        <v>30</v>
      </c>
      <c r="D631" s="1" t="s">
        <v>1675</v>
      </c>
      <c r="E631"/>
      <c r="H631" s="179" t="s">
        <v>392</v>
      </c>
      <c r="I631"/>
      <c r="J631" s="4"/>
      <c r="K631" s="8" t="e">
        <f>(K630+C23*0.014/0.372)</f>
        <v>#REF!</v>
      </c>
      <c r="M631" s="186">
        <v>0.47</v>
      </c>
      <c r="N631" s="179" t="s">
        <v>884</v>
      </c>
      <c r="O631" s="179" t="s">
        <v>346</v>
      </c>
      <c r="P631" s="186" t="e">
        <f>(R74)</f>
        <v>#REF!</v>
      </c>
      <c r="Q631" s="179" t="s">
        <v>884</v>
      </c>
      <c r="R631" s="186" t="e">
        <f t="shared" si="36"/>
        <v>#REF!</v>
      </c>
      <c r="AG631" s="179" t="s">
        <v>2297</v>
      </c>
    </row>
    <row r="632" spans="1:33" hidden="1">
      <c r="A632" s="237">
        <f t="shared" si="35"/>
        <v>460</v>
      </c>
      <c r="B632" s="179" t="s">
        <v>1876</v>
      </c>
      <c r="C632" s="8">
        <v>0.3</v>
      </c>
      <c r="D632" s="1" t="s">
        <v>883</v>
      </c>
      <c r="E632"/>
      <c r="H632" s="179" t="s">
        <v>2270</v>
      </c>
      <c r="I632"/>
      <c r="J632" s="4"/>
      <c r="K632" s="8" t="e">
        <f>(K631+C24*0.014/0.372)</f>
        <v>#REF!</v>
      </c>
      <c r="M632" s="186">
        <v>1.62</v>
      </c>
      <c r="N632" s="179" t="s">
        <v>884</v>
      </c>
      <c r="O632" s="179" t="s">
        <v>2011</v>
      </c>
      <c r="P632" s="186" t="e">
        <f>(R89)</f>
        <v>#REF!</v>
      </c>
      <c r="Q632" s="179" t="s">
        <v>884</v>
      </c>
      <c r="R632" s="186" t="e">
        <f t="shared" si="36"/>
        <v>#REF!</v>
      </c>
      <c r="AG632" s="179" t="s">
        <v>2297</v>
      </c>
    </row>
    <row r="633" spans="1:33" hidden="1">
      <c r="A633" s="237">
        <f t="shared" si="35"/>
        <v>461</v>
      </c>
      <c r="B633" s="179" t="s">
        <v>2990</v>
      </c>
      <c r="C633" s="8">
        <v>99</v>
      </c>
      <c r="D633" s="1" t="s">
        <v>620</v>
      </c>
      <c r="E633"/>
      <c r="H633" s="179" t="s">
        <v>384</v>
      </c>
      <c r="I633"/>
      <c r="J633" s="4"/>
      <c r="K633" s="8" t="e">
        <f>(K632+C24*0.014/0.372)</f>
        <v>#REF!</v>
      </c>
      <c r="M633" s="186">
        <v>15.22</v>
      </c>
      <c r="N633" s="179" t="s">
        <v>620</v>
      </c>
      <c r="O633" s="179" t="s">
        <v>2172</v>
      </c>
      <c r="P633" s="186" t="e">
        <f>(R303)</f>
        <v>#REF!</v>
      </c>
      <c r="Q633" s="179" t="s">
        <v>620</v>
      </c>
      <c r="R633" s="186" t="e">
        <f t="shared" si="36"/>
        <v>#REF!</v>
      </c>
      <c r="AG633" s="179" t="s">
        <v>2297</v>
      </c>
    </row>
    <row r="634" spans="1:33" hidden="1">
      <c r="A634" s="237">
        <f t="shared" si="35"/>
        <v>462</v>
      </c>
      <c r="B634" s="179" t="s">
        <v>2053</v>
      </c>
      <c r="C634" s="8">
        <v>97.31</v>
      </c>
      <c r="D634" s="1" t="s">
        <v>620</v>
      </c>
      <c r="E634"/>
      <c r="H634" s="179" t="s">
        <v>1387</v>
      </c>
      <c r="I634"/>
      <c r="J634" s="4"/>
      <c r="K634" s="8" t="e">
        <f>(K633+C25*0.014/0.372)</f>
        <v>#REF!</v>
      </c>
      <c r="M634" s="186">
        <v>0.18</v>
      </c>
      <c r="N634" s="179" t="s">
        <v>884</v>
      </c>
      <c r="O634" s="179" t="s">
        <v>1356</v>
      </c>
      <c r="P634" s="186" t="e">
        <f>(K279)</f>
        <v>#REF!</v>
      </c>
      <c r="Q634" s="179" t="s">
        <v>884</v>
      </c>
      <c r="R634" s="186" t="e">
        <f t="shared" si="36"/>
        <v>#REF!</v>
      </c>
      <c r="AG634" s="179" t="s">
        <v>2297</v>
      </c>
    </row>
    <row r="635" spans="1:33" hidden="1">
      <c r="A635" s="237">
        <f t="shared" si="35"/>
        <v>463</v>
      </c>
      <c r="B635" s="179" t="s">
        <v>2991</v>
      </c>
      <c r="C635" s="8">
        <v>105.28</v>
      </c>
      <c r="D635" s="1" t="s">
        <v>1173</v>
      </c>
      <c r="E635"/>
      <c r="F635" s="233" t="s">
        <v>1357</v>
      </c>
      <c r="H635" s="179" t="s">
        <v>774</v>
      </c>
      <c r="I635"/>
      <c r="J635" s="4"/>
      <c r="K635"/>
      <c r="M635" s="186">
        <v>0.36</v>
      </c>
      <c r="N635" s="179" t="s">
        <v>620</v>
      </c>
      <c r="O635" s="179" t="s">
        <v>775</v>
      </c>
      <c r="P635" s="186" t="e">
        <f>(K466)</f>
        <v>#REF!</v>
      </c>
      <c r="Q635" s="179" t="s">
        <v>620</v>
      </c>
      <c r="R635" s="186" t="e">
        <f t="shared" si="36"/>
        <v>#REF!</v>
      </c>
      <c r="AG635" s="179" t="s">
        <v>2297</v>
      </c>
    </row>
    <row r="636" spans="1:33" hidden="1">
      <c r="A636" s="237">
        <f t="shared" si="35"/>
        <v>464</v>
      </c>
      <c r="B636" s="179" t="s">
        <v>2992</v>
      </c>
      <c r="C636" s="8">
        <v>106.75</v>
      </c>
      <c r="D636" s="1" t="s">
        <v>1173</v>
      </c>
      <c r="E636"/>
      <c r="H636" s="179" t="s">
        <v>1433</v>
      </c>
      <c r="I636"/>
      <c r="J636" s="4"/>
      <c r="K636"/>
      <c r="M636" s="186">
        <v>1</v>
      </c>
      <c r="N636" s="179" t="s">
        <v>883</v>
      </c>
      <c r="O636" s="179" t="s">
        <v>1185</v>
      </c>
      <c r="P636" s="186">
        <f>(C202)</f>
        <v>75</v>
      </c>
      <c r="Q636" s="179" t="s">
        <v>883</v>
      </c>
      <c r="R636" s="186">
        <f t="shared" si="36"/>
        <v>75</v>
      </c>
      <c r="AG636" s="179" t="s">
        <v>2297</v>
      </c>
    </row>
    <row r="637" spans="1:33" hidden="1">
      <c r="A637" s="237">
        <f t="shared" si="35"/>
        <v>465</v>
      </c>
      <c r="B637" s="179" t="s">
        <v>1186</v>
      </c>
      <c r="C637" s="8">
        <v>1</v>
      </c>
      <c r="D637" s="1" t="s">
        <v>883</v>
      </c>
      <c r="E637" t="s">
        <v>150</v>
      </c>
      <c r="H637" s="179" t="s">
        <v>338</v>
      </c>
      <c r="I637"/>
      <c r="J637" s="4"/>
      <c r="K637"/>
      <c r="M637" s="186">
        <v>1.8</v>
      </c>
      <c r="N637" s="179" t="s">
        <v>339</v>
      </c>
      <c r="O637" s="179" t="s">
        <v>340</v>
      </c>
      <c r="P637" s="186">
        <f>(C324)</f>
        <v>14.91</v>
      </c>
      <c r="Q637" s="179" t="s">
        <v>339</v>
      </c>
      <c r="R637" s="186">
        <f t="shared" si="36"/>
        <v>26.84</v>
      </c>
      <c r="AG637" s="179" t="s">
        <v>2297</v>
      </c>
    </row>
    <row r="638" spans="1:33" hidden="1">
      <c r="A638" s="237">
        <f t="shared" si="35"/>
        <v>466</v>
      </c>
      <c r="B638" s="179" t="s">
        <v>2993</v>
      </c>
      <c r="C638" s="8">
        <v>37</v>
      </c>
      <c r="D638" s="1" t="s">
        <v>1675</v>
      </c>
      <c r="E638"/>
      <c r="H638" s="179" t="s">
        <v>1528</v>
      </c>
      <c r="I638"/>
      <c r="J638" s="4"/>
      <c r="K638"/>
      <c r="M638" s="186">
        <v>1</v>
      </c>
      <c r="N638" s="179" t="s">
        <v>883</v>
      </c>
      <c r="O638" s="179" t="s">
        <v>1947</v>
      </c>
      <c r="P638" s="186">
        <f>(C370)</f>
        <v>13.29</v>
      </c>
      <c r="Q638" s="179" t="s">
        <v>883</v>
      </c>
      <c r="R638" s="186">
        <f t="shared" si="36"/>
        <v>13.29</v>
      </c>
      <c r="AG638" s="179" t="s">
        <v>2297</v>
      </c>
    </row>
    <row r="639" spans="1:33" hidden="1">
      <c r="A639" s="237">
        <f t="shared" si="35"/>
        <v>467</v>
      </c>
      <c r="B639" s="255" t="s">
        <v>1948</v>
      </c>
      <c r="C639" s="8">
        <v>3</v>
      </c>
      <c r="D639" s="1" t="s">
        <v>1804</v>
      </c>
      <c r="E639">
        <v>5</v>
      </c>
      <c r="H639" s="179" t="s">
        <v>172</v>
      </c>
      <c r="I639"/>
      <c r="J639" s="4"/>
      <c r="K639"/>
      <c r="N639" s="179" t="s">
        <v>454</v>
      </c>
      <c r="O639" s="179" t="s">
        <v>344</v>
      </c>
      <c r="Q639" s="179" t="s">
        <v>454</v>
      </c>
      <c r="R639" s="186">
        <v>1.6</v>
      </c>
      <c r="AG639" s="179" t="s">
        <v>2297</v>
      </c>
    </row>
    <row r="640" spans="1:33" hidden="1">
      <c r="A640" s="237">
        <f t="shared" si="35"/>
        <v>468</v>
      </c>
      <c r="B640" s="255" t="s">
        <v>173</v>
      </c>
      <c r="C640" s="8">
        <v>2.2000000000000002</v>
      </c>
      <c r="D640" s="1" t="s">
        <v>1804</v>
      </c>
      <c r="E640"/>
      <c r="H640" s="179" t="s">
        <v>174</v>
      </c>
      <c r="I640"/>
      <c r="J640" s="4"/>
      <c r="K640"/>
      <c r="R640" s="179" t="s">
        <v>991</v>
      </c>
      <c r="AG640" s="179" t="s">
        <v>2297</v>
      </c>
    </row>
    <row r="641" spans="1:33" hidden="1">
      <c r="A641" s="237">
        <f t="shared" si="35"/>
        <v>469</v>
      </c>
      <c r="B641" s="179" t="s">
        <v>2994</v>
      </c>
      <c r="C641" s="8">
        <v>2.2000000000000002</v>
      </c>
      <c r="D641" s="1">
        <v>2.7</v>
      </c>
      <c r="E641">
        <v>2</v>
      </c>
      <c r="H641" s="179" t="s">
        <v>175</v>
      </c>
      <c r="I641"/>
      <c r="J641" s="4"/>
      <c r="K641"/>
      <c r="R641" s="183" t="s">
        <v>1614</v>
      </c>
      <c r="AG641" s="179" t="s">
        <v>2297</v>
      </c>
    </row>
    <row r="642" spans="1:33" hidden="1">
      <c r="A642" s="237">
        <f t="shared" si="35"/>
        <v>470</v>
      </c>
      <c r="B642" s="179" t="s">
        <v>176</v>
      </c>
      <c r="C642" s="8">
        <v>3.2</v>
      </c>
      <c r="D642" s="8">
        <v>3.2</v>
      </c>
      <c r="E642"/>
      <c r="H642" s="183" t="s">
        <v>1614</v>
      </c>
      <c r="I642" s="5" t="s">
        <v>1614</v>
      </c>
      <c r="J642" s="4"/>
      <c r="K642"/>
      <c r="O642" s="179" t="s">
        <v>1784</v>
      </c>
      <c r="R642" s="186" t="e">
        <f>SUM(R630:R640)</f>
        <v>#REF!</v>
      </c>
      <c r="AG642" s="179" t="s">
        <v>2297</v>
      </c>
    </row>
    <row r="643" spans="1:33" hidden="1">
      <c r="A643" s="237">
        <f t="shared" si="35"/>
        <v>471</v>
      </c>
      <c r="B643" s="179" t="s">
        <v>177</v>
      </c>
      <c r="C643" s="8">
        <v>4</v>
      </c>
      <c r="D643" s="1" t="s">
        <v>454</v>
      </c>
      <c r="E643"/>
      <c r="F643" s="186">
        <v>1</v>
      </c>
      <c r="G643" s="185" t="s">
        <v>620</v>
      </c>
      <c r="H643" s="179" t="s">
        <v>178</v>
      </c>
      <c r="I643" s="8">
        <f>D76</f>
        <v>240</v>
      </c>
      <c r="J643" s="2" t="s">
        <v>620</v>
      </c>
      <c r="K643" s="8">
        <f>(F643*I643)</f>
        <v>240</v>
      </c>
      <c r="R643" s="183" t="s">
        <v>1614</v>
      </c>
      <c r="AG643" s="179" t="s">
        <v>2297</v>
      </c>
    </row>
    <row r="644" spans="1:33" hidden="1">
      <c r="A644" s="237">
        <f t="shared" si="35"/>
        <v>472</v>
      </c>
      <c r="B644" s="179" t="s">
        <v>422</v>
      </c>
      <c r="C644" s="8">
        <v>5</v>
      </c>
      <c r="D644" s="1" t="s">
        <v>454</v>
      </c>
      <c r="E644"/>
      <c r="F644" s="186">
        <v>1</v>
      </c>
      <c r="G644" s="185" t="s">
        <v>620</v>
      </c>
      <c r="H644" s="179" t="s">
        <v>1462</v>
      </c>
      <c r="I644" s="8">
        <f>C75</f>
        <v>20</v>
      </c>
      <c r="J644" s="2" t="s">
        <v>620</v>
      </c>
      <c r="K644" s="8">
        <f>(F644*I644)</f>
        <v>20</v>
      </c>
      <c r="O644" s="179" t="s">
        <v>1463</v>
      </c>
      <c r="AG644" s="179" t="s">
        <v>2297</v>
      </c>
    </row>
    <row r="645" spans="1:33" hidden="1">
      <c r="A645" s="237">
        <f t="shared" si="35"/>
        <v>473</v>
      </c>
      <c r="B645" s="179" t="s">
        <v>1626</v>
      </c>
      <c r="C645" s="8">
        <v>96</v>
      </c>
      <c r="D645" s="1" t="s">
        <v>883</v>
      </c>
      <c r="E645"/>
      <c r="F645" s="186">
        <v>1</v>
      </c>
      <c r="G645" s="185" t="s">
        <v>454</v>
      </c>
      <c r="H645" s="179" t="s">
        <v>1627</v>
      </c>
      <c r="I645" s="8">
        <v>15</v>
      </c>
      <c r="J645" s="2" t="s">
        <v>454</v>
      </c>
      <c r="K645" s="8">
        <f>(F645*I645)</f>
        <v>15</v>
      </c>
      <c r="N645" s="179" t="s">
        <v>2289</v>
      </c>
      <c r="O645" s="179" t="s">
        <v>1628</v>
      </c>
      <c r="AG645" s="179" t="s">
        <v>2297</v>
      </c>
    </row>
    <row r="646" spans="1:33" hidden="1">
      <c r="A646" s="237">
        <f t="shared" si="35"/>
        <v>474</v>
      </c>
      <c r="B646" s="179" t="s">
        <v>1629</v>
      </c>
      <c r="C646" s="8">
        <v>75</v>
      </c>
      <c r="D646" s="1" t="s">
        <v>883</v>
      </c>
      <c r="E646"/>
      <c r="I646"/>
      <c r="J646" s="4"/>
      <c r="K646" s="5" t="s">
        <v>1614</v>
      </c>
      <c r="O646" s="179" t="s">
        <v>1630</v>
      </c>
      <c r="AG646" s="179" t="s">
        <v>2297</v>
      </c>
    </row>
    <row r="647" spans="1:33" hidden="1">
      <c r="A647" s="237">
        <f t="shared" si="35"/>
        <v>475</v>
      </c>
      <c r="B647" s="179" t="s">
        <v>1631</v>
      </c>
      <c r="C647" s="8">
        <v>6.4</v>
      </c>
      <c r="D647" s="8">
        <v>12.65</v>
      </c>
      <c r="E647">
        <v>3</v>
      </c>
      <c r="H647" s="179" t="s">
        <v>561</v>
      </c>
      <c r="I647"/>
      <c r="J647" s="4"/>
      <c r="K647" s="8">
        <f>SUM(K641:K645)</f>
        <v>275</v>
      </c>
      <c r="O647" s="183" t="s">
        <v>1614</v>
      </c>
      <c r="AG647" s="179" t="s">
        <v>2297</v>
      </c>
    </row>
    <row r="648" spans="1:33" hidden="1">
      <c r="A648" s="237">
        <f t="shared" si="35"/>
        <v>476</v>
      </c>
      <c r="B648" s="179" t="s">
        <v>1608</v>
      </c>
      <c r="C648" s="8">
        <v>80</v>
      </c>
      <c r="D648" s="1" t="s">
        <v>883</v>
      </c>
      <c r="E648"/>
      <c r="H648" s="179" t="s">
        <v>1609</v>
      </c>
      <c r="I648"/>
      <c r="J648" s="4"/>
      <c r="K648" s="5" t="s">
        <v>2090</v>
      </c>
      <c r="M648" s="186">
        <v>1</v>
      </c>
      <c r="N648" s="179" t="s">
        <v>883</v>
      </c>
      <c r="O648" s="179" t="s">
        <v>1610</v>
      </c>
      <c r="P648" s="186">
        <f>(C382)</f>
        <v>14.91</v>
      </c>
      <c r="Q648" s="179" t="s">
        <v>883</v>
      </c>
      <c r="R648" s="186">
        <f>(M648*P648)</f>
        <v>14.91</v>
      </c>
      <c r="AG648" s="179" t="s">
        <v>2297</v>
      </c>
    </row>
    <row r="649" spans="1:33" hidden="1">
      <c r="A649" s="237">
        <f t="shared" ref="A649:A673" si="37">(A648+1)</f>
        <v>477</v>
      </c>
      <c r="B649" s="179" t="s">
        <v>137</v>
      </c>
      <c r="C649" s="8">
        <v>64</v>
      </c>
      <c r="D649" s="1" t="s">
        <v>883</v>
      </c>
      <c r="E649"/>
      <c r="H649" s="179" t="s">
        <v>390</v>
      </c>
      <c r="I649"/>
      <c r="J649" s="4"/>
      <c r="K649" s="8">
        <f>(K647+C19*0.05)</f>
        <v>275.88</v>
      </c>
      <c r="N649" s="179" t="s">
        <v>454</v>
      </c>
      <c r="O649" s="179" t="s">
        <v>138</v>
      </c>
      <c r="Q649" s="179" t="s">
        <v>454</v>
      </c>
      <c r="R649" s="186">
        <v>2.09</v>
      </c>
      <c r="AG649" s="179" t="s">
        <v>2297</v>
      </c>
    </row>
    <row r="650" spans="1:33" hidden="1">
      <c r="A650" s="237">
        <f t="shared" si="37"/>
        <v>478</v>
      </c>
      <c r="B650" s="179" t="s">
        <v>139</v>
      </c>
      <c r="C650" s="8">
        <v>40.5</v>
      </c>
      <c r="D650" s="1" t="s">
        <v>883</v>
      </c>
      <c r="E650"/>
      <c r="H650" s="179" t="s">
        <v>392</v>
      </c>
      <c r="I650"/>
      <c r="J650" s="4"/>
      <c r="K650" s="8">
        <f>(K649+C20*0.05)</f>
        <v>277.64</v>
      </c>
      <c r="O650" s="179" t="s">
        <v>140</v>
      </c>
      <c r="R650" s="179" t="s">
        <v>991</v>
      </c>
      <c r="AG650" s="179" t="s">
        <v>2297</v>
      </c>
    </row>
    <row r="651" spans="1:33" hidden="1">
      <c r="A651" s="237">
        <f t="shared" si="37"/>
        <v>479</v>
      </c>
      <c r="B651" s="179" t="s">
        <v>1486</v>
      </c>
      <c r="C651" s="8">
        <v>92</v>
      </c>
      <c r="D651" s="1" t="s">
        <v>883</v>
      </c>
      <c r="E651"/>
      <c r="H651" s="179" t="s">
        <v>2270</v>
      </c>
      <c r="I651"/>
      <c r="J651" s="4"/>
      <c r="K651" s="8">
        <f>(K650+C21*0.05)</f>
        <v>279.39999999999998</v>
      </c>
      <c r="R651" s="183" t="s">
        <v>1614</v>
      </c>
      <c r="AG651" s="179" t="s">
        <v>2297</v>
      </c>
    </row>
    <row r="652" spans="1:33" hidden="1">
      <c r="A652" s="237">
        <f t="shared" si="37"/>
        <v>480</v>
      </c>
      <c r="B652" s="179" t="s">
        <v>1592</v>
      </c>
      <c r="C652" s="8">
        <v>60</v>
      </c>
      <c r="D652" s="1" t="s">
        <v>883</v>
      </c>
      <c r="E652"/>
      <c r="H652" s="179" t="s">
        <v>384</v>
      </c>
      <c r="I652"/>
      <c r="J652" s="4"/>
      <c r="K652" s="8">
        <f>(K651+C21*0.05)</f>
        <v>281.16000000000003</v>
      </c>
      <c r="O652" s="179" t="s">
        <v>1593</v>
      </c>
      <c r="R652" s="186">
        <f>SUM(R648:R650)</f>
        <v>17</v>
      </c>
      <c r="AG652" s="179" t="s">
        <v>2297</v>
      </c>
    </row>
    <row r="653" spans="1:33" hidden="1">
      <c r="A653" s="237">
        <f t="shared" si="37"/>
        <v>481</v>
      </c>
      <c r="B653" s="179" t="s">
        <v>1386</v>
      </c>
      <c r="C653" s="8">
        <v>49.87</v>
      </c>
      <c r="D653" s="1" t="s">
        <v>883</v>
      </c>
      <c r="E653"/>
      <c r="H653" s="179" t="s">
        <v>1387</v>
      </c>
      <c r="I653"/>
      <c r="J653" s="4"/>
      <c r="K653" s="8">
        <f>(K652+C21*0.05)</f>
        <v>282.92</v>
      </c>
      <c r="R653" s="183" t="s">
        <v>1614</v>
      </c>
      <c r="AG653" s="179" t="s">
        <v>2297</v>
      </c>
    </row>
    <row r="654" spans="1:33" hidden="1">
      <c r="A654" s="237">
        <f t="shared" si="37"/>
        <v>482</v>
      </c>
      <c r="B654" s="179" t="s">
        <v>1848</v>
      </c>
      <c r="C654" s="8">
        <v>80</v>
      </c>
      <c r="D654" s="1" t="s">
        <v>883</v>
      </c>
      <c r="E654"/>
      <c r="F654" s="233" t="s">
        <v>1849</v>
      </c>
      <c r="H654" s="179" t="s">
        <v>774</v>
      </c>
      <c r="I654"/>
      <c r="J654" s="4"/>
      <c r="K654"/>
      <c r="AG654" s="179" t="s">
        <v>2297</v>
      </c>
    </row>
    <row r="655" spans="1:33" hidden="1">
      <c r="A655" s="237">
        <f t="shared" si="37"/>
        <v>483</v>
      </c>
      <c r="B655" s="179" t="s">
        <v>1850</v>
      </c>
      <c r="C655" s="8">
        <v>52</v>
      </c>
      <c r="D655" s="1" t="s">
        <v>883</v>
      </c>
      <c r="E655"/>
      <c r="H655" s="179" t="s">
        <v>1851</v>
      </c>
      <c r="I655"/>
      <c r="J655" s="4"/>
      <c r="K655"/>
      <c r="N655" s="179" t="s">
        <v>2289</v>
      </c>
      <c r="O655" s="179" t="s">
        <v>909</v>
      </c>
      <c r="AG655" s="179" t="s">
        <v>2297</v>
      </c>
    </row>
    <row r="656" spans="1:33" hidden="1">
      <c r="A656" s="237">
        <f t="shared" si="37"/>
        <v>484</v>
      </c>
      <c r="B656" s="179" t="s">
        <v>1203</v>
      </c>
      <c r="C656" s="8">
        <v>39</v>
      </c>
      <c r="D656" s="1" t="s">
        <v>883</v>
      </c>
      <c r="E656"/>
      <c r="H656" s="179" t="s">
        <v>338</v>
      </c>
      <c r="I656"/>
      <c r="J656" s="4"/>
      <c r="K656"/>
      <c r="O656" s="179" t="s">
        <v>1630</v>
      </c>
      <c r="AG656" s="179" t="s">
        <v>2297</v>
      </c>
    </row>
    <row r="657" spans="1:33" hidden="1">
      <c r="A657" s="237">
        <f t="shared" si="37"/>
        <v>485</v>
      </c>
      <c r="B657" s="179" t="s">
        <v>1276</v>
      </c>
      <c r="C657" s="8">
        <v>90</v>
      </c>
      <c r="D657" s="1" t="s">
        <v>883</v>
      </c>
      <c r="E657"/>
      <c r="H657" s="179" t="s">
        <v>1528</v>
      </c>
      <c r="I657"/>
      <c r="J657" s="4"/>
      <c r="K657"/>
      <c r="O657" s="183" t="s">
        <v>1614</v>
      </c>
      <c r="AG657" s="179" t="s">
        <v>2297</v>
      </c>
    </row>
    <row r="658" spans="1:33" hidden="1">
      <c r="A658" s="237">
        <f t="shared" si="37"/>
        <v>486</v>
      </c>
      <c r="B658" s="179" t="s">
        <v>1277</v>
      </c>
      <c r="C658" s="8">
        <v>60</v>
      </c>
      <c r="D658" s="1" t="s">
        <v>883</v>
      </c>
      <c r="E658"/>
      <c r="H658" s="179" t="s">
        <v>172</v>
      </c>
      <c r="I658"/>
      <c r="J658" s="4"/>
      <c r="K658"/>
      <c r="M658" s="186">
        <v>1</v>
      </c>
      <c r="N658" s="179" t="s">
        <v>883</v>
      </c>
      <c r="O658" s="179" t="s">
        <v>1104</v>
      </c>
      <c r="P658" s="186">
        <f>(C383)</f>
        <v>17.579999999999998</v>
      </c>
      <c r="Q658" s="179" t="s">
        <v>883</v>
      </c>
      <c r="R658" s="186">
        <f>(M658*P658)</f>
        <v>17.579999999999998</v>
      </c>
      <c r="AG658" s="179" t="s">
        <v>2297</v>
      </c>
    </row>
    <row r="659" spans="1:33" hidden="1">
      <c r="A659" s="237">
        <f t="shared" si="37"/>
        <v>487</v>
      </c>
      <c r="B659" s="179" t="s">
        <v>1105</v>
      </c>
      <c r="C659" s="8">
        <v>43.5</v>
      </c>
      <c r="D659" s="1" t="s">
        <v>883</v>
      </c>
      <c r="E659"/>
      <c r="H659" s="179" t="s">
        <v>174</v>
      </c>
      <c r="I659"/>
      <c r="J659" s="4"/>
      <c r="K659"/>
      <c r="N659" s="179" t="s">
        <v>454</v>
      </c>
      <c r="O659" s="179" t="s">
        <v>138</v>
      </c>
      <c r="Q659" s="179" t="s">
        <v>454</v>
      </c>
      <c r="R659" s="186">
        <v>2.09</v>
      </c>
      <c r="AG659" s="179" t="s">
        <v>2297</v>
      </c>
    </row>
    <row r="660" spans="1:33" hidden="1">
      <c r="A660" s="237">
        <f t="shared" si="37"/>
        <v>488</v>
      </c>
      <c r="B660" s="179" t="s">
        <v>250</v>
      </c>
      <c r="C660" s="8">
        <v>75</v>
      </c>
      <c r="D660" s="1" t="s">
        <v>883</v>
      </c>
      <c r="E660"/>
      <c r="H660" s="179" t="s">
        <v>2106</v>
      </c>
      <c r="I660"/>
      <c r="J660" s="4"/>
      <c r="K660"/>
      <c r="O660" s="179" t="s">
        <v>140</v>
      </c>
      <c r="R660" s="179" t="s">
        <v>991</v>
      </c>
      <c r="AG660" s="179" t="s">
        <v>2297</v>
      </c>
    </row>
    <row r="661" spans="1:33" hidden="1">
      <c r="A661" s="237">
        <f t="shared" si="37"/>
        <v>489</v>
      </c>
      <c r="B661" s="179" t="s">
        <v>2060</v>
      </c>
      <c r="C661" s="8">
        <v>52</v>
      </c>
      <c r="D661" s="1" t="s">
        <v>883</v>
      </c>
      <c r="E661"/>
      <c r="H661" s="183" t="s">
        <v>1614</v>
      </c>
      <c r="I661" s="5" t="s">
        <v>1614</v>
      </c>
      <c r="J661" s="4"/>
      <c r="K661"/>
      <c r="R661" s="183" t="s">
        <v>1614</v>
      </c>
      <c r="AG661" s="179" t="s">
        <v>2297</v>
      </c>
    </row>
    <row r="662" spans="1:33" hidden="1">
      <c r="A662" s="237">
        <f t="shared" si="37"/>
        <v>490</v>
      </c>
      <c r="B662" s="179" t="s">
        <v>1203</v>
      </c>
      <c r="C662" s="8">
        <v>35.25</v>
      </c>
      <c r="D662" s="1" t="s">
        <v>883</v>
      </c>
      <c r="E662"/>
      <c r="F662" s="186">
        <v>1</v>
      </c>
      <c r="G662" s="185" t="s">
        <v>620</v>
      </c>
      <c r="H662" s="179" t="s">
        <v>941</v>
      </c>
      <c r="I662" s="8">
        <f>C76</f>
        <v>514.62</v>
      </c>
      <c r="J662" s="2" t="s">
        <v>620</v>
      </c>
      <c r="K662" s="8">
        <f>(F662*I662)</f>
        <v>514.62</v>
      </c>
      <c r="O662" s="179" t="s">
        <v>1593</v>
      </c>
      <c r="R662" s="186">
        <f>SUM(R658:R660)</f>
        <v>19.670000000000002</v>
      </c>
      <c r="AG662" s="179" t="s">
        <v>2297</v>
      </c>
    </row>
    <row r="663" spans="1:33" hidden="1">
      <c r="A663" s="237">
        <f t="shared" si="37"/>
        <v>491</v>
      </c>
      <c r="B663" s="179" t="s">
        <v>942</v>
      </c>
      <c r="C663" s="8">
        <v>37.5</v>
      </c>
      <c r="D663" s="1" t="s">
        <v>883</v>
      </c>
      <c r="E663"/>
      <c r="F663" s="186">
        <v>1</v>
      </c>
      <c r="G663" s="185" t="s">
        <v>620</v>
      </c>
      <c r="H663" s="179" t="s">
        <v>1462</v>
      </c>
      <c r="I663" s="8">
        <f>C75</f>
        <v>20</v>
      </c>
      <c r="J663" s="2" t="s">
        <v>620</v>
      </c>
      <c r="K663" s="8">
        <f>(F663*I663)</f>
        <v>20</v>
      </c>
      <c r="R663" s="183" t="s">
        <v>1614</v>
      </c>
      <c r="AG663" s="179" t="s">
        <v>2297</v>
      </c>
    </row>
    <row r="664" spans="1:33" hidden="1">
      <c r="A664" s="237">
        <f t="shared" si="37"/>
        <v>492</v>
      </c>
      <c r="B664" s="179" t="s">
        <v>943</v>
      </c>
      <c r="C664" s="8">
        <v>24</v>
      </c>
      <c r="D664" s="1" t="s">
        <v>883</v>
      </c>
      <c r="E664"/>
      <c r="F664" s="186">
        <v>1</v>
      </c>
      <c r="G664" s="185" t="s">
        <v>454</v>
      </c>
      <c r="H664" s="179" t="s">
        <v>1627</v>
      </c>
      <c r="I664" s="8">
        <v>15</v>
      </c>
      <c r="J664" s="2" t="s">
        <v>454</v>
      </c>
      <c r="K664" s="8">
        <f>(F664*I664)</f>
        <v>15</v>
      </c>
      <c r="AG664" s="179" t="s">
        <v>2297</v>
      </c>
    </row>
    <row r="665" spans="1:33" hidden="1">
      <c r="A665" s="237">
        <f t="shared" si="37"/>
        <v>493</v>
      </c>
      <c r="B665" s="179" t="s">
        <v>944</v>
      </c>
      <c r="C665" s="8">
        <v>16</v>
      </c>
      <c r="D665" s="1" t="s">
        <v>883</v>
      </c>
      <c r="E665"/>
      <c r="H665" s="179" t="s">
        <v>455</v>
      </c>
      <c r="I665"/>
      <c r="J665" s="2" t="s">
        <v>454</v>
      </c>
      <c r="K665" s="8">
        <v>0</v>
      </c>
      <c r="N665" s="179" t="s">
        <v>2289</v>
      </c>
      <c r="O665" s="179" t="s">
        <v>486</v>
      </c>
      <c r="AG665" s="179" t="s">
        <v>2297</v>
      </c>
    </row>
    <row r="666" spans="1:33" hidden="1">
      <c r="A666" s="237">
        <f t="shared" si="37"/>
        <v>494</v>
      </c>
      <c r="B666" s="179" t="s">
        <v>487</v>
      </c>
      <c r="C666" s="8">
        <v>18</v>
      </c>
      <c r="D666" s="1" t="s">
        <v>883</v>
      </c>
      <c r="E666"/>
      <c r="I666"/>
      <c r="J666" s="4"/>
      <c r="K666" s="5" t="s">
        <v>1614</v>
      </c>
      <c r="O666" s="179" t="s">
        <v>1630</v>
      </c>
      <c r="AG666" s="179" t="s">
        <v>2297</v>
      </c>
    </row>
    <row r="667" spans="1:33" hidden="1">
      <c r="A667" s="237">
        <f t="shared" si="37"/>
        <v>495</v>
      </c>
      <c r="B667" s="179" t="s">
        <v>488</v>
      </c>
      <c r="C667" s="8">
        <v>6</v>
      </c>
      <c r="D667" s="1" t="s">
        <v>883</v>
      </c>
      <c r="E667"/>
      <c r="H667" s="179" t="s">
        <v>561</v>
      </c>
      <c r="I667"/>
      <c r="J667" s="4"/>
      <c r="K667" s="8">
        <f>SUM(K662:K665)</f>
        <v>549.62</v>
      </c>
      <c r="O667" s="183" t="s">
        <v>1614</v>
      </c>
      <c r="AG667" s="179" t="s">
        <v>2297</v>
      </c>
    </row>
    <row r="668" spans="1:33" hidden="1">
      <c r="A668" s="237">
        <f t="shared" si="37"/>
        <v>496</v>
      </c>
      <c r="B668" s="179" t="s">
        <v>489</v>
      </c>
      <c r="C668" s="8">
        <v>152.5</v>
      </c>
      <c r="D668" s="1" t="s">
        <v>1804</v>
      </c>
      <c r="E668"/>
      <c r="H668" s="179" t="s">
        <v>1609</v>
      </c>
      <c r="I668"/>
      <c r="J668" s="4"/>
      <c r="K668" s="5" t="s">
        <v>2090</v>
      </c>
      <c r="M668" s="186">
        <v>1</v>
      </c>
      <c r="N668" s="179" t="s">
        <v>883</v>
      </c>
      <c r="O668" s="179" t="s">
        <v>490</v>
      </c>
      <c r="P668" s="186">
        <f>(C384)</f>
        <v>19.3</v>
      </c>
      <c r="Q668" s="179" t="s">
        <v>883</v>
      </c>
      <c r="R668" s="186">
        <f>(M668*P668)</f>
        <v>19.3</v>
      </c>
      <c r="AG668" s="179" t="s">
        <v>2297</v>
      </c>
    </row>
    <row r="669" spans="1:33" hidden="1">
      <c r="A669" s="237">
        <f t="shared" si="37"/>
        <v>497</v>
      </c>
      <c r="B669" s="179" t="s">
        <v>1026</v>
      </c>
      <c r="C669" s="8">
        <v>108.68</v>
      </c>
      <c r="D669" s="1" t="s">
        <v>883</v>
      </c>
      <c r="E669"/>
      <c r="H669" s="179" t="s">
        <v>390</v>
      </c>
      <c r="I669"/>
      <c r="J669" s="2" t="s">
        <v>991</v>
      </c>
      <c r="K669" s="8">
        <f>(K667+C19*0.11)</f>
        <v>551.55999999999995</v>
      </c>
      <c r="N669" s="179" t="s">
        <v>454</v>
      </c>
      <c r="O669" s="179" t="s">
        <v>138</v>
      </c>
      <c r="Q669" s="179" t="s">
        <v>454</v>
      </c>
      <c r="R669" s="186">
        <v>2.09</v>
      </c>
      <c r="AG669" s="179" t="s">
        <v>2297</v>
      </c>
    </row>
    <row r="670" spans="1:33" hidden="1">
      <c r="A670" s="237">
        <f t="shared" si="37"/>
        <v>498</v>
      </c>
      <c r="B670" s="179" t="s">
        <v>557</v>
      </c>
      <c r="C670" s="8">
        <v>119.89</v>
      </c>
      <c r="D670" s="1" t="s">
        <v>883</v>
      </c>
      <c r="E670"/>
      <c r="H670" s="179" t="s">
        <v>392</v>
      </c>
      <c r="I670"/>
      <c r="J670" s="4"/>
      <c r="K670" s="8">
        <f>(K669+C20*0.11)</f>
        <v>555.42999999999995</v>
      </c>
      <c r="O670" s="179" t="s">
        <v>140</v>
      </c>
      <c r="R670" s="179" t="s">
        <v>991</v>
      </c>
      <c r="AG670" s="179" t="s">
        <v>2297</v>
      </c>
    </row>
    <row r="671" spans="1:33" hidden="1">
      <c r="A671" s="237">
        <f t="shared" si="37"/>
        <v>499</v>
      </c>
      <c r="B671" s="179" t="s">
        <v>558</v>
      </c>
      <c r="C671" s="8">
        <v>297.44</v>
      </c>
      <c r="D671" s="1" t="s">
        <v>883</v>
      </c>
      <c r="E671"/>
      <c r="H671" s="179" t="s">
        <v>2270</v>
      </c>
      <c r="I671"/>
      <c r="J671" s="4"/>
      <c r="K671" s="8">
        <f>(K670+C21*0.11)</f>
        <v>559.29999999999995</v>
      </c>
      <c r="R671" s="183" t="s">
        <v>1614</v>
      </c>
      <c r="AG671" s="179" t="s">
        <v>325</v>
      </c>
    </row>
    <row r="672" spans="1:33" hidden="1">
      <c r="A672" s="237">
        <f t="shared" si="37"/>
        <v>500</v>
      </c>
      <c r="B672" s="179" t="s">
        <v>559</v>
      </c>
      <c r="C672" s="8">
        <v>28.6</v>
      </c>
      <c r="D672" s="1" t="s">
        <v>883</v>
      </c>
      <c r="E672"/>
      <c r="H672" s="179" t="s">
        <v>384</v>
      </c>
      <c r="I672"/>
      <c r="J672" s="4"/>
      <c r="K672" s="8">
        <f>(K671+C21*0.11)</f>
        <v>563.16999999999996</v>
      </c>
      <c r="O672" s="179" t="s">
        <v>1593</v>
      </c>
      <c r="R672" s="186">
        <f>SUM(R668:R670)</f>
        <v>21.39</v>
      </c>
    </row>
    <row r="673" spans="1:33" hidden="1">
      <c r="A673" s="237">
        <f t="shared" si="37"/>
        <v>501</v>
      </c>
      <c r="B673" s="179" t="s">
        <v>188</v>
      </c>
      <c r="C673" s="8">
        <v>228.86</v>
      </c>
      <c r="D673" s="1" t="s">
        <v>883</v>
      </c>
      <c r="E673"/>
      <c r="H673" s="179" t="s">
        <v>1387</v>
      </c>
      <c r="I673"/>
      <c r="J673" s="4"/>
      <c r="K673" s="8">
        <f>(K672+C21*0.11)</f>
        <v>567.04</v>
      </c>
      <c r="R673" s="183" t="s">
        <v>1614</v>
      </c>
    </row>
    <row r="674" spans="1:33" hidden="1">
      <c r="C674"/>
      <c r="D674"/>
      <c r="E674"/>
      <c r="F674" s="179" t="s">
        <v>991</v>
      </c>
      <c r="I674"/>
      <c r="J674" s="4"/>
      <c r="K674"/>
    </row>
    <row r="675" spans="1:33" hidden="1">
      <c r="A675" s="237">
        <f>(A673+1)</f>
        <v>502</v>
      </c>
      <c r="B675" s="179" t="s">
        <v>189</v>
      </c>
      <c r="C675" s="8">
        <v>70.47</v>
      </c>
      <c r="D675" s="1" t="s">
        <v>883</v>
      </c>
      <c r="E675"/>
      <c r="I675"/>
      <c r="J675" s="4"/>
      <c r="K675"/>
      <c r="AG675" s="179" t="s">
        <v>2297</v>
      </c>
    </row>
    <row r="676" spans="1:33" hidden="1">
      <c r="A676" s="237">
        <f t="shared" ref="A676:A707" si="38">(A675+1)</f>
        <v>503</v>
      </c>
      <c r="B676" s="179" t="s">
        <v>190</v>
      </c>
      <c r="C676" s="8">
        <v>133.62</v>
      </c>
      <c r="D676" s="1" t="s">
        <v>883</v>
      </c>
      <c r="E676"/>
      <c r="F676" s="233" t="s">
        <v>1378</v>
      </c>
      <c r="H676" s="179" t="s">
        <v>191</v>
      </c>
      <c r="I676"/>
      <c r="J676" s="4"/>
      <c r="K676"/>
      <c r="N676" s="179" t="s">
        <v>2289</v>
      </c>
      <c r="O676" s="179" t="s">
        <v>1477</v>
      </c>
      <c r="AG676" s="179" t="s">
        <v>2297</v>
      </c>
    </row>
    <row r="677" spans="1:33" hidden="1">
      <c r="A677" s="237">
        <f t="shared" si="38"/>
        <v>504</v>
      </c>
      <c r="B677" s="179" t="s">
        <v>1478</v>
      </c>
      <c r="C677" s="8">
        <v>133.62</v>
      </c>
      <c r="D677" s="1" t="s">
        <v>883</v>
      </c>
      <c r="E677"/>
      <c r="H677" s="179" t="s">
        <v>1479</v>
      </c>
      <c r="I677"/>
      <c r="J677" s="4"/>
      <c r="K677"/>
      <c r="O677" s="179" t="s">
        <v>1480</v>
      </c>
      <c r="AG677" s="179" t="s">
        <v>2297</v>
      </c>
    </row>
    <row r="678" spans="1:33" hidden="1">
      <c r="A678" s="237">
        <f t="shared" si="38"/>
        <v>505</v>
      </c>
      <c r="B678" s="179" t="s">
        <v>1481</v>
      </c>
      <c r="C678" s="8">
        <v>215</v>
      </c>
      <c r="D678" s="1" t="s">
        <v>883</v>
      </c>
      <c r="E678"/>
      <c r="H678" s="179" t="s">
        <v>1482</v>
      </c>
      <c r="I678"/>
      <c r="J678" s="4"/>
      <c r="K678"/>
      <c r="O678" s="183" t="s">
        <v>1614</v>
      </c>
      <c r="AG678" s="179" t="s">
        <v>2297</v>
      </c>
    </row>
    <row r="679" spans="1:33" hidden="1">
      <c r="A679" s="237">
        <f t="shared" si="38"/>
        <v>506</v>
      </c>
      <c r="B679" s="179" t="s">
        <v>1236</v>
      </c>
      <c r="C679" s="8">
        <v>215</v>
      </c>
      <c r="D679" s="1" t="s">
        <v>883</v>
      </c>
      <c r="E679"/>
      <c r="H679" s="183" t="s">
        <v>1614</v>
      </c>
      <c r="I679"/>
      <c r="J679" s="4"/>
      <c r="K679"/>
      <c r="M679" s="186">
        <v>1</v>
      </c>
      <c r="N679" s="179" t="s">
        <v>883</v>
      </c>
      <c r="O679" s="179" t="s">
        <v>1237</v>
      </c>
      <c r="P679" s="186">
        <f>(C392/1*0.3)</f>
        <v>14.61</v>
      </c>
      <c r="Q679" s="179" t="s">
        <v>883</v>
      </c>
      <c r="R679" s="186">
        <f>(M679*P679)</f>
        <v>14.61</v>
      </c>
      <c r="AG679" s="179" t="s">
        <v>2297</v>
      </c>
    </row>
    <row r="680" spans="1:33" hidden="1">
      <c r="A680" s="237">
        <f t="shared" si="38"/>
        <v>507</v>
      </c>
      <c r="B680" s="179" t="s">
        <v>1238</v>
      </c>
      <c r="C680" s="8">
        <v>107.64</v>
      </c>
      <c r="D680" s="1" t="s">
        <v>620</v>
      </c>
      <c r="E680"/>
      <c r="F680" s="186">
        <v>0.4</v>
      </c>
      <c r="G680" s="185" t="s">
        <v>884</v>
      </c>
      <c r="H680" s="179" t="s">
        <v>1239</v>
      </c>
      <c r="I680" s="8">
        <f>(C267)</f>
        <v>10705</v>
      </c>
      <c r="J680" s="2" t="s">
        <v>884</v>
      </c>
      <c r="K680" s="8">
        <f>(F680*I680)</f>
        <v>4282</v>
      </c>
      <c r="N680" s="179" t="s">
        <v>454</v>
      </c>
      <c r="O680" s="179" t="s">
        <v>138</v>
      </c>
      <c r="Q680" s="179" t="s">
        <v>454</v>
      </c>
      <c r="R680" s="186">
        <v>1.65</v>
      </c>
      <c r="AG680" s="179" t="s">
        <v>2297</v>
      </c>
    </row>
    <row r="681" spans="1:33" hidden="1">
      <c r="A681" s="237">
        <f t="shared" si="38"/>
        <v>508</v>
      </c>
      <c r="B681" s="179" t="s">
        <v>1240</v>
      </c>
      <c r="C681"/>
      <c r="D681"/>
      <c r="E681"/>
      <c r="F681" s="186">
        <v>0.12</v>
      </c>
      <c r="G681" s="185" t="s">
        <v>884</v>
      </c>
      <c r="H681" s="179" t="s">
        <v>1195</v>
      </c>
      <c r="I681" s="8">
        <f>(C268)</f>
        <v>9395</v>
      </c>
      <c r="J681" s="2" t="s">
        <v>884</v>
      </c>
      <c r="K681" s="8">
        <f>(F681*I681)</f>
        <v>1127.4000000000001</v>
      </c>
      <c r="O681" s="179" t="s">
        <v>140</v>
      </c>
      <c r="R681" s="179" t="s">
        <v>991</v>
      </c>
      <c r="AG681" s="179" t="s">
        <v>2297</v>
      </c>
    </row>
    <row r="682" spans="1:33" hidden="1">
      <c r="A682" s="237">
        <f t="shared" si="38"/>
        <v>509</v>
      </c>
      <c r="B682" s="179" t="s">
        <v>2153</v>
      </c>
      <c r="C682" s="8">
        <v>11.55</v>
      </c>
      <c r="D682" s="1" t="s">
        <v>883</v>
      </c>
      <c r="E682"/>
      <c r="H682" s="179" t="s">
        <v>2154</v>
      </c>
      <c r="I682" s="1" t="s">
        <v>991</v>
      </c>
      <c r="J682" s="4"/>
      <c r="K682" s="1" t="s">
        <v>991</v>
      </c>
      <c r="R682" s="183" t="s">
        <v>1614</v>
      </c>
      <c r="AG682" s="179" t="s">
        <v>2297</v>
      </c>
    </row>
    <row r="683" spans="1:33" hidden="1">
      <c r="A683" s="237">
        <f t="shared" si="38"/>
        <v>510</v>
      </c>
      <c r="B683" s="179" t="s">
        <v>1136</v>
      </c>
      <c r="C683" s="8">
        <v>16.399999999999999</v>
      </c>
      <c r="D683" s="1" t="s">
        <v>883</v>
      </c>
      <c r="E683"/>
      <c r="F683" s="186">
        <v>98.5</v>
      </c>
      <c r="G683" s="185" t="s">
        <v>1804</v>
      </c>
      <c r="H683" s="179" t="s">
        <v>1450</v>
      </c>
      <c r="I683" s="8">
        <f>(C269)</f>
        <v>15</v>
      </c>
      <c r="J683" s="2" t="s">
        <v>1804</v>
      </c>
      <c r="K683" s="8">
        <f>(F683*I683)</f>
        <v>1477.5</v>
      </c>
      <c r="O683" s="179" t="s">
        <v>1593</v>
      </c>
      <c r="R683" s="186">
        <f>SUM(R679:R681)</f>
        <v>16.260000000000002</v>
      </c>
      <c r="AG683" s="179" t="s">
        <v>2297</v>
      </c>
    </row>
    <row r="684" spans="1:33" hidden="1">
      <c r="A684" s="237">
        <f t="shared" si="38"/>
        <v>511</v>
      </c>
      <c r="B684" s="179" t="s">
        <v>1137</v>
      </c>
      <c r="C684" s="8">
        <v>27.85</v>
      </c>
      <c r="D684" s="1" t="s">
        <v>883</v>
      </c>
      <c r="E684"/>
      <c r="H684" s="179" t="s">
        <v>315</v>
      </c>
      <c r="I684" s="1" t="s">
        <v>991</v>
      </c>
      <c r="J684" s="4"/>
      <c r="K684" s="1" t="s">
        <v>252</v>
      </c>
      <c r="R684" s="183" t="s">
        <v>1614</v>
      </c>
      <c r="AG684" s="179" t="s">
        <v>2297</v>
      </c>
    </row>
    <row r="685" spans="1:33" hidden="1">
      <c r="A685" s="237">
        <f t="shared" si="38"/>
        <v>512</v>
      </c>
      <c r="B685" s="179" t="s">
        <v>1138</v>
      </c>
      <c r="C685" s="8">
        <v>49.9</v>
      </c>
      <c r="D685" s="1" t="s">
        <v>883</v>
      </c>
      <c r="E685"/>
      <c r="I685"/>
      <c r="J685" s="4"/>
      <c r="K685" s="5" t="s">
        <v>1614</v>
      </c>
      <c r="O685" s="233" t="s">
        <v>673</v>
      </c>
      <c r="R685" s="179" t="s">
        <v>991</v>
      </c>
      <c r="AG685" s="179" t="s">
        <v>2297</v>
      </c>
    </row>
    <row r="686" spans="1:33" hidden="1">
      <c r="A686" s="237">
        <f t="shared" si="38"/>
        <v>513</v>
      </c>
      <c r="B686" s="179" t="s">
        <v>1140</v>
      </c>
      <c r="C686" s="8">
        <v>69.25</v>
      </c>
      <c r="D686" s="1" t="s">
        <v>883</v>
      </c>
      <c r="E686"/>
      <c r="H686" s="179" t="s">
        <v>674</v>
      </c>
      <c r="I686"/>
      <c r="J686" s="4"/>
      <c r="K686" s="8">
        <f>SUM(K680:K684)</f>
        <v>6886.9</v>
      </c>
      <c r="M686" s="253"/>
      <c r="O686" s="233" t="s">
        <v>2120</v>
      </c>
      <c r="AG686" s="179" t="s">
        <v>2297</v>
      </c>
    </row>
    <row r="687" spans="1:33" hidden="1">
      <c r="A687" s="237">
        <f t="shared" si="38"/>
        <v>514</v>
      </c>
      <c r="B687" s="179" t="s">
        <v>1940</v>
      </c>
      <c r="C687"/>
      <c r="D687" s="1" t="s">
        <v>991</v>
      </c>
      <c r="E687"/>
      <c r="H687" s="179" t="s">
        <v>991</v>
      </c>
      <c r="I687"/>
      <c r="J687" s="4"/>
      <c r="K687" s="5" t="s">
        <v>1614</v>
      </c>
      <c r="M687" s="233" t="s">
        <v>1566</v>
      </c>
      <c r="N687" s="179" t="s">
        <v>1941</v>
      </c>
      <c r="O687" s="179" t="s">
        <v>2995</v>
      </c>
      <c r="AG687" s="179" t="s">
        <v>2297</v>
      </c>
    </row>
    <row r="688" spans="1:33" hidden="1">
      <c r="A688" s="237">
        <f t="shared" si="38"/>
        <v>515</v>
      </c>
      <c r="B688" s="179" t="s">
        <v>244</v>
      </c>
      <c r="C688" s="8">
        <v>20</v>
      </c>
      <c r="D688" s="1" t="s">
        <v>883</v>
      </c>
      <c r="E688"/>
      <c r="F688" s="186">
        <v>10</v>
      </c>
      <c r="G688" s="185" t="s">
        <v>620</v>
      </c>
      <c r="H688" s="179" t="s">
        <v>504</v>
      </c>
      <c r="I688" s="8">
        <f>(K686/50)</f>
        <v>137.74</v>
      </c>
      <c r="J688" s="2" t="s">
        <v>620</v>
      </c>
      <c r="K688" s="8">
        <f>(F688*I688)</f>
        <v>1377.4</v>
      </c>
      <c r="O688" s="183" t="s">
        <v>1614</v>
      </c>
      <c r="AG688" s="179" t="s">
        <v>2297</v>
      </c>
    </row>
    <row r="689" spans="1:33" hidden="1">
      <c r="A689" s="237">
        <f t="shared" si="38"/>
        <v>516</v>
      </c>
      <c r="B689" s="179" t="s">
        <v>505</v>
      </c>
      <c r="C689" s="8">
        <v>45</v>
      </c>
      <c r="D689" s="1" t="s">
        <v>883</v>
      </c>
      <c r="E689"/>
      <c r="F689" s="186">
        <v>3.8</v>
      </c>
      <c r="G689" s="185" t="s">
        <v>784</v>
      </c>
      <c r="H689" s="179" t="s">
        <v>506</v>
      </c>
      <c r="I689" s="8">
        <f>(C16)</f>
        <v>150</v>
      </c>
      <c r="J689" s="2" t="s">
        <v>784</v>
      </c>
      <c r="K689" s="8">
        <f>(F689*I689)</f>
        <v>570</v>
      </c>
      <c r="M689" s="253">
        <v>2.69E-2</v>
      </c>
      <c r="N689" s="179" t="s">
        <v>884</v>
      </c>
      <c r="O689" s="179" t="s">
        <v>1337</v>
      </c>
      <c r="P689" s="186">
        <f>C86+2500</f>
        <v>23105</v>
      </c>
      <c r="Q689" s="179" t="s">
        <v>884</v>
      </c>
      <c r="R689" s="186">
        <f t="shared" ref="R689:R695" si="39">M689*P689</f>
        <v>621.52</v>
      </c>
      <c r="AG689" s="179" t="s">
        <v>2297</v>
      </c>
    </row>
    <row r="690" spans="1:33" hidden="1">
      <c r="A690" s="237">
        <f t="shared" si="38"/>
        <v>517</v>
      </c>
      <c r="B690" s="179" t="s">
        <v>1338</v>
      </c>
      <c r="C690"/>
      <c r="D690" s="1" t="s">
        <v>252</v>
      </c>
      <c r="E690"/>
      <c r="F690" s="186">
        <v>5.4</v>
      </c>
      <c r="G690" s="185" t="s">
        <v>784</v>
      </c>
      <c r="H690" s="179" t="s">
        <v>1936</v>
      </c>
      <c r="I690" s="8">
        <f>(C12)</f>
        <v>95</v>
      </c>
      <c r="J690" s="2" t="s">
        <v>784</v>
      </c>
      <c r="K690" s="8">
        <f>(F690*I690)</f>
        <v>513</v>
      </c>
      <c r="M690" s="253">
        <v>1.2949999999999999</v>
      </c>
      <c r="N690" s="179" t="s">
        <v>620</v>
      </c>
      <c r="O690" s="179" t="s">
        <v>1320</v>
      </c>
      <c r="P690" s="186">
        <f>C753</f>
        <v>381.37</v>
      </c>
      <c r="Q690" s="179" t="s">
        <v>620</v>
      </c>
      <c r="R690" s="186">
        <f t="shared" si="39"/>
        <v>493.87</v>
      </c>
      <c r="AG690" s="179" t="s">
        <v>2297</v>
      </c>
    </row>
    <row r="691" spans="1:33" hidden="1">
      <c r="A691" s="237">
        <f t="shared" si="38"/>
        <v>518</v>
      </c>
      <c r="B691" s="179" t="s">
        <v>244</v>
      </c>
      <c r="C691" s="8">
        <v>19.09</v>
      </c>
      <c r="D691" s="1" t="s">
        <v>883</v>
      </c>
      <c r="E691"/>
      <c r="G691" s="185" t="s">
        <v>454</v>
      </c>
      <c r="H691" s="179" t="s">
        <v>1321</v>
      </c>
      <c r="I691"/>
      <c r="J691" s="2" t="s">
        <v>454</v>
      </c>
      <c r="K691" s="8">
        <v>5</v>
      </c>
      <c r="M691" s="253">
        <v>1.8149999999999999</v>
      </c>
      <c r="N691" s="179" t="s">
        <v>620</v>
      </c>
      <c r="O691" s="179" t="s">
        <v>2128</v>
      </c>
      <c r="P691" s="186">
        <f>C31</f>
        <v>342</v>
      </c>
      <c r="Q691" s="179" t="s">
        <v>620</v>
      </c>
      <c r="R691" s="186">
        <f t="shared" si="39"/>
        <v>620.73</v>
      </c>
      <c r="AG691" s="179" t="s">
        <v>2297</v>
      </c>
    </row>
    <row r="692" spans="1:33" hidden="1">
      <c r="A692" s="237">
        <f t="shared" si="38"/>
        <v>519</v>
      </c>
      <c r="B692" s="179" t="s">
        <v>505</v>
      </c>
      <c r="C692" s="8">
        <v>50.66</v>
      </c>
      <c r="D692" s="1" t="s">
        <v>883</v>
      </c>
      <c r="E692"/>
      <c r="I692"/>
      <c r="J692" s="4"/>
      <c r="K692" s="5" t="s">
        <v>1614</v>
      </c>
      <c r="M692" s="186">
        <v>2</v>
      </c>
      <c r="N692" s="179" t="s">
        <v>883</v>
      </c>
      <c r="O692" s="179" t="s">
        <v>1754</v>
      </c>
      <c r="P692" s="186">
        <f>C298</f>
        <v>10.5</v>
      </c>
      <c r="Q692" s="179" t="s">
        <v>883</v>
      </c>
      <c r="R692" s="186">
        <f t="shared" si="39"/>
        <v>21</v>
      </c>
      <c r="AG692" s="179" t="s">
        <v>2297</v>
      </c>
    </row>
    <row r="693" spans="1:33" hidden="1">
      <c r="A693" s="237">
        <f t="shared" si="38"/>
        <v>520</v>
      </c>
      <c r="B693" s="179" t="s">
        <v>1647</v>
      </c>
      <c r="C693" s="8">
        <v>1183.82</v>
      </c>
      <c r="D693" s="1" t="s">
        <v>620</v>
      </c>
      <c r="E693"/>
      <c r="H693" s="179" t="s">
        <v>446</v>
      </c>
      <c r="I693"/>
      <c r="J693" s="4"/>
      <c r="K693" s="8">
        <f>SUM(K688:K691)</f>
        <v>2465.4</v>
      </c>
      <c r="M693" s="186">
        <v>3</v>
      </c>
      <c r="N693" s="179" t="s">
        <v>883</v>
      </c>
      <c r="O693" s="179" t="s">
        <v>1648</v>
      </c>
      <c r="P693" s="186">
        <f>C294</f>
        <v>8.5</v>
      </c>
      <c r="Q693" s="179" t="s">
        <v>883</v>
      </c>
      <c r="R693" s="186">
        <f t="shared" si="39"/>
        <v>25.5</v>
      </c>
      <c r="AG693" s="179" t="s">
        <v>2297</v>
      </c>
    </row>
    <row r="694" spans="1:33" hidden="1">
      <c r="A694" s="237">
        <f t="shared" si="38"/>
        <v>521</v>
      </c>
      <c r="B694" s="179" t="s">
        <v>1649</v>
      </c>
      <c r="C694" s="8">
        <v>1605</v>
      </c>
      <c r="D694" s="1" t="s">
        <v>620</v>
      </c>
      <c r="E694"/>
      <c r="I694"/>
      <c r="J694" s="4"/>
      <c r="K694" s="5" t="s">
        <v>1614</v>
      </c>
      <c r="M694" s="186">
        <v>1</v>
      </c>
      <c r="N694" s="179" t="s">
        <v>883</v>
      </c>
      <c r="O694" s="179" t="s">
        <v>1738</v>
      </c>
      <c r="P694" s="186">
        <f>C300</f>
        <v>21</v>
      </c>
      <c r="Q694" s="179" t="s">
        <v>883</v>
      </c>
      <c r="R694" s="186">
        <f t="shared" si="39"/>
        <v>21</v>
      </c>
      <c r="AG694" s="179" t="s">
        <v>2297</v>
      </c>
    </row>
    <row r="695" spans="1:33" hidden="1">
      <c r="A695" s="237">
        <f t="shared" si="38"/>
        <v>522</v>
      </c>
      <c r="B695" s="179" t="s">
        <v>1746</v>
      </c>
      <c r="C695" s="1" t="s">
        <v>2996</v>
      </c>
      <c r="D695" s="1" t="s">
        <v>1747</v>
      </c>
      <c r="E695"/>
      <c r="H695" s="179" t="s">
        <v>561</v>
      </c>
      <c r="I695"/>
      <c r="J695" s="4"/>
      <c r="K695" s="8">
        <f>(K693/10)</f>
        <v>246.54</v>
      </c>
      <c r="M695" s="186">
        <v>1</v>
      </c>
      <c r="N695" s="179" t="s">
        <v>883</v>
      </c>
      <c r="O695" s="179" t="s">
        <v>2015</v>
      </c>
      <c r="P695" s="186">
        <f>C302</f>
        <v>4</v>
      </c>
      <c r="Q695" s="179" t="s">
        <v>883</v>
      </c>
      <c r="R695" s="186">
        <f t="shared" si="39"/>
        <v>4</v>
      </c>
      <c r="AG695" s="179" t="s">
        <v>2297</v>
      </c>
    </row>
    <row r="696" spans="1:33" hidden="1">
      <c r="A696" s="237">
        <f t="shared" si="38"/>
        <v>523</v>
      </c>
      <c r="B696" s="179" t="s">
        <v>1748</v>
      </c>
      <c r="C696" s="8">
        <v>147.6</v>
      </c>
      <c r="D696" s="1" t="s">
        <v>1804</v>
      </c>
      <c r="E696"/>
      <c r="I696"/>
      <c r="J696" s="4"/>
      <c r="K696" s="5" t="s">
        <v>2090</v>
      </c>
      <c r="N696" s="179" t="s">
        <v>454</v>
      </c>
      <c r="O696" s="179" t="s">
        <v>455</v>
      </c>
      <c r="Q696" s="179" t="s">
        <v>454</v>
      </c>
      <c r="R696" s="186">
        <v>0</v>
      </c>
      <c r="AG696" s="179" t="s">
        <v>2297</v>
      </c>
    </row>
    <row r="697" spans="1:33" hidden="1">
      <c r="A697" s="237">
        <f t="shared" si="38"/>
        <v>524</v>
      </c>
      <c r="B697" s="179" t="s">
        <v>1749</v>
      </c>
      <c r="C697" s="8">
        <v>147.6</v>
      </c>
      <c r="D697" s="1" t="s">
        <v>1804</v>
      </c>
      <c r="E697"/>
      <c r="I697"/>
      <c r="J697" s="4"/>
      <c r="K697"/>
      <c r="R697" s="183" t="s">
        <v>1614</v>
      </c>
      <c r="AG697" s="179" t="s">
        <v>2297</v>
      </c>
    </row>
    <row r="698" spans="1:33" hidden="1">
      <c r="A698" s="237">
        <f t="shared" si="38"/>
        <v>525</v>
      </c>
      <c r="B698" s="179" t="s">
        <v>1750</v>
      </c>
      <c r="C698" s="8">
        <v>147.6</v>
      </c>
      <c r="D698" s="1" t="s">
        <v>1804</v>
      </c>
      <c r="E698"/>
      <c r="F698" s="233" t="s">
        <v>2079</v>
      </c>
      <c r="G698" s="185" t="s">
        <v>2289</v>
      </c>
      <c r="H698" s="179" t="s">
        <v>11</v>
      </c>
      <c r="I698"/>
      <c r="J698" s="4"/>
      <c r="K698"/>
      <c r="O698" s="233" t="s">
        <v>12</v>
      </c>
      <c r="R698" s="186">
        <f>SUM(R689:R696)</f>
        <v>1807.62</v>
      </c>
      <c r="AG698" s="179" t="s">
        <v>2297</v>
      </c>
    </row>
    <row r="699" spans="1:33" hidden="1">
      <c r="A699" s="237">
        <f t="shared" si="38"/>
        <v>526</v>
      </c>
      <c r="B699" s="179" t="s">
        <v>659</v>
      </c>
      <c r="C699" s="8">
        <v>1250</v>
      </c>
      <c r="D699" s="1" t="s">
        <v>620</v>
      </c>
      <c r="E699"/>
      <c r="H699" s="179" t="s">
        <v>660</v>
      </c>
      <c r="I699"/>
      <c r="J699" s="4"/>
      <c r="K699"/>
      <c r="R699" s="183" t="s">
        <v>1614</v>
      </c>
      <c r="AG699" s="179" t="s">
        <v>2297</v>
      </c>
    </row>
    <row r="700" spans="1:33" hidden="1">
      <c r="A700" s="237">
        <f t="shared" si="38"/>
        <v>527</v>
      </c>
      <c r="B700" s="179" t="s">
        <v>661</v>
      </c>
      <c r="C700" s="8">
        <v>1250</v>
      </c>
      <c r="D700" s="1" t="s">
        <v>620</v>
      </c>
      <c r="E700"/>
      <c r="H700" s="179" t="s">
        <v>662</v>
      </c>
      <c r="I700"/>
      <c r="J700" s="4"/>
      <c r="K700"/>
      <c r="N700" s="179" t="s">
        <v>991</v>
      </c>
      <c r="O700" s="233" t="s">
        <v>561</v>
      </c>
      <c r="R700" s="186">
        <f>R698/M690</f>
        <v>1395.85</v>
      </c>
      <c r="AG700" s="179" t="s">
        <v>2297</v>
      </c>
    </row>
    <row r="701" spans="1:33" hidden="1">
      <c r="A701" s="237">
        <f t="shared" si="38"/>
        <v>528</v>
      </c>
      <c r="B701" s="179" t="s">
        <v>1258</v>
      </c>
      <c r="C701" s="8">
        <v>1250</v>
      </c>
      <c r="D701" s="1" t="s">
        <v>620</v>
      </c>
      <c r="E701"/>
      <c r="H701" s="179" t="s">
        <v>523</v>
      </c>
      <c r="I701"/>
      <c r="J701" s="4"/>
      <c r="K701"/>
      <c r="R701" s="183" t="s">
        <v>2090</v>
      </c>
      <c r="AG701" s="179" t="s">
        <v>2297</v>
      </c>
    </row>
    <row r="702" spans="1:33" hidden="1">
      <c r="A702" s="237">
        <f t="shared" si="38"/>
        <v>529</v>
      </c>
      <c r="B702" s="179" t="s">
        <v>524</v>
      </c>
      <c r="C702" s="8">
        <v>1250</v>
      </c>
      <c r="D702" s="1" t="s">
        <v>620</v>
      </c>
      <c r="E702"/>
      <c r="H702" s="179" t="s">
        <v>525</v>
      </c>
      <c r="I702"/>
      <c r="J702" s="4"/>
      <c r="K702"/>
      <c r="M702" s="233" t="s">
        <v>1566</v>
      </c>
      <c r="N702" s="179" t="s">
        <v>526</v>
      </c>
      <c r="O702" s="179" t="s">
        <v>527</v>
      </c>
      <c r="AG702" s="179" t="s">
        <v>2297</v>
      </c>
    </row>
    <row r="703" spans="1:33" hidden="1">
      <c r="A703" s="237">
        <f t="shared" si="38"/>
        <v>530</v>
      </c>
      <c r="B703" s="179" t="s">
        <v>528</v>
      </c>
      <c r="C703" s="8">
        <v>1250</v>
      </c>
      <c r="D703" s="1" t="s">
        <v>620</v>
      </c>
      <c r="E703"/>
      <c r="H703" s="179" t="s">
        <v>2</v>
      </c>
      <c r="I703"/>
      <c r="J703" s="4"/>
      <c r="K703"/>
      <c r="O703" s="183" t="s">
        <v>1614</v>
      </c>
      <c r="AG703" s="179" t="s">
        <v>2297</v>
      </c>
    </row>
    <row r="704" spans="1:33" hidden="1">
      <c r="A704" s="237">
        <f t="shared" si="38"/>
        <v>531</v>
      </c>
      <c r="B704" s="179" t="s">
        <v>776</v>
      </c>
      <c r="C704" s="8">
        <v>1250</v>
      </c>
      <c r="D704" s="1" t="s">
        <v>620</v>
      </c>
      <c r="E704"/>
      <c r="H704" s="179" t="s">
        <v>1249</v>
      </c>
      <c r="I704"/>
      <c r="J704" s="4"/>
      <c r="K704"/>
      <c r="M704" s="253">
        <v>2.5499999999999998E-2</v>
      </c>
      <c r="N704" s="179" t="s">
        <v>884</v>
      </c>
      <c r="O704" s="179" t="s">
        <v>1337</v>
      </c>
      <c r="P704" s="186">
        <f>C86+2500</f>
        <v>23105</v>
      </c>
      <c r="Q704" s="179" t="s">
        <v>884</v>
      </c>
      <c r="R704" s="186">
        <f t="shared" ref="R704:R710" si="40">M704*P704</f>
        <v>589.17999999999995</v>
      </c>
      <c r="AG704" s="179" t="s">
        <v>2297</v>
      </c>
    </row>
    <row r="705" spans="1:33" hidden="1">
      <c r="A705" s="237">
        <f t="shared" si="38"/>
        <v>532</v>
      </c>
      <c r="B705" s="179" t="s">
        <v>1250</v>
      </c>
      <c r="C705" s="8">
        <v>1250</v>
      </c>
      <c r="D705" s="1" t="s">
        <v>620</v>
      </c>
      <c r="E705"/>
      <c r="H705" s="183" t="s">
        <v>1614</v>
      </c>
      <c r="I705" s="5" t="s">
        <v>1614</v>
      </c>
      <c r="J705" s="2" t="s">
        <v>1614</v>
      </c>
      <c r="K705"/>
      <c r="M705" s="253">
        <v>1.1299999999999999</v>
      </c>
      <c r="N705" s="179" t="s">
        <v>620</v>
      </c>
      <c r="O705" s="179" t="s">
        <v>1320</v>
      </c>
      <c r="P705" s="186">
        <f>C753</f>
        <v>381.37</v>
      </c>
      <c r="Q705" s="179" t="s">
        <v>620</v>
      </c>
      <c r="R705" s="186">
        <f t="shared" si="40"/>
        <v>430.95</v>
      </c>
      <c r="AG705" s="179" t="s">
        <v>2297</v>
      </c>
    </row>
    <row r="706" spans="1:33" hidden="1">
      <c r="A706" s="237">
        <f t="shared" si="38"/>
        <v>533</v>
      </c>
      <c r="B706" s="179" t="s">
        <v>1251</v>
      </c>
      <c r="C706" s="8">
        <v>1250</v>
      </c>
      <c r="D706" s="1" t="s">
        <v>620</v>
      </c>
      <c r="E706"/>
      <c r="F706" s="186">
        <v>13.46</v>
      </c>
      <c r="G706" s="185" t="s">
        <v>272</v>
      </c>
      <c r="H706" s="179" t="s">
        <v>273</v>
      </c>
      <c r="I706" s="8">
        <f>C34/1000</f>
        <v>30</v>
      </c>
      <c r="J706" s="2" t="s">
        <v>272</v>
      </c>
      <c r="K706" s="8">
        <f>(F706*I706)</f>
        <v>403.8</v>
      </c>
      <c r="M706" s="253">
        <v>1.6191</v>
      </c>
      <c r="N706" s="179" t="s">
        <v>620</v>
      </c>
      <c r="O706" s="179" t="s">
        <v>2128</v>
      </c>
      <c r="P706" s="186">
        <f>C31</f>
        <v>342</v>
      </c>
      <c r="Q706" s="179" t="s">
        <v>620</v>
      </c>
      <c r="R706" s="186">
        <f t="shared" si="40"/>
        <v>553.73</v>
      </c>
      <c r="AG706" s="179" t="s">
        <v>2297</v>
      </c>
    </row>
    <row r="707" spans="1:33" hidden="1">
      <c r="A707" s="237">
        <f t="shared" si="38"/>
        <v>534</v>
      </c>
      <c r="B707" s="179" t="s">
        <v>995</v>
      </c>
      <c r="C707" s="8">
        <v>1250</v>
      </c>
      <c r="D707" s="1" t="s">
        <v>620</v>
      </c>
      <c r="E707"/>
      <c r="H707" s="179" t="s">
        <v>996</v>
      </c>
      <c r="I707"/>
      <c r="J707" s="4"/>
      <c r="K707"/>
      <c r="M707" s="186">
        <v>2</v>
      </c>
      <c r="N707" s="179" t="s">
        <v>883</v>
      </c>
      <c r="O707" s="179" t="s">
        <v>1754</v>
      </c>
      <c r="P707" s="186">
        <f>C298</f>
        <v>10.5</v>
      </c>
      <c r="Q707" s="179" t="s">
        <v>883</v>
      </c>
      <c r="R707" s="186">
        <f t="shared" si="40"/>
        <v>21</v>
      </c>
      <c r="AG707" s="179" t="s">
        <v>2297</v>
      </c>
    </row>
    <row r="708" spans="1:33" hidden="1">
      <c r="A708" s="237">
        <f t="shared" ref="A708:A733" si="41">(A707+1)</f>
        <v>535</v>
      </c>
      <c r="B708" s="179" t="s">
        <v>997</v>
      </c>
      <c r="C708" s="8">
        <v>1250</v>
      </c>
      <c r="D708" s="1" t="s">
        <v>620</v>
      </c>
      <c r="E708"/>
      <c r="F708" s="186">
        <v>4</v>
      </c>
      <c r="G708" s="185" t="s">
        <v>272</v>
      </c>
      <c r="H708" s="179" t="s">
        <v>998</v>
      </c>
      <c r="I708" s="8">
        <f>D34/1000</f>
        <v>30</v>
      </c>
      <c r="J708" s="2" t="s">
        <v>272</v>
      </c>
      <c r="K708" s="8">
        <f>(F708*I708)</f>
        <v>120</v>
      </c>
      <c r="M708" s="186">
        <v>3</v>
      </c>
      <c r="N708" s="179" t="s">
        <v>883</v>
      </c>
      <c r="O708" s="179" t="s">
        <v>1648</v>
      </c>
      <c r="P708" s="186">
        <f>C294</f>
        <v>8.5</v>
      </c>
      <c r="Q708" s="179" t="s">
        <v>883</v>
      </c>
      <c r="R708" s="186">
        <f t="shared" si="40"/>
        <v>25.5</v>
      </c>
      <c r="AG708" s="179" t="s">
        <v>2297</v>
      </c>
    </row>
    <row r="709" spans="1:33" hidden="1">
      <c r="A709" s="237">
        <f t="shared" si="41"/>
        <v>536</v>
      </c>
      <c r="B709" s="179" t="s">
        <v>958</v>
      </c>
      <c r="C709" s="8">
        <v>1250</v>
      </c>
      <c r="D709" s="1" t="s">
        <v>620</v>
      </c>
      <c r="E709"/>
      <c r="H709" s="179" t="s">
        <v>1049</v>
      </c>
      <c r="I709"/>
      <c r="J709" s="4"/>
      <c r="K709"/>
      <c r="M709" s="186">
        <v>1</v>
      </c>
      <c r="N709" s="179" t="s">
        <v>883</v>
      </c>
      <c r="O709" s="179" t="s">
        <v>1738</v>
      </c>
      <c r="P709" s="186">
        <f>C300</f>
        <v>21</v>
      </c>
      <c r="Q709" s="179" t="s">
        <v>883</v>
      </c>
      <c r="R709" s="186">
        <f t="shared" si="40"/>
        <v>21</v>
      </c>
      <c r="AG709" s="179" t="s">
        <v>2297</v>
      </c>
    </row>
    <row r="710" spans="1:33" hidden="1">
      <c r="A710" s="237">
        <f t="shared" si="41"/>
        <v>537</v>
      </c>
      <c r="B710" s="179" t="s">
        <v>1250</v>
      </c>
      <c r="C710" s="8">
        <v>1250</v>
      </c>
      <c r="D710" s="1" t="s">
        <v>620</v>
      </c>
      <c r="E710"/>
      <c r="F710" s="186"/>
      <c r="G710" s="185" t="s">
        <v>454</v>
      </c>
      <c r="H710" s="179" t="s">
        <v>1686</v>
      </c>
      <c r="I710"/>
      <c r="J710" s="2" t="s">
        <v>454</v>
      </c>
      <c r="K710" s="8">
        <v>40</v>
      </c>
      <c r="M710" s="186">
        <v>1</v>
      </c>
      <c r="N710" s="179" t="s">
        <v>883</v>
      </c>
      <c r="O710" s="179" t="s">
        <v>2015</v>
      </c>
      <c r="P710" s="186">
        <f>C302</f>
        <v>4</v>
      </c>
      <c r="Q710" s="179" t="s">
        <v>883</v>
      </c>
      <c r="R710" s="186">
        <f t="shared" si="40"/>
        <v>4</v>
      </c>
      <c r="AG710" s="179" t="s">
        <v>2297</v>
      </c>
    </row>
    <row r="711" spans="1:33" hidden="1">
      <c r="A711" s="237">
        <f t="shared" si="41"/>
        <v>538</v>
      </c>
      <c r="B711" s="179" t="s">
        <v>1687</v>
      </c>
      <c r="C711"/>
      <c r="D711" s="1" t="s">
        <v>991</v>
      </c>
      <c r="E711"/>
      <c r="H711" s="179" t="s">
        <v>1688</v>
      </c>
      <c r="I711"/>
      <c r="J711" s="4"/>
      <c r="K711" s="5" t="s">
        <v>1614</v>
      </c>
      <c r="N711" s="179" t="s">
        <v>454</v>
      </c>
      <c r="O711" s="179" t="s">
        <v>455</v>
      </c>
      <c r="Q711" s="179" t="s">
        <v>454</v>
      </c>
      <c r="R711" s="186">
        <v>0</v>
      </c>
      <c r="AG711" s="179" t="s">
        <v>2297</v>
      </c>
    </row>
    <row r="712" spans="1:33" hidden="1">
      <c r="A712" s="237">
        <f t="shared" si="41"/>
        <v>539</v>
      </c>
      <c r="B712" s="179" t="s">
        <v>1689</v>
      </c>
      <c r="C712" s="8">
        <v>65</v>
      </c>
      <c r="D712" s="1" t="s">
        <v>1747</v>
      </c>
      <c r="E712"/>
      <c r="H712" s="233" t="s">
        <v>25</v>
      </c>
      <c r="I712"/>
      <c r="J712" s="4"/>
      <c r="K712" s="8">
        <f>SUM(K706:K710)</f>
        <v>563.79999999999995</v>
      </c>
      <c r="R712" s="183" t="s">
        <v>1614</v>
      </c>
      <c r="AG712" s="179" t="s">
        <v>2297</v>
      </c>
    </row>
    <row r="713" spans="1:33" hidden="1">
      <c r="A713" s="237">
        <f t="shared" si="41"/>
        <v>540</v>
      </c>
      <c r="B713" s="179" t="s">
        <v>26</v>
      </c>
      <c r="C713" s="8">
        <v>64.55</v>
      </c>
      <c r="D713" s="1" t="s">
        <v>1747</v>
      </c>
      <c r="E713"/>
      <c r="I713"/>
      <c r="J713" s="4"/>
      <c r="K713" s="5" t="s">
        <v>1614</v>
      </c>
      <c r="O713" s="233" t="s">
        <v>27</v>
      </c>
      <c r="R713" s="186">
        <f>SUM(R704:R711)</f>
        <v>1645.36</v>
      </c>
      <c r="AG713" s="179" t="s">
        <v>2297</v>
      </c>
    </row>
    <row r="714" spans="1:33" hidden="1">
      <c r="A714" s="237">
        <f t="shared" si="41"/>
        <v>541</v>
      </c>
      <c r="B714" s="179" t="s">
        <v>28</v>
      </c>
      <c r="C714" s="8">
        <v>110.95</v>
      </c>
      <c r="D714" s="1" t="s">
        <v>1747</v>
      </c>
      <c r="E714"/>
      <c r="H714" s="233" t="s">
        <v>29</v>
      </c>
      <c r="I714"/>
      <c r="J714" s="4"/>
      <c r="K714" s="8">
        <f>K712/40</f>
        <v>14.1</v>
      </c>
      <c r="R714" s="183" t="s">
        <v>1614</v>
      </c>
      <c r="AG714" s="179" t="s">
        <v>2297</v>
      </c>
    </row>
    <row r="715" spans="1:33" hidden="1">
      <c r="A715" s="237">
        <f t="shared" si="41"/>
        <v>542</v>
      </c>
      <c r="B715" s="179" t="s">
        <v>1036</v>
      </c>
      <c r="C715" s="8">
        <v>399</v>
      </c>
      <c r="D715" s="1" t="s">
        <v>1747</v>
      </c>
      <c r="E715"/>
      <c r="I715"/>
      <c r="J715" s="4"/>
      <c r="K715" s="5" t="s">
        <v>1614</v>
      </c>
      <c r="O715" s="233" t="s">
        <v>561</v>
      </c>
      <c r="R715" s="186">
        <f>R713/M706</f>
        <v>1016.22</v>
      </c>
      <c r="AG715" s="179" t="s">
        <v>2297</v>
      </c>
    </row>
    <row r="716" spans="1:33" hidden="1">
      <c r="A716" s="237">
        <f t="shared" si="41"/>
        <v>543</v>
      </c>
      <c r="B716" s="179" t="s">
        <v>911</v>
      </c>
      <c r="C716" s="8">
        <v>92</v>
      </c>
      <c r="D716" s="1" t="s">
        <v>1747</v>
      </c>
      <c r="E716"/>
      <c r="H716" s="179" t="s">
        <v>912</v>
      </c>
      <c r="I716"/>
      <c r="J716" s="4"/>
      <c r="K716"/>
      <c r="R716" s="183" t="s">
        <v>2090</v>
      </c>
      <c r="AG716" s="179" t="s">
        <v>2297</v>
      </c>
    </row>
    <row r="717" spans="1:33" hidden="1">
      <c r="A717" s="237">
        <f t="shared" si="41"/>
        <v>544</v>
      </c>
      <c r="B717" s="179" t="s">
        <v>316</v>
      </c>
      <c r="C717" s="8">
        <v>174.24</v>
      </c>
      <c r="D717" s="1" t="s">
        <v>1747</v>
      </c>
      <c r="E717"/>
      <c r="H717" s="179" t="s">
        <v>317</v>
      </c>
      <c r="I717"/>
      <c r="J717" s="4"/>
      <c r="K717"/>
      <c r="AG717" s="179" t="s">
        <v>2297</v>
      </c>
    </row>
    <row r="718" spans="1:33" hidden="1">
      <c r="A718" s="237">
        <f t="shared" si="41"/>
        <v>545</v>
      </c>
      <c r="B718" s="179" t="s">
        <v>318</v>
      </c>
      <c r="C718" s="8">
        <v>215.06</v>
      </c>
      <c r="D718" s="1" t="s">
        <v>1747</v>
      </c>
      <c r="E718"/>
      <c r="H718" s="179" t="s">
        <v>319</v>
      </c>
      <c r="I718"/>
      <c r="J718" s="4"/>
      <c r="K718"/>
      <c r="M718" s="233" t="s">
        <v>1566</v>
      </c>
      <c r="N718" s="179" t="s">
        <v>320</v>
      </c>
      <c r="O718" s="179" t="s">
        <v>1650</v>
      </c>
      <c r="AG718" s="179" t="s">
        <v>2297</v>
      </c>
    </row>
    <row r="719" spans="1:33" hidden="1">
      <c r="A719" s="237">
        <f t="shared" si="41"/>
        <v>546</v>
      </c>
      <c r="B719" s="179" t="s">
        <v>1651</v>
      </c>
      <c r="C719" s="8">
        <v>97.24</v>
      </c>
      <c r="D719" s="1" t="s">
        <v>1747</v>
      </c>
      <c r="E719"/>
      <c r="I719"/>
      <c r="J719" s="4"/>
      <c r="K719"/>
      <c r="O719" s="183" t="s">
        <v>1614</v>
      </c>
      <c r="AG719" s="179" t="s">
        <v>2297</v>
      </c>
    </row>
    <row r="720" spans="1:33" hidden="1">
      <c r="A720" s="237">
        <f t="shared" si="41"/>
        <v>547</v>
      </c>
      <c r="B720" s="179" t="s">
        <v>1455</v>
      </c>
      <c r="C720" s="8">
        <v>168.96</v>
      </c>
      <c r="D720" s="1" t="s">
        <v>1747</v>
      </c>
      <c r="E720"/>
      <c r="F720" s="186">
        <v>19</v>
      </c>
      <c r="G720" s="185" t="s">
        <v>1456</v>
      </c>
      <c r="H720" s="179" t="s">
        <v>70</v>
      </c>
      <c r="I720" s="8">
        <f>K714</f>
        <v>14.1</v>
      </c>
      <c r="J720" s="2" t="s">
        <v>263</v>
      </c>
      <c r="K720" s="8">
        <f>(F720*I720)</f>
        <v>267.89999999999998</v>
      </c>
      <c r="M720" s="253">
        <v>2.35E-2</v>
      </c>
      <c r="N720" s="179" t="s">
        <v>884</v>
      </c>
      <c r="O720" s="179" t="s">
        <v>1337</v>
      </c>
      <c r="P720" s="186">
        <f>C86+2500</f>
        <v>23105</v>
      </c>
      <c r="Q720" s="179" t="s">
        <v>884</v>
      </c>
      <c r="R720" s="186">
        <f t="shared" ref="R720:R726" si="42">M720*P720</f>
        <v>542.97</v>
      </c>
      <c r="AG720" s="179" t="s">
        <v>2297</v>
      </c>
    </row>
    <row r="721" spans="1:33" hidden="1">
      <c r="A721" s="237">
        <f t="shared" si="41"/>
        <v>548</v>
      </c>
      <c r="B721" s="179" t="s">
        <v>2997</v>
      </c>
      <c r="C721" s="8">
        <v>227</v>
      </c>
      <c r="D721" s="8">
        <v>247</v>
      </c>
      <c r="E721"/>
      <c r="H721" s="179" t="s">
        <v>1690</v>
      </c>
      <c r="I721"/>
      <c r="J721" s="4"/>
      <c r="K721"/>
      <c r="M721" s="253">
        <v>0.872</v>
      </c>
      <c r="N721" s="179" t="s">
        <v>620</v>
      </c>
      <c r="O721" s="179" t="s">
        <v>1320</v>
      </c>
      <c r="P721" s="186">
        <f>C753</f>
        <v>381.37</v>
      </c>
      <c r="Q721" s="179" t="s">
        <v>620</v>
      </c>
      <c r="R721" s="186">
        <f t="shared" si="42"/>
        <v>332.55</v>
      </c>
      <c r="AG721" s="179" t="s">
        <v>2297</v>
      </c>
    </row>
    <row r="722" spans="1:33" hidden="1">
      <c r="A722" s="237">
        <f t="shared" si="41"/>
        <v>549</v>
      </c>
      <c r="B722" s="179" t="s">
        <v>2188</v>
      </c>
      <c r="C722" s="8">
        <v>250</v>
      </c>
      <c r="D722" s="1" t="s">
        <v>1747</v>
      </c>
      <c r="E722"/>
      <c r="F722" s="186">
        <v>0.12</v>
      </c>
      <c r="G722" s="185" t="s">
        <v>2189</v>
      </c>
      <c r="H722" s="179" t="s">
        <v>2998</v>
      </c>
      <c r="I722" s="8">
        <f>C268/5</f>
        <v>1879</v>
      </c>
      <c r="J722" s="2" t="s">
        <v>263</v>
      </c>
      <c r="K722" s="8">
        <f t="shared" ref="K722:K729" si="43">(F722*I722)</f>
        <v>225.48</v>
      </c>
      <c r="M722" s="253">
        <v>1.3247</v>
      </c>
      <c r="N722" s="179" t="s">
        <v>620</v>
      </c>
      <c r="O722" s="179" t="s">
        <v>2128</v>
      </c>
      <c r="P722" s="186">
        <f>C31</f>
        <v>342</v>
      </c>
      <c r="Q722" s="179" t="s">
        <v>620</v>
      </c>
      <c r="R722" s="186">
        <f t="shared" si="42"/>
        <v>453.05</v>
      </c>
      <c r="AG722" s="179" t="s">
        <v>2297</v>
      </c>
    </row>
    <row r="723" spans="1:33" hidden="1">
      <c r="A723" s="237">
        <f t="shared" si="41"/>
        <v>550</v>
      </c>
      <c r="B723" s="179" t="s">
        <v>840</v>
      </c>
      <c r="C723" s="8">
        <v>210</v>
      </c>
      <c r="D723" s="1" t="s">
        <v>1747</v>
      </c>
      <c r="E723"/>
      <c r="F723" s="186">
        <v>98.5</v>
      </c>
      <c r="G723" s="185" t="s">
        <v>841</v>
      </c>
      <c r="H723" s="179" t="s">
        <v>842</v>
      </c>
      <c r="I723" s="8">
        <f>C269/5</f>
        <v>3</v>
      </c>
      <c r="J723" s="2" t="s">
        <v>263</v>
      </c>
      <c r="K723" s="8">
        <f t="shared" si="43"/>
        <v>295.5</v>
      </c>
      <c r="M723" s="186">
        <v>1</v>
      </c>
      <c r="N723" s="179" t="s">
        <v>883</v>
      </c>
      <c r="O723" s="179" t="s">
        <v>1754</v>
      </c>
      <c r="P723" s="186">
        <f>C298</f>
        <v>10.5</v>
      </c>
      <c r="Q723" s="179" t="s">
        <v>883</v>
      </c>
      <c r="R723" s="186">
        <f t="shared" si="42"/>
        <v>10.5</v>
      </c>
      <c r="AG723" s="179" t="s">
        <v>2297</v>
      </c>
    </row>
    <row r="724" spans="1:33" hidden="1">
      <c r="A724" s="237">
        <f t="shared" si="41"/>
        <v>551</v>
      </c>
      <c r="B724" s="179" t="s">
        <v>2999</v>
      </c>
      <c r="C724" s="8">
        <v>1022.58</v>
      </c>
      <c r="D724" s="1" t="s">
        <v>620</v>
      </c>
      <c r="E724"/>
      <c r="F724" s="186">
        <v>1</v>
      </c>
      <c r="G724" s="185" t="s">
        <v>454</v>
      </c>
      <c r="H724" s="179" t="s">
        <v>1415</v>
      </c>
      <c r="I724" s="8">
        <v>11</v>
      </c>
      <c r="J724" s="2" t="s">
        <v>454</v>
      </c>
      <c r="K724" s="8">
        <f t="shared" si="43"/>
        <v>11</v>
      </c>
      <c r="M724" s="186">
        <v>3</v>
      </c>
      <c r="N724" s="179" t="s">
        <v>883</v>
      </c>
      <c r="O724" s="179" t="s">
        <v>1416</v>
      </c>
      <c r="P724" s="186">
        <f>C293</f>
        <v>5.75</v>
      </c>
      <c r="Q724" s="179" t="s">
        <v>883</v>
      </c>
      <c r="R724" s="186">
        <f t="shared" si="42"/>
        <v>17.25</v>
      </c>
      <c r="AG724" s="179" t="s">
        <v>2297</v>
      </c>
    </row>
    <row r="725" spans="1:33" hidden="1">
      <c r="A725" s="237">
        <f t="shared" si="41"/>
        <v>552</v>
      </c>
      <c r="B725" s="179" t="s">
        <v>1417</v>
      </c>
      <c r="C725"/>
      <c r="D725" s="1" t="s">
        <v>991</v>
      </c>
      <c r="E725"/>
      <c r="F725" s="186">
        <v>3.8</v>
      </c>
      <c r="G725" s="185" t="s">
        <v>1418</v>
      </c>
      <c r="H725" s="179" t="s">
        <v>1419</v>
      </c>
      <c r="I725" s="8">
        <f>C16</f>
        <v>150</v>
      </c>
      <c r="J725" s="2" t="s">
        <v>1422</v>
      </c>
      <c r="K725" s="8">
        <f t="shared" si="43"/>
        <v>570</v>
      </c>
      <c r="M725" s="186">
        <v>1</v>
      </c>
      <c r="N725" s="179" t="s">
        <v>883</v>
      </c>
      <c r="O725" s="179" t="s">
        <v>1420</v>
      </c>
      <c r="P725" s="186">
        <f>C301</f>
        <v>10</v>
      </c>
      <c r="Q725" s="179" t="s">
        <v>883</v>
      </c>
      <c r="R725" s="186">
        <f t="shared" si="42"/>
        <v>10</v>
      </c>
      <c r="AG725" s="179" t="s">
        <v>2297</v>
      </c>
    </row>
    <row r="726" spans="1:33" hidden="1">
      <c r="A726" s="237">
        <f t="shared" si="41"/>
        <v>553</v>
      </c>
      <c r="B726" s="179" t="s">
        <v>1421</v>
      </c>
      <c r="C726"/>
      <c r="D726"/>
      <c r="E726"/>
      <c r="F726" s="186">
        <v>5.4</v>
      </c>
      <c r="G726" s="185" t="s">
        <v>1418</v>
      </c>
      <c r="H726" s="179" t="s">
        <v>838</v>
      </c>
      <c r="I726" s="8">
        <f>C12</f>
        <v>95</v>
      </c>
      <c r="J726" s="2" t="s">
        <v>1422</v>
      </c>
      <c r="K726" s="8">
        <f t="shared" si="43"/>
        <v>513</v>
      </c>
      <c r="M726" s="186">
        <v>1</v>
      </c>
      <c r="N726" s="179" t="s">
        <v>883</v>
      </c>
      <c r="O726" s="179" t="s">
        <v>2015</v>
      </c>
      <c r="P726" s="186">
        <f>C302</f>
        <v>4</v>
      </c>
      <c r="Q726" s="179" t="s">
        <v>883</v>
      </c>
      <c r="R726" s="186">
        <f t="shared" si="42"/>
        <v>4</v>
      </c>
      <c r="AG726" s="179" t="s">
        <v>2297</v>
      </c>
    </row>
    <row r="727" spans="1:33" hidden="1">
      <c r="A727" s="237">
        <f t="shared" si="41"/>
        <v>554</v>
      </c>
      <c r="B727" s="179" t="s">
        <v>2216</v>
      </c>
      <c r="C727" s="8">
        <v>300</v>
      </c>
      <c r="D727" s="1" t="s">
        <v>2323</v>
      </c>
      <c r="E727"/>
      <c r="F727" s="186">
        <v>1</v>
      </c>
      <c r="G727" s="185" t="s">
        <v>1418</v>
      </c>
      <c r="H727" s="179" t="s">
        <v>2324</v>
      </c>
      <c r="I727" s="8">
        <f>C66</f>
        <v>120</v>
      </c>
      <c r="J727" s="2" t="s">
        <v>1422</v>
      </c>
      <c r="K727" s="8">
        <f t="shared" si="43"/>
        <v>120</v>
      </c>
      <c r="N727" s="179" t="s">
        <v>454</v>
      </c>
      <c r="O727" s="179" t="s">
        <v>455</v>
      </c>
      <c r="Q727" s="179" t="s">
        <v>454</v>
      </c>
      <c r="R727" s="186">
        <v>0</v>
      </c>
      <c r="AG727" s="179" t="s">
        <v>2297</v>
      </c>
    </row>
    <row r="728" spans="1:33" hidden="1">
      <c r="A728" s="237">
        <f t="shared" si="41"/>
        <v>555</v>
      </c>
      <c r="B728" s="233" t="s">
        <v>789</v>
      </c>
      <c r="C728" s="8">
        <v>302</v>
      </c>
      <c r="D728" s="1" t="s">
        <v>2323</v>
      </c>
      <c r="E728"/>
      <c r="F728" s="186">
        <v>1</v>
      </c>
      <c r="G728" s="185" t="s">
        <v>454</v>
      </c>
      <c r="H728" s="179" t="s">
        <v>790</v>
      </c>
      <c r="I728" s="8">
        <v>10</v>
      </c>
      <c r="J728" s="2" t="s">
        <v>454</v>
      </c>
      <c r="K728" s="8">
        <f t="shared" si="43"/>
        <v>10</v>
      </c>
      <c r="R728" s="183" t="s">
        <v>1614</v>
      </c>
      <c r="AG728" s="179" t="s">
        <v>2297</v>
      </c>
    </row>
    <row r="729" spans="1:33" hidden="1">
      <c r="A729" s="237">
        <f t="shared" si="41"/>
        <v>556</v>
      </c>
      <c r="B729" s="179" t="s">
        <v>791</v>
      </c>
      <c r="C729" s="8">
        <v>382</v>
      </c>
      <c r="D729" s="1" t="s">
        <v>2323</v>
      </c>
      <c r="E729"/>
      <c r="F729" s="186">
        <v>19</v>
      </c>
      <c r="G729" s="185" t="s">
        <v>1456</v>
      </c>
      <c r="H729" s="179" t="s">
        <v>792</v>
      </c>
      <c r="I729" s="8">
        <v>2</v>
      </c>
      <c r="J729" s="2" t="s">
        <v>1456</v>
      </c>
      <c r="K729" s="8">
        <f t="shared" si="43"/>
        <v>38</v>
      </c>
      <c r="O729" s="233" t="s">
        <v>759</v>
      </c>
      <c r="R729" s="186">
        <f>SUM(R720:R727)</f>
        <v>1370.32</v>
      </c>
      <c r="AG729" s="179" t="s">
        <v>2297</v>
      </c>
    </row>
    <row r="730" spans="1:33" hidden="1">
      <c r="A730" s="237">
        <f t="shared" si="41"/>
        <v>557</v>
      </c>
      <c r="B730" s="179" t="s">
        <v>579</v>
      </c>
      <c r="C730" s="8">
        <v>140</v>
      </c>
      <c r="D730" s="1" t="s">
        <v>2323</v>
      </c>
      <c r="E730"/>
      <c r="H730" s="179" t="s">
        <v>509</v>
      </c>
      <c r="I730"/>
      <c r="J730" s="4"/>
      <c r="K730" s="5" t="s">
        <v>1614</v>
      </c>
      <c r="R730" s="183" t="s">
        <v>1614</v>
      </c>
      <c r="AG730" s="179" t="s">
        <v>325</v>
      </c>
    </row>
    <row r="731" spans="1:33" hidden="1">
      <c r="A731" s="237">
        <f t="shared" si="41"/>
        <v>558</v>
      </c>
      <c r="B731" s="179" t="s">
        <v>853</v>
      </c>
      <c r="C731" s="8">
        <v>222</v>
      </c>
      <c r="D731" s="1" t="s">
        <v>2323</v>
      </c>
      <c r="E731"/>
      <c r="H731" s="233" t="s">
        <v>446</v>
      </c>
      <c r="I731"/>
      <c r="J731" s="4"/>
      <c r="K731" s="8">
        <f>SUM(K720:K729)</f>
        <v>2050.88</v>
      </c>
      <c r="O731" s="233" t="s">
        <v>561</v>
      </c>
      <c r="R731" s="186">
        <f>R729/1.3247</f>
        <v>1034.44</v>
      </c>
    </row>
    <row r="732" spans="1:33" hidden="1">
      <c r="A732" s="237">
        <f t="shared" si="41"/>
        <v>559</v>
      </c>
      <c r="B732" s="179" t="s">
        <v>623</v>
      </c>
      <c r="C732" s="8">
        <v>505</v>
      </c>
      <c r="D732" s="1" t="s">
        <v>2323</v>
      </c>
      <c r="E732"/>
      <c r="I732"/>
      <c r="J732" s="4"/>
      <c r="K732" s="5" t="s">
        <v>1614</v>
      </c>
      <c r="R732" s="183" t="s">
        <v>2090</v>
      </c>
    </row>
    <row r="733" spans="1:33" hidden="1">
      <c r="A733" s="237">
        <f t="shared" si="41"/>
        <v>560</v>
      </c>
      <c r="B733" s="179" t="s">
        <v>752</v>
      </c>
      <c r="C733" s="8">
        <v>75</v>
      </c>
      <c r="D733" s="1" t="s">
        <v>1747</v>
      </c>
      <c r="E733"/>
      <c r="H733" s="233" t="s">
        <v>561</v>
      </c>
      <c r="I733"/>
      <c r="J733" s="4"/>
      <c r="K733" s="8">
        <f>(K731/10)</f>
        <v>205.09</v>
      </c>
      <c r="N733" s="179" t="s">
        <v>2289</v>
      </c>
      <c r="O733" s="179" t="s">
        <v>2322</v>
      </c>
      <c r="AG733" s="179" t="s">
        <v>2297</v>
      </c>
    </row>
    <row r="734" spans="1:33" hidden="1">
      <c r="C734"/>
      <c r="D734"/>
      <c r="E734"/>
      <c r="F734" s="179" t="s">
        <v>991</v>
      </c>
      <c r="I734"/>
      <c r="J734" s="4"/>
      <c r="K734"/>
    </row>
    <row r="735" spans="1:33" hidden="1">
      <c r="A735" s="237">
        <f>(A733+1)</f>
        <v>561</v>
      </c>
      <c r="B735" s="179" t="s">
        <v>102</v>
      </c>
      <c r="C735" s="8">
        <v>43.3</v>
      </c>
      <c r="D735" s="1" t="s">
        <v>1804</v>
      </c>
      <c r="E735"/>
      <c r="I735"/>
      <c r="J735" s="4"/>
      <c r="K735" s="5" t="s">
        <v>2090</v>
      </c>
      <c r="O735" s="179" t="s">
        <v>2149</v>
      </c>
      <c r="AG735" s="179" t="s">
        <v>2297</v>
      </c>
    </row>
    <row r="736" spans="1:33" hidden="1">
      <c r="A736" s="237">
        <f t="shared" ref="A736:A753" si="44">(A735+1)</f>
        <v>562</v>
      </c>
      <c r="B736" s="179" t="s">
        <v>2150</v>
      </c>
      <c r="C736" s="8">
        <v>218</v>
      </c>
      <c r="D736" s="1" t="s">
        <v>1747</v>
      </c>
      <c r="E736"/>
      <c r="F736" s="233" t="s">
        <v>1515</v>
      </c>
      <c r="G736" s="185" t="s">
        <v>2289</v>
      </c>
      <c r="H736" s="179" t="s">
        <v>728</v>
      </c>
      <c r="I736"/>
      <c r="J736" s="4"/>
      <c r="K736"/>
      <c r="O736" s="179" t="s">
        <v>729</v>
      </c>
      <c r="AG736" s="179" t="s">
        <v>2297</v>
      </c>
    </row>
    <row r="737" spans="1:33" hidden="1">
      <c r="A737" s="237">
        <f t="shared" si="44"/>
        <v>563</v>
      </c>
      <c r="B737" s="179" t="s">
        <v>730</v>
      </c>
      <c r="C737" s="8">
        <v>926</v>
      </c>
      <c r="D737" s="1" t="s">
        <v>1747</v>
      </c>
      <c r="E737"/>
      <c r="H737" s="179" t="s">
        <v>731</v>
      </c>
      <c r="I737"/>
      <c r="J737" s="4"/>
      <c r="K737"/>
      <c r="O737" s="179" t="s">
        <v>88</v>
      </c>
      <c r="AG737" s="179" t="s">
        <v>2297</v>
      </c>
    </row>
    <row r="738" spans="1:33" hidden="1">
      <c r="A738" s="237">
        <f t="shared" si="44"/>
        <v>564</v>
      </c>
      <c r="B738" s="179" t="s">
        <v>89</v>
      </c>
      <c r="C738" s="8">
        <v>5.15</v>
      </c>
      <c r="D738" s="1" t="s">
        <v>1804</v>
      </c>
      <c r="E738"/>
      <c r="H738" s="179" t="s">
        <v>2311</v>
      </c>
      <c r="I738"/>
      <c r="J738" s="4"/>
      <c r="K738"/>
      <c r="O738" s="183" t="s">
        <v>1614</v>
      </c>
      <c r="AG738" s="179" t="s">
        <v>2297</v>
      </c>
    </row>
    <row r="739" spans="1:33" hidden="1">
      <c r="A739" s="237">
        <f t="shared" si="44"/>
        <v>565</v>
      </c>
      <c r="B739" s="179" t="s">
        <v>576</v>
      </c>
      <c r="C739" s="8">
        <v>550</v>
      </c>
      <c r="D739" s="1" t="s">
        <v>1747</v>
      </c>
      <c r="E739"/>
      <c r="H739" s="183" t="s">
        <v>1614</v>
      </c>
      <c r="I739"/>
      <c r="J739" s="4"/>
      <c r="K739"/>
      <c r="AG739" s="179" t="s">
        <v>2297</v>
      </c>
    </row>
    <row r="740" spans="1:33" hidden="1">
      <c r="A740" s="237">
        <f t="shared" si="44"/>
        <v>566</v>
      </c>
      <c r="B740" s="179" t="s">
        <v>994</v>
      </c>
      <c r="C740" s="8">
        <v>286</v>
      </c>
      <c r="D740" s="1" t="s">
        <v>1747</v>
      </c>
      <c r="E740"/>
      <c r="F740" s="186">
        <v>10</v>
      </c>
      <c r="G740" s="185" t="s">
        <v>620</v>
      </c>
      <c r="H740" s="179" t="s">
        <v>913</v>
      </c>
      <c r="I740" s="8">
        <f>(K720)*1.2</f>
        <v>321.48</v>
      </c>
      <c r="J740" s="2" t="s">
        <v>263</v>
      </c>
      <c r="K740" s="8">
        <f>(F740*I740)/10</f>
        <v>321.48</v>
      </c>
      <c r="O740" s="179" t="s">
        <v>914</v>
      </c>
      <c r="R740" s="186">
        <f>(C693)</f>
        <v>1183.82</v>
      </c>
      <c r="AG740" s="179" t="s">
        <v>2297</v>
      </c>
    </row>
    <row r="741" spans="1:33" hidden="1">
      <c r="A741" s="237">
        <f t="shared" si="44"/>
        <v>567</v>
      </c>
      <c r="B741" s="179" t="s">
        <v>915</v>
      </c>
      <c r="C741" s="8">
        <v>96.3</v>
      </c>
      <c r="D741" s="1" t="s">
        <v>1804</v>
      </c>
      <c r="E741"/>
      <c r="H741" s="179" t="s">
        <v>916</v>
      </c>
      <c r="I741"/>
      <c r="J741" s="4"/>
      <c r="K741"/>
      <c r="R741" s="183" t="s">
        <v>2090</v>
      </c>
      <c r="AG741" s="179" t="s">
        <v>2297</v>
      </c>
    </row>
    <row r="742" spans="1:33" hidden="1">
      <c r="A742" s="237">
        <f t="shared" si="44"/>
        <v>568</v>
      </c>
      <c r="B742" s="179" t="s">
        <v>854</v>
      </c>
      <c r="C742" s="8">
        <v>51</v>
      </c>
      <c r="D742" s="1" t="s">
        <v>1747</v>
      </c>
      <c r="E742"/>
      <c r="H742" s="179" t="s">
        <v>855</v>
      </c>
      <c r="I742"/>
      <c r="J742" s="4"/>
      <c r="K742"/>
      <c r="AG742" s="179" t="s">
        <v>2297</v>
      </c>
    </row>
    <row r="743" spans="1:33" hidden="1">
      <c r="A743" s="237">
        <f t="shared" si="44"/>
        <v>569</v>
      </c>
      <c r="B743" s="179" t="s">
        <v>563</v>
      </c>
      <c r="C743" s="8">
        <v>181</v>
      </c>
      <c r="D743" s="1" t="s">
        <v>798</v>
      </c>
      <c r="E743"/>
      <c r="F743" s="186">
        <v>10</v>
      </c>
      <c r="G743" s="185" t="s">
        <v>620</v>
      </c>
      <c r="H743" s="179" t="s">
        <v>564</v>
      </c>
      <c r="I743" s="8">
        <f>K722*1.2</f>
        <v>270.58</v>
      </c>
      <c r="J743" s="2" t="s">
        <v>263</v>
      </c>
      <c r="K743" s="8">
        <f>(F743*I743)/10</f>
        <v>270.58</v>
      </c>
      <c r="N743" s="179" t="s">
        <v>2289</v>
      </c>
      <c r="O743" s="179" t="s">
        <v>565</v>
      </c>
      <c r="AG743" s="179" t="s">
        <v>2297</v>
      </c>
    </row>
    <row r="744" spans="1:33" hidden="1">
      <c r="A744" s="237">
        <f t="shared" si="44"/>
        <v>570</v>
      </c>
      <c r="B744" s="179" t="s">
        <v>566</v>
      </c>
      <c r="C744" s="8">
        <v>36.200000000000003</v>
      </c>
      <c r="D744" s="1" t="s">
        <v>1804</v>
      </c>
      <c r="E744"/>
      <c r="H744" s="179" t="s">
        <v>1019</v>
      </c>
      <c r="I744"/>
      <c r="J744" s="4"/>
      <c r="K744"/>
      <c r="O744" s="183" t="s">
        <v>2090</v>
      </c>
      <c r="P744" s="183" t="s">
        <v>2090</v>
      </c>
      <c r="Q744" s="183" t="s">
        <v>2090</v>
      </c>
      <c r="R744" s="179" t="s">
        <v>1020</v>
      </c>
      <c r="AG744" s="179" t="s">
        <v>2297</v>
      </c>
    </row>
    <row r="745" spans="1:33" hidden="1">
      <c r="A745" s="237">
        <f t="shared" si="44"/>
        <v>571</v>
      </c>
      <c r="B745" s="179" t="s">
        <v>669</v>
      </c>
      <c r="C745" s="8">
        <v>98</v>
      </c>
      <c r="D745" s="1" t="s">
        <v>1747</v>
      </c>
      <c r="E745"/>
      <c r="H745" s="179" t="s">
        <v>831</v>
      </c>
      <c r="I745"/>
      <c r="J745" s="4"/>
      <c r="K745"/>
      <c r="O745" s="179" t="s">
        <v>1457</v>
      </c>
      <c r="Q745" s="233" t="s">
        <v>841</v>
      </c>
      <c r="R745" s="186">
        <f>(C696)</f>
        <v>147.6</v>
      </c>
      <c r="AG745" s="179" t="s">
        <v>2297</v>
      </c>
    </row>
    <row r="746" spans="1:33" hidden="1">
      <c r="A746" s="237">
        <f t="shared" si="44"/>
        <v>572</v>
      </c>
      <c r="B746" s="179" t="s">
        <v>1994</v>
      </c>
      <c r="C746" s="8">
        <v>92</v>
      </c>
      <c r="D746" s="1" t="s">
        <v>1804</v>
      </c>
      <c r="E746"/>
      <c r="F746" s="186">
        <v>98.5</v>
      </c>
      <c r="G746" s="185" t="s">
        <v>841</v>
      </c>
      <c r="H746" s="179" t="s">
        <v>842</v>
      </c>
      <c r="I746" s="8">
        <f>C269/5</f>
        <v>3</v>
      </c>
      <c r="J746" s="2" t="s">
        <v>263</v>
      </c>
      <c r="K746" s="8">
        <f t="shared" ref="K746:K752" si="45">(F746*I746)</f>
        <v>295.5</v>
      </c>
      <c r="O746" s="179" t="s">
        <v>2119</v>
      </c>
      <c r="AG746" s="179" t="s">
        <v>2297</v>
      </c>
    </row>
    <row r="747" spans="1:33" hidden="1">
      <c r="A747" s="237">
        <f t="shared" si="44"/>
        <v>573</v>
      </c>
      <c r="B747" s="179" t="s">
        <v>328</v>
      </c>
      <c r="C747" s="8">
        <v>49.42</v>
      </c>
      <c r="D747" s="1" t="s">
        <v>1747</v>
      </c>
      <c r="E747"/>
      <c r="F747" s="186">
        <v>3.8</v>
      </c>
      <c r="G747" s="185" t="s">
        <v>784</v>
      </c>
      <c r="H747" s="179" t="s">
        <v>506</v>
      </c>
      <c r="I747" s="8">
        <f>(C16)</f>
        <v>150</v>
      </c>
      <c r="J747" s="2" t="s">
        <v>784</v>
      </c>
      <c r="K747" s="8">
        <f t="shared" si="45"/>
        <v>570</v>
      </c>
      <c r="O747" s="179" t="s">
        <v>329</v>
      </c>
      <c r="AG747" s="179" t="s">
        <v>2297</v>
      </c>
    </row>
    <row r="748" spans="1:33" hidden="1">
      <c r="A748" s="237">
        <f t="shared" si="44"/>
        <v>574</v>
      </c>
      <c r="B748" s="179" t="s">
        <v>727</v>
      </c>
      <c r="C748" s="8">
        <v>53.2</v>
      </c>
      <c r="D748" s="1" t="s">
        <v>1747</v>
      </c>
      <c r="E748"/>
      <c r="F748" s="186">
        <v>5.4</v>
      </c>
      <c r="G748" s="185" t="s">
        <v>784</v>
      </c>
      <c r="H748" s="179" t="s">
        <v>1936</v>
      </c>
      <c r="I748" s="8">
        <f>(C12)</f>
        <v>95</v>
      </c>
      <c r="J748" s="2" t="s">
        <v>784</v>
      </c>
      <c r="K748" s="8">
        <f t="shared" si="45"/>
        <v>513</v>
      </c>
      <c r="O748" s="179" t="s">
        <v>1062</v>
      </c>
      <c r="AG748" s="179" t="s">
        <v>2297</v>
      </c>
    </row>
    <row r="749" spans="1:33" hidden="1">
      <c r="A749" s="237">
        <f t="shared" si="44"/>
        <v>575</v>
      </c>
      <c r="B749" s="179" t="s">
        <v>1063</v>
      </c>
      <c r="C749" s="8">
        <v>59</v>
      </c>
      <c r="D749" s="1" t="s">
        <v>1747</v>
      </c>
      <c r="E749"/>
      <c r="F749" s="186">
        <v>1</v>
      </c>
      <c r="G749" s="185" t="s">
        <v>784</v>
      </c>
      <c r="H749" s="179" t="s">
        <v>2324</v>
      </c>
      <c r="I749" s="8">
        <f>C66</f>
        <v>120</v>
      </c>
      <c r="J749" s="2" t="s">
        <v>1422</v>
      </c>
      <c r="K749" s="8">
        <f t="shared" si="45"/>
        <v>120</v>
      </c>
      <c r="O749" s="179" t="s">
        <v>1121</v>
      </c>
      <c r="AG749" s="179" t="s">
        <v>2297</v>
      </c>
    </row>
    <row r="750" spans="1:33" hidden="1">
      <c r="A750" s="237">
        <f t="shared" si="44"/>
        <v>576</v>
      </c>
      <c r="B750" s="179" t="s">
        <v>977</v>
      </c>
      <c r="C750" s="8">
        <v>100</v>
      </c>
      <c r="D750" s="1" t="s">
        <v>1747</v>
      </c>
      <c r="E750"/>
      <c r="F750" s="186">
        <v>1</v>
      </c>
      <c r="G750" s="185" t="s">
        <v>454</v>
      </c>
      <c r="H750" s="179" t="s">
        <v>978</v>
      </c>
      <c r="I750" s="8">
        <v>11</v>
      </c>
      <c r="J750" s="2" t="s">
        <v>1422</v>
      </c>
      <c r="K750" s="8">
        <f t="shared" si="45"/>
        <v>11</v>
      </c>
      <c r="O750" s="179" t="s">
        <v>1130</v>
      </c>
      <c r="R750" s="179" t="s">
        <v>991</v>
      </c>
      <c r="AG750" s="179" t="s">
        <v>2297</v>
      </c>
    </row>
    <row r="751" spans="1:33" hidden="1">
      <c r="A751" s="237">
        <f t="shared" si="44"/>
        <v>577</v>
      </c>
      <c r="B751" s="179" t="s">
        <v>1131</v>
      </c>
      <c r="C751" s="8">
        <v>49.52</v>
      </c>
      <c r="D751" s="1" t="s">
        <v>1804</v>
      </c>
      <c r="E751"/>
      <c r="F751" s="186">
        <v>1</v>
      </c>
      <c r="G751" s="185" t="s">
        <v>454</v>
      </c>
      <c r="H751" s="179" t="s">
        <v>1321</v>
      </c>
      <c r="I751" s="8">
        <v>10</v>
      </c>
      <c r="J751" s="2" t="s">
        <v>454</v>
      </c>
      <c r="K751" s="8">
        <f t="shared" si="45"/>
        <v>10</v>
      </c>
      <c r="O751" s="179" t="s">
        <v>991</v>
      </c>
      <c r="AG751" s="179" t="s">
        <v>2297</v>
      </c>
    </row>
    <row r="752" spans="1:33" hidden="1">
      <c r="A752" s="237">
        <f t="shared" si="44"/>
        <v>578</v>
      </c>
      <c r="B752" s="179" t="s">
        <v>2162</v>
      </c>
      <c r="C752" s="8">
        <v>1080</v>
      </c>
      <c r="D752" s="1" t="s">
        <v>1747</v>
      </c>
      <c r="E752"/>
      <c r="F752" s="186">
        <v>19</v>
      </c>
      <c r="G752" s="185" t="s">
        <v>1456</v>
      </c>
      <c r="H752" s="179" t="s">
        <v>2163</v>
      </c>
      <c r="I752" s="8">
        <v>2</v>
      </c>
      <c r="J752" s="4" t="s">
        <v>1456</v>
      </c>
      <c r="K752" s="8">
        <f t="shared" si="45"/>
        <v>38</v>
      </c>
      <c r="AG752" s="179" t="s">
        <v>2297</v>
      </c>
    </row>
    <row r="753" spans="1:33" hidden="1">
      <c r="A753" s="237">
        <f t="shared" si="44"/>
        <v>579</v>
      </c>
      <c r="B753" s="179" t="s">
        <v>3000</v>
      </c>
      <c r="C753" s="8">
        <v>381.37</v>
      </c>
      <c r="D753" s="1" t="s">
        <v>620</v>
      </c>
      <c r="E753"/>
      <c r="H753" s="179" t="s">
        <v>77</v>
      </c>
      <c r="I753"/>
      <c r="J753" s="4"/>
      <c r="K753"/>
      <c r="N753" s="179" t="s">
        <v>2289</v>
      </c>
      <c r="O753" s="179" t="s">
        <v>2164</v>
      </c>
      <c r="Q753" s="233" t="s">
        <v>2321</v>
      </c>
      <c r="R753" s="186">
        <f>(C700)</f>
        <v>1250</v>
      </c>
      <c r="AG753" s="179" t="s">
        <v>2297</v>
      </c>
    </row>
    <row r="754" spans="1:33" hidden="1">
      <c r="A754" s="237" t="e">
        <f>(#REF!+1)</f>
        <v>#REF!</v>
      </c>
      <c r="B754" s="179" t="s">
        <v>1421</v>
      </c>
      <c r="C754"/>
      <c r="D754"/>
      <c r="E754"/>
      <c r="I754"/>
      <c r="J754" s="4"/>
      <c r="K754" s="5" t="s">
        <v>1614</v>
      </c>
      <c r="O754" s="179" t="s">
        <v>1714</v>
      </c>
      <c r="AG754" s="179" t="s">
        <v>2297</v>
      </c>
    </row>
    <row r="755" spans="1:33" hidden="1">
      <c r="A755" s="237"/>
      <c r="B755" s="179" t="s">
        <v>2216</v>
      </c>
      <c r="C755" s="8">
        <v>300</v>
      </c>
      <c r="D755"/>
      <c r="E755"/>
      <c r="H755" s="179" t="s">
        <v>446</v>
      </c>
      <c r="I755"/>
      <c r="J755" s="4"/>
      <c r="K755" s="8">
        <f>SUM(K740:K753)</f>
        <v>2149.56</v>
      </c>
      <c r="O755" s="179" t="s">
        <v>321</v>
      </c>
      <c r="AG755" s="179" t="s">
        <v>2297</v>
      </c>
    </row>
    <row r="756" spans="1:33" hidden="1">
      <c r="A756" s="237"/>
      <c r="B756" s="233" t="s">
        <v>789</v>
      </c>
      <c r="C756" s="8">
        <v>302</v>
      </c>
      <c r="D756"/>
      <c r="E756"/>
      <c r="I756"/>
      <c r="J756" s="4"/>
      <c r="K756" s="5" t="s">
        <v>1614</v>
      </c>
      <c r="O756" s="179" t="s">
        <v>1290</v>
      </c>
      <c r="AG756" s="179" t="s">
        <v>2297</v>
      </c>
    </row>
    <row r="757" spans="1:33" hidden="1">
      <c r="A757" s="237"/>
      <c r="B757" s="179" t="s">
        <v>1291</v>
      </c>
      <c r="C757" s="8">
        <v>324</v>
      </c>
      <c r="D757"/>
      <c r="E757"/>
      <c r="H757" s="179" t="s">
        <v>561</v>
      </c>
      <c r="I757"/>
      <c r="J757" s="4"/>
      <c r="K757" s="8">
        <f>(K755/10)</f>
        <v>214.96</v>
      </c>
      <c r="AG757" s="179" t="s">
        <v>2297</v>
      </c>
    </row>
    <row r="758" spans="1:33" hidden="1">
      <c r="A758" s="237"/>
      <c r="B758" s="179" t="s">
        <v>791</v>
      </c>
      <c r="C758" s="8">
        <v>382</v>
      </c>
      <c r="D758"/>
      <c r="E758"/>
      <c r="I758"/>
      <c r="J758" s="4"/>
      <c r="K758" s="5" t="s">
        <v>2090</v>
      </c>
      <c r="N758" s="179" t="s">
        <v>2289</v>
      </c>
      <c r="O758" s="179" t="s">
        <v>603</v>
      </c>
      <c r="AG758" s="179" t="s">
        <v>2297</v>
      </c>
    </row>
    <row r="759" spans="1:33" hidden="1">
      <c r="A759" s="237"/>
      <c r="B759" s="179" t="s">
        <v>623</v>
      </c>
      <c r="C759" s="8">
        <v>505</v>
      </c>
      <c r="D759"/>
      <c r="E759"/>
      <c r="I759"/>
      <c r="J759" s="4"/>
      <c r="K759"/>
      <c r="O759" s="179" t="s">
        <v>2125</v>
      </c>
      <c r="R759" s="179" t="s">
        <v>991</v>
      </c>
      <c r="AG759" s="179" t="s">
        <v>2297</v>
      </c>
    </row>
    <row r="760" spans="1:33" hidden="1">
      <c r="A760" s="237"/>
      <c r="B760" s="179" t="s">
        <v>579</v>
      </c>
      <c r="C760" s="8">
        <v>140</v>
      </c>
      <c r="D760"/>
      <c r="E760"/>
      <c r="F760" s="233" t="s">
        <v>900</v>
      </c>
      <c r="G760" s="185" t="s">
        <v>2289</v>
      </c>
      <c r="H760" s="179" t="s">
        <v>728</v>
      </c>
      <c r="I760"/>
      <c r="J760" s="4"/>
      <c r="K760"/>
      <c r="O760" s="179" t="s">
        <v>2126</v>
      </c>
      <c r="AG760" s="179" t="s">
        <v>2297</v>
      </c>
    </row>
    <row r="761" spans="1:33" hidden="1">
      <c r="A761" s="237"/>
      <c r="B761" s="179" t="s">
        <v>853</v>
      </c>
      <c r="C761" s="8">
        <v>222</v>
      </c>
      <c r="D761"/>
      <c r="E761"/>
      <c r="H761" s="179" t="s">
        <v>731</v>
      </c>
      <c r="I761"/>
      <c r="J761" s="4"/>
      <c r="K761"/>
      <c r="O761" s="183" t="s">
        <v>1614</v>
      </c>
      <c r="AG761" s="179" t="s">
        <v>2297</v>
      </c>
    </row>
    <row r="762" spans="1:33" hidden="1">
      <c r="A762" s="237"/>
      <c r="B762" s="179" t="s">
        <v>744</v>
      </c>
      <c r="C762" s="8">
        <v>100</v>
      </c>
      <c r="D762"/>
      <c r="E762"/>
      <c r="H762" s="179" t="s">
        <v>281</v>
      </c>
      <c r="I762"/>
      <c r="J762" s="4"/>
      <c r="K762"/>
      <c r="N762" s="179" t="s">
        <v>236</v>
      </c>
      <c r="O762" s="179" t="s">
        <v>502</v>
      </c>
      <c r="P762" s="186">
        <f>(C271)</f>
        <v>160</v>
      </c>
      <c r="Q762" s="179" t="s">
        <v>236</v>
      </c>
      <c r="R762" s="186" t="e">
        <f>(#VALUE!*P762)</f>
        <v>#VALUE!</v>
      </c>
      <c r="AG762" s="179" t="s">
        <v>2297</v>
      </c>
    </row>
    <row r="763" spans="1:33" hidden="1">
      <c r="A763" s="237"/>
      <c r="B763" s="179" t="s">
        <v>503</v>
      </c>
      <c r="C763" s="8">
        <v>75</v>
      </c>
      <c r="D763"/>
      <c r="E763"/>
      <c r="H763" s="183" t="s">
        <v>1614</v>
      </c>
      <c r="I763"/>
      <c r="J763" s="4"/>
      <c r="K763"/>
      <c r="AG763" s="179" t="s">
        <v>2297</v>
      </c>
    </row>
    <row r="764" spans="1:33" hidden="1">
      <c r="A764" s="237"/>
      <c r="B764" s="179" t="s">
        <v>1177</v>
      </c>
      <c r="C764" s="8">
        <v>218</v>
      </c>
      <c r="D764"/>
      <c r="E764"/>
      <c r="H764" s="179" t="s">
        <v>1178</v>
      </c>
      <c r="I764"/>
      <c r="J764" s="4"/>
      <c r="K764" s="8">
        <f>(K695/2)</f>
        <v>123.27</v>
      </c>
      <c r="N764" s="179" t="s">
        <v>1179</v>
      </c>
      <c r="O764" s="179" t="s">
        <v>278</v>
      </c>
      <c r="P764" s="186">
        <f>(C16)</f>
        <v>150</v>
      </c>
      <c r="Q764" s="179" t="s">
        <v>1179</v>
      </c>
      <c r="R764" s="186" t="e">
        <f>(#VALUE!*P764)</f>
        <v>#VALUE!</v>
      </c>
      <c r="AG764" s="179" t="s">
        <v>2297</v>
      </c>
    </row>
    <row r="765" spans="1:33" hidden="1">
      <c r="A765" s="237"/>
      <c r="B765" s="179" t="s">
        <v>279</v>
      </c>
      <c r="C765" s="8">
        <v>1854</v>
      </c>
      <c r="D765"/>
      <c r="E765"/>
      <c r="H765" s="179" t="s">
        <v>280</v>
      </c>
      <c r="I765"/>
      <c r="J765" s="4"/>
      <c r="K765" s="5" t="s">
        <v>2090</v>
      </c>
      <c r="AG765" s="179" t="s">
        <v>2297</v>
      </c>
    </row>
    <row r="766" spans="1:33" hidden="1">
      <c r="C766"/>
      <c r="D766"/>
      <c r="E766"/>
      <c r="I766"/>
      <c r="J766" s="4"/>
      <c r="K766"/>
    </row>
    <row r="767" spans="1:33" hidden="1">
      <c r="A767" s="237"/>
      <c r="B767" s="179" t="s">
        <v>164</v>
      </c>
      <c r="C767" s="8">
        <v>51</v>
      </c>
      <c r="D767"/>
      <c r="E767"/>
      <c r="F767" s="233" t="s">
        <v>165</v>
      </c>
      <c r="G767" s="185" t="s">
        <v>2289</v>
      </c>
      <c r="H767" s="179" t="s">
        <v>166</v>
      </c>
      <c r="I767"/>
      <c r="J767" s="4"/>
      <c r="K767"/>
      <c r="O767" s="179" t="s">
        <v>1349</v>
      </c>
      <c r="P767" s="187" t="s">
        <v>454</v>
      </c>
      <c r="R767" s="186">
        <v>0.64</v>
      </c>
      <c r="AG767" s="179" t="s">
        <v>2297</v>
      </c>
    </row>
    <row r="768" spans="1:33" hidden="1">
      <c r="A768" s="237"/>
      <c r="B768" s="179" t="s">
        <v>1405</v>
      </c>
      <c r="C768" s="8">
        <v>915</v>
      </c>
      <c r="D768"/>
      <c r="E768"/>
      <c r="H768" s="179" t="s">
        <v>1406</v>
      </c>
      <c r="I768"/>
      <c r="J768" s="4"/>
      <c r="K768"/>
      <c r="R768" s="183" t="s">
        <v>1614</v>
      </c>
      <c r="AG768" s="179" t="s">
        <v>2297</v>
      </c>
    </row>
    <row r="769" spans="1:33" hidden="1">
      <c r="A769" s="237"/>
      <c r="B769" s="179" t="s">
        <v>133</v>
      </c>
      <c r="C769" s="8">
        <v>890</v>
      </c>
      <c r="D769"/>
      <c r="E769"/>
      <c r="H769" s="179" t="s">
        <v>134</v>
      </c>
      <c r="I769"/>
      <c r="J769" s="4"/>
      <c r="K769"/>
      <c r="O769" s="179" t="s">
        <v>1965</v>
      </c>
      <c r="R769" s="186" t="e">
        <f>SUM(R762:R767)</f>
        <v>#VALUE!</v>
      </c>
      <c r="AG769" s="179" t="s">
        <v>2297</v>
      </c>
    </row>
    <row r="770" spans="1:33" hidden="1">
      <c r="A770" s="237"/>
      <c r="B770" s="179" t="s">
        <v>1966</v>
      </c>
      <c r="C770" s="8">
        <v>5.15</v>
      </c>
      <c r="D770"/>
      <c r="E770"/>
      <c r="H770" s="183" t="s">
        <v>1614</v>
      </c>
      <c r="I770"/>
      <c r="J770" s="4"/>
      <c r="K770"/>
      <c r="R770" s="183" t="s">
        <v>1614</v>
      </c>
      <c r="AG770" s="179" t="s">
        <v>2297</v>
      </c>
    </row>
    <row r="771" spans="1:33" hidden="1">
      <c r="A771" s="237"/>
      <c r="B771" s="179" t="s">
        <v>1434</v>
      </c>
      <c r="C771" s="8">
        <v>43.3</v>
      </c>
      <c r="D771"/>
      <c r="E771"/>
      <c r="F771" s="242">
        <v>9</v>
      </c>
      <c r="G771" s="185" t="s">
        <v>884</v>
      </c>
      <c r="H771" s="179" t="s">
        <v>1435</v>
      </c>
      <c r="I771" s="8" t="e">
        <f>C73</f>
        <v>#REF!</v>
      </c>
      <c r="J771" s="2" t="s">
        <v>884</v>
      </c>
      <c r="K771" s="8" t="e">
        <f t="shared" ref="K771:K776" si="46">F771*I771</f>
        <v>#REF!</v>
      </c>
      <c r="O771" s="179" t="s">
        <v>1436</v>
      </c>
      <c r="R771" s="186" t="e">
        <f>(R769/0.4)</f>
        <v>#VALUE!</v>
      </c>
      <c r="AG771" s="179" t="s">
        <v>2297</v>
      </c>
    </row>
    <row r="772" spans="1:33" hidden="1">
      <c r="A772" s="237"/>
      <c r="B772" s="179" t="s">
        <v>81</v>
      </c>
      <c r="C772" s="8">
        <v>920</v>
      </c>
      <c r="D772"/>
      <c r="E772"/>
      <c r="F772" s="242">
        <v>4.3079999999999998</v>
      </c>
      <c r="G772" s="185" t="s">
        <v>876</v>
      </c>
      <c r="H772" s="179" t="s">
        <v>877</v>
      </c>
      <c r="I772" s="8">
        <f>C67</f>
        <v>3800</v>
      </c>
      <c r="J772" s="2" t="s">
        <v>876</v>
      </c>
      <c r="K772" s="8">
        <f t="shared" si="46"/>
        <v>16370.4</v>
      </c>
      <c r="R772" s="183" t="s">
        <v>2090</v>
      </c>
      <c r="AG772" s="179" t="s">
        <v>2297</v>
      </c>
    </row>
    <row r="773" spans="1:33" hidden="1">
      <c r="A773" s="237"/>
      <c r="B773" s="179" t="s">
        <v>82</v>
      </c>
      <c r="C773" s="8">
        <v>98</v>
      </c>
      <c r="D773"/>
      <c r="E773"/>
      <c r="F773" s="242">
        <v>4.5</v>
      </c>
      <c r="G773" s="185" t="s">
        <v>884</v>
      </c>
      <c r="H773" s="179" t="s">
        <v>885</v>
      </c>
      <c r="I773" s="8" t="e">
        <f>C78</f>
        <v>#REF!</v>
      </c>
      <c r="J773" s="2" t="s">
        <v>884</v>
      </c>
      <c r="K773" s="8" t="e">
        <f t="shared" si="46"/>
        <v>#REF!</v>
      </c>
      <c r="N773" s="179" t="s">
        <v>2289</v>
      </c>
      <c r="O773" s="179" t="s">
        <v>2151</v>
      </c>
      <c r="AG773" s="179" t="s">
        <v>2297</v>
      </c>
    </row>
    <row r="774" spans="1:33" hidden="1">
      <c r="A774" s="237"/>
      <c r="B774" s="179" t="s">
        <v>2152</v>
      </c>
      <c r="C774" s="8">
        <v>181</v>
      </c>
      <c r="D774"/>
      <c r="E774"/>
      <c r="F774" s="242">
        <v>3.5</v>
      </c>
      <c r="G774" s="185" t="s">
        <v>883</v>
      </c>
      <c r="H774" s="179" t="s">
        <v>1743</v>
      </c>
      <c r="I774" s="8">
        <f>C11</f>
        <v>135</v>
      </c>
      <c r="J774" s="2" t="s">
        <v>883</v>
      </c>
      <c r="K774" s="8">
        <f t="shared" si="46"/>
        <v>472.5</v>
      </c>
      <c r="O774" s="179" t="s">
        <v>723</v>
      </c>
      <c r="AG774" s="179" t="s">
        <v>2297</v>
      </c>
    </row>
    <row r="775" spans="1:33" hidden="1">
      <c r="A775" s="237"/>
      <c r="B775" s="179" t="s">
        <v>93</v>
      </c>
      <c r="C775" s="8">
        <v>1148.76</v>
      </c>
      <c r="D775"/>
      <c r="E775"/>
      <c r="F775" s="242">
        <v>21.2</v>
      </c>
      <c r="G775" s="185" t="s">
        <v>883</v>
      </c>
      <c r="H775" s="179" t="s">
        <v>1936</v>
      </c>
      <c r="I775" s="8">
        <f>C12</f>
        <v>95</v>
      </c>
      <c r="J775" s="2" t="s">
        <v>883</v>
      </c>
      <c r="K775" s="8">
        <f t="shared" si="46"/>
        <v>2014</v>
      </c>
      <c r="O775" s="179" t="s">
        <v>94</v>
      </c>
      <c r="AG775" s="179" t="s">
        <v>2297</v>
      </c>
    </row>
    <row r="776" spans="1:33" hidden="1">
      <c r="A776" s="237"/>
      <c r="B776" s="179" t="s">
        <v>1576</v>
      </c>
      <c r="C776" s="8">
        <v>967</v>
      </c>
      <c r="D776"/>
      <c r="E776"/>
      <c r="F776" s="242">
        <v>35.299999999999997</v>
      </c>
      <c r="G776" s="185" t="s">
        <v>883</v>
      </c>
      <c r="H776" s="179" t="s">
        <v>324</v>
      </c>
      <c r="I776" s="8">
        <f>C13</f>
        <v>85</v>
      </c>
      <c r="J776" s="2" t="s">
        <v>883</v>
      </c>
      <c r="K776" s="8">
        <f t="shared" si="46"/>
        <v>3000.5</v>
      </c>
      <c r="O776" s="183" t="s">
        <v>1614</v>
      </c>
      <c r="AG776" s="179" t="s">
        <v>2297</v>
      </c>
    </row>
    <row r="777" spans="1:33" hidden="1">
      <c r="A777" s="237"/>
      <c r="B777" s="179" t="s">
        <v>2094</v>
      </c>
      <c r="C777" s="8">
        <v>30</v>
      </c>
      <c r="D777"/>
      <c r="E777"/>
      <c r="F777" s="187" t="s">
        <v>454</v>
      </c>
      <c r="H777" s="179" t="s">
        <v>455</v>
      </c>
      <c r="I777"/>
      <c r="J777" s="2" t="s">
        <v>454</v>
      </c>
      <c r="K777" s="8">
        <v>0</v>
      </c>
      <c r="N777" s="187" t="s">
        <v>1941</v>
      </c>
      <c r="O777" s="179" t="s">
        <v>870</v>
      </c>
      <c r="AG777" s="179" t="s">
        <v>2297</v>
      </c>
    </row>
    <row r="778" spans="1:33" hidden="1">
      <c r="A778" s="237"/>
      <c r="B778" s="179" t="s">
        <v>1795</v>
      </c>
      <c r="C778" s="8">
        <v>2107</v>
      </c>
      <c r="D778"/>
      <c r="E778"/>
      <c r="I778"/>
      <c r="J778" s="4"/>
      <c r="K778" s="5" t="s">
        <v>1614</v>
      </c>
      <c r="O778" s="179" t="s">
        <v>1796</v>
      </c>
      <c r="AG778" s="179" t="s">
        <v>2297</v>
      </c>
    </row>
    <row r="779" spans="1:33" hidden="1">
      <c r="A779" s="237"/>
      <c r="B779" s="179" t="s">
        <v>1797</v>
      </c>
      <c r="C779" s="8">
        <v>650</v>
      </c>
      <c r="D779"/>
      <c r="E779"/>
      <c r="H779" s="233" t="s">
        <v>625</v>
      </c>
      <c r="I779"/>
      <c r="J779" s="4"/>
      <c r="K779" s="8" t="e">
        <f>SUM(K771:K777)</f>
        <v>#REF!</v>
      </c>
      <c r="N779" s="179" t="s">
        <v>272</v>
      </c>
      <c r="O779" s="179" t="s">
        <v>1798</v>
      </c>
      <c r="P779" s="186">
        <v>43</v>
      </c>
      <c r="R779" s="186" t="e">
        <f>(#VALUE!*P779)</f>
        <v>#VALUE!</v>
      </c>
      <c r="AG779" s="179" t="s">
        <v>2297</v>
      </c>
    </row>
    <row r="780" spans="1:33" hidden="1">
      <c r="A780" s="237"/>
      <c r="B780" s="179" t="s">
        <v>1307</v>
      </c>
      <c r="C780" s="51">
        <v>160</v>
      </c>
      <c r="D780"/>
      <c r="E780"/>
      <c r="I780"/>
      <c r="J780" s="4"/>
      <c r="K780" s="5" t="s">
        <v>2090</v>
      </c>
      <c r="O780" s="179" t="s">
        <v>1954</v>
      </c>
      <c r="AG780" s="179" t="s">
        <v>2297</v>
      </c>
    </row>
    <row r="781" spans="1:33" hidden="1">
      <c r="A781" s="237"/>
      <c r="B781" s="179" t="s">
        <v>1308</v>
      </c>
      <c r="C781" s="51">
        <v>110</v>
      </c>
      <c r="D781"/>
      <c r="E781"/>
      <c r="H781" s="179" t="s">
        <v>788</v>
      </c>
      <c r="I781"/>
      <c r="J781" s="4"/>
      <c r="K781" s="8" t="e">
        <f>K779/10</f>
        <v>#REF!</v>
      </c>
      <c r="O781" s="179" t="s">
        <v>1002</v>
      </c>
      <c r="AG781" s="179" t="s">
        <v>2297</v>
      </c>
    </row>
    <row r="782" spans="1:33" hidden="1">
      <c r="A782" s="237"/>
      <c r="C782"/>
      <c r="D782"/>
      <c r="E782"/>
      <c r="I782"/>
      <c r="J782" s="4"/>
      <c r="K782"/>
      <c r="N782" s="179" t="s">
        <v>620</v>
      </c>
      <c r="O782" s="179" t="s">
        <v>1003</v>
      </c>
      <c r="P782" s="186">
        <f>C271</f>
        <v>160</v>
      </c>
      <c r="R782" s="186" t="e">
        <f>(#VALUE!*P782)</f>
        <v>#VALUE!</v>
      </c>
      <c r="AG782" s="179" t="s">
        <v>2297</v>
      </c>
    </row>
    <row r="783" spans="1:33" hidden="1">
      <c r="A783" s="237"/>
      <c r="C783">
        <v>3.05</v>
      </c>
      <c r="D783"/>
      <c r="E783"/>
      <c r="F783" s="186">
        <v>1</v>
      </c>
      <c r="G783" s="185" t="s">
        <v>884</v>
      </c>
      <c r="H783" s="179" t="s">
        <v>46</v>
      </c>
      <c r="I783" s="8">
        <f>C25</f>
        <v>20.7</v>
      </c>
      <c r="J783" s="4"/>
      <c r="K783" s="8">
        <f>F783*I783</f>
        <v>20.7</v>
      </c>
      <c r="N783" s="179" t="s">
        <v>883</v>
      </c>
      <c r="O783" s="179" t="s">
        <v>151</v>
      </c>
      <c r="P783" s="186">
        <v>5</v>
      </c>
      <c r="R783" s="186" t="e">
        <f>(#VALUE!*P783)</f>
        <v>#VALUE!</v>
      </c>
      <c r="AG783" s="179" t="s">
        <v>2297</v>
      </c>
    </row>
    <row r="784" spans="1:33" hidden="1">
      <c r="A784" s="237"/>
      <c r="C784">
        <v>30</v>
      </c>
      <c r="D784"/>
      <c r="E784"/>
      <c r="I784"/>
      <c r="J784" s="4"/>
      <c r="K784" s="5" t="s">
        <v>1614</v>
      </c>
      <c r="N784" s="179" t="s">
        <v>883</v>
      </c>
      <c r="O784" s="179" t="s">
        <v>152</v>
      </c>
      <c r="P784" s="186">
        <v>10</v>
      </c>
      <c r="R784" s="186" t="e">
        <f>(#VALUE!*P784)</f>
        <v>#VALUE!</v>
      </c>
      <c r="AG784" s="179" t="s">
        <v>2297</v>
      </c>
    </row>
    <row r="785" spans="1:33" hidden="1">
      <c r="A785" s="237"/>
      <c r="C785">
        <v>35</v>
      </c>
      <c r="D785"/>
      <c r="E785"/>
      <c r="I785"/>
      <c r="J785" s="4"/>
      <c r="K785" s="8" t="e">
        <f>SUM(K781:K783)</f>
        <v>#REF!</v>
      </c>
      <c r="N785" s="179" t="s">
        <v>883</v>
      </c>
      <c r="O785" s="179" t="s">
        <v>1780</v>
      </c>
      <c r="P785" s="186">
        <v>8</v>
      </c>
      <c r="R785" s="186" t="e">
        <f>(#VALUE!*P785)</f>
        <v>#VALUE!</v>
      </c>
      <c r="AG785" s="179" t="s">
        <v>2297</v>
      </c>
    </row>
    <row r="786" spans="1:33" hidden="1">
      <c r="A786" s="237"/>
      <c r="C786">
        <v>125</v>
      </c>
      <c r="D786"/>
      <c r="E786"/>
      <c r="I786"/>
      <c r="J786" s="4"/>
      <c r="K786" s="5" t="s">
        <v>1614</v>
      </c>
      <c r="N786" s="179" t="s">
        <v>841</v>
      </c>
      <c r="O786" s="179" t="s">
        <v>1524</v>
      </c>
      <c r="P786" s="186">
        <v>13.66</v>
      </c>
      <c r="R786" s="186" t="e">
        <f>(#VALUE!*P786)</f>
        <v>#VALUE!</v>
      </c>
      <c r="AG786" s="179" t="s">
        <v>2297</v>
      </c>
    </row>
    <row r="787" spans="1:33" hidden="1">
      <c r="A787" s="237"/>
      <c r="B787" s="180" t="s">
        <v>3001</v>
      </c>
      <c r="C787" s="105">
        <v>162</v>
      </c>
      <c r="D787" s="105">
        <v>179</v>
      </c>
      <c r="E787"/>
      <c r="I787"/>
      <c r="J787" s="4"/>
      <c r="K787" s="5"/>
      <c r="N787" s="179"/>
      <c r="O787" s="179"/>
      <c r="P787" s="186"/>
      <c r="R787" s="186"/>
      <c r="AG787" s="179"/>
    </row>
    <row r="788" spans="1:33" hidden="1">
      <c r="A788" s="237"/>
      <c r="B788" s="180" t="s">
        <v>3002</v>
      </c>
      <c r="C788" s="165">
        <v>185</v>
      </c>
      <c r="D788"/>
      <c r="E788"/>
      <c r="H788" s="179" t="s">
        <v>390</v>
      </c>
      <c r="I788"/>
      <c r="J788" s="4"/>
      <c r="K788" s="8" t="e">
        <f>(K785+C22)</f>
        <v>#REF!</v>
      </c>
      <c r="N788" s="179" t="s">
        <v>620</v>
      </c>
      <c r="O788" s="179" t="s">
        <v>1525</v>
      </c>
      <c r="P788" s="186">
        <v>25.46</v>
      </c>
      <c r="R788" s="186" t="e">
        <f>(#VALUE!*P788)</f>
        <v>#VALUE!</v>
      </c>
      <c r="AG788" s="179" t="s">
        <v>2297</v>
      </c>
    </row>
    <row r="789" spans="1:33" hidden="1">
      <c r="A789" s="237"/>
      <c r="B789" s="180" t="s">
        <v>3003</v>
      </c>
      <c r="C789" s="165">
        <v>170</v>
      </c>
      <c r="D789"/>
      <c r="E789"/>
      <c r="H789" s="179" t="s">
        <v>392</v>
      </c>
      <c r="I789"/>
      <c r="J789" s="4"/>
      <c r="K789" s="8" t="e">
        <f>(K788+C23)</f>
        <v>#REF!</v>
      </c>
      <c r="N789" s="179" t="s">
        <v>883</v>
      </c>
      <c r="O789" s="179" t="s">
        <v>1342</v>
      </c>
      <c r="P789" s="186">
        <v>0.5</v>
      </c>
      <c r="R789" s="186" t="e">
        <f>(#VALUE!*P789)</f>
        <v>#VALUE!</v>
      </c>
      <c r="AG789" s="179" t="s">
        <v>2297</v>
      </c>
    </row>
    <row r="790" spans="1:33" hidden="1">
      <c r="A790" s="237"/>
      <c r="B790" s="180" t="s">
        <v>3004</v>
      </c>
      <c r="C790" s="165">
        <v>160</v>
      </c>
      <c r="D790"/>
      <c r="E790"/>
      <c r="H790" s="179" t="s">
        <v>2270</v>
      </c>
      <c r="I790"/>
      <c r="J790" s="4"/>
      <c r="K790" s="8" t="e">
        <f>(K789+C24)</f>
        <v>#REF!</v>
      </c>
      <c r="R790" s="186">
        <v>0.54</v>
      </c>
      <c r="AG790" s="179" t="s">
        <v>325</v>
      </c>
    </row>
    <row r="791" spans="1:33" hidden="1">
      <c r="A791" s="237"/>
      <c r="B791" s="153" t="s">
        <v>1308</v>
      </c>
      <c r="C791" s="165">
        <v>121</v>
      </c>
      <c r="D791"/>
      <c r="E791"/>
      <c r="H791" s="179" t="s">
        <v>384</v>
      </c>
      <c r="I791"/>
      <c r="J791" s="4"/>
      <c r="K791" s="8" t="e">
        <f>(K790+C24)</f>
        <v>#REF!</v>
      </c>
      <c r="R791" s="183" t="s">
        <v>1614</v>
      </c>
    </row>
    <row r="792" spans="1:33" hidden="1">
      <c r="A792" s="237"/>
      <c r="B792" s="153" t="s">
        <v>3005</v>
      </c>
      <c r="C792" s="105">
        <v>120</v>
      </c>
      <c r="D792"/>
      <c r="E792"/>
      <c r="H792" s="179" t="s">
        <v>1559</v>
      </c>
      <c r="I792"/>
      <c r="J792" s="4"/>
      <c r="K792" s="8" t="e">
        <f>(K791+C24)</f>
        <v>#REF!</v>
      </c>
      <c r="O792" s="233" t="s">
        <v>1343</v>
      </c>
      <c r="R792" s="186" t="e">
        <f>SUM(R779:R790)</f>
        <v>#VALUE!</v>
      </c>
    </row>
    <row r="793" spans="1:33" hidden="1">
      <c r="B793" s="153" t="s">
        <v>3006</v>
      </c>
      <c r="C793" s="105">
        <v>70</v>
      </c>
      <c r="D793"/>
      <c r="E793"/>
      <c r="F793" s="179" t="s">
        <v>991</v>
      </c>
      <c r="I793"/>
      <c r="J793" s="4"/>
      <c r="K793"/>
    </row>
    <row r="794" spans="1:33" hidden="1">
      <c r="A794" s="237"/>
      <c r="B794" s="153" t="s">
        <v>3007</v>
      </c>
      <c r="C794">
        <v>35</v>
      </c>
      <c r="D794"/>
      <c r="E794"/>
      <c r="F794" s="179" t="s">
        <v>991</v>
      </c>
      <c r="G794" s="185" t="s">
        <v>2289</v>
      </c>
      <c r="H794" s="233" t="s">
        <v>1344</v>
      </c>
      <c r="I794"/>
      <c r="J794" s="4"/>
      <c r="K794"/>
      <c r="R794" s="183" t="s">
        <v>1614</v>
      </c>
      <c r="AG794" s="179" t="s">
        <v>2297</v>
      </c>
    </row>
    <row r="795" spans="1:33" hidden="1">
      <c r="A795" s="237"/>
      <c r="B795" s="153" t="s">
        <v>3008</v>
      </c>
      <c r="C795">
        <v>90</v>
      </c>
      <c r="D795"/>
      <c r="E795"/>
      <c r="H795" s="183" t="s">
        <v>2090</v>
      </c>
      <c r="I795"/>
      <c r="J795" s="4"/>
      <c r="K795"/>
      <c r="AG795" s="179" t="s">
        <v>2297</v>
      </c>
    </row>
    <row r="796" spans="1:33" hidden="1">
      <c r="A796" s="237"/>
      <c r="B796" s="153" t="s">
        <v>3013</v>
      </c>
      <c r="C796" s="105">
        <v>140</v>
      </c>
      <c r="D796"/>
      <c r="E796"/>
      <c r="I796"/>
      <c r="J796" s="4"/>
      <c r="K796"/>
      <c r="N796" s="179" t="s">
        <v>526</v>
      </c>
      <c r="O796" s="179" t="s">
        <v>1345</v>
      </c>
      <c r="AG796" s="179" t="s">
        <v>2297</v>
      </c>
    </row>
    <row r="797" spans="1:33" ht="31.5" hidden="1">
      <c r="A797" s="256">
        <v>1</v>
      </c>
      <c r="B797" s="257" t="s">
        <v>3222</v>
      </c>
      <c r="C797"/>
      <c r="D797"/>
      <c r="E797"/>
      <c r="F797" s="233" t="s">
        <v>1346</v>
      </c>
      <c r="G797" s="185" t="s">
        <v>2289</v>
      </c>
      <c r="H797" s="179" t="s">
        <v>2066</v>
      </c>
      <c r="I797"/>
      <c r="J797" s="4"/>
      <c r="K797"/>
      <c r="O797" s="179" t="s">
        <v>1796</v>
      </c>
      <c r="AG797" s="179" t="s">
        <v>2297</v>
      </c>
    </row>
    <row r="798" spans="1:33" hidden="1">
      <c r="A798" s="256"/>
      <c r="B798" s="153" t="s">
        <v>3223</v>
      </c>
      <c r="C798" s="162">
        <v>11</v>
      </c>
      <c r="D798"/>
      <c r="E798"/>
      <c r="H798" s="179" t="s">
        <v>2067</v>
      </c>
      <c r="I798"/>
      <c r="J798" s="4"/>
      <c r="K798"/>
      <c r="N798" s="179" t="s">
        <v>272</v>
      </c>
      <c r="O798" s="179" t="s">
        <v>1798</v>
      </c>
      <c r="P798" s="186">
        <v>43</v>
      </c>
      <c r="R798" s="186" t="e">
        <f>(#VALUE!*P798)</f>
        <v>#VALUE!</v>
      </c>
      <c r="AG798" s="179" t="s">
        <v>2297</v>
      </c>
    </row>
    <row r="799" spans="1:33" hidden="1">
      <c r="A799" s="258"/>
      <c r="B799" s="153" t="s">
        <v>3224</v>
      </c>
      <c r="C799" s="162">
        <v>11</v>
      </c>
      <c r="D799"/>
      <c r="E799"/>
      <c r="H799" s="179" t="s">
        <v>2068</v>
      </c>
      <c r="I799"/>
      <c r="J799" s="4"/>
      <c r="K799"/>
      <c r="O799" s="179" t="s">
        <v>1954</v>
      </c>
      <c r="AG799" s="179" t="s">
        <v>2297</v>
      </c>
    </row>
    <row r="800" spans="1:33" hidden="1">
      <c r="A800" s="256"/>
      <c r="B800" s="153" t="s">
        <v>3225</v>
      </c>
      <c r="C800" s="162">
        <v>11</v>
      </c>
      <c r="D800"/>
      <c r="E800"/>
      <c r="H800" s="179" t="s">
        <v>906</v>
      </c>
      <c r="I800"/>
      <c r="J800" s="4"/>
      <c r="K800"/>
      <c r="O800" s="179" t="s">
        <v>1002</v>
      </c>
      <c r="AG800" s="179" t="s">
        <v>2297</v>
      </c>
    </row>
    <row r="801" spans="1:33" hidden="1">
      <c r="A801" s="258"/>
      <c r="B801" s="153" t="s">
        <v>3226</v>
      </c>
      <c r="C801" s="162">
        <v>11</v>
      </c>
      <c r="D801"/>
      <c r="E801"/>
      <c r="H801" s="179" t="s">
        <v>907</v>
      </c>
      <c r="I801"/>
      <c r="J801" s="4"/>
      <c r="K801"/>
      <c r="N801" s="179" t="s">
        <v>620</v>
      </c>
      <c r="O801" s="179" t="s">
        <v>1003</v>
      </c>
      <c r="P801" s="186">
        <f>C271</f>
        <v>160</v>
      </c>
      <c r="R801" s="186" t="e">
        <f t="shared" ref="R801:R807" si="47">(#VALUE!*P801)</f>
        <v>#VALUE!</v>
      </c>
      <c r="AG801" s="179" t="s">
        <v>2297</v>
      </c>
    </row>
    <row r="802" spans="1:33" hidden="1">
      <c r="A802" s="256"/>
      <c r="B802" s="153" t="s">
        <v>3227</v>
      </c>
      <c r="C802" s="162">
        <v>12</v>
      </c>
      <c r="D802"/>
      <c r="E802"/>
      <c r="H802" s="179" t="s">
        <v>1752</v>
      </c>
      <c r="I802"/>
      <c r="J802" s="4"/>
      <c r="K802"/>
      <c r="N802" s="179" t="s">
        <v>883</v>
      </c>
      <c r="O802" s="179" t="s">
        <v>151</v>
      </c>
      <c r="P802" s="186">
        <v>5</v>
      </c>
      <c r="R802" s="186" t="e">
        <f t="shared" si="47"/>
        <v>#VALUE!</v>
      </c>
      <c r="AG802" s="179" t="s">
        <v>2297</v>
      </c>
    </row>
    <row r="803" spans="1:33" hidden="1">
      <c r="A803" s="258"/>
      <c r="B803" s="153" t="s">
        <v>3228</v>
      </c>
      <c r="C803" s="32" t="s">
        <v>3229</v>
      </c>
      <c r="D803"/>
      <c r="E803"/>
      <c r="H803" s="179" t="s">
        <v>95</v>
      </c>
      <c r="I803"/>
      <c r="J803" s="4"/>
      <c r="K803"/>
      <c r="N803" s="179" t="s">
        <v>883</v>
      </c>
      <c r="O803" s="179" t="s">
        <v>152</v>
      </c>
      <c r="P803" s="186">
        <v>10</v>
      </c>
      <c r="R803" s="186" t="e">
        <f t="shared" si="47"/>
        <v>#VALUE!</v>
      </c>
      <c r="AG803" s="179" t="s">
        <v>2297</v>
      </c>
    </row>
    <row r="804" spans="1:33" hidden="1">
      <c r="A804" s="256"/>
      <c r="B804" s="153" t="s">
        <v>3230</v>
      </c>
      <c r="C804" s="105">
        <v>25</v>
      </c>
      <c r="D804"/>
      <c r="E804"/>
      <c r="H804" s="179" t="s">
        <v>96</v>
      </c>
      <c r="I804"/>
      <c r="J804" s="4"/>
      <c r="K804"/>
      <c r="N804" s="179" t="s">
        <v>883</v>
      </c>
      <c r="O804" s="179" t="s">
        <v>1780</v>
      </c>
      <c r="P804" s="186">
        <v>8</v>
      </c>
      <c r="R804" s="186" t="e">
        <f t="shared" si="47"/>
        <v>#VALUE!</v>
      </c>
      <c r="AG804" s="179" t="s">
        <v>2297</v>
      </c>
    </row>
    <row r="805" spans="1:33" hidden="1">
      <c r="A805" s="258"/>
      <c r="B805" s="153" t="s">
        <v>3231</v>
      </c>
      <c r="C805" s="32" t="s">
        <v>3229</v>
      </c>
      <c r="D805"/>
      <c r="E805"/>
      <c r="H805" s="179" t="s">
        <v>97</v>
      </c>
      <c r="I805"/>
      <c r="J805" s="4"/>
      <c r="K805"/>
      <c r="N805" s="179" t="s">
        <v>841</v>
      </c>
      <c r="O805" s="179" t="s">
        <v>1524</v>
      </c>
      <c r="P805" s="186">
        <v>13.66</v>
      </c>
      <c r="R805" s="186" t="e">
        <f t="shared" si="47"/>
        <v>#VALUE!</v>
      </c>
      <c r="AG805" s="179" t="s">
        <v>2297</v>
      </c>
    </row>
    <row r="806" spans="1:33" hidden="1">
      <c r="A806" s="256"/>
      <c r="B806" s="153" t="s">
        <v>3232</v>
      </c>
      <c r="C806" s="32" t="s">
        <v>3229</v>
      </c>
      <c r="D806"/>
      <c r="E806"/>
      <c r="H806" s="179" t="s">
        <v>98</v>
      </c>
      <c r="I806"/>
      <c r="J806" s="4"/>
      <c r="K806"/>
      <c r="N806" s="179" t="s">
        <v>620</v>
      </c>
      <c r="O806" s="179" t="s">
        <v>1525</v>
      </c>
      <c r="P806" s="186">
        <v>25.46</v>
      </c>
      <c r="R806" s="186" t="e">
        <f t="shared" si="47"/>
        <v>#VALUE!</v>
      </c>
      <c r="AG806" s="179" t="s">
        <v>2297</v>
      </c>
    </row>
    <row r="807" spans="1:33" hidden="1">
      <c r="A807" s="258"/>
      <c r="B807" s="153" t="s">
        <v>3233</v>
      </c>
      <c r="C807" s="32" t="s">
        <v>3229</v>
      </c>
      <c r="D807"/>
      <c r="E807"/>
      <c r="H807" s="179" t="s">
        <v>2088</v>
      </c>
      <c r="I807"/>
      <c r="J807" s="4"/>
      <c r="K807"/>
      <c r="N807" s="179" t="s">
        <v>883</v>
      </c>
      <c r="O807" s="179" t="s">
        <v>1342</v>
      </c>
      <c r="P807" s="186">
        <v>0.5</v>
      </c>
      <c r="R807" s="186" t="e">
        <f t="shared" si="47"/>
        <v>#VALUE!</v>
      </c>
      <c r="AG807" s="179" t="s">
        <v>2297</v>
      </c>
    </row>
    <row r="808" spans="1:33" ht="31.5" hidden="1">
      <c r="A808" s="256">
        <v>2</v>
      </c>
      <c r="B808" s="257" t="s">
        <v>3234</v>
      </c>
      <c r="C808"/>
      <c r="D808"/>
      <c r="E808"/>
      <c r="H808" s="179" t="s">
        <v>1048</v>
      </c>
      <c r="I808"/>
      <c r="J808" s="4"/>
      <c r="K808"/>
      <c r="R808" s="186">
        <v>0.7</v>
      </c>
      <c r="AG808" s="179" t="s">
        <v>2297</v>
      </c>
    </row>
    <row r="809" spans="1:33" hidden="1">
      <c r="A809" s="258"/>
      <c r="B809" s="153" t="s">
        <v>3235</v>
      </c>
      <c r="C809" s="162">
        <v>12.5</v>
      </c>
      <c r="D809"/>
      <c r="E809"/>
      <c r="H809" s="179" t="s">
        <v>1811</v>
      </c>
      <c r="I809"/>
      <c r="J809" s="4"/>
      <c r="K809"/>
      <c r="R809" s="183" t="s">
        <v>1614</v>
      </c>
      <c r="AG809" s="179" t="s">
        <v>2297</v>
      </c>
    </row>
    <row r="810" spans="1:33" hidden="1">
      <c r="A810" s="256">
        <v>3</v>
      </c>
      <c r="B810" s="153" t="s">
        <v>3236</v>
      </c>
      <c r="C810" s="105">
        <v>242</v>
      </c>
      <c r="D810"/>
      <c r="E810"/>
      <c r="H810" s="179" t="s">
        <v>1812</v>
      </c>
      <c r="I810"/>
      <c r="J810" s="4"/>
      <c r="K810"/>
      <c r="O810" s="233" t="s">
        <v>1343</v>
      </c>
      <c r="R810" s="186" t="e">
        <f>SUM(R798:R808)</f>
        <v>#VALUE!</v>
      </c>
      <c r="AG810" s="179" t="s">
        <v>2297</v>
      </c>
    </row>
    <row r="811" spans="1:33" hidden="1">
      <c r="A811" s="258" t="s">
        <v>3237</v>
      </c>
      <c r="B811" s="259" t="s">
        <v>3238</v>
      </c>
      <c r="C811"/>
      <c r="D811"/>
      <c r="E811"/>
      <c r="I811"/>
      <c r="J811" s="4"/>
      <c r="K811"/>
      <c r="R811" s="183" t="s">
        <v>1614</v>
      </c>
      <c r="AG811" s="179" t="s">
        <v>2297</v>
      </c>
    </row>
    <row r="812" spans="1:33" hidden="1">
      <c r="A812" s="256"/>
      <c r="B812" s="153" t="s">
        <v>2587</v>
      </c>
      <c r="C812" s="260">
        <v>75</v>
      </c>
      <c r="D812"/>
      <c r="E812"/>
      <c r="I812"/>
      <c r="J812" s="4"/>
      <c r="K812"/>
      <c r="R812" s="183"/>
      <c r="AG812" s="179"/>
    </row>
    <row r="813" spans="1:33" hidden="1">
      <c r="A813" s="258"/>
      <c r="B813" s="261" t="s">
        <v>2588</v>
      </c>
      <c r="C813" s="260">
        <v>80</v>
      </c>
      <c r="D813"/>
      <c r="E813"/>
      <c r="G813" s="185" t="s">
        <v>320</v>
      </c>
      <c r="H813" s="233" t="s">
        <v>1809</v>
      </c>
      <c r="I813"/>
      <c r="J813" s="4"/>
      <c r="K813"/>
      <c r="R813" s="183"/>
      <c r="AG813" s="179"/>
    </row>
    <row r="814" spans="1:33" ht="31.5" hidden="1">
      <c r="A814" s="256">
        <v>4</v>
      </c>
      <c r="B814" s="257" t="s">
        <v>2620</v>
      </c>
      <c r="C814"/>
      <c r="D814"/>
      <c r="E814"/>
      <c r="H814" s="233" t="s">
        <v>1814</v>
      </c>
      <c r="I814"/>
      <c r="J814" s="4"/>
      <c r="K814"/>
      <c r="R814" s="183"/>
      <c r="AG814" s="179"/>
    </row>
    <row r="815" spans="1:33" hidden="1">
      <c r="A815" s="258"/>
      <c r="B815" s="153" t="s">
        <v>2621</v>
      </c>
      <c r="C815" s="105">
        <v>42</v>
      </c>
      <c r="D815"/>
      <c r="E815"/>
      <c r="F815" s="252">
        <v>3.8800000000000001E-2</v>
      </c>
      <c r="G815" s="185" t="s">
        <v>884</v>
      </c>
      <c r="H815" s="179" t="s">
        <v>2109</v>
      </c>
      <c r="I815" s="8" t="e">
        <f>K781</f>
        <v>#REF!</v>
      </c>
      <c r="J815" s="2" t="s">
        <v>884</v>
      </c>
      <c r="K815" s="8" t="e">
        <f>F815*I815</f>
        <v>#REF!</v>
      </c>
      <c r="R815" s="183"/>
      <c r="AG815" s="179"/>
    </row>
    <row r="816" spans="1:33" hidden="1">
      <c r="A816" s="256"/>
      <c r="B816" s="153" t="s">
        <v>2622</v>
      </c>
      <c r="C816" s="105">
        <v>46</v>
      </c>
      <c r="D816"/>
      <c r="E816"/>
      <c r="F816" s="186">
        <v>5.01</v>
      </c>
      <c r="G816" s="185" t="s">
        <v>1675</v>
      </c>
      <c r="H816" s="179" t="s">
        <v>2110</v>
      </c>
      <c r="I816" s="8">
        <f>K1513</f>
        <v>33174.400000000001</v>
      </c>
      <c r="J816" s="2" t="s">
        <v>876</v>
      </c>
      <c r="K816" s="8">
        <f>F816*I816/1000</f>
        <v>166.2</v>
      </c>
      <c r="R816" s="183"/>
      <c r="AG816" s="179"/>
    </row>
    <row r="817" spans="1:33" hidden="1">
      <c r="A817" s="258"/>
      <c r="B817" s="153" t="s">
        <v>3088</v>
      </c>
      <c r="C817" s="105">
        <v>42</v>
      </c>
      <c r="D817"/>
      <c r="E817"/>
      <c r="F817" s="186">
        <v>3</v>
      </c>
      <c r="G817" s="185" t="s">
        <v>883</v>
      </c>
      <c r="H817" s="179" t="s">
        <v>1207</v>
      </c>
      <c r="I817" s="8">
        <v>16.5</v>
      </c>
      <c r="J817" s="2" t="s">
        <v>883</v>
      </c>
      <c r="K817" s="8">
        <f t="shared" ref="K817:K824" si="48">F817*I817</f>
        <v>49.5</v>
      </c>
      <c r="R817" s="183"/>
      <c r="AG817" s="179"/>
    </row>
    <row r="818" spans="1:33" ht="31.5" hidden="1">
      <c r="A818" s="256">
        <v>5</v>
      </c>
      <c r="B818" s="257" t="s">
        <v>3089</v>
      </c>
      <c r="C818"/>
      <c r="D818"/>
      <c r="E818"/>
      <c r="F818" s="186">
        <v>12</v>
      </c>
      <c r="G818" s="185" t="s">
        <v>883</v>
      </c>
      <c r="H818" s="179" t="s">
        <v>1208</v>
      </c>
      <c r="I818" s="8">
        <v>3.85</v>
      </c>
      <c r="J818" s="2" t="s">
        <v>883</v>
      </c>
      <c r="K818" s="8">
        <f t="shared" si="48"/>
        <v>46.2</v>
      </c>
      <c r="R818" s="183"/>
      <c r="AG818" s="179"/>
    </row>
    <row r="819" spans="1:33" hidden="1">
      <c r="A819" s="258"/>
      <c r="B819" s="153" t="s">
        <v>3090</v>
      </c>
      <c r="C819" s="105">
        <v>174</v>
      </c>
      <c r="D819"/>
      <c r="E819"/>
      <c r="F819" s="186">
        <v>2</v>
      </c>
      <c r="G819" s="185" t="s">
        <v>883</v>
      </c>
      <c r="H819" s="179" t="s">
        <v>1209</v>
      </c>
      <c r="I819" s="8">
        <v>5</v>
      </c>
      <c r="J819" s="2" t="s">
        <v>883</v>
      </c>
      <c r="K819" s="8">
        <f t="shared" si="48"/>
        <v>10</v>
      </c>
      <c r="R819" s="183"/>
      <c r="AG819" s="179"/>
    </row>
    <row r="820" spans="1:33" hidden="1">
      <c r="A820" s="256"/>
      <c r="B820" s="153" t="s">
        <v>3091</v>
      </c>
      <c r="C820" s="105">
        <v>182</v>
      </c>
      <c r="D820"/>
      <c r="E820"/>
      <c r="F820" s="186">
        <v>6</v>
      </c>
      <c r="G820" s="185" t="s">
        <v>883</v>
      </c>
      <c r="H820" s="179" t="s">
        <v>2258</v>
      </c>
      <c r="I820" s="8">
        <v>3.85</v>
      </c>
      <c r="J820" s="2" t="s">
        <v>883</v>
      </c>
      <c r="K820" s="8">
        <f t="shared" si="48"/>
        <v>23.1</v>
      </c>
      <c r="R820" s="183"/>
      <c r="AG820" s="179"/>
    </row>
    <row r="821" spans="1:33" hidden="1">
      <c r="A821" s="258"/>
      <c r="B821" s="153" t="s">
        <v>3092</v>
      </c>
      <c r="C821" s="105">
        <v>444</v>
      </c>
      <c r="D821"/>
      <c r="E821"/>
      <c r="F821" s="186">
        <v>1</v>
      </c>
      <c r="G821" s="185" t="s">
        <v>883</v>
      </c>
      <c r="H821" s="179" t="s">
        <v>1214</v>
      </c>
      <c r="I821" s="8">
        <f>C10</f>
        <v>150</v>
      </c>
      <c r="J821" s="2" t="s">
        <v>883</v>
      </c>
      <c r="K821" s="8">
        <f t="shared" si="48"/>
        <v>150</v>
      </c>
      <c r="R821" s="183"/>
      <c r="AG821" s="179"/>
    </row>
    <row r="822" spans="1:33" hidden="1">
      <c r="A822" s="256"/>
      <c r="B822" s="153" t="s">
        <v>3093</v>
      </c>
      <c r="C822" s="105">
        <v>626</v>
      </c>
      <c r="D822"/>
      <c r="E822"/>
      <c r="F822" s="186">
        <v>1</v>
      </c>
      <c r="G822" s="185" t="s">
        <v>883</v>
      </c>
      <c r="H822" s="179" t="s">
        <v>1215</v>
      </c>
      <c r="I822" s="8">
        <f>C12</f>
        <v>95</v>
      </c>
      <c r="J822" s="2" t="s">
        <v>883</v>
      </c>
      <c r="K822" s="8">
        <f t="shared" si="48"/>
        <v>95</v>
      </c>
      <c r="R822" s="183"/>
      <c r="AG822" s="179"/>
    </row>
    <row r="823" spans="1:33" ht="47.25" hidden="1">
      <c r="A823" s="258">
        <v>6</v>
      </c>
      <c r="B823" s="257" t="s">
        <v>3094</v>
      </c>
      <c r="C823"/>
      <c r="D823"/>
      <c r="E823"/>
      <c r="F823" s="186">
        <v>1</v>
      </c>
      <c r="G823" s="185" t="s">
        <v>883</v>
      </c>
      <c r="H823" s="179" t="s">
        <v>1216</v>
      </c>
      <c r="I823" s="8">
        <v>25</v>
      </c>
      <c r="J823" s="2" t="s">
        <v>883</v>
      </c>
      <c r="K823" s="8">
        <f t="shared" si="48"/>
        <v>25</v>
      </c>
      <c r="R823" s="183"/>
      <c r="AG823" s="179"/>
    </row>
    <row r="824" spans="1:33" hidden="1">
      <c r="A824" s="256"/>
      <c r="B824" s="153" t="s">
        <v>3095</v>
      </c>
      <c r="C824" s="32" t="s">
        <v>3229</v>
      </c>
      <c r="D824"/>
      <c r="E824"/>
      <c r="F824" s="186">
        <v>0.5</v>
      </c>
      <c r="G824" s="185" t="s">
        <v>883</v>
      </c>
      <c r="H824" s="179" t="s">
        <v>1217</v>
      </c>
      <c r="I824" s="8">
        <f>C13</f>
        <v>85</v>
      </c>
      <c r="J824" s="2" t="s">
        <v>883</v>
      </c>
      <c r="K824" s="8">
        <f t="shared" si="48"/>
        <v>42.5</v>
      </c>
      <c r="R824" s="183"/>
      <c r="AG824" s="179"/>
    </row>
    <row r="825" spans="1:33" hidden="1">
      <c r="A825" s="258"/>
      <c r="B825" s="153" t="s">
        <v>3096</v>
      </c>
      <c r="C825" s="105">
        <v>306</v>
      </c>
      <c r="D825"/>
      <c r="E825"/>
      <c r="G825" s="185" t="s">
        <v>454</v>
      </c>
      <c r="H825" s="179" t="s">
        <v>2176</v>
      </c>
      <c r="I825"/>
      <c r="J825" s="2" t="s">
        <v>454</v>
      </c>
      <c r="K825" s="8">
        <v>0.5</v>
      </c>
      <c r="R825" s="183"/>
      <c r="AG825" s="179"/>
    </row>
    <row r="826" spans="1:33" ht="31.5" hidden="1">
      <c r="A826" s="256"/>
      <c r="B826" s="262" t="s">
        <v>3097</v>
      </c>
      <c r="C826" s="105">
        <v>450</v>
      </c>
      <c r="D826"/>
      <c r="E826"/>
      <c r="I826"/>
      <c r="J826" s="4"/>
      <c r="K826" s="5" t="s">
        <v>1614</v>
      </c>
      <c r="R826" s="183"/>
      <c r="AG826" s="179"/>
    </row>
    <row r="827" spans="1:33" ht="47.25" hidden="1">
      <c r="A827" s="258">
        <v>7</v>
      </c>
      <c r="B827" s="257" t="s">
        <v>2602</v>
      </c>
      <c r="C827"/>
      <c r="D827"/>
      <c r="E827"/>
      <c r="H827" s="233" t="s">
        <v>287</v>
      </c>
      <c r="I827"/>
      <c r="J827" s="4"/>
      <c r="K827" s="8" t="e">
        <f>SUM(K815:K825)</f>
        <v>#REF!</v>
      </c>
      <c r="R827" s="183"/>
      <c r="AG827" s="179"/>
    </row>
    <row r="828" spans="1:33" hidden="1">
      <c r="A828" s="256"/>
      <c r="B828" s="153" t="s">
        <v>3096</v>
      </c>
      <c r="C828" s="105">
        <v>575</v>
      </c>
      <c r="D828"/>
      <c r="E828"/>
      <c r="I828"/>
      <c r="J828" s="4"/>
      <c r="K828" s="5" t="s">
        <v>1614</v>
      </c>
      <c r="R828" s="183"/>
      <c r="AG828" s="179"/>
    </row>
    <row r="829" spans="1:33" ht="31.5" hidden="1">
      <c r="A829" s="258"/>
      <c r="B829" s="262" t="s">
        <v>3097</v>
      </c>
      <c r="C829" s="105">
        <v>750</v>
      </c>
      <c r="D829"/>
      <c r="E829"/>
      <c r="I829"/>
      <c r="J829" s="4"/>
      <c r="K829"/>
      <c r="R829" s="183"/>
      <c r="AG829" s="179"/>
    </row>
    <row r="830" spans="1:33" ht="47.25" hidden="1">
      <c r="A830" s="256">
        <v>8</v>
      </c>
      <c r="B830" s="257" t="s">
        <v>2603</v>
      </c>
      <c r="C830"/>
      <c r="D830"/>
      <c r="E830"/>
      <c r="I830"/>
      <c r="J830" s="4"/>
      <c r="K830"/>
      <c r="R830" s="183"/>
      <c r="AG830" s="179"/>
    </row>
    <row r="831" spans="1:33" hidden="1">
      <c r="A831" s="258"/>
      <c r="B831" s="180" t="s">
        <v>3533</v>
      </c>
      <c r="C831" s="105">
        <v>850</v>
      </c>
      <c r="D831"/>
      <c r="E831"/>
      <c r="G831" s="185" t="s">
        <v>1941</v>
      </c>
      <c r="H831" s="233" t="s">
        <v>1813</v>
      </c>
      <c r="I831"/>
      <c r="J831" s="4"/>
      <c r="K831"/>
      <c r="R831" s="179" t="s">
        <v>991</v>
      </c>
      <c r="AG831" s="179" t="s">
        <v>2297</v>
      </c>
    </row>
    <row r="832" spans="1:33" hidden="1">
      <c r="A832" s="256"/>
      <c r="B832" s="180" t="s">
        <v>2613</v>
      </c>
      <c r="C832" s="105">
        <v>1050</v>
      </c>
      <c r="D832"/>
      <c r="E832"/>
      <c r="H832" s="233" t="s">
        <v>1814</v>
      </c>
      <c r="I832"/>
      <c r="J832" s="4"/>
      <c r="K832"/>
      <c r="N832" s="179" t="s">
        <v>320</v>
      </c>
      <c r="O832" s="179" t="s">
        <v>40</v>
      </c>
      <c r="AG832" s="179" t="s">
        <v>2297</v>
      </c>
    </row>
    <row r="833" spans="1:33" ht="69" hidden="1" customHeight="1">
      <c r="A833" s="258">
        <v>9</v>
      </c>
      <c r="B833" s="257" t="s">
        <v>2614</v>
      </c>
      <c r="C833"/>
      <c r="D833"/>
      <c r="E833"/>
      <c r="F833" s="252">
        <v>3.7600000000000001E-2</v>
      </c>
      <c r="G833" s="185" t="s">
        <v>884</v>
      </c>
      <c r="H833" s="179" t="s">
        <v>2109</v>
      </c>
      <c r="I833" s="8" t="e">
        <f>K781</f>
        <v>#REF!</v>
      </c>
      <c r="J833" s="2" t="s">
        <v>884</v>
      </c>
      <c r="K833" s="8" t="e">
        <f>F833*I833</f>
        <v>#REF!</v>
      </c>
      <c r="O833" s="179" t="s">
        <v>1796</v>
      </c>
      <c r="AG833" s="179" t="s">
        <v>2297</v>
      </c>
    </row>
    <row r="834" spans="1:33" hidden="1">
      <c r="A834" s="256"/>
      <c r="B834" s="180" t="s">
        <v>2615</v>
      </c>
      <c r="C834" s="32" t="s">
        <v>3229</v>
      </c>
      <c r="D834"/>
      <c r="E834"/>
      <c r="F834" s="186">
        <v>4.87</v>
      </c>
      <c r="G834" s="185" t="s">
        <v>1675</v>
      </c>
      <c r="H834" s="179" t="s">
        <v>2110</v>
      </c>
      <c r="I834" s="8">
        <f>K1513</f>
        <v>33174.400000000001</v>
      </c>
      <c r="J834" s="2" t="s">
        <v>876</v>
      </c>
      <c r="K834" s="8">
        <f>F834*I834/1000</f>
        <v>161.56</v>
      </c>
      <c r="N834" s="179" t="s">
        <v>272</v>
      </c>
      <c r="O834" s="179" t="s">
        <v>1798</v>
      </c>
      <c r="P834" s="186">
        <v>43</v>
      </c>
      <c r="R834" s="186" t="e">
        <f>(#VALUE!*P834)</f>
        <v>#VALUE!</v>
      </c>
      <c r="AG834" s="179" t="s">
        <v>2297</v>
      </c>
    </row>
    <row r="835" spans="1:33" hidden="1">
      <c r="A835" s="258"/>
      <c r="B835" s="153" t="s">
        <v>2616</v>
      </c>
      <c r="C835" s="260" t="s">
        <v>3229</v>
      </c>
      <c r="D835"/>
      <c r="E835"/>
      <c r="F835" s="186">
        <v>3</v>
      </c>
      <c r="G835" s="185" t="s">
        <v>883</v>
      </c>
      <c r="H835" s="179" t="s">
        <v>1207</v>
      </c>
      <c r="I835" s="8">
        <v>16.5</v>
      </c>
      <c r="J835" s="2" t="s">
        <v>883</v>
      </c>
      <c r="K835" s="8">
        <f t="shared" ref="K835:K841" si="49">F835*I835</f>
        <v>49.5</v>
      </c>
      <c r="O835" s="179" t="s">
        <v>1954</v>
      </c>
      <c r="AG835" s="179" t="s">
        <v>2297</v>
      </c>
    </row>
    <row r="836" spans="1:33" ht="70.5" hidden="1" customHeight="1">
      <c r="A836" s="256">
        <v>10</v>
      </c>
      <c r="B836" s="257" t="s">
        <v>3098</v>
      </c>
      <c r="C836"/>
      <c r="D836"/>
      <c r="E836"/>
      <c r="F836" s="186">
        <v>12</v>
      </c>
      <c r="G836" s="185" t="s">
        <v>883</v>
      </c>
      <c r="H836" s="179" t="s">
        <v>1208</v>
      </c>
      <c r="I836" s="8">
        <v>3.85</v>
      </c>
      <c r="J836" s="2" t="s">
        <v>883</v>
      </c>
      <c r="K836" s="8">
        <f t="shared" si="49"/>
        <v>46.2</v>
      </c>
      <c r="O836" s="179" t="s">
        <v>1002</v>
      </c>
      <c r="AG836" s="179" t="s">
        <v>2297</v>
      </c>
    </row>
    <row r="837" spans="1:33" hidden="1">
      <c r="A837" s="258"/>
      <c r="B837" s="153" t="s">
        <v>3099</v>
      </c>
      <c r="C837" s="105" t="s">
        <v>3229</v>
      </c>
      <c r="D837"/>
      <c r="E837"/>
      <c r="F837" s="186">
        <v>2</v>
      </c>
      <c r="G837" s="185" t="s">
        <v>883</v>
      </c>
      <c r="H837" s="179" t="s">
        <v>1209</v>
      </c>
      <c r="I837" s="8">
        <v>5</v>
      </c>
      <c r="J837" s="2" t="s">
        <v>883</v>
      </c>
      <c r="K837" s="8">
        <f t="shared" si="49"/>
        <v>10</v>
      </c>
      <c r="N837" s="179" t="s">
        <v>620</v>
      </c>
      <c r="O837" s="179" t="s">
        <v>1003</v>
      </c>
      <c r="P837" s="186">
        <f>C271</f>
        <v>160</v>
      </c>
      <c r="R837" s="186" t="e">
        <f>(#VALUE!*P837)</f>
        <v>#VALUE!</v>
      </c>
      <c r="AG837" s="179" t="s">
        <v>2297</v>
      </c>
    </row>
    <row r="838" spans="1:33" hidden="1">
      <c r="A838" s="256"/>
      <c r="B838" s="153" t="s">
        <v>2616</v>
      </c>
      <c r="C838" s="105" t="s">
        <v>3229</v>
      </c>
      <c r="D838"/>
      <c r="E838"/>
      <c r="F838" s="186">
        <v>6</v>
      </c>
      <c r="G838" s="185" t="s">
        <v>883</v>
      </c>
      <c r="H838" s="179" t="s">
        <v>2258</v>
      </c>
      <c r="I838" s="8">
        <v>3.85</v>
      </c>
      <c r="J838" s="2" t="s">
        <v>883</v>
      </c>
      <c r="K838" s="8">
        <f t="shared" si="49"/>
        <v>23.1</v>
      </c>
      <c r="N838" s="179" t="s">
        <v>883</v>
      </c>
      <c r="O838" s="179" t="s">
        <v>151</v>
      </c>
      <c r="P838" s="186">
        <v>5</v>
      </c>
      <c r="R838" s="186" t="e">
        <f>(#VALUE!*P838)</f>
        <v>#VALUE!</v>
      </c>
      <c r="AG838" s="179" t="s">
        <v>2297</v>
      </c>
    </row>
    <row r="839" spans="1:33" hidden="1">
      <c r="A839" s="258"/>
      <c r="B839" s="153" t="s">
        <v>3100</v>
      </c>
      <c r="C839" s="105" t="s">
        <v>3229</v>
      </c>
      <c r="D839"/>
      <c r="E839"/>
      <c r="F839" s="186">
        <v>1</v>
      </c>
      <c r="G839" s="185" t="s">
        <v>883</v>
      </c>
      <c r="H839" s="179" t="s">
        <v>1214</v>
      </c>
      <c r="I839" s="8">
        <f>C10</f>
        <v>150</v>
      </c>
      <c r="J839" s="2" t="s">
        <v>883</v>
      </c>
      <c r="K839" s="8">
        <f t="shared" si="49"/>
        <v>150</v>
      </c>
      <c r="N839" s="179" t="s">
        <v>883</v>
      </c>
      <c r="O839" s="179" t="s">
        <v>152</v>
      </c>
      <c r="P839" s="186">
        <v>10</v>
      </c>
      <c r="R839" s="186" t="e">
        <f>(#VALUE!*P839)</f>
        <v>#VALUE!</v>
      </c>
      <c r="AG839" s="179" t="s">
        <v>2297</v>
      </c>
    </row>
    <row r="840" spans="1:33" hidden="1">
      <c r="A840" s="256"/>
      <c r="B840" s="153" t="s">
        <v>3101</v>
      </c>
      <c r="C840" s="32" t="s">
        <v>3229</v>
      </c>
      <c r="D840"/>
      <c r="E840"/>
      <c r="F840" s="186">
        <v>1</v>
      </c>
      <c r="G840" s="185" t="s">
        <v>883</v>
      </c>
      <c r="H840" s="179" t="s">
        <v>1215</v>
      </c>
      <c r="I840" s="8">
        <f>C12</f>
        <v>95</v>
      </c>
      <c r="J840" s="2" t="s">
        <v>883</v>
      </c>
      <c r="K840" s="8">
        <f t="shared" si="49"/>
        <v>95</v>
      </c>
      <c r="N840" s="179" t="s">
        <v>883</v>
      </c>
      <c r="O840" s="179" t="s">
        <v>1780</v>
      </c>
      <c r="P840" s="186">
        <v>8</v>
      </c>
      <c r="R840" s="186" t="e">
        <f>(#VALUE!*P840)</f>
        <v>#VALUE!</v>
      </c>
      <c r="AG840" s="179" t="s">
        <v>2297</v>
      </c>
    </row>
    <row r="841" spans="1:33" hidden="1">
      <c r="A841" s="258"/>
      <c r="B841" s="153" t="s">
        <v>3102</v>
      </c>
      <c r="C841" s="105">
        <v>1459</v>
      </c>
      <c r="D841"/>
      <c r="E841"/>
      <c r="F841" s="186">
        <v>1</v>
      </c>
      <c r="G841" s="185" t="s">
        <v>883</v>
      </c>
      <c r="H841" s="179" t="s">
        <v>1216</v>
      </c>
      <c r="I841" s="8">
        <v>25</v>
      </c>
      <c r="J841" s="2" t="s">
        <v>883</v>
      </c>
      <c r="K841" s="8">
        <f t="shared" si="49"/>
        <v>25</v>
      </c>
      <c r="N841" s="179" t="s">
        <v>841</v>
      </c>
      <c r="O841" s="179" t="s">
        <v>1524</v>
      </c>
      <c r="P841" s="186">
        <v>13.66</v>
      </c>
      <c r="R841" s="186" t="e">
        <f>(#VALUE!*P841)</f>
        <v>#VALUE!</v>
      </c>
      <c r="AG841" s="179" t="s">
        <v>2297</v>
      </c>
    </row>
    <row r="842" spans="1:33" ht="33" hidden="1" customHeight="1">
      <c r="A842" s="258"/>
      <c r="B842" s="262" t="s">
        <v>3103</v>
      </c>
      <c r="C842" s="105">
        <v>1930</v>
      </c>
      <c r="D842"/>
      <c r="E842"/>
      <c r="F842" s="186"/>
      <c r="G842" s="185"/>
      <c r="H842" s="179"/>
      <c r="I842" s="8"/>
      <c r="J842" s="2"/>
      <c r="K842" s="8"/>
      <c r="N842" s="179"/>
      <c r="O842" s="179"/>
      <c r="P842" s="186"/>
      <c r="R842" s="186"/>
      <c r="AG842" s="179"/>
    </row>
    <row r="843" spans="1:33" ht="37.5" hidden="1" customHeight="1">
      <c r="A843" s="256"/>
      <c r="B843" s="263" t="s">
        <v>2908</v>
      </c>
      <c r="C843" s="105">
        <v>2630</v>
      </c>
      <c r="D843"/>
      <c r="E843"/>
      <c r="F843" s="186">
        <v>0.5</v>
      </c>
      <c r="G843" s="185" t="s">
        <v>883</v>
      </c>
      <c r="H843" s="179" t="s">
        <v>1217</v>
      </c>
      <c r="I843" s="8">
        <f>C13</f>
        <v>85</v>
      </c>
      <c r="J843" s="2" t="s">
        <v>883</v>
      </c>
      <c r="K843" s="8">
        <f>F843*I843</f>
        <v>42.5</v>
      </c>
      <c r="N843" s="179" t="s">
        <v>620</v>
      </c>
      <c r="O843" s="179" t="s">
        <v>1525</v>
      </c>
      <c r="P843" s="186">
        <v>25.46</v>
      </c>
      <c r="R843" s="186" t="e">
        <f>(#VALUE!*P843)</f>
        <v>#VALUE!</v>
      </c>
      <c r="AG843" s="179" t="s">
        <v>2297</v>
      </c>
    </row>
    <row r="844" spans="1:33" ht="70.5" hidden="1" customHeight="1">
      <c r="A844" s="258">
        <v>11</v>
      </c>
      <c r="B844" s="257" t="s">
        <v>2727</v>
      </c>
      <c r="C844"/>
      <c r="D844"/>
      <c r="E844"/>
      <c r="G844" s="185" t="s">
        <v>454</v>
      </c>
      <c r="H844" s="179" t="s">
        <v>2176</v>
      </c>
      <c r="I844"/>
      <c r="J844" s="2" t="s">
        <v>454</v>
      </c>
      <c r="K844" s="8">
        <v>0.5</v>
      </c>
      <c r="N844" s="179" t="s">
        <v>883</v>
      </c>
      <c r="O844" s="179" t="s">
        <v>1342</v>
      </c>
      <c r="P844" s="186">
        <v>0.5</v>
      </c>
      <c r="R844" s="186" t="e">
        <f>(#VALUE!*P844)</f>
        <v>#VALUE!</v>
      </c>
      <c r="AG844" s="179" t="s">
        <v>2297</v>
      </c>
    </row>
    <row r="845" spans="1:33" hidden="1">
      <c r="A845" s="256"/>
      <c r="B845" s="153" t="s">
        <v>2728</v>
      </c>
      <c r="C845" s="105">
        <v>642</v>
      </c>
      <c r="D845"/>
      <c r="E845"/>
      <c r="I845"/>
      <c r="J845" s="4"/>
      <c r="K845" s="5" t="s">
        <v>1614</v>
      </c>
      <c r="R845" s="186">
        <v>0.97</v>
      </c>
      <c r="AG845" s="179" t="s">
        <v>2297</v>
      </c>
    </row>
    <row r="846" spans="1:33" ht="70.5" hidden="1" customHeight="1">
      <c r="A846" s="258">
        <v>12</v>
      </c>
      <c r="B846" s="257" t="s">
        <v>2729</v>
      </c>
      <c r="C846"/>
      <c r="D846"/>
      <c r="E846"/>
      <c r="H846" s="233" t="s">
        <v>287</v>
      </c>
      <c r="I846"/>
      <c r="J846" s="4"/>
      <c r="K846" s="8" t="e">
        <f>SUM(K833:K844)</f>
        <v>#REF!</v>
      </c>
      <c r="R846" s="183" t="s">
        <v>1614</v>
      </c>
      <c r="AG846" s="179" t="s">
        <v>2297</v>
      </c>
    </row>
    <row r="847" spans="1:33" hidden="1">
      <c r="A847" s="256"/>
      <c r="B847" s="153" t="s">
        <v>2728</v>
      </c>
      <c r="C847" s="105">
        <v>864</v>
      </c>
      <c r="D847"/>
      <c r="E847"/>
      <c r="I847"/>
      <c r="J847" s="4"/>
      <c r="K847" s="5" t="s">
        <v>1614</v>
      </c>
      <c r="O847" s="233" t="s">
        <v>1343</v>
      </c>
      <c r="R847" s="186" t="e">
        <f>SUM(R834:R845)</f>
        <v>#VALUE!</v>
      </c>
      <c r="AG847" s="179" t="s">
        <v>2297</v>
      </c>
    </row>
    <row r="848" spans="1:33" ht="97.5" hidden="1" customHeight="1">
      <c r="A848" s="258">
        <v>13</v>
      </c>
      <c r="B848" s="257" t="s">
        <v>2730</v>
      </c>
      <c r="C848"/>
      <c r="D848"/>
      <c r="E848"/>
      <c r="F848" s="233"/>
      <c r="G848" s="185" t="s">
        <v>526</v>
      </c>
      <c r="H848" s="233" t="s">
        <v>572</v>
      </c>
      <c r="I848"/>
      <c r="J848" s="4"/>
      <c r="K848"/>
      <c r="R848" s="183" t="s">
        <v>1614</v>
      </c>
      <c r="AG848" s="179" t="s">
        <v>2297</v>
      </c>
    </row>
    <row r="849" spans="1:18" hidden="1">
      <c r="A849" s="256"/>
      <c r="B849" s="153" t="s">
        <v>2731</v>
      </c>
      <c r="C849" s="105">
        <v>3100</v>
      </c>
      <c r="D849"/>
      <c r="E849"/>
      <c r="H849" s="233" t="s">
        <v>1814</v>
      </c>
      <c r="I849"/>
      <c r="J849" s="4"/>
      <c r="K849"/>
    </row>
    <row r="850" spans="1:18" hidden="1">
      <c r="A850" s="258"/>
      <c r="B850" s="261" t="s">
        <v>2732</v>
      </c>
      <c r="C850" s="105">
        <v>3267</v>
      </c>
      <c r="D850"/>
      <c r="E850"/>
      <c r="F850" s="252">
        <v>3.5299999999999998E-2</v>
      </c>
      <c r="G850" s="185" t="s">
        <v>884</v>
      </c>
      <c r="H850" s="179" t="s">
        <v>2109</v>
      </c>
      <c r="I850" s="8" t="e">
        <f>K781</f>
        <v>#REF!</v>
      </c>
      <c r="J850" s="2" t="s">
        <v>884</v>
      </c>
      <c r="K850" s="8" t="e">
        <f>F850*I850</f>
        <v>#REF!</v>
      </c>
      <c r="M850" s="233" t="s">
        <v>1125</v>
      </c>
      <c r="N850" s="179" t="s">
        <v>2289</v>
      </c>
      <c r="O850" s="179" t="s">
        <v>1126</v>
      </c>
    </row>
    <row r="851" spans="1:18" ht="33" hidden="1" customHeight="1">
      <c r="A851" s="256"/>
      <c r="B851" s="263" t="s">
        <v>2733</v>
      </c>
      <c r="C851" s="105">
        <v>1790</v>
      </c>
      <c r="D851"/>
      <c r="E851"/>
      <c r="F851" s="186">
        <v>4.59</v>
      </c>
      <c r="G851" s="185" t="s">
        <v>1675</v>
      </c>
      <c r="H851" s="179" t="s">
        <v>2110</v>
      </c>
      <c r="I851" s="8">
        <f>K1513</f>
        <v>33174.400000000001</v>
      </c>
      <c r="J851" s="2" t="s">
        <v>876</v>
      </c>
      <c r="K851" s="8">
        <f>F851*I851/1000</f>
        <v>152.27000000000001</v>
      </c>
      <c r="O851" s="179" t="s">
        <v>589</v>
      </c>
    </row>
    <row r="852" spans="1:18" ht="33" hidden="1" customHeight="1">
      <c r="A852" s="258">
        <v>14</v>
      </c>
      <c r="B852" s="264" t="s">
        <v>2904</v>
      </c>
      <c r="C852"/>
      <c r="D852"/>
      <c r="E852"/>
      <c r="F852" s="186"/>
      <c r="G852" s="185"/>
      <c r="H852" s="179"/>
      <c r="I852" s="8"/>
      <c r="J852" s="2"/>
      <c r="K852" s="8"/>
      <c r="O852" s="179"/>
    </row>
    <row r="853" spans="1:18" hidden="1">
      <c r="A853" s="256"/>
      <c r="B853" s="261" t="s">
        <v>2905</v>
      </c>
      <c r="C853" s="32" t="s">
        <v>3229</v>
      </c>
      <c r="D853"/>
      <c r="E853"/>
      <c r="F853" s="186">
        <v>3</v>
      </c>
      <c r="G853" s="185" t="s">
        <v>883</v>
      </c>
      <c r="H853" s="179" t="s">
        <v>1207</v>
      </c>
      <c r="I853" s="8">
        <v>16.5</v>
      </c>
      <c r="J853" s="2" t="s">
        <v>883</v>
      </c>
      <c r="K853" s="8">
        <f t="shared" ref="K853:K860" si="50">F853*I853</f>
        <v>49.5</v>
      </c>
      <c r="O853" s="183" t="s">
        <v>1614</v>
      </c>
      <c r="P853" s="183" t="s">
        <v>1614</v>
      </c>
    </row>
    <row r="854" spans="1:18" hidden="1">
      <c r="A854" s="258"/>
      <c r="B854" s="180" t="s">
        <v>2514</v>
      </c>
      <c r="C854" s="32" t="s">
        <v>3229</v>
      </c>
      <c r="D854"/>
      <c r="E854"/>
      <c r="F854" s="186">
        <v>12</v>
      </c>
      <c r="G854" s="185" t="s">
        <v>883</v>
      </c>
      <c r="H854" s="179" t="s">
        <v>1208</v>
      </c>
      <c r="I854" s="8">
        <v>3.85</v>
      </c>
      <c r="J854" s="2" t="s">
        <v>883</v>
      </c>
      <c r="K854" s="8">
        <f t="shared" si="50"/>
        <v>46.2</v>
      </c>
      <c r="O854" s="179" t="s">
        <v>590</v>
      </c>
    </row>
    <row r="855" spans="1:18" hidden="1">
      <c r="A855" s="256"/>
      <c r="B855" s="180" t="s">
        <v>2515</v>
      </c>
      <c r="C855" s="32" t="s">
        <v>3229</v>
      </c>
      <c r="D855"/>
      <c r="E855"/>
      <c r="F855" s="186">
        <v>2</v>
      </c>
      <c r="G855" s="185" t="s">
        <v>883</v>
      </c>
      <c r="H855" s="186" t="str">
        <f>H837</f>
        <v>TOWER BOLT RECEIVER</v>
      </c>
      <c r="I855" s="8">
        <v>5</v>
      </c>
      <c r="J855" s="2" t="s">
        <v>883</v>
      </c>
      <c r="K855" s="8">
        <f t="shared" si="50"/>
        <v>10</v>
      </c>
      <c r="M855" s="186">
        <v>0.5</v>
      </c>
      <c r="N855" s="233" t="s">
        <v>784</v>
      </c>
      <c r="O855" s="179" t="s">
        <v>76</v>
      </c>
      <c r="P855" s="186">
        <f>C16</f>
        <v>150</v>
      </c>
      <c r="Q855" s="233" t="s">
        <v>1747</v>
      </c>
      <c r="R855" s="186">
        <f>(M855*P855)</f>
        <v>75</v>
      </c>
    </row>
    <row r="856" spans="1:18" ht="52.5" hidden="1" customHeight="1">
      <c r="A856" s="258">
        <v>15</v>
      </c>
      <c r="B856" s="264" t="s">
        <v>2516</v>
      </c>
      <c r="C856" s="32"/>
      <c r="D856"/>
      <c r="E856"/>
      <c r="F856" s="186">
        <v>6</v>
      </c>
      <c r="G856" s="185" t="s">
        <v>883</v>
      </c>
      <c r="H856" s="179" t="s">
        <v>2258</v>
      </c>
      <c r="I856" s="8">
        <v>3.85</v>
      </c>
      <c r="J856" s="2" t="s">
        <v>883</v>
      </c>
      <c r="K856" s="8">
        <f t="shared" si="50"/>
        <v>23.1</v>
      </c>
      <c r="M856" s="186">
        <v>0.25</v>
      </c>
      <c r="N856" s="233" t="s">
        <v>784</v>
      </c>
      <c r="O856" s="179" t="s">
        <v>893</v>
      </c>
      <c r="P856" s="186">
        <f>C13</f>
        <v>85</v>
      </c>
      <c r="Q856" s="233" t="s">
        <v>1747</v>
      </c>
      <c r="R856" s="186">
        <f>(M856*P856)</f>
        <v>21.25</v>
      </c>
    </row>
    <row r="857" spans="1:18" hidden="1">
      <c r="A857" s="256"/>
      <c r="B857" s="180" t="s">
        <v>2517</v>
      </c>
      <c r="C857" s="32" t="s">
        <v>3229</v>
      </c>
      <c r="D857"/>
      <c r="E857"/>
      <c r="F857" s="186">
        <v>1</v>
      </c>
      <c r="G857" s="185" t="s">
        <v>883</v>
      </c>
      <c r="H857" s="179" t="s">
        <v>1214</v>
      </c>
      <c r="I857" s="8">
        <f>C10</f>
        <v>150</v>
      </c>
      <c r="J857" s="2" t="s">
        <v>883</v>
      </c>
      <c r="K857" s="8">
        <f t="shared" si="50"/>
        <v>150</v>
      </c>
      <c r="R857" s="183" t="s">
        <v>1614</v>
      </c>
    </row>
    <row r="858" spans="1:18" hidden="1">
      <c r="A858" s="258"/>
      <c r="B858" s="180" t="s">
        <v>2518</v>
      </c>
      <c r="C858" s="32" t="s">
        <v>3229</v>
      </c>
      <c r="D858"/>
      <c r="E858"/>
      <c r="F858" s="186">
        <v>1</v>
      </c>
      <c r="G858" s="185" t="s">
        <v>883</v>
      </c>
      <c r="H858" s="179" t="s">
        <v>1215</v>
      </c>
      <c r="I858" s="8">
        <f>C12</f>
        <v>95</v>
      </c>
      <c r="J858" s="2" t="s">
        <v>883</v>
      </c>
      <c r="K858" s="8">
        <f t="shared" si="50"/>
        <v>95</v>
      </c>
      <c r="O858" s="233" t="s">
        <v>1183</v>
      </c>
      <c r="R858" s="186">
        <f>SUM(R855:R856)</f>
        <v>96.25</v>
      </c>
    </row>
    <row r="859" spans="1:18" hidden="1">
      <c r="A859" s="256"/>
      <c r="B859" s="261" t="s">
        <v>2519</v>
      </c>
      <c r="C859" s="32" t="s">
        <v>3229</v>
      </c>
      <c r="D859"/>
      <c r="E859"/>
      <c r="F859" s="186">
        <v>1</v>
      </c>
      <c r="G859" s="185" t="s">
        <v>883</v>
      </c>
      <c r="H859" s="186" t="str">
        <f>H841</f>
        <v>MOULDING CHARGES</v>
      </c>
      <c r="I859" s="8">
        <v>25</v>
      </c>
      <c r="J859" s="2" t="s">
        <v>883</v>
      </c>
      <c r="K859" s="8">
        <f t="shared" si="50"/>
        <v>25</v>
      </c>
      <c r="R859" s="183" t="s">
        <v>1614</v>
      </c>
    </row>
    <row r="860" spans="1:18" hidden="1">
      <c r="A860" s="258">
        <v>16</v>
      </c>
      <c r="B860" s="264" t="s">
        <v>2520</v>
      </c>
      <c r="C860"/>
      <c r="D860"/>
      <c r="E860"/>
      <c r="F860" s="186">
        <v>0.5</v>
      </c>
      <c r="G860" s="185" t="s">
        <v>883</v>
      </c>
      <c r="H860" s="179" t="s">
        <v>1217</v>
      </c>
      <c r="I860" s="8">
        <f>C13</f>
        <v>85</v>
      </c>
      <c r="J860" s="2" t="s">
        <v>883</v>
      </c>
      <c r="K860" s="8">
        <f t="shared" si="50"/>
        <v>42.5</v>
      </c>
      <c r="O860" s="233" t="s">
        <v>1184</v>
      </c>
      <c r="R860" s="186">
        <f>R858/0.0283</f>
        <v>3401.06</v>
      </c>
    </row>
    <row r="861" spans="1:18" hidden="1">
      <c r="A861" s="265"/>
      <c r="B861" s="153" t="s">
        <v>2435</v>
      </c>
      <c r="C861" s="105">
        <v>10</v>
      </c>
      <c r="D861"/>
      <c r="E861"/>
      <c r="G861" s="185" t="s">
        <v>454</v>
      </c>
      <c r="H861" s="179" t="s">
        <v>2176</v>
      </c>
      <c r="I861"/>
      <c r="J861" s="2" t="s">
        <v>454</v>
      </c>
      <c r="K861" s="8">
        <v>0.5</v>
      </c>
      <c r="R861" s="183" t="s">
        <v>1614</v>
      </c>
    </row>
    <row r="862" spans="1:18" hidden="1">
      <c r="A862" s="265"/>
      <c r="B862" s="153" t="s">
        <v>2436</v>
      </c>
      <c r="C862" s="105">
        <v>10</v>
      </c>
      <c r="D862"/>
      <c r="E862"/>
      <c r="I862"/>
      <c r="J862" s="4"/>
      <c r="K862" s="5" t="s">
        <v>1614</v>
      </c>
    </row>
    <row r="863" spans="1:18" ht="31.5" hidden="1">
      <c r="A863" s="258">
        <v>17</v>
      </c>
      <c r="B863" s="264" t="s">
        <v>2437</v>
      </c>
      <c r="C863"/>
      <c r="D863"/>
      <c r="E863"/>
      <c r="H863" s="233" t="s">
        <v>287</v>
      </c>
      <c r="I863"/>
      <c r="J863" s="4"/>
      <c r="K863" s="8" t="e">
        <f>SUM(K850:K861)</f>
        <v>#REF!</v>
      </c>
    </row>
    <row r="864" spans="1:18" hidden="1">
      <c r="A864" s="258"/>
      <c r="B864" s="180" t="s">
        <v>2438</v>
      </c>
      <c r="C864" s="105">
        <v>170</v>
      </c>
      <c r="D864"/>
      <c r="E864"/>
      <c r="I864"/>
      <c r="J864" s="4"/>
      <c r="K864" s="5" t="s">
        <v>1614</v>
      </c>
    </row>
    <row r="865" spans="1:33" hidden="1">
      <c r="A865" s="258"/>
      <c r="B865" s="153" t="s">
        <v>2439</v>
      </c>
      <c r="C865" s="105">
        <v>170</v>
      </c>
      <c r="D865"/>
      <c r="E865"/>
      <c r="I865"/>
      <c r="J865" s="4"/>
      <c r="K865"/>
    </row>
    <row r="866" spans="1:33" hidden="1">
      <c r="A866" s="258"/>
      <c r="B866" s="153" t="s">
        <v>3301</v>
      </c>
      <c r="C866" s="105">
        <v>295</v>
      </c>
      <c r="D866"/>
      <c r="E866"/>
      <c r="I866"/>
      <c r="J866" s="4"/>
      <c r="K866"/>
    </row>
    <row r="867" spans="1:33" ht="31.5" hidden="1">
      <c r="A867" s="258"/>
      <c r="B867" s="262" t="s">
        <v>3302</v>
      </c>
      <c r="C867" s="105">
        <v>240</v>
      </c>
      <c r="D867"/>
      <c r="E867"/>
      <c r="I867"/>
      <c r="J867" s="4"/>
      <c r="K867"/>
    </row>
    <row r="868" spans="1:33" ht="142.5" hidden="1" customHeight="1">
      <c r="A868" s="258"/>
      <c r="C868"/>
      <c r="D868"/>
      <c r="E868"/>
      <c r="F868" s="266">
        <v>21.3</v>
      </c>
      <c r="G868" s="185" t="s">
        <v>2289</v>
      </c>
      <c r="H868" s="267" t="s">
        <v>1758</v>
      </c>
      <c r="I868"/>
      <c r="J868" s="4"/>
      <c r="K868"/>
      <c r="AG868" s="179" t="s">
        <v>2297</v>
      </c>
    </row>
    <row r="869" spans="1:33" hidden="1">
      <c r="A869" s="258"/>
      <c r="B869" s="153" t="s">
        <v>3303</v>
      </c>
      <c r="C869" s="32" t="s">
        <v>3304</v>
      </c>
      <c r="D869"/>
      <c r="E869"/>
      <c r="H869" s="179" t="s">
        <v>2298</v>
      </c>
      <c r="I869"/>
      <c r="J869" s="4"/>
      <c r="K869"/>
      <c r="M869" s="186">
        <v>11.64</v>
      </c>
      <c r="N869" s="179" t="s">
        <v>841</v>
      </c>
      <c r="O869" s="179" t="s">
        <v>1524</v>
      </c>
      <c r="P869" s="186">
        <v>13.66</v>
      </c>
      <c r="R869" s="186">
        <f>(M869*P869)</f>
        <v>159</v>
      </c>
      <c r="AG869" s="179" t="s">
        <v>2297</v>
      </c>
    </row>
    <row r="870" spans="1:33" hidden="1">
      <c r="A870" s="258"/>
      <c r="B870" s="153" t="s">
        <v>3305</v>
      </c>
      <c r="C870" s="32" t="s">
        <v>3304</v>
      </c>
      <c r="D870"/>
      <c r="E870"/>
      <c r="H870" s="183" t="s">
        <v>1614</v>
      </c>
      <c r="I870"/>
      <c r="J870" s="4"/>
      <c r="K870"/>
      <c r="M870" s="253">
        <v>1.62</v>
      </c>
      <c r="N870" s="179" t="s">
        <v>620</v>
      </c>
      <c r="O870" s="179" t="s">
        <v>1525</v>
      </c>
      <c r="P870" s="186">
        <v>25.46</v>
      </c>
      <c r="R870" s="186">
        <f>(M870*P870)</f>
        <v>41.25</v>
      </c>
      <c r="AG870" s="179" t="s">
        <v>2297</v>
      </c>
    </row>
    <row r="871" spans="1:33" hidden="1">
      <c r="A871" s="258"/>
      <c r="B871" s="153" t="s">
        <v>3306</v>
      </c>
      <c r="C871" s="32" t="s">
        <v>3304</v>
      </c>
      <c r="D871"/>
      <c r="E871"/>
      <c r="I871"/>
      <c r="J871" s="4"/>
      <c r="K871"/>
      <c r="M871" s="186">
        <v>48</v>
      </c>
      <c r="N871" s="179" t="s">
        <v>883</v>
      </c>
      <c r="O871" s="179" t="s">
        <v>1342</v>
      </c>
      <c r="P871" s="186">
        <v>0.5</v>
      </c>
      <c r="R871" s="186">
        <f>(M871*P871)</f>
        <v>24</v>
      </c>
      <c r="AG871" s="179" t="s">
        <v>2297</v>
      </c>
    </row>
    <row r="872" spans="1:33" hidden="1">
      <c r="A872" s="258"/>
      <c r="B872" s="153" t="s">
        <v>3307</v>
      </c>
      <c r="C872" s="32" t="s">
        <v>3304</v>
      </c>
      <c r="D872"/>
      <c r="E872"/>
      <c r="H872" s="179" t="s">
        <v>2298</v>
      </c>
      <c r="I872"/>
      <c r="J872" s="2" t="s">
        <v>620</v>
      </c>
      <c r="K872" s="8">
        <v>1450</v>
      </c>
      <c r="R872" s="186">
        <v>0.23</v>
      </c>
      <c r="AG872" s="179" t="s">
        <v>2297</v>
      </c>
    </row>
    <row r="873" spans="1:33" hidden="1">
      <c r="A873" s="258">
        <v>18</v>
      </c>
      <c r="B873" s="259" t="s">
        <v>3308</v>
      </c>
      <c r="C873"/>
      <c r="D873"/>
      <c r="E873"/>
      <c r="F873" s="179" t="s">
        <v>991</v>
      </c>
      <c r="I873"/>
      <c r="J873" s="4"/>
      <c r="K873"/>
    </row>
    <row r="874" spans="1:33" hidden="1">
      <c r="A874" s="258"/>
      <c r="B874" s="153" t="s">
        <v>3309</v>
      </c>
      <c r="C874" s="105">
        <v>113</v>
      </c>
      <c r="D874"/>
      <c r="E874"/>
      <c r="H874" s="233" t="s">
        <v>2299</v>
      </c>
      <c r="I874"/>
      <c r="J874" s="4"/>
      <c r="K874" s="5" t="s">
        <v>2090</v>
      </c>
      <c r="R874" s="183" t="s">
        <v>1614</v>
      </c>
      <c r="AG874" s="179" t="s">
        <v>2297</v>
      </c>
    </row>
    <row r="875" spans="1:33" hidden="1">
      <c r="A875" s="258"/>
      <c r="B875" s="153" t="s">
        <v>3310</v>
      </c>
      <c r="C875" s="105">
        <v>135</v>
      </c>
      <c r="D875"/>
      <c r="E875"/>
      <c r="H875" s="233" t="s">
        <v>1391</v>
      </c>
      <c r="I875"/>
      <c r="J875" s="4"/>
      <c r="K875"/>
      <c r="O875" s="233" t="s">
        <v>1343</v>
      </c>
      <c r="R875" s="186">
        <f>SUM(R869:R872)</f>
        <v>224.48</v>
      </c>
      <c r="AG875" s="179" t="s">
        <v>2297</v>
      </c>
    </row>
    <row r="876" spans="1:33" hidden="1">
      <c r="A876" s="258"/>
      <c r="B876" s="153" t="s">
        <v>3311</v>
      </c>
      <c r="C876" s="105">
        <v>180</v>
      </c>
      <c r="D876"/>
      <c r="E876"/>
      <c r="F876" s="254">
        <v>21.2</v>
      </c>
      <c r="H876" s="189" t="s">
        <v>1759</v>
      </c>
      <c r="I876"/>
      <c r="J876" s="4"/>
      <c r="K876"/>
      <c r="AG876" s="179" t="s">
        <v>2297</v>
      </c>
    </row>
    <row r="877" spans="1:33" hidden="1">
      <c r="A877" s="258"/>
      <c r="B877" s="153" t="s">
        <v>3312</v>
      </c>
      <c r="C877" s="105">
        <v>248</v>
      </c>
      <c r="D877"/>
      <c r="E877"/>
      <c r="F877" s="254"/>
      <c r="H877" s="183" t="s">
        <v>1614</v>
      </c>
      <c r="I877"/>
      <c r="J877" s="4"/>
      <c r="K877"/>
      <c r="AG877" s="179"/>
    </row>
    <row r="878" spans="1:33" hidden="1">
      <c r="A878" s="258">
        <v>19</v>
      </c>
      <c r="B878" s="153" t="s">
        <v>3313</v>
      </c>
      <c r="C878" s="32" t="s">
        <v>3304</v>
      </c>
      <c r="D878"/>
      <c r="E878"/>
      <c r="G878" s="185" t="s">
        <v>156</v>
      </c>
      <c r="H878" s="179" t="s">
        <v>1392</v>
      </c>
      <c r="I878"/>
      <c r="J878" s="4"/>
      <c r="K878" s="1" t="s">
        <v>991</v>
      </c>
      <c r="AG878" s="179" t="s">
        <v>2297</v>
      </c>
    </row>
    <row r="879" spans="1:33" hidden="1">
      <c r="A879" s="258"/>
      <c r="B879" s="153" t="s">
        <v>3314</v>
      </c>
      <c r="C879" s="32" t="s">
        <v>3304</v>
      </c>
      <c r="D879"/>
      <c r="E879"/>
      <c r="H879" s="183" t="s">
        <v>1614</v>
      </c>
      <c r="I879"/>
      <c r="J879" s="4"/>
      <c r="K879" s="1" t="s">
        <v>991</v>
      </c>
      <c r="AG879" s="179" t="s">
        <v>2297</v>
      </c>
    </row>
    <row r="880" spans="1:33" hidden="1">
      <c r="A880" s="258">
        <v>20</v>
      </c>
      <c r="B880" s="153" t="s">
        <v>2734</v>
      </c>
      <c r="C880" s="32" t="s">
        <v>3304</v>
      </c>
      <c r="D880"/>
      <c r="E880"/>
      <c r="F880" s="186">
        <v>1</v>
      </c>
      <c r="G880" s="185" t="s">
        <v>884</v>
      </c>
      <c r="H880" s="179" t="s">
        <v>1596</v>
      </c>
      <c r="I880" s="8">
        <f>C30</f>
        <v>3035</v>
      </c>
      <c r="J880" s="2" t="s">
        <v>884</v>
      </c>
      <c r="K880" s="8">
        <f>(F880*I880)</f>
        <v>3035</v>
      </c>
      <c r="AG880" s="179" t="s">
        <v>2297</v>
      </c>
    </row>
    <row r="881" spans="1:33" hidden="1">
      <c r="A881" s="258">
        <v>21</v>
      </c>
      <c r="B881" s="153" t="s">
        <v>2735</v>
      </c>
      <c r="C881" s="260" t="s">
        <v>3304</v>
      </c>
      <c r="D881"/>
      <c r="E881"/>
      <c r="F881" s="186">
        <v>1</v>
      </c>
      <c r="G881" s="185" t="s">
        <v>884</v>
      </c>
      <c r="H881" s="179" t="s">
        <v>1392</v>
      </c>
      <c r="I881" s="8">
        <f>C88</f>
        <v>65420</v>
      </c>
      <c r="J881" s="2" t="s">
        <v>884</v>
      </c>
      <c r="K881" s="8">
        <f>(F881*I881)</f>
        <v>65420</v>
      </c>
      <c r="AG881" s="179" t="s">
        <v>2297</v>
      </c>
    </row>
    <row r="882" spans="1:33" hidden="1">
      <c r="A882" s="258">
        <v>22</v>
      </c>
      <c r="B882" s="153" t="s">
        <v>2736</v>
      </c>
      <c r="C882" s="260" t="s">
        <v>3304</v>
      </c>
      <c r="D882"/>
      <c r="E882"/>
      <c r="I882"/>
      <c r="J882" s="4"/>
      <c r="K882" s="5" t="s">
        <v>2090</v>
      </c>
      <c r="AG882" s="179" t="s">
        <v>2297</v>
      </c>
    </row>
    <row r="883" spans="1:33" hidden="1">
      <c r="A883" s="258">
        <v>23</v>
      </c>
      <c r="B883" s="259" t="s">
        <v>2737</v>
      </c>
      <c r="C883"/>
      <c r="D883"/>
      <c r="E883"/>
      <c r="H883" s="179" t="s">
        <v>1597</v>
      </c>
      <c r="I883"/>
      <c r="J883" s="4"/>
      <c r="K883" s="8">
        <f>SUM(K880:K881)</f>
        <v>68455</v>
      </c>
      <c r="AG883" s="179" t="s">
        <v>2297</v>
      </c>
    </row>
    <row r="884" spans="1:33" hidden="1">
      <c r="A884" s="258"/>
      <c r="B884" s="153" t="s">
        <v>2738</v>
      </c>
      <c r="C884" s="32" t="s">
        <v>3304</v>
      </c>
      <c r="D884"/>
      <c r="E884"/>
      <c r="I884"/>
      <c r="J884" s="4"/>
      <c r="K884" s="5" t="s">
        <v>2090</v>
      </c>
      <c r="AG884" s="179" t="s">
        <v>2297</v>
      </c>
    </row>
    <row r="885" spans="1:33" hidden="1">
      <c r="A885" s="258"/>
      <c r="B885" s="153" t="s">
        <v>2739</v>
      </c>
      <c r="C885" s="32" t="s">
        <v>3304</v>
      </c>
      <c r="D885"/>
      <c r="E885"/>
      <c r="G885" s="185" t="s">
        <v>1582</v>
      </c>
      <c r="H885" s="179" t="s">
        <v>1598</v>
      </c>
      <c r="I885"/>
      <c r="J885" s="4"/>
      <c r="K885" s="1" t="s">
        <v>991</v>
      </c>
      <c r="AG885" s="179" t="s">
        <v>2297</v>
      </c>
    </row>
    <row r="886" spans="1:33" hidden="1">
      <c r="A886" s="258">
        <v>24</v>
      </c>
      <c r="B886" s="259" t="s">
        <v>2740</v>
      </c>
      <c r="C886" s="105">
        <v>18</v>
      </c>
      <c r="D886"/>
      <c r="E886"/>
      <c r="H886" s="183" t="s">
        <v>1614</v>
      </c>
      <c r="I886"/>
      <c r="J886" s="4"/>
      <c r="K886"/>
      <c r="AG886" s="179" t="s">
        <v>2297</v>
      </c>
    </row>
    <row r="887" spans="1:33" ht="51" hidden="1" customHeight="1">
      <c r="A887" s="258">
        <v>25</v>
      </c>
      <c r="B887" s="263" t="s">
        <v>2741</v>
      </c>
      <c r="C887" s="105">
        <v>300</v>
      </c>
      <c r="D887"/>
      <c r="E887"/>
      <c r="F887" s="186">
        <v>1</v>
      </c>
      <c r="G887" s="185" t="s">
        <v>884</v>
      </c>
      <c r="H887" s="179" t="s">
        <v>1596</v>
      </c>
      <c r="I887" s="8">
        <f>C30</f>
        <v>3035</v>
      </c>
      <c r="J887" s="2" t="s">
        <v>884</v>
      </c>
      <c r="K887" s="8">
        <f>(F887*I887)</f>
        <v>3035</v>
      </c>
      <c r="AG887" s="179" t="s">
        <v>2297</v>
      </c>
    </row>
    <row r="888" spans="1:33" hidden="1">
      <c r="A888" s="258">
        <v>26</v>
      </c>
      <c r="B888" s="180" t="s">
        <v>2742</v>
      </c>
      <c r="C888" s="105">
        <v>15</v>
      </c>
      <c r="D888"/>
      <c r="E888"/>
      <c r="F888" s="186">
        <v>1</v>
      </c>
      <c r="G888" s="185" t="s">
        <v>884</v>
      </c>
      <c r="H888" s="179" t="s">
        <v>1392</v>
      </c>
      <c r="I888" s="8">
        <f>C89</f>
        <v>57165</v>
      </c>
      <c r="J888" s="2" t="s">
        <v>884</v>
      </c>
      <c r="K888" s="8">
        <f>(F888*I888)</f>
        <v>57165</v>
      </c>
      <c r="AG888" s="179" t="s">
        <v>2297</v>
      </c>
    </row>
    <row r="889" spans="1:33" ht="36" hidden="1" customHeight="1">
      <c r="A889" s="258">
        <v>27</v>
      </c>
      <c r="B889" s="263" t="s">
        <v>2743</v>
      </c>
      <c r="C889" s="105">
        <v>178</v>
      </c>
      <c r="D889"/>
      <c r="E889"/>
      <c r="I889"/>
      <c r="J889" s="4"/>
      <c r="K889" s="5" t="s">
        <v>2090</v>
      </c>
      <c r="AG889" s="179" t="s">
        <v>2297</v>
      </c>
    </row>
    <row r="890" spans="1:33" ht="41.25" hidden="1" customHeight="1">
      <c r="A890" s="258"/>
      <c r="B890" s="263" t="s">
        <v>2744</v>
      </c>
      <c r="C890" s="105">
        <v>1120</v>
      </c>
      <c r="D890"/>
      <c r="E890"/>
      <c r="H890" s="179" t="s">
        <v>1599</v>
      </c>
      <c r="I890"/>
      <c r="J890" s="4"/>
      <c r="K890" s="8">
        <f>SUM(K887:K888)</f>
        <v>60200</v>
      </c>
      <c r="AG890" s="179" t="s">
        <v>2297</v>
      </c>
    </row>
    <row r="891" spans="1:33" ht="39" hidden="1" customHeight="1">
      <c r="A891" s="258"/>
      <c r="B891" s="264" t="s">
        <v>2745</v>
      </c>
      <c r="C891"/>
      <c r="D891"/>
      <c r="E891"/>
      <c r="I891"/>
      <c r="J891" s="4"/>
      <c r="K891" s="5" t="s">
        <v>2090</v>
      </c>
      <c r="AG891" s="179" t="s">
        <v>2297</v>
      </c>
    </row>
    <row r="892" spans="1:33" hidden="1">
      <c r="A892" s="258"/>
      <c r="B892" s="263" t="s">
        <v>3489</v>
      </c>
      <c r="C892" s="32" t="s">
        <v>3304</v>
      </c>
      <c r="D892"/>
      <c r="E892"/>
      <c r="I892"/>
      <c r="J892" s="4"/>
      <c r="K892"/>
      <c r="AG892" s="179" t="s">
        <v>2297</v>
      </c>
    </row>
    <row r="893" spans="1:33" hidden="1">
      <c r="A893" s="258"/>
      <c r="B893" s="263" t="s">
        <v>2604</v>
      </c>
      <c r="C893" s="32" t="s">
        <v>3304</v>
      </c>
      <c r="D893"/>
      <c r="E893"/>
      <c r="F893" s="233" t="s">
        <v>573</v>
      </c>
      <c r="G893" s="185" t="s">
        <v>2289</v>
      </c>
      <c r="H893" s="179" t="s">
        <v>258</v>
      </c>
      <c r="I893"/>
      <c r="J893" s="4"/>
      <c r="K893"/>
      <c r="AG893" s="179" t="s">
        <v>2297</v>
      </c>
    </row>
    <row r="894" spans="1:33" hidden="1">
      <c r="A894" s="258"/>
      <c r="B894" s="263" t="s">
        <v>2605</v>
      </c>
      <c r="C894" s="32" t="s">
        <v>3304</v>
      </c>
      <c r="D894"/>
      <c r="E894"/>
      <c r="H894" s="179" t="s">
        <v>259</v>
      </c>
      <c r="I894"/>
      <c r="J894" s="4"/>
      <c r="K894"/>
      <c r="AG894" s="179" t="s">
        <v>2297</v>
      </c>
    </row>
    <row r="895" spans="1:33" ht="31.5" hidden="1">
      <c r="A895" s="258"/>
      <c r="B895" s="263" t="s">
        <v>2606</v>
      </c>
      <c r="C895" s="105">
        <v>120</v>
      </c>
      <c r="D895"/>
      <c r="E895"/>
      <c r="H895" s="179" t="s">
        <v>1495</v>
      </c>
      <c r="I895"/>
      <c r="J895" s="4"/>
      <c r="K895"/>
      <c r="AG895" s="179" t="s">
        <v>2297</v>
      </c>
    </row>
    <row r="896" spans="1:33" hidden="1">
      <c r="A896" s="258"/>
      <c r="B896" s="264" t="s">
        <v>2607</v>
      </c>
      <c r="C896"/>
      <c r="D896"/>
      <c r="E896"/>
      <c r="H896" s="183" t="s">
        <v>1614</v>
      </c>
      <c r="I896"/>
      <c r="J896" s="4"/>
      <c r="K896"/>
      <c r="AG896" s="179" t="s">
        <v>2297</v>
      </c>
    </row>
    <row r="897" spans="1:33" hidden="1">
      <c r="A897" s="258"/>
      <c r="B897" s="263" t="s">
        <v>2608</v>
      </c>
      <c r="C897" s="105">
        <v>45</v>
      </c>
      <c r="D897"/>
      <c r="E897"/>
      <c r="H897" s="179" t="s">
        <v>91</v>
      </c>
      <c r="I897"/>
      <c r="J897" s="4"/>
      <c r="K897"/>
    </row>
    <row r="898" spans="1:33" hidden="1">
      <c r="A898" s="258"/>
      <c r="B898" s="263" t="s">
        <v>2609</v>
      </c>
      <c r="C898" s="105">
        <v>18</v>
      </c>
      <c r="D898"/>
      <c r="E898"/>
      <c r="H898" s="179" t="s">
        <v>92</v>
      </c>
      <c r="I898"/>
      <c r="J898" s="4"/>
      <c r="K898"/>
    </row>
    <row r="899" spans="1:33" hidden="1">
      <c r="A899" s="258"/>
      <c r="B899" s="263" t="s">
        <v>2610</v>
      </c>
      <c r="C899" s="105">
        <v>450</v>
      </c>
      <c r="D899"/>
      <c r="E899"/>
      <c r="I899"/>
      <c r="J899" s="2" t="s">
        <v>1614</v>
      </c>
      <c r="K899"/>
    </row>
    <row r="900" spans="1:33" hidden="1">
      <c r="A900" s="258"/>
      <c r="B900" s="263" t="s">
        <v>2611</v>
      </c>
      <c r="C900" s="105">
        <v>650</v>
      </c>
      <c r="D900"/>
      <c r="E900"/>
      <c r="H900" s="179" t="s">
        <v>1193</v>
      </c>
      <c r="I900"/>
      <c r="J900" s="4"/>
      <c r="K900"/>
    </row>
    <row r="901" spans="1:33" ht="47.25" hidden="1">
      <c r="A901" s="258"/>
      <c r="B901" s="263" t="s">
        <v>2612</v>
      </c>
      <c r="C901" s="105">
        <v>5000</v>
      </c>
      <c r="D901"/>
      <c r="E901"/>
      <c r="H901" s="179" t="s">
        <v>2041</v>
      </c>
      <c r="I901"/>
      <c r="J901" s="4"/>
      <c r="K901" s="14">
        <v>2.4299999999999999E-2</v>
      </c>
    </row>
    <row r="902" spans="1:33" ht="63" hidden="1">
      <c r="A902" s="258"/>
      <c r="B902" s="263" t="s">
        <v>2631</v>
      </c>
      <c r="C902" s="105">
        <v>6750</v>
      </c>
      <c r="D902"/>
      <c r="E902"/>
      <c r="I902"/>
      <c r="J902" s="2" t="s">
        <v>991</v>
      </c>
      <c r="K902" s="5" t="s">
        <v>1614</v>
      </c>
    </row>
    <row r="903" spans="1:33" ht="47.25" hidden="1">
      <c r="A903" s="258"/>
      <c r="B903" s="263" t="s">
        <v>2511</v>
      </c>
      <c r="C903" s="105">
        <v>5800</v>
      </c>
      <c r="D903"/>
      <c r="E903"/>
      <c r="H903" s="179" t="s">
        <v>2042</v>
      </c>
      <c r="I903"/>
      <c r="J903" s="268" t="s">
        <v>991</v>
      </c>
      <c r="K903" s="14">
        <v>1.47E-2</v>
      </c>
    </row>
    <row r="904" spans="1:33" hidden="1">
      <c r="A904" s="258"/>
      <c r="B904" s="263" t="s">
        <v>2512</v>
      </c>
      <c r="C904"/>
      <c r="D904"/>
      <c r="E904"/>
      <c r="H904" s="179" t="s">
        <v>1799</v>
      </c>
      <c r="I904"/>
      <c r="J904" s="2" t="s">
        <v>991</v>
      </c>
      <c r="K904" s="14">
        <v>4.5999999999999999E-3</v>
      </c>
    </row>
    <row r="905" spans="1:33" ht="47.25" hidden="1">
      <c r="A905" s="258"/>
      <c r="B905" s="263" t="s">
        <v>2513</v>
      </c>
      <c r="C905"/>
      <c r="D905"/>
      <c r="E905"/>
      <c r="I905"/>
      <c r="J905" s="4"/>
      <c r="K905" s="5" t="s">
        <v>1614</v>
      </c>
    </row>
    <row r="906" spans="1:33" ht="47.25" hidden="1">
      <c r="A906" s="258"/>
      <c r="B906" s="263" t="s">
        <v>2513</v>
      </c>
      <c r="C906"/>
      <c r="D906"/>
      <c r="E906"/>
      <c r="I906"/>
      <c r="J906" s="4"/>
      <c r="K906" s="14">
        <v>1.9300000000000001E-2</v>
      </c>
    </row>
    <row r="907" spans="1:33" ht="47.25" hidden="1">
      <c r="A907" s="258"/>
      <c r="B907" s="263" t="s">
        <v>2526</v>
      </c>
      <c r="C907"/>
      <c r="D907"/>
      <c r="E907"/>
      <c r="I907"/>
      <c r="J907" s="4"/>
      <c r="K907" s="5" t="s">
        <v>1614</v>
      </c>
    </row>
    <row r="908" spans="1:33" hidden="1">
      <c r="A908" s="258"/>
      <c r="B908" s="263" t="s">
        <v>2527</v>
      </c>
      <c r="C908"/>
      <c r="D908"/>
      <c r="E908"/>
      <c r="I908"/>
      <c r="J908" s="4"/>
      <c r="K908"/>
    </row>
    <row r="909" spans="1:33" hidden="1">
      <c r="A909" s="258"/>
      <c r="B909" s="263" t="s">
        <v>2575</v>
      </c>
      <c r="C909"/>
      <c r="D909"/>
      <c r="E909"/>
      <c r="I909"/>
      <c r="J909" s="4"/>
      <c r="K909"/>
    </row>
    <row r="910" spans="1:33" hidden="1">
      <c r="A910" s="258"/>
      <c r="B910" s="263" t="s">
        <v>3505</v>
      </c>
      <c r="C910"/>
      <c r="D910"/>
      <c r="E910"/>
      <c r="F910" s="252">
        <v>1.14E-2</v>
      </c>
      <c r="G910" s="185" t="s">
        <v>884</v>
      </c>
      <c r="H910" s="179" t="s">
        <v>312</v>
      </c>
      <c r="I910" s="8">
        <f>C88</f>
        <v>65420</v>
      </c>
      <c r="J910" s="2" t="s">
        <v>884</v>
      </c>
      <c r="K910" s="8">
        <f>(F910*I910)</f>
        <v>745.79</v>
      </c>
      <c r="AG910" s="179" t="s">
        <v>2297</v>
      </c>
    </row>
    <row r="911" spans="1:33" hidden="1">
      <c r="A911" s="258"/>
      <c r="B911" s="263" t="s">
        <v>2589</v>
      </c>
      <c r="C911"/>
      <c r="D911"/>
      <c r="E911"/>
      <c r="F911" s="252">
        <v>2.4299999999999999E-2</v>
      </c>
      <c r="G911" s="185" t="s">
        <v>884</v>
      </c>
      <c r="H911" s="179" t="s">
        <v>313</v>
      </c>
      <c r="I911" s="8">
        <f>C89</f>
        <v>57165</v>
      </c>
      <c r="J911" s="2" t="s">
        <v>884</v>
      </c>
      <c r="K911" s="8">
        <f>(F911*I911)</f>
        <v>1389.11</v>
      </c>
      <c r="AG911" s="179" t="s">
        <v>2297</v>
      </c>
    </row>
    <row r="912" spans="1:33" hidden="1">
      <c r="A912" s="258"/>
      <c r="B912" s="263" t="s">
        <v>2590</v>
      </c>
      <c r="C912"/>
      <c r="D912"/>
      <c r="E912"/>
      <c r="F912" s="252">
        <v>1.9300000000000001E-2</v>
      </c>
      <c r="G912" s="185" t="s">
        <v>884</v>
      </c>
      <c r="H912" s="179" t="s">
        <v>314</v>
      </c>
      <c r="I912" s="8">
        <f>C90</f>
        <v>63870</v>
      </c>
      <c r="J912" s="2" t="s">
        <v>884</v>
      </c>
      <c r="K912" s="8">
        <f>(F912*I912)</f>
        <v>1232.69</v>
      </c>
      <c r="AG912" s="179" t="s">
        <v>2297</v>
      </c>
    </row>
    <row r="913" spans="1:33" hidden="1">
      <c r="A913" s="258"/>
      <c r="B913" s="263" t="s">
        <v>2591</v>
      </c>
      <c r="C913"/>
      <c r="D913"/>
      <c r="E913"/>
      <c r="F913" s="253"/>
      <c r="H913" s="179" t="s">
        <v>451</v>
      </c>
      <c r="I913" s="1" t="s">
        <v>991</v>
      </c>
      <c r="J913" s="4"/>
      <c r="K913" s="1" t="s">
        <v>991</v>
      </c>
      <c r="AG913" s="179" t="s">
        <v>2297</v>
      </c>
    </row>
    <row r="914" spans="1:33" hidden="1">
      <c r="A914" s="258"/>
      <c r="B914" s="263" t="s">
        <v>2592</v>
      </c>
      <c r="C914"/>
      <c r="D914"/>
      <c r="E914"/>
      <c r="F914" s="253">
        <v>1.823</v>
      </c>
      <c r="G914" s="185" t="s">
        <v>620</v>
      </c>
      <c r="H914" s="179" t="s">
        <v>452</v>
      </c>
      <c r="I914" s="8">
        <f>C31</f>
        <v>342</v>
      </c>
      <c r="J914" s="2" t="s">
        <v>620</v>
      </c>
      <c r="K914" s="8">
        <f t="shared" ref="K914:K920" si="51">(F914*I914)</f>
        <v>623.47</v>
      </c>
      <c r="AG914" s="179" t="s">
        <v>2297</v>
      </c>
    </row>
    <row r="915" spans="1:33" hidden="1">
      <c r="A915" s="258"/>
      <c r="B915" s="263" t="s">
        <v>2593</v>
      </c>
      <c r="C915"/>
      <c r="D915"/>
      <c r="E915"/>
      <c r="F915" s="186">
        <v>1</v>
      </c>
      <c r="G915" s="185" t="s">
        <v>784</v>
      </c>
      <c r="H915" s="179" t="s">
        <v>1488</v>
      </c>
      <c r="I915" s="8">
        <f>C576</f>
        <v>30</v>
      </c>
      <c r="J915" s="2" t="s">
        <v>883</v>
      </c>
      <c r="K915" s="8">
        <f t="shared" si="51"/>
        <v>30</v>
      </c>
      <c r="AG915" s="179" t="s">
        <v>2297</v>
      </c>
    </row>
    <row r="916" spans="1:33" ht="31.5" hidden="1">
      <c r="A916" s="258"/>
      <c r="B916" s="263" t="s">
        <v>2594</v>
      </c>
      <c r="C916"/>
      <c r="D916"/>
      <c r="E916"/>
      <c r="F916" s="186">
        <v>3</v>
      </c>
      <c r="G916" s="185" t="s">
        <v>883</v>
      </c>
      <c r="H916" s="179" t="s">
        <v>1489</v>
      </c>
      <c r="I916" s="8">
        <f>C278</f>
        <v>45</v>
      </c>
      <c r="J916" s="2" t="s">
        <v>883</v>
      </c>
      <c r="K916" s="8">
        <f t="shared" si="51"/>
        <v>135</v>
      </c>
      <c r="AG916" s="179" t="s">
        <v>2297</v>
      </c>
    </row>
    <row r="917" spans="1:33" ht="31.5" hidden="1">
      <c r="A917" s="258"/>
      <c r="B917" s="263" t="s">
        <v>2595</v>
      </c>
      <c r="C917"/>
      <c r="D917"/>
      <c r="E917"/>
      <c r="F917" s="186">
        <v>2</v>
      </c>
      <c r="G917" s="185" t="s">
        <v>883</v>
      </c>
      <c r="H917" s="179" t="s">
        <v>1490</v>
      </c>
      <c r="I917" s="8">
        <f>C283</f>
        <v>30</v>
      </c>
      <c r="J917" s="2" t="s">
        <v>883</v>
      </c>
      <c r="K917" s="8">
        <f t="shared" si="51"/>
        <v>60</v>
      </c>
      <c r="AG917" s="179" t="s">
        <v>2297</v>
      </c>
    </row>
    <row r="918" spans="1:33" ht="31.5" hidden="1">
      <c r="A918" s="258"/>
      <c r="B918" s="263" t="s">
        <v>2596</v>
      </c>
      <c r="C918"/>
      <c r="D918"/>
      <c r="E918"/>
      <c r="F918" s="186">
        <v>1</v>
      </c>
      <c r="G918" s="185" t="s">
        <v>883</v>
      </c>
      <c r="H918" s="179" t="s">
        <v>1491</v>
      </c>
      <c r="I918" s="8">
        <f>C285</f>
        <v>95</v>
      </c>
      <c r="J918" s="2" t="s">
        <v>883</v>
      </c>
      <c r="K918" s="8">
        <f t="shared" si="51"/>
        <v>95</v>
      </c>
      <c r="AG918" s="179" t="s">
        <v>2297</v>
      </c>
    </row>
    <row r="919" spans="1:33" hidden="1">
      <c r="A919" s="258"/>
      <c r="B919" s="263" t="s">
        <v>2597</v>
      </c>
      <c r="C919"/>
      <c r="D919"/>
      <c r="E919"/>
      <c r="F919" s="186">
        <v>1</v>
      </c>
      <c r="G919" s="185" t="s">
        <v>883</v>
      </c>
      <c r="H919" s="179" t="s">
        <v>1492</v>
      </c>
      <c r="I919" s="8">
        <f>C287</f>
        <v>8</v>
      </c>
      <c r="J919" s="2" t="s">
        <v>883</v>
      </c>
      <c r="K919" s="8">
        <f t="shared" si="51"/>
        <v>8</v>
      </c>
      <c r="AG919" s="179" t="s">
        <v>2297</v>
      </c>
    </row>
    <row r="920" spans="1:33" hidden="1">
      <c r="A920" s="258"/>
      <c r="B920" s="263" t="s">
        <v>2626</v>
      </c>
      <c r="C920"/>
      <c r="D920"/>
      <c r="E920"/>
      <c r="F920" s="186">
        <v>1</v>
      </c>
      <c r="G920" s="185" t="s">
        <v>883</v>
      </c>
      <c r="H920" s="179" t="s">
        <v>2017</v>
      </c>
      <c r="I920" s="8">
        <f>D576</f>
        <v>25</v>
      </c>
      <c r="J920" s="2" t="s">
        <v>883</v>
      </c>
      <c r="K920" s="8">
        <f t="shared" si="51"/>
        <v>25</v>
      </c>
      <c r="AG920" s="179" t="s">
        <v>2297</v>
      </c>
    </row>
    <row r="921" spans="1:33" hidden="1">
      <c r="A921" s="258"/>
      <c r="B921" s="263" t="s">
        <v>2627</v>
      </c>
      <c r="C921"/>
      <c r="D921"/>
      <c r="E921"/>
      <c r="I921"/>
      <c r="J921" s="4"/>
      <c r="K921" s="5" t="s">
        <v>1614</v>
      </c>
      <c r="AG921" s="179" t="s">
        <v>2297</v>
      </c>
    </row>
    <row r="922" spans="1:33" ht="31.5" hidden="1">
      <c r="A922" s="258"/>
      <c r="B922" s="263" t="s">
        <v>2628</v>
      </c>
      <c r="C922"/>
      <c r="D922"/>
      <c r="E922"/>
      <c r="H922" s="179" t="s">
        <v>1493</v>
      </c>
      <c r="I922"/>
      <c r="J922" s="4"/>
      <c r="K922" s="8">
        <f>SUM(K910:K920)</f>
        <v>4344.0600000000004</v>
      </c>
      <c r="AG922" s="179" t="s">
        <v>2297</v>
      </c>
    </row>
    <row r="923" spans="1:33" hidden="1">
      <c r="A923" s="258"/>
      <c r="B923" s="263" t="s">
        <v>3046</v>
      </c>
      <c r="C923"/>
      <c r="D923"/>
      <c r="E923"/>
      <c r="I923"/>
      <c r="J923" s="4"/>
      <c r="K923" s="5" t="s">
        <v>1614</v>
      </c>
      <c r="AG923" s="179" t="s">
        <v>2297</v>
      </c>
    </row>
    <row r="924" spans="1:33" hidden="1">
      <c r="A924" s="258"/>
      <c r="B924" s="263" t="s">
        <v>3047</v>
      </c>
      <c r="C924"/>
      <c r="D924"/>
      <c r="E924"/>
      <c r="H924" s="179" t="s">
        <v>561</v>
      </c>
      <c r="I924"/>
      <c r="J924" s="4"/>
      <c r="K924" s="8">
        <f>K922/F914</f>
        <v>2382.92</v>
      </c>
      <c r="AG924" s="179" t="s">
        <v>2297</v>
      </c>
    </row>
    <row r="925" spans="1:33" hidden="1">
      <c r="A925" s="258"/>
      <c r="B925" s="263" t="s">
        <v>3048</v>
      </c>
      <c r="C925"/>
      <c r="D925"/>
      <c r="E925"/>
      <c r="F925" s="179" t="s">
        <v>991</v>
      </c>
      <c r="I925"/>
      <c r="J925" s="4"/>
      <c r="K925"/>
    </row>
    <row r="926" spans="1:33" hidden="1">
      <c r="A926" s="258"/>
      <c r="B926" s="263" t="s">
        <v>3049</v>
      </c>
      <c r="C926"/>
      <c r="D926"/>
      <c r="E926"/>
      <c r="I926"/>
      <c r="J926" s="4"/>
      <c r="K926" s="5" t="s">
        <v>2090</v>
      </c>
      <c r="AG926" s="179" t="s">
        <v>2297</v>
      </c>
    </row>
    <row r="927" spans="1:33" hidden="1">
      <c r="A927" s="258"/>
      <c r="B927" s="263" t="s">
        <v>3050</v>
      </c>
      <c r="C927"/>
      <c r="D927"/>
      <c r="E927"/>
      <c r="I927"/>
      <c r="J927" s="4"/>
      <c r="K927"/>
    </row>
    <row r="928" spans="1:33" hidden="1">
      <c r="A928" s="258"/>
      <c r="B928" s="263" t="s">
        <v>3051</v>
      </c>
      <c r="C928"/>
      <c r="D928"/>
      <c r="E928"/>
      <c r="I928"/>
      <c r="J928" s="4"/>
      <c r="K928"/>
    </row>
    <row r="929" spans="1:33" hidden="1">
      <c r="A929" s="258"/>
      <c r="B929" s="263" t="s">
        <v>3052</v>
      </c>
      <c r="C929"/>
      <c r="D929"/>
      <c r="E929"/>
      <c r="F929" s="233" t="s">
        <v>1361</v>
      </c>
      <c r="G929" s="185" t="s">
        <v>2289</v>
      </c>
      <c r="H929" s="179" t="s">
        <v>258</v>
      </c>
      <c r="I929"/>
      <c r="J929" s="4"/>
      <c r="K929"/>
      <c r="AG929" s="179" t="s">
        <v>2297</v>
      </c>
    </row>
    <row r="930" spans="1:33" ht="16.5" hidden="1" customHeight="1">
      <c r="A930" s="258"/>
      <c r="B930" s="263" t="s">
        <v>3053</v>
      </c>
      <c r="C930"/>
      <c r="D930"/>
      <c r="E930"/>
      <c r="H930" s="179" t="s">
        <v>259</v>
      </c>
      <c r="I930"/>
      <c r="J930" s="4"/>
      <c r="K930"/>
      <c r="AG930" s="179" t="s">
        <v>2297</v>
      </c>
    </row>
    <row r="931" spans="1:33" ht="15.75" hidden="1" customHeight="1">
      <c r="A931" s="258"/>
      <c r="B931" s="263" t="s">
        <v>3054</v>
      </c>
      <c r="C931"/>
      <c r="D931"/>
      <c r="E931"/>
      <c r="H931" s="179" t="s">
        <v>1496</v>
      </c>
      <c r="I931"/>
      <c r="J931" s="4"/>
      <c r="K931"/>
      <c r="AG931" s="179" t="s">
        <v>2297</v>
      </c>
    </row>
    <row r="932" spans="1:33" hidden="1">
      <c r="A932" s="258"/>
      <c r="B932" s="263" t="s">
        <v>3055</v>
      </c>
      <c r="C932"/>
      <c r="D932"/>
      <c r="E932"/>
      <c r="H932" s="183" t="s">
        <v>1614</v>
      </c>
      <c r="I932"/>
      <c r="J932" s="4"/>
      <c r="K932"/>
      <c r="AG932" s="179" t="s">
        <v>2297</v>
      </c>
    </row>
    <row r="933" spans="1:33" hidden="1">
      <c r="A933" s="258"/>
      <c r="B933" s="263" t="s">
        <v>3056</v>
      </c>
      <c r="C933"/>
      <c r="D933"/>
      <c r="E933"/>
      <c r="I933"/>
      <c r="J933" s="4"/>
      <c r="K933"/>
    </row>
    <row r="934" spans="1:33" ht="20.25" hidden="1" customHeight="1">
      <c r="A934" s="258"/>
      <c r="B934" s="263" t="s">
        <v>3057</v>
      </c>
      <c r="C934"/>
      <c r="D934"/>
      <c r="E934"/>
      <c r="H934" s="179" t="s">
        <v>655</v>
      </c>
      <c r="I934"/>
      <c r="J934" s="4"/>
      <c r="K934"/>
    </row>
    <row r="935" spans="1:33" hidden="1">
      <c r="A935" s="258"/>
      <c r="B935" s="263" t="s">
        <v>2662</v>
      </c>
      <c r="C935"/>
      <c r="D935"/>
      <c r="E935"/>
      <c r="H935" s="179" t="s">
        <v>656</v>
      </c>
      <c r="I935"/>
      <c r="J935" s="4"/>
      <c r="K935"/>
    </row>
    <row r="936" spans="1:33" hidden="1">
      <c r="A936" s="258"/>
      <c r="B936" s="263" t="s">
        <v>2663</v>
      </c>
      <c r="C936"/>
      <c r="D936"/>
      <c r="E936"/>
      <c r="I936"/>
      <c r="J936" s="2" t="s">
        <v>1614</v>
      </c>
      <c r="K936"/>
    </row>
    <row r="937" spans="1:33" hidden="1">
      <c r="A937" s="258"/>
      <c r="B937" s="263" t="s">
        <v>2664</v>
      </c>
      <c r="C937"/>
      <c r="D937"/>
      <c r="E937"/>
      <c r="H937" s="179" t="s">
        <v>657</v>
      </c>
      <c r="I937"/>
      <c r="J937" s="4"/>
      <c r="K937"/>
    </row>
    <row r="938" spans="1:33" hidden="1">
      <c r="A938" s="258"/>
      <c r="B938" s="263" t="s">
        <v>2665</v>
      </c>
      <c r="C938"/>
      <c r="D938"/>
      <c r="E938"/>
      <c r="H938" s="179" t="s">
        <v>658</v>
      </c>
      <c r="I938"/>
      <c r="J938" s="4"/>
      <c r="K938" s="14">
        <v>2.1999999999999999E-2</v>
      </c>
    </row>
    <row r="939" spans="1:33" hidden="1">
      <c r="A939" s="258"/>
      <c r="B939" s="263" t="s">
        <v>2666</v>
      </c>
      <c r="C939"/>
      <c r="D939"/>
      <c r="E939"/>
      <c r="I939"/>
      <c r="J939" s="2" t="s">
        <v>991</v>
      </c>
      <c r="K939" s="5" t="s">
        <v>1614</v>
      </c>
    </row>
    <row r="940" spans="1:33" ht="31.5" hidden="1">
      <c r="A940" s="258"/>
      <c r="B940" s="263" t="s">
        <v>2726</v>
      </c>
      <c r="C940"/>
      <c r="D940"/>
      <c r="E940"/>
      <c r="H940" s="179" t="s">
        <v>874</v>
      </c>
      <c r="I940"/>
      <c r="J940" s="268" t="s">
        <v>991</v>
      </c>
      <c r="K940" s="14">
        <v>1.3100000000000001E-2</v>
      </c>
    </row>
    <row r="941" spans="1:33" ht="31.5" hidden="1">
      <c r="A941" s="258"/>
      <c r="B941" s="263" t="s">
        <v>3197</v>
      </c>
      <c r="C941"/>
      <c r="D941"/>
      <c r="E941"/>
      <c r="H941" s="179" t="s">
        <v>2190</v>
      </c>
      <c r="I941"/>
      <c r="J941" s="2" t="s">
        <v>991</v>
      </c>
      <c r="K941" s="14">
        <v>3.3999999999999998E-3</v>
      </c>
    </row>
    <row r="942" spans="1:33" ht="31.5" hidden="1">
      <c r="A942" s="258"/>
      <c r="B942" s="263" t="s">
        <v>3026</v>
      </c>
      <c r="C942"/>
      <c r="D942"/>
      <c r="E942"/>
      <c r="I942"/>
      <c r="J942" s="4"/>
      <c r="K942" s="5" t="s">
        <v>1614</v>
      </c>
    </row>
    <row r="943" spans="1:33" ht="31.5" hidden="1">
      <c r="A943" s="258"/>
      <c r="B943" s="263" t="s">
        <v>3027</v>
      </c>
      <c r="C943"/>
      <c r="D943"/>
      <c r="E943"/>
      <c r="I943"/>
      <c r="J943" s="4"/>
      <c r="K943" s="14">
        <v>1.6500000000000001E-2</v>
      </c>
    </row>
    <row r="944" spans="1:33" hidden="1">
      <c r="A944" s="258"/>
      <c r="B944" s="263" t="s">
        <v>3028</v>
      </c>
      <c r="C944"/>
      <c r="D944"/>
      <c r="E944"/>
      <c r="I944"/>
      <c r="J944" s="4"/>
      <c r="K944" s="5" t="s">
        <v>1614</v>
      </c>
    </row>
    <row r="945" spans="1:33" hidden="1">
      <c r="A945" s="258"/>
      <c r="B945" s="263" t="s">
        <v>3029</v>
      </c>
      <c r="C945"/>
      <c r="D945"/>
      <c r="E945"/>
      <c r="F945" s="252">
        <v>1.15E-2</v>
      </c>
      <c r="G945" s="185" t="s">
        <v>884</v>
      </c>
      <c r="H945" s="179" t="s">
        <v>312</v>
      </c>
      <c r="I945" s="8">
        <f>C88</f>
        <v>65420</v>
      </c>
      <c r="J945" s="2" t="s">
        <v>884</v>
      </c>
      <c r="K945" s="8">
        <f>(F945*I945)</f>
        <v>752.33</v>
      </c>
      <c r="AG945" s="179" t="s">
        <v>2297</v>
      </c>
    </row>
    <row r="946" spans="1:33" hidden="1">
      <c r="A946" s="258"/>
      <c r="B946" s="263" t="s">
        <v>3030</v>
      </c>
      <c r="C946"/>
      <c r="D946"/>
      <c r="E946"/>
      <c r="F946" s="252">
        <v>2.1999999999999999E-2</v>
      </c>
      <c r="G946" s="185" t="s">
        <v>884</v>
      </c>
      <c r="H946" s="179" t="s">
        <v>313</v>
      </c>
      <c r="I946" s="8">
        <f>C89</f>
        <v>57165</v>
      </c>
      <c r="J946" s="2" t="s">
        <v>884</v>
      </c>
      <c r="K946" s="8">
        <f>(F946*I946)</f>
        <v>1257.6300000000001</v>
      </c>
      <c r="AG946" s="179" t="s">
        <v>2297</v>
      </c>
    </row>
    <row r="947" spans="1:33" hidden="1">
      <c r="A947" s="258"/>
      <c r="B947" s="263" t="s">
        <v>3031</v>
      </c>
      <c r="C947"/>
      <c r="D947"/>
      <c r="E947"/>
      <c r="F947" s="252">
        <v>1.6500000000000001E-2</v>
      </c>
      <c r="G947" s="185" t="s">
        <v>884</v>
      </c>
      <c r="H947" s="179" t="s">
        <v>314</v>
      </c>
      <c r="I947" s="8">
        <f>C90</f>
        <v>63870</v>
      </c>
      <c r="J947" s="2" t="s">
        <v>884</v>
      </c>
      <c r="K947" s="8">
        <f>(F947*I947)</f>
        <v>1053.8599999999999</v>
      </c>
      <c r="AG947" s="179" t="s">
        <v>2297</v>
      </c>
    </row>
    <row r="948" spans="1:33" ht="31.5" hidden="1">
      <c r="A948" s="258"/>
      <c r="B948" s="263" t="s">
        <v>2460</v>
      </c>
      <c r="C948"/>
      <c r="D948"/>
      <c r="E948"/>
      <c r="F948" s="252"/>
      <c r="H948" s="179" t="s">
        <v>451</v>
      </c>
      <c r="I948" s="1" t="s">
        <v>991</v>
      </c>
      <c r="J948" s="4"/>
      <c r="K948" s="1" t="s">
        <v>991</v>
      </c>
      <c r="AG948" s="179" t="s">
        <v>2297</v>
      </c>
    </row>
    <row r="949" spans="1:33" ht="31.5" hidden="1">
      <c r="A949" s="258"/>
      <c r="B949" s="263" t="s">
        <v>2461</v>
      </c>
      <c r="C949"/>
      <c r="D949"/>
      <c r="E949"/>
      <c r="F949" s="252">
        <v>1.64</v>
      </c>
      <c r="G949" s="185" t="s">
        <v>620</v>
      </c>
      <c r="H949" s="179" t="s">
        <v>452</v>
      </c>
      <c r="I949" s="8">
        <f>C31</f>
        <v>342</v>
      </c>
      <c r="J949" s="2" t="s">
        <v>620</v>
      </c>
      <c r="K949" s="8">
        <f t="shared" ref="K949:K955" si="52">(F949*I949)</f>
        <v>560.88</v>
      </c>
      <c r="AG949" s="179" t="s">
        <v>2297</v>
      </c>
    </row>
    <row r="950" spans="1:33" ht="31.5" hidden="1">
      <c r="A950" s="258"/>
      <c r="B950" s="263" t="s">
        <v>3198</v>
      </c>
      <c r="C950"/>
      <c r="D950"/>
      <c r="E950"/>
      <c r="F950" s="186">
        <v>1</v>
      </c>
      <c r="G950" s="185" t="s">
        <v>784</v>
      </c>
      <c r="H950" s="179" t="s">
        <v>1488</v>
      </c>
      <c r="I950" s="8">
        <f>C576</f>
        <v>30</v>
      </c>
      <c r="J950" s="2" t="s">
        <v>883</v>
      </c>
      <c r="K950" s="8">
        <f t="shared" si="52"/>
        <v>30</v>
      </c>
      <c r="AG950" s="179" t="s">
        <v>2297</v>
      </c>
    </row>
    <row r="951" spans="1:33" ht="31.5" hidden="1">
      <c r="A951" s="258"/>
      <c r="B951" s="263" t="s">
        <v>3199</v>
      </c>
      <c r="C951"/>
      <c r="D951"/>
      <c r="E951"/>
      <c r="F951" s="186">
        <v>3</v>
      </c>
      <c r="G951" s="185" t="s">
        <v>883</v>
      </c>
      <c r="H951" s="179" t="s">
        <v>1489</v>
      </c>
      <c r="I951" s="8">
        <f>C278</f>
        <v>45</v>
      </c>
      <c r="J951" s="2" t="s">
        <v>883</v>
      </c>
      <c r="K951" s="8">
        <f t="shared" si="52"/>
        <v>135</v>
      </c>
      <c r="AG951" s="179" t="s">
        <v>2297</v>
      </c>
    </row>
    <row r="952" spans="1:33" ht="31.5" hidden="1">
      <c r="A952" s="258"/>
      <c r="B952" s="263" t="s">
        <v>3209</v>
      </c>
      <c r="C952"/>
      <c r="D952"/>
      <c r="E952"/>
      <c r="F952" s="186">
        <v>2</v>
      </c>
      <c r="G952" s="185" t="s">
        <v>883</v>
      </c>
      <c r="H952" s="179" t="s">
        <v>1490</v>
      </c>
      <c r="I952" s="8">
        <f>C283</f>
        <v>30</v>
      </c>
      <c r="J952" s="2" t="s">
        <v>883</v>
      </c>
      <c r="K952" s="8">
        <f t="shared" si="52"/>
        <v>60</v>
      </c>
      <c r="AG952" s="179" t="s">
        <v>325</v>
      </c>
    </row>
    <row r="953" spans="1:33" ht="31.5" hidden="1">
      <c r="A953" s="258"/>
      <c r="B953" s="263" t="s">
        <v>3210</v>
      </c>
      <c r="C953"/>
      <c r="D953"/>
      <c r="E953"/>
      <c r="F953" s="186">
        <v>1</v>
      </c>
      <c r="G953" s="185" t="s">
        <v>883</v>
      </c>
      <c r="H953" s="179" t="s">
        <v>1491</v>
      </c>
      <c r="I953" s="8">
        <f>C285</f>
        <v>95</v>
      </c>
      <c r="J953" s="2" t="s">
        <v>883</v>
      </c>
      <c r="K953" s="8">
        <f t="shared" si="52"/>
        <v>95</v>
      </c>
    </row>
    <row r="954" spans="1:33" ht="31.5" hidden="1">
      <c r="A954" s="258"/>
      <c r="B954" s="263" t="s">
        <v>3211</v>
      </c>
      <c r="C954"/>
      <c r="D954"/>
      <c r="E954"/>
      <c r="F954" s="186">
        <v>1</v>
      </c>
      <c r="G954" s="185" t="s">
        <v>883</v>
      </c>
      <c r="H954" s="179" t="s">
        <v>1492</v>
      </c>
      <c r="I954" s="8">
        <f>C287</f>
        <v>8</v>
      </c>
      <c r="J954" s="2" t="s">
        <v>883</v>
      </c>
      <c r="K954" s="8">
        <f t="shared" si="52"/>
        <v>8</v>
      </c>
    </row>
    <row r="955" spans="1:33" ht="31.5" hidden="1">
      <c r="A955" s="258"/>
      <c r="B955" s="263" t="s">
        <v>3212</v>
      </c>
      <c r="C955"/>
      <c r="D955"/>
      <c r="E955"/>
      <c r="F955" s="186">
        <v>1</v>
      </c>
      <c r="G955" s="185" t="s">
        <v>883</v>
      </c>
      <c r="H955" s="179" t="s">
        <v>2017</v>
      </c>
      <c r="I955" s="8">
        <f>D576</f>
        <v>25</v>
      </c>
      <c r="J955" s="2" t="s">
        <v>883</v>
      </c>
      <c r="K955" s="8">
        <f t="shared" si="52"/>
        <v>25</v>
      </c>
      <c r="AG955" s="179" t="s">
        <v>2297</v>
      </c>
    </row>
    <row r="956" spans="1:33" ht="31.5" hidden="1">
      <c r="A956" s="258"/>
      <c r="B956" s="263" t="s">
        <v>3213</v>
      </c>
      <c r="C956"/>
      <c r="D956"/>
      <c r="E956"/>
      <c r="I956"/>
      <c r="J956" s="4"/>
      <c r="K956" s="5" t="s">
        <v>1614</v>
      </c>
      <c r="AG956" s="179" t="s">
        <v>2297</v>
      </c>
    </row>
    <row r="957" spans="1:33" ht="31.5" hidden="1">
      <c r="A957" s="258"/>
      <c r="B957" s="263" t="s">
        <v>3214</v>
      </c>
      <c r="C957"/>
      <c r="D957"/>
      <c r="E957"/>
      <c r="H957" s="179" t="s">
        <v>2191</v>
      </c>
      <c r="I957"/>
      <c r="J957" s="4"/>
      <c r="K957" s="8">
        <f>SUM(K945:K955)</f>
        <v>3977.7</v>
      </c>
      <c r="AG957" s="179" t="s">
        <v>2297</v>
      </c>
    </row>
    <row r="958" spans="1:33" ht="31.5" hidden="1">
      <c r="A958" s="258"/>
      <c r="B958" s="263" t="s">
        <v>3215</v>
      </c>
      <c r="C958"/>
      <c r="D958"/>
      <c r="E958"/>
      <c r="I958"/>
      <c r="J958" s="4"/>
      <c r="K958" s="5" t="s">
        <v>1614</v>
      </c>
      <c r="AG958" s="179" t="s">
        <v>2297</v>
      </c>
    </row>
    <row r="959" spans="1:33" ht="31.5" hidden="1">
      <c r="A959" s="258"/>
      <c r="B959" s="263" t="s">
        <v>3265</v>
      </c>
      <c r="C959"/>
      <c r="D959"/>
      <c r="E959"/>
      <c r="H959" s="179" t="s">
        <v>561</v>
      </c>
      <c r="I959"/>
      <c r="J959" s="4"/>
      <c r="K959" s="8">
        <f>K957/F949</f>
        <v>2425.4299999999998</v>
      </c>
      <c r="AG959" s="179" t="s">
        <v>2297</v>
      </c>
    </row>
    <row r="960" spans="1:33" ht="31.5" hidden="1">
      <c r="A960" s="258"/>
      <c r="B960" s="263" t="s">
        <v>3266</v>
      </c>
      <c r="C960"/>
      <c r="D960"/>
      <c r="E960"/>
      <c r="I960"/>
      <c r="J960" s="4"/>
      <c r="K960" s="5" t="s">
        <v>2090</v>
      </c>
      <c r="AG960" s="179" t="s">
        <v>2297</v>
      </c>
    </row>
    <row r="961" spans="1:11" ht="31.5" hidden="1">
      <c r="A961" s="258"/>
      <c r="B961" s="263" t="s">
        <v>3267</v>
      </c>
      <c r="C961"/>
      <c r="D961"/>
      <c r="E961"/>
      <c r="F961" s="233" t="s">
        <v>1360</v>
      </c>
      <c r="G961" s="185" t="s">
        <v>2289</v>
      </c>
      <c r="H961" s="179" t="s">
        <v>258</v>
      </c>
      <c r="I961"/>
      <c r="J961" s="4"/>
      <c r="K961"/>
    </row>
    <row r="962" spans="1:11" ht="31.5" hidden="1">
      <c r="A962" s="258"/>
      <c r="B962" s="263" t="s">
        <v>3021</v>
      </c>
      <c r="C962"/>
      <c r="D962"/>
      <c r="E962"/>
      <c r="H962" s="179" t="s">
        <v>259</v>
      </c>
      <c r="I962"/>
      <c r="J962" s="4"/>
      <c r="K962"/>
    </row>
    <row r="963" spans="1:11" hidden="1">
      <c r="A963" s="258"/>
      <c r="B963" s="263" t="s">
        <v>3022</v>
      </c>
      <c r="C963"/>
      <c r="D963"/>
      <c r="E963"/>
      <c r="H963" s="179" t="s">
        <v>1497</v>
      </c>
      <c r="I963"/>
      <c r="J963" s="4"/>
      <c r="K963"/>
    </row>
    <row r="964" spans="1:11" hidden="1">
      <c r="A964" s="258"/>
      <c r="B964" s="263" t="s">
        <v>3023</v>
      </c>
      <c r="C964"/>
      <c r="D964"/>
      <c r="E964"/>
      <c r="H964" s="183" t="s">
        <v>1614</v>
      </c>
      <c r="I964"/>
      <c r="J964" s="4"/>
      <c r="K964"/>
    </row>
    <row r="965" spans="1:11" hidden="1">
      <c r="A965" s="258"/>
      <c r="B965" s="263" t="s">
        <v>3024</v>
      </c>
      <c r="C965"/>
      <c r="D965"/>
      <c r="E965"/>
      <c r="H965" s="179" t="s">
        <v>2192</v>
      </c>
      <c r="I965"/>
      <c r="J965" s="4"/>
      <c r="K965"/>
    </row>
    <row r="966" spans="1:11" hidden="1">
      <c r="A966" s="258"/>
      <c r="B966" s="263" t="s">
        <v>3025</v>
      </c>
      <c r="C966"/>
      <c r="D966"/>
      <c r="E966"/>
      <c r="H966" s="179" t="s">
        <v>92</v>
      </c>
      <c r="I966"/>
      <c r="J966" s="4"/>
      <c r="K966"/>
    </row>
    <row r="967" spans="1:11" hidden="1">
      <c r="A967" s="258"/>
      <c r="B967" s="263" t="s">
        <v>3240</v>
      </c>
      <c r="C967"/>
      <c r="D967"/>
      <c r="E967"/>
      <c r="I967"/>
      <c r="J967" s="2" t="s">
        <v>1614</v>
      </c>
      <c r="K967"/>
    </row>
    <row r="968" spans="1:11" hidden="1">
      <c r="A968" s="258"/>
      <c r="B968" s="263" t="s">
        <v>3241</v>
      </c>
      <c r="C968"/>
      <c r="D968"/>
      <c r="E968"/>
      <c r="H968" s="179" t="s">
        <v>2193</v>
      </c>
      <c r="I968"/>
      <c r="J968" s="4"/>
      <c r="K968"/>
    </row>
    <row r="969" spans="1:11" hidden="1">
      <c r="A969" s="258"/>
      <c r="B969" s="263" t="s">
        <v>3242</v>
      </c>
      <c r="C969"/>
      <c r="D969"/>
      <c r="E969"/>
      <c r="H969" s="179" t="s">
        <v>464</v>
      </c>
      <c r="I969"/>
      <c r="J969" s="4"/>
      <c r="K969" s="14">
        <v>1.1900000000000001E-2</v>
      </c>
    </row>
    <row r="970" spans="1:11" ht="31.5" hidden="1">
      <c r="A970" s="258"/>
      <c r="B970" s="263" t="s">
        <v>3243</v>
      </c>
      <c r="C970"/>
      <c r="D970"/>
      <c r="E970"/>
      <c r="I970"/>
      <c r="J970" s="2" t="s">
        <v>991</v>
      </c>
      <c r="K970" s="5" t="s">
        <v>1614</v>
      </c>
    </row>
    <row r="971" spans="1:11" ht="31.5" hidden="1">
      <c r="A971" s="258"/>
      <c r="B971" s="263" t="s">
        <v>2806</v>
      </c>
      <c r="C971"/>
      <c r="D971"/>
      <c r="E971"/>
      <c r="H971" s="179" t="s">
        <v>465</v>
      </c>
      <c r="I971"/>
      <c r="J971" s="268" t="s">
        <v>991</v>
      </c>
      <c r="K971" s="14">
        <v>1.18E-2</v>
      </c>
    </row>
    <row r="972" spans="1:11" ht="31.5" hidden="1">
      <c r="A972" s="258"/>
      <c r="B972" s="263" t="s">
        <v>2807</v>
      </c>
      <c r="C972"/>
      <c r="D972"/>
      <c r="E972"/>
      <c r="H972" s="179" t="s">
        <v>252</v>
      </c>
      <c r="I972"/>
      <c r="J972" s="2" t="s">
        <v>991</v>
      </c>
      <c r="K972" s="16" t="s">
        <v>1614</v>
      </c>
    </row>
    <row r="973" spans="1:11" hidden="1">
      <c r="A973" s="258"/>
      <c r="B973" s="263" t="s">
        <v>3170</v>
      </c>
      <c r="C973"/>
      <c r="D973"/>
      <c r="E973"/>
      <c r="I973"/>
      <c r="J973" s="4"/>
      <c r="K973"/>
    </row>
    <row r="974" spans="1:11" hidden="1">
      <c r="A974" s="258"/>
      <c r="B974" s="263" t="s">
        <v>3171</v>
      </c>
      <c r="C974"/>
      <c r="D974"/>
      <c r="E974"/>
      <c r="F974" s="252">
        <v>1.14E-2</v>
      </c>
      <c r="G974" s="185" t="s">
        <v>884</v>
      </c>
      <c r="H974" s="179" t="s">
        <v>312</v>
      </c>
      <c r="I974" s="8">
        <f>C88</f>
        <v>65420</v>
      </c>
      <c r="J974" s="2" t="s">
        <v>884</v>
      </c>
      <c r="K974" s="8">
        <f>(F974*I974)</f>
        <v>745.79</v>
      </c>
    </row>
    <row r="975" spans="1:11" hidden="1">
      <c r="A975" s="258"/>
      <c r="B975" s="263" t="s">
        <v>3172</v>
      </c>
      <c r="C975"/>
      <c r="D975"/>
      <c r="E975"/>
      <c r="F975" s="252">
        <v>1.1900000000000001E-2</v>
      </c>
      <c r="G975" s="185" t="s">
        <v>884</v>
      </c>
      <c r="H975" s="179" t="s">
        <v>313</v>
      </c>
      <c r="I975" s="8">
        <f>C89</f>
        <v>57165</v>
      </c>
      <c r="J975" s="2" t="s">
        <v>884</v>
      </c>
      <c r="K975" s="8">
        <f>(F975*I975)</f>
        <v>680.26</v>
      </c>
    </row>
    <row r="976" spans="1:11" hidden="1">
      <c r="A976" s="258"/>
      <c r="B976" s="263" t="s">
        <v>3430</v>
      </c>
      <c r="C976"/>
      <c r="D976"/>
      <c r="E976"/>
      <c r="F976" s="252">
        <v>1.18E-2</v>
      </c>
      <c r="G976" s="185" t="s">
        <v>884</v>
      </c>
      <c r="H976" s="179" t="s">
        <v>314</v>
      </c>
      <c r="I976" s="8">
        <f>C90</f>
        <v>63870</v>
      </c>
      <c r="J976" s="2" t="s">
        <v>884</v>
      </c>
      <c r="K976" s="8">
        <f>(F976*I976)</f>
        <v>753.67</v>
      </c>
    </row>
    <row r="977" spans="1:33" hidden="1">
      <c r="A977" s="258"/>
      <c r="B977" s="263" t="s">
        <v>3431</v>
      </c>
      <c r="C977"/>
      <c r="D977"/>
      <c r="E977"/>
      <c r="F977" s="252"/>
      <c r="H977" s="179" t="s">
        <v>451</v>
      </c>
      <c r="I977" s="1" t="s">
        <v>991</v>
      </c>
      <c r="J977" s="4"/>
      <c r="K977" s="1" t="s">
        <v>991</v>
      </c>
    </row>
    <row r="978" spans="1:33" hidden="1">
      <c r="A978" s="258"/>
      <c r="B978" s="263" t="s">
        <v>2392</v>
      </c>
      <c r="C978"/>
      <c r="D978"/>
      <c r="E978"/>
      <c r="F978" s="252">
        <v>1.2150000000000001</v>
      </c>
      <c r="G978" s="185" t="s">
        <v>620</v>
      </c>
      <c r="H978" s="179" t="s">
        <v>452</v>
      </c>
      <c r="I978" s="8">
        <f>C31</f>
        <v>342</v>
      </c>
      <c r="J978" s="2" t="s">
        <v>620</v>
      </c>
      <c r="K978" s="8">
        <f t="shared" ref="K978:K984" si="53">(F978*I978)</f>
        <v>415.53</v>
      </c>
    </row>
    <row r="979" spans="1:33" hidden="1">
      <c r="A979" s="258"/>
      <c r="B979" s="263" t="s">
        <v>2393</v>
      </c>
      <c r="C979"/>
      <c r="D979"/>
      <c r="E979"/>
      <c r="F979" s="186">
        <v>1</v>
      </c>
      <c r="G979" s="185" t="s">
        <v>784</v>
      </c>
      <c r="H979" s="179" t="s">
        <v>1488</v>
      </c>
      <c r="I979" s="8">
        <f>C576</f>
        <v>30</v>
      </c>
      <c r="J979" s="2" t="s">
        <v>883</v>
      </c>
      <c r="K979" s="8">
        <f t="shared" si="53"/>
        <v>30</v>
      </c>
    </row>
    <row r="980" spans="1:33" hidden="1">
      <c r="A980" s="258"/>
      <c r="B980" s="263" t="s">
        <v>2394</v>
      </c>
      <c r="C980"/>
      <c r="D980"/>
      <c r="E980"/>
      <c r="F980" s="186">
        <v>3</v>
      </c>
      <c r="G980" s="185" t="s">
        <v>883</v>
      </c>
      <c r="H980" s="179" t="s">
        <v>1489</v>
      </c>
      <c r="I980" s="8">
        <f>C278</f>
        <v>45</v>
      </c>
      <c r="J980" s="2" t="s">
        <v>883</v>
      </c>
      <c r="K980" s="8">
        <f t="shared" si="53"/>
        <v>135</v>
      </c>
    </row>
    <row r="981" spans="1:33" hidden="1">
      <c r="A981" s="258"/>
      <c r="B981" s="263" t="s">
        <v>2395</v>
      </c>
      <c r="C981"/>
      <c r="D981"/>
      <c r="E981"/>
      <c r="F981" s="186">
        <v>2</v>
      </c>
      <c r="G981" s="185" t="s">
        <v>883</v>
      </c>
      <c r="H981" s="179" t="s">
        <v>1490</v>
      </c>
      <c r="I981" s="8">
        <f>C283</f>
        <v>30</v>
      </c>
      <c r="J981" s="2" t="s">
        <v>883</v>
      </c>
      <c r="K981" s="8">
        <f t="shared" si="53"/>
        <v>60</v>
      </c>
    </row>
    <row r="982" spans="1:33" hidden="1">
      <c r="A982" s="258"/>
      <c r="B982" s="263" t="s">
        <v>2958</v>
      </c>
      <c r="C982"/>
      <c r="D982"/>
      <c r="E982"/>
      <c r="F982" s="186">
        <v>1</v>
      </c>
      <c r="G982" s="185" t="s">
        <v>883</v>
      </c>
      <c r="H982" s="179" t="s">
        <v>1491</v>
      </c>
      <c r="I982" s="8">
        <f>C285</f>
        <v>95</v>
      </c>
      <c r="J982" s="2" t="s">
        <v>883</v>
      </c>
      <c r="K982" s="8">
        <f t="shared" si="53"/>
        <v>95</v>
      </c>
    </row>
    <row r="983" spans="1:33" ht="31.5" hidden="1">
      <c r="A983" s="258"/>
      <c r="B983" s="263" t="s">
        <v>2959</v>
      </c>
      <c r="C983"/>
      <c r="D983"/>
      <c r="E983"/>
      <c r="F983" s="186">
        <v>1</v>
      </c>
      <c r="G983" s="185" t="s">
        <v>883</v>
      </c>
      <c r="H983" s="179" t="s">
        <v>1492</v>
      </c>
      <c r="I983" s="8">
        <f>C287</f>
        <v>8</v>
      </c>
      <c r="J983" s="2" t="s">
        <v>883</v>
      </c>
      <c r="K983" s="8">
        <f t="shared" si="53"/>
        <v>8</v>
      </c>
    </row>
    <row r="984" spans="1:33" hidden="1">
      <c r="A984" s="258"/>
      <c r="B984" s="263" t="s">
        <v>2969</v>
      </c>
      <c r="C984"/>
      <c r="D984"/>
      <c r="E984"/>
      <c r="F984" s="186">
        <v>1</v>
      </c>
      <c r="G984" s="185" t="s">
        <v>883</v>
      </c>
      <c r="H984" s="179" t="s">
        <v>2017</v>
      </c>
      <c r="I984" s="8">
        <f>D576</f>
        <v>25</v>
      </c>
      <c r="J984" s="2" t="s">
        <v>883</v>
      </c>
      <c r="K984" s="8">
        <f t="shared" si="53"/>
        <v>25</v>
      </c>
    </row>
    <row r="985" spans="1:33" hidden="1">
      <c r="A985" s="258"/>
      <c r="B985" s="263" t="s">
        <v>2970</v>
      </c>
      <c r="C985"/>
      <c r="D985"/>
      <c r="E985"/>
      <c r="I985"/>
      <c r="J985" s="4"/>
      <c r="K985" s="5" t="s">
        <v>1614</v>
      </c>
    </row>
    <row r="986" spans="1:33" hidden="1">
      <c r="A986" s="258"/>
      <c r="B986" s="263" t="s">
        <v>3507</v>
      </c>
      <c r="C986"/>
      <c r="D986"/>
      <c r="E986"/>
      <c r="H986" s="179" t="s">
        <v>466</v>
      </c>
      <c r="I986"/>
      <c r="J986" s="4"/>
      <c r="K986" s="8">
        <f>SUM(K974:K984)</f>
        <v>2948.25</v>
      </c>
    </row>
    <row r="987" spans="1:33" hidden="1">
      <c r="A987" s="258"/>
      <c r="B987" s="263" t="s">
        <v>3508</v>
      </c>
      <c r="C987"/>
      <c r="D987"/>
      <c r="E987"/>
      <c r="I987"/>
      <c r="J987" s="4"/>
      <c r="K987" s="5" t="s">
        <v>1614</v>
      </c>
    </row>
    <row r="988" spans="1:33" hidden="1">
      <c r="A988" s="258"/>
      <c r="B988" s="263" t="s">
        <v>3509</v>
      </c>
      <c r="C988"/>
      <c r="D988"/>
      <c r="E988"/>
      <c r="H988" s="179" t="s">
        <v>561</v>
      </c>
      <c r="I988"/>
      <c r="J988" s="4"/>
      <c r="K988" s="8">
        <f>K986/F978</f>
        <v>2426.54</v>
      </c>
    </row>
    <row r="989" spans="1:33" ht="31.5" hidden="1">
      <c r="A989" s="258"/>
      <c r="B989" s="263" t="s">
        <v>3268</v>
      </c>
      <c r="C989"/>
      <c r="D989"/>
      <c r="E989"/>
      <c r="I989"/>
      <c r="J989" s="4"/>
      <c r="K989" s="5" t="s">
        <v>2090</v>
      </c>
    </row>
    <row r="990" spans="1:33" hidden="1">
      <c r="A990" s="258"/>
      <c r="B990" s="263" t="s">
        <v>3269</v>
      </c>
      <c r="C990"/>
      <c r="D990"/>
      <c r="E990"/>
      <c r="I990"/>
      <c r="J990" s="4"/>
      <c r="K990"/>
    </row>
    <row r="991" spans="1:33" hidden="1">
      <c r="A991" s="258"/>
      <c r="B991" s="263" t="s">
        <v>3270</v>
      </c>
      <c r="C991"/>
      <c r="D991"/>
      <c r="E991"/>
      <c r="F991" s="233" t="s">
        <v>467</v>
      </c>
      <c r="G991" s="185" t="s">
        <v>2289</v>
      </c>
      <c r="H991" s="179" t="s">
        <v>2215</v>
      </c>
      <c r="I991"/>
      <c r="J991" s="4"/>
      <c r="K991"/>
      <c r="AG991" s="179" t="s">
        <v>2297</v>
      </c>
    </row>
    <row r="992" spans="1:33" hidden="1">
      <c r="A992" s="258"/>
      <c r="B992" s="263" t="s">
        <v>3271</v>
      </c>
      <c r="C992"/>
      <c r="D992"/>
      <c r="E992"/>
      <c r="H992" s="179" t="s">
        <v>2217</v>
      </c>
      <c r="I992"/>
      <c r="J992" s="4"/>
      <c r="K992"/>
      <c r="AG992" s="179" t="s">
        <v>2297</v>
      </c>
    </row>
    <row r="993" spans="1:33" hidden="1">
      <c r="A993" s="258"/>
      <c r="B993" s="263" t="s">
        <v>3272</v>
      </c>
      <c r="C993"/>
      <c r="D993"/>
      <c r="E993"/>
      <c r="H993" s="179" t="s">
        <v>2218</v>
      </c>
      <c r="I993"/>
      <c r="J993" s="4"/>
      <c r="K993"/>
      <c r="AG993" s="179" t="s">
        <v>2297</v>
      </c>
    </row>
    <row r="994" spans="1:33" hidden="1">
      <c r="A994" s="258"/>
      <c r="B994" s="263" t="s">
        <v>3273</v>
      </c>
      <c r="C994"/>
      <c r="D994"/>
      <c r="E994"/>
      <c r="H994" s="179" t="s">
        <v>2219</v>
      </c>
      <c r="I994"/>
      <c r="J994" s="4"/>
      <c r="K994"/>
      <c r="AG994" s="179" t="s">
        <v>2297</v>
      </c>
    </row>
    <row r="995" spans="1:33" hidden="1">
      <c r="A995" s="258"/>
      <c r="B995" s="263" t="s">
        <v>3274</v>
      </c>
      <c r="C995"/>
      <c r="D995"/>
      <c r="E995"/>
      <c r="H995" s="179" t="s">
        <v>2220</v>
      </c>
      <c r="I995"/>
      <c r="J995" s="4"/>
      <c r="K995"/>
      <c r="AG995" s="179" t="s">
        <v>2297</v>
      </c>
    </row>
    <row r="996" spans="1:33" hidden="1">
      <c r="A996" s="258"/>
      <c r="B996" s="263" t="s">
        <v>2634</v>
      </c>
      <c r="C996"/>
      <c r="D996"/>
      <c r="E996"/>
      <c r="H996" s="179" t="s">
        <v>2221</v>
      </c>
      <c r="I996"/>
      <c r="J996" s="4"/>
      <c r="K996"/>
      <c r="AG996" s="179" t="s">
        <v>2297</v>
      </c>
    </row>
    <row r="997" spans="1:33" hidden="1">
      <c r="A997" s="258"/>
      <c r="B997" s="263" t="s">
        <v>2635</v>
      </c>
      <c r="C997"/>
      <c r="D997"/>
      <c r="E997"/>
      <c r="H997" s="183" t="s">
        <v>1614</v>
      </c>
      <c r="I997"/>
      <c r="J997" s="4"/>
      <c r="K997"/>
      <c r="AG997" s="179" t="s">
        <v>2297</v>
      </c>
    </row>
    <row r="998" spans="1:33" hidden="1">
      <c r="A998" s="258"/>
      <c r="B998" s="263" t="s">
        <v>2636</v>
      </c>
      <c r="C998"/>
      <c r="D998"/>
      <c r="E998"/>
      <c r="H998" s="179" t="s">
        <v>655</v>
      </c>
      <c r="I998"/>
      <c r="J998" s="4"/>
      <c r="K998"/>
      <c r="AG998" s="179" t="s">
        <v>2297</v>
      </c>
    </row>
    <row r="999" spans="1:33" ht="31.5" hidden="1">
      <c r="A999" s="258"/>
      <c r="B999" s="263" t="s">
        <v>2637</v>
      </c>
      <c r="C999"/>
      <c r="D999"/>
      <c r="E999"/>
      <c r="H999" s="179" t="s">
        <v>2222</v>
      </c>
      <c r="I999"/>
      <c r="J999" s="4"/>
      <c r="K999"/>
      <c r="AG999" s="179" t="s">
        <v>2297</v>
      </c>
    </row>
    <row r="1000" spans="1:33" ht="31.5" hidden="1">
      <c r="A1000" s="258"/>
      <c r="B1000" s="263" t="s">
        <v>2638</v>
      </c>
      <c r="C1000"/>
      <c r="D1000"/>
      <c r="E1000"/>
      <c r="I1000"/>
      <c r="J1000" s="2" t="s">
        <v>1614</v>
      </c>
      <c r="K1000"/>
      <c r="AG1000" s="179" t="s">
        <v>2297</v>
      </c>
    </row>
    <row r="1001" spans="1:33" ht="31.5" hidden="1">
      <c r="A1001" s="258"/>
      <c r="B1001" s="263" t="s">
        <v>2639</v>
      </c>
      <c r="C1001"/>
      <c r="D1001"/>
      <c r="E1001"/>
      <c r="H1001" s="179" t="s">
        <v>2223</v>
      </c>
      <c r="I1001"/>
      <c r="J1001" s="4"/>
      <c r="K1001"/>
      <c r="AG1001" s="179" t="s">
        <v>2297</v>
      </c>
    </row>
    <row r="1002" spans="1:33" ht="47.25" hidden="1">
      <c r="A1002" s="258"/>
      <c r="B1002" s="263" t="s">
        <v>2640</v>
      </c>
      <c r="C1002"/>
      <c r="D1002"/>
      <c r="E1002"/>
      <c r="H1002" s="179" t="s">
        <v>991</v>
      </c>
      <c r="I1002" s="1" t="s">
        <v>991</v>
      </c>
      <c r="J1002" s="4"/>
      <c r="K1002" s="17" t="s">
        <v>991</v>
      </c>
      <c r="AG1002" s="179" t="s">
        <v>2297</v>
      </c>
    </row>
    <row r="1003" spans="1:33" hidden="1">
      <c r="A1003" s="258"/>
      <c r="B1003" s="263" t="s">
        <v>2641</v>
      </c>
      <c r="C1003"/>
      <c r="D1003"/>
      <c r="E1003"/>
      <c r="I1003"/>
      <c r="J1003" s="2" t="s">
        <v>991</v>
      </c>
      <c r="K1003" s="1" t="s">
        <v>991</v>
      </c>
      <c r="AG1003" s="179" t="s">
        <v>2297</v>
      </c>
    </row>
    <row r="1004" spans="1:33" hidden="1">
      <c r="A1004" s="258"/>
      <c r="B1004" s="263" t="s">
        <v>2642</v>
      </c>
      <c r="C1004"/>
      <c r="D1004"/>
      <c r="E1004"/>
      <c r="H1004" s="179" t="s">
        <v>2147</v>
      </c>
      <c r="I1004"/>
      <c r="J1004" s="268" t="s">
        <v>991</v>
      </c>
      <c r="K1004" s="17" t="s">
        <v>991</v>
      </c>
      <c r="AG1004" s="179" t="s">
        <v>2297</v>
      </c>
    </row>
    <row r="1005" spans="1:33" hidden="1">
      <c r="A1005" s="258"/>
      <c r="B1005" s="263" t="s">
        <v>2623</v>
      </c>
      <c r="C1005"/>
      <c r="D1005"/>
      <c r="E1005"/>
      <c r="H1005" s="179" t="s">
        <v>113</v>
      </c>
      <c r="I1005"/>
      <c r="J1005" s="4"/>
      <c r="K1005" s="17" t="s">
        <v>1773</v>
      </c>
      <c r="AG1005" s="179" t="s">
        <v>2297</v>
      </c>
    </row>
    <row r="1006" spans="1:33" hidden="1">
      <c r="A1006" s="258"/>
      <c r="B1006" s="263" t="s">
        <v>2624</v>
      </c>
      <c r="C1006"/>
      <c r="D1006"/>
      <c r="E1006"/>
      <c r="I1006"/>
      <c r="J1006" s="4"/>
      <c r="K1006" s="1" t="s">
        <v>991</v>
      </c>
      <c r="AG1006" s="179" t="s">
        <v>2297</v>
      </c>
    </row>
    <row r="1007" spans="1:33" hidden="1">
      <c r="A1007" s="258"/>
      <c r="B1007" s="263" t="s">
        <v>2625</v>
      </c>
      <c r="C1007"/>
      <c r="D1007"/>
      <c r="E1007"/>
      <c r="I1007"/>
      <c r="J1007" s="4"/>
      <c r="K1007" s="17" t="s">
        <v>991</v>
      </c>
      <c r="AG1007" s="179" t="s">
        <v>2297</v>
      </c>
    </row>
    <row r="1008" spans="1:33" hidden="1">
      <c r="A1008" s="258"/>
      <c r="B1008" s="263" t="s">
        <v>3058</v>
      </c>
      <c r="C1008"/>
      <c r="D1008"/>
      <c r="E1008"/>
      <c r="I1008"/>
      <c r="J1008" s="4"/>
      <c r="K1008" s="1" t="s">
        <v>991</v>
      </c>
      <c r="AG1008" s="179" t="s">
        <v>2297</v>
      </c>
    </row>
    <row r="1009" spans="1:33" hidden="1">
      <c r="A1009" s="258"/>
      <c r="B1009" s="263" t="s">
        <v>3059</v>
      </c>
      <c r="C1009"/>
      <c r="D1009"/>
      <c r="E1009"/>
      <c r="F1009" s="233" t="s">
        <v>1498</v>
      </c>
      <c r="G1009" s="185"/>
      <c r="H1009" s="179" t="s">
        <v>732</v>
      </c>
      <c r="I1009"/>
      <c r="J1009" s="4"/>
      <c r="K1009" s="1" t="s">
        <v>991</v>
      </c>
      <c r="AG1009" s="179" t="s">
        <v>2297</v>
      </c>
    </row>
    <row r="1010" spans="1:33" hidden="1">
      <c r="A1010" s="258"/>
      <c r="B1010" s="263" t="s">
        <v>3060</v>
      </c>
      <c r="C1010"/>
      <c r="D1010"/>
      <c r="E1010"/>
      <c r="H1010" s="183" t="s">
        <v>1614</v>
      </c>
      <c r="I1010"/>
      <c r="J1010" s="4"/>
      <c r="K1010"/>
      <c r="AG1010" s="179" t="s">
        <v>2297</v>
      </c>
    </row>
    <row r="1011" spans="1:33" hidden="1">
      <c r="A1011" s="265"/>
      <c r="B1011" s="263" t="s">
        <v>3061</v>
      </c>
      <c r="C1011"/>
      <c r="D1011"/>
      <c r="E1011"/>
      <c r="F1011" s="269">
        <v>1.153E-2</v>
      </c>
      <c r="G1011" s="185" t="s">
        <v>884</v>
      </c>
      <c r="H1011" s="179" t="s">
        <v>704</v>
      </c>
      <c r="I1011" s="8">
        <f>C88</f>
        <v>65420</v>
      </c>
      <c r="J1011" s="2" t="s">
        <v>884</v>
      </c>
      <c r="K1011" s="8">
        <f t="shared" ref="K1011:K1020" si="54">(F1011*I1011)</f>
        <v>754.29</v>
      </c>
      <c r="AG1011" s="179" t="s">
        <v>2297</v>
      </c>
    </row>
    <row r="1012" spans="1:33" hidden="1">
      <c r="A1012" s="265"/>
      <c r="B1012" s="263" t="s">
        <v>3062</v>
      </c>
      <c r="C1012"/>
      <c r="D1012"/>
      <c r="E1012"/>
      <c r="F1012" s="269">
        <v>1.35E-2</v>
      </c>
      <c r="G1012" s="185" t="s">
        <v>884</v>
      </c>
      <c r="H1012" s="179" t="s">
        <v>705</v>
      </c>
      <c r="I1012" s="8">
        <f>C89</f>
        <v>57165</v>
      </c>
      <c r="J1012" s="2" t="s">
        <v>884</v>
      </c>
      <c r="K1012" s="8">
        <f t="shared" si="54"/>
        <v>771.73</v>
      </c>
      <c r="AG1012" s="179" t="s">
        <v>2297</v>
      </c>
    </row>
    <row r="1013" spans="1:33" hidden="1">
      <c r="A1013" s="265"/>
      <c r="B1013" s="263" t="s">
        <v>3063</v>
      </c>
      <c r="C1013"/>
      <c r="D1013"/>
      <c r="E1013"/>
      <c r="F1013" s="269">
        <v>1.016</v>
      </c>
      <c r="G1013" s="185" t="s">
        <v>620</v>
      </c>
      <c r="H1013" s="179" t="s">
        <v>2127</v>
      </c>
      <c r="I1013" s="8">
        <f>C753</f>
        <v>381.37</v>
      </c>
      <c r="J1013" s="2" t="s">
        <v>620</v>
      </c>
      <c r="K1013" s="8">
        <f t="shared" si="54"/>
        <v>387.47</v>
      </c>
      <c r="AG1013" s="179" t="s">
        <v>2297</v>
      </c>
    </row>
    <row r="1014" spans="1:33" hidden="1">
      <c r="A1014" s="265"/>
      <c r="B1014" s="263" t="s">
        <v>3064</v>
      </c>
      <c r="C1014"/>
      <c r="D1014"/>
      <c r="E1014"/>
      <c r="F1014" s="269">
        <v>1.64</v>
      </c>
      <c r="G1014" s="185" t="s">
        <v>620</v>
      </c>
      <c r="H1014" s="179" t="s">
        <v>2128</v>
      </c>
      <c r="I1014" s="8">
        <f>D30</f>
        <v>287</v>
      </c>
      <c r="J1014" s="2" t="s">
        <v>620</v>
      </c>
      <c r="K1014" s="8">
        <f t="shared" si="54"/>
        <v>470.68</v>
      </c>
      <c r="AG1014" s="179" t="s">
        <v>2297</v>
      </c>
    </row>
    <row r="1015" spans="1:33" hidden="1">
      <c r="A1015" s="265"/>
      <c r="B1015" s="263" t="s">
        <v>2656</v>
      </c>
      <c r="C1015"/>
      <c r="D1015"/>
      <c r="E1015"/>
      <c r="F1015" s="186">
        <v>2</v>
      </c>
      <c r="G1015" s="185" t="s">
        <v>883</v>
      </c>
      <c r="H1015" s="179" t="s">
        <v>2129</v>
      </c>
      <c r="I1015" s="8">
        <f>C283</f>
        <v>30</v>
      </c>
      <c r="J1015" s="2" t="s">
        <v>883</v>
      </c>
      <c r="K1015" s="8">
        <f t="shared" si="54"/>
        <v>60</v>
      </c>
      <c r="AG1015" s="179" t="s">
        <v>2297</v>
      </c>
    </row>
    <row r="1016" spans="1:33" hidden="1">
      <c r="A1016" s="265"/>
      <c r="B1016" s="263" t="s">
        <v>2657</v>
      </c>
      <c r="C1016"/>
      <c r="D1016"/>
      <c r="E1016"/>
      <c r="F1016" s="186">
        <v>3</v>
      </c>
      <c r="G1016" s="185" t="s">
        <v>883</v>
      </c>
      <c r="H1016" s="179" t="s">
        <v>1542</v>
      </c>
      <c r="I1016" s="8">
        <f>C278</f>
        <v>45</v>
      </c>
      <c r="J1016" s="2" t="s">
        <v>883</v>
      </c>
      <c r="K1016" s="8">
        <f t="shared" si="54"/>
        <v>135</v>
      </c>
      <c r="AG1016" s="179" t="s">
        <v>2297</v>
      </c>
    </row>
    <row r="1017" spans="1:33" hidden="1">
      <c r="A1017" s="265"/>
      <c r="B1017" s="263" t="s">
        <v>2658</v>
      </c>
      <c r="C1017"/>
      <c r="D1017"/>
      <c r="E1017"/>
      <c r="F1017" s="186">
        <v>1</v>
      </c>
      <c r="G1017" s="185" t="s">
        <v>883</v>
      </c>
      <c r="H1017" s="179" t="s">
        <v>2014</v>
      </c>
      <c r="I1017" s="8">
        <f>C285</f>
        <v>95</v>
      </c>
      <c r="J1017" s="2" t="s">
        <v>883</v>
      </c>
      <c r="K1017" s="8">
        <f t="shared" si="54"/>
        <v>95</v>
      </c>
      <c r="AG1017" s="179" t="s">
        <v>2297</v>
      </c>
    </row>
    <row r="1018" spans="1:33" hidden="1">
      <c r="A1018" s="265"/>
      <c r="B1018" s="263" t="s">
        <v>2659</v>
      </c>
      <c r="C1018"/>
      <c r="D1018"/>
      <c r="E1018"/>
      <c r="F1018" s="186">
        <v>1</v>
      </c>
      <c r="G1018" s="185" t="s">
        <v>883</v>
      </c>
      <c r="H1018" s="179" t="s">
        <v>2015</v>
      </c>
      <c r="I1018" s="8">
        <f>C287</f>
        <v>8</v>
      </c>
      <c r="J1018" s="2" t="s">
        <v>883</v>
      </c>
      <c r="K1018" s="8">
        <f t="shared" si="54"/>
        <v>8</v>
      </c>
      <c r="AG1018" s="179" t="s">
        <v>2297</v>
      </c>
    </row>
    <row r="1019" spans="1:33" hidden="1">
      <c r="A1019" s="265"/>
      <c r="B1019" s="263" t="s">
        <v>2851</v>
      </c>
      <c r="C1019"/>
      <c r="D1019"/>
      <c r="E1019"/>
      <c r="F1019" s="186">
        <v>1</v>
      </c>
      <c r="G1019" s="185" t="s">
        <v>883</v>
      </c>
      <c r="H1019" s="179" t="s">
        <v>2016</v>
      </c>
      <c r="I1019" s="8">
        <f>C576</f>
        <v>30</v>
      </c>
      <c r="J1019" s="2" t="s">
        <v>883</v>
      </c>
      <c r="K1019" s="8">
        <f t="shared" si="54"/>
        <v>30</v>
      </c>
      <c r="AG1019" s="179" t="s">
        <v>2297</v>
      </c>
    </row>
    <row r="1020" spans="1:33" hidden="1">
      <c r="A1020" s="265"/>
      <c r="B1020" s="263" t="s">
        <v>2852</v>
      </c>
      <c r="C1020"/>
      <c r="D1020"/>
      <c r="E1020"/>
      <c r="F1020" s="186">
        <v>1</v>
      </c>
      <c r="G1020" s="185" t="s">
        <v>883</v>
      </c>
      <c r="H1020" s="179" t="s">
        <v>2017</v>
      </c>
      <c r="I1020" s="8">
        <f>D576</f>
        <v>25</v>
      </c>
      <c r="J1020" s="2" t="s">
        <v>883</v>
      </c>
      <c r="K1020" s="8">
        <f t="shared" si="54"/>
        <v>25</v>
      </c>
      <c r="AG1020" s="179" t="s">
        <v>2297</v>
      </c>
    </row>
    <row r="1021" spans="1:33" hidden="1">
      <c r="A1021" s="265"/>
      <c r="B1021" s="263" t="s">
        <v>2853</v>
      </c>
      <c r="C1021"/>
      <c r="D1021"/>
      <c r="E1021"/>
      <c r="I1021"/>
      <c r="J1021" s="4"/>
      <c r="K1021" s="5" t="s">
        <v>1614</v>
      </c>
      <c r="AG1021" s="179" t="s">
        <v>2297</v>
      </c>
    </row>
    <row r="1022" spans="1:33" hidden="1">
      <c r="A1022" s="265"/>
      <c r="B1022" s="263" t="s">
        <v>2854</v>
      </c>
      <c r="C1022"/>
      <c r="D1022"/>
      <c r="E1022"/>
      <c r="H1022" s="233" t="s">
        <v>1543</v>
      </c>
      <c r="I1022"/>
      <c r="J1022" s="4"/>
      <c r="K1022" s="8">
        <f>SUM(K1011:K1020)</f>
        <v>2737.17</v>
      </c>
      <c r="AG1022" s="179" t="s">
        <v>2297</v>
      </c>
    </row>
    <row r="1023" spans="1:33" ht="31.5" hidden="1">
      <c r="A1023" s="265"/>
      <c r="B1023" s="263" t="s">
        <v>2855</v>
      </c>
      <c r="C1023"/>
      <c r="D1023"/>
      <c r="E1023"/>
      <c r="G1023" s="185" t="s">
        <v>991</v>
      </c>
      <c r="I1023"/>
      <c r="J1023" s="4"/>
      <c r="K1023" s="5" t="s">
        <v>1614</v>
      </c>
      <c r="AG1023" s="179" t="s">
        <v>2297</v>
      </c>
    </row>
    <row r="1024" spans="1:33" hidden="1">
      <c r="A1024" s="265"/>
      <c r="B1024" s="263" t="s">
        <v>2856</v>
      </c>
      <c r="C1024"/>
      <c r="D1024"/>
      <c r="E1024"/>
      <c r="H1024" s="233" t="s">
        <v>561</v>
      </c>
      <c r="I1024"/>
      <c r="J1024" s="4"/>
      <c r="K1024" s="8">
        <f>K1022/F1014</f>
        <v>1669.01</v>
      </c>
      <c r="AG1024" s="179" t="s">
        <v>2297</v>
      </c>
    </row>
    <row r="1025" spans="1:33" hidden="1">
      <c r="A1025" s="265"/>
      <c r="B1025" s="263" t="s">
        <v>3493</v>
      </c>
      <c r="C1025"/>
      <c r="D1025"/>
      <c r="E1025"/>
      <c r="I1025"/>
      <c r="J1025" s="4"/>
      <c r="K1025" s="5" t="s">
        <v>2090</v>
      </c>
      <c r="AG1025" s="179" t="s">
        <v>2297</v>
      </c>
    </row>
    <row r="1026" spans="1:33" hidden="1">
      <c r="A1026" s="265"/>
      <c r="B1026" s="263" t="s">
        <v>3494</v>
      </c>
      <c r="C1026"/>
      <c r="D1026"/>
      <c r="E1026"/>
      <c r="F1026" s="233" t="s">
        <v>1600</v>
      </c>
      <c r="H1026" s="179" t="s">
        <v>1362</v>
      </c>
      <c r="I1026"/>
      <c r="J1026" s="4"/>
      <c r="K1026"/>
    </row>
    <row r="1027" spans="1:33" hidden="1">
      <c r="A1027" s="265"/>
      <c r="B1027" s="263" t="s">
        <v>3495</v>
      </c>
      <c r="C1027"/>
      <c r="D1027"/>
      <c r="E1027"/>
      <c r="H1027" s="179" t="s">
        <v>1363</v>
      </c>
      <c r="I1027"/>
      <c r="J1027" s="4"/>
      <c r="K1027"/>
    </row>
    <row r="1028" spans="1:33" hidden="1">
      <c r="A1028" s="265"/>
      <c r="B1028" s="263" t="s">
        <v>3496</v>
      </c>
      <c r="C1028"/>
      <c r="D1028"/>
      <c r="E1028"/>
      <c r="H1028" s="183" t="s">
        <v>1614</v>
      </c>
      <c r="I1028"/>
      <c r="J1028" s="4"/>
      <c r="K1028"/>
    </row>
    <row r="1029" spans="1:33" hidden="1">
      <c r="A1029" s="265"/>
      <c r="B1029" s="263" t="s">
        <v>3497</v>
      </c>
      <c r="C1029"/>
      <c r="D1029"/>
      <c r="E1029"/>
      <c r="F1029" s="269">
        <v>6.6499999999999997E-3</v>
      </c>
      <c r="G1029" s="185" t="s">
        <v>1364</v>
      </c>
      <c r="H1029" s="179" t="s">
        <v>1365</v>
      </c>
      <c r="I1029" s="8">
        <f>C89</f>
        <v>57165</v>
      </c>
      <c r="J1029" s="2" t="s">
        <v>884</v>
      </c>
      <c r="K1029" s="8">
        <f t="shared" ref="K1029:K1035" si="55">(F1029*I1029)</f>
        <v>380.15</v>
      </c>
    </row>
    <row r="1030" spans="1:33" hidden="1">
      <c r="A1030" s="265"/>
      <c r="B1030" s="263" t="s">
        <v>3498</v>
      </c>
      <c r="C1030"/>
      <c r="D1030"/>
      <c r="E1030"/>
      <c r="F1030" s="269">
        <v>0.32346000000000003</v>
      </c>
      <c r="G1030" s="185" t="s">
        <v>620</v>
      </c>
      <c r="H1030" s="179" t="s">
        <v>3499</v>
      </c>
      <c r="I1030" s="8">
        <f>C271</f>
        <v>160</v>
      </c>
      <c r="J1030" s="2" t="s">
        <v>884</v>
      </c>
      <c r="K1030" s="8">
        <f t="shared" si="55"/>
        <v>51.75</v>
      </c>
    </row>
    <row r="1031" spans="1:33" ht="31.5" hidden="1">
      <c r="A1031" s="265"/>
      <c r="B1031" s="263" t="s">
        <v>3500</v>
      </c>
      <c r="C1031"/>
      <c r="D1031"/>
      <c r="E1031"/>
      <c r="F1031" s="269">
        <v>0.47660000000000002</v>
      </c>
      <c r="G1031" s="185" t="s">
        <v>620</v>
      </c>
      <c r="H1031" s="179" t="s">
        <v>2128</v>
      </c>
      <c r="I1031" s="8">
        <f>D31</f>
        <v>320</v>
      </c>
      <c r="J1031" s="2" t="s">
        <v>620</v>
      </c>
      <c r="K1031" s="8">
        <f t="shared" si="55"/>
        <v>152.51</v>
      </c>
    </row>
    <row r="1032" spans="1:33" ht="21.75" hidden="1" customHeight="1">
      <c r="A1032" s="265"/>
      <c r="B1032" s="263" t="s">
        <v>3501</v>
      </c>
      <c r="C1032"/>
      <c r="D1032"/>
      <c r="E1032"/>
      <c r="F1032" s="186">
        <v>3</v>
      </c>
      <c r="G1032" s="185" t="s">
        <v>883</v>
      </c>
      <c r="H1032" s="179" t="s">
        <v>1366</v>
      </c>
      <c r="I1032" s="8">
        <f>C281</f>
        <v>25</v>
      </c>
      <c r="J1032" s="2" t="s">
        <v>883</v>
      </c>
      <c r="K1032" s="8">
        <f t="shared" si="55"/>
        <v>75</v>
      </c>
    </row>
    <row r="1033" spans="1:33" ht="20.25" hidden="1" customHeight="1">
      <c r="A1033" s="263"/>
      <c r="B1033" s="263" t="s">
        <v>3018</v>
      </c>
      <c r="C1033"/>
      <c r="D1033"/>
      <c r="E1033"/>
      <c r="F1033" s="186">
        <v>2</v>
      </c>
      <c r="G1033" s="185" t="s">
        <v>883</v>
      </c>
      <c r="H1033" s="179" t="s">
        <v>2143</v>
      </c>
      <c r="I1033" s="8">
        <f>C284</f>
        <v>20</v>
      </c>
      <c r="J1033" s="2" t="s">
        <v>883</v>
      </c>
      <c r="K1033" s="8">
        <f t="shared" si="55"/>
        <v>40</v>
      </c>
    </row>
    <row r="1034" spans="1:33" ht="19.5" hidden="1" customHeight="1">
      <c r="A1034" s="265"/>
      <c r="B1034" s="263" t="s">
        <v>2804</v>
      </c>
      <c r="C1034"/>
      <c r="D1034"/>
      <c r="E1034"/>
      <c r="F1034" s="186">
        <v>1</v>
      </c>
      <c r="G1034" s="185" t="s">
        <v>883</v>
      </c>
      <c r="H1034" s="179" t="s">
        <v>2144</v>
      </c>
      <c r="I1034" s="8">
        <f>C303</f>
        <v>8</v>
      </c>
      <c r="J1034" s="2" t="s">
        <v>883</v>
      </c>
      <c r="K1034" s="8">
        <f t="shared" si="55"/>
        <v>8</v>
      </c>
    </row>
    <row r="1035" spans="1:33" ht="18.75" hidden="1" customHeight="1">
      <c r="A1035" s="265"/>
      <c r="B1035" s="263" t="s">
        <v>2805</v>
      </c>
      <c r="C1035"/>
      <c r="D1035"/>
      <c r="E1035"/>
      <c r="F1035" s="186">
        <v>1</v>
      </c>
      <c r="G1035" s="185" t="s">
        <v>883</v>
      </c>
      <c r="H1035" s="179" t="s">
        <v>2145</v>
      </c>
      <c r="I1035" s="8">
        <f>C291</f>
        <v>15.6</v>
      </c>
      <c r="J1035" s="2" t="s">
        <v>883</v>
      </c>
      <c r="K1035" s="8">
        <f t="shared" si="55"/>
        <v>15.6</v>
      </c>
    </row>
    <row r="1036" spans="1:33" ht="18" hidden="1" customHeight="1">
      <c r="A1036" s="265"/>
      <c r="B1036" s="263" t="s">
        <v>3020</v>
      </c>
      <c r="C1036"/>
      <c r="D1036"/>
      <c r="E1036"/>
      <c r="I1036"/>
      <c r="J1036" s="4"/>
      <c r="K1036" s="5" t="s">
        <v>1614</v>
      </c>
    </row>
    <row r="1037" spans="1:33" ht="20.25" hidden="1" customHeight="1">
      <c r="A1037" s="265"/>
      <c r="B1037" s="263" t="s">
        <v>2581</v>
      </c>
      <c r="C1037"/>
      <c r="D1037"/>
      <c r="E1037"/>
      <c r="H1037" s="233" t="s">
        <v>2146</v>
      </c>
      <c r="I1037"/>
      <c r="J1037" s="4"/>
      <c r="K1037" s="8">
        <f>SUM(K1025:K1035)</f>
        <v>723.01</v>
      </c>
    </row>
    <row r="1038" spans="1:33" ht="21.75" hidden="1" customHeight="1">
      <c r="A1038" s="265"/>
      <c r="B1038" s="263" t="s">
        <v>2582</v>
      </c>
      <c r="C1038"/>
      <c r="D1038"/>
      <c r="E1038"/>
      <c r="I1038"/>
      <c r="J1038" s="4"/>
      <c r="K1038" s="5" t="s">
        <v>1614</v>
      </c>
    </row>
    <row r="1039" spans="1:33" ht="24" hidden="1" customHeight="1">
      <c r="A1039" s="265"/>
      <c r="B1039" s="263" t="s">
        <v>2582</v>
      </c>
      <c r="C1039"/>
      <c r="D1039"/>
      <c r="E1039"/>
      <c r="H1039" s="233" t="s">
        <v>561</v>
      </c>
      <c r="I1039" s="1" t="s">
        <v>991</v>
      </c>
      <c r="J1039" s="4"/>
      <c r="K1039" s="8">
        <f>K1037/F1031</f>
        <v>1517.02</v>
      </c>
    </row>
    <row r="1040" spans="1:33" ht="31.5" hidden="1">
      <c r="A1040" s="265"/>
      <c r="B1040" s="263" t="s">
        <v>2583</v>
      </c>
      <c r="C1040"/>
      <c r="D1040"/>
      <c r="E1040"/>
      <c r="I1040"/>
      <c r="J1040" s="4"/>
      <c r="K1040" s="5" t="s">
        <v>2090</v>
      </c>
    </row>
    <row r="1041" spans="1:11" ht="31.5" hidden="1">
      <c r="A1041" s="265"/>
      <c r="B1041" s="263" t="s">
        <v>2584</v>
      </c>
      <c r="C1041"/>
      <c r="D1041"/>
      <c r="E1041"/>
      <c r="F1041" s="233" t="s">
        <v>1644</v>
      </c>
      <c r="G1041" s="185" t="s">
        <v>2289</v>
      </c>
      <c r="H1041" s="179" t="s">
        <v>1362</v>
      </c>
      <c r="I1041"/>
      <c r="J1041" s="4"/>
      <c r="K1041"/>
    </row>
    <row r="1042" spans="1:11" hidden="1">
      <c r="A1042" s="265"/>
      <c r="H1042" s="179" t="s">
        <v>721</v>
      </c>
      <c r="I1042"/>
      <c r="J1042" s="4"/>
      <c r="K1042"/>
    </row>
    <row r="1043" spans="1:11" hidden="1">
      <c r="A1043" s="265"/>
      <c r="H1043" s="183" t="s">
        <v>1614</v>
      </c>
      <c r="I1043"/>
      <c r="J1043" s="4"/>
      <c r="K1043"/>
    </row>
    <row r="1044" spans="1:11" hidden="1">
      <c r="A1044" s="265"/>
      <c r="F1044" s="269">
        <v>5.4000000000000003E-3</v>
      </c>
      <c r="G1044" s="185" t="s">
        <v>1364</v>
      </c>
      <c r="H1044" s="179" t="s">
        <v>1365</v>
      </c>
      <c r="I1044" s="8">
        <f>C89</f>
        <v>57165</v>
      </c>
      <c r="J1044" s="2" t="s">
        <v>884</v>
      </c>
      <c r="K1044" s="8">
        <f t="shared" ref="K1044:K1050" si="56">(F1044*I1044)</f>
        <v>308.69</v>
      </c>
    </row>
    <row r="1045" spans="1:11" hidden="1">
      <c r="A1045" s="265"/>
      <c r="F1045" s="269">
        <v>0.23871000000000001</v>
      </c>
      <c r="G1045" s="185" t="s">
        <v>620</v>
      </c>
      <c r="H1045" s="179" t="s">
        <v>3499</v>
      </c>
      <c r="I1045" s="8">
        <f>C271</f>
        <v>160</v>
      </c>
      <c r="J1045" s="2" t="s">
        <v>884</v>
      </c>
      <c r="K1045" s="8">
        <f t="shared" si="56"/>
        <v>38.19</v>
      </c>
    </row>
    <row r="1046" spans="1:11" hidden="1">
      <c r="A1046" s="265"/>
      <c r="F1046" s="269">
        <v>0.36199999999999999</v>
      </c>
      <c r="G1046" s="185" t="s">
        <v>620</v>
      </c>
      <c r="H1046" s="179" t="s">
        <v>2128</v>
      </c>
      <c r="I1046" s="8">
        <f>D31</f>
        <v>320</v>
      </c>
      <c r="J1046" s="2" t="s">
        <v>620</v>
      </c>
      <c r="K1046" s="8">
        <f t="shared" si="56"/>
        <v>115.84</v>
      </c>
    </row>
    <row r="1047" spans="1:11" hidden="1">
      <c r="A1047" s="265"/>
      <c r="F1047" s="186">
        <v>3</v>
      </c>
      <c r="G1047" s="185" t="s">
        <v>883</v>
      </c>
      <c r="H1047" s="179" t="s">
        <v>1366</v>
      </c>
      <c r="I1047" s="8">
        <f>C281</f>
        <v>25</v>
      </c>
      <c r="J1047" s="2" t="s">
        <v>883</v>
      </c>
      <c r="K1047" s="8">
        <f t="shared" si="56"/>
        <v>75</v>
      </c>
    </row>
    <row r="1048" spans="1:11" hidden="1">
      <c r="A1048" s="265"/>
      <c r="F1048" s="186">
        <v>2</v>
      </c>
      <c r="G1048" s="185" t="s">
        <v>883</v>
      </c>
      <c r="H1048" s="179" t="s">
        <v>2143</v>
      </c>
      <c r="I1048" s="8">
        <f>C284</f>
        <v>20</v>
      </c>
      <c r="J1048" s="2" t="s">
        <v>883</v>
      </c>
      <c r="K1048" s="8">
        <f t="shared" si="56"/>
        <v>40</v>
      </c>
    </row>
    <row r="1049" spans="1:11" hidden="1">
      <c r="A1049" s="265"/>
      <c r="F1049" s="186">
        <v>1</v>
      </c>
      <c r="G1049" s="185" t="s">
        <v>883</v>
      </c>
      <c r="H1049" s="179" t="s">
        <v>2144</v>
      </c>
      <c r="I1049" s="8">
        <f>C303</f>
        <v>8</v>
      </c>
      <c r="J1049" s="2" t="s">
        <v>883</v>
      </c>
      <c r="K1049" s="8">
        <f t="shared" si="56"/>
        <v>8</v>
      </c>
    </row>
    <row r="1050" spans="1:11" hidden="1">
      <c r="A1050" s="265"/>
      <c r="F1050" s="186">
        <v>1</v>
      </c>
      <c r="G1050" s="185" t="s">
        <v>883</v>
      </c>
      <c r="H1050" s="179" t="s">
        <v>2145</v>
      </c>
      <c r="I1050" s="8">
        <f>C291</f>
        <v>15.6</v>
      </c>
      <c r="J1050" s="2" t="s">
        <v>883</v>
      </c>
      <c r="K1050" s="8">
        <f t="shared" si="56"/>
        <v>15.6</v>
      </c>
    </row>
    <row r="1051" spans="1:11" hidden="1">
      <c r="A1051" s="265"/>
      <c r="I1051"/>
      <c r="J1051" s="4"/>
      <c r="K1051" s="5" t="s">
        <v>1614</v>
      </c>
    </row>
    <row r="1052" spans="1:11" hidden="1">
      <c r="A1052" s="265"/>
      <c r="H1052" s="233" t="s">
        <v>904</v>
      </c>
      <c r="I1052"/>
      <c r="J1052" s="4"/>
      <c r="K1052" s="8">
        <f>SUM(K1040:K1050)</f>
        <v>601.32000000000005</v>
      </c>
    </row>
    <row r="1053" spans="1:11" hidden="1">
      <c r="A1053" s="265"/>
      <c r="I1053"/>
      <c r="J1053" s="4"/>
      <c r="K1053" s="5" t="s">
        <v>1614</v>
      </c>
    </row>
    <row r="1054" spans="1:11" hidden="1">
      <c r="A1054" s="265"/>
      <c r="H1054" s="233" t="s">
        <v>561</v>
      </c>
      <c r="I1054" s="1" t="s">
        <v>991</v>
      </c>
      <c r="J1054" s="4"/>
      <c r="K1054" s="8">
        <f>K1052/F1046</f>
        <v>1661.1</v>
      </c>
    </row>
    <row r="1055" spans="1:11" hidden="1">
      <c r="A1055" s="265"/>
      <c r="I1055"/>
      <c r="J1055" s="4"/>
      <c r="K1055" s="5" t="s">
        <v>2090</v>
      </c>
    </row>
    <row r="1056" spans="1:11" hidden="1">
      <c r="A1056" s="265"/>
      <c r="F1056" s="233" t="s">
        <v>1645</v>
      </c>
      <c r="G1056" s="185" t="s">
        <v>2289</v>
      </c>
      <c r="H1056" s="179" t="s">
        <v>905</v>
      </c>
      <c r="I1056"/>
      <c r="J1056" s="4"/>
      <c r="K1056"/>
    </row>
    <row r="1057" spans="1:11" hidden="1">
      <c r="A1057" s="265"/>
      <c r="H1057" s="179" t="s">
        <v>2029</v>
      </c>
      <c r="I1057"/>
      <c r="J1057" s="4"/>
      <c r="K1057"/>
    </row>
    <row r="1058" spans="1:11" hidden="1">
      <c r="A1058" s="265"/>
      <c r="H1058" s="183" t="s">
        <v>1614</v>
      </c>
      <c r="I1058"/>
      <c r="J1058" s="4"/>
      <c r="K1058"/>
    </row>
    <row r="1059" spans="1:11" hidden="1">
      <c r="A1059" s="265"/>
      <c r="F1059" s="269">
        <v>5.3E-3</v>
      </c>
      <c r="G1059" s="185" t="s">
        <v>1364</v>
      </c>
      <c r="H1059" s="179" t="s">
        <v>1365</v>
      </c>
      <c r="I1059" s="8">
        <f>C89</f>
        <v>57165</v>
      </c>
      <c r="J1059" s="2" t="s">
        <v>884</v>
      </c>
      <c r="K1059" s="8">
        <f t="shared" ref="K1059:K1064" si="57">(F1059*I1059)</f>
        <v>302.97000000000003</v>
      </c>
    </row>
    <row r="1060" spans="1:11" hidden="1">
      <c r="A1060" s="265"/>
      <c r="F1060" s="269">
        <v>0.27450000000000002</v>
      </c>
      <c r="G1060" s="185" t="s">
        <v>620</v>
      </c>
      <c r="H1060" s="179" t="s">
        <v>3499</v>
      </c>
      <c r="I1060" s="8">
        <f>C271</f>
        <v>160</v>
      </c>
      <c r="J1060" s="2" t="s">
        <v>884</v>
      </c>
      <c r="K1060" s="8">
        <f t="shared" si="57"/>
        <v>43.92</v>
      </c>
    </row>
    <row r="1061" spans="1:11" hidden="1">
      <c r="A1061" s="265"/>
      <c r="F1061" s="269">
        <v>0.4</v>
      </c>
      <c r="G1061" s="185" t="s">
        <v>620</v>
      </c>
      <c r="H1061" s="179" t="s">
        <v>2128</v>
      </c>
      <c r="I1061" s="8">
        <f>D32</f>
        <v>267</v>
      </c>
      <c r="J1061" s="2" t="s">
        <v>620</v>
      </c>
      <c r="K1061" s="8">
        <f t="shared" si="57"/>
        <v>106.8</v>
      </c>
    </row>
    <row r="1062" spans="1:11" hidden="1">
      <c r="A1062" s="265"/>
      <c r="F1062" s="186">
        <v>2</v>
      </c>
      <c r="G1062" s="185" t="s">
        <v>2030</v>
      </c>
      <c r="H1062" s="179" t="s">
        <v>2031</v>
      </c>
      <c r="I1062" s="8">
        <f>C304</f>
        <v>8.5</v>
      </c>
      <c r="J1062" s="2" t="s">
        <v>2030</v>
      </c>
      <c r="K1062" s="8">
        <f t="shared" si="57"/>
        <v>17</v>
      </c>
    </row>
    <row r="1063" spans="1:11" hidden="1">
      <c r="A1063" s="265"/>
      <c r="F1063" s="186">
        <v>1</v>
      </c>
      <c r="G1063" s="185" t="s">
        <v>883</v>
      </c>
      <c r="H1063" s="179" t="s">
        <v>2032</v>
      </c>
      <c r="I1063" s="8">
        <f>C292</f>
        <v>12.6</v>
      </c>
      <c r="J1063" s="2" t="s">
        <v>883</v>
      </c>
      <c r="K1063" s="8">
        <f t="shared" si="57"/>
        <v>12.6</v>
      </c>
    </row>
    <row r="1064" spans="1:11" hidden="1">
      <c r="A1064" s="265"/>
      <c r="F1064" s="186">
        <v>1</v>
      </c>
      <c r="G1064" s="185" t="s">
        <v>883</v>
      </c>
      <c r="H1064" s="179" t="s">
        <v>2033</v>
      </c>
      <c r="I1064" s="8">
        <f>C290</f>
        <v>20.6</v>
      </c>
      <c r="J1064" s="2" t="s">
        <v>883</v>
      </c>
      <c r="K1064" s="8">
        <f t="shared" si="57"/>
        <v>20.6</v>
      </c>
    </row>
    <row r="1065" spans="1:11" hidden="1">
      <c r="A1065" s="265"/>
      <c r="I1065"/>
      <c r="J1065" s="4"/>
      <c r="K1065" s="5" t="s">
        <v>1614</v>
      </c>
    </row>
    <row r="1066" spans="1:11" hidden="1">
      <c r="A1066" s="265"/>
      <c r="H1066" s="233" t="s">
        <v>904</v>
      </c>
      <c r="I1066"/>
      <c r="J1066" s="4"/>
      <c r="K1066" s="8">
        <f>SUM(K1055:K1064)</f>
        <v>503.89</v>
      </c>
    </row>
    <row r="1067" spans="1:11" hidden="1">
      <c r="A1067" s="265"/>
      <c r="I1067"/>
      <c r="J1067" s="4"/>
      <c r="K1067" s="5" t="s">
        <v>1614</v>
      </c>
    </row>
    <row r="1068" spans="1:11" hidden="1">
      <c r="A1068" s="265"/>
      <c r="H1068" s="233" t="s">
        <v>561</v>
      </c>
      <c r="I1068" s="1" t="s">
        <v>991</v>
      </c>
      <c r="J1068" s="4"/>
      <c r="K1068" s="8">
        <f>K1066/F1061</f>
        <v>1259.73</v>
      </c>
    </row>
    <row r="1069" spans="1:11" hidden="1">
      <c r="A1069" s="265"/>
      <c r="F1069" s="179" t="s">
        <v>991</v>
      </c>
      <c r="I1069"/>
      <c r="J1069" s="4"/>
      <c r="K1069"/>
    </row>
    <row r="1070" spans="1:11" hidden="1">
      <c r="A1070" s="265"/>
      <c r="I1070"/>
      <c r="J1070" s="4"/>
      <c r="K1070" s="5" t="s">
        <v>2090</v>
      </c>
    </row>
    <row r="1071" spans="1:11" hidden="1">
      <c r="A1071" s="265"/>
      <c r="F1071" s="243">
        <v>22.3</v>
      </c>
      <c r="H1071" s="179" t="s">
        <v>2034</v>
      </c>
      <c r="I1071"/>
      <c r="J1071" s="4"/>
      <c r="K1071"/>
    </row>
    <row r="1072" spans="1:11" hidden="1">
      <c r="A1072" s="265"/>
      <c r="H1072" s="183" t="s">
        <v>1614</v>
      </c>
      <c r="I1072" s="5" t="s">
        <v>1614</v>
      </c>
      <c r="J1072" s="2" t="s">
        <v>1614</v>
      </c>
      <c r="K1072"/>
    </row>
    <row r="1073" spans="1:12" hidden="1">
      <c r="A1073" s="265"/>
      <c r="I1073"/>
      <c r="J1073" s="4"/>
      <c r="K1073"/>
    </row>
    <row r="1074" spans="1:12" hidden="1">
      <c r="A1074" s="265"/>
      <c r="H1074" s="179" t="s">
        <v>2035</v>
      </c>
      <c r="I1074"/>
      <c r="J1074" s="4"/>
      <c r="K1074"/>
    </row>
    <row r="1075" spans="1:12" hidden="1">
      <c r="A1075" s="265"/>
      <c r="H1075" s="179" t="s">
        <v>2036</v>
      </c>
      <c r="I1075"/>
      <c r="J1075" s="4"/>
      <c r="K1075"/>
    </row>
    <row r="1076" spans="1:12" hidden="1">
      <c r="A1076" s="265"/>
      <c r="H1076" s="179" t="s">
        <v>459</v>
      </c>
      <c r="I1076"/>
      <c r="J1076" s="4"/>
      <c r="K1076"/>
    </row>
    <row r="1077" spans="1:12" hidden="1">
      <c r="A1077" s="265"/>
      <c r="H1077" s="179" t="s">
        <v>460</v>
      </c>
      <c r="I1077"/>
      <c r="J1077" s="4"/>
      <c r="K1077"/>
    </row>
    <row r="1078" spans="1:12" hidden="1">
      <c r="A1078" s="265"/>
      <c r="H1078" s="179" t="s">
        <v>461</v>
      </c>
      <c r="I1078"/>
      <c r="J1078" s="4"/>
      <c r="K1078"/>
      <c r="L1078" s="179" t="s">
        <v>991</v>
      </c>
    </row>
    <row r="1079" spans="1:12" hidden="1">
      <c r="A1079" s="265"/>
      <c r="I1079"/>
      <c r="J1079" s="2" t="s">
        <v>991</v>
      </c>
      <c r="K1079" s="14">
        <v>3.32E-2</v>
      </c>
    </row>
    <row r="1080" spans="1:12" hidden="1">
      <c r="A1080" s="265"/>
      <c r="H1080" s="179" t="s">
        <v>2194</v>
      </c>
      <c r="I1080"/>
      <c r="J1080" s="268" t="s">
        <v>991</v>
      </c>
      <c r="K1080" s="17" t="s">
        <v>991</v>
      </c>
    </row>
    <row r="1081" spans="1:12" hidden="1">
      <c r="A1081" s="265"/>
      <c r="H1081" s="179" t="s">
        <v>1863</v>
      </c>
      <c r="I1081"/>
      <c r="J1081" s="4"/>
      <c r="K1081" s="17" t="s">
        <v>991</v>
      </c>
    </row>
    <row r="1082" spans="1:12" hidden="1">
      <c r="A1082" s="265"/>
      <c r="I1082"/>
      <c r="J1082" s="4"/>
      <c r="K1082"/>
    </row>
    <row r="1083" spans="1:12" hidden="1">
      <c r="A1083" s="265"/>
      <c r="F1083" s="269">
        <v>1.18E-2</v>
      </c>
      <c r="G1083" s="185" t="s">
        <v>884</v>
      </c>
      <c r="H1083" s="179" t="s">
        <v>704</v>
      </c>
      <c r="I1083" s="8">
        <f>C88</f>
        <v>65420</v>
      </c>
      <c r="J1083" s="2" t="s">
        <v>884</v>
      </c>
      <c r="K1083" s="8">
        <f t="shared" ref="K1083:K1092" si="58">(F1083*I1083)</f>
        <v>771.96</v>
      </c>
    </row>
    <row r="1084" spans="1:12" hidden="1">
      <c r="A1084" s="265"/>
      <c r="F1084" s="269">
        <v>3.32E-2</v>
      </c>
      <c r="G1084" s="185" t="s">
        <v>884</v>
      </c>
      <c r="H1084" s="179" t="s">
        <v>705</v>
      </c>
      <c r="I1084" s="8">
        <f>C89</f>
        <v>57165</v>
      </c>
      <c r="J1084" s="2" t="s">
        <v>884</v>
      </c>
      <c r="K1084" s="8">
        <f t="shared" si="58"/>
        <v>1897.88</v>
      </c>
    </row>
    <row r="1085" spans="1:12" hidden="1">
      <c r="A1085" s="265"/>
      <c r="F1085" s="269">
        <v>1.8550000000000001E-2</v>
      </c>
      <c r="G1085" s="185" t="s">
        <v>884</v>
      </c>
      <c r="H1085" s="179" t="s">
        <v>901</v>
      </c>
      <c r="I1085" s="8">
        <f>C30</f>
        <v>3035</v>
      </c>
      <c r="J1085" s="2" t="s">
        <v>884</v>
      </c>
      <c r="K1085" s="8">
        <f t="shared" si="58"/>
        <v>56.3</v>
      </c>
    </row>
    <row r="1086" spans="1:12" hidden="1">
      <c r="A1086" s="265"/>
      <c r="F1086" s="269">
        <v>1.46</v>
      </c>
      <c r="G1086" s="185" t="s">
        <v>620</v>
      </c>
      <c r="H1086" s="179" t="s">
        <v>902</v>
      </c>
      <c r="I1086" s="8">
        <v>385.89</v>
      </c>
      <c r="J1086" s="2" t="s">
        <v>620</v>
      </c>
      <c r="K1086" s="8">
        <f t="shared" si="58"/>
        <v>563.4</v>
      </c>
    </row>
    <row r="1087" spans="1:12" hidden="1">
      <c r="A1087" s="265"/>
      <c r="F1087" s="269">
        <v>2.0499999999999998</v>
      </c>
      <c r="G1087" s="185" t="s">
        <v>620</v>
      </c>
      <c r="H1087" s="179" t="s">
        <v>1531</v>
      </c>
      <c r="I1087" s="8">
        <f>D30</f>
        <v>287</v>
      </c>
      <c r="J1087" s="2" t="s">
        <v>620</v>
      </c>
      <c r="K1087" s="8">
        <f t="shared" si="58"/>
        <v>588.35</v>
      </c>
    </row>
    <row r="1088" spans="1:12" hidden="1">
      <c r="A1088" s="265"/>
      <c r="F1088" s="186">
        <v>2</v>
      </c>
      <c r="G1088" s="185" t="s">
        <v>883</v>
      </c>
      <c r="H1088" s="179" t="s">
        <v>1532</v>
      </c>
      <c r="I1088" s="8">
        <v>7.5</v>
      </c>
      <c r="J1088" s="2" t="s">
        <v>883</v>
      </c>
      <c r="K1088" s="8">
        <f t="shared" si="58"/>
        <v>15</v>
      </c>
    </row>
    <row r="1089" spans="1:11" hidden="1">
      <c r="A1089" s="265"/>
      <c r="F1089" s="186">
        <v>6</v>
      </c>
      <c r="G1089" s="185" t="s">
        <v>883</v>
      </c>
      <c r="H1089" s="179" t="s">
        <v>1366</v>
      </c>
      <c r="I1089" s="8">
        <f>C281</f>
        <v>25</v>
      </c>
      <c r="J1089" s="2" t="s">
        <v>883</v>
      </c>
      <c r="K1089" s="8">
        <f t="shared" si="58"/>
        <v>150</v>
      </c>
    </row>
    <row r="1090" spans="1:11" hidden="1">
      <c r="A1090" s="265"/>
      <c r="F1090" s="186">
        <v>2</v>
      </c>
      <c r="G1090" s="185" t="s">
        <v>883</v>
      </c>
      <c r="H1090" s="179" t="s">
        <v>2462</v>
      </c>
      <c r="I1090" s="8">
        <v>50</v>
      </c>
      <c r="J1090" s="2" t="s">
        <v>883</v>
      </c>
      <c r="K1090" s="8">
        <f t="shared" si="58"/>
        <v>100</v>
      </c>
    </row>
    <row r="1091" spans="1:11" hidden="1">
      <c r="A1091" s="265"/>
      <c r="F1091" s="186">
        <v>1</v>
      </c>
      <c r="G1091" s="185" t="s">
        <v>883</v>
      </c>
      <c r="H1091" s="179" t="s">
        <v>1441</v>
      </c>
      <c r="I1091" s="8">
        <v>50</v>
      </c>
      <c r="J1091" s="2" t="s">
        <v>883</v>
      </c>
      <c r="K1091" s="8">
        <f t="shared" si="58"/>
        <v>50</v>
      </c>
    </row>
    <row r="1092" spans="1:11" hidden="1">
      <c r="A1092" s="265"/>
      <c r="F1092" s="186">
        <v>2.52</v>
      </c>
      <c r="G1092" s="185" t="s">
        <v>620</v>
      </c>
      <c r="H1092" s="179" t="s">
        <v>1744</v>
      </c>
      <c r="I1092" s="8">
        <f>K1122</f>
        <v>51.25</v>
      </c>
      <c r="J1092" s="2" t="s">
        <v>620</v>
      </c>
      <c r="K1092" s="8">
        <f t="shared" si="58"/>
        <v>129.15</v>
      </c>
    </row>
    <row r="1093" spans="1:11" hidden="1">
      <c r="A1093" s="265"/>
      <c r="H1093" s="179" t="s">
        <v>1438</v>
      </c>
      <c r="I1093" s="2" t="s">
        <v>454</v>
      </c>
      <c r="J1093" s="4"/>
      <c r="K1093" s="8">
        <v>0.21</v>
      </c>
    </row>
    <row r="1094" spans="1:11" hidden="1">
      <c r="A1094" s="265"/>
      <c r="I1094"/>
      <c r="J1094" s="4"/>
      <c r="K1094" s="5" t="s">
        <v>1614</v>
      </c>
    </row>
    <row r="1095" spans="1:11" hidden="1">
      <c r="A1095" s="265"/>
      <c r="H1095" s="233" t="s">
        <v>1439</v>
      </c>
      <c r="I1095"/>
      <c r="J1095" s="4"/>
      <c r="K1095" s="8">
        <f>SUM(K1083:K1093)</f>
        <v>4322.25</v>
      </c>
    </row>
    <row r="1096" spans="1:11" hidden="1">
      <c r="A1096" s="265"/>
      <c r="G1096" s="185" t="s">
        <v>991</v>
      </c>
      <c r="I1096"/>
      <c r="J1096" s="4"/>
      <c r="K1096" s="5" t="s">
        <v>1614</v>
      </c>
    </row>
    <row r="1097" spans="1:11" hidden="1">
      <c r="A1097" s="265"/>
      <c r="H1097" s="233" t="s">
        <v>561</v>
      </c>
      <c r="I1097"/>
      <c r="J1097" s="4"/>
      <c r="K1097" s="8">
        <f>K1095/2.52</f>
        <v>1715.18</v>
      </c>
    </row>
    <row r="1098" spans="1:11" hidden="1">
      <c r="A1098" s="265"/>
      <c r="I1098"/>
      <c r="J1098" s="4"/>
      <c r="K1098" s="5" t="s">
        <v>2090</v>
      </c>
    </row>
    <row r="1099" spans="1:11" hidden="1">
      <c r="A1099" s="265"/>
      <c r="G1099" s="185" t="s">
        <v>2289</v>
      </c>
      <c r="H1099" s="179" t="s">
        <v>184</v>
      </c>
      <c r="I1099"/>
      <c r="J1099" s="4"/>
      <c r="K1099"/>
    </row>
    <row r="1100" spans="1:11" hidden="1">
      <c r="A1100" s="265"/>
      <c r="H1100" s="183" t="s">
        <v>1614</v>
      </c>
      <c r="I1100" s="5" t="s">
        <v>1614</v>
      </c>
      <c r="J1100" s="4"/>
      <c r="K1100"/>
    </row>
    <row r="1101" spans="1:11" hidden="1">
      <c r="A1101" s="265"/>
      <c r="F1101" s="186">
        <v>0.77</v>
      </c>
      <c r="G1101" s="185" t="s">
        <v>185</v>
      </c>
      <c r="H1101" s="179" t="s">
        <v>186</v>
      </c>
      <c r="I1101" s="8">
        <f>C193</f>
        <v>210</v>
      </c>
      <c r="J1101" s="2" t="s">
        <v>185</v>
      </c>
      <c r="K1101" s="8">
        <f>(F1101*I1101)</f>
        <v>161.69999999999999</v>
      </c>
    </row>
    <row r="1102" spans="1:11" hidden="1">
      <c r="A1102" s="265"/>
      <c r="F1102" s="186">
        <v>0.61</v>
      </c>
      <c r="G1102" s="185" t="s">
        <v>185</v>
      </c>
      <c r="H1102" s="179" t="s">
        <v>187</v>
      </c>
      <c r="I1102" s="8">
        <f>C192</f>
        <v>25</v>
      </c>
      <c r="J1102" s="2" t="s">
        <v>185</v>
      </c>
      <c r="K1102" s="8">
        <f>(F1102*I1102)</f>
        <v>15.25</v>
      </c>
    </row>
    <row r="1103" spans="1:11" hidden="1">
      <c r="A1103" s="265"/>
      <c r="F1103" s="186">
        <v>0.7</v>
      </c>
      <c r="G1103" s="185" t="s">
        <v>569</v>
      </c>
      <c r="H1103" s="179" t="s">
        <v>1539</v>
      </c>
      <c r="I1103" s="8">
        <f>C14</f>
        <v>120</v>
      </c>
      <c r="J1103" s="2" t="s">
        <v>1747</v>
      </c>
      <c r="K1103" s="8">
        <f>(F1103*I1103)</f>
        <v>84</v>
      </c>
    </row>
    <row r="1104" spans="1:11" hidden="1">
      <c r="A1104" s="265"/>
      <c r="F1104" s="186">
        <v>0.7</v>
      </c>
      <c r="G1104" s="185" t="s">
        <v>569</v>
      </c>
      <c r="H1104" s="179" t="s">
        <v>893</v>
      </c>
      <c r="I1104" s="8">
        <f>C12</f>
        <v>95</v>
      </c>
      <c r="J1104" s="2" t="s">
        <v>1747</v>
      </c>
      <c r="K1104" s="8">
        <f>(F1104*I1104)</f>
        <v>66.5</v>
      </c>
    </row>
    <row r="1105" spans="1:11" hidden="1">
      <c r="A1105" s="265"/>
      <c r="G1105" s="185" t="s">
        <v>454</v>
      </c>
      <c r="H1105" s="179" t="s">
        <v>1202</v>
      </c>
      <c r="I1105"/>
      <c r="J1105" s="2" t="s">
        <v>454</v>
      </c>
      <c r="K1105" s="8">
        <v>1.5</v>
      </c>
    </row>
    <row r="1106" spans="1:11" hidden="1">
      <c r="A1106" s="265"/>
      <c r="I1106"/>
      <c r="J1106" s="4"/>
      <c r="K1106" s="5" t="s">
        <v>1614</v>
      </c>
    </row>
    <row r="1107" spans="1:11" hidden="1">
      <c r="A1107" s="265"/>
      <c r="H1107" s="233" t="s">
        <v>1464</v>
      </c>
      <c r="I1107"/>
      <c r="J1107" s="4"/>
      <c r="K1107" s="8">
        <f>SUM(K1101:K1105)</f>
        <v>328.95</v>
      </c>
    </row>
    <row r="1108" spans="1:11" hidden="1">
      <c r="A1108" s="265"/>
      <c r="I1108"/>
      <c r="J1108" s="4"/>
      <c r="K1108" s="5" t="s">
        <v>1614</v>
      </c>
    </row>
    <row r="1109" spans="1:11" hidden="1">
      <c r="A1109" s="265"/>
      <c r="H1109" s="233" t="s">
        <v>561</v>
      </c>
      <c r="I1109"/>
      <c r="J1109" s="4"/>
      <c r="K1109" s="8">
        <f>(K1107/10)</f>
        <v>32.9</v>
      </c>
    </row>
    <row r="1110" spans="1:11" hidden="1">
      <c r="A1110" s="265"/>
      <c r="I1110"/>
      <c r="J1110" s="4"/>
      <c r="K1110" s="5" t="s">
        <v>2090</v>
      </c>
    </row>
    <row r="1111" spans="1:11" hidden="1">
      <c r="A1111" s="265"/>
      <c r="I1111"/>
      <c r="J1111" s="4"/>
      <c r="K1111"/>
    </row>
    <row r="1112" spans="1:11" hidden="1">
      <c r="A1112" s="265"/>
      <c r="F1112" s="179" t="s">
        <v>991</v>
      </c>
      <c r="G1112" s="185" t="s">
        <v>2289</v>
      </c>
      <c r="H1112" s="179" t="s">
        <v>1465</v>
      </c>
      <c r="I1112"/>
      <c r="J1112" s="4"/>
      <c r="K1112"/>
    </row>
    <row r="1113" spans="1:11" hidden="1">
      <c r="A1113" s="265"/>
      <c r="H1113" s="183" t="s">
        <v>1614</v>
      </c>
      <c r="I1113" s="5" t="s">
        <v>1614</v>
      </c>
      <c r="J1113" s="4"/>
      <c r="K1113"/>
    </row>
    <row r="1114" spans="1:11" hidden="1">
      <c r="A1114" s="265"/>
      <c r="F1114" s="186">
        <v>1.2</v>
      </c>
      <c r="G1114" s="185" t="s">
        <v>185</v>
      </c>
      <c r="H1114" s="179" t="s">
        <v>186</v>
      </c>
      <c r="I1114" s="8">
        <f>C193</f>
        <v>210</v>
      </c>
      <c r="J1114" s="2" t="s">
        <v>185</v>
      </c>
      <c r="K1114" s="8">
        <f>(F1114*I1114)</f>
        <v>252</v>
      </c>
    </row>
    <row r="1115" spans="1:11" hidden="1">
      <c r="A1115" s="265"/>
      <c r="F1115" s="186">
        <v>0.9</v>
      </c>
      <c r="G1115" s="185" t="s">
        <v>185</v>
      </c>
      <c r="H1115" s="179" t="s">
        <v>187</v>
      </c>
      <c r="I1115" s="8">
        <f>C192</f>
        <v>25</v>
      </c>
      <c r="J1115" s="2" t="s">
        <v>185</v>
      </c>
      <c r="K1115" s="8">
        <f>(F1115*I1115)</f>
        <v>22.5</v>
      </c>
    </row>
    <row r="1116" spans="1:11" hidden="1">
      <c r="A1116" s="265"/>
      <c r="F1116" s="186">
        <v>1.1000000000000001</v>
      </c>
      <c r="G1116" s="185" t="s">
        <v>569</v>
      </c>
      <c r="H1116" s="179" t="s">
        <v>1539</v>
      </c>
      <c r="I1116" s="8">
        <f>C14</f>
        <v>120</v>
      </c>
      <c r="J1116" s="2" t="s">
        <v>1747</v>
      </c>
      <c r="K1116" s="8">
        <f>(F1116*I1116)</f>
        <v>132</v>
      </c>
    </row>
    <row r="1117" spans="1:11" hidden="1">
      <c r="A1117" s="265"/>
      <c r="F1117" s="186">
        <v>1.1000000000000001</v>
      </c>
      <c r="G1117" s="185" t="s">
        <v>569</v>
      </c>
      <c r="H1117" s="179" t="s">
        <v>893</v>
      </c>
      <c r="I1117" s="8">
        <f>C12</f>
        <v>95</v>
      </c>
      <c r="J1117" s="2" t="s">
        <v>1747</v>
      </c>
      <c r="K1117" s="8">
        <f>(F1117*I1117)</f>
        <v>104.5</v>
      </c>
    </row>
    <row r="1118" spans="1:11" hidden="1">
      <c r="A1118" s="265"/>
      <c r="G1118" s="185" t="s">
        <v>454</v>
      </c>
      <c r="H1118" s="179" t="s">
        <v>1202</v>
      </c>
      <c r="I1118"/>
      <c r="J1118" s="2" t="s">
        <v>454</v>
      </c>
      <c r="K1118" s="8">
        <v>1.5</v>
      </c>
    </row>
    <row r="1119" spans="1:11" hidden="1">
      <c r="A1119" s="265"/>
      <c r="I1119"/>
      <c r="J1119" s="4"/>
      <c r="K1119" s="5" t="s">
        <v>1614</v>
      </c>
    </row>
    <row r="1120" spans="1:11" hidden="1">
      <c r="A1120" s="265"/>
      <c r="H1120" s="233" t="s">
        <v>1464</v>
      </c>
      <c r="I1120"/>
      <c r="J1120" s="4"/>
      <c r="K1120" s="8">
        <f>SUM(K1114:K1118)</f>
        <v>512.5</v>
      </c>
    </row>
    <row r="1121" spans="1:33" hidden="1">
      <c r="A1121" s="265"/>
      <c r="I1121"/>
      <c r="J1121" s="4"/>
      <c r="K1121" s="5" t="s">
        <v>1614</v>
      </c>
    </row>
    <row r="1122" spans="1:33" hidden="1">
      <c r="A1122" s="265"/>
      <c r="H1122" s="233" t="s">
        <v>561</v>
      </c>
      <c r="I1122"/>
      <c r="J1122" s="4"/>
      <c r="K1122" s="8">
        <f>(K1120/10)</f>
        <v>51.25</v>
      </c>
    </row>
    <row r="1123" spans="1:33" hidden="1">
      <c r="A1123" s="265"/>
      <c r="I1123"/>
      <c r="J1123" s="4"/>
      <c r="K1123" s="5" t="s">
        <v>2090</v>
      </c>
    </row>
    <row r="1124" spans="1:33" hidden="1">
      <c r="A1124" s="265"/>
      <c r="I1124"/>
      <c r="J1124" s="4"/>
      <c r="K1124"/>
    </row>
    <row r="1125" spans="1:33" hidden="1">
      <c r="A1125" s="265"/>
      <c r="F1125" s="254">
        <v>23.3</v>
      </c>
      <c r="H1125" s="180" t="s">
        <v>2325</v>
      </c>
      <c r="I1125"/>
      <c r="J1125" s="4"/>
      <c r="K1125">
        <v>35</v>
      </c>
    </row>
    <row r="1126" spans="1:33" hidden="1">
      <c r="A1126" s="265"/>
      <c r="I1126"/>
      <c r="J1126" s="4"/>
      <c r="K1126"/>
    </row>
    <row r="1127" spans="1:33" hidden="1">
      <c r="A1127" s="265"/>
      <c r="I1127"/>
      <c r="J1127" s="4"/>
      <c r="K1127"/>
    </row>
    <row r="1128" spans="1:33" hidden="1">
      <c r="A1128" s="265"/>
      <c r="F1128" s="233" t="s">
        <v>1466</v>
      </c>
      <c r="G1128" s="185" t="s">
        <v>2289</v>
      </c>
      <c r="H1128" s="179" t="s">
        <v>2454</v>
      </c>
      <c r="I1128"/>
      <c r="J1128" s="4"/>
      <c r="K1128"/>
      <c r="AG1128" s="179" t="s">
        <v>2297</v>
      </c>
    </row>
    <row r="1129" spans="1:33" hidden="1">
      <c r="A1129" s="265"/>
      <c r="H1129" s="179" t="s">
        <v>1467</v>
      </c>
      <c r="I1129"/>
      <c r="J1129" s="4"/>
      <c r="K1129"/>
      <c r="AG1129" s="179" t="s">
        <v>2297</v>
      </c>
    </row>
    <row r="1130" spans="1:33" hidden="1">
      <c r="A1130" s="265"/>
      <c r="H1130" s="183" t="s">
        <v>1614</v>
      </c>
      <c r="I1130" s="5" t="s">
        <v>1614</v>
      </c>
      <c r="J1130" s="4"/>
      <c r="K1130"/>
      <c r="AG1130" s="179" t="s">
        <v>2297</v>
      </c>
    </row>
    <row r="1131" spans="1:33" hidden="1">
      <c r="A1131" s="265"/>
      <c r="F1131" s="253">
        <v>0.53339999999999999</v>
      </c>
      <c r="G1131" s="185" t="s">
        <v>2321</v>
      </c>
      <c r="H1131" s="179" t="s">
        <v>2455</v>
      </c>
      <c r="I1131" s="8">
        <f>C271</f>
        <v>160</v>
      </c>
      <c r="J1131" s="2" t="s">
        <v>2321</v>
      </c>
      <c r="K1131" s="8">
        <f>(F1131*I1131)</f>
        <v>85.34</v>
      </c>
      <c r="AG1131" s="179" t="s">
        <v>2297</v>
      </c>
    </row>
    <row r="1132" spans="1:33" hidden="1">
      <c r="A1132" s="265"/>
      <c r="F1132" s="186">
        <v>4.24</v>
      </c>
      <c r="G1132" s="185" t="s">
        <v>841</v>
      </c>
      <c r="H1132" s="179" t="s">
        <v>717</v>
      </c>
      <c r="I1132" s="8">
        <v>13.66</v>
      </c>
      <c r="J1132" s="2" t="s">
        <v>841</v>
      </c>
      <c r="K1132" s="8">
        <f>(F1132*I1132)</f>
        <v>57.92</v>
      </c>
      <c r="AG1132" s="179" t="s">
        <v>2297</v>
      </c>
    </row>
    <row r="1133" spans="1:33" hidden="1">
      <c r="A1133" s="265"/>
      <c r="F1133" s="186">
        <v>16</v>
      </c>
      <c r="G1133" s="185" t="s">
        <v>569</v>
      </c>
      <c r="H1133" s="179" t="s">
        <v>718</v>
      </c>
      <c r="I1133" s="8">
        <v>0.5</v>
      </c>
      <c r="J1133" s="2" t="s">
        <v>1422</v>
      </c>
      <c r="K1133" s="8">
        <f>(F1133*I1133)</f>
        <v>8</v>
      </c>
      <c r="AG1133" s="179" t="s">
        <v>325</v>
      </c>
    </row>
    <row r="1134" spans="1:33" hidden="1">
      <c r="A1134" s="265"/>
      <c r="F1134" s="253">
        <v>0.53339999999999999</v>
      </c>
      <c r="G1134" s="185" t="s">
        <v>2321</v>
      </c>
      <c r="H1134" s="179" t="s">
        <v>719</v>
      </c>
      <c r="I1134" s="8">
        <f>0.25/1.08*D16</f>
        <v>31.25</v>
      </c>
      <c r="J1134" s="2" t="s">
        <v>2321</v>
      </c>
      <c r="K1134" s="8">
        <f>(F1134*I1134)</f>
        <v>16.670000000000002</v>
      </c>
    </row>
    <row r="1135" spans="1:33" hidden="1">
      <c r="A1135" s="265"/>
      <c r="G1135" s="185" t="s">
        <v>454</v>
      </c>
      <c r="H1135" s="179" t="s">
        <v>2309</v>
      </c>
      <c r="I1135"/>
      <c r="J1135" s="2" t="s">
        <v>454</v>
      </c>
      <c r="K1135" s="8">
        <v>0</v>
      </c>
    </row>
    <row r="1136" spans="1:33" hidden="1">
      <c r="A1136" s="265"/>
      <c r="H1136" s="179" t="s">
        <v>2310</v>
      </c>
      <c r="I1136"/>
      <c r="J1136" s="4"/>
      <c r="K1136"/>
      <c r="AG1136" s="179" t="s">
        <v>2297</v>
      </c>
    </row>
    <row r="1137" spans="1:33" hidden="1">
      <c r="A1137" s="265"/>
      <c r="I1137"/>
      <c r="J1137" s="4"/>
      <c r="K1137" s="5" t="s">
        <v>1614</v>
      </c>
      <c r="AG1137" s="179" t="s">
        <v>2297</v>
      </c>
    </row>
    <row r="1138" spans="1:33" hidden="1">
      <c r="A1138" s="265"/>
      <c r="H1138" s="233" t="s">
        <v>1725</v>
      </c>
      <c r="I1138"/>
      <c r="J1138" s="4"/>
      <c r="K1138" s="8">
        <f>SUM(K1131:K1135)</f>
        <v>167.93</v>
      </c>
      <c r="AG1138" s="179" t="s">
        <v>2297</v>
      </c>
    </row>
    <row r="1139" spans="1:33" hidden="1">
      <c r="A1139" s="265"/>
      <c r="I1139"/>
      <c r="J1139" s="4"/>
      <c r="K1139" s="5" t="s">
        <v>1614</v>
      </c>
      <c r="AG1139" s="179" t="s">
        <v>2297</v>
      </c>
    </row>
    <row r="1140" spans="1:33" hidden="1">
      <c r="A1140" s="265"/>
      <c r="H1140" s="233" t="s">
        <v>1726</v>
      </c>
      <c r="I1140"/>
      <c r="J1140" s="4"/>
      <c r="K1140" s="8">
        <f>ROUND(K1138/0.5334,1)</f>
        <v>314.8</v>
      </c>
      <c r="AG1140" s="179" t="s">
        <v>2297</v>
      </c>
    </row>
    <row r="1141" spans="1:33" hidden="1">
      <c r="A1141" s="265"/>
      <c r="F1141" s="179" t="s">
        <v>991</v>
      </c>
      <c r="I1141"/>
      <c r="J1141" s="4"/>
      <c r="K1141" s="5" t="s">
        <v>2090</v>
      </c>
    </row>
    <row r="1142" spans="1:33" hidden="1">
      <c r="A1142" s="265"/>
      <c r="F1142" s="179" t="s">
        <v>991</v>
      </c>
      <c r="G1142" s="185" t="s">
        <v>991</v>
      </c>
      <c r="H1142" s="179" t="s">
        <v>991</v>
      </c>
      <c r="I1142"/>
      <c r="J1142" s="4"/>
      <c r="K1142"/>
    </row>
    <row r="1143" spans="1:33" hidden="1">
      <c r="A1143" s="265"/>
      <c r="F1143" s="233" t="s">
        <v>1831</v>
      </c>
      <c r="G1143" s="185" t="s">
        <v>2289</v>
      </c>
      <c r="H1143" s="179" t="s">
        <v>1517</v>
      </c>
      <c r="I1143"/>
      <c r="J1143" s="4"/>
      <c r="K1143"/>
      <c r="AG1143" s="179" t="s">
        <v>2297</v>
      </c>
    </row>
    <row r="1144" spans="1:33" hidden="1">
      <c r="A1144" s="265"/>
      <c r="H1144" s="179" t="s">
        <v>1518</v>
      </c>
      <c r="I1144"/>
      <c r="J1144" s="4"/>
      <c r="K1144"/>
      <c r="AG1144" s="179" t="s">
        <v>2297</v>
      </c>
    </row>
    <row r="1145" spans="1:33" hidden="1">
      <c r="A1145" s="265"/>
      <c r="H1145" s="183" t="s">
        <v>1614</v>
      </c>
      <c r="I1145"/>
      <c r="J1145" s="4"/>
      <c r="K1145"/>
      <c r="AG1145" s="179" t="s">
        <v>2297</v>
      </c>
    </row>
    <row r="1146" spans="1:33" hidden="1">
      <c r="A1146" s="265"/>
      <c r="F1146" s="186">
        <v>1</v>
      </c>
      <c r="G1146" s="185" t="s">
        <v>1675</v>
      </c>
      <c r="H1146" s="179" t="s">
        <v>2456</v>
      </c>
      <c r="I1146" s="8">
        <f>(C638)</f>
        <v>37</v>
      </c>
      <c r="J1146" s="2" t="s">
        <v>1675</v>
      </c>
      <c r="K1146" s="8">
        <f>(F1146*I1146)</f>
        <v>37</v>
      </c>
      <c r="AG1146" s="179" t="s">
        <v>2297</v>
      </c>
    </row>
    <row r="1147" spans="1:33" hidden="1">
      <c r="A1147" s="265"/>
      <c r="I1147"/>
      <c r="J1147" s="4"/>
      <c r="K1147" s="5" t="s">
        <v>2090</v>
      </c>
      <c r="AG1147" s="179" t="s">
        <v>2297</v>
      </c>
    </row>
    <row r="1148" spans="1:33" hidden="1">
      <c r="A1148" s="265"/>
      <c r="I1148"/>
      <c r="J1148" s="4"/>
      <c r="K1148"/>
      <c r="AG1148" s="179" t="s">
        <v>2297</v>
      </c>
    </row>
    <row r="1149" spans="1:33" hidden="1">
      <c r="A1149" s="265"/>
      <c r="F1149" s="233" t="s">
        <v>450</v>
      </c>
      <c r="G1149" s="185" t="s">
        <v>2289</v>
      </c>
      <c r="H1149" s="179" t="s">
        <v>265</v>
      </c>
      <c r="I1149" s="1" t="s">
        <v>991</v>
      </c>
      <c r="J1149" s="2" t="s">
        <v>1747</v>
      </c>
      <c r="K1149" s="8">
        <v>3.7</v>
      </c>
      <c r="AG1149" s="179" t="s">
        <v>2297</v>
      </c>
    </row>
    <row r="1150" spans="1:33" hidden="1">
      <c r="A1150" s="265"/>
      <c r="H1150" s="179" t="s">
        <v>266</v>
      </c>
      <c r="I1150"/>
      <c r="J1150" s="4"/>
      <c r="K1150" s="5" t="s">
        <v>2090</v>
      </c>
      <c r="AG1150" s="179" t="s">
        <v>2297</v>
      </c>
    </row>
    <row r="1151" spans="1:33" hidden="1">
      <c r="A1151" s="265"/>
      <c r="I1151"/>
      <c r="J1151" s="4"/>
      <c r="K1151"/>
      <c r="AG1151" s="179" t="s">
        <v>2297</v>
      </c>
    </row>
    <row r="1152" spans="1:33" hidden="1">
      <c r="A1152" s="265"/>
      <c r="F1152" s="233" t="s">
        <v>228</v>
      </c>
      <c r="G1152" s="185" t="s">
        <v>2289</v>
      </c>
      <c r="H1152" s="179" t="s">
        <v>1957</v>
      </c>
      <c r="I1152"/>
      <c r="J1152" s="4"/>
      <c r="K1152"/>
      <c r="AG1152" s="179" t="s">
        <v>2297</v>
      </c>
    </row>
    <row r="1153" spans="1:33" hidden="1">
      <c r="A1153" s="265"/>
      <c r="H1153" s="179" t="s">
        <v>948</v>
      </c>
      <c r="I1153"/>
      <c r="J1153" s="4"/>
      <c r="K1153"/>
      <c r="AG1153" s="179" t="s">
        <v>2297</v>
      </c>
    </row>
    <row r="1154" spans="1:33" hidden="1">
      <c r="A1154" s="265"/>
      <c r="H1154" s="183" t="s">
        <v>1614</v>
      </c>
      <c r="I1154"/>
      <c r="J1154" s="4"/>
      <c r="K1154"/>
      <c r="AG1154" s="179" t="s">
        <v>2297</v>
      </c>
    </row>
    <row r="1155" spans="1:33" hidden="1">
      <c r="A1155" s="265"/>
      <c r="F1155" s="186">
        <v>0.22</v>
      </c>
      <c r="G1155" s="185" t="s">
        <v>884</v>
      </c>
      <c r="H1155" s="179" t="s">
        <v>1330</v>
      </c>
      <c r="I1155" s="8" t="e">
        <f>(K40)</f>
        <v>#REF!</v>
      </c>
      <c r="J1155" s="2" t="s">
        <v>884</v>
      </c>
      <c r="K1155" s="8" t="e">
        <f>(F1155*I1155)</f>
        <v>#REF!</v>
      </c>
      <c r="AG1155" s="179" t="s">
        <v>2297</v>
      </c>
    </row>
    <row r="1156" spans="1:33" hidden="1">
      <c r="A1156" s="265"/>
      <c r="F1156" s="186">
        <v>2.2000000000000002</v>
      </c>
      <c r="G1156" s="185" t="s">
        <v>784</v>
      </c>
      <c r="H1156" s="179" t="s">
        <v>2044</v>
      </c>
      <c r="I1156" s="8">
        <f>(C10)</f>
        <v>150</v>
      </c>
      <c r="J1156" s="2" t="s">
        <v>784</v>
      </c>
      <c r="K1156" s="8">
        <f>(F1156*I1156)</f>
        <v>330</v>
      </c>
      <c r="AG1156" s="179" t="s">
        <v>2297</v>
      </c>
    </row>
    <row r="1157" spans="1:33" hidden="1">
      <c r="A1157" s="265"/>
      <c r="F1157" s="186">
        <v>0.5</v>
      </c>
      <c r="G1157" s="185" t="s">
        <v>784</v>
      </c>
      <c r="H1157" s="179" t="s">
        <v>949</v>
      </c>
      <c r="I1157" s="8">
        <f>(C12)</f>
        <v>95</v>
      </c>
      <c r="J1157" s="2" t="s">
        <v>784</v>
      </c>
      <c r="K1157" s="8">
        <f>(F1157*I1157)</f>
        <v>47.5</v>
      </c>
      <c r="AG1157" s="179" t="s">
        <v>2297</v>
      </c>
    </row>
    <row r="1158" spans="1:33" hidden="1">
      <c r="A1158" s="265"/>
      <c r="F1158" s="186">
        <v>3.2</v>
      </c>
      <c r="G1158" s="185" t="s">
        <v>784</v>
      </c>
      <c r="H1158" s="179" t="s">
        <v>324</v>
      </c>
      <c r="I1158" s="8">
        <f>(C13)</f>
        <v>85</v>
      </c>
      <c r="J1158" s="2" t="s">
        <v>784</v>
      </c>
      <c r="K1158" s="8">
        <f>(F1158*I1158)</f>
        <v>272</v>
      </c>
      <c r="AG1158" s="179" t="s">
        <v>2297</v>
      </c>
    </row>
    <row r="1159" spans="1:33" hidden="1">
      <c r="A1159" s="265"/>
      <c r="G1159" s="185" t="s">
        <v>454</v>
      </c>
      <c r="H1159" s="179" t="s">
        <v>455</v>
      </c>
      <c r="I1159" s="1" t="s">
        <v>991</v>
      </c>
      <c r="J1159" s="2" t="s">
        <v>454</v>
      </c>
      <c r="K1159" s="8">
        <v>0</v>
      </c>
      <c r="AG1159" s="179" t="s">
        <v>2297</v>
      </c>
    </row>
    <row r="1160" spans="1:33" hidden="1">
      <c r="A1160" s="265"/>
      <c r="I1160"/>
      <c r="J1160" s="4"/>
      <c r="K1160" s="5" t="s">
        <v>1614</v>
      </c>
      <c r="AG1160" s="179" t="s">
        <v>2297</v>
      </c>
    </row>
    <row r="1161" spans="1:33" hidden="1">
      <c r="A1161" s="265"/>
      <c r="H1161" s="179" t="s">
        <v>446</v>
      </c>
      <c r="I1161"/>
      <c r="J1161" s="4"/>
      <c r="K1161" s="8" t="e">
        <f>SUM(K1155:K1159)</f>
        <v>#REF!</v>
      </c>
      <c r="AG1161" s="179" t="s">
        <v>2297</v>
      </c>
    </row>
    <row r="1162" spans="1:33" hidden="1">
      <c r="A1162" s="265"/>
      <c r="I1162"/>
      <c r="J1162" s="4"/>
      <c r="K1162" s="5" t="s">
        <v>1614</v>
      </c>
      <c r="AG1162" s="179" t="s">
        <v>2297</v>
      </c>
    </row>
    <row r="1163" spans="1:33" hidden="1">
      <c r="A1163" s="265"/>
      <c r="H1163" s="179" t="s">
        <v>561</v>
      </c>
      <c r="I1163"/>
      <c r="J1163" s="4"/>
      <c r="K1163" s="8" t="e">
        <f>(K1161/10)</f>
        <v>#REF!</v>
      </c>
      <c r="AG1163" s="179" t="s">
        <v>2297</v>
      </c>
    </row>
    <row r="1164" spans="1:33" hidden="1">
      <c r="A1164" s="265"/>
      <c r="I1164"/>
      <c r="J1164" s="4"/>
      <c r="K1164" s="5" t="s">
        <v>2090</v>
      </c>
      <c r="AG1164" s="179" t="s">
        <v>2297</v>
      </c>
    </row>
    <row r="1165" spans="1:33" hidden="1">
      <c r="A1165" s="265"/>
      <c r="F1165" s="233" t="s">
        <v>950</v>
      </c>
      <c r="G1165" s="185" t="s">
        <v>2289</v>
      </c>
      <c r="H1165" s="179" t="s">
        <v>1877</v>
      </c>
      <c r="I1165"/>
      <c r="J1165" s="4"/>
      <c r="K1165"/>
      <c r="AG1165" s="179" t="s">
        <v>2297</v>
      </c>
    </row>
    <row r="1166" spans="1:33" hidden="1">
      <c r="A1166" s="265"/>
      <c r="H1166" s="179" t="s">
        <v>1905</v>
      </c>
      <c r="I1166"/>
      <c r="J1166" s="4"/>
      <c r="K1166"/>
      <c r="AG1166" s="179" t="s">
        <v>2297</v>
      </c>
    </row>
    <row r="1167" spans="1:33" hidden="1">
      <c r="A1167" s="265"/>
      <c r="H1167" s="183" t="s">
        <v>1614</v>
      </c>
      <c r="I1167"/>
      <c r="J1167" s="4"/>
      <c r="K1167"/>
      <c r="AG1167" s="179" t="s">
        <v>2297</v>
      </c>
    </row>
    <row r="1168" spans="1:33" hidden="1">
      <c r="A1168" s="265"/>
      <c r="F1168" s="186">
        <v>160</v>
      </c>
      <c r="G1168" s="185" t="s">
        <v>1906</v>
      </c>
      <c r="H1168" s="179" t="s">
        <v>1907</v>
      </c>
      <c r="I1168" s="8">
        <f>(C136)</f>
        <v>8240</v>
      </c>
      <c r="J1168" s="2" t="s">
        <v>1506</v>
      </c>
      <c r="K1168" s="8">
        <f>(F1168*I1168)/1000</f>
        <v>1318.4</v>
      </c>
      <c r="AG1168" s="179" t="s">
        <v>325</v>
      </c>
    </row>
    <row r="1169" spans="1:33" hidden="1">
      <c r="A1169" s="265"/>
      <c r="H1169" s="179" t="s">
        <v>1908</v>
      </c>
      <c r="I1169" s="1" t="s">
        <v>991</v>
      </c>
      <c r="J1169" s="4"/>
      <c r="K1169" s="1" t="s">
        <v>991</v>
      </c>
    </row>
    <row r="1170" spans="1:33" hidden="1">
      <c r="A1170" s="265"/>
      <c r="F1170" s="186">
        <v>0.21</v>
      </c>
      <c r="G1170" s="185" t="s">
        <v>884</v>
      </c>
      <c r="H1170" s="179" t="s">
        <v>1909</v>
      </c>
      <c r="I1170" s="8" t="e">
        <f>(K32)</f>
        <v>#REF!</v>
      </c>
      <c r="J1170" s="2" t="s">
        <v>884</v>
      </c>
      <c r="K1170" s="8" t="e">
        <f>(F1170*I1170)</f>
        <v>#REF!</v>
      </c>
    </row>
    <row r="1171" spans="1:33" hidden="1">
      <c r="A1171" s="265"/>
      <c r="H1171" s="179" t="s">
        <v>1910</v>
      </c>
      <c r="I1171" s="1" t="s">
        <v>991</v>
      </c>
      <c r="J1171" s="4"/>
      <c r="K1171" s="1" t="s">
        <v>991</v>
      </c>
      <c r="AG1171" s="179" t="s">
        <v>2297</v>
      </c>
    </row>
    <row r="1172" spans="1:33" hidden="1">
      <c r="A1172" s="265"/>
      <c r="F1172" s="186">
        <v>1.1000000000000001</v>
      </c>
      <c r="G1172" s="185" t="s">
        <v>784</v>
      </c>
      <c r="H1172" s="179" t="s">
        <v>2044</v>
      </c>
      <c r="I1172" s="8">
        <f>(C10)</f>
        <v>150</v>
      </c>
      <c r="J1172" s="2" t="s">
        <v>784</v>
      </c>
      <c r="K1172" s="8">
        <f>(F1172*I1172)</f>
        <v>165</v>
      </c>
      <c r="AG1172" s="179" t="s">
        <v>2297</v>
      </c>
    </row>
    <row r="1173" spans="1:33" hidden="1">
      <c r="A1173" s="265"/>
      <c r="F1173" s="186">
        <v>1.1000000000000001</v>
      </c>
      <c r="G1173" s="185" t="s">
        <v>784</v>
      </c>
      <c r="H1173" s="179" t="s">
        <v>1743</v>
      </c>
      <c r="I1173" s="8">
        <f>(C11)</f>
        <v>135</v>
      </c>
      <c r="J1173" s="2" t="s">
        <v>784</v>
      </c>
      <c r="K1173" s="8">
        <f>(F1173*I1173)</f>
        <v>148.5</v>
      </c>
      <c r="AG1173" s="179" t="s">
        <v>2297</v>
      </c>
    </row>
    <row r="1174" spans="1:33" hidden="1">
      <c r="A1174" s="265"/>
      <c r="F1174" s="186">
        <v>2.2000000000000002</v>
      </c>
      <c r="G1174" s="185" t="s">
        <v>784</v>
      </c>
      <c r="H1174" s="179" t="s">
        <v>1936</v>
      </c>
      <c r="I1174" s="8">
        <f>(C12)</f>
        <v>95</v>
      </c>
      <c r="J1174" s="2" t="s">
        <v>784</v>
      </c>
      <c r="K1174" s="8">
        <f>(F1174*I1174)</f>
        <v>209</v>
      </c>
      <c r="AG1174" s="179" t="s">
        <v>2297</v>
      </c>
    </row>
    <row r="1175" spans="1:33" hidden="1">
      <c r="A1175" s="265"/>
      <c r="F1175" s="186">
        <v>2.2000000000000002</v>
      </c>
      <c r="G1175" s="185" t="s">
        <v>784</v>
      </c>
      <c r="H1175" s="179" t="s">
        <v>324</v>
      </c>
      <c r="I1175" s="8">
        <f>(C13)</f>
        <v>85</v>
      </c>
      <c r="J1175" s="2" t="s">
        <v>784</v>
      </c>
      <c r="K1175" s="8">
        <f>(F1175*I1175)</f>
        <v>187</v>
      </c>
      <c r="AG1175" s="179" t="s">
        <v>2297</v>
      </c>
    </row>
    <row r="1176" spans="1:33" hidden="1">
      <c r="A1176" s="265"/>
      <c r="F1176" s="242">
        <v>22</v>
      </c>
      <c r="G1176" s="185" t="s">
        <v>1675</v>
      </c>
      <c r="H1176" s="179" t="s">
        <v>877</v>
      </c>
      <c r="I1176" s="8">
        <f>(C67)</f>
        <v>3800</v>
      </c>
      <c r="J1176" s="2" t="s">
        <v>876</v>
      </c>
      <c r="K1176" s="8">
        <f>(F1176*I1176)/1000</f>
        <v>83.6</v>
      </c>
      <c r="AG1176" s="179" t="s">
        <v>2297</v>
      </c>
    </row>
    <row r="1177" spans="1:33" hidden="1">
      <c r="A1177" s="265"/>
      <c r="F1177" s="186">
        <v>1.6</v>
      </c>
      <c r="G1177" s="185" t="s">
        <v>784</v>
      </c>
      <c r="H1177" s="179" t="s">
        <v>1743</v>
      </c>
      <c r="I1177" s="8">
        <f>(C11)</f>
        <v>135</v>
      </c>
      <c r="J1177" s="2" t="s">
        <v>784</v>
      </c>
      <c r="K1177" s="8">
        <f>(F1177*I1177)</f>
        <v>216</v>
      </c>
      <c r="AG1177" s="179" t="s">
        <v>2297</v>
      </c>
    </row>
    <row r="1178" spans="1:33" hidden="1">
      <c r="A1178" s="265"/>
      <c r="F1178" s="186">
        <v>0.5</v>
      </c>
      <c r="G1178" s="185" t="s">
        <v>784</v>
      </c>
      <c r="H1178" s="179" t="s">
        <v>1936</v>
      </c>
      <c r="I1178" s="8">
        <f>(C12)</f>
        <v>95</v>
      </c>
      <c r="J1178" s="2" t="s">
        <v>784</v>
      </c>
      <c r="K1178" s="8">
        <f>(F1178*I1178)</f>
        <v>47.5</v>
      </c>
      <c r="AG1178" s="179" t="s">
        <v>2297</v>
      </c>
    </row>
    <row r="1179" spans="1:33" hidden="1">
      <c r="A1179" s="265"/>
      <c r="F1179" s="186">
        <v>1.1000000000000001</v>
      </c>
      <c r="G1179" s="185" t="s">
        <v>784</v>
      </c>
      <c r="H1179" s="179" t="s">
        <v>324</v>
      </c>
      <c r="I1179" s="8">
        <f>(C13)</f>
        <v>85</v>
      </c>
      <c r="J1179" s="2" t="s">
        <v>784</v>
      </c>
      <c r="K1179" s="8">
        <f>(F1179*I1179)</f>
        <v>93.5</v>
      </c>
      <c r="AG1179" s="179" t="s">
        <v>2297</v>
      </c>
    </row>
    <row r="1180" spans="1:33" hidden="1">
      <c r="A1180" s="265"/>
      <c r="F1180" s="179" t="s">
        <v>252</v>
      </c>
      <c r="H1180" s="179" t="s">
        <v>1911</v>
      </c>
      <c r="I1180" s="1" t="s">
        <v>991</v>
      </c>
      <c r="J1180" s="4"/>
      <c r="K1180" s="1" t="s">
        <v>991</v>
      </c>
      <c r="AG1180" s="179" t="s">
        <v>2297</v>
      </c>
    </row>
    <row r="1181" spans="1:33" hidden="1">
      <c r="A1181" s="265"/>
      <c r="F1181" s="186">
        <v>1</v>
      </c>
      <c r="G1181" s="185" t="s">
        <v>454</v>
      </c>
      <c r="H1181" s="179" t="s">
        <v>1912</v>
      </c>
      <c r="I1181" s="8">
        <f>(C57)</f>
        <v>35</v>
      </c>
      <c r="J1181" s="2" t="s">
        <v>454</v>
      </c>
      <c r="K1181" s="8">
        <f>(F1181*I1181)</f>
        <v>35</v>
      </c>
      <c r="AG1181" s="179" t="s">
        <v>2297</v>
      </c>
    </row>
    <row r="1182" spans="1:33" hidden="1">
      <c r="A1182" s="265"/>
      <c r="F1182" s="186">
        <v>1</v>
      </c>
      <c r="G1182" s="185" t="s">
        <v>454</v>
      </c>
      <c r="H1182" s="179" t="s">
        <v>1913</v>
      </c>
      <c r="I1182" s="8">
        <f>(C58)</f>
        <v>15</v>
      </c>
      <c r="J1182" s="2" t="s">
        <v>454</v>
      </c>
      <c r="K1182" s="8">
        <f>(F1182*I1182)</f>
        <v>15</v>
      </c>
      <c r="AG1182" s="179" t="s">
        <v>2297</v>
      </c>
    </row>
    <row r="1183" spans="1:33" hidden="1">
      <c r="A1183" s="265"/>
      <c r="F1183" s="186">
        <v>1</v>
      </c>
      <c r="G1183" s="185" t="s">
        <v>454</v>
      </c>
      <c r="H1183" s="179" t="s">
        <v>179</v>
      </c>
      <c r="I1183" s="8">
        <f>(C28)</f>
        <v>58.33</v>
      </c>
      <c r="J1183" s="2" t="s">
        <v>454</v>
      </c>
      <c r="K1183" s="8">
        <f>(F1183*I1183)</f>
        <v>58.33</v>
      </c>
      <c r="AG1183" s="179" t="s">
        <v>2297</v>
      </c>
    </row>
    <row r="1184" spans="1:33" hidden="1">
      <c r="A1184" s="265"/>
      <c r="F1184" s="186">
        <v>1.1000000000000001</v>
      </c>
      <c r="G1184" s="185" t="s">
        <v>784</v>
      </c>
      <c r="H1184" s="179" t="s">
        <v>871</v>
      </c>
      <c r="I1184" s="8">
        <f>(C29)</f>
        <v>120</v>
      </c>
      <c r="J1184" s="2" t="s">
        <v>784</v>
      </c>
      <c r="K1184" s="8">
        <f>(F1184*I1184)</f>
        <v>132</v>
      </c>
      <c r="AG1184" s="179" t="s">
        <v>2297</v>
      </c>
    </row>
    <row r="1185" spans="1:33" hidden="1">
      <c r="A1185" s="265"/>
      <c r="F1185" s="186">
        <v>2.2000000000000002</v>
      </c>
      <c r="G1185" s="185" t="s">
        <v>784</v>
      </c>
      <c r="H1185" s="179" t="s">
        <v>872</v>
      </c>
      <c r="I1185" s="8">
        <f>(C13)</f>
        <v>85</v>
      </c>
      <c r="J1185" s="2" t="s">
        <v>784</v>
      </c>
      <c r="K1185" s="8">
        <f>(F1185*I1185)</f>
        <v>187</v>
      </c>
      <c r="AG1185" s="179" t="s">
        <v>2297</v>
      </c>
    </row>
    <row r="1186" spans="1:33" hidden="1">
      <c r="A1186" s="265"/>
      <c r="G1186" s="185" t="s">
        <v>454</v>
      </c>
      <c r="H1186" s="179" t="s">
        <v>455</v>
      </c>
      <c r="I1186"/>
      <c r="J1186" s="2" t="s">
        <v>454</v>
      </c>
      <c r="K1186" s="8">
        <v>0</v>
      </c>
      <c r="AG1186" s="179" t="s">
        <v>2297</v>
      </c>
    </row>
    <row r="1187" spans="1:33" hidden="1">
      <c r="A1187" s="265"/>
      <c r="I1187"/>
      <c r="J1187" s="4"/>
      <c r="K1187" s="5" t="s">
        <v>1614</v>
      </c>
      <c r="AG1187" s="179" t="s">
        <v>2297</v>
      </c>
    </row>
    <row r="1188" spans="1:33" hidden="1">
      <c r="A1188" s="265"/>
      <c r="H1188" s="179" t="s">
        <v>446</v>
      </c>
      <c r="I1188"/>
      <c r="J1188" s="4"/>
      <c r="K1188" s="8" t="e">
        <f>SUM(K1168:K1186)</f>
        <v>#REF!</v>
      </c>
      <c r="AG1188" s="179" t="s">
        <v>2297</v>
      </c>
    </row>
    <row r="1189" spans="1:33" hidden="1">
      <c r="A1189" s="265"/>
      <c r="I1189"/>
      <c r="J1189" s="4"/>
      <c r="K1189" s="5" t="s">
        <v>1614</v>
      </c>
      <c r="AG1189" s="179" t="s">
        <v>2297</v>
      </c>
    </row>
    <row r="1190" spans="1:33" hidden="1">
      <c r="A1190" s="265"/>
      <c r="F1190" s="179" t="s">
        <v>991</v>
      </c>
      <c r="I1190"/>
      <c r="J1190" s="4"/>
      <c r="K1190"/>
    </row>
    <row r="1191" spans="1:33" hidden="1">
      <c r="A1191" s="265"/>
      <c r="H1191" s="179" t="s">
        <v>561</v>
      </c>
      <c r="I1191"/>
      <c r="J1191" s="4"/>
      <c r="K1191" s="8" t="e">
        <f>(K1188/10)</f>
        <v>#REF!</v>
      </c>
      <c r="AG1191" s="179" t="s">
        <v>2297</v>
      </c>
    </row>
    <row r="1192" spans="1:33" hidden="1">
      <c r="A1192" s="265"/>
      <c r="F1192" s="179" t="s">
        <v>991</v>
      </c>
      <c r="I1192"/>
      <c r="J1192" s="4"/>
      <c r="K1192"/>
    </row>
    <row r="1193" spans="1:33" hidden="1">
      <c r="A1193" s="265"/>
      <c r="I1193"/>
      <c r="J1193" s="4"/>
      <c r="K1193" s="5" t="s">
        <v>2090</v>
      </c>
      <c r="AG1193" s="179" t="s">
        <v>2297</v>
      </c>
    </row>
    <row r="1194" spans="1:33" hidden="1">
      <c r="A1194" s="265"/>
      <c r="F1194" s="243">
        <v>29.5</v>
      </c>
      <c r="G1194" s="185" t="s">
        <v>2289</v>
      </c>
      <c r="H1194" s="179" t="s">
        <v>1846</v>
      </c>
      <c r="I1194"/>
      <c r="J1194" s="4"/>
      <c r="K1194"/>
      <c r="AG1194" s="179" t="s">
        <v>2297</v>
      </c>
    </row>
    <row r="1195" spans="1:33" hidden="1">
      <c r="A1195" s="265"/>
      <c r="H1195" s="179" t="s">
        <v>873</v>
      </c>
      <c r="I1195"/>
      <c r="J1195" s="4"/>
      <c r="K1195"/>
      <c r="AG1195" s="179" t="s">
        <v>2297</v>
      </c>
    </row>
    <row r="1196" spans="1:33" hidden="1">
      <c r="A1196" s="265"/>
      <c r="H1196" s="179" t="s">
        <v>1971</v>
      </c>
      <c r="I1196"/>
      <c r="J1196" s="4"/>
      <c r="K1196"/>
      <c r="AG1196" s="179" t="s">
        <v>2297</v>
      </c>
    </row>
    <row r="1197" spans="1:33" hidden="1">
      <c r="A1197" s="265"/>
      <c r="H1197" s="183" t="s">
        <v>1614</v>
      </c>
      <c r="I1197" s="5" t="s">
        <v>1614</v>
      </c>
      <c r="J1197" s="4"/>
      <c r="K1197"/>
      <c r="AG1197" s="179" t="s">
        <v>2297</v>
      </c>
    </row>
    <row r="1198" spans="1:33" hidden="1">
      <c r="A1198" s="265"/>
      <c r="F1198" s="186">
        <v>10</v>
      </c>
      <c r="G1198" s="185" t="s">
        <v>620</v>
      </c>
      <c r="H1198" s="179" t="s">
        <v>1972</v>
      </c>
      <c r="I1198" s="8">
        <f>(C579)</f>
        <v>301</v>
      </c>
      <c r="J1198" s="2" t="s">
        <v>620</v>
      </c>
      <c r="K1198" s="8">
        <f>(F1198*I1198)</f>
        <v>3010</v>
      </c>
      <c r="AG1198" s="179" t="s">
        <v>2297</v>
      </c>
    </row>
    <row r="1199" spans="1:33" hidden="1">
      <c r="A1199" s="265"/>
      <c r="F1199" s="186">
        <v>0.21</v>
      </c>
      <c r="G1199" s="185" t="s">
        <v>884</v>
      </c>
      <c r="H1199" s="179" t="s">
        <v>1909</v>
      </c>
      <c r="I1199" s="8" t="e">
        <f>(K32)</f>
        <v>#REF!</v>
      </c>
      <c r="J1199" s="2" t="s">
        <v>884</v>
      </c>
      <c r="K1199" s="8" t="e">
        <f>(F1199*I1199)</f>
        <v>#REF!</v>
      </c>
      <c r="AG1199" s="179" t="s">
        <v>2297</v>
      </c>
    </row>
    <row r="1200" spans="1:33" hidden="1">
      <c r="A1200" s="265"/>
      <c r="H1200" s="179" t="s">
        <v>1910</v>
      </c>
      <c r="I1200" s="1" t="s">
        <v>991</v>
      </c>
      <c r="J1200" s="4"/>
      <c r="K1200" s="1" t="s">
        <v>991</v>
      </c>
      <c r="AG1200" s="179" t="s">
        <v>2297</v>
      </c>
    </row>
    <row r="1201" spans="1:33" hidden="1">
      <c r="A1201" s="265"/>
      <c r="F1201" s="186">
        <v>1.1000000000000001</v>
      </c>
      <c r="G1201" s="185" t="s">
        <v>784</v>
      </c>
      <c r="H1201" s="179" t="s">
        <v>2044</v>
      </c>
      <c r="I1201" s="8">
        <f>(C10)</f>
        <v>150</v>
      </c>
      <c r="J1201" s="2" t="s">
        <v>784</v>
      </c>
      <c r="K1201" s="8">
        <f>(F1201*I1201)</f>
        <v>165</v>
      </c>
      <c r="AG1201" s="179" t="s">
        <v>2297</v>
      </c>
    </row>
    <row r="1202" spans="1:33" hidden="1">
      <c r="A1202" s="265"/>
      <c r="F1202" s="186">
        <v>1.1000000000000001</v>
      </c>
      <c r="G1202" s="185" t="s">
        <v>784</v>
      </c>
      <c r="H1202" s="179" t="s">
        <v>1743</v>
      </c>
      <c r="I1202" s="8">
        <f>(C11)</f>
        <v>135</v>
      </c>
      <c r="J1202" s="2" t="s">
        <v>784</v>
      </c>
      <c r="K1202" s="8">
        <f>(F1202*I1202)</f>
        <v>148.5</v>
      </c>
      <c r="AG1202" s="179" t="s">
        <v>2297</v>
      </c>
    </row>
    <row r="1203" spans="1:33" hidden="1">
      <c r="A1203" s="265"/>
      <c r="F1203" s="186">
        <v>2.2000000000000002</v>
      </c>
      <c r="G1203" s="185" t="s">
        <v>784</v>
      </c>
      <c r="H1203" s="179" t="s">
        <v>1936</v>
      </c>
      <c r="I1203" s="8">
        <f>(C12)</f>
        <v>95</v>
      </c>
      <c r="J1203" s="2" t="s">
        <v>784</v>
      </c>
      <c r="K1203" s="8">
        <f>(F1203*I1203)</f>
        <v>209</v>
      </c>
      <c r="AG1203" s="179" t="s">
        <v>2297</v>
      </c>
    </row>
    <row r="1204" spans="1:33" hidden="1">
      <c r="A1204" s="265"/>
      <c r="F1204" s="186">
        <v>2.2000000000000002</v>
      </c>
      <c r="G1204" s="185" t="s">
        <v>784</v>
      </c>
      <c r="H1204" s="179" t="s">
        <v>324</v>
      </c>
      <c r="I1204" s="8">
        <f>(C13)</f>
        <v>85</v>
      </c>
      <c r="J1204" s="2" t="s">
        <v>784</v>
      </c>
      <c r="K1204" s="8">
        <f>(F1204*I1204)</f>
        <v>187</v>
      </c>
    </row>
    <row r="1205" spans="1:33" hidden="1">
      <c r="A1205" s="265"/>
      <c r="F1205" s="242">
        <v>20</v>
      </c>
      <c r="G1205" s="185" t="s">
        <v>1675</v>
      </c>
      <c r="H1205" s="179" t="s">
        <v>877</v>
      </c>
      <c r="I1205" s="8">
        <f>(C67)</f>
        <v>3800</v>
      </c>
      <c r="J1205" s="2" t="s">
        <v>876</v>
      </c>
      <c r="K1205" s="8">
        <f>(F1205*I1205)/1000</f>
        <v>76</v>
      </c>
    </row>
    <row r="1206" spans="1:33" hidden="1">
      <c r="A1206" s="265"/>
      <c r="F1206" s="242">
        <v>2</v>
      </c>
      <c r="G1206" s="185" t="s">
        <v>1675</v>
      </c>
      <c r="H1206" s="179" t="s">
        <v>2457</v>
      </c>
      <c r="I1206" s="8">
        <f>C586</f>
        <v>19</v>
      </c>
      <c r="J1206" s="2" t="s">
        <v>1675</v>
      </c>
      <c r="K1206" s="8">
        <f>(F1206*I1206)</f>
        <v>38</v>
      </c>
      <c r="AG1206" s="179" t="s">
        <v>991</v>
      </c>
    </row>
    <row r="1207" spans="1:33" hidden="1">
      <c r="A1207" s="265"/>
      <c r="F1207" s="186">
        <v>1.6</v>
      </c>
      <c r="G1207" s="185" t="s">
        <v>784</v>
      </c>
      <c r="H1207" s="179" t="s">
        <v>1743</v>
      </c>
      <c r="I1207" s="8">
        <f>(C11)</f>
        <v>135</v>
      </c>
      <c r="J1207" s="2" t="s">
        <v>784</v>
      </c>
      <c r="K1207" s="8">
        <f>(F1207*I1207)</f>
        <v>216</v>
      </c>
    </row>
    <row r="1208" spans="1:33" hidden="1">
      <c r="A1208" s="265"/>
      <c r="F1208" s="186">
        <v>0.5</v>
      </c>
      <c r="G1208" s="185" t="s">
        <v>784</v>
      </c>
      <c r="H1208" s="179" t="s">
        <v>1936</v>
      </c>
      <c r="I1208" s="8">
        <f>(C12)</f>
        <v>95</v>
      </c>
      <c r="J1208" s="2" t="s">
        <v>784</v>
      </c>
      <c r="K1208" s="8">
        <f>(F1208*I1208)</f>
        <v>47.5</v>
      </c>
    </row>
    <row r="1209" spans="1:33" hidden="1">
      <c r="A1209" s="265"/>
      <c r="F1209" s="186">
        <v>1.1000000000000001</v>
      </c>
      <c r="G1209" s="185" t="s">
        <v>784</v>
      </c>
      <c r="H1209" s="179" t="s">
        <v>324</v>
      </c>
      <c r="I1209" s="8">
        <f>(C13)</f>
        <v>85</v>
      </c>
      <c r="J1209" s="2" t="s">
        <v>784</v>
      </c>
      <c r="K1209" s="8">
        <f>(F1209*I1209)</f>
        <v>93.5</v>
      </c>
    </row>
    <row r="1210" spans="1:33" hidden="1">
      <c r="A1210" s="265"/>
      <c r="G1210" s="185" t="s">
        <v>454</v>
      </c>
      <c r="H1210" s="179" t="s">
        <v>455</v>
      </c>
      <c r="I1210"/>
      <c r="J1210" s="2" t="s">
        <v>454</v>
      </c>
      <c r="K1210" s="8">
        <v>0</v>
      </c>
    </row>
    <row r="1211" spans="1:33" hidden="1">
      <c r="A1211" s="265"/>
      <c r="I1211"/>
      <c r="J1211" s="4"/>
      <c r="K1211" s="5" t="s">
        <v>1614</v>
      </c>
    </row>
    <row r="1212" spans="1:33" hidden="1">
      <c r="A1212" s="265"/>
      <c r="H1212" s="179" t="s">
        <v>446</v>
      </c>
      <c r="I1212"/>
      <c r="J1212" s="4"/>
      <c r="K1212" s="8" t="e">
        <f>SUM(K1198:K1210)</f>
        <v>#REF!</v>
      </c>
    </row>
    <row r="1213" spans="1:33" hidden="1">
      <c r="A1213" s="265"/>
      <c r="I1213"/>
      <c r="J1213" s="4"/>
      <c r="K1213" s="5" t="s">
        <v>1614</v>
      </c>
    </row>
    <row r="1214" spans="1:33" hidden="1">
      <c r="A1214" s="265"/>
      <c r="H1214" s="179" t="s">
        <v>561</v>
      </c>
      <c r="I1214"/>
      <c r="J1214" s="4"/>
      <c r="K1214" s="8" t="e">
        <f>(K1212/10)</f>
        <v>#REF!</v>
      </c>
    </row>
    <row r="1215" spans="1:33" hidden="1">
      <c r="A1215" s="265"/>
      <c r="I1215"/>
      <c r="J1215" s="4"/>
      <c r="K1215" s="5" t="s">
        <v>2090</v>
      </c>
    </row>
    <row r="1216" spans="1:33" hidden="1">
      <c r="A1216" s="265"/>
      <c r="F1216" s="243">
        <v>29.4</v>
      </c>
      <c r="G1216" s="185" t="s">
        <v>2289</v>
      </c>
      <c r="H1216" s="179" t="s">
        <v>1111</v>
      </c>
      <c r="I1216"/>
      <c r="J1216" s="4"/>
      <c r="K1216"/>
    </row>
    <row r="1217" spans="1:11" hidden="1">
      <c r="A1217" s="265"/>
      <c r="H1217" s="179" t="s">
        <v>1112</v>
      </c>
      <c r="I1217"/>
      <c r="J1217" s="4"/>
      <c r="K1217"/>
    </row>
    <row r="1218" spans="1:11" hidden="1">
      <c r="A1218" s="265"/>
      <c r="H1218" s="183" t="s">
        <v>1614</v>
      </c>
      <c r="I1218"/>
      <c r="J1218" s="4"/>
      <c r="K1218"/>
    </row>
    <row r="1219" spans="1:11" hidden="1">
      <c r="A1219" s="265"/>
      <c r="F1219" s="186">
        <v>1.86</v>
      </c>
      <c r="G1219" s="185" t="s">
        <v>620</v>
      </c>
      <c r="H1219" s="179" t="s">
        <v>1113</v>
      </c>
      <c r="I1219" s="8">
        <f>C580</f>
        <v>325</v>
      </c>
      <c r="J1219" s="2" t="s">
        <v>620</v>
      </c>
      <c r="K1219" s="8">
        <f>(F1219*I1219)</f>
        <v>604.5</v>
      </c>
    </row>
    <row r="1220" spans="1:11" hidden="1">
      <c r="A1220" s="265"/>
      <c r="F1220" s="186">
        <v>0.4</v>
      </c>
      <c r="G1220" s="185" t="s">
        <v>1675</v>
      </c>
      <c r="H1220" s="179" t="s">
        <v>2458</v>
      </c>
      <c r="I1220" s="8">
        <f>C586</f>
        <v>19</v>
      </c>
      <c r="J1220" s="2" t="s">
        <v>1675</v>
      </c>
      <c r="K1220" s="8">
        <f>(F1220*I1220)</f>
        <v>7.6</v>
      </c>
    </row>
    <row r="1221" spans="1:11" hidden="1">
      <c r="A1221" s="265"/>
      <c r="F1221" s="186">
        <v>0.02</v>
      </c>
      <c r="G1221" s="185" t="s">
        <v>884</v>
      </c>
      <c r="H1221" s="179" t="s">
        <v>421</v>
      </c>
      <c r="I1221" s="8" t="e">
        <f>K23</f>
        <v>#REF!</v>
      </c>
      <c r="J1221" s="2" t="s">
        <v>884</v>
      </c>
      <c r="K1221" s="8" t="e">
        <f>(F1221*I1221)</f>
        <v>#REF!</v>
      </c>
    </row>
    <row r="1222" spans="1:11" hidden="1">
      <c r="A1222" s="265"/>
      <c r="F1222" s="186">
        <v>1</v>
      </c>
      <c r="G1222" s="185" t="s">
        <v>784</v>
      </c>
      <c r="H1222" s="179" t="s">
        <v>2044</v>
      </c>
      <c r="I1222" s="8">
        <f>C10</f>
        <v>150</v>
      </c>
      <c r="J1222" s="2" t="s">
        <v>784</v>
      </c>
      <c r="K1222" s="8">
        <f>(F1222*I1222)</f>
        <v>150</v>
      </c>
    </row>
    <row r="1223" spans="1:11" hidden="1">
      <c r="A1223" s="265"/>
      <c r="F1223" s="186">
        <v>1</v>
      </c>
      <c r="G1223" s="185" t="s">
        <v>784</v>
      </c>
      <c r="H1223" s="179" t="s">
        <v>1719</v>
      </c>
      <c r="I1223" s="8">
        <f>C12</f>
        <v>95</v>
      </c>
      <c r="J1223" s="2" t="s">
        <v>784</v>
      </c>
      <c r="K1223" s="8">
        <f>(F1223*I1223)</f>
        <v>95</v>
      </c>
    </row>
    <row r="1224" spans="1:11" hidden="1">
      <c r="A1224" s="265"/>
      <c r="G1224" s="185" t="s">
        <v>454</v>
      </c>
      <c r="H1224" s="179" t="s">
        <v>455</v>
      </c>
      <c r="I1224"/>
      <c r="J1224" s="2" t="s">
        <v>454</v>
      </c>
      <c r="K1224" s="8">
        <v>0</v>
      </c>
    </row>
    <row r="1225" spans="1:11" hidden="1">
      <c r="A1225" s="265"/>
      <c r="I1225"/>
      <c r="J1225" s="4"/>
      <c r="K1225" s="5" t="s">
        <v>1614</v>
      </c>
    </row>
    <row r="1226" spans="1:11" hidden="1">
      <c r="A1226" s="265"/>
      <c r="H1226" s="179" t="s">
        <v>1720</v>
      </c>
      <c r="I1226"/>
      <c r="J1226" s="4"/>
      <c r="K1226" s="8" t="e">
        <f>SUM(K1219:K1224)</f>
        <v>#REF!</v>
      </c>
    </row>
    <row r="1227" spans="1:11" hidden="1">
      <c r="A1227" s="265"/>
      <c r="I1227"/>
      <c r="J1227" s="4"/>
      <c r="K1227" s="5" t="s">
        <v>1614</v>
      </c>
    </row>
    <row r="1228" spans="1:11" hidden="1">
      <c r="A1228" s="265"/>
      <c r="H1228" s="179" t="s">
        <v>561</v>
      </c>
      <c r="I1228"/>
      <c r="J1228" s="4"/>
      <c r="K1228" s="8" t="e">
        <f>(K1226/1.86)</f>
        <v>#REF!</v>
      </c>
    </row>
    <row r="1229" spans="1:11" hidden="1">
      <c r="A1229" s="265"/>
      <c r="I1229"/>
      <c r="J1229" s="4"/>
      <c r="K1229" s="5" t="s">
        <v>2090</v>
      </c>
    </row>
    <row r="1230" spans="1:11" hidden="1">
      <c r="A1230" s="265"/>
      <c r="F1230" s="233" t="s">
        <v>209</v>
      </c>
      <c r="G1230" s="185" t="s">
        <v>2289</v>
      </c>
      <c r="H1230" s="179" t="s">
        <v>1957</v>
      </c>
      <c r="I1230"/>
      <c r="J1230" s="4"/>
      <c r="K1230"/>
    </row>
    <row r="1231" spans="1:11" hidden="1">
      <c r="A1231" s="265"/>
      <c r="H1231" s="179" t="s">
        <v>948</v>
      </c>
      <c r="I1231"/>
      <c r="J1231" s="4"/>
      <c r="K1231"/>
    </row>
    <row r="1232" spans="1:11" hidden="1">
      <c r="A1232" s="265"/>
      <c r="H1232" s="179" t="s">
        <v>1721</v>
      </c>
      <c r="I1232"/>
      <c r="J1232" s="4"/>
      <c r="K1232"/>
    </row>
    <row r="1233" spans="1:11" hidden="1">
      <c r="A1233" s="265"/>
      <c r="H1233" s="179" t="s">
        <v>733</v>
      </c>
      <c r="I1233"/>
      <c r="J1233" s="4"/>
      <c r="K1233"/>
    </row>
    <row r="1234" spans="1:11" hidden="1">
      <c r="A1234" s="265"/>
      <c r="H1234" s="183" t="s">
        <v>1614</v>
      </c>
      <c r="I1234"/>
      <c r="J1234" s="4"/>
      <c r="K1234"/>
    </row>
    <row r="1235" spans="1:11" hidden="1">
      <c r="A1235" s="265"/>
      <c r="F1235" s="186">
        <v>0.24</v>
      </c>
      <c r="G1235" s="185" t="s">
        <v>884</v>
      </c>
      <c r="H1235" s="179" t="s">
        <v>1722</v>
      </c>
      <c r="I1235" s="8" t="e">
        <f>(C70)</f>
        <v>#REF!</v>
      </c>
      <c r="J1235" s="2" t="s">
        <v>884</v>
      </c>
      <c r="K1235" s="8" t="e">
        <f>(F1235*I1235)</f>
        <v>#REF!</v>
      </c>
    </row>
    <row r="1236" spans="1:11" hidden="1">
      <c r="A1236" s="265"/>
      <c r="F1236" s="242">
        <v>0.11700000000000001</v>
      </c>
      <c r="G1236" s="185" t="s">
        <v>876</v>
      </c>
      <c r="H1236" s="179" t="s">
        <v>877</v>
      </c>
      <c r="I1236" s="8">
        <f>(C67)</f>
        <v>3800</v>
      </c>
      <c r="J1236" s="2" t="s">
        <v>876</v>
      </c>
      <c r="K1236" s="8">
        <f>(F1236*I1236)</f>
        <v>444.6</v>
      </c>
    </row>
    <row r="1237" spans="1:11" hidden="1">
      <c r="A1237" s="265"/>
      <c r="F1237" s="186">
        <v>0.5</v>
      </c>
      <c r="G1237" s="185" t="s">
        <v>784</v>
      </c>
      <c r="H1237" s="179" t="s">
        <v>2044</v>
      </c>
      <c r="I1237" s="8">
        <f>(C10)</f>
        <v>150</v>
      </c>
      <c r="J1237" s="2" t="s">
        <v>784</v>
      </c>
      <c r="K1237" s="8">
        <f>(F1237*I1237)</f>
        <v>75</v>
      </c>
    </row>
    <row r="1238" spans="1:11" hidden="1">
      <c r="A1238" s="265"/>
      <c r="F1238" s="186">
        <v>1.1000000000000001</v>
      </c>
      <c r="G1238" s="185" t="s">
        <v>784</v>
      </c>
      <c r="H1238" s="179" t="s">
        <v>949</v>
      </c>
      <c r="I1238" s="8">
        <f>(C12)</f>
        <v>95</v>
      </c>
      <c r="J1238" s="2" t="s">
        <v>784</v>
      </c>
      <c r="K1238" s="8">
        <f>(F1238*I1238)</f>
        <v>104.5</v>
      </c>
    </row>
    <row r="1239" spans="1:11" hidden="1">
      <c r="A1239" s="265"/>
      <c r="F1239" s="186">
        <v>4.3</v>
      </c>
      <c r="G1239" s="185" t="s">
        <v>784</v>
      </c>
      <c r="H1239" s="179" t="s">
        <v>324</v>
      </c>
      <c r="I1239" s="8">
        <f>(C13)</f>
        <v>85</v>
      </c>
      <c r="J1239" s="2" t="s">
        <v>784</v>
      </c>
      <c r="K1239" s="8">
        <f>(F1239*I1239)</f>
        <v>365.5</v>
      </c>
    </row>
    <row r="1240" spans="1:11" hidden="1">
      <c r="A1240" s="265"/>
      <c r="G1240" s="185" t="s">
        <v>454</v>
      </c>
      <c r="H1240" s="179" t="s">
        <v>455</v>
      </c>
      <c r="I1240"/>
      <c r="J1240" s="2" t="s">
        <v>454</v>
      </c>
      <c r="K1240" s="8">
        <v>0</v>
      </c>
    </row>
    <row r="1241" spans="1:11" hidden="1">
      <c r="A1241" s="265"/>
      <c r="I1241"/>
      <c r="J1241" s="4"/>
      <c r="K1241" s="5" t="s">
        <v>1614</v>
      </c>
    </row>
    <row r="1242" spans="1:11" hidden="1">
      <c r="A1242" s="265"/>
      <c r="H1242" s="179" t="s">
        <v>446</v>
      </c>
      <c r="I1242"/>
      <c r="J1242" s="4"/>
      <c r="K1242" s="8" t="e">
        <f>SUM(K1235:K1240)</f>
        <v>#REF!</v>
      </c>
    </row>
    <row r="1243" spans="1:11" hidden="1">
      <c r="A1243" s="265"/>
      <c r="I1243"/>
      <c r="J1243" s="4"/>
      <c r="K1243" s="5" t="s">
        <v>1614</v>
      </c>
    </row>
    <row r="1244" spans="1:11" hidden="1">
      <c r="A1244" s="265"/>
      <c r="H1244" s="179" t="s">
        <v>561</v>
      </c>
      <c r="I1244"/>
      <c r="J1244" s="4"/>
      <c r="K1244" s="8" t="e">
        <f>(K1242/10)</f>
        <v>#REF!</v>
      </c>
    </row>
    <row r="1245" spans="1:11" hidden="1">
      <c r="A1245" s="265"/>
      <c r="F1245" s="179" t="s">
        <v>991</v>
      </c>
      <c r="I1245"/>
      <c r="J1245" s="4"/>
      <c r="K1245"/>
    </row>
    <row r="1246" spans="1:11" hidden="1">
      <c r="A1246" s="265"/>
      <c r="I1246"/>
      <c r="J1246" s="4"/>
      <c r="K1246" s="5" t="s">
        <v>2090</v>
      </c>
    </row>
    <row r="1247" spans="1:11" hidden="1">
      <c r="A1247" s="265"/>
      <c r="F1247" s="233" t="s">
        <v>1973</v>
      </c>
      <c r="G1247" s="185" t="s">
        <v>2289</v>
      </c>
      <c r="H1247" s="245" t="s">
        <v>734</v>
      </c>
      <c r="I1247"/>
      <c r="J1247" s="4"/>
      <c r="K1247"/>
    </row>
    <row r="1248" spans="1:11" hidden="1">
      <c r="A1248" s="265"/>
      <c r="H1248" s="179" t="s">
        <v>1974</v>
      </c>
      <c r="I1248"/>
      <c r="J1248" s="4"/>
      <c r="K1248"/>
    </row>
    <row r="1249" spans="1:11" hidden="1">
      <c r="A1249" s="265"/>
      <c r="H1249" s="179" t="s">
        <v>1975</v>
      </c>
      <c r="I1249"/>
      <c r="J1249" s="4"/>
      <c r="K1249"/>
    </row>
    <row r="1250" spans="1:11" hidden="1">
      <c r="A1250" s="265"/>
      <c r="H1250" s="179" t="s">
        <v>771</v>
      </c>
      <c r="I1250"/>
      <c r="J1250" s="4"/>
      <c r="K1250"/>
    </row>
    <row r="1251" spans="1:11" hidden="1">
      <c r="A1251" s="265"/>
      <c r="H1251" s="179" t="s">
        <v>763</v>
      </c>
      <c r="I1251"/>
      <c r="J1251" s="4"/>
      <c r="K1251"/>
    </row>
    <row r="1252" spans="1:11" hidden="1">
      <c r="A1252" s="265"/>
      <c r="H1252" s="183" t="s">
        <v>1614</v>
      </c>
      <c r="I1252"/>
      <c r="J1252" s="4"/>
      <c r="K1252"/>
    </row>
    <row r="1253" spans="1:11" hidden="1">
      <c r="A1253" s="265"/>
      <c r="F1253" s="186">
        <v>12.8</v>
      </c>
      <c r="G1253" s="185" t="s">
        <v>884</v>
      </c>
      <c r="H1253" s="179" t="s">
        <v>764</v>
      </c>
      <c r="I1253" s="8" t="e">
        <f>(C82)</f>
        <v>#REF!</v>
      </c>
      <c r="J1253" s="2" t="s">
        <v>884</v>
      </c>
      <c r="K1253" s="8" t="e">
        <f>(F1253*I1253)</f>
        <v>#REF!</v>
      </c>
    </row>
    <row r="1254" spans="1:11" hidden="1">
      <c r="A1254" s="265"/>
      <c r="F1254" s="186">
        <v>5</v>
      </c>
      <c r="G1254" s="185" t="s">
        <v>884</v>
      </c>
      <c r="H1254" s="179" t="s">
        <v>765</v>
      </c>
      <c r="I1254" s="8" t="e">
        <f>(C85)</f>
        <v>#REF!</v>
      </c>
      <c r="J1254" s="2" t="s">
        <v>884</v>
      </c>
      <c r="K1254" s="8" t="e">
        <f>(F1254*I1254)</f>
        <v>#REF!</v>
      </c>
    </row>
    <row r="1255" spans="1:11" hidden="1">
      <c r="A1255" s="265"/>
      <c r="F1255" s="186">
        <v>1.8</v>
      </c>
      <c r="G1255" s="185" t="s">
        <v>784</v>
      </c>
      <c r="H1255" s="179" t="s">
        <v>2044</v>
      </c>
      <c r="I1255" s="8">
        <f>(C10)</f>
        <v>150</v>
      </c>
      <c r="J1255" s="2" t="s">
        <v>784</v>
      </c>
      <c r="K1255" s="8">
        <f>(F1255*I1255)</f>
        <v>270</v>
      </c>
    </row>
    <row r="1256" spans="1:11" hidden="1">
      <c r="A1256" s="265"/>
      <c r="F1256" s="186">
        <v>17.7</v>
      </c>
      <c r="G1256" s="185" t="s">
        <v>784</v>
      </c>
      <c r="H1256" s="179" t="s">
        <v>949</v>
      </c>
      <c r="I1256" s="8">
        <f>(C12)</f>
        <v>95</v>
      </c>
      <c r="J1256" s="2" t="s">
        <v>784</v>
      </c>
      <c r="K1256" s="8">
        <f>(F1256*I1256)</f>
        <v>1681.5</v>
      </c>
    </row>
    <row r="1257" spans="1:11" hidden="1">
      <c r="A1257" s="265"/>
      <c r="F1257" s="186">
        <v>14.1</v>
      </c>
      <c r="G1257" s="185" t="s">
        <v>784</v>
      </c>
      <c r="H1257" s="179" t="s">
        <v>324</v>
      </c>
      <c r="I1257" s="8">
        <f>(C13)</f>
        <v>85</v>
      </c>
      <c r="J1257" s="2" t="s">
        <v>784</v>
      </c>
      <c r="K1257" s="8">
        <f>(F1257*I1257)</f>
        <v>1198.5</v>
      </c>
    </row>
    <row r="1258" spans="1:11" hidden="1">
      <c r="A1258" s="265"/>
      <c r="G1258" s="185" t="s">
        <v>454</v>
      </c>
      <c r="H1258" s="179" t="s">
        <v>455</v>
      </c>
      <c r="I1258"/>
      <c r="J1258" s="2" t="s">
        <v>454</v>
      </c>
      <c r="K1258" s="8">
        <v>0</v>
      </c>
    </row>
    <row r="1259" spans="1:11" hidden="1">
      <c r="A1259" s="265"/>
      <c r="I1259"/>
      <c r="J1259" s="4"/>
      <c r="K1259" s="5" t="s">
        <v>1614</v>
      </c>
    </row>
    <row r="1260" spans="1:11" hidden="1">
      <c r="A1260" s="265"/>
      <c r="H1260" s="179" t="s">
        <v>625</v>
      </c>
      <c r="I1260"/>
      <c r="J1260" s="4"/>
      <c r="K1260" s="8" t="e">
        <f>SUM(K1253:K1258)</f>
        <v>#REF!</v>
      </c>
    </row>
    <row r="1261" spans="1:11" hidden="1">
      <c r="A1261" s="265"/>
      <c r="I1261"/>
      <c r="J1261" s="4"/>
      <c r="K1261" s="5" t="s">
        <v>1614</v>
      </c>
    </row>
    <row r="1262" spans="1:11" hidden="1">
      <c r="A1262" s="265"/>
      <c r="H1262" s="179" t="s">
        <v>788</v>
      </c>
      <c r="I1262"/>
      <c r="J1262" s="4"/>
      <c r="K1262" s="8" t="e">
        <f>(K1260/10)</f>
        <v>#REF!</v>
      </c>
    </row>
    <row r="1263" spans="1:11" hidden="1">
      <c r="A1263" s="265"/>
      <c r="I1263"/>
      <c r="J1263" s="4"/>
      <c r="K1263" s="5" t="s">
        <v>2090</v>
      </c>
    </row>
    <row r="1264" spans="1:11" hidden="1">
      <c r="A1264" s="265"/>
      <c r="I1264"/>
      <c r="J1264" s="4"/>
      <c r="K1264"/>
    </row>
    <row r="1265" spans="1:11" hidden="1">
      <c r="A1265" s="265"/>
      <c r="G1265" s="185" t="s">
        <v>686</v>
      </c>
      <c r="H1265" s="179" t="s">
        <v>766</v>
      </c>
      <c r="I1265"/>
      <c r="J1265" s="4"/>
      <c r="K1265"/>
    </row>
    <row r="1266" spans="1:11" hidden="1">
      <c r="A1266" s="265"/>
      <c r="H1266" s="179" t="s">
        <v>767</v>
      </c>
      <c r="I1266"/>
      <c r="J1266" s="4"/>
      <c r="K1266"/>
    </row>
    <row r="1267" spans="1:11" hidden="1">
      <c r="A1267" s="265"/>
      <c r="H1267" s="183" t="s">
        <v>1614</v>
      </c>
      <c r="I1267"/>
      <c r="J1267" s="4"/>
      <c r="K1267"/>
    </row>
    <row r="1268" spans="1:11" hidden="1">
      <c r="A1268" s="265"/>
      <c r="F1268" s="186">
        <v>0.04</v>
      </c>
      <c r="G1268" s="185" t="s">
        <v>884</v>
      </c>
      <c r="H1268" s="179" t="s">
        <v>768</v>
      </c>
      <c r="I1268" s="8" t="e">
        <f>(K32)</f>
        <v>#REF!</v>
      </c>
      <c r="J1268" s="2" t="s">
        <v>884</v>
      </c>
      <c r="K1268" s="8" t="e">
        <f>(F1268*I1268)</f>
        <v>#REF!</v>
      </c>
    </row>
    <row r="1269" spans="1:11" hidden="1">
      <c r="A1269" s="265"/>
      <c r="F1269" s="186">
        <v>2.2000000000000002</v>
      </c>
      <c r="G1269" s="185" t="s">
        <v>784</v>
      </c>
      <c r="H1269" s="179" t="s">
        <v>1743</v>
      </c>
      <c r="I1269" s="8">
        <f>(C11)</f>
        <v>135</v>
      </c>
      <c r="J1269" s="2" t="s">
        <v>784</v>
      </c>
      <c r="K1269" s="8">
        <f>(F1269*I1269)</f>
        <v>297</v>
      </c>
    </row>
    <row r="1270" spans="1:11" hidden="1">
      <c r="A1270" s="265"/>
      <c r="F1270" s="186">
        <v>0.5</v>
      </c>
      <c r="G1270" s="185" t="s">
        <v>784</v>
      </c>
      <c r="H1270" s="179" t="s">
        <v>1936</v>
      </c>
      <c r="I1270" s="8">
        <f>(C12)</f>
        <v>95</v>
      </c>
      <c r="J1270" s="2" t="s">
        <v>784</v>
      </c>
      <c r="K1270" s="8">
        <f>(F1270*I1270)</f>
        <v>47.5</v>
      </c>
    </row>
    <row r="1271" spans="1:11" hidden="1">
      <c r="A1271" s="265"/>
      <c r="F1271" s="186">
        <v>1.1000000000000001</v>
      </c>
      <c r="G1271" s="185" t="s">
        <v>784</v>
      </c>
      <c r="H1271" s="179" t="s">
        <v>324</v>
      </c>
      <c r="I1271" s="8">
        <f>(C13)</f>
        <v>85</v>
      </c>
      <c r="J1271" s="2" t="s">
        <v>784</v>
      </c>
      <c r="K1271" s="8">
        <f>(F1271*I1271)</f>
        <v>93.5</v>
      </c>
    </row>
    <row r="1272" spans="1:11" hidden="1">
      <c r="A1272" s="265"/>
      <c r="G1272" s="185" t="s">
        <v>454</v>
      </c>
      <c r="H1272" s="179" t="s">
        <v>455</v>
      </c>
      <c r="I1272"/>
      <c r="J1272" s="2" t="s">
        <v>454</v>
      </c>
      <c r="K1272" s="8">
        <v>0</v>
      </c>
    </row>
    <row r="1273" spans="1:11" hidden="1">
      <c r="A1273" s="265"/>
      <c r="I1273"/>
      <c r="J1273" s="4"/>
      <c r="K1273" s="5" t="s">
        <v>1614</v>
      </c>
    </row>
    <row r="1274" spans="1:11" hidden="1">
      <c r="A1274" s="265"/>
      <c r="H1274" s="179" t="s">
        <v>446</v>
      </c>
      <c r="I1274"/>
      <c r="J1274" s="4"/>
      <c r="K1274" s="8" t="e">
        <f>SUM(K1268:K1272)</f>
        <v>#REF!</v>
      </c>
    </row>
    <row r="1275" spans="1:11" hidden="1">
      <c r="A1275" s="265"/>
      <c r="I1275"/>
      <c r="J1275" s="4"/>
      <c r="K1275" s="5" t="s">
        <v>1614</v>
      </c>
    </row>
    <row r="1276" spans="1:11" hidden="1">
      <c r="A1276" s="265"/>
      <c r="H1276" s="179" t="s">
        <v>561</v>
      </c>
      <c r="I1276"/>
      <c r="J1276" s="4"/>
      <c r="K1276" s="8" t="e">
        <f>(K1274/10)</f>
        <v>#REF!</v>
      </c>
    </row>
    <row r="1277" spans="1:11" hidden="1">
      <c r="A1277" s="265"/>
      <c r="I1277"/>
      <c r="J1277" s="4"/>
      <c r="K1277" s="5" t="s">
        <v>2090</v>
      </c>
    </row>
    <row r="1278" spans="1:11" hidden="1">
      <c r="A1278" s="265"/>
      <c r="I1278"/>
      <c r="J1278" s="4"/>
      <c r="K1278"/>
    </row>
    <row r="1279" spans="1:11" hidden="1">
      <c r="A1279" s="265"/>
      <c r="F1279" s="243">
        <v>32.1</v>
      </c>
      <c r="G1279" s="185" t="s">
        <v>2289</v>
      </c>
      <c r="H1279" s="179" t="s">
        <v>769</v>
      </c>
      <c r="I1279"/>
      <c r="J1279" s="4"/>
      <c r="K1279"/>
    </row>
    <row r="1280" spans="1:11" hidden="1">
      <c r="A1280" s="265"/>
      <c r="H1280" s="179" t="s">
        <v>1508</v>
      </c>
      <c r="I1280"/>
      <c r="J1280" s="4"/>
      <c r="K1280"/>
    </row>
    <row r="1281" spans="1:11" hidden="1">
      <c r="A1281" s="265"/>
      <c r="H1281" s="179" t="s">
        <v>695</v>
      </c>
      <c r="I1281"/>
      <c r="J1281" s="4"/>
      <c r="K1281"/>
    </row>
    <row r="1282" spans="1:11" hidden="1">
      <c r="A1282" s="265"/>
      <c r="H1282" s="179" t="s">
        <v>3183</v>
      </c>
      <c r="I1282"/>
      <c r="J1282" s="4"/>
      <c r="K1282"/>
    </row>
    <row r="1283" spans="1:11" hidden="1">
      <c r="A1283" s="265"/>
      <c r="H1283" s="179" t="s">
        <v>1316</v>
      </c>
      <c r="I1283"/>
      <c r="J1283" s="4"/>
      <c r="K1283"/>
    </row>
    <row r="1284" spans="1:11" hidden="1">
      <c r="A1284" s="265"/>
      <c r="H1284" s="183" t="s">
        <v>1614</v>
      </c>
      <c r="I1284"/>
      <c r="J1284" s="4"/>
      <c r="K1284"/>
    </row>
    <row r="1285" spans="1:11" hidden="1">
      <c r="A1285" s="265"/>
      <c r="F1285" s="186">
        <v>190</v>
      </c>
      <c r="G1285" s="185" t="s">
        <v>1906</v>
      </c>
      <c r="H1285" s="179" t="s">
        <v>2047</v>
      </c>
      <c r="I1285" s="8">
        <f>(C83)</f>
        <v>4500</v>
      </c>
      <c r="J1285" s="2" t="s">
        <v>1506</v>
      </c>
      <c r="K1285" s="8">
        <f>(F1285*I1285)/1000</f>
        <v>855</v>
      </c>
    </row>
    <row r="1286" spans="1:11" hidden="1">
      <c r="A1286" s="265"/>
      <c r="F1286" s="186">
        <v>0.12</v>
      </c>
      <c r="G1286" s="185" t="s">
        <v>884</v>
      </c>
      <c r="H1286" s="179" t="s">
        <v>1909</v>
      </c>
      <c r="I1286" s="8" t="e">
        <f>(K32)</f>
        <v>#REF!</v>
      </c>
      <c r="J1286" s="2" t="s">
        <v>884</v>
      </c>
      <c r="K1286" s="8" t="e">
        <f t="shared" ref="K1286:K1292" si="59">(F1286*I1286)</f>
        <v>#REF!</v>
      </c>
    </row>
    <row r="1287" spans="1:11" hidden="1">
      <c r="A1287" s="265"/>
      <c r="F1287" s="186">
        <v>10</v>
      </c>
      <c r="G1287" s="185" t="s">
        <v>620</v>
      </c>
      <c r="H1287" s="179" t="s">
        <v>1318</v>
      </c>
      <c r="I1287" s="8" t="e">
        <f>(K1276)</f>
        <v>#REF!</v>
      </c>
      <c r="J1287" s="2" t="s">
        <v>620</v>
      </c>
      <c r="K1287" s="8" t="e">
        <f t="shared" si="59"/>
        <v>#REF!</v>
      </c>
    </row>
    <row r="1288" spans="1:11" hidden="1">
      <c r="A1288" s="265"/>
      <c r="F1288" s="186">
        <v>1.54</v>
      </c>
      <c r="G1288" s="185" t="s">
        <v>1675</v>
      </c>
      <c r="H1288" s="179" t="s">
        <v>980</v>
      </c>
      <c r="I1288" s="8">
        <f>C631</f>
        <v>30</v>
      </c>
      <c r="J1288" s="2" t="s">
        <v>1675</v>
      </c>
      <c r="K1288" s="8">
        <f t="shared" si="59"/>
        <v>46.2</v>
      </c>
    </row>
    <row r="1289" spans="1:11" hidden="1">
      <c r="A1289" s="265"/>
      <c r="F1289" s="186">
        <v>1.1000000000000001</v>
      </c>
      <c r="G1289" s="185" t="s">
        <v>784</v>
      </c>
      <c r="H1289" s="179" t="s">
        <v>2044</v>
      </c>
      <c r="I1289" s="8">
        <f>(C10)</f>
        <v>150</v>
      </c>
      <c r="J1289" s="2" t="s">
        <v>784</v>
      </c>
      <c r="K1289" s="8">
        <f t="shared" si="59"/>
        <v>165</v>
      </c>
    </row>
    <row r="1290" spans="1:11" hidden="1">
      <c r="A1290" s="265"/>
      <c r="F1290" s="186">
        <v>2.1</v>
      </c>
      <c r="G1290" s="185" t="s">
        <v>784</v>
      </c>
      <c r="H1290" s="179" t="s">
        <v>1743</v>
      </c>
      <c r="I1290" s="8">
        <f>(C11)</f>
        <v>135</v>
      </c>
      <c r="J1290" s="2" t="s">
        <v>784</v>
      </c>
      <c r="K1290" s="8">
        <f t="shared" si="59"/>
        <v>283.5</v>
      </c>
    </row>
    <row r="1291" spans="1:11" hidden="1">
      <c r="A1291" s="265"/>
      <c r="F1291" s="186">
        <v>2.2000000000000002</v>
      </c>
      <c r="G1291" s="185" t="s">
        <v>784</v>
      </c>
      <c r="H1291" s="179" t="s">
        <v>1936</v>
      </c>
      <c r="I1291" s="8">
        <f>(C12)</f>
        <v>95</v>
      </c>
      <c r="J1291" s="2" t="s">
        <v>784</v>
      </c>
      <c r="K1291" s="8">
        <f t="shared" si="59"/>
        <v>209</v>
      </c>
    </row>
    <row r="1292" spans="1:11" hidden="1">
      <c r="A1292" s="265"/>
      <c r="F1292" s="186">
        <v>1.1000000000000001</v>
      </c>
      <c r="G1292" s="185" t="s">
        <v>784</v>
      </c>
      <c r="H1292" s="179" t="s">
        <v>324</v>
      </c>
      <c r="I1292" s="8">
        <f>(C13)</f>
        <v>85</v>
      </c>
      <c r="J1292" s="2" t="s">
        <v>784</v>
      </c>
      <c r="K1292" s="8">
        <f t="shared" si="59"/>
        <v>93.5</v>
      </c>
    </row>
    <row r="1293" spans="1:11" hidden="1">
      <c r="A1293" s="265"/>
      <c r="G1293" s="185" t="s">
        <v>454</v>
      </c>
      <c r="H1293" s="179" t="s">
        <v>455</v>
      </c>
      <c r="I1293"/>
      <c r="J1293" s="2" t="s">
        <v>454</v>
      </c>
      <c r="K1293" s="8">
        <v>0</v>
      </c>
    </row>
    <row r="1294" spans="1:11" hidden="1">
      <c r="A1294" s="265"/>
      <c r="I1294"/>
      <c r="J1294" s="4"/>
      <c r="K1294" s="5" t="s">
        <v>1614</v>
      </c>
    </row>
    <row r="1295" spans="1:11" hidden="1">
      <c r="A1295" s="265"/>
      <c r="H1295" s="179" t="s">
        <v>446</v>
      </c>
      <c r="I1295"/>
      <c r="J1295" s="4"/>
      <c r="K1295" s="8" t="e">
        <f>SUM(K1285:K1293)</f>
        <v>#REF!</v>
      </c>
    </row>
    <row r="1296" spans="1:11" hidden="1">
      <c r="A1296" s="265"/>
      <c r="I1296"/>
      <c r="J1296" s="4"/>
      <c r="K1296" s="5" t="s">
        <v>1614</v>
      </c>
    </row>
    <row r="1297" spans="1:11" hidden="1">
      <c r="A1297" s="265"/>
      <c r="H1297" s="179" t="s">
        <v>561</v>
      </c>
      <c r="I1297"/>
      <c r="J1297" s="4"/>
      <c r="K1297" s="8" t="e">
        <f>(K1295/10)</f>
        <v>#REF!</v>
      </c>
    </row>
    <row r="1298" spans="1:11" hidden="1">
      <c r="A1298" s="265"/>
      <c r="I1298"/>
      <c r="J1298" s="4"/>
      <c r="K1298" s="5" t="s">
        <v>2090</v>
      </c>
    </row>
    <row r="1299" spans="1:11" hidden="1">
      <c r="A1299" s="265"/>
      <c r="I1299"/>
      <c r="J1299" s="4"/>
      <c r="K1299" s="5"/>
    </row>
    <row r="1300" spans="1:11" hidden="1">
      <c r="A1300" s="265"/>
      <c r="I1300"/>
      <c r="J1300" s="4"/>
      <c r="K1300" s="5"/>
    </row>
    <row r="1301" spans="1:11" hidden="1">
      <c r="A1301" s="265"/>
      <c r="F1301" s="243">
        <v>32.200000000000003</v>
      </c>
      <c r="G1301" s="185" t="s">
        <v>2289</v>
      </c>
      <c r="H1301" s="179" t="s">
        <v>769</v>
      </c>
      <c r="I1301"/>
      <c r="J1301" s="4"/>
      <c r="K1301" s="5"/>
    </row>
    <row r="1302" spans="1:11" hidden="1">
      <c r="A1302" s="265"/>
      <c r="H1302" s="179" t="s">
        <v>1508</v>
      </c>
      <c r="I1302"/>
      <c r="J1302" s="4"/>
      <c r="K1302" s="5"/>
    </row>
    <row r="1303" spans="1:11" hidden="1">
      <c r="A1303" s="265"/>
      <c r="H1303" s="179" t="s">
        <v>695</v>
      </c>
      <c r="I1303"/>
      <c r="J1303" s="4"/>
      <c r="K1303" s="5"/>
    </row>
    <row r="1304" spans="1:11" hidden="1">
      <c r="A1304" s="265"/>
      <c r="H1304" s="179" t="s">
        <v>3183</v>
      </c>
      <c r="I1304"/>
      <c r="J1304" s="4"/>
      <c r="K1304" s="5"/>
    </row>
    <row r="1305" spans="1:11" hidden="1">
      <c r="A1305" s="265"/>
      <c r="H1305" s="179" t="s">
        <v>1316</v>
      </c>
      <c r="I1305"/>
      <c r="J1305" s="4"/>
      <c r="K1305" s="5"/>
    </row>
    <row r="1306" spans="1:11" hidden="1">
      <c r="A1306" s="265"/>
      <c r="H1306" s="183" t="s">
        <v>1614</v>
      </c>
      <c r="I1306"/>
      <c r="J1306" s="4"/>
      <c r="K1306" s="5"/>
    </row>
    <row r="1307" spans="1:11" hidden="1">
      <c r="A1307" s="265"/>
      <c r="F1307" s="186">
        <v>190</v>
      </c>
      <c r="G1307" s="185" t="s">
        <v>1906</v>
      </c>
      <c r="H1307" s="179" t="s">
        <v>1595</v>
      </c>
      <c r="I1307">
        <f>E83</f>
        <v>3550</v>
      </c>
      <c r="J1307" s="2" t="s">
        <v>1506</v>
      </c>
      <c r="K1307" s="8">
        <f>(F1307*I1307)/1000</f>
        <v>674.5</v>
      </c>
    </row>
    <row r="1308" spans="1:11" hidden="1">
      <c r="A1308" s="265"/>
      <c r="F1308" s="186">
        <v>0.12</v>
      </c>
      <c r="G1308" s="185" t="s">
        <v>884</v>
      </c>
      <c r="H1308" s="179" t="s">
        <v>1909</v>
      </c>
      <c r="I1308" t="e">
        <f>K32</f>
        <v>#REF!</v>
      </c>
      <c r="J1308" s="2" t="s">
        <v>884</v>
      </c>
      <c r="K1308" s="8" t="e">
        <f t="shared" ref="K1308:K1314" si="60">(F1308*I1308)</f>
        <v>#REF!</v>
      </c>
    </row>
    <row r="1309" spans="1:11" hidden="1">
      <c r="A1309" s="265"/>
      <c r="F1309" s="186">
        <v>10</v>
      </c>
      <c r="G1309" s="185" t="s">
        <v>620</v>
      </c>
      <c r="H1309" s="179" t="s">
        <v>1318</v>
      </c>
      <c r="I1309" t="e">
        <f>K1276</f>
        <v>#REF!</v>
      </c>
      <c r="J1309" s="2" t="s">
        <v>620</v>
      </c>
      <c r="K1309" s="8" t="e">
        <f t="shared" si="60"/>
        <v>#REF!</v>
      </c>
    </row>
    <row r="1310" spans="1:11" hidden="1">
      <c r="A1310" s="265"/>
      <c r="F1310" s="186">
        <v>5.8</v>
      </c>
      <c r="G1310" s="185" t="s">
        <v>1675</v>
      </c>
      <c r="H1310" s="179" t="s">
        <v>980</v>
      </c>
      <c r="I1310">
        <f>C631</f>
        <v>30</v>
      </c>
      <c r="J1310" s="2" t="s">
        <v>1675</v>
      </c>
      <c r="K1310" s="8">
        <f t="shared" si="60"/>
        <v>174</v>
      </c>
    </row>
    <row r="1311" spans="1:11" hidden="1">
      <c r="A1311" s="265"/>
      <c r="F1311" s="186">
        <v>1.1000000000000001</v>
      </c>
      <c r="G1311" s="185" t="s">
        <v>784</v>
      </c>
      <c r="H1311" s="179" t="s">
        <v>2044</v>
      </c>
      <c r="I1311">
        <f>C10</f>
        <v>150</v>
      </c>
      <c r="J1311" s="2" t="s">
        <v>784</v>
      </c>
      <c r="K1311" s="8">
        <f t="shared" si="60"/>
        <v>165</v>
      </c>
    </row>
    <row r="1312" spans="1:11" hidden="1">
      <c r="A1312" s="265"/>
      <c r="F1312" s="186">
        <v>2.1</v>
      </c>
      <c r="G1312" s="185" t="s">
        <v>784</v>
      </c>
      <c r="H1312" s="179" t="s">
        <v>1743</v>
      </c>
      <c r="I1312">
        <f>C11</f>
        <v>135</v>
      </c>
      <c r="J1312" s="2" t="s">
        <v>784</v>
      </c>
      <c r="K1312" s="8">
        <f t="shared" si="60"/>
        <v>283.5</v>
      </c>
    </row>
    <row r="1313" spans="1:11" hidden="1">
      <c r="A1313" s="265"/>
      <c r="F1313" s="186">
        <v>2.2000000000000002</v>
      </c>
      <c r="G1313" s="185" t="s">
        <v>784</v>
      </c>
      <c r="H1313" s="179" t="s">
        <v>1936</v>
      </c>
      <c r="I1313">
        <f>C12</f>
        <v>95</v>
      </c>
      <c r="J1313" s="2" t="s">
        <v>784</v>
      </c>
      <c r="K1313" s="8">
        <f t="shared" si="60"/>
        <v>209</v>
      </c>
    </row>
    <row r="1314" spans="1:11" hidden="1">
      <c r="A1314" s="265"/>
      <c r="F1314" s="186">
        <v>1.1000000000000001</v>
      </c>
      <c r="G1314" s="185" t="s">
        <v>784</v>
      </c>
      <c r="H1314" s="179" t="s">
        <v>324</v>
      </c>
      <c r="I1314">
        <f>C13</f>
        <v>85</v>
      </c>
      <c r="J1314" s="2" t="s">
        <v>784</v>
      </c>
      <c r="K1314" s="8">
        <f t="shared" si="60"/>
        <v>93.5</v>
      </c>
    </row>
    <row r="1315" spans="1:11" hidden="1">
      <c r="A1315" s="265"/>
      <c r="G1315" s="185" t="s">
        <v>454</v>
      </c>
      <c r="H1315" s="179" t="s">
        <v>455</v>
      </c>
      <c r="I1315"/>
      <c r="J1315" s="2" t="s">
        <v>454</v>
      </c>
      <c r="K1315" s="8">
        <v>0</v>
      </c>
    </row>
    <row r="1316" spans="1:11" hidden="1">
      <c r="A1316" s="265"/>
      <c r="I1316"/>
      <c r="J1316" s="4"/>
      <c r="K1316" s="5" t="s">
        <v>1614</v>
      </c>
    </row>
    <row r="1317" spans="1:11" hidden="1">
      <c r="A1317" s="265"/>
      <c r="H1317" s="179" t="s">
        <v>446</v>
      </c>
      <c r="I1317"/>
      <c r="J1317" s="4"/>
      <c r="K1317" s="8" t="e">
        <f>SUM(K1307:K1315)</f>
        <v>#REF!</v>
      </c>
    </row>
    <row r="1318" spans="1:11" hidden="1">
      <c r="A1318" s="265"/>
      <c r="I1318"/>
      <c r="J1318" s="4"/>
      <c r="K1318" s="5" t="s">
        <v>1614</v>
      </c>
    </row>
    <row r="1319" spans="1:11" hidden="1">
      <c r="A1319" s="265"/>
      <c r="H1319" s="179" t="s">
        <v>561</v>
      </c>
      <c r="I1319"/>
      <c r="J1319" s="4"/>
      <c r="K1319" s="8" t="e">
        <f>(K1317/10)</f>
        <v>#REF!</v>
      </c>
    </row>
    <row r="1320" spans="1:11" hidden="1">
      <c r="A1320" s="265"/>
      <c r="I1320"/>
      <c r="J1320" s="4"/>
      <c r="K1320" s="5" t="s">
        <v>2090</v>
      </c>
    </row>
    <row r="1321" spans="1:11" hidden="1">
      <c r="A1321" s="265"/>
      <c r="I1321"/>
      <c r="J1321" s="4"/>
      <c r="K1321" s="5"/>
    </row>
    <row r="1322" spans="1:11" hidden="1">
      <c r="A1322" s="265"/>
      <c r="F1322" s="233" t="s">
        <v>1319</v>
      </c>
      <c r="G1322" s="185" t="s">
        <v>2289</v>
      </c>
      <c r="H1322" s="179" t="s">
        <v>6</v>
      </c>
      <c r="I1322"/>
      <c r="J1322" s="4"/>
      <c r="K1322"/>
    </row>
    <row r="1323" spans="1:11" hidden="1">
      <c r="A1323" s="265"/>
      <c r="H1323" s="183" t="s">
        <v>1614</v>
      </c>
      <c r="I1323"/>
      <c r="J1323" s="4"/>
      <c r="K1323"/>
    </row>
    <row r="1324" spans="1:11" hidden="1">
      <c r="A1324" s="265"/>
      <c r="F1324" s="186">
        <v>0.14000000000000001</v>
      </c>
      <c r="G1324" s="185" t="s">
        <v>884</v>
      </c>
      <c r="H1324" s="179" t="s">
        <v>1655</v>
      </c>
      <c r="I1324" s="8" t="e">
        <f>(K49)</f>
        <v>#REF!</v>
      </c>
      <c r="J1324" s="2" t="s">
        <v>884</v>
      </c>
      <c r="K1324" s="8" t="e">
        <f>(F1324*I1324)</f>
        <v>#REF!</v>
      </c>
    </row>
    <row r="1325" spans="1:11" hidden="1">
      <c r="A1325" s="265"/>
      <c r="F1325" s="186">
        <v>1.1000000000000001</v>
      </c>
      <c r="G1325" s="185" t="s">
        <v>883</v>
      </c>
      <c r="H1325" s="179" t="s">
        <v>2044</v>
      </c>
      <c r="I1325" s="8">
        <f>(C10)</f>
        <v>150</v>
      </c>
      <c r="J1325" s="2" t="s">
        <v>883</v>
      </c>
      <c r="K1325" s="8">
        <f>(F1325*I1325)</f>
        <v>165</v>
      </c>
    </row>
    <row r="1326" spans="1:11" hidden="1">
      <c r="A1326" s="265"/>
      <c r="F1326" s="186">
        <v>0.5</v>
      </c>
      <c r="G1326" s="185" t="s">
        <v>883</v>
      </c>
      <c r="H1326" s="179" t="s">
        <v>1936</v>
      </c>
      <c r="I1326" s="8">
        <f>(C12)</f>
        <v>95</v>
      </c>
      <c r="J1326" s="2" t="s">
        <v>883</v>
      </c>
      <c r="K1326" s="8">
        <f>(F1326*I1326)</f>
        <v>47.5</v>
      </c>
    </row>
    <row r="1327" spans="1:11" hidden="1">
      <c r="A1327" s="265"/>
      <c r="F1327" s="186">
        <v>1.1000000000000001</v>
      </c>
      <c r="G1327" s="185" t="s">
        <v>883</v>
      </c>
      <c r="H1327" s="179" t="s">
        <v>324</v>
      </c>
      <c r="I1327" s="8">
        <f>(C13)</f>
        <v>85</v>
      </c>
      <c r="J1327" s="2" t="s">
        <v>883</v>
      </c>
      <c r="K1327" s="8">
        <f>(F1327*I1327)</f>
        <v>93.5</v>
      </c>
    </row>
    <row r="1328" spans="1:11" hidden="1">
      <c r="A1328" s="265"/>
      <c r="G1328" s="185" t="s">
        <v>454</v>
      </c>
      <c r="H1328" s="179" t="s">
        <v>455</v>
      </c>
      <c r="I1328" s="1" t="s">
        <v>991</v>
      </c>
      <c r="J1328" s="2" t="s">
        <v>454</v>
      </c>
      <c r="K1328" s="8">
        <v>0</v>
      </c>
    </row>
    <row r="1329" spans="1:11" hidden="1">
      <c r="A1329" s="265"/>
      <c r="I1329"/>
      <c r="J1329" s="4"/>
      <c r="K1329" s="5" t="s">
        <v>1614</v>
      </c>
    </row>
    <row r="1330" spans="1:11" hidden="1">
      <c r="A1330" s="265"/>
      <c r="H1330" s="179" t="s">
        <v>446</v>
      </c>
      <c r="I1330"/>
      <c r="J1330" s="4"/>
      <c r="K1330" s="8" t="e">
        <f>SUM(K1324:K1328)</f>
        <v>#REF!</v>
      </c>
    </row>
    <row r="1331" spans="1:11" hidden="1">
      <c r="A1331" s="265"/>
      <c r="I1331"/>
      <c r="J1331" s="4"/>
      <c r="K1331" s="5" t="s">
        <v>1614</v>
      </c>
    </row>
    <row r="1332" spans="1:11" hidden="1">
      <c r="A1332" s="265"/>
      <c r="H1332" s="179" t="s">
        <v>561</v>
      </c>
      <c r="I1332"/>
      <c r="J1332" s="4"/>
      <c r="K1332" s="8" t="e">
        <f>(K1330/10)</f>
        <v>#REF!</v>
      </c>
    </row>
    <row r="1333" spans="1:11" hidden="1">
      <c r="A1333" s="265"/>
      <c r="F1333" s="179" t="s">
        <v>991</v>
      </c>
      <c r="I1333"/>
      <c r="J1333" s="4"/>
      <c r="K1333"/>
    </row>
    <row r="1334" spans="1:11" hidden="1">
      <c r="A1334" s="265"/>
      <c r="I1334"/>
      <c r="J1334" s="4"/>
      <c r="K1334" s="5" t="s">
        <v>2090</v>
      </c>
    </row>
    <row r="1335" spans="1:11" hidden="1">
      <c r="A1335" s="265"/>
      <c r="F1335" s="233" t="s">
        <v>7</v>
      </c>
      <c r="G1335" s="185" t="s">
        <v>2289</v>
      </c>
      <c r="H1335" s="179" t="s">
        <v>8</v>
      </c>
      <c r="I1335"/>
      <c r="J1335" s="4"/>
      <c r="K1335"/>
    </row>
    <row r="1336" spans="1:11" hidden="1">
      <c r="A1336" s="265"/>
      <c r="H1336" s="183" t="s">
        <v>1614</v>
      </c>
      <c r="I1336"/>
      <c r="J1336" s="4"/>
      <c r="K1336"/>
    </row>
    <row r="1337" spans="1:11" hidden="1">
      <c r="A1337" s="265"/>
      <c r="F1337" s="186">
        <v>0.14000000000000001</v>
      </c>
      <c r="G1337" s="185" t="s">
        <v>884</v>
      </c>
      <c r="H1337" s="179" t="s">
        <v>1330</v>
      </c>
      <c r="I1337" s="8" t="e">
        <f>(K40)</f>
        <v>#REF!</v>
      </c>
      <c r="J1337" s="2" t="s">
        <v>884</v>
      </c>
      <c r="K1337" s="8" t="e">
        <f>(F1337*I1337)</f>
        <v>#REF!</v>
      </c>
    </row>
    <row r="1338" spans="1:11" hidden="1">
      <c r="A1338" s="265"/>
      <c r="F1338" s="186">
        <v>1.1000000000000001</v>
      </c>
      <c r="G1338" s="185" t="s">
        <v>883</v>
      </c>
      <c r="H1338" s="179" t="s">
        <v>2044</v>
      </c>
      <c r="I1338" s="8">
        <f>(C10)</f>
        <v>150</v>
      </c>
      <c r="J1338" s="2" t="s">
        <v>883</v>
      </c>
      <c r="K1338" s="8">
        <f>(F1338*I1338)</f>
        <v>165</v>
      </c>
    </row>
    <row r="1339" spans="1:11" hidden="1">
      <c r="A1339" s="265"/>
      <c r="F1339" s="186">
        <v>0.5</v>
      </c>
      <c r="G1339" s="185" t="s">
        <v>883</v>
      </c>
      <c r="H1339" s="179" t="s">
        <v>1936</v>
      </c>
      <c r="I1339" s="8">
        <f>(C12)</f>
        <v>95</v>
      </c>
      <c r="J1339" s="2" t="s">
        <v>883</v>
      </c>
      <c r="K1339" s="8">
        <f>(F1339*I1339)</f>
        <v>47.5</v>
      </c>
    </row>
    <row r="1340" spans="1:11" hidden="1">
      <c r="A1340" s="265"/>
      <c r="F1340" s="186">
        <v>1.1000000000000001</v>
      </c>
      <c r="G1340" s="185" t="s">
        <v>883</v>
      </c>
      <c r="H1340" s="179" t="s">
        <v>324</v>
      </c>
      <c r="I1340" s="8">
        <f>(C13)</f>
        <v>85</v>
      </c>
      <c r="J1340" s="2" t="s">
        <v>883</v>
      </c>
      <c r="K1340" s="8">
        <f>(F1340*I1340)</f>
        <v>93.5</v>
      </c>
    </row>
    <row r="1341" spans="1:11" hidden="1">
      <c r="A1341" s="265"/>
      <c r="G1341" s="185" t="s">
        <v>454</v>
      </c>
      <c r="H1341" s="179" t="s">
        <v>455</v>
      </c>
      <c r="I1341" s="1" t="s">
        <v>991</v>
      </c>
      <c r="J1341" s="2" t="s">
        <v>454</v>
      </c>
      <c r="K1341" s="8">
        <v>0</v>
      </c>
    </row>
    <row r="1342" spans="1:11" hidden="1">
      <c r="A1342" s="265"/>
      <c r="I1342"/>
      <c r="J1342" s="4"/>
      <c r="K1342" s="5" t="s">
        <v>1614</v>
      </c>
    </row>
    <row r="1343" spans="1:11" hidden="1">
      <c r="A1343" s="265"/>
      <c r="H1343" s="179" t="s">
        <v>446</v>
      </c>
      <c r="I1343"/>
      <c r="J1343" s="4"/>
      <c r="K1343" s="8" t="e">
        <f>SUM(K1337:K1341)</f>
        <v>#REF!</v>
      </c>
    </row>
    <row r="1344" spans="1:11" hidden="1">
      <c r="A1344" s="265"/>
      <c r="I1344"/>
      <c r="J1344" s="4"/>
      <c r="K1344" s="5" t="s">
        <v>1614</v>
      </c>
    </row>
    <row r="1345" spans="1:11" hidden="1">
      <c r="A1345" s="265"/>
      <c r="H1345" s="179" t="s">
        <v>561</v>
      </c>
      <c r="I1345"/>
      <c r="J1345" s="4"/>
      <c r="K1345" s="8" t="e">
        <f>(K1343/10)</f>
        <v>#REF!</v>
      </c>
    </row>
    <row r="1346" spans="1:11" hidden="1">
      <c r="A1346" s="265"/>
      <c r="I1346"/>
      <c r="J1346" s="4"/>
      <c r="K1346" s="5" t="s">
        <v>2090</v>
      </c>
    </row>
    <row r="1347" spans="1:11" hidden="1">
      <c r="A1347" s="265"/>
      <c r="F1347" s="233" t="s">
        <v>9</v>
      </c>
      <c r="G1347" s="185" t="s">
        <v>2289</v>
      </c>
      <c r="H1347" s="179" t="s">
        <v>10</v>
      </c>
      <c r="I1347"/>
      <c r="J1347" s="4"/>
      <c r="K1347"/>
    </row>
    <row r="1348" spans="1:11" hidden="1">
      <c r="A1348" s="265"/>
      <c r="H1348" s="183" t="s">
        <v>1614</v>
      </c>
      <c r="I1348"/>
      <c r="J1348" s="4"/>
      <c r="K1348"/>
    </row>
    <row r="1349" spans="1:11" hidden="1">
      <c r="A1349" s="265"/>
      <c r="F1349" s="186">
        <v>0.1</v>
      </c>
      <c r="G1349" s="185" t="s">
        <v>884</v>
      </c>
      <c r="H1349" s="179" t="s">
        <v>1376</v>
      </c>
      <c r="I1349" s="8" t="e">
        <f>(K32)</f>
        <v>#REF!</v>
      </c>
      <c r="J1349" s="2" t="s">
        <v>884</v>
      </c>
      <c r="K1349" s="8" t="e">
        <f>(F1349*I1349)</f>
        <v>#REF!</v>
      </c>
    </row>
    <row r="1350" spans="1:11" hidden="1">
      <c r="A1350" s="265"/>
      <c r="F1350" s="186">
        <v>1.1000000000000001</v>
      </c>
      <c r="G1350" s="185" t="s">
        <v>883</v>
      </c>
      <c r="H1350" s="179" t="s">
        <v>2044</v>
      </c>
      <c r="I1350" s="8">
        <f>(C10)</f>
        <v>150</v>
      </c>
      <c r="J1350" s="2" t="s">
        <v>883</v>
      </c>
      <c r="K1350" s="8">
        <f>(F1350*I1350)</f>
        <v>165</v>
      </c>
    </row>
    <row r="1351" spans="1:11" hidden="1">
      <c r="A1351" s="265"/>
      <c r="F1351" s="186">
        <v>1.1000000000000001</v>
      </c>
      <c r="G1351" s="185" t="s">
        <v>883</v>
      </c>
      <c r="H1351" s="179" t="s">
        <v>1936</v>
      </c>
      <c r="I1351" s="8">
        <f>(C12)</f>
        <v>95</v>
      </c>
      <c r="J1351" s="2" t="s">
        <v>883</v>
      </c>
      <c r="K1351" s="8">
        <f>(F1351*I1351)</f>
        <v>104.5</v>
      </c>
    </row>
    <row r="1352" spans="1:11" hidden="1">
      <c r="A1352" s="265"/>
      <c r="F1352" s="186">
        <v>1.1000000000000001</v>
      </c>
      <c r="G1352" s="185" t="s">
        <v>883</v>
      </c>
      <c r="H1352" s="179" t="s">
        <v>324</v>
      </c>
      <c r="I1352" s="8">
        <f>(C13)</f>
        <v>85</v>
      </c>
      <c r="J1352" s="2" t="s">
        <v>883</v>
      </c>
      <c r="K1352" s="8">
        <f>(F1352*I1352)</f>
        <v>93.5</v>
      </c>
    </row>
    <row r="1353" spans="1:11" hidden="1">
      <c r="A1353" s="265"/>
      <c r="G1353" s="185" t="s">
        <v>454</v>
      </c>
      <c r="H1353" s="179" t="s">
        <v>455</v>
      </c>
      <c r="I1353" s="1" t="s">
        <v>991</v>
      </c>
      <c r="J1353" s="2" t="s">
        <v>454</v>
      </c>
      <c r="K1353" s="8">
        <v>0</v>
      </c>
    </row>
    <row r="1354" spans="1:11" hidden="1">
      <c r="A1354" s="265"/>
      <c r="I1354"/>
      <c r="J1354" s="4"/>
      <c r="K1354" s="5" t="s">
        <v>1614</v>
      </c>
    </row>
    <row r="1355" spans="1:11" hidden="1">
      <c r="A1355" s="265"/>
      <c r="H1355" s="179" t="s">
        <v>446</v>
      </c>
      <c r="I1355"/>
      <c r="J1355" s="4"/>
      <c r="K1355" s="8" t="e">
        <f>SUM(K1349:K1353)</f>
        <v>#REF!</v>
      </c>
    </row>
    <row r="1356" spans="1:11" hidden="1">
      <c r="A1356" s="265"/>
      <c r="I1356"/>
      <c r="J1356" s="4"/>
      <c r="K1356" s="5" t="s">
        <v>1614</v>
      </c>
    </row>
    <row r="1357" spans="1:11" hidden="1">
      <c r="A1357" s="265"/>
      <c r="H1357" s="179" t="s">
        <v>561</v>
      </c>
      <c r="I1357"/>
      <c r="J1357" s="4"/>
      <c r="K1357" s="8" t="e">
        <f>(K1355/10)</f>
        <v>#REF!</v>
      </c>
    </row>
    <row r="1358" spans="1:11" hidden="1">
      <c r="A1358" s="265"/>
      <c r="I1358"/>
      <c r="J1358" s="4"/>
      <c r="K1358" s="5" t="s">
        <v>2090</v>
      </c>
    </row>
    <row r="1359" spans="1:11" hidden="1">
      <c r="A1359" s="265"/>
      <c r="I1359"/>
      <c r="J1359" s="4"/>
      <c r="K1359"/>
    </row>
    <row r="1360" spans="1:11" hidden="1">
      <c r="A1360" s="265"/>
      <c r="G1360" s="185" t="s">
        <v>2289</v>
      </c>
      <c r="H1360" s="179" t="s">
        <v>857</v>
      </c>
      <c r="I1360"/>
      <c r="J1360" s="4"/>
      <c r="K1360"/>
    </row>
    <row r="1361" spans="1:11" hidden="1">
      <c r="A1361" s="265"/>
      <c r="H1361" s="179" t="s">
        <v>858</v>
      </c>
      <c r="I1361"/>
      <c r="J1361" s="4"/>
      <c r="K1361"/>
    </row>
    <row r="1362" spans="1:11" hidden="1">
      <c r="A1362" s="265"/>
      <c r="H1362" s="179" t="s">
        <v>859</v>
      </c>
      <c r="I1362"/>
      <c r="J1362" s="4"/>
      <c r="K1362"/>
    </row>
    <row r="1363" spans="1:11" hidden="1">
      <c r="A1363" s="265"/>
      <c r="H1363" s="183" t="s">
        <v>1614</v>
      </c>
      <c r="I1363"/>
      <c r="J1363" s="4"/>
      <c r="K1363"/>
    </row>
    <row r="1364" spans="1:11" hidden="1">
      <c r="A1364" s="265"/>
      <c r="F1364" s="186">
        <v>0.14000000000000001</v>
      </c>
      <c r="G1364" s="185" t="s">
        <v>884</v>
      </c>
      <c r="H1364" s="179" t="s">
        <v>1376</v>
      </c>
      <c r="I1364" s="8" t="e">
        <f>(K32)</f>
        <v>#REF!</v>
      </c>
      <c r="J1364" s="2" t="s">
        <v>884</v>
      </c>
      <c r="K1364" s="8" t="e">
        <f>(F1364*I1364)</f>
        <v>#REF!</v>
      </c>
    </row>
    <row r="1365" spans="1:11" hidden="1">
      <c r="A1365" s="265"/>
      <c r="F1365" s="186">
        <v>1.1000000000000001</v>
      </c>
      <c r="G1365" s="185" t="s">
        <v>883</v>
      </c>
      <c r="H1365" s="179" t="s">
        <v>2044</v>
      </c>
      <c r="I1365" s="8">
        <f>(C10)</f>
        <v>150</v>
      </c>
      <c r="J1365" s="2" t="s">
        <v>883</v>
      </c>
      <c r="K1365" s="8">
        <f>(F1365*I1365)</f>
        <v>165</v>
      </c>
    </row>
    <row r="1366" spans="1:11" hidden="1">
      <c r="A1366" s="265"/>
      <c r="F1366" s="186">
        <v>0.5</v>
      </c>
      <c r="G1366" s="185" t="s">
        <v>883</v>
      </c>
      <c r="H1366" s="179" t="s">
        <v>1936</v>
      </c>
      <c r="I1366" s="8">
        <f>(C12)</f>
        <v>95</v>
      </c>
      <c r="J1366" s="2" t="s">
        <v>883</v>
      </c>
      <c r="K1366" s="8">
        <f>(F1366*I1366)</f>
        <v>47.5</v>
      </c>
    </row>
    <row r="1367" spans="1:11" hidden="1">
      <c r="A1367" s="265"/>
      <c r="F1367" s="186">
        <v>1.1000000000000001</v>
      </c>
      <c r="G1367" s="185" t="s">
        <v>883</v>
      </c>
      <c r="H1367" s="179" t="s">
        <v>324</v>
      </c>
      <c r="I1367" s="8">
        <f>(C13)</f>
        <v>85</v>
      </c>
      <c r="J1367" s="2" t="s">
        <v>883</v>
      </c>
      <c r="K1367" s="8">
        <f>(F1367*I1367)</f>
        <v>93.5</v>
      </c>
    </row>
    <row r="1368" spans="1:11" hidden="1">
      <c r="A1368" s="265"/>
      <c r="F1368" s="186">
        <v>2</v>
      </c>
      <c r="G1368" s="185" t="s">
        <v>1675</v>
      </c>
      <c r="H1368" s="179" t="s">
        <v>860</v>
      </c>
      <c r="I1368" s="8">
        <f>(C631)</f>
        <v>30</v>
      </c>
      <c r="J1368" s="2" t="s">
        <v>1675</v>
      </c>
      <c r="K1368" s="8">
        <f>(F1368*I1368)</f>
        <v>60</v>
      </c>
    </row>
    <row r="1369" spans="1:11" hidden="1">
      <c r="A1369" s="265"/>
      <c r="G1369" s="185" t="s">
        <v>454</v>
      </c>
      <c r="H1369" s="179" t="s">
        <v>455</v>
      </c>
      <c r="I1369" s="1" t="s">
        <v>991</v>
      </c>
      <c r="J1369" s="2" t="s">
        <v>454</v>
      </c>
      <c r="K1369" s="8">
        <v>0</v>
      </c>
    </row>
    <row r="1370" spans="1:11" hidden="1">
      <c r="A1370" s="265"/>
      <c r="I1370"/>
      <c r="J1370" s="4"/>
      <c r="K1370" s="5" t="s">
        <v>1614</v>
      </c>
    </row>
    <row r="1371" spans="1:11" hidden="1">
      <c r="A1371" s="265"/>
      <c r="F1371" s="179" t="s">
        <v>991</v>
      </c>
      <c r="H1371" s="179" t="s">
        <v>446</v>
      </c>
      <c r="I1371"/>
      <c r="J1371" s="4"/>
      <c r="K1371" s="8" t="e">
        <f>SUM(K1364:K1369)</f>
        <v>#REF!</v>
      </c>
    </row>
    <row r="1372" spans="1:11" hidden="1">
      <c r="A1372" s="265"/>
      <c r="I1372"/>
      <c r="J1372" s="4"/>
      <c r="K1372" s="5" t="s">
        <v>1614</v>
      </c>
    </row>
    <row r="1373" spans="1:11" hidden="1">
      <c r="A1373" s="265"/>
      <c r="H1373" s="179" t="s">
        <v>561</v>
      </c>
      <c r="I1373"/>
      <c r="J1373" s="4"/>
      <c r="K1373" s="8" t="e">
        <f>(K1371/10)</f>
        <v>#REF!</v>
      </c>
    </row>
    <row r="1374" spans="1:11" hidden="1">
      <c r="A1374" s="265"/>
      <c r="I1374"/>
      <c r="J1374" s="4"/>
      <c r="K1374" s="5" t="s">
        <v>2090</v>
      </c>
    </row>
    <row r="1375" spans="1:11" hidden="1">
      <c r="A1375" s="265"/>
      <c r="H1375" s="179" t="s">
        <v>991</v>
      </c>
      <c r="I1375"/>
      <c r="J1375" s="4"/>
      <c r="K1375"/>
    </row>
    <row r="1376" spans="1:11" hidden="1">
      <c r="A1376" s="265"/>
      <c r="I1376"/>
      <c r="J1376" s="4"/>
      <c r="K1376"/>
    </row>
    <row r="1377" spans="1:11" hidden="1">
      <c r="A1377" s="265"/>
      <c r="F1377" s="233" t="s">
        <v>861</v>
      </c>
      <c r="G1377" s="185" t="s">
        <v>2289</v>
      </c>
      <c r="H1377" s="179" t="s">
        <v>862</v>
      </c>
      <c r="I1377"/>
      <c r="J1377" s="4"/>
      <c r="K1377"/>
    </row>
    <row r="1378" spans="1:11" hidden="1">
      <c r="A1378" s="265"/>
      <c r="H1378" s="179" t="s">
        <v>1383</v>
      </c>
      <c r="I1378"/>
      <c r="J1378" s="4"/>
      <c r="K1378"/>
    </row>
    <row r="1379" spans="1:11" hidden="1">
      <c r="A1379" s="265"/>
      <c r="H1379" s="179" t="s">
        <v>1384</v>
      </c>
      <c r="I1379"/>
      <c r="J1379" s="4"/>
      <c r="K1379"/>
    </row>
    <row r="1380" spans="1:11" hidden="1">
      <c r="A1380" s="265"/>
      <c r="H1380" s="179" t="s">
        <v>710</v>
      </c>
      <c r="I1380"/>
      <c r="J1380" s="4"/>
      <c r="K1380"/>
    </row>
    <row r="1381" spans="1:11" hidden="1">
      <c r="A1381" s="265"/>
      <c r="H1381" s="183" t="s">
        <v>1614</v>
      </c>
      <c r="I1381" s="5" t="s">
        <v>1614</v>
      </c>
      <c r="J1381" s="4"/>
      <c r="K1381"/>
    </row>
    <row r="1382" spans="1:11" hidden="1">
      <c r="A1382" s="265"/>
      <c r="G1382" s="185" t="s">
        <v>1941</v>
      </c>
      <c r="H1382" s="179" t="s">
        <v>711</v>
      </c>
      <c r="I1382"/>
      <c r="J1382" s="4"/>
      <c r="K1382"/>
    </row>
    <row r="1383" spans="1:11" hidden="1">
      <c r="A1383" s="265"/>
      <c r="G1383" s="185" t="s">
        <v>1614</v>
      </c>
      <c r="H1383" s="183" t="s">
        <v>1614</v>
      </c>
      <c r="I1383"/>
      <c r="J1383" s="4"/>
      <c r="K1383"/>
    </row>
    <row r="1384" spans="1:11" hidden="1">
      <c r="A1384" s="265"/>
      <c r="F1384" s="253">
        <v>1.4E-2</v>
      </c>
      <c r="G1384" s="185" t="s">
        <v>2189</v>
      </c>
      <c r="H1384" s="179" t="s">
        <v>712</v>
      </c>
      <c r="I1384" s="8" t="e">
        <f>K49</f>
        <v>#REF!</v>
      </c>
      <c r="J1384" s="2" t="s">
        <v>2189</v>
      </c>
      <c r="K1384" s="8" t="e">
        <f>(F1384*I1384)</f>
        <v>#REF!</v>
      </c>
    </row>
    <row r="1385" spans="1:11" hidden="1">
      <c r="A1385" s="265"/>
      <c r="F1385" s="186">
        <v>0.3</v>
      </c>
      <c r="G1385" s="185" t="s">
        <v>569</v>
      </c>
      <c r="H1385" s="179" t="s">
        <v>713</v>
      </c>
      <c r="I1385" s="8">
        <f>C10</f>
        <v>150</v>
      </c>
      <c r="J1385" s="2" t="s">
        <v>569</v>
      </c>
      <c r="K1385" s="8">
        <f>(F1385*I1385)</f>
        <v>45</v>
      </c>
    </row>
    <row r="1386" spans="1:11" hidden="1">
      <c r="A1386" s="265"/>
      <c r="F1386" s="186">
        <v>0.3</v>
      </c>
      <c r="G1386" s="185" t="s">
        <v>569</v>
      </c>
      <c r="H1386" s="179" t="s">
        <v>838</v>
      </c>
      <c r="I1386" s="8">
        <f>C12</f>
        <v>95</v>
      </c>
      <c r="J1386" s="2" t="s">
        <v>569</v>
      </c>
      <c r="K1386" s="8">
        <f>(F1386*I1386)</f>
        <v>28.5</v>
      </c>
    </row>
    <row r="1387" spans="1:11" hidden="1">
      <c r="A1387" s="265"/>
      <c r="G1387" s="185" t="s">
        <v>454</v>
      </c>
      <c r="H1387" s="179" t="s">
        <v>2309</v>
      </c>
      <c r="I1387"/>
      <c r="J1387" s="2" t="s">
        <v>454</v>
      </c>
      <c r="K1387">
        <v>0</v>
      </c>
    </row>
    <row r="1388" spans="1:11" hidden="1">
      <c r="A1388" s="265"/>
      <c r="I1388"/>
      <c r="J1388" s="4"/>
      <c r="K1388" s="5" t="s">
        <v>1614</v>
      </c>
    </row>
    <row r="1389" spans="1:11" hidden="1">
      <c r="A1389" s="265"/>
      <c r="H1389" s="233" t="s">
        <v>714</v>
      </c>
      <c r="I1389"/>
      <c r="J1389" s="4"/>
      <c r="K1389" s="8" t="e">
        <f>SUM(K1384:K1387)</f>
        <v>#REF!</v>
      </c>
    </row>
    <row r="1390" spans="1:11" hidden="1">
      <c r="A1390" s="265"/>
      <c r="I1390"/>
      <c r="J1390" s="4"/>
      <c r="K1390" s="5" t="s">
        <v>1614</v>
      </c>
    </row>
    <row r="1391" spans="1:11" hidden="1">
      <c r="A1391" s="265"/>
      <c r="H1391" s="233" t="s">
        <v>715</v>
      </c>
      <c r="I1391"/>
      <c r="J1391" s="4"/>
      <c r="K1391" s="8" t="e">
        <f>K1389/6.77</f>
        <v>#REF!</v>
      </c>
    </row>
    <row r="1392" spans="1:11" hidden="1">
      <c r="A1392" s="265"/>
      <c r="F1392" s="179" t="s">
        <v>991</v>
      </c>
      <c r="I1392"/>
      <c r="J1392" s="4"/>
      <c r="K1392"/>
    </row>
    <row r="1393" spans="1:11" hidden="1">
      <c r="A1393" s="265"/>
      <c r="I1393"/>
      <c r="J1393" s="4"/>
      <c r="K1393" s="5" t="s">
        <v>2090</v>
      </c>
    </row>
    <row r="1394" spans="1:11" hidden="1">
      <c r="A1394" s="265"/>
      <c r="G1394" s="185" t="s">
        <v>526</v>
      </c>
      <c r="H1394" s="179" t="s">
        <v>716</v>
      </c>
      <c r="I1394"/>
      <c r="J1394" s="4"/>
      <c r="K1394"/>
    </row>
    <row r="1395" spans="1:11" hidden="1">
      <c r="A1395" s="265"/>
      <c r="G1395" s="185" t="s">
        <v>1614</v>
      </c>
      <c r="H1395" s="183" t="s">
        <v>1614</v>
      </c>
      <c r="I1395"/>
      <c r="J1395" s="4"/>
      <c r="K1395"/>
    </row>
    <row r="1396" spans="1:11" hidden="1">
      <c r="A1396" s="265"/>
      <c r="F1396" s="253">
        <v>7.0000000000000001E-3</v>
      </c>
      <c r="G1396" s="185" t="s">
        <v>2189</v>
      </c>
      <c r="H1396" s="179" t="s">
        <v>712</v>
      </c>
      <c r="I1396" s="8" t="e">
        <f>K49</f>
        <v>#REF!</v>
      </c>
      <c r="J1396" s="2" t="s">
        <v>2189</v>
      </c>
      <c r="K1396" s="8" t="e">
        <f>(F1396*I1396)</f>
        <v>#REF!</v>
      </c>
    </row>
    <row r="1397" spans="1:11" hidden="1">
      <c r="A1397" s="265"/>
      <c r="F1397" s="186">
        <v>0.2</v>
      </c>
      <c r="G1397" s="185" t="s">
        <v>569</v>
      </c>
      <c r="H1397" s="179" t="s">
        <v>713</v>
      </c>
      <c r="I1397" s="8">
        <f>C10</f>
        <v>150</v>
      </c>
      <c r="J1397" s="2" t="s">
        <v>569</v>
      </c>
      <c r="K1397" s="8">
        <f>(F1397*I1397)</f>
        <v>30</v>
      </c>
    </row>
    <row r="1398" spans="1:11" hidden="1">
      <c r="A1398" s="265"/>
      <c r="F1398" s="186">
        <v>0.2</v>
      </c>
      <c r="G1398" s="185" t="s">
        <v>569</v>
      </c>
      <c r="H1398" s="179" t="s">
        <v>838</v>
      </c>
      <c r="I1398" s="8">
        <f>C12</f>
        <v>95</v>
      </c>
      <c r="J1398" s="2" t="s">
        <v>569</v>
      </c>
      <c r="K1398" s="8">
        <f>(F1398*I1398)</f>
        <v>19</v>
      </c>
    </row>
    <row r="1399" spans="1:11" hidden="1">
      <c r="A1399" s="265"/>
      <c r="H1399" s="179" t="s">
        <v>2309</v>
      </c>
      <c r="I1399"/>
      <c r="J1399" s="4"/>
      <c r="K1399">
        <v>0</v>
      </c>
    </row>
    <row r="1400" spans="1:11" hidden="1">
      <c r="A1400" s="265"/>
      <c r="I1400"/>
      <c r="J1400" s="4"/>
      <c r="K1400" s="5" t="s">
        <v>1614</v>
      </c>
    </row>
    <row r="1401" spans="1:11" hidden="1">
      <c r="A1401" s="265"/>
      <c r="H1401" s="233" t="s">
        <v>714</v>
      </c>
      <c r="I1401"/>
      <c r="J1401" s="4"/>
      <c r="K1401" s="8" t="e">
        <f>SUM(K1396:K1399)</f>
        <v>#REF!</v>
      </c>
    </row>
    <row r="1402" spans="1:11" hidden="1">
      <c r="A1402" s="265"/>
      <c r="I1402"/>
      <c r="J1402" s="4"/>
      <c r="K1402" s="5" t="s">
        <v>1614</v>
      </c>
    </row>
    <row r="1403" spans="1:11" hidden="1">
      <c r="A1403" s="265"/>
      <c r="H1403" s="233" t="s">
        <v>715</v>
      </c>
      <c r="I1403"/>
      <c r="J1403" s="4"/>
      <c r="K1403" s="8" t="e">
        <f>K1401/6.77</f>
        <v>#REF!</v>
      </c>
    </row>
    <row r="1404" spans="1:11" hidden="1">
      <c r="A1404" s="265"/>
      <c r="I1404"/>
      <c r="J1404" s="4"/>
      <c r="K1404" s="5" t="s">
        <v>2090</v>
      </c>
    </row>
    <row r="1405" spans="1:11" hidden="1">
      <c r="A1405" s="265"/>
      <c r="I1405"/>
      <c r="J1405" s="4"/>
      <c r="K1405" s="5"/>
    </row>
    <row r="1406" spans="1:11" hidden="1">
      <c r="A1406" s="265"/>
      <c r="I1406"/>
      <c r="J1406" s="4"/>
      <c r="K1406" s="5"/>
    </row>
    <row r="1407" spans="1:11" hidden="1">
      <c r="A1407" s="265"/>
      <c r="G1407" s="185" t="s">
        <v>320</v>
      </c>
      <c r="H1407" s="179" t="s">
        <v>954</v>
      </c>
      <c r="I1407"/>
      <c r="J1407" s="4"/>
      <c r="K1407" s="5"/>
    </row>
    <row r="1408" spans="1:11" hidden="1">
      <c r="A1408" s="265"/>
      <c r="G1408" s="185" t="s">
        <v>1614</v>
      </c>
      <c r="H1408" s="183" t="s">
        <v>1614</v>
      </c>
      <c r="I1408"/>
      <c r="J1408" s="4"/>
      <c r="K1408" s="5"/>
    </row>
    <row r="1409" spans="1:11" hidden="1">
      <c r="A1409" s="265"/>
      <c r="F1409" s="253">
        <v>4.7000000000000002E-3</v>
      </c>
      <c r="G1409" s="185" t="s">
        <v>2189</v>
      </c>
      <c r="H1409" s="179" t="s">
        <v>712</v>
      </c>
      <c r="I1409" t="e">
        <f>K49</f>
        <v>#REF!</v>
      </c>
      <c r="J1409" s="2" t="s">
        <v>2189</v>
      </c>
      <c r="K1409" s="8" t="e">
        <f>(F1409*I1409)</f>
        <v>#REF!</v>
      </c>
    </row>
    <row r="1410" spans="1:11" hidden="1">
      <c r="A1410" s="265"/>
      <c r="F1410" s="186">
        <v>0.15</v>
      </c>
      <c r="G1410" s="185" t="s">
        <v>569</v>
      </c>
      <c r="H1410" s="179" t="s">
        <v>713</v>
      </c>
      <c r="I1410">
        <f>C10</f>
        <v>150</v>
      </c>
      <c r="J1410" s="2" t="s">
        <v>569</v>
      </c>
      <c r="K1410" s="8">
        <f>(F1410*I1410)</f>
        <v>22.5</v>
      </c>
    </row>
    <row r="1411" spans="1:11" hidden="1">
      <c r="A1411" s="265"/>
      <c r="F1411" s="186">
        <v>0.15</v>
      </c>
      <c r="G1411" s="185" t="s">
        <v>569</v>
      </c>
      <c r="H1411" s="179" t="s">
        <v>838</v>
      </c>
      <c r="I1411">
        <f>C12</f>
        <v>95</v>
      </c>
      <c r="J1411" s="2" t="s">
        <v>569</v>
      </c>
      <c r="K1411" s="8">
        <f>(F1411*I1411)</f>
        <v>14.25</v>
      </c>
    </row>
    <row r="1412" spans="1:11" hidden="1">
      <c r="A1412" s="265"/>
      <c r="H1412" s="179" t="s">
        <v>2309</v>
      </c>
      <c r="I1412"/>
      <c r="J1412" s="4"/>
      <c r="K1412">
        <v>0</v>
      </c>
    </row>
    <row r="1413" spans="1:11" hidden="1">
      <c r="A1413" s="265"/>
      <c r="I1413"/>
      <c r="J1413" s="4"/>
      <c r="K1413" s="5" t="s">
        <v>1614</v>
      </c>
    </row>
    <row r="1414" spans="1:11" hidden="1">
      <c r="A1414" s="265"/>
      <c r="H1414" s="233" t="s">
        <v>714</v>
      </c>
      <c r="I1414"/>
      <c r="J1414" s="4"/>
      <c r="K1414" s="8" t="e">
        <f>SUM(K1409:K1412)</f>
        <v>#REF!</v>
      </c>
    </row>
    <row r="1415" spans="1:11" hidden="1">
      <c r="A1415" s="265"/>
      <c r="I1415"/>
      <c r="J1415" s="4"/>
      <c r="K1415" s="5" t="s">
        <v>1614</v>
      </c>
    </row>
    <row r="1416" spans="1:11" hidden="1">
      <c r="A1416" s="265"/>
      <c r="H1416" s="233" t="s">
        <v>715</v>
      </c>
      <c r="I1416"/>
      <c r="J1416" s="4"/>
      <c r="K1416" s="8" t="e">
        <f>K1414/6.77</f>
        <v>#REF!</v>
      </c>
    </row>
    <row r="1417" spans="1:11" hidden="1">
      <c r="A1417" s="265"/>
      <c r="I1417"/>
      <c r="J1417" s="4"/>
      <c r="K1417" s="5" t="s">
        <v>2090</v>
      </c>
    </row>
    <row r="1418" spans="1:11" hidden="1">
      <c r="A1418" s="265"/>
      <c r="I1418"/>
      <c r="J1418" s="4"/>
      <c r="K1418" s="5"/>
    </row>
    <row r="1419" spans="1:11" hidden="1">
      <c r="A1419" s="265"/>
      <c r="F1419" s="243">
        <v>37.1</v>
      </c>
      <c r="G1419" s="185" t="s">
        <v>2289</v>
      </c>
      <c r="H1419" s="179" t="s">
        <v>399</v>
      </c>
      <c r="I1419"/>
      <c r="J1419" s="4"/>
      <c r="K1419"/>
    </row>
    <row r="1420" spans="1:11" hidden="1">
      <c r="A1420" s="265"/>
      <c r="H1420" s="183" t="s">
        <v>1614</v>
      </c>
      <c r="I1420"/>
      <c r="J1420" s="4"/>
      <c r="K1420"/>
    </row>
    <row r="1421" spans="1:11" hidden="1">
      <c r="A1421" s="265"/>
      <c r="F1421" s="186">
        <v>0.09</v>
      </c>
      <c r="G1421" s="185" t="s">
        <v>884</v>
      </c>
      <c r="H1421" s="179" t="s">
        <v>2039</v>
      </c>
      <c r="I1421" s="8">
        <f>(C84)</f>
        <v>773</v>
      </c>
      <c r="J1421" s="2" t="s">
        <v>884</v>
      </c>
      <c r="K1421" s="8">
        <f>(F1421*I1421)</f>
        <v>69.569999999999993</v>
      </c>
    </row>
    <row r="1422" spans="1:11" hidden="1">
      <c r="A1422" s="265"/>
      <c r="F1422" s="186">
        <v>2.2000000000000002</v>
      </c>
      <c r="G1422" s="185" t="s">
        <v>883</v>
      </c>
      <c r="H1422" s="179" t="s">
        <v>1743</v>
      </c>
      <c r="I1422" s="8">
        <f>(C11)</f>
        <v>135</v>
      </c>
      <c r="J1422" s="2" t="s">
        <v>883</v>
      </c>
      <c r="K1422" s="8">
        <f>(F1422*I1422)</f>
        <v>297</v>
      </c>
    </row>
    <row r="1423" spans="1:11" hidden="1">
      <c r="A1423" s="265"/>
      <c r="F1423" s="186">
        <v>0.5</v>
      </c>
      <c r="G1423" s="185" t="s">
        <v>883</v>
      </c>
      <c r="H1423" s="179" t="s">
        <v>1936</v>
      </c>
      <c r="I1423" s="8">
        <f>(C12)</f>
        <v>95</v>
      </c>
      <c r="J1423" s="2" t="s">
        <v>883</v>
      </c>
      <c r="K1423" s="8">
        <f>(F1423*I1423)</f>
        <v>47.5</v>
      </c>
    </row>
    <row r="1424" spans="1:11" hidden="1">
      <c r="A1424" s="265"/>
      <c r="F1424" s="186">
        <v>3.8</v>
      </c>
      <c r="G1424" s="185" t="s">
        <v>883</v>
      </c>
      <c r="H1424" s="179" t="s">
        <v>324</v>
      </c>
      <c r="I1424" s="8">
        <f>(C13)</f>
        <v>85</v>
      </c>
      <c r="J1424" s="2" t="s">
        <v>883</v>
      </c>
      <c r="K1424" s="8">
        <f>(F1424*I1424)</f>
        <v>323</v>
      </c>
    </row>
    <row r="1425" spans="1:11" hidden="1">
      <c r="A1425" s="265"/>
      <c r="G1425" s="185" t="s">
        <v>454</v>
      </c>
      <c r="H1425" s="179" t="s">
        <v>510</v>
      </c>
      <c r="I1425" s="1" t="s">
        <v>991</v>
      </c>
      <c r="J1425" s="2" t="s">
        <v>454</v>
      </c>
      <c r="K1425" s="8">
        <v>1.5</v>
      </c>
    </row>
    <row r="1426" spans="1:11" hidden="1">
      <c r="A1426" s="265"/>
      <c r="I1426"/>
      <c r="J1426" s="4"/>
      <c r="K1426" s="5" t="s">
        <v>1614</v>
      </c>
    </row>
    <row r="1427" spans="1:11" hidden="1">
      <c r="A1427" s="265"/>
      <c r="H1427" s="179" t="s">
        <v>1871</v>
      </c>
      <c r="I1427"/>
      <c r="J1427" s="4"/>
      <c r="K1427" s="8">
        <f>SUM(K1420:K1425)</f>
        <v>738.57</v>
      </c>
    </row>
    <row r="1428" spans="1:11" hidden="1">
      <c r="A1428" s="265"/>
      <c r="I1428"/>
      <c r="J1428" s="4"/>
      <c r="K1428" s="5" t="s">
        <v>1614</v>
      </c>
    </row>
    <row r="1429" spans="1:11" hidden="1">
      <c r="A1429" s="265"/>
      <c r="H1429" s="179" t="s">
        <v>561</v>
      </c>
      <c r="I1429"/>
      <c r="J1429" s="4"/>
      <c r="K1429" s="8">
        <f>(K1427/100)</f>
        <v>7.39</v>
      </c>
    </row>
    <row r="1430" spans="1:11" hidden="1">
      <c r="A1430" s="265"/>
      <c r="I1430"/>
      <c r="J1430" s="4"/>
      <c r="K1430" s="5" t="s">
        <v>2090</v>
      </c>
    </row>
    <row r="1431" spans="1:11" hidden="1">
      <c r="A1431" s="265"/>
      <c r="F1431" s="233" t="s">
        <v>863</v>
      </c>
      <c r="G1431" s="185" t="s">
        <v>2289</v>
      </c>
      <c r="H1431" s="179" t="s">
        <v>1016</v>
      </c>
      <c r="I1431"/>
      <c r="J1431" s="4"/>
      <c r="K1431"/>
    </row>
    <row r="1432" spans="1:11" hidden="1">
      <c r="A1432" s="265"/>
      <c r="H1432" s="179" t="s">
        <v>1017</v>
      </c>
      <c r="I1432"/>
      <c r="J1432" s="4"/>
      <c r="K1432"/>
    </row>
    <row r="1433" spans="1:11" hidden="1">
      <c r="A1433" s="265"/>
      <c r="H1433" s="179" t="s">
        <v>1018</v>
      </c>
      <c r="I1433"/>
      <c r="J1433" s="4"/>
      <c r="K1433"/>
    </row>
    <row r="1434" spans="1:11" hidden="1">
      <c r="A1434" s="265"/>
      <c r="H1434" s="179" t="s">
        <v>30</v>
      </c>
      <c r="I1434"/>
      <c r="J1434" s="4"/>
      <c r="K1434"/>
    </row>
    <row r="1435" spans="1:11" hidden="1">
      <c r="A1435" s="265"/>
      <c r="H1435" s="183" t="s">
        <v>1614</v>
      </c>
      <c r="I1435"/>
      <c r="J1435" s="4"/>
      <c r="K1435"/>
    </row>
    <row r="1436" spans="1:11" hidden="1">
      <c r="A1436" s="265"/>
      <c r="F1436" s="186">
        <v>4.8</v>
      </c>
      <c r="G1436" s="185" t="s">
        <v>1675</v>
      </c>
      <c r="H1436" s="179" t="s">
        <v>445</v>
      </c>
      <c r="I1436" s="8">
        <f>(C270)</f>
        <v>35</v>
      </c>
      <c r="J1436" s="2" t="s">
        <v>1675</v>
      </c>
      <c r="K1436" s="8">
        <f>(F1436*I1436)</f>
        <v>168</v>
      </c>
    </row>
    <row r="1437" spans="1:11" hidden="1">
      <c r="A1437" s="265"/>
      <c r="F1437" s="186">
        <v>0.75</v>
      </c>
      <c r="G1437" s="185" t="s">
        <v>883</v>
      </c>
      <c r="H1437" s="179" t="s">
        <v>31</v>
      </c>
      <c r="I1437" s="8">
        <f>(C14)</f>
        <v>120</v>
      </c>
      <c r="J1437" s="2" t="s">
        <v>883</v>
      </c>
      <c r="K1437" s="8">
        <f>(F1437*I1437)</f>
        <v>90</v>
      </c>
    </row>
    <row r="1438" spans="1:11" hidden="1">
      <c r="A1438" s="265"/>
      <c r="F1438" s="186">
        <v>0.75</v>
      </c>
      <c r="G1438" s="185" t="s">
        <v>883</v>
      </c>
      <c r="H1438" s="179" t="s">
        <v>949</v>
      </c>
      <c r="I1438" s="8">
        <f>(C12)</f>
        <v>95</v>
      </c>
      <c r="J1438" s="2" t="s">
        <v>883</v>
      </c>
      <c r="K1438" s="8">
        <f>(F1438*I1438)</f>
        <v>71.25</v>
      </c>
    </row>
    <row r="1439" spans="1:11" hidden="1">
      <c r="A1439" s="265"/>
      <c r="F1439" s="186">
        <v>1.2</v>
      </c>
      <c r="G1439" s="185" t="s">
        <v>883</v>
      </c>
      <c r="H1439" s="179" t="s">
        <v>324</v>
      </c>
      <c r="I1439" s="8">
        <f>(C13)</f>
        <v>85</v>
      </c>
      <c r="J1439" s="2" t="s">
        <v>883</v>
      </c>
      <c r="K1439" s="8">
        <f>(F1439*I1439)</f>
        <v>102</v>
      </c>
    </row>
    <row r="1440" spans="1:11" hidden="1">
      <c r="A1440" s="265"/>
      <c r="G1440" s="185" t="s">
        <v>454</v>
      </c>
      <c r="H1440" s="179" t="s">
        <v>1869</v>
      </c>
      <c r="I1440" s="1" t="s">
        <v>991</v>
      </c>
      <c r="J1440" s="2" t="s">
        <v>454</v>
      </c>
      <c r="K1440" s="8">
        <v>1.45</v>
      </c>
    </row>
    <row r="1441" spans="1:11" hidden="1">
      <c r="A1441" s="265"/>
      <c r="I1441"/>
      <c r="J1441" s="4"/>
      <c r="K1441" s="5" t="s">
        <v>1614</v>
      </c>
    </row>
    <row r="1442" spans="1:11" hidden="1">
      <c r="A1442" s="265"/>
      <c r="H1442" s="179" t="s">
        <v>446</v>
      </c>
      <c r="I1442"/>
      <c r="J1442" s="4"/>
      <c r="K1442" s="8">
        <f>SUM(K1436:K1440)</f>
        <v>432.7</v>
      </c>
    </row>
    <row r="1443" spans="1:11" hidden="1">
      <c r="A1443" s="265"/>
      <c r="I1443"/>
      <c r="J1443" s="4"/>
      <c r="K1443" s="5" t="s">
        <v>1614</v>
      </c>
    </row>
    <row r="1444" spans="1:11" hidden="1">
      <c r="A1444" s="265"/>
      <c r="H1444" s="179" t="s">
        <v>561</v>
      </c>
      <c r="I1444"/>
      <c r="J1444" s="4"/>
      <c r="K1444" s="8">
        <f>(K1442/10)</f>
        <v>43.27</v>
      </c>
    </row>
    <row r="1445" spans="1:11" hidden="1">
      <c r="A1445" s="265"/>
      <c r="I1445"/>
      <c r="J1445" s="4"/>
      <c r="K1445" s="5" t="s">
        <v>2090</v>
      </c>
    </row>
    <row r="1446" spans="1:11" hidden="1">
      <c r="A1446" s="265"/>
      <c r="F1446" s="233" t="s">
        <v>32</v>
      </c>
      <c r="G1446" s="185" t="s">
        <v>2289</v>
      </c>
      <c r="H1446" s="233" t="s">
        <v>33</v>
      </c>
      <c r="I1446"/>
      <c r="J1446" s="4"/>
      <c r="K1446"/>
    </row>
    <row r="1447" spans="1:11" hidden="1">
      <c r="A1447" s="265"/>
      <c r="H1447" s="233" t="s">
        <v>34</v>
      </c>
      <c r="I1447"/>
      <c r="J1447" s="4"/>
      <c r="K1447"/>
    </row>
    <row r="1448" spans="1:11" hidden="1">
      <c r="A1448" s="265"/>
      <c r="F1448" s="186">
        <v>3.08</v>
      </c>
      <c r="G1448" s="185" t="s">
        <v>1393</v>
      </c>
      <c r="H1448" s="179" t="s">
        <v>33</v>
      </c>
      <c r="I1448" s="8">
        <v>120</v>
      </c>
      <c r="J1448" s="2" t="s">
        <v>1393</v>
      </c>
      <c r="K1448" s="8">
        <f>(F1448*I1448)</f>
        <v>369.6</v>
      </c>
    </row>
    <row r="1449" spans="1:11" hidden="1">
      <c r="A1449" s="265"/>
      <c r="F1449" s="186">
        <v>0.5</v>
      </c>
      <c r="G1449" s="185" t="s">
        <v>569</v>
      </c>
      <c r="H1449" s="179" t="s">
        <v>1394</v>
      </c>
      <c r="I1449" s="8">
        <f>C14</f>
        <v>120</v>
      </c>
      <c r="J1449" s="2" t="s">
        <v>569</v>
      </c>
      <c r="K1449" s="8">
        <f>(F1449*I1449)</f>
        <v>60</v>
      </c>
    </row>
    <row r="1450" spans="1:11" hidden="1">
      <c r="A1450" s="265"/>
      <c r="F1450" s="186">
        <v>0.5</v>
      </c>
      <c r="G1450" s="185" t="s">
        <v>569</v>
      </c>
      <c r="H1450" s="179" t="s">
        <v>838</v>
      </c>
      <c r="I1450" s="8">
        <f>C12</f>
        <v>95</v>
      </c>
      <c r="J1450" s="2" t="s">
        <v>569</v>
      </c>
      <c r="K1450" s="8">
        <f>(F1450*I1450)</f>
        <v>47.5</v>
      </c>
    </row>
    <row r="1451" spans="1:11" hidden="1">
      <c r="A1451" s="265"/>
      <c r="F1451" s="186">
        <v>0.8</v>
      </c>
      <c r="G1451" s="185" t="s">
        <v>569</v>
      </c>
      <c r="H1451" s="179" t="s">
        <v>1395</v>
      </c>
      <c r="I1451" s="8">
        <f>C13</f>
        <v>85</v>
      </c>
      <c r="J1451" s="2" t="s">
        <v>569</v>
      </c>
      <c r="K1451" s="8">
        <f>(F1451*I1451)</f>
        <v>68</v>
      </c>
    </row>
    <row r="1452" spans="1:11" hidden="1">
      <c r="A1452" s="265"/>
      <c r="G1452" s="185" t="s">
        <v>454</v>
      </c>
      <c r="H1452" s="179" t="s">
        <v>1869</v>
      </c>
      <c r="I1452"/>
      <c r="J1452" s="2" t="s">
        <v>454</v>
      </c>
      <c r="K1452" s="8">
        <v>1.5</v>
      </c>
    </row>
    <row r="1453" spans="1:11" hidden="1">
      <c r="A1453" s="265"/>
      <c r="I1453"/>
      <c r="J1453" s="4"/>
      <c r="K1453"/>
    </row>
    <row r="1454" spans="1:11" hidden="1">
      <c r="A1454" s="265"/>
      <c r="I1454"/>
      <c r="J1454" s="4"/>
      <c r="K1454" s="5" t="s">
        <v>1614</v>
      </c>
    </row>
    <row r="1455" spans="1:11" hidden="1">
      <c r="A1455" s="265"/>
      <c r="H1455" s="233" t="s">
        <v>1396</v>
      </c>
      <c r="I1455"/>
      <c r="J1455" s="4"/>
      <c r="K1455" s="8">
        <f>SUM(K1448:K1452)</f>
        <v>546.6</v>
      </c>
    </row>
    <row r="1456" spans="1:11" hidden="1">
      <c r="A1456" s="265"/>
      <c r="I1456"/>
      <c r="J1456" s="4"/>
      <c r="K1456" s="5" t="s">
        <v>1614</v>
      </c>
    </row>
    <row r="1457" spans="1:11" hidden="1">
      <c r="A1457" s="265"/>
      <c r="F1457" s="179" t="s">
        <v>991</v>
      </c>
      <c r="G1457" s="185" t="s">
        <v>991</v>
      </c>
      <c r="H1457" s="233" t="s">
        <v>1726</v>
      </c>
      <c r="I1457" s="1" t="s">
        <v>991</v>
      </c>
      <c r="J1457" s="2" t="s">
        <v>991</v>
      </c>
      <c r="K1457" s="8">
        <f>K1455/10</f>
        <v>54.66</v>
      </c>
    </row>
    <row r="1458" spans="1:11" hidden="1">
      <c r="A1458" s="265"/>
      <c r="I1458"/>
      <c r="J1458" s="4"/>
      <c r="K1458" s="5" t="s">
        <v>2090</v>
      </c>
    </row>
    <row r="1459" spans="1:11" hidden="1">
      <c r="A1459" s="265"/>
      <c r="F1459" s="233" t="s">
        <v>1397</v>
      </c>
      <c r="G1459" s="185" t="s">
        <v>2289</v>
      </c>
      <c r="H1459" s="179" t="s">
        <v>1398</v>
      </c>
      <c r="I1459"/>
      <c r="J1459" s="4"/>
      <c r="K1459"/>
    </row>
    <row r="1460" spans="1:11" hidden="1">
      <c r="A1460" s="265"/>
      <c r="H1460" s="179" t="s">
        <v>1399</v>
      </c>
      <c r="I1460"/>
      <c r="J1460" s="4"/>
      <c r="K1460"/>
    </row>
    <row r="1461" spans="1:11" hidden="1">
      <c r="A1461" s="265"/>
      <c r="H1461" s="179" t="s">
        <v>1260</v>
      </c>
      <c r="I1461"/>
      <c r="J1461" s="4"/>
      <c r="K1461"/>
    </row>
    <row r="1462" spans="1:11" hidden="1">
      <c r="A1462" s="265"/>
      <c r="H1462" s="183" t="s">
        <v>1614</v>
      </c>
      <c r="I1462"/>
      <c r="J1462" s="4"/>
      <c r="K1462"/>
    </row>
    <row r="1463" spans="1:11" hidden="1">
      <c r="A1463" s="265"/>
      <c r="F1463" s="186">
        <v>1.44</v>
      </c>
      <c r="G1463" s="185" t="s">
        <v>1261</v>
      </c>
      <c r="H1463" s="179" t="s">
        <v>1199</v>
      </c>
      <c r="I1463" s="8">
        <f>(C195)</f>
        <v>100</v>
      </c>
      <c r="J1463" s="2" t="s">
        <v>1261</v>
      </c>
      <c r="K1463" s="8">
        <f>(F1463*I1463)</f>
        <v>144</v>
      </c>
    </row>
    <row r="1464" spans="1:11" hidden="1">
      <c r="A1464" s="265"/>
      <c r="F1464" s="186">
        <v>0.7</v>
      </c>
      <c r="G1464" s="185" t="s">
        <v>784</v>
      </c>
      <c r="H1464" s="179" t="s">
        <v>1200</v>
      </c>
      <c r="I1464" s="8">
        <f>(C14)</f>
        <v>120</v>
      </c>
      <c r="J1464" s="2" t="s">
        <v>784</v>
      </c>
      <c r="K1464" s="8">
        <f>(F1464*I1464)</f>
        <v>84</v>
      </c>
    </row>
    <row r="1465" spans="1:11" hidden="1">
      <c r="A1465" s="265"/>
      <c r="F1465" s="186">
        <v>2.5499999999999998</v>
      </c>
      <c r="G1465" s="185" t="s">
        <v>1261</v>
      </c>
      <c r="H1465" s="179" t="s">
        <v>1201</v>
      </c>
      <c r="I1465" s="8">
        <f>(C194)</f>
        <v>160</v>
      </c>
      <c r="J1465" s="2" t="s">
        <v>1261</v>
      </c>
      <c r="K1465" s="8">
        <f>(F1465*I1465)</f>
        <v>408</v>
      </c>
    </row>
    <row r="1466" spans="1:11" hidden="1">
      <c r="A1466" s="265"/>
      <c r="F1466" s="186">
        <v>1.2</v>
      </c>
      <c r="G1466" s="185" t="s">
        <v>784</v>
      </c>
      <c r="H1466" s="179" t="s">
        <v>1200</v>
      </c>
      <c r="I1466" s="8">
        <f>(C14)</f>
        <v>120</v>
      </c>
      <c r="J1466" s="2" t="s">
        <v>784</v>
      </c>
      <c r="K1466" s="8">
        <f>(F1466*I1466)</f>
        <v>144</v>
      </c>
    </row>
    <row r="1467" spans="1:11" hidden="1">
      <c r="A1467" s="265"/>
      <c r="G1467" s="185" t="s">
        <v>454</v>
      </c>
      <c r="H1467" s="179" t="s">
        <v>1202</v>
      </c>
      <c r="I1467" s="1" t="s">
        <v>991</v>
      </c>
      <c r="J1467" s="2" t="s">
        <v>454</v>
      </c>
      <c r="K1467" s="8">
        <v>1.5</v>
      </c>
    </row>
    <row r="1468" spans="1:11" hidden="1">
      <c r="A1468" s="265"/>
      <c r="I1468"/>
      <c r="J1468" s="4"/>
      <c r="K1468" s="5" t="s">
        <v>1614</v>
      </c>
    </row>
    <row r="1469" spans="1:11" hidden="1">
      <c r="A1469" s="265"/>
      <c r="H1469" s="179" t="s">
        <v>446</v>
      </c>
      <c r="I1469"/>
      <c r="J1469" s="4"/>
      <c r="K1469" s="8">
        <f>SUM(K1463:K1467)</f>
        <v>781.5</v>
      </c>
    </row>
    <row r="1470" spans="1:11" hidden="1">
      <c r="A1470" s="265"/>
      <c r="I1470"/>
      <c r="J1470" s="4"/>
      <c r="K1470" s="5" t="s">
        <v>1614</v>
      </c>
    </row>
    <row r="1471" spans="1:11" hidden="1">
      <c r="A1471" s="265"/>
      <c r="H1471" s="179" t="s">
        <v>561</v>
      </c>
      <c r="I1471"/>
      <c r="J1471" s="4"/>
      <c r="K1471" s="8">
        <f>(K1469/10)</f>
        <v>78.150000000000006</v>
      </c>
    </row>
    <row r="1472" spans="1:11" hidden="1">
      <c r="A1472" s="265"/>
      <c r="F1472" s="179" t="s">
        <v>991</v>
      </c>
      <c r="I1472"/>
      <c r="J1472" s="4"/>
      <c r="K1472"/>
    </row>
    <row r="1473" spans="1:11" hidden="1">
      <c r="A1473" s="265"/>
      <c r="I1473"/>
      <c r="J1473" s="4"/>
      <c r="K1473" s="5" t="s">
        <v>2090</v>
      </c>
    </row>
    <row r="1474" spans="1:11" hidden="1">
      <c r="A1474" s="265"/>
      <c r="F1474" s="239">
        <v>41</v>
      </c>
      <c r="G1474" s="185" t="s">
        <v>2289</v>
      </c>
      <c r="H1474" s="179" t="s">
        <v>1398</v>
      </c>
      <c r="I1474"/>
      <c r="J1474" s="4"/>
      <c r="K1474"/>
    </row>
    <row r="1475" spans="1:11" hidden="1">
      <c r="A1475" s="265"/>
      <c r="H1475" s="179" t="s">
        <v>1065</v>
      </c>
      <c r="I1475"/>
      <c r="J1475" s="4"/>
      <c r="K1475"/>
    </row>
    <row r="1476" spans="1:11" hidden="1">
      <c r="A1476" s="265"/>
      <c r="H1476" s="179" t="s">
        <v>1260</v>
      </c>
      <c r="I1476"/>
      <c r="J1476" s="4"/>
      <c r="K1476"/>
    </row>
    <row r="1477" spans="1:11" hidden="1">
      <c r="A1477" s="265"/>
      <c r="H1477" s="183" t="s">
        <v>1614</v>
      </c>
      <c r="I1477"/>
      <c r="J1477" s="4"/>
      <c r="K1477"/>
    </row>
    <row r="1478" spans="1:11" hidden="1">
      <c r="A1478" s="265"/>
      <c r="F1478" s="186">
        <v>2.2200000000000002</v>
      </c>
      <c r="G1478" s="185" t="s">
        <v>1261</v>
      </c>
      <c r="H1478" s="179" t="s">
        <v>1201</v>
      </c>
      <c r="I1478" s="8">
        <f>(C206)</f>
        <v>150</v>
      </c>
      <c r="J1478" s="2" t="s">
        <v>1261</v>
      </c>
      <c r="K1478" s="8">
        <f>(F1478*I1478)</f>
        <v>333</v>
      </c>
    </row>
    <row r="1479" spans="1:11" hidden="1">
      <c r="A1479" s="265"/>
      <c r="F1479" s="186">
        <v>1.1000000000000001</v>
      </c>
      <c r="G1479" s="185" t="s">
        <v>784</v>
      </c>
      <c r="H1479" s="179" t="s">
        <v>1200</v>
      </c>
      <c r="I1479" s="8">
        <f>(C14)</f>
        <v>120</v>
      </c>
      <c r="J1479" s="2" t="s">
        <v>784</v>
      </c>
      <c r="K1479" s="8">
        <f>(F1479*I1479)</f>
        <v>132</v>
      </c>
    </row>
    <row r="1480" spans="1:11" hidden="1">
      <c r="A1480" s="265"/>
      <c r="G1480" s="185" t="s">
        <v>454</v>
      </c>
      <c r="H1480" s="179" t="s">
        <v>1202</v>
      </c>
      <c r="I1480" s="1" t="s">
        <v>991</v>
      </c>
      <c r="J1480" s="2" t="s">
        <v>454</v>
      </c>
      <c r="K1480" s="8">
        <v>1.5</v>
      </c>
    </row>
    <row r="1481" spans="1:11" hidden="1">
      <c r="A1481" s="265"/>
      <c r="I1481"/>
      <c r="J1481" s="4"/>
      <c r="K1481" s="5" t="s">
        <v>1614</v>
      </c>
    </row>
    <row r="1482" spans="1:11" hidden="1">
      <c r="A1482" s="265"/>
      <c r="H1482" s="179" t="s">
        <v>446</v>
      </c>
      <c r="I1482"/>
      <c r="J1482" s="4"/>
      <c r="K1482" s="8">
        <f>SUM(K1478:K1480)</f>
        <v>466.5</v>
      </c>
    </row>
    <row r="1483" spans="1:11" hidden="1">
      <c r="A1483" s="265"/>
      <c r="I1483"/>
      <c r="J1483" s="4"/>
      <c r="K1483" s="5" t="s">
        <v>1614</v>
      </c>
    </row>
    <row r="1484" spans="1:11" hidden="1">
      <c r="A1484" s="265"/>
      <c r="H1484" s="179" t="s">
        <v>561</v>
      </c>
      <c r="I1484"/>
      <c r="J1484" s="4"/>
      <c r="K1484" s="8">
        <f>(K1482/10)</f>
        <v>46.65</v>
      </c>
    </row>
    <row r="1485" spans="1:11" hidden="1">
      <c r="A1485" s="265"/>
      <c r="H1485" s="179"/>
      <c r="I1485"/>
      <c r="J1485" s="4"/>
      <c r="K1485" s="8"/>
    </row>
    <row r="1486" spans="1:11" hidden="1">
      <c r="A1486" s="265"/>
      <c r="H1486" s="179"/>
      <c r="I1486"/>
      <c r="J1486" s="4"/>
      <c r="K1486" s="8"/>
    </row>
    <row r="1487" spans="1:11" hidden="1">
      <c r="A1487" s="265"/>
      <c r="F1487" s="239">
        <v>238</v>
      </c>
      <c r="G1487" s="185" t="s">
        <v>2289</v>
      </c>
      <c r="H1487" s="179" t="s">
        <v>595</v>
      </c>
      <c r="I1487"/>
      <c r="J1487" s="4"/>
      <c r="K1487"/>
    </row>
    <row r="1488" spans="1:11" hidden="1">
      <c r="A1488" s="265"/>
      <c r="H1488" s="179" t="s">
        <v>3184</v>
      </c>
      <c r="I1488"/>
      <c r="J1488" s="4"/>
      <c r="K1488"/>
    </row>
    <row r="1489" spans="1:11" hidden="1">
      <c r="A1489" s="265"/>
      <c r="H1489" s="183" t="s">
        <v>1614</v>
      </c>
      <c r="I1489"/>
      <c r="J1489" s="4"/>
      <c r="K1489"/>
    </row>
    <row r="1490" spans="1:11" hidden="1">
      <c r="A1490" s="265"/>
      <c r="F1490" s="186">
        <v>20</v>
      </c>
      <c r="G1490" s="185" t="s">
        <v>1261</v>
      </c>
      <c r="H1490" s="179" t="s">
        <v>596</v>
      </c>
      <c r="I1490" s="8">
        <f>D40</f>
        <v>105.45</v>
      </c>
      <c r="J1490" s="2" t="s">
        <v>1261</v>
      </c>
      <c r="K1490" s="8">
        <f>(F1490*I1490)</f>
        <v>2109</v>
      </c>
    </row>
    <row r="1491" spans="1:11" hidden="1">
      <c r="A1491" s="265"/>
      <c r="H1491" s="179" t="s">
        <v>597</v>
      </c>
      <c r="I1491"/>
      <c r="J1491" s="4"/>
      <c r="K1491" s="1" t="s">
        <v>991</v>
      </c>
    </row>
    <row r="1492" spans="1:11" hidden="1">
      <c r="A1492" s="265"/>
      <c r="F1492" s="186">
        <v>50</v>
      </c>
      <c r="G1492" s="185" t="s">
        <v>1675</v>
      </c>
      <c r="H1492" s="179" t="s">
        <v>877</v>
      </c>
      <c r="I1492" s="8">
        <f>C67/1000</f>
        <v>3.8</v>
      </c>
      <c r="J1492" s="2" t="s">
        <v>1675</v>
      </c>
      <c r="K1492" s="8">
        <f>(F1492*I1492)</f>
        <v>190</v>
      </c>
    </row>
    <row r="1493" spans="1:11" hidden="1">
      <c r="A1493" s="265"/>
      <c r="F1493" s="186">
        <v>1</v>
      </c>
      <c r="G1493" s="185" t="s">
        <v>454</v>
      </c>
      <c r="H1493" s="179" t="s">
        <v>598</v>
      </c>
      <c r="I1493" s="8">
        <v>75</v>
      </c>
      <c r="J1493" s="2" t="s">
        <v>454</v>
      </c>
      <c r="K1493" s="8">
        <f>(F1493*I1493)</f>
        <v>75</v>
      </c>
    </row>
    <row r="1494" spans="1:11" hidden="1">
      <c r="A1494" s="265"/>
      <c r="F1494" s="186">
        <v>1</v>
      </c>
      <c r="G1494" s="185" t="s">
        <v>454</v>
      </c>
      <c r="H1494" s="179" t="s">
        <v>599</v>
      </c>
      <c r="I1494" s="8">
        <f>C38</f>
        <v>40</v>
      </c>
      <c r="J1494" s="2" t="s">
        <v>454</v>
      </c>
      <c r="K1494" s="8">
        <f>(F1494*I1494)</f>
        <v>40</v>
      </c>
    </row>
    <row r="1495" spans="1:11" hidden="1">
      <c r="A1495" s="265"/>
      <c r="F1495" s="186">
        <v>2.5</v>
      </c>
      <c r="G1495" s="185" t="s">
        <v>454</v>
      </c>
      <c r="H1495" s="179" t="s">
        <v>600</v>
      </c>
      <c r="I1495" s="8">
        <f>D14</f>
        <v>110</v>
      </c>
      <c r="J1495" s="2" t="s">
        <v>454</v>
      </c>
      <c r="K1495" s="8">
        <f>(F1495*I1495)</f>
        <v>275</v>
      </c>
    </row>
    <row r="1496" spans="1:11" hidden="1">
      <c r="A1496" s="265"/>
      <c r="G1496" s="185" t="s">
        <v>454</v>
      </c>
      <c r="H1496" s="179" t="s">
        <v>511</v>
      </c>
      <c r="I1496"/>
      <c r="J1496" s="2" t="s">
        <v>454</v>
      </c>
      <c r="K1496" s="6">
        <v>1.5</v>
      </c>
    </row>
    <row r="1497" spans="1:11" hidden="1">
      <c r="A1497" s="265"/>
      <c r="I1497"/>
      <c r="J1497" s="4"/>
      <c r="K1497" s="5" t="s">
        <v>1614</v>
      </c>
    </row>
    <row r="1498" spans="1:11" hidden="1">
      <c r="A1498" s="265"/>
      <c r="H1498" s="179" t="s">
        <v>601</v>
      </c>
      <c r="I1498"/>
      <c r="J1498" s="4"/>
      <c r="K1498" s="8">
        <f>SUM(K1490:K1496)</f>
        <v>2690.5</v>
      </c>
    </row>
    <row r="1499" spans="1:11" hidden="1">
      <c r="A1499" s="265"/>
      <c r="H1499" s="179"/>
      <c r="I1499"/>
      <c r="J1499" s="4"/>
      <c r="K1499" s="5" t="s">
        <v>1614</v>
      </c>
    </row>
    <row r="1500" spans="1:11" hidden="1">
      <c r="A1500" s="265"/>
      <c r="I1500"/>
      <c r="J1500" s="4"/>
      <c r="K1500" s="5"/>
    </row>
    <row r="1501" spans="1:11" hidden="1">
      <c r="A1501" s="265"/>
      <c r="F1501" s="233" t="s">
        <v>1066</v>
      </c>
      <c r="G1501" s="185" t="s">
        <v>2289</v>
      </c>
      <c r="H1501" s="179" t="s">
        <v>560</v>
      </c>
      <c r="I1501"/>
      <c r="J1501" s="4"/>
      <c r="K1501"/>
    </row>
    <row r="1502" spans="1:11" hidden="1">
      <c r="A1502" s="265"/>
      <c r="H1502" s="179" t="s">
        <v>2171</v>
      </c>
      <c r="I1502"/>
      <c r="J1502" s="4"/>
      <c r="K1502"/>
    </row>
    <row r="1503" spans="1:11" hidden="1">
      <c r="A1503" s="265"/>
      <c r="H1503" s="183" t="s">
        <v>1614</v>
      </c>
      <c r="I1503"/>
      <c r="J1503" s="4"/>
      <c r="K1503"/>
    </row>
    <row r="1504" spans="1:11" hidden="1">
      <c r="A1504" s="265"/>
      <c r="F1504" s="186">
        <v>1</v>
      </c>
      <c r="G1504" s="185" t="s">
        <v>532</v>
      </c>
      <c r="H1504" s="179" t="s">
        <v>533</v>
      </c>
      <c r="I1504" s="8">
        <f>(C138)</f>
        <v>28000</v>
      </c>
      <c r="J1504" s="2" t="s">
        <v>534</v>
      </c>
      <c r="K1504" s="8">
        <f>(F1504*I1504)/10</f>
        <v>2800</v>
      </c>
    </row>
    <row r="1505" spans="1:15" hidden="1">
      <c r="A1505" s="265"/>
      <c r="F1505" s="242">
        <v>0.01</v>
      </c>
      <c r="G1505" s="185" t="s">
        <v>532</v>
      </c>
      <c r="H1505" s="179" t="s">
        <v>194</v>
      </c>
      <c r="I1505" s="8">
        <f>(C142)</f>
        <v>30000</v>
      </c>
      <c r="J1505" s="2" t="s">
        <v>534</v>
      </c>
      <c r="K1505" s="8">
        <f>(F1505*I1505)/10</f>
        <v>30</v>
      </c>
    </row>
    <row r="1506" spans="1:15" hidden="1">
      <c r="A1506" s="265"/>
      <c r="F1506" s="242">
        <v>3.5</v>
      </c>
      <c r="G1506" s="185" t="s">
        <v>784</v>
      </c>
      <c r="H1506" s="179" t="s">
        <v>535</v>
      </c>
      <c r="I1506" s="8">
        <f>(C17)</f>
        <v>130</v>
      </c>
      <c r="J1506" s="2" t="s">
        <v>1422</v>
      </c>
      <c r="K1506" s="8">
        <f>(F1506*I1506)</f>
        <v>455</v>
      </c>
      <c r="O1506" s="180">
        <f>92+18.4</f>
        <v>110.4</v>
      </c>
    </row>
    <row r="1507" spans="1:15" hidden="1">
      <c r="A1507" s="265"/>
      <c r="F1507" s="186">
        <v>1.3</v>
      </c>
      <c r="G1507" s="185" t="s">
        <v>1675</v>
      </c>
      <c r="H1507" s="179" t="s">
        <v>536</v>
      </c>
      <c r="I1507" s="8">
        <f>C67/1000</f>
        <v>3.8</v>
      </c>
      <c r="J1507" s="2" t="s">
        <v>1675</v>
      </c>
      <c r="K1507" s="8">
        <f>(F1507*I1507)</f>
        <v>4.9400000000000004</v>
      </c>
      <c r="O1507" s="180">
        <f>95+19</f>
        <v>114</v>
      </c>
    </row>
    <row r="1508" spans="1:15" hidden="1">
      <c r="A1508" s="265"/>
      <c r="F1508" s="186">
        <v>0.25</v>
      </c>
      <c r="G1508" s="185" t="s">
        <v>784</v>
      </c>
      <c r="H1508" s="179" t="s">
        <v>537</v>
      </c>
      <c r="I1508" s="8">
        <f>D14</f>
        <v>110</v>
      </c>
      <c r="J1508" s="2" t="s">
        <v>1422</v>
      </c>
      <c r="K1508" s="8">
        <f>(F1508*I1508)</f>
        <v>27.5</v>
      </c>
    </row>
    <row r="1509" spans="1:15" hidden="1">
      <c r="A1509" s="265"/>
      <c r="F1509" s="242"/>
      <c r="G1509" s="185" t="s">
        <v>454</v>
      </c>
      <c r="H1509" s="179" t="s">
        <v>455</v>
      </c>
      <c r="I1509"/>
      <c r="J1509" s="2" t="s">
        <v>454</v>
      </c>
      <c r="K1509" s="8">
        <f>(F1509*I1509)</f>
        <v>0</v>
      </c>
    </row>
    <row r="1510" spans="1:15" hidden="1">
      <c r="A1510" s="265"/>
      <c r="F1510" s="242"/>
      <c r="I1510"/>
      <c r="J1510" s="4"/>
      <c r="K1510" s="5" t="s">
        <v>1614</v>
      </c>
    </row>
    <row r="1511" spans="1:15" hidden="1">
      <c r="A1511" s="265"/>
      <c r="F1511" s="242"/>
      <c r="H1511" s="179" t="s">
        <v>538</v>
      </c>
      <c r="I1511"/>
      <c r="J1511" s="4"/>
      <c r="K1511" s="8">
        <f>SUM(K1504:K1509)</f>
        <v>3317.44</v>
      </c>
    </row>
    <row r="1512" spans="1:15" hidden="1">
      <c r="A1512" s="265"/>
      <c r="F1512" s="242"/>
      <c r="I1512"/>
      <c r="J1512" s="4"/>
      <c r="K1512" s="5" t="s">
        <v>1614</v>
      </c>
    </row>
    <row r="1513" spans="1:15" hidden="1">
      <c r="A1513" s="265"/>
      <c r="F1513" s="242"/>
      <c r="H1513" s="179" t="s">
        <v>539</v>
      </c>
      <c r="I1513"/>
      <c r="J1513" s="4"/>
      <c r="K1513" s="8">
        <f>(K1511*10)</f>
        <v>33174.400000000001</v>
      </c>
    </row>
    <row r="1514" spans="1:15" hidden="1">
      <c r="A1514" s="265"/>
      <c r="F1514" s="242"/>
      <c r="I1514"/>
      <c r="J1514" s="4"/>
      <c r="K1514" s="5" t="s">
        <v>2090</v>
      </c>
    </row>
    <row r="1515" spans="1:15" hidden="1">
      <c r="A1515" s="265"/>
      <c r="F1515" s="242"/>
      <c r="I1515"/>
      <c r="J1515" s="4"/>
      <c r="K1515" s="5"/>
    </row>
    <row r="1516" spans="1:15" hidden="1">
      <c r="A1516" s="265"/>
      <c r="F1516" s="242"/>
      <c r="H1516" s="270" t="s">
        <v>540</v>
      </c>
      <c r="I1516"/>
      <c r="J1516" s="4"/>
      <c r="K1516" s="5"/>
    </row>
    <row r="1517" spans="1:15" hidden="1">
      <c r="A1517" s="265"/>
      <c r="F1517" s="186">
        <v>1</v>
      </c>
      <c r="G1517" s="185" t="s">
        <v>532</v>
      </c>
      <c r="H1517" s="179" t="s">
        <v>541</v>
      </c>
      <c r="I1517">
        <f>C137</f>
        <v>26500</v>
      </c>
      <c r="J1517" s="2" t="s">
        <v>534</v>
      </c>
      <c r="K1517" s="8">
        <f>(F1517*I1517)/10</f>
        <v>2650</v>
      </c>
    </row>
    <row r="1518" spans="1:15" hidden="1">
      <c r="A1518" s="265"/>
      <c r="F1518" s="242">
        <v>0.01</v>
      </c>
      <c r="G1518" s="185" t="s">
        <v>532</v>
      </c>
      <c r="H1518" s="179" t="s">
        <v>194</v>
      </c>
      <c r="I1518">
        <f>C142</f>
        <v>30000</v>
      </c>
      <c r="J1518" s="2" t="s">
        <v>534</v>
      </c>
      <c r="K1518" s="8">
        <f>(F1518*I1518)/10</f>
        <v>30</v>
      </c>
    </row>
    <row r="1519" spans="1:15" hidden="1">
      <c r="A1519" s="265"/>
      <c r="F1519" s="242">
        <v>3.5</v>
      </c>
      <c r="G1519" s="185" t="s">
        <v>784</v>
      </c>
      <c r="H1519" s="179" t="s">
        <v>535</v>
      </c>
      <c r="I1519">
        <f>C17</f>
        <v>130</v>
      </c>
      <c r="J1519" s="2" t="s">
        <v>1422</v>
      </c>
      <c r="K1519" s="8">
        <f>(F1519*I1519)</f>
        <v>455</v>
      </c>
    </row>
    <row r="1520" spans="1:15" hidden="1">
      <c r="A1520" s="265"/>
      <c r="F1520" s="186">
        <v>1.3</v>
      </c>
      <c r="G1520" s="185" t="s">
        <v>1675</v>
      </c>
      <c r="H1520" s="179" t="s">
        <v>536</v>
      </c>
      <c r="I1520">
        <f>C67/1000</f>
        <v>3.8</v>
      </c>
      <c r="J1520" s="2" t="s">
        <v>1675</v>
      </c>
      <c r="K1520" s="8">
        <f>(F1520*I1520)</f>
        <v>4.9400000000000004</v>
      </c>
    </row>
    <row r="1521" spans="1:11" hidden="1">
      <c r="A1521" s="265"/>
      <c r="F1521" s="186">
        <v>0.25</v>
      </c>
      <c r="G1521" s="185" t="s">
        <v>784</v>
      </c>
      <c r="H1521" s="179" t="s">
        <v>537</v>
      </c>
      <c r="I1521">
        <f>D14</f>
        <v>110</v>
      </c>
      <c r="J1521" s="2" t="s">
        <v>1422</v>
      </c>
      <c r="K1521" s="8">
        <f>(F1521*I1521)</f>
        <v>27.5</v>
      </c>
    </row>
    <row r="1522" spans="1:11" hidden="1">
      <c r="A1522" s="265"/>
      <c r="F1522" s="242"/>
      <c r="G1522" s="185" t="s">
        <v>454</v>
      </c>
      <c r="H1522" s="179" t="s">
        <v>455</v>
      </c>
      <c r="I1522"/>
      <c r="J1522" s="2" t="s">
        <v>454</v>
      </c>
      <c r="K1522" s="8">
        <f>(F1522*I1522)</f>
        <v>0</v>
      </c>
    </row>
    <row r="1523" spans="1:11" hidden="1">
      <c r="A1523" s="265"/>
      <c r="F1523" s="242"/>
      <c r="I1523"/>
      <c r="J1523" s="4"/>
      <c r="K1523" s="5" t="s">
        <v>1614</v>
      </c>
    </row>
    <row r="1524" spans="1:11" hidden="1">
      <c r="A1524" s="265"/>
      <c r="F1524" s="242"/>
      <c r="H1524" s="179" t="s">
        <v>538</v>
      </c>
      <c r="I1524"/>
      <c r="J1524" s="4"/>
      <c r="K1524" s="8">
        <f>SUM(K1517:K1522)</f>
        <v>3167.44</v>
      </c>
    </row>
    <row r="1525" spans="1:11" hidden="1">
      <c r="A1525" s="265"/>
      <c r="F1525" s="242"/>
      <c r="I1525"/>
      <c r="J1525" s="4"/>
      <c r="K1525" s="5" t="s">
        <v>1614</v>
      </c>
    </row>
    <row r="1526" spans="1:11" hidden="1">
      <c r="A1526" s="265"/>
      <c r="F1526" s="242"/>
      <c r="H1526" s="179" t="s">
        <v>539</v>
      </c>
      <c r="I1526"/>
      <c r="J1526" s="4"/>
      <c r="K1526" s="8">
        <f>(K1524*10)</f>
        <v>31674.400000000001</v>
      </c>
    </row>
    <row r="1527" spans="1:11" hidden="1">
      <c r="A1527" s="265"/>
      <c r="F1527" s="242"/>
      <c r="I1527"/>
      <c r="J1527" s="4"/>
      <c r="K1527" s="5" t="s">
        <v>2090</v>
      </c>
    </row>
    <row r="1528" spans="1:11" hidden="1">
      <c r="A1528" s="265"/>
      <c r="F1528" s="242"/>
      <c r="H1528" s="179" t="s">
        <v>991</v>
      </c>
      <c r="I1528"/>
      <c r="J1528" s="4"/>
      <c r="K1528" s="1" t="s">
        <v>991</v>
      </c>
    </row>
    <row r="1529" spans="1:11" hidden="1">
      <c r="A1529" s="265"/>
      <c r="F1529" s="271" t="s">
        <v>542</v>
      </c>
      <c r="G1529" s="185" t="s">
        <v>1941</v>
      </c>
      <c r="H1529" s="179" t="s">
        <v>560</v>
      </c>
      <c r="I1529"/>
      <c r="J1529" s="4"/>
      <c r="K1529"/>
    </row>
    <row r="1530" spans="1:11" hidden="1">
      <c r="A1530" s="265"/>
      <c r="F1530" s="242"/>
      <c r="H1530" s="179" t="s">
        <v>543</v>
      </c>
      <c r="I1530"/>
      <c r="J1530" s="4"/>
      <c r="K1530"/>
    </row>
    <row r="1531" spans="1:11" hidden="1">
      <c r="A1531" s="265"/>
      <c r="F1531" s="242"/>
      <c r="H1531" s="183" t="s">
        <v>1614</v>
      </c>
      <c r="I1531"/>
      <c r="J1531" s="4"/>
      <c r="K1531"/>
    </row>
    <row r="1532" spans="1:11" hidden="1">
      <c r="A1532" s="265"/>
      <c r="F1532" s="186">
        <v>1</v>
      </c>
      <c r="G1532" s="185" t="s">
        <v>532</v>
      </c>
      <c r="H1532" s="179" t="s">
        <v>533</v>
      </c>
      <c r="I1532" s="8">
        <f>(C138)</f>
        <v>28000</v>
      </c>
      <c r="J1532" s="2" t="s">
        <v>534</v>
      </c>
      <c r="K1532" s="8">
        <f>(F1532*I1532)/10</f>
        <v>2800</v>
      </c>
    </row>
    <row r="1533" spans="1:11" hidden="1">
      <c r="A1533" s="265"/>
      <c r="F1533" s="242">
        <v>0.01</v>
      </c>
      <c r="G1533" s="185" t="s">
        <v>532</v>
      </c>
      <c r="H1533" s="179" t="s">
        <v>194</v>
      </c>
      <c r="I1533" s="8">
        <f>(C142)</f>
        <v>30000</v>
      </c>
      <c r="J1533" s="2" t="s">
        <v>534</v>
      </c>
      <c r="K1533" s="8">
        <f>(F1533*I1533)/10</f>
        <v>30</v>
      </c>
    </row>
    <row r="1534" spans="1:11" hidden="1">
      <c r="A1534" s="265"/>
      <c r="F1534" s="242">
        <v>3.5</v>
      </c>
      <c r="G1534" s="185" t="s">
        <v>784</v>
      </c>
      <c r="H1534" s="179" t="s">
        <v>535</v>
      </c>
      <c r="I1534" s="8">
        <f>(C17)</f>
        <v>130</v>
      </c>
      <c r="J1534" s="2" t="s">
        <v>784</v>
      </c>
      <c r="K1534" s="8">
        <f>(F1534*I1534)</f>
        <v>455</v>
      </c>
    </row>
    <row r="1535" spans="1:11" hidden="1">
      <c r="A1535" s="265"/>
      <c r="F1535" s="242"/>
      <c r="G1535" s="185" t="s">
        <v>454</v>
      </c>
      <c r="H1535" s="179" t="s">
        <v>455</v>
      </c>
      <c r="I1535"/>
      <c r="J1535" s="2" t="s">
        <v>454</v>
      </c>
      <c r="K1535" s="8">
        <v>0</v>
      </c>
    </row>
    <row r="1536" spans="1:11" hidden="1">
      <c r="A1536" s="265"/>
      <c r="I1536"/>
      <c r="J1536" s="4"/>
      <c r="K1536" s="5" t="s">
        <v>1614</v>
      </c>
    </row>
    <row r="1537" spans="1:11" hidden="1">
      <c r="A1537" s="265"/>
      <c r="H1537" s="179" t="s">
        <v>538</v>
      </c>
      <c r="I1537"/>
      <c r="J1537" s="4"/>
      <c r="K1537" s="8">
        <f>SUM(K1532:K1535)</f>
        <v>3285</v>
      </c>
    </row>
    <row r="1538" spans="1:11" hidden="1">
      <c r="A1538" s="265"/>
      <c r="I1538"/>
      <c r="J1538" s="4"/>
      <c r="K1538" s="5" t="s">
        <v>1614</v>
      </c>
    </row>
    <row r="1539" spans="1:11" hidden="1">
      <c r="A1539" s="265"/>
      <c r="H1539" s="179" t="s">
        <v>539</v>
      </c>
      <c r="I1539"/>
      <c r="J1539" s="4"/>
      <c r="K1539" s="8">
        <f>(K1537*10)</f>
        <v>32850</v>
      </c>
    </row>
    <row r="1540" spans="1:11" hidden="1">
      <c r="A1540" s="265"/>
      <c r="H1540" s="179" t="s">
        <v>991</v>
      </c>
      <c r="I1540"/>
      <c r="J1540" s="4"/>
      <c r="K1540" s="1" t="s">
        <v>991</v>
      </c>
    </row>
    <row r="1541" spans="1:11" hidden="1">
      <c r="A1541" s="265"/>
      <c r="G1541" s="178" t="s">
        <v>526</v>
      </c>
      <c r="H1541" s="179" t="s">
        <v>560</v>
      </c>
      <c r="I1541"/>
      <c r="J1541" s="4"/>
      <c r="K1541" s="1"/>
    </row>
    <row r="1542" spans="1:11" hidden="1">
      <c r="A1542" s="265"/>
      <c r="H1542" s="179" t="s">
        <v>1623</v>
      </c>
      <c r="I1542"/>
      <c r="J1542" s="4"/>
      <c r="K1542" s="1"/>
    </row>
    <row r="1543" spans="1:11" hidden="1">
      <c r="A1543" s="265"/>
      <c r="F1543" s="242"/>
      <c r="H1543" s="183" t="s">
        <v>1614</v>
      </c>
      <c r="I1543"/>
      <c r="J1543" s="4"/>
      <c r="K1543" s="1"/>
    </row>
    <row r="1544" spans="1:11" hidden="1">
      <c r="A1544" s="265"/>
      <c r="F1544" s="186">
        <v>1</v>
      </c>
      <c r="G1544" s="185" t="s">
        <v>532</v>
      </c>
      <c r="H1544" s="179" t="s">
        <v>541</v>
      </c>
      <c r="I1544">
        <f>C137</f>
        <v>26500</v>
      </c>
      <c r="J1544" s="2" t="s">
        <v>534</v>
      </c>
      <c r="K1544" s="8">
        <f>(F1544*I1544)/10</f>
        <v>2650</v>
      </c>
    </row>
    <row r="1545" spans="1:11" hidden="1">
      <c r="A1545" s="265"/>
      <c r="F1545" s="242">
        <v>0.01</v>
      </c>
      <c r="G1545" s="185" t="s">
        <v>532</v>
      </c>
      <c r="H1545" s="179" t="s">
        <v>194</v>
      </c>
      <c r="I1545">
        <f>C142</f>
        <v>30000</v>
      </c>
      <c r="J1545" s="2" t="s">
        <v>534</v>
      </c>
      <c r="K1545" s="8">
        <f>(F1545*I1545)/10</f>
        <v>30</v>
      </c>
    </row>
    <row r="1546" spans="1:11" hidden="1">
      <c r="A1546" s="265"/>
      <c r="F1546" s="242">
        <v>3.5</v>
      </c>
      <c r="G1546" s="185" t="s">
        <v>784</v>
      </c>
      <c r="H1546" s="179" t="s">
        <v>535</v>
      </c>
      <c r="I1546">
        <f>C17</f>
        <v>130</v>
      </c>
      <c r="J1546" s="2" t="s">
        <v>784</v>
      </c>
      <c r="K1546" s="8">
        <f>(F1546*I1546)</f>
        <v>455</v>
      </c>
    </row>
    <row r="1547" spans="1:11" hidden="1">
      <c r="A1547" s="265"/>
      <c r="F1547" s="242"/>
      <c r="G1547" s="185" t="s">
        <v>454</v>
      </c>
      <c r="H1547" s="179" t="s">
        <v>455</v>
      </c>
      <c r="I1547"/>
      <c r="J1547" s="2" t="s">
        <v>454</v>
      </c>
      <c r="K1547" s="8">
        <v>0</v>
      </c>
    </row>
    <row r="1548" spans="1:11" hidden="1">
      <c r="A1548" s="265"/>
      <c r="I1548"/>
      <c r="J1548" s="4"/>
      <c r="K1548" s="5" t="s">
        <v>1614</v>
      </c>
    </row>
    <row r="1549" spans="1:11" hidden="1">
      <c r="A1549" s="265"/>
      <c r="H1549" s="179" t="s">
        <v>538</v>
      </c>
      <c r="I1549"/>
      <c r="J1549" s="4"/>
      <c r="K1549" s="8">
        <f>SUM(K1544:K1547)</f>
        <v>3135</v>
      </c>
    </row>
    <row r="1550" spans="1:11" hidden="1">
      <c r="A1550" s="265"/>
      <c r="I1550"/>
      <c r="J1550" s="4"/>
      <c r="K1550" s="5" t="s">
        <v>1614</v>
      </c>
    </row>
    <row r="1551" spans="1:11" hidden="1">
      <c r="A1551" s="265"/>
      <c r="H1551" s="179" t="s">
        <v>539</v>
      </c>
      <c r="I1551"/>
      <c r="J1551" s="4"/>
      <c r="K1551" s="8">
        <f>(K1549*10)</f>
        <v>31350</v>
      </c>
    </row>
    <row r="1552" spans="1:11" hidden="1">
      <c r="A1552" s="265"/>
      <c r="H1552" s="179" t="s">
        <v>991</v>
      </c>
      <c r="I1552"/>
      <c r="J1552" s="4"/>
      <c r="K1552"/>
    </row>
    <row r="1553" spans="1:11" hidden="1">
      <c r="A1553" s="265"/>
      <c r="F1553" s="243">
        <v>44.1</v>
      </c>
      <c r="G1553" s="185" t="s">
        <v>2289</v>
      </c>
      <c r="H1553" s="179" t="s">
        <v>1624</v>
      </c>
      <c r="I1553"/>
      <c r="J1553" s="4"/>
      <c r="K1553"/>
    </row>
    <row r="1554" spans="1:11" hidden="1">
      <c r="A1554" s="265"/>
      <c r="H1554" s="179" t="s">
        <v>1625</v>
      </c>
      <c r="I1554"/>
      <c r="J1554" s="4"/>
      <c r="K1554"/>
    </row>
    <row r="1555" spans="1:11" hidden="1">
      <c r="A1555" s="265"/>
      <c r="H1555" s="179" t="s">
        <v>3185</v>
      </c>
      <c r="I1555"/>
      <c r="J1555" s="4"/>
      <c r="K1555"/>
    </row>
    <row r="1556" spans="1:11" hidden="1">
      <c r="A1556" s="265"/>
      <c r="H1556" s="183" t="s">
        <v>1614</v>
      </c>
      <c r="I1556"/>
      <c r="J1556" s="4"/>
      <c r="K1556"/>
    </row>
    <row r="1557" spans="1:11" hidden="1">
      <c r="A1557" s="265"/>
      <c r="F1557" s="186">
        <v>3</v>
      </c>
      <c r="G1557" s="185" t="s">
        <v>1804</v>
      </c>
      <c r="H1557" s="179" t="s">
        <v>2081</v>
      </c>
      <c r="I1557" s="8">
        <f>(C598)</f>
        <v>120</v>
      </c>
      <c r="J1557" s="2" t="s">
        <v>1804</v>
      </c>
      <c r="K1557" s="8">
        <f t="shared" ref="K1557:K1562" si="61">(F1557*I1557)</f>
        <v>360</v>
      </c>
    </row>
    <row r="1558" spans="1:11" hidden="1">
      <c r="A1558" s="265"/>
      <c r="F1558" s="186">
        <v>1</v>
      </c>
      <c r="G1558" s="185" t="s">
        <v>883</v>
      </c>
      <c r="H1558" s="179" t="s">
        <v>2135</v>
      </c>
      <c r="I1558" s="8">
        <f>(C601)</f>
        <v>65</v>
      </c>
      <c r="J1558" s="2" t="s">
        <v>883</v>
      </c>
      <c r="K1558" s="8">
        <f t="shared" si="61"/>
        <v>65</v>
      </c>
    </row>
    <row r="1559" spans="1:11" hidden="1">
      <c r="A1559" s="265"/>
      <c r="F1559" s="186">
        <v>1</v>
      </c>
      <c r="G1559" s="185" t="s">
        <v>883</v>
      </c>
      <c r="H1559" s="179" t="s">
        <v>2136</v>
      </c>
      <c r="I1559" s="8">
        <f>(C604)</f>
        <v>45</v>
      </c>
      <c r="J1559" s="2" t="s">
        <v>883</v>
      </c>
      <c r="K1559" s="8">
        <f t="shared" si="61"/>
        <v>45</v>
      </c>
    </row>
    <row r="1560" spans="1:11" hidden="1">
      <c r="A1560" s="265"/>
      <c r="F1560" s="186">
        <v>2</v>
      </c>
      <c r="G1560" s="185" t="s">
        <v>883</v>
      </c>
      <c r="H1560" s="179" t="s">
        <v>2137</v>
      </c>
      <c r="I1560" s="8">
        <f>C575</f>
        <v>16.440000000000001</v>
      </c>
      <c r="J1560" s="2" t="s">
        <v>883</v>
      </c>
      <c r="K1560" s="8">
        <f t="shared" si="61"/>
        <v>32.880000000000003</v>
      </c>
    </row>
    <row r="1561" spans="1:11" hidden="1">
      <c r="A1561" s="265"/>
      <c r="F1561" s="186">
        <v>1</v>
      </c>
      <c r="G1561" s="185" t="s">
        <v>883</v>
      </c>
      <c r="H1561" s="179" t="s">
        <v>2138</v>
      </c>
      <c r="I1561" s="8">
        <f>(C666)</f>
        <v>18</v>
      </c>
      <c r="J1561" s="2" t="s">
        <v>883</v>
      </c>
      <c r="K1561" s="8">
        <f t="shared" si="61"/>
        <v>18</v>
      </c>
    </row>
    <row r="1562" spans="1:11" hidden="1">
      <c r="A1562" s="265"/>
      <c r="F1562" s="186">
        <v>0.5</v>
      </c>
      <c r="G1562" s="185" t="s">
        <v>883</v>
      </c>
      <c r="H1562" s="179" t="s">
        <v>2139</v>
      </c>
      <c r="I1562" s="8">
        <f>(C15)</f>
        <v>130</v>
      </c>
      <c r="J1562" s="2" t="s">
        <v>883</v>
      </c>
      <c r="K1562" s="8">
        <f t="shared" si="61"/>
        <v>65</v>
      </c>
    </row>
    <row r="1563" spans="1:11" hidden="1">
      <c r="A1563" s="265"/>
      <c r="G1563" s="185" t="s">
        <v>454</v>
      </c>
      <c r="H1563" s="179" t="s">
        <v>616</v>
      </c>
      <c r="I1563"/>
      <c r="J1563" s="2" t="s">
        <v>454</v>
      </c>
      <c r="K1563" s="8">
        <v>0.75</v>
      </c>
    </row>
    <row r="1564" spans="1:11" hidden="1">
      <c r="A1564" s="265"/>
      <c r="H1564" s="179" t="s">
        <v>22</v>
      </c>
      <c r="I1564"/>
      <c r="J1564" s="4"/>
      <c r="K1564"/>
    </row>
    <row r="1565" spans="1:11" hidden="1">
      <c r="A1565" s="265"/>
      <c r="I1565"/>
      <c r="J1565" s="4"/>
      <c r="K1565" s="5" t="s">
        <v>1614</v>
      </c>
    </row>
    <row r="1566" spans="1:11" hidden="1">
      <c r="A1566" s="265"/>
      <c r="H1566" s="179" t="s">
        <v>1340</v>
      </c>
      <c r="I1566"/>
      <c r="J1566" s="4"/>
      <c r="K1566" s="8">
        <f>SUM(K1557:K1563)</f>
        <v>586.63</v>
      </c>
    </row>
    <row r="1567" spans="1:11" hidden="1">
      <c r="A1567" s="265"/>
      <c r="F1567" s="179" t="s">
        <v>991</v>
      </c>
      <c r="I1567"/>
      <c r="J1567" s="4"/>
      <c r="K1567"/>
    </row>
    <row r="1568" spans="1:11" hidden="1">
      <c r="A1568" s="265"/>
      <c r="I1568"/>
      <c r="J1568" s="4"/>
      <c r="K1568" s="5" t="s">
        <v>1614</v>
      </c>
    </row>
    <row r="1569" spans="1:11" hidden="1">
      <c r="A1569" s="265"/>
      <c r="H1569" s="179" t="s">
        <v>1572</v>
      </c>
      <c r="I1569"/>
      <c r="J1569" s="4"/>
      <c r="K1569" s="8">
        <f>(K1566/3)</f>
        <v>195.54</v>
      </c>
    </row>
    <row r="1570" spans="1:11" hidden="1">
      <c r="A1570" s="265"/>
      <c r="H1570" s="179"/>
      <c r="I1570"/>
      <c r="J1570" s="4"/>
      <c r="K1570" s="5" t="s">
        <v>2090</v>
      </c>
    </row>
    <row r="1571" spans="1:11" hidden="1">
      <c r="A1571" s="265"/>
      <c r="F1571" s="233" t="s">
        <v>1341</v>
      </c>
      <c r="H1571" s="179" t="s">
        <v>16</v>
      </c>
      <c r="I1571"/>
      <c r="J1571" s="4"/>
      <c r="K1571"/>
    </row>
    <row r="1572" spans="1:11" hidden="1">
      <c r="A1572" s="265"/>
      <c r="H1572" s="179" t="s">
        <v>17</v>
      </c>
      <c r="I1572"/>
      <c r="J1572" s="4"/>
      <c r="K1572"/>
    </row>
    <row r="1573" spans="1:11" hidden="1">
      <c r="A1573" s="265"/>
      <c r="H1573" s="179" t="s">
        <v>2071</v>
      </c>
      <c r="I1573"/>
      <c r="J1573" s="4"/>
      <c r="K1573"/>
    </row>
    <row r="1574" spans="1:11" hidden="1">
      <c r="A1574" s="265"/>
      <c r="H1574" s="183" t="s">
        <v>1614</v>
      </c>
      <c r="I1574"/>
      <c r="J1574" s="4"/>
      <c r="K1574"/>
    </row>
    <row r="1575" spans="1:11" hidden="1">
      <c r="A1575" s="265"/>
      <c r="F1575" s="186">
        <v>0.15</v>
      </c>
      <c r="G1575" s="185" t="s">
        <v>884</v>
      </c>
      <c r="H1575" s="179" t="s">
        <v>2072</v>
      </c>
      <c r="I1575" s="8" t="e">
        <f>(C70)</f>
        <v>#REF!</v>
      </c>
      <c r="J1575" s="2" t="s">
        <v>884</v>
      </c>
      <c r="K1575" s="8" t="e">
        <f>(F1575*I1575)</f>
        <v>#REF!</v>
      </c>
    </row>
    <row r="1576" spans="1:11" hidden="1">
      <c r="A1576" s="265"/>
      <c r="F1576" s="253">
        <v>8.6499999999999994E-2</v>
      </c>
      <c r="G1576" s="185" t="s">
        <v>876</v>
      </c>
      <c r="H1576" s="179" t="s">
        <v>877</v>
      </c>
      <c r="I1576" s="8">
        <f>(C67)</f>
        <v>3800</v>
      </c>
      <c r="J1576" s="2" t="s">
        <v>876</v>
      </c>
      <c r="K1576" s="8">
        <f>(F1576*I1576)</f>
        <v>328.7</v>
      </c>
    </row>
    <row r="1577" spans="1:11" hidden="1">
      <c r="A1577" s="265"/>
      <c r="F1577" s="186">
        <v>1.6</v>
      </c>
      <c r="G1577" s="185" t="s">
        <v>784</v>
      </c>
      <c r="H1577" s="179" t="s">
        <v>2044</v>
      </c>
      <c r="I1577" s="8">
        <f>(C10)</f>
        <v>150</v>
      </c>
      <c r="J1577" s="2" t="s">
        <v>784</v>
      </c>
      <c r="K1577" s="8">
        <f>(F1577*I1577)</f>
        <v>240</v>
      </c>
    </row>
    <row r="1578" spans="1:11" hidden="1">
      <c r="A1578" s="265"/>
      <c r="F1578" s="186">
        <v>0.5</v>
      </c>
      <c r="G1578" s="185" t="s">
        <v>784</v>
      </c>
      <c r="H1578" s="179" t="s">
        <v>1936</v>
      </c>
      <c r="I1578" s="8">
        <f>(C12)</f>
        <v>95</v>
      </c>
      <c r="J1578" s="2" t="s">
        <v>784</v>
      </c>
      <c r="K1578" s="8">
        <f>(F1578*I1578)</f>
        <v>47.5</v>
      </c>
    </row>
    <row r="1579" spans="1:11" hidden="1">
      <c r="A1579" s="265"/>
      <c r="F1579" s="186">
        <v>1.1000000000000001</v>
      </c>
      <c r="G1579" s="185" t="s">
        <v>784</v>
      </c>
      <c r="H1579" s="179" t="s">
        <v>324</v>
      </c>
      <c r="I1579" s="8">
        <f>(C13)</f>
        <v>85</v>
      </c>
      <c r="J1579" s="2" t="s">
        <v>784</v>
      </c>
      <c r="K1579" s="8">
        <f>(F1579*I1579)</f>
        <v>93.5</v>
      </c>
    </row>
    <row r="1580" spans="1:11" hidden="1">
      <c r="A1580" s="265"/>
      <c r="G1580" s="185" t="s">
        <v>454</v>
      </c>
      <c r="H1580" s="179" t="s">
        <v>455</v>
      </c>
      <c r="I1580" s="1" t="s">
        <v>991</v>
      </c>
      <c r="J1580" s="2" t="s">
        <v>454</v>
      </c>
      <c r="K1580" s="8">
        <v>0</v>
      </c>
    </row>
    <row r="1581" spans="1:11" hidden="1">
      <c r="A1581" s="265"/>
      <c r="I1581"/>
      <c r="J1581" s="4"/>
      <c r="K1581" s="5" t="s">
        <v>1614</v>
      </c>
    </row>
    <row r="1582" spans="1:11" hidden="1">
      <c r="A1582" s="265"/>
      <c r="H1582" s="179" t="s">
        <v>446</v>
      </c>
      <c r="I1582"/>
      <c r="J1582" s="4"/>
      <c r="K1582" s="8" t="e">
        <f>SUM(K1575:K1580)</f>
        <v>#REF!</v>
      </c>
    </row>
    <row r="1583" spans="1:11" hidden="1">
      <c r="A1583" s="265"/>
      <c r="I1583"/>
      <c r="J1583" s="4"/>
      <c r="K1583" s="5" t="s">
        <v>1614</v>
      </c>
    </row>
    <row r="1584" spans="1:11" hidden="1">
      <c r="A1584" s="265"/>
      <c r="H1584" s="179" t="s">
        <v>561</v>
      </c>
      <c r="I1584"/>
      <c r="J1584" s="4"/>
      <c r="K1584" s="8" t="e">
        <f>(K1582/10)</f>
        <v>#REF!</v>
      </c>
    </row>
    <row r="1585" spans="1:11" hidden="1">
      <c r="A1585" s="265"/>
      <c r="I1585"/>
      <c r="J1585" s="4"/>
      <c r="K1585" s="5" t="s">
        <v>2090</v>
      </c>
    </row>
    <row r="1586" spans="1:11" hidden="1">
      <c r="A1586" s="265"/>
      <c r="F1586" s="233" t="s">
        <v>2073</v>
      </c>
      <c r="G1586" s="185" t="s">
        <v>2289</v>
      </c>
      <c r="H1586" s="179" t="s">
        <v>2074</v>
      </c>
      <c r="I1586"/>
      <c r="J1586" s="4"/>
      <c r="K1586"/>
    </row>
    <row r="1587" spans="1:11" hidden="1">
      <c r="A1587" s="265"/>
      <c r="H1587" s="179" t="s">
        <v>1234</v>
      </c>
      <c r="I1587"/>
      <c r="J1587" s="4"/>
      <c r="K1587"/>
    </row>
    <row r="1588" spans="1:11" hidden="1">
      <c r="A1588" s="265"/>
      <c r="H1588" s="179" t="s">
        <v>1235</v>
      </c>
      <c r="I1588"/>
      <c r="J1588" s="2" t="s">
        <v>991</v>
      </c>
      <c r="K1588"/>
    </row>
    <row r="1589" spans="1:11" hidden="1">
      <c r="A1589" s="265"/>
      <c r="H1589" s="179" t="s">
        <v>1127</v>
      </c>
      <c r="I1589"/>
      <c r="J1589" s="4"/>
      <c r="K1589"/>
    </row>
    <row r="1590" spans="1:11" hidden="1">
      <c r="A1590" s="265"/>
      <c r="H1590" s="179" t="s">
        <v>1044</v>
      </c>
      <c r="I1590"/>
      <c r="J1590" s="4"/>
      <c r="K1590"/>
    </row>
    <row r="1591" spans="1:11" hidden="1">
      <c r="A1591" s="265"/>
      <c r="H1591" s="179" t="s">
        <v>1845</v>
      </c>
      <c r="I1591"/>
      <c r="J1591" s="4"/>
      <c r="K1591"/>
    </row>
    <row r="1592" spans="1:11" hidden="1">
      <c r="A1592" s="265"/>
      <c r="H1592" s="179" t="s">
        <v>282</v>
      </c>
      <c r="I1592"/>
      <c r="J1592" s="4"/>
      <c r="K1592"/>
    </row>
    <row r="1593" spans="1:11" hidden="1">
      <c r="A1593" s="265"/>
      <c r="H1593" s="179" t="s">
        <v>283</v>
      </c>
      <c r="I1593"/>
      <c r="J1593" s="4"/>
      <c r="K1593"/>
    </row>
    <row r="1594" spans="1:11" hidden="1">
      <c r="A1594" s="265"/>
      <c r="H1594" s="179" t="s">
        <v>284</v>
      </c>
      <c r="I1594"/>
      <c r="J1594" s="4"/>
      <c r="K1594"/>
    </row>
    <row r="1595" spans="1:11" hidden="1">
      <c r="A1595" s="265"/>
      <c r="H1595" s="183" t="s">
        <v>2090</v>
      </c>
      <c r="I1595"/>
      <c r="J1595" s="4"/>
      <c r="K1595"/>
    </row>
    <row r="1596" spans="1:11" hidden="1">
      <c r="A1596" s="265"/>
      <c r="I1596"/>
      <c r="J1596" s="4"/>
      <c r="K1596"/>
    </row>
    <row r="1597" spans="1:11" hidden="1">
      <c r="A1597" s="265"/>
      <c r="F1597" s="186">
        <v>1</v>
      </c>
      <c r="G1597" s="185" t="s">
        <v>841</v>
      </c>
      <c r="H1597" s="179" t="s">
        <v>285</v>
      </c>
      <c r="I1597" s="8">
        <v>50</v>
      </c>
      <c r="J1597" s="2" t="s">
        <v>841</v>
      </c>
      <c r="K1597" s="8">
        <f>(F1597*I1597)</f>
        <v>50</v>
      </c>
    </row>
    <row r="1598" spans="1:11" hidden="1">
      <c r="A1598" s="265"/>
      <c r="F1598" s="186">
        <v>1</v>
      </c>
      <c r="G1598" s="185" t="s">
        <v>286</v>
      </c>
      <c r="H1598" s="179" t="s">
        <v>1176</v>
      </c>
      <c r="I1598" s="8">
        <v>9</v>
      </c>
      <c r="J1598" s="2" t="s">
        <v>286</v>
      </c>
      <c r="K1598" s="8">
        <f>(F1598*I1598)</f>
        <v>9</v>
      </c>
    </row>
    <row r="1599" spans="1:11" hidden="1">
      <c r="A1599" s="265"/>
      <c r="G1599" s="185" t="s">
        <v>454</v>
      </c>
      <c r="H1599" s="179" t="s">
        <v>512</v>
      </c>
      <c r="I1599"/>
      <c r="J1599" s="2" t="s">
        <v>454</v>
      </c>
      <c r="K1599" s="8">
        <v>7</v>
      </c>
    </row>
    <row r="1600" spans="1:11" hidden="1">
      <c r="A1600" s="265"/>
      <c r="I1600"/>
      <c r="J1600" s="4"/>
      <c r="K1600" s="5" t="s">
        <v>1614</v>
      </c>
    </row>
    <row r="1601" spans="1:11" hidden="1">
      <c r="A1601" s="265"/>
      <c r="H1601" s="233" t="s">
        <v>1669</v>
      </c>
      <c r="I1601"/>
      <c r="J1601" s="4"/>
      <c r="K1601" s="8">
        <f>SUM(K1597:K1599)</f>
        <v>66</v>
      </c>
    </row>
    <row r="1602" spans="1:11" hidden="1">
      <c r="A1602" s="265"/>
      <c r="I1602"/>
      <c r="J1602" s="4"/>
      <c r="K1602" s="5" t="s">
        <v>2090</v>
      </c>
    </row>
    <row r="1603" spans="1:11" hidden="1">
      <c r="A1603" s="265"/>
      <c r="F1603" s="233" t="s">
        <v>1670</v>
      </c>
      <c r="G1603" s="185" t="s">
        <v>2289</v>
      </c>
      <c r="H1603" s="179" t="s">
        <v>770</v>
      </c>
      <c r="I1603"/>
      <c r="J1603" s="4"/>
      <c r="K1603"/>
    </row>
    <row r="1604" spans="1:11" hidden="1">
      <c r="A1604" s="265"/>
      <c r="H1604" s="179" t="s">
        <v>406</v>
      </c>
      <c r="I1604"/>
      <c r="J1604" s="4"/>
      <c r="K1604"/>
    </row>
    <row r="1605" spans="1:11" hidden="1">
      <c r="A1605" s="265"/>
      <c r="H1605" s="179" t="s">
        <v>407</v>
      </c>
      <c r="I1605"/>
      <c r="J1605" s="4"/>
      <c r="K1605"/>
    </row>
    <row r="1606" spans="1:11" hidden="1">
      <c r="A1606" s="265"/>
      <c r="H1606" s="179" t="s">
        <v>404</v>
      </c>
      <c r="I1606"/>
      <c r="J1606" s="4"/>
      <c r="K1606"/>
    </row>
    <row r="1607" spans="1:11" hidden="1">
      <c r="A1607" s="265"/>
      <c r="H1607" s="179" t="s">
        <v>1792</v>
      </c>
      <c r="I1607"/>
      <c r="J1607" s="4"/>
      <c r="K1607"/>
    </row>
    <row r="1608" spans="1:11" hidden="1">
      <c r="A1608" s="265"/>
      <c r="H1608" s="183" t="s">
        <v>1614</v>
      </c>
      <c r="I1608" s="5" t="s">
        <v>1614</v>
      </c>
      <c r="J1608" s="4"/>
      <c r="K1608"/>
    </row>
    <row r="1609" spans="1:11" hidden="1">
      <c r="A1609" s="265"/>
      <c r="F1609" s="186">
        <v>1</v>
      </c>
      <c r="G1609" s="185" t="s">
        <v>1793</v>
      </c>
      <c r="H1609" s="179" t="s">
        <v>1579</v>
      </c>
      <c r="I1609" s="8">
        <v>27.3</v>
      </c>
      <c r="J1609" s="2" t="s">
        <v>1422</v>
      </c>
      <c r="K1609" s="8">
        <f>(F1609*I1609)</f>
        <v>27.3</v>
      </c>
    </row>
    <row r="1610" spans="1:11" hidden="1">
      <c r="A1610" s="265"/>
      <c r="G1610" s="185" t="s">
        <v>454</v>
      </c>
      <c r="H1610" s="179" t="s">
        <v>1580</v>
      </c>
      <c r="I1610"/>
      <c r="J1610" s="2" t="s">
        <v>454</v>
      </c>
      <c r="K1610" s="8">
        <v>7.5</v>
      </c>
    </row>
    <row r="1611" spans="1:11" hidden="1">
      <c r="A1611" s="265"/>
      <c r="G1611" s="185" t="s">
        <v>454</v>
      </c>
      <c r="H1611" s="179" t="s">
        <v>634</v>
      </c>
      <c r="I1611"/>
      <c r="J1611" s="2" t="s">
        <v>454</v>
      </c>
      <c r="K1611" s="8">
        <v>1.2</v>
      </c>
    </row>
    <row r="1612" spans="1:11" hidden="1">
      <c r="A1612" s="265"/>
      <c r="H1612" s="179" t="s">
        <v>635</v>
      </c>
      <c r="I1612"/>
      <c r="J1612" s="4"/>
      <c r="K1612" s="5" t="s">
        <v>1614</v>
      </c>
    </row>
    <row r="1613" spans="1:11" hidden="1">
      <c r="A1613" s="265"/>
      <c r="H1613" s="233" t="s">
        <v>1669</v>
      </c>
      <c r="I1613"/>
      <c r="J1613" s="4"/>
      <c r="K1613" s="8">
        <f>SUM(K1609:K1611)</f>
        <v>36</v>
      </c>
    </row>
    <row r="1614" spans="1:11" hidden="1">
      <c r="A1614" s="265"/>
      <c r="I1614"/>
      <c r="J1614" s="4"/>
      <c r="K1614" s="5" t="s">
        <v>2090</v>
      </c>
    </row>
    <row r="1615" spans="1:11" hidden="1">
      <c r="A1615" s="265"/>
      <c r="F1615" s="233" t="s">
        <v>636</v>
      </c>
      <c r="G1615" s="185" t="s">
        <v>2289</v>
      </c>
      <c r="H1615" s="179" t="s">
        <v>548</v>
      </c>
      <c r="I1615"/>
      <c r="J1615" s="4"/>
      <c r="K1615"/>
    </row>
    <row r="1616" spans="1:11" hidden="1">
      <c r="A1616" s="265"/>
      <c r="H1616" s="179" t="s">
        <v>637</v>
      </c>
      <c r="I1616"/>
      <c r="J1616" s="4"/>
      <c r="K1616" s="1" t="s">
        <v>991</v>
      </c>
    </row>
    <row r="1617" spans="1:11" hidden="1">
      <c r="A1617" s="265"/>
      <c r="H1617" s="183" t="s">
        <v>1614</v>
      </c>
      <c r="I1617"/>
      <c r="J1617" s="4"/>
      <c r="K1617"/>
    </row>
    <row r="1618" spans="1:11" hidden="1">
      <c r="A1618" s="265"/>
      <c r="F1618" s="186">
        <v>1</v>
      </c>
      <c r="G1618" s="185" t="s">
        <v>1793</v>
      </c>
      <c r="H1618" s="179" t="s">
        <v>638</v>
      </c>
      <c r="I1618" s="8">
        <v>20</v>
      </c>
      <c r="J1618" s="2" t="s">
        <v>1422</v>
      </c>
      <c r="K1618" s="8">
        <f>(F1618*I1618)</f>
        <v>20</v>
      </c>
    </row>
    <row r="1619" spans="1:11" hidden="1">
      <c r="A1619" s="265"/>
      <c r="G1619" s="185" t="s">
        <v>454</v>
      </c>
      <c r="H1619" s="179" t="s">
        <v>639</v>
      </c>
      <c r="I1619"/>
      <c r="J1619" s="2" t="s">
        <v>454</v>
      </c>
      <c r="K1619" s="8">
        <v>5</v>
      </c>
    </row>
    <row r="1620" spans="1:11" hidden="1">
      <c r="A1620" s="265"/>
      <c r="I1620"/>
      <c r="J1620" s="4"/>
      <c r="K1620" s="5" t="s">
        <v>1614</v>
      </c>
    </row>
    <row r="1621" spans="1:11" hidden="1">
      <c r="A1621" s="265"/>
      <c r="H1621" s="233" t="s">
        <v>640</v>
      </c>
      <c r="I1621"/>
      <c r="J1621" s="4"/>
      <c r="K1621" s="8">
        <f>SUM(K1617:K1619)</f>
        <v>25</v>
      </c>
    </row>
    <row r="1622" spans="1:11" hidden="1">
      <c r="A1622" s="265"/>
      <c r="I1622"/>
      <c r="J1622" s="4"/>
      <c r="K1622" s="5" t="s">
        <v>2090</v>
      </c>
    </row>
    <row r="1623" spans="1:11" hidden="1">
      <c r="A1623" s="265"/>
      <c r="F1623" s="233" t="s">
        <v>2186</v>
      </c>
      <c r="G1623" s="185" t="s">
        <v>2289</v>
      </c>
      <c r="H1623" s="179" t="s">
        <v>549</v>
      </c>
      <c r="I1623"/>
      <c r="J1623" s="4"/>
      <c r="K1623"/>
    </row>
    <row r="1624" spans="1:11" hidden="1">
      <c r="A1624" s="265"/>
      <c r="H1624" s="183" t="s">
        <v>1614</v>
      </c>
      <c r="I1624" s="5" t="s">
        <v>1614</v>
      </c>
      <c r="J1624" s="4"/>
      <c r="K1624"/>
    </row>
    <row r="1625" spans="1:11" hidden="1">
      <c r="A1625" s="265"/>
      <c r="F1625" s="186">
        <v>1</v>
      </c>
      <c r="G1625" s="185" t="s">
        <v>1793</v>
      </c>
      <c r="H1625" s="179" t="s">
        <v>2187</v>
      </c>
      <c r="I1625" s="8">
        <v>1</v>
      </c>
      <c r="J1625" s="2" t="s">
        <v>1422</v>
      </c>
      <c r="K1625" s="8">
        <f>(F1625*I1625)</f>
        <v>1</v>
      </c>
    </row>
    <row r="1626" spans="1:11" hidden="1">
      <c r="A1626" s="265"/>
      <c r="G1626" s="185" t="s">
        <v>454</v>
      </c>
      <c r="H1626" s="179" t="s">
        <v>639</v>
      </c>
      <c r="I1626"/>
      <c r="J1626" s="2" t="s">
        <v>454</v>
      </c>
      <c r="K1626" s="8">
        <v>0.25</v>
      </c>
    </row>
    <row r="1627" spans="1:11" hidden="1">
      <c r="A1627" s="265"/>
      <c r="I1627"/>
      <c r="J1627" s="4"/>
      <c r="K1627" s="5" t="s">
        <v>1614</v>
      </c>
    </row>
    <row r="1628" spans="1:11" hidden="1">
      <c r="A1628" s="265"/>
      <c r="H1628" s="233" t="s">
        <v>640</v>
      </c>
      <c r="I1628"/>
      <c r="J1628" s="4"/>
      <c r="K1628" s="8">
        <f>SUM(K1623:K1626)</f>
        <v>1.25</v>
      </c>
    </row>
    <row r="1629" spans="1:11" hidden="1">
      <c r="A1629" s="265"/>
      <c r="F1629" s="179" t="s">
        <v>991</v>
      </c>
      <c r="I1629"/>
      <c r="J1629" s="4"/>
      <c r="K1629" s="5" t="s">
        <v>1614</v>
      </c>
    </row>
    <row r="1630" spans="1:11" hidden="1">
      <c r="A1630" s="265"/>
      <c r="F1630" s="243">
        <v>50.1</v>
      </c>
      <c r="G1630" s="185" t="s">
        <v>2289</v>
      </c>
      <c r="H1630" s="179" t="s">
        <v>2203</v>
      </c>
      <c r="I1630"/>
      <c r="J1630" s="4"/>
      <c r="K1630"/>
    </row>
    <row r="1631" spans="1:11" hidden="1">
      <c r="A1631" s="265"/>
      <c r="H1631" s="179" t="s">
        <v>14</v>
      </c>
      <c r="I1631"/>
      <c r="J1631" s="4"/>
      <c r="K1631"/>
    </row>
    <row r="1632" spans="1:11" hidden="1">
      <c r="A1632" s="265"/>
      <c r="H1632" s="179" t="s">
        <v>43</v>
      </c>
      <c r="I1632"/>
      <c r="J1632" s="4"/>
      <c r="K1632"/>
    </row>
    <row r="1633" spans="1:11" hidden="1">
      <c r="A1633" s="265"/>
      <c r="H1633" s="179" t="s">
        <v>44</v>
      </c>
      <c r="I1633"/>
      <c r="J1633" s="4"/>
      <c r="K1633"/>
    </row>
    <row r="1634" spans="1:11" hidden="1">
      <c r="A1634" s="265"/>
      <c r="H1634" s="179" t="s">
        <v>45</v>
      </c>
      <c r="I1634"/>
      <c r="J1634" s="4"/>
      <c r="K1634"/>
    </row>
    <row r="1635" spans="1:11" hidden="1">
      <c r="A1635" s="265"/>
      <c r="H1635" s="183" t="s">
        <v>1614</v>
      </c>
      <c r="I1635" s="5" t="s">
        <v>1614</v>
      </c>
      <c r="J1635" s="4"/>
      <c r="K1635"/>
    </row>
    <row r="1636" spans="1:11" hidden="1">
      <c r="A1636" s="265"/>
      <c r="F1636" s="186">
        <v>9</v>
      </c>
      <c r="G1636" s="185" t="s">
        <v>2189</v>
      </c>
      <c r="H1636" s="179" t="s">
        <v>1602</v>
      </c>
      <c r="I1636" s="8" t="e">
        <f>C73</f>
        <v>#REF!</v>
      </c>
      <c r="J1636" s="2" t="s">
        <v>2189</v>
      </c>
      <c r="K1636" s="8" t="e">
        <f>(F1636*I1636)</f>
        <v>#REF!</v>
      </c>
    </row>
    <row r="1637" spans="1:11" hidden="1">
      <c r="A1637" s="265"/>
      <c r="F1637" s="186">
        <v>4.5</v>
      </c>
      <c r="G1637" s="185" t="s">
        <v>2189</v>
      </c>
      <c r="H1637" s="179" t="s">
        <v>1603</v>
      </c>
      <c r="I1637" s="8" t="e">
        <f>K32</f>
        <v>#REF!</v>
      </c>
      <c r="J1637" s="2" t="s">
        <v>2189</v>
      </c>
      <c r="K1637" s="8" t="e">
        <f>(F1637*I1637)</f>
        <v>#REF!</v>
      </c>
    </row>
    <row r="1638" spans="1:11" hidden="1">
      <c r="A1638" s="265"/>
      <c r="F1638" s="186">
        <v>1.8</v>
      </c>
      <c r="G1638" s="185" t="s">
        <v>569</v>
      </c>
      <c r="H1638" s="179" t="s">
        <v>1604</v>
      </c>
      <c r="I1638" s="8">
        <f>C11</f>
        <v>135</v>
      </c>
      <c r="J1638" s="2" t="s">
        <v>1422</v>
      </c>
      <c r="K1638" s="8">
        <f>(F1638*I1638)</f>
        <v>243</v>
      </c>
    </row>
    <row r="1639" spans="1:11" hidden="1">
      <c r="A1639" s="265"/>
      <c r="F1639" s="186">
        <v>17.7</v>
      </c>
      <c r="G1639" s="185" t="s">
        <v>569</v>
      </c>
      <c r="H1639" s="179" t="s">
        <v>838</v>
      </c>
      <c r="I1639" s="8">
        <f>C12</f>
        <v>95</v>
      </c>
      <c r="J1639" s="2" t="s">
        <v>1422</v>
      </c>
      <c r="K1639" s="8">
        <f>(F1639*I1639)</f>
        <v>1681.5</v>
      </c>
    </row>
    <row r="1640" spans="1:11" hidden="1">
      <c r="A1640" s="265"/>
      <c r="F1640" s="186">
        <v>14.1</v>
      </c>
      <c r="G1640" s="185" t="s">
        <v>569</v>
      </c>
      <c r="H1640" s="179" t="s">
        <v>1395</v>
      </c>
      <c r="I1640" s="8">
        <f>C13</f>
        <v>85</v>
      </c>
      <c r="J1640" s="2" t="s">
        <v>1422</v>
      </c>
      <c r="K1640" s="8">
        <f>(F1640*I1640)</f>
        <v>1198.5</v>
      </c>
    </row>
    <row r="1641" spans="1:11" hidden="1">
      <c r="A1641" s="265"/>
      <c r="I1641"/>
      <c r="J1641" s="4"/>
      <c r="K1641" s="5" t="s">
        <v>1614</v>
      </c>
    </row>
    <row r="1642" spans="1:11" hidden="1">
      <c r="A1642" s="265"/>
      <c r="H1642" s="233" t="s">
        <v>1605</v>
      </c>
      <c r="I1642"/>
      <c r="J1642" s="4"/>
      <c r="K1642" s="8" t="e">
        <f>SUM(K1636:K1640)</f>
        <v>#REF!</v>
      </c>
    </row>
    <row r="1643" spans="1:11" hidden="1">
      <c r="A1643" s="265"/>
      <c r="I1643"/>
      <c r="J1643" s="4"/>
      <c r="K1643" s="5" t="s">
        <v>1614</v>
      </c>
    </row>
    <row r="1644" spans="1:11" hidden="1">
      <c r="A1644" s="265"/>
      <c r="H1644" s="233" t="s">
        <v>1606</v>
      </c>
      <c r="I1644"/>
      <c r="J1644" s="4"/>
      <c r="K1644" s="8" t="e">
        <f>(K1642/10)</f>
        <v>#REF!</v>
      </c>
    </row>
    <row r="1645" spans="1:11" hidden="1">
      <c r="A1645" s="265"/>
      <c r="I1645"/>
      <c r="J1645" s="4"/>
      <c r="K1645" s="5" t="s">
        <v>2090</v>
      </c>
    </row>
    <row r="1646" spans="1:11" hidden="1">
      <c r="A1646" s="265"/>
      <c r="I1646"/>
      <c r="J1646" s="4"/>
      <c r="K1646"/>
    </row>
    <row r="1647" spans="1:11" hidden="1">
      <c r="A1647" s="265"/>
      <c r="G1647" s="185" t="s">
        <v>686</v>
      </c>
      <c r="H1647" s="179" t="s">
        <v>1168</v>
      </c>
      <c r="I1647"/>
      <c r="J1647" s="4"/>
      <c r="K1647"/>
    </row>
    <row r="1648" spans="1:11" hidden="1">
      <c r="A1648" s="265"/>
      <c r="H1648" s="179" t="s">
        <v>611</v>
      </c>
      <c r="I1648"/>
      <c r="J1648" s="4"/>
      <c r="K1648"/>
    </row>
    <row r="1649" spans="1:11" hidden="1">
      <c r="A1649" s="265"/>
      <c r="H1649" s="183" t="s">
        <v>1614</v>
      </c>
      <c r="I1649" s="5" t="s">
        <v>1614</v>
      </c>
      <c r="J1649" s="4"/>
      <c r="K1649"/>
    </row>
    <row r="1650" spans="1:11" hidden="1">
      <c r="A1650" s="265"/>
      <c r="I1650"/>
      <c r="J1650" s="4"/>
      <c r="K1650"/>
    </row>
    <row r="1651" spans="1:11" hidden="1">
      <c r="A1651" s="265"/>
      <c r="F1651" s="242">
        <v>0.314</v>
      </c>
      <c r="G1651" s="185" t="s">
        <v>2189</v>
      </c>
      <c r="H1651" s="179" t="s">
        <v>447</v>
      </c>
      <c r="I1651" s="8" t="e">
        <f>K1644</f>
        <v>#REF!</v>
      </c>
      <c r="J1651" s="2" t="s">
        <v>2189</v>
      </c>
      <c r="K1651" s="8" t="e">
        <f>(F1651*I1651)</f>
        <v>#REF!</v>
      </c>
    </row>
    <row r="1652" spans="1:11" hidden="1">
      <c r="A1652" s="265"/>
      <c r="F1652" s="186">
        <v>18</v>
      </c>
      <c r="G1652" s="185" t="s">
        <v>569</v>
      </c>
      <c r="H1652" s="179" t="s">
        <v>544</v>
      </c>
      <c r="I1652" s="8">
        <v>2</v>
      </c>
      <c r="J1652" s="2" t="s">
        <v>1422</v>
      </c>
      <c r="K1652" s="8">
        <f>(F1652*I1652)</f>
        <v>36</v>
      </c>
    </row>
    <row r="1653" spans="1:11" hidden="1">
      <c r="A1653" s="265"/>
      <c r="F1653" s="186">
        <v>18</v>
      </c>
      <c r="G1653" s="185" t="s">
        <v>569</v>
      </c>
      <c r="H1653" s="179" t="s">
        <v>545</v>
      </c>
      <c r="I1653" s="8">
        <v>1</v>
      </c>
      <c r="J1653" s="2" t="s">
        <v>1422</v>
      </c>
      <c r="K1653" s="8">
        <f>(F1653*I1653)</f>
        <v>18</v>
      </c>
    </row>
    <row r="1654" spans="1:11" hidden="1">
      <c r="A1654" s="265"/>
      <c r="F1654" s="186">
        <v>18</v>
      </c>
      <c r="G1654" s="185" t="s">
        <v>569</v>
      </c>
      <c r="H1654" s="179" t="s">
        <v>546</v>
      </c>
      <c r="I1654" s="8">
        <v>2</v>
      </c>
      <c r="J1654" s="2" t="s">
        <v>1422</v>
      </c>
      <c r="K1654" s="8">
        <f>(F1654*I1654)</f>
        <v>36</v>
      </c>
    </row>
    <row r="1655" spans="1:11" hidden="1">
      <c r="A1655" s="265"/>
      <c r="I1655"/>
      <c r="J1655" s="4"/>
      <c r="K1655" s="5" t="s">
        <v>1614</v>
      </c>
    </row>
    <row r="1656" spans="1:11" hidden="1">
      <c r="A1656" s="265"/>
      <c r="H1656" s="233" t="s">
        <v>1984</v>
      </c>
      <c r="I1656"/>
      <c r="J1656" s="4"/>
      <c r="K1656" s="8" t="e">
        <f>SUM(K1650:K1654)</f>
        <v>#REF!</v>
      </c>
    </row>
    <row r="1657" spans="1:11" hidden="1">
      <c r="A1657" s="265"/>
      <c r="I1657"/>
      <c r="J1657" s="4"/>
      <c r="K1657" s="5" t="s">
        <v>1614</v>
      </c>
    </row>
    <row r="1658" spans="1:11" hidden="1">
      <c r="A1658" s="265"/>
      <c r="H1658" s="233" t="s">
        <v>1985</v>
      </c>
      <c r="I1658"/>
      <c r="J1658" s="4"/>
      <c r="K1658" s="8" t="e">
        <f>(K1656/6.28)</f>
        <v>#REF!</v>
      </c>
    </row>
    <row r="1659" spans="1:11" hidden="1">
      <c r="A1659" s="265"/>
      <c r="I1659"/>
      <c r="J1659" s="4"/>
      <c r="K1659" s="5" t="s">
        <v>2090</v>
      </c>
    </row>
    <row r="1660" spans="1:11" hidden="1">
      <c r="A1660" s="265"/>
      <c r="F1660" s="179" t="s">
        <v>991</v>
      </c>
      <c r="H1660" s="179" t="s">
        <v>745</v>
      </c>
      <c r="I1660"/>
      <c r="J1660" s="4"/>
      <c r="K1660"/>
    </row>
    <row r="1661" spans="1:11" hidden="1">
      <c r="A1661" s="265"/>
      <c r="H1661" s="183" t="s">
        <v>1614</v>
      </c>
      <c r="I1661"/>
      <c r="J1661" s="4"/>
      <c r="K1661"/>
    </row>
    <row r="1662" spans="1:11" hidden="1">
      <c r="A1662" s="265"/>
      <c r="F1662" s="242">
        <v>0.01</v>
      </c>
      <c r="G1662" s="185" t="s">
        <v>2189</v>
      </c>
      <c r="H1662" s="179" t="s">
        <v>447</v>
      </c>
      <c r="I1662" s="8" t="e">
        <f>K1644</f>
        <v>#REF!</v>
      </c>
      <c r="J1662" s="2" t="s">
        <v>2189</v>
      </c>
      <c r="K1662" s="8" t="e">
        <f>(F1662*I1662)</f>
        <v>#REF!</v>
      </c>
    </row>
    <row r="1663" spans="1:11" hidden="1">
      <c r="A1663" s="265"/>
      <c r="F1663" s="186">
        <v>0.01</v>
      </c>
      <c r="G1663" s="185" t="s">
        <v>1364</v>
      </c>
      <c r="H1663" s="179" t="s">
        <v>746</v>
      </c>
      <c r="I1663" s="6" t="s">
        <v>668</v>
      </c>
      <c r="J1663" s="4"/>
      <c r="K1663" s="8">
        <v>1.2</v>
      </c>
    </row>
    <row r="1664" spans="1:11" hidden="1">
      <c r="A1664" s="265"/>
      <c r="I1664" s="32"/>
      <c r="J1664" s="4"/>
      <c r="K1664" s="5" t="s">
        <v>1614</v>
      </c>
    </row>
    <row r="1665" spans="1:11" hidden="1">
      <c r="A1665" s="265"/>
      <c r="H1665" s="233" t="s">
        <v>754</v>
      </c>
      <c r="I1665"/>
      <c r="J1665" s="4"/>
      <c r="K1665" s="8" t="e">
        <f>SUM(K1659:K1663)</f>
        <v>#REF!</v>
      </c>
    </row>
    <row r="1666" spans="1:11" hidden="1">
      <c r="A1666" s="265"/>
      <c r="I1666"/>
      <c r="J1666" s="4"/>
      <c r="K1666" s="5" t="s">
        <v>1614</v>
      </c>
    </row>
    <row r="1667" spans="1:11" hidden="1">
      <c r="A1667" s="265"/>
      <c r="H1667" s="233" t="s">
        <v>2213</v>
      </c>
      <c r="I1667"/>
      <c r="J1667" s="4"/>
      <c r="K1667" s="8" t="e">
        <f>K1665/0.01</f>
        <v>#REF!</v>
      </c>
    </row>
    <row r="1668" spans="1:11" hidden="1">
      <c r="A1668" s="265"/>
      <c r="I1668"/>
      <c r="J1668" s="4"/>
      <c r="K1668" s="5" t="s">
        <v>2090</v>
      </c>
    </row>
    <row r="1669" spans="1:11" hidden="1">
      <c r="A1669" s="265"/>
      <c r="F1669" s="233" t="s">
        <v>2214</v>
      </c>
      <c r="G1669" s="185" t="s">
        <v>686</v>
      </c>
      <c r="H1669" s="179" t="s">
        <v>1168</v>
      </c>
      <c r="I1669"/>
      <c r="J1669" s="4"/>
      <c r="K1669"/>
    </row>
    <row r="1670" spans="1:11" hidden="1">
      <c r="A1670" s="265"/>
      <c r="H1670" s="245" t="s">
        <v>612</v>
      </c>
      <c r="I1670"/>
      <c r="J1670" s="4"/>
      <c r="K1670"/>
    </row>
    <row r="1671" spans="1:11" hidden="1">
      <c r="A1671" s="265"/>
      <c r="H1671" s="183" t="s">
        <v>1614</v>
      </c>
      <c r="I1671" s="5" t="s">
        <v>1614</v>
      </c>
      <c r="J1671" s="4"/>
      <c r="K1671"/>
    </row>
    <row r="1672" spans="1:11" hidden="1">
      <c r="A1672" s="265"/>
      <c r="F1672" s="242">
        <v>0.40500000000000003</v>
      </c>
      <c r="G1672" s="185" t="s">
        <v>2189</v>
      </c>
      <c r="H1672" s="179" t="s">
        <v>447</v>
      </c>
      <c r="I1672" s="8" t="e">
        <f>K1667</f>
        <v>#REF!</v>
      </c>
      <c r="J1672" s="2" t="s">
        <v>2189</v>
      </c>
      <c r="K1672" s="8" t="e">
        <f>(F1672*I1672)</f>
        <v>#REF!</v>
      </c>
    </row>
    <row r="1673" spans="1:11" hidden="1">
      <c r="A1673" s="265"/>
      <c r="F1673" s="179" t="s">
        <v>991</v>
      </c>
      <c r="G1673" s="185" t="s">
        <v>991</v>
      </c>
      <c r="H1673" s="179" t="s">
        <v>1678</v>
      </c>
      <c r="I1673" s="6" t="s">
        <v>668</v>
      </c>
      <c r="J1673" s="4"/>
      <c r="K1673" s="1" t="s">
        <v>991</v>
      </c>
    </row>
    <row r="1674" spans="1:11" hidden="1">
      <c r="A1674" s="265"/>
      <c r="I1674"/>
      <c r="J1674" s="4"/>
      <c r="K1674" s="5" t="s">
        <v>1614</v>
      </c>
    </row>
    <row r="1675" spans="1:11" hidden="1">
      <c r="A1675" s="265"/>
      <c r="H1675" s="233" t="s">
        <v>1679</v>
      </c>
      <c r="I1675"/>
      <c r="J1675" s="4"/>
      <c r="K1675" s="8" t="e">
        <f>SUM(K1669:K1673)</f>
        <v>#REF!</v>
      </c>
    </row>
    <row r="1676" spans="1:11" hidden="1">
      <c r="A1676" s="265"/>
      <c r="I1676"/>
      <c r="J1676" s="4"/>
      <c r="K1676" s="5" t="s">
        <v>1614</v>
      </c>
    </row>
    <row r="1677" spans="1:11" hidden="1">
      <c r="A1677" s="265"/>
      <c r="H1677" s="233" t="s">
        <v>1680</v>
      </c>
      <c r="I1677"/>
      <c r="J1677" s="4"/>
      <c r="K1677" s="8" t="e">
        <f>K1675/9</f>
        <v>#REF!</v>
      </c>
    </row>
    <row r="1678" spans="1:11" hidden="1">
      <c r="A1678" s="265"/>
      <c r="I1678"/>
      <c r="J1678" s="4"/>
      <c r="K1678" s="5" t="s">
        <v>2090</v>
      </c>
    </row>
    <row r="1679" spans="1:11" hidden="1">
      <c r="A1679" s="265"/>
      <c r="F1679" s="233" t="s">
        <v>1429</v>
      </c>
      <c r="H1679" s="179" t="s">
        <v>474</v>
      </c>
      <c r="I1679"/>
      <c r="J1679" s="4"/>
      <c r="K1679"/>
    </row>
    <row r="1680" spans="1:11" hidden="1">
      <c r="A1680" s="265"/>
      <c r="H1680" s="183" t="s">
        <v>1614</v>
      </c>
      <c r="I1680"/>
      <c r="J1680" s="4"/>
      <c r="K1680"/>
    </row>
    <row r="1681" spans="1:11" hidden="1">
      <c r="A1681" s="265"/>
      <c r="F1681" s="186">
        <v>4.32</v>
      </c>
      <c r="G1681" s="185" t="s">
        <v>884</v>
      </c>
      <c r="H1681" s="179" t="s">
        <v>361</v>
      </c>
      <c r="I1681" s="8">
        <f>C61</f>
        <v>25</v>
      </c>
      <c r="J1681" s="2" t="s">
        <v>884</v>
      </c>
      <c r="K1681" s="8">
        <f t="shared" ref="K1681:K1688" si="62">(F1681*I1681)</f>
        <v>108</v>
      </c>
    </row>
    <row r="1682" spans="1:11" hidden="1">
      <c r="A1682" s="265"/>
      <c r="F1682" s="186">
        <v>1.44</v>
      </c>
      <c r="G1682" s="185" t="s">
        <v>884</v>
      </c>
      <c r="H1682" s="179" t="s">
        <v>475</v>
      </c>
      <c r="I1682" s="8">
        <v>60.5</v>
      </c>
      <c r="J1682" s="2" t="s">
        <v>884</v>
      </c>
      <c r="K1682" s="8">
        <f t="shared" si="62"/>
        <v>87.12</v>
      </c>
    </row>
    <row r="1683" spans="1:11" hidden="1">
      <c r="A1683" s="265"/>
      <c r="F1683" s="186">
        <v>1.44</v>
      </c>
      <c r="G1683" s="185" t="s">
        <v>884</v>
      </c>
      <c r="H1683" s="179" t="s">
        <v>476</v>
      </c>
      <c r="I1683" s="8">
        <f>C35</f>
        <v>169</v>
      </c>
      <c r="J1683" s="2" t="s">
        <v>884</v>
      </c>
      <c r="K1683" s="8">
        <f t="shared" si="62"/>
        <v>243.36</v>
      </c>
    </row>
    <row r="1684" spans="1:11" hidden="1">
      <c r="A1684" s="265"/>
      <c r="F1684" s="186">
        <v>1.44</v>
      </c>
      <c r="G1684" s="185" t="s">
        <v>884</v>
      </c>
      <c r="H1684" s="179" t="s">
        <v>477</v>
      </c>
      <c r="I1684" s="8" t="e">
        <f>C78</f>
        <v>#REF!</v>
      </c>
      <c r="J1684" s="2" t="s">
        <v>884</v>
      </c>
      <c r="K1684" s="8" t="e">
        <f t="shared" si="62"/>
        <v>#REF!</v>
      </c>
    </row>
    <row r="1685" spans="1:11" hidden="1">
      <c r="A1685" s="265"/>
      <c r="F1685" s="186">
        <v>2.88</v>
      </c>
      <c r="G1685" s="185" t="s">
        <v>884</v>
      </c>
      <c r="H1685" s="179" t="s">
        <v>478</v>
      </c>
      <c r="I1685" s="8">
        <v>10</v>
      </c>
      <c r="J1685" s="2" t="s">
        <v>884</v>
      </c>
      <c r="K1685" s="8">
        <f t="shared" si="62"/>
        <v>28.8</v>
      </c>
    </row>
    <row r="1686" spans="1:11" hidden="1">
      <c r="A1686" s="265"/>
      <c r="F1686" s="186">
        <v>20</v>
      </c>
      <c r="G1686" s="185" t="s">
        <v>262</v>
      </c>
      <c r="H1686" s="179" t="s">
        <v>1654</v>
      </c>
      <c r="I1686" s="8">
        <v>40</v>
      </c>
      <c r="J1686" s="2" t="s">
        <v>262</v>
      </c>
      <c r="K1686" s="8">
        <f t="shared" si="62"/>
        <v>800</v>
      </c>
    </row>
    <row r="1687" spans="1:11" hidden="1">
      <c r="A1687" s="265"/>
      <c r="F1687" s="186">
        <v>42</v>
      </c>
      <c r="G1687" s="185" t="s">
        <v>2234</v>
      </c>
      <c r="H1687" s="179" t="s">
        <v>3186</v>
      </c>
      <c r="I1687" s="8">
        <v>10</v>
      </c>
      <c r="J1687" s="2" t="s">
        <v>2234</v>
      </c>
      <c r="K1687" s="8">
        <f t="shared" si="62"/>
        <v>420</v>
      </c>
    </row>
    <row r="1688" spans="1:11" hidden="1">
      <c r="A1688" s="265"/>
      <c r="F1688" s="186">
        <v>4.32</v>
      </c>
      <c r="G1688" s="185" t="s">
        <v>884</v>
      </c>
      <c r="H1688" s="179" t="s">
        <v>1646</v>
      </c>
      <c r="I1688" s="8">
        <f>C27</f>
        <v>7.8</v>
      </c>
      <c r="J1688" s="2" t="s">
        <v>884</v>
      </c>
      <c r="K1688" s="8">
        <f t="shared" si="62"/>
        <v>33.700000000000003</v>
      </c>
    </row>
    <row r="1689" spans="1:11" hidden="1">
      <c r="A1689" s="265"/>
      <c r="F1689" s="233" t="s">
        <v>747</v>
      </c>
      <c r="H1689" s="179" t="s">
        <v>1038</v>
      </c>
      <c r="I1689"/>
      <c r="J1689" s="4"/>
      <c r="K1689" s="8">
        <v>2000</v>
      </c>
    </row>
    <row r="1690" spans="1:11" hidden="1">
      <c r="A1690" s="265"/>
      <c r="I1690"/>
      <c r="J1690" s="4"/>
      <c r="K1690" s="5" t="s">
        <v>1614</v>
      </c>
    </row>
    <row r="1691" spans="1:11" hidden="1">
      <c r="A1691" s="265"/>
      <c r="H1691" s="179" t="s">
        <v>1039</v>
      </c>
      <c r="I1691"/>
      <c r="J1691" s="4"/>
      <c r="K1691" s="8" t="e">
        <f>SUM(K1681:K1689)</f>
        <v>#REF!</v>
      </c>
    </row>
    <row r="1692" spans="1:11" hidden="1">
      <c r="A1692" s="265"/>
      <c r="I1692"/>
      <c r="J1692" s="4"/>
      <c r="K1692" s="5" t="s">
        <v>1614</v>
      </c>
    </row>
    <row r="1693" spans="1:11" hidden="1">
      <c r="A1693" s="265"/>
      <c r="H1693" s="179" t="s">
        <v>1425</v>
      </c>
      <c r="I1693"/>
      <c r="J1693" s="4"/>
      <c r="K1693" s="8" t="e">
        <f>K1691/20</f>
        <v>#REF!</v>
      </c>
    </row>
    <row r="1694" spans="1:11" hidden="1">
      <c r="A1694" s="265"/>
      <c r="I1694"/>
      <c r="J1694" s="4"/>
      <c r="K1694" s="5" t="s">
        <v>2090</v>
      </c>
    </row>
    <row r="1695" spans="1:11" hidden="1">
      <c r="A1695" s="265"/>
      <c r="I1695"/>
      <c r="J1695" s="4"/>
      <c r="K1695"/>
    </row>
    <row r="1696" spans="1:11" hidden="1">
      <c r="A1696" s="265"/>
      <c r="F1696" s="233" t="s">
        <v>1040</v>
      </c>
      <c r="H1696" s="179" t="s">
        <v>1339</v>
      </c>
      <c r="I1696"/>
      <c r="J1696" s="4"/>
      <c r="K1696"/>
    </row>
    <row r="1697" spans="1:11" hidden="1">
      <c r="A1697" s="265"/>
      <c r="H1697" s="183" t="s">
        <v>1614</v>
      </c>
      <c r="I1697"/>
      <c r="J1697" s="4"/>
      <c r="K1697"/>
    </row>
    <row r="1698" spans="1:11" hidden="1">
      <c r="A1698" s="265"/>
      <c r="F1698" s="186">
        <v>0.1</v>
      </c>
      <c r="G1698" s="185" t="s">
        <v>884</v>
      </c>
      <c r="H1698" s="179" t="s">
        <v>361</v>
      </c>
      <c r="I1698" s="8">
        <f>K90</f>
        <v>50</v>
      </c>
      <c r="J1698" s="2" t="s">
        <v>884</v>
      </c>
      <c r="K1698" s="8">
        <f t="shared" ref="K1698:K1703" si="63">(F1698*I1698)</f>
        <v>5</v>
      </c>
    </row>
    <row r="1699" spans="1:11" hidden="1">
      <c r="A1699" s="265"/>
      <c r="F1699" s="186">
        <v>6.3</v>
      </c>
      <c r="G1699" s="185" t="s">
        <v>2234</v>
      </c>
      <c r="H1699" s="179" t="s">
        <v>646</v>
      </c>
      <c r="I1699" s="51">
        <v>21</v>
      </c>
      <c r="J1699" s="2" t="s">
        <v>2234</v>
      </c>
      <c r="K1699" s="8">
        <f t="shared" si="63"/>
        <v>132.30000000000001</v>
      </c>
    </row>
    <row r="1700" spans="1:11" hidden="1">
      <c r="A1700" s="265"/>
      <c r="F1700" s="186">
        <v>6.3</v>
      </c>
      <c r="G1700" s="185" t="s">
        <v>2234</v>
      </c>
      <c r="H1700" s="179" t="s">
        <v>3186</v>
      </c>
      <c r="I1700" s="8">
        <v>10</v>
      </c>
      <c r="J1700" s="2" t="s">
        <v>2234</v>
      </c>
      <c r="K1700" s="8">
        <f t="shared" si="63"/>
        <v>63</v>
      </c>
    </row>
    <row r="1701" spans="1:11" hidden="1">
      <c r="A1701" s="265"/>
      <c r="F1701" s="186">
        <v>3.15</v>
      </c>
      <c r="G1701" s="185" t="s">
        <v>236</v>
      </c>
      <c r="H1701" s="179" t="s">
        <v>647</v>
      </c>
      <c r="I1701" s="51">
        <v>22.6</v>
      </c>
      <c r="J1701" s="2" t="s">
        <v>236</v>
      </c>
      <c r="K1701" s="8">
        <f t="shared" si="63"/>
        <v>71.19</v>
      </c>
    </row>
    <row r="1702" spans="1:11" hidden="1">
      <c r="A1702" s="265"/>
      <c r="F1702" s="186">
        <v>0.25</v>
      </c>
      <c r="G1702" s="185" t="s">
        <v>1793</v>
      </c>
      <c r="H1702" s="179" t="s">
        <v>648</v>
      </c>
      <c r="I1702" s="8">
        <f>D16</f>
        <v>135</v>
      </c>
      <c r="J1702" s="2" t="s">
        <v>1793</v>
      </c>
      <c r="K1702" s="8">
        <f t="shared" si="63"/>
        <v>33.75</v>
      </c>
    </row>
    <row r="1703" spans="1:11" hidden="1">
      <c r="A1703" s="265"/>
      <c r="F1703" s="186">
        <v>0.2</v>
      </c>
      <c r="G1703" s="185" t="s">
        <v>1793</v>
      </c>
      <c r="H1703" s="179" t="s">
        <v>649</v>
      </c>
      <c r="I1703" s="8">
        <f>C17</f>
        <v>130</v>
      </c>
      <c r="J1703" s="2" t="s">
        <v>1793</v>
      </c>
      <c r="K1703" s="8">
        <f t="shared" si="63"/>
        <v>26</v>
      </c>
    </row>
    <row r="1704" spans="1:11" hidden="1">
      <c r="A1704" s="265"/>
      <c r="H1704" s="179" t="s">
        <v>513</v>
      </c>
      <c r="I1704" s="1" t="s">
        <v>991</v>
      </c>
      <c r="J1704" s="2" t="s">
        <v>991</v>
      </c>
      <c r="K1704" s="8">
        <v>0</v>
      </c>
    </row>
    <row r="1705" spans="1:11" hidden="1">
      <c r="A1705" s="265"/>
      <c r="I1705"/>
      <c r="J1705" s="2" t="s">
        <v>991</v>
      </c>
      <c r="K1705" s="5" t="s">
        <v>1614</v>
      </c>
    </row>
    <row r="1706" spans="1:11" hidden="1">
      <c r="A1706" s="265"/>
      <c r="F1706" s="179" t="s">
        <v>991</v>
      </c>
      <c r="G1706" s="185" t="s">
        <v>991</v>
      </c>
      <c r="H1706" s="179" t="s">
        <v>1425</v>
      </c>
      <c r="I1706"/>
      <c r="J1706" s="4"/>
      <c r="K1706" s="8">
        <f>SUM(K1698:K1704)</f>
        <v>331.24</v>
      </c>
    </row>
    <row r="1707" spans="1:11" hidden="1">
      <c r="A1707" s="265"/>
      <c r="H1707" s="179" t="s">
        <v>991</v>
      </c>
      <c r="I1707"/>
      <c r="J1707" s="4"/>
      <c r="K1707" s="5" t="s">
        <v>1614</v>
      </c>
    </row>
    <row r="1708" spans="1:11" hidden="1">
      <c r="A1708" s="265"/>
      <c r="I1708"/>
      <c r="J1708" s="4"/>
      <c r="K1708" s="5"/>
    </row>
    <row r="1709" spans="1:11" hidden="1">
      <c r="A1709" s="265"/>
      <c r="F1709" s="233" t="s">
        <v>602</v>
      </c>
      <c r="H1709" s="179" t="s">
        <v>945</v>
      </c>
      <c r="I1709"/>
      <c r="J1709" s="4"/>
      <c r="K1709"/>
    </row>
    <row r="1710" spans="1:11" hidden="1">
      <c r="A1710" s="265"/>
      <c r="H1710" s="183" t="s">
        <v>1614</v>
      </c>
      <c r="I1710"/>
      <c r="J1710" s="4"/>
      <c r="K1710"/>
    </row>
    <row r="1711" spans="1:11" hidden="1">
      <c r="A1711" s="265"/>
      <c r="F1711" s="253">
        <v>0.48599999999999999</v>
      </c>
      <c r="G1711" s="185" t="s">
        <v>1364</v>
      </c>
      <c r="H1711" s="179" t="s">
        <v>361</v>
      </c>
      <c r="I1711" s="8">
        <f>C61</f>
        <v>25</v>
      </c>
      <c r="J1711" s="2" t="s">
        <v>1364</v>
      </c>
      <c r="K1711" s="8">
        <f t="shared" ref="K1711:K1717" si="64">(F1711*I1711)</f>
        <v>12.15</v>
      </c>
    </row>
    <row r="1712" spans="1:11" hidden="1">
      <c r="A1712" s="265"/>
      <c r="F1712" s="253">
        <v>0.48599999999999999</v>
      </c>
      <c r="G1712" s="185" t="s">
        <v>1364</v>
      </c>
      <c r="H1712" s="179" t="s">
        <v>362</v>
      </c>
      <c r="I1712" s="8" t="e">
        <f>K203</f>
        <v>#REF!</v>
      </c>
      <c r="J1712" s="2" t="s">
        <v>1364</v>
      </c>
      <c r="K1712" s="8" t="e">
        <f t="shared" si="64"/>
        <v>#REF!</v>
      </c>
    </row>
    <row r="1713" spans="1:11" hidden="1">
      <c r="A1713" s="265"/>
      <c r="F1713" s="186">
        <v>81.75</v>
      </c>
      <c r="G1713" s="185" t="s">
        <v>363</v>
      </c>
      <c r="H1713" s="179" t="s">
        <v>364</v>
      </c>
      <c r="I1713" s="8">
        <v>30</v>
      </c>
      <c r="J1713" s="2" t="s">
        <v>363</v>
      </c>
      <c r="K1713" s="8">
        <f t="shared" si="64"/>
        <v>2452.5</v>
      </c>
    </row>
    <row r="1714" spans="1:11" hidden="1">
      <c r="A1714" s="265"/>
      <c r="F1714" s="186">
        <v>7.2</v>
      </c>
      <c r="G1714" s="185" t="s">
        <v>363</v>
      </c>
      <c r="H1714" s="179" t="s">
        <v>365</v>
      </c>
      <c r="I1714" s="8">
        <v>30</v>
      </c>
      <c r="J1714" s="2" t="s">
        <v>363</v>
      </c>
      <c r="K1714" s="8">
        <f t="shared" si="64"/>
        <v>216</v>
      </c>
    </row>
    <row r="1715" spans="1:11" hidden="1">
      <c r="A1715" s="265"/>
      <c r="F1715" s="186">
        <v>43.68</v>
      </c>
      <c r="G1715" s="185" t="s">
        <v>363</v>
      </c>
      <c r="H1715" s="179" t="s">
        <v>1583</v>
      </c>
      <c r="I1715" s="8">
        <f>I1713</f>
        <v>30</v>
      </c>
      <c r="J1715" s="2" t="s">
        <v>363</v>
      </c>
      <c r="K1715" s="8">
        <f t="shared" si="64"/>
        <v>1310.4000000000001</v>
      </c>
    </row>
    <row r="1716" spans="1:11" hidden="1">
      <c r="A1716" s="265"/>
      <c r="F1716" s="186">
        <v>132.63</v>
      </c>
      <c r="G1716" s="185" t="s">
        <v>363</v>
      </c>
      <c r="H1716" s="179" t="s">
        <v>1584</v>
      </c>
      <c r="I1716" s="51">
        <v>12.3</v>
      </c>
      <c r="J1716" s="2" t="s">
        <v>363</v>
      </c>
      <c r="K1716" s="8">
        <f t="shared" si="64"/>
        <v>1631.35</v>
      </c>
    </row>
    <row r="1717" spans="1:11" hidden="1">
      <c r="A1717" s="265"/>
      <c r="F1717" s="186">
        <v>2.2000000000000002</v>
      </c>
      <c r="G1717" s="185" t="s">
        <v>236</v>
      </c>
      <c r="H1717" s="179" t="s">
        <v>2459</v>
      </c>
      <c r="I1717" s="8">
        <v>360</v>
      </c>
      <c r="J1717" s="2" t="s">
        <v>236</v>
      </c>
      <c r="K1717" s="8">
        <f t="shared" si="64"/>
        <v>792</v>
      </c>
    </row>
    <row r="1718" spans="1:11" hidden="1">
      <c r="A1718" s="265"/>
      <c r="F1718" s="187" t="s">
        <v>668</v>
      </c>
      <c r="H1718" s="179" t="s">
        <v>1585</v>
      </c>
      <c r="I1718" s="6" t="s">
        <v>668</v>
      </c>
      <c r="J1718" s="4"/>
      <c r="K1718" s="8">
        <v>250</v>
      </c>
    </row>
    <row r="1719" spans="1:11" hidden="1">
      <c r="A1719" s="265"/>
      <c r="F1719" s="187" t="s">
        <v>668</v>
      </c>
      <c r="H1719" s="179" t="s">
        <v>1424</v>
      </c>
      <c r="I1719" s="6" t="s">
        <v>668</v>
      </c>
      <c r="J1719" s="4"/>
      <c r="K1719" s="8">
        <v>20</v>
      </c>
    </row>
    <row r="1720" spans="1:11" hidden="1">
      <c r="A1720" s="265"/>
      <c r="I1720"/>
      <c r="J1720" s="4"/>
      <c r="K1720" s="5" t="s">
        <v>1614</v>
      </c>
    </row>
    <row r="1721" spans="1:11" hidden="1">
      <c r="A1721" s="265"/>
      <c r="I1721"/>
      <c r="J1721" s="4"/>
      <c r="K1721" s="8" t="e">
        <f>SUM(K1711:K1720)</f>
        <v>#REF!</v>
      </c>
    </row>
    <row r="1722" spans="1:11" hidden="1">
      <c r="A1722" s="265"/>
      <c r="I1722"/>
      <c r="J1722" s="4"/>
      <c r="K1722" s="5" t="s">
        <v>1614</v>
      </c>
    </row>
    <row r="1723" spans="1:11" hidden="1">
      <c r="A1723" s="265"/>
      <c r="I1723"/>
      <c r="J1723" s="4"/>
      <c r="K1723" s="5"/>
    </row>
    <row r="1724" spans="1:11" hidden="1">
      <c r="A1724" s="265"/>
      <c r="F1724" s="239">
        <v>86</v>
      </c>
      <c r="H1724" s="179" t="s">
        <v>2094</v>
      </c>
      <c r="I1724"/>
      <c r="J1724" s="4"/>
      <c r="K1724" s="8">
        <f>C777</f>
        <v>30</v>
      </c>
    </row>
    <row r="1725" spans="1:11" hidden="1">
      <c r="A1725" s="265"/>
      <c r="F1725" s="243"/>
      <c r="H1725" s="179"/>
      <c r="I1725"/>
      <c r="J1725" s="4"/>
      <c r="K1725" s="8"/>
    </row>
    <row r="1726" spans="1:11" hidden="1">
      <c r="A1726" s="265"/>
      <c r="F1726" s="233" t="s">
        <v>1681</v>
      </c>
      <c r="H1726" s="179" t="s">
        <v>2313</v>
      </c>
      <c r="I1726"/>
      <c r="J1726" s="4"/>
      <c r="K1726" s="1">
        <v>3135</v>
      </c>
    </row>
    <row r="1727" spans="1:11" hidden="1">
      <c r="A1727" s="265"/>
      <c r="H1727" s="179" t="s">
        <v>2314</v>
      </c>
      <c r="I1727"/>
      <c r="J1727" s="4"/>
      <c r="K1727">
        <f>K1726</f>
        <v>3135</v>
      </c>
    </row>
    <row r="1728" spans="1:11" hidden="1">
      <c r="A1728" s="265"/>
      <c r="F1728" s="179" t="s">
        <v>991</v>
      </c>
      <c r="I1728"/>
      <c r="J1728" s="4"/>
      <c r="K1728"/>
    </row>
    <row r="1729" spans="1:11" hidden="1">
      <c r="A1729" s="265"/>
      <c r="F1729" s="243"/>
      <c r="G1729" s="185" t="s">
        <v>2289</v>
      </c>
      <c r="H1729" s="179" t="s">
        <v>2082</v>
      </c>
      <c r="I1729"/>
      <c r="J1729" s="4"/>
      <c r="K1729"/>
    </row>
    <row r="1730" spans="1:11" hidden="1">
      <c r="A1730" s="265"/>
      <c r="H1730" s="179" t="s">
        <v>2315</v>
      </c>
      <c r="I1730"/>
      <c r="J1730" s="4"/>
      <c r="K1730"/>
    </row>
    <row r="1731" spans="1:11" hidden="1">
      <c r="A1731" s="265"/>
      <c r="H1731" s="179" t="s">
        <v>964</v>
      </c>
      <c r="I1731"/>
      <c r="J1731" s="4"/>
      <c r="K1731"/>
    </row>
    <row r="1732" spans="1:11" hidden="1">
      <c r="A1732" s="265"/>
      <c r="H1732" s="183" t="s">
        <v>1614</v>
      </c>
      <c r="I1732"/>
      <c r="J1732" s="4"/>
      <c r="K1732"/>
    </row>
    <row r="1733" spans="1:11" hidden="1">
      <c r="A1733" s="265"/>
      <c r="G1733" s="185" t="s">
        <v>2316</v>
      </c>
      <c r="H1733" s="179" t="s">
        <v>964</v>
      </c>
      <c r="I1733"/>
      <c r="J1733" s="4"/>
      <c r="K1733" s="1" t="s">
        <v>1476</v>
      </c>
    </row>
    <row r="1734" spans="1:11" hidden="1">
      <c r="A1734" s="265"/>
      <c r="H1734" s="183" t="s">
        <v>1614</v>
      </c>
      <c r="I1734"/>
      <c r="J1734" s="4"/>
      <c r="K1734" s="5" t="s">
        <v>2090</v>
      </c>
    </row>
    <row r="1735" spans="1:11" hidden="1">
      <c r="A1735" s="265"/>
      <c r="F1735" s="186">
        <v>30</v>
      </c>
      <c r="G1735" s="185" t="s">
        <v>1804</v>
      </c>
      <c r="H1735" s="179" t="s">
        <v>1694</v>
      </c>
      <c r="I1735" s="8">
        <f>(C639)</f>
        <v>3</v>
      </c>
      <c r="J1735" s="2" t="s">
        <v>1804</v>
      </c>
      <c r="K1735" s="8">
        <f>(F1735*I1735)</f>
        <v>90</v>
      </c>
    </row>
    <row r="1736" spans="1:11" hidden="1">
      <c r="A1736" s="265"/>
      <c r="F1736" s="179" t="s">
        <v>991</v>
      </c>
      <c r="H1736" s="179" t="s">
        <v>1697</v>
      </c>
      <c r="I1736" s="1" t="s">
        <v>991</v>
      </c>
      <c r="J1736" s="4"/>
      <c r="K1736" s="1" t="s">
        <v>991</v>
      </c>
    </row>
    <row r="1737" spans="1:11" hidden="1">
      <c r="A1737" s="265"/>
      <c r="F1737" s="186">
        <v>8</v>
      </c>
      <c r="G1737" s="185" t="s">
        <v>883</v>
      </c>
      <c r="H1737" s="179" t="s">
        <v>2181</v>
      </c>
      <c r="I1737" s="8">
        <f>(C641)</f>
        <v>2.2000000000000002</v>
      </c>
      <c r="J1737" s="2" t="s">
        <v>883</v>
      </c>
      <c r="K1737" s="8">
        <f t="shared" ref="K1737:K1742" si="65">(F1737*I1737)</f>
        <v>17.600000000000001</v>
      </c>
    </row>
    <row r="1738" spans="1:11" hidden="1">
      <c r="A1738" s="265"/>
      <c r="F1738" s="186">
        <v>8</v>
      </c>
      <c r="G1738" s="185" t="s">
        <v>883</v>
      </c>
      <c r="H1738" s="179" t="s">
        <v>472</v>
      </c>
      <c r="I1738" s="8">
        <f>(C642)</f>
        <v>3.2</v>
      </c>
      <c r="J1738" s="2" t="s">
        <v>883</v>
      </c>
      <c r="K1738" s="8">
        <f t="shared" si="65"/>
        <v>25.6</v>
      </c>
    </row>
    <row r="1739" spans="1:11" hidden="1">
      <c r="A1739" s="265"/>
      <c r="F1739" s="186">
        <v>3</v>
      </c>
      <c r="G1739" s="185" t="s">
        <v>883</v>
      </c>
      <c r="H1739" s="179" t="s">
        <v>1878</v>
      </c>
      <c r="I1739" s="8">
        <f>(C41)</f>
        <v>110</v>
      </c>
      <c r="J1739" s="2" t="s">
        <v>883</v>
      </c>
      <c r="K1739" s="8">
        <f t="shared" si="65"/>
        <v>330</v>
      </c>
    </row>
    <row r="1740" spans="1:11" hidden="1">
      <c r="A1740" s="265"/>
      <c r="F1740" s="186">
        <v>1</v>
      </c>
      <c r="G1740" s="185" t="s">
        <v>883</v>
      </c>
      <c r="H1740" s="179" t="s">
        <v>1403</v>
      </c>
      <c r="I1740" s="8">
        <f>(C10)</f>
        <v>150</v>
      </c>
      <c r="J1740" s="2" t="s">
        <v>883</v>
      </c>
      <c r="K1740" s="8">
        <f t="shared" si="65"/>
        <v>150</v>
      </c>
    </row>
    <row r="1741" spans="1:11" hidden="1">
      <c r="A1741" s="265"/>
      <c r="F1741" s="186">
        <v>2</v>
      </c>
      <c r="G1741" s="185" t="s">
        <v>883</v>
      </c>
      <c r="H1741" s="179" t="s">
        <v>1936</v>
      </c>
      <c r="I1741" s="8">
        <f>(C12)</f>
        <v>95</v>
      </c>
      <c r="J1741" s="2" t="s">
        <v>883</v>
      </c>
      <c r="K1741" s="8">
        <f t="shared" si="65"/>
        <v>190</v>
      </c>
    </row>
    <row r="1742" spans="1:11" hidden="1">
      <c r="A1742" s="265"/>
      <c r="F1742" s="186">
        <v>1</v>
      </c>
      <c r="G1742" s="185" t="s">
        <v>883</v>
      </c>
      <c r="H1742" s="179" t="s">
        <v>324</v>
      </c>
      <c r="I1742" s="8">
        <f>(C13)</f>
        <v>85</v>
      </c>
      <c r="J1742" s="2" t="s">
        <v>883</v>
      </c>
      <c r="K1742" s="8">
        <f t="shared" si="65"/>
        <v>85</v>
      </c>
    </row>
    <row r="1743" spans="1:11" hidden="1">
      <c r="A1743" s="265"/>
      <c r="G1743" s="185" t="s">
        <v>454</v>
      </c>
      <c r="H1743" s="179" t="s">
        <v>1404</v>
      </c>
      <c r="I1743" s="1" t="s">
        <v>991</v>
      </c>
      <c r="J1743" s="2" t="s">
        <v>454</v>
      </c>
      <c r="K1743" s="8">
        <v>5</v>
      </c>
    </row>
    <row r="1744" spans="1:11" hidden="1">
      <c r="A1744" s="265"/>
      <c r="H1744" s="179" t="s">
        <v>947</v>
      </c>
      <c r="I1744" s="1" t="s">
        <v>991</v>
      </c>
      <c r="J1744" s="4"/>
      <c r="K1744" s="1" t="s">
        <v>991</v>
      </c>
    </row>
    <row r="1745" spans="1:11" hidden="1">
      <c r="A1745" s="265"/>
      <c r="G1745" s="185" t="s">
        <v>454</v>
      </c>
      <c r="H1745" s="179" t="s">
        <v>455</v>
      </c>
      <c r="I1745"/>
      <c r="J1745" s="2" t="s">
        <v>454</v>
      </c>
      <c r="K1745" s="8">
        <v>0</v>
      </c>
    </row>
    <row r="1746" spans="1:11" hidden="1">
      <c r="A1746" s="265"/>
      <c r="I1746"/>
      <c r="J1746" s="4"/>
      <c r="K1746" s="5" t="s">
        <v>1614</v>
      </c>
    </row>
    <row r="1747" spans="1:11" hidden="1">
      <c r="A1747" s="265"/>
      <c r="H1747" s="179" t="s">
        <v>1883</v>
      </c>
      <c r="I1747"/>
      <c r="J1747" s="4"/>
      <c r="K1747" s="8">
        <f>SUM(K1735:K1745)</f>
        <v>893.2</v>
      </c>
    </row>
    <row r="1748" spans="1:11" hidden="1">
      <c r="A1748" s="265"/>
      <c r="I1748"/>
      <c r="J1748" s="4"/>
      <c r="K1748" s="5" t="s">
        <v>1614</v>
      </c>
    </row>
    <row r="1749" spans="1:11" hidden="1">
      <c r="A1749" s="265"/>
      <c r="H1749" s="179" t="s">
        <v>1572</v>
      </c>
      <c r="I1749"/>
      <c r="J1749" s="4"/>
      <c r="K1749" s="8">
        <f>(K1747/30)</f>
        <v>29.77</v>
      </c>
    </row>
    <row r="1750" spans="1:11" hidden="1">
      <c r="A1750" s="265"/>
      <c r="I1750"/>
      <c r="J1750" s="4"/>
      <c r="K1750" s="5" t="s">
        <v>1614</v>
      </c>
    </row>
    <row r="1751" spans="1:11" hidden="1">
      <c r="A1751" s="265"/>
      <c r="G1751" s="185" t="s">
        <v>526</v>
      </c>
      <c r="H1751" s="179" t="s">
        <v>964</v>
      </c>
      <c r="I1751"/>
      <c r="J1751" s="4"/>
      <c r="K1751" s="1" t="s">
        <v>23</v>
      </c>
    </row>
    <row r="1752" spans="1:11" hidden="1">
      <c r="A1752" s="265"/>
      <c r="H1752" s="183" t="s">
        <v>1614</v>
      </c>
      <c r="I1752"/>
      <c r="J1752" s="4"/>
      <c r="K1752" s="5" t="s">
        <v>2090</v>
      </c>
    </row>
    <row r="1753" spans="1:11" hidden="1">
      <c r="A1753" s="265"/>
      <c r="F1753" s="186">
        <v>30</v>
      </c>
      <c r="G1753" s="185" t="s">
        <v>1804</v>
      </c>
      <c r="H1753" s="179" t="s">
        <v>1694</v>
      </c>
      <c r="I1753" s="8">
        <f>(C639)</f>
        <v>3</v>
      </c>
      <c r="J1753" s="2" t="s">
        <v>1804</v>
      </c>
      <c r="K1753" s="8">
        <f>(F1753*I1753)</f>
        <v>90</v>
      </c>
    </row>
    <row r="1754" spans="1:11" hidden="1">
      <c r="A1754" s="265"/>
      <c r="F1754" s="179" t="s">
        <v>991</v>
      </c>
      <c r="H1754" s="179" t="s">
        <v>1697</v>
      </c>
      <c r="I1754" s="1" t="s">
        <v>991</v>
      </c>
      <c r="J1754" s="4"/>
      <c r="K1754" s="1" t="s">
        <v>991</v>
      </c>
    </row>
    <row r="1755" spans="1:11" hidden="1">
      <c r="A1755" s="265"/>
      <c r="F1755" s="186">
        <v>8</v>
      </c>
      <c r="G1755" s="185" t="s">
        <v>883</v>
      </c>
      <c r="H1755" s="179" t="s">
        <v>2181</v>
      </c>
      <c r="I1755" s="8">
        <f>(C641)</f>
        <v>2.2000000000000002</v>
      </c>
      <c r="J1755" s="2" t="s">
        <v>883</v>
      </c>
      <c r="K1755" s="8">
        <f t="shared" ref="K1755:K1760" si="66">(F1755*I1755)</f>
        <v>17.600000000000001</v>
      </c>
    </row>
    <row r="1756" spans="1:11" hidden="1">
      <c r="A1756" s="265"/>
      <c r="F1756" s="186">
        <v>8</v>
      </c>
      <c r="G1756" s="185" t="s">
        <v>883</v>
      </c>
      <c r="H1756" s="179" t="s">
        <v>472</v>
      </c>
      <c r="I1756" s="8">
        <f>(D642)</f>
        <v>3.2</v>
      </c>
      <c r="J1756" s="2" t="s">
        <v>883</v>
      </c>
      <c r="K1756" s="8">
        <f t="shared" si="66"/>
        <v>25.6</v>
      </c>
    </row>
    <row r="1757" spans="1:11" hidden="1">
      <c r="A1757" s="265"/>
      <c r="F1757" s="186">
        <v>3</v>
      </c>
      <c r="G1757" s="185" t="s">
        <v>883</v>
      </c>
      <c r="H1757" s="179" t="s">
        <v>1878</v>
      </c>
      <c r="I1757" s="8">
        <f>(C41)</f>
        <v>110</v>
      </c>
      <c r="J1757" s="2" t="s">
        <v>883</v>
      </c>
      <c r="K1757" s="8">
        <f t="shared" si="66"/>
        <v>330</v>
      </c>
    </row>
    <row r="1758" spans="1:11" hidden="1">
      <c r="A1758" s="265"/>
      <c r="F1758" s="186">
        <v>1</v>
      </c>
      <c r="G1758" s="185" t="s">
        <v>883</v>
      </c>
      <c r="H1758" s="179" t="s">
        <v>1403</v>
      </c>
      <c r="I1758" s="8">
        <f>(C10)</f>
        <v>150</v>
      </c>
      <c r="J1758" s="2" t="s">
        <v>883</v>
      </c>
      <c r="K1758" s="8">
        <f t="shared" si="66"/>
        <v>150</v>
      </c>
    </row>
    <row r="1759" spans="1:11" hidden="1">
      <c r="A1759" s="265"/>
      <c r="F1759" s="186">
        <v>2</v>
      </c>
      <c r="G1759" s="185" t="s">
        <v>883</v>
      </c>
      <c r="H1759" s="179" t="s">
        <v>1936</v>
      </c>
      <c r="I1759" s="8">
        <f>(C12)</f>
        <v>95</v>
      </c>
      <c r="J1759" s="2" t="s">
        <v>883</v>
      </c>
      <c r="K1759" s="8">
        <f t="shared" si="66"/>
        <v>190</v>
      </c>
    </row>
    <row r="1760" spans="1:11" hidden="1">
      <c r="A1760" s="265"/>
      <c r="F1760" s="186">
        <v>1</v>
      </c>
      <c r="G1760" s="185" t="s">
        <v>883</v>
      </c>
      <c r="H1760" s="179" t="s">
        <v>324</v>
      </c>
      <c r="I1760" s="8">
        <f>(C13)</f>
        <v>85</v>
      </c>
      <c r="J1760" s="2" t="s">
        <v>883</v>
      </c>
      <c r="K1760" s="8">
        <f t="shared" si="66"/>
        <v>85</v>
      </c>
    </row>
    <row r="1761" spans="1:11" hidden="1">
      <c r="A1761" s="265"/>
      <c r="G1761" s="185" t="s">
        <v>454</v>
      </c>
      <c r="H1761" s="179" t="s">
        <v>1404</v>
      </c>
      <c r="I1761" s="1" t="s">
        <v>991</v>
      </c>
      <c r="J1761" s="2" t="s">
        <v>454</v>
      </c>
      <c r="K1761" s="8">
        <v>5</v>
      </c>
    </row>
    <row r="1762" spans="1:11" hidden="1">
      <c r="A1762" s="265"/>
      <c r="H1762" s="179" t="s">
        <v>947</v>
      </c>
      <c r="I1762" s="1" t="s">
        <v>991</v>
      </c>
      <c r="J1762" s="4"/>
      <c r="K1762" s="1" t="s">
        <v>991</v>
      </c>
    </row>
    <row r="1763" spans="1:11" hidden="1">
      <c r="A1763" s="265"/>
      <c r="G1763" s="185" t="s">
        <v>454</v>
      </c>
      <c r="H1763" s="179" t="s">
        <v>455</v>
      </c>
      <c r="I1763"/>
      <c r="J1763" s="2" t="s">
        <v>454</v>
      </c>
      <c r="K1763" s="8">
        <v>0</v>
      </c>
    </row>
    <row r="1764" spans="1:11" hidden="1">
      <c r="A1764" s="265"/>
      <c r="I1764"/>
      <c r="J1764" s="4"/>
      <c r="K1764" s="5" t="s">
        <v>1614</v>
      </c>
    </row>
    <row r="1765" spans="1:11" hidden="1">
      <c r="A1765" s="265"/>
      <c r="H1765" s="179" t="s">
        <v>1883</v>
      </c>
      <c r="I1765"/>
      <c r="J1765" s="4"/>
      <c r="K1765" s="8">
        <f>SUM(K1753:K1763)</f>
        <v>893.2</v>
      </c>
    </row>
    <row r="1766" spans="1:11" hidden="1">
      <c r="A1766" s="265"/>
      <c r="I1766"/>
      <c r="J1766" s="4"/>
      <c r="K1766" s="5" t="s">
        <v>1614</v>
      </c>
    </row>
    <row r="1767" spans="1:11" hidden="1">
      <c r="A1767" s="265"/>
      <c r="H1767" s="179" t="s">
        <v>1572</v>
      </c>
      <c r="I1767"/>
      <c r="J1767" s="4"/>
      <c r="K1767" s="8">
        <f>(K1765/30)</f>
        <v>29.77</v>
      </c>
    </row>
    <row r="1768" spans="1:11" hidden="1">
      <c r="A1768" s="265"/>
      <c r="I1768"/>
      <c r="J1768" s="4"/>
      <c r="K1768" s="5" t="s">
        <v>1614</v>
      </c>
    </row>
    <row r="1769" spans="1:11" hidden="1">
      <c r="A1769" s="265"/>
      <c r="G1769" s="185" t="s">
        <v>1941</v>
      </c>
      <c r="H1769" s="179" t="s">
        <v>964</v>
      </c>
      <c r="I1769"/>
      <c r="J1769" s="4"/>
      <c r="K1769" s="1" t="s">
        <v>24</v>
      </c>
    </row>
    <row r="1770" spans="1:11" hidden="1">
      <c r="A1770" s="265"/>
      <c r="H1770" s="183" t="s">
        <v>1614</v>
      </c>
      <c r="I1770"/>
      <c r="J1770" s="4"/>
      <c r="K1770" s="5" t="s">
        <v>2090</v>
      </c>
    </row>
    <row r="1771" spans="1:11" hidden="1">
      <c r="A1771" s="265"/>
      <c r="F1771" s="186">
        <v>30</v>
      </c>
      <c r="G1771" s="185" t="s">
        <v>1804</v>
      </c>
      <c r="H1771" s="179" t="s">
        <v>1694</v>
      </c>
      <c r="I1771" s="8">
        <f>(C639)</f>
        <v>3</v>
      </c>
      <c r="J1771" s="2" t="s">
        <v>1804</v>
      </c>
      <c r="K1771" s="8">
        <f>(F1771*I1771)</f>
        <v>90</v>
      </c>
    </row>
    <row r="1772" spans="1:11" hidden="1">
      <c r="A1772" s="265"/>
      <c r="F1772" s="179" t="s">
        <v>991</v>
      </c>
      <c r="H1772" s="179" t="s">
        <v>1697</v>
      </c>
      <c r="I1772" s="1" t="s">
        <v>991</v>
      </c>
      <c r="J1772" s="4"/>
      <c r="K1772" s="1" t="s">
        <v>991</v>
      </c>
    </row>
    <row r="1773" spans="1:11" hidden="1">
      <c r="A1773" s="265"/>
      <c r="F1773" s="186">
        <v>8</v>
      </c>
      <c r="G1773" s="185" t="s">
        <v>883</v>
      </c>
      <c r="H1773" s="179" t="s">
        <v>2181</v>
      </c>
      <c r="I1773" s="8">
        <f>(D641)</f>
        <v>2.7</v>
      </c>
      <c r="J1773" s="2" t="s">
        <v>883</v>
      </c>
      <c r="K1773" s="8">
        <f t="shared" ref="K1773:K1778" si="67">(F1773*I1773)</f>
        <v>21.6</v>
      </c>
    </row>
    <row r="1774" spans="1:11" hidden="1">
      <c r="A1774" s="265"/>
      <c r="F1774" s="186">
        <v>8</v>
      </c>
      <c r="G1774" s="185" t="s">
        <v>883</v>
      </c>
      <c r="H1774" s="179" t="s">
        <v>472</v>
      </c>
      <c r="I1774" s="8">
        <f>(C647)</f>
        <v>6.4</v>
      </c>
      <c r="J1774" s="2" t="s">
        <v>883</v>
      </c>
      <c r="K1774" s="8">
        <f t="shared" si="67"/>
        <v>51.2</v>
      </c>
    </row>
    <row r="1775" spans="1:11" hidden="1">
      <c r="A1775" s="265"/>
      <c r="F1775" s="186">
        <v>3</v>
      </c>
      <c r="G1775" s="185" t="s">
        <v>883</v>
      </c>
      <c r="H1775" s="179" t="s">
        <v>1878</v>
      </c>
      <c r="I1775" s="8">
        <f>(C41)</f>
        <v>110</v>
      </c>
      <c r="J1775" s="2" t="s">
        <v>883</v>
      </c>
      <c r="K1775" s="8">
        <f t="shared" si="67"/>
        <v>330</v>
      </c>
    </row>
    <row r="1776" spans="1:11" hidden="1">
      <c r="A1776" s="265"/>
      <c r="F1776" s="186">
        <v>1</v>
      </c>
      <c r="G1776" s="185" t="s">
        <v>883</v>
      </c>
      <c r="H1776" s="179" t="s">
        <v>1403</v>
      </c>
      <c r="I1776" s="8">
        <f>(C10)</f>
        <v>150</v>
      </c>
      <c r="J1776" s="2" t="s">
        <v>883</v>
      </c>
      <c r="K1776" s="8">
        <f t="shared" si="67"/>
        <v>150</v>
      </c>
    </row>
    <row r="1777" spans="1:11" hidden="1">
      <c r="A1777" s="265"/>
      <c r="F1777" s="186">
        <v>2</v>
      </c>
      <c r="G1777" s="185" t="s">
        <v>883</v>
      </c>
      <c r="H1777" s="179" t="s">
        <v>1936</v>
      </c>
      <c r="I1777" s="8">
        <f>(C12)</f>
        <v>95</v>
      </c>
      <c r="J1777" s="2" t="s">
        <v>883</v>
      </c>
      <c r="K1777" s="8">
        <f t="shared" si="67"/>
        <v>190</v>
      </c>
    </row>
    <row r="1778" spans="1:11" hidden="1">
      <c r="A1778" s="265"/>
      <c r="F1778" s="186">
        <v>1</v>
      </c>
      <c r="G1778" s="185" t="s">
        <v>883</v>
      </c>
      <c r="H1778" s="179" t="s">
        <v>324</v>
      </c>
      <c r="I1778" s="8">
        <f>(C13)</f>
        <v>85</v>
      </c>
      <c r="J1778" s="2" t="s">
        <v>883</v>
      </c>
      <c r="K1778" s="8">
        <f t="shared" si="67"/>
        <v>85</v>
      </c>
    </row>
    <row r="1779" spans="1:11" hidden="1">
      <c r="A1779" s="265"/>
      <c r="G1779" s="185" t="s">
        <v>454</v>
      </c>
      <c r="H1779" s="179" t="s">
        <v>1404</v>
      </c>
      <c r="I1779" s="1" t="s">
        <v>991</v>
      </c>
      <c r="J1779" s="2" t="s">
        <v>454</v>
      </c>
      <c r="K1779" s="8">
        <v>5</v>
      </c>
    </row>
    <row r="1780" spans="1:11" hidden="1">
      <c r="A1780" s="265"/>
      <c r="H1780" s="179" t="s">
        <v>947</v>
      </c>
      <c r="I1780" s="1" t="s">
        <v>991</v>
      </c>
      <c r="J1780" s="4"/>
      <c r="K1780" s="1" t="s">
        <v>991</v>
      </c>
    </row>
    <row r="1781" spans="1:11" hidden="1">
      <c r="A1781" s="265"/>
      <c r="G1781" s="185" t="s">
        <v>454</v>
      </c>
      <c r="H1781" s="179" t="s">
        <v>455</v>
      </c>
      <c r="I1781"/>
      <c r="J1781" s="2" t="s">
        <v>454</v>
      </c>
      <c r="K1781" s="8">
        <v>0</v>
      </c>
    </row>
    <row r="1782" spans="1:11" hidden="1">
      <c r="A1782" s="265"/>
      <c r="I1782"/>
      <c r="J1782" s="4"/>
      <c r="K1782" s="5" t="s">
        <v>1614</v>
      </c>
    </row>
    <row r="1783" spans="1:11" hidden="1">
      <c r="A1783" s="265"/>
      <c r="H1783" s="179" t="s">
        <v>1883</v>
      </c>
      <c r="I1783"/>
      <c r="J1783" s="4"/>
      <c r="K1783" s="8">
        <f>SUM(K1771:K1781)</f>
        <v>922.8</v>
      </c>
    </row>
    <row r="1784" spans="1:11" hidden="1">
      <c r="A1784" s="265"/>
      <c r="I1784"/>
      <c r="J1784" s="4"/>
      <c r="K1784" s="5" t="s">
        <v>1614</v>
      </c>
    </row>
    <row r="1785" spans="1:11" hidden="1">
      <c r="A1785" s="265"/>
      <c r="H1785" s="179" t="s">
        <v>1572</v>
      </c>
      <c r="I1785"/>
      <c r="J1785" s="4"/>
      <c r="K1785" s="8">
        <f>(K1783/30)</f>
        <v>30.76</v>
      </c>
    </row>
    <row r="1786" spans="1:11" hidden="1">
      <c r="A1786" s="265"/>
      <c r="I1786"/>
      <c r="J1786" s="4"/>
      <c r="K1786" s="5" t="s">
        <v>1614</v>
      </c>
    </row>
    <row r="1787" spans="1:11" hidden="1">
      <c r="A1787" s="265"/>
      <c r="I1787"/>
      <c r="J1787" s="4"/>
      <c r="K1787"/>
    </row>
    <row r="1788" spans="1:11" hidden="1">
      <c r="A1788" s="265"/>
      <c r="F1788" s="272">
        <v>52</v>
      </c>
      <c r="G1788" s="185" t="s">
        <v>2289</v>
      </c>
      <c r="H1788" s="179" t="s">
        <v>101</v>
      </c>
      <c r="I1788"/>
      <c r="J1788" s="4"/>
      <c r="K1788"/>
    </row>
    <row r="1789" spans="1:11" hidden="1">
      <c r="A1789" s="265"/>
      <c r="H1789" s="179" t="s">
        <v>2207</v>
      </c>
      <c r="I1789"/>
      <c r="J1789" s="4"/>
      <c r="K1789"/>
    </row>
    <row r="1790" spans="1:11" hidden="1">
      <c r="A1790" s="265"/>
      <c r="H1790" s="179" t="s">
        <v>2208</v>
      </c>
      <c r="I1790"/>
      <c r="J1790" s="4"/>
      <c r="K1790"/>
    </row>
    <row r="1791" spans="1:11" hidden="1">
      <c r="A1791" s="265"/>
      <c r="H1791" s="179" t="s">
        <v>1430</v>
      </c>
      <c r="I1791"/>
      <c r="J1791" s="4"/>
      <c r="K1791"/>
    </row>
    <row r="1792" spans="1:11" hidden="1">
      <c r="A1792" s="265"/>
      <c r="H1792" s="179" t="s">
        <v>1431</v>
      </c>
      <c r="I1792"/>
      <c r="J1792" s="4"/>
      <c r="K1792"/>
    </row>
    <row r="1793" spans="1:11" hidden="1">
      <c r="A1793" s="265"/>
      <c r="H1793" s="179" t="s">
        <v>1374</v>
      </c>
      <c r="I1793"/>
      <c r="J1793" s="4"/>
      <c r="K1793"/>
    </row>
    <row r="1794" spans="1:11" hidden="1">
      <c r="A1794" s="265"/>
      <c r="H1794" s="179" t="s">
        <v>1375</v>
      </c>
      <c r="I1794"/>
      <c r="J1794" s="4"/>
      <c r="K1794"/>
    </row>
    <row r="1795" spans="1:11" hidden="1">
      <c r="A1795" s="265"/>
      <c r="H1795" s="179" t="s">
        <v>722</v>
      </c>
      <c r="I1795"/>
      <c r="J1795" s="4"/>
      <c r="K1795"/>
    </row>
    <row r="1796" spans="1:11" hidden="1">
      <c r="A1796" s="265"/>
      <c r="H1796" s="183" t="s">
        <v>2090</v>
      </c>
      <c r="I1796" s="5" t="s">
        <v>2090</v>
      </c>
      <c r="J1796" s="4"/>
      <c r="K1796"/>
    </row>
    <row r="1797" spans="1:11" hidden="1">
      <c r="A1797" s="265"/>
      <c r="G1797" s="185" t="s">
        <v>2289</v>
      </c>
      <c r="H1797" s="179" t="s">
        <v>933</v>
      </c>
      <c r="I1797"/>
      <c r="J1797" s="4"/>
      <c r="K1797"/>
    </row>
    <row r="1798" spans="1:11" hidden="1">
      <c r="A1798" s="265"/>
      <c r="H1798" s="179" t="s">
        <v>821</v>
      </c>
      <c r="I1798"/>
      <c r="J1798" s="4"/>
      <c r="K1798"/>
    </row>
    <row r="1799" spans="1:11" hidden="1">
      <c r="A1799" s="265"/>
      <c r="G1799" s="185" t="s">
        <v>320</v>
      </c>
      <c r="H1799" s="179" t="s">
        <v>822</v>
      </c>
      <c r="I1799"/>
      <c r="J1799" s="4"/>
      <c r="K1799"/>
    </row>
    <row r="1800" spans="1:11" hidden="1">
      <c r="A1800" s="265"/>
      <c r="H1800" s="183" t="s">
        <v>1614</v>
      </c>
      <c r="I1800"/>
      <c r="J1800" s="4"/>
      <c r="K1800"/>
    </row>
    <row r="1801" spans="1:11" hidden="1">
      <c r="A1801" s="265"/>
      <c r="F1801" s="186">
        <v>1</v>
      </c>
      <c r="G1801" s="185" t="s">
        <v>841</v>
      </c>
      <c r="H1801" s="179" t="s">
        <v>629</v>
      </c>
      <c r="I1801" s="8">
        <f>C509</f>
        <v>32.9</v>
      </c>
      <c r="J1801" s="2" t="s">
        <v>841</v>
      </c>
      <c r="K1801" s="8">
        <f>(F1801*I1801)</f>
        <v>32.9</v>
      </c>
    </row>
    <row r="1802" spans="1:11" hidden="1">
      <c r="A1802" s="265"/>
      <c r="F1802" s="186">
        <v>1</v>
      </c>
      <c r="G1802" s="185" t="s">
        <v>454</v>
      </c>
      <c r="H1802" s="179" t="s">
        <v>1834</v>
      </c>
      <c r="I1802" s="8">
        <f>I1801*0.7</f>
        <v>23.03</v>
      </c>
      <c r="J1802" s="2" t="s">
        <v>454</v>
      </c>
      <c r="K1802" s="8">
        <f>(F1802*I1802)</f>
        <v>23.03</v>
      </c>
    </row>
    <row r="1803" spans="1:11" hidden="1">
      <c r="A1803" s="265"/>
      <c r="F1803" s="186">
        <v>1</v>
      </c>
      <c r="G1803" s="185" t="s">
        <v>841</v>
      </c>
      <c r="H1803" s="179" t="s">
        <v>163</v>
      </c>
      <c r="I1803" s="8">
        <f>K1749</f>
        <v>29.77</v>
      </c>
      <c r="J1803" s="2" t="s">
        <v>841</v>
      </c>
      <c r="K1803" s="8">
        <f>(F1803*I1803)</f>
        <v>29.77</v>
      </c>
    </row>
    <row r="1804" spans="1:11" hidden="1">
      <c r="A1804" s="265"/>
      <c r="I1804" s="1" t="s">
        <v>991</v>
      </c>
      <c r="J1804" s="4"/>
      <c r="K1804" s="5" t="s">
        <v>1614</v>
      </c>
    </row>
    <row r="1805" spans="1:11" hidden="1">
      <c r="A1805" s="265"/>
      <c r="H1805" s="179" t="s">
        <v>381</v>
      </c>
      <c r="I1805"/>
      <c r="J1805" s="4"/>
      <c r="K1805" s="8">
        <f>SUM(K1801:K1803)</f>
        <v>85.7</v>
      </c>
    </row>
    <row r="1806" spans="1:11" hidden="1">
      <c r="A1806" s="265"/>
      <c r="H1806" s="179" t="s">
        <v>991</v>
      </c>
      <c r="I1806" s="1" t="s">
        <v>991</v>
      </c>
      <c r="J1806" s="4"/>
      <c r="K1806" s="5" t="s">
        <v>2090</v>
      </c>
    </row>
    <row r="1807" spans="1:11" hidden="1">
      <c r="A1807" s="265"/>
      <c r="G1807" s="185" t="s">
        <v>526</v>
      </c>
      <c r="H1807" s="179" t="s">
        <v>756</v>
      </c>
      <c r="I1807"/>
      <c r="J1807" s="4"/>
      <c r="K1807"/>
    </row>
    <row r="1808" spans="1:11" hidden="1">
      <c r="A1808" s="265"/>
      <c r="H1808" s="183" t="s">
        <v>1614</v>
      </c>
      <c r="I1808"/>
      <c r="J1808" s="4"/>
      <c r="K1808"/>
    </row>
    <row r="1809" spans="1:11" hidden="1">
      <c r="A1809" s="265"/>
      <c r="F1809" s="186">
        <v>1</v>
      </c>
      <c r="G1809" s="185" t="s">
        <v>841</v>
      </c>
      <c r="H1809" s="179" t="s">
        <v>757</v>
      </c>
      <c r="I1809" s="8">
        <f>C510</f>
        <v>48.8</v>
      </c>
      <c r="J1809" s="2" t="s">
        <v>841</v>
      </c>
      <c r="K1809" s="8">
        <f>(F1809*I1809)</f>
        <v>48.8</v>
      </c>
    </row>
    <row r="1810" spans="1:11" hidden="1">
      <c r="A1810" s="265"/>
      <c r="F1810" s="186">
        <v>1</v>
      </c>
      <c r="G1810" s="185" t="s">
        <v>454</v>
      </c>
      <c r="H1810" s="179" t="s">
        <v>908</v>
      </c>
      <c r="I1810" s="8">
        <f>I1809*0.4</f>
        <v>19.52</v>
      </c>
      <c r="J1810" s="2" t="s">
        <v>454</v>
      </c>
      <c r="K1810" s="8">
        <f>(F1810*I1810)</f>
        <v>19.52</v>
      </c>
    </row>
    <row r="1811" spans="1:11" hidden="1">
      <c r="A1811" s="265"/>
      <c r="F1811" s="186">
        <v>1</v>
      </c>
      <c r="G1811" s="185" t="s">
        <v>841</v>
      </c>
      <c r="H1811" s="179" t="s">
        <v>163</v>
      </c>
      <c r="I1811" s="8">
        <f>K1767</f>
        <v>29.77</v>
      </c>
      <c r="J1811" s="2" t="s">
        <v>841</v>
      </c>
      <c r="K1811" s="8">
        <f>(F1811*I1811)</f>
        <v>29.77</v>
      </c>
    </row>
    <row r="1812" spans="1:11" hidden="1">
      <c r="A1812" s="265"/>
      <c r="I1812" s="1" t="s">
        <v>991</v>
      </c>
      <c r="J1812" s="4"/>
      <c r="K1812" s="5" t="s">
        <v>1614</v>
      </c>
    </row>
    <row r="1813" spans="1:11" hidden="1">
      <c r="A1813" s="265"/>
      <c r="H1813" s="179" t="s">
        <v>381</v>
      </c>
      <c r="I1813"/>
      <c r="J1813" s="4"/>
      <c r="K1813" s="8">
        <f>SUM(K1809:K1811)</f>
        <v>98.09</v>
      </c>
    </row>
    <row r="1814" spans="1:11" hidden="1">
      <c r="A1814" s="265"/>
      <c r="I1814" s="1" t="s">
        <v>991</v>
      </c>
      <c r="J1814" s="4"/>
      <c r="K1814" s="5" t="s">
        <v>2090</v>
      </c>
    </row>
    <row r="1815" spans="1:11" hidden="1">
      <c r="A1815" s="265"/>
      <c r="G1815" s="185" t="s">
        <v>1941</v>
      </c>
      <c r="H1815" s="179" t="s">
        <v>379</v>
      </c>
      <c r="I1815"/>
      <c r="J1815" s="4"/>
      <c r="K1815"/>
    </row>
    <row r="1816" spans="1:11" hidden="1">
      <c r="A1816" s="265"/>
      <c r="H1816" s="183" t="s">
        <v>1614</v>
      </c>
      <c r="I1816"/>
      <c r="J1816" s="4"/>
      <c r="K1816"/>
    </row>
    <row r="1817" spans="1:11" hidden="1">
      <c r="A1817" s="265"/>
      <c r="F1817" s="186">
        <v>1</v>
      </c>
      <c r="G1817" s="185" t="s">
        <v>841</v>
      </c>
      <c r="H1817" s="179" t="s">
        <v>1701</v>
      </c>
      <c r="I1817" s="8">
        <f>C511</f>
        <v>65.7</v>
      </c>
      <c r="J1817" s="2" t="s">
        <v>841</v>
      </c>
      <c r="K1817" s="8">
        <f>(F1817*I1817)</f>
        <v>65.7</v>
      </c>
    </row>
    <row r="1818" spans="1:11" hidden="1">
      <c r="A1818" s="265"/>
      <c r="F1818" s="186">
        <v>1</v>
      </c>
      <c r="G1818" s="185" t="s">
        <v>454</v>
      </c>
      <c r="H1818" s="179" t="s">
        <v>1702</v>
      </c>
      <c r="I1818" s="8">
        <f>I1817*0.2</f>
        <v>13.14</v>
      </c>
      <c r="J1818" s="2" t="s">
        <v>454</v>
      </c>
      <c r="K1818" s="8">
        <f>(F1818*I1818)</f>
        <v>13.14</v>
      </c>
    </row>
    <row r="1819" spans="1:11" hidden="1">
      <c r="A1819" s="265"/>
      <c r="F1819" s="186">
        <v>1</v>
      </c>
      <c r="G1819" s="185" t="s">
        <v>841</v>
      </c>
      <c r="H1819" s="179" t="s">
        <v>163</v>
      </c>
      <c r="I1819" s="8">
        <f>K1785</f>
        <v>30.76</v>
      </c>
      <c r="J1819" s="2" t="s">
        <v>841</v>
      </c>
      <c r="K1819" s="8">
        <f>(F1819*I1819)</f>
        <v>30.76</v>
      </c>
    </row>
    <row r="1820" spans="1:11" hidden="1">
      <c r="A1820" s="265"/>
      <c r="I1820" s="1" t="s">
        <v>991</v>
      </c>
      <c r="J1820" s="4"/>
      <c r="K1820" s="5" t="s">
        <v>1614</v>
      </c>
    </row>
    <row r="1821" spans="1:11" hidden="1">
      <c r="A1821" s="265"/>
      <c r="H1821" s="179" t="s">
        <v>381</v>
      </c>
      <c r="I1821"/>
      <c r="J1821" s="4"/>
      <c r="K1821" s="8">
        <f>SUM(K1817:K1819)</f>
        <v>109.6</v>
      </c>
    </row>
    <row r="1822" spans="1:11" hidden="1">
      <c r="A1822" s="265"/>
      <c r="I1822" s="1" t="s">
        <v>991</v>
      </c>
      <c r="J1822" s="4"/>
      <c r="K1822" s="5" t="s">
        <v>2090</v>
      </c>
    </row>
    <row r="1823" spans="1:11" hidden="1">
      <c r="A1823" s="265"/>
      <c r="I1823" s="1"/>
      <c r="J1823" s="4"/>
      <c r="K1823" s="5"/>
    </row>
    <row r="1824" spans="1:11" ht="31.5" hidden="1">
      <c r="A1824" s="265"/>
      <c r="F1824" s="251">
        <v>52.1</v>
      </c>
      <c r="H1824" s="273" t="s">
        <v>2239</v>
      </c>
      <c r="I1824" s="1"/>
      <c r="J1824" s="4"/>
      <c r="K1824" s="5"/>
    </row>
    <row r="1825" spans="1:11" hidden="1">
      <c r="A1825" s="265"/>
      <c r="I1825" s="1"/>
      <c r="J1825" s="4"/>
      <c r="K1825" s="5"/>
    </row>
    <row r="1826" spans="1:11" hidden="1">
      <c r="A1826" s="265"/>
      <c r="F1826" s="233"/>
      <c r="G1826" s="185"/>
      <c r="H1826" s="179" t="s">
        <v>2082</v>
      </c>
      <c r="I1826" s="1"/>
      <c r="J1826" s="4"/>
      <c r="K1826" s="5"/>
    </row>
    <row r="1827" spans="1:11" hidden="1">
      <c r="A1827" s="265"/>
      <c r="G1827" s="185"/>
      <c r="H1827" s="179" t="s">
        <v>2240</v>
      </c>
      <c r="I1827" s="1"/>
      <c r="J1827" s="4"/>
      <c r="K1827" s="5"/>
    </row>
    <row r="1828" spans="1:11" hidden="1">
      <c r="A1828" s="265"/>
      <c r="H1828" s="183" t="s">
        <v>1614</v>
      </c>
      <c r="I1828" s="1"/>
      <c r="J1828" s="4"/>
      <c r="K1828" s="5"/>
    </row>
    <row r="1829" spans="1:11" hidden="1">
      <c r="A1829" s="265"/>
      <c r="F1829" s="186">
        <v>30</v>
      </c>
      <c r="G1829" s="185" t="s">
        <v>1804</v>
      </c>
      <c r="H1829" s="179" t="s">
        <v>149</v>
      </c>
      <c r="I1829" s="6">
        <f>E639</f>
        <v>5</v>
      </c>
      <c r="J1829" s="2" t="s">
        <v>1804</v>
      </c>
      <c r="K1829" s="8">
        <f t="shared" ref="K1829:K1835" si="68">(F1829*I1829)</f>
        <v>150</v>
      </c>
    </row>
    <row r="1830" spans="1:11" hidden="1">
      <c r="A1830" s="265"/>
      <c r="F1830" s="186">
        <v>8</v>
      </c>
      <c r="G1830" s="185" t="s">
        <v>883</v>
      </c>
      <c r="H1830" s="179" t="s">
        <v>2181</v>
      </c>
      <c r="I1830" s="6">
        <f>I1737</f>
        <v>2.2000000000000002</v>
      </c>
      <c r="J1830" s="2" t="s">
        <v>883</v>
      </c>
      <c r="K1830" s="8">
        <f t="shared" si="68"/>
        <v>17.600000000000001</v>
      </c>
    </row>
    <row r="1831" spans="1:11" hidden="1">
      <c r="A1831" s="265"/>
      <c r="F1831" s="186">
        <v>8</v>
      </c>
      <c r="G1831" s="185" t="s">
        <v>883</v>
      </c>
      <c r="H1831" s="179" t="s">
        <v>472</v>
      </c>
      <c r="I1831" s="6">
        <f>I1738</f>
        <v>3.2</v>
      </c>
      <c r="J1831" s="2" t="s">
        <v>883</v>
      </c>
      <c r="K1831" s="8">
        <f t="shared" si="68"/>
        <v>25.6</v>
      </c>
    </row>
    <row r="1832" spans="1:11" hidden="1">
      <c r="A1832" s="265"/>
      <c r="F1832" s="186">
        <v>3</v>
      </c>
      <c r="G1832" s="185" t="s">
        <v>883</v>
      </c>
      <c r="H1832" s="179" t="s">
        <v>1878</v>
      </c>
      <c r="I1832" s="6">
        <f>C41</f>
        <v>110</v>
      </c>
      <c r="J1832" s="2" t="s">
        <v>883</v>
      </c>
      <c r="K1832" s="8">
        <f t="shared" si="68"/>
        <v>330</v>
      </c>
    </row>
    <row r="1833" spans="1:11" hidden="1">
      <c r="A1833" s="265"/>
      <c r="F1833" s="186">
        <v>1</v>
      </c>
      <c r="G1833" s="185" t="s">
        <v>883</v>
      </c>
      <c r="H1833" s="179" t="s">
        <v>1403</v>
      </c>
      <c r="I1833" s="6">
        <f>C10</f>
        <v>150</v>
      </c>
      <c r="J1833" s="2" t="s">
        <v>883</v>
      </c>
      <c r="K1833" s="8">
        <f t="shared" si="68"/>
        <v>150</v>
      </c>
    </row>
    <row r="1834" spans="1:11" hidden="1">
      <c r="A1834" s="265"/>
      <c r="F1834" s="186">
        <v>2</v>
      </c>
      <c r="G1834" s="185" t="s">
        <v>883</v>
      </c>
      <c r="H1834" s="179" t="s">
        <v>1936</v>
      </c>
      <c r="I1834" s="6">
        <f>C12</f>
        <v>95</v>
      </c>
      <c r="J1834" s="2" t="s">
        <v>883</v>
      </c>
      <c r="K1834" s="8">
        <f t="shared" si="68"/>
        <v>190</v>
      </c>
    </row>
    <row r="1835" spans="1:11" hidden="1">
      <c r="A1835" s="265"/>
      <c r="F1835" s="186">
        <v>1</v>
      </c>
      <c r="G1835" s="185" t="s">
        <v>883</v>
      </c>
      <c r="H1835" s="179" t="s">
        <v>324</v>
      </c>
      <c r="I1835" s="6">
        <f>C13</f>
        <v>85</v>
      </c>
      <c r="J1835" s="2" t="s">
        <v>883</v>
      </c>
      <c r="K1835" s="8">
        <f t="shared" si="68"/>
        <v>85</v>
      </c>
    </row>
    <row r="1836" spans="1:11" hidden="1">
      <c r="A1836" s="265"/>
      <c r="I1836"/>
      <c r="J1836" s="4"/>
      <c r="K1836" s="5" t="s">
        <v>1614</v>
      </c>
    </row>
    <row r="1837" spans="1:11" hidden="1">
      <c r="A1837" s="265"/>
      <c r="H1837" s="179" t="s">
        <v>1883</v>
      </c>
      <c r="I1837"/>
      <c r="J1837" s="4"/>
      <c r="K1837" s="8">
        <f>SUM(K1829:K1835)</f>
        <v>948.2</v>
      </c>
    </row>
    <row r="1838" spans="1:11" hidden="1">
      <c r="A1838" s="265"/>
      <c r="I1838"/>
      <c r="J1838" s="4"/>
      <c r="K1838" s="5" t="s">
        <v>1614</v>
      </c>
    </row>
    <row r="1839" spans="1:11" hidden="1">
      <c r="A1839" s="265"/>
      <c r="H1839" s="179" t="s">
        <v>1572</v>
      </c>
      <c r="I1839"/>
      <c r="J1839" s="4"/>
      <c r="K1839" s="8">
        <f>(K1837/30)</f>
        <v>31.61</v>
      </c>
    </row>
    <row r="1840" spans="1:11" hidden="1">
      <c r="A1840" s="265"/>
      <c r="I1840"/>
      <c r="J1840" s="4"/>
      <c r="K1840" s="5" t="s">
        <v>1614</v>
      </c>
    </row>
    <row r="1841" spans="1:11" hidden="1">
      <c r="A1841" s="265"/>
      <c r="I1841" s="1"/>
      <c r="J1841" s="4"/>
      <c r="K1841" s="5"/>
    </row>
    <row r="1842" spans="1:11" hidden="1">
      <c r="A1842" s="265"/>
      <c r="H1842" s="180" t="s">
        <v>341</v>
      </c>
      <c r="I1842" s="1"/>
      <c r="J1842" s="4"/>
      <c r="K1842" s="5"/>
    </row>
    <row r="1843" spans="1:11" hidden="1">
      <c r="A1843" s="265"/>
      <c r="H1843" s="183" t="s">
        <v>1614</v>
      </c>
      <c r="I1843" s="1"/>
      <c r="J1843" s="4"/>
      <c r="K1843" s="5"/>
    </row>
    <row r="1844" spans="1:11" hidden="1">
      <c r="A1844" s="265"/>
      <c r="F1844" s="186">
        <v>1</v>
      </c>
      <c r="G1844" s="185" t="s">
        <v>841</v>
      </c>
      <c r="H1844" s="179" t="s">
        <v>342</v>
      </c>
      <c r="I1844" s="6">
        <f>E509</f>
        <v>70</v>
      </c>
      <c r="J1844" s="2" t="s">
        <v>841</v>
      </c>
      <c r="K1844" s="8">
        <f>(F1844*I1844)</f>
        <v>70</v>
      </c>
    </row>
    <row r="1845" spans="1:11" hidden="1">
      <c r="A1845" s="265"/>
      <c r="F1845" s="186">
        <v>1</v>
      </c>
      <c r="G1845" s="185" t="s">
        <v>454</v>
      </c>
      <c r="H1845" s="179" t="s">
        <v>343</v>
      </c>
      <c r="I1845" s="6">
        <f>I1844*0.2</f>
        <v>14</v>
      </c>
      <c r="J1845" s="2" t="s">
        <v>454</v>
      </c>
      <c r="K1845" s="8">
        <f>(F1845*I1845)</f>
        <v>14</v>
      </c>
    </row>
    <row r="1846" spans="1:11" hidden="1">
      <c r="A1846" s="265"/>
      <c r="F1846" s="186">
        <v>1</v>
      </c>
      <c r="G1846" s="185" t="s">
        <v>841</v>
      </c>
      <c r="H1846" s="179" t="s">
        <v>163</v>
      </c>
      <c r="I1846" s="6">
        <f>K1839</f>
        <v>31.61</v>
      </c>
      <c r="J1846" s="2" t="s">
        <v>841</v>
      </c>
      <c r="K1846" s="8">
        <f>(F1846*I1846)</f>
        <v>31.61</v>
      </c>
    </row>
    <row r="1847" spans="1:11" ht="31.5" hidden="1">
      <c r="A1847" s="265"/>
      <c r="F1847" s="186"/>
      <c r="G1847" s="185"/>
      <c r="H1847" s="247" t="s">
        <v>1096</v>
      </c>
      <c r="I1847" s="6"/>
      <c r="J1847" s="2" t="s">
        <v>454</v>
      </c>
      <c r="K1847" s="8">
        <v>1.25</v>
      </c>
    </row>
    <row r="1848" spans="1:11" hidden="1">
      <c r="A1848" s="265"/>
      <c r="I1848" s="1"/>
      <c r="J1848" s="4"/>
      <c r="K1848" s="5" t="s">
        <v>1614</v>
      </c>
    </row>
    <row r="1849" spans="1:11" hidden="1">
      <c r="A1849" s="265"/>
      <c r="H1849" s="179" t="s">
        <v>381</v>
      </c>
      <c r="I1849" s="1"/>
      <c r="J1849" s="4"/>
      <c r="K1849" s="8">
        <f>SUM(K1844:K1847)</f>
        <v>116.86</v>
      </c>
    </row>
    <row r="1850" spans="1:11" hidden="1">
      <c r="A1850" s="265"/>
      <c r="I1850" s="1"/>
      <c r="J1850" s="4"/>
      <c r="K1850" s="5" t="s">
        <v>2090</v>
      </c>
    </row>
    <row r="1851" spans="1:11" hidden="1">
      <c r="A1851" s="265"/>
      <c r="I1851" s="1"/>
      <c r="J1851" s="4"/>
      <c r="K1851" s="5"/>
    </row>
    <row r="1852" spans="1:11" hidden="1">
      <c r="A1852" s="265"/>
      <c r="I1852" s="1"/>
      <c r="J1852" s="4"/>
      <c r="K1852" s="5"/>
    </row>
    <row r="1853" spans="1:11" hidden="1">
      <c r="A1853" s="265"/>
      <c r="F1853" s="243">
        <v>53.1</v>
      </c>
      <c r="G1853" s="185" t="s">
        <v>2289</v>
      </c>
      <c r="H1853" s="179" t="s">
        <v>2257</v>
      </c>
      <c r="I1853"/>
      <c r="J1853" s="4"/>
      <c r="K1853"/>
    </row>
    <row r="1854" spans="1:11" hidden="1">
      <c r="A1854" s="265"/>
      <c r="H1854" s="245" t="s">
        <v>1473</v>
      </c>
      <c r="I1854"/>
      <c r="J1854" s="4"/>
      <c r="K1854"/>
    </row>
    <row r="1855" spans="1:11" hidden="1">
      <c r="A1855" s="265"/>
      <c r="H1855" s="179" t="s">
        <v>1163</v>
      </c>
      <c r="I1855"/>
      <c r="J1855" s="4"/>
      <c r="K1855"/>
    </row>
    <row r="1856" spans="1:11" hidden="1">
      <c r="A1856" s="265"/>
      <c r="H1856" s="179" t="s">
        <v>1164</v>
      </c>
      <c r="I1856"/>
      <c r="J1856" s="4"/>
      <c r="K1856"/>
    </row>
    <row r="1857" spans="1:11" hidden="1">
      <c r="A1857" s="265"/>
      <c r="H1857" s="183" t="s">
        <v>1614</v>
      </c>
      <c r="I1857"/>
      <c r="J1857" s="4"/>
      <c r="K1857"/>
    </row>
    <row r="1858" spans="1:11" ht="57" hidden="1" customHeight="1">
      <c r="A1858" s="265"/>
      <c r="F1858" s="274">
        <v>1</v>
      </c>
      <c r="G1858" s="274" t="s">
        <v>883</v>
      </c>
      <c r="H1858" s="247" t="s">
        <v>2710</v>
      </c>
      <c r="I1858" s="21">
        <f>(C595)</f>
        <v>1050</v>
      </c>
      <c r="J1858" s="21" t="s">
        <v>883</v>
      </c>
      <c r="K1858" s="21">
        <f>(F1858*I1858)</f>
        <v>1050</v>
      </c>
    </row>
    <row r="1859" spans="1:11" hidden="1">
      <c r="A1859" s="265"/>
      <c r="F1859" s="186"/>
      <c r="G1859" s="185"/>
      <c r="H1859" s="179"/>
      <c r="I1859" s="8"/>
      <c r="J1859" s="2"/>
      <c r="K1859" s="8"/>
    </row>
    <row r="1860" spans="1:11" hidden="1">
      <c r="A1860" s="265"/>
      <c r="F1860" s="186"/>
      <c r="G1860" s="185"/>
      <c r="H1860" s="179"/>
      <c r="I1860" s="8"/>
      <c r="J1860" s="2"/>
      <c r="K1860" s="8"/>
    </row>
    <row r="1861" spans="1:11" hidden="1">
      <c r="A1861" s="265"/>
      <c r="F1861" s="186"/>
      <c r="G1861" s="185"/>
      <c r="H1861" s="179"/>
      <c r="I1861" s="8"/>
      <c r="J1861" s="2"/>
      <c r="K1861" s="8"/>
    </row>
    <row r="1862" spans="1:11" hidden="1">
      <c r="A1862" s="265"/>
      <c r="F1862" s="186"/>
      <c r="G1862" s="185"/>
      <c r="H1862" s="179"/>
      <c r="I1862" s="8"/>
      <c r="J1862" s="2"/>
      <c r="K1862" s="8"/>
    </row>
    <row r="1863" spans="1:11" hidden="1">
      <c r="A1863" s="265"/>
      <c r="F1863" s="186"/>
      <c r="G1863" s="185"/>
      <c r="H1863" s="179"/>
      <c r="I1863" s="8"/>
      <c r="J1863" s="2"/>
      <c r="K1863" s="8"/>
    </row>
    <row r="1864" spans="1:11" hidden="1">
      <c r="A1864" s="265"/>
      <c r="F1864" s="186"/>
      <c r="G1864" s="185"/>
      <c r="H1864" s="179"/>
      <c r="I1864" s="8"/>
      <c r="J1864" s="2"/>
      <c r="K1864" s="8"/>
    </row>
    <row r="1865" spans="1:11" hidden="1">
      <c r="A1865" s="265"/>
      <c r="F1865" s="186">
        <v>0.5</v>
      </c>
      <c r="G1865" s="185" t="s">
        <v>883</v>
      </c>
      <c r="H1865" s="179" t="s">
        <v>2139</v>
      </c>
      <c r="I1865" s="8">
        <f>(C15)</f>
        <v>130</v>
      </c>
      <c r="J1865" s="2" t="s">
        <v>883</v>
      </c>
      <c r="K1865" s="8">
        <f>(F1865*I1865)</f>
        <v>65</v>
      </c>
    </row>
    <row r="1866" spans="1:11" hidden="1">
      <c r="A1866" s="265"/>
      <c r="F1866" s="186">
        <v>1</v>
      </c>
      <c r="G1866" s="185" t="s">
        <v>883</v>
      </c>
      <c r="H1866" s="179" t="s">
        <v>1936</v>
      </c>
      <c r="I1866" s="8">
        <f>(C12)</f>
        <v>95</v>
      </c>
      <c r="J1866" s="2" t="s">
        <v>883</v>
      </c>
      <c r="K1866" s="8">
        <f>(F1866*I1866)</f>
        <v>95</v>
      </c>
    </row>
    <row r="1867" spans="1:11" hidden="1">
      <c r="A1867" s="265"/>
      <c r="F1867" s="186">
        <v>0.5</v>
      </c>
      <c r="G1867" s="185" t="s">
        <v>883</v>
      </c>
      <c r="H1867" s="179" t="s">
        <v>2044</v>
      </c>
      <c r="I1867" s="8">
        <f>(C10)</f>
        <v>150</v>
      </c>
      <c r="J1867" s="2" t="s">
        <v>883</v>
      </c>
      <c r="K1867" s="8">
        <f>(F1867*I1867)</f>
        <v>75</v>
      </c>
    </row>
    <row r="1868" spans="1:11" hidden="1">
      <c r="A1868" s="265"/>
      <c r="G1868" s="185" t="s">
        <v>454</v>
      </c>
      <c r="H1868" s="179" t="s">
        <v>1165</v>
      </c>
      <c r="I1868"/>
      <c r="J1868" s="2" t="s">
        <v>454</v>
      </c>
      <c r="K1868" s="8">
        <v>0.5</v>
      </c>
    </row>
    <row r="1869" spans="1:11" hidden="1">
      <c r="A1869" s="265"/>
      <c r="I1869"/>
      <c r="J1869" s="4"/>
      <c r="K1869" s="5" t="s">
        <v>1614</v>
      </c>
    </row>
    <row r="1870" spans="1:11" hidden="1">
      <c r="A1870" s="265"/>
      <c r="H1870" s="179" t="s">
        <v>1784</v>
      </c>
      <c r="I1870"/>
      <c r="J1870" s="4"/>
      <c r="K1870" s="8">
        <f>SUM(K1858:K1868)</f>
        <v>1285.5</v>
      </c>
    </row>
    <row r="1871" spans="1:11" hidden="1">
      <c r="A1871" s="265"/>
      <c r="I1871"/>
      <c r="J1871" s="4"/>
      <c r="K1871" s="5" t="s">
        <v>1614</v>
      </c>
    </row>
    <row r="1872" spans="1:11" hidden="1">
      <c r="A1872" s="265"/>
      <c r="F1872" s="233" t="s">
        <v>1426</v>
      </c>
      <c r="H1872" s="179" t="s">
        <v>1427</v>
      </c>
      <c r="I1872"/>
      <c r="J1872" s="4"/>
      <c r="K1872" s="1" t="s">
        <v>2711</v>
      </c>
    </row>
    <row r="1873" spans="1:11" hidden="1">
      <c r="A1873" s="265"/>
      <c r="I1873"/>
      <c r="J1873" s="4"/>
      <c r="K1873"/>
    </row>
    <row r="1874" spans="1:11" hidden="1">
      <c r="A1874" s="265"/>
      <c r="F1874" s="233" t="s">
        <v>1428</v>
      </c>
      <c r="H1874" s="179" t="s">
        <v>2712</v>
      </c>
      <c r="I1874"/>
      <c r="J1874" s="4"/>
      <c r="K1874" s="1" t="s">
        <v>2713</v>
      </c>
    </row>
    <row r="1875" spans="1:11" hidden="1">
      <c r="A1875" s="265"/>
      <c r="F1875" s="233"/>
      <c r="H1875" s="179"/>
      <c r="I1875"/>
      <c r="J1875" s="4"/>
      <c r="K1875" s="1"/>
    </row>
    <row r="1876" spans="1:11" hidden="1">
      <c r="A1876" s="265"/>
      <c r="F1876" s="239">
        <v>54</v>
      </c>
      <c r="G1876" s="185" t="s">
        <v>2289</v>
      </c>
      <c r="H1876" s="179" t="s">
        <v>1160</v>
      </c>
      <c r="I1876"/>
      <c r="J1876" s="2" t="s">
        <v>1422</v>
      </c>
      <c r="K1876" s="8">
        <v>140</v>
      </c>
    </row>
    <row r="1877" spans="1:11" hidden="1">
      <c r="A1877" s="265"/>
      <c r="I1877"/>
      <c r="J1877" s="4"/>
      <c r="K1877" s="5" t="s">
        <v>2090</v>
      </c>
    </row>
    <row r="1878" spans="1:11" hidden="1">
      <c r="A1878" s="265"/>
      <c r="I1878"/>
      <c r="J1878" s="4"/>
      <c r="K1878"/>
    </row>
    <row r="1879" spans="1:11" hidden="1">
      <c r="A1879" s="265"/>
      <c r="F1879" s="243">
        <v>54.1</v>
      </c>
      <c r="G1879" s="185" t="s">
        <v>2289</v>
      </c>
      <c r="H1879" s="179" t="s">
        <v>1317</v>
      </c>
      <c r="I1879"/>
      <c r="J1879" s="2" t="s">
        <v>1422</v>
      </c>
      <c r="K1879" s="8">
        <v>240</v>
      </c>
    </row>
    <row r="1880" spans="1:11" hidden="1">
      <c r="A1880" s="265"/>
      <c r="I1880"/>
      <c r="J1880" s="4"/>
      <c r="K1880" s="5" t="s">
        <v>2090</v>
      </c>
    </row>
    <row r="1881" spans="1:11" hidden="1">
      <c r="A1881" s="265"/>
      <c r="I1881"/>
      <c r="J1881" s="4"/>
      <c r="K1881"/>
    </row>
    <row r="1882" spans="1:11" hidden="1">
      <c r="A1882" s="265"/>
      <c r="F1882" s="243">
        <v>54.2</v>
      </c>
      <c r="G1882" s="185" t="s">
        <v>2289</v>
      </c>
      <c r="H1882" s="179" t="s">
        <v>953</v>
      </c>
      <c r="I1882"/>
      <c r="J1882" s="2" t="s">
        <v>1422</v>
      </c>
      <c r="K1882" s="8">
        <v>270</v>
      </c>
    </row>
    <row r="1883" spans="1:11" hidden="1">
      <c r="A1883" s="265"/>
      <c r="I1883"/>
      <c r="J1883" s="4"/>
      <c r="K1883" s="5" t="s">
        <v>2090</v>
      </c>
    </row>
    <row r="1884" spans="1:11" hidden="1">
      <c r="A1884" s="265"/>
      <c r="I1884"/>
      <c r="J1884" s="4"/>
      <c r="K1884"/>
    </row>
    <row r="1885" spans="1:11" hidden="1">
      <c r="A1885" s="265"/>
      <c r="F1885" s="233" t="s">
        <v>1161</v>
      </c>
      <c r="G1885" s="185" t="s">
        <v>2289</v>
      </c>
      <c r="H1885" s="179" t="s">
        <v>83</v>
      </c>
      <c r="I1885"/>
      <c r="J1885" s="4"/>
      <c r="K1885"/>
    </row>
    <row r="1886" spans="1:11" hidden="1">
      <c r="A1886" s="265"/>
      <c r="H1886" s="179" t="s">
        <v>1122</v>
      </c>
      <c r="I1886"/>
      <c r="J1886" s="4"/>
      <c r="K1886"/>
    </row>
    <row r="1887" spans="1:11" hidden="1">
      <c r="A1887" s="265"/>
      <c r="H1887" s="179" t="s">
        <v>1123</v>
      </c>
      <c r="I1887"/>
      <c r="J1887" s="4"/>
      <c r="K1887"/>
    </row>
    <row r="1888" spans="1:11" hidden="1">
      <c r="A1888" s="265"/>
      <c r="H1888" s="179" t="s">
        <v>1124</v>
      </c>
      <c r="I1888"/>
      <c r="J1888" s="4"/>
      <c r="K1888"/>
    </row>
    <row r="1889" spans="1:22" hidden="1">
      <c r="A1889" s="265"/>
      <c r="H1889" s="183" t="s">
        <v>1614</v>
      </c>
      <c r="I1889"/>
      <c r="J1889" s="4"/>
      <c r="K1889"/>
    </row>
    <row r="1890" spans="1:22" hidden="1">
      <c r="A1890" s="265"/>
      <c r="F1890" s="186">
        <v>1</v>
      </c>
      <c r="G1890" s="185" t="s">
        <v>883</v>
      </c>
      <c r="H1890" s="179" t="s">
        <v>724</v>
      </c>
      <c r="I1890" s="8">
        <f>(C200)</f>
        <v>750</v>
      </c>
      <c r="J1890" s="2" t="s">
        <v>883</v>
      </c>
      <c r="K1890" s="8">
        <f t="shared" ref="K1890:K1896" si="69">(F1890*I1890)</f>
        <v>750</v>
      </c>
    </row>
    <row r="1891" spans="1:22" hidden="1">
      <c r="A1891" s="265"/>
      <c r="F1891" s="186">
        <v>0.65</v>
      </c>
      <c r="G1891" s="185" t="s">
        <v>884</v>
      </c>
      <c r="H1891" s="179" t="s">
        <v>253</v>
      </c>
      <c r="I1891" s="8">
        <f>(C61*2)</f>
        <v>50</v>
      </c>
      <c r="J1891" s="2" t="s">
        <v>884</v>
      </c>
      <c r="K1891" s="8">
        <f t="shared" si="69"/>
        <v>32.5</v>
      </c>
    </row>
    <row r="1892" spans="1:22" hidden="1">
      <c r="A1892" s="265"/>
      <c r="F1892" s="186">
        <v>0.56999999999999995</v>
      </c>
      <c r="G1892" s="185" t="s">
        <v>884</v>
      </c>
      <c r="H1892" s="179" t="s">
        <v>254</v>
      </c>
      <c r="I1892" s="8">
        <f>(C26)</f>
        <v>8.8000000000000007</v>
      </c>
      <c r="J1892" s="2" t="s">
        <v>884</v>
      </c>
      <c r="K1892" s="8">
        <f t="shared" si="69"/>
        <v>5.0199999999999996</v>
      </c>
    </row>
    <row r="1893" spans="1:22" hidden="1">
      <c r="A1893" s="265"/>
      <c r="F1893" s="242">
        <v>8.1000000000000003E-2</v>
      </c>
      <c r="G1893" s="185" t="s">
        <v>884</v>
      </c>
      <c r="H1893" s="179" t="s">
        <v>255</v>
      </c>
      <c r="I1893" s="8" t="e">
        <f>(R60)</f>
        <v>#REF!</v>
      </c>
      <c r="J1893" s="2" t="s">
        <v>884</v>
      </c>
      <c r="K1893" s="8" t="e">
        <f t="shared" si="69"/>
        <v>#REF!</v>
      </c>
    </row>
    <row r="1894" spans="1:22" hidden="1">
      <c r="A1894" s="265"/>
      <c r="F1894" s="186">
        <v>1</v>
      </c>
      <c r="G1894" s="185" t="s">
        <v>883</v>
      </c>
      <c r="H1894" s="179" t="s">
        <v>2139</v>
      </c>
      <c r="I1894" s="8">
        <f>(C15)</f>
        <v>130</v>
      </c>
      <c r="J1894" s="2" t="s">
        <v>883</v>
      </c>
      <c r="K1894" s="8">
        <f t="shared" si="69"/>
        <v>130</v>
      </c>
    </row>
    <row r="1895" spans="1:22" hidden="1">
      <c r="A1895" s="265"/>
      <c r="F1895" s="186">
        <v>0.5</v>
      </c>
      <c r="G1895" s="185" t="s">
        <v>883</v>
      </c>
      <c r="H1895" s="179" t="s">
        <v>1743</v>
      </c>
      <c r="I1895" s="8">
        <f>(C11)</f>
        <v>135</v>
      </c>
      <c r="J1895" s="2" t="s">
        <v>883</v>
      </c>
      <c r="K1895" s="8">
        <f t="shared" si="69"/>
        <v>67.5</v>
      </c>
    </row>
    <row r="1896" spans="1:22" hidden="1">
      <c r="A1896" s="265"/>
      <c r="F1896" s="186">
        <v>0.5</v>
      </c>
      <c r="G1896" s="185" t="s">
        <v>883</v>
      </c>
      <c r="H1896" s="179" t="s">
        <v>1936</v>
      </c>
      <c r="I1896" s="8">
        <f>(C12)</f>
        <v>95</v>
      </c>
      <c r="J1896" s="2" t="s">
        <v>883</v>
      </c>
      <c r="K1896" s="8">
        <f t="shared" si="69"/>
        <v>47.5</v>
      </c>
    </row>
    <row r="1897" spans="1:22" hidden="1">
      <c r="A1897" s="265"/>
      <c r="G1897" s="185" t="s">
        <v>454</v>
      </c>
      <c r="H1897" s="179" t="s">
        <v>455</v>
      </c>
      <c r="I1897" s="1" t="s">
        <v>991</v>
      </c>
      <c r="J1897" s="2" t="s">
        <v>454</v>
      </c>
      <c r="K1897" s="8">
        <v>0</v>
      </c>
    </row>
    <row r="1898" spans="1:22" hidden="1">
      <c r="A1898" s="265"/>
      <c r="I1898"/>
      <c r="J1898" s="4"/>
      <c r="K1898" s="5" t="s">
        <v>1614</v>
      </c>
    </row>
    <row r="1899" spans="1:22" hidden="1">
      <c r="A1899" s="265"/>
      <c r="H1899" s="179" t="s">
        <v>1784</v>
      </c>
      <c r="I1899"/>
      <c r="J1899" s="4"/>
      <c r="K1899" s="8" t="e">
        <f>SUM(K1890:K1897)</f>
        <v>#REF!</v>
      </c>
    </row>
    <row r="1900" spans="1:22" hidden="1">
      <c r="A1900" s="265"/>
      <c r="I1900"/>
      <c r="J1900" s="4"/>
      <c r="K1900" s="5" t="s">
        <v>2090</v>
      </c>
    </row>
    <row r="1901" spans="1:22" hidden="1">
      <c r="A1901" s="265"/>
      <c r="G1901" s="185" t="s">
        <v>991</v>
      </c>
      <c r="H1901" s="179" t="s">
        <v>991</v>
      </c>
      <c r="I1901"/>
      <c r="J1901" s="4"/>
      <c r="K1901" s="1" t="s">
        <v>991</v>
      </c>
    </row>
    <row r="1902" spans="1:22" hidden="1">
      <c r="A1902" s="265"/>
      <c r="I1902"/>
      <c r="J1902" s="2" t="s">
        <v>991</v>
      </c>
      <c r="K1902" s="1" t="s">
        <v>991</v>
      </c>
    </row>
    <row r="1903" spans="1:22" hidden="1">
      <c r="A1903" s="265"/>
      <c r="F1903" s="233" t="s">
        <v>256</v>
      </c>
      <c r="G1903" s="185" t="s">
        <v>2289</v>
      </c>
      <c r="H1903" s="179" t="s">
        <v>83</v>
      </c>
      <c r="I1903"/>
      <c r="J1903" s="4"/>
      <c r="K1903"/>
    </row>
    <row r="1904" spans="1:22" hidden="1">
      <c r="A1904" s="265"/>
      <c r="H1904" s="179" t="s">
        <v>1122</v>
      </c>
      <c r="I1904"/>
      <c r="J1904" s="4"/>
      <c r="K1904"/>
      <c r="V1904" s="179" t="s">
        <v>1476</v>
      </c>
    </row>
    <row r="1905" spans="1:11" hidden="1">
      <c r="A1905" s="265"/>
      <c r="H1905" s="179" t="s">
        <v>1123</v>
      </c>
      <c r="I1905"/>
      <c r="J1905" s="4"/>
      <c r="K1905"/>
    </row>
    <row r="1906" spans="1:11" hidden="1">
      <c r="A1906" s="265"/>
      <c r="H1906" s="179" t="s">
        <v>257</v>
      </c>
      <c r="I1906"/>
      <c r="J1906" s="4"/>
      <c r="K1906"/>
    </row>
    <row r="1907" spans="1:11" hidden="1">
      <c r="A1907" s="265"/>
      <c r="H1907" s="183" t="s">
        <v>1614</v>
      </c>
      <c r="I1907"/>
      <c r="J1907" s="4"/>
      <c r="K1907"/>
    </row>
    <row r="1908" spans="1:11" hidden="1">
      <c r="A1908" s="265"/>
      <c r="F1908" s="186">
        <v>1</v>
      </c>
      <c r="G1908" s="185" t="s">
        <v>883</v>
      </c>
      <c r="H1908" s="179" t="s">
        <v>724</v>
      </c>
      <c r="I1908" s="8">
        <f>(C200)</f>
        <v>750</v>
      </c>
      <c r="J1908" s="2" t="s">
        <v>883</v>
      </c>
      <c r="K1908" s="8">
        <f>(F1908*I1908)</f>
        <v>750</v>
      </c>
    </row>
    <row r="1909" spans="1:11" hidden="1">
      <c r="A1909" s="265"/>
      <c r="F1909" s="242">
        <v>0.40500000000000003</v>
      </c>
      <c r="G1909" s="185" t="s">
        <v>884</v>
      </c>
      <c r="H1909" s="179" t="s">
        <v>2686</v>
      </c>
      <c r="I1909" s="8" t="e">
        <f>(K1262)</f>
        <v>#REF!</v>
      </c>
      <c r="J1909" s="2" t="s">
        <v>884</v>
      </c>
      <c r="K1909" s="8" t="e">
        <f>(F1909*I1909)</f>
        <v>#REF!</v>
      </c>
    </row>
    <row r="1910" spans="1:11" hidden="1">
      <c r="A1910" s="265"/>
      <c r="H1910" s="179" t="s">
        <v>1117</v>
      </c>
      <c r="I1910" s="1" t="s">
        <v>991</v>
      </c>
      <c r="J1910" s="4"/>
      <c r="K1910" s="1" t="s">
        <v>991</v>
      </c>
    </row>
    <row r="1911" spans="1:11" hidden="1">
      <c r="A1911" s="265"/>
      <c r="F1911" s="186">
        <v>1.89</v>
      </c>
      <c r="G1911" s="185" t="s">
        <v>620</v>
      </c>
      <c r="H1911" s="179" t="s">
        <v>268</v>
      </c>
      <c r="I1911" s="8" t="e">
        <f>(K1373)</f>
        <v>#REF!</v>
      </c>
      <c r="J1911" s="2" t="s">
        <v>620</v>
      </c>
      <c r="K1911" s="8" t="e">
        <f>(F1911*I1911)</f>
        <v>#REF!</v>
      </c>
    </row>
    <row r="1912" spans="1:11" hidden="1">
      <c r="A1912" s="265"/>
      <c r="H1912" s="179" t="s">
        <v>269</v>
      </c>
      <c r="I1912" s="1" t="s">
        <v>991</v>
      </c>
      <c r="J1912" s="4"/>
      <c r="K1912" s="1" t="s">
        <v>991</v>
      </c>
    </row>
    <row r="1913" spans="1:11" hidden="1">
      <c r="A1913" s="265"/>
      <c r="F1913" s="242">
        <v>8.1000000000000003E-2</v>
      </c>
      <c r="G1913" s="185" t="s">
        <v>884</v>
      </c>
      <c r="H1913" s="179" t="s">
        <v>270</v>
      </c>
      <c r="I1913" s="8" t="e">
        <f>(R60)</f>
        <v>#REF!</v>
      </c>
      <c r="J1913" s="2" t="s">
        <v>884</v>
      </c>
      <c r="K1913" s="8" t="e">
        <f>(F1913*I1913)</f>
        <v>#REF!</v>
      </c>
    </row>
    <row r="1914" spans="1:11" hidden="1">
      <c r="A1914" s="265"/>
      <c r="H1914" s="179" t="s">
        <v>271</v>
      </c>
      <c r="I1914"/>
      <c r="J1914" s="4"/>
      <c r="K1914"/>
    </row>
    <row r="1915" spans="1:11" hidden="1">
      <c r="A1915" s="265"/>
      <c r="F1915" s="186">
        <v>1</v>
      </c>
      <c r="G1915" s="185" t="s">
        <v>784</v>
      </c>
      <c r="H1915" s="179" t="s">
        <v>2139</v>
      </c>
      <c r="I1915" s="8">
        <f>(C15)</f>
        <v>130</v>
      </c>
      <c r="J1915" s="2" t="s">
        <v>784</v>
      </c>
      <c r="K1915" s="8">
        <f>(F1915*I1915)</f>
        <v>130</v>
      </c>
    </row>
    <row r="1916" spans="1:11" hidden="1">
      <c r="A1916" s="265"/>
      <c r="F1916" s="186">
        <v>0.5</v>
      </c>
      <c r="G1916" s="185" t="s">
        <v>883</v>
      </c>
      <c r="H1916" s="179" t="s">
        <v>1743</v>
      </c>
      <c r="I1916" s="8">
        <f>(C11)</f>
        <v>135</v>
      </c>
      <c r="J1916" s="2" t="s">
        <v>883</v>
      </c>
      <c r="K1916" s="8">
        <f>(F1916*I1916)</f>
        <v>67.5</v>
      </c>
    </row>
    <row r="1917" spans="1:11" hidden="1">
      <c r="A1917" s="265"/>
      <c r="F1917" s="186">
        <v>0.5</v>
      </c>
      <c r="G1917" s="185" t="s">
        <v>883</v>
      </c>
      <c r="H1917" s="179" t="s">
        <v>1936</v>
      </c>
      <c r="I1917" s="8">
        <f>(C12)</f>
        <v>95</v>
      </c>
      <c r="J1917" s="2" t="s">
        <v>883</v>
      </c>
      <c r="K1917" s="8">
        <f>(F1917*I1917)</f>
        <v>47.5</v>
      </c>
    </row>
    <row r="1918" spans="1:11" hidden="1">
      <c r="A1918" s="265"/>
      <c r="G1918" s="185" t="s">
        <v>454</v>
      </c>
      <c r="H1918" s="179" t="s">
        <v>455</v>
      </c>
      <c r="I1918" s="1" t="s">
        <v>991</v>
      </c>
      <c r="J1918" s="2" t="s">
        <v>454</v>
      </c>
      <c r="K1918" s="8">
        <v>0</v>
      </c>
    </row>
    <row r="1919" spans="1:11" hidden="1">
      <c r="A1919" s="265"/>
      <c r="H1919" s="179" t="s">
        <v>991</v>
      </c>
      <c r="I1919"/>
      <c r="J1919" s="4"/>
      <c r="K1919" s="5" t="s">
        <v>1614</v>
      </c>
    </row>
    <row r="1920" spans="1:11" hidden="1">
      <c r="A1920" s="265"/>
      <c r="H1920" s="179" t="s">
        <v>1784</v>
      </c>
      <c r="I1920"/>
      <c r="J1920" s="4"/>
      <c r="K1920" s="8" t="e">
        <f>SUM(K1908:K1918)</f>
        <v>#REF!</v>
      </c>
    </row>
    <row r="1921" spans="1:11" hidden="1">
      <c r="A1921" s="265"/>
      <c r="I1921"/>
      <c r="J1921" s="4"/>
      <c r="K1921" s="5" t="s">
        <v>2090</v>
      </c>
    </row>
    <row r="1922" spans="1:11" hidden="1">
      <c r="A1922" s="265"/>
      <c r="G1922" s="185" t="s">
        <v>991</v>
      </c>
      <c r="H1922" s="179" t="s">
        <v>991</v>
      </c>
      <c r="I1922"/>
      <c r="J1922" s="4"/>
      <c r="K1922" s="1" t="s">
        <v>991</v>
      </c>
    </row>
    <row r="1923" spans="1:11" hidden="1">
      <c r="A1923" s="265"/>
      <c r="I1923"/>
      <c r="J1923" s="2" t="s">
        <v>991</v>
      </c>
      <c r="K1923" s="1" t="s">
        <v>252</v>
      </c>
    </row>
    <row r="1924" spans="1:11" hidden="1">
      <c r="A1924" s="265"/>
      <c r="F1924" s="239">
        <v>57</v>
      </c>
      <c r="G1924" s="185" t="s">
        <v>2289</v>
      </c>
      <c r="H1924" s="179" t="s">
        <v>261</v>
      </c>
      <c r="I1924"/>
      <c r="J1924" s="4"/>
      <c r="K1924"/>
    </row>
    <row r="1925" spans="1:11" hidden="1">
      <c r="A1925" s="265"/>
      <c r="H1925" s="179" t="s">
        <v>203</v>
      </c>
      <c r="I1925"/>
      <c r="J1925" s="4"/>
      <c r="K1925"/>
    </row>
    <row r="1926" spans="1:11" hidden="1">
      <c r="A1926" s="265"/>
      <c r="H1926" s="179" t="s">
        <v>1805</v>
      </c>
      <c r="I1926"/>
      <c r="J1926" s="4"/>
      <c r="K1926"/>
    </row>
    <row r="1927" spans="1:11" hidden="1">
      <c r="A1927" s="265"/>
      <c r="H1927" s="183" t="s">
        <v>1614</v>
      </c>
      <c r="I1927"/>
      <c r="J1927" s="4"/>
      <c r="K1927"/>
    </row>
    <row r="1928" spans="1:11" ht="95.25" hidden="1" customHeight="1">
      <c r="A1928" s="265"/>
      <c r="F1928" s="274">
        <v>1</v>
      </c>
      <c r="G1928" s="274" t="s">
        <v>798</v>
      </c>
      <c r="H1928" s="247" t="s">
        <v>1142</v>
      </c>
      <c r="I1928" s="21">
        <f>C591</f>
        <v>1700</v>
      </c>
      <c r="J1928" s="275" t="s">
        <v>798</v>
      </c>
      <c r="K1928" s="21">
        <f>(F1928*I1928)</f>
        <v>1700</v>
      </c>
    </row>
    <row r="1929" spans="1:11" hidden="1">
      <c r="A1929" s="265"/>
      <c r="F1929" s="186"/>
      <c r="G1929" s="185"/>
      <c r="H1929" s="276" t="s">
        <v>1182</v>
      </c>
      <c r="I1929" s="8"/>
      <c r="J1929" s="2"/>
      <c r="K1929" s="8"/>
    </row>
    <row r="1930" spans="1:11" hidden="1">
      <c r="A1930" s="265"/>
      <c r="F1930" s="186">
        <v>1</v>
      </c>
      <c r="G1930" s="185" t="s">
        <v>883</v>
      </c>
      <c r="H1930" s="179" t="s">
        <v>2044</v>
      </c>
      <c r="I1930" s="8">
        <f>(C10)</f>
        <v>150</v>
      </c>
      <c r="J1930" s="2" t="s">
        <v>883</v>
      </c>
      <c r="K1930" s="8">
        <f>(F1930*I1930)</f>
        <v>150</v>
      </c>
    </row>
    <row r="1931" spans="1:11" hidden="1">
      <c r="A1931" s="265"/>
      <c r="F1931" s="186">
        <v>2</v>
      </c>
      <c r="G1931" s="185" t="s">
        <v>883</v>
      </c>
      <c r="H1931" s="179" t="s">
        <v>2139</v>
      </c>
      <c r="I1931" s="8">
        <f>(C15)</f>
        <v>130</v>
      </c>
      <c r="J1931" s="2" t="s">
        <v>883</v>
      </c>
      <c r="K1931" s="8">
        <f>(F1931*I1931)</f>
        <v>260</v>
      </c>
    </row>
    <row r="1932" spans="1:11" hidden="1">
      <c r="A1932" s="265"/>
      <c r="F1932" s="186">
        <v>1</v>
      </c>
      <c r="G1932" s="185" t="s">
        <v>883</v>
      </c>
      <c r="H1932" s="179" t="s">
        <v>324</v>
      </c>
      <c r="I1932" s="8">
        <f>(C13)</f>
        <v>85</v>
      </c>
      <c r="J1932" s="2" t="s">
        <v>883</v>
      </c>
      <c r="K1932" s="8">
        <f>(F1932*I1932)</f>
        <v>85</v>
      </c>
    </row>
    <row r="1933" spans="1:11" hidden="1">
      <c r="A1933" s="265"/>
      <c r="F1933" s="186"/>
      <c r="G1933" s="185"/>
      <c r="H1933" s="276" t="s">
        <v>725</v>
      </c>
      <c r="I1933" s="8"/>
      <c r="J1933" s="2"/>
      <c r="K1933" s="8"/>
    </row>
    <row r="1934" spans="1:11" hidden="1">
      <c r="A1934" s="265"/>
      <c r="F1934" s="186">
        <v>0.5</v>
      </c>
      <c r="G1934" s="185" t="s">
        <v>883</v>
      </c>
      <c r="H1934" s="179" t="s">
        <v>2139</v>
      </c>
      <c r="I1934" s="8">
        <f>(C15)</f>
        <v>130</v>
      </c>
      <c r="J1934" s="2" t="s">
        <v>883</v>
      </c>
      <c r="K1934" s="8">
        <f>(F1934*I1934)</f>
        <v>65</v>
      </c>
    </row>
    <row r="1935" spans="1:11" hidden="1">
      <c r="A1935" s="265"/>
      <c r="F1935" s="186">
        <v>0.5</v>
      </c>
      <c r="G1935" s="185" t="s">
        <v>883</v>
      </c>
      <c r="H1935" s="179" t="s">
        <v>1936</v>
      </c>
      <c r="I1935" s="8">
        <f>(C12)</f>
        <v>95</v>
      </c>
      <c r="J1935" s="2" t="s">
        <v>883</v>
      </c>
      <c r="K1935" s="8">
        <f>(F1935*I1935)</f>
        <v>47.5</v>
      </c>
    </row>
    <row r="1936" spans="1:11" hidden="1">
      <c r="A1936" s="265"/>
      <c r="G1936" s="185" t="s">
        <v>454</v>
      </c>
      <c r="H1936" s="179" t="s">
        <v>455</v>
      </c>
      <c r="I1936"/>
      <c r="J1936" s="2" t="s">
        <v>454</v>
      </c>
      <c r="K1936" s="8">
        <v>0</v>
      </c>
    </row>
    <row r="1937" spans="1:11" hidden="1">
      <c r="A1937" s="265"/>
      <c r="I1937"/>
      <c r="J1937" s="4"/>
      <c r="K1937" s="5" t="s">
        <v>1614</v>
      </c>
    </row>
    <row r="1938" spans="1:11" hidden="1">
      <c r="A1938" s="265"/>
      <c r="H1938" s="179" t="s">
        <v>1784</v>
      </c>
      <c r="I1938"/>
      <c r="J1938" s="4"/>
      <c r="K1938" s="8">
        <f>SUM(K1928:K1936)</f>
        <v>2307.5</v>
      </c>
    </row>
    <row r="1939" spans="1:11" hidden="1">
      <c r="A1939" s="265"/>
      <c r="F1939" s="179" t="s">
        <v>991</v>
      </c>
      <c r="I1939"/>
      <c r="J1939" s="4"/>
      <c r="K1939"/>
    </row>
    <row r="1940" spans="1:11" hidden="1">
      <c r="A1940" s="265"/>
      <c r="I1940"/>
      <c r="J1940" s="4"/>
      <c r="K1940" s="5" t="s">
        <v>1614</v>
      </c>
    </row>
    <row r="1941" spans="1:11" hidden="1">
      <c r="A1941" s="265"/>
      <c r="G1941" s="185" t="s">
        <v>991</v>
      </c>
      <c r="H1941" s="179" t="s">
        <v>991</v>
      </c>
      <c r="I1941"/>
      <c r="J1941" s="4"/>
      <c r="K1941" s="1" t="s">
        <v>991</v>
      </c>
    </row>
    <row r="1942" spans="1:11" hidden="1">
      <c r="A1942" s="265"/>
      <c r="H1942" s="179" t="s">
        <v>991</v>
      </c>
      <c r="I1942"/>
      <c r="J1942" s="4"/>
      <c r="K1942"/>
    </row>
    <row r="1943" spans="1:11" hidden="1">
      <c r="A1943" s="265"/>
      <c r="F1943" s="243">
        <v>57.1</v>
      </c>
      <c r="G1943" s="185" t="s">
        <v>2289</v>
      </c>
      <c r="H1943" s="179" t="s">
        <v>1586</v>
      </c>
      <c r="I1943"/>
      <c r="J1943" s="4"/>
      <c r="K1943"/>
    </row>
    <row r="1944" spans="1:11" hidden="1">
      <c r="A1944" s="265"/>
      <c r="H1944" s="179" t="s">
        <v>203</v>
      </c>
      <c r="I1944"/>
      <c r="J1944" s="4"/>
      <c r="K1944"/>
    </row>
    <row r="1945" spans="1:11" hidden="1">
      <c r="A1945" s="265"/>
      <c r="H1945" s="179" t="s">
        <v>1805</v>
      </c>
      <c r="I1945"/>
      <c r="J1945" s="4"/>
      <c r="K1945"/>
    </row>
    <row r="1946" spans="1:11" hidden="1">
      <c r="A1946" s="265"/>
      <c r="H1946" s="183" t="s">
        <v>1614</v>
      </c>
      <c r="I1946"/>
      <c r="J1946" s="4"/>
      <c r="K1946"/>
    </row>
    <row r="1947" spans="1:11" ht="78.75" hidden="1">
      <c r="A1947" s="265"/>
      <c r="F1947" s="274">
        <v>1</v>
      </c>
      <c r="G1947" s="274" t="s">
        <v>798</v>
      </c>
      <c r="H1947" s="247" t="s">
        <v>1142</v>
      </c>
      <c r="I1947">
        <f>E591</f>
        <v>2000</v>
      </c>
      <c r="J1947" s="275" t="s">
        <v>798</v>
      </c>
      <c r="K1947" s="21">
        <f>(F1947*I1947)</f>
        <v>2000</v>
      </c>
    </row>
    <row r="1948" spans="1:11" hidden="1">
      <c r="A1948" s="265"/>
      <c r="F1948" s="186"/>
      <c r="G1948" s="185"/>
      <c r="H1948" s="276" t="s">
        <v>1182</v>
      </c>
      <c r="I1948"/>
      <c r="J1948" s="2"/>
      <c r="K1948" s="8"/>
    </row>
    <row r="1949" spans="1:11" hidden="1">
      <c r="A1949" s="265"/>
      <c r="F1949" s="186">
        <v>1</v>
      </c>
      <c r="G1949" s="185" t="s">
        <v>883</v>
      </c>
      <c r="H1949" s="179" t="s">
        <v>2044</v>
      </c>
      <c r="I1949">
        <f>C10</f>
        <v>150</v>
      </c>
      <c r="J1949" s="2" t="s">
        <v>883</v>
      </c>
      <c r="K1949" s="8">
        <f>(F1949*I1949)</f>
        <v>150</v>
      </c>
    </row>
    <row r="1950" spans="1:11" hidden="1">
      <c r="A1950" s="265"/>
      <c r="F1950" s="186">
        <v>2</v>
      </c>
      <c r="G1950" s="185" t="s">
        <v>883</v>
      </c>
      <c r="H1950" s="179" t="s">
        <v>2139</v>
      </c>
      <c r="I1950">
        <f>C15</f>
        <v>130</v>
      </c>
      <c r="J1950" s="2" t="s">
        <v>883</v>
      </c>
      <c r="K1950" s="8">
        <f>(F1950*I1950)</f>
        <v>260</v>
      </c>
    </row>
    <row r="1951" spans="1:11" hidden="1">
      <c r="A1951" s="265"/>
      <c r="F1951" s="186">
        <v>1</v>
      </c>
      <c r="G1951" s="185" t="s">
        <v>883</v>
      </c>
      <c r="H1951" s="179" t="s">
        <v>324</v>
      </c>
      <c r="I1951">
        <f>C13</f>
        <v>85</v>
      </c>
      <c r="J1951" s="2" t="s">
        <v>883</v>
      </c>
      <c r="K1951" s="8">
        <f>(F1951*I1951)</f>
        <v>85</v>
      </c>
    </row>
    <row r="1952" spans="1:11" hidden="1">
      <c r="A1952" s="265"/>
      <c r="F1952" s="186"/>
      <c r="G1952" s="185"/>
      <c r="H1952" s="276" t="s">
        <v>725</v>
      </c>
      <c r="I1952"/>
      <c r="J1952" s="2"/>
      <c r="K1952" s="8"/>
    </row>
    <row r="1953" spans="1:11" hidden="1">
      <c r="A1953" s="265"/>
      <c r="F1953" s="186">
        <v>0.5</v>
      </c>
      <c r="G1953" s="185" t="s">
        <v>883</v>
      </c>
      <c r="H1953" s="179" t="s">
        <v>2139</v>
      </c>
      <c r="I1953">
        <f>C15</f>
        <v>130</v>
      </c>
      <c r="J1953" s="2" t="s">
        <v>883</v>
      </c>
      <c r="K1953" s="8">
        <f>(F1953*I1953)</f>
        <v>65</v>
      </c>
    </row>
    <row r="1954" spans="1:11" hidden="1">
      <c r="A1954" s="265"/>
      <c r="F1954" s="186">
        <v>0.5</v>
      </c>
      <c r="G1954" s="185" t="s">
        <v>883</v>
      </c>
      <c r="H1954" s="179" t="s">
        <v>1936</v>
      </c>
      <c r="I1954">
        <f>C12</f>
        <v>95</v>
      </c>
      <c r="J1954" s="2" t="s">
        <v>883</v>
      </c>
      <c r="K1954" s="8">
        <f>(F1954*I1954)</f>
        <v>47.5</v>
      </c>
    </row>
    <row r="1955" spans="1:11" hidden="1">
      <c r="A1955" s="265"/>
      <c r="G1955" s="185" t="s">
        <v>454</v>
      </c>
      <c r="H1955" s="179" t="s">
        <v>455</v>
      </c>
      <c r="I1955"/>
      <c r="J1955" s="2" t="s">
        <v>454</v>
      </c>
      <c r="K1955" s="8">
        <v>0</v>
      </c>
    </row>
    <row r="1956" spans="1:11" hidden="1">
      <c r="A1956" s="265"/>
      <c r="I1956"/>
      <c r="J1956" s="4"/>
      <c r="K1956" s="5" t="s">
        <v>1614</v>
      </c>
    </row>
    <row r="1957" spans="1:11" hidden="1">
      <c r="A1957" s="265"/>
      <c r="H1957" s="179" t="s">
        <v>1784</v>
      </c>
      <c r="I1957"/>
      <c r="J1957" s="4"/>
      <c r="K1957" s="8">
        <f>SUM(K1947:K1955)</f>
        <v>2607.5</v>
      </c>
    </row>
    <row r="1958" spans="1:11" hidden="1">
      <c r="A1958" s="265"/>
      <c r="H1958" s="179"/>
      <c r="I1958"/>
      <c r="J1958" s="4"/>
      <c r="K1958"/>
    </row>
    <row r="1959" spans="1:11" hidden="1">
      <c r="A1959" s="265"/>
      <c r="H1959" s="179"/>
      <c r="I1959"/>
      <c r="J1959" s="4"/>
      <c r="K1959" s="5" t="s">
        <v>1614</v>
      </c>
    </row>
    <row r="1960" spans="1:11" hidden="1">
      <c r="A1960" s="265"/>
      <c r="H1960" s="179"/>
      <c r="I1960"/>
      <c r="J1960" s="4"/>
      <c r="K1960"/>
    </row>
    <row r="1961" spans="1:11" hidden="1">
      <c r="A1961" s="265"/>
      <c r="F1961" s="233" t="s">
        <v>726</v>
      </c>
      <c r="G1961" s="185" t="s">
        <v>2289</v>
      </c>
      <c r="H1961" s="179" t="s">
        <v>823</v>
      </c>
      <c r="I1961"/>
      <c r="J1961" s="4"/>
      <c r="K1961"/>
    </row>
    <row r="1962" spans="1:11" hidden="1">
      <c r="A1962" s="265"/>
      <c r="H1962" s="179" t="s">
        <v>162</v>
      </c>
      <c r="I1962"/>
      <c r="J1962" s="4"/>
      <c r="K1962"/>
    </row>
    <row r="1963" spans="1:11" hidden="1">
      <c r="A1963" s="265"/>
      <c r="H1963" s="183" t="s">
        <v>1614</v>
      </c>
      <c r="I1963"/>
      <c r="J1963" s="4"/>
      <c r="K1963"/>
    </row>
    <row r="1964" spans="1:11" hidden="1">
      <c r="A1964" s="265"/>
      <c r="G1964" s="185" t="s">
        <v>701</v>
      </c>
      <c r="H1964" s="179" t="s">
        <v>42</v>
      </c>
      <c r="I1964"/>
      <c r="J1964" s="4"/>
      <c r="K1964"/>
    </row>
    <row r="1965" spans="1:11" hidden="1">
      <c r="A1965" s="265"/>
      <c r="H1965" s="179" t="s">
        <v>2687</v>
      </c>
      <c r="I1965"/>
      <c r="J1965" s="4"/>
      <c r="K1965"/>
    </row>
    <row r="1966" spans="1:11" hidden="1">
      <c r="A1966" s="265"/>
      <c r="H1966" s="179" t="s">
        <v>962</v>
      </c>
      <c r="I1966"/>
      <c r="J1966" s="4"/>
      <c r="K1966"/>
    </row>
    <row r="1967" spans="1:11" hidden="1">
      <c r="A1967" s="265"/>
      <c r="H1967" s="179" t="s">
        <v>963</v>
      </c>
      <c r="I1967"/>
      <c r="J1967" s="4"/>
      <c r="K1967"/>
    </row>
    <row r="1968" spans="1:11" hidden="1">
      <c r="A1968" s="265"/>
      <c r="H1968" s="179" t="s">
        <v>2140</v>
      </c>
      <c r="I1968"/>
      <c r="J1968" s="4"/>
      <c r="K1968"/>
    </row>
    <row r="1969" spans="1:11" hidden="1">
      <c r="A1969" s="265"/>
      <c r="H1969" s="179" t="s">
        <v>2141</v>
      </c>
      <c r="I1969"/>
      <c r="J1969" s="4"/>
      <c r="K1969"/>
    </row>
    <row r="1970" spans="1:11" hidden="1">
      <c r="A1970" s="265"/>
      <c r="H1970" s="179" t="s">
        <v>2688</v>
      </c>
      <c r="I1970"/>
      <c r="J1970" s="4"/>
      <c r="K1970"/>
    </row>
    <row r="1971" spans="1:11" hidden="1">
      <c r="A1971" s="265"/>
      <c r="H1971" s="183" t="s">
        <v>1614</v>
      </c>
      <c r="I1971"/>
      <c r="J1971" s="4"/>
      <c r="K1971"/>
    </row>
    <row r="1972" spans="1:11" hidden="1">
      <c r="A1972" s="265"/>
      <c r="F1972" s="186">
        <v>3</v>
      </c>
      <c r="G1972" s="185" t="s">
        <v>1804</v>
      </c>
      <c r="H1972" s="179" t="s">
        <v>2142</v>
      </c>
      <c r="I1972" s="8">
        <f>(C598)</f>
        <v>120</v>
      </c>
      <c r="J1972" s="2" t="s">
        <v>1804</v>
      </c>
      <c r="K1972" s="8">
        <f t="shared" ref="K1972:K1978" si="70">(F1972*I1972)</f>
        <v>360</v>
      </c>
    </row>
    <row r="1973" spans="1:11" hidden="1">
      <c r="A1973" s="265"/>
      <c r="F1973" s="186">
        <v>1</v>
      </c>
      <c r="G1973" s="185" t="s">
        <v>784</v>
      </c>
      <c r="H1973" s="179" t="s">
        <v>681</v>
      </c>
      <c r="I1973" s="8">
        <f>C601</f>
        <v>65</v>
      </c>
      <c r="J1973" s="2" t="s">
        <v>1747</v>
      </c>
      <c r="K1973" s="8">
        <f t="shared" si="70"/>
        <v>65</v>
      </c>
    </row>
    <row r="1974" spans="1:11" hidden="1">
      <c r="A1974" s="265"/>
      <c r="F1974" s="186">
        <v>1</v>
      </c>
      <c r="G1974" s="185" t="s">
        <v>784</v>
      </c>
      <c r="H1974" s="179" t="s">
        <v>682</v>
      </c>
      <c r="I1974" s="8">
        <f>C626</f>
        <v>12</v>
      </c>
      <c r="J1974" s="2" t="s">
        <v>1747</v>
      </c>
      <c r="K1974" s="8">
        <f t="shared" si="70"/>
        <v>12</v>
      </c>
    </row>
    <row r="1975" spans="1:11" hidden="1">
      <c r="A1975" s="265"/>
      <c r="F1975" s="186">
        <v>1</v>
      </c>
      <c r="G1975" s="185" t="s">
        <v>784</v>
      </c>
      <c r="H1975" s="179" t="s">
        <v>1547</v>
      </c>
      <c r="I1975" s="8">
        <f>C623</f>
        <v>110</v>
      </c>
      <c r="J1975" s="2" t="s">
        <v>1747</v>
      </c>
      <c r="K1975" s="8">
        <f t="shared" si="70"/>
        <v>110</v>
      </c>
    </row>
    <row r="1976" spans="1:11" hidden="1">
      <c r="A1976" s="265"/>
      <c r="F1976" s="186">
        <v>0.5</v>
      </c>
      <c r="G1976" s="185" t="s">
        <v>883</v>
      </c>
      <c r="H1976" s="179" t="s">
        <v>2139</v>
      </c>
      <c r="I1976" s="8">
        <f>(C15)</f>
        <v>130</v>
      </c>
      <c r="J1976" s="2" t="s">
        <v>1747</v>
      </c>
      <c r="K1976" s="8">
        <f t="shared" si="70"/>
        <v>65</v>
      </c>
    </row>
    <row r="1977" spans="1:11" hidden="1">
      <c r="A1977" s="265"/>
      <c r="F1977" s="186">
        <v>0.5</v>
      </c>
      <c r="G1977" s="185" t="s">
        <v>883</v>
      </c>
      <c r="H1977" s="179" t="s">
        <v>1743</v>
      </c>
      <c r="I1977" s="8">
        <f>(C11)</f>
        <v>135</v>
      </c>
      <c r="J1977" s="2" t="s">
        <v>1747</v>
      </c>
      <c r="K1977" s="8">
        <f t="shared" si="70"/>
        <v>67.5</v>
      </c>
    </row>
    <row r="1978" spans="1:11" hidden="1">
      <c r="A1978" s="265"/>
      <c r="F1978" s="186">
        <v>0.5</v>
      </c>
      <c r="G1978" s="185" t="s">
        <v>883</v>
      </c>
      <c r="H1978" s="179" t="s">
        <v>1936</v>
      </c>
      <c r="I1978" s="8">
        <f>(C12)</f>
        <v>95</v>
      </c>
      <c r="J1978" s="2" t="s">
        <v>1747</v>
      </c>
      <c r="K1978" s="8">
        <f t="shared" si="70"/>
        <v>47.5</v>
      </c>
    </row>
    <row r="1979" spans="1:11" hidden="1">
      <c r="A1979" s="265"/>
      <c r="G1979" s="185" t="s">
        <v>454</v>
      </c>
      <c r="H1979" s="179" t="s">
        <v>1548</v>
      </c>
      <c r="I1979" s="8">
        <v>2.79</v>
      </c>
      <c r="J1979" s="2" t="s">
        <v>454</v>
      </c>
      <c r="K1979" s="8">
        <v>2.79</v>
      </c>
    </row>
    <row r="1980" spans="1:11" hidden="1">
      <c r="A1980" s="265"/>
      <c r="H1980" s="179" t="s">
        <v>85</v>
      </c>
      <c r="I1980"/>
      <c r="J1980" s="4"/>
      <c r="K1980"/>
    </row>
    <row r="1981" spans="1:11" hidden="1">
      <c r="A1981" s="265"/>
      <c r="H1981" s="179" t="s">
        <v>192</v>
      </c>
      <c r="I1981"/>
      <c r="J1981" s="4"/>
      <c r="K1981"/>
    </row>
    <row r="1982" spans="1:11" hidden="1">
      <c r="A1982" s="265"/>
      <c r="H1982" s="179" t="s">
        <v>748</v>
      </c>
      <c r="I1982"/>
      <c r="J1982" s="2" t="s">
        <v>454</v>
      </c>
      <c r="K1982" s="8">
        <v>0</v>
      </c>
    </row>
    <row r="1983" spans="1:11" hidden="1">
      <c r="A1983" s="265"/>
      <c r="I1983"/>
      <c r="J1983" s="4"/>
      <c r="K1983" s="5" t="s">
        <v>1614</v>
      </c>
    </row>
    <row r="1984" spans="1:11" hidden="1">
      <c r="A1984" s="265"/>
      <c r="H1984" s="179" t="s">
        <v>1340</v>
      </c>
      <c r="I1984"/>
      <c r="J1984" s="4"/>
      <c r="K1984" s="8">
        <f>SUM(K1972:K1982)</f>
        <v>729.79</v>
      </c>
    </row>
    <row r="1985" spans="1:11" hidden="1">
      <c r="A1985" s="265"/>
      <c r="I1985"/>
      <c r="J1985" s="4"/>
      <c r="K1985" s="5" t="s">
        <v>1614</v>
      </c>
    </row>
    <row r="1986" spans="1:11" hidden="1">
      <c r="A1986" s="265"/>
      <c r="H1986" s="179" t="s">
        <v>1572</v>
      </c>
      <c r="I1986"/>
      <c r="J1986" s="4"/>
      <c r="K1986" s="8">
        <f>(K1984/3)</f>
        <v>243.26</v>
      </c>
    </row>
    <row r="1987" spans="1:11" hidden="1">
      <c r="A1987" s="265"/>
      <c r="I1987"/>
      <c r="J1987" s="4"/>
      <c r="K1987" s="5" t="s">
        <v>1614</v>
      </c>
    </row>
    <row r="1988" spans="1:11" hidden="1">
      <c r="A1988" s="265"/>
      <c r="F1988" s="233" t="s">
        <v>749</v>
      </c>
      <c r="G1988" s="185" t="s">
        <v>288</v>
      </c>
      <c r="H1988" s="179" t="s">
        <v>750</v>
      </c>
      <c r="I1988"/>
      <c r="J1988" s="4"/>
      <c r="K1988"/>
    </row>
    <row r="1989" spans="1:11" hidden="1">
      <c r="A1989" s="265"/>
      <c r="H1989" s="179" t="s">
        <v>3434</v>
      </c>
      <c r="I1989"/>
      <c r="J1989" s="4"/>
      <c r="K1989"/>
    </row>
    <row r="1990" spans="1:11" hidden="1">
      <c r="A1990" s="265"/>
      <c r="H1990" s="179" t="s">
        <v>962</v>
      </c>
      <c r="I1990"/>
      <c r="J1990" s="4"/>
      <c r="K1990"/>
    </row>
    <row r="1991" spans="1:11" hidden="1">
      <c r="A1991" s="265"/>
      <c r="H1991" s="179" t="s">
        <v>751</v>
      </c>
      <c r="I1991"/>
      <c r="J1991" s="4"/>
      <c r="K1991"/>
    </row>
    <row r="1992" spans="1:11" hidden="1">
      <c r="A1992" s="265"/>
      <c r="H1992" s="179" t="s">
        <v>547</v>
      </c>
      <c r="I1992"/>
      <c r="J1992" s="4"/>
      <c r="K1992"/>
    </row>
    <row r="1993" spans="1:11" hidden="1">
      <c r="A1993" s="265"/>
      <c r="H1993" s="179" t="s">
        <v>2141</v>
      </c>
      <c r="I1993"/>
      <c r="J1993" s="4"/>
      <c r="K1993"/>
    </row>
    <row r="1994" spans="1:11" hidden="1">
      <c r="A1994" s="265"/>
      <c r="H1994" s="179" t="s">
        <v>2688</v>
      </c>
      <c r="I1994"/>
      <c r="J1994" s="4"/>
      <c r="K1994"/>
    </row>
    <row r="1995" spans="1:11" hidden="1">
      <c r="A1995" s="265"/>
      <c r="H1995" s="183" t="s">
        <v>1614</v>
      </c>
      <c r="I1995"/>
      <c r="J1995" s="4"/>
      <c r="K1995"/>
    </row>
    <row r="1996" spans="1:11" hidden="1">
      <c r="A1996" s="265"/>
      <c r="F1996" s="186">
        <v>3</v>
      </c>
      <c r="G1996" s="185" t="s">
        <v>1804</v>
      </c>
      <c r="H1996" s="179" t="s">
        <v>1021</v>
      </c>
      <c r="I1996" s="8">
        <f>(C599)</f>
        <v>80</v>
      </c>
      <c r="J1996" s="2" t="s">
        <v>1804</v>
      </c>
      <c r="K1996" s="8">
        <f t="shared" ref="K1996:K2002" si="71">(F1996*I1996)</f>
        <v>240</v>
      </c>
    </row>
    <row r="1997" spans="1:11" hidden="1">
      <c r="A1997" s="265"/>
      <c r="F1997" s="186">
        <v>1</v>
      </c>
      <c r="G1997" s="185" t="s">
        <v>784</v>
      </c>
      <c r="H1997" s="179" t="s">
        <v>1022</v>
      </c>
      <c r="I1997" s="8">
        <f>C602</f>
        <v>40</v>
      </c>
      <c r="J1997" s="4" t="s">
        <v>784</v>
      </c>
      <c r="K1997" s="8">
        <f t="shared" si="71"/>
        <v>40</v>
      </c>
    </row>
    <row r="1998" spans="1:11" hidden="1">
      <c r="A1998" s="265"/>
      <c r="F1998" s="186">
        <v>1</v>
      </c>
      <c r="G1998" s="185" t="s">
        <v>784</v>
      </c>
      <c r="H1998" s="179" t="s">
        <v>1023</v>
      </c>
      <c r="I1998" s="8">
        <f>C627</f>
        <v>7.5</v>
      </c>
      <c r="J1998" s="4" t="s">
        <v>784</v>
      </c>
      <c r="K1998" s="8">
        <f t="shared" si="71"/>
        <v>7.5</v>
      </c>
    </row>
    <row r="1999" spans="1:11" hidden="1">
      <c r="A1999" s="265"/>
      <c r="F1999" s="186">
        <v>1</v>
      </c>
      <c r="G1999" s="185" t="s">
        <v>784</v>
      </c>
      <c r="H1999" s="179" t="s">
        <v>86</v>
      </c>
      <c r="I1999" s="8">
        <f>C624</f>
        <v>70</v>
      </c>
      <c r="J1999" s="4" t="s">
        <v>784</v>
      </c>
      <c r="K1999" s="8">
        <f t="shared" si="71"/>
        <v>70</v>
      </c>
    </row>
    <row r="2000" spans="1:11" hidden="1">
      <c r="A2000" s="265"/>
      <c r="F2000" s="186">
        <v>0.5</v>
      </c>
      <c r="G2000" s="185" t="s">
        <v>883</v>
      </c>
      <c r="H2000" s="179" t="s">
        <v>2139</v>
      </c>
      <c r="I2000" s="8">
        <f>(C15)</f>
        <v>130</v>
      </c>
      <c r="J2000" s="2" t="s">
        <v>883</v>
      </c>
      <c r="K2000" s="8">
        <f t="shared" si="71"/>
        <v>65</v>
      </c>
    </row>
    <row r="2001" spans="1:11" hidden="1">
      <c r="A2001" s="265"/>
      <c r="F2001" s="186">
        <v>0.5</v>
      </c>
      <c r="G2001" s="185" t="s">
        <v>883</v>
      </c>
      <c r="H2001" s="179" t="s">
        <v>1743</v>
      </c>
      <c r="I2001" s="8">
        <f>(C11)</f>
        <v>135</v>
      </c>
      <c r="J2001" s="2" t="s">
        <v>883</v>
      </c>
      <c r="K2001" s="8">
        <f t="shared" si="71"/>
        <v>67.5</v>
      </c>
    </row>
    <row r="2002" spans="1:11" hidden="1">
      <c r="A2002" s="265"/>
      <c r="F2002" s="186">
        <v>0.5</v>
      </c>
      <c r="G2002" s="185" t="s">
        <v>883</v>
      </c>
      <c r="H2002" s="179" t="s">
        <v>1936</v>
      </c>
      <c r="I2002" s="8">
        <f>(C12)</f>
        <v>95</v>
      </c>
      <c r="J2002" s="2" t="s">
        <v>883</v>
      </c>
      <c r="K2002" s="8">
        <f t="shared" si="71"/>
        <v>47.5</v>
      </c>
    </row>
    <row r="2003" spans="1:11" hidden="1">
      <c r="A2003" s="265"/>
      <c r="G2003" s="185" t="s">
        <v>454</v>
      </c>
      <c r="H2003" s="179" t="s">
        <v>1548</v>
      </c>
      <c r="I2003" s="1" t="s">
        <v>991</v>
      </c>
      <c r="J2003" s="2" t="s">
        <v>454</v>
      </c>
      <c r="K2003" s="8">
        <v>2.73</v>
      </c>
    </row>
    <row r="2004" spans="1:11" hidden="1">
      <c r="A2004" s="265"/>
      <c r="H2004" s="179" t="s">
        <v>85</v>
      </c>
      <c r="I2004"/>
      <c r="J2004" s="4"/>
      <c r="K2004"/>
    </row>
    <row r="2005" spans="1:11" hidden="1">
      <c r="A2005" s="265"/>
      <c r="H2005" s="179" t="s">
        <v>192</v>
      </c>
      <c r="I2005"/>
      <c r="J2005" s="4"/>
      <c r="K2005"/>
    </row>
    <row r="2006" spans="1:11" hidden="1">
      <c r="A2006" s="265"/>
      <c r="H2006" s="179" t="s">
        <v>748</v>
      </c>
      <c r="I2006"/>
      <c r="J2006" s="2" t="s">
        <v>454</v>
      </c>
      <c r="K2006" s="8">
        <v>0</v>
      </c>
    </row>
    <row r="2007" spans="1:11" hidden="1">
      <c r="A2007" s="265"/>
      <c r="I2007"/>
      <c r="J2007" s="4"/>
      <c r="K2007" s="5" t="s">
        <v>1614</v>
      </c>
    </row>
    <row r="2008" spans="1:11" hidden="1">
      <c r="A2008" s="265"/>
      <c r="H2008" s="179" t="s">
        <v>1340</v>
      </c>
      <c r="I2008"/>
      <c r="J2008" s="4"/>
      <c r="K2008" s="8">
        <f>SUM(K1996:K2006)</f>
        <v>540.23</v>
      </c>
    </row>
    <row r="2009" spans="1:11" hidden="1">
      <c r="A2009" s="265"/>
      <c r="I2009"/>
      <c r="J2009" s="4"/>
      <c r="K2009" s="5" t="s">
        <v>1614</v>
      </c>
    </row>
    <row r="2010" spans="1:11" hidden="1">
      <c r="A2010" s="265"/>
      <c r="H2010" s="179" t="s">
        <v>1572</v>
      </c>
      <c r="I2010"/>
      <c r="J2010" s="4"/>
      <c r="K2010" s="8">
        <f>(K2008/3)</f>
        <v>180.08</v>
      </c>
    </row>
    <row r="2011" spans="1:11" hidden="1">
      <c r="A2011" s="265"/>
      <c r="I2011"/>
      <c r="J2011" s="4"/>
      <c r="K2011" s="5" t="s">
        <v>1614</v>
      </c>
    </row>
    <row r="2012" spans="1:11" hidden="1">
      <c r="A2012" s="265"/>
      <c r="F2012" s="233" t="s">
        <v>87</v>
      </c>
      <c r="H2012" s="179" t="s">
        <v>208</v>
      </c>
      <c r="I2012"/>
      <c r="J2012" s="4"/>
      <c r="K2012"/>
    </row>
    <row r="2013" spans="1:11" hidden="1">
      <c r="A2013" s="265"/>
      <c r="H2013" s="179" t="s">
        <v>1852</v>
      </c>
      <c r="I2013"/>
      <c r="J2013" s="4"/>
      <c r="K2013"/>
    </row>
    <row r="2014" spans="1:11" hidden="1">
      <c r="A2014" s="265"/>
      <c r="F2014" s="179" t="s">
        <v>991</v>
      </c>
      <c r="H2014" s="179" t="s">
        <v>2233</v>
      </c>
      <c r="I2014"/>
      <c r="J2014" s="4"/>
      <c r="K2014"/>
    </row>
    <row r="2015" spans="1:11" hidden="1">
      <c r="A2015" s="265"/>
      <c r="H2015" s="183" t="s">
        <v>1614</v>
      </c>
      <c r="I2015"/>
      <c r="J2015" s="4"/>
      <c r="K2015"/>
    </row>
    <row r="2016" spans="1:11" hidden="1">
      <c r="A2016" s="265"/>
      <c r="F2016" s="186">
        <v>3</v>
      </c>
      <c r="G2016" s="185" t="s">
        <v>2234</v>
      </c>
      <c r="H2016" s="179" t="s">
        <v>2235</v>
      </c>
      <c r="I2016" s="8">
        <v>108</v>
      </c>
      <c r="J2016" s="2" t="s">
        <v>2234</v>
      </c>
      <c r="K2016" s="8">
        <f>(F2016*I2016)</f>
        <v>324</v>
      </c>
    </row>
    <row r="2017" spans="1:11" hidden="1">
      <c r="A2017" s="265"/>
      <c r="F2017" s="186">
        <v>1</v>
      </c>
      <c r="G2017" s="185" t="s">
        <v>1793</v>
      </c>
      <c r="H2017" s="179" t="s">
        <v>2236</v>
      </c>
      <c r="I2017" s="8">
        <v>12</v>
      </c>
      <c r="J2017" s="2" t="s">
        <v>1793</v>
      </c>
      <c r="K2017" s="8">
        <f>(F2017*I2017)</f>
        <v>12</v>
      </c>
    </row>
    <row r="2018" spans="1:11" hidden="1">
      <c r="A2018" s="265"/>
      <c r="F2018" s="186">
        <v>1</v>
      </c>
      <c r="G2018" s="185" t="s">
        <v>1793</v>
      </c>
      <c r="H2018" s="179" t="s">
        <v>2237</v>
      </c>
      <c r="I2018" s="8">
        <v>8</v>
      </c>
      <c r="J2018" s="2" t="s">
        <v>1793</v>
      </c>
      <c r="K2018" s="8">
        <f>(F2018*I2018)</f>
        <v>8</v>
      </c>
    </row>
    <row r="2019" spans="1:11" hidden="1">
      <c r="A2019" s="265"/>
      <c r="F2019" s="233" t="s">
        <v>747</v>
      </c>
      <c r="H2019" s="179" t="s">
        <v>2238</v>
      </c>
      <c r="I2019" s="2" t="s">
        <v>747</v>
      </c>
      <c r="J2019" s="4"/>
      <c r="K2019" s="8">
        <v>1.21</v>
      </c>
    </row>
    <row r="2020" spans="1:11" hidden="1">
      <c r="A2020" s="265"/>
      <c r="I2020"/>
      <c r="J2020" s="4"/>
      <c r="K2020" s="5" t="s">
        <v>1614</v>
      </c>
    </row>
    <row r="2021" spans="1:11" hidden="1">
      <c r="A2021" s="265"/>
      <c r="H2021" s="179" t="s">
        <v>400</v>
      </c>
      <c r="I2021"/>
      <c r="J2021" s="4"/>
      <c r="K2021" s="8">
        <f>SUM(K2016:K2019)</f>
        <v>345.21</v>
      </c>
    </row>
    <row r="2022" spans="1:11" hidden="1">
      <c r="A2022" s="265"/>
      <c r="I2022"/>
      <c r="J2022" s="4"/>
      <c r="K2022" s="5" t="s">
        <v>1614</v>
      </c>
    </row>
    <row r="2023" spans="1:11" hidden="1">
      <c r="A2023" s="265"/>
      <c r="I2023"/>
      <c r="J2023" s="4"/>
      <c r="K2023"/>
    </row>
    <row r="2024" spans="1:11" hidden="1">
      <c r="A2024" s="265"/>
      <c r="F2024" s="233" t="s">
        <v>401</v>
      </c>
      <c r="G2024" s="185" t="s">
        <v>2289</v>
      </c>
      <c r="H2024" s="179" t="s">
        <v>1153</v>
      </c>
      <c r="I2024"/>
      <c r="J2024" s="4"/>
      <c r="K2024"/>
    </row>
    <row r="2025" spans="1:11" hidden="1">
      <c r="A2025" s="265"/>
      <c r="H2025" s="179" t="s">
        <v>298</v>
      </c>
      <c r="I2025"/>
      <c r="J2025" s="4"/>
      <c r="K2025"/>
    </row>
    <row r="2026" spans="1:11" hidden="1">
      <c r="A2026" s="265"/>
      <c r="H2026" s="183" t="s">
        <v>1614</v>
      </c>
      <c r="I2026"/>
      <c r="J2026" s="4"/>
      <c r="K2026"/>
    </row>
    <row r="2027" spans="1:11" hidden="1">
      <c r="A2027" s="265"/>
      <c r="F2027" s="186">
        <v>1</v>
      </c>
      <c r="G2027" s="185" t="s">
        <v>883</v>
      </c>
      <c r="H2027" s="179" t="s">
        <v>298</v>
      </c>
      <c r="I2027" s="8">
        <f>(C265)</f>
        <v>115</v>
      </c>
      <c r="J2027" s="2" t="s">
        <v>883</v>
      </c>
      <c r="K2027" s="8">
        <f>(F2027*I2027)</f>
        <v>115</v>
      </c>
    </row>
    <row r="2028" spans="1:11" hidden="1">
      <c r="A2028" s="265"/>
      <c r="F2028" s="186">
        <v>0.05</v>
      </c>
      <c r="G2028" s="185" t="s">
        <v>884</v>
      </c>
      <c r="H2028" s="179" t="s">
        <v>1196</v>
      </c>
      <c r="I2028" s="8" t="e">
        <f>(R60)</f>
        <v>#REF!</v>
      </c>
      <c r="J2028" s="2" t="s">
        <v>884</v>
      </c>
      <c r="K2028" s="8" t="e">
        <f>(F2028*I2028)</f>
        <v>#REF!</v>
      </c>
    </row>
    <row r="2029" spans="1:11" hidden="1">
      <c r="A2029" s="265"/>
      <c r="F2029" s="186">
        <v>0.5</v>
      </c>
      <c r="G2029" s="185" t="s">
        <v>883</v>
      </c>
      <c r="H2029" s="179" t="s">
        <v>2139</v>
      </c>
      <c r="I2029" s="8">
        <f>(C15)</f>
        <v>130</v>
      </c>
      <c r="J2029" s="2" t="s">
        <v>883</v>
      </c>
      <c r="K2029" s="8">
        <f>(F2029*I2029)</f>
        <v>65</v>
      </c>
    </row>
    <row r="2030" spans="1:11" hidden="1">
      <c r="A2030" s="265"/>
      <c r="F2030" s="186">
        <v>1</v>
      </c>
      <c r="G2030" s="185" t="s">
        <v>883</v>
      </c>
      <c r="H2030" s="179" t="s">
        <v>1936</v>
      </c>
      <c r="I2030" s="8">
        <f>(C12)</f>
        <v>95</v>
      </c>
      <c r="J2030" s="2" t="s">
        <v>883</v>
      </c>
      <c r="K2030" s="8">
        <f>(F2030*I2030)</f>
        <v>95</v>
      </c>
    </row>
    <row r="2031" spans="1:11" hidden="1">
      <c r="A2031" s="265"/>
      <c r="F2031" s="186">
        <v>1</v>
      </c>
      <c r="G2031" s="185" t="s">
        <v>883</v>
      </c>
      <c r="H2031" s="179" t="s">
        <v>324</v>
      </c>
      <c r="I2031" s="8">
        <f>(C13)</f>
        <v>85</v>
      </c>
      <c r="J2031" s="2" t="s">
        <v>883</v>
      </c>
      <c r="K2031" s="8">
        <f>(F2031*I2031)</f>
        <v>85</v>
      </c>
    </row>
    <row r="2032" spans="1:11" hidden="1">
      <c r="A2032" s="265"/>
      <c r="G2032" s="185" t="s">
        <v>454</v>
      </c>
      <c r="H2032" s="179" t="s">
        <v>455</v>
      </c>
      <c r="I2032" s="1" t="s">
        <v>991</v>
      </c>
      <c r="J2032" s="2" t="s">
        <v>454</v>
      </c>
      <c r="K2032" s="8">
        <v>0</v>
      </c>
    </row>
    <row r="2033" spans="1:11" hidden="1">
      <c r="A2033" s="265"/>
      <c r="H2033" s="179" t="s">
        <v>991</v>
      </c>
      <c r="I2033"/>
      <c r="J2033" s="4"/>
      <c r="K2033" s="5" t="s">
        <v>1614</v>
      </c>
    </row>
    <row r="2034" spans="1:11" hidden="1">
      <c r="A2034" s="265"/>
      <c r="H2034" s="179" t="s">
        <v>1784</v>
      </c>
      <c r="I2034"/>
      <c r="J2034" s="4"/>
      <c r="K2034" s="8" t="e">
        <f>SUM(K2027:K2032)</f>
        <v>#REF!</v>
      </c>
    </row>
    <row r="2035" spans="1:11" hidden="1">
      <c r="A2035" s="265"/>
      <c r="I2035"/>
      <c r="J2035" s="4"/>
      <c r="K2035" s="5" t="s">
        <v>2090</v>
      </c>
    </row>
    <row r="2036" spans="1:11" hidden="1">
      <c r="A2036" s="265"/>
      <c r="F2036" s="233" t="s">
        <v>1197</v>
      </c>
      <c r="G2036" s="185" t="s">
        <v>2289</v>
      </c>
      <c r="H2036" s="179" t="s">
        <v>2263</v>
      </c>
      <c r="I2036"/>
      <c r="J2036" s="4"/>
      <c r="K2036"/>
    </row>
    <row r="2037" spans="1:11" hidden="1">
      <c r="A2037" s="265"/>
      <c r="H2037" s="179" t="s">
        <v>2416</v>
      </c>
      <c r="I2037"/>
      <c r="J2037" s="4"/>
      <c r="K2037"/>
    </row>
    <row r="2038" spans="1:11" hidden="1">
      <c r="A2038" s="265"/>
      <c r="H2038" s="183" t="s">
        <v>1614</v>
      </c>
      <c r="I2038"/>
      <c r="J2038" s="4"/>
      <c r="K2038"/>
    </row>
    <row r="2039" spans="1:11" hidden="1">
      <c r="A2039" s="265"/>
      <c r="F2039" s="186">
        <v>1</v>
      </c>
      <c r="G2039" s="185" t="s">
        <v>883</v>
      </c>
      <c r="H2039" s="179" t="s">
        <v>2264</v>
      </c>
      <c r="I2039" s="8">
        <f>(D266)</f>
        <v>90</v>
      </c>
      <c r="J2039" s="2" t="s">
        <v>883</v>
      </c>
      <c r="K2039" s="8">
        <f>(F2039*I2039)</f>
        <v>90</v>
      </c>
    </row>
    <row r="2040" spans="1:11" hidden="1">
      <c r="A2040" s="265"/>
      <c r="G2040" s="185" t="s">
        <v>454</v>
      </c>
      <c r="H2040" s="179" t="s">
        <v>1717</v>
      </c>
      <c r="I2040"/>
      <c r="J2040" s="2" t="s">
        <v>454</v>
      </c>
      <c r="K2040" s="8">
        <v>4</v>
      </c>
    </row>
    <row r="2041" spans="1:11" hidden="1">
      <c r="A2041" s="265"/>
      <c r="I2041"/>
      <c r="J2041" s="2" t="s">
        <v>991</v>
      </c>
      <c r="K2041" s="5" t="s">
        <v>1614</v>
      </c>
    </row>
    <row r="2042" spans="1:11" hidden="1">
      <c r="A2042" s="265"/>
      <c r="H2042" s="179" t="s">
        <v>1784</v>
      </c>
      <c r="I2042"/>
      <c r="J2042" s="4"/>
      <c r="K2042" s="8">
        <f>SUM(K2039:K2041)</f>
        <v>94</v>
      </c>
    </row>
    <row r="2043" spans="1:11" hidden="1">
      <c r="A2043" s="265"/>
      <c r="I2043"/>
      <c r="J2043" s="4"/>
      <c r="K2043" s="5" t="s">
        <v>1614</v>
      </c>
    </row>
    <row r="2044" spans="1:11" hidden="1">
      <c r="A2044" s="265"/>
      <c r="F2044" s="233" t="s">
        <v>1718</v>
      </c>
      <c r="G2044" s="185" t="s">
        <v>2289</v>
      </c>
      <c r="H2044" s="179" t="s">
        <v>53</v>
      </c>
      <c r="I2044"/>
      <c r="J2044" s="4"/>
      <c r="K2044"/>
    </row>
    <row r="2045" spans="1:11" hidden="1">
      <c r="A2045" s="265"/>
      <c r="H2045" s="179" t="s">
        <v>54</v>
      </c>
      <c r="I2045"/>
      <c r="J2045" s="4"/>
      <c r="K2045"/>
    </row>
    <row r="2046" spans="1:11" hidden="1">
      <c r="A2046" s="265"/>
      <c r="H2046" s="183" t="s">
        <v>1614</v>
      </c>
      <c r="I2046"/>
      <c r="J2046" s="4"/>
      <c r="K2046"/>
    </row>
    <row r="2047" spans="1:11" hidden="1">
      <c r="A2047" s="265"/>
      <c r="F2047" s="186">
        <v>50</v>
      </c>
      <c r="G2047" s="185" t="s">
        <v>883</v>
      </c>
      <c r="H2047" s="179" t="s">
        <v>805</v>
      </c>
      <c r="I2047" s="8">
        <f>(C203)</f>
        <v>40</v>
      </c>
      <c r="J2047" s="2" t="s">
        <v>883</v>
      </c>
      <c r="K2047" s="8">
        <f t="shared" ref="K2047:K2056" si="72">(F2047*I2047)</f>
        <v>2000</v>
      </c>
    </row>
    <row r="2048" spans="1:11" hidden="1">
      <c r="A2048" s="265"/>
      <c r="F2048" s="186">
        <v>21.6</v>
      </c>
      <c r="G2048" s="185" t="s">
        <v>884</v>
      </c>
      <c r="H2048" s="179" t="s">
        <v>806</v>
      </c>
      <c r="I2048" s="8">
        <f>(C61*2)</f>
        <v>50</v>
      </c>
      <c r="J2048" s="2" t="s">
        <v>884</v>
      </c>
      <c r="K2048" s="8">
        <f t="shared" si="72"/>
        <v>1080</v>
      </c>
    </row>
    <row r="2049" spans="1:11" hidden="1">
      <c r="A2049" s="265"/>
      <c r="F2049" s="186">
        <v>21.6</v>
      </c>
      <c r="G2049" s="185" t="s">
        <v>884</v>
      </c>
      <c r="H2049" s="179" t="s">
        <v>254</v>
      </c>
      <c r="I2049" s="8">
        <f>(C26)</f>
        <v>8.8000000000000007</v>
      </c>
      <c r="J2049" s="2" t="s">
        <v>884</v>
      </c>
      <c r="K2049" s="8">
        <f t="shared" si="72"/>
        <v>190.08</v>
      </c>
    </row>
    <row r="2050" spans="1:11" hidden="1">
      <c r="A2050" s="265"/>
      <c r="F2050" s="186">
        <v>45</v>
      </c>
      <c r="G2050" s="185" t="s">
        <v>1675</v>
      </c>
      <c r="H2050" s="179" t="s">
        <v>877</v>
      </c>
      <c r="I2050" s="8">
        <f>(C67/1000)</f>
        <v>3.8</v>
      </c>
      <c r="J2050" s="2" t="s">
        <v>1675</v>
      </c>
      <c r="K2050" s="8">
        <f t="shared" si="72"/>
        <v>171</v>
      </c>
    </row>
    <row r="2051" spans="1:11" hidden="1">
      <c r="A2051" s="265"/>
      <c r="F2051" s="186">
        <v>0.04</v>
      </c>
      <c r="G2051" s="185" t="s">
        <v>884</v>
      </c>
      <c r="H2051" s="179" t="s">
        <v>885</v>
      </c>
      <c r="I2051" s="8" t="e">
        <f>(C78)</f>
        <v>#REF!</v>
      </c>
      <c r="J2051" s="2" t="s">
        <v>884</v>
      </c>
      <c r="K2051" s="8" t="e">
        <f t="shared" si="72"/>
        <v>#REF!</v>
      </c>
    </row>
    <row r="2052" spans="1:11" hidden="1">
      <c r="A2052" s="265"/>
      <c r="F2052" s="186">
        <v>3.63</v>
      </c>
      <c r="G2052" s="185" t="s">
        <v>1675</v>
      </c>
      <c r="H2052" s="179" t="s">
        <v>807</v>
      </c>
      <c r="I2052" s="8">
        <f>(C585)</f>
        <v>7</v>
      </c>
      <c r="J2052" s="2" t="s">
        <v>1675</v>
      </c>
      <c r="K2052" s="8">
        <f t="shared" si="72"/>
        <v>25.41</v>
      </c>
    </row>
    <row r="2053" spans="1:11" hidden="1">
      <c r="A2053" s="265"/>
      <c r="F2053" s="186">
        <v>2</v>
      </c>
      <c r="G2053" s="185" t="s">
        <v>883</v>
      </c>
      <c r="H2053" s="179" t="s">
        <v>2044</v>
      </c>
      <c r="I2053" s="8">
        <f>(C10)</f>
        <v>150</v>
      </c>
      <c r="J2053" s="2" t="s">
        <v>883</v>
      </c>
      <c r="K2053" s="8">
        <f t="shared" si="72"/>
        <v>300</v>
      </c>
    </row>
    <row r="2054" spans="1:11" hidden="1">
      <c r="A2054" s="265"/>
      <c r="F2054" s="186">
        <v>1</v>
      </c>
      <c r="G2054" s="185" t="s">
        <v>883</v>
      </c>
      <c r="H2054" s="179" t="s">
        <v>808</v>
      </c>
      <c r="I2054" s="8">
        <f>AE37</f>
        <v>120</v>
      </c>
      <c r="J2054" s="2" t="s">
        <v>883</v>
      </c>
      <c r="K2054" s="8">
        <f t="shared" si="72"/>
        <v>120</v>
      </c>
    </row>
    <row r="2055" spans="1:11" hidden="1">
      <c r="A2055" s="265"/>
      <c r="F2055" s="186">
        <v>5</v>
      </c>
      <c r="G2055" s="185" t="s">
        <v>883</v>
      </c>
      <c r="H2055" s="179" t="s">
        <v>1936</v>
      </c>
      <c r="I2055" s="8">
        <f>(C12)</f>
        <v>95</v>
      </c>
      <c r="J2055" s="2" t="s">
        <v>883</v>
      </c>
      <c r="K2055" s="8">
        <f t="shared" si="72"/>
        <v>475</v>
      </c>
    </row>
    <row r="2056" spans="1:11" hidden="1">
      <c r="A2056" s="265"/>
      <c r="F2056" s="186">
        <v>2</v>
      </c>
      <c r="G2056" s="185" t="s">
        <v>883</v>
      </c>
      <c r="H2056" s="179" t="s">
        <v>324</v>
      </c>
      <c r="I2056" s="8">
        <f>(C13)</f>
        <v>85</v>
      </c>
      <c r="J2056" s="2" t="s">
        <v>883</v>
      </c>
      <c r="K2056" s="8">
        <f t="shared" si="72"/>
        <v>170</v>
      </c>
    </row>
    <row r="2057" spans="1:11" hidden="1">
      <c r="A2057" s="265"/>
      <c r="G2057" s="185" t="s">
        <v>454</v>
      </c>
      <c r="H2057" s="179" t="s">
        <v>2173</v>
      </c>
      <c r="I2057"/>
      <c r="J2057" s="2" t="s">
        <v>454</v>
      </c>
      <c r="K2057" s="8">
        <f>SUM(K2053:K2056)/10</f>
        <v>106.5</v>
      </c>
    </row>
    <row r="2058" spans="1:11" hidden="1">
      <c r="A2058" s="265"/>
      <c r="I2058"/>
      <c r="J2058" s="4"/>
      <c r="K2058" s="5" t="s">
        <v>1614</v>
      </c>
    </row>
    <row r="2059" spans="1:11" hidden="1">
      <c r="A2059" s="265"/>
      <c r="H2059" s="179" t="s">
        <v>2174</v>
      </c>
      <c r="I2059"/>
      <c r="J2059" s="4"/>
      <c r="K2059" s="8" t="e">
        <f>SUM(K2047:K2057)</f>
        <v>#REF!</v>
      </c>
    </row>
    <row r="2060" spans="1:11" hidden="1">
      <c r="A2060" s="265"/>
      <c r="I2060"/>
      <c r="J2060" s="4"/>
      <c r="K2060" s="5" t="s">
        <v>1614</v>
      </c>
    </row>
    <row r="2061" spans="1:11" hidden="1">
      <c r="A2061" s="265"/>
      <c r="H2061" s="179" t="s">
        <v>1143</v>
      </c>
      <c r="I2061"/>
      <c r="J2061" s="4"/>
      <c r="K2061" s="8" t="e">
        <f>(K2059/30)</f>
        <v>#REF!</v>
      </c>
    </row>
    <row r="2062" spans="1:11" hidden="1">
      <c r="A2062" s="265"/>
      <c r="I2062"/>
      <c r="J2062" s="4"/>
      <c r="K2062" s="5" t="s">
        <v>2090</v>
      </c>
    </row>
    <row r="2063" spans="1:11" hidden="1">
      <c r="A2063" s="265"/>
      <c r="I2063"/>
      <c r="J2063" s="4"/>
      <c r="K2063"/>
    </row>
    <row r="2064" spans="1:11" hidden="1">
      <c r="A2064" s="265"/>
      <c r="F2064" s="233" t="s">
        <v>1144</v>
      </c>
      <c r="G2064" s="185" t="s">
        <v>2289</v>
      </c>
      <c r="H2064" s="179" t="s">
        <v>1037</v>
      </c>
      <c r="I2064"/>
      <c r="J2064" s="4"/>
      <c r="K2064"/>
    </row>
    <row r="2065" spans="1:11" hidden="1">
      <c r="A2065" s="265"/>
      <c r="H2065" s="179" t="s">
        <v>54</v>
      </c>
      <c r="I2065"/>
      <c r="J2065" s="4"/>
      <c r="K2065"/>
    </row>
    <row r="2066" spans="1:11" hidden="1">
      <c r="A2066" s="265"/>
      <c r="H2066" s="183" t="s">
        <v>1614</v>
      </c>
      <c r="I2066"/>
      <c r="J2066" s="4"/>
      <c r="K2066"/>
    </row>
    <row r="2067" spans="1:11" hidden="1">
      <c r="A2067" s="265"/>
      <c r="F2067" s="186">
        <v>50</v>
      </c>
      <c r="G2067" s="185" t="s">
        <v>883</v>
      </c>
      <c r="H2067" s="179" t="s">
        <v>577</v>
      </c>
      <c r="I2067" s="8">
        <f>C204</f>
        <v>65</v>
      </c>
      <c r="J2067" s="2" t="s">
        <v>883</v>
      </c>
      <c r="K2067" s="8">
        <f t="shared" ref="K2067:K2076" si="73">(F2067*I2067)</f>
        <v>3250</v>
      </c>
    </row>
    <row r="2068" spans="1:11" hidden="1">
      <c r="A2068" s="265"/>
      <c r="F2068" s="186">
        <v>21.6</v>
      </c>
      <c r="G2068" s="185" t="s">
        <v>884</v>
      </c>
      <c r="H2068" s="179" t="s">
        <v>806</v>
      </c>
      <c r="I2068" s="8">
        <f>(C61*2)</f>
        <v>50</v>
      </c>
      <c r="J2068" s="2" t="s">
        <v>884</v>
      </c>
      <c r="K2068" s="8">
        <f t="shared" si="73"/>
        <v>1080</v>
      </c>
    </row>
    <row r="2069" spans="1:11" hidden="1">
      <c r="A2069" s="265"/>
      <c r="F2069" s="186">
        <v>21.6</v>
      </c>
      <c r="G2069" s="185" t="s">
        <v>884</v>
      </c>
      <c r="H2069" s="179" t="s">
        <v>254</v>
      </c>
      <c r="I2069" s="8">
        <f>(C26)</f>
        <v>8.8000000000000007</v>
      </c>
      <c r="J2069" s="2" t="s">
        <v>884</v>
      </c>
      <c r="K2069" s="8">
        <f t="shared" si="73"/>
        <v>190.08</v>
      </c>
    </row>
    <row r="2070" spans="1:11" hidden="1">
      <c r="A2070" s="265"/>
      <c r="F2070" s="186">
        <v>68</v>
      </c>
      <c r="G2070" s="185" t="s">
        <v>1675</v>
      </c>
      <c r="H2070" s="179" t="s">
        <v>877</v>
      </c>
      <c r="I2070" s="8">
        <f>(C67/1000)</f>
        <v>3.8</v>
      </c>
      <c r="J2070" s="2" t="s">
        <v>1675</v>
      </c>
      <c r="K2070" s="8">
        <f t="shared" si="73"/>
        <v>258.39999999999998</v>
      </c>
    </row>
    <row r="2071" spans="1:11" hidden="1">
      <c r="A2071" s="265"/>
      <c r="F2071" s="186">
        <v>7.0000000000000007E-2</v>
      </c>
      <c r="G2071" s="185" t="s">
        <v>884</v>
      </c>
      <c r="H2071" s="179" t="s">
        <v>885</v>
      </c>
      <c r="I2071" s="8" t="e">
        <f>(C78)</f>
        <v>#REF!</v>
      </c>
      <c r="J2071" s="2" t="s">
        <v>884</v>
      </c>
      <c r="K2071" s="8" t="e">
        <f t="shared" si="73"/>
        <v>#REF!</v>
      </c>
    </row>
    <row r="2072" spans="1:11" hidden="1">
      <c r="A2072" s="265"/>
      <c r="F2072" s="186">
        <v>5.45</v>
      </c>
      <c r="G2072" s="185" t="s">
        <v>1675</v>
      </c>
      <c r="H2072" s="179" t="s">
        <v>807</v>
      </c>
      <c r="I2072" s="8">
        <f>(C585)</f>
        <v>7</v>
      </c>
      <c r="J2072" s="2" t="s">
        <v>1675</v>
      </c>
      <c r="K2072" s="8">
        <f t="shared" si="73"/>
        <v>38.15</v>
      </c>
    </row>
    <row r="2073" spans="1:11" hidden="1">
      <c r="A2073" s="265"/>
      <c r="F2073" s="186">
        <v>3</v>
      </c>
      <c r="G2073" s="185" t="s">
        <v>883</v>
      </c>
      <c r="H2073" s="179" t="s">
        <v>2044</v>
      </c>
      <c r="I2073" s="8">
        <f>(C10)</f>
        <v>150</v>
      </c>
      <c r="J2073" s="2" t="s">
        <v>883</v>
      </c>
      <c r="K2073" s="8">
        <f t="shared" si="73"/>
        <v>450</v>
      </c>
    </row>
    <row r="2074" spans="1:11" hidden="1">
      <c r="A2074" s="265"/>
      <c r="F2074" s="186">
        <v>2</v>
      </c>
      <c r="G2074" s="185" t="s">
        <v>883</v>
      </c>
      <c r="H2074" s="179" t="s">
        <v>808</v>
      </c>
      <c r="I2074" s="8">
        <f>AE37</f>
        <v>120</v>
      </c>
      <c r="J2074" s="2" t="s">
        <v>883</v>
      </c>
      <c r="K2074" s="8">
        <f t="shared" si="73"/>
        <v>240</v>
      </c>
    </row>
    <row r="2075" spans="1:11" hidden="1">
      <c r="A2075" s="265"/>
      <c r="F2075" s="186">
        <v>6</v>
      </c>
      <c r="G2075" s="185" t="s">
        <v>883</v>
      </c>
      <c r="H2075" s="179" t="s">
        <v>1936</v>
      </c>
      <c r="I2075" s="8">
        <f>(C12)</f>
        <v>95</v>
      </c>
      <c r="J2075" s="2" t="s">
        <v>883</v>
      </c>
      <c r="K2075" s="8">
        <f t="shared" si="73"/>
        <v>570</v>
      </c>
    </row>
    <row r="2076" spans="1:11" hidden="1">
      <c r="A2076" s="265"/>
      <c r="F2076" s="186">
        <v>3</v>
      </c>
      <c r="G2076" s="185" t="s">
        <v>883</v>
      </c>
      <c r="H2076" s="179" t="s">
        <v>324</v>
      </c>
      <c r="I2076" s="8">
        <f>(C13)</f>
        <v>85</v>
      </c>
      <c r="J2076" s="2" t="s">
        <v>883</v>
      </c>
      <c r="K2076" s="8">
        <f t="shared" si="73"/>
        <v>255</v>
      </c>
    </row>
    <row r="2077" spans="1:11" hidden="1">
      <c r="A2077" s="265"/>
      <c r="G2077" s="185" t="s">
        <v>454</v>
      </c>
      <c r="H2077" s="179" t="s">
        <v>2173</v>
      </c>
      <c r="I2077"/>
      <c r="J2077" s="2" t="s">
        <v>454</v>
      </c>
      <c r="K2077" s="8">
        <f>SUM(K2073:K2076)/10</f>
        <v>151.5</v>
      </c>
    </row>
    <row r="2078" spans="1:11" hidden="1">
      <c r="A2078" s="265"/>
      <c r="I2078"/>
      <c r="J2078" s="4"/>
      <c r="K2078" s="5" t="s">
        <v>1614</v>
      </c>
    </row>
    <row r="2079" spans="1:11" hidden="1">
      <c r="A2079" s="265"/>
      <c r="H2079" s="179" t="s">
        <v>2174</v>
      </c>
      <c r="I2079"/>
      <c r="J2079" s="4"/>
      <c r="K2079" s="8" t="e">
        <f>SUM(K2067:K2077)</f>
        <v>#REF!</v>
      </c>
    </row>
    <row r="2080" spans="1:11" hidden="1">
      <c r="A2080" s="265"/>
      <c r="I2080"/>
      <c r="J2080" s="4"/>
      <c r="K2080" s="5" t="s">
        <v>1614</v>
      </c>
    </row>
    <row r="2081" spans="1:11" hidden="1">
      <c r="A2081" s="265"/>
      <c r="H2081" s="179" t="s">
        <v>1143</v>
      </c>
      <c r="I2081"/>
      <c r="J2081" s="4"/>
      <c r="K2081" s="8" t="e">
        <f>(K2079/30)</f>
        <v>#REF!</v>
      </c>
    </row>
    <row r="2082" spans="1:11" hidden="1">
      <c r="A2082" s="265"/>
      <c r="I2082"/>
      <c r="J2082" s="4"/>
      <c r="K2082" s="5" t="s">
        <v>2090</v>
      </c>
    </row>
    <row r="2083" spans="1:11" hidden="1">
      <c r="A2083" s="265"/>
      <c r="F2083" s="233" t="s">
        <v>578</v>
      </c>
      <c r="G2083" s="185" t="s">
        <v>2289</v>
      </c>
      <c r="H2083" s="179" t="s">
        <v>53</v>
      </c>
      <c r="I2083"/>
      <c r="J2083" s="4"/>
      <c r="K2083"/>
    </row>
    <row r="2084" spans="1:11" hidden="1">
      <c r="A2084" s="265"/>
      <c r="H2084" s="179" t="s">
        <v>221</v>
      </c>
      <c r="I2084"/>
      <c r="J2084" s="4"/>
      <c r="K2084"/>
    </row>
    <row r="2085" spans="1:11" hidden="1">
      <c r="A2085" s="265"/>
      <c r="H2085" s="183" t="s">
        <v>1614</v>
      </c>
      <c r="I2085"/>
      <c r="J2085" s="4"/>
      <c r="K2085"/>
    </row>
    <row r="2086" spans="1:11" hidden="1">
      <c r="A2086" s="265"/>
      <c r="F2086" s="186">
        <v>50</v>
      </c>
      <c r="G2086" s="185" t="s">
        <v>883</v>
      </c>
      <c r="H2086" s="179" t="s">
        <v>222</v>
      </c>
      <c r="I2086" s="8">
        <f>C203</f>
        <v>40</v>
      </c>
      <c r="J2086" s="2" t="s">
        <v>883</v>
      </c>
      <c r="K2086" s="8">
        <f>(F2086*I2086)</f>
        <v>2000</v>
      </c>
    </row>
    <row r="2087" spans="1:11" hidden="1">
      <c r="A2087" s="265"/>
      <c r="F2087" s="186">
        <v>1</v>
      </c>
      <c r="G2087" s="185" t="s">
        <v>883</v>
      </c>
      <c r="H2087" s="179" t="s">
        <v>808</v>
      </c>
      <c r="I2087" s="8">
        <f>AE37</f>
        <v>120</v>
      </c>
      <c r="J2087" s="2" t="s">
        <v>883</v>
      </c>
      <c r="K2087" s="8">
        <f>(F2087*I2087)</f>
        <v>120</v>
      </c>
    </row>
    <row r="2088" spans="1:11" hidden="1">
      <c r="A2088" s="265"/>
      <c r="F2088" s="186">
        <v>5</v>
      </c>
      <c r="G2088" s="185" t="s">
        <v>883</v>
      </c>
      <c r="H2088" s="179" t="s">
        <v>1936</v>
      </c>
      <c r="I2088" s="8">
        <f>C12</f>
        <v>95</v>
      </c>
      <c r="J2088" s="2" t="s">
        <v>883</v>
      </c>
      <c r="K2088" s="8">
        <f>(F2088*I2088)</f>
        <v>475</v>
      </c>
    </row>
    <row r="2089" spans="1:11" hidden="1">
      <c r="A2089" s="265"/>
      <c r="I2089"/>
      <c r="J2089" s="4"/>
      <c r="K2089" s="5" t="s">
        <v>1614</v>
      </c>
    </row>
    <row r="2090" spans="1:11" hidden="1">
      <c r="A2090" s="265"/>
      <c r="H2090" s="179" t="s">
        <v>2174</v>
      </c>
      <c r="I2090"/>
      <c r="J2090" s="4"/>
      <c r="K2090" s="8">
        <f>SUM(K2086:K2088)</f>
        <v>2595</v>
      </c>
    </row>
    <row r="2091" spans="1:11" hidden="1">
      <c r="A2091" s="265"/>
      <c r="F2091" s="179" t="s">
        <v>991</v>
      </c>
      <c r="I2091"/>
      <c r="J2091" s="4"/>
      <c r="K2091" s="5" t="s">
        <v>1614</v>
      </c>
    </row>
    <row r="2092" spans="1:11" hidden="1">
      <c r="A2092" s="265"/>
      <c r="H2092" s="179" t="s">
        <v>1143</v>
      </c>
      <c r="I2092"/>
      <c r="J2092" s="4"/>
      <c r="K2092" s="8">
        <f>(K2090/30)</f>
        <v>86.5</v>
      </c>
    </row>
    <row r="2093" spans="1:11" hidden="1">
      <c r="A2093" s="265"/>
      <c r="F2093" s="179" t="s">
        <v>991</v>
      </c>
      <c r="I2093"/>
      <c r="J2093" s="4"/>
      <c r="K2093"/>
    </row>
    <row r="2094" spans="1:11" hidden="1">
      <c r="A2094" s="265"/>
      <c r="F2094" s="179" t="s">
        <v>991</v>
      </c>
      <c r="I2094"/>
      <c r="J2094" s="4"/>
      <c r="K2094"/>
    </row>
    <row r="2095" spans="1:11" hidden="1">
      <c r="A2095" s="265"/>
      <c r="I2095"/>
      <c r="J2095" s="4"/>
      <c r="K2095" s="5" t="s">
        <v>2090</v>
      </c>
    </row>
    <row r="2096" spans="1:11" hidden="1">
      <c r="A2096" s="265"/>
      <c r="F2096" s="233" t="s">
        <v>1144</v>
      </c>
      <c r="G2096" s="185" t="s">
        <v>2289</v>
      </c>
      <c r="H2096" s="179" t="s">
        <v>1037</v>
      </c>
      <c r="I2096"/>
      <c r="J2096" s="4"/>
      <c r="K2096"/>
    </row>
    <row r="2097" spans="1:11" hidden="1">
      <c r="A2097" s="265"/>
      <c r="H2097" s="186" t="str">
        <f>H2084</f>
        <v>DIA S.W.PIPE(LOOSE JOINTING)</v>
      </c>
      <c r="I2097"/>
      <c r="J2097" s="4"/>
      <c r="K2097"/>
    </row>
    <row r="2098" spans="1:11" hidden="1">
      <c r="A2098" s="265"/>
      <c r="H2098" s="183" t="s">
        <v>1614</v>
      </c>
      <c r="I2098"/>
      <c r="J2098" s="4"/>
      <c r="K2098"/>
    </row>
    <row r="2099" spans="1:11" hidden="1">
      <c r="A2099" s="265"/>
      <c r="F2099" s="186">
        <v>50</v>
      </c>
      <c r="G2099" s="185" t="s">
        <v>883</v>
      </c>
      <c r="H2099" s="179" t="s">
        <v>223</v>
      </c>
      <c r="I2099" s="8">
        <f>C204</f>
        <v>65</v>
      </c>
      <c r="J2099" s="2" t="s">
        <v>883</v>
      </c>
      <c r="K2099" s="8">
        <f>(F2099*I2099)</f>
        <v>3250</v>
      </c>
    </row>
    <row r="2100" spans="1:11" hidden="1">
      <c r="A2100" s="265"/>
      <c r="F2100" s="186">
        <v>2</v>
      </c>
      <c r="G2100" s="185" t="s">
        <v>883</v>
      </c>
      <c r="H2100" s="179" t="s">
        <v>808</v>
      </c>
      <c r="I2100" s="8">
        <f>AE37</f>
        <v>120</v>
      </c>
      <c r="J2100" s="2" t="s">
        <v>883</v>
      </c>
      <c r="K2100" s="8">
        <f>(F2100*I2100)</f>
        <v>240</v>
      </c>
    </row>
    <row r="2101" spans="1:11" hidden="1">
      <c r="A2101" s="265"/>
      <c r="F2101" s="186">
        <v>6</v>
      </c>
      <c r="G2101" s="185" t="s">
        <v>883</v>
      </c>
      <c r="H2101" s="179" t="s">
        <v>1936</v>
      </c>
      <c r="I2101" s="8">
        <f>C12</f>
        <v>95</v>
      </c>
      <c r="J2101" s="2" t="s">
        <v>883</v>
      </c>
      <c r="K2101" s="8">
        <f>(F2101*I2101)</f>
        <v>570</v>
      </c>
    </row>
    <row r="2102" spans="1:11" hidden="1">
      <c r="A2102" s="265"/>
      <c r="I2102"/>
      <c r="J2102" s="4"/>
      <c r="K2102" s="5" t="s">
        <v>1614</v>
      </c>
    </row>
    <row r="2103" spans="1:11" hidden="1">
      <c r="A2103" s="265"/>
      <c r="H2103" s="179" t="s">
        <v>2174</v>
      </c>
      <c r="I2103"/>
      <c r="J2103" s="4"/>
      <c r="K2103" s="8">
        <f>SUM(K2099:K2101)</f>
        <v>4060</v>
      </c>
    </row>
    <row r="2104" spans="1:11" hidden="1">
      <c r="A2104" s="265"/>
      <c r="I2104"/>
      <c r="J2104" s="4"/>
      <c r="K2104" s="5" t="s">
        <v>1614</v>
      </c>
    </row>
    <row r="2105" spans="1:11" hidden="1">
      <c r="A2105" s="265"/>
      <c r="H2105" s="179" t="s">
        <v>1143</v>
      </c>
      <c r="I2105"/>
      <c r="J2105" s="4"/>
      <c r="K2105" s="8">
        <f>(K2103/30)</f>
        <v>135.33000000000001</v>
      </c>
    </row>
    <row r="2106" spans="1:11" hidden="1">
      <c r="A2106" s="265"/>
      <c r="I2106"/>
      <c r="J2106" s="4"/>
      <c r="K2106" s="5" t="s">
        <v>2090</v>
      </c>
    </row>
    <row r="2107" spans="1:11" hidden="1">
      <c r="A2107" s="265"/>
      <c r="H2107" s="233" t="s">
        <v>224</v>
      </c>
      <c r="I2107"/>
      <c r="J2107" s="4"/>
      <c r="K2107" s="8">
        <f>SUM(K2104:K2105)</f>
        <v>135.33000000000001</v>
      </c>
    </row>
    <row r="2108" spans="1:11" hidden="1">
      <c r="A2108" s="265"/>
      <c r="I2108"/>
      <c r="J2108" s="4"/>
      <c r="K2108" s="5" t="s">
        <v>2090</v>
      </c>
    </row>
    <row r="2109" spans="1:11" hidden="1">
      <c r="A2109" s="265"/>
      <c r="F2109" s="233" t="s">
        <v>1902</v>
      </c>
      <c r="G2109" s="185" t="s">
        <v>2289</v>
      </c>
      <c r="H2109" s="179" t="s">
        <v>53</v>
      </c>
      <c r="I2109"/>
      <c r="J2109" s="4"/>
      <c r="K2109"/>
    </row>
    <row r="2110" spans="1:11" hidden="1">
      <c r="A2110" s="265"/>
      <c r="H2110" s="179" t="s">
        <v>58</v>
      </c>
      <c r="I2110"/>
      <c r="J2110" s="4"/>
      <c r="K2110"/>
    </row>
    <row r="2111" spans="1:11" hidden="1">
      <c r="A2111" s="265"/>
      <c r="H2111" s="183" t="s">
        <v>1614</v>
      </c>
      <c r="I2111"/>
      <c r="J2111" s="4"/>
      <c r="K2111"/>
    </row>
    <row r="2112" spans="1:11" hidden="1">
      <c r="A2112" s="265"/>
      <c r="F2112" s="186">
        <v>1</v>
      </c>
      <c r="G2112" s="185" t="s">
        <v>883</v>
      </c>
      <c r="H2112" s="179" t="s">
        <v>1109</v>
      </c>
      <c r="I2112" s="8">
        <f>C205</f>
        <v>65</v>
      </c>
      <c r="J2112" s="2" t="s">
        <v>883</v>
      </c>
      <c r="K2112" s="8">
        <f>(F2112*I2112)</f>
        <v>65</v>
      </c>
    </row>
    <row r="2113" spans="1:11" hidden="1">
      <c r="A2113" s="265"/>
      <c r="F2113" s="179" t="s">
        <v>991</v>
      </c>
      <c r="H2113" s="179" t="s">
        <v>59</v>
      </c>
      <c r="I2113"/>
      <c r="J2113" s="4"/>
      <c r="K2113"/>
    </row>
    <row r="2114" spans="1:11" hidden="1">
      <c r="A2114" s="265"/>
      <c r="F2114" s="179" t="s">
        <v>991</v>
      </c>
      <c r="H2114" s="179" t="s">
        <v>60</v>
      </c>
      <c r="I2114" s="2" t="s">
        <v>454</v>
      </c>
      <c r="J2114" s="4"/>
      <c r="K2114" s="8">
        <v>2.5</v>
      </c>
    </row>
    <row r="2115" spans="1:11" hidden="1">
      <c r="A2115" s="265"/>
      <c r="I2115"/>
      <c r="J2115" s="4"/>
      <c r="K2115" s="5" t="s">
        <v>1614</v>
      </c>
    </row>
    <row r="2116" spans="1:11" hidden="1">
      <c r="A2116" s="265"/>
      <c r="H2116" s="179" t="s">
        <v>2174</v>
      </c>
      <c r="I2116"/>
      <c r="J2116" s="4"/>
      <c r="K2116" s="8">
        <f>SUM(K2112:K2114)</f>
        <v>67.5</v>
      </c>
    </row>
    <row r="2117" spans="1:11" hidden="1">
      <c r="A2117" s="265"/>
      <c r="F2117" s="233" t="s">
        <v>1902</v>
      </c>
      <c r="G2117" s="185" t="s">
        <v>2289</v>
      </c>
      <c r="H2117" s="179" t="s">
        <v>1037</v>
      </c>
      <c r="I2117"/>
      <c r="J2117" s="4"/>
      <c r="K2117" s="5" t="s">
        <v>1614</v>
      </c>
    </row>
    <row r="2118" spans="1:11" hidden="1">
      <c r="A2118" s="265"/>
      <c r="H2118" s="179" t="s">
        <v>58</v>
      </c>
      <c r="I2118"/>
      <c r="J2118" s="4"/>
      <c r="K2118" s="8"/>
    </row>
    <row r="2119" spans="1:11" hidden="1">
      <c r="A2119" s="265"/>
      <c r="H2119" s="183" t="s">
        <v>1614</v>
      </c>
      <c r="I2119"/>
      <c r="J2119" s="4"/>
      <c r="K2119" s="5" t="s">
        <v>1614</v>
      </c>
    </row>
    <row r="2120" spans="1:11" hidden="1">
      <c r="A2120" s="265"/>
      <c r="F2120" s="180">
        <v>1</v>
      </c>
      <c r="G2120" s="178" t="s">
        <v>784</v>
      </c>
      <c r="H2120" s="179" t="s">
        <v>1108</v>
      </c>
      <c r="I2120"/>
      <c r="J2120" s="4" t="s">
        <v>1418</v>
      </c>
      <c r="K2120" s="8">
        <v>92.5</v>
      </c>
    </row>
    <row r="2121" spans="1:11" hidden="1">
      <c r="A2121" s="265"/>
      <c r="I2121"/>
      <c r="J2121" s="4"/>
      <c r="K2121" s="5" t="s">
        <v>1614</v>
      </c>
    </row>
    <row r="2122" spans="1:11" hidden="1">
      <c r="A2122" s="265"/>
      <c r="F2122" s="233" t="s">
        <v>1287</v>
      </c>
      <c r="G2122" s="185" t="s">
        <v>2289</v>
      </c>
      <c r="H2122" s="179" t="s">
        <v>53</v>
      </c>
      <c r="I2122"/>
      <c r="J2122" s="4"/>
      <c r="K2122"/>
    </row>
    <row r="2123" spans="1:11" hidden="1">
      <c r="A2123" s="265"/>
      <c r="H2123" s="179" t="s">
        <v>1294</v>
      </c>
      <c r="I2123"/>
      <c r="J2123" s="4"/>
      <c r="K2123"/>
    </row>
    <row r="2124" spans="1:11" hidden="1">
      <c r="A2124" s="265"/>
      <c r="H2124" s="183" t="s">
        <v>1614</v>
      </c>
      <c r="I2124"/>
      <c r="J2124" s="4"/>
      <c r="K2124"/>
    </row>
    <row r="2125" spans="1:11" hidden="1">
      <c r="A2125" s="265"/>
      <c r="F2125" s="186">
        <v>1</v>
      </c>
      <c r="G2125" s="185" t="s">
        <v>883</v>
      </c>
      <c r="H2125" s="179" t="s">
        <v>1107</v>
      </c>
      <c r="I2125" s="8">
        <f>C202</f>
        <v>75</v>
      </c>
      <c r="J2125" s="2" t="s">
        <v>883</v>
      </c>
      <c r="K2125" s="8">
        <f>(F2125*I2125)</f>
        <v>75</v>
      </c>
    </row>
    <row r="2126" spans="1:11" hidden="1">
      <c r="A2126" s="265"/>
      <c r="F2126" s="179" t="s">
        <v>991</v>
      </c>
      <c r="H2126" s="179" t="s">
        <v>59</v>
      </c>
      <c r="I2126"/>
      <c r="J2126" s="4"/>
      <c r="K2126"/>
    </row>
    <row r="2127" spans="1:11" hidden="1">
      <c r="A2127" s="265"/>
      <c r="F2127" s="179" t="s">
        <v>991</v>
      </c>
      <c r="H2127" s="179" t="s">
        <v>60</v>
      </c>
      <c r="I2127" s="2" t="s">
        <v>454</v>
      </c>
      <c r="J2127" s="4"/>
      <c r="K2127" s="8">
        <v>3</v>
      </c>
    </row>
    <row r="2128" spans="1:11" hidden="1">
      <c r="A2128" s="265"/>
      <c r="I2128"/>
      <c r="J2128" s="4"/>
      <c r="K2128" s="5" t="s">
        <v>1614</v>
      </c>
    </row>
    <row r="2129" spans="1:11" hidden="1">
      <c r="A2129" s="265"/>
      <c r="H2129" s="179" t="s">
        <v>2174</v>
      </c>
      <c r="I2129"/>
      <c r="J2129" s="4"/>
      <c r="K2129" s="8">
        <f>SUM(K2125:K2127)</f>
        <v>78</v>
      </c>
    </row>
    <row r="2130" spans="1:11" hidden="1">
      <c r="A2130" s="265"/>
      <c r="I2130"/>
      <c r="J2130" s="4"/>
      <c r="K2130" s="5" t="s">
        <v>1614</v>
      </c>
    </row>
    <row r="2131" spans="1:11" hidden="1">
      <c r="A2131" s="265"/>
      <c r="I2131"/>
      <c r="J2131" s="4"/>
      <c r="K2131"/>
    </row>
    <row r="2132" spans="1:11" hidden="1">
      <c r="A2132" s="265"/>
      <c r="F2132" s="233" t="s">
        <v>1837</v>
      </c>
      <c r="G2132" s="185" t="s">
        <v>2289</v>
      </c>
      <c r="H2132" s="179" t="s">
        <v>1037</v>
      </c>
      <c r="I2132"/>
      <c r="J2132" s="4"/>
      <c r="K2132"/>
    </row>
    <row r="2133" spans="1:11" hidden="1">
      <c r="A2133" s="265"/>
      <c r="H2133" s="179" t="s">
        <v>1294</v>
      </c>
      <c r="I2133"/>
      <c r="J2133" s="4"/>
      <c r="K2133"/>
    </row>
    <row r="2134" spans="1:11" hidden="1">
      <c r="A2134" s="265"/>
      <c r="H2134" s="183" t="s">
        <v>1614</v>
      </c>
      <c r="I2134"/>
      <c r="J2134" s="4"/>
      <c r="K2134"/>
    </row>
    <row r="2135" spans="1:11" hidden="1">
      <c r="A2135" s="265"/>
      <c r="F2135" s="186">
        <v>1</v>
      </c>
      <c r="G2135" s="185" t="s">
        <v>883</v>
      </c>
      <c r="H2135" s="179" t="s">
        <v>820</v>
      </c>
      <c r="I2135" s="8">
        <f>C207</f>
        <v>100</v>
      </c>
      <c r="J2135" s="2" t="s">
        <v>883</v>
      </c>
      <c r="K2135" s="8">
        <f>(F2135*I2135)</f>
        <v>100</v>
      </c>
    </row>
    <row r="2136" spans="1:11" hidden="1">
      <c r="A2136" s="265"/>
      <c r="F2136" s="179" t="s">
        <v>991</v>
      </c>
      <c r="H2136" s="179" t="s">
        <v>59</v>
      </c>
      <c r="I2136"/>
      <c r="J2136" s="4"/>
      <c r="K2136"/>
    </row>
    <row r="2137" spans="1:11" hidden="1">
      <c r="A2137" s="265"/>
      <c r="F2137" s="179" t="s">
        <v>991</v>
      </c>
      <c r="H2137" s="179" t="s">
        <v>60</v>
      </c>
      <c r="I2137" s="2" t="s">
        <v>454</v>
      </c>
      <c r="J2137" s="4"/>
      <c r="K2137" s="8">
        <v>3</v>
      </c>
    </row>
    <row r="2138" spans="1:11" hidden="1">
      <c r="A2138" s="265"/>
      <c r="I2138"/>
      <c r="J2138" s="4"/>
      <c r="K2138" s="5" t="s">
        <v>1614</v>
      </c>
    </row>
    <row r="2139" spans="1:11" hidden="1">
      <c r="A2139" s="265"/>
      <c r="H2139" s="179" t="s">
        <v>2174</v>
      </c>
      <c r="I2139"/>
      <c r="J2139" s="4"/>
      <c r="K2139" s="8">
        <f>SUM(K2135:K2137)</f>
        <v>103</v>
      </c>
    </row>
    <row r="2140" spans="1:11" hidden="1">
      <c r="A2140" s="265"/>
      <c r="I2140"/>
      <c r="J2140" s="4"/>
      <c r="K2140" s="5" t="s">
        <v>1614</v>
      </c>
    </row>
    <row r="2141" spans="1:11" hidden="1">
      <c r="A2141" s="265"/>
      <c r="F2141" s="233" t="s">
        <v>1567</v>
      </c>
      <c r="H2141" s="179" t="s">
        <v>1568</v>
      </c>
      <c r="I2141"/>
      <c r="J2141" s="4"/>
      <c r="K2141"/>
    </row>
    <row r="2142" spans="1:11" hidden="1">
      <c r="A2142" s="265"/>
      <c r="H2142" s="179" t="s">
        <v>1090</v>
      </c>
      <c r="I2142"/>
      <c r="J2142" s="4"/>
      <c r="K2142"/>
    </row>
    <row r="2143" spans="1:11" hidden="1">
      <c r="A2143" s="265"/>
      <c r="H2143" s="183" t="s">
        <v>1614</v>
      </c>
      <c r="I2143"/>
      <c r="J2143" s="4"/>
      <c r="K2143"/>
    </row>
    <row r="2144" spans="1:11" hidden="1">
      <c r="A2144" s="265"/>
      <c r="F2144" s="186">
        <v>2.5</v>
      </c>
      <c r="G2144" s="185" t="s">
        <v>1091</v>
      </c>
      <c r="H2144" s="179" t="s">
        <v>1568</v>
      </c>
      <c r="I2144" s="8">
        <f>C566</f>
        <v>28.5</v>
      </c>
      <c r="J2144" s="2">
        <v>2.5</v>
      </c>
      <c r="K2144" s="8">
        <f>(F2144*I2144)/F2144</f>
        <v>28.5</v>
      </c>
    </row>
    <row r="2145" spans="1:11" hidden="1">
      <c r="A2145" s="265"/>
      <c r="H2145" s="179" t="s">
        <v>1092</v>
      </c>
      <c r="I2145"/>
      <c r="J2145" s="2" t="s">
        <v>1091</v>
      </c>
      <c r="K2145"/>
    </row>
    <row r="2146" spans="1:11" hidden="1">
      <c r="A2146" s="265"/>
      <c r="G2146" s="185" t="s">
        <v>454</v>
      </c>
      <c r="H2146" s="179" t="s">
        <v>1093</v>
      </c>
      <c r="I2146"/>
      <c r="J2146" s="2" t="s">
        <v>454</v>
      </c>
      <c r="K2146" s="8">
        <v>1.5</v>
      </c>
    </row>
    <row r="2147" spans="1:11" hidden="1">
      <c r="A2147" s="265"/>
      <c r="I2147"/>
      <c r="J2147" s="4"/>
      <c r="K2147" s="5" t="s">
        <v>1614</v>
      </c>
    </row>
    <row r="2148" spans="1:11" hidden="1">
      <c r="A2148" s="265"/>
      <c r="H2148" s="233" t="s">
        <v>224</v>
      </c>
      <c r="I2148"/>
      <c r="J2148" s="4"/>
      <c r="K2148" s="8">
        <f>SUM(K2144:K2146)</f>
        <v>30</v>
      </c>
    </row>
    <row r="2149" spans="1:11" hidden="1">
      <c r="A2149" s="265"/>
      <c r="I2149"/>
      <c r="J2149" s="4"/>
      <c r="K2149" s="5" t="s">
        <v>2090</v>
      </c>
    </row>
    <row r="2150" spans="1:11" hidden="1">
      <c r="A2150" s="265"/>
      <c r="I2150"/>
      <c r="J2150" s="4"/>
      <c r="K2150"/>
    </row>
    <row r="2151" spans="1:11" hidden="1">
      <c r="A2151" s="265"/>
      <c r="F2151" s="233" t="s">
        <v>1094</v>
      </c>
      <c r="G2151" s="185" t="s">
        <v>2289</v>
      </c>
      <c r="H2151" s="179" t="s">
        <v>277</v>
      </c>
      <c r="I2151"/>
      <c r="J2151" s="4"/>
      <c r="K2151"/>
    </row>
    <row r="2152" spans="1:11" hidden="1">
      <c r="A2152" s="265"/>
      <c r="H2152" s="179" t="s">
        <v>64</v>
      </c>
      <c r="I2152"/>
      <c r="J2152" s="4"/>
      <c r="K2152"/>
    </row>
    <row r="2153" spans="1:11" hidden="1">
      <c r="A2153" s="265"/>
      <c r="H2153" s="179" t="s">
        <v>374</v>
      </c>
      <c r="I2153"/>
      <c r="J2153" s="4"/>
      <c r="K2153"/>
    </row>
    <row r="2154" spans="1:11" hidden="1">
      <c r="A2154" s="265"/>
      <c r="H2154" s="179" t="s">
        <v>355</v>
      </c>
      <c r="I2154"/>
      <c r="J2154" s="4"/>
      <c r="K2154"/>
    </row>
    <row r="2155" spans="1:11" hidden="1">
      <c r="A2155" s="265"/>
      <c r="H2155" s="179" t="s">
        <v>436</v>
      </c>
      <c r="I2155"/>
      <c r="J2155" s="4"/>
      <c r="K2155"/>
    </row>
    <row r="2156" spans="1:11" hidden="1">
      <c r="A2156" s="265"/>
      <c r="H2156" s="179" t="s">
        <v>1504</v>
      </c>
      <c r="I2156"/>
      <c r="J2156" s="4"/>
      <c r="K2156"/>
    </row>
    <row r="2157" spans="1:11" hidden="1">
      <c r="A2157" s="265"/>
      <c r="H2157" s="179" t="s">
        <v>1900</v>
      </c>
      <c r="I2157"/>
      <c r="J2157" s="4"/>
      <c r="K2157"/>
    </row>
    <row r="2158" spans="1:11" hidden="1">
      <c r="A2158" s="265"/>
      <c r="H2158" s="179" t="s">
        <v>2241</v>
      </c>
      <c r="I2158"/>
      <c r="J2158" s="4"/>
      <c r="K2158"/>
    </row>
    <row r="2159" spans="1:11" hidden="1">
      <c r="A2159" s="265"/>
      <c r="H2159" s="179" t="s">
        <v>575</v>
      </c>
      <c r="I2159"/>
      <c r="J2159" s="4"/>
      <c r="K2159"/>
    </row>
    <row r="2160" spans="1:11" hidden="1">
      <c r="A2160" s="265"/>
      <c r="H2160" s="179" t="s">
        <v>1298</v>
      </c>
      <c r="I2160"/>
      <c r="J2160" s="4"/>
      <c r="K2160"/>
    </row>
    <row r="2161" spans="1:11" hidden="1">
      <c r="A2161" s="265"/>
      <c r="H2161" s="179" t="s">
        <v>1299</v>
      </c>
      <c r="I2161"/>
      <c r="J2161" s="4"/>
      <c r="K2161"/>
    </row>
    <row r="2162" spans="1:11" hidden="1">
      <c r="A2162" s="265"/>
      <c r="H2162" s="179" t="s">
        <v>1300</v>
      </c>
      <c r="I2162"/>
      <c r="J2162" s="4"/>
      <c r="K2162"/>
    </row>
    <row r="2163" spans="1:11" hidden="1">
      <c r="A2163" s="265"/>
      <c r="H2163" s="183" t="s">
        <v>1614</v>
      </c>
      <c r="I2163" s="5" t="s">
        <v>1614</v>
      </c>
      <c r="J2163" s="4"/>
      <c r="K2163"/>
    </row>
    <row r="2164" spans="1:11" hidden="1">
      <c r="A2164" s="265"/>
      <c r="F2164" s="179" t="s">
        <v>991</v>
      </c>
      <c r="I2164"/>
      <c r="J2164" s="4"/>
      <c r="K2164"/>
    </row>
    <row r="2165" spans="1:11" hidden="1">
      <c r="A2165" s="265"/>
      <c r="F2165" s="253">
        <v>1.7399999999999999E-2</v>
      </c>
      <c r="G2165" s="185" t="s">
        <v>2189</v>
      </c>
      <c r="H2165" s="179" t="s">
        <v>1301</v>
      </c>
      <c r="I2165" s="8">
        <f>C86</f>
        <v>20605</v>
      </c>
      <c r="J2165" s="2" t="s">
        <v>2189</v>
      </c>
      <c r="K2165" s="8">
        <f t="shared" ref="K2165:K2172" si="74">F2165*I2165</f>
        <v>358.53</v>
      </c>
    </row>
    <row r="2166" spans="1:11" hidden="1">
      <c r="A2166" s="265"/>
      <c r="F2166" s="253">
        <v>2.93E-2</v>
      </c>
      <c r="G2166" s="185" t="s">
        <v>2189</v>
      </c>
      <c r="H2166" s="179" t="s">
        <v>1302</v>
      </c>
      <c r="I2166" s="8">
        <f>C87</f>
        <v>23685</v>
      </c>
      <c r="J2166" s="2" t="s">
        <v>2189</v>
      </c>
      <c r="K2166" s="8">
        <f t="shared" si="74"/>
        <v>693.97</v>
      </c>
    </row>
    <row r="2167" spans="1:11" hidden="1">
      <c r="A2167" s="265"/>
      <c r="F2167" s="253">
        <v>1.093</v>
      </c>
      <c r="G2167" s="185" t="s">
        <v>2321</v>
      </c>
      <c r="H2167" s="179" t="s">
        <v>1303</v>
      </c>
      <c r="I2167" s="51">
        <f>C198</f>
        <v>212</v>
      </c>
      <c r="J2167" s="2" t="s">
        <v>2321</v>
      </c>
      <c r="K2167" s="8">
        <f t="shared" si="74"/>
        <v>231.72</v>
      </c>
    </row>
    <row r="2168" spans="1:11" hidden="1">
      <c r="A2168" s="265"/>
      <c r="F2168" s="186">
        <v>6</v>
      </c>
      <c r="G2168" s="185" t="s">
        <v>569</v>
      </c>
      <c r="H2168" s="179" t="s">
        <v>2417</v>
      </c>
      <c r="I2168" s="8">
        <f>C296</f>
        <v>3.25</v>
      </c>
      <c r="J2168" s="2" t="s">
        <v>1422</v>
      </c>
      <c r="K2168" s="8">
        <f t="shared" si="74"/>
        <v>19.5</v>
      </c>
    </row>
    <row r="2169" spans="1:11" hidden="1">
      <c r="A2169" s="265"/>
      <c r="F2169" s="186">
        <v>1</v>
      </c>
      <c r="G2169" s="185" t="s">
        <v>569</v>
      </c>
      <c r="H2169" s="179" t="s">
        <v>2372</v>
      </c>
      <c r="I2169" s="8">
        <f>C286</f>
        <v>80</v>
      </c>
      <c r="J2169" s="2" t="s">
        <v>1422</v>
      </c>
      <c r="K2169" s="8">
        <f t="shared" si="74"/>
        <v>80</v>
      </c>
    </row>
    <row r="2170" spans="1:11" hidden="1">
      <c r="A2170" s="265"/>
      <c r="F2170" s="186">
        <v>2</v>
      </c>
      <c r="G2170" s="185" t="s">
        <v>569</v>
      </c>
      <c r="H2170" s="179" t="s">
        <v>1782</v>
      </c>
      <c r="I2170" s="8">
        <f>C307</f>
        <v>0.9</v>
      </c>
      <c r="J2170" s="2" t="s">
        <v>1422</v>
      </c>
      <c r="K2170" s="8">
        <f t="shared" si="74"/>
        <v>1.8</v>
      </c>
    </row>
    <row r="2171" spans="1:11" hidden="1">
      <c r="A2171" s="265"/>
      <c r="F2171" s="186">
        <v>6</v>
      </c>
      <c r="G2171" s="185" t="s">
        <v>569</v>
      </c>
      <c r="H2171" s="179" t="s">
        <v>141</v>
      </c>
      <c r="I2171" s="8">
        <v>8</v>
      </c>
      <c r="J2171" s="2" t="s">
        <v>1422</v>
      </c>
      <c r="K2171" s="8">
        <f t="shared" si="74"/>
        <v>48</v>
      </c>
    </row>
    <row r="2172" spans="1:11" hidden="1">
      <c r="A2172" s="265"/>
      <c r="F2172" s="242">
        <v>1.62</v>
      </c>
      <c r="G2172" s="185" t="s">
        <v>2321</v>
      </c>
      <c r="H2172" s="179" t="s">
        <v>142</v>
      </c>
      <c r="I2172" s="8">
        <f>D33</f>
        <v>240</v>
      </c>
      <c r="J2172" s="2" t="s">
        <v>2321</v>
      </c>
      <c r="K2172" s="8">
        <f t="shared" si="74"/>
        <v>388.8</v>
      </c>
    </row>
    <row r="2173" spans="1:11" hidden="1">
      <c r="A2173" s="265"/>
      <c r="G2173" s="185" t="s">
        <v>454</v>
      </c>
      <c r="H2173" s="179" t="s">
        <v>514</v>
      </c>
      <c r="I2173"/>
      <c r="J2173" s="2" t="s">
        <v>454</v>
      </c>
      <c r="K2173" s="8">
        <v>0.25</v>
      </c>
    </row>
    <row r="2174" spans="1:11" hidden="1">
      <c r="A2174" s="265"/>
      <c r="I2174"/>
      <c r="J2174" s="4"/>
      <c r="K2174" s="5" t="s">
        <v>1614</v>
      </c>
    </row>
    <row r="2175" spans="1:11" hidden="1">
      <c r="A2175" s="265"/>
      <c r="H2175" s="233" t="s">
        <v>143</v>
      </c>
      <c r="I2175"/>
      <c r="J2175" s="4"/>
      <c r="K2175" s="8">
        <f>SUM(K2165:K2173)</f>
        <v>1822.57</v>
      </c>
    </row>
    <row r="2176" spans="1:11" hidden="1">
      <c r="A2176" s="265"/>
      <c r="I2176"/>
      <c r="J2176" s="4"/>
      <c r="K2176" s="5" t="s">
        <v>1614</v>
      </c>
    </row>
    <row r="2177" spans="1:11" hidden="1">
      <c r="A2177" s="265"/>
      <c r="I2177"/>
      <c r="J2177" s="4"/>
      <c r="K2177"/>
    </row>
    <row r="2178" spans="1:11" hidden="1">
      <c r="A2178" s="265"/>
      <c r="H2178" s="233" t="s">
        <v>144</v>
      </c>
      <c r="I2178" s="1" t="s">
        <v>991</v>
      </c>
      <c r="J2178" s="4"/>
      <c r="K2178" s="8">
        <f>K2175/1.62</f>
        <v>1125.04</v>
      </c>
    </row>
    <row r="2179" spans="1:11" hidden="1">
      <c r="A2179" s="265"/>
      <c r="F2179" s="179" t="s">
        <v>991</v>
      </c>
      <c r="G2179" s="185" t="s">
        <v>991</v>
      </c>
      <c r="H2179" s="179" t="s">
        <v>991</v>
      </c>
      <c r="I2179" s="1" t="s">
        <v>991</v>
      </c>
      <c r="J2179" s="2" t="s">
        <v>991</v>
      </c>
      <c r="K2179"/>
    </row>
    <row r="2180" spans="1:11" hidden="1">
      <c r="A2180" s="265"/>
      <c r="I2180"/>
      <c r="J2180" s="4"/>
      <c r="K2180"/>
    </row>
    <row r="2181" spans="1:11" hidden="1">
      <c r="A2181" s="265"/>
      <c r="G2181" s="185" t="s">
        <v>1566</v>
      </c>
      <c r="H2181" s="179" t="s">
        <v>1417</v>
      </c>
      <c r="I2181"/>
      <c r="J2181" s="4"/>
      <c r="K2181"/>
    </row>
    <row r="2182" spans="1:11" hidden="1">
      <c r="A2182" s="265"/>
      <c r="H2182" s="179" t="s">
        <v>812</v>
      </c>
      <c r="I2182"/>
      <c r="J2182" s="4"/>
      <c r="K2182"/>
    </row>
    <row r="2183" spans="1:11" hidden="1">
      <c r="A2183" s="265"/>
      <c r="F2183" s="179" t="s">
        <v>991</v>
      </c>
      <c r="H2183" s="179" t="s">
        <v>813</v>
      </c>
      <c r="I2183"/>
      <c r="J2183" s="4"/>
      <c r="K2183"/>
    </row>
    <row r="2184" spans="1:11" hidden="1">
      <c r="A2184" s="265"/>
      <c r="F2184" s="233" t="s">
        <v>814</v>
      </c>
      <c r="H2184" s="179" t="s">
        <v>2216</v>
      </c>
      <c r="I2184"/>
      <c r="J2184" s="4"/>
      <c r="K2184" s="8">
        <f>K2860</f>
        <v>1616.59</v>
      </c>
    </row>
    <row r="2185" spans="1:11" hidden="1">
      <c r="A2185" s="265"/>
      <c r="F2185" s="233" t="s">
        <v>815</v>
      </c>
      <c r="H2185" s="233" t="s">
        <v>789</v>
      </c>
      <c r="I2185"/>
      <c r="J2185" s="4"/>
      <c r="K2185" s="8">
        <f>K2884</f>
        <v>1619.69</v>
      </c>
    </row>
    <row r="2186" spans="1:11" hidden="1">
      <c r="A2186" s="265"/>
      <c r="F2186" s="233" t="s">
        <v>816</v>
      </c>
      <c r="H2186" s="179" t="s">
        <v>1291</v>
      </c>
      <c r="I2186"/>
      <c r="J2186" s="4"/>
      <c r="K2186" s="8">
        <f>K2899</f>
        <v>1649.34</v>
      </c>
    </row>
    <row r="2187" spans="1:11" hidden="1">
      <c r="A2187" s="265"/>
      <c r="F2187" s="239">
        <v>65</v>
      </c>
      <c r="H2187" s="179" t="s">
        <v>791</v>
      </c>
      <c r="I2187"/>
      <c r="J2187" s="4"/>
      <c r="K2187" s="8">
        <f>K2921</f>
        <v>1672</v>
      </c>
    </row>
    <row r="2188" spans="1:11" hidden="1">
      <c r="A2188" s="265"/>
      <c r="F2188" s="239">
        <v>66</v>
      </c>
      <c r="H2188" s="179" t="s">
        <v>623</v>
      </c>
      <c r="I2188"/>
      <c r="J2188" s="4"/>
      <c r="K2188" s="8">
        <f>K2945</f>
        <v>3034.39</v>
      </c>
    </row>
    <row r="2189" spans="1:11" hidden="1">
      <c r="A2189" s="265"/>
      <c r="F2189" s="239">
        <v>67</v>
      </c>
      <c r="H2189" s="179" t="s">
        <v>579</v>
      </c>
      <c r="I2189"/>
      <c r="J2189" s="4"/>
      <c r="K2189" s="8">
        <f>K2977</f>
        <v>830.16</v>
      </c>
    </row>
    <row r="2190" spans="1:11" hidden="1">
      <c r="A2190" s="265"/>
      <c r="F2190" s="239">
        <v>68</v>
      </c>
      <c r="H2190" s="179" t="s">
        <v>853</v>
      </c>
      <c r="I2190"/>
      <c r="J2190" s="4"/>
      <c r="K2190" s="8">
        <f>K2965</f>
        <v>1119.9000000000001</v>
      </c>
    </row>
    <row r="2191" spans="1:11" hidden="1">
      <c r="A2191" s="265"/>
      <c r="F2191" s="239">
        <v>69</v>
      </c>
      <c r="H2191" s="179" t="s">
        <v>817</v>
      </c>
      <c r="I2191"/>
      <c r="J2191" s="4"/>
      <c r="K2191" s="8">
        <f>K2988</f>
        <v>134.47</v>
      </c>
    </row>
    <row r="2192" spans="1:11" hidden="1">
      <c r="A2192" s="265"/>
      <c r="F2192" s="239" t="s">
        <v>818</v>
      </c>
      <c r="H2192" s="179" t="s">
        <v>503</v>
      </c>
      <c r="I2192"/>
      <c r="J2192" s="4"/>
      <c r="K2192" s="8">
        <f>K3135</f>
        <v>494.26</v>
      </c>
    </row>
    <row r="2193" spans="1:11" hidden="1">
      <c r="A2193" s="265"/>
      <c r="F2193" s="239" t="s">
        <v>297</v>
      </c>
      <c r="H2193" s="179" t="s">
        <v>2373</v>
      </c>
      <c r="I2193"/>
      <c r="J2193" s="4"/>
      <c r="K2193" s="8"/>
    </row>
    <row r="2194" spans="1:11" hidden="1">
      <c r="A2194" s="265"/>
      <c r="F2194" s="239" t="s">
        <v>1977</v>
      </c>
      <c r="H2194" s="179" t="s">
        <v>1527</v>
      </c>
      <c r="I2194"/>
      <c r="J2194" s="4"/>
      <c r="K2194" s="8">
        <v>10</v>
      </c>
    </row>
    <row r="2195" spans="1:11" hidden="1">
      <c r="A2195" s="265"/>
      <c r="F2195" s="239" t="s">
        <v>1978</v>
      </c>
      <c r="H2195" s="179" t="s">
        <v>591</v>
      </c>
      <c r="I2195"/>
      <c r="J2195" s="4"/>
      <c r="K2195" s="8">
        <v>8</v>
      </c>
    </row>
    <row r="2196" spans="1:11" hidden="1">
      <c r="A2196" s="265"/>
      <c r="F2196" s="239">
        <v>71</v>
      </c>
      <c r="H2196" s="179" t="s">
        <v>1177</v>
      </c>
      <c r="I2196"/>
      <c r="J2196" s="4"/>
      <c r="K2196" s="8">
        <f>K3154</f>
        <v>791.75</v>
      </c>
    </row>
    <row r="2197" spans="1:11" hidden="1">
      <c r="A2197" s="265"/>
      <c r="F2197" s="239">
        <v>72</v>
      </c>
      <c r="H2197" s="179" t="s">
        <v>819</v>
      </c>
      <c r="I2197"/>
      <c r="J2197" s="4"/>
      <c r="K2197" s="8">
        <v>31</v>
      </c>
    </row>
    <row r="2198" spans="1:11" hidden="1">
      <c r="A2198" s="265"/>
      <c r="F2198" s="239" t="s">
        <v>592</v>
      </c>
      <c r="H2198" s="179" t="s">
        <v>279</v>
      </c>
      <c r="I2198"/>
      <c r="J2198" s="4"/>
      <c r="K2198" s="8">
        <f>K3233</f>
        <v>4056</v>
      </c>
    </row>
    <row r="2199" spans="1:11" hidden="1">
      <c r="A2199" s="265"/>
      <c r="F2199" s="239" t="s">
        <v>593</v>
      </c>
      <c r="H2199" s="179" t="s">
        <v>594</v>
      </c>
      <c r="I2199"/>
      <c r="J2199" s="4"/>
      <c r="K2199" s="8">
        <f>K3221</f>
        <v>3319</v>
      </c>
    </row>
    <row r="2200" spans="1:11" hidden="1">
      <c r="A2200" s="265"/>
      <c r="F2200" s="239">
        <v>74</v>
      </c>
      <c r="H2200" s="179" t="s">
        <v>164</v>
      </c>
      <c r="I2200"/>
      <c r="J2200" s="4"/>
      <c r="K2200" s="8">
        <f>K3277</f>
        <v>570.6</v>
      </c>
    </row>
    <row r="2201" spans="1:11" hidden="1">
      <c r="A2201" s="265"/>
      <c r="F2201" s="239" t="s">
        <v>643</v>
      </c>
      <c r="H2201" s="179" t="s">
        <v>1405</v>
      </c>
      <c r="I2201"/>
      <c r="J2201" s="4"/>
      <c r="K2201" s="8">
        <f>K3767</f>
        <v>185.9</v>
      </c>
    </row>
    <row r="2202" spans="1:11" hidden="1">
      <c r="A2202" s="265"/>
      <c r="F2202" s="239" t="s">
        <v>644</v>
      </c>
      <c r="H2202" s="179" t="s">
        <v>133</v>
      </c>
      <c r="I2202"/>
      <c r="J2202" s="4"/>
      <c r="K2202" s="8">
        <v>0</v>
      </c>
    </row>
    <row r="2203" spans="1:11" hidden="1">
      <c r="A2203" s="265"/>
      <c r="F2203" s="239">
        <v>112</v>
      </c>
      <c r="H2203" s="179" t="s">
        <v>760</v>
      </c>
      <c r="I2203"/>
      <c r="J2203" s="4"/>
      <c r="K2203" s="8">
        <f>K3744</f>
        <v>1885.46</v>
      </c>
    </row>
    <row r="2204" spans="1:11" hidden="1">
      <c r="A2204" s="265"/>
      <c r="F2204" s="239">
        <v>76</v>
      </c>
      <c r="H2204" s="179" t="s">
        <v>1966</v>
      </c>
      <c r="I2204"/>
      <c r="J2204" s="4"/>
      <c r="K2204" s="8">
        <f>K3294</f>
        <v>24.09</v>
      </c>
    </row>
    <row r="2205" spans="1:11" hidden="1">
      <c r="A2205" s="265"/>
      <c r="F2205" s="239">
        <v>77</v>
      </c>
      <c r="H2205" s="179" t="s">
        <v>2306</v>
      </c>
      <c r="I2205"/>
      <c r="J2205" s="4"/>
      <c r="K2205" s="8">
        <f>K3080</f>
        <v>207.31</v>
      </c>
    </row>
    <row r="2206" spans="1:11" ht="31.5" hidden="1">
      <c r="A2206" s="265"/>
      <c r="F2206" s="277">
        <v>77.099999999999994</v>
      </c>
      <c r="H2206" s="247" t="s">
        <v>1840</v>
      </c>
      <c r="I2206"/>
      <c r="J2206" s="4"/>
      <c r="K2206" s="278">
        <f>K3105</f>
        <v>242.71</v>
      </c>
    </row>
    <row r="2207" spans="1:11" hidden="1">
      <c r="A2207" s="265"/>
      <c r="F2207" s="243">
        <v>77.2</v>
      </c>
      <c r="H2207" s="179" t="s">
        <v>1841</v>
      </c>
      <c r="I2207"/>
      <c r="J2207" s="4"/>
      <c r="K2207" s="8">
        <v>500</v>
      </c>
    </row>
    <row r="2208" spans="1:11" hidden="1">
      <c r="A2208" s="265"/>
      <c r="F2208" s="243">
        <v>77.3</v>
      </c>
      <c r="H2208" s="179" t="s">
        <v>1526</v>
      </c>
      <c r="I2208"/>
      <c r="J2208" s="4"/>
      <c r="K2208" s="8">
        <f>K3712</f>
        <v>674.69</v>
      </c>
    </row>
    <row r="2209" spans="1:11" hidden="1">
      <c r="A2209" s="265"/>
      <c r="F2209" s="239">
        <v>78</v>
      </c>
      <c r="H2209" s="179" t="s">
        <v>81</v>
      </c>
      <c r="I2209"/>
      <c r="J2209" s="4"/>
      <c r="K2209" s="8">
        <f>K3319</f>
        <v>2554.25</v>
      </c>
    </row>
    <row r="2210" spans="1:11" hidden="1">
      <c r="A2210" s="265"/>
      <c r="F2210" s="239">
        <v>80</v>
      </c>
      <c r="H2210" s="179" t="s">
        <v>2152</v>
      </c>
      <c r="I2210"/>
      <c r="J2210" s="4"/>
      <c r="K2210" s="8">
        <f>K3441</f>
        <v>820.75</v>
      </c>
    </row>
    <row r="2211" spans="1:11" hidden="1">
      <c r="A2211" s="265"/>
      <c r="F2211" s="239">
        <v>81</v>
      </c>
      <c r="H2211" s="179" t="s">
        <v>93</v>
      </c>
      <c r="I2211"/>
      <c r="J2211" s="4"/>
      <c r="K2211" s="8">
        <f>K2178</f>
        <v>1125.04</v>
      </c>
    </row>
    <row r="2212" spans="1:11" hidden="1">
      <c r="A2212" s="265"/>
      <c r="F2212" s="239">
        <v>82</v>
      </c>
      <c r="H2212" s="179" t="s">
        <v>1576</v>
      </c>
      <c r="I2212"/>
      <c r="J2212" s="4"/>
      <c r="K2212" s="8">
        <f>K3638</f>
        <v>4367.9399999999996</v>
      </c>
    </row>
    <row r="2213" spans="1:11" hidden="1">
      <c r="A2213" s="265"/>
      <c r="F2213" s="239">
        <v>87</v>
      </c>
      <c r="H2213" s="179" t="s">
        <v>1795</v>
      </c>
      <c r="I2213"/>
      <c r="J2213" s="4"/>
      <c r="K2213" s="8">
        <f>K3458</f>
        <v>633.54999999999995</v>
      </c>
    </row>
    <row r="2214" spans="1:11" hidden="1">
      <c r="A2214" s="265"/>
      <c r="I2214"/>
      <c r="J2214" s="4"/>
      <c r="K2214"/>
    </row>
    <row r="2215" spans="1:11" hidden="1">
      <c r="A2215" s="265"/>
      <c r="I2215"/>
      <c r="J2215" s="4"/>
      <c r="K2215"/>
    </row>
    <row r="2216" spans="1:11" ht="31.5" hidden="1">
      <c r="A2216" s="265"/>
      <c r="F2216" s="279">
        <v>77.400000000000006</v>
      </c>
      <c r="H2216" s="250" t="s">
        <v>1753</v>
      </c>
      <c r="I2216"/>
      <c r="J2216" s="4"/>
      <c r="K2216"/>
    </row>
    <row r="2217" spans="1:11" hidden="1">
      <c r="A2217" s="265"/>
      <c r="H2217" s="179" t="s">
        <v>812</v>
      </c>
      <c r="I2217"/>
      <c r="J2217" s="4"/>
      <c r="K2217"/>
    </row>
    <row r="2218" spans="1:11" ht="31.5" hidden="1">
      <c r="A2218" s="265"/>
      <c r="F2218" s="180">
        <v>90</v>
      </c>
      <c r="G2218" s="178" t="s">
        <v>376</v>
      </c>
      <c r="H2218" s="273" t="s">
        <v>2252</v>
      </c>
      <c r="I2218">
        <v>16.95</v>
      </c>
      <c r="J2218" s="4" t="s">
        <v>376</v>
      </c>
      <c r="K2218">
        <f>I2218*F2218</f>
        <v>1525.5</v>
      </c>
    </row>
    <row r="2219" spans="1:11" hidden="1">
      <c r="A2219" s="265"/>
      <c r="F2219" s="180">
        <v>0.15</v>
      </c>
      <c r="G2219" s="178" t="s">
        <v>534</v>
      </c>
      <c r="H2219" s="180" t="s">
        <v>877</v>
      </c>
      <c r="I2219">
        <f>AC31</f>
        <v>3800</v>
      </c>
      <c r="J2219" s="4" t="s">
        <v>534</v>
      </c>
      <c r="K2219">
        <f>I2219*F2219</f>
        <v>570</v>
      </c>
    </row>
    <row r="2220" spans="1:11" hidden="1">
      <c r="A2220" s="265"/>
      <c r="F2220" s="180">
        <v>1</v>
      </c>
      <c r="G2220" s="178" t="s">
        <v>784</v>
      </c>
      <c r="H2220" s="180" t="s">
        <v>375</v>
      </c>
      <c r="I2220">
        <f>C780</f>
        <v>160</v>
      </c>
      <c r="J2220" s="4" t="s">
        <v>784</v>
      </c>
      <c r="K2220">
        <f>I2220*F2220</f>
        <v>160</v>
      </c>
    </row>
    <row r="2221" spans="1:11" hidden="1">
      <c r="A2221" s="265"/>
      <c r="F2221" s="180">
        <v>2</v>
      </c>
      <c r="G2221" s="178" t="s">
        <v>784</v>
      </c>
      <c r="H2221" s="180" t="s">
        <v>1743</v>
      </c>
      <c r="I2221">
        <f>AE10</f>
        <v>135</v>
      </c>
      <c r="J2221" s="4" t="s">
        <v>784</v>
      </c>
      <c r="K2221">
        <f>I2221*F2221</f>
        <v>270</v>
      </c>
    </row>
    <row r="2222" spans="1:11" hidden="1">
      <c r="A2222" s="265"/>
      <c r="F2222" s="180">
        <v>4</v>
      </c>
      <c r="G2222" s="178" t="s">
        <v>784</v>
      </c>
      <c r="H2222" s="180" t="s">
        <v>1308</v>
      </c>
      <c r="I2222">
        <f>C781</f>
        <v>110</v>
      </c>
      <c r="J2222" s="4" t="s">
        <v>784</v>
      </c>
      <c r="K2222">
        <f>I2222*F2222</f>
        <v>440</v>
      </c>
    </row>
    <row r="2223" spans="1:11" hidden="1">
      <c r="A2223" s="265"/>
      <c r="H2223" s="180" t="s">
        <v>377</v>
      </c>
      <c r="I2223"/>
      <c r="J2223" s="4"/>
      <c r="K2223">
        <v>8.5</v>
      </c>
    </row>
    <row r="2224" spans="1:11" hidden="1">
      <c r="A2224" s="265"/>
      <c r="I2224"/>
      <c r="J2224" s="4"/>
      <c r="K2224" s="5" t="s">
        <v>1614</v>
      </c>
    </row>
    <row r="2225" spans="1:11" hidden="1">
      <c r="A2225" s="265"/>
      <c r="H2225" s="179" t="s">
        <v>2305</v>
      </c>
      <c r="I2225"/>
      <c r="J2225" s="4"/>
      <c r="K2225" s="8">
        <f>SUM(K2218:K2223)</f>
        <v>2974</v>
      </c>
    </row>
    <row r="2226" spans="1:11" hidden="1">
      <c r="A2226" s="265"/>
      <c r="I2226"/>
      <c r="J2226" s="4"/>
      <c r="K2226" s="5" t="s">
        <v>1614</v>
      </c>
    </row>
    <row r="2227" spans="1:11" hidden="1">
      <c r="A2227" s="265"/>
      <c r="H2227" s="179" t="s">
        <v>1143</v>
      </c>
      <c r="I2227"/>
      <c r="J2227" s="4"/>
      <c r="K2227" s="8">
        <f>(K2225/90)</f>
        <v>33.04</v>
      </c>
    </row>
    <row r="2228" spans="1:11" hidden="1">
      <c r="A2228" s="265"/>
      <c r="I2228"/>
      <c r="J2228" s="4"/>
      <c r="K2228" s="5" t="s">
        <v>2090</v>
      </c>
    </row>
    <row r="2229" spans="1:11" hidden="1">
      <c r="A2229" s="265"/>
      <c r="I2229"/>
      <c r="J2229" s="4"/>
      <c r="K2229"/>
    </row>
    <row r="2230" spans="1:11" hidden="1">
      <c r="A2230" s="265"/>
      <c r="F2230" s="254">
        <v>78.099999999999994</v>
      </c>
      <c r="H2230" s="179" t="s">
        <v>1588</v>
      </c>
      <c r="I2230"/>
      <c r="J2230" s="4"/>
      <c r="K2230"/>
    </row>
    <row r="2231" spans="1:11" hidden="1">
      <c r="A2231" s="265"/>
      <c r="H2231" s="179" t="s">
        <v>812</v>
      </c>
      <c r="I2231"/>
      <c r="J2231" s="4"/>
      <c r="K2231"/>
    </row>
    <row r="2232" spans="1:11" hidden="1">
      <c r="A2232" s="265"/>
      <c r="F2232" s="180">
        <v>2.5</v>
      </c>
      <c r="G2232" s="178" t="s">
        <v>784</v>
      </c>
      <c r="H2232" s="180" t="s">
        <v>1589</v>
      </c>
      <c r="I2232">
        <v>120</v>
      </c>
      <c r="J2232" s="4" t="s">
        <v>784</v>
      </c>
      <c r="K2232">
        <f t="shared" ref="K2232:K2237" si="75">I2232*F2232</f>
        <v>300</v>
      </c>
    </row>
    <row r="2233" spans="1:11" hidden="1">
      <c r="A2233" s="265"/>
      <c r="F2233" s="180">
        <v>20</v>
      </c>
      <c r="G2233" s="178" t="s">
        <v>363</v>
      </c>
      <c r="H2233" s="180" t="s">
        <v>1590</v>
      </c>
      <c r="I2233">
        <v>4</v>
      </c>
      <c r="J2233" s="4" t="s">
        <v>363</v>
      </c>
      <c r="K2233">
        <f t="shared" si="75"/>
        <v>80</v>
      </c>
    </row>
    <row r="2234" spans="1:11" hidden="1">
      <c r="A2234" s="265"/>
      <c r="F2234" s="180">
        <v>9</v>
      </c>
      <c r="G2234" s="178" t="s">
        <v>363</v>
      </c>
      <c r="H2234" s="180" t="s">
        <v>1591</v>
      </c>
      <c r="I2234">
        <v>4</v>
      </c>
      <c r="J2234" s="4" t="s">
        <v>363</v>
      </c>
      <c r="K2234">
        <f t="shared" si="75"/>
        <v>36</v>
      </c>
    </row>
    <row r="2235" spans="1:11" hidden="1">
      <c r="A2235" s="265"/>
      <c r="F2235" s="180">
        <v>0.5</v>
      </c>
      <c r="G2235" s="178" t="s">
        <v>363</v>
      </c>
      <c r="H2235" s="180" t="s">
        <v>1306</v>
      </c>
      <c r="I2235">
        <v>30</v>
      </c>
      <c r="J2235" s="4" t="s">
        <v>363</v>
      </c>
      <c r="K2235">
        <f t="shared" si="75"/>
        <v>15</v>
      </c>
    </row>
    <row r="2236" spans="1:11" hidden="1">
      <c r="A2236" s="265"/>
      <c r="F2236" s="180">
        <v>0.5</v>
      </c>
      <c r="G2236" s="178" t="s">
        <v>784</v>
      </c>
      <c r="H2236" s="180" t="s">
        <v>1307</v>
      </c>
      <c r="I2236">
        <f>C780</f>
        <v>160</v>
      </c>
      <c r="J2236" s="4" t="s">
        <v>784</v>
      </c>
      <c r="K2236">
        <f t="shared" si="75"/>
        <v>80</v>
      </c>
    </row>
    <row r="2237" spans="1:11" hidden="1">
      <c r="A2237" s="265"/>
      <c r="F2237" s="180">
        <v>1</v>
      </c>
      <c r="G2237" s="178" t="s">
        <v>784</v>
      </c>
      <c r="H2237" s="180" t="s">
        <v>1308</v>
      </c>
      <c r="I2237">
        <f>C781</f>
        <v>110</v>
      </c>
      <c r="J2237" s="4" t="s">
        <v>784</v>
      </c>
      <c r="K2237">
        <f t="shared" si="75"/>
        <v>110</v>
      </c>
    </row>
    <row r="2238" spans="1:11" ht="31.5" hidden="1">
      <c r="A2238" s="265"/>
      <c r="G2238" s="178" t="s">
        <v>668</v>
      </c>
      <c r="H2238" s="273" t="s">
        <v>1309</v>
      </c>
      <c r="I2238"/>
      <c r="J2238" s="4" t="s">
        <v>668</v>
      </c>
      <c r="K2238">
        <v>165</v>
      </c>
    </row>
    <row r="2239" spans="1:11" hidden="1">
      <c r="A2239" s="265"/>
      <c r="G2239" s="178" t="s">
        <v>668</v>
      </c>
      <c r="H2239" s="180" t="s">
        <v>1233</v>
      </c>
      <c r="I2239"/>
      <c r="J2239" s="4" t="s">
        <v>668</v>
      </c>
      <c r="K2239">
        <v>9.5</v>
      </c>
    </row>
    <row r="2240" spans="1:11" hidden="1">
      <c r="A2240" s="265"/>
      <c r="I2240"/>
      <c r="J2240" s="4"/>
      <c r="K2240" s="5" t="s">
        <v>1614</v>
      </c>
    </row>
    <row r="2241" spans="1:11" hidden="1">
      <c r="A2241" s="265"/>
      <c r="H2241" s="180" t="s">
        <v>287</v>
      </c>
      <c r="I2241"/>
      <c r="J2241" s="4"/>
      <c r="K2241" s="8">
        <f>SUM(K2232:K2239)</f>
        <v>795.5</v>
      </c>
    </row>
    <row r="2242" spans="1:11" hidden="1">
      <c r="A2242" s="265"/>
      <c r="I2242"/>
      <c r="J2242" s="4"/>
      <c r="K2242" s="5" t="s">
        <v>1614</v>
      </c>
    </row>
    <row r="2243" spans="1:11" hidden="1">
      <c r="A2243" s="265"/>
    </row>
    <row r="2244" spans="1:11" ht="21.75" hidden="1">
      <c r="A2244" s="265"/>
      <c r="E2244" s="280"/>
      <c r="F2244" s="280"/>
      <c r="G2244" s="281"/>
      <c r="H2244" s="282" t="s">
        <v>2960</v>
      </c>
      <c r="I2244" s="280"/>
      <c r="J2244" s="283"/>
      <c r="K2244" s="284"/>
    </row>
    <row r="2245" spans="1:11" ht="17.25" hidden="1">
      <c r="A2245" s="265"/>
      <c r="E2245" s="280"/>
      <c r="F2245" s="281"/>
      <c r="G2245" s="280"/>
      <c r="H2245" s="280"/>
      <c r="I2245" s="283"/>
      <c r="J2245" s="280"/>
      <c r="K2245" s="280"/>
    </row>
    <row r="2246" spans="1:11" ht="17.25" hidden="1">
      <c r="A2246" s="265"/>
      <c r="E2246" s="280"/>
      <c r="F2246" s="281">
        <v>53.3</v>
      </c>
      <c r="G2246" s="280"/>
      <c r="H2246" s="280" t="s">
        <v>2961</v>
      </c>
      <c r="I2246" s="283"/>
      <c r="J2246" s="280"/>
      <c r="K2246" s="280">
        <v>957</v>
      </c>
    </row>
    <row r="2247" spans="1:11" ht="17.25" hidden="1">
      <c r="A2247" s="265"/>
      <c r="E2247" s="280"/>
      <c r="F2247" s="281"/>
      <c r="G2247" s="280"/>
      <c r="H2247" s="280"/>
      <c r="I2247" s="283"/>
      <c r="J2247" s="280"/>
      <c r="K2247" s="280"/>
    </row>
    <row r="2248" spans="1:11" ht="34.5" hidden="1">
      <c r="A2248" s="265"/>
      <c r="E2248" s="280"/>
      <c r="F2248" s="285" t="s">
        <v>2962</v>
      </c>
      <c r="G2248" s="280"/>
      <c r="H2248" s="286" t="s">
        <v>2034</v>
      </c>
      <c r="I2248" s="283"/>
      <c r="J2248" s="280"/>
      <c r="K2248" s="280"/>
    </row>
    <row r="2249" spans="1:11" ht="17.25" hidden="1">
      <c r="A2249" s="265"/>
      <c r="E2249" s="280"/>
      <c r="F2249" s="281"/>
      <c r="G2249" s="280"/>
      <c r="H2249" s="287" t="s">
        <v>1614</v>
      </c>
      <c r="I2249" s="287" t="s">
        <v>1614</v>
      </c>
      <c r="J2249" s="287" t="s">
        <v>1614</v>
      </c>
      <c r="K2249" s="280"/>
    </row>
    <row r="2250" spans="1:11" ht="17.25" hidden="1">
      <c r="A2250" s="265"/>
      <c r="E2250" s="280"/>
      <c r="F2250" s="281"/>
      <c r="G2250" s="280"/>
      <c r="H2250" s="280"/>
      <c r="I2250" s="283"/>
      <c r="J2250" s="280"/>
      <c r="K2250" s="280"/>
    </row>
    <row r="2251" spans="1:11" ht="17.25" hidden="1">
      <c r="A2251" s="265"/>
      <c r="E2251" s="280"/>
      <c r="F2251" s="281"/>
      <c r="G2251" s="280"/>
      <c r="H2251" s="280" t="s">
        <v>2035</v>
      </c>
      <c r="I2251" s="283"/>
      <c r="J2251" s="280"/>
      <c r="K2251" s="280"/>
    </row>
    <row r="2252" spans="1:11" ht="17.25" hidden="1">
      <c r="A2252" s="265"/>
      <c r="E2252" s="280"/>
      <c r="F2252" s="281"/>
      <c r="G2252" s="280"/>
      <c r="H2252" s="280" t="s">
        <v>2036</v>
      </c>
      <c r="I2252" s="283"/>
      <c r="J2252" s="280"/>
      <c r="K2252" s="280"/>
    </row>
    <row r="2253" spans="1:11" ht="17.25" hidden="1">
      <c r="A2253" s="265"/>
      <c r="E2253" s="280"/>
      <c r="F2253" s="281"/>
      <c r="G2253" s="280"/>
      <c r="H2253" s="280" t="s">
        <v>459</v>
      </c>
      <c r="I2253" s="283"/>
      <c r="J2253" s="280"/>
      <c r="K2253" s="280"/>
    </row>
    <row r="2254" spans="1:11" ht="17.25" hidden="1">
      <c r="A2254" s="265"/>
      <c r="E2254" s="280"/>
      <c r="F2254" s="281"/>
      <c r="G2254" s="280"/>
      <c r="H2254" s="280" t="s">
        <v>460</v>
      </c>
      <c r="I2254" s="283"/>
      <c r="J2254" s="280"/>
      <c r="K2254" s="280"/>
    </row>
    <row r="2255" spans="1:11" ht="17.25" hidden="1">
      <c r="A2255" s="265"/>
      <c r="E2255" s="280"/>
      <c r="F2255" s="281"/>
      <c r="G2255" s="280"/>
      <c r="H2255" s="280" t="s">
        <v>461</v>
      </c>
      <c r="I2255" s="283"/>
      <c r="J2255" s="280"/>
      <c r="K2255" s="280"/>
    </row>
    <row r="2256" spans="1:11" ht="17.25" hidden="1">
      <c r="A2256" s="265"/>
      <c r="E2256" s="280"/>
      <c r="F2256" s="281"/>
      <c r="G2256" s="280"/>
      <c r="H2256" s="280" t="s">
        <v>2963</v>
      </c>
      <c r="I2256" s="283"/>
      <c r="J2256" s="280" t="s">
        <v>991</v>
      </c>
      <c r="K2256" s="280">
        <v>3.32E-2</v>
      </c>
    </row>
    <row r="2257" spans="1:11" ht="17.25" hidden="1">
      <c r="A2257" s="265"/>
      <c r="E2257" s="280"/>
      <c r="F2257" s="281"/>
      <c r="G2257" s="280"/>
      <c r="H2257" s="280" t="s">
        <v>2964</v>
      </c>
      <c r="I2257" s="283"/>
      <c r="J2257" s="280" t="s">
        <v>991</v>
      </c>
      <c r="K2257" s="280" t="s">
        <v>991</v>
      </c>
    </row>
    <row r="2258" spans="1:11" ht="17.25" hidden="1">
      <c r="A2258" s="265"/>
      <c r="E2258" s="280"/>
      <c r="F2258" s="281"/>
      <c r="G2258" s="280"/>
      <c r="H2258" s="280" t="s">
        <v>1863</v>
      </c>
      <c r="I2258" s="283"/>
      <c r="J2258" s="280"/>
      <c r="K2258" s="280" t="s">
        <v>991</v>
      </c>
    </row>
    <row r="2259" spans="1:11" ht="17.25" hidden="1">
      <c r="A2259" s="265"/>
      <c r="E2259" s="280"/>
      <c r="F2259" s="281"/>
      <c r="G2259" s="280"/>
      <c r="H2259" s="280"/>
      <c r="I2259" s="283"/>
      <c r="J2259" s="280"/>
      <c r="K2259" s="280"/>
    </row>
    <row r="2260" spans="1:11" ht="17.25" hidden="1">
      <c r="A2260" s="265"/>
      <c r="E2260" s="280"/>
      <c r="F2260" s="288">
        <v>1.18E-2</v>
      </c>
      <c r="G2260" s="280" t="s">
        <v>884</v>
      </c>
      <c r="H2260" s="280" t="s">
        <v>704</v>
      </c>
      <c r="I2260" s="283">
        <f>I1083</f>
        <v>65420</v>
      </c>
      <c r="J2260" s="280" t="s">
        <v>884</v>
      </c>
      <c r="K2260" s="280">
        <f t="shared" ref="K2260:K2269" si="76">I2260*F2260</f>
        <v>771.96</v>
      </c>
    </row>
    <row r="2261" spans="1:11" ht="17.25" hidden="1">
      <c r="A2261" s="265"/>
      <c r="E2261" s="280"/>
      <c r="F2261" s="288">
        <v>3.7699999999999997E-2</v>
      </c>
      <c r="G2261" s="280" t="s">
        <v>884</v>
      </c>
      <c r="H2261" s="280" t="s">
        <v>705</v>
      </c>
      <c r="I2261" s="283">
        <f>I1084</f>
        <v>57165</v>
      </c>
      <c r="J2261" s="280" t="s">
        <v>884</v>
      </c>
      <c r="K2261" s="280">
        <f t="shared" si="76"/>
        <v>2155.12</v>
      </c>
    </row>
    <row r="2262" spans="1:11" ht="17.25" hidden="1">
      <c r="A2262" s="265"/>
      <c r="E2262" s="280"/>
      <c r="F2262" s="288">
        <v>1.8550000000000001E-2</v>
      </c>
      <c r="G2262" s="280" t="s">
        <v>884</v>
      </c>
      <c r="H2262" s="280" t="s">
        <v>901</v>
      </c>
      <c r="I2262" s="283">
        <f>I1085</f>
        <v>3035</v>
      </c>
      <c r="J2262" s="280" t="s">
        <v>884</v>
      </c>
      <c r="K2262" s="280">
        <f t="shared" si="76"/>
        <v>56.3</v>
      </c>
    </row>
    <row r="2263" spans="1:11" ht="17.25" hidden="1">
      <c r="A2263" s="265"/>
      <c r="E2263" s="280"/>
      <c r="F2263" s="288">
        <v>1.36</v>
      </c>
      <c r="G2263" s="280" t="s">
        <v>620</v>
      </c>
      <c r="H2263" s="280" t="s">
        <v>902</v>
      </c>
      <c r="I2263" s="283">
        <v>385.89</v>
      </c>
      <c r="J2263" s="280" t="s">
        <v>620</v>
      </c>
      <c r="K2263" s="280">
        <f t="shared" si="76"/>
        <v>524.80999999999995</v>
      </c>
    </row>
    <row r="2264" spans="1:11" ht="17.25" hidden="1">
      <c r="A2264" s="265"/>
      <c r="E2264" s="280"/>
      <c r="F2264" s="288">
        <v>2.0499999999999998</v>
      </c>
      <c r="G2264" s="280" t="s">
        <v>620</v>
      </c>
      <c r="H2264" s="280" t="s">
        <v>1531</v>
      </c>
      <c r="I2264" s="283">
        <f>I1087</f>
        <v>287</v>
      </c>
      <c r="J2264" s="280" t="s">
        <v>620</v>
      </c>
      <c r="K2264" s="280">
        <f t="shared" si="76"/>
        <v>588.35</v>
      </c>
    </row>
    <row r="2265" spans="1:11" ht="17.25" hidden="1">
      <c r="A2265" s="265"/>
      <c r="E2265" s="280"/>
      <c r="F2265" s="289">
        <v>2</v>
      </c>
      <c r="G2265" s="280" t="s">
        <v>883</v>
      </c>
      <c r="H2265" s="280" t="s">
        <v>1413</v>
      </c>
      <c r="I2265" s="283">
        <v>25</v>
      </c>
      <c r="J2265" s="280" t="s">
        <v>883</v>
      </c>
      <c r="K2265" s="280">
        <f t="shared" si="76"/>
        <v>50</v>
      </c>
    </row>
    <row r="2266" spans="1:11" ht="17.25" hidden="1">
      <c r="A2266" s="265"/>
      <c r="E2266" s="280"/>
      <c r="F2266" s="289">
        <v>6</v>
      </c>
      <c r="G2266" s="280" t="s">
        <v>883</v>
      </c>
      <c r="H2266" s="280" t="s">
        <v>1366</v>
      </c>
      <c r="I2266" s="283">
        <v>25</v>
      </c>
      <c r="J2266" s="280" t="s">
        <v>883</v>
      </c>
      <c r="K2266" s="280">
        <f t="shared" si="76"/>
        <v>150</v>
      </c>
    </row>
    <row r="2267" spans="1:11" ht="17.25" hidden="1">
      <c r="A2267" s="265"/>
      <c r="E2267" s="280"/>
      <c r="F2267" s="289">
        <v>2</v>
      </c>
      <c r="G2267" s="280" t="s">
        <v>883</v>
      </c>
      <c r="H2267" s="280" t="s">
        <v>2462</v>
      </c>
      <c r="I2267" s="283">
        <v>35</v>
      </c>
      <c r="J2267" s="280" t="s">
        <v>883</v>
      </c>
      <c r="K2267" s="280">
        <f t="shared" si="76"/>
        <v>70</v>
      </c>
    </row>
    <row r="2268" spans="1:11" ht="17.25" hidden="1">
      <c r="A2268" s="265"/>
      <c r="E2268" s="280"/>
      <c r="F2268" s="289">
        <v>1</v>
      </c>
      <c r="G2268" s="280" t="s">
        <v>883</v>
      </c>
      <c r="H2268" s="280" t="s">
        <v>1441</v>
      </c>
      <c r="I2268" s="283">
        <v>60</v>
      </c>
      <c r="J2268" s="280" t="s">
        <v>883</v>
      </c>
      <c r="K2268" s="280">
        <f t="shared" si="76"/>
        <v>60</v>
      </c>
    </row>
    <row r="2269" spans="1:11" ht="17.25" hidden="1">
      <c r="A2269" s="265"/>
      <c r="E2269" s="280"/>
      <c r="F2269" s="288">
        <v>2.52</v>
      </c>
      <c r="G2269" s="280" t="s">
        <v>620</v>
      </c>
      <c r="H2269" s="280" t="s">
        <v>1744</v>
      </c>
      <c r="I2269" s="283">
        <f>K1122</f>
        <v>51.25</v>
      </c>
      <c r="J2269" s="280" t="s">
        <v>620</v>
      </c>
      <c r="K2269" s="280">
        <f t="shared" si="76"/>
        <v>129.15</v>
      </c>
    </row>
    <row r="2270" spans="1:11" ht="17.25" hidden="1">
      <c r="A2270" s="265"/>
      <c r="E2270" s="280"/>
      <c r="F2270" s="281"/>
      <c r="G2270" s="280"/>
      <c r="H2270" s="280" t="s">
        <v>1438</v>
      </c>
      <c r="I2270" s="283" t="s">
        <v>454</v>
      </c>
      <c r="J2270" s="280"/>
      <c r="K2270" s="280">
        <v>0.28000000000000003</v>
      </c>
    </row>
    <row r="2271" spans="1:11" ht="17.25" hidden="1">
      <c r="A2271" s="265"/>
      <c r="E2271" s="280"/>
      <c r="F2271" s="281"/>
      <c r="G2271" s="280"/>
      <c r="H2271" s="280"/>
      <c r="I2271" s="283"/>
      <c r="J2271" s="280"/>
      <c r="K2271" s="290" t="s">
        <v>1614</v>
      </c>
    </row>
    <row r="2272" spans="1:11" ht="17.25" hidden="1">
      <c r="A2272" s="265"/>
      <c r="E2272" s="280"/>
      <c r="F2272" s="281"/>
      <c r="G2272" s="280"/>
      <c r="H2272" s="280" t="s">
        <v>1439</v>
      </c>
      <c r="I2272" s="283"/>
      <c r="J2272" s="280"/>
      <c r="K2272" s="280">
        <f>SUM(K2260:K2271)</f>
        <v>4555.97</v>
      </c>
    </row>
    <row r="2273" spans="1:11" ht="17.25" hidden="1">
      <c r="A2273" s="265"/>
      <c r="E2273" s="280"/>
      <c r="F2273" s="281"/>
      <c r="G2273" s="280" t="s">
        <v>991</v>
      </c>
      <c r="H2273" s="280"/>
      <c r="I2273" s="283"/>
      <c r="J2273" s="280"/>
      <c r="K2273" s="290" t="s">
        <v>1614</v>
      </c>
    </row>
    <row r="2274" spans="1:11" ht="17.25" hidden="1">
      <c r="A2274" s="265"/>
      <c r="E2274" s="280"/>
      <c r="F2274" s="281"/>
      <c r="G2274" s="280"/>
      <c r="H2274" s="280" t="s">
        <v>561</v>
      </c>
      <c r="I2274" s="283"/>
      <c r="J2274" s="280"/>
      <c r="K2274" s="280">
        <f>K2272/F2269</f>
        <v>1807.92</v>
      </c>
    </row>
    <row r="2275" spans="1:11" ht="17.25" hidden="1">
      <c r="A2275" s="265"/>
      <c r="E2275" s="280"/>
      <c r="F2275" s="281"/>
      <c r="G2275" s="280"/>
      <c r="H2275" s="280"/>
      <c r="I2275" s="283"/>
      <c r="J2275" s="280"/>
      <c r="K2275" s="280"/>
    </row>
    <row r="2276" spans="1:11" ht="17.25" hidden="1">
      <c r="A2276" s="265"/>
      <c r="E2276" s="280"/>
      <c r="F2276" s="280"/>
      <c r="G2276" s="281"/>
      <c r="H2276" s="280"/>
      <c r="I2276" s="280"/>
      <c r="J2276" s="283"/>
      <c r="K2276" s="280"/>
    </row>
    <row r="2277" spans="1:11" ht="17.25" hidden="1">
      <c r="A2277" s="265"/>
      <c r="E2277" s="280"/>
      <c r="F2277" s="280"/>
      <c r="G2277" s="281"/>
      <c r="H2277" s="280"/>
      <c r="I2277" s="280"/>
      <c r="J2277" s="283"/>
      <c r="K2277" s="280"/>
    </row>
    <row r="2278" spans="1:11" ht="34.5" hidden="1">
      <c r="A2278" s="265"/>
      <c r="E2278" s="280"/>
      <c r="F2278" s="280"/>
      <c r="G2278" s="281"/>
      <c r="H2278" s="287" t="s">
        <v>3517</v>
      </c>
      <c r="I2278" s="280"/>
      <c r="J2278" s="283" t="s">
        <v>1422</v>
      </c>
      <c r="K2278" s="280">
        <v>600</v>
      </c>
    </row>
    <row r="2279" spans="1:11" ht="17.25" hidden="1">
      <c r="A2279" s="265"/>
      <c r="E2279" s="280"/>
      <c r="F2279" s="280"/>
      <c r="G2279" s="281"/>
      <c r="H2279" s="280"/>
      <c r="I2279" s="280"/>
      <c r="J2279" s="283"/>
      <c r="K2279" s="280"/>
    </row>
    <row r="2280" spans="1:11" ht="17.25" hidden="1">
      <c r="A2280" s="265"/>
      <c r="E2280" s="280"/>
      <c r="F2280" s="280"/>
      <c r="G2280" s="281"/>
      <c r="H2280" s="280"/>
      <c r="I2280" s="280"/>
      <c r="J2280" s="283"/>
      <c r="K2280" s="280"/>
    </row>
    <row r="2281" spans="1:11" ht="17.25" hidden="1">
      <c r="A2281" s="265"/>
      <c r="E2281" s="280"/>
      <c r="F2281" s="280"/>
      <c r="G2281" s="281"/>
      <c r="H2281" s="287" t="s">
        <v>2447</v>
      </c>
      <c r="I2281" s="280"/>
      <c r="J2281" s="283" t="s">
        <v>1422</v>
      </c>
      <c r="K2281" s="280">
        <v>300</v>
      </c>
    </row>
    <row r="2282" spans="1:11" ht="17.25" hidden="1">
      <c r="A2282" s="265"/>
      <c r="E2282" s="280"/>
      <c r="F2282" s="280"/>
      <c r="G2282" s="281"/>
      <c r="H2282" s="280"/>
      <c r="I2282" s="280"/>
      <c r="J2282" s="283"/>
      <c r="K2282" s="280"/>
    </row>
    <row r="2283" spans="1:11" ht="17.25" hidden="1">
      <c r="A2283" s="265"/>
      <c r="E2283" s="280"/>
      <c r="F2283" s="280"/>
      <c r="G2283" s="281"/>
      <c r="H2283" s="280"/>
      <c r="I2283" s="280"/>
      <c r="J2283" s="283"/>
      <c r="K2283" s="280"/>
    </row>
    <row r="2284" spans="1:11" ht="17.25" hidden="1">
      <c r="A2284" s="265"/>
      <c r="E2284" s="280"/>
      <c r="F2284" s="280"/>
      <c r="G2284" s="281"/>
      <c r="H2284" s="280"/>
      <c r="I2284" s="280"/>
      <c r="J2284" s="283"/>
      <c r="K2284" s="280"/>
    </row>
    <row r="2285" spans="1:11" ht="17.25" hidden="1">
      <c r="A2285" s="265"/>
      <c r="E2285" s="280"/>
      <c r="F2285" s="280"/>
      <c r="G2285" s="281"/>
      <c r="H2285" s="287" t="s">
        <v>2448</v>
      </c>
      <c r="I2285" s="280"/>
      <c r="J2285" s="283" t="s">
        <v>1422</v>
      </c>
      <c r="K2285" s="280">
        <v>260</v>
      </c>
    </row>
    <row r="2286" spans="1:11" ht="17.25" hidden="1">
      <c r="A2286" s="265"/>
      <c r="E2286" s="280"/>
      <c r="F2286" s="280"/>
      <c r="G2286" s="281"/>
      <c r="H2286" s="280"/>
      <c r="I2286" s="280"/>
      <c r="J2286" s="283"/>
      <c r="K2286" s="280"/>
    </row>
    <row r="2287" spans="1:11" ht="17.25" hidden="1">
      <c r="A2287" s="265"/>
      <c r="E2287" s="280"/>
      <c r="F2287" s="280"/>
      <c r="G2287" s="281"/>
      <c r="H2287" s="280"/>
      <c r="I2287" s="280"/>
      <c r="J2287" s="283"/>
      <c r="K2287" s="280"/>
    </row>
    <row r="2288" spans="1:11" ht="17.25" hidden="1">
      <c r="A2288" s="265"/>
      <c r="E2288" s="280"/>
      <c r="F2288" s="280"/>
      <c r="G2288" s="281"/>
      <c r="H2288" s="280"/>
      <c r="I2288" s="280"/>
      <c r="J2288" s="283"/>
      <c r="K2288" s="280"/>
    </row>
    <row r="2289" spans="1:11" ht="34.5" hidden="1">
      <c r="A2289" s="265"/>
      <c r="E2289" s="280"/>
      <c r="F2289" s="280"/>
      <c r="G2289" s="281"/>
      <c r="H2289" s="287" t="s">
        <v>2449</v>
      </c>
      <c r="I2289" s="280"/>
      <c r="J2289" s="283" t="s">
        <v>1422</v>
      </c>
      <c r="K2289" s="280">
        <v>650</v>
      </c>
    </row>
    <row r="2290" spans="1:11" ht="17.25" hidden="1">
      <c r="A2290" s="265"/>
      <c r="E2290" s="280"/>
      <c r="F2290" s="280"/>
      <c r="G2290" s="281"/>
      <c r="H2290" s="280"/>
      <c r="I2290" s="280"/>
      <c r="J2290" s="283"/>
      <c r="K2290" s="280"/>
    </row>
    <row r="2291" spans="1:11" ht="17.25" hidden="1">
      <c r="A2291" s="265"/>
      <c r="E2291" s="280"/>
      <c r="F2291" s="280"/>
      <c r="G2291" s="281"/>
      <c r="H2291" s="280"/>
      <c r="I2291" s="280"/>
      <c r="J2291" s="283"/>
      <c r="K2291" s="280"/>
    </row>
    <row r="2292" spans="1:11" ht="17.25" hidden="1">
      <c r="A2292" s="265"/>
      <c r="E2292" s="280"/>
      <c r="F2292" s="280"/>
      <c r="G2292" s="281"/>
      <c r="H2292" s="280" t="s">
        <v>3473</v>
      </c>
      <c r="I2292" s="280"/>
      <c r="J2292" s="283" t="s">
        <v>1422</v>
      </c>
      <c r="K2292" s="280">
        <v>436</v>
      </c>
    </row>
    <row r="2293" spans="1:11" ht="17.25" hidden="1">
      <c r="A2293" s="265"/>
      <c r="E2293" s="280"/>
      <c r="F2293" s="280"/>
      <c r="G2293" s="281"/>
      <c r="H2293" s="280"/>
      <c r="I2293" s="280"/>
      <c r="J2293" s="283"/>
      <c r="K2293" s="280"/>
    </row>
    <row r="2294" spans="1:11" ht="17.25" hidden="1">
      <c r="A2294" s="265"/>
      <c r="E2294" s="280"/>
      <c r="F2294" s="280"/>
      <c r="G2294" s="281"/>
      <c r="H2294" s="280"/>
      <c r="I2294" s="280"/>
      <c r="J2294" s="283"/>
      <c r="K2294" s="280"/>
    </row>
    <row r="2295" spans="1:11" ht="17.25" hidden="1">
      <c r="A2295" s="265"/>
      <c r="E2295" s="280"/>
      <c r="F2295" s="280"/>
      <c r="G2295" s="281"/>
      <c r="H2295" s="280" t="s">
        <v>3474</v>
      </c>
      <c r="I2295" s="280"/>
      <c r="J2295" s="283" t="s">
        <v>1422</v>
      </c>
      <c r="K2295" s="280">
        <v>518</v>
      </c>
    </row>
    <row r="2296" spans="1:11" ht="17.25" hidden="1">
      <c r="A2296" s="265"/>
      <c r="E2296" s="280"/>
      <c r="F2296" s="280"/>
      <c r="G2296" s="281"/>
      <c r="H2296" s="280"/>
      <c r="I2296" s="280"/>
      <c r="J2296" s="283"/>
      <c r="K2296" s="280"/>
    </row>
    <row r="2297" spans="1:11" ht="17.25" hidden="1">
      <c r="A2297" s="265"/>
      <c r="E2297" s="280"/>
      <c r="F2297" s="280"/>
      <c r="G2297" s="281"/>
      <c r="H2297" s="280"/>
      <c r="I2297" s="280"/>
      <c r="J2297" s="283"/>
      <c r="K2297" s="280"/>
    </row>
    <row r="2298" spans="1:11" ht="17.25" hidden="1">
      <c r="A2298" s="265"/>
      <c r="E2298" s="280"/>
      <c r="F2298" s="280"/>
      <c r="G2298" s="281"/>
      <c r="H2298" s="280"/>
      <c r="I2298" s="280"/>
      <c r="J2298" s="283"/>
      <c r="K2298" s="280"/>
    </row>
    <row r="2299" spans="1:11" ht="34.5" hidden="1">
      <c r="A2299" s="265"/>
      <c r="E2299" s="280"/>
      <c r="F2299" s="280"/>
      <c r="G2299" s="281"/>
      <c r="H2299" s="287" t="s">
        <v>3475</v>
      </c>
      <c r="I2299" s="280"/>
      <c r="J2299" s="283"/>
      <c r="K2299" s="280"/>
    </row>
    <row r="2300" spans="1:11" ht="17.25" hidden="1">
      <c r="A2300" s="265"/>
      <c r="E2300" s="280"/>
      <c r="F2300" s="280"/>
      <c r="G2300" s="281"/>
      <c r="H2300" s="280"/>
      <c r="I2300" s="280"/>
      <c r="J2300" s="283"/>
      <c r="K2300" s="280"/>
    </row>
    <row r="2301" spans="1:11" ht="17.25" hidden="1">
      <c r="A2301" s="265"/>
      <c r="E2301" s="280"/>
      <c r="F2301" s="280"/>
      <c r="G2301" s="281"/>
      <c r="H2301" s="280" t="s">
        <v>3476</v>
      </c>
      <c r="I2301" s="280"/>
      <c r="J2301" s="283"/>
      <c r="K2301" s="280"/>
    </row>
    <row r="2302" spans="1:11" ht="17.25" hidden="1">
      <c r="A2302" s="265"/>
      <c r="E2302" s="280"/>
      <c r="F2302" s="280"/>
      <c r="G2302" s="281"/>
      <c r="H2302" s="280" t="s">
        <v>3477</v>
      </c>
      <c r="I2302" s="280"/>
      <c r="J2302" s="283"/>
      <c r="K2302" s="280"/>
    </row>
    <row r="2303" spans="1:11" ht="17.25" hidden="1">
      <c r="A2303" s="265"/>
      <c r="E2303" s="280"/>
      <c r="F2303" s="280"/>
      <c r="G2303" s="281"/>
      <c r="H2303" s="280"/>
      <c r="I2303" s="280"/>
      <c r="J2303" s="283"/>
      <c r="K2303" s="280"/>
    </row>
    <row r="2304" spans="1:11" ht="17.25" hidden="1">
      <c r="A2304" s="265"/>
      <c r="E2304" s="280"/>
      <c r="F2304" s="280"/>
      <c r="G2304" s="281"/>
      <c r="H2304" s="280"/>
      <c r="I2304" s="280"/>
      <c r="J2304" s="283"/>
      <c r="K2304" s="280"/>
    </row>
    <row r="2305" spans="1:11" ht="17.25" hidden="1">
      <c r="A2305" s="265"/>
      <c r="E2305" s="280"/>
      <c r="F2305" s="280"/>
      <c r="G2305" s="281"/>
      <c r="H2305" s="280"/>
      <c r="I2305" s="280"/>
      <c r="J2305" s="283"/>
      <c r="K2305" s="280"/>
    </row>
    <row r="2306" spans="1:11" ht="17.25" hidden="1">
      <c r="A2306" s="265"/>
      <c r="E2306" s="280"/>
      <c r="F2306" s="280">
        <v>1.96</v>
      </c>
      <c r="G2306" s="281" t="s">
        <v>2189</v>
      </c>
      <c r="H2306" s="280" t="s">
        <v>3478</v>
      </c>
      <c r="I2306" s="280" t="e">
        <f>K1644</f>
        <v>#REF!</v>
      </c>
      <c r="J2306" s="283" t="s">
        <v>2189</v>
      </c>
      <c r="K2306" s="280" t="e">
        <f t="shared" ref="K2306:K2311" si="77">I2306*F2306</f>
        <v>#REF!</v>
      </c>
    </row>
    <row r="2307" spans="1:11" ht="17.25" hidden="1">
      <c r="A2307" s="265"/>
      <c r="E2307" s="280"/>
      <c r="F2307" s="280">
        <v>2</v>
      </c>
      <c r="G2307" s="281" t="s">
        <v>1418</v>
      </c>
      <c r="H2307" s="280" t="s">
        <v>3479</v>
      </c>
      <c r="I2307" s="280">
        <f>C10</f>
        <v>150</v>
      </c>
      <c r="J2307" s="283" t="s">
        <v>1418</v>
      </c>
      <c r="K2307" s="280">
        <f t="shared" si="77"/>
        <v>300</v>
      </c>
    </row>
    <row r="2308" spans="1:11" ht="17.25" hidden="1">
      <c r="A2308" s="265"/>
      <c r="E2308" s="280"/>
      <c r="F2308" s="280">
        <v>2</v>
      </c>
      <c r="G2308" s="281" t="s">
        <v>1418</v>
      </c>
      <c r="H2308" s="280" t="s">
        <v>3480</v>
      </c>
      <c r="I2308" s="280">
        <f>C13</f>
        <v>85</v>
      </c>
      <c r="J2308" s="283" t="s">
        <v>1418</v>
      </c>
      <c r="K2308" s="280">
        <f t="shared" si="77"/>
        <v>170</v>
      </c>
    </row>
    <row r="2309" spans="1:11" ht="17.25" hidden="1">
      <c r="A2309" s="265"/>
      <c r="E2309" s="280"/>
      <c r="F2309" s="280">
        <v>500</v>
      </c>
      <c r="G2309" s="281" t="s">
        <v>1418</v>
      </c>
      <c r="H2309" s="280" t="s">
        <v>3481</v>
      </c>
      <c r="I2309" s="280">
        <v>2</v>
      </c>
      <c r="J2309" s="283" t="s">
        <v>1418</v>
      </c>
      <c r="K2309" s="280">
        <f t="shared" si="77"/>
        <v>1000</v>
      </c>
    </row>
    <row r="2310" spans="1:11" ht="17.25" hidden="1">
      <c r="A2310" s="265"/>
      <c r="E2310" s="280"/>
      <c r="F2310" s="280">
        <v>8.5</v>
      </c>
      <c r="G2310" s="281" t="s">
        <v>2184</v>
      </c>
      <c r="H2310" s="280" t="s">
        <v>3482</v>
      </c>
      <c r="I2310" s="280">
        <v>25</v>
      </c>
      <c r="J2310" s="283" t="s">
        <v>2184</v>
      </c>
      <c r="K2310" s="280">
        <f t="shared" si="77"/>
        <v>212.5</v>
      </c>
    </row>
    <row r="2311" spans="1:11" ht="17.25" hidden="1">
      <c r="A2311" s="265"/>
      <c r="E2311" s="280"/>
      <c r="F2311" s="280">
        <v>0.28000000000000003</v>
      </c>
      <c r="G2311" s="281" t="s">
        <v>2321</v>
      </c>
      <c r="H2311" s="280" t="s">
        <v>3483</v>
      </c>
      <c r="I2311" s="280">
        <f>K2448</f>
        <v>168.13</v>
      </c>
      <c r="J2311" s="283" t="s">
        <v>2321</v>
      </c>
      <c r="K2311" s="280">
        <f t="shared" si="77"/>
        <v>47.08</v>
      </c>
    </row>
    <row r="2312" spans="1:11" ht="17.25" hidden="1">
      <c r="A2312" s="265"/>
      <c r="E2312" s="280"/>
      <c r="F2312" s="280"/>
      <c r="G2312" s="281"/>
      <c r="H2312" s="280"/>
      <c r="I2312" s="280"/>
      <c r="J2312" s="283"/>
      <c r="K2312" s="280" t="s">
        <v>3484</v>
      </c>
    </row>
    <row r="2313" spans="1:11" ht="17.25" hidden="1">
      <c r="A2313" s="265"/>
      <c r="E2313" s="280"/>
      <c r="F2313" s="280"/>
      <c r="G2313" s="281"/>
      <c r="H2313" s="280"/>
      <c r="I2313" s="280" t="s">
        <v>3485</v>
      </c>
      <c r="J2313" s="283">
        <v>39.200000000000003</v>
      </c>
      <c r="K2313" s="280" t="e">
        <f>SUM(K2306:K2312)</f>
        <v>#REF!</v>
      </c>
    </row>
    <row r="2314" spans="1:11" ht="17.25" hidden="1">
      <c r="A2314" s="265"/>
      <c r="E2314" s="280"/>
      <c r="F2314" s="280"/>
      <c r="G2314" s="281"/>
      <c r="H2314" s="280"/>
      <c r="I2314" s="280"/>
      <c r="J2314" s="283"/>
      <c r="K2314" s="280" t="s">
        <v>3486</v>
      </c>
    </row>
    <row r="2315" spans="1:11" ht="17.25" hidden="1">
      <c r="A2315" s="265"/>
      <c r="E2315" s="280"/>
      <c r="F2315" s="280"/>
      <c r="G2315" s="281"/>
      <c r="H2315" s="280"/>
      <c r="I2315" s="280"/>
      <c r="J2315" s="283"/>
      <c r="K2315" s="280"/>
    </row>
    <row r="2316" spans="1:11" ht="17.25" hidden="1">
      <c r="A2316" s="265"/>
      <c r="E2316" s="280"/>
      <c r="F2316" s="280"/>
      <c r="G2316" s="281"/>
      <c r="H2316" s="280"/>
      <c r="I2316" s="280" t="s">
        <v>3487</v>
      </c>
      <c r="J2316" s="283"/>
      <c r="K2316" s="291" t="e">
        <f>K2313/J2313</f>
        <v>#REF!</v>
      </c>
    </row>
    <row r="2317" spans="1:11" ht="17.25" hidden="1">
      <c r="A2317" s="265"/>
      <c r="E2317" s="280"/>
      <c r="F2317" s="280"/>
      <c r="G2317" s="281"/>
      <c r="H2317" s="280"/>
      <c r="I2317" s="280"/>
      <c r="J2317" s="283"/>
      <c r="K2317" s="290" t="s">
        <v>2090</v>
      </c>
    </row>
    <row r="2318" spans="1:11" ht="17.25" hidden="1">
      <c r="A2318" s="265"/>
      <c r="E2318" s="280"/>
      <c r="F2318" s="280"/>
      <c r="G2318" s="281"/>
      <c r="H2318" s="280"/>
      <c r="I2318" s="280"/>
      <c r="J2318" s="283"/>
      <c r="K2318" s="280"/>
    </row>
    <row r="2319" spans="1:11" ht="34.5" hidden="1">
      <c r="A2319" s="265"/>
      <c r="E2319" s="280"/>
      <c r="F2319" s="280"/>
      <c r="G2319" s="281"/>
      <c r="H2319" s="287" t="s">
        <v>3488</v>
      </c>
      <c r="I2319" s="280"/>
      <c r="J2319" s="283"/>
      <c r="K2319" s="280"/>
    </row>
    <row r="2320" spans="1:11" ht="17.25" hidden="1">
      <c r="A2320" s="265"/>
      <c r="E2320" s="280"/>
      <c r="F2320" s="280"/>
      <c r="G2320" s="281"/>
      <c r="H2320" s="280"/>
      <c r="I2320" s="280"/>
      <c r="J2320" s="283"/>
      <c r="K2320" s="280"/>
    </row>
    <row r="2321" spans="1:11" ht="17.25" hidden="1">
      <c r="A2321" s="265"/>
      <c r="E2321" s="280"/>
      <c r="F2321" s="280">
        <v>4</v>
      </c>
      <c r="G2321" s="281" t="s">
        <v>841</v>
      </c>
      <c r="H2321" s="280" t="s">
        <v>3518</v>
      </c>
      <c r="I2321" s="280">
        <v>110</v>
      </c>
      <c r="J2321" s="283" t="s">
        <v>841</v>
      </c>
      <c r="K2321" s="280">
        <f t="shared" ref="K2321:K2328" si="78">I2321*F2321</f>
        <v>440</v>
      </c>
    </row>
    <row r="2322" spans="1:11" ht="17.25" hidden="1">
      <c r="A2322" s="265"/>
      <c r="E2322" s="280"/>
      <c r="F2322" s="280">
        <v>2.52</v>
      </c>
      <c r="G2322" s="281" t="s">
        <v>1675</v>
      </c>
      <c r="H2322" s="280" t="s">
        <v>2830</v>
      </c>
      <c r="I2322" s="280">
        <v>30</v>
      </c>
      <c r="J2322" s="283" t="s">
        <v>1675</v>
      </c>
      <c r="K2322" s="280">
        <f t="shared" si="78"/>
        <v>75.599999999999994</v>
      </c>
    </row>
    <row r="2323" spans="1:11" ht="17.25" hidden="1">
      <c r="A2323" s="265"/>
      <c r="E2323" s="280"/>
      <c r="F2323" s="280">
        <v>1.1299999999999999</v>
      </c>
      <c r="G2323" s="281" t="s">
        <v>1675</v>
      </c>
      <c r="H2323" s="280" t="s">
        <v>2831</v>
      </c>
      <c r="I2323" s="280">
        <v>30</v>
      </c>
      <c r="J2323" s="283" t="s">
        <v>1675</v>
      </c>
      <c r="K2323" s="280">
        <f t="shared" si="78"/>
        <v>33.9</v>
      </c>
    </row>
    <row r="2324" spans="1:11" ht="17.25" hidden="1">
      <c r="A2324" s="265"/>
      <c r="E2324" s="280"/>
      <c r="F2324" s="280">
        <v>0.35</v>
      </c>
      <c r="G2324" s="281" t="s">
        <v>1675</v>
      </c>
      <c r="H2324" s="280" t="s">
        <v>2832</v>
      </c>
      <c r="I2324" s="280">
        <v>30</v>
      </c>
      <c r="J2324" s="283" t="s">
        <v>1675</v>
      </c>
      <c r="K2324" s="280">
        <f t="shared" si="78"/>
        <v>10.5</v>
      </c>
    </row>
    <row r="2325" spans="1:11" ht="17.25" hidden="1">
      <c r="A2325" s="265"/>
      <c r="E2325" s="280"/>
      <c r="F2325" s="280">
        <v>4</v>
      </c>
      <c r="G2325" s="281" t="s">
        <v>1675</v>
      </c>
      <c r="H2325" s="280" t="s">
        <v>108</v>
      </c>
      <c r="I2325" s="280">
        <v>12.25</v>
      </c>
      <c r="J2325" s="283" t="s">
        <v>1675</v>
      </c>
      <c r="K2325" s="280">
        <f t="shared" si="78"/>
        <v>49</v>
      </c>
    </row>
    <row r="2326" spans="1:11" ht="17.25" hidden="1">
      <c r="A2326" s="265"/>
      <c r="E2326" s="280"/>
      <c r="F2326" s="280">
        <v>6</v>
      </c>
      <c r="G2326" s="281" t="s">
        <v>1456</v>
      </c>
      <c r="H2326" s="280" t="s">
        <v>2833</v>
      </c>
      <c r="I2326" s="280">
        <v>1</v>
      </c>
      <c r="J2326" s="283" t="s">
        <v>1422</v>
      </c>
      <c r="K2326" s="280">
        <f t="shared" si="78"/>
        <v>6</v>
      </c>
    </row>
    <row r="2327" spans="1:11" ht="17.25" hidden="1">
      <c r="A2327" s="265"/>
      <c r="E2327" s="280"/>
      <c r="F2327" s="280">
        <v>0.5</v>
      </c>
      <c r="G2327" s="281" t="s">
        <v>1456</v>
      </c>
      <c r="H2327" s="280" t="s">
        <v>2834</v>
      </c>
      <c r="I2327" s="280">
        <f>C12</f>
        <v>95</v>
      </c>
      <c r="J2327" s="283" t="s">
        <v>1422</v>
      </c>
      <c r="K2327" s="280">
        <f t="shared" si="78"/>
        <v>47.5</v>
      </c>
    </row>
    <row r="2328" spans="1:11" ht="17.25" hidden="1">
      <c r="A2328" s="265"/>
      <c r="E2328" s="280"/>
      <c r="F2328" s="280">
        <v>0.5</v>
      </c>
      <c r="G2328" s="281" t="s">
        <v>1456</v>
      </c>
      <c r="H2328" s="280" t="s">
        <v>2835</v>
      </c>
      <c r="I2328" s="280">
        <f>C13</f>
        <v>85</v>
      </c>
      <c r="J2328" s="283" t="s">
        <v>1422</v>
      </c>
      <c r="K2328" s="280">
        <f t="shared" si="78"/>
        <v>42.5</v>
      </c>
    </row>
    <row r="2329" spans="1:11" ht="17.25" hidden="1">
      <c r="A2329" s="265"/>
      <c r="E2329" s="280"/>
      <c r="F2329" s="285" t="s">
        <v>454</v>
      </c>
      <c r="G2329" s="281"/>
      <c r="H2329" s="280" t="s">
        <v>2836</v>
      </c>
      <c r="I2329" s="280"/>
      <c r="J2329" s="283" t="s">
        <v>454</v>
      </c>
      <c r="K2329" s="280">
        <v>19.22</v>
      </c>
    </row>
    <row r="2330" spans="1:11" ht="17.25" hidden="1">
      <c r="A2330" s="265"/>
      <c r="E2330" s="280"/>
      <c r="F2330" s="280"/>
      <c r="G2330" s="281"/>
      <c r="H2330" s="280"/>
      <c r="I2330" s="280"/>
      <c r="J2330" s="283"/>
      <c r="K2330" s="280"/>
    </row>
    <row r="2331" spans="1:11" ht="17.25" hidden="1">
      <c r="A2331" s="265"/>
      <c r="E2331" s="280"/>
      <c r="F2331" s="280"/>
      <c r="G2331" s="281"/>
      <c r="H2331" s="280"/>
      <c r="I2331" s="280"/>
      <c r="J2331" s="283"/>
      <c r="K2331" s="280" t="s">
        <v>2837</v>
      </c>
    </row>
    <row r="2332" spans="1:11" ht="17.25" hidden="1">
      <c r="A2332" s="265"/>
      <c r="E2332" s="280"/>
      <c r="F2332" s="280"/>
      <c r="G2332" s="281"/>
      <c r="H2332" s="280"/>
      <c r="I2332" s="280" t="s">
        <v>2838</v>
      </c>
      <c r="J2332" s="283" t="s">
        <v>2839</v>
      </c>
      <c r="K2332" s="280">
        <f>SUM(K2321:K2331)</f>
        <v>724.22</v>
      </c>
    </row>
    <row r="2333" spans="1:11" ht="17.25" hidden="1">
      <c r="A2333" s="265"/>
      <c r="E2333" s="280"/>
      <c r="F2333" s="280"/>
      <c r="G2333" s="281"/>
      <c r="H2333" s="280"/>
      <c r="I2333" s="280">
        <v>2</v>
      </c>
      <c r="J2333" s="292" t="s">
        <v>1456</v>
      </c>
      <c r="K2333" s="280" t="s">
        <v>3486</v>
      </c>
    </row>
    <row r="2334" spans="1:11" ht="17.25" hidden="1">
      <c r="A2334" s="265"/>
      <c r="E2334" s="280"/>
      <c r="F2334" s="280"/>
      <c r="G2334" s="281"/>
      <c r="H2334" s="280"/>
      <c r="I2334" s="287"/>
      <c r="J2334" s="283"/>
      <c r="K2334" s="280"/>
    </row>
    <row r="2335" spans="1:11" ht="17.25" hidden="1">
      <c r="A2335" s="265"/>
      <c r="E2335" s="280"/>
      <c r="F2335" s="280"/>
      <c r="G2335" s="281"/>
      <c r="H2335" s="280"/>
      <c r="I2335" s="280"/>
      <c r="J2335" s="283"/>
      <c r="K2335" s="280"/>
    </row>
    <row r="2336" spans="1:11" ht="17.25" hidden="1">
      <c r="A2336" s="265"/>
      <c r="E2336" s="280"/>
      <c r="F2336" s="280"/>
      <c r="G2336" s="281"/>
      <c r="H2336" s="280"/>
      <c r="I2336" s="280" t="s">
        <v>2840</v>
      </c>
      <c r="J2336" s="283"/>
      <c r="K2336" s="291">
        <f>K2332/I2333</f>
        <v>362.11</v>
      </c>
    </row>
    <row r="2337" spans="1:12" ht="17.25" hidden="1">
      <c r="A2337" s="265"/>
      <c r="E2337" s="280"/>
      <c r="F2337" s="280"/>
      <c r="G2337" s="281"/>
      <c r="H2337" s="280"/>
      <c r="I2337" s="280"/>
      <c r="J2337" s="283"/>
      <c r="K2337" s="290" t="s">
        <v>2090</v>
      </c>
    </row>
    <row r="2338" spans="1:12" ht="17.25" hidden="1">
      <c r="A2338" s="265"/>
      <c r="E2338" s="280"/>
      <c r="F2338" s="280"/>
      <c r="G2338" s="281"/>
      <c r="H2338" s="280"/>
      <c r="I2338" s="280"/>
      <c r="J2338" s="283"/>
      <c r="K2338" s="280"/>
    </row>
    <row r="2339" spans="1:12" ht="19.5" hidden="1">
      <c r="A2339" s="265"/>
      <c r="E2339" s="280"/>
      <c r="F2339" s="293"/>
      <c r="G2339" s="293"/>
      <c r="H2339" s="293"/>
      <c r="I2339" s="293"/>
      <c r="J2339" s="293"/>
      <c r="K2339" s="293"/>
      <c r="L2339" s="294"/>
    </row>
    <row r="2340" spans="1:12" ht="17.25" hidden="1">
      <c r="A2340" s="265"/>
      <c r="E2340" s="280"/>
      <c r="F2340" s="280"/>
      <c r="G2340" s="280"/>
      <c r="H2340" s="280"/>
      <c r="I2340" s="280"/>
      <c r="J2340" s="280"/>
      <c r="K2340" s="280"/>
    </row>
    <row r="2341" spans="1:12" ht="18" hidden="1">
      <c r="A2341" s="265"/>
      <c r="E2341" s="1603" t="s">
        <v>2841</v>
      </c>
      <c r="F2341" s="1603"/>
      <c r="G2341" s="1603"/>
      <c r="H2341" s="1603"/>
      <c r="I2341" s="1603"/>
      <c r="J2341" s="1603"/>
      <c r="K2341" s="1603"/>
      <c r="L2341" s="295"/>
    </row>
    <row r="2342" spans="1:12" ht="18" hidden="1">
      <c r="A2342" s="265"/>
      <c r="E2342" s="143"/>
      <c r="F2342" s="143"/>
      <c r="G2342" s="143"/>
      <c r="H2342" s="143"/>
      <c r="I2342" s="143"/>
      <c r="J2342" s="143"/>
      <c r="K2342" s="143"/>
      <c r="L2342" s="296"/>
    </row>
    <row r="2343" spans="1:12" ht="18" hidden="1">
      <c r="A2343" s="265"/>
      <c r="E2343" s="297"/>
      <c r="F2343" s="295" t="s">
        <v>1058</v>
      </c>
      <c r="G2343" s="294"/>
      <c r="H2343" s="298" t="s">
        <v>1810</v>
      </c>
      <c r="I2343" s="295" t="s">
        <v>99</v>
      </c>
      <c r="J2343" s="298" t="s">
        <v>2842</v>
      </c>
      <c r="K2343" s="295" t="s">
        <v>990</v>
      </c>
      <c r="L2343" s="299"/>
    </row>
    <row r="2344" spans="1:12" ht="18" hidden="1">
      <c r="A2344" s="265"/>
      <c r="E2344" s="300">
        <v>18.100000000000001</v>
      </c>
      <c r="F2344" s="301" t="s">
        <v>2843</v>
      </c>
      <c r="G2344" s="143"/>
      <c r="H2344" s="302" t="s">
        <v>2464</v>
      </c>
      <c r="I2344" s="296"/>
      <c r="J2344" s="296"/>
      <c r="K2344" s="296"/>
      <c r="L2344" s="299"/>
    </row>
    <row r="2345" spans="1:12" ht="18" hidden="1">
      <c r="A2345" s="265"/>
      <c r="E2345" s="297"/>
      <c r="F2345" s="299"/>
      <c r="G2345" s="297"/>
      <c r="H2345" s="303" t="s">
        <v>2844</v>
      </c>
      <c r="I2345" s="299"/>
      <c r="J2345" s="297"/>
      <c r="K2345" s="299"/>
      <c r="L2345" s="299"/>
    </row>
    <row r="2346" spans="1:12" ht="21" hidden="1">
      <c r="A2346" s="265"/>
      <c r="E2346" s="297"/>
      <c r="F2346" s="299"/>
      <c r="G2346" s="297"/>
      <c r="H2346" s="303" t="s">
        <v>2465</v>
      </c>
      <c r="I2346" s="299"/>
      <c r="J2346" s="297"/>
      <c r="K2346" s="299"/>
      <c r="L2346" s="299"/>
    </row>
    <row r="2347" spans="1:12" ht="21" hidden="1">
      <c r="A2347" s="265"/>
      <c r="E2347" s="297"/>
      <c r="F2347" s="299"/>
      <c r="G2347" s="297"/>
      <c r="H2347" s="303" t="s">
        <v>2466</v>
      </c>
      <c r="I2347" s="299"/>
      <c r="J2347" s="297"/>
      <c r="K2347" s="299"/>
      <c r="L2347" s="299"/>
    </row>
    <row r="2348" spans="1:12" ht="18" hidden="1">
      <c r="A2348" s="265"/>
      <c r="E2348" s="297"/>
      <c r="F2348" s="299"/>
      <c r="G2348" s="297"/>
      <c r="H2348" s="303" t="s">
        <v>2845</v>
      </c>
      <c r="I2348" s="299"/>
      <c r="J2348" s="297"/>
      <c r="K2348" s="299"/>
      <c r="L2348" s="299"/>
    </row>
    <row r="2349" spans="1:12" ht="39" hidden="1">
      <c r="A2349" s="265"/>
      <c r="E2349" s="297"/>
      <c r="F2349" s="299"/>
      <c r="G2349" s="297"/>
      <c r="H2349" s="303" t="s">
        <v>2467</v>
      </c>
      <c r="I2349" s="299"/>
      <c r="J2349" s="297"/>
      <c r="K2349" s="299"/>
      <c r="L2349" s="299"/>
    </row>
    <row r="2350" spans="1:12" ht="72" hidden="1">
      <c r="A2350" s="265"/>
      <c r="E2350" s="297"/>
      <c r="F2350" s="299"/>
      <c r="G2350" s="297"/>
      <c r="H2350" s="303" t="s">
        <v>2846</v>
      </c>
      <c r="I2350" s="299"/>
      <c r="J2350" s="297"/>
      <c r="K2350" s="299"/>
      <c r="L2350" s="299"/>
    </row>
    <row r="2351" spans="1:12" ht="36" hidden="1">
      <c r="A2351" s="265"/>
      <c r="E2351" s="297"/>
      <c r="F2351" s="299"/>
      <c r="G2351" s="297"/>
      <c r="H2351" s="303" t="s">
        <v>2847</v>
      </c>
      <c r="I2351" s="299"/>
      <c r="J2351" s="297"/>
      <c r="K2351" s="299"/>
      <c r="L2351" s="299"/>
    </row>
    <row r="2352" spans="1:12" ht="39" hidden="1">
      <c r="A2352" s="265"/>
      <c r="E2352" s="297"/>
      <c r="F2352" s="299"/>
      <c r="G2352" s="297"/>
      <c r="H2352" s="303" t="s">
        <v>2468</v>
      </c>
      <c r="I2352" s="299"/>
      <c r="J2352" s="297"/>
      <c r="K2352" s="299"/>
      <c r="L2352" s="299"/>
    </row>
    <row r="2353" spans="1:12" ht="18" hidden="1">
      <c r="A2353" s="265"/>
      <c r="E2353" s="297"/>
      <c r="F2353" s="299"/>
      <c r="G2353" s="297"/>
      <c r="H2353" s="297"/>
      <c r="I2353" s="299"/>
      <c r="J2353" s="297"/>
      <c r="K2353" s="299"/>
      <c r="L2353" s="299"/>
    </row>
    <row r="2354" spans="1:12" ht="21" hidden="1">
      <c r="A2354" s="265"/>
      <c r="E2354" s="297"/>
      <c r="F2354" s="304">
        <v>62</v>
      </c>
      <c r="G2354" s="305" t="s">
        <v>2469</v>
      </c>
      <c r="H2354" s="306" t="s">
        <v>3262</v>
      </c>
      <c r="I2354" s="304">
        <f>K2378</f>
        <v>217.41</v>
      </c>
      <c r="J2354" s="305" t="s">
        <v>2469</v>
      </c>
      <c r="K2354" s="299">
        <f>I2354*F2354</f>
        <v>13479.42</v>
      </c>
      <c r="L2354" s="299"/>
    </row>
    <row r="2355" spans="1:12" ht="21" hidden="1">
      <c r="A2355" s="265"/>
      <c r="E2355" s="297"/>
      <c r="F2355" s="304">
        <v>121.64</v>
      </c>
      <c r="G2355" s="305" t="s">
        <v>2469</v>
      </c>
      <c r="H2355" s="306" t="s">
        <v>3263</v>
      </c>
      <c r="I2355" s="304">
        <f>I2383</f>
        <v>168.13</v>
      </c>
      <c r="J2355" s="305" t="s">
        <v>2470</v>
      </c>
      <c r="K2355" s="299">
        <f>I2355*F2355</f>
        <v>20451.330000000002</v>
      </c>
      <c r="L2355" s="307"/>
    </row>
    <row r="2356" spans="1:12" ht="21" hidden="1">
      <c r="A2356" s="265"/>
      <c r="E2356" s="297"/>
      <c r="F2356" s="299"/>
      <c r="G2356" s="297"/>
      <c r="H2356" s="306" t="s">
        <v>2776</v>
      </c>
      <c r="I2356" s="299"/>
      <c r="J2356" s="297"/>
      <c r="K2356" s="299">
        <f>SUM(K2354:K2355)</f>
        <v>33930.75</v>
      </c>
      <c r="L2356" s="308"/>
    </row>
    <row r="2357" spans="1:12" ht="21" hidden="1">
      <c r="A2357" s="265"/>
      <c r="E2357" s="297"/>
      <c r="F2357" s="299"/>
      <c r="G2357" s="297"/>
      <c r="H2357" s="306" t="s">
        <v>2777</v>
      </c>
      <c r="I2357" s="299"/>
      <c r="J2357" s="297"/>
      <c r="K2357" s="307">
        <f>K2356/F2354</f>
        <v>547.27</v>
      </c>
      <c r="L2357" s="299"/>
    </row>
    <row r="2358" spans="1:12" ht="18" hidden="1">
      <c r="A2358" s="265"/>
      <c r="E2358" s="297"/>
      <c r="F2358" s="299"/>
      <c r="G2358" s="297"/>
      <c r="H2358" s="305"/>
      <c r="I2358" s="299"/>
      <c r="J2358" s="297"/>
      <c r="K2358" s="308"/>
      <c r="L2358" s="299"/>
    </row>
    <row r="2359" spans="1:12" ht="36" hidden="1">
      <c r="A2359" s="265"/>
      <c r="E2359" s="309">
        <v>18.100000000000001</v>
      </c>
      <c r="F2359" s="301" t="s">
        <v>3264</v>
      </c>
      <c r="G2359" s="297"/>
      <c r="H2359" s="310" t="s">
        <v>2792</v>
      </c>
      <c r="I2359" s="299"/>
      <c r="J2359" s="297"/>
      <c r="K2359" s="299"/>
      <c r="L2359" s="299"/>
    </row>
    <row r="2360" spans="1:12" ht="18" hidden="1">
      <c r="A2360" s="265"/>
      <c r="E2360" s="297"/>
      <c r="F2360" s="299"/>
      <c r="G2360" s="297"/>
      <c r="H2360" s="297"/>
      <c r="I2360" s="299"/>
      <c r="J2360" s="297"/>
      <c r="K2360" s="299"/>
      <c r="L2360" s="299"/>
    </row>
    <row r="2361" spans="1:12" ht="18" hidden="1">
      <c r="A2361" s="265"/>
      <c r="E2361" s="297"/>
      <c r="F2361" s="304">
        <v>13.46</v>
      </c>
      <c r="G2361" s="305" t="s">
        <v>1675</v>
      </c>
      <c r="H2361" s="303" t="s">
        <v>2793</v>
      </c>
      <c r="I2361" s="304">
        <f>I706</f>
        <v>30</v>
      </c>
      <c r="J2361" s="305" t="s">
        <v>1675</v>
      </c>
      <c r="K2361" s="299">
        <f>I2361*F2361</f>
        <v>403.8</v>
      </c>
      <c r="L2361" s="299"/>
    </row>
    <row r="2362" spans="1:12" ht="18" hidden="1">
      <c r="A2362" s="265"/>
      <c r="E2362" s="297"/>
      <c r="F2362" s="304">
        <v>4</v>
      </c>
      <c r="G2362" s="305" t="s">
        <v>1675</v>
      </c>
      <c r="H2362" s="303" t="s">
        <v>2794</v>
      </c>
      <c r="I2362" s="304">
        <f>I708</f>
        <v>30</v>
      </c>
      <c r="J2362" s="305" t="s">
        <v>1675</v>
      </c>
      <c r="K2362" s="299">
        <f>I2362*F2362</f>
        <v>120</v>
      </c>
      <c r="L2362" s="311"/>
    </row>
    <row r="2363" spans="1:12" ht="36" hidden="1">
      <c r="A2363" s="265"/>
      <c r="E2363" s="297"/>
      <c r="F2363" s="304">
        <v>1</v>
      </c>
      <c r="G2363" s="305" t="s">
        <v>2795</v>
      </c>
      <c r="H2363" s="303" t="s">
        <v>3510</v>
      </c>
      <c r="I2363" s="304">
        <v>40</v>
      </c>
      <c r="J2363" s="305" t="s">
        <v>454</v>
      </c>
      <c r="K2363" s="299">
        <f>I2363*F2363</f>
        <v>40</v>
      </c>
      <c r="L2363" s="299"/>
    </row>
    <row r="2364" spans="1:12" ht="18" hidden="1">
      <c r="A2364" s="265"/>
      <c r="E2364" s="297"/>
      <c r="F2364" s="299"/>
      <c r="G2364" s="297"/>
      <c r="H2364" s="312" t="s">
        <v>3511</v>
      </c>
      <c r="I2364" s="299"/>
      <c r="J2364" s="297"/>
      <c r="K2364" s="311">
        <f>SUM(K2361:K2363)</f>
        <v>563.79999999999995</v>
      </c>
      <c r="L2364" s="299"/>
    </row>
    <row r="2365" spans="1:12" ht="18" hidden="1">
      <c r="A2365" s="265"/>
      <c r="E2365" s="297"/>
      <c r="F2365" s="299"/>
      <c r="G2365" s="297"/>
      <c r="H2365" s="312" t="s">
        <v>3512</v>
      </c>
      <c r="I2365" s="308">
        <f>K2364/40</f>
        <v>14.1</v>
      </c>
      <c r="J2365" s="297"/>
      <c r="K2365" s="299"/>
      <c r="L2365" s="299"/>
    </row>
    <row r="2366" spans="1:12" ht="18" hidden="1">
      <c r="A2366" s="265"/>
      <c r="E2366" s="297"/>
      <c r="F2366" s="299"/>
      <c r="G2366" s="297"/>
      <c r="H2366" s="297"/>
      <c r="I2366" s="299"/>
      <c r="J2366" s="297"/>
      <c r="K2366" s="299"/>
      <c r="L2366" s="299"/>
    </row>
    <row r="2367" spans="1:12" ht="18" hidden="1">
      <c r="A2367" s="265"/>
      <c r="E2367" s="297"/>
      <c r="F2367" s="304">
        <v>19</v>
      </c>
      <c r="G2367" s="305" t="s">
        <v>1418</v>
      </c>
      <c r="H2367" s="297" t="s">
        <v>3513</v>
      </c>
      <c r="I2367" s="304">
        <f>I2365</f>
        <v>14.1</v>
      </c>
      <c r="J2367" s="305" t="s">
        <v>1793</v>
      </c>
      <c r="K2367" s="299">
        <f>I2367*F2367</f>
        <v>267.89999999999998</v>
      </c>
      <c r="L2367" s="299"/>
    </row>
    <row r="2368" spans="1:12" ht="18" hidden="1">
      <c r="A2368" s="265"/>
      <c r="E2368" s="297"/>
      <c r="F2368" s="304">
        <v>0.12</v>
      </c>
      <c r="G2368" s="305" t="s">
        <v>371</v>
      </c>
      <c r="H2368" s="297" t="s">
        <v>3514</v>
      </c>
      <c r="I2368" s="304">
        <f>C268/5</f>
        <v>1879</v>
      </c>
      <c r="J2368" s="305" t="s">
        <v>371</v>
      </c>
      <c r="K2368" s="299">
        <f>I2368*F2368</f>
        <v>225.48</v>
      </c>
      <c r="L2368" s="299"/>
    </row>
    <row r="2369" spans="1:12" ht="18" hidden="1">
      <c r="A2369" s="265"/>
      <c r="E2369" s="297"/>
      <c r="F2369" s="304">
        <v>98.5</v>
      </c>
      <c r="G2369" s="305" t="s">
        <v>3515</v>
      </c>
      <c r="H2369" s="297" t="s">
        <v>2650</v>
      </c>
      <c r="I2369" s="304">
        <f>C269/5</f>
        <v>3</v>
      </c>
      <c r="J2369" s="305" t="s">
        <v>3515</v>
      </c>
      <c r="K2369" s="299">
        <f>I2369*F2369</f>
        <v>295.5</v>
      </c>
      <c r="L2369" s="313"/>
    </row>
    <row r="2370" spans="1:12" ht="18" hidden="1">
      <c r="A2370" s="265"/>
      <c r="E2370" s="297"/>
      <c r="F2370" s="1604" t="s">
        <v>454</v>
      </c>
      <c r="G2370" s="1604"/>
      <c r="H2370" s="297" t="s">
        <v>2651</v>
      </c>
      <c r="I2370" s="304">
        <v>11</v>
      </c>
      <c r="J2370" s="305" t="s">
        <v>454</v>
      </c>
      <c r="K2370" s="299">
        <f>I2370</f>
        <v>11</v>
      </c>
      <c r="L2370" s="313"/>
    </row>
    <row r="2371" spans="1:12" ht="21" hidden="1">
      <c r="A2371" s="265"/>
      <c r="E2371" s="297"/>
      <c r="F2371" s="304">
        <v>3.8</v>
      </c>
      <c r="G2371" s="305" t="s">
        <v>1418</v>
      </c>
      <c r="H2371" s="297" t="s">
        <v>2778</v>
      </c>
      <c r="I2371" s="304">
        <f>C16</f>
        <v>150</v>
      </c>
      <c r="J2371" s="305" t="s">
        <v>1418</v>
      </c>
      <c r="K2371" s="313">
        <f>I2371*F2371</f>
        <v>570</v>
      </c>
      <c r="L2371" s="313"/>
    </row>
    <row r="2372" spans="1:12" ht="21" hidden="1">
      <c r="A2372" s="265"/>
      <c r="E2372" s="297"/>
      <c r="F2372" s="304">
        <v>5.4</v>
      </c>
      <c r="G2372" s="305" t="s">
        <v>1418</v>
      </c>
      <c r="H2372" s="297" t="s">
        <v>2779</v>
      </c>
      <c r="I2372" s="304">
        <f>C12</f>
        <v>95</v>
      </c>
      <c r="J2372" s="305" t="s">
        <v>1418</v>
      </c>
      <c r="K2372" s="313">
        <f>I2372*F2372</f>
        <v>513</v>
      </c>
      <c r="L2372" s="299"/>
    </row>
    <row r="2373" spans="1:12" ht="21" hidden="1">
      <c r="A2373" s="265"/>
      <c r="E2373" s="297"/>
      <c r="F2373" s="304">
        <v>1</v>
      </c>
      <c r="G2373" s="305" t="s">
        <v>1418</v>
      </c>
      <c r="H2373" s="297" t="s">
        <v>2780</v>
      </c>
      <c r="I2373" s="304">
        <f>D17</f>
        <v>120</v>
      </c>
      <c r="J2373" s="305" t="s">
        <v>1418</v>
      </c>
      <c r="K2373" s="313">
        <f>I2373*F2373</f>
        <v>120</v>
      </c>
      <c r="L2373" s="314"/>
    </row>
    <row r="2374" spans="1:12" ht="18" hidden="1">
      <c r="A2374" s="265"/>
      <c r="E2374" s="297"/>
      <c r="F2374" s="1604" t="s">
        <v>454</v>
      </c>
      <c r="G2374" s="1604"/>
      <c r="H2374" s="297" t="s">
        <v>2652</v>
      </c>
      <c r="I2374" s="1604" t="s">
        <v>454</v>
      </c>
      <c r="J2374" s="1604"/>
      <c r="K2374" s="299">
        <v>10</v>
      </c>
      <c r="L2374" s="308"/>
    </row>
    <row r="2375" spans="1:12" ht="18" hidden="1">
      <c r="A2375" s="265"/>
      <c r="E2375" s="297"/>
      <c r="F2375" s="304">
        <v>19</v>
      </c>
      <c r="G2375" s="305" t="s">
        <v>1793</v>
      </c>
      <c r="H2375" s="297" t="s">
        <v>2653</v>
      </c>
      <c r="I2375" s="304">
        <v>2</v>
      </c>
      <c r="J2375" s="305" t="s">
        <v>454</v>
      </c>
      <c r="K2375" s="314">
        <f>I2375*F2375</f>
        <v>38</v>
      </c>
      <c r="L2375" s="299"/>
    </row>
    <row r="2376" spans="1:12" ht="18" hidden="1">
      <c r="A2376" s="265"/>
      <c r="E2376" s="297"/>
      <c r="F2376" s="299"/>
      <c r="G2376" s="297"/>
      <c r="H2376" s="297"/>
      <c r="I2376" s="299"/>
      <c r="J2376" s="297"/>
      <c r="K2376" s="308">
        <f>SUM(K2367:K2375)</f>
        <v>2050.88</v>
      </c>
      <c r="L2376" s="308"/>
    </row>
    <row r="2377" spans="1:12" ht="21" hidden="1">
      <c r="A2377" s="265"/>
      <c r="E2377" s="297"/>
      <c r="F2377" s="299"/>
      <c r="G2377" s="297"/>
      <c r="H2377" s="312" t="s">
        <v>2781</v>
      </c>
      <c r="I2377" s="308">
        <f>K2376/10</f>
        <v>205.09</v>
      </c>
      <c r="J2377" s="297"/>
      <c r="K2377" s="299"/>
      <c r="L2377" s="299"/>
    </row>
    <row r="2378" spans="1:12" ht="18" hidden="1">
      <c r="A2378" s="265"/>
      <c r="E2378" s="297"/>
      <c r="F2378" s="299"/>
      <c r="G2378" s="297"/>
      <c r="H2378" s="298" t="s">
        <v>2654</v>
      </c>
      <c r="I2378" s="308">
        <f>I2377</f>
        <v>205.09</v>
      </c>
      <c r="J2378" s="315">
        <f>I2393</f>
        <v>12.32</v>
      </c>
      <c r="K2378" s="308">
        <f>I2378+J2378</f>
        <v>217.41</v>
      </c>
      <c r="L2378" s="299"/>
    </row>
    <row r="2379" spans="1:12" ht="36" hidden="1">
      <c r="A2379" s="265"/>
      <c r="E2379" s="309">
        <v>18.100000000000001</v>
      </c>
      <c r="F2379" s="301" t="s">
        <v>2655</v>
      </c>
      <c r="G2379" s="297"/>
      <c r="H2379" s="316" t="s">
        <v>3442</v>
      </c>
      <c r="I2379" s="299"/>
      <c r="J2379" s="297"/>
      <c r="K2379" s="299"/>
      <c r="L2379" s="299"/>
    </row>
    <row r="2380" spans="1:12" ht="18" hidden="1">
      <c r="A2380" s="265"/>
      <c r="E2380" s="297"/>
      <c r="F2380" s="299"/>
      <c r="G2380" s="297"/>
      <c r="H2380" s="297" t="s">
        <v>3443</v>
      </c>
      <c r="I2380" s="304">
        <f>K2376</f>
        <v>2050.88</v>
      </c>
      <c r="J2380" s="297"/>
      <c r="K2380" s="299"/>
      <c r="L2380" s="299"/>
    </row>
    <row r="2381" spans="1:12" ht="18" hidden="1">
      <c r="A2381" s="265"/>
      <c r="E2381" s="297"/>
      <c r="F2381" s="299"/>
      <c r="G2381" s="297"/>
      <c r="H2381" s="297" t="s">
        <v>2650</v>
      </c>
      <c r="I2381" s="304">
        <f>K2391</f>
        <v>369.6</v>
      </c>
      <c r="J2381" s="309" t="s">
        <v>3444</v>
      </c>
      <c r="K2381" s="299"/>
      <c r="L2381" s="299"/>
    </row>
    <row r="2382" spans="1:12" ht="18" hidden="1">
      <c r="A2382" s="265"/>
      <c r="E2382" s="297"/>
      <c r="F2382" s="299"/>
      <c r="G2382" s="297"/>
      <c r="H2382" s="297"/>
      <c r="I2382" s="301">
        <f>I2380-I2381</f>
        <v>1681.28</v>
      </c>
      <c r="J2382" s="297"/>
      <c r="K2382" s="299"/>
      <c r="L2382" s="299"/>
    </row>
    <row r="2383" spans="1:12" ht="21" hidden="1">
      <c r="A2383" s="265"/>
      <c r="E2383" s="297"/>
      <c r="F2383" s="299"/>
      <c r="G2383" s="297"/>
      <c r="H2383" s="312" t="s">
        <v>2781</v>
      </c>
      <c r="I2383" s="301">
        <f>I2382/10</f>
        <v>168.13</v>
      </c>
      <c r="J2383" s="297"/>
      <c r="K2383" s="299"/>
      <c r="L2383" s="299"/>
    </row>
    <row r="2384" spans="1:12" ht="18" hidden="1">
      <c r="A2384" s="265"/>
      <c r="E2384" s="297"/>
      <c r="F2384" s="299"/>
      <c r="G2384" s="297"/>
      <c r="H2384" s="297"/>
      <c r="I2384" s="299"/>
      <c r="J2384" s="297"/>
      <c r="K2384" s="299"/>
      <c r="L2384" s="299"/>
    </row>
    <row r="2385" spans="1:12" ht="18" hidden="1">
      <c r="A2385" s="265"/>
      <c r="E2385" s="297"/>
      <c r="F2385" s="299"/>
      <c r="G2385" s="297"/>
      <c r="H2385" s="309" t="s">
        <v>3445</v>
      </c>
      <c r="I2385" s="299"/>
      <c r="J2385" s="297"/>
      <c r="K2385" s="299"/>
      <c r="L2385" s="304"/>
    </row>
    <row r="2386" spans="1:12" ht="36" hidden="1">
      <c r="A2386" s="265"/>
      <c r="E2386" s="297"/>
      <c r="F2386" s="299"/>
      <c r="G2386" s="297"/>
      <c r="H2386" s="316" t="s">
        <v>2398</v>
      </c>
      <c r="I2386" s="299"/>
      <c r="J2386" s="297"/>
      <c r="K2386" s="299"/>
      <c r="L2386" s="304"/>
    </row>
    <row r="2387" spans="1:12" ht="36" hidden="1">
      <c r="A2387" s="265"/>
      <c r="E2387" s="297"/>
      <c r="F2387" s="304">
        <v>98.5</v>
      </c>
      <c r="G2387" s="305" t="s">
        <v>3515</v>
      </c>
      <c r="H2387" s="317" t="s">
        <v>2399</v>
      </c>
      <c r="I2387" s="304">
        <f>I2369</f>
        <v>3</v>
      </c>
      <c r="J2387" s="305" t="s">
        <v>3515</v>
      </c>
      <c r="K2387" s="304">
        <f>I2387*F2387</f>
        <v>295.5</v>
      </c>
      <c r="L2387" s="304"/>
    </row>
    <row r="2388" spans="1:12" ht="21" hidden="1">
      <c r="A2388" s="265"/>
      <c r="E2388" s="297"/>
      <c r="F2388" s="304">
        <v>0.3</v>
      </c>
      <c r="G2388" s="305" t="s">
        <v>1793</v>
      </c>
      <c r="H2388" s="317" t="s">
        <v>2782</v>
      </c>
      <c r="I2388" s="304">
        <f>I2371</f>
        <v>150</v>
      </c>
      <c r="J2388" s="305" t="s">
        <v>1793</v>
      </c>
      <c r="K2388" s="304">
        <f>I2388*F2388</f>
        <v>45</v>
      </c>
      <c r="L2388" s="304"/>
    </row>
    <row r="2389" spans="1:12" ht="21" hidden="1">
      <c r="A2389" s="265"/>
      <c r="E2389" s="297"/>
      <c r="F2389" s="304">
        <v>0.3</v>
      </c>
      <c r="G2389" s="305" t="s">
        <v>1793</v>
      </c>
      <c r="H2389" s="317" t="s">
        <v>2783</v>
      </c>
      <c r="I2389" s="304">
        <f>I2372</f>
        <v>95</v>
      </c>
      <c r="J2389" s="305" t="s">
        <v>1793</v>
      </c>
      <c r="K2389" s="304">
        <f>I2389*F2389</f>
        <v>28.5</v>
      </c>
      <c r="L2389" s="301"/>
    </row>
    <row r="2390" spans="1:12" ht="18" hidden="1">
      <c r="A2390" s="265"/>
      <c r="E2390" s="297"/>
      <c r="F2390" s="299"/>
      <c r="G2390" s="297"/>
      <c r="H2390" s="318" t="s">
        <v>2400</v>
      </c>
      <c r="I2390" s="1605" t="s">
        <v>454</v>
      </c>
      <c r="J2390" s="1605"/>
      <c r="K2390" s="304">
        <v>0.6</v>
      </c>
      <c r="L2390" s="299"/>
    </row>
    <row r="2391" spans="1:12" ht="21" hidden="1">
      <c r="A2391" s="265"/>
      <c r="E2391" s="297"/>
      <c r="F2391" s="299"/>
      <c r="G2391" s="297"/>
      <c r="H2391" s="318" t="s">
        <v>2784</v>
      </c>
      <c r="I2391" s="299"/>
      <c r="J2391" s="297"/>
      <c r="K2391" s="301">
        <f>SUM(K2387:K2390)</f>
        <v>369.6</v>
      </c>
      <c r="L2391" s="299"/>
    </row>
    <row r="2392" spans="1:12" ht="21" hidden="1">
      <c r="A2392" s="265"/>
      <c r="E2392" s="297"/>
      <c r="F2392" s="299"/>
      <c r="G2392" s="297"/>
      <c r="H2392" s="318" t="s">
        <v>2785</v>
      </c>
      <c r="I2392" s="308">
        <f>K2391/10</f>
        <v>36.96</v>
      </c>
      <c r="J2392" s="297"/>
      <c r="K2392" s="299"/>
      <c r="L2392" s="299"/>
    </row>
    <row r="2393" spans="1:12" ht="18" hidden="1">
      <c r="A2393" s="265"/>
      <c r="E2393" s="297"/>
      <c r="F2393" s="299"/>
      <c r="G2393" s="297"/>
      <c r="H2393" s="318" t="s">
        <v>2401</v>
      </c>
      <c r="I2393" s="308">
        <f>I2392/3</f>
        <v>12.32</v>
      </c>
      <c r="J2393" s="297"/>
      <c r="K2393" s="299"/>
      <c r="L2393" s="299"/>
    </row>
    <row r="2394" spans="1:12" ht="18" hidden="1">
      <c r="A2394" s="265"/>
      <c r="E2394" s="297"/>
      <c r="F2394" s="299"/>
      <c r="G2394" s="297"/>
      <c r="H2394" s="317"/>
      <c r="I2394" s="299"/>
      <c r="J2394" s="297"/>
      <c r="K2394" s="299"/>
      <c r="L2394" s="299"/>
    </row>
    <row r="2395" spans="1:12" ht="54" hidden="1">
      <c r="A2395" s="265"/>
      <c r="E2395" s="309">
        <v>18.100000000000001</v>
      </c>
      <c r="F2395" s="301" t="s">
        <v>2316</v>
      </c>
      <c r="G2395" s="297"/>
      <c r="H2395" s="319" t="s">
        <v>3077</v>
      </c>
      <c r="I2395" s="301">
        <f>I2377*1.2</f>
        <v>246.11</v>
      </c>
      <c r="J2395" s="297"/>
      <c r="K2395" s="299"/>
    </row>
    <row r="2396" spans="1:12" ht="36" hidden="1">
      <c r="A2396" s="265"/>
      <c r="E2396" s="300">
        <v>18.100000000000001</v>
      </c>
      <c r="F2396" s="301" t="s">
        <v>3078</v>
      </c>
      <c r="G2396" s="297"/>
      <c r="H2396" s="320" t="s">
        <v>3079</v>
      </c>
      <c r="I2396" s="301">
        <f>I2377*1.1</f>
        <v>225.6</v>
      </c>
      <c r="J2396" s="297"/>
      <c r="K2396" s="299"/>
    </row>
    <row r="2397" spans="1:12" hidden="1">
      <c r="A2397" s="265"/>
      <c r="E2397" s="143"/>
      <c r="F2397" s="143"/>
      <c r="G2397" s="144"/>
      <c r="H2397" s="143"/>
      <c r="I2397" s="143"/>
      <c r="J2397" s="145"/>
      <c r="K2397" s="143"/>
    </row>
    <row r="2398" spans="1:12" hidden="1">
      <c r="A2398" s="265"/>
      <c r="E2398" s="143"/>
      <c r="F2398" s="143"/>
      <c r="G2398" s="144"/>
      <c r="H2398" s="143"/>
      <c r="I2398" s="143"/>
      <c r="J2398" s="145"/>
      <c r="K2398" s="143"/>
    </row>
    <row r="2399" spans="1:12" ht="23.25" hidden="1">
      <c r="A2399" s="265"/>
      <c r="E2399" s="143"/>
      <c r="F2399"/>
      <c r="G2399" s="3"/>
      <c r="H2399" s="321" t="s">
        <v>2424</v>
      </c>
      <c r="I2399"/>
      <c r="J2399" s="4"/>
      <c r="K2399" s="8"/>
    </row>
    <row r="2400" spans="1:12" hidden="1">
      <c r="A2400" s="265"/>
      <c r="E2400" s="143"/>
      <c r="F2400" s="322">
        <v>18.100000000000001</v>
      </c>
      <c r="G2400" s="7" t="s">
        <v>2289</v>
      </c>
      <c r="H2400" s="1" t="s">
        <v>11</v>
      </c>
      <c r="I2400"/>
      <c r="J2400" s="4"/>
      <c r="K2400"/>
    </row>
    <row r="2401" spans="1:11" hidden="1">
      <c r="A2401" s="265"/>
      <c r="E2401" s="143"/>
      <c r="F2401"/>
      <c r="G2401" s="3"/>
      <c r="H2401" s="1" t="s">
        <v>660</v>
      </c>
      <c r="I2401"/>
      <c r="J2401" s="4"/>
      <c r="K2401"/>
    </row>
    <row r="2402" spans="1:11" hidden="1">
      <c r="A2402" s="265"/>
      <c r="E2402" s="143"/>
      <c r="F2402"/>
      <c r="G2402" s="3"/>
      <c r="H2402" s="1" t="s">
        <v>662</v>
      </c>
      <c r="I2402"/>
      <c r="J2402" s="4"/>
      <c r="K2402"/>
    </row>
    <row r="2403" spans="1:11" hidden="1">
      <c r="A2403" s="265"/>
      <c r="E2403" s="143"/>
      <c r="F2403"/>
      <c r="G2403" s="3"/>
      <c r="H2403" s="1" t="s">
        <v>523</v>
      </c>
      <c r="I2403"/>
      <c r="J2403" s="4"/>
      <c r="K2403"/>
    </row>
    <row r="2404" spans="1:11" hidden="1">
      <c r="A2404" s="265"/>
      <c r="E2404" s="143"/>
      <c r="F2404"/>
      <c r="G2404" s="3"/>
      <c r="H2404" s="1" t="s">
        <v>525</v>
      </c>
      <c r="I2404"/>
      <c r="J2404" s="4"/>
      <c r="K2404"/>
    </row>
    <row r="2405" spans="1:11" hidden="1">
      <c r="A2405" s="265"/>
      <c r="E2405" s="143"/>
      <c r="F2405"/>
      <c r="G2405" s="3"/>
      <c r="H2405" s="1" t="s">
        <v>2</v>
      </c>
      <c r="I2405"/>
      <c r="J2405" s="4"/>
      <c r="K2405"/>
    </row>
    <row r="2406" spans="1:11" hidden="1">
      <c r="A2406" s="265"/>
      <c r="E2406" s="143"/>
      <c r="F2406"/>
      <c r="G2406" s="3"/>
      <c r="H2406" s="1" t="s">
        <v>1249</v>
      </c>
      <c r="I2406"/>
      <c r="J2406" s="4"/>
      <c r="K2406"/>
    </row>
    <row r="2407" spans="1:11" hidden="1">
      <c r="A2407" s="265"/>
      <c r="E2407" s="143"/>
      <c r="F2407"/>
      <c r="G2407" s="3"/>
      <c r="H2407" s="5" t="s">
        <v>1614</v>
      </c>
      <c r="I2407" s="5" t="s">
        <v>1614</v>
      </c>
      <c r="J2407" s="2" t="s">
        <v>1614</v>
      </c>
      <c r="K2407"/>
    </row>
    <row r="2408" spans="1:11" hidden="1">
      <c r="A2408" s="265"/>
      <c r="E2408" s="143"/>
      <c r="F2408" s="8">
        <v>13.46</v>
      </c>
      <c r="G2408" s="7" t="s">
        <v>272</v>
      </c>
      <c r="H2408" s="1" t="s">
        <v>273</v>
      </c>
      <c r="I2408" s="8">
        <f>I2361</f>
        <v>30</v>
      </c>
      <c r="J2408" s="2" t="s">
        <v>272</v>
      </c>
      <c r="K2408" s="8">
        <f>(F2408*I2408)</f>
        <v>403.8</v>
      </c>
    </row>
    <row r="2409" spans="1:11" hidden="1">
      <c r="A2409" s="265"/>
      <c r="E2409" s="143"/>
      <c r="F2409"/>
      <c r="G2409" s="3"/>
      <c r="H2409" s="1" t="s">
        <v>996</v>
      </c>
      <c r="I2409"/>
      <c r="J2409" s="4"/>
      <c r="K2409"/>
    </row>
    <row r="2410" spans="1:11" hidden="1">
      <c r="A2410" s="265"/>
      <c r="E2410" s="143"/>
      <c r="F2410" s="8">
        <v>4</v>
      </c>
      <c r="G2410" s="7" t="s">
        <v>272</v>
      </c>
      <c r="H2410" s="1" t="s">
        <v>998</v>
      </c>
      <c r="I2410" s="8">
        <f>I2362</f>
        <v>30</v>
      </c>
      <c r="J2410" s="2" t="s">
        <v>272</v>
      </c>
      <c r="K2410" s="8">
        <f>(F2410*I2410)</f>
        <v>120</v>
      </c>
    </row>
    <row r="2411" spans="1:11" hidden="1">
      <c r="A2411" s="265"/>
      <c r="E2411" s="143"/>
      <c r="F2411"/>
      <c r="G2411" s="3"/>
      <c r="H2411" s="1" t="s">
        <v>1049</v>
      </c>
      <c r="I2411"/>
      <c r="J2411" s="4"/>
      <c r="K2411"/>
    </row>
    <row r="2412" spans="1:11" hidden="1">
      <c r="A2412" s="265"/>
      <c r="E2412" s="143"/>
      <c r="F2412" s="8"/>
      <c r="G2412" s="7" t="s">
        <v>454</v>
      </c>
      <c r="H2412" s="1" t="s">
        <v>1686</v>
      </c>
      <c r="I2412"/>
      <c r="J2412" s="2" t="s">
        <v>454</v>
      </c>
      <c r="K2412" s="8">
        <v>40</v>
      </c>
    </row>
    <row r="2413" spans="1:11" hidden="1">
      <c r="A2413" s="265"/>
      <c r="E2413" s="143"/>
      <c r="F2413"/>
      <c r="G2413" s="3"/>
      <c r="H2413" s="1" t="s">
        <v>1688</v>
      </c>
      <c r="I2413"/>
      <c r="J2413" s="4"/>
      <c r="K2413" s="5" t="s">
        <v>1614</v>
      </c>
    </row>
    <row r="2414" spans="1:11" hidden="1">
      <c r="A2414" s="265"/>
      <c r="E2414" s="143"/>
      <c r="F2414"/>
      <c r="G2414" s="3"/>
      <c r="H2414" s="2" t="s">
        <v>25</v>
      </c>
      <c r="I2414"/>
      <c r="J2414" s="4"/>
      <c r="K2414" s="8">
        <f>SUM(K2408:K2412)</f>
        <v>563.79999999999995</v>
      </c>
    </row>
    <row r="2415" spans="1:11" ht="17.25" hidden="1">
      <c r="A2415" s="265"/>
      <c r="E2415" s="280"/>
      <c r="F2415"/>
      <c r="G2415" s="3"/>
      <c r="H2415"/>
      <c r="I2415"/>
      <c r="J2415" s="4"/>
      <c r="K2415" s="5" t="s">
        <v>1614</v>
      </c>
    </row>
    <row r="2416" spans="1:11" ht="17.25" hidden="1">
      <c r="A2416" s="265"/>
      <c r="E2416" s="280"/>
      <c r="F2416"/>
      <c r="G2416" s="3"/>
      <c r="H2416" s="2" t="s">
        <v>29</v>
      </c>
      <c r="I2416"/>
      <c r="J2416" s="4"/>
      <c r="K2416" s="8">
        <f>K2414/40</f>
        <v>14.1</v>
      </c>
    </row>
    <row r="2417" spans="1:11" ht="17.25" hidden="1">
      <c r="A2417" s="265"/>
      <c r="E2417" s="280"/>
      <c r="F2417"/>
      <c r="G2417" s="3"/>
      <c r="H2417"/>
      <c r="I2417"/>
      <c r="J2417" s="4"/>
      <c r="K2417" s="5" t="s">
        <v>1614</v>
      </c>
    </row>
    <row r="2418" spans="1:11" ht="17.25" hidden="1">
      <c r="A2418" s="265"/>
      <c r="E2418" s="280"/>
      <c r="F2418"/>
      <c r="G2418" s="3"/>
      <c r="H2418" s="1" t="s">
        <v>912</v>
      </c>
      <c r="I2418"/>
      <c r="J2418" s="4"/>
      <c r="K2418"/>
    </row>
    <row r="2419" spans="1:11" ht="17.25" hidden="1">
      <c r="A2419" s="265"/>
      <c r="E2419" s="280"/>
      <c r="F2419"/>
      <c r="G2419" s="3"/>
      <c r="H2419" s="1" t="s">
        <v>317</v>
      </c>
      <c r="I2419"/>
      <c r="J2419" s="4"/>
      <c r="K2419"/>
    </row>
    <row r="2420" spans="1:11" ht="17.25" hidden="1">
      <c r="A2420" s="265"/>
      <c r="E2420" s="280"/>
      <c r="F2420"/>
      <c r="G2420" s="3"/>
      <c r="H2420" s="1" t="s">
        <v>319</v>
      </c>
      <c r="I2420"/>
      <c r="J2420" s="4"/>
      <c r="K2420"/>
    </row>
    <row r="2421" spans="1:11" ht="17.25" hidden="1">
      <c r="A2421" s="265"/>
      <c r="E2421" s="280"/>
      <c r="F2421"/>
      <c r="G2421" s="3"/>
      <c r="H2421"/>
      <c r="I2421"/>
      <c r="J2421" s="4"/>
      <c r="K2421"/>
    </row>
    <row r="2422" spans="1:11" ht="17.25" hidden="1">
      <c r="A2422" s="265"/>
      <c r="E2422" s="280"/>
      <c r="F2422" s="8">
        <v>19</v>
      </c>
      <c r="G2422" s="7" t="s">
        <v>1456</v>
      </c>
      <c r="H2422" s="1" t="s">
        <v>70</v>
      </c>
      <c r="I2422" s="8">
        <f>K2416</f>
        <v>14.1</v>
      </c>
      <c r="J2422" s="2" t="s">
        <v>263</v>
      </c>
      <c r="K2422" s="8">
        <f>(F2422*I2422)</f>
        <v>267.89999999999998</v>
      </c>
    </row>
    <row r="2423" spans="1:11" ht="17.25" hidden="1">
      <c r="A2423" s="265"/>
      <c r="E2423" s="280"/>
      <c r="F2423"/>
      <c r="G2423" s="3"/>
      <c r="H2423" s="1" t="s">
        <v>1690</v>
      </c>
      <c r="I2423"/>
      <c r="J2423" s="4"/>
      <c r="K2423" s="8"/>
    </row>
    <row r="2424" spans="1:11" ht="17.25" hidden="1">
      <c r="A2424" s="265"/>
      <c r="E2424" s="280"/>
      <c r="F2424" s="8">
        <v>0.12</v>
      </c>
      <c r="G2424" s="7" t="s">
        <v>2189</v>
      </c>
      <c r="H2424" s="1" t="s">
        <v>2998</v>
      </c>
      <c r="I2424" s="8">
        <f>9395/5</f>
        <v>1879</v>
      </c>
      <c r="J2424" s="2" t="s">
        <v>263</v>
      </c>
      <c r="K2424" s="8">
        <f t="shared" ref="K2424:K2431" si="79">(F2424*I2424)</f>
        <v>225.48</v>
      </c>
    </row>
    <row r="2425" spans="1:11" ht="17.25" hidden="1">
      <c r="A2425" s="265"/>
      <c r="E2425" s="280"/>
      <c r="F2425" s="8">
        <v>98.5</v>
      </c>
      <c r="G2425" s="7" t="s">
        <v>841</v>
      </c>
      <c r="H2425" s="1" t="s">
        <v>842</v>
      </c>
      <c r="I2425" s="8">
        <f>I2369</f>
        <v>3</v>
      </c>
      <c r="J2425" s="2" t="s">
        <v>263</v>
      </c>
      <c r="K2425" s="8">
        <f t="shared" si="79"/>
        <v>295.5</v>
      </c>
    </row>
    <row r="2426" spans="1:11" ht="17.25" hidden="1">
      <c r="A2426" s="265"/>
      <c r="E2426" s="280"/>
      <c r="F2426" s="8">
        <v>1</v>
      </c>
      <c r="G2426" s="7" t="s">
        <v>454</v>
      </c>
      <c r="H2426" s="1" t="s">
        <v>1415</v>
      </c>
      <c r="I2426" s="8">
        <v>11</v>
      </c>
      <c r="J2426" s="2" t="s">
        <v>454</v>
      </c>
      <c r="K2426" s="8">
        <f t="shared" si="79"/>
        <v>11</v>
      </c>
    </row>
    <row r="2427" spans="1:11" ht="17.25" hidden="1">
      <c r="A2427" s="265"/>
      <c r="E2427" s="280"/>
      <c r="F2427" s="8">
        <v>3.8</v>
      </c>
      <c r="G2427" s="7" t="s">
        <v>1418</v>
      </c>
      <c r="H2427" s="1" t="s">
        <v>1419</v>
      </c>
      <c r="I2427" s="8">
        <f>C16</f>
        <v>150</v>
      </c>
      <c r="J2427" s="2" t="s">
        <v>1422</v>
      </c>
      <c r="K2427" s="8">
        <f t="shared" si="79"/>
        <v>570</v>
      </c>
    </row>
    <row r="2428" spans="1:11" ht="17.25" hidden="1">
      <c r="A2428" s="265"/>
      <c r="E2428" s="280"/>
      <c r="F2428" s="8">
        <v>5.4</v>
      </c>
      <c r="G2428" s="7" t="s">
        <v>1418</v>
      </c>
      <c r="H2428" s="1" t="s">
        <v>838</v>
      </c>
      <c r="I2428" s="8">
        <f>C12</f>
        <v>95</v>
      </c>
      <c r="J2428" s="2" t="s">
        <v>1422</v>
      </c>
      <c r="K2428" s="8">
        <f t="shared" si="79"/>
        <v>513</v>
      </c>
    </row>
    <row r="2429" spans="1:11" ht="17.25" hidden="1">
      <c r="A2429" s="265"/>
      <c r="E2429" s="280"/>
      <c r="F2429" s="8">
        <v>1</v>
      </c>
      <c r="G2429" s="7" t="s">
        <v>1418</v>
      </c>
      <c r="H2429" s="1" t="s">
        <v>2324</v>
      </c>
      <c r="I2429" s="8">
        <f>D17</f>
        <v>120</v>
      </c>
      <c r="J2429" s="2" t="s">
        <v>1422</v>
      </c>
      <c r="K2429" s="8">
        <f t="shared" si="79"/>
        <v>120</v>
      </c>
    </row>
    <row r="2430" spans="1:11" ht="17.25" hidden="1">
      <c r="A2430" s="265"/>
      <c r="E2430" s="280"/>
      <c r="F2430" s="8">
        <v>1</v>
      </c>
      <c r="G2430" s="7" t="s">
        <v>454</v>
      </c>
      <c r="H2430" s="1" t="s">
        <v>790</v>
      </c>
      <c r="I2430" s="8">
        <v>10</v>
      </c>
      <c r="J2430" s="2" t="s">
        <v>454</v>
      </c>
      <c r="K2430" s="8">
        <f t="shared" si="79"/>
        <v>10</v>
      </c>
    </row>
    <row r="2431" spans="1:11" ht="17.25" hidden="1">
      <c r="A2431" s="265"/>
      <c r="E2431" s="280"/>
      <c r="F2431" s="8">
        <v>19</v>
      </c>
      <c r="G2431" s="7" t="s">
        <v>1456</v>
      </c>
      <c r="H2431" s="1" t="s">
        <v>792</v>
      </c>
      <c r="I2431" s="8">
        <v>2</v>
      </c>
      <c r="J2431" s="2" t="s">
        <v>1456</v>
      </c>
      <c r="K2431" s="8">
        <f t="shared" si="79"/>
        <v>38</v>
      </c>
    </row>
    <row r="2432" spans="1:11" ht="17.25" hidden="1">
      <c r="A2432" s="265"/>
      <c r="E2432" s="280"/>
      <c r="F2432"/>
      <c r="G2432" s="3"/>
      <c r="H2432" s="1" t="s">
        <v>509</v>
      </c>
      <c r="I2432"/>
      <c r="J2432" s="4"/>
      <c r="K2432" s="5" t="s">
        <v>1614</v>
      </c>
    </row>
    <row r="2433" spans="1:11" ht="17.25" hidden="1">
      <c r="A2433" s="265"/>
      <c r="E2433" s="280"/>
      <c r="F2433"/>
      <c r="G2433" s="3"/>
      <c r="H2433" s="2" t="s">
        <v>446</v>
      </c>
      <c r="I2433"/>
      <c r="J2433" s="4"/>
      <c r="K2433" s="8">
        <f>SUM(K2422:K2431)</f>
        <v>2050.88</v>
      </c>
    </row>
    <row r="2434" spans="1:11" ht="17.25" hidden="1">
      <c r="A2434" s="265"/>
      <c r="E2434" s="280"/>
      <c r="F2434"/>
      <c r="G2434" s="3"/>
      <c r="H2434"/>
      <c r="I2434"/>
      <c r="J2434" s="4"/>
      <c r="K2434" s="5" t="s">
        <v>1614</v>
      </c>
    </row>
    <row r="2435" spans="1:11" ht="17.25" hidden="1">
      <c r="A2435" s="265"/>
      <c r="E2435" s="280"/>
      <c r="F2435"/>
      <c r="G2435" s="3"/>
      <c r="H2435" s="2" t="s">
        <v>561</v>
      </c>
      <c r="I2435"/>
      <c r="J2435" s="4"/>
      <c r="K2435" s="8">
        <f>(K2433/10)</f>
        <v>205.09</v>
      </c>
    </row>
    <row r="2436" spans="1:11" ht="17.25" hidden="1">
      <c r="A2436" s="265"/>
      <c r="E2436" s="280"/>
      <c r="F2436" s="1" t="s">
        <v>991</v>
      </c>
      <c r="G2436" s="3"/>
      <c r="H2436"/>
      <c r="I2436"/>
      <c r="J2436" s="4"/>
      <c r="K2436"/>
    </row>
    <row r="2437" spans="1:11" ht="17.25" hidden="1">
      <c r="A2437" s="265"/>
      <c r="E2437" s="280"/>
      <c r="F2437"/>
      <c r="G2437" s="3"/>
      <c r="H2437"/>
      <c r="I2437"/>
      <c r="J2437" s="4"/>
      <c r="K2437" s="5" t="s">
        <v>2090</v>
      </c>
    </row>
    <row r="2438" spans="1:11" ht="30" hidden="1">
      <c r="A2438" s="265"/>
      <c r="E2438" s="280"/>
      <c r="F2438" s="323" t="s">
        <v>2655</v>
      </c>
      <c r="G2438" s="32"/>
      <c r="H2438" s="324" t="s">
        <v>3519</v>
      </c>
      <c r="I2438"/>
      <c r="J2438" s="4"/>
      <c r="K2438"/>
    </row>
    <row r="2439" spans="1:11" ht="17.25" hidden="1">
      <c r="A2439" s="265"/>
      <c r="E2439" s="280"/>
      <c r="F2439" s="32"/>
      <c r="G2439" s="3"/>
      <c r="H2439"/>
      <c r="I2439"/>
      <c r="J2439" s="4"/>
      <c r="K2439" s="55"/>
    </row>
    <row r="2440" spans="1:11" ht="17.25" hidden="1">
      <c r="A2440" s="265"/>
      <c r="E2440" s="280"/>
      <c r="F2440">
        <v>98.5</v>
      </c>
      <c r="G2440" s="3" t="s">
        <v>841</v>
      </c>
      <c r="H2440" s="1" t="s">
        <v>842</v>
      </c>
      <c r="I2440" s="8">
        <f>I2425</f>
        <v>3</v>
      </c>
      <c r="J2440" s="2" t="s">
        <v>263</v>
      </c>
      <c r="K2440">
        <f>(F2440*I2440)</f>
        <v>295.5</v>
      </c>
    </row>
    <row r="2441" spans="1:11" ht="17.25" hidden="1">
      <c r="A2441" s="265"/>
      <c r="E2441" s="280"/>
      <c r="F2441">
        <v>0.3</v>
      </c>
      <c r="G2441" s="3" t="s">
        <v>1418</v>
      </c>
      <c r="H2441" s="1" t="s">
        <v>1419</v>
      </c>
      <c r="I2441" s="8">
        <f>I2427</f>
        <v>150</v>
      </c>
      <c r="J2441" s="2" t="s">
        <v>1422</v>
      </c>
      <c r="K2441">
        <f>(F2441*I2441)</f>
        <v>45</v>
      </c>
    </row>
    <row r="2442" spans="1:11" ht="17.25" hidden="1">
      <c r="A2442" s="265"/>
      <c r="E2442" s="280"/>
      <c r="F2442">
        <v>0.3</v>
      </c>
      <c r="G2442" s="3" t="s">
        <v>1418</v>
      </c>
      <c r="H2442" s="1" t="s">
        <v>838</v>
      </c>
      <c r="I2442" s="8">
        <f>I2428</f>
        <v>95</v>
      </c>
      <c r="J2442" s="2" t="s">
        <v>1422</v>
      </c>
      <c r="K2442">
        <f>(F2442*I2442)</f>
        <v>28.5</v>
      </c>
    </row>
    <row r="2443" spans="1:11" ht="17.25" hidden="1">
      <c r="A2443" s="265"/>
      <c r="E2443" s="280"/>
      <c r="F2443"/>
      <c r="G2443" s="3"/>
      <c r="H2443" s="1" t="s">
        <v>2309</v>
      </c>
      <c r="I2443"/>
      <c r="J2443" s="4" t="s">
        <v>69</v>
      </c>
      <c r="K2443" s="55">
        <v>0.6</v>
      </c>
    </row>
    <row r="2444" spans="1:11" ht="17.25" hidden="1">
      <c r="A2444" s="265"/>
      <c r="E2444" s="280"/>
      <c r="F2444"/>
      <c r="G2444" s="3"/>
      <c r="H2444" s="2" t="s">
        <v>446</v>
      </c>
      <c r="I2444"/>
      <c r="J2444" s="4"/>
      <c r="K2444">
        <f>SUM(K2440:K2443)</f>
        <v>369.6</v>
      </c>
    </row>
    <row r="2445" spans="1:11" ht="17.25" hidden="1">
      <c r="A2445" s="265"/>
      <c r="E2445" s="280"/>
      <c r="F2445"/>
      <c r="G2445" s="3"/>
      <c r="H2445" s="1"/>
      <c r="I2445"/>
      <c r="J2445" s="4"/>
      <c r="K2445" s="55" t="s">
        <v>433</v>
      </c>
    </row>
    <row r="2446" spans="1:11" ht="17.25" hidden="1">
      <c r="A2446" s="265"/>
      <c r="E2446" s="280"/>
      <c r="F2446"/>
      <c r="G2446" s="3"/>
      <c r="H2446" s="2" t="s">
        <v>561</v>
      </c>
      <c r="I2446"/>
      <c r="J2446" s="4"/>
      <c r="K2446">
        <f>K2444/10</f>
        <v>36.96</v>
      </c>
    </row>
    <row r="2447" spans="1:11" ht="17.25" hidden="1">
      <c r="A2447" s="265"/>
      <c r="E2447" s="280"/>
      <c r="F2447"/>
      <c r="G2447" s="3"/>
      <c r="H2447" s="2"/>
      <c r="I2447"/>
      <c r="J2447" s="4"/>
      <c r="K2447"/>
    </row>
    <row r="2448" spans="1:11" ht="32.25" hidden="1">
      <c r="A2448" s="265"/>
      <c r="E2448" s="280"/>
      <c r="F2448"/>
      <c r="G2448" s="3"/>
      <c r="H2448" s="22" t="s">
        <v>3520</v>
      </c>
      <c r="I2448"/>
      <c r="J2448" s="4" t="s">
        <v>3521</v>
      </c>
      <c r="K2448">
        <f>K2435-K2446</f>
        <v>168.13</v>
      </c>
    </row>
    <row r="2449" spans="1:11" ht="17.25" hidden="1">
      <c r="A2449" s="265"/>
      <c r="E2449" s="280"/>
      <c r="F2449"/>
      <c r="G2449" s="3"/>
      <c r="H2449" s="1"/>
      <c r="I2449"/>
      <c r="J2449" s="4"/>
      <c r="K2449" s="55" t="s">
        <v>34</v>
      </c>
    </row>
    <row r="2450" spans="1:11" ht="17.25" hidden="1">
      <c r="A2450" s="265"/>
      <c r="E2450" s="280"/>
      <c r="F2450"/>
      <c r="G2450" s="3"/>
      <c r="H2450"/>
      <c r="I2450"/>
      <c r="J2450" s="4"/>
      <c r="K2450"/>
    </row>
    <row r="2451" spans="1:11" ht="45" hidden="1">
      <c r="A2451" s="265"/>
      <c r="E2451" s="280"/>
      <c r="F2451" s="323" t="s">
        <v>3264</v>
      </c>
      <c r="G2451" s="3"/>
      <c r="H2451" s="324" t="s">
        <v>3080</v>
      </c>
      <c r="I2451"/>
      <c r="J2451" s="4" t="s">
        <v>3521</v>
      </c>
      <c r="K2451">
        <f>K2435</f>
        <v>205.09</v>
      </c>
    </row>
    <row r="2452" spans="1:11" ht="17.25" hidden="1">
      <c r="A2452" s="265"/>
      <c r="E2452" s="280"/>
      <c r="F2452"/>
      <c r="H2452" s="179"/>
      <c r="I2452"/>
      <c r="J2452" s="4"/>
      <c r="K2452" s="55" t="s">
        <v>34</v>
      </c>
    </row>
    <row r="2453" spans="1:11" ht="30" hidden="1">
      <c r="A2453" s="265"/>
      <c r="E2453" s="280"/>
      <c r="F2453" s="323" t="s">
        <v>2316</v>
      </c>
      <c r="H2453" s="324" t="s">
        <v>3077</v>
      </c>
      <c r="I2453"/>
      <c r="J2453" s="4" t="s">
        <v>3521</v>
      </c>
      <c r="K2453" s="55">
        <f>K2451*1.2</f>
        <v>246.11</v>
      </c>
    </row>
    <row r="2454" spans="1:11" ht="17.25" hidden="1">
      <c r="A2454" s="265"/>
      <c r="E2454" s="280"/>
      <c r="F2454"/>
      <c r="I2454"/>
      <c r="J2454" s="4"/>
      <c r="K2454" s="55" t="s">
        <v>1247</v>
      </c>
    </row>
    <row r="2455" spans="1:11" ht="19.5" hidden="1">
      <c r="A2455" s="265"/>
      <c r="E2455" s="280"/>
      <c r="F2455" s="323" t="s">
        <v>3078</v>
      </c>
      <c r="H2455" s="324" t="s">
        <v>3079</v>
      </c>
      <c r="I2455"/>
      <c r="J2455" s="4" t="s">
        <v>3521</v>
      </c>
      <c r="K2455">
        <f>K2451*1.1</f>
        <v>225.6</v>
      </c>
    </row>
    <row r="2456" spans="1:11" ht="17.25" hidden="1">
      <c r="A2456" s="265"/>
      <c r="E2456" s="280"/>
      <c r="F2456"/>
      <c r="G2456" s="3"/>
      <c r="H2456"/>
      <c r="I2456"/>
      <c r="J2456" s="4"/>
      <c r="K2456" s="55" t="s">
        <v>1247</v>
      </c>
    </row>
    <row r="2457" spans="1:11" ht="17.25" hidden="1">
      <c r="A2457" s="265"/>
      <c r="E2457" s="280"/>
      <c r="F2457"/>
      <c r="G2457" s="3"/>
      <c r="H2457"/>
      <c r="I2457"/>
      <c r="J2457" s="4"/>
      <c r="K2457"/>
    </row>
    <row r="2458" spans="1:11" ht="17.25" hidden="1">
      <c r="A2458" s="265"/>
      <c r="E2458" s="280"/>
      <c r="F2458">
        <v>50.6</v>
      </c>
      <c r="G2458" s="7" t="s">
        <v>686</v>
      </c>
      <c r="H2458" s="1" t="s">
        <v>1168</v>
      </c>
      <c r="I2458"/>
      <c r="J2458" s="4"/>
      <c r="K2458"/>
    </row>
    <row r="2459" spans="1:11" ht="32.25" hidden="1">
      <c r="A2459" s="265"/>
      <c r="E2459" s="280"/>
      <c r="F2459"/>
      <c r="G2459" s="3"/>
      <c r="H2459" s="22" t="s">
        <v>2786</v>
      </c>
      <c r="I2459"/>
      <c r="J2459" s="4"/>
      <c r="K2459"/>
    </row>
    <row r="2460" spans="1:11" ht="17.25" hidden="1">
      <c r="A2460" s="265"/>
      <c r="E2460" s="280"/>
      <c r="F2460"/>
      <c r="G2460" s="3"/>
      <c r="H2460" s="5" t="s">
        <v>1614</v>
      </c>
      <c r="I2460" s="5" t="s">
        <v>1614</v>
      </c>
      <c r="J2460" s="4"/>
      <c r="K2460"/>
    </row>
    <row r="2461" spans="1:11" ht="18.75" hidden="1">
      <c r="A2461" s="265"/>
      <c r="E2461" s="280"/>
      <c r="F2461"/>
      <c r="G2461" s="3"/>
      <c r="H2461" s="5" t="s">
        <v>2787</v>
      </c>
      <c r="I2461" s="5"/>
      <c r="J2461" s="4"/>
      <c r="K2461"/>
    </row>
    <row r="2462" spans="1:11" ht="18.75" hidden="1">
      <c r="A2462" s="265"/>
      <c r="E2462" s="280"/>
      <c r="F2462"/>
      <c r="G2462" s="3"/>
      <c r="H2462" s="5" t="s">
        <v>3118</v>
      </c>
      <c r="I2462" s="5"/>
      <c r="J2462" s="4"/>
      <c r="K2462"/>
    </row>
    <row r="2463" spans="1:11" ht="17.25" hidden="1">
      <c r="A2463" s="265"/>
      <c r="E2463" s="280"/>
      <c r="F2463"/>
      <c r="G2463" s="3"/>
      <c r="H2463" s="5"/>
      <c r="I2463" s="5"/>
      <c r="J2463" s="4"/>
      <c r="K2463"/>
    </row>
    <row r="2464" spans="1:11" ht="17.25" hidden="1">
      <c r="A2464" s="265"/>
      <c r="E2464" s="280"/>
      <c r="F2464"/>
      <c r="G2464" s="3"/>
      <c r="H2464"/>
      <c r="I2464"/>
      <c r="J2464" s="4"/>
      <c r="K2464"/>
    </row>
    <row r="2465" spans="1:11" ht="17.25" hidden="1">
      <c r="A2465" s="265"/>
      <c r="E2465" s="280"/>
      <c r="F2465" s="12">
        <v>1.96</v>
      </c>
      <c r="G2465" s="7" t="s">
        <v>2189</v>
      </c>
      <c r="H2465" s="1" t="s">
        <v>447</v>
      </c>
      <c r="I2465" s="8" t="e">
        <f>K1644</f>
        <v>#REF!</v>
      </c>
      <c r="J2465" s="2" t="s">
        <v>2189</v>
      </c>
      <c r="K2465" s="8" t="e">
        <f t="shared" ref="K2465:K2470" si="80">(F2465*I2465)</f>
        <v>#REF!</v>
      </c>
    </row>
    <row r="2466" spans="1:11" ht="17.25" hidden="1">
      <c r="A2466" s="265"/>
      <c r="E2466" s="280"/>
      <c r="F2466" s="8">
        <v>2</v>
      </c>
      <c r="G2466" s="7" t="s">
        <v>569</v>
      </c>
      <c r="H2466" s="1" t="s">
        <v>358</v>
      </c>
      <c r="I2466" s="8">
        <f>C10</f>
        <v>150</v>
      </c>
      <c r="J2466" s="2" t="s">
        <v>1422</v>
      </c>
      <c r="K2466" s="8">
        <f t="shared" si="80"/>
        <v>300</v>
      </c>
    </row>
    <row r="2467" spans="1:11" ht="17.25" hidden="1">
      <c r="A2467" s="265"/>
      <c r="E2467" s="280"/>
      <c r="F2467" s="8">
        <v>2</v>
      </c>
      <c r="G2467" s="7" t="s">
        <v>569</v>
      </c>
      <c r="H2467" s="1" t="s">
        <v>359</v>
      </c>
      <c r="I2467" s="8">
        <f>C13</f>
        <v>85</v>
      </c>
      <c r="J2467" s="2" t="s">
        <v>1422</v>
      </c>
      <c r="K2467" s="8">
        <f t="shared" si="80"/>
        <v>170</v>
      </c>
    </row>
    <row r="2468" spans="1:11" ht="17.25" hidden="1">
      <c r="A2468" s="265"/>
      <c r="E2468" s="280"/>
      <c r="F2468" s="8">
        <v>0.28000000000000003</v>
      </c>
      <c r="G2468" s="7" t="s">
        <v>2321</v>
      </c>
      <c r="H2468" s="1" t="s">
        <v>3081</v>
      </c>
      <c r="I2468" s="8">
        <f>K2448</f>
        <v>168.13</v>
      </c>
      <c r="J2468" s="2" t="s">
        <v>2321</v>
      </c>
      <c r="K2468" s="8">
        <f t="shared" si="80"/>
        <v>47.08</v>
      </c>
    </row>
    <row r="2469" spans="1:11" ht="17.25" hidden="1">
      <c r="A2469" s="265"/>
      <c r="E2469" s="280"/>
      <c r="F2469" s="8">
        <v>500</v>
      </c>
      <c r="G2469" s="7" t="s">
        <v>1456</v>
      </c>
      <c r="H2469" s="1" t="s">
        <v>3082</v>
      </c>
      <c r="I2469">
        <v>2</v>
      </c>
      <c r="J2469" s="4" t="s">
        <v>1422</v>
      </c>
      <c r="K2469" s="8">
        <f t="shared" si="80"/>
        <v>1000</v>
      </c>
    </row>
    <row r="2470" spans="1:11" ht="17.25" hidden="1">
      <c r="A2470" s="265"/>
      <c r="E2470" s="280"/>
      <c r="F2470" s="8">
        <v>8.5</v>
      </c>
      <c r="G2470" s="7" t="s">
        <v>3293</v>
      </c>
      <c r="H2470" s="1" t="s">
        <v>3294</v>
      </c>
      <c r="I2470">
        <v>25</v>
      </c>
      <c r="J2470" s="4" t="s">
        <v>2184</v>
      </c>
      <c r="K2470" s="8">
        <f t="shared" si="80"/>
        <v>212.5</v>
      </c>
    </row>
    <row r="2471" spans="1:11" ht="17.25" hidden="1">
      <c r="A2471" s="265"/>
      <c r="E2471" s="280"/>
      <c r="F2471"/>
      <c r="G2471" s="3"/>
      <c r="H2471"/>
      <c r="I2471"/>
      <c r="J2471" s="4"/>
      <c r="K2471" s="5" t="s">
        <v>1614</v>
      </c>
    </row>
    <row r="2472" spans="1:11" ht="17.25" hidden="1">
      <c r="A2472" s="265"/>
      <c r="E2472" s="280"/>
      <c r="F2472"/>
      <c r="G2472" s="3"/>
      <c r="H2472" s="2" t="s">
        <v>3295</v>
      </c>
      <c r="I2472"/>
      <c r="J2472" s="4"/>
      <c r="K2472" s="8" t="e">
        <f>SUM(K2465:K2471)</f>
        <v>#REF!</v>
      </c>
    </row>
    <row r="2473" spans="1:11" ht="17.25" hidden="1">
      <c r="A2473" s="265"/>
      <c r="E2473" s="280"/>
      <c r="F2473"/>
      <c r="G2473" s="3"/>
      <c r="H2473"/>
      <c r="I2473"/>
      <c r="J2473" s="4"/>
      <c r="K2473" s="68" t="s">
        <v>3296</v>
      </c>
    </row>
    <row r="2474" spans="1:11" ht="17.25" hidden="1">
      <c r="A2474" s="265"/>
      <c r="E2474" s="280"/>
      <c r="F2474"/>
      <c r="G2474" s="3"/>
      <c r="H2474" s="2" t="s">
        <v>3297</v>
      </c>
      <c r="I2474"/>
      <c r="J2474" s="4"/>
      <c r="K2474" t="e">
        <f>K2472/39.2</f>
        <v>#REF!</v>
      </c>
    </row>
    <row r="2475" spans="1:11" ht="17.25" hidden="1">
      <c r="A2475" s="265"/>
      <c r="E2475" s="280"/>
      <c r="F2475"/>
      <c r="G2475" s="3"/>
      <c r="H2475"/>
      <c r="I2475"/>
      <c r="J2475" s="4"/>
      <c r="K2475" s="55" t="s">
        <v>1247</v>
      </c>
    </row>
    <row r="2476" spans="1:11" ht="17.25" hidden="1">
      <c r="A2476" s="265"/>
      <c r="E2476" s="280"/>
      <c r="F2476"/>
      <c r="G2476" s="3"/>
      <c r="H2476" s="325" t="s">
        <v>3288</v>
      </c>
      <c r="I2476"/>
      <c r="J2476" s="4"/>
      <c r="K2476"/>
    </row>
    <row r="2477" spans="1:11" ht="17.25" hidden="1">
      <c r="A2477" s="265"/>
      <c r="E2477" s="280"/>
      <c r="F2477"/>
      <c r="G2477" s="3"/>
      <c r="H2477" t="s">
        <v>3289</v>
      </c>
      <c r="I2477" t="s">
        <v>3320</v>
      </c>
      <c r="J2477" s="4"/>
      <c r="K2477"/>
    </row>
    <row r="2478" spans="1:11" ht="17.25" hidden="1">
      <c r="A2478" s="265"/>
      <c r="E2478" s="280"/>
      <c r="F2478"/>
      <c r="G2478" s="3"/>
      <c r="H2478"/>
      <c r="I2478" s="55" t="s">
        <v>3321</v>
      </c>
      <c r="J2478" s="4" t="s">
        <v>3322</v>
      </c>
      <c r="K2478"/>
    </row>
    <row r="2479" spans="1:11" ht="17.25" hidden="1">
      <c r="A2479" s="265"/>
      <c r="E2479" s="280"/>
      <c r="F2479"/>
      <c r="G2479" s="3"/>
      <c r="H2479" t="s">
        <v>3323</v>
      </c>
      <c r="I2479" t="s">
        <v>3324</v>
      </c>
      <c r="J2479" s="4"/>
      <c r="K2479"/>
    </row>
    <row r="2480" spans="1:11" ht="17.25" hidden="1">
      <c r="A2480" s="265"/>
      <c r="E2480" s="280"/>
      <c r="F2480"/>
      <c r="G2480" s="3"/>
      <c r="H2480"/>
      <c r="I2480"/>
      <c r="J2480" s="4"/>
      <c r="K2480"/>
    </row>
    <row r="2481" spans="1:11" ht="17.25" hidden="1">
      <c r="A2481" s="265"/>
      <c r="E2481" s="280"/>
      <c r="F2481"/>
      <c r="G2481" s="3"/>
      <c r="H2481" t="s">
        <v>3325</v>
      </c>
      <c r="I2481"/>
      <c r="J2481" s="4"/>
      <c r="K2481"/>
    </row>
    <row r="2482" spans="1:11" ht="17.25" hidden="1">
      <c r="A2482" s="265"/>
      <c r="E2482" s="280"/>
      <c r="F2482"/>
      <c r="G2482" s="3"/>
      <c r="H2482" t="s">
        <v>3326</v>
      </c>
      <c r="I2482" t="s">
        <v>3327</v>
      </c>
      <c r="J2482" s="4"/>
      <c r="K2482"/>
    </row>
    <row r="2483" spans="1:11" ht="17.25" hidden="1">
      <c r="A2483" s="265"/>
      <c r="E2483" s="280"/>
      <c r="F2483"/>
      <c r="G2483" s="3"/>
      <c r="H2483" t="s">
        <v>3328</v>
      </c>
      <c r="I2483" t="s">
        <v>3329</v>
      </c>
      <c r="J2483" s="4"/>
      <c r="K2483"/>
    </row>
    <row r="2484" spans="1:11" ht="17.25" hidden="1">
      <c r="A2484" s="265"/>
      <c r="E2484" s="280"/>
      <c r="F2484"/>
      <c r="G2484" s="3"/>
      <c r="H2484" t="s">
        <v>3375</v>
      </c>
      <c r="I2484"/>
      <c r="J2484" s="4"/>
      <c r="K2484"/>
    </row>
    <row r="2485" spans="1:11" ht="17.25" hidden="1">
      <c r="A2485" s="265"/>
      <c r="E2485" s="280"/>
      <c r="F2485"/>
      <c r="G2485" s="3"/>
      <c r="H2485"/>
      <c r="I2485"/>
      <c r="J2485" s="4"/>
      <c r="K2485"/>
    </row>
    <row r="2486" spans="1:11" ht="17.25" hidden="1">
      <c r="A2486" s="265"/>
      <c r="E2486" s="280"/>
      <c r="F2486"/>
      <c r="G2486" s="3"/>
      <c r="H2486"/>
      <c r="I2486"/>
      <c r="J2486" s="4"/>
      <c r="K2486"/>
    </row>
    <row r="2487" spans="1:11" ht="17.25" hidden="1">
      <c r="A2487" s="265"/>
      <c r="E2487" s="280"/>
      <c r="F2487"/>
      <c r="G2487" s="3"/>
      <c r="H2487"/>
      <c r="I2487"/>
      <c r="J2487" s="4"/>
      <c r="K2487"/>
    </row>
    <row r="2488" spans="1:11" ht="48" hidden="1">
      <c r="A2488" s="265"/>
      <c r="E2488" s="280"/>
      <c r="F2488" s="326">
        <v>83</v>
      </c>
      <c r="G2488" s="3"/>
      <c r="H2488" s="27" t="s">
        <v>3376</v>
      </c>
      <c r="I2488"/>
      <c r="J2488" s="4"/>
      <c r="K2488"/>
    </row>
    <row r="2489" spans="1:11" ht="17.25" hidden="1">
      <c r="A2489" s="265"/>
      <c r="E2489" s="280"/>
      <c r="F2489"/>
      <c r="G2489" s="3"/>
      <c r="H2489" s="55" t="s">
        <v>3411</v>
      </c>
      <c r="I2489"/>
      <c r="J2489" s="4"/>
      <c r="K2489"/>
    </row>
    <row r="2490" spans="1:11" ht="63" hidden="1">
      <c r="A2490" s="265"/>
      <c r="E2490" s="280"/>
      <c r="F2490" s="226">
        <v>3.25</v>
      </c>
      <c r="G2490" s="327" t="s">
        <v>3412</v>
      </c>
      <c r="H2490" s="327" t="s">
        <v>3413</v>
      </c>
      <c r="I2490" s="327">
        <v>27</v>
      </c>
      <c r="J2490" s="327" t="s">
        <v>1675</v>
      </c>
      <c r="K2490" s="327">
        <f>I2490*F2490</f>
        <v>87.75</v>
      </c>
    </row>
    <row r="2491" spans="1:11" ht="17.25" hidden="1">
      <c r="A2491" s="265"/>
      <c r="E2491" s="280"/>
      <c r="F2491"/>
      <c r="G2491" s="3"/>
      <c r="H2491" t="s">
        <v>1211</v>
      </c>
      <c r="I2491"/>
      <c r="J2491" s="4"/>
      <c r="K2491">
        <v>0.25</v>
      </c>
    </row>
    <row r="2492" spans="1:11" ht="17.25" hidden="1">
      <c r="A2492" s="265"/>
      <c r="E2492" s="280"/>
      <c r="F2492"/>
      <c r="G2492" s="3"/>
      <c r="H2492"/>
      <c r="I2492"/>
      <c r="J2492" s="4"/>
      <c r="K2492" s="328" t="s">
        <v>1614</v>
      </c>
    </row>
    <row r="2493" spans="1:11" ht="17.25" hidden="1">
      <c r="A2493" s="265"/>
      <c r="E2493" s="280"/>
      <c r="F2493"/>
      <c r="G2493" s="3"/>
      <c r="H2493" t="s">
        <v>3414</v>
      </c>
      <c r="I2493"/>
      <c r="J2493" s="4"/>
      <c r="K2493">
        <f>SUM(K2490:K2492)</f>
        <v>88</v>
      </c>
    </row>
    <row r="2494" spans="1:11" ht="17.25" hidden="1">
      <c r="A2494" s="265"/>
      <c r="E2494" s="280"/>
      <c r="F2494"/>
      <c r="G2494" s="3"/>
      <c r="H2494"/>
      <c r="I2494"/>
      <c r="J2494" s="4"/>
      <c r="K2494" s="328" t="s">
        <v>2090</v>
      </c>
    </row>
    <row r="2495" spans="1:11" ht="19.5" hidden="1">
      <c r="A2495" s="265"/>
      <c r="E2495" s="280"/>
      <c r="F2495" s="329">
        <v>79.099999999999994</v>
      </c>
      <c r="G2495" s="3"/>
      <c r="H2495" t="s">
        <v>3415</v>
      </c>
      <c r="I2495"/>
      <c r="J2495" s="4"/>
      <c r="K2495"/>
    </row>
    <row r="2496" spans="1:11" ht="17.25" hidden="1">
      <c r="A2496" s="265"/>
      <c r="E2496" s="280"/>
      <c r="F2496"/>
      <c r="G2496" s="3"/>
      <c r="H2496" s="55" t="s">
        <v>3416</v>
      </c>
      <c r="I2496"/>
      <c r="J2496" s="4"/>
      <c r="K2496"/>
    </row>
    <row r="2497" spans="1:11" ht="17.25" hidden="1">
      <c r="A2497" s="265"/>
      <c r="E2497" s="280"/>
      <c r="F2497">
        <v>1</v>
      </c>
      <c r="G2497" s="3" t="s">
        <v>1418</v>
      </c>
      <c r="H2497" t="s">
        <v>3417</v>
      </c>
      <c r="I2497">
        <v>75</v>
      </c>
      <c r="J2497" s="4" t="s">
        <v>1422</v>
      </c>
      <c r="K2497">
        <f>I2497*F2497</f>
        <v>75</v>
      </c>
    </row>
    <row r="2498" spans="1:11" ht="17.25" hidden="1">
      <c r="A2498" s="265"/>
      <c r="E2498" s="280"/>
      <c r="F2498">
        <v>1</v>
      </c>
      <c r="G2498" s="3" t="s">
        <v>1418</v>
      </c>
      <c r="H2498" t="s">
        <v>3418</v>
      </c>
      <c r="I2498">
        <v>17.75</v>
      </c>
      <c r="J2498" s="4" t="s">
        <v>1422</v>
      </c>
      <c r="K2498">
        <f>I2498*F2498</f>
        <v>17.75</v>
      </c>
    </row>
    <row r="2499" spans="1:11" ht="17.25" hidden="1">
      <c r="A2499" s="265"/>
      <c r="E2499" s="280"/>
      <c r="F2499">
        <v>1</v>
      </c>
      <c r="G2499" s="3" t="s">
        <v>1418</v>
      </c>
      <c r="H2499" t="s">
        <v>142</v>
      </c>
      <c r="I2499">
        <f>K2510</f>
        <v>65.13</v>
      </c>
      <c r="J2499" s="4" t="s">
        <v>1422</v>
      </c>
      <c r="K2499">
        <f>I2499*F2499</f>
        <v>65.13</v>
      </c>
    </row>
    <row r="2500" spans="1:11" ht="17.25" hidden="1">
      <c r="A2500" s="265"/>
      <c r="E2500" s="280"/>
      <c r="F2500"/>
      <c r="G2500" s="3"/>
      <c r="H2500" t="s">
        <v>2365</v>
      </c>
      <c r="I2500"/>
      <c r="J2500" s="4" t="s">
        <v>454</v>
      </c>
      <c r="K2500">
        <v>3.12</v>
      </c>
    </row>
    <row r="2501" spans="1:11" ht="17.25" hidden="1">
      <c r="A2501" s="265"/>
      <c r="E2501" s="280"/>
      <c r="F2501"/>
      <c r="G2501" s="3"/>
      <c r="H2501"/>
      <c r="I2501"/>
      <c r="J2501" s="4"/>
      <c r="K2501" s="55" t="s">
        <v>2366</v>
      </c>
    </row>
    <row r="2502" spans="1:11" ht="17.25" hidden="1">
      <c r="A2502" s="265"/>
      <c r="E2502" s="280"/>
      <c r="F2502"/>
      <c r="G2502" s="3"/>
      <c r="H2502"/>
      <c r="I2502"/>
      <c r="J2502" s="4"/>
      <c r="K2502">
        <f>SUM(K2497:K2501)</f>
        <v>161</v>
      </c>
    </row>
    <row r="2503" spans="1:11" ht="17.25" hidden="1">
      <c r="A2503" s="265"/>
      <c r="E2503" s="280"/>
      <c r="F2503"/>
      <c r="G2503" s="3"/>
      <c r="H2503"/>
      <c r="I2503"/>
      <c r="J2503" s="4"/>
      <c r="K2503" s="55" t="s">
        <v>148</v>
      </c>
    </row>
    <row r="2504" spans="1:11" ht="17.25" hidden="1">
      <c r="A2504" s="265"/>
      <c r="E2504" s="280"/>
      <c r="F2504" t="s">
        <v>142</v>
      </c>
      <c r="G2504" s="3"/>
      <c r="H2504"/>
      <c r="I2504"/>
      <c r="J2504" s="4"/>
      <c r="K2504"/>
    </row>
    <row r="2505" spans="1:11" ht="17.25" hidden="1">
      <c r="A2505" s="265"/>
      <c r="E2505" s="280"/>
      <c r="F2505">
        <v>1</v>
      </c>
      <c r="G2505" s="3" t="s">
        <v>1418</v>
      </c>
      <c r="H2505" t="s">
        <v>2367</v>
      </c>
      <c r="I2505">
        <v>131</v>
      </c>
      <c r="J2505" s="4" t="s">
        <v>1422</v>
      </c>
      <c r="K2505">
        <f>I2505*F2505</f>
        <v>131</v>
      </c>
    </row>
    <row r="2506" spans="1:11" ht="17.25" hidden="1">
      <c r="A2506" s="265"/>
      <c r="E2506" s="280"/>
      <c r="F2506">
        <v>1</v>
      </c>
      <c r="G2506" s="3" t="s">
        <v>1418</v>
      </c>
      <c r="H2506" t="s">
        <v>2368</v>
      </c>
      <c r="I2506">
        <v>117</v>
      </c>
      <c r="J2506" s="4" t="s">
        <v>1422</v>
      </c>
      <c r="K2506">
        <f>I2506*F2506</f>
        <v>117</v>
      </c>
    </row>
    <row r="2507" spans="1:11" ht="17.25" hidden="1">
      <c r="A2507" s="265"/>
      <c r="E2507" s="280"/>
      <c r="F2507">
        <v>3</v>
      </c>
      <c r="G2507" s="3" t="s">
        <v>1456</v>
      </c>
      <c r="H2507" t="s">
        <v>2369</v>
      </c>
      <c r="I2507">
        <v>91</v>
      </c>
      <c r="J2507" s="4" t="s">
        <v>1422</v>
      </c>
      <c r="K2507">
        <f>I2507*F2507</f>
        <v>273</v>
      </c>
    </row>
    <row r="2508" spans="1:11" ht="17.25" hidden="1">
      <c r="A2508" s="265"/>
      <c r="E2508" s="280"/>
      <c r="F2508"/>
      <c r="G2508" s="3"/>
      <c r="H2508"/>
      <c r="I2508"/>
      <c r="J2508" s="4"/>
      <c r="K2508" s="55" t="s">
        <v>433</v>
      </c>
    </row>
    <row r="2509" spans="1:11" ht="17.25" hidden="1">
      <c r="A2509" s="265"/>
      <c r="E2509" s="280"/>
      <c r="F2509"/>
      <c r="G2509" s="3"/>
      <c r="H2509" t="s">
        <v>2370</v>
      </c>
      <c r="I2509"/>
      <c r="J2509" s="4"/>
      <c r="K2509">
        <f>SUM(K2505:K2508)</f>
        <v>521</v>
      </c>
    </row>
    <row r="2510" spans="1:11" ht="17.25" hidden="1">
      <c r="A2510" s="265"/>
      <c r="E2510" s="280"/>
      <c r="F2510"/>
      <c r="G2510" s="3"/>
      <c r="H2510" t="s">
        <v>2371</v>
      </c>
      <c r="I2510"/>
      <c r="J2510" s="4"/>
      <c r="K2510">
        <f>K2509/8</f>
        <v>65.13</v>
      </c>
    </row>
    <row r="2511" spans="1:11" ht="17.25" hidden="1">
      <c r="A2511" s="265"/>
      <c r="E2511" s="280"/>
      <c r="F2511"/>
      <c r="G2511" s="3"/>
      <c r="H2511"/>
      <c r="I2511"/>
      <c r="J2511" s="4"/>
      <c r="K2511"/>
    </row>
    <row r="2512" spans="1:11" ht="17.25" hidden="1">
      <c r="A2512" s="265"/>
      <c r="E2512" s="280"/>
      <c r="F2512"/>
      <c r="G2512" s="3"/>
      <c r="H2512"/>
      <c r="I2512"/>
      <c r="J2512" s="4"/>
      <c r="K2512" s="55"/>
    </row>
    <row r="2513" spans="1:11" ht="17.25" hidden="1">
      <c r="A2513" s="265"/>
      <c r="E2513" s="280"/>
      <c r="F2513" s="2" t="s">
        <v>3383</v>
      </c>
      <c r="G2513" s="7" t="s">
        <v>2289</v>
      </c>
      <c r="H2513" s="1" t="s">
        <v>2215</v>
      </c>
      <c r="I2513"/>
      <c r="J2513" s="4"/>
      <c r="K2513"/>
    </row>
    <row r="2514" spans="1:11" ht="17.25" hidden="1">
      <c r="A2514" s="265"/>
      <c r="E2514" s="280"/>
      <c r="F2514"/>
      <c r="G2514" s="3"/>
      <c r="H2514" s="1" t="s">
        <v>2217</v>
      </c>
      <c r="I2514"/>
      <c r="J2514" s="4"/>
      <c r="K2514"/>
    </row>
    <row r="2515" spans="1:11" ht="17.25" hidden="1">
      <c r="A2515" s="265"/>
      <c r="E2515" s="280"/>
      <c r="F2515"/>
      <c r="G2515" s="3"/>
      <c r="H2515" s="1" t="s">
        <v>2218</v>
      </c>
      <c r="I2515"/>
      <c r="J2515" s="4"/>
      <c r="K2515"/>
    </row>
    <row r="2516" spans="1:11" ht="17.25" hidden="1">
      <c r="A2516" s="265"/>
      <c r="E2516" s="280"/>
      <c r="F2516"/>
      <c r="G2516" s="3"/>
      <c r="H2516" s="1" t="s">
        <v>2219</v>
      </c>
      <c r="I2516"/>
      <c r="J2516" s="4"/>
      <c r="K2516"/>
    </row>
    <row r="2517" spans="1:11" ht="17.25" hidden="1">
      <c r="A2517" s="265"/>
      <c r="E2517" s="280"/>
      <c r="F2517"/>
      <c r="G2517" s="3"/>
      <c r="H2517" s="1" t="s">
        <v>2220</v>
      </c>
      <c r="I2517"/>
      <c r="J2517" s="4"/>
      <c r="K2517"/>
    </row>
    <row r="2518" spans="1:11" ht="17.25" hidden="1">
      <c r="A2518" s="265"/>
      <c r="E2518" s="280"/>
      <c r="F2518"/>
      <c r="G2518" s="3"/>
      <c r="H2518" s="1" t="s">
        <v>2221</v>
      </c>
      <c r="I2518"/>
      <c r="J2518" s="4"/>
      <c r="K2518"/>
    </row>
    <row r="2519" spans="1:11" ht="17.25" hidden="1">
      <c r="A2519" s="265"/>
      <c r="E2519" s="280"/>
      <c r="F2519"/>
      <c r="G2519" s="3"/>
      <c r="H2519" s="5" t="s">
        <v>1614</v>
      </c>
      <c r="I2519"/>
      <c r="J2519" s="4"/>
      <c r="K2519"/>
    </row>
    <row r="2520" spans="1:11" ht="17.25" hidden="1">
      <c r="A2520" s="265"/>
      <c r="E2520" s="280"/>
      <c r="F2520" s="2"/>
      <c r="G2520" s="7"/>
      <c r="H2520" s="1" t="s">
        <v>1847</v>
      </c>
      <c r="I2520"/>
      <c r="J2520" s="4"/>
      <c r="K2520" s="1" t="s">
        <v>991</v>
      </c>
    </row>
    <row r="2521" spans="1:11" ht="17.25" hidden="1">
      <c r="A2521" s="265"/>
      <c r="E2521" s="280"/>
      <c r="F2521"/>
      <c r="G2521" s="3"/>
      <c r="H2521" s="5" t="s">
        <v>1614</v>
      </c>
      <c r="I2521"/>
      <c r="J2521" s="4"/>
      <c r="K2521"/>
    </row>
    <row r="2522" spans="1:11" ht="17.25" hidden="1">
      <c r="A2522" s="265"/>
      <c r="E2522" s="280"/>
      <c r="F2522" s="18">
        <v>1.153E-2</v>
      </c>
      <c r="G2522" s="7" t="s">
        <v>884</v>
      </c>
      <c r="H2522" s="1" t="s">
        <v>704</v>
      </c>
      <c r="I2522" s="8">
        <f t="shared" ref="I2522:I2531" si="81">I1011</f>
        <v>65420</v>
      </c>
      <c r="J2522" s="2" t="s">
        <v>884</v>
      </c>
      <c r="K2522" s="8">
        <f t="shared" ref="K2522:K2531" si="82">(F2522*I2522)</f>
        <v>754.29</v>
      </c>
    </row>
    <row r="2523" spans="1:11" ht="17.25" hidden="1">
      <c r="A2523" s="265"/>
      <c r="E2523" s="280"/>
      <c r="F2523" s="18">
        <v>1.52E-2</v>
      </c>
      <c r="G2523" s="7" t="s">
        <v>884</v>
      </c>
      <c r="H2523" s="1" t="s">
        <v>705</v>
      </c>
      <c r="I2523" s="8">
        <f t="shared" si="81"/>
        <v>57165</v>
      </c>
      <c r="J2523" s="2" t="s">
        <v>884</v>
      </c>
      <c r="K2523" s="8">
        <f t="shared" si="82"/>
        <v>868.91</v>
      </c>
    </row>
    <row r="2524" spans="1:11" hidden="1">
      <c r="A2524" s="265"/>
      <c r="F2524" s="18">
        <v>1.2787999999999999</v>
      </c>
      <c r="G2524" s="7" t="s">
        <v>620</v>
      </c>
      <c r="H2524" s="1" t="s">
        <v>2127</v>
      </c>
      <c r="I2524" s="8">
        <f t="shared" si="81"/>
        <v>381.37</v>
      </c>
      <c r="J2524" s="2" t="s">
        <v>620</v>
      </c>
      <c r="K2524" s="8">
        <f t="shared" si="82"/>
        <v>487.7</v>
      </c>
    </row>
    <row r="2525" spans="1:11" hidden="1">
      <c r="A2525" s="265"/>
      <c r="F2525" s="18">
        <v>1.845</v>
      </c>
      <c r="G2525" s="7" t="s">
        <v>620</v>
      </c>
      <c r="H2525" s="1" t="s">
        <v>2128</v>
      </c>
      <c r="I2525" s="8">
        <f t="shared" si="81"/>
        <v>287</v>
      </c>
      <c r="J2525" s="2" t="s">
        <v>620</v>
      </c>
      <c r="K2525" s="8">
        <f t="shared" si="82"/>
        <v>529.52</v>
      </c>
    </row>
    <row r="2526" spans="1:11" hidden="1">
      <c r="A2526" s="265"/>
      <c r="F2526" s="8">
        <v>2</v>
      </c>
      <c r="G2526" s="7" t="s">
        <v>883</v>
      </c>
      <c r="H2526" s="1" t="s">
        <v>2129</v>
      </c>
      <c r="I2526" s="8">
        <f t="shared" si="81"/>
        <v>30</v>
      </c>
      <c r="J2526" s="2" t="s">
        <v>883</v>
      </c>
      <c r="K2526" s="8">
        <f t="shared" si="82"/>
        <v>60</v>
      </c>
    </row>
    <row r="2527" spans="1:11" hidden="1">
      <c r="A2527" s="265"/>
      <c r="F2527" s="8">
        <v>3</v>
      </c>
      <c r="G2527" s="7" t="s">
        <v>883</v>
      </c>
      <c r="H2527" s="1" t="s">
        <v>1542</v>
      </c>
      <c r="I2527" s="8">
        <f t="shared" si="81"/>
        <v>45</v>
      </c>
      <c r="J2527" s="2" t="s">
        <v>883</v>
      </c>
      <c r="K2527" s="8">
        <f t="shared" si="82"/>
        <v>135</v>
      </c>
    </row>
    <row r="2528" spans="1:11" hidden="1">
      <c r="A2528" s="265"/>
      <c r="F2528" s="8">
        <v>1</v>
      </c>
      <c r="G2528" s="7" t="s">
        <v>883</v>
      </c>
      <c r="H2528" s="1" t="s">
        <v>2014</v>
      </c>
      <c r="I2528" s="8">
        <f t="shared" si="81"/>
        <v>95</v>
      </c>
      <c r="J2528" s="2" t="s">
        <v>883</v>
      </c>
      <c r="K2528" s="8">
        <f t="shared" si="82"/>
        <v>95</v>
      </c>
    </row>
    <row r="2529" spans="1:11" hidden="1">
      <c r="A2529" s="265"/>
      <c r="F2529" s="8">
        <v>1</v>
      </c>
      <c r="G2529" s="7" t="s">
        <v>883</v>
      </c>
      <c r="H2529" s="1" t="s">
        <v>2015</v>
      </c>
      <c r="I2529" s="8">
        <f t="shared" si="81"/>
        <v>8</v>
      </c>
      <c r="J2529" s="2" t="s">
        <v>883</v>
      </c>
      <c r="K2529" s="8">
        <f t="shared" si="82"/>
        <v>8</v>
      </c>
    </row>
    <row r="2530" spans="1:11" hidden="1">
      <c r="A2530" s="265"/>
      <c r="F2530" s="8">
        <v>1</v>
      </c>
      <c r="G2530" s="7" t="s">
        <v>883</v>
      </c>
      <c r="H2530" s="1" t="s">
        <v>2016</v>
      </c>
      <c r="I2530" s="8">
        <f t="shared" si="81"/>
        <v>30</v>
      </c>
      <c r="J2530" s="2" t="s">
        <v>883</v>
      </c>
      <c r="K2530" s="8">
        <f t="shared" si="82"/>
        <v>30</v>
      </c>
    </row>
    <row r="2531" spans="1:11" hidden="1">
      <c r="A2531" s="265"/>
      <c r="F2531" s="8">
        <v>1</v>
      </c>
      <c r="G2531" s="7" t="s">
        <v>883</v>
      </c>
      <c r="H2531" s="1" t="s">
        <v>2017</v>
      </c>
      <c r="I2531" s="8">
        <f t="shared" si="81"/>
        <v>25</v>
      </c>
      <c r="J2531" s="2" t="s">
        <v>883</v>
      </c>
      <c r="K2531" s="8">
        <f t="shared" si="82"/>
        <v>25</v>
      </c>
    </row>
    <row r="2532" spans="1:11" hidden="1">
      <c r="A2532" s="265"/>
      <c r="F2532"/>
      <c r="G2532" s="3"/>
      <c r="H2532"/>
      <c r="I2532"/>
      <c r="J2532" s="4"/>
      <c r="K2532" s="5" t="s">
        <v>1614</v>
      </c>
    </row>
    <row r="2533" spans="1:11" hidden="1">
      <c r="A2533" s="265"/>
      <c r="F2533"/>
      <c r="G2533" s="3"/>
      <c r="H2533" s="2" t="s">
        <v>462</v>
      </c>
      <c r="I2533"/>
      <c r="J2533" s="4"/>
      <c r="K2533" s="8">
        <f>SUM(K2522:K2532)</f>
        <v>2993.42</v>
      </c>
    </row>
    <row r="2534" spans="1:11" hidden="1">
      <c r="A2534" s="265"/>
      <c r="F2534"/>
      <c r="G2534" s="7" t="s">
        <v>991</v>
      </c>
      <c r="H2534"/>
      <c r="I2534"/>
      <c r="J2534" s="4"/>
      <c r="K2534" s="5" t="s">
        <v>1614</v>
      </c>
    </row>
    <row r="2535" spans="1:11" hidden="1">
      <c r="A2535" s="265"/>
      <c r="F2535"/>
      <c r="G2535" s="3"/>
      <c r="H2535" s="2" t="s">
        <v>561</v>
      </c>
      <c r="I2535"/>
      <c r="J2535" s="4"/>
      <c r="K2535" s="8">
        <f>K2533/F2525</f>
        <v>1622.45</v>
      </c>
    </row>
    <row r="2536" spans="1:11" hidden="1">
      <c r="A2536" s="265"/>
      <c r="F2536"/>
      <c r="G2536" s="3"/>
      <c r="H2536"/>
      <c r="I2536"/>
      <c r="J2536" s="4"/>
      <c r="K2536" s="5" t="s">
        <v>2090</v>
      </c>
    </row>
    <row r="2537" spans="1:11" hidden="1">
      <c r="A2537" s="265"/>
      <c r="F2537" s="24">
        <v>98.1</v>
      </c>
      <c r="G2537" s="7" t="s">
        <v>2289</v>
      </c>
      <c r="H2537" s="1" t="s">
        <v>3384</v>
      </c>
      <c r="I2537"/>
      <c r="J2537" s="4"/>
      <c r="K2537"/>
    </row>
    <row r="2538" spans="1:11" hidden="1">
      <c r="A2538" s="265"/>
      <c r="F2538"/>
      <c r="G2538" s="3"/>
      <c r="H2538" s="1" t="s">
        <v>259</v>
      </c>
      <c r="I2538"/>
      <c r="J2538" s="4"/>
      <c r="K2538"/>
    </row>
    <row r="2539" spans="1:11" hidden="1">
      <c r="A2539" s="265"/>
      <c r="F2539"/>
      <c r="G2539" s="3"/>
      <c r="H2539" s="33" t="s">
        <v>2338</v>
      </c>
      <c r="I2539"/>
      <c r="J2539" s="4"/>
      <c r="K2539"/>
    </row>
    <row r="2540" spans="1:11" hidden="1">
      <c r="A2540" s="265"/>
      <c r="F2540"/>
      <c r="G2540" s="3"/>
      <c r="H2540" s="5" t="s">
        <v>1614</v>
      </c>
      <c r="I2540"/>
      <c r="J2540" s="4"/>
      <c r="K2540"/>
    </row>
    <row r="2541" spans="1:11" hidden="1">
      <c r="A2541" s="265"/>
      <c r="F2541"/>
      <c r="G2541" s="3"/>
      <c r="H2541" s="1" t="s">
        <v>2339</v>
      </c>
      <c r="I2541"/>
      <c r="J2541" s="330"/>
      <c r="K2541"/>
    </row>
    <row r="2542" spans="1:11" hidden="1">
      <c r="A2542" s="265"/>
      <c r="F2542"/>
      <c r="G2542" s="3"/>
      <c r="H2542" s="1" t="s">
        <v>2340</v>
      </c>
      <c r="I2542"/>
      <c r="J2542" s="4"/>
      <c r="K2542"/>
    </row>
    <row r="2543" spans="1:11" hidden="1">
      <c r="A2543" s="265"/>
      <c r="F2543"/>
      <c r="G2543" s="3"/>
      <c r="H2543"/>
      <c r="I2543"/>
      <c r="J2543" s="2" t="s">
        <v>1614</v>
      </c>
      <c r="K2543"/>
    </row>
    <row r="2544" spans="1:11" hidden="1">
      <c r="A2544" s="265"/>
      <c r="F2544"/>
      <c r="G2544" s="3"/>
      <c r="H2544" s="1" t="s">
        <v>2341</v>
      </c>
      <c r="I2544"/>
      <c r="J2544" s="4"/>
      <c r="K2544"/>
    </row>
    <row r="2545" spans="1:11" hidden="1">
      <c r="A2545" s="265"/>
      <c r="F2545"/>
      <c r="G2545" s="3"/>
      <c r="H2545" s="1" t="s">
        <v>2717</v>
      </c>
      <c r="I2545"/>
      <c r="J2545" s="4"/>
      <c r="K2545" s="14">
        <v>3.5400000000000001E-2</v>
      </c>
    </row>
    <row r="2546" spans="1:11" hidden="1">
      <c r="A2546" s="265"/>
      <c r="F2546"/>
      <c r="G2546" s="3"/>
      <c r="H2546"/>
      <c r="I2546"/>
      <c r="J2546" s="2" t="s">
        <v>991</v>
      </c>
      <c r="K2546" s="5" t="s">
        <v>1614</v>
      </c>
    </row>
    <row r="2547" spans="1:11" hidden="1">
      <c r="A2547" s="265"/>
      <c r="F2547"/>
      <c r="G2547" s="3"/>
      <c r="H2547" s="1" t="s">
        <v>2718</v>
      </c>
      <c r="I2547"/>
      <c r="J2547" s="268" t="s">
        <v>991</v>
      </c>
      <c r="K2547" s="14">
        <v>2.5899999999999999E-2</v>
      </c>
    </row>
    <row r="2548" spans="1:11" hidden="1">
      <c r="A2548" s="265"/>
      <c r="F2548"/>
      <c r="G2548" s="3"/>
      <c r="H2548" s="1" t="s">
        <v>2719</v>
      </c>
      <c r="I2548"/>
      <c r="J2548" s="2" t="s">
        <v>991</v>
      </c>
      <c r="K2548" s="14">
        <v>6.4999999999999997E-3</v>
      </c>
    </row>
    <row r="2549" spans="1:11" hidden="1">
      <c r="A2549" s="265"/>
      <c r="F2549"/>
      <c r="G2549" s="3"/>
      <c r="H2549"/>
      <c r="I2549"/>
      <c r="J2549" s="4"/>
      <c r="K2549" s="5" t="s">
        <v>1614</v>
      </c>
    </row>
    <row r="2550" spans="1:11" hidden="1">
      <c r="A2550" s="265"/>
      <c r="F2550"/>
      <c r="G2550" s="3"/>
      <c r="H2550"/>
      <c r="I2550"/>
      <c r="J2550" s="4"/>
      <c r="K2550" s="14">
        <v>3.2300000000000002E-2</v>
      </c>
    </row>
    <row r="2551" spans="1:11" hidden="1">
      <c r="A2551" s="265"/>
      <c r="F2551"/>
      <c r="G2551" s="3"/>
      <c r="H2551"/>
      <c r="I2551"/>
      <c r="J2551" s="4"/>
      <c r="K2551" s="5" t="s">
        <v>1614</v>
      </c>
    </row>
    <row r="2552" spans="1:11" hidden="1">
      <c r="A2552" s="265"/>
      <c r="F2552"/>
      <c r="G2552" s="3"/>
      <c r="H2552"/>
      <c r="I2552"/>
      <c r="J2552" s="4"/>
      <c r="K2552"/>
    </row>
    <row r="2553" spans="1:11" hidden="1">
      <c r="A2553" s="265"/>
      <c r="F2553"/>
      <c r="G2553" s="3"/>
      <c r="H2553"/>
      <c r="I2553"/>
      <c r="J2553" s="4"/>
      <c r="K2553"/>
    </row>
    <row r="2554" spans="1:11" hidden="1">
      <c r="A2554" s="265"/>
      <c r="F2554" s="14">
        <v>2.2800000000000001E-2</v>
      </c>
      <c r="G2554" s="7" t="s">
        <v>884</v>
      </c>
      <c r="H2554" s="1" t="s">
        <v>312</v>
      </c>
      <c r="I2554" s="8">
        <f>I910</f>
        <v>65420</v>
      </c>
      <c r="J2554" s="2" t="s">
        <v>884</v>
      </c>
      <c r="K2554" s="8">
        <f t="shared" ref="K2554:K2564" si="83">(F2554*I2554)</f>
        <v>1491.58</v>
      </c>
    </row>
    <row r="2555" spans="1:11" hidden="1">
      <c r="A2555" s="265"/>
      <c r="F2555" s="14">
        <v>3.5400000000000001E-2</v>
      </c>
      <c r="G2555" s="7" t="s">
        <v>884</v>
      </c>
      <c r="H2555" s="1" t="s">
        <v>313</v>
      </c>
      <c r="I2555" s="8">
        <f>I911</f>
        <v>57165</v>
      </c>
      <c r="J2555" s="2" t="s">
        <v>884</v>
      </c>
      <c r="K2555" s="8">
        <f t="shared" si="83"/>
        <v>2023.64</v>
      </c>
    </row>
    <row r="2556" spans="1:11" hidden="1">
      <c r="A2556" s="265"/>
      <c r="F2556" s="14">
        <v>3.2300000000000002E-2</v>
      </c>
      <c r="G2556" s="7" t="s">
        <v>884</v>
      </c>
      <c r="H2556" s="1" t="s">
        <v>314</v>
      </c>
      <c r="I2556" s="8">
        <f>I912</f>
        <v>63870</v>
      </c>
      <c r="J2556" s="2" t="s">
        <v>884</v>
      </c>
      <c r="K2556" s="8">
        <f t="shared" si="83"/>
        <v>2063</v>
      </c>
    </row>
    <row r="2557" spans="1:11" hidden="1">
      <c r="A2557" s="265"/>
      <c r="F2557" s="15"/>
      <c r="G2557" s="3"/>
      <c r="H2557" s="1" t="s">
        <v>960</v>
      </c>
      <c r="I2557" s="8"/>
      <c r="J2557" s="4"/>
      <c r="K2557" s="8">
        <f t="shared" si="83"/>
        <v>0</v>
      </c>
    </row>
    <row r="2558" spans="1:11" hidden="1">
      <c r="A2558" s="265"/>
      <c r="F2558" s="15">
        <v>2.835</v>
      </c>
      <c r="G2558" s="7" t="s">
        <v>620</v>
      </c>
      <c r="H2558" s="1" t="s">
        <v>452</v>
      </c>
      <c r="I2558" s="8">
        <f t="shared" ref="I2558:I2564" si="84">I914</f>
        <v>342</v>
      </c>
      <c r="J2558" s="2" t="s">
        <v>620</v>
      </c>
      <c r="K2558" s="8">
        <f t="shared" si="83"/>
        <v>969.57</v>
      </c>
    </row>
    <row r="2559" spans="1:11" hidden="1">
      <c r="A2559" s="265"/>
      <c r="F2559" s="8">
        <v>2</v>
      </c>
      <c r="G2559" s="7" t="s">
        <v>784</v>
      </c>
      <c r="H2559" s="1" t="s">
        <v>1488</v>
      </c>
      <c r="I2559" s="8">
        <f t="shared" si="84"/>
        <v>30</v>
      </c>
      <c r="J2559" s="2" t="s">
        <v>883</v>
      </c>
      <c r="K2559" s="8">
        <f t="shared" si="83"/>
        <v>60</v>
      </c>
    </row>
    <row r="2560" spans="1:11" hidden="1">
      <c r="A2560" s="265"/>
      <c r="F2560" s="8">
        <v>6</v>
      </c>
      <c r="G2560" s="7" t="s">
        <v>883</v>
      </c>
      <c r="H2560" s="1" t="s">
        <v>1489</v>
      </c>
      <c r="I2560" s="8">
        <f t="shared" si="84"/>
        <v>45</v>
      </c>
      <c r="J2560" s="2" t="s">
        <v>883</v>
      </c>
      <c r="K2560" s="8">
        <f t="shared" si="83"/>
        <v>270</v>
      </c>
    </row>
    <row r="2561" spans="1:11" hidden="1">
      <c r="A2561" s="265"/>
      <c r="F2561" s="8">
        <v>4</v>
      </c>
      <c r="G2561" s="7" t="s">
        <v>883</v>
      </c>
      <c r="H2561" s="1" t="s">
        <v>1490</v>
      </c>
      <c r="I2561" s="8">
        <f t="shared" si="84"/>
        <v>30</v>
      </c>
      <c r="J2561" s="2" t="s">
        <v>883</v>
      </c>
      <c r="K2561" s="8">
        <f t="shared" si="83"/>
        <v>120</v>
      </c>
    </row>
    <row r="2562" spans="1:11" hidden="1">
      <c r="A2562" s="265"/>
      <c r="F2562" s="8">
        <v>1</v>
      </c>
      <c r="G2562" s="7" t="s">
        <v>883</v>
      </c>
      <c r="H2562" s="1" t="s">
        <v>1491</v>
      </c>
      <c r="I2562" s="8">
        <f t="shared" si="84"/>
        <v>95</v>
      </c>
      <c r="J2562" s="2" t="s">
        <v>883</v>
      </c>
      <c r="K2562" s="8">
        <f t="shared" si="83"/>
        <v>95</v>
      </c>
    </row>
    <row r="2563" spans="1:11" hidden="1">
      <c r="A2563" s="265"/>
      <c r="F2563" s="8">
        <v>2</v>
      </c>
      <c r="G2563" s="7" t="s">
        <v>883</v>
      </c>
      <c r="H2563" s="1" t="s">
        <v>1492</v>
      </c>
      <c r="I2563" s="8">
        <f t="shared" si="84"/>
        <v>8</v>
      </c>
      <c r="J2563" s="2" t="s">
        <v>883</v>
      </c>
      <c r="K2563" s="8">
        <f t="shared" si="83"/>
        <v>16</v>
      </c>
    </row>
    <row r="2564" spans="1:11" hidden="1">
      <c r="A2564" s="265"/>
      <c r="F2564" s="8">
        <v>2</v>
      </c>
      <c r="G2564" s="7" t="s">
        <v>883</v>
      </c>
      <c r="H2564" s="1" t="s">
        <v>2017</v>
      </c>
      <c r="I2564" s="8">
        <f t="shared" si="84"/>
        <v>25</v>
      </c>
      <c r="J2564" s="2" t="s">
        <v>883</v>
      </c>
      <c r="K2564" s="8">
        <f t="shared" si="83"/>
        <v>50</v>
      </c>
    </row>
    <row r="2565" spans="1:11" hidden="1">
      <c r="A2565" s="265"/>
      <c r="F2565"/>
      <c r="G2565" s="3"/>
      <c r="H2565"/>
      <c r="I2565"/>
      <c r="J2565" s="4"/>
      <c r="K2565" s="5" t="s">
        <v>1614</v>
      </c>
    </row>
    <row r="2566" spans="1:11" hidden="1">
      <c r="A2566" s="265"/>
      <c r="F2566"/>
      <c r="G2566" s="3"/>
      <c r="H2566" s="1" t="s">
        <v>3385</v>
      </c>
      <c r="I2566"/>
      <c r="J2566" s="4"/>
      <c r="K2566" s="8">
        <f>SUM(K2554:K2564)</f>
        <v>7158.79</v>
      </c>
    </row>
    <row r="2567" spans="1:11" hidden="1">
      <c r="A2567" s="265"/>
      <c r="F2567"/>
      <c r="G2567" s="3"/>
      <c r="H2567"/>
      <c r="I2567"/>
      <c r="J2567" s="4"/>
      <c r="K2567" s="5" t="s">
        <v>1614</v>
      </c>
    </row>
    <row r="2568" spans="1:11" hidden="1">
      <c r="A2568" s="265"/>
      <c r="F2568"/>
      <c r="G2568" s="3"/>
      <c r="H2568" s="1" t="s">
        <v>561</v>
      </c>
      <c r="I2568"/>
      <c r="J2568" s="4"/>
      <c r="K2568" s="8">
        <f>K2566/F2558</f>
        <v>2525.15</v>
      </c>
    </row>
    <row r="2569" spans="1:11" hidden="1">
      <c r="A2569" s="265"/>
      <c r="F2569"/>
      <c r="G2569" s="3"/>
      <c r="H2569" s="1"/>
      <c r="I2569"/>
      <c r="J2569" s="4"/>
      <c r="K2569" s="5" t="s">
        <v>2090</v>
      </c>
    </row>
    <row r="2570" spans="1:11" hidden="1">
      <c r="A2570" s="265"/>
      <c r="F2570"/>
      <c r="G2570" s="3"/>
      <c r="H2570" s="33" t="s">
        <v>720</v>
      </c>
      <c r="I2570"/>
      <c r="J2570" s="4"/>
      <c r="K2570"/>
    </row>
    <row r="2571" spans="1:11" hidden="1">
      <c r="A2571" s="265"/>
      <c r="F2571"/>
      <c r="G2571" s="3"/>
      <c r="H2571" s="5" t="s">
        <v>1614</v>
      </c>
      <c r="I2571"/>
      <c r="J2571" s="4"/>
      <c r="K2571"/>
    </row>
    <row r="2572" spans="1:11" hidden="1">
      <c r="A2572" s="265"/>
      <c r="F2572"/>
      <c r="G2572" s="3"/>
      <c r="H2572" s="1" t="s">
        <v>427</v>
      </c>
      <c r="I2572"/>
      <c r="J2572" s="330"/>
      <c r="K2572"/>
    </row>
    <row r="2573" spans="1:11" hidden="1">
      <c r="A2573" s="265"/>
      <c r="F2573"/>
      <c r="G2573" s="3"/>
      <c r="H2573" s="1" t="s">
        <v>2340</v>
      </c>
      <c r="I2573"/>
      <c r="J2573" s="4"/>
      <c r="K2573"/>
    </row>
    <row r="2574" spans="1:11" hidden="1">
      <c r="A2574" s="265"/>
      <c r="F2574"/>
      <c r="G2574" s="3"/>
      <c r="H2574"/>
      <c r="I2574"/>
      <c r="J2574" s="2" t="s">
        <v>1614</v>
      </c>
      <c r="K2574"/>
    </row>
    <row r="2575" spans="1:11" hidden="1">
      <c r="A2575" s="265"/>
      <c r="F2575"/>
      <c r="G2575" s="3"/>
      <c r="H2575" s="1" t="s">
        <v>3386</v>
      </c>
      <c r="I2575"/>
      <c r="J2575" s="4"/>
      <c r="K2575"/>
    </row>
    <row r="2576" spans="1:11" hidden="1">
      <c r="A2576" s="265"/>
      <c r="F2576"/>
      <c r="G2576" s="3"/>
      <c r="H2576" s="1" t="s">
        <v>3387</v>
      </c>
      <c r="I2576"/>
      <c r="J2576" s="4"/>
      <c r="K2576" s="14">
        <v>2.5000000000000001E-2</v>
      </c>
    </row>
    <row r="2577" spans="1:11" hidden="1">
      <c r="A2577" s="265"/>
      <c r="F2577"/>
      <c r="G2577" s="3"/>
      <c r="H2577"/>
      <c r="I2577"/>
      <c r="J2577" s="2" t="s">
        <v>991</v>
      </c>
      <c r="K2577" s="5" t="s">
        <v>1614</v>
      </c>
    </row>
    <row r="2578" spans="1:11" hidden="1">
      <c r="A2578" s="265"/>
      <c r="F2578"/>
      <c r="G2578" s="3"/>
      <c r="H2578" s="1" t="s">
        <v>3388</v>
      </c>
      <c r="I2578"/>
      <c r="J2578" s="268" t="s">
        <v>991</v>
      </c>
      <c r="K2578" s="14">
        <v>1.7850000000000001E-2</v>
      </c>
    </row>
    <row r="2579" spans="1:11" hidden="1">
      <c r="A2579" s="265"/>
      <c r="F2579"/>
      <c r="G2579" s="3"/>
      <c r="H2579" s="1" t="s">
        <v>3119</v>
      </c>
      <c r="I2579"/>
      <c r="J2579" s="2" t="s">
        <v>991</v>
      </c>
      <c r="K2579" s="14">
        <v>1.4500000000000001E-2</v>
      </c>
    </row>
    <row r="2580" spans="1:11" hidden="1">
      <c r="A2580" s="265"/>
      <c r="F2580"/>
      <c r="G2580" s="3"/>
      <c r="H2580"/>
      <c r="I2580"/>
      <c r="J2580" s="4"/>
      <c r="K2580" s="5" t="s">
        <v>1614</v>
      </c>
    </row>
    <row r="2581" spans="1:11" hidden="1">
      <c r="A2581" s="265"/>
      <c r="F2581"/>
      <c r="G2581" s="3"/>
      <c r="H2581"/>
      <c r="I2581"/>
      <c r="J2581" s="4"/>
      <c r="K2581" s="14">
        <v>2.23E-2</v>
      </c>
    </row>
    <row r="2582" spans="1:11" hidden="1">
      <c r="A2582" s="265"/>
      <c r="F2582"/>
      <c r="G2582" s="3"/>
      <c r="H2582"/>
      <c r="I2582"/>
      <c r="J2582" s="4"/>
      <c r="K2582" s="5" t="s">
        <v>1614</v>
      </c>
    </row>
    <row r="2583" spans="1:11" hidden="1">
      <c r="A2583" s="265"/>
      <c r="F2583"/>
      <c r="G2583" s="3"/>
      <c r="H2583"/>
      <c r="I2583"/>
      <c r="J2583" s="4"/>
      <c r="K2583"/>
    </row>
    <row r="2584" spans="1:11" hidden="1">
      <c r="A2584" s="265"/>
      <c r="F2584"/>
      <c r="G2584" s="3"/>
      <c r="H2584"/>
      <c r="I2584"/>
      <c r="J2584" s="4"/>
      <c r="K2584"/>
    </row>
    <row r="2585" spans="1:11" hidden="1">
      <c r="A2585" s="265"/>
      <c r="F2585" s="14">
        <v>2.2800000000000001E-2</v>
      </c>
      <c r="G2585" s="7" t="s">
        <v>884</v>
      </c>
      <c r="H2585" s="1" t="s">
        <v>312</v>
      </c>
      <c r="I2585" s="8">
        <f>I2554</f>
        <v>65420</v>
      </c>
      <c r="J2585" s="2" t="s">
        <v>884</v>
      </c>
      <c r="K2585" s="8">
        <f>(F2585*I2585)</f>
        <v>1491.58</v>
      </c>
    </row>
    <row r="2586" spans="1:11" hidden="1">
      <c r="A2586" s="265"/>
      <c r="F2586" s="14">
        <v>2.5000000000000001E-2</v>
      </c>
      <c r="G2586" s="7" t="s">
        <v>884</v>
      </c>
      <c r="H2586" s="1" t="s">
        <v>313</v>
      </c>
      <c r="I2586" s="8">
        <f>I2555</f>
        <v>57165</v>
      </c>
      <c r="J2586" s="2" t="s">
        <v>884</v>
      </c>
      <c r="K2586" s="8">
        <f>(F2586*I2586)</f>
        <v>1429.13</v>
      </c>
    </row>
    <row r="2587" spans="1:11" hidden="1">
      <c r="A2587" s="265"/>
      <c r="F2587" s="14">
        <v>2.23E-2</v>
      </c>
      <c r="G2587" s="7" t="s">
        <v>884</v>
      </c>
      <c r="H2587" s="1" t="s">
        <v>314</v>
      </c>
      <c r="I2587" s="8">
        <f>I2556</f>
        <v>63870</v>
      </c>
      <c r="J2587" s="2" t="s">
        <v>884</v>
      </c>
      <c r="K2587" s="8">
        <f>(F2587*I2587)</f>
        <v>1424.3</v>
      </c>
    </row>
    <row r="2588" spans="1:11" hidden="1">
      <c r="A2588" s="265"/>
      <c r="F2588" s="15"/>
      <c r="G2588" s="3"/>
      <c r="H2588" s="1" t="s">
        <v>960</v>
      </c>
      <c r="I2588" s="8"/>
      <c r="J2588" s="4"/>
      <c r="K2588" s="1" t="s">
        <v>991</v>
      </c>
    </row>
    <row r="2589" spans="1:11" hidden="1">
      <c r="A2589" s="265"/>
      <c r="F2589" s="15">
        <v>2.2275</v>
      </c>
      <c r="G2589" s="7" t="s">
        <v>620</v>
      </c>
      <c r="H2589" s="1" t="s">
        <v>452</v>
      </c>
      <c r="I2589" s="8">
        <f t="shared" ref="I2589:I2595" si="85">I2558</f>
        <v>342</v>
      </c>
      <c r="J2589" s="2" t="s">
        <v>620</v>
      </c>
      <c r="K2589" s="8">
        <f t="shared" ref="K2589:K2595" si="86">(F2589*I2589)</f>
        <v>761.81</v>
      </c>
    </row>
    <row r="2590" spans="1:11" hidden="1">
      <c r="A2590" s="265"/>
      <c r="F2590" s="8">
        <v>2</v>
      </c>
      <c r="G2590" s="7" t="s">
        <v>784</v>
      </c>
      <c r="H2590" s="1" t="s">
        <v>1488</v>
      </c>
      <c r="I2590" s="8">
        <f t="shared" si="85"/>
        <v>30</v>
      </c>
      <c r="J2590" s="2" t="s">
        <v>883</v>
      </c>
      <c r="K2590" s="8">
        <f t="shared" si="86"/>
        <v>60</v>
      </c>
    </row>
    <row r="2591" spans="1:11" hidden="1">
      <c r="A2591" s="265"/>
      <c r="F2591" s="8">
        <v>6</v>
      </c>
      <c r="G2591" s="7" t="s">
        <v>883</v>
      </c>
      <c r="H2591" s="1" t="s">
        <v>1489</v>
      </c>
      <c r="I2591" s="8">
        <f t="shared" si="85"/>
        <v>45</v>
      </c>
      <c r="J2591" s="2" t="s">
        <v>883</v>
      </c>
      <c r="K2591" s="8">
        <f t="shared" si="86"/>
        <v>270</v>
      </c>
    </row>
    <row r="2592" spans="1:11" hidden="1">
      <c r="A2592" s="265"/>
      <c r="F2592" s="8">
        <v>4</v>
      </c>
      <c r="G2592" s="7" t="s">
        <v>883</v>
      </c>
      <c r="H2592" s="1" t="s">
        <v>1490</v>
      </c>
      <c r="I2592" s="8">
        <f t="shared" si="85"/>
        <v>30</v>
      </c>
      <c r="J2592" s="2" t="s">
        <v>883</v>
      </c>
      <c r="K2592" s="8">
        <f t="shared" si="86"/>
        <v>120</v>
      </c>
    </row>
    <row r="2593" spans="1:11" hidden="1">
      <c r="A2593" s="265"/>
      <c r="F2593" s="8">
        <v>1</v>
      </c>
      <c r="G2593" s="7" t="s">
        <v>883</v>
      </c>
      <c r="H2593" s="1" t="s">
        <v>1491</v>
      </c>
      <c r="I2593" s="8">
        <f t="shared" si="85"/>
        <v>95</v>
      </c>
      <c r="J2593" s="2" t="s">
        <v>883</v>
      </c>
      <c r="K2593" s="8">
        <f t="shared" si="86"/>
        <v>95</v>
      </c>
    </row>
    <row r="2594" spans="1:11" hidden="1">
      <c r="A2594" s="265"/>
      <c r="F2594" s="8">
        <v>2</v>
      </c>
      <c r="G2594" s="7" t="s">
        <v>883</v>
      </c>
      <c r="H2594" s="1" t="s">
        <v>1492</v>
      </c>
      <c r="I2594" s="8">
        <f t="shared" si="85"/>
        <v>8</v>
      </c>
      <c r="J2594" s="2" t="s">
        <v>883</v>
      </c>
      <c r="K2594" s="8">
        <f t="shared" si="86"/>
        <v>16</v>
      </c>
    </row>
    <row r="2595" spans="1:11" hidden="1">
      <c r="A2595" s="265"/>
      <c r="F2595" s="8">
        <v>2</v>
      </c>
      <c r="G2595" s="7" t="s">
        <v>883</v>
      </c>
      <c r="H2595" s="1" t="s">
        <v>2017</v>
      </c>
      <c r="I2595" s="8">
        <f t="shared" si="85"/>
        <v>25</v>
      </c>
      <c r="J2595" s="2" t="s">
        <v>883</v>
      </c>
      <c r="K2595" s="8">
        <f t="shared" si="86"/>
        <v>50</v>
      </c>
    </row>
    <row r="2596" spans="1:11" hidden="1">
      <c r="A2596" s="265"/>
      <c r="F2596"/>
      <c r="G2596" s="3"/>
      <c r="H2596"/>
      <c r="I2596"/>
      <c r="J2596" s="4"/>
      <c r="K2596" s="5" t="s">
        <v>1614</v>
      </c>
    </row>
    <row r="2597" spans="1:11" hidden="1">
      <c r="A2597" s="265"/>
      <c r="F2597"/>
      <c r="G2597" s="3"/>
      <c r="H2597" s="1" t="s">
        <v>773</v>
      </c>
      <c r="I2597"/>
      <c r="J2597" s="4"/>
      <c r="K2597" s="8">
        <f>SUM(K2585:K2595)</f>
        <v>5717.82</v>
      </c>
    </row>
    <row r="2598" spans="1:11" hidden="1">
      <c r="A2598" s="265"/>
      <c r="F2598"/>
      <c r="G2598" s="3"/>
      <c r="H2598"/>
      <c r="I2598"/>
      <c r="J2598" s="4"/>
      <c r="K2598" s="5" t="s">
        <v>1614</v>
      </c>
    </row>
    <row r="2599" spans="1:11" hidden="1">
      <c r="A2599" s="265"/>
      <c r="F2599"/>
      <c r="G2599" s="3"/>
      <c r="H2599" s="1" t="s">
        <v>561</v>
      </c>
      <c r="I2599"/>
      <c r="J2599" s="4"/>
      <c r="K2599" s="8">
        <f>K2597/F2589</f>
        <v>2566.92</v>
      </c>
    </row>
    <row r="2600" spans="1:11" hidden="1">
      <c r="A2600" s="265"/>
      <c r="F2600"/>
      <c r="G2600" s="3"/>
      <c r="H2600" s="1"/>
      <c r="I2600"/>
      <c r="J2600" s="4"/>
      <c r="K2600" s="5" t="s">
        <v>2090</v>
      </c>
    </row>
    <row r="2601" spans="1:11" hidden="1">
      <c r="A2601" s="265"/>
      <c r="F2601"/>
      <c r="G2601" s="3"/>
      <c r="H2601"/>
      <c r="I2601"/>
      <c r="J2601" s="4"/>
      <c r="K2601"/>
    </row>
    <row r="2602" spans="1:11" hidden="1">
      <c r="A2602" s="265"/>
      <c r="F2602">
        <v>55.2</v>
      </c>
      <c r="G2602" s="3"/>
      <c r="H2602" s="4" t="s">
        <v>3120</v>
      </c>
      <c r="I2602"/>
      <c r="J2602" s="4"/>
      <c r="K2602"/>
    </row>
    <row r="2603" spans="1:11" hidden="1">
      <c r="A2603" s="265"/>
      <c r="F2603"/>
      <c r="G2603" s="3"/>
      <c r="H2603" s="331" t="s">
        <v>1614</v>
      </c>
      <c r="I2603"/>
      <c r="J2603" s="4"/>
      <c r="K2603"/>
    </row>
    <row r="2604" spans="1:11" hidden="1">
      <c r="A2604" s="265"/>
      <c r="F2604">
        <v>1</v>
      </c>
      <c r="G2604" s="3" t="s">
        <v>1418</v>
      </c>
      <c r="H2604" t="s">
        <v>3121</v>
      </c>
      <c r="I2604">
        <v>650</v>
      </c>
      <c r="J2604" s="4" t="s">
        <v>1418</v>
      </c>
      <c r="K2604">
        <f>F2604*I2604</f>
        <v>650</v>
      </c>
    </row>
    <row r="2605" spans="1:11" hidden="1">
      <c r="A2605" s="265"/>
      <c r="F2605">
        <v>0.5</v>
      </c>
      <c r="G2605" s="3" t="s">
        <v>1418</v>
      </c>
      <c r="H2605" t="s">
        <v>2097</v>
      </c>
      <c r="I2605">
        <f>C15</f>
        <v>130</v>
      </c>
      <c r="J2605" s="4" t="s">
        <v>1418</v>
      </c>
      <c r="K2605">
        <f>F2605*I2605</f>
        <v>65</v>
      </c>
    </row>
    <row r="2606" spans="1:11" hidden="1">
      <c r="A2606" s="265"/>
      <c r="F2606">
        <v>0.5</v>
      </c>
      <c r="G2606" s="3" t="s">
        <v>1418</v>
      </c>
      <c r="H2606" t="s">
        <v>3122</v>
      </c>
      <c r="I2606">
        <f>C10</f>
        <v>150</v>
      </c>
      <c r="J2606" s="4" t="s">
        <v>1418</v>
      </c>
      <c r="K2606">
        <f>F2606*I2606</f>
        <v>75</v>
      </c>
    </row>
    <row r="2607" spans="1:11" hidden="1">
      <c r="A2607" s="265"/>
      <c r="F2607">
        <v>0.5</v>
      </c>
      <c r="G2607" s="3" t="s">
        <v>1418</v>
      </c>
      <c r="H2607" t="s">
        <v>2834</v>
      </c>
      <c r="I2607">
        <f>C12</f>
        <v>95</v>
      </c>
      <c r="J2607" s="4" t="s">
        <v>1418</v>
      </c>
      <c r="K2607">
        <f>F2607*I2607</f>
        <v>47.5</v>
      </c>
    </row>
    <row r="2608" spans="1:11" hidden="1">
      <c r="A2608" s="265"/>
      <c r="F2608"/>
      <c r="G2608" s="3"/>
      <c r="H2608"/>
      <c r="I2608"/>
      <c r="J2608" s="4"/>
      <c r="K2608" s="328" t="s">
        <v>1614</v>
      </c>
    </row>
    <row r="2609" spans="1:11" hidden="1">
      <c r="A2609" s="265"/>
      <c r="F2609"/>
      <c r="G2609" s="3"/>
      <c r="H2609"/>
      <c r="I2609"/>
      <c r="J2609" s="4"/>
      <c r="K2609">
        <f>SUM(K2604:K2608)</f>
        <v>837.5</v>
      </c>
    </row>
    <row r="2610" spans="1:11" hidden="1">
      <c r="A2610" s="265"/>
      <c r="F2610"/>
      <c r="G2610" s="3"/>
      <c r="H2610"/>
      <c r="I2610"/>
      <c r="J2610" s="4"/>
      <c r="K2610" s="328" t="s">
        <v>2090</v>
      </c>
    </row>
    <row r="2611" spans="1:11" hidden="1">
      <c r="A2611" s="265"/>
      <c r="F2611">
        <v>44.2</v>
      </c>
      <c r="G2611" s="3" t="s">
        <v>2289</v>
      </c>
      <c r="H2611" t="s">
        <v>3123</v>
      </c>
      <c r="I2611"/>
      <c r="J2611" s="4"/>
      <c r="K2611"/>
    </row>
    <row r="2612" spans="1:11" hidden="1">
      <c r="A2612" s="265"/>
      <c r="F2612"/>
      <c r="G2612" s="3"/>
      <c r="H2612" s="55" t="s">
        <v>3416</v>
      </c>
      <c r="I2612"/>
      <c r="J2612" s="4"/>
      <c r="K2612"/>
    </row>
    <row r="2613" spans="1:11" hidden="1">
      <c r="A2613" s="265"/>
      <c r="F2613">
        <v>0.47</v>
      </c>
      <c r="G2613" s="3" t="s">
        <v>1364</v>
      </c>
      <c r="H2613" t="s">
        <v>361</v>
      </c>
      <c r="I2613">
        <f>K88</f>
        <v>52.93</v>
      </c>
      <c r="J2613" s="4" t="s">
        <v>2189</v>
      </c>
      <c r="K2613">
        <f>I2613*F2613</f>
        <v>24.88</v>
      </c>
    </row>
    <row r="2614" spans="1:11" hidden="1">
      <c r="A2614" s="265"/>
      <c r="F2614">
        <v>4.9000000000000004</v>
      </c>
      <c r="G2614" s="3" t="s">
        <v>841</v>
      </c>
      <c r="H2614" t="s">
        <v>3124</v>
      </c>
      <c r="I2614">
        <f>K2629</f>
        <v>50.58</v>
      </c>
      <c r="J2614" s="4" t="s">
        <v>841</v>
      </c>
      <c r="K2614">
        <f>I2614*F2614</f>
        <v>247.84</v>
      </c>
    </row>
    <row r="2615" spans="1:11" hidden="1">
      <c r="A2615" s="265"/>
      <c r="F2615">
        <v>0.59</v>
      </c>
      <c r="G2615" s="3" t="s">
        <v>1364</v>
      </c>
      <c r="H2615" t="s">
        <v>1188</v>
      </c>
      <c r="I2615" t="e">
        <f>AC15</f>
        <v>#REF!</v>
      </c>
      <c r="J2615" s="4" t="s">
        <v>2189</v>
      </c>
      <c r="K2615" t="e">
        <f>I2615*F2615</f>
        <v>#REF!</v>
      </c>
    </row>
    <row r="2616" spans="1:11" hidden="1">
      <c r="A2616" s="265"/>
      <c r="F2616">
        <v>0.79</v>
      </c>
      <c r="G2616" s="3" t="s">
        <v>2321</v>
      </c>
      <c r="H2616" t="s">
        <v>1189</v>
      </c>
      <c r="I2616" t="e">
        <f>K630</f>
        <v>#REF!</v>
      </c>
      <c r="J2616" s="4" t="s">
        <v>2321</v>
      </c>
      <c r="K2616" t="e">
        <f>I2616*F2616</f>
        <v>#REF!</v>
      </c>
    </row>
    <row r="2617" spans="1:11" hidden="1">
      <c r="A2617" s="265"/>
      <c r="F2617">
        <v>0.24</v>
      </c>
      <c r="G2617" s="3" t="s">
        <v>1364</v>
      </c>
      <c r="H2617" t="s">
        <v>927</v>
      </c>
      <c r="I2617" t="e">
        <f>AC17</f>
        <v>#REF!</v>
      </c>
      <c r="J2617" s="4" t="s">
        <v>2189</v>
      </c>
      <c r="K2617" t="e">
        <f>I2617*F2617</f>
        <v>#REF!</v>
      </c>
    </row>
    <row r="2618" spans="1:11" hidden="1">
      <c r="A2618" s="265"/>
      <c r="F2618"/>
      <c r="G2618" s="3"/>
      <c r="H2618" t="s">
        <v>2309</v>
      </c>
      <c r="I2618"/>
      <c r="J2618" s="4"/>
      <c r="K2618"/>
    </row>
    <row r="2619" spans="1:11" hidden="1">
      <c r="A2619" s="265"/>
      <c r="F2619"/>
      <c r="G2619" s="3"/>
      <c r="H2619"/>
      <c r="I2619"/>
      <c r="J2619" s="4"/>
      <c r="K2619" s="55" t="s">
        <v>3125</v>
      </c>
    </row>
    <row r="2620" spans="1:11" hidden="1">
      <c r="A2620" s="265"/>
      <c r="F2620"/>
      <c r="G2620" s="3"/>
      <c r="H2620"/>
      <c r="I2620"/>
      <c r="J2620" s="4"/>
      <c r="K2620" t="e">
        <f>SUM(K2613:K2619)</f>
        <v>#REF!</v>
      </c>
    </row>
    <row r="2621" spans="1:11" hidden="1">
      <c r="A2621" s="265"/>
      <c r="F2621"/>
      <c r="G2621" s="3"/>
      <c r="H2621"/>
      <c r="I2621"/>
      <c r="J2621" s="4"/>
      <c r="K2621" s="55" t="s">
        <v>34</v>
      </c>
    </row>
    <row r="2622" spans="1:11" hidden="1">
      <c r="A2622" s="265"/>
      <c r="F2622"/>
      <c r="G2622" s="3"/>
      <c r="H2622" s="194" t="s">
        <v>3126</v>
      </c>
      <c r="I2622"/>
      <c r="J2622" s="4"/>
      <c r="K2622"/>
    </row>
    <row r="2623" spans="1:11" hidden="1">
      <c r="A2623" s="265"/>
      <c r="F2623"/>
      <c r="G2623" s="3"/>
      <c r="H2623"/>
      <c r="I2623"/>
      <c r="J2623" s="4"/>
      <c r="K2623"/>
    </row>
    <row r="2624" spans="1:11" hidden="1">
      <c r="A2624" s="265"/>
      <c r="F2624">
        <v>0.25</v>
      </c>
      <c r="G2624" s="3" t="s">
        <v>1418</v>
      </c>
      <c r="H2624" t="s">
        <v>470</v>
      </c>
      <c r="I2624">
        <f>C11</f>
        <v>135</v>
      </c>
      <c r="J2624" s="4" t="s">
        <v>1422</v>
      </c>
      <c r="K2624">
        <f>I2624*F2624</f>
        <v>33.75</v>
      </c>
    </row>
    <row r="2625" spans="1:11" hidden="1">
      <c r="A2625" s="265"/>
      <c r="F2625">
        <v>1</v>
      </c>
      <c r="G2625" s="3" t="s">
        <v>1418</v>
      </c>
      <c r="H2625" t="s">
        <v>352</v>
      </c>
      <c r="I2625">
        <f>C12</f>
        <v>95</v>
      </c>
      <c r="J2625" s="4" t="s">
        <v>1422</v>
      </c>
      <c r="K2625">
        <f>I2625*F2625</f>
        <v>95</v>
      </c>
    </row>
    <row r="2626" spans="1:11" hidden="1">
      <c r="A2626" s="265"/>
      <c r="F2626">
        <v>1</v>
      </c>
      <c r="G2626" s="3"/>
      <c r="H2626" t="s">
        <v>3127</v>
      </c>
      <c r="I2626">
        <v>23</v>
      </c>
      <c r="J2626" s="4" t="s">
        <v>454</v>
      </c>
      <c r="K2626">
        <f>I2626*F2626</f>
        <v>23</v>
      </c>
    </row>
    <row r="2627" spans="1:11" hidden="1">
      <c r="A2627" s="265"/>
      <c r="F2627"/>
      <c r="G2627" s="3"/>
      <c r="H2627"/>
      <c r="I2627"/>
      <c r="J2627" s="4"/>
      <c r="K2627" s="55" t="s">
        <v>3125</v>
      </c>
    </row>
    <row r="2628" spans="1:11" hidden="1">
      <c r="A2628" s="265"/>
      <c r="F2628"/>
      <c r="G2628" s="3"/>
      <c r="H2628" t="s">
        <v>3128</v>
      </c>
      <c r="I2628"/>
      <c r="J2628" s="4"/>
      <c r="K2628">
        <f>SUM(K2624:K2627)</f>
        <v>151.75</v>
      </c>
    </row>
    <row r="2629" spans="1:11" hidden="1">
      <c r="A2629" s="265"/>
      <c r="F2629"/>
      <c r="G2629" s="3"/>
      <c r="H2629" t="s">
        <v>3129</v>
      </c>
      <c r="I2629"/>
      <c r="J2629" s="4"/>
      <c r="K2629">
        <f>K2628/3</f>
        <v>50.58</v>
      </c>
    </row>
    <row r="2630" spans="1:11" hidden="1">
      <c r="A2630" s="265"/>
      <c r="F2630"/>
      <c r="G2630" s="3"/>
      <c r="H2630"/>
      <c r="I2630"/>
      <c r="J2630" s="4"/>
      <c r="K2630" s="328" t="s">
        <v>1614</v>
      </c>
    </row>
    <row r="2631" spans="1:11" ht="40.5" hidden="1" customHeight="1">
      <c r="A2631" s="265"/>
      <c r="F2631">
        <v>84</v>
      </c>
      <c r="G2631" s="3"/>
      <c r="H2631" s="327" t="s">
        <v>3130</v>
      </c>
      <c r="I2631"/>
      <c r="J2631" s="4"/>
      <c r="K2631"/>
    </row>
    <row r="2632" spans="1:11" hidden="1">
      <c r="A2632" s="265"/>
      <c r="F2632"/>
      <c r="G2632" s="3"/>
      <c r="H2632" s="328" t="s">
        <v>1614</v>
      </c>
      <c r="I2632"/>
      <c r="J2632" s="4"/>
      <c r="K2632"/>
    </row>
    <row r="2633" spans="1:11" ht="31.5" hidden="1">
      <c r="A2633" s="265"/>
      <c r="F2633" s="327">
        <v>180</v>
      </c>
      <c r="G2633" s="327" t="s">
        <v>841</v>
      </c>
      <c r="H2633" s="327" t="s">
        <v>3131</v>
      </c>
      <c r="I2633" s="327">
        <v>15.6</v>
      </c>
      <c r="J2633" s="327" t="s">
        <v>841</v>
      </c>
      <c r="K2633" s="327">
        <f t="shared" ref="K2633:K2640" si="87">I2633*F2633</f>
        <v>2808</v>
      </c>
    </row>
    <row r="2634" spans="1:11" hidden="1">
      <c r="A2634" s="265"/>
      <c r="F2634" s="327">
        <v>4</v>
      </c>
      <c r="G2634" s="327" t="s">
        <v>1675</v>
      </c>
      <c r="H2634" s="327" t="s">
        <v>3396</v>
      </c>
      <c r="I2634" s="327">
        <v>37</v>
      </c>
      <c r="J2634" s="327" t="s">
        <v>1675</v>
      </c>
      <c r="K2634" s="327">
        <f t="shared" si="87"/>
        <v>148</v>
      </c>
    </row>
    <row r="2635" spans="1:11" hidden="1">
      <c r="A2635" s="265"/>
      <c r="F2635" s="327">
        <v>180</v>
      </c>
      <c r="G2635" s="327" t="s">
        <v>1456</v>
      </c>
      <c r="H2635" s="327" t="s">
        <v>3397</v>
      </c>
      <c r="I2635" s="327">
        <v>0.25</v>
      </c>
      <c r="J2635" s="327" t="s">
        <v>1422</v>
      </c>
      <c r="K2635" s="327">
        <f t="shared" si="87"/>
        <v>45</v>
      </c>
    </row>
    <row r="2636" spans="1:11" hidden="1">
      <c r="A2636" s="265"/>
      <c r="F2636" s="327">
        <v>1</v>
      </c>
      <c r="G2636" s="327" t="s">
        <v>1675</v>
      </c>
      <c r="H2636" s="327" t="s">
        <v>3398</v>
      </c>
      <c r="I2636" s="327">
        <v>37</v>
      </c>
      <c r="J2636" s="327" t="s">
        <v>1675</v>
      </c>
      <c r="K2636" s="327">
        <f t="shared" si="87"/>
        <v>37</v>
      </c>
    </row>
    <row r="2637" spans="1:11" hidden="1">
      <c r="A2637" s="265"/>
      <c r="F2637" s="327">
        <v>1</v>
      </c>
      <c r="G2637" s="327" t="s">
        <v>1456</v>
      </c>
      <c r="H2637" s="327" t="s">
        <v>3399</v>
      </c>
      <c r="I2637" s="327">
        <v>148</v>
      </c>
      <c r="J2637" s="327" t="s">
        <v>1422</v>
      </c>
      <c r="K2637" s="327">
        <f t="shared" si="87"/>
        <v>148</v>
      </c>
    </row>
    <row r="2638" spans="1:11" hidden="1">
      <c r="A2638" s="265"/>
      <c r="F2638" s="327">
        <v>2</v>
      </c>
      <c r="G2638" s="327" t="s">
        <v>1456</v>
      </c>
      <c r="H2638" s="327" t="s">
        <v>3400</v>
      </c>
      <c r="I2638" s="327">
        <v>131</v>
      </c>
      <c r="J2638" s="327" t="s">
        <v>1422</v>
      </c>
      <c r="K2638" s="327">
        <f t="shared" si="87"/>
        <v>262</v>
      </c>
    </row>
    <row r="2639" spans="1:11" hidden="1">
      <c r="A2639" s="265"/>
      <c r="F2639" s="327">
        <v>2</v>
      </c>
      <c r="G2639" s="327" t="s">
        <v>1456</v>
      </c>
      <c r="H2639" s="327" t="s">
        <v>3401</v>
      </c>
      <c r="I2639" s="327">
        <v>117</v>
      </c>
      <c r="J2639" s="327" t="s">
        <v>1422</v>
      </c>
      <c r="K2639" s="327">
        <f t="shared" si="87"/>
        <v>234</v>
      </c>
    </row>
    <row r="2640" spans="1:11" hidden="1">
      <c r="A2640" s="265"/>
      <c r="F2640" s="327">
        <v>3</v>
      </c>
      <c r="G2640" s="327" t="s">
        <v>1456</v>
      </c>
      <c r="H2640" s="327" t="s">
        <v>2369</v>
      </c>
      <c r="I2640" s="327">
        <v>91</v>
      </c>
      <c r="J2640" s="327" t="s">
        <v>1422</v>
      </c>
      <c r="K2640" s="327">
        <f t="shared" si="87"/>
        <v>273</v>
      </c>
    </row>
    <row r="2641" spans="1:11" hidden="1">
      <c r="A2641" s="265"/>
      <c r="F2641" s="327"/>
      <c r="G2641" s="327"/>
      <c r="H2641" s="327" t="s">
        <v>3402</v>
      </c>
      <c r="I2641" s="327"/>
      <c r="J2641" s="327"/>
      <c r="K2641" s="327">
        <v>5</v>
      </c>
    </row>
    <row r="2642" spans="1:11" hidden="1">
      <c r="A2642" s="265"/>
      <c r="F2642" s="327"/>
      <c r="G2642" s="327"/>
      <c r="H2642" s="327"/>
      <c r="I2642" s="327"/>
      <c r="J2642" s="327"/>
      <c r="K2642" s="332" t="s">
        <v>1614</v>
      </c>
    </row>
    <row r="2643" spans="1:11" hidden="1">
      <c r="A2643" s="265"/>
      <c r="F2643" s="327"/>
      <c r="G2643" s="327"/>
      <c r="H2643" s="327" t="s">
        <v>3403</v>
      </c>
      <c r="I2643" s="327"/>
      <c r="J2643" s="327"/>
      <c r="K2643" s="327">
        <f>SUM(K2633:K2642)</f>
        <v>3960</v>
      </c>
    </row>
    <row r="2644" spans="1:11" hidden="1">
      <c r="A2644" s="265"/>
      <c r="F2644" s="327"/>
      <c r="G2644" s="327"/>
      <c r="H2644" s="327"/>
      <c r="I2644" s="327"/>
      <c r="J2644" s="327"/>
      <c r="K2644" s="332" t="s">
        <v>1614</v>
      </c>
    </row>
    <row r="2645" spans="1:11" hidden="1">
      <c r="A2645" s="265"/>
      <c r="F2645" s="327"/>
      <c r="G2645" s="327"/>
      <c r="H2645" s="327" t="s">
        <v>3404</v>
      </c>
      <c r="I2645" s="327"/>
      <c r="J2645" s="327"/>
      <c r="K2645" s="327">
        <f>K2643/90</f>
        <v>44</v>
      </c>
    </row>
    <row r="2646" spans="1:11" hidden="1">
      <c r="A2646" s="265"/>
      <c r="F2646" s="327"/>
      <c r="G2646" s="327"/>
      <c r="H2646" s="327"/>
      <c r="I2646" s="327"/>
      <c r="J2646" s="327"/>
      <c r="K2646" s="332" t="s">
        <v>2090</v>
      </c>
    </row>
    <row r="2647" spans="1:11" hidden="1">
      <c r="A2647" s="265"/>
      <c r="F2647" s="24"/>
      <c r="G2647" s="3"/>
      <c r="H2647" s="1" t="s">
        <v>2034</v>
      </c>
      <c r="I2647"/>
      <c r="J2647" s="4"/>
      <c r="K2647"/>
    </row>
    <row r="2648" spans="1:11" hidden="1">
      <c r="A2648" s="265"/>
      <c r="F2648"/>
      <c r="G2648" s="3"/>
      <c r="H2648" s="5" t="s">
        <v>1614</v>
      </c>
      <c r="I2648" s="5" t="s">
        <v>1614</v>
      </c>
      <c r="J2648" s="2" t="s">
        <v>1614</v>
      </c>
      <c r="K2648"/>
    </row>
    <row r="2649" spans="1:11" hidden="1">
      <c r="A2649" s="265"/>
      <c r="F2649"/>
      <c r="G2649" s="3"/>
      <c r="H2649"/>
      <c r="I2649"/>
      <c r="J2649" s="4"/>
      <c r="K2649"/>
    </row>
    <row r="2650" spans="1:11" hidden="1">
      <c r="A2650" s="265"/>
      <c r="F2650" s="28">
        <v>22.5</v>
      </c>
      <c r="G2650" s="3"/>
      <c r="H2650" s="1" t="s">
        <v>2035</v>
      </c>
      <c r="I2650"/>
      <c r="J2650" s="4"/>
      <c r="K2650"/>
    </row>
    <row r="2651" spans="1:11" hidden="1">
      <c r="A2651" s="265"/>
      <c r="F2651"/>
      <c r="G2651" s="3"/>
      <c r="H2651" s="1"/>
      <c r="I2651"/>
      <c r="J2651" s="4"/>
      <c r="K2651"/>
    </row>
    <row r="2652" spans="1:11" hidden="1">
      <c r="A2652" s="265"/>
      <c r="F2652"/>
      <c r="G2652" s="3"/>
      <c r="H2652" s="1" t="s">
        <v>2036</v>
      </c>
      <c r="I2652"/>
      <c r="J2652" s="4"/>
      <c r="K2652"/>
    </row>
    <row r="2653" spans="1:11" hidden="1">
      <c r="A2653" s="265"/>
      <c r="F2653"/>
      <c r="G2653" s="3"/>
      <c r="H2653" s="1" t="s">
        <v>459</v>
      </c>
      <c r="I2653"/>
      <c r="J2653" s="4"/>
      <c r="K2653"/>
    </row>
    <row r="2654" spans="1:11" hidden="1">
      <c r="A2654" s="265"/>
      <c r="F2654"/>
      <c r="G2654" s="3"/>
      <c r="H2654" s="1" t="s">
        <v>460</v>
      </c>
      <c r="I2654"/>
      <c r="J2654" s="4"/>
      <c r="K2654"/>
    </row>
    <row r="2655" spans="1:11" hidden="1">
      <c r="A2655" s="265"/>
      <c r="F2655"/>
      <c r="G2655" s="3"/>
      <c r="H2655" s="1" t="s">
        <v>461</v>
      </c>
      <c r="I2655"/>
      <c r="J2655" s="4"/>
      <c r="K2655"/>
    </row>
    <row r="2656" spans="1:11" hidden="1">
      <c r="A2656" s="265"/>
      <c r="F2656"/>
      <c r="G2656" s="3"/>
      <c r="H2656" s="1" t="s">
        <v>896</v>
      </c>
      <c r="I2656"/>
      <c r="J2656" s="2" t="s">
        <v>991</v>
      </c>
      <c r="K2656" s="14">
        <v>3.7699999999999997E-2</v>
      </c>
    </row>
    <row r="2657" spans="1:11" hidden="1">
      <c r="A2657" s="265"/>
      <c r="F2657"/>
      <c r="G2657" s="3"/>
      <c r="H2657" s="1" t="s">
        <v>707</v>
      </c>
      <c r="I2657"/>
      <c r="J2657" s="268" t="s">
        <v>991</v>
      </c>
      <c r="K2657" s="17" t="s">
        <v>991</v>
      </c>
    </row>
    <row r="2658" spans="1:11" hidden="1">
      <c r="A2658" s="265"/>
      <c r="F2658"/>
      <c r="G2658" s="3"/>
      <c r="H2658" s="1" t="s">
        <v>1863</v>
      </c>
      <c r="I2658"/>
      <c r="J2658" s="4"/>
      <c r="K2658" s="17" t="s">
        <v>991</v>
      </c>
    </row>
    <row r="2659" spans="1:11" hidden="1">
      <c r="A2659" s="265"/>
      <c r="F2659"/>
      <c r="G2659" s="3"/>
      <c r="H2659" s="1"/>
      <c r="I2659"/>
      <c r="J2659" s="4"/>
      <c r="K2659" s="17"/>
    </row>
    <row r="2660" spans="1:11" hidden="1">
      <c r="A2660" s="265"/>
      <c r="F2660"/>
      <c r="G2660" s="3"/>
      <c r="H2660" s="1"/>
      <c r="I2660"/>
      <c r="J2660" s="4"/>
      <c r="K2660" s="17"/>
    </row>
    <row r="2661" spans="1:11" hidden="1">
      <c r="A2661" s="265"/>
      <c r="F2661"/>
      <c r="G2661" s="3"/>
      <c r="H2661"/>
      <c r="I2661"/>
      <c r="J2661" s="4"/>
      <c r="K2661"/>
    </row>
    <row r="2662" spans="1:11" hidden="1">
      <c r="A2662" s="265"/>
      <c r="F2662" s="18">
        <v>1.18E-2</v>
      </c>
      <c r="G2662" s="7" t="s">
        <v>884</v>
      </c>
      <c r="H2662" s="1" t="s">
        <v>704</v>
      </c>
      <c r="I2662" s="8">
        <f t="shared" ref="I2662:I2671" si="88">I2260</f>
        <v>65420</v>
      </c>
      <c r="J2662" s="2" t="s">
        <v>884</v>
      </c>
      <c r="K2662" s="8">
        <f t="shared" ref="K2662:K2671" si="89">(F2662*I2662)</f>
        <v>771.96</v>
      </c>
    </row>
    <row r="2663" spans="1:11" hidden="1">
      <c r="A2663" s="265"/>
      <c r="F2663" s="18">
        <v>3.7699999999999997E-2</v>
      </c>
      <c r="G2663" s="7" t="s">
        <v>884</v>
      </c>
      <c r="H2663" s="1" t="s">
        <v>705</v>
      </c>
      <c r="I2663" s="8">
        <f t="shared" si="88"/>
        <v>57165</v>
      </c>
      <c r="J2663" s="2" t="s">
        <v>884</v>
      </c>
      <c r="K2663" s="8">
        <f t="shared" si="89"/>
        <v>2155.12</v>
      </c>
    </row>
    <row r="2664" spans="1:11" hidden="1">
      <c r="A2664" s="265"/>
      <c r="F2664" s="18">
        <v>1.8550000000000001E-2</v>
      </c>
      <c r="G2664" s="7" t="s">
        <v>884</v>
      </c>
      <c r="H2664" s="1" t="s">
        <v>901</v>
      </c>
      <c r="I2664" s="8">
        <f t="shared" si="88"/>
        <v>3035</v>
      </c>
      <c r="J2664" s="2" t="s">
        <v>884</v>
      </c>
      <c r="K2664" s="8">
        <f t="shared" si="89"/>
        <v>56.3</v>
      </c>
    </row>
    <row r="2665" spans="1:11" hidden="1">
      <c r="A2665" s="265"/>
      <c r="F2665" s="18">
        <v>1.36</v>
      </c>
      <c r="G2665" s="7" t="s">
        <v>620</v>
      </c>
      <c r="H2665" s="1" t="s">
        <v>902</v>
      </c>
      <c r="I2665" s="8">
        <f t="shared" si="88"/>
        <v>385.89</v>
      </c>
      <c r="J2665" s="2" t="s">
        <v>620</v>
      </c>
      <c r="K2665" s="8">
        <f t="shared" si="89"/>
        <v>524.80999999999995</v>
      </c>
    </row>
    <row r="2666" spans="1:11" hidden="1">
      <c r="A2666" s="265"/>
      <c r="F2666" s="18">
        <v>2.0499999999999998</v>
      </c>
      <c r="G2666" s="7" t="s">
        <v>620</v>
      </c>
      <c r="H2666" s="1" t="s">
        <v>1531</v>
      </c>
      <c r="I2666" s="8">
        <f t="shared" si="88"/>
        <v>287</v>
      </c>
      <c r="J2666" s="2" t="s">
        <v>620</v>
      </c>
      <c r="K2666" s="8">
        <f t="shared" si="89"/>
        <v>588.35</v>
      </c>
    </row>
    <row r="2667" spans="1:11" hidden="1">
      <c r="A2667" s="265"/>
      <c r="F2667" s="8">
        <v>2</v>
      </c>
      <c r="G2667" s="7" t="s">
        <v>883</v>
      </c>
      <c r="H2667" s="1" t="s">
        <v>1413</v>
      </c>
      <c r="I2667" s="8">
        <f t="shared" si="88"/>
        <v>25</v>
      </c>
      <c r="J2667" s="2" t="s">
        <v>883</v>
      </c>
      <c r="K2667" s="8">
        <f t="shared" si="89"/>
        <v>50</v>
      </c>
    </row>
    <row r="2668" spans="1:11" hidden="1">
      <c r="A2668" s="265"/>
      <c r="F2668" s="8">
        <v>6</v>
      </c>
      <c r="G2668" s="7" t="s">
        <v>883</v>
      </c>
      <c r="H2668" s="1" t="s">
        <v>1366</v>
      </c>
      <c r="I2668" s="8">
        <f t="shared" si="88"/>
        <v>25</v>
      </c>
      <c r="J2668" s="2" t="s">
        <v>883</v>
      </c>
      <c r="K2668" s="8">
        <f t="shared" si="89"/>
        <v>150</v>
      </c>
    </row>
    <row r="2669" spans="1:11" hidden="1">
      <c r="A2669" s="265"/>
      <c r="F2669" s="8">
        <v>2</v>
      </c>
      <c r="G2669" s="7" t="s">
        <v>883</v>
      </c>
      <c r="H2669" s="1" t="s">
        <v>1414</v>
      </c>
      <c r="I2669" s="8">
        <f t="shared" si="88"/>
        <v>35</v>
      </c>
      <c r="J2669" s="2" t="s">
        <v>883</v>
      </c>
      <c r="K2669" s="8">
        <f t="shared" si="89"/>
        <v>70</v>
      </c>
    </row>
    <row r="2670" spans="1:11" hidden="1">
      <c r="A2670" s="265"/>
      <c r="F2670" s="8">
        <v>1</v>
      </c>
      <c r="G2670" s="7" t="s">
        <v>883</v>
      </c>
      <c r="H2670" s="1" t="s">
        <v>1441</v>
      </c>
      <c r="I2670" s="8">
        <f t="shared" si="88"/>
        <v>60</v>
      </c>
      <c r="J2670" s="2" t="s">
        <v>883</v>
      </c>
      <c r="K2670" s="8">
        <f t="shared" si="89"/>
        <v>60</v>
      </c>
    </row>
    <row r="2671" spans="1:11" hidden="1">
      <c r="A2671" s="265"/>
      <c r="F2671" s="8">
        <v>2.52</v>
      </c>
      <c r="G2671" s="7" t="s">
        <v>620</v>
      </c>
      <c r="H2671" s="1" t="s">
        <v>1744</v>
      </c>
      <c r="I2671" s="8">
        <f t="shared" si="88"/>
        <v>51.25</v>
      </c>
      <c r="J2671" s="2" t="s">
        <v>620</v>
      </c>
      <c r="K2671" s="8">
        <f t="shared" si="89"/>
        <v>129.15</v>
      </c>
    </row>
    <row r="2672" spans="1:11" hidden="1">
      <c r="A2672" s="265"/>
      <c r="F2672"/>
      <c r="G2672" s="3"/>
      <c r="H2672" s="1" t="s">
        <v>1438</v>
      </c>
      <c r="I2672" s="2" t="s">
        <v>454</v>
      </c>
      <c r="J2672" s="4"/>
      <c r="K2672" s="8">
        <v>0.28000000000000003</v>
      </c>
    </row>
    <row r="2673" spans="1:11" hidden="1">
      <c r="A2673" s="265"/>
      <c r="F2673"/>
      <c r="G2673" s="3"/>
      <c r="H2673"/>
      <c r="I2673"/>
      <c r="J2673" s="4"/>
      <c r="K2673" s="5" t="s">
        <v>1614</v>
      </c>
    </row>
    <row r="2674" spans="1:11" hidden="1">
      <c r="A2674" s="265"/>
      <c r="F2674"/>
      <c r="G2674" s="3"/>
      <c r="H2674" s="2" t="s">
        <v>1439</v>
      </c>
      <c r="I2674"/>
      <c r="J2674" s="4"/>
      <c r="K2674" s="8">
        <f>SUM(K2662:K2672)</f>
        <v>4555.97</v>
      </c>
    </row>
    <row r="2675" spans="1:11" hidden="1">
      <c r="A2675" s="265"/>
      <c r="F2675"/>
      <c r="G2675" s="7" t="s">
        <v>991</v>
      </c>
      <c r="H2675"/>
      <c r="I2675"/>
      <c r="J2675" s="4"/>
      <c r="K2675" s="5" t="s">
        <v>1614</v>
      </c>
    </row>
    <row r="2676" spans="1:11" hidden="1">
      <c r="A2676" s="265"/>
      <c r="F2676"/>
      <c r="G2676" s="3"/>
      <c r="H2676" s="2" t="s">
        <v>561</v>
      </c>
      <c r="I2676"/>
      <c r="J2676" s="4"/>
      <c r="K2676" s="8">
        <f>K2674/F2671</f>
        <v>1807.92</v>
      </c>
    </row>
    <row r="2677" spans="1:11" hidden="1">
      <c r="A2677" s="265"/>
      <c r="F2677"/>
      <c r="G2677" s="3"/>
      <c r="H2677"/>
      <c r="I2677"/>
      <c r="J2677" s="4"/>
      <c r="K2677" s="5" t="s">
        <v>2090</v>
      </c>
    </row>
    <row r="2678" spans="1:11" hidden="1">
      <c r="A2678" s="265"/>
      <c r="F2678" s="327">
        <v>44.4</v>
      </c>
      <c r="G2678" s="327"/>
      <c r="H2678" s="327" t="s">
        <v>3405</v>
      </c>
      <c r="I2678" s="327"/>
      <c r="J2678" s="327"/>
      <c r="K2678" s="327"/>
    </row>
    <row r="2679" spans="1:11" hidden="1">
      <c r="A2679" s="265"/>
      <c r="F2679" s="327"/>
      <c r="G2679" s="327"/>
      <c r="H2679" s="328" t="s">
        <v>1614</v>
      </c>
      <c r="I2679" s="327"/>
      <c r="J2679" s="327"/>
      <c r="K2679" s="327"/>
    </row>
    <row r="2680" spans="1:11" hidden="1">
      <c r="A2680" s="265"/>
      <c r="F2680" s="327">
        <v>4.9000000000000004</v>
      </c>
      <c r="G2680" s="327" t="s">
        <v>841</v>
      </c>
      <c r="H2680" s="327" t="s">
        <v>3406</v>
      </c>
      <c r="I2680" s="327">
        <v>49.01</v>
      </c>
      <c r="J2680" s="327" t="s">
        <v>841</v>
      </c>
      <c r="K2680" s="327">
        <f>F2680*I2680</f>
        <v>240.15</v>
      </c>
    </row>
    <row r="2681" spans="1:11" hidden="1">
      <c r="A2681" s="265"/>
      <c r="F2681" s="327">
        <v>0.12</v>
      </c>
      <c r="G2681" s="327" t="s">
        <v>884</v>
      </c>
      <c r="H2681" s="327" t="s">
        <v>3407</v>
      </c>
      <c r="I2681" s="327" t="e">
        <f>AC15</f>
        <v>#REF!</v>
      </c>
      <c r="J2681" s="327" t="s">
        <v>884</v>
      </c>
      <c r="K2681" s="327" t="e">
        <f>F2681*I2681</f>
        <v>#REF!</v>
      </c>
    </row>
    <row r="2682" spans="1:11" hidden="1">
      <c r="A2682" s="265"/>
      <c r="F2682" s="333">
        <v>0.18</v>
      </c>
      <c r="G2682" s="327" t="s">
        <v>884</v>
      </c>
      <c r="H2682" s="327" t="s">
        <v>3408</v>
      </c>
      <c r="I2682" s="327" t="e">
        <f>AC14</f>
        <v>#REF!</v>
      </c>
      <c r="J2682" s="327" t="s">
        <v>884</v>
      </c>
      <c r="K2682" s="327" t="e">
        <f>F2682*I2682</f>
        <v>#REF!</v>
      </c>
    </row>
    <row r="2683" spans="1:11" hidden="1">
      <c r="A2683" s="265"/>
      <c r="F2683" s="327">
        <v>0.05</v>
      </c>
      <c r="G2683" s="327" t="s">
        <v>884</v>
      </c>
      <c r="H2683" s="327" t="s">
        <v>3409</v>
      </c>
      <c r="I2683" s="327" t="e">
        <f>AC16</f>
        <v>#REF!</v>
      </c>
      <c r="J2683" s="327" t="s">
        <v>884</v>
      </c>
      <c r="K2683" s="327" t="e">
        <f>F2683*I2683</f>
        <v>#REF!</v>
      </c>
    </row>
    <row r="2684" spans="1:11" hidden="1">
      <c r="A2684" s="265"/>
      <c r="F2684" s="327"/>
      <c r="G2684" s="327"/>
      <c r="H2684" s="327"/>
      <c r="I2684" s="327"/>
      <c r="J2684" s="327"/>
      <c r="K2684" s="332" t="s">
        <v>1614</v>
      </c>
    </row>
    <row r="2685" spans="1:11" hidden="1">
      <c r="A2685" s="265"/>
      <c r="F2685" s="327"/>
      <c r="G2685" s="327"/>
      <c r="H2685" s="327" t="s">
        <v>3154</v>
      </c>
      <c r="I2685" s="327"/>
      <c r="J2685" s="327"/>
      <c r="K2685" s="327" t="e">
        <f>SUM(K2680:K2684)</f>
        <v>#REF!</v>
      </c>
    </row>
    <row r="2686" spans="1:11" hidden="1">
      <c r="A2686" s="265"/>
      <c r="F2686" s="327"/>
      <c r="G2686" s="327"/>
      <c r="H2686" s="327"/>
      <c r="I2686" s="327"/>
      <c r="J2686" s="327"/>
      <c r="K2686" s="332" t="s">
        <v>1614</v>
      </c>
    </row>
    <row r="2687" spans="1:11" hidden="1">
      <c r="A2687" s="265"/>
      <c r="F2687" s="327"/>
      <c r="G2687" s="327"/>
      <c r="H2687" s="327" t="s">
        <v>3155</v>
      </c>
      <c r="I2687" s="327"/>
      <c r="J2687" s="327"/>
      <c r="K2687" s="327" t="e">
        <f>K2685/F2680</f>
        <v>#REF!</v>
      </c>
    </row>
    <row r="2688" spans="1:11" hidden="1">
      <c r="A2688" s="265"/>
      <c r="F2688" s="327"/>
      <c r="G2688" s="327"/>
      <c r="H2688" s="327"/>
      <c r="I2688" s="327"/>
      <c r="J2688" s="327"/>
      <c r="K2688" s="332" t="s">
        <v>2090</v>
      </c>
    </row>
    <row r="2689" spans="1:11" ht="63" hidden="1">
      <c r="A2689" s="265"/>
      <c r="F2689" s="327">
        <v>44.5</v>
      </c>
      <c r="G2689" s="327"/>
      <c r="H2689" s="327" t="s">
        <v>3419</v>
      </c>
      <c r="I2689" s="327"/>
      <c r="J2689" s="327"/>
      <c r="K2689" s="327"/>
    </row>
    <row r="2690" spans="1:11" hidden="1">
      <c r="A2690" s="265"/>
      <c r="F2690" s="327"/>
      <c r="G2690" s="327"/>
      <c r="H2690" s="328" t="s">
        <v>1614</v>
      </c>
      <c r="I2690" s="327"/>
      <c r="J2690" s="327"/>
      <c r="K2690" s="327"/>
    </row>
    <row r="2691" spans="1:11" hidden="1">
      <c r="A2691" s="265"/>
      <c r="F2691" s="327">
        <v>0.38</v>
      </c>
      <c r="G2691" s="327" t="s">
        <v>2189</v>
      </c>
      <c r="H2691" s="327" t="s">
        <v>361</v>
      </c>
      <c r="I2691" s="327">
        <f>I2613</f>
        <v>52.93</v>
      </c>
      <c r="J2691" s="327" t="s">
        <v>884</v>
      </c>
      <c r="K2691" s="327">
        <f>I2691*F2691</f>
        <v>20.11</v>
      </c>
    </row>
    <row r="2692" spans="1:11" hidden="1">
      <c r="A2692" s="265"/>
      <c r="F2692" s="327">
        <v>0.38</v>
      </c>
      <c r="G2692" s="327" t="s">
        <v>2189</v>
      </c>
      <c r="H2692" s="327" t="s">
        <v>3420</v>
      </c>
      <c r="I2692" s="327" t="e">
        <f>AC15</f>
        <v>#REF!</v>
      </c>
      <c r="J2692" s="327" t="s">
        <v>884</v>
      </c>
      <c r="K2692" s="327" t="e">
        <f>I2692*F2692</f>
        <v>#REF!</v>
      </c>
    </row>
    <row r="2693" spans="1:11" hidden="1">
      <c r="A2693" s="265"/>
      <c r="F2693" s="327">
        <v>0.12</v>
      </c>
      <c r="G2693" s="3" t="s">
        <v>2189</v>
      </c>
      <c r="H2693" s="327" t="s">
        <v>3421</v>
      </c>
      <c r="I2693" t="e">
        <f>K614</f>
        <v>#REF!</v>
      </c>
      <c r="J2693" s="327" t="s">
        <v>884</v>
      </c>
      <c r="K2693" s="327" t="e">
        <f>I2693*F2693</f>
        <v>#REF!</v>
      </c>
    </row>
    <row r="2694" spans="1:11" hidden="1">
      <c r="A2694" s="265"/>
      <c r="F2694" s="327">
        <v>9.6</v>
      </c>
      <c r="G2694" s="327" t="s">
        <v>1675</v>
      </c>
      <c r="H2694" s="327" t="s">
        <v>3422</v>
      </c>
      <c r="I2694">
        <f>AC32</f>
        <v>28000</v>
      </c>
      <c r="J2694" s="327" t="s">
        <v>534</v>
      </c>
      <c r="K2694" s="327">
        <f>I2694*F2694/1000</f>
        <v>268.8</v>
      </c>
    </row>
    <row r="2695" spans="1:11" hidden="1">
      <c r="A2695" s="265"/>
      <c r="F2695"/>
      <c r="G2695" s="3"/>
      <c r="H2695"/>
      <c r="I2695"/>
      <c r="J2695" s="4"/>
      <c r="K2695" s="328" t="s">
        <v>1614</v>
      </c>
    </row>
    <row r="2696" spans="1:11" hidden="1">
      <c r="A2696" s="265"/>
      <c r="F2696"/>
      <c r="G2696" s="3"/>
      <c r="H2696" s="327" t="s">
        <v>3423</v>
      </c>
      <c r="I2696"/>
      <c r="J2696" s="4"/>
      <c r="K2696" t="e">
        <f>SUM(K2691:K2695)</f>
        <v>#REF!</v>
      </c>
    </row>
    <row r="2697" spans="1:11" hidden="1">
      <c r="A2697" s="265"/>
      <c r="F2697"/>
      <c r="G2697" s="3"/>
      <c r="H2697"/>
      <c r="I2697"/>
      <c r="J2697" s="4"/>
      <c r="K2697" s="328" t="s">
        <v>2090</v>
      </c>
    </row>
    <row r="2698" spans="1:11" ht="63" hidden="1">
      <c r="A2698" s="265"/>
      <c r="F2698" s="334">
        <v>71.3</v>
      </c>
      <c r="G2698" s="335"/>
      <c r="H2698" s="336" t="s">
        <v>3424</v>
      </c>
      <c r="I2698" s="221"/>
      <c r="J2698" s="337"/>
      <c r="K2698" s="221"/>
    </row>
    <row r="2699" spans="1:11" hidden="1">
      <c r="A2699" s="265"/>
      <c r="F2699" s="221"/>
      <c r="G2699" s="335"/>
      <c r="H2699" s="338" t="s">
        <v>2418</v>
      </c>
      <c r="I2699" s="221"/>
      <c r="J2699" s="337"/>
      <c r="K2699" s="221"/>
    </row>
    <row r="2700" spans="1:11" hidden="1">
      <c r="A2700" s="265"/>
      <c r="F2700" s="221">
        <v>1</v>
      </c>
      <c r="G2700" s="335" t="s">
        <v>1418</v>
      </c>
      <c r="H2700" s="221" t="s">
        <v>3132</v>
      </c>
      <c r="I2700" s="221"/>
      <c r="J2700" s="337">
        <v>1880</v>
      </c>
      <c r="K2700" s="221">
        <f>J2700*F2700</f>
        <v>1880</v>
      </c>
    </row>
    <row r="2701" spans="1:11" hidden="1">
      <c r="A2701" s="265"/>
      <c r="F2701" s="221">
        <v>1</v>
      </c>
      <c r="G2701" s="335" t="s">
        <v>1418</v>
      </c>
      <c r="H2701" s="221" t="s">
        <v>3133</v>
      </c>
      <c r="I2701" s="221"/>
      <c r="J2701" s="337">
        <v>480</v>
      </c>
      <c r="K2701" s="221">
        <f>J2701*F2701</f>
        <v>480</v>
      </c>
    </row>
    <row r="2702" spans="1:11" hidden="1">
      <c r="A2702" s="265"/>
      <c r="F2702" s="221"/>
      <c r="G2702" s="335"/>
      <c r="H2702" s="221" t="s">
        <v>3134</v>
      </c>
      <c r="I2702" s="221"/>
      <c r="J2702" s="337"/>
      <c r="K2702" s="221">
        <v>35.67</v>
      </c>
    </row>
    <row r="2703" spans="1:11" hidden="1">
      <c r="A2703" s="265"/>
      <c r="F2703" s="221"/>
      <c r="G2703" s="335"/>
      <c r="H2703" s="221" t="s">
        <v>1855</v>
      </c>
      <c r="I2703" s="221"/>
      <c r="J2703" s="337"/>
      <c r="K2703" s="221">
        <f>K2711</f>
        <v>104.33</v>
      </c>
    </row>
    <row r="2704" spans="1:11" hidden="1">
      <c r="A2704" s="265"/>
      <c r="F2704" s="221"/>
      <c r="G2704" s="335"/>
      <c r="H2704" s="221"/>
      <c r="I2704" s="221"/>
      <c r="J2704" s="337"/>
      <c r="K2704" s="339" t="s">
        <v>3125</v>
      </c>
    </row>
    <row r="2705" spans="1:11" hidden="1">
      <c r="A2705" s="265"/>
      <c r="F2705" s="221"/>
      <c r="G2705" s="335"/>
      <c r="H2705" s="221"/>
      <c r="I2705" s="221"/>
      <c r="J2705" s="337"/>
      <c r="K2705" s="221">
        <f>SUM(K2700:K2704)</f>
        <v>2500</v>
      </c>
    </row>
    <row r="2706" spans="1:11" hidden="1">
      <c r="A2706" s="265"/>
      <c r="F2706" s="221"/>
      <c r="G2706" s="335"/>
      <c r="H2706" s="221" t="s">
        <v>930</v>
      </c>
      <c r="I2706" s="221"/>
      <c r="J2706" s="337"/>
      <c r="K2706" s="339" t="s">
        <v>34</v>
      </c>
    </row>
    <row r="2707" spans="1:11" hidden="1">
      <c r="A2707" s="265"/>
      <c r="F2707" s="221">
        <v>1</v>
      </c>
      <c r="G2707" s="335" t="s">
        <v>1418</v>
      </c>
      <c r="H2707" s="221" t="s">
        <v>3135</v>
      </c>
      <c r="I2707" s="221">
        <v>131</v>
      </c>
      <c r="J2707" s="337" t="s">
        <v>1422</v>
      </c>
      <c r="K2707" s="221">
        <f>I2707*F2707</f>
        <v>131</v>
      </c>
    </row>
    <row r="2708" spans="1:11" hidden="1">
      <c r="A2708" s="265"/>
      <c r="F2708" s="221">
        <v>2</v>
      </c>
      <c r="G2708" s="335" t="s">
        <v>1456</v>
      </c>
      <c r="H2708" s="221" t="s">
        <v>3136</v>
      </c>
      <c r="I2708" s="221">
        <v>91</v>
      </c>
      <c r="J2708" s="337" t="s">
        <v>1422</v>
      </c>
      <c r="K2708" s="221">
        <f>I2708*F2708</f>
        <v>182</v>
      </c>
    </row>
    <row r="2709" spans="1:11" hidden="1">
      <c r="A2709" s="265"/>
      <c r="F2709" s="221"/>
      <c r="G2709" s="335"/>
      <c r="H2709" s="221"/>
      <c r="I2709" s="221"/>
      <c r="J2709" s="337"/>
      <c r="K2709" s="339" t="s">
        <v>3137</v>
      </c>
    </row>
    <row r="2710" spans="1:11" hidden="1">
      <c r="A2710" s="265"/>
      <c r="F2710" s="221"/>
      <c r="G2710" s="335"/>
      <c r="H2710" s="335" t="s">
        <v>3138</v>
      </c>
      <c r="I2710" s="221"/>
      <c r="J2710" s="337"/>
      <c r="K2710" s="221">
        <f>SUM(K2707:K2709)</f>
        <v>313</v>
      </c>
    </row>
    <row r="2711" spans="1:11" hidden="1">
      <c r="A2711" s="265"/>
      <c r="F2711" s="221"/>
      <c r="G2711" s="335"/>
      <c r="H2711" s="335" t="s">
        <v>3139</v>
      </c>
      <c r="I2711" s="221"/>
      <c r="J2711" s="337"/>
      <c r="K2711" s="221">
        <f>K2710/3</f>
        <v>104.33</v>
      </c>
    </row>
    <row r="2712" spans="1:11" hidden="1">
      <c r="A2712" s="265"/>
      <c r="F2712"/>
      <c r="G2712" s="3"/>
      <c r="H2712"/>
      <c r="I2712"/>
      <c r="J2712" s="4"/>
      <c r="K2712"/>
    </row>
    <row r="2713" spans="1:11" ht="15.75" hidden="1" customHeight="1">
      <c r="A2713" s="265"/>
      <c r="F2713" s="340">
        <v>79.400000000000006</v>
      </c>
      <c r="G2713" s="53"/>
      <c r="H2713" s="1606" t="s">
        <v>2763</v>
      </c>
      <c r="I2713" s="1606"/>
      <c r="J2713" s="342"/>
      <c r="K2713" s="54"/>
    </row>
    <row r="2714" spans="1:11" hidden="1">
      <c r="A2714" s="265"/>
      <c r="F2714" s="343"/>
      <c r="G2714" s="53"/>
      <c r="H2714" s="341"/>
      <c r="I2714" s="341"/>
      <c r="J2714" s="342"/>
      <c r="K2714" s="54"/>
    </row>
    <row r="2715" spans="1:11" hidden="1">
      <c r="A2715" s="265"/>
      <c r="F2715" s="54">
        <v>3</v>
      </c>
      <c r="G2715" s="53" t="s">
        <v>1456</v>
      </c>
      <c r="H2715" s="54" t="s">
        <v>2764</v>
      </c>
      <c r="I2715" s="105">
        <v>190</v>
      </c>
      <c r="J2715" s="342" t="s">
        <v>1422</v>
      </c>
      <c r="K2715" s="54">
        <f>I2715*F2715</f>
        <v>570</v>
      </c>
    </row>
    <row r="2716" spans="1:11" hidden="1">
      <c r="A2716" s="265"/>
      <c r="F2716" s="54">
        <v>1</v>
      </c>
      <c r="G2716" s="53" t="s">
        <v>1418</v>
      </c>
      <c r="H2716" s="54" t="s">
        <v>2765</v>
      </c>
      <c r="I2716" s="54">
        <v>223.63</v>
      </c>
      <c r="J2716" s="342" t="s">
        <v>1422</v>
      </c>
      <c r="K2716" s="54">
        <f>I2716*F2716</f>
        <v>223.63</v>
      </c>
    </row>
    <row r="2717" spans="1:11" hidden="1">
      <c r="A2717" s="265"/>
      <c r="F2717" s="54"/>
      <c r="G2717" s="53"/>
      <c r="H2717" s="54" t="s">
        <v>930</v>
      </c>
      <c r="I2717" s="54"/>
      <c r="J2717" s="342"/>
      <c r="K2717" s="54">
        <f>K2728</f>
        <v>76.5</v>
      </c>
    </row>
    <row r="2718" spans="1:11" hidden="1">
      <c r="A2718" s="265"/>
      <c r="F2718" s="54"/>
      <c r="G2718" s="53"/>
      <c r="H2718" s="54" t="s">
        <v>2766</v>
      </c>
      <c r="I2718" s="54"/>
      <c r="J2718" s="342"/>
      <c r="K2718" s="54">
        <v>4.87</v>
      </c>
    </row>
    <row r="2719" spans="1:11" hidden="1">
      <c r="A2719" s="265"/>
      <c r="F2719" s="54"/>
      <c r="G2719" s="53"/>
      <c r="H2719" s="54"/>
      <c r="I2719" s="54"/>
      <c r="J2719" s="342"/>
      <c r="K2719" s="56" t="s">
        <v>433</v>
      </c>
    </row>
    <row r="2720" spans="1:11" hidden="1">
      <c r="A2720" s="265"/>
      <c r="F2720" s="54"/>
      <c r="G2720" s="53"/>
      <c r="H2720" s="54"/>
      <c r="I2720" s="54"/>
      <c r="J2720" s="342"/>
      <c r="K2720" s="54">
        <f>SUM(K2715:K2719)</f>
        <v>875</v>
      </c>
    </row>
    <row r="2721" spans="1:11" hidden="1">
      <c r="A2721" s="265"/>
      <c r="F2721" s="54"/>
      <c r="G2721" s="53"/>
      <c r="H2721" s="54"/>
      <c r="I2721" s="54"/>
      <c r="J2721" s="342"/>
      <c r="K2721" s="56" t="s">
        <v>148</v>
      </c>
    </row>
    <row r="2722" spans="1:11" hidden="1">
      <c r="A2722" s="265"/>
      <c r="F2722" s="54"/>
      <c r="G2722" s="53"/>
      <c r="H2722" s="54" t="s">
        <v>930</v>
      </c>
      <c r="I2722" s="54"/>
      <c r="J2722" s="342"/>
      <c r="K2722" s="54"/>
    </row>
    <row r="2723" spans="1:11" hidden="1">
      <c r="A2723" s="265"/>
      <c r="F2723" s="54">
        <v>1</v>
      </c>
      <c r="G2723" s="53" t="s">
        <v>1418</v>
      </c>
      <c r="H2723" s="54" t="s">
        <v>2767</v>
      </c>
      <c r="I2723" s="54">
        <v>131</v>
      </c>
      <c r="J2723" s="342" t="s">
        <v>1422</v>
      </c>
      <c r="K2723" s="54">
        <f>I2723*F2723</f>
        <v>131</v>
      </c>
    </row>
    <row r="2724" spans="1:11" hidden="1">
      <c r="A2724" s="265"/>
      <c r="F2724" s="54">
        <v>1</v>
      </c>
      <c r="G2724" s="53" t="s">
        <v>1418</v>
      </c>
      <c r="H2724" s="54" t="s">
        <v>2768</v>
      </c>
      <c r="I2724" s="54">
        <v>117</v>
      </c>
      <c r="J2724" s="342" t="s">
        <v>1422</v>
      </c>
      <c r="K2724" s="54">
        <f>I2724*F2724</f>
        <v>117</v>
      </c>
    </row>
    <row r="2725" spans="1:11" hidden="1">
      <c r="A2725" s="265"/>
      <c r="F2725" s="54">
        <v>4</v>
      </c>
      <c r="G2725" s="53" t="s">
        <v>1456</v>
      </c>
      <c r="H2725" s="54" t="s">
        <v>3136</v>
      </c>
      <c r="I2725" s="54">
        <v>91</v>
      </c>
      <c r="J2725" s="342" t="s">
        <v>1422</v>
      </c>
      <c r="K2725" s="54">
        <f>I2725*F2725</f>
        <v>364</v>
      </c>
    </row>
    <row r="2726" spans="1:11" hidden="1">
      <c r="A2726" s="265"/>
      <c r="F2726" s="54"/>
      <c r="G2726" s="53"/>
      <c r="H2726" s="54"/>
      <c r="I2726" s="54"/>
      <c r="J2726" s="342"/>
      <c r="K2726" s="56" t="s">
        <v>3379</v>
      </c>
    </row>
    <row r="2727" spans="1:11" hidden="1">
      <c r="A2727" s="265"/>
      <c r="F2727" s="54"/>
      <c r="G2727" s="53"/>
      <c r="H2727" s="54" t="s">
        <v>3380</v>
      </c>
      <c r="I2727" s="54"/>
      <c r="J2727" s="342"/>
      <c r="K2727" s="54">
        <f>SUM(K2723:K2726)</f>
        <v>612</v>
      </c>
    </row>
    <row r="2728" spans="1:11" hidden="1">
      <c r="A2728" s="265"/>
      <c r="F2728" s="54"/>
      <c r="G2728" s="53"/>
      <c r="H2728" s="54" t="s">
        <v>3381</v>
      </c>
      <c r="I2728" s="54"/>
      <c r="J2728" s="342"/>
      <c r="K2728" s="54">
        <f>K2727/8</f>
        <v>76.5</v>
      </c>
    </row>
    <row r="2729" spans="1:11" hidden="1">
      <c r="A2729" s="265"/>
      <c r="F2729"/>
      <c r="G2729" s="3"/>
      <c r="H2729"/>
      <c r="I2729"/>
      <c r="J2729" s="4"/>
      <c r="K2729"/>
    </row>
    <row r="2730" spans="1:11" ht="31.5" hidden="1">
      <c r="A2730" s="265"/>
      <c r="F2730" s="344">
        <v>170</v>
      </c>
      <c r="G2730" s="3"/>
      <c r="H2730" s="27" t="s">
        <v>3382</v>
      </c>
      <c r="I2730"/>
      <c r="J2730" s="4"/>
      <c r="K2730"/>
    </row>
    <row r="2731" spans="1:11" hidden="1">
      <c r="A2731" s="265"/>
      <c r="F2731"/>
      <c r="G2731" s="3"/>
      <c r="H2731" s="328" t="s">
        <v>1614</v>
      </c>
      <c r="I2731"/>
      <c r="J2731" s="4"/>
      <c r="K2731"/>
    </row>
    <row r="2732" spans="1:11" hidden="1">
      <c r="A2732" s="265"/>
      <c r="F2732">
        <v>1</v>
      </c>
      <c r="G2732" s="3" t="s">
        <v>1418</v>
      </c>
      <c r="H2732" t="s">
        <v>2494</v>
      </c>
      <c r="I2732">
        <v>2400</v>
      </c>
      <c r="J2732" s="4" t="s">
        <v>1422</v>
      </c>
      <c r="K2732">
        <f>I2732*F2732</f>
        <v>2400</v>
      </c>
    </row>
    <row r="2733" spans="1:11" hidden="1">
      <c r="A2733" s="265"/>
      <c r="F2733">
        <v>1</v>
      </c>
      <c r="G2733" s="3" t="s">
        <v>1418</v>
      </c>
      <c r="H2733" t="s">
        <v>3070</v>
      </c>
      <c r="I2733">
        <v>485</v>
      </c>
      <c r="J2733" s="4" t="s">
        <v>1422</v>
      </c>
      <c r="K2733">
        <f>I2733*F2733</f>
        <v>485</v>
      </c>
    </row>
    <row r="2734" spans="1:11" hidden="1">
      <c r="A2734" s="265"/>
      <c r="F2734">
        <v>4</v>
      </c>
      <c r="G2734" s="3" t="s">
        <v>1456</v>
      </c>
      <c r="H2734" t="s">
        <v>3071</v>
      </c>
      <c r="I2734">
        <v>525</v>
      </c>
      <c r="J2734" s="4" t="s">
        <v>1422</v>
      </c>
      <c r="K2734">
        <f>I2734*F2734</f>
        <v>2100</v>
      </c>
    </row>
    <row r="2735" spans="1:11" hidden="1">
      <c r="A2735" s="265"/>
      <c r="F2735">
        <v>4.5</v>
      </c>
      <c r="G2735" s="3" t="s">
        <v>1675</v>
      </c>
      <c r="H2735" t="s">
        <v>3072</v>
      </c>
      <c r="I2735">
        <v>27</v>
      </c>
      <c r="J2735" s="4" t="s">
        <v>1675</v>
      </c>
      <c r="K2735">
        <f>I2735*F2735</f>
        <v>121.5</v>
      </c>
    </row>
    <row r="2736" spans="1:11" hidden="1">
      <c r="A2736" s="265"/>
      <c r="F2736"/>
      <c r="G2736" s="3"/>
      <c r="H2736" t="s">
        <v>3073</v>
      </c>
      <c r="I2736"/>
      <c r="J2736" s="4"/>
      <c r="K2736">
        <f>SUM(K2732:K2735)*1%-0.57</f>
        <v>50.5</v>
      </c>
    </row>
    <row r="2737" spans="1:11" hidden="1">
      <c r="A2737" s="265"/>
      <c r="F2737"/>
      <c r="G2737" s="3"/>
      <c r="H2737" t="s">
        <v>142</v>
      </c>
      <c r="I2737"/>
      <c r="J2737" s="4"/>
      <c r="K2737">
        <v>298</v>
      </c>
    </row>
    <row r="2738" spans="1:11" hidden="1">
      <c r="A2738" s="265"/>
      <c r="F2738"/>
      <c r="G2738" s="3"/>
      <c r="H2738"/>
      <c r="I2738"/>
      <c r="J2738" s="4"/>
      <c r="K2738" s="328" t="s">
        <v>1614</v>
      </c>
    </row>
    <row r="2739" spans="1:11" hidden="1">
      <c r="A2739" s="265"/>
      <c r="F2739"/>
      <c r="G2739" s="3"/>
      <c r="H2739"/>
      <c r="I2739"/>
      <c r="J2739" s="4"/>
      <c r="K2739">
        <f>SUM(K2732:K2738)</f>
        <v>5455</v>
      </c>
    </row>
    <row r="2740" spans="1:11" hidden="1">
      <c r="A2740" s="265"/>
      <c r="F2740"/>
      <c r="G2740" s="3"/>
      <c r="H2740"/>
      <c r="I2740"/>
      <c r="J2740" s="4"/>
      <c r="K2740" s="328" t="s">
        <v>2090</v>
      </c>
    </row>
    <row r="2741" spans="1:11" hidden="1">
      <c r="A2741" s="265"/>
      <c r="F2741" s="344">
        <v>180</v>
      </c>
      <c r="G2741" s="3"/>
      <c r="H2741" t="s">
        <v>3074</v>
      </c>
      <c r="I2741"/>
      <c r="J2741" s="4"/>
      <c r="K2741"/>
    </row>
    <row r="2742" spans="1:11" hidden="1">
      <c r="A2742" s="265"/>
      <c r="F2742"/>
      <c r="G2742" s="3"/>
      <c r="H2742" s="328" t="s">
        <v>1614</v>
      </c>
      <c r="I2742"/>
      <c r="J2742" s="4"/>
      <c r="K2742"/>
    </row>
    <row r="2743" spans="1:11" hidden="1">
      <c r="A2743" s="265"/>
      <c r="F2743">
        <v>0.8</v>
      </c>
      <c r="G2743" s="3" t="s">
        <v>1675</v>
      </c>
      <c r="H2743" t="s">
        <v>3075</v>
      </c>
      <c r="I2743">
        <v>230</v>
      </c>
      <c r="J2743" s="4" t="s">
        <v>1675</v>
      </c>
      <c r="K2743">
        <f>I2743*F2743</f>
        <v>184</v>
      </c>
    </row>
    <row r="2744" spans="1:11" hidden="1">
      <c r="A2744" s="265"/>
      <c r="F2744">
        <v>3</v>
      </c>
      <c r="G2744" s="3" t="s">
        <v>1456</v>
      </c>
      <c r="H2744" t="s">
        <v>3076</v>
      </c>
      <c r="I2744">
        <v>20</v>
      </c>
      <c r="J2744" s="4" t="s">
        <v>1422</v>
      </c>
      <c r="K2744">
        <f>I2744*F2744</f>
        <v>60</v>
      </c>
    </row>
    <row r="2745" spans="1:11" hidden="1">
      <c r="A2745" s="265"/>
      <c r="F2745"/>
      <c r="G2745" s="3"/>
      <c r="H2745" t="s">
        <v>3073</v>
      </c>
      <c r="I2745"/>
      <c r="J2745" s="4"/>
      <c r="K2745">
        <f>SUM(K2743:K2744)*1%+1.16</f>
        <v>3.6</v>
      </c>
    </row>
    <row r="2746" spans="1:11" hidden="1">
      <c r="A2746" s="265"/>
      <c r="F2746"/>
      <c r="G2746" s="3"/>
      <c r="H2746" t="s">
        <v>142</v>
      </c>
      <c r="I2746"/>
      <c r="J2746" s="4"/>
      <c r="K2746">
        <v>32.4</v>
      </c>
    </row>
    <row r="2747" spans="1:11" hidden="1">
      <c r="A2747" s="265"/>
      <c r="F2747"/>
      <c r="G2747" s="3"/>
      <c r="H2747"/>
      <c r="I2747"/>
      <c r="J2747" s="4"/>
      <c r="K2747" s="328" t="s">
        <v>1614</v>
      </c>
    </row>
    <row r="2748" spans="1:11" hidden="1">
      <c r="A2748" s="265"/>
      <c r="F2748"/>
      <c r="G2748" s="3"/>
      <c r="H2748"/>
      <c r="I2748"/>
      <c r="J2748" s="4"/>
      <c r="K2748">
        <f>SUM(K2743:K2747)</f>
        <v>280</v>
      </c>
    </row>
    <row r="2749" spans="1:11" hidden="1">
      <c r="A2749" s="265"/>
      <c r="F2749"/>
      <c r="G2749" s="3"/>
      <c r="H2749"/>
      <c r="I2749"/>
      <c r="J2749" s="4"/>
      <c r="K2749" s="328" t="s">
        <v>2090</v>
      </c>
    </row>
    <row r="2750" spans="1:11" ht="31.5" hidden="1">
      <c r="A2750" s="265"/>
      <c r="F2750" s="344">
        <v>184</v>
      </c>
      <c r="G2750" s="3"/>
      <c r="H2750" s="27" t="s">
        <v>3283</v>
      </c>
      <c r="I2750"/>
      <c r="J2750" s="4"/>
      <c r="K2750"/>
    </row>
    <row r="2751" spans="1:11" hidden="1">
      <c r="A2751" s="265"/>
      <c r="F2751"/>
      <c r="G2751" s="3"/>
      <c r="H2751" s="328" t="s">
        <v>1614</v>
      </c>
      <c r="I2751"/>
      <c r="J2751" s="4"/>
      <c r="K2751"/>
    </row>
    <row r="2752" spans="1:11" hidden="1">
      <c r="A2752" s="265"/>
      <c r="F2752">
        <v>1</v>
      </c>
      <c r="G2752" s="3" t="s">
        <v>1418</v>
      </c>
      <c r="H2752" t="s">
        <v>3284</v>
      </c>
      <c r="I2752">
        <v>1860</v>
      </c>
      <c r="J2752" s="4" t="s">
        <v>1422</v>
      </c>
      <c r="K2752">
        <f t="shared" ref="K2752:K2760" si="90">I2752*F2752</f>
        <v>1860</v>
      </c>
    </row>
    <row r="2753" spans="1:11" hidden="1">
      <c r="A2753" s="265"/>
      <c r="F2753">
        <v>2</v>
      </c>
      <c r="G2753" s="3" t="s">
        <v>1418</v>
      </c>
      <c r="H2753" t="s">
        <v>3285</v>
      </c>
      <c r="I2753">
        <v>46</v>
      </c>
      <c r="J2753" s="4" t="s">
        <v>1422</v>
      </c>
      <c r="K2753">
        <f t="shared" si="90"/>
        <v>92</v>
      </c>
    </row>
    <row r="2754" spans="1:11" hidden="1">
      <c r="A2754" s="265"/>
      <c r="F2754">
        <v>1.5</v>
      </c>
      <c r="G2754" s="3" t="s">
        <v>841</v>
      </c>
      <c r="H2754" t="s">
        <v>3286</v>
      </c>
      <c r="I2754">
        <v>31</v>
      </c>
      <c r="J2754" s="4" t="s">
        <v>841</v>
      </c>
      <c r="K2754">
        <f t="shared" si="90"/>
        <v>46.5</v>
      </c>
    </row>
    <row r="2755" spans="1:11" hidden="1">
      <c r="A2755" s="265"/>
      <c r="F2755">
        <v>2</v>
      </c>
      <c r="G2755" s="3" t="s">
        <v>1418</v>
      </c>
      <c r="H2755" t="s">
        <v>2857</v>
      </c>
      <c r="I2755">
        <v>6</v>
      </c>
      <c r="J2755" s="4" t="s">
        <v>1422</v>
      </c>
      <c r="K2755">
        <f t="shared" si="90"/>
        <v>12</v>
      </c>
    </row>
    <row r="2756" spans="1:11" hidden="1">
      <c r="A2756" s="265"/>
      <c r="F2756">
        <v>2</v>
      </c>
      <c r="G2756" s="3" t="s">
        <v>1418</v>
      </c>
      <c r="H2756" t="s">
        <v>2858</v>
      </c>
      <c r="I2756">
        <v>12</v>
      </c>
      <c r="J2756" s="4" t="s">
        <v>1422</v>
      </c>
      <c r="K2756">
        <f t="shared" si="90"/>
        <v>24</v>
      </c>
    </row>
    <row r="2757" spans="1:11" hidden="1">
      <c r="A2757" s="265"/>
      <c r="F2757">
        <v>2</v>
      </c>
      <c r="G2757" s="3" t="s">
        <v>841</v>
      </c>
      <c r="H2757" t="s">
        <v>2859</v>
      </c>
      <c r="I2757">
        <v>7.8</v>
      </c>
      <c r="J2757" s="4" t="s">
        <v>841</v>
      </c>
      <c r="K2757">
        <f t="shared" si="90"/>
        <v>15.6</v>
      </c>
    </row>
    <row r="2758" spans="1:11" hidden="1">
      <c r="A2758" s="265"/>
      <c r="F2758">
        <v>0.1</v>
      </c>
      <c r="G2758" s="3" t="s">
        <v>1418</v>
      </c>
      <c r="H2758" t="s">
        <v>2767</v>
      </c>
      <c r="I2758">
        <f>I2867</f>
        <v>783</v>
      </c>
      <c r="J2758" s="4" t="s">
        <v>1422</v>
      </c>
      <c r="K2758">
        <f t="shared" si="90"/>
        <v>78.3</v>
      </c>
    </row>
    <row r="2759" spans="1:11" hidden="1">
      <c r="A2759" s="265"/>
      <c r="F2759">
        <v>0.2</v>
      </c>
      <c r="G2759" s="3" t="s">
        <v>1418</v>
      </c>
      <c r="H2759" t="s">
        <v>2768</v>
      </c>
      <c r="I2759">
        <f>I2868</f>
        <v>778</v>
      </c>
      <c r="J2759" s="4" t="s">
        <v>1422</v>
      </c>
      <c r="K2759">
        <f t="shared" si="90"/>
        <v>155.6</v>
      </c>
    </row>
    <row r="2760" spans="1:11" hidden="1">
      <c r="A2760" s="265"/>
      <c r="F2760">
        <v>0.3</v>
      </c>
      <c r="G2760" s="3" t="s">
        <v>1418</v>
      </c>
      <c r="H2760" t="s">
        <v>2369</v>
      </c>
      <c r="I2760">
        <f>I2869</f>
        <v>611</v>
      </c>
      <c r="J2760" s="4" t="s">
        <v>1422</v>
      </c>
      <c r="K2760">
        <f t="shared" si="90"/>
        <v>183.3</v>
      </c>
    </row>
    <row r="2761" spans="1:11" hidden="1">
      <c r="A2761" s="265"/>
      <c r="F2761"/>
      <c r="G2761" s="3"/>
      <c r="H2761" t="s">
        <v>3073</v>
      </c>
      <c r="I2761"/>
      <c r="J2761" s="4"/>
      <c r="K2761">
        <f>SUM(K2752:K2760)*1%-0.63</f>
        <v>24.04</v>
      </c>
    </row>
    <row r="2762" spans="1:11" hidden="1">
      <c r="A2762" s="265"/>
      <c r="F2762"/>
      <c r="G2762" s="3"/>
      <c r="H2762"/>
      <c r="I2762"/>
      <c r="J2762" s="4"/>
      <c r="K2762"/>
    </row>
    <row r="2763" spans="1:11" hidden="1">
      <c r="A2763" s="265"/>
      <c r="F2763"/>
      <c r="G2763" s="3"/>
      <c r="H2763"/>
      <c r="I2763"/>
      <c r="J2763" s="4"/>
      <c r="K2763" s="328" t="s">
        <v>1614</v>
      </c>
    </row>
    <row r="2764" spans="1:11" hidden="1">
      <c r="A2764" s="265"/>
      <c r="F2764"/>
      <c r="G2764" s="3"/>
      <c r="H2764"/>
      <c r="I2764"/>
      <c r="J2764" s="4"/>
      <c r="K2764">
        <f>SUM(K2752:K2763)</f>
        <v>2491.34</v>
      </c>
    </row>
    <row r="2765" spans="1:11" hidden="1">
      <c r="A2765" s="265"/>
      <c r="F2765"/>
      <c r="G2765" s="3"/>
      <c r="H2765"/>
      <c r="I2765"/>
      <c r="J2765" s="4"/>
      <c r="K2765" s="328" t="s">
        <v>2090</v>
      </c>
    </row>
    <row r="2766" spans="1:11" hidden="1">
      <c r="A2766" s="265"/>
      <c r="F2766" s="28">
        <v>53.4</v>
      </c>
      <c r="G2766" s="3"/>
      <c r="H2766" s="1" t="s">
        <v>2961</v>
      </c>
      <c r="I2766"/>
      <c r="J2766" s="4" t="s">
        <v>1422</v>
      </c>
      <c r="K2766">
        <v>957</v>
      </c>
    </row>
    <row r="2767" spans="1:11" hidden="1">
      <c r="A2767" s="265"/>
      <c r="F2767"/>
      <c r="G2767" s="3"/>
      <c r="H2767"/>
      <c r="I2767"/>
      <c r="J2767" s="4"/>
      <c r="K2767"/>
    </row>
    <row r="2768" spans="1:11" ht="31.5" hidden="1">
      <c r="A2768" s="265"/>
      <c r="F2768" s="345">
        <v>383</v>
      </c>
      <c r="G2768" s="3"/>
      <c r="H2768" s="27" t="s">
        <v>3517</v>
      </c>
      <c r="I2768"/>
      <c r="J2768" s="4" t="s">
        <v>1422</v>
      </c>
      <c r="K2768">
        <v>600</v>
      </c>
    </row>
    <row r="2769" spans="1:11" hidden="1">
      <c r="A2769" s="265"/>
      <c r="F2769"/>
      <c r="G2769" s="3"/>
      <c r="H2769"/>
      <c r="I2769"/>
      <c r="J2769" s="4"/>
      <c r="K2769"/>
    </row>
    <row r="2770" spans="1:11" hidden="1">
      <c r="A2770" s="265"/>
      <c r="F2770"/>
      <c r="G2770" s="3"/>
      <c r="H2770"/>
      <c r="I2770"/>
      <c r="J2770" s="4"/>
      <c r="K2770"/>
    </row>
    <row r="2771" spans="1:11" hidden="1">
      <c r="A2771" s="265"/>
      <c r="F2771" s="346">
        <v>344.2</v>
      </c>
      <c r="G2771" s="3"/>
      <c r="H2771" s="27" t="s">
        <v>2447</v>
      </c>
      <c r="I2771"/>
      <c r="J2771" s="4" t="s">
        <v>1422</v>
      </c>
      <c r="K2771">
        <v>300</v>
      </c>
    </row>
    <row r="2772" spans="1:11" hidden="1">
      <c r="A2772" s="265"/>
      <c r="F2772" s="345"/>
      <c r="G2772" s="3"/>
      <c r="H2772"/>
      <c r="I2772"/>
      <c r="J2772" s="4"/>
      <c r="K2772"/>
    </row>
    <row r="2773" spans="1:11" hidden="1">
      <c r="A2773" s="265"/>
      <c r="F2773" s="345"/>
      <c r="G2773" s="3"/>
      <c r="H2773"/>
      <c r="I2773"/>
      <c r="J2773" s="4"/>
      <c r="K2773"/>
    </row>
    <row r="2774" spans="1:11" hidden="1">
      <c r="A2774" s="265"/>
      <c r="F2774" s="345"/>
      <c r="G2774" s="3"/>
      <c r="H2774"/>
      <c r="I2774"/>
      <c r="J2774" s="4"/>
      <c r="K2774"/>
    </row>
    <row r="2775" spans="1:11" hidden="1">
      <c r="A2775" s="265"/>
      <c r="F2775" s="346">
        <v>344.1</v>
      </c>
      <c r="G2775" s="3"/>
      <c r="H2775" s="27" t="s">
        <v>2448</v>
      </c>
      <c r="I2775"/>
      <c r="J2775" s="4" t="s">
        <v>1422</v>
      </c>
      <c r="K2775">
        <v>260</v>
      </c>
    </row>
    <row r="2776" spans="1:11" hidden="1">
      <c r="A2776" s="265"/>
      <c r="F2776" s="226"/>
      <c r="G2776" s="3"/>
      <c r="H2776"/>
      <c r="I2776"/>
      <c r="J2776" s="4"/>
      <c r="K2776"/>
    </row>
    <row r="2777" spans="1:11" hidden="1">
      <c r="A2777" s="265"/>
      <c r="F2777" s="226"/>
      <c r="G2777" s="3"/>
      <c r="H2777"/>
      <c r="I2777"/>
      <c r="J2777" s="4"/>
      <c r="K2777"/>
    </row>
    <row r="2778" spans="1:11" hidden="1">
      <c r="A2778" s="265"/>
      <c r="F2778">
        <v>384</v>
      </c>
      <c r="G2778" s="3"/>
      <c r="H2778"/>
      <c r="I2778"/>
      <c r="J2778" s="4"/>
      <c r="K2778"/>
    </row>
    <row r="2779" spans="1:11" hidden="1">
      <c r="A2779" s="265"/>
      <c r="F2779"/>
      <c r="G2779" s="3"/>
      <c r="H2779" s="27" t="s">
        <v>2449</v>
      </c>
      <c r="I2779"/>
      <c r="J2779" s="4" t="s">
        <v>1422</v>
      </c>
      <c r="K2779">
        <v>650</v>
      </c>
    </row>
    <row r="2780" spans="1:11" hidden="1">
      <c r="A2780" s="265"/>
      <c r="F2780"/>
      <c r="G2780" s="3"/>
      <c r="H2780"/>
      <c r="I2780"/>
      <c r="J2780" s="4"/>
      <c r="K2780"/>
    </row>
    <row r="2781" spans="1:11" ht="19.5" hidden="1">
      <c r="A2781" s="265"/>
      <c r="F2781" s="347">
        <v>385</v>
      </c>
      <c r="G2781" s="3"/>
      <c r="H2781" t="s">
        <v>2860</v>
      </c>
      <c r="I2781"/>
      <c r="J2781" s="4"/>
      <c r="K2781"/>
    </row>
    <row r="2782" spans="1:11" hidden="1">
      <c r="A2782" s="265"/>
      <c r="F2782"/>
      <c r="G2782" s="3"/>
      <c r="H2782" s="55" t="s">
        <v>2861</v>
      </c>
      <c r="I2782"/>
      <c r="J2782" s="4"/>
      <c r="K2782"/>
    </row>
    <row r="2783" spans="1:11" hidden="1">
      <c r="A2783" s="265"/>
      <c r="F2783">
        <v>4</v>
      </c>
      <c r="G2783" s="3" t="s">
        <v>841</v>
      </c>
      <c r="H2783" t="s">
        <v>3278</v>
      </c>
      <c r="I2783">
        <v>110</v>
      </c>
      <c r="J2783" s="3" t="s">
        <v>841</v>
      </c>
      <c r="K2783">
        <f t="shared" ref="K2783:K2790" si="91">I2783*F2783</f>
        <v>440</v>
      </c>
    </row>
    <row r="2784" spans="1:11" hidden="1">
      <c r="A2784" s="265"/>
      <c r="F2784">
        <v>2.52</v>
      </c>
      <c r="G2784" s="3" t="s">
        <v>1675</v>
      </c>
      <c r="H2784" t="s">
        <v>3279</v>
      </c>
      <c r="I2784">
        <v>30</v>
      </c>
      <c r="J2784" s="3" t="s">
        <v>1675</v>
      </c>
      <c r="K2784">
        <f t="shared" si="91"/>
        <v>75.599999999999994</v>
      </c>
    </row>
    <row r="2785" spans="1:11" hidden="1">
      <c r="A2785" s="265"/>
      <c r="F2785">
        <v>1.1299999999999999</v>
      </c>
      <c r="G2785" s="3" t="s">
        <v>1675</v>
      </c>
      <c r="H2785" t="s">
        <v>3157</v>
      </c>
      <c r="I2785">
        <v>30</v>
      </c>
      <c r="J2785" s="3" t="s">
        <v>1675</v>
      </c>
      <c r="K2785">
        <f t="shared" si="91"/>
        <v>33.9</v>
      </c>
    </row>
    <row r="2786" spans="1:11" hidden="1">
      <c r="A2786" s="265"/>
      <c r="F2786">
        <v>0.35</v>
      </c>
      <c r="G2786" s="3" t="s">
        <v>1675</v>
      </c>
      <c r="H2786" t="s">
        <v>3158</v>
      </c>
      <c r="I2786">
        <v>30</v>
      </c>
      <c r="J2786" s="3" t="s">
        <v>1675</v>
      </c>
      <c r="K2786">
        <f t="shared" si="91"/>
        <v>10.5</v>
      </c>
    </row>
    <row r="2787" spans="1:11" hidden="1">
      <c r="A2787" s="265"/>
      <c r="F2787">
        <v>4</v>
      </c>
      <c r="G2787" s="3" t="s">
        <v>1675</v>
      </c>
      <c r="H2787" t="s">
        <v>3159</v>
      </c>
      <c r="I2787">
        <v>12.25</v>
      </c>
      <c r="J2787" s="3" t="s">
        <v>1675</v>
      </c>
      <c r="K2787">
        <f t="shared" si="91"/>
        <v>49</v>
      </c>
    </row>
    <row r="2788" spans="1:11" hidden="1">
      <c r="A2788" s="265"/>
      <c r="F2788">
        <v>6</v>
      </c>
      <c r="G2788" s="3" t="s">
        <v>1456</v>
      </c>
      <c r="H2788" t="s">
        <v>3160</v>
      </c>
      <c r="I2788">
        <v>1</v>
      </c>
      <c r="J2788" s="3" t="s">
        <v>1456</v>
      </c>
      <c r="K2788">
        <f t="shared" si="91"/>
        <v>6</v>
      </c>
    </row>
    <row r="2789" spans="1:11" hidden="1">
      <c r="A2789" s="265"/>
      <c r="F2789">
        <v>0.5</v>
      </c>
      <c r="G2789" s="3" t="s">
        <v>1456</v>
      </c>
      <c r="H2789" t="s">
        <v>352</v>
      </c>
      <c r="I2789">
        <f>C12</f>
        <v>95</v>
      </c>
      <c r="J2789" s="3" t="s">
        <v>1422</v>
      </c>
      <c r="K2789">
        <f t="shared" si="91"/>
        <v>47.5</v>
      </c>
    </row>
    <row r="2790" spans="1:11" hidden="1">
      <c r="A2790" s="265"/>
      <c r="F2790">
        <v>0.5</v>
      </c>
      <c r="G2790" s="3" t="s">
        <v>1456</v>
      </c>
      <c r="H2790" t="s">
        <v>1246</v>
      </c>
      <c r="I2790">
        <f>C13</f>
        <v>85</v>
      </c>
      <c r="J2790" s="3" t="s">
        <v>1422</v>
      </c>
      <c r="K2790">
        <f t="shared" si="91"/>
        <v>42.5</v>
      </c>
    </row>
    <row r="2791" spans="1:11" hidden="1">
      <c r="A2791" s="265"/>
      <c r="F2791"/>
      <c r="G2791" s="3"/>
      <c r="H2791"/>
      <c r="I2791"/>
      <c r="J2791" s="3"/>
      <c r="K2791" s="55" t="s">
        <v>3379</v>
      </c>
    </row>
    <row r="2792" spans="1:11" hidden="1">
      <c r="A2792" s="265"/>
      <c r="F2792"/>
      <c r="G2792" s="3"/>
      <c r="H2792" t="s">
        <v>3161</v>
      </c>
      <c r="I2792"/>
      <c r="J2792" s="4"/>
      <c r="K2792">
        <f>SUM(K2783:K2791)</f>
        <v>705</v>
      </c>
    </row>
    <row r="2793" spans="1:11" hidden="1">
      <c r="A2793" s="265"/>
      <c r="F2793"/>
      <c r="G2793" s="3"/>
      <c r="H2793"/>
      <c r="I2793"/>
      <c r="J2793" s="4"/>
      <c r="K2793" s="55" t="s">
        <v>3125</v>
      </c>
    </row>
    <row r="2794" spans="1:11" hidden="1">
      <c r="A2794" s="265"/>
      <c r="F2794"/>
      <c r="G2794" s="3"/>
      <c r="H2794" t="s">
        <v>2840</v>
      </c>
      <c r="I2794"/>
      <c r="J2794" s="4"/>
      <c r="K2794">
        <f>K2792/2</f>
        <v>352.5</v>
      </c>
    </row>
    <row r="2795" spans="1:11" hidden="1">
      <c r="A2795" s="265"/>
      <c r="F2795"/>
      <c r="G2795" s="3"/>
      <c r="H2795"/>
      <c r="I2795"/>
      <c r="J2795" s="4"/>
      <c r="K2795" s="55" t="s">
        <v>34</v>
      </c>
    </row>
    <row r="2796" spans="1:11" ht="19.5" hidden="1">
      <c r="A2796" s="265"/>
      <c r="F2796" s="329">
        <v>112.1</v>
      </c>
      <c r="G2796" s="3"/>
      <c r="H2796" s="348" t="s">
        <v>2507</v>
      </c>
      <c r="I2796"/>
      <c r="J2796" s="4"/>
      <c r="K2796"/>
    </row>
    <row r="2797" spans="1:11" hidden="1">
      <c r="A2797" s="265"/>
      <c r="F2797"/>
      <c r="G2797" s="3"/>
      <c r="H2797" s="55" t="s">
        <v>2508</v>
      </c>
      <c r="I2797"/>
      <c r="J2797" s="4"/>
      <c r="K2797"/>
    </row>
    <row r="2798" spans="1:11" hidden="1">
      <c r="A2798" s="265"/>
      <c r="F2798">
        <v>1</v>
      </c>
      <c r="G2798" s="3" t="s">
        <v>1418</v>
      </c>
      <c r="H2798" s="27" t="s">
        <v>2507</v>
      </c>
      <c r="I2798" s="165">
        <v>1059</v>
      </c>
      <c r="J2798" s="4" t="s">
        <v>1422</v>
      </c>
      <c r="K2798">
        <f>I2798*F2798</f>
        <v>1059</v>
      </c>
    </row>
    <row r="2799" spans="1:11" hidden="1">
      <c r="A2799" s="265"/>
      <c r="F2799">
        <v>1</v>
      </c>
      <c r="G2799" s="3" t="s">
        <v>1418</v>
      </c>
      <c r="H2799" s="27" t="s">
        <v>2509</v>
      </c>
      <c r="I2799">
        <v>95</v>
      </c>
      <c r="J2799" s="4" t="s">
        <v>1422</v>
      </c>
      <c r="K2799">
        <f>I2799*F2799</f>
        <v>95</v>
      </c>
    </row>
    <row r="2800" spans="1:11" ht="31.5" hidden="1">
      <c r="A2800" s="265"/>
      <c r="F2800" t="s">
        <v>454</v>
      </c>
      <c r="G2800" s="3"/>
      <c r="H2800" s="27" t="s">
        <v>2544</v>
      </c>
      <c r="I2800"/>
      <c r="J2800" s="4" t="s">
        <v>454</v>
      </c>
      <c r="K2800">
        <v>16.64</v>
      </c>
    </row>
    <row r="2801" spans="1:11" hidden="1">
      <c r="A2801" s="265"/>
      <c r="F2801"/>
      <c r="G2801" s="3"/>
      <c r="H2801" t="s">
        <v>2545</v>
      </c>
      <c r="I2801"/>
      <c r="J2801" s="4"/>
      <c r="K2801">
        <v>10.11</v>
      </c>
    </row>
    <row r="2802" spans="1:11" hidden="1">
      <c r="A2802" s="265"/>
      <c r="F2802"/>
      <c r="G2802" s="3"/>
      <c r="H2802" t="s">
        <v>1525</v>
      </c>
      <c r="I2802"/>
      <c r="J2802" s="4" t="s">
        <v>1422</v>
      </c>
      <c r="K2802">
        <f>K2811</f>
        <v>78.25</v>
      </c>
    </row>
    <row r="2803" spans="1:11" hidden="1">
      <c r="A2803" s="265"/>
      <c r="F2803"/>
      <c r="G2803" s="3"/>
      <c r="H2803"/>
      <c r="I2803"/>
      <c r="J2803" s="4"/>
      <c r="K2803" s="55" t="s">
        <v>2366</v>
      </c>
    </row>
    <row r="2804" spans="1:11" hidden="1">
      <c r="A2804" s="265"/>
      <c r="F2804"/>
      <c r="G2804" s="3"/>
      <c r="H2804"/>
      <c r="I2804"/>
      <c r="J2804" s="4"/>
      <c r="K2804">
        <f>SUM(K2798:K2803)</f>
        <v>1259</v>
      </c>
    </row>
    <row r="2805" spans="1:11" hidden="1">
      <c r="A2805" s="265"/>
      <c r="F2805"/>
      <c r="G2805" s="3"/>
      <c r="H2805"/>
      <c r="I2805"/>
      <c r="J2805" s="4"/>
      <c r="K2805" s="55" t="s">
        <v>894</v>
      </c>
    </row>
    <row r="2806" spans="1:11" hidden="1">
      <c r="A2806" s="265"/>
      <c r="F2806" t="s">
        <v>142</v>
      </c>
      <c r="G2806" s="3"/>
      <c r="H2806"/>
      <c r="I2806"/>
      <c r="J2806" s="4"/>
      <c r="K2806"/>
    </row>
    <row r="2807" spans="1:11" hidden="1">
      <c r="A2807" s="265"/>
      <c r="F2807">
        <v>1</v>
      </c>
      <c r="G2807" s="3" t="s">
        <v>1418</v>
      </c>
      <c r="H2807" t="s">
        <v>2546</v>
      </c>
      <c r="I2807">
        <v>131</v>
      </c>
      <c r="J2807" s="4" t="s">
        <v>1422</v>
      </c>
      <c r="K2807">
        <f>I2807*F2807</f>
        <v>131</v>
      </c>
    </row>
    <row r="2808" spans="1:11" hidden="1">
      <c r="A2808" s="265"/>
      <c r="F2808">
        <v>2</v>
      </c>
      <c r="G2808" s="3" t="s">
        <v>1456</v>
      </c>
      <c r="H2808" t="s">
        <v>2369</v>
      </c>
      <c r="I2808">
        <v>91</v>
      </c>
      <c r="J2808" s="4" t="s">
        <v>1422</v>
      </c>
      <c r="K2808">
        <f>I2808*F2808</f>
        <v>182</v>
      </c>
    </row>
    <row r="2809" spans="1:11" hidden="1">
      <c r="A2809" s="265"/>
      <c r="F2809"/>
      <c r="G2809" s="3"/>
      <c r="H2809"/>
      <c r="I2809"/>
      <c r="J2809" s="4"/>
      <c r="K2809" s="55" t="s">
        <v>2366</v>
      </c>
    </row>
    <row r="2810" spans="1:11" hidden="1">
      <c r="A2810" s="265"/>
      <c r="F2810"/>
      <c r="G2810" s="3"/>
      <c r="H2810" t="s">
        <v>2547</v>
      </c>
      <c r="I2810"/>
      <c r="J2810" s="4"/>
      <c r="K2810">
        <f>SUM(K2807:K2809)</f>
        <v>313</v>
      </c>
    </row>
    <row r="2811" spans="1:11" hidden="1">
      <c r="A2811" s="265"/>
      <c r="F2811"/>
      <c r="G2811" s="3"/>
      <c r="H2811" t="s">
        <v>2548</v>
      </c>
      <c r="I2811"/>
      <c r="J2811" s="4"/>
      <c r="K2811">
        <f>K2810/4</f>
        <v>78.25</v>
      </c>
    </row>
    <row r="2812" spans="1:11" hidden="1">
      <c r="A2812" s="265"/>
      <c r="F2812"/>
      <c r="G2812" s="3"/>
      <c r="H2812" s="6"/>
      <c r="I2812"/>
      <c r="J2812" s="4"/>
      <c r="K2812" s="8"/>
    </row>
    <row r="2813" spans="1:11" hidden="1">
      <c r="A2813" s="265"/>
      <c r="F2813">
        <v>70.5</v>
      </c>
      <c r="G2813" s="3"/>
      <c r="H2813" t="s">
        <v>2549</v>
      </c>
      <c r="I2813"/>
      <c r="J2813" s="4"/>
      <c r="K2813"/>
    </row>
    <row r="2814" spans="1:11" hidden="1">
      <c r="A2814" s="265"/>
      <c r="F2814"/>
      <c r="G2814" s="3"/>
      <c r="H2814" s="328" t="s">
        <v>1614</v>
      </c>
      <c r="I2814"/>
      <c r="J2814" s="4"/>
      <c r="K2814"/>
    </row>
    <row r="2815" spans="1:11" ht="47.25" hidden="1">
      <c r="A2815" s="265"/>
      <c r="F2815" s="327">
        <v>1</v>
      </c>
      <c r="G2815" s="327" t="s">
        <v>1418</v>
      </c>
      <c r="H2815" s="327" t="s">
        <v>2931</v>
      </c>
      <c r="I2815">
        <v>322</v>
      </c>
      <c r="J2815" s="4" t="s">
        <v>1422</v>
      </c>
      <c r="K2815">
        <f>F2815*I2815</f>
        <v>322</v>
      </c>
    </row>
    <row r="2816" spans="1:11" hidden="1">
      <c r="A2816" s="265"/>
      <c r="F2816" s="327">
        <v>1</v>
      </c>
      <c r="G2816" s="327" t="s">
        <v>1418</v>
      </c>
      <c r="H2816" t="s">
        <v>2932</v>
      </c>
      <c r="I2816" s="165">
        <v>37</v>
      </c>
      <c r="J2816" s="4" t="s">
        <v>1422</v>
      </c>
      <c r="K2816">
        <f>F2816*I2816</f>
        <v>37</v>
      </c>
    </row>
    <row r="2817" spans="1:11" hidden="1">
      <c r="A2817" s="265"/>
      <c r="F2817" s="327">
        <v>2</v>
      </c>
      <c r="G2817" s="327" t="s">
        <v>1418</v>
      </c>
      <c r="H2817" t="s">
        <v>2933</v>
      </c>
      <c r="I2817">
        <v>600</v>
      </c>
      <c r="J2817" s="4" t="s">
        <v>2934</v>
      </c>
      <c r="K2817">
        <f>(F2817*I2817)/100</f>
        <v>12</v>
      </c>
    </row>
    <row r="2818" spans="1:11" hidden="1">
      <c r="A2818" s="265"/>
      <c r="F2818" s="327">
        <v>2</v>
      </c>
      <c r="G2818" s="327" t="s">
        <v>1418</v>
      </c>
      <c r="H2818" t="s">
        <v>2935</v>
      </c>
      <c r="I2818">
        <v>914.1</v>
      </c>
      <c r="J2818" s="4" t="s">
        <v>2936</v>
      </c>
      <c r="K2818">
        <f>(F2818*I2818)/100</f>
        <v>18.28</v>
      </c>
    </row>
    <row r="2819" spans="1:11" hidden="1">
      <c r="A2819" s="265"/>
      <c r="F2819" s="327"/>
      <c r="G2819" s="327"/>
      <c r="H2819" t="s">
        <v>2937</v>
      </c>
      <c r="I2819">
        <f>K2830</f>
        <v>49.25</v>
      </c>
      <c r="J2819" s="4" t="s">
        <v>454</v>
      </c>
      <c r="K2819">
        <f>I2819</f>
        <v>49.25</v>
      </c>
    </row>
    <row r="2820" spans="1:11" hidden="1">
      <c r="A2820" s="265"/>
      <c r="F2820"/>
      <c r="G2820" s="3"/>
      <c r="H2820" t="s">
        <v>2938</v>
      </c>
      <c r="I2820"/>
      <c r="J2820" s="4" t="s">
        <v>454</v>
      </c>
      <c r="K2820">
        <v>1.84</v>
      </c>
    </row>
    <row r="2821" spans="1:11" hidden="1">
      <c r="A2821" s="265"/>
      <c r="F2821"/>
      <c r="G2821" s="3"/>
      <c r="H2821"/>
      <c r="I2821"/>
      <c r="J2821" s="4"/>
      <c r="K2821" s="328" t="s">
        <v>1614</v>
      </c>
    </row>
    <row r="2822" spans="1:11" hidden="1">
      <c r="A2822" s="265"/>
      <c r="F2822"/>
      <c r="G2822" s="3"/>
      <c r="H2822" t="s">
        <v>2283</v>
      </c>
      <c r="I2822"/>
      <c r="J2822" s="4"/>
      <c r="K2822">
        <f>SUM(K2815:K2821)</f>
        <v>440.37</v>
      </c>
    </row>
    <row r="2823" spans="1:11" hidden="1">
      <c r="A2823" s="265"/>
      <c r="F2823"/>
      <c r="G2823" s="3"/>
      <c r="H2823"/>
      <c r="I2823"/>
      <c r="J2823" s="4"/>
      <c r="K2823" s="328" t="s">
        <v>2090</v>
      </c>
    </row>
    <row r="2824" spans="1:11" hidden="1">
      <c r="A2824" s="265"/>
      <c r="F2824"/>
      <c r="G2824" s="3"/>
      <c r="H2824" t="s">
        <v>2939</v>
      </c>
      <c r="I2824"/>
      <c r="J2824" s="4"/>
      <c r="K2824"/>
    </row>
    <row r="2825" spans="1:11" hidden="1">
      <c r="A2825" s="265"/>
      <c r="F2825">
        <v>1</v>
      </c>
      <c r="G2825" s="3" t="s">
        <v>1418</v>
      </c>
      <c r="H2825" t="s">
        <v>3400</v>
      </c>
      <c r="I2825">
        <v>160</v>
      </c>
      <c r="J2825" s="4" t="s">
        <v>1422</v>
      </c>
      <c r="K2825">
        <f>F2825*I2825</f>
        <v>160</v>
      </c>
    </row>
    <row r="2826" spans="1:11" hidden="1">
      <c r="A2826" s="265"/>
      <c r="F2826">
        <v>2</v>
      </c>
      <c r="G2826" s="3" t="s">
        <v>1418</v>
      </c>
      <c r="H2826" t="s">
        <v>3401</v>
      </c>
      <c r="I2826">
        <v>149</v>
      </c>
      <c r="J2826" s="4" t="s">
        <v>1422</v>
      </c>
      <c r="K2826">
        <f>F2826*I2826</f>
        <v>298</v>
      </c>
    </row>
    <row r="2827" spans="1:11" hidden="1">
      <c r="A2827" s="265"/>
      <c r="F2827">
        <v>3</v>
      </c>
      <c r="G2827" s="3" t="s">
        <v>1418</v>
      </c>
      <c r="H2827" t="s">
        <v>2369</v>
      </c>
      <c r="I2827">
        <v>110</v>
      </c>
      <c r="J2827" s="4" t="s">
        <v>1422</v>
      </c>
      <c r="K2827">
        <f>F2827*I2827</f>
        <v>330</v>
      </c>
    </row>
    <row r="2828" spans="1:11" hidden="1">
      <c r="A2828" s="265"/>
      <c r="F2828"/>
      <c r="G2828" s="3"/>
      <c r="H2828"/>
      <c r="I2828"/>
      <c r="J2828" s="4"/>
      <c r="K2828" s="328" t="s">
        <v>1614</v>
      </c>
    </row>
    <row r="2829" spans="1:11" hidden="1">
      <c r="A2829" s="265"/>
      <c r="F2829"/>
      <c r="G2829" s="3"/>
      <c r="H2829" t="s">
        <v>2940</v>
      </c>
      <c r="I2829"/>
      <c r="J2829" s="4"/>
      <c r="K2829">
        <f>SUM(K2825:K2828)</f>
        <v>788</v>
      </c>
    </row>
    <row r="2830" spans="1:11" hidden="1">
      <c r="A2830" s="265"/>
      <c r="F2830"/>
      <c r="G2830" s="3"/>
      <c r="H2830" t="s">
        <v>2941</v>
      </c>
      <c r="I2830"/>
      <c r="J2830" s="4"/>
      <c r="K2830">
        <f>K2829/16</f>
        <v>49.25</v>
      </c>
    </row>
    <row r="2831" spans="1:11" hidden="1">
      <c r="A2831" s="265"/>
      <c r="F2831"/>
      <c r="G2831" s="3"/>
      <c r="H2831"/>
      <c r="I2831"/>
      <c r="J2831" s="4"/>
      <c r="K2831" s="328" t="s">
        <v>1614</v>
      </c>
    </row>
    <row r="2832" spans="1:11" ht="9" customHeight="1">
      <c r="A2832" s="265"/>
    </row>
    <row r="2833" spans="1:18" ht="19.5">
      <c r="A2833" s="265"/>
      <c r="H2833" s="461" t="s">
        <v>3785</v>
      </c>
    </row>
    <row r="2834" spans="1:18">
      <c r="A2834" s="265"/>
      <c r="H2834" s="349" t="s">
        <v>4001</v>
      </c>
    </row>
    <row r="2835" spans="1:18" ht="9" customHeight="1">
      <c r="A2835" s="265"/>
    </row>
    <row r="2836" spans="1:18" ht="20.25" customHeight="1">
      <c r="A2836" s="265"/>
      <c r="H2836" s="460" t="s">
        <v>2942</v>
      </c>
    </row>
    <row r="2837" spans="1:18" ht="20.25" customHeight="1">
      <c r="A2837" s="265"/>
      <c r="H2837" s="458" t="s">
        <v>2943</v>
      </c>
      <c r="O2837" s="350" t="s">
        <v>2944</v>
      </c>
    </row>
    <row r="2838" spans="1:18" ht="16.5" customHeight="1">
      <c r="A2838" s="265"/>
      <c r="H2838" s="458" t="s">
        <v>2945</v>
      </c>
    </row>
    <row r="2839" spans="1:18">
      <c r="A2839" s="265"/>
      <c r="H2839" s="459"/>
    </row>
    <row r="2840" spans="1:18" ht="25.5" customHeight="1">
      <c r="A2840" s="265"/>
      <c r="H2840" s="458" t="s">
        <v>2946</v>
      </c>
    </row>
    <row r="2841" spans="1:18" ht="1.5" customHeight="1">
      <c r="A2841" s="265"/>
    </row>
    <row r="2842" spans="1:18" ht="167.25" customHeight="1">
      <c r="A2842" s="265"/>
      <c r="H2842" s="351" t="s">
        <v>2423</v>
      </c>
      <c r="M2842" s="352"/>
      <c r="N2842" s="352"/>
      <c r="O2842" s="351" t="s">
        <v>2890</v>
      </c>
      <c r="P2842" s="352"/>
      <c r="Q2842" s="352"/>
      <c r="R2842" s="352"/>
    </row>
    <row r="2843" spans="1:18" ht="36.75" customHeight="1">
      <c r="A2843" s="265"/>
      <c r="F2843" s="352">
        <v>90</v>
      </c>
      <c r="G2843" s="352" t="s">
        <v>841</v>
      </c>
      <c r="H2843" s="457" t="s">
        <v>3978</v>
      </c>
      <c r="I2843" s="353">
        <f>Elec.Data!I12</f>
        <v>16.55</v>
      </c>
      <c r="J2843" s="352" t="s">
        <v>2586</v>
      </c>
      <c r="K2843" s="352">
        <f>F2843*I2843</f>
        <v>1489.5</v>
      </c>
      <c r="M2843" s="352"/>
      <c r="N2843" s="352"/>
      <c r="O2843" s="350"/>
      <c r="P2843" s="352"/>
      <c r="Q2843" s="352"/>
      <c r="R2843" s="352"/>
    </row>
    <row r="2844" spans="1:18" ht="42.75" customHeight="1">
      <c r="A2844" s="265"/>
      <c r="E2844" s="352"/>
      <c r="F2844" s="352">
        <v>45</v>
      </c>
      <c r="G2844" s="352" t="s">
        <v>841</v>
      </c>
      <c r="H2844" s="351" t="s">
        <v>3973</v>
      </c>
      <c r="I2844" s="353">
        <f>Elec.Data!I13</f>
        <v>20</v>
      </c>
      <c r="J2844" s="352" t="s">
        <v>2403</v>
      </c>
      <c r="K2844" s="352">
        <f>F2844*I2844</f>
        <v>900</v>
      </c>
      <c r="L2844" s="352"/>
      <c r="M2844" s="352"/>
      <c r="N2844" s="352"/>
      <c r="P2844" s="352" t="s">
        <v>991</v>
      </c>
      <c r="Q2844" s="352"/>
      <c r="R2844" s="352"/>
    </row>
    <row r="2845" spans="1:18" ht="24.95" customHeight="1">
      <c r="A2845" s="265"/>
      <c r="E2845" s="352"/>
      <c r="F2845" s="352">
        <v>20</v>
      </c>
      <c r="G2845" s="352" t="s">
        <v>1418</v>
      </c>
      <c r="H2845" s="352" t="s">
        <v>3972</v>
      </c>
      <c r="I2845" s="353">
        <f>Elec.Data!I14</f>
        <v>3.15</v>
      </c>
      <c r="J2845" s="352" t="s">
        <v>1418</v>
      </c>
      <c r="K2845" s="352">
        <f>F2845*I2845</f>
        <v>63</v>
      </c>
      <c r="L2845" s="352"/>
      <c r="M2845" s="352"/>
      <c r="N2845" s="352"/>
      <c r="O2845" s="352"/>
      <c r="P2845" s="352"/>
      <c r="Q2845" s="352"/>
      <c r="R2845" s="352"/>
    </row>
    <row r="2846" spans="1:18" ht="19.5" customHeight="1">
      <c r="A2846" s="265"/>
      <c r="E2846" s="352"/>
      <c r="F2846" s="352">
        <v>10</v>
      </c>
      <c r="G2846" s="352" t="s">
        <v>1418</v>
      </c>
      <c r="H2846" s="352" t="s">
        <v>3980</v>
      </c>
      <c r="I2846" s="353">
        <f>Elec.Data!I15</f>
        <v>1.34</v>
      </c>
      <c r="J2846" s="352" t="s">
        <v>1418</v>
      </c>
      <c r="K2846" s="352">
        <f>F2846*I2846</f>
        <v>13.4</v>
      </c>
      <c r="L2846" s="352"/>
      <c r="M2846" s="352">
        <v>90</v>
      </c>
      <c r="N2846" s="352" t="s">
        <v>841</v>
      </c>
      <c r="O2846" s="273" t="s">
        <v>2585</v>
      </c>
      <c r="P2846" s="352">
        <f>I2856</f>
        <v>16.55</v>
      </c>
      <c r="Q2846" s="352" t="s">
        <v>841</v>
      </c>
      <c r="R2846" s="352">
        <f>M2846*P2846</f>
        <v>1489.5</v>
      </c>
    </row>
    <row r="2847" spans="1:18" ht="42.75" customHeight="1">
      <c r="A2847" s="265"/>
      <c r="E2847" s="352"/>
      <c r="F2847" s="352">
        <v>1</v>
      </c>
      <c r="G2847" s="352" t="s">
        <v>1418</v>
      </c>
      <c r="H2847" s="360" t="s">
        <v>3944</v>
      </c>
      <c r="I2847" s="354">
        <v>58</v>
      </c>
      <c r="J2847" s="352" t="s">
        <v>1418</v>
      </c>
      <c r="K2847" s="352">
        <f>F2847*I2847</f>
        <v>58</v>
      </c>
      <c r="L2847" s="352"/>
      <c r="M2847" s="352">
        <v>45</v>
      </c>
      <c r="N2847" s="352" t="s">
        <v>841</v>
      </c>
      <c r="O2847" s="351" t="s">
        <v>2402</v>
      </c>
      <c r="P2847" s="352">
        <f>I2844</f>
        <v>20</v>
      </c>
      <c r="Q2847" s="352" t="s">
        <v>2403</v>
      </c>
      <c r="R2847" s="352">
        <f>M2847*P2847</f>
        <v>900</v>
      </c>
    </row>
    <row r="2848" spans="1:18">
      <c r="A2848" s="265"/>
      <c r="E2848" s="352"/>
      <c r="F2848" s="352"/>
      <c r="G2848" s="352"/>
      <c r="H2848" s="352"/>
      <c r="I2848" s="352"/>
      <c r="J2848" s="352"/>
      <c r="K2848" s="352"/>
      <c r="L2848" s="352"/>
      <c r="M2848" s="352">
        <v>75</v>
      </c>
      <c r="N2848" s="352" t="s">
        <v>1418</v>
      </c>
      <c r="O2848" s="352" t="s">
        <v>3827</v>
      </c>
      <c r="P2848" s="420">
        <v>3.6</v>
      </c>
      <c r="Q2848" s="352" t="s">
        <v>3450</v>
      </c>
      <c r="R2848" s="352">
        <f>M2848*P2848/12</f>
        <v>22.5</v>
      </c>
    </row>
    <row r="2849" spans="1:20" ht="34.5" customHeight="1">
      <c r="A2849" s="265"/>
      <c r="E2849" s="352"/>
      <c r="F2849" s="355">
        <v>1.4999999999999999E-2</v>
      </c>
      <c r="G2849" s="352" t="s">
        <v>2321</v>
      </c>
      <c r="H2849" s="352" t="s">
        <v>3974</v>
      </c>
      <c r="I2849" s="353">
        <f>Elec.Data!I18</f>
        <v>661</v>
      </c>
      <c r="J2849" s="352" t="s">
        <v>2321</v>
      </c>
      <c r="K2849" s="352">
        <f t="shared" ref="K2849:K2856" si="92">F2849*I2849</f>
        <v>9.92</v>
      </c>
      <c r="L2849" s="352"/>
      <c r="M2849" s="352">
        <v>12</v>
      </c>
      <c r="N2849" s="352" t="s">
        <v>1418</v>
      </c>
      <c r="O2849" s="352" t="s">
        <v>2404</v>
      </c>
      <c r="P2849" s="352">
        <f>I2845</f>
        <v>3.15</v>
      </c>
      <c r="Q2849" s="352" t="s">
        <v>1418</v>
      </c>
      <c r="R2849" s="352">
        <f>M2849*P2849</f>
        <v>37.799999999999997</v>
      </c>
    </row>
    <row r="2850" spans="1:20" ht="24.95" customHeight="1">
      <c r="A2850" s="265"/>
      <c r="E2850" s="352"/>
      <c r="F2850" s="352">
        <v>10</v>
      </c>
      <c r="G2850" s="352" t="s">
        <v>1418</v>
      </c>
      <c r="H2850" s="352" t="s">
        <v>3975</v>
      </c>
      <c r="I2850" s="353">
        <f>Elec.Data!I19</f>
        <v>16.21</v>
      </c>
      <c r="J2850" s="352" t="s">
        <v>1418</v>
      </c>
      <c r="K2850" s="352">
        <f t="shared" si="92"/>
        <v>162.1</v>
      </c>
      <c r="L2850" s="352"/>
      <c r="M2850" s="352">
        <v>6</v>
      </c>
      <c r="N2850" s="352" t="s">
        <v>1418</v>
      </c>
      <c r="O2850" s="352" t="s">
        <v>3447</v>
      </c>
      <c r="P2850" s="352">
        <f>I2846</f>
        <v>1.34</v>
      </c>
      <c r="Q2850" s="352" t="s">
        <v>1418</v>
      </c>
      <c r="R2850" s="352">
        <f>M2850*P2850</f>
        <v>8.0399999999999991</v>
      </c>
    </row>
    <row r="2851" spans="1:20" ht="24.95" customHeight="1">
      <c r="A2851" s="265"/>
      <c r="E2851" s="352"/>
      <c r="F2851" s="352">
        <v>10</v>
      </c>
      <c r="G2851" s="352" t="s">
        <v>1418</v>
      </c>
      <c r="H2851" s="352" t="s">
        <v>3976</v>
      </c>
      <c r="I2851" s="353">
        <f>Elec.Data!I20</f>
        <v>13.8</v>
      </c>
      <c r="J2851" s="352" t="s">
        <v>1418</v>
      </c>
      <c r="K2851" s="352">
        <f t="shared" si="92"/>
        <v>138</v>
      </c>
      <c r="L2851" s="352"/>
      <c r="M2851" s="352">
        <v>150</v>
      </c>
      <c r="N2851" s="352" t="s">
        <v>1456</v>
      </c>
      <c r="O2851" s="352" t="s">
        <v>2676</v>
      </c>
      <c r="P2851" s="352">
        <f>Elec.Data!P20</f>
        <v>287</v>
      </c>
      <c r="Q2851" s="352">
        <v>1000</v>
      </c>
      <c r="R2851" s="352">
        <f>(M2851*P2851)/1000</f>
        <v>43.05</v>
      </c>
    </row>
    <row r="2852" spans="1:20" ht="24.95" customHeight="1">
      <c r="A2852" s="265"/>
      <c r="E2852" s="352"/>
      <c r="F2852" s="352">
        <v>10</v>
      </c>
      <c r="G2852" s="352" t="s">
        <v>1418</v>
      </c>
      <c r="H2852" s="352" t="s">
        <v>3977</v>
      </c>
      <c r="I2852" s="353">
        <f>Elec.Data!I21</f>
        <v>3.6</v>
      </c>
      <c r="J2852" s="352" t="s">
        <v>1418</v>
      </c>
      <c r="K2852" s="352">
        <f t="shared" si="92"/>
        <v>36</v>
      </c>
      <c r="L2852" s="352"/>
      <c r="M2852" s="355">
        <v>7</v>
      </c>
      <c r="N2852" s="352" t="s">
        <v>1456</v>
      </c>
      <c r="O2852" s="352" t="s">
        <v>2678</v>
      </c>
      <c r="P2852" s="352">
        <f>I2852</f>
        <v>3.6</v>
      </c>
      <c r="Q2852" s="352" t="s">
        <v>1418</v>
      </c>
      <c r="R2852" s="352">
        <f>M2852*P2852</f>
        <v>25.2</v>
      </c>
    </row>
    <row r="2853" spans="1:20" ht="24.95" customHeight="1">
      <c r="A2853" s="265"/>
      <c r="E2853" s="352"/>
      <c r="F2853" s="352">
        <v>1.25</v>
      </c>
      <c r="G2853" s="352" t="s">
        <v>2679</v>
      </c>
      <c r="H2853" s="352" t="s">
        <v>394</v>
      </c>
      <c r="I2853" s="353">
        <f>Elec.Data!I22</f>
        <v>302</v>
      </c>
      <c r="J2853" s="352" t="s">
        <v>2679</v>
      </c>
      <c r="K2853" s="352">
        <f t="shared" si="92"/>
        <v>377.5</v>
      </c>
      <c r="L2853" s="352"/>
      <c r="M2853" s="352">
        <v>6</v>
      </c>
      <c r="N2853" s="352" t="s">
        <v>1418</v>
      </c>
      <c r="O2853" s="352" t="s">
        <v>2675</v>
      </c>
      <c r="P2853" s="352">
        <f>I2851</f>
        <v>13.8</v>
      </c>
      <c r="Q2853" s="352" t="s">
        <v>1422</v>
      </c>
      <c r="R2853" s="352">
        <f>M2853*P2853</f>
        <v>82.8</v>
      </c>
    </row>
    <row r="2854" spans="1:20" ht="24.95" customHeight="1">
      <c r="A2854" s="265"/>
      <c r="E2854" s="352"/>
      <c r="F2854" s="352">
        <v>10</v>
      </c>
      <c r="G2854" s="352" t="s">
        <v>1418</v>
      </c>
      <c r="H2854" s="360" t="s">
        <v>3944</v>
      </c>
      <c r="I2854" s="354">
        <f>I2847</f>
        <v>58</v>
      </c>
      <c r="J2854" s="352" t="s">
        <v>1418</v>
      </c>
      <c r="K2854" s="352">
        <f t="shared" si="92"/>
        <v>580</v>
      </c>
      <c r="L2854" s="352"/>
      <c r="M2854" s="352">
        <v>6</v>
      </c>
      <c r="N2854" s="352" t="s">
        <v>1418</v>
      </c>
      <c r="O2854" s="352" t="s">
        <v>2681</v>
      </c>
      <c r="P2854" s="352">
        <f>Elec.Data!P23</f>
        <v>16.21</v>
      </c>
      <c r="Q2854" s="352" t="s">
        <v>3450</v>
      </c>
      <c r="R2854" s="352">
        <f>(M2854*P2854)/12</f>
        <v>8.11</v>
      </c>
    </row>
    <row r="2855" spans="1:20" ht="24.95" customHeight="1">
      <c r="A2855" s="265"/>
      <c r="E2855" s="352"/>
      <c r="F2855" s="352">
        <v>0.15</v>
      </c>
      <c r="G2855" s="352" t="s">
        <v>2321</v>
      </c>
      <c r="H2855" s="352" t="s">
        <v>3974</v>
      </c>
      <c r="I2855" s="353">
        <f>Elec.Data!I24</f>
        <v>661</v>
      </c>
      <c r="J2855" s="352" t="s">
        <v>2321</v>
      </c>
      <c r="K2855" s="352">
        <f t="shared" si="92"/>
        <v>99.15</v>
      </c>
      <c r="L2855" s="352"/>
      <c r="M2855" s="352">
        <v>1</v>
      </c>
      <c r="N2855" s="352" t="s">
        <v>2683</v>
      </c>
      <c r="O2855" s="352" t="s">
        <v>2684</v>
      </c>
      <c r="P2855" s="352">
        <v>84.1</v>
      </c>
      <c r="Q2855" s="352" t="s">
        <v>2683</v>
      </c>
      <c r="R2855" s="352">
        <f>(M2855*P2855)</f>
        <v>84.1</v>
      </c>
    </row>
    <row r="2856" spans="1:20" ht="44.25" customHeight="1">
      <c r="A2856" s="265"/>
      <c r="E2856" s="352"/>
      <c r="F2856" s="352">
        <v>45</v>
      </c>
      <c r="G2856" s="352" t="s">
        <v>841</v>
      </c>
      <c r="H2856" s="457" t="s">
        <v>3979</v>
      </c>
      <c r="I2856" s="353">
        <f>Elec.Data!I25</f>
        <v>16.55</v>
      </c>
      <c r="J2856" s="352" t="s">
        <v>3362</v>
      </c>
      <c r="K2856" s="352">
        <f t="shared" si="92"/>
        <v>744.75</v>
      </c>
      <c r="L2856" s="352"/>
      <c r="M2856" s="352">
        <v>6</v>
      </c>
      <c r="N2856" s="352" t="s">
        <v>1456</v>
      </c>
      <c r="O2856" s="351" t="s">
        <v>3363</v>
      </c>
      <c r="P2856" s="352">
        <v>168.95</v>
      </c>
      <c r="Q2856" s="352" t="s">
        <v>2679</v>
      </c>
      <c r="R2856" s="352">
        <f>M2856*P2856</f>
        <v>1013.7</v>
      </c>
    </row>
    <row r="2857" spans="1:20" ht="24.95" customHeight="1">
      <c r="A2857" s="265"/>
      <c r="E2857" s="352"/>
      <c r="F2857" s="352" t="s">
        <v>668</v>
      </c>
      <c r="G2857" s="352"/>
      <c r="H2857" s="352" t="s">
        <v>930</v>
      </c>
      <c r="I2857" s="352"/>
      <c r="J2857" s="352" t="s">
        <v>668</v>
      </c>
      <c r="K2857" s="352">
        <f>K2873</f>
        <v>11454</v>
      </c>
      <c r="L2857" s="352"/>
      <c r="M2857" s="356">
        <v>0.16666666666666666</v>
      </c>
      <c r="N2857" s="352" t="s">
        <v>3364</v>
      </c>
      <c r="O2857" s="352" t="s">
        <v>394</v>
      </c>
      <c r="P2857" s="420">
        <f>I2853</f>
        <v>302</v>
      </c>
      <c r="Q2857" s="352" t="s">
        <v>3364</v>
      </c>
      <c r="R2857" s="352">
        <f>M2857*P2857</f>
        <v>50.33</v>
      </c>
    </row>
    <row r="2858" spans="1:20" ht="20.25" customHeight="1">
      <c r="A2858" s="265"/>
      <c r="E2858" s="352"/>
      <c r="F2858" s="352" t="s">
        <v>668</v>
      </c>
      <c r="G2858" s="352"/>
      <c r="H2858" s="352" t="s">
        <v>2309</v>
      </c>
      <c r="I2858" s="352"/>
      <c r="J2858" s="352" t="s">
        <v>668</v>
      </c>
      <c r="K2858" s="352">
        <v>40.6</v>
      </c>
      <c r="L2858" s="352"/>
      <c r="M2858" s="352">
        <v>45</v>
      </c>
      <c r="N2858" s="352" t="s">
        <v>3515</v>
      </c>
      <c r="O2858" s="273" t="s">
        <v>2685</v>
      </c>
      <c r="P2858" s="352">
        <f>P2846</f>
        <v>16.55</v>
      </c>
      <c r="Q2858" s="352" t="s">
        <v>2321</v>
      </c>
      <c r="R2858" s="352">
        <f>M2858*P2858</f>
        <v>744.75</v>
      </c>
    </row>
    <row r="2859" spans="1:20" ht="24.95" customHeight="1">
      <c r="A2859" s="265"/>
      <c r="E2859" s="352"/>
      <c r="F2859" s="352"/>
      <c r="G2859" s="352"/>
      <c r="H2859" s="357" t="s">
        <v>3365</v>
      </c>
      <c r="I2859" s="352"/>
      <c r="J2859" s="352"/>
      <c r="K2859" s="358">
        <f>SUM(K2843:K2858)</f>
        <v>16165.92</v>
      </c>
      <c r="L2859" s="352"/>
      <c r="M2859" s="352">
        <v>6</v>
      </c>
      <c r="N2859" s="352" t="s">
        <v>3366</v>
      </c>
      <c r="O2859" s="352" t="s">
        <v>930</v>
      </c>
      <c r="P2859" s="352">
        <f>R2877</f>
        <v>1207</v>
      </c>
      <c r="Q2859" s="352" t="s">
        <v>3366</v>
      </c>
      <c r="R2859" s="352">
        <f>M2859*P2859</f>
        <v>7242</v>
      </c>
    </row>
    <row r="2860" spans="1:20" ht="21.75" customHeight="1">
      <c r="A2860" s="265"/>
      <c r="E2860" s="352"/>
      <c r="F2860" s="352"/>
      <c r="G2860" s="352"/>
      <c r="H2860" s="359" t="s">
        <v>3367</v>
      </c>
      <c r="I2860" s="352"/>
      <c r="J2860" s="352"/>
      <c r="K2860" s="360">
        <f>K2859/10</f>
        <v>1616.59</v>
      </c>
      <c r="L2860" s="352">
        <f>1206*10</f>
        <v>12060</v>
      </c>
      <c r="M2860" s="352"/>
      <c r="N2860" s="352" t="s">
        <v>69</v>
      </c>
      <c r="O2860" s="352" t="s">
        <v>3368</v>
      </c>
      <c r="P2860" s="352"/>
      <c r="Q2860" s="352"/>
      <c r="R2860" s="352">
        <f>18.56+1.91</f>
        <v>20.47</v>
      </c>
    </row>
    <row r="2861" spans="1:20" ht="21" customHeight="1">
      <c r="A2861" s="265"/>
      <c r="E2861" s="352"/>
      <c r="F2861" s="352"/>
      <c r="G2861" s="352"/>
      <c r="H2861" s="352"/>
      <c r="I2861" s="352"/>
      <c r="J2861" s="352"/>
      <c r="K2861" s="352"/>
      <c r="L2861" s="352">
        <f>L2860-K2859</f>
        <v>-4105.92</v>
      </c>
      <c r="M2861" s="352"/>
      <c r="N2861" s="352"/>
      <c r="P2861" s="352"/>
      <c r="Q2861" s="352"/>
      <c r="R2861" s="352"/>
    </row>
    <row r="2862" spans="1:20" ht="16.5" customHeight="1">
      <c r="A2862" s="265"/>
      <c r="E2862" s="352"/>
      <c r="F2862" s="352"/>
      <c r="G2862" s="352"/>
      <c r="H2862" s="360" t="s">
        <v>3369</v>
      </c>
      <c r="I2862" s="352"/>
      <c r="J2862" s="352"/>
      <c r="K2862" s="352"/>
      <c r="L2862" s="352">
        <f>L2860-K2859</f>
        <v>-4105.92</v>
      </c>
      <c r="M2862" s="352"/>
      <c r="N2862" s="352"/>
      <c r="O2862" s="357" t="s">
        <v>3370</v>
      </c>
      <c r="P2862" s="352"/>
      <c r="Q2862" s="352"/>
      <c r="R2862" s="358">
        <f>SUM(R2846:R2861)</f>
        <v>11772.35</v>
      </c>
    </row>
    <row r="2863" spans="1:20" ht="15.75" customHeight="1">
      <c r="A2863" s="265"/>
      <c r="E2863" s="352"/>
      <c r="F2863" s="352"/>
      <c r="G2863" s="352"/>
      <c r="H2863" s="352"/>
      <c r="I2863" s="352"/>
      <c r="J2863" s="352"/>
      <c r="K2863" s="352"/>
      <c r="L2863" s="352"/>
      <c r="M2863" s="352"/>
      <c r="N2863" s="352"/>
      <c r="O2863" s="359" t="s">
        <v>3367</v>
      </c>
      <c r="P2863" s="352"/>
      <c r="Q2863" s="352"/>
      <c r="R2863" s="360">
        <f>R2862/6</f>
        <v>1962.06</v>
      </c>
      <c r="T2863" s="180">
        <f>1382*6</f>
        <v>8292</v>
      </c>
    </row>
    <row r="2864" spans="1:20" ht="19.5" customHeight="1">
      <c r="A2864" s="265"/>
      <c r="E2864" s="352"/>
      <c r="F2864" s="352"/>
      <c r="G2864" s="352"/>
      <c r="H2864" s="360" t="s">
        <v>3445</v>
      </c>
      <c r="I2864" s="352"/>
      <c r="J2864" s="352"/>
      <c r="K2864" s="352"/>
      <c r="L2864" s="352"/>
      <c r="M2864" s="352"/>
      <c r="N2864" s="352"/>
      <c r="O2864" s="352"/>
      <c r="P2864" s="352"/>
      <c r="Q2864" s="352"/>
      <c r="R2864" s="352"/>
      <c r="T2864" s="180">
        <f>T2863-R2862</f>
        <v>-3480.35</v>
      </c>
    </row>
    <row r="2865" spans="1:18" ht="6.75" customHeight="1">
      <c r="A2865" s="265"/>
      <c r="E2865" s="352"/>
      <c r="F2865" s="352"/>
      <c r="G2865" s="352"/>
      <c r="H2865" s="352"/>
      <c r="I2865" s="352"/>
      <c r="J2865" s="352"/>
      <c r="K2865" s="352"/>
      <c r="L2865" s="352"/>
      <c r="M2865" s="352"/>
    </row>
    <row r="2866" spans="1:18" ht="20.25" customHeight="1">
      <c r="A2866" s="265"/>
      <c r="E2866" s="352"/>
      <c r="F2866" s="352">
        <v>1</v>
      </c>
      <c r="G2866" s="352" t="s">
        <v>1418</v>
      </c>
      <c r="H2866" s="352" t="s">
        <v>3371</v>
      </c>
      <c r="I2866" s="420">
        <f>Elec.Data!I35</f>
        <v>898</v>
      </c>
      <c r="J2866" s="352" t="s">
        <v>1418</v>
      </c>
      <c r="K2866" s="352">
        <f>F2866*I2866</f>
        <v>898</v>
      </c>
      <c r="L2866" s="352"/>
      <c r="M2866" s="352"/>
      <c r="N2866" s="360" t="s">
        <v>3369</v>
      </c>
      <c r="O2866" s="352"/>
      <c r="P2866" s="352"/>
      <c r="Q2866" s="352"/>
    </row>
    <row r="2867" spans="1:18" ht="20.25" customHeight="1">
      <c r="A2867" s="265"/>
      <c r="E2867" s="352"/>
      <c r="F2867" s="352">
        <v>2</v>
      </c>
      <c r="G2867" s="352" t="s">
        <v>1418</v>
      </c>
      <c r="H2867" s="352" t="s">
        <v>3372</v>
      </c>
      <c r="I2867" s="420">
        <f>Elec.Data!I36</f>
        <v>783</v>
      </c>
      <c r="J2867" s="352" t="s">
        <v>1418</v>
      </c>
      <c r="K2867" s="352">
        <f>F2867*I2867</f>
        <v>1566</v>
      </c>
      <c r="L2867" s="352"/>
      <c r="M2867" s="352"/>
      <c r="N2867" s="352"/>
      <c r="O2867" s="352"/>
      <c r="P2867" s="352"/>
      <c r="Q2867" s="352"/>
    </row>
    <row r="2868" spans="1:18" ht="20.25" customHeight="1">
      <c r="A2868" s="265"/>
      <c r="E2868" s="352"/>
      <c r="F2868" s="352">
        <v>3</v>
      </c>
      <c r="G2868" s="352" t="s">
        <v>1418</v>
      </c>
      <c r="H2868" s="352" t="s">
        <v>3373</v>
      </c>
      <c r="I2868" s="420">
        <f>Elec.Data!I37</f>
        <v>778</v>
      </c>
      <c r="J2868" s="352" t="s">
        <v>1418</v>
      </c>
      <c r="K2868" s="352">
        <f>F2868*I2868</f>
        <v>2334</v>
      </c>
      <c r="L2868" s="352"/>
      <c r="M2868" s="352"/>
      <c r="N2868" s="360" t="s">
        <v>3445</v>
      </c>
      <c r="O2868" s="352"/>
      <c r="P2868" s="352"/>
      <c r="Q2868" s="352"/>
    </row>
    <row r="2869" spans="1:18" ht="20.25" customHeight="1">
      <c r="A2869" s="265"/>
      <c r="E2869" s="352"/>
      <c r="F2869" s="352">
        <v>4</v>
      </c>
      <c r="G2869" s="352" t="s">
        <v>1418</v>
      </c>
      <c r="H2869" s="352" t="s">
        <v>2369</v>
      </c>
      <c r="I2869" s="420">
        <f>Elec.Data!I38</f>
        <v>611</v>
      </c>
      <c r="J2869" s="352" t="s">
        <v>1418</v>
      </c>
      <c r="K2869" s="352">
        <f>F2869*I2869</f>
        <v>2444</v>
      </c>
      <c r="L2869" s="352"/>
      <c r="M2869" s="352"/>
      <c r="N2869" s="352"/>
      <c r="O2869" s="352"/>
      <c r="P2869" s="352"/>
      <c r="Q2869" s="352"/>
    </row>
    <row r="2870" spans="1:18" ht="24.95" customHeight="1">
      <c r="A2870" s="265"/>
      <c r="E2870" s="352"/>
      <c r="F2870" s="352"/>
      <c r="G2870" s="352"/>
      <c r="H2870" s="360" t="s">
        <v>3149</v>
      </c>
      <c r="I2870" s="420">
        <f>Elec.Data!I39</f>
        <v>0</v>
      </c>
      <c r="J2870" s="352"/>
      <c r="K2870" s="352"/>
      <c r="M2870" s="352">
        <v>1</v>
      </c>
      <c r="N2870" s="352" t="s">
        <v>1418</v>
      </c>
      <c r="O2870" s="352" t="s">
        <v>3371</v>
      </c>
      <c r="P2870" s="352">
        <f>I2866</f>
        <v>898</v>
      </c>
      <c r="Q2870" s="352" t="s">
        <v>1418</v>
      </c>
      <c r="R2870" s="352">
        <f>M2870*P2870</f>
        <v>898</v>
      </c>
    </row>
    <row r="2871" spans="1:18" ht="24.95" customHeight="1">
      <c r="A2871" s="265"/>
      <c r="E2871" s="352"/>
      <c r="F2871" s="352">
        <v>2</v>
      </c>
      <c r="G2871" s="352" t="s">
        <v>1418</v>
      </c>
      <c r="H2871" s="352" t="s">
        <v>2891</v>
      </c>
      <c r="I2871" s="420">
        <f>Elec.Data!I40</f>
        <v>884</v>
      </c>
      <c r="J2871" s="352" t="s">
        <v>1418</v>
      </c>
      <c r="K2871" s="352">
        <f>F2871*I2871</f>
        <v>1768</v>
      </c>
      <c r="M2871" s="352">
        <v>2</v>
      </c>
      <c r="N2871" s="352" t="s">
        <v>1418</v>
      </c>
      <c r="O2871" s="352" t="s">
        <v>3372</v>
      </c>
      <c r="P2871" s="352">
        <f>I2867</f>
        <v>783</v>
      </c>
      <c r="Q2871" s="352" t="s">
        <v>1418</v>
      </c>
      <c r="R2871" s="352">
        <f>M2871*P2871</f>
        <v>1566</v>
      </c>
    </row>
    <row r="2872" spans="1:18" ht="24.95" customHeight="1">
      <c r="A2872" s="265"/>
      <c r="E2872" s="352"/>
      <c r="F2872" s="352">
        <v>4</v>
      </c>
      <c r="G2872" s="352" t="s">
        <v>1418</v>
      </c>
      <c r="H2872" s="352" t="s">
        <v>3136</v>
      </c>
      <c r="I2872" s="420">
        <f>Elec.Data!I41</f>
        <v>611</v>
      </c>
      <c r="J2872" s="352" t="s">
        <v>1418</v>
      </c>
      <c r="K2872" s="352">
        <f>F2872*I2872</f>
        <v>2444</v>
      </c>
      <c r="M2872" s="352">
        <v>3</v>
      </c>
      <c r="N2872" s="352" t="s">
        <v>1418</v>
      </c>
      <c r="O2872" s="352" t="s">
        <v>3373</v>
      </c>
      <c r="P2872" s="352">
        <f>I2868</f>
        <v>778</v>
      </c>
      <c r="Q2872" s="352" t="s">
        <v>1418</v>
      </c>
      <c r="R2872" s="352">
        <f>M2872*P2872</f>
        <v>2334</v>
      </c>
    </row>
    <row r="2873" spans="1:18" ht="20.25" customHeight="1">
      <c r="A2873" s="265"/>
      <c r="E2873" s="352"/>
      <c r="F2873" s="352"/>
      <c r="G2873" s="352"/>
      <c r="H2873" s="352"/>
      <c r="I2873" s="352"/>
      <c r="J2873" s="352"/>
      <c r="K2873" s="367">
        <f>SUM(K2866:K2872)</f>
        <v>11454</v>
      </c>
      <c r="M2873" s="352">
        <v>4</v>
      </c>
      <c r="N2873" s="352" t="s">
        <v>1418</v>
      </c>
      <c r="O2873" s="352" t="s">
        <v>2369</v>
      </c>
      <c r="P2873" s="352">
        <f>I2869</f>
        <v>611</v>
      </c>
      <c r="Q2873" s="352" t="s">
        <v>1418</v>
      </c>
      <c r="R2873" s="352">
        <f>M2873*P2873</f>
        <v>2444</v>
      </c>
    </row>
    <row r="2874" spans="1:18" ht="5.25" hidden="1" customHeight="1">
      <c r="A2874" s="265"/>
      <c r="E2874" s="352"/>
      <c r="F2874" s="352"/>
      <c r="G2874" s="352"/>
      <c r="H2874" s="352"/>
      <c r="I2874" s="352"/>
      <c r="J2874" s="352"/>
      <c r="K2874" s="358"/>
      <c r="M2874" s="352"/>
      <c r="N2874" s="352"/>
      <c r="O2874" s="352"/>
      <c r="P2874" s="352"/>
      <c r="Q2874" s="352"/>
      <c r="R2874" s="352"/>
    </row>
    <row r="2875" spans="1:18" ht="39.950000000000003" customHeight="1">
      <c r="A2875" s="265"/>
      <c r="E2875" s="352"/>
      <c r="F2875" s="352"/>
      <c r="G2875" s="352"/>
      <c r="H2875" s="189" t="s">
        <v>3150</v>
      </c>
      <c r="I2875" s="352"/>
      <c r="J2875" s="352"/>
      <c r="K2875" s="352"/>
      <c r="L2875" s="352"/>
      <c r="M2875" s="352"/>
      <c r="O2875" s="362" t="s">
        <v>2892</v>
      </c>
      <c r="R2875" s="363">
        <f>SUM(R2870:R2873)</f>
        <v>7242</v>
      </c>
    </row>
    <row r="2876" spans="1:18" ht="30.75" customHeight="1">
      <c r="A2876" s="265"/>
      <c r="E2876" s="352"/>
      <c r="F2876" s="352"/>
      <c r="G2876" s="352"/>
      <c r="H2876" s="189" t="s">
        <v>3456</v>
      </c>
      <c r="I2876" s="352"/>
      <c r="J2876" s="352"/>
      <c r="K2876" s="352"/>
      <c r="L2876" s="352"/>
      <c r="M2876" s="352"/>
    </row>
    <row r="2877" spans="1:18">
      <c r="A2877" s="265"/>
      <c r="E2877" s="352"/>
      <c r="F2877" s="352"/>
      <c r="G2877" s="352"/>
      <c r="H2877" s="352"/>
      <c r="I2877" s="352"/>
      <c r="J2877" s="352"/>
      <c r="K2877" s="352"/>
      <c r="L2877" s="352"/>
      <c r="M2877" s="352"/>
      <c r="Q2877" s="364" t="s">
        <v>3457</v>
      </c>
      <c r="R2877" s="190">
        <f>R2875/6</f>
        <v>1207</v>
      </c>
    </row>
    <row r="2878" spans="1:18" ht="186.75" customHeight="1">
      <c r="A2878" s="265"/>
      <c r="E2878" s="352"/>
      <c r="F2878" s="352"/>
      <c r="G2878" s="352"/>
      <c r="H2878" s="351" t="s">
        <v>2528</v>
      </c>
      <c r="I2878" s="352"/>
      <c r="J2878" s="352"/>
      <c r="K2878" s="352"/>
      <c r="L2878" s="352"/>
      <c r="M2878" s="352"/>
      <c r="O2878" s="351" t="s">
        <v>2491</v>
      </c>
    </row>
    <row r="2879" spans="1:18" ht="30" customHeight="1">
      <c r="A2879" s="265"/>
      <c r="E2879" s="352"/>
      <c r="F2879" s="352"/>
      <c r="G2879" s="352"/>
      <c r="H2879" s="352" t="s">
        <v>2492</v>
      </c>
      <c r="I2879" s="352"/>
      <c r="J2879" s="352"/>
      <c r="K2879" s="352">
        <f>K2859-K2858</f>
        <v>16125.32</v>
      </c>
      <c r="L2879" s="352"/>
      <c r="M2879" s="352">
        <v>90</v>
      </c>
      <c r="N2879" s="352" t="s">
        <v>841</v>
      </c>
      <c r="O2879" s="273" t="s">
        <v>2585</v>
      </c>
      <c r="P2879" s="352">
        <f t="shared" ref="P2879:P2887" si="93">P2846</f>
        <v>16.55</v>
      </c>
      <c r="Q2879" s="352" t="s">
        <v>841</v>
      </c>
      <c r="R2879" s="352">
        <f>M2879*P2879</f>
        <v>1489.5</v>
      </c>
    </row>
    <row r="2880" spans="1:18" ht="30" customHeight="1">
      <c r="A2880" s="265"/>
      <c r="E2880" s="352"/>
      <c r="F2880" s="352"/>
      <c r="G2880" s="352"/>
      <c r="H2880" s="352" t="s">
        <v>2493</v>
      </c>
      <c r="I2880" s="352"/>
      <c r="J2880" s="352"/>
      <c r="K2880" s="352">
        <f>K2851</f>
        <v>138</v>
      </c>
      <c r="L2880" s="352"/>
      <c r="M2880" s="352">
        <v>45</v>
      </c>
      <c r="N2880" s="352" t="s">
        <v>841</v>
      </c>
      <c r="O2880" s="351" t="s">
        <v>2402</v>
      </c>
      <c r="P2880" s="352">
        <f t="shared" si="93"/>
        <v>20</v>
      </c>
      <c r="Q2880" s="352" t="s">
        <v>2403</v>
      </c>
      <c r="R2880" s="352">
        <f>M2880*P2880</f>
        <v>900</v>
      </c>
    </row>
    <row r="2881" spans="1:19" ht="30" customHeight="1">
      <c r="A2881" s="265"/>
      <c r="E2881" s="352"/>
      <c r="F2881" s="352"/>
      <c r="G2881" s="352"/>
      <c r="H2881" s="420" t="s">
        <v>3784</v>
      </c>
      <c r="I2881" s="420"/>
      <c r="J2881" s="420"/>
      <c r="K2881" s="420">
        <f>Elec.Data!K50</f>
        <v>166.5</v>
      </c>
      <c r="L2881" s="352"/>
      <c r="M2881" s="352">
        <v>75</v>
      </c>
      <c r="N2881" s="352" t="s">
        <v>1418</v>
      </c>
      <c r="O2881" s="352" t="s">
        <v>3449</v>
      </c>
      <c r="P2881" s="352">
        <f t="shared" si="93"/>
        <v>3.6</v>
      </c>
      <c r="Q2881" s="352" t="s">
        <v>3450</v>
      </c>
      <c r="R2881" s="352">
        <f>M2881*P2881/12</f>
        <v>22.5</v>
      </c>
    </row>
    <row r="2882" spans="1:19" ht="30" customHeight="1">
      <c r="A2882" s="265"/>
      <c r="E2882" s="352"/>
      <c r="F2882" s="352"/>
      <c r="G2882" s="352"/>
      <c r="H2882" s="352" t="s">
        <v>2309</v>
      </c>
      <c r="I2882" s="352"/>
      <c r="J2882" s="352"/>
      <c r="K2882" s="352">
        <v>43.1</v>
      </c>
      <c r="L2882" s="352"/>
      <c r="M2882" s="352">
        <v>12</v>
      </c>
      <c r="N2882" s="352" t="s">
        <v>1418</v>
      </c>
      <c r="O2882" s="352" t="s">
        <v>2404</v>
      </c>
      <c r="P2882" s="352">
        <f t="shared" si="93"/>
        <v>3.15</v>
      </c>
      <c r="Q2882" s="352" t="s">
        <v>1418</v>
      </c>
      <c r="R2882" s="352">
        <f>M2882*P2882</f>
        <v>37.799999999999997</v>
      </c>
    </row>
    <row r="2883" spans="1:19" ht="39.950000000000003" customHeight="1">
      <c r="A2883" s="265"/>
      <c r="E2883" s="352"/>
      <c r="F2883" s="352"/>
      <c r="G2883" s="352"/>
      <c r="H2883" s="357" t="s">
        <v>2471</v>
      </c>
      <c r="I2883" s="352"/>
      <c r="J2883" s="352"/>
      <c r="K2883" s="358">
        <f>K2879-K2880+K2881+K2882</f>
        <v>16196.92</v>
      </c>
      <c r="L2883" s="352"/>
      <c r="M2883" s="352">
        <v>6</v>
      </c>
      <c r="N2883" s="352" t="s">
        <v>1418</v>
      </c>
      <c r="O2883" s="352" t="s">
        <v>3447</v>
      </c>
      <c r="P2883" s="352">
        <f t="shared" si="93"/>
        <v>1.34</v>
      </c>
      <c r="Q2883" s="352" t="s">
        <v>1418</v>
      </c>
      <c r="R2883" s="352">
        <f>M2883*P2883</f>
        <v>8.0399999999999991</v>
      </c>
    </row>
    <row r="2884" spans="1:19" ht="25.5" customHeight="1">
      <c r="A2884" s="265"/>
      <c r="E2884" s="352"/>
      <c r="F2884" s="352"/>
      <c r="G2884" s="352"/>
      <c r="H2884" s="359" t="s">
        <v>2472</v>
      </c>
      <c r="I2884" s="352"/>
      <c r="J2884" s="352"/>
      <c r="K2884" s="360">
        <f>K2883/10</f>
        <v>1619.69</v>
      </c>
      <c r="L2884" s="352">
        <f>1078*10</f>
        <v>10780</v>
      </c>
      <c r="M2884" s="352">
        <v>150</v>
      </c>
      <c r="N2884" s="352" t="s">
        <v>1456</v>
      </c>
      <c r="O2884" s="352" t="s">
        <v>2676</v>
      </c>
      <c r="P2884" s="352">
        <f t="shared" si="93"/>
        <v>287</v>
      </c>
      <c r="Q2884" s="352">
        <v>1000</v>
      </c>
      <c r="R2884" s="352">
        <f>(M2884*P2884)/1000</f>
        <v>43.05</v>
      </c>
    </row>
    <row r="2885" spans="1:19">
      <c r="A2885" s="265"/>
      <c r="E2885" s="352"/>
      <c r="F2885" s="352"/>
      <c r="G2885" s="352"/>
      <c r="H2885" s="352"/>
      <c r="I2885" s="352"/>
      <c r="J2885" s="352"/>
      <c r="K2885" s="352"/>
      <c r="L2885" s="352">
        <f>L2884-K2883</f>
        <v>-5416.92</v>
      </c>
      <c r="M2885" s="355">
        <v>7</v>
      </c>
      <c r="N2885" s="352" t="s">
        <v>1456</v>
      </c>
      <c r="O2885" s="352" t="s">
        <v>2678</v>
      </c>
      <c r="P2885" s="352">
        <f t="shared" si="93"/>
        <v>3.6</v>
      </c>
      <c r="Q2885" s="352" t="s">
        <v>1418</v>
      </c>
      <c r="R2885" s="352">
        <f>M2885*P2885</f>
        <v>25.2</v>
      </c>
    </row>
    <row r="2886" spans="1:19" ht="24.95" customHeight="1">
      <c r="A2886" s="265"/>
      <c r="E2886" s="352"/>
      <c r="F2886" s="352"/>
      <c r="G2886" s="352"/>
      <c r="H2886" s="360" t="s">
        <v>3067</v>
      </c>
      <c r="I2886" s="352"/>
      <c r="J2886" s="352"/>
      <c r="K2886" s="352"/>
      <c r="L2886" s="352"/>
      <c r="M2886" s="352">
        <v>6</v>
      </c>
      <c r="N2886" s="352" t="s">
        <v>1418</v>
      </c>
      <c r="O2886" s="352" t="s">
        <v>2675</v>
      </c>
      <c r="P2886" s="352">
        <f t="shared" si="93"/>
        <v>13.8</v>
      </c>
      <c r="Q2886" s="352" t="s">
        <v>1422</v>
      </c>
      <c r="R2886" s="352">
        <f>M2886*P2886</f>
        <v>82.8</v>
      </c>
    </row>
    <row r="2887" spans="1:19" ht="56.25" customHeight="1">
      <c r="A2887" s="265"/>
      <c r="E2887" s="352"/>
      <c r="F2887" s="352"/>
      <c r="G2887" s="352"/>
      <c r="H2887" s="350" t="s">
        <v>3068</v>
      </c>
      <c r="I2887" s="352"/>
      <c r="J2887" s="352"/>
      <c r="K2887" s="352"/>
      <c r="L2887" s="352"/>
      <c r="M2887" s="352">
        <v>6</v>
      </c>
      <c r="N2887" s="352" t="s">
        <v>1418</v>
      </c>
      <c r="O2887" s="352" t="s">
        <v>2681</v>
      </c>
      <c r="P2887" s="352">
        <f t="shared" si="93"/>
        <v>16.21</v>
      </c>
      <c r="Q2887" s="352" t="s">
        <v>3450</v>
      </c>
      <c r="R2887" s="352">
        <f>(M2887*P2887)/12</f>
        <v>8.11</v>
      </c>
    </row>
    <row r="2888" spans="1:19">
      <c r="A2888" s="265"/>
      <c r="E2888" s="352"/>
      <c r="F2888" s="352"/>
      <c r="G2888" s="352"/>
      <c r="H2888" s="352"/>
      <c r="I2888" s="352"/>
      <c r="J2888" s="352"/>
      <c r="K2888" s="352"/>
      <c r="L2888" s="352"/>
      <c r="M2888" s="352">
        <v>1</v>
      </c>
      <c r="N2888" s="352" t="s">
        <v>2683</v>
      </c>
      <c r="O2888" s="352" t="s">
        <v>2684</v>
      </c>
      <c r="P2888" s="352">
        <f>P2855</f>
        <v>84.1</v>
      </c>
      <c r="Q2888" s="352" t="s">
        <v>2683</v>
      </c>
      <c r="R2888" s="352">
        <f>(M2888*P2888)</f>
        <v>84.1</v>
      </c>
    </row>
    <row r="2889" spans="1:19" ht="186" customHeight="1">
      <c r="A2889" s="265"/>
      <c r="E2889" s="352"/>
      <c r="F2889" s="352"/>
      <c r="G2889" s="352"/>
      <c r="H2889" s="351" t="s">
        <v>3531</v>
      </c>
      <c r="I2889" s="352"/>
      <c r="J2889" s="352"/>
      <c r="K2889" s="352"/>
      <c r="L2889" s="352"/>
      <c r="M2889" s="352">
        <v>6</v>
      </c>
      <c r="N2889" s="352" t="s">
        <v>1456</v>
      </c>
      <c r="O2889" s="351" t="s">
        <v>3454</v>
      </c>
      <c r="P2889" s="352">
        <v>42.25</v>
      </c>
      <c r="Q2889" s="352" t="s">
        <v>2679</v>
      </c>
      <c r="R2889" s="352">
        <f>M2889*P2889</f>
        <v>253.5</v>
      </c>
    </row>
    <row r="2890" spans="1:19" ht="21.75" customHeight="1">
      <c r="A2890" s="265"/>
      <c r="E2890" s="352"/>
      <c r="F2890" s="352"/>
      <c r="G2890" s="352"/>
      <c r="H2890" s="352" t="s">
        <v>3455</v>
      </c>
      <c r="I2890" s="352"/>
      <c r="J2890" s="352"/>
      <c r="K2890" s="352">
        <f>K2879</f>
        <v>16125.32</v>
      </c>
      <c r="L2890" s="352"/>
      <c r="M2890" s="356">
        <v>0.16666666666666666</v>
      </c>
      <c r="N2890" s="352" t="s">
        <v>3364</v>
      </c>
      <c r="O2890" s="352" t="s">
        <v>394</v>
      </c>
      <c r="P2890" s="352">
        <f>P2857</f>
        <v>302</v>
      </c>
      <c r="Q2890" s="352" t="s">
        <v>3364</v>
      </c>
      <c r="R2890" s="352">
        <f>M2890*P2890</f>
        <v>50.33</v>
      </c>
    </row>
    <row r="2891" spans="1:19" ht="30" customHeight="1">
      <c r="A2891" s="265"/>
      <c r="E2891" s="352"/>
      <c r="F2891" s="352"/>
      <c r="G2891" s="352"/>
      <c r="H2891" s="352" t="s">
        <v>3042</v>
      </c>
      <c r="I2891" s="352"/>
      <c r="J2891" s="352"/>
      <c r="K2891" s="352">
        <f>K2880</f>
        <v>138</v>
      </c>
      <c r="L2891" s="352"/>
      <c r="M2891" s="352"/>
      <c r="N2891" s="352"/>
      <c r="O2891" s="273"/>
      <c r="P2891" s="352"/>
      <c r="Q2891" s="352"/>
      <c r="R2891" s="352"/>
    </row>
    <row r="2892" spans="1:19" ht="30" customHeight="1">
      <c r="A2892" s="265"/>
      <c r="E2892" s="352"/>
      <c r="F2892" s="352"/>
      <c r="G2892" s="352"/>
      <c r="H2892" s="352" t="s">
        <v>3043</v>
      </c>
      <c r="I2892" s="352"/>
      <c r="J2892" s="352"/>
      <c r="K2892" s="352">
        <f>K2852</f>
        <v>36</v>
      </c>
      <c r="L2892" s="352"/>
      <c r="M2892" s="352">
        <v>6</v>
      </c>
      <c r="N2892" s="352" t="s">
        <v>3366</v>
      </c>
      <c r="O2892" s="352" t="s">
        <v>930</v>
      </c>
      <c r="P2892" s="352">
        <f>R2877</f>
        <v>1207</v>
      </c>
      <c r="Q2892" s="352" t="s">
        <v>3366</v>
      </c>
      <c r="R2892" s="352">
        <f>M2892*P2892</f>
        <v>7242</v>
      </c>
    </row>
    <row r="2893" spans="1:19" ht="30" customHeight="1">
      <c r="A2893" s="265"/>
      <c r="E2893" s="352"/>
      <c r="F2893" s="352"/>
      <c r="G2893" s="352"/>
      <c r="H2893" s="352" t="s">
        <v>3044</v>
      </c>
      <c r="I2893" s="352"/>
      <c r="J2893" s="352"/>
      <c r="K2893" s="352">
        <f>K2850</f>
        <v>162.1</v>
      </c>
      <c r="L2893" s="352"/>
      <c r="M2893" s="352"/>
      <c r="N2893" s="352" t="s">
        <v>69</v>
      </c>
      <c r="O2893" s="352" t="s">
        <v>3368</v>
      </c>
      <c r="P2893" s="352"/>
      <c r="Q2893" s="352"/>
      <c r="R2893" s="352">
        <v>13.68</v>
      </c>
    </row>
    <row r="2894" spans="1:19" ht="30" customHeight="1">
      <c r="A2894" s="265"/>
      <c r="E2894" s="352"/>
      <c r="F2894" s="352"/>
      <c r="G2894" s="352"/>
      <c r="H2894" s="352" t="s">
        <v>3780</v>
      </c>
      <c r="I2894" s="352"/>
      <c r="J2894" s="352"/>
      <c r="K2894" s="353">
        <f>Elec.Data!K63</f>
        <v>417</v>
      </c>
      <c r="L2894" s="352"/>
      <c r="M2894" s="352"/>
      <c r="N2894" s="352"/>
      <c r="P2894" s="352"/>
      <c r="Q2894" s="352"/>
      <c r="R2894" s="352"/>
    </row>
    <row r="2895" spans="1:19" ht="30" customHeight="1">
      <c r="A2895" s="265"/>
      <c r="E2895" s="352"/>
      <c r="F2895" s="352"/>
      <c r="G2895" s="352"/>
      <c r="H2895" s="352" t="s">
        <v>3045</v>
      </c>
      <c r="I2895" s="352"/>
      <c r="J2895" s="352"/>
      <c r="K2895" s="352">
        <f>10*9</f>
        <v>90</v>
      </c>
      <c r="L2895" s="352"/>
      <c r="M2895" s="352"/>
      <c r="N2895" s="352"/>
      <c r="O2895" s="357" t="s">
        <v>3370</v>
      </c>
      <c r="P2895" s="352"/>
      <c r="Q2895" s="352"/>
      <c r="R2895" s="358">
        <f>SUM(R2879:R2894)</f>
        <v>10260.61</v>
      </c>
    </row>
    <row r="2896" spans="1:19" ht="30" customHeight="1">
      <c r="A2896" s="265"/>
      <c r="E2896" s="352"/>
      <c r="F2896" s="352"/>
      <c r="G2896" s="352"/>
      <c r="H2896" s="352" t="s">
        <v>3781</v>
      </c>
      <c r="I2896" s="352"/>
      <c r="J2896" s="352"/>
      <c r="K2896" s="353">
        <f>Elec.Data!K65</f>
        <v>165</v>
      </c>
      <c r="L2896" s="352"/>
      <c r="M2896" s="352"/>
      <c r="N2896" s="352"/>
      <c r="O2896" s="359" t="s">
        <v>3367</v>
      </c>
      <c r="P2896" s="352"/>
      <c r="Q2896" s="352"/>
      <c r="R2896" s="360">
        <f>R2895/6</f>
        <v>1710.1</v>
      </c>
      <c r="S2896" s="180">
        <f>1199*6</f>
        <v>7194</v>
      </c>
    </row>
    <row r="2897" spans="1:19" ht="30" customHeight="1">
      <c r="A2897" s="265"/>
      <c r="E2897" s="352"/>
      <c r="F2897" s="352"/>
      <c r="G2897" s="352"/>
      <c r="H2897" s="352" t="s">
        <v>2309</v>
      </c>
      <c r="I2897" s="352"/>
      <c r="J2897" s="352"/>
      <c r="K2897" s="352">
        <v>32.200000000000003</v>
      </c>
      <c r="L2897" s="352"/>
      <c r="M2897" s="352"/>
      <c r="S2897" s="180">
        <f>S2896-R2895</f>
        <v>-3066.61</v>
      </c>
    </row>
    <row r="2898" spans="1:19" ht="25.5" customHeight="1">
      <c r="A2898" s="265"/>
      <c r="E2898" s="352"/>
      <c r="F2898" s="352"/>
      <c r="G2898" s="352"/>
      <c r="H2898" s="357" t="s">
        <v>2471</v>
      </c>
      <c r="I2898" s="352"/>
      <c r="J2898" s="352"/>
      <c r="K2898" s="358">
        <f>(K2890-K2891-K2892-K2893)+(K2894+K2895+K2896+K2897)</f>
        <v>16493.419999999998</v>
      </c>
      <c r="L2898" s="352"/>
      <c r="M2898" s="352"/>
    </row>
    <row r="2899" spans="1:19" ht="27.75" customHeight="1">
      <c r="A2899" s="265"/>
      <c r="E2899" s="352"/>
      <c r="F2899" s="352"/>
      <c r="G2899" s="352"/>
      <c r="H2899" s="359" t="s">
        <v>3219</v>
      </c>
      <c r="I2899" s="352"/>
      <c r="J2899" s="352"/>
      <c r="K2899" s="360">
        <f>K2898/10</f>
        <v>1649.34</v>
      </c>
      <c r="L2899" s="352">
        <f>1107*10</f>
        <v>11070</v>
      </c>
      <c r="M2899" s="352"/>
    </row>
    <row r="2900" spans="1:19">
      <c r="A2900" s="265"/>
      <c r="E2900" s="352"/>
      <c r="F2900" s="352"/>
      <c r="G2900" s="352"/>
      <c r="H2900" s="352"/>
      <c r="I2900" s="352"/>
      <c r="J2900" s="352"/>
      <c r="K2900" s="352"/>
      <c r="L2900" s="352">
        <f>L2899-K2898</f>
        <v>-5423.42</v>
      </c>
      <c r="M2900" s="352"/>
    </row>
    <row r="2901" spans="1:19">
      <c r="A2901" s="265"/>
      <c r="E2901" s="352"/>
      <c r="F2901" s="352"/>
      <c r="G2901" s="352"/>
      <c r="H2901" s="360" t="s">
        <v>3220</v>
      </c>
      <c r="I2901" s="352"/>
      <c r="J2901" s="352"/>
      <c r="K2901" s="352"/>
      <c r="L2901" s="352"/>
      <c r="M2901" s="352"/>
    </row>
    <row r="2902" spans="1:19">
      <c r="A2902" s="265"/>
      <c r="E2902" s="352"/>
      <c r="F2902" s="352"/>
      <c r="G2902" s="352"/>
      <c r="H2902" s="360" t="s">
        <v>3221</v>
      </c>
      <c r="I2902" s="352"/>
      <c r="J2902" s="352"/>
      <c r="K2902" s="352"/>
      <c r="L2902" s="352"/>
      <c r="M2902" s="352"/>
    </row>
    <row r="2903" spans="1:19" ht="157.5">
      <c r="A2903" s="265"/>
      <c r="E2903" s="352"/>
      <c r="F2903" s="352"/>
      <c r="G2903" s="352"/>
      <c r="H2903" s="351" t="s">
        <v>2829</v>
      </c>
      <c r="I2903" s="352"/>
      <c r="J2903" s="352"/>
      <c r="K2903" s="352"/>
      <c r="L2903" s="352"/>
      <c r="M2903" s="352"/>
    </row>
    <row r="2904" spans="1:19">
      <c r="A2904" s="265"/>
      <c r="E2904" s="352"/>
      <c r="F2904" s="352"/>
      <c r="G2904" s="352"/>
      <c r="H2904" s="352"/>
      <c r="I2904" s="352"/>
      <c r="J2904" s="352"/>
      <c r="K2904" s="352"/>
      <c r="L2904" s="352"/>
      <c r="M2904" s="352"/>
    </row>
    <row r="2905" spans="1:19" ht="31.5">
      <c r="A2905" s="265"/>
      <c r="E2905" s="352"/>
      <c r="F2905" s="352">
        <v>90</v>
      </c>
      <c r="G2905" s="352" t="s">
        <v>841</v>
      </c>
      <c r="H2905" s="273" t="str">
        <f>H2843</f>
        <v>1.5 sqmm copper PVC insulated unsheathed single core cable (P-79 it-2/b)</v>
      </c>
      <c r="I2905" s="352">
        <f>I2843</f>
        <v>16.55</v>
      </c>
      <c r="J2905" s="352" t="s">
        <v>3362</v>
      </c>
      <c r="K2905" s="352">
        <f t="shared" ref="K2905:K2917" si="94">F2905*I2905</f>
        <v>1489.5</v>
      </c>
      <c r="L2905" s="352"/>
      <c r="M2905" s="352"/>
    </row>
    <row r="2906" spans="1:19" ht="31.5">
      <c r="A2906" s="265"/>
      <c r="E2906" s="352"/>
      <c r="F2906" s="352">
        <v>45</v>
      </c>
      <c r="G2906" s="352" t="s">
        <v>841</v>
      </c>
      <c r="H2906" s="351" t="s">
        <v>3973</v>
      </c>
      <c r="I2906" s="352">
        <f>I2844</f>
        <v>20</v>
      </c>
      <c r="J2906" s="352" t="s">
        <v>841</v>
      </c>
      <c r="K2906" s="352">
        <f t="shared" si="94"/>
        <v>900</v>
      </c>
      <c r="L2906" s="352"/>
      <c r="M2906" s="352"/>
    </row>
    <row r="2907" spans="1:19">
      <c r="A2907" s="265"/>
      <c r="E2907" s="352"/>
      <c r="F2907" s="352">
        <v>20</v>
      </c>
      <c r="G2907" s="352" t="s">
        <v>1418</v>
      </c>
      <c r="H2907" s="352" t="s">
        <v>3972</v>
      </c>
      <c r="I2907" s="352">
        <f>I2845</f>
        <v>3.15</v>
      </c>
      <c r="J2907" s="352" t="s">
        <v>1418</v>
      </c>
      <c r="K2907" s="352">
        <f t="shared" si="94"/>
        <v>63</v>
      </c>
      <c r="L2907" s="352"/>
      <c r="M2907" s="352"/>
    </row>
    <row r="2908" spans="1:19">
      <c r="A2908" s="265"/>
      <c r="E2908" s="352"/>
      <c r="F2908" s="352">
        <v>10</v>
      </c>
      <c r="G2908" s="352" t="s">
        <v>1418</v>
      </c>
      <c r="H2908" s="352" t="s">
        <v>3980</v>
      </c>
      <c r="I2908" s="352">
        <f>I2846</f>
        <v>1.34</v>
      </c>
      <c r="J2908" s="352" t="s">
        <v>1418</v>
      </c>
      <c r="K2908" s="352">
        <f t="shared" si="94"/>
        <v>13.4</v>
      </c>
      <c r="L2908" s="352"/>
      <c r="M2908" s="352"/>
    </row>
    <row r="2909" spans="1:19">
      <c r="A2909" s="265"/>
      <c r="E2909" s="352"/>
      <c r="F2909" s="352">
        <v>10</v>
      </c>
      <c r="G2909" s="352" t="s">
        <v>1418</v>
      </c>
      <c r="H2909" s="352" t="str">
        <f>H2852</f>
        <v>19 mm PVC junction box  ( p-83,6-b( 44.8/12=3.73)</v>
      </c>
      <c r="I2909" s="352">
        <f>I2852</f>
        <v>3.6</v>
      </c>
      <c r="J2909" s="352" t="s">
        <v>1418</v>
      </c>
      <c r="K2909" s="352">
        <f t="shared" si="94"/>
        <v>36</v>
      </c>
      <c r="L2909" s="352"/>
      <c r="M2909" s="352"/>
    </row>
    <row r="2910" spans="1:19">
      <c r="A2910" s="265"/>
      <c r="E2910" s="352"/>
      <c r="F2910" s="352">
        <v>10</v>
      </c>
      <c r="G2910" s="352" t="s">
        <v>1418</v>
      </c>
      <c r="H2910" s="352" t="str">
        <f>H2851</f>
        <v>Ceiling rose p-70 it-23</v>
      </c>
      <c r="I2910" s="352">
        <f>I2851</f>
        <v>13.8</v>
      </c>
      <c r="J2910" s="352" t="s">
        <v>1418</v>
      </c>
      <c r="K2910" s="352">
        <f t="shared" si="94"/>
        <v>138</v>
      </c>
      <c r="L2910" s="352"/>
      <c r="M2910" s="352"/>
    </row>
    <row r="2911" spans="1:19">
      <c r="A2911" s="265"/>
      <c r="E2911" s="352"/>
      <c r="F2911" s="352">
        <v>10</v>
      </c>
      <c r="G2911" s="352" t="s">
        <v>1418</v>
      </c>
      <c r="H2911" s="352" t="str">
        <f>H2850</f>
        <v>5 amps flush type switch p-72, Part-C,1 a ( 207/12=17.25)</v>
      </c>
      <c r="I2911" s="352">
        <f>I2850</f>
        <v>16.21</v>
      </c>
      <c r="J2911" s="352" t="s">
        <v>1418</v>
      </c>
      <c r="K2911" s="352">
        <f t="shared" si="94"/>
        <v>162.1</v>
      </c>
      <c r="L2911" s="352"/>
      <c r="M2911" s="352"/>
    </row>
    <row r="2912" spans="1:19">
      <c r="A2912" s="265"/>
      <c r="E2912" s="352"/>
      <c r="F2912" s="352">
        <v>10</v>
      </c>
      <c r="G2912" s="352" t="s">
        <v>1418</v>
      </c>
      <c r="H2912" s="360" t="s">
        <v>3940</v>
      </c>
      <c r="I2912" s="371">
        <v>85</v>
      </c>
      <c r="J2912" s="352" t="s">
        <v>1418</v>
      </c>
      <c r="K2912" s="352">
        <f t="shared" si="94"/>
        <v>850</v>
      </c>
      <c r="L2912" s="352"/>
      <c r="M2912" s="352"/>
    </row>
    <row r="2913" spans="1:13">
      <c r="A2913" s="265"/>
      <c r="E2913" s="352"/>
      <c r="F2913" s="352">
        <v>0.6</v>
      </c>
      <c r="G2913" s="352" t="s">
        <v>2321</v>
      </c>
      <c r="H2913" s="352" t="s">
        <v>2682</v>
      </c>
      <c r="I2913" s="352">
        <f>I2849</f>
        <v>661</v>
      </c>
      <c r="J2913" s="352" t="s">
        <v>2321</v>
      </c>
      <c r="K2913" s="352">
        <f t="shared" si="94"/>
        <v>396.6</v>
      </c>
      <c r="L2913" s="352"/>
      <c r="M2913" s="352"/>
    </row>
    <row r="2914" spans="1:13">
      <c r="A2914" s="265"/>
      <c r="E2914" s="352"/>
      <c r="F2914" s="352">
        <v>1</v>
      </c>
      <c r="G2914" s="352" t="s">
        <v>1418</v>
      </c>
      <c r="H2914" s="360" t="s">
        <v>3944</v>
      </c>
      <c r="I2914" s="520">
        <f>I2854</f>
        <v>58</v>
      </c>
      <c r="J2914" s="352" t="s">
        <v>1418</v>
      </c>
      <c r="K2914" s="352">
        <f t="shared" si="94"/>
        <v>58</v>
      </c>
      <c r="L2914" s="352"/>
      <c r="M2914" s="352"/>
    </row>
    <row r="2915" spans="1:13">
      <c r="A2915" s="265"/>
      <c r="E2915" s="352"/>
      <c r="F2915" s="355">
        <v>1.4999999999999999E-2</v>
      </c>
      <c r="G2915" s="352" t="s">
        <v>2321</v>
      </c>
      <c r="H2915" s="352" t="s">
        <v>3974</v>
      </c>
      <c r="I2915" s="352">
        <f>I2913</f>
        <v>661</v>
      </c>
      <c r="J2915" s="352" t="s">
        <v>2321</v>
      </c>
      <c r="K2915" s="352">
        <f t="shared" si="94"/>
        <v>9.92</v>
      </c>
      <c r="L2915" s="352"/>
      <c r="M2915" s="352"/>
    </row>
    <row r="2916" spans="1:13">
      <c r="A2916" s="265"/>
      <c r="E2916" s="352"/>
      <c r="F2916" s="352">
        <v>1.25</v>
      </c>
      <c r="G2916" s="352" t="s">
        <v>2679</v>
      </c>
      <c r="H2916" s="352" t="s">
        <v>394</v>
      </c>
      <c r="I2916" s="352">
        <f>I2853</f>
        <v>302</v>
      </c>
      <c r="J2916" s="352" t="s">
        <v>2679</v>
      </c>
      <c r="K2916" s="352">
        <f t="shared" si="94"/>
        <v>377.5</v>
      </c>
      <c r="L2916" s="352"/>
      <c r="M2916" s="352"/>
    </row>
    <row r="2917" spans="1:13" ht="31.5">
      <c r="A2917" s="265"/>
      <c r="E2917" s="352"/>
      <c r="F2917" s="352">
        <v>45</v>
      </c>
      <c r="G2917" s="352" t="s">
        <v>841</v>
      </c>
      <c r="H2917" s="457" t="s">
        <v>3979</v>
      </c>
      <c r="I2917" s="352">
        <f>I2843</f>
        <v>16.55</v>
      </c>
      <c r="J2917" s="352" t="s">
        <v>3362</v>
      </c>
      <c r="K2917" s="352">
        <f t="shared" si="94"/>
        <v>744.75</v>
      </c>
      <c r="L2917" s="352"/>
      <c r="M2917" s="352"/>
    </row>
    <row r="2918" spans="1:13">
      <c r="A2918" s="265"/>
      <c r="E2918" s="352"/>
      <c r="F2918" s="352" t="s">
        <v>668</v>
      </c>
      <c r="G2918" s="352"/>
      <c r="H2918" s="352" t="s">
        <v>930</v>
      </c>
      <c r="I2918" s="352"/>
      <c r="J2918" s="352"/>
      <c r="K2918" s="352">
        <f>K2873</f>
        <v>11454</v>
      </c>
      <c r="L2918" s="352"/>
      <c r="M2918" s="352"/>
    </row>
    <row r="2919" spans="1:13">
      <c r="A2919" s="265"/>
      <c r="E2919" s="352"/>
      <c r="F2919" s="352" t="s">
        <v>668</v>
      </c>
      <c r="G2919" s="352"/>
      <c r="H2919" s="352" t="s">
        <v>2309</v>
      </c>
      <c r="I2919" s="352"/>
      <c r="J2919" s="352"/>
      <c r="K2919" s="352">
        <v>27.25</v>
      </c>
      <c r="L2919" s="352"/>
      <c r="M2919" s="352"/>
    </row>
    <row r="2920" spans="1:13">
      <c r="A2920" s="265"/>
      <c r="E2920" s="352"/>
      <c r="F2920" s="352"/>
      <c r="G2920" s="352"/>
      <c r="H2920" s="357" t="s">
        <v>2471</v>
      </c>
      <c r="I2920" s="352"/>
      <c r="J2920" s="352"/>
      <c r="K2920" s="358">
        <f>SUM(K2905:K2919)</f>
        <v>16720.02</v>
      </c>
      <c r="L2920" s="352"/>
      <c r="M2920" s="352"/>
    </row>
    <row r="2921" spans="1:13">
      <c r="A2921" s="265"/>
      <c r="E2921" s="352"/>
      <c r="F2921" s="352"/>
      <c r="G2921" s="352"/>
      <c r="H2921" s="359" t="s">
        <v>3219</v>
      </c>
      <c r="I2921" s="352"/>
      <c r="J2921" s="352"/>
      <c r="K2921" s="360">
        <f>K2920/10</f>
        <v>1672</v>
      </c>
      <c r="L2921" s="352">
        <f>1257*10</f>
        <v>12570</v>
      </c>
      <c r="M2921" s="352"/>
    </row>
    <row r="2922" spans="1:13" hidden="1">
      <c r="A2922" s="265"/>
      <c r="E2922" s="352"/>
      <c r="F2922" s="352"/>
      <c r="G2922" s="352"/>
      <c r="H2922" s="360" t="s">
        <v>3530</v>
      </c>
      <c r="I2922" s="352"/>
      <c r="J2922" s="352"/>
      <c r="K2922" s="360"/>
      <c r="L2922" s="352"/>
      <c r="M2922" s="352"/>
    </row>
    <row r="2923" spans="1:13" hidden="1">
      <c r="A2923" s="265"/>
      <c r="E2923" s="352"/>
      <c r="F2923" s="352"/>
      <c r="G2923" s="352"/>
      <c r="H2923" s="365" t="s">
        <v>2880</v>
      </c>
      <c r="I2923" s="352">
        <f>90</f>
        <v>90</v>
      </c>
      <c r="J2923" s="352"/>
      <c r="K2923" s="360"/>
      <c r="L2923" s="352"/>
      <c r="M2923" s="352"/>
    </row>
    <row r="2924" spans="1:13" hidden="1">
      <c r="A2924" s="265"/>
      <c r="E2924" s="352"/>
      <c r="F2924" s="352"/>
      <c r="G2924" s="352"/>
      <c r="H2924" s="365" t="s">
        <v>2881</v>
      </c>
      <c r="I2924" s="366">
        <v>8.2500000000000004E-2</v>
      </c>
      <c r="J2924" s="352"/>
      <c r="K2924" s="360"/>
      <c r="L2924" s="352"/>
      <c r="M2924" s="352"/>
    </row>
    <row r="2925" spans="1:13" ht="18" hidden="1">
      <c r="A2925" s="265"/>
      <c r="E2925" s="352"/>
      <c r="F2925" s="352"/>
      <c r="G2925" s="352"/>
      <c r="H2925" s="365" t="s">
        <v>2893</v>
      </c>
      <c r="I2925" s="355">
        <v>0.13500000000000001</v>
      </c>
      <c r="J2925" s="352"/>
      <c r="K2925" s="360">
        <f>I2923*I2925/I2924</f>
        <v>147.27000000000001</v>
      </c>
      <c r="L2925" s="352"/>
      <c r="M2925" s="352"/>
    </row>
    <row r="2926" spans="1:13">
      <c r="A2926" s="265"/>
      <c r="E2926" s="352"/>
      <c r="F2926" s="352"/>
      <c r="G2926" s="352"/>
      <c r="H2926" s="359"/>
      <c r="I2926" s="352"/>
      <c r="J2926" s="352"/>
      <c r="K2926" s="360"/>
      <c r="L2926" s="352">
        <f>L2921-K2920</f>
        <v>-4150.0200000000004</v>
      </c>
      <c r="M2926" s="352"/>
    </row>
    <row r="2927" spans="1:13" ht="6" customHeight="1">
      <c r="A2927" s="265"/>
      <c r="E2927" s="352"/>
      <c r="F2927" s="352"/>
      <c r="G2927" s="352"/>
      <c r="H2927" s="352"/>
      <c r="I2927" s="352"/>
      <c r="J2927" s="352"/>
      <c r="K2927" s="352"/>
      <c r="L2927" s="352"/>
      <c r="M2927" s="352"/>
    </row>
    <row r="2928" spans="1:13" ht="24.75" customHeight="1">
      <c r="A2928" s="265"/>
      <c r="E2928" s="352"/>
      <c r="F2928" s="352"/>
      <c r="G2928" s="352"/>
      <c r="H2928" s="360" t="s">
        <v>2882</v>
      </c>
      <c r="I2928" s="352"/>
      <c r="J2928" s="352"/>
      <c r="K2928" s="352"/>
      <c r="L2928" s="352"/>
      <c r="M2928" s="352"/>
    </row>
    <row r="2929" spans="1:13" ht="29.25" customHeight="1">
      <c r="A2929" s="265"/>
      <c r="E2929" s="352"/>
      <c r="F2929" s="352"/>
      <c r="G2929" s="352"/>
      <c r="H2929" s="360" t="s">
        <v>2883</v>
      </c>
      <c r="I2929" s="352"/>
      <c r="J2929" s="352"/>
      <c r="K2929" s="352"/>
      <c r="L2929" s="352"/>
      <c r="M2929" s="352"/>
    </row>
    <row r="2930" spans="1:13" ht="177.75" customHeight="1">
      <c r="A2930" s="265"/>
      <c r="E2930" s="352"/>
      <c r="F2930" s="352"/>
      <c r="G2930" s="352"/>
      <c r="H2930" s="351" t="s">
        <v>2488</v>
      </c>
      <c r="I2930" s="352"/>
      <c r="J2930" s="352"/>
      <c r="K2930" s="352"/>
      <c r="L2930" s="352"/>
      <c r="M2930" s="352"/>
    </row>
    <row r="2931" spans="1:13" ht="31.5">
      <c r="A2931" s="265"/>
      <c r="E2931" s="352"/>
      <c r="F2931" s="352">
        <v>90</v>
      </c>
      <c r="G2931" s="352" t="s">
        <v>841</v>
      </c>
      <c r="H2931" s="457" t="s">
        <v>3978</v>
      </c>
      <c r="I2931" s="352">
        <f>I2843</f>
        <v>16.55</v>
      </c>
      <c r="J2931" s="352" t="s">
        <v>2586</v>
      </c>
      <c r="K2931" s="352">
        <f t="shared" ref="K2931:K2941" si="95">F2931*I2931</f>
        <v>1489.5</v>
      </c>
      <c r="L2931" s="352"/>
      <c r="M2931" s="352"/>
    </row>
    <row r="2932" spans="1:13" ht="31.5">
      <c r="A2932" s="265"/>
      <c r="E2932" s="352"/>
      <c r="F2932" s="352">
        <v>30</v>
      </c>
      <c r="G2932" s="352" t="s">
        <v>841</v>
      </c>
      <c r="H2932" s="351" t="s">
        <v>3973</v>
      </c>
      <c r="I2932" s="352">
        <f>I2906</f>
        <v>20</v>
      </c>
      <c r="J2932" s="352" t="s">
        <v>841</v>
      </c>
      <c r="K2932" s="352">
        <f t="shared" si="95"/>
        <v>600</v>
      </c>
      <c r="L2932" s="352"/>
      <c r="M2932" s="352"/>
    </row>
    <row r="2933" spans="1:13">
      <c r="A2933" s="265"/>
      <c r="E2933" s="352"/>
      <c r="F2933" s="352">
        <v>10</v>
      </c>
      <c r="G2933" s="352" t="s">
        <v>1418</v>
      </c>
      <c r="H2933" s="352" t="s">
        <v>3972</v>
      </c>
      <c r="I2933" s="352">
        <f>I2907</f>
        <v>3.15</v>
      </c>
      <c r="J2933" s="352" t="s">
        <v>1418</v>
      </c>
      <c r="K2933" s="352">
        <f t="shared" si="95"/>
        <v>31.5</v>
      </c>
      <c r="L2933" s="352"/>
      <c r="M2933" s="352"/>
    </row>
    <row r="2934" spans="1:13">
      <c r="A2934" s="265"/>
      <c r="E2934" s="352"/>
      <c r="F2934" s="352">
        <v>5</v>
      </c>
      <c r="G2934" s="352" t="s">
        <v>1418</v>
      </c>
      <c r="H2934" s="352" t="s">
        <v>3980</v>
      </c>
      <c r="I2934" s="352">
        <f>I2908</f>
        <v>1.34</v>
      </c>
      <c r="J2934" s="352" t="s">
        <v>1418</v>
      </c>
      <c r="K2934" s="352">
        <f t="shared" si="95"/>
        <v>6.7</v>
      </c>
      <c r="L2934" s="352"/>
      <c r="M2934" s="352"/>
    </row>
    <row r="2935" spans="1:13">
      <c r="A2935" s="265"/>
      <c r="E2935" s="352"/>
      <c r="F2935" s="352">
        <v>10</v>
      </c>
      <c r="G2935" s="352" t="s">
        <v>1418</v>
      </c>
      <c r="H2935" s="352" t="s">
        <v>3981</v>
      </c>
      <c r="I2935" s="420">
        <f>ROUND(237/12,2)</f>
        <v>19.75</v>
      </c>
      <c r="J2935" s="352" t="s">
        <v>1418</v>
      </c>
      <c r="K2935" s="352">
        <f t="shared" si="95"/>
        <v>197.5</v>
      </c>
      <c r="L2935" s="352"/>
      <c r="M2935" s="352">
        <f>253/12</f>
        <v>21.08</v>
      </c>
    </row>
    <row r="2936" spans="1:13">
      <c r="A2936" s="265"/>
      <c r="E2936" s="352"/>
      <c r="F2936" s="352">
        <v>5</v>
      </c>
      <c r="G2936" s="352" t="s">
        <v>1418</v>
      </c>
      <c r="H2936" s="352" t="str">
        <f>H2910</f>
        <v>Ceiling rose p-70 it-23</v>
      </c>
      <c r="I2936" s="352">
        <f>I2910</f>
        <v>13.8</v>
      </c>
      <c r="J2936" s="352" t="s">
        <v>1418</v>
      </c>
      <c r="K2936" s="352">
        <f t="shared" si="95"/>
        <v>69</v>
      </c>
      <c r="L2936" s="352"/>
      <c r="M2936" s="352"/>
    </row>
    <row r="2937" spans="1:13">
      <c r="A2937" s="265"/>
      <c r="E2937" s="352"/>
      <c r="F2937" s="352">
        <v>5</v>
      </c>
      <c r="G2937" s="352" t="s">
        <v>1418</v>
      </c>
      <c r="H2937" s="352" t="str">
        <f>H2909</f>
        <v>19 mm PVC junction box  ( p-83,6-b( 44.8/12=3.73)</v>
      </c>
      <c r="I2937" s="352">
        <f>I2909</f>
        <v>3.6</v>
      </c>
      <c r="J2937" s="352" t="s">
        <v>1418</v>
      </c>
      <c r="K2937" s="352">
        <f t="shared" si="95"/>
        <v>18</v>
      </c>
      <c r="L2937" s="352"/>
      <c r="M2937" s="352"/>
    </row>
    <row r="2938" spans="1:13">
      <c r="A2938" s="265"/>
      <c r="E2938" s="352"/>
      <c r="F2938" s="352">
        <v>6</v>
      </c>
      <c r="G2938" s="352" t="s">
        <v>1418</v>
      </c>
      <c r="H2938" s="360" t="s">
        <v>3944</v>
      </c>
      <c r="I2938" s="360">
        <f>I2914</f>
        <v>58</v>
      </c>
      <c r="J2938" s="352" t="s">
        <v>1418</v>
      </c>
      <c r="K2938" s="352">
        <f t="shared" si="95"/>
        <v>348</v>
      </c>
      <c r="L2938" s="352"/>
      <c r="M2938" s="352"/>
    </row>
    <row r="2939" spans="1:13">
      <c r="A2939" s="265"/>
      <c r="E2939" s="352"/>
      <c r="F2939" s="352">
        <v>0.09</v>
      </c>
      <c r="G2939" s="352" t="s">
        <v>2321</v>
      </c>
      <c r="H2939" s="352" t="s">
        <v>3974</v>
      </c>
      <c r="I2939" s="352">
        <f>I2913</f>
        <v>661</v>
      </c>
      <c r="J2939" s="352" t="s">
        <v>2321</v>
      </c>
      <c r="K2939" s="352">
        <f t="shared" si="95"/>
        <v>59.49</v>
      </c>
      <c r="L2939" s="352"/>
      <c r="M2939" s="352"/>
    </row>
    <row r="2940" spans="1:13">
      <c r="A2940" s="265"/>
      <c r="E2940" s="352"/>
      <c r="F2940" s="352">
        <v>1.25</v>
      </c>
      <c r="G2940" s="352" t="s">
        <v>2679</v>
      </c>
      <c r="H2940" s="352" t="s">
        <v>394</v>
      </c>
      <c r="I2940" s="352">
        <f>I2916</f>
        <v>302</v>
      </c>
      <c r="J2940" s="352" t="s">
        <v>2679</v>
      </c>
      <c r="K2940" s="352">
        <f t="shared" si="95"/>
        <v>377.5</v>
      </c>
      <c r="L2940" s="352"/>
      <c r="M2940" s="352"/>
    </row>
    <row r="2941" spans="1:13" ht="31.5">
      <c r="A2941" s="265"/>
      <c r="E2941" s="352"/>
      <c r="F2941" s="352">
        <v>30</v>
      </c>
      <c r="G2941" s="352" t="s">
        <v>841</v>
      </c>
      <c r="H2941" s="457" t="s">
        <v>3979</v>
      </c>
      <c r="I2941" s="352">
        <f>I2931</f>
        <v>16.55</v>
      </c>
      <c r="J2941" s="352" t="s">
        <v>3362</v>
      </c>
      <c r="K2941" s="352">
        <f t="shared" si="95"/>
        <v>496.5</v>
      </c>
      <c r="L2941" s="352"/>
      <c r="M2941" s="352"/>
    </row>
    <row r="2942" spans="1:13">
      <c r="A2942" s="265"/>
      <c r="E2942" s="352"/>
      <c r="F2942" s="352"/>
      <c r="G2942" s="352"/>
      <c r="H2942" s="352" t="s">
        <v>930</v>
      </c>
      <c r="I2942" s="352"/>
      <c r="J2942" s="352"/>
      <c r="K2942" s="352">
        <f>K2873</f>
        <v>11454</v>
      </c>
      <c r="L2942" s="352"/>
      <c r="M2942" s="352"/>
    </row>
    <row r="2943" spans="1:13">
      <c r="A2943" s="265"/>
      <c r="E2943" s="352"/>
      <c r="F2943" s="352"/>
      <c r="G2943" s="352"/>
      <c r="H2943" s="352" t="s">
        <v>2309</v>
      </c>
      <c r="I2943" s="352"/>
      <c r="J2943" s="352"/>
      <c r="K2943" s="361">
        <v>24.28</v>
      </c>
      <c r="L2943" s="352"/>
      <c r="M2943" s="352"/>
    </row>
    <row r="2944" spans="1:13">
      <c r="A2944" s="265"/>
      <c r="E2944" s="352"/>
      <c r="F2944" s="352"/>
      <c r="G2944" s="352"/>
      <c r="H2944" s="357" t="s">
        <v>2599</v>
      </c>
      <c r="I2944" s="352"/>
      <c r="J2944" s="352"/>
      <c r="K2944" s="358">
        <f>SUM(K2931:K2943)</f>
        <v>15171.97</v>
      </c>
      <c r="L2944" s="352"/>
      <c r="M2944" s="352"/>
    </row>
    <row r="2945" spans="1:14">
      <c r="A2945" s="265"/>
      <c r="E2945" s="352"/>
      <c r="F2945" s="352"/>
      <c r="G2945" s="352"/>
      <c r="H2945" s="359" t="s">
        <v>3219</v>
      </c>
      <c r="I2945" s="352"/>
      <c r="J2945" s="352"/>
      <c r="K2945" s="360">
        <f>K2944/5</f>
        <v>3034.39</v>
      </c>
      <c r="L2945" s="352">
        <f>1983*5</f>
        <v>9915</v>
      </c>
      <c r="M2945" s="352"/>
    </row>
    <row r="2946" spans="1:14">
      <c r="A2946" s="265"/>
      <c r="E2946" s="352"/>
      <c r="F2946" s="352"/>
      <c r="G2946" s="352"/>
      <c r="H2946" s="352"/>
      <c r="I2946" s="352"/>
      <c r="J2946" s="352"/>
      <c r="K2946" s="352"/>
      <c r="L2946" s="352">
        <f>L2945-K2944</f>
        <v>-5256.97</v>
      </c>
      <c r="M2946" s="352"/>
    </row>
    <row r="2947" spans="1:14">
      <c r="A2947" s="265"/>
      <c r="E2947" s="352"/>
      <c r="F2947" s="352"/>
      <c r="G2947" s="352"/>
      <c r="H2947" s="360" t="s">
        <v>2600</v>
      </c>
      <c r="I2947" s="352"/>
      <c r="J2947" s="352"/>
      <c r="K2947" s="352"/>
      <c r="L2947" s="352"/>
      <c r="M2947" s="352"/>
    </row>
    <row r="2948" spans="1:14">
      <c r="A2948" s="265"/>
      <c r="E2948" s="352"/>
      <c r="F2948" s="352"/>
      <c r="G2948" s="352"/>
      <c r="H2948" s="360" t="s">
        <v>2601</v>
      </c>
      <c r="I2948" s="352"/>
      <c r="J2948" s="352"/>
      <c r="K2948" s="352"/>
      <c r="L2948" s="352"/>
      <c r="M2948" s="352"/>
    </row>
    <row r="2949" spans="1:14" ht="6.75" customHeight="1">
      <c r="A2949" s="265"/>
      <c r="E2949" s="352"/>
      <c r="F2949" s="352"/>
      <c r="G2949" s="352"/>
      <c r="H2949" s="352"/>
      <c r="I2949" s="352"/>
      <c r="J2949" s="352"/>
      <c r="K2949" s="352"/>
      <c r="L2949" s="352"/>
      <c r="M2949" s="352"/>
    </row>
    <row r="2950" spans="1:14" ht="147.75" customHeight="1">
      <c r="A2950" s="265"/>
      <c r="E2950" s="352"/>
      <c r="F2950" s="352"/>
      <c r="G2950" s="352"/>
      <c r="H2950" s="351" t="s">
        <v>2769</v>
      </c>
      <c r="I2950" s="352"/>
      <c r="J2950" s="352"/>
      <c r="K2950" s="352"/>
      <c r="L2950" s="352"/>
      <c r="M2950" s="352"/>
    </row>
    <row r="2951" spans="1:14" ht="31.5">
      <c r="A2951" s="265"/>
      <c r="E2951" s="352"/>
      <c r="F2951" s="352">
        <v>90</v>
      </c>
      <c r="G2951" s="352" t="s">
        <v>841</v>
      </c>
      <c r="H2951" s="273" t="s">
        <v>2585</v>
      </c>
      <c r="I2951" s="352">
        <f>I2931</f>
        <v>16.55</v>
      </c>
      <c r="J2951" s="352" t="s">
        <v>3362</v>
      </c>
      <c r="K2951" s="352">
        <f t="shared" ref="K2951:K2961" si="96">F2951*I2951</f>
        <v>1489.5</v>
      </c>
      <c r="L2951" s="352"/>
      <c r="M2951" s="352"/>
    </row>
    <row r="2952" spans="1:14" ht="31.5">
      <c r="E2952" s="352"/>
      <c r="F2952" s="352">
        <v>45</v>
      </c>
      <c r="G2952" s="352" t="s">
        <v>841</v>
      </c>
      <c r="H2952" s="351" t="s">
        <v>2402</v>
      </c>
      <c r="I2952" s="352">
        <f>I2932</f>
        <v>20</v>
      </c>
      <c r="J2952" s="352" t="s">
        <v>841</v>
      </c>
      <c r="K2952" s="352">
        <f t="shared" si="96"/>
        <v>900</v>
      </c>
      <c r="L2952" s="352"/>
      <c r="M2952" s="352"/>
    </row>
    <row r="2953" spans="1:14" ht="20.100000000000001" customHeight="1">
      <c r="E2953" s="352"/>
      <c r="F2953" s="352">
        <v>20</v>
      </c>
      <c r="G2953" s="352" t="s">
        <v>1418</v>
      </c>
      <c r="H2953" s="352" t="s">
        <v>2404</v>
      </c>
      <c r="I2953" s="352">
        <f>I2933</f>
        <v>3.15</v>
      </c>
      <c r="J2953" s="352" t="s">
        <v>3450</v>
      </c>
      <c r="K2953" s="352">
        <f t="shared" si="96"/>
        <v>63</v>
      </c>
      <c r="L2953" s="352"/>
      <c r="M2953" s="352"/>
    </row>
    <row r="2954" spans="1:14" ht="20.100000000000001" customHeight="1">
      <c r="E2954" s="352"/>
      <c r="F2954" s="352">
        <v>10</v>
      </c>
      <c r="G2954" s="352" t="s">
        <v>1418</v>
      </c>
      <c r="H2954" s="352" t="s">
        <v>3447</v>
      </c>
      <c r="I2954" s="352">
        <f>I2934</f>
        <v>1.34</v>
      </c>
      <c r="J2954" s="352" t="s">
        <v>3450</v>
      </c>
      <c r="K2954" s="352">
        <f t="shared" si="96"/>
        <v>13.4</v>
      </c>
      <c r="L2954" s="352"/>
      <c r="M2954" s="352"/>
    </row>
    <row r="2955" spans="1:14" ht="20.100000000000001" customHeight="1">
      <c r="E2955" s="352"/>
      <c r="F2955" s="352">
        <v>1</v>
      </c>
      <c r="G2955" s="352" t="s">
        <v>1418</v>
      </c>
      <c r="H2955" s="360" t="s">
        <v>3944</v>
      </c>
      <c r="I2955" s="360">
        <f>I2938</f>
        <v>58</v>
      </c>
      <c r="J2955" s="352" t="s">
        <v>1418</v>
      </c>
      <c r="K2955" s="352">
        <f t="shared" si="96"/>
        <v>58</v>
      </c>
      <c r="L2955" s="352"/>
      <c r="M2955" s="352"/>
    </row>
    <row r="2956" spans="1:14" ht="20.100000000000001" customHeight="1">
      <c r="E2956" s="352"/>
      <c r="F2956" s="355">
        <v>1.4999999999999999E-2</v>
      </c>
      <c r="G2956" s="352" t="s">
        <v>2321</v>
      </c>
      <c r="H2956" s="352" t="s">
        <v>2598</v>
      </c>
      <c r="I2956" s="352">
        <f>I2849</f>
        <v>661</v>
      </c>
      <c r="J2956" s="352" t="s">
        <v>2321</v>
      </c>
      <c r="K2956" s="352">
        <f t="shared" si="96"/>
        <v>9.92</v>
      </c>
      <c r="L2956" s="352"/>
      <c r="M2956" s="352"/>
    </row>
    <row r="2957" spans="1:14" ht="31.5" customHeight="1">
      <c r="E2957" s="352"/>
      <c r="F2957" s="352">
        <v>15</v>
      </c>
      <c r="G2957" s="352" t="s">
        <v>1418</v>
      </c>
      <c r="H2957" s="351" t="s">
        <v>3782</v>
      </c>
      <c r="I2957" s="420">
        <f>Elec.Data!I126</f>
        <v>40.31</v>
      </c>
      <c r="J2957" s="352" t="s">
        <v>1418</v>
      </c>
      <c r="K2957" s="352">
        <f t="shared" si="96"/>
        <v>604.65</v>
      </c>
      <c r="L2957" s="462">
        <f>185+230</f>
        <v>415</v>
      </c>
      <c r="M2957" s="352">
        <f>L2957/12</f>
        <v>34.58</v>
      </c>
      <c r="N2957" s="180">
        <f>M2957/12</f>
        <v>2.88</v>
      </c>
    </row>
    <row r="2958" spans="1:14" ht="20.100000000000001" customHeight="1">
      <c r="E2958" s="352"/>
      <c r="F2958" s="352">
        <v>15</v>
      </c>
      <c r="G2958" s="352" t="s">
        <v>1418</v>
      </c>
      <c r="H2958" s="360" t="s">
        <v>3944</v>
      </c>
      <c r="I2958" s="352">
        <f>I2955</f>
        <v>58</v>
      </c>
      <c r="J2958" s="352" t="s">
        <v>1418</v>
      </c>
      <c r="K2958" s="352">
        <f t="shared" si="96"/>
        <v>870</v>
      </c>
      <c r="L2958" s="352"/>
      <c r="M2958" s="352"/>
    </row>
    <row r="2959" spans="1:14" ht="20.100000000000001" customHeight="1">
      <c r="E2959" s="352"/>
      <c r="F2959" s="355">
        <v>0.22500000000000001</v>
      </c>
      <c r="G2959" s="352" t="s">
        <v>2321</v>
      </c>
      <c r="H2959" s="352" t="s">
        <v>3974</v>
      </c>
      <c r="I2959" s="352">
        <f>I2956</f>
        <v>661</v>
      </c>
      <c r="J2959" s="352" t="s">
        <v>2771</v>
      </c>
      <c r="K2959" s="352">
        <f t="shared" si="96"/>
        <v>148.72999999999999</v>
      </c>
      <c r="L2959" s="352"/>
      <c r="M2959" s="352"/>
    </row>
    <row r="2960" spans="1:14" ht="20.100000000000001" customHeight="1">
      <c r="E2960" s="352"/>
      <c r="F2960" s="352">
        <v>1.25</v>
      </c>
      <c r="G2960" s="352" t="s">
        <v>2679</v>
      </c>
      <c r="H2960" s="352" t="s">
        <v>394</v>
      </c>
      <c r="I2960" s="352">
        <f>I2940</f>
        <v>302</v>
      </c>
      <c r="J2960" s="352" t="s">
        <v>2679</v>
      </c>
      <c r="K2960" s="352">
        <f t="shared" si="96"/>
        <v>377.5</v>
      </c>
      <c r="L2960" s="352"/>
      <c r="M2960" s="352"/>
    </row>
    <row r="2961" spans="5:13" ht="31.5">
      <c r="E2961" s="352"/>
      <c r="F2961" s="352">
        <v>45</v>
      </c>
      <c r="G2961" s="352" t="s">
        <v>2321</v>
      </c>
      <c r="H2961" s="457" t="s">
        <v>3979</v>
      </c>
      <c r="I2961" s="352">
        <f>I2951</f>
        <v>16.55</v>
      </c>
      <c r="J2961" s="352" t="s">
        <v>3362</v>
      </c>
      <c r="K2961" s="352">
        <f t="shared" si="96"/>
        <v>744.75</v>
      </c>
      <c r="L2961" s="352"/>
      <c r="M2961" s="352"/>
    </row>
    <row r="2962" spans="5:13" ht="15.75" customHeight="1">
      <c r="E2962" s="352"/>
      <c r="F2962" s="352"/>
      <c r="G2962" s="352"/>
      <c r="H2962" s="352" t="s">
        <v>930</v>
      </c>
      <c r="I2962" s="352"/>
      <c r="J2962" s="352"/>
      <c r="K2962" s="352">
        <f>K2918</f>
        <v>11454</v>
      </c>
      <c r="L2962" s="352"/>
      <c r="M2962" s="352"/>
    </row>
    <row r="2963" spans="5:13" ht="17.25" customHeight="1">
      <c r="E2963" s="352"/>
      <c r="F2963" s="352"/>
      <c r="G2963" s="352"/>
      <c r="H2963" s="352" t="s">
        <v>2309</v>
      </c>
      <c r="I2963" s="352"/>
      <c r="J2963" s="352"/>
      <c r="K2963" s="352">
        <v>65.12</v>
      </c>
      <c r="L2963" s="352"/>
      <c r="M2963" s="352"/>
    </row>
    <row r="2964" spans="5:13">
      <c r="E2964" s="352"/>
      <c r="F2964" s="352"/>
      <c r="G2964" s="352"/>
      <c r="H2964" s="357" t="s">
        <v>2772</v>
      </c>
      <c r="I2964" s="352"/>
      <c r="J2964" s="352"/>
      <c r="K2964" s="358">
        <f>SUM(K2951:K2963)</f>
        <v>16798.57</v>
      </c>
      <c r="L2964" s="352"/>
      <c r="M2964" s="352"/>
    </row>
    <row r="2965" spans="5:13">
      <c r="E2965" s="352"/>
      <c r="F2965" s="352"/>
      <c r="G2965" s="352"/>
      <c r="H2965" s="359" t="s">
        <v>3219</v>
      </c>
      <c r="I2965" s="352"/>
      <c r="J2965" s="352"/>
      <c r="K2965" s="360">
        <f>K2964/15</f>
        <v>1119.9000000000001</v>
      </c>
      <c r="L2965" s="352">
        <f>846*15</f>
        <v>12690</v>
      </c>
      <c r="M2965" s="352"/>
    </row>
    <row r="2966" spans="5:13" ht="16.5" customHeight="1">
      <c r="E2966" s="352"/>
      <c r="F2966" s="352"/>
      <c r="G2966" s="352"/>
      <c r="H2966" s="352"/>
      <c r="I2966" s="352"/>
      <c r="J2966" s="352"/>
      <c r="K2966" s="352"/>
      <c r="L2966" s="352">
        <f>L2965-K2964</f>
        <v>-4108.57</v>
      </c>
      <c r="M2966" s="352"/>
    </row>
    <row r="2967" spans="5:13">
      <c r="E2967" s="352"/>
      <c r="F2967" s="352"/>
      <c r="G2967" s="352"/>
      <c r="H2967" s="360" t="s">
        <v>2773</v>
      </c>
      <c r="I2967" s="352"/>
      <c r="J2967" s="352"/>
      <c r="K2967" s="352"/>
      <c r="L2967" s="352"/>
      <c r="M2967" s="352"/>
    </row>
    <row r="2968" spans="5:13">
      <c r="E2968" s="352"/>
      <c r="F2968" s="352"/>
      <c r="G2968" s="352"/>
      <c r="H2968" s="360" t="s">
        <v>2774</v>
      </c>
      <c r="I2968" s="352"/>
      <c r="J2968" s="352"/>
      <c r="K2968" s="352"/>
      <c r="L2968" s="352"/>
      <c r="M2968" s="352"/>
    </row>
    <row r="2969" spans="5:13" ht="3.75" customHeight="1">
      <c r="E2969" s="352"/>
      <c r="F2969" s="352"/>
      <c r="G2969" s="352"/>
      <c r="H2969" s="352"/>
      <c r="I2969" s="352"/>
      <c r="J2969" s="352"/>
      <c r="K2969" s="352"/>
      <c r="L2969" s="352"/>
      <c r="M2969" s="352"/>
    </row>
    <row r="2970" spans="5:13" ht="147.75" customHeight="1">
      <c r="E2970" s="352"/>
      <c r="F2970" s="352"/>
      <c r="G2970" s="352"/>
      <c r="H2970" s="351" t="s">
        <v>2576</v>
      </c>
      <c r="I2970" s="352"/>
      <c r="J2970" s="352"/>
      <c r="K2970" s="352"/>
      <c r="L2970" s="352"/>
      <c r="M2970" s="352"/>
    </row>
    <row r="2971" spans="5:13" ht="2.25" hidden="1" customHeight="1">
      <c r="E2971" s="352"/>
      <c r="F2971" s="352"/>
      <c r="G2971" s="352"/>
      <c r="H2971" s="352"/>
      <c r="I2971" s="352"/>
      <c r="J2971" s="352"/>
      <c r="K2971" s="352"/>
      <c r="L2971" s="352"/>
      <c r="M2971" s="352"/>
    </row>
    <row r="2972" spans="5:13" ht="31.5">
      <c r="E2972" s="352"/>
      <c r="F2972" s="352">
        <v>5</v>
      </c>
      <c r="G2972" s="352" t="s">
        <v>841</v>
      </c>
      <c r="H2972" s="273" t="s">
        <v>2585</v>
      </c>
      <c r="I2972" s="352">
        <f>I2951</f>
        <v>16.55</v>
      </c>
      <c r="J2972" s="352" t="s">
        <v>2403</v>
      </c>
      <c r="K2972" s="352">
        <f>F2972*I2972</f>
        <v>82.75</v>
      </c>
      <c r="L2972" s="352"/>
      <c r="M2972" s="352"/>
    </row>
    <row r="2973" spans="5:13" ht="24.75" customHeight="1">
      <c r="E2973" s="352"/>
      <c r="F2973" s="352">
        <v>2.5</v>
      </c>
      <c r="G2973" s="352" t="s">
        <v>841</v>
      </c>
      <c r="H2973" s="351" t="s">
        <v>2402</v>
      </c>
      <c r="I2973" s="352">
        <f>I2952</f>
        <v>20</v>
      </c>
      <c r="J2973" s="352" t="s">
        <v>841</v>
      </c>
      <c r="K2973" s="352">
        <f>F2973*I2973</f>
        <v>50</v>
      </c>
      <c r="L2973" s="352"/>
      <c r="M2973" s="352"/>
    </row>
    <row r="2974" spans="5:13" ht="39.75" customHeight="1">
      <c r="E2974" s="352"/>
      <c r="F2974" s="352">
        <v>1</v>
      </c>
      <c r="G2974" s="352" t="s">
        <v>1418</v>
      </c>
      <c r="H2974" s="351" t="s">
        <v>3982</v>
      </c>
      <c r="I2974" s="353">
        <f>I2957</f>
        <v>40.31</v>
      </c>
      <c r="J2974" s="352" t="s">
        <v>1418</v>
      </c>
      <c r="K2974" s="352">
        <f>F2974*I2974</f>
        <v>40.31</v>
      </c>
      <c r="L2974" s="352"/>
      <c r="M2974" s="352"/>
    </row>
    <row r="2975" spans="5:13">
      <c r="E2975" s="352"/>
      <c r="F2975" s="352"/>
      <c r="G2975" s="352"/>
      <c r="H2975" s="352" t="s">
        <v>930</v>
      </c>
      <c r="I2975" s="352"/>
      <c r="J2975" s="352"/>
      <c r="K2975" s="352">
        <f>ROUND(K2873*5/90,2)</f>
        <v>636.33000000000004</v>
      </c>
      <c r="L2975" s="352"/>
      <c r="M2975" s="352"/>
    </row>
    <row r="2976" spans="5:13">
      <c r="E2976" s="352"/>
      <c r="F2976" s="352"/>
      <c r="G2976" s="352"/>
      <c r="H2976" s="352" t="s">
        <v>2309</v>
      </c>
      <c r="I2976" s="352"/>
      <c r="J2976" s="352"/>
      <c r="K2976" s="352">
        <v>20.77</v>
      </c>
      <c r="L2976" s="352"/>
      <c r="M2976" s="352"/>
    </row>
    <row r="2977" spans="5:13" ht="16.5" customHeight="1">
      <c r="E2977" s="352"/>
      <c r="F2977" s="352"/>
      <c r="G2977" s="352"/>
      <c r="H2977" s="359" t="s">
        <v>3219</v>
      </c>
      <c r="I2977" s="352"/>
      <c r="J2977" s="352"/>
      <c r="K2977" s="367">
        <f>SUM(K2972:K2976)</f>
        <v>830.16</v>
      </c>
      <c r="L2977" s="352">
        <f>612-K2977</f>
        <v>-218.16</v>
      </c>
      <c r="M2977" s="352"/>
    </row>
    <row r="2978" spans="5:13" ht="0.75" customHeight="1">
      <c r="E2978" s="352"/>
      <c r="F2978" s="352"/>
      <c r="G2978" s="352"/>
      <c r="H2978" s="352"/>
      <c r="I2978" s="352"/>
      <c r="J2978" s="352"/>
      <c r="K2978" s="352"/>
      <c r="L2978" s="352"/>
      <c r="M2978" s="352"/>
    </row>
    <row r="2979" spans="5:13">
      <c r="E2979" s="352"/>
      <c r="F2979" s="352"/>
      <c r="G2979" s="352"/>
      <c r="H2979" s="360" t="s">
        <v>2577</v>
      </c>
      <c r="I2979" s="352"/>
      <c r="J2979" s="352"/>
      <c r="K2979" s="352"/>
      <c r="L2979" s="352"/>
      <c r="M2979" s="352"/>
    </row>
    <row r="2980" spans="5:13" ht="14.25" customHeight="1">
      <c r="E2980" s="352"/>
      <c r="F2980" s="352"/>
      <c r="G2980" s="352"/>
      <c r="H2980" s="360" t="s">
        <v>2578</v>
      </c>
      <c r="I2980" s="352"/>
      <c r="J2980" s="352"/>
      <c r="K2980" s="352"/>
      <c r="L2980" s="352"/>
      <c r="M2980" s="352"/>
    </row>
    <row r="2981" spans="5:13" ht="1.5" customHeight="1">
      <c r="E2981" s="352"/>
      <c r="F2981" s="352"/>
      <c r="G2981" s="352"/>
      <c r="H2981" s="352"/>
      <c r="I2981" s="352"/>
      <c r="J2981" s="352"/>
      <c r="K2981" s="352"/>
      <c r="L2981" s="352"/>
      <c r="M2981" s="352"/>
    </row>
    <row r="2982" spans="5:13" ht="65.25" customHeight="1">
      <c r="E2982" s="352"/>
      <c r="F2982" s="352"/>
      <c r="G2982" s="352"/>
      <c r="H2982" s="351" t="s">
        <v>2894</v>
      </c>
      <c r="I2982" s="352"/>
      <c r="J2982" s="352"/>
      <c r="K2982" s="352"/>
      <c r="L2982" s="352"/>
      <c r="M2982" s="352"/>
    </row>
    <row r="2983" spans="5:13" ht="2.25" customHeight="1">
      <c r="E2983" s="352"/>
      <c r="F2983" s="352"/>
      <c r="G2983" s="352"/>
      <c r="H2983" s="352"/>
      <c r="I2983" s="352"/>
      <c r="J2983" s="352"/>
      <c r="K2983" s="352"/>
      <c r="L2983" s="352"/>
      <c r="M2983" s="352"/>
    </row>
    <row r="2984" spans="5:13" ht="17.25" customHeight="1">
      <c r="E2984" s="352"/>
      <c r="F2984" s="352">
        <v>1</v>
      </c>
      <c r="G2984" s="352" t="s">
        <v>1418</v>
      </c>
      <c r="H2984" s="352" t="s">
        <v>3200</v>
      </c>
      <c r="I2984" s="420">
        <f>Elec.Data!I153</f>
        <v>54.5</v>
      </c>
      <c r="J2984" s="352" t="s">
        <v>1418</v>
      </c>
      <c r="K2984" s="352">
        <f>F2984*I2984</f>
        <v>54.5</v>
      </c>
      <c r="L2984" s="352"/>
      <c r="M2984" s="352"/>
    </row>
    <row r="2985" spans="5:13" ht="14.25" customHeight="1">
      <c r="E2985" s="352"/>
      <c r="F2985" s="352">
        <v>1</v>
      </c>
      <c r="G2985" s="352" t="s">
        <v>1418</v>
      </c>
      <c r="H2985" s="360" t="s">
        <v>3944</v>
      </c>
      <c r="I2985" s="352">
        <f>I2955</f>
        <v>58</v>
      </c>
      <c r="J2985" s="352" t="s">
        <v>1418</v>
      </c>
      <c r="K2985" s="352">
        <f>F2985*I2985</f>
        <v>58</v>
      </c>
      <c r="L2985" s="352"/>
      <c r="M2985" s="352"/>
    </row>
    <row r="2986" spans="5:13" ht="13.5" customHeight="1">
      <c r="E2986" s="352"/>
      <c r="F2986" s="355">
        <v>1.4999999999999999E-2</v>
      </c>
      <c r="G2986" s="352" t="s">
        <v>2321</v>
      </c>
      <c r="H2986" s="352" t="s">
        <v>3202</v>
      </c>
      <c r="I2986" s="352">
        <f>I2956</f>
        <v>661</v>
      </c>
      <c r="J2986" s="352" t="s">
        <v>2321</v>
      </c>
      <c r="K2986" s="352">
        <f>F2986*I2986</f>
        <v>9.92</v>
      </c>
      <c r="L2986" s="352"/>
      <c r="M2986" s="352"/>
    </row>
    <row r="2987" spans="5:13" ht="17.25" customHeight="1">
      <c r="E2987" s="352"/>
      <c r="F2987" s="352" t="s">
        <v>668</v>
      </c>
      <c r="G2987" s="352"/>
      <c r="H2987" s="352" t="s">
        <v>3203</v>
      </c>
      <c r="I2987" s="352"/>
      <c r="J2987" s="352"/>
      <c r="K2987" s="352">
        <v>12.05</v>
      </c>
      <c r="L2987" s="352"/>
      <c r="M2987" s="352"/>
    </row>
    <row r="2988" spans="5:13" ht="20.25" customHeight="1">
      <c r="E2988" s="352"/>
      <c r="F2988" s="352"/>
      <c r="G2988" s="352"/>
      <c r="H2988" s="359" t="s">
        <v>1082</v>
      </c>
      <c r="I2988" s="352"/>
      <c r="J2988" s="352"/>
      <c r="K2988" s="367">
        <f>SUM(K2984:K2987)</f>
        <v>134.47</v>
      </c>
      <c r="L2988" s="352">
        <f>131-K2988</f>
        <v>-3.47</v>
      </c>
      <c r="M2988" s="352"/>
    </row>
    <row r="2989" spans="5:13">
      <c r="E2989" s="352"/>
      <c r="F2989" s="352"/>
      <c r="G2989" s="352"/>
      <c r="H2989" s="352"/>
      <c r="I2989" s="352"/>
      <c r="J2989" s="352"/>
      <c r="K2989" s="352"/>
      <c r="L2989" s="352"/>
      <c r="M2989" s="352"/>
    </row>
    <row r="2990" spans="5:13">
      <c r="E2990" s="352"/>
      <c r="F2990" s="352"/>
      <c r="G2990" s="352"/>
      <c r="H2990" s="360" t="s">
        <v>3204</v>
      </c>
      <c r="I2990" s="352"/>
      <c r="J2990" s="352"/>
      <c r="K2990" s="352"/>
      <c r="L2990" s="352"/>
      <c r="M2990" s="352"/>
    </row>
    <row r="2991" spans="5:13" ht="47.25">
      <c r="E2991" s="352"/>
      <c r="F2991" s="352"/>
      <c r="G2991" s="352"/>
      <c r="H2991" s="350" t="s">
        <v>3205</v>
      </c>
      <c r="I2991" s="352"/>
      <c r="J2991" s="352"/>
      <c r="K2991" s="352"/>
      <c r="L2991" s="352"/>
      <c r="M2991" s="352"/>
    </row>
    <row r="2992" spans="5:13">
      <c r="E2992" s="352"/>
      <c r="F2992" s="352"/>
      <c r="G2992" s="352"/>
      <c r="H2992" s="350"/>
      <c r="I2992" s="352"/>
      <c r="J2992" s="352"/>
      <c r="K2992" s="352"/>
      <c r="L2992" s="352"/>
      <c r="M2992" s="352"/>
    </row>
    <row r="2993" spans="5:13" ht="210.75" customHeight="1">
      <c r="E2993" s="352"/>
      <c r="F2993" s="352"/>
      <c r="G2993" s="352"/>
      <c r="H2993" s="351" t="s">
        <v>2473</v>
      </c>
      <c r="I2993" s="352"/>
      <c r="J2993" s="352"/>
      <c r="K2993" s="352"/>
      <c r="L2993" s="352"/>
      <c r="M2993" s="352"/>
    </row>
    <row r="2994" spans="5:13">
      <c r="E2994" s="352"/>
      <c r="F2994" s="352"/>
      <c r="G2994" s="352"/>
      <c r="H2994" s="352"/>
      <c r="I2994" s="352"/>
      <c r="J2994" s="352"/>
      <c r="K2994" s="352"/>
      <c r="L2994" s="352"/>
      <c r="M2994" s="352"/>
    </row>
    <row r="2995" spans="5:13" ht="31.5">
      <c r="E2995" s="352"/>
      <c r="F2995" s="352">
        <v>90</v>
      </c>
      <c r="G2995" s="352" t="s">
        <v>841</v>
      </c>
      <c r="H2995" s="273" t="s">
        <v>2585</v>
      </c>
      <c r="I2995" s="352">
        <f>I2843</f>
        <v>16.55</v>
      </c>
      <c r="J2995" s="352" t="s">
        <v>841</v>
      </c>
      <c r="K2995" s="352">
        <f t="shared" ref="K2995:K3007" si="97">F2995*I2995</f>
        <v>1489.5</v>
      </c>
      <c r="L2995" s="352"/>
      <c r="M2995" s="352"/>
    </row>
    <row r="2996" spans="5:13" ht="31.5">
      <c r="E2996" s="352"/>
      <c r="F2996" s="352">
        <v>45</v>
      </c>
      <c r="G2996" s="352" t="s">
        <v>841</v>
      </c>
      <c r="H2996" s="351" t="s">
        <v>2402</v>
      </c>
      <c r="I2996" s="352">
        <f>I2844</f>
        <v>20</v>
      </c>
      <c r="J2996" s="352" t="s">
        <v>2403</v>
      </c>
      <c r="K2996" s="352">
        <f t="shared" si="97"/>
        <v>900</v>
      </c>
      <c r="L2996" s="352"/>
      <c r="M2996" s="352"/>
    </row>
    <row r="2997" spans="5:13">
      <c r="E2997" s="352"/>
      <c r="F2997" s="352">
        <v>12</v>
      </c>
      <c r="G2997" s="352" t="s">
        <v>1418</v>
      </c>
      <c r="H2997" s="352" t="s">
        <v>2404</v>
      </c>
      <c r="I2997" s="352">
        <f>I2845</f>
        <v>3.15</v>
      </c>
      <c r="J2997" s="352" t="s">
        <v>1418</v>
      </c>
      <c r="K2997" s="352">
        <f t="shared" si="97"/>
        <v>37.799999999999997</v>
      </c>
      <c r="L2997" s="352"/>
      <c r="M2997" s="352"/>
    </row>
    <row r="2998" spans="5:13">
      <c r="E2998" s="352"/>
      <c r="F2998" s="352">
        <v>6</v>
      </c>
      <c r="G2998" s="352" t="s">
        <v>1418</v>
      </c>
      <c r="H2998" s="352" t="s">
        <v>3447</v>
      </c>
      <c r="I2998" s="352">
        <f>I2846</f>
        <v>1.34</v>
      </c>
      <c r="J2998" s="352" t="s">
        <v>1418</v>
      </c>
      <c r="K2998" s="352">
        <f t="shared" si="97"/>
        <v>8.0399999999999991</v>
      </c>
      <c r="L2998" s="352"/>
      <c r="M2998" s="352"/>
    </row>
    <row r="2999" spans="5:13">
      <c r="E2999" s="352"/>
      <c r="F2999" s="352">
        <v>1</v>
      </c>
      <c r="G2999" s="352" t="s">
        <v>1418</v>
      </c>
      <c r="H2999" s="360" t="s">
        <v>3944</v>
      </c>
      <c r="I2999" s="520">
        <f>I2847</f>
        <v>58</v>
      </c>
      <c r="J2999" s="352" t="s">
        <v>1418</v>
      </c>
      <c r="K2999" s="352">
        <f t="shared" si="97"/>
        <v>58</v>
      </c>
      <c r="L2999" s="352"/>
      <c r="M2999" s="352"/>
    </row>
    <row r="3000" spans="5:13">
      <c r="E3000" s="352"/>
      <c r="F3000" s="355">
        <v>1.4999999999999999E-2</v>
      </c>
      <c r="G3000" s="352" t="s">
        <v>2321</v>
      </c>
      <c r="H3000" s="352" t="s">
        <v>3318</v>
      </c>
      <c r="I3000" s="352">
        <f t="shared" ref="I3000:I3007" si="98">I2849</f>
        <v>661</v>
      </c>
      <c r="J3000" s="352" t="s">
        <v>2321</v>
      </c>
      <c r="K3000" s="352">
        <f t="shared" si="97"/>
        <v>9.92</v>
      </c>
      <c r="L3000" s="352"/>
      <c r="M3000" s="352"/>
    </row>
    <row r="3001" spans="5:13">
      <c r="E3001" s="352"/>
      <c r="F3001" s="352">
        <v>6</v>
      </c>
      <c r="G3001" s="352" t="s">
        <v>1418</v>
      </c>
      <c r="H3001" s="352" t="s">
        <v>3319</v>
      </c>
      <c r="I3001" s="352">
        <f t="shared" si="98"/>
        <v>16.21</v>
      </c>
      <c r="J3001" s="352" t="s">
        <v>3450</v>
      </c>
      <c r="K3001" s="352">
        <f t="shared" si="97"/>
        <v>97.26</v>
      </c>
      <c r="L3001" s="352"/>
      <c r="M3001" s="352"/>
    </row>
    <row r="3002" spans="5:13">
      <c r="E3002" s="352"/>
      <c r="F3002" s="352">
        <v>6</v>
      </c>
      <c r="G3002" s="352" t="s">
        <v>1418</v>
      </c>
      <c r="H3002" s="352" t="s">
        <v>2675</v>
      </c>
      <c r="I3002" s="352">
        <f t="shared" si="98"/>
        <v>13.8</v>
      </c>
      <c r="J3002" s="352" t="s">
        <v>1418</v>
      </c>
      <c r="K3002" s="352">
        <f t="shared" si="97"/>
        <v>82.8</v>
      </c>
      <c r="L3002" s="352"/>
      <c r="M3002" s="352"/>
    </row>
    <row r="3003" spans="5:13">
      <c r="E3003" s="352"/>
      <c r="F3003" s="352">
        <v>6</v>
      </c>
      <c r="G3003" s="352" t="s">
        <v>1418</v>
      </c>
      <c r="H3003" s="352" t="s">
        <v>2677</v>
      </c>
      <c r="I3003" s="352">
        <f t="shared" si="98"/>
        <v>3.6</v>
      </c>
      <c r="J3003" s="352" t="s">
        <v>1418</v>
      </c>
      <c r="K3003" s="352">
        <f t="shared" si="97"/>
        <v>21.6</v>
      </c>
      <c r="L3003" s="352"/>
      <c r="M3003" s="352"/>
    </row>
    <row r="3004" spans="5:13">
      <c r="E3004" s="352"/>
      <c r="F3004" s="352">
        <v>1.25</v>
      </c>
      <c r="G3004" s="352" t="s">
        <v>2679</v>
      </c>
      <c r="H3004" s="352" t="s">
        <v>394</v>
      </c>
      <c r="I3004" s="352">
        <f t="shared" si="98"/>
        <v>302</v>
      </c>
      <c r="J3004" s="352" t="s">
        <v>2679</v>
      </c>
      <c r="K3004" s="352">
        <f t="shared" si="97"/>
        <v>377.5</v>
      </c>
      <c r="L3004" s="352"/>
      <c r="M3004" s="352"/>
    </row>
    <row r="3005" spans="5:13">
      <c r="E3005" s="352"/>
      <c r="F3005" s="352">
        <v>6</v>
      </c>
      <c r="G3005" s="352" t="s">
        <v>1418</v>
      </c>
      <c r="H3005" s="360" t="s">
        <v>3944</v>
      </c>
      <c r="I3005" s="520">
        <f t="shared" si="98"/>
        <v>58</v>
      </c>
      <c r="J3005" s="352" t="s">
        <v>1418</v>
      </c>
      <c r="K3005" s="352">
        <f t="shared" si="97"/>
        <v>348</v>
      </c>
      <c r="L3005" s="352"/>
      <c r="M3005" s="352"/>
    </row>
    <row r="3006" spans="5:13">
      <c r="E3006" s="352"/>
      <c r="F3006" s="352">
        <v>0.09</v>
      </c>
      <c r="G3006" s="352" t="s">
        <v>2321</v>
      </c>
      <c r="H3006" s="352" t="s">
        <v>2682</v>
      </c>
      <c r="I3006" s="352">
        <f t="shared" si="98"/>
        <v>661</v>
      </c>
      <c r="J3006" s="352" t="s">
        <v>2321</v>
      </c>
      <c r="K3006" s="352">
        <f t="shared" si="97"/>
        <v>59.49</v>
      </c>
      <c r="L3006" s="352"/>
      <c r="M3006" s="352"/>
    </row>
    <row r="3007" spans="5:13" ht="31.5">
      <c r="E3007" s="352"/>
      <c r="F3007" s="352">
        <v>45</v>
      </c>
      <c r="G3007" s="352"/>
      <c r="H3007" s="273" t="s">
        <v>2685</v>
      </c>
      <c r="I3007" s="352">
        <f t="shared" si="98"/>
        <v>16.55</v>
      </c>
      <c r="J3007" s="352" t="s">
        <v>3362</v>
      </c>
      <c r="K3007" s="352">
        <f t="shared" si="97"/>
        <v>744.75</v>
      </c>
      <c r="L3007" s="352"/>
      <c r="M3007" s="352"/>
    </row>
    <row r="3008" spans="5:13">
      <c r="E3008" s="352"/>
      <c r="F3008" s="352"/>
      <c r="G3008" s="352"/>
      <c r="H3008" s="352" t="s">
        <v>930</v>
      </c>
      <c r="I3008" s="352"/>
      <c r="J3008" s="352" t="s">
        <v>668</v>
      </c>
      <c r="K3008" s="352">
        <f>K2857</f>
        <v>11454</v>
      </c>
      <c r="L3008" s="352"/>
      <c r="M3008" s="352"/>
    </row>
    <row r="3009" spans="5:14">
      <c r="E3009" s="352"/>
      <c r="F3009" s="352"/>
      <c r="G3009" s="352"/>
      <c r="H3009" s="352" t="s">
        <v>2309</v>
      </c>
      <c r="I3009" s="352"/>
      <c r="J3009" s="352" t="s">
        <v>668</v>
      </c>
      <c r="K3009" s="352">
        <v>49.34</v>
      </c>
      <c r="L3009" s="352"/>
      <c r="M3009" s="352"/>
    </row>
    <row r="3010" spans="5:14" ht="30" customHeight="1">
      <c r="E3010" s="352"/>
      <c r="F3010" s="352"/>
      <c r="G3010" s="352"/>
      <c r="H3010" s="357" t="s">
        <v>3370</v>
      </c>
      <c r="I3010" s="352"/>
      <c r="J3010" s="352"/>
      <c r="K3010" s="358">
        <f>SUM(K2995:K3009)</f>
        <v>15738</v>
      </c>
      <c r="L3010" s="352"/>
      <c r="M3010" s="352"/>
    </row>
    <row r="3011" spans="5:14" ht="30" customHeight="1">
      <c r="E3011" s="352"/>
      <c r="F3011" s="352"/>
      <c r="G3011" s="352"/>
      <c r="H3011" s="359" t="s">
        <v>3367</v>
      </c>
      <c r="I3011" s="352"/>
      <c r="J3011" s="352"/>
      <c r="K3011" s="360">
        <f>K3010/6</f>
        <v>2623</v>
      </c>
      <c r="L3011" s="352">
        <f>2623*6</f>
        <v>15738</v>
      </c>
      <c r="M3011" s="352"/>
    </row>
    <row r="3012" spans="5:14">
      <c r="E3012" s="352"/>
      <c r="F3012" s="352"/>
      <c r="G3012" s="352"/>
      <c r="H3012" s="352"/>
      <c r="I3012" s="352"/>
      <c r="J3012" s="352"/>
      <c r="K3012" s="352"/>
      <c r="L3012" s="352">
        <f>L3011-K3010</f>
        <v>0</v>
      </c>
      <c r="M3012" s="352"/>
    </row>
    <row r="3013" spans="5:14" ht="30" customHeight="1">
      <c r="E3013" s="352"/>
      <c r="F3013" s="352"/>
      <c r="G3013" s="352"/>
      <c r="H3013" s="360" t="s">
        <v>2474</v>
      </c>
      <c r="I3013" s="352"/>
      <c r="J3013" s="352"/>
      <c r="K3013" s="352"/>
      <c r="L3013" s="352"/>
      <c r="M3013" s="352"/>
    </row>
    <row r="3014" spans="5:14" ht="47.25">
      <c r="E3014" s="352"/>
      <c r="F3014" s="352"/>
      <c r="G3014" s="352"/>
      <c r="H3014" s="350" t="s">
        <v>2475</v>
      </c>
      <c r="I3014" s="352"/>
      <c r="J3014" s="352"/>
      <c r="K3014" s="352"/>
      <c r="L3014" s="352"/>
      <c r="M3014" s="352"/>
    </row>
    <row r="3015" spans="5:14">
      <c r="E3015" s="352"/>
      <c r="F3015" s="352"/>
      <c r="G3015" s="352"/>
      <c r="H3015" s="352"/>
      <c r="I3015" s="352"/>
      <c r="J3015" s="352"/>
      <c r="K3015" s="352"/>
      <c r="L3015" s="352"/>
      <c r="M3015" s="352"/>
    </row>
    <row r="3016" spans="5:14" ht="194.25" customHeight="1">
      <c r="E3016" s="352"/>
      <c r="F3016" s="352"/>
      <c r="G3016" s="352"/>
      <c r="H3016" s="351" t="s">
        <v>2342</v>
      </c>
      <c r="I3016" s="352"/>
      <c r="J3016" s="352"/>
      <c r="K3016" s="352"/>
      <c r="L3016" s="352"/>
      <c r="M3016" s="352"/>
    </row>
    <row r="3017" spans="5:14" hidden="1">
      <c r="E3017" s="352"/>
      <c r="F3017" s="352"/>
      <c r="G3017" s="352"/>
      <c r="H3017" s="352"/>
      <c r="I3017" s="352"/>
      <c r="J3017" s="352"/>
      <c r="K3017" s="352"/>
      <c r="L3017" s="352"/>
      <c r="M3017" s="352"/>
    </row>
    <row r="3018" spans="5:14" ht="15.75" customHeight="1">
      <c r="E3018" s="352"/>
      <c r="F3018" s="352"/>
      <c r="G3018" s="352"/>
      <c r="H3018" s="352" t="s">
        <v>2343</v>
      </c>
      <c r="I3018" s="352"/>
      <c r="J3018" s="352"/>
      <c r="K3018" s="352">
        <f>K3010-K3009</f>
        <v>15688.66</v>
      </c>
      <c r="L3018" s="352">
        <f>K3010-K3009</f>
        <v>15688.66</v>
      </c>
      <c r="M3018" s="352"/>
    </row>
    <row r="3019" spans="5:14" ht="19.5" customHeight="1">
      <c r="E3019" s="352"/>
      <c r="F3019" s="352"/>
      <c r="G3019" s="352"/>
      <c r="H3019" s="352" t="s">
        <v>2900</v>
      </c>
      <c r="I3019" s="352"/>
      <c r="J3019" s="352"/>
      <c r="K3019" s="352">
        <f>K3002</f>
        <v>82.8</v>
      </c>
      <c r="L3019" s="352"/>
      <c r="M3019" s="352"/>
    </row>
    <row r="3020" spans="5:14" ht="21.75" customHeight="1">
      <c r="E3020" s="352"/>
      <c r="F3020" s="352"/>
      <c r="G3020" s="352"/>
      <c r="H3020" s="352" t="str">
        <f>Elec.Data!H189</f>
        <v>Add cost of Bakelite battern type holders 6 nos @ 16.65/Each9 (New item 25-p-116)</v>
      </c>
      <c r="I3020" s="352"/>
      <c r="J3020" s="352"/>
      <c r="K3020" s="420">
        <f>Elec.Data!K189</f>
        <v>99.9</v>
      </c>
      <c r="L3020" s="352"/>
      <c r="M3020" s="352"/>
    </row>
    <row r="3021" spans="5:14" ht="16.5" customHeight="1">
      <c r="E3021" s="352"/>
      <c r="F3021" s="352"/>
      <c r="G3021" s="352"/>
      <c r="H3021" s="352" t="s">
        <v>2309</v>
      </c>
      <c r="I3021" s="352"/>
      <c r="J3021" s="352"/>
      <c r="K3021" s="352">
        <v>44.24</v>
      </c>
      <c r="L3021" s="352"/>
      <c r="M3021" s="352"/>
    </row>
    <row r="3022" spans="5:14" ht="15.75" customHeight="1">
      <c r="E3022" s="352"/>
      <c r="F3022" s="352"/>
      <c r="G3022" s="352"/>
      <c r="H3022" s="357" t="s">
        <v>2901</v>
      </c>
      <c r="I3022" s="352"/>
      <c r="J3022" s="352"/>
      <c r="K3022" s="358">
        <f>(K3018-K3019)+K3020+K3021</f>
        <v>15750</v>
      </c>
      <c r="L3022" s="352"/>
      <c r="M3022" s="352"/>
    </row>
    <row r="3023" spans="5:14" ht="24" customHeight="1">
      <c r="E3023" s="352"/>
      <c r="F3023" s="352"/>
      <c r="G3023" s="352"/>
      <c r="H3023" s="359" t="s">
        <v>2902</v>
      </c>
      <c r="I3023" s="352"/>
      <c r="J3023" s="352"/>
      <c r="K3023" s="360">
        <f>K3022/6</f>
        <v>2625</v>
      </c>
      <c r="L3023" s="352"/>
      <c r="M3023" s="352">
        <f>2625*6</f>
        <v>15750</v>
      </c>
      <c r="N3023" s="180">
        <f>M3023-K3022</f>
        <v>0</v>
      </c>
    </row>
    <row r="3024" spans="5:14">
      <c r="E3024" s="352"/>
      <c r="F3024" s="352"/>
      <c r="G3024" s="352"/>
      <c r="H3024" s="352"/>
      <c r="I3024" s="352"/>
      <c r="J3024" s="352"/>
      <c r="K3024" s="352"/>
      <c r="L3024" s="352"/>
      <c r="M3024" s="352">
        <f>M3023-K3022</f>
        <v>0</v>
      </c>
    </row>
    <row r="3025" spans="5:13">
      <c r="E3025" s="352"/>
      <c r="F3025" s="352"/>
      <c r="G3025" s="352"/>
      <c r="H3025" s="360" t="s">
        <v>2903</v>
      </c>
      <c r="I3025" s="352"/>
      <c r="J3025" s="352"/>
      <c r="K3025" s="352"/>
      <c r="L3025" s="352"/>
      <c r="M3025" s="352"/>
    </row>
    <row r="3026" spans="5:13" ht="30.75" customHeight="1">
      <c r="E3026" s="352"/>
      <c r="F3026" s="352"/>
      <c r="G3026" s="352"/>
      <c r="H3026" s="350" t="s">
        <v>2944</v>
      </c>
      <c r="I3026" s="352"/>
      <c r="J3026" s="352"/>
      <c r="K3026" s="352"/>
      <c r="L3026" s="352"/>
      <c r="M3026" s="352"/>
    </row>
    <row r="3027" spans="5:13" ht="173.25">
      <c r="E3027" s="352"/>
      <c r="F3027" s="352"/>
      <c r="G3027" s="352"/>
      <c r="H3027" s="351" t="s">
        <v>2974</v>
      </c>
      <c r="I3027" s="352"/>
      <c r="J3027" s="352"/>
      <c r="K3027" s="352"/>
      <c r="L3027" s="352"/>
      <c r="M3027" s="352"/>
    </row>
    <row r="3028" spans="5:13" ht="30.75" customHeight="1">
      <c r="E3028" s="352"/>
      <c r="F3028" s="352">
        <v>90</v>
      </c>
      <c r="G3028" s="352" t="s">
        <v>841</v>
      </c>
      <c r="H3028" s="273" t="s">
        <v>2585</v>
      </c>
      <c r="I3028" s="352">
        <f t="shared" ref="I3028:I3040" si="99">I2905</f>
        <v>16.55</v>
      </c>
      <c r="J3028" s="352" t="s">
        <v>2586</v>
      </c>
      <c r="K3028" s="352">
        <f t="shared" ref="K3028:K3040" si="100">F3028*I3028</f>
        <v>1489.5</v>
      </c>
      <c r="L3028" s="352"/>
      <c r="M3028" s="352"/>
    </row>
    <row r="3029" spans="5:13" ht="27.75" customHeight="1">
      <c r="E3029" s="352"/>
      <c r="F3029" s="352">
        <v>45</v>
      </c>
      <c r="G3029" s="352" t="s">
        <v>841</v>
      </c>
      <c r="H3029" s="351" t="s">
        <v>2402</v>
      </c>
      <c r="I3029" s="352">
        <f t="shared" si="99"/>
        <v>20</v>
      </c>
      <c r="J3029" s="352" t="s">
        <v>841</v>
      </c>
      <c r="K3029" s="352">
        <f t="shared" si="100"/>
        <v>900</v>
      </c>
      <c r="L3029" s="352"/>
      <c r="M3029" s="352"/>
    </row>
    <row r="3030" spans="5:13">
      <c r="E3030" s="352"/>
      <c r="F3030" s="352">
        <v>12</v>
      </c>
      <c r="G3030" s="352" t="s">
        <v>1418</v>
      </c>
      <c r="H3030" s="352" t="s">
        <v>2404</v>
      </c>
      <c r="I3030" s="352">
        <f t="shared" si="99"/>
        <v>3.15</v>
      </c>
      <c r="J3030" s="352" t="s">
        <v>1418</v>
      </c>
      <c r="K3030" s="352">
        <f t="shared" si="100"/>
        <v>37.799999999999997</v>
      </c>
      <c r="L3030" s="352"/>
      <c r="M3030" s="352"/>
    </row>
    <row r="3031" spans="5:13">
      <c r="E3031" s="352"/>
      <c r="F3031" s="352">
        <v>6</v>
      </c>
      <c r="G3031" s="352" t="s">
        <v>1418</v>
      </c>
      <c r="H3031" s="352" t="s">
        <v>3447</v>
      </c>
      <c r="I3031" s="352">
        <f t="shared" si="99"/>
        <v>1.34</v>
      </c>
      <c r="J3031" s="352" t="s">
        <v>1418</v>
      </c>
      <c r="K3031" s="352">
        <f t="shared" si="100"/>
        <v>8.0399999999999991</v>
      </c>
      <c r="L3031" s="352"/>
      <c r="M3031" s="352"/>
    </row>
    <row r="3032" spans="5:13">
      <c r="E3032" s="352"/>
      <c r="F3032" s="352">
        <v>6</v>
      </c>
      <c r="G3032" s="352" t="s">
        <v>1418</v>
      </c>
      <c r="H3032" s="352" t="s">
        <v>3529</v>
      </c>
      <c r="I3032" s="352">
        <f t="shared" si="99"/>
        <v>3.6</v>
      </c>
      <c r="J3032" s="352" t="s">
        <v>1418</v>
      </c>
      <c r="K3032" s="352">
        <f t="shared" si="100"/>
        <v>21.6</v>
      </c>
      <c r="L3032" s="352"/>
      <c r="M3032" s="352"/>
    </row>
    <row r="3033" spans="5:13">
      <c r="E3033" s="352"/>
      <c r="F3033" s="352">
        <v>6</v>
      </c>
      <c r="G3033" s="352" t="s">
        <v>1418</v>
      </c>
      <c r="H3033" s="352" t="s">
        <v>2675</v>
      </c>
      <c r="I3033" s="352">
        <f t="shared" si="99"/>
        <v>13.8</v>
      </c>
      <c r="J3033" s="352" t="s">
        <v>1418</v>
      </c>
      <c r="K3033" s="352">
        <f t="shared" si="100"/>
        <v>82.8</v>
      </c>
      <c r="L3033" s="352"/>
      <c r="M3033" s="352"/>
    </row>
    <row r="3034" spans="5:13">
      <c r="E3034" s="352"/>
      <c r="F3034" s="352">
        <v>6</v>
      </c>
      <c r="G3034" s="352" t="s">
        <v>1418</v>
      </c>
      <c r="H3034" s="352" t="s">
        <v>3319</v>
      </c>
      <c r="I3034" s="352">
        <f t="shared" si="99"/>
        <v>16.21</v>
      </c>
      <c r="J3034" s="352" t="s">
        <v>3450</v>
      </c>
      <c r="K3034" s="352">
        <f>F3034*I3034</f>
        <v>97.26</v>
      </c>
      <c r="L3034" s="352"/>
      <c r="M3034" s="352"/>
    </row>
    <row r="3035" spans="5:13">
      <c r="E3035" s="352"/>
      <c r="F3035" s="352">
        <v>6</v>
      </c>
      <c r="G3035" s="352" t="s">
        <v>1418</v>
      </c>
      <c r="H3035" s="360" t="s">
        <v>3940</v>
      </c>
      <c r="I3035" s="352">
        <f t="shared" si="99"/>
        <v>85</v>
      </c>
      <c r="J3035" s="352" t="s">
        <v>1418</v>
      </c>
      <c r="K3035" s="352">
        <f t="shared" si="100"/>
        <v>510</v>
      </c>
      <c r="L3035" s="352"/>
      <c r="M3035" s="352"/>
    </row>
    <row r="3036" spans="5:13">
      <c r="E3036" s="352"/>
      <c r="F3036" s="352">
        <v>0.36</v>
      </c>
      <c r="G3036" s="352" t="s">
        <v>2321</v>
      </c>
      <c r="H3036" s="352" t="s">
        <v>2682</v>
      </c>
      <c r="I3036" s="352">
        <f t="shared" si="99"/>
        <v>661</v>
      </c>
      <c r="J3036" s="352" t="s">
        <v>2321</v>
      </c>
      <c r="K3036" s="352">
        <f t="shared" si="100"/>
        <v>237.96</v>
      </c>
      <c r="L3036" s="352"/>
      <c r="M3036" s="352"/>
    </row>
    <row r="3037" spans="5:13">
      <c r="E3037" s="352"/>
      <c r="F3037" s="352">
        <v>1</v>
      </c>
      <c r="G3037" s="352" t="s">
        <v>1418</v>
      </c>
      <c r="H3037" s="360" t="s">
        <v>3944</v>
      </c>
      <c r="I3037" s="352">
        <f t="shared" si="99"/>
        <v>58</v>
      </c>
      <c r="J3037" s="352" t="s">
        <v>1418</v>
      </c>
      <c r="K3037" s="352">
        <f t="shared" si="100"/>
        <v>58</v>
      </c>
      <c r="L3037" s="352"/>
      <c r="M3037" s="352"/>
    </row>
    <row r="3038" spans="5:13">
      <c r="E3038" s="352"/>
      <c r="F3038" s="355">
        <v>1.4999999999999999E-2</v>
      </c>
      <c r="G3038" s="352" t="s">
        <v>2321</v>
      </c>
      <c r="H3038" s="352" t="s">
        <v>3974</v>
      </c>
      <c r="I3038" s="352">
        <f t="shared" si="99"/>
        <v>661</v>
      </c>
      <c r="J3038" s="352" t="s">
        <v>2321</v>
      </c>
      <c r="K3038" s="352">
        <f t="shared" si="100"/>
        <v>9.92</v>
      </c>
      <c r="L3038" s="352"/>
      <c r="M3038" s="352"/>
    </row>
    <row r="3039" spans="5:13">
      <c r="E3039" s="352"/>
      <c r="F3039" s="352">
        <v>1.25</v>
      </c>
      <c r="G3039" s="352" t="s">
        <v>2679</v>
      </c>
      <c r="H3039" s="352" t="s">
        <v>394</v>
      </c>
      <c r="I3039" s="352">
        <f t="shared" si="99"/>
        <v>302</v>
      </c>
      <c r="J3039" s="352" t="s">
        <v>2679</v>
      </c>
      <c r="K3039" s="352">
        <f t="shared" si="100"/>
        <v>377.5</v>
      </c>
      <c r="L3039" s="352"/>
      <c r="M3039" s="352"/>
    </row>
    <row r="3040" spans="5:13" ht="31.5">
      <c r="E3040" s="352"/>
      <c r="F3040" s="352">
        <v>45</v>
      </c>
      <c r="G3040" s="352" t="s">
        <v>841</v>
      </c>
      <c r="H3040" s="457" t="s">
        <v>3979</v>
      </c>
      <c r="I3040" s="352">
        <f t="shared" si="99"/>
        <v>16.55</v>
      </c>
      <c r="J3040" s="352" t="s">
        <v>2586</v>
      </c>
      <c r="K3040" s="352">
        <f t="shared" si="100"/>
        <v>744.75</v>
      </c>
      <c r="L3040" s="352"/>
      <c r="M3040" s="352"/>
    </row>
    <row r="3041" spans="5:13">
      <c r="E3041" s="352"/>
      <c r="F3041" s="352"/>
      <c r="G3041" s="352"/>
      <c r="H3041" s="352" t="s">
        <v>930</v>
      </c>
      <c r="I3041" s="352"/>
      <c r="J3041" s="352"/>
      <c r="K3041" s="352">
        <f>K2918</f>
        <v>11454</v>
      </c>
      <c r="L3041" s="352"/>
      <c r="M3041" s="352"/>
    </row>
    <row r="3042" spans="5:13">
      <c r="E3042" s="352"/>
      <c r="F3042" s="352"/>
      <c r="G3042" s="352"/>
      <c r="H3042" s="352" t="s">
        <v>2309</v>
      </c>
      <c r="I3042" s="352"/>
      <c r="J3042" s="352"/>
      <c r="K3042" s="352">
        <v>38.75</v>
      </c>
      <c r="L3042" s="352"/>
      <c r="M3042" s="352"/>
    </row>
    <row r="3043" spans="5:13">
      <c r="E3043" s="352"/>
      <c r="F3043" s="352"/>
      <c r="G3043" s="352"/>
      <c r="H3043" s="357" t="s">
        <v>2901</v>
      </c>
      <c r="I3043" s="352"/>
      <c r="J3043" s="352"/>
      <c r="K3043" s="358">
        <f>SUM(K3028:K3042)</f>
        <v>16067.88</v>
      </c>
      <c r="L3043" s="352"/>
      <c r="M3043" s="352"/>
    </row>
    <row r="3044" spans="5:13">
      <c r="E3044" s="352"/>
      <c r="F3044" s="352"/>
      <c r="G3044" s="352"/>
      <c r="H3044" s="359" t="s">
        <v>3219</v>
      </c>
      <c r="I3044" s="352"/>
      <c r="J3044" s="352"/>
      <c r="K3044" s="360">
        <f>K3043/6</f>
        <v>2677.98</v>
      </c>
      <c r="L3044" s="352">
        <f>1774*6</f>
        <v>10644</v>
      </c>
      <c r="M3044" s="352"/>
    </row>
    <row r="3045" spans="5:13" ht="21.75" customHeight="1">
      <c r="E3045" s="352"/>
      <c r="F3045" s="352"/>
      <c r="G3045" s="352"/>
      <c r="H3045" s="352"/>
      <c r="I3045" s="352"/>
      <c r="J3045" s="352"/>
      <c r="K3045" s="352"/>
      <c r="L3045" s="352">
        <f>L3044-K3043</f>
        <v>-5423.88</v>
      </c>
      <c r="M3045" s="352"/>
    </row>
    <row r="3046" spans="5:13">
      <c r="E3046" s="352"/>
      <c r="F3046" s="352"/>
      <c r="G3046" s="352"/>
      <c r="H3046" s="360" t="s">
        <v>2975</v>
      </c>
      <c r="I3046" s="352"/>
      <c r="J3046" s="352"/>
      <c r="K3046" s="352"/>
      <c r="L3046" s="352"/>
      <c r="M3046" s="352"/>
    </row>
    <row r="3047" spans="5:13" ht="34.5" customHeight="1">
      <c r="E3047" s="352"/>
      <c r="F3047" s="352"/>
      <c r="G3047" s="352"/>
      <c r="H3047" s="350" t="s">
        <v>2428</v>
      </c>
      <c r="I3047" s="352"/>
      <c r="J3047" s="352"/>
      <c r="K3047" s="352"/>
      <c r="L3047" s="352"/>
      <c r="M3047" s="352"/>
    </row>
    <row r="3048" spans="5:13" ht="192.75" customHeight="1">
      <c r="E3048" s="352"/>
      <c r="F3048" s="352"/>
      <c r="G3048" s="352"/>
      <c r="H3048" s="351" t="s">
        <v>3009</v>
      </c>
      <c r="I3048" s="352"/>
      <c r="J3048" s="352"/>
      <c r="K3048" s="352"/>
      <c r="L3048" s="352"/>
      <c r="M3048" s="352"/>
    </row>
    <row r="3049" spans="5:13" ht="30" customHeight="1">
      <c r="E3049" s="352"/>
      <c r="F3049" s="352">
        <v>90</v>
      </c>
      <c r="G3049" s="352" t="s">
        <v>841</v>
      </c>
      <c r="H3049" s="273" t="s">
        <v>2585</v>
      </c>
      <c r="I3049" s="352">
        <f t="shared" ref="I3049:I3059" si="101">I2931</f>
        <v>16.55</v>
      </c>
      <c r="J3049" s="352" t="s">
        <v>2586</v>
      </c>
      <c r="K3049" s="352">
        <f t="shared" ref="K3049:K3059" si="102">F3049*I3049</f>
        <v>1489.5</v>
      </c>
      <c r="L3049" s="352"/>
      <c r="M3049" s="352"/>
    </row>
    <row r="3050" spans="5:13" ht="27.75" customHeight="1">
      <c r="E3050" s="352"/>
      <c r="F3050" s="352">
        <v>30</v>
      </c>
      <c r="G3050" s="352" t="s">
        <v>841</v>
      </c>
      <c r="H3050" s="351" t="s">
        <v>2402</v>
      </c>
      <c r="I3050" s="352">
        <f t="shared" si="101"/>
        <v>20</v>
      </c>
      <c r="J3050" s="352" t="s">
        <v>841</v>
      </c>
      <c r="K3050" s="352">
        <f t="shared" si="102"/>
        <v>600</v>
      </c>
      <c r="L3050" s="352"/>
      <c r="M3050" s="352"/>
    </row>
    <row r="3051" spans="5:13">
      <c r="E3051" s="352"/>
      <c r="F3051" s="352">
        <v>6</v>
      </c>
      <c r="G3051" s="352" t="s">
        <v>1418</v>
      </c>
      <c r="H3051" s="352" t="s">
        <v>2404</v>
      </c>
      <c r="I3051" s="352">
        <f t="shared" si="101"/>
        <v>3.15</v>
      </c>
      <c r="J3051" s="352" t="s">
        <v>1418</v>
      </c>
      <c r="K3051" s="352">
        <f t="shared" si="102"/>
        <v>18.899999999999999</v>
      </c>
      <c r="L3051" s="352"/>
      <c r="M3051" s="352"/>
    </row>
    <row r="3052" spans="5:13">
      <c r="E3052" s="352"/>
      <c r="F3052" s="352">
        <v>3</v>
      </c>
      <c r="G3052" s="352" t="s">
        <v>1418</v>
      </c>
      <c r="H3052" s="352" t="s">
        <v>3447</v>
      </c>
      <c r="I3052" s="352">
        <f t="shared" si="101"/>
        <v>1.34</v>
      </c>
      <c r="J3052" s="352" t="s">
        <v>1418</v>
      </c>
      <c r="K3052" s="352">
        <f t="shared" si="102"/>
        <v>4.0199999999999996</v>
      </c>
      <c r="L3052" s="352"/>
      <c r="M3052" s="352"/>
    </row>
    <row r="3053" spans="5:13">
      <c r="E3053" s="352"/>
      <c r="F3053" s="352">
        <v>6</v>
      </c>
      <c r="G3053" s="352" t="s">
        <v>1418</v>
      </c>
      <c r="H3053" s="352" t="s">
        <v>2489</v>
      </c>
      <c r="I3053" s="352">
        <f t="shared" si="101"/>
        <v>19.75</v>
      </c>
      <c r="J3053" s="352" t="s">
        <v>1418</v>
      </c>
      <c r="K3053" s="352">
        <f t="shared" si="102"/>
        <v>118.5</v>
      </c>
      <c r="L3053" s="352"/>
      <c r="M3053" s="352"/>
    </row>
    <row r="3054" spans="5:13">
      <c r="E3054" s="352"/>
      <c r="F3054" s="352">
        <v>3</v>
      </c>
      <c r="G3054" s="352" t="s">
        <v>1418</v>
      </c>
      <c r="H3054" s="352" t="s">
        <v>2675</v>
      </c>
      <c r="I3054" s="352">
        <f t="shared" si="101"/>
        <v>13.8</v>
      </c>
      <c r="J3054" s="352" t="s">
        <v>1418</v>
      </c>
      <c r="K3054" s="352">
        <f t="shared" si="102"/>
        <v>41.4</v>
      </c>
      <c r="L3054" s="352"/>
      <c r="M3054" s="352"/>
    </row>
    <row r="3055" spans="5:13">
      <c r="E3055" s="352"/>
      <c r="F3055" s="352">
        <v>3</v>
      </c>
      <c r="G3055" s="352" t="s">
        <v>1418</v>
      </c>
      <c r="H3055" s="352" t="s">
        <v>2677</v>
      </c>
      <c r="I3055" s="352">
        <f t="shared" si="101"/>
        <v>3.6</v>
      </c>
      <c r="J3055" s="352" t="s">
        <v>1418</v>
      </c>
      <c r="K3055" s="352">
        <f t="shared" si="102"/>
        <v>10.8</v>
      </c>
      <c r="L3055" s="352"/>
      <c r="M3055" s="352"/>
    </row>
    <row r="3056" spans="5:13">
      <c r="E3056" s="352"/>
      <c r="F3056" s="352">
        <v>3</v>
      </c>
      <c r="G3056" s="352" t="s">
        <v>1418</v>
      </c>
      <c r="H3056" s="360" t="s">
        <v>3944</v>
      </c>
      <c r="I3056" s="352">
        <f t="shared" si="101"/>
        <v>58</v>
      </c>
      <c r="J3056" s="352" t="s">
        <v>1418</v>
      </c>
      <c r="K3056" s="352">
        <f t="shared" si="102"/>
        <v>174</v>
      </c>
      <c r="L3056" s="352"/>
      <c r="M3056" s="352"/>
    </row>
    <row r="3057" spans="5:18">
      <c r="E3057" s="352"/>
      <c r="F3057" s="355">
        <v>5.3999999999999999E-2</v>
      </c>
      <c r="G3057" s="352" t="s">
        <v>2321</v>
      </c>
      <c r="H3057" s="352" t="s">
        <v>3974</v>
      </c>
      <c r="I3057" s="352">
        <f t="shared" si="101"/>
        <v>661</v>
      </c>
      <c r="J3057" s="352" t="s">
        <v>2321</v>
      </c>
      <c r="K3057" s="352">
        <f t="shared" si="102"/>
        <v>35.69</v>
      </c>
      <c r="L3057" s="352"/>
      <c r="M3057" s="352"/>
    </row>
    <row r="3058" spans="5:18">
      <c r="E3058" s="352"/>
      <c r="F3058" s="352">
        <v>1.25</v>
      </c>
      <c r="G3058" s="352" t="s">
        <v>2679</v>
      </c>
      <c r="H3058" s="352" t="s">
        <v>394</v>
      </c>
      <c r="I3058" s="352">
        <f t="shared" si="101"/>
        <v>302</v>
      </c>
      <c r="J3058" s="352" t="s">
        <v>2679</v>
      </c>
      <c r="K3058" s="352">
        <f t="shared" si="102"/>
        <v>377.5</v>
      </c>
      <c r="L3058" s="352"/>
      <c r="M3058" s="352"/>
    </row>
    <row r="3059" spans="5:18" ht="35.25" customHeight="1">
      <c r="E3059" s="352"/>
      <c r="F3059" s="352">
        <v>30</v>
      </c>
      <c r="G3059" s="352" t="s">
        <v>841</v>
      </c>
      <c r="H3059" s="457" t="s">
        <v>3979</v>
      </c>
      <c r="I3059" s="352">
        <f t="shared" si="101"/>
        <v>16.55</v>
      </c>
      <c r="J3059" s="352" t="s">
        <v>2586</v>
      </c>
      <c r="K3059" s="352">
        <f t="shared" si="102"/>
        <v>496.5</v>
      </c>
      <c r="L3059" s="352"/>
      <c r="M3059" s="352"/>
    </row>
    <row r="3060" spans="5:18">
      <c r="E3060" s="352"/>
      <c r="F3060" s="352"/>
      <c r="G3060" s="352"/>
      <c r="H3060" s="352" t="s">
        <v>930</v>
      </c>
      <c r="I3060" s="352"/>
      <c r="J3060" s="352"/>
      <c r="K3060" s="352">
        <f>K2942</f>
        <v>11454</v>
      </c>
      <c r="L3060" s="352"/>
      <c r="M3060" s="352"/>
    </row>
    <row r="3061" spans="5:18">
      <c r="E3061" s="352"/>
      <c r="F3061" s="352"/>
      <c r="G3061" s="352"/>
      <c r="H3061" s="352" t="s">
        <v>2309</v>
      </c>
      <c r="I3061" s="352"/>
      <c r="J3061" s="352"/>
      <c r="K3061" s="352">
        <v>20.97</v>
      </c>
      <c r="L3061" s="352"/>
      <c r="M3061" s="352"/>
    </row>
    <row r="3062" spans="5:18">
      <c r="E3062" s="352"/>
      <c r="F3062" s="352"/>
      <c r="G3062" s="352"/>
      <c r="H3062" s="357" t="s">
        <v>3010</v>
      </c>
      <c r="I3062" s="352"/>
      <c r="J3062" s="352"/>
      <c r="K3062" s="358">
        <f>SUM(K3049:K3061)</f>
        <v>14841.78</v>
      </c>
      <c r="L3062" s="352"/>
      <c r="M3062" s="352"/>
    </row>
    <row r="3063" spans="5:18">
      <c r="E3063" s="352"/>
      <c r="F3063" s="352"/>
      <c r="G3063" s="352"/>
      <c r="H3063" s="359" t="s">
        <v>3219</v>
      </c>
      <c r="I3063" s="352"/>
      <c r="J3063" s="352"/>
      <c r="K3063" s="360">
        <f>K3062/3</f>
        <v>4947.26</v>
      </c>
      <c r="L3063" s="352">
        <f>3196*3</f>
        <v>9588</v>
      </c>
      <c r="M3063" s="352"/>
    </row>
    <row r="3064" spans="5:18">
      <c r="E3064" s="352"/>
      <c r="F3064" s="352"/>
      <c r="G3064" s="352"/>
      <c r="H3064" s="352"/>
      <c r="I3064" s="352"/>
      <c r="J3064" s="352"/>
      <c r="K3064" s="352"/>
      <c r="L3064" s="352">
        <f>L3063-K3062</f>
        <v>-5253.78</v>
      </c>
      <c r="M3064" s="352"/>
    </row>
    <row r="3065" spans="5:18" ht="22.5" customHeight="1">
      <c r="E3065" s="352"/>
      <c r="F3065" s="352"/>
      <c r="G3065" s="352"/>
      <c r="H3065" s="368" t="s">
        <v>3011</v>
      </c>
      <c r="I3065" s="352"/>
      <c r="J3065" s="352"/>
      <c r="K3065" s="352"/>
      <c r="L3065" s="352"/>
      <c r="M3065" s="352"/>
    </row>
    <row r="3066" spans="5:18">
      <c r="E3066" s="352"/>
      <c r="F3066" s="352"/>
      <c r="G3066" s="352"/>
      <c r="H3066" s="352"/>
      <c r="I3066" s="352"/>
      <c r="J3066" s="352"/>
      <c r="K3066" s="352"/>
      <c r="L3066" s="352"/>
      <c r="M3066" s="352"/>
    </row>
    <row r="3067" spans="5:18" ht="24.75" customHeight="1">
      <c r="E3067" s="352"/>
      <c r="F3067" s="352"/>
      <c r="G3067" s="352"/>
      <c r="H3067" s="360" t="s">
        <v>3012</v>
      </c>
      <c r="I3067" s="352"/>
      <c r="J3067" s="352"/>
      <c r="K3067" s="352"/>
      <c r="L3067" s="352"/>
      <c r="M3067" s="352"/>
      <c r="N3067" s="352"/>
      <c r="O3067" s="360" t="s">
        <v>3016</v>
      </c>
      <c r="P3067" s="352"/>
      <c r="Q3067" s="352"/>
      <c r="R3067" s="352"/>
    </row>
    <row r="3068" spans="5:18" ht="23.25" customHeight="1">
      <c r="E3068" s="352"/>
      <c r="F3068" s="352"/>
      <c r="G3068" s="352"/>
      <c r="H3068" s="360" t="s">
        <v>2429</v>
      </c>
      <c r="I3068" s="352"/>
      <c r="J3068" s="352"/>
      <c r="K3068" s="352"/>
      <c r="L3068" s="352"/>
      <c r="M3068" s="352"/>
      <c r="N3068" s="352"/>
      <c r="O3068" s="360" t="s">
        <v>3708</v>
      </c>
      <c r="P3068" s="352"/>
      <c r="Q3068" s="352"/>
      <c r="R3068" s="352"/>
    </row>
    <row r="3069" spans="5:18">
      <c r="E3069" s="352"/>
      <c r="F3069" s="352"/>
      <c r="G3069" s="352"/>
      <c r="H3069" s="352"/>
      <c r="I3069" s="352"/>
      <c r="J3069" s="352"/>
      <c r="K3069" s="352"/>
      <c r="L3069" s="352"/>
      <c r="M3069" s="352"/>
      <c r="N3069" s="352"/>
      <c r="O3069" s="352"/>
      <c r="P3069" s="352"/>
      <c r="Q3069" s="352"/>
      <c r="R3069" s="352"/>
    </row>
    <row r="3070" spans="5:18" ht="114.75" customHeight="1">
      <c r="E3070" s="352"/>
      <c r="F3070" s="352"/>
      <c r="G3070" s="352"/>
      <c r="H3070" s="351" t="s">
        <v>2430</v>
      </c>
      <c r="I3070" s="352"/>
      <c r="J3070" s="352"/>
      <c r="K3070" s="352"/>
      <c r="L3070" s="352"/>
      <c r="M3070" s="352"/>
      <c r="N3070" s="352"/>
      <c r="O3070" s="351" t="s">
        <v>3244</v>
      </c>
      <c r="P3070" s="352"/>
      <c r="Q3070" s="352"/>
      <c r="R3070" s="352"/>
    </row>
    <row r="3071" spans="5:18" ht="31.5">
      <c r="E3071" s="352"/>
      <c r="F3071" s="352"/>
      <c r="G3071" s="352"/>
      <c r="H3071" s="352"/>
      <c r="I3071" s="352"/>
      <c r="J3071" s="352"/>
      <c r="K3071" s="352"/>
      <c r="L3071" s="352"/>
      <c r="M3071" s="352">
        <v>180</v>
      </c>
      <c r="N3071" s="352" t="s">
        <v>841</v>
      </c>
      <c r="O3071" s="273" t="s">
        <v>3884</v>
      </c>
      <c r="P3071" s="420">
        <v>53.75</v>
      </c>
      <c r="Q3071" s="352" t="s">
        <v>2586</v>
      </c>
      <c r="R3071" s="352">
        <f>M3071*P3071</f>
        <v>9675</v>
      </c>
    </row>
    <row r="3072" spans="5:18" ht="38.25" customHeight="1">
      <c r="E3072" s="352"/>
      <c r="F3072" s="352">
        <v>180</v>
      </c>
      <c r="G3072" s="352" t="s">
        <v>841</v>
      </c>
      <c r="H3072" s="457" t="s">
        <v>2585</v>
      </c>
      <c r="I3072" s="352">
        <f>I3049</f>
        <v>16.55</v>
      </c>
      <c r="J3072" s="352" t="s">
        <v>841</v>
      </c>
      <c r="K3072" s="352">
        <f>F3072*I3072</f>
        <v>2979</v>
      </c>
      <c r="L3072" s="352"/>
      <c r="M3072" s="352">
        <v>90</v>
      </c>
      <c r="N3072" s="352" t="s">
        <v>841</v>
      </c>
      <c r="O3072" s="351" t="s">
        <v>2402</v>
      </c>
      <c r="P3072" s="420">
        <f>I3099</f>
        <v>20</v>
      </c>
      <c r="Q3072" s="352" t="s">
        <v>841</v>
      </c>
      <c r="R3072" s="352">
        <f>M3072*P3072</f>
        <v>1800</v>
      </c>
    </row>
    <row r="3073" spans="5:18" ht="37.5" customHeight="1">
      <c r="E3073" s="352"/>
      <c r="F3073" s="352">
        <v>90</v>
      </c>
      <c r="G3073" s="352" t="s">
        <v>841</v>
      </c>
      <c r="H3073" s="351" t="s">
        <v>2402</v>
      </c>
      <c r="I3073" s="352">
        <f>I3050</f>
        <v>20</v>
      </c>
      <c r="J3073" s="352" t="s">
        <v>841</v>
      </c>
      <c r="K3073" s="352">
        <f>F3073*I3073</f>
        <v>1800</v>
      </c>
      <c r="L3073" s="352"/>
      <c r="M3073" s="352">
        <v>3</v>
      </c>
      <c r="N3073" s="352" t="s">
        <v>2679</v>
      </c>
      <c r="O3073" s="352" t="s">
        <v>394</v>
      </c>
      <c r="P3073" s="420">
        <f>I3100</f>
        <v>302</v>
      </c>
      <c r="Q3073" s="352" t="s">
        <v>2679</v>
      </c>
      <c r="R3073" s="352">
        <f>M3073*P3073</f>
        <v>906</v>
      </c>
    </row>
    <row r="3074" spans="5:18" ht="35.25" customHeight="1">
      <c r="E3074" s="352"/>
      <c r="F3074" s="352">
        <v>3</v>
      </c>
      <c r="G3074" s="352" t="s">
        <v>2679</v>
      </c>
      <c r="H3074" s="352" t="s">
        <v>394</v>
      </c>
      <c r="I3074" s="352">
        <f>I3058</f>
        <v>302</v>
      </c>
      <c r="J3074" s="352" t="s">
        <v>2679</v>
      </c>
      <c r="K3074" s="352">
        <f>F3074*I3074</f>
        <v>906</v>
      </c>
      <c r="L3074" s="352"/>
      <c r="M3074" s="352">
        <v>90</v>
      </c>
      <c r="N3074" s="352" t="s">
        <v>841</v>
      </c>
      <c r="O3074" s="273" t="s">
        <v>3245</v>
      </c>
      <c r="P3074" s="420">
        <f>I3101</f>
        <v>20.3</v>
      </c>
      <c r="Q3074" s="352" t="s">
        <v>2586</v>
      </c>
      <c r="R3074" s="352">
        <f>M3074*P3074</f>
        <v>1827</v>
      </c>
    </row>
    <row r="3075" spans="5:18" ht="39.75" customHeight="1">
      <c r="E3075" s="352"/>
      <c r="F3075" s="352">
        <v>90</v>
      </c>
      <c r="G3075" s="352" t="s">
        <v>841</v>
      </c>
      <c r="H3075" s="457" t="s">
        <v>2685</v>
      </c>
      <c r="I3075" s="352">
        <f>I3072</f>
        <v>16.55</v>
      </c>
      <c r="J3075" s="352" t="s">
        <v>2586</v>
      </c>
      <c r="K3075" s="352">
        <f>F3075*I3075</f>
        <v>1489.5</v>
      </c>
      <c r="L3075" s="352"/>
      <c r="M3075" s="352"/>
      <c r="N3075" s="352"/>
      <c r="O3075" s="352" t="s">
        <v>930</v>
      </c>
      <c r="P3075" s="352"/>
      <c r="Q3075" s="352"/>
      <c r="R3075" s="352">
        <f>K3102</f>
        <v>11454</v>
      </c>
    </row>
    <row r="3076" spans="5:18" ht="20.25" customHeight="1">
      <c r="E3076" s="352"/>
      <c r="F3076" s="352"/>
      <c r="G3076" s="352"/>
      <c r="H3076" s="352" t="s">
        <v>930</v>
      </c>
      <c r="I3076" s="352"/>
      <c r="J3076" s="352"/>
      <c r="K3076" s="352">
        <f>K3060</f>
        <v>11454</v>
      </c>
      <c r="L3076" s="352"/>
      <c r="M3076" s="352"/>
      <c r="N3076" s="352"/>
      <c r="O3076" s="352" t="s">
        <v>2309</v>
      </c>
      <c r="P3076" s="352"/>
      <c r="Q3076" s="352"/>
      <c r="R3076" s="352">
        <v>24</v>
      </c>
    </row>
    <row r="3077" spans="5:18">
      <c r="E3077" s="352"/>
      <c r="F3077" s="352"/>
      <c r="G3077" s="352"/>
      <c r="H3077" s="352"/>
      <c r="I3077" s="352"/>
      <c r="J3077" s="352"/>
      <c r="K3077" s="352">
        <f>SUM(K3072:K3076)</f>
        <v>18628.5</v>
      </c>
      <c r="L3077" s="352"/>
      <c r="M3077" s="352"/>
      <c r="N3077" s="352"/>
      <c r="O3077" s="357" t="s">
        <v>2431</v>
      </c>
      <c r="P3077" s="352"/>
      <c r="Q3077" s="352"/>
      <c r="R3077" s="358">
        <f>SUM(R3071:R3076)</f>
        <v>25686</v>
      </c>
    </row>
    <row r="3078" spans="5:18" ht="20.25" customHeight="1">
      <c r="E3078" s="352"/>
      <c r="F3078" s="352"/>
      <c r="G3078" s="352"/>
      <c r="H3078" s="352" t="s">
        <v>2309</v>
      </c>
      <c r="I3078" s="352"/>
      <c r="J3078" s="352"/>
      <c r="K3078" s="352">
        <f>29.99-0.59</f>
        <v>29.4</v>
      </c>
      <c r="L3078" s="352"/>
      <c r="M3078" s="352"/>
      <c r="N3078" s="352"/>
      <c r="O3078" s="359" t="s">
        <v>2432</v>
      </c>
      <c r="P3078" s="352"/>
      <c r="Q3078" s="352"/>
      <c r="R3078" s="360">
        <f>R3077/90</f>
        <v>285.39999999999998</v>
      </c>
    </row>
    <row r="3079" spans="5:18">
      <c r="E3079" s="352"/>
      <c r="F3079" s="352"/>
      <c r="G3079" s="352"/>
      <c r="H3079" s="357" t="s">
        <v>2431</v>
      </c>
      <c r="I3079" s="352"/>
      <c r="J3079" s="352"/>
      <c r="K3079" s="358">
        <f>SUM(K3077:K3078)</f>
        <v>18657.900000000001</v>
      </c>
      <c r="L3079" s="352"/>
      <c r="M3079" s="352"/>
      <c r="N3079" s="352"/>
      <c r="O3079" s="352"/>
      <c r="P3079" s="352"/>
      <c r="Q3079" s="352"/>
      <c r="R3079" s="352"/>
    </row>
    <row r="3080" spans="5:18" ht="21.75" customHeight="1">
      <c r="E3080" s="352"/>
      <c r="F3080" s="352"/>
      <c r="G3080" s="352"/>
      <c r="H3080" s="359" t="s">
        <v>2432</v>
      </c>
      <c r="I3080" s="352"/>
      <c r="J3080" s="352"/>
      <c r="K3080" s="360">
        <f>K3079/90</f>
        <v>207.31</v>
      </c>
      <c r="L3080" s="352">
        <f>131*90</f>
        <v>11790</v>
      </c>
      <c r="M3080" s="352"/>
    </row>
    <row r="3081" spans="5:18">
      <c r="E3081" s="352"/>
      <c r="F3081" s="352"/>
      <c r="G3081" s="352"/>
      <c r="H3081" s="352"/>
      <c r="I3081" s="352"/>
      <c r="J3081" s="352"/>
      <c r="K3081" s="352"/>
      <c r="L3081" s="352">
        <f>K3079-L3080</f>
        <v>6867.9</v>
      </c>
      <c r="M3081" s="352"/>
    </row>
    <row r="3082" spans="5:18">
      <c r="E3082" s="352"/>
      <c r="F3082" s="352"/>
      <c r="G3082" s="352"/>
      <c r="H3082" s="360" t="s">
        <v>2433</v>
      </c>
      <c r="I3082" s="352"/>
      <c r="J3082" s="352"/>
      <c r="K3082" s="352"/>
      <c r="L3082" s="352"/>
      <c r="M3082" s="352"/>
    </row>
    <row r="3083" spans="5:18">
      <c r="E3083" s="352"/>
      <c r="F3083" s="352"/>
      <c r="G3083" s="352"/>
      <c r="H3083" s="360" t="s">
        <v>2434</v>
      </c>
      <c r="I3083" s="352"/>
      <c r="J3083" s="352"/>
      <c r="K3083" s="352"/>
      <c r="L3083" s="352"/>
      <c r="M3083" s="352"/>
    </row>
    <row r="3084" spans="5:18">
      <c r="E3084" s="352"/>
      <c r="F3084" s="352"/>
      <c r="G3084" s="352"/>
      <c r="H3084" s="352"/>
      <c r="I3084" s="352"/>
      <c r="J3084" s="352"/>
      <c r="K3084" s="352"/>
      <c r="L3084" s="352"/>
      <c r="M3084" s="352"/>
    </row>
    <row r="3085" spans="5:18" ht="113.25" customHeight="1">
      <c r="E3085" s="352"/>
      <c r="F3085" s="352"/>
      <c r="G3085" s="352"/>
      <c r="H3085" s="351" t="s">
        <v>3065</v>
      </c>
      <c r="I3085" s="352"/>
      <c r="J3085" s="352"/>
      <c r="K3085" s="352"/>
      <c r="L3085" s="352"/>
      <c r="M3085" s="352"/>
    </row>
    <row r="3086" spans="5:18">
      <c r="E3086" s="352"/>
      <c r="F3086" s="352"/>
      <c r="G3086" s="352"/>
      <c r="H3086" s="352"/>
      <c r="I3086" s="352"/>
      <c r="J3086" s="352"/>
      <c r="K3086" s="352"/>
      <c r="L3086" s="352"/>
      <c r="M3086" s="352"/>
    </row>
    <row r="3087" spans="5:18">
      <c r="E3087" s="352"/>
      <c r="F3087" s="352"/>
      <c r="G3087" s="352"/>
      <c r="H3087" s="352" t="s">
        <v>3066</v>
      </c>
      <c r="I3087" s="352"/>
      <c r="J3087" s="352"/>
      <c r="K3087" s="352">
        <f>K3077</f>
        <v>18628.5</v>
      </c>
      <c r="L3087" s="352"/>
      <c r="M3087" s="352"/>
    </row>
    <row r="3088" spans="5:18" ht="34.5" customHeight="1">
      <c r="E3088" s="352"/>
      <c r="F3088" s="352">
        <v>180</v>
      </c>
      <c r="G3088" s="352" t="s">
        <v>841</v>
      </c>
      <c r="H3088" s="351" t="s">
        <v>4463</v>
      </c>
      <c r="I3088" s="420">
        <v>20.3</v>
      </c>
      <c r="J3088" s="352" t="s">
        <v>841</v>
      </c>
      <c r="K3088" s="352">
        <f>F3088*I3088</f>
        <v>3654</v>
      </c>
      <c r="L3088" s="352"/>
      <c r="M3088" s="352"/>
    </row>
    <row r="3089" spans="5:18" ht="36.75" customHeight="1">
      <c r="E3089" s="352"/>
      <c r="F3089" s="352">
        <v>180</v>
      </c>
      <c r="G3089" s="352" t="s">
        <v>841</v>
      </c>
      <c r="H3089" s="351" t="s">
        <v>3014</v>
      </c>
      <c r="I3089" s="352">
        <f>I3075</f>
        <v>16.55</v>
      </c>
      <c r="J3089" s="352" t="s">
        <v>2586</v>
      </c>
      <c r="K3089" s="352">
        <f>F3089*I3089</f>
        <v>2979</v>
      </c>
      <c r="L3089" s="352"/>
      <c r="M3089" s="352"/>
    </row>
    <row r="3090" spans="5:18" ht="25.5" customHeight="1">
      <c r="E3090" s="352"/>
      <c r="F3090" s="352"/>
      <c r="G3090" s="352"/>
      <c r="H3090" s="352" t="s">
        <v>2309</v>
      </c>
      <c r="I3090" s="352"/>
      <c r="J3090" s="352"/>
      <c r="K3090" s="352">
        <f>47.4+13.1</f>
        <v>60.5</v>
      </c>
      <c r="L3090" s="352"/>
      <c r="M3090" s="352"/>
    </row>
    <row r="3091" spans="5:18">
      <c r="E3091" s="352"/>
      <c r="F3091" s="352"/>
      <c r="G3091" s="352"/>
      <c r="H3091" s="357" t="s">
        <v>3015</v>
      </c>
      <c r="I3091" s="352"/>
      <c r="J3091" s="352"/>
      <c r="K3091" s="358">
        <f>K3087+K3088-K3089+K3090</f>
        <v>19364</v>
      </c>
      <c r="L3091" s="352"/>
      <c r="M3091" s="352"/>
    </row>
    <row r="3092" spans="5:18">
      <c r="E3092" s="352"/>
      <c r="F3092" s="352"/>
      <c r="G3092" s="352"/>
      <c r="H3092" s="359" t="s">
        <v>2432</v>
      </c>
      <c r="I3092" s="352"/>
      <c r="J3092" s="352"/>
      <c r="K3092" s="360">
        <f>K3091/90</f>
        <v>215.16</v>
      </c>
      <c r="L3092" s="352">
        <f>152*90</f>
        <v>13680</v>
      </c>
      <c r="M3092" s="352"/>
    </row>
    <row r="3093" spans="5:18">
      <c r="E3093" s="352"/>
      <c r="F3093" s="352"/>
      <c r="G3093" s="352"/>
      <c r="H3093" s="352"/>
      <c r="I3093" s="352"/>
      <c r="J3093" s="352"/>
      <c r="K3093" s="352"/>
      <c r="L3093" s="352">
        <f>L3092-K3091</f>
        <v>-5684</v>
      </c>
      <c r="M3093" s="352"/>
    </row>
    <row r="3094" spans="5:18">
      <c r="E3094" s="352"/>
      <c r="F3094" s="352"/>
      <c r="G3094" s="352"/>
      <c r="H3094" s="360" t="s">
        <v>3016</v>
      </c>
      <c r="I3094" s="352"/>
      <c r="J3094" s="352"/>
      <c r="K3094" s="352"/>
      <c r="L3094" s="352"/>
      <c r="M3094" s="352"/>
    </row>
    <row r="3095" spans="5:18">
      <c r="E3095" s="352"/>
      <c r="F3095" s="352"/>
      <c r="G3095" s="352"/>
      <c r="H3095" s="360" t="s">
        <v>3017</v>
      </c>
      <c r="I3095" s="352"/>
      <c r="J3095" s="352"/>
      <c r="K3095" s="352"/>
      <c r="L3095" s="352"/>
      <c r="M3095" s="352"/>
    </row>
    <row r="3096" spans="5:18">
      <c r="E3096" s="352"/>
      <c r="F3096" s="352"/>
      <c r="G3096" s="352"/>
      <c r="H3096" s="352"/>
      <c r="I3096" s="352"/>
      <c r="J3096" s="352"/>
      <c r="K3096" s="352"/>
      <c r="L3096" s="352"/>
      <c r="M3096" s="352"/>
    </row>
    <row r="3097" spans="5:18" ht="111.75" customHeight="1">
      <c r="E3097" s="352"/>
      <c r="F3097" s="352"/>
      <c r="G3097" s="352"/>
      <c r="H3097" s="351" t="s">
        <v>3244</v>
      </c>
      <c r="I3097" s="352"/>
      <c r="J3097" s="352"/>
      <c r="K3097" s="352"/>
      <c r="L3097" s="352"/>
      <c r="M3097" s="352"/>
      <c r="N3097" s="352"/>
      <c r="O3097" s="351"/>
      <c r="P3097" s="352"/>
      <c r="Q3097" s="352"/>
      <c r="R3097" s="352"/>
    </row>
    <row r="3098" spans="5:18" ht="36" customHeight="1">
      <c r="E3098" s="352"/>
      <c r="F3098" s="352">
        <v>180</v>
      </c>
      <c r="G3098" s="352" t="s">
        <v>841</v>
      </c>
      <c r="H3098" s="457" t="s">
        <v>4464</v>
      </c>
      <c r="I3098" s="420">
        <v>32.200000000000003</v>
      </c>
      <c r="J3098" s="352" t="s">
        <v>2586</v>
      </c>
      <c r="K3098" s="352">
        <f>F3098*I3098</f>
        <v>5796</v>
      </c>
      <c r="L3098" s="352"/>
      <c r="M3098" s="352"/>
      <c r="N3098" s="352"/>
      <c r="O3098" s="273"/>
      <c r="P3098" s="352"/>
      <c r="Q3098" s="352"/>
      <c r="R3098" s="352"/>
    </row>
    <row r="3099" spans="5:18" ht="39" customHeight="1">
      <c r="E3099" s="352"/>
      <c r="F3099" s="352">
        <v>90</v>
      </c>
      <c r="G3099" s="352" t="s">
        <v>841</v>
      </c>
      <c r="H3099" s="351" t="s">
        <v>2402</v>
      </c>
      <c r="I3099" s="352">
        <f>I3073</f>
        <v>20</v>
      </c>
      <c r="J3099" s="352" t="s">
        <v>841</v>
      </c>
      <c r="K3099" s="352">
        <f>F3099*I3099</f>
        <v>1800</v>
      </c>
      <c r="L3099" s="352"/>
      <c r="M3099" s="352"/>
      <c r="N3099" s="352"/>
      <c r="O3099" s="351"/>
      <c r="P3099" s="352"/>
      <c r="Q3099" s="352"/>
      <c r="R3099" s="352"/>
    </row>
    <row r="3100" spans="5:18" ht="23.25" customHeight="1">
      <c r="E3100" s="352"/>
      <c r="F3100" s="352">
        <v>3</v>
      </c>
      <c r="G3100" s="352" t="s">
        <v>2679</v>
      </c>
      <c r="H3100" s="352" t="s">
        <v>394</v>
      </c>
      <c r="I3100" s="352">
        <f>I3074</f>
        <v>302</v>
      </c>
      <c r="J3100" s="352" t="s">
        <v>2679</v>
      </c>
      <c r="K3100" s="352">
        <f>F3100*I3100</f>
        <v>906</v>
      </c>
      <c r="L3100" s="352"/>
      <c r="M3100" s="352"/>
      <c r="N3100" s="352"/>
      <c r="O3100" s="352"/>
      <c r="P3100" s="352"/>
      <c r="Q3100" s="352"/>
      <c r="R3100" s="352"/>
    </row>
    <row r="3101" spans="5:18" ht="38.25" customHeight="1">
      <c r="E3101" s="352"/>
      <c r="F3101" s="352">
        <v>90</v>
      </c>
      <c r="G3101" s="352" t="s">
        <v>841</v>
      </c>
      <c r="H3101" s="457" t="s">
        <v>3245</v>
      </c>
      <c r="I3101" s="352">
        <f>I3088</f>
        <v>20.3</v>
      </c>
      <c r="J3101" s="352" t="s">
        <v>2586</v>
      </c>
      <c r="K3101" s="352">
        <f>F3101*I3101</f>
        <v>1827</v>
      </c>
      <c r="L3101" s="352"/>
      <c r="M3101" s="352"/>
      <c r="N3101" s="352"/>
      <c r="O3101" s="273"/>
      <c r="P3101" s="352"/>
      <c r="Q3101" s="352"/>
      <c r="R3101" s="352"/>
    </row>
    <row r="3102" spans="5:18">
      <c r="E3102" s="352"/>
      <c r="F3102" s="352"/>
      <c r="G3102" s="352"/>
      <c r="H3102" s="352" t="s">
        <v>930</v>
      </c>
      <c r="I3102" s="352"/>
      <c r="J3102" s="352"/>
      <c r="K3102" s="352">
        <f>K3076</f>
        <v>11454</v>
      </c>
      <c r="L3102" s="352"/>
      <c r="M3102" s="352"/>
      <c r="N3102" s="352"/>
      <c r="O3102" s="352"/>
      <c r="P3102" s="352"/>
      <c r="Q3102" s="352"/>
      <c r="R3102" s="352"/>
    </row>
    <row r="3103" spans="5:18">
      <c r="E3103" s="352"/>
      <c r="F3103" s="352"/>
      <c r="G3103" s="352"/>
      <c r="H3103" s="352" t="s">
        <v>2309</v>
      </c>
      <c r="I3103" s="352"/>
      <c r="J3103" s="352"/>
      <c r="K3103" s="352">
        <v>60.5</v>
      </c>
      <c r="L3103" s="352"/>
      <c r="M3103" s="352"/>
      <c r="N3103" s="352"/>
      <c r="O3103" s="352"/>
      <c r="P3103" s="352"/>
      <c r="Q3103" s="352"/>
      <c r="R3103" s="352"/>
    </row>
    <row r="3104" spans="5:18">
      <c r="E3104" s="352"/>
      <c r="F3104" s="352"/>
      <c r="G3104" s="352"/>
      <c r="H3104" s="357" t="s">
        <v>2431</v>
      </c>
      <c r="I3104" s="352"/>
      <c r="J3104" s="352"/>
      <c r="K3104" s="358">
        <f>SUM(K3098:K3103)</f>
        <v>21843.5</v>
      </c>
      <c r="L3104" s="352"/>
      <c r="M3104" s="352"/>
      <c r="N3104" s="352"/>
      <c r="O3104" s="357"/>
      <c r="P3104" s="352"/>
      <c r="Q3104" s="352"/>
      <c r="R3104" s="358"/>
    </row>
    <row r="3105" spans="5:19">
      <c r="E3105" s="352"/>
      <c r="F3105" s="352"/>
      <c r="G3105" s="352"/>
      <c r="H3105" s="359" t="s">
        <v>2432</v>
      </c>
      <c r="I3105" s="352"/>
      <c r="J3105" s="352"/>
      <c r="K3105" s="360">
        <f>K3104/90</f>
        <v>242.71</v>
      </c>
      <c r="L3105" s="352">
        <f>189*90</f>
        <v>17010</v>
      </c>
      <c r="M3105" s="352"/>
      <c r="N3105" s="352"/>
      <c r="O3105" s="359"/>
      <c r="P3105" s="352"/>
      <c r="Q3105" s="352"/>
      <c r="R3105" s="360"/>
    </row>
    <row r="3106" spans="5:19">
      <c r="E3106" s="352"/>
      <c r="F3106" s="352"/>
      <c r="G3106" s="352"/>
      <c r="H3106" s="352"/>
      <c r="I3106" s="352"/>
      <c r="J3106" s="352"/>
      <c r="K3106" s="352"/>
      <c r="L3106" s="352">
        <f>L3105-K3104</f>
        <v>-4833.5</v>
      </c>
      <c r="M3106" s="352"/>
    </row>
    <row r="3107" spans="5:19">
      <c r="E3107" s="352"/>
      <c r="F3107" s="352"/>
      <c r="G3107" s="352"/>
      <c r="H3107" s="352"/>
      <c r="I3107" s="352"/>
      <c r="J3107" s="352"/>
      <c r="K3107" s="352"/>
      <c r="L3107" s="352"/>
      <c r="M3107" s="352"/>
    </row>
    <row r="3108" spans="5:19">
      <c r="E3108" s="352"/>
      <c r="F3108" s="352"/>
      <c r="G3108" s="352"/>
      <c r="H3108" s="360" t="s">
        <v>3246</v>
      </c>
      <c r="I3108" s="352"/>
      <c r="J3108" s="352"/>
      <c r="K3108" s="352"/>
      <c r="L3108" s="352"/>
      <c r="M3108" s="352"/>
      <c r="N3108" s="352"/>
      <c r="O3108" s="360" t="s">
        <v>3246</v>
      </c>
      <c r="P3108" s="352"/>
      <c r="Q3108" s="352"/>
      <c r="R3108" s="352"/>
      <c r="S3108" s="352"/>
    </row>
    <row r="3109" spans="5:19">
      <c r="E3109" s="352"/>
      <c r="F3109" s="352"/>
      <c r="G3109" s="352"/>
      <c r="H3109" s="360" t="s">
        <v>2374</v>
      </c>
      <c r="I3109" s="352"/>
      <c r="J3109" s="352"/>
      <c r="K3109" s="352"/>
      <c r="L3109" s="352"/>
      <c r="M3109" s="352"/>
      <c r="N3109" s="352"/>
      <c r="O3109" s="360" t="s">
        <v>3700</v>
      </c>
      <c r="P3109" s="352"/>
      <c r="Q3109" s="352"/>
      <c r="R3109" s="352"/>
      <c r="S3109" s="352"/>
    </row>
    <row r="3110" spans="5:19">
      <c r="E3110" s="352"/>
      <c r="F3110" s="352"/>
      <c r="G3110" s="352"/>
      <c r="H3110" s="352"/>
      <c r="I3110" s="352"/>
      <c r="J3110" s="352"/>
      <c r="K3110" s="352"/>
      <c r="L3110" s="352"/>
      <c r="M3110" s="352"/>
      <c r="N3110" s="352"/>
      <c r="O3110" s="352"/>
      <c r="P3110" s="352"/>
      <c r="Q3110" s="352"/>
      <c r="R3110" s="352"/>
      <c r="S3110" s="352"/>
    </row>
    <row r="3111" spans="5:19" ht="115.5" customHeight="1">
      <c r="E3111" s="352"/>
      <c r="F3111" s="352"/>
      <c r="G3111" s="352"/>
      <c r="H3111" s="351" t="s">
        <v>2383</v>
      </c>
      <c r="I3111" s="352"/>
      <c r="J3111" s="352"/>
      <c r="K3111" s="352"/>
      <c r="L3111" s="352"/>
      <c r="M3111" s="352"/>
      <c r="N3111" s="352"/>
      <c r="O3111" s="1599" t="s">
        <v>3701</v>
      </c>
      <c r="P3111" s="1599"/>
      <c r="Q3111" s="352"/>
      <c r="R3111" s="352"/>
      <c r="S3111" s="352"/>
    </row>
    <row r="3112" spans="5:19" ht="34.5" customHeight="1">
      <c r="E3112" s="352"/>
      <c r="F3112" s="352">
        <v>360</v>
      </c>
      <c r="G3112" s="352"/>
      <c r="H3112" s="457" t="s">
        <v>3983</v>
      </c>
      <c r="I3112" s="420">
        <f>I3098</f>
        <v>32.200000000000003</v>
      </c>
      <c r="J3112" s="352" t="s">
        <v>2586</v>
      </c>
      <c r="K3112" s="352">
        <f>F3112*I3112</f>
        <v>11592</v>
      </c>
      <c r="L3112" s="352"/>
      <c r="M3112" s="352">
        <v>360</v>
      </c>
      <c r="N3112" s="352"/>
      <c r="O3112" s="421" t="s">
        <v>3884</v>
      </c>
      <c r="P3112" s="420">
        <f>P3071</f>
        <v>53.75</v>
      </c>
      <c r="Q3112" s="352" t="s">
        <v>2586</v>
      </c>
      <c r="R3112" s="352">
        <f>M3112*P3112</f>
        <v>19350</v>
      </c>
      <c r="S3112" s="352"/>
    </row>
    <row r="3113" spans="5:19" ht="36" customHeight="1">
      <c r="E3113" s="352"/>
      <c r="F3113" s="352">
        <v>90</v>
      </c>
      <c r="G3113" s="352"/>
      <c r="H3113" s="351" t="s">
        <v>4471</v>
      </c>
      <c r="I3113" s="420">
        <v>24.2</v>
      </c>
      <c r="J3113" s="352" t="s">
        <v>841</v>
      </c>
      <c r="K3113" s="352">
        <f>F3113*I3113</f>
        <v>2178</v>
      </c>
      <c r="L3113" s="352"/>
      <c r="M3113" s="352">
        <v>90</v>
      </c>
      <c r="N3113" s="352"/>
      <c r="O3113" s="351" t="s">
        <v>2384</v>
      </c>
      <c r="P3113" s="420">
        <f>I3113</f>
        <v>24.2</v>
      </c>
      <c r="Q3113" s="352" t="s">
        <v>841</v>
      </c>
      <c r="R3113" s="352">
        <f>M3113*P3113</f>
        <v>2178</v>
      </c>
      <c r="S3113" s="352"/>
    </row>
    <row r="3114" spans="5:19" ht="21" customHeight="1">
      <c r="E3114" s="352"/>
      <c r="F3114" s="352">
        <v>3</v>
      </c>
      <c r="G3114" s="352"/>
      <c r="H3114" s="352" t="s">
        <v>394</v>
      </c>
      <c r="I3114" s="352">
        <f>I3100</f>
        <v>302</v>
      </c>
      <c r="J3114" s="352" t="s">
        <v>2679</v>
      </c>
      <c r="K3114" s="352">
        <f>F3114*I3114</f>
        <v>906</v>
      </c>
      <c r="L3114" s="352"/>
      <c r="M3114" s="352">
        <v>3</v>
      </c>
      <c r="N3114" s="352"/>
      <c r="O3114" s="352" t="s">
        <v>394</v>
      </c>
      <c r="P3114" s="420">
        <f>I3114</f>
        <v>302</v>
      </c>
      <c r="Q3114" s="352" t="s">
        <v>2679</v>
      </c>
      <c r="R3114" s="352">
        <f>M3114*P3114</f>
        <v>906</v>
      </c>
      <c r="S3114" s="352"/>
    </row>
    <row r="3115" spans="5:19" ht="33.75" customHeight="1">
      <c r="E3115" s="352"/>
      <c r="F3115" s="352">
        <v>90</v>
      </c>
      <c r="G3115" s="352"/>
      <c r="H3115" s="457" t="s">
        <v>3245</v>
      </c>
      <c r="I3115" s="352">
        <f>I3101</f>
        <v>20.3</v>
      </c>
      <c r="J3115" s="352" t="s">
        <v>2586</v>
      </c>
      <c r="K3115" s="352">
        <f>F3115*I3115</f>
        <v>1827</v>
      </c>
      <c r="L3115" s="352"/>
      <c r="M3115" s="352">
        <v>90</v>
      </c>
      <c r="N3115" s="352"/>
      <c r="O3115" s="273" t="s">
        <v>3245</v>
      </c>
      <c r="P3115" s="420">
        <f>I3115</f>
        <v>20.3</v>
      </c>
      <c r="Q3115" s="352" t="s">
        <v>2586</v>
      </c>
      <c r="R3115" s="352">
        <f>M3115*P3115</f>
        <v>1827</v>
      </c>
      <c r="S3115" s="352"/>
    </row>
    <row r="3116" spans="5:19">
      <c r="E3116" s="352"/>
      <c r="F3116" s="352"/>
      <c r="G3116" s="352"/>
      <c r="H3116" s="352" t="s">
        <v>930</v>
      </c>
      <c r="I3116" s="352"/>
      <c r="J3116" s="352"/>
      <c r="K3116" s="352">
        <f>I3122</f>
        <v>15075</v>
      </c>
      <c r="L3116" s="352"/>
      <c r="M3116" s="352"/>
      <c r="N3116" s="352"/>
      <c r="O3116" s="352" t="s">
        <v>930</v>
      </c>
      <c r="P3116" s="352"/>
      <c r="Q3116" s="352"/>
      <c r="R3116" s="352">
        <f>K3116</f>
        <v>15075</v>
      </c>
      <c r="S3116" s="352"/>
    </row>
    <row r="3117" spans="5:19">
      <c r="E3117" s="352"/>
      <c r="F3117" s="352"/>
      <c r="G3117" s="352"/>
      <c r="H3117" s="352" t="s">
        <v>2309</v>
      </c>
      <c r="I3117" s="352"/>
      <c r="J3117" s="352"/>
      <c r="K3117" s="352">
        <v>25.5</v>
      </c>
      <c r="L3117" s="352"/>
      <c r="M3117" s="352"/>
      <c r="N3117" s="352"/>
      <c r="O3117" s="352" t="s">
        <v>2309</v>
      </c>
      <c r="P3117" s="352"/>
      <c r="Q3117" s="352"/>
      <c r="R3117" s="352">
        <v>28.5</v>
      </c>
      <c r="S3117" s="352"/>
    </row>
    <row r="3118" spans="5:19">
      <c r="E3118" s="352"/>
      <c r="F3118" s="352"/>
      <c r="G3118" s="352"/>
      <c r="H3118" s="357" t="s">
        <v>2431</v>
      </c>
      <c r="I3118" s="352"/>
      <c r="J3118" s="352"/>
      <c r="K3118" s="358">
        <f>SUM(K3112:K3117)</f>
        <v>31603.5</v>
      </c>
      <c r="L3118" s="352"/>
      <c r="M3118" s="352"/>
      <c r="N3118" s="352"/>
      <c r="O3118" s="357" t="s">
        <v>2431</v>
      </c>
      <c r="P3118" s="352"/>
      <c r="Q3118" s="352"/>
      <c r="R3118" s="358">
        <f>SUM(R3112:R3117)</f>
        <v>39364.5</v>
      </c>
      <c r="S3118" s="352">
        <f>217.3*90</f>
        <v>19557</v>
      </c>
    </row>
    <row r="3119" spans="5:19">
      <c r="E3119" s="352"/>
      <c r="F3119" s="352"/>
      <c r="G3119" s="352"/>
      <c r="H3119" s="359" t="s">
        <v>2432</v>
      </c>
      <c r="I3119" s="352"/>
      <c r="J3119" s="352"/>
      <c r="K3119" s="360">
        <f>K3118/90</f>
        <v>351.15</v>
      </c>
      <c r="L3119" s="352">
        <f>299*90</f>
        <v>26910</v>
      </c>
      <c r="M3119" s="352"/>
      <c r="N3119" s="352"/>
      <c r="O3119" s="359" t="s">
        <v>2432</v>
      </c>
      <c r="P3119" s="352"/>
      <c r="Q3119" s="352"/>
      <c r="R3119" s="360">
        <f>R3118/90</f>
        <v>437.38</v>
      </c>
      <c r="S3119" s="352">
        <f>S3118-R3118</f>
        <v>-19807.5</v>
      </c>
    </row>
    <row r="3120" spans="5:19">
      <c r="E3120" s="352"/>
      <c r="F3120" s="352"/>
      <c r="G3120" s="352"/>
      <c r="H3120" s="352"/>
      <c r="I3120" s="352"/>
      <c r="J3120" s="352"/>
      <c r="K3120" s="352"/>
      <c r="L3120" s="352">
        <f>L3119-K3118</f>
        <v>-4693.5</v>
      </c>
      <c r="M3120" s="352"/>
    </row>
    <row r="3121" spans="5:18">
      <c r="E3121" s="352"/>
      <c r="F3121" s="352"/>
      <c r="G3121" s="352"/>
      <c r="H3121" s="360" t="s">
        <v>2385</v>
      </c>
      <c r="I3121" s="352"/>
      <c r="J3121" s="352"/>
      <c r="K3121" s="352"/>
      <c r="L3121" s="352"/>
      <c r="M3121" s="352"/>
    </row>
    <row r="3122" spans="5:18" s="426" customFormat="1">
      <c r="E3122" s="424"/>
      <c r="F3122" s="424"/>
      <c r="G3122" s="424"/>
      <c r="H3122" s="424" t="s">
        <v>3881</v>
      </c>
      <c r="I3122" s="425">
        <f>(1.5*K2873)-((K2871+K2872)/2)</f>
        <v>15075</v>
      </c>
      <c r="J3122" s="424"/>
      <c r="K3122" s="424"/>
      <c r="L3122" s="424"/>
      <c r="M3122" s="352"/>
      <c r="N3122" s="352"/>
      <c r="O3122" s="360" t="s">
        <v>3246</v>
      </c>
      <c r="P3122" s="352"/>
      <c r="Q3122" s="352"/>
      <c r="R3122" s="352"/>
    </row>
    <row r="3123" spans="5:18">
      <c r="E3123" s="352"/>
      <c r="F3123" s="352"/>
      <c r="G3123" s="352"/>
      <c r="H3123" s="352">
        <f>1.5*K2873-(K2871+K2872)/2</f>
        <v>15075</v>
      </c>
      <c r="I3123" s="352"/>
      <c r="J3123" s="352"/>
      <c r="K3123" s="352"/>
      <c r="L3123" s="352"/>
      <c r="M3123" s="352"/>
      <c r="N3123" s="352"/>
      <c r="O3123" s="360" t="s">
        <v>3702</v>
      </c>
      <c r="P3123" s="352"/>
      <c r="Q3123" s="352"/>
      <c r="R3123" s="352"/>
    </row>
    <row r="3124" spans="5:18">
      <c r="E3124" s="352"/>
      <c r="F3124" s="352"/>
      <c r="G3124" s="352"/>
      <c r="H3124" s="352"/>
      <c r="I3124" s="352"/>
      <c r="J3124" s="352"/>
      <c r="K3124" s="352"/>
      <c r="L3124" s="352"/>
      <c r="M3124" s="352"/>
      <c r="N3124" s="352"/>
      <c r="O3124" s="352"/>
      <c r="P3124" s="352"/>
      <c r="Q3124" s="352"/>
      <c r="R3124" s="352"/>
    </row>
    <row r="3125" spans="5:18" ht="22.5" customHeight="1">
      <c r="E3125" s="352"/>
      <c r="F3125" s="352"/>
      <c r="G3125" s="352"/>
      <c r="H3125" s="368" t="s">
        <v>2386</v>
      </c>
      <c r="I3125" s="352"/>
      <c r="J3125" s="352"/>
      <c r="K3125" s="352"/>
      <c r="L3125" s="352"/>
      <c r="M3125" s="352"/>
      <c r="N3125" s="352"/>
      <c r="O3125" s="351" t="s">
        <v>3703</v>
      </c>
      <c r="P3125" s="352"/>
      <c r="Q3125" s="352"/>
      <c r="R3125" s="352"/>
    </row>
    <row r="3126" spans="5:18" ht="31.5">
      <c r="E3126" s="352"/>
      <c r="F3126" s="352"/>
      <c r="G3126" s="352"/>
      <c r="H3126" s="352"/>
      <c r="I3126" s="352"/>
      <c r="J3126" s="352"/>
      <c r="K3126" s="352"/>
      <c r="L3126" s="352"/>
      <c r="M3126" s="352">
        <v>360</v>
      </c>
      <c r="N3126" s="352"/>
      <c r="O3126" s="421" t="s">
        <v>3885</v>
      </c>
      <c r="P3126" s="420">
        <v>80.650000000000006</v>
      </c>
      <c r="Q3126" s="352" t="s">
        <v>2586</v>
      </c>
      <c r="R3126" s="352">
        <f>M3126*P3126</f>
        <v>29034</v>
      </c>
    </row>
    <row r="3127" spans="5:18" ht="18" customHeight="1">
      <c r="E3127" s="352"/>
      <c r="F3127" s="352"/>
      <c r="G3127" s="352"/>
      <c r="H3127" s="360" t="s">
        <v>2387</v>
      </c>
      <c r="I3127" s="352"/>
      <c r="J3127" s="352"/>
      <c r="K3127" s="352"/>
      <c r="L3127" s="352"/>
      <c r="M3127" s="352">
        <v>90</v>
      </c>
      <c r="N3127" s="352"/>
      <c r="O3127" s="351" t="s">
        <v>2384</v>
      </c>
      <c r="P3127" s="420">
        <f>P3113</f>
        <v>24.2</v>
      </c>
      <c r="Q3127" s="352" t="s">
        <v>841</v>
      </c>
      <c r="R3127" s="352">
        <f>M3127*P3127</f>
        <v>2178</v>
      </c>
    </row>
    <row r="3128" spans="5:18">
      <c r="E3128" s="352"/>
      <c r="F3128" s="352"/>
      <c r="G3128" s="352"/>
      <c r="H3128" s="352"/>
      <c r="I3128" s="352"/>
      <c r="J3128" s="352"/>
      <c r="K3128" s="352"/>
      <c r="L3128" s="352"/>
      <c r="M3128" s="352">
        <v>3</v>
      </c>
      <c r="N3128" s="352"/>
      <c r="O3128" s="352" t="s">
        <v>394</v>
      </c>
      <c r="P3128" s="420">
        <f>P3114</f>
        <v>302</v>
      </c>
      <c r="Q3128" s="352" t="s">
        <v>2679</v>
      </c>
      <c r="R3128" s="352">
        <f>M3128*P3128</f>
        <v>906</v>
      </c>
    </row>
    <row r="3129" spans="5:18" ht="23.25" customHeight="1">
      <c r="E3129" s="352"/>
      <c r="F3129" s="352"/>
      <c r="G3129" s="352"/>
      <c r="H3129" s="360" t="s">
        <v>2388</v>
      </c>
      <c r="I3129" s="352"/>
      <c r="J3129" s="352"/>
      <c r="K3129" s="352"/>
      <c r="L3129" s="352"/>
      <c r="M3129" s="352">
        <v>90</v>
      </c>
      <c r="N3129" s="352"/>
      <c r="O3129" s="273" t="s">
        <v>3245</v>
      </c>
      <c r="P3129" s="420">
        <f>P3115</f>
        <v>20.3</v>
      </c>
      <c r="Q3129" s="352" t="s">
        <v>2586</v>
      </c>
      <c r="R3129" s="352">
        <f>M3129*P3129</f>
        <v>1827</v>
      </c>
    </row>
    <row r="3130" spans="5:18">
      <c r="E3130" s="352"/>
      <c r="F3130" s="352"/>
      <c r="G3130" s="352"/>
      <c r="H3130" s="352"/>
      <c r="I3130" s="352"/>
      <c r="J3130" s="352"/>
      <c r="K3130" s="352"/>
      <c r="L3130" s="352"/>
      <c r="M3130" s="352"/>
      <c r="N3130" s="352"/>
      <c r="O3130" s="352" t="s">
        <v>930</v>
      </c>
      <c r="P3130" s="352"/>
      <c r="Q3130" s="352"/>
      <c r="R3130" s="352">
        <f>R3116</f>
        <v>15075</v>
      </c>
    </row>
    <row r="3131" spans="5:18" ht="47.25">
      <c r="E3131" s="352"/>
      <c r="F3131" s="352"/>
      <c r="G3131" s="352"/>
      <c r="H3131" s="351" t="s">
        <v>2389</v>
      </c>
      <c r="I3131" s="352"/>
      <c r="J3131" s="352"/>
      <c r="K3131" s="352"/>
      <c r="L3131" s="352"/>
      <c r="M3131" s="352"/>
      <c r="N3131" s="352"/>
      <c r="O3131" s="352" t="s">
        <v>2309</v>
      </c>
      <c r="P3131" s="352"/>
      <c r="Q3131" s="352"/>
      <c r="R3131" s="352">
        <v>28.5</v>
      </c>
    </row>
    <row r="3132" spans="5:18">
      <c r="E3132" s="352"/>
      <c r="F3132" s="352">
        <v>1</v>
      </c>
      <c r="G3132" s="352" t="s">
        <v>1418</v>
      </c>
      <c r="H3132" s="352" t="s">
        <v>4465</v>
      </c>
      <c r="I3132" s="420">
        <v>263.39999999999998</v>
      </c>
      <c r="J3132" s="352" t="s">
        <v>1418</v>
      </c>
      <c r="K3132" s="352">
        <f>F3132*I3132</f>
        <v>263.39999999999998</v>
      </c>
      <c r="L3132" s="352"/>
      <c r="M3132" s="352"/>
      <c r="N3132" s="352"/>
      <c r="O3132" s="357" t="s">
        <v>2431</v>
      </c>
      <c r="P3132" s="352"/>
      <c r="Q3132" s="352"/>
      <c r="R3132" s="358">
        <f>SUM(R3126:R3131)</f>
        <v>49048.5</v>
      </c>
    </row>
    <row r="3133" spans="5:18">
      <c r="E3133" s="352"/>
      <c r="F3133" s="352"/>
      <c r="G3133" s="352"/>
      <c r="H3133" s="352" t="s">
        <v>2309</v>
      </c>
      <c r="I3133" s="352"/>
      <c r="J3133" s="352"/>
      <c r="K3133" s="352">
        <v>4.93</v>
      </c>
      <c r="L3133" s="352"/>
      <c r="M3133" s="352"/>
      <c r="N3133" s="352"/>
      <c r="O3133" s="359" t="s">
        <v>2432</v>
      </c>
      <c r="P3133" s="352"/>
      <c r="Q3133" s="352"/>
      <c r="R3133" s="360">
        <f>R3132/90</f>
        <v>544.98</v>
      </c>
    </row>
    <row r="3134" spans="5:18">
      <c r="E3134" s="352"/>
      <c r="F3134" s="352"/>
      <c r="G3134" s="352"/>
      <c r="H3134" s="352" t="s">
        <v>930</v>
      </c>
      <c r="I3134" s="352"/>
      <c r="J3134" s="352"/>
      <c r="K3134" s="352">
        <f>K3142</f>
        <v>225.93</v>
      </c>
      <c r="L3134" s="352"/>
      <c r="M3134" s="352"/>
    </row>
    <row r="3135" spans="5:18">
      <c r="E3135" s="352"/>
      <c r="F3135" s="352"/>
      <c r="G3135" s="352"/>
      <c r="H3135" s="359" t="s">
        <v>2390</v>
      </c>
      <c r="I3135" s="352"/>
      <c r="J3135" s="352"/>
      <c r="K3135" s="360">
        <f>SUM(K3132:K3134)</f>
        <v>494.26</v>
      </c>
      <c r="L3135" s="352">
        <f>K3135-461</f>
        <v>33.26</v>
      </c>
      <c r="M3135" s="352"/>
    </row>
    <row r="3136" spans="5:18">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67" t="s">
        <v>2391</v>
      </c>
      <c r="I3138" s="352"/>
      <c r="J3138" s="352"/>
      <c r="K3138" s="352"/>
      <c r="L3138" s="352"/>
      <c r="M3138" s="352"/>
    </row>
    <row r="3139" spans="5:13" ht="19.5" customHeight="1">
      <c r="E3139" s="352"/>
      <c r="F3139" s="352">
        <v>2</v>
      </c>
      <c r="G3139" s="352" t="s">
        <v>1418</v>
      </c>
      <c r="H3139" s="352" t="s">
        <v>2632</v>
      </c>
      <c r="I3139" s="352">
        <f>I2868</f>
        <v>778</v>
      </c>
      <c r="J3139" s="352" t="s">
        <v>1418</v>
      </c>
      <c r="K3139" s="352">
        <f>F3139*I3139</f>
        <v>1556</v>
      </c>
      <c r="L3139" s="352"/>
      <c r="M3139" s="352"/>
    </row>
    <row r="3140" spans="5:13" ht="19.5" customHeight="1">
      <c r="E3140" s="352"/>
      <c r="F3140" s="352">
        <v>3</v>
      </c>
      <c r="G3140" s="352" t="s">
        <v>1418</v>
      </c>
      <c r="H3140" s="352" t="s">
        <v>2633</v>
      </c>
      <c r="I3140" s="352">
        <f>I2869</f>
        <v>611</v>
      </c>
      <c r="J3140" s="352" t="s">
        <v>1418</v>
      </c>
      <c r="K3140" s="352">
        <f>F3140*I3140</f>
        <v>1833</v>
      </c>
      <c r="L3140" s="352"/>
      <c r="M3140" s="352"/>
    </row>
    <row r="3141" spans="5:13" ht="19.5" customHeight="1">
      <c r="E3141" s="352"/>
      <c r="F3141" s="352"/>
      <c r="G3141" s="352"/>
      <c r="H3141" s="357" t="s">
        <v>3502</v>
      </c>
      <c r="I3141" s="352"/>
      <c r="J3141" s="352"/>
      <c r="K3141" s="358">
        <f>SUM(K3139:K3140)</f>
        <v>3389</v>
      </c>
      <c r="L3141" s="352"/>
      <c r="M3141" s="352"/>
    </row>
    <row r="3142" spans="5:13" ht="19.5" customHeight="1">
      <c r="E3142" s="352"/>
      <c r="F3142" s="352"/>
      <c r="G3142" s="352"/>
      <c r="H3142" s="359" t="s">
        <v>2840</v>
      </c>
      <c r="I3142" s="352"/>
      <c r="J3142" s="352"/>
      <c r="K3142" s="360">
        <f>K3141/15</f>
        <v>225.93</v>
      </c>
      <c r="L3142" s="352"/>
      <c r="M3142" s="352"/>
    </row>
    <row r="3143" spans="5:13">
      <c r="E3143" s="352"/>
      <c r="F3143" s="352"/>
      <c r="G3143" s="352"/>
      <c r="H3143" s="352"/>
      <c r="I3143" s="352"/>
      <c r="J3143" s="352"/>
      <c r="K3143" s="352"/>
      <c r="L3143" s="352"/>
      <c r="M3143" s="352"/>
    </row>
    <row r="3144" spans="5:13">
      <c r="E3144" s="352"/>
      <c r="F3144" s="352"/>
      <c r="G3144" s="352"/>
      <c r="H3144" s="360" t="s">
        <v>3503</v>
      </c>
      <c r="I3144" s="352"/>
      <c r="J3144" s="352"/>
      <c r="K3144" s="352"/>
      <c r="L3144" s="352"/>
      <c r="M3144" s="352"/>
    </row>
    <row r="3145" spans="5:13">
      <c r="E3145" s="352"/>
      <c r="F3145" s="352"/>
      <c r="G3145" s="352"/>
      <c r="H3145" s="352"/>
      <c r="I3145" s="352"/>
      <c r="J3145" s="352"/>
      <c r="K3145" s="352"/>
      <c r="L3145" s="352"/>
      <c r="M3145" s="352"/>
    </row>
    <row r="3146" spans="5:13" ht="65.25" customHeight="1">
      <c r="E3146" s="352"/>
      <c r="F3146" s="352"/>
      <c r="G3146" s="352"/>
      <c r="H3146" s="350" t="s">
        <v>3504</v>
      </c>
      <c r="I3146" s="352"/>
      <c r="J3146" s="352"/>
      <c r="K3146" s="352"/>
      <c r="L3146" s="352"/>
      <c r="M3146" s="352"/>
    </row>
    <row r="3147" spans="5:13">
      <c r="E3147" s="352"/>
      <c r="F3147" s="352"/>
      <c r="G3147" s="352"/>
      <c r="H3147" s="352"/>
      <c r="I3147" s="352"/>
      <c r="J3147" s="352"/>
      <c r="K3147" s="352"/>
      <c r="L3147" s="352"/>
      <c r="M3147" s="352"/>
    </row>
    <row r="3148" spans="5:13" ht="78" customHeight="1">
      <c r="E3148" s="352"/>
      <c r="F3148" s="352"/>
      <c r="G3148" s="352"/>
      <c r="H3148" s="351" t="s">
        <v>2809</v>
      </c>
      <c r="I3148" s="352"/>
      <c r="J3148" s="352"/>
      <c r="K3148" s="352"/>
      <c r="L3148" s="352"/>
      <c r="M3148" s="352"/>
    </row>
    <row r="3149" spans="5:13">
      <c r="E3149" s="352"/>
      <c r="F3149" s="352"/>
      <c r="G3149" s="352"/>
      <c r="H3149" s="352"/>
      <c r="I3149" s="352"/>
      <c r="J3149" s="352"/>
      <c r="K3149" s="352"/>
      <c r="L3149" s="352"/>
      <c r="M3149" s="352"/>
    </row>
    <row r="3150" spans="5:13" s="423" customFormat="1">
      <c r="E3150" s="422"/>
      <c r="F3150" s="422">
        <v>1</v>
      </c>
      <c r="G3150" s="422" t="s">
        <v>1418</v>
      </c>
      <c r="H3150" s="427" t="s">
        <v>2810</v>
      </c>
      <c r="I3150" s="428">
        <v>200</v>
      </c>
      <c r="J3150" s="422" t="s">
        <v>1418</v>
      </c>
      <c r="K3150" s="422">
        <f>F3150*I3150</f>
        <v>200</v>
      </c>
      <c r="L3150" s="422"/>
      <c r="M3150" s="422"/>
    </row>
    <row r="3151" spans="5:13" s="423" customFormat="1" ht="31.5">
      <c r="E3151" s="422"/>
      <c r="F3151" s="422">
        <v>1</v>
      </c>
      <c r="G3151" s="422" t="s">
        <v>1418</v>
      </c>
      <c r="H3151" s="427" t="s">
        <v>3589</v>
      </c>
      <c r="I3151" s="429">
        <v>81.349999999999994</v>
      </c>
      <c r="J3151" s="422" t="s">
        <v>1418</v>
      </c>
      <c r="K3151" s="422">
        <f>F3151*I3151</f>
        <v>81.349999999999994</v>
      </c>
      <c r="L3151" s="422"/>
      <c r="M3151" s="422"/>
    </row>
    <row r="3152" spans="5:13" ht="31.5">
      <c r="E3152" s="352"/>
      <c r="F3152" s="352"/>
      <c r="G3152" s="352"/>
      <c r="H3152" s="351" t="s">
        <v>2812</v>
      </c>
      <c r="I3152" s="352"/>
      <c r="J3152" s="352"/>
      <c r="K3152" s="352">
        <v>9.15</v>
      </c>
      <c r="L3152" s="352"/>
      <c r="M3152" s="352"/>
    </row>
    <row r="3153" spans="5:13">
      <c r="E3153" s="352"/>
      <c r="F3153" s="352"/>
      <c r="G3153" s="352"/>
      <c r="H3153" s="352" t="s">
        <v>930</v>
      </c>
      <c r="I3153" s="352"/>
      <c r="J3153" s="352"/>
      <c r="K3153" s="352">
        <f>K3161</f>
        <v>501.25</v>
      </c>
      <c r="L3153" s="352"/>
      <c r="M3153" s="352"/>
    </row>
    <row r="3154" spans="5:13" ht="19.5" customHeight="1">
      <c r="E3154" s="352"/>
      <c r="F3154" s="352"/>
      <c r="G3154" s="352"/>
      <c r="H3154" s="359" t="s">
        <v>2840</v>
      </c>
      <c r="I3154" s="352"/>
      <c r="J3154" s="352"/>
      <c r="K3154" s="360">
        <f>SUM(K3150:K3153)</f>
        <v>791.75</v>
      </c>
      <c r="L3154" s="352">
        <f>K3154-562</f>
        <v>229.75</v>
      </c>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67" t="s">
        <v>930</v>
      </c>
      <c r="I3157" s="352"/>
      <c r="J3157" s="352"/>
      <c r="K3157" s="352"/>
      <c r="L3157" s="352"/>
      <c r="M3157" s="352"/>
    </row>
    <row r="3158" spans="5:13" ht="18.75" customHeight="1">
      <c r="E3158" s="352"/>
      <c r="F3158" s="352">
        <v>1</v>
      </c>
      <c r="G3158" s="352" t="s">
        <v>1418</v>
      </c>
      <c r="H3158" s="352" t="s">
        <v>2813</v>
      </c>
      <c r="I3158" s="352">
        <f>I2867</f>
        <v>783</v>
      </c>
      <c r="J3158" s="352" t="s">
        <v>1418</v>
      </c>
      <c r="K3158" s="352">
        <f>F3158*I3158</f>
        <v>783</v>
      </c>
      <c r="L3158" s="352"/>
      <c r="M3158" s="352"/>
    </row>
    <row r="3159" spans="5:13" ht="18.75" customHeight="1">
      <c r="E3159" s="352"/>
      <c r="F3159" s="352">
        <v>2</v>
      </c>
      <c r="G3159" s="352" t="s">
        <v>1418</v>
      </c>
      <c r="H3159" s="352" t="s">
        <v>2633</v>
      </c>
      <c r="I3159" s="352">
        <f>I3140</f>
        <v>611</v>
      </c>
      <c r="J3159" s="352" t="s">
        <v>1418</v>
      </c>
      <c r="K3159" s="352">
        <f>F3159*I3159</f>
        <v>1222</v>
      </c>
      <c r="L3159" s="352"/>
      <c r="M3159" s="352"/>
    </row>
    <row r="3160" spans="5:13" ht="15" customHeight="1">
      <c r="E3160" s="352"/>
      <c r="F3160" s="352"/>
      <c r="G3160" s="352"/>
      <c r="H3160" s="357" t="s">
        <v>2814</v>
      </c>
      <c r="I3160" s="352"/>
      <c r="J3160" s="352"/>
      <c r="K3160" s="358">
        <f>SUM(K3158:K3159)</f>
        <v>2005</v>
      </c>
      <c r="L3160" s="352"/>
      <c r="M3160" s="352"/>
    </row>
    <row r="3161" spans="5:13" ht="20.25" customHeight="1">
      <c r="E3161" s="352"/>
      <c r="F3161" s="352"/>
      <c r="G3161" s="352"/>
      <c r="H3161" s="359" t="s">
        <v>2941</v>
      </c>
      <c r="I3161" s="352"/>
      <c r="J3161" s="352"/>
      <c r="K3161" s="360">
        <f>K3160/4</f>
        <v>501.25</v>
      </c>
      <c r="L3161" s="352"/>
      <c r="M3161" s="352"/>
    </row>
    <row r="3162" spans="5:13">
      <c r="E3162" s="352"/>
      <c r="F3162" s="352"/>
      <c r="G3162" s="352"/>
      <c r="H3162" s="352"/>
      <c r="I3162" s="352"/>
      <c r="J3162" s="352"/>
      <c r="K3162" s="352"/>
      <c r="L3162" s="352"/>
      <c r="M3162" s="352"/>
    </row>
    <row r="3163" spans="5:13">
      <c r="E3163" s="352"/>
      <c r="F3163" s="352"/>
      <c r="G3163" s="352"/>
      <c r="H3163" s="360" t="s">
        <v>2815</v>
      </c>
      <c r="I3163" s="352"/>
      <c r="J3163" s="352"/>
      <c r="K3163" s="352"/>
      <c r="L3163" s="352"/>
      <c r="M3163" s="352"/>
    </row>
    <row r="3164" spans="5:13">
      <c r="E3164" s="352"/>
      <c r="F3164" s="352"/>
      <c r="G3164" s="352"/>
      <c r="H3164" s="352"/>
      <c r="I3164" s="352"/>
      <c r="J3164" s="352"/>
      <c r="K3164" s="352"/>
      <c r="L3164" s="352"/>
      <c r="M3164" s="352"/>
    </row>
    <row r="3165" spans="5:13" ht="47.25">
      <c r="E3165" s="352"/>
      <c r="F3165" s="352"/>
      <c r="G3165" s="352"/>
      <c r="H3165" s="350" t="s">
        <v>2816</v>
      </c>
      <c r="I3165" s="352"/>
      <c r="J3165" s="352"/>
      <c r="K3165" s="352"/>
      <c r="L3165" s="352"/>
      <c r="M3165" s="352"/>
    </row>
    <row r="3166" spans="5:13">
      <c r="E3166" s="352"/>
      <c r="F3166" s="352"/>
      <c r="G3166" s="352"/>
      <c r="H3166" s="352"/>
      <c r="I3166" s="352"/>
      <c r="J3166" s="352"/>
      <c r="K3166" s="352"/>
      <c r="L3166" s="352"/>
      <c r="M3166" s="352"/>
    </row>
    <row r="3167" spans="5:13" ht="63">
      <c r="E3167" s="352"/>
      <c r="F3167" s="352"/>
      <c r="G3167" s="352"/>
      <c r="H3167" s="351" t="s">
        <v>3275</v>
      </c>
      <c r="I3167" s="352"/>
      <c r="J3167" s="352"/>
      <c r="K3167" s="352"/>
      <c r="L3167" s="352"/>
      <c r="M3167" s="352"/>
    </row>
    <row r="3168" spans="5:13">
      <c r="E3168" s="352"/>
      <c r="F3168" s="352"/>
      <c r="G3168" s="352"/>
      <c r="H3168" s="352"/>
      <c r="I3168" s="352"/>
      <c r="J3168" s="352"/>
      <c r="K3168" s="352"/>
      <c r="L3168" s="352"/>
      <c r="M3168" s="352"/>
    </row>
    <row r="3169" spans="5:13" s="423" customFormat="1" ht="39.75" customHeight="1">
      <c r="E3169" s="422"/>
      <c r="F3169" s="422">
        <v>1</v>
      </c>
      <c r="G3169" s="422" t="s">
        <v>1418</v>
      </c>
      <c r="H3169" s="427" t="s">
        <v>3276</v>
      </c>
      <c r="I3169" s="428">
        <v>455</v>
      </c>
      <c r="J3169" s="422" t="s">
        <v>1418</v>
      </c>
      <c r="K3169" s="422">
        <f>F3169*I3169</f>
        <v>455</v>
      </c>
      <c r="L3169" s="422"/>
      <c r="M3169" s="422"/>
    </row>
    <row r="3170" spans="5:13" s="423" customFormat="1" ht="39" customHeight="1">
      <c r="E3170" s="422"/>
      <c r="F3170" s="422">
        <v>1</v>
      </c>
      <c r="G3170" s="422" t="s">
        <v>1418</v>
      </c>
      <c r="H3170" s="427" t="s">
        <v>2811</v>
      </c>
      <c r="I3170" s="422">
        <f>I3151</f>
        <v>81.349999999999994</v>
      </c>
      <c r="J3170" s="422" t="s">
        <v>1418</v>
      </c>
      <c r="K3170" s="422">
        <f>F3170*I3170</f>
        <v>81.349999999999994</v>
      </c>
      <c r="L3170" s="422"/>
      <c r="M3170" s="422"/>
    </row>
    <row r="3171" spans="5:13" ht="42.75" customHeight="1">
      <c r="E3171" s="352"/>
      <c r="F3171" s="352"/>
      <c r="G3171" s="352"/>
      <c r="H3171" s="351" t="s">
        <v>2812</v>
      </c>
      <c r="I3171" s="352"/>
      <c r="J3171" s="352"/>
      <c r="K3171" s="352">
        <v>9.15</v>
      </c>
      <c r="L3171" s="352"/>
      <c r="M3171" s="352"/>
    </row>
    <row r="3172" spans="5:13" ht="20.100000000000001" customHeight="1">
      <c r="E3172" s="352"/>
      <c r="F3172" s="352"/>
      <c r="G3172" s="352"/>
      <c r="H3172" s="352" t="s">
        <v>930</v>
      </c>
      <c r="I3172" s="352"/>
      <c r="J3172" s="352"/>
      <c r="K3172" s="352">
        <f>K3161</f>
        <v>501.25</v>
      </c>
      <c r="L3172" s="352"/>
      <c r="M3172" s="352"/>
    </row>
    <row r="3173" spans="5:13" ht="30" customHeight="1">
      <c r="E3173" s="352"/>
      <c r="F3173" s="352"/>
      <c r="G3173" s="352"/>
      <c r="H3173" s="359" t="s">
        <v>2840</v>
      </c>
      <c r="I3173" s="352"/>
      <c r="J3173" s="352"/>
      <c r="K3173" s="360">
        <f>SUM(K3169:K3172)</f>
        <v>1046.75</v>
      </c>
      <c r="L3173" s="352">
        <f>806-K3173</f>
        <v>-240.75</v>
      </c>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ht="20.100000000000001" customHeight="1">
      <c r="E3176" s="352"/>
      <c r="F3176" s="352"/>
      <c r="G3176" s="352"/>
      <c r="H3176" s="360" t="s">
        <v>3282</v>
      </c>
      <c r="I3176" s="352"/>
      <c r="J3176" s="352"/>
      <c r="K3176" s="352"/>
      <c r="L3176" s="352"/>
      <c r="M3176" s="352"/>
    </row>
    <row r="3177" spans="5:13">
      <c r="E3177" s="352"/>
      <c r="F3177" s="352"/>
      <c r="G3177" s="352"/>
      <c r="H3177" s="352"/>
      <c r="I3177" s="352"/>
      <c r="J3177" s="352"/>
      <c r="K3177" s="352"/>
      <c r="L3177" s="352"/>
      <c r="M3177" s="352"/>
    </row>
    <row r="3178" spans="5:13" ht="58.5" customHeight="1">
      <c r="E3178" s="352"/>
      <c r="F3178" s="352"/>
      <c r="G3178" s="352"/>
      <c r="H3178" s="351" t="s">
        <v>2444</v>
      </c>
      <c r="I3178" s="352"/>
      <c r="J3178" s="352"/>
      <c r="K3178" s="352"/>
      <c r="L3178" s="352"/>
      <c r="M3178" s="352"/>
    </row>
    <row r="3179" spans="5:13">
      <c r="E3179" s="352"/>
      <c r="F3179" s="352"/>
      <c r="G3179" s="352"/>
      <c r="H3179" s="352"/>
      <c r="I3179" s="352"/>
      <c r="J3179" s="352"/>
      <c r="K3179" s="352"/>
      <c r="L3179" s="352"/>
      <c r="M3179" s="352"/>
    </row>
    <row r="3180" spans="5:13" ht="40.5" customHeight="1">
      <c r="E3180" s="352"/>
      <c r="F3180" s="352">
        <v>1</v>
      </c>
      <c r="G3180" s="352" t="s">
        <v>1418</v>
      </c>
      <c r="H3180" s="351" t="s">
        <v>4466</v>
      </c>
      <c r="I3180" s="353">
        <v>439</v>
      </c>
      <c r="J3180" s="352" t="s">
        <v>1418</v>
      </c>
      <c r="K3180" s="352">
        <f>F3180*I3180</f>
        <v>439</v>
      </c>
      <c r="L3180" s="352"/>
      <c r="M3180" s="352"/>
    </row>
    <row r="3181" spans="5:13" ht="20.100000000000001" customHeight="1">
      <c r="E3181" s="352"/>
      <c r="F3181" s="352">
        <v>1</v>
      </c>
      <c r="G3181" s="352" t="s">
        <v>1418</v>
      </c>
      <c r="H3181" s="352" t="s">
        <v>2445</v>
      </c>
      <c r="I3181" s="352">
        <f>I3170</f>
        <v>81.349999999999994</v>
      </c>
      <c r="J3181" s="352" t="s">
        <v>1418</v>
      </c>
      <c r="K3181" s="352">
        <f>F3181*I3181</f>
        <v>81.349999999999994</v>
      </c>
      <c r="L3181" s="352"/>
      <c r="M3181" s="352"/>
    </row>
    <row r="3182" spans="5:13" ht="20.100000000000001" customHeight="1">
      <c r="E3182" s="352"/>
      <c r="F3182" s="352"/>
      <c r="G3182" s="352"/>
      <c r="H3182" s="352" t="s">
        <v>2309</v>
      </c>
      <c r="I3182" s="352"/>
      <c r="J3182" s="352"/>
      <c r="K3182" s="352">
        <f>8.65+1.07+0.43</f>
        <v>10.15</v>
      </c>
      <c r="L3182" s="352"/>
      <c r="M3182" s="352"/>
    </row>
    <row r="3183" spans="5:13" ht="20.100000000000001" customHeight="1">
      <c r="E3183" s="352"/>
      <c r="F3183" s="352"/>
      <c r="G3183" s="352"/>
      <c r="H3183" s="352" t="s">
        <v>2446</v>
      </c>
      <c r="I3183" s="352"/>
      <c r="J3183" s="352"/>
      <c r="K3183" s="352">
        <f>K3161</f>
        <v>501.25</v>
      </c>
      <c r="L3183" s="352"/>
      <c r="M3183" s="352"/>
    </row>
    <row r="3184" spans="5:13" ht="30" customHeight="1">
      <c r="E3184" s="352"/>
      <c r="F3184" s="352"/>
      <c r="G3184" s="352"/>
      <c r="H3184" s="359" t="s">
        <v>1082</v>
      </c>
      <c r="I3184" s="352"/>
      <c r="J3184" s="352"/>
      <c r="K3184" s="360">
        <f>SUM(K3180:K3183)</f>
        <v>1031.75</v>
      </c>
      <c r="L3184" s="352">
        <f>891-K3184</f>
        <v>-140.75</v>
      </c>
      <c r="M3184" s="352"/>
    </row>
    <row r="3185" spans="5:13">
      <c r="E3185" s="352"/>
      <c r="F3185" s="352"/>
      <c r="G3185" s="352"/>
      <c r="H3185" s="352"/>
      <c r="I3185" s="352"/>
      <c r="J3185" s="352"/>
      <c r="K3185" s="352"/>
      <c r="L3185" s="352"/>
      <c r="M3185" s="352"/>
    </row>
    <row r="3186" spans="5:13" ht="20.100000000000001" customHeight="1">
      <c r="E3186" s="352"/>
      <c r="F3186" s="352"/>
      <c r="G3186" s="352"/>
      <c r="H3186" s="360" t="s">
        <v>2815</v>
      </c>
      <c r="I3186" s="352"/>
      <c r="J3186" s="352"/>
      <c r="K3186" s="352"/>
      <c r="L3186" s="352"/>
      <c r="M3186" s="352"/>
    </row>
    <row r="3187" spans="5:13">
      <c r="E3187" s="352"/>
      <c r="F3187" s="352"/>
      <c r="G3187" s="352"/>
      <c r="H3187" s="352"/>
      <c r="I3187" s="352"/>
      <c r="J3187" s="352"/>
      <c r="K3187" s="352"/>
      <c r="L3187" s="352"/>
      <c r="M3187" s="352"/>
    </row>
    <row r="3188" spans="5:13" ht="52.5" customHeight="1">
      <c r="E3188" s="352"/>
      <c r="F3188" s="352"/>
      <c r="G3188" s="352"/>
      <c r="H3188" s="350" t="s">
        <v>3490</v>
      </c>
      <c r="I3188" s="352"/>
      <c r="J3188" s="352"/>
      <c r="K3188" s="352"/>
      <c r="L3188" s="352"/>
      <c r="M3188" s="352"/>
    </row>
    <row r="3189" spans="5:13">
      <c r="E3189" s="352"/>
      <c r="F3189" s="352"/>
      <c r="G3189" s="352"/>
      <c r="H3189" s="352"/>
      <c r="I3189" s="352"/>
      <c r="J3189" s="352"/>
      <c r="K3189" s="352"/>
      <c r="L3189" s="352"/>
      <c r="M3189" s="352"/>
    </row>
    <row r="3190" spans="5:13" ht="88.5" customHeight="1">
      <c r="E3190" s="352"/>
      <c r="F3190" s="352"/>
      <c r="G3190" s="352"/>
      <c r="H3190" s="351" t="s">
        <v>3491</v>
      </c>
      <c r="I3190" s="352"/>
      <c r="J3190" s="352"/>
      <c r="K3190" s="352"/>
      <c r="L3190" s="352"/>
      <c r="M3190" s="352"/>
    </row>
    <row r="3191" spans="5:13" ht="38.25" customHeight="1">
      <c r="E3191" s="352"/>
      <c r="F3191" s="352">
        <v>1</v>
      </c>
      <c r="G3191" s="352" t="s">
        <v>1418</v>
      </c>
      <c r="H3191" s="351" t="s">
        <v>3492</v>
      </c>
      <c r="I3191" s="520">
        <v>480</v>
      </c>
      <c r="J3191" s="352" t="s">
        <v>1418</v>
      </c>
      <c r="K3191" s="352">
        <f>F3191*I3191</f>
        <v>480</v>
      </c>
      <c r="L3191" s="352"/>
      <c r="M3191" s="352"/>
    </row>
    <row r="3192" spans="5:13" ht="40.5" customHeight="1">
      <c r="E3192" s="352"/>
      <c r="F3192" s="352">
        <v>1</v>
      </c>
      <c r="G3192" s="352" t="s">
        <v>1418</v>
      </c>
      <c r="H3192" s="351" t="s">
        <v>2643</v>
      </c>
      <c r="I3192" s="352">
        <v>130</v>
      </c>
      <c r="J3192" s="352" t="s">
        <v>1418</v>
      </c>
      <c r="K3192" s="352">
        <f>F3192*I3192</f>
        <v>130</v>
      </c>
      <c r="L3192" s="352"/>
      <c r="M3192" s="352"/>
    </row>
    <row r="3193" spans="5:13" ht="38.25" customHeight="1">
      <c r="E3193" s="352"/>
      <c r="F3193" s="352"/>
      <c r="G3193" s="352"/>
      <c r="H3193" s="351" t="s">
        <v>2644</v>
      </c>
      <c r="I3193" s="352"/>
      <c r="J3193" s="352"/>
      <c r="K3193" s="352">
        <v>12.67</v>
      </c>
      <c r="L3193" s="352"/>
      <c r="M3193" s="352"/>
    </row>
    <row r="3194" spans="5:13" ht="23.25" customHeight="1">
      <c r="E3194" s="352"/>
      <c r="F3194" s="352"/>
      <c r="G3194" s="352"/>
      <c r="H3194" s="352" t="s">
        <v>930</v>
      </c>
      <c r="I3194" s="352"/>
      <c r="J3194" s="352"/>
      <c r="K3194" s="352">
        <f>K3201</f>
        <v>668.33</v>
      </c>
      <c r="L3194" s="352"/>
      <c r="M3194" s="352"/>
    </row>
    <row r="3195" spans="5:13" ht="30" customHeight="1">
      <c r="E3195" s="352"/>
      <c r="F3195" s="352"/>
      <c r="G3195" s="352"/>
      <c r="H3195" s="359" t="s">
        <v>1082</v>
      </c>
      <c r="I3195" s="352"/>
      <c r="J3195" s="352"/>
      <c r="K3195" s="360">
        <f>SUM(K3191:K3194)</f>
        <v>1291</v>
      </c>
      <c r="L3195" s="352">
        <f>968-K3195</f>
        <v>-323</v>
      </c>
      <c r="M3195" s="352"/>
    </row>
    <row r="3196" spans="5:13">
      <c r="E3196" s="352"/>
      <c r="F3196" s="352"/>
      <c r="G3196" s="352"/>
      <c r="H3196" s="352"/>
      <c r="I3196" s="352"/>
      <c r="J3196" s="352"/>
      <c r="K3196" s="352"/>
      <c r="L3196" s="352"/>
      <c r="M3196" s="352"/>
    </row>
    <row r="3197" spans="5:13" ht="20.100000000000001" customHeight="1">
      <c r="E3197" s="352"/>
      <c r="F3197" s="352"/>
      <c r="G3197" s="352"/>
      <c r="H3197" s="358" t="s">
        <v>930</v>
      </c>
      <c r="I3197" s="352"/>
      <c r="J3197" s="352"/>
      <c r="K3197" s="352"/>
      <c r="L3197" s="352"/>
      <c r="M3197" s="352"/>
    </row>
    <row r="3198" spans="5:13">
      <c r="E3198" s="352"/>
      <c r="F3198" s="352">
        <v>1</v>
      </c>
      <c r="G3198" s="352" t="s">
        <v>1418</v>
      </c>
      <c r="H3198" s="352" t="s">
        <v>2645</v>
      </c>
      <c r="I3198" s="352">
        <f>I3158</f>
        <v>783</v>
      </c>
      <c r="J3198" s="352" t="s">
        <v>1418</v>
      </c>
      <c r="K3198" s="352">
        <f>F3198*I3198</f>
        <v>783</v>
      </c>
      <c r="L3198" s="352"/>
      <c r="M3198" s="352"/>
    </row>
    <row r="3199" spans="5:13">
      <c r="E3199" s="352"/>
      <c r="F3199" s="352">
        <v>2</v>
      </c>
      <c r="G3199" s="352" t="s">
        <v>1418</v>
      </c>
      <c r="H3199" s="352" t="s">
        <v>3136</v>
      </c>
      <c r="I3199" s="352">
        <f>I3159</f>
        <v>611</v>
      </c>
      <c r="J3199" s="352" t="s">
        <v>1418</v>
      </c>
      <c r="K3199" s="352">
        <f>F3199*I3199</f>
        <v>1222</v>
      </c>
      <c r="L3199" s="352"/>
      <c r="M3199" s="352"/>
    </row>
    <row r="3200" spans="5:13" ht="20.100000000000001" customHeight="1">
      <c r="E3200" s="352"/>
      <c r="F3200" s="352"/>
      <c r="G3200" s="352"/>
      <c r="H3200" s="357" t="s">
        <v>3138</v>
      </c>
      <c r="I3200" s="352"/>
      <c r="J3200" s="352"/>
      <c r="K3200" s="352">
        <f>SUM(K3198:K3199)</f>
        <v>2005</v>
      </c>
      <c r="L3200" s="352"/>
      <c r="M3200" s="352"/>
    </row>
    <row r="3201" spans="5:13" ht="20.100000000000001" customHeight="1">
      <c r="E3201" s="352"/>
      <c r="F3201" s="352"/>
      <c r="G3201" s="352"/>
      <c r="H3201" s="359" t="s">
        <v>2840</v>
      </c>
      <c r="I3201" s="352"/>
      <c r="J3201" s="352"/>
      <c r="K3201" s="360">
        <f>K3200/3</f>
        <v>668.33</v>
      </c>
      <c r="L3201" s="352"/>
      <c r="M3201" s="352"/>
    </row>
    <row r="3202" spans="5:13">
      <c r="E3202" s="352"/>
      <c r="F3202" s="352"/>
      <c r="G3202" s="352"/>
      <c r="H3202" s="352"/>
      <c r="I3202" s="352"/>
      <c r="J3202" s="352"/>
      <c r="K3202" s="352"/>
      <c r="L3202" s="352"/>
      <c r="M3202" s="352"/>
    </row>
    <row r="3203" spans="5:13" ht="30" customHeight="1">
      <c r="E3203" s="352"/>
      <c r="F3203" s="352"/>
      <c r="G3203" s="352"/>
      <c r="H3203" s="360" t="s">
        <v>2646</v>
      </c>
      <c r="I3203" s="352"/>
      <c r="J3203" s="352"/>
      <c r="K3203" s="352"/>
      <c r="L3203" s="352"/>
      <c r="M3203" s="352"/>
    </row>
    <row r="3204" spans="5:13">
      <c r="E3204" s="352"/>
      <c r="F3204" s="352"/>
      <c r="G3204" s="352"/>
      <c r="H3204" s="352"/>
      <c r="I3204" s="352"/>
      <c r="J3204" s="352"/>
      <c r="K3204" s="352"/>
      <c r="L3204" s="352"/>
      <c r="M3204" s="352"/>
    </row>
    <row r="3205" spans="5:13" ht="91.5" customHeight="1">
      <c r="E3205" s="352"/>
      <c r="F3205" s="352"/>
      <c r="G3205" s="352"/>
      <c r="H3205" s="350" t="s">
        <v>2895</v>
      </c>
      <c r="I3205" s="352"/>
      <c r="J3205" s="352"/>
      <c r="K3205" s="352"/>
      <c r="L3205" s="352"/>
      <c r="M3205" s="352"/>
    </row>
    <row r="3206" spans="5:13" ht="30" customHeight="1">
      <c r="E3206" s="352"/>
      <c r="F3206" s="352">
        <v>1</v>
      </c>
      <c r="G3206" s="352" t="s">
        <v>1418</v>
      </c>
      <c r="H3206" s="352" t="s">
        <v>2660</v>
      </c>
      <c r="I3206" s="520">
        <v>800</v>
      </c>
      <c r="J3206" s="352" t="s">
        <v>1418</v>
      </c>
      <c r="K3206" s="352">
        <f>F3206*I3206</f>
        <v>800</v>
      </c>
      <c r="L3206" s="352"/>
      <c r="M3206" s="352"/>
    </row>
    <row r="3207" spans="5:13" ht="43.5" customHeight="1">
      <c r="E3207" s="352"/>
      <c r="F3207" s="352">
        <v>1</v>
      </c>
      <c r="G3207" s="352" t="s">
        <v>1418</v>
      </c>
      <c r="H3207" s="351" t="s">
        <v>2643</v>
      </c>
      <c r="I3207" s="352">
        <f>I3192</f>
        <v>130</v>
      </c>
      <c r="J3207" s="352" t="s">
        <v>1418</v>
      </c>
      <c r="K3207" s="352">
        <f>F3207*I3207</f>
        <v>130</v>
      </c>
      <c r="L3207" s="352"/>
      <c r="M3207" s="352"/>
    </row>
    <row r="3208" spans="5:13" ht="41.25" customHeight="1">
      <c r="E3208" s="352"/>
      <c r="F3208" s="352"/>
      <c r="G3208" s="352"/>
      <c r="H3208" s="351" t="s">
        <v>2644</v>
      </c>
      <c r="I3208" s="352"/>
      <c r="J3208" s="352"/>
      <c r="K3208" s="352">
        <v>10.67</v>
      </c>
      <c r="L3208" s="352"/>
      <c r="M3208" s="352"/>
    </row>
    <row r="3209" spans="5:13" ht="30" customHeight="1">
      <c r="E3209" s="352"/>
      <c r="F3209" s="352"/>
      <c r="G3209" s="352"/>
      <c r="H3209" s="352" t="s">
        <v>930</v>
      </c>
      <c r="I3209" s="352"/>
      <c r="J3209" s="352"/>
      <c r="K3209" s="352">
        <f>K3201</f>
        <v>668.33</v>
      </c>
      <c r="L3209" s="352"/>
      <c r="M3209" s="352"/>
    </row>
    <row r="3210" spans="5:13" ht="30" customHeight="1">
      <c r="E3210" s="352"/>
      <c r="F3210" s="352"/>
      <c r="G3210" s="352"/>
      <c r="H3210" s="359" t="s">
        <v>1082</v>
      </c>
      <c r="I3210" s="352"/>
      <c r="J3210" s="352"/>
      <c r="K3210" s="360">
        <f>SUM(K3206:K3209)</f>
        <v>1609</v>
      </c>
      <c r="L3210" s="352">
        <f>1287-K3210</f>
        <v>-322</v>
      </c>
      <c r="M3210" s="352"/>
    </row>
    <row r="3211" spans="5:13">
      <c r="E3211" s="352"/>
      <c r="F3211" s="352"/>
      <c r="G3211" s="352"/>
      <c r="H3211" s="352"/>
      <c r="I3211" s="352"/>
      <c r="J3211" s="352"/>
      <c r="K3211" s="352"/>
      <c r="L3211" s="352"/>
      <c r="M3211" s="352"/>
    </row>
    <row r="3212" spans="5:13" ht="30" customHeight="1">
      <c r="E3212" s="352"/>
      <c r="F3212" s="352"/>
      <c r="G3212" s="352"/>
      <c r="H3212" s="360" t="s">
        <v>2661</v>
      </c>
      <c r="I3212" s="352"/>
      <c r="J3212" s="352"/>
      <c r="K3212" s="352"/>
      <c r="L3212" s="352"/>
      <c r="M3212" s="352"/>
    </row>
    <row r="3213" spans="5:13">
      <c r="E3213" s="352"/>
      <c r="F3213" s="352"/>
      <c r="G3213" s="352"/>
      <c r="H3213" s="352"/>
      <c r="I3213" s="352"/>
      <c r="J3213" s="352"/>
      <c r="K3213" s="352"/>
      <c r="L3213" s="352"/>
      <c r="M3213" s="352"/>
    </row>
    <row r="3214" spans="5:13" ht="74.25" customHeight="1">
      <c r="E3214" s="352"/>
      <c r="F3214" s="352"/>
      <c r="G3214" s="352"/>
      <c r="H3214" s="350" t="s">
        <v>3195</v>
      </c>
      <c r="I3214" s="352"/>
      <c r="J3214" s="352"/>
      <c r="K3214" s="352"/>
      <c r="L3214" s="352"/>
      <c r="M3214" s="352"/>
    </row>
    <row r="3215" spans="5:13" ht="95.25" customHeight="1">
      <c r="E3215" s="352"/>
      <c r="F3215" s="352"/>
      <c r="G3215" s="352"/>
      <c r="H3215" s="351" t="s">
        <v>3461</v>
      </c>
      <c r="I3215" s="352"/>
      <c r="J3215" s="352"/>
      <c r="K3215" s="352"/>
      <c r="L3215" s="352"/>
      <c r="M3215" s="352"/>
    </row>
    <row r="3216" spans="5:13">
      <c r="E3216" s="352"/>
      <c r="F3216" s="352"/>
      <c r="G3216" s="352"/>
      <c r="H3216" s="352"/>
      <c r="I3216" s="352"/>
      <c r="J3216" s="352"/>
      <c r="K3216" s="352"/>
      <c r="L3216" s="352"/>
      <c r="M3216" s="352"/>
    </row>
    <row r="3217" spans="5:14" ht="45" customHeight="1">
      <c r="E3217" s="352"/>
      <c r="F3217" s="352">
        <v>1</v>
      </c>
      <c r="G3217" s="352" t="s">
        <v>1418</v>
      </c>
      <c r="H3217" s="351" t="s">
        <v>4467</v>
      </c>
      <c r="I3217" s="353">
        <v>2190</v>
      </c>
      <c r="J3217" s="352" t="s">
        <v>1418</v>
      </c>
      <c r="K3217" s="352">
        <f>F3217*I3217</f>
        <v>2190</v>
      </c>
      <c r="L3217" s="352"/>
      <c r="M3217" s="352"/>
    </row>
    <row r="3218" spans="5:14" ht="30" customHeight="1">
      <c r="E3218" s="352"/>
      <c r="F3218" s="352">
        <v>1</v>
      </c>
      <c r="G3218" s="352" t="s">
        <v>1418</v>
      </c>
      <c r="H3218" s="352" t="s">
        <v>3462</v>
      </c>
      <c r="I3218" s="353">
        <f>K3222</f>
        <v>433.59</v>
      </c>
      <c r="J3218" s="352" t="s">
        <v>1418</v>
      </c>
      <c r="K3218" s="352">
        <f>F3218*I3218</f>
        <v>433.59</v>
      </c>
      <c r="L3218" s="352"/>
      <c r="M3218" s="352"/>
    </row>
    <row r="3219" spans="5:14" ht="44.25" customHeight="1">
      <c r="E3219" s="352"/>
      <c r="F3219" s="352"/>
      <c r="G3219" s="352"/>
      <c r="H3219" s="351" t="s">
        <v>3463</v>
      </c>
      <c r="I3219" s="352"/>
      <c r="J3219" s="352"/>
      <c r="K3219" s="352">
        <f>26.9+0.18</f>
        <v>27.08</v>
      </c>
      <c r="L3219" s="352"/>
      <c r="M3219" s="352"/>
    </row>
    <row r="3220" spans="5:14" ht="30" customHeight="1">
      <c r="E3220" s="352"/>
      <c r="F3220" s="352"/>
      <c r="G3220" s="352"/>
      <c r="H3220" s="352" t="s">
        <v>930</v>
      </c>
      <c r="I3220" s="352"/>
      <c r="J3220" s="352"/>
      <c r="K3220" s="352">
        <f>K3201</f>
        <v>668.33</v>
      </c>
      <c r="L3220" s="352"/>
      <c r="M3220" s="352"/>
    </row>
    <row r="3221" spans="5:14" ht="30" customHeight="1">
      <c r="E3221" s="352"/>
      <c r="F3221" s="352"/>
      <c r="G3221" s="352"/>
      <c r="H3221" s="359" t="s">
        <v>1082</v>
      </c>
      <c r="I3221" s="352"/>
      <c r="J3221" s="352"/>
      <c r="K3221" s="360">
        <f>SUM(K3217:K3220)</f>
        <v>3319</v>
      </c>
      <c r="L3221" s="352">
        <f>K3221-3050</f>
        <v>269</v>
      </c>
      <c r="M3221" s="352"/>
    </row>
    <row r="3222" spans="5:14" ht="30" customHeight="1">
      <c r="E3222" s="352"/>
      <c r="F3222" s="352"/>
      <c r="G3222" s="352"/>
      <c r="H3222" s="352" t="s">
        <v>3950</v>
      </c>
      <c r="I3222" s="353">
        <f>N3222</f>
        <v>107060</v>
      </c>
      <c r="J3222" s="369">
        <f>0.75*0.45*0.012</f>
        <v>4.0499999999999998E-3</v>
      </c>
      <c r="K3222" s="352">
        <f>J3222*I3222</f>
        <v>433.59</v>
      </c>
      <c r="L3222" s="352"/>
      <c r="M3222" s="352">
        <f>6180+82300</f>
        <v>88480</v>
      </c>
      <c r="N3222" s="180">
        <f>7460+99600</f>
        <v>107060</v>
      </c>
    </row>
    <row r="3223" spans="5:14" ht="30" customHeight="1">
      <c r="E3223" s="352"/>
      <c r="F3223" s="352"/>
      <c r="G3223" s="352"/>
      <c r="H3223" s="360" t="s">
        <v>3464</v>
      </c>
      <c r="I3223" s="352"/>
      <c r="J3223" s="352"/>
      <c r="K3223" s="352"/>
      <c r="L3223" s="352"/>
      <c r="M3223" s="352"/>
    </row>
    <row r="3224" spans="5:14">
      <c r="E3224" s="352"/>
      <c r="F3224" s="352"/>
      <c r="G3224" s="352"/>
      <c r="H3224" s="352"/>
      <c r="I3224" s="352"/>
      <c r="J3224" s="352"/>
      <c r="K3224" s="352"/>
      <c r="L3224" s="352"/>
      <c r="M3224" s="352"/>
    </row>
    <row r="3225" spans="5:14" ht="92.25" customHeight="1">
      <c r="E3225" s="352"/>
      <c r="F3225" s="352"/>
      <c r="G3225" s="352"/>
      <c r="H3225" s="350" t="s">
        <v>2629</v>
      </c>
      <c r="I3225" s="352"/>
      <c r="J3225" s="352"/>
      <c r="K3225" s="352"/>
      <c r="L3225" s="352"/>
      <c r="M3225" s="352"/>
    </row>
    <row r="3226" spans="5:14">
      <c r="E3226" s="352"/>
      <c r="F3226" s="352"/>
      <c r="G3226" s="352"/>
      <c r="H3226" s="352"/>
      <c r="I3226" s="352"/>
      <c r="J3226" s="352"/>
      <c r="K3226" s="352"/>
      <c r="L3226" s="352"/>
      <c r="M3226" s="352"/>
    </row>
    <row r="3227" spans="5:14" ht="30" customHeight="1">
      <c r="E3227" s="352"/>
      <c r="F3227" s="352"/>
      <c r="G3227" s="352"/>
      <c r="H3227" s="352" t="s">
        <v>2630</v>
      </c>
      <c r="I3227" s="352"/>
      <c r="J3227" s="352"/>
      <c r="K3227" s="352"/>
      <c r="L3227" s="352"/>
      <c r="M3227" s="352"/>
    </row>
    <row r="3228" spans="5:14">
      <c r="E3228" s="352"/>
      <c r="F3228" s="352"/>
      <c r="G3228" s="352"/>
      <c r="H3228" s="352"/>
      <c r="I3228" s="352"/>
      <c r="J3228" s="352"/>
      <c r="K3228" s="352"/>
      <c r="L3228" s="352"/>
      <c r="M3228" s="352"/>
    </row>
    <row r="3229" spans="5:14" ht="30" customHeight="1">
      <c r="E3229" s="352"/>
      <c r="F3229" s="352"/>
      <c r="G3229" s="352"/>
      <c r="H3229" s="352" t="s">
        <v>3019</v>
      </c>
      <c r="I3229" s="352"/>
      <c r="J3229" s="352"/>
      <c r="K3229" s="352">
        <f>K3221</f>
        <v>3319</v>
      </c>
      <c r="L3229" s="352"/>
      <c r="M3229" s="352"/>
    </row>
    <row r="3230" spans="5:14" ht="30" customHeight="1">
      <c r="E3230" s="352"/>
      <c r="F3230" s="352">
        <v>1</v>
      </c>
      <c r="G3230" s="352" t="s">
        <v>1418</v>
      </c>
      <c r="H3230" s="352" t="s">
        <v>4468</v>
      </c>
      <c r="I3230" s="353">
        <v>2925</v>
      </c>
      <c r="J3230" s="352" t="s">
        <v>1418</v>
      </c>
      <c r="K3230" s="352">
        <f>F3230*I3230</f>
        <v>2925</v>
      </c>
      <c r="L3230" s="352"/>
      <c r="M3230" s="352"/>
    </row>
    <row r="3231" spans="5:14" ht="30" customHeight="1">
      <c r="E3231" s="352"/>
      <c r="F3231" s="352">
        <v>1</v>
      </c>
      <c r="G3231" s="352" t="s">
        <v>1418</v>
      </c>
      <c r="H3231" s="352" t="s">
        <v>4469</v>
      </c>
      <c r="I3231" s="420">
        <f>I3217</f>
        <v>2190</v>
      </c>
      <c r="J3231" s="352" t="s">
        <v>1418</v>
      </c>
      <c r="K3231" s="352">
        <f>F3231*I3231</f>
        <v>2190</v>
      </c>
      <c r="L3231" s="352"/>
      <c r="M3231" s="352"/>
    </row>
    <row r="3232" spans="5:14" ht="30" customHeight="1">
      <c r="E3232" s="352"/>
      <c r="F3232" s="352"/>
      <c r="G3232" s="352"/>
      <c r="H3232" s="352" t="s">
        <v>2309</v>
      </c>
      <c r="I3232" s="352"/>
      <c r="J3232" s="352"/>
      <c r="K3232" s="352">
        <f>1.31+0.69</f>
        <v>2</v>
      </c>
      <c r="L3232" s="352"/>
      <c r="M3232" s="352"/>
    </row>
    <row r="3233" spans="5:13" ht="30" customHeight="1">
      <c r="E3233" s="352"/>
      <c r="F3233" s="352"/>
      <c r="G3233" s="352"/>
      <c r="H3233" s="359" t="s">
        <v>1082</v>
      </c>
      <c r="I3233" s="352"/>
      <c r="J3233" s="352"/>
      <c r="K3233" s="360">
        <f>K3229+K3230-K3231+K3232</f>
        <v>4056</v>
      </c>
      <c r="L3233" s="352"/>
      <c r="M3233" s="352"/>
    </row>
    <row r="3234" spans="5:13" ht="39.75" customHeight="1">
      <c r="E3234" s="352"/>
      <c r="F3234" s="352"/>
      <c r="G3234" s="352"/>
      <c r="H3234" s="352"/>
      <c r="I3234" s="352"/>
      <c r="J3234" s="352"/>
      <c r="K3234" s="352"/>
      <c r="L3234" s="352"/>
      <c r="M3234" s="352"/>
    </row>
    <row r="3235" spans="5:13" ht="24.95" customHeight="1">
      <c r="E3235" s="352"/>
      <c r="F3235" s="352"/>
      <c r="G3235" s="352"/>
      <c r="H3235" s="360" t="s">
        <v>2646</v>
      </c>
      <c r="I3235" s="352"/>
      <c r="J3235" s="352"/>
      <c r="K3235" s="352"/>
      <c r="L3235" s="352"/>
      <c r="M3235" s="352"/>
    </row>
    <row r="3236" spans="5:13">
      <c r="E3236" s="352"/>
      <c r="F3236" s="352"/>
      <c r="G3236" s="352"/>
      <c r="H3236" s="352"/>
      <c r="I3236" s="352"/>
      <c r="J3236" s="352"/>
      <c r="K3236" s="352"/>
      <c r="L3236" s="352"/>
      <c r="M3236" s="352"/>
    </row>
    <row r="3237" spans="5:13" ht="39" customHeight="1">
      <c r="E3237" s="352"/>
      <c r="F3237" s="352"/>
      <c r="G3237" s="352"/>
      <c r="H3237" s="350" t="s">
        <v>3410</v>
      </c>
      <c r="I3237" s="352"/>
      <c r="J3237" s="352"/>
      <c r="K3237" s="352"/>
      <c r="L3237" s="352"/>
      <c r="M3237" s="352"/>
    </row>
    <row r="3238" spans="5:13">
      <c r="E3238" s="352"/>
      <c r="F3238" s="352"/>
      <c r="G3238" s="352"/>
      <c r="H3238" s="352"/>
      <c r="I3238" s="352"/>
      <c r="J3238" s="352"/>
      <c r="K3238" s="352"/>
      <c r="L3238" s="352"/>
      <c r="M3238" s="352"/>
    </row>
    <row r="3239" spans="5:13" ht="95.25" customHeight="1">
      <c r="E3239" s="352"/>
      <c r="F3239" s="352"/>
      <c r="G3239" s="352"/>
      <c r="H3239" s="351" t="s">
        <v>2361</v>
      </c>
      <c r="I3239" s="352"/>
      <c r="J3239" s="352"/>
      <c r="K3239" s="352"/>
      <c r="L3239" s="352"/>
      <c r="M3239" s="352"/>
    </row>
    <row r="3240" spans="5:13" ht="24.95" customHeight="1">
      <c r="E3240" s="352"/>
      <c r="F3240" s="352">
        <v>2</v>
      </c>
      <c r="G3240" s="352" t="s">
        <v>1418</v>
      </c>
      <c r="H3240" s="352" t="s">
        <v>4470</v>
      </c>
      <c r="I3240" s="353">
        <v>527</v>
      </c>
      <c r="J3240" s="352" t="s">
        <v>2934</v>
      </c>
      <c r="K3240" s="352">
        <f>F3240*(I3240/100)</f>
        <v>10.54</v>
      </c>
      <c r="L3240" s="352"/>
      <c r="M3240" s="352"/>
    </row>
    <row r="3241" spans="5:13" ht="24.95" customHeight="1">
      <c r="E3241" s="352"/>
      <c r="F3241" s="352">
        <v>2</v>
      </c>
      <c r="G3241" s="352" t="s">
        <v>841</v>
      </c>
      <c r="H3241" s="352" t="s">
        <v>2362</v>
      </c>
      <c r="I3241" s="440">
        <v>914.1</v>
      </c>
      <c r="J3241" s="352" t="s">
        <v>2363</v>
      </c>
      <c r="K3241" s="352">
        <f>F3241*(I3241/100)</f>
        <v>18.28</v>
      </c>
      <c r="L3241" s="352"/>
      <c r="M3241" s="352"/>
    </row>
    <row r="3242" spans="5:13" ht="24.95" customHeight="1">
      <c r="E3242" s="352"/>
      <c r="F3242" s="352"/>
      <c r="G3242" s="352"/>
      <c r="H3242" s="352" t="s">
        <v>2364</v>
      </c>
      <c r="I3242" s="352"/>
      <c r="J3242" s="352"/>
      <c r="K3242" s="352">
        <v>7.93</v>
      </c>
      <c r="L3242" s="352"/>
      <c r="M3242" s="352"/>
    </row>
    <row r="3243" spans="5:13" ht="24.95" customHeight="1">
      <c r="E3243" s="352"/>
      <c r="F3243" s="352"/>
      <c r="G3243" s="352"/>
      <c r="H3243" s="352" t="s">
        <v>3425</v>
      </c>
      <c r="I3243" s="352"/>
      <c r="J3243" s="352"/>
      <c r="K3243" s="352">
        <f>K3251</f>
        <v>260.75</v>
      </c>
      <c r="L3243" s="352"/>
      <c r="M3243" s="352"/>
    </row>
    <row r="3244" spans="5:13" ht="24.95" customHeight="1">
      <c r="E3244" s="352"/>
      <c r="F3244" s="352"/>
      <c r="G3244" s="352"/>
      <c r="H3244" s="359" t="s">
        <v>1082</v>
      </c>
      <c r="I3244" s="352"/>
      <c r="J3244" s="352"/>
      <c r="K3244" s="360">
        <f>SUM(K3240:K3243)</f>
        <v>297.5</v>
      </c>
      <c r="L3244" s="352"/>
      <c r="M3244" s="352"/>
    </row>
    <row r="3245" spans="5:13">
      <c r="E3245" s="352"/>
      <c r="F3245" s="352"/>
      <c r="G3245" s="352"/>
      <c r="H3245" s="352"/>
      <c r="I3245" s="352"/>
      <c r="J3245" s="352"/>
      <c r="K3245" s="352"/>
      <c r="L3245" s="352"/>
      <c r="M3245" s="352"/>
    </row>
    <row r="3246" spans="5:13">
      <c r="E3246" s="352"/>
      <c r="F3246" s="352"/>
      <c r="H3246" s="358" t="s">
        <v>3426</v>
      </c>
      <c r="I3246" s="352"/>
      <c r="J3246" s="352"/>
      <c r="K3246" s="352"/>
      <c r="L3246" s="352"/>
      <c r="M3246" s="352"/>
    </row>
    <row r="3247" spans="5:13">
      <c r="E3247" s="352"/>
      <c r="F3247" s="352">
        <v>1</v>
      </c>
      <c r="G3247" s="352" t="s">
        <v>1418</v>
      </c>
      <c r="H3247" s="352" t="s">
        <v>2813</v>
      </c>
      <c r="I3247" s="352">
        <f>I2867</f>
        <v>783</v>
      </c>
      <c r="J3247" s="352" t="s">
        <v>1418</v>
      </c>
      <c r="K3247" s="352">
        <f>F3247*I3247</f>
        <v>783</v>
      </c>
      <c r="L3247" s="352"/>
      <c r="M3247" s="352"/>
    </row>
    <row r="3248" spans="5:13">
      <c r="E3248" s="352"/>
      <c r="F3248" s="352">
        <v>2</v>
      </c>
      <c r="G3248" s="352" t="s">
        <v>1418</v>
      </c>
      <c r="H3248" s="352" t="s">
        <v>2632</v>
      </c>
      <c r="I3248" s="352">
        <f>I2868</f>
        <v>778</v>
      </c>
      <c r="J3248" s="352" t="s">
        <v>1418</v>
      </c>
      <c r="K3248" s="352">
        <f>F3248*I3248</f>
        <v>1556</v>
      </c>
      <c r="L3248" s="352"/>
      <c r="M3248" s="352"/>
    </row>
    <row r="3249" spans="5:13">
      <c r="E3249" s="352"/>
      <c r="F3249" s="352">
        <v>3</v>
      </c>
      <c r="G3249" s="352" t="s">
        <v>1418</v>
      </c>
      <c r="H3249" s="352" t="s">
        <v>3136</v>
      </c>
      <c r="I3249" s="352">
        <f>I2869</f>
        <v>611</v>
      </c>
      <c r="J3249" s="352" t="s">
        <v>1418</v>
      </c>
      <c r="K3249" s="352">
        <f>F3249*I3249</f>
        <v>1833</v>
      </c>
      <c r="L3249" s="352"/>
      <c r="M3249" s="352"/>
    </row>
    <row r="3250" spans="5:13">
      <c r="E3250" s="352"/>
      <c r="F3250" s="352"/>
      <c r="G3250" s="352"/>
      <c r="H3250" s="357" t="s">
        <v>3427</v>
      </c>
      <c r="I3250" s="352"/>
      <c r="J3250" s="352"/>
      <c r="K3250" s="358">
        <f>SUM(K3247:K3249)</f>
        <v>4172</v>
      </c>
      <c r="L3250" s="352"/>
      <c r="M3250" s="352"/>
    </row>
    <row r="3251" spans="5:13">
      <c r="E3251" s="352"/>
      <c r="F3251" s="352"/>
      <c r="G3251" s="352"/>
      <c r="H3251" s="359" t="s">
        <v>2840</v>
      </c>
      <c r="I3251" s="352"/>
      <c r="J3251" s="352"/>
      <c r="K3251" s="360">
        <f>K3250/16</f>
        <v>260.75</v>
      </c>
      <c r="L3251" s="352"/>
      <c r="M3251" s="352"/>
    </row>
    <row r="3252" spans="5:13">
      <c r="E3252" s="352"/>
      <c r="F3252" s="352"/>
      <c r="G3252" s="352"/>
      <c r="H3252" s="352"/>
      <c r="I3252" s="352"/>
      <c r="J3252" s="352"/>
      <c r="K3252" s="352"/>
      <c r="L3252" s="352"/>
      <c r="M3252" s="352"/>
    </row>
    <row r="3253" spans="5:13">
      <c r="E3253" s="352"/>
      <c r="F3253" s="352"/>
      <c r="G3253" s="352"/>
      <c r="H3253" s="360" t="s">
        <v>3428</v>
      </c>
      <c r="I3253" s="352"/>
      <c r="J3253" s="352"/>
      <c r="K3253" s="352"/>
      <c r="L3253" s="352"/>
      <c r="M3253" s="352"/>
    </row>
    <row r="3254" spans="5:13" ht="36" customHeight="1">
      <c r="E3254" s="352"/>
      <c r="F3254" s="352"/>
      <c r="G3254" s="352"/>
      <c r="H3254" s="350" t="s">
        <v>3429</v>
      </c>
      <c r="I3254" s="352"/>
      <c r="J3254" s="352"/>
      <c r="K3254" s="352"/>
      <c r="L3254" s="352"/>
      <c r="M3254" s="352"/>
    </row>
    <row r="3255" spans="5:13">
      <c r="E3255" s="352"/>
      <c r="F3255" s="352"/>
      <c r="G3255" s="352"/>
      <c r="H3255" s="352"/>
      <c r="I3255" s="352"/>
      <c r="J3255" s="352"/>
      <c r="K3255" s="352"/>
      <c r="L3255" s="352"/>
      <c r="M3255" s="352"/>
    </row>
    <row r="3256" spans="5:13" ht="112.5" customHeight="1">
      <c r="E3256" s="352"/>
      <c r="F3256" s="352"/>
      <c r="G3256" s="352"/>
      <c r="H3256" s="351" t="s">
        <v>2788</v>
      </c>
      <c r="I3256" s="352"/>
      <c r="J3256" s="352"/>
      <c r="K3256" s="352"/>
      <c r="L3256" s="352"/>
      <c r="M3256" s="352"/>
    </row>
    <row r="3257" spans="5:13">
      <c r="E3257" s="352"/>
      <c r="F3257" s="352">
        <v>1.5</v>
      </c>
      <c r="G3257" s="352" t="s">
        <v>841</v>
      </c>
      <c r="H3257" s="352" t="s">
        <v>3987</v>
      </c>
      <c r="I3257" s="353">
        <v>27.2</v>
      </c>
      <c r="J3257" s="352" t="s">
        <v>841</v>
      </c>
      <c r="K3257" s="352">
        <f>F3257*I3257</f>
        <v>40.799999999999997</v>
      </c>
      <c r="L3257" s="352"/>
      <c r="M3257" s="352"/>
    </row>
    <row r="3258" spans="5:13">
      <c r="E3258" s="352"/>
      <c r="F3258" s="352">
        <v>2</v>
      </c>
      <c r="G3258" s="352" t="s">
        <v>1418</v>
      </c>
      <c r="H3258" s="352" t="s">
        <v>2789</v>
      </c>
      <c r="I3258" s="352">
        <f>I3240</f>
        <v>527</v>
      </c>
      <c r="J3258" s="352" t="s">
        <v>2934</v>
      </c>
      <c r="K3258" s="352">
        <f>F3258*(I3258/100)</f>
        <v>10.54</v>
      </c>
      <c r="L3258" s="352"/>
      <c r="M3258" s="352"/>
    </row>
    <row r="3259" spans="5:13">
      <c r="E3259" s="352"/>
      <c r="F3259" s="352">
        <v>2</v>
      </c>
      <c r="G3259" s="352" t="s">
        <v>841</v>
      </c>
      <c r="H3259" s="352" t="s">
        <v>2362</v>
      </c>
      <c r="I3259" s="352">
        <f>I3241</f>
        <v>914.1</v>
      </c>
      <c r="J3259" s="352" t="s">
        <v>841</v>
      </c>
      <c r="K3259" s="352">
        <f>F3259*(I3259/100)</f>
        <v>18.28</v>
      </c>
      <c r="L3259" s="352"/>
      <c r="M3259" s="352"/>
    </row>
    <row r="3260" spans="5:13" ht="31.5" customHeight="1">
      <c r="E3260" s="352"/>
      <c r="F3260" s="352"/>
      <c r="G3260" s="352"/>
      <c r="H3260" s="351" t="s">
        <v>2790</v>
      </c>
      <c r="I3260" s="352"/>
      <c r="J3260" s="352"/>
      <c r="K3260" s="352">
        <v>5.98</v>
      </c>
      <c r="L3260" s="352"/>
      <c r="M3260" s="352"/>
    </row>
    <row r="3261" spans="5:13">
      <c r="E3261" s="352"/>
      <c r="F3261" s="352"/>
      <c r="G3261" s="352"/>
      <c r="H3261" s="352" t="s">
        <v>930</v>
      </c>
      <c r="I3261" s="352"/>
      <c r="J3261" s="352"/>
      <c r="K3261" s="352">
        <f>K3269</f>
        <v>417.2</v>
      </c>
      <c r="L3261" s="352"/>
      <c r="M3261" s="352"/>
    </row>
    <row r="3262" spans="5:13" ht="24.95" customHeight="1">
      <c r="E3262" s="352"/>
      <c r="F3262" s="352"/>
      <c r="G3262" s="352"/>
      <c r="H3262" s="359" t="s">
        <v>1082</v>
      </c>
      <c r="I3262" s="352"/>
      <c r="J3262" s="352"/>
      <c r="K3262" s="360">
        <f>SUM(K3257:K3261)</f>
        <v>492.8</v>
      </c>
      <c r="L3262" s="352"/>
      <c r="M3262" s="352"/>
    </row>
    <row r="3263" spans="5:13">
      <c r="E3263" s="352"/>
      <c r="F3263" s="352"/>
      <c r="G3263" s="352"/>
      <c r="H3263" s="352"/>
      <c r="I3263" s="352"/>
      <c r="J3263" s="352"/>
      <c r="K3263" s="352"/>
      <c r="L3263" s="352"/>
      <c r="M3263" s="352"/>
    </row>
    <row r="3264" spans="5:13">
      <c r="E3264" s="352"/>
      <c r="F3264" s="352"/>
      <c r="G3264" s="352"/>
      <c r="H3264" s="360" t="s">
        <v>142</v>
      </c>
      <c r="I3264" s="352"/>
      <c r="J3264" s="352"/>
      <c r="K3264" s="352"/>
      <c r="L3264" s="352"/>
      <c r="M3264" s="352"/>
    </row>
    <row r="3265" spans="5:13">
      <c r="E3265" s="352"/>
      <c r="F3265" s="352">
        <v>1</v>
      </c>
      <c r="G3265" s="352" t="s">
        <v>1418</v>
      </c>
      <c r="H3265" s="352" t="s">
        <v>2813</v>
      </c>
      <c r="I3265" s="352">
        <f>I3247</f>
        <v>783</v>
      </c>
      <c r="J3265" s="352" t="s">
        <v>1418</v>
      </c>
      <c r="K3265" s="352">
        <f>F3265*I3265</f>
        <v>783</v>
      </c>
      <c r="L3265" s="352"/>
      <c r="M3265" s="352"/>
    </row>
    <row r="3266" spans="5:13">
      <c r="E3266" s="352"/>
      <c r="F3266" s="352">
        <v>2</v>
      </c>
      <c r="G3266" s="352" t="s">
        <v>1418</v>
      </c>
      <c r="H3266" s="352" t="s">
        <v>2632</v>
      </c>
      <c r="I3266" s="352">
        <f>I3248</f>
        <v>778</v>
      </c>
      <c r="J3266" s="352" t="s">
        <v>1418</v>
      </c>
      <c r="K3266" s="352">
        <f>F3266*I3266</f>
        <v>1556</v>
      </c>
      <c r="L3266" s="352"/>
      <c r="M3266" s="352"/>
    </row>
    <row r="3267" spans="5:13">
      <c r="E3267" s="352"/>
      <c r="F3267" s="352">
        <v>3</v>
      </c>
      <c r="G3267" s="352" t="s">
        <v>1418</v>
      </c>
      <c r="H3267" s="352" t="s">
        <v>3136</v>
      </c>
      <c r="I3267" s="352">
        <f>I3249</f>
        <v>611</v>
      </c>
      <c r="J3267" s="352" t="s">
        <v>1418</v>
      </c>
      <c r="K3267" s="352">
        <f>F3267*I3267</f>
        <v>1833</v>
      </c>
      <c r="L3267" s="352"/>
      <c r="M3267" s="352"/>
    </row>
    <row r="3268" spans="5:13">
      <c r="E3268" s="352"/>
      <c r="F3268" s="352"/>
      <c r="G3268" s="352"/>
      <c r="H3268" s="357" t="s">
        <v>2791</v>
      </c>
      <c r="I3268" s="352"/>
      <c r="J3268" s="352"/>
      <c r="K3268" s="358">
        <f>SUM(K3265:K3267)</f>
        <v>4172</v>
      </c>
      <c r="L3268" s="352"/>
      <c r="M3268" s="352"/>
    </row>
    <row r="3269" spans="5:13">
      <c r="E3269" s="352"/>
      <c r="F3269" s="352"/>
      <c r="G3269" s="352"/>
      <c r="H3269" s="359" t="s">
        <v>2840</v>
      </c>
      <c r="I3269" s="352"/>
      <c r="J3269" s="352"/>
      <c r="K3269" s="360">
        <f>K3268/10</f>
        <v>417.2</v>
      </c>
      <c r="L3269" s="352"/>
      <c r="M3269" s="352"/>
    </row>
    <row r="3270" spans="5:13">
      <c r="E3270" s="352"/>
      <c r="F3270" s="352"/>
      <c r="G3270" s="352"/>
      <c r="H3270" s="352"/>
      <c r="I3270" s="352"/>
      <c r="J3270" s="352"/>
      <c r="K3270" s="352"/>
      <c r="L3270" s="352"/>
      <c r="M3270" s="352"/>
    </row>
    <row r="3271" spans="5:13">
      <c r="E3271" s="352"/>
      <c r="F3271" s="352"/>
      <c r="G3271" s="352"/>
      <c r="H3271" s="360" t="s">
        <v>3464</v>
      </c>
      <c r="I3271" s="352"/>
      <c r="J3271" s="352"/>
      <c r="K3271" s="352"/>
      <c r="L3271" s="352"/>
      <c r="M3271" s="352"/>
    </row>
    <row r="3272" spans="5:13" ht="83.25" customHeight="1">
      <c r="E3272" s="352"/>
      <c r="F3272" s="352"/>
      <c r="G3272" s="352"/>
      <c r="H3272" s="351" t="s">
        <v>3175</v>
      </c>
      <c r="I3272" s="352"/>
      <c r="J3272" s="352"/>
      <c r="K3272" s="352"/>
      <c r="L3272" s="352"/>
      <c r="M3272" s="352"/>
    </row>
    <row r="3273" spans="5:13">
      <c r="E3273" s="352"/>
      <c r="F3273" s="352"/>
      <c r="G3273" s="352"/>
      <c r="H3273" s="352"/>
      <c r="I3273" s="352"/>
      <c r="J3273" s="352"/>
      <c r="K3273" s="352"/>
      <c r="L3273" s="352"/>
      <c r="M3273" s="352"/>
    </row>
    <row r="3274" spans="5:13" ht="22.5" customHeight="1">
      <c r="E3274" s="352"/>
      <c r="F3274" s="352">
        <v>1</v>
      </c>
      <c r="G3274" s="352" t="s">
        <v>841</v>
      </c>
      <c r="H3274" s="352" t="s">
        <v>2362</v>
      </c>
      <c r="I3274" s="352">
        <f>I3259</f>
        <v>914.1</v>
      </c>
      <c r="J3274" s="352" t="s">
        <v>3176</v>
      </c>
      <c r="K3274" s="352">
        <f>F3274*(I3274/100)</f>
        <v>9.14</v>
      </c>
      <c r="L3274" s="352"/>
      <c r="M3274" s="352"/>
    </row>
    <row r="3275" spans="5:13" ht="24.95" customHeight="1">
      <c r="E3275" s="352"/>
      <c r="F3275" s="352"/>
      <c r="G3275" s="352"/>
      <c r="H3275" s="352" t="s">
        <v>142</v>
      </c>
      <c r="I3275" s="352"/>
      <c r="J3275" s="352"/>
      <c r="K3275" s="352">
        <f>K3282</f>
        <v>556.6</v>
      </c>
      <c r="L3275" s="352"/>
      <c r="M3275" s="352"/>
    </row>
    <row r="3276" spans="5:13" ht="24.95" customHeight="1">
      <c r="E3276" s="352"/>
      <c r="F3276" s="352"/>
      <c r="G3276" s="352"/>
      <c r="H3276" s="352" t="s">
        <v>2365</v>
      </c>
      <c r="J3276" s="352"/>
      <c r="K3276" s="352">
        <v>4.8600000000000003</v>
      </c>
      <c r="L3276" s="352"/>
      <c r="M3276" s="352"/>
    </row>
    <row r="3277" spans="5:13" ht="24.95" customHeight="1">
      <c r="E3277" s="352"/>
      <c r="F3277" s="352"/>
      <c r="G3277" s="352"/>
      <c r="H3277" s="358" t="s">
        <v>3177</v>
      </c>
      <c r="I3277" s="360" t="s">
        <v>1082</v>
      </c>
      <c r="J3277" s="352"/>
      <c r="K3277" s="360">
        <f>SUM(K3274:K3276)</f>
        <v>570.6</v>
      </c>
      <c r="L3277" s="352">
        <f>304-K3277</f>
        <v>-266.60000000000002</v>
      </c>
      <c r="M3277" s="352"/>
    </row>
    <row r="3278" spans="5:13" ht="21" customHeight="1">
      <c r="E3278" s="352"/>
      <c r="F3278" s="352">
        <v>1</v>
      </c>
      <c r="G3278" s="352" t="s">
        <v>1418</v>
      </c>
      <c r="H3278" s="352" t="s">
        <v>2813</v>
      </c>
      <c r="I3278" s="352">
        <f>I3265</f>
        <v>783</v>
      </c>
      <c r="J3278" s="352" t="s">
        <v>1418</v>
      </c>
      <c r="K3278" s="352">
        <f>F3278*I3278</f>
        <v>783</v>
      </c>
      <c r="L3278" s="352"/>
      <c r="M3278" s="352"/>
    </row>
    <row r="3279" spans="5:13" ht="21" customHeight="1">
      <c r="E3279" s="352"/>
      <c r="F3279" s="352">
        <v>1</v>
      </c>
      <c r="G3279" s="352" t="s">
        <v>1418</v>
      </c>
      <c r="H3279" s="352" t="s">
        <v>2632</v>
      </c>
      <c r="I3279" s="352">
        <f>I3266</f>
        <v>778</v>
      </c>
      <c r="J3279" s="352" t="s">
        <v>1418</v>
      </c>
      <c r="K3279" s="352">
        <f>F3279*I3279</f>
        <v>778</v>
      </c>
      <c r="L3279" s="352"/>
      <c r="M3279" s="352"/>
    </row>
    <row r="3280" spans="5:13" ht="21" customHeight="1">
      <c r="E3280" s="352"/>
      <c r="F3280" s="352">
        <v>2</v>
      </c>
      <c r="G3280" s="352" t="s">
        <v>1418</v>
      </c>
      <c r="H3280" s="352" t="s">
        <v>3136</v>
      </c>
      <c r="I3280" s="352">
        <f>I3267</f>
        <v>611</v>
      </c>
      <c r="J3280" s="352" t="s">
        <v>1418</v>
      </c>
      <c r="K3280" s="352">
        <f>F3280*I3280</f>
        <v>1222</v>
      </c>
      <c r="L3280" s="352"/>
      <c r="M3280" s="352"/>
    </row>
    <row r="3281" spans="5:13" ht="24.95" customHeight="1">
      <c r="E3281" s="352"/>
      <c r="F3281" s="352"/>
      <c r="G3281" s="352"/>
      <c r="H3281" s="357" t="s">
        <v>3178</v>
      </c>
      <c r="I3281" s="352"/>
      <c r="J3281" s="352"/>
      <c r="K3281" s="358">
        <f>SUM(K3278:K3280)</f>
        <v>2783</v>
      </c>
      <c r="L3281" s="352"/>
      <c r="M3281" s="352"/>
    </row>
    <row r="3282" spans="5:13" ht="19.5" customHeight="1">
      <c r="E3282" s="352"/>
      <c r="F3282" s="352"/>
      <c r="G3282" s="352"/>
      <c r="H3282" s="359" t="s">
        <v>1082</v>
      </c>
      <c r="I3282" s="352"/>
      <c r="J3282" s="352"/>
      <c r="K3282" s="360">
        <f>K3281/5</f>
        <v>556.6</v>
      </c>
      <c r="L3282" s="352"/>
      <c r="M3282" s="352"/>
    </row>
    <row r="3283" spans="5:13" ht="24.95" customHeight="1">
      <c r="E3283" s="352"/>
      <c r="F3283" s="352"/>
      <c r="G3283" s="352"/>
      <c r="H3283" s="370" t="s">
        <v>3179</v>
      </c>
      <c r="I3283" s="352"/>
      <c r="J3283" s="352"/>
      <c r="K3283" s="352"/>
      <c r="L3283" s="352"/>
      <c r="M3283" s="352"/>
    </row>
    <row r="3284" spans="5:13">
      <c r="E3284" s="352"/>
      <c r="F3284" s="352"/>
      <c r="G3284" s="352"/>
      <c r="H3284" s="360" t="s">
        <v>3180</v>
      </c>
      <c r="I3284" s="352"/>
      <c r="J3284" s="352"/>
      <c r="K3284" s="352"/>
      <c r="L3284" s="352"/>
      <c r="M3284" s="352"/>
    </row>
    <row r="3285" spans="5:13">
      <c r="E3285" s="352"/>
      <c r="F3285" s="352"/>
      <c r="G3285" s="352"/>
      <c r="H3285" s="360" t="s">
        <v>3181</v>
      </c>
      <c r="I3285" s="352"/>
      <c r="J3285" s="352"/>
      <c r="K3285" s="352"/>
      <c r="L3285" s="352"/>
      <c r="M3285" s="352"/>
    </row>
    <row r="3286" spans="5:13">
      <c r="E3286" s="352"/>
      <c r="F3286" s="352"/>
      <c r="G3286" s="352"/>
      <c r="H3286" s="361" t="s">
        <v>3182</v>
      </c>
      <c r="I3286" s="352"/>
      <c r="J3286" s="352"/>
      <c r="K3286" s="352"/>
      <c r="L3286" s="352"/>
      <c r="M3286" s="352"/>
    </row>
    <row r="3287" spans="5:13" ht="68.25" customHeight="1">
      <c r="E3287" s="352"/>
      <c r="F3287" s="352"/>
      <c r="G3287" s="352"/>
      <c r="H3287" s="351" t="s">
        <v>3516</v>
      </c>
      <c r="I3287" s="352"/>
      <c r="J3287" s="352"/>
      <c r="K3287" s="352"/>
      <c r="L3287" s="352"/>
      <c r="M3287" s="352"/>
    </row>
    <row r="3288" spans="5:13">
      <c r="E3288" s="352"/>
      <c r="F3288" s="352"/>
      <c r="G3288" s="352"/>
      <c r="H3288" s="352"/>
      <c r="I3288" s="352"/>
      <c r="J3288" s="352"/>
      <c r="K3288" s="352"/>
      <c r="L3288" s="352"/>
      <c r="M3288" s="352"/>
    </row>
    <row r="3289" spans="5:13">
      <c r="E3289" s="352"/>
      <c r="F3289" s="352">
        <v>9.5</v>
      </c>
      <c r="G3289" s="352" t="s">
        <v>1675</v>
      </c>
      <c r="H3289" s="352" t="s">
        <v>4473</v>
      </c>
      <c r="I3289" s="353">
        <v>79.7</v>
      </c>
      <c r="J3289" s="352" t="s">
        <v>1675</v>
      </c>
      <c r="K3289" s="352">
        <f>F3289*I3289</f>
        <v>757.15</v>
      </c>
      <c r="L3289" s="352"/>
      <c r="M3289" s="352"/>
    </row>
    <row r="3290" spans="5:13">
      <c r="E3290" s="352"/>
      <c r="F3290" s="352">
        <v>0.5</v>
      </c>
      <c r="G3290" s="352" t="s">
        <v>1675</v>
      </c>
      <c r="H3290" s="352" t="s">
        <v>4207</v>
      </c>
      <c r="I3290" s="353">
        <v>19.22</v>
      </c>
      <c r="J3290" s="352"/>
      <c r="K3290" s="352">
        <f>F3290*I3290</f>
        <v>9.61</v>
      </c>
      <c r="L3290" s="352"/>
      <c r="M3290" s="352"/>
    </row>
    <row r="3291" spans="5:13">
      <c r="E3291" s="352"/>
      <c r="F3291" s="352"/>
      <c r="G3291" s="352"/>
      <c r="H3291" s="352" t="s">
        <v>1855</v>
      </c>
      <c r="I3291" s="352"/>
      <c r="J3291" s="352"/>
      <c r="K3291" s="352">
        <f>K3299</f>
        <v>1394</v>
      </c>
      <c r="L3291" s="352"/>
      <c r="M3291" s="352"/>
    </row>
    <row r="3292" spans="5:13">
      <c r="E3292" s="352"/>
      <c r="F3292" s="352"/>
      <c r="G3292" s="352"/>
      <c r="H3292" s="352" t="s">
        <v>2309</v>
      </c>
      <c r="I3292" s="352"/>
      <c r="J3292" s="352"/>
      <c r="K3292" s="352">
        <v>7.24</v>
      </c>
      <c r="L3292" s="352"/>
      <c r="M3292" s="352"/>
    </row>
    <row r="3293" spans="5:13">
      <c r="E3293" s="352"/>
      <c r="F3293" s="352"/>
      <c r="G3293" s="352"/>
      <c r="H3293" s="357" t="s">
        <v>3432</v>
      </c>
      <c r="I3293" s="352"/>
      <c r="J3293" s="352"/>
      <c r="K3293" s="358">
        <f>SUM(K3289:K3292)</f>
        <v>2168</v>
      </c>
      <c r="L3293" s="352"/>
      <c r="M3293" s="352"/>
    </row>
    <row r="3294" spans="5:13">
      <c r="E3294" s="352"/>
      <c r="F3294" s="352"/>
      <c r="G3294" s="352"/>
      <c r="H3294" s="359" t="s">
        <v>2808</v>
      </c>
      <c r="I3294" s="352"/>
      <c r="J3294" s="352"/>
      <c r="K3294" s="360">
        <f>K3293/90</f>
        <v>24.09</v>
      </c>
      <c r="L3294" s="352"/>
      <c r="M3294" s="352"/>
    </row>
    <row r="3295" spans="5:13">
      <c r="E3295" s="352"/>
      <c r="F3295" s="352"/>
      <c r="G3295" s="352"/>
      <c r="H3295" s="352"/>
      <c r="I3295" s="352"/>
      <c r="J3295" s="352"/>
      <c r="K3295" s="352"/>
      <c r="L3295" s="352"/>
      <c r="M3295" s="352"/>
    </row>
    <row r="3296" spans="5:13">
      <c r="E3296" s="352"/>
      <c r="F3296" s="352"/>
      <c r="G3296" s="352"/>
      <c r="H3296" s="358" t="s">
        <v>2690</v>
      </c>
      <c r="I3296" s="352"/>
      <c r="J3296" s="352"/>
      <c r="K3296" s="352"/>
      <c r="L3296" s="352"/>
      <c r="M3296" s="352"/>
    </row>
    <row r="3297" spans="5:13">
      <c r="E3297" s="352"/>
      <c r="F3297" s="352">
        <v>1</v>
      </c>
      <c r="G3297" s="352"/>
      <c r="H3297" s="352" t="s">
        <v>2813</v>
      </c>
      <c r="I3297" s="352">
        <f>I3278</f>
        <v>783</v>
      </c>
      <c r="J3297" s="352" t="s">
        <v>1418</v>
      </c>
      <c r="K3297" s="352">
        <f>F3297*I3297</f>
        <v>783</v>
      </c>
      <c r="L3297" s="352"/>
      <c r="M3297" s="352"/>
    </row>
    <row r="3298" spans="5:13">
      <c r="E3298" s="352"/>
      <c r="F3298" s="352">
        <v>1</v>
      </c>
      <c r="G3298" s="352"/>
      <c r="H3298" s="352" t="s">
        <v>3136</v>
      </c>
      <c r="I3298" s="352">
        <f>I3280</f>
        <v>611</v>
      </c>
      <c r="J3298" s="352" t="s">
        <v>1418</v>
      </c>
      <c r="K3298" s="352">
        <f>F3298*I3298</f>
        <v>611</v>
      </c>
      <c r="L3298" s="352"/>
      <c r="M3298" s="352"/>
    </row>
    <row r="3299" spans="5:13">
      <c r="E3299" s="352"/>
      <c r="F3299" s="352"/>
      <c r="G3299" s="352"/>
      <c r="H3299" s="352"/>
      <c r="I3299" s="352"/>
      <c r="J3299" s="352"/>
      <c r="K3299" s="360">
        <f>SUM(K3297:K3298)</f>
        <v>1394</v>
      </c>
      <c r="L3299" s="352"/>
      <c r="M3299" s="352"/>
    </row>
    <row r="3300" spans="5:13">
      <c r="E3300" s="352"/>
      <c r="F3300" s="352" t="s">
        <v>2691</v>
      </c>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60" t="s">
        <v>2692</v>
      </c>
      <c r="I3302" s="352"/>
      <c r="J3302" s="352"/>
      <c r="K3302" s="352"/>
      <c r="L3302" s="352"/>
      <c r="M3302" s="352"/>
    </row>
    <row r="3303" spans="5:13">
      <c r="E3303" s="352"/>
      <c r="F3303" s="352"/>
      <c r="G3303" s="352"/>
      <c r="H3303" s="360" t="s">
        <v>2693</v>
      </c>
      <c r="I3303" s="352"/>
      <c r="J3303" s="352"/>
      <c r="K3303" s="352"/>
      <c r="L3303" s="352"/>
      <c r="M3303" s="352"/>
    </row>
    <row r="3304" spans="5:13">
      <c r="E3304" s="352"/>
      <c r="F3304" s="352"/>
      <c r="G3304" s="352"/>
      <c r="H3304" s="352"/>
      <c r="I3304" s="352"/>
      <c r="J3304" s="352"/>
      <c r="K3304" s="352"/>
      <c r="L3304" s="352"/>
      <c r="M3304" s="352"/>
    </row>
    <row r="3305" spans="5:13" ht="57" customHeight="1">
      <c r="E3305" s="352"/>
      <c r="F3305" s="352"/>
      <c r="G3305" s="352"/>
      <c r="H3305" s="351" t="s">
        <v>2694</v>
      </c>
      <c r="I3305" s="352"/>
      <c r="J3305" s="352"/>
      <c r="K3305" s="352"/>
      <c r="L3305" s="352"/>
      <c r="M3305" s="352"/>
    </row>
    <row r="3306" spans="5:13">
      <c r="E3306" s="352"/>
      <c r="F3306" s="352">
        <v>2.5</v>
      </c>
      <c r="G3306" s="352" t="s">
        <v>841</v>
      </c>
      <c r="H3306" s="352" t="s">
        <v>2695</v>
      </c>
      <c r="I3306" s="353">
        <f>Elec.Data!I476</f>
        <v>98.6</v>
      </c>
      <c r="J3306" s="352" t="s">
        <v>841</v>
      </c>
      <c r="K3306" s="352">
        <f>F3306*I3306</f>
        <v>246.5</v>
      </c>
      <c r="L3306" s="352"/>
      <c r="M3306" s="352"/>
    </row>
    <row r="3307" spans="5:13">
      <c r="E3307" s="352"/>
      <c r="F3307" s="352">
        <v>1</v>
      </c>
      <c r="G3307" s="352" t="s">
        <v>841</v>
      </c>
      <c r="H3307" s="352" t="s">
        <v>2696</v>
      </c>
      <c r="I3307" s="353">
        <f>Elec.Data!I477</f>
        <v>69.8</v>
      </c>
      <c r="J3307" s="352" t="s">
        <v>841</v>
      </c>
      <c r="K3307" s="352">
        <f>F3307*I3307</f>
        <v>69.8</v>
      </c>
      <c r="L3307" s="352"/>
      <c r="M3307" s="352"/>
    </row>
    <row r="3308" spans="5:13">
      <c r="E3308" s="352"/>
      <c r="F3308" s="352">
        <v>1</v>
      </c>
      <c r="G3308" s="352" t="s">
        <v>841</v>
      </c>
      <c r="H3308" s="352" t="s">
        <v>2697</v>
      </c>
      <c r="I3308" s="353">
        <f>Elec.Data!I478</f>
        <v>52</v>
      </c>
      <c r="J3308" s="352" t="s">
        <v>841</v>
      </c>
      <c r="K3308" s="352">
        <f>F3308*I3308</f>
        <v>52</v>
      </c>
      <c r="L3308" s="352"/>
      <c r="M3308" s="352"/>
    </row>
    <row r="3309" spans="5:13">
      <c r="E3309" s="352"/>
      <c r="F3309" s="352">
        <v>1</v>
      </c>
      <c r="G3309" s="352" t="s">
        <v>1418</v>
      </c>
      <c r="H3309" s="352" t="s">
        <v>3943</v>
      </c>
      <c r="I3309" s="353">
        <f>Elec.Data!I479</f>
        <v>24.1</v>
      </c>
      <c r="J3309" s="352" t="s">
        <v>1418</v>
      </c>
      <c r="K3309" s="352">
        <f>F3309*I3309</f>
        <v>24.1</v>
      </c>
      <c r="L3309" s="352"/>
      <c r="M3309" s="352"/>
    </row>
    <row r="3310" spans="5:13">
      <c r="E3310" s="352"/>
      <c r="F3310" s="352">
        <v>1</v>
      </c>
      <c r="G3310" s="352" t="s">
        <v>286</v>
      </c>
      <c r="H3310" s="352" t="s">
        <v>2698</v>
      </c>
      <c r="I3310" s="353">
        <f>Elec.Data!I480</f>
        <v>447</v>
      </c>
      <c r="J3310" s="352" t="s">
        <v>286</v>
      </c>
      <c r="K3310" s="352">
        <v>15</v>
      </c>
      <c r="L3310" s="352"/>
      <c r="M3310" s="352"/>
    </row>
    <row r="3311" spans="5:13">
      <c r="E3311" s="352"/>
      <c r="F3311" s="352"/>
      <c r="G3311" s="352" t="s">
        <v>668</v>
      </c>
      <c r="H3311" s="352" t="s">
        <v>2699</v>
      </c>
      <c r="I3311" s="353">
        <f>Elec.Data!I481</f>
        <v>100</v>
      </c>
      <c r="J3311" s="352" t="s">
        <v>668</v>
      </c>
      <c r="K3311" s="352">
        <v>150</v>
      </c>
      <c r="L3311" s="352"/>
      <c r="M3311" s="352"/>
    </row>
    <row r="3312" spans="5:13">
      <c r="E3312" s="352"/>
      <c r="F3312" s="352">
        <v>1</v>
      </c>
      <c r="G3312" s="352" t="s">
        <v>1418</v>
      </c>
      <c r="H3312" s="352" t="s">
        <v>2700</v>
      </c>
      <c r="I3312" s="353">
        <f>Elec.Data!I482</f>
        <v>5</v>
      </c>
      <c r="J3312" s="352" t="s">
        <v>1418</v>
      </c>
      <c r="K3312" s="352">
        <f>F3312*I3312</f>
        <v>5</v>
      </c>
      <c r="L3312" s="352"/>
      <c r="M3312" s="352"/>
    </row>
    <row r="3313" spans="5:13">
      <c r="E3313" s="352"/>
      <c r="F3313" s="352">
        <v>40</v>
      </c>
      <c r="G3313" s="352" t="s">
        <v>1675</v>
      </c>
      <c r="H3313" s="352" t="s">
        <v>2701</v>
      </c>
      <c r="I3313" s="353">
        <f>Elec.Data!I483</f>
        <v>13.6</v>
      </c>
      <c r="J3313" s="352" t="s">
        <v>1675</v>
      </c>
      <c r="K3313" s="352">
        <f>F3313*I3313</f>
        <v>544</v>
      </c>
      <c r="L3313" s="352"/>
      <c r="M3313" s="352"/>
    </row>
    <row r="3314" spans="5:13">
      <c r="E3314" s="352"/>
      <c r="F3314" s="352">
        <v>2</v>
      </c>
      <c r="G3314" s="352" t="s">
        <v>1418</v>
      </c>
      <c r="H3314" s="352" t="s">
        <v>2702</v>
      </c>
      <c r="I3314" s="353">
        <f>Elec.Data!I484</f>
        <v>13.6</v>
      </c>
      <c r="J3314" s="352" t="s">
        <v>1418</v>
      </c>
      <c r="K3314" s="352">
        <f>F3314*I3314</f>
        <v>27.2</v>
      </c>
      <c r="L3314" s="352"/>
      <c r="M3314" s="352"/>
    </row>
    <row r="3315" spans="5:13">
      <c r="E3315" s="352"/>
      <c r="F3315" s="352">
        <v>4</v>
      </c>
      <c r="G3315" s="352" t="s">
        <v>1418</v>
      </c>
      <c r="H3315" s="352" t="s">
        <v>2703</v>
      </c>
      <c r="I3315" s="353">
        <f>Elec.Data!I485</f>
        <v>3.7</v>
      </c>
      <c r="J3315" s="352" t="s">
        <v>1418</v>
      </c>
      <c r="K3315" s="352">
        <f>F3315*I3315</f>
        <v>14.8</v>
      </c>
      <c r="L3315" s="352"/>
      <c r="M3315" s="352"/>
    </row>
    <row r="3316" spans="5:13">
      <c r="E3316" s="352"/>
      <c r="F3316" s="352">
        <v>10</v>
      </c>
      <c r="G3316" s="352" t="s">
        <v>1675</v>
      </c>
      <c r="H3316" s="352" t="s">
        <v>2704</v>
      </c>
      <c r="I3316" s="353">
        <f>Elec.Data!I486</f>
        <v>0</v>
      </c>
      <c r="J3316" s="352" t="s">
        <v>1675</v>
      </c>
      <c r="K3316" s="352">
        <f>F3316*I3316</f>
        <v>0</v>
      </c>
      <c r="L3316" s="352"/>
      <c r="M3316" s="352"/>
    </row>
    <row r="3317" spans="5:13">
      <c r="E3317" s="352"/>
      <c r="F3317" s="352"/>
      <c r="G3317" s="352"/>
      <c r="H3317" s="352" t="s">
        <v>2309</v>
      </c>
      <c r="I3317" s="352"/>
      <c r="J3317" s="352"/>
      <c r="K3317" s="352">
        <v>11.85</v>
      </c>
      <c r="L3317" s="352"/>
      <c r="M3317" s="352"/>
    </row>
    <row r="3318" spans="5:13">
      <c r="E3318" s="352"/>
      <c r="F3318" s="352"/>
      <c r="G3318" s="352"/>
      <c r="H3318" s="352" t="s">
        <v>930</v>
      </c>
      <c r="I3318" s="352"/>
      <c r="J3318" s="352"/>
      <c r="K3318" s="361">
        <f>K3324</f>
        <v>1394</v>
      </c>
      <c r="L3318" s="352"/>
      <c r="M3318" s="352"/>
    </row>
    <row r="3319" spans="5:13">
      <c r="E3319" s="352"/>
      <c r="F3319" s="352"/>
      <c r="G3319" s="352"/>
      <c r="H3319" s="359" t="s">
        <v>1082</v>
      </c>
      <c r="I3319" s="352"/>
      <c r="J3319" s="352"/>
      <c r="K3319" s="360">
        <f>SUM(K3306:K3318)</f>
        <v>2554.25</v>
      </c>
      <c r="L3319" s="352">
        <f>2035-K3319</f>
        <v>-519.25</v>
      </c>
      <c r="M3319" s="352"/>
    </row>
    <row r="3320" spans="5:13">
      <c r="E3320" s="352"/>
      <c r="F3320" s="352"/>
      <c r="G3320" s="352"/>
      <c r="H3320" s="352"/>
      <c r="I3320" s="352"/>
      <c r="J3320" s="352"/>
      <c r="K3320" s="352"/>
      <c r="L3320" s="352"/>
      <c r="M3320" s="352"/>
    </row>
    <row r="3321" spans="5:13">
      <c r="E3321" s="352"/>
      <c r="F3321" s="352"/>
      <c r="G3321" s="352"/>
      <c r="H3321" s="358" t="s">
        <v>930</v>
      </c>
      <c r="I3321" s="352"/>
      <c r="J3321" s="352"/>
      <c r="K3321" s="352"/>
      <c r="L3321" s="352"/>
      <c r="M3321" s="352"/>
    </row>
    <row r="3322" spans="5:13">
      <c r="E3322" s="352"/>
      <c r="F3322" s="352">
        <v>1</v>
      </c>
      <c r="G3322" s="352" t="s">
        <v>1418</v>
      </c>
      <c r="H3322" s="352" t="s">
        <v>2813</v>
      </c>
      <c r="I3322" s="352">
        <f>I3297</f>
        <v>783</v>
      </c>
      <c r="J3322" s="352" t="s">
        <v>1418</v>
      </c>
      <c r="K3322" s="352">
        <f>F3322*I3322</f>
        <v>783</v>
      </c>
      <c r="L3322" s="352"/>
      <c r="M3322" s="352"/>
    </row>
    <row r="3323" spans="5:13">
      <c r="E3323" s="352"/>
      <c r="F3323" s="352">
        <v>1</v>
      </c>
      <c r="G3323" s="352" t="s">
        <v>1418</v>
      </c>
      <c r="H3323" s="352" t="s">
        <v>3136</v>
      </c>
      <c r="I3323" s="352">
        <f>I3298</f>
        <v>611</v>
      </c>
      <c r="J3323" s="352" t="s">
        <v>1418</v>
      </c>
      <c r="K3323" s="352">
        <f>F3323*I3323</f>
        <v>611</v>
      </c>
      <c r="L3323" s="352"/>
      <c r="M3323" s="352"/>
    </row>
    <row r="3324" spans="5:13">
      <c r="E3324" s="352"/>
      <c r="F3324" s="352"/>
      <c r="G3324" s="352"/>
      <c r="H3324" s="352"/>
      <c r="I3324" s="352"/>
      <c r="J3324" s="352"/>
      <c r="K3324" s="360">
        <f>SUM(K3322:K3323)</f>
        <v>1394</v>
      </c>
      <c r="L3324" s="352"/>
      <c r="M3324" s="352"/>
    </row>
    <row r="3325" spans="5:13">
      <c r="E3325" s="352"/>
      <c r="F3325" s="352"/>
      <c r="G3325" s="352"/>
      <c r="H3325" s="360" t="s">
        <v>2705</v>
      </c>
      <c r="I3325" s="352"/>
      <c r="J3325" s="352"/>
      <c r="K3325" s="352"/>
      <c r="L3325" s="352"/>
      <c r="M3325" s="352"/>
    </row>
    <row r="3326" spans="5:13">
      <c r="E3326" s="352"/>
      <c r="F3326" s="352"/>
      <c r="G3326" s="352"/>
      <c r="H3326" s="360" t="s">
        <v>2706</v>
      </c>
      <c r="I3326" s="352"/>
      <c r="J3326" s="352"/>
      <c r="K3326" s="352"/>
      <c r="L3326" s="352"/>
      <c r="M3326" s="352"/>
    </row>
    <row r="3327" spans="5:13">
      <c r="E3327" s="352"/>
      <c r="F3327" s="352"/>
      <c r="G3327" s="352"/>
      <c r="H3327" s="352"/>
      <c r="I3327" s="352"/>
      <c r="J3327" s="352"/>
      <c r="K3327" s="352"/>
      <c r="L3327" s="352"/>
      <c r="M3327" s="352"/>
    </row>
    <row r="3328" spans="5:13" ht="86.25" customHeight="1">
      <c r="E3328" s="352"/>
      <c r="F3328" s="352"/>
      <c r="G3328" s="352"/>
      <c r="H3328" s="351" t="s">
        <v>3374</v>
      </c>
      <c r="I3328" s="352"/>
      <c r="J3328" s="352"/>
      <c r="K3328" s="352"/>
      <c r="L3328" s="352"/>
      <c r="M3328" s="352"/>
    </row>
    <row r="3329" spans="5:13">
      <c r="E3329" s="352"/>
      <c r="F3329" s="352"/>
      <c r="G3329" s="352"/>
      <c r="H3329" s="352"/>
      <c r="I3329" s="352"/>
      <c r="J3329" s="352"/>
      <c r="K3329" s="352"/>
      <c r="L3329" s="352"/>
      <c r="M3329" s="352"/>
    </row>
    <row r="3330" spans="5:13">
      <c r="E3330" s="352"/>
      <c r="F3330" s="352">
        <v>1</v>
      </c>
      <c r="G3330" s="352" t="s">
        <v>1418</v>
      </c>
      <c r="H3330" s="352" t="s">
        <v>3247</v>
      </c>
      <c r="I3330" s="352">
        <f>K3335</f>
        <v>64.239999999999995</v>
      </c>
      <c r="J3330" s="352" t="s">
        <v>1422</v>
      </c>
      <c r="K3330" s="352">
        <f>F3330*I3330</f>
        <v>64.239999999999995</v>
      </c>
      <c r="L3330" s="352"/>
      <c r="M3330" s="352"/>
    </row>
    <row r="3331" spans="5:13" ht="56.25" customHeight="1">
      <c r="E3331" s="352"/>
      <c r="F3331" s="352"/>
      <c r="G3331" s="352"/>
      <c r="H3331" s="351" t="s">
        <v>3248</v>
      </c>
      <c r="I3331" s="352"/>
      <c r="J3331" s="352" t="s">
        <v>668</v>
      </c>
      <c r="K3331" s="352">
        <f>13.65+0.61</f>
        <v>14.26</v>
      </c>
      <c r="L3331" s="352"/>
      <c r="M3331" s="352"/>
    </row>
    <row r="3332" spans="5:13">
      <c r="E3332" s="352"/>
      <c r="F3332" s="352"/>
      <c r="G3332" s="352"/>
      <c r="H3332" s="352" t="s">
        <v>142</v>
      </c>
      <c r="I3332" s="352"/>
      <c r="J3332" s="352"/>
      <c r="K3332" s="352">
        <f>K3340</f>
        <v>311.7</v>
      </c>
      <c r="L3332" s="352"/>
      <c r="M3332" s="352"/>
    </row>
    <row r="3333" spans="5:13">
      <c r="E3333" s="352"/>
      <c r="F3333" s="352"/>
      <c r="G3333" s="352"/>
      <c r="H3333" s="359" t="s">
        <v>1082</v>
      </c>
      <c r="I3333" s="352"/>
      <c r="J3333" s="352"/>
      <c r="K3333" s="360">
        <f>SUM(K3330:K3332)</f>
        <v>390.2</v>
      </c>
      <c r="L3333" s="352">
        <f>K3333-268</f>
        <v>122.2</v>
      </c>
      <c r="M3333" s="352"/>
    </row>
    <row r="3334" spans="5:13">
      <c r="E3334" s="352"/>
      <c r="F3334" s="352"/>
      <c r="G3334" s="352"/>
      <c r="H3334" s="352"/>
      <c r="I3334" s="352"/>
      <c r="J3334" s="352"/>
      <c r="K3334" s="352"/>
      <c r="L3334" s="352"/>
      <c r="M3334" s="352"/>
    </row>
    <row r="3335" spans="5:13">
      <c r="E3335" s="352"/>
      <c r="F3335" s="352"/>
      <c r="G3335" s="352"/>
      <c r="H3335" s="360" t="s">
        <v>3249</v>
      </c>
      <c r="I3335" s="455">
        <f>I3222</f>
        <v>107060</v>
      </c>
      <c r="J3335" s="456">
        <v>5.9999999999999995E-4</v>
      </c>
      <c r="K3335" s="455">
        <f>ROUND(I3335*J3335,2)</f>
        <v>64.239999999999995</v>
      </c>
      <c r="L3335" s="352"/>
      <c r="M3335" s="352"/>
    </row>
    <row r="3336" spans="5:13">
      <c r="E3336" s="352"/>
      <c r="F3336" s="352"/>
      <c r="G3336" s="352"/>
      <c r="H3336" s="352" t="s">
        <v>142</v>
      </c>
      <c r="I3336" s="352"/>
      <c r="J3336" s="352"/>
      <c r="K3336" s="352"/>
      <c r="L3336" s="352"/>
      <c r="M3336" s="352"/>
    </row>
    <row r="3337" spans="5:13">
      <c r="E3337" s="352"/>
      <c r="F3337" s="352">
        <v>1</v>
      </c>
      <c r="G3337" s="352" t="s">
        <v>1418</v>
      </c>
      <c r="H3337" s="352" t="s">
        <v>3250</v>
      </c>
      <c r="I3337" s="352">
        <f>I3278</f>
        <v>783</v>
      </c>
      <c r="J3337" s="352" t="s">
        <v>1422</v>
      </c>
      <c r="K3337" s="352">
        <f>F3337*I3337</f>
        <v>783</v>
      </c>
      <c r="L3337" s="352"/>
      <c r="M3337" s="352"/>
    </row>
    <row r="3338" spans="5:13">
      <c r="E3338" s="352"/>
      <c r="F3338" s="352">
        <v>3</v>
      </c>
      <c r="G3338" s="352" t="s">
        <v>1418</v>
      </c>
      <c r="H3338" s="352" t="s">
        <v>2632</v>
      </c>
      <c r="I3338" s="352">
        <f>I3279</f>
        <v>778</v>
      </c>
      <c r="J3338" s="352" t="s">
        <v>1422</v>
      </c>
      <c r="K3338" s="352">
        <f>F3338*I3338</f>
        <v>2334</v>
      </c>
      <c r="L3338" s="352"/>
      <c r="M3338" s="352"/>
    </row>
    <row r="3339" spans="5:13">
      <c r="E3339" s="352"/>
      <c r="F3339" s="352"/>
      <c r="G3339" s="352"/>
      <c r="H3339" s="357" t="s">
        <v>3251</v>
      </c>
      <c r="I3339" s="352"/>
      <c r="J3339" s="352"/>
      <c r="K3339" s="361">
        <f>SUM(K3337:K3338)</f>
        <v>3117</v>
      </c>
      <c r="L3339" s="352"/>
      <c r="M3339" s="352"/>
    </row>
    <row r="3340" spans="5:13">
      <c r="E3340" s="352"/>
      <c r="F3340" s="352"/>
      <c r="G3340" s="352"/>
      <c r="H3340" s="357" t="s">
        <v>3252</v>
      </c>
      <c r="I3340" s="352"/>
      <c r="J3340" s="352"/>
      <c r="K3340" s="360">
        <f>K3339/10</f>
        <v>311.7</v>
      </c>
      <c r="L3340" s="352"/>
      <c r="M3340" s="352"/>
    </row>
    <row r="3341" spans="5:13">
      <c r="E3341" s="352"/>
      <c r="F3341" s="352"/>
      <c r="G3341" s="352"/>
      <c r="H3341" s="352"/>
      <c r="I3341" s="352"/>
      <c r="J3341" s="352"/>
      <c r="K3341" s="352"/>
      <c r="L3341" s="352"/>
      <c r="M3341" s="352"/>
    </row>
    <row r="3342" spans="5:13">
      <c r="E3342" s="352"/>
      <c r="F3342" s="352"/>
      <c r="G3342" s="352"/>
      <c r="H3342" s="360" t="s">
        <v>3253</v>
      </c>
      <c r="I3342" s="352"/>
      <c r="J3342" s="352"/>
      <c r="K3342" s="352"/>
      <c r="L3342" s="352"/>
      <c r="M3342" s="352"/>
    </row>
    <row r="3343" spans="5:13" ht="103.5" customHeight="1">
      <c r="E3343" s="352"/>
      <c r="F3343" s="352"/>
      <c r="G3343" s="352"/>
      <c r="H3343" s="351" t="s">
        <v>3942</v>
      </c>
      <c r="I3343" s="352"/>
      <c r="J3343" s="352"/>
      <c r="K3343" s="352"/>
      <c r="L3343" s="352"/>
      <c r="M3343" s="352"/>
    </row>
    <row r="3344" spans="5:13">
      <c r="E3344" s="352"/>
      <c r="F3344" s="352"/>
      <c r="G3344" s="352"/>
      <c r="H3344" s="352"/>
      <c r="I3344" s="352"/>
      <c r="J3344" s="352"/>
      <c r="K3344" s="352"/>
      <c r="L3344" s="352"/>
      <c r="M3344" s="352"/>
    </row>
    <row r="3345" spans="5:13">
      <c r="E3345" s="352"/>
      <c r="F3345" s="352">
        <v>1</v>
      </c>
      <c r="G3345" s="352" t="s">
        <v>1418</v>
      </c>
      <c r="H3345" s="360" t="s">
        <v>3940</v>
      </c>
      <c r="I3345" s="551">
        <v>110</v>
      </c>
      <c r="J3345" s="352" t="s">
        <v>1418</v>
      </c>
      <c r="K3345" s="352">
        <f>F3345*I3345</f>
        <v>110</v>
      </c>
      <c r="L3345" s="352"/>
      <c r="M3345" s="352"/>
    </row>
    <row r="3346" spans="5:13" ht="52.5" customHeight="1">
      <c r="E3346" s="352"/>
      <c r="F3346" s="352"/>
      <c r="G3346" s="352"/>
      <c r="H3346" s="351" t="s">
        <v>3256</v>
      </c>
      <c r="I3346" s="352"/>
      <c r="J3346" s="352"/>
      <c r="K3346" s="352">
        <v>22.75</v>
      </c>
      <c r="L3346" s="352"/>
      <c r="M3346" s="352"/>
    </row>
    <row r="3347" spans="5:13">
      <c r="E3347" s="352"/>
      <c r="F3347" s="352"/>
      <c r="G3347" s="352"/>
      <c r="H3347" s="352" t="s">
        <v>930</v>
      </c>
      <c r="I3347" s="352"/>
      <c r="J3347" s="352"/>
      <c r="K3347" s="352">
        <f>K3356</f>
        <v>372.8</v>
      </c>
      <c r="L3347" s="352"/>
      <c r="M3347" s="352"/>
    </row>
    <row r="3348" spans="5:13">
      <c r="E3348" s="352"/>
      <c r="F3348" s="352"/>
      <c r="G3348" s="352"/>
      <c r="H3348" s="359" t="s">
        <v>1082</v>
      </c>
      <c r="I3348" s="352"/>
      <c r="J3348" s="352"/>
      <c r="K3348" s="360">
        <f>SUM(K3345:K3347)</f>
        <v>505.55</v>
      </c>
      <c r="L3348" s="352">
        <f>K3348-376</f>
        <v>129.55000000000001</v>
      </c>
      <c r="M3348" s="352"/>
    </row>
    <row r="3349" spans="5:13">
      <c r="E3349" s="352"/>
      <c r="F3349" s="352"/>
      <c r="G3349" s="352"/>
      <c r="H3349" s="359"/>
      <c r="I3349" s="352"/>
      <c r="J3349" s="352"/>
      <c r="K3349" s="360"/>
      <c r="L3349" s="352"/>
      <c r="M3349" s="352"/>
    </row>
    <row r="3350" spans="5:13">
      <c r="E3350" s="352"/>
      <c r="F3350" s="352"/>
      <c r="G3350" s="352"/>
      <c r="H3350" s="352" t="s">
        <v>142</v>
      </c>
      <c r="I3350" s="352"/>
      <c r="J3350" s="352"/>
      <c r="K3350" s="352"/>
      <c r="L3350" s="352"/>
      <c r="M3350" s="352"/>
    </row>
    <row r="3351" spans="5:13">
      <c r="E3351" s="352"/>
      <c r="F3351" s="352">
        <v>1</v>
      </c>
      <c r="G3351" s="352"/>
      <c r="H3351" s="352" t="s">
        <v>2813</v>
      </c>
      <c r="I3351" s="352">
        <f>I2867</f>
        <v>783</v>
      </c>
      <c r="J3351" s="352" t="s">
        <v>1418</v>
      </c>
      <c r="K3351" s="352">
        <f>F3351*I3351</f>
        <v>783</v>
      </c>
      <c r="L3351" s="352"/>
      <c r="M3351" s="352"/>
    </row>
    <row r="3352" spans="5:13">
      <c r="E3352" s="352"/>
      <c r="F3352" s="352">
        <v>3</v>
      </c>
      <c r="G3352" s="352"/>
      <c r="H3352" s="352" t="s">
        <v>2632</v>
      </c>
      <c r="I3352" s="352">
        <f>I2868</f>
        <v>778</v>
      </c>
      <c r="J3352" s="352" t="s">
        <v>1418</v>
      </c>
      <c r="K3352" s="352">
        <f>F3352*I3352</f>
        <v>2334</v>
      </c>
      <c r="L3352" s="352"/>
      <c r="M3352" s="352"/>
    </row>
    <row r="3353" spans="5:13">
      <c r="E3353" s="352"/>
      <c r="F3353" s="352">
        <v>1</v>
      </c>
      <c r="G3353" s="352"/>
      <c r="H3353" s="352" t="s">
        <v>2369</v>
      </c>
      <c r="I3353" s="352">
        <f>I2869</f>
        <v>611</v>
      </c>
      <c r="J3353" s="352" t="s">
        <v>1418</v>
      </c>
      <c r="K3353" s="352">
        <f>F3353*I3353</f>
        <v>611</v>
      </c>
      <c r="L3353" s="352"/>
      <c r="M3353" s="352"/>
    </row>
    <row r="3354" spans="5:13">
      <c r="E3354" s="352"/>
      <c r="F3354" s="352">
        <v>0.5</v>
      </c>
      <c r="G3354" s="352"/>
      <c r="H3354" s="352" t="str">
        <f>Elec.Data!H524</f>
        <v>Total for 10 Nos</v>
      </c>
      <c r="I3354" s="353">
        <f>Elec.Data!I524</f>
        <v>0</v>
      </c>
      <c r="J3354" s="352" t="s">
        <v>1418</v>
      </c>
      <c r="K3354" s="352">
        <f>F3354*I3354</f>
        <v>0</v>
      </c>
      <c r="L3354" s="352"/>
      <c r="M3354" s="352"/>
    </row>
    <row r="3355" spans="5:13">
      <c r="E3355" s="352"/>
      <c r="F3355" s="352"/>
      <c r="G3355" s="352"/>
      <c r="H3355" s="357" t="s">
        <v>3257</v>
      </c>
      <c r="I3355" s="352"/>
      <c r="J3355" s="352"/>
      <c r="K3355" s="358">
        <f>SUM(K3351:K3354)</f>
        <v>3728</v>
      </c>
      <c r="L3355" s="352"/>
      <c r="M3355" s="352"/>
    </row>
    <row r="3356" spans="5:13">
      <c r="E3356" s="352"/>
      <c r="F3356" s="352"/>
      <c r="G3356" s="352"/>
      <c r="H3356" s="359" t="s">
        <v>3258</v>
      </c>
      <c r="I3356" s="360"/>
      <c r="J3356" s="360"/>
      <c r="K3356" s="360">
        <f>K3355/10</f>
        <v>372.8</v>
      </c>
      <c r="L3356" s="352"/>
      <c r="M3356" s="352"/>
    </row>
    <row r="3357" spans="5:13">
      <c r="E3357" s="352"/>
      <c r="F3357" s="352"/>
      <c r="G3357" s="352"/>
      <c r="H3357" s="352"/>
      <c r="I3357" s="352"/>
      <c r="J3357" s="352"/>
      <c r="K3357" s="352"/>
      <c r="L3357" s="352"/>
      <c r="M3357" s="352"/>
    </row>
    <row r="3358" spans="5:13">
      <c r="E3358" s="352"/>
      <c r="F3358" s="352"/>
      <c r="G3358" s="352"/>
      <c r="H3358" s="360" t="s">
        <v>3259</v>
      </c>
      <c r="I3358" s="352"/>
      <c r="J3358" s="352"/>
      <c r="K3358" s="352"/>
      <c r="L3358" s="352"/>
      <c r="M3358" s="352"/>
    </row>
    <row r="3359" spans="5:13">
      <c r="E3359" s="352"/>
      <c r="F3359" s="352"/>
      <c r="G3359" s="352"/>
      <c r="H3359" s="360" t="s">
        <v>3260</v>
      </c>
      <c r="I3359" s="352"/>
      <c r="J3359" s="352"/>
      <c r="K3359" s="352"/>
      <c r="L3359" s="352"/>
      <c r="M3359" s="352"/>
    </row>
    <row r="3360" spans="5:13">
      <c r="E3360" s="352"/>
      <c r="F3360" s="352"/>
      <c r="G3360" s="352"/>
      <c r="H3360" s="352"/>
      <c r="I3360" s="352"/>
      <c r="J3360" s="352"/>
      <c r="K3360" s="352"/>
      <c r="L3360" s="352"/>
      <c r="M3360" s="352"/>
    </row>
    <row r="3361" spans="5:13" ht="103.5" customHeight="1">
      <c r="E3361" s="352"/>
      <c r="F3361" s="352"/>
      <c r="G3361" s="352"/>
      <c r="H3361" s="351" t="s">
        <v>3290</v>
      </c>
      <c r="I3361" s="352"/>
      <c r="J3361" s="352"/>
      <c r="K3361" s="352"/>
      <c r="L3361" s="352"/>
      <c r="M3361" s="352"/>
    </row>
    <row r="3362" spans="5:13">
      <c r="E3362" s="352"/>
      <c r="F3362" s="352"/>
      <c r="G3362" s="352"/>
      <c r="H3362" s="352"/>
      <c r="I3362" s="352"/>
      <c r="J3362" s="352"/>
      <c r="K3362" s="352"/>
      <c r="L3362" s="352"/>
      <c r="M3362" s="352"/>
    </row>
    <row r="3363" spans="5:13">
      <c r="E3363" s="352"/>
      <c r="F3363" s="352">
        <v>1</v>
      </c>
      <c r="G3363" s="352" t="s">
        <v>1418</v>
      </c>
      <c r="H3363" s="352" t="s">
        <v>3291</v>
      </c>
      <c r="I3363" s="352">
        <f>K3368</f>
        <v>128.47</v>
      </c>
      <c r="J3363" s="352" t="s">
        <v>1422</v>
      </c>
      <c r="K3363" s="352">
        <f>F3363*I3363</f>
        <v>128.47</v>
      </c>
      <c r="L3363" s="352"/>
      <c r="M3363" s="352"/>
    </row>
    <row r="3364" spans="5:13" ht="51" customHeight="1">
      <c r="E3364" s="352"/>
      <c r="F3364" s="352" t="s">
        <v>668</v>
      </c>
      <c r="G3364" s="352" t="s">
        <v>668</v>
      </c>
      <c r="H3364" s="351" t="s">
        <v>3292</v>
      </c>
      <c r="I3364" s="352" t="s">
        <v>668</v>
      </c>
      <c r="J3364" s="352" t="s">
        <v>668</v>
      </c>
      <c r="K3364" s="352">
        <v>40.33</v>
      </c>
      <c r="L3364" s="352"/>
      <c r="M3364" s="352"/>
    </row>
    <row r="3365" spans="5:13">
      <c r="E3365" s="352"/>
      <c r="F3365" s="352"/>
      <c r="G3365" s="352"/>
      <c r="H3365" s="352" t="s">
        <v>142</v>
      </c>
      <c r="I3365" s="352"/>
      <c r="J3365" s="352"/>
      <c r="K3365" s="352">
        <f>K3340</f>
        <v>311.7</v>
      </c>
      <c r="L3365" s="352"/>
      <c r="M3365" s="352"/>
    </row>
    <row r="3366" spans="5:13">
      <c r="E3366" s="352"/>
      <c r="F3366" s="352"/>
      <c r="G3366" s="352"/>
      <c r="H3366" s="359" t="s">
        <v>1082</v>
      </c>
      <c r="I3366" s="352"/>
      <c r="J3366" s="352"/>
      <c r="K3366" s="360">
        <f>SUM(K3363:K3365)</f>
        <v>480.5</v>
      </c>
      <c r="L3366" s="352"/>
      <c r="M3366" s="352"/>
    </row>
    <row r="3367" spans="5:13">
      <c r="E3367" s="352"/>
      <c r="F3367" s="352"/>
      <c r="G3367" s="352"/>
      <c r="H3367" s="352"/>
      <c r="I3367" s="352"/>
      <c r="J3367" s="352"/>
      <c r="K3367" s="360"/>
      <c r="L3367" s="352"/>
      <c r="M3367" s="352"/>
    </row>
    <row r="3368" spans="5:13">
      <c r="E3368" s="352"/>
      <c r="F3368" s="352"/>
      <c r="G3368" s="352"/>
      <c r="H3368" s="360" t="s">
        <v>3291</v>
      </c>
      <c r="I3368" s="352">
        <f>I3335</f>
        <v>107060</v>
      </c>
      <c r="J3368" s="366">
        <f>0.0012</f>
        <v>1.1999999999999999E-3</v>
      </c>
      <c r="K3368" s="360">
        <f>I3368*J3368</f>
        <v>128.47</v>
      </c>
      <c r="L3368" s="352"/>
      <c r="M3368" s="352"/>
    </row>
    <row r="3369" spans="5:13">
      <c r="E3369" s="352"/>
      <c r="F3369" s="352"/>
      <c r="G3369" s="352"/>
      <c r="H3369" s="352"/>
      <c r="I3369" s="352"/>
      <c r="J3369" s="352"/>
      <c r="K3369" s="352"/>
      <c r="L3369" s="352"/>
      <c r="M3369" s="352"/>
    </row>
    <row r="3370" spans="5:13">
      <c r="E3370" s="352"/>
      <c r="F3370" s="352"/>
      <c r="G3370" s="352"/>
      <c r="H3370" s="360" t="s">
        <v>2705</v>
      </c>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60" t="s">
        <v>2579</v>
      </c>
      <c r="I3372" s="352"/>
      <c r="J3372" s="352"/>
      <c r="K3372" s="352"/>
      <c r="L3372" s="352"/>
      <c r="M3372" s="352"/>
    </row>
    <row r="3373" spans="5:13">
      <c r="E3373" s="352"/>
      <c r="F3373" s="352"/>
      <c r="G3373" s="352"/>
      <c r="H3373" s="352"/>
      <c r="I3373" s="352"/>
      <c r="J3373" s="352"/>
      <c r="K3373" s="352"/>
      <c r="L3373" s="352"/>
      <c r="M3373" s="352"/>
    </row>
    <row r="3374" spans="5:13" ht="102" customHeight="1">
      <c r="E3374" s="352"/>
      <c r="F3374" s="352"/>
      <c r="G3374" s="352"/>
      <c r="H3374" s="351" t="s">
        <v>3941</v>
      </c>
      <c r="I3374" s="352"/>
      <c r="J3374" s="352"/>
      <c r="K3374" s="352"/>
      <c r="L3374" s="352"/>
      <c r="M3374" s="352"/>
    </row>
    <row r="3375" spans="5:13">
      <c r="E3375" s="352"/>
      <c r="F3375" s="352"/>
      <c r="G3375" s="352"/>
      <c r="H3375" s="352"/>
      <c r="I3375" s="352"/>
      <c r="J3375" s="352"/>
      <c r="K3375" s="352"/>
      <c r="L3375" s="352"/>
      <c r="M3375" s="352"/>
    </row>
    <row r="3376" spans="5:13">
      <c r="E3376" s="352"/>
      <c r="F3376" s="352">
        <v>1</v>
      </c>
      <c r="G3376" s="352" t="s">
        <v>1418</v>
      </c>
      <c r="H3376" s="360" t="s">
        <v>3940</v>
      </c>
      <c r="I3376" s="551">
        <v>110</v>
      </c>
      <c r="J3376" s="352" t="s">
        <v>1418</v>
      </c>
      <c r="K3376" s="352">
        <f>F3376*I3376</f>
        <v>110</v>
      </c>
      <c r="L3376" s="352"/>
      <c r="M3376" s="352"/>
    </row>
    <row r="3377" spans="5:13" ht="31.5">
      <c r="E3377" s="352"/>
      <c r="F3377" s="352"/>
      <c r="G3377" s="352"/>
      <c r="H3377" s="351" t="s">
        <v>3256</v>
      </c>
      <c r="I3377" s="352"/>
      <c r="J3377" s="352"/>
      <c r="K3377" s="352">
        <v>35.75</v>
      </c>
      <c r="L3377" s="352"/>
      <c r="M3377" s="352"/>
    </row>
    <row r="3378" spans="5:13">
      <c r="E3378" s="352"/>
      <c r="F3378" s="352"/>
      <c r="G3378" s="352"/>
      <c r="H3378" s="352" t="s">
        <v>930</v>
      </c>
      <c r="I3378" s="352"/>
      <c r="J3378" s="352"/>
      <c r="K3378" s="352">
        <f>K3356</f>
        <v>372.8</v>
      </c>
      <c r="L3378" s="352"/>
      <c r="M3378" s="352"/>
    </row>
    <row r="3379" spans="5:13">
      <c r="E3379" s="352"/>
      <c r="F3379" s="352"/>
      <c r="G3379" s="352"/>
      <c r="H3379" s="359" t="s">
        <v>1082</v>
      </c>
      <c r="I3379" s="352"/>
      <c r="J3379" s="352"/>
      <c r="K3379" s="360">
        <f>SUM(K3376:K3378)</f>
        <v>518.54999999999995</v>
      </c>
      <c r="L3379" s="352">
        <f>389-K3379</f>
        <v>-129.55000000000001</v>
      </c>
      <c r="M3379" s="352"/>
    </row>
    <row r="3380" spans="5:13">
      <c r="E3380" s="352"/>
      <c r="F3380" s="352"/>
      <c r="G3380" s="352"/>
      <c r="H3380" s="352"/>
      <c r="I3380" s="352"/>
      <c r="J3380" s="352"/>
      <c r="K3380" s="352"/>
      <c r="L3380" s="352"/>
      <c r="M3380" s="352"/>
    </row>
    <row r="3381" spans="5:13">
      <c r="E3381" s="352"/>
      <c r="F3381" s="352"/>
      <c r="G3381" s="352"/>
      <c r="H3381" s="360" t="s">
        <v>2451</v>
      </c>
      <c r="I3381" s="352"/>
      <c r="J3381" s="352"/>
      <c r="K3381" s="352"/>
      <c r="L3381" s="352"/>
      <c r="M3381" s="352"/>
    </row>
    <row r="3382" spans="5:13">
      <c r="E3382" s="352"/>
      <c r="F3382" s="352"/>
      <c r="G3382" s="352"/>
      <c r="H3382" s="360" t="s">
        <v>2452</v>
      </c>
      <c r="I3382" s="352"/>
      <c r="J3382" s="352"/>
      <c r="K3382" s="352"/>
      <c r="L3382" s="352"/>
      <c r="M3382" s="352"/>
    </row>
    <row r="3383" spans="5:13">
      <c r="E3383" s="352"/>
      <c r="F3383" s="352"/>
      <c r="G3383" s="352"/>
      <c r="H3383" s="352"/>
      <c r="I3383" s="352"/>
      <c r="J3383" s="352"/>
      <c r="K3383" s="352"/>
      <c r="L3383" s="352"/>
      <c r="M3383" s="352"/>
    </row>
    <row r="3384" spans="5:13" ht="39" customHeight="1">
      <c r="E3384" s="352"/>
      <c r="F3384" s="352">
        <v>1</v>
      </c>
      <c r="G3384" s="352" t="s">
        <v>1418</v>
      </c>
      <c r="H3384" s="351">
        <f>Elec.Data!H554</f>
        <v>0</v>
      </c>
      <c r="I3384" s="353">
        <f>Elec.Data!I554</f>
        <v>0</v>
      </c>
      <c r="J3384" s="352" t="s">
        <v>1418</v>
      </c>
      <c r="K3384" s="360">
        <f>F3384*I3384</f>
        <v>0</v>
      </c>
      <c r="L3384" s="352"/>
      <c r="M3384" s="352"/>
    </row>
    <row r="3385" spans="5:13">
      <c r="E3385" s="352"/>
      <c r="F3385" s="352"/>
      <c r="G3385" s="352"/>
      <c r="H3385" s="352"/>
      <c r="I3385" s="352"/>
      <c r="J3385" s="352"/>
      <c r="K3385" s="352"/>
      <c r="L3385" s="352"/>
      <c r="M3385" s="352"/>
    </row>
    <row r="3386" spans="5:13">
      <c r="E3386" s="352"/>
      <c r="F3386" s="352"/>
      <c r="G3386" s="352"/>
      <c r="H3386" s="360" t="s">
        <v>2453</v>
      </c>
      <c r="I3386" s="352"/>
      <c r="J3386" s="352"/>
      <c r="K3386" s="352"/>
      <c r="L3386" s="352"/>
      <c r="M3386" s="352"/>
    </row>
    <row r="3387" spans="5:13">
      <c r="E3387" s="352"/>
      <c r="F3387" s="352"/>
      <c r="G3387" s="352"/>
      <c r="H3387" s="360" t="s">
        <v>2440</v>
      </c>
      <c r="I3387" s="352"/>
      <c r="J3387" s="352"/>
      <c r="K3387" s="352"/>
      <c r="L3387" s="352"/>
      <c r="M3387" s="352"/>
    </row>
    <row r="3388" spans="5:13">
      <c r="E3388" s="352"/>
      <c r="F3388" s="352"/>
      <c r="G3388" s="352"/>
      <c r="H3388" s="352"/>
      <c r="I3388" s="352"/>
      <c r="J3388" s="352"/>
      <c r="K3388" s="352"/>
      <c r="L3388" s="352"/>
      <c r="M3388" s="352"/>
    </row>
    <row r="3389" spans="5:13" ht="36.75" customHeight="1">
      <c r="E3389" s="352"/>
      <c r="F3389" s="352">
        <v>1</v>
      </c>
      <c r="G3389" s="352" t="s">
        <v>1418</v>
      </c>
      <c r="H3389" s="351" t="s">
        <v>4474</v>
      </c>
      <c r="I3389" s="353">
        <f>Elec.Data!I559</f>
        <v>0</v>
      </c>
      <c r="J3389" s="352" t="s">
        <v>1418</v>
      </c>
      <c r="K3389" s="371">
        <f>F3389*I3389</f>
        <v>0</v>
      </c>
      <c r="L3389" s="352"/>
      <c r="M3389" s="352"/>
    </row>
    <row r="3390" spans="5:13" ht="7.5" customHeight="1">
      <c r="E3390" s="352"/>
      <c r="F3390" s="352"/>
      <c r="G3390" s="352"/>
      <c r="H3390" s="352"/>
      <c r="I3390" s="352"/>
      <c r="J3390" s="352"/>
      <c r="K3390" s="352"/>
      <c r="L3390" s="352"/>
      <c r="M3390" s="352"/>
    </row>
    <row r="3391" spans="5:13">
      <c r="E3391" s="352"/>
      <c r="F3391" s="352"/>
      <c r="G3391" s="352"/>
      <c r="H3391" s="360" t="s">
        <v>2441</v>
      </c>
      <c r="I3391" s="352"/>
      <c r="J3391" s="352"/>
      <c r="K3391" s="352"/>
      <c r="L3391" s="352"/>
      <c r="M3391" s="352"/>
    </row>
    <row r="3392" spans="5:13">
      <c r="E3392" s="352"/>
      <c r="F3392" s="352"/>
      <c r="G3392" s="352"/>
      <c r="H3392" s="360" t="s">
        <v>2442</v>
      </c>
      <c r="I3392" s="352"/>
      <c r="J3392" s="352"/>
      <c r="K3392" s="352"/>
      <c r="L3392" s="352"/>
      <c r="M3392" s="352"/>
    </row>
    <row r="3393" spans="5:15">
      <c r="E3393" s="352"/>
      <c r="F3393" s="352"/>
      <c r="G3393" s="352"/>
      <c r="H3393" s="358" t="s">
        <v>2443</v>
      </c>
      <c r="I3393" s="352"/>
      <c r="J3393" s="352"/>
      <c r="K3393" s="352"/>
      <c r="L3393" s="352"/>
      <c r="M3393" s="352"/>
    </row>
    <row r="3394" spans="5:15">
      <c r="E3394" s="352"/>
      <c r="F3394" s="352"/>
      <c r="G3394" s="352"/>
      <c r="H3394" s="352"/>
      <c r="I3394" s="352"/>
      <c r="J3394" s="352"/>
      <c r="K3394" s="352"/>
      <c r="L3394" s="352"/>
      <c r="M3394" s="352"/>
    </row>
    <row r="3395" spans="5:15" ht="63">
      <c r="E3395" s="352"/>
      <c r="F3395" s="352"/>
      <c r="G3395" s="352"/>
      <c r="H3395" s="351" t="s">
        <v>2754</v>
      </c>
      <c r="I3395" s="352"/>
      <c r="J3395" s="352"/>
      <c r="K3395" s="352"/>
      <c r="L3395" s="351" t="s">
        <v>3534</v>
      </c>
      <c r="M3395" s="351" t="s">
        <v>3535</v>
      </c>
      <c r="N3395" s="351" t="s">
        <v>3783</v>
      </c>
      <c r="O3395" s="351" t="s">
        <v>3951</v>
      </c>
    </row>
    <row r="3396" spans="5:15">
      <c r="E3396" s="352"/>
      <c r="F3396" s="352">
        <v>1</v>
      </c>
      <c r="G3396" s="352" t="s">
        <v>1418</v>
      </c>
      <c r="H3396" s="352" t="s">
        <v>2755</v>
      </c>
      <c r="I3396" s="353">
        <f>Elec.Data!I566</f>
        <v>31.28</v>
      </c>
      <c r="J3396" s="352" t="s">
        <v>1418</v>
      </c>
      <c r="K3396" s="352">
        <f>F3396*I3396</f>
        <v>31.28</v>
      </c>
      <c r="L3396" s="352">
        <f>Elec.Data!L566</f>
        <v>31.28</v>
      </c>
      <c r="M3396" s="352">
        <f>Elec.Data!M566</f>
        <v>31.28</v>
      </c>
      <c r="N3396" s="352">
        <f>Elec.Data!N566</f>
        <v>31.28</v>
      </c>
      <c r="O3396" s="364">
        <f>Elec.Data!O566</f>
        <v>31.28</v>
      </c>
    </row>
    <row r="3397" spans="5:15">
      <c r="E3397" s="352"/>
      <c r="F3397" s="352">
        <v>1</v>
      </c>
      <c r="G3397" s="352" t="s">
        <v>1418</v>
      </c>
      <c r="H3397" s="352" t="s">
        <v>2756</v>
      </c>
      <c r="I3397" s="352">
        <f>K3402</f>
        <v>32.119999999999997</v>
      </c>
      <c r="J3397" s="352" t="s">
        <v>1418</v>
      </c>
      <c r="K3397" s="352">
        <f>F3397*I3397</f>
        <v>32.119999999999997</v>
      </c>
      <c r="L3397" s="352">
        <f t="shared" ref="L3397:O3399" si="103">K3397</f>
        <v>32.119999999999997</v>
      </c>
      <c r="M3397" s="352">
        <f t="shared" si="103"/>
        <v>32.119999999999997</v>
      </c>
      <c r="N3397" s="352">
        <f t="shared" si="103"/>
        <v>32.119999999999997</v>
      </c>
      <c r="O3397" s="181">
        <f t="shared" si="103"/>
        <v>32.119999999999997</v>
      </c>
    </row>
    <row r="3398" spans="5:15">
      <c r="E3398" s="352"/>
      <c r="F3398" s="352"/>
      <c r="G3398" s="352"/>
      <c r="H3398" s="352" t="s">
        <v>930</v>
      </c>
      <c r="I3398" s="352"/>
      <c r="J3398" s="352"/>
      <c r="K3398" s="352">
        <f>K3409</f>
        <v>424.25</v>
      </c>
      <c r="L3398" s="352">
        <f t="shared" si="103"/>
        <v>424.25</v>
      </c>
      <c r="M3398" s="352">
        <f t="shared" si="103"/>
        <v>424.25</v>
      </c>
      <c r="N3398" s="352">
        <f t="shared" si="103"/>
        <v>424.25</v>
      </c>
      <c r="O3398" s="181">
        <f t="shared" si="103"/>
        <v>424.25</v>
      </c>
    </row>
    <row r="3399" spans="5:15">
      <c r="E3399" s="352"/>
      <c r="F3399" s="352"/>
      <c r="G3399" s="352"/>
      <c r="H3399" s="352" t="s">
        <v>2757</v>
      </c>
      <c r="I3399" s="352" t="s">
        <v>668</v>
      </c>
      <c r="J3399" s="352"/>
      <c r="K3399" s="352">
        <v>5.05</v>
      </c>
      <c r="L3399" s="352">
        <f t="shared" si="103"/>
        <v>5.05</v>
      </c>
      <c r="M3399" s="352">
        <f t="shared" si="103"/>
        <v>5.05</v>
      </c>
      <c r="N3399" s="352">
        <f t="shared" si="103"/>
        <v>5.05</v>
      </c>
      <c r="O3399" s="181">
        <f t="shared" si="103"/>
        <v>5.05</v>
      </c>
    </row>
    <row r="3400" spans="5:15">
      <c r="E3400" s="352"/>
      <c r="F3400" s="352"/>
      <c r="G3400" s="352"/>
      <c r="H3400" s="359" t="s">
        <v>1082</v>
      </c>
      <c r="I3400" s="352"/>
      <c r="J3400" s="352"/>
      <c r="K3400" s="360">
        <f>SUM(K3396:K3399)</f>
        <v>492.7</v>
      </c>
      <c r="L3400" s="360">
        <f>SUM(L3396:L3399)</f>
        <v>492.7</v>
      </c>
      <c r="M3400" s="360">
        <f>SUM(M3396:M3399)</f>
        <v>492.7</v>
      </c>
      <c r="N3400" s="360">
        <f>SUM(N3396:N3399)</f>
        <v>492.7</v>
      </c>
      <c r="O3400" s="360">
        <f>SUM(O3396:O3399)</f>
        <v>492.7</v>
      </c>
    </row>
    <row r="3401" spans="5:15" ht="9.75" customHeight="1">
      <c r="E3401" s="352"/>
      <c r="F3401" s="352"/>
      <c r="G3401" s="352"/>
      <c r="H3401" s="352"/>
      <c r="I3401" s="352"/>
      <c r="J3401" s="352"/>
      <c r="K3401" s="352"/>
      <c r="L3401" s="352"/>
      <c r="M3401" s="352"/>
    </row>
    <row r="3402" spans="5:15">
      <c r="E3402" s="352"/>
      <c r="F3402" s="352"/>
      <c r="G3402" s="352"/>
      <c r="H3402" s="360" t="s">
        <v>2758</v>
      </c>
      <c r="I3402" s="352">
        <f>I3368</f>
        <v>107060</v>
      </c>
      <c r="J3402" s="366">
        <v>2.9999999999999997E-4</v>
      </c>
      <c r="K3402" s="360">
        <f>I3402*J3402</f>
        <v>32.119999999999997</v>
      </c>
      <c r="L3402" s="352"/>
      <c r="M3402" s="352"/>
    </row>
    <row r="3403" spans="5:15">
      <c r="E3403" s="352"/>
      <c r="F3403" s="352"/>
      <c r="G3403" s="352"/>
      <c r="H3403" s="352"/>
      <c r="I3403" s="352"/>
      <c r="J3403" s="352"/>
      <c r="K3403" s="352"/>
      <c r="L3403" s="352"/>
      <c r="M3403" s="352"/>
    </row>
    <row r="3404" spans="5:15">
      <c r="E3404" s="352"/>
      <c r="F3404" s="352"/>
      <c r="G3404" s="352"/>
      <c r="H3404" s="358" t="s">
        <v>142</v>
      </c>
      <c r="I3404" s="352"/>
      <c r="J3404" s="352"/>
      <c r="K3404" s="352"/>
      <c r="L3404" s="352"/>
      <c r="M3404" s="352"/>
    </row>
    <row r="3405" spans="5:15">
      <c r="E3405" s="352"/>
      <c r="F3405" s="352">
        <v>1</v>
      </c>
      <c r="G3405" s="352" t="s">
        <v>1418</v>
      </c>
      <c r="H3405" s="352" t="s">
        <v>2813</v>
      </c>
      <c r="I3405" s="352">
        <f>I3351</f>
        <v>783</v>
      </c>
      <c r="J3405" s="352" t="s">
        <v>1418</v>
      </c>
      <c r="K3405" s="352">
        <f>F3405*I3405</f>
        <v>783</v>
      </c>
      <c r="L3405" s="352"/>
      <c r="M3405" s="352"/>
    </row>
    <row r="3406" spans="5:15">
      <c r="E3406" s="352"/>
      <c r="F3406" s="352">
        <v>1</v>
      </c>
      <c r="G3406" s="352" t="s">
        <v>1418</v>
      </c>
      <c r="H3406" s="352" t="s">
        <v>2632</v>
      </c>
      <c r="I3406" s="352">
        <f>I3352</f>
        <v>778</v>
      </c>
      <c r="J3406" s="352" t="s">
        <v>1418</v>
      </c>
      <c r="K3406" s="352">
        <f>F3406*I3406</f>
        <v>778</v>
      </c>
      <c r="L3406" s="352"/>
      <c r="M3406" s="352"/>
    </row>
    <row r="3407" spans="5:15">
      <c r="E3407" s="352"/>
      <c r="F3407" s="352">
        <v>3</v>
      </c>
      <c r="G3407" s="352" t="s">
        <v>1418</v>
      </c>
      <c r="H3407" s="352" t="s">
        <v>2369</v>
      </c>
      <c r="I3407" s="352">
        <f>I3353</f>
        <v>611</v>
      </c>
      <c r="J3407" s="352" t="s">
        <v>1418</v>
      </c>
      <c r="K3407" s="352">
        <f>F3407*I3407</f>
        <v>1833</v>
      </c>
      <c r="L3407" s="352"/>
      <c r="M3407" s="352"/>
    </row>
    <row r="3408" spans="5:15">
      <c r="E3408" s="352"/>
      <c r="F3408" s="352"/>
      <c r="G3408" s="352"/>
      <c r="H3408" s="357" t="s">
        <v>2707</v>
      </c>
      <c r="I3408" s="352"/>
      <c r="J3408" s="352"/>
      <c r="K3408" s="352">
        <f>SUM(K3405:K3407)</f>
        <v>3394</v>
      </c>
      <c r="L3408" s="352"/>
      <c r="M3408" s="352"/>
    </row>
    <row r="3409" spans="5:13">
      <c r="E3409" s="352"/>
      <c r="F3409" s="352"/>
      <c r="G3409" s="352"/>
      <c r="H3409" s="359" t="s">
        <v>2840</v>
      </c>
      <c r="I3409" s="352"/>
      <c r="J3409" s="352"/>
      <c r="K3409" s="360">
        <f>K3408/8</f>
        <v>424.25</v>
      </c>
      <c r="L3409" s="352"/>
      <c r="M3409" s="352"/>
    </row>
    <row r="3410" spans="5:13" ht="9" customHeight="1">
      <c r="E3410" s="352"/>
      <c r="F3410" s="352"/>
      <c r="G3410" s="352"/>
      <c r="H3410" s="352"/>
      <c r="I3410" s="352"/>
      <c r="J3410" s="352"/>
      <c r="K3410" s="352"/>
      <c r="L3410" s="352"/>
      <c r="M3410" s="352"/>
    </row>
    <row r="3411" spans="5:13">
      <c r="E3411" s="352"/>
      <c r="F3411" s="352"/>
      <c r="G3411" s="352"/>
      <c r="H3411" s="360" t="s">
        <v>2708</v>
      </c>
      <c r="I3411" s="352"/>
      <c r="J3411" s="352"/>
      <c r="K3411" s="352"/>
      <c r="L3411" s="352"/>
      <c r="M3411" s="352"/>
    </row>
    <row r="3412" spans="5:13">
      <c r="E3412" s="352"/>
      <c r="F3412" s="352"/>
      <c r="G3412" s="352"/>
      <c r="H3412" s="360" t="s">
        <v>2709</v>
      </c>
      <c r="I3412" s="352"/>
      <c r="J3412" s="352"/>
      <c r="K3412" s="352"/>
      <c r="L3412" s="352"/>
      <c r="M3412" s="352"/>
    </row>
    <row r="3413" spans="5:13">
      <c r="E3413" s="352"/>
      <c r="F3413" s="352"/>
      <c r="G3413" s="352"/>
      <c r="H3413" s="352"/>
      <c r="I3413" s="352"/>
      <c r="J3413" s="352"/>
      <c r="K3413" s="352"/>
      <c r="L3413" s="352"/>
      <c r="M3413" s="352"/>
    </row>
    <row r="3414" spans="5:13" ht="63">
      <c r="E3414" s="352"/>
      <c r="F3414" s="352"/>
      <c r="G3414" s="352"/>
      <c r="H3414" s="351" t="s">
        <v>2714</v>
      </c>
      <c r="I3414" s="352"/>
      <c r="J3414" s="352"/>
      <c r="K3414" s="352"/>
      <c r="L3414" s="352" t="s">
        <v>3591</v>
      </c>
      <c r="M3414" s="352"/>
    </row>
    <row r="3415" spans="5:13">
      <c r="E3415" s="352"/>
      <c r="F3415" s="352">
        <v>3</v>
      </c>
      <c r="G3415" s="352" t="s">
        <v>1418</v>
      </c>
      <c r="H3415" s="352" t="s">
        <v>2755</v>
      </c>
      <c r="I3415" s="420">
        <f>I3396</f>
        <v>31.28</v>
      </c>
      <c r="J3415" s="352" t="s">
        <v>1422</v>
      </c>
      <c r="K3415" s="352">
        <f>F3415*I3415</f>
        <v>93.84</v>
      </c>
      <c r="L3415" s="352">
        <f>L3396*3</f>
        <v>93.84</v>
      </c>
      <c r="M3415" s="352"/>
    </row>
    <row r="3416" spans="5:13">
      <c r="E3416" s="352"/>
      <c r="F3416" s="352">
        <v>1</v>
      </c>
      <c r="G3416" s="352" t="s">
        <v>1418</v>
      </c>
      <c r="H3416" s="352" t="s">
        <v>3247</v>
      </c>
      <c r="I3416" s="352">
        <f>K3421</f>
        <v>64.239999999999995</v>
      </c>
      <c r="J3416" s="352" t="s">
        <v>1418</v>
      </c>
      <c r="K3416" s="352">
        <f>F3416*I3416</f>
        <v>64.239999999999995</v>
      </c>
      <c r="L3416" s="352">
        <f>K3416</f>
        <v>64.239999999999995</v>
      </c>
      <c r="M3416" s="352"/>
    </row>
    <row r="3417" spans="5:13">
      <c r="E3417" s="352"/>
      <c r="F3417" s="352"/>
      <c r="G3417" s="352"/>
      <c r="H3417" s="352" t="s">
        <v>930</v>
      </c>
      <c r="I3417" s="352"/>
      <c r="J3417" s="352"/>
      <c r="K3417" s="352">
        <f>K3428</f>
        <v>500.63</v>
      </c>
      <c r="L3417" s="352">
        <f>K3417</f>
        <v>500.63</v>
      </c>
      <c r="M3417" s="352"/>
    </row>
    <row r="3418" spans="5:13">
      <c r="E3418" s="352"/>
      <c r="F3418" s="352"/>
      <c r="G3418" s="352"/>
      <c r="H3418" s="352" t="s">
        <v>2757</v>
      </c>
      <c r="I3418" s="352" t="s">
        <v>668</v>
      </c>
      <c r="J3418" s="352"/>
      <c r="K3418" s="352">
        <v>8.5299999999999994</v>
      </c>
      <c r="L3418" s="352">
        <f>K3418</f>
        <v>8.5299999999999994</v>
      </c>
      <c r="M3418" s="352"/>
    </row>
    <row r="3419" spans="5:13">
      <c r="E3419" s="352"/>
      <c r="F3419" s="352"/>
      <c r="G3419" s="352"/>
      <c r="H3419" s="359" t="s">
        <v>1082</v>
      </c>
      <c r="I3419" s="352"/>
      <c r="J3419" s="352"/>
      <c r="K3419" s="360">
        <f>SUM(K3415:K3418)</f>
        <v>667.24</v>
      </c>
      <c r="L3419" s="360">
        <f>SUM(L3415:L3418)</f>
        <v>667.24</v>
      </c>
      <c r="M3419" s="352"/>
    </row>
    <row r="3420" spans="5:13">
      <c r="E3420" s="352"/>
      <c r="F3420" s="352"/>
      <c r="G3420" s="352"/>
      <c r="H3420" s="359"/>
      <c r="I3420" s="352"/>
      <c r="J3420" s="352"/>
      <c r="K3420" s="360"/>
      <c r="L3420" s="352"/>
      <c r="M3420" s="352"/>
    </row>
    <row r="3421" spans="5:13">
      <c r="E3421" s="352"/>
      <c r="F3421" s="352"/>
      <c r="G3421" s="352"/>
      <c r="H3421" s="360" t="s">
        <v>3247</v>
      </c>
      <c r="I3421" s="352">
        <f>I3402</f>
        <v>107060</v>
      </c>
      <c r="J3421" s="366">
        <v>5.9999999999999995E-4</v>
      </c>
      <c r="K3421" s="360">
        <f>I3421*J3421</f>
        <v>64.239999999999995</v>
      </c>
      <c r="L3421" s="352"/>
      <c r="M3421" s="352"/>
    </row>
    <row r="3422" spans="5:13">
      <c r="E3422" s="352"/>
      <c r="F3422" s="352"/>
      <c r="G3422" s="352"/>
      <c r="H3422" s="359"/>
      <c r="I3422" s="352"/>
      <c r="J3422" s="352"/>
      <c r="K3422" s="352"/>
      <c r="L3422" s="352"/>
      <c r="M3422" s="352"/>
    </row>
    <row r="3423" spans="5:13">
      <c r="E3423" s="352"/>
      <c r="F3423" s="352"/>
      <c r="G3423" s="352"/>
      <c r="H3423" s="358" t="s">
        <v>142</v>
      </c>
      <c r="I3423" s="352"/>
      <c r="J3423" s="352"/>
      <c r="K3423" s="352"/>
      <c r="L3423" s="352"/>
      <c r="M3423" s="352"/>
    </row>
    <row r="3424" spans="5:13">
      <c r="E3424" s="352"/>
      <c r="F3424" s="352">
        <v>1</v>
      </c>
      <c r="G3424" s="352" t="s">
        <v>1418</v>
      </c>
      <c r="H3424" s="352" t="s">
        <v>2813</v>
      </c>
      <c r="I3424" s="352">
        <f>I3405</f>
        <v>783</v>
      </c>
      <c r="J3424" s="352" t="s">
        <v>1418</v>
      </c>
      <c r="K3424" s="352">
        <f>F3424*I3424</f>
        <v>783</v>
      </c>
      <c r="L3424" s="352"/>
      <c r="M3424" s="352"/>
    </row>
    <row r="3425" spans="5:13">
      <c r="E3425" s="352"/>
      <c r="F3425" s="352">
        <v>1</v>
      </c>
      <c r="G3425" s="352" t="s">
        <v>1418</v>
      </c>
      <c r="H3425" s="352" t="s">
        <v>2632</v>
      </c>
      <c r="I3425" s="352">
        <f>I3406</f>
        <v>778</v>
      </c>
      <c r="J3425" s="352" t="s">
        <v>1418</v>
      </c>
      <c r="K3425" s="352">
        <f>F3425*I3425</f>
        <v>778</v>
      </c>
      <c r="L3425" s="352"/>
      <c r="M3425" s="352"/>
    </row>
    <row r="3426" spans="5:13">
      <c r="E3426" s="352"/>
      <c r="F3426" s="352">
        <v>4</v>
      </c>
      <c r="G3426" s="352" t="s">
        <v>1418</v>
      </c>
      <c r="H3426" s="352" t="s">
        <v>2369</v>
      </c>
      <c r="I3426" s="352">
        <f>I3407</f>
        <v>611</v>
      </c>
      <c r="J3426" s="352" t="s">
        <v>1418</v>
      </c>
      <c r="K3426" s="352">
        <f>F3426*I3426</f>
        <v>2444</v>
      </c>
      <c r="L3426" s="352"/>
      <c r="M3426" s="352"/>
    </row>
    <row r="3427" spans="5:13">
      <c r="E3427" s="352"/>
      <c r="F3427" s="352"/>
      <c r="G3427" s="352"/>
      <c r="H3427" s="357" t="s">
        <v>2707</v>
      </c>
      <c r="I3427" s="352"/>
      <c r="J3427" s="352"/>
      <c r="K3427" s="352">
        <f>SUM(K3424:K3426)</f>
        <v>4005</v>
      </c>
      <c r="L3427" s="352"/>
      <c r="M3427" s="352"/>
    </row>
    <row r="3428" spans="5:13">
      <c r="E3428" s="352"/>
      <c r="F3428" s="352"/>
      <c r="G3428" s="352"/>
      <c r="H3428" s="359" t="s">
        <v>2941</v>
      </c>
      <c r="I3428" s="352"/>
      <c r="J3428" s="352"/>
      <c r="K3428" s="360">
        <f>K3427/8</f>
        <v>500.63</v>
      </c>
      <c r="L3428" s="352"/>
      <c r="M3428" s="352"/>
    </row>
    <row r="3429" spans="5:13">
      <c r="E3429" s="352"/>
      <c r="F3429" s="352"/>
      <c r="G3429" s="352"/>
      <c r="H3429" s="352"/>
      <c r="I3429" s="352"/>
      <c r="J3429" s="352"/>
      <c r="K3429" s="352"/>
      <c r="L3429" s="352"/>
      <c r="M3429" s="352"/>
    </row>
    <row r="3430" spans="5:13">
      <c r="E3430" s="352"/>
      <c r="F3430" s="352"/>
      <c r="G3430" s="352"/>
      <c r="H3430" s="360" t="s">
        <v>2715</v>
      </c>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60" t="s">
        <v>2716</v>
      </c>
      <c r="I3432" s="352"/>
      <c r="J3432" s="352"/>
      <c r="K3432" s="352"/>
      <c r="L3432" s="352"/>
      <c r="M3432" s="352"/>
    </row>
    <row r="3433" spans="5:13">
      <c r="E3433" s="352"/>
      <c r="F3433" s="352"/>
      <c r="G3433" s="352"/>
      <c r="H3433" s="352"/>
      <c r="I3433" s="352"/>
      <c r="J3433" s="352"/>
      <c r="K3433" s="352"/>
      <c r="L3433" s="352"/>
      <c r="M3433" s="352"/>
    </row>
    <row r="3434" spans="5:13" ht="81" customHeight="1">
      <c r="E3434" s="352"/>
      <c r="F3434" s="352"/>
      <c r="G3434" s="352"/>
      <c r="H3434" s="351" t="s">
        <v>2405</v>
      </c>
      <c r="I3434" s="352"/>
      <c r="J3434" s="352"/>
      <c r="K3434" s="352"/>
      <c r="L3434" s="352"/>
      <c r="M3434" s="352"/>
    </row>
    <row r="3435" spans="5:13">
      <c r="E3435" s="352"/>
      <c r="F3435" s="352"/>
      <c r="G3435" s="352"/>
      <c r="H3435" s="352"/>
      <c r="I3435" s="352"/>
      <c r="J3435" s="352"/>
      <c r="K3435" s="352"/>
      <c r="L3435" s="352"/>
      <c r="M3435" s="352"/>
    </row>
    <row r="3436" spans="5:13">
      <c r="E3436" s="352"/>
      <c r="F3436" s="352">
        <v>1</v>
      </c>
      <c r="G3436" s="352" t="s">
        <v>1418</v>
      </c>
      <c r="H3436" s="352" t="s">
        <v>4475</v>
      </c>
      <c r="I3436" s="420">
        <v>45.6</v>
      </c>
      <c r="J3436" s="352" t="s">
        <v>1418</v>
      </c>
      <c r="K3436" s="352">
        <f>F3436*I3436</f>
        <v>45.6</v>
      </c>
      <c r="L3436" s="352"/>
      <c r="M3436" s="352"/>
    </row>
    <row r="3437" spans="5:13">
      <c r="E3437" s="352"/>
      <c r="F3437" s="352">
        <v>1</v>
      </c>
      <c r="G3437" s="352" t="s">
        <v>1418</v>
      </c>
      <c r="H3437" s="351" t="s">
        <v>2406</v>
      </c>
      <c r="I3437" s="352">
        <f>K3443</f>
        <v>240.89</v>
      </c>
      <c r="J3437" s="352" t="s">
        <v>1418</v>
      </c>
      <c r="K3437" s="352">
        <f>F3437*I3437</f>
        <v>240.89</v>
      </c>
      <c r="L3437" s="352"/>
      <c r="M3437" s="352"/>
    </row>
    <row r="3438" spans="5:13">
      <c r="E3438" s="352"/>
      <c r="F3438" s="352">
        <v>1</v>
      </c>
      <c r="G3438" s="352" t="s">
        <v>1418</v>
      </c>
      <c r="H3438" s="352" t="s">
        <v>2407</v>
      </c>
      <c r="I3438" s="440">
        <v>25</v>
      </c>
      <c r="J3438" s="352" t="s">
        <v>2408</v>
      </c>
      <c r="K3438" s="352">
        <f>F3438*I3438</f>
        <v>25</v>
      </c>
      <c r="L3438" s="352"/>
      <c r="M3438" s="352"/>
    </row>
    <row r="3439" spans="5:13">
      <c r="E3439" s="352"/>
      <c r="F3439" s="352"/>
      <c r="G3439" s="352"/>
      <c r="H3439" s="352" t="s">
        <v>142</v>
      </c>
      <c r="I3439" s="352"/>
      <c r="J3439" s="352"/>
      <c r="K3439" s="352">
        <f>K3449</f>
        <v>501.25</v>
      </c>
      <c r="L3439" s="352"/>
      <c r="M3439" s="352"/>
    </row>
    <row r="3440" spans="5:13">
      <c r="E3440" s="352"/>
      <c r="F3440" s="352"/>
      <c r="G3440" s="352"/>
      <c r="H3440" s="352" t="s">
        <v>2409</v>
      </c>
      <c r="I3440" s="352"/>
      <c r="J3440" s="352"/>
      <c r="K3440" s="352">
        <v>8.01</v>
      </c>
      <c r="L3440" s="352"/>
      <c r="M3440" s="352"/>
    </row>
    <row r="3441" spans="5:13">
      <c r="E3441" s="352"/>
      <c r="F3441" s="352"/>
      <c r="G3441" s="352"/>
      <c r="H3441" s="359" t="s">
        <v>2410</v>
      </c>
      <c r="I3441" s="352"/>
      <c r="J3441" s="352"/>
      <c r="K3441" s="360">
        <f>SUM(K3436:K3440)</f>
        <v>820.75</v>
      </c>
      <c r="L3441" s="352"/>
      <c r="M3441" s="352"/>
    </row>
    <row r="3442" spans="5:13" ht="8.25" customHeight="1">
      <c r="E3442" s="352"/>
      <c r="F3442" s="352"/>
      <c r="G3442" s="352"/>
      <c r="H3442" s="352"/>
      <c r="I3442" s="352"/>
      <c r="J3442" s="352"/>
      <c r="K3442" s="352"/>
      <c r="L3442" s="352"/>
      <c r="M3442" s="352"/>
    </row>
    <row r="3443" spans="5:13">
      <c r="E3443" s="352"/>
      <c r="F3443" s="352"/>
      <c r="G3443" s="352"/>
      <c r="H3443" s="360" t="s">
        <v>2411</v>
      </c>
      <c r="I3443" s="352">
        <f>I3421</f>
        <v>107060</v>
      </c>
      <c r="J3443" s="372">
        <v>2.2499999999999998E-3</v>
      </c>
      <c r="K3443" s="352">
        <f>I3443*J3443</f>
        <v>240.89</v>
      </c>
      <c r="L3443" s="352"/>
      <c r="M3443" s="352"/>
    </row>
    <row r="3444" spans="5:13" ht="7.5" customHeight="1">
      <c r="E3444" s="352"/>
      <c r="F3444" s="352"/>
      <c r="G3444" s="352"/>
      <c r="H3444" s="352"/>
      <c r="I3444" s="352"/>
      <c r="J3444" s="352"/>
      <c r="K3444" s="352"/>
      <c r="L3444" s="352"/>
      <c r="M3444" s="352"/>
    </row>
    <row r="3445" spans="5:13">
      <c r="E3445" s="352"/>
      <c r="F3445" s="352"/>
      <c r="G3445" s="352"/>
      <c r="H3445" s="360" t="s">
        <v>930</v>
      </c>
      <c r="I3445" s="352"/>
      <c r="J3445" s="352"/>
      <c r="K3445" s="352"/>
      <c r="L3445" s="352"/>
      <c r="M3445" s="352"/>
    </row>
    <row r="3446" spans="5:13">
      <c r="E3446" s="352"/>
      <c r="F3446" s="352">
        <v>1</v>
      </c>
      <c r="G3446" s="352" t="s">
        <v>1418</v>
      </c>
      <c r="H3446" s="352" t="s">
        <v>2813</v>
      </c>
      <c r="I3446" s="181">
        <f>I3424</f>
        <v>783</v>
      </c>
      <c r="J3446" s="352" t="s">
        <v>1418</v>
      </c>
      <c r="K3446" s="352">
        <f>F3446*I3446</f>
        <v>783</v>
      </c>
      <c r="L3446" s="352"/>
      <c r="M3446" s="352"/>
    </row>
    <row r="3447" spans="5:13">
      <c r="E3447" s="352"/>
      <c r="F3447" s="352">
        <v>2</v>
      </c>
      <c r="G3447" s="352" t="s">
        <v>1418</v>
      </c>
      <c r="H3447" s="352" t="s">
        <v>2633</v>
      </c>
      <c r="I3447" s="181">
        <f>I3426</f>
        <v>611</v>
      </c>
      <c r="J3447" s="352" t="s">
        <v>1418</v>
      </c>
      <c r="K3447" s="352">
        <f>F3447*I3447</f>
        <v>1222</v>
      </c>
      <c r="L3447" s="352"/>
      <c r="M3447" s="352"/>
    </row>
    <row r="3448" spans="5:13">
      <c r="E3448" s="352"/>
      <c r="F3448" s="352"/>
      <c r="G3448" s="352"/>
      <c r="H3448" s="357" t="s">
        <v>2814</v>
      </c>
      <c r="I3448" s="352"/>
      <c r="J3448" s="352"/>
      <c r="K3448" s="352">
        <f>SUM(K3446:K3447)</f>
        <v>2005</v>
      </c>
      <c r="L3448" s="352"/>
      <c r="M3448" s="352"/>
    </row>
    <row r="3449" spans="5:13">
      <c r="E3449" s="352"/>
      <c r="F3449" s="352"/>
      <c r="G3449" s="352"/>
      <c r="H3449" s="359" t="s">
        <v>2840</v>
      </c>
      <c r="I3449" s="352"/>
      <c r="J3449" s="352"/>
      <c r="K3449" s="360">
        <f>K3448/4</f>
        <v>501.25</v>
      </c>
      <c r="L3449" s="352"/>
      <c r="M3449" s="352"/>
    </row>
    <row r="3450" spans="5:13">
      <c r="E3450" s="352"/>
      <c r="F3450" s="352"/>
      <c r="G3450" s="352"/>
      <c r="H3450" s="352"/>
      <c r="I3450" s="352"/>
      <c r="J3450" s="352"/>
      <c r="K3450" s="352"/>
      <c r="L3450" s="352"/>
      <c r="M3450" s="352"/>
    </row>
    <row r="3451" spans="5:13">
      <c r="E3451" s="352"/>
      <c r="F3451" s="352"/>
      <c r="G3451" s="352"/>
      <c r="H3451" s="360" t="s">
        <v>2412</v>
      </c>
      <c r="I3451" s="352"/>
      <c r="J3451" s="352"/>
      <c r="K3451" s="352"/>
      <c r="L3451" s="352"/>
      <c r="M3451" s="352"/>
    </row>
    <row r="3452" spans="5:13">
      <c r="E3452" s="352"/>
      <c r="F3452" s="352"/>
      <c r="G3452" s="352"/>
      <c r="H3452" s="360" t="s">
        <v>2413</v>
      </c>
      <c r="I3452" s="352"/>
      <c r="J3452" s="352"/>
      <c r="K3452" s="352"/>
      <c r="L3452" s="352"/>
      <c r="M3452" s="352"/>
    </row>
    <row r="3453" spans="5:13">
      <c r="E3453" s="352"/>
      <c r="F3453" s="352"/>
      <c r="G3453" s="352"/>
      <c r="H3453" s="352" t="s">
        <v>991</v>
      </c>
      <c r="I3453" s="352"/>
      <c r="J3453" s="352"/>
      <c r="K3453" s="352"/>
      <c r="L3453" s="352"/>
      <c r="M3453" s="352"/>
    </row>
    <row r="3454" spans="5:13">
      <c r="E3454" s="352"/>
      <c r="F3454" s="352">
        <v>1</v>
      </c>
      <c r="G3454" s="352" t="s">
        <v>1418</v>
      </c>
      <c r="H3454" s="352" t="s">
        <v>2540</v>
      </c>
      <c r="I3454" s="420">
        <f>Elec.Data!I624</f>
        <v>128</v>
      </c>
      <c r="J3454" s="352" t="s">
        <v>1418</v>
      </c>
      <c r="K3454" s="352">
        <f>F3454*I3454</f>
        <v>128</v>
      </c>
      <c r="L3454" s="352"/>
      <c r="M3454" s="352"/>
    </row>
    <row r="3455" spans="5:13">
      <c r="E3455" s="352"/>
      <c r="F3455" s="352">
        <v>3</v>
      </c>
      <c r="G3455" s="352" t="s">
        <v>1418</v>
      </c>
      <c r="H3455" s="352" t="str">
        <f>Elec.Data!H625</f>
        <v>Labour charges ( as per data No:28)</v>
      </c>
      <c r="I3455" s="420">
        <f>Elec.Data!I625</f>
        <v>0</v>
      </c>
      <c r="J3455" s="352" t="s">
        <v>1418</v>
      </c>
      <c r="K3455" s="352">
        <f>F3455*I3455</f>
        <v>0</v>
      </c>
      <c r="L3455" s="352"/>
      <c r="M3455" s="352"/>
    </row>
    <row r="3456" spans="5:13">
      <c r="E3456" s="352"/>
      <c r="F3456" s="352"/>
      <c r="G3456" s="352"/>
      <c r="H3456" s="352" t="s">
        <v>2541</v>
      </c>
      <c r="I3456" s="352"/>
      <c r="J3456" s="352"/>
      <c r="K3456" s="352">
        <f>K3348</f>
        <v>505.55</v>
      </c>
      <c r="L3456" s="352"/>
      <c r="M3456" s="352"/>
    </row>
    <row r="3457" spans="5:13">
      <c r="E3457" s="352"/>
      <c r="F3457" s="352"/>
      <c r="G3457" s="352"/>
      <c r="H3457" s="352" t="s">
        <v>2309</v>
      </c>
      <c r="I3457" s="352"/>
      <c r="J3457" s="352"/>
      <c r="K3457" s="352">
        <v>0</v>
      </c>
      <c r="L3457" s="352"/>
      <c r="M3457" s="352"/>
    </row>
    <row r="3458" spans="5:13">
      <c r="E3458" s="352"/>
      <c r="F3458" s="352"/>
      <c r="G3458" s="352"/>
      <c r="H3458" s="359" t="s">
        <v>2542</v>
      </c>
      <c r="I3458" s="352"/>
      <c r="J3458" s="352"/>
      <c r="K3458" s="360">
        <f>SUM(K3454:K3457)</f>
        <v>633.54999999999995</v>
      </c>
      <c r="L3458" s="352"/>
      <c r="M3458" s="352"/>
    </row>
    <row r="3459" spans="5:13">
      <c r="E3459" s="352"/>
      <c r="F3459" s="352"/>
      <c r="G3459" s="352"/>
      <c r="H3459" s="352"/>
      <c r="I3459" s="352"/>
      <c r="J3459" s="352"/>
      <c r="K3459" s="352"/>
      <c r="L3459" s="352"/>
      <c r="M3459" s="352"/>
    </row>
    <row r="3460" spans="5:13">
      <c r="E3460" s="352"/>
      <c r="F3460" s="352"/>
      <c r="G3460" s="352"/>
      <c r="H3460" s="360" t="s">
        <v>2412</v>
      </c>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60" t="s">
        <v>2543</v>
      </c>
      <c r="I3462" s="352"/>
      <c r="J3462" s="352"/>
      <c r="K3462" s="352"/>
      <c r="L3462" s="352"/>
      <c r="M3462" s="352"/>
    </row>
    <row r="3463" spans="5:13">
      <c r="E3463" s="352"/>
      <c r="F3463" s="352"/>
      <c r="G3463" s="352"/>
      <c r="H3463" s="352"/>
      <c r="I3463" s="352"/>
      <c r="J3463" s="352"/>
      <c r="K3463" s="352"/>
      <c r="L3463" s="352"/>
      <c r="M3463" s="352"/>
    </row>
    <row r="3464" spans="5:13">
      <c r="E3464" s="352"/>
      <c r="F3464" s="352">
        <v>1</v>
      </c>
      <c r="G3464" s="352" t="s">
        <v>1418</v>
      </c>
      <c r="H3464" s="352" t="str">
        <f>Elec.Data!H624</f>
        <v>3 No of 30 amps MCB ( Part -L, P-132   6-a havells)</v>
      </c>
      <c r="I3464" s="420">
        <f>K3389</f>
        <v>0</v>
      </c>
      <c r="J3464" s="352" t="s">
        <v>1418</v>
      </c>
      <c r="K3464" s="352">
        <f>F3464*I3464</f>
        <v>0</v>
      </c>
      <c r="L3464" s="352"/>
      <c r="M3464" s="352"/>
    </row>
    <row r="3465" spans="5:13">
      <c r="E3465" s="352"/>
      <c r="F3465" s="352">
        <v>3</v>
      </c>
      <c r="G3465" s="352" t="s">
        <v>1418</v>
      </c>
      <c r="H3465" s="352" t="str">
        <f>Elec.Data!H625</f>
        <v>Labour charges ( as per data No:28)</v>
      </c>
      <c r="I3465" s="352">
        <f>I3455</f>
        <v>0</v>
      </c>
      <c r="J3465" s="352" t="s">
        <v>1418</v>
      </c>
      <c r="K3465" s="352">
        <f>F3465*I3465</f>
        <v>0</v>
      </c>
      <c r="L3465" s="352"/>
      <c r="M3465" s="352"/>
    </row>
    <row r="3466" spans="5:13">
      <c r="E3466" s="352"/>
      <c r="F3466" s="352"/>
      <c r="G3466" s="352"/>
      <c r="H3466" s="352" t="s">
        <v>2909</v>
      </c>
      <c r="I3466" s="352"/>
      <c r="J3466" s="352"/>
      <c r="K3466" s="352">
        <f>K3379</f>
        <v>518.54999999999995</v>
      </c>
      <c r="L3466" s="352"/>
      <c r="M3466" s="352"/>
    </row>
    <row r="3467" spans="5:13">
      <c r="E3467" s="352"/>
      <c r="F3467" s="352"/>
      <c r="G3467" s="352"/>
      <c r="H3467" s="352" t="s">
        <v>2309</v>
      </c>
      <c r="I3467" s="352"/>
      <c r="J3467" s="352"/>
      <c r="K3467" s="352"/>
      <c r="L3467" s="352"/>
      <c r="M3467" s="352"/>
    </row>
    <row r="3468" spans="5:13">
      <c r="E3468" s="352"/>
      <c r="F3468" s="352"/>
      <c r="G3468" s="352"/>
      <c r="H3468" s="359" t="s">
        <v>2910</v>
      </c>
      <c r="I3468" s="352"/>
      <c r="J3468" s="352"/>
      <c r="K3468" s="360">
        <f>SUM(K3464:K3467)</f>
        <v>518.54999999999995</v>
      </c>
      <c r="L3468" s="352"/>
      <c r="M3468" s="352"/>
    </row>
    <row r="3469" spans="5:13">
      <c r="E3469" s="352"/>
      <c r="F3469" s="352"/>
      <c r="G3469" s="352"/>
      <c r="H3469" s="352"/>
      <c r="I3469" s="352"/>
      <c r="J3469" s="352"/>
      <c r="K3469" s="352"/>
      <c r="L3469" s="352"/>
      <c r="M3469" s="352"/>
    </row>
    <row r="3470" spans="5:13">
      <c r="E3470" s="352"/>
      <c r="F3470" s="352"/>
      <c r="G3470" s="352"/>
      <c r="H3470" s="360" t="s">
        <v>2911</v>
      </c>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60" t="s">
        <v>2912</v>
      </c>
      <c r="I3472" s="352"/>
      <c r="J3472" s="352"/>
      <c r="K3472" s="352"/>
      <c r="L3472" s="352"/>
      <c r="M3472" s="352"/>
    </row>
    <row r="3473" spans="5:13">
      <c r="E3473" s="352"/>
      <c r="F3473" s="352"/>
      <c r="G3473" s="352"/>
      <c r="H3473" s="352"/>
      <c r="I3473" s="352"/>
      <c r="J3473" s="352"/>
      <c r="K3473" s="352"/>
      <c r="L3473" s="352"/>
      <c r="M3473" s="352"/>
    </row>
    <row r="3474" spans="5:13" ht="78.75">
      <c r="E3474" s="352"/>
      <c r="F3474" s="352"/>
      <c r="G3474" s="352"/>
      <c r="H3474" s="351" t="s">
        <v>3451</v>
      </c>
      <c r="I3474" s="352"/>
      <c r="J3474" s="352"/>
      <c r="K3474" s="352"/>
      <c r="L3474" s="352"/>
      <c r="M3474" s="352"/>
    </row>
    <row r="3475" spans="5:13">
      <c r="E3475" s="352"/>
      <c r="F3475" s="352"/>
      <c r="G3475" s="352"/>
      <c r="H3475" s="352"/>
      <c r="I3475" s="352"/>
      <c r="J3475" s="352"/>
      <c r="K3475" s="352"/>
      <c r="L3475" s="352"/>
      <c r="M3475" s="352"/>
    </row>
    <row r="3476" spans="5:13" ht="24.95" customHeight="1">
      <c r="E3476" s="352"/>
      <c r="F3476" s="352">
        <v>3</v>
      </c>
      <c r="G3476" s="352" t="s">
        <v>1418</v>
      </c>
      <c r="H3476" s="352" t="s">
        <v>2913</v>
      </c>
      <c r="I3476" s="352">
        <f>I3396</f>
        <v>31.28</v>
      </c>
      <c r="J3476" s="352" t="s">
        <v>1418</v>
      </c>
      <c r="K3476" s="352">
        <f>F3476*I3476</f>
        <v>93.84</v>
      </c>
      <c r="L3476" s="352"/>
      <c r="M3476" s="352"/>
    </row>
    <row r="3477" spans="5:13" ht="24.95" customHeight="1">
      <c r="E3477" s="352"/>
      <c r="F3477" s="352">
        <v>1</v>
      </c>
      <c r="G3477" s="352" t="s">
        <v>1418</v>
      </c>
      <c r="H3477" s="351" t="s">
        <v>2914</v>
      </c>
      <c r="I3477" s="352">
        <f>K3483</f>
        <v>361.33</v>
      </c>
      <c r="J3477" s="352" t="s">
        <v>1418</v>
      </c>
      <c r="K3477" s="352">
        <f>F3477*I3477</f>
        <v>361.33</v>
      </c>
      <c r="L3477" s="352"/>
      <c r="M3477" s="352"/>
    </row>
    <row r="3478" spans="5:13" ht="24.95" customHeight="1">
      <c r="E3478" s="352"/>
      <c r="F3478" s="352">
        <v>1</v>
      </c>
      <c r="G3478" s="352" t="s">
        <v>1418</v>
      </c>
      <c r="H3478" s="352" t="s">
        <v>2407</v>
      </c>
      <c r="I3478" s="352">
        <f>I3438</f>
        <v>25</v>
      </c>
      <c r="J3478" s="352" t="s">
        <v>2408</v>
      </c>
      <c r="K3478" s="352">
        <f>F3478*I3478</f>
        <v>25</v>
      </c>
      <c r="L3478" s="352"/>
      <c r="M3478" s="352"/>
    </row>
    <row r="3479" spans="5:13" ht="24.95" customHeight="1">
      <c r="E3479" s="352"/>
      <c r="F3479" s="352"/>
      <c r="G3479" s="352"/>
      <c r="H3479" s="352" t="s">
        <v>142</v>
      </c>
      <c r="I3479" s="352"/>
      <c r="J3479" s="352"/>
      <c r="K3479" s="352">
        <f>K3489</f>
        <v>668.33</v>
      </c>
      <c r="L3479" s="352"/>
      <c r="M3479" s="352"/>
    </row>
    <row r="3480" spans="5:13">
      <c r="E3480" s="352"/>
      <c r="F3480" s="352"/>
      <c r="G3480" s="352"/>
      <c r="H3480" s="352" t="s">
        <v>2409</v>
      </c>
      <c r="I3480" s="352"/>
      <c r="J3480" s="352"/>
      <c r="K3480" s="352">
        <f>3.77+0.47</f>
        <v>4.24</v>
      </c>
      <c r="L3480" s="352"/>
      <c r="M3480" s="352"/>
    </row>
    <row r="3481" spans="5:13" ht="24.95" customHeight="1">
      <c r="E3481" s="352"/>
      <c r="F3481" s="352"/>
      <c r="G3481" s="352"/>
      <c r="H3481" s="359" t="s">
        <v>2410</v>
      </c>
      <c r="I3481" s="352"/>
      <c r="J3481" s="352"/>
      <c r="K3481" s="360">
        <f>SUM(K3476:K3480)</f>
        <v>1152.74</v>
      </c>
      <c r="L3481" s="352">
        <f>K3481-1032</f>
        <v>120.74</v>
      </c>
      <c r="M3481" s="352"/>
    </row>
    <row r="3482" spans="5:13">
      <c r="E3482" s="352"/>
      <c r="F3482" s="352"/>
      <c r="G3482" s="352"/>
      <c r="H3482" s="352"/>
      <c r="I3482" s="352"/>
      <c r="J3482" s="352"/>
      <c r="K3482" s="352"/>
      <c r="L3482" s="352"/>
      <c r="M3482" s="352"/>
    </row>
    <row r="3483" spans="5:13">
      <c r="E3483" s="352"/>
      <c r="F3483" s="352"/>
      <c r="G3483" s="352"/>
      <c r="H3483" s="360" t="s">
        <v>2915</v>
      </c>
      <c r="I3483" s="352">
        <f>I3443</f>
        <v>107060</v>
      </c>
      <c r="J3483" s="372">
        <v>3.375E-3</v>
      </c>
      <c r="K3483" s="352">
        <f>I3483*J3483</f>
        <v>361.33</v>
      </c>
      <c r="L3483" s="352"/>
      <c r="M3483" s="352"/>
    </row>
    <row r="3484" spans="5:13">
      <c r="E3484" s="352"/>
      <c r="F3484" s="352"/>
      <c r="G3484" s="352"/>
      <c r="H3484" s="352"/>
      <c r="I3484" s="352"/>
      <c r="J3484" s="352"/>
      <c r="K3484" s="352"/>
      <c r="L3484" s="352"/>
      <c r="M3484" s="352"/>
    </row>
    <row r="3485" spans="5:13" ht="21.75" customHeight="1">
      <c r="E3485" s="352"/>
      <c r="F3485" s="352"/>
      <c r="G3485" s="352"/>
      <c r="H3485" s="358" t="s">
        <v>930</v>
      </c>
      <c r="I3485" s="352"/>
      <c r="J3485" s="352"/>
      <c r="K3485" s="352"/>
      <c r="L3485" s="352"/>
      <c r="M3485" s="352"/>
    </row>
    <row r="3486" spans="5:13" ht="21.75" customHeight="1">
      <c r="E3486" s="352"/>
      <c r="F3486" s="352">
        <v>1</v>
      </c>
      <c r="G3486" s="352" t="s">
        <v>1418</v>
      </c>
      <c r="H3486" s="352" t="s">
        <v>2813</v>
      </c>
      <c r="I3486" s="352">
        <f>I3446</f>
        <v>783</v>
      </c>
      <c r="J3486" s="352" t="s">
        <v>1418</v>
      </c>
      <c r="K3486" s="352">
        <f>F3486*I3486</f>
        <v>783</v>
      </c>
      <c r="L3486" s="352"/>
      <c r="M3486" s="352"/>
    </row>
    <row r="3487" spans="5:13" ht="21.75" customHeight="1">
      <c r="E3487" s="352"/>
      <c r="F3487" s="352">
        <v>2</v>
      </c>
      <c r="G3487" s="352" t="s">
        <v>1418</v>
      </c>
      <c r="H3487" s="352" t="s">
        <v>2633</v>
      </c>
      <c r="I3487" s="352">
        <f>I3447</f>
        <v>611</v>
      </c>
      <c r="J3487" s="352" t="s">
        <v>1418</v>
      </c>
      <c r="K3487" s="352">
        <f>F3487*I3487</f>
        <v>1222</v>
      </c>
      <c r="L3487" s="352"/>
      <c r="M3487" s="352"/>
    </row>
    <row r="3488" spans="5:13" ht="21.75" customHeight="1">
      <c r="E3488" s="352"/>
      <c r="F3488" s="352"/>
      <c r="G3488" s="352"/>
      <c r="H3488" s="357" t="s">
        <v>2916</v>
      </c>
      <c r="I3488" s="352"/>
      <c r="J3488" s="360"/>
      <c r="K3488" s="361">
        <f>SUM(K3486:K3487)</f>
        <v>2005</v>
      </c>
      <c r="L3488" s="352"/>
      <c r="M3488" s="352"/>
    </row>
    <row r="3489" spans="5:18" ht="21.75" customHeight="1">
      <c r="E3489" s="352"/>
      <c r="F3489" s="352"/>
      <c r="G3489" s="352"/>
      <c r="H3489" s="359" t="s">
        <v>2840</v>
      </c>
      <c r="I3489" s="352"/>
      <c r="J3489" s="360"/>
      <c r="K3489" s="360">
        <f>K3488/3</f>
        <v>668.33</v>
      </c>
      <c r="L3489" s="352"/>
      <c r="M3489" s="352"/>
    </row>
    <row r="3490" spans="5:18">
      <c r="E3490" s="352"/>
      <c r="F3490" s="352"/>
      <c r="G3490" s="352"/>
      <c r="H3490" s="352"/>
      <c r="I3490" s="352"/>
      <c r="J3490" s="352"/>
      <c r="K3490" s="352"/>
      <c r="L3490" s="352"/>
      <c r="M3490" s="352"/>
    </row>
    <row r="3491" spans="5:18">
      <c r="E3491" s="352"/>
      <c r="F3491" s="352"/>
      <c r="G3491" s="352"/>
      <c r="H3491" s="360" t="s">
        <v>2917</v>
      </c>
      <c r="I3491" s="352"/>
      <c r="J3491" s="352"/>
      <c r="K3491" s="352"/>
      <c r="L3491" s="352"/>
      <c r="M3491" s="352"/>
    </row>
    <row r="3492" spans="5:18">
      <c r="E3492" s="352"/>
      <c r="F3492" s="352"/>
      <c r="G3492" s="352"/>
      <c r="H3492" s="352"/>
      <c r="I3492" s="352"/>
      <c r="J3492" s="352"/>
      <c r="K3492" s="352"/>
      <c r="L3492" s="352"/>
      <c r="M3492" s="352"/>
    </row>
    <row r="3493" spans="5:18" ht="61.5" customHeight="1">
      <c r="E3493" s="352"/>
      <c r="F3493" s="352"/>
      <c r="G3493" s="352"/>
      <c r="H3493" s="350" t="s">
        <v>2746</v>
      </c>
      <c r="I3493" s="352"/>
      <c r="J3493" s="352"/>
      <c r="K3493" s="352"/>
      <c r="L3493" s="352"/>
      <c r="M3493" s="352"/>
      <c r="N3493" s="352"/>
      <c r="O3493" s="350" t="s">
        <v>307</v>
      </c>
      <c r="P3493" s="352"/>
      <c r="Q3493" s="352"/>
      <c r="R3493" s="352"/>
    </row>
    <row r="3494" spans="5:18" ht="36" customHeight="1">
      <c r="E3494" s="352"/>
      <c r="F3494" s="352">
        <v>180</v>
      </c>
      <c r="G3494" s="352" t="s">
        <v>841</v>
      </c>
      <c r="H3494" s="351" t="s">
        <v>3989</v>
      </c>
      <c r="I3494" s="353">
        <f>I3112</f>
        <v>32.200000000000003</v>
      </c>
      <c r="J3494" s="352" t="s">
        <v>841</v>
      </c>
      <c r="K3494" s="352">
        <f>F3494*I3494</f>
        <v>5796</v>
      </c>
      <c r="L3494" s="352"/>
      <c r="M3494" s="352">
        <v>180</v>
      </c>
      <c r="N3494" s="352" t="s">
        <v>841</v>
      </c>
      <c r="O3494" s="351" t="s">
        <v>308</v>
      </c>
      <c r="P3494" s="353">
        <f>I3101</f>
        <v>20.3</v>
      </c>
      <c r="Q3494" s="352" t="s">
        <v>841</v>
      </c>
      <c r="R3494" s="352">
        <f>M3494*P3494</f>
        <v>3654</v>
      </c>
    </row>
    <row r="3495" spans="5:18" ht="24.95" customHeight="1">
      <c r="E3495" s="352"/>
      <c r="F3495" s="352">
        <v>4</v>
      </c>
      <c r="G3495" s="352" t="s">
        <v>1675</v>
      </c>
      <c r="H3495" s="352" t="s">
        <v>3396</v>
      </c>
      <c r="I3495" s="353">
        <v>89.7</v>
      </c>
      <c r="J3495" s="352" t="s">
        <v>1675</v>
      </c>
      <c r="K3495" s="352">
        <f>F3495*I3495</f>
        <v>358.8</v>
      </c>
      <c r="L3495" s="352"/>
      <c r="M3495" s="352">
        <v>4</v>
      </c>
      <c r="N3495" s="352" t="s">
        <v>1675</v>
      </c>
      <c r="O3495" s="352" t="s">
        <v>3396</v>
      </c>
      <c r="P3495" s="353">
        <f>I3495</f>
        <v>89.7</v>
      </c>
      <c r="Q3495" s="352" t="s">
        <v>1675</v>
      </c>
      <c r="R3495" s="352">
        <f>M3495*P3495</f>
        <v>358.8</v>
      </c>
    </row>
    <row r="3496" spans="5:18" ht="24.95" customHeight="1">
      <c r="E3496" s="352"/>
      <c r="F3496" s="352">
        <v>180</v>
      </c>
      <c r="G3496" s="352" t="s">
        <v>1422</v>
      </c>
      <c r="H3496" s="352" t="s">
        <v>2748</v>
      </c>
      <c r="I3496" s="353">
        <f>ROUND(6.7/12,2)</f>
        <v>0.56000000000000005</v>
      </c>
      <c r="J3496" s="352" t="s">
        <v>1422</v>
      </c>
      <c r="K3496" s="352">
        <f>F3496*I3496</f>
        <v>100.8</v>
      </c>
      <c r="L3496" s="352"/>
      <c r="M3496" s="352">
        <v>180</v>
      </c>
      <c r="N3496" s="352" t="s">
        <v>1422</v>
      </c>
      <c r="O3496" s="352" t="s">
        <v>2748</v>
      </c>
      <c r="P3496" s="353">
        <f>I3496</f>
        <v>0.56000000000000005</v>
      </c>
      <c r="Q3496" s="352" t="s">
        <v>1422</v>
      </c>
      <c r="R3496" s="352">
        <f>M3496*P3496</f>
        <v>100.8</v>
      </c>
    </row>
    <row r="3497" spans="5:18" ht="24.95" customHeight="1">
      <c r="E3497" s="352"/>
      <c r="F3497" s="352">
        <v>1</v>
      </c>
      <c r="G3497" s="352" t="s">
        <v>1675</v>
      </c>
      <c r="H3497" s="352" t="s">
        <v>2749</v>
      </c>
      <c r="I3497" s="353">
        <f>I3495</f>
        <v>89.7</v>
      </c>
      <c r="J3497" s="352" t="s">
        <v>1675</v>
      </c>
      <c r="K3497" s="352">
        <f>F3497*I3497</f>
        <v>89.7</v>
      </c>
      <c r="L3497" s="352"/>
      <c r="M3497" s="352">
        <v>1</v>
      </c>
      <c r="N3497" s="352" t="s">
        <v>1675</v>
      </c>
      <c r="O3497" s="352" t="s">
        <v>2749</v>
      </c>
      <c r="P3497" s="353">
        <f>I3497</f>
        <v>89.7</v>
      </c>
      <c r="Q3497" s="352" t="s">
        <v>1675</v>
      </c>
      <c r="R3497" s="352">
        <f>M3497*P3497</f>
        <v>89.7</v>
      </c>
    </row>
    <row r="3498" spans="5:18" ht="24.95" customHeight="1">
      <c r="E3498" s="352"/>
      <c r="F3498" s="352"/>
      <c r="G3498" s="352"/>
      <c r="H3498" s="352" t="s">
        <v>930</v>
      </c>
      <c r="I3498" s="352"/>
      <c r="J3498" s="352"/>
      <c r="K3498" s="352">
        <f>K3507</f>
        <v>5853</v>
      </c>
      <c r="L3498" s="352"/>
      <c r="M3498" s="352"/>
      <c r="N3498" s="352"/>
      <c r="O3498" s="352" t="s">
        <v>930</v>
      </c>
      <c r="P3498" s="352"/>
      <c r="Q3498" s="352"/>
      <c r="R3498" s="352">
        <f>R3507</f>
        <v>5853</v>
      </c>
    </row>
    <row r="3499" spans="5:18" ht="24.95" customHeight="1">
      <c r="E3499" s="352"/>
      <c r="F3499" s="352"/>
      <c r="G3499" s="352"/>
      <c r="H3499" s="352" t="s">
        <v>2750</v>
      </c>
      <c r="I3499" s="352"/>
      <c r="J3499" s="352"/>
      <c r="K3499" s="352">
        <v>38</v>
      </c>
      <c r="L3499" s="352">
        <v>26.5</v>
      </c>
      <c r="M3499" s="352"/>
      <c r="N3499" s="352"/>
      <c r="O3499" s="352" t="s">
        <v>2750</v>
      </c>
      <c r="P3499" s="352"/>
      <c r="Q3499" s="352"/>
      <c r="R3499" s="352">
        <v>30.7</v>
      </c>
    </row>
    <row r="3500" spans="5:18" ht="24.95" customHeight="1">
      <c r="E3500" s="352"/>
      <c r="F3500" s="352"/>
      <c r="G3500" s="352"/>
      <c r="H3500" s="357" t="s">
        <v>2751</v>
      </c>
      <c r="I3500" s="352"/>
      <c r="J3500" s="352"/>
      <c r="K3500" s="352">
        <f>SUM(K3494:K3499)</f>
        <v>12236.3</v>
      </c>
      <c r="L3500" s="352"/>
      <c r="M3500" s="352"/>
      <c r="N3500" s="352"/>
      <c r="O3500" s="357" t="s">
        <v>2751</v>
      </c>
      <c r="P3500" s="352"/>
      <c r="Q3500" s="352"/>
      <c r="R3500" s="352">
        <v>30.7</v>
      </c>
    </row>
    <row r="3501" spans="5:18" ht="24.95" customHeight="1">
      <c r="E3501" s="352"/>
      <c r="F3501" s="352"/>
      <c r="G3501" s="352"/>
      <c r="H3501" s="359" t="s">
        <v>2432</v>
      </c>
      <c r="I3501" s="352"/>
      <c r="J3501" s="352"/>
      <c r="K3501" s="360">
        <f>K3500/90</f>
        <v>135.96</v>
      </c>
      <c r="L3501" s="352"/>
      <c r="M3501" s="352"/>
      <c r="N3501" s="352"/>
      <c r="O3501" s="359" t="s">
        <v>2432</v>
      </c>
      <c r="P3501" s="352"/>
      <c r="Q3501" s="352"/>
      <c r="R3501" s="360">
        <f>R3500/90</f>
        <v>0.34</v>
      </c>
    </row>
    <row r="3502" spans="5:18">
      <c r="E3502" s="352"/>
      <c r="F3502" s="352"/>
      <c r="G3502" s="352"/>
      <c r="H3502" s="358" t="s">
        <v>2690</v>
      </c>
      <c r="I3502" s="352"/>
      <c r="J3502" s="352"/>
      <c r="K3502" s="352"/>
      <c r="L3502" s="352">
        <f>L3501-K3500</f>
        <v>-12236.3</v>
      </c>
      <c r="M3502" s="352"/>
      <c r="N3502" s="352"/>
      <c r="O3502" s="358" t="s">
        <v>2690</v>
      </c>
      <c r="P3502" s="352"/>
      <c r="Q3502" s="352"/>
      <c r="R3502" s="352"/>
    </row>
    <row r="3503" spans="5:18">
      <c r="E3503" s="352"/>
      <c r="F3503" s="352">
        <v>1</v>
      </c>
      <c r="G3503" s="352" t="s">
        <v>1418</v>
      </c>
      <c r="H3503" s="361" t="s">
        <v>2752</v>
      </c>
      <c r="I3503" s="352">
        <f>I2866</f>
        <v>898</v>
      </c>
      <c r="J3503" s="352" t="s">
        <v>1418</v>
      </c>
      <c r="K3503" s="352">
        <f>F3503*I3503</f>
        <v>898</v>
      </c>
      <c r="L3503" s="352"/>
      <c r="M3503" s="352">
        <v>1</v>
      </c>
      <c r="N3503" s="352" t="s">
        <v>1418</v>
      </c>
      <c r="O3503" s="361" t="s">
        <v>2752</v>
      </c>
      <c r="P3503" s="352">
        <f>I3503</f>
        <v>898</v>
      </c>
      <c r="Q3503" s="352" t="s">
        <v>1418</v>
      </c>
      <c r="R3503" s="352">
        <f>M3503*P3503</f>
        <v>898</v>
      </c>
    </row>
    <row r="3504" spans="5:18">
      <c r="E3504" s="352"/>
      <c r="F3504" s="352">
        <v>2</v>
      </c>
      <c r="G3504" s="352" t="s">
        <v>1418</v>
      </c>
      <c r="H3504" s="352" t="s">
        <v>2813</v>
      </c>
      <c r="I3504" s="352">
        <f>I2867</f>
        <v>783</v>
      </c>
      <c r="J3504" s="352" t="s">
        <v>1418</v>
      </c>
      <c r="K3504" s="352">
        <f>F3504*I3504</f>
        <v>1566</v>
      </c>
      <c r="L3504" s="352"/>
      <c r="M3504" s="352">
        <v>2</v>
      </c>
      <c r="N3504" s="352" t="s">
        <v>1418</v>
      </c>
      <c r="O3504" s="352" t="s">
        <v>2813</v>
      </c>
      <c r="P3504" s="352">
        <f>I3504</f>
        <v>783</v>
      </c>
      <c r="Q3504" s="352" t="s">
        <v>1418</v>
      </c>
      <c r="R3504" s="352">
        <f>M3504*P3504</f>
        <v>1566</v>
      </c>
    </row>
    <row r="3505" spans="5:18">
      <c r="E3505" s="352"/>
      <c r="F3505" s="352">
        <v>2</v>
      </c>
      <c r="G3505" s="352" t="s">
        <v>1418</v>
      </c>
      <c r="H3505" s="352" t="s">
        <v>2632</v>
      </c>
      <c r="I3505" s="352">
        <f>I2868</f>
        <v>778</v>
      </c>
      <c r="J3505" s="352" t="s">
        <v>1418</v>
      </c>
      <c r="K3505" s="352">
        <f>F3505*I3505</f>
        <v>1556</v>
      </c>
      <c r="L3505" s="352"/>
      <c r="M3505" s="352">
        <v>2</v>
      </c>
      <c r="N3505" s="352" t="s">
        <v>1418</v>
      </c>
      <c r="O3505" s="352" t="s">
        <v>2632</v>
      </c>
      <c r="P3505" s="352">
        <f>I3505</f>
        <v>778</v>
      </c>
      <c r="Q3505" s="352" t="s">
        <v>1418</v>
      </c>
      <c r="R3505" s="352">
        <f>M3505*P3505</f>
        <v>1556</v>
      </c>
    </row>
    <row r="3506" spans="5:18">
      <c r="E3506" s="352"/>
      <c r="F3506" s="352">
        <v>3</v>
      </c>
      <c r="G3506" s="352" t="s">
        <v>1418</v>
      </c>
      <c r="H3506" s="352" t="s">
        <v>2369</v>
      </c>
      <c r="I3506" s="352">
        <f>I2869</f>
        <v>611</v>
      </c>
      <c r="J3506" s="352" t="s">
        <v>1418</v>
      </c>
      <c r="K3506" s="352">
        <f>F3506*I3506</f>
        <v>1833</v>
      </c>
      <c r="L3506" s="352"/>
      <c r="M3506" s="352">
        <v>3</v>
      </c>
      <c r="N3506" s="352" t="s">
        <v>1418</v>
      </c>
      <c r="O3506" s="352" t="s">
        <v>2369</v>
      </c>
      <c r="P3506" s="352">
        <f>I3506</f>
        <v>611</v>
      </c>
      <c r="Q3506" s="352" t="s">
        <v>1418</v>
      </c>
      <c r="R3506" s="352">
        <f>M3506*P3506</f>
        <v>1833</v>
      </c>
    </row>
    <row r="3507" spans="5:18" ht="24.95" customHeight="1">
      <c r="E3507" s="352"/>
      <c r="F3507" s="352"/>
      <c r="G3507" s="352"/>
      <c r="H3507" s="352"/>
      <c r="I3507" s="352"/>
      <c r="J3507" s="352"/>
      <c r="K3507" s="360">
        <f>SUM(K3503:K3506)</f>
        <v>5853</v>
      </c>
      <c r="L3507" s="352"/>
      <c r="M3507" s="352"/>
      <c r="N3507" s="352"/>
      <c r="O3507" s="352"/>
      <c r="P3507" s="352"/>
      <c r="Q3507" s="352"/>
      <c r="R3507" s="360">
        <f>SUM(R3503:R3506)</f>
        <v>5853</v>
      </c>
    </row>
    <row r="3508" spans="5:18" ht="21.75" customHeight="1">
      <c r="E3508" s="352"/>
      <c r="F3508" s="352"/>
      <c r="G3508" s="352"/>
      <c r="H3508" s="352"/>
      <c r="I3508" s="352"/>
      <c r="J3508" s="352"/>
      <c r="K3508" s="352"/>
      <c r="L3508" s="352"/>
      <c r="M3508" s="352"/>
    </row>
    <row r="3509" spans="5:18">
      <c r="E3509" s="352"/>
      <c r="F3509" s="352"/>
      <c r="G3509" s="352"/>
      <c r="H3509" s="360" t="s">
        <v>2753</v>
      </c>
      <c r="I3509" s="352"/>
      <c r="J3509" s="352"/>
      <c r="K3509" s="352"/>
      <c r="L3509" s="352"/>
      <c r="M3509" s="352"/>
    </row>
    <row r="3510" spans="5:18" ht="29.25" customHeight="1">
      <c r="E3510" s="352"/>
      <c r="F3510" s="352"/>
      <c r="G3510" s="352"/>
      <c r="H3510" s="350" t="s">
        <v>2344</v>
      </c>
      <c r="I3510" s="352"/>
      <c r="J3510" s="352"/>
      <c r="K3510" s="352"/>
      <c r="L3510" s="352"/>
      <c r="M3510" s="352"/>
    </row>
    <row r="3511" spans="5:18" ht="18" customHeight="1">
      <c r="E3511" s="352"/>
      <c r="F3511" s="352"/>
      <c r="G3511" s="352"/>
      <c r="H3511" s="352"/>
      <c r="I3511" s="352"/>
      <c r="J3511" s="352"/>
      <c r="K3511" s="352"/>
      <c r="L3511" s="352"/>
      <c r="M3511" s="352"/>
    </row>
    <row r="3512" spans="5:18" ht="47.25" customHeight="1">
      <c r="E3512" s="352"/>
      <c r="F3512" s="352"/>
      <c r="G3512" s="352"/>
      <c r="H3512" s="373" t="s">
        <v>2689</v>
      </c>
      <c r="I3512" s="352"/>
      <c r="J3512" s="352"/>
      <c r="K3512" s="352"/>
      <c r="L3512" s="352"/>
      <c r="M3512" s="352"/>
    </row>
    <row r="3513" spans="5:18">
      <c r="E3513" s="352"/>
      <c r="F3513" s="352">
        <v>1</v>
      </c>
      <c r="G3513" s="352" t="s">
        <v>841</v>
      </c>
      <c r="H3513" s="352" t="s">
        <v>4479</v>
      </c>
      <c r="I3513" s="353">
        <v>120.8</v>
      </c>
      <c r="J3513" s="352" t="s">
        <v>841</v>
      </c>
      <c r="K3513" s="357">
        <f>F3513*I3513</f>
        <v>120.8</v>
      </c>
      <c r="L3513" s="352"/>
      <c r="M3513" s="352"/>
    </row>
    <row r="3514" spans="5:18">
      <c r="E3514" s="352"/>
      <c r="F3514" s="352"/>
      <c r="G3514" s="352"/>
      <c r="H3514" s="352" t="s">
        <v>2309</v>
      </c>
      <c r="I3514" s="352"/>
      <c r="J3514" s="352"/>
      <c r="K3514" s="357">
        <f>1.87+0.33</f>
        <v>2.2000000000000002</v>
      </c>
      <c r="L3514" s="352"/>
      <c r="M3514" s="352"/>
    </row>
    <row r="3515" spans="5:18">
      <c r="E3515" s="352"/>
      <c r="F3515" s="352"/>
      <c r="G3515" s="352"/>
      <c r="H3515" s="359" t="s">
        <v>3435</v>
      </c>
      <c r="I3515" s="352"/>
      <c r="J3515" s="352"/>
      <c r="K3515" s="359">
        <f>SUM(K3513:K3514)</f>
        <v>123</v>
      </c>
      <c r="L3515" s="352"/>
      <c r="M3515" s="352"/>
    </row>
    <row r="3516" spans="5:18" ht="9.75" customHeight="1">
      <c r="E3516" s="352"/>
      <c r="F3516" s="352"/>
      <c r="G3516" s="352"/>
      <c r="H3516" s="352"/>
      <c r="I3516" s="352"/>
      <c r="J3516" s="352"/>
      <c r="K3516" s="352"/>
      <c r="L3516" s="352"/>
      <c r="M3516" s="352"/>
    </row>
    <row r="3517" spans="5:18">
      <c r="E3517" s="352"/>
      <c r="F3517" s="352"/>
      <c r="G3517" s="352"/>
      <c r="H3517" s="360" t="s">
        <v>3436</v>
      </c>
      <c r="I3517" s="352"/>
      <c r="J3517" s="352"/>
      <c r="K3517" s="352"/>
      <c r="L3517" s="352"/>
      <c r="M3517" s="352"/>
    </row>
    <row r="3518" spans="5:18">
      <c r="E3518" s="352"/>
      <c r="F3518" s="352"/>
      <c r="G3518" s="352"/>
      <c r="H3518" s="360" t="s">
        <v>3437</v>
      </c>
      <c r="I3518" s="352"/>
      <c r="J3518" s="352"/>
      <c r="K3518" s="352"/>
      <c r="L3518" s="352"/>
      <c r="M3518" s="352"/>
    </row>
    <row r="3519" spans="5:18">
      <c r="E3519" s="352"/>
      <c r="F3519" s="352"/>
      <c r="G3519" s="352"/>
      <c r="H3519" s="352"/>
      <c r="I3519" s="352"/>
      <c r="J3519" s="352"/>
      <c r="K3519" s="352"/>
      <c r="L3519" s="352"/>
      <c r="M3519" s="352"/>
    </row>
    <row r="3520" spans="5:18" ht="49.5" customHeight="1">
      <c r="E3520" s="352"/>
      <c r="F3520" s="352"/>
      <c r="G3520" s="352"/>
      <c r="H3520" s="373" t="s">
        <v>3438</v>
      </c>
      <c r="I3520" s="352"/>
      <c r="J3520" s="352"/>
      <c r="K3520" s="352"/>
      <c r="L3520" s="352"/>
      <c r="M3520" s="352"/>
    </row>
    <row r="3521" spans="5:13">
      <c r="E3521" s="352"/>
      <c r="F3521" s="352">
        <v>1</v>
      </c>
      <c r="G3521" s="352" t="s">
        <v>841</v>
      </c>
      <c r="H3521" s="352" t="s">
        <v>4480</v>
      </c>
      <c r="I3521" s="353">
        <v>43.9</v>
      </c>
      <c r="J3521" s="352" t="s">
        <v>363</v>
      </c>
      <c r="K3521" s="352">
        <f>F3522*I3521</f>
        <v>142.68</v>
      </c>
      <c r="L3521" s="352"/>
      <c r="M3521" s="352"/>
    </row>
    <row r="3522" spans="5:13">
      <c r="E3522" s="352"/>
      <c r="F3522" s="352">
        <v>3.25</v>
      </c>
      <c r="G3522" s="352" t="s">
        <v>3439</v>
      </c>
      <c r="H3522" s="352"/>
      <c r="I3522" s="352"/>
      <c r="J3522" s="352"/>
      <c r="K3522" s="352"/>
      <c r="L3522" s="352"/>
      <c r="M3522" s="352"/>
    </row>
    <row r="3523" spans="5:13">
      <c r="E3523" s="352"/>
      <c r="F3523" s="352"/>
      <c r="G3523" s="352"/>
      <c r="H3523" s="352" t="s">
        <v>2309</v>
      </c>
      <c r="I3523" s="352"/>
      <c r="J3523" s="352"/>
      <c r="K3523" s="352">
        <f>1.95+0.64-0.27</f>
        <v>2.3199999999999998</v>
      </c>
      <c r="L3523" s="352"/>
      <c r="M3523" s="352"/>
    </row>
    <row r="3524" spans="5:13">
      <c r="E3524" s="352"/>
      <c r="F3524" s="352"/>
      <c r="G3524" s="352"/>
      <c r="H3524" s="359" t="s">
        <v>2808</v>
      </c>
      <c r="I3524" s="352"/>
      <c r="J3524" s="352"/>
      <c r="K3524" s="360">
        <f>SUM(K3521:K3523)</f>
        <v>145</v>
      </c>
      <c r="L3524" s="352">
        <f>169-K3524</f>
        <v>24</v>
      </c>
      <c r="M3524" s="352"/>
    </row>
    <row r="3525" spans="5:13">
      <c r="E3525" s="352"/>
      <c r="F3525" s="352"/>
      <c r="G3525" s="352"/>
      <c r="H3525" s="359"/>
      <c r="I3525" s="352"/>
      <c r="J3525" s="352"/>
      <c r="K3525" s="360"/>
      <c r="L3525" s="352"/>
      <c r="M3525" s="352"/>
    </row>
    <row r="3526" spans="5:13">
      <c r="E3526" s="352"/>
      <c r="F3526" s="352"/>
      <c r="G3526" s="352"/>
      <c r="H3526" s="360" t="s">
        <v>3440</v>
      </c>
      <c r="I3526" s="352"/>
      <c r="J3526" s="352"/>
      <c r="K3526" s="352"/>
      <c r="L3526" s="352"/>
      <c r="M3526" s="352"/>
    </row>
    <row r="3527" spans="5:13">
      <c r="E3527" s="352"/>
      <c r="F3527" s="352"/>
      <c r="G3527" s="352"/>
      <c r="H3527" s="352"/>
      <c r="I3527" s="352"/>
      <c r="J3527" s="352"/>
      <c r="K3527" s="352"/>
      <c r="L3527" s="352"/>
      <c r="M3527" s="352"/>
    </row>
    <row r="3528" spans="5:13" ht="45" customHeight="1">
      <c r="E3528" s="352"/>
      <c r="F3528" s="352"/>
      <c r="G3528" s="352"/>
      <c r="H3528" s="350" t="s">
        <v>3441</v>
      </c>
      <c r="I3528" s="352"/>
      <c r="J3528" s="352"/>
      <c r="K3528" s="352"/>
      <c r="L3528" s="352"/>
      <c r="M3528" s="352"/>
    </row>
    <row r="3529" spans="5:13">
      <c r="E3529" s="352"/>
      <c r="F3529" s="352"/>
      <c r="G3529" s="352"/>
      <c r="H3529" s="352"/>
      <c r="I3529" s="352"/>
      <c r="J3529" s="352"/>
      <c r="K3529" s="352"/>
      <c r="L3529" s="352"/>
      <c r="M3529" s="352"/>
    </row>
    <row r="3530" spans="5:13" ht="135.75" customHeight="1">
      <c r="E3530" s="352"/>
      <c r="F3530" s="352"/>
      <c r="G3530" s="352"/>
      <c r="H3530" s="373" t="s">
        <v>2971</v>
      </c>
      <c r="I3530" s="352"/>
      <c r="J3530" s="352"/>
      <c r="K3530" s="352"/>
      <c r="L3530" s="352"/>
      <c r="M3530" s="352"/>
    </row>
    <row r="3531" spans="5:13">
      <c r="E3531" s="352"/>
      <c r="F3531" s="352"/>
      <c r="G3531" s="352"/>
      <c r="H3531" s="352"/>
      <c r="I3531" s="352"/>
      <c r="J3531" s="352"/>
      <c r="K3531" s="352"/>
      <c r="L3531" s="352"/>
      <c r="M3531" s="352"/>
    </row>
    <row r="3532" spans="5:13" ht="29.25" customHeight="1">
      <c r="E3532" s="352"/>
      <c r="F3532" s="352">
        <v>360</v>
      </c>
      <c r="G3532" s="352" t="s">
        <v>841</v>
      </c>
      <c r="H3532" s="351" t="s">
        <v>2747</v>
      </c>
      <c r="I3532" s="352">
        <f>I3494</f>
        <v>32.200000000000003</v>
      </c>
      <c r="J3532" s="352" t="s">
        <v>841</v>
      </c>
      <c r="K3532" s="352">
        <f>F3532*I3532</f>
        <v>11592</v>
      </c>
      <c r="L3532" s="352"/>
      <c r="M3532" s="352"/>
    </row>
    <row r="3533" spans="5:13" ht="15.75" customHeight="1">
      <c r="E3533" s="352"/>
      <c r="F3533" s="352">
        <v>4</v>
      </c>
      <c r="G3533" s="352" t="s">
        <v>1675</v>
      </c>
      <c r="H3533" s="352" t="s">
        <v>3396</v>
      </c>
      <c r="I3533" s="352">
        <f>I3495</f>
        <v>89.7</v>
      </c>
      <c r="J3533" s="352" t="s">
        <v>1675</v>
      </c>
      <c r="K3533" s="352">
        <f>F3533*I3533</f>
        <v>358.8</v>
      </c>
      <c r="L3533" s="352"/>
      <c r="M3533" s="352"/>
    </row>
    <row r="3534" spans="5:13">
      <c r="E3534" s="352"/>
      <c r="F3534" s="352">
        <v>360</v>
      </c>
      <c r="G3534" s="352" t="s">
        <v>1422</v>
      </c>
      <c r="H3534" s="352" t="s">
        <v>2748</v>
      </c>
      <c r="I3534" s="352">
        <f>I3496</f>
        <v>0.56000000000000005</v>
      </c>
      <c r="J3534" s="352" t="s">
        <v>1422</v>
      </c>
      <c r="K3534" s="352">
        <f>F3534*I3534</f>
        <v>201.6</v>
      </c>
      <c r="L3534" s="352"/>
      <c r="M3534" s="352"/>
    </row>
    <row r="3535" spans="5:13">
      <c r="E3535" s="352"/>
      <c r="F3535" s="352">
        <v>1.5</v>
      </c>
      <c r="G3535" s="352" t="s">
        <v>1675</v>
      </c>
      <c r="H3535" s="352" t="s">
        <v>2749</v>
      </c>
      <c r="I3535" s="352">
        <f>I3497</f>
        <v>89.7</v>
      </c>
      <c r="J3535" s="352" t="s">
        <v>1675</v>
      </c>
      <c r="K3535" s="352">
        <f>F3535*I3535</f>
        <v>134.55000000000001</v>
      </c>
      <c r="L3535" s="352"/>
      <c r="M3535" s="352"/>
    </row>
    <row r="3536" spans="5:13">
      <c r="E3536" s="352"/>
      <c r="F3536" s="352"/>
      <c r="G3536" s="352"/>
      <c r="H3536" s="352" t="s">
        <v>2972</v>
      </c>
      <c r="I3536" s="352"/>
      <c r="J3536" s="352"/>
      <c r="K3536" s="352">
        <f>K3507*1.5</f>
        <v>8779.5</v>
      </c>
      <c r="L3536" s="352"/>
      <c r="M3536" s="352"/>
    </row>
    <row r="3537" spans="5:13">
      <c r="E3537" s="352"/>
      <c r="F3537" s="352"/>
      <c r="G3537" s="352"/>
      <c r="H3537" s="352" t="s">
        <v>2750</v>
      </c>
      <c r="I3537" s="352"/>
      <c r="J3537" s="352"/>
      <c r="K3537" s="352">
        <v>167.55</v>
      </c>
      <c r="L3537" s="352"/>
      <c r="M3537" s="352"/>
    </row>
    <row r="3538" spans="5:13">
      <c r="E3538" s="352"/>
      <c r="F3538" s="352"/>
      <c r="G3538" s="352"/>
      <c r="H3538" s="357" t="s">
        <v>2751</v>
      </c>
      <c r="I3538" s="352"/>
      <c r="J3538" s="352"/>
      <c r="K3538" s="352">
        <f>SUM(K3532:K3537)</f>
        <v>21234</v>
      </c>
      <c r="L3538" s="352"/>
      <c r="M3538" s="352"/>
    </row>
    <row r="3539" spans="5:13">
      <c r="E3539" s="352"/>
      <c r="F3539" s="352"/>
      <c r="G3539" s="352"/>
      <c r="H3539" s="359" t="s">
        <v>2432</v>
      </c>
      <c r="I3539" s="352"/>
      <c r="J3539" s="352"/>
      <c r="K3539" s="360">
        <f>K3538/90</f>
        <v>235.93</v>
      </c>
      <c r="L3539" s="352"/>
      <c r="M3539" s="352"/>
    </row>
    <row r="3540" spans="5:13" ht="20.25" customHeight="1">
      <c r="E3540" s="352"/>
      <c r="F3540" s="352"/>
      <c r="G3540" s="352"/>
      <c r="H3540" s="352"/>
      <c r="I3540" s="352"/>
      <c r="J3540" s="352"/>
      <c r="K3540" s="352"/>
      <c r="L3540" s="352"/>
      <c r="M3540" s="352"/>
    </row>
    <row r="3541" spans="5:13">
      <c r="E3541" s="352"/>
      <c r="F3541" s="352"/>
      <c r="G3541" s="352"/>
      <c r="H3541" s="360" t="s">
        <v>2973</v>
      </c>
      <c r="I3541" s="352"/>
      <c r="J3541" s="352"/>
      <c r="K3541" s="352"/>
      <c r="L3541" s="352"/>
      <c r="M3541" s="352"/>
    </row>
    <row r="3542" spans="5:13" ht="32.25" customHeight="1">
      <c r="E3542" s="352"/>
      <c r="F3542" s="352"/>
      <c r="G3542" s="352"/>
      <c r="H3542" s="350" t="s">
        <v>2414</v>
      </c>
      <c r="I3542" s="352"/>
      <c r="J3542" s="352"/>
      <c r="K3542" s="352"/>
      <c r="L3542" s="352"/>
      <c r="M3542" s="352"/>
    </row>
    <row r="3543" spans="5:13">
      <c r="E3543" s="352"/>
      <c r="F3543" s="352"/>
      <c r="G3543" s="352"/>
      <c r="H3543" s="352"/>
      <c r="I3543" s="352"/>
      <c r="J3543" s="352"/>
      <c r="K3543" s="352"/>
      <c r="L3543" s="352"/>
      <c r="M3543" s="352"/>
    </row>
    <row r="3544" spans="5:13" ht="47.25" customHeight="1">
      <c r="E3544" s="352"/>
      <c r="F3544" s="352"/>
      <c r="G3544" s="352"/>
      <c r="H3544" s="373" t="s">
        <v>2345</v>
      </c>
      <c r="I3544" s="352"/>
      <c r="J3544" s="352"/>
      <c r="K3544" s="352"/>
      <c r="L3544" s="352"/>
      <c r="M3544" s="352"/>
    </row>
    <row r="3545" spans="5:13">
      <c r="E3545" s="352"/>
      <c r="F3545" s="352">
        <v>1</v>
      </c>
      <c r="G3545" s="352" t="s">
        <v>841</v>
      </c>
      <c r="H3545" s="352" t="str">
        <f>Elec.Data!H715</f>
        <v>Sundries</v>
      </c>
      <c r="I3545" s="420">
        <f>Elec.Data!I715</f>
        <v>0</v>
      </c>
      <c r="J3545" s="352" t="s">
        <v>841</v>
      </c>
      <c r="K3545" s="357">
        <f>F3545*I3545</f>
        <v>0</v>
      </c>
      <c r="L3545" s="352"/>
      <c r="M3545" s="352"/>
    </row>
    <row r="3546" spans="5:13">
      <c r="E3546" s="352"/>
      <c r="F3546" s="352"/>
      <c r="G3546" s="352"/>
      <c r="H3546" s="352" t="s">
        <v>2309</v>
      </c>
      <c r="I3546" s="352"/>
      <c r="J3546" s="352"/>
      <c r="K3546" s="357">
        <v>1.1000000000000001</v>
      </c>
      <c r="L3546" s="352"/>
      <c r="M3546" s="352"/>
    </row>
    <row r="3547" spans="5:13">
      <c r="E3547" s="352"/>
      <c r="F3547" s="352"/>
      <c r="G3547" s="352"/>
      <c r="H3547" s="359" t="s">
        <v>3435</v>
      </c>
      <c r="I3547" s="352"/>
      <c r="J3547" s="352"/>
      <c r="K3547" s="359">
        <f>SUM(K3545:K3546)</f>
        <v>1.1000000000000001</v>
      </c>
      <c r="L3547" s="352"/>
      <c r="M3547" s="352"/>
    </row>
    <row r="3548" spans="5:13" ht="7.5" customHeight="1">
      <c r="E3548" s="352"/>
      <c r="F3548" s="352"/>
      <c r="G3548" s="352"/>
      <c r="H3548" s="352"/>
      <c r="I3548" s="352"/>
      <c r="J3548" s="352"/>
      <c r="K3548" s="352"/>
      <c r="L3548" s="352"/>
      <c r="M3548" s="352"/>
    </row>
    <row r="3549" spans="5:13">
      <c r="E3549" s="352"/>
      <c r="F3549" s="352"/>
      <c r="G3549" s="352"/>
      <c r="H3549" s="360" t="s">
        <v>2346</v>
      </c>
      <c r="I3549" s="352"/>
      <c r="J3549" s="352"/>
      <c r="K3549" s="352"/>
      <c r="L3549" s="352"/>
      <c r="M3549" s="352"/>
    </row>
    <row r="3550" spans="5:13">
      <c r="E3550" s="352"/>
      <c r="F3550" s="352"/>
      <c r="G3550" s="352"/>
      <c r="H3550" s="360" t="s">
        <v>3437</v>
      </c>
      <c r="I3550" s="352"/>
      <c r="J3550" s="352"/>
      <c r="K3550" s="352"/>
      <c r="L3550" s="352"/>
      <c r="M3550" s="352"/>
    </row>
    <row r="3551" spans="5:13">
      <c r="E3551" s="352"/>
      <c r="F3551" s="352"/>
      <c r="G3551" s="352"/>
      <c r="H3551" s="352"/>
      <c r="I3551" s="352"/>
      <c r="J3551" s="352"/>
      <c r="K3551" s="352"/>
      <c r="L3551" s="352"/>
      <c r="M3551" s="352"/>
    </row>
    <row r="3552" spans="5:13" ht="47.25">
      <c r="E3552" s="352"/>
      <c r="F3552" s="352"/>
      <c r="G3552" s="352"/>
      <c r="H3552" s="373" t="s">
        <v>3438</v>
      </c>
      <c r="I3552" s="352"/>
      <c r="J3552" s="352"/>
      <c r="K3552" s="352"/>
      <c r="L3552" s="352"/>
      <c r="M3552" s="352"/>
    </row>
    <row r="3553" spans="5:15">
      <c r="E3553" s="352"/>
      <c r="F3553" s="352">
        <v>1</v>
      </c>
      <c r="G3553" s="352" t="s">
        <v>841</v>
      </c>
      <c r="H3553" s="352">
        <f>Elec.Data!H723</f>
        <v>0</v>
      </c>
      <c r="I3553" s="353">
        <f>I3521</f>
        <v>43.9</v>
      </c>
      <c r="J3553" s="352" t="s">
        <v>363</v>
      </c>
      <c r="K3553" s="352">
        <f>F3554*I3553</f>
        <v>142.68</v>
      </c>
      <c r="L3553" s="352"/>
      <c r="M3553" s="352"/>
    </row>
    <row r="3554" spans="5:15">
      <c r="E3554" s="352"/>
      <c r="F3554" s="352">
        <v>3.25</v>
      </c>
      <c r="G3554" s="352" t="s">
        <v>3439</v>
      </c>
      <c r="H3554" s="352"/>
      <c r="I3554" s="352"/>
      <c r="J3554" s="352"/>
      <c r="K3554" s="352"/>
      <c r="L3554" s="352"/>
      <c r="M3554" s="352"/>
    </row>
    <row r="3555" spans="5:15">
      <c r="E3555" s="352"/>
      <c r="F3555" s="352"/>
      <c r="G3555" s="352"/>
      <c r="H3555" s="352" t="s">
        <v>2309</v>
      </c>
      <c r="I3555" s="352"/>
      <c r="J3555" s="352"/>
      <c r="K3555" s="352">
        <v>3.32</v>
      </c>
      <c r="L3555" s="352"/>
      <c r="M3555" s="352"/>
    </row>
    <row r="3556" spans="5:15">
      <c r="E3556" s="352"/>
      <c r="F3556" s="352"/>
      <c r="G3556" s="352"/>
      <c r="H3556" s="359" t="s">
        <v>2808</v>
      </c>
      <c r="I3556" s="352"/>
      <c r="J3556" s="352"/>
      <c r="K3556" s="360">
        <f>SUM(K3553:K3555)</f>
        <v>146</v>
      </c>
      <c r="L3556" s="352"/>
      <c r="M3556" s="352"/>
    </row>
    <row r="3557" spans="5:15">
      <c r="E3557" s="352"/>
      <c r="F3557" s="352"/>
      <c r="G3557" s="352"/>
      <c r="H3557" s="352"/>
      <c r="I3557" s="352"/>
      <c r="J3557" s="352"/>
      <c r="K3557" s="352"/>
      <c r="L3557" s="352"/>
      <c r="M3557" s="352"/>
    </row>
    <row r="3558" spans="5:15">
      <c r="E3558" s="352"/>
      <c r="F3558" s="352"/>
      <c r="G3558" s="352"/>
      <c r="H3558" s="360" t="s">
        <v>2347</v>
      </c>
      <c r="I3558" s="352"/>
      <c r="J3558" s="352"/>
      <c r="K3558" s="352"/>
      <c r="L3558" s="352"/>
      <c r="M3558" s="352"/>
    </row>
    <row r="3559" spans="5:15">
      <c r="E3559" s="352"/>
      <c r="F3559" s="352"/>
      <c r="G3559" s="352"/>
      <c r="H3559" s="352"/>
      <c r="I3559" s="352"/>
      <c r="J3559" s="352"/>
      <c r="K3559" s="352"/>
      <c r="L3559" s="352"/>
      <c r="M3559" s="352"/>
    </row>
    <row r="3560" spans="5:15" ht="80.25" customHeight="1">
      <c r="E3560" s="352"/>
      <c r="F3560" s="352"/>
      <c r="G3560" s="352"/>
      <c r="H3560" s="373" t="s">
        <v>3452</v>
      </c>
      <c r="I3560" s="352"/>
      <c r="J3560" s="352"/>
      <c r="K3560" s="352"/>
      <c r="L3560" s="352"/>
      <c r="M3560" s="352"/>
    </row>
    <row r="3561" spans="5:15" ht="15.75" customHeight="1">
      <c r="E3561" s="352"/>
      <c r="F3561" s="352">
        <v>30.42</v>
      </c>
      <c r="G3561" s="352" t="s">
        <v>2189</v>
      </c>
      <c r="H3561" s="352" t="s">
        <v>4481</v>
      </c>
      <c r="I3561" s="429">
        <v>134.6</v>
      </c>
      <c r="J3561" s="352" t="s">
        <v>2189</v>
      </c>
      <c r="K3561" s="352">
        <f>F3561*I3561</f>
        <v>4094.53</v>
      </c>
      <c r="L3561" s="352"/>
      <c r="M3561" s="352"/>
      <c r="O3561" s="180">
        <f>M3561+N3561</f>
        <v>0</v>
      </c>
    </row>
    <row r="3562" spans="5:15" ht="15.75" customHeight="1">
      <c r="E3562" s="352"/>
      <c r="F3562" s="352">
        <v>6.1</v>
      </c>
      <c r="G3562" s="352" t="s">
        <v>2189</v>
      </c>
      <c r="H3562" s="1" t="s">
        <v>4443</v>
      </c>
      <c r="I3562" s="420">
        <v>168</v>
      </c>
      <c r="J3562" s="352" t="s">
        <v>2189</v>
      </c>
      <c r="K3562" s="352">
        <f>F3562*I3562</f>
        <v>1024.8</v>
      </c>
      <c r="L3562" s="352"/>
      <c r="M3562" s="352"/>
    </row>
    <row r="3563" spans="5:15" ht="15.75" customHeight="1">
      <c r="E3563" s="352"/>
      <c r="F3563" s="352">
        <v>750</v>
      </c>
      <c r="G3563" s="352" t="s">
        <v>1418</v>
      </c>
      <c r="H3563" s="352" t="s">
        <v>3952</v>
      </c>
      <c r="I3563" s="353">
        <f>Data!Y18</f>
        <v>5709</v>
      </c>
      <c r="J3563" s="352" t="s">
        <v>1506</v>
      </c>
      <c r="K3563" s="352">
        <f>F3563*(I3563/1000)</f>
        <v>4281.75</v>
      </c>
      <c r="L3563" s="352"/>
      <c r="M3563" s="352"/>
    </row>
    <row r="3564" spans="5:15" ht="15.75" customHeight="1">
      <c r="E3564" s="352"/>
      <c r="F3564" s="352"/>
      <c r="G3564" s="352"/>
      <c r="H3564" s="352" t="s">
        <v>930</v>
      </c>
      <c r="I3564" s="352"/>
      <c r="J3564" s="352"/>
      <c r="K3564" s="352">
        <f>K3573</f>
        <v>4125</v>
      </c>
      <c r="L3564" s="352"/>
      <c r="M3564" s="352"/>
    </row>
    <row r="3565" spans="5:15" ht="15.75" customHeight="1">
      <c r="E3565" s="352"/>
      <c r="F3565" s="352"/>
      <c r="G3565" s="352"/>
      <c r="H3565" s="352" t="s">
        <v>2309</v>
      </c>
      <c r="I3565" s="352"/>
      <c r="J3565" s="352"/>
      <c r="K3565" s="352">
        <v>112.17</v>
      </c>
      <c r="L3565" s="352"/>
      <c r="M3565" s="352"/>
    </row>
    <row r="3566" spans="5:15" ht="15.75" customHeight="1">
      <c r="E3566" s="352"/>
      <c r="F3566" s="352"/>
      <c r="G3566" s="352"/>
      <c r="H3566" s="357" t="s">
        <v>2751</v>
      </c>
      <c r="I3566" s="352"/>
      <c r="J3566" s="352"/>
      <c r="K3566" s="352">
        <f>SUM(K3561:K3565)</f>
        <v>13638.25</v>
      </c>
      <c r="L3566" s="352"/>
      <c r="M3566" s="352"/>
    </row>
    <row r="3567" spans="5:15" ht="15.75" customHeight="1">
      <c r="E3567" s="352"/>
      <c r="F3567" s="352"/>
      <c r="G3567" s="352"/>
      <c r="H3567" s="359" t="s">
        <v>2432</v>
      </c>
      <c r="I3567" s="352"/>
      <c r="J3567" s="352"/>
      <c r="K3567" s="360">
        <f>K3566/90</f>
        <v>151.54</v>
      </c>
      <c r="L3567" s="352"/>
      <c r="M3567" s="352"/>
    </row>
    <row r="3568" spans="5:15" ht="8.25" customHeight="1">
      <c r="E3568" s="352"/>
      <c r="F3568" s="352"/>
      <c r="G3568" s="352"/>
      <c r="H3568" s="352"/>
      <c r="I3568" s="352"/>
      <c r="J3568" s="352"/>
      <c r="K3568" s="352"/>
      <c r="L3568" s="352"/>
      <c r="M3568" s="352"/>
    </row>
    <row r="3569" spans="5:13" ht="15.75" customHeight="1">
      <c r="E3569" s="352"/>
      <c r="F3569" s="352"/>
      <c r="G3569" s="352"/>
      <c r="H3569" s="358" t="s">
        <v>142</v>
      </c>
      <c r="K3569" s="352"/>
      <c r="L3569" s="352"/>
      <c r="M3569" s="352"/>
    </row>
    <row r="3570" spans="5:13" ht="15.75" customHeight="1">
      <c r="E3570" s="352"/>
      <c r="F3570" s="352">
        <v>1</v>
      </c>
      <c r="G3570" s="352" t="s">
        <v>1418</v>
      </c>
      <c r="H3570" s="361" t="s">
        <v>2752</v>
      </c>
      <c r="I3570" s="181">
        <f>I3503</f>
        <v>898</v>
      </c>
      <c r="J3570" s="352" t="s">
        <v>1418</v>
      </c>
      <c r="K3570" s="352">
        <f>F3570*I3570</f>
        <v>898</v>
      </c>
      <c r="L3570" s="352"/>
      <c r="M3570" s="352"/>
    </row>
    <row r="3571" spans="5:13" ht="15.75" customHeight="1">
      <c r="E3571" s="352"/>
      <c r="F3571" s="352">
        <v>1</v>
      </c>
      <c r="G3571" s="352" t="s">
        <v>1418</v>
      </c>
      <c r="H3571" s="352" t="s">
        <v>2813</v>
      </c>
      <c r="I3571" s="181">
        <f>I3504</f>
        <v>783</v>
      </c>
      <c r="J3571" s="352" t="s">
        <v>1418</v>
      </c>
      <c r="K3571" s="352">
        <f>F3571*I3571</f>
        <v>783</v>
      </c>
      <c r="L3571" s="352"/>
      <c r="M3571" s="352"/>
    </row>
    <row r="3572" spans="5:13" ht="15.75" customHeight="1">
      <c r="E3572" s="352"/>
      <c r="F3572" s="352">
        <v>4</v>
      </c>
      <c r="G3572" s="352" t="s">
        <v>1418</v>
      </c>
      <c r="H3572" s="352" t="s">
        <v>2369</v>
      </c>
      <c r="I3572" s="352">
        <f>I3506</f>
        <v>611</v>
      </c>
      <c r="J3572" s="352" t="s">
        <v>1418</v>
      </c>
      <c r="K3572" s="352">
        <f>F3572*I3572</f>
        <v>2444</v>
      </c>
      <c r="L3572" s="352"/>
      <c r="M3572" s="352"/>
    </row>
    <row r="3573" spans="5:13" ht="15.75" customHeight="1">
      <c r="E3573" s="352"/>
      <c r="F3573" s="352"/>
      <c r="G3573" s="352"/>
      <c r="H3573" s="352"/>
      <c r="I3573" s="352"/>
      <c r="J3573" s="352"/>
      <c r="K3573" s="360">
        <f>SUM(K3570:K3572)</f>
        <v>4125</v>
      </c>
      <c r="L3573" s="352"/>
      <c r="M3573" s="352"/>
    </row>
    <row r="3574" spans="5:13">
      <c r="E3574" s="352"/>
      <c r="F3574" s="352"/>
      <c r="G3574" s="352"/>
      <c r="H3574" s="360" t="s">
        <v>2415</v>
      </c>
      <c r="I3574" s="352"/>
      <c r="J3574" s="352"/>
      <c r="K3574" s="352"/>
      <c r="L3574" s="352"/>
      <c r="M3574" s="352"/>
    </row>
    <row r="3575" spans="5:13">
      <c r="E3575" s="352"/>
      <c r="F3575" s="352"/>
      <c r="G3575" s="352"/>
      <c r="H3575" s="352"/>
      <c r="I3575" s="352"/>
      <c r="J3575" s="352"/>
      <c r="K3575" s="352"/>
      <c r="L3575" s="352"/>
      <c r="M3575" s="352"/>
    </row>
    <row r="3576" spans="5:13" ht="29.25" customHeight="1">
      <c r="E3576" s="352"/>
      <c r="F3576" s="352"/>
      <c r="G3576" s="352"/>
      <c r="H3576" s="360" t="s">
        <v>3378</v>
      </c>
      <c r="I3576" s="352"/>
      <c r="J3576" s="352"/>
      <c r="K3576" s="352"/>
      <c r="L3576" s="352"/>
      <c r="M3576" s="352"/>
    </row>
    <row r="3577" spans="5:13" ht="75" customHeight="1">
      <c r="E3577" s="352"/>
      <c r="F3577" s="352"/>
      <c r="G3577" s="352"/>
      <c r="H3577" s="373" t="s">
        <v>2796</v>
      </c>
      <c r="I3577" s="352"/>
      <c r="J3577" s="352"/>
      <c r="K3577" s="352"/>
      <c r="L3577" s="352"/>
      <c r="M3577" s="352"/>
    </row>
    <row r="3578" spans="5:13" ht="26.25" customHeight="1">
      <c r="E3578" s="352"/>
      <c r="F3578" s="352">
        <v>1</v>
      </c>
      <c r="G3578" s="352" t="s">
        <v>2683</v>
      </c>
      <c r="H3578" s="352" t="str">
        <f>Elec.Data!H748</f>
        <v>Brass screws  ( 40 mm x 6 no) P131  Part-L 1-c</v>
      </c>
      <c r="I3578" s="353">
        <f>Elec.Data!I748</f>
        <v>69.400000000000006</v>
      </c>
      <c r="J3578" s="352" t="s">
        <v>2683</v>
      </c>
      <c r="K3578" s="352">
        <f>F3578*I3578</f>
        <v>69.400000000000006</v>
      </c>
      <c r="L3578" s="352"/>
      <c r="M3578" s="352"/>
    </row>
    <row r="3579" spans="5:13" ht="26.25" customHeight="1">
      <c r="E3579" s="352"/>
      <c r="F3579" s="352">
        <v>300</v>
      </c>
      <c r="G3579" s="352" t="s">
        <v>1418</v>
      </c>
      <c r="H3579" s="352" t="str">
        <f>Elec.Data!H749</f>
        <v>TW plugs 1 1/2" x 1"x2"( part-J 1-e P-130  )</v>
      </c>
      <c r="I3579" s="353">
        <f>Elec.Data!I749</f>
        <v>287</v>
      </c>
      <c r="J3579" s="352" t="s">
        <v>2683</v>
      </c>
      <c r="K3579" s="352">
        <f>F3579*(I3579/144)</f>
        <v>597.91999999999996</v>
      </c>
      <c r="L3579" s="352"/>
      <c r="M3579" s="352"/>
    </row>
    <row r="3580" spans="5:13" ht="26.25" customHeight="1">
      <c r="E3580" s="352"/>
      <c r="F3580" s="352">
        <v>300</v>
      </c>
      <c r="G3580" s="352" t="s">
        <v>1418</v>
      </c>
      <c r="H3580" s="352" t="str">
        <f>Elec.Data!H750</f>
        <v>Sundries for redoing on dismantled portion,etc.,</v>
      </c>
      <c r="I3580" s="353">
        <f>Elec.Data!I750</f>
        <v>0</v>
      </c>
      <c r="J3580" s="352" t="s">
        <v>1506</v>
      </c>
      <c r="K3580" s="352">
        <f>F3580*(I3580/1000)</f>
        <v>0</v>
      </c>
      <c r="L3580" s="352"/>
      <c r="M3580" s="352"/>
    </row>
    <row r="3581" spans="5:13" ht="26.25" customHeight="1">
      <c r="E3581" s="352"/>
      <c r="F3581" s="352"/>
      <c r="G3581" s="352"/>
      <c r="H3581" s="352" t="s">
        <v>2797</v>
      </c>
      <c r="I3581" s="352"/>
      <c r="J3581" s="352"/>
      <c r="K3581" s="352">
        <v>63.36</v>
      </c>
      <c r="L3581" s="352"/>
      <c r="M3581" s="352"/>
    </row>
    <row r="3582" spans="5:13" ht="26.25" customHeight="1">
      <c r="E3582" s="352"/>
      <c r="F3582" s="352"/>
      <c r="G3582" s="352"/>
      <c r="H3582" s="352" t="s">
        <v>930</v>
      </c>
      <c r="I3582" s="352"/>
      <c r="J3582" s="352"/>
      <c r="K3582" s="352">
        <f>K3592</f>
        <v>12688</v>
      </c>
      <c r="L3582" s="352"/>
      <c r="M3582" s="352"/>
    </row>
    <row r="3583" spans="5:13" ht="26.25" customHeight="1">
      <c r="E3583" s="352"/>
      <c r="F3583" s="352"/>
      <c r="G3583" s="352"/>
      <c r="H3583" s="357" t="s">
        <v>2798</v>
      </c>
      <c r="I3583" s="352"/>
      <c r="J3583" s="352"/>
      <c r="K3583" s="358">
        <f>SUM(K3578:K3582)</f>
        <v>13418.68</v>
      </c>
      <c r="L3583" s="352"/>
      <c r="M3583" s="352"/>
    </row>
    <row r="3584" spans="5:13" ht="26.25" customHeight="1">
      <c r="E3584" s="352"/>
      <c r="F3584" s="352"/>
      <c r="G3584" s="352"/>
      <c r="H3584" s="359" t="s">
        <v>2808</v>
      </c>
      <c r="I3584" s="352"/>
      <c r="J3584" s="352"/>
      <c r="K3584" s="360">
        <f>K3583/90</f>
        <v>149.1</v>
      </c>
      <c r="L3584" s="352"/>
      <c r="M3584" s="352"/>
    </row>
    <row r="3585" spans="5:13">
      <c r="E3585" s="352"/>
      <c r="F3585" s="352"/>
      <c r="G3585" s="352"/>
      <c r="H3585" s="352"/>
      <c r="I3585" s="352"/>
      <c r="J3585" s="352"/>
      <c r="K3585" s="352"/>
      <c r="L3585" s="352"/>
      <c r="M3585" s="352"/>
    </row>
    <row r="3586" spans="5:13" ht="24.95" customHeight="1">
      <c r="E3586" s="352"/>
      <c r="F3586" s="352"/>
      <c r="G3586" s="352"/>
      <c r="H3586" s="358" t="s">
        <v>2690</v>
      </c>
      <c r="I3586" s="352"/>
      <c r="J3586" s="352"/>
      <c r="K3586" s="352"/>
      <c r="L3586" s="352"/>
      <c r="M3586" s="352"/>
    </row>
    <row r="3587" spans="5:13" ht="24.95" customHeight="1">
      <c r="E3587" s="352"/>
      <c r="F3587" s="352">
        <v>1</v>
      </c>
      <c r="G3587" s="352" t="s">
        <v>1418</v>
      </c>
      <c r="H3587" s="361" t="s">
        <v>2799</v>
      </c>
      <c r="I3587" s="353">
        <f>I3354</f>
        <v>0</v>
      </c>
      <c r="J3587" s="352" t="s">
        <v>1418</v>
      </c>
      <c r="K3587" s="352">
        <f>F3587*I3587</f>
        <v>0</v>
      </c>
      <c r="L3587" s="352"/>
      <c r="M3587" s="352"/>
    </row>
    <row r="3588" spans="5:13" ht="24.95" customHeight="1">
      <c r="E3588" s="352"/>
      <c r="F3588" s="352">
        <v>2</v>
      </c>
      <c r="G3588" s="352" t="s">
        <v>1418</v>
      </c>
      <c r="H3588" s="352" t="s">
        <v>2813</v>
      </c>
      <c r="I3588" s="352">
        <f>I3504</f>
        <v>783</v>
      </c>
      <c r="J3588" s="352" t="s">
        <v>1418</v>
      </c>
      <c r="K3588" s="352">
        <f>F3588*I3588</f>
        <v>1566</v>
      </c>
      <c r="L3588" s="352"/>
      <c r="M3588" s="352"/>
    </row>
    <row r="3589" spans="5:13" ht="24.95" customHeight="1">
      <c r="E3589" s="352"/>
      <c r="F3589" s="352">
        <v>3</v>
      </c>
      <c r="G3589" s="352" t="s">
        <v>1418</v>
      </c>
      <c r="H3589" s="352" t="s">
        <v>2632</v>
      </c>
      <c r="I3589" s="352">
        <f>I3505</f>
        <v>778</v>
      </c>
      <c r="J3589" s="352" t="s">
        <v>1418</v>
      </c>
      <c r="K3589" s="352">
        <f>F3589*I3589</f>
        <v>2334</v>
      </c>
      <c r="L3589" s="352"/>
      <c r="M3589" s="352"/>
    </row>
    <row r="3590" spans="5:13" ht="24.95" customHeight="1">
      <c r="E3590" s="352"/>
      <c r="F3590" s="352">
        <v>4</v>
      </c>
      <c r="G3590" s="352" t="s">
        <v>1418</v>
      </c>
      <c r="H3590" s="352" t="s">
        <v>2369</v>
      </c>
      <c r="I3590" s="352">
        <f>I3506</f>
        <v>611</v>
      </c>
      <c r="J3590" s="352" t="s">
        <v>1418</v>
      </c>
      <c r="K3590" s="352">
        <f>F3590*I3590</f>
        <v>2444</v>
      </c>
      <c r="L3590" s="352"/>
      <c r="M3590" s="352"/>
    </row>
    <row r="3591" spans="5:13" ht="24.95" customHeight="1">
      <c r="E3591" s="352"/>
      <c r="F3591" s="352"/>
      <c r="G3591" s="352"/>
      <c r="H3591" s="357" t="s">
        <v>2800</v>
      </c>
      <c r="I3591" s="352"/>
      <c r="J3591" s="352"/>
      <c r="K3591" s="352">
        <f>SUM(K3587:K3590)</f>
        <v>6344</v>
      </c>
      <c r="L3591" s="352"/>
      <c r="M3591" s="352"/>
    </row>
    <row r="3592" spans="5:13" ht="24.95" customHeight="1">
      <c r="E3592" s="352"/>
      <c r="F3592" s="352"/>
      <c r="G3592" s="352"/>
      <c r="H3592" s="359" t="s">
        <v>2801</v>
      </c>
      <c r="I3592" s="352"/>
      <c r="J3592" s="352"/>
      <c r="K3592" s="360">
        <f>K3591*2</f>
        <v>12688</v>
      </c>
      <c r="L3592" s="352"/>
      <c r="M3592" s="352"/>
    </row>
    <row r="3593" spans="5:13">
      <c r="E3593" s="352"/>
      <c r="F3593" s="352"/>
      <c r="G3593" s="352"/>
      <c r="H3593" s="352"/>
      <c r="I3593" s="352"/>
      <c r="J3593" s="352"/>
      <c r="K3593" s="352"/>
      <c r="L3593" s="352"/>
      <c r="M3593" s="352"/>
    </row>
    <row r="3594" spans="5:13" ht="21" customHeight="1">
      <c r="E3594" s="352"/>
      <c r="F3594" s="352"/>
      <c r="G3594" s="352"/>
      <c r="H3594" s="360" t="s">
        <v>2802</v>
      </c>
      <c r="I3594" s="352"/>
      <c r="J3594" s="352"/>
      <c r="K3594" s="352"/>
      <c r="L3594" s="352"/>
      <c r="M3594" s="352"/>
    </row>
    <row r="3595" spans="5:13">
      <c r="E3595" s="352"/>
      <c r="F3595" s="352"/>
      <c r="G3595" s="352"/>
      <c r="H3595" s="352"/>
      <c r="I3595" s="352"/>
      <c r="J3595" s="352"/>
      <c r="K3595" s="352"/>
      <c r="L3595" s="352"/>
      <c r="M3595" s="352"/>
    </row>
    <row r="3596" spans="5:13" ht="27" customHeight="1">
      <c r="E3596" s="352"/>
      <c r="F3596" s="352"/>
      <c r="G3596" s="352"/>
      <c r="H3596" s="360" t="s">
        <v>2803</v>
      </c>
      <c r="I3596" s="352"/>
      <c r="J3596" s="352"/>
      <c r="K3596" s="352"/>
      <c r="L3596" s="352"/>
      <c r="M3596" s="352"/>
    </row>
    <row r="3597" spans="5:13">
      <c r="E3597" s="352"/>
      <c r="F3597" s="352"/>
      <c r="G3597" s="352"/>
      <c r="H3597" s="352"/>
      <c r="I3597" s="352"/>
      <c r="J3597" s="352"/>
      <c r="K3597" s="352"/>
      <c r="L3597" s="352"/>
      <c r="M3597" s="352"/>
    </row>
    <row r="3598" spans="5:13" ht="182.25" customHeight="1">
      <c r="E3598" s="352"/>
      <c r="F3598" s="352"/>
      <c r="G3598" s="352"/>
      <c r="H3598" s="373" t="s">
        <v>3166</v>
      </c>
      <c r="I3598" s="352"/>
      <c r="J3598" s="352"/>
      <c r="K3598" s="352"/>
      <c r="L3598" s="352"/>
      <c r="M3598" s="352"/>
    </row>
    <row r="3599" spans="5:13" ht="26.25" customHeight="1">
      <c r="E3599" s="352"/>
      <c r="F3599" s="352"/>
      <c r="G3599" s="352"/>
      <c r="H3599" s="360" t="s">
        <v>3156</v>
      </c>
      <c r="I3599" s="352"/>
      <c r="J3599" s="352"/>
      <c r="K3599" s="352"/>
      <c r="L3599" s="352"/>
      <c r="M3599" s="352"/>
    </row>
    <row r="3600" spans="5:13">
      <c r="E3600" s="352"/>
      <c r="F3600" s="352"/>
      <c r="G3600" s="352"/>
      <c r="H3600" s="352"/>
      <c r="I3600" s="352"/>
      <c r="J3600" s="352"/>
      <c r="K3600" s="352"/>
      <c r="L3600" s="352"/>
      <c r="M3600" s="352"/>
    </row>
    <row r="3601" spans="5:18" ht="225" customHeight="1">
      <c r="E3601" s="352"/>
      <c r="F3601" s="352"/>
      <c r="G3601" s="352"/>
      <c r="H3601" s="373" t="s">
        <v>2863</v>
      </c>
      <c r="I3601" s="352"/>
      <c r="J3601" s="352"/>
      <c r="K3601" s="352"/>
      <c r="L3601" s="352"/>
      <c r="M3601" s="352"/>
    </row>
    <row r="3602" spans="5:18" ht="22.5" customHeight="1">
      <c r="E3602" s="352"/>
      <c r="F3602" s="352"/>
      <c r="G3602" s="352"/>
      <c r="H3602" s="358" t="s">
        <v>2864</v>
      </c>
      <c r="I3602" s="358" t="s">
        <v>2865</v>
      </c>
      <c r="J3602" s="358" t="s">
        <v>2866</v>
      </c>
      <c r="K3602" s="358" t="s">
        <v>2867</v>
      </c>
      <c r="L3602" s="358" t="s">
        <v>2868</v>
      </c>
      <c r="M3602" s="352"/>
    </row>
    <row r="3603" spans="5:18" ht="22.5" customHeight="1">
      <c r="E3603" s="352"/>
      <c r="F3603" s="352"/>
      <c r="G3603" s="352"/>
      <c r="H3603" s="352" t="s">
        <v>4483</v>
      </c>
      <c r="I3603" s="353">
        <v>2970</v>
      </c>
      <c r="J3603" s="353">
        <v>2970</v>
      </c>
      <c r="K3603" s="353">
        <v>2850</v>
      </c>
      <c r="L3603" s="353">
        <v>2890</v>
      </c>
      <c r="M3603" s="352"/>
    </row>
    <row r="3604" spans="5:18" ht="22.5" customHeight="1">
      <c r="E3604" s="352"/>
      <c r="F3604" s="352"/>
      <c r="G3604" s="352"/>
      <c r="H3604" s="352" t="s">
        <v>4482</v>
      </c>
      <c r="I3604" s="352">
        <v>166</v>
      </c>
      <c r="J3604" s="352">
        <v>405</v>
      </c>
      <c r="K3604" s="374">
        <v>548</v>
      </c>
      <c r="L3604" s="374">
        <v>639</v>
      </c>
      <c r="M3604" s="352"/>
    </row>
    <row r="3605" spans="5:18" ht="29.25" customHeight="1">
      <c r="E3605" s="352"/>
      <c r="F3605" s="352"/>
      <c r="G3605" s="352"/>
      <c r="H3605" s="359" t="s">
        <v>2869</v>
      </c>
      <c r="I3605" s="360">
        <f>SUM(I3603:I3604)</f>
        <v>3136</v>
      </c>
      <c r="J3605" s="360">
        <f>SUM(J3603:J3604)</f>
        <v>3375</v>
      </c>
      <c r="K3605" s="371">
        <f>SUM(K3603:K3604)</f>
        <v>3398</v>
      </c>
      <c r="L3605" s="371">
        <f>SUM(L3603:L3604)</f>
        <v>3529</v>
      </c>
      <c r="M3605" s="352"/>
    </row>
    <row r="3606" spans="5:18">
      <c r="E3606" s="352"/>
      <c r="F3606" s="352"/>
      <c r="G3606" s="352"/>
      <c r="H3606" s="352"/>
      <c r="I3606" s="352"/>
      <c r="J3606" s="352"/>
      <c r="K3606" s="352"/>
      <c r="L3606" s="352"/>
      <c r="M3606" s="352"/>
    </row>
    <row r="3607" spans="5:18">
      <c r="E3607" s="352"/>
      <c r="F3607" s="352"/>
      <c r="G3607" s="352"/>
      <c r="H3607" s="360" t="s">
        <v>2870</v>
      </c>
      <c r="I3607" s="352"/>
      <c r="J3607" s="352"/>
      <c r="K3607" s="352"/>
      <c r="L3607" s="352"/>
      <c r="M3607" s="352"/>
    </row>
    <row r="3608" spans="5:18" ht="15.75" customHeight="1">
      <c r="E3608" s="352"/>
      <c r="F3608" s="352"/>
      <c r="G3608" s="352"/>
      <c r="H3608" s="352"/>
      <c r="I3608" s="352"/>
      <c r="J3608" s="352"/>
      <c r="K3608" s="352"/>
      <c r="L3608" s="352"/>
      <c r="M3608" s="352"/>
    </row>
    <row r="3609" spans="5:18">
      <c r="E3609" s="352"/>
      <c r="F3609" s="352"/>
      <c r="G3609" s="352"/>
      <c r="H3609" s="360" t="s">
        <v>2871</v>
      </c>
      <c r="I3609" s="352"/>
      <c r="J3609" s="352"/>
      <c r="K3609" s="352"/>
      <c r="L3609" s="352"/>
      <c r="M3609" s="352"/>
    </row>
    <row r="3610" spans="5:18" ht="86.25" customHeight="1">
      <c r="E3610" s="352"/>
      <c r="F3610" s="352"/>
      <c r="G3610" s="352"/>
      <c r="H3610" s="373" t="s">
        <v>2926</v>
      </c>
      <c r="I3610" s="352"/>
      <c r="J3610" s="352"/>
      <c r="K3610" s="352"/>
      <c r="L3610" s="352"/>
      <c r="M3610" s="1600" t="s">
        <v>3789</v>
      </c>
      <c r="N3610" s="1600"/>
      <c r="O3610" s="1600"/>
      <c r="P3610" s="1600"/>
      <c r="Q3610" s="1600"/>
      <c r="R3610" s="1600"/>
    </row>
    <row r="3611" spans="5:18" ht="15.75" customHeight="1">
      <c r="E3611" s="352"/>
      <c r="F3611" s="352"/>
      <c r="G3611" s="352"/>
      <c r="H3611" s="352"/>
      <c r="I3611" s="352"/>
      <c r="J3611" s="352"/>
      <c r="K3611" s="352"/>
      <c r="L3611" s="352"/>
      <c r="M3611" s="1601" t="s">
        <v>3790</v>
      </c>
      <c r="N3611" s="1601"/>
      <c r="O3611" s="1601"/>
      <c r="P3611" s="1601"/>
      <c r="Q3611" s="1601"/>
      <c r="R3611" s="1601"/>
    </row>
    <row r="3612" spans="5:18" ht="26.25" customHeight="1">
      <c r="E3612" s="352"/>
      <c r="F3612" s="352">
        <v>2</v>
      </c>
      <c r="G3612" s="352" t="s">
        <v>841</v>
      </c>
      <c r="H3612" s="352" t="str">
        <f>Elec.Data!H782</f>
        <v>Back lamp with bolts &amp; nuts</v>
      </c>
      <c r="I3612" s="353">
        <f>Elec.Data!I782</f>
        <v>35</v>
      </c>
      <c r="J3612" s="352" t="s">
        <v>841</v>
      </c>
      <c r="K3612" s="352">
        <f>F3612*I3612</f>
        <v>70</v>
      </c>
      <c r="L3612" s="352"/>
      <c r="M3612" s="464"/>
      <c r="N3612" s="464"/>
      <c r="O3612" s="464"/>
      <c r="P3612" s="464"/>
      <c r="Q3612" s="464"/>
      <c r="R3612" s="464"/>
    </row>
    <row r="3613" spans="5:18" ht="26.25" customHeight="1">
      <c r="E3613" s="352"/>
      <c r="F3613" s="352">
        <v>2</v>
      </c>
      <c r="G3613" s="352" t="s">
        <v>2030</v>
      </c>
      <c r="H3613" s="352" t="s">
        <v>2927</v>
      </c>
      <c r="I3613" s="352">
        <v>35</v>
      </c>
      <c r="J3613" s="352" t="s">
        <v>2030</v>
      </c>
      <c r="K3613" s="352">
        <f>F3613*I3613</f>
        <v>70</v>
      </c>
      <c r="L3613" s="352"/>
      <c r="M3613" s="466">
        <v>1.5</v>
      </c>
      <c r="N3613" s="464" t="s">
        <v>841</v>
      </c>
      <c r="O3613" s="464" t="s">
        <v>3791</v>
      </c>
      <c r="P3613" s="467">
        <v>136</v>
      </c>
      <c r="Q3613" s="464" t="s">
        <v>841</v>
      </c>
      <c r="R3613" s="466">
        <f>P3613*M3613</f>
        <v>204</v>
      </c>
    </row>
    <row r="3614" spans="5:18" ht="26.25" customHeight="1">
      <c r="E3614" s="352"/>
      <c r="F3614" s="352">
        <v>1</v>
      </c>
      <c r="G3614" s="352" t="s">
        <v>1418</v>
      </c>
      <c r="H3614" s="352" t="s">
        <v>3825</v>
      </c>
      <c r="I3614" s="353">
        <f>Elec.Data!I784</f>
        <v>31.28</v>
      </c>
      <c r="J3614" s="352" t="s">
        <v>1422</v>
      </c>
      <c r="K3614" s="352">
        <f>F3614*I3614</f>
        <v>31.28</v>
      </c>
      <c r="L3614" s="352"/>
      <c r="M3614" s="466">
        <v>2</v>
      </c>
      <c r="N3614" s="464" t="s">
        <v>2030</v>
      </c>
      <c r="O3614" s="464" t="s">
        <v>2927</v>
      </c>
      <c r="P3614" s="466">
        <f>I3613</f>
        <v>35</v>
      </c>
      <c r="Q3614" s="464" t="s">
        <v>2030</v>
      </c>
      <c r="R3614" s="466">
        <f>M3614*P3614</f>
        <v>70</v>
      </c>
    </row>
    <row r="3615" spans="5:18" ht="26.25" customHeight="1">
      <c r="E3615" s="352"/>
      <c r="F3615" s="352">
        <v>1</v>
      </c>
      <c r="G3615" s="352" t="s">
        <v>1418</v>
      </c>
      <c r="H3615" s="352" t="s">
        <v>2928</v>
      </c>
      <c r="I3615" s="352">
        <f>K3628</f>
        <v>32.119999999999997</v>
      </c>
      <c r="J3615" s="352" t="s">
        <v>1422</v>
      </c>
      <c r="K3615" s="352">
        <f>F3615*I3615</f>
        <v>32.119999999999997</v>
      </c>
      <c r="L3615" s="352"/>
      <c r="M3615" s="466"/>
      <c r="N3615" s="464"/>
      <c r="O3615" s="464"/>
      <c r="P3615" s="467"/>
      <c r="Q3615" s="464"/>
      <c r="R3615" s="466"/>
    </row>
    <row r="3616" spans="5:18" ht="26.25" customHeight="1">
      <c r="E3616" s="352"/>
      <c r="F3616" s="352">
        <v>8</v>
      </c>
      <c r="G3616" s="352" t="s">
        <v>841</v>
      </c>
      <c r="H3616" s="352" t="s">
        <v>2929</v>
      </c>
      <c r="I3616" s="352">
        <f>I3101</f>
        <v>20.3</v>
      </c>
      <c r="J3616" s="352" t="s">
        <v>3362</v>
      </c>
      <c r="K3616" s="352">
        <f>F3616*I3616</f>
        <v>162.4</v>
      </c>
      <c r="L3616" s="352"/>
      <c r="M3616" s="466"/>
      <c r="N3616" s="464"/>
      <c r="O3616" s="464"/>
      <c r="P3616" s="466"/>
      <c r="Q3616" s="464"/>
      <c r="R3616" s="466"/>
    </row>
    <row r="3617" spans="5:18" ht="51" customHeight="1">
      <c r="E3617" s="352"/>
      <c r="F3617" s="352">
        <v>1</v>
      </c>
      <c r="G3617" s="352" t="s">
        <v>1418</v>
      </c>
      <c r="H3617" s="373" t="s">
        <v>2930</v>
      </c>
      <c r="I3617" s="352"/>
      <c r="J3617" s="352"/>
      <c r="K3617" s="352">
        <f>K3627</f>
        <v>1690</v>
      </c>
      <c r="L3617" s="352"/>
      <c r="M3617" s="466">
        <v>8</v>
      </c>
      <c r="N3617" s="464" t="s">
        <v>841</v>
      </c>
      <c r="O3617" s="468" t="s">
        <v>2929</v>
      </c>
      <c r="P3617" s="466">
        <f>I3616</f>
        <v>20.3</v>
      </c>
      <c r="Q3617" s="464" t="s">
        <v>3362</v>
      </c>
      <c r="R3617" s="466">
        <f>M3617*P3617</f>
        <v>162.4</v>
      </c>
    </row>
    <row r="3618" spans="5:18" ht="49.5" customHeight="1">
      <c r="E3618" s="352"/>
      <c r="F3618" s="352"/>
      <c r="G3618" s="352"/>
      <c r="H3618" s="373" t="s">
        <v>2537</v>
      </c>
      <c r="I3618" s="352" t="s">
        <v>668</v>
      </c>
      <c r="J3618" s="352"/>
      <c r="K3618" s="352">
        <f>15.7+0.31</f>
        <v>16.010000000000002</v>
      </c>
      <c r="L3618" s="352"/>
      <c r="M3618" s="466">
        <v>1</v>
      </c>
      <c r="N3618" s="464" t="s">
        <v>1418</v>
      </c>
      <c r="O3618" s="468" t="s">
        <v>2930</v>
      </c>
      <c r="P3618" s="466">
        <f>R3628</f>
        <v>881.67</v>
      </c>
      <c r="Q3618" s="464" t="s">
        <v>1422</v>
      </c>
      <c r="R3618" s="466">
        <f>R3628</f>
        <v>881.67</v>
      </c>
    </row>
    <row r="3619" spans="5:18" ht="29.25" customHeight="1">
      <c r="E3619" s="352"/>
      <c r="F3619" s="352"/>
      <c r="G3619" s="352"/>
      <c r="H3619" s="359" t="s">
        <v>2410</v>
      </c>
      <c r="I3619" s="352"/>
      <c r="J3619" s="352"/>
      <c r="K3619" s="360">
        <f>SUM(K3612:K3618)</f>
        <v>2071.81</v>
      </c>
      <c r="L3619" s="352">
        <f>K3619-1520</f>
        <v>551.80999999999995</v>
      </c>
      <c r="M3619" s="466"/>
      <c r="N3619" s="464"/>
      <c r="O3619" s="468" t="s">
        <v>2537</v>
      </c>
      <c r="P3619" s="1602" t="s">
        <v>668</v>
      </c>
      <c r="Q3619" s="1602"/>
      <c r="R3619" s="466">
        <v>15.73</v>
      </c>
    </row>
    <row r="3620" spans="5:18">
      <c r="E3620" s="352"/>
      <c r="F3620" s="352"/>
      <c r="G3620" s="352"/>
      <c r="H3620" s="352"/>
      <c r="I3620" s="352"/>
      <c r="J3620" s="352"/>
      <c r="K3620" s="352"/>
      <c r="L3620" s="352"/>
      <c r="M3620" s="466"/>
      <c r="N3620" s="464"/>
      <c r="O3620" s="469" t="s">
        <v>2410</v>
      </c>
      <c r="P3620" s="464"/>
      <c r="Q3620" s="464"/>
      <c r="R3620" s="469">
        <f>SUM(R3613:R3619)</f>
        <v>1333.8</v>
      </c>
    </row>
    <row r="3621" spans="5:18">
      <c r="E3621" s="352"/>
      <c r="F3621" s="352"/>
      <c r="G3621" s="352"/>
      <c r="H3621" s="358" t="s">
        <v>2538</v>
      </c>
      <c r="I3621" s="352"/>
      <c r="J3621" s="352"/>
      <c r="K3621" s="352"/>
      <c r="L3621" s="352"/>
      <c r="M3621" s="466"/>
      <c r="N3621" s="464"/>
      <c r="O3621" s="464"/>
      <c r="P3621" s="464"/>
      <c r="Q3621" s="464"/>
      <c r="R3621" s="464"/>
    </row>
    <row r="3622" spans="5:18">
      <c r="E3622" s="352"/>
      <c r="F3622" s="352">
        <v>1</v>
      </c>
      <c r="G3622" s="352" t="s">
        <v>1418</v>
      </c>
      <c r="H3622" s="361" t="s">
        <v>2752</v>
      </c>
      <c r="I3622" s="352">
        <f>I3503</f>
        <v>898</v>
      </c>
      <c r="J3622" s="352" t="s">
        <v>1418</v>
      </c>
      <c r="K3622" s="352">
        <f>F3622*I3622</f>
        <v>898</v>
      </c>
      <c r="L3622" s="352"/>
      <c r="M3622" s="466"/>
      <c r="N3622" s="464"/>
      <c r="O3622" s="470" t="s">
        <v>2538</v>
      </c>
      <c r="P3622" s="464"/>
      <c r="Q3622" s="464"/>
      <c r="R3622" s="464"/>
    </row>
    <row r="3623" spans="5:18">
      <c r="E3623" s="352"/>
      <c r="F3623" s="352">
        <v>1</v>
      </c>
      <c r="G3623" s="352" t="s">
        <v>1418</v>
      </c>
      <c r="H3623" s="352" t="s">
        <v>2813</v>
      </c>
      <c r="I3623" s="352">
        <f>I3504</f>
        <v>783</v>
      </c>
      <c r="J3623" s="352" t="s">
        <v>1418</v>
      </c>
      <c r="K3623" s="352">
        <f>F3623*I3623</f>
        <v>783</v>
      </c>
      <c r="L3623" s="352"/>
      <c r="M3623" s="466">
        <v>1</v>
      </c>
      <c r="N3623" s="464" t="s">
        <v>1418</v>
      </c>
      <c r="O3623" s="464" t="s">
        <v>2752</v>
      </c>
      <c r="P3623" s="466">
        <v>471</v>
      </c>
      <c r="Q3623" s="464" t="s">
        <v>1418</v>
      </c>
      <c r="R3623" s="464">
        <f>M3623*P3623</f>
        <v>471</v>
      </c>
    </row>
    <row r="3624" spans="5:18">
      <c r="E3624" s="352"/>
      <c r="F3624" s="352">
        <v>2</v>
      </c>
      <c r="G3624" s="352" t="s">
        <v>1418</v>
      </c>
      <c r="H3624" s="352" t="s">
        <v>2632</v>
      </c>
      <c r="I3624" s="352">
        <f>I3505</f>
        <v>778</v>
      </c>
      <c r="J3624" s="352" t="s">
        <v>1418</v>
      </c>
      <c r="K3624" s="352">
        <f>F3624*I3624</f>
        <v>1556</v>
      </c>
      <c r="L3624" s="352"/>
      <c r="M3624" s="466">
        <v>1</v>
      </c>
      <c r="N3624" s="464" t="s">
        <v>1418</v>
      </c>
      <c r="O3624" s="464" t="s">
        <v>2813</v>
      </c>
      <c r="P3624" s="466">
        <v>432</v>
      </c>
      <c r="Q3624" s="464" t="s">
        <v>1418</v>
      </c>
      <c r="R3624" s="464">
        <f>M3624*P3624</f>
        <v>432</v>
      </c>
    </row>
    <row r="3625" spans="5:18">
      <c r="E3625" s="352"/>
      <c r="F3625" s="352">
        <v>3</v>
      </c>
      <c r="G3625" s="352" t="s">
        <v>1418</v>
      </c>
      <c r="H3625" s="352" t="s">
        <v>2369</v>
      </c>
      <c r="I3625" s="352">
        <f>I3506</f>
        <v>611</v>
      </c>
      <c r="J3625" s="352" t="s">
        <v>1418</v>
      </c>
      <c r="K3625" s="352">
        <f>F3625*I3625</f>
        <v>1833</v>
      </c>
      <c r="L3625" s="352"/>
      <c r="M3625" s="466">
        <v>2</v>
      </c>
      <c r="N3625" s="464" t="s">
        <v>1418</v>
      </c>
      <c r="O3625" s="464" t="s">
        <v>2632</v>
      </c>
      <c r="P3625" s="466">
        <v>409</v>
      </c>
      <c r="Q3625" s="464" t="s">
        <v>1418</v>
      </c>
      <c r="R3625" s="464">
        <f>M3625*P3625</f>
        <v>818</v>
      </c>
    </row>
    <row r="3626" spans="5:18">
      <c r="E3626" s="352"/>
      <c r="F3626" s="352"/>
      <c r="G3626" s="352"/>
      <c r="H3626" s="357" t="s">
        <v>2916</v>
      </c>
      <c r="I3626" s="352"/>
      <c r="J3626" s="352"/>
      <c r="K3626" s="358">
        <f>SUM(K3622:K3625)</f>
        <v>5070</v>
      </c>
      <c r="L3626" s="352"/>
      <c r="M3626" s="466">
        <v>3</v>
      </c>
      <c r="N3626" s="464" t="s">
        <v>1418</v>
      </c>
      <c r="O3626" s="464" t="s">
        <v>2369</v>
      </c>
      <c r="P3626" s="466">
        <v>308</v>
      </c>
      <c r="Q3626" s="464" t="s">
        <v>1418</v>
      </c>
      <c r="R3626" s="464">
        <f>M3626*P3626</f>
        <v>924</v>
      </c>
    </row>
    <row r="3627" spans="5:18">
      <c r="E3627" s="352"/>
      <c r="F3627" s="352"/>
      <c r="G3627" s="352"/>
      <c r="H3627" s="359" t="s">
        <v>2840</v>
      </c>
      <c r="I3627" s="352"/>
      <c r="J3627" s="352"/>
      <c r="K3627" s="360">
        <f>K3626/3</f>
        <v>1690</v>
      </c>
      <c r="L3627" s="352"/>
      <c r="M3627" s="464"/>
      <c r="N3627" s="464"/>
      <c r="O3627" s="466" t="s">
        <v>2916</v>
      </c>
      <c r="P3627" s="464"/>
      <c r="Q3627" s="464"/>
      <c r="R3627" s="470">
        <f>SUM(R3623:R3626)</f>
        <v>2645</v>
      </c>
    </row>
    <row r="3628" spans="5:18">
      <c r="E3628" s="352"/>
      <c r="F3628" s="352"/>
      <c r="G3628" s="352"/>
      <c r="H3628" s="360" t="s">
        <v>2539</v>
      </c>
      <c r="I3628" s="352">
        <f>I3483</f>
        <v>107060</v>
      </c>
      <c r="J3628" s="366">
        <v>2.9999999999999997E-4</v>
      </c>
      <c r="K3628" s="360">
        <f>I3628*J3628</f>
        <v>32.119999999999997</v>
      </c>
      <c r="L3628" s="352"/>
      <c r="M3628" s="464"/>
      <c r="N3628" s="464"/>
      <c r="O3628" s="469" t="s">
        <v>2840</v>
      </c>
      <c r="P3628" s="464"/>
      <c r="Q3628" s="464"/>
      <c r="R3628" s="465">
        <f>R3627/3</f>
        <v>881.67</v>
      </c>
    </row>
    <row r="3629" spans="5:18">
      <c r="E3629" s="352"/>
      <c r="F3629" s="352"/>
      <c r="G3629" s="352"/>
      <c r="H3629" s="352"/>
      <c r="I3629" s="352"/>
      <c r="J3629" s="352"/>
      <c r="K3629" s="352"/>
      <c r="L3629" s="352"/>
      <c r="M3629" s="464"/>
      <c r="N3629" s="464"/>
      <c r="O3629" s="471"/>
      <c r="P3629" s="472"/>
      <c r="Q3629" s="473"/>
      <c r="R3629" s="471"/>
    </row>
    <row r="3630" spans="5:18" ht="23.25" customHeight="1">
      <c r="E3630" s="352"/>
      <c r="F3630" s="352"/>
      <c r="G3630" s="352"/>
      <c r="H3630" s="360" t="s">
        <v>2412</v>
      </c>
      <c r="I3630" s="352"/>
      <c r="J3630" s="352"/>
      <c r="K3630" s="352"/>
      <c r="L3630" s="352"/>
      <c r="M3630" s="464"/>
      <c r="N3630" s="464"/>
      <c r="O3630" s="464"/>
      <c r="P3630" s="464"/>
      <c r="Q3630" s="464"/>
      <c r="R3630" s="464"/>
    </row>
    <row r="3631" spans="5:18" ht="15.75" customHeight="1">
      <c r="E3631" s="352"/>
      <c r="F3631" s="352"/>
      <c r="G3631" s="352"/>
      <c r="H3631" s="352"/>
      <c r="I3631" s="352"/>
      <c r="J3631" s="352"/>
      <c r="K3631" s="352"/>
      <c r="L3631" s="352"/>
      <c r="M3631" s="464"/>
      <c r="N3631" s="464"/>
      <c r="O3631" s="465" t="s">
        <v>2412</v>
      </c>
      <c r="P3631" s="464"/>
      <c r="Q3631" s="464"/>
      <c r="R3631" s="464"/>
    </row>
    <row r="3632" spans="5:18" ht="24.95" customHeight="1">
      <c r="E3632" s="352"/>
      <c r="F3632" s="352"/>
      <c r="G3632" s="352"/>
      <c r="H3632" s="360" t="s">
        <v>3164</v>
      </c>
      <c r="I3632" s="352"/>
      <c r="J3632" s="352"/>
      <c r="K3632" s="352"/>
      <c r="L3632" s="352"/>
      <c r="M3632" s="464"/>
      <c r="N3632" s="464"/>
      <c r="O3632" s="465"/>
      <c r="P3632" s="464"/>
      <c r="Q3632" s="464"/>
      <c r="R3632" s="464"/>
    </row>
    <row r="3633" spans="5:18" ht="15.75" customHeight="1">
      <c r="E3633" s="352"/>
      <c r="F3633" s="352"/>
      <c r="G3633" s="352"/>
      <c r="H3633" s="352"/>
      <c r="I3633" s="352"/>
      <c r="J3633" s="352"/>
      <c r="K3633" s="352"/>
      <c r="L3633" s="352"/>
      <c r="M3633" s="464"/>
      <c r="N3633" s="464"/>
      <c r="O3633" s="465" t="s">
        <v>3792</v>
      </c>
      <c r="P3633" s="464"/>
      <c r="Q3633" s="464"/>
      <c r="R3633" s="464"/>
    </row>
    <row r="3634" spans="5:18" ht="24.95" customHeight="1">
      <c r="E3634" s="352"/>
      <c r="F3634" s="352">
        <v>1</v>
      </c>
      <c r="G3634" s="352" t="s">
        <v>1418</v>
      </c>
      <c r="H3634" s="351" t="str">
        <f>Elec.Data!H804</f>
        <v>Tubular lamp P-112 ,4b</v>
      </c>
      <c r="I3634" s="354">
        <f>Elec.Data!I804</f>
        <v>36.200000000000003</v>
      </c>
      <c r="J3634" s="352" t="s">
        <v>1418</v>
      </c>
      <c r="K3634" s="352">
        <f>F3634*I3634</f>
        <v>36.200000000000003</v>
      </c>
      <c r="L3634" s="352"/>
      <c r="M3634" s="464"/>
      <c r="N3634" s="464"/>
      <c r="O3634" s="465"/>
      <c r="P3634" s="464"/>
      <c r="Q3634" s="464"/>
      <c r="R3634" s="464"/>
    </row>
    <row r="3635" spans="5:18" ht="24.95" customHeight="1">
      <c r="E3635" s="352"/>
      <c r="F3635" s="352">
        <v>1</v>
      </c>
      <c r="G3635" s="352" t="s">
        <v>1418</v>
      </c>
      <c r="H3635" s="351" t="str">
        <f>Elec.Data!H805</f>
        <v>Labour charges</v>
      </c>
      <c r="I3635" s="354">
        <f>Elec.Data!I805</f>
        <v>2258.33</v>
      </c>
      <c r="J3635" s="352" t="s">
        <v>1418</v>
      </c>
      <c r="K3635" s="352">
        <f>F3635*I3635</f>
        <v>2258.33</v>
      </c>
      <c r="L3635" s="352"/>
      <c r="M3635" s="464">
        <v>1</v>
      </c>
      <c r="N3635" s="464" t="s">
        <v>1418</v>
      </c>
      <c r="O3635" s="468" t="s">
        <v>3793</v>
      </c>
      <c r="P3635" s="474">
        <v>1717.5</v>
      </c>
      <c r="Q3635" s="464" t="s">
        <v>1418</v>
      </c>
      <c r="R3635" s="464">
        <f>M3635*P3635</f>
        <v>1717.5</v>
      </c>
    </row>
    <row r="3636" spans="5:18" ht="24.95" customHeight="1">
      <c r="E3636" s="352"/>
      <c r="F3636" s="352">
        <v>1</v>
      </c>
      <c r="G3636" s="352" t="s">
        <v>1418</v>
      </c>
      <c r="H3636" s="373" t="s">
        <v>930</v>
      </c>
      <c r="I3636" s="352">
        <f>K3619</f>
        <v>2071.81</v>
      </c>
      <c r="J3636" s="352" t="s">
        <v>1418</v>
      </c>
      <c r="K3636" s="352">
        <f>F3636*I3636</f>
        <v>2071.81</v>
      </c>
      <c r="L3636" s="352"/>
      <c r="M3636" s="464">
        <v>1</v>
      </c>
      <c r="N3636" s="464" t="s">
        <v>1418</v>
      </c>
      <c r="O3636" s="468" t="s">
        <v>930</v>
      </c>
      <c r="P3636" s="474">
        <f>R3620</f>
        <v>1333.8</v>
      </c>
      <c r="Q3636" s="464" t="s">
        <v>1418</v>
      </c>
      <c r="R3636" s="464">
        <f>M3636*P3636</f>
        <v>1333.8</v>
      </c>
    </row>
    <row r="3637" spans="5:18" ht="24.95" customHeight="1">
      <c r="E3637" s="352"/>
      <c r="F3637" s="352"/>
      <c r="G3637" s="352"/>
      <c r="H3637" s="351" t="s">
        <v>2309</v>
      </c>
      <c r="I3637" s="352"/>
      <c r="J3637" s="352"/>
      <c r="K3637" s="352">
        <f>2.5-0.9</f>
        <v>1.6</v>
      </c>
      <c r="L3637" s="352"/>
      <c r="M3637" s="464"/>
      <c r="N3637" s="464"/>
      <c r="O3637" s="468" t="s">
        <v>2309</v>
      </c>
      <c r="P3637" s="464"/>
      <c r="Q3637" s="464"/>
      <c r="R3637" s="464">
        <v>0.5</v>
      </c>
    </row>
    <row r="3638" spans="5:18" ht="24.95" customHeight="1">
      <c r="E3638" s="352"/>
      <c r="F3638" s="352"/>
      <c r="G3638" s="352"/>
      <c r="H3638" s="359" t="s">
        <v>1082</v>
      </c>
      <c r="I3638" s="352"/>
      <c r="J3638" s="352"/>
      <c r="K3638" s="360">
        <f>SUM(K3634:K3637)</f>
        <v>4367.9399999999996</v>
      </c>
      <c r="L3638" s="352">
        <f>K3638-2170</f>
        <v>2197.94</v>
      </c>
      <c r="M3638" s="464"/>
      <c r="N3638" s="464"/>
      <c r="O3638" s="469" t="s">
        <v>1082</v>
      </c>
      <c r="P3638" s="464"/>
      <c r="Q3638" s="464"/>
      <c r="R3638" s="465">
        <f>SUM(R3635:R3637)</f>
        <v>3051.8</v>
      </c>
    </row>
    <row r="3639" spans="5:18">
      <c r="E3639" s="352"/>
      <c r="F3639" s="352"/>
      <c r="G3639" s="352"/>
      <c r="H3639" s="352"/>
      <c r="I3639" s="352"/>
      <c r="J3639" s="352"/>
      <c r="K3639" s="352"/>
      <c r="L3639" s="352"/>
      <c r="M3639" s="464"/>
      <c r="N3639" s="464"/>
      <c r="P3639" s="464"/>
      <c r="Q3639" s="464"/>
      <c r="R3639" s="465"/>
    </row>
    <row r="3640" spans="5:18" ht="24.75" customHeight="1">
      <c r="E3640" s="352"/>
      <c r="F3640" s="352"/>
      <c r="G3640" s="352"/>
      <c r="H3640" s="360" t="s">
        <v>3151</v>
      </c>
      <c r="I3640" s="352"/>
      <c r="J3640" s="352"/>
      <c r="K3640" s="352"/>
      <c r="L3640" s="352"/>
      <c r="M3640" s="352"/>
    </row>
    <row r="3641" spans="5:18" ht="63">
      <c r="E3641" s="352"/>
      <c r="F3641" s="352"/>
      <c r="G3641" s="352"/>
      <c r="H3641" s="373" t="s">
        <v>3152</v>
      </c>
      <c r="I3641" s="352"/>
      <c r="J3641" s="352"/>
      <c r="K3641" s="352"/>
      <c r="L3641" s="352"/>
      <c r="M3641" s="352"/>
    </row>
    <row r="3642" spans="5:18">
      <c r="E3642" s="352"/>
      <c r="F3642" s="352"/>
      <c r="G3642" s="352"/>
      <c r="H3642" s="352"/>
      <c r="I3642" s="352"/>
      <c r="J3642" s="352"/>
      <c r="K3642" s="352"/>
      <c r="L3642" s="352"/>
      <c r="M3642" s="352"/>
    </row>
    <row r="3643" spans="5:18" ht="24.75" customHeight="1">
      <c r="E3643" s="352"/>
      <c r="F3643" s="352">
        <v>1.5</v>
      </c>
      <c r="G3643" s="352" t="s">
        <v>841</v>
      </c>
      <c r="H3643" s="352" t="str">
        <f>Elec.Data!H813</f>
        <v>Back clamps with bolts and nuts</v>
      </c>
      <c r="I3643" s="353">
        <f>Elec.Data!I813</f>
        <v>35</v>
      </c>
      <c r="J3643" s="352" t="s">
        <v>841</v>
      </c>
      <c r="K3643" s="352">
        <f>F3643*I3643</f>
        <v>52.5</v>
      </c>
      <c r="L3643" s="352"/>
      <c r="M3643" s="352"/>
    </row>
    <row r="3644" spans="5:18" ht="24.75" customHeight="1">
      <c r="E3644" s="352"/>
      <c r="F3644" s="352">
        <v>2</v>
      </c>
      <c r="G3644" s="352" t="s">
        <v>3162</v>
      </c>
      <c r="H3644" s="352" t="s">
        <v>3163</v>
      </c>
      <c r="I3644" s="352">
        <f>I3613</f>
        <v>35</v>
      </c>
      <c r="J3644" s="352" t="s">
        <v>3162</v>
      </c>
      <c r="K3644" s="352">
        <f>F3644*I3644</f>
        <v>70</v>
      </c>
      <c r="L3644" s="352"/>
      <c r="M3644" s="352"/>
    </row>
    <row r="3645" spans="5:18" ht="24.75" customHeight="1">
      <c r="E3645" s="352"/>
      <c r="F3645" s="352">
        <v>1</v>
      </c>
      <c r="G3645" s="352" t="s">
        <v>1418</v>
      </c>
      <c r="H3645" s="352" t="s">
        <v>3153</v>
      </c>
      <c r="I3645" s="352">
        <f>I3614</f>
        <v>31.28</v>
      </c>
      <c r="J3645" s="352" t="s">
        <v>1418</v>
      </c>
      <c r="K3645" s="352">
        <f>F3645*I3645</f>
        <v>31.28</v>
      </c>
      <c r="L3645" s="352"/>
      <c r="M3645" s="352"/>
    </row>
    <row r="3646" spans="5:18" ht="24.75" customHeight="1">
      <c r="E3646" s="352"/>
      <c r="F3646" s="352">
        <v>1</v>
      </c>
      <c r="G3646" s="352" t="s">
        <v>1418</v>
      </c>
      <c r="H3646" s="352" t="s">
        <v>3287</v>
      </c>
      <c r="I3646" s="352">
        <f>I3615</f>
        <v>32.119999999999997</v>
      </c>
      <c r="J3646" s="352" t="s">
        <v>1418</v>
      </c>
      <c r="K3646" s="352">
        <f>F3646*I3646</f>
        <v>32.119999999999997</v>
      </c>
      <c r="L3646" s="352"/>
      <c r="M3646" s="352"/>
    </row>
    <row r="3647" spans="5:18" ht="24.75" customHeight="1">
      <c r="E3647" s="352"/>
      <c r="F3647" s="352">
        <v>8</v>
      </c>
      <c r="G3647" s="352" t="s">
        <v>841</v>
      </c>
      <c r="H3647" s="352" t="s">
        <v>2929</v>
      </c>
      <c r="I3647" s="352">
        <f>I3616</f>
        <v>20.3</v>
      </c>
      <c r="J3647" s="352" t="s">
        <v>3362</v>
      </c>
      <c r="K3647" s="352">
        <f>F3647*I3647</f>
        <v>162.4</v>
      </c>
      <c r="L3647" s="352"/>
      <c r="M3647" s="352"/>
    </row>
    <row r="3648" spans="5:18" ht="61.5" customHeight="1">
      <c r="E3648" s="352"/>
      <c r="F3648" s="352"/>
      <c r="G3648" s="352"/>
      <c r="H3648" s="373" t="s">
        <v>2930</v>
      </c>
      <c r="I3648" s="352"/>
      <c r="J3648" s="352"/>
      <c r="K3648" s="352">
        <f>K3627</f>
        <v>1690</v>
      </c>
      <c r="L3648" s="352"/>
      <c r="M3648" s="352"/>
    </row>
    <row r="3649" spans="5:13" ht="52.5" customHeight="1">
      <c r="E3649" s="352"/>
      <c r="F3649" s="352"/>
      <c r="G3649" s="352"/>
      <c r="H3649" s="373" t="s">
        <v>2537</v>
      </c>
      <c r="I3649" s="352"/>
      <c r="J3649" s="352" t="s">
        <v>668</v>
      </c>
      <c r="K3649" s="352">
        <f>14.2-0.69</f>
        <v>13.51</v>
      </c>
      <c r="L3649" s="352"/>
      <c r="M3649" s="352"/>
    </row>
    <row r="3650" spans="5:13" ht="24" customHeight="1">
      <c r="E3650" s="352"/>
      <c r="F3650" s="352"/>
      <c r="G3650" s="352"/>
      <c r="H3650" s="359" t="s">
        <v>2410</v>
      </c>
      <c r="I3650" s="352"/>
      <c r="J3650" s="352"/>
      <c r="K3650" s="360">
        <f>SUM(K3643:K3649)</f>
        <v>2051.81</v>
      </c>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71" t="s">
        <v>2870</v>
      </c>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71" t="s">
        <v>3069</v>
      </c>
      <c r="I3657" s="352"/>
      <c r="J3657" s="352"/>
      <c r="K3657" s="352"/>
      <c r="L3657" s="352"/>
      <c r="M3657" s="352"/>
    </row>
    <row r="3658" spans="5:13">
      <c r="E3658" s="352"/>
      <c r="F3658" s="352"/>
      <c r="G3658" s="352"/>
      <c r="H3658" s="352"/>
      <c r="I3658" s="352"/>
      <c r="J3658" s="352"/>
      <c r="K3658" s="352"/>
      <c r="L3658" s="352"/>
      <c r="M3658" s="352"/>
    </row>
    <row r="3659" spans="5:13" ht="315">
      <c r="E3659" s="352"/>
      <c r="F3659" s="352"/>
      <c r="G3659" s="352"/>
      <c r="H3659" s="373" t="s">
        <v>2580</v>
      </c>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60" t="s">
        <v>2886</v>
      </c>
      <c r="I3661" s="352"/>
      <c r="K3661" s="352"/>
      <c r="L3661" s="352"/>
      <c r="M3661" s="352"/>
    </row>
    <row r="3662" spans="5:13" ht="47.25">
      <c r="E3662" s="352"/>
      <c r="F3662" s="352">
        <v>1</v>
      </c>
      <c r="G3662" s="352" t="s">
        <v>1418</v>
      </c>
      <c r="H3662" s="351" t="s">
        <v>3939</v>
      </c>
      <c r="I3662" s="420">
        <f>Elec.Data!I832</f>
        <v>281.56</v>
      </c>
      <c r="J3662" s="352" t="s">
        <v>1418</v>
      </c>
      <c r="K3662" s="352">
        <f t="shared" ref="K3662:K3667" si="104">F3662*I3662</f>
        <v>281.56</v>
      </c>
      <c r="L3662" s="352"/>
      <c r="M3662" s="352"/>
    </row>
    <row r="3663" spans="5:13" ht="20.100000000000001" customHeight="1">
      <c r="E3663" s="352"/>
      <c r="F3663" s="352">
        <v>1</v>
      </c>
      <c r="G3663" s="352" t="s">
        <v>1418</v>
      </c>
      <c r="H3663" s="352" t="s">
        <v>2887</v>
      </c>
      <c r="I3663" s="352">
        <f>K3677</f>
        <v>289.06</v>
      </c>
      <c r="J3663" s="352" t="s">
        <v>1418</v>
      </c>
      <c r="K3663" s="352">
        <f t="shared" si="104"/>
        <v>289.06</v>
      </c>
      <c r="L3663" s="352"/>
      <c r="M3663" s="352"/>
    </row>
    <row r="3664" spans="5:13" ht="20.100000000000001" customHeight="1">
      <c r="E3664" s="352"/>
      <c r="F3664" s="352">
        <v>1</v>
      </c>
      <c r="G3664" s="352" t="s">
        <v>1418</v>
      </c>
      <c r="H3664" s="352" t="s">
        <v>2888</v>
      </c>
      <c r="I3664" s="353">
        <f>Elec.Data!I834</f>
        <v>25</v>
      </c>
      <c r="J3664" s="352" t="s">
        <v>1418</v>
      </c>
      <c r="K3664" s="352">
        <f t="shared" si="104"/>
        <v>25</v>
      </c>
      <c r="L3664" s="352"/>
      <c r="M3664" s="352"/>
    </row>
    <row r="3665" spans="4:13" ht="20.100000000000001" customHeight="1">
      <c r="E3665" s="352"/>
      <c r="F3665" s="352">
        <v>1</v>
      </c>
      <c r="G3665" s="352" t="s">
        <v>1418</v>
      </c>
      <c r="H3665" s="352" t="s">
        <v>2889</v>
      </c>
      <c r="I3665" s="352">
        <f>I3478</f>
        <v>25</v>
      </c>
      <c r="J3665" s="352" t="s">
        <v>1418</v>
      </c>
      <c r="K3665" s="352">
        <f t="shared" si="104"/>
        <v>25</v>
      </c>
      <c r="L3665" s="352"/>
      <c r="M3665" s="352"/>
    </row>
    <row r="3666" spans="4:13" ht="20.100000000000001" customHeight="1">
      <c r="E3666" s="352"/>
      <c r="F3666" s="352">
        <v>5</v>
      </c>
      <c r="G3666" s="352" t="s">
        <v>841</v>
      </c>
      <c r="H3666" s="352" t="s">
        <v>3280</v>
      </c>
      <c r="I3666" s="353">
        <f>Elec.Data!I836</f>
        <v>40.950000000000003</v>
      </c>
      <c r="J3666" s="352" t="s">
        <v>841</v>
      </c>
      <c r="K3666" s="352">
        <f t="shared" si="104"/>
        <v>204.75</v>
      </c>
      <c r="L3666" s="352"/>
      <c r="M3666" s="352"/>
    </row>
    <row r="3667" spans="4:13" ht="31.5">
      <c r="E3667" s="352"/>
      <c r="F3667" s="352">
        <v>20</v>
      </c>
      <c r="G3667" s="352" t="s">
        <v>841</v>
      </c>
      <c r="H3667" s="373" t="s">
        <v>2747</v>
      </c>
      <c r="I3667" s="352">
        <f>I3098</f>
        <v>32.200000000000003</v>
      </c>
      <c r="J3667" s="352" t="s">
        <v>841</v>
      </c>
      <c r="K3667" s="352">
        <f t="shared" si="104"/>
        <v>644</v>
      </c>
      <c r="L3667" s="352"/>
      <c r="M3667" s="352"/>
    </row>
    <row r="3668" spans="4:13" ht="20.100000000000001" customHeight="1">
      <c r="E3668" s="352"/>
      <c r="F3668" s="352"/>
      <c r="G3668" s="352"/>
      <c r="H3668" s="360" t="s">
        <v>3281</v>
      </c>
      <c r="I3668" s="352"/>
      <c r="J3668" s="352"/>
      <c r="K3668" s="352"/>
      <c r="L3668" s="352"/>
      <c r="M3668" s="352"/>
    </row>
    <row r="3669" spans="4:13" ht="56.25" customHeight="1">
      <c r="E3669" s="352"/>
      <c r="F3669" s="352">
        <v>1</v>
      </c>
      <c r="G3669" s="352" t="s">
        <v>1418</v>
      </c>
      <c r="H3669" s="373" t="s">
        <v>3315</v>
      </c>
      <c r="I3669" s="352">
        <f>I3662</f>
        <v>281.56</v>
      </c>
      <c r="J3669" s="352" t="s">
        <v>1418</v>
      </c>
      <c r="K3669" s="352">
        <f>F3669*I3669</f>
        <v>281.56</v>
      </c>
      <c r="L3669" s="352"/>
      <c r="M3669" s="352"/>
    </row>
    <row r="3670" spans="4:13">
      <c r="E3670" s="352"/>
      <c r="F3670" s="352">
        <v>1</v>
      </c>
      <c r="G3670" s="352" t="s">
        <v>1418</v>
      </c>
      <c r="H3670" s="352" t="str">
        <f>Elec.Data!H840</f>
        <v>40 A single pole MCb isolator</v>
      </c>
      <c r="I3670" s="420">
        <f>Elec.Data!I840</f>
        <v>93.5</v>
      </c>
      <c r="J3670" s="352" t="s">
        <v>1418</v>
      </c>
      <c r="K3670" s="352">
        <f>F3670*I3670</f>
        <v>93.5</v>
      </c>
      <c r="L3670" s="352"/>
      <c r="M3670" s="352"/>
    </row>
    <row r="3671" spans="4:13">
      <c r="E3671" s="352"/>
      <c r="F3671" s="352">
        <v>1</v>
      </c>
      <c r="G3671" s="352" t="s">
        <v>1418</v>
      </c>
      <c r="H3671" s="352" t="s">
        <v>3938</v>
      </c>
      <c r="I3671" s="352">
        <v>93.5</v>
      </c>
      <c r="J3671" s="352" t="s">
        <v>1418</v>
      </c>
      <c r="K3671" s="352">
        <f>F3671*I3671</f>
        <v>93.5</v>
      </c>
      <c r="L3671" s="352"/>
      <c r="M3671" s="352"/>
    </row>
    <row r="3672" spans="4:13">
      <c r="E3672" s="352"/>
      <c r="F3672" s="352">
        <v>1</v>
      </c>
      <c r="G3672" s="352" t="s">
        <v>1418</v>
      </c>
      <c r="H3672" s="352" t="s">
        <v>3317</v>
      </c>
      <c r="I3672" s="352">
        <v>89.6</v>
      </c>
      <c r="J3672" s="352" t="s">
        <v>1418</v>
      </c>
      <c r="K3672" s="352">
        <f>F3672*I3672</f>
        <v>89.6</v>
      </c>
      <c r="L3672" s="352"/>
      <c r="M3672" s="352"/>
    </row>
    <row r="3673" spans="4:13">
      <c r="E3673" s="352"/>
      <c r="F3673" s="352">
        <v>1</v>
      </c>
      <c r="G3673" s="352" t="s">
        <v>1418</v>
      </c>
      <c r="H3673" s="352" t="s">
        <v>2887</v>
      </c>
      <c r="I3673" s="352">
        <f>K3677</f>
        <v>289.06</v>
      </c>
      <c r="J3673" s="352" t="s">
        <v>1418</v>
      </c>
      <c r="K3673" s="352">
        <f>F3673*I3673</f>
        <v>289.06</v>
      </c>
      <c r="L3673" s="352"/>
      <c r="M3673" s="352"/>
    </row>
    <row r="3674" spans="4:13">
      <c r="D3674" s="375">
        <f>0.6*0.225*0.02</f>
        <v>2.7000000000000001E-3</v>
      </c>
      <c r="E3674" s="352"/>
      <c r="F3674" s="352"/>
      <c r="G3674" s="352"/>
      <c r="H3674" s="352" t="s">
        <v>2667</v>
      </c>
      <c r="I3674" s="352"/>
      <c r="J3674" s="352"/>
      <c r="K3674" s="352">
        <f>K3627</f>
        <v>1690</v>
      </c>
      <c r="L3674" s="352"/>
      <c r="M3674" s="352"/>
    </row>
    <row r="3675" spans="4:13" ht="41.25" customHeight="1">
      <c r="E3675" s="352"/>
      <c r="F3675" s="352"/>
      <c r="G3675" s="352"/>
      <c r="H3675" s="373" t="s">
        <v>2668</v>
      </c>
      <c r="I3675" s="352"/>
      <c r="J3675" s="352"/>
      <c r="K3675" s="352">
        <f>8-0.09</f>
        <v>7.91</v>
      </c>
      <c r="L3675" s="352"/>
      <c r="M3675" s="352"/>
    </row>
    <row r="3676" spans="4:13" ht="24.95" customHeight="1">
      <c r="E3676" s="352"/>
      <c r="F3676" s="352"/>
      <c r="G3676" s="352"/>
      <c r="H3676" s="357" t="s">
        <v>1082</v>
      </c>
      <c r="I3676" s="352"/>
      <c r="J3676" s="352"/>
      <c r="K3676" s="360">
        <f>SUM(K3662:K3675)</f>
        <v>4014.5</v>
      </c>
      <c r="L3676" s="352"/>
      <c r="M3676" s="352">
        <f>4254-K3676</f>
        <v>239.5</v>
      </c>
    </row>
    <row r="3677" spans="4:13" ht="20.100000000000001" customHeight="1">
      <c r="E3677" s="352"/>
      <c r="F3677" s="352"/>
      <c r="G3677" s="352"/>
      <c r="H3677" s="360" t="s">
        <v>3291</v>
      </c>
      <c r="I3677" s="352">
        <f>I3628</f>
        <v>107060</v>
      </c>
      <c r="J3677" s="366">
        <v>2.7000000000000001E-3</v>
      </c>
      <c r="K3677" s="360">
        <f>I3677*J3677</f>
        <v>289.06</v>
      </c>
      <c r="L3677" s="352"/>
      <c r="M3677" s="352"/>
    </row>
    <row r="3678" spans="4:13">
      <c r="E3678" s="352"/>
      <c r="F3678" s="352"/>
      <c r="G3678" s="352"/>
      <c r="H3678" s="360" t="s">
        <v>2669</v>
      </c>
      <c r="I3678" s="352"/>
      <c r="J3678" s="352"/>
      <c r="K3678" s="352"/>
      <c r="L3678" s="352"/>
      <c r="M3678" s="352"/>
    </row>
    <row r="3679" spans="4:13">
      <c r="E3679" s="352"/>
      <c r="F3679" s="352"/>
      <c r="G3679" s="352"/>
      <c r="H3679" s="360"/>
      <c r="I3679" s="352"/>
      <c r="J3679" s="352"/>
      <c r="K3679" s="352"/>
      <c r="L3679" s="352"/>
      <c r="M3679" s="352"/>
    </row>
    <row r="3680" spans="4:13" ht="31.5">
      <c r="E3680" s="352"/>
      <c r="F3680" s="352"/>
      <c r="G3680" s="352"/>
      <c r="H3680" s="350" t="s">
        <v>1753</v>
      </c>
      <c r="I3680" s="352"/>
      <c r="J3680" s="352"/>
      <c r="K3680" s="352"/>
      <c r="L3680" s="352"/>
      <c r="M3680" s="352"/>
    </row>
    <row r="3681" spans="5:13">
      <c r="E3681" s="352"/>
      <c r="F3681" s="352"/>
      <c r="G3681" s="352"/>
      <c r="H3681" s="352" t="s">
        <v>812</v>
      </c>
      <c r="I3681" s="352"/>
      <c r="J3681" s="352"/>
      <c r="K3681" s="352"/>
      <c r="L3681" s="352"/>
      <c r="M3681" s="352"/>
    </row>
    <row r="3682" spans="5:13" ht="35.25" customHeight="1">
      <c r="E3682" s="352"/>
      <c r="F3682" s="352">
        <v>90</v>
      </c>
      <c r="G3682" s="352" t="s">
        <v>376</v>
      </c>
      <c r="H3682" s="351" t="s">
        <v>2252</v>
      </c>
      <c r="I3682" s="352">
        <f>I2996</f>
        <v>20</v>
      </c>
      <c r="J3682" s="352" t="s">
        <v>376</v>
      </c>
      <c r="K3682" s="352">
        <f>F3682*I3682</f>
        <v>1800</v>
      </c>
      <c r="L3682" s="352"/>
      <c r="M3682" s="352"/>
    </row>
    <row r="3683" spans="5:13">
      <c r="E3683" s="352"/>
      <c r="F3683" s="352">
        <v>0.15</v>
      </c>
      <c r="G3683" s="352" t="s">
        <v>534</v>
      </c>
      <c r="H3683" s="352" t="s">
        <v>877</v>
      </c>
      <c r="I3683" s="353">
        <f>Elec.Data!I853</f>
        <v>783</v>
      </c>
      <c r="J3683" s="352" t="s">
        <v>534</v>
      </c>
      <c r="K3683" s="352">
        <f>F3683*I3683</f>
        <v>117.45</v>
      </c>
      <c r="L3683" s="352"/>
      <c r="M3683" s="352"/>
    </row>
    <row r="3684" spans="5:13">
      <c r="E3684" s="352"/>
      <c r="F3684" s="352">
        <v>1</v>
      </c>
      <c r="G3684" s="352" t="s">
        <v>784</v>
      </c>
      <c r="H3684" s="352" t="s">
        <v>375</v>
      </c>
      <c r="I3684" s="352">
        <f>I3623</f>
        <v>783</v>
      </c>
      <c r="J3684" s="352" t="s">
        <v>784</v>
      </c>
      <c r="K3684" s="352">
        <f>F3684*I3684</f>
        <v>783</v>
      </c>
      <c r="L3684" s="352"/>
      <c r="M3684" s="352"/>
    </row>
    <row r="3685" spans="5:13">
      <c r="E3685" s="352"/>
      <c r="F3685" s="352">
        <v>2</v>
      </c>
      <c r="G3685" s="352" t="s">
        <v>784</v>
      </c>
      <c r="H3685" s="352" t="s">
        <v>1743</v>
      </c>
      <c r="I3685" s="353">
        <f>I2871</f>
        <v>884</v>
      </c>
      <c r="J3685" s="352" t="s">
        <v>784</v>
      </c>
      <c r="K3685" s="352">
        <f>F3685*I3685</f>
        <v>1768</v>
      </c>
      <c r="L3685" s="352"/>
      <c r="M3685" s="352"/>
    </row>
    <row r="3686" spans="5:13">
      <c r="E3686" s="352"/>
      <c r="F3686" s="352">
        <v>4</v>
      </c>
      <c r="G3686" s="352" t="s">
        <v>784</v>
      </c>
      <c r="H3686" s="352" t="s">
        <v>1308</v>
      </c>
      <c r="I3686" s="352">
        <f>I3590</f>
        <v>611</v>
      </c>
      <c r="J3686" s="352" t="s">
        <v>784</v>
      </c>
      <c r="K3686" s="352">
        <f>F3686*I3686</f>
        <v>2444</v>
      </c>
      <c r="L3686" s="352"/>
      <c r="M3686" s="352"/>
    </row>
    <row r="3687" spans="5:13" ht="30" customHeight="1">
      <c r="E3687" s="352"/>
      <c r="F3687" s="352"/>
      <c r="G3687" s="352"/>
      <c r="H3687" s="351" t="s">
        <v>377</v>
      </c>
      <c r="I3687" s="352"/>
      <c r="J3687" s="352"/>
      <c r="K3687" s="352">
        <v>50.5</v>
      </c>
      <c r="L3687" s="352"/>
      <c r="M3687" s="352"/>
    </row>
    <row r="3688" spans="5:13" ht="18.75" customHeight="1">
      <c r="E3688" s="352"/>
      <c r="F3688" s="352"/>
      <c r="G3688" s="352"/>
      <c r="H3688" s="357" t="s">
        <v>2305</v>
      </c>
      <c r="I3688" s="352"/>
      <c r="J3688" s="352"/>
      <c r="K3688" s="352">
        <f>SUM(K3682:K3687)</f>
        <v>6962.95</v>
      </c>
      <c r="L3688" s="352"/>
      <c r="M3688" s="352"/>
    </row>
    <row r="3689" spans="5:13" ht="18.75" customHeight="1">
      <c r="E3689" s="352"/>
      <c r="F3689" s="352"/>
      <c r="G3689" s="352"/>
      <c r="H3689" s="359" t="s">
        <v>1143</v>
      </c>
      <c r="I3689" s="352"/>
      <c r="J3689" s="352"/>
      <c r="K3689" s="376">
        <f>K3688/90</f>
        <v>77.37</v>
      </c>
      <c r="L3689" s="352">
        <f>60.7*90</f>
        <v>5463</v>
      </c>
      <c r="M3689" s="352"/>
    </row>
    <row r="3690" spans="5:13">
      <c r="E3690" s="352"/>
      <c r="F3690" s="352"/>
      <c r="G3690" s="352"/>
      <c r="H3690" s="352"/>
      <c r="I3690" s="352"/>
      <c r="J3690" s="352"/>
      <c r="K3690" s="352"/>
      <c r="L3690" s="352">
        <f>L3689-K3688</f>
        <v>-1499.95</v>
      </c>
      <c r="M3690" s="352"/>
    </row>
    <row r="3691" spans="5:13" ht="20.25" customHeight="1">
      <c r="E3691" s="352"/>
      <c r="F3691" s="352"/>
      <c r="G3691" s="352"/>
      <c r="H3691" s="360" t="s">
        <v>2670</v>
      </c>
      <c r="I3691" s="352"/>
      <c r="J3691" s="352"/>
      <c r="K3691" s="352"/>
      <c r="L3691" s="352"/>
      <c r="M3691" s="352"/>
    </row>
    <row r="3692" spans="5:13" ht="20.25" customHeight="1">
      <c r="E3692" s="352"/>
      <c r="F3692" s="352"/>
      <c r="G3692" s="352"/>
      <c r="H3692" s="352" t="s">
        <v>2671</v>
      </c>
      <c r="I3692" s="352"/>
      <c r="J3692" s="352"/>
      <c r="K3692" s="352">
        <f>K3689</f>
        <v>77.37</v>
      </c>
      <c r="L3692" s="352"/>
      <c r="M3692" s="352"/>
    </row>
    <row r="3693" spans="5:13" ht="20.25" customHeight="1">
      <c r="E3693" s="352"/>
      <c r="F3693" s="352">
        <v>1</v>
      </c>
      <c r="G3693" s="352" t="s">
        <v>841</v>
      </c>
      <c r="H3693" s="352" t="s">
        <v>2672</v>
      </c>
      <c r="I3693" s="352">
        <f>I3682</f>
        <v>20</v>
      </c>
      <c r="J3693" s="352" t="s">
        <v>841</v>
      </c>
      <c r="K3693" s="352">
        <f>F3693*I3693</f>
        <v>20</v>
      </c>
      <c r="L3693" s="352"/>
      <c r="M3693" s="352"/>
    </row>
    <row r="3694" spans="5:13" ht="20.25" customHeight="1">
      <c r="E3694" s="352"/>
      <c r="F3694" s="352">
        <v>1</v>
      </c>
      <c r="G3694" s="352" t="s">
        <v>841</v>
      </c>
      <c r="H3694" s="352">
        <f>Elec.Data!H864</f>
        <v>0</v>
      </c>
      <c r="I3694" s="353">
        <f>Elec.Data!I864</f>
        <v>0</v>
      </c>
      <c r="J3694" s="352" t="s">
        <v>841</v>
      </c>
      <c r="K3694" s="352">
        <f>F3694*I3694</f>
        <v>0</v>
      </c>
      <c r="L3694" s="352"/>
      <c r="M3694" s="352"/>
    </row>
    <row r="3695" spans="5:13" ht="20.25" customHeight="1">
      <c r="E3695" s="352"/>
      <c r="F3695" s="352"/>
      <c r="G3695" s="352"/>
      <c r="H3695" s="352"/>
      <c r="I3695" s="352"/>
      <c r="J3695" s="352"/>
      <c r="K3695" s="360">
        <f>(K3692-K3693)+K3694</f>
        <v>57.37</v>
      </c>
      <c r="L3695" s="352"/>
      <c r="M3695" s="352"/>
    </row>
    <row r="3696" spans="5:13" ht="20.25" customHeight="1">
      <c r="E3696" s="352"/>
      <c r="F3696" s="352"/>
      <c r="G3696" s="352"/>
      <c r="H3696" s="360" t="s">
        <v>2673</v>
      </c>
      <c r="I3696" s="352"/>
      <c r="J3696" s="352"/>
      <c r="K3696" s="352"/>
      <c r="L3696" s="352"/>
      <c r="M3696" s="352"/>
    </row>
    <row r="3697" spans="5:13">
      <c r="E3697" s="352"/>
      <c r="F3697" s="352"/>
      <c r="G3697" s="352"/>
      <c r="H3697" s="360"/>
      <c r="I3697" s="352"/>
      <c r="J3697" s="352"/>
      <c r="K3697" s="352"/>
      <c r="L3697" s="352"/>
      <c r="M3697" s="352"/>
    </row>
    <row r="3698" spans="5:13" ht="19.5" customHeight="1">
      <c r="E3698" s="352"/>
      <c r="F3698" s="352"/>
      <c r="G3698" s="352"/>
      <c r="H3698" s="360" t="s">
        <v>2674</v>
      </c>
      <c r="I3698" s="352"/>
      <c r="J3698" s="352"/>
      <c r="K3698" s="352"/>
      <c r="L3698" s="352"/>
      <c r="M3698" s="352"/>
    </row>
    <row r="3699" spans="5:13" ht="21.75" customHeight="1">
      <c r="E3699" s="352"/>
      <c r="F3699" s="352">
        <v>1</v>
      </c>
      <c r="G3699" s="352" t="s">
        <v>1418</v>
      </c>
      <c r="H3699" s="352" t="str">
        <f>Elec.Data!H869</f>
        <v>Hylem sheet</v>
      </c>
      <c r="I3699" s="353">
        <f>Elec.Data!I869</f>
        <v>661</v>
      </c>
      <c r="J3699" s="352" t="s">
        <v>1418</v>
      </c>
      <c r="K3699" s="352">
        <f>F3699*I3699</f>
        <v>661</v>
      </c>
      <c r="L3699" s="352"/>
      <c r="M3699" s="352"/>
    </row>
    <row r="3700" spans="5:13" ht="21.75" customHeight="1">
      <c r="E3700" s="352"/>
      <c r="F3700" s="355">
        <v>1.4999999999999999E-2</v>
      </c>
      <c r="G3700" s="352" t="s">
        <v>2321</v>
      </c>
      <c r="H3700" s="373" t="s">
        <v>3532</v>
      </c>
      <c r="I3700" s="352">
        <f>I3000</f>
        <v>661</v>
      </c>
      <c r="J3700" s="352" t="s">
        <v>2321</v>
      </c>
      <c r="K3700" s="352">
        <f>F3700*I3700</f>
        <v>9.92</v>
      </c>
      <c r="L3700" s="352"/>
      <c r="M3700" s="352"/>
    </row>
    <row r="3701" spans="5:13" ht="21.75" customHeight="1">
      <c r="E3701" s="352"/>
      <c r="F3701" s="352"/>
      <c r="G3701" s="352"/>
      <c r="H3701" s="352" t="s">
        <v>3522</v>
      </c>
      <c r="I3701" s="352"/>
      <c r="J3701" s="352" t="s">
        <v>668</v>
      </c>
      <c r="K3701" s="352">
        <v>5.84</v>
      </c>
      <c r="L3701" s="352"/>
      <c r="M3701" s="352"/>
    </row>
    <row r="3702" spans="5:13" ht="21.75" customHeight="1">
      <c r="E3702" s="352"/>
      <c r="F3702" s="352"/>
      <c r="G3702" s="352"/>
      <c r="H3702" s="359" t="s">
        <v>1082</v>
      </c>
      <c r="I3702" s="352"/>
      <c r="J3702" s="352"/>
      <c r="K3702" s="360">
        <f>SUM(K3699:K3701)</f>
        <v>676.76</v>
      </c>
      <c r="L3702" s="352"/>
      <c r="M3702" s="352"/>
    </row>
    <row r="3703" spans="5:13">
      <c r="E3703" s="352"/>
      <c r="F3703" s="352"/>
      <c r="G3703" s="352"/>
      <c r="H3703" s="352"/>
      <c r="I3703" s="352"/>
      <c r="J3703" s="352"/>
      <c r="K3703" s="352"/>
      <c r="L3703" s="352"/>
      <c r="M3703" s="352"/>
    </row>
    <row r="3704" spans="5:13">
      <c r="E3704" s="352"/>
      <c r="F3704" s="352"/>
      <c r="G3704" s="352"/>
      <c r="H3704" s="360" t="s">
        <v>3523</v>
      </c>
      <c r="I3704" s="352"/>
      <c r="J3704" s="352"/>
      <c r="K3704" s="352"/>
      <c r="L3704" s="352"/>
      <c r="M3704" s="352"/>
    </row>
    <row r="3705" spans="5:13">
      <c r="E3705" s="352"/>
      <c r="F3705" s="352"/>
      <c r="G3705" s="352"/>
      <c r="H3705" s="352"/>
      <c r="I3705" s="352"/>
      <c r="J3705" s="352"/>
      <c r="K3705" s="352"/>
      <c r="L3705" s="352"/>
      <c r="M3705" s="352"/>
    </row>
    <row r="3706" spans="5:13" ht="57.75" customHeight="1">
      <c r="E3706" s="352"/>
      <c r="F3706" s="352"/>
      <c r="G3706" s="352"/>
      <c r="H3706" s="477" t="s">
        <v>3453</v>
      </c>
      <c r="I3706" s="352"/>
      <c r="J3706" s="352"/>
      <c r="K3706" s="352"/>
      <c r="L3706" s="352"/>
      <c r="M3706" s="352"/>
    </row>
    <row r="3707" spans="5:13">
      <c r="E3707" s="352"/>
      <c r="F3707" s="352"/>
      <c r="G3707" s="352"/>
      <c r="H3707" s="352"/>
      <c r="I3707" s="352"/>
      <c r="J3707" s="352"/>
      <c r="K3707" s="352"/>
      <c r="L3707" s="352"/>
      <c r="M3707" s="352"/>
    </row>
    <row r="3708" spans="5:13" ht="21.75" customHeight="1">
      <c r="E3708" s="352"/>
      <c r="F3708" s="352">
        <v>1</v>
      </c>
      <c r="G3708" s="352" t="s">
        <v>1418</v>
      </c>
      <c r="H3708" s="352" t="str">
        <f>Elec.Data!H878</f>
        <v>Hylem sheet</v>
      </c>
      <c r="I3708" s="353">
        <f>Elec.Data!I878</f>
        <v>661</v>
      </c>
      <c r="J3708" s="352" t="s">
        <v>1418</v>
      </c>
      <c r="K3708" s="352">
        <f>F3708*I3708</f>
        <v>661</v>
      </c>
      <c r="L3708" s="352"/>
      <c r="M3708" s="352"/>
    </row>
    <row r="3709" spans="5:13" ht="21.75" customHeight="1">
      <c r="E3709" s="352"/>
      <c r="F3709" s="352">
        <v>0.01</v>
      </c>
      <c r="G3709" s="352" t="s">
        <v>3524</v>
      </c>
      <c r="H3709" s="352" t="s">
        <v>3532</v>
      </c>
      <c r="I3709" s="352">
        <f>I3700</f>
        <v>661</v>
      </c>
      <c r="J3709" s="352" t="s">
        <v>2321</v>
      </c>
      <c r="K3709" s="352">
        <f>F3709*I3709</f>
        <v>6.61</v>
      </c>
      <c r="L3709" s="352"/>
      <c r="M3709" s="352"/>
    </row>
    <row r="3710" spans="5:13" ht="21.75" customHeight="1">
      <c r="E3710" s="352"/>
      <c r="F3710" s="352">
        <v>1</v>
      </c>
      <c r="G3710" s="352" t="s">
        <v>1418</v>
      </c>
      <c r="H3710" s="352" t="s">
        <v>3525</v>
      </c>
      <c r="I3710" s="520" t="str">
        <f>Elec.Data!I880</f>
        <v>LS</v>
      </c>
      <c r="J3710" s="352" t="s">
        <v>1418</v>
      </c>
      <c r="K3710" s="352">
        <f>F3710*I3710</f>
        <v>0</v>
      </c>
      <c r="L3710" s="352"/>
      <c r="M3710" s="352"/>
    </row>
    <row r="3711" spans="5:13" ht="21.75" customHeight="1">
      <c r="E3711" s="352"/>
      <c r="F3711" s="352"/>
      <c r="G3711" s="352"/>
      <c r="H3711" s="352" t="s">
        <v>3526</v>
      </c>
      <c r="I3711" s="352" t="s">
        <v>668</v>
      </c>
      <c r="J3711" s="352"/>
      <c r="K3711" s="352">
        <v>7.08</v>
      </c>
      <c r="L3711" s="352"/>
      <c r="M3711" s="352"/>
    </row>
    <row r="3712" spans="5:13" ht="21.75" customHeight="1">
      <c r="E3712" s="352"/>
      <c r="F3712" s="352"/>
      <c r="G3712" s="352"/>
      <c r="H3712" s="359" t="s">
        <v>3527</v>
      </c>
      <c r="I3712" s="352"/>
      <c r="J3712" s="352"/>
      <c r="K3712" s="360">
        <f>SUM(K3708:K3711)</f>
        <v>674.69</v>
      </c>
      <c r="L3712" s="352"/>
      <c r="M3712" s="352">
        <f>54-K3712</f>
        <v>-620.69000000000005</v>
      </c>
    </row>
    <row r="3713" spans="5:13">
      <c r="E3713" s="352"/>
      <c r="F3713" s="352"/>
      <c r="G3713" s="352"/>
      <c r="H3713" s="352"/>
      <c r="I3713" s="352"/>
      <c r="J3713" s="352"/>
      <c r="K3713" s="352"/>
      <c r="L3713" s="352"/>
      <c r="M3713" s="352"/>
    </row>
    <row r="3714" spans="5:13">
      <c r="E3714" s="352"/>
      <c r="F3714" s="352"/>
      <c r="G3714" s="352"/>
      <c r="H3714" s="360" t="s">
        <v>3528</v>
      </c>
      <c r="I3714" s="352"/>
      <c r="J3714" s="352"/>
      <c r="K3714" s="352"/>
      <c r="L3714" s="352"/>
      <c r="M3714" s="352"/>
    </row>
    <row r="3715" spans="5:13">
      <c r="E3715" s="352"/>
      <c r="F3715" s="352"/>
      <c r="G3715" s="352"/>
      <c r="H3715" s="352"/>
      <c r="I3715" s="352"/>
      <c r="J3715" s="352"/>
      <c r="K3715" s="352"/>
      <c r="L3715" s="352"/>
      <c r="M3715" s="352"/>
    </row>
    <row r="3716" spans="5:13" ht="287.25" customHeight="1">
      <c r="E3716" s="352"/>
      <c r="F3716" s="352"/>
      <c r="G3716" s="352"/>
      <c r="H3716" s="463" t="s">
        <v>3035</v>
      </c>
      <c r="I3716" s="352"/>
      <c r="J3716" s="352"/>
      <c r="K3716" s="352"/>
      <c r="L3716" s="352"/>
      <c r="M3716" s="352"/>
    </row>
    <row r="3717" spans="5:13">
      <c r="E3717" s="352"/>
      <c r="F3717" s="352"/>
      <c r="G3717" s="352"/>
      <c r="H3717" s="352"/>
      <c r="I3717" s="352"/>
      <c r="J3717" s="352"/>
      <c r="K3717" s="352"/>
      <c r="L3717" s="352"/>
      <c r="M3717" s="352"/>
    </row>
    <row r="3718" spans="5:13" ht="22.5" customHeight="1">
      <c r="F3718" s="352">
        <v>6</v>
      </c>
      <c r="G3718" s="352" t="s">
        <v>841</v>
      </c>
      <c r="H3718" s="352" t="str">
        <f>Elec.Data!H888</f>
        <v>20 mm dia 'B' class GI pipe p- 50 it-142 iv</v>
      </c>
      <c r="I3718" s="353">
        <f>Elec.Data!I888</f>
        <v>98.6</v>
      </c>
      <c r="J3718" s="352" t="s">
        <v>841</v>
      </c>
      <c r="K3718" s="352">
        <f>F3718*I3718</f>
        <v>591.6</v>
      </c>
      <c r="L3718" s="352"/>
      <c r="M3718" s="352"/>
    </row>
    <row r="3719" spans="5:13" ht="22.5" customHeight="1">
      <c r="F3719" s="352">
        <v>2</v>
      </c>
      <c r="G3719" s="352" t="s">
        <v>841</v>
      </c>
      <c r="H3719" s="352" t="str">
        <f>Elec.Data!H889</f>
        <v>Base plate 45 cm x45 cm x 6mm thick [SD 98]</v>
      </c>
      <c r="I3719" s="353">
        <f>Elec.Data!I889</f>
        <v>225.4</v>
      </c>
      <c r="J3719" s="352" t="s">
        <v>841</v>
      </c>
      <c r="K3719" s="352">
        <f>F3719*I3719</f>
        <v>450.8</v>
      </c>
      <c r="L3719" s="352"/>
      <c r="M3719" s="352"/>
    </row>
    <row r="3720" spans="5:13" ht="22.5" customHeight="1">
      <c r="F3720" s="352">
        <v>1</v>
      </c>
      <c r="G3720" s="352" t="s">
        <v>1418</v>
      </c>
      <c r="H3720" s="352" t="s">
        <v>3458</v>
      </c>
      <c r="I3720" s="352">
        <v>130</v>
      </c>
      <c r="J3720" s="352" t="s">
        <v>1418</v>
      </c>
      <c r="K3720" s="352">
        <f>F3720*I3720</f>
        <v>130</v>
      </c>
      <c r="L3720" s="352"/>
      <c r="M3720" s="352"/>
    </row>
    <row r="3721" spans="5:13" ht="22.5" customHeight="1">
      <c r="F3721" s="352">
        <v>1</v>
      </c>
      <c r="G3721" s="352" t="s">
        <v>1418</v>
      </c>
      <c r="H3721" s="352" t="s">
        <v>4487</v>
      </c>
      <c r="I3721" s="420">
        <f>Elec.Data!I891</f>
        <v>6400</v>
      </c>
      <c r="J3721" s="352" t="s">
        <v>1418</v>
      </c>
      <c r="K3721" s="352">
        <f>F3721*I3721</f>
        <v>6400</v>
      </c>
      <c r="L3721" s="352"/>
      <c r="M3721" s="352"/>
    </row>
    <row r="3722" spans="5:13" ht="22.5" customHeight="1">
      <c r="F3722" s="355">
        <v>0.23799999999999999</v>
      </c>
      <c r="G3722" s="352" t="s">
        <v>2189</v>
      </c>
      <c r="H3722" s="352" t="s">
        <v>2885</v>
      </c>
      <c r="I3722" s="353" t="str">
        <f>Elec.Data!I892</f>
        <v>LS</v>
      </c>
      <c r="J3722" s="352" t="s">
        <v>2189</v>
      </c>
      <c r="K3722" s="352">
        <f>F3722*I3722</f>
        <v>0</v>
      </c>
      <c r="L3722" s="352"/>
      <c r="M3722" s="352"/>
    </row>
    <row r="3723" spans="5:13" ht="43.5" customHeight="1">
      <c r="F3723" s="352"/>
      <c r="G3723" s="352" t="s">
        <v>668</v>
      </c>
      <c r="H3723" s="373" t="s">
        <v>3117</v>
      </c>
      <c r="I3723" s="352" t="s">
        <v>668</v>
      </c>
      <c r="J3723" s="352"/>
      <c r="K3723" s="352">
        <v>226.3</v>
      </c>
      <c r="L3723" s="352"/>
      <c r="M3723" s="352"/>
    </row>
    <row r="3724" spans="5:13" ht="60.75" customHeight="1">
      <c r="F3724" s="352">
        <v>1</v>
      </c>
      <c r="G3724" s="352" t="s">
        <v>1418</v>
      </c>
      <c r="H3724" s="351" t="s">
        <v>2759</v>
      </c>
      <c r="I3724" s="352" t="s">
        <v>668</v>
      </c>
      <c r="J3724" s="352"/>
      <c r="K3724" s="352">
        <v>64.3</v>
      </c>
      <c r="L3724" s="352">
        <f>5300-5225.8</f>
        <v>74.2</v>
      </c>
      <c r="M3724" s="352"/>
    </row>
    <row r="3725" spans="5:13" ht="37.5" customHeight="1">
      <c r="F3725" s="352">
        <v>8</v>
      </c>
      <c r="G3725" s="352" t="s">
        <v>841</v>
      </c>
      <c r="H3725" s="373" t="s">
        <v>2760</v>
      </c>
      <c r="I3725" s="352">
        <f>I2843</f>
        <v>16.55</v>
      </c>
      <c r="J3725" s="352"/>
      <c r="K3725" s="352">
        <f>F3725*I3725</f>
        <v>132.4</v>
      </c>
      <c r="L3725" s="352"/>
      <c r="M3725" s="352"/>
    </row>
    <row r="3726" spans="5:13">
      <c r="E3726" s="352"/>
      <c r="F3726" s="352"/>
      <c r="G3726" s="352"/>
      <c r="H3726" s="352" t="s">
        <v>930</v>
      </c>
      <c r="I3726" s="352"/>
      <c r="J3726" s="352"/>
      <c r="K3726" s="352">
        <f>K3733</f>
        <v>3169.5</v>
      </c>
      <c r="L3726" s="352"/>
      <c r="M3726" s="352"/>
    </row>
    <row r="3727" spans="5:13">
      <c r="E3727" s="352"/>
      <c r="F3727" s="352"/>
      <c r="G3727" s="352"/>
      <c r="H3727" s="359" t="s">
        <v>1082</v>
      </c>
      <c r="I3727" s="352"/>
      <c r="J3727" s="352"/>
      <c r="K3727" s="360">
        <f>SUM(K3718:K3726)</f>
        <v>11164.9</v>
      </c>
      <c r="L3727" s="352"/>
      <c r="M3727" s="352">
        <f>5120-K3727</f>
        <v>-6044.9</v>
      </c>
    </row>
    <row r="3728" spans="5:13" ht="3.75" customHeight="1">
      <c r="E3728" s="352"/>
      <c r="F3728" s="352"/>
      <c r="G3728" s="352"/>
      <c r="H3728" s="352"/>
      <c r="I3728" s="352"/>
      <c r="J3728" s="352"/>
      <c r="K3728" s="352"/>
      <c r="L3728" s="352"/>
      <c r="M3728" s="352"/>
    </row>
    <row r="3729" spans="5:13">
      <c r="E3729" s="352"/>
      <c r="F3729" s="352"/>
      <c r="G3729" s="352"/>
      <c r="H3729" s="358" t="s">
        <v>142</v>
      </c>
      <c r="I3729" s="352"/>
      <c r="J3729" s="352"/>
      <c r="K3729" s="352"/>
      <c r="L3729" s="352"/>
      <c r="M3729" s="352"/>
    </row>
    <row r="3730" spans="5:13">
      <c r="E3730" s="352"/>
      <c r="F3730" s="352">
        <v>0.5</v>
      </c>
      <c r="G3730" s="352" t="s">
        <v>1418</v>
      </c>
      <c r="H3730" s="352" t="s">
        <v>2813</v>
      </c>
      <c r="I3730" s="352">
        <f>I3623</f>
        <v>783</v>
      </c>
      <c r="J3730" s="352" t="s">
        <v>1418</v>
      </c>
      <c r="K3730" s="352">
        <f>F3730*I3730</f>
        <v>391.5</v>
      </c>
      <c r="L3730" s="352"/>
      <c r="M3730" s="352"/>
    </row>
    <row r="3731" spans="5:13">
      <c r="E3731" s="352"/>
      <c r="F3731" s="352">
        <v>2</v>
      </c>
      <c r="G3731" s="352" t="s">
        <v>1418</v>
      </c>
      <c r="H3731" s="352" t="s">
        <v>2632</v>
      </c>
      <c r="I3731" s="352">
        <f>I3624</f>
        <v>778</v>
      </c>
      <c r="J3731" s="352" t="s">
        <v>1418</v>
      </c>
      <c r="K3731" s="352">
        <f>F3731*I3731</f>
        <v>1556</v>
      </c>
      <c r="L3731" s="352"/>
      <c r="M3731" s="352"/>
    </row>
    <row r="3732" spans="5:13">
      <c r="E3732" s="352"/>
      <c r="F3732" s="352">
        <v>2</v>
      </c>
      <c r="G3732" s="352" t="s">
        <v>1418</v>
      </c>
      <c r="H3732" s="352" t="s">
        <v>2369</v>
      </c>
      <c r="I3732" s="352">
        <f>I3625</f>
        <v>611</v>
      </c>
      <c r="J3732" s="352" t="s">
        <v>1418</v>
      </c>
      <c r="K3732" s="352">
        <f>F3732*I3732</f>
        <v>1222</v>
      </c>
      <c r="L3732" s="352"/>
      <c r="M3732" s="352"/>
    </row>
    <row r="3733" spans="5:13">
      <c r="E3733" s="352"/>
      <c r="F3733" s="352"/>
      <c r="G3733" s="352"/>
      <c r="H3733" s="352"/>
      <c r="I3733" s="352"/>
      <c r="J3733" s="352"/>
      <c r="K3733" s="358">
        <f>SUM(K3730:K3732)</f>
        <v>3169.5</v>
      </c>
      <c r="L3733" s="352"/>
      <c r="M3733" s="352"/>
    </row>
    <row r="3734" spans="5:13">
      <c r="E3734" s="352"/>
      <c r="F3734" s="352"/>
      <c r="G3734" s="352"/>
      <c r="H3734" s="352"/>
      <c r="I3734" s="352"/>
      <c r="J3734" s="352"/>
      <c r="K3734" s="352"/>
      <c r="L3734" s="352"/>
      <c r="M3734" s="352"/>
    </row>
    <row r="3735" spans="5:13" ht="24.95" customHeight="1">
      <c r="E3735" s="352"/>
      <c r="F3735" s="352"/>
      <c r="G3735" s="352"/>
      <c r="H3735" s="360" t="s">
        <v>2761</v>
      </c>
      <c r="I3735" s="352"/>
      <c r="J3735" s="352"/>
      <c r="K3735" s="352"/>
      <c r="L3735" s="352"/>
      <c r="M3735" s="352"/>
    </row>
    <row r="3736" spans="5:13">
      <c r="E3736" s="352"/>
      <c r="F3736" s="352"/>
      <c r="G3736" s="352"/>
      <c r="H3736" s="352"/>
      <c r="I3736" s="352"/>
      <c r="J3736" s="352"/>
      <c r="K3736" s="352"/>
      <c r="L3736" s="352"/>
      <c r="M3736" s="352"/>
    </row>
    <row r="3737" spans="5:13" ht="24.95" customHeight="1">
      <c r="E3737" s="352"/>
      <c r="F3737" s="352"/>
      <c r="G3737" s="352"/>
      <c r="H3737" s="360" t="s">
        <v>2762</v>
      </c>
      <c r="I3737" s="352"/>
      <c r="J3737" s="352"/>
      <c r="K3737" s="352"/>
      <c r="L3737" s="352"/>
      <c r="M3737" s="352"/>
    </row>
    <row r="3738" spans="5:13">
      <c r="E3738" s="352"/>
      <c r="F3738" s="352"/>
      <c r="G3738" s="352"/>
      <c r="H3738" s="352"/>
      <c r="I3738" s="352"/>
      <c r="J3738" s="352"/>
      <c r="K3738" s="352"/>
      <c r="L3738" s="352"/>
      <c r="M3738" s="352"/>
    </row>
    <row r="3739" spans="5:13">
      <c r="E3739" s="352"/>
      <c r="F3739" s="352">
        <v>1</v>
      </c>
      <c r="G3739" s="352" t="s">
        <v>1418</v>
      </c>
      <c r="H3739" s="352" t="s">
        <v>4488</v>
      </c>
      <c r="I3739" s="374">
        <v>1155</v>
      </c>
      <c r="J3739" s="352" t="s">
        <v>1418</v>
      </c>
      <c r="K3739" s="352">
        <f>F3739*I3739</f>
        <v>1155</v>
      </c>
      <c r="L3739" s="352"/>
      <c r="M3739" s="352"/>
    </row>
    <row r="3740" spans="5:13" ht="30.75" customHeight="1">
      <c r="E3740" s="352"/>
      <c r="F3740" s="352"/>
      <c r="G3740" s="352"/>
      <c r="H3740" s="352" t="s">
        <v>2509</v>
      </c>
      <c r="I3740" s="353">
        <v>197</v>
      </c>
      <c r="J3740" s="352" t="s">
        <v>1418</v>
      </c>
      <c r="K3740" s="352">
        <f>I3740</f>
        <v>197</v>
      </c>
      <c r="L3740" s="352"/>
      <c r="M3740" s="352"/>
    </row>
    <row r="3741" spans="5:13" ht="39" customHeight="1">
      <c r="E3741" s="352"/>
      <c r="F3741" s="352"/>
      <c r="G3741" s="352"/>
      <c r="H3741" s="351" t="s">
        <v>4210</v>
      </c>
      <c r="I3741" s="352"/>
      <c r="J3741" s="352"/>
      <c r="K3741" s="353">
        <v>18.5</v>
      </c>
      <c r="L3741" s="352"/>
      <c r="M3741" s="352"/>
    </row>
    <row r="3742" spans="5:13">
      <c r="E3742" s="352"/>
      <c r="F3742" s="352"/>
      <c r="G3742" s="352"/>
      <c r="H3742" s="352" t="s">
        <v>2919</v>
      </c>
      <c r="I3742" s="352"/>
      <c r="J3742" s="361">
        <f>SUM(K3739:K3741)</f>
        <v>1370.5</v>
      </c>
      <c r="K3742" s="352">
        <f>J3742*1%</f>
        <v>13.71</v>
      </c>
      <c r="L3742" s="352"/>
      <c r="M3742" s="352"/>
    </row>
    <row r="3743" spans="5:13">
      <c r="E3743" s="352"/>
      <c r="F3743" s="352"/>
      <c r="G3743" s="352"/>
      <c r="H3743" s="352" t="s">
        <v>2920</v>
      </c>
      <c r="I3743" s="352"/>
      <c r="J3743" s="352"/>
      <c r="K3743" s="352">
        <f>K3750</f>
        <v>501.25</v>
      </c>
      <c r="L3743" s="352"/>
      <c r="M3743" s="352"/>
    </row>
    <row r="3744" spans="5:13" ht="24.95" customHeight="1">
      <c r="E3744" s="352"/>
      <c r="F3744" s="352"/>
      <c r="G3744" s="352"/>
      <c r="H3744" s="359" t="s">
        <v>2921</v>
      </c>
      <c r="I3744" s="352"/>
      <c r="J3744" s="352"/>
      <c r="K3744" s="360">
        <f>SUM(K3739:K3743)</f>
        <v>1885.46</v>
      </c>
      <c r="L3744" s="352"/>
      <c r="M3744" s="352">
        <f>1883-K3744</f>
        <v>-2.46</v>
      </c>
    </row>
    <row r="3745" spans="5:13">
      <c r="E3745" s="352"/>
      <c r="F3745" s="352"/>
      <c r="G3745" s="352"/>
      <c r="H3745" s="352"/>
      <c r="I3745" s="352"/>
      <c r="J3745" s="352"/>
      <c r="K3745" s="352"/>
      <c r="L3745" s="352"/>
      <c r="M3745" s="352"/>
    </row>
    <row r="3746" spans="5:13">
      <c r="E3746" s="352"/>
      <c r="F3746" s="352"/>
      <c r="G3746" s="352"/>
      <c r="H3746" s="358" t="s">
        <v>930</v>
      </c>
      <c r="I3746" s="352"/>
      <c r="J3746" s="352"/>
      <c r="K3746" s="352"/>
      <c r="L3746" s="352"/>
      <c r="M3746" s="352"/>
    </row>
    <row r="3747" spans="5:13">
      <c r="E3747" s="352"/>
      <c r="F3747" s="352">
        <v>1</v>
      </c>
      <c r="G3747" s="352" t="s">
        <v>1418</v>
      </c>
      <c r="H3747" s="352" t="s">
        <v>2813</v>
      </c>
      <c r="I3747" s="352">
        <f>I3730</f>
        <v>783</v>
      </c>
      <c r="J3747" s="352" t="s">
        <v>1418</v>
      </c>
      <c r="K3747" s="352">
        <f>F3747*I3747</f>
        <v>783</v>
      </c>
      <c r="L3747" s="352"/>
      <c r="M3747" s="352"/>
    </row>
    <row r="3748" spans="5:13">
      <c r="E3748" s="352"/>
      <c r="F3748" s="352">
        <v>2</v>
      </c>
      <c r="G3748" s="352" t="s">
        <v>1418</v>
      </c>
      <c r="H3748" s="352" t="s">
        <v>2369</v>
      </c>
      <c r="I3748" s="352">
        <f>I3732</f>
        <v>611</v>
      </c>
      <c r="J3748" s="352" t="s">
        <v>1418</v>
      </c>
      <c r="K3748" s="352">
        <f>F3748*I3748</f>
        <v>1222</v>
      </c>
      <c r="L3748" s="352"/>
      <c r="M3748" s="352"/>
    </row>
    <row r="3749" spans="5:13">
      <c r="E3749" s="352"/>
      <c r="F3749" s="352"/>
      <c r="G3749" s="352"/>
      <c r="H3749" s="357" t="s">
        <v>2922</v>
      </c>
      <c r="I3749" s="352"/>
      <c r="J3749" s="352"/>
      <c r="K3749" s="358">
        <f>SUM(K3747:K3748)</f>
        <v>2005</v>
      </c>
      <c r="L3749" s="352"/>
      <c r="M3749" s="352"/>
    </row>
    <row r="3750" spans="5:13" ht="24.95" customHeight="1">
      <c r="E3750" s="352"/>
      <c r="F3750" s="352"/>
      <c r="G3750" s="352"/>
      <c r="H3750" s="359" t="s">
        <v>2840</v>
      </c>
      <c r="I3750" s="352"/>
      <c r="J3750" s="352"/>
      <c r="K3750" s="360">
        <f>K3749/4</f>
        <v>501.25</v>
      </c>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ht="24.95" customHeight="1">
      <c r="E3753" s="352"/>
      <c r="F3753" s="352"/>
      <c r="G3753" s="352"/>
      <c r="H3753" s="360" t="s">
        <v>2923</v>
      </c>
      <c r="I3753" s="352"/>
      <c r="J3753" s="352"/>
      <c r="K3753" s="352"/>
      <c r="L3753" s="352"/>
      <c r="M3753" s="352"/>
    </row>
    <row r="3754" spans="5:13">
      <c r="E3754" s="352"/>
      <c r="F3754" s="352"/>
      <c r="G3754" s="352"/>
      <c r="H3754" s="352"/>
      <c r="I3754" s="352"/>
      <c r="J3754" s="352"/>
      <c r="K3754" s="352"/>
      <c r="L3754" s="352"/>
      <c r="M3754" s="352"/>
    </row>
    <row r="3755" spans="5:13" ht="24.95" customHeight="1">
      <c r="E3755" s="352"/>
      <c r="F3755" s="352"/>
      <c r="G3755" s="352"/>
      <c r="H3755" s="360" t="s">
        <v>2924</v>
      </c>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t="s">
        <v>4489</v>
      </c>
      <c r="I3757" s="374">
        <v>1010</v>
      </c>
      <c r="J3757" s="352" t="s">
        <v>1418</v>
      </c>
      <c r="K3757" s="352">
        <f>I3757</f>
        <v>1010</v>
      </c>
      <c r="L3757" s="352"/>
      <c r="M3757" s="352"/>
    </row>
    <row r="3758" spans="5:13">
      <c r="E3758" s="352"/>
      <c r="F3758" s="352"/>
      <c r="G3758" s="352"/>
      <c r="H3758" s="352" t="s">
        <v>2509</v>
      </c>
      <c r="I3758" s="352">
        <f>I3740</f>
        <v>197</v>
      </c>
      <c r="J3758" s="352" t="s">
        <v>1418</v>
      </c>
      <c r="K3758" s="352">
        <f>I3758</f>
        <v>197</v>
      </c>
      <c r="L3758" s="352"/>
      <c r="M3758" s="352"/>
    </row>
    <row r="3759" spans="5:13" ht="31.5">
      <c r="E3759" s="352"/>
      <c r="F3759" s="352"/>
      <c r="G3759" s="352"/>
      <c r="H3759" s="373" t="s">
        <v>2918</v>
      </c>
      <c r="I3759" s="352"/>
      <c r="J3759" s="352"/>
      <c r="K3759" s="352">
        <f>K3741</f>
        <v>18.5</v>
      </c>
      <c r="L3759" s="352"/>
      <c r="M3759" s="352"/>
    </row>
    <row r="3760" spans="5:13">
      <c r="E3760" s="352"/>
      <c r="F3760" s="352"/>
      <c r="G3760" s="352"/>
      <c r="H3760" s="352" t="s">
        <v>2919</v>
      </c>
      <c r="I3760" s="352"/>
      <c r="J3760" s="352"/>
      <c r="K3760" s="352">
        <f>K3742</f>
        <v>13.71</v>
      </c>
      <c r="L3760" s="352"/>
      <c r="M3760" s="352"/>
    </row>
    <row r="3761" spans="5:18">
      <c r="E3761" s="352"/>
      <c r="F3761" s="352"/>
      <c r="G3761" s="352"/>
      <c r="H3761" s="352" t="s">
        <v>2920</v>
      </c>
      <c r="I3761" s="352"/>
      <c r="J3761" s="352"/>
      <c r="K3761" s="352">
        <f>K3743</f>
        <v>501.25</v>
      </c>
      <c r="L3761" s="352"/>
      <c r="M3761" s="352"/>
    </row>
    <row r="3762" spans="5:18" ht="24.95" customHeight="1">
      <c r="E3762" s="352"/>
      <c r="F3762" s="352"/>
      <c r="G3762" s="352"/>
      <c r="H3762" s="359" t="s">
        <v>2921</v>
      </c>
      <c r="I3762" s="352"/>
      <c r="J3762" s="352"/>
      <c r="K3762" s="360">
        <f>SUM(K3757:K3761)</f>
        <v>1740.46</v>
      </c>
      <c r="L3762" s="352"/>
      <c r="M3762" s="352"/>
    </row>
    <row r="3763" spans="5:18">
      <c r="E3763" s="352"/>
      <c r="F3763" s="352"/>
      <c r="G3763" s="352"/>
      <c r="H3763" s="352"/>
      <c r="I3763" s="352"/>
      <c r="J3763" s="352"/>
      <c r="K3763" s="352"/>
      <c r="L3763" s="352"/>
      <c r="M3763" s="352"/>
    </row>
    <row r="3764" spans="5:18" ht="24.95" customHeight="1">
      <c r="E3764" s="352"/>
      <c r="F3764" s="352"/>
      <c r="G3764" s="352"/>
      <c r="H3764" s="360" t="s">
        <v>2925</v>
      </c>
      <c r="I3764" s="352"/>
      <c r="J3764" s="352"/>
      <c r="K3764" s="352"/>
      <c r="L3764" s="352"/>
      <c r="M3764" s="352"/>
    </row>
    <row r="3765" spans="5:18" ht="24.95" customHeight="1">
      <c r="E3765" s="352"/>
      <c r="F3765" s="352">
        <v>1</v>
      </c>
      <c r="G3765" s="352" t="s">
        <v>1418</v>
      </c>
      <c r="H3765" s="352" t="str">
        <f>Elec.Data!H935</f>
        <v>Cost of electronic regulator( Part- B 1 d p-117</v>
      </c>
      <c r="I3765" s="353">
        <f>Elec.Data!I935</f>
        <v>185.9</v>
      </c>
      <c r="J3765" s="352" t="s">
        <v>1418</v>
      </c>
      <c r="K3765" s="352">
        <f>F3765*I3765</f>
        <v>185.9</v>
      </c>
      <c r="L3765" s="352"/>
      <c r="M3765" s="352"/>
    </row>
    <row r="3766" spans="5:18" ht="24.95" customHeight="1">
      <c r="E3766" s="352"/>
      <c r="F3766" s="352">
        <v>1</v>
      </c>
      <c r="G3766" s="352" t="s">
        <v>1418</v>
      </c>
      <c r="H3766" s="352" t="s">
        <v>2476</v>
      </c>
      <c r="I3766" s="353">
        <f>Elec.Data!I936</f>
        <v>0</v>
      </c>
      <c r="J3766" s="352" t="s">
        <v>1418</v>
      </c>
      <c r="K3766" s="352">
        <f>F3766*I3766</f>
        <v>0</v>
      </c>
      <c r="L3766" s="352"/>
      <c r="M3766" s="352"/>
    </row>
    <row r="3767" spans="5:18" ht="24.95" customHeight="1">
      <c r="E3767" s="352"/>
      <c r="F3767" s="352"/>
      <c r="G3767" s="352"/>
      <c r="H3767" s="359" t="s">
        <v>2921</v>
      </c>
      <c r="I3767" s="352"/>
      <c r="J3767" s="352"/>
      <c r="K3767" s="360">
        <f>SUM(K3765:K3766)</f>
        <v>185.9</v>
      </c>
      <c r="L3767" s="352"/>
      <c r="M3767" s="352"/>
    </row>
    <row r="3768" spans="5:18" ht="23.25" customHeight="1">
      <c r="E3768" s="352"/>
      <c r="F3768" s="352"/>
      <c r="G3768" s="352"/>
      <c r="H3768" s="359"/>
      <c r="I3768" s="352"/>
      <c r="J3768" s="352"/>
      <c r="K3768" s="360"/>
      <c r="L3768" s="352"/>
      <c r="M3768" s="352"/>
    </row>
    <row r="3769" spans="5:18" ht="24.95" customHeight="1">
      <c r="E3769" s="352"/>
      <c r="F3769" s="352"/>
      <c r="G3769" s="352"/>
      <c r="H3769" s="478" t="s">
        <v>3937</v>
      </c>
      <c r="I3769" s="352"/>
      <c r="J3769" s="352"/>
      <c r="K3769" s="352"/>
      <c r="L3769" s="352"/>
      <c r="M3769" s="352"/>
      <c r="N3769" s="478" t="s">
        <v>3936</v>
      </c>
      <c r="O3769" s="352"/>
      <c r="P3769" s="352"/>
      <c r="Q3769" s="352"/>
    </row>
    <row r="3770" spans="5:18" ht="24.95" customHeight="1">
      <c r="E3770" s="352"/>
      <c r="F3770" s="352">
        <v>1</v>
      </c>
      <c r="G3770" s="352" t="s">
        <v>1418</v>
      </c>
      <c r="H3770" s="352" t="str">
        <f>Elec.Data!H940</f>
        <v>slim tube light 36 w P-112 4 B</v>
      </c>
      <c r="I3770" s="420">
        <f>Elec.Data!I940</f>
        <v>36.200000000000003</v>
      </c>
      <c r="J3770" s="352" t="s">
        <v>1418</v>
      </c>
      <c r="K3770" s="352">
        <f>F3770*I3770</f>
        <v>36.200000000000003</v>
      </c>
      <c r="L3770" s="352">
        <v>1</v>
      </c>
      <c r="M3770" s="352" t="s">
        <v>1418</v>
      </c>
      <c r="O3770" s="352" t="s">
        <v>2478</v>
      </c>
      <c r="P3770" s="420">
        <v>529</v>
      </c>
      <c r="Q3770" s="352" t="s">
        <v>1418</v>
      </c>
      <c r="R3770" s="352">
        <f>L3770*P3770</f>
        <v>529</v>
      </c>
    </row>
    <row r="3771" spans="5:18" ht="24.95" customHeight="1">
      <c r="E3771" s="352"/>
      <c r="F3771" s="352">
        <v>1</v>
      </c>
      <c r="G3771" s="352" t="s">
        <v>1418</v>
      </c>
      <c r="H3771" s="352" t="s">
        <v>2479</v>
      </c>
      <c r="I3771" s="374">
        <f>Elec.Data!I948</f>
        <v>0</v>
      </c>
      <c r="J3771" s="352" t="s">
        <v>1418</v>
      </c>
      <c r="K3771" s="352">
        <f>F3771*I3771</f>
        <v>0</v>
      </c>
      <c r="L3771" s="352">
        <v>1</v>
      </c>
      <c r="M3771" s="352" t="s">
        <v>1418</v>
      </c>
      <c r="O3771" s="352" t="s">
        <v>3935</v>
      </c>
      <c r="P3771" s="374">
        <v>42.3</v>
      </c>
      <c r="Q3771" s="352" t="s">
        <v>1418</v>
      </c>
      <c r="R3771" s="352">
        <f>L3771*P3771</f>
        <v>42.3</v>
      </c>
    </row>
    <row r="3772" spans="5:18" ht="24.95" customHeight="1">
      <c r="E3772" s="352"/>
      <c r="F3772" s="352"/>
      <c r="G3772" s="352"/>
      <c r="H3772" s="352" t="s">
        <v>2480</v>
      </c>
      <c r="I3772" s="352"/>
      <c r="J3772" s="352"/>
      <c r="K3772" s="352">
        <f>K3244</f>
        <v>297.5</v>
      </c>
      <c r="L3772" s="352"/>
      <c r="M3772" s="352"/>
      <c r="O3772" s="352" t="s">
        <v>2480</v>
      </c>
      <c r="P3772" s="352"/>
      <c r="Q3772" s="352"/>
      <c r="R3772" s="352">
        <f>K3244</f>
        <v>297.5</v>
      </c>
    </row>
    <row r="3773" spans="5:18" ht="24.95" customHeight="1">
      <c r="E3773" s="352"/>
      <c r="F3773" s="352"/>
      <c r="G3773" s="352"/>
      <c r="H3773" s="352" t="s">
        <v>2309</v>
      </c>
      <c r="I3773" s="352"/>
      <c r="J3773" s="352"/>
      <c r="K3773" s="352">
        <v>1.4</v>
      </c>
      <c r="L3773" s="352"/>
      <c r="M3773" s="352"/>
      <c r="O3773" s="352" t="s">
        <v>2309</v>
      </c>
      <c r="P3773" s="352"/>
      <c r="Q3773" s="352"/>
      <c r="R3773" s="352">
        <v>0.7</v>
      </c>
    </row>
    <row r="3774" spans="5:18" ht="24.95" customHeight="1">
      <c r="E3774" s="352"/>
      <c r="F3774" s="352"/>
      <c r="G3774" s="352"/>
      <c r="H3774" s="359" t="s">
        <v>2921</v>
      </c>
      <c r="I3774" s="352"/>
      <c r="J3774" s="352"/>
      <c r="K3774" s="360">
        <f>SUM(K3770:K3773)</f>
        <v>335.1</v>
      </c>
      <c r="L3774" s="352"/>
      <c r="M3774" s="352"/>
      <c r="O3774" s="359" t="s">
        <v>2921</v>
      </c>
      <c r="P3774" s="352"/>
      <c r="Q3774" s="352"/>
      <c r="R3774" s="360">
        <f>SUM(R3770:R3773)</f>
        <v>869.5</v>
      </c>
    </row>
    <row r="3775" spans="5:18">
      <c r="E3775" s="352"/>
      <c r="F3775" s="352"/>
      <c r="G3775" s="352"/>
      <c r="H3775" s="352"/>
      <c r="I3775" s="352"/>
      <c r="J3775" s="352"/>
      <c r="K3775" s="352"/>
      <c r="L3775" s="352"/>
      <c r="M3775" s="352"/>
      <c r="O3775" s="352"/>
      <c r="P3775" s="352"/>
      <c r="Q3775" s="352"/>
      <c r="R3775" s="352"/>
    </row>
    <row r="3776" spans="5:18" ht="24.95" customHeight="1">
      <c r="E3776" s="352"/>
      <c r="F3776" s="352"/>
      <c r="G3776" s="352"/>
      <c r="H3776" s="478" t="s">
        <v>3934</v>
      </c>
      <c r="I3776" s="352"/>
      <c r="J3776" s="352"/>
      <c r="K3776" s="352"/>
      <c r="L3776" s="352"/>
      <c r="M3776" s="352"/>
      <c r="O3776" s="478" t="s">
        <v>2481</v>
      </c>
      <c r="P3776" s="352"/>
      <c r="Q3776" s="352"/>
      <c r="R3776" s="352"/>
    </row>
    <row r="3777" spans="5:18" ht="24.95" customHeight="1">
      <c r="E3777" s="352"/>
      <c r="F3777" s="352">
        <v>1</v>
      </c>
      <c r="G3777" s="352" t="s">
        <v>1418</v>
      </c>
      <c r="H3777" s="352" t="str">
        <f>Elec.Data!H947</f>
        <v>slim tube light 36 w P-112 4 c</v>
      </c>
      <c r="I3777" s="420">
        <f>Elec.Data!I947</f>
        <v>35.4</v>
      </c>
      <c r="J3777" s="352" t="s">
        <v>1418</v>
      </c>
      <c r="K3777" s="352">
        <f>F3777*I3777</f>
        <v>35.4</v>
      </c>
      <c r="L3777" s="352">
        <v>1</v>
      </c>
      <c r="M3777" s="352" t="s">
        <v>1418</v>
      </c>
      <c r="O3777" s="352" t="s">
        <v>2478</v>
      </c>
      <c r="P3777" s="420">
        <v>360</v>
      </c>
      <c r="Q3777" s="352" t="s">
        <v>1418</v>
      </c>
      <c r="R3777" s="352">
        <f>L3777*P3777</f>
        <v>360</v>
      </c>
    </row>
    <row r="3778" spans="5:18" ht="24.95" customHeight="1">
      <c r="E3778" s="352"/>
      <c r="F3778" s="352">
        <v>1</v>
      </c>
      <c r="G3778" s="352" t="s">
        <v>1418</v>
      </c>
      <c r="H3778" s="352" t="str">
        <f>H3771</f>
        <v>slim tube light 36 w</v>
      </c>
      <c r="I3778" s="374">
        <f>I3771</f>
        <v>0</v>
      </c>
      <c r="J3778" s="352" t="s">
        <v>1418</v>
      </c>
      <c r="K3778" s="352">
        <f>F3778*I3778</f>
        <v>0</v>
      </c>
      <c r="L3778" s="352">
        <v>1</v>
      </c>
      <c r="M3778" s="352" t="s">
        <v>1418</v>
      </c>
      <c r="O3778" s="352" t="str">
        <f>O3771</f>
        <v>slim tube light 40 w</v>
      </c>
      <c r="P3778" s="374">
        <f>P3771</f>
        <v>42.3</v>
      </c>
      <c r="Q3778" s="352" t="s">
        <v>1418</v>
      </c>
      <c r="R3778" s="352">
        <f>L3778*P3778</f>
        <v>42.3</v>
      </c>
    </row>
    <row r="3779" spans="5:18" ht="24.95" customHeight="1">
      <c r="E3779" s="352"/>
      <c r="F3779" s="352"/>
      <c r="G3779" s="352"/>
      <c r="H3779" s="352" t="s">
        <v>2480</v>
      </c>
      <c r="I3779" s="352"/>
      <c r="J3779" s="352"/>
      <c r="K3779" s="352">
        <f>K3772</f>
        <v>297.5</v>
      </c>
      <c r="L3779" s="352"/>
      <c r="M3779" s="352"/>
      <c r="O3779" s="352" t="s">
        <v>2480</v>
      </c>
      <c r="P3779" s="352"/>
      <c r="Q3779" s="352"/>
      <c r="R3779" s="352">
        <f>R3772</f>
        <v>297.5</v>
      </c>
    </row>
    <row r="3780" spans="5:18" ht="24.95" customHeight="1">
      <c r="E3780" s="352"/>
      <c r="F3780" s="352"/>
      <c r="G3780" s="352"/>
      <c r="H3780" s="352" t="s">
        <v>2309</v>
      </c>
      <c r="I3780" s="352"/>
      <c r="J3780" s="352"/>
      <c r="K3780" s="352">
        <v>1.4</v>
      </c>
      <c r="L3780" s="352"/>
      <c r="M3780" s="352"/>
      <c r="O3780" s="352" t="s">
        <v>2309</v>
      </c>
      <c r="P3780" s="352"/>
      <c r="Q3780" s="352"/>
      <c r="R3780" s="352">
        <v>0.7</v>
      </c>
    </row>
    <row r="3781" spans="5:18" ht="24.95" customHeight="1">
      <c r="E3781" s="352"/>
      <c r="F3781" s="352"/>
      <c r="G3781" s="352"/>
      <c r="H3781" s="359" t="s">
        <v>2921</v>
      </c>
      <c r="I3781" s="352"/>
      <c r="J3781" s="352"/>
      <c r="K3781" s="360">
        <f>SUM(K3777:K3780)</f>
        <v>334.3</v>
      </c>
      <c r="L3781" s="352"/>
      <c r="M3781" s="352"/>
      <c r="O3781" s="359" t="s">
        <v>2921</v>
      </c>
      <c r="P3781" s="352"/>
      <c r="R3781" s="360">
        <f>SUM(R3777:R3780)</f>
        <v>700.5</v>
      </c>
    </row>
    <row r="3782" spans="5:18">
      <c r="E3782" s="352"/>
      <c r="F3782" s="352"/>
      <c r="G3782" s="352"/>
      <c r="H3782" s="352"/>
      <c r="I3782" s="352"/>
      <c r="J3782" s="352"/>
      <c r="K3782" s="352"/>
      <c r="L3782" s="352"/>
      <c r="M3782" s="352"/>
    </row>
    <row r="3783" spans="5:18">
      <c r="E3783" s="352"/>
      <c r="F3783" s="352"/>
      <c r="G3783" s="352"/>
      <c r="H3783" s="352"/>
      <c r="I3783" s="352"/>
      <c r="J3783" s="352"/>
      <c r="K3783" s="352"/>
      <c r="L3783" s="352"/>
      <c r="M3783" s="352"/>
    </row>
    <row r="3784" spans="5:18">
      <c r="E3784" s="352"/>
      <c r="F3784" s="352"/>
      <c r="G3784" s="352"/>
      <c r="H3784" s="352"/>
      <c r="I3784" s="352"/>
      <c r="J3784" s="352"/>
      <c r="K3784" s="352"/>
      <c r="L3784" s="352"/>
      <c r="M3784" s="352"/>
    </row>
    <row r="3785" spans="5:18">
      <c r="E3785" s="352"/>
      <c r="F3785" s="352"/>
      <c r="G3785" s="352"/>
      <c r="H3785" s="352"/>
      <c r="I3785" s="352"/>
      <c r="J3785" s="352"/>
      <c r="K3785" s="352"/>
      <c r="L3785" s="352"/>
      <c r="M3785" s="352"/>
    </row>
    <row r="3786" spans="5:18">
      <c r="E3786" s="352"/>
      <c r="F3786" s="352"/>
      <c r="G3786" s="352"/>
      <c r="H3786" s="352"/>
      <c r="I3786" s="352"/>
      <c r="J3786" s="352"/>
      <c r="K3786" s="352"/>
      <c r="L3786" s="352"/>
      <c r="M3786" s="352"/>
    </row>
    <row r="3787" spans="5:18">
      <c r="E3787" s="352"/>
      <c r="F3787" s="352"/>
      <c r="G3787" s="352"/>
      <c r="J3787" s="180"/>
      <c r="L3787" s="352"/>
      <c r="M3787" s="352"/>
    </row>
    <row r="3788" spans="5:18">
      <c r="E3788" s="352"/>
      <c r="F3788" s="352"/>
      <c r="G3788" s="352"/>
      <c r="H3788" s="352"/>
      <c r="I3788" s="352"/>
      <c r="J3788" s="352"/>
      <c r="K3788" s="360"/>
      <c r="L3788" s="352"/>
      <c r="M3788" s="352"/>
    </row>
    <row r="3789" spans="5:18">
      <c r="E3789" s="352"/>
      <c r="F3789" s="352"/>
      <c r="G3789" s="352"/>
      <c r="H3789" s="352"/>
      <c r="I3789" s="352"/>
      <c r="J3789" s="352"/>
      <c r="K3789" s="352"/>
      <c r="L3789" s="352"/>
      <c r="M3789" s="352"/>
    </row>
    <row r="3790" spans="5:18">
      <c r="E3790" s="352"/>
      <c r="H3790" s="189" t="s">
        <v>2487</v>
      </c>
      <c r="L3790" s="352"/>
      <c r="M3790" s="352"/>
    </row>
    <row r="3791" spans="5:18">
      <c r="E3791" s="352"/>
      <c r="L3791" s="352"/>
      <c r="M3791" s="352"/>
    </row>
    <row r="3792" spans="5:18">
      <c r="E3792" s="352"/>
      <c r="H3792" s="189" t="s">
        <v>2329</v>
      </c>
      <c r="L3792" s="352"/>
      <c r="M3792" s="352"/>
    </row>
    <row r="3793" spans="5:13">
      <c r="E3793" s="352"/>
      <c r="L3793" s="352"/>
      <c r="M3793" s="352"/>
    </row>
    <row r="3794" spans="5:13" ht="157.5">
      <c r="E3794" s="352"/>
      <c r="H3794" s="351" t="s">
        <v>2720</v>
      </c>
      <c r="L3794" s="352"/>
      <c r="M3794" s="352"/>
    </row>
    <row r="3795" spans="5:13" ht="31.5">
      <c r="E3795" s="352"/>
      <c r="F3795" s="352">
        <v>90</v>
      </c>
      <c r="G3795" s="352" t="s">
        <v>841</v>
      </c>
      <c r="H3795" s="273" t="s">
        <v>2585</v>
      </c>
      <c r="I3795" s="352">
        <f>I2843</f>
        <v>16.55</v>
      </c>
      <c r="J3795" s="352" t="s">
        <v>2586</v>
      </c>
      <c r="K3795" s="352">
        <f>F3795*I3795</f>
        <v>1489.5</v>
      </c>
      <c r="L3795" s="352"/>
      <c r="M3795" s="352"/>
    </row>
    <row r="3796" spans="5:13" ht="31.5">
      <c r="E3796" s="352"/>
      <c r="F3796" s="352">
        <v>45</v>
      </c>
      <c r="G3796" s="352" t="s">
        <v>841</v>
      </c>
      <c r="H3796" s="351" t="s">
        <v>2402</v>
      </c>
      <c r="I3796" s="352">
        <f>I2844</f>
        <v>20</v>
      </c>
      <c r="J3796" s="352" t="s">
        <v>2403</v>
      </c>
      <c r="K3796" s="352">
        <f>F3796*I3796</f>
        <v>900</v>
      </c>
      <c r="L3796" s="352"/>
      <c r="M3796" s="352"/>
    </row>
    <row r="3797" spans="5:13">
      <c r="E3797" s="352"/>
      <c r="F3797" s="352">
        <v>20</v>
      </c>
      <c r="G3797" s="352" t="s">
        <v>1418</v>
      </c>
      <c r="H3797" s="352" t="s">
        <v>2404</v>
      </c>
      <c r="I3797" s="352">
        <f>I2845</f>
        <v>3.15</v>
      </c>
      <c r="J3797" s="352" t="s">
        <v>1418</v>
      </c>
      <c r="K3797" s="352">
        <f>F3797*I3797</f>
        <v>63</v>
      </c>
      <c r="L3797" s="352"/>
      <c r="M3797" s="352"/>
    </row>
    <row r="3798" spans="5:13">
      <c r="E3798" s="352"/>
      <c r="F3798" s="352">
        <v>150</v>
      </c>
      <c r="G3798" s="352" t="s">
        <v>1418</v>
      </c>
      <c r="H3798" s="352" t="s">
        <v>2721</v>
      </c>
      <c r="I3798" s="353">
        <v>347</v>
      </c>
      <c r="J3798" s="352" t="s">
        <v>2722</v>
      </c>
      <c r="K3798" s="352">
        <f>(F3798*I3798)/1000</f>
        <v>52.05</v>
      </c>
      <c r="L3798" s="352"/>
      <c r="M3798" s="352"/>
    </row>
    <row r="3799" spans="5:13">
      <c r="E3799" s="352"/>
      <c r="F3799" s="352">
        <v>10</v>
      </c>
      <c r="G3799" s="352" t="s">
        <v>1418</v>
      </c>
      <c r="H3799" s="352" t="s">
        <v>3447</v>
      </c>
      <c r="I3799" s="352">
        <f>I2846</f>
        <v>1.34</v>
      </c>
      <c r="J3799" s="352" t="s">
        <v>1418</v>
      </c>
      <c r="K3799" s="352">
        <f>F3799*I3799</f>
        <v>13.4</v>
      </c>
      <c r="L3799" s="352"/>
      <c r="M3799" s="352"/>
    </row>
    <row r="3800" spans="5:13">
      <c r="E3800" s="352"/>
      <c r="F3800" s="352">
        <v>10</v>
      </c>
      <c r="G3800" s="352" t="s">
        <v>1418</v>
      </c>
      <c r="H3800" s="352" t="s">
        <v>2723</v>
      </c>
      <c r="I3800" s="420">
        <v>44.8</v>
      </c>
      <c r="J3800" s="352" t="s">
        <v>3450</v>
      </c>
      <c r="K3800" s="352">
        <f>(F3800*I3800)/12</f>
        <v>37.33</v>
      </c>
      <c r="L3800" s="352"/>
      <c r="M3800" s="352"/>
    </row>
    <row r="3801" spans="5:13">
      <c r="E3801" s="352"/>
      <c r="F3801" s="355">
        <v>1.4999999999999999E-2</v>
      </c>
      <c r="G3801" s="352" t="s">
        <v>2321</v>
      </c>
      <c r="H3801" s="352" t="s">
        <v>3318</v>
      </c>
      <c r="I3801" s="352">
        <f>I2849</f>
        <v>661</v>
      </c>
      <c r="J3801" s="352" t="s">
        <v>2321</v>
      </c>
      <c r="K3801" s="352">
        <f>F3801*I3801</f>
        <v>9.92</v>
      </c>
      <c r="L3801" s="352"/>
      <c r="M3801" s="352"/>
    </row>
    <row r="3802" spans="5:13">
      <c r="E3802" s="352"/>
      <c r="F3802" s="352">
        <v>10</v>
      </c>
      <c r="G3802" s="352" t="s">
        <v>1418</v>
      </c>
      <c r="H3802" s="352" t="s">
        <v>3319</v>
      </c>
      <c r="I3802" s="352">
        <f>I2850</f>
        <v>16.21</v>
      </c>
      <c r="J3802" s="352" t="s">
        <v>1418</v>
      </c>
      <c r="K3802" s="352">
        <f>(F3802*I3802)</f>
        <v>162.1</v>
      </c>
      <c r="L3802" s="352"/>
      <c r="M3802" s="352"/>
    </row>
    <row r="3803" spans="5:13">
      <c r="E3803" s="352"/>
      <c r="F3803" s="352">
        <v>10</v>
      </c>
      <c r="G3803" s="352" t="s">
        <v>1418</v>
      </c>
      <c r="H3803" s="352" t="s">
        <v>2675</v>
      </c>
      <c r="I3803" s="352">
        <f>I2851</f>
        <v>13.8</v>
      </c>
      <c r="J3803" s="352" t="s">
        <v>1418</v>
      </c>
      <c r="K3803" s="352">
        <f>F3803*I3803</f>
        <v>138</v>
      </c>
      <c r="L3803" s="352"/>
      <c r="M3803" s="352"/>
    </row>
    <row r="3804" spans="5:13">
      <c r="E3804" s="352"/>
      <c r="F3804" s="352">
        <v>1</v>
      </c>
      <c r="G3804" s="352" t="s">
        <v>2683</v>
      </c>
      <c r="H3804" s="352" t="s">
        <v>3933</v>
      </c>
      <c r="I3804" s="353">
        <v>84.1</v>
      </c>
      <c r="J3804" s="352" t="s">
        <v>2683</v>
      </c>
      <c r="K3804" s="352">
        <f>F3804*I3804</f>
        <v>84.1</v>
      </c>
      <c r="L3804" s="352"/>
      <c r="M3804" s="352"/>
    </row>
    <row r="3805" spans="5:13">
      <c r="E3805" s="352"/>
      <c r="F3805" s="352">
        <v>72</v>
      </c>
      <c r="G3805" s="352" t="s">
        <v>1418</v>
      </c>
      <c r="H3805" s="352" t="s">
        <v>3932</v>
      </c>
      <c r="I3805" s="550">
        <v>47.7</v>
      </c>
      <c r="J3805" s="352" t="s">
        <v>2683</v>
      </c>
      <c r="K3805" s="352">
        <f>(F3805*I3805)/144</f>
        <v>23.85</v>
      </c>
      <c r="L3805" s="352"/>
      <c r="M3805" s="352"/>
    </row>
    <row r="3806" spans="5:13">
      <c r="E3806" s="352"/>
      <c r="F3806" s="356">
        <v>0.16666666666666666</v>
      </c>
      <c r="G3806" s="352" t="s">
        <v>2679</v>
      </c>
      <c r="H3806" s="352" t="s">
        <v>394</v>
      </c>
      <c r="I3806" s="420">
        <f>6850/20</f>
        <v>342.5</v>
      </c>
      <c r="J3806" s="352" t="s">
        <v>2679</v>
      </c>
      <c r="K3806" s="352">
        <f t="shared" ref="K3806:K3811" si="105">F3806*I3806</f>
        <v>57.08</v>
      </c>
      <c r="L3806" s="352"/>
      <c r="M3806" s="352"/>
    </row>
    <row r="3807" spans="5:13">
      <c r="E3807" s="352"/>
      <c r="F3807" s="352">
        <v>10</v>
      </c>
      <c r="G3807" s="352" t="s">
        <v>1418</v>
      </c>
      <c r="H3807" s="352" t="s">
        <v>2725</v>
      </c>
      <c r="I3807" s="420">
        <v>16.7</v>
      </c>
      <c r="J3807" s="352" t="s">
        <v>1418</v>
      </c>
      <c r="K3807" s="352">
        <f t="shared" si="105"/>
        <v>167</v>
      </c>
      <c r="L3807" s="352"/>
      <c r="M3807" s="352"/>
    </row>
    <row r="3808" spans="5:13">
      <c r="E3808" s="352"/>
      <c r="F3808" s="352">
        <v>1</v>
      </c>
      <c r="G3808" s="352" t="s">
        <v>1418</v>
      </c>
      <c r="H3808" s="352" t="s">
        <v>3083</v>
      </c>
      <c r="I3808" s="420">
        <v>20.100000000000001</v>
      </c>
      <c r="J3808" s="352" t="s">
        <v>1418</v>
      </c>
      <c r="K3808" s="352">
        <f t="shared" si="105"/>
        <v>20.100000000000001</v>
      </c>
      <c r="L3808" s="352"/>
      <c r="M3808" s="352"/>
    </row>
    <row r="3809" spans="5:13">
      <c r="E3809" s="352"/>
      <c r="F3809" s="352">
        <v>0.1</v>
      </c>
      <c r="G3809" s="352" t="s">
        <v>2321</v>
      </c>
      <c r="H3809" s="352" t="s">
        <v>3084</v>
      </c>
      <c r="I3809" s="352">
        <f>I2855</f>
        <v>661</v>
      </c>
      <c r="J3809" s="352" t="s">
        <v>2321</v>
      </c>
      <c r="K3809" s="352">
        <f t="shared" si="105"/>
        <v>66.099999999999994</v>
      </c>
      <c r="L3809" s="352"/>
      <c r="M3809" s="352"/>
    </row>
    <row r="3810" spans="5:13" ht="31.5">
      <c r="E3810" s="352"/>
      <c r="F3810" s="352">
        <v>45</v>
      </c>
      <c r="G3810" s="352" t="s">
        <v>841</v>
      </c>
      <c r="H3810" s="273" t="s">
        <v>2685</v>
      </c>
      <c r="I3810" s="352">
        <f>I2856</f>
        <v>16.55</v>
      </c>
      <c r="J3810" s="352" t="s">
        <v>3362</v>
      </c>
      <c r="K3810" s="352">
        <f t="shared" si="105"/>
        <v>744.75</v>
      </c>
      <c r="L3810" s="352"/>
      <c r="M3810" s="352"/>
    </row>
    <row r="3811" spans="5:13">
      <c r="E3811" s="352"/>
      <c r="F3811" s="356">
        <v>0.5</v>
      </c>
      <c r="G3811" s="352" t="s">
        <v>55</v>
      </c>
      <c r="H3811" s="273" t="s">
        <v>3601</v>
      </c>
      <c r="I3811" s="420">
        <v>247.4</v>
      </c>
      <c r="J3811" s="352" t="s">
        <v>55</v>
      </c>
      <c r="K3811" s="352">
        <f t="shared" si="105"/>
        <v>123.7</v>
      </c>
      <c r="L3811" s="352"/>
      <c r="M3811" s="352"/>
    </row>
    <row r="3812" spans="5:13">
      <c r="E3812" s="352"/>
      <c r="F3812" s="352">
        <v>10</v>
      </c>
      <c r="G3812" s="352" t="s">
        <v>3366</v>
      </c>
      <c r="H3812" s="352" t="s">
        <v>930</v>
      </c>
      <c r="I3812" s="352"/>
      <c r="J3812" s="352" t="s">
        <v>668</v>
      </c>
      <c r="K3812" s="352">
        <f>K3831</f>
        <v>4828</v>
      </c>
      <c r="L3812" s="352"/>
      <c r="M3812" s="352"/>
    </row>
    <row r="3813" spans="5:13">
      <c r="E3813" s="352"/>
      <c r="F3813" s="352" t="s">
        <v>668</v>
      </c>
      <c r="G3813" s="352"/>
      <c r="H3813" s="352" t="s">
        <v>3085</v>
      </c>
      <c r="I3813" s="352"/>
      <c r="J3813" s="352" t="s">
        <v>668</v>
      </c>
      <c r="K3813" s="352">
        <f>22+0.07</f>
        <v>22.07</v>
      </c>
      <c r="L3813" s="352"/>
      <c r="M3813" s="352"/>
    </row>
    <row r="3814" spans="5:13">
      <c r="E3814" s="352"/>
      <c r="F3814" s="352"/>
      <c r="G3814" s="352"/>
      <c r="H3814" s="357" t="s">
        <v>3365</v>
      </c>
      <c r="I3814" s="352"/>
      <c r="J3814" s="352"/>
      <c r="K3814" s="358">
        <f>SUM(K3795:K3813)</f>
        <v>9002.0499999999993</v>
      </c>
      <c r="L3814" s="352"/>
      <c r="M3814" s="352"/>
    </row>
    <row r="3815" spans="5:13">
      <c r="E3815" s="352"/>
      <c r="F3815" s="352"/>
      <c r="G3815" s="352"/>
      <c r="H3815" s="359" t="s">
        <v>3367</v>
      </c>
      <c r="I3815" s="352"/>
      <c r="J3815" s="352"/>
      <c r="K3815" s="360">
        <f>K3814/10</f>
        <v>900.21</v>
      </c>
      <c r="L3815" s="352">
        <f>K3815-639</f>
        <v>261.20999999999998</v>
      </c>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60" t="s">
        <v>3369</v>
      </c>
      <c r="H3820" s="352"/>
      <c r="I3820" s="352"/>
      <c r="J3820" s="352"/>
      <c r="M3820" s="352"/>
    </row>
    <row r="3821" spans="5:13">
      <c r="E3821" s="352"/>
      <c r="F3821" s="352"/>
      <c r="G3821" s="352"/>
      <c r="H3821" s="352"/>
      <c r="I3821" s="352"/>
      <c r="J3821" s="352"/>
      <c r="M3821" s="352"/>
    </row>
    <row r="3822" spans="5:13">
      <c r="E3822" s="352"/>
      <c r="F3822" s="352"/>
      <c r="G3822" s="360" t="s">
        <v>3445</v>
      </c>
      <c r="H3822" s="352"/>
      <c r="I3822" s="352"/>
      <c r="J3822" s="352"/>
      <c r="M3822" s="352"/>
    </row>
    <row r="3823" spans="5:13">
      <c r="E3823" s="352"/>
      <c r="F3823" s="352"/>
      <c r="G3823" s="352"/>
      <c r="H3823" s="352"/>
      <c r="I3823" s="352"/>
      <c r="J3823" s="352"/>
      <c r="M3823" s="352"/>
    </row>
    <row r="3824" spans="5:13">
      <c r="F3824" s="352">
        <v>1</v>
      </c>
      <c r="G3824" s="352" t="s">
        <v>1418</v>
      </c>
      <c r="H3824" s="352" t="s">
        <v>3371</v>
      </c>
      <c r="I3824" s="352">
        <f>I2866</f>
        <v>898</v>
      </c>
      <c r="J3824" s="352" t="s">
        <v>1418</v>
      </c>
      <c r="K3824" s="352">
        <f>F3824*I3824</f>
        <v>898</v>
      </c>
      <c r="L3824" s="352"/>
      <c r="M3824" s="352"/>
    </row>
    <row r="3825" spans="5:13">
      <c r="F3825" s="352">
        <v>2</v>
      </c>
      <c r="G3825" s="352" t="s">
        <v>1418</v>
      </c>
      <c r="H3825" s="352" t="s">
        <v>3372</v>
      </c>
      <c r="I3825" s="352">
        <f>I2867</f>
        <v>783</v>
      </c>
      <c r="J3825" s="352" t="s">
        <v>1418</v>
      </c>
      <c r="K3825" s="352">
        <f>F3825*I3825</f>
        <v>1566</v>
      </c>
      <c r="L3825" s="352"/>
      <c r="M3825" s="352"/>
    </row>
    <row r="3826" spans="5:13">
      <c r="F3826" s="352">
        <v>3</v>
      </c>
      <c r="G3826" s="352" t="s">
        <v>1418</v>
      </c>
      <c r="H3826" s="352" t="s">
        <v>3373</v>
      </c>
      <c r="I3826" s="352">
        <f>I2868</f>
        <v>778</v>
      </c>
      <c r="J3826" s="352" t="s">
        <v>1418</v>
      </c>
      <c r="K3826" s="352">
        <f>F3826*I3826</f>
        <v>2334</v>
      </c>
      <c r="L3826" s="352"/>
      <c r="M3826" s="352"/>
    </row>
    <row r="3827" spans="5:13">
      <c r="F3827" s="352">
        <v>4</v>
      </c>
      <c r="G3827" s="352" t="s">
        <v>1418</v>
      </c>
      <c r="H3827" s="352" t="s">
        <v>2369</v>
      </c>
      <c r="I3827" s="352">
        <f>I2869</f>
        <v>611</v>
      </c>
      <c r="J3827" s="352" t="s">
        <v>1418</v>
      </c>
      <c r="K3827" s="352">
        <f>F3827*I3827</f>
        <v>2444</v>
      </c>
      <c r="L3827" s="352"/>
      <c r="M3827" s="352"/>
    </row>
    <row r="3828" spans="5:13">
      <c r="F3828" s="352"/>
      <c r="G3828" s="352"/>
      <c r="H3828" s="352"/>
      <c r="I3828" s="352"/>
      <c r="J3828" s="352"/>
      <c r="K3828" s="352"/>
      <c r="L3828" s="352"/>
      <c r="M3828" s="352"/>
    </row>
    <row r="3829" spans="5:13" ht="51">
      <c r="E3829" s="352"/>
      <c r="F3829" s="352"/>
      <c r="G3829" s="180"/>
      <c r="H3829" s="362" t="s">
        <v>2892</v>
      </c>
      <c r="J3829" s="180"/>
      <c r="K3829" s="363">
        <f>SUM(K3824:K3827)</f>
        <v>7242</v>
      </c>
      <c r="L3829" s="363"/>
      <c r="M3829" s="352"/>
    </row>
    <row r="3830" spans="5:13">
      <c r="E3830" s="352"/>
      <c r="F3830" s="352"/>
      <c r="G3830" s="180"/>
      <c r="J3830" s="180"/>
      <c r="M3830" s="352"/>
    </row>
    <row r="3831" spans="5:13">
      <c r="E3831" s="352"/>
      <c r="F3831" s="352"/>
      <c r="G3831" s="180"/>
      <c r="J3831" s="364"/>
      <c r="K3831" s="190">
        <f>K3829*2/3</f>
        <v>4828</v>
      </c>
      <c r="L3831" s="190"/>
      <c r="M3831" s="352"/>
    </row>
    <row r="3832" spans="5:13">
      <c r="E3832" s="352"/>
      <c r="F3832" s="352"/>
      <c r="G3832" s="352"/>
      <c r="H3832" s="352"/>
      <c r="I3832" s="352"/>
      <c r="J3832" s="352"/>
      <c r="K3832" s="352"/>
      <c r="L3832" s="352"/>
      <c r="M3832" s="352"/>
    </row>
    <row r="3833" spans="5:13">
      <c r="E3833" s="352"/>
      <c r="F3833" s="352"/>
      <c r="G3833" s="352"/>
      <c r="H3833" s="189" t="s">
        <v>3086</v>
      </c>
      <c r="I3833" s="352"/>
      <c r="J3833" s="352"/>
      <c r="K3833" s="352"/>
      <c r="L3833" s="352"/>
      <c r="M3833" s="352"/>
    </row>
    <row r="3834" spans="5:13">
      <c r="E3834" s="352"/>
      <c r="F3834" s="352"/>
      <c r="G3834" s="352"/>
      <c r="H3834" s="352"/>
      <c r="I3834" s="352"/>
      <c r="J3834" s="352"/>
      <c r="K3834" s="352"/>
      <c r="L3834" s="352"/>
      <c r="M3834" s="352"/>
    </row>
    <row r="3835" spans="5:13" ht="173.25">
      <c r="E3835" s="352"/>
      <c r="F3835" s="352"/>
      <c r="G3835" s="352"/>
      <c r="H3835" s="351" t="s">
        <v>3104</v>
      </c>
      <c r="I3835" s="352"/>
      <c r="J3835" s="352"/>
      <c r="K3835" s="352"/>
      <c r="L3835" s="352"/>
      <c r="M3835" s="352"/>
    </row>
    <row r="3836" spans="5:13">
      <c r="E3836" s="352"/>
      <c r="F3836" s="352"/>
      <c r="G3836" s="352"/>
      <c r="H3836" s="352" t="s">
        <v>2492</v>
      </c>
      <c r="I3836" s="352"/>
      <c r="J3836" s="352"/>
      <c r="K3836" s="352">
        <f>K3814-K3813</f>
        <v>8979.98</v>
      </c>
      <c r="L3836" s="352"/>
      <c r="M3836" s="352"/>
    </row>
    <row r="3837" spans="5:13">
      <c r="E3837" s="352"/>
      <c r="F3837" s="352"/>
      <c r="G3837" s="352"/>
      <c r="H3837" s="352" t="s">
        <v>2493</v>
      </c>
      <c r="I3837" s="352"/>
      <c r="J3837" s="352"/>
      <c r="K3837" s="352">
        <f>K3803</f>
        <v>138</v>
      </c>
      <c r="L3837" s="352"/>
      <c r="M3837" s="352"/>
    </row>
    <row r="3838" spans="5:13">
      <c r="E3838" s="352"/>
      <c r="F3838" s="352"/>
      <c r="G3838" s="352"/>
      <c r="H3838" s="352" t="s">
        <v>3784</v>
      </c>
      <c r="I3838" s="352"/>
      <c r="J3838" s="352"/>
      <c r="K3838" s="420">
        <f>10*20.2</f>
        <v>202</v>
      </c>
      <c r="L3838" s="352"/>
      <c r="M3838" s="352"/>
    </row>
    <row r="3839" spans="5:13">
      <c r="E3839" s="352"/>
      <c r="F3839" s="352"/>
      <c r="G3839" s="352"/>
      <c r="H3839" s="352" t="s">
        <v>2309</v>
      </c>
      <c r="I3839" s="352"/>
      <c r="J3839" s="352"/>
      <c r="K3839" s="352">
        <v>22.11</v>
      </c>
      <c r="L3839" s="352"/>
      <c r="M3839" s="352"/>
    </row>
    <row r="3840" spans="5:13">
      <c r="E3840" s="352"/>
      <c r="F3840" s="352"/>
      <c r="G3840" s="352"/>
      <c r="H3840" s="357" t="s">
        <v>2471</v>
      </c>
      <c r="I3840" s="352"/>
      <c r="J3840" s="352"/>
      <c r="K3840" s="358">
        <f>K3836-K3837+K3838+K3839</f>
        <v>9066.09</v>
      </c>
      <c r="L3840" s="352"/>
      <c r="M3840" s="352"/>
    </row>
    <row r="3841" spans="5:14">
      <c r="E3841" s="352"/>
      <c r="F3841" s="352"/>
      <c r="G3841" s="352"/>
      <c r="H3841" s="359" t="s">
        <v>2472</v>
      </c>
      <c r="I3841" s="352"/>
      <c r="J3841" s="352"/>
      <c r="K3841" s="360">
        <f>K3840/10</f>
        <v>906.61</v>
      </c>
      <c r="L3841" s="352"/>
      <c r="M3841" s="352"/>
    </row>
    <row r="3842" spans="5:14">
      <c r="E3842" s="352"/>
      <c r="F3842" s="352"/>
      <c r="G3842" s="352"/>
      <c r="H3842" s="352"/>
      <c r="I3842" s="352"/>
      <c r="J3842" s="352"/>
      <c r="K3842" s="352"/>
      <c r="L3842" s="352"/>
      <c r="M3842" s="352"/>
    </row>
    <row r="3843" spans="5:14">
      <c r="E3843" s="352"/>
      <c r="F3843" s="352"/>
      <c r="G3843" s="352"/>
      <c r="H3843" s="352"/>
      <c r="I3843" s="352"/>
      <c r="J3843" s="352"/>
      <c r="K3843" s="352"/>
      <c r="L3843" s="352"/>
      <c r="M3843" s="352"/>
    </row>
    <row r="3844" spans="5:14">
      <c r="E3844" s="352"/>
      <c r="F3844" s="352"/>
      <c r="G3844" s="352"/>
      <c r="H3844" s="352"/>
      <c r="I3844" s="352"/>
      <c r="J3844" s="352"/>
      <c r="K3844" s="352"/>
      <c r="L3844" s="352"/>
      <c r="M3844" s="352"/>
    </row>
    <row r="3845" spans="5:14" ht="47.25">
      <c r="E3845" s="352"/>
      <c r="F3845" s="352"/>
      <c r="G3845" s="352"/>
      <c r="H3845" s="350" t="s">
        <v>3446</v>
      </c>
      <c r="I3845" s="352"/>
      <c r="J3845" s="352"/>
      <c r="K3845" s="352"/>
      <c r="L3845" s="352"/>
      <c r="M3845" s="352"/>
    </row>
    <row r="3846" spans="5:14">
      <c r="E3846" s="352"/>
      <c r="F3846" s="352"/>
      <c r="G3846" s="352"/>
      <c r="H3846" s="352"/>
      <c r="I3846" s="352"/>
      <c r="J3846" s="352"/>
      <c r="K3846" s="352"/>
      <c r="L3846" s="352"/>
      <c r="M3846" s="352"/>
    </row>
    <row r="3847" spans="5:14" ht="173.25">
      <c r="E3847" s="352"/>
      <c r="F3847" s="352"/>
      <c r="G3847" s="352"/>
      <c r="H3847" s="351" t="s">
        <v>3433</v>
      </c>
      <c r="I3847" s="352"/>
      <c r="J3847" s="352"/>
      <c r="K3847" s="352"/>
      <c r="L3847" s="352"/>
      <c r="M3847" s="352"/>
    </row>
    <row r="3848" spans="5:14">
      <c r="E3848" s="352"/>
      <c r="F3848" s="352"/>
      <c r="G3848" s="352"/>
      <c r="H3848" s="352" t="s">
        <v>3455</v>
      </c>
      <c r="I3848" s="352"/>
      <c r="J3848" s="352"/>
      <c r="K3848" s="352">
        <f>K3836</f>
        <v>8979.98</v>
      </c>
      <c r="L3848" s="352"/>
      <c r="M3848" s="352"/>
    </row>
    <row r="3849" spans="5:14">
      <c r="E3849" s="352"/>
      <c r="F3849" s="352"/>
      <c r="G3849" s="352"/>
      <c r="H3849" s="352" t="s">
        <v>3042</v>
      </c>
      <c r="I3849" s="352"/>
      <c r="J3849" s="352"/>
      <c r="K3849" s="352">
        <f>K3837</f>
        <v>138</v>
      </c>
      <c r="L3849" s="352"/>
      <c r="M3849" s="352"/>
    </row>
    <row r="3850" spans="5:14">
      <c r="E3850" s="352"/>
      <c r="F3850" s="352"/>
      <c r="G3850" s="352"/>
      <c r="H3850" s="352" t="s">
        <v>3043</v>
      </c>
      <c r="I3850" s="352"/>
      <c r="J3850" s="352"/>
      <c r="K3850" s="352">
        <f>K2892</f>
        <v>36</v>
      </c>
      <c r="L3850" s="352"/>
      <c r="M3850" s="352"/>
    </row>
    <row r="3851" spans="5:14">
      <c r="E3851" s="352"/>
      <c r="F3851" s="352"/>
      <c r="G3851" s="352"/>
      <c r="H3851" s="352" t="s">
        <v>3044</v>
      </c>
      <c r="I3851" s="352"/>
      <c r="J3851" s="352"/>
      <c r="K3851" s="352">
        <f>K2893</f>
        <v>162.1</v>
      </c>
      <c r="L3851" s="352"/>
      <c r="M3851" s="352"/>
    </row>
    <row r="3852" spans="5:14">
      <c r="E3852" s="352"/>
      <c r="F3852" s="352"/>
      <c r="G3852" s="352"/>
      <c r="H3852" s="352" t="s">
        <v>3780</v>
      </c>
      <c r="I3852" s="352"/>
      <c r="J3852" s="352"/>
      <c r="K3852" s="420">
        <f>50.4*10</f>
        <v>504</v>
      </c>
      <c r="L3852" s="352"/>
      <c r="M3852" s="352"/>
      <c r="N3852" s="180">
        <f>50.4*10</f>
        <v>504</v>
      </c>
    </row>
    <row r="3853" spans="5:14">
      <c r="E3853" s="352"/>
      <c r="F3853" s="352"/>
      <c r="G3853" s="352"/>
      <c r="H3853" s="352" t="s">
        <v>3931</v>
      </c>
      <c r="I3853" s="352"/>
      <c r="J3853" s="352"/>
      <c r="K3853" s="420">
        <f>10*17.25</f>
        <v>172.5</v>
      </c>
      <c r="L3853" s="352"/>
      <c r="M3853" s="352"/>
    </row>
    <row r="3854" spans="5:14">
      <c r="E3854" s="352"/>
      <c r="F3854" s="352"/>
      <c r="G3854" s="352"/>
      <c r="H3854" s="352" t="s">
        <v>3781</v>
      </c>
      <c r="I3854" s="352"/>
      <c r="J3854" s="352"/>
      <c r="K3854" s="420">
        <f>20.1*10</f>
        <v>201</v>
      </c>
      <c r="L3854" s="352"/>
      <c r="M3854" s="352"/>
    </row>
    <row r="3855" spans="5:14">
      <c r="E3855" s="352"/>
      <c r="F3855" s="352"/>
      <c r="G3855" s="352"/>
      <c r="H3855" s="352" t="s">
        <v>2309</v>
      </c>
      <c r="I3855" s="352"/>
      <c r="J3855" s="352"/>
      <c r="K3855" s="352">
        <v>16.41</v>
      </c>
      <c r="L3855" s="352"/>
      <c r="M3855" s="352"/>
    </row>
    <row r="3856" spans="5:14">
      <c r="E3856" s="352"/>
      <c r="F3856" s="352"/>
      <c r="G3856" s="352"/>
      <c r="H3856" s="357" t="s">
        <v>2471</v>
      </c>
      <c r="I3856" s="352"/>
      <c r="J3856" s="352"/>
      <c r="K3856" s="358">
        <f>(K3848-K3849-K3850-K3851)+(K3852+K3853+K3854+K3855)</f>
        <v>9537.7900000000009</v>
      </c>
      <c r="L3856" s="352"/>
      <c r="M3856" s="352"/>
      <c r="N3856" s="180">
        <f>17.25*10</f>
        <v>172.5</v>
      </c>
    </row>
    <row r="3857" spans="5:13">
      <c r="E3857" s="352"/>
      <c r="F3857" s="352"/>
      <c r="G3857" s="352"/>
      <c r="H3857" s="359" t="s">
        <v>3219</v>
      </c>
      <c r="I3857" s="352"/>
      <c r="J3857" s="352"/>
      <c r="K3857" s="360">
        <f>K3856/10</f>
        <v>953.78</v>
      </c>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ht="31.5">
      <c r="E3863" s="352"/>
      <c r="F3863" s="352"/>
      <c r="G3863" s="352"/>
      <c r="H3863" s="350" t="s">
        <v>2944</v>
      </c>
      <c r="I3863" s="352"/>
      <c r="J3863" s="352"/>
      <c r="K3863" s="352"/>
      <c r="L3863" s="352"/>
      <c r="M3863" s="352"/>
    </row>
    <row r="3864" spans="5:13">
      <c r="E3864" s="352"/>
      <c r="F3864" s="352"/>
      <c r="G3864" s="352"/>
      <c r="I3864" s="352"/>
      <c r="J3864" s="352"/>
      <c r="K3864" s="352"/>
      <c r="L3864" s="352"/>
      <c r="M3864" s="352"/>
    </row>
    <row r="3865" spans="5:13">
      <c r="E3865" s="352"/>
      <c r="F3865" s="352"/>
      <c r="G3865" s="352"/>
      <c r="I3865" s="352"/>
      <c r="J3865" s="352"/>
      <c r="K3865" s="352"/>
      <c r="L3865" s="352"/>
      <c r="M3865" s="352"/>
    </row>
    <row r="3866" spans="5:13">
      <c r="E3866" s="352"/>
      <c r="F3866" s="352"/>
      <c r="G3866" s="352"/>
      <c r="I3866" s="352"/>
      <c r="J3866" s="352"/>
      <c r="K3866" s="352"/>
      <c r="L3866" s="352"/>
      <c r="M3866" s="352"/>
    </row>
    <row r="3867" spans="5:13">
      <c r="E3867" s="352"/>
      <c r="F3867" s="352"/>
      <c r="G3867" s="352"/>
      <c r="I3867" s="352"/>
      <c r="J3867" s="352"/>
      <c r="K3867" s="352"/>
      <c r="L3867" s="352"/>
      <c r="M3867" s="352"/>
    </row>
    <row r="3868" spans="5:13" ht="173.25">
      <c r="E3868" s="352"/>
      <c r="F3868" s="352"/>
      <c r="G3868" s="352"/>
      <c r="H3868" s="351" t="s">
        <v>2890</v>
      </c>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t="s">
        <v>2492</v>
      </c>
      <c r="I3872" s="352"/>
      <c r="J3872" s="352"/>
      <c r="K3872" s="352">
        <f>K3814</f>
        <v>9002.0499999999993</v>
      </c>
      <c r="L3872" s="352"/>
      <c r="M3872" s="352"/>
    </row>
    <row r="3873" spans="5:13">
      <c r="E3873" s="352"/>
      <c r="F3873" s="352"/>
      <c r="G3873" s="352"/>
      <c r="H3873" s="352" t="s">
        <v>3786</v>
      </c>
      <c r="I3873" s="352"/>
      <c r="J3873" s="352"/>
      <c r="K3873" s="352">
        <f>K3807</f>
        <v>167</v>
      </c>
      <c r="L3873" s="352"/>
      <c r="M3873" s="352"/>
    </row>
    <row r="3874" spans="5:13">
      <c r="E3874" s="352"/>
      <c r="F3874" s="352"/>
      <c r="G3874" s="352"/>
      <c r="H3874" s="352" t="s">
        <v>2862</v>
      </c>
      <c r="I3874" s="352"/>
      <c r="J3874" s="352"/>
      <c r="K3874" s="352">
        <f>K3809</f>
        <v>66.099999999999994</v>
      </c>
      <c r="L3874" s="352"/>
      <c r="M3874" s="352"/>
    </row>
    <row r="3875" spans="5:13">
      <c r="E3875" s="352"/>
      <c r="F3875" s="352"/>
      <c r="G3875" s="352"/>
      <c r="H3875" s="352" t="s">
        <v>3787</v>
      </c>
      <c r="I3875" s="352"/>
      <c r="J3875" s="352"/>
      <c r="K3875" s="420">
        <f>84.2*10</f>
        <v>842</v>
      </c>
      <c r="L3875" s="352"/>
      <c r="M3875" s="352"/>
    </row>
    <row r="3876" spans="5:13">
      <c r="E3876" s="352"/>
      <c r="F3876" s="352"/>
      <c r="G3876" s="352"/>
      <c r="H3876" s="352" t="s">
        <v>3788</v>
      </c>
      <c r="I3876" s="352"/>
      <c r="J3876" s="352"/>
      <c r="K3876" s="420">
        <f>0.6*685</f>
        <v>411</v>
      </c>
      <c r="L3876" s="352"/>
      <c r="M3876" s="352"/>
    </row>
    <row r="3877" spans="5:13">
      <c r="E3877" s="352"/>
      <c r="F3877" s="352"/>
      <c r="G3877" s="352"/>
      <c r="H3877" s="352" t="s">
        <v>3087</v>
      </c>
      <c r="I3877" s="352"/>
      <c r="J3877" s="352"/>
      <c r="K3877" s="352">
        <v>12.5</v>
      </c>
      <c r="L3877" s="352"/>
      <c r="M3877" s="352"/>
    </row>
    <row r="3878" spans="5:13">
      <c r="E3878" s="352"/>
      <c r="F3878" s="352"/>
      <c r="G3878" s="352"/>
      <c r="H3878" s="357" t="s">
        <v>2471</v>
      </c>
      <c r="I3878" s="352"/>
      <c r="J3878" s="352"/>
      <c r="K3878" s="358">
        <f>K3872-K3873-K3874+K3875+K3876+K3877</f>
        <v>10034.450000000001</v>
      </c>
      <c r="L3878" s="352"/>
      <c r="M3878" s="352"/>
    </row>
    <row r="3879" spans="5:13">
      <c r="E3879" s="352"/>
      <c r="F3879" s="352"/>
      <c r="G3879" s="352"/>
      <c r="H3879" s="359" t="s">
        <v>2472</v>
      </c>
      <c r="I3879" s="352"/>
      <c r="J3879" s="352"/>
      <c r="K3879" s="360">
        <f>K3878/10</f>
        <v>1003.45</v>
      </c>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ht="31.5">
      <c r="E3883" s="352"/>
      <c r="F3883" s="352"/>
      <c r="G3883" s="352"/>
      <c r="H3883" s="350" t="s">
        <v>3036</v>
      </c>
      <c r="I3883" s="352"/>
      <c r="J3883" s="352"/>
      <c r="K3883" s="352"/>
      <c r="L3883" s="352"/>
      <c r="M3883" s="352"/>
    </row>
    <row r="3884" spans="5:13" ht="189" customHeight="1">
      <c r="E3884" s="352"/>
      <c r="F3884" s="352"/>
      <c r="G3884" s="352"/>
      <c r="H3884" s="351" t="s">
        <v>3032</v>
      </c>
      <c r="I3884" s="352"/>
      <c r="J3884" s="352"/>
      <c r="K3884" s="352"/>
      <c r="L3884" s="352"/>
      <c r="M3884" s="352"/>
    </row>
    <row r="3885" spans="5:13" ht="31.5">
      <c r="E3885" s="352"/>
      <c r="F3885" s="352">
        <v>90</v>
      </c>
      <c r="G3885" s="352" t="s">
        <v>841</v>
      </c>
      <c r="H3885" s="273" t="s">
        <v>2585</v>
      </c>
      <c r="I3885" s="352">
        <f>I3049</f>
        <v>16.55</v>
      </c>
      <c r="J3885" s="352" t="s">
        <v>2586</v>
      </c>
      <c r="K3885" s="352">
        <f t="shared" ref="K3885:K3895" si="106">F3885*I3885</f>
        <v>1489.5</v>
      </c>
      <c r="L3885" s="352"/>
      <c r="M3885" s="352"/>
    </row>
    <row r="3886" spans="5:13" ht="31.5">
      <c r="E3886" s="352"/>
      <c r="F3886" s="352">
        <v>30</v>
      </c>
      <c r="G3886" s="352" t="s">
        <v>841</v>
      </c>
      <c r="H3886" s="351" t="s">
        <v>2402</v>
      </c>
      <c r="I3886" s="352">
        <f>I3050</f>
        <v>20</v>
      </c>
      <c r="J3886" s="352" t="s">
        <v>841</v>
      </c>
      <c r="K3886" s="352">
        <f t="shared" si="106"/>
        <v>600</v>
      </c>
      <c r="L3886" s="352"/>
      <c r="M3886" s="352"/>
    </row>
    <row r="3887" spans="5:13">
      <c r="E3887" s="352"/>
      <c r="F3887" s="352">
        <v>10</v>
      </c>
      <c r="G3887" s="352" t="s">
        <v>1418</v>
      </c>
      <c r="H3887" s="352" t="s">
        <v>2404</v>
      </c>
      <c r="I3887" s="352">
        <f>I3051</f>
        <v>3.15</v>
      </c>
      <c r="J3887" s="352" t="s">
        <v>1418</v>
      </c>
      <c r="K3887" s="352">
        <f t="shared" si="106"/>
        <v>31.5</v>
      </c>
      <c r="L3887" s="352"/>
      <c r="M3887" s="352"/>
    </row>
    <row r="3888" spans="5:13">
      <c r="E3888" s="352"/>
      <c r="F3888" s="352">
        <v>5</v>
      </c>
      <c r="G3888" s="352" t="s">
        <v>1418</v>
      </c>
      <c r="H3888" s="352" t="s">
        <v>3447</v>
      </c>
      <c r="I3888" s="352">
        <f>I3052</f>
        <v>1.34</v>
      </c>
      <c r="J3888" s="352" t="s">
        <v>1418</v>
      </c>
      <c r="K3888" s="352">
        <f t="shared" si="106"/>
        <v>6.7</v>
      </c>
      <c r="L3888" s="352"/>
      <c r="M3888" s="352"/>
    </row>
    <row r="3889" spans="5:13">
      <c r="E3889" s="352"/>
      <c r="F3889" s="352">
        <v>10</v>
      </c>
      <c r="G3889" s="352" t="s">
        <v>1418</v>
      </c>
      <c r="H3889" s="352" t="s">
        <v>2489</v>
      </c>
      <c r="I3889" s="352">
        <f>I3053</f>
        <v>19.75</v>
      </c>
      <c r="J3889" s="352" t="s">
        <v>1418</v>
      </c>
      <c r="K3889" s="352">
        <f t="shared" si="106"/>
        <v>197.5</v>
      </c>
      <c r="L3889" s="352"/>
      <c r="M3889" s="352"/>
    </row>
    <row r="3890" spans="5:13">
      <c r="E3890" s="352"/>
      <c r="F3890" s="352">
        <v>5</v>
      </c>
      <c r="G3890" s="352" t="s">
        <v>1418</v>
      </c>
      <c r="H3890" s="352" t="s">
        <v>3033</v>
      </c>
      <c r="I3890" s="352">
        <v>2.5</v>
      </c>
      <c r="J3890" s="352" t="s">
        <v>1422</v>
      </c>
      <c r="K3890" s="352">
        <f t="shared" si="106"/>
        <v>12.5</v>
      </c>
      <c r="L3890" s="352"/>
      <c r="M3890" s="352"/>
    </row>
    <row r="3891" spans="5:13">
      <c r="E3891" s="352"/>
      <c r="F3891" s="352">
        <v>5</v>
      </c>
      <c r="G3891" s="352" t="s">
        <v>1418</v>
      </c>
      <c r="H3891" s="352" t="s">
        <v>2675</v>
      </c>
      <c r="I3891" s="352">
        <f>I3054</f>
        <v>13.8</v>
      </c>
      <c r="J3891" s="352" t="s">
        <v>1418</v>
      </c>
      <c r="K3891" s="352">
        <f t="shared" si="106"/>
        <v>69</v>
      </c>
      <c r="L3891" s="352"/>
      <c r="M3891" s="352"/>
    </row>
    <row r="3892" spans="5:13">
      <c r="E3892" s="352"/>
      <c r="F3892" s="355">
        <v>0.09</v>
      </c>
      <c r="G3892" s="352" t="s">
        <v>2321</v>
      </c>
      <c r="H3892" s="352" t="s">
        <v>2598</v>
      </c>
      <c r="I3892" s="352">
        <f>I3057</f>
        <v>661</v>
      </c>
      <c r="J3892" s="352" t="s">
        <v>2321</v>
      </c>
      <c r="K3892" s="352">
        <f t="shared" si="106"/>
        <v>59.49</v>
      </c>
      <c r="L3892" s="352"/>
      <c r="M3892" s="352"/>
    </row>
    <row r="3893" spans="5:13">
      <c r="E3893" s="352"/>
      <c r="F3893" s="352">
        <v>1</v>
      </c>
      <c r="G3893" s="352" t="s">
        <v>2679</v>
      </c>
      <c r="H3893" s="352" t="s">
        <v>394</v>
      </c>
      <c r="I3893" s="420">
        <f>6850/20</f>
        <v>342.5</v>
      </c>
      <c r="J3893" s="352" t="s">
        <v>2679</v>
      </c>
      <c r="K3893" s="352">
        <f t="shared" si="106"/>
        <v>342.5</v>
      </c>
      <c r="L3893" s="352"/>
      <c r="M3893" s="352">
        <f>1000/50</f>
        <v>20</v>
      </c>
    </row>
    <row r="3894" spans="5:13">
      <c r="E3894" s="352"/>
      <c r="F3894" s="352">
        <v>6</v>
      </c>
      <c r="G3894" s="352" t="s">
        <v>1418</v>
      </c>
      <c r="H3894" s="352" t="s">
        <v>3034</v>
      </c>
      <c r="I3894" s="420">
        <v>20.100000000000001</v>
      </c>
      <c r="J3894" s="352" t="s">
        <v>1422</v>
      </c>
      <c r="K3894" s="352">
        <f t="shared" si="106"/>
        <v>120.6</v>
      </c>
      <c r="L3894" s="352"/>
      <c r="M3894" s="352"/>
    </row>
    <row r="3895" spans="5:13" ht="31.5">
      <c r="E3895" s="352"/>
      <c r="F3895" s="352">
        <v>30</v>
      </c>
      <c r="G3895" s="352" t="s">
        <v>841</v>
      </c>
      <c r="H3895" s="273" t="s">
        <v>2685</v>
      </c>
      <c r="I3895" s="352">
        <f>I3885</f>
        <v>16.55</v>
      </c>
      <c r="J3895" s="352" t="s">
        <v>2586</v>
      </c>
      <c r="K3895" s="352">
        <f t="shared" si="106"/>
        <v>496.5</v>
      </c>
      <c r="L3895" s="352"/>
      <c r="M3895" s="352"/>
    </row>
    <row r="3896" spans="5:13">
      <c r="E3896" s="352"/>
      <c r="F3896" s="352"/>
      <c r="G3896" s="352"/>
      <c r="H3896" s="352" t="s">
        <v>930</v>
      </c>
      <c r="I3896" s="352"/>
      <c r="J3896" s="352"/>
      <c r="K3896" s="352">
        <f>K3829</f>
        <v>7242</v>
      </c>
      <c r="L3896" s="352"/>
      <c r="M3896" s="352"/>
    </row>
    <row r="3897" spans="5:13">
      <c r="E3897" s="352"/>
      <c r="F3897" s="352"/>
      <c r="G3897" s="352"/>
      <c r="H3897" s="352" t="s">
        <v>2309</v>
      </c>
      <c r="I3897" s="352"/>
      <c r="J3897" s="352"/>
      <c r="K3897" s="352">
        <v>8.3000000000000007</v>
      </c>
      <c r="L3897" s="352"/>
      <c r="M3897" s="352"/>
    </row>
    <row r="3898" spans="5:13">
      <c r="E3898" s="352"/>
      <c r="F3898" s="352"/>
      <c r="G3898" s="352"/>
      <c r="H3898" s="357" t="s">
        <v>2599</v>
      </c>
      <c r="I3898" s="352"/>
      <c r="J3898" s="352"/>
      <c r="K3898" s="358">
        <f>SUM(K3885:K3897)</f>
        <v>10676.09</v>
      </c>
      <c r="L3898" s="352"/>
      <c r="M3898" s="352"/>
    </row>
    <row r="3899" spans="5:13">
      <c r="E3899" s="352"/>
      <c r="F3899" s="352"/>
      <c r="G3899" s="352"/>
      <c r="H3899" s="359" t="s">
        <v>3219</v>
      </c>
      <c r="I3899" s="352"/>
      <c r="J3899" s="352"/>
      <c r="K3899" s="360">
        <f>K3898/5</f>
        <v>2135.2199999999998</v>
      </c>
      <c r="L3899" s="352"/>
      <c r="M3899" s="352"/>
    </row>
    <row r="3900" spans="5:13">
      <c r="E3900" s="352"/>
      <c r="F3900" s="352"/>
      <c r="G3900" s="352"/>
      <c r="H3900" s="360"/>
      <c r="I3900" s="352"/>
      <c r="J3900" s="352"/>
      <c r="K3900" s="352"/>
      <c r="L3900" s="352"/>
      <c r="M3900" s="352"/>
    </row>
    <row r="3901" spans="5:13">
      <c r="E3901" s="352"/>
      <c r="F3901" s="352"/>
      <c r="G3901" s="352"/>
      <c r="H3901" s="360" t="s">
        <v>1544</v>
      </c>
      <c r="I3901" s="352"/>
      <c r="J3901" s="352"/>
      <c r="K3901" s="352"/>
      <c r="L3901" s="352"/>
      <c r="M3901" s="352"/>
    </row>
    <row r="3902" spans="5:13">
      <c r="E3902" s="352"/>
      <c r="F3902" s="352"/>
      <c r="G3902" s="352"/>
      <c r="H3902" s="352"/>
      <c r="I3902" s="352"/>
      <c r="J3902" s="352"/>
      <c r="K3902" s="352"/>
      <c r="L3902" s="352"/>
      <c r="M3902" s="352"/>
    </row>
    <row r="3903" spans="5:13" ht="157.5">
      <c r="E3903" s="352"/>
      <c r="F3903" s="352"/>
      <c r="G3903" s="352"/>
      <c r="H3903" s="351" t="s">
        <v>2769</v>
      </c>
      <c r="I3903" s="352"/>
      <c r="J3903" s="352"/>
      <c r="K3903" s="352"/>
      <c r="L3903" s="352"/>
      <c r="M3903" s="352"/>
    </row>
    <row r="3904" spans="5:13" ht="31.5">
      <c r="E3904" s="352"/>
      <c r="F3904" s="352">
        <v>90</v>
      </c>
      <c r="G3904" s="352" t="s">
        <v>841</v>
      </c>
      <c r="H3904" s="273" t="s">
        <v>2585</v>
      </c>
      <c r="I3904" s="352">
        <f t="shared" ref="I3904:I3914" si="107">I2951</f>
        <v>16.55</v>
      </c>
      <c r="J3904" s="352" t="s">
        <v>3362</v>
      </c>
      <c r="K3904" s="352">
        <f t="shared" ref="K3904:K3914" si="108">F3904*I3904</f>
        <v>1489.5</v>
      </c>
      <c r="L3904" s="352"/>
      <c r="M3904" s="352"/>
    </row>
    <row r="3905" spans="5:13" ht="31.5">
      <c r="E3905" s="352"/>
      <c r="F3905" s="352">
        <v>45</v>
      </c>
      <c r="G3905" s="352" t="s">
        <v>841</v>
      </c>
      <c r="H3905" s="351" t="s">
        <v>2402</v>
      </c>
      <c r="I3905" s="352">
        <f t="shared" si="107"/>
        <v>20</v>
      </c>
      <c r="J3905" s="352" t="s">
        <v>841</v>
      </c>
      <c r="K3905" s="352">
        <f t="shared" si="108"/>
        <v>900</v>
      </c>
      <c r="L3905" s="352"/>
      <c r="M3905" s="352"/>
    </row>
    <row r="3906" spans="5:13">
      <c r="E3906" s="352"/>
      <c r="F3906" s="352">
        <v>20</v>
      </c>
      <c r="G3906" s="352" t="s">
        <v>1418</v>
      </c>
      <c r="H3906" s="352" t="s">
        <v>2404</v>
      </c>
      <c r="I3906" s="352">
        <f t="shared" si="107"/>
        <v>3.15</v>
      </c>
      <c r="J3906" s="352" t="s">
        <v>3450</v>
      </c>
      <c r="K3906" s="352">
        <f t="shared" si="108"/>
        <v>63</v>
      </c>
      <c r="L3906" s="352"/>
      <c r="M3906" s="352"/>
    </row>
    <row r="3907" spans="5:13">
      <c r="E3907" s="352"/>
      <c r="F3907" s="352">
        <v>10</v>
      </c>
      <c r="G3907" s="352" t="s">
        <v>1418</v>
      </c>
      <c r="H3907" s="352" t="s">
        <v>3447</v>
      </c>
      <c r="I3907" s="352">
        <f t="shared" si="107"/>
        <v>1.34</v>
      </c>
      <c r="J3907" s="352" t="s">
        <v>3450</v>
      </c>
      <c r="K3907" s="352">
        <f t="shared" si="108"/>
        <v>13.4</v>
      </c>
      <c r="L3907" s="352"/>
      <c r="M3907" s="352"/>
    </row>
    <row r="3908" spans="5:13" s="423" customFormat="1">
      <c r="E3908" s="422"/>
      <c r="F3908" s="781">
        <v>1</v>
      </c>
      <c r="G3908" s="781" t="s">
        <v>1418</v>
      </c>
      <c r="H3908" s="360" t="s">
        <v>3944</v>
      </c>
      <c r="I3908" s="781">
        <f>I2955</f>
        <v>58</v>
      </c>
      <c r="J3908" s="781" t="s">
        <v>1418</v>
      </c>
      <c r="K3908" s="781">
        <f t="shared" si="108"/>
        <v>58</v>
      </c>
      <c r="L3908" s="422"/>
      <c r="M3908" s="422"/>
    </row>
    <row r="3909" spans="5:13">
      <c r="E3909" s="352"/>
      <c r="F3909" s="355">
        <v>1.4999999999999999E-2</v>
      </c>
      <c r="G3909" s="352" t="s">
        <v>2321</v>
      </c>
      <c r="H3909" s="352" t="s">
        <v>2598</v>
      </c>
      <c r="I3909" s="352">
        <f t="shared" si="107"/>
        <v>661</v>
      </c>
      <c r="J3909" s="352" t="s">
        <v>2321</v>
      </c>
      <c r="K3909" s="352">
        <f t="shared" si="108"/>
        <v>9.92</v>
      </c>
      <c r="L3909" s="352"/>
      <c r="M3909" s="352"/>
    </row>
    <row r="3910" spans="5:13">
      <c r="E3910" s="352"/>
      <c r="F3910" s="352">
        <v>15</v>
      </c>
      <c r="G3910" s="352" t="s">
        <v>1418</v>
      </c>
      <c r="H3910" s="352" t="s">
        <v>2770</v>
      </c>
      <c r="I3910" s="352">
        <f t="shared" si="107"/>
        <v>40.31</v>
      </c>
      <c r="J3910" s="352" t="s">
        <v>1418</v>
      </c>
      <c r="K3910" s="352">
        <f t="shared" si="108"/>
        <v>604.65</v>
      </c>
      <c r="L3910" s="352"/>
      <c r="M3910" s="352"/>
    </row>
    <row r="3911" spans="5:13">
      <c r="E3911" s="352"/>
      <c r="F3911" s="420">
        <v>15</v>
      </c>
      <c r="G3911" s="420" t="s">
        <v>1418</v>
      </c>
      <c r="H3911" s="420" t="str">
        <f>H3908</f>
        <v>6" PVC Electrical Box (150mm)</v>
      </c>
      <c r="I3911" s="782">
        <f>I3908</f>
        <v>58</v>
      </c>
      <c r="J3911" s="420" t="s">
        <v>1418</v>
      </c>
      <c r="K3911" s="420">
        <f t="shared" si="108"/>
        <v>870</v>
      </c>
      <c r="L3911" s="352"/>
      <c r="M3911" s="352"/>
    </row>
    <row r="3912" spans="5:13">
      <c r="E3912" s="352"/>
      <c r="F3912" s="355">
        <v>0.22500000000000001</v>
      </c>
      <c r="G3912" s="352" t="s">
        <v>2321</v>
      </c>
      <c r="H3912" s="352" t="s">
        <v>2598</v>
      </c>
      <c r="I3912" s="352">
        <f t="shared" si="107"/>
        <v>661</v>
      </c>
      <c r="J3912" s="352" t="s">
        <v>2771</v>
      </c>
      <c r="K3912" s="352">
        <f t="shared" si="108"/>
        <v>148.72999999999999</v>
      </c>
      <c r="L3912" s="352"/>
      <c r="M3912" s="352"/>
    </row>
    <row r="3913" spans="5:13">
      <c r="E3913" s="352"/>
      <c r="F3913" s="352">
        <v>1.25</v>
      </c>
      <c r="G3913" s="352" t="s">
        <v>2679</v>
      </c>
      <c r="H3913" s="352" t="s">
        <v>394</v>
      </c>
      <c r="I3913" s="352">
        <f t="shared" si="107"/>
        <v>302</v>
      </c>
      <c r="J3913" s="352" t="s">
        <v>2679</v>
      </c>
      <c r="K3913" s="352">
        <f t="shared" si="108"/>
        <v>377.5</v>
      </c>
      <c r="L3913" s="352"/>
      <c r="M3913" s="352"/>
    </row>
    <row r="3914" spans="5:13" ht="31.5">
      <c r="E3914" s="352"/>
      <c r="F3914" s="352">
        <v>45</v>
      </c>
      <c r="G3914" s="352" t="s">
        <v>2321</v>
      </c>
      <c r="H3914" s="273" t="s">
        <v>2685</v>
      </c>
      <c r="I3914" s="352">
        <f t="shared" si="107"/>
        <v>16.55</v>
      </c>
      <c r="J3914" s="352" t="s">
        <v>3362</v>
      </c>
      <c r="K3914" s="352">
        <f t="shared" si="108"/>
        <v>744.75</v>
      </c>
      <c r="L3914" s="352"/>
      <c r="M3914" s="352"/>
    </row>
    <row r="3915" spans="5:13">
      <c r="E3915" s="352"/>
      <c r="F3915" s="352"/>
      <c r="G3915" s="352"/>
      <c r="H3915" s="352" t="s">
        <v>930</v>
      </c>
      <c r="I3915" s="352"/>
      <c r="J3915" s="352"/>
      <c r="K3915" s="352">
        <f>K3831</f>
        <v>4828</v>
      </c>
      <c r="L3915" s="352"/>
      <c r="M3915" s="352"/>
    </row>
    <row r="3916" spans="5:13">
      <c r="E3916" s="352"/>
      <c r="F3916" s="352"/>
      <c r="G3916" s="352"/>
      <c r="H3916" s="352" t="s">
        <v>2309</v>
      </c>
      <c r="I3916" s="352"/>
      <c r="J3916" s="352"/>
      <c r="K3916" s="352">
        <v>30.66</v>
      </c>
      <c r="L3916" s="352"/>
      <c r="M3916" s="352"/>
    </row>
    <row r="3917" spans="5:13">
      <c r="E3917" s="352"/>
      <c r="F3917" s="352"/>
      <c r="G3917" s="352"/>
      <c r="H3917" s="357" t="s">
        <v>2772</v>
      </c>
      <c r="I3917" s="352"/>
      <c r="J3917" s="352"/>
      <c r="K3917" s="358">
        <f>SUM(K3904:K3916)</f>
        <v>10138.11</v>
      </c>
      <c r="L3917" s="352"/>
      <c r="M3917" s="352"/>
    </row>
    <row r="3918" spans="5:13">
      <c r="E3918" s="352"/>
      <c r="F3918" s="352"/>
      <c r="G3918" s="352"/>
      <c r="H3918" s="359" t="s">
        <v>3219</v>
      </c>
      <c r="I3918" s="352"/>
      <c r="J3918" s="352"/>
      <c r="K3918" s="360">
        <f>K3917/15</f>
        <v>675.87</v>
      </c>
      <c r="L3918" s="352">
        <f>537*15</f>
        <v>8055</v>
      </c>
      <c r="M3918" s="352"/>
    </row>
    <row r="3919" spans="5:13">
      <c r="E3919" s="352"/>
      <c r="F3919" s="352"/>
      <c r="G3919" s="352"/>
      <c r="H3919" s="360" t="s">
        <v>930</v>
      </c>
      <c r="I3919" s="352"/>
      <c r="J3919" s="352"/>
      <c r="K3919" s="360"/>
      <c r="L3919" s="352">
        <f>L3918-K3917</f>
        <v>-2083.11</v>
      </c>
      <c r="M3919" s="352"/>
    </row>
    <row r="3920" spans="5:13">
      <c r="E3920" s="352"/>
      <c r="F3920" s="352">
        <v>1</v>
      </c>
      <c r="G3920" s="352" t="s">
        <v>1418</v>
      </c>
      <c r="H3920" s="352" t="s">
        <v>3371</v>
      </c>
      <c r="I3920" s="352">
        <f>I2866</f>
        <v>898</v>
      </c>
      <c r="J3920" s="352" t="s">
        <v>1418</v>
      </c>
      <c r="K3920" s="352">
        <f>F3920*I3920</f>
        <v>898</v>
      </c>
      <c r="L3920" s="352"/>
      <c r="M3920" s="352"/>
    </row>
    <row r="3921" spans="5:13">
      <c r="E3921" s="352"/>
      <c r="F3921" s="352">
        <v>2</v>
      </c>
      <c r="G3921" s="352" t="s">
        <v>1418</v>
      </c>
      <c r="H3921" s="352" t="s">
        <v>3372</v>
      </c>
      <c r="I3921" s="352">
        <f>I2867</f>
        <v>783</v>
      </c>
      <c r="J3921" s="352" t="s">
        <v>1418</v>
      </c>
      <c r="K3921" s="352">
        <f>F3921*I3921</f>
        <v>1566</v>
      </c>
      <c r="L3921" s="352"/>
      <c r="M3921" s="352"/>
    </row>
    <row r="3922" spans="5:13">
      <c r="E3922" s="352"/>
      <c r="F3922" s="352">
        <v>3</v>
      </c>
      <c r="G3922" s="352" t="s">
        <v>1418</v>
      </c>
      <c r="H3922" s="352" t="s">
        <v>3373</v>
      </c>
      <c r="I3922" s="352">
        <f>I2868</f>
        <v>778</v>
      </c>
      <c r="J3922" s="352" t="s">
        <v>1418</v>
      </c>
      <c r="K3922" s="352">
        <f>F3922*I3922</f>
        <v>2334</v>
      </c>
      <c r="L3922" s="352"/>
      <c r="M3922" s="352"/>
    </row>
    <row r="3923" spans="5:13">
      <c r="E3923" s="352"/>
      <c r="F3923" s="352">
        <v>4</v>
      </c>
      <c r="G3923" s="352" t="s">
        <v>1418</v>
      </c>
      <c r="H3923" s="352" t="s">
        <v>2369</v>
      </c>
      <c r="I3923" s="352">
        <f>I2869</f>
        <v>611</v>
      </c>
      <c r="J3923" s="352" t="s">
        <v>1418</v>
      </c>
      <c r="K3923" s="352">
        <f>F3923*I3923</f>
        <v>2444</v>
      </c>
      <c r="L3923" s="352"/>
      <c r="M3923" s="352"/>
    </row>
    <row r="3924" spans="5:13">
      <c r="E3924" s="352"/>
      <c r="F3924" s="352"/>
      <c r="G3924" s="352"/>
      <c r="H3924" s="359"/>
      <c r="I3924" s="352"/>
      <c r="J3924" s="352"/>
      <c r="K3924" s="360">
        <f>SUM(K3920:K3923)</f>
        <v>7242</v>
      </c>
      <c r="L3924" s="352"/>
      <c r="M3924" s="352"/>
    </row>
    <row r="3925" spans="5:13">
      <c r="E3925" s="352"/>
      <c r="F3925" s="352"/>
      <c r="G3925" s="352"/>
      <c r="H3925" s="359"/>
      <c r="I3925" s="352"/>
      <c r="J3925" s="352"/>
      <c r="K3925" s="360"/>
      <c r="L3925" s="352"/>
      <c r="M3925" s="352"/>
    </row>
    <row r="3926" spans="5:13">
      <c r="E3926" s="352"/>
      <c r="F3926" s="352"/>
      <c r="G3926" s="352"/>
      <c r="H3926" s="359"/>
      <c r="I3926" s="352"/>
      <c r="J3926" s="352"/>
      <c r="K3926" s="360"/>
      <c r="L3926" s="352"/>
      <c r="M3926" s="352"/>
    </row>
    <row r="3927" spans="5:13">
      <c r="E3927" s="352"/>
      <c r="F3927" s="352"/>
      <c r="G3927" s="352"/>
      <c r="H3927" s="360" t="s">
        <v>2429</v>
      </c>
      <c r="I3927" s="352"/>
      <c r="J3927" s="352"/>
      <c r="K3927" s="352"/>
      <c r="L3927" s="352"/>
      <c r="M3927" s="352"/>
    </row>
    <row r="3928" spans="5:13">
      <c r="E3928" s="352"/>
      <c r="F3928" s="352"/>
      <c r="G3928" s="352"/>
      <c r="H3928" s="352"/>
      <c r="I3928" s="352"/>
      <c r="J3928" s="352"/>
      <c r="K3928" s="352"/>
      <c r="L3928" s="352"/>
      <c r="M3928" s="352"/>
    </row>
    <row r="3929" spans="5:13" ht="110.25">
      <c r="E3929" s="352"/>
      <c r="F3929" s="352"/>
      <c r="G3929" s="352"/>
      <c r="H3929" s="351" t="s">
        <v>3590</v>
      </c>
      <c r="I3929" s="352"/>
      <c r="J3929" s="352"/>
      <c r="K3929" s="352"/>
      <c r="L3929" s="352"/>
      <c r="M3929" s="352"/>
    </row>
    <row r="3930" spans="5:13">
      <c r="E3930" s="352"/>
      <c r="F3930" s="352"/>
      <c r="G3930" s="352"/>
      <c r="H3930" s="352"/>
      <c r="I3930" s="352"/>
      <c r="J3930" s="352"/>
      <c r="K3930" s="352"/>
      <c r="L3930" s="352"/>
      <c r="M3930" s="352"/>
    </row>
    <row r="3931" spans="5:13" ht="31.5">
      <c r="E3931" s="352"/>
      <c r="F3931" s="352">
        <v>180</v>
      </c>
      <c r="G3931" s="352" t="s">
        <v>841</v>
      </c>
      <c r="H3931" s="273" t="s">
        <v>2585</v>
      </c>
      <c r="I3931" s="352">
        <f>I3072</f>
        <v>16.55</v>
      </c>
      <c r="J3931" s="352" t="s">
        <v>841</v>
      </c>
      <c r="K3931" s="352">
        <f>I3931*F3931</f>
        <v>2979</v>
      </c>
      <c r="L3931" s="352"/>
      <c r="M3931" s="352"/>
    </row>
    <row r="3932" spans="5:13" ht="31.5">
      <c r="E3932" s="352"/>
      <c r="F3932" s="352">
        <v>90</v>
      </c>
      <c r="G3932" s="352" t="s">
        <v>841</v>
      </c>
      <c r="H3932" s="351" t="s">
        <v>2402</v>
      </c>
      <c r="I3932" s="352">
        <f>I3073</f>
        <v>20</v>
      </c>
      <c r="J3932" s="352" t="s">
        <v>841</v>
      </c>
      <c r="K3932" s="352">
        <f>I3932*F3932</f>
        <v>1800</v>
      </c>
      <c r="L3932" s="352"/>
      <c r="M3932" s="352"/>
    </row>
    <row r="3933" spans="5:13">
      <c r="E3933" s="352"/>
      <c r="F3933" s="352">
        <v>1</v>
      </c>
      <c r="G3933" s="352" t="s">
        <v>3187</v>
      </c>
      <c r="H3933" s="351" t="s">
        <v>3188</v>
      </c>
      <c r="I3933" s="420">
        <f>Elec.Data!I1112</f>
        <v>287</v>
      </c>
      <c r="J3933" s="352" t="s">
        <v>3187</v>
      </c>
      <c r="K3933" s="352">
        <f>I3933*F3933</f>
        <v>287</v>
      </c>
      <c r="L3933" s="352"/>
      <c r="M3933" s="352"/>
    </row>
    <row r="3934" spans="5:13">
      <c r="E3934" s="352"/>
      <c r="F3934" s="352">
        <v>300</v>
      </c>
      <c r="G3934" s="352" t="s">
        <v>1456</v>
      </c>
      <c r="H3934" s="351" t="s">
        <v>3189</v>
      </c>
      <c r="I3934" s="420">
        <f>Elec.Data!I1113</f>
        <v>69.400000000000006</v>
      </c>
      <c r="J3934" s="352" t="s">
        <v>3191</v>
      </c>
      <c r="K3934" s="352">
        <f>(I3934*F3934)/1000</f>
        <v>20.82</v>
      </c>
      <c r="L3934" s="352"/>
      <c r="M3934" s="352"/>
    </row>
    <row r="3935" spans="5:13">
      <c r="E3935" s="352"/>
      <c r="F3935" s="352">
        <v>2</v>
      </c>
      <c r="G3935" s="352" t="s">
        <v>2683</v>
      </c>
      <c r="H3935" s="351" t="s">
        <v>3190</v>
      </c>
      <c r="I3935" s="352">
        <f>I3804</f>
        <v>84.1</v>
      </c>
      <c r="J3935" s="352" t="s">
        <v>3187</v>
      </c>
      <c r="K3935" s="352">
        <f>I3935*F3935</f>
        <v>168.2</v>
      </c>
      <c r="L3935" s="352"/>
      <c r="M3935" s="352"/>
    </row>
    <row r="3936" spans="5:13">
      <c r="E3936" s="352"/>
      <c r="F3936" s="352">
        <v>0.33</v>
      </c>
      <c r="G3936" s="352" t="s">
        <v>2679</v>
      </c>
      <c r="H3936" s="352" t="s">
        <v>394</v>
      </c>
      <c r="I3936" s="352">
        <f>I3074</f>
        <v>302</v>
      </c>
      <c r="J3936" s="352" t="s">
        <v>2679</v>
      </c>
      <c r="K3936" s="352">
        <f>I3936*F3936</f>
        <v>99.66</v>
      </c>
      <c r="L3936" s="352"/>
      <c r="M3936" s="352"/>
    </row>
    <row r="3937" spans="5:13" ht="31.5">
      <c r="E3937" s="352"/>
      <c r="F3937" s="352">
        <v>90</v>
      </c>
      <c r="G3937" s="352" t="s">
        <v>841</v>
      </c>
      <c r="H3937" s="273" t="s">
        <v>2685</v>
      </c>
      <c r="I3937" s="352">
        <f>I3075</f>
        <v>16.55</v>
      </c>
      <c r="J3937" s="352" t="s">
        <v>2586</v>
      </c>
      <c r="K3937" s="352">
        <f>I3937*F3937</f>
        <v>1489.5</v>
      </c>
      <c r="L3937" s="352"/>
      <c r="M3937" s="352"/>
    </row>
    <row r="3938" spans="5:13">
      <c r="E3938" s="352"/>
      <c r="F3938" s="398" t="s">
        <v>3194</v>
      </c>
      <c r="G3938" s="352"/>
      <c r="H3938" s="352" t="s">
        <v>930</v>
      </c>
      <c r="I3938" s="352">
        <f>K3924</f>
        <v>7242</v>
      </c>
      <c r="J3938" s="352"/>
      <c r="K3938" s="352">
        <f>2/3*I3938</f>
        <v>4828</v>
      </c>
      <c r="L3938" s="352"/>
      <c r="M3938" s="352"/>
    </row>
    <row r="3939" spans="5:13">
      <c r="E3939" s="352"/>
      <c r="F3939" s="352"/>
      <c r="G3939" s="352"/>
      <c r="H3939" s="352"/>
      <c r="I3939" s="352"/>
      <c r="J3939" s="352"/>
      <c r="K3939" s="352">
        <f>SUM(K3931:K3938)</f>
        <v>11672.18</v>
      </c>
      <c r="L3939" s="352"/>
      <c r="M3939" s="352"/>
    </row>
    <row r="3940" spans="5:13">
      <c r="E3940" s="352"/>
      <c r="F3940" s="352"/>
      <c r="G3940" s="352"/>
      <c r="H3940" s="352" t="s">
        <v>2309</v>
      </c>
      <c r="I3940" s="352"/>
      <c r="J3940" s="352"/>
      <c r="K3940" s="352">
        <v>52.28</v>
      </c>
      <c r="L3940" s="352"/>
      <c r="M3940" s="352"/>
    </row>
    <row r="3941" spans="5:13">
      <c r="E3941" s="352"/>
      <c r="F3941" s="352"/>
      <c r="G3941" s="352"/>
      <c r="H3941" s="357" t="s">
        <v>2431</v>
      </c>
      <c r="I3941" s="352"/>
      <c r="J3941" s="352"/>
      <c r="K3941" s="358">
        <f>SUM(K3939:K3940)</f>
        <v>11724.46</v>
      </c>
      <c r="L3941" s="352"/>
      <c r="M3941" s="352"/>
    </row>
    <row r="3942" spans="5:13">
      <c r="E3942" s="352"/>
      <c r="F3942" s="352"/>
      <c r="G3942" s="352"/>
      <c r="H3942" s="359" t="s">
        <v>2432</v>
      </c>
      <c r="I3942" s="352"/>
      <c r="J3942" s="352"/>
      <c r="K3942" s="360">
        <f>K3941/90</f>
        <v>130.27000000000001</v>
      </c>
      <c r="L3942" s="352"/>
      <c r="M3942" s="352"/>
    </row>
    <row r="3943" spans="5:13">
      <c r="E3943" s="352"/>
      <c r="F3943" s="352"/>
      <c r="G3943" s="352"/>
      <c r="H3943" s="352"/>
      <c r="I3943" s="352"/>
      <c r="J3943" s="352"/>
      <c r="K3943" s="352"/>
      <c r="L3943" s="352"/>
      <c r="M3943" s="352"/>
    </row>
    <row r="3944" spans="5:13">
      <c r="E3944" s="352"/>
      <c r="F3944" s="352"/>
      <c r="G3944" s="352"/>
      <c r="H3944" s="360" t="s">
        <v>3192</v>
      </c>
      <c r="I3944" s="352"/>
      <c r="J3944" s="352"/>
      <c r="K3944" s="352"/>
      <c r="L3944" s="352"/>
      <c r="M3944" s="352"/>
    </row>
    <row r="3945" spans="5:13">
      <c r="E3945" s="352"/>
      <c r="F3945" s="352"/>
      <c r="G3945" s="352"/>
      <c r="H3945" s="352"/>
      <c r="I3945" s="352"/>
      <c r="J3945" s="352"/>
      <c r="K3945" s="352"/>
      <c r="L3945" s="352"/>
      <c r="M3945" s="352"/>
    </row>
    <row r="3946" spans="5:13" ht="110.25">
      <c r="E3946" s="352"/>
      <c r="F3946" s="352"/>
      <c r="G3946" s="352"/>
      <c r="H3946" s="351" t="s">
        <v>3065</v>
      </c>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t="s">
        <v>3193</v>
      </c>
      <c r="I3948" s="352"/>
      <c r="J3948" s="352"/>
      <c r="K3948" s="352">
        <f>K3941</f>
        <v>11724.46</v>
      </c>
      <c r="L3948" s="352"/>
      <c r="M3948" s="352"/>
    </row>
    <row r="3949" spans="5:13" ht="31.5">
      <c r="E3949" s="352"/>
      <c r="F3949" s="352">
        <v>180</v>
      </c>
      <c r="G3949" s="352" t="s">
        <v>841</v>
      </c>
      <c r="H3949" s="351" t="s">
        <v>3298</v>
      </c>
      <c r="I3949" s="352">
        <f>I3088</f>
        <v>20.3</v>
      </c>
      <c r="J3949" s="352" t="s">
        <v>841</v>
      </c>
      <c r="K3949" s="352">
        <f>F3949*I3949</f>
        <v>3654</v>
      </c>
      <c r="L3949" s="352"/>
      <c r="M3949" s="352"/>
    </row>
    <row r="3950" spans="5:13" ht="31.5">
      <c r="E3950" s="352"/>
      <c r="F3950" s="352">
        <v>180</v>
      </c>
      <c r="G3950" s="352" t="s">
        <v>841</v>
      </c>
      <c r="H3950" s="351" t="s">
        <v>3014</v>
      </c>
      <c r="I3950" s="352">
        <f>I3931</f>
        <v>16.55</v>
      </c>
      <c r="J3950" s="352" t="s">
        <v>2586</v>
      </c>
      <c r="K3950" s="352">
        <f>F3950*I3950</f>
        <v>2979</v>
      </c>
      <c r="L3950" s="352"/>
      <c r="M3950" s="352"/>
    </row>
    <row r="3951" spans="5:13">
      <c r="E3951" s="352"/>
      <c r="F3951" s="352"/>
      <c r="G3951" s="352"/>
      <c r="H3951" s="352" t="s">
        <v>2309</v>
      </c>
      <c r="I3951" s="352"/>
      <c r="J3951" s="352"/>
      <c r="K3951" s="352">
        <v>36</v>
      </c>
      <c r="L3951" s="352"/>
      <c r="M3951" s="352"/>
    </row>
    <row r="3952" spans="5:13">
      <c r="E3952" s="352"/>
      <c r="F3952" s="352"/>
      <c r="G3952" s="352"/>
      <c r="H3952" s="357" t="s">
        <v>3015</v>
      </c>
      <c r="I3952" s="352"/>
      <c r="J3952" s="352"/>
      <c r="K3952" s="358">
        <f>K3948+K3949-K3950+K3951</f>
        <v>12435.46</v>
      </c>
      <c r="L3952" s="352"/>
      <c r="M3952" s="352"/>
    </row>
    <row r="3953" spans="5:13">
      <c r="E3953" s="352"/>
      <c r="F3953" s="352"/>
      <c r="G3953" s="352"/>
      <c r="H3953" s="359" t="s">
        <v>2432</v>
      </c>
      <c r="I3953" s="352"/>
      <c r="J3953" s="352"/>
      <c r="K3953" s="360">
        <f>K3952/90</f>
        <v>138.16999999999999</v>
      </c>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60"/>
      <c r="I3956" s="352"/>
      <c r="J3956" s="352"/>
      <c r="K3956" s="352"/>
      <c r="L3956" s="352"/>
      <c r="M3956" s="352"/>
    </row>
    <row r="3957" spans="5:13">
      <c r="E3957" s="352"/>
      <c r="F3957" s="352"/>
      <c r="G3957" s="352"/>
      <c r="H3957" s="351"/>
      <c r="I3957" s="352"/>
      <c r="J3957" s="352"/>
      <c r="K3957" s="352"/>
      <c r="L3957" s="352"/>
      <c r="M3957" s="352"/>
    </row>
    <row r="3958" spans="5:13">
      <c r="E3958" s="352"/>
      <c r="F3958" s="352"/>
      <c r="G3958" s="352"/>
      <c r="H3958" s="273"/>
      <c r="I3958" s="352"/>
      <c r="J3958" s="352"/>
      <c r="K3958" s="352"/>
      <c r="L3958" s="352"/>
      <c r="M3958" s="352"/>
    </row>
    <row r="3959" spans="5:13">
      <c r="E3959" s="352"/>
      <c r="F3959" s="352"/>
      <c r="G3959" s="352"/>
      <c r="H3959" s="351"/>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273"/>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61"/>
      <c r="L3970" s="352"/>
      <c r="M3970" s="352"/>
    </row>
    <row r="3971" spans="5:13">
      <c r="E3971" s="352"/>
      <c r="F3971" s="352"/>
      <c r="G3971" s="352"/>
      <c r="H3971" s="357"/>
      <c r="I3971" s="352"/>
      <c r="J3971" s="352"/>
      <c r="K3971" s="358"/>
      <c r="L3971" s="352"/>
      <c r="M3971" s="352"/>
    </row>
    <row r="3972" spans="5:13">
      <c r="E3972" s="352"/>
      <c r="F3972" s="352"/>
      <c r="G3972" s="352"/>
      <c r="H3972" s="359"/>
      <c r="I3972" s="352"/>
      <c r="J3972" s="352"/>
      <c r="K3972" s="360"/>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E5084" s="352"/>
      <c r="F5084" s="352"/>
      <c r="G5084" s="352"/>
      <c r="H5084" s="352"/>
      <c r="I5084" s="352"/>
      <c r="J5084" s="352"/>
      <c r="K5084" s="352"/>
      <c r="L5084" s="352"/>
      <c r="M5084" s="352"/>
    </row>
    <row r="5085" spans="5:13">
      <c r="E5085" s="352"/>
      <c r="F5085" s="352"/>
      <c r="G5085" s="352"/>
      <c r="H5085" s="352"/>
      <c r="I5085" s="352"/>
      <c r="J5085" s="352"/>
      <c r="K5085" s="352"/>
      <c r="L5085" s="352"/>
      <c r="M5085" s="352"/>
    </row>
    <row r="5086" spans="5:13">
      <c r="E5086" s="352"/>
      <c r="F5086" s="352"/>
      <c r="G5086" s="352"/>
      <c r="H5086" s="352"/>
      <c r="I5086" s="352"/>
      <c r="J5086" s="352"/>
      <c r="K5086" s="352"/>
      <c r="L5086" s="352"/>
      <c r="M5086" s="352"/>
    </row>
    <row r="5087" spans="5:13">
      <c r="E5087" s="352"/>
      <c r="F5087" s="352"/>
      <c r="G5087" s="352"/>
      <c r="H5087" s="352"/>
      <c r="I5087" s="352"/>
      <c r="J5087" s="352"/>
      <c r="K5087" s="352"/>
      <c r="L5087" s="352"/>
      <c r="M5087" s="352"/>
    </row>
    <row r="5088" spans="5:13">
      <c r="E5088" s="352"/>
      <c r="F5088" s="352"/>
      <c r="G5088" s="352"/>
      <c r="H5088" s="352"/>
      <c r="I5088" s="352"/>
      <c r="J5088" s="352"/>
      <c r="K5088" s="352"/>
      <c r="L5088" s="352"/>
      <c r="M5088" s="352"/>
    </row>
    <row r="5089" spans="5:13">
      <c r="E5089" s="352"/>
      <c r="F5089" s="352"/>
      <c r="G5089" s="352"/>
      <c r="H5089" s="352"/>
      <c r="I5089" s="352"/>
      <c r="J5089" s="352"/>
      <c r="K5089" s="352"/>
      <c r="L5089" s="352"/>
      <c r="M5089" s="352"/>
    </row>
    <row r="5090" spans="5:13">
      <c r="E5090" s="352"/>
      <c r="F5090" s="352"/>
      <c r="G5090" s="352"/>
      <c r="H5090" s="352"/>
      <c r="I5090" s="352"/>
      <c r="J5090" s="352"/>
      <c r="K5090" s="352"/>
      <c r="L5090" s="352"/>
      <c r="M5090" s="352"/>
    </row>
    <row r="5091" spans="5:13">
      <c r="E5091" s="352"/>
      <c r="F5091" s="352"/>
      <c r="G5091" s="352"/>
      <c r="H5091" s="352"/>
      <c r="I5091" s="352"/>
      <c r="J5091" s="352"/>
      <c r="K5091" s="352"/>
      <c r="L5091" s="352"/>
      <c r="M5091" s="352"/>
    </row>
    <row r="5092" spans="5:13">
      <c r="E5092" s="352"/>
      <c r="F5092" s="352"/>
      <c r="G5092" s="352"/>
      <c r="H5092" s="352"/>
      <c r="I5092" s="352"/>
      <c r="J5092" s="352"/>
      <c r="K5092" s="352"/>
      <c r="L5092" s="352"/>
      <c r="M5092" s="352"/>
    </row>
    <row r="5093" spans="5:13">
      <c r="E5093" s="352"/>
      <c r="F5093" s="352"/>
      <c r="G5093" s="352"/>
      <c r="H5093" s="352"/>
      <c r="I5093" s="352"/>
      <c r="J5093" s="352"/>
      <c r="K5093" s="352"/>
      <c r="L5093" s="352"/>
      <c r="M5093" s="352"/>
    </row>
    <row r="5094" spans="5:13">
      <c r="E5094" s="352"/>
      <c r="F5094" s="352"/>
      <c r="G5094" s="352"/>
      <c r="H5094" s="352"/>
      <c r="I5094" s="352"/>
      <c r="J5094" s="352"/>
      <c r="K5094" s="352"/>
      <c r="L5094" s="352"/>
      <c r="M5094" s="352"/>
    </row>
    <row r="5095" spans="5:13">
      <c r="E5095" s="352"/>
      <c r="F5095" s="352"/>
      <c r="G5095" s="352"/>
      <c r="H5095" s="352"/>
      <c r="I5095" s="352"/>
      <c r="J5095" s="352"/>
      <c r="K5095" s="352"/>
      <c r="L5095" s="352"/>
      <c r="M5095" s="352"/>
    </row>
    <row r="5096" spans="5:13">
      <c r="E5096" s="352"/>
      <c r="F5096" s="352"/>
      <c r="G5096" s="352"/>
      <c r="H5096" s="352"/>
      <c r="I5096" s="352"/>
      <c r="J5096" s="352"/>
      <c r="K5096" s="352"/>
      <c r="L5096" s="352"/>
      <c r="M5096" s="352"/>
    </row>
    <row r="5097" spans="5:13">
      <c r="E5097" s="352"/>
      <c r="F5097" s="352"/>
      <c r="G5097" s="352"/>
      <c r="H5097" s="352"/>
      <c r="I5097" s="352"/>
      <c r="J5097" s="352"/>
      <c r="K5097" s="352"/>
      <c r="L5097" s="352"/>
      <c r="M5097" s="352"/>
    </row>
    <row r="5098" spans="5:13">
      <c r="E5098" s="352"/>
      <c r="F5098" s="352"/>
      <c r="G5098" s="352"/>
      <c r="H5098" s="352"/>
      <c r="I5098" s="352"/>
      <c r="J5098" s="352"/>
      <c r="K5098" s="352"/>
      <c r="L5098" s="352"/>
      <c r="M5098" s="352"/>
    </row>
    <row r="5099" spans="5:13">
      <c r="E5099" s="352"/>
      <c r="F5099" s="352"/>
      <c r="G5099" s="352"/>
      <c r="H5099" s="352"/>
      <c r="I5099" s="352"/>
      <c r="J5099" s="352"/>
      <c r="K5099" s="352"/>
      <c r="L5099" s="352"/>
      <c r="M5099" s="352"/>
    </row>
    <row r="5100" spans="5:13">
      <c r="E5100" s="352"/>
      <c r="F5100" s="352"/>
      <c r="G5100" s="352"/>
      <c r="H5100" s="352"/>
      <c r="I5100" s="352"/>
      <c r="J5100" s="352"/>
      <c r="K5100" s="352"/>
      <c r="L5100" s="352"/>
      <c r="M5100" s="352"/>
    </row>
    <row r="5101" spans="5:13">
      <c r="E5101" s="352"/>
      <c r="F5101" s="352"/>
      <c r="G5101" s="352"/>
      <c r="H5101" s="352"/>
      <c r="I5101" s="352"/>
      <c r="J5101" s="352"/>
      <c r="K5101" s="352"/>
      <c r="L5101" s="352"/>
      <c r="M5101" s="352"/>
    </row>
    <row r="5102" spans="5:13">
      <c r="E5102" s="352"/>
      <c r="F5102" s="352"/>
      <c r="G5102" s="352"/>
      <c r="H5102" s="352"/>
      <c r="I5102" s="352"/>
      <c r="J5102" s="352"/>
      <c r="K5102" s="352"/>
      <c r="L5102" s="352"/>
      <c r="M5102" s="352"/>
    </row>
    <row r="5103" spans="5:13">
      <c r="E5103" s="352"/>
      <c r="F5103" s="352"/>
      <c r="G5103" s="352"/>
      <c r="H5103" s="352"/>
      <c r="I5103" s="352"/>
      <c r="J5103" s="352"/>
      <c r="K5103" s="352"/>
      <c r="L5103" s="352"/>
      <c r="M5103" s="352"/>
    </row>
    <row r="5104" spans="5:13">
      <c r="E5104" s="352"/>
      <c r="F5104" s="352"/>
      <c r="G5104" s="352"/>
      <c r="H5104" s="352"/>
      <c r="I5104" s="352"/>
      <c r="J5104" s="352"/>
      <c r="K5104" s="352"/>
      <c r="L5104" s="352"/>
      <c r="M5104" s="352"/>
    </row>
    <row r="5105" spans="5:13">
      <c r="E5105" s="352"/>
      <c r="F5105" s="352"/>
      <c r="G5105" s="352"/>
      <c r="H5105" s="352"/>
      <c r="I5105" s="352"/>
      <c r="J5105" s="352"/>
      <c r="K5105" s="352"/>
      <c r="L5105" s="352"/>
      <c r="M5105" s="352"/>
    </row>
    <row r="5106" spans="5:13">
      <c r="E5106" s="352"/>
      <c r="F5106" s="352"/>
      <c r="G5106" s="352"/>
      <c r="H5106" s="352"/>
      <c r="I5106" s="352"/>
      <c r="J5106" s="352"/>
      <c r="K5106" s="352"/>
      <c r="L5106" s="352"/>
      <c r="M5106" s="352"/>
    </row>
    <row r="5107" spans="5:13">
      <c r="E5107" s="352"/>
      <c r="F5107" s="352"/>
      <c r="G5107" s="352"/>
      <c r="H5107" s="352"/>
      <c r="I5107" s="352"/>
      <c r="J5107" s="352"/>
      <c r="K5107" s="352"/>
      <c r="L5107" s="352"/>
      <c r="M5107" s="352"/>
    </row>
    <row r="5108" spans="5:13">
      <c r="E5108" s="352"/>
      <c r="F5108" s="352"/>
      <c r="G5108" s="352"/>
      <c r="H5108" s="352"/>
      <c r="I5108" s="352"/>
      <c r="J5108" s="352"/>
      <c r="K5108" s="352"/>
      <c r="L5108" s="352"/>
      <c r="M5108" s="352"/>
    </row>
    <row r="5109" spans="5:13">
      <c r="E5109" s="352"/>
      <c r="F5109" s="352"/>
      <c r="G5109" s="352"/>
      <c r="H5109" s="352"/>
      <c r="I5109" s="352"/>
      <c r="J5109" s="352"/>
      <c r="K5109" s="352"/>
      <c r="L5109" s="352"/>
      <c r="M5109" s="352"/>
    </row>
    <row r="5110" spans="5:13">
      <c r="E5110" s="352"/>
      <c r="F5110" s="352"/>
      <c r="G5110" s="352"/>
      <c r="H5110" s="352"/>
      <c r="I5110" s="352"/>
      <c r="J5110" s="352"/>
      <c r="K5110" s="352"/>
      <c r="L5110" s="352"/>
      <c r="M5110" s="352"/>
    </row>
    <row r="5111" spans="5:13">
      <c r="E5111" s="352"/>
      <c r="F5111" s="352"/>
      <c r="G5111" s="352"/>
      <c r="H5111" s="352"/>
      <c r="I5111" s="352"/>
      <c r="J5111" s="352"/>
      <c r="K5111" s="352"/>
      <c r="L5111" s="352"/>
      <c r="M5111" s="352"/>
    </row>
    <row r="5112" spans="5:13">
      <c r="E5112" s="352"/>
      <c r="F5112" s="352"/>
      <c r="G5112" s="352"/>
      <c r="H5112" s="352"/>
      <c r="I5112" s="352"/>
      <c r="J5112" s="352"/>
      <c r="K5112" s="352"/>
      <c r="L5112" s="352"/>
      <c r="M5112" s="352"/>
    </row>
    <row r="5113" spans="5:13">
      <c r="E5113" s="352"/>
      <c r="F5113" s="352"/>
      <c r="G5113" s="352"/>
      <c r="H5113" s="352"/>
      <c r="I5113" s="352"/>
      <c r="J5113" s="352"/>
      <c r="K5113" s="352"/>
      <c r="L5113" s="352"/>
      <c r="M5113" s="352"/>
    </row>
    <row r="5114" spans="5:13">
      <c r="E5114" s="352"/>
      <c r="F5114" s="352"/>
      <c r="G5114" s="352"/>
      <c r="H5114" s="352"/>
      <c r="I5114" s="352"/>
      <c r="J5114" s="352"/>
      <c r="K5114" s="352"/>
      <c r="L5114" s="352"/>
      <c r="M5114" s="352"/>
    </row>
    <row r="5115" spans="5:13">
      <c r="E5115" s="352"/>
      <c r="F5115" s="352"/>
      <c r="G5115" s="352"/>
      <c r="H5115" s="352"/>
      <c r="I5115" s="352"/>
      <c r="J5115" s="352"/>
      <c r="K5115" s="352"/>
      <c r="L5115" s="352"/>
      <c r="M5115" s="352"/>
    </row>
    <row r="5116" spans="5:13">
      <c r="E5116" s="352"/>
      <c r="F5116" s="352"/>
      <c r="G5116" s="352"/>
      <c r="H5116" s="352"/>
      <c r="I5116" s="352"/>
      <c r="J5116" s="352"/>
      <c r="K5116" s="352"/>
      <c r="L5116" s="352"/>
      <c r="M5116" s="352"/>
    </row>
    <row r="5117" spans="5:13">
      <c r="E5117" s="352"/>
      <c r="F5117" s="352"/>
      <c r="G5117" s="352"/>
      <c r="H5117" s="352"/>
      <c r="I5117" s="352"/>
      <c r="J5117" s="352"/>
      <c r="K5117" s="352"/>
      <c r="L5117" s="352"/>
      <c r="M5117" s="352"/>
    </row>
    <row r="5118" spans="5:13">
      <c r="E5118" s="352"/>
      <c r="F5118" s="352"/>
      <c r="G5118" s="352"/>
      <c r="H5118" s="352"/>
      <c r="I5118" s="352"/>
      <c r="J5118" s="352"/>
      <c r="K5118" s="352"/>
      <c r="L5118" s="352"/>
      <c r="M5118" s="352"/>
    </row>
    <row r="5119" spans="5:13">
      <c r="E5119" s="352"/>
      <c r="F5119" s="352"/>
      <c r="G5119" s="352"/>
      <c r="H5119" s="352"/>
      <c r="I5119" s="352"/>
      <c r="J5119" s="352"/>
      <c r="K5119" s="352"/>
      <c r="L5119" s="352"/>
      <c r="M5119" s="352"/>
    </row>
    <row r="5120" spans="5:13">
      <c r="E5120" s="352"/>
      <c r="F5120" s="352"/>
      <c r="G5120" s="352"/>
      <c r="H5120" s="352"/>
      <c r="I5120" s="352"/>
      <c r="J5120" s="352"/>
      <c r="K5120" s="352"/>
      <c r="L5120" s="352"/>
      <c r="M5120" s="352"/>
    </row>
    <row r="5121" spans="5:13">
      <c r="E5121" s="352"/>
      <c r="F5121" s="352"/>
      <c r="G5121" s="352"/>
      <c r="H5121" s="352"/>
      <c r="I5121" s="352"/>
      <c r="J5121" s="352"/>
      <c r="K5121" s="352"/>
      <c r="L5121" s="352"/>
      <c r="M5121" s="352"/>
    </row>
    <row r="5122" spans="5:13">
      <c r="E5122" s="352"/>
      <c r="F5122" s="352"/>
      <c r="G5122" s="352"/>
      <c r="H5122" s="352"/>
      <c r="I5122" s="352"/>
      <c r="J5122" s="352"/>
      <c r="K5122" s="352"/>
      <c r="L5122" s="352"/>
      <c r="M5122" s="352"/>
    </row>
    <row r="5123" spans="5:13">
      <c r="E5123" s="352"/>
      <c r="F5123" s="352"/>
      <c r="G5123" s="352"/>
      <c r="H5123" s="352"/>
      <c r="I5123" s="352"/>
      <c r="J5123" s="352"/>
      <c r="K5123" s="352"/>
      <c r="L5123" s="352"/>
      <c r="M5123" s="352"/>
    </row>
    <row r="5124" spans="5:13">
      <c r="E5124" s="352"/>
      <c r="F5124" s="352"/>
      <c r="G5124" s="352"/>
      <c r="H5124" s="352"/>
      <c r="I5124" s="352"/>
      <c r="J5124" s="352"/>
      <c r="K5124" s="352"/>
      <c r="L5124" s="352"/>
      <c r="M5124" s="352"/>
    </row>
    <row r="5125" spans="5:13">
      <c r="E5125" s="352"/>
      <c r="F5125" s="352"/>
      <c r="G5125" s="352"/>
      <c r="H5125" s="352"/>
      <c r="I5125" s="352"/>
      <c r="J5125" s="352"/>
      <c r="K5125" s="352"/>
      <c r="L5125" s="352"/>
      <c r="M5125" s="352"/>
    </row>
    <row r="5126" spans="5:13">
      <c r="E5126" s="352"/>
      <c r="F5126" s="352"/>
      <c r="G5126" s="352"/>
      <c r="H5126" s="352"/>
      <c r="I5126" s="352"/>
      <c r="J5126" s="352"/>
      <c r="K5126" s="352"/>
      <c r="L5126" s="352"/>
      <c r="M5126" s="352"/>
    </row>
    <row r="5127" spans="5:13">
      <c r="E5127" s="352"/>
      <c r="F5127" s="352"/>
      <c r="G5127" s="352"/>
      <c r="H5127" s="352"/>
      <c r="I5127" s="352"/>
      <c r="J5127" s="352"/>
      <c r="K5127" s="352"/>
      <c r="L5127" s="352"/>
      <c r="M5127" s="352"/>
    </row>
    <row r="5128" spans="5:13">
      <c r="E5128" s="352"/>
      <c r="F5128" s="352"/>
      <c r="G5128" s="352"/>
      <c r="H5128" s="352"/>
      <c r="I5128" s="352"/>
      <c r="J5128" s="352"/>
      <c r="K5128" s="352"/>
      <c r="L5128" s="352"/>
      <c r="M5128" s="352"/>
    </row>
    <row r="5129" spans="5:13">
      <c r="E5129" s="352"/>
      <c r="F5129" s="352"/>
      <c r="G5129" s="352"/>
      <c r="H5129" s="352"/>
      <c r="I5129" s="352"/>
      <c r="J5129" s="352"/>
      <c r="K5129" s="352"/>
      <c r="L5129" s="352"/>
      <c r="M5129" s="352"/>
    </row>
    <row r="5130" spans="5:13">
      <c r="E5130" s="352"/>
      <c r="F5130" s="352"/>
      <c r="G5130" s="352"/>
      <c r="H5130" s="352"/>
      <c r="I5130" s="352"/>
      <c r="J5130" s="352"/>
      <c r="K5130" s="352"/>
      <c r="L5130" s="352"/>
      <c r="M5130" s="352"/>
    </row>
    <row r="5131" spans="5:13">
      <c r="E5131" s="352"/>
      <c r="F5131" s="352"/>
      <c r="G5131" s="352"/>
      <c r="H5131" s="352"/>
      <c r="I5131" s="352"/>
      <c r="J5131" s="352"/>
      <c r="K5131" s="352"/>
      <c r="L5131" s="352"/>
      <c r="M5131" s="352"/>
    </row>
    <row r="5132" spans="5:13">
      <c r="E5132" s="352"/>
      <c r="F5132" s="352"/>
      <c r="G5132" s="352"/>
      <c r="H5132" s="352"/>
      <c r="I5132" s="352"/>
      <c r="J5132" s="352"/>
      <c r="K5132" s="352"/>
      <c r="L5132" s="352"/>
      <c r="M5132" s="352"/>
    </row>
    <row r="5133" spans="5:13">
      <c r="E5133" s="352"/>
      <c r="F5133" s="352"/>
      <c r="G5133" s="352"/>
      <c r="H5133" s="352"/>
      <c r="I5133" s="352"/>
      <c r="J5133" s="352"/>
      <c r="K5133" s="352"/>
      <c r="L5133" s="352"/>
      <c r="M5133" s="352"/>
    </row>
    <row r="5134" spans="5:13">
      <c r="E5134" s="352"/>
      <c r="F5134" s="352"/>
      <c r="G5134" s="352"/>
      <c r="H5134" s="352"/>
      <c r="I5134" s="352"/>
      <c r="J5134" s="352"/>
      <c r="K5134" s="352"/>
      <c r="L5134" s="352"/>
      <c r="M5134" s="352"/>
    </row>
    <row r="5135" spans="5:13">
      <c r="E5135" s="352"/>
      <c r="F5135" s="352"/>
      <c r="G5135" s="352"/>
      <c r="H5135" s="352"/>
      <c r="I5135" s="352"/>
      <c r="J5135" s="352"/>
      <c r="K5135" s="352"/>
      <c r="L5135" s="352"/>
      <c r="M5135" s="352"/>
    </row>
    <row r="5136" spans="5:13">
      <c r="E5136" s="352"/>
      <c r="F5136" s="352"/>
      <c r="G5136" s="352"/>
      <c r="H5136" s="352"/>
      <c r="I5136" s="352"/>
      <c r="J5136" s="352"/>
      <c r="K5136" s="352"/>
      <c r="L5136" s="352"/>
      <c r="M5136" s="352"/>
    </row>
    <row r="5137" spans="5:13">
      <c r="E5137" s="352"/>
      <c r="F5137" s="352"/>
      <c r="G5137" s="352"/>
      <c r="H5137" s="352"/>
      <c r="I5137" s="352"/>
      <c r="J5137" s="352"/>
      <c r="K5137" s="352"/>
      <c r="L5137" s="352"/>
      <c r="M5137" s="352"/>
    </row>
    <row r="5138" spans="5:13">
      <c r="E5138" s="352"/>
      <c r="F5138" s="352"/>
      <c r="G5138" s="352"/>
      <c r="H5138" s="352"/>
      <c r="I5138" s="352"/>
      <c r="J5138" s="352"/>
      <c r="K5138" s="352"/>
      <c r="L5138" s="352"/>
      <c r="M5138" s="352"/>
    </row>
    <row r="5139" spans="5:13">
      <c r="E5139" s="352"/>
      <c r="F5139" s="352"/>
      <c r="G5139" s="352"/>
      <c r="H5139" s="352"/>
      <c r="I5139" s="352"/>
      <c r="J5139" s="352"/>
      <c r="K5139" s="352"/>
      <c r="L5139" s="352"/>
      <c r="M5139" s="352"/>
    </row>
    <row r="5140" spans="5:13">
      <c r="E5140" s="352"/>
      <c r="F5140" s="352"/>
      <c r="G5140" s="352"/>
      <c r="H5140" s="352"/>
      <c r="I5140" s="352"/>
      <c r="J5140" s="352"/>
      <c r="K5140" s="352"/>
      <c r="L5140" s="352"/>
      <c r="M5140" s="352"/>
    </row>
    <row r="5141" spans="5:13">
      <c r="E5141" s="352"/>
      <c r="F5141" s="352"/>
      <c r="G5141" s="352"/>
      <c r="H5141" s="352"/>
      <c r="I5141" s="352"/>
      <c r="J5141" s="352"/>
      <c r="K5141" s="352"/>
      <c r="L5141" s="352"/>
      <c r="M5141" s="352"/>
    </row>
    <row r="5142" spans="5:13">
      <c r="E5142" s="352"/>
      <c r="F5142" s="352"/>
      <c r="G5142" s="352"/>
      <c r="H5142" s="352"/>
      <c r="I5142" s="352"/>
      <c r="J5142" s="352"/>
      <c r="K5142" s="352"/>
      <c r="L5142" s="352"/>
      <c r="M5142" s="352"/>
    </row>
    <row r="5143" spans="5:13">
      <c r="E5143" s="352"/>
      <c r="F5143" s="352"/>
      <c r="G5143" s="352"/>
      <c r="H5143" s="352"/>
      <c r="I5143" s="352"/>
      <c r="J5143" s="352"/>
      <c r="K5143" s="352"/>
      <c r="L5143" s="352"/>
      <c r="M5143" s="352"/>
    </row>
    <row r="5144" spans="5:13">
      <c r="E5144" s="352"/>
      <c r="F5144" s="352"/>
      <c r="G5144" s="352"/>
      <c r="H5144" s="352"/>
      <c r="I5144" s="352"/>
      <c r="J5144" s="352"/>
      <c r="K5144" s="352"/>
      <c r="L5144" s="352"/>
      <c r="M5144" s="352"/>
    </row>
    <row r="5145" spans="5:13">
      <c r="E5145" s="352"/>
      <c r="F5145" s="352"/>
      <c r="G5145" s="352"/>
      <c r="H5145" s="352"/>
      <c r="I5145" s="352"/>
      <c r="J5145" s="352"/>
      <c r="K5145" s="352"/>
      <c r="L5145" s="352"/>
      <c r="M5145" s="352"/>
    </row>
    <row r="5146" spans="5:13">
      <c r="E5146" s="352"/>
      <c r="F5146" s="352"/>
      <c r="G5146" s="352"/>
      <c r="H5146" s="352"/>
      <c r="I5146" s="352"/>
      <c r="J5146" s="352"/>
      <c r="K5146" s="352"/>
      <c r="L5146" s="352"/>
      <c r="M5146" s="352"/>
    </row>
    <row r="5147" spans="5:13">
      <c r="E5147" s="352"/>
      <c r="F5147" s="352"/>
      <c r="G5147" s="352"/>
      <c r="H5147" s="352"/>
      <c r="I5147" s="352"/>
      <c r="J5147" s="352"/>
      <c r="K5147" s="352"/>
      <c r="L5147" s="352"/>
      <c r="M5147" s="352"/>
    </row>
    <row r="5148" spans="5:13">
      <c r="E5148" s="352"/>
      <c r="F5148" s="352"/>
      <c r="G5148" s="352"/>
      <c r="H5148" s="352"/>
      <c r="I5148" s="352"/>
      <c r="J5148" s="352"/>
      <c r="K5148" s="352"/>
      <c r="L5148" s="352"/>
      <c r="M5148" s="352"/>
    </row>
    <row r="5149" spans="5:13">
      <c r="E5149" s="352"/>
      <c r="F5149" s="352"/>
      <c r="G5149" s="352"/>
      <c r="H5149" s="352"/>
      <c r="I5149" s="352"/>
      <c r="J5149" s="352"/>
      <c r="K5149" s="352"/>
      <c r="L5149" s="352"/>
      <c r="M5149" s="352"/>
    </row>
    <row r="5150" spans="5:13">
      <c r="E5150" s="352"/>
      <c r="F5150" s="352"/>
      <c r="G5150" s="352"/>
      <c r="H5150" s="352"/>
      <c r="I5150" s="352"/>
      <c r="J5150" s="352"/>
      <c r="K5150" s="352"/>
      <c r="L5150" s="352"/>
      <c r="M5150" s="352"/>
    </row>
    <row r="5151" spans="5:13">
      <c r="E5151" s="352"/>
      <c r="F5151" s="352"/>
      <c r="G5151" s="352"/>
      <c r="H5151" s="352"/>
      <c r="I5151" s="352"/>
      <c r="J5151" s="352"/>
      <c r="K5151" s="352"/>
      <c r="L5151" s="352"/>
      <c r="M5151" s="352"/>
    </row>
    <row r="5152" spans="5:13">
      <c r="E5152" s="352"/>
      <c r="F5152" s="352"/>
      <c r="G5152" s="352"/>
      <c r="H5152" s="352"/>
      <c r="I5152" s="352"/>
      <c r="J5152" s="352"/>
      <c r="K5152" s="352"/>
      <c r="L5152" s="352"/>
      <c r="M5152" s="352"/>
    </row>
    <row r="5153" spans="5:13">
      <c r="E5153" s="352"/>
      <c r="F5153" s="352"/>
      <c r="G5153" s="352"/>
      <c r="H5153" s="352"/>
      <c r="I5153" s="352"/>
      <c r="J5153" s="352"/>
      <c r="K5153" s="352"/>
      <c r="L5153" s="352"/>
      <c r="M5153" s="352"/>
    </row>
    <row r="5154" spans="5:13">
      <c r="E5154" s="352"/>
      <c r="F5154" s="352"/>
      <c r="G5154" s="352"/>
      <c r="H5154" s="352"/>
      <c r="I5154" s="352"/>
      <c r="J5154" s="352"/>
      <c r="K5154" s="352"/>
      <c r="L5154" s="352"/>
      <c r="M5154" s="352"/>
    </row>
    <row r="5155" spans="5:13">
      <c r="E5155" s="352"/>
      <c r="F5155" s="352"/>
      <c r="G5155" s="352"/>
      <c r="H5155" s="352"/>
      <c r="I5155" s="352"/>
      <c r="J5155" s="352"/>
      <c r="K5155" s="352"/>
      <c r="L5155" s="352"/>
      <c r="M5155" s="352"/>
    </row>
    <row r="5156" spans="5:13">
      <c r="E5156" s="352"/>
      <c r="F5156" s="352"/>
      <c r="G5156" s="352"/>
      <c r="H5156" s="352"/>
      <c r="I5156" s="352"/>
      <c r="J5156" s="352"/>
      <c r="K5156" s="352"/>
      <c r="L5156" s="352"/>
      <c r="M5156" s="352"/>
    </row>
    <row r="5157" spans="5:13">
      <c r="E5157" s="352"/>
      <c r="F5157" s="352"/>
      <c r="G5157" s="352"/>
      <c r="H5157" s="352"/>
      <c r="I5157" s="352"/>
      <c r="J5157" s="352"/>
      <c r="K5157" s="352"/>
      <c r="L5157" s="352"/>
      <c r="M5157" s="352"/>
    </row>
    <row r="5158" spans="5:13">
      <c r="E5158" s="352"/>
      <c r="F5158" s="352"/>
      <c r="G5158" s="352"/>
      <c r="H5158" s="352"/>
      <c r="I5158" s="352"/>
      <c r="J5158" s="352"/>
      <c r="K5158" s="352"/>
      <c r="L5158" s="352"/>
      <c r="M5158" s="352"/>
    </row>
    <row r="5159" spans="5:13">
      <c r="E5159" s="352"/>
      <c r="F5159" s="352"/>
      <c r="G5159" s="352"/>
      <c r="H5159" s="352"/>
      <c r="I5159" s="352"/>
      <c r="J5159" s="352"/>
      <c r="K5159" s="352"/>
      <c r="L5159" s="352"/>
      <c r="M5159" s="352"/>
    </row>
    <row r="5160" spans="5:13">
      <c r="E5160" s="352"/>
      <c r="F5160" s="352"/>
      <c r="G5160" s="352"/>
      <c r="H5160" s="352"/>
      <c r="I5160" s="352"/>
      <c r="J5160" s="352"/>
      <c r="K5160" s="352"/>
      <c r="L5160" s="352"/>
      <c r="M5160" s="352"/>
    </row>
    <row r="5161" spans="5:13">
      <c r="E5161" s="352"/>
      <c r="F5161" s="352"/>
      <c r="G5161" s="352"/>
      <c r="H5161" s="352"/>
      <c r="I5161" s="352"/>
      <c r="J5161" s="352"/>
      <c r="K5161" s="352"/>
      <c r="L5161" s="352"/>
      <c r="M5161" s="352"/>
    </row>
    <row r="5162" spans="5:13">
      <c r="E5162" s="352"/>
      <c r="F5162" s="352"/>
      <c r="G5162" s="352"/>
      <c r="H5162" s="352"/>
      <c r="I5162" s="352"/>
      <c r="J5162" s="352"/>
      <c r="K5162" s="352"/>
      <c r="L5162" s="352"/>
      <c r="M5162" s="352"/>
    </row>
    <row r="5163" spans="5:13">
      <c r="E5163" s="352"/>
      <c r="F5163" s="352"/>
      <c r="G5163" s="352"/>
      <c r="H5163" s="352"/>
      <c r="I5163" s="352"/>
      <c r="J5163" s="352"/>
      <c r="K5163" s="352"/>
      <c r="L5163" s="352"/>
      <c r="M5163" s="352"/>
    </row>
    <row r="5164" spans="5:13">
      <c r="E5164" s="352"/>
      <c r="F5164" s="352"/>
      <c r="G5164" s="352"/>
      <c r="H5164" s="352"/>
      <c r="I5164" s="352"/>
      <c r="J5164" s="352"/>
      <c r="K5164" s="352"/>
      <c r="L5164" s="352"/>
      <c r="M5164" s="352"/>
    </row>
    <row r="5165" spans="5:13">
      <c r="E5165" s="352"/>
      <c r="F5165" s="352"/>
      <c r="G5165" s="352"/>
      <c r="H5165" s="352"/>
      <c r="I5165" s="352"/>
      <c r="J5165" s="352"/>
      <c r="K5165" s="352"/>
      <c r="L5165" s="352"/>
      <c r="M5165" s="352"/>
    </row>
    <row r="5166" spans="5:13">
      <c r="E5166" s="352"/>
      <c r="F5166" s="352"/>
      <c r="G5166" s="352"/>
      <c r="H5166" s="352"/>
      <c r="I5166" s="352"/>
      <c r="J5166" s="352"/>
      <c r="K5166" s="352"/>
      <c r="L5166" s="352"/>
      <c r="M5166" s="352"/>
    </row>
    <row r="5167" spans="5:13">
      <c r="E5167" s="352"/>
      <c r="F5167" s="352"/>
      <c r="G5167" s="352"/>
      <c r="H5167" s="352"/>
      <c r="I5167" s="352"/>
      <c r="J5167" s="352"/>
      <c r="K5167" s="352"/>
      <c r="L5167" s="352"/>
      <c r="M5167" s="352"/>
    </row>
    <row r="5168" spans="5:13">
      <c r="E5168" s="352"/>
      <c r="F5168" s="352"/>
      <c r="G5168" s="352"/>
      <c r="H5168" s="352"/>
      <c r="I5168" s="352"/>
      <c r="J5168" s="352"/>
      <c r="K5168" s="352"/>
      <c r="L5168" s="352"/>
      <c r="M5168" s="352"/>
    </row>
    <row r="5169" spans="5:13">
      <c r="E5169" s="352"/>
      <c r="F5169" s="352"/>
      <c r="G5169" s="352"/>
      <c r="H5169" s="352"/>
      <c r="I5169" s="352"/>
      <c r="J5169" s="352"/>
      <c r="K5169" s="352"/>
      <c r="L5169" s="352"/>
      <c r="M5169" s="352"/>
    </row>
    <row r="5170" spans="5:13">
      <c r="E5170" s="352"/>
      <c r="F5170" s="352"/>
      <c r="G5170" s="352"/>
      <c r="H5170" s="352"/>
      <c r="I5170" s="352"/>
      <c r="J5170" s="352"/>
      <c r="K5170" s="352"/>
      <c r="L5170" s="352"/>
      <c r="M5170" s="352"/>
    </row>
    <row r="5171" spans="5:13">
      <c r="E5171" s="352"/>
      <c r="F5171" s="352"/>
      <c r="G5171" s="352"/>
      <c r="H5171" s="352"/>
      <c r="I5171" s="352"/>
      <c r="J5171" s="352"/>
      <c r="K5171" s="352"/>
      <c r="L5171" s="352"/>
      <c r="M5171" s="352"/>
    </row>
    <row r="5172" spans="5:13">
      <c r="E5172" s="352"/>
      <c r="F5172" s="352"/>
      <c r="G5172" s="352"/>
      <c r="H5172" s="352"/>
      <c r="I5172" s="352"/>
      <c r="J5172" s="352"/>
      <c r="K5172" s="352"/>
      <c r="L5172" s="352"/>
      <c r="M5172" s="352"/>
    </row>
    <row r="5173" spans="5:13">
      <c r="E5173" s="352"/>
      <c r="F5173" s="352"/>
      <c r="G5173" s="352"/>
      <c r="H5173" s="352"/>
      <c r="I5173" s="352"/>
      <c r="J5173" s="352"/>
      <c r="K5173" s="352"/>
      <c r="L5173" s="352"/>
      <c r="M5173" s="352"/>
    </row>
    <row r="5174" spans="5:13">
      <c r="E5174" s="352"/>
      <c r="F5174" s="352"/>
      <c r="G5174" s="352"/>
      <c r="H5174" s="352"/>
      <c r="I5174" s="352"/>
      <c r="J5174" s="352"/>
      <c r="K5174" s="352"/>
      <c r="L5174" s="352"/>
      <c r="M5174" s="352"/>
    </row>
    <row r="5175" spans="5:13">
      <c r="E5175" s="352"/>
      <c r="F5175" s="352"/>
      <c r="G5175" s="352"/>
      <c r="H5175" s="352"/>
      <c r="I5175" s="352"/>
      <c r="J5175" s="352"/>
      <c r="K5175" s="352"/>
      <c r="L5175" s="352"/>
      <c r="M5175" s="352"/>
    </row>
    <row r="5176" spans="5:13">
      <c r="E5176" s="352"/>
      <c r="F5176" s="352"/>
      <c r="G5176" s="352"/>
      <c r="H5176" s="352"/>
      <c r="I5176" s="352"/>
      <c r="J5176" s="352"/>
      <c r="K5176" s="352"/>
      <c r="L5176" s="352"/>
      <c r="M5176" s="352"/>
    </row>
    <row r="5177" spans="5:13">
      <c r="E5177" s="352"/>
      <c r="F5177" s="352"/>
      <c r="G5177" s="352"/>
      <c r="H5177" s="352"/>
      <c r="I5177" s="352"/>
      <c r="J5177" s="352"/>
      <c r="K5177" s="352"/>
      <c r="L5177" s="352"/>
      <c r="M5177" s="352"/>
    </row>
    <row r="5178" spans="5:13">
      <c r="E5178" s="352"/>
      <c r="F5178" s="352"/>
      <c r="G5178" s="352"/>
      <c r="H5178" s="352"/>
      <c r="I5178" s="352"/>
      <c r="J5178" s="352"/>
      <c r="K5178" s="352"/>
      <c r="L5178" s="352"/>
      <c r="M5178" s="352"/>
    </row>
    <row r="5179" spans="5:13">
      <c r="E5179" s="352"/>
      <c r="F5179" s="352"/>
      <c r="G5179" s="352"/>
      <c r="H5179" s="352"/>
      <c r="I5179" s="352"/>
      <c r="J5179" s="352"/>
      <c r="K5179" s="352"/>
      <c r="L5179" s="352"/>
      <c r="M5179" s="352"/>
    </row>
    <row r="5180" spans="5:13">
      <c r="E5180" s="352"/>
      <c r="F5180" s="352"/>
      <c r="G5180" s="352"/>
      <c r="H5180" s="352"/>
      <c r="I5180" s="352"/>
      <c r="J5180" s="352"/>
      <c r="K5180" s="352"/>
      <c r="L5180" s="352"/>
      <c r="M5180" s="352"/>
    </row>
    <row r="5181" spans="5:13">
      <c r="E5181" s="352"/>
      <c r="F5181" s="352"/>
      <c r="G5181" s="352"/>
      <c r="H5181" s="352"/>
      <c r="I5181" s="352"/>
      <c r="J5181" s="352"/>
      <c r="K5181" s="352"/>
      <c r="L5181" s="352"/>
      <c r="M5181" s="352"/>
    </row>
    <row r="5182" spans="5:13">
      <c r="E5182" s="352"/>
      <c r="F5182" s="352"/>
      <c r="G5182" s="352"/>
      <c r="H5182" s="352"/>
      <c r="I5182" s="352"/>
      <c r="J5182" s="352"/>
      <c r="K5182" s="352"/>
      <c r="L5182" s="352"/>
      <c r="M5182" s="352"/>
    </row>
    <row r="5183" spans="5:13">
      <c r="E5183" s="352"/>
      <c r="F5183" s="352"/>
      <c r="G5183" s="352"/>
      <c r="H5183" s="352"/>
      <c r="I5183" s="352"/>
      <c r="J5183" s="352"/>
      <c r="K5183" s="352"/>
      <c r="L5183" s="352"/>
      <c r="M5183" s="352"/>
    </row>
    <row r="5184" spans="5:13">
      <c r="E5184" s="352"/>
      <c r="F5184" s="352"/>
      <c r="G5184" s="352"/>
      <c r="H5184" s="352"/>
      <c r="I5184" s="352"/>
      <c r="J5184" s="352"/>
      <c r="K5184" s="352"/>
      <c r="L5184" s="352"/>
      <c r="M5184" s="352"/>
    </row>
    <row r="5185" spans="5:13">
      <c r="E5185" s="352"/>
      <c r="F5185" s="352"/>
      <c r="G5185" s="352"/>
      <c r="H5185" s="352"/>
      <c r="I5185" s="352"/>
      <c r="J5185" s="352"/>
      <c r="K5185" s="352"/>
      <c r="L5185" s="352"/>
      <c r="M5185" s="352"/>
    </row>
    <row r="5186" spans="5:13">
      <c r="E5186" s="352"/>
      <c r="F5186" s="352"/>
      <c r="G5186" s="352"/>
      <c r="H5186" s="352"/>
      <c r="I5186" s="352"/>
      <c r="J5186" s="352"/>
      <c r="K5186" s="352"/>
      <c r="L5186" s="352"/>
      <c r="M5186" s="352"/>
    </row>
    <row r="5187" spans="5:13">
      <c r="E5187" s="352"/>
      <c r="F5187" s="352"/>
      <c r="G5187" s="352"/>
      <c r="H5187" s="352"/>
      <c r="I5187" s="352"/>
      <c r="J5187" s="352"/>
      <c r="K5187" s="352"/>
      <c r="L5187" s="352"/>
      <c r="M5187" s="352"/>
    </row>
    <row r="5188" spans="5:13">
      <c r="E5188" s="352"/>
      <c r="F5188" s="352"/>
      <c r="G5188" s="352"/>
      <c r="H5188" s="352"/>
      <c r="I5188" s="352"/>
      <c r="J5188" s="352"/>
      <c r="K5188" s="352"/>
      <c r="L5188" s="352"/>
      <c r="M5188" s="352"/>
    </row>
    <row r="5189" spans="5:13">
      <c r="E5189" s="352"/>
      <c r="F5189" s="352"/>
      <c r="G5189" s="352"/>
      <c r="H5189" s="352"/>
      <c r="I5189" s="352"/>
      <c r="J5189" s="352"/>
      <c r="K5189" s="352"/>
      <c r="L5189" s="352"/>
      <c r="M5189" s="352"/>
    </row>
    <row r="5190" spans="5:13">
      <c r="E5190" s="352"/>
      <c r="F5190" s="352"/>
      <c r="G5190" s="352"/>
      <c r="H5190" s="352"/>
      <c r="I5190" s="352"/>
      <c r="J5190" s="352"/>
      <c r="K5190" s="352"/>
      <c r="L5190" s="352"/>
      <c r="M5190" s="352"/>
    </row>
    <row r="5191" spans="5:13">
      <c r="E5191" s="352"/>
      <c r="F5191" s="352"/>
      <c r="G5191" s="352"/>
      <c r="H5191" s="352"/>
      <c r="I5191" s="352"/>
      <c r="J5191" s="352"/>
      <c r="K5191" s="352"/>
      <c r="L5191" s="352"/>
      <c r="M5191" s="352"/>
    </row>
    <row r="5192" spans="5:13">
      <c r="E5192" s="352"/>
      <c r="F5192" s="352"/>
      <c r="G5192" s="352"/>
      <c r="H5192" s="352"/>
      <c r="I5192" s="352"/>
      <c r="J5192" s="352"/>
      <c r="K5192" s="352"/>
      <c r="L5192" s="352"/>
      <c r="M5192" s="352"/>
    </row>
    <row r="5193" spans="5:13">
      <c r="E5193" s="352"/>
      <c r="F5193" s="352"/>
      <c r="G5193" s="352"/>
      <c r="H5193" s="352"/>
      <c r="I5193" s="352"/>
      <c r="J5193" s="352"/>
      <c r="K5193" s="352"/>
      <c r="L5193" s="352"/>
      <c r="M5193" s="352"/>
    </row>
    <row r="5194" spans="5:13">
      <c r="E5194" s="352"/>
      <c r="F5194" s="352"/>
      <c r="G5194" s="352"/>
      <c r="H5194" s="352"/>
      <c r="I5194" s="352"/>
      <c r="J5194" s="352"/>
      <c r="K5194" s="352"/>
      <c r="L5194" s="352"/>
      <c r="M5194" s="352"/>
    </row>
    <row r="5195" spans="5:13">
      <c r="E5195" s="352"/>
      <c r="F5195" s="352"/>
      <c r="G5195" s="352"/>
      <c r="H5195" s="352"/>
      <c r="I5195" s="352"/>
      <c r="J5195" s="352"/>
      <c r="K5195" s="352"/>
      <c r="L5195" s="352"/>
      <c r="M5195" s="352"/>
    </row>
    <row r="5196" spans="5:13">
      <c r="E5196" s="352"/>
      <c r="F5196" s="352"/>
      <c r="G5196" s="352"/>
      <c r="H5196" s="352"/>
      <c r="I5196" s="352"/>
      <c r="J5196" s="352"/>
      <c r="K5196" s="352"/>
      <c r="L5196" s="352"/>
      <c r="M5196" s="352"/>
    </row>
    <row r="5197" spans="5:13">
      <c r="E5197" s="352"/>
      <c r="F5197" s="352"/>
      <c r="G5197" s="352"/>
      <c r="H5197" s="352"/>
      <c r="I5197" s="352"/>
      <c r="J5197" s="352"/>
      <c r="K5197" s="352"/>
      <c r="L5197" s="352"/>
      <c r="M5197" s="352"/>
    </row>
    <row r="5198" spans="5:13">
      <c r="E5198" s="352"/>
      <c r="F5198" s="352"/>
      <c r="G5198" s="352"/>
      <c r="H5198" s="352"/>
      <c r="I5198" s="352"/>
      <c r="J5198" s="352"/>
      <c r="K5198" s="352"/>
      <c r="L5198" s="352"/>
      <c r="M5198" s="352"/>
    </row>
    <row r="5199" spans="5:13">
      <c r="E5199" s="352"/>
      <c r="F5199" s="352"/>
      <c r="G5199" s="352"/>
      <c r="H5199" s="352"/>
      <c r="I5199" s="352"/>
      <c r="J5199" s="352"/>
      <c r="K5199" s="352"/>
      <c r="L5199" s="352"/>
      <c r="M5199" s="352"/>
    </row>
    <row r="5200" spans="5:13">
      <c r="E5200" s="352"/>
      <c r="F5200" s="352"/>
      <c r="G5200" s="352"/>
      <c r="H5200" s="352"/>
      <c r="I5200" s="352"/>
      <c r="J5200" s="352"/>
      <c r="K5200" s="352"/>
      <c r="L5200" s="352"/>
      <c r="M5200" s="352"/>
    </row>
    <row r="5201" spans="5:13">
      <c r="E5201" s="352"/>
      <c r="F5201" s="352"/>
      <c r="G5201" s="352"/>
      <c r="H5201" s="352"/>
      <c r="I5201" s="352"/>
      <c r="J5201" s="352"/>
      <c r="K5201" s="352"/>
      <c r="L5201" s="352"/>
      <c r="M5201" s="352"/>
    </row>
    <row r="5202" spans="5:13">
      <c r="E5202" s="352"/>
      <c r="F5202" s="352"/>
      <c r="G5202" s="352"/>
      <c r="H5202" s="352"/>
      <c r="I5202" s="352"/>
      <c r="J5202" s="352"/>
      <c r="K5202" s="352"/>
      <c r="L5202" s="352"/>
      <c r="M5202" s="352"/>
    </row>
    <row r="5203" spans="5:13">
      <c r="E5203" s="352"/>
      <c r="F5203" s="352"/>
      <c r="G5203" s="352"/>
      <c r="H5203" s="352"/>
      <c r="I5203" s="352"/>
      <c r="J5203" s="352"/>
      <c r="K5203" s="352"/>
      <c r="L5203" s="352"/>
      <c r="M5203" s="352"/>
    </row>
    <row r="5204" spans="5:13">
      <c r="E5204" s="352"/>
      <c r="F5204" s="352"/>
      <c r="G5204" s="352"/>
      <c r="H5204" s="352"/>
      <c r="I5204" s="352"/>
      <c r="J5204" s="352"/>
      <c r="K5204" s="352"/>
      <c r="L5204" s="352"/>
      <c r="M5204" s="352"/>
    </row>
    <row r="5205" spans="5:13">
      <c r="E5205" s="352"/>
      <c r="F5205" s="352"/>
      <c r="G5205" s="352"/>
      <c r="H5205" s="352"/>
      <c r="I5205" s="352"/>
      <c r="J5205" s="352"/>
      <c r="K5205" s="352"/>
      <c r="L5205" s="352"/>
      <c r="M5205" s="352"/>
    </row>
    <row r="5206" spans="5:13">
      <c r="E5206" s="352"/>
      <c r="F5206" s="352"/>
      <c r="G5206" s="352"/>
      <c r="H5206" s="352"/>
      <c r="I5206" s="352"/>
      <c r="J5206" s="352"/>
      <c r="K5206" s="352"/>
      <c r="L5206" s="352"/>
      <c r="M5206" s="352"/>
    </row>
    <row r="5207" spans="5:13">
      <c r="E5207" s="352"/>
      <c r="F5207" s="352"/>
      <c r="G5207" s="352"/>
      <c r="H5207" s="352"/>
      <c r="I5207" s="352"/>
      <c r="J5207" s="352"/>
      <c r="K5207" s="352"/>
      <c r="L5207" s="352"/>
      <c r="M5207" s="352"/>
    </row>
    <row r="5208" spans="5:13">
      <c r="E5208" s="352"/>
      <c r="F5208" s="352"/>
      <c r="G5208" s="352"/>
      <c r="H5208" s="352"/>
      <c r="I5208" s="352"/>
      <c r="J5208" s="352"/>
      <c r="K5208" s="352"/>
      <c r="L5208" s="352"/>
      <c r="M5208" s="352"/>
    </row>
    <row r="5209" spans="5:13">
      <c r="E5209" s="352"/>
      <c r="F5209" s="352"/>
      <c r="G5209" s="352"/>
      <c r="H5209" s="352"/>
      <c r="I5209" s="352"/>
      <c r="J5209" s="352"/>
      <c r="K5209" s="352"/>
      <c r="L5209" s="352"/>
      <c r="M5209" s="352"/>
    </row>
    <row r="5210" spans="5:13">
      <c r="E5210" s="352"/>
      <c r="F5210" s="352"/>
      <c r="G5210" s="352"/>
      <c r="H5210" s="352"/>
      <c r="I5210" s="352"/>
      <c r="J5210" s="352"/>
      <c r="K5210" s="352"/>
      <c r="L5210" s="352"/>
      <c r="M5210" s="352"/>
    </row>
    <row r="5211" spans="5:13">
      <c r="E5211" s="352"/>
      <c r="F5211" s="352"/>
      <c r="G5211" s="352"/>
      <c r="H5211" s="352"/>
      <c r="I5211" s="352"/>
      <c r="J5211" s="352"/>
      <c r="K5211" s="352"/>
      <c r="L5211" s="352"/>
      <c r="M5211" s="352"/>
    </row>
    <row r="5212" spans="5:13">
      <c r="E5212" s="352"/>
      <c r="F5212" s="352"/>
      <c r="G5212" s="352"/>
      <c r="H5212" s="352"/>
      <c r="I5212" s="352"/>
      <c r="J5212" s="352"/>
      <c r="K5212" s="352"/>
      <c r="L5212" s="352"/>
      <c r="M5212" s="352"/>
    </row>
    <row r="5213" spans="5:13">
      <c r="E5213" s="352"/>
      <c r="F5213" s="352"/>
      <c r="G5213" s="352"/>
      <c r="H5213" s="352"/>
      <c r="I5213" s="352"/>
      <c r="J5213" s="352"/>
      <c r="K5213" s="352"/>
      <c r="L5213" s="352"/>
      <c r="M5213" s="352"/>
    </row>
    <row r="5214" spans="5:13">
      <c r="E5214" s="352"/>
      <c r="F5214" s="352"/>
      <c r="G5214" s="352"/>
      <c r="H5214" s="352"/>
      <c r="I5214" s="352"/>
      <c r="J5214" s="352"/>
      <c r="K5214" s="352"/>
      <c r="L5214" s="352"/>
      <c r="M5214" s="352"/>
    </row>
    <row r="5215" spans="5:13">
      <c r="E5215" s="352"/>
      <c r="F5215" s="352"/>
      <c r="G5215" s="352"/>
      <c r="H5215" s="352"/>
      <c r="I5215" s="352"/>
      <c r="J5215" s="352"/>
      <c r="K5215" s="352"/>
      <c r="L5215" s="352"/>
      <c r="M5215" s="352"/>
    </row>
    <row r="5216" spans="5:13">
      <c r="E5216" s="352"/>
      <c r="F5216" s="352"/>
      <c r="G5216" s="352"/>
      <c r="H5216" s="352"/>
      <c r="I5216" s="352"/>
      <c r="J5216" s="352"/>
      <c r="K5216" s="352"/>
      <c r="L5216" s="352"/>
      <c r="M5216" s="352"/>
    </row>
    <row r="5217" spans="5:13">
      <c r="E5217" s="352"/>
      <c r="F5217" s="352"/>
      <c r="G5217" s="352"/>
      <c r="H5217" s="352"/>
      <c r="I5217" s="352"/>
      <c r="J5217" s="352"/>
      <c r="K5217" s="352"/>
      <c r="L5217" s="352"/>
      <c r="M5217" s="352"/>
    </row>
    <row r="5218" spans="5:13">
      <c r="E5218" s="352"/>
      <c r="F5218" s="352"/>
      <c r="G5218" s="352"/>
      <c r="H5218" s="352"/>
      <c r="I5218" s="352"/>
      <c r="J5218" s="352"/>
      <c r="K5218" s="352"/>
      <c r="L5218" s="352"/>
      <c r="M5218" s="352"/>
    </row>
    <row r="5219" spans="5:13">
      <c r="E5219" s="352"/>
      <c r="F5219" s="352"/>
      <c r="G5219" s="352"/>
      <c r="H5219" s="352"/>
      <c r="I5219" s="352"/>
      <c r="J5219" s="352"/>
      <c r="K5219" s="352"/>
      <c r="L5219" s="352"/>
      <c r="M5219" s="352"/>
    </row>
    <row r="5220" spans="5:13">
      <c r="E5220" s="352"/>
      <c r="F5220" s="352"/>
      <c r="G5220" s="352"/>
      <c r="H5220" s="352"/>
      <c r="I5220" s="352"/>
      <c r="J5220" s="352"/>
      <c r="K5220" s="352"/>
      <c r="L5220" s="352"/>
      <c r="M5220" s="352"/>
    </row>
    <row r="5221" spans="5:13">
      <c r="E5221" s="352"/>
      <c r="F5221" s="352"/>
      <c r="G5221" s="352"/>
      <c r="H5221" s="352"/>
      <c r="I5221" s="352"/>
      <c r="J5221" s="352"/>
      <c r="K5221" s="352"/>
      <c r="L5221" s="352"/>
      <c r="M5221" s="352"/>
    </row>
    <row r="5222" spans="5:13">
      <c r="E5222" s="352"/>
      <c r="F5222" s="352"/>
      <c r="G5222" s="352"/>
      <c r="H5222" s="352"/>
      <c r="I5222" s="352"/>
      <c r="J5222" s="352"/>
      <c r="K5222" s="352"/>
      <c r="L5222" s="352"/>
      <c r="M5222" s="352"/>
    </row>
    <row r="5223" spans="5:13">
      <c r="E5223" s="352"/>
      <c r="F5223" s="352"/>
      <c r="G5223" s="352"/>
      <c r="H5223" s="352"/>
      <c r="I5223" s="352"/>
      <c r="J5223" s="352"/>
      <c r="K5223" s="352"/>
      <c r="L5223" s="352"/>
      <c r="M5223" s="352"/>
    </row>
    <row r="5224" spans="5:13">
      <c r="E5224" s="352"/>
      <c r="F5224" s="352"/>
      <c r="G5224" s="352"/>
      <c r="H5224" s="352"/>
      <c r="I5224" s="352"/>
      <c r="J5224" s="352"/>
      <c r="K5224" s="352"/>
      <c r="L5224" s="352"/>
      <c r="M5224" s="352"/>
    </row>
    <row r="5225" spans="5:13">
      <c r="E5225" s="352"/>
      <c r="F5225" s="352"/>
      <c r="G5225" s="352"/>
      <c r="H5225" s="352"/>
      <c r="I5225" s="352"/>
      <c r="J5225" s="352"/>
      <c r="K5225" s="352"/>
      <c r="L5225" s="352"/>
      <c r="M5225" s="352"/>
    </row>
    <row r="5226" spans="5:13">
      <c r="E5226" s="352"/>
      <c r="F5226" s="352"/>
      <c r="G5226" s="352"/>
      <c r="H5226" s="352"/>
      <c r="I5226" s="352"/>
      <c r="J5226" s="352"/>
      <c r="K5226" s="352"/>
      <c r="L5226" s="352"/>
      <c r="M5226" s="352"/>
    </row>
    <row r="5227" spans="5:13">
      <c r="E5227" s="352"/>
      <c r="F5227" s="352"/>
      <c r="G5227" s="352"/>
      <c r="H5227" s="352"/>
      <c r="I5227" s="352"/>
      <c r="J5227" s="352"/>
      <c r="K5227" s="352"/>
      <c r="L5227" s="352"/>
      <c r="M5227" s="352"/>
    </row>
    <row r="5228" spans="5:13">
      <c r="E5228" s="352"/>
      <c r="F5228" s="352"/>
      <c r="G5228" s="352"/>
      <c r="H5228" s="352"/>
      <c r="I5228" s="352"/>
      <c r="J5228" s="352"/>
      <c r="K5228" s="352"/>
      <c r="L5228" s="352"/>
      <c r="M5228" s="352"/>
    </row>
    <row r="5229" spans="5:13">
      <c r="E5229" s="352"/>
      <c r="F5229" s="352"/>
      <c r="G5229" s="352"/>
      <c r="H5229" s="352"/>
      <c r="I5229" s="352"/>
      <c r="J5229" s="352"/>
      <c r="K5229" s="352"/>
      <c r="L5229" s="352"/>
      <c r="M5229" s="352"/>
    </row>
    <row r="5230" spans="5:13">
      <c r="E5230" s="352"/>
      <c r="F5230" s="352"/>
      <c r="G5230" s="352"/>
      <c r="H5230" s="352"/>
      <c r="I5230" s="352"/>
      <c r="J5230" s="352"/>
      <c r="K5230" s="352"/>
      <c r="L5230" s="352"/>
      <c r="M5230" s="352"/>
    </row>
    <row r="5231" spans="5:13">
      <c r="E5231" s="352"/>
      <c r="F5231" s="352"/>
      <c r="G5231" s="352"/>
      <c r="H5231" s="352"/>
      <c r="I5231" s="352"/>
      <c r="J5231" s="352"/>
      <c r="K5231" s="352"/>
      <c r="L5231" s="352"/>
      <c r="M5231" s="352"/>
    </row>
    <row r="5232" spans="5:13">
      <c r="E5232" s="352"/>
      <c r="F5232" s="352"/>
      <c r="G5232" s="352"/>
      <c r="H5232" s="352"/>
      <c r="I5232" s="352"/>
      <c r="J5232" s="352"/>
      <c r="K5232" s="352"/>
      <c r="L5232" s="352"/>
      <c r="M5232" s="352"/>
    </row>
    <row r="5233" spans="5:13">
      <c r="E5233" s="352"/>
      <c r="F5233" s="352"/>
      <c r="G5233" s="352"/>
      <c r="H5233" s="352"/>
      <c r="I5233" s="352"/>
      <c r="J5233" s="352"/>
      <c r="K5233" s="352"/>
      <c r="L5233" s="352"/>
      <c r="M5233" s="352"/>
    </row>
    <row r="5234" spans="5:13">
      <c r="E5234" s="352"/>
      <c r="F5234" s="352"/>
      <c r="G5234" s="352"/>
      <c r="H5234" s="352"/>
      <c r="I5234" s="352"/>
      <c r="J5234" s="352"/>
      <c r="K5234" s="352"/>
      <c r="L5234" s="352"/>
      <c r="M5234" s="352"/>
    </row>
    <row r="5235" spans="5:13">
      <c r="E5235" s="352"/>
      <c r="F5235" s="352"/>
      <c r="G5235" s="352"/>
      <c r="H5235" s="352"/>
      <c r="I5235" s="352"/>
      <c r="J5235" s="352"/>
      <c r="K5235" s="352"/>
      <c r="L5235" s="352"/>
      <c r="M5235" s="352"/>
    </row>
    <row r="5236" spans="5:13">
      <c r="E5236" s="352"/>
      <c r="F5236" s="352"/>
      <c r="G5236" s="352"/>
      <c r="H5236" s="352"/>
      <c r="I5236" s="352"/>
      <c r="J5236" s="352"/>
      <c r="K5236" s="352"/>
      <c r="L5236" s="352"/>
      <c r="M5236" s="352"/>
    </row>
    <row r="5237" spans="5:13">
      <c r="E5237" s="352"/>
      <c r="F5237" s="352"/>
      <c r="G5237" s="352"/>
      <c r="H5237" s="352"/>
      <c r="I5237" s="352"/>
      <c r="J5237" s="352"/>
      <c r="K5237" s="352"/>
      <c r="L5237" s="352"/>
      <c r="M5237" s="352"/>
    </row>
    <row r="5238" spans="5:13">
      <c r="E5238" s="352"/>
      <c r="F5238" s="352"/>
      <c r="G5238" s="352"/>
      <c r="H5238" s="352"/>
      <c r="I5238" s="352"/>
      <c r="J5238" s="352"/>
      <c r="K5238" s="352"/>
      <c r="L5238" s="352"/>
      <c r="M5238" s="352"/>
    </row>
    <row r="5239" spans="5:13">
      <c r="E5239" s="352"/>
      <c r="F5239" s="352"/>
      <c r="G5239" s="352"/>
      <c r="H5239" s="352"/>
      <c r="I5239" s="352"/>
      <c r="J5239" s="352"/>
      <c r="K5239" s="352"/>
      <c r="L5239" s="352"/>
      <c r="M5239" s="352"/>
    </row>
    <row r="5240" spans="5:13">
      <c r="E5240" s="352"/>
      <c r="F5240" s="352"/>
      <c r="G5240" s="352"/>
      <c r="H5240" s="352"/>
      <c r="I5240" s="352"/>
      <c r="J5240" s="352"/>
      <c r="K5240" s="352"/>
      <c r="L5240" s="352"/>
      <c r="M5240" s="352"/>
    </row>
    <row r="5241" spans="5:13">
      <c r="E5241" s="352"/>
      <c r="F5241" s="352"/>
      <c r="G5241" s="352"/>
      <c r="H5241" s="352"/>
      <c r="I5241" s="352"/>
      <c r="J5241" s="352"/>
      <c r="K5241" s="352"/>
      <c r="L5241" s="352"/>
      <c r="M5241" s="352"/>
    </row>
    <row r="5242" spans="5:13">
      <c r="E5242" s="352"/>
      <c r="F5242" s="352"/>
      <c r="G5242" s="352"/>
      <c r="H5242" s="352"/>
      <c r="I5242" s="352"/>
      <c r="J5242" s="352"/>
      <c r="K5242" s="352"/>
      <c r="L5242" s="352"/>
      <c r="M5242" s="352"/>
    </row>
    <row r="5243" spans="5:13">
      <c r="E5243" s="352"/>
      <c r="F5243" s="352"/>
      <c r="G5243" s="352"/>
      <c r="H5243" s="352"/>
      <c r="I5243" s="352"/>
      <c r="J5243" s="352"/>
      <c r="K5243" s="352"/>
      <c r="L5243" s="352"/>
      <c r="M5243" s="352"/>
    </row>
    <row r="5244" spans="5:13">
      <c r="E5244" s="352"/>
      <c r="F5244" s="352"/>
      <c r="G5244" s="352"/>
      <c r="H5244" s="352"/>
      <c r="I5244" s="352"/>
      <c r="J5244" s="352"/>
      <c r="K5244" s="352"/>
      <c r="L5244" s="352"/>
      <c r="M5244" s="352"/>
    </row>
    <row r="5245" spans="5:13">
      <c r="E5245" s="352"/>
      <c r="F5245" s="352"/>
      <c r="G5245" s="352"/>
      <c r="H5245" s="352"/>
      <c r="I5245" s="352"/>
      <c r="J5245" s="352"/>
      <c r="K5245" s="352"/>
      <c r="L5245" s="352"/>
      <c r="M5245" s="352"/>
    </row>
    <row r="5246" spans="5:13">
      <c r="E5246" s="352"/>
      <c r="F5246" s="352"/>
      <c r="G5246" s="352"/>
      <c r="H5246" s="352"/>
      <c r="I5246" s="352"/>
      <c r="J5246" s="352"/>
      <c r="K5246" s="352"/>
      <c r="L5246" s="352"/>
      <c r="M5246" s="352"/>
    </row>
    <row r="5247" spans="5:13">
      <c r="E5247" s="352"/>
      <c r="F5247" s="352"/>
      <c r="G5247" s="352"/>
      <c r="H5247" s="352"/>
      <c r="I5247" s="352"/>
      <c r="J5247" s="352"/>
      <c r="K5247" s="352"/>
      <c r="L5247" s="352"/>
      <c r="M5247" s="352"/>
    </row>
    <row r="5248" spans="5:13">
      <c r="E5248" s="352"/>
      <c r="F5248" s="352"/>
      <c r="G5248" s="352"/>
      <c r="H5248" s="352"/>
      <c r="I5248" s="352"/>
      <c r="J5248" s="352"/>
      <c r="K5248" s="352"/>
      <c r="L5248" s="352"/>
      <c r="M5248" s="352"/>
    </row>
    <row r="5249" spans="5:13">
      <c r="E5249" s="352"/>
      <c r="F5249" s="352"/>
      <c r="G5249" s="352"/>
      <c r="H5249" s="352"/>
      <c r="I5249" s="352"/>
      <c r="J5249" s="352"/>
      <c r="K5249" s="352"/>
      <c r="L5249" s="352"/>
      <c r="M5249" s="352"/>
    </row>
    <row r="5250" spans="5:13">
      <c r="E5250" s="352"/>
      <c r="F5250" s="352"/>
      <c r="G5250" s="352"/>
      <c r="H5250" s="352"/>
      <c r="I5250" s="352"/>
      <c r="J5250" s="352"/>
      <c r="K5250" s="352"/>
      <c r="L5250" s="352"/>
      <c r="M5250" s="352"/>
    </row>
    <row r="5251" spans="5:13">
      <c r="E5251" s="352"/>
      <c r="F5251" s="352"/>
      <c r="G5251" s="352"/>
      <c r="H5251" s="352"/>
      <c r="I5251" s="352"/>
      <c r="J5251" s="352"/>
      <c r="K5251" s="352"/>
      <c r="L5251" s="352"/>
      <c r="M5251" s="352"/>
    </row>
    <row r="5252" spans="5:13">
      <c r="E5252" s="352"/>
      <c r="F5252" s="352"/>
      <c r="G5252" s="352"/>
      <c r="H5252" s="352"/>
      <c r="I5252" s="352"/>
      <c r="J5252" s="352"/>
      <c r="K5252" s="352"/>
      <c r="L5252" s="352"/>
      <c r="M5252" s="352"/>
    </row>
    <row r="5253" spans="5:13">
      <c r="E5253" s="352"/>
      <c r="F5253" s="352"/>
      <c r="G5253" s="352"/>
      <c r="H5253" s="352"/>
      <c r="I5253" s="352"/>
      <c r="J5253" s="352"/>
      <c r="K5253" s="352"/>
      <c r="L5253" s="352"/>
      <c r="M5253" s="352"/>
    </row>
    <row r="5254" spans="5:13">
      <c r="E5254" s="352"/>
      <c r="F5254" s="352"/>
      <c r="G5254" s="352"/>
      <c r="H5254" s="352"/>
      <c r="I5254" s="352"/>
      <c r="J5254" s="352"/>
      <c r="K5254" s="352"/>
      <c r="L5254" s="352"/>
      <c r="M5254" s="352"/>
    </row>
    <row r="5255" spans="5:13">
      <c r="E5255" s="352"/>
      <c r="F5255" s="352"/>
      <c r="G5255" s="352"/>
      <c r="H5255" s="352"/>
      <c r="I5255" s="352"/>
      <c r="J5255" s="352"/>
      <c r="K5255" s="352"/>
      <c r="L5255" s="352"/>
      <c r="M5255" s="352"/>
    </row>
    <row r="5256" spans="5:13">
      <c r="E5256" s="352"/>
      <c r="F5256" s="352"/>
      <c r="G5256" s="352"/>
      <c r="H5256" s="352"/>
      <c r="I5256" s="352"/>
      <c r="J5256" s="352"/>
      <c r="K5256" s="352"/>
      <c r="L5256" s="352"/>
      <c r="M5256" s="352"/>
    </row>
    <row r="5257" spans="5:13">
      <c r="E5257" s="352"/>
      <c r="F5257" s="352"/>
      <c r="G5257" s="352"/>
      <c r="H5257" s="352"/>
      <c r="I5257" s="352"/>
      <c r="J5257" s="352"/>
      <c r="K5257" s="352"/>
      <c r="L5257" s="352"/>
      <c r="M5257" s="352"/>
    </row>
    <row r="5258" spans="5:13">
      <c r="E5258" s="352"/>
      <c r="F5258" s="352"/>
      <c r="G5258" s="352"/>
      <c r="H5258" s="352"/>
      <c r="I5258" s="352"/>
      <c r="J5258" s="352"/>
      <c r="K5258" s="352"/>
      <c r="L5258" s="352"/>
      <c r="M5258" s="352"/>
    </row>
    <row r="5259" spans="5:13">
      <c r="E5259" s="352"/>
      <c r="F5259" s="352"/>
      <c r="G5259" s="352"/>
      <c r="H5259" s="352"/>
      <c r="I5259" s="352"/>
      <c r="J5259" s="352"/>
      <c r="K5259" s="352"/>
      <c r="L5259" s="352"/>
      <c r="M5259" s="352"/>
    </row>
    <row r="5260" spans="5:13">
      <c r="E5260" s="352"/>
      <c r="F5260" s="352"/>
      <c r="G5260" s="352"/>
      <c r="H5260" s="352"/>
      <c r="I5260" s="352"/>
      <c r="J5260" s="352"/>
      <c r="K5260" s="352"/>
      <c r="L5260" s="352"/>
      <c r="M5260" s="352"/>
    </row>
    <row r="5261" spans="5:13">
      <c r="E5261" s="352"/>
      <c r="F5261" s="352"/>
      <c r="G5261" s="352"/>
      <c r="H5261" s="352"/>
      <c r="I5261" s="352"/>
      <c r="J5261" s="352"/>
      <c r="K5261" s="352"/>
      <c r="L5261" s="352"/>
      <c r="M5261" s="352"/>
    </row>
    <row r="5262" spans="5:13">
      <c r="E5262" s="352"/>
      <c r="F5262" s="352"/>
      <c r="G5262" s="352"/>
      <c r="H5262" s="352"/>
      <c r="I5262" s="352"/>
      <c r="J5262" s="352"/>
      <c r="K5262" s="352"/>
      <c r="L5262" s="352"/>
      <c r="M5262" s="352"/>
    </row>
    <row r="5263" spans="5:13">
      <c r="E5263" s="352"/>
      <c r="F5263" s="352"/>
      <c r="G5263" s="352"/>
      <c r="H5263" s="352"/>
      <c r="I5263" s="352"/>
      <c r="J5263" s="352"/>
      <c r="K5263" s="352"/>
      <c r="L5263" s="352"/>
      <c r="M5263" s="352"/>
    </row>
    <row r="5264" spans="5:13">
      <c r="E5264" s="352"/>
      <c r="F5264" s="352"/>
      <c r="G5264" s="352"/>
      <c r="H5264" s="352"/>
      <c r="I5264" s="352"/>
      <c r="J5264" s="352"/>
      <c r="K5264" s="352"/>
      <c r="L5264" s="352"/>
      <c r="M5264" s="352"/>
    </row>
    <row r="5265" spans="5:13">
      <c r="E5265" s="352"/>
      <c r="F5265" s="352"/>
      <c r="G5265" s="352"/>
      <c r="H5265" s="352"/>
      <c r="I5265" s="352"/>
      <c r="J5265" s="352"/>
      <c r="K5265" s="352"/>
      <c r="L5265" s="352"/>
      <c r="M5265" s="352"/>
    </row>
    <row r="5266" spans="5:13">
      <c r="E5266" s="352"/>
      <c r="F5266" s="352"/>
      <c r="G5266" s="352"/>
      <c r="H5266" s="352"/>
      <c r="I5266" s="352"/>
      <c r="J5266" s="352"/>
      <c r="K5266" s="352"/>
      <c r="L5266" s="352"/>
      <c r="M5266" s="352"/>
    </row>
    <row r="5267" spans="5:13">
      <c r="E5267" s="352"/>
      <c r="F5267" s="352"/>
      <c r="G5267" s="352"/>
      <c r="H5267" s="352"/>
      <c r="I5267" s="352"/>
      <c r="J5267" s="352"/>
      <c r="K5267" s="352"/>
      <c r="L5267" s="352"/>
      <c r="M5267" s="352"/>
    </row>
    <row r="5268" spans="5:13">
      <c r="E5268" s="352"/>
      <c r="F5268" s="352"/>
      <c r="G5268" s="352"/>
      <c r="H5268" s="352"/>
      <c r="I5268" s="352"/>
      <c r="J5268" s="352"/>
      <c r="K5268" s="352"/>
      <c r="L5268" s="352"/>
      <c r="M5268" s="352"/>
    </row>
    <row r="5269" spans="5:13">
      <c r="E5269" s="352"/>
      <c r="F5269" s="352"/>
      <c r="G5269" s="352"/>
      <c r="H5269" s="352"/>
      <c r="I5269" s="352"/>
      <c r="J5269" s="352"/>
      <c r="K5269" s="352"/>
      <c r="L5269" s="352"/>
      <c r="M5269" s="352"/>
    </row>
    <row r="5270" spans="5:13">
      <c r="E5270" s="352"/>
      <c r="F5270" s="352"/>
      <c r="G5270" s="352"/>
      <c r="H5270" s="352"/>
      <c r="I5270" s="352"/>
      <c r="J5270" s="352"/>
      <c r="K5270" s="352"/>
      <c r="L5270" s="352"/>
      <c r="M5270" s="352"/>
    </row>
    <row r="5271" spans="5:13">
      <c r="E5271" s="352"/>
      <c r="F5271" s="352"/>
      <c r="G5271" s="352"/>
      <c r="H5271" s="352"/>
      <c r="I5271" s="352"/>
      <c r="J5271" s="352"/>
      <c r="K5271" s="352"/>
      <c r="L5271" s="352"/>
      <c r="M5271" s="352"/>
    </row>
    <row r="5272" spans="5:13">
      <c r="E5272" s="352"/>
      <c r="F5272" s="352"/>
      <c r="G5272" s="352"/>
      <c r="H5272" s="352"/>
      <c r="I5272" s="352"/>
      <c r="J5272" s="352"/>
      <c r="K5272" s="352"/>
      <c r="L5272" s="352"/>
      <c r="M5272" s="352"/>
    </row>
    <row r="5273" spans="5:13">
      <c r="E5273" s="352"/>
      <c r="F5273" s="352"/>
      <c r="G5273" s="352"/>
      <c r="H5273" s="352"/>
      <c r="I5273" s="352"/>
      <c r="J5273" s="352"/>
      <c r="K5273" s="352"/>
      <c r="L5273" s="352"/>
      <c r="M5273" s="352"/>
    </row>
    <row r="5274" spans="5:13">
      <c r="E5274" s="352"/>
      <c r="F5274" s="352"/>
      <c r="G5274" s="352"/>
      <c r="H5274" s="352"/>
      <c r="I5274" s="352"/>
      <c r="J5274" s="352"/>
      <c r="K5274" s="352"/>
      <c r="L5274" s="352"/>
      <c r="M5274" s="352"/>
    </row>
    <row r="5275" spans="5:13">
      <c r="E5275" s="352"/>
      <c r="F5275" s="352"/>
      <c r="G5275" s="352"/>
      <c r="H5275" s="352"/>
      <c r="I5275" s="352"/>
      <c r="J5275" s="352"/>
      <c r="K5275" s="352"/>
      <c r="L5275" s="352"/>
      <c r="M5275" s="352"/>
    </row>
    <row r="5276" spans="5:13">
      <c r="E5276" s="352"/>
      <c r="F5276" s="352"/>
      <c r="G5276" s="352"/>
      <c r="H5276" s="352"/>
      <c r="I5276" s="352"/>
      <c r="J5276" s="352"/>
      <c r="K5276" s="352"/>
      <c r="L5276" s="352"/>
      <c r="M5276" s="352"/>
    </row>
    <row r="5277" spans="5:13">
      <c r="E5277" s="352"/>
      <c r="F5277" s="352"/>
      <c r="G5277" s="352"/>
      <c r="H5277" s="352"/>
      <c r="I5277" s="352"/>
      <c r="J5277" s="352"/>
      <c r="K5277" s="352"/>
      <c r="L5277" s="352"/>
      <c r="M5277" s="352"/>
    </row>
    <row r="5278" spans="5:13">
      <c r="E5278" s="352"/>
      <c r="F5278" s="352"/>
      <c r="G5278" s="352"/>
      <c r="H5278" s="352"/>
      <c r="I5278" s="352"/>
      <c r="J5278" s="352"/>
      <c r="K5278" s="352"/>
      <c r="L5278" s="352"/>
      <c r="M5278" s="352"/>
    </row>
    <row r="5279" spans="5:13">
      <c r="E5279" s="352"/>
      <c r="F5279" s="352"/>
      <c r="G5279" s="352"/>
      <c r="H5279" s="352"/>
      <c r="I5279" s="352"/>
      <c r="J5279" s="352"/>
      <c r="K5279" s="352"/>
      <c r="L5279" s="352"/>
      <c r="M5279" s="352"/>
    </row>
    <row r="5280" spans="5:13">
      <c r="E5280" s="352"/>
      <c r="F5280" s="352"/>
      <c r="G5280" s="352"/>
      <c r="H5280" s="352"/>
      <c r="I5280" s="352"/>
      <c r="J5280" s="352"/>
      <c r="K5280" s="352"/>
      <c r="L5280" s="352"/>
      <c r="M5280" s="352"/>
    </row>
    <row r="5281" spans="5:13">
      <c r="E5281" s="352"/>
      <c r="F5281" s="352"/>
      <c r="G5281" s="352"/>
      <c r="H5281" s="352"/>
      <c r="I5281" s="352"/>
      <c r="J5281" s="352"/>
      <c r="K5281" s="352"/>
      <c r="L5281" s="352"/>
      <c r="M5281" s="352"/>
    </row>
    <row r="5282" spans="5:13">
      <c r="E5282" s="352"/>
      <c r="F5282" s="352"/>
      <c r="G5282" s="352"/>
      <c r="H5282" s="352"/>
      <c r="I5282" s="352"/>
      <c r="J5282" s="352"/>
      <c r="K5282" s="352"/>
      <c r="L5282" s="352"/>
      <c r="M5282" s="352"/>
    </row>
    <row r="5283" spans="5:13">
      <c r="E5283" s="352"/>
      <c r="F5283" s="352"/>
      <c r="G5283" s="352"/>
      <c r="H5283" s="352"/>
      <c r="I5283" s="352"/>
      <c r="J5283" s="352"/>
      <c r="K5283" s="352"/>
      <c r="L5283" s="352"/>
      <c r="M5283" s="352"/>
    </row>
    <row r="5284" spans="5:13">
      <c r="E5284" s="352"/>
      <c r="F5284" s="352"/>
      <c r="G5284" s="352"/>
      <c r="H5284" s="352"/>
      <c r="I5284" s="352"/>
      <c r="J5284" s="352"/>
      <c r="K5284" s="352"/>
      <c r="L5284" s="352"/>
      <c r="M5284" s="352"/>
    </row>
    <row r="5285" spans="5:13">
      <c r="E5285" s="352"/>
      <c r="F5285" s="352"/>
      <c r="G5285" s="352"/>
      <c r="H5285" s="352"/>
      <c r="I5285" s="352"/>
      <c r="J5285" s="352"/>
      <c r="K5285" s="352"/>
      <c r="L5285" s="352"/>
      <c r="M5285" s="352"/>
    </row>
    <row r="5286" spans="5:13">
      <c r="E5286" s="352"/>
      <c r="F5286" s="352"/>
      <c r="G5286" s="352"/>
      <c r="H5286" s="352"/>
      <c r="I5286" s="352"/>
      <c r="J5286" s="352"/>
      <c r="K5286" s="352"/>
      <c r="L5286" s="352"/>
      <c r="M5286" s="352"/>
    </row>
    <row r="5287" spans="5:13">
      <c r="E5287" s="352"/>
      <c r="F5287" s="352"/>
      <c r="G5287" s="352"/>
      <c r="H5287" s="352"/>
      <c r="I5287" s="352"/>
      <c r="J5287" s="352"/>
      <c r="K5287" s="352"/>
      <c r="L5287" s="352"/>
      <c r="M5287" s="352"/>
    </row>
    <row r="5288" spans="5:13">
      <c r="E5288" s="352"/>
      <c r="F5288" s="352"/>
      <c r="G5288" s="352"/>
      <c r="H5288" s="352"/>
      <c r="I5288" s="352"/>
      <c r="J5288" s="352"/>
      <c r="K5288" s="352"/>
      <c r="L5288" s="352"/>
      <c r="M5288" s="352"/>
    </row>
    <row r="5289" spans="5:13">
      <c r="E5289" s="352"/>
      <c r="F5289" s="352"/>
      <c r="G5289" s="352"/>
      <c r="H5289" s="352"/>
      <c r="I5289" s="352"/>
      <c r="J5289" s="352"/>
      <c r="K5289" s="352"/>
      <c r="L5289" s="352"/>
      <c r="M5289" s="352"/>
    </row>
    <row r="5290" spans="5:13">
      <c r="E5290" s="352"/>
      <c r="F5290" s="352"/>
      <c r="G5290" s="352"/>
      <c r="H5290" s="352"/>
      <c r="I5290" s="352"/>
      <c r="J5290" s="352"/>
      <c r="K5290" s="352"/>
      <c r="L5290" s="352"/>
      <c r="M5290" s="352"/>
    </row>
    <row r="5291" spans="5:13">
      <c r="E5291" s="352"/>
      <c r="F5291" s="352"/>
      <c r="G5291" s="352"/>
      <c r="H5291" s="352"/>
      <c r="I5291" s="352"/>
      <c r="J5291" s="352"/>
      <c r="K5291" s="352"/>
      <c r="L5291" s="352"/>
      <c r="M5291" s="352"/>
    </row>
    <row r="5292" spans="5:13">
      <c r="E5292" s="352"/>
      <c r="F5292" s="352"/>
      <c r="G5292" s="352"/>
      <c r="H5292" s="352"/>
      <c r="I5292" s="352"/>
      <c r="J5292" s="352"/>
      <c r="K5292" s="352"/>
      <c r="L5292" s="352"/>
      <c r="M5292" s="352"/>
    </row>
    <row r="5293" spans="5:13">
      <c r="E5293" s="352"/>
      <c r="F5293" s="352"/>
      <c r="G5293" s="352"/>
      <c r="H5293" s="352"/>
      <c r="I5293" s="352"/>
      <c r="J5293" s="352"/>
      <c r="K5293" s="352"/>
      <c r="L5293" s="352"/>
      <c r="M5293" s="352"/>
    </row>
    <row r="5294" spans="5:13">
      <c r="E5294" s="352"/>
      <c r="F5294" s="352"/>
      <c r="G5294" s="352"/>
      <c r="H5294" s="352"/>
      <c r="I5294" s="352"/>
      <c r="J5294" s="352"/>
      <c r="K5294" s="352"/>
      <c r="L5294" s="352"/>
      <c r="M5294" s="352"/>
    </row>
    <row r="5295" spans="5:13">
      <c r="E5295" s="352"/>
      <c r="F5295" s="352"/>
      <c r="G5295" s="352"/>
      <c r="H5295" s="352"/>
      <c r="I5295" s="352"/>
      <c r="J5295" s="352"/>
      <c r="K5295" s="352"/>
      <c r="L5295" s="352"/>
      <c r="M5295" s="352"/>
    </row>
    <row r="5296" spans="5:13">
      <c r="E5296" s="352"/>
      <c r="F5296" s="352"/>
      <c r="G5296" s="352"/>
      <c r="H5296" s="352"/>
      <c r="I5296" s="352"/>
      <c r="J5296" s="352"/>
      <c r="K5296" s="352"/>
      <c r="L5296" s="352"/>
      <c r="M5296" s="352"/>
    </row>
    <row r="5297" spans="5:13">
      <c r="E5297" s="352"/>
      <c r="F5297" s="352"/>
      <c r="G5297" s="352"/>
      <c r="H5297" s="352"/>
      <c r="I5297" s="352"/>
      <c r="J5297" s="352"/>
      <c r="K5297" s="352"/>
      <c r="L5297" s="352"/>
      <c r="M5297" s="352"/>
    </row>
    <row r="5298" spans="5:13">
      <c r="E5298" s="352"/>
      <c r="F5298" s="352"/>
      <c r="G5298" s="352"/>
      <c r="H5298" s="352"/>
      <c r="I5298" s="352"/>
      <c r="J5298" s="352"/>
      <c r="K5298" s="352"/>
      <c r="L5298" s="352"/>
      <c r="M5298" s="352"/>
    </row>
    <row r="5299" spans="5:13">
      <c r="E5299" s="352"/>
      <c r="F5299" s="352"/>
      <c r="G5299" s="352"/>
      <c r="H5299" s="352"/>
      <c r="I5299" s="352"/>
      <c r="J5299" s="352"/>
      <c r="K5299" s="352"/>
      <c r="L5299" s="352"/>
      <c r="M5299" s="352"/>
    </row>
    <row r="5300" spans="5:13">
      <c r="E5300" s="352"/>
      <c r="F5300" s="352"/>
      <c r="G5300" s="352"/>
      <c r="H5300" s="352"/>
      <c r="I5300" s="352"/>
      <c r="J5300" s="352"/>
      <c r="K5300" s="352"/>
      <c r="L5300" s="352"/>
      <c r="M5300" s="352"/>
    </row>
    <row r="5301" spans="5:13">
      <c r="E5301" s="352"/>
      <c r="F5301" s="352"/>
      <c r="G5301" s="352"/>
      <c r="H5301" s="352"/>
      <c r="I5301" s="352"/>
      <c r="J5301" s="352"/>
      <c r="K5301" s="352"/>
      <c r="L5301" s="352"/>
      <c r="M5301" s="352"/>
    </row>
    <row r="5302" spans="5:13">
      <c r="E5302" s="352"/>
      <c r="F5302" s="352"/>
      <c r="G5302" s="352"/>
      <c r="H5302" s="352"/>
      <c r="I5302" s="352"/>
      <c r="J5302" s="352"/>
      <c r="K5302" s="352"/>
      <c r="L5302" s="352"/>
      <c r="M5302" s="352"/>
    </row>
    <row r="5303" spans="5:13">
      <c r="E5303" s="352"/>
      <c r="F5303" s="352"/>
      <c r="G5303" s="352"/>
      <c r="H5303" s="352"/>
      <c r="I5303" s="352"/>
      <c r="J5303" s="352"/>
      <c r="K5303" s="352"/>
      <c r="L5303" s="352"/>
      <c r="M5303" s="352"/>
    </row>
    <row r="5304" spans="5:13">
      <c r="E5304" s="352"/>
      <c r="F5304" s="352"/>
      <c r="G5304" s="352"/>
      <c r="H5304" s="352"/>
      <c r="I5304" s="352"/>
      <c r="J5304" s="352"/>
      <c r="K5304" s="352"/>
      <c r="L5304" s="352"/>
      <c r="M5304" s="352"/>
    </row>
    <row r="5305" spans="5:13">
      <c r="E5305" s="352"/>
      <c r="F5305" s="352"/>
      <c r="G5305" s="352"/>
      <c r="H5305" s="352"/>
      <c r="I5305" s="352"/>
      <c r="J5305" s="352"/>
      <c r="K5305" s="352"/>
      <c r="L5305" s="352"/>
      <c r="M5305" s="352"/>
    </row>
    <row r="5306" spans="5:13">
      <c r="E5306" s="352"/>
      <c r="F5306" s="352"/>
      <c r="G5306" s="352"/>
      <c r="H5306" s="352"/>
      <c r="I5306" s="352"/>
      <c r="J5306" s="352"/>
      <c r="K5306" s="352"/>
      <c r="L5306" s="352"/>
      <c r="M5306" s="352"/>
    </row>
    <row r="5307" spans="5:13">
      <c r="E5307" s="352"/>
      <c r="F5307" s="352"/>
      <c r="G5307" s="352"/>
      <c r="H5307" s="352"/>
      <c r="I5307" s="352"/>
      <c r="J5307" s="352"/>
      <c r="K5307" s="352"/>
      <c r="L5307" s="352"/>
      <c r="M5307" s="352"/>
    </row>
    <row r="5308" spans="5:13">
      <c r="E5308" s="352"/>
      <c r="F5308" s="352"/>
      <c r="G5308" s="352"/>
      <c r="H5308" s="352"/>
      <c r="I5308" s="352"/>
      <c r="J5308" s="352"/>
      <c r="K5308" s="352"/>
      <c r="L5308" s="352"/>
      <c r="M5308" s="352"/>
    </row>
    <row r="5309" spans="5:13">
      <c r="E5309" s="352"/>
      <c r="F5309" s="352"/>
      <c r="G5309" s="352"/>
      <c r="H5309" s="352"/>
      <c r="I5309" s="352"/>
      <c r="J5309" s="352"/>
      <c r="K5309" s="352"/>
      <c r="L5309" s="352"/>
      <c r="M5309" s="352"/>
    </row>
    <row r="5310" spans="5:13">
      <c r="E5310" s="352"/>
      <c r="F5310" s="352"/>
      <c r="G5310" s="352"/>
      <c r="H5310" s="352"/>
      <c r="I5310" s="352"/>
      <c r="J5310" s="352"/>
      <c r="K5310" s="352"/>
      <c r="L5310" s="352"/>
      <c r="M5310" s="352"/>
    </row>
    <row r="5311" spans="5:13">
      <c r="E5311" s="352"/>
      <c r="F5311" s="352"/>
      <c r="G5311" s="352"/>
      <c r="H5311" s="352"/>
      <c r="I5311" s="352"/>
      <c r="J5311" s="352"/>
      <c r="K5311" s="352"/>
      <c r="L5311" s="352"/>
      <c r="M5311" s="352"/>
    </row>
    <row r="5312" spans="5:13">
      <c r="E5312" s="352"/>
      <c r="F5312" s="352"/>
      <c r="G5312" s="352"/>
      <c r="H5312" s="352"/>
      <c r="I5312" s="352"/>
      <c r="J5312" s="352"/>
      <c r="K5312" s="352"/>
      <c r="L5312" s="352"/>
      <c r="M5312" s="352"/>
    </row>
    <row r="5313" spans="5:13">
      <c r="E5313" s="352"/>
      <c r="F5313" s="352"/>
      <c r="G5313" s="352"/>
      <c r="H5313" s="352"/>
      <c r="I5313" s="352"/>
      <c r="J5313" s="352"/>
      <c r="K5313" s="352"/>
      <c r="L5313" s="352"/>
      <c r="M5313" s="352"/>
    </row>
    <row r="5314" spans="5:13">
      <c r="E5314" s="352"/>
      <c r="F5314" s="352"/>
      <c r="G5314" s="352"/>
      <c r="H5314" s="352"/>
      <c r="I5314" s="352"/>
      <c r="J5314" s="352"/>
      <c r="K5314" s="352"/>
      <c r="L5314" s="352"/>
      <c r="M5314" s="352"/>
    </row>
    <row r="5315" spans="5:13">
      <c r="E5315" s="352"/>
      <c r="F5315" s="352"/>
      <c r="G5315" s="352"/>
      <c r="H5315" s="352"/>
      <c r="I5315" s="352"/>
      <c r="J5315" s="352"/>
      <c r="K5315" s="352"/>
      <c r="L5315" s="352"/>
      <c r="M5315" s="352"/>
    </row>
    <row r="5316" spans="5:13">
      <c r="E5316" s="352"/>
      <c r="F5316" s="352"/>
      <c r="G5316" s="352"/>
      <c r="H5316" s="352"/>
      <c r="I5316" s="352"/>
      <c r="J5316" s="352"/>
      <c r="K5316" s="352"/>
      <c r="L5316" s="352"/>
      <c r="M5316" s="352"/>
    </row>
    <row r="5317" spans="5:13">
      <c r="E5317" s="352"/>
      <c r="F5317" s="352"/>
      <c r="G5317" s="352"/>
      <c r="H5317" s="352"/>
      <c r="I5317" s="352"/>
      <c r="J5317" s="352"/>
      <c r="K5317" s="352"/>
      <c r="L5317" s="352"/>
      <c r="M5317" s="352"/>
    </row>
    <row r="5318" spans="5:13">
      <c r="E5318" s="352"/>
      <c r="F5318" s="352"/>
      <c r="G5318" s="352"/>
      <c r="H5318" s="352"/>
      <c r="I5318" s="352"/>
      <c r="J5318" s="352"/>
      <c r="K5318" s="352"/>
      <c r="L5318" s="352"/>
      <c r="M5318" s="352"/>
    </row>
    <row r="5319" spans="5:13">
      <c r="E5319" s="352"/>
      <c r="F5319" s="352"/>
      <c r="G5319" s="352"/>
      <c r="H5319" s="352"/>
      <c r="I5319" s="352"/>
      <c r="J5319" s="352"/>
      <c r="K5319" s="352"/>
      <c r="L5319" s="352"/>
      <c r="M5319" s="352"/>
    </row>
    <row r="5320" spans="5:13">
      <c r="E5320" s="352"/>
      <c r="F5320" s="352"/>
      <c r="G5320" s="352"/>
      <c r="H5320" s="352"/>
      <c r="I5320" s="352"/>
      <c r="J5320" s="352"/>
      <c r="K5320" s="352"/>
      <c r="L5320" s="352"/>
      <c r="M5320" s="352"/>
    </row>
    <row r="5321" spans="5:13">
      <c r="E5321" s="352"/>
      <c r="F5321" s="352"/>
      <c r="G5321" s="352"/>
      <c r="H5321" s="352"/>
      <c r="I5321" s="352"/>
      <c r="J5321" s="352"/>
      <c r="K5321" s="352"/>
      <c r="L5321" s="352"/>
      <c r="M5321" s="352"/>
    </row>
    <row r="5322" spans="5:13">
      <c r="E5322" s="352"/>
      <c r="F5322" s="352"/>
      <c r="G5322" s="352"/>
      <c r="H5322" s="352"/>
      <c r="I5322" s="352"/>
      <c r="J5322" s="352"/>
      <c r="K5322" s="352"/>
      <c r="L5322" s="352"/>
      <c r="M5322" s="352"/>
    </row>
    <row r="5323" spans="5:13">
      <c r="E5323" s="352"/>
      <c r="F5323" s="352"/>
      <c r="G5323" s="352"/>
      <c r="H5323" s="352"/>
      <c r="I5323" s="352"/>
      <c r="J5323" s="352"/>
      <c r="K5323" s="352"/>
      <c r="L5323" s="352"/>
      <c r="M5323" s="352"/>
    </row>
    <row r="5324" spans="5:13">
      <c r="E5324" s="352"/>
      <c r="F5324" s="352"/>
      <c r="G5324" s="352"/>
      <c r="H5324" s="352"/>
      <c r="I5324" s="352"/>
      <c r="J5324" s="352"/>
      <c r="K5324" s="352"/>
      <c r="L5324" s="352"/>
      <c r="M5324" s="352"/>
    </row>
    <row r="5325" spans="5:13">
      <c r="E5325" s="352"/>
      <c r="F5325" s="352"/>
      <c r="G5325" s="352"/>
      <c r="H5325" s="352"/>
      <c r="I5325" s="352"/>
      <c r="J5325" s="352"/>
      <c r="K5325" s="352"/>
      <c r="L5325" s="352"/>
      <c r="M5325" s="352"/>
    </row>
    <row r="5326" spans="5:13">
      <c r="E5326" s="352"/>
      <c r="F5326" s="352"/>
      <c r="G5326" s="352"/>
      <c r="H5326" s="352"/>
      <c r="I5326" s="352"/>
      <c r="J5326" s="352"/>
      <c r="K5326" s="352"/>
      <c r="L5326" s="352"/>
      <c r="M5326" s="352"/>
    </row>
    <row r="5327" spans="5:13">
      <c r="E5327" s="352"/>
      <c r="F5327" s="352"/>
      <c r="G5327" s="352"/>
      <c r="H5327" s="352"/>
      <c r="I5327" s="352"/>
      <c r="J5327" s="352"/>
      <c r="K5327" s="352"/>
      <c r="L5327" s="352"/>
      <c r="M5327" s="352"/>
    </row>
    <row r="5328" spans="5:13">
      <c r="E5328" s="352"/>
      <c r="F5328" s="352"/>
      <c r="G5328" s="352"/>
      <c r="H5328" s="352"/>
      <c r="I5328" s="352"/>
      <c r="J5328" s="352"/>
      <c r="K5328" s="352"/>
      <c r="L5328" s="352"/>
      <c r="M5328" s="352"/>
    </row>
    <row r="5329" spans="5:13">
      <c r="E5329" s="352"/>
      <c r="F5329" s="352"/>
      <c r="G5329" s="352"/>
      <c r="H5329" s="352"/>
      <c r="I5329" s="352"/>
      <c r="J5329" s="352"/>
      <c r="K5329" s="352"/>
      <c r="L5329" s="352"/>
      <c r="M5329" s="352"/>
    </row>
    <row r="5330" spans="5:13">
      <c r="E5330" s="352"/>
      <c r="F5330" s="352"/>
      <c r="G5330" s="352"/>
      <c r="H5330" s="352"/>
      <c r="I5330" s="352"/>
      <c r="J5330" s="352"/>
      <c r="K5330" s="352"/>
      <c r="L5330" s="352"/>
      <c r="M5330" s="352"/>
    </row>
    <row r="5331" spans="5:13">
      <c r="E5331" s="352"/>
      <c r="F5331" s="352"/>
      <c r="G5331" s="352"/>
      <c r="H5331" s="352"/>
      <c r="I5331" s="352"/>
      <c r="J5331" s="352"/>
      <c r="K5331" s="352"/>
      <c r="L5331" s="352"/>
      <c r="M5331" s="352"/>
    </row>
    <row r="5332" spans="5:13">
      <c r="E5332" s="352"/>
      <c r="F5332" s="352"/>
      <c r="G5332" s="352"/>
      <c r="H5332" s="352"/>
      <c r="I5332" s="352"/>
      <c r="J5332" s="352"/>
      <c r="K5332" s="352"/>
      <c r="L5332" s="352"/>
      <c r="M5332" s="352"/>
    </row>
    <row r="5333" spans="5:13">
      <c r="E5333" s="352"/>
      <c r="F5333" s="352"/>
      <c r="G5333" s="352"/>
      <c r="H5333" s="352"/>
      <c r="I5333" s="352"/>
      <c r="J5333" s="352"/>
      <c r="K5333" s="352"/>
      <c r="L5333" s="352"/>
      <c r="M5333" s="352"/>
    </row>
    <row r="5334" spans="5:13">
      <c r="E5334" s="352"/>
      <c r="F5334" s="352"/>
      <c r="G5334" s="352"/>
      <c r="H5334" s="352"/>
      <c r="I5334" s="352"/>
      <c r="J5334" s="352"/>
      <c r="K5334" s="352"/>
      <c r="L5334" s="352"/>
      <c r="M5334" s="352"/>
    </row>
    <row r="5335" spans="5:13">
      <c r="E5335" s="352"/>
      <c r="F5335" s="352"/>
      <c r="G5335" s="352"/>
      <c r="H5335" s="352"/>
      <c r="I5335" s="352"/>
      <c r="J5335" s="352"/>
      <c r="K5335" s="352"/>
      <c r="L5335" s="352"/>
      <c r="M5335" s="352"/>
    </row>
    <row r="5336" spans="5:13">
      <c r="E5336" s="352"/>
      <c r="F5336" s="352"/>
      <c r="G5336" s="352"/>
      <c r="H5336" s="352"/>
      <c r="I5336" s="352"/>
      <c r="J5336" s="352"/>
      <c r="K5336" s="352"/>
      <c r="L5336" s="352"/>
      <c r="M5336" s="352"/>
    </row>
    <row r="5337" spans="5:13">
      <c r="E5337" s="352"/>
      <c r="F5337" s="352"/>
      <c r="G5337" s="352"/>
      <c r="H5337" s="352"/>
      <c r="I5337" s="352"/>
      <c r="J5337" s="352"/>
      <c r="K5337" s="352"/>
      <c r="L5337" s="352"/>
      <c r="M5337" s="352"/>
    </row>
    <row r="5338" spans="5:13">
      <c r="E5338" s="352"/>
      <c r="F5338" s="352"/>
      <c r="G5338" s="352"/>
      <c r="H5338" s="352"/>
      <c r="I5338" s="352"/>
      <c r="J5338" s="352"/>
      <c r="K5338" s="352"/>
      <c r="L5338" s="352"/>
      <c r="M5338" s="352"/>
    </row>
    <row r="5339" spans="5:13">
      <c r="E5339" s="352"/>
      <c r="F5339" s="352"/>
      <c r="G5339" s="352"/>
      <c r="H5339" s="352"/>
      <c r="I5339" s="352"/>
      <c r="J5339" s="352"/>
      <c r="K5339" s="352"/>
      <c r="L5339" s="352"/>
      <c r="M5339" s="352"/>
    </row>
    <row r="5340" spans="5:13">
      <c r="E5340" s="352"/>
      <c r="F5340" s="352"/>
      <c r="G5340" s="352"/>
      <c r="H5340" s="352"/>
      <c r="I5340" s="352"/>
      <c r="J5340" s="352"/>
      <c r="K5340" s="352"/>
      <c r="L5340" s="352"/>
      <c r="M5340" s="352"/>
    </row>
    <row r="5341" spans="5:13">
      <c r="E5341" s="352"/>
      <c r="F5341" s="352"/>
      <c r="G5341" s="352"/>
      <c r="H5341" s="352"/>
      <c r="I5341" s="352"/>
      <c r="J5341" s="352"/>
      <c r="K5341" s="352"/>
      <c r="L5341" s="352"/>
      <c r="M5341" s="352"/>
    </row>
    <row r="5342" spans="5:13">
      <c r="E5342" s="352"/>
      <c r="F5342" s="352"/>
      <c r="G5342" s="352"/>
      <c r="H5342" s="352"/>
      <c r="I5342" s="352"/>
      <c r="J5342" s="352"/>
      <c r="K5342" s="352"/>
      <c r="L5342" s="352"/>
      <c r="M5342" s="352"/>
    </row>
    <row r="5343" spans="5:13">
      <c r="E5343" s="352"/>
      <c r="F5343" s="352"/>
      <c r="G5343" s="352"/>
      <c r="H5343" s="352"/>
      <c r="I5343" s="352"/>
      <c r="J5343" s="352"/>
      <c r="K5343" s="352"/>
      <c r="L5343" s="352"/>
      <c r="M5343" s="352"/>
    </row>
    <row r="5344" spans="5:13">
      <c r="E5344" s="352"/>
      <c r="F5344" s="352"/>
      <c r="G5344" s="352"/>
      <c r="H5344" s="352"/>
      <c r="I5344" s="352"/>
      <c r="J5344" s="352"/>
      <c r="K5344" s="352"/>
      <c r="L5344" s="352"/>
      <c r="M5344" s="352"/>
    </row>
    <row r="5345" spans="5:13">
      <c r="E5345" s="352"/>
      <c r="F5345" s="352"/>
      <c r="G5345" s="352"/>
      <c r="H5345" s="352"/>
      <c r="I5345" s="352"/>
      <c r="J5345" s="352"/>
      <c r="K5345" s="352"/>
      <c r="L5345" s="352"/>
      <c r="M5345" s="352"/>
    </row>
    <row r="5346" spans="5:13">
      <c r="E5346" s="352"/>
      <c r="F5346" s="352"/>
      <c r="G5346" s="352"/>
      <c r="H5346" s="352"/>
      <c r="I5346" s="352"/>
      <c r="J5346" s="352"/>
      <c r="K5346" s="352"/>
      <c r="L5346" s="352"/>
      <c r="M5346" s="352"/>
    </row>
    <row r="5347" spans="5:13">
      <c r="E5347" s="352"/>
      <c r="F5347" s="352"/>
      <c r="G5347" s="352"/>
      <c r="H5347" s="352"/>
      <c r="I5347" s="352"/>
      <c r="J5347" s="352"/>
      <c r="K5347" s="352"/>
      <c r="L5347" s="352"/>
      <c r="M5347" s="352"/>
    </row>
    <row r="5348" spans="5:13">
      <c r="E5348" s="352"/>
      <c r="F5348" s="352"/>
      <c r="G5348" s="352"/>
      <c r="H5348" s="352"/>
      <c r="I5348" s="352"/>
      <c r="J5348" s="352"/>
      <c r="K5348" s="352"/>
      <c r="L5348" s="352"/>
      <c r="M5348" s="352"/>
    </row>
    <row r="5349" spans="5:13">
      <c r="E5349" s="352"/>
      <c r="F5349" s="352"/>
      <c r="G5349" s="352"/>
      <c r="H5349" s="352"/>
      <c r="I5349" s="352"/>
      <c r="J5349" s="352"/>
      <c r="K5349" s="352"/>
      <c r="L5349" s="352"/>
      <c r="M5349" s="352"/>
    </row>
    <row r="5350" spans="5:13">
      <c r="E5350" s="352"/>
      <c r="F5350" s="352"/>
      <c r="G5350" s="352"/>
      <c r="H5350" s="352"/>
      <c r="I5350" s="352"/>
      <c r="J5350" s="352"/>
      <c r="K5350" s="352"/>
      <c r="L5350" s="352"/>
      <c r="M5350" s="352"/>
    </row>
    <row r="5351" spans="5:13">
      <c r="E5351" s="352"/>
      <c r="F5351" s="352"/>
      <c r="G5351" s="352"/>
      <c r="H5351" s="352"/>
      <c r="I5351" s="352"/>
      <c r="J5351" s="352"/>
      <c r="K5351" s="352"/>
      <c r="L5351" s="352"/>
      <c r="M5351" s="352"/>
    </row>
    <row r="5352" spans="5:13">
      <c r="E5352" s="352"/>
      <c r="F5352" s="352"/>
      <c r="G5352" s="352"/>
      <c r="H5352" s="352"/>
      <c r="I5352" s="352"/>
      <c r="J5352" s="352"/>
      <c r="K5352" s="352"/>
      <c r="L5352" s="352"/>
      <c r="M5352" s="352"/>
    </row>
    <row r="5353" spans="5:13">
      <c r="E5353" s="352"/>
      <c r="F5353" s="352"/>
      <c r="G5353" s="352"/>
      <c r="H5353" s="352"/>
      <c r="I5353" s="352"/>
      <c r="J5353" s="352"/>
      <c r="K5353" s="352"/>
      <c r="L5353" s="352"/>
      <c r="M5353" s="352"/>
    </row>
    <row r="5354" spans="5:13">
      <c r="E5354" s="352"/>
      <c r="F5354" s="352"/>
      <c r="G5354" s="352"/>
      <c r="H5354" s="352"/>
      <c r="I5354" s="352"/>
      <c r="J5354" s="352"/>
      <c r="K5354" s="352"/>
      <c r="L5354" s="352"/>
      <c r="M5354" s="352"/>
    </row>
    <row r="5355" spans="5:13">
      <c r="E5355" s="352"/>
      <c r="F5355" s="352"/>
      <c r="G5355" s="352"/>
      <c r="H5355" s="352"/>
      <c r="I5355" s="352"/>
      <c r="J5355" s="352"/>
      <c r="K5355" s="352"/>
      <c r="L5355" s="352"/>
      <c r="M5355" s="352"/>
    </row>
    <row r="5356" spans="5:13">
      <c r="E5356" s="352"/>
      <c r="F5356" s="352"/>
      <c r="G5356" s="352"/>
      <c r="H5356" s="352"/>
      <c r="I5356" s="352"/>
      <c r="J5356" s="352"/>
      <c r="K5356" s="352"/>
      <c r="L5356" s="352"/>
      <c r="M5356" s="352"/>
    </row>
    <row r="5357" spans="5:13">
      <c r="E5357" s="352"/>
      <c r="F5357" s="352"/>
      <c r="G5357" s="352"/>
      <c r="H5357" s="352"/>
      <c r="I5357" s="352"/>
      <c r="J5357" s="352"/>
      <c r="K5357" s="352"/>
      <c r="L5357" s="352"/>
      <c r="M5357" s="352"/>
    </row>
    <row r="5358" spans="5:13">
      <c r="E5358" s="352"/>
      <c r="F5358" s="352"/>
      <c r="G5358" s="352"/>
      <c r="H5358" s="352"/>
      <c r="I5358" s="352"/>
      <c r="J5358" s="352"/>
      <c r="K5358" s="352"/>
      <c r="L5358" s="352"/>
      <c r="M5358" s="352"/>
    </row>
    <row r="5359" spans="5:13">
      <c r="E5359" s="352"/>
      <c r="F5359" s="352"/>
      <c r="G5359" s="352"/>
      <c r="H5359" s="352"/>
      <c r="I5359" s="352"/>
      <c r="J5359" s="352"/>
      <c r="K5359" s="352"/>
      <c r="L5359" s="352"/>
      <c r="M5359" s="352"/>
    </row>
    <row r="5360" spans="5:13">
      <c r="E5360" s="352"/>
      <c r="F5360" s="352"/>
      <c r="G5360" s="352"/>
      <c r="H5360" s="352"/>
      <c r="I5360" s="352"/>
      <c r="J5360" s="352"/>
      <c r="K5360" s="352"/>
      <c r="L5360" s="352"/>
      <c r="M5360" s="352"/>
    </row>
    <row r="5361" spans="5:13">
      <c r="E5361" s="352"/>
      <c r="F5361" s="352"/>
      <c r="G5361" s="352"/>
      <c r="H5361" s="352"/>
      <c r="I5361" s="352"/>
      <c r="J5361" s="352"/>
      <c r="K5361" s="352"/>
      <c r="L5361" s="352"/>
      <c r="M5361" s="352"/>
    </row>
    <row r="5362" spans="5:13">
      <c r="E5362" s="352"/>
      <c r="F5362" s="352"/>
      <c r="G5362" s="352"/>
      <c r="H5362" s="352"/>
      <c r="I5362" s="352"/>
      <c r="J5362" s="352"/>
      <c r="K5362" s="352"/>
      <c r="L5362" s="352"/>
      <c r="M5362" s="352"/>
    </row>
    <row r="5363" spans="5:13">
      <c r="E5363" s="352"/>
      <c r="F5363" s="352"/>
      <c r="G5363" s="352"/>
      <c r="H5363" s="352"/>
      <c r="I5363" s="352"/>
      <c r="J5363" s="352"/>
      <c r="K5363" s="352"/>
      <c r="L5363" s="352"/>
      <c r="M5363" s="352"/>
    </row>
    <row r="5364" spans="5:13">
      <c r="E5364" s="352"/>
      <c r="F5364" s="352"/>
      <c r="G5364" s="352"/>
      <c r="H5364" s="352"/>
      <c r="I5364" s="352"/>
      <c r="J5364" s="352"/>
      <c r="K5364" s="352"/>
      <c r="L5364" s="352"/>
      <c r="M5364" s="352"/>
    </row>
    <row r="5365" spans="5:13">
      <c r="E5365" s="352"/>
      <c r="F5365" s="352"/>
      <c r="G5365" s="352"/>
      <c r="H5365" s="352"/>
      <c r="I5365" s="352"/>
      <c r="J5365" s="352"/>
      <c r="K5365" s="352"/>
      <c r="L5365" s="352"/>
      <c r="M5365" s="352"/>
    </row>
    <row r="5366" spans="5:13">
      <c r="E5366" s="352"/>
      <c r="F5366" s="352"/>
      <c r="G5366" s="352"/>
      <c r="H5366" s="352"/>
      <c r="I5366" s="352"/>
      <c r="J5366" s="352"/>
      <c r="K5366" s="352"/>
      <c r="L5366" s="352"/>
      <c r="M5366" s="352"/>
    </row>
    <row r="5367" spans="5:13">
      <c r="E5367" s="352"/>
      <c r="F5367" s="352"/>
      <c r="G5367" s="352"/>
      <c r="H5367" s="352"/>
      <c r="I5367" s="352"/>
      <c r="J5367" s="352"/>
      <c r="K5367" s="352"/>
      <c r="L5367" s="352"/>
      <c r="M5367" s="352"/>
    </row>
    <row r="5368" spans="5:13">
      <c r="E5368" s="352"/>
      <c r="F5368" s="352"/>
      <c r="G5368" s="352"/>
      <c r="H5368" s="352"/>
      <c r="I5368" s="352"/>
      <c r="J5368" s="352"/>
      <c r="K5368" s="352"/>
      <c r="L5368" s="352"/>
      <c r="M5368" s="352"/>
    </row>
    <row r="5369" spans="5:13">
      <c r="E5369" s="352"/>
      <c r="F5369" s="352"/>
      <c r="G5369" s="352"/>
      <c r="H5369" s="352"/>
      <c r="I5369" s="352"/>
      <c r="J5369" s="352"/>
      <c r="K5369" s="352"/>
      <c r="L5369" s="352"/>
      <c r="M5369" s="352"/>
    </row>
    <row r="5370" spans="5:13">
      <c r="E5370" s="352"/>
      <c r="F5370" s="352"/>
      <c r="G5370" s="352"/>
      <c r="H5370" s="352"/>
      <c r="I5370" s="352"/>
      <c r="J5370" s="352"/>
      <c r="K5370" s="352"/>
      <c r="L5370" s="352"/>
      <c r="M5370" s="352"/>
    </row>
    <row r="5371" spans="5:13">
      <c r="E5371" s="352"/>
      <c r="F5371" s="352"/>
      <c r="G5371" s="352"/>
      <c r="H5371" s="352"/>
      <c r="I5371" s="352"/>
      <c r="J5371" s="352"/>
      <c r="K5371" s="352"/>
      <c r="L5371" s="352"/>
      <c r="M5371" s="352"/>
    </row>
    <row r="5372" spans="5:13">
      <c r="E5372" s="352"/>
      <c r="F5372" s="352"/>
      <c r="G5372" s="352"/>
      <c r="H5372" s="352"/>
      <c r="I5372" s="352"/>
      <c r="J5372" s="352"/>
      <c r="K5372" s="352"/>
      <c r="L5372" s="352"/>
      <c r="M5372" s="352"/>
    </row>
    <row r="5373" spans="5:13">
      <c r="E5373" s="352"/>
      <c r="F5373" s="352"/>
      <c r="G5373" s="352"/>
      <c r="H5373" s="352"/>
      <c r="I5373" s="352"/>
      <c r="J5373" s="352"/>
      <c r="K5373" s="352"/>
      <c r="L5373" s="352"/>
      <c r="M5373" s="352"/>
    </row>
    <row r="5374" spans="5:13">
      <c r="E5374" s="352"/>
      <c r="F5374" s="352"/>
      <c r="G5374" s="352"/>
      <c r="H5374" s="352"/>
      <c r="I5374" s="352"/>
      <c r="J5374" s="352"/>
      <c r="K5374" s="352"/>
      <c r="L5374" s="352"/>
      <c r="M5374" s="352"/>
    </row>
    <row r="5375" spans="5:13">
      <c r="E5375" s="352"/>
      <c r="F5375" s="352"/>
      <c r="G5375" s="352"/>
      <c r="H5375" s="352"/>
      <c r="I5375" s="352"/>
      <c r="J5375" s="352"/>
      <c r="K5375" s="352"/>
      <c r="L5375" s="352"/>
      <c r="M5375" s="352"/>
    </row>
    <row r="5376" spans="5:13">
      <c r="E5376" s="352"/>
      <c r="F5376" s="352"/>
      <c r="G5376" s="352"/>
      <c r="H5376" s="352"/>
      <c r="I5376" s="352"/>
      <c r="J5376" s="352"/>
      <c r="K5376" s="352"/>
      <c r="L5376" s="352"/>
      <c r="M5376" s="352"/>
    </row>
    <row r="5377" spans="5:13">
      <c r="E5377" s="352"/>
      <c r="F5377" s="352"/>
      <c r="G5377" s="352"/>
      <c r="H5377" s="352"/>
      <c r="I5377" s="352"/>
      <c r="J5377" s="352"/>
      <c r="K5377" s="352"/>
      <c r="L5377" s="352"/>
      <c r="M5377" s="352"/>
    </row>
    <row r="5378" spans="5:13">
      <c r="E5378" s="352"/>
      <c r="F5378" s="352"/>
      <c r="G5378" s="352"/>
      <c r="H5378" s="352"/>
      <c r="I5378" s="352"/>
      <c r="J5378" s="352"/>
      <c r="K5378" s="352"/>
      <c r="L5378" s="352"/>
      <c r="M5378" s="352"/>
    </row>
    <row r="5379" spans="5:13">
      <c r="E5379" s="352"/>
      <c r="F5379" s="352"/>
      <c r="G5379" s="352"/>
      <c r="H5379" s="352"/>
      <c r="I5379" s="352"/>
      <c r="J5379" s="352"/>
      <c r="K5379" s="352"/>
      <c r="L5379" s="352"/>
      <c r="M5379" s="352"/>
    </row>
    <row r="5380" spans="5:13">
      <c r="E5380" s="352"/>
      <c r="F5380" s="352"/>
      <c r="G5380" s="352"/>
      <c r="H5380" s="352"/>
      <c r="I5380" s="352"/>
      <c r="J5380" s="352"/>
      <c r="K5380" s="352"/>
      <c r="L5380" s="352"/>
      <c r="M5380" s="352"/>
    </row>
    <row r="5381" spans="5:13">
      <c r="E5381" s="352"/>
      <c r="F5381" s="352"/>
      <c r="G5381" s="352"/>
      <c r="H5381" s="352"/>
      <c r="I5381" s="352"/>
      <c r="J5381" s="352"/>
      <c r="K5381" s="352"/>
      <c r="L5381" s="352"/>
      <c r="M5381" s="352"/>
    </row>
    <row r="5382" spans="5:13">
      <c r="E5382" s="352"/>
      <c r="F5382" s="352"/>
      <c r="G5382" s="352"/>
      <c r="H5382" s="352"/>
      <c r="I5382" s="352"/>
      <c r="J5382" s="352"/>
      <c r="K5382" s="352"/>
      <c r="L5382" s="352"/>
      <c r="M5382" s="352"/>
    </row>
    <row r="5383" spans="5:13">
      <c r="E5383" s="352"/>
      <c r="F5383" s="352"/>
      <c r="G5383" s="352"/>
      <c r="H5383" s="352"/>
      <c r="I5383" s="352"/>
      <c r="J5383" s="352"/>
      <c r="K5383" s="352"/>
      <c r="L5383" s="352"/>
      <c r="M5383" s="352"/>
    </row>
    <row r="5384" spans="5:13">
      <c r="E5384" s="352"/>
      <c r="F5384" s="352"/>
      <c r="G5384" s="352"/>
      <c r="H5384" s="352"/>
      <c r="I5384" s="352"/>
      <c r="J5384" s="352"/>
      <c r="K5384" s="352"/>
      <c r="L5384" s="352"/>
      <c r="M5384" s="352"/>
    </row>
    <row r="5385" spans="5:13">
      <c r="E5385" s="352"/>
      <c r="F5385" s="352"/>
      <c r="G5385" s="352"/>
      <c r="H5385" s="352"/>
      <c r="I5385" s="352"/>
      <c r="J5385" s="352"/>
      <c r="K5385" s="352"/>
      <c r="L5385" s="352"/>
      <c r="M5385" s="352"/>
    </row>
    <row r="5386" spans="5:13">
      <c r="E5386" s="352"/>
      <c r="F5386" s="352"/>
      <c r="G5386" s="352"/>
      <c r="H5386" s="352"/>
      <c r="I5386" s="352"/>
      <c r="J5386" s="352"/>
      <c r="K5386" s="352"/>
      <c r="L5386" s="352"/>
      <c r="M5386" s="352"/>
    </row>
    <row r="5387" spans="5:13">
      <c r="E5387" s="352"/>
      <c r="F5387" s="352"/>
      <c r="G5387" s="352"/>
      <c r="H5387" s="352"/>
      <c r="I5387" s="352"/>
      <c r="J5387" s="352"/>
      <c r="K5387" s="352"/>
      <c r="L5387" s="352"/>
      <c r="M5387" s="352"/>
    </row>
    <row r="5388" spans="5:13">
      <c r="E5388" s="352"/>
      <c r="F5388" s="352"/>
      <c r="G5388" s="352"/>
      <c r="H5388" s="352"/>
      <c r="I5388" s="352"/>
      <c r="J5388" s="352"/>
      <c r="K5388" s="352"/>
      <c r="L5388" s="352"/>
      <c r="M5388" s="352"/>
    </row>
    <row r="5389" spans="5:13">
      <c r="E5389" s="352"/>
      <c r="F5389" s="352"/>
      <c r="G5389" s="352"/>
      <c r="H5389" s="352"/>
      <c r="I5389" s="352"/>
      <c r="J5389" s="352"/>
      <c r="K5389" s="352"/>
      <c r="L5389" s="352"/>
      <c r="M5389" s="352"/>
    </row>
    <row r="5390" spans="5:13">
      <c r="E5390" s="352"/>
      <c r="F5390" s="352"/>
      <c r="G5390" s="352"/>
      <c r="H5390" s="352"/>
      <c r="I5390" s="352"/>
      <c r="J5390" s="352"/>
      <c r="K5390" s="352"/>
      <c r="L5390" s="352"/>
      <c r="M5390" s="352"/>
    </row>
    <row r="5391" spans="5:13">
      <c r="E5391" s="352"/>
      <c r="F5391" s="352"/>
      <c r="G5391" s="352"/>
      <c r="H5391" s="352"/>
      <c r="I5391" s="352"/>
      <c r="J5391" s="352"/>
      <c r="K5391" s="352"/>
      <c r="L5391" s="352"/>
      <c r="M5391" s="352"/>
    </row>
    <row r="5392" spans="5:13">
      <c r="E5392" s="352"/>
      <c r="F5392" s="352"/>
      <c r="G5392" s="352"/>
      <c r="H5392" s="352"/>
      <c r="I5392" s="352"/>
      <c r="J5392" s="352"/>
      <c r="K5392" s="352"/>
      <c r="L5392" s="352"/>
      <c r="M5392" s="352"/>
    </row>
    <row r="5393" spans="5:13">
      <c r="E5393" s="352"/>
      <c r="F5393" s="352"/>
      <c r="G5393" s="352"/>
      <c r="H5393" s="352"/>
      <c r="I5393" s="352"/>
      <c r="J5393" s="352"/>
      <c r="K5393" s="352"/>
      <c r="L5393" s="352"/>
      <c r="M5393" s="352"/>
    </row>
    <row r="5394" spans="5:13">
      <c r="E5394" s="352"/>
      <c r="F5394" s="352"/>
      <c r="G5394" s="352"/>
      <c r="H5394" s="352"/>
      <c r="I5394" s="352"/>
      <c r="J5394" s="352"/>
      <c r="K5394" s="352"/>
      <c r="L5394" s="352"/>
      <c r="M5394" s="352"/>
    </row>
    <row r="5395" spans="5:13">
      <c r="E5395" s="352"/>
      <c r="F5395" s="352"/>
      <c r="G5395" s="352"/>
      <c r="H5395" s="352"/>
      <c r="I5395" s="352"/>
      <c r="J5395" s="352"/>
      <c r="K5395" s="352"/>
      <c r="L5395" s="352"/>
      <c r="M5395" s="352"/>
    </row>
    <row r="5396" spans="5:13">
      <c r="E5396" s="352"/>
      <c r="F5396" s="352"/>
      <c r="G5396" s="352"/>
      <c r="H5396" s="352"/>
      <c r="I5396" s="352"/>
      <c r="J5396" s="352"/>
      <c r="K5396" s="352"/>
      <c r="L5396" s="352"/>
      <c r="M5396" s="352"/>
    </row>
    <row r="5397" spans="5:13">
      <c r="E5397" s="352"/>
      <c r="F5397" s="352"/>
      <c r="G5397" s="352"/>
      <c r="H5397" s="352"/>
      <c r="I5397" s="352"/>
      <c r="J5397" s="352"/>
      <c r="K5397" s="352"/>
      <c r="L5397" s="352"/>
      <c r="M5397" s="352"/>
    </row>
    <row r="5398" spans="5:13">
      <c r="E5398" s="352"/>
      <c r="F5398" s="352"/>
      <c r="G5398" s="352"/>
      <c r="H5398" s="352"/>
      <c r="I5398" s="352"/>
      <c r="J5398" s="352"/>
      <c r="K5398" s="352"/>
      <c r="L5398" s="352"/>
      <c r="M5398" s="352"/>
    </row>
    <row r="5399" spans="5:13">
      <c r="E5399" s="352"/>
      <c r="F5399" s="352"/>
      <c r="G5399" s="352"/>
      <c r="H5399" s="352"/>
      <c r="I5399" s="352"/>
      <c r="J5399" s="352"/>
      <c r="K5399" s="352"/>
      <c r="L5399" s="352"/>
      <c r="M5399" s="352"/>
    </row>
    <row r="5400" spans="5:13">
      <c r="E5400" s="352"/>
      <c r="F5400" s="352"/>
      <c r="G5400" s="352"/>
      <c r="H5400" s="352"/>
      <c r="I5400" s="352"/>
      <c r="J5400" s="352"/>
      <c r="K5400" s="352"/>
      <c r="L5400" s="352"/>
      <c r="M5400" s="352"/>
    </row>
    <row r="5401" spans="5:13">
      <c r="E5401" s="352"/>
      <c r="F5401" s="352"/>
      <c r="G5401" s="352"/>
      <c r="H5401" s="352"/>
      <c r="I5401" s="352"/>
      <c r="J5401" s="352"/>
      <c r="K5401" s="352"/>
      <c r="L5401" s="352"/>
      <c r="M5401" s="352"/>
    </row>
    <row r="5402" spans="5:13">
      <c r="E5402" s="352"/>
      <c r="F5402" s="352"/>
      <c r="G5402" s="352"/>
      <c r="H5402" s="352"/>
      <c r="I5402" s="352"/>
      <c r="J5402" s="352"/>
      <c r="K5402" s="352"/>
      <c r="L5402" s="352"/>
      <c r="M5402" s="352"/>
    </row>
    <row r="5403" spans="5:13">
      <c r="E5403" s="352"/>
      <c r="F5403" s="352"/>
      <c r="G5403" s="352"/>
      <c r="H5403" s="352"/>
      <c r="I5403" s="352"/>
      <c r="J5403" s="352"/>
      <c r="K5403" s="352"/>
      <c r="L5403" s="352"/>
      <c r="M5403" s="352"/>
    </row>
    <row r="5404" spans="5:13">
      <c r="E5404" s="352"/>
      <c r="F5404" s="352"/>
      <c r="G5404" s="352"/>
      <c r="H5404" s="352"/>
      <c r="I5404" s="352"/>
      <c r="J5404" s="352"/>
      <c r="K5404" s="352"/>
      <c r="L5404" s="352"/>
      <c r="M5404" s="352"/>
    </row>
    <row r="5405" spans="5:13">
      <c r="E5405" s="352"/>
      <c r="F5405" s="352"/>
      <c r="G5405" s="352"/>
      <c r="H5405" s="352"/>
      <c r="I5405" s="352"/>
      <c r="J5405" s="352"/>
      <c r="K5405" s="352"/>
      <c r="L5405" s="352"/>
      <c r="M5405" s="352"/>
    </row>
    <row r="5406" spans="5:13">
      <c r="E5406" s="352"/>
      <c r="F5406" s="352"/>
      <c r="G5406" s="352"/>
      <c r="H5406" s="352"/>
      <c r="I5406" s="352"/>
      <c r="J5406" s="352"/>
      <c r="K5406" s="352"/>
      <c r="L5406" s="352"/>
      <c r="M5406" s="352"/>
    </row>
    <row r="5407" spans="5:13">
      <c r="E5407" s="352"/>
      <c r="F5407" s="352"/>
      <c r="G5407" s="352"/>
      <c r="H5407" s="352"/>
      <c r="I5407" s="352"/>
      <c r="J5407" s="352"/>
      <c r="K5407" s="352"/>
      <c r="L5407" s="352"/>
      <c r="M5407" s="352"/>
    </row>
    <row r="5408" spans="5:13">
      <c r="E5408" s="352"/>
      <c r="F5408" s="352"/>
      <c r="G5408" s="352"/>
      <c r="H5408" s="352"/>
      <c r="I5408" s="352"/>
      <c r="J5408" s="352"/>
      <c r="K5408" s="352"/>
      <c r="L5408" s="352"/>
      <c r="M5408" s="352"/>
    </row>
    <row r="5409" spans="5:13">
      <c r="E5409" s="352"/>
      <c r="F5409" s="352"/>
      <c r="G5409" s="352"/>
      <c r="H5409" s="352"/>
      <c r="I5409" s="352"/>
      <c r="J5409" s="352"/>
      <c r="K5409" s="352"/>
      <c r="L5409" s="352"/>
      <c r="M5409" s="352"/>
    </row>
    <row r="5410" spans="5:13">
      <c r="E5410" s="352"/>
      <c r="F5410" s="352"/>
      <c r="G5410" s="352"/>
      <c r="H5410" s="352"/>
      <c r="I5410" s="352"/>
      <c r="J5410" s="352"/>
      <c r="K5410" s="352"/>
      <c r="L5410" s="352"/>
      <c r="M5410" s="352"/>
    </row>
    <row r="5411" spans="5:13">
      <c r="E5411" s="352"/>
      <c r="F5411" s="352"/>
      <c r="G5411" s="352"/>
      <c r="H5411" s="352"/>
      <c r="I5411" s="352"/>
      <c r="J5411" s="352"/>
      <c r="K5411" s="352"/>
      <c r="L5411" s="352"/>
      <c r="M5411" s="352"/>
    </row>
    <row r="5412" spans="5:13">
      <c r="E5412" s="352"/>
      <c r="F5412" s="352"/>
      <c r="G5412" s="352"/>
      <c r="H5412" s="352"/>
      <c r="I5412" s="352"/>
      <c r="J5412" s="352"/>
      <c r="K5412" s="352"/>
      <c r="L5412" s="352"/>
      <c r="M5412" s="352"/>
    </row>
    <row r="5413" spans="5:13">
      <c r="E5413" s="352"/>
      <c r="F5413" s="352"/>
      <c r="G5413" s="352"/>
      <c r="H5413" s="352"/>
      <c r="I5413" s="352"/>
      <c r="J5413" s="352"/>
      <c r="K5413" s="352"/>
      <c r="L5413" s="352"/>
      <c r="M5413" s="352"/>
    </row>
    <row r="5414" spans="5:13">
      <c r="E5414" s="352"/>
      <c r="F5414" s="352"/>
      <c r="G5414" s="352"/>
      <c r="H5414" s="352"/>
      <c r="I5414" s="352"/>
      <c r="J5414" s="352"/>
      <c r="K5414" s="352"/>
      <c r="L5414" s="352"/>
      <c r="M5414" s="352"/>
    </row>
    <row r="5415" spans="5:13">
      <c r="E5415" s="352"/>
      <c r="F5415" s="352"/>
      <c r="G5415" s="352"/>
      <c r="H5415" s="352"/>
      <c r="I5415" s="352"/>
      <c r="J5415" s="352"/>
      <c r="K5415" s="352"/>
      <c r="L5415" s="352"/>
      <c r="M5415" s="352"/>
    </row>
    <row r="5416" spans="5:13">
      <c r="E5416" s="352"/>
      <c r="F5416" s="352"/>
      <c r="G5416" s="352"/>
      <c r="H5416" s="352"/>
      <c r="I5416" s="352"/>
      <c r="J5416" s="352"/>
      <c r="K5416" s="352"/>
      <c r="L5416" s="352"/>
      <c r="M5416" s="352"/>
    </row>
    <row r="5417" spans="5:13">
      <c r="E5417" s="352"/>
      <c r="F5417" s="352"/>
      <c r="G5417" s="352"/>
      <c r="H5417" s="352"/>
      <c r="I5417" s="352"/>
      <c r="J5417" s="352"/>
      <c r="K5417" s="352"/>
      <c r="L5417" s="352"/>
      <c r="M5417" s="352"/>
    </row>
    <row r="5418" spans="5:13">
      <c r="E5418" s="352"/>
      <c r="F5418" s="352"/>
      <c r="G5418" s="352"/>
      <c r="H5418" s="352"/>
      <c r="I5418" s="352"/>
      <c r="J5418" s="352"/>
      <c r="K5418" s="352"/>
      <c r="L5418" s="352"/>
      <c r="M5418" s="352"/>
    </row>
    <row r="5419" spans="5:13">
      <c r="E5419" s="352"/>
      <c r="F5419" s="352"/>
      <c r="G5419" s="352"/>
      <c r="H5419" s="352"/>
      <c r="I5419" s="352"/>
      <c r="J5419" s="352"/>
      <c r="K5419" s="352"/>
      <c r="L5419" s="352"/>
      <c r="M5419" s="352"/>
    </row>
    <row r="5420" spans="5:13">
      <c r="E5420" s="352"/>
      <c r="F5420" s="352"/>
      <c r="G5420" s="352"/>
      <c r="H5420" s="352"/>
      <c r="I5420" s="352"/>
      <c r="J5420" s="352"/>
      <c r="K5420" s="352"/>
      <c r="L5420" s="352"/>
      <c r="M5420" s="352"/>
    </row>
    <row r="5421" spans="5:13">
      <c r="E5421" s="352"/>
      <c r="F5421" s="352"/>
      <c r="G5421" s="352"/>
      <c r="H5421" s="352"/>
      <c r="I5421" s="352"/>
      <c r="J5421" s="352"/>
      <c r="K5421" s="352"/>
      <c r="L5421" s="352"/>
      <c r="M5421" s="352"/>
    </row>
    <row r="5422" spans="5:13">
      <c r="E5422" s="352"/>
      <c r="F5422" s="352"/>
      <c r="G5422" s="352"/>
      <c r="H5422" s="352"/>
      <c r="I5422" s="352"/>
      <c r="J5422" s="352"/>
      <c r="K5422" s="352"/>
      <c r="L5422" s="352"/>
      <c r="M5422" s="352"/>
    </row>
    <row r="5423" spans="5:13">
      <c r="E5423" s="352"/>
      <c r="F5423" s="352"/>
      <c r="G5423" s="352"/>
      <c r="H5423" s="352"/>
      <c r="I5423" s="352"/>
      <c r="J5423" s="352"/>
      <c r="K5423" s="352"/>
      <c r="L5423" s="352"/>
      <c r="M5423" s="352"/>
    </row>
    <row r="5424" spans="5:13">
      <c r="E5424" s="352"/>
      <c r="F5424" s="352"/>
      <c r="G5424" s="352"/>
      <c r="H5424" s="352"/>
      <c r="I5424" s="352"/>
      <c r="J5424" s="352"/>
      <c r="K5424" s="352"/>
      <c r="L5424" s="352"/>
      <c r="M5424" s="352"/>
    </row>
    <row r="5425" spans="5:13">
      <c r="E5425" s="352"/>
      <c r="F5425" s="352"/>
      <c r="G5425" s="352"/>
      <c r="H5425" s="352"/>
      <c r="I5425" s="352"/>
      <c r="J5425" s="352"/>
      <c r="K5425" s="352"/>
      <c r="L5425" s="352"/>
      <c r="M5425" s="352"/>
    </row>
    <row r="5426" spans="5:13">
      <c r="E5426" s="352"/>
      <c r="F5426" s="352"/>
      <c r="G5426" s="352"/>
      <c r="H5426" s="352"/>
      <c r="I5426" s="352"/>
      <c r="J5426" s="352"/>
      <c r="K5426" s="352"/>
      <c r="L5426" s="352"/>
      <c r="M5426" s="352"/>
    </row>
    <row r="5427" spans="5:13">
      <c r="E5427" s="352"/>
      <c r="F5427" s="352"/>
      <c r="G5427" s="352"/>
      <c r="H5427" s="352"/>
      <c r="I5427" s="352"/>
      <c r="J5427" s="352"/>
      <c r="K5427" s="352"/>
      <c r="L5427" s="352"/>
      <c r="M5427" s="352"/>
    </row>
    <row r="5428" spans="5:13">
      <c r="E5428" s="352"/>
      <c r="F5428" s="352"/>
      <c r="G5428" s="352"/>
      <c r="H5428" s="352"/>
      <c r="I5428" s="352"/>
      <c r="J5428" s="352"/>
      <c r="K5428" s="352"/>
      <c r="L5428" s="352"/>
      <c r="M5428" s="352"/>
    </row>
    <row r="5429" spans="5:13">
      <c r="E5429" s="352"/>
      <c r="F5429" s="352"/>
      <c r="G5429" s="352"/>
      <c r="H5429" s="352"/>
      <c r="I5429" s="352"/>
      <c r="J5429" s="352"/>
      <c r="K5429" s="352"/>
      <c r="L5429" s="352"/>
      <c r="M5429" s="352"/>
    </row>
    <row r="5430" spans="5:13">
      <c r="E5430" s="352"/>
      <c r="F5430" s="352"/>
      <c r="G5430" s="352"/>
      <c r="H5430" s="352"/>
      <c r="I5430" s="352"/>
      <c r="J5430" s="352"/>
      <c r="K5430" s="352"/>
      <c r="L5430" s="352"/>
      <c r="M5430" s="352"/>
    </row>
    <row r="5431" spans="5:13">
      <c r="E5431" s="352"/>
      <c r="F5431" s="352"/>
      <c r="G5431" s="352"/>
      <c r="H5431" s="352"/>
      <c r="I5431" s="352"/>
      <c r="J5431" s="352"/>
      <c r="K5431" s="352"/>
      <c r="L5431" s="352"/>
      <c r="M5431" s="352"/>
    </row>
    <row r="5432" spans="5:13">
      <c r="E5432" s="352"/>
      <c r="F5432" s="352"/>
      <c r="G5432" s="352"/>
      <c r="H5432" s="352"/>
      <c r="I5432" s="352"/>
      <c r="J5432" s="352"/>
      <c r="K5432" s="352"/>
      <c r="L5432" s="352"/>
      <c r="M5432" s="352"/>
    </row>
    <row r="5433" spans="5:13">
      <c r="E5433" s="352"/>
      <c r="F5433" s="352"/>
      <c r="G5433" s="352"/>
      <c r="H5433" s="352"/>
      <c r="I5433" s="352"/>
      <c r="J5433" s="352"/>
      <c r="K5433" s="352"/>
      <c r="L5433" s="352"/>
      <c r="M5433" s="352"/>
    </row>
    <row r="5434" spans="5:13">
      <c r="E5434" s="352"/>
      <c r="F5434" s="352"/>
      <c r="G5434" s="352"/>
      <c r="H5434" s="352"/>
      <c r="I5434" s="352"/>
      <c r="J5434" s="352"/>
      <c r="K5434" s="352"/>
      <c r="L5434" s="352"/>
      <c r="M5434" s="352"/>
    </row>
    <row r="5435" spans="5:13">
      <c r="E5435" s="352"/>
      <c r="F5435" s="352"/>
      <c r="G5435" s="352"/>
      <c r="H5435" s="352"/>
      <c r="I5435" s="352"/>
      <c r="J5435" s="352"/>
      <c r="K5435" s="352"/>
      <c r="L5435" s="352"/>
      <c r="M5435" s="352"/>
    </row>
    <row r="5436" spans="5:13">
      <c r="E5436" s="352"/>
      <c r="F5436" s="352"/>
      <c r="G5436" s="352"/>
      <c r="H5436" s="352"/>
      <c r="I5436" s="352"/>
      <c r="J5436" s="352"/>
      <c r="K5436" s="352"/>
      <c r="L5436" s="352"/>
      <c r="M5436" s="352"/>
    </row>
    <row r="5437" spans="5:13">
      <c r="E5437" s="352"/>
      <c r="F5437" s="352"/>
      <c r="G5437" s="352"/>
      <c r="H5437" s="352"/>
      <c r="I5437" s="352"/>
      <c r="J5437" s="352"/>
      <c r="K5437" s="352"/>
      <c r="L5437" s="352"/>
      <c r="M5437" s="352"/>
    </row>
    <row r="5438" spans="5:13">
      <c r="E5438" s="352"/>
      <c r="F5438" s="352"/>
      <c r="G5438" s="352"/>
      <c r="H5438" s="352"/>
      <c r="I5438" s="352"/>
      <c r="J5438" s="352"/>
      <c r="K5438" s="352"/>
      <c r="L5438" s="352"/>
      <c r="M5438" s="352"/>
    </row>
    <row r="5439" spans="5:13">
      <c r="E5439" s="352"/>
      <c r="F5439" s="352"/>
      <c r="G5439" s="352"/>
      <c r="H5439" s="352"/>
      <c r="I5439" s="352"/>
      <c r="J5439" s="352"/>
      <c r="K5439" s="352"/>
      <c r="L5439" s="352"/>
      <c r="M5439" s="352"/>
    </row>
    <row r="5440" spans="5:13">
      <c r="E5440" s="352"/>
      <c r="F5440" s="352"/>
      <c r="G5440" s="352"/>
      <c r="H5440" s="352"/>
      <c r="I5440" s="352"/>
      <c r="J5440" s="352"/>
      <c r="K5440" s="352"/>
      <c r="L5440" s="352"/>
      <c r="M5440" s="352"/>
    </row>
    <row r="5441" spans="5:13">
      <c r="E5441" s="352"/>
      <c r="F5441" s="352"/>
      <c r="G5441" s="352"/>
      <c r="H5441" s="352"/>
      <c r="I5441" s="352"/>
      <c r="J5441" s="352"/>
      <c r="K5441" s="352"/>
      <c r="L5441" s="352"/>
      <c r="M5441" s="352"/>
    </row>
    <row r="5442" spans="5:13">
      <c r="E5442" s="352"/>
      <c r="F5442" s="352"/>
      <c r="G5442" s="352"/>
      <c r="H5442" s="352"/>
      <c r="I5442" s="352"/>
      <c r="J5442" s="352"/>
      <c r="K5442" s="352"/>
      <c r="L5442" s="352"/>
      <c r="M5442" s="352"/>
    </row>
    <row r="5443" spans="5:13">
      <c r="E5443" s="352"/>
      <c r="F5443" s="352"/>
      <c r="G5443" s="352"/>
      <c r="H5443" s="352"/>
      <c r="I5443" s="352"/>
      <c r="J5443" s="352"/>
      <c r="K5443" s="352"/>
      <c r="L5443" s="352"/>
      <c r="M5443" s="352"/>
    </row>
    <row r="5444" spans="5:13">
      <c r="E5444" s="352"/>
      <c r="F5444" s="352"/>
      <c r="G5444" s="352"/>
      <c r="H5444" s="352"/>
      <c r="I5444" s="352"/>
      <c r="J5444" s="352"/>
      <c r="K5444" s="352"/>
      <c r="L5444" s="352"/>
      <c r="M5444" s="352"/>
    </row>
    <row r="5445" spans="5:13">
      <c r="E5445" s="352"/>
      <c r="F5445" s="352"/>
      <c r="G5445" s="352"/>
      <c r="H5445" s="352"/>
      <c r="I5445" s="352"/>
      <c r="J5445" s="352"/>
      <c r="K5445" s="352"/>
      <c r="L5445" s="352"/>
      <c r="M5445" s="352"/>
    </row>
    <row r="5446" spans="5:13">
      <c r="E5446" s="352"/>
      <c r="F5446" s="352"/>
      <c r="G5446" s="352"/>
      <c r="H5446" s="352"/>
      <c r="I5446" s="352"/>
      <c r="J5446" s="352"/>
      <c r="K5446" s="352"/>
      <c r="L5446" s="352"/>
      <c r="M5446" s="352"/>
    </row>
    <row r="5447" spans="5:13">
      <c r="E5447" s="352"/>
      <c r="F5447" s="352"/>
      <c r="G5447" s="352"/>
      <c r="H5447" s="352"/>
      <c r="I5447" s="352"/>
      <c r="J5447" s="352"/>
      <c r="K5447" s="352"/>
      <c r="L5447" s="352"/>
      <c r="M5447" s="352"/>
    </row>
    <row r="5448" spans="5:13">
      <c r="E5448" s="352"/>
      <c r="F5448" s="352"/>
      <c r="G5448" s="352"/>
      <c r="H5448" s="352"/>
      <c r="I5448" s="352"/>
      <c r="J5448" s="352"/>
      <c r="K5448" s="352"/>
      <c r="L5448" s="352"/>
      <c r="M5448" s="352"/>
    </row>
    <row r="5449" spans="5:13">
      <c r="E5449" s="352"/>
      <c r="F5449" s="352"/>
      <c r="G5449" s="352"/>
      <c r="H5449" s="352"/>
      <c r="I5449" s="352"/>
      <c r="J5449" s="352"/>
      <c r="K5449" s="352"/>
      <c r="L5449" s="352"/>
      <c r="M5449" s="352"/>
    </row>
    <row r="5450" spans="5:13">
      <c r="E5450" s="352"/>
      <c r="F5450" s="352"/>
      <c r="G5450" s="352"/>
      <c r="H5450" s="352"/>
      <c r="I5450" s="352"/>
      <c r="J5450" s="352"/>
      <c r="K5450" s="352"/>
      <c r="L5450" s="352"/>
      <c r="M5450" s="352"/>
    </row>
    <row r="5451" spans="5:13">
      <c r="E5451" s="352"/>
      <c r="F5451" s="352"/>
      <c r="G5451" s="352"/>
      <c r="H5451" s="352"/>
      <c r="I5451" s="352"/>
      <c r="J5451" s="352"/>
      <c r="K5451" s="352"/>
      <c r="L5451" s="352"/>
      <c r="M5451" s="352"/>
    </row>
    <row r="5452" spans="5:13">
      <c r="E5452" s="352"/>
      <c r="F5452" s="352"/>
      <c r="G5452" s="352"/>
      <c r="H5452" s="352"/>
      <c r="I5452" s="352"/>
      <c r="J5452" s="352"/>
      <c r="K5452" s="352"/>
      <c r="L5452" s="352"/>
      <c r="M5452" s="352"/>
    </row>
    <row r="5453" spans="5:13">
      <c r="E5453" s="352"/>
      <c r="F5453" s="352"/>
      <c r="G5453" s="352"/>
      <c r="H5453" s="352"/>
      <c r="I5453" s="352"/>
      <c r="J5453" s="352"/>
      <c r="K5453" s="352"/>
      <c r="L5453" s="352"/>
      <c r="M5453" s="352"/>
    </row>
    <row r="5454" spans="5:13">
      <c r="E5454" s="352"/>
      <c r="F5454" s="352"/>
      <c r="G5454" s="352"/>
      <c r="H5454" s="352"/>
      <c r="I5454" s="352"/>
      <c r="J5454" s="352"/>
      <c r="K5454" s="352"/>
      <c r="L5454" s="352"/>
      <c r="M5454" s="352"/>
    </row>
    <row r="5455" spans="5:13">
      <c r="E5455" s="352"/>
      <c r="F5455" s="352"/>
      <c r="G5455" s="352"/>
      <c r="H5455" s="352"/>
      <c r="I5455" s="352"/>
      <c r="J5455" s="352"/>
      <c r="K5455" s="352"/>
      <c r="L5455" s="352"/>
      <c r="M5455" s="352"/>
    </row>
    <row r="5456" spans="5:13">
      <c r="E5456" s="352"/>
      <c r="F5456" s="352"/>
      <c r="G5456" s="352"/>
      <c r="H5456" s="352"/>
      <c r="I5456" s="352"/>
      <c r="J5456" s="352"/>
      <c r="K5456" s="352"/>
      <c r="L5456" s="352"/>
      <c r="M5456" s="352"/>
    </row>
    <row r="5457" spans="5:13">
      <c r="E5457" s="352"/>
      <c r="F5457" s="352"/>
      <c r="G5457" s="352"/>
      <c r="H5457" s="352"/>
      <c r="I5457" s="352"/>
      <c r="J5457" s="352"/>
      <c r="K5457" s="352"/>
      <c r="L5457" s="352"/>
      <c r="M5457" s="352"/>
    </row>
    <row r="5458" spans="5:13">
      <c r="E5458" s="352"/>
      <c r="F5458" s="352"/>
      <c r="G5458" s="352"/>
      <c r="H5458" s="352"/>
      <c r="I5458" s="352"/>
      <c r="J5458" s="352"/>
      <c r="K5458" s="352"/>
      <c r="L5458" s="352"/>
      <c r="M5458" s="352"/>
    </row>
    <row r="5459" spans="5:13">
      <c r="E5459" s="352"/>
      <c r="F5459" s="352"/>
      <c r="G5459" s="352"/>
      <c r="H5459" s="352"/>
      <c r="I5459" s="352"/>
      <c r="J5459" s="352"/>
      <c r="K5459" s="352"/>
      <c r="L5459" s="352"/>
      <c r="M5459" s="352"/>
    </row>
    <row r="5460" spans="5:13">
      <c r="E5460" s="352"/>
      <c r="F5460" s="352"/>
      <c r="G5460" s="352"/>
      <c r="H5460" s="352"/>
      <c r="I5460" s="352"/>
      <c r="J5460" s="352"/>
      <c r="K5460" s="352"/>
      <c r="L5460" s="352"/>
      <c r="M5460" s="352"/>
    </row>
    <row r="5461" spans="5:13">
      <c r="E5461" s="352"/>
      <c r="F5461" s="352"/>
      <c r="G5461" s="352"/>
      <c r="H5461" s="352"/>
      <c r="I5461" s="352"/>
      <c r="J5461" s="352"/>
      <c r="K5461" s="352"/>
      <c r="L5461" s="352"/>
      <c r="M5461" s="352"/>
    </row>
    <row r="5462" spans="5:13">
      <c r="E5462" s="352"/>
      <c r="F5462" s="352"/>
      <c r="G5462" s="352"/>
      <c r="H5462" s="352"/>
      <c r="I5462" s="352"/>
      <c r="J5462" s="352"/>
      <c r="K5462" s="352"/>
      <c r="L5462" s="352"/>
      <c r="M5462" s="352"/>
    </row>
    <row r="5463" spans="5:13">
      <c r="E5463" s="352"/>
      <c r="F5463" s="352"/>
      <c r="G5463" s="352"/>
      <c r="H5463" s="352"/>
      <c r="I5463" s="352"/>
      <c r="J5463" s="352"/>
      <c r="K5463" s="352"/>
      <c r="L5463" s="352"/>
      <c r="M5463" s="352"/>
    </row>
    <row r="5464" spans="5:13">
      <c r="E5464" s="352"/>
      <c r="F5464" s="352"/>
      <c r="G5464" s="352"/>
      <c r="H5464" s="352"/>
      <c r="I5464" s="352"/>
      <c r="J5464" s="352"/>
      <c r="K5464" s="352"/>
      <c r="L5464" s="352"/>
      <c r="M5464" s="352"/>
    </row>
    <row r="5465" spans="5:13">
      <c r="E5465" s="352"/>
      <c r="F5465" s="352"/>
      <c r="G5465" s="352"/>
      <c r="H5465" s="352"/>
      <c r="I5465" s="352"/>
      <c r="J5465" s="352"/>
      <c r="K5465" s="352"/>
      <c r="L5465" s="352"/>
      <c r="M5465" s="352"/>
    </row>
    <row r="5466" spans="5:13">
      <c r="E5466" s="352"/>
      <c r="F5466" s="352"/>
      <c r="G5466" s="352"/>
      <c r="H5466" s="352"/>
      <c r="I5466" s="352"/>
      <c r="J5466" s="352"/>
      <c r="K5466" s="352"/>
      <c r="L5466" s="352"/>
      <c r="M5466" s="352"/>
    </row>
    <row r="5467" spans="5:13">
      <c r="E5467" s="352"/>
      <c r="F5467" s="352"/>
      <c r="G5467" s="352"/>
      <c r="H5467" s="352"/>
      <c r="I5467" s="352"/>
      <c r="J5467" s="352"/>
      <c r="K5467" s="352"/>
      <c r="L5467" s="352"/>
      <c r="M5467" s="352"/>
    </row>
    <row r="5468" spans="5:13">
      <c r="E5468" s="352"/>
      <c r="F5468" s="352"/>
      <c r="G5468" s="352"/>
      <c r="H5468" s="352"/>
      <c r="I5468" s="352"/>
      <c r="J5468" s="352"/>
      <c r="K5468" s="352"/>
      <c r="L5468" s="352"/>
      <c r="M5468" s="352"/>
    </row>
    <row r="5469" spans="5:13">
      <c r="E5469" s="352"/>
      <c r="F5469" s="352"/>
      <c r="G5469" s="352"/>
      <c r="H5469" s="352"/>
      <c r="I5469" s="352"/>
      <c r="J5469" s="352"/>
      <c r="K5469" s="352"/>
      <c r="L5469" s="352"/>
      <c r="M5469" s="352"/>
    </row>
    <row r="5470" spans="5:13">
      <c r="E5470" s="352"/>
      <c r="F5470" s="352"/>
      <c r="G5470" s="352"/>
      <c r="H5470" s="352"/>
      <c r="I5470" s="352"/>
      <c r="J5470" s="352"/>
      <c r="K5470" s="352"/>
      <c r="L5470" s="352"/>
      <c r="M5470" s="352"/>
    </row>
    <row r="5471" spans="5:13">
      <c r="E5471" s="352"/>
      <c r="F5471" s="352"/>
      <c r="G5471" s="352"/>
      <c r="H5471" s="352"/>
      <c r="I5471" s="352"/>
      <c r="J5471" s="352"/>
      <c r="K5471" s="352"/>
      <c r="L5471" s="352"/>
      <c r="M5471" s="352"/>
    </row>
    <row r="5472" spans="5:13">
      <c r="E5472" s="352"/>
      <c r="F5472" s="352"/>
      <c r="G5472" s="352"/>
      <c r="H5472" s="352"/>
      <c r="I5472" s="352"/>
      <c r="J5472" s="352"/>
      <c r="K5472" s="352"/>
      <c r="L5472" s="352"/>
      <c r="M5472" s="352"/>
    </row>
    <row r="5473" spans="5:13">
      <c r="E5473" s="352"/>
      <c r="F5473" s="352"/>
      <c r="G5473" s="352"/>
      <c r="H5473" s="352"/>
      <c r="I5473" s="352"/>
      <c r="J5473" s="352"/>
      <c r="K5473" s="352"/>
      <c r="L5473" s="352"/>
      <c r="M5473" s="352"/>
    </row>
    <row r="5474" spans="5:13">
      <c r="E5474" s="352"/>
      <c r="F5474" s="352"/>
      <c r="G5474" s="352"/>
      <c r="H5474" s="352"/>
      <c r="I5474" s="352"/>
      <c r="J5474" s="352"/>
      <c r="K5474" s="352"/>
      <c r="L5474" s="352"/>
      <c r="M5474" s="352"/>
    </row>
    <row r="5475" spans="5:13">
      <c r="E5475" s="352"/>
      <c r="F5475" s="352"/>
      <c r="G5475" s="352"/>
      <c r="H5475" s="352"/>
      <c r="I5475" s="352"/>
      <c r="J5475" s="352"/>
      <c r="K5475" s="352"/>
      <c r="L5475" s="352"/>
      <c r="M5475" s="352"/>
    </row>
    <row r="5476" spans="5:13">
      <c r="E5476" s="352"/>
      <c r="F5476" s="352"/>
      <c r="G5476" s="352"/>
      <c r="H5476" s="352"/>
      <c r="I5476" s="352"/>
      <c r="J5476" s="352"/>
      <c r="K5476" s="352"/>
      <c r="L5476" s="352"/>
      <c r="M5476" s="352"/>
    </row>
    <row r="5477" spans="5:13">
      <c r="E5477" s="352"/>
      <c r="F5477" s="352"/>
      <c r="G5477" s="352"/>
      <c r="H5477" s="352"/>
      <c r="I5477" s="352"/>
      <c r="J5477" s="352"/>
      <c r="K5477" s="352"/>
      <c r="L5477" s="352"/>
      <c r="M5477" s="352"/>
    </row>
    <row r="5478" spans="5:13">
      <c r="E5478" s="352"/>
      <c r="F5478" s="352"/>
      <c r="G5478" s="352"/>
      <c r="H5478" s="352"/>
      <c r="I5478" s="352"/>
      <c r="J5478" s="352"/>
      <c r="K5478" s="352"/>
      <c r="L5478" s="352"/>
      <c r="M5478" s="352"/>
    </row>
    <row r="5479" spans="5:13">
      <c r="E5479" s="352"/>
      <c r="F5479" s="352"/>
      <c r="G5479" s="352"/>
      <c r="H5479" s="352"/>
      <c r="I5479" s="352"/>
      <c r="J5479" s="352"/>
      <c r="K5479" s="352"/>
      <c r="L5479" s="352"/>
      <c r="M5479" s="352"/>
    </row>
    <row r="5480" spans="5:13">
      <c r="E5480" s="352"/>
      <c r="F5480" s="352"/>
      <c r="G5480" s="352"/>
      <c r="H5480" s="352"/>
      <c r="I5480" s="352"/>
      <c r="J5480" s="352"/>
      <c r="K5480" s="352"/>
      <c r="L5480" s="352"/>
      <c r="M5480" s="352"/>
    </row>
    <row r="5481" spans="5:13">
      <c r="E5481" s="352"/>
      <c r="F5481" s="352"/>
      <c r="G5481" s="352"/>
      <c r="H5481" s="352"/>
      <c r="I5481" s="352"/>
      <c r="J5481" s="352"/>
      <c r="K5481" s="352"/>
      <c r="L5481" s="352"/>
      <c r="M5481" s="352"/>
    </row>
    <row r="5482" spans="5:13">
      <c r="E5482" s="352"/>
      <c r="F5482" s="352"/>
      <c r="G5482" s="352"/>
      <c r="H5482" s="352"/>
      <c r="I5482" s="352"/>
      <c r="J5482" s="352"/>
      <c r="K5482" s="352"/>
      <c r="L5482" s="352"/>
      <c r="M5482" s="352"/>
    </row>
    <row r="5483" spans="5:13">
      <c r="E5483" s="352"/>
      <c r="F5483" s="352"/>
      <c r="G5483" s="352"/>
      <c r="H5483" s="352"/>
      <c r="I5483" s="352"/>
      <c r="J5483" s="352"/>
      <c r="K5483" s="352"/>
      <c r="L5483" s="352"/>
      <c r="M5483" s="352"/>
    </row>
    <row r="5484" spans="5:13">
      <c r="E5484" s="352"/>
      <c r="F5484" s="352"/>
      <c r="G5484" s="352"/>
      <c r="H5484" s="352"/>
      <c r="I5484" s="352"/>
      <c r="J5484" s="352"/>
      <c r="K5484" s="352"/>
      <c r="L5484" s="352"/>
      <c r="M5484" s="352"/>
    </row>
    <row r="5485" spans="5:13">
      <c r="E5485" s="352"/>
      <c r="F5485" s="352"/>
      <c r="G5485" s="352"/>
      <c r="H5485" s="352"/>
      <c r="I5485" s="352"/>
      <c r="J5485" s="352"/>
      <c r="K5485" s="352"/>
      <c r="L5485" s="352"/>
      <c r="M5485" s="352"/>
    </row>
    <row r="5486" spans="5:13">
      <c r="E5486" s="352"/>
      <c r="F5486" s="352"/>
      <c r="G5486" s="352"/>
      <c r="H5486" s="352"/>
      <c r="I5486" s="352"/>
      <c r="J5486" s="352"/>
      <c r="K5486" s="352"/>
      <c r="L5486" s="352"/>
      <c r="M5486" s="352"/>
    </row>
    <row r="5487" spans="5:13">
      <c r="E5487" s="352"/>
      <c r="F5487" s="352"/>
      <c r="G5487" s="352"/>
      <c r="H5487" s="352"/>
      <c r="I5487" s="352"/>
      <c r="J5487" s="352"/>
      <c r="K5487" s="352"/>
      <c r="L5487" s="352"/>
      <c r="M5487" s="352"/>
    </row>
    <row r="5488" spans="5:13">
      <c r="E5488" s="352"/>
      <c r="F5488" s="352"/>
      <c r="G5488" s="352"/>
      <c r="H5488" s="352"/>
      <c r="I5488" s="352"/>
      <c r="J5488" s="352"/>
      <c r="K5488" s="352"/>
      <c r="L5488" s="352"/>
      <c r="M5488" s="352"/>
    </row>
    <row r="5489" spans="5:13">
      <c r="E5489" s="352"/>
      <c r="F5489" s="352"/>
      <c r="G5489" s="352"/>
      <c r="H5489" s="352"/>
      <c r="I5489" s="352"/>
      <c r="J5489" s="352"/>
      <c r="K5489" s="352"/>
      <c r="L5489" s="352"/>
      <c r="M5489" s="352"/>
    </row>
    <row r="5490" spans="5:13">
      <c r="E5490" s="352"/>
      <c r="F5490" s="352"/>
      <c r="G5490" s="352"/>
      <c r="H5490" s="352"/>
      <c r="I5490" s="352"/>
      <c r="J5490" s="352"/>
      <c r="K5490" s="352"/>
      <c r="L5490" s="352"/>
      <c r="M5490" s="352"/>
    </row>
    <row r="5491" spans="5:13">
      <c r="E5491" s="352"/>
      <c r="F5491" s="352"/>
      <c r="G5491" s="352"/>
      <c r="H5491" s="352"/>
      <c r="I5491" s="352"/>
      <c r="J5491" s="352"/>
      <c r="K5491" s="352"/>
      <c r="L5491" s="352"/>
      <c r="M5491" s="352"/>
    </row>
    <row r="5492" spans="5:13">
      <c r="E5492" s="352"/>
      <c r="F5492" s="352"/>
      <c r="G5492" s="352"/>
      <c r="H5492" s="352"/>
      <c r="I5492" s="352"/>
      <c r="J5492" s="352"/>
      <c r="K5492" s="352"/>
      <c r="L5492" s="352"/>
      <c r="M5492" s="352"/>
    </row>
    <row r="5493" spans="5:13">
      <c r="E5493" s="352"/>
      <c r="F5493" s="352"/>
      <c r="G5493" s="352"/>
      <c r="H5493" s="352"/>
      <c r="I5493" s="352"/>
      <c r="J5493" s="352"/>
      <c r="K5493" s="352"/>
      <c r="L5493" s="352"/>
      <c r="M5493" s="352"/>
    </row>
    <row r="5494" spans="5:13">
      <c r="E5494" s="352"/>
      <c r="F5494" s="352"/>
      <c r="G5494" s="352"/>
      <c r="H5494" s="352"/>
      <c r="I5494" s="352"/>
      <c r="J5494" s="352"/>
      <c r="K5494" s="352"/>
      <c r="L5494" s="352"/>
      <c r="M5494" s="352"/>
    </row>
    <row r="5495" spans="5:13">
      <c r="E5495" s="352"/>
      <c r="F5495" s="352"/>
      <c r="G5495" s="352"/>
      <c r="H5495" s="352"/>
      <c r="I5495" s="352"/>
      <c r="J5495" s="352"/>
      <c r="K5495" s="352"/>
      <c r="L5495" s="352"/>
      <c r="M5495" s="352"/>
    </row>
    <row r="5496" spans="5:13">
      <c r="E5496" s="352"/>
      <c r="F5496" s="352"/>
      <c r="G5496" s="352"/>
      <c r="H5496" s="352"/>
      <c r="I5496" s="352"/>
      <c r="J5496" s="352"/>
      <c r="K5496" s="352"/>
      <c r="L5496" s="352"/>
      <c r="M5496" s="352"/>
    </row>
    <row r="5497" spans="5:13">
      <c r="E5497" s="352"/>
      <c r="F5497" s="352"/>
      <c r="G5497" s="352"/>
      <c r="H5497" s="352"/>
      <c r="I5497" s="352"/>
      <c r="J5497" s="352"/>
      <c r="K5497" s="352"/>
      <c r="L5497" s="352"/>
      <c r="M5497" s="352"/>
    </row>
    <row r="5498" spans="5:13">
      <c r="E5498" s="352"/>
      <c r="F5498" s="352"/>
      <c r="G5498" s="352"/>
      <c r="H5498" s="352"/>
      <c r="I5498" s="352"/>
      <c r="J5498" s="352"/>
      <c r="K5498" s="352"/>
      <c r="L5498" s="352"/>
      <c r="M5498" s="352"/>
    </row>
    <row r="5499" spans="5:13">
      <c r="E5499" s="352"/>
      <c r="F5499" s="352"/>
      <c r="G5499" s="352"/>
      <c r="H5499" s="352"/>
      <c r="I5499" s="352"/>
      <c r="J5499" s="352"/>
      <c r="K5499" s="352"/>
      <c r="L5499" s="352"/>
      <c r="M5499" s="352"/>
    </row>
    <row r="5500" spans="5:13">
      <c r="E5500" s="352"/>
      <c r="F5500" s="352"/>
      <c r="G5500" s="352"/>
      <c r="H5500" s="352"/>
      <c r="I5500" s="352"/>
      <c r="J5500" s="352"/>
      <c r="K5500" s="352"/>
      <c r="L5500" s="352"/>
      <c r="M5500" s="352"/>
    </row>
    <row r="5501" spans="5:13">
      <c r="E5501" s="352"/>
      <c r="F5501" s="352"/>
      <c r="G5501" s="352"/>
      <c r="H5501" s="352"/>
      <c r="I5501" s="352"/>
      <c r="J5501" s="352"/>
      <c r="K5501" s="352"/>
      <c r="L5501" s="352"/>
      <c r="M5501" s="352"/>
    </row>
    <row r="5502" spans="5:13">
      <c r="E5502" s="352"/>
      <c r="F5502" s="352"/>
      <c r="G5502" s="352"/>
      <c r="H5502" s="352"/>
      <c r="I5502" s="352"/>
      <c r="J5502" s="352"/>
      <c r="K5502" s="352"/>
      <c r="L5502" s="352"/>
      <c r="M5502" s="352"/>
    </row>
    <row r="5503" spans="5:13">
      <c r="E5503" s="352"/>
      <c r="F5503" s="352"/>
      <c r="G5503" s="352"/>
      <c r="H5503" s="352"/>
      <c r="I5503" s="352"/>
      <c r="J5503" s="352"/>
      <c r="K5503" s="352"/>
      <c r="L5503" s="352"/>
      <c r="M5503" s="352"/>
    </row>
    <row r="5504" spans="5:13">
      <c r="E5504" s="352"/>
      <c r="F5504" s="352"/>
      <c r="G5504" s="352"/>
      <c r="H5504" s="352"/>
      <c r="I5504" s="352"/>
      <c r="J5504" s="352"/>
      <c r="K5504" s="352"/>
      <c r="L5504" s="352"/>
      <c r="M5504" s="352"/>
    </row>
    <row r="5505" spans="5:13">
      <c r="E5505" s="352"/>
      <c r="F5505" s="352"/>
      <c r="G5505" s="352"/>
      <c r="H5505" s="352"/>
      <c r="I5505" s="352"/>
      <c r="J5505" s="352"/>
      <c r="K5505" s="352"/>
      <c r="L5505" s="352"/>
      <c r="M5505" s="352"/>
    </row>
    <row r="5506" spans="5:13">
      <c r="E5506" s="352"/>
      <c r="F5506" s="352"/>
      <c r="G5506" s="352"/>
      <c r="H5506" s="352"/>
      <c r="I5506" s="352"/>
      <c r="J5506" s="352"/>
      <c r="K5506" s="352"/>
      <c r="L5506" s="352"/>
      <c r="M5506" s="352"/>
    </row>
    <row r="5507" spans="5:13">
      <c r="E5507" s="352"/>
      <c r="F5507" s="352"/>
      <c r="G5507" s="352"/>
      <c r="H5507" s="352"/>
      <c r="I5507" s="352"/>
      <c r="J5507" s="352"/>
      <c r="K5507" s="352"/>
      <c r="L5507" s="352"/>
      <c r="M5507" s="352"/>
    </row>
    <row r="5508" spans="5:13">
      <c r="E5508" s="352"/>
      <c r="F5508" s="352"/>
      <c r="G5508" s="352"/>
      <c r="H5508" s="352"/>
      <c r="I5508" s="352"/>
      <c r="J5508" s="352"/>
      <c r="K5508" s="352"/>
      <c r="L5508" s="352"/>
      <c r="M5508" s="352"/>
    </row>
    <row r="5509" spans="5:13">
      <c r="E5509" s="352"/>
      <c r="F5509" s="352"/>
      <c r="G5509" s="352"/>
      <c r="H5509" s="352"/>
      <c r="I5509" s="352"/>
      <c r="J5509" s="352"/>
      <c r="K5509" s="352"/>
      <c r="L5509" s="352"/>
      <c r="M5509" s="352"/>
    </row>
    <row r="5510" spans="5:13">
      <c r="E5510" s="352"/>
      <c r="F5510" s="352"/>
      <c r="G5510" s="352"/>
      <c r="H5510" s="352"/>
      <c r="I5510" s="352"/>
      <c r="J5510" s="352"/>
      <c r="K5510" s="352"/>
      <c r="L5510" s="352"/>
      <c r="M5510" s="352"/>
    </row>
    <row r="5511" spans="5:13">
      <c r="E5511" s="352"/>
      <c r="F5511" s="352"/>
      <c r="G5511" s="352"/>
      <c r="H5511" s="352"/>
      <c r="I5511" s="352"/>
      <c r="J5511" s="352"/>
      <c r="K5511" s="352"/>
      <c r="L5511" s="352"/>
      <c r="M5511" s="352"/>
    </row>
    <row r="5512" spans="5:13">
      <c r="E5512" s="352"/>
      <c r="F5512" s="352"/>
      <c r="G5512" s="352"/>
      <c r="H5512" s="352"/>
      <c r="I5512" s="352"/>
      <c r="J5512" s="352"/>
      <c r="K5512" s="352"/>
      <c r="L5512" s="352"/>
      <c r="M5512" s="352"/>
    </row>
    <row r="5513" spans="5:13">
      <c r="E5513" s="352"/>
      <c r="F5513" s="352"/>
      <c r="G5513" s="352"/>
      <c r="H5513" s="352"/>
      <c r="I5513" s="352"/>
      <c r="J5513" s="352"/>
      <c r="K5513" s="352"/>
      <c r="L5513" s="352"/>
      <c r="M5513" s="352"/>
    </row>
    <row r="5514" spans="5:13">
      <c r="E5514" s="352"/>
      <c r="F5514" s="352"/>
      <c r="G5514" s="352"/>
      <c r="H5514" s="352"/>
      <c r="I5514" s="352"/>
      <c r="J5514" s="352"/>
      <c r="K5514" s="352"/>
      <c r="L5514" s="352"/>
      <c r="M5514" s="352"/>
    </row>
    <row r="5515" spans="5:13">
      <c r="E5515" s="352"/>
      <c r="F5515" s="352"/>
      <c r="G5515" s="352"/>
      <c r="H5515" s="352"/>
      <c r="I5515" s="352"/>
      <c r="J5515" s="352"/>
      <c r="K5515" s="352"/>
      <c r="L5515" s="352"/>
      <c r="M5515" s="352"/>
    </row>
    <row r="5516" spans="5:13">
      <c r="E5516" s="352"/>
      <c r="F5516" s="352"/>
      <c r="G5516" s="352"/>
      <c r="H5516" s="352"/>
      <c r="I5516" s="352"/>
      <c r="J5516" s="352"/>
      <c r="K5516" s="352"/>
      <c r="L5516" s="352"/>
      <c r="M5516" s="352"/>
    </row>
    <row r="5517" spans="5:13">
      <c r="E5517" s="352"/>
      <c r="F5517" s="352"/>
      <c r="G5517" s="352"/>
      <c r="H5517" s="352"/>
      <c r="I5517" s="352"/>
      <c r="J5517" s="352"/>
      <c r="K5517" s="352"/>
      <c r="L5517" s="352"/>
      <c r="M5517" s="352"/>
    </row>
    <row r="5518" spans="5:13">
      <c r="E5518" s="352"/>
      <c r="F5518" s="352"/>
      <c r="G5518" s="352"/>
      <c r="H5518" s="352"/>
      <c r="I5518" s="352"/>
      <c r="J5518" s="352"/>
      <c r="K5518" s="352"/>
      <c r="L5518" s="352"/>
      <c r="M5518" s="352"/>
    </row>
    <row r="5519" spans="5:13">
      <c r="E5519" s="352"/>
      <c r="F5519" s="352"/>
      <c r="G5519" s="352"/>
      <c r="H5519" s="352"/>
      <c r="I5519" s="352"/>
      <c r="J5519" s="352"/>
      <c r="K5519" s="352"/>
      <c r="L5519" s="352"/>
      <c r="M5519" s="352"/>
    </row>
    <row r="5520" spans="5:13">
      <c r="E5520" s="352"/>
      <c r="F5520" s="352"/>
      <c r="G5520" s="352"/>
      <c r="H5520" s="352"/>
      <c r="I5520" s="352"/>
      <c r="J5520" s="352"/>
      <c r="K5520" s="352"/>
      <c r="L5520" s="352"/>
      <c r="M5520" s="352"/>
    </row>
    <row r="5521" spans="5:13">
      <c r="E5521" s="352"/>
      <c r="F5521" s="352"/>
      <c r="G5521" s="352"/>
      <c r="H5521" s="352"/>
      <c r="I5521" s="352"/>
      <c r="J5521" s="352"/>
      <c r="K5521" s="352"/>
      <c r="L5521" s="352"/>
      <c r="M5521" s="352"/>
    </row>
    <row r="5522" spans="5:13">
      <c r="E5522" s="352"/>
      <c r="F5522" s="352"/>
      <c r="G5522" s="352"/>
      <c r="H5522" s="352"/>
      <c r="I5522" s="352"/>
      <c r="J5522" s="352"/>
      <c r="K5522" s="352"/>
      <c r="L5522" s="352"/>
      <c r="M5522" s="352"/>
    </row>
    <row r="5523" spans="5:13">
      <c r="E5523" s="352"/>
      <c r="F5523" s="352"/>
      <c r="G5523" s="352"/>
      <c r="H5523" s="352"/>
      <c r="I5523" s="352"/>
      <c r="J5523" s="352"/>
      <c r="K5523" s="352"/>
      <c r="L5523" s="352"/>
      <c r="M5523" s="352"/>
    </row>
    <row r="5524" spans="5:13">
      <c r="E5524" s="352"/>
      <c r="F5524" s="352"/>
      <c r="G5524" s="352"/>
      <c r="H5524" s="352"/>
      <c r="I5524" s="352"/>
      <c r="J5524" s="352"/>
      <c r="K5524" s="352"/>
      <c r="L5524" s="352"/>
      <c r="M5524" s="352"/>
    </row>
    <row r="5525" spans="5:13">
      <c r="E5525" s="352"/>
      <c r="F5525" s="352"/>
      <c r="G5525" s="352"/>
      <c r="H5525" s="352"/>
      <c r="I5525" s="352"/>
      <c r="J5525" s="352"/>
      <c r="K5525" s="352"/>
      <c r="L5525" s="352"/>
      <c r="M5525" s="352"/>
    </row>
    <row r="5526" spans="5:13">
      <c r="E5526" s="352"/>
      <c r="F5526" s="352"/>
      <c r="G5526" s="352"/>
      <c r="H5526" s="352"/>
      <c r="I5526" s="352"/>
      <c r="J5526" s="352"/>
      <c r="K5526" s="352"/>
      <c r="L5526" s="352"/>
      <c r="M5526" s="352"/>
    </row>
    <row r="5527" spans="5:13">
      <c r="E5527" s="352"/>
      <c r="F5527" s="352"/>
      <c r="G5527" s="352"/>
      <c r="H5527" s="352"/>
      <c r="I5527" s="352"/>
      <c r="J5527" s="352"/>
      <c r="K5527" s="352"/>
      <c r="L5527" s="352"/>
      <c r="M5527" s="352"/>
    </row>
    <row r="5528" spans="5:13">
      <c r="E5528" s="352"/>
      <c r="F5528" s="352"/>
      <c r="G5528" s="352"/>
      <c r="H5528" s="352"/>
      <c r="I5528" s="352"/>
      <c r="J5528" s="352"/>
      <c r="K5528" s="352"/>
      <c r="L5528" s="352"/>
      <c r="M5528" s="352"/>
    </row>
    <row r="5529" spans="5:13">
      <c r="E5529" s="352"/>
      <c r="F5529" s="352"/>
      <c r="G5529" s="352"/>
      <c r="H5529" s="352"/>
      <c r="I5529" s="352"/>
      <c r="J5529" s="352"/>
      <c r="K5529" s="352"/>
      <c r="L5529" s="352"/>
      <c r="M5529" s="352"/>
    </row>
    <row r="5530" spans="5:13">
      <c r="E5530" s="352"/>
      <c r="F5530" s="352"/>
      <c r="G5530" s="352"/>
      <c r="H5530" s="352"/>
      <c r="I5530" s="352"/>
      <c r="J5530" s="352"/>
      <c r="K5530" s="352"/>
      <c r="L5530" s="352"/>
      <c r="M5530" s="352"/>
    </row>
    <row r="5531" spans="5:13">
      <c r="E5531" s="352"/>
      <c r="F5531" s="352"/>
      <c r="G5531" s="352"/>
      <c r="H5531" s="352"/>
      <c r="I5531" s="352"/>
      <c r="J5531" s="352"/>
      <c r="K5531" s="352"/>
      <c r="L5531" s="352"/>
      <c r="M5531" s="352"/>
    </row>
    <row r="5532" spans="5:13">
      <c r="E5532" s="352"/>
      <c r="F5532" s="352"/>
      <c r="G5532" s="352"/>
      <c r="H5532" s="352"/>
      <c r="I5532" s="352"/>
      <c r="J5532" s="352"/>
      <c r="K5532" s="352"/>
      <c r="L5532" s="352"/>
      <c r="M5532" s="352"/>
    </row>
    <row r="5533" spans="5:13">
      <c r="E5533" s="352"/>
      <c r="F5533" s="352"/>
      <c r="G5533" s="352"/>
      <c r="H5533" s="352"/>
      <c r="I5533" s="352"/>
      <c r="J5533" s="352"/>
      <c r="K5533" s="352"/>
      <c r="L5533" s="352"/>
      <c r="M5533" s="352"/>
    </row>
    <row r="5534" spans="5:13">
      <c r="E5534" s="352"/>
      <c r="F5534" s="352"/>
      <c r="G5534" s="352"/>
      <c r="H5534" s="352"/>
      <c r="I5534" s="352"/>
      <c r="J5534" s="352"/>
      <c r="K5534" s="352"/>
      <c r="L5534" s="352"/>
      <c r="M5534" s="352"/>
    </row>
    <row r="5535" spans="5:13">
      <c r="E5535" s="352"/>
      <c r="F5535" s="352"/>
      <c r="G5535" s="352"/>
      <c r="H5535" s="352"/>
      <c r="I5535" s="352"/>
      <c r="J5535" s="352"/>
      <c r="K5535" s="352"/>
      <c r="L5535" s="352"/>
      <c r="M5535" s="352"/>
    </row>
    <row r="5536" spans="5:13">
      <c r="E5536" s="352"/>
      <c r="F5536" s="352"/>
      <c r="G5536" s="352"/>
      <c r="H5536" s="352"/>
      <c r="I5536" s="352"/>
      <c r="J5536" s="352"/>
      <c r="K5536" s="352"/>
      <c r="L5536" s="352"/>
      <c r="M5536" s="352"/>
    </row>
    <row r="5537" spans="5:13">
      <c r="E5537" s="352"/>
      <c r="F5537" s="352"/>
      <c r="G5537" s="352"/>
      <c r="H5537" s="352"/>
      <c r="I5537" s="352"/>
      <c r="J5537" s="352"/>
      <c r="K5537" s="352"/>
      <c r="L5537" s="352"/>
      <c r="M5537" s="352"/>
    </row>
    <row r="5538" spans="5:13">
      <c r="E5538" s="352"/>
      <c r="F5538" s="352"/>
      <c r="G5538" s="352"/>
      <c r="H5538" s="352"/>
      <c r="I5538" s="352"/>
      <c r="J5538" s="352"/>
      <c r="K5538" s="352"/>
      <c r="L5538" s="352"/>
      <c r="M5538" s="352"/>
    </row>
    <row r="5539" spans="5:13">
      <c r="E5539" s="352"/>
      <c r="F5539" s="352"/>
      <c r="G5539" s="352"/>
      <c r="H5539" s="352"/>
      <c r="I5539" s="352"/>
      <c r="J5539" s="352"/>
      <c r="K5539" s="352"/>
      <c r="L5539" s="352"/>
      <c r="M5539" s="352"/>
    </row>
    <row r="5540" spans="5:13">
      <c r="E5540" s="352"/>
      <c r="F5540" s="352"/>
      <c r="G5540" s="352"/>
      <c r="H5540" s="352"/>
      <c r="I5540" s="352"/>
      <c r="J5540" s="352"/>
      <c r="K5540" s="352"/>
      <c r="L5540" s="352"/>
      <c r="M5540" s="352"/>
    </row>
    <row r="5541" spans="5:13">
      <c r="E5541" s="352"/>
      <c r="F5541" s="352"/>
      <c r="G5541" s="352"/>
      <c r="H5541" s="352"/>
      <c r="I5541" s="352"/>
      <c r="J5541" s="352"/>
      <c r="K5541" s="352"/>
      <c r="L5541" s="352"/>
      <c r="M5541" s="352"/>
    </row>
    <row r="5542" spans="5:13">
      <c r="E5542" s="352"/>
      <c r="F5542" s="352"/>
      <c r="G5542" s="352"/>
      <c r="H5542" s="352"/>
      <c r="I5542" s="352"/>
      <c r="J5542" s="352"/>
      <c r="K5542" s="352"/>
      <c r="L5542" s="352"/>
      <c r="M5542" s="352"/>
    </row>
    <row r="5543" spans="5:13">
      <c r="E5543" s="352"/>
      <c r="F5543" s="352"/>
      <c r="G5543" s="352"/>
      <c r="H5543" s="352"/>
      <c r="I5543" s="352"/>
      <c r="J5543" s="352"/>
      <c r="K5543" s="352"/>
      <c r="L5543" s="352"/>
      <c r="M5543" s="352"/>
    </row>
    <row r="5544" spans="5:13">
      <c r="E5544" s="352"/>
      <c r="F5544" s="352"/>
      <c r="G5544" s="352"/>
      <c r="H5544" s="352"/>
      <c r="I5544" s="352"/>
      <c r="J5544" s="352"/>
      <c r="K5544" s="352"/>
      <c r="L5544" s="352"/>
      <c r="M5544" s="352"/>
    </row>
    <row r="5545" spans="5:13">
      <c r="E5545" s="352"/>
      <c r="F5545" s="352"/>
      <c r="G5545" s="352"/>
      <c r="H5545" s="352"/>
      <c r="I5545" s="352"/>
      <c r="J5545" s="352"/>
      <c r="K5545" s="352"/>
      <c r="L5545" s="352"/>
      <c r="M5545" s="352"/>
    </row>
    <row r="5546" spans="5:13">
      <c r="E5546" s="352"/>
      <c r="F5546" s="352"/>
      <c r="G5546" s="352"/>
      <c r="H5546" s="352"/>
      <c r="I5546" s="352"/>
      <c r="J5546" s="352"/>
      <c r="K5546" s="352"/>
      <c r="L5546" s="352"/>
      <c r="M5546" s="352"/>
    </row>
    <row r="5547" spans="5:13">
      <c r="E5547" s="352"/>
      <c r="F5547" s="352"/>
      <c r="G5547" s="352"/>
      <c r="H5547" s="352"/>
      <c r="I5547" s="352"/>
      <c r="J5547" s="352"/>
      <c r="K5547" s="352"/>
      <c r="L5547" s="352"/>
      <c r="M5547" s="352"/>
    </row>
    <row r="5548" spans="5:13">
      <c r="E5548" s="352"/>
      <c r="F5548" s="352"/>
      <c r="G5548" s="352"/>
      <c r="H5548" s="352"/>
      <c r="I5548" s="352"/>
      <c r="J5548" s="352"/>
      <c r="K5548" s="352"/>
      <c r="L5548" s="352"/>
      <c r="M5548" s="352"/>
    </row>
    <row r="5549" spans="5:13">
      <c r="E5549" s="352"/>
      <c r="F5549" s="352"/>
      <c r="G5549" s="352"/>
      <c r="H5549" s="352"/>
      <c r="I5549" s="352"/>
      <c r="J5549" s="352"/>
      <c r="K5549" s="352"/>
      <c r="L5549" s="352"/>
      <c r="M5549" s="352"/>
    </row>
    <row r="5550" spans="5:13">
      <c r="E5550" s="352"/>
      <c r="F5550" s="352"/>
      <c r="G5550" s="352"/>
      <c r="H5550" s="352"/>
      <c r="I5550" s="352"/>
      <c r="J5550" s="352"/>
      <c r="K5550" s="352"/>
      <c r="L5550" s="352"/>
      <c r="M5550" s="352"/>
    </row>
    <row r="5551" spans="5:13">
      <c r="E5551" s="352"/>
      <c r="F5551" s="352"/>
      <c r="G5551" s="352"/>
      <c r="H5551" s="352"/>
      <c r="I5551" s="352"/>
      <c r="J5551" s="352"/>
      <c r="K5551" s="352"/>
      <c r="L5551" s="352"/>
      <c r="M5551" s="352"/>
    </row>
    <row r="5552" spans="5:13">
      <c r="E5552" s="352"/>
      <c r="F5552" s="352"/>
      <c r="G5552" s="352"/>
      <c r="H5552" s="352"/>
      <c r="I5552" s="352"/>
      <c r="J5552" s="352"/>
      <c r="K5552" s="352"/>
      <c r="L5552" s="352"/>
      <c r="M5552" s="352"/>
    </row>
    <row r="5553" spans="5:13">
      <c r="E5553" s="352"/>
      <c r="F5553" s="352"/>
      <c r="G5553" s="352"/>
      <c r="H5553" s="352"/>
      <c r="I5553" s="352"/>
      <c r="J5553" s="352"/>
      <c r="K5553" s="352"/>
      <c r="L5553" s="352"/>
      <c r="M5553" s="352"/>
    </row>
    <row r="5554" spans="5:13">
      <c r="E5554" s="352"/>
      <c r="F5554" s="352"/>
      <c r="G5554" s="352"/>
      <c r="H5554" s="352"/>
      <c r="I5554" s="352"/>
      <c r="J5554" s="352"/>
      <c r="K5554" s="352"/>
      <c r="L5554" s="352"/>
      <c r="M5554" s="352"/>
    </row>
    <row r="5555" spans="5:13">
      <c r="E5555" s="352"/>
      <c r="F5555" s="352"/>
      <c r="G5555" s="352"/>
      <c r="H5555" s="352"/>
      <c r="I5555" s="352"/>
      <c r="J5555" s="352"/>
      <c r="K5555" s="352"/>
      <c r="L5555" s="352"/>
      <c r="M5555" s="352"/>
    </row>
    <row r="5556" spans="5:13">
      <c r="E5556" s="352"/>
      <c r="F5556" s="352"/>
      <c r="G5556" s="352"/>
      <c r="H5556" s="352"/>
      <c r="I5556" s="352"/>
      <c r="J5556" s="352"/>
      <c r="K5556" s="352"/>
      <c r="L5556" s="352"/>
      <c r="M5556" s="352"/>
    </row>
    <row r="5557" spans="5:13">
      <c r="E5557" s="352"/>
      <c r="F5557" s="352"/>
      <c r="G5557" s="352"/>
      <c r="H5557" s="352"/>
      <c r="I5557" s="352"/>
      <c r="J5557" s="352"/>
      <c r="K5557" s="352"/>
      <c r="L5557" s="352"/>
      <c r="M5557" s="352"/>
    </row>
    <row r="5558" spans="5:13">
      <c r="E5558" s="352"/>
      <c r="F5558" s="352"/>
      <c r="G5558" s="352"/>
      <c r="H5558" s="352"/>
      <c r="I5558" s="352"/>
      <c r="J5558" s="352"/>
      <c r="K5558" s="352"/>
      <c r="L5558" s="352"/>
      <c r="M5558" s="352"/>
    </row>
    <row r="5559" spans="5:13">
      <c r="E5559" s="352"/>
      <c r="F5559" s="352"/>
      <c r="G5559" s="352"/>
      <c r="H5559" s="352"/>
      <c r="I5559" s="352"/>
      <c r="J5559" s="352"/>
      <c r="K5559" s="352"/>
      <c r="L5559" s="352"/>
      <c r="M5559" s="352"/>
    </row>
    <row r="5560" spans="5:13">
      <c r="E5560" s="352"/>
      <c r="F5560" s="352"/>
      <c r="G5560" s="352"/>
      <c r="H5560" s="352"/>
      <c r="I5560" s="352"/>
      <c r="J5560" s="352"/>
      <c r="K5560" s="352"/>
      <c r="L5560" s="352"/>
      <c r="M5560" s="352"/>
    </row>
    <row r="5561" spans="5:13">
      <c r="E5561" s="352"/>
      <c r="F5561" s="352"/>
      <c r="G5561" s="352"/>
      <c r="H5561" s="352"/>
      <c r="I5561" s="352"/>
      <c r="J5561" s="352"/>
      <c r="K5561" s="352"/>
      <c r="L5561" s="352"/>
      <c r="M5561" s="352"/>
    </row>
    <row r="5562" spans="5:13">
      <c r="E5562" s="352"/>
      <c r="F5562" s="352"/>
      <c r="G5562" s="352"/>
      <c r="H5562" s="352"/>
      <c r="I5562" s="352"/>
      <c r="J5562" s="352"/>
      <c r="K5562" s="352"/>
      <c r="L5562" s="352"/>
      <c r="M5562" s="352"/>
    </row>
    <row r="5563" spans="5:13">
      <c r="E5563" s="352"/>
      <c r="F5563" s="352"/>
      <c r="G5563" s="352"/>
      <c r="H5563" s="352"/>
      <c r="I5563" s="352"/>
      <c r="J5563" s="352"/>
      <c r="K5563" s="352"/>
      <c r="L5563" s="352"/>
      <c r="M5563" s="352"/>
    </row>
    <row r="5564" spans="5:13">
      <c r="E5564" s="352"/>
      <c r="F5564" s="352"/>
      <c r="G5564" s="352"/>
      <c r="H5564" s="352"/>
      <c r="I5564" s="352"/>
      <c r="J5564" s="352"/>
      <c r="K5564" s="352"/>
      <c r="L5564" s="352"/>
      <c r="M5564" s="352"/>
    </row>
    <row r="5565" spans="5:13">
      <c r="E5565" s="352"/>
      <c r="F5565" s="352"/>
      <c r="G5565" s="352"/>
      <c r="H5565" s="352"/>
      <c r="I5565" s="352"/>
      <c r="J5565" s="352"/>
      <c r="K5565" s="352"/>
      <c r="L5565" s="352"/>
      <c r="M5565" s="352"/>
    </row>
    <row r="5566" spans="5:13">
      <c r="E5566" s="352"/>
      <c r="F5566" s="352"/>
      <c r="G5566" s="352"/>
      <c r="H5566" s="352"/>
      <c r="I5566" s="352"/>
      <c r="J5566" s="352"/>
      <c r="K5566" s="352"/>
      <c r="L5566" s="352"/>
      <c r="M5566" s="352"/>
    </row>
    <row r="5567" spans="5:13">
      <c r="E5567" s="352"/>
      <c r="F5567" s="352"/>
      <c r="G5567" s="352"/>
      <c r="H5567" s="352"/>
      <c r="I5567" s="352"/>
      <c r="J5567" s="352"/>
      <c r="K5567" s="352"/>
      <c r="L5567" s="352"/>
      <c r="M5567" s="352"/>
    </row>
    <row r="5568" spans="5:13">
      <c r="E5568" s="352"/>
      <c r="F5568" s="352"/>
      <c r="G5568" s="352"/>
      <c r="H5568" s="352"/>
      <c r="I5568" s="352"/>
      <c r="J5568" s="352"/>
      <c r="K5568" s="352"/>
      <c r="L5568" s="352"/>
      <c r="M5568" s="352"/>
    </row>
    <row r="5569" spans="5:13">
      <c r="E5569" s="352"/>
      <c r="F5569" s="352"/>
      <c r="G5569" s="352"/>
      <c r="H5569" s="352"/>
      <c r="I5569" s="352"/>
      <c r="J5569" s="352"/>
      <c r="K5569" s="352"/>
      <c r="L5569" s="352"/>
      <c r="M5569" s="352"/>
    </row>
    <row r="5570" spans="5:13">
      <c r="E5570" s="352"/>
      <c r="F5570" s="352"/>
      <c r="G5570" s="352"/>
      <c r="H5570" s="352"/>
      <c r="I5570" s="352"/>
      <c r="J5570" s="352"/>
      <c r="K5570" s="352"/>
      <c r="L5570" s="352"/>
      <c r="M5570" s="352"/>
    </row>
    <row r="5571" spans="5:13">
      <c r="E5571" s="352"/>
      <c r="F5571" s="352"/>
      <c r="G5571" s="352"/>
      <c r="H5571" s="352"/>
      <c r="I5571" s="352"/>
      <c r="J5571" s="352"/>
      <c r="K5571" s="352"/>
      <c r="L5571" s="352"/>
      <c r="M5571" s="352"/>
    </row>
    <row r="5572" spans="5:13">
      <c r="E5572" s="352"/>
      <c r="F5572" s="352"/>
      <c r="G5572" s="352"/>
      <c r="H5572" s="352"/>
      <c r="I5572" s="352"/>
      <c r="J5572" s="352"/>
      <c r="K5572" s="352"/>
      <c r="L5572" s="352"/>
      <c r="M5572" s="352"/>
    </row>
    <row r="5573" spans="5:13">
      <c r="E5573" s="352"/>
      <c r="F5573" s="352"/>
      <c r="G5573" s="352"/>
      <c r="H5573" s="352"/>
      <c r="I5573" s="352"/>
      <c r="J5573" s="352"/>
      <c r="K5573" s="352"/>
      <c r="L5573" s="352"/>
      <c r="M5573" s="352"/>
    </row>
    <row r="5574" spans="5:13">
      <c r="E5574" s="352"/>
      <c r="F5574" s="352"/>
      <c r="G5574" s="352"/>
      <c r="H5574" s="352"/>
      <c r="I5574" s="352"/>
      <c r="J5574" s="352"/>
      <c r="K5574" s="352"/>
      <c r="L5574" s="352"/>
      <c r="M5574" s="352"/>
    </row>
    <row r="5575" spans="5:13">
      <c r="E5575" s="352"/>
      <c r="F5575" s="352"/>
      <c r="G5575" s="352"/>
      <c r="H5575" s="352"/>
      <c r="I5575" s="352"/>
      <c r="J5575" s="352"/>
      <c r="K5575" s="352"/>
      <c r="L5575" s="352"/>
      <c r="M5575" s="352"/>
    </row>
    <row r="5576" spans="5:13">
      <c r="E5576" s="352"/>
      <c r="F5576" s="352"/>
      <c r="G5576" s="352"/>
      <c r="H5576" s="352"/>
      <c r="I5576" s="352"/>
      <c r="J5576" s="352"/>
      <c r="K5576" s="352"/>
      <c r="L5576" s="352"/>
      <c r="M5576" s="352"/>
    </row>
    <row r="5577" spans="5:13">
      <c r="E5577" s="352"/>
      <c r="F5577" s="352"/>
      <c r="G5577" s="352"/>
      <c r="H5577" s="352"/>
      <c r="I5577" s="352"/>
      <c r="J5577" s="352"/>
      <c r="K5577" s="352"/>
      <c r="L5577" s="352"/>
      <c r="M5577" s="352"/>
    </row>
    <row r="5578" spans="5:13">
      <c r="E5578" s="352"/>
      <c r="F5578" s="352"/>
      <c r="G5578" s="352"/>
      <c r="H5578" s="352"/>
      <c r="I5578" s="352"/>
      <c r="J5578" s="352"/>
      <c r="K5578" s="352"/>
      <c r="L5578" s="352"/>
      <c r="M5578" s="352"/>
    </row>
    <row r="5579" spans="5:13">
      <c r="E5579" s="352"/>
      <c r="F5579" s="352"/>
      <c r="G5579" s="352"/>
      <c r="H5579" s="352"/>
      <c r="I5579" s="352"/>
      <c r="J5579" s="352"/>
      <c r="K5579" s="352"/>
      <c r="L5579" s="352"/>
      <c r="M5579" s="352"/>
    </row>
    <row r="5580" spans="5:13">
      <c r="E5580" s="352"/>
      <c r="F5580" s="352"/>
      <c r="G5580" s="352"/>
      <c r="H5580" s="352"/>
      <c r="I5580" s="352"/>
      <c r="J5580" s="352"/>
      <c r="K5580" s="352"/>
      <c r="L5580" s="352"/>
      <c r="M5580" s="352"/>
    </row>
    <row r="5581" spans="5:13">
      <c r="E5581" s="352"/>
      <c r="F5581" s="352"/>
      <c r="G5581" s="352"/>
      <c r="H5581" s="352"/>
      <c r="I5581" s="352"/>
      <c r="J5581" s="352"/>
      <c r="K5581" s="352"/>
      <c r="L5581" s="352"/>
      <c r="M5581" s="352"/>
    </row>
    <row r="5582" spans="5:13">
      <c r="E5582" s="352"/>
      <c r="F5582" s="352"/>
      <c r="G5582" s="352"/>
      <c r="H5582" s="352"/>
      <c r="I5582" s="352"/>
      <c r="J5582" s="352"/>
      <c r="K5582" s="352"/>
      <c r="L5582" s="352"/>
      <c r="M5582" s="352"/>
    </row>
    <row r="5583" spans="5:13">
      <c r="E5583" s="352"/>
      <c r="F5583" s="352"/>
      <c r="G5583" s="352"/>
      <c r="H5583" s="352"/>
      <c r="I5583" s="352"/>
      <c r="J5583" s="352"/>
      <c r="K5583" s="352"/>
      <c r="L5583" s="352"/>
      <c r="M5583" s="352"/>
    </row>
    <row r="5584" spans="5:13">
      <c r="E5584" s="352"/>
      <c r="F5584" s="352"/>
      <c r="G5584" s="352"/>
      <c r="H5584" s="352"/>
      <c r="I5584" s="352"/>
      <c r="J5584" s="352"/>
      <c r="K5584" s="352"/>
      <c r="L5584" s="352"/>
      <c r="M5584" s="352"/>
    </row>
    <row r="5585" spans="5:13">
      <c r="E5585" s="352"/>
      <c r="F5585" s="352"/>
      <c r="G5585" s="352"/>
      <c r="H5585" s="352"/>
      <c r="I5585" s="352"/>
      <c r="J5585" s="352"/>
      <c r="K5585" s="352"/>
      <c r="L5585" s="352"/>
      <c r="M5585" s="352"/>
    </row>
    <row r="5586" spans="5:13">
      <c r="E5586" s="352"/>
      <c r="F5586" s="352"/>
      <c r="G5586" s="352"/>
      <c r="H5586" s="352"/>
      <c r="I5586" s="352"/>
      <c r="J5586" s="352"/>
      <c r="K5586" s="352"/>
      <c r="L5586" s="352"/>
      <c r="M5586" s="352"/>
    </row>
    <row r="5587" spans="5:13">
      <c r="E5587" s="352"/>
      <c r="F5587" s="352"/>
      <c r="G5587" s="352"/>
      <c r="H5587" s="352"/>
      <c r="I5587" s="352"/>
      <c r="J5587" s="352"/>
      <c r="K5587" s="352"/>
      <c r="L5587" s="352"/>
      <c r="M5587" s="352"/>
    </row>
    <row r="5588" spans="5:13">
      <c r="E5588" s="352"/>
      <c r="F5588" s="352"/>
      <c r="G5588" s="352"/>
      <c r="H5588" s="352"/>
      <c r="I5588" s="352"/>
      <c r="J5588" s="352"/>
      <c r="K5588" s="352"/>
      <c r="L5588" s="352"/>
      <c r="M5588" s="352"/>
    </row>
    <row r="5589" spans="5:13">
      <c r="E5589" s="352"/>
      <c r="F5589" s="352"/>
      <c r="G5589" s="352"/>
      <c r="H5589" s="352"/>
      <c r="I5589" s="352"/>
      <c r="J5589" s="352"/>
      <c r="K5589" s="352"/>
      <c r="L5589" s="352"/>
      <c r="M5589" s="352"/>
    </row>
    <row r="5590" spans="5:13">
      <c r="E5590" s="352"/>
      <c r="F5590" s="352"/>
      <c r="G5590" s="352"/>
      <c r="H5590" s="352"/>
      <c r="I5590" s="352"/>
      <c r="J5590" s="352"/>
      <c r="K5590" s="352"/>
      <c r="L5590" s="352"/>
      <c r="M5590" s="352"/>
    </row>
    <row r="5591" spans="5:13">
      <c r="E5591" s="352"/>
      <c r="F5591" s="352"/>
      <c r="G5591" s="352"/>
      <c r="H5591" s="352"/>
      <c r="I5591" s="352"/>
      <c r="J5591" s="352"/>
      <c r="K5591" s="352"/>
      <c r="L5591" s="352"/>
      <c r="M5591" s="352"/>
    </row>
    <row r="5592" spans="5:13">
      <c r="E5592" s="352"/>
      <c r="F5592" s="352"/>
      <c r="G5592" s="352"/>
      <c r="H5592" s="352"/>
      <c r="I5592" s="352"/>
      <c r="J5592" s="352"/>
      <c r="K5592" s="352"/>
      <c r="L5592" s="352"/>
      <c r="M5592" s="352"/>
    </row>
    <row r="5593" spans="5:13">
      <c r="E5593" s="352"/>
      <c r="F5593" s="352"/>
      <c r="G5593" s="352"/>
      <c r="H5593" s="352"/>
      <c r="I5593" s="352"/>
      <c r="J5593" s="352"/>
      <c r="K5593" s="352"/>
      <c r="L5593" s="352"/>
      <c r="M5593" s="352"/>
    </row>
    <row r="5594" spans="5:13">
      <c r="E5594" s="352"/>
      <c r="F5594" s="352"/>
      <c r="G5594" s="352"/>
      <c r="H5594" s="352"/>
      <c r="I5594" s="352"/>
      <c r="J5594" s="352"/>
      <c r="K5594" s="352"/>
      <c r="L5594" s="352"/>
      <c r="M5594" s="352"/>
    </row>
    <row r="5595" spans="5:13">
      <c r="E5595" s="352"/>
      <c r="F5595" s="352"/>
      <c r="G5595" s="352"/>
      <c r="H5595" s="352"/>
      <c r="I5595" s="352"/>
      <c r="J5595" s="352"/>
      <c r="K5595" s="352"/>
      <c r="L5595" s="352"/>
      <c r="M5595" s="352"/>
    </row>
    <row r="5596" spans="5:13">
      <c r="E5596" s="352"/>
      <c r="F5596" s="352"/>
      <c r="G5596" s="352"/>
      <c r="H5596" s="352"/>
      <c r="I5596" s="352"/>
      <c r="J5596" s="352"/>
      <c r="K5596" s="352"/>
      <c r="L5596" s="352"/>
      <c r="M5596" s="352"/>
    </row>
    <row r="5597" spans="5:13">
      <c r="E5597" s="352"/>
      <c r="F5597" s="352"/>
      <c r="G5597" s="352"/>
      <c r="H5597" s="352"/>
      <c r="I5597" s="352"/>
      <c r="J5597" s="352"/>
      <c r="K5597" s="352"/>
      <c r="L5597" s="352"/>
      <c r="M5597" s="352"/>
    </row>
    <row r="5598" spans="5:13">
      <c r="E5598" s="352"/>
      <c r="F5598" s="352"/>
      <c r="G5598" s="352"/>
      <c r="H5598" s="352"/>
      <c r="I5598" s="352"/>
      <c r="J5598" s="352"/>
      <c r="K5598" s="352"/>
      <c r="L5598" s="352"/>
      <c r="M5598" s="352"/>
    </row>
    <row r="5599" spans="5:13">
      <c r="E5599" s="352"/>
      <c r="F5599" s="352"/>
      <c r="G5599" s="352"/>
      <c r="H5599" s="352"/>
      <c r="I5599" s="352"/>
      <c r="J5599" s="352"/>
      <c r="K5599" s="352"/>
      <c r="L5599" s="352"/>
      <c r="M5599" s="352"/>
    </row>
    <row r="5600" spans="5:13">
      <c r="E5600" s="352"/>
      <c r="F5600" s="352"/>
      <c r="G5600" s="352"/>
      <c r="H5600" s="352"/>
      <c r="I5600" s="352"/>
      <c r="J5600" s="352"/>
      <c r="K5600" s="352"/>
      <c r="L5600" s="352"/>
      <c r="M5600" s="352"/>
    </row>
    <row r="5601" spans="5:13">
      <c r="E5601" s="352"/>
      <c r="F5601" s="352"/>
      <c r="G5601" s="352"/>
      <c r="H5601" s="352"/>
      <c r="I5601" s="352"/>
      <c r="J5601" s="352"/>
      <c r="K5601" s="352"/>
      <c r="L5601" s="352"/>
      <c r="M5601" s="352"/>
    </row>
    <row r="5602" spans="5:13">
      <c r="E5602" s="352"/>
      <c r="F5602" s="352"/>
      <c r="G5602" s="352"/>
      <c r="H5602" s="352"/>
      <c r="I5602" s="352"/>
      <c r="J5602" s="352"/>
      <c r="K5602" s="352"/>
      <c r="L5602" s="352"/>
      <c r="M5602" s="352"/>
    </row>
    <row r="5603" spans="5:13">
      <c r="E5603" s="352"/>
      <c r="F5603" s="352"/>
      <c r="G5603" s="352"/>
      <c r="H5603" s="352"/>
      <c r="I5603" s="352"/>
      <c r="J5603" s="352"/>
      <c r="K5603" s="352"/>
      <c r="L5603" s="352"/>
      <c r="M5603" s="352"/>
    </row>
    <row r="5604" spans="5:13">
      <c r="E5604" s="352"/>
      <c r="F5604" s="352"/>
      <c r="G5604" s="352"/>
      <c r="H5604" s="352"/>
      <c r="I5604" s="352"/>
      <c r="J5604" s="352"/>
      <c r="K5604" s="352"/>
      <c r="L5604" s="352"/>
      <c r="M5604" s="352"/>
    </row>
    <row r="5605" spans="5:13">
      <c r="E5605" s="352"/>
      <c r="F5605" s="352"/>
      <c r="G5605" s="352"/>
      <c r="H5605" s="352"/>
      <c r="I5605" s="352"/>
      <c r="J5605" s="352"/>
      <c r="K5605" s="352"/>
      <c r="L5605" s="352"/>
      <c r="M5605" s="352"/>
    </row>
    <row r="5606" spans="5:13">
      <c r="E5606" s="352"/>
      <c r="F5606" s="352"/>
      <c r="G5606" s="352"/>
      <c r="H5606" s="352"/>
      <c r="I5606" s="352"/>
      <c r="J5606" s="352"/>
      <c r="K5606" s="352"/>
      <c r="L5606" s="352"/>
      <c r="M5606" s="352"/>
    </row>
    <row r="5607" spans="5:13">
      <c r="E5607" s="352"/>
      <c r="F5607" s="352"/>
      <c r="G5607" s="352"/>
      <c r="H5607" s="352"/>
      <c r="I5607" s="352"/>
      <c r="J5607" s="352"/>
      <c r="K5607" s="352"/>
      <c r="L5607" s="352"/>
      <c r="M5607" s="352"/>
    </row>
    <row r="5608" spans="5:13">
      <c r="E5608" s="352"/>
      <c r="F5608" s="352"/>
      <c r="G5608" s="352"/>
      <c r="H5608" s="352"/>
      <c r="I5608" s="352"/>
      <c r="J5608" s="352"/>
      <c r="K5608" s="352"/>
      <c r="L5608" s="352"/>
      <c r="M5608" s="352"/>
    </row>
    <row r="5609" spans="5:13">
      <c r="E5609" s="352"/>
      <c r="F5609" s="352"/>
      <c r="G5609" s="352"/>
      <c r="H5609" s="352"/>
      <c r="I5609" s="352"/>
      <c r="J5609" s="352"/>
      <c r="K5609" s="352"/>
      <c r="L5609" s="352"/>
      <c r="M5609" s="352"/>
    </row>
    <row r="5610" spans="5:13">
      <c r="E5610" s="352"/>
      <c r="F5610" s="352"/>
      <c r="G5610" s="352"/>
      <c r="H5610" s="352"/>
      <c r="I5610" s="352"/>
      <c r="J5610" s="352"/>
      <c r="K5610" s="352"/>
      <c r="L5610" s="352"/>
      <c r="M5610" s="352"/>
    </row>
    <row r="5611" spans="5:13">
      <c r="E5611" s="352"/>
      <c r="F5611" s="352"/>
      <c r="G5611" s="352"/>
      <c r="H5611" s="352"/>
      <c r="I5611" s="352"/>
      <c r="J5611" s="352"/>
      <c r="K5611" s="352"/>
      <c r="L5611" s="352"/>
      <c r="M5611" s="352"/>
    </row>
    <row r="5612" spans="5:13">
      <c r="E5612" s="352"/>
      <c r="F5612" s="352"/>
      <c r="G5612" s="352"/>
      <c r="H5612" s="352"/>
      <c r="I5612" s="352"/>
      <c r="J5612" s="352"/>
      <c r="K5612" s="352"/>
      <c r="L5612" s="352"/>
      <c r="M5612" s="352"/>
    </row>
    <row r="5613" spans="5:13">
      <c r="E5613" s="352"/>
      <c r="F5613" s="352"/>
      <c r="G5613" s="352"/>
      <c r="H5613" s="352"/>
      <c r="I5613" s="352"/>
      <c r="J5613" s="352"/>
      <c r="K5613" s="352"/>
      <c r="L5613" s="352"/>
      <c r="M5613" s="352"/>
    </row>
    <row r="5614" spans="5:13">
      <c r="E5614" s="352"/>
      <c r="F5614" s="352"/>
      <c r="G5614" s="352"/>
      <c r="H5614" s="352"/>
      <c r="I5614" s="352"/>
      <c r="J5614" s="352"/>
      <c r="K5614" s="352"/>
      <c r="L5614" s="352"/>
      <c r="M5614" s="352"/>
    </row>
    <row r="5615" spans="5:13">
      <c r="E5615" s="352"/>
      <c r="F5615" s="352"/>
      <c r="G5615" s="352"/>
      <c r="H5615" s="352"/>
      <c r="I5615" s="352"/>
      <c r="J5615" s="352"/>
      <c r="K5615" s="352"/>
      <c r="L5615" s="352"/>
      <c r="M5615" s="352"/>
    </row>
    <row r="5616" spans="5:13">
      <c r="E5616" s="352"/>
      <c r="F5616" s="352"/>
      <c r="G5616" s="352"/>
      <c r="H5616" s="352"/>
      <c r="I5616" s="352"/>
      <c r="J5616" s="352"/>
      <c r="K5616" s="352"/>
      <c r="L5616" s="352"/>
      <c r="M5616" s="352"/>
    </row>
    <row r="5617" spans="5:13">
      <c r="E5617" s="352"/>
      <c r="F5617" s="352"/>
      <c r="G5617" s="352"/>
      <c r="H5617" s="352"/>
      <c r="I5617" s="352"/>
      <c r="J5617" s="352"/>
      <c r="K5617" s="352"/>
      <c r="L5617" s="352"/>
      <c r="M5617" s="352"/>
    </row>
    <row r="5618" spans="5:13">
      <c r="E5618" s="352"/>
      <c r="F5618" s="352"/>
      <c r="G5618" s="352"/>
      <c r="H5618" s="352"/>
      <c r="I5618" s="352"/>
      <c r="J5618" s="352"/>
      <c r="K5618" s="352"/>
      <c r="L5618" s="352"/>
      <c r="M5618" s="352"/>
    </row>
    <row r="5619" spans="5:13">
      <c r="E5619" s="352"/>
      <c r="F5619" s="352"/>
      <c r="G5619" s="352"/>
      <c r="H5619" s="352"/>
      <c r="I5619" s="352"/>
      <c r="J5619" s="352"/>
      <c r="K5619" s="352"/>
      <c r="L5619" s="352"/>
      <c r="M5619" s="352"/>
    </row>
    <row r="5620" spans="5:13">
      <c r="E5620" s="352"/>
      <c r="F5620" s="352"/>
      <c r="G5620" s="352"/>
      <c r="H5620" s="352"/>
      <c r="I5620" s="352"/>
      <c r="J5620" s="352"/>
      <c r="K5620" s="352"/>
      <c r="L5620" s="352"/>
      <c r="M5620" s="352"/>
    </row>
    <row r="5621" spans="5:13">
      <c r="E5621" s="352"/>
      <c r="F5621" s="352"/>
      <c r="G5621" s="352"/>
      <c r="H5621" s="352"/>
      <c r="I5621" s="352"/>
      <c r="J5621" s="352"/>
      <c r="K5621" s="352"/>
      <c r="L5621" s="352"/>
      <c r="M5621" s="352"/>
    </row>
    <row r="5622" spans="5:13">
      <c r="E5622" s="352"/>
      <c r="F5622" s="352"/>
      <c r="G5622" s="352"/>
      <c r="H5622" s="352"/>
      <c r="I5622" s="352"/>
      <c r="J5622" s="352"/>
      <c r="K5622" s="352"/>
      <c r="L5622" s="352"/>
      <c r="M5622" s="352"/>
    </row>
    <row r="5623" spans="5:13">
      <c r="E5623" s="352"/>
      <c r="F5623" s="352"/>
      <c r="G5623" s="352"/>
      <c r="H5623" s="352"/>
      <c r="I5623" s="352"/>
      <c r="J5623" s="352"/>
      <c r="K5623" s="352"/>
      <c r="L5623" s="352"/>
      <c r="M5623" s="352"/>
    </row>
    <row r="5624" spans="5:13">
      <c r="E5624" s="352"/>
      <c r="F5624" s="352"/>
      <c r="G5624" s="352"/>
      <c r="H5624" s="352"/>
      <c r="I5624" s="352"/>
      <c r="J5624" s="352"/>
      <c r="K5624" s="352"/>
      <c r="L5624" s="352"/>
      <c r="M5624" s="352"/>
    </row>
    <row r="5625" spans="5:13">
      <c r="E5625" s="352"/>
      <c r="F5625" s="352"/>
      <c r="G5625" s="352"/>
      <c r="H5625" s="352"/>
      <c r="I5625" s="352"/>
      <c r="J5625" s="352"/>
      <c r="K5625" s="352"/>
      <c r="L5625" s="352"/>
      <c r="M5625" s="352"/>
    </row>
    <row r="5626" spans="5:13">
      <c r="E5626" s="352"/>
      <c r="F5626" s="352"/>
      <c r="G5626" s="352"/>
      <c r="H5626" s="352"/>
      <c r="I5626" s="352"/>
      <c r="J5626" s="352"/>
      <c r="K5626" s="352"/>
      <c r="L5626" s="352"/>
      <c r="M5626" s="352"/>
    </row>
    <row r="5627" spans="5:13">
      <c r="E5627" s="352"/>
      <c r="F5627" s="352"/>
      <c r="G5627" s="352"/>
      <c r="H5627" s="352"/>
      <c r="I5627" s="352"/>
      <c r="J5627" s="352"/>
      <c r="K5627" s="352"/>
      <c r="L5627" s="352"/>
      <c r="M5627" s="352"/>
    </row>
    <row r="5628" spans="5:13">
      <c r="E5628" s="352"/>
      <c r="F5628" s="352"/>
      <c r="G5628" s="352"/>
      <c r="H5628" s="352"/>
      <c r="I5628" s="352"/>
      <c r="J5628" s="352"/>
      <c r="K5628" s="352"/>
      <c r="L5628" s="352"/>
      <c r="M5628" s="352"/>
    </row>
    <row r="5629" spans="5:13">
      <c r="E5629" s="352"/>
      <c r="F5629" s="352"/>
      <c r="G5629" s="352"/>
      <c r="H5629" s="352"/>
      <c r="I5629" s="352"/>
      <c r="J5629" s="352"/>
      <c r="K5629" s="352"/>
      <c r="L5629" s="352"/>
      <c r="M5629" s="352"/>
    </row>
    <row r="5630" spans="5:13">
      <c r="E5630" s="352"/>
      <c r="F5630" s="352"/>
      <c r="G5630" s="352"/>
      <c r="H5630" s="352"/>
      <c r="I5630" s="352"/>
      <c r="J5630" s="352"/>
      <c r="K5630" s="352"/>
      <c r="L5630" s="352"/>
      <c r="M5630" s="352"/>
    </row>
    <row r="5631" spans="5:13">
      <c r="E5631" s="352"/>
      <c r="F5631" s="352"/>
      <c r="G5631" s="352"/>
      <c r="H5631" s="352"/>
      <c r="I5631" s="352"/>
      <c r="J5631" s="352"/>
      <c r="K5631" s="352"/>
      <c r="L5631" s="352"/>
      <c r="M5631" s="352"/>
    </row>
    <row r="5632" spans="5:13">
      <c r="E5632" s="352"/>
      <c r="F5632" s="352"/>
      <c r="G5632" s="352"/>
      <c r="H5632" s="352"/>
      <c r="I5632" s="352"/>
      <c r="J5632" s="352"/>
      <c r="K5632" s="352"/>
      <c r="L5632" s="352"/>
      <c r="M5632" s="352"/>
    </row>
    <row r="5633" spans="5:13">
      <c r="E5633" s="352"/>
      <c r="F5633" s="352"/>
      <c r="G5633" s="352"/>
      <c r="H5633" s="352"/>
      <c r="I5633" s="352"/>
      <c r="J5633" s="352"/>
      <c r="K5633" s="352"/>
      <c r="L5633" s="352"/>
      <c r="M5633" s="352"/>
    </row>
    <row r="5634" spans="5:13">
      <c r="E5634" s="352"/>
      <c r="F5634" s="352"/>
      <c r="G5634" s="352"/>
      <c r="H5634" s="352"/>
      <c r="I5634" s="352"/>
      <c r="J5634" s="352"/>
      <c r="K5634" s="352"/>
      <c r="L5634" s="352"/>
      <c r="M5634" s="352"/>
    </row>
    <row r="5635" spans="5:13">
      <c r="E5635" s="352"/>
      <c r="F5635" s="352"/>
      <c r="G5635" s="352"/>
      <c r="H5635" s="352"/>
      <c r="I5635" s="352"/>
      <c r="J5635" s="352"/>
      <c r="K5635" s="352"/>
      <c r="L5635" s="352"/>
      <c r="M5635" s="352"/>
    </row>
    <row r="5636" spans="5:13">
      <c r="E5636" s="352"/>
      <c r="F5636" s="352"/>
      <c r="G5636" s="352"/>
      <c r="H5636" s="352"/>
      <c r="I5636" s="352"/>
      <c r="J5636" s="352"/>
      <c r="K5636" s="352"/>
      <c r="L5636" s="352"/>
      <c r="M5636" s="352"/>
    </row>
    <row r="5637" spans="5:13">
      <c r="E5637" s="352"/>
      <c r="F5637" s="352"/>
      <c r="G5637" s="352"/>
      <c r="H5637" s="352"/>
      <c r="I5637" s="352"/>
      <c r="J5637" s="352"/>
      <c r="K5637" s="352"/>
      <c r="L5637" s="352"/>
      <c r="M5637" s="352"/>
    </row>
    <row r="5638" spans="5:13">
      <c r="E5638" s="352"/>
      <c r="F5638" s="352"/>
      <c r="G5638" s="352"/>
      <c r="H5638" s="352"/>
      <c r="I5638" s="352"/>
      <c r="J5638" s="352"/>
      <c r="K5638" s="352"/>
      <c r="L5638" s="352"/>
      <c r="M5638" s="352"/>
    </row>
    <row r="5639" spans="5:13">
      <c r="E5639" s="352"/>
      <c r="F5639" s="352"/>
      <c r="G5639" s="352"/>
      <c r="H5639" s="352"/>
      <c r="I5639" s="352"/>
      <c r="J5639" s="352"/>
      <c r="K5639" s="352"/>
      <c r="L5639" s="352"/>
      <c r="M5639" s="352"/>
    </row>
    <row r="5640" spans="5:13">
      <c r="E5640" s="352"/>
      <c r="F5640" s="352"/>
      <c r="G5640" s="352"/>
      <c r="H5640" s="352"/>
      <c r="I5640" s="352"/>
      <c r="J5640" s="352"/>
      <c r="K5640" s="352"/>
      <c r="L5640" s="352"/>
      <c r="M5640" s="352"/>
    </row>
    <row r="5641" spans="5:13">
      <c r="E5641" s="352"/>
      <c r="F5641" s="352"/>
      <c r="G5641" s="352"/>
      <c r="H5641" s="352"/>
      <c r="I5641" s="352"/>
      <c r="J5641" s="352"/>
      <c r="K5641" s="352"/>
      <c r="L5641" s="352"/>
      <c r="M5641" s="352"/>
    </row>
    <row r="5642" spans="5:13">
      <c r="E5642" s="352"/>
      <c r="F5642" s="352"/>
      <c r="G5642" s="352"/>
      <c r="H5642" s="352"/>
      <c r="I5642" s="352"/>
      <c r="J5642" s="352"/>
      <c r="K5642" s="352"/>
      <c r="L5642" s="352"/>
      <c r="M5642" s="352"/>
    </row>
    <row r="5643" spans="5:13">
      <c r="E5643" s="352"/>
      <c r="F5643" s="352"/>
      <c r="G5643" s="352"/>
      <c r="H5643" s="352"/>
      <c r="I5643" s="352"/>
      <c r="J5643" s="352"/>
      <c r="K5643" s="352"/>
      <c r="L5643" s="352"/>
      <c r="M5643" s="352"/>
    </row>
    <row r="5644" spans="5:13">
      <c r="E5644" s="352"/>
      <c r="F5644" s="352"/>
      <c r="G5644" s="352"/>
      <c r="H5644" s="352"/>
      <c r="I5644" s="352"/>
      <c r="J5644" s="352"/>
      <c r="K5644" s="352"/>
      <c r="L5644" s="352"/>
      <c r="M5644" s="352"/>
    </row>
    <row r="5645" spans="5:13">
      <c r="E5645" s="352"/>
      <c r="F5645" s="352"/>
      <c r="G5645" s="352"/>
      <c r="H5645" s="352"/>
      <c r="I5645" s="352"/>
      <c r="J5645" s="352"/>
      <c r="K5645" s="352"/>
      <c r="L5645" s="352"/>
      <c r="M5645" s="352"/>
    </row>
    <row r="5646" spans="5:13">
      <c r="E5646" s="352"/>
      <c r="F5646" s="352"/>
      <c r="G5646" s="352"/>
      <c r="H5646" s="352"/>
      <c r="I5646" s="352"/>
      <c r="J5646" s="352"/>
      <c r="K5646" s="352"/>
      <c r="L5646" s="352"/>
      <c r="M5646" s="352"/>
    </row>
    <row r="5647" spans="5:13">
      <c r="E5647" s="352"/>
      <c r="F5647" s="352"/>
      <c r="G5647" s="352"/>
      <c r="H5647" s="352"/>
      <c r="I5647" s="352"/>
      <c r="J5647" s="352"/>
      <c r="K5647" s="352"/>
      <c r="L5647" s="352"/>
      <c r="M5647" s="352"/>
    </row>
    <row r="5648" spans="5:13">
      <c r="E5648" s="352"/>
      <c r="F5648" s="352"/>
      <c r="G5648" s="352"/>
      <c r="H5648" s="352"/>
      <c r="I5648" s="352"/>
      <c r="J5648" s="352"/>
      <c r="K5648" s="352"/>
      <c r="L5648" s="352"/>
      <c r="M5648" s="352"/>
    </row>
    <row r="5649" spans="5:13">
      <c r="E5649" s="352"/>
      <c r="F5649" s="352"/>
      <c r="G5649" s="352"/>
      <c r="H5649" s="352"/>
      <c r="I5649" s="352"/>
      <c r="J5649" s="352"/>
      <c r="K5649" s="352"/>
      <c r="L5649" s="352"/>
      <c r="M5649" s="352"/>
    </row>
    <row r="5650" spans="5:13">
      <c r="E5650" s="352"/>
      <c r="F5650" s="352"/>
      <c r="G5650" s="352"/>
      <c r="H5650" s="352"/>
      <c r="I5650" s="352"/>
      <c r="J5650" s="352"/>
      <c r="K5650" s="352"/>
      <c r="L5650" s="352"/>
      <c r="M5650" s="352"/>
    </row>
    <row r="5651" spans="5:13">
      <c r="E5651" s="352"/>
      <c r="F5651" s="352"/>
      <c r="G5651" s="352"/>
      <c r="H5651" s="352"/>
      <c r="I5651" s="352"/>
      <c r="J5651" s="352"/>
      <c r="K5651" s="352"/>
      <c r="L5651" s="352"/>
      <c r="M5651" s="352"/>
    </row>
    <row r="5652" spans="5:13">
      <c r="E5652" s="352"/>
      <c r="F5652" s="352"/>
      <c r="G5652" s="352"/>
      <c r="H5652" s="352"/>
      <c r="I5652" s="352"/>
      <c r="J5652" s="352"/>
      <c r="K5652" s="352"/>
      <c r="L5652" s="352"/>
      <c r="M5652" s="352"/>
    </row>
    <row r="5653" spans="5:13">
      <c r="E5653" s="352"/>
      <c r="F5653" s="352"/>
      <c r="G5653" s="352"/>
      <c r="H5653" s="352"/>
      <c r="I5653" s="352"/>
      <c r="J5653" s="352"/>
      <c r="K5653" s="352"/>
      <c r="L5653" s="352"/>
      <c r="M5653" s="352"/>
    </row>
    <row r="5654" spans="5:13">
      <c r="E5654" s="352"/>
      <c r="F5654" s="352"/>
      <c r="G5654" s="352"/>
      <c r="H5654" s="352"/>
      <c r="I5654" s="352"/>
      <c r="J5654" s="352"/>
      <c r="K5654" s="352"/>
      <c r="L5654" s="352"/>
      <c r="M5654" s="352"/>
    </row>
    <row r="5655" spans="5:13">
      <c r="E5655" s="352"/>
      <c r="F5655" s="352"/>
      <c r="G5655" s="352"/>
      <c r="H5655" s="352"/>
      <c r="I5655" s="352"/>
      <c r="J5655" s="352"/>
      <c r="K5655" s="352"/>
      <c r="L5655" s="352"/>
      <c r="M5655" s="352"/>
    </row>
    <row r="5656" spans="5:13">
      <c r="E5656" s="352"/>
      <c r="F5656" s="352"/>
      <c r="G5656" s="352"/>
      <c r="H5656" s="352"/>
      <c r="I5656" s="352"/>
      <c r="J5656" s="352"/>
      <c r="K5656" s="352"/>
      <c r="L5656" s="352"/>
      <c r="M5656" s="352"/>
    </row>
    <row r="5657" spans="5:13">
      <c r="E5657" s="352"/>
      <c r="F5657" s="352"/>
      <c r="G5657" s="352"/>
      <c r="H5657" s="352"/>
      <c r="I5657" s="352"/>
      <c r="J5657" s="352"/>
      <c r="K5657" s="352"/>
      <c r="L5657" s="352"/>
      <c r="M5657" s="352"/>
    </row>
    <row r="5658" spans="5:13">
      <c r="E5658" s="352"/>
      <c r="F5658" s="352"/>
      <c r="G5658" s="352"/>
      <c r="H5658" s="352"/>
      <c r="I5658" s="352"/>
      <c r="J5658" s="352"/>
      <c r="K5658" s="352"/>
      <c r="L5658" s="352"/>
      <c r="M5658" s="352"/>
    </row>
    <row r="5659" spans="5:13">
      <c r="E5659" s="352"/>
      <c r="F5659" s="352"/>
      <c r="G5659" s="352"/>
      <c r="H5659" s="352"/>
      <c r="I5659" s="352"/>
      <c r="J5659" s="352"/>
      <c r="K5659" s="352"/>
      <c r="L5659" s="352"/>
      <c r="M5659" s="352"/>
    </row>
    <row r="5660" spans="5:13">
      <c r="E5660" s="352"/>
      <c r="F5660" s="352"/>
      <c r="G5660" s="352"/>
      <c r="H5660" s="352"/>
      <c r="I5660" s="352"/>
      <c r="J5660" s="352"/>
      <c r="K5660" s="352"/>
      <c r="L5660" s="352"/>
      <c r="M5660" s="352"/>
    </row>
    <row r="5661" spans="5:13">
      <c r="E5661" s="352"/>
      <c r="F5661" s="352"/>
      <c r="G5661" s="352"/>
      <c r="H5661" s="352"/>
      <c r="I5661" s="352"/>
      <c r="J5661" s="352"/>
      <c r="K5661" s="352"/>
      <c r="L5661" s="352"/>
      <c r="M5661" s="352"/>
    </row>
    <row r="5662" spans="5:13">
      <c r="E5662" s="352"/>
      <c r="F5662" s="352"/>
      <c r="G5662" s="352"/>
      <c r="H5662" s="352"/>
      <c r="I5662" s="352"/>
      <c r="J5662" s="352"/>
      <c r="K5662" s="352"/>
      <c r="L5662" s="352"/>
      <c r="M5662" s="352"/>
    </row>
    <row r="5663" spans="5:13">
      <c r="E5663" s="352"/>
      <c r="F5663" s="352"/>
      <c r="G5663" s="352"/>
      <c r="H5663" s="352"/>
      <c r="I5663" s="352"/>
      <c r="J5663" s="352"/>
      <c r="K5663" s="352"/>
      <c r="L5663" s="352"/>
      <c r="M5663" s="352"/>
    </row>
    <row r="5664" spans="5:13">
      <c r="E5664" s="352"/>
      <c r="F5664" s="352"/>
      <c r="G5664" s="352"/>
      <c r="H5664" s="352"/>
      <c r="I5664" s="352"/>
      <c r="J5664" s="352"/>
      <c r="K5664" s="352"/>
      <c r="L5664" s="352"/>
      <c r="M5664" s="352"/>
    </row>
    <row r="5665" spans="5:13">
      <c r="E5665" s="352"/>
      <c r="F5665" s="352"/>
      <c r="G5665" s="352"/>
      <c r="H5665" s="352"/>
      <c r="I5665" s="352"/>
      <c r="J5665" s="352"/>
      <c r="K5665" s="352"/>
      <c r="L5665" s="352"/>
      <c r="M5665" s="352"/>
    </row>
    <row r="5666" spans="5:13">
      <c r="E5666" s="352"/>
      <c r="F5666" s="352"/>
      <c r="G5666" s="352"/>
      <c r="H5666" s="352"/>
      <c r="I5666" s="352"/>
      <c r="J5666" s="352"/>
      <c r="K5666" s="352"/>
      <c r="L5666" s="352"/>
      <c r="M5666" s="352"/>
    </row>
    <row r="5667" spans="5:13">
      <c r="E5667" s="352"/>
      <c r="F5667" s="352"/>
      <c r="G5667" s="352"/>
      <c r="H5667" s="352"/>
      <c r="I5667" s="352"/>
      <c r="J5667" s="352"/>
      <c r="K5667" s="352"/>
      <c r="L5667" s="352"/>
      <c r="M5667" s="352"/>
    </row>
    <row r="5668" spans="5:13">
      <c r="E5668" s="352"/>
      <c r="F5668" s="352"/>
      <c r="G5668" s="352"/>
      <c r="H5668" s="352"/>
      <c r="I5668" s="352"/>
      <c r="J5668" s="352"/>
      <c r="K5668" s="352"/>
      <c r="L5668" s="352"/>
      <c r="M5668" s="352"/>
    </row>
    <row r="5669" spans="5:13">
      <c r="E5669" s="352"/>
      <c r="F5669" s="352"/>
      <c r="G5669" s="352"/>
      <c r="H5669" s="352"/>
      <c r="I5669" s="352"/>
      <c r="J5669" s="352"/>
      <c r="K5669" s="352"/>
      <c r="L5669" s="352"/>
      <c r="M5669" s="352"/>
    </row>
    <row r="5670" spans="5:13">
      <c r="E5670" s="352"/>
      <c r="F5670" s="352"/>
      <c r="G5670" s="352"/>
      <c r="H5670" s="352"/>
      <c r="I5670" s="352"/>
      <c r="J5670" s="352"/>
      <c r="K5670" s="352"/>
      <c r="L5670" s="352"/>
      <c r="M5670" s="352"/>
    </row>
    <row r="5671" spans="5:13">
      <c r="E5671" s="352"/>
      <c r="F5671" s="352"/>
      <c r="G5671" s="352"/>
      <c r="H5671" s="352"/>
      <c r="I5671" s="352"/>
      <c r="J5671" s="352"/>
      <c r="K5671" s="352"/>
      <c r="L5671" s="352"/>
      <c r="M5671" s="352"/>
    </row>
    <row r="5672" spans="5:13">
      <c r="E5672" s="352"/>
      <c r="F5672" s="352"/>
      <c r="G5672" s="352"/>
      <c r="H5672" s="352"/>
      <c r="I5672" s="352"/>
      <c r="J5672" s="352"/>
      <c r="K5672" s="352"/>
      <c r="L5672" s="352"/>
      <c r="M5672" s="352"/>
    </row>
    <row r="5673" spans="5:13">
      <c r="E5673" s="352"/>
      <c r="F5673" s="352"/>
      <c r="G5673" s="352"/>
      <c r="H5673" s="352"/>
      <c r="I5673" s="352"/>
      <c r="J5673" s="352"/>
      <c r="K5673" s="352"/>
      <c r="L5673" s="352"/>
      <c r="M5673" s="352"/>
    </row>
    <row r="5674" spans="5:13">
      <c r="E5674" s="352"/>
      <c r="F5674" s="352"/>
      <c r="G5674" s="352"/>
      <c r="H5674" s="352"/>
      <c r="I5674" s="352"/>
      <c r="J5674" s="352"/>
      <c r="K5674" s="352"/>
      <c r="L5674" s="352"/>
      <c r="M5674" s="352"/>
    </row>
    <row r="5675" spans="5:13">
      <c r="E5675" s="352"/>
      <c r="F5675" s="352"/>
      <c r="G5675" s="352"/>
      <c r="H5675" s="352"/>
      <c r="I5675" s="352"/>
      <c r="J5675" s="352"/>
      <c r="K5675" s="352"/>
      <c r="L5675" s="352"/>
      <c r="M5675" s="352"/>
    </row>
    <row r="5676" spans="5:13">
      <c r="E5676" s="352"/>
      <c r="F5676" s="352"/>
      <c r="G5676" s="352"/>
      <c r="H5676" s="352"/>
      <c r="I5676" s="352"/>
      <c r="J5676" s="352"/>
      <c r="K5676" s="352"/>
      <c r="L5676" s="352"/>
      <c r="M5676" s="352"/>
    </row>
    <row r="5677" spans="5:13">
      <c r="E5677" s="352"/>
      <c r="F5677" s="352"/>
      <c r="G5677" s="352"/>
      <c r="H5677" s="352"/>
      <c r="I5677" s="352"/>
      <c r="J5677" s="352"/>
      <c r="K5677" s="352"/>
      <c r="L5677" s="352"/>
      <c r="M5677" s="352"/>
    </row>
    <row r="5678" spans="5:13">
      <c r="E5678" s="352"/>
      <c r="F5678" s="352"/>
      <c r="G5678" s="352"/>
      <c r="H5678" s="352"/>
      <c r="I5678" s="352"/>
      <c r="J5678" s="352"/>
      <c r="K5678" s="352"/>
      <c r="L5678" s="352"/>
      <c r="M5678" s="352"/>
    </row>
    <row r="5679" spans="5:13">
      <c r="E5679" s="352"/>
      <c r="F5679" s="352"/>
      <c r="G5679" s="352"/>
      <c r="H5679" s="352"/>
      <c r="I5679" s="352"/>
      <c r="J5679" s="352"/>
      <c r="K5679" s="352"/>
      <c r="L5679" s="352"/>
      <c r="M5679" s="352"/>
    </row>
    <row r="5680" spans="5:13">
      <c r="E5680" s="352"/>
      <c r="F5680" s="352"/>
      <c r="G5680" s="352"/>
      <c r="H5680" s="352"/>
      <c r="I5680" s="352"/>
      <c r="J5680" s="352"/>
      <c r="K5680" s="352"/>
      <c r="L5680" s="352"/>
      <c r="M5680" s="352"/>
    </row>
    <row r="5681" spans="5:13">
      <c r="E5681" s="352"/>
      <c r="F5681" s="352"/>
      <c r="G5681" s="352"/>
      <c r="H5681" s="352"/>
      <c r="I5681" s="352"/>
      <c r="J5681" s="352"/>
      <c r="K5681" s="352"/>
      <c r="L5681" s="352"/>
      <c r="M5681" s="352"/>
    </row>
    <row r="5682" spans="5:13">
      <c r="E5682" s="352"/>
      <c r="F5682" s="352"/>
      <c r="G5682" s="352"/>
      <c r="H5682" s="352"/>
      <c r="I5682" s="352"/>
      <c r="J5682" s="352"/>
      <c r="K5682" s="352"/>
      <c r="L5682" s="352"/>
      <c r="M5682" s="352"/>
    </row>
    <row r="5683" spans="5:13">
      <c r="E5683" s="352"/>
      <c r="F5683" s="352"/>
      <c r="G5683" s="352"/>
      <c r="H5683" s="352"/>
      <c r="I5683" s="352"/>
      <c r="J5683" s="352"/>
      <c r="K5683" s="352"/>
      <c r="L5683" s="352"/>
      <c r="M5683" s="352"/>
    </row>
    <row r="5684" spans="5:13">
      <c r="E5684" s="352"/>
      <c r="F5684" s="352"/>
      <c r="G5684" s="352"/>
      <c r="H5684" s="352"/>
      <c r="I5684" s="352"/>
      <c r="J5684" s="352"/>
      <c r="K5684" s="352"/>
      <c r="L5684" s="352"/>
      <c r="M5684" s="352"/>
    </row>
    <row r="5685" spans="5:13">
      <c r="E5685" s="352"/>
      <c r="F5685" s="352"/>
      <c r="G5685" s="352"/>
      <c r="H5685" s="352"/>
      <c r="I5685" s="352"/>
      <c r="J5685" s="352"/>
      <c r="K5685" s="352"/>
      <c r="L5685" s="352"/>
      <c r="M5685" s="352"/>
    </row>
    <row r="5686" spans="5:13">
      <c r="E5686" s="352"/>
      <c r="F5686" s="352"/>
      <c r="G5686" s="352"/>
      <c r="H5686" s="352"/>
      <c r="I5686" s="352"/>
      <c r="J5686" s="352"/>
      <c r="K5686" s="352"/>
      <c r="L5686" s="352"/>
      <c r="M5686" s="352"/>
    </row>
    <row r="5687" spans="5:13">
      <c r="E5687" s="352"/>
      <c r="F5687" s="352"/>
      <c r="G5687" s="352"/>
      <c r="H5687" s="352"/>
      <c r="I5687" s="352"/>
      <c r="J5687" s="352"/>
      <c r="K5687" s="352"/>
      <c r="L5687" s="352"/>
      <c r="M5687" s="352"/>
    </row>
    <row r="5688" spans="5:13">
      <c r="E5688" s="352"/>
      <c r="F5688" s="352"/>
      <c r="G5688" s="352"/>
      <c r="H5688" s="352"/>
      <c r="I5688" s="352"/>
      <c r="J5688" s="352"/>
      <c r="K5688" s="352"/>
      <c r="L5688" s="352"/>
      <c r="M5688" s="352"/>
    </row>
    <row r="5689" spans="5:13">
      <c r="E5689" s="352"/>
      <c r="F5689" s="352"/>
      <c r="G5689" s="352"/>
      <c r="H5689" s="352"/>
      <c r="I5689" s="352"/>
      <c r="J5689" s="352"/>
      <c r="K5689" s="352"/>
      <c r="L5689" s="352"/>
      <c r="M5689" s="352"/>
    </row>
    <row r="5690" spans="5:13">
      <c r="E5690" s="352"/>
      <c r="F5690" s="352"/>
      <c r="G5690" s="352"/>
      <c r="H5690" s="352"/>
      <c r="I5690" s="352"/>
      <c r="J5690" s="352"/>
      <c r="K5690" s="352"/>
      <c r="L5690" s="352"/>
      <c r="M5690" s="352"/>
    </row>
    <row r="5691" spans="5:13">
      <c r="E5691" s="352"/>
      <c r="F5691" s="352"/>
      <c r="G5691" s="352"/>
      <c r="H5691" s="352"/>
      <c r="I5691" s="352"/>
      <c r="J5691" s="352"/>
      <c r="K5691" s="352"/>
      <c r="L5691" s="352"/>
      <c r="M5691" s="352"/>
    </row>
    <row r="5692" spans="5:13">
      <c r="E5692" s="352"/>
      <c r="F5692" s="352"/>
      <c r="G5692" s="352"/>
      <c r="H5692" s="352"/>
      <c r="I5692" s="352"/>
      <c r="J5692" s="352"/>
      <c r="K5692" s="352"/>
      <c r="L5692" s="352"/>
      <c r="M5692" s="352"/>
    </row>
    <row r="5693" spans="5:13">
      <c r="E5693" s="352"/>
      <c r="F5693" s="352"/>
      <c r="G5693" s="352"/>
      <c r="H5693" s="352"/>
      <c r="I5693" s="352"/>
      <c r="J5693" s="352"/>
      <c r="K5693" s="352"/>
      <c r="L5693" s="352"/>
      <c r="M5693" s="352"/>
    </row>
    <row r="5694" spans="5:13">
      <c r="E5694" s="352"/>
      <c r="F5694" s="352"/>
      <c r="G5694" s="352"/>
      <c r="H5694" s="352"/>
      <c r="I5694" s="352"/>
      <c r="J5694" s="352"/>
      <c r="K5694" s="352"/>
      <c r="L5694" s="352"/>
      <c r="M5694" s="352"/>
    </row>
    <row r="5695" spans="5:13">
      <c r="E5695" s="352"/>
      <c r="F5695" s="352"/>
      <c r="G5695" s="352"/>
      <c r="H5695" s="352"/>
      <c r="I5695" s="352"/>
      <c r="J5695" s="352"/>
      <c r="K5695" s="352"/>
      <c r="L5695" s="352"/>
      <c r="M5695" s="352"/>
    </row>
    <row r="5696" spans="5:13">
      <c r="E5696" s="352"/>
      <c r="F5696" s="352"/>
      <c r="G5696" s="352"/>
      <c r="H5696" s="352"/>
      <c r="I5696" s="352"/>
      <c r="J5696" s="352"/>
      <c r="K5696" s="352"/>
      <c r="L5696" s="352"/>
      <c r="M5696" s="352"/>
    </row>
    <row r="5697" spans="5:13">
      <c r="E5697" s="352"/>
      <c r="F5697" s="352"/>
      <c r="G5697" s="352"/>
      <c r="H5697" s="352"/>
      <c r="I5697" s="352"/>
      <c r="J5697" s="352"/>
      <c r="K5697" s="352"/>
      <c r="L5697" s="352"/>
      <c r="M5697" s="352"/>
    </row>
    <row r="5698" spans="5:13">
      <c r="E5698" s="352"/>
      <c r="F5698" s="352"/>
      <c r="G5698" s="352"/>
      <c r="H5698" s="352"/>
      <c r="I5698" s="352"/>
      <c r="J5698" s="352"/>
      <c r="K5698" s="352"/>
      <c r="L5698" s="352"/>
      <c r="M5698" s="352"/>
    </row>
    <row r="5699" spans="5:13">
      <c r="E5699" s="352"/>
      <c r="F5699" s="352"/>
      <c r="G5699" s="352"/>
      <c r="H5699" s="352"/>
      <c r="I5699" s="352"/>
      <c r="J5699" s="352"/>
      <c r="K5699" s="352"/>
      <c r="L5699" s="352"/>
      <c r="M5699" s="352"/>
    </row>
    <row r="5700" spans="5:13">
      <c r="E5700" s="352"/>
      <c r="F5700" s="352"/>
      <c r="G5700" s="352"/>
      <c r="H5700" s="352"/>
      <c r="I5700" s="352"/>
      <c r="J5700" s="352"/>
      <c r="K5700" s="352"/>
      <c r="L5700" s="352"/>
      <c r="M5700" s="352"/>
    </row>
    <row r="5701" spans="5:13">
      <c r="E5701" s="352"/>
      <c r="F5701" s="352"/>
      <c r="G5701" s="352"/>
      <c r="H5701" s="352"/>
      <c r="I5701" s="352"/>
      <c r="J5701" s="352"/>
      <c r="K5701" s="352"/>
      <c r="L5701" s="352"/>
      <c r="M5701" s="352"/>
    </row>
    <row r="5702" spans="5:13">
      <c r="E5702" s="352"/>
      <c r="F5702" s="352"/>
      <c r="G5702" s="352"/>
      <c r="H5702" s="352"/>
      <c r="I5702" s="352"/>
      <c r="J5702" s="352"/>
      <c r="K5702" s="352"/>
      <c r="L5702" s="352"/>
      <c r="M5702" s="352"/>
    </row>
    <row r="5703" spans="5:13">
      <c r="E5703" s="352"/>
      <c r="F5703" s="352"/>
      <c r="G5703" s="352"/>
      <c r="H5703" s="352"/>
      <c r="I5703" s="352"/>
      <c r="J5703" s="352"/>
      <c r="K5703" s="352"/>
      <c r="L5703" s="352"/>
      <c r="M5703" s="352"/>
    </row>
    <row r="5704" spans="5:13">
      <c r="E5704" s="352"/>
      <c r="F5704" s="352"/>
      <c r="G5704" s="352"/>
      <c r="H5704" s="352"/>
      <c r="I5704" s="352"/>
      <c r="J5704" s="352"/>
      <c r="K5704" s="352"/>
      <c r="L5704" s="352"/>
      <c r="M5704" s="352"/>
    </row>
    <row r="5705" spans="5:13">
      <c r="E5705" s="352"/>
      <c r="F5705" s="352"/>
      <c r="G5705" s="352"/>
      <c r="H5705" s="352"/>
      <c r="I5705" s="352"/>
      <c r="J5705" s="352"/>
      <c r="K5705" s="352"/>
      <c r="L5705" s="352"/>
      <c r="M5705" s="352"/>
    </row>
    <row r="5706" spans="5:13">
      <c r="E5706" s="352"/>
      <c r="F5706" s="352"/>
      <c r="G5706" s="352"/>
      <c r="H5706" s="352"/>
      <c r="I5706" s="352"/>
      <c r="J5706" s="352"/>
      <c r="K5706" s="352"/>
      <c r="L5706" s="352"/>
      <c r="M5706" s="352"/>
    </row>
    <row r="5707" spans="5:13">
      <c r="E5707" s="352"/>
      <c r="F5707" s="352"/>
      <c r="G5707" s="352"/>
      <c r="H5707" s="352"/>
      <c r="I5707" s="352"/>
      <c r="J5707" s="352"/>
      <c r="K5707" s="352"/>
      <c r="L5707" s="352"/>
      <c r="M5707" s="352"/>
    </row>
    <row r="5708" spans="5:13">
      <c r="E5708" s="352"/>
      <c r="F5708" s="352"/>
      <c r="G5708" s="352"/>
      <c r="H5708" s="352"/>
      <c r="I5708" s="352"/>
      <c r="J5708" s="352"/>
      <c r="K5708" s="352"/>
      <c r="L5708" s="352"/>
      <c r="M5708" s="352"/>
    </row>
    <row r="5709" spans="5:13">
      <c r="E5709" s="352"/>
      <c r="F5709" s="352"/>
      <c r="G5709" s="352"/>
      <c r="H5709" s="352"/>
      <c r="I5709" s="352"/>
      <c r="J5709" s="352"/>
      <c r="K5709" s="352"/>
      <c r="L5709" s="352"/>
      <c r="M5709" s="352"/>
    </row>
    <row r="5710" spans="5:13">
      <c r="E5710" s="352"/>
      <c r="F5710" s="352"/>
      <c r="G5710" s="352"/>
      <c r="H5710" s="352"/>
      <c r="I5710" s="352"/>
      <c r="J5710" s="352"/>
      <c r="K5710" s="352"/>
      <c r="L5710" s="352"/>
      <c r="M5710" s="352"/>
    </row>
    <row r="5711" spans="5:13">
      <c r="E5711" s="352"/>
      <c r="F5711" s="352"/>
      <c r="G5711" s="352"/>
      <c r="H5711" s="352"/>
      <c r="I5711" s="352"/>
      <c r="J5711" s="352"/>
      <c r="K5711" s="352"/>
      <c r="L5711" s="352"/>
      <c r="M5711" s="352"/>
    </row>
    <row r="5712" spans="5:13">
      <c r="E5712" s="352"/>
      <c r="F5712" s="352"/>
      <c r="G5712" s="352"/>
      <c r="H5712" s="352"/>
      <c r="I5712" s="352"/>
      <c r="J5712" s="352"/>
      <c r="K5712" s="352"/>
      <c r="L5712" s="352"/>
      <c r="M5712" s="352"/>
    </row>
    <row r="5713" spans="5:13">
      <c r="E5713" s="352"/>
      <c r="F5713" s="352"/>
      <c r="G5713" s="352"/>
      <c r="H5713" s="352"/>
      <c r="I5713" s="352"/>
      <c r="J5713" s="352"/>
      <c r="K5713" s="352"/>
      <c r="L5713" s="352"/>
      <c r="M5713" s="352"/>
    </row>
    <row r="5714" spans="5:13">
      <c r="E5714" s="352"/>
      <c r="F5714" s="352"/>
      <c r="G5714" s="352"/>
      <c r="H5714" s="352"/>
      <c r="I5714" s="352"/>
      <c r="J5714" s="352"/>
      <c r="K5714" s="352"/>
      <c r="L5714" s="352"/>
      <c r="M5714" s="352"/>
    </row>
    <row r="5715" spans="5:13">
      <c r="E5715" s="352"/>
      <c r="F5715" s="352"/>
      <c r="G5715" s="352"/>
      <c r="H5715" s="352"/>
      <c r="I5715" s="352"/>
      <c r="J5715" s="352"/>
      <c r="K5715" s="352"/>
      <c r="L5715" s="352"/>
      <c r="M5715" s="352"/>
    </row>
    <row r="5716" spans="5:13">
      <c r="E5716" s="352"/>
      <c r="F5716" s="352"/>
      <c r="G5716" s="352"/>
      <c r="H5716" s="352"/>
      <c r="I5716" s="352"/>
      <c r="J5716" s="352"/>
      <c r="K5716" s="352"/>
      <c r="L5716" s="352"/>
      <c r="M5716" s="352"/>
    </row>
    <row r="5717" spans="5:13">
      <c r="E5717" s="352"/>
      <c r="F5717" s="352"/>
      <c r="G5717" s="352"/>
      <c r="H5717" s="352"/>
      <c r="I5717" s="352"/>
      <c r="J5717" s="352"/>
      <c r="K5717" s="352"/>
      <c r="L5717" s="352"/>
      <c r="M5717" s="352"/>
    </row>
    <row r="5718" spans="5:13">
      <c r="E5718" s="352"/>
      <c r="F5718" s="352"/>
      <c r="G5718" s="352"/>
      <c r="H5718" s="352"/>
      <c r="I5718" s="352"/>
      <c r="J5718" s="352"/>
      <c r="K5718" s="352"/>
      <c r="L5718" s="352"/>
      <c r="M5718" s="352"/>
    </row>
    <row r="5719" spans="5:13">
      <c r="E5719" s="352"/>
      <c r="F5719" s="352"/>
      <c r="G5719" s="352"/>
      <c r="H5719" s="352"/>
      <c r="I5719" s="352"/>
      <c r="J5719" s="352"/>
      <c r="K5719" s="352"/>
      <c r="L5719" s="352"/>
      <c r="M5719" s="352"/>
    </row>
    <row r="5720" spans="5:13">
      <c r="E5720" s="352"/>
      <c r="F5720" s="352"/>
      <c r="G5720" s="352"/>
      <c r="H5720" s="352"/>
      <c r="I5720" s="352"/>
      <c r="J5720" s="352"/>
      <c r="K5720" s="352"/>
      <c r="L5720" s="352"/>
      <c r="M5720" s="352"/>
    </row>
    <row r="5721" spans="5:13">
      <c r="E5721" s="352"/>
      <c r="F5721" s="352"/>
      <c r="G5721" s="352"/>
      <c r="H5721" s="352"/>
      <c r="I5721" s="352"/>
      <c r="J5721" s="352"/>
      <c r="K5721" s="352"/>
      <c r="L5721" s="352"/>
      <c r="M5721" s="352"/>
    </row>
    <row r="5722" spans="5:13">
      <c r="E5722" s="352"/>
      <c r="F5722" s="352"/>
      <c r="G5722" s="352"/>
      <c r="H5722" s="352"/>
      <c r="I5722" s="352"/>
      <c r="J5722" s="352"/>
      <c r="K5722" s="352"/>
      <c r="L5722" s="352"/>
      <c r="M5722" s="352"/>
    </row>
    <row r="5723" spans="5:13">
      <c r="E5723" s="352"/>
      <c r="F5723" s="352"/>
      <c r="G5723" s="352"/>
      <c r="H5723" s="352"/>
      <c r="I5723" s="352"/>
      <c r="J5723" s="352"/>
      <c r="K5723" s="352"/>
      <c r="L5723" s="352"/>
      <c r="M5723" s="352"/>
    </row>
    <row r="5724" spans="5:13">
      <c r="E5724" s="352"/>
      <c r="F5724" s="352"/>
      <c r="G5724" s="352"/>
      <c r="H5724" s="352"/>
      <c r="I5724" s="352"/>
      <c r="J5724" s="352"/>
      <c r="K5724" s="352"/>
      <c r="L5724" s="352"/>
      <c r="M5724" s="352"/>
    </row>
    <row r="5725" spans="5:13">
      <c r="E5725" s="352"/>
      <c r="F5725" s="352"/>
      <c r="G5725" s="352"/>
      <c r="H5725" s="352"/>
      <c r="I5725" s="352"/>
      <c r="J5725" s="352"/>
      <c r="K5725" s="352"/>
      <c r="L5725" s="352"/>
      <c r="M5725" s="352"/>
    </row>
    <row r="5726" spans="5:13">
      <c r="E5726" s="352"/>
      <c r="F5726" s="352"/>
      <c r="G5726" s="352"/>
      <c r="H5726" s="352"/>
      <c r="I5726" s="352"/>
      <c r="J5726" s="352"/>
      <c r="K5726" s="352"/>
      <c r="L5726" s="352"/>
      <c r="M5726" s="352"/>
    </row>
    <row r="5727" spans="5:13">
      <c r="E5727" s="352"/>
      <c r="F5727" s="352"/>
      <c r="G5727" s="352"/>
      <c r="H5727" s="352"/>
      <c r="I5727" s="352"/>
      <c r="J5727" s="352"/>
      <c r="K5727" s="352"/>
      <c r="L5727" s="352"/>
      <c r="M5727" s="352"/>
    </row>
    <row r="5728" spans="5:13">
      <c r="E5728" s="352"/>
      <c r="F5728" s="352"/>
      <c r="G5728" s="352"/>
      <c r="H5728" s="352"/>
      <c r="I5728" s="352"/>
      <c r="J5728" s="352"/>
      <c r="K5728" s="352"/>
      <c r="L5728" s="352"/>
      <c r="M5728" s="352"/>
    </row>
    <row r="5729" spans="5:13">
      <c r="E5729" s="352"/>
      <c r="F5729" s="352"/>
      <c r="G5729" s="352"/>
      <c r="H5729" s="352"/>
      <c r="I5729" s="352"/>
      <c r="J5729" s="352"/>
      <c r="K5729" s="352"/>
      <c r="L5729" s="352"/>
      <c r="M5729" s="352"/>
    </row>
    <row r="5730" spans="5:13">
      <c r="E5730" s="352"/>
      <c r="F5730" s="352"/>
      <c r="G5730" s="352"/>
      <c r="H5730" s="352"/>
      <c r="I5730" s="352"/>
      <c r="J5730" s="352"/>
      <c r="K5730" s="352"/>
      <c r="L5730" s="352"/>
      <c r="M5730" s="352"/>
    </row>
    <row r="5731" spans="5:13">
      <c r="E5731" s="352"/>
      <c r="F5731" s="352"/>
      <c r="G5731" s="352"/>
      <c r="H5731" s="352"/>
      <c r="I5731" s="352"/>
      <c r="J5731" s="352"/>
      <c r="K5731" s="352"/>
      <c r="L5731" s="352"/>
      <c r="M5731" s="352"/>
    </row>
    <row r="5732" spans="5:13">
      <c r="E5732" s="352"/>
      <c r="F5732" s="352"/>
      <c r="G5732" s="352"/>
      <c r="H5732" s="352"/>
      <c r="I5732" s="352"/>
      <c r="J5732" s="352"/>
      <c r="K5732" s="352"/>
      <c r="L5732" s="352"/>
      <c r="M5732" s="352"/>
    </row>
    <row r="5733" spans="5:13">
      <c r="E5733" s="352"/>
      <c r="F5733" s="352"/>
      <c r="G5733" s="352"/>
      <c r="H5733" s="352"/>
      <c r="I5733" s="352"/>
      <c r="J5733" s="352"/>
      <c r="K5733" s="352"/>
      <c r="L5733" s="352"/>
      <c r="M5733" s="352"/>
    </row>
    <row r="5734" spans="5:13">
      <c r="E5734" s="352"/>
      <c r="F5734" s="352"/>
      <c r="G5734" s="352"/>
      <c r="H5734" s="352"/>
      <c r="I5734" s="352"/>
      <c r="J5734" s="352"/>
      <c r="K5734" s="352"/>
      <c r="L5734" s="352"/>
      <c r="M5734" s="352"/>
    </row>
    <row r="5735" spans="5:13">
      <c r="E5735" s="352"/>
      <c r="F5735" s="352"/>
      <c r="G5735" s="352"/>
      <c r="H5735" s="352"/>
      <c r="I5735" s="352"/>
      <c r="J5735" s="352"/>
      <c r="K5735" s="352"/>
      <c r="L5735" s="352"/>
      <c r="M5735" s="352"/>
    </row>
    <row r="5736" spans="5:13">
      <c r="E5736" s="352"/>
      <c r="F5736" s="352"/>
      <c r="G5736" s="352"/>
      <c r="H5736" s="352"/>
      <c r="I5736" s="352"/>
      <c r="J5736" s="352"/>
      <c r="K5736" s="352"/>
      <c r="L5736" s="352"/>
      <c r="M5736" s="352"/>
    </row>
    <row r="5737" spans="5:13">
      <c r="E5737" s="352"/>
      <c r="F5737" s="352"/>
      <c r="G5737" s="352"/>
      <c r="H5737" s="352"/>
      <c r="I5737" s="352"/>
      <c r="J5737" s="352"/>
      <c r="K5737" s="352"/>
      <c r="L5737" s="352"/>
      <c r="M5737" s="352"/>
    </row>
    <row r="5738" spans="5:13">
      <c r="E5738" s="352"/>
      <c r="F5738" s="352"/>
      <c r="G5738" s="352"/>
      <c r="H5738" s="352"/>
      <c r="I5738" s="352"/>
      <c r="J5738" s="352"/>
      <c r="K5738" s="352"/>
      <c r="L5738" s="352"/>
      <c r="M5738" s="352"/>
    </row>
    <row r="5739" spans="5:13">
      <c r="E5739" s="352"/>
      <c r="F5739" s="352"/>
      <c r="G5739" s="352"/>
      <c r="H5739" s="352"/>
      <c r="I5739" s="352"/>
      <c r="J5739" s="352"/>
      <c r="K5739" s="352"/>
      <c r="L5739" s="352"/>
      <c r="M5739" s="352"/>
    </row>
    <row r="5740" spans="5:13">
      <c r="E5740" s="352"/>
      <c r="F5740" s="352"/>
      <c r="G5740" s="352"/>
      <c r="H5740" s="352"/>
      <c r="I5740" s="352"/>
      <c r="J5740" s="352"/>
      <c r="K5740" s="352"/>
      <c r="L5740" s="352"/>
      <c r="M5740" s="352"/>
    </row>
    <row r="5741" spans="5:13">
      <c r="E5741" s="352"/>
      <c r="F5741" s="352"/>
      <c r="G5741" s="352"/>
      <c r="H5741" s="352"/>
      <c r="I5741" s="352"/>
      <c r="J5741" s="352"/>
      <c r="K5741" s="352"/>
      <c r="L5741" s="352"/>
      <c r="M5741" s="352"/>
    </row>
    <row r="5742" spans="5:13">
      <c r="E5742" s="352"/>
      <c r="F5742" s="352"/>
      <c r="G5742" s="352"/>
      <c r="H5742" s="352"/>
      <c r="I5742" s="352"/>
      <c r="J5742" s="352"/>
      <c r="K5742" s="352"/>
      <c r="L5742" s="352"/>
      <c r="M5742" s="352"/>
    </row>
    <row r="5743" spans="5:13">
      <c r="E5743" s="352"/>
      <c r="F5743" s="352"/>
      <c r="G5743" s="352"/>
      <c r="H5743" s="352"/>
      <c r="I5743" s="352"/>
      <c r="J5743" s="352"/>
      <c r="K5743" s="352"/>
      <c r="L5743" s="352"/>
      <c r="M5743" s="352"/>
    </row>
    <row r="5744" spans="5:13">
      <c r="E5744" s="352"/>
      <c r="F5744" s="352"/>
      <c r="G5744" s="352"/>
      <c r="H5744" s="352"/>
      <c r="I5744" s="352"/>
      <c r="J5744" s="352"/>
      <c r="K5744" s="352"/>
      <c r="L5744" s="352"/>
      <c r="M5744" s="352"/>
    </row>
    <row r="5745" spans="5:13">
      <c r="E5745" s="352"/>
      <c r="F5745" s="352"/>
      <c r="G5745" s="352"/>
      <c r="H5745" s="352"/>
      <c r="I5745" s="352"/>
      <c r="J5745" s="352"/>
      <c r="K5745" s="352"/>
      <c r="L5745" s="352"/>
      <c r="M5745" s="352"/>
    </row>
    <row r="5746" spans="5:13">
      <c r="E5746" s="352"/>
      <c r="F5746" s="352"/>
      <c r="G5746" s="352"/>
      <c r="H5746" s="352"/>
      <c r="I5746" s="352"/>
      <c r="J5746" s="352"/>
      <c r="K5746" s="352"/>
      <c r="L5746" s="352"/>
      <c r="M5746" s="352"/>
    </row>
    <row r="5747" spans="5:13">
      <c r="E5747" s="352"/>
      <c r="F5747" s="352"/>
      <c r="G5747" s="352"/>
      <c r="H5747" s="352"/>
      <c r="I5747" s="352"/>
      <c r="J5747" s="352"/>
      <c r="K5747" s="352"/>
      <c r="L5747" s="352"/>
      <c r="M5747" s="352"/>
    </row>
    <row r="5748" spans="5:13">
      <c r="E5748" s="352"/>
      <c r="F5748" s="352"/>
      <c r="G5748" s="352"/>
      <c r="H5748" s="352"/>
      <c r="I5748" s="352"/>
      <c r="J5748" s="352"/>
      <c r="K5748" s="352"/>
      <c r="L5748" s="352"/>
      <c r="M5748" s="352"/>
    </row>
    <row r="5749" spans="5:13">
      <c r="E5749" s="352"/>
      <c r="F5749" s="352"/>
      <c r="G5749" s="352"/>
      <c r="H5749" s="352"/>
      <c r="I5749" s="352"/>
      <c r="J5749" s="352"/>
      <c r="K5749" s="352"/>
      <c r="L5749" s="352"/>
      <c r="M5749" s="352"/>
    </row>
    <row r="5750" spans="5:13">
      <c r="E5750" s="352"/>
      <c r="F5750" s="352"/>
      <c r="G5750" s="352"/>
      <c r="H5750" s="352"/>
      <c r="I5750" s="352"/>
      <c r="J5750" s="352"/>
      <c r="K5750" s="352"/>
      <c r="L5750" s="352"/>
      <c r="M5750" s="352"/>
    </row>
    <row r="5751" spans="5:13">
      <c r="E5751" s="352"/>
      <c r="F5751" s="352"/>
      <c r="G5751" s="352"/>
      <c r="H5751" s="352"/>
      <c r="I5751" s="352"/>
      <c r="J5751" s="352"/>
      <c r="K5751" s="352"/>
      <c r="L5751" s="352"/>
      <c r="M5751" s="352"/>
    </row>
    <row r="5752" spans="5:13">
      <c r="E5752" s="352"/>
      <c r="F5752" s="352"/>
      <c r="G5752" s="352"/>
      <c r="H5752" s="352"/>
      <c r="I5752" s="352"/>
      <c r="J5752" s="352"/>
      <c r="K5752" s="352"/>
      <c r="L5752" s="352"/>
      <c r="M5752" s="352"/>
    </row>
    <row r="5753" spans="5:13">
      <c r="E5753" s="352"/>
      <c r="F5753" s="352"/>
      <c r="G5753" s="352"/>
      <c r="H5753" s="352"/>
      <c r="I5753" s="352"/>
      <c r="J5753" s="352"/>
      <c r="K5753" s="352"/>
      <c r="L5753" s="352"/>
      <c r="M5753" s="352"/>
    </row>
    <row r="5754" spans="5:13">
      <c r="E5754" s="352"/>
      <c r="F5754" s="352"/>
      <c r="G5754" s="352"/>
      <c r="H5754" s="352"/>
      <c r="I5754" s="352"/>
      <c r="J5754" s="352"/>
      <c r="K5754" s="352"/>
      <c r="L5754" s="352"/>
      <c r="M5754" s="352"/>
    </row>
    <row r="5755" spans="5:13">
      <c r="E5755" s="352"/>
      <c r="F5755" s="352"/>
      <c r="G5755" s="352"/>
      <c r="H5755" s="352"/>
      <c r="I5755" s="352"/>
      <c r="J5755" s="352"/>
      <c r="K5755" s="352"/>
      <c r="L5755" s="352"/>
      <c r="M5755" s="352"/>
    </row>
    <row r="5756" spans="5:13">
      <c r="E5756" s="352"/>
      <c r="F5756" s="352"/>
      <c r="G5756" s="352"/>
      <c r="H5756" s="352"/>
      <c r="I5756" s="352"/>
      <c r="J5756" s="352"/>
      <c r="K5756" s="352"/>
      <c r="L5756" s="352"/>
      <c r="M5756" s="352"/>
    </row>
    <row r="5757" spans="5:13">
      <c r="E5757" s="352"/>
      <c r="F5757" s="352"/>
      <c r="G5757" s="352"/>
      <c r="H5757" s="352"/>
      <c r="I5757" s="352"/>
      <c r="J5757" s="352"/>
      <c r="K5757" s="352"/>
      <c r="L5757" s="352"/>
      <c r="M5757" s="352"/>
    </row>
    <row r="5758" spans="5:13">
      <c r="E5758" s="352"/>
      <c r="F5758" s="352"/>
      <c r="G5758" s="352"/>
      <c r="H5758" s="352"/>
      <c r="I5758" s="352"/>
      <c r="J5758" s="352"/>
      <c r="K5758" s="352"/>
      <c r="L5758" s="352"/>
      <c r="M5758" s="352"/>
    </row>
    <row r="5759" spans="5:13">
      <c r="E5759" s="352"/>
      <c r="F5759" s="352"/>
      <c r="G5759" s="352"/>
      <c r="H5759" s="352"/>
      <c r="I5759" s="352"/>
      <c r="J5759" s="352"/>
      <c r="K5759" s="352"/>
      <c r="L5759" s="352"/>
      <c r="M5759" s="352"/>
    </row>
    <row r="5760" spans="5:13">
      <c r="E5760" s="352"/>
      <c r="F5760" s="352"/>
      <c r="G5760" s="352"/>
      <c r="H5760" s="352"/>
      <c r="I5760" s="352"/>
      <c r="J5760" s="352"/>
      <c r="K5760" s="352"/>
      <c r="L5760" s="352"/>
      <c r="M5760" s="352"/>
    </row>
    <row r="5761" spans="5:13">
      <c r="E5761" s="352"/>
      <c r="F5761" s="352"/>
      <c r="G5761" s="352"/>
      <c r="H5761" s="352"/>
      <c r="I5761" s="352"/>
      <c r="J5761" s="352"/>
      <c r="K5761" s="352"/>
      <c r="L5761" s="352"/>
      <c r="M5761" s="352"/>
    </row>
    <row r="5762" spans="5:13">
      <c r="E5762" s="352"/>
      <c r="F5762" s="352"/>
      <c r="G5762" s="352"/>
      <c r="H5762" s="352"/>
      <c r="I5762" s="352"/>
      <c r="J5762" s="352"/>
      <c r="K5762" s="352"/>
      <c r="L5762" s="352"/>
      <c r="M5762" s="352"/>
    </row>
    <row r="5763" spans="5:13">
      <c r="E5763" s="352"/>
      <c r="F5763" s="352"/>
      <c r="G5763" s="352"/>
      <c r="H5763" s="352"/>
      <c r="I5763" s="352"/>
      <c r="J5763" s="352"/>
      <c r="K5763" s="352"/>
      <c r="L5763" s="352"/>
      <c r="M5763" s="352"/>
    </row>
    <row r="5764" spans="5:13">
      <c r="E5764" s="352"/>
      <c r="F5764" s="352"/>
      <c r="G5764" s="352"/>
      <c r="H5764" s="352"/>
      <c r="I5764" s="352"/>
      <c r="J5764" s="352"/>
      <c r="K5764" s="352"/>
      <c r="L5764" s="352"/>
      <c r="M5764" s="352"/>
    </row>
    <row r="5765" spans="5:13">
      <c r="E5765" s="352"/>
      <c r="F5765" s="352"/>
      <c r="G5765" s="352"/>
      <c r="H5765" s="352"/>
      <c r="I5765" s="352"/>
      <c r="J5765" s="352"/>
      <c r="K5765" s="352"/>
      <c r="L5765" s="352"/>
      <c r="M5765" s="352"/>
    </row>
    <row r="5766" spans="5:13">
      <c r="E5766" s="352"/>
      <c r="F5766" s="352"/>
      <c r="G5766" s="352"/>
      <c r="H5766" s="352"/>
      <c r="I5766" s="352"/>
      <c r="J5766" s="352"/>
      <c r="K5766" s="352"/>
      <c r="L5766" s="352"/>
      <c r="M5766" s="352"/>
    </row>
    <row r="5767" spans="5:13">
      <c r="E5767" s="352"/>
      <c r="F5767" s="352"/>
      <c r="G5767" s="352"/>
      <c r="H5767" s="352"/>
      <c r="I5767" s="352"/>
      <c r="J5767" s="352"/>
      <c r="K5767" s="352"/>
      <c r="L5767" s="352"/>
      <c r="M5767" s="352"/>
    </row>
    <row r="5768" spans="5:13">
      <c r="E5768" s="352"/>
      <c r="F5768" s="352"/>
      <c r="G5768" s="352"/>
      <c r="H5768" s="352"/>
      <c r="I5768" s="352"/>
      <c r="J5768" s="352"/>
      <c r="K5768" s="352"/>
      <c r="L5768" s="352"/>
      <c r="M5768" s="352"/>
    </row>
    <row r="5769" spans="5:13">
      <c r="E5769" s="352"/>
      <c r="F5769" s="352"/>
      <c r="G5769" s="352"/>
      <c r="H5769" s="352"/>
      <c r="I5769" s="352"/>
      <c r="J5769" s="352"/>
      <c r="K5769" s="352"/>
      <c r="L5769" s="352"/>
      <c r="M5769" s="352"/>
    </row>
    <row r="5770" spans="5:13">
      <c r="E5770" s="352"/>
      <c r="F5770" s="352"/>
      <c r="G5770" s="352"/>
      <c r="H5770" s="352"/>
      <c r="I5770" s="352"/>
      <c r="J5770" s="352"/>
      <c r="K5770" s="352"/>
      <c r="L5770" s="352"/>
      <c r="M5770" s="352"/>
    </row>
    <row r="5771" spans="5:13">
      <c r="E5771" s="352"/>
      <c r="F5771" s="352"/>
      <c r="G5771" s="352"/>
      <c r="H5771" s="352"/>
      <c r="I5771" s="352"/>
      <c r="J5771" s="352"/>
      <c r="K5771" s="352"/>
      <c r="L5771" s="352"/>
      <c r="M5771" s="352"/>
    </row>
    <row r="5772" spans="5:13">
      <c r="E5772" s="352"/>
      <c r="F5772" s="352"/>
      <c r="G5772" s="352"/>
      <c r="H5772" s="352"/>
      <c r="I5772" s="352"/>
      <c r="J5772" s="352"/>
      <c r="K5772" s="352"/>
      <c r="L5772" s="352"/>
      <c r="M5772" s="352"/>
    </row>
    <row r="5773" spans="5:13">
      <c r="E5773" s="352"/>
      <c r="F5773" s="352"/>
      <c r="G5773" s="352"/>
      <c r="H5773" s="352"/>
      <c r="I5773" s="352"/>
      <c r="J5773" s="352"/>
      <c r="K5773" s="352"/>
      <c r="L5773" s="352"/>
      <c r="M5773" s="352"/>
    </row>
    <row r="5774" spans="5:13">
      <c r="E5774" s="352"/>
      <c r="F5774" s="352"/>
      <c r="G5774" s="352"/>
      <c r="H5774" s="352"/>
      <c r="I5774" s="352"/>
      <c r="J5774" s="352"/>
      <c r="K5774" s="352"/>
      <c r="L5774" s="352"/>
      <c r="M5774" s="352"/>
    </row>
    <row r="5775" spans="5:13">
      <c r="E5775" s="352"/>
      <c r="F5775" s="352"/>
      <c r="G5775" s="352"/>
      <c r="H5775" s="352"/>
      <c r="I5775" s="352"/>
      <c r="J5775" s="352"/>
      <c r="K5775" s="352"/>
      <c r="L5775" s="352"/>
      <c r="M5775" s="352"/>
    </row>
    <row r="5776" spans="5:13">
      <c r="E5776" s="352"/>
      <c r="F5776" s="352"/>
      <c r="G5776" s="352"/>
      <c r="H5776" s="352"/>
      <c r="I5776" s="352"/>
      <c r="J5776" s="352"/>
      <c r="K5776" s="352"/>
      <c r="L5776" s="352"/>
      <c r="M5776" s="352"/>
    </row>
    <row r="5777" spans="5:13">
      <c r="E5777" s="352"/>
      <c r="F5777" s="352"/>
      <c r="G5777" s="352"/>
      <c r="H5777" s="352"/>
      <c r="I5777" s="352"/>
      <c r="J5777" s="352"/>
      <c r="K5777" s="352"/>
      <c r="L5777" s="352"/>
      <c r="M5777" s="352"/>
    </row>
    <row r="5778" spans="5:13">
      <c r="E5778" s="352"/>
      <c r="F5778" s="352"/>
      <c r="G5778" s="352"/>
      <c r="H5778" s="352"/>
      <c r="I5778" s="352"/>
      <c r="J5778" s="352"/>
      <c r="K5778" s="352"/>
      <c r="L5778" s="352"/>
      <c r="M5778" s="352"/>
    </row>
    <row r="5779" spans="5:13">
      <c r="E5779" s="352"/>
      <c r="F5779" s="352"/>
      <c r="G5779" s="352"/>
      <c r="H5779" s="352"/>
      <c r="I5779" s="352"/>
      <c r="J5779" s="352"/>
      <c r="K5779" s="352"/>
      <c r="L5779" s="352"/>
      <c r="M5779" s="352"/>
    </row>
    <row r="5780" spans="5:13">
      <c r="E5780" s="352"/>
      <c r="F5780" s="352"/>
      <c r="G5780" s="352"/>
      <c r="H5780" s="352"/>
      <c r="I5780" s="352"/>
      <c r="J5780" s="352"/>
      <c r="K5780" s="352"/>
      <c r="L5780" s="352"/>
      <c r="M5780" s="352"/>
    </row>
    <row r="5781" spans="5:13">
      <c r="E5781" s="352"/>
      <c r="F5781" s="352"/>
      <c r="G5781" s="352"/>
      <c r="H5781" s="352"/>
      <c r="I5781" s="352"/>
      <c r="J5781" s="352"/>
      <c r="K5781" s="352"/>
      <c r="L5781" s="352"/>
      <c r="M5781" s="352"/>
    </row>
    <row r="5782" spans="5:13">
      <c r="E5782" s="352"/>
      <c r="F5782" s="352"/>
      <c r="G5782" s="352"/>
      <c r="H5782" s="352"/>
      <c r="I5782" s="352"/>
      <c r="J5782" s="352"/>
      <c r="K5782" s="352"/>
      <c r="L5782" s="352"/>
      <c r="M5782" s="352"/>
    </row>
    <row r="5783" spans="5:13">
      <c r="E5783" s="352"/>
      <c r="F5783" s="352"/>
      <c r="G5783" s="352"/>
      <c r="H5783" s="352"/>
      <c r="I5783" s="352"/>
      <c r="J5783" s="352"/>
      <c r="K5783" s="352"/>
      <c r="L5783" s="352"/>
      <c r="M5783" s="352"/>
    </row>
    <row r="5784" spans="5:13">
      <c r="E5784" s="352"/>
      <c r="F5784" s="352"/>
      <c r="G5784" s="352"/>
      <c r="H5784" s="352"/>
      <c r="I5784" s="352"/>
      <c r="J5784" s="352"/>
      <c r="K5784" s="352"/>
      <c r="L5784" s="352"/>
      <c r="M5784" s="352"/>
    </row>
    <row r="5785" spans="5:13">
      <c r="E5785" s="352"/>
      <c r="F5785" s="352"/>
      <c r="G5785" s="352"/>
      <c r="H5785" s="352"/>
      <c r="I5785" s="352"/>
      <c r="J5785" s="352"/>
      <c r="K5785" s="352"/>
      <c r="L5785" s="352"/>
      <c r="M5785" s="352"/>
    </row>
    <row r="5786" spans="5:13">
      <c r="E5786" s="352"/>
      <c r="F5786" s="352"/>
      <c r="G5786" s="352"/>
      <c r="H5786" s="352"/>
      <c r="I5786" s="352"/>
      <c r="J5786" s="352"/>
      <c r="K5786" s="352"/>
      <c r="L5786" s="352"/>
      <c r="M5786" s="352"/>
    </row>
    <row r="5787" spans="5:13">
      <c r="E5787" s="352"/>
      <c r="F5787" s="352"/>
      <c r="G5787" s="352"/>
      <c r="H5787" s="352"/>
      <c r="I5787" s="352"/>
      <c r="J5787" s="352"/>
      <c r="K5787" s="352"/>
      <c r="L5787" s="352"/>
      <c r="M5787" s="352"/>
    </row>
    <row r="5788" spans="5:13">
      <c r="E5788" s="352"/>
      <c r="F5788" s="352"/>
      <c r="G5788" s="352"/>
      <c r="H5788" s="352"/>
      <c r="I5788" s="352"/>
      <c r="J5788" s="352"/>
      <c r="K5788" s="352"/>
      <c r="L5788" s="352"/>
      <c r="M5788" s="352"/>
    </row>
    <row r="5789" spans="5:13">
      <c r="E5789" s="352"/>
      <c r="F5789" s="352"/>
      <c r="G5789" s="352"/>
      <c r="H5789" s="352"/>
      <c r="I5789" s="352"/>
      <c r="J5789" s="352"/>
      <c r="K5789" s="352"/>
      <c r="L5789" s="352"/>
      <c r="M5789" s="352"/>
    </row>
    <row r="5790" spans="5:13">
      <c r="E5790" s="352"/>
      <c r="F5790" s="352"/>
      <c r="G5790" s="352"/>
      <c r="H5790" s="352"/>
      <c r="I5790" s="352"/>
      <c r="J5790" s="352"/>
      <c r="K5790" s="352"/>
      <c r="L5790" s="352"/>
      <c r="M5790" s="352"/>
    </row>
    <row r="5791" spans="5:13">
      <c r="E5791" s="352"/>
      <c r="F5791" s="352"/>
      <c r="G5791" s="352"/>
      <c r="H5791" s="352"/>
      <c r="I5791" s="352"/>
      <c r="J5791" s="352"/>
      <c r="K5791" s="352"/>
      <c r="L5791" s="352"/>
      <c r="M5791" s="352"/>
    </row>
    <row r="5792" spans="5:13">
      <c r="E5792" s="352"/>
      <c r="F5792" s="352"/>
      <c r="G5792" s="352"/>
      <c r="H5792" s="352"/>
      <c r="I5792" s="352"/>
      <c r="J5792" s="352"/>
      <c r="K5792" s="352"/>
      <c r="L5792" s="352"/>
      <c r="M5792" s="352"/>
    </row>
    <row r="5793" spans="5:13">
      <c r="E5793" s="352"/>
      <c r="F5793" s="352"/>
      <c r="G5793" s="352"/>
      <c r="H5793" s="352"/>
      <c r="I5793" s="352"/>
      <c r="J5793" s="352"/>
      <c r="K5793" s="352"/>
      <c r="L5793" s="352"/>
      <c r="M5793" s="352"/>
    </row>
    <row r="5794" spans="5:13">
      <c r="E5794" s="352"/>
      <c r="F5794" s="352"/>
      <c r="G5794" s="352"/>
      <c r="H5794" s="352"/>
      <c r="I5794" s="352"/>
      <c r="J5794" s="352"/>
      <c r="K5794" s="352"/>
      <c r="L5794" s="352"/>
      <c r="M5794" s="352"/>
    </row>
    <row r="5795" spans="5:13">
      <c r="E5795" s="352"/>
      <c r="F5795" s="352"/>
      <c r="G5795" s="352"/>
      <c r="H5795" s="352"/>
      <c r="I5795" s="352"/>
      <c r="J5795" s="352"/>
      <c r="K5795" s="352"/>
      <c r="L5795" s="352"/>
      <c r="M5795" s="352"/>
    </row>
    <row r="5796" spans="5:13">
      <c r="E5796" s="352"/>
      <c r="F5796" s="352"/>
      <c r="G5796" s="352"/>
      <c r="H5796" s="352"/>
      <c r="I5796" s="352"/>
      <c r="J5796" s="352"/>
      <c r="K5796" s="352"/>
      <c r="L5796" s="352"/>
      <c r="M5796" s="352"/>
    </row>
    <row r="5797" spans="5:13">
      <c r="E5797" s="352"/>
      <c r="F5797" s="352"/>
      <c r="G5797" s="352"/>
      <c r="H5797" s="352"/>
      <c r="I5797" s="352"/>
      <c r="J5797" s="352"/>
      <c r="K5797" s="352"/>
      <c r="L5797" s="352"/>
      <c r="M5797" s="352"/>
    </row>
    <row r="5798" spans="5:13">
      <c r="E5798" s="352"/>
      <c r="F5798" s="352"/>
      <c r="G5798" s="352"/>
      <c r="H5798" s="352"/>
      <c r="I5798" s="352"/>
      <c r="J5798" s="352"/>
      <c r="K5798" s="352"/>
      <c r="L5798" s="352"/>
      <c r="M5798" s="352"/>
    </row>
    <row r="5799" spans="5:13">
      <c r="E5799" s="352"/>
      <c r="F5799" s="352"/>
      <c r="G5799" s="352"/>
      <c r="H5799" s="352"/>
      <c r="I5799" s="352"/>
      <c r="J5799" s="352"/>
      <c r="K5799" s="352"/>
      <c r="L5799" s="352"/>
      <c r="M5799" s="352"/>
    </row>
    <row r="5800" spans="5:13">
      <c r="E5800" s="352"/>
      <c r="F5800" s="352"/>
      <c r="G5800" s="352"/>
      <c r="H5800" s="352"/>
      <c r="I5800" s="352"/>
      <c r="J5800" s="352"/>
      <c r="K5800" s="352"/>
      <c r="L5800" s="352"/>
      <c r="M5800" s="352"/>
    </row>
    <row r="5801" spans="5:13">
      <c r="E5801" s="352"/>
      <c r="F5801" s="352"/>
      <c r="G5801" s="352"/>
      <c r="H5801" s="352"/>
      <c r="I5801" s="352"/>
      <c r="J5801" s="352"/>
      <c r="K5801" s="352"/>
      <c r="L5801" s="352"/>
      <c r="M5801" s="352"/>
    </row>
    <row r="5802" spans="5:13">
      <c r="E5802" s="352"/>
      <c r="F5802" s="352"/>
      <c r="G5802" s="352"/>
      <c r="H5802" s="352"/>
      <c r="I5802" s="352"/>
      <c r="J5802" s="352"/>
      <c r="K5802" s="352"/>
      <c r="L5802" s="352"/>
      <c r="M5802" s="352"/>
    </row>
    <row r="5803" spans="5:13">
      <c r="E5803" s="352"/>
      <c r="F5803" s="352"/>
      <c r="G5803" s="352"/>
      <c r="H5803" s="352"/>
      <c r="I5803" s="352"/>
      <c r="J5803" s="352"/>
      <c r="K5803" s="352"/>
      <c r="L5803" s="352"/>
      <c r="M5803" s="352"/>
    </row>
    <row r="5804" spans="5:13">
      <c r="E5804" s="352"/>
      <c r="F5804" s="352"/>
      <c r="G5804" s="352"/>
      <c r="H5804" s="352"/>
      <c r="I5804" s="352"/>
      <c r="J5804" s="352"/>
      <c r="K5804" s="352"/>
      <c r="L5804" s="352"/>
      <c r="M5804" s="352"/>
    </row>
    <row r="5805" spans="5:13">
      <c r="E5805" s="352"/>
      <c r="F5805" s="352"/>
      <c r="G5805" s="352"/>
      <c r="H5805" s="352"/>
      <c r="I5805" s="352"/>
      <c r="J5805" s="352"/>
      <c r="K5805" s="352"/>
      <c r="L5805" s="352"/>
      <c r="M5805" s="352"/>
    </row>
    <row r="5806" spans="5:13">
      <c r="E5806" s="352"/>
      <c r="F5806" s="352"/>
      <c r="G5806" s="352"/>
      <c r="H5806" s="352"/>
      <c r="I5806" s="352"/>
      <c r="J5806" s="352"/>
      <c r="K5806" s="352"/>
      <c r="L5806" s="352"/>
      <c r="M5806" s="352"/>
    </row>
    <row r="5807" spans="5:13">
      <c r="E5807" s="352"/>
      <c r="F5807" s="352"/>
      <c r="G5807" s="352"/>
      <c r="H5807" s="352"/>
      <c r="I5807" s="352"/>
      <c r="J5807" s="352"/>
      <c r="K5807" s="352"/>
      <c r="L5807" s="352"/>
      <c r="M5807" s="352"/>
    </row>
    <row r="5808" spans="5:13">
      <c r="E5808" s="352"/>
      <c r="F5808" s="352"/>
      <c r="G5808" s="352"/>
      <c r="H5808" s="352"/>
      <c r="I5808" s="352"/>
      <c r="J5808" s="352"/>
      <c r="K5808" s="352"/>
      <c r="L5808" s="352"/>
      <c r="M5808" s="352"/>
    </row>
    <row r="5809" spans="5:13">
      <c r="E5809" s="352"/>
      <c r="F5809" s="352"/>
      <c r="G5809" s="352"/>
      <c r="H5809" s="352"/>
      <c r="I5809" s="352"/>
      <c r="J5809" s="352"/>
      <c r="K5809" s="352"/>
      <c r="L5809" s="352"/>
      <c r="M5809" s="352"/>
    </row>
    <row r="5810" spans="5:13">
      <c r="E5810" s="352"/>
      <c r="F5810" s="352"/>
      <c r="G5810" s="352"/>
      <c r="H5810" s="352"/>
      <c r="I5810" s="352"/>
      <c r="J5810" s="352"/>
      <c r="K5810" s="352"/>
      <c r="L5810" s="352"/>
      <c r="M5810" s="352"/>
    </row>
    <row r="5811" spans="5:13">
      <c r="E5811" s="352"/>
      <c r="F5811" s="352"/>
      <c r="G5811" s="352"/>
      <c r="H5811" s="352"/>
      <c r="I5811" s="352"/>
      <c r="J5811" s="352"/>
      <c r="K5811" s="352"/>
      <c r="L5811" s="352"/>
      <c r="M5811" s="352"/>
    </row>
    <row r="5812" spans="5:13">
      <c r="E5812" s="352"/>
      <c r="F5812" s="352"/>
      <c r="G5812" s="352"/>
      <c r="H5812" s="352"/>
      <c r="I5812" s="352"/>
      <c r="J5812" s="352"/>
      <c r="K5812" s="352"/>
      <c r="L5812" s="352"/>
      <c r="M5812" s="352"/>
    </row>
    <row r="5813" spans="5:13">
      <c r="E5813" s="352"/>
      <c r="F5813" s="352"/>
      <c r="G5813" s="352"/>
      <c r="H5813" s="352"/>
      <c r="I5813" s="352"/>
      <c r="J5813" s="352"/>
      <c r="K5813" s="352"/>
      <c r="L5813" s="352"/>
      <c r="M5813" s="352"/>
    </row>
    <row r="5814" spans="5:13">
      <c r="E5814" s="352"/>
      <c r="F5814" s="352"/>
      <c r="G5814" s="352"/>
      <c r="H5814" s="352"/>
      <c r="I5814" s="352"/>
      <c r="J5814" s="352"/>
      <c r="K5814" s="352"/>
      <c r="L5814" s="352"/>
      <c r="M5814" s="352"/>
    </row>
    <row r="5815" spans="5:13">
      <c r="E5815" s="352"/>
      <c r="F5815" s="352"/>
      <c r="G5815" s="352"/>
      <c r="H5815" s="352"/>
      <c r="I5815" s="352"/>
      <c r="J5815" s="352"/>
      <c r="K5815" s="352"/>
      <c r="L5815" s="352"/>
      <c r="M5815" s="352"/>
    </row>
    <row r="5816" spans="5:13">
      <c r="E5816" s="352"/>
      <c r="F5816" s="352"/>
      <c r="G5816" s="352"/>
      <c r="H5816" s="352"/>
      <c r="I5816" s="352"/>
      <c r="J5816" s="352"/>
      <c r="K5816" s="352"/>
      <c r="L5816" s="352"/>
      <c r="M5816" s="352"/>
    </row>
    <row r="5817" spans="5:13">
      <c r="E5817" s="352"/>
      <c r="F5817" s="352"/>
      <c r="G5817" s="352"/>
      <c r="H5817" s="352"/>
      <c r="I5817" s="352"/>
      <c r="J5817" s="352"/>
      <c r="K5817" s="352"/>
      <c r="L5817" s="352"/>
      <c r="M5817" s="352"/>
    </row>
    <row r="5818" spans="5:13">
      <c r="E5818" s="352"/>
      <c r="F5818" s="352"/>
      <c r="G5818" s="352"/>
      <c r="H5818" s="352"/>
      <c r="I5818" s="352"/>
      <c r="J5818" s="352"/>
      <c r="K5818" s="352"/>
      <c r="L5818" s="352"/>
      <c r="M5818" s="352"/>
    </row>
    <row r="5819" spans="5:13">
      <c r="E5819" s="352"/>
      <c r="F5819" s="352"/>
      <c r="G5819" s="352"/>
      <c r="H5819" s="352"/>
      <c r="I5819" s="352"/>
      <c r="J5819" s="352"/>
      <c r="K5819" s="352"/>
      <c r="L5819" s="352"/>
      <c r="M5819" s="352"/>
    </row>
    <row r="5820" spans="5:13">
      <c r="E5820" s="352"/>
      <c r="F5820" s="352"/>
      <c r="G5820" s="352"/>
      <c r="H5820" s="352"/>
      <c r="I5820" s="352"/>
      <c r="J5820" s="352"/>
      <c r="K5820" s="352"/>
      <c r="L5820" s="352"/>
      <c r="M5820" s="352"/>
    </row>
    <row r="5821" spans="5:13">
      <c r="E5821" s="352"/>
      <c r="F5821" s="352"/>
      <c r="G5821" s="352"/>
      <c r="H5821" s="352"/>
      <c r="I5821" s="352"/>
      <c r="J5821" s="352"/>
      <c r="K5821" s="352"/>
      <c r="L5821" s="352"/>
      <c r="M5821" s="352"/>
    </row>
    <row r="5822" spans="5:13">
      <c r="E5822" s="352"/>
      <c r="F5822" s="352"/>
      <c r="G5822" s="352"/>
      <c r="H5822" s="352"/>
      <c r="I5822" s="352"/>
      <c r="J5822" s="352"/>
      <c r="K5822" s="352"/>
      <c r="L5822" s="352"/>
      <c r="M5822" s="352"/>
    </row>
    <row r="5823" spans="5:13">
      <c r="E5823" s="352"/>
      <c r="F5823" s="352"/>
      <c r="G5823" s="352"/>
      <c r="H5823" s="352"/>
      <c r="I5823" s="352"/>
      <c r="J5823" s="352"/>
      <c r="K5823" s="352"/>
      <c r="L5823" s="352"/>
      <c r="M5823" s="352"/>
    </row>
    <row r="5824" spans="5:13">
      <c r="E5824" s="352"/>
      <c r="F5824" s="352"/>
      <c r="G5824" s="352"/>
      <c r="H5824" s="352"/>
      <c r="I5824" s="352"/>
      <c r="J5824" s="352"/>
      <c r="K5824" s="352"/>
      <c r="L5824" s="352"/>
      <c r="M5824" s="352"/>
    </row>
    <row r="5825" spans="5:13">
      <c r="E5825" s="352"/>
      <c r="F5825" s="352"/>
      <c r="G5825" s="352"/>
      <c r="H5825" s="352"/>
      <c r="I5825" s="352"/>
      <c r="J5825" s="352"/>
      <c r="K5825" s="352"/>
      <c r="L5825" s="352"/>
      <c r="M5825" s="352"/>
    </row>
    <row r="5826" spans="5:13">
      <c r="E5826" s="352"/>
      <c r="F5826" s="352"/>
      <c r="G5826" s="352"/>
      <c r="H5826" s="352"/>
      <c r="I5826" s="352"/>
      <c r="J5826" s="352"/>
      <c r="K5826" s="352"/>
      <c r="L5826" s="352"/>
      <c r="M5826" s="352"/>
    </row>
    <row r="5827" spans="5:13">
      <c r="E5827" s="352"/>
      <c r="F5827" s="352"/>
      <c r="G5827" s="352"/>
      <c r="H5827" s="352"/>
      <c r="I5827" s="352"/>
      <c r="J5827" s="352"/>
      <c r="K5827" s="352"/>
      <c r="L5827" s="352"/>
      <c r="M5827" s="352"/>
    </row>
    <row r="5828" spans="5:13">
      <c r="E5828" s="352"/>
      <c r="F5828" s="352"/>
      <c r="G5828" s="352"/>
      <c r="H5828" s="352"/>
      <c r="I5828" s="352"/>
      <c r="J5828" s="352"/>
      <c r="K5828" s="352"/>
      <c r="L5828" s="352"/>
      <c r="M5828" s="352"/>
    </row>
    <row r="5829" spans="5:13">
      <c r="E5829" s="352"/>
      <c r="F5829" s="352"/>
      <c r="G5829" s="352"/>
      <c r="H5829" s="352"/>
      <c r="I5829" s="352"/>
      <c r="J5829" s="352"/>
      <c r="K5829" s="352"/>
      <c r="L5829" s="352"/>
      <c r="M5829" s="352"/>
    </row>
    <row r="5830" spans="5:13">
      <c r="E5830" s="352"/>
      <c r="F5830" s="352"/>
      <c r="G5830" s="352"/>
      <c r="H5830" s="352"/>
      <c r="I5830" s="352"/>
      <c r="J5830" s="352"/>
      <c r="K5830" s="352"/>
      <c r="L5830" s="352"/>
      <c r="M5830" s="352"/>
    </row>
    <row r="5831" spans="5:13">
      <c r="E5831" s="352"/>
      <c r="F5831" s="352"/>
      <c r="G5831" s="352"/>
      <c r="H5831" s="352"/>
      <c r="I5831" s="352"/>
      <c r="J5831" s="352"/>
      <c r="K5831" s="352"/>
      <c r="L5831" s="352"/>
      <c r="M5831" s="352"/>
    </row>
    <row r="5832" spans="5:13">
      <c r="E5832" s="352"/>
      <c r="F5832" s="352"/>
      <c r="G5832" s="352"/>
      <c r="H5832" s="352"/>
      <c r="I5832" s="352"/>
      <c r="J5832" s="352"/>
      <c r="K5832" s="352"/>
      <c r="L5832" s="352"/>
      <c r="M5832" s="352"/>
    </row>
    <row r="5833" spans="5:13">
      <c r="E5833" s="352"/>
      <c r="F5833" s="352"/>
      <c r="G5833" s="352"/>
      <c r="H5833" s="352"/>
      <c r="I5833" s="352"/>
      <c r="J5833" s="352"/>
      <c r="K5833" s="352"/>
      <c r="L5833" s="352"/>
      <c r="M5833" s="352"/>
    </row>
    <row r="5834" spans="5:13">
      <c r="E5834" s="352"/>
      <c r="F5834" s="352"/>
      <c r="G5834" s="352"/>
      <c r="H5834" s="352"/>
      <c r="I5834" s="352"/>
      <c r="J5834" s="352"/>
      <c r="K5834" s="352"/>
      <c r="L5834" s="352"/>
      <c r="M5834" s="352"/>
    </row>
    <row r="5835" spans="5:13">
      <c r="E5835" s="352"/>
      <c r="F5835" s="352"/>
      <c r="G5835" s="352"/>
      <c r="H5835" s="352"/>
      <c r="I5835" s="352"/>
      <c r="J5835" s="352"/>
      <c r="K5835" s="352"/>
      <c r="L5835" s="352"/>
      <c r="M5835" s="352"/>
    </row>
    <row r="5836" spans="5:13">
      <c r="E5836" s="352"/>
      <c r="F5836" s="352"/>
      <c r="G5836" s="352"/>
      <c r="H5836" s="352"/>
      <c r="I5836" s="352"/>
      <c r="J5836" s="352"/>
      <c r="K5836" s="352"/>
      <c r="L5836" s="352"/>
      <c r="M5836" s="352"/>
    </row>
    <row r="5837" spans="5:13">
      <c r="E5837" s="352"/>
      <c r="F5837" s="352"/>
      <c r="G5837" s="352"/>
      <c r="H5837" s="352"/>
      <c r="I5837" s="352"/>
      <c r="J5837" s="352"/>
      <c r="K5837" s="352"/>
      <c r="L5837" s="352"/>
      <c r="M5837" s="352"/>
    </row>
    <row r="5838" spans="5:13">
      <c r="E5838" s="352"/>
      <c r="F5838" s="352"/>
      <c r="G5838" s="352"/>
      <c r="H5838" s="352"/>
      <c r="I5838" s="352"/>
      <c r="J5838" s="352"/>
      <c r="K5838" s="352"/>
      <c r="L5838" s="352"/>
      <c r="M5838" s="352"/>
    </row>
    <row r="5839" spans="5:13">
      <c r="E5839" s="352"/>
      <c r="F5839" s="352"/>
      <c r="G5839" s="352"/>
      <c r="H5839" s="352"/>
      <c r="I5839" s="352"/>
      <c r="J5839" s="352"/>
      <c r="K5839" s="352"/>
      <c r="L5839" s="352"/>
      <c r="M5839" s="352"/>
    </row>
    <row r="5840" spans="5:13">
      <c r="E5840" s="352"/>
      <c r="F5840" s="352"/>
      <c r="G5840" s="352"/>
      <c r="H5840" s="352"/>
      <c r="I5840" s="352"/>
      <c r="J5840" s="352"/>
      <c r="K5840" s="352"/>
      <c r="L5840" s="352"/>
      <c r="M5840" s="352"/>
    </row>
    <row r="5841" spans="5:13">
      <c r="E5841" s="352"/>
      <c r="F5841" s="352"/>
      <c r="G5841" s="352"/>
      <c r="H5841" s="352"/>
      <c r="I5841" s="352"/>
      <c r="J5841" s="352"/>
      <c r="K5841" s="352"/>
      <c r="L5841" s="352"/>
      <c r="M5841" s="352"/>
    </row>
    <row r="5842" spans="5:13">
      <c r="E5842" s="352"/>
      <c r="F5842" s="352"/>
      <c r="G5842" s="352"/>
      <c r="H5842" s="352"/>
      <c r="I5842" s="352"/>
      <c r="J5842" s="352"/>
      <c r="K5842" s="352"/>
      <c r="L5842" s="352"/>
      <c r="M5842" s="352"/>
    </row>
    <row r="5843" spans="5:13">
      <c r="E5843" s="352"/>
      <c r="F5843" s="352"/>
      <c r="G5843" s="352"/>
      <c r="H5843" s="352"/>
      <c r="I5843" s="352"/>
      <c r="J5843" s="352"/>
      <c r="K5843" s="352"/>
      <c r="L5843" s="352"/>
      <c r="M5843" s="352"/>
    </row>
    <row r="5844" spans="5:13">
      <c r="E5844" s="352"/>
      <c r="F5844" s="352"/>
      <c r="G5844" s="352"/>
      <c r="H5844" s="352"/>
      <c r="I5844" s="352"/>
      <c r="J5844" s="352"/>
      <c r="K5844" s="352"/>
      <c r="L5844" s="352"/>
      <c r="M5844" s="352"/>
    </row>
    <row r="5845" spans="5:13">
      <c r="E5845" s="352"/>
      <c r="F5845" s="352"/>
      <c r="G5845" s="352"/>
      <c r="H5845" s="352"/>
      <c r="I5845" s="352"/>
      <c r="J5845" s="352"/>
      <c r="K5845" s="352"/>
      <c r="L5845" s="352"/>
      <c r="M5845" s="352"/>
    </row>
    <row r="5846" spans="5:13">
      <c r="E5846" s="352"/>
      <c r="F5846" s="352"/>
      <c r="G5846" s="352"/>
      <c r="H5846" s="352"/>
      <c r="I5846" s="352"/>
      <c r="J5846" s="352"/>
      <c r="K5846" s="352"/>
      <c r="L5846" s="352"/>
      <c r="M5846" s="352"/>
    </row>
    <row r="5847" spans="5:13">
      <c r="E5847" s="352"/>
      <c r="F5847" s="352"/>
      <c r="G5847" s="352"/>
      <c r="H5847" s="352"/>
      <c r="I5847" s="352"/>
      <c r="J5847" s="352"/>
      <c r="K5847" s="352"/>
      <c r="L5847" s="352"/>
      <c r="M5847" s="352"/>
    </row>
    <row r="5848" spans="5:13">
      <c r="E5848" s="352"/>
      <c r="F5848" s="352"/>
      <c r="G5848" s="352"/>
      <c r="H5848" s="352"/>
      <c r="I5848" s="352"/>
      <c r="J5848" s="352"/>
      <c r="K5848" s="352"/>
      <c r="L5848" s="352"/>
      <c r="M5848" s="352"/>
    </row>
    <row r="5849" spans="5:13">
      <c r="E5849" s="352"/>
      <c r="F5849" s="352"/>
      <c r="G5849" s="352"/>
      <c r="H5849" s="352"/>
      <c r="I5849" s="352"/>
      <c r="J5849" s="352"/>
      <c r="K5849" s="352"/>
      <c r="L5849" s="352"/>
      <c r="M5849" s="352"/>
    </row>
    <row r="5850" spans="5:13">
      <c r="E5850" s="352"/>
      <c r="F5850" s="352"/>
      <c r="G5850" s="352"/>
      <c r="H5850" s="352"/>
      <c r="I5850" s="352"/>
      <c r="J5850" s="352"/>
      <c r="K5850" s="352"/>
      <c r="L5850" s="352"/>
      <c r="M5850" s="352"/>
    </row>
    <row r="5851" spans="5:13">
      <c r="E5851" s="352"/>
      <c r="F5851" s="352"/>
      <c r="G5851" s="352"/>
      <c r="H5851" s="352"/>
      <c r="I5851" s="352"/>
      <c r="J5851" s="352"/>
      <c r="K5851" s="352"/>
      <c r="L5851" s="352"/>
      <c r="M5851" s="352"/>
    </row>
    <row r="5852" spans="5:13">
      <c r="E5852" s="352"/>
      <c r="F5852" s="352"/>
      <c r="G5852" s="352"/>
      <c r="H5852" s="352"/>
      <c r="I5852" s="352"/>
      <c r="J5852" s="352"/>
      <c r="K5852" s="352"/>
      <c r="L5852" s="352"/>
      <c r="M5852" s="352"/>
    </row>
    <row r="5853" spans="5:13">
      <c r="E5853" s="352"/>
      <c r="F5853" s="352"/>
      <c r="G5853" s="352"/>
      <c r="H5853" s="352"/>
      <c r="I5853" s="352"/>
      <c r="J5853" s="352"/>
      <c r="K5853" s="352"/>
      <c r="L5853" s="352"/>
      <c r="M5853" s="352"/>
    </row>
    <row r="5854" spans="5:13">
      <c r="E5854" s="352"/>
      <c r="F5854" s="352"/>
      <c r="G5854" s="352"/>
      <c r="H5854" s="352"/>
      <c r="I5854" s="352"/>
      <c r="J5854" s="352"/>
      <c r="K5854" s="352"/>
      <c r="L5854" s="352"/>
      <c r="M5854" s="352"/>
    </row>
    <row r="5855" spans="5:13">
      <c r="E5855" s="352"/>
      <c r="F5855" s="352"/>
      <c r="G5855" s="352"/>
      <c r="H5855" s="352"/>
      <c r="I5855" s="352"/>
      <c r="J5855" s="352"/>
      <c r="K5855" s="352"/>
      <c r="L5855" s="352"/>
      <c r="M5855" s="352"/>
    </row>
    <row r="5856" spans="5:13">
      <c r="E5856" s="352"/>
      <c r="F5856" s="352"/>
      <c r="G5856" s="352"/>
      <c r="H5856" s="352"/>
      <c r="I5856" s="352"/>
      <c r="J5856" s="352"/>
      <c r="K5856" s="352"/>
      <c r="L5856" s="352"/>
      <c r="M5856" s="352"/>
    </row>
    <row r="5857" spans="5:13">
      <c r="E5857" s="352"/>
      <c r="F5857" s="352"/>
      <c r="G5857" s="352"/>
      <c r="H5857" s="352"/>
      <c r="I5857" s="352"/>
      <c r="J5857" s="352"/>
      <c r="K5857" s="352"/>
      <c r="L5857" s="352"/>
      <c r="M5857" s="352"/>
    </row>
    <row r="5858" spans="5:13">
      <c r="E5858" s="352"/>
      <c r="F5858" s="352"/>
      <c r="G5858" s="352"/>
      <c r="H5858" s="352"/>
      <c r="I5858" s="352"/>
      <c r="J5858" s="352"/>
      <c r="K5858" s="352"/>
      <c r="L5858" s="352"/>
      <c r="M5858" s="352"/>
    </row>
    <row r="5859" spans="5:13">
      <c r="E5859" s="352"/>
      <c r="F5859" s="352"/>
      <c r="G5859" s="352"/>
      <c r="H5859" s="352"/>
      <c r="I5859" s="352"/>
      <c r="J5859" s="352"/>
      <c r="K5859" s="352"/>
      <c r="L5859" s="352"/>
      <c r="M5859" s="352"/>
    </row>
    <row r="5860" spans="5:13">
      <c r="E5860" s="352"/>
      <c r="F5860" s="352"/>
      <c r="G5860" s="352"/>
      <c r="H5860" s="352"/>
      <c r="I5860" s="352"/>
      <c r="J5860" s="352"/>
      <c r="K5860" s="352"/>
      <c r="L5860" s="352"/>
      <c r="M5860" s="352"/>
    </row>
    <row r="5861" spans="5:13">
      <c r="E5861" s="352"/>
      <c r="F5861" s="352"/>
      <c r="G5861" s="352"/>
      <c r="H5861" s="352"/>
      <c r="I5861" s="352"/>
      <c r="J5861" s="352"/>
      <c r="K5861" s="352"/>
      <c r="L5861" s="352"/>
      <c r="M5861" s="352"/>
    </row>
    <row r="5862" spans="5:13">
      <c r="E5862" s="352"/>
      <c r="F5862" s="352"/>
      <c r="G5862" s="352"/>
      <c r="H5862" s="352"/>
      <c r="I5862" s="352"/>
      <c r="J5862" s="352"/>
      <c r="K5862" s="352"/>
      <c r="L5862" s="352"/>
      <c r="M5862" s="352"/>
    </row>
    <row r="5863" spans="5:13">
      <c r="E5863" s="352"/>
      <c r="F5863" s="352"/>
      <c r="G5863" s="352"/>
      <c r="H5863" s="352"/>
      <c r="I5863" s="352"/>
      <c r="J5863" s="352"/>
      <c r="K5863" s="352"/>
      <c r="L5863" s="352"/>
      <c r="M5863" s="352"/>
    </row>
    <row r="5864" spans="5:13">
      <c r="E5864" s="352"/>
      <c r="F5864" s="352"/>
      <c r="G5864" s="352"/>
      <c r="H5864" s="352"/>
      <c r="I5864" s="352"/>
      <c r="J5864" s="352"/>
      <c r="K5864" s="352"/>
      <c r="L5864" s="352"/>
      <c r="M5864" s="352"/>
    </row>
    <row r="5865" spans="5:13">
      <c r="E5865" s="352"/>
      <c r="F5865" s="352"/>
      <c r="G5865" s="352"/>
      <c r="H5865" s="352"/>
      <c r="I5865" s="352"/>
      <c r="J5865" s="352"/>
      <c r="K5865" s="352"/>
      <c r="L5865" s="352"/>
      <c r="M5865" s="352"/>
    </row>
    <row r="5866" spans="5:13">
      <c r="E5866" s="352"/>
      <c r="F5866" s="352"/>
      <c r="G5866" s="352"/>
      <c r="H5866" s="352"/>
      <c r="I5866" s="352"/>
      <c r="J5866" s="352"/>
      <c r="K5866" s="352"/>
      <c r="L5866" s="352"/>
      <c r="M5866" s="352"/>
    </row>
    <row r="5867" spans="5:13">
      <c r="E5867" s="352"/>
      <c r="F5867" s="352"/>
      <c r="G5867" s="352"/>
      <c r="H5867" s="352"/>
      <c r="I5867" s="352"/>
      <c r="J5867" s="352"/>
      <c r="K5867" s="352"/>
      <c r="L5867" s="352"/>
      <c r="M5867" s="352"/>
    </row>
    <row r="5868" spans="5:13">
      <c r="E5868" s="352"/>
      <c r="F5868" s="352"/>
      <c r="G5868" s="352"/>
      <c r="H5868" s="352"/>
      <c r="I5868" s="352"/>
      <c r="J5868" s="352"/>
      <c r="K5868" s="352"/>
      <c r="L5868" s="352"/>
      <c r="M5868" s="352"/>
    </row>
    <row r="5869" spans="5:13">
      <c r="E5869" s="352"/>
      <c r="F5869" s="352"/>
      <c r="G5869" s="352"/>
      <c r="H5869" s="352"/>
      <c r="I5869" s="352"/>
      <c r="J5869" s="352"/>
      <c r="K5869" s="352"/>
      <c r="L5869" s="352"/>
      <c r="M5869" s="352"/>
    </row>
    <row r="5870" spans="5:13">
      <c r="E5870" s="352"/>
      <c r="F5870" s="352"/>
      <c r="G5870" s="352"/>
      <c r="H5870" s="352"/>
      <c r="I5870" s="352"/>
      <c r="J5870" s="352"/>
      <c r="K5870" s="352"/>
      <c r="L5870" s="352"/>
      <c r="M5870" s="352"/>
    </row>
    <row r="5871" spans="5:13">
      <c r="E5871" s="352"/>
      <c r="F5871" s="352"/>
      <c r="G5871" s="352"/>
      <c r="H5871" s="352"/>
      <c r="I5871" s="352"/>
      <c r="J5871" s="352"/>
      <c r="K5871" s="352"/>
      <c r="L5871" s="352"/>
      <c r="M5871" s="352"/>
    </row>
    <row r="5872" spans="5:13">
      <c r="E5872" s="352"/>
      <c r="F5872" s="352"/>
      <c r="G5872" s="352"/>
      <c r="H5872" s="352"/>
      <c r="I5872" s="352"/>
      <c r="J5872" s="352"/>
      <c r="K5872" s="352"/>
      <c r="L5872" s="352"/>
      <c r="M5872" s="352"/>
    </row>
    <row r="5873" spans="5:13">
      <c r="E5873" s="352"/>
      <c r="F5873" s="352"/>
      <c r="G5873" s="352"/>
      <c r="H5873" s="352"/>
      <c r="I5873" s="352"/>
      <c r="J5873" s="352"/>
      <c r="K5873" s="352"/>
      <c r="L5873" s="352"/>
      <c r="M5873" s="352"/>
    </row>
    <row r="5874" spans="5:13">
      <c r="E5874" s="352"/>
      <c r="F5874" s="352"/>
      <c r="G5874" s="352"/>
      <c r="H5874" s="352"/>
      <c r="I5874" s="352"/>
      <c r="J5874" s="352"/>
      <c r="K5874" s="352"/>
      <c r="L5874" s="352"/>
      <c r="M5874" s="352"/>
    </row>
    <row r="5875" spans="5:13">
      <c r="E5875" s="352"/>
      <c r="F5875" s="352"/>
      <c r="G5875" s="352"/>
      <c r="H5875" s="352"/>
      <c r="I5875" s="352"/>
      <c r="J5875" s="352"/>
      <c r="K5875" s="352"/>
      <c r="L5875" s="352"/>
      <c r="M5875" s="352"/>
    </row>
    <row r="5876" spans="5:13">
      <c r="E5876" s="352"/>
      <c r="F5876" s="352"/>
      <c r="G5876" s="352"/>
      <c r="H5876" s="352"/>
      <c r="I5876" s="352"/>
      <c r="J5876" s="352"/>
      <c r="K5876" s="352"/>
      <c r="L5876" s="352"/>
      <c r="M5876" s="352"/>
    </row>
    <row r="5877" spans="5:13">
      <c r="E5877" s="352"/>
      <c r="F5877" s="352"/>
      <c r="G5877" s="352"/>
      <c r="H5877" s="352"/>
      <c r="I5877" s="352"/>
      <c r="J5877" s="352"/>
      <c r="K5877" s="352"/>
      <c r="L5877" s="352"/>
      <c r="M5877" s="352"/>
    </row>
    <row r="5878" spans="5:13">
      <c r="E5878" s="352"/>
      <c r="F5878" s="352"/>
      <c r="G5878" s="352"/>
      <c r="H5878" s="352"/>
      <c r="I5878" s="352"/>
      <c r="J5878" s="352"/>
      <c r="K5878" s="352"/>
      <c r="L5878" s="352"/>
      <c r="M5878" s="352"/>
    </row>
    <row r="5879" spans="5:13">
      <c r="E5879" s="352"/>
      <c r="F5879" s="352"/>
      <c r="G5879" s="352"/>
      <c r="H5879" s="352"/>
      <c r="I5879" s="352"/>
      <c r="J5879" s="352"/>
      <c r="K5879" s="352"/>
      <c r="L5879" s="352"/>
      <c r="M5879" s="352"/>
    </row>
    <row r="5880" spans="5:13">
      <c r="E5880" s="352"/>
      <c r="F5880" s="352"/>
      <c r="G5880" s="352"/>
      <c r="H5880" s="352"/>
      <c r="I5880" s="352"/>
      <c r="J5880" s="352"/>
      <c r="K5880" s="352"/>
      <c r="L5880" s="352"/>
      <c r="M5880" s="352"/>
    </row>
    <row r="5881" spans="5:13">
      <c r="E5881" s="352"/>
      <c r="F5881" s="352"/>
      <c r="G5881" s="352"/>
      <c r="H5881" s="352"/>
      <c r="I5881" s="352"/>
      <c r="J5881" s="352"/>
      <c r="K5881" s="352"/>
      <c r="L5881" s="352"/>
      <c r="M5881" s="352"/>
    </row>
    <row r="5882" spans="5:13">
      <c r="E5882" s="352"/>
      <c r="F5882" s="352"/>
      <c r="G5882" s="352"/>
      <c r="H5882" s="352"/>
      <c r="I5882" s="352"/>
      <c r="J5882" s="352"/>
      <c r="K5882" s="352"/>
      <c r="L5882" s="352"/>
      <c r="M5882" s="352"/>
    </row>
    <row r="5883" spans="5:13">
      <c r="E5883" s="352"/>
      <c r="F5883" s="352"/>
      <c r="G5883" s="352"/>
      <c r="H5883" s="352"/>
      <c r="I5883" s="352"/>
      <c r="J5883" s="352"/>
      <c r="K5883" s="352"/>
      <c r="L5883" s="352"/>
      <c r="M5883" s="352"/>
    </row>
    <row r="5884" spans="5:13">
      <c r="E5884" s="352"/>
      <c r="F5884" s="352"/>
      <c r="G5884" s="352"/>
      <c r="H5884" s="352"/>
      <c r="I5884" s="352"/>
      <c r="J5884" s="352"/>
      <c r="K5884" s="352"/>
      <c r="L5884" s="352"/>
      <c r="M5884" s="352"/>
    </row>
    <row r="5885" spans="5:13">
      <c r="E5885" s="352"/>
      <c r="F5885" s="352"/>
      <c r="G5885" s="352"/>
      <c r="H5885" s="352"/>
      <c r="I5885" s="352"/>
      <c r="J5885" s="352"/>
      <c r="K5885" s="352"/>
      <c r="L5885" s="352"/>
      <c r="M5885" s="352"/>
    </row>
    <row r="5886" spans="5:13">
      <c r="E5886" s="352"/>
      <c r="F5886" s="352"/>
      <c r="G5886" s="352"/>
      <c r="H5886" s="352"/>
      <c r="I5886" s="352"/>
      <c r="J5886" s="352"/>
      <c r="K5886" s="352"/>
      <c r="L5886" s="352"/>
      <c r="M5886" s="352"/>
    </row>
    <row r="5887" spans="5:13">
      <c r="E5887" s="352"/>
      <c r="F5887" s="352"/>
      <c r="G5887" s="352"/>
      <c r="H5887" s="352"/>
      <c r="I5887" s="352"/>
      <c r="J5887" s="352"/>
      <c r="K5887" s="352"/>
      <c r="L5887" s="352"/>
      <c r="M5887" s="352"/>
    </row>
    <row r="5888" spans="5:13">
      <c r="E5888" s="352"/>
      <c r="F5888" s="352"/>
      <c r="G5888" s="352"/>
      <c r="H5888" s="352"/>
      <c r="I5888" s="352"/>
      <c r="J5888" s="352"/>
      <c r="K5888" s="352"/>
      <c r="L5888" s="352"/>
      <c r="M5888" s="352"/>
    </row>
    <row r="5889" spans="5:13">
      <c r="E5889" s="352"/>
      <c r="F5889" s="352"/>
      <c r="G5889" s="352"/>
      <c r="H5889" s="352"/>
      <c r="I5889" s="352"/>
      <c r="J5889" s="352"/>
      <c r="K5889" s="352"/>
      <c r="L5889" s="352"/>
      <c r="M5889" s="352"/>
    </row>
    <row r="5890" spans="5:13">
      <c r="E5890" s="352"/>
      <c r="F5890" s="352"/>
      <c r="G5890" s="352"/>
      <c r="H5890" s="352"/>
      <c r="I5890" s="352"/>
      <c r="J5890" s="352"/>
      <c r="K5890" s="352"/>
      <c r="L5890" s="352"/>
      <c r="M5890" s="352"/>
    </row>
    <row r="5891" spans="5:13">
      <c r="E5891" s="352"/>
      <c r="F5891" s="352"/>
      <c r="G5891" s="352"/>
      <c r="H5891" s="352"/>
      <c r="I5891" s="352"/>
      <c r="J5891" s="352"/>
      <c r="K5891" s="352"/>
      <c r="L5891" s="352"/>
      <c r="M5891" s="352"/>
    </row>
    <row r="5892" spans="5:13">
      <c r="E5892" s="352"/>
      <c r="F5892" s="352"/>
      <c r="G5892" s="352"/>
      <c r="H5892" s="352"/>
      <c r="I5892" s="352"/>
      <c r="J5892" s="352"/>
      <c r="K5892" s="352"/>
      <c r="L5892" s="352"/>
      <c r="M5892" s="352"/>
    </row>
    <row r="5893" spans="5:13">
      <c r="E5893" s="352"/>
      <c r="F5893" s="352"/>
      <c r="G5893" s="352"/>
      <c r="H5893" s="352"/>
      <c r="I5893" s="352"/>
      <c r="J5893" s="352"/>
      <c r="K5893" s="352"/>
      <c r="L5893" s="352"/>
      <c r="M5893" s="352"/>
    </row>
    <row r="5894" spans="5:13">
      <c r="E5894" s="352"/>
      <c r="F5894" s="352"/>
      <c r="G5894" s="352"/>
      <c r="H5894" s="352"/>
      <c r="I5894" s="352"/>
      <c r="J5894" s="352"/>
      <c r="K5894" s="352"/>
      <c r="L5894" s="352"/>
      <c r="M5894" s="352"/>
    </row>
    <row r="5895" spans="5:13">
      <c r="E5895" s="352"/>
      <c r="F5895" s="352"/>
      <c r="G5895" s="352"/>
      <c r="H5895" s="352"/>
      <c r="I5895" s="352"/>
      <c r="J5895" s="352"/>
      <c r="K5895" s="352"/>
      <c r="L5895" s="352"/>
      <c r="M5895" s="352"/>
    </row>
    <row r="5896" spans="5:13">
      <c r="E5896" s="352"/>
      <c r="F5896" s="352"/>
      <c r="G5896" s="352"/>
      <c r="H5896" s="352"/>
      <c r="I5896" s="352"/>
      <c r="J5896" s="352"/>
      <c r="K5896" s="352"/>
      <c r="L5896" s="352"/>
      <c r="M5896" s="352"/>
    </row>
    <row r="5897" spans="5:13">
      <c r="E5897" s="352"/>
      <c r="F5897" s="352"/>
      <c r="G5897" s="352"/>
      <c r="H5897" s="352"/>
      <c r="I5897" s="352"/>
      <c r="J5897" s="352"/>
      <c r="K5897" s="352"/>
      <c r="L5897" s="352"/>
      <c r="M5897" s="352"/>
    </row>
    <row r="5898" spans="5:13">
      <c r="E5898" s="352"/>
      <c r="F5898" s="352"/>
      <c r="G5898" s="352"/>
      <c r="H5898" s="352"/>
      <c r="I5898" s="352"/>
      <c r="J5898" s="352"/>
      <c r="K5898" s="352"/>
      <c r="L5898" s="352"/>
      <c r="M5898" s="352"/>
    </row>
    <row r="5899" spans="5:13">
      <c r="E5899" s="352"/>
      <c r="F5899" s="352"/>
      <c r="G5899" s="352"/>
      <c r="H5899" s="352"/>
      <c r="I5899" s="352"/>
      <c r="J5899" s="352"/>
      <c r="K5899" s="352"/>
      <c r="L5899" s="352"/>
      <c r="M5899" s="352"/>
    </row>
    <row r="5900" spans="5:13">
      <c r="E5900" s="352"/>
      <c r="F5900" s="352"/>
      <c r="G5900" s="352"/>
      <c r="H5900" s="352"/>
      <c r="I5900" s="352"/>
      <c r="J5900" s="352"/>
      <c r="K5900" s="352"/>
      <c r="L5900" s="352"/>
      <c r="M5900" s="352"/>
    </row>
    <row r="5901" spans="5:13">
      <c r="E5901" s="352"/>
      <c r="F5901" s="352"/>
      <c r="G5901" s="352"/>
      <c r="H5901" s="352"/>
      <c r="I5901" s="352"/>
      <c r="J5901" s="352"/>
      <c r="K5901" s="352"/>
      <c r="L5901" s="352"/>
      <c r="M5901" s="352"/>
    </row>
    <row r="5902" spans="5:13">
      <c r="E5902" s="352"/>
      <c r="F5902" s="352"/>
      <c r="G5902" s="352"/>
      <c r="H5902" s="352"/>
      <c r="I5902" s="352"/>
      <c r="J5902" s="352"/>
      <c r="K5902" s="352"/>
      <c r="L5902" s="352"/>
      <c r="M5902" s="352"/>
    </row>
    <row r="5903" spans="5:13">
      <c r="E5903" s="352"/>
      <c r="F5903" s="352"/>
      <c r="G5903" s="352"/>
      <c r="H5903" s="352"/>
      <c r="I5903" s="352"/>
      <c r="J5903" s="352"/>
      <c r="K5903" s="352"/>
      <c r="L5903" s="352"/>
      <c r="M5903" s="352"/>
    </row>
    <row r="5904" spans="5:13">
      <c r="E5904" s="352"/>
      <c r="F5904" s="352"/>
      <c r="G5904" s="352"/>
      <c r="H5904" s="352"/>
      <c r="I5904" s="352"/>
      <c r="J5904" s="352"/>
      <c r="K5904" s="352"/>
      <c r="L5904" s="352"/>
      <c r="M5904" s="352"/>
    </row>
    <row r="5905" spans="5:13">
      <c r="E5905" s="352"/>
      <c r="F5905" s="352"/>
      <c r="G5905" s="352"/>
      <c r="H5905" s="352"/>
      <c r="I5905" s="352"/>
      <c r="J5905" s="352"/>
      <c r="K5905" s="352"/>
      <c r="L5905" s="352"/>
      <c r="M5905" s="352"/>
    </row>
    <row r="5906" spans="5:13">
      <c r="E5906" s="352"/>
      <c r="F5906" s="352"/>
      <c r="G5906" s="352"/>
      <c r="H5906" s="352"/>
      <c r="I5906" s="352"/>
      <c r="J5906" s="352"/>
      <c r="K5906" s="352"/>
      <c r="L5906" s="352"/>
      <c r="M5906" s="352"/>
    </row>
    <row r="5907" spans="5:13">
      <c r="E5907" s="352"/>
      <c r="F5907" s="352"/>
      <c r="G5907" s="352"/>
      <c r="H5907" s="352"/>
      <c r="I5907" s="352"/>
      <c r="J5907" s="352"/>
      <c r="K5907" s="352"/>
      <c r="L5907" s="352"/>
      <c r="M5907" s="352"/>
    </row>
    <row r="5908" spans="5:13">
      <c r="E5908" s="352"/>
      <c r="F5908" s="352"/>
      <c r="G5908" s="352"/>
      <c r="H5908" s="352"/>
      <c r="I5908" s="352"/>
      <c r="J5908" s="352"/>
      <c r="K5908" s="352"/>
      <c r="L5908" s="352"/>
      <c r="M5908" s="352"/>
    </row>
    <row r="5909" spans="5:13">
      <c r="E5909" s="352"/>
      <c r="F5909" s="352"/>
      <c r="G5909" s="352"/>
      <c r="H5909" s="352"/>
      <c r="I5909" s="352"/>
      <c r="J5909" s="352"/>
      <c r="K5909" s="352"/>
      <c r="L5909" s="352"/>
      <c r="M5909" s="352"/>
    </row>
    <row r="5910" spans="5:13">
      <c r="E5910" s="352"/>
      <c r="F5910" s="352"/>
      <c r="G5910" s="352"/>
      <c r="H5910" s="352"/>
      <c r="I5910" s="352"/>
      <c r="J5910" s="352"/>
      <c r="K5910" s="352"/>
      <c r="L5910" s="352"/>
      <c r="M5910" s="352"/>
    </row>
    <row r="5911" spans="5:13">
      <c r="E5911" s="352"/>
      <c r="F5911" s="352"/>
      <c r="G5911" s="352"/>
      <c r="H5911" s="352"/>
      <c r="I5911" s="352"/>
      <c r="J5911" s="352"/>
      <c r="K5911" s="352"/>
      <c r="L5911" s="352"/>
      <c r="M5911" s="352"/>
    </row>
    <row r="5912" spans="5:13">
      <c r="E5912" s="352"/>
      <c r="F5912" s="352"/>
      <c r="G5912" s="352"/>
      <c r="H5912" s="352"/>
      <c r="I5912" s="352"/>
      <c r="J5912" s="352"/>
      <c r="K5912" s="352"/>
      <c r="L5912" s="352"/>
      <c r="M5912" s="352"/>
    </row>
    <row r="5913" spans="5:13">
      <c r="E5913" s="352"/>
      <c r="F5913" s="352"/>
      <c r="G5913" s="352"/>
      <c r="H5913" s="352"/>
      <c r="I5913" s="352"/>
      <c r="J5913" s="352"/>
      <c r="K5913" s="352"/>
      <c r="L5913" s="352"/>
      <c r="M5913" s="352"/>
    </row>
    <row r="5914" spans="5:13">
      <c r="E5914" s="352"/>
      <c r="F5914" s="352"/>
      <c r="G5914" s="352"/>
      <c r="H5914" s="352"/>
      <c r="I5914" s="352"/>
      <c r="J5914" s="352"/>
      <c r="K5914" s="352"/>
      <c r="L5914" s="352"/>
      <c r="M5914" s="352"/>
    </row>
    <row r="5915" spans="5:13">
      <c r="E5915" s="352"/>
      <c r="F5915" s="352"/>
      <c r="G5915" s="352"/>
      <c r="H5915" s="352"/>
      <c r="I5915" s="352"/>
      <c r="J5915" s="352"/>
      <c r="K5915" s="352"/>
      <c r="L5915" s="352"/>
      <c r="M5915" s="352"/>
    </row>
    <row r="5916" spans="5:13">
      <c r="E5916" s="352"/>
      <c r="F5916" s="352"/>
      <c r="G5916" s="352"/>
      <c r="H5916" s="352"/>
      <c r="I5916" s="352"/>
      <c r="J5916" s="352"/>
      <c r="K5916" s="352"/>
      <c r="L5916" s="352"/>
      <c r="M5916" s="352"/>
    </row>
    <row r="5917" spans="5:13">
      <c r="E5917" s="352"/>
      <c r="F5917" s="352"/>
      <c r="G5917" s="352"/>
      <c r="H5917" s="352"/>
      <c r="I5917" s="352"/>
      <c r="J5917" s="352"/>
      <c r="K5917" s="352"/>
      <c r="L5917" s="352"/>
      <c r="M5917" s="352"/>
    </row>
    <row r="5918" spans="5:13">
      <c r="E5918" s="352"/>
      <c r="F5918" s="352"/>
      <c r="G5918" s="352"/>
      <c r="H5918" s="352"/>
      <c r="I5918" s="352"/>
      <c r="J5918" s="352"/>
      <c r="K5918" s="352"/>
      <c r="L5918" s="352"/>
      <c r="M5918" s="352"/>
    </row>
    <row r="5919" spans="5:13">
      <c r="E5919" s="352"/>
      <c r="F5919" s="352"/>
      <c r="G5919" s="352"/>
      <c r="H5919" s="352"/>
      <c r="I5919" s="352"/>
      <c r="J5919" s="352"/>
      <c r="K5919" s="352"/>
      <c r="L5919" s="352"/>
      <c r="M5919" s="352"/>
    </row>
    <row r="5920" spans="5:13">
      <c r="E5920" s="352"/>
      <c r="F5920" s="352"/>
      <c r="G5920" s="352"/>
      <c r="H5920" s="352"/>
      <c r="I5920" s="352"/>
      <c r="J5920" s="352"/>
      <c r="K5920" s="352"/>
      <c r="L5920" s="352"/>
      <c r="M5920" s="352"/>
    </row>
    <row r="5921" spans="5:13">
      <c r="E5921" s="352"/>
      <c r="F5921" s="352"/>
      <c r="G5921" s="352"/>
      <c r="H5921" s="352"/>
      <c r="I5921" s="352"/>
      <c r="J5921" s="352"/>
      <c r="K5921" s="352"/>
      <c r="L5921" s="352"/>
      <c r="M5921" s="352"/>
    </row>
    <row r="5922" spans="5:13">
      <c r="E5922" s="352"/>
      <c r="F5922" s="352"/>
      <c r="G5922" s="352"/>
      <c r="H5922" s="352"/>
      <c r="I5922" s="352"/>
      <c r="J5922" s="352"/>
      <c r="K5922" s="352"/>
      <c r="L5922" s="352"/>
      <c r="M5922" s="352"/>
    </row>
    <row r="5923" spans="5:13">
      <c r="E5923" s="352"/>
      <c r="F5923" s="352"/>
      <c r="G5923" s="352"/>
      <c r="H5923" s="352"/>
      <c r="I5923" s="352"/>
      <c r="J5923" s="352"/>
      <c r="K5923" s="352"/>
      <c r="L5923" s="352"/>
      <c r="M5923" s="352"/>
    </row>
    <row r="5924" spans="5:13">
      <c r="E5924" s="352"/>
      <c r="F5924" s="352"/>
      <c r="G5924" s="352"/>
      <c r="H5924" s="352"/>
      <c r="I5924" s="352"/>
      <c r="J5924" s="352"/>
      <c r="K5924" s="352"/>
      <c r="L5924" s="352"/>
      <c r="M5924" s="352"/>
    </row>
    <row r="5925" spans="5:13">
      <c r="E5925" s="352"/>
      <c r="F5925" s="352"/>
      <c r="G5925" s="352"/>
      <c r="H5925" s="352"/>
      <c r="I5925" s="352"/>
      <c r="J5925" s="352"/>
      <c r="K5925" s="352"/>
      <c r="L5925" s="352"/>
      <c r="M5925" s="352"/>
    </row>
    <row r="5926" spans="5:13">
      <c r="E5926" s="352"/>
      <c r="F5926" s="352"/>
      <c r="G5926" s="352"/>
      <c r="H5926" s="352"/>
      <c r="I5926" s="352"/>
      <c r="J5926" s="352"/>
      <c r="K5926" s="352"/>
      <c r="L5926" s="352"/>
      <c r="M5926" s="352"/>
    </row>
    <row r="5927" spans="5:13">
      <c r="E5927" s="352"/>
      <c r="F5927" s="352"/>
      <c r="G5927" s="352"/>
      <c r="H5927" s="352"/>
      <c r="I5927" s="352"/>
      <c r="J5927" s="352"/>
      <c r="K5927" s="352"/>
      <c r="L5927" s="352"/>
      <c r="M5927" s="352"/>
    </row>
    <row r="5928" spans="5:13">
      <c r="E5928" s="352"/>
      <c r="F5928" s="352"/>
      <c r="G5928" s="352"/>
      <c r="H5928" s="352"/>
      <c r="I5928" s="352"/>
      <c r="J5928" s="352"/>
      <c r="K5928" s="352"/>
      <c r="L5928" s="352"/>
      <c r="M5928" s="352"/>
    </row>
    <row r="5929" spans="5:13">
      <c r="E5929" s="352"/>
      <c r="F5929" s="352"/>
      <c r="G5929" s="352"/>
      <c r="H5929" s="352"/>
      <c r="I5929" s="352"/>
      <c r="J5929" s="352"/>
      <c r="K5929" s="352"/>
      <c r="L5929" s="352"/>
      <c r="M5929" s="352"/>
    </row>
    <row r="5930" spans="5:13">
      <c r="E5930" s="352"/>
      <c r="F5930" s="352"/>
      <c r="G5930" s="352"/>
      <c r="H5930" s="352"/>
      <c r="I5930" s="352"/>
      <c r="J5930" s="352"/>
      <c r="K5930" s="352"/>
      <c r="L5930" s="352"/>
      <c r="M5930" s="352"/>
    </row>
    <row r="5931" spans="5:13">
      <c r="E5931" s="352"/>
      <c r="F5931" s="352"/>
      <c r="G5931" s="352"/>
      <c r="H5931" s="352"/>
      <c r="I5931" s="352"/>
      <c r="J5931" s="352"/>
      <c r="K5931" s="352"/>
      <c r="L5931" s="352"/>
      <c r="M5931" s="352"/>
    </row>
    <row r="5932" spans="5:13">
      <c r="E5932" s="352"/>
      <c r="F5932" s="352"/>
      <c r="G5932" s="352"/>
      <c r="H5932" s="352"/>
      <c r="I5932" s="352"/>
      <c r="J5932" s="352"/>
      <c r="K5932" s="352"/>
      <c r="L5932" s="352"/>
      <c r="M5932" s="352"/>
    </row>
    <row r="5933" spans="5:13">
      <c r="E5933" s="352"/>
      <c r="F5933" s="352"/>
      <c r="G5933" s="352"/>
      <c r="H5933" s="352"/>
      <c r="I5933" s="352"/>
      <c r="J5933" s="352"/>
      <c r="K5933" s="352"/>
      <c r="L5933" s="352"/>
      <c r="M5933" s="352"/>
    </row>
    <row r="5934" spans="5:13">
      <c r="E5934" s="352"/>
      <c r="F5934" s="352"/>
      <c r="G5934" s="352"/>
      <c r="H5934" s="352"/>
      <c r="I5934" s="352"/>
      <c r="J5934" s="352"/>
      <c r="K5934" s="352"/>
      <c r="L5934" s="352"/>
      <c r="M5934" s="352"/>
    </row>
    <row r="5935" spans="5:13">
      <c r="E5935" s="352"/>
      <c r="F5935" s="352"/>
      <c r="G5935" s="352"/>
      <c r="H5935" s="352"/>
      <c r="I5935" s="352"/>
      <c r="J5935" s="352"/>
      <c r="K5935" s="352"/>
      <c r="L5935" s="352"/>
      <c r="M5935" s="352"/>
    </row>
    <row r="5936" spans="5:13">
      <c r="E5936" s="352"/>
      <c r="F5936" s="352"/>
      <c r="G5936" s="352"/>
      <c r="H5936" s="352"/>
      <c r="I5936" s="352"/>
      <c r="J5936" s="352"/>
      <c r="K5936" s="352"/>
      <c r="L5936" s="352"/>
      <c r="M5936" s="352"/>
    </row>
    <row r="5937" spans="5:13">
      <c r="E5937" s="352"/>
      <c r="F5937" s="352"/>
      <c r="G5937" s="352"/>
      <c r="H5937" s="352"/>
      <c r="I5937" s="352"/>
      <c r="J5937" s="352"/>
      <c r="K5937" s="352"/>
      <c r="L5937" s="352"/>
      <c r="M5937" s="352"/>
    </row>
    <row r="5938" spans="5:13">
      <c r="E5938" s="352"/>
      <c r="F5938" s="352"/>
      <c r="G5938" s="352"/>
      <c r="H5938" s="352"/>
      <c r="I5938" s="352"/>
      <c r="J5938" s="352"/>
      <c r="K5938" s="352"/>
      <c r="L5938" s="352"/>
      <c r="M5938" s="352"/>
    </row>
    <row r="5939" spans="5:13">
      <c r="E5939" s="352"/>
      <c r="F5939" s="352"/>
      <c r="G5939" s="352"/>
      <c r="H5939" s="352"/>
      <c r="I5939" s="352"/>
      <c r="J5939" s="352"/>
      <c r="K5939" s="352"/>
      <c r="L5939" s="352"/>
      <c r="M5939" s="352"/>
    </row>
    <row r="5940" spans="5:13">
      <c r="E5940" s="352"/>
      <c r="F5940" s="352"/>
      <c r="G5940" s="352"/>
      <c r="H5940" s="352"/>
      <c r="I5940" s="352"/>
      <c r="J5940" s="352"/>
      <c r="K5940" s="352"/>
      <c r="L5940" s="352"/>
      <c r="M5940" s="352"/>
    </row>
    <row r="5941" spans="5:13">
      <c r="E5941" s="352"/>
      <c r="F5941" s="352"/>
      <c r="G5941" s="352"/>
      <c r="H5941" s="352"/>
      <c r="I5941" s="352"/>
      <c r="J5941" s="352"/>
      <c r="K5941" s="352"/>
      <c r="L5941" s="352"/>
      <c r="M5941" s="352"/>
    </row>
    <row r="5942" spans="5:13">
      <c r="E5942" s="352"/>
      <c r="F5942" s="352"/>
      <c r="G5942" s="352"/>
      <c r="H5942" s="352"/>
      <c r="I5942" s="352"/>
      <c r="J5942" s="352"/>
      <c r="K5942" s="352"/>
      <c r="L5942" s="352"/>
      <c r="M5942" s="352"/>
    </row>
    <row r="5943" spans="5:13">
      <c r="E5943" s="352"/>
      <c r="F5943" s="352"/>
      <c r="G5943" s="352"/>
      <c r="H5943" s="352"/>
      <c r="I5943" s="352"/>
      <c r="J5943" s="352"/>
      <c r="K5943" s="352"/>
      <c r="L5943" s="352"/>
      <c r="M5943" s="352"/>
    </row>
    <row r="5944" spans="5:13">
      <c r="E5944" s="352"/>
      <c r="F5944" s="352"/>
      <c r="G5944" s="352"/>
      <c r="H5944" s="352"/>
      <c r="I5944" s="352"/>
      <c r="J5944" s="352"/>
      <c r="K5944" s="352"/>
      <c r="L5944" s="352"/>
      <c r="M5944" s="352"/>
    </row>
    <row r="5945" spans="5:13">
      <c r="E5945" s="352"/>
      <c r="F5945" s="352"/>
      <c r="G5945" s="352"/>
      <c r="H5945" s="352"/>
      <c r="I5945" s="352"/>
      <c r="J5945" s="352"/>
      <c r="K5945" s="352"/>
      <c r="L5945" s="352"/>
      <c r="M5945" s="352"/>
    </row>
    <row r="5946" spans="5:13">
      <c r="E5946" s="352"/>
      <c r="F5946" s="352"/>
      <c r="G5946" s="352"/>
      <c r="H5946" s="352"/>
      <c r="I5946" s="352"/>
      <c r="J5946" s="352"/>
      <c r="K5946" s="352"/>
      <c r="L5946" s="352"/>
      <c r="M5946" s="352"/>
    </row>
    <row r="5947" spans="5:13">
      <c r="E5947" s="352"/>
      <c r="F5947" s="352"/>
      <c r="G5947" s="352"/>
      <c r="H5947" s="352"/>
      <c r="I5947" s="352"/>
      <c r="J5947" s="352"/>
      <c r="K5947" s="352"/>
      <c r="L5947" s="352"/>
      <c r="M5947" s="352"/>
    </row>
    <row r="5948" spans="5:13">
      <c r="E5948" s="352"/>
      <c r="F5948" s="352"/>
      <c r="G5948" s="352"/>
      <c r="H5948" s="352"/>
      <c r="I5948" s="352"/>
      <c r="J5948" s="352"/>
      <c r="K5948" s="352"/>
      <c r="L5948" s="352"/>
      <c r="M5948" s="352"/>
    </row>
    <row r="5949" spans="5:13">
      <c r="E5949" s="352"/>
      <c r="F5949" s="352"/>
      <c r="G5949" s="352"/>
      <c r="H5949" s="352"/>
      <c r="I5949" s="352"/>
      <c r="J5949" s="352"/>
      <c r="K5949" s="352"/>
      <c r="L5949" s="352"/>
      <c r="M5949" s="352"/>
    </row>
    <row r="5950" spans="5:13">
      <c r="E5950" s="352"/>
      <c r="F5950" s="352"/>
      <c r="G5950" s="352"/>
      <c r="H5950" s="352"/>
      <c r="I5950" s="352"/>
      <c r="J5950" s="352"/>
      <c r="K5950" s="352"/>
      <c r="L5950" s="352"/>
      <c r="M5950" s="352"/>
    </row>
    <row r="5951" spans="5:13">
      <c r="E5951" s="352"/>
      <c r="F5951" s="352"/>
      <c r="G5951" s="352"/>
      <c r="H5951" s="352"/>
      <c r="I5951" s="352"/>
      <c r="J5951" s="352"/>
      <c r="K5951" s="352"/>
      <c r="L5951" s="352"/>
      <c r="M5951" s="352"/>
    </row>
    <row r="5952" spans="5:13">
      <c r="E5952" s="352"/>
      <c r="F5952" s="352"/>
      <c r="G5952" s="352"/>
      <c r="H5952" s="352"/>
      <c r="I5952" s="352"/>
      <c r="J5952" s="352"/>
      <c r="K5952" s="352"/>
      <c r="L5952" s="352"/>
      <c r="M5952" s="352"/>
    </row>
    <row r="5953" spans="5:13">
      <c r="E5953" s="352"/>
      <c r="F5953" s="352"/>
      <c r="G5953" s="352"/>
      <c r="H5953" s="352"/>
      <c r="I5953" s="352"/>
      <c r="J5953" s="352"/>
      <c r="K5953" s="352"/>
      <c r="L5953" s="352"/>
      <c r="M5953" s="352"/>
    </row>
    <row r="5954" spans="5:13">
      <c r="E5954" s="352"/>
      <c r="F5954" s="352"/>
      <c r="G5954" s="352"/>
      <c r="H5954" s="352"/>
      <c r="I5954" s="352"/>
      <c r="J5954" s="352"/>
      <c r="K5954" s="352"/>
      <c r="L5954" s="352"/>
      <c r="M5954" s="352"/>
    </row>
    <row r="5955" spans="5:13">
      <c r="E5955" s="352"/>
      <c r="F5955" s="352"/>
      <c r="G5955" s="352"/>
      <c r="H5955" s="352"/>
      <c r="I5955" s="352"/>
      <c r="J5955" s="352"/>
      <c r="K5955" s="352"/>
      <c r="L5955" s="352"/>
      <c r="M5955" s="352"/>
    </row>
    <row r="5956" spans="5:13">
      <c r="E5956" s="352"/>
      <c r="F5956" s="352"/>
      <c r="G5956" s="352"/>
      <c r="H5956" s="352"/>
      <c r="I5956" s="352"/>
      <c r="J5956" s="352"/>
      <c r="K5956" s="352"/>
      <c r="L5956" s="352"/>
      <c r="M5956" s="352"/>
    </row>
    <row r="5957" spans="5:13">
      <c r="E5957" s="352"/>
      <c r="F5957" s="352"/>
      <c r="G5957" s="352"/>
      <c r="H5957" s="352"/>
      <c r="I5957" s="352"/>
      <c r="J5957" s="352"/>
      <c r="K5957" s="352"/>
      <c r="L5957" s="352"/>
      <c r="M5957" s="352"/>
    </row>
    <row r="5958" spans="5:13">
      <c r="E5958" s="352"/>
      <c r="F5958" s="352"/>
      <c r="G5958" s="352"/>
      <c r="H5958" s="352"/>
      <c r="I5958" s="352"/>
      <c r="J5958" s="352"/>
      <c r="K5958" s="352"/>
      <c r="L5958" s="352"/>
      <c r="M5958" s="352"/>
    </row>
    <row r="5959" spans="5:13">
      <c r="E5959" s="352"/>
      <c r="F5959" s="352"/>
      <c r="G5959" s="352"/>
      <c r="H5959" s="352"/>
      <c r="I5959" s="352"/>
      <c r="J5959" s="352"/>
      <c r="K5959" s="352"/>
      <c r="L5959" s="352"/>
      <c r="M5959" s="352"/>
    </row>
    <row r="5960" spans="5:13">
      <c r="E5960" s="352"/>
      <c r="F5960" s="352"/>
      <c r="G5960" s="352"/>
      <c r="H5960" s="352"/>
      <c r="I5960" s="352"/>
      <c r="J5960" s="352"/>
      <c r="K5960" s="352"/>
      <c r="L5960" s="352"/>
      <c r="M5960" s="352"/>
    </row>
    <row r="5961" spans="5:13">
      <c r="E5961" s="352"/>
      <c r="F5961" s="352"/>
      <c r="G5961" s="352"/>
      <c r="H5961" s="352"/>
      <c r="I5961" s="352"/>
      <c r="J5961" s="352"/>
      <c r="K5961" s="352"/>
      <c r="L5961" s="352"/>
      <c r="M5961" s="352"/>
    </row>
    <row r="5962" spans="5:13">
      <c r="E5962" s="352"/>
      <c r="F5962" s="352"/>
      <c r="G5962" s="352"/>
      <c r="H5962" s="352"/>
      <c r="I5962" s="352"/>
      <c r="J5962" s="352"/>
      <c r="K5962" s="352"/>
      <c r="L5962" s="352"/>
      <c r="M5962" s="352"/>
    </row>
    <row r="5963" spans="5:13">
      <c r="E5963" s="352"/>
      <c r="F5963" s="352"/>
      <c r="G5963" s="352"/>
      <c r="H5963" s="352"/>
      <c r="I5963" s="352"/>
      <c r="J5963" s="352"/>
      <c r="K5963" s="352"/>
      <c r="L5963" s="352"/>
      <c r="M5963" s="352"/>
    </row>
    <row r="5964" spans="5:13">
      <c r="E5964" s="352"/>
      <c r="F5964" s="352"/>
      <c r="G5964" s="352"/>
      <c r="H5964" s="352"/>
      <c r="I5964" s="352"/>
      <c r="J5964" s="352"/>
      <c r="K5964" s="352"/>
      <c r="L5964" s="352"/>
      <c r="M5964" s="352"/>
    </row>
    <row r="5965" spans="5:13">
      <c r="E5965" s="352"/>
      <c r="F5965" s="352"/>
      <c r="G5965" s="352"/>
      <c r="H5965" s="352"/>
      <c r="I5965" s="352"/>
      <c r="J5965" s="352"/>
      <c r="K5965" s="352"/>
      <c r="L5965" s="352"/>
      <c r="M5965" s="352"/>
    </row>
    <row r="5966" spans="5:13">
      <c r="E5966" s="352"/>
      <c r="F5966" s="352"/>
      <c r="G5966" s="352"/>
      <c r="H5966" s="352"/>
      <c r="I5966" s="352"/>
      <c r="J5966" s="352"/>
      <c r="K5966" s="352"/>
      <c r="L5966" s="352"/>
      <c r="M5966" s="352"/>
    </row>
    <row r="5967" spans="5:13">
      <c r="E5967" s="352"/>
      <c r="F5967" s="352"/>
      <c r="G5967" s="352"/>
      <c r="H5967" s="352"/>
      <c r="I5967" s="352"/>
      <c r="J5967" s="352"/>
      <c r="K5967" s="352"/>
      <c r="L5967" s="352"/>
      <c r="M5967" s="352"/>
    </row>
    <row r="5968" spans="5:13">
      <c r="E5968" s="352"/>
      <c r="F5968" s="352"/>
      <c r="G5968" s="352"/>
      <c r="H5968" s="352"/>
      <c r="I5968" s="352"/>
      <c r="J5968" s="352"/>
      <c r="K5968" s="352"/>
      <c r="L5968" s="352"/>
      <c r="M5968" s="352"/>
    </row>
    <row r="5969" spans="5:13">
      <c r="E5969" s="352"/>
      <c r="F5969" s="352"/>
      <c r="G5969" s="352"/>
      <c r="H5969" s="352"/>
      <c r="I5969" s="352"/>
      <c r="J5969" s="352"/>
      <c r="K5969" s="352"/>
      <c r="L5969" s="352"/>
      <c r="M5969" s="352"/>
    </row>
    <row r="5970" spans="5:13">
      <c r="E5970" s="352"/>
      <c r="F5970" s="352"/>
      <c r="G5970" s="352"/>
      <c r="H5970" s="352"/>
      <c r="I5970" s="352"/>
      <c r="J5970" s="352"/>
      <c r="K5970" s="352"/>
      <c r="L5970" s="352"/>
      <c r="M5970" s="352"/>
    </row>
    <row r="5971" spans="5:13">
      <c r="E5971" s="352"/>
      <c r="F5971" s="352"/>
      <c r="G5971" s="352"/>
      <c r="H5971" s="352"/>
      <c r="I5971" s="352"/>
      <c r="J5971" s="352"/>
      <c r="K5971" s="352"/>
      <c r="L5971" s="352"/>
      <c r="M5971" s="352"/>
    </row>
    <row r="5972" spans="5:13">
      <c r="E5972" s="352"/>
      <c r="F5972" s="352"/>
      <c r="G5972" s="352"/>
      <c r="H5972" s="352"/>
      <c r="I5972" s="352"/>
      <c r="J5972" s="352"/>
      <c r="K5972" s="352"/>
      <c r="L5972" s="352"/>
      <c r="M5972" s="352"/>
    </row>
    <row r="5973" spans="5:13">
      <c r="E5973" s="352"/>
      <c r="F5973" s="352"/>
      <c r="G5973" s="352"/>
      <c r="H5973" s="352"/>
      <c r="I5973" s="352"/>
      <c r="J5973" s="352"/>
      <c r="K5973" s="352"/>
      <c r="L5973" s="352"/>
      <c r="M5973" s="352"/>
    </row>
    <row r="5974" spans="5:13">
      <c r="E5974" s="352"/>
      <c r="F5974" s="352"/>
      <c r="G5974" s="352"/>
      <c r="H5974" s="352"/>
      <c r="I5974" s="352"/>
      <c r="J5974" s="352"/>
      <c r="K5974" s="352"/>
      <c r="L5974" s="352"/>
      <c r="M5974" s="352"/>
    </row>
    <row r="5975" spans="5:13">
      <c r="E5975" s="352"/>
      <c r="F5975" s="352"/>
      <c r="G5975" s="352"/>
      <c r="H5975" s="352"/>
      <c r="I5975" s="352"/>
      <c r="J5975" s="352"/>
      <c r="K5975" s="352"/>
      <c r="L5975" s="352"/>
      <c r="M5975" s="352"/>
    </row>
    <row r="5976" spans="5:13">
      <c r="E5976" s="352"/>
      <c r="F5976" s="352"/>
      <c r="G5976" s="352"/>
      <c r="H5976" s="352"/>
      <c r="I5976" s="352"/>
      <c r="J5976" s="352"/>
      <c r="K5976" s="352"/>
      <c r="L5976" s="352"/>
      <c r="M5976" s="352"/>
    </row>
    <row r="5977" spans="5:13">
      <c r="E5977" s="352"/>
      <c r="F5977" s="352"/>
      <c r="G5977" s="352"/>
      <c r="H5977" s="352"/>
      <c r="I5977" s="352"/>
      <c r="J5977" s="352"/>
      <c r="K5977" s="352"/>
      <c r="L5977" s="352"/>
      <c r="M5977" s="352"/>
    </row>
    <row r="5978" spans="5:13">
      <c r="E5978" s="352"/>
      <c r="F5978" s="352"/>
      <c r="G5978" s="352"/>
      <c r="H5978" s="352"/>
      <c r="I5978" s="352"/>
      <c r="J5978" s="352"/>
      <c r="K5978" s="352"/>
      <c r="L5978" s="352"/>
      <c r="M5978" s="352"/>
    </row>
    <row r="5979" spans="5:13">
      <c r="E5979" s="352"/>
      <c r="F5979" s="352"/>
      <c r="G5979" s="352"/>
      <c r="H5979" s="352"/>
      <c r="I5979" s="352"/>
      <c r="J5979" s="352"/>
      <c r="K5979" s="352"/>
      <c r="L5979" s="352"/>
      <c r="M5979" s="352"/>
    </row>
    <row r="5980" spans="5:13">
      <c r="E5980" s="352"/>
      <c r="F5980" s="352"/>
      <c r="G5980" s="352"/>
      <c r="H5980" s="352"/>
      <c r="I5980" s="352"/>
      <c r="J5980" s="352"/>
      <c r="K5980" s="352"/>
      <c r="L5980" s="352"/>
      <c r="M5980" s="352"/>
    </row>
    <row r="5981" spans="5:13">
      <c r="E5981" s="352"/>
      <c r="F5981" s="352"/>
      <c r="G5981" s="352"/>
      <c r="H5981" s="352"/>
      <c r="I5981" s="352"/>
      <c r="J5981" s="352"/>
      <c r="K5981" s="352"/>
      <c r="L5981" s="352"/>
      <c r="M5981" s="352"/>
    </row>
    <row r="5982" spans="5:13">
      <c r="E5982" s="352"/>
      <c r="F5982" s="352"/>
      <c r="G5982" s="352"/>
      <c r="H5982" s="352"/>
      <c r="I5982" s="352"/>
      <c r="J5982" s="352"/>
      <c r="K5982" s="352"/>
      <c r="L5982" s="352"/>
      <c r="M5982" s="352"/>
    </row>
    <row r="5983" spans="5:13">
      <c r="E5983" s="352"/>
      <c r="F5983" s="352"/>
      <c r="G5983" s="352"/>
      <c r="H5983" s="352"/>
      <c r="I5983" s="352"/>
      <c r="J5983" s="352"/>
      <c r="K5983" s="352"/>
      <c r="L5983" s="352"/>
      <c r="M5983" s="352"/>
    </row>
    <row r="5984" spans="5:13">
      <c r="E5984" s="352"/>
      <c r="F5984" s="352"/>
      <c r="G5984" s="352"/>
      <c r="H5984" s="352"/>
      <c r="I5984" s="352"/>
      <c r="J5984" s="352"/>
      <c r="K5984" s="352"/>
      <c r="L5984" s="352"/>
      <c r="M5984" s="352"/>
    </row>
    <row r="5985" spans="5:13">
      <c r="E5985" s="352"/>
      <c r="F5985" s="352"/>
      <c r="G5985" s="352"/>
      <c r="H5985" s="352"/>
      <c r="I5985" s="352"/>
      <c r="J5985" s="352"/>
      <c r="K5985" s="352"/>
      <c r="L5985" s="352"/>
      <c r="M5985" s="352"/>
    </row>
    <row r="5986" spans="5:13">
      <c r="E5986" s="352"/>
      <c r="F5986" s="352"/>
      <c r="G5986" s="352"/>
      <c r="H5986" s="352"/>
      <c r="I5986" s="352"/>
      <c r="J5986" s="352"/>
      <c r="K5986" s="352"/>
      <c r="L5986" s="352"/>
      <c r="M5986" s="352"/>
    </row>
    <row r="5987" spans="5:13">
      <c r="E5987" s="352"/>
      <c r="F5987" s="352"/>
      <c r="G5987" s="352"/>
      <c r="H5987" s="352"/>
      <c r="I5987" s="352"/>
      <c r="J5987" s="352"/>
      <c r="K5987" s="352"/>
      <c r="L5987" s="352"/>
      <c r="M5987" s="352"/>
    </row>
    <row r="5988" spans="5:13">
      <c r="E5988" s="352"/>
      <c r="F5988" s="352"/>
      <c r="G5988" s="352"/>
      <c r="H5988" s="352"/>
      <c r="I5988" s="352"/>
      <c r="J5988" s="352"/>
      <c r="K5988" s="352"/>
      <c r="L5988" s="352"/>
      <c r="M5988" s="352"/>
    </row>
    <row r="5989" spans="5:13">
      <c r="E5989" s="352"/>
      <c r="F5989" s="352"/>
      <c r="G5989" s="352"/>
      <c r="H5989" s="352"/>
      <c r="I5989" s="352"/>
      <c r="J5989" s="352"/>
      <c r="K5989" s="352"/>
      <c r="L5989" s="352"/>
      <c r="M5989" s="352"/>
    </row>
    <row r="5990" spans="5:13">
      <c r="E5990" s="352"/>
      <c r="F5990" s="352"/>
      <c r="G5990" s="352"/>
      <c r="H5990" s="352"/>
      <c r="I5990" s="352"/>
      <c r="J5990" s="352"/>
      <c r="K5990" s="352"/>
      <c r="L5990" s="352"/>
      <c r="M5990" s="352"/>
    </row>
    <row r="5991" spans="5:13">
      <c r="E5991" s="352"/>
      <c r="F5991" s="352"/>
      <c r="G5991" s="352"/>
      <c r="H5991" s="352"/>
      <c r="I5991" s="352"/>
      <c r="J5991" s="352"/>
      <c r="K5991" s="352"/>
      <c r="L5991" s="352"/>
      <c r="M5991" s="352"/>
    </row>
    <row r="5992" spans="5:13">
      <c r="E5992" s="352"/>
      <c r="F5992" s="352"/>
      <c r="G5992" s="352"/>
      <c r="H5992" s="352"/>
      <c r="I5992" s="352"/>
      <c r="J5992" s="352"/>
      <c r="K5992" s="352"/>
      <c r="L5992" s="352"/>
      <c r="M5992" s="352"/>
    </row>
    <row r="5993" spans="5:13">
      <c r="E5993" s="352"/>
      <c r="F5993" s="352"/>
      <c r="G5993" s="352"/>
      <c r="H5993" s="352"/>
      <c r="I5993" s="352"/>
      <c r="J5993" s="352"/>
      <c r="K5993" s="352"/>
      <c r="L5993" s="352"/>
      <c r="M5993" s="352"/>
    </row>
    <row r="5994" spans="5:13">
      <c r="E5994" s="352"/>
      <c r="F5994" s="352"/>
      <c r="G5994" s="352"/>
      <c r="H5994" s="352"/>
      <c r="I5994" s="352"/>
      <c r="J5994" s="352"/>
      <c r="K5994" s="352"/>
      <c r="L5994" s="352"/>
      <c r="M5994" s="352"/>
    </row>
    <row r="5995" spans="5:13">
      <c r="E5995" s="352"/>
      <c r="F5995" s="352"/>
      <c r="G5995" s="352"/>
      <c r="H5995" s="352"/>
      <c r="I5995" s="352"/>
      <c r="J5995" s="352"/>
      <c r="K5995" s="352"/>
      <c r="L5995" s="352"/>
      <c r="M5995" s="352"/>
    </row>
    <row r="5996" spans="5:13">
      <c r="E5996" s="352"/>
      <c r="F5996" s="352"/>
      <c r="G5996" s="352"/>
      <c r="H5996" s="352"/>
      <c r="I5996" s="352"/>
      <c r="J5996" s="352"/>
      <c r="K5996" s="352"/>
      <c r="L5996" s="352"/>
      <c r="M5996" s="352"/>
    </row>
    <row r="5997" spans="5:13">
      <c r="E5997" s="352"/>
      <c r="F5997" s="352"/>
      <c r="G5997" s="352"/>
      <c r="H5997" s="352"/>
      <c r="I5997" s="352"/>
      <c r="J5997" s="352"/>
      <c r="K5997" s="352"/>
      <c r="L5997" s="352"/>
      <c r="M5997" s="352"/>
    </row>
    <row r="5998" spans="5:13">
      <c r="E5998" s="352"/>
      <c r="F5998" s="352"/>
      <c r="G5998" s="352"/>
      <c r="H5998" s="352"/>
      <c r="I5998" s="352"/>
      <c r="J5998" s="352"/>
      <c r="K5998" s="352"/>
      <c r="L5998" s="352"/>
      <c r="M5998" s="352"/>
    </row>
    <row r="5999" spans="5:13">
      <c r="E5999" s="352"/>
      <c r="F5999" s="352"/>
      <c r="G5999" s="352"/>
      <c r="H5999" s="352"/>
      <c r="I5999" s="352"/>
      <c r="J5999" s="352"/>
      <c r="K5999" s="352"/>
      <c r="L5999" s="352"/>
      <c r="M5999" s="352"/>
    </row>
    <row r="6000" spans="5:13">
      <c r="E6000" s="352"/>
      <c r="F6000" s="352"/>
      <c r="G6000" s="352"/>
      <c r="H6000" s="352"/>
      <c r="I6000" s="352"/>
      <c r="J6000" s="352"/>
      <c r="K6000" s="352"/>
      <c r="L6000" s="352"/>
      <c r="M6000" s="352"/>
    </row>
    <row r="6001" spans="5:13">
      <c r="E6001" s="352"/>
      <c r="F6001" s="352"/>
      <c r="G6001" s="352"/>
      <c r="H6001" s="352"/>
      <c r="I6001" s="352"/>
      <c r="J6001" s="352"/>
      <c r="K6001" s="352"/>
      <c r="L6001" s="352"/>
      <c r="M6001" s="352"/>
    </row>
    <row r="6002" spans="5:13">
      <c r="E6002" s="352"/>
      <c r="F6002" s="352"/>
      <c r="G6002" s="352"/>
      <c r="H6002" s="352"/>
      <c r="I6002" s="352"/>
      <c r="J6002" s="352"/>
      <c r="K6002" s="352"/>
      <c r="L6002" s="352"/>
      <c r="M6002" s="352"/>
    </row>
    <row r="6003" spans="5:13">
      <c r="E6003" s="352"/>
      <c r="F6003" s="352"/>
      <c r="G6003" s="352"/>
      <c r="H6003" s="352"/>
      <c r="I6003" s="352"/>
      <c r="J6003" s="352"/>
      <c r="K6003" s="352"/>
      <c r="L6003" s="352"/>
      <c r="M6003" s="352"/>
    </row>
    <row r="6004" spans="5:13">
      <c r="E6004" s="352"/>
      <c r="F6004" s="352"/>
      <c r="G6004" s="352"/>
      <c r="H6004" s="352"/>
      <c r="I6004" s="352"/>
      <c r="J6004" s="352"/>
      <c r="K6004" s="352"/>
      <c r="L6004" s="352"/>
      <c r="M6004" s="352"/>
    </row>
    <row r="6005" spans="5:13">
      <c r="E6005" s="352"/>
      <c r="F6005" s="352"/>
      <c r="G6005" s="352"/>
      <c r="H6005" s="352"/>
      <c r="I6005" s="352"/>
      <c r="J6005" s="352"/>
      <c r="K6005" s="352"/>
      <c r="L6005" s="352"/>
      <c r="M6005" s="352"/>
    </row>
    <row r="6006" spans="5:13">
      <c r="E6006" s="352"/>
      <c r="F6006" s="352"/>
      <c r="G6006" s="352"/>
      <c r="H6006" s="352"/>
      <c r="I6006" s="352"/>
      <c r="J6006" s="352"/>
      <c r="K6006" s="352"/>
      <c r="L6006" s="352"/>
      <c r="M6006" s="352"/>
    </row>
    <row r="6007" spans="5:13">
      <c r="E6007" s="352"/>
      <c r="F6007" s="352"/>
      <c r="G6007" s="352"/>
      <c r="H6007" s="352"/>
      <c r="I6007" s="352"/>
      <c r="J6007" s="352"/>
      <c r="K6007" s="352"/>
      <c r="L6007" s="352"/>
      <c r="M6007" s="352"/>
    </row>
    <row r="6008" spans="5:13">
      <c r="E6008" s="352"/>
      <c r="F6008" s="352"/>
      <c r="G6008" s="352"/>
      <c r="H6008" s="352"/>
      <c r="I6008" s="352"/>
      <c r="J6008" s="352"/>
      <c r="K6008" s="352"/>
      <c r="L6008" s="352"/>
      <c r="M6008" s="352"/>
    </row>
    <row r="6009" spans="5:13">
      <c r="E6009" s="352"/>
      <c r="F6009" s="352"/>
      <c r="G6009" s="352"/>
      <c r="H6009" s="352"/>
      <c r="I6009" s="352"/>
      <c r="J6009" s="352"/>
      <c r="K6009" s="352"/>
      <c r="L6009" s="352"/>
      <c r="M6009" s="352"/>
    </row>
    <row r="6010" spans="5:13">
      <c r="E6010" s="352"/>
      <c r="F6010" s="352"/>
      <c r="G6010" s="352"/>
      <c r="H6010" s="352"/>
      <c r="I6010" s="352"/>
      <c r="J6010" s="352"/>
      <c r="K6010" s="352"/>
      <c r="L6010" s="352"/>
      <c r="M6010" s="352"/>
    </row>
    <row r="6011" spans="5:13">
      <c r="E6011" s="352"/>
      <c r="F6011" s="352"/>
      <c r="G6011" s="352"/>
      <c r="H6011" s="352"/>
      <c r="I6011" s="352"/>
      <c r="J6011" s="352"/>
      <c r="K6011" s="352"/>
      <c r="L6011" s="352"/>
      <c r="M6011" s="352"/>
    </row>
    <row r="6012" spans="5:13">
      <c r="E6012" s="352"/>
      <c r="F6012" s="352"/>
      <c r="G6012" s="352"/>
      <c r="H6012" s="352"/>
      <c r="I6012" s="352"/>
      <c r="J6012" s="352"/>
      <c r="K6012" s="352"/>
      <c r="L6012" s="352"/>
      <c r="M6012" s="352"/>
    </row>
    <row r="6013" spans="5:13">
      <c r="E6013" s="352"/>
      <c r="F6013" s="352"/>
      <c r="G6013" s="352"/>
      <c r="H6013" s="352"/>
      <c r="I6013" s="352"/>
      <c r="J6013" s="352"/>
      <c r="K6013" s="352"/>
      <c r="L6013" s="352"/>
      <c r="M6013" s="352"/>
    </row>
    <row r="6014" spans="5:13">
      <c r="E6014" s="352"/>
      <c r="F6014" s="352"/>
      <c r="G6014" s="352"/>
      <c r="H6014" s="352"/>
      <c r="I6014" s="352"/>
      <c r="J6014" s="352"/>
      <c r="K6014" s="352"/>
      <c r="L6014" s="352"/>
      <c r="M6014" s="352"/>
    </row>
    <row r="6015" spans="5:13">
      <c r="E6015" s="352"/>
      <c r="F6015" s="352"/>
      <c r="G6015" s="352"/>
      <c r="H6015" s="352"/>
      <c r="I6015" s="352"/>
      <c r="J6015" s="352"/>
      <c r="K6015" s="352"/>
      <c r="L6015" s="352"/>
      <c r="M6015" s="352"/>
    </row>
    <row r="6016" spans="5:13">
      <c r="E6016" s="352"/>
      <c r="F6016" s="352"/>
      <c r="G6016" s="352"/>
      <c r="H6016" s="352"/>
      <c r="I6016" s="352"/>
      <c r="J6016" s="352"/>
      <c r="K6016" s="352"/>
      <c r="L6016" s="352"/>
      <c r="M6016" s="352"/>
    </row>
    <row r="6017" spans="5:13">
      <c r="E6017" s="352"/>
      <c r="F6017" s="352"/>
      <c r="G6017" s="352"/>
      <c r="H6017" s="352"/>
      <c r="I6017" s="352"/>
      <c r="J6017" s="352"/>
      <c r="K6017" s="352"/>
      <c r="L6017" s="352"/>
      <c r="M6017" s="352"/>
    </row>
    <row r="6018" spans="5:13">
      <c r="E6018" s="352"/>
      <c r="F6018" s="352"/>
      <c r="G6018" s="352"/>
      <c r="H6018" s="352"/>
      <c r="I6018" s="352"/>
      <c r="J6018" s="352"/>
      <c r="K6018" s="352"/>
      <c r="L6018" s="352"/>
      <c r="M6018" s="352"/>
    </row>
    <row r="6019" spans="5:13">
      <c r="E6019" s="352"/>
      <c r="F6019" s="352"/>
      <c r="G6019" s="352"/>
      <c r="H6019" s="352"/>
      <c r="I6019" s="352"/>
      <c r="J6019" s="352"/>
      <c r="K6019" s="352"/>
      <c r="L6019" s="352"/>
      <c r="M6019" s="352"/>
    </row>
    <row r="6020" spans="5:13">
      <c r="E6020" s="352"/>
      <c r="F6020" s="352"/>
      <c r="G6020" s="352"/>
      <c r="H6020" s="352"/>
      <c r="I6020" s="352"/>
      <c r="J6020" s="352"/>
      <c r="K6020" s="352"/>
      <c r="L6020" s="352"/>
      <c r="M6020" s="352"/>
    </row>
    <row r="6021" spans="5:13">
      <c r="E6021" s="352"/>
      <c r="F6021" s="352"/>
      <c r="G6021" s="352"/>
      <c r="H6021" s="352"/>
      <c r="I6021" s="352"/>
      <c r="J6021" s="352"/>
      <c r="K6021" s="352"/>
      <c r="L6021" s="352"/>
      <c r="M6021" s="352"/>
    </row>
    <row r="6022" spans="5:13">
      <c r="E6022" s="352"/>
      <c r="F6022" s="352"/>
      <c r="G6022" s="352"/>
      <c r="H6022" s="352"/>
      <c r="I6022" s="352"/>
      <c r="J6022" s="352"/>
      <c r="K6022" s="352"/>
      <c r="L6022" s="352"/>
      <c r="M6022" s="352"/>
    </row>
    <row r="6023" spans="5:13">
      <c r="E6023" s="352"/>
      <c r="F6023" s="352"/>
      <c r="G6023" s="352"/>
      <c r="H6023" s="352"/>
      <c r="I6023" s="352"/>
      <c r="J6023" s="352"/>
      <c r="K6023" s="352"/>
      <c r="L6023" s="352"/>
      <c r="M6023" s="352"/>
    </row>
    <row r="6024" spans="5:13">
      <c r="E6024" s="352"/>
      <c r="F6024" s="352"/>
      <c r="G6024" s="352"/>
      <c r="H6024" s="352"/>
      <c r="I6024" s="352"/>
      <c r="J6024" s="352"/>
      <c r="K6024" s="352"/>
      <c r="L6024" s="352"/>
      <c r="M6024" s="352"/>
    </row>
    <row r="6025" spans="5:13">
      <c r="E6025" s="352"/>
      <c r="F6025" s="352"/>
      <c r="G6025" s="352"/>
      <c r="H6025" s="352"/>
      <c r="I6025" s="352"/>
      <c r="J6025" s="352"/>
      <c r="K6025" s="352"/>
      <c r="L6025" s="352"/>
      <c r="M6025" s="352"/>
    </row>
    <row r="6026" spans="5:13">
      <c r="E6026" s="352"/>
      <c r="F6026" s="352"/>
      <c r="G6026" s="352"/>
      <c r="H6026" s="352"/>
      <c r="I6026" s="352"/>
      <c r="J6026" s="352"/>
      <c r="K6026" s="352"/>
      <c r="L6026" s="352"/>
      <c r="M6026" s="352"/>
    </row>
    <row r="6027" spans="5:13">
      <c r="E6027" s="352"/>
      <c r="F6027" s="352"/>
      <c r="G6027" s="352"/>
      <c r="H6027" s="352"/>
      <c r="I6027" s="352"/>
      <c r="J6027" s="352"/>
      <c r="K6027" s="352"/>
      <c r="L6027" s="352"/>
      <c r="M6027" s="352"/>
    </row>
    <row r="6028" spans="5:13">
      <c r="E6028" s="352"/>
      <c r="F6028" s="352"/>
      <c r="G6028" s="352"/>
      <c r="H6028" s="352"/>
      <c r="I6028" s="352"/>
      <c r="J6028" s="352"/>
      <c r="K6028" s="352"/>
      <c r="L6028" s="352"/>
      <c r="M6028" s="352"/>
    </row>
    <row r="6029" spans="5:13">
      <c r="E6029" s="352"/>
      <c r="F6029" s="352"/>
      <c r="G6029" s="352"/>
      <c r="H6029" s="352"/>
      <c r="I6029" s="352"/>
      <c r="J6029" s="352"/>
      <c r="K6029" s="352"/>
      <c r="L6029" s="352"/>
      <c r="M6029" s="352"/>
    </row>
    <row r="6030" spans="5:13">
      <c r="E6030" s="352"/>
      <c r="F6030" s="352"/>
      <c r="G6030" s="352"/>
      <c r="H6030" s="352"/>
      <c r="I6030" s="352"/>
      <c r="J6030" s="352"/>
      <c r="K6030" s="352"/>
      <c r="L6030" s="352"/>
      <c r="M6030" s="352"/>
    </row>
    <row r="6031" spans="5:13">
      <c r="E6031" s="352"/>
      <c r="F6031" s="352"/>
      <c r="G6031" s="352"/>
      <c r="H6031" s="352"/>
      <c r="I6031" s="352"/>
      <c r="J6031" s="352"/>
      <c r="K6031" s="352"/>
      <c r="L6031" s="352"/>
      <c r="M6031" s="352"/>
    </row>
    <row r="6032" spans="5:13">
      <c r="E6032" s="352"/>
      <c r="F6032" s="352"/>
      <c r="G6032" s="352"/>
      <c r="H6032" s="352"/>
      <c r="I6032" s="352"/>
      <c r="J6032" s="352"/>
      <c r="K6032" s="352"/>
      <c r="L6032" s="352"/>
      <c r="M6032" s="352"/>
    </row>
    <row r="6033" spans="5:13">
      <c r="E6033" s="352"/>
      <c r="F6033" s="352"/>
      <c r="G6033" s="352"/>
      <c r="H6033" s="352"/>
      <c r="I6033" s="352"/>
      <c r="J6033" s="352"/>
      <c r="K6033" s="352"/>
      <c r="L6033" s="352"/>
      <c r="M6033" s="352"/>
    </row>
    <row r="6034" spans="5:13">
      <c r="E6034" s="352"/>
      <c r="F6034" s="352"/>
      <c r="G6034" s="352"/>
      <c r="H6034" s="352"/>
      <c r="I6034" s="352"/>
      <c r="J6034" s="352"/>
      <c r="K6034" s="352"/>
      <c r="L6034" s="352"/>
      <c r="M6034" s="352"/>
    </row>
    <row r="6035" spans="5:13">
      <c r="E6035" s="352"/>
      <c r="F6035" s="352"/>
      <c r="G6035" s="352"/>
      <c r="H6035" s="352"/>
      <c r="I6035" s="352"/>
      <c r="J6035" s="352"/>
      <c r="K6035" s="352"/>
      <c r="L6035" s="352"/>
      <c r="M6035" s="352"/>
    </row>
    <row r="6036" spans="5:13">
      <c r="E6036" s="352"/>
      <c r="F6036" s="352"/>
      <c r="G6036" s="352"/>
      <c r="H6036" s="352"/>
      <c r="I6036" s="352"/>
      <c r="J6036" s="352"/>
      <c r="K6036" s="352"/>
      <c r="L6036" s="352"/>
      <c r="M6036" s="352"/>
    </row>
    <row r="6037" spans="5:13">
      <c r="E6037" s="352"/>
      <c r="F6037" s="352"/>
      <c r="G6037" s="352"/>
      <c r="H6037" s="352"/>
      <c r="I6037" s="352"/>
      <c r="J6037" s="352"/>
      <c r="K6037" s="352"/>
      <c r="L6037" s="352"/>
      <c r="M6037" s="352"/>
    </row>
    <row r="6038" spans="5:13">
      <c r="E6038" s="352"/>
      <c r="F6038" s="352"/>
      <c r="G6038" s="352"/>
      <c r="H6038" s="352"/>
      <c r="I6038" s="352"/>
      <c r="J6038" s="352"/>
      <c r="K6038" s="352"/>
      <c r="L6038" s="352"/>
      <c r="M6038" s="352"/>
    </row>
    <row r="6039" spans="5:13">
      <c r="E6039" s="352"/>
      <c r="F6039" s="352"/>
      <c r="G6039" s="352"/>
      <c r="H6039" s="352"/>
      <c r="I6039" s="352"/>
      <c r="J6039" s="352"/>
      <c r="K6039" s="352"/>
      <c r="L6039" s="352"/>
      <c r="M6039" s="352"/>
    </row>
    <row r="6040" spans="5:13">
      <c r="E6040" s="352"/>
      <c r="F6040" s="352"/>
      <c r="G6040" s="352"/>
      <c r="H6040" s="352"/>
      <c r="I6040" s="352"/>
      <c r="J6040" s="352"/>
      <c r="K6040" s="352"/>
      <c r="L6040" s="352"/>
      <c r="M6040" s="352"/>
    </row>
    <row r="6041" spans="5:13">
      <c r="E6041" s="352"/>
      <c r="F6041" s="352"/>
      <c r="G6041" s="352"/>
      <c r="H6041" s="352"/>
      <c r="I6041" s="352"/>
      <c r="J6041" s="352"/>
      <c r="K6041" s="352"/>
      <c r="L6041" s="352"/>
      <c r="M6041" s="352"/>
    </row>
    <row r="6042" spans="5:13">
      <c r="E6042" s="352"/>
      <c r="F6042" s="352"/>
      <c r="G6042" s="352"/>
      <c r="H6042" s="352"/>
      <c r="I6042" s="352"/>
      <c r="J6042" s="352"/>
      <c r="K6042" s="352"/>
      <c r="L6042" s="352"/>
      <c r="M6042" s="352"/>
    </row>
    <row r="6043" spans="5:13">
      <c r="E6043" s="352"/>
      <c r="F6043" s="352"/>
      <c r="G6043" s="352"/>
      <c r="H6043" s="352"/>
      <c r="I6043" s="352"/>
      <c r="J6043" s="352"/>
      <c r="K6043" s="352"/>
      <c r="L6043" s="352"/>
      <c r="M6043" s="352"/>
    </row>
    <row r="6044" spans="5:13">
      <c r="E6044" s="352"/>
      <c r="F6044" s="352"/>
      <c r="G6044" s="352"/>
      <c r="H6044" s="352"/>
      <c r="I6044" s="352"/>
      <c r="J6044" s="352"/>
      <c r="K6044" s="352"/>
      <c r="L6044" s="352"/>
      <c r="M6044" s="352"/>
    </row>
    <row r="6045" spans="5:13">
      <c r="E6045" s="352"/>
      <c r="F6045" s="352"/>
      <c r="G6045" s="352"/>
      <c r="H6045" s="352"/>
      <c r="I6045" s="352"/>
      <c r="J6045" s="352"/>
      <c r="K6045" s="352"/>
      <c r="L6045" s="352"/>
      <c r="M6045" s="352"/>
    </row>
    <row r="6046" spans="5:13">
      <c r="E6046" s="352"/>
      <c r="F6046" s="352"/>
      <c r="G6046" s="352"/>
      <c r="H6046" s="352"/>
      <c r="I6046" s="352"/>
      <c r="J6046" s="352"/>
      <c r="K6046" s="352"/>
      <c r="L6046" s="352"/>
      <c r="M6046" s="352"/>
    </row>
    <row r="6047" spans="5:13">
      <c r="E6047" s="352"/>
      <c r="F6047" s="352"/>
      <c r="G6047" s="352"/>
      <c r="H6047" s="352"/>
      <c r="I6047" s="352"/>
      <c r="J6047" s="352"/>
      <c r="K6047" s="352"/>
      <c r="L6047" s="352"/>
      <c r="M6047" s="352"/>
    </row>
    <row r="6048" spans="5:13">
      <c r="E6048" s="352"/>
      <c r="F6048" s="352"/>
      <c r="G6048" s="352"/>
      <c r="H6048" s="352"/>
      <c r="I6048" s="352"/>
      <c r="J6048" s="352"/>
      <c r="K6048" s="352"/>
      <c r="L6048" s="352"/>
      <c r="M6048" s="352"/>
    </row>
    <row r="6049" spans="5:13">
      <c r="E6049" s="352"/>
      <c r="F6049" s="352"/>
      <c r="G6049" s="352"/>
      <c r="H6049" s="352"/>
      <c r="I6049" s="352"/>
      <c r="J6049" s="352"/>
      <c r="K6049" s="352"/>
      <c r="L6049" s="352"/>
      <c r="M6049" s="352"/>
    </row>
    <row r="6050" spans="5:13">
      <c r="E6050" s="352"/>
      <c r="F6050" s="352"/>
      <c r="G6050" s="352"/>
      <c r="H6050" s="352"/>
      <c r="I6050" s="352"/>
      <c r="J6050" s="352"/>
      <c r="K6050" s="352"/>
      <c r="L6050" s="352"/>
      <c r="M6050" s="352"/>
    </row>
    <row r="6051" spans="5:13">
      <c r="E6051" s="352"/>
      <c r="F6051" s="352"/>
      <c r="G6051" s="352"/>
      <c r="H6051" s="352"/>
      <c r="I6051" s="352"/>
      <c r="J6051" s="352"/>
      <c r="K6051" s="352"/>
      <c r="L6051" s="352"/>
      <c r="M6051" s="352"/>
    </row>
    <row r="6052" spans="5:13">
      <c r="E6052" s="352"/>
      <c r="F6052" s="352"/>
      <c r="G6052" s="352"/>
      <c r="H6052" s="352"/>
      <c r="I6052" s="352"/>
      <c r="J6052" s="352"/>
      <c r="K6052" s="352"/>
      <c r="L6052" s="352"/>
      <c r="M6052" s="352"/>
    </row>
    <row r="6053" spans="5:13">
      <c r="E6053" s="352"/>
      <c r="F6053" s="352"/>
      <c r="G6053" s="352"/>
      <c r="H6053" s="352"/>
      <c r="I6053" s="352"/>
      <c r="J6053" s="352"/>
      <c r="K6053" s="352"/>
      <c r="L6053" s="352"/>
      <c r="M6053" s="352"/>
    </row>
    <row r="6054" spans="5:13">
      <c r="E6054" s="352"/>
      <c r="F6054" s="352"/>
      <c r="G6054" s="352"/>
      <c r="H6054" s="352"/>
      <c r="I6054" s="352"/>
      <c r="J6054" s="352"/>
      <c r="K6054" s="352"/>
      <c r="L6054" s="352"/>
      <c r="M6054" s="352"/>
    </row>
    <row r="6055" spans="5:13">
      <c r="E6055" s="352"/>
      <c r="F6055" s="352"/>
      <c r="G6055" s="352"/>
      <c r="H6055" s="352"/>
      <c r="I6055" s="352"/>
      <c r="J6055" s="352"/>
      <c r="K6055" s="352"/>
      <c r="L6055" s="352"/>
      <c r="M6055" s="352"/>
    </row>
    <row r="6056" spans="5:13">
      <c r="E6056" s="352"/>
      <c r="F6056" s="352"/>
      <c r="G6056" s="352"/>
      <c r="H6056" s="352"/>
      <c r="I6056" s="352"/>
      <c r="J6056" s="352"/>
      <c r="K6056" s="352"/>
      <c r="L6056" s="352"/>
      <c r="M6056" s="352"/>
    </row>
    <row r="6057" spans="5:13">
      <c r="E6057" s="352"/>
      <c r="F6057" s="352"/>
      <c r="G6057" s="352"/>
      <c r="H6057" s="352"/>
      <c r="I6057" s="352"/>
      <c r="J6057" s="352"/>
      <c r="K6057" s="352"/>
      <c r="L6057" s="352"/>
      <c r="M6057" s="352"/>
    </row>
    <row r="6058" spans="5:13">
      <c r="E6058" s="352"/>
      <c r="F6058" s="352"/>
      <c r="G6058" s="352"/>
      <c r="H6058" s="352"/>
      <c r="I6058" s="352"/>
      <c r="J6058" s="352"/>
      <c r="K6058" s="352"/>
      <c r="L6058" s="352"/>
      <c r="M6058" s="352"/>
    </row>
    <row r="6059" spans="5:13">
      <c r="E6059" s="352"/>
      <c r="F6059" s="352"/>
      <c r="G6059" s="352"/>
      <c r="H6059" s="352"/>
      <c r="I6059" s="352"/>
      <c r="J6059" s="352"/>
      <c r="K6059" s="352"/>
      <c r="L6059" s="352"/>
      <c r="M6059" s="352"/>
    </row>
    <row r="6060" spans="5:13">
      <c r="E6060" s="352"/>
      <c r="F6060" s="352"/>
      <c r="G6060" s="352"/>
      <c r="H6060" s="352"/>
      <c r="I6060" s="352"/>
      <c r="J6060" s="352"/>
      <c r="K6060" s="352"/>
      <c r="L6060" s="352"/>
      <c r="M6060" s="352"/>
    </row>
    <row r="6061" spans="5:13">
      <c r="E6061" s="352"/>
      <c r="F6061" s="352"/>
      <c r="G6061" s="352"/>
      <c r="H6061" s="352"/>
      <c r="I6061" s="352"/>
      <c r="J6061" s="352"/>
      <c r="K6061" s="352"/>
      <c r="L6061" s="352"/>
      <c r="M6061" s="352"/>
    </row>
    <row r="6062" spans="5:13">
      <c r="E6062" s="352"/>
      <c r="F6062" s="352"/>
      <c r="G6062" s="352"/>
      <c r="H6062" s="352"/>
      <c r="I6062" s="352"/>
      <c r="J6062" s="352"/>
      <c r="K6062" s="352"/>
      <c r="L6062" s="352"/>
      <c r="M6062" s="352"/>
    </row>
    <row r="6063" spans="5:13">
      <c r="E6063" s="352"/>
      <c r="F6063" s="352"/>
      <c r="G6063" s="352"/>
      <c r="H6063" s="352"/>
      <c r="I6063" s="352"/>
      <c r="J6063" s="352"/>
      <c r="K6063" s="352"/>
      <c r="L6063" s="352"/>
      <c r="M6063" s="352"/>
    </row>
    <row r="6064" spans="5:13">
      <c r="E6064" s="352"/>
      <c r="F6064" s="352"/>
      <c r="G6064" s="352"/>
      <c r="H6064" s="352"/>
      <c r="I6064" s="352"/>
      <c r="J6064" s="352"/>
      <c r="K6064" s="352"/>
      <c r="L6064" s="352"/>
      <c r="M6064" s="352"/>
    </row>
    <row r="6065" spans="5:13">
      <c r="E6065" s="352"/>
      <c r="F6065" s="352"/>
      <c r="G6065" s="352"/>
      <c r="H6065" s="352"/>
      <c r="I6065" s="352"/>
      <c r="J6065" s="352"/>
      <c r="K6065" s="352"/>
      <c r="L6065" s="352"/>
      <c r="M6065" s="352"/>
    </row>
    <row r="6066" spans="5:13">
      <c r="E6066" s="352"/>
      <c r="F6066" s="352"/>
      <c r="G6066" s="352"/>
      <c r="H6066" s="352"/>
      <c r="I6066" s="352"/>
      <c r="J6066" s="352"/>
      <c r="K6066" s="352"/>
      <c r="L6066" s="352"/>
      <c r="M6066" s="352"/>
    </row>
    <row r="6067" spans="5:13">
      <c r="E6067" s="352"/>
      <c r="F6067" s="352"/>
      <c r="G6067" s="352"/>
      <c r="H6067" s="352"/>
      <c r="I6067" s="352"/>
      <c r="J6067" s="352"/>
      <c r="K6067" s="352"/>
      <c r="L6067" s="352"/>
      <c r="M6067" s="352"/>
    </row>
    <row r="6068" spans="5:13">
      <c r="E6068" s="352"/>
      <c r="F6068" s="352"/>
      <c r="G6068" s="352"/>
      <c r="H6068" s="352"/>
      <c r="I6068" s="352"/>
      <c r="J6068" s="352"/>
      <c r="K6068" s="352"/>
      <c r="L6068" s="352"/>
      <c r="M6068" s="352"/>
    </row>
    <row r="6069" spans="5:13">
      <c r="E6069" s="352"/>
      <c r="F6069" s="352"/>
      <c r="G6069" s="352"/>
      <c r="H6069" s="352"/>
      <c r="I6069" s="352"/>
      <c r="J6069" s="352"/>
      <c r="K6069" s="352"/>
      <c r="L6069" s="352"/>
      <c r="M6069" s="352"/>
    </row>
    <row r="6070" spans="5:13">
      <c r="E6070" s="352"/>
      <c r="F6070" s="352"/>
      <c r="G6070" s="352"/>
      <c r="H6070" s="352"/>
      <c r="I6070" s="352"/>
      <c r="J6070" s="352"/>
      <c r="K6070" s="352"/>
      <c r="L6070" s="352"/>
      <c r="M6070" s="352"/>
    </row>
    <row r="6071" spans="5:13">
      <c r="E6071" s="352"/>
      <c r="F6071" s="352"/>
      <c r="G6071" s="352"/>
      <c r="H6071" s="352"/>
      <c r="I6071" s="352"/>
      <c r="J6071" s="352"/>
      <c r="K6071" s="352"/>
      <c r="L6071" s="352"/>
      <c r="M6071" s="352"/>
    </row>
    <row r="6072" spans="5:13">
      <c r="E6072" s="352"/>
      <c r="F6072" s="352"/>
      <c r="G6072" s="352"/>
      <c r="H6072" s="352"/>
      <c r="I6072" s="352"/>
      <c r="J6072" s="352"/>
      <c r="K6072" s="352"/>
      <c r="L6072" s="352"/>
      <c r="M6072" s="352"/>
    </row>
    <row r="6073" spans="5:13">
      <c r="E6073" s="352"/>
      <c r="F6073" s="352"/>
      <c r="G6073" s="352"/>
      <c r="H6073" s="352"/>
      <c r="I6073" s="352"/>
      <c r="J6073" s="352"/>
      <c r="K6073" s="352"/>
      <c r="L6073" s="352"/>
      <c r="M6073" s="352"/>
    </row>
    <row r="6074" spans="5:13">
      <c r="E6074" s="352"/>
      <c r="F6074" s="352"/>
      <c r="G6074" s="352"/>
      <c r="H6074" s="352"/>
      <c r="I6074" s="352"/>
      <c r="J6074" s="352"/>
      <c r="K6074" s="352"/>
      <c r="L6074" s="352"/>
      <c r="M6074" s="352"/>
    </row>
    <row r="6075" spans="5:13">
      <c r="E6075" s="352"/>
      <c r="F6075" s="352"/>
      <c r="G6075" s="352"/>
      <c r="H6075" s="352"/>
      <c r="I6075" s="352"/>
      <c r="J6075" s="352"/>
      <c r="K6075" s="352"/>
      <c r="L6075" s="352"/>
      <c r="M6075" s="352"/>
    </row>
    <row r="6076" spans="5:13">
      <c r="E6076" s="352"/>
      <c r="F6076" s="352"/>
      <c r="G6076" s="352"/>
      <c r="H6076" s="352"/>
      <c r="I6076" s="352"/>
      <c r="J6076" s="352"/>
      <c r="K6076" s="352"/>
      <c r="L6076" s="352"/>
      <c r="M6076" s="352"/>
    </row>
    <row r="6077" spans="5:13">
      <c r="E6077" s="352"/>
      <c r="F6077" s="352"/>
      <c r="G6077" s="352"/>
      <c r="H6077" s="352"/>
      <c r="I6077" s="352"/>
      <c r="J6077" s="352"/>
      <c r="K6077" s="352"/>
      <c r="L6077" s="352"/>
      <c r="M6077" s="352"/>
    </row>
    <row r="6078" spans="5:13">
      <c r="E6078" s="352"/>
      <c r="F6078" s="352"/>
      <c r="G6078" s="352"/>
      <c r="H6078" s="352"/>
      <c r="I6078" s="352"/>
      <c r="J6078" s="352"/>
      <c r="K6078" s="352"/>
      <c r="L6078" s="352"/>
      <c r="M6078" s="352"/>
    </row>
    <row r="6079" spans="5:13">
      <c r="E6079" s="352"/>
      <c r="F6079" s="352"/>
      <c r="G6079" s="352"/>
      <c r="H6079" s="352"/>
      <c r="I6079" s="352"/>
      <c r="J6079" s="352"/>
      <c r="K6079" s="352"/>
      <c r="L6079" s="352"/>
      <c r="M6079" s="352"/>
    </row>
    <row r="6080" spans="5:13">
      <c r="E6080" s="352"/>
      <c r="F6080" s="352"/>
      <c r="G6080" s="352"/>
      <c r="H6080" s="352"/>
      <c r="I6080" s="352"/>
      <c r="J6080" s="352"/>
      <c r="K6080" s="352"/>
      <c r="L6080" s="352"/>
      <c r="M6080" s="352"/>
    </row>
    <row r="6081" spans="5:13">
      <c r="E6081" s="352"/>
      <c r="F6081" s="352"/>
      <c r="G6081" s="352"/>
      <c r="H6081" s="352"/>
      <c r="I6081" s="352"/>
      <c r="J6081" s="352"/>
      <c r="K6081" s="352"/>
      <c r="L6081" s="352"/>
      <c r="M6081" s="352"/>
    </row>
    <row r="6082" spans="5:13">
      <c r="E6082" s="352"/>
      <c r="F6082" s="352"/>
      <c r="G6082" s="352"/>
      <c r="H6082" s="352"/>
      <c r="I6082" s="352"/>
      <c r="J6082" s="352"/>
      <c r="K6082" s="352"/>
      <c r="L6082" s="352"/>
      <c r="M6082" s="352"/>
    </row>
    <row r="6083" spans="5:13">
      <c r="E6083" s="352"/>
      <c r="F6083" s="352"/>
      <c r="G6083" s="352"/>
      <c r="H6083" s="352"/>
      <c r="I6083" s="352"/>
      <c r="J6083" s="352"/>
      <c r="K6083" s="352"/>
      <c r="L6083" s="352"/>
      <c r="M6083" s="352"/>
    </row>
    <row r="6084" spans="5:13">
      <c r="E6084" s="352"/>
      <c r="F6084" s="352"/>
      <c r="G6084" s="352"/>
      <c r="H6084" s="352"/>
      <c r="I6084" s="352"/>
      <c r="J6084" s="352"/>
      <c r="K6084" s="352"/>
      <c r="L6084" s="352"/>
      <c r="M6084" s="352"/>
    </row>
    <row r="6085" spans="5:13">
      <c r="E6085" s="352"/>
      <c r="F6085" s="352"/>
      <c r="G6085" s="352"/>
      <c r="H6085" s="352"/>
      <c r="I6085" s="352"/>
      <c r="J6085" s="352"/>
      <c r="K6085" s="352"/>
      <c r="L6085" s="352"/>
      <c r="M6085" s="352"/>
    </row>
    <row r="6086" spans="5:13">
      <c r="E6086" s="352"/>
      <c r="F6086" s="352"/>
      <c r="G6086" s="352"/>
      <c r="H6086" s="352"/>
      <c r="I6086" s="352"/>
      <c r="J6086" s="352"/>
      <c r="K6086" s="352"/>
      <c r="L6086" s="352"/>
      <c r="M6086" s="352"/>
    </row>
    <row r="6087" spans="5:13">
      <c r="E6087" s="352"/>
      <c r="F6087" s="352"/>
      <c r="G6087" s="352"/>
      <c r="H6087" s="352"/>
      <c r="I6087" s="352"/>
      <c r="J6087" s="352"/>
      <c r="K6087" s="352"/>
      <c r="L6087" s="352"/>
      <c r="M6087" s="352"/>
    </row>
    <row r="6088" spans="5:13">
      <c r="E6088" s="352"/>
      <c r="F6088" s="352"/>
      <c r="G6088" s="352"/>
      <c r="H6088" s="352"/>
      <c r="I6088" s="352"/>
      <c r="J6088" s="352"/>
      <c r="K6088" s="352"/>
      <c r="L6088" s="352"/>
      <c r="M6088" s="352"/>
    </row>
    <row r="6089" spans="5:13">
      <c r="E6089" s="352"/>
      <c r="F6089" s="352"/>
      <c r="G6089" s="352"/>
      <c r="H6089" s="352"/>
      <c r="I6089" s="352"/>
      <c r="J6089" s="352"/>
      <c r="K6089" s="352"/>
      <c r="L6089" s="352"/>
      <c r="M6089" s="352"/>
    </row>
    <row r="6090" spans="5:13">
      <c r="E6090" s="352"/>
      <c r="F6090" s="352"/>
      <c r="G6090" s="352"/>
      <c r="H6090" s="352"/>
      <c r="I6090" s="352"/>
      <c r="J6090" s="352"/>
      <c r="K6090" s="352"/>
      <c r="L6090" s="352"/>
      <c r="M6090" s="352"/>
    </row>
    <row r="6091" spans="5:13">
      <c r="E6091" s="352"/>
      <c r="F6091" s="352"/>
      <c r="G6091" s="352"/>
      <c r="H6091" s="352"/>
      <c r="I6091" s="352"/>
      <c r="J6091" s="352"/>
      <c r="K6091" s="352"/>
      <c r="L6091" s="352"/>
      <c r="M6091" s="352"/>
    </row>
    <row r="6092" spans="5:13">
      <c r="E6092" s="352"/>
      <c r="F6092" s="352"/>
      <c r="G6092" s="352"/>
      <c r="H6092" s="352"/>
      <c r="I6092" s="352"/>
      <c r="J6092" s="352"/>
      <c r="K6092" s="352"/>
      <c r="L6092" s="352"/>
      <c r="M6092" s="352"/>
    </row>
    <row r="6093" spans="5:13">
      <c r="E6093" s="352"/>
      <c r="F6093" s="352"/>
      <c r="G6093" s="352"/>
      <c r="H6093" s="352"/>
      <c r="I6093" s="352"/>
      <c r="J6093" s="352"/>
      <c r="K6093" s="352"/>
      <c r="L6093" s="352"/>
      <c r="M6093" s="352"/>
    </row>
    <row r="6094" spans="5:13">
      <c r="E6094" s="352"/>
      <c r="F6094" s="352"/>
      <c r="G6094" s="352"/>
      <c r="H6094" s="352"/>
      <c r="I6094" s="352"/>
      <c r="J6094" s="352"/>
      <c r="K6094" s="352"/>
      <c r="L6094" s="352"/>
      <c r="M6094" s="352"/>
    </row>
    <row r="6095" spans="5:13">
      <c r="E6095" s="352"/>
      <c r="F6095" s="352"/>
      <c r="G6095" s="352"/>
      <c r="H6095" s="352"/>
      <c r="I6095" s="352"/>
      <c r="J6095" s="352"/>
      <c r="K6095" s="352"/>
      <c r="L6095" s="352"/>
      <c r="M6095" s="352"/>
    </row>
    <row r="6096" spans="5:13">
      <c r="E6096" s="352"/>
      <c r="F6096" s="352"/>
      <c r="G6096" s="352"/>
      <c r="H6096" s="352"/>
      <c r="I6096" s="352"/>
      <c r="J6096" s="352"/>
      <c r="K6096" s="352"/>
      <c r="L6096" s="352"/>
      <c r="M6096" s="352"/>
    </row>
    <row r="6097" spans="5:13">
      <c r="E6097" s="352"/>
      <c r="F6097" s="352"/>
      <c r="G6097" s="352"/>
      <c r="H6097" s="352"/>
      <c r="I6097" s="352"/>
      <c r="J6097" s="352"/>
      <c r="K6097" s="352"/>
      <c r="L6097" s="352"/>
      <c r="M6097" s="352"/>
    </row>
    <row r="6098" spans="5:13">
      <c r="E6098" s="352"/>
      <c r="F6098" s="352"/>
      <c r="G6098" s="352"/>
      <c r="H6098" s="352"/>
      <c r="I6098" s="352"/>
      <c r="J6098" s="352"/>
      <c r="K6098" s="352"/>
      <c r="L6098" s="352"/>
      <c r="M6098" s="352"/>
    </row>
    <row r="6099" spans="5:13">
      <c r="E6099" s="352"/>
      <c r="F6099" s="352"/>
      <c r="G6099" s="352"/>
      <c r="H6099" s="352"/>
      <c r="I6099" s="352"/>
      <c r="J6099" s="352"/>
      <c r="K6099" s="352"/>
      <c r="L6099" s="352"/>
      <c r="M6099" s="352"/>
    </row>
    <row r="6100" spans="5:13">
      <c r="E6100" s="352"/>
      <c r="F6100" s="352"/>
      <c r="G6100" s="352"/>
      <c r="H6100" s="352"/>
      <c r="I6100" s="352"/>
      <c r="J6100" s="352"/>
      <c r="K6100" s="352"/>
      <c r="L6100" s="352"/>
      <c r="M6100" s="352"/>
    </row>
    <row r="6101" spans="5:13">
      <c r="E6101" s="352"/>
      <c r="F6101" s="352"/>
      <c r="G6101" s="352"/>
      <c r="H6101" s="352"/>
      <c r="I6101" s="352"/>
      <c r="J6101" s="352"/>
      <c r="K6101" s="352"/>
      <c r="L6101" s="352"/>
      <c r="M6101" s="352"/>
    </row>
    <row r="6102" spans="5:13">
      <c r="E6102" s="352"/>
      <c r="F6102" s="352"/>
      <c r="G6102" s="352"/>
      <c r="H6102" s="352"/>
      <c r="I6102" s="352"/>
      <c r="J6102" s="352"/>
      <c r="K6102" s="352"/>
      <c r="L6102" s="352"/>
      <c r="M6102" s="352"/>
    </row>
    <row r="6103" spans="5:13">
      <c r="E6103" s="352"/>
      <c r="F6103" s="352"/>
      <c r="G6103" s="352"/>
      <c r="H6103" s="352"/>
      <c r="I6103" s="352"/>
      <c r="J6103" s="352"/>
      <c r="K6103" s="352"/>
      <c r="L6103" s="352"/>
      <c r="M6103" s="352"/>
    </row>
    <row r="6104" spans="5:13">
      <c r="E6104" s="352"/>
      <c r="F6104" s="352"/>
      <c r="G6104" s="352"/>
      <c r="H6104" s="352"/>
      <c r="I6104" s="352"/>
      <c r="J6104" s="352"/>
      <c r="K6104" s="352"/>
      <c r="L6104" s="352"/>
      <c r="M6104" s="352"/>
    </row>
    <row r="6105" spans="5:13">
      <c r="E6105" s="352"/>
      <c r="F6105" s="352"/>
      <c r="G6105" s="352"/>
      <c r="H6105" s="352"/>
      <c r="I6105" s="352"/>
      <c r="J6105" s="352"/>
      <c r="K6105" s="352"/>
      <c r="L6105" s="352"/>
      <c r="M6105" s="352"/>
    </row>
    <row r="6106" spans="5:13">
      <c r="E6106" s="352"/>
      <c r="F6106" s="352"/>
      <c r="G6106" s="352"/>
      <c r="H6106" s="352"/>
      <c r="I6106" s="352"/>
      <c r="J6106" s="352"/>
      <c r="K6106" s="352"/>
      <c r="L6106" s="352"/>
      <c r="M6106" s="352"/>
    </row>
    <row r="6107" spans="5:13">
      <c r="E6107" s="352"/>
      <c r="F6107" s="352"/>
      <c r="G6107" s="352"/>
      <c r="H6107" s="352"/>
      <c r="I6107" s="352"/>
      <c r="J6107" s="352"/>
      <c r="K6107" s="352"/>
      <c r="L6107" s="352"/>
      <c r="M6107" s="352"/>
    </row>
    <row r="6108" spans="5:13">
      <c r="E6108" s="352"/>
      <c r="F6108" s="352"/>
      <c r="G6108" s="352"/>
      <c r="H6108" s="352"/>
      <c r="I6108" s="352"/>
      <c r="J6108" s="352"/>
      <c r="K6108" s="352"/>
      <c r="L6108" s="352"/>
      <c r="M6108" s="352"/>
    </row>
    <row r="6109" spans="5:13">
      <c r="E6109" s="352"/>
      <c r="F6109" s="352"/>
      <c r="G6109" s="352"/>
      <c r="H6109" s="352"/>
      <c r="I6109" s="352"/>
      <c r="J6109" s="352"/>
      <c r="K6109" s="352"/>
      <c r="L6109" s="352"/>
      <c r="M6109" s="352"/>
    </row>
    <row r="6110" spans="5:13">
      <c r="E6110" s="352"/>
      <c r="F6110" s="352"/>
      <c r="G6110" s="352"/>
      <c r="H6110" s="352"/>
      <c r="I6110" s="352"/>
      <c r="J6110" s="352"/>
      <c r="K6110" s="352"/>
      <c r="L6110" s="352"/>
      <c r="M6110" s="352"/>
    </row>
    <row r="6111" spans="5:13">
      <c r="E6111" s="352"/>
      <c r="F6111" s="352"/>
      <c r="G6111" s="352"/>
      <c r="H6111" s="352"/>
      <c r="I6111" s="352"/>
      <c r="J6111" s="352"/>
      <c r="K6111" s="352"/>
      <c r="L6111" s="352"/>
      <c r="M6111" s="352"/>
    </row>
    <row r="6112" spans="5:13">
      <c r="E6112" s="352"/>
      <c r="F6112" s="352"/>
      <c r="G6112" s="352"/>
      <c r="H6112" s="352"/>
      <c r="I6112" s="352"/>
      <c r="J6112" s="352"/>
      <c r="K6112" s="352"/>
      <c r="L6112" s="352"/>
      <c r="M6112" s="352"/>
    </row>
    <row r="6113" spans="5:13">
      <c r="E6113" s="352"/>
      <c r="F6113" s="352"/>
      <c r="G6113" s="352"/>
      <c r="H6113" s="352"/>
      <c r="I6113" s="352"/>
      <c r="J6113" s="352"/>
      <c r="K6113" s="352"/>
      <c r="L6113" s="352"/>
      <c r="M6113" s="352"/>
    </row>
    <row r="6114" spans="5:13">
      <c r="E6114" s="352"/>
      <c r="F6114" s="352"/>
      <c r="G6114" s="352"/>
      <c r="H6114" s="352"/>
      <c r="I6114" s="352"/>
      <c r="J6114" s="352"/>
      <c r="K6114" s="352"/>
      <c r="L6114" s="352"/>
      <c r="M6114" s="352"/>
    </row>
    <row r="6115" spans="5:13">
      <c r="E6115" s="352"/>
      <c r="F6115" s="352"/>
      <c r="G6115" s="352"/>
      <c r="H6115" s="352"/>
      <c r="I6115" s="352"/>
      <c r="J6115" s="352"/>
      <c r="K6115" s="352"/>
      <c r="L6115" s="352"/>
      <c r="M6115" s="352"/>
    </row>
    <row r="6116" spans="5:13">
      <c r="E6116" s="352"/>
      <c r="F6116" s="352"/>
      <c r="G6116" s="352"/>
      <c r="H6116" s="352"/>
      <c r="I6116" s="352"/>
      <c r="J6116" s="352"/>
      <c r="K6116" s="352"/>
      <c r="L6116" s="352"/>
      <c r="M6116" s="352"/>
    </row>
    <row r="6117" spans="5:13">
      <c r="E6117" s="352"/>
      <c r="F6117" s="352"/>
      <c r="G6117" s="352"/>
      <c r="H6117" s="352"/>
      <c r="I6117" s="352"/>
      <c r="J6117" s="352"/>
      <c r="K6117" s="352"/>
      <c r="L6117" s="352"/>
      <c r="M6117" s="352"/>
    </row>
    <row r="6118" spans="5:13">
      <c r="E6118" s="352"/>
      <c r="F6118" s="352"/>
      <c r="G6118" s="352"/>
      <c r="H6118" s="352"/>
      <c r="I6118" s="352"/>
      <c r="J6118" s="352"/>
      <c r="K6118" s="352"/>
      <c r="L6118" s="352"/>
      <c r="M6118" s="352"/>
    </row>
    <row r="6119" spans="5:13">
      <c r="E6119" s="352"/>
      <c r="F6119" s="352"/>
      <c r="G6119" s="352"/>
      <c r="H6119" s="352"/>
      <c r="I6119" s="352"/>
      <c r="J6119" s="352"/>
      <c r="K6119" s="352"/>
      <c r="L6119" s="352"/>
      <c r="M6119" s="352"/>
    </row>
    <row r="6120" spans="5:13">
      <c r="E6120" s="352"/>
      <c r="F6120" s="352"/>
      <c r="G6120" s="352"/>
      <c r="H6120" s="352"/>
      <c r="I6120" s="352"/>
      <c r="J6120" s="352"/>
      <c r="K6120" s="352"/>
      <c r="L6120" s="352"/>
      <c r="M6120" s="352"/>
    </row>
    <row r="6121" spans="5:13">
      <c r="E6121" s="352"/>
      <c r="F6121" s="352"/>
      <c r="G6121" s="352"/>
      <c r="H6121" s="352"/>
      <c r="I6121" s="352"/>
      <c r="J6121" s="352"/>
      <c r="K6121" s="352"/>
      <c r="L6121" s="352"/>
      <c r="M6121" s="352"/>
    </row>
    <row r="6122" spans="5:13">
      <c r="E6122" s="352"/>
      <c r="F6122" s="352"/>
      <c r="G6122" s="352"/>
      <c r="H6122" s="352"/>
      <c r="I6122" s="352"/>
      <c r="J6122" s="352"/>
      <c r="K6122" s="352"/>
      <c r="L6122" s="352"/>
      <c r="M6122" s="352"/>
    </row>
    <row r="6123" spans="5:13">
      <c r="E6123" s="352"/>
      <c r="F6123" s="352"/>
      <c r="G6123" s="352"/>
      <c r="H6123" s="352"/>
      <c r="I6123" s="352"/>
      <c r="J6123" s="352"/>
      <c r="K6123" s="352"/>
      <c r="L6123" s="352"/>
      <c r="M6123" s="352"/>
    </row>
    <row r="6124" spans="5:13">
      <c r="E6124" s="352"/>
      <c r="F6124" s="352"/>
      <c r="G6124" s="352"/>
      <c r="H6124" s="352"/>
      <c r="I6124" s="352"/>
      <c r="J6124" s="352"/>
      <c r="K6124" s="352"/>
      <c r="L6124" s="352"/>
      <c r="M6124" s="352"/>
    </row>
    <row r="6125" spans="5:13">
      <c r="E6125" s="352"/>
      <c r="F6125" s="352"/>
      <c r="G6125" s="352"/>
      <c r="H6125" s="352"/>
      <c r="I6125" s="352"/>
      <c r="J6125" s="352"/>
      <c r="K6125" s="352"/>
      <c r="L6125" s="352"/>
      <c r="M6125" s="352"/>
    </row>
    <row r="6126" spans="5:13">
      <c r="E6126" s="352"/>
      <c r="F6126" s="352"/>
      <c r="G6126" s="352"/>
      <c r="H6126" s="352"/>
      <c r="I6126" s="352"/>
      <c r="J6126" s="352"/>
      <c r="K6126" s="352"/>
      <c r="L6126" s="352"/>
      <c r="M6126" s="352"/>
    </row>
    <row r="6127" spans="5:13">
      <c r="E6127" s="352"/>
      <c r="F6127" s="352"/>
      <c r="G6127" s="352"/>
      <c r="H6127" s="352"/>
      <c r="I6127" s="352"/>
      <c r="J6127" s="352"/>
      <c r="K6127" s="352"/>
      <c r="L6127" s="352"/>
      <c r="M6127" s="352"/>
    </row>
    <row r="6128" spans="5:13">
      <c r="E6128" s="352"/>
      <c r="F6128" s="352"/>
      <c r="G6128" s="352"/>
      <c r="H6128" s="352"/>
      <c r="I6128" s="352"/>
      <c r="J6128" s="352"/>
      <c r="K6128" s="352"/>
      <c r="L6128" s="352"/>
      <c r="M6128" s="352"/>
    </row>
    <row r="6129" spans="5:13">
      <c r="E6129" s="352"/>
      <c r="F6129" s="352"/>
      <c r="G6129" s="352"/>
      <c r="H6129" s="352"/>
      <c r="I6129" s="352"/>
      <c r="J6129" s="352"/>
      <c r="K6129" s="352"/>
      <c r="L6129" s="352"/>
      <c r="M6129" s="352"/>
    </row>
    <row r="6130" spans="5:13">
      <c r="E6130" s="352"/>
      <c r="F6130" s="352"/>
      <c r="G6130" s="352"/>
      <c r="H6130" s="352"/>
      <c r="I6130" s="352"/>
      <c r="J6130" s="352"/>
      <c r="K6130" s="352"/>
      <c r="L6130" s="352"/>
      <c r="M6130" s="352"/>
    </row>
    <row r="6131" spans="5:13">
      <c r="E6131" s="352"/>
      <c r="F6131" s="352"/>
      <c r="G6131" s="352"/>
      <c r="H6131" s="352"/>
      <c r="I6131" s="352"/>
      <c r="J6131" s="352"/>
      <c r="K6131" s="352"/>
      <c r="L6131" s="352"/>
      <c r="M6131" s="352"/>
    </row>
    <row r="6132" spans="5:13">
      <c r="E6132" s="352"/>
      <c r="F6132" s="352"/>
      <c r="G6132" s="352"/>
      <c r="H6132" s="352"/>
      <c r="I6132" s="352"/>
      <c r="J6132" s="352"/>
      <c r="K6132" s="352"/>
      <c r="L6132" s="352"/>
      <c r="M6132" s="352"/>
    </row>
    <row r="6133" spans="5:13">
      <c r="E6133" s="352"/>
      <c r="F6133" s="352"/>
      <c r="G6133" s="352"/>
      <c r="H6133" s="352"/>
      <c r="I6133" s="352"/>
      <c r="J6133" s="352"/>
      <c r="K6133" s="352"/>
      <c r="L6133" s="352"/>
      <c r="M6133" s="352"/>
    </row>
    <row r="6134" spans="5:13">
      <c r="E6134" s="352"/>
      <c r="F6134" s="352"/>
      <c r="G6134" s="352"/>
      <c r="H6134" s="352"/>
      <c r="I6134" s="352"/>
      <c r="J6134" s="352"/>
      <c r="K6134" s="352"/>
      <c r="L6134" s="352"/>
      <c r="M6134" s="352"/>
    </row>
    <row r="6135" spans="5:13">
      <c r="E6135" s="352"/>
      <c r="F6135" s="352"/>
      <c r="G6135" s="352"/>
      <c r="H6135" s="352"/>
      <c r="I6135" s="352"/>
      <c r="J6135" s="352"/>
      <c r="K6135" s="352"/>
      <c r="L6135" s="352"/>
      <c r="M6135" s="352"/>
    </row>
    <row r="6136" spans="5:13">
      <c r="E6136" s="352"/>
      <c r="F6136" s="352"/>
      <c r="G6136" s="352"/>
      <c r="H6136" s="352"/>
      <c r="I6136" s="352"/>
      <c r="J6136" s="352"/>
      <c r="K6136" s="352"/>
      <c r="L6136" s="352"/>
      <c r="M6136" s="352"/>
    </row>
    <row r="6137" spans="5:13">
      <c r="E6137" s="352"/>
      <c r="F6137" s="352"/>
      <c r="G6137" s="352"/>
      <c r="H6137" s="352"/>
      <c r="I6137" s="352"/>
      <c r="J6137" s="352"/>
      <c r="K6137" s="352"/>
      <c r="L6137" s="352"/>
      <c r="M6137" s="352"/>
    </row>
    <row r="6138" spans="5:13">
      <c r="E6138" s="352"/>
      <c r="F6138" s="352"/>
      <c r="G6138" s="352"/>
      <c r="H6138" s="352"/>
      <c r="I6138" s="352"/>
      <c r="J6138" s="352"/>
      <c r="K6138" s="352"/>
      <c r="L6138" s="352"/>
      <c r="M6138" s="352"/>
    </row>
    <row r="6139" spans="5:13">
      <c r="E6139" s="352"/>
      <c r="F6139" s="352"/>
      <c r="G6139" s="352"/>
      <c r="H6139" s="352"/>
      <c r="I6139" s="352"/>
      <c r="J6139" s="352"/>
      <c r="K6139" s="352"/>
      <c r="L6139" s="352"/>
      <c r="M6139" s="352"/>
    </row>
    <row r="6140" spans="5:13">
      <c r="E6140" s="352"/>
      <c r="F6140" s="352"/>
      <c r="G6140" s="352"/>
      <c r="H6140" s="352"/>
      <c r="I6140" s="352"/>
      <c r="J6140" s="352"/>
      <c r="K6140" s="352"/>
      <c r="L6140" s="352"/>
      <c r="M6140" s="352"/>
    </row>
    <row r="6141" spans="5:13">
      <c r="E6141" s="352"/>
      <c r="F6141" s="352"/>
      <c r="G6141" s="352"/>
      <c r="H6141" s="352"/>
      <c r="I6141" s="352"/>
      <c r="J6141" s="352"/>
      <c r="K6141" s="352"/>
      <c r="L6141" s="352"/>
      <c r="M6141" s="352"/>
    </row>
    <row r="6142" spans="5:13">
      <c r="E6142" s="352"/>
      <c r="F6142" s="352"/>
      <c r="G6142" s="352"/>
      <c r="H6142" s="352"/>
      <c r="I6142" s="352"/>
      <c r="J6142" s="352"/>
      <c r="K6142" s="352"/>
      <c r="L6142" s="352"/>
      <c r="M6142" s="352"/>
    </row>
    <row r="6143" spans="5:13">
      <c r="E6143" s="352"/>
      <c r="F6143" s="352"/>
      <c r="G6143" s="352"/>
      <c r="H6143" s="352"/>
      <c r="I6143" s="352"/>
      <c r="J6143" s="352"/>
      <c r="K6143" s="352"/>
      <c r="L6143" s="352"/>
      <c r="M6143" s="352"/>
    </row>
    <row r="6144" spans="5:13">
      <c r="E6144" s="352"/>
      <c r="F6144" s="352"/>
      <c r="G6144" s="352"/>
      <c r="H6144" s="352"/>
      <c r="I6144" s="352"/>
      <c r="J6144" s="352"/>
      <c r="K6144" s="352"/>
      <c r="L6144" s="352"/>
      <c r="M6144" s="352"/>
    </row>
    <row r="6145" spans="5:13">
      <c r="E6145" s="352"/>
      <c r="F6145" s="352"/>
      <c r="G6145" s="352"/>
      <c r="H6145" s="352"/>
      <c r="I6145" s="352"/>
      <c r="J6145" s="352"/>
      <c r="K6145" s="352"/>
      <c r="L6145" s="352"/>
      <c r="M6145" s="352"/>
    </row>
    <row r="6146" spans="5:13">
      <c r="E6146" s="352"/>
      <c r="F6146" s="352"/>
      <c r="G6146" s="352"/>
      <c r="H6146" s="352"/>
      <c r="I6146" s="352"/>
      <c r="J6146" s="352"/>
      <c r="K6146" s="352"/>
      <c r="L6146" s="352"/>
      <c r="M6146" s="352"/>
    </row>
    <row r="6147" spans="5:13">
      <c r="E6147" s="352"/>
      <c r="F6147" s="352"/>
      <c r="G6147" s="352"/>
      <c r="H6147" s="352"/>
      <c r="I6147" s="352"/>
      <c r="J6147" s="352"/>
      <c r="K6147" s="352"/>
      <c r="L6147" s="352"/>
      <c r="M6147" s="352"/>
    </row>
    <row r="6148" spans="5:13">
      <c r="E6148" s="352"/>
      <c r="F6148" s="352"/>
      <c r="G6148" s="352"/>
      <c r="H6148" s="352"/>
      <c r="I6148" s="352"/>
      <c r="J6148" s="352"/>
      <c r="K6148" s="352"/>
      <c r="L6148" s="352"/>
      <c r="M6148" s="352"/>
    </row>
    <row r="6149" spans="5:13">
      <c r="E6149" s="352"/>
      <c r="F6149" s="352"/>
      <c r="G6149" s="352"/>
      <c r="H6149" s="352"/>
      <c r="I6149" s="352"/>
      <c r="J6149" s="352"/>
      <c r="K6149" s="352"/>
      <c r="L6149" s="352"/>
      <c r="M6149" s="352"/>
    </row>
    <row r="6150" spans="5:13">
      <c r="E6150" s="352"/>
      <c r="F6150" s="352"/>
      <c r="G6150" s="352"/>
      <c r="H6150" s="352"/>
      <c r="I6150" s="352"/>
      <c r="J6150" s="352"/>
      <c r="K6150" s="352"/>
      <c r="L6150" s="352"/>
      <c r="M6150" s="352"/>
    </row>
    <row r="6151" spans="5:13">
      <c r="E6151" s="352"/>
      <c r="F6151" s="352"/>
      <c r="G6151" s="352"/>
      <c r="H6151" s="352"/>
      <c r="I6151" s="352"/>
      <c r="J6151" s="352"/>
      <c r="K6151" s="352"/>
      <c r="L6151" s="352"/>
      <c r="M6151" s="352"/>
    </row>
    <row r="6152" spans="5:13">
      <c r="E6152" s="352"/>
      <c r="F6152" s="352"/>
      <c r="G6152" s="352"/>
      <c r="H6152" s="352"/>
      <c r="I6152" s="352"/>
      <c r="J6152" s="352"/>
      <c r="K6152" s="352"/>
      <c r="L6152" s="352"/>
      <c r="M6152" s="352"/>
    </row>
    <row r="6153" spans="5:13">
      <c r="E6153" s="352"/>
      <c r="F6153" s="352"/>
      <c r="G6153" s="352"/>
      <c r="H6153" s="352"/>
      <c r="I6153" s="352"/>
      <c r="J6153" s="352"/>
      <c r="K6153" s="352"/>
      <c r="L6153" s="352"/>
      <c r="M6153" s="352"/>
    </row>
    <row r="6154" spans="5:13">
      <c r="E6154" s="352"/>
      <c r="F6154" s="352"/>
      <c r="G6154" s="352"/>
      <c r="H6154" s="352"/>
      <c r="I6154" s="352"/>
      <c r="J6154" s="352"/>
      <c r="K6154" s="352"/>
      <c r="L6154" s="352"/>
      <c r="M6154" s="352"/>
    </row>
    <row r="6155" spans="5:13">
      <c r="E6155" s="352"/>
      <c r="F6155" s="352"/>
      <c r="G6155" s="352"/>
      <c r="H6155" s="352"/>
      <c r="I6155" s="352"/>
      <c r="J6155" s="352"/>
      <c r="K6155" s="352"/>
      <c r="L6155" s="352"/>
      <c r="M6155" s="352"/>
    </row>
    <row r="6156" spans="5:13">
      <c r="E6156" s="352"/>
      <c r="F6156" s="352"/>
      <c r="G6156" s="352"/>
      <c r="H6156" s="352"/>
      <c r="I6156" s="352"/>
      <c r="J6156" s="352"/>
      <c r="K6156" s="352"/>
      <c r="L6156" s="352"/>
      <c r="M6156" s="352"/>
    </row>
    <row r="6157" spans="5:13">
      <c r="E6157" s="352"/>
      <c r="F6157" s="352"/>
      <c r="G6157" s="352"/>
      <c r="H6157" s="352"/>
      <c r="I6157" s="352"/>
      <c r="J6157" s="352"/>
      <c r="K6157" s="352"/>
      <c r="L6157" s="352"/>
      <c r="M6157" s="352"/>
    </row>
    <row r="6158" spans="5:13">
      <c r="E6158" s="352"/>
      <c r="F6158" s="352"/>
      <c r="G6158" s="352"/>
      <c r="H6158" s="352"/>
      <c r="I6158" s="352"/>
      <c r="J6158" s="352"/>
      <c r="K6158" s="352"/>
      <c r="L6158" s="352"/>
      <c r="M6158" s="352"/>
    </row>
    <row r="6159" spans="5:13">
      <c r="E6159" s="352"/>
      <c r="F6159" s="352"/>
      <c r="G6159" s="352"/>
      <c r="H6159" s="352"/>
      <c r="I6159" s="352"/>
      <c r="J6159" s="352"/>
      <c r="K6159" s="352"/>
      <c r="L6159" s="352"/>
      <c r="M6159" s="352"/>
    </row>
    <row r="6160" spans="5:13">
      <c r="E6160" s="352"/>
      <c r="F6160" s="352"/>
      <c r="G6160" s="352"/>
      <c r="H6160" s="352"/>
      <c r="I6160" s="352"/>
      <c r="J6160" s="352"/>
      <c r="K6160" s="352"/>
      <c r="L6160" s="352"/>
      <c r="M6160" s="352"/>
    </row>
    <row r="6161" spans="5:13">
      <c r="E6161" s="352"/>
      <c r="F6161" s="352"/>
      <c r="G6161" s="352"/>
      <c r="H6161" s="352"/>
      <c r="I6161" s="352"/>
      <c r="J6161" s="352"/>
      <c r="K6161" s="352"/>
      <c r="L6161" s="352"/>
      <c r="M6161" s="352"/>
    </row>
    <row r="6162" spans="5:13">
      <c r="E6162" s="352"/>
      <c r="F6162" s="352"/>
      <c r="G6162" s="352"/>
      <c r="H6162" s="352"/>
      <c r="I6162" s="352"/>
      <c r="J6162" s="352"/>
      <c r="K6162" s="352"/>
      <c r="L6162" s="352"/>
      <c r="M6162" s="352"/>
    </row>
    <row r="6163" spans="5:13">
      <c r="E6163" s="352"/>
      <c r="F6163" s="352"/>
      <c r="G6163" s="352"/>
      <c r="H6163" s="352"/>
      <c r="I6163" s="352"/>
      <c r="J6163" s="352"/>
      <c r="K6163" s="352"/>
      <c r="L6163" s="352"/>
      <c r="M6163" s="352"/>
    </row>
    <row r="6164" spans="5:13">
      <c r="E6164" s="352"/>
      <c r="F6164" s="352"/>
      <c r="G6164" s="352"/>
      <c r="H6164" s="352"/>
      <c r="I6164" s="352"/>
      <c r="J6164" s="352"/>
      <c r="K6164" s="352"/>
      <c r="L6164" s="352"/>
      <c r="M6164" s="352"/>
    </row>
    <row r="6165" spans="5:13">
      <c r="E6165" s="352"/>
      <c r="F6165" s="352"/>
      <c r="G6165" s="352"/>
      <c r="H6165" s="352"/>
      <c r="I6165" s="352"/>
      <c r="J6165" s="352"/>
      <c r="K6165" s="352"/>
      <c r="L6165" s="352"/>
      <c r="M6165" s="352"/>
    </row>
    <row r="6166" spans="5:13">
      <c r="E6166" s="352"/>
      <c r="F6166" s="352"/>
      <c r="G6166" s="352"/>
      <c r="H6166" s="352"/>
      <c r="I6166" s="352"/>
      <c r="J6166" s="352"/>
      <c r="K6166" s="352"/>
      <c r="L6166" s="352"/>
      <c r="M6166" s="352"/>
    </row>
    <row r="6167" spans="5:13">
      <c r="E6167" s="352"/>
      <c r="F6167" s="352"/>
      <c r="G6167" s="352"/>
      <c r="H6167" s="352"/>
      <c r="I6167" s="352"/>
      <c r="J6167" s="352"/>
      <c r="K6167" s="352"/>
      <c r="L6167" s="352"/>
      <c r="M6167" s="352"/>
    </row>
    <row r="6168" spans="5:13">
      <c r="E6168" s="352"/>
      <c r="F6168" s="352"/>
      <c r="G6168" s="352"/>
      <c r="H6168" s="352"/>
      <c r="I6168" s="352"/>
      <c r="J6168" s="352"/>
      <c r="K6168" s="352"/>
      <c r="L6168" s="352"/>
      <c r="M6168" s="352"/>
    </row>
    <row r="6169" spans="5:13">
      <c r="E6169" s="352"/>
      <c r="F6169" s="352"/>
      <c r="G6169" s="352"/>
      <c r="H6169" s="352"/>
      <c r="I6169" s="352"/>
      <c r="J6169" s="352"/>
      <c r="K6169" s="352"/>
      <c r="L6169" s="352"/>
      <c r="M6169" s="352"/>
    </row>
    <row r="6170" spans="5:13">
      <c r="E6170" s="352"/>
      <c r="F6170" s="352"/>
      <c r="G6170" s="352"/>
      <c r="H6170" s="352"/>
      <c r="I6170" s="352"/>
      <c r="J6170" s="352"/>
      <c r="K6170" s="352"/>
      <c r="L6170" s="352"/>
      <c r="M6170" s="352"/>
    </row>
    <row r="6171" spans="5:13">
      <c r="E6171" s="352"/>
      <c r="F6171" s="352"/>
      <c r="G6171" s="352"/>
      <c r="H6171" s="352"/>
      <c r="I6171" s="352"/>
      <c r="J6171" s="352"/>
      <c r="K6171" s="352"/>
      <c r="L6171" s="352"/>
      <c r="M6171" s="352"/>
    </row>
    <row r="6172" spans="5:13">
      <c r="E6172" s="352"/>
      <c r="F6172" s="352"/>
      <c r="G6172" s="352"/>
      <c r="H6172" s="352"/>
      <c r="I6172" s="352"/>
      <c r="J6172" s="352"/>
      <c r="K6172" s="352"/>
      <c r="L6172" s="352"/>
      <c r="M6172" s="352"/>
    </row>
    <row r="6173" spans="5:13">
      <c r="E6173" s="352"/>
      <c r="F6173" s="352"/>
      <c r="G6173" s="352"/>
      <c r="H6173" s="352"/>
      <c r="I6173" s="352"/>
      <c r="J6173" s="352"/>
      <c r="K6173" s="352"/>
      <c r="L6173" s="352"/>
      <c r="M6173" s="352"/>
    </row>
    <row r="6174" spans="5:13">
      <c r="E6174" s="352"/>
      <c r="F6174" s="352"/>
      <c r="G6174" s="352"/>
      <c r="H6174" s="352"/>
      <c r="I6174" s="352"/>
      <c r="J6174" s="352"/>
      <c r="K6174" s="352"/>
      <c r="L6174" s="352"/>
      <c r="M6174" s="352"/>
    </row>
    <row r="6175" spans="5:13">
      <c r="E6175" s="352"/>
      <c r="F6175" s="352"/>
      <c r="G6175" s="352"/>
      <c r="H6175" s="352"/>
      <c r="I6175" s="352"/>
      <c r="J6175" s="352"/>
      <c r="K6175" s="352"/>
      <c r="L6175" s="352"/>
      <c r="M6175" s="352"/>
    </row>
    <row r="6176" spans="5:13">
      <c r="E6176" s="352"/>
      <c r="F6176" s="352"/>
      <c r="G6176" s="352"/>
      <c r="H6176" s="352"/>
      <c r="I6176" s="352"/>
      <c r="J6176" s="352"/>
      <c r="K6176" s="352"/>
      <c r="L6176" s="352"/>
      <c r="M6176" s="352"/>
    </row>
    <row r="6177" spans="5:13">
      <c r="E6177" s="352"/>
      <c r="F6177" s="352"/>
      <c r="G6177" s="352"/>
      <c r="H6177" s="352"/>
      <c r="I6177" s="352"/>
      <c r="J6177" s="352"/>
      <c r="K6177" s="352"/>
      <c r="L6177" s="352"/>
      <c r="M6177" s="352"/>
    </row>
    <row r="6178" spans="5:13">
      <c r="E6178" s="352"/>
      <c r="F6178" s="352"/>
      <c r="G6178" s="352"/>
      <c r="H6178" s="352"/>
      <c r="I6178" s="352"/>
      <c r="J6178" s="352"/>
      <c r="K6178" s="352"/>
      <c r="L6178" s="352"/>
      <c r="M6178" s="352"/>
    </row>
    <row r="6179" spans="5:13">
      <c r="E6179" s="352"/>
      <c r="F6179" s="352"/>
      <c r="G6179" s="352"/>
      <c r="H6179" s="352"/>
      <c r="I6179" s="352"/>
      <c r="J6179" s="352"/>
      <c r="K6179" s="352"/>
      <c r="L6179" s="352"/>
      <c r="M6179" s="352"/>
    </row>
    <row r="6180" spans="5:13">
      <c r="E6180" s="352"/>
      <c r="F6180" s="352"/>
      <c r="G6180" s="352"/>
      <c r="H6180" s="352"/>
      <c r="I6180" s="352"/>
      <c r="J6180" s="352"/>
      <c r="K6180" s="352"/>
      <c r="L6180" s="352"/>
      <c r="M6180" s="352"/>
    </row>
    <row r="6181" spans="5:13">
      <c r="E6181" s="352"/>
      <c r="F6181" s="352"/>
      <c r="G6181" s="352"/>
      <c r="H6181" s="352"/>
      <c r="I6181" s="352"/>
      <c r="J6181" s="352"/>
      <c r="K6181" s="352"/>
      <c r="L6181" s="352"/>
      <c r="M6181" s="352"/>
    </row>
    <row r="6182" spans="5:13">
      <c r="E6182" s="352"/>
      <c r="F6182" s="352"/>
      <c r="G6182" s="352"/>
      <c r="H6182" s="352"/>
      <c r="I6182" s="352"/>
      <c r="J6182" s="352"/>
      <c r="K6182" s="352"/>
      <c r="L6182" s="352"/>
      <c r="M6182" s="352"/>
    </row>
    <row r="6183" spans="5:13">
      <c r="E6183" s="352"/>
      <c r="F6183" s="352"/>
      <c r="G6183" s="352"/>
      <c r="H6183" s="352"/>
      <c r="I6183" s="352"/>
      <c r="J6183" s="352"/>
      <c r="K6183" s="352"/>
      <c r="L6183" s="352"/>
      <c r="M6183" s="352"/>
    </row>
    <row r="6184" spans="5:13">
      <c r="E6184" s="352"/>
      <c r="F6184" s="352"/>
      <c r="G6184" s="352"/>
      <c r="H6184" s="352"/>
      <c r="I6184" s="352"/>
      <c r="J6184" s="352"/>
      <c r="K6184" s="352"/>
      <c r="L6184" s="352"/>
      <c r="M6184" s="352"/>
    </row>
    <row r="6185" spans="5:13">
      <c r="E6185" s="352"/>
      <c r="F6185" s="352"/>
      <c r="G6185" s="352"/>
      <c r="H6185" s="352"/>
      <c r="I6185" s="352"/>
      <c r="J6185" s="352"/>
      <c r="K6185" s="352"/>
      <c r="L6185" s="352"/>
      <c r="M6185" s="352"/>
    </row>
    <row r="6186" spans="5:13">
      <c r="E6186" s="352"/>
      <c r="F6186" s="352"/>
      <c r="G6186" s="352"/>
      <c r="H6186" s="352"/>
      <c r="I6186" s="352"/>
      <c r="J6186" s="352"/>
      <c r="K6186" s="352"/>
      <c r="L6186" s="352"/>
      <c r="M6186" s="352"/>
    </row>
    <row r="6187" spans="5:13">
      <c r="E6187" s="352"/>
      <c r="F6187" s="352"/>
      <c r="G6187" s="352"/>
      <c r="H6187" s="352"/>
      <c r="I6187" s="352"/>
      <c r="J6187" s="352"/>
      <c r="K6187" s="352"/>
      <c r="L6187" s="352"/>
      <c r="M6187" s="352"/>
    </row>
    <row r="6188" spans="5:13">
      <c r="E6188" s="352"/>
      <c r="F6188" s="352"/>
      <c r="G6188" s="352"/>
      <c r="H6188" s="352"/>
      <c r="I6188" s="352"/>
      <c r="J6188" s="352"/>
      <c r="K6188" s="352"/>
      <c r="L6188" s="352"/>
      <c r="M6188" s="352"/>
    </row>
    <row r="6189" spans="5:13">
      <c r="E6189" s="352"/>
      <c r="F6189" s="352"/>
      <c r="G6189" s="352"/>
      <c r="H6189" s="352"/>
      <c r="I6189" s="352"/>
      <c r="J6189" s="352"/>
      <c r="K6189" s="352"/>
      <c r="L6189" s="352"/>
      <c r="M6189" s="352"/>
    </row>
    <row r="6190" spans="5:13">
      <c r="E6190" s="352"/>
      <c r="F6190" s="352"/>
      <c r="G6190" s="352"/>
      <c r="H6190" s="352"/>
      <c r="I6190" s="352"/>
      <c r="J6190" s="352"/>
      <c r="K6190" s="352"/>
      <c r="L6190" s="352"/>
      <c r="M6190" s="352"/>
    </row>
    <row r="6191" spans="5:13">
      <c r="E6191" s="352"/>
      <c r="F6191" s="352"/>
      <c r="G6191" s="352"/>
      <c r="H6191" s="352"/>
      <c r="I6191" s="352"/>
      <c r="J6191" s="352"/>
      <c r="K6191" s="352"/>
      <c r="L6191" s="352"/>
      <c r="M6191" s="352"/>
    </row>
    <row r="6192" spans="5:13">
      <c r="E6192" s="352"/>
      <c r="F6192" s="352"/>
      <c r="G6192" s="352"/>
      <c r="H6192" s="352"/>
      <c r="I6192" s="352"/>
      <c r="J6192" s="352"/>
      <c r="K6192" s="352"/>
      <c r="L6192" s="352"/>
      <c r="M6192" s="352"/>
    </row>
    <row r="6193" spans="5:13">
      <c r="E6193" s="352"/>
      <c r="F6193" s="352"/>
      <c r="G6193" s="352"/>
      <c r="H6193" s="352"/>
      <c r="I6193" s="352"/>
      <c r="J6193" s="352"/>
      <c r="K6193" s="352"/>
      <c r="L6193" s="352"/>
      <c r="M6193" s="352"/>
    </row>
    <row r="6194" spans="5:13">
      <c r="E6194" s="352"/>
      <c r="F6194" s="352"/>
      <c r="G6194" s="352"/>
      <c r="H6194" s="352"/>
      <c r="I6194" s="352"/>
      <c r="J6194" s="352"/>
      <c r="K6194" s="352"/>
      <c r="L6194" s="352"/>
      <c r="M6194" s="352"/>
    </row>
    <row r="6195" spans="5:13">
      <c r="E6195" s="352"/>
      <c r="F6195" s="352"/>
      <c r="G6195" s="352"/>
      <c r="H6195" s="352"/>
      <c r="I6195" s="352"/>
      <c r="J6195" s="352"/>
      <c r="K6195" s="352"/>
      <c r="L6195" s="352"/>
      <c r="M6195" s="352"/>
    </row>
    <row r="6196" spans="5:13">
      <c r="E6196" s="352"/>
      <c r="F6196" s="352"/>
      <c r="G6196" s="352"/>
      <c r="H6196" s="352"/>
      <c r="I6196" s="352"/>
      <c r="J6196" s="352"/>
      <c r="K6196" s="352"/>
      <c r="L6196" s="352"/>
      <c r="M6196" s="352"/>
    </row>
    <row r="6197" spans="5:13">
      <c r="E6197" s="352"/>
      <c r="F6197" s="352"/>
      <c r="G6197" s="352"/>
      <c r="H6197" s="352"/>
      <c r="I6197" s="352"/>
      <c r="J6197" s="352"/>
      <c r="K6197" s="352"/>
      <c r="L6197" s="352"/>
      <c r="M6197" s="352"/>
    </row>
    <row r="6198" spans="5:13">
      <c r="E6198" s="352"/>
      <c r="F6198" s="352"/>
      <c r="G6198" s="352"/>
      <c r="H6198" s="352"/>
      <c r="I6198" s="352"/>
      <c r="J6198" s="352"/>
      <c r="K6198" s="352"/>
      <c r="L6198" s="352"/>
      <c r="M6198" s="352"/>
    </row>
    <row r="6199" spans="5:13">
      <c r="E6199" s="352"/>
      <c r="F6199" s="352"/>
      <c r="G6199" s="352"/>
      <c r="H6199" s="352"/>
      <c r="I6199" s="352"/>
      <c r="J6199" s="352"/>
      <c r="K6199" s="352"/>
      <c r="L6199" s="352"/>
      <c r="M6199" s="352"/>
    </row>
    <row r="6200" spans="5:13">
      <c r="E6200" s="352"/>
      <c r="F6200" s="352"/>
      <c r="G6200" s="352"/>
      <c r="H6200" s="352"/>
      <c r="I6200" s="352"/>
      <c r="J6200" s="352"/>
      <c r="K6200" s="352"/>
      <c r="L6200" s="352"/>
      <c r="M6200" s="352"/>
    </row>
    <row r="6201" spans="5:13">
      <c r="E6201" s="352"/>
      <c r="F6201" s="352"/>
      <c r="G6201" s="352"/>
      <c r="H6201" s="352"/>
      <c r="I6201" s="352"/>
      <c r="J6201" s="352"/>
      <c r="K6201" s="352"/>
      <c r="L6201" s="352"/>
      <c r="M6201" s="352"/>
    </row>
    <row r="6202" spans="5:13">
      <c r="E6202" s="352"/>
      <c r="F6202" s="352"/>
      <c r="G6202" s="352"/>
      <c r="H6202" s="352"/>
      <c r="I6202" s="352"/>
      <c r="J6202" s="352"/>
      <c r="K6202" s="352"/>
      <c r="L6202" s="352"/>
      <c r="M6202" s="352"/>
    </row>
    <row r="6203" spans="5:13">
      <c r="E6203" s="352"/>
      <c r="F6203" s="352"/>
      <c r="G6203" s="352"/>
      <c r="H6203" s="352"/>
      <c r="I6203" s="352"/>
      <c r="J6203" s="352"/>
      <c r="K6203" s="352"/>
      <c r="L6203" s="352"/>
      <c r="M6203" s="352"/>
    </row>
    <row r="6204" spans="5:13">
      <c r="E6204" s="352"/>
      <c r="F6204" s="352"/>
      <c r="G6204" s="352"/>
      <c r="H6204" s="352"/>
      <c r="I6204" s="352"/>
      <c r="J6204" s="352"/>
      <c r="K6204" s="352"/>
      <c r="L6204" s="352"/>
      <c r="M6204" s="352"/>
    </row>
    <row r="6205" spans="5:13">
      <c r="E6205" s="352"/>
      <c r="F6205" s="352"/>
      <c r="G6205" s="352"/>
      <c r="H6205" s="352"/>
      <c r="I6205" s="352"/>
      <c r="J6205" s="352"/>
      <c r="K6205" s="352"/>
      <c r="L6205" s="352"/>
      <c r="M6205" s="352"/>
    </row>
    <row r="6206" spans="5:13">
      <c r="E6206" s="352"/>
      <c r="F6206" s="352"/>
      <c r="G6206" s="352"/>
      <c r="H6206" s="352"/>
      <c r="I6206" s="352"/>
      <c r="J6206" s="352"/>
      <c r="K6206" s="352"/>
      <c r="L6206" s="352"/>
      <c r="M6206" s="352"/>
    </row>
    <row r="6207" spans="5:13">
      <c r="E6207" s="352"/>
      <c r="F6207" s="352"/>
      <c r="G6207" s="352"/>
      <c r="H6207" s="352"/>
      <c r="I6207" s="352"/>
      <c r="J6207" s="352"/>
      <c r="K6207" s="352"/>
      <c r="L6207" s="352"/>
      <c r="M6207" s="352"/>
    </row>
    <row r="6208" spans="5:13">
      <c r="E6208" s="352"/>
      <c r="F6208" s="352"/>
      <c r="G6208" s="352"/>
      <c r="H6208" s="352"/>
      <c r="I6208" s="352"/>
      <c r="J6208" s="352"/>
      <c r="K6208" s="352"/>
      <c r="L6208" s="352"/>
      <c r="M6208" s="352"/>
    </row>
    <row r="6209" spans="5:13">
      <c r="E6209" s="352"/>
      <c r="F6209" s="352"/>
      <c r="G6209" s="352"/>
      <c r="H6209" s="352"/>
      <c r="I6209" s="352"/>
      <c r="J6209" s="352"/>
      <c r="K6209" s="352"/>
      <c r="L6209" s="352"/>
      <c r="M6209" s="352"/>
    </row>
    <row r="6210" spans="5:13">
      <c r="E6210" s="352"/>
      <c r="F6210" s="352"/>
      <c r="G6210" s="352"/>
      <c r="H6210" s="352"/>
      <c r="I6210" s="352"/>
      <c r="J6210" s="352"/>
      <c r="K6210" s="352"/>
      <c r="L6210" s="352"/>
      <c r="M6210" s="352"/>
    </row>
    <row r="6211" spans="5:13">
      <c r="E6211" s="352"/>
      <c r="F6211" s="352"/>
      <c r="G6211" s="352"/>
      <c r="H6211" s="352"/>
      <c r="I6211" s="352"/>
      <c r="J6211" s="352"/>
      <c r="K6211" s="352"/>
      <c r="L6211" s="352"/>
      <c r="M6211" s="352"/>
    </row>
    <row r="6212" spans="5:13">
      <c r="E6212" s="352"/>
      <c r="F6212" s="352"/>
      <c r="G6212" s="352"/>
      <c r="H6212" s="352"/>
      <c r="I6212" s="352"/>
      <c r="J6212" s="352"/>
      <c r="K6212" s="352"/>
      <c r="L6212" s="352"/>
      <c r="M6212" s="352"/>
    </row>
    <row r="6213" spans="5:13">
      <c r="E6213" s="352"/>
      <c r="F6213" s="352"/>
      <c r="G6213" s="352"/>
      <c r="H6213" s="352"/>
      <c r="I6213" s="352"/>
      <c r="J6213" s="352"/>
      <c r="K6213" s="352"/>
      <c r="L6213" s="352"/>
      <c r="M6213" s="352"/>
    </row>
    <row r="6214" spans="5:13">
      <c r="E6214" s="352"/>
      <c r="F6214" s="352"/>
      <c r="G6214" s="352"/>
      <c r="H6214" s="352"/>
      <c r="I6214" s="352"/>
      <c r="J6214" s="352"/>
      <c r="K6214" s="352"/>
      <c r="L6214" s="352"/>
      <c r="M6214" s="352"/>
    </row>
    <row r="6215" spans="5:13">
      <c r="E6215" s="352"/>
      <c r="F6215" s="352"/>
      <c r="G6215" s="352"/>
      <c r="H6215" s="352"/>
      <c r="I6215" s="352"/>
      <c r="J6215" s="352"/>
      <c r="K6215" s="352"/>
      <c r="L6215" s="352"/>
      <c r="M6215" s="352"/>
    </row>
    <row r="6216" spans="5:13">
      <c r="E6216" s="352"/>
      <c r="F6216" s="352"/>
      <c r="G6216" s="352"/>
      <c r="H6216" s="352"/>
      <c r="I6216" s="352"/>
      <c r="J6216" s="352"/>
      <c r="K6216" s="352"/>
      <c r="L6216" s="352"/>
      <c r="M6216" s="352"/>
    </row>
    <row r="6217" spans="5:13">
      <c r="E6217" s="352"/>
      <c r="F6217" s="352"/>
      <c r="G6217" s="352"/>
      <c r="H6217" s="352"/>
      <c r="I6217" s="352"/>
      <c r="J6217" s="352"/>
      <c r="K6217" s="352"/>
      <c r="L6217" s="352"/>
      <c r="M6217" s="352"/>
    </row>
    <row r="6218" spans="5:13">
      <c r="E6218" s="352"/>
      <c r="F6218" s="352"/>
      <c r="G6218" s="352"/>
      <c r="H6218" s="352"/>
      <c r="I6218" s="352"/>
      <c r="J6218" s="352"/>
      <c r="K6218" s="352"/>
      <c r="L6218" s="352"/>
      <c r="M6218" s="352"/>
    </row>
    <row r="6219" spans="5:13">
      <c r="E6219" s="352"/>
      <c r="F6219" s="352"/>
      <c r="G6219" s="352"/>
      <c r="H6219" s="352"/>
      <c r="I6219" s="352"/>
      <c r="J6219" s="352"/>
      <c r="K6219" s="352"/>
      <c r="L6219" s="352"/>
      <c r="M6219" s="352"/>
    </row>
    <row r="6220" spans="5:13">
      <c r="E6220" s="352"/>
      <c r="F6220" s="352"/>
      <c r="G6220" s="352"/>
      <c r="H6220" s="352"/>
      <c r="I6220" s="352"/>
      <c r="J6220" s="352"/>
      <c r="K6220" s="352"/>
      <c r="L6220" s="352"/>
      <c r="M6220" s="352"/>
    </row>
    <row r="6221" spans="5:13">
      <c r="E6221" s="352"/>
      <c r="F6221" s="352"/>
      <c r="G6221" s="352"/>
      <c r="H6221" s="352"/>
      <c r="I6221" s="352"/>
      <c r="J6221" s="352"/>
      <c r="K6221" s="352"/>
      <c r="L6221" s="352"/>
      <c r="M6221" s="352"/>
    </row>
    <row r="6222" spans="5:13">
      <c r="E6222" s="352"/>
      <c r="F6222" s="352"/>
      <c r="G6222" s="352"/>
      <c r="H6222" s="352"/>
      <c r="I6222" s="352"/>
      <c r="J6222" s="352"/>
      <c r="K6222" s="352"/>
      <c r="L6222" s="352"/>
      <c r="M6222" s="352"/>
    </row>
    <row r="6223" spans="5:13">
      <c r="E6223" s="352"/>
      <c r="F6223" s="352"/>
      <c r="G6223" s="352"/>
      <c r="H6223" s="352"/>
      <c r="I6223" s="352"/>
      <c r="J6223" s="352"/>
      <c r="K6223" s="352"/>
      <c r="L6223" s="352"/>
      <c r="M6223" s="352"/>
    </row>
    <row r="6224" spans="5:13">
      <c r="E6224" s="352"/>
      <c r="F6224" s="352"/>
      <c r="G6224" s="352"/>
      <c r="H6224" s="352"/>
      <c r="I6224" s="352"/>
      <c r="J6224" s="352"/>
      <c r="K6224" s="352"/>
      <c r="L6224" s="352"/>
      <c r="M6224" s="352"/>
    </row>
    <row r="6225" spans="5:13">
      <c r="E6225" s="352"/>
      <c r="F6225" s="352"/>
      <c r="G6225" s="352"/>
      <c r="H6225" s="352"/>
      <c r="I6225" s="352"/>
      <c r="J6225" s="352"/>
      <c r="K6225" s="352"/>
      <c r="L6225" s="352"/>
      <c r="M6225" s="352"/>
    </row>
    <row r="6226" spans="5:13">
      <c r="E6226" s="352"/>
      <c r="F6226" s="352"/>
      <c r="G6226" s="352"/>
      <c r="H6226" s="352"/>
      <c r="I6226" s="352"/>
      <c r="J6226" s="352"/>
      <c r="K6226" s="352"/>
      <c r="L6226" s="352"/>
      <c r="M6226" s="352"/>
    </row>
    <row r="6227" spans="5:13">
      <c r="E6227" s="352"/>
      <c r="F6227" s="352"/>
      <c r="G6227" s="352"/>
      <c r="H6227" s="352"/>
      <c r="I6227" s="352"/>
      <c r="J6227" s="352"/>
      <c r="K6227" s="352"/>
      <c r="L6227" s="352"/>
      <c r="M6227" s="352"/>
    </row>
    <row r="6228" spans="5:13">
      <c r="E6228" s="352"/>
      <c r="F6228" s="352"/>
      <c r="G6228" s="352"/>
      <c r="H6228" s="352"/>
      <c r="I6228" s="352"/>
      <c r="J6228" s="352"/>
      <c r="K6228" s="352"/>
      <c r="L6228" s="352"/>
      <c r="M6228" s="352"/>
    </row>
    <row r="6229" spans="5:13">
      <c r="E6229" s="352"/>
      <c r="F6229" s="352"/>
      <c r="G6229" s="352"/>
      <c r="H6229" s="352"/>
      <c r="I6229" s="352"/>
      <c r="J6229" s="352"/>
      <c r="K6229" s="352"/>
      <c r="L6229" s="352"/>
      <c r="M6229" s="352"/>
    </row>
    <row r="6230" spans="5:13">
      <c r="E6230" s="352"/>
      <c r="F6230" s="352"/>
      <c r="G6230" s="352"/>
      <c r="H6230" s="352"/>
      <c r="I6230" s="352"/>
      <c r="J6230" s="352"/>
      <c r="K6230" s="352"/>
      <c r="L6230" s="352"/>
      <c r="M6230" s="352"/>
    </row>
    <row r="6231" spans="5:13">
      <c r="E6231" s="352"/>
      <c r="F6231" s="352"/>
      <c r="G6231" s="352"/>
      <c r="H6231" s="352"/>
      <c r="I6231" s="352"/>
      <c r="J6231" s="352"/>
      <c r="K6231" s="352"/>
      <c r="L6231" s="352"/>
      <c r="M6231" s="352"/>
    </row>
    <row r="6232" spans="5:13">
      <c r="E6232" s="352"/>
      <c r="F6232" s="352"/>
      <c r="G6232" s="352"/>
      <c r="H6232" s="352"/>
      <c r="I6232" s="352"/>
      <c r="J6232" s="352"/>
      <c r="K6232" s="352"/>
      <c r="L6232" s="352"/>
      <c r="M6232" s="352"/>
    </row>
    <row r="6233" spans="5:13">
      <c r="E6233" s="352"/>
      <c r="F6233" s="352"/>
      <c r="G6233" s="352"/>
      <c r="H6233" s="352"/>
      <c r="I6233" s="352"/>
      <c r="J6233" s="352"/>
      <c r="K6233" s="352"/>
      <c r="L6233" s="352"/>
      <c r="M6233" s="352"/>
    </row>
    <row r="6234" spans="5:13">
      <c r="E6234" s="352"/>
      <c r="F6234" s="352"/>
      <c r="G6234" s="352"/>
      <c r="H6234" s="352"/>
      <c r="I6234" s="352"/>
      <c r="J6234" s="352"/>
      <c r="K6234" s="352"/>
      <c r="L6234" s="352"/>
      <c r="M6234" s="352"/>
    </row>
    <row r="6235" spans="5:13">
      <c r="E6235" s="352"/>
      <c r="F6235" s="352"/>
      <c r="G6235" s="352"/>
      <c r="H6235" s="352"/>
      <c r="I6235" s="352"/>
      <c r="J6235" s="352"/>
      <c r="K6235" s="352"/>
      <c r="L6235" s="352"/>
      <c r="M6235" s="352"/>
    </row>
    <row r="6236" spans="5:13">
      <c r="E6236" s="352"/>
      <c r="F6236" s="352"/>
      <c r="G6236" s="352"/>
      <c r="H6236" s="352"/>
      <c r="I6236" s="352"/>
      <c r="J6236" s="352"/>
      <c r="K6236" s="352"/>
      <c r="L6236" s="352"/>
      <c r="M6236" s="352"/>
    </row>
    <row r="6237" spans="5:13">
      <c r="E6237" s="352"/>
      <c r="F6237" s="352"/>
      <c r="G6237" s="352"/>
      <c r="H6237" s="352"/>
      <c r="I6237" s="352"/>
      <c r="J6237" s="352"/>
      <c r="K6237" s="352"/>
      <c r="L6237" s="352"/>
      <c r="M6237" s="352"/>
    </row>
    <row r="6238" spans="5:13">
      <c r="E6238" s="352"/>
      <c r="F6238" s="352"/>
      <c r="G6238" s="352"/>
      <c r="H6238" s="352"/>
      <c r="I6238" s="352"/>
      <c r="J6238" s="352"/>
      <c r="K6238" s="352"/>
      <c r="L6238" s="352"/>
      <c r="M6238" s="352"/>
    </row>
    <row r="6239" spans="5:13">
      <c r="E6239" s="352"/>
      <c r="F6239" s="352"/>
      <c r="G6239" s="352"/>
      <c r="H6239" s="352"/>
      <c r="I6239" s="352"/>
      <c r="J6239" s="352"/>
      <c r="K6239" s="352"/>
      <c r="L6239" s="352"/>
      <c r="M6239" s="352"/>
    </row>
    <row r="6240" spans="5:13">
      <c r="E6240" s="352"/>
      <c r="F6240" s="352"/>
      <c r="G6240" s="352"/>
      <c r="H6240" s="352"/>
      <c r="I6240" s="352"/>
      <c r="J6240" s="352"/>
      <c r="K6240" s="352"/>
      <c r="L6240" s="352"/>
      <c r="M6240" s="352"/>
    </row>
    <row r="6241" spans="5:13">
      <c r="E6241" s="352"/>
      <c r="F6241" s="352"/>
      <c r="G6241" s="352"/>
      <c r="H6241" s="352"/>
      <c r="I6241" s="352"/>
      <c r="J6241" s="352"/>
      <c r="K6241" s="352"/>
      <c r="L6241" s="352"/>
      <c r="M6241" s="352"/>
    </row>
    <row r="6242" spans="5:13">
      <c r="E6242" s="352"/>
      <c r="F6242" s="352"/>
      <c r="G6242" s="352"/>
      <c r="H6242" s="352"/>
      <c r="I6242" s="352"/>
      <c r="J6242" s="352"/>
      <c r="K6242" s="352"/>
      <c r="L6242" s="352"/>
      <c r="M6242" s="352"/>
    </row>
    <row r="6243" spans="5:13">
      <c r="E6243" s="352"/>
      <c r="F6243" s="352"/>
      <c r="G6243" s="352"/>
      <c r="H6243" s="352"/>
      <c r="I6243" s="352"/>
      <c r="J6243" s="352"/>
      <c r="K6243" s="352"/>
      <c r="L6243" s="352"/>
      <c r="M6243" s="352"/>
    </row>
    <row r="6244" spans="5:13">
      <c r="E6244" s="352"/>
      <c r="F6244" s="352"/>
      <c r="G6244" s="352"/>
      <c r="H6244" s="352"/>
      <c r="I6244" s="352"/>
      <c r="J6244" s="352"/>
      <c r="K6244" s="352"/>
      <c r="L6244" s="352"/>
      <c r="M6244" s="352"/>
    </row>
    <row r="6245" spans="5:13">
      <c r="E6245" s="352"/>
      <c r="F6245" s="352"/>
      <c r="G6245" s="352"/>
      <c r="H6245" s="352"/>
      <c r="I6245" s="352"/>
      <c r="J6245" s="352"/>
      <c r="K6245" s="352"/>
      <c r="L6245" s="352"/>
      <c r="M6245" s="352"/>
    </row>
    <row r="6246" spans="5:13">
      <c r="E6246" s="352"/>
      <c r="F6246" s="352"/>
      <c r="G6246" s="352"/>
      <c r="H6246" s="352"/>
      <c r="I6246" s="352"/>
      <c r="J6246" s="352"/>
      <c r="K6246" s="352"/>
      <c r="L6246" s="352"/>
      <c r="M6246" s="352"/>
    </row>
    <row r="6247" spans="5:13">
      <c r="E6247" s="352"/>
      <c r="F6247" s="352"/>
      <c r="G6247" s="352"/>
      <c r="H6247" s="352"/>
      <c r="I6247" s="352"/>
      <c r="J6247" s="352"/>
      <c r="K6247" s="352"/>
      <c r="L6247" s="352"/>
      <c r="M6247" s="352"/>
    </row>
    <row r="6248" spans="5:13">
      <c r="E6248" s="352"/>
      <c r="F6248" s="352"/>
      <c r="G6248" s="352"/>
      <c r="H6248" s="352"/>
      <c r="I6248" s="352"/>
      <c r="J6248" s="352"/>
      <c r="K6248" s="352"/>
      <c r="L6248" s="352"/>
      <c r="M6248" s="352"/>
    </row>
    <row r="6249" spans="5:13">
      <c r="E6249" s="352"/>
      <c r="F6249" s="352"/>
      <c r="G6249" s="352"/>
      <c r="H6249" s="352"/>
      <c r="I6249" s="352"/>
      <c r="J6249" s="352"/>
      <c r="K6249" s="352"/>
      <c r="L6249" s="352"/>
      <c r="M6249" s="352"/>
    </row>
    <row r="6250" spans="5:13">
      <c r="E6250" s="352"/>
      <c r="F6250" s="352"/>
      <c r="G6250" s="352"/>
      <c r="H6250" s="352"/>
      <c r="I6250" s="352"/>
      <c r="J6250" s="352"/>
      <c r="K6250" s="352"/>
      <c r="L6250" s="352"/>
      <c r="M6250" s="352"/>
    </row>
    <row r="6251" spans="5:13">
      <c r="E6251" s="352"/>
      <c r="F6251" s="352"/>
      <c r="G6251" s="352"/>
      <c r="H6251" s="352"/>
      <c r="I6251" s="352"/>
      <c r="J6251" s="352"/>
      <c r="K6251" s="352"/>
      <c r="L6251" s="352"/>
      <c r="M6251" s="352"/>
    </row>
    <row r="6252" spans="5:13">
      <c r="E6252" s="352"/>
      <c r="F6252" s="352"/>
      <c r="G6252" s="352"/>
      <c r="H6252" s="352"/>
      <c r="I6252" s="352"/>
      <c r="J6252" s="352"/>
      <c r="K6252" s="352"/>
      <c r="L6252" s="352"/>
      <c r="M6252" s="352"/>
    </row>
    <row r="6253" spans="5:13">
      <c r="E6253" s="352"/>
      <c r="F6253" s="352"/>
      <c r="G6253" s="352"/>
      <c r="H6253" s="352"/>
      <c r="I6253" s="352"/>
      <c r="J6253" s="352"/>
      <c r="K6253" s="352"/>
      <c r="L6253" s="352"/>
      <c r="M6253" s="352"/>
    </row>
    <row r="6254" spans="5:13">
      <c r="E6254" s="352"/>
      <c r="F6254" s="352"/>
      <c r="G6254" s="352"/>
      <c r="H6254" s="352"/>
      <c r="I6254" s="352"/>
      <c r="J6254" s="352"/>
      <c r="K6254" s="352"/>
      <c r="L6254" s="352"/>
      <c r="M6254" s="352"/>
    </row>
    <row r="6255" spans="5:13">
      <c r="E6255" s="352"/>
      <c r="F6255" s="352"/>
      <c r="G6255" s="352"/>
      <c r="H6255" s="352"/>
      <c r="I6255" s="352"/>
      <c r="J6255" s="352"/>
      <c r="K6255" s="352"/>
      <c r="L6255" s="352"/>
      <c r="M6255" s="352"/>
    </row>
    <row r="6256" spans="5:13">
      <c r="E6256" s="352"/>
      <c r="F6256" s="352"/>
      <c r="G6256" s="352"/>
      <c r="H6256" s="352"/>
      <c r="I6256" s="352"/>
      <c r="J6256" s="352"/>
      <c r="K6256" s="352"/>
      <c r="L6256" s="352"/>
      <c r="M6256" s="352"/>
    </row>
    <row r="6257" spans="5:13">
      <c r="E6257" s="352"/>
      <c r="F6257" s="352"/>
      <c r="G6257" s="352"/>
      <c r="H6257" s="352"/>
      <c r="I6257" s="352"/>
      <c r="J6257" s="352"/>
      <c r="K6257" s="352"/>
      <c r="L6257" s="352"/>
      <c r="M6257" s="352"/>
    </row>
    <row r="6258" spans="5:13">
      <c r="E6258" s="352"/>
      <c r="F6258" s="352"/>
      <c r="G6258" s="352"/>
      <c r="H6258" s="352"/>
      <c r="I6258" s="352"/>
      <c r="J6258" s="352"/>
      <c r="K6258" s="352"/>
      <c r="L6258" s="352"/>
      <c r="M6258" s="352"/>
    </row>
    <row r="6259" spans="5:13">
      <c r="E6259" s="352"/>
      <c r="F6259" s="352"/>
      <c r="G6259" s="352"/>
      <c r="H6259" s="352"/>
      <c r="I6259" s="352"/>
      <c r="J6259" s="352"/>
      <c r="K6259" s="352"/>
      <c r="L6259" s="352"/>
      <c r="M6259" s="352"/>
    </row>
    <row r="6260" spans="5:13">
      <c r="E6260" s="352"/>
      <c r="F6260" s="352"/>
      <c r="G6260" s="352"/>
      <c r="H6260" s="352"/>
      <c r="I6260" s="352"/>
      <c r="J6260" s="352"/>
      <c r="K6260" s="352"/>
      <c r="L6260" s="352"/>
      <c r="M6260" s="352"/>
    </row>
    <row r="6261" spans="5:13">
      <c r="E6261" s="352"/>
      <c r="F6261" s="352"/>
      <c r="G6261" s="352"/>
      <c r="H6261" s="352"/>
      <c r="I6261" s="352"/>
      <c r="J6261" s="352"/>
      <c r="K6261" s="352"/>
      <c r="L6261" s="352"/>
      <c r="M6261" s="352"/>
    </row>
    <row r="6262" spans="5:13">
      <c r="E6262" s="352"/>
      <c r="F6262" s="352"/>
      <c r="G6262" s="352"/>
      <c r="H6262" s="352"/>
      <c r="I6262" s="352"/>
      <c r="J6262" s="352"/>
      <c r="K6262" s="352"/>
      <c r="L6262" s="352"/>
      <c r="M6262" s="352"/>
    </row>
    <row r="6263" spans="5:13">
      <c r="E6263" s="352"/>
      <c r="F6263" s="352"/>
      <c r="G6263" s="352"/>
      <c r="H6263" s="352"/>
      <c r="I6263" s="352"/>
      <c r="J6263" s="352"/>
      <c r="K6263" s="352"/>
      <c r="L6263" s="352"/>
      <c r="M6263" s="352"/>
    </row>
    <row r="6264" spans="5:13">
      <c r="E6264" s="352"/>
      <c r="F6264" s="352"/>
      <c r="G6264" s="352"/>
      <c r="H6264" s="352"/>
      <c r="I6264" s="352"/>
      <c r="J6264" s="352"/>
      <c r="K6264" s="352"/>
      <c r="L6264" s="352"/>
      <c r="M6264" s="352"/>
    </row>
    <row r="6265" spans="5:13">
      <c r="E6265" s="352"/>
      <c r="F6265" s="352"/>
      <c r="G6265" s="352"/>
      <c r="H6265" s="352"/>
      <c r="I6265" s="352"/>
      <c r="J6265" s="352"/>
      <c r="K6265" s="352"/>
      <c r="L6265" s="352"/>
      <c r="M6265" s="352"/>
    </row>
    <row r="6266" spans="5:13">
      <c r="E6266" s="352"/>
      <c r="F6266" s="352"/>
      <c r="G6266" s="352"/>
      <c r="H6266" s="352"/>
      <c r="I6266" s="352"/>
      <c r="J6266" s="352"/>
      <c r="K6266" s="352"/>
      <c r="L6266" s="352"/>
      <c r="M6266" s="352"/>
    </row>
    <row r="6267" spans="5:13">
      <c r="E6267" s="352"/>
      <c r="F6267" s="352"/>
      <c r="G6267" s="352"/>
      <c r="H6267" s="352"/>
      <c r="I6267" s="352"/>
      <c r="J6267" s="352"/>
      <c r="K6267" s="352"/>
      <c r="L6267" s="352"/>
      <c r="M6267" s="352"/>
    </row>
    <row r="6268" spans="5:13">
      <c r="E6268" s="352"/>
      <c r="F6268" s="352"/>
      <c r="G6268" s="352"/>
      <c r="H6268" s="352"/>
      <c r="I6268" s="352"/>
      <c r="J6268" s="352"/>
      <c r="K6268" s="352"/>
      <c r="L6268" s="352"/>
      <c r="M6268" s="352"/>
    </row>
    <row r="6269" spans="5:13">
      <c r="E6269" s="352"/>
      <c r="F6269" s="352"/>
      <c r="G6269" s="352"/>
      <c r="H6269" s="352"/>
      <c r="I6269" s="352"/>
      <c r="J6269" s="352"/>
      <c r="K6269" s="352"/>
      <c r="L6269" s="352"/>
      <c r="M6269" s="352"/>
    </row>
    <row r="6270" spans="5:13">
      <c r="E6270" s="352"/>
      <c r="F6270" s="352"/>
      <c r="G6270" s="352"/>
      <c r="H6270" s="352"/>
      <c r="I6270" s="352"/>
      <c r="J6270" s="352"/>
      <c r="K6270" s="352"/>
      <c r="L6270" s="352"/>
      <c r="M6270" s="352"/>
    </row>
    <row r="6271" spans="5:13">
      <c r="E6271" s="352"/>
      <c r="F6271" s="352"/>
      <c r="G6271" s="352"/>
      <c r="H6271" s="352"/>
      <c r="I6271" s="352"/>
      <c r="J6271" s="352"/>
      <c r="K6271" s="352"/>
      <c r="L6271" s="352"/>
      <c r="M6271" s="352"/>
    </row>
    <row r="6272" spans="5:13">
      <c r="E6272" s="352"/>
      <c r="F6272" s="352"/>
      <c r="G6272" s="352"/>
      <c r="H6272" s="352"/>
      <c r="I6272" s="352"/>
      <c r="J6272" s="352"/>
      <c r="K6272" s="352"/>
      <c r="L6272" s="352"/>
      <c r="M6272" s="352"/>
    </row>
    <row r="6273" spans="5:13">
      <c r="E6273" s="352"/>
      <c r="F6273" s="352"/>
      <c r="G6273" s="352"/>
      <c r="H6273" s="352"/>
      <c r="I6273" s="352"/>
      <c r="J6273" s="352"/>
      <c r="K6273" s="352"/>
      <c r="L6273" s="352"/>
      <c r="M6273" s="352"/>
    </row>
    <row r="6274" spans="5:13">
      <c r="E6274" s="352"/>
      <c r="F6274" s="352"/>
      <c r="G6274" s="352"/>
      <c r="H6274" s="352"/>
      <c r="I6274" s="352"/>
      <c r="J6274" s="352"/>
      <c r="K6274" s="352"/>
      <c r="L6274" s="352"/>
      <c r="M6274" s="352"/>
    </row>
    <row r="6275" spans="5:13">
      <c r="E6275" s="352"/>
      <c r="F6275" s="352"/>
      <c r="G6275" s="352"/>
      <c r="H6275" s="352"/>
      <c r="I6275" s="352"/>
      <c r="J6275" s="352"/>
      <c r="K6275" s="352"/>
      <c r="L6275" s="352"/>
      <c r="M6275" s="352"/>
    </row>
    <row r="6276" spans="5:13">
      <c r="E6276" s="352"/>
      <c r="F6276" s="352"/>
      <c r="G6276" s="352"/>
      <c r="H6276" s="352"/>
      <c r="I6276" s="352"/>
      <c r="J6276" s="352"/>
      <c r="K6276" s="352"/>
      <c r="L6276" s="352"/>
      <c r="M6276" s="352"/>
    </row>
    <row r="6277" spans="5:13">
      <c r="E6277" s="352"/>
      <c r="F6277" s="352"/>
      <c r="G6277" s="352"/>
      <c r="H6277" s="352"/>
      <c r="I6277" s="352"/>
      <c r="J6277" s="352"/>
      <c r="K6277" s="352"/>
      <c r="L6277" s="352"/>
      <c r="M6277" s="352"/>
    </row>
    <row r="6278" spans="5:13">
      <c r="E6278" s="352"/>
      <c r="F6278" s="352"/>
      <c r="G6278" s="352"/>
      <c r="H6278" s="352"/>
      <c r="I6278" s="352"/>
      <c r="J6278" s="352"/>
      <c r="K6278" s="352"/>
      <c r="L6278" s="352"/>
      <c r="M6278" s="352"/>
    </row>
    <row r="6279" spans="5:13">
      <c r="E6279" s="352"/>
      <c r="F6279" s="352"/>
      <c r="G6279" s="352"/>
      <c r="H6279" s="352"/>
      <c r="I6279" s="352"/>
      <c r="J6279" s="352"/>
      <c r="K6279" s="352"/>
      <c r="L6279" s="352"/>
      <c r="M6279" s="352"/>
    </row>
    <row r="6280" spans="5:13">
      <c r="E6280" s="352"/>
      <c r="F6280" s="352"/>
      <c r="G6280" s="352"/>
      <c r="H6280" s="352"/>
      <c r="I6280" s="352"/>
      <c r="J6280" s="352"/>
      <c r="K6280" s="352"/>
      <c r="L6280" s="352"/>
      <c r="M6280" s="352"/>
    </row>
    <row r="6281" spans="5:13">
      <c r="E6281" s="352"/>
      <c r="F6281" s="352"/>
      <c r="G6281" s="352"/>
      <c r="H6281" s="352"/>
      <c r="I6281" s="352"/>
      <c r="J6281" s="352"/>
      <c r="K6281" s="352"/>
      <c r="L6281" s="352"/>
      <c r="M6281" s="352"/>
    </row>
    <row r="6282" spans="5:13">
      <c r="E6282" s="352"/>
      <c r="F6282" s="352"/>
      <c r="G6282" s="352"/>
      <c r="H6282" s="352"/>
      <c r="I6282" s="352"/>
      <c r="J6282" s="352"/>
      <c r="K6282" s="352"/>
      <c r="L6282" s="352"/>
      <c r="M6282" s="352"/>
    </row>
    <row r="6283" spans="5:13">
      <c r="E6283" s="352"/>
      <c r="F6283" s="352"/>
      <c r="G6283" s="352"/>
      <c r="H6283" s="352"/>
      <c r="I6283" s="352"/>
      <c r="J6283" s="352"/>
      <c r="K6283" s="352"/>
      <c r="L6283" s="352"/>
      <c r="M6283" s="352"/>
    </row>
    <row r="6284" spans="5:13">
      <c r="E6284" s="352"/>
      <c r="F6284" s="352"/>
      <c r="G6284" s="352"/>
      <c r="H6284" s="352"/>
      <c r="I6284" s="352"/>
      <c r="J6284" s="352"/>
      <c r="K6284" s="352"/>
      <c r="L6284" s="352"/>
      <c r="M6284" s="352"/>
    </row>
    <row r="6285" spans="5:13">
      <c r="E6285" s="352"/>
      <c r="F6285" s="352"/>
      <c r="G6285" s="352"/>
      <c r="H6285" s="352"/>
      <c r="I6285" s="352"/>
      <c r="J6285" s="352"/>
      <c r="K6285" s="352"/>
      <c r="L6285" s="352"/>
      <c r="M6285" s="352"/>
    </row>
    <row r="6286" spans="5:13">
      <c r="E6286" s="352"/>
      <c r="F6286" s="352"/>
      <c r="G6286" s="352"/>
      <c r="H6286" s="352"/>
      <c r="I6286" s="352"/>
      <c r="J6286" s="352"/>
      <c r="K6286" s="352"/>
      <c r="L6286" s="352"/>
      <c r="M6286" s="352"/>
    </row>
    <row r="6287" spans="5:13">
      <c r="E6287" s="352"/>
      <c r="F6287" s="352"/>
      <c r="G6287" s="352"/>
      <c r="H6287" s="352"/>
      <c r="I6287" s="352"/>
      <c r="J6287" s="352"/>
      <c r="K6287" s="352"/>
      <c r="L6287" s="352"/>
      <c r="M6287" s="352"/>
    </row>
    <row r="6288" spans="5:13">
      <c r="E6288" s="352"/>
      <c r="F6288" s="352"/>
      <c r="G6288" s="352"/>
      <c r="H6288" s="352"/>
      <c r="I6288" s="352"/>
      <c r="J6288" s="352"/>
      <c r="K6288" s="352"/>
      <c r="L6288" s="352"/>
      <c r="M6288" s="352"/>
    </row>
    <row r="6289" spans="5:13">
      <c r="E6289" s="352"/>
      <c r="F6289" s="352"/>
      <c r="G6289" s="352"/>
      <c r="H6289" s="352"/>
      <c r="I6289" s="352"/>
      <c r="J6289" s="352"/>
      <c r="K6289" s="352"/>
      <c r="L6289" s="352"/>
      <c r="M6289" s="352"/>
    </row>
    <row r="6290" spans="5:13">
      <c r="E6290" s="352"/>
      <c r="F6290" s="352"/>
      <c r="G6290" s="352"/>
      <c r="H6290" s="352"/>
      <c r="I6290" s="352"/>
      <c r="J6290" s="352"/>
      <c r="K6290" s="352"/>
      <c r="L6290" s="352"/>
      <c r="M6290" s="352"/>
    </row>
    <row r="6291" spans="5:13">
      <c r="E6291" s="352"/>
      <c r="F6291" s="352"/>
      <c r="G6291" s="352"/>
      <c r="H6291" s="352"/>
      <c r="I6291" s="352"/>
      <c r="J6291" s="352"/>
      <c r="K6291" s="352"/>
      <c r="L6291" s="352"/>
      <c r="M6291" s="352"/>
    </row>
    <row r="6292" spans="5:13">
      <c r="E6292" s="352"/>
      <c r="F6292" s="352"/>
      <c r="G6292" s="352"/>
      <c r="H6292" s="352"/>
      <c r="I6292" s="352"/>
      <c r="J6292" s="352"/>
      <c r="K6292" s="352"/>
      <c r="L6292" s="352"/>
      <c r="M6292" s="352"/>
    </row>
    <row r="6293" spans="5:13">
      <c r="E6293" s="352"/>
      <c r="F6293" s="352"/>
      <c r="G6293" s="352"/>
      <c r="H6293" s="352"/>
      <c r="I6293" s="352"/>
      <c r="J6293" s="352"/>
      <c r="K6293" s="352"/>
      <c r="L6293" s="352"/>
      <c r="M6293" s="352"/>
    </row>
    <row r="6294" spans="5:13">
      <c r="E6294" s="352"/>
      <c r="F6294" s="352"/>
      <c r="G6294" s="352"/>
      <c r="H6294" s="352"/>
      <c r="I6294" s="352"/>
      <c r="J6294" s="352"/>
      <c r="K6294" s="352"/>
      <c r="L6294" s="352"/>
      <c r="M6294" s="352"/>
    </row>
    <row r="6295" spans="5:13">
      <c r="E6295" s="352"/>
      <c r="F6295" s="352"/>
      <c r="G6295" s="352"/>
      <c r="H6295" s="352"/>
      <c r="I6295" s="352"/>
      <c r="J6295" s="352"/>
      <c r="K6295" s="352"/>
      <c r="L6295" s="352"/>
      <c r="M6295" s="352"/>
    </row>
    <row r="6296" spans="5:13">
      <c r="E6296" s="352"/>
      <c r="F6296" s="352"/>
      <c r="G6296" s="352"/>
      <c r="H6296" s="352"/>
      <c r="I6296" s="352"/>
      <c r="J6296" s="352"/>
      <c r="K6296" s="352"/>
      <c r="L6296" s="352"/>
      <c r="M6296" s="352"/>
    </row>
    <row r="6297" spans="5:13">
      <c r="E6297" s="352"/>
      <c r="F6297" s="352"/>
      <c r="G6297" s="352"/>
      <c r="H6297" s="352"/>
      <c r="I6297" s="352"/>
      <c r="J6297" s="352"/>
      <c r="K6297" s="352"/>
      <c r="L6297" s="352"/>
      <c r="M6297" s="352"/>
    </row>
    <row r="6298" spans="5:13">
      <c r="E6298" s="352"/>
      <c r="F6298" s="352"/>
      <c r="G6298" s="352"/>
      <c r="H6298" s="352"/>
      <c r="I6298" s="352"/>
      <c r="J6298" s="352"/>
      <c r="K6298" s="352"/>
      <c r="L6298" s="352"/>
      <c r="M6298" s="352"/>
    </row>
    <row r="6299" spans="5:13">
      <c r="E6299" s="352"/>
      <c r="F6299" s="352"/>
      <c r="G6299" s="352"/>
      <c r="H6299" s="352"/>
      <c r="I6299" s="352"/>
      <c r="J6299" s="352"/>
      <c r="K6299" s="352"/>
      <c r="L6299" s="352"/>
      <c r="M6299" s="352"/>
    </row>
    <row r="6300" spans="5:13">
      <c r="E6300" s="352"/>
      <c r="F6300" s="352"/>
      <c r="G6300" s="352"/>
      <c r="H6300" s="352"/>
      <c r="I6300" s="352"/>
      <c r="J6300" s="352"/>
      <c r="K6300" s="352"/>
      <c r="L6300" s="352"/>
      <c r="M6300" s="352"/>
    </row>
    <row r="6301" spans="5:13">
      <c r="E6301" s="352"/>
      <c r="F6301" s="352"/>
      <c r="G6301" s="352"/>
      <c r="H6301" s="352"/>
      <c r="I6301" s="352"/>
      <c r="J6301" s="352"/>
      <c r="K6301" s="352"/>
      <c r="L6301" s="352"/>
      <c r="M6301" s="352"/>
    </row>
    <row r="6302" spans="5:13">
      <c r="E6302" s="352"/>
      <c r="F6302" s="352"/>
      <c r="G6302" s="352"/>
      <c r="H6302" s="352"/>
      <c r="I6302" s="352"/>
      <c r="J6302" s="352"/>
      <c r="K6302" s="352"/>
      <c r="L6302" s="352"/>
      <c r="M6302" s="352"/>
    </row>
    <row r="6303" spans="5:13">
      <c r="E6303" s="352"/>
      <c r="F6303" s="352"/>
      <c r="G6303" s="352"/>
      <c r="H6303" s="352"/>
      <c r="I6303" s="352"/>
      <c r="J6303" s="352"/>
      <c r="K6303" s="352"/>
      <c r="L6303" s="352"/>
      <c r="M6303" s="352"/>
    </row>
    <row r="6304" spans="5:13">
      <c r="E6304" s="352"/>
      <c r="F6304" s="352"/>
      <c r="G6304" s="352"/>
      <c r="H6304" s="352"/>
      <c r="I6304" s="352"/>
      <c r="J6304" s="352"/>
      <c r="K6304" s="352"/>
      <c r="L6304" s="352"/>
      <c r="M6304" s="352"/>
    </row>
    <row r="6305" spans="5:13">
      <c r="E6305" s="352"/>
      <c r="F6305" s="352"/>
      <c r="G6305" s="352"/>
      <c r="H6305" s="352"/>
      <c r="I6305" s="352"/>
      <c r="J6305" s="352"/>
      <c r="K6305" s="352"/>
      <c r="L6305" s="352"/>
      <c r="M6305" s="352"/>
    </row>
    <row r="6306" spans="5:13">
      <c r="E6306" s="352"/>
      <c r="F6306" s="352"/>
      <c r="G6306" s="352"/>
      <c r="H6306" s="352"/>
      <c r="I6306" s="352"/>
      <c r="J6306" s="352"/>
      <c r="K6306" s="352"/>
      <c r="L6306" s="352"/>
      <c r="M6306" s="352"/>
    </row>
    <row r="6307" spans="5:13">
      <c r="E6307" s="352"/>
      <c r="F6307" s="352"/>
      <c r="G6307" s="352"/>
      <c r="H6307" s="352"/>
      <c r="I6307" s="352"/>
      <c r="J6307" s="352"/>
      <c r="K6307" s="352"/>
      <c r="L6307" s="352"/>
      <c r="M6307" s="352"/>
    </row>
    <row r="6308" spans="5:13">
      <c r="E6308" s="352"/>
      <c r="F6308" s="352"/>
      <c r="G6308" s="352"/>
      <c r="H6308" s="352"/>
      <c r="I6308" s="352"/>
      <c r="J6308" s="352"/>
      <c r="K6308" s="352"/>
      <c r="L6308" s="352"/>
      <c r="M6308" s="352"/>
    </row>
    <row r="6309" spans="5:13">
      <c r="E6309" s="352"/>
      <c r="F6309" s="352"/>
      <c r="G6309" s="352"/>
      <c r="H6309" s="352"/>
      <c r="I6309" s="352"/>
      <c r="J6309" s="352"/>
      <c r="K6309" s="352"/>
      <c r="L6309" s="352"/>
      <c r="M6309" s="352"/>
    </row>
    <row r="6310" spans="5:13">
      <c r="E6310" s="352"/>
      <c r="F6310" s="352"/>
      <c r="G6310" s="352"/>
      <c r="H6310" s="352"/>
      <c r="I6310" s="352"/>
      <c r="J6310" s="352"/>
      <c r="K6310" s="352"/>
      <c r="L6310" s="352"/>
      <c r="M6310" s="352"/>
    </row>
    <row r="6311" spans="5:13">
      <c r="E6311" s="352"/>
      <c r="F6311" s="352"/>
      <c r="G6311" s="352"/>
      <c r="H6311" s="352"/>
      <c r="I6311" s="352"/>
      <c r="J6311" s="352"/>
      <c r="K6311" s="352"/>
      <c r="L6311" s="352"/>
      <c r="M6311" s="352"/>
    </row>
    <row r="6312" spans="5:13">
      <c r="E6312" s="352"/>
      <c r="F6312" s="352"/>
      <c r="G6312" s="352"/>
      <c r="H6312" s="352"/>
      <c r="I6312" s="352"/>
      <c r="J6312" s="352"/>
      <c r="K6312" s="352"/>
      <c r="L6312" s="352"/>
      <c r="M6312" s="352"/>
    </row>
    <row r="6313" spans="5:13">
      <c r="E6313" s="352"/>
      <c r="F6313" s="352"/>
      <c r="G6313" s="352"/>
      <c r="H6313" s="352"/>
      <c r="I6313" s="352"/>
      <c r="J6313" s="352"/>
      <c r="K6313" s="352"/>
      <c r="L6313" s="352"/>
      <c r="M6313" s="352"/>
    </row>
    <row r="6314" spans="5:13">
      <c r="E6314" s="352"/>
      <c r="F6314" s="352"/>
      <c r="G6314" s="352"/>
      <c r="H6314" s="352"/>
      <c r="I6314" s="352"/>
      <c r="J6314" s="352"/>
      <c r="K6314" s="352"/>
      <c r="L6314" s="352"/>
      <c r="M6314" s="352"/>
    </row>
    <row r="6315" spans="5:13">
      <c r="E6315" s="352"/>
      <c r="F6315" s="352"/>
      <c r="G6315" s="352"/>
      <c r="H6315" s="352"/>
      <c r="I6315" s="352"/>
      <c r="J6315" s="352"/>
      <c r="K6315" s="352"/>
      <c r="L6315" s="352"/>
      <c r="M6315" s="352"/>
    </row>
    <row r="6316" spans="5:13">
      <c r="E6316" s="352"/>
      <c r="F6316" s="352"/>
      <c r="G6316" s="352"/>
      <c r="H6316" s="352"/>
      <c r="I6316" s="352"/>
      <c r="J6316" s="352"/>
      <c r="K6316" s="352"/>
      <c r="L6316" s="352"/>
      <c r="M6316" s="352"/>
    </row>
    <row r="6317" spans="5:13">
      <c r="E6317" s="352"/>
      <c r="F6317" s="352"/>
      <c r="G6317" s="352"/>
      <c r="H6317" s="352"/>
      <c r="I6317" s="352"/>
      <c r="J6317" s="352"/>
      <c r="K6317" s="352"/>
      <c r="L6317" s="352"/>
      <c r="M6317" s="352"/>
    </row>
    <row r="6318" spans="5:13">
      <c r="E6318" s="352"/>
      <c r="F6318" s="352"/>
      <c r="G6318" s="352"/>
      <c r="H6318" s="352"/>
      <c r="I6318" s="352"/>
      <c r="J6318" s="352"/>
      <c r="K6318" s="352"/>
      <c r="L6318" s="352"/>
      <c r="M6318" s="352"/>
    </row>
    <row r="6319" spans="5:13">
      <c r="E6319" s="352"/>
      <c r="F6319" s="352"/>
      <c r="G6319" s="352"/>
      <c r="H6319" s="352"/>
      <c r="I6319" s="352"/>
      <c r="J6319" s="352"/>
      <c r="K6319" s="352"/>
      <c r="L6319" s="352"/>
      <c r="M6319" s="352"/>
    </row>
    <row r="6320" spans="5:13">
      <c r="E6320" s="352"/>
      <c r="F6320" s="352"/>
      <c r="G6320" s="352"/>
      <c r="H6320" s="352"/>
      <c r="I6320" s="352"/>
      <c r="J6320" s="352"/>
      <c r="K6320" s="352"/>
      <c r="L6320" s="352"/>
      <c r="M6320" s="352"/>
    </row>
    <row r="6321" spans="5:13">
      <c r="E6321" s="352"/>
      <c r="F6321" s="352"/>
      <c r="G6321" s="352"/>
      <c r="H6321" s="352"/>
      <c r="I6321" s="352"/>
      <c r="J6321" s="352"/>
      <c r="K6321" s="352"/>
      <c r="L6321" s="352"/>
      <c r="M6321" s="352"/>
    </row>
    <row r="6322" spans="5:13">
      <c r="E6322" s="352"/>
      <c r="F6322" s="352"/>
      <c r="G6322" s="352"/>
      <c r="H6322" s="352"/>
      <c r="I6322" s="352"/>
      <c r="J6322" s="352"/>
      <c r="K6322" s="352"/>
      <c r="L6322" s="352"/>
      <c r="M6322" s="352"/>
    </row>
    <row r="6323" spans="5:13">
      <c r="E6323" s="352"/>
      <c r="F6323" s="352"/>
      <c r="G6323" s="352"/>
      <c r="H6323" s="352"/>
      <c r="I6323" s="352"/>
      <c r="J6323" s="352"/>
      <c r="K6323" s="352"/>
      <c r="L6323" s="352"/>
      <c r="M6323" s="352"/>
    </row>
    <row r="6324" spans="5:13">
      <c r="E6324" s="352"/>
      <c r="F6324" s="352"/>
      <c r="G6324" s="352"/>
      <c r="H6324" s="352"/>
      <c r="I6324" s="352"/>
      <c r="J6324" s="352"/>
      <c r="K6324" s="352"/>
      <c r="L6324" s="352"/>
      <c r="M6324" s="352"/>
    </row>
    <row r="6325" spans="5:13">
      <c r="E6325" s="352"/>
      <c r="F6325" s="352"/>
      <c r="G6325" s="352"/>
      <c r="H6325" s="352"/>
      <c r="I6325" s="352"/>
      <c r="J6325" s="352"/>
      <c r="K6325" s="352"/>
      <c r="L6325" s="352"/>
      <c r="M6325" s="352"/>
    </row>
    <row r="6326" spans="5:13">
      <c r="E6326" s="352"/>
      <c r="F6326" s="352"/>
      <c r="G6326" s="352"/>
      <c r="H6326" s="352"/>
      <c r="I6326" s="352"/>
      <c r="J6326" s="352"/>
      <c r="K6326" s="352"/>
      <c r="L6326" s="352"/>
      <c r="M6326" s="352"/>
    </row>
    <row r="6327" spans="5:13">
      <c r="E6327" s="352"/>
      <c r="F6327" s="352"/>
      <c r="G6327" s="352"/>
      <c r="H6327" s="352"/>
      <c r="I6327" s="352"/>
      <c r="J6327" s="352"/>
      <c r="K6327" s="352"/>
      <c r="L6327" s="352"/>
      <c r="M6327" s="352"/>
    </row>
    <row r="6328" spans="5:13">
      <c r="E6328" s="352"/>
      <c r="F6328" s="352"/>
      <c r="G6328" s="352"/>
      <c r="H6328" s="352"/>
      <c r="I6328" s="352"/>
      <c r="J6328" s="352"/>
      <c r="K6328" s="352"/>
      <c r="L6328" s="352"/>
      <c r="M6328" s="352"/>
    </row>
    <row r="6329" spans="5:13">
      <c r="E6329" s="352"/>
      <c r="F6329" s="352"/>
      <c r="G6329" s="352"/>
      <c r="H6329" s="352"/>
      <c r="I6329" s="352"/>
      <c r="J6329" s="352"/>
      <c r="K6329" s="352"/>
      <c r="L6329" s="352"/>
      <c r="M6329" s="352"/>
    </row>
    <row r="6330" spans="5:13">
      <c r="E6330" s="352"/>
      <c r="F6330" s="352"/>
      <c r="G6330" s="352"/>
      <c r="H6330" s="352"/>
      <c r="I6330" s="352"/>
      <c r="J6330" s="352"/>
      <c r="K6330" s="352"/>
      <c r="L6330" s="352"/>
      <c r="M6330" s="352"/>
    </row>
    <row r="6331" spans="5:13">
      <c r="E6331" s="352"/>
      <c r="F6331" s="352"/>
      <c r="G6331" s="352"/>
      <c r="H6331" s="352"/>
      <c r="I6331" s="352"/>
      <c r="J6331" s="352"/>
      <c r="K6331" s="352"/>
      <c r="L6331" s="352"/>
      <c r="M6331" s="352"/>
    </row>
    <row r="6332" spans="5:13">
      <c r="E6332" s="352"/>
      <c r="F6332" s="352"/>
      <c r="G6332" s="352"/>
      <c r="H6332" s="352"/>
      <c r="I6332" s="352"/>
      <c r="J6332" s="352"/>
      <c r="K6332" s="352"/>
      <c r="L6332" s="352"/>
      <c r="M6332" s="352"/>
    </row>
    <row r="6333" spans="5:13">
      <c r="E6333" s="352"/>
      <c r="F6333" s="352"/>
      <c r="G6333" s="352"/>
      <c r="H6333" s="352"/>
      <c r="I6333" s="352"/>
      <c r="J6333" s="352"/>
      <c r="K6333" s="352"/>
      <c r="L6333" s="352"/>
      <c r="M6333" s="352"/>
    </row>
    <row r="6334" spans="5:13">
      <c r="E6334" s="352"/>
      <c r="F6334" s="352"/>
      <c r="G6334" s="352"/>
      <c r="H6334" s="352"/>
      <c r="I6334" s="352"/>
      <c r="J6334" s="352"/>
      <c r="K6334" s="352"/>
      <c r="L6334" s="352"/>
      <c r="M6334" s="352"/>
    </row>
    <row r="6335" spans="5:13">
      <c r="E6335" s="352"/>
      <c r="F6335" s="352"/>
      <c r="G6335" s="352"/>
      <c r="H6335" s="352"/>
      <c r="I6335" s="352"/>
      <c r="J6335" s="352"/>
      <c r="K6335" s="352"/>
      <c r="L6335" s="352"/>
      <c r="M6335" s="352"/>
    </row>
    <row r="6336" spans="5:13">
      <c r="E6336" s="352"/>
      <c r="F6336" s="352"/>
      <c r="G6336" s="352"/>
      <c r="H6336" s="352"/>
      <c r="I6336" s="352"/>
      <c r="J6336" s="352"/>
      <c r="K6336" s="352"/>
      <c r="L6336" s="352"/>
      <c r="M6336" s="352"/>
    </row>
    <row r="6337" spans="5:13">
      <c r="E6337" s="352"/>
      <c r="F6337" s="352"/>
      <c r="G6337" s="352"/>
      <c r="H6337" s="352"/>
      <c r="I6337" s="352"/>
      <c r="J6337" s="352"/>
      <c r="K6337" s="352"/>
      <c r="L6337" s="352"/>
      <c r="M6337" s="352"/>
    </row>
    <row r="6338" spans="5:13">
      <c r="E6338" s="352"/>
      <c r="F6338" s="352"/>
      <c r="G6338" s="352"/>
      <c r="H6338" s="352"/>
      <c r="I6338" s="352"/>
      <c r="J6338" s="352"/>
      <c r="K6338" s="352"/>
      <c r="L6338" s="352"/>
      <c r="M6338" s="352"/>
    </row>
    <row r="6339" spans="5:13">
      <c r="E6339" s="352"/>
      <c r="F6339" s="352"/>
      <c r="G6339" s="352"/>
      <c r="H6339" s="352"/>
      <c r="I6339" s="352"/>
      <c r="J6339" s="352"/>
      <c r="K6339" s="352"/>
      <c r="L6339" s="352"/>
      <c r="M6339" s="352"/>
    </row>
    <row r="6340" spans="5:13">
      <c r="E6340" s="352"/>
      <c r="F6340" s="352"/>
      <c r="G6340" s="352"/>
      <c r="H6340" s="352"/>
      <c r="I6340" s="352"/>
      <c r="J6340" s="352"/>
      <c r="K6340" s="352"/>
      <c r="L6340" s="352"/>
      <c r="M6340" s="352"/>
    </row>
    <row r="6341" spans="5:13">
      <c r="E6341" s="352"/>
      <c r="F6341" s="352"/>
      <c r="G6341" s="352"/>
      <c r="H6341" s="352"/>
      <c r="I6341" s="352"/>
      <c r="J6341" s="352"/>
      <c r="K6341" s="352"/>
      <c r="L6341" s="352"/>
      <c r="M6341" s="352"/>
    </row>
    <row r="6342" spans="5:13">
      <c r="E6342" s="352"/>
      <c r="F6342" s="352"/>
      <c r="G6342" s="352"/>
      <c r="H6342" s="352"/>
      <c r="I6342" s="352"/>
      <c r="J6342" s="352"/>
      <c r="K6342" s="352"/>
      <c r="L6342" s="352"/>
      <c r="M6342" s="352"/>
    </row>
    <row r="6343" spans="5:13">
      <c r="E6343" s="352"/>
      <c r="F6343" s="352"/>
      <c r="G6343" s="352"/>
      <c r="H6343" s="352"/>
      <c r="I6343" s="352"/>
      <c r="J6343" s="352"/>
      <c r="K6343" s="352"/>
      <c r="L6343" s="352"/>
      <c r="M6343" s="352"/>
    </row>
    <row r="6344" spans="5:13">
      <c r="E6344" s="352"/>
      <c r="F6344" s="352"/>
      <c r="G6344" s="352"/>
      <c r="H6344" s="352"/>
      <c r="I6344" s="352"/>
      <c r="J6344" s="352"/>
      <c r="K6344" s="352"/>
      <c r="L6344" s="352"/>
      <c r="M6344" s="352"/>
    </row>
    <row r="6345" spans="5:13">
      <c r="E6345" s="352"/>
      <c r="F6345" s="352"/>
      <c r="G6345" s="352"/>
      <c r="H6345" s="352"/>
      <c r="I6345" s="352"/>
      <c r="J6345" s="352"/>
      <c r="K6345" s="352"/>
      <c r="L6345" s="352"/>
      <c r="M6345" s="352"/>
    </row>
    <row r="6346" spans="5:13">
      <c r="E6346" s="352"/>
      <c r="F6346" s="352"/>
      <c r="G6346" s="352"/>
      <c r="H6346" s="352"/>
      <c r="I6346" s="352"/>
      <c r="J6346" s="352"/>
      <c r="K6346" s="352"/>
      <c r="L6346" s="352"/>
      <c r="M6346" s="352"/>
    </row>
    <row r="6347" spans="5:13">
      <c r="E6347" s="352"/>
      <c r="F6347" s="352"/>
      <c r="G6347" s="352"/>
      <c r="H6347" s="352"/>
      <c r="I6347" s="352"/>
      <c r="J6347" s="352"/>
      <c r="K6347" s="352"/>
      <c r="L6347" s="352"/>
      <c r="M6347" s="352"/>
    </row>
    <row r="6348" spans="5:13">
      <c r="E6348" s="352"/>
      <c r="F6348" s="352"/>
      <c r="G6348" s="352"/>
      <c r="H6348" s="352"/>
      <c r="I6348" s="352"/>
      <c r="J6348" s="352"/>
      <c r="K6348" s="352"/>
      <c r="L6348" s="352"/>
      <c r="M6348" s="352"/>
    </row>
    <row r="6349" spans="5:13">
      <c r="E6349" s="352"/>
      <c r="F6349" s="352"/>
      <c r="G6349" s="352"/>
      <c r="H6349" s="352"/>
      <c r="I6349" s="352"/>
      <c r="J6349" s="352"/>
      <c r="K6349" s="352"/>
      <c r="L6349" s="352"/>
      <c r="M6349" s="352"/>
    </row>
    <row r="6350" spans="5:13">
      <c r="E6350" s="352"/>
      <c r="F6350" s="352"/>
      <c r="G6350" s="352"/>
      <c r="H6350" s="352"/>
      <c r="I6350" s="352"/>
      <c r="J6350" s="352"/>
      <c r="K6350" s="352"/>
      <c r="L6350" s="352"/>
      <c r="M6350" s="352"/>
    </row>
    <row r="6351" spans="5:13">
      <c r="E6351" s="352"/>
      <c r="F6351" s="352"/>
      <c r="G6351" s="352"/>
      <c r="H6351" s="352"/>
      <c r="I6351" s="352"/>
      <c r="J6351" s="352"/>
      <c r="K6351" s="352"/>
      <c r="L6351" s="352"/>
      <c r="M6351" s="352"/>
    </row>
    <row r="6352" spans="5:13">
      <c r="E6352" s="352"/>
      <c r="F6352" s="352"/>
      <c r="G6352" s="352"/>
      <c r="H6352" s="352"/>
      <c r="I6352" s="352"/>
      <c r="J6352" s="352"/>
      <c r="K6352" s="352"/>
      <c r="L6352" s="352"/>
      <c r="M6352" s="352"/>
    </row>
    <row r="6353" spans="5:13">
      <c r="E6353" s="352"/>
      <c r="F6353" s="352"/>
      <c r="G6353" s="352"/>
      <c r="H6353" s="352"/>
      <c r="I6353" s="352"/>
      <c r="J6353" s="352"/>
      <c r="K6353" s="352"/>
      <c r="L6353" s="352"/>
      <c r="M6353" s="352"/>
    </row>
    <row r="6354" spans="5:13">
      <c r="E6354" s="352"/>
      <c r="F6354" s="352"/>
      <c r="G6354" s="352"/>
      <c r="H6354" s="352"/>
      <c r="I6354" s="352"/>
      <c r="J6354" s="352"/>
      <c r="K6354" s="352"/>
      <c r="L6354" s="352"/>
      <c r="M6354" s="352"/>
    </row>
    <row r="6355" spans="5:13">
      <c r="E6355" s="352"/>
      <c r="F6355" s="352"/>
      <c r="G6355" s="352"/>
      <c r="H6355" s="352"/>
      <c r="I6355" s="352"/>
      <c r="J6355" s="352"/>
      <c r="K6355" s="352"/>
      <c r="L6355" s="352"/>
      <c r="M6355" s="352"/>
    </row>
    <row r="6356" spans="5:13">
      <c r="E6356" s="352"/>
      <c r="F6356" s="352"/>
      <c r="G6356" s="352"/>
      <c r="H6356" s="352"/>
      <c r="I6356" s="352"/>
      <c r="J6356" s="352"/>
      <c r="K6356" s="352"/>
      <c r="L6356" s="352"/>
      <c r="M6356" s="352"/>
    </row>
    <row r="6357" spans="5:13">
      <c r="E6357" s="352"/>
      <c r="F6357" s="352"/>
      <c r="G6357" s="352"/>
      <c r="H6357" s="352"/>
      <c r="I6357" s="352"/>
      <c r="J6357" s="352"/>
      <c r="K6357" s="352"/>
      <c r="L6357" s="352"/>
      <c r="M6357" s="352"/>
    </row>
    <row r="6358" spans="5:13">
      <c r="E6358" s="352"/>
      <c r="F6358" s="352"/>
      <c r="G6358" s="352"/>
      <c r="H6358" s="352"/>
      <c r="I6358" s="352"/>
      <c r="J6358" s="352"/>
      <c r="K6358" s="352"/>
      <c r="L6358" s="352"/>
      <c r="M6358" s="352"/>
    </row>
    <row r="6359" spans="5:13">
      <c r="E6359" s="352"/>
      <c r="F6359" s="352"/>
      <c r="G6359" s="352"/>
      <c r="H6359" s="352"/>
      <c r="I6359" s="352"/>
      <c r="J6359" s="352"/>
      <c r="K6359" s="352"/>
      <c r="L6359" s="352"/>
      <c r="M6359" s="352"/>
    </row>
    <row r="6360" spans="5:13">
      <c r="E6360" s="352"/>
      <c r="F6360" s="352"/>
      <c r="G6360" s="352"/>
      <c r="H6360" s="352"/>
      <c r="I6360" s="352"/>
      <c r="J6360" s="352"/>
      <c r="K6360" s="352"/>
      <c r="L6360" s="352"/>
      <c r="M6360" s="352"/>
    </row>
    <row r="6361" spans="5:13">
      <c r="E6361" s="352"/>
      <c r="F6361" s="352"/>
      <c r="G6361" s="352"/>
      <c r="H6361" s="352"/>
      <c r="I6361" s="352"/>
      <c r="J6361" s="352"/>
      <c r="K6361" s="352"/>
      <c r="L6361" s="352"/>
      <c r="M6361" s="352"/>
    </row>
    <row r="6362" spans="5:13">
      <c r="E6362" s="352"/>
      <c r="F6362" s="352"/>
      <c r="G6362" s="352"/>
      <c r="H6362" s="352"/>
      <c r="I6362" s="352"/>
      <c r="J6362" s="352"/>
      <c r="K6362" s="352"/>
      <c r="L6362" s="352"/>
      <c r="M6362" s="352"/>
    </row>
    <row r="6363" spans="5:13">
      <c r="E6363" s="352"/>
      <c r="F6363" s="352"/>
      <c r="G6363" s="352"/>
      <c r="H6363" s="352"/>
      <c r="I6363" s="352"/>
      <c r="J6363" s="352"/>
      <c r="K6363" s="352"/>
      <c r="L6363" s="352"/>
      <c r="M6363" s="352"/>
    </row>
    <row r="6364" spans="5:13">
      <c r="E6364" s="352"/>
      <c r="F6364" s="352"/>
      <c r="G6364" s="352"/>
      <c r="H6364" s="352"/>
      <c r="I6364" s="352"/>
      <c r="J6364" s="352"/>
      <c r="K6364" s="352"/>
      <c r="L6364" s="352"/>
      <c r="M6364" s="352"/>
    </row>
    <row r="6365" spans="5:13">
      <c r="E6365" s="352"/>
      <c r="F6365" s="352"/>
      <c r="G6365" s="352"/>
      <c r="H6365" s="352"/>
      <c r="I6365" s="352"/>
      <c r="J6365" s="352"/>
      <c r="K6365" s="352"/>
      <c r="L6365" s="352"/>
      <c r="M6365" s="352"/>
    </row>
    <row r="6366" spans="5:13">
      <c r="E6366" s="352"/>
      <c r="F6366" s="352"/>
      <c r="G6366" s="352"/>
      <c r="H6366" s="352"/>
      <c r="I6366" s="352"/>
      <c r="J6366" s="352"/>
      <c r="K6366" s="352"/>
      <c r="L6366" s="352"/>
      <c r="M6366" s="352"/>
    </row>
    <row r="6367" spans="5:13">
      <c r="E6367" s="352"/>
      <c r="F6367" s="352"/>
      <c r="G6367" s="352"/>
      <c r="H6367" s="352"/>
      <c r="I6367" s="352"/>
      <c r="J6367" s="352"/>
      <c r="K6367" s="352"/>
      <c r="L6367" s="352"/>
      <c r="M6367" s="352"/>
    </row>
    <row r="6368" spans="5:13">
      <c r="E6368" s="352"/>
      <c r="F6368" s="352"/>
      <c r="G6368" s="352"/>
      <c r="H6368" s="352"/>
      <c r="I6368" s="352"/>
      <c r="J6368" s="352"/>
      <c r="K6368" s="352"/>
      <c r="L6368" s="352"/>
      <c r="M6368" s="352"/>
    </row>
    <row r="6369" spans="5:13">
      <c r="E6369" s="352"/>
      <c r="F6369" s="352"/>
      <c r="G6369" s="352"/>
      <c r="H6369" s="352"/>
      <c r="I6369" s="352"/>
      <c r="J6369" s="352"/>
      <c r="K6369" s="352"/>
      <c r="L6369" s="352"/>
      <c r="M6369" s="352"/>
    </row>
    <row r="6370" spans="5:13">
      <c r="E6370" s="352"/>
      <c r="F6370" s="352"/>
      <c r="G6370" s="352"/>
      <c r="H6370" s="352"/>
      <c r="I6370" s="352"/>
      <c r="J6370" s="352"/>
      <c r="K6370" s="352"/>
      <c r="L6370" s="352"/>
      <c r="M6370" s="352"/>
    </row>
    <row r="6371" spans="5:13">
      <c r="E6371" s="352"/>
      <c r="F6371" s="352"/>
      <c r="G6371" s="352"/>
      <c r="H6371" s="352"/>
      <c r="I6371" s="352"/>
      <c r="J6371" s="352"/>
      <c r="K6371" s="352"/>
      <c r="L6371" s="352"/>
      <c r="M6371" s="352"/>
    </row>
    <row r="6372" spans="5:13">
      <c r="E6372" s="352"/>
      <c r="F6372" s="352"/>
      <c r="G6372" s="352"/>
      <c r="H6372" s="352"/>
      <c r="I6372" s="352"/>
      <c r="J6372" s="352"/>
      <c r="K6372" s="352"/>
      <c r="L6372" s="352"/>
      <c r="M6372" s="352"/>
    </row>
    <row r="6373" spans="5:13">
      <c r="E6373" s="352"/>
      <c r="F6373" s="352"/>
      <c r="G6373" s="352"/>
      <c r="H6373" s="352"/>
      <c r="I6373" s="352"/>
      <c r="J6373" s="352"/>
      <c r="K6373" s="352"/>
      <c r="L6373" s="352"/>
      <c r="M6373" s="352"/>
    </row>
    <row r="6374" spans="5:13">
      <c r="E6374" s="352"/>
      <c r="F6374" s="352"/>
      <c r="G6374" s="352"/>
      <c r="H6374" s="352"/>
      <c r="I6374" s="352"/>
      <c r="J6374" s="352"/>
      <c r="K6374" s="352"/>
      <c r="L6374" s="352"/>
      <c r="M6374" s="352"/>
    </row>
    <row r="6375" spans="5:13">
      <c r="E6375" s="352"/>
      <c r="F6375" s="352"/>
      <c r="G6375" s="352"/>
      <c r="H6375" s="352"/>
      <c r="I6375" s="352"/>
      <c r="J6375" s="352"/>
      <c r="K6375" s="352"/>
      <c r="L6375" s="352"/>
      <c r="M6375" s="352"/>
    </row>
    <row r="6376" spans="5:13">
      <c r="E6376" s="352"/>
      <c r="F6376" s="352"/>
      <c r="G6376" s="352"/>
      <c r="H6376" s="352"/>
      <c r="I6376" s="352"/>
      <c r="J6376" s="352"/>
      <c r="K6376" s="352"/>
      <c r="L6376" s="352"/>
      <c r="M6376" s="352"/>
    </row>
    <row r="6377" spans="5:13">
      <c r="E6377" s="352"/>
      <c r="F6377" s="352"/>
      <c r="G6377" s="352"/>
      <c r="H6377" s="352"/>
      <c r="I6377" s="352"/>
      <c r="J6377" s="352"/>
      <c r="K6377" s="352"/>
      <c r="L6377" s="352"/>
      <c r="M6377" s="352"/>
    </row>
    <row r="6378" spans="5:13">
      <c r="E6378" s="352"/>
      <c r="F6378" s="352"/>
      <c r="G6378" s="352"/>
      <c r="H6378" s="352"/>
      <c r="I6378" s="352"/>
      <c r="J6378" s="352"/>
      <c r="K6378" s="352"/>
      <c r="L6378" s="352"/>
      <c r="M6378" s="352"/>
    </row>
    <row r="6379" spans="5:13">
      <c r="E6379" s="352"/>
      <c r="F6379" s="352"/>
      <c r="G6379" s="352"/>
      <c r="H6379" s="352"/>
      <c r="I6379" s="352"/>
      <c r="J6379" s="352"/>
      <c r="K6379" s="352"/>
      <c r="L6379" s="352"/>
      <c r="M6379" s="352"/>
    </row>
    <row r="6380" spans="5:13">
      <c r="E6380" s="352"/>
      <c r="F6380" s="352"/>
      <c r="G6380" s="352"/>
      <c r="H6380" s="352"/>
      <c r="I6380" s="352"/>
      <c r="J6380" s="352"/>
      <c r="K6380" s="352"/>
      <c r="L6380" s="352"/>
      <c r="M6380" s="352"/>
    </row>
    <row r="6381" spans="5:13">
      <c r="E6381" s="352"/>
      <c r="F6381" s="352"/>
      <c r="G6381" s="352"/>
      <c r="H6381" s="352"/>
      <c r="I6381" s="352"/>
      <c r="J6381" s="352"/>
      <c r="K6381" s="352"/>
      <c r="L6381" s="352"/>
      <c r="M6381" s="352"/>
    </row>
    <row r="6382" spans="5:13">
      <c r="E6382" s="352"/>
      <c r="F6382" s="352"/>
      <c r="G6382" s="352"/>
      <c r="H6382" s="352"/>
      <c r="I6382" s="352"/>
      <c r="J6382" s="352"/>
      <c r="K6382" s="352"/>
      <c r="L6382" s="352"/>
      <c r="M6382" s="352"/>
    </row>
    <row r="6383" spans="5:13">
      <c r="E6383" s="352"/>
      <c r="F6383" s="352"/>
      <c r="G6383" s="352"/>
      <c r="H6383" s="352"/>
      <c r="I6383" s="352"/>
      <c r="J6383" s="352"/>
      <c r="K6383" s="352"/>
      <c r="L6383" s="352"/>
      <c r="M6383" s="352"/>
    </row>
    <row r="6384" spans="5:13">
      <c r="E6384" s="352"/>
      <c r="F6384" s="352"/>
      <c r="G6384" s="352"/>
      <c r="H6384" s="352"/>
      <c r="I6384" s="352"/>
      <c r="J6384" s="352"/>
      <c r="K6384" s="352"/>
      <c r="L6384" s="352"/>
      <c r="M6384" s="352"/>
    </row>
    <row r="6385" spans="5:13">
      <c r="E6385" s="352"/>
      <c r="F6385" s="352"/>
      <c r="G6385" s="352"/>
      <c r="H6385" s="352"/>
      <c r="I6385" s="352"/>
      <c r="J6385" s="352"/>
      <c r="K6385" s="352"/>
      <c r="L6385" s="352"/>
      <c r="M6385" s="352"/>
    </row>
    <row r="6386" spans="5:13">
      <c r="E6386" s="352"/>
      <c r="F6386" s="352"/>
      <c r="G6386" s="352"/>
      <c r="H6386" s="352"/>
      <c r="I6386" s="352"/>
      <c r="J6386" s="352"/>
      <c r="K6386" s="352"/>
      <c r="L6386" s="352"/>
      <c r="M6386" s="352"/>
    </row>
    <row r="6387" spans="5:13">
      <c r="E6387" s="352"/>
      <c r="F6387" s="352"/>
      <c r="G6387" s="352"/>
      <c r="H6387" s="352"/>
      <c r="I6387" s="352"/>
      <c r="J6387" s="352"/>
      <c r="K6387" s="352"/>
      <c r="L6387" s="352"/>
      <c r="M6387" s="352"/>
    </row>
    <row r="6388" spans="5:13">
      <c r="E6388" s="352"/>
      <c r="F6388" s="352"/>
      <c r="G6388" s="352"/>
      <c r="H6388" s="352"/>
      <c r="I6388" s="352"/>
      <c r="J6388" s="352"/>
      <c r="K6388" s="352"/>
      <c r="L6388" s="352"/>
      <c r="M6388" s="352"/>
    </row>
    <row r="6389" spans="5:13">
      <c r="E6389" s="352"/>
      <c r="F6389" s="352"/>
      <c r="G6389" s="352"/>
      <c r="H6389" s="352"/>
      <c r="I6389" s="352"/>
      <c r="J6389" s="352"/>
      <c r="K6389" s="352"/>
      <c r="L6389" s="352"/>
      <c r="M6389" s="352"/>
    </row>
    <row r="6390" spans="5:13">
      <c r="E6390" s="352"/>
      <c r="F6390" s="352"/>
      <c r="G6390" s="352"/>
      <c r="H6390" s="352"/>
      <c r="I6390" s="352"/>
      <c r="J6390" s="352"/>
      <c r="K6390" s="352"/>
      <c r="L6390" s="352"/>
      <c r="M6390" s="352"/>
    </row>
    <row r="6391" spans="5:13">
      <c r="E6391" s="352"/>
      <c r="F6391" s="352"/>
      <c r="G6391" s="352"/>
      <c r="H6391" s="352"/>
      <c r="I6391" s="352"/>
      <c r="J6391" s="352"/>
      <c r="K6391" s="352"/>
      <c r="L6391" s="352"/>
      <c r="M6391" s="352"/>
    </row>
    <row r="6392" spans="5:13">
      <c r="E6392" s="352"/>
      <c r="F6392" s="352"/>
      <c r="G6392" s="352"/>
      <c r="H6392" s="352"/>
      <c r="I6392" s="352"/>
      <c r="J6392" s="352"/>
      <c r="K6392" s="352"/>
      <c r="L6392" s="352"/>
      <c r="M6392" s="352"/>
    </row>
    <row r="6393" spans="5:13">
      <c r="E6393" s="352"/>
      <c r="F6393" s="352"/>
      <c r="G6393" s="352"/>
      <c r="H6393" s="352"/>
      <c r="I6393" s="352"/>
      <c r="J6393" s="352"/>
      <c r="K6393" s="352"/>
      <c r="L6393" s="352"/>
      <c r="M6393" s="352"/>
    </row>
    <row r="6394" spans="5:13">
      <c r="E6394" s="352"/>
      <c r="F6394" s="352"/>
      <c r="G6394" s="352"/>
      <c r="H6394" s="352"/>
      <c r="I6394" s="352"/>
      <c r="J6394" s="352"/>
      <c r="K6394" s="352"/>
      <c r="L6394" s="352"/>
      <c r="M6394" s="352"/>
    </row>
    <row r="6395" spans="5:13">
      <c r="E6395" s="352"/>
      <c r="F6395" s="352"/>
      <c r="G6395" s="352"/>
      <c r="H6395" s="352"/>
      <c r="I6395" s="352"/>
      <c r="J6395" s="352"/>
      <c r="K6395" s="352"/>
      <c r="L6395" s="352"/>
      <c r="M6395" s="352"/>
    </row>
    <row r="6396" spans="5:13">
      <c r="E6396" s="352"/>
      <c r="F6396" s="352"/>
      <c r="G6396" s="352"/>
      <c r="H6396" s="352"/>
      <c r="I6396" s="352"/>
      <c r="J6396" s="352"/>
      <c r="K6396" s="352"/>
      <c r="L6396" s="352"/>
      <c r="M6396" s="352"/>
    </row>
    <row r="6397" spans="5:13">
      <c r="E6397" s="352"/>
      <c r="F6397" s="352"/>
      <c r="G6397" s="352"/>
      <c r="H6397" s="352"/>
      <c r="I6397" s="352"/>
      <c r="J6397" s="352"/>
      <c r="K6397" s="352"/>
      <c r="L6397" s="352"/>
      <c r="M6397" s="352"/>
    </row>
    <row r="6398" spans="5:13">
      <c r="E6398" s="352"/>
      <c r="F6398" s="352"/>
      <c r="G6398" s="352"/>
      <c r="H6398" s="352"/>
      <c r="I6398" s="352"/>
      <c r="J6398" s="352"/>
      <c r="K6398" s="352"/>
      <c r="L6398" s="352"/>
      <c r="M6398" s="352"/>
    </row>
    <row r="6399" spans="5:13">
      <c r="E6399" s="352"/>
      <c r="F6399" s="352"/>
      <c r="G6399" s="352"/>
      <c r="H6399" s="352"/>
      <c r="I6399" s="352"/>
      <c r="J6399" s="352"/>
      <c r="K6399" s="352"/>
      <c r="L6399" s="352"/>
      <c r="M6399" s="352"/>
    </row>
    <row r="6400" spans="5:13">
      <c r="E6400" s="352"/>
      <c r="F6400" s="352"/>
      <c r="G6400" s="352"/>
      <c r="H6400" s="352"/>
      <c r="I6400" s="352"/>
      <c r="J6400" s="352"/>
      <c r="K6400" s="352"/>
      <c r="L6400" s="352"/>
      <c r="M6400" s="352"/>
    </row>
    <row r="6401" spans="5:13">
      <c r="E6401" s="352"/>
      <c r="F6401" s="352"/>
      <c r="G6401" s="352"/>
      <c r="H6401" s="352"/>
      <c r="I6401" s="352"/>
      <c r="J6401" s="352"/>
      <c r="K6401" s="352"/>
      <c r="L6401" s="352"/>
      <c r="M6401" s="352"/>
    </row>
    <row r="6402" spans="5:13">
      <c r="E6402" s="352"/>
      <c r="F6402" s="352"/>
      <c r="G6402" s="352"/>
      <c r="H6402" s="352"/>
      <c r="I6402" s="352"/>
      <c r="J6402" s="352"/>
      <c r="K6402" s="352"/>
      <c r="L6402" s="352"/>
      <c r="M6402" s="352"/>
    </row>
    <row r="6403" spans="5:13">
      <c r="E6403" s="352"/>
      <c r="F6403" s="352"/>
      <c r="G6403" s="352"/>
      <c r="H6403" s="352"/>
      <c r="I6403" s="352"/>
      <c r="J6403" s="352"/>
      <c r="K6403" s="352"/>
      <c r="L6403" s="352"/>
      <c r="M6403" s="352"/>
    </row>
    <row r="6404" spans="5:13">
      <c r="E6404" s="352"/>
      <c r="F6404" s="352"/>
      <c r="G6404" s="352"/>
      <c r="H6404" s="352"/>
      <c r="I6404" s="352"/>
      <c r="J6404" s="352"/>
      <c r="K6404" s="352"/>
      <c r="L6404" s="352"/>
      <c r="M6404" s="352"/>
    </row>
    <row r="6405" spans="5:13">
      <c r="E6405" s="352"/>
      <c r="F6405" s="352"/>
      <c r="G6405" s="352"/>
      <c r="H6405" s="352"/>
      <c r="I6405" s="352"/>
      <c r="J6405" s="352"/>
      <c r="K6405" s="352"/>
      <c r="L6405" s="352"/>
      <c r="M6405" s="352"/>
    </row>
    <row r="6406" spans="5:13">
      <c r="E6406" s="352"/>
      <c r="F6406" s="352"/>
      <c r="G6406" s="352"/>
      <c r="H6406" s="352"/>
      <c r="I6406" s="352"/>
      <c r="J6406" s="352"/>
      <c r="K6406" s="352"/>
      <c r="L6406" s="352"/>
      <c r="M6406" s="352"/>
    </row>
    <row r="6407" spans="5:13">
      <c r="E6407" s="352"/>
      <c r="F6407" s="352"/>
      <c r="G6407" s="352"/>
      <c r="H6407" s="352"/>
      <c r="I6407" s="352"/>
      <c r="J6407" s="352"/>
      <c r="K6407" s="352"/>
      <c r="L6407" s="352"/>
      <c r="M6407" s="352"/>
    </row>
    <row r="6408" spans="5:13">
      <c r="E6408" s="352"/>
      <c r="F6408" s="352"/>
      <c r="G6408" s="352"/>
      <c r="H6408" s="352"/>
      <c r="I6408" s="352"/>
      <c r="J6408" s="352"/>
      <c r="K6408" s="352"/>
      <c r="L6408" s="352"/>
      <c r="M6408" s="352"/>
    </row>
    <row r="6409" spans="5:13">
      <c r="E6409" s="352"/>
      <c r="F6409" s="352"/>
      <c r="G6409" s="352"/>
      <c r="H6409" s="352"/>
      <c r="I6409" s="352"/>
      <c r="J6409" s="352"/>
      <c r="K6409" s="352"/>
      <c r="L6409" s="352"/>
      <c r="M6409" s="352"/>
    </row>
    <row r="6410" spans="5:13">
      <c r="E6410" s="352"/>
      <c r="F6410" s="352"/>
      <c r="G6410" s="352"/>
      <c r="H6410" s="352"/>
      <c r="I6410" s="352"/>
      <c r="J6410" s="352"/>
      <c r="K6410" s="352"/>
      <c r="L6410" s="352"/>
      <c r="M6410" s="352"/>
    </row>
    <row r="6411" spans="5:13">
      <c r="E6411" s="352"/>
      <c r="F6411" s="352"/>
      <c r="G6411" s="352"/>
      <c r="H6411" s="352"/>
      <c r="I6411" s="352"/>
      <c r="J6411" s="352"/>
      <c r="K6411" s="352"/>
      <c r="L6411" s="352"/>
      <c r="M6411" s="352"/>
    </row>
    <row r="6412" spans="5:13">
      <c r="E6412" s="352"/>
      <c r="F6412" s="352"/>
      <c r="G6412" s="352"/>
      <c r="H6412" s="352"/>
      <c r="I6412" s="352"/>
      <c r="J6412" s="352"/>
      <c r="K6412" s="352"/>
      <c r="L6412" s="352"/>
      <c r="M6412" s="352"/>
    </row>
    <row r="6413" spans="5:13">
      <c r="E6413" s="352"/>
      <c r="F6413" s="352"/>
      <c r="G6413" s="352"/>
      <c r="H6413" s="352"/>
      <c r="I6413" s="352"/>
      <c r="J6413" s="352"/>
      <c r="K6413" s="352"/>
      <c r="L6413" s="352"/>
      <c r="M6413" s="352"/>
    </row>
    <row r="6414" spans="5:13">
      <c r="E6414" s="352"/>
      <c r="F6414" s="352"/>
      <c r="G6414" s="352"/>
      <c r="H6414" s="352"/>
      <c r="I6414" s="352"/>
      <c r="J6414" s="352"/>
      <c r="K6414" s="352"/>
      <c r="L6414" s="352"/>
      <c r="M6414" s="352"/>
    </row>
    <row r="6415" spans="5:13">
      <c r="E6415" s="352"/>
      <c r="F6415" s="352"/>
      <c r="G6415" s="352"/>
      <c r="H6415" s="352"/>
      <c r="I6415" s="352"/>
      <c r="J6415" s="352"/>
      <c r="K6415" s="352"/>
      <c r="L6415" s="352"/>
      <c r="M6415" s="352"/>
    </row>
    <row r="6416" spans="5:13">
      <c r="E6416" s="352"/>
      <c r="F6416" s="352"/>
      <c r="G6416" s="352"/>
      <c r="H6416" s="352"/>
      <c r="I6416" s="352"/>
      <c r="J6416" s="352"/>
      <c r="K6416" s="352"/>
      <c r="L6416" s="352"/>
      <c r="M6416" s="352"/>
    </row>
    <row r="6417" spans="5:13">
      <c r="E6417" s="352"/>
      <c r="F6417" s="352"/>
      <c r="G6417" s="352"/>
      <c r="H6417" s="352"/>
      <c r="I6417" s="352"/>
      <c r="J6417" s="352"/>
      <c r="K6417" s="352"/>
      <c r="L6417" s="352"/>
      <c r="M6417" s="352"/>
    </row>
    <row r="6418" spans="5:13">
      <c r="E6418" s="352"/>
      <c r="F6418" s="352"/>
      <c r="G6418" s="352"/>
      <c r="H6418" s="352"/>
      <c r="I6418" s="352"/>
      <c r="J6418" s="352"/>
      <c r="K6418" s="352"/>
      <c r="L6418" s="352"/>
      <c r="M6418" s="352"/>
    </row>
    <row r="6419" spans="5:13">
      <c r="E6419" s="352"/>
      <c r="F6419" s="352"/>
      <c r="G6419" s="352"/>
      <c r="H6419" s="352"/>
      <c r="I6419" s="352"/>
      <c r="J6419" s="352"/>
      <c r="K6419" s="352"/>
      <c r="L6419" s="352"/>
      <c r="M6419" s="352"/>
    </row>
    <row r="6420" spans="5:13">
      <c r="E6420" s="352"/>
      <c r="F6420" s="352"/>
      <c r="G6420" s="352"/>
      <c r="H6420" s="352"/>
      <c r="I6420" s="352"/>
      <c r="J6420" s="352"/>
      <c r="K6420" s="352"/>
      <c r="L6420" s="352"/>
      <c r="M6420" s="352"/>
    </row>
    <row r="6421" spans="5:13">
      <c r="E6421" s="352"/>
      <c r="F6421" s="352"/>
      <c r="G6421" s="352"/>
      <c r="H6421" s="352"/>
      <c r="I6421" s="352"/>
      <c r="J6421" s="352"/>
      <c r="K6421" s="352"/>
      <c r="L6421" s="352"/>
      <c r="M6421" s="352"/>
    </row>
    <row r="6422" spans="5:13">
      <c r="E6422" s="352"/>
      <c r="F6422" s="352"/>
      <c r="G6422" s="352"/>
      <c r="H6422" s="352"/>
      <c r="I6422" s="352"/>
      <c r="J6422" s="352"/>
      <c r="K6422" s="352"/>
      <c r="L6422" s="352"/>
      <c r="M6422" s="352"/>
    </row>
    <row r="6423" spans="5:13">
      <c r="E6423" s="352"/>
      <c r="F6423" s="352"/>
      <c r="G6423" s="352"/>
      <c r="H6423" s="352"/>
      <c r="I6423" s="352"/>
      <c r="J6423" s="352"/>
      <c r="K6423" s="352"/>
      <c r="L6423" s="352"/>
      <c r="M6423" s="352"/>
    </row>
    <row r="6424" spans="5:13">
      <c r="E6424" s="352"/>
      <c r="F6424" s="352"/>
      <c r="G6424" s="352"/>
      <c r="H6424" s="352"/>
      <c r="I6424" s="352"/>
      <c r="J6424" s="352"/>
      <c r="K6424" s="352"/>
      <c r="L6424" s="352"/>
      <c r="M6424" s="352"/>
    </row>
    <row r="6425" spans="5:13">
      <c r="E6425" s="352"/>
      <c r="F6425" s="352"/>
      <c r="G6425" s="352"/>
      <c r="H6425" s="352"/>
      <c r="I6425" s="352"/>
      <c r="J6425" s="352"/>
      <c r="K6425" s="352"/>
      <c r="L6425" s="352"/>
      <c r="M6425" s="352"/>
    </row>
    <row r="6426" spans="5:13">
      <c r="E6426" s="352"/>
      <c r="F6426" s="352"/>
      <c r="G6426" s="352"/>
      <c r="H6426" s="352"/>
      <c r="I6426" s="352"/>
      <c r="J6426" s="352"/>
      <c r="K6426" s="352"/>
      <c r="L6426" s="352"/>
      <c r="M6426" s="352"/>
    </row>
    <row r="6427" spans="5:13">
      <c r="E6427" s="352"/>
      <c r="F6427" s="352"/>
      <c r="G6427" s="352"/>
      <c r="H6427" s="352"/>
      <c r="I6427" s="352"/>
      <c r="J6427" s="352"/>
      <c r="K6427" s="352"/>
      <c r="L6427" s="352"/>
      <c r="M6427" s="352"/>
    </row>
    <row r="6428" spans="5:13">
      <c r="E6428" s="352"/>
      <c r="F6428" s="352"/>
      <c r="G6428" s="352"/>
      <c r="H6428" s="352"/>
      <c r="I6428" s="352"/>
      <c r="J6428" s="352"/>
      <c r="K6428" s="352"/>
      <c r="L6428" s="352"/>
      <c r="M6428" s="352"/>
    </row>
    <row r="6429" spans="5:13">
      <c r="E6429" s="352"/>
      <c r="F6429" s="352"/>
      <c r="G6429" s="352"/>
      <c r="H6429" s="352"/>
      <c r="I6429" s="352"/>
      <c r="J6429" s="352"/>
      <c r="K6429" s="352"/>
      <c r="L6429" s="352"/>
      <c r="M6429" s="352"/>
    </row>
    <row r="6430" spans="5:13">
      <c r="E6430" s="352"/>
      <c r="F6430" s="352"/>
      <c r="G6430" s="352"/>
      <c r="H6430" s="352"/>
      <c r="I6430" s="352"/>
      <c r="J6430" s="352"/>
      <c r="K6430" s="352"/>
      <c r="L6430" s="352"/>
      <c r="M6430" s="352"/>
    </row>
    <row r="6431" spans="5:13">
      <c r="E6431" s="352"/>
      <c r="F6431" s="352"/>
      <c r="G6431" s="352"/>
      <c r="H6431" s="352"/>
      <c r="I6431" s="352"/>
      <c r="J6431" s="352"/>
      <c r="K6431" s="352"/>
      <c r="L6431" s="352"/>
      <c r="M6431" s="352"/>
    </row>
    <row r="6432" spans="5:13">
      <c r="E6432" s="352"/>
      <c r="F6432" s="352"/>
      <c r="G6432" s="352"/>
      <c r="H6432" s="352"/>
      <c r="I6432" s="352"/>
      <c r="J6432" s="352"/>
      <c r="K6432" s="352"/>
      <c r="L6432" s="352"/>
      <c r="M6432" s="352"/>
    </row>
    <row r="6433" spans="5:13">
      <c r="E6433" s="352"/>
      <c r="F6433" s="352"/>
      <c r="G6433" s="352"/>
      <c r="H6433" s="352"/>
      <c r="I6433" s="352"/>
      <c r="J6433" s="352"/>
      <c r="K6433" s="352"/>
      <c r="L6433" s="352"/>
      <c r="M6433" s="352"/>
    </row>
    <row r="6434" spans="5:13">
      <c r="E6434" s="352"/>
      <c r="F6434" s="352"/>
      <c r="G6434" s="352"/>
      <c r="H6434" s="352"/>
      <c r="I6434" s="352"/>
      <c r="J6434" s="352"/>
      <c r="K6434" s="352"/>
      <c r="L6434" s="352"/>
      <c r="M6434" s="352"/>
    </row>
    <row r="6435" spans="5:13">
      <c r="E6435" s="352"/>
      <c r="F6435" s="352"/>
      <c r="G6435" s="352"/>
      <c r="H6435" s="352"/>
      <c r="I6435" s="352"/>
      <c r="J6435" s="352"/>
      <c r="K6435" s="352"/>
      <c r="L6435" s="352"/>
      <c r="M6435" s="352"/>
    </row>
    <row r="6436" spans="5:13">
      <c r="E6436" s="352"/>
      <c r="F6436" s="352"/>
      <c r="G6436" s="352"/>
      <c r="H6436" s="352"/>
      <c r="I6436" s="352"/>
      <c r="J6436" s="352"/>
      <c r="K6436" s="352"/>
      <c r="L6436" s="352"/>
      <c r="M6436" s="352"/>
    </row>
    <row r="6437" spans="5:13">
      <c r="E6437" s="352"/>
      <c r="F6437" s="352"/>
      <c r="G6437" s="352"/>
      <c r="H6437" s="352"/>
      <c r="I6437" s="352"/>
      <c r="J6437" s="352"/>
      <c r="K6437" s="352"/>
      <c r="L6437" s="352"/>
      <c r="M6437" s="352"/>
    </row>
    <row r="6438" spans="5:13">
      <c r="E6438" s="352"/>
      <c r="F6438" s="352"/>
      <c r="G6438" s="352"/>
      <c r="H6438" s="352"/>
      <c r="I6438" s="352"/>
      <c r="J6438" s="352"/>
      <c r="K6438" s="352"/>
      <c r="L6438" s="352"/>
      <c r="M6438" s="352"/>
    </row>
    <row r="6439" spans="5:13">
      <c r="E6439" s="352"/>
      <c r="F6439" s="352"/>
      <c r="G6439" s="352"/>
      <c r="H6439" s="352"/>
      <c r="I6439" s="352"/>
      <c r="J6439" s="352"/>
      <c r="K6439" s="352"/>
      <c r="L6439" s="352"/>
      <c r="M6439" s="352"/>
    </row>
    <row r="6440" spans="5:13">
      <c r="E6440" s="352"/>
      <c r="F6440" s="352"/>
      <c r="G6440" s="352"/>
      <c r="H6440" s="352"/>
      <c r="I6440" s="352"/>
      <c r="J6440" s="352"/>
      <c r="K6440" s="352"/>
      <c r="L6440" s="352"/>
      <c r="M6440" s="352"/>
    </row>
    <row r="6441" spans="5:13">
      <c r="E6441" s="352"/>
      <c r="F6441" s="352"/>
      <c r="G6441" s="352"/>
      <c r="H6441" s="352"/>
      <c r="I6441" s="352"/>
      <c r="J6441" s="352"/>
      <c r="K6441" s="352"/>
      <c r="L6441" s="352"/>
      <c r="M6441" s="352"/>
    </row>
    <row r="6442" spans="5:13">
      <c r="E6442" s="352"/>
      <c r="F6442" s="352"/>
      <c r="G6442" s="352"/>
      <c r="H6442" s="352"/>
      <c r="I6442" s="352"/>
      <c r="J6442" s="352"/>
      <c r="K6442" s="352"/>
      <c r="L6442" s="352"/>
      <c r="M6442" s="352"/>
    </row>
    <row r="6443" spans="5:13">
      <c r="E6443" s="352"/>
      <c r="F6443" s="352"/>
      <c r="G6443" s="352"/>
      <c r="H6443" s="352"/>
      <c r="I6443" s="352"/>
      <c r="J6443" s="352"/>
      <c r="K6443" s="352"/>
      <c r="L6443" s="352"/>
      <c r="M6443" s="352"/>
    </row>
    <row r="6444" spans="5:13">
      <c r="E6444" s="352"/>
      <c r="F6444" s="352"/>
      <c r="G6444" s="352"/>
      <c r="H6444" s="352"/>
      <c r="I6444" s="352"/>
      <c r="J6444" s="352"/>
      <c r="K6444" s="352"/>
      <c r="L6444" s="352"/>
      <c r="M6444" s="352"/>
    </row>
    <row r="6445" spans="5:13">
      <c r="E6445" s="352"/>
      <c r="F6445" s="352"/>
      <c r="G6445" s="352"/>
      <c r="H6445" s="352"/>
      <c r="I6445" s="352"/>
      <c r="J6445" s="352"/>
      <c r="K6445" s="352"/>
      <c r="L6445" s="352"/>
      <c r="M6445" s="352"/>
    </row>
    <row r="6446" spans="5:13">
      <c r="E6446" s="352"/>
      <c r="F6446" s="352"/>
      <c r="G6446" s="352"/>
      <c r="H6446" s="352"/>
      <c r="I6446" s="352"/>
      <c r="J6446" s="352"/>
      <c r="K6446" s="352"/>
      <c r="L6446" s="352"/>
      <c r="M6446" s="352"/>
    </row>
    <row r="6447" spans="5:13">
      <c r="E6447" s="352"/>
      <c r="F6447" s="352"/>
      <c r="G6447" s="352"/>
      <c r="H6447" s="352"/>
      <c r="I6447" s="352"/>
      <c r="J6447" s="352"/>
      <c r="K6447" s="352"/>
      <c r="L6447" s="352"/>
      <c r="M6447" s="352"/>
    </row>
    <row r="6448" spans="5:13">
      <c r="E6448" s="352"/>
      <c r="F6448" s="352"/>
      <c r="G6448" s="352"/>
      <c r="H6448" s="352"/>
      <c r="I6448" s="352"/>
      <c r="J6448" s="352"/>
      <c r="K6448" s="352"/>
      <c r="L6448" s="352"/>
      <c r="M6448" s="352"/>
    </row>
    <row r="6449" spans="5:13">
      <c r="E6449" s="352"/>
      <c r="F6449" s="352"/>
      <c r="G6449" s="352"/>
      <c r="H6449" s="352"/>
      <c r="I6449" s="352"/>
      <c r="J6449" s="352"/>
      <c r="K6449" s="352"/>
      <c r="L6449" s="352"/>
      <c r="M6449" s="352"/>
    </row>
    <row r="6450" spans="5:13">
      <c r="E6450" s="352"/>
      <c r="F6450" s="352"/>
      <c r="G6450" s="352"/>
      <c r="H6450" s="352"/>
      <c r="I6450" s="352"/>
      <c r="J6450" s="352"/>
      <c r="K6450" s="352"/>
      <c r="L6450" s="352"/>
      <c r="M6450" s="352"/>
    </row>
    <row r="6451" spans="5:13">
      <c r="E6451" s="352"/>
      <c r="F6451" s="352"/>
      <c r="G6451" s="352"/>
      <c r="H6451" s="352"/>
      <c r="I6451" s="352"/>
      <c r="J6451" s="352"/>
      <c r="K6451" s="352"/>
      <c r="L6451" s="352"/>
      <c r="M6451" s="352"/>
    </row>
    <row r="6452" spans="5:13">
      <c r="E6452" s="352"/>
      <c r="F6452" s="352"/>
      <c r="G6452" s="352"/>
      <c r="H6452" s="352"/>
      <c r="I6452" s="352"/>
      <c r="J6452" s="352"/>
      <c r="K6452" s="352"/>
      <c r="L6452" s="352"/>
      <c r="M6452" s="352"/>
    </row>
    <row r="6453" spans="5:13">
      <c r="E6453" s="352"/>
      <c r="F6453" s="352"/>
      <c r="G6453" s="352"/>
      <c r="H6453" s="352"/>
      <c r="I6453" s="352"/>
      <c r="J6453" s="352"/>
      <c r="K6453" s="352"/>
      <c r="L6453" s="352"/>
      <c r="M6453" s="352"/>
    </row>
    <row r="6454" spans="5:13">
      <c r="E6454" s="352"/>
      <c r="F6454" s="352"/>
      <c r="G6454" s="352"/>
      <c r="H6454" s="352"/>
      <c r="I6454" s="352"/>
      <c r="J6454" s="352"/>
      <c r="K6454" s="352"/>
      <c r="L6454" s="352"/>
      <c r="M6454" s="352"/>
    </row>
    <row r="6455" spans="5:13">
      <c r="E6455" s="352"/>
      <c r="F6455" s="352"/>
      <c r="G6455" s="352"/>
      <c r="H6455" s="352"/>
      <c r="I6455" s="352"/>
      <c r="J6455" s="352"/>
      <c r="K6455" s="352"/>
      <c r="L6455" s="352"/>
      <c r="M6455" s="352"/>
    </row>
    <row r="6456" spans="5:13">
      <c r="E6456" s="352"/>
      <c r="F6456" s="352"/>
      <c r="G6456" s="352"/>
      <c r="H6456" s="352"/>
      <c r="I6456" s="352"/>
      <c r="J6456" s="352"/>
      <c r="K6456" s="352"/>
      <c r="L6456" s="352"/>
      <c r="M6456" s="352"/>
    </row>
    <row r="6457" spans="5:13">
      <c r="E6457" s="352"/>
      <c r="F6457" s="352"/>
      <c r="G6457" s="352"/>
      <c r="H6457" s="352"/>
      <c r="I6457" s="352"/>
      <c r="J6457" s="352"/>
      <c r="K6457" s="352"/>
      <c r="L6457" s="352"/>
      <c r="M6457" s="352"/>
    </row>
    <row r="6458" spans="5:13">
      <c r="E6458" s="352"/>
      <c r="F6458" s="352"/>
      <c r="G6458" s="352"/>
      <c r="H6458" s="352"/>
      <c r="I6458" s="352"/>
      <c r="J6458" s="352"/>
      <c r="K6458" s="352"/>
      <c r="L6458" s="352"/>
      <c r="M6458" s="352"/>
    </row>
    <row r="6459" spans="5:13">
      <c r="E6459" s="352"/>
      <c r="F6459" s="352"/>
      <c r="G6459" s="352"/>
      <c r="H6459" s="352"/>
      <c r="I6459" s="352"/>
      <c r="J6459" s="352"/>
      <c r="K6459" s="352"/>
      <c r="L6459" s="352"/>
      <c r="M6459" s="352"/>
    </row>
    <row r="6460" spans="5:13">
      <c r="E6460" s="352"/>
      <c r="F6460" s="352"/>
      <c r="G6460" s="352"/>
      <c r="H6460" s="352"/>
      <c r="I6460" s="352"/>
      <c r="J6460" s="352"/>
      <c r="K6460" s="352"/>
      <c r="L6460" s="352"/>
      <c r="M6460" s="352"/>
    </row>
    <row r="6461" spans="5:13">
      <c r="E6461" s="352"/>
      <c r="F6461" s="352"/>
      <c r="G6461" s="352"/>
      <c r="H6461" s="352"/>
      <c r="I6461" s="352"/>
      <c r="J6461" s="352"/>
      <c r="K6461" s="352"/>
      <c r="L6461" s="352"/>
      <c r="M6461" s="352"/>
    </row>
    <row r="6462" spans="5:13">
      <c r="E6462" s="352"/>
      <c r="F6462" s="352"/>
      <c r="G6462" s="352"/>
      <c r="H6462" s="352"/>
      <c r="I6462" s="352"/>
      <c r="J6462" s="352"/>
      <c r="K6462" s="352"/>
      <c r="L6462" s="352"/>
      <c r="M6462" s="352"/>
    </row>
    <row r="6463" spans="5:13">
      <c r="E6463" s="352"/>
      <c r="F6463" s="352"/>
      <c r="G6463" s="352"/>
      <c r="H6463" s="352"/>
      <c r="I6463" s="352"/>
      <c r="J6463" s="352"/>
      <c r="K6463" s="352"/>
      <c r="L6463" s="352"/>
      <c r="M6463" s="352"/>
    </row>
    <row r="6464" spans="5:13">
      <c r="E6464" s="352"/>
      <c r="F6464" s="352"/>
      <c r="G6464" s="352"/>
      <c r="H6464" s="352"/>
      <c r="I6464" s="352"/>
      <c r="J6464" s="352"/>
      <c r="K6464" s="352"/>
      <c r="L6464" s="352"/>
      <c r="M6464" s="352"/>
    </row>
    <row r="6465" spans="5:13">
      <c r="E6465" s="352"/>
      <c r="F6465" s="352"/>
      <c r="G6465" s="352"/>
      <c r="H6465" s="352"/>
      <c r="I6465" s="352"/>
      <c r="J6465" s="352"/>
      <c r="K6465" s="352"/>
      <c r="L6465" s="352"/>
      <c r="M6465" s="352"/>
    </row>
    <row r="6466" spans="5:13">
      <c r="E6466" s="352"/>
      <c r="F6466" s="352"/>
      <c r="G6466" s="352"/>
      <c r="H6466" s="352"/>
      <c r="I6466" s="352"/>
      <c r="J6466" s="352"/>
      <c r="K6466" s="352"/>
      <c r="L6466" s="352"/>
      <c r="M6466" s="352"/>
    </row>
    <row r="6467" spans="5:13">
      <c r="E6467" s="352"/>
      <c r="F6467" s="352"/>
      <c r="G6467" s="352"/>
      <c r="H6467" s="352"/>
      <c r="I6467" s="352"/>
      <c r="J6467" s="352"/>
      <c r="K6467" s="352"/>
      <c r="L6467" s="352"/>
      <c r="M6467" s="352"/>
    </row>
    <row r="6468" spans="5:13">
      <c r="E6468" s="352"/>
      <c r="F6468" s="352"/>
      <c r="G6468" s="352"/>
      <c r="H6468" s="352"/>
      <c r="I6468" s="352"/>
      <c r="J6468" s="352"/>
      <c r="K6468" s="352"/>
      <c r="L6468" s="352"/>
      <c r="M6468" s="352"/>
    </row>
    <row r="6469" spans="5:13">
      <c r="E6469" s="352"/>
      <c r="F6469" s="352"/>
      <c r="G6469" s="352"/>
      <c r="H6469" s="352"/>
      <c r="I6469" s="352"/>
      <c r="J6469" s="352"/>
      <c r="K6469" s="352"/>
      <c r="L6469" s="352"/>
      <c r="M6469" s="352"/>
    </row>
    <row r="6470" spans="5:13">
      <c r="E6470" s="352"/>
      <c r="F6470" s="352"/>
      <c r="G6470" s="352"/>
      <c r="H6470" s="352"/>
      <c r="I6470" s="352"/>
      <c r="J6470" s="352"/>
      <c r="K6470" s="352"/>
      <c r="L6470" s="352"/>
      <c r="M6470" s="352"/>
    </row>
    <row r="6471" spans="5:13">
      <c r="E6471" s="352"/>
      <c r="F6471" s="352"/>
      <c r="G6471" s="352"/>
      <c r="H6471" s="352"/>
      <c r="I6471" s="352"/>
      <c r="J6471" s="352"/>
      <c r="K6471" s="352"/>
      <c r="L6471" s="352"/>
      <c r="M6471" s="352"/>
    </row>
    <row r="6472" spans="5:13">
      <c r="E6472" s="352"/>
      <c r="F6472" s="352"/>
      <c r="G6472" s="352"/>
      <c r="H6472" s="352"/>
      <c r="I6472" s="352"/>
      <c r="J6472" s="352"/>
      <c r="K6472" s="352"/>
      <c r="L6472" s="352"/>
      <c r="M6472" s="352"/>
    </row>
    <row r="6473" spans="5:13">
      <c r="E6473" s="352"/>
      <c r="F6473" s="352"/>
      <c r="G6473" s="352"/>
      <c r="H6473" s="352"/>
      <c r="I6473" s="352"/>
      <c r="J6473" s="352"/>
      <c r="K6473" s="352"/>
      <c r="L6473" s="352"/>
      <c r="M6473" s="352"/>
    </row>
    <row r="6474" spans="5:13">
      <c r="E6474" s="352"/>
      <c r="F6474" s="352"/>
      <c r="G6474" s="352"/>
      <c r="H6474" s="352"/>
      <c r="I6474" s="352"/>
      <c r="J6474" s="352"/>
      <c r="K6474" s="352"/>
      <c r="L6474" s="352"/>
      <c r="M6474" s="352"/>
    </row>
    <row r="6475" spans="5:13">
      <c r="E6475" s="352"/>
      <c r="F6475" s="352"/>
      <c r="G6475" s="352"/>
      <c r="H6475" s="352"/>
      <c r="I6475" s="352"/>
      <c r="J6475" s="352"/>
      <c r="K6475" s="352"/>
      <c r="L6475" s="352"/>
      <c r="M6475" s="352"/>
    </row>
    <row r="6476" spans="5:13">
      <c r="E6476" s="352"/>
      <c r="F6476" s="352"/>
      <c r="G6476" s="352"/>
      <c r="H6476" s="352"/>
      <c r="I6476" s="352"/>
      <c r="J6476" s="352"/>
      <c r="K6476" s="352"/>
      <c r="L6476" s="352"/>
      <c r="M6476" s="352"/>
    </row>
    <row r="6477" spans="5:13">
      <c r="E6477" s="352"/>
      <c r="F6477" s="352"/>
      <c r="G6477" s="352"/>
      <c r="H6477" s="352"/>
      <c r="I6477" s="352"/>
      <c r="J6477" s="352"/>
      <c r="K6477" s="352"/>
      <c r="L6477" s="352"/>
      <c r="M6477" s="352"/>
    </row>
    <row r="6478" spans="5:13">
      <c r="E6478" s="352"/>
      <c r="F6478" s="352"/>
      <c r="G6478" s="352"/>
      <c r="H6478" s="352"/>
      <c r="I6478" s="352"/>
      <c r="J6478" s="352"/>
      <c r="K6478" s="352"/>
      <c r="L6478" s="352"/>
      <c r="M6478" s="352"/>
    </row>
    <row r="6479" spans="5:13">
      <c r="E6479" s="352"/>
      <c r="F6479" s="352"/>
      <c r="G6479" s="352"/>
      <c r="H6479" s="352"/>
      <c r="I6479" s="352"/>
      <c r="J6479" s="352"/>
      <c r="K6479" s="352"/>
      <c r="L6479" s="352"/>
      <c r="M6479" s="352"/>
    </row>
    <row r="6480" spans="5:13">
      <c r="E6480" s="352"/>
      <c r="F6480" s="352"/>
      <c r="G6480" s="352"/>
      <c r="H6480" s="352"/>
      <c r="I6480" s="352"/>
      <c r="J6480" s="352"/>
      <c r="K6480" s="352"/>
      <c r="L6480" s="352"/>
      <c r="M6480" s="352"/>
    </row>
    <row r="6481" spans="5:13">
      <c r="E6481" s="352"/>
      <c r="F6481" s="352"/>
      <c r="G6481" s="352"/>
      <c r="H6481" s="352"/>
      <c r="I6481" s="352"/>
      <c r="J6481" s="352"/>
      <c r="K6481" s="352"/>
      <c r="L6481" s="352"/>
      <c r="M6481" s="352"/>
    </row>
    <row r="6482" spans="5:13">
      <c r="E6482" s="352"/>
      <c r="F6482" s="352"/>
      <c r="G6482" s="352"/>
      <c r="H6482" s="352"/>
      <c r="I6482" s="352"/>
      <c r="J6482" s="352"/>
      <c r="K6482" s="352"/>
      <c r="L6482" s="352"/>
      <c r="M6482" s="352"/>
    </row>
    <row r="6483" spans="5:13">
      <c r="E6483" s="352"/>
      <c r="F6483" s="352"/>
      <c r="G6483" s="352"/>
      <c r="H6483" s="352"/>
      <c r="I6483" s="352"/>
      <c r="J6483" s="352"/>
      <c r="K6483" s="352"/>
      <c r="L6483" s="352"/>
      <c r="M6483" s="352"/>
    </row>
    <row r="6484" spans="5:13">
      <c r="E6484" s="352"/>
      <c r="F6484" s="352"/>
      <c r="G6484" s="352"/>
      <c r="H6484" s="352"/>
      <c r="I6484" s="352"/>
      <c r="J6484" s="352"/>
      <c r="K6484" s="352"/>
      <c r="L6484" s="352"/>
      <c r="M6484" s="352"/>
    </row>
    <row r="6485" spans="5:13">
      <c r="E6485" s="352"/>
      <c r="F6485" s="352"/>
      <c r="G6485" s="352"/>
      <c r="H6485" s="352"/>
      <c r="I6485" s="352"/>
      <c r="J6485" s="352"/>
      <c r="K6485" s="352"/>
      <c r="L6485" s="352"/>
      <c r="M6485" s="352"/>
    </row>
    <row r="6486" spans="5:13">
      <c r="E6486" s="352"/>
      <c r="F6486" s="352"/>
      <c r="G6486" s="352"/>
      <c r="H6486" s="352"/>
      <c r="I6486" s="352"/>
      <c r="J6486" s="352"/>
      <c r="K6486" s="352"/>
      <c r="L6486" s="352"/>
      <c r="M6486" s="352"/>
    </row>
    <row r="6487" spans="5:13">
      <c r="E6487" s="352"/>
      <c r="F6487" s="352"/>
      <c r="G6487" s="352"/>
      <c r="H6487" s="352"/>
      <c r="I6487" s="352"/>
      <c r="J6487" s="352"/>
      <c r="K6487" s="352"/>
      <c r="L6487" s="352"/>
      <c r="M6487" s="352"/>
    </row>
    <row r="6488" spans="5:13">
      <c r="E6488" s="352"/>
      <c r="F6488" s="352"/>
      <c r="G6488" s="352"/>
      <c r="H6488" s="352"/>
      <c r="I6488" s="352"/>
      <c r="J6488" s="352"/>
      <c r="K6488" s="352"/>
      <c r="L6488" s="352"/>
      <c r="M6488" s="352"/>
    </row>
    <row r="6489" spans="5:13">
      <c r="E6489" s="352"/>
      <c r="F6489" s="352"/>
      <c r="G6489" s="352"/>
      <c r="H6489" s="352"/>
      <c r="I6489" s="352"/>
      <c r="J6489" s="352"/>
      <c r="K6489" s="352"/>
      <c r="L6489" s="352"/>
      <c r="M6489" s="352"/>
    </row>
    <row r="6490" spans="5:13">
      <c r="E6490" s="352"/>
      <c r="F6490" s="352"/>
      <c r="G6490" s="352"/>
      <c r="H6490" s="352"/>
      <c r="I6490" s="352"/>
      <c r="J6490" s="352"/>
      <c r="K6490" s="352"/>
      <c r="L6490" s="352"/>
      <c r="M6490" s="352"/>
    </row>
    <row r="6491" spans="5:13">
      <c r="E6491" s="352"/>
      <c r="F6491" s="352"/>
      <c r="G6491" s="352"/>
      <c r="H6491" s="352"/>
      <c r="I6491" s="352"/>
      <c r="J6491" s="352"/>
      <c r="K6491" s="352"/>
      <c r="L6491" s="352"/>
      <c r="M6491" s="352"/>
    </row>
    <row r="6492" spans="5:13">
      <c r="E6492" s="352"/>
      <c r="F6492" s="352"/>
      <c r="G6492" s="352"/>
      <c r="H6492" s="352"/>
      <c r="I6492" s="352"/>
      <c r="J6492" s="352"/>
      <c r="K6492" s="352"/>
      <c r="L6492" s="352"/>
      <c r="M6492" s="352"/>
    </row>
    <row r="6493" spans="5:13">
      <c r="E6493" s="352"/>
      <c r="F6493" s="352"/>
      <c r="G6493" s="352"/>
      <c r="H6493" s="352"/>
      <c r="I6493" s="352"/>
      <c r="J6493" s="352"/>
      <c r="K6493" s="352"/>
      <c r="L6493" s="352"/>
      <c r="M6493" s="352"/>
    </row>
    <row r="6494" spans="5:13">
      <c r="E6494" s="352"/>
      <c r="F6494" s="352"/>
      <c r="G6494" s="352"/>
      <c r="H6494" s="352"/>
      <c r="I6494" s="352"/>
      <c r="J6494" s="352"/>
      <c r="K6494" s="352"/>
      <c r="L6494" s="352"/>
      <c r="M6494" s="352"/>
    </row>
    <row r="6495" spans="5:13">
      <c r="E6495" s="352"/>
      <c r="F6495" s="352"/>
      <c r="G6495" s="352"/>
      <c r="H6495" s="352"/>
      <c r="I6495" s="352"/>
      <c r="J6495" s="352"/>
      <c r="K6495" s="352"/>
      <c r="L6495" s="352"/>
      <c r="M6495" s="352"/>
    </row>
    <row r="6496" spans="5:13">
      <c r="E6496" s="352"/>
      <c r="F6496" s="352"/>
      <c r="G6496" s="352"/>
      <c r="H6496" s="352"/>
      <c r="I6496" s="352"/>
      <c r="J6496" s="352"/>
      <c r="K6496" s="352"/>
      <c r="L6496" s="352"/>
      <c r="M6496" s="352"/>
    </row>
    <row r="6497" spans="5:13">
      <c r="E6497" s="352"/>
      <c r="F6497" s="352"/>
      <c r="G6497" s="352"/>
      <c r="H6497" s="352"/>
      <c r="I6497" s="352"/>
      <c r="J6497" s="352"/>
      <c r="K6497" s="352"/>
      <c r="L6497" s="352"/>
      <c r="M6497" s="352"/>
    </row>
    <row r="6498" spans="5:13">
      <c r="E6498" s="352"/>
      <c r="F6498" s="352"/>
      <c r="G6498" s="352"/>
      <c r="H6498" s="352"/>
      <c r="I6498" s="352"/>
      <c r="J6498" s="352"/>
      <c r="K6498" s="352"/>
      <c r="L6498" s="352"/>
      <c r="M6498" s="352"/>
    </row>
    <row r="6499" spans="5:13">
      <c r="E6499" s="352"/>
      <c r="F6499" s="352"/>
      <c r="G6499" s="352"/>
      <c r="H6499" s="352"/>
      <c r="I6499" s="352"/>
      <c r="J6499" s="352"/>
      <c r="K6499" s="352"/>
      <c r="L6499" s="352"/>
      <c r="M6499" s="352"/>
    </row>
    <row r="6500" spans="5:13">
      <c r="E6500" s="352"/>
      <c r="F6500" s="352"/>
      <c r="G6500" s="352"/>
      <c r="H6500" s="352"/>
      <c r="I6500" s="352"/>
      <c r="J6500" s="352"/>
      <c r="K6500" s="352"/>
      <c r="L6500" s="352"/>
      <c r="M6500" s="352"/>
    </row>
    <row r="6501" spans="5:13">
      <c r="E6501" s="352"/>
      <c r="F6501" s="352"/>
      <c r="G6501" s="352"/>
      <c r="H6501" s="352"/>
      <c r="I6501" s="352"/>
      <c r="J6501" s="352"/>
      <c r="K6501" s="352"/>
      <c r="L6501" s="352"/>
      <c r="M6501" s="352"/>
    </row>
    <row r="6502" spans="5:13">
      <c r="E6502" s="352"/>
      <c r="F6502" s="352"/>
      <c r="G6502" s="352"/>
      <c r="H6502" s="352"/>
      <c r="I6502" s="352"/>
      <c r="J6502" s="352"/>
      <c r="K6502" s="352"/>
      <c r="L6502" s="352"/>
      <c r="M6502" s="352"/>
    </row>
    <row r="6503" spans="5:13">
      <c r="E6503" s="352"/>
      <c r="F6503" s="352"/>
      <c r="G6503" s="352"/>
      <c r="H6503" s="352"/>
      <c r="I6503" s="352"/>
      <c r="J6503" s="352"/>
      <c r="K6503" s="352"/>
      <c r="L6503" s="352"/>
      <c r="M6503" s="352"/>
    </row>
    <row r="6504" spans="5:13">
      <c r="E6504" s="352"/>
      <c r="F6504" s="352"/>
      <c r="G6504" s="352"/>
      <c r="H6504" s="352"/>
      <c r="I6504" s="352"/>
      <c r="J6504" s="352"/>
      <c r="K6504" s="352"/>
      <c r="L6504" s="352"/>
      <c r="M6504" s="352"/>
    </row>
    <row r="6505" spans="5:13">
      <c r="E6505" s="352"/>
      <c r="F6505" s="352"/>
      <c r="G6505" s="352"/>
      <c r="H6505" s="352"/>
      <c r="I6505" s="352"/>
      <c r="J6505" s="352"/>
      <c r="K6505" s="352"/>
      <c r="L6505" s="352"/>
      <c r="M6505" s="352"/>
    </row>
    <row r="6506" spans="5:13">
      <c r="E6506" s="352"/>
      <c r="F6506" s="352"/>
      <c r="G6506" s="352"/>
      <c r="H6506" s="352"/>
      <c r="I6506" s="352"/>
      <c r="J6506" s="352"/>
      <c r="K6506" s="352"/>
      <c r="L6506" s="352"/>
      <c r="M6506" s="352"/>
    </row>
    <row r="6507" spans="5:13">
      <c r="E6507" s="352"/>
      <c r="F6507" s="352"/>
      <c r="G6507" s="352"/>
      <c r="H6507" s="352"/>
      <c r="I6507" s="352"/>
      <c r="J6507" s="352"/>
      <c r="K6507" s="352"/>
      <c r="L6507" s="352"/>
      <c r="M6507" s="352"/>
    </row>
    <row r="6508" spans="5:13">
      <c r="E6508" s="352"/>
      <c r="F6508" s="352"/>
      <c r="G6508" s="352"/>
      <c r="H6508" s="352"/>
      <c r="I6508" s="352"/>
      <c r="J6508" s="352"/>
      <c r="K6508" s="352"/>
      <c r="L6508" s="352"/>
      <c r="M6508" s="352"/>
    </row>
    <row r="6509" spans="5:13">
      <c r="E6509" s="352"/>
      <c r="F6509" s="352"/>
      <c r="G6509" s="352"/>
      <c r="H6509" s="352"/>
      <c r="I6509" s="352"/>
      <c r="J6509" s="352"/>
      <c r="K6509" s="352"/>
      <c r="L6509" s="352"/>
      <c r="M6509" s="352"/>
    </row>
    <row r="6510" spans="5:13">
      <c r="E6510" s="352"/>
      <c r="F6510" s="352"/>
      <c r="G6510" s="352"/>
      <c r="H6510" s="352"/>
      <c r="I6510" s="352"/>
      <c r="J6510" s="352"/>
      <c r="K6510" s="352"/>
      <c r="L6510" s="352"/>
      <c r="M6510" s="352"/>
    </row>
    <row r="6511" spans="5:13">
      <c r="E6511" s="352"/>
      <c r="F6511" s="352"/>
      <c r="G6511" s="352"/>
      <c r="H6511" s="352"/>
      <c r="I6511" s="352"/>
      <c r="J6511" s="352"/>
      <c r="K6511" s="352"/>
      <c r="L6511" s="352"/>
      <c r="M6511" s="352"/>
    </row>
    <row r="6512" spans="5:13">
      <c r="E6512" s="352"/>
      <c r="F6512" s="352"/>
      <c r="G6512" s="352"/>
      <c r="H6512" s="352"/>
      <c r="I6512" s="352"/>
      <c r="J6512" s="352"/>
      <c r="K6512" s="352"/>
      <c r="L6512" s="352"/>
      <c r="M6512" s="352"/>
    </row>
    <row r="6513" spans="5:13">
      <c r="E6513" s="352"/>
      <c r="F6513" s="352"/>
      <c r="G6513" s="352"/>
      <c r="H6513" s="352"/>
      <c r="I6513" s="352"/>
      <c r="J6513" s="352"/>
      <c r="K6513" s="352"/>
      <c r="L6513" s="352"/>
      <c r="M6513" s="352"/>
    </row>
    <row r="6514" spans="5:13">
      <c r="E6514" s="352"/>
      <c r="F6514" s="352"/>
      <c r="G6514" s="352"/>
      <c r="H6514" s="352"/>
      <c r="I6514" s="352"/>
      <c r="J6514" s="352"/>
      <c r="K6514" s="352"/>
      <c r="L6514" s="352"/>
      <c r="M6514" s="352"/>
    </row>
    <row r="6515" spans="5:13">
      <c r="E6515" s="352"/>
      <c r="F6515" s="352"/>
      <c r="G6515" s="352"/>
      <c r="H6515" s="352"/>
      <c r="I6515" s="352"/>
      <c r="J6515" s="352"/>
      <c r="K6515" s="352"/>
      <c r="L6515" s="352"/>
      <c r="M6515" s="352"/>
    </row>
    <row r="6516" spans="5:13">
      <c r="E6516" s="352"/>
      <c r="F6516" s="352"/>
      <c r="G6516" s="352"/>
      <c r="H6516" s="352"/>
      <c r="I6516" s="352"/>
      <c r="J6516" s="352"/>
      <c r="K6516" s="352"/>
      <c r="L6516" s="352"/>
      <c r="M6516" s="352"/>
    </row>
    <row r="6517" spans="5:13">
      <c r="E6517" s="352"/>
      <c r="F6517" s="352"/>
      <c r="G6517" s="352"/>
      <c r="H6517" s="352"/>
      <c r="I6517" s="352"/>
      <c r="J6517" s="352"/>
      <c r="K6517" s="352"/>
      <c r="L6517" s="352"/>
      <c r="M6517" s="352"/>
    </row>
    <row r="6518" spans="5:13">
      <c r="E6518" s="352"/>
      <c r="F6518" s="352"/>
      <c r="G6518" s="352"/>
      <c r="H6518" s="352"/>
      <c r="I6518" s="352"/>
      <c r="J6518" s="352"/>
      <c r="K6518" s="352"/>
      <c r="L6518" s="352"/>
      <c r="M6518" s="352"/>
    </row>
    <row r="6519" spans="5:13">
      <c r="E6519" s="352"/>
      <c r="F6519" s="352"/>
      <c r="G6519" s="352"/>
      <c r="H6519" s="352"/>
      <c r="I6519" s="352"/>
      <c r="J6519" s="352"/>
      <c r="K6519" s="352"/>
      <c r="L6519" s="352"/>
      <c r="M6519" s="352"/>
    </row>
    <row r="6520" spans="5:13">
      <c r="E6520" s="352"/>
      <c r="F6520" s="352"/>
      <c r="G6520" s="352"/>
      <c r="H6520" s="352"/>
      <c r="I6520" s="352"/>
      <c r="J6520" s="352"/>
      <c r="K6520" s="352"/>
      <c r="L6520" s="352"/>
      <c r="M6520" s="352"/>
    </row>
    <row r="6521" spans="5:13">
      <c r="E6521" s="352"/>
      <c r="F6521" s="352"/>
      <c r="G6521" s="352"/>
      <c r="H6521" s="352"/>
      <c r="I6521" s="352"/>
      <c r="J6521" s="352"/>
      <c r="K6521" s="352"/>
      <c r="L6521" s="352"/>
      <c r="M6521" s="352"/>
    </row>
    <row r="6522" spans="5:13">
      <c r="E6522" s="352"/>
      <c r="F6522" s="352"/>
      <c r="G6522" s="352"/>
      <c r="H6522" s="352"/>
      <c r="I6522" s="352"/>
      <c r="J6522" s="352"/>
      <c r="K6522" s="352"/>
      <c r="L6522" s="352"/>
      <c r="M6522" s="352"/>
    </row>
    <row r="6523" spans="5:13">
      <c r="E6523" s="352"/>
      <c r="F6523" s="352"/>
      <c r="G6523" s="352"/>
      <c r="H6523" s="352"/>
      <c r="I6523" s="352"/>
      <c r="J6523" s="352"/>
      <c r="K6523" s="352"/>
      <c r="L6523" s="352"/>
      <c r="M6523" s="352"/>
    </row>
    <row r="6524" spans="5:13">
      <c r="E6524" s="352"/>
      <c r="F6524" s="352"/>
      <c r="G6524" s="352"/>
      <c r="H6524" s="352"/>
      <c r="I6524" s="352"/>
      <c r="J6524" s="352"/>
      <c r="K6524" s="352"/>
      <c r="L6524" s="352"/>
      <c r="M6524" s="352"/>
    </row>
    <row r="6525" spans="5:13">
      <c r="E6525" s="352"/>
      <c r="F6525" s="352"/>
      <c r="G6525" s="352"/>
      <c r="H6525" s="352"/>
      <c r="I6525" s="352"/>
      <c r="J6525" s="352"/>
      <c r="K6525" s="352"/>
      <c r="L6525" s="352"/>
      <c r="M6525" s="352"/>
    </row>
    <row r="6526" spans="5:13">
      <c r="E6526" s="352"/>
      <c r="F6526" s="352"/>
      <c r="G6526" s="352"/>
      <c r="H6526" s="352"/>
      <c r="I6526" s="352"/>
      <c r="J6526" s="352"/>
      <c r="K6526" s="352"/>
      <c r="L6526" s="352"/>
      <c r="M6526" s="352"/>
    </row>
    <row r="6527" spans="5:13">
      <c r="E6527" s="352"/>
      <c r="F6527" s="352"/>
      <c r="G6527" s="352"/>
      <c r="H6527" s="352"/>
      <c r="I6527" s="352"/>
      <c r="J6527" s="352"/>
      <c r="K6527" s="352"/>
      <c r="L6527" s="352"/>
      <c r="M6527" s="352"/>
    </row>
    <row r="6528" spans="5:13">
      <c r="E6528" s="352"/>
      <c r="F6528" s="352"/>
      <c r="G6528" s="352"/>
      <c r="H6528" s="352"/>
      <c r="I6528" s="352"/>
      <c r="J6528" s="352"/>
      <c r="K6528" s="352"/>
      <c r="L6528" s="352"/>
      <c r="M6528" s="352"/>
    </row>
    <row r="6529" spans="5:13">
      <c r="E6529" s="352"/>
      <c r="F6529" s="352"/>
      <c r="G6529" s="352"/>
      <c r="H6529" s="352"/>
      <c r="I6529" s="352"/>
      <c r="J6529" s="352"/>
      <c r="K6529" s="352"/>
      <c r="L6529" s="352"/>
      <c r="M6529" s="352"/>
    </row>
    <row r="6530" spans="5:13">
      <c r="E6530" s="352"/>
      <c r="F6530" s="352"/>
      <c r="G6530" s="352"/>
      <c r="H6530" s="352"/>
      <c r="I6530" s="352"/>
      <c r="J6530" s="352"/>
      <c r="K6530" s="352"/>
      <c r="L6530" s="352"/>
      <c r="M6530" s="352"/>
    </row>
    <row r="6531" spans="5:13">
      <c r="E6531" s="352"/>
      <c r="F6531" s="352"/>
      <c r="G6531" s="352"/>
      <c r="H6531" s="352"/>
      <c r="I6531" s="352"/>
      <c r="J6531" s="352"/>
      <c r="K6531" s="352"/>
      <c r="L6531" s="352"/>
      <c r="M6531" s="352"/>
    </row>
    <row r="6532" spans="5:13">
      <c r="E6532" s="352"/>
      <c r="F6532" s="352"/>
      <c r="G6532" s="352"/>
      <c r="H6532" s="352"/>
      <c r="I6532" s="352"/>
      <c r="J6532" s="352"/>
      <c r="K6532" s="352"/>
      <c r="L6532" s="352"/>
      <c r="M6532" s="352"/>
    </row>
    <row r="6533" spans="5:13">
      <c r="E6533" s="352"/>
      <c r="F6533" s="352"/>
      <c r="G6533" s="352"/>
      <c r="H6533" s="352"/>
      <c r="I6533" s="352"/>
      <c r="J6533" s="352"/>
      <c r="K6533" s="352"/>
      <c r="L6533" s="352"/>
      <c r="M6533" s="352"/>
    </row>
    <row r="6534" spans="5:13">
      <c r="E6534" s="352"/>
      <c r="F6534" s="352"/>
      <c r="G6534" s="352"/>
      <c r="H6534" s="352"/>
      <c r="I6534" s="352"/>
      <c r="J6534" s="352"/>
      <c r="K6534" s="352"/>
      <c r="L6534" s="352"/>
      <c r="M6534" s="352"/>
    </row>
    <row r="6535" spans="5:13">
      <c r="E6535" s="352"/>
      <c r="F6535" s="352"/>
      <c r="G6535" s="352"/>
      <c r="H6535" s="352"/>
      <c r="I6535" s="352"/>
      <c r="J6535" s="352"/>
      <c r="K6535" s="352"/>
      <c r="L6535" s="352"/>
      <c r="M6535" s="352"/>
    </row>
    <row r="6536" spans="5:13">
      <c r="E6536" s="352"/>
      <c r="F6536" s="352"/>
      <c r="G6536" s="352"/>
      <c r="H6536" s="352"/>
      <c r="I6536" s="352"/>
      <c r="J6536" s="352"/>
      <c r="K6536" s="352"/>
      <c r="L6536" s="352"/>
      <c r="M6536" s="352"/>
    </row>
    <row r="6537" spans="5:13">
      <c r="E6537" s="352"/>
      <c r="F6537" s="352"/>
      <c r="G6537" s="352"/>
      <c r="H6537" s="352"/>
      <c r="I6537" s="352"/>
      <c r="J6537" s="352"/>
      <c r="K6537" s="352"/>
      <c r="L6537" s="352"/>
      <c r="M6537" s="352"/>
    </row>
    <row r="6538" spans="5:13">
      <c r="E6538" s="352"/>
      <c r="F6538" s="352"/>
      <c r="G6538" s="352"/>
      <c r="H6538" s="352"/>
      <c r="I6538" s="352"/>
      <c r="J6538" s="352"/>
      <c r="K6538" s="352"/>
      <c r="L6538" s="352"/>
      <c r="M6538" s="352"/>
    </row>
    <row r="6539" spans="5:13">
      <c r="E6539" s="352"/>
      <c r="F6539" s="352"/>
      <c r="G6539" s="352"/>
      <c r="H6539" s="352"/>
      <c r="I6539" s="352"/>
      <c r="J6539" s="352"/>
      <c r="K6539" s="352"/>
      <c r="L6539" s="352"/>
      <c r="M6539" s="352"/>
    </row>
    <row r="6540" spans="5:13">
      <c r="E6540" s="352"/>
      <c r="F6540" s="352"/>
      <c r="G6540" s="352"/>
      <c r="H6540" s="352"/>
      <c r="I6540" s="352"/>
      <c r="J6540" s="352"/>
      <c r="K6540" s="352"/>
      <c r="L6540" s="352"/>
      <c r="M6540" s="352"/>
    </row>
    <row r="6541" spans="5:13">
      <c r="E6541" s="352"/>
      <c r="F6541" s="352"/>
      <c r="G6541" s="352"/>
      <c r="H6541" s="352"/>
      <c r="I6541" s="352"/>
      <c r="J6541" s="352"/>
      <c r="K6541" s="352"/>
      <c r="L6541" s="352"/>
      <c r="M6541" s="352"/>
    </row>
    <row r="6542" spans="5:13">
      <c r="E6542" s="352"/>
      <c r="F6542" s="352"/>
      <c r="G6542" s="352"/>
      <c r="H6542" s="352"/>
      <c r="I6542" s="352"/>
      <c r="J6542" s="352"/>
      <c r="K6542" s="352"/>
      <c r="L6542" s="352"/>
      <c r="M6542" s="352"/>
    </row>
    <row r="6543" spans="5:13">
      <c r="E6543" s="352"/>
      <c r="F6543" s="352"/>
      <c r="G6543" s="352"/>
      <c r="H6543" s="352"/>
      <c r="I6543" s="352"/>
      <c r="J6543" s="352"/>
      <c r="K6543" s="352"/>
      <c r="L6543" s="352"/>
      <c r="M6543" s="352"/>
    </row>
    <row r="6544" spans="5:13">
      <c r="E6544" s="352"/>
      <c r="F6544" s="352"/>
      <c r="G6544" s="352"/>
      <c r="H6544" s="352"/>
      <c r="I6544" s="352"/>
      <c r="J6544" s="352"/>
      <c r="K6544" s="352"/>
      <c r="L6544" s="352"/>
      <c r="M6544" s="352"/>
    </row>
    <row r="6545" spans="5:13">
      <c r="E6545" s="352"/>
      <c r="F6545" s="352"/>
      <c r="G6545" s="352"/>
      <c r="H6545" s="352"/>
      <c r="I6545" s="352"/>
      <c r="J6545" s="352"/>
      <c r="K6545" s="352"/>
      <c r="L6545" s="352"/>
      <c r="M6545" s="352"/>
    </row>
    <row r="6546" spans="5:13">
      <c r="E6546" s="352"/>
      <c r="F6546" s="352"/>
      <c r="G6546" s="352"/>
      <c r="H6546" s="352"/>
      <c r="I6546" s="352"/>
      <c r="J6546" s="352"/>
      <c r="K6546" s="352"/>
      <c r="L6546" s="352"/>
      <c r="M6546" s="352"/>
    </row>
    <row r="6547" spans="5:13">
      <c r="E6547" s="352"/>
      <c r="F6547" s="352"/>
      <c r="G6547" s="352"/>
      <c r="H6547" s="352"/>
      <c r="I6547" s="352"/>
      <c r="J6547" s="352"/>
      <c r="K6547" s="352"/>
      <c r="L6547" s="352"/>
      <c r="M6547" s="352"/>
    </row>
    <row r="6548" spans="5:13">
      <c r="E6548" s="352"/>
      <c r="F6548" s="352"/>
      <c r="G6548" s="352"/>
      <c r="H6548" s="352"/>
      <c r="I6548" s="352"/>
      <c r="J6548" s="352"/>
      <c r="K6548" s="352"/>
      <c r="L6548" s="352"/>
      <c r="M6548" s="352"/>
    </row>
    <row r="6549" spans="5:13">
      <c r="E6549" s="352"/>
      <c r="F6549" s="352"/>
      <c r="G6549" s="352"/>
      <c r="H6549" s="352"/>
      <c r="I6549" s="352"/>
      <c r="J6549" s="352"/>
      <c r="K6549" s="352"/>
      <c r="L6549" s="352"/>
      <c r="M6549" s="352"/>
    </row>
    <row r="6550" spans="5:13">
      <c r="E6550" s="352"/>
      <c r="F6550" s="352"/>
      <c r="G6550" s="352"/>
      <c r="H6550" s="352"/>
      <c r="I6550" s="352"/>
      <c r="J6550" s="352"/>
      <c r="K6550" s="352"/>
      <c r="L6550" s="352"/>
      <c r="M6550" s="352"/>
    </row>
    <row r="6551" spans="5:13">
      <c r="E6551" s="352"/>
      <c r="F6551" s="352"/>
      <c r="G6551" s="352"/>
      <c r="H6551" s="352"/>
      <c r="I6551" s="352"/>
      <c r="J6551" s="352"/>
      <c r="K6551" s="352"/>
      <c r="L6551" s="352"/>
      <c r="M6551" s="352"/>
    </row>
    <row r="6552" spans="5:13">
      <c r="E6552" s="352"/>
      <c r="F6552" s="352"/>
      <c r="G6552" s="352"/>
      <c r="H6552" s="352"/>
      <c r="I6552" s="352"/>
      <c r="J6552" s="352"/>
      <c r="K6552" s="352"/>
      <c r="L6552" s="352"/>
      <c r="M6552" s="352"/>
    </row>
    <row r="6553" spans="5:13">
      <c r="E6553" s="352"/>
      <c r="F6553" s="352"/>
      <c r="G6553" s="352"/>
      <c r="H6553" s="352"/>
      <c r="I6553" s="352"/>
      <c r="J6553" s="352"/>
      <c r="K6553" s="352"/>
      <c r="L6553" s="352"/>
      <c r="M6553" s="352"/>
    </row>
    <row r="6554" spans="5:13">
      <c r="E6554" s="352"/>
      <c r="F6554" s="352"/>
      <c r="G6554" s="352"/>
      <c r="H6554" s="352"/>
      <c r="I6554" s="352"/>
      <c r="J6554" s="352"/>
      <c r="K6554" s="352"/>
      <c r="L6554" s="352"/>
      <c r="M6554" s="352"/>
    </row>
    <row r="6555" spans="5:13">
      <c r="E6555" s="352"/>
      <c r="F6555" s="352"/>
      <c r="G6555" s="352"/>
      <c r="H6555" s="352"/>
      <c r="I6555" s="352"/>
      <c r="J6555" s="352"/>
      <c r="K6555" s="352"/>
      <c r="L6555" s="352"/>
      <c r="M6555" s="352"/>
    </row>
    <row r="6556" spans="5:13">
      <c r="E6556" s="352"/>
      <c r="F6556" s="352"/>
      <c r="G6556" s="352"/>
      <c r="H6556" s="352"/>
      <c r="I6556" s="352"/>
      <c r="J6556" s="352"/>
      <c r="K6556" s="352"/>
      <c r="L6556" s="352"/>
      <c r="M6556" s="352"/>
    </row>
    <row r="6557" spans="5:13">
      <c r="E6557" s="352"/>
      <c r="F6557" s="352"/>
      <c r="G6557" s="352"/>
      <c r="H6557" s="352"/>
      <c r="I6557" s="352"/>
      <c r="J6557" s="352"/>
      <c r="K6557" s="352"/>
      <c r="L6557" s="352"/>
      <c r="M6557" s="352"/>
    </row>
    <row r="6558" spans="5:13">
      <c r="E6558" s="352"/>
      <c r="F6558" s="352"/>
      <c r="G6558" s="352"/>
      <c r="H6558" s="352"/>
      <c r="I6558" s="352"/>
      <c r="J6558" s="352"/>
      <c r="K6558" s="352"/>
      <c r="L6558" s="352"/>
      <c r="M6558" s="352"/>
    </row>
    <row r="6559" spans="5:13">
      <c r="E6559" s="352"/>
      <c r="F6559" s="352"/>
      <c r="G6559" s="352"/>
      <c r="H6559" s="352"/>
      <c r="I6559" s="352"/>
      <c r="J6559" s="352"/>
      <c r="K6559" s="352"/>
      <c r="L6559" s="352"/>
      <c r="M6559" s="352"/>
    </row>
    <row r="6560" spans="5:13">
      <c r="E6560" s="352"/>
      <c r="F6560" s="352"/>
      <c r="G6560" s="352"/>
      <c r="H6560" s="352"/>
      <c r="I6560" s="352"/>
      <c r="J6560" s="352"/>
      <c r="K6560" s="352"/>
      <c r="L6560" s="352"/>
      <c r="M6560" s="352"/>
    </row>
    <row r="6561" spans="5:13">
      <c r="E6561" s="352"/>
      <c r="F6561" s="352"/>
      <c r="G6561" s="352"/>
      <c r="H6561" s="352"/>
      <c r="I6561" s="352"/>
      <c r="J6561" s="352"/>
      <c r="K6561" s="352"/>
      <c r="L6561" s="352"/>
      <c r="M6561" s="352"/>
    </row>
    <row r="6562" spans="5:13">
      <c r="E6562" s="352"/>
      <c r="F6562" s="352"/>
      <c r="G6562" s="352"/>
      <c r="H6562" s="352"/>
      <c r="I6562" s="352"/>
      <c r="J6562" s="352"/>
      <c r="K6562" s="352"/>
      <c r="L6562" s="352"/>
      <c r="M6562" s="352"/>
    </row>
    <row r="6563" spans="5:13">
      <c r="E6563" s="352"/>
      <c r="F6563" s="352"/>
      <c r="G6563" s="352"/>
      <c r="H6563" s="352"/>
      <c r="I6563" s="352"/>
      <c r="J6563" s="352"/>
      <c r="K6563" s="352"/>
      <c r="L6563" s="352"/>
      <c r="M6563" s="352"/>
    </row>
    <row r="6564" spans="5:13">
      <c r="E6564" s="352"/>
      <c r="F6564" s="352"/>
      <c r="G6564" s="352"/>
      <c r="H6564" s="352"/>
      <c r="I6564" s="352"/>
      <c r="J6564" s="352"/>
      <c r="K6564" s="352"/>
      <c r="L6564" s="352"/>
      <c r="M6564" s="352"/>
    </row>
    <row r="6565" spans="5:13">
      <c r="E6565" s="352"/>
      <c r="F6565" s="352"/>
      <c r="G6565" s="352"/>
      <c r="H6565" s="352"/>
      <c r="I6565" s="352"/>
      <c r="J6565" s="352"/>
      <c r="K6565" s="352"/>
      <c r="L6565" s="352"/>
      <c r="M6565" s="352"/>
    </row>
    <row r="6566" spans="5:13">
      <c r="E6566" s="352"/>
      <c r="F6566" s="352"/>
      <c r="G6566" s="352"/>
      <c r="H6566" s="352"/>
      <c r="I6566" s="352"/>
      <c r="J6566" s="352"/>
      <c r="K6566" s="352"/>
      <c r="L6566" s="352"/>
      <c r="M6566" s="352"/>
    </row>
    <row r="6567" spans="5:13">
      <c r="E6567" s="352"/>
      <c r="F6567" s="352"/>
      <c r="G6567" s="352"/>
      <c r="H6567" s="352"/>
      <c r="I6567" s="352"/>
      <c r="J6567" s="352"/>
      <c r="K6567" s="352"/>
      <c r="L6567" s="352"/>
      <c r="M6567" s="352"/>
    </row>
    <row r="6568" spans="5:13">
      <c r="E6568" s="352"/>
      <c r="F6568" s="352"/>
      <c r="G6568" s="352"/>
      <c r="H6568" s="352"/>
      <c r="I6568" s="352"/>
      <c r="J6568" s="352"/>
      <c r="K6568" s="352"/>
      <c r="L6568" s="352"/>
      <c r="M6568" s="352"/>
    </row>
    <row r="6569" spans="5:13">
      <c r="E6569" s="352"/>
      <c r="F6569" s="352"/>
      <c r="G6569" s="352"/>
      <c r="H6569" s="352"/>
      <c r="I6569" s="352"/>
      <c r="J6569" s="352"/>
      <c r="K6569" s="352"/>
      <c r="L6569" s="352"/>
      <c r="M6569" s="352"/>
    </row>
    <row r="6570" spans="5:13">
      <c r="E6570" s="352"/>
      <c r="F6570" s="352"/>
      <c r="G6570" s="352"/>
      <c r="H6570" s="352"/>
      <c r="I6570" s="352"/>
      <c r="J6570" s="352"/>
      <c r="K6570" s="352"/>
      <c r="L6570" s="352"/>
      <c r="M6570" s="352"/>
    </row>
    <row r="6571" spans="5:13">
      <c r="E6571" s="352"/>
      <c r="F6571" s="352"/>
      <c r="G6571" s="352"/>
      <c r="H6571" s="352"/>
      <c r="I6571" s="352"/>
      <c r="J6571" s="352"/>
      <c r="K6571" s="352"/>
      <c r="L6571" s="352"/>
      <c r="M6571" s="352"/>
    </row>
    <row r="6572" spans="5:13">
      <c r="E6572" s="352"/>
      <c r="F6572" s="352"/>
      <c r="G6572" s="352"/>
      <c r="H6572" s="352"/>
      <c r="I6572" s="352"/>
      <c r="J6572" s="352"/>
      <c r="K6572" s="352"/>
      <c r="L6572" s="352"/>
      <c r="M6572" s="352"/>
    </row>
    <row r="6573" spans="5:13">
      <c r="E6573" s="352"/>
      <c r="F6573" s="352"/>
      <c r="G6573" s="352"/>
      <c r="H6573" s="352"/>
      <c r="I6573" s="352"/>
      <c r="J6573" s="352"/>
      <c r="K6573" s="352"/>
      <c r="L6573" s="352"/>
      <c r="M6573" s="352"/>
    </row>
    <row r="6574" spans="5:13">
      <c r="E6574" s="352"/>
      <c r="F6574" s="352"/>
      <c r="G6574" s="352"/>
      <c r="H6574" s="352"/>
      <c r="I6574" s="352"/>
      <c r="J6574" s="352"/>
      <c r="K6574" s="352"/>
      <c r="L6574" s="352"/>
      <c r="M6574" s="352"/>
    </row>
    <row r="6575" spans="5:13">
      <c r="E6575" s="352"/>
      <c r="F6575" s="352"/>
      <c r="G6575" s="352"/>
      <c r="H6575" s="352"/>
      <c r="I6575" s="352"/>
      <c r="J6575" s="352"/>
      <c r="K6575" s="352"/>
      <c r="L6575" s="352"/>
      <c r="M6575" s="352"/>
    </row>
    <row r="6576" spans="5:13">
      <c r="E6576" s="352"/>
      <c r="F6576" s="352"/>
      <c r="G6576" s="352"/>
      <c r="H6576" s="352"/>
      <c r="I6576" s="352"/>
      <c r="J6576" s="352"/>
      <c r="K6576" s="352"/>
      <c r="L6576" s="352"/>
      <c r="M6576" s="352"/>
    </row>
    <row r="6577" spans="5:13">
      <c r="E6577" s="352"/>
      <c r="F6577" s="352"/>
      <c r="G6577" s="352"/>
      <c r="H6577" s="352"/>
      <c r="I6577" s="352"/>
      <c r="J6577" s="352"/>
      <c r="K6577" s="352"/>
      <c r="L6577" s="352"/>
      <c r="M6577" s="352"/>
    </row>
    <row r="6578" spans="5:13">
      <c r="E6578" s="352"/>
      <c r="F6578" s="352"/>
      <c r="G6578" s="352"/>
      <c r="H6578" s="352"/>
      <c r="I6578" s="352"/>
      <c r="J6578" s="352"/>
      <c r="K6578" s="352"/>
      <c r="L6578" s="352"/>
      <c r="M6578" s="352"/>
    </row>
    <row r="6579" spans="5:13">
      <c r="E6579" s="352"/>
      <c r="F6579" s="352"/>
      <c r="G6579" s="352"/>
      <c r="H6579" s="352"/>
      <c r="I6579" s="352"/>
      <c r="J6579" s="352"/>
      <c r="K6579" s="352"/>
      <c r="L6579" s="352"/>
      <c r="M6579" s="352"/>
    </row>
    <row r="6580" spans="5:13">
      <c r="E6580" s="352"/>
      <c r="F6580" s="352"/>
      <c r="G6580" s="352"/>
      <c r="H6580" s="352"/>
      <c r="I6580" s="352"/>
      <c r="J6580" s="352"/>
      <c r="K6580" s="352"/>
      <c r="L6580" s="352"/>
      <c r="M6580" s="352"/>
    </row>
    <row r="6581" spans="5:13">
      <c r="E6581" s="352"/>
      <c r="F6581" s="352"/>
      <c r="G6581" s="352"/>
      <c r="H6581" s="352"/>
      <c r="I6581" s="352"/>
      <c r="J6581" s="352"/>
      <c r="K6581" s="352"/>
      <c r="L6581" s="352"/>
      <c r="M6581" s="352"/>
    </row>
    <row r="6582" spans="5:13">
      <c r="E6582" s="352"/>
      <c r="F6582" s="352"/>
      <c r="G6582" s="352"/>
      <c r="H6582" s="352"/>
      <c r="I6582" s="352"/>
      <c r="J6582" s="352"/>
      <c r="K6582" s="352"/>
      <c r="L6582" s="352"/>
      <c r="M6582" s="352"/>
    </row>
    <row r="6583" spans="5:13">
      <c r="E6583" s="352"/>
      <c r="F6583" s="352"/>
      <c r="G6583" s="352"/>
      <c r="H6583" s="352"/>
      <c r="I6583" s="352"/>
      <c r="J6583" s="352"/>
      <c r="K6583" s="352"/>
      <c r="L6583" s="352"/>
      <c r="M6583" s="352"/>
    </row>
    <row r="6584" spans="5:13">
      <c r="E6584" s="352"/>
      <c r="F6584" s="352"/>
      <c r="G6584" s="352"/>
      <c r="H6584" s="352"/>
      <c r="I6584" s="352"/>
      <c r="J6584" s="352"/>
      <c r="K6584" s="352"/>
      <c r="L6584" s="352"/>
      <c r="M6584" s="352"/>
    </row>
    <row r="6585" spans="5:13">
      <c r="E6585" s="352"/>
      <c r="F6585" s="352"/>
      <c r="G6585" s="352"/>
      <c r="H6585" s="352"/>
      <c r="I6585" s="352"/>
      <c r="J6585" s="352"/>
      <c r="K6585" s="352"/>
      <c r="L6585" s="352"/>
      <c r="M6585" s="352"/>
    </row>
    <row r="6586" spans="5:13">
      <c r="E6586" s="352"/>
      <c r="F6586" s="352"/>
      <c r="G6586" s="352"/>
      <c r="H6586" s="352"/>
      <c r="I6586" s="352"/>
      <c r="J6586" s="352"/>
      <c r="K6586" s="352"/>
      <c r="L6586" s="352"/>
      <c r="M6586" s="352"/>
    </row>
    <row r="6587" spans="5:13">
      <c r="E6587" s="352"/>
      <c r="F6587" s="352"/>
      <c r="G6587" s="352"/>
      <c r="H6587" s="352"/>
      <c r="I6587" s="352"/>
      <c r="J6587" s="352"/>
      <c r="K6587" s="352"/>
      <c r="L6587" s="352"/>
      <c r="M6587" s="352"/>
    </row>
    <row r="6588" spans="5:13">
      <c r="E6588" s="352"/>
      <c r="F6588" s="352"/>
      <c r="G6588" s="352"/>
      <c r="H6588" s="352"/>
      <c r="I6588" s="352"/>
      <c r="J6588" s="352"/>
      <c r="K6588" s="352"/>
      <c r="L6588" s="352"/>
      <c r="M6588" s="352"/>
    </row>
    <row r="6589" spans="5:13">
      <c r="E6589" s="352"/>
      <c r="F6589" s="352"/>
      <c r="G6589" s="352"/>
      <c r="H6589" s="352"/>
      <c r="I6589" s="352"/>
      <c r="J6589" s="352"/>
      <c r="K6589" s="352"/>
      <c r="L6589" s="352"/>
      <c r="M6589" s="352"/>
    </row>
    <row r="6590" spans="5:13">
      <c r="E6590" s="352"/>
      <c r="F6590" s="352"/>
      <c r="G6590" s="352"/>
      <c r="H6590" s="352"/>
      <c r="I6590" s="352"/>
      <c r="J6590" s="352"/>
      <c r="K6590" s="352"/>
      <c r="L6590" s="352"/>
      <c r="M6590" s="352"/>
    </row>
    <row r="6591" spans="5:13">
      <c r="E6591" s="352"/>
      <c r="F6591" s="352"/>
      <c r="G6591" s="352"/>
      <c r="H6591" s="352"/>
      <c r="I6591" s="352"/>
      <c r="J6591" s="352"/>
      <c r="K6591" s="352"/>
      <c r="L6591" s="352"/>
      <c r="M6591" s="352"/>
    </row>
    <row r="6592" spans="5:13">
      <c r="E6592" s="352"/>
      <c r="F6592" s="352"/>
      <c r="G6592" s="352"/>
      <c r="H6592" s="352"/>
      <c r="I6592" s="352"/>
      <c r="J6592" s="352"/>
      <c r="K6592" s="352"/>
      <c r="L6592" s="352"/>
      <c r="M6592" s="352"/>
    </row>
    <row r="6593" spans="5:13">
      <c r="E6593" s="352"/>
      <c r="F6593" s="352"/>
      <c r="G6593" s="352"/>
      <c r="H6593" s="352"/>
      <c r="I6593" s="352"/>
      <c r="J6593" s="352"/>
      <c r="K6593" s="352"/>
      <c r="L6593" s="352"/>
      <c r="M6593" s="352"/>
    </row>
    <row r="6594" spans="5:13">
      <c r="E6594" s="352"/>
      <c r="F6594" s="352"/>
      <c r="G6594" s="352"/>
      <c r="H6594" s="352"/>
      <c r="I6594" s="352"/>
      <c r="J6594" s="352"/>
      <c r="K6594" s="352"/>
      <c r="L6594" s="352"/>
      <c r="M6594" s="352"/>
    </row>
    <row r="6595" spans="5:13">
      <c r="E6595" s="352"/>
      <c r="F6595" s="352"/>
      <c r="G6595" s="352"/>
      <c r="H6595" s="352"/>
      <c r="I6595" s="352"/>
      <c r="J6595" s="352"/>
      <c r="K6595" s="352"/>
      <c r="L6595" s="352"/>
      <c r="M6595" s="352"/>
    </row>
    <row r="6596" spans="5:13">
      <c r="E6596" s="352"/>
      <c r="F6596" s="352"/>
      <c r="G6596" s="352"/>
      <c r="H6596" s="352"/>
      <c r="I6596" s="352"/>
      <c r="J6596" s="352"/>
      <c r="K6596" s="352"/>
      <c r="L6596" s="352"/>
      <c r="M6596" s="352"/>
    </row>
    <row r="6597" spans="5:13">
      <c r="E6597" s="352"/>
      <c r="F6597" s="352"/>
      <c r="G6597" s="352"/>
      <c r="H6597" s="352"/>
      <c r="I6597" s="352"/>
      <c r="J6597" s="352"/>
      <c r="K6597" s="352"/>
      <c r="L6597" s="352"/>
      <c r="M6597" s="352"/>
    </row>
    <row r="6598" spans="5:13">
      <c r="E6598" s="352"/>
      <c r="F6598" s="352"/>
      <c r="G6598" s="352"/>
      <c r="H6598" s="352"/>
      <c r="I6598" s="352"/>
      <c r="J6598" s="352"/>
      <c r="K6598" s="352"/>
      <c r="L6598" s="352"/>
      <c r="M6598" s="352"/>
    </row>
    <row r="6599" spans="5:13">
      <c r="E6599" s="352"/>
      <c r="F6599" s="352"/>
      <c r="G6599" s="352"/>
      <c r="H6599" s="352"/>
      <c r="I6599" s="352"/>
      <c r="J6599" s="352"/>
      <c r="K6599" s="352"/>
      <c r="L6599" s="352"/>
      <c r="M6599" s="352"/>
    </row>
    <row r="6600" spans="5:13">
      <c r="E6600" s="352"/>
      <c r="F6600" s="352"/>
      <c r="G6600" s="352"/>
      <c r="H6600" s="352"/>
      <c r="I6600" s="352"/>
      <c r="J6600" s="352"/>
      <c r="K6600" s="352"/>
      <c r="L6600" s="352"/>
      <c r="M6600" s="352"/>
    </row>
    <row r="6601" spans="5:13">
      <c r="E6601" s="352"/>
      <c r="F6601" s="352"/>
      <c r="G6601" s="352"/>
      <c r="H6601" s="352"/>
      <c r="I6601" s="352"/>
      <c r="J6601" s="352"/>
      <c r="K6601" s="352"/>
      <c r="L6601" s="352"/>
      <c r="M6601" s="352"/>
    </row>
    <row r="6602" spans="5:13">
      <c r="E6602" s="352"/>
      <c r="F6602" s="352"/>
      <c r="G6602" s="352"/>
      <c r="H6602" s="352"/>
      <c r="I6602" s="352"/>
      <c r="J6602" s="352"/>
      <c r="K6602" s="352"/>
      <c r="L6602" s="352"/>
      <c r="M6602" s="352"/>
    </row>
    <row r="6603" spans="5:13">
      <c r="E6603" s="352"/>
      <c r="F6603" s="352"/>
      <c r="G6603" s="352"/>
      <c r="H6603" s="352"/>
      <c r="I6603" s="352"/>
      <c r="J6603" s="352"/>
      <c r="K6603" s="352"/>
      <c r="L6603" s="352"/>
      <c r="M6603" s="352"/>
    </row>
    <row r="6604" spans="5:13">
      <c r="E6604" s="352"/>
      <c r="F6604" s="352"/>
      <c r="G6604" s="352"/>
      <c r="H6604" s="352"/>
      <c r="I6604" s="352"/>
      <c r="J6604" s="352"/>
      <c r="K6604" s="352"/>
      <c r="L6604" s="352"/>
      <c r="M6604" s="352"/>
    </row>
    <row r="6605" spans="5:13">
      <c r="E6605" s="352"/>
      <c r="F6605" s="352"/>
      <c r="G6605" s="352"/>
      <c r="H6605" s="352"/>
      <c r="I6605" s="352"/>
      <c r="J6605" s="352"/>
      <c r="K6605" s="352"/>
      <c r="L6605" s="352"/>
      <c r="M6605" s="352"/>
    </row>
    <row r="6606" spans="5:13">
      <c r="E6606" s="352"/>
      <c r="F6606" s="352"/>
      <c r="G6606" s="352"/>
      <c r="H6606" s="352"/>
      <c r="I6606" s="352"/>
      <c r="J6606" s="352"/>
      <c r="K6606" s="352"/>
      <c r="L6606" s="352"/>
      <c r="M6606" s="352"/>
    </row>
    <row r="6607" spans="5:13">
      <c r="E6607" s="352"/>
      <c r="F6607" s="352"/>
      <c r="G6607" s="352"/>
      <c r="H6607" s="352"/>
      <c r="I6607" s="352"/>
      <c r="J6607" s="352"/>
      <c r="K6607" s="352"/>
      <c r="L6607" s="352"/>
      <c r="M6607" s="352"/>
    </row>
    <row r="6608" spans="5:13">
      <c r="E6608" s="352"/>
      <c r="F6608" s="352"/>
      <c r="G6608" s="352"/>
      <c r="H6608" s="352"/>
      <c r="I6608" s="352"/>
      <c r="J6608" s="352"/>
      <c r="K6608" s="352"/>
      <c r="L6608" s="352"/>
      <c r="M6608" s="352"/>
    </row>
    <row r="6609" spans="5:13">
      <c r="E6609" s="352"/>
      <c r="F6609" s="352"/>
      <c r="G6609" s="352"/>
      <c r="H6609" s="352"/>
      <c r="I6609" s="352"/>
      <c r="J6609" s="352"/>
      <c r="K6609" s="352"/>
      <c r="L6609" s="352"/>
      <c r="M6609" s="352"/>
    </row>
    <row r="6610" spans="5:13">
      <c r="E6610" s="352"/>
      <c r="F6610" s="352"/>
      <c r="G6610" s="352"/>
      <c r="H6610" s="352"/>
      <c r="I6610" s="352"/>
      <c r="J6610" s="352"/>
      <c r="K6610" s="352"/>
      <c r="L6610" s="352"/>
      <c r="M6610" s="352"/>
    </row>
    <row r="6611" spans="5:13">
      <c r="E6611" s="352"/>
      <c r="F6611" s="352"/>
      <c r="G6611" s="352"/>
      <c r="H6611" s="352"/>
      <c r="I6611" s="352"/>
      <c r="J6611" s="352"/>
      <c r="K6611" s="352"/>
      <c r="L6611" s="352"/>
      <c r="M6611" s="352"/>
    </row>
    <row r="6612" spans="5:13">
      <c r="E6612" s="352"/>
      <c r="F6612" s="352"/>
      <c r="G6612" s="352"/>
      <c r="H6612" s="352"/>
      <c r="I6612" s="352"/>
      <c r="J6612" s="352"/>
      <c r="K6612" s="352"/>
      <c r="L6612" s="352"/>
      <c r="M6612" s="352"/>
    </row>
    <row r="6613" spans="5:13">
      <c r="E6613" s="352"/>
      <c r="F6613" s="352"/>
      <c r="G6613" s="352"/>
      <c r="H6613" s="352"/>
      <c r="I6613" s="352"/>
      <c r="J6613" s="352"/>
      <c r="K6613" s="352"/>
      <c r="L6613" s="352"/>
      <c r="M6613" s="352"/>
    </row>
    <row r="6614" spans="5:13">
      <c r="E6614" s="352"/>
      <c r="F6614" s="352"/>
      <c r="G6614" s="352"/>
      <c r="H6614" s="352"/>
      <c r="I6614" s="352"/>
      <c r="J6614" s="352"/>
      <c r="K6614" s="352"/>
      <c r="L6614" s="352"/>
      <c r="M6614" s="352"/>
    </row>
    <row r="6615" spans="5:13">
      <c r="E6615" s="352"/>
      <c r="F6615" s="352"/>
      <c r="G6615" s="352"/>
      <c r="H6615" s="352"/>
      <c r="I6615" s="352"/>
      <c r="J6615" s="352"/>
      <c r="K6615" s="352"/>
      <c r="L6615" s="352"/>
      <c r="M6615" s="352"/>
    </row>
    <row r="6616" spans="5:13">
      <c r="E6616" s="352"/>
      <c r="F6616" s="352"/>
      <c r="G6616" s="352"/>
      <c r="H6616" s="352"/>
      <c r="I6616" s="352"/>
      <c r="J6616" s="352"/>
      <c r="K6616" s="352"/>
      <c r="L6616" s="352"/>
      <c r="M6616" s="352"/>
    </row>
    <row r="6617" spans="5:13">
      <c r="E6617" s="352"/>
      <c r="F6617" s="352"/>
      <c r="G6617" s="352"/>
      <c r="H6617" s="352"/>
      <c r="I6617" s="352"/>
      <c r="J6617" s="352"/>
      <c r="K6617" s="352"/>
      <c r="L6617" s="352"/>
      <c r="M6617" s="352"/>
    </row>
    <row r="6618" spans="5:13">
      <c r="E6618" s="352"/>
      <c r="F6618" s="352"/>
      <c r="G6618" s="352"/>
      <c r="H6618" s="352"/>
      <c r="I6618" s="352"/>
      <c r="J6618" s="352"/>
      <c r="K6618" s="352"/>
      <c r="L6618" s="352"/>
      <c r="M6618" s="352"/>
    </row>
    <row r="6619" spans="5:13">
      <c r="E6619" s="352"/>
      <c r="F6619" s="352"/>
      <c r="G6619" s="352"/>
      <c r="H6619" s="352"/>
      <c r="I6619" s="352"/>
      <c r="J6619" s="352"/>
      <c r="K6619" s="352"/>
      <c r="L6619" s="352"/>
      <c r="M6619" s="352"/>
    </row>
    <row r="6620" spans="5:13">
      <c r="E6620" s="352"/>
      <c r="F6620" s="352"/>
      <c r="G6620" s="352"/>
      <c r="H6620" s="352"/>
      <c r="I6620" s="352"/>
      <c r="J6620" s="352"/>
      <c r="K6620" s="352"/>
      <c r="L6620" s="352"/>
      <c r="M6620" s="352"/>
    </row>
    <row r="6621" spans="5:13">
      <c r="E6621" s="352"/>
      <c r="F6621" s="352"/>
      <c r="G6621" s="352"/>
      <c r="H6621" s="352"/>
      <c r="I6621" s="352"/>
      <c r="J6621" s="352"/>
      <c r="K6621" s="352"/>
      <c r="L6621" s="352"/>
      <c r="M6621" s="352"/>
    </row>
    <row r="6622" spans="5:13">
      <c r="E6622" s="352"/>
      <c r="F6622" s="352"/>
      <c r="G6622" s="352"/>
      <c r="H6622" s="352"/>
      <c r="I6622" s="352"/>
      <c r="J6622" s="352"/>
      <c r="K6622" s="352"/>
      <c r="L6622" s="352"/>
      <c r="M6622" s="352"/>
    </row>
    <row r="6623" spans="5:13">
      <c r="E6623" s="352"/>
      <c r="F6623" s="352"/>
      <c r="G6623" s="352"/>
      <c r="H6623" s="352"/>
      <c r="I6623" s="352"/>
      <c r="J6623" s="352"/>
      <c r="K6623" s="352"/>
      <c r="L6623" s="352"/>
      <c r="M6623" s="352"/>
    </row>
    <row r="6624" spans="5:13">
      <c r="E6624" s="352"/>
      <c r="F6624" s="352"/>
      <c r="G6624" s="352"/>
      <c r="H6624" s="352"/>
      <c r="I6624" s="352"/>
      <c r="J6624" s="352"/>
      <c r="K6624" s="352"/>
      <c r="L6624" s="352"/>
      <c r="M6624" s="352"/>
    </row>
    <row r="6625" spans="5:13">
      <c r="E6625" s="352"/>
      <c r="F6625" s="352"/>
      <c r="G6625" s="352"/>
      <c r="H6625" s="352"/>
      <c r="I6625" s="352"/>
      <c r="J6625" s="352"/>
      <c r="K6625" s="352"/>
      <c r="L6625" s="352"/>
      <c r="M6625" s="352"/>
    </row>
    <row r="6626" spans="5:13">
      <c r="E6626" s="352"/>
      <c r="F6626" s="352"/>
      <c r="G6626" s="352"/>
      <c r="H6626" s="352"/>
      <c r="I6626" s="352"/>
      <c r="J6626" s="352"/>
      <c r="K6626" s="352"/>
      <c r="L6626" s="352"/>
      <c r="M6626" s="352"/>
    </row>
    <row r="6627" spans="5:13">
      <c r="E6627" s="352"/>
      <c r="F6627" s="352"/>
      <c r="G6627" s="352"/>
      <c r="H6627" s="352"/>
      <c r="I6627" s="352"/>
      <c r="J6627" s="352"/>
      <c r="K6627" s="352"/>
      <c r="L6627" s="352"/>
      <c r="M6627" s="352"/>
    </row>
    <row r="6628" spans="5:13">
      <c r="E6628" s="352"/>
      <c r="F6628" s="352"/>
      <c r="G6628" s="352"/>
      <c r="H6628" s="352"/>
      <c r="I6628" s="352"/>
      <c r="J6628" s="352"/>
      <c r="K6628" s="352"/>
      <c r="L6628" s="352"/>
      <c r="M6628" s="352"/>
    </row>
    <row r="6629" spans="5:13">
      <c r="E6629" s="352"/>
      <c r="F6629" s="352"/>
      <c r="G6629" s="352"/>
      <c r="H6629" s="352"/>
      <c r="I6629" s="352"/>
      <c r="J6629" s="352"/>
      <c r="K6629" s="352"/>
      <c r="L6629" s="352"/>
      <c r="M6629" s="352"/>
    </row>
    <row r="6630" spans="5:13">
      <c r="E6630" s="352"/>
      <c r="F6630" s="352"/>
      <c r="G6630" s="352"/>
      <c r="H6630" s="352"/>
      <c r="I6630" s="352"/>
      <c r="J6630" s="352"/>
      <c r="K6630" s="352"/>
      <c r="L6630" s="352"/>
      <c r="M6630" s="352"/>
    </row>
    <row r="6631" spans="5:13">
      <c r="E6631" s="352"/>
      <c r="F6631" s="352"/>
      <c r="G6631" s="352"/>
      <c r="H6631" s="352"/>
      <c r="I6631" s="352"/>
      <c r="J6631" s="352"/>
      <c r="K6631" s="352"/>
      <c r="L6631" s="352"/>
      <c r="M6631" s="352"/>
    </row>
    <row r="6632" spans="5:13">
      <c r="E6632" s="352"/>
      <c r="F6632" s="352"/>
      <c r="G6632" s="352"/>
      <c r="H6632" s="352"/>
      <c r="I6632" s="352"/>
      <c r="J6632" s="352"/>
      <c r="K6632" s="352"/>
      <c r="L6632" s="352"/>
      <c r="M6632" s="352"/>
    </row>
    <row r="6633" spans="5:13">
      <c r="E6633" s="352"/>
      <c r="F6633" s="352"/>
      <c r="G6633" s="352"/>
      <c r="H6633" s="352"/>
      <c r="I6633" s="352"/>
      <c r="J6633" s="352"/>
      <c r="K6633" s="352"/>
      <c r="L6633" s="352"/>
      <c r="M6633" s="352"/>
    </row>
    <row r="6634" spans="5:13">
      <c r="E6634" s="352"/>
      <c r="F6634" s="352"/>
      <c r="G6634" s="352"/>
      <c r="H6634" s="352"/>
      <c r="I6634" s="352"/>
      <c r="J6634" s="352"/>
      <c r="K6634" s="352"/>
      <c r="L6634" s="352"/>
      <c r="M6634" s="352"/>
    </row>
    <row r="6635" spans="5:13">
      <c r="E6635" s="352"/>
      <c r="F6635" s="352"/>
      <c r="G6635" s="352"/>
      <c r="H6635" s="352"/>
      <c r="I6635" s="352"/>
      <c r="J6635" s="352"/>
      <c r="K6635" s="352"/>
      <c r="L6635" s="352"/>
      <c r="M6635" s="352"/>
    </row>
    <row r="6636" spans="5:13">
      <c r="E6636" s="352"/>
      <c r="F6636" s="352"/>
      <c r="G6636" s="352"/>
      <c r="H6636" s="352"/>
      <c r="I6636" s="352"/>
      <c r="J6636" s="352"/>
      <c r="K6636" s="352"/>
      <c r="L6636" s="352"/>
      <c r="M6636" s="352"/>
    </row>
    <row r="6637" spans="5:13">
      <c r="E6637" s="352"/>
      <c r="F6637" s="352"/>
      <c r="G6637" s="352"/>
      <c r="H6637" s="352"/>
      <c r="I6637" s="352"/>
      <c r="J6637" s="352"/>
      <c r="K6637" s="352"/>
      <c r="L6637" s="352"/>
      <c r="M6637" s="352"/>
    </row>
    <row r="6638" spans="5:13">
      <c r="E6638" s="352"/>
      <c r="F6638" s="352"/>
      <c r="G6638" s="352"/>
      <c r="H6638" s="352"/>
      <c r="I6638" s="352"/>
      <c r="J6638" s="352"/>
      <c r="K6638" s="352"/>
      <c r="L6638" s="352"/>
      <c r="M6638" s="352"/>
    </row>
    <row r="6639" spans="5:13">
      <c r="E6639" s="352"/>
      <c r="F6639" s="352"/>
      <c r="G6639" s="352"/>
      <c r="H6639" s="352"/>
      <c r="I6639" s="352"/>
      <c r="J6639" s="352"/>
      <c r="K6639" s="352"/>
      <c r="L6639" s="352"/>
      <c r="M6639" s="352"/>
    </row>
    <row r="6640" spans="5:13">
      <c r="E6640" s="352"/>
      <c r="F6640" s="352"/>
      <c r="G6640" s="352"/>
      <c r="H6640" s="352"/>
      <c r="I6640" s="352"/>
      <c r="J6640" s="352"/>
      <c r="K6640" s="352"/>
      <c r="L6640" s="352"/>
      <c r="M6640" s="352"/>
    </row>
    <row r="6641" spans="5:13">
      <c r="E6641" s="352"/>
      <c r="F6641" s="352"/>
      <c r="G6641" s="352"/>
      <c r="H6641" s="352"/>
      <c r="I6641" s="352"/>
      <c r="J6641" s="352"/>
      <c r="K6641" s="352"/>
      <c r="L6641" s="352"/>
      <c r="M6641" s="352"/>
    </row>
    <row r="6642" spans="5:13">
      <c r="E6642" s="352"/>
      <c r="F6642" s="352"/>
      <c r="G6642" s="352"/>
      <c r="H6642" s="352"/>
      <c r="I6642" s="352"/>
      <c r="J6642" s="352"/>
      <c r="K6642" s="352"/>
      <c r="L6642" s="352"/>
      <c r="M6642" s="352"/>
    </row>
    <row r="6643" spans="5:13">
      <c r="E6643" s="352"/>
      <c r="F6643" s="352"/>
      <c r="G6643" s="352"/>
      <c r="H6643" s="352"/>
      <c r="I6643" s="352"/>
      <c r="J6643" s="352"/>
      <c r="K6643" s="352"/>
      <c r="L6643" s="352"/>
      <c r="M6643" s="352"/>
    </row>
    <row r="6644" spans="5:13">
      <c r="E6644" s="352"/>
      <c r="F6644" s="352"/>
      <c r="G6644" s="352"/>
      <c r="H6644" s="352"/>
      <c r="I6644" s="352"/>
      <c r="J6644" s="352"/>
      <c r="K6644" s="352"/>
      <c r="L6644" s="352"/>
      <c r="M6644" s="352"/>
    </row>
    <row r="6645" spans="5:13">
      <c r="E6645" s="352"/>
      <c r="F6645" s="352"/>
      <c r="G6645" s="352"/>
      <c r="H6645" s="352"/>
      <c r="I6645" s="352"/>
      <c r="J6645" s="352"/>
      <c r="K6645" s="352"/>
      <c r="L6645" s="352"/>
      <c r="M6645" s="352"/>
    </row>
    <row r="6646" spans="5:13">
      <c r="E6646" s="352"/>
      <c r="F6646" s="352"/>
      <c r="G6646" s="352"/>
      <c r="H6646" s="352"/>
      <c r="I6646" s="352"/>
      <c r="J6646" s="352"/>
      <c r="K6646" s="352"/>
      <c r="L6646" s="352"/>
      <c r="M6646" s="352"/>
    </row>
    <row r="6647" spans="5:13">
      <c r="E6647" s="352"/>
      <c r="F6647" s="352"/>
      <c r="G6647" s="352"/>
      <c r="H6647" s="352"/>
      <c r="I6647" s="352"/>
      <c r="J6647" s="352"/>
      <c r="K6647" s="352"/>
      <c r="L6647" s="352"/>
      <c r="M6647" s="352"/>
    </row>
    <row r="6648" spans="5:13">
      <c r="E6648" s="352"/>
      <c r="F6648" s="352"/>
      <c r="G6648" s="352"/>
      <c r="H6648" s="352"/>
      <c r="I6648" s="352"/>
      <c r="J6648" s="352"/>
      <c r="K6648" s="352"/>
      <c r="L6648" s="352"/>
      <c r="M6648" s="352"/>
    </row>
    <row r="6649" spans="5:13">
      <c r="E6649" s="352"/>
      <c r="F6649" s="352"/>
      <c r="G6649" s="352"/>
      <c r="H6649" s="352"/>
      <c r="I6649" s="352"/>
      <c r="J6649" s="352"/>
      <c r="K6649" s="352"/>
      <c r="L6649" s="352"/>
      <c r="M6649" s="352"/>
    </row>
    <row r="6650" spans="5:13">
      <c r="E6650" s="352"/>
      <c r="F6650" s="352"/>
      <c r="G6650" s="352"/>
      <c r="H6650" s="352"/>
      <c r="I6650" s="352"/>
      <c r="J6650" s="352"/>
      <c r="K6650" s="352"/>
      <c r="L6650" s="352"/>
      <c r="M6650" s="352"/>
    </row>
    <row r="6651" spans="5:13">
      <c r="E6651" s="352"/>
      <c r="F6651" s="352"/>
      <c r="G6651" s="352"/>
      <c r="H6651" s="352"/>
      <c r="I6651" s="352"/>
      <c r="J6651" s="352"/>
      <c r="K6651" s="352"/>
      <c r="L6651" s="352"/>
      <c r="M6651" s="352"/>
    </row>
    <row r="6652" spans="5:13">
      <c r="E6652" s="352"/>
      <c r="F6652" s="352"/>
      <c r="G6652" s="352"/>
      <c r="H6652" s="352"/>
      <c r="I6652" s="352"/>
      <c r="J6652" s="352"/>
      <c r="K6652" s="352"/>
      <c r="L6652" s="352"/>
      <c r="M6652" s="352"/>
    </row>
    <row r="6653" spans="5:13">
      <c r="E6653" s="352"/>
      <c r="F6653" s="352"/>
      <c r="G6653" s="352"/>
      <c r="H6653" s="352"/>
      <c r="I6653" s="352"/>
      <c r="J6653" s="352"/>
      <c r="K6653" s="352"/>
      <c r="L6653" s="352"/>
      <c r="M6653" s="352"/>
    </row>
    <row r="6654" spans="5:13">
      <c r="E6654" s="352"/>
      <c r="F6654" s="352"/>
      <c r="G6654" s="352"/>
      <c r="H6654" s="352"/>
      <c r="I6654" s="352"/>
      <c r="J6654" s="352"/>
      <c r="K6654" s="352"/>
      <c r="L6654" s="352"/>
      <c r="M6654" s="352"/>
    </row>
    <row r="6655" spans="5:13">
      <c r="E6655" s="352"/>
      <c r="F6655" s="352"/>
      <c r="G6655" s="352"/>
      <c r="H6655" s="352"/>
      <c r="I6655" s="352"/>
      <c r="J6655" s="352"/>
      <c r="K6655" s="352"/>
      <c r="L6655" s="352"/>
      <c r="M6655" s="352"/>
    </row>
    <row r="6656" spans="5:13">
      <c r="E6656" s="352"/>
      <c r="F6656" s="352"/>
      <c r="G6656" s="352"/>
      <c r="H6656" s="352"/>
      <c r="I6656" s="352"/>
      <c r="J6656" s="352"/>
      <c r="K6656" s="352"/>
      <c r="L6656" s="352"/>
      <c r="M6656" s="352"/>
    </row>
    <row r="6657" spans="5:13">
      <c r="E6657" s="352"/>
      <c r="F6657" s="352"/>
      <c r="G6657" s="352"/>
      <c r="H6657" s="352"/>
      <c r="I6657" s="352"/>
      <c r="J6657" s="352"/>
      <c r="K6657" s="352"/>
      <c r="L6657" s="352"/>
      <c r="M6657" s="352"/>
    </row>
    <row r="6658" spans="5:13">
      <c r="E6658" s="352"/>
      <c r="F6658" s="352"/>
      <c r="G6658" s="352"/>
      <c r="H6658" s="352"/>
      <c r="I6658" s="352"/>
      <c r="J6658" s="352"/>
      <c r="K6658" s="352"/>
      <c r="L6658" s="352"/>
      <c r="M6658" s="352"/>
    </row>
    <row r="6659" spans="5:13">
      <c r="E6659" s="352"/>
      <c r="F6659" s="352"/>
      <c r="G6659" s="352"/>
      <c r="H6659" s="352"/>
      <c r="I6659" s="352"/>
      <c r="J6659" s="352"/>
      <c r="K6659" s="352"/>
      <c r="L6659" s="352"/>
      <c r="M6659" s="352"/>
    </row>
    <row r="6660" spans="5:13">
      <c r="E6660" s="352"/>
      <c r="F6660" s="352"/>
      <c r="G6660" s="352"/>
      <c r="H6660" s="352"/>
      <c r="I6660" s="352"/>
      <c r="J6660" s="352"/>
      <c r="K6660" s="352"/>
      <c r="L6660" s="352"/>
      <c r="M6660" s="352"/>
    </row>
    <row r="6661" spans="5:13">
      <c r="E6661" s="352"/>
      <c r="F6661" s="352"/>
      <c r="G6661" s="352"/>
      <c r="H6661" s="352"/>
      <c r="I6661" s="352"/>
      <c r="J6661" s="352"/>
      <c r="K6661" s="352"/>
      <c r="L6661" s="352"/>
      <c r="M6661" s="352"/>
    </row>
    <row r="6662" spans="5:13">
      <c r="E6662" s="352"/>
      <c r="F6662" s="352"/>
      <c r="G6662" s="352"/>
      <c r="H6662" s="352"/>
      <c r="I6662" s="352"/>
      <c r="J6662" s="352"/>
      <c r="K6662" s="352"/>
      <c r="L6662" s="352"/>
      <c r="M6662" s="352"/>
    </row>
    <row r="6663" spans="5:13">
      <c r="E6663" s="352"/>
      <c r="F6663" s="352"/>
      <c r="G6663" s="352"/>
      <c r="H6663" s="352"/>
      <c r="I6663" s="352"/>
      <c r="J6663" s="352"/>
      <c r="K6663" s="352"/>
      <c r="L6663" s="352"/>
      <c r="M6663" s="352"/>
    </row>
    <row r="6664" spans="5:13">
      <c r="E6664" s="352"/>
      <c r="F6664" s="352"/>
      <c r="G6664" s="352"/>
      <c r="H6664" s="352"/>
      <c r="I6664" s="352"/>
      <c r="J6664" s="352"/>
      <c r="K6664" s="352"/>
      <c r="L6664" s="352"/>
      <c r="M6664" s="352"/>
    </row>
    <row r="6665" spans="5:13">
      <c r="E6665" s="352"/>
      <c r="F6665" s="352"/>
      <c r="G6665" s="352"/>
      <c r="H6665" s="352"/>
      <c r="I6665" s="352"/>
      <c r="J6665" s="352"/>
      <c r="K6665" s="352"/>
      <c r="L6665" s="352"/>
      <c r="M6665" s="352"/>
    </row>
    <row r="6666" spans="5:13">
      <c r="E6666" s="352"/>
      <c r="F6666" s="352"/>
      <c r="G6666" s="352"/>
      <c r="H6666" s="352"/>
      <c r="I6666" s="352"/>
      <c r="J6666" s="352"/>
      <c r="K6666" s="352"/>
      <c r="L6666" s="352"/>
      <c r="M6666" s="352"/>
    </row>
    <row r="6667" spans="5:13">
      <c r="E6667" s="352"/>
      <c r="F6667" s="352"/>
      <c r="G6667" s="352"/>
      <c r="H6667" s="352"/>
      <c r="I6667" s="352"/>
      <c r="J6667" s="352"/>
      <c r="K6667" s="352"/>
      <c r="L6667" s="352"/>
      <c r="M6667" s="352"/>
    </row>
    <row r="6668" spans="5:13">
      <c r="E6668" s="352"/>
      <c r="F6668" s="352"/>
      <c r="G6668" s="352"/>
      <c r="H6668" s="352"/>
      <c r="I6668" s="352"/>
      <c r="J6668" s="352"/>
      <c r="K6668" s="352"/>
      <c r="L6668" s="352"/>
      <c r="M6668" s="352"/>
    </row>
    <row r="6669" spans="5:13">
      <c r="E6669" s="352"/>
      <c r="F6669" s="352"/>
      <c r="G6669" s="352"/>
      <c r="H6669" s="352"/>
      <c r="I6669" s="352"/>
      <c r="J6669" s="352"/>
      <c r="K6669" s="352"/>
      <c r="L6669" s="352"/>
      <c r="M6669" s="352"/>
    </row>
    <row r="6670" spans="5:13">
      <c r="E6670" s="352"/>
      <c r="F6670" s="352"/>
      <c r="G6670" s="352"/>
      <c r="H6670" s="352"/>
      <c r="I6670" s="352"/>
      <c r="J6670" s="352"/>
      <c r="K6670" s="352"/>
      <c r="L6670" s="352"/>
      <c r="M6670" s="352"/>
    </row>
    <row r="6671" spans="5:13">
      <c r="E6671" s="352"/>
      <c r="F6671" s="352"/>
      <c r="G6671" s="352"/>
      <c r="H6671" s="352"/>
      <c r="I6671" s="352"/>
      <c r="J6671" s="352"/>
      <c r="K6671" s="352"/>
      <c r="L6671" s="352"/>
      <c r="M6671" s="352"/>
    </row>
    <row r="6672" spans="5:13">
      <c r="E6672" s="352"/>
      <c r="F6672" s="352"/>
      <c r="G6672" s="352"/>
      <c r="H6672" s="352"/>
      <c r="I6672" s="352"/>
      <c r="J6672" s="352"/>
      <c r="K6672" s="352"/>
      <c r="L6672" s="352"/>
      <c r="M6672" s="352"/>
    </row>
    <row r="6673" spans="5:13">
      <c r="E6673" s="352"/>
      <c r="F6673" s="352"/>
      <c r="G6673" s="352"/>
      <c r="H6673" s="352"/>
      <c r="I6673" s="352"/>
      <c r="J6673" s="352"/>
      <c r="K6673" s="352"/>
      <c r="L6673" s="352"/>
      <c r="M6673" s="352"/>
    </row>
    <row r="6674" spans="5:13">
      <c r="E6674" s="352"/>
      <c r="F6674" s="352"/>
      <c r="G6674" s="352"/>
      <c r="H6674" s="352"/>
      <c r="I6674" s="352"/>
      <c r="J6674" s="352"/>
      <c r="K6674" s="352"/>
      <c r="L6674" s="352"/>
      <c r="M6674" s="352"/>
    </row>
    <row r="6675" spans="5:13">
      <c r="E6675" s="352"/>
      <c r="F6675" s="352"/>
      <c r="G6675" s="352"/>
      <c r="H6675" s="352"/>
      <c r="I6675" s="352"/>
      <c r="J6675" s="352"/>
      <c r="K6675" s="352"/>
      <c r="L6675" s="352"/>
      <c r="M6675" s="352"/>
    </row>
    <row r="6676" spans="5:13">
      <c r="E6676" s="352"/>
      <c r="F6676" s="352"/>
      <c r="G6676" s="352"/>
      <c r="H6676" s="352"/>
      <c r="I6676" s="352"/>
      <c r="J6676" s="352"/>
      <c r="K6676" s="352"/>
      <c r="L6676" s="352"/>
      <c r="M6676" s="352"/>
    </row>
    <row r="6677" spans="5:13">
      <c r="E6677" s="352"/>
      <c r="F6677" s="352"/>
      <c r="G6677" s="352"/>
      <c r="H6677" s="352"/>
      <c r="I6677" s="352"/>
      <c r="J6677" s="352"/>
      <c r="K6677" s="352"/>
      <c r="L6677" s="352"/>
      <c r="M6677" s="352"/>
    </row>
    <row r="6678" spans="5:13">
      <c r="E6678" s="352"/>
      <c r="F6678" s="352"/>
      <c r="G6678" s="352"/>
      <c r="H6678" s="352"/>
      <c r="I6678" s="352"/>
      <c r="J6678" s="352"/>
      <c r="K6678" s="352"/>
      <c r="L6678" s="352"/>
      <c r="M6678" s="352"/>
    </row>
    <row r="6679" spans="5:13">
      <c r="E6679" s="352"/>
      <c r="F6679" s="352"/>
      <c r="G6679" s="352"/>
      <c r="H6679" s="352"/>
      <c r="I6679" s="352"/>
      <c r="J6679" s="352"/>
      <c r="K6679" s="352"/>
      <c r="L6679" s="352"/>
      <c r="M6679" s="352"/>
    </row>
    <row r="6680" spans="5:13">
      <c r="E6680" s="352"/>
      <c r="F6680" s="352"/>
      <c r="G6680" s="352"/>
      <c r="H6680" s="352"/>
      <c r="I6680" s="352"/>
      <c r="J6680" s="352"/>
      <c r="K6680" s="352"/>
      <c r="L6680" s="352"/>
      <c r="M6680" s="352"/>
    </row>
    <row r="6681" spans="5:13">
      <c r="E6681" s="352"/>
      <c r="F6681" s="352"/>
      <c r="G6681" s="352"/>
      <c r="H6681" s="352"/>
      <c r="I6681" s="352"/>
      <c r="J6681" s="352"/>
      <c r="K6681" s="352"/>
      <c r="L6681" s="352"/>
      <c r="M6681" s="352"/>
    </row>
    <row r="6682" spans="5:13">
      <c r="E6682" s="352"/>
      <c r="F6682" s="352"/>
      <c r="G6682" s="352"/>
      <c r="H6682" s="352"/>
      <c r="I6682" s="352"/>
      <c r="J6682" s="352"/>
      <c r="K6682" s="352"/>
      <c r="L6682" s="352"/>
      <c r="M6682" s="352"/>
    </row>
    <row r="6683" spans="5:13">
      <c r="E6683" s="352"/>
      <c r="F6683" s="352"/>
      <c r="G6683" s="352"/>
      <c r="H6683" s="352"/>
      <c r="I6683" s="352"/>
      <c r="J6683" s="352"/>
      <c r="K6683" s="352"/>
      <c r="L6683" s="352"/>
      <c r="M6683" s="352"/>
    </row>
    <row r="6684" spans="5:13">
      <c r="E6684" s="352"/>
      <c r="F6684" s="352"/>
      <c r="G6684" s="352"/>
      <c r="H6684" s="352"/>
      <c r="I6684" s="352"/>
      <c r="J6684" s="352"/>
      <c r="K6684" s="352"/>
      <c r="L6684" s="352"/>
      <c r="M6684" s="352"/>
    </row>
    <row r="6685" spans="5:13">
      <c r="E6685" s="352"/>
      <c r="F6685" s="352"/>
      <c r="G6685" s="352"/>
      <c r="H6685" s="352"/>
      <c r="I6685" s="352"/>
      <c r="J6685" s="352"/>
      <c r="K6685" s="352"/>
      <c r="L6685" s="352"/>
      <c r="M6685" s="352"/>
    </row>
    <row r="6686" spans="5:13">
      <c r="E6686" s="352"/>
      <c r="F6686" s="352"/>
      <c r="G6686" s="352"/>
      <c r="H6686" s="352"/>
      <c r="I6686" s="352"/>
      <c r="J6686" s="352"/>
      <c r="K6686" s="352"/>
      <c r="L6686" s="352"/>
      <c r="M6686" s="352"/>
    </row>
    <row r="6687" spans="5:13">
      <c r="E6687" s="352"/>
      <c r="F6687" s="352"/>
      <c r="G6687" s="352"/>
      <c r="H6687" s="352"/>
      <c r="I6687" s="352"/>
      <c r="J6687" s="352"/>
      <c r="K6687" s="352"/>
      <c r="L6687" s="352"/>
      <c r="M6687" s="352"/>
    </row>
    <row r="6688" spans="5:13">
      <c r="E6688" s="352"/>
      <c r="F6688" s="352"/>
      <c r="G6688" s="352"/>
      <c r="H6688" s="352"/>
      <c r="I6688" s="352"/>
      <c r="J6688" s="352"/>
      <c r="K6688" s="352"/>
      <c r="L6688" s="352"/>
      <c r="M6688" s="352"/>
    </row>
    <row r="6689" spans="5:13">
      <c r="E6689" s="352"/>
      <c r="F6689" s="352"/>
      <c r="G6689" s="352"/>
      <c r="H6689" s="352"/>
      <c r="I6689" s="352"/>
      <c r="J6689" s="352"/>
      <c r="K6689" s="352"/>
      <c r="L6689" s="352"/>
      <c r="M6689" s="352"/>
    </row>
    <row r="6690" spans="5:13">
      <c r="E6690" s="352"/>
      <c r="F6690" s="352"/>
      <c r="G6690" s="352"/>
      <c r="H6690" s="352"/>
      <c r="I6690" s="352"/>
      <c r="J6690" s="352"/>
      <c r="K6690" s="352"/>
      <c r="L6690" s="352"/>
      <c r="M6690" s="352"/>
    </row>
    <row r="6691" spans="5:13">
      <c r="E6691" s="352"/>
      <c r="F6691" s="352"/>
      <c r="G6691" s="352"/>
      <c r="H6691" s="352"/>
      <c r="I6691" s="352"/>
      <c r="J6691" s="352"/>
      <c r="K6691" s="352"/>
      <c r="L6691" s="352"/>
      <c r="M6691" s="352"/>
    </row>
    <row r="6692" spans="5:13">
      <c r="E6692" s="352"/>
      <c r="F6692" s="352"/>
      <c r="G6692" s="352"/>
      <c r="H6692" s="352"/>
      <c r="I6692" s="352"/>
      <c r="J6692" s="352"/>
      <c r="K6692" s="352"/>
      <c r="L6692" s="352"/>
      <c r="M6692" s="352"/>
    </row>
    <row r="6693" spans="5:13">
      <c r="E6693" s="352"/>
      <c r="F6693" s="352"/>
      <c r="G6693" s="352"/>
      <c r="H6693" s="352"/>
      <c r="I6693" s="352"/>
      <c r="J6693" s="352"/>
      <c r="K6693" s="352"/>
      <c r="L6693" s="352"/>
      <c r="M6693" s="352"/>
    </row>
    <row r="6694" spans="5:13">
      <c r="E6694" s="352"/>
      <c r="F6694" s="352"/>
      <c r="G6694" s="352"/>
      <c r="H6694" s="352"/>
      <c r="I6694" s="352"/>
      <c r="J6694" s="352"/>
      <c r="K6694" s="352"/>
      <c r="L6694" s="352"/>
      <c r="M6694" s="352"/>
    </row>
    <row r="6695" spans="5:13">
      <c r="E6695" s="352"/>
      <c r="F6695" s="352"/>
      <c r="G6695" s="352"/>
      <c r="H6695" s="352"/>
      <c r="I6695" s="352"/>
      <c r="J6695" s="352"/>
      <c r="K6695" s="352"/>
      <c r="L6695" s="352"/>
      <c r="M6695" s="352"/>
    </row>
    <row r="6696" spans="5:13">
      <c r="E6696" s="352"/>
      <c r="F6696" s="352"/>
      <c r="G6696" s="352"/>
      <c r="H6696" s="352"/>
      <c r="I6696" s="352"/>
      <c r="J6696" s="352"/>
      <c r="K6696" s="352"/>
      <c r="L6696" s="352"/>
      <c r="M6696" s="352"/>
    </row>
    <row r="6697" spans="5:13">
      <c r="E6697" s="352"/>
      <c r="F6697" s="352"/>
      <c r="G6697" s="352"/>
      <c r="H6697" s="352"/>
      <c r="I6697" s="352"/>
      <c r="J6697" s="352"/>
      <c r="K6697" s="352"/>
      <c r="L6697" s="352"/>
      <c r="M6697" s="352"/>
    </row>
    <row r="6698" spans="5:13">
      <c r="E6698" s="352"/>
      <c r="F6698" s="352"/>
      <c r="G6698" s="352"/>
      <c r="H6698" s="352"/>
      <c r="I6698" s="352"/>
      <c r="J6698" s="352"/>
      <c r="K6698" s="352"/>
      <c r="L6698" s="352"/>
      <c r="M6698" s="352"/>
    </row>
    <row r="6699" spans="5:13">
      <c r="E6699" s="352"/>
      <c r="F6699" s="352"/>
      <c r="G6699" s="352"/>
      <c r="H6699" s="352"/>
      <c r="I6699" s="352"/>
      <c r="J6699" s="352"/>
      <c r="K6699" s="352"/>
      <c r="L6699" s="352"/>
      <c r="M6699" s="352"/>
    </row>
    <row r="6700" spans="5:13">
      <c r="E6700" s="352"/>
      <c r="F6700" s="352"/>
      <c r="G6700" s="352"/>
      <c r="H6700" s="352"/>
      <c r="I6700" s="352"/>
      <c r="J6700" s="352"/>
      <c r="K6700" s="352"/>
      <c r="L6700" s="352"/>
      <c r="M6700" s="352"/>
    </row>
    <row r="6701" spans="5:13">
      <c r="E6701" s="352"/>
      <c r="F6701" s="352"/>
      <c r="G6701" s="352"/>
      <c r="H6701" s="352"/>
      <c r="I6701" s="352"/>
      <c r="J6701" s="352"/>
      <c r="K6701" s="352"/>
      <c r="L6701" s="352"/>
      <c r="M6701" s="352"/>
    </row>
    <row r="6702" spans="5:13">
      <c r="E6702" s="352"/>
      <c r="F6702" s="352"/>
      <c r="G6702" s="352"/>
      <c r="H6702" s="352"/>
      <c r="I6702" s="352"/>
      <c r="J6702" s="352"/>
      <c r="K6702" s="352"/>
      <c r="L6702" s="352"/>
      <c r="M6702" s="352"/>
    </row>
    <row r="6703" spans="5:13">
      <c r="E6703" s="352"/>
      <c r="F6703" s="352"/>
      <c r="G6703" s="352"/>
      <c r="H6703" s="352"/>
      <c r="I6703" s="352"/>
      <c r="J6703" s="352"/>
      <c r="K6703" s="352"/>
      <c r="L6703" s="352"/>
      <c r="M6703" s="352"/>
    </row>
    <row r="6704" spans="5:13">
      <c r="E6704" s="352"/>
      <c r="F6704" s="352"/>
      <c r="G6704" s="352"/>
      <c r="H6704" s="352"/>
      <c r="I6704" s="352"/>
      <c r="J6704" s="352"/>
      <c r="K6704" s="352"/>
      <c r="L6704" s="352"/>
      <c r="M6704" s="352"/>
    </row>
    <row r="6705" spans="5:13">
      <c r="E6705" s="352"/>
      <c r="F6705" s="352"/>
      <c r="G6705" s="352"/>
      <c r="H6705" s="352"/>
      <c r="I6705" s="352"/>
      <c r="J6705" s="352"/>
      <c r="K6705" s="352"/>
      <c r="L6705" s="352"/>
      <c r="M6705" s="352"/>
    </row>
    <row r="6706" spans="5:13">
      <c r="E6706" s="352"/>
      <c r="F6706" s="352"/>
      <c r="G6706" s="352"/>
      <c r="H6706" s="352"/>
      <c r="I6706" s="352"/>
      <c r="J6706" s="352"/>
      <c r="K6706" s="352"/>
      <c r="L6706" s="352"/>
      <c r="M6706" s="352"/>
    </row>
    <row r="6707" spans="5:13">
      <c r="E6707" s="352"/>
      <c r="F6707" s="352"/>
      <c r="G6707" s="352"/>
      <c r="H6707" s="352"/>
      <c r="I6707" s="352"/>
      <c r="J6707" s="352"/>
      <c r="K6707" s="352"/>
      <c r="L6707" s="352"/>
      <c r="M6707" s="352"/>
    </row>
    <row r="6708" spans="5:13">
      <c r="E6708" s="352"/>
      <c r="F6708" s="352"/>
      <c r="G6708" s="352"/>
      <c r="H6708" s="352"/>
      <c r="I6708" s="352"/>
      <c r="J6708" s="352"/>
      <c r="K6708" s="352"/>
      <c r="L6708" s="352"/>
      <c r="M6708" s="352"/>
    </row>
    <row r="6709" spans="5:13">
      <c r="E6709" s="352"/>
      <c r="F6709" s="352"/>
      <c r="G6709" s="352"/>
      <c r="H6709" s="352"/>
      <c r="I6709" s="352"/>
      <c r="J6709" s="352"/>
      <c r="K6709" s="352"/>
      <c r="L6709" s="352"/>
      <c r="M6709" s="352"/>
    </row>
    <row r="6710" spans="5:13">
      <c r="E6710" s="352"/>
      <c r="F6710" s="352"/>
      <c r="G6710" s="352"/>
      <c r="H6710" s="352"/>
      <c r="I6710" s="352"/>
      <c r="J6710" s="352"/>
      <c r="K6710" s="352"/>
      <c r="L6710" s="352"/>
      <c r="M6710" s="352"/>
    </row>
    <row r="6711" spans="5:13">
      <c r="E6711" s="352"/>
      <c r="F6711" s="352"/>
      <c r="G6711" s="352"/>
      <c r="H6711" s="352"/>
      <c r="I6711" s="352"/>
      <c r="J6711" s="352"/>
      <c r="K6711" s="352"/>
      <c r="L6711" s="352"/>
      <c r="M6711" s="352"/>
    </row>
    <row r="6712" spans="5:13">
      <c r="E6712" s="352"/>
      <c r="F6712" s="352"/>
      <c r="G6712" s="352"/>
      <c r="H6712" s="352"/>
      <c r="I6712" s="352"/>
      <c r="J6712" s="352"/>
      <c r="K6712" s="352"/>
      <c r="L6712" s="352"/>
      <c r="M6712" s="352"/>
    </row>
    <row r="6713" spans="5:13">
      <c r="E6713" s="352"/>
      <c r="F6713" s="352"/>
      <c r="G6713" s="352"/>
      <c r="H6713" s="352"/>
      <c r="I6713" s="352"/>
      <c r="J6713" s="352"/>
      <c r="K6713" s="352"/>
      <c r="L6713" s="352"/>
      <c r="M6713" s="352"/>
    </row>
    <row r="6714" spans="5:13">
      <c r="E6714" s="352"/>
      <c r="F6714" s="352"/>
      <c r="G6714" s="352"/>
      <c r="H6714" s="352"/>
      <c r="I6714" s="352"/>
      <c r="J6714" s="352"/>
      <c r="K6714" s="352"/>
      <c r="L6714" s="352"/>
      <c r="M6714" s="352"/>
    </row>
    <row r="6715" spans="5:13">
      <c r="E6715" s="352"/>
      <c r="F6715" s="352"/>
      <c r="G6715" s="352"/>
      <c r="H6715" s="352"/>
      <c r="I6715" s="352"/>
      <c r="J6715" s="352"/>
      <c r="K6715" s="352"/>
      <c r="L6715" s="352"/>
      <c r="M6715" s="352"/>
    </row>
    <row r="6716" spans="5:13">
      <c r="E6716" s="352"/>
      <c r="F6716" s="352"/>
      <c r="G6716" s="352"/>
      <c r="H6716" s="352"/>
      <c r="I6716" s="352"/>
      <c r="J6716" s="352"/>
      <c r="K6716" s="352"/>
      <c r="L6716" s="352"/>
      <c r="M6716" s="352"/>
    </row>
    <row r="6717" spans="5:13">
      <c r="E6717" s="352"/>
      <c r="F6717" s="352"/>
      <c r="G6717" s="352"/>
      <c r="H6717" s="352"/>
      <c r="I6717" s="352"/>
      <c r="J6717" s="352"/>
      <c r="K6717" s="352"/>
      <c r="L6717" s="352"/>
      <c r="M6717" s="352"/>
    </row>
    <row r="6718" spans="5:13">
      <c r="E6718" s="352"/>
      <c r="F6718" s="352"/>
      <c r="G6718" s="352"/>
      <c r="H6718" s="352"/>
      <c r="I6718" s="352"/>
      <c r="J6718" s="352"/>
      <c r="K6718" s="352"/>
      <c r="L6718" s="352"/>
      <c r="M6718" s="352"/>
    </row>
    <row r="6719" spans="5:13">
      <c r="E6719" s="352"/>
      <c r="F6719" s="352"/>
      <c r="G6719" s="352"/>
      <c r="H6719" s="352"/>
      <c r="I6719" s="352"/>
      <c r="J6719" s="352"/>
      <c r="K6719" s="352"/>
      <c r="L6719" s="352"/>
      <c r="M6719" s="352"/>
    </row>
    <row r="6720" spans="5:13">
      <c r="E6720" s="352"/>
      <c r="F6720" s="352"/>
      <c r="G6720" s="352"/>
      <c r="H6720" s="352"/>
      <c r="I6720" s="352"/>
      <c r="J6720" s="352"/>
      <c r="K6720" s="352"/>
      <c r="L6720" s="352"/>
      <c r="M6720" s="352"/>
    </row>
    <row r="6721" spans="5:13">
      <c r="E6721" s="352"/>
      <c r="F6721" s="352"/>
      <c r="G6721" s="352"/>
      <c r="H6721" s="352"/>
      <c r="I6721" s="352"/>
      <c r="J6721" s="352"/>
      <c r="K6721" s="352"/>
      <c r="L6721" s="352"/>
      <c r="M6721" s="352"/>
    </row>
    <row r="6722" spans="5:13">
      <c r="E6722" s="352"/>
      <c r="F6722" s="352"/>
      <c r="G6722" s="352"/>
      <c r="H6722" s="352"/>
      <c r="I6722" s="352"/>
      <c r="J6722" s="352"/>
      <c r="K6722" s="352"/>
      <c r="L6722" s="352"/>
      <c r="M6722" s="352"/>
    </row>
    <row r="6723" spans="5:13">
      <c r="E6723" s="352"/>
      <c r="F6723" s="352"/>
      <c r="G6723" s="352"/>
      <c r="H6723" s="352"/>
      <c r="I6723" s="352"/>
      <c r="J6723" s="352"/>
      <c r="K6723" s="352"/>
      <c r="L6723" s="352"/>
      <c r="M6723" s="352"/>
    </row>
    <row r="6724" spans="5:13">
      <c r="E6724" s="352"/>
      <c r="F6724" s="352"/>
      <c r="G6724" s="352"/>
      <c r="H6724" s="352"/>
      <c r="I6724" s="352"/>
      <c r="J6724" s="352"/>
      <c r="K6724" s="352"/>
      <c r="L6724" s="352"/>
      <c r="M6724" s="352"/>
    </row>
    <row r="6725" spans="5:13">
      <c r="E6725" s="352"/>
      <c r="F6725" s="352"/>
      <c r="G6725" s="352"/>
      <c r="H6725" s="352"/>
      <c r="I6725" s="352"/>
      <c r="J6725" s="352"/>
      <c r="K6725" s="352"/>
      <c r="L6725" s="352"/>
      <c r="M6725" s="352"/>
    </row>
    <row r="6726" spans="5:13">
      <c r="E6726" s="352"/>
      <c r="F6726" s="352"/>
      <c r="G6726" s="352"/>
      <c r="H6726" s="352"/>
      <c r="I6726" s="352"/>
      <c r="J6726" s="352"/>
      <c r="K6726" s="352"/>
      <c r="L6726" s="352"/>
      <c r="M6726" s="352"/>
    </row>
    <row r="6727" spans="5:13">
      <c r="E6727" s="352"/>
      <c r="F6727" s="352"/>
      <c r="G6727" s="352"/>
      <c r="H6727" s="352"/>
      <c r="I6727" s="352"/>
      <c r="J6727" s="352"/>
      <c r="K6727" s="352"/>
      <c r="L6727" s="352"/>
      <c r="M6727" s="352"/>
    </row>
    <row r="6728" spans="5:13">
      <c r="E6728" s="352"/>
      <c r="F6728" s="352"/>
      <c r="G6728" s="352"/>
      <c r="H6728" s="352"/>
      <c r="I6728" s="352"/>
      <c r="J6728" s="352"/>
      <c r="K6728" s="352"/>
      <c r="L6728" s="352"/>
      <c r="M6728" s="352"/>
    </row>
    <row r="6729" spans="5:13">
      <c r="E6729" s="352"/>
      <c r="F6729" s="352"/>
      <c r="G6729" s="352"/>
      <c r="H6729" s="352"/>
      <c r="I6729" s="352"/>
      <c r="J6729" s="352"/>
      <c r="K6729" s="352"/>
      <c r="L6729" s="352"/>
      <c r="M6729" s="352"/>
    </row>
    <row r="6730" spans="5:13">
      <c r="E6730" s="352"/>
      <c r="F6730" s="352"/>
      <c r="G6730" s="352"/>
      <c r="H6730" s="352"/>
      <c r="I6730" s="352"/>
      <c r="J6730" s="352"/>
      <c r="K6730" s="352"/>
      <c r="L6730" s="352"/>
      <c r="M6730" s="352"/>
    </row>
    <row r="6731" spans="5:13">
      <c r="E6731" s="352"/>
      <c r="F6731" s="352"/>
      <c r="G6731" s="352"/>
      <c r="H6731" s="352"/>
      <c r="I6731" s="352"/>
      <c r="J6731" s="352"/>
      <c r="K6731" s="352"/>
      <c r="L6731" s="352"/>
      <c r="M6731" s="352"/>
    </row>
    <row r="6732" spans="5:13">
      <c r="E6732" s="352"/>
      <c r="F6732" s="352"/>
      <c r="G6732" s="352"/>
      <c r="H6732" s="352"/>
      <c r="I6732" s="352"/>
      <c r="J6732" s="352"/>
      <c r="K6732" s="352"/>
      <c r="L6732" s="352"/>
      <c r="M6732" s="352"/>
    </row>
    <row r="6733" spans="5:13">
      <c r="E6733" s="352"/>
      <c r="F6733" s="352"/>
      <c r="G6733" s="352"/>
      <c r="H6733" s="352"/>
      <c r="I6733" s="352"/>
      <c r="J6733" s="352"/>
      <c r="K6733" s="352"/>
      <c r="L6733" s="352"/>
      <c r="M6733" s="352"/>
    </row>
    <row r="6734" spans="5:13">
      <c r="E6734" s="352"/>
      <c r="F6734" s="352"/>
      <c r="G6734" s="352"/>
      <c r="H6734" s="352"/>
      <c r="I6734" s="352"/>
      <c r="J6734" s="352"/>
      <c r="K6734" s="352"/>
      <c r="L6734" s="352"/>
      <c r="M6734" s="352"/>
    </row>
    <row r="6735" spans="5:13">
      <c r="E6735" s="352"/>
      <c r="F6735" s="352"/>
      <c r="G6735" s="352"/>
      <c r="H6735" s="352"/>
      <c r="I6735" s="352"/>
      <c r="J6735" s="352"/>
      <c r="K6735" s="352"/>
      <c r="L6735" s="352"/>
      <c r="M6735" s="352"/>
    </row>
    <row r="6736" spans="5:13">
      <c r="E6736" s="352"/>
      <c r="F6736" s="352"/>
      <c r="G6736" s="352"/>
      <c r="H6736" s="352"/>
      <c r="I6736" s="352"/>
      <c r="J6736" s="352"/>
      <c r="K6736" s="352"/>
      <c r="L6736" s="352"/>
      <c r="M6736" s="352"/>
    </row>
    <row r="6737" spans="5:13">
      <c r="E6737" s="352"/>
      <c r="F6737" s="352"/>
      <c r="G6737" s="352"/>
      <c r="H6737" s="352"/>
      <c r="I6737" s="352"/>
      <c r="J6737" s="352"/>
      <c r="K6737" s="352"/>
      <c r="L6737" s="352"/>
      <c r="M6737" s="352"/>
    </row>
    <row r="6738" spans="5:13">
      <c r="E6738" s="352"/>
      <c r="F6738" s="352"/>
      <c r="G6738" s="352"/>
      <c r="H6738" s="352"/>
      <c r="I6738" s="352"/>
      <c r="J6738" s="352"/>
      <c r="K6738" s="352"/>
      <c r="L6738" s="352"/>
      <c r="M6738" s="352"/>
    </row>
    <row r="6739" spans="5:13">
      <c r="E6739" s="352"/>
      <c r="F6739" s="352"/>
      <c r="G6739" s="352"/>
      <c r="H6739" s="352"/>
      <c r="I6739" s="352"/>
      <c r="J6739" s="352"/>
      <c r="K6739" s="352"/>
      <c r="L6739" s="352"/>
      <c r="M6739" s="352"/>
    </row>
    <row r="6740" spans="5:13">
      <c r="E6740" s="352"/>
      <c r="F6740" s="352"/>
      <c r="G6740" s="352"/>
      <c r="H6740" s="352"/>
      <c r="I6740" s="352"/>
      <c r="J6740" s="352"/>
      <c r="K6740" s="352"/>
      <c r="L6740" s="352"/>
      <c r="M6740" s="352"/>
    </row>
    <row r="6741" spans="5:13">
      <c r="E6741" s="352"/>
      <c r="F6741" s="352"/>
      <c r="G6741" s="352"/>
      <c r="H6741" s="352"/>
      <c r="I6741" s="352"/>
      <c r="J6741" s="352"/>
      <c r="K6741" s="352"/>
      <c r="L6741" s="352"/>
      <c r="M6741" s="352"/>
    </row>
    <row r="6742" spans="5:13">
      <c r="E6742" s="352"/>
      <c r="F6742" s="352"/>
      <c r="G6742" s="352"/>
      <c r="H6742" s="352"/>
      <c r="I6742" s="352"/>
      <c r="J6742" s="352"/>
      <c r="K6742" s="352"/>
      <c r="L6742" s="352"/>
      <c r="M6742" s="352"/>
    </row>
    <row r="6743" spans="5:13">
      <c r="E6743" s="352"/>
      <c r="F6743" s="352"/>
      <c r="G6743" s="352"/>
      <c r="H6743" s="352"/>
      <c r="I6743" s="352"/>
      <c r="J6743" s="352"/>
      <c r="K6743" s="352"/>
      <c r="L6743" s="352"/>
      <c r="M6743" s="352"/>
    </row>
    <row r="6744" spans="5:13">
      <c r="E6744" s="352"/>
      <c r="F6744" s="352"/>
      <c r="G6744" s="352"/>
      <c r="H6744" s="352"/>
      <c r="I6744" s="352"/>
      <c r="J6744" s="352"/>
      <c r="K6744" s="352"/>
      <c r="L6744" s="352"/>
      <c r="M6744" s="352"/>
    </row>
    <row r="6745" spans="5:13">
      <c r="E6745" s="352"/>
      <c r="F6745" s="352"/>
      <c r="G6745" s="352"/>
      <c r="H6745" s="352"/>
      <c r="I6745" s="352"/>
      <c r="J6745" s="352"/>
      <c r="K6745" s="352"/>
      <c r="L6745" s="352"/>
      <c r="M6745" s="352"/>
    </row>
    <row r="6746" spans="5:13">
      <c r="E6746" s="352"/>
      <c r="F6746" s="352"/>
      <c r="G6746" s="352"/>
      <c r="H6746" s="352"/>
      <c r="I6746" s="352"/>
      <c r="J6746" s="352"/>
      <c r="K6746" s="352"/>
      <c r="L6746" s="352"/>
      <c r="M6746" s="352"/>
    </row>
    <row r="6747" spans="5:13">
      <c r="E6747" s="352"/>
      <c r="F6747" s="352"/>
      <c r="G6747" s="352"/>
      <c r="H6747" s="352"/>
      <c r="I6747" s="352"/>
      <c r="J6747" s="352"/>
      <c r="K6747" s="352"/>
      <c r="L6747" s="352"/>
      <c r="M6747" s="352"/>
    </row>
    <row r="6748" spans="5:13">
      <c r="E6748" s="352"/>
      <c r="F6748" s="352"/>
      <c r="G6748" s="352"/>
      <c r="H6748" s="352"/>
      <c r="I6748" s="352"/>
      <c r="J6748" s="352"/>
      <c r="K6748" s="352"/>
      <c r="L6748" s="352"/>
      <c r="M6748" s="352"/>
    </row>
    <row r="6749" spans="5:13">
      <c r="E6749" s="352"/>
      <c r="F6749" s="352"/>
      <c r="G6749" s="352"/>
      <c r="H6749" s="352"/>
      <c r="I6749" s="352"/>
      <c r="J6749" s="352"/>
      <c r="K6749" s="352"/>
      <c r="L6749" s="352"/>
      <c r="M6749" s="352"/>
    </row>
    <row r="6750" spans="5:13">
      <c r="E6750" s="352"/>
      <c r="F6750" s="352"/>
      <c r="G6750" s="352"/>
      <c r="H6750" s="352"/>
      <c r="I6750" s="352"/>
      <c r="J6750" s="352"/>
      <c r="K6750" s="352"/>
      <c r="L6750" s="352"/>
      <c r="M6750" s="352"/>
    </row>
    <row r="6751" spans="5:13">
      <c r="E6751" s="352"/>
      <c r="F6751" s="352"/>
      <c r="G6751" s="352"/>
      <c r="H6751" s="352"/>
      <c r="I6751" s="352"/>
      <c r="J6751" s="352"/>
      <c r="K6751" s="352"/>
      <c r="L6751" s="352"/>
      <c r="M6751" s="352"/>
    </row>
    <row r="6752" spans="5:13">
      <c r="E6752" s="352"/>
      <c r="F6752" s="352"/>
      <c r="G6752" s="352"/>
      <c r="H6752" s="352"/>
      <c r="I6752" s="352"/>
      <c r="J6752" s="352"/>
      <c r="K6752" s="352"/>
      <c r="L6752" s="352"/>
      <c r="M6752" s="352"/>
    </row>
    <row r="6753" spans="5:13">
      <c r="E6753" s="352"/>
      <c r="F6753" s="352"/>
      <c r="G6753" s="352"/>
      <c r="H6753" s="352"/>
      <c r="I6753" s="352"/>
      <c r="J6753" s="352"/>
      <c r="K6753" s="352"/>
      <c r="L6753" s="352"/>
      <c r="M6753" s="352"/>
    </row>
    <row r="6754" spans="5:13">
      <c r="E6754" s="352"/>
      <c r="F6754" s="352"/>
      <c r="G6754" s="352"/>
      <c r="H6754" s="352"/>
      <c r="I6754" s="352"/>
      <c r="J6754" s="352"/>
      <c r="K6754" s="352"/>
      <c r="L6754" s="352"/>
      <c r="M6754" s="352"/>
    </row>
    <row r="6755" spans="5:13">
      <c r="E6755" s="352"/>
      <c r="F6755" s="352"/>
      <c r="G6755" s="352"/>
      <c r="H6755" s="352"/>
      <c r="I6755" s="352"/>
      <c r="J6755" s="352"/>
      <c r="K6755" s="352"/>
      <c r="L6755" s="352"/>
      <c r="M6755" s="352"/>
    </row>
    <row r="6756" spans="5:13">
      <c r="E6756" s="352"/>
      <c r="F6756" s="352"/>
      <c r="G6756" s="352"/>
      <c r="H6756" s="352"/>
      <c r="I6756" s="352"/>
      <c r="J6756" s="352"/>
      <c r="K6756" s="352"/>
      <c r="L6756" s="352"/>
      <c r="M6756" s="352"/>
    </row>
    <row r="6757" spans="5:13">
      <c r="E6757" s="352"/>
      <c r="F6757" s="352"/>
      <c r="G6757" s="352"/>
      <c r="H6757" s="352"/>
      <c r="I6757" s="352"/>
      <c r="J6757" s="352"/>
      <c r="K6757" s="352"/>
      <c r="L6757" s="352"/>
      <c r="M6757" s="352"/>
    </row>
    <row r="6758" spans="5:13">
      <c r="E6758" s="352"/>
      <c r="F6758" s="352"/>
      <c r="G6758" s="352"/>
      <c r="H6758" s="352"/>
      <c r="I6758" s="352"/>
      <c r="J6758" s="352"/>
      <c r="K6758" s="352"/>
      <c r="L6758" s="352"/>
      <c r="M6758" s="352"/>
    </row>
    <row r="6759" spans="5:13">
      <c r="E6759" s="352"/>
      <c r="F6759" s="352"/>
      <c r="G6759" s="352"/>
      <c r="H6759" s="352"/>
      <c r="I6759" s="352"/>
      <c r="J6759" s="352"/>
      <c r="K6759" s="352"/>
      <c r="L6759" s="352"/>
      <c r="M6759" s="352"/>
    </row>
    <row r="6760" spans="5:13">
      <c r="E6760" s="352"/>
      <c r="F6760" s="352"/>
      <c r="G6760" s="352"/>
      <c r="H6760" s="352"/>
      <c r="I6760" s="352"/>
      <c r="J6760" s="352"/>
      <c r="K6760" s="352"/>
      <c r="L6760" s="352"/>
      <c r="M6760" s="352"/>
    </row>
    <row r="6761" spans="5:13">
      <c r="E6761" s="352"/>
      <c r="F6761" s="352"/>
      <c r="G6761" s="352"/>
      <c r="H6761" s="352"/>
      <c r="I6761" s="352"/>
      <c r="J6761" s="352"/>
      <c r="K6761" s="352"/>
      <c r="L6761" s="352"/>
      <c r="M6761" s="352"/>
    </row>
    <row r="6762" spans="5:13">
      <c r="E6762" s="352"/>
      <c r="F6762" s="352"/>
      <c r="G6762" s="352"/>
      <c r="H6762" s="352"/>
      <c r="I6762" s="352"/>
      <c r="J6762" s="352"/>
      <c r="K6762" s="352"/>
      <c r="L6762" s="352"/>
      <c r="M6762" s="352"/>
    </row>
    <row r="6763" spans="5:13">
      <c r="E6763" s="352"/>
      <c r="F6763" s="352"/>
      <c r="G6763" s="352"/>
      <c r="H6763" s="352"/>
      <c r="I6763" s="352"/>
      <c r="J6763" s="352"/>
      <c r="K6763" s="352"/>
      <c r="L6763" s="352"/>
      <c r="M6763" s="352"/>
    </row>
    <row r="6764" spans="5:13">
      <c r="E6764" s="352"/>
      <c r="F6764" s="352"/>
      <c r="G6764" s="352"/>
      <c r="H6764" s="352"/>
      <c r="I6764" s="352"/>
      <c r="J6764" s="352"/>
      <c r="K6764" s="352"/>
      <c r="L6764" s="352"/>
      <c r="M6764" s="352"/>
    </row>
    <row r="6765" spans="5:13">
      <c r="E6765" s="352"/>
      <c r="F6765" s="352"/>
      <c r="G6765" s="352"/>
      <c r="H6765" s="352"/>
      <c r="I6765" s="352"/>
      <c r="J6765" s="352"/>
      <c r="K6765" s="352"/>
      <c r="L6765" s="352"/>
      <c r="M6765" s="352"/>
    </row>
    <row r="6766" spans="5:13">
      <c r="E6766" s="352"/>
      <c r="F6766" s="352"/>
      <c r="G6766" s="352"/>
      <c r="H6766" s="352"/>
      <c r="I6766" s="352"/>
      <c r="J6766" s="352"/>
      <c r="K6766" s="352"/>
      <c r="L6766" s="352"/>
      <c r="M6766" s="352"/>
    </row>
    <row r="6767" spans="5:13">
      <c r="E6767" s="352"/>
      <c r="F6767" s="352"/>
      <c r="G6767" s="352"/>
      <c r="H6767" s="352"/>
      <c r="I6767" s="352"/>
      <c r="J6767" s="352"/>
      <c r="K6767" s="352"/>
      <c r="L6767" s="352"/>
      <c r="M6767" s="352"/>
    </row>
    <row r="6768" spans="5:13">
      <c r="E6768" s="352"/>
      <c r="F6768" s="352"/>
      <c r="G6768" s="352"/>
      <c r="H6768" s="352"/>
      <c r="I6768" s="352"/>
      <c r="J6768" s="352"/>
      <c r="K6768" s="352"/>
      <c r="L6768" s="352"/>
      <c r="M6768" s="352"/>
    </row>
    <row r="6769" spans="5:13">
      <c r="E6769" s="352"/>
      <c r="F6769" s="352"/>
      <c r="G6769" s="352"/>
      <c r="H6769" s="352"/>
      <c r="I6769" s="352"/>
      <c r="J6769" s="352"/>
      <c r="K6769" s="352"/>
      <c r="L6769" s="352"/>
      <c r="M6769" s="352"/>
    </row>
    <row r="6770" spans="5:13">
      <c r="E6770" s="352"/>
      <c r="F6770" s="352"/>
      <c r="G6770" s="352"/>
      <c r="H6770" s="352"/>
      <c r="I6770" s="352"/>
      <c r="J6770" s="352"/>
      <c r="K6770" s="352"/>
      <c r="L6770" s="352"/>
      <c r="M6770" s="352"/>
    </row>
    <row r="6771" spans="5:13">
      <c r="E6771" s="352"/>
      <c r="F6771" s="352"/>
      <c r="G6771" s="352"/>
      <c r="H6771" s="352"/>
      <c r="I6771" s="352"/>
      <c r="J6771" s="352"/>
      <c r="K6771" s="352"/>
      <c r="L6771" s="352"/>
      <c r="M6771" s="352"/>
    </row>
    <row r="6772" spans="5:13">
      <c r="E6772" s="352"/>
      <c r="F6772" s="352"/>
      <c r="G6772" s="352"/>
      <c r="H6772" s="352"/>
      <c r="I6772" s="352"/>
      <c r="J6772" s="352"/>
      <c r="K6772" s="352"/>
      <c r="L6772" s="352"/>
      <c r="M6772" s="352"/>
    </row>
    <row r="6773" spans="5:13">
      <c r="E6773" s="352"/>
      <c r="F6773" s="352"/>
      <c r="G6773" s="352"/>
      <c r="H6773" s="352"/>
      <c r="I6773" s="352"/>
      <c r="J6773" s="352"/>
      <c r="K6773" s="352"/>
      <c r="L6773" s="352"/>
      <c r="M6773" s="352"/>
    </row>
    <row r="6774" spans="5:13">
      <c r="E6774" s="352"/>
      <c r="F6774" s="352"/>
      <c r="G6774" s="352"/>
      <c r="H6774" s="352"/>
      <c r="I6774" s="352"/>
      <c r="J6774" s="352"/>
      <c r="K6774" s="352"/>
      <c r="L6774" s="352"/>
      <c r="M6774" s="352"/>
    </row>
    <row r="6775" spans="5:13">
      <c r="E6775" s="352"/>
      <c r="F6775" s="352"/>
      <c r="G6775" s="352"/>
      <c r="H6775" s="352"/>
      <c r="I6775" s="352"/>
      <c r="J6775" s="352"/>
      <c r="K6775" s="352"/>
      <c r="L6775" s="352"/>
      <c r="M6775" s="352"/>
    </row>
    <row r="6776" spans="5:13">
      <c r="E6776" s="352"/>
      <c r="F6776" s="352"/>
      <c r="G6776" s="352"/>
      <c r="H6776" s="352"/>
      <c r="I6776" s="352"/>
      <c r="J6776" s="352"/>
      <c r="K6776" s="352"/>
      <c r="L6776" s="352"/>
      <c r="M6776" s="352"/>
    </row>
    <row r="6777" spans="5:13">
      <c r="E6777" s="352"/>
      <c r="F6777" s="352"/>
      <c r="G6777" s="352"/>
      <c r="H6777" s="352"/>
      <c r="I6777" s="352"/>
      <c r="J6777" s="352"/>
      <c r="K6777" s="352"/>
      <c r="L6777" s="352"/>
      <c r="M6777" s="352"/>
    </row>
    <row r="6778" spans="5:13">
      <c r="E6778" s="352"/>
      <c r="F6778" s="352"/>
      <c r="G6778" s="352"/>
      <c r="H6778" s="352"/>
      <c r="I6778" s="352"/>
      <c r="J6778" s="352"/>
      <c r="K6778" s="352"/>
      <c r="L6778" s="352"/>
      <c r="M6778" s="352"/>
    </row>
    <row r="6779" spans="5:13">
      <c r="E6779" s="352"/>
      <c r="F6779" s="352"/>
      <c r="G6779" s="352"/>
      <c r="H6779" s="352"/>
      <c r="I6779" s="352"/>
      <c r="J6779" s="352"/>
      <c r="K6779" s="352"/>
      <c r="L6779" s="352"/>
      <c r="M6779" s="352"/>
    </row>
    <row r="6780" spans="5:13">
      <c r="E6780" s="352"/>
      <c r="F6780" s="352"/>
      <c r="G6780" s="352"/>
      <c r="H6780" s="352"/>
      <c r="I6780" s="352"/>
      <c r="J6780" s="352"/>
      <c r="K6780" s="352"/>
      <c r="L6780" s="352"/>
      <c r="M6780" s="352"/>
    </row>
    <row r="6781" spans="5:13">
      <c r="E6781" s="352"/>
      <c r="F6781" s="352"/>
      <c r="G6781" s="352"/>
      <c r="H6781" s="352"/>
      <c r="I6781" s="352"/>
      <c r="J6781" s="352"/>
      <c r="K6781" s="352"/>
      <c r="L6781" s="352"/>
      <c r="M6781" s="352"/>
    </row>
    <row r="6782" spans="5:13">
      <c r="E6782" s="352"/>
      <c r="F6782" s="352"/>
      <c r="G6782" s="352"/>
      <c r="H6782" s="352"/>
      <c r="I6782" s="352"/>
      <c r="J6782" s="352"/>
      <c r="K6782" s="352"/>
      <c r="L6782" s="352"/>
      <c r="M6782" s="352"/>
    </row>
    <row r="6783" spans="5:13">
      <c r="E6783" s="352"/>
      <c r="F6783" s="352"/>
      <c r="G6783" s="352"/>
      <c r="H6783" s="352"/>
      <c r="I6783" s="352"/>
      <c r="J6783" s="352"/>
      <c r="K6783" s="352"/>
      <c r="L6783" s="352"/>
      <c r="M6783" s="352"/>
    </row>
    <row r="6784" spans="5:13">
      <c r="E6784" s="352"/>
      <c r="F6784" s="352"/>
      <c r="G6784" s="352"/>
      <c r="H6784" s="352"/>
      <c r="I6784" s="352"/>
      <c r="J6784" s="352"/>
      <c r="K6784" s="352"/>
      <c r="L6784" s="352"/>
      <c r="M6784" s="352"/>
    </row>
    <row r="6785" spans="5:13">
      <c r="E6785" s="352"/>
      <c r="F6785" s="352"/>
      <c r="G6785" s="352"/>
      <c r="H6785" s="352"/>
      <c r="I6785" s="352"/>
      <c r="J6785" s="352"/>
      <c r="K6785" s="352"/>
      <c r="L6785" s="352"/>
      <c r="M6785" s="352"/>
    </row>
    <row r="6786" spans="5:13">
      <c r="E6786" s="352"/>
      <c r="F6786" s="352"/>
      <c r="G6786" s="352"/>
      <c r="H6786" s="352"/>
      <c r="I6786" s="352"/>
      <c r="J6786" s="352"/>
      <c r="K6786" s="352"/>
      <c r="L6786" s="352"/>
      <c r="M6786" s="352"/>
    </row>
    <row r="6787" spans="5:13">
      <c r="E6787" s="352"/>
      <c r="F6787" s="352"/>
      <c r="G6787" s="352"/>
      <c r="H6787" s="352"/>
      <c r="I6787" s="352"/>
      <c r="J6787" s="352"/>
      <c r="K6787" s="352"/>
      <c r="L6787" s="352"/>
      <c r="M6787" s="352"/>
    </row>
    <row r="6788" spans="5:13">
      <c r="E6788" s="352"/>
      <c r="F6788" s="352"/>
      <c r="G6788" s="352"/>
      <c r="H6788" s="352"/>
      <c r="I6788" s="352"/>
      <c r="J6788" s="352"/>
      <c r="K6788" s="352"/>
      <c r="L6788" s="352"/>
      <c r="M6788" s="352"/>
    </row>
    <row r="6789" spans="5:13">
      <c r="E6789" s="352"/>
      <c r="F6789" s="352"/>
      <c r="G6789" s="352"/>
      <c r="H6789" s="352"/>
      <c r="I6789" s="352"/>
      <c r="J6789" s="352"/>
      <c r="K6789" s="352"/>
      <c r="L6789" s="352"/>
      <c r="M6789" s="352"/>
    </row>
    <row r="6790" spans="5:13">
      <c r="E6790" s="352"/>
      <c r="F6790" s="352"/>
      <c r="G6790" s="352"/>
      <c r="H6790" s="352"/>
      <c r="I6790" s="352"/>
      <c r="J6790" s="352"/>
      <c r="K6790" s="352"/>
      <c r="L6790" s="352"/>
      <c r="M6790" s="352"/>
    </row>
    <row r="6791" spans="5:13">
      <c r="E6791" s="352"/>
      <c r="F6791" s="352"/>
      <c r="G6791" s="352"/>
      <c r="H6791" s="352"/>
      <c r="I6791" s="352"/>
      <c r="J6791" s="352"/>
      <c r="K6791" s="352"/>
      <c r="L6791" s="352"/>
      <c r="M6791" s="352"/>
    </row>
    <row r="6792" spans="5:13">
      <c r="E6792" s="352"/>
      <c r="F6792" s="352"/>
      <c r="G6792" s="352"/>
      <c r="H6792" s="352"/>
      <c r="I6792" s="352"/>
      <c r="J6792" s="352"/>
      <c r="K6792" s="352"/>
      <c r="L6792" s="352"/>
      <c r="M6792" s="352"/>
    </row>
    <row r="6793" spans="5:13">
      <c r="E6793" s="352"/>
      <c r="F6793" s="352"/>
      <c r="G6793" s="352"/>
      <c r="H6793" s="352"/>
      <c r="I6793" s="352"/>
      <c r="J6793" s="352"/>
      <c r="K6793" s="352"/>
      <c r="L6793" s="352"/>
      <c r="M6793" s="352"/>
    </row>
    <row r="6794" spans="5:13">
      <c r="E6794" s="352"/>
      <c r="F6794" s="352"/>
      <c r="G6794" s="352"/>
      <c r="H6794" s="352"/>
      <c r="I6794" s="352"/>
      <c r="J6794" s="352"/>
      <c r="K6794" s="352"/>
      <c r="L6794" s="352"/>
      <c r="M6794" s="352"/>
    </row>
    <row r="6795" spans="5:13">
      <c r="E6795" s="352"/>
      <c r="F6795" s="352"/>
      <c r="G6795" s="352"/>
      <c r="H6795" s="352"/>
      <c r="I6795" s="352"/>
      <c r="J6795" s="352"/>
      <c r="K6795" s="352"/>
      <c r="L6795" s="352"/>
      <c r="M6795" s="352"/>
    </row>
    <row r="6796" spans="5:13">
      <c r="E6796" s="352"/>
      <c r="F6796" s="352"/>
      <c r="G6796" s="352"/>
      <c r="H6796" s="352"/>
      <c r="I6796" s="352"/>
      <c r="J6796" s="352"/>
      <c r="K6796" s="352"/>
      <c r="L6796" s="352"/>
      <c r="M6796" s="352"/>
    </row>
    <row r="6797" spans="5:13">
      <c r="E6797" s="352"/>
      <c r="F6797" s="352"/>
      <c r="G6797" s="352"/>
      <c r="H6797" s="352"/>
      <c r="I6797" s="352"/>
      <c r="J6797" s="352"/>
      <c r="K6797" s="352"/>
      <c r="L6797" s="352"/>
      <c r="M6797" s="352"/>
    </row>
    <row r="6798" spans="5:13">
      <c r="E6798" s="352"/>
      <c r="F6798" s="352"/>
      <c r="G6798" s="352"/>
      <c r="H6798" s="352"/>
      <c r="I6798" s="352"/>
      <c r="J6798" s="352"/>
      <c r="K6798" s="352"/>
      <c r="L6798" s="352"/>
      <c r="M6798" s="352"/>
    </row>
    <row r="6799" spans="5:13">
      <c r="E6799" s="352"/>
      <c r="F6799" s="352"/>
      <c r="G6799" s="352"/>
      <c r="H6799" s="352"/>
      <c r="I6799" s="352"/>
      <c r="J6799" s="352"/>
      <c r="K6799" s="352"/>
      <c r="L6799" s="352"/>
      <c r="M6799" s="352"/>
    </row>
    <row r="6800" spans="5:13">
      <c r="E6800" s="352"/>
      <c r="F6800" s="352"/>
      <c r="G6800" s="352"/>
      <c r="H6800" s="352"/>
      <c r="I6800" s="352"/>
      <c r="J6800" s="352"/>
      <c r="K6800" s="352"/>
      <c r="L6800" s="352"/>
      <c r="M6800" s="352"/>
    </row>
    <row r="6801" spans="5:13">
      <c r="E6801" s="352"/>
      <c r="F6801" s="352"/>
      <c r="G6801" s="352"/>
      <c r="H6801" s="352"/>
      <c r="I6801" s="352"/>
      <c r="J6801" s="352"/>
      <c r="K6801" s="352"/>
      <c r="L6801" s="352"/>
      <c r="M6801" s="352"/>
    </row>
    <row r="6802" spans="5:13">
      <c r="E6802" s="352"/>
      <c r="F6802" s="352"/>
      <c r="G6802" s="352"/>
      <c r="H6802" s="352"/>
      <c r="I6802" s="352"/>
      <c r="J6802" s="352"/>
      <c r="K6802" s="352"/>
      <c r="L6802" s="352"/>
      <c r="M6802" s="352"/>
    </row>
    <row r="6803" spans="5:13">
      <c r="E6803" s="352"/>
      <c r="F6803" s="352"/>
      <c r="G6803" s="352"/>
      <c r="H6803" s="352"/>
      <c r="I6803" s="352"/>
      <c r="J6803" s="352"/>
      <c r="K6803" s="352"/>
      <c r="L6803" s="352"/>
      <c r="M6803" s="352"/>
    </row>
    <row r="6804" spans="5:13">
      <c r="E6804" s="352"/>
      <c r="F6804" s="352"/>
      <c r="G6804" s="352"/>
      <c r="H6804" s="352"/>
      <c r="I6804" s="352"/>
      <c r="J6804" s="352"/>
      <c r="K6804" s="352"/>
      <c r="L6804" s="352"/>
      <c r="M6804" s="352"/>
    </row>
    <row r="6805" spans="5:13">
      <c r="E6805" s="352"/>
      <c r="F6805" s="352"/>
      <c r="G6805" s="352"/>
      <c r="H6805" s="352"/>
      <c r="I6805" s="352"/>
      <c r="J6805" s="352"/>
      <c r="K6805" s="352"/>
      <c r="L6805" s="352"/>
      <c r="M6805" s="352"/>
    </row>
    <row r="6806" spans="5:13">
      <c r="E6806" s="352"/>
      <c r="F6806" s="352"/>
      <c r="G6806" s="352"/>
      <c r="H6806" s="352"/>
      <c r="I6806" s="352"/>
      <c r="J6806" s="352"/>
      <c r="K6806" s="352"/>
      <c r="L6806" s="352"/>
      <c r="M6806" s="352"/>
    </row>
    <row r="6807" spans="5:13">
      <c r="E6807" s="352"/>
      <c r="F6807" s="352"/>
      <c r="G6807" s="352"/>
      <c r="H6807" s="352"/>
      <c r="I6807" s="352"/>
      <c r="J6807" s="352"/>
      <c r="K6807" s="352"/>
      <c r="L6807" s="352"/>
      <c r="M6807" s="352"/>
    </row>
    <row r="6808" spans="5:13">
      <c r="E6808" s="352"/>
      <c r="F6808" s="352"/>
      <c r="G6808" s="352"/>
      <c r="H6808" s="352"/>
      <c r="I6808" s="352"/>
      <c r="J6808" s="352"/>
      <c r="K6808" s="352"/>
      <c r="L6808" s="352"/>
      <c r="M6808" s="352"/>
    </row>
    <row r="6809" spans="5:13">
      <c r="E6809" s="352"/>
      <c r="F6809" s="352"/>
      <c r="G6809" s="352"/>
      <c r="H6809" s="352"/>
      <c r="I6809" s="352"/>
      <c r="J6809" s="352"/>
      <c r="K6809" s="352"/>
      <c r="L6809" s="352"/>
      <c r="M6809" s="352"/>
    </row>
    <row r="6810" spans="5:13">
      <c r="E6810" s="352"/>
      <c r="F6810" s="352"/>
      <c r="G6810" s="352"/>
      <c r="H6810" s="352"/>
      <c r="I6810" s="352"/>
      <c r="J6810" s="352"/>
      <c r="K6810" s="352"/>
      <c r="L6810" s="352"/>
      <c r="M6810" s="352"/>
    </row>
    <row r="6811" spans="5:13">
      <c r="E6811" s="352"/>
      <c r="F6811" s="352"/>
      <c r="G6811" s="352"/>
      <c r="H6811" s="352"/>
      <c r="I6811" s="352"/>
      <c r="J6811" s="352"/>
      <c r="K6811" s="352"/>
      <c r="L6811" s="352"/>
      <c r="M6811" s="352"/>
    </row>
    <row r="6812" spans="5:13">
      <c r="E6812" s="352"/>
      <c r="F6812" s="352"/>
      <c r="G6812" s="352"/>
      <c r="H6812" s="352"/>
      <c r="I6812" s="352"/>
      <c r="J6812" s="352"/>
      <c r="K6812" s="352"/>
      <c r="L6812" s="352"/>
      <c r="M6812" s="352"/>
    </row>
    <row r="6813" spans="5:13">
      <c r="E6813" s="352"/>
      <c r="F6813" s="352"/>
      <c r="G6813" s="352"/>
      <c r="H6813" s="352"/>
      <c r="I6813" s="352"/>
      <c r="J6813" s="352"/>
      <c r="K6813" s="352"/>
      <c r="L6813" s="352"/>
      <c r="M6813" s="352"/>
    </row>
    <row r="6814" spans="5:13">
      <c r="E6814" s="352"/>
      <c r="F6814" s="352"/>
      <c r="G6814" s="352"/>
      <c r="H6814" s="352"/>
      <c r="I6814" s="352"/>
      <c r="J6814" s="352"/>
      <c r="K6814" s="352"/>
      <c r="L6814" s="352"/>
      <c r="M6814" s="352"/>
    </row>
    <row r="6815" spans="5:13">
      <c r="E6815" s="352"/>
      <c r="F6815" s="352"/>
      <c r="G6815" s="352"/>
      <c r="H6815" s="352"/>
      <c r="I6815" s="352"/>
      <c r="J6815" s="352"/>
      <c r="K6815" s="352"/>
      <c r="L6815" s="352"/>
      <c r="M6815" s="352"/>
    </row>
    <row r="6816" spans="5:13">
      <c r="E6816" s="352"/>
      <c r="F6816" s="352"/>
      <c r="G6816" s="352"/>
      <c r="H6816" s="352"/>
      <c r="I6816" s="352"/>
      <c r="J6816" s="352"/>
      <c r="K6816" s="352"/>
      <c r="L6816" s="352"/>
      <c r="M6816" s="352"/>
    </row>
    <row r="6817" spans="5:13">
      <c r="E6817" s="352"/>
      <c r="F6817" s="352"/>
      <c r="G6817" s="352"/>
      <c r="H6817" s="352"/>
      <c r="I6817" s="352"/>
      <c r="J6817" s="352"/>
      <c r="K6817" s="352"/>
      <c r="L6817" s="352"/>
      <c r="M6817" s="352"/>
    </row>
    <row r="6818" spans="5:13">
      <c r="E6818" s="352"/>
      <c r="F6818" s="352"/>
      <c r="G6818" s="352"/>
      <c r="H6818" s="352"/>
      <c r="I6818" s="352"/>
      <c r="J6818" s="352"/>
      <c r="K6818" s="352"/>
      <c r="L6818" s="352"/>
      <c r="M6818" s="352"/>
    </row>
    <row r="6819" spans="5:13">
      <c r="E6819" s="352"/>
      <c r="F6819" s="352"/>
      <c r="G6819" s="352"/>
      <c r="H6819" s="352"/>
      <c r="I6819" s="352"/>
      <c r="J6819" s="352"/>
      <c r="K6819" s="352"/>
      <c r="L6819" s="352"/>
      <c r="M6819" s="352"/>
    </row>
    <row r="6820" spans="5:13">
      <c r="E6820" s="352"/>
      <c r="F6820" s="352"/>
      <c r="G6820" s="352"/>
      <c r="H6820" s="352"/>
      <c r="I6820" s="352"/>
      <c r="J6820" s="352"/>
      <c r="K6820" s="352"/>
      <c r="L6820" s="352"/>
      <c r="M6820" s="352"/>
    </row>
    <row r="6821" spans="5:13">
      <c r="E6821" s="352"/>
      <c r="F6821" s="352"/>
      <c r="G6821" s="352"/>
      <c r="H6821" s="352"/>
      <c r="I6821" s="352"/>
      <c r="J6821" s="352"/>
      <c r="K6821" s="352"/>
      <c r="L6821" s="352"/>
      <c r="M6821" s="352"/>
    </row>
    <row r="6822" spans="5:13">
      <c r="E6822" s="352"/>
      <c r="F6822" s="352"/>
      <c r="G6822" s="352"/>
      <c r="H6822" s="352"/>
      <c r="I6822" s="352"/>
      <c r="J6822" s="352"/>
      <c r="K6822" s="352"/>
      <c r="L6822" s="352"/>
      <c r="M6822" s="352"/>
    </row>
    <row r="6823" spans="5:13">
      <c r="E6823" s="352"/>
      <c r="F6823" s="352"/>
      <c r="G6823" s="352"/>
      <c r="H6823" s="352"/>
      <c r="I6823" s="352"/>
      <c r="J6823" s="352"/>
      <c r="K6823" s="352"/>
      <c r="L6823" s="352"/>
      <c r="M6823" s="352"/>
    </row>
    <row r="6824" spans="5:13">
      <c r="E6824" s="352"/>
      <c r="F6824" s="352"/>
      <c r="G6824" s="352"/>
      <c r="H6824" s="352"/>
      <c r="I6824" s="352"/>
      <c r="J6824" s="352"/>
      <c r="K6824" s="352"/>
      <c r="L6824" s="352"/>
      <c r="M6824" s="352"/>
    </row>
    <row r="6825" spans="5:13">
      <c r="E6825" s="352"/>
      <c r="F6825" s="352"/>
      <c r="G6825" s="352"/>
      <c r="H6825" s="352"/>
      <c r="I6825" s="352"/>
      <c r="J6825" s="352"/>
      <c r="K6825" s="352"/>
      <c r="L6825" s="352"/>
      <c r="M6825" s="352"/>
    </row>
    <row r="6826" spans="5:13">
      <c r="E6826" s="352"/>
      <c r="F6826" s="352"/>
      <c r="G6826" s="352"/>
      <c r="H6826" s="352"/>
      <c r="I6826" s="352"/>
      <c r="J6826" s="352"/>
      <c r="K6826" s="352"/>
      <c r="L6826" s="352"/>
      <c r="M6826" s="352"/>
    </row>
    <row r="6827" spans="5:13">
      <c r="E6827" s="352"/>
      <c r="F6827" s="352"/>
      <c r="G6827" s="352"/>
      <c r="H6827" s="352"/>
      <c r="I6827" s="352"/>
      <c r="J6827" s="352"/>
      <c r="K6827" s="352"/>
      <c r="L6827" s="352"/>
      <c r="M6827" s="352"/>
    </row>
    <row r="6828" spans="5:13">
      <c r="E6828" s="352"/>
      <c r="F6828" s="352"/>
      <c r="G6828" s="352"/>
      <c r="H6828" s="352"/>
      <c r="I6828" s="352"/>
      <c r="J6828" s="352"/>
      <c r="K6828" s="352"/>
      <c r="L6828" s="352"/>
      <c r="M6828" s="352"/>
    </row>
    <row r="6829" spans="5:13">
      <c r="E6829" s="352"/>
      <c r="F6829" s="352"/>
      <c r="G6829" s="352"/>
      <c r="H6829" s="352"/>
      <c r="I6829" s="352"/>
      <c r="J6829" s="352"/>
      <c r="K6829" s="352"/>
      <c r="L6829" s="352"/>
      <c r="M6829" s="352"/>
    </row>
    <row r="6830" spans="5:13">
      <c r="E6830" s="352"/>
      <c r="F6830" s="352"/>
      <c r="G6830" s="352"/>
      <c r="H6830" s="352"/>
      <c r="I6830" s="352"/>
      <c r="J6830" s="352"/>
      <c r="K6830" s="352"/>
      <c r="L6830" s="352"/>
      <c r="M6830" s="352"/>
    </row>
    <row r="6831" spans="5:13">
      <c r="E6831" s="352"/>
      <c r="F6831" s="352"/>
      <c r="G6831" s="352"/>
      <c r="H6831" s="352"/>
      <c r="I6831" s="352"/>
      <c r="J6831" s="352"/>
      <c r="K6831" s="352"/>
      <c r="L6831" s="352"/>
      <c r="M6831" s="352"/>
    </row>
    <row r="6832" spans="5:13">
      <c r="E6832" s="352"/>
      <c r="F6832" s="352"/>
      <c r="G6832" s="352"/>
      <c r="H6832" s="352"/>
      <c r="I6832" s="352"/>
      <c r="J6832" s="352"/>
      <c r="K6832" s="352"/>
      <c r="L6832" s="352"/>
      <c r="M6832" s="352"/>
    </row>
    <row r="6833" spans="5:13">
      <c r="E6833" s="352"/>
      <c r="F6833" s="352"/>
      <c r="G6833" s="352"/>
      <c r="H6833" s="352"/>
      <c r="I6833" s="352"/>
      <c r="J6833" s="352"/>
      <c r="K6833" s="352"/>
      <c r="L6833" s="352"/>
      <c r="M6833" s="352"/>
    </row>
    <row r="6834" spans="5:13">
      <c r="E6834" s="352"/>
      <c r="F6834" s="352"/>
      <c r="G6834" s="352"/>
      <c r="H6834" s="352"/>
      <c r="I6834" s="352"/>
      <c r="J6834" s="352"/>
      <c r="K6834" s="352"/>
      <c r="L6834" s="352"/>
      <c r="M6834" s="352"/>
    </row>
    <row r="6835" spans="5:13">
      <c r="E6835" s="352"/>
      <c r="F6835" s="352"/>
      <c r="G6835" s="352"/>
      <c r="H6835" s="352"/>
      <c r="I6835" s="352"/>
      <c r="J6835" s="352"/>
      <c r="K6835" s="352"/>
      <c r="L6835" s="352"/>
      <c r="M6835" s="352"/>
    </row>
    <row r="6836" spans="5:13">
      <c r="E6836" s="352"/>
      <c r="F6836" s="352"/>
      <c r="G6836" s="352"/>
      <c r="H6836" s="352"/>
      <c r="I6836" s="352"/>
      <c r="J6836" s="352"/>
      <c r="K6836" s="352"/>
      <c r="L6836" s="352"/>
      <c r="M6836" s="352"/>
    </row>
    <row r="6837" spans="5:13">
      <c r="E6837" s="352"/>
      <c r="F6837" s="352"/>
      <c r="G6837" s="352"/>
      <c r="H6837" s="352"/>
      <c r="I6837" s="352"/>
      <c r="J6837" s="352"/>
      <c r="K6837" s="352"/>
      <c r="L6837" s="352"/>
      <c r="M6837" s="352"/>
    </row>
    <row r="6838" spans="5:13">
      <c r="E6838" s="352"/>
      <c r="F6838" s="352"/>
      <c r="G6838" s="352"/>
      <c r="H6838" s="352"/>
      <c r="I6838" s="352"/>
      <c r="J6838" s="352"/>
      <c r="K6838" s="352"/>
      <c r="L6838" s="352"/>
      <c r="M6838" s="352"/>
    </row>
    <row r="6839" spans="5:13">
      <c r="E6839" s="352"/>
      <c r="F6839" s="352"/>
      <c r="G6839" s="352"/>
      <c r="H6839" s="352"/>
      <c r="I6839" s="352"/>
      <c r="J6839" s="352"/>
      <c r="K6839" s="352"/>
      <c r="L6839" s="352"/>
      <c r="M6839" s="352"/>
    </row>
    <row r="6840" spans="5:13">
      <c r="E6840" s="352"/>
      <c r="F6840" s="352"/>
      <c r="G6840" s="352"/>
      <c r="H6840" s="352"/>
      <c r="I6840" s="352"/>
      <c r="J6840" s="352"/>
      <c r="K6840" s="352"/>
      <c r="L6840" s="352"/>
      <c r="M6840" s="352"/>
    </row>
    <row r="6841" spans="5:13">
      <c r="E6841" s="352"/>
      <c r="F6841" s="352"/>
      <c r="G6841" s="352"/>
      <c r="H6841" s="352"/>
      <c r="I6841" s="352"/>
      <c r="J6841" s="352"/>
      <c r="K6841" s="352"/>
      <c r="L6841" s="352"/>
      <c r="M6841" s="352"/>
    </row>
    <row r="6842" spans="5:13">
      <c r="E6842" s="352"/>
      <c r="F6842" s="352"/>
      <c r="G6842" s="352"/>
      <c r="H6842" s="352"/>
      <c r="I6842" s="352"/>
      <c r="J6842" s="352"/>
      <c r="K6842" s="352"/>
      <c r="L6842" s="352"/>
      <c r="M6842" s="352"/>
    </row>
    <row r="6843" spans="5:13">
      <c r="E6843" s="352"/>
      <c r="F6843" s="352"/>
      <c r="G6843" s="352"/>
      <c r="H6843" s="352"/>
      <c r="I6843" s="352"/>
      <c r="J6843" s="352"/>
      <c r="K6843" s="352"/>
      <c r="L6843" s="352"/>
      <c r="M6843" s="352"/>
    </row>
    <row r="6844" spans="5:13">
      <c r="E6844" s="352"/>
      <c r="F6844" s="352"/>
      <c r="G6844" s="352"/>
      <c r="H6844" s="352"/>
      <c r="I6844" s="352"/>
      <c r="J6844" s="352"/>
      <c r="K6844" s="352"/>
      <c r="L6844" s="352"/>
      <c r="M6844" s="352"/>
    </row>
    <row r="6845" spans="5:13">
      <c r="E6845" s="352"/>
      <c r="F6845" s="352"/>
      <c r="G6845" s="352"/>
      <c r="H6845" s="352"/>
      <c r="I6845" s="352"/>
      <c r="J6845" s="352"/>
      <c r="K6845" s="352"/>
      <c r="L6845" s="352"/>
      <c r="M6845" s="352"/>
    </row>
    <row r="6846" spans="5:13">
      <c r="E6846" s="352"/>
      <c r="F6846" s="352"/>
      <c r="G6846" s="352"/>
      <c r="H6846" s="352"/>
      <c r="I6846" s="352"/>
      <c r="J6846" s="352"/>
      <c r="K6846" s="352"/>
      <c r="L6846" s="352"/>
      <c r="M6846" s="352"/>
    </row>
    <row r="6847" spans="5:13">
      <c r="E6847" s="352"/>
      <c r="F6847" s="352"/>
      <c r="G6847" s="352"/>
      <c r="H6847" s="352"/>
      <c r="I6847" s="352"/>
      <c r="J6847" s="352"/>
      <c r="K6847" s="352"/>
      <c r="L6847" s="352"/>
      <c r="M6847" s="352"/>
    </row>
    <row r="6848" spans="5:13">
      <c r="E6848" s="352"/>
      <c r="F6848" s="352"/>
      <c r="G6848" s="352"/>
      <c r="H6848" s="352"/>
      <c r="I6848" s="352"/>
      <c r="J6848" s="352"/>
      <c r="K6848" s="352"/>
      <c r="L6848" s="352"/>
      <c r="M6848" s="352"/>
    </row>
    <row r="6849" spans="5:13">
      <c r="E6849" s="352"/>
      <c r="F6849" s="352"/>
      <c r="G6849" s="352"/>
      <c r="H6849" s="352"/>
      <c r="I6849" s="352"/>
      <c r="J6849" s="352"/>
      <c r="K6849" s="352"/>
      <c r="L6849" s="352"/>
      <c r="M6849" s="352"/>
    </row>
    <row r="6850" spans="5:13">
      <c r="E6850" s="352"/>
      <c r="F6850" s="352"/>
      <c r="G6850" s="352"/>
      <c r="H6850" s="352"/>
      <c r="I6850" s="352"/>
      <c r="J6850" s="352"/>
      <c r="K6850" s="352"/>
      <c r="L6850" s="352"/>
      <c r="M6850" s="352"/>
    </row>
    <row r="6851" spans="5:13">
      <c r="E6851" s="352"/>
      <c r="F6851" s="352"/>
      <c r="G6851" s="352"/>
      <c r="H6851" s="352"/>
      <c r="I6851" s="352"/>
      <c r="J6851" s="352"/>
      <c r="K6851" s="352"/>
      <c r="L6851" s="352"/>
      <c r="M6851" s="352"/>
    </row>
    <row r="6852" spans="5:13">
      <c r="E6852" s="352"/>
      <c r="F6852" s="352"/>
      <c r="G6852" s="352"/>
      <c r="H6852" s="352"/>
      <c r="I6852" s="352"/>
      <c r="J6852" s="352"/>
      <c r="K6852" s="352"/>
      <c r="L6852" s="352"/>
      <c r="M6852" s="352"/>
    </row>
    <row r="6853" spans="5:13">
      <c r="E6853" s="352"/>
      <c r="F6853" s="352"/>
      <c r="G6853" s="352"/>
      <c r="H6853" s="352"/>
      <c r="I6853" s="352"/>
      <c r="J6853" s="352"/>
      <c r="K6853" s="352"/>
      <c r="L6853" s="352"/>
      <c r="M6853" s="352"/>
    </row>
    <row r="6854" spans="5:13">
      <c r="E6854" s="352"/>
      <c r="F6854" s="352"/>
      <c r="G6854" s="352"/>
      <c r="H6854" s="352"/>
      <c r="I6854" s="352"/>
      <c r="J6854" s="352"/>
      <c r="K6854" s="352"/>
      <c r="L6854" s="352"/>
      <c r="M6854" s="352"/>
    </row>
    <row r="6855" spans="5:13">
      <c r="E6855" s="352"/>
      <c r="F6855" s="352"/>
      <c r="G6855" s="352"/>
      <c r="H6855" s="352"/>
      <c r="I6855" s="352"/>
      <c r="J6855" s="352"/>
      <c r="K6855" s="352"/>
      <c r="L6855" s="352"/>
      <c r="M6855" s="352"/>
    </row>
    <row r="6856" spans="5:13">
      <c r="E6856" s="352"/>
      <c r="F6856" s="352"/>
      <c r="G6856" s="352"/>
      <c r="H6856" s="352"/>
      <c r="I6856" s="352"/>
      <c r="J6856" s="352"/>
      <c r="K6856" s="352"/>
      <c r="L6856" s="352"/>
      <c r="M6856" s="352"/>
    </row>
    <row r="6857" spans="5:13">
      <c r="E6857" s="352"/>
      <c r="F6857" s="352"/>
      <c r="G6857" s="352"/>
      <c r="H6857" s="352"/>
      <c r="I6857" s="352"/>
      <c r="J6857" s="352"/>
      <c r="K6857" s="352"/>
      <c r="L6857" s="352"/>
      <c r="M6857" s="352"/>
    </row>
    <row r="6858" spans="5:13">
      <c r="E6858" s="352"/>
      <c r="F6858" s="352"/>
      <c r="G6858" s="352"/>
      <c r="H6858" s="352"/>
      <c r="I6858" s="352"/>
      <c r="J6858" s="352"/>
      <c r="K6858" s="352"/>
      <c r="L6858" s="352"/>
      <c r="M6858" s="352"/>
    </row>
    <row r="6859" spans="5:13">
      <c r="E6859" s="352"/>
      <c r="F6859" s="352"/>
      <c r="G6859" s="352"/>
      <c r="H6859" s="352"/>
      <c r="I6859" s="352"/>
      <c r="J6859" s="352"/>
      <c r="K6859" s="352"/>
      <c r="L6859" s="352"/>
      <c r="M6859" s="352"/>
    </row>
    <row r="6860" spans="5:13">
      <c r="E6860" s="352"/>
      <c r="F6860" s="352"/>
      <c r="G6860" s="352"/>
      <c r="H6860" s="352"/>
      <c r="I6860" s="352"/>
      <c r="J6860" s="352"/>
      <c r="K6860" s="352"/>
      <c r="L6860" s="352"/>
      <c r="M6860" s="352"/>
    </row>
    <row r="6861" spans="5:13">
      <c r="E6861" s="352"/>
      <c r="F6861" s="352"/>
      <c r="G6861" s="352"/>
      <c r="H6861" s="352"/>
      <c r="I6861" s="352"/>
      <c r="J6861" s="352"/>
      <c r="K6861" s="352"/>
      <c r="L6861" s="352"/>
      <c r="M6861" s="352"/>
    </row>
    <row r="6862" spans="5:13">
      <c r="E6862" s="352"/>
      <c r="F6862" s="352"/>
      <c r="G6862" s="352"/>
      <c r="H6862" s="352"/>
      <c r="I6862" s="352"/>
      <c r="J6862" s="352"/>
      <c r="K6862" s="352"/>
      <c r="L6862" s="352"/>
      <c r="M6862" s="352"/>
    </row>
    <row r="6863" spans="5:13">
      <c r="E6863" s="352"/>
      <c r="F6863" s="352"/>
      <c r="G6863" s="352"/>
      <c r="H6863" s="352"/>
      <c r="I6863" s="352"/>
      <c r="J6863" s="352"/>
      <c r="K6863" s="352"/>
      <c r="L6863" s="352"/>
      <c r="M6863" s="352"/>
    </row>
    <row r="6864" spans="5:13">
      <c r="E6864" s="352"/>
      <c r="F6864" s="352"/>
      <c r="G6864" s="352"/>
      <c r="H6864" s="352"/>
      <c r="I6864" s="352"/>
      <c r="J6864" s="352"/>
      <c r="K6864" s="352"/>
      <c r="L6864" s="352"/>
      <c r="M6864" s="352"/>
    </row>
    <row r="6865" spans="5:13">
      <c r="E6865" s="352"/>
      <c r="F6865" s="352"/>
      <c r="G6865" s="352"/>
      <c r="H6865" s="352"/>
      <c r="I6865" s="352"/>
      <c r="J6865" s="352"/>
      <c r="K6865" s="352"/>
      <c r="L6865" s="352"/>
      <c r="M6865" s="352"/>
    </row>
    <row r="6866" spans="5:13">
      <c r="E6866" s="352"/>
      <c r="F6866" s="352"/>
      <c r="G6866" s="352"/>
      <c r="H6866" s="352"/>
      <c r="I6866" s="352"/>
      <c r="J6866" s="352"/>
      <c r="K6866" s="352"/>
      <c r="L6866" s="352"/>
      <c r="M6866" s="352"/>
    </row>
    <row r="6867" spans="5:13">
      <c r="E6867" s="352"/>
      <c r="F6867" s="352"/>
      <c r="G6867" s="352"/>
      <c r="H6867" s="352"/>
      <c r="I6867" s="352"/>
      <c r="J6867" s="352"/>
      <c r="K6867" s="352"/>
      <c r="L6867" s="352"/>
      <c r="M6867" s="352"/>
    </row>
    <row r="6868" spans="5:13">
      <c r="E6868" s="352"/>
      <c r="F6868" s="352"/>
      <c r="G6868" s="352"/>
      <c r="H6868" s="352"/>
      <c r="I6868" s="352"/>
      <c r="J6868" s="352"/>
      <c r="K6868" s="352"/>
      <c r="L6868" s="352"/>
      <c r="M6868" s="352"/>
    </row>
    <row r="6869" spans="5:13">
      <c r="E6869" s="352"/>
      <c r="F6869" s="352"/>
      <c r="G6869" s="352"/>
      <c r="H6869" s="352"/>
      <c r="I6869" s="352"/>
      <c r="J6869" s="352"/>
      <c r="K6869" s="352"/>
      <c r="L6869" s="352"/>
      <c r="M6869" s="352"/>
    </row>
    <row r="6870" spans="5:13">
      <c r="E6870" s="352"/>
      <c r="F6870" s="352"/>
      <c r="G6870" s="352"/>
      <c r="H6870" s="352"/>
      <c r="I6870" s="352"/>
      <c r="J6870" s="352"/>
      <c r="K6870" s="352"/>
      <c r="L6870" s="352"/>
      <c r="M6870" s="352"/>
    </row>
    <row r="6871" spans="5:13">
      <c r="E6871" s="352"/>
      <c r="F6871" s="352"/>
      <c r="G6871" s="352"/>
      <c r="H6871" s="352"/>
      <c r="I6871" s="352"/>
      <c r="J6871" s="352"/>
      <c r="K6871" s="352"/>
      <c r="L6871" s="352"/>
      <c r="M6871" s="352"/>
    </row>
    <row r="6872" spans="5:13">
      <c r="E6872" s="352"/>
      <c r="F6872" s="352"/>
      <c r="G6872" s="352"/>
      <c r="H6872" s="352"/>
      <c r="I6872" s="352"/>
      <c r="J6872" s="352"/>
      <c r="K6872" s="352"/>
      <c r="L6872" s="352"/>
      <c r="M6872" s="352"/>
    </row>
    <row r="6873" spans="5:13">
      <c r="E6873" s="352"/>
      <c r="F6873" s="352"/>
      <c r="G6873" s="352"/>
      <c r="H6873" s="352"/>
      <c r="I6873" s="352"/>
      <c r="J6873" s="352"/>
      <c r="K6873" s="352"/>
      <c r="L6873" s="352"/>
      <c r="M6873" s="352"/>
    </row>
    <row r="6874" spans="5:13">
      <c r="E6874" s="352"/>
      <c r="F6874" s="352"/>
      <c r="G6874" s="352"/>
      <c r="H6874" s="352"/>
      <c r="I6874" s="352"/>
      <c r="J6874" s="352"/>
      <c r="K6874" s="352"/>
      <c r="L6874" s="352"/>
      <c r="M6874" s="352"/>
    </row>
    <row r="6875" spans="5:13">
      <c r="E6875" s="352"/>
      <c r="F6875" s="352"/>
      <c r="G6875" s="352"/>
      <c r="H6875" s="352"/>
      <c r="I6875" s="352"/>
      <c r="J6875" s="352"/>
      <c r="K6875" s="352"/>
      <c r="L6875" s="352"/>
      <c r="M6875" s="352"/>
    </row>
    <row r="6876" spans="5:13">
      <c r="E6876" s="352"/>
      <c r="F6876" s="352"/>
      <c r="G6876" s="352"/>
      <c r="H6876" s="352"/>
      <c r="I6876" s="352"/>
      <c r="J6876" s="352"/>
      <c r="K6876" s="352"/>
      <c r="L6876" s="352"/>
      <c r="M6876" s="352"/>
    </row>
    <row r="6877" spans="5:13">
      <c r="E6877" s="352"/>
      <c r="F6877" s="352"/>
      <c r="G6877" s="352"/>
      <c r="H6877" s="352"/>
      <c r="I6877" s="352"/>
      <c r="J6877" s="352"/>
      <c r="K6877" s="352"/>
      <c r="L6877" s="352"/>
      <c r="M6877" s="352"/>
    </row>
    <row r="6878" spans="5:13">
      <c r="E6878" s="352"/>
      <c r="F6878" s="352"/>
      <c r="G6878" s="352"/>
      <c r="H6878" s="352"/>
      <c r="I6878" s="352"/>
      <c r="J6878" s="352"/>
      <c r="K6878" s="352"/>
      <c r="L6878" s="352"/>
      <c r="M6878" s="352"/>
    </row>
    <row r="6879" spans="5:13">
      <c r="E6879" s="352"/>
      <c r="F6879" s="352"/>
      <c r="G6879" s="352"/>
      <c r="H6879" s="352"/>
      <c r="I6879" s="352"/>
      <c r="J6879" s="352"/>
      <c r="K6879" s="352"/>
      <c r="L6879" s="352"/>
      <c r="M6879" s="352"/>
    </row>
    <row r="6880" spans="5:13">
      <c r="E6880" s="352"/>
      <c r="F6880" s="352"/>
      <c r="G6880" s="352"/>
      <c r="H6880" s="352"/>
      <c r="I6880" s="352"/>
      <c r="J6880" s="352"/>
      <c r="K6880" s="352"/>
      <c r="L6880" s="352"/>
      <c r="M6880" s="352"/>
    </row>
    <row r="6881" spans="5:13">
      <c r="E6881" s="352"/>
      <c r="F6881" s="352"/>
      <c r="G6881" s="352"/>
      <c r="H6881" s="352"/>
      <c r="I6881" s="352"/>
      <c r="J6881" s="352"/>
      <c r="K6881" s="352"/>
      <c r="L6881" s="352"/>
      <c r="M6881" s="352"/>
    </row>
    <row r="6882" spans="5:13">
      <c r="E6882" s="352"/>
      <c r="F6882" s="352"/>
      <c r="G6882" s="352"/>
      <c r="H6882" s="352"/>
      <c r="I6882" s="352"/>
      <c r="J6882" s="352"/>
      <c r="K6882" s="352"/>
      <c r="L6882" s="352"/>
      <c r="M6882" s="352"/>
    </row>
    <row r="6883" spans="5:13">
      <c r="E6883" s="352"/>
      <c r="F6883" s="352"/>
      <c r="G6883" s="352"/>
      <c r="H6883" s="352"/>
      <c r="I6883" s="352"/>
      <c r="J6883" s="352"/>
      <c r="K6883" s="352"/>
      <c r="L6883" s="352"/>
      <c r="M6883" s="352"/>
    </row>
    <row r="6884" spans="5:13">
      <c r="E6884" s="352"/>
      <c r="F6884" s="352"/>
      <c r="G6884" s="352"/>
      <c r="H6884" s="352"/>
      <c r="I6884" s="352"/>
      <c r="J6884" s="352"/>
      <c r="K6884" s="352"/>
      <c r="L6884" s="352"/>
      <c r="M6884" s="352"/>
    </row>
    <row r="6885" spans="5:13">
      <c r="E6885" s="352"/>
      <c r="F6885" s="352"/>
      <c r="G6885" s="352"/>
      <c r="H6885" s="352"/>
      <c r="I6885" s="352"/>
      <c r="J6885" s="352"/>
      <c r="K6885" s="352"/>
      <c r="L6885" s="352"/>
      <c r="M6885" s="352"/>
    </row>
    <row r="6886" spans="5:13">
      <c r="E6886" s="352"/>
      <c r="F6886" s="352"/>
      <c r="G6886" s="352"/>
      <c r="H6886" s="352"/>
      <c r="I6886" s="352"/>
      <c r="J6886" s="352"/>
      <c r="K6886" s="352"/>
      <c r="L6886" s="352"/>
      <c r="M6886" s="352"/>
    </row>
    <row r="6887" spans="5:13">
      <c r="E6887" s="352"/>
      <c r="F6887" s="352"/>
      <c r="G6887" s="352"/>
      <c r="H6887" s="352"/>
      <c r="I6887" s="352"/>
      <c r="J6887" s="352"/>
      <c r="K6887" s="352"/>
      <c r="L6887" s="352"/>
      <c r="M6887" s="352"/>
    </row>
    <row r="6888" spans="5:13">
      <c r="E6888" s="352"/>
      <c r="F6888" s="352"/>
      <c r="G6888" s="352"/>
      <c r="H6888" s="352"/>
      <c r="I6888" s="352"/>
      <c r="J6888" s="352"/>
      <c r="K6888" s="352"/>
      <c r="L6888" s="352"/>
      <c r="M6888" s="352"/>
    </row>
    <row r="6889" spans="5:13">
      <c r="E6889" s="352"/>
      <c r="F6889" s="352"/>
      <c r="G6889" s="352"/>
      <c r="H6889" s="352"/>
      <c r="I6889" s="352"/>
      <c r="J6889" s="352"/>
      <c r="K6889" s="352"/>
      <c r="L6889" s="352"/>
      <c r="M6889" s="352"/>
    </row>
    <row r="6890" spans="5:13">
      <c r="E6890" s="352"/>
      <c r="F6890" s="352"/>
      <c r="G6890" s="352"/>
      <c r="H6890" s="352"/>
      <c r="I6890" s="352"/>
      <c r="J6890" s="352"/>
      <c r="K6890" s="352"/>
      <c r="L6890" s="352"/>
      <c r="M6890" s="352"/>
    </row>
    <row r="6891" spans="5:13">
      <c r="E6891" s="352"/>
      <c r="F6891" s="352"/>
      <c r="G6891" s="352"/>
      <c r="H6891" s="352"/>
      <c r="I6891" s="352"/>
      <c r="J6891" s="352"/>
      <c r="K6891" s="352"/>
      <c r="L6891" s="352"/>
      <c r="M6891" s="352"/>
    </row>
    <row r="6892" spans="5:13">
      <c r="E6892" s="352"/>
      <c r="F6892" s="352"/>
      <c r="G6892" s="352"/>
      <c r="H6892" s="352"/>
      <c r="I6892" s="352"/>
      <c r="J6892" s="352"/>
      <c r="K6892" s="352"/>
      <c r="L6892" s="352"/>
      <c r="M6892" s="352"/>
    </row>
    <row r="6893" spans="5:13">
      <c r="E6893" s="352"/>
      <c r="F6893" s="352"/>
      <c r="G6893" s="352"/>
      <c r="H6893" s="352"/>
      <c r="I6893" s="352"/>
      <c r="J6893" s="352"/>
      <c r="K6893" s="352"/>
      <c r="L6893" s="352"/>
      <c r="M6893" s="352"/>
    </row>
    <row r="6894" spans="5:13">
      <c r="E6894" s="352"/>
      <c r="F6894" s="352"/>
      <c r="G6894" s="352"/>
      <c r="H6894" s="352"/>
      <c r="I6894" s="352"/>
      <c r="J6894" s="352"/>
      <c r="K6894" s="352"/>
      <c r="L6894" s="352"/>
      <c r="M6894" s="352"/>
    </row>
    <row r="6895" spans="5:13">
      <c r="E6895" s="352"/>
      <c r="F6895" s="352"/>
      <c r="G6895" s="352"/>
      <c r="H6895" s="352"/>
      <c r="I6895" s="352"/>
      <c r="J6895" s="352"/>
      <c r="K6895" s="352"/>
      <c r="L6895" s="352"/>
      <c r="M6895" s="352"/>
    </row>
    <row r="6896" spans="5:13">
      <c r="E6896" s="352"/>
      <c r="F6896" s="352"/>
      <c r="G6896" s="352"/>
      <c r="H6896" s="352"/>
      <c r="I6896" s="352"/>
      <c r="J6896" s="352"/>
      <c r="K6896" s="352"/>
      <c r="L6896" s="352"/>
      <c r="M6896" s="352"/>
    </row>
    <row r="6897" spans="5:13">
      <c r="E6897" s="352"/>
      <c r="F6897" s="352"/>
      <c r="G6897" s="352"/>
      <c r="H6897" s="352"/>
      <c r="I6897" s="352"/>
      <c r="J6897" s="352"/>
      <c r="K6897" s="352"/>
      <c r="L6897" s="352"/>
      <c r="M6897" s="352"/>
    </row>
    <row r="6898" spans="5:13">
      <c r="E6898" s="352"/>
      <c r="F6898" s="352"/>
      <c r="G6898" s="352"/>
      <c r="H6898" s="352"/>
      <c r="I6898" s="352"/>
      <c r="J6898" s="352"/>
      <c r="K6898" s="352"/>
      <c r="L6898" s="352"/>
      <c r="M6898" s="352"/>
    </row>
    <row r="6899" spans="5:13">
      <c r="E6899" s="352"/>
      <c r="F6899" s="352"/>
      <c r="G6899" s="352"/>
      <c r="H6899" s="352"/>
      <c r="I6899" s="352"/>
      <c r="J6899" s="352"/>
      <c r="K6899" s="352"/>
      <c r="L6899" s="352"/>
      <c r="M6899" s="352"/>
    </row>
    <row r="6900" spans="5:13">
      <c r="E6900" s="352"/>
      <c r="F6900" s="352"/>
      <c r="G6900" s="352"/>
      <c r="H6900" s="352"/>
      <c r="I6900" s="352"/>
      <c r="J6900" s="352"/>
      <c r="K6900" s="352"/>
      <c r="L6900" s="352"/>
      <c r="M6900" s="352"/>
    </row>
    <row r="6901" spans="5:13">
      <c r="E6901" s="352"/>
      <c r="F6901" s="352"/>
      <c r="G6901" s="352"/>
      <c r="H6901" s="352"/>
      <c r="I6901" s="352"/>
      <c r="J6901" s="352"/>
      <c r="K6901" s="352"/>
      <c r="L6901" s="352"/>
      <c r="M6901" s="352"/>
    </row>
    <row r="6902" spans="5:13">
      <c r="E6902" s="352"/>
      <c r="F6902" s="352"/>
      <c r="G6902" s="352"/>
      <c r="H6902" s="352"/>
      <c r="I6902" s="352"/>
      <c r="J6902" s="352"/>
      <c r="K6902" s="352"/>
      <c r="L6902" s="352"/>
      <c r="M6902" s="352"/>
    </row>
    <row r="6903" spans="5:13">
      <c r="E6903" s="352"/>
      <c r="F6903" s="352"/>
      <c r="G6903" s="352"/>
      <c r="H6903" s="352"/>
      <c r="I6903" s="352"/>
      <c r="J6903" s="352"/>
      <c r="K6903" s="352"/>
      <c r="L6903" s="352"/>
      <c r="M6903" s="352"/>
    </row>
    <row r="6904" spans="5:13">
      <c r="E6904" s="352"/>
      <c r="F6904" s="352"/>
      <c r="G6904" s="352"/>
      <c r="H6904" s="352"/>
      <c r="I6904" s="352"/>
      <c r="J6904" s="352"/>
      <c r="K6904" s="352"/>
      <c r="L6904" s="352"/>
      <c r="M6904" s="352"/>
    </row>
    <row r="6905" spans="5:13">
      <c r="E6905" s="352"/>
      <c r="F6905" s="352"/>
      <c r="G6905" s="352"/>
      <c r="H6905" s="352"/>
      <c r="I6905" s="352"/>
      <c r="J6905" s="352"/>
      <c r="K6905" s="352"/>
      <c r="L6905" s="352"/>
      <c r="M6905" s="352"/>
    </row>
    <row r="6906" spans="5:13">
      <c r="E6906" s="352"/>
      <c r="F6906" s="352"/>
      <c r="G6906" s="352"/>
      <c r="H6906" s="352"/>
      <c r="I6906" s="352"/>
      <c r="J6906" s="352"/>
      <c r="K6906" s="352"/>
      <c r="L6906" s="352"/>
      <c r="M6906" s="352"/>
    </row>
    <row r="6907" spans="5:13">
      <c r="E6907" s="352"/>
      <c r="F6907" s="352"/>
      <c r="G6907" s="352"/>
      <c r="H6907" s="352"/>
      <c r="I6907" s="352"/>
      <c r="J6907" s="352"/>
      <c r="K6907" s="352"/>
      <c r="L6907" s="352"/>
      <c r="M6907" s="352"/>
    </row>
    <row r="6908" spans="5:13">
      <c r="E6908" s="352"/>
      <c r="F6908" s="352"/>
      <c r="G6908" s="352"/>
      <c r="H6908" s="352"/>
      <c r="I6908" s="352"/>
      <c r="J6908" s="352"/>
      <c r="K6908" s="352"/>
      <c r="L6908" s="352"/>
      <c r="M6908" s="352"/>
    </row>
    <row r="6909" spans="5:13">
      <c r="E6909" s="352"/>
      <c r="F6909" s="352"/>
      <c r="G6909" s="352"/>
      <c r="H6909" s="352"/>
      <c r="I6909" s="352"/>
      <c r="J6909" s="352"/>
      <c r="K6909" s="352"/>
      <c r="L6909" s="352"/>
      <c r="M6909" s="352"/>
    </row>
    <row r="6910" spans="5:13">
      <c r="E6910" s="352"/>
      <c r="F6910" s="352"/>
      <c r="G6910" s="352"/>
      <c r="H6910" s="352"/>
      <c r="I6910" s="352"/>
      <c r="J6910" s="352"/>
      <c r="K6910" s="352"/>
      <c r="L6910" s="352"/>
      <c r="M6910" s="352"/>
    </row>
    <row r="6911" spans="5:13">
      <c r="E6911" s="352"/>
      <c r="F6911" s="352"/>
      <c r="G6911" s="352"/>
      <c r="H6911" s="352"/>
      <c r="I6911" s="352"/>
      <c r="J6911" s="352"/>
      <c r="K6911" s="352"/>
      <c r="L6911" s="352"/>
      <c r="M6911" s="352"/>
    </row>
    <row r="6912" spans="5:13">
      <c r="E6912" s="352"/>
      <c r="F6912" s="352"/>
      <c r="G6912" s="352"/>
      <c r="H6912" s="352"/>
      <c r="I6912" s="352"/>
      <c r="J6912" s="352"/>
      <c r="K6912" s="352"/>
      <c r="L6912" s="352"/>
      <c r="M6912" s="352"/>
    </row>
    <row r="6913" spans="5:13">
      <c r="E6913" s="352"/>
      <c r="F6913" s="352"/>
      <c r="G6913" s="352"/>
      <c r="H6913" s="352"/>
      <c r="I6913" s="352"/>
      <c r="J6913" s="352"/>
      <c r="K6913" s="352"/>
      <c r="L6913" s="352"/>
      <c r="M6913" s="352"/>
    </row>
    <row r="6914" spans="5:13">
      <c r="E6914" s="352"/>
      <c r="F6914" s="352"/>
      <c r="G6914" s="352"/>
      <c r="H6914" s="352"/>
      <c r="I6914" s="352"/>
      <c r="J6914" s="352"/>
      <c r="K6914" s="352"/>
      <c r="L6914" s="352"/>
      <c r="M6914" s="352"/>
    </row>
    <row r="6915" spans="5:13">
      <c r="E6915" s="352"/>
      <c r="F6915" s="352"/>
      <c r="G6915" s="352"/>
      <c r="H6915" s="352"/>
      <c r="I6915" s="352"/>
      <c r="J6915" s="352"/>
      <c r="K6915" s="352"/>
      <c r="L6915" s="352"/>
      <c r="M6915" s="352"/>
    </row>
    <row r="6916" spans="5:13">
      <c r="E6916" s="352"/>
      <c r="F6916" s="352"/>
      <c r="G6916" s="352"/>
      <c r="H6916" s="352"/>
      <c r="I6916" s="352"/>
      <c r="J6916" s="352"/>
      <c r="K6916" s="352"/>
      <c r="L6916" s="352"/>
      <c r="M6916" s="352"/>
    </row>
    <row r="6917" spans="5:13">
      <c r="E6917" s="352"/>
      <c r="F6917" s="352"/>
      <c r="G6917" s="352"/>
      <c r="H6917" s="352"/>
      <c r="I6917" s="352"/>
      <c r="J6917" s="352"/>
      <c r="K6917" s="352"/>
      <c r="L6917" s="352"/>
      <c r="M6917" s="352"/>
    </row>
    <row r="6918" spans="5:13">
      <c r="E6918" s="352"/>
      <c r="F6918" s="352"/>
      <c r="G6918" s="352"/>
      <c r="H6918" s="352"/>
      <c r="I6918" s="352"/>
      <c r="J6918" s="352"/>
      <c r="K6918" s="352"/>
      <c r="L6918" s="352"/>
      <c r="M6918" s="352"/>
    </row>
    <row r="6919" spans="5:13">
      <c r="E6919" s="352"/>
      <c r="F6919" s="352"/>
      <c r="G6919" s="352"/>
      <c r="H6919" s="352"/>
      <c r="I6919" s="352"/>
      <c r="J6919" s="352"/>
      <c r="K6919" s="352"/>
      <c r="L6919" s="352"/>
      <c r="M6919" s="352"/>
    </row>
    <row r="6920" spans="5:13">
      <c r="E6920" s="352"/>
      <c r="F6920" s="352"/>
      <c r="G6920" s="352"/>
      <c r="H6920" s="352"/>
      <c r="I6920" s="352"/>
      <c r="J6920" s="352"/>
      <c r="K6920" s="352"/>
      <c r="L6920" s="352"/>
      <c r="M6920" s="352"/>
    </row>
    <row r="6921" spans="5:13">
      <c r="E6921" s="352"/>
      <c r="F6921" s="352"/>
      <c r="G6921" s="352"/>
      <c r="H6921" s="352"/>
      <c r="I6921" s="352"/>
      <c r="J6921" s="352"/>
      <c r="K6921" s="352"/>
      <c r="L6921" s="352"/>
      <c r="M6921" s="352"/>
    </row>
    <row r="6922" spans="5:13">
      <c r="E6922" s="352"/>
      <c r="F6922" s="352"/>
      <c r="G6922" s="352"/>
      <c r="H6922" s="352"/>
      <c r="I6922" s="352"/>
      <c r="J6922" s="352"/>
      <c r="K6922" s="352"/>
      <c r="L6922" s="352"/>
      <c r="M6922" s="352"/>
    </row>
    <row r="6923" spans="5:13">
      <c r="E6923" s="352"/>
      <c r="F6923" s="352"/>
      <c r="G6923" s="352"/>
      <c r="H6923" s="352"/>
      <c r="I6923" s="352"/>
      <c r="J6923" s="352"/>
      <c r="K6923" s="352"/>
      <c r="L6923" s="352"/>
      <c r="M6923" s="352"/>
    </row>
    <row r="6924" spans="5:13">
      <c r="E6924" s="352"/>
      <c r="F6924" s="352"/>
      <c r="G6924" s="352"/>
      <c r="H6924" s="352"/>
      <c r="I6924" s="352"/>
      <c r="J6924" s="352"/>
      <c r="K6924" s="352"/>
      <c r="L6924" s="352"/>
      <c r="M6924" s="352"/>
    </row>
    <row r="6925" spans="5:13">
      <c r="E6925" s="352"/>
      <c r="F6925" s="352"/>
      <c r="G6925" s="352"/>
      <c r="H6925" s="352"/>
      <c r="I6925" s="352"/>
      <c r="J6925" s="352"/>
      <c r="K6925" s="352"/>
      <c r="L6925" s="352"/>
      <c r="M6925" s="352"/>
    </row>
    <row r="6926" spans="5:13">
      <c r="E6926" s="352"/>
      <c r="F6926" s="352"/>
      <c r="G6926" s="352"/>
      <c r="H6926" s="352"/>
      <c r="I6926" s="352"/>
      <c r="J6926" s="352"/>
      <c r="K6926" s="352"/>
      <c r="L6926" s="352"/>
      <c r="M6926" s="352"/>
    </row>
    <row r="6927" spans="5:13">
      <c r="E6927" s="352"/>
      <c r="F6927" s="352"/>
      <c r="G6927" s="352"/>
      <c r="H6927" s="352"/>
      <c r="I6927" s="352"/>
      <c r="J6927" s="352"/>
      <c r="K6927" s="352"/>
      <c r="L6927" s="352"/>
      <c r="M6927" s="352"/>
    </row>
    <row r="6928" spans="5:13">
      <c r="E6928" s="352"/>
      <c r="F6928" s="352"/>
      <c r="G6928" s="352"/>
      <c r="H6928" s="352"/>
      <c r="I6928" s="352"/>
      <c r="J6928" s="352"/>
      <c r="K6928" s="352"/>
      <c r="L6928" s="352"/>
      <c r="M6928" s="352"/>
    </row>
    <row r="6929" spans="5:13">
      <c r="E6929" s="352"/>
      <c r="F6929" s="352"/>
      <c r="G6929" s="352"/>
      <c r="H6929" s="352"/>
      <c r="I6929" s="352"/>
      <c r="J6929" s="352"/>
      <c r="K6929" s="352"/>
      <c r="L6929" s="352"/>
      <c r="M6929" s="352"/>
    </row>
    <row r="6930" spans="5:13">
      <c r="E6930" s="352"/>
      <c r="F6930" s="352"/>
      <c r="G6930" s="352"/>
      <c r="H6930" s="352"/>
      <c r="I6930" s="352"/>
      <c r="J6930" s="352"/>
      <c r="K6930" s="352"/>
      <c r="L6930" s="352"/>
      <c r="M6930" s="352"/>
    </row>
    <row r="6931" spans="5:13">
      <c r="E6931" s="352"/>
      <c r="F6931" s="352"/>
      <c r="G6931" s="352"/>
      <c r="H6931" s="352"/>
      <c r="I6931" s="352"/>
      <c r="J6931" s="352"/>
      <c r="K6931" s="352"/>
      <c r="L6931" s="352"/>
      <c r="M6931" s="352"/>
    </row>
    <row r="6932" spans="5:13">
      <c r="E6932" s="352"/>
      <c r="F6932" s="352"/>
      <c r="G6932" s="352"/>
      <c r="H6932" s="352"/>
      <c r="I6932" s="352"/>
      <c r="J6932" s="352"/>
      <c r="K6932" s="352"/>
      <c r="L6932" s="352"/>
      <c r="M6932" s="352"/>
    </row>
    <row r="6933" spans="5:13">
      <c r="E6933" s="352"/>
      <c r="F6933" s="352"/>
      <c r="G6933" s="352"/>
      <c r="H6933" s="352"/>
      <c r="I6933" s="352"/>
      <c r="J6933" s="352"/>
      <c r="K6933" s="352"/>
      <c r="L6933" s="352"/>
      <c r="M6933" s="352"/>
    </row>
    <row r="6934" spans="5:13">
      <c r="E6934" s="352"/>
      <c r="F6934" s="352"/>
      <c r="G6934" s="352"/>
      <c r="H6934" s="352"/>
      <c r="I6934" s="352"/>
      <c r="J6934" s="352"/>
      <c r="K6934" s="352"/>
      <c r="L6934" s="352"/>
      <c r="M6934" s="352"/>
    </row>
    <row r="6935" spans="5:13">
      <c r="E6935" s="352"/>
      <c r="F6935" s="352"/>
      <c r="G6935" s="352"/>
      <c r="H6935" s="352"/>
      <c r="I6935" s="352"/>
      <c r="J6935" s="352"/>
      <c r="K6935" s="352"/>
      <c r="L6935" s="352"/>
      <c r="M6935" s="352"/>
    </row>
    <row r="6936" spans="5:13">
      <c r="E6936" s="352"/>
      <c r="F6936" s="352"/>
      <c r="G6936" s="352"/>
      <c r="H6936" s="352"/>
      <c r="I6936" s="352"/>
      <c r="J6936" s="352"/>
      <c r="K6936" s="352"/>
      <c r="L6936" s="352"/>
      <c r="M6936" s="352"/>
    </row>
    <row r="6937" spans="5:13">
      <c r="E6937" s="352"/>
      <c r="F6937" s="352"/>
      <c r="G6937" s="352"/>
      <c r="H6937" s="352"/>
      <c r="I6937" s="352"/>
      <c r="J6937" s="352"/>
      <c r="K6937" s="352"/>
      <c r="L6937" s="352"/>
      <c r="M6937" s="352"/>
    </row>
    <row r="6938" spans="5:13">
      <c r="E6938" s="352"/>
      <c r="F6938" s="352"/>
      <c r="G6938" s="352"/>
      <c r="H6938" s="352"/>
      <c r="I6938" s="352"/>
      <c r="J6938" s="352"/>
      <c r="K6938" s="352"/>
      <c r="L6938" s="352"/>
      <c r="M6938" s="352"/>
    </row>
    <row r="6939" spans="5:13">
      <c r="E6939" s="352"/>
      <c r="F6939" s="352"/>
      <c r="G6939" s="352"/>
      <c r="H6939" s="352"/>
      <c r="I6939" s="352"/>
      <c r="J6939" s="352"/>
      <c r="K6939" s="352"/>
      <c r="L6939" s="352"/>
      <c r="M6939" s="352"/>
    </row>
    <row r="6940" spans="5:13">
      <c r="E6940" s="352"/>
      <c r="F6940" s="352"/>
      <c r="G6940" s="352"/>
      <c r="H6940" s="352"/>
      <c r="I6940" s="352"/>
      <c r="J6940" s="352"/>
      <c r="K6940" s="352"/>
      <c r="L6940" s="352"/>
      <c r="M6940" s="352"/>
    </row>
    <row r="6941" spans="5:13">
      <c r="E6941" s="352"/>
      <c r="F6941" s="352"/>
      <c r="G6941" s="352"/>
      <c r="H6941" s="352"/>
      <c r="I6941" s="352"/>
      <c r="J6941" s="352"/>
      <c r="K6941" s="352"/>
      <c r="L6941" s="352"/>
      <c r="M6941" s="352"/>
    </row>
    <row r="6942" spans="5:13">
      <c r="E6942" s="352"/>
      <c r="F6942" s="352"/>
      <c r="G6942" s="352"/>
      <c r="H6942" s="352"/>
      <c r="I6942" s="352"/>
      <c r="J6942" s="352"/>
      <c r="K6942" s="352"/>
      <c r="L6942" s="352"/>
      <c r="M6942" s="352"/>
    </row>
    <row r="6943" spans="5:13">
      <c r="E6943" s="352"/>
      <c r="F6943" s="352"/>
      <c r="G6943" s="352"/>
      <c r="H6943" s="352"/>
      <c r="I6943" s="352"/>
      <c r="J6943" s="352"/>
      <c r="K6943" s="352"/>
      <c r="L6943" s="352"/>
      <c r="M6943" s="352"/>
    </row>
    <row r="6944" spans="5:13">
      <c r="E6944" s="352"/>
      <c r="F6944" s="352"/>
      <c r="G6944" s="352"/>
      <c r="H6944" s="352"/>
      <c r="I6944" s="352"/>
      <c r="J6944" s="352"/>
      <c r="K6944" s="352"/>
      <c r="L6944" s="352"/>
      <c r="M6944" s="352"/>
    </row>
    <row r="6945" spans="5:13">
      <c r="E6945" s="352"/>
      <c r="F6945" s="352"/>
      <c r="G6945" s="352"/>
      <c r="H6945" s="352"/>
      <c r="I6945" s="352"/>
      <c r="J6945" s="352"/>
      <c r="K6945" s="352"/>
      <c r="L6945" s="352"/>
      <c r="M6945" s="352"/>
    </row>
    <row r="6946" spans="5:13">
      <c r="E6946" s="352"/>
      <c r="F6946" s="352"/>
      <c r="G6946" s="352"/>
      <c r="H6946" s="352"/>
      <c r="I6946" s="352"/>
      <c r="J6946" s="352"/>
      <c r="K6946" s="352"/>
      <c r="L6946" s="352"/>
      <c r="M6946" s="352"/>
    </row>
    <row r="6947" spans="5:13">
      <c r="E6947" s="352"/>
      <c r="F6947" s="352"/>
      <c r="G6947" s="352"/>
      <c r="H6947" s="352"/>
      <c r="I6947" s="352"/>
      <c r="J6947" s="352"/>
      <c r="K6947" s="352"/>
      <c r="L6947" s="352"/>
      <c r="M6947" s="352"/>
    </row>
    <row r="6948" spans="5:13">
      <c r="E6948" s="352"/>
      <c r="F6948" s="352"/>
      <c r="G6948" s="352"/>
      <c r="H6948" s="352"/>
      <c r="I6948" s="352"/>
      <c r="J6948" s="352"/>
      <c r="K6948" s="352"/>
      <c r="L6948" s="352"/>
      <c r="M6948" s="352"/>
    </row>
    <row r="6949" spans="5:13">
      <c r="E6949" s="352"/>
      <c r="F6949" s="352"/>
      <c r="G6949" s="352"/>
      <c r="H6949" s="352"/>
      <c r="I6949" s="352"/>
      <c r="J6949" s="352"/>
      <c r="K6949" s="352"/>
      <c r="L6949" s="352"/>
      <c r="M6949" s="352"/>
    </row>
    <row r="6950" spans="5:13">
      <c r="E6950" s="352"/>
      <c r="F6950" s="352"/>
      <c r="G6950" s="352"/>
      <c r="H6950" s="352"/>
      <c r="I6950" s="352"/>
      <c r="J6950" s="352"/>
      <c r="K6950" s="352"/>
      <c r="L6950" s="352"/>
      <c r="M6950" s="352"/>
    </row>
    <row r="6951" spans="5:13">
      <c r="E6951" s="352"/>
      <c r="F6951" s="352"/>
      <c r="G6951" s="352"/>
      <c r="H6951" s="352"/>
      <c r="I6951" s="352"/>
      <c r="J6951" s="352"/>
      <c r="K6951" s="352"/>
      <c r="L6951" s="352"/>
      <c r="M6951" s="352"/>
    </row>
    <row r="6952" spans="5:13">
      <c r="E6952" s="352"/>
      <c r="F6952" s="352"/>
      <c r="G6952" s="352"/>
      <c r="H6952" s="352"/>
      <c r="I6952" s="352"/>
      <c r="J6952" s="352"/>
      <c r="K6952" s="352"/>
      <c r="L6952" s="352"/>
      <c r="M6952" s="352"/>
    </row>
    <row r="6953" spans="5:13">
      <c r="E6953" s="352"/>
      <c r="F6953" s="352"/>
      <c r="G6953" s="352"/>
      <c r="H6953" s="352"/>
      <c r="I6953" s="352"/>
      <c r="J6953" s="352"/>
      <c r="K6953" s="352"/>
      <c r="L6953" s="352"/>
      <c r="M6953" s="352"/>
    </row>
    <row r="6954" spans="5:13">
      <c r="E6954" s="352"/>
      <c r="F6954" s="352"/>
      <c r="G6954" s="352"/>
      <c r="H6954" s="352"/>
      <c r="I6954" s="352"/>
      <c r="J6954" s="352"/>
      <c r="K6954" s="352"/>
      <c r="L6954" s="352"/>
      <c r="M6954" s="352"/>
    </row>
    <row r="6955" spans="5:13">
      <c r="E6955" s="352"/>
      <c r="F6955" s="352"/>
      <c r="G6955" s="352"/>
      <c r="H6955" s="352"/>
      <c r="I6955" s="352"/>
      <c r="J6955" s="352"/>
      <c r="K6955" s="352"/>
      <c r="L6955" s="352"/>
      <c r="M6955" s="352"/>
    </row>
    <row r="6956" spans="5:13">
      <c r="E6956" s="352"/>
      <c r="F6956" s="352"/>
      <c r="G6956" s="352"/>
      <c r="H6956" s="352"/>
      <c r="I6956" s="352"/>
      <c r="J6956" s="352"/>
      <c r="K6956" s="352"/>
      <c r="L6956" s="352"/>
      <c r="M6956" s="352"/>
    </row>
    <row r="6957" spans="5:13">
      <c r="E6957" s="352"/>
      <c r="F6957" s="352"/>
      <c r="G6957" s="352"/>
      <c r="H6957" s="352"/>
      <c r="I6957" s="352"/>
      <c r="J6957" s="352"/>
      <c r="K6957" s="352"/>
      <c r="L6957" s="352"/>
      <c r="M6957" s="352"/>
    </row>
    <row r="6958" spans="5:13">
      <c r="E6958" s="352"/>
      <c r="F6958" s="352"/>
      <c r="G6958" s="352"/>
      <c r="H6958" s="352"/>
      <c r="I6958" s="352"/>
      <c r="J6958" s="352"/>
      <c r="K6958" s="352"/>
      <c r="L6958" s="352"/>
      <c r="M6958" s="352"/>
    </row>
    <row r="6959" spans="5:13">
      <c r="E6959" s="352"/>
      <c r="F6959" s="352"/>
      <c r="G6959" s="352"/>
      <c r="H6959" s="352"/>
      <c r="I6959" s="352"/>
      <c r="J6959" s="352"/>
      <c r="K6959" s="352"/>
      <c r="L6959" s="352"/>
      <c r="M6959" s="352"/>
    </row>
    <row r="6960" spans="5:13">
      <c r="E6960" s="352"/>
      <c r="F6960" s="352"/>
      <c r="G6960" s="352"/>
      <c r="H6960" s="352"/>
      <c r="I6960" s="352"/>
      <c r="J6960" s="352"/>
      <c r="K6960" s="352"/>
      <c r="L6960" s="352"/>
      <c r="M6960" s="352"/>
    </row>
    <row r="6961" spans="5:13">
      <c r="E6961" s="352"/>
      <c r="F6961" s="352"/>
      <c r="G6961" s="352"/>
      <c r="H6961" s="352"/>
      <c r="I6961" s="352"/>
      <c r="J6961" s="352"/>
      <c r="K6961" s="352"/>
      <c r="L6961" s="352"/>
      <c r="M6961" s="352"/>
    </row>
    <row r="6962" spans="5:13">
      <c r="E6962" s="352"/>
      <c r="F6962" s="352"/>
      <c r="G6962" s="352"/>
      <c r="H6962" s="352"/>
      <c r="I6962" s="352"/>
      <c r="J6962" s="352"/>
      <c r="K6962" s="352"/>
      <c r="L6962" s="352"/>
      <c r="M6962" s="352"/>
    </row>
    <row r="6963" spans="5:13">
      <c r="E6963" s="352"/>
      <c r="F6963" s="352"/>
      <c r="G6963" s="352"/>
      <c r="H6963" s="352"/>
      <c r="I6963" s="352"/>
      <c r="J6963" s="352"/>
      <c r="K6963" s="352"/>
      <c r="L6963" s="352"/>
      <c r="M6963" s="352"/>
    </row>
    <row r="6964" spans="5:13">
      <c r="E6964" s="352"/>
      <c r="F6964" s="352"/>
      <c r="G6964" s="352"/>
      <c r="H6964" s="352"/>
      <c r="I6964" s="352"/>
      <c r="J6964" s="352"/>
      <c r="K6964" s="352"/>
      <c r="L6964" s="352"/>
      <c r="M6964" s="352"/>
    </row>
    <row r="6965" spans="5:13">
      <c r="E6965" s="352"/>
      <c r="F6965" s="352"/>
      <c r="G6965" s="352"/>
      <c r="H6965" s="352"/>
      <c r="I6965" s="352"/>
      <c r="J6965" s="352"/>
      <c r="K6965" s="352"/>
      <c r="L6965" s="352"/>
      <c r="M6965" s="352"/>
    </row>
    <row r="6966" spans="5:13">
      <c r="E6966" s="352"/>
      <c r="F6966" s="352"/>
      <c r="G6966" s="352"/>
      <c r="H6966" s="352"/>
      <c r="I6966" s="352"/>
      <c r="J6966" s="352"/>
      <c r="K6966" s="352"/>
      <c r="L6966" s="352"/>
      <c r="M6966" s="352"/>
    </row>
    <row r="6967" spans="5:13">
      <c r="E6967" s="352"/>
      <c r="F6967" s="352"/>
      <c r="G6967" s="352"/>
      <c r="H6967" s="352"/>
      <c r="I6967" s="352"/>
      <c r="J6967" s="352"/>
      <c r="K6967" s="352"/>
      <c r="L6967" s="352"/>
      <c r="M6967" s="352"/>
    </row>
    <row r="6968" spans="5:13">
      <c r="E6968" s="352"/>
      <c r="F6968" s="352"/>
      <c r="G6968" s="352"/>
      <c r="H6968" s="352"/>
      <c r="I6968" s="352"/>
      <c r="J6968" s="352"/>
      <c r="K6968" s="352"/>
      <c r="L6968" s="352"/>
      <c r="M6968" s="352"/>
    </row>
    <row r="6969" spans="5:13">
      <c r="E6969" s="352"/>
      <c r="F6969" s="352"/>
      <c r="G6969" s="352"/>
      <c r="H6969" s="352"/>
      <c r="I6969" s="352"/>
      <c r="J6969" s="352"/>
      <c r="K6969" s="352"/>
      <c r="L6969" s="352"/>
      <c r="M6969" s="352"/>
    </row>
    <row r="6970" spans="5:13">
      <c r="E6970" s="352"/>
      <c r="F6970" s="352"/>
      <c r="G6970" s="352"/>
      <c r="H6970" s="352"/>
      <c r="I6970" s="352"/>
      <c r="J6970" s="352"/>
      <c r="K6970" s="352"/>
      <c r="L6970" s="352"/>
      <c r="M6970" s="352"/>
    </row>
    <row r="6971" spans="5:13">
      <c r="E6971" s="352"/>
      <c r="F6971" s="352"/>
      <c r="G6971" s="352"/>
      <c r="H6971" s="352"/>
      <c r="I6971" s="352"/>
      <c r="J6971" s="352"/>
      <c r="K6971" s="352"/>
      <c r="L6971" s="352"/>
      <c r="M6971" s="352"/>
    </row>
    <row r="6972" spans="5:13">
      <c r="E6972" s="352"/>
      <c r="F6972" s="352"/>
      <c r="G6972" s="352"/>
      <c r="H6972" s="352"/>
      <c r="I6972" s="352"/>
      <c r="J6972" s="352"/>
      <c r="K6972" s="352"/>
      <c r="L6972" s="352"/>
      <c r="M6972" s="352"/>
    </row>
    <row r="6973" spans="5:13">
      <c r="E6973" s="352"/>
      <c r="F6973" s="352"/>
      <c r="G6973" s="352"/>
      <c r="H6973" s="352"/>
      <c r="I6973" s="352"/>
      <c r="J6973" s="352"/>
      <c r="K6973" s="352"/>
      <c r="L6973" s="352"/>
      <c r="M6973" s="352"/>
    </row>
    <row r="6974" spans="5:13">
      <c r="E6974" s="352"/>
      <c r="F6974" s="352"/>
      <c r="G6974" s="352"/>
      <c r="H6974" s="352"/>
      <c r="I6974" s="352"/>
      <c r="J6974" s="352"/>
      <c r="K6974" s="352"/>
      <c r="L6974" s="352"/>
      <c r="M6974" s="352"/>
    </row>
    <row r="6975" spans="5:13">
      <c r="E6975" s="352"/>
      <c r="F6975" s="352"/>
      <c r="G6975" s="352"/>
      <c r="H6975" s="352"/>
      <c r="I6975" s="352"/>
      <c r="J6975" s="352"/>
      <c r="K6975" s="352"/>
      <c r="L6975" s="352"/>
      <c r="M6975" s="352"/>
    </row>
    <row r="6976" spans="5:13">
      <c r="E6976" s="352"/>
      <c r="F6976" s="352"/>
      <c r="G6976" s="352"/>
      <c r="H6976" s="352"/>
      <c r="I6976" s="352"/>
      <c r="J6976" s="352"/>
      <c r="K6976" s="352"/>
      <c r="L6976" s="352"/>
      <c r="M6976" s="352"/>
    </row>
    <row r="6977" spans="5:13">
      <c r="E6977" s="352"/>
      <c r="F6977" s="352"/>
      <c r="G6977" s="352"/>
      <c r="H6977" s="352"/>
      <c r="I6977" s="352"/>
      <c r="J6977" s="352"/>
      <c r="K6977" s="352"/>
      <c r="L6977" s="352"/>
      <c r="M6977" s="352"/>
    </row>
    <row r="6978" spans="5:13">
      <c r="E6978" s="352"/>
      <c r="F6978" s="352"/>
      <c r="G6978" s="352"/>
      <c r="H6978" s="352"/>
      <c r="I6978" s="352"/>
      <c r="J6978" s="352"/>
      <c r="K6978" s="352"/>
      <c r="L6978" s="352"/>
      <c r="M6978" s="352"/>
    </row>
    <row r="6979" spans="5:13">
      <c r="E6979" s="352"/>
      <c r="F6979" s="352"/>
      <c r="G6979" s="352"/>
      <c r="H6979" s="352"/>
      <c r="I6979" s="352"/>
      <c r="J6979" s="352"/>
      <c r="K6979" s="352"/>
      <c r="L6979" s="352"/>
      <c r="M6979" s="352"/>
    </row>
    <row r="6980" spans="5:13">
      <c r="E6980" s="352"/>
      <c r="F6980" s="352"/>
      <c r="G6980" s="352"/>
      <c r="H6980" s="352"/>
      <c r="I6980" s="352"/>
      <c r="J6980" s="352"/>
      <c r="K6980" s="352"/>
      <c r="L6980" s="352"/>
      <c r="M6980" s="352"/>
    </row>
    <row r="6981" spans="5:13">
      <c r="E6981" s="352"/>
      <c r="F6981" s="352"/>
      <c r="G6981" s="352"/>
      <c r="H6981" s="352"/>
      <c r="I6981" s="352"/>
      <c r="J6981" s="352"/>
      <c r="K6981" s="352"/>
      <c r="L6981" s="352"/>
      <c r="M6981" s="352"/>
    </row>
    <row r="6982" spans="5:13">
      <c r="E6982" s="352"/>
      <c r="F6982" s="352"/>
      <c r="G6982" s="352"/>
      <c r="H6982" s="352"/>
      <c r="I6982" s="352"/>
      <c r="J6982" s="352"/>
      <c r="K6982" s="352"/>
      <c r="L6982" s="352"/>
      <c r="M6982" s="352"/>
    </row>
    <row r="6983" spans="5:13">
      <c r="E6983" s="352"/>
      <c r="F6983" s="352"/>
      <c r="G6983" s="352"/>
      <c r="H6983" s="352"/>
      <c r="I6983" s="352"/>
      <c r="J6983" s="352"/>
      <c r="K6983" s="352"/>
      <c r="L6983" s="352"/>
      <c r="M6983" s="352"/>
    </row>
    <row r="6984" spans="5:13">
      <c r="E6984" s="352"/>
      <c r="F6984" s="352"/>
      <c r="G6984" s="352"/>
      <c r="H6984" s="352"/>
      <c r="I6984" s="352"/>
      <c r="J6984" s="352"/>
      <c r="K6984" s="352"/>
      <c r="L6984" s="352"/>
      <c r="M6984" s="352"/>
    </row>
    <row r="6985" spans="5:13">
      <c r="E6985" s="352"/>
      <c r="F6985" s="352"/>
      <c r="G6985" s="352"/>
      <c r="H6985" s="352"/>
      <c r="I6985" s="352"/>
      <c r="J6985" s="352"/>
      <c r="K6985" s="352"/>
      <c r="L6985" s="352"/>
      <c r="M6985" s="352"/>
    </row>
    <row r="6986" spans="5:13">
      <c r="E6986" s="352"/>
      <c r="F6986" s="352"/>
      <c r="G6986" s="352"/>
      <c r="H6986" s="352"/>
      <c r="I6986" s="352"/>
      <c r="J6986" s="352"/>
      <c r="K6986" s="352"/>
      <c r="L6986" s="352"/>
      <c r="M6986" s="352"/>
    </row>
    <row r="6987" spans="5:13">
      <c r="E6987" s="352"/>
      <c r="F6987" s="352"/>
      <c r="G6987" s="352"/>
      <c r="H6987" s="352"/>
      <c r="I6987" s="352"/>
      <c r="J6987" s="352"/>
      <c r="K6987" s="352"/>
      <c r="L6987" s="352"/>
      <c r="M6987" s="352"/>
    </row>
    <row r="6988" spans="5:13">
      <c r="E6988" s="352"/>
      <c r="F6988" s="352"/>
      <c r="G6988" s="352"/>
      <c r="H6988" s="352"/>
      <c r="I6988" s="352"/>
      <c r="J6988" s="352"/>
      <c r="K6988" s="352"/>
      <c r="L6988" s="352"/>
      <c r="M6988" s="352"/>
    </row>
    <row r="6989" spans="5:13">
      <c r="E6989" s="352"/>
      <c r="F6989" s="352"/>
      <c r="G6989" s="352"/>
      <c r="H6989" s="352"/>
      <c r="I6989" s="352"/>
      <c r="J6989" s="352"/>
      <c r="K6989" s="352"/>
      <c r="L6989" s="352"/>
      <c r="M6989" s="352"/>
    </row>
    <row r="6990" spans="5:13">
      <c r="E6990" s="352"/>
      <c r="F6990" s="352"/>
      <c r="G6990" s="352"/>
      <c r="H6990" s="352"/>
      <c r="I6990" s="352"/>
      <c r="J6990" s="352"/>
      <c r="K6990" s="352"/>
      <c r="L6990" s="352"/>
      <c r="M6990" s="352"/>
    </row>
    <row r="6991" spans="5:13">
      <c r="E6991" s="352"/>
      <c r="F6991" s="352"/>
      <c r="G6991" s="352"/>
      <c r="H6991" s="352"/>
      <c r="I6991" s="352"/>
      <c r="J6991" s="352"/>
      <c r="K6991" s="352"/>
      <c r="L6991" s="352"/>
      <c r="M6991" s="352"/>
    </row>
    <row r="6992" spans="5:13">
      <c r="E6992" s="352"/>
      <c r="F6992" s="352"/>
      <c r="G6992" s="352"/>
      <c r="H6992" s="352"/>
      <c r="I6992" s="352"/>
      <c r="J6992" s="352"/>
      <c r="K6992" s="352"/>
      <c r="L6992" s="352"/>
      <c r="M6992" s="352"/>
    </row>
    <row r="6993" spans="5:13">
      <c r="E6993" s="352"/>
      <c r="F6993" s="352"/>
      <c r="G6993" s="352"/>
      <c r="H6993" s="352"/>
      <c r="I6993" s="352"/>
      <c r="J6993" s="352"/>
      <c r="K6993" s="352"/>
      <c r="L6993" s="352"/>
      <c r="M6993" s="352"/>
    </row>
    <row r="6994" spans="5:13">
      <c r="E6994" s="352"/>
      <c r="F6994" s="352"/>
      <c r="G6994" s="352"/>
      <c r="H6994" s="352"/>
      <c r="I6994" s="352"/>
      <c r="J6994" s="352"/>
      <c r="K6994" s="352"/>
      <c r="L6994" s="352"/>
      <c r="M6994" s="352"/>
    </row>
    <row r="6995" spans="5:13">
      <c r="E6995" s="352"/>
      <c r="F6995" s="352"/>
      <c r="G6995" s="352"/>
      <c r="H6995" s="352"/>
      <c r="I6995" s="352"/>
      <c r="J6995" s="352"/>
      <c r="K6995" s="352"/>
      <c r="L6995" s="352"/>
      <c r="M6995" s="352"/>
    </row>
    <row r="6996" spans="5:13">
      <c r="E6996" s="352"/>
      <c r="F6996" s="352"/>
      <c r="G6996" s="352"/>
      <c r="H6996" s="352"/>
      <c r="I6996" s="352"/>
      <c r="J6996" s="352"/>
      <c r="K6996" s="352"/>
      <c r="L6996" s="352"/>
      <c r="M6996" s="352"/>
    </row>
    <row r="6997" spans="5:13">
      <c r="E6997" s="352"/>
      <c r="F6997" s="352"/>
      <c r="G6997" s="352"/>
      <c r="H6997" s="352"/>
      <c r="I6997" s="352"/>
      <c r="J6997" s="352"/>
      <c r="K6997" s="352"/>
      <c r="L6997" s="352"/>
      <c r="M6997" s="352"/>
    </row>
    <row r="6998" spans="5:13">
      <c r="E6998" s="352"/>
      <c r="F6998" s="352"/>
      <c r="G6998" s="352"/>
      <c r="H6998" s="352"/>
      <c r="I6998" s="352"/>
      <c r="J6998" s="352"/>
      <c r="K6998" s="352"/>
      <c r="L6998" s="352"/>
      <c r="M6998" s="352"/>
    </row>
    <row r="6999" spans="5:13">
      <c r="E6999" s="352"/>
      <c r="F6999" s="352"/>
      <c r="G6999" s="352"/>
      <c r="H6999" s="352"/>
      <c r="I6999" s="352"/>
      <c r="J6999" s="352"/>
      <c r="K6999" s="352"/>
      <c r="L6999" s="352"/>
      <c r="M6999" s="352"/>
    </row>
    <row r="7000" spans="5:13">
      <c r="E7000" s="352"/>
      <c r="F7000" s="352"/>
      <c r="G7000" s="352"/>
      <c r="H7000" s="352"/>
      <c r="I7000" s="352"/>
      <c r="J7000" s="352"/>
      <c r="K7000" s="352"/>
      <c r="L7000" s="352"/>
      <c r="M7000" s="352"/>
    </row>
    <row r="7001" spans="5:13">
      <c r="E7001" s="352"/>
      <c r="F7001" s="352"/>
      <c r="G7001" s="352"/>
      <c r="H7001" s="352"/>
      <c r="I7001" s="352"/>
      <c r="J7001" s="352"/>
      <c r="K7001" s="352"/>
      <c r="L7001" s="352"/>
      <c r="M7001" s="352"/>
    </row>
    <row r="7002" spans="5:13">
      <c r="E7002" s="352"/>
      <c r="F7002" s="352"/>
      <c r="G7002" s="352"/>
      <c r="H7002" s="352"/>
      <c r="I7002" s="352"/>
      <c r="J7002" s="352"/>
      <c r="K7002" s="352"/>
      <c r="L7002" s="352"/>
      <c r="M7002" s="352"/>
    </row>
    <row r="7003" spans="5:13">
      <c r="E7003" s="352"/>
      <c r="F7003" s="352"/>
      <c r="G7003" s="352"/>
      <c r="H7003" s="352"/>
      <c r="I7003" s="352"/>
      <c r="J7003" s="352"/>
      <c r="K7003" s="352"/>
      <c r="L7003" s="352"/>
      <c r="M7003" s="352"/>
    </row>
    <row r="7004" spans="5:13">
      <c r="E7004" s="352"/>
      <c r="F7004" s="352"/>
      <c r="G7004" s="352"/>
      <c r="H7004" s="352"/>
      <c r="I7004" s="352"/>
      <c r="J7004" s="352"/>
      <c r="K7004" s="352"/>
      <c r="L7004" s="352"/>
      <c r="M7004" s="352"/>
    </row>
    <row r="7005" spans="5:13">
      <c r="E7005" s="352"/>
      <c r="F7005" s="352"/>
      <c r="G7005" s="352"/>
      <c r="H7005" s="352"/>
      <c r="I7005" s="352"/>
      <c r="J7005" s="352"/>
      <c r="K7005" s="352"/>
      <c r="L7005" s="352"/>
      <c r="M7005" s="352"/>
    </row>
    <row r="7006" spans="5:13">
      <c r="E7006" s="352"/>
      <c r="F7006" s="352"/>
      <c r="G7006" s="352"/>
      <c r="H7006" s="352"/>
      <c r="I7006" s="352"/>
      <c r="J7006" s="352"/>
      <c r="K7006" s="352"/>
      <c r="L7006" s="352"/>
      <c r="M7006" s="352"/>
    </row>
    <row r="7007" spans="5:13">
      <c r="E7007" s="352"/>
      <c r="F7007" s="352"/>
      <c r="G7007" s="352"/>
      <c r="H7007" s="352"/>
      <c r="I7007" s="352"/>
      <c r="J7007" s="352"/>
      <c r="K7007" s="352"/>
      <c r="L7007" s="352"/>
      <c r="M7007" s="352"/>
    </row>
    <row r="7008" spans="5:13">
      <c r="E7008" s="352"/>
      <c r="F7008" s="352"/>
      <c r="G7008" s="352"/>
      <c r="H7008" s="352"/>
      <c r="I7008" s="352"/>
      <c r="J7008" s="352"/>
      <c r="K7008" s="352"/>
      <c r="L7008" s="352"/>
      <c r="M7008" s="352"/>
    </row>
    <row r="7009" spans="5:13">
      <c r="E7009" s="352"/>
      <c r="F7009" s="352"/>
      <c r="G7009" s="352"/>
      <c r="H7009" s="352"/>
      <c r="I7009" s="352"/>
      <c r="J7009" s="352"/>
      <c r="K7009" s="352"/>
      <c r="L7009" s="352"/>
      <c r="M7009" s="352"/>
    </row>
    <row r="7010" spans="5:13">
      <c r="E7010" s="352"/>
      <c r="F7010" s="352"/>
      <c r="G7010" s="352"/>
      <c r="H7010" s="352"/>
      <c r="I7010" s="352"/>
      <c r="J7010" s="352"/>
      <c r="K7010" s="352"/>
      <c r="L7010" s="352"/>
      <c r="M7010" s="352"/>
    </row>
    <row r="7011" spans="5:13">
      <c r="E7011" s="352"/>
      <c r="F7011" s="352"/>
      <c r="G7011" s="352"/>
      <c r="H7011" s="352"/>
      <c r="I7011" s="352"/>
      <c r="J7011" s="352"/>
      <c r="K7011" s="352"/>
      <c r="L7011" s="352"/>
      <c r="M7011" s="352"/>
    </row>
    <row r="7012" spans="5:13">
      <c r="E7012" s="352"/>
      <c r="F7012" s="352"/>
      <c r="G7012" s="352"/>
      <c r="H7012" s="352"/>
      <c r="I7012" s="352"/>
      <c r="J7012" s="352"/>
      <c r="K7012" s="352"/>
      <c r="L7012" s="352"/>
      <c r="M7012" s="352"/>
    </row>
    <row r="7013" spans="5:13">
      <c r="E7013" s="352"/>
      <c r="F7013" s="352"/>
      <c r="G7013" s="352"/>
      <c r="H7013" s="352"/>
      <c r="I7013" s="352"/>
      <c r="J7013" s="352"/>
      <c r="K7013" s="352"/>
      <c r="L7013" s="352"/>
      <c r="M7013" s="352"/>
    </row>
    <row r="7014" spans="5:13">
      <c r="E7014" s="352"/>
      <c r="F7014" s="352"/>
      <c r="G7014" s="352"/>
      <c r="H7014" s="352"/>
      <c r="I7014" s="352"/>
      <c r="J7014" s="352"/>
      <c r="K7014" s="352"/>
      <c r="L7014" s="352"/>
      <c r="M7014" s="352"/>
    </row>
    <row r="7015" spans="5:13">
      <c r="E7015" s="352"/>
      <c r="F7015" s="352"/>
      <c r="G7015" s="352"/>
      <c r="H7015" s="352"/>
      <c r="I7015" s="352"/>
      <c r="J7015" s="352"/>
      <c r="K7015" s="352"/>
      <c r="L7015" s="352"/>
      <c r="M7015" s="352"/>
    </row>
    <row r="7016" spans="5:13">
      <c r="E7016" s="352"/>
      <c r="F7016" s="352"/>
      <c r="G7016" s="352"/>
      <c r="H7016" s="352"/>
      <c r="I7016" s="352"/>
      <c r="J7016" s="352"/>
      <c r="K7016" s="352"/>
      <c r="L7016" s="352"/>
      <c r="M7016" s="352"/>
    </row>
    <row r="7017" spans="5:13">
      <c r="E7017" s="352"/>
      <c r="F7017" s="352"/>
      <c r="G7017" s="352"/>
      <c r="H7017" s="352"/>
      <c r="I7017" s="352"/>
      <c r="J7017" s="352"/>
      <c r="K7017" s="352"/>
      <c r="L7017" s="352"/>
      <c r="M7017" s="352"/>
    </row>
    <row r="7018" spans="5:13">
      <c r="E7018" s="352"/>
      <c r="F7018" s="352"/>
      <c r="G7018" s="352"/>
      <c r="H7018" s="352"/>
      <c r="I7018" s="352"/>
      <c r="J7018" s="352"/>
      <c r="K7018" s="352"/>
      <c r="L7018" s="352"/>
      <c r="M7018" s="352"/>
    </row>
    <row r="7019" spans="5:13">
      <c r="E7019" s="352"/>
      <c r="F7019" s="352"/>
      <c r="G7019" s="352"/>
      <c r="H7019" s="352"/>
      <c r="I7019" s="352"/>
      <c r="J7019" s="352"/>
      <c r="K7019" s="352"/>
      <c r="L7019" s="352"/>
      <c r="M7019" s="352"/>
    </row>
    <row r="7020" spans="5:13">
      <c r="E7020" s="352"/>
      <c r="F7020" s="352"/>
      <c r="G7020" s="352"/>
      <c r="H7020" s="352"/>
      <c r="I7020" s="352"/>
      <c r="J7020" s="352"/>
      <c r="K7020" s="352"/>
      <c r="L7020" s="352"/>
      <c r="M7020" s="352"/>
    </row>
    <row r="7021" spans="5:13">
      <c r="E7021" s="352"/>
      <c r="F7021" s="352"/>
      <c r="G7021" s="352"/>
      <c r="H7021" s="352"/>
      <c r="I7021" s="352"/>
      <c r="J7021" s="352"/>
      <c r="K7021" s="352"/>
      <c r="L7021" s="352"/>
      <c r="M7021" s="352"/>
    </row>
    <row r="7022" spans="5:13">
      <c r="E7022" s="352"/>
      <c r="F7022" s="352"/>
      <c r="G7022" s="352"/>
      <c r="H7022" s="352"/>
      <c r="I7022" s="352"/>
      <c r="J7022" s="352"/>
      <c r="K7022" s="352"/>
      <c r="L7022" s="352"/>
      <c r="M7022" s="352"/>
    </row>
    <row r="7023" spans="5:13">
      <c r="E7023" s="352"/>
      <c r="F7023" s="352"/>
      <c r="G7023" s="352"/>
      <c r="H7023" s="352"/>
      <c r="I7023" s="352"/>
      <c r="J7023" s="352"/>
      <c r="K7023" s="352"/>
      <c r="L7023" s="352"/>
      <c r="M7023" s="352"/>
    </row>
    <row r="7024" spans="5:13">
      <c r="E7024" s="352"/>
      <c r="F7024" s="352"/>
      <c r="G7024" s="352"/>
      <c r="H7024" s="352"/>
      <c r="I7024" s="352"/>
      <c r="J7024" s="352"/>
      <c r="K7024" s="352"/>
      <c r="L7024" s="352"/>
      <c r="M7024" s="352"/>
    </row>
    <row r="7025" spans="5:13">
      <c r="E7025" s="352"/>
      <c r="F7025" s="352"/>
      <c r="G7025" s="352"/>
      <c r="H7025" s="352"/>
      <c r="I7025" s="352"/>
      <c r="J7025" s="352"/>
      <c r="K7025" s="352"/>
      <c r="L7025" s="352"/>
      <c r="M7025" s="352"/>
    </row>
    <row r="7026" spans="5:13">
      <c r="E7026" s="352"/>
      <c r="F7026" s="352"/>
      <c r="G7026" s="352"/>
      <c r="H7026" s="352"/>
      <c r="I7026" s="352"/>
      <c r="J7026" s="352"/>
      <c r="K7026" s="352"/>
      <c r="L7026" s="352"/>
      <c r="M7026" s="352"/>
    </row>
    <row r="7027" spans="5:13">
      <c r="E7027" s="352"/>
      <c r="F7027" s="352"/>
      <c r="G7027" s="352"/>
      <c r="H7027" s="352"/>
      <c r="I7027" s="352"/>
      <c r="J7027" s="352"/>
      <c r="K7027" s="352"/>
      <c r="L7027" s="352"/>
      <c r="M7027" s="352"/>
    </row>
    <row r="7028" spans="5:13">
      <c r="E7028" s="352"/>
      <c r="F7028" s="352"/>
      <c r="G7028" s="352"/>
      <c r="H7028" s="352"/>
      <c r="I7028" s="352"/>
      <c r="J7028" s="352"/>
      <c r="K7028" s="352"/>
      <c r="L7028" s="352"/>
      <c r="M7028" s="352"/>
    </row>
    <row r="7029" spans="5:13">
      <c r="E7029" s="352"/>
      <c r="F7029" s="352"/>
      <c r="G7029" s="352"/>
      <c r="H7029" s="352"/>
      <c r="I7029" s="352"/>
      <c r="J7029" s="352"/>
      <c r="K7029" s="352"/>
      <c r="L7029" s="352"/>
      <c r="M7029" s="352"/>
    </row>
    <row r="7030" spans="5:13">
      <c r="E7030" s="352"/>
      <c r="F7030" s="352"/>
      <c r="G7030" s="352"/>
      <c r="H7030" s="352"/>
      <c r="I7030" s="352"/>
      <c r="J7030" s="352"/>
      <c r="K7030" s="352"/>
      <c r="L7030" s="352"/>
      <c r="M7030" s="352"/>
    </row>
    <row r="7031" spans="5:13">
      <c r="E7031" s="352"/>
      <c r="F7031" s="352"/>
      <c r="G7031" s="352"/>
      <c r="H7031" s="352"/>
      <c r="I7031" s="352"/>
      <c r="J7031" s="352"/>
      <c r="K7031" s="352"/>
      <c r="L7031" s="352"/>
      <c r="M7031" s="352"/>
    </row>
    <row r="7032" spans="5:13">
      <c r="E7032" s="352"/>
      <c r="F7032" s="352"/>
      <c r="G7032" s="352"/>
      <c r="H7032" s="352"/>
      <c r="I7032" s="352"/>
      <c r="J7032" s="352"/>
      <c r="K7032" s="352"/>
      <c r="L7032" s="352"/>
      <c r="M7032" s="352"/>
    </row>
    <row r="7033" spans="5:13">
      <c r="E7033" s="352"/>
      <c r="F7033" s="352"/>
      <c r="G7033" s="352"/>
      <c r="H7033" s="352"/>
      <c r="I7033" s="352"/>
      <c r="J7033" s="352"/>
      <c r="K7033" s="352"/>
      <c r="L7033" s="352"/>
      <c r="M7033" s="352"/>
    </row>
    <row r="7034" spans="5:13">
      <c r="E7034" s="352"/>
      <c r="F7034" s="352"/>
      <c r="G7034" s="352"/>
      <c r="H7034" s="352"/>
      <c r="I7034" s="352"/>
      <c r="J7034" s="352"/>
      <c r="K7034" s="352"/>
      <c r="L7034" s="352"/>
      <c r="M7034" s="352"/>
    </row>
    <row r="7035" spans="5:13">
      <c r="E7035" s="352"/>
      <c r="F7035" s="352"/>
      <c r="G7035" s="352"/>
      <c r="H7035" s="352"/>
      <c r="I7035" s="352"/>
      <c r="J7035" s="352"/>
      <c r="K7035" s="352"/>
      <c r="L7035" s="352"/>
      <c r="M7035" s="352"/>
    </row>
    <row r="7036" spans="5:13">
      <c r="E7036" s="352"/>
      <c r="F7036" s="352"/>
      <c r="G7036" s="352"/>
      <c r="H7036" s="352"/>
      <c r="I7036" s="352"/>
      <c r="J7036" s="352"/>
      <c r="K7036" s="352"/>
      <c r="L7036" s="352"/>
      <c r="M7036" s="352"/>
    </row>
    <row r="7037" spans="5:13">
      <c r="E7037" s="352"/>
      <c r="F7037" s="352"/>
      <c r="G7037" s="352"/>
      <c r="H7037" s="352"/>
      <c r="I7037" s="352"/>
      <c r="J7037" s="352"/>
      <c r="K7037" s="352"/>
      <c r="L7037" s="352"/>
      <c r="M7037" s="352"/>
    </row>
    <row r="7038" spans="5:13">
      <c r="E7038" s="352"/>
      <c r="F7038" s="352"/>
      <c r="G7038" s="352"/>
      <c r="H7038" s="352"/>
      <c r="I7038" s="352"/>
      <c r="J7038" s="352"/>
      <c r="K7038" s="352"/>
      <c r="L7038" s="352"/>
      <c r="M7038" s="352"/>
    </row>
    <row r="7039" spans="5:13">
      <c r="E7039" s="352"/>
      <c r="F7039" s="352"/>
      <c r="G7039" s="352"/>
      <c r="H7039" s="352"/>
      <c r="I7039" s="352"/>
      <c r="J7039" s="352"/>
      <c r="K7039" s="352"/>
      <c r="L7039" s="352"/>
      <c r="M7039" s="352"/>
    </row>
    <row r="7040" spans="5:13">
      <c r="E7040" s="352"/>
      <c r="F7040" s="352"/>
      <c r="G7040" s="352"/>
      <c r="H7040" s="352"/>
      <c r="I7040" s="352"/>
      <c r="J7040" s="352"/>
      <c r="K7040" s="352"/>
      <c r="L7040" s="352"/>
      <c r="M7040" s="352"/>
    </row>
    <row r="7041" spans="5:13">
      <c r="E7041" s="352"/>
      <c r="F7041" s="352"/>
      <c r="G7041" s="352"/>
      <c r="H7041" s="352"/>
      <c r="I7041" s="352"/>
      <c r="J7041" s="352"/>
      <c r="K7041" s="352"/>
      <c r="L7041" s="352"/>
      <c r="M7041" s="352"/>
    </row>
    <row r="7042" spans="5:13">
      <c r="E7042" s="352"/>
      <c r="F7042" s="352"/>
      <c r="G7042" s="352"/>
      <c r="H7042" s="352"/>
      <c r="I7042" s="352"/>
      <c r="J7042" s="352"/>
      <c r="K7042" s="352"/>
      <c r="L7042" s="352"/>
      <c r="M7042" s="352"/>
    </row>
    <row r="7043" spans="5:13">
      <c r="E7043" s="352"/>
      <c r="F7043" s="352"/>
      <c r="G7043" s="352"/>
      <c r="H7043" s="352"/>
      <c r="I7043" s="352"/>
      <c r="J7043" s="352"/>
      <c r="K7043" s="352"/>
      <c r="L7043" s="352"/>
      <c r="M7043" s="352"/>
    </row>
    <row r="7044" spans="5:13">
      <c r="E7044" s="352"/>
      <c r="F7044" s="352"/>
      <c r="G7044" s="352"/>
      <c r="H7044" s="352"/>
      <c r="I7044" s="352"/>
      <c r="J7044" s="352"/>
      <c r="K7044" s="352"/>
      <c r="L7044" s="352"/>
      <c r="M7044" s="352"/>
    </row>
    <row r="7045" spans="5:13">
      <c r="E7045" s="352"/>
      <c r="F7045" s="352"/>
      <c r="G7045" s="352"/>
      <c r="H7045" s="352"/>
      <c r="I7045" s="352"/>
      <c r="J7045" s="352"/>
      <c r="K7045" s="352"/>
      <c r="L7045" s="352"/>
      <c r="M7045" s="352"/>
    </row>
    <row r="7046" spans="5:13">
      <c r="E7046" s="352"/>
      <c r="F7046" s="352"/>
      <c r="G7046" s="352"/>
      <c r="H7046" s="352"/>
      <c r="I7046" s="352"/>
      <c r="J7046" s="352"/>
      <c r="K7046" s="352"/>
      <c r="L7046" s="352"/>
      <c r="M7046" s="352"/>
    </row>
    <row r="7047" spans="5:13">
      <c r="E7047" s="352"/>
      <c r="F7047" s="352"/>
      <c r="G7047" s="352"/>
      <c r="H7047" s="352"/>
      <c r="I7047" s="352"/>
      <c r="J7047" s="352"/>
      <c r="K7047" s="352"/>
      <c r="L7047" s="352"/>
      <c r="M7047" s="352"/>
    </row>
    <row r="7048" spans="5:13">
      <c r="E7048" s="352"/>
      <c r="F7048" s="352"/>
      <c r="G7048" s="352"/>
      <c r="H7048" s="352"/>
      <c r="I7048" s="352"/>
      <c r="J7048" s="352"/>
      <c r="K7048" s="352"/>
      <c r="L7048" s="352"/>
      <c r="M7048" s="352"/>
    </row>
    <row r="7049" spans="5:13">
      <c r="E7049" s="352"/>
      <c r="F7049" s="352"/>
      <c r="G7049" s="352"/>
      <c r="H7049" s="352"/>
      <c r="I7049" s="352"/>
      <c r="J7049" s="352"/>
      <c r="K7049" s="352"/>
      <c r="L7049" s="352"/>
      <c r="M7049" s="352"/>
    </row>
    <row r="7050" spans="5:13">
      <c r="E7050" s="352"/>
      <c r="F7050" s="352"/>
      <c r="G7050" s="352"/>
      <c r="H7050" s="352"/>
      <c r="I7050" s="352"/>
      <c r="J7050" s="352"/>
      <c r="K7050" s="352"/>
      <c r="L7050" s="352"/>
      <c r="M7050" s="352"/>
    </row>
    <row r="7051" spans="5:13">
      <c r="E7051" s="352"/>
      <c r="F7051" s="352"/>
      <c r="G7051" s="352"/>
      <c r="H7051" s="352"/>
      <c r="I7051" s="352"/>
      <c r="J7051" s="352"/>
      <c r="K7051" s="352"/>
      <c r="L7051" s="352"/>
      <c r="M7051" s="352"/>
    </row>
    <row r="7052" spans="5:13">
      <c r="E7052" s="352"/>
      <c r="F7052" s="352"/>
      <c r="G7052" s="352"/>
      <c r="H7052" s="352"/>
      <c r="I7052" s="352"/>
      <c r="J7052" s="352"/>
      <c r="K7052" s="352"/>
      <c r="L7052" s="352"/>
      <c r="M7052" s="352"/>
    </row>
    <row r="7053" spans="5:13">
      <c r="E7053" s="352"/>
      <c r="F7053" s="352"/>
      <c r="G7053" s="352"/>
      <c r="H7053" s="352"/>
      <c r="I7053" s="352"/>
      <c r="J7053" s="352"/>
      <c r="K7053" s="352"/>
      <c r="L7053" s="352"/>
      <c r="M7053" s="352"/>
    </row>
    <row r="7054" spans="5:13">
      <c r="E7054" s="352"/>
      <c r="F7054" s="352"/>
      <c r="G7054" s="352"/>
      <c r="H7054" s="352"/>
      <c r="I7054" s="352"/>
      <c r="J7054" s="352"/>
      <c r="K7054" s="352"/>
      <c r="L7054" s="352"/>
      <c r="M7054" s="352"/>
    </row>
    <row r="7055" spans="5:13">
      <c r="E7055" s="352"/>
      <c r="F7055" s="352"/>
      <c r="G7055" s="352"/>
      <c r="H7055" s="352"/>
      <c r="I7055" s="352"/>
      <c r="J7055" s="352"/>
      <c r="K7055" s="352"/>
      <c r="L7055" s="352"/>
      <c r="M7055" s="352"/>
    </row>
    <row r="7056" spans="5:13">
      <c r="E7056" s="352"/>
      <c r="F7056" s="352"/>
      <c r="G7056" s="352"/>
      <c r="H7056" s="352"/>
      <c r="I7056" s="352"/>
      <c r="J7056" s="352"/>
      <c r="K7056" s="352"/>
      <c r="L7056" s="352"/>
      <c r="M7056" s="352"/>
    </row>
    <row r="7057" spans="5:13">
      <c r="E7057" s="352"/>
      <c r="F7057" s="352"/>
      <c r="G7057" s="352"/>
      <c r="H7057" s="352"/>
      <c r="I7057" s="352"/>
      <c r="J7057" s="352"/>
      <c r="K7057" s="352"/>
      <c r="L7057" s="352"/>
      <c r="M7057" s="352"/>
    </row>
    <row r="7058" spans="5:13">
      <c r="E7058" s="352"/>
      <c r="F7058" s="352"/>
      <c r="G7058" s="352"/>
      <c r="H7058" s="352"/>
      <c r="I7058" s="352"/>
      <c r="J7058" s="352"/>
      <c r="K7058" s="352"/>
      <c r="L7058" s="352"/>
      <c r="M7058" s="352"/>
    </row>
    <row r="7059" spans="5:13">
      <c r="E7059" s="352"/>
      <c r="F7059" s="352"/>
      <c r="G7059" s="352"/>
      <c r="H7059" s="352"/>
      <c r="I7059" s="352"/>
      <c r="J7059" s="352"/>
      <c r="K7059" s="352"/>
      <c r="L7059" s="352"/>
      <c r="M7059" s="352"/>
    </row>
    <row r="7060" spans="5:13">
      <c r="E7060" s="352"/>
      <c r="F7060" s="352"/>
      <c r="G7060" s="352"/>
      <c r="H7060" s="352"/>
      <c r="I7060" s="352"/>
      <c r="J7060" s="352"/>
      <c r="K7060" s="352"/>
      <c r="L7060" s="352"/>
      <c r="M7060" s="352"/>
    </row>
    <row r="7061" spans="5:13">
      <c r="E7061" s="352"/>
      <c r="F7061" s="352"/>
      <c r="G7061" s="352"/>
      <c r="H7061" s="352"/>
      <c r="I7061" s="352"/>
      <c r="J7061" s="352"/>
      <c r="K7061" s="352"/>
      <c r="L7061" s="352"/>
      <c r="M7061" s="352"/>
    </row>
    <row r="7062" spans="5:13">
      <c r="E7062" s="352"/>
      <c r="F7062" s="352"/>
      <c r="G7062" s="352"/>
      <c r="H7062" s="352"/>
      <c r="I7062" s="352"/>
      <c r="J7062" s="352"/>
      <c r="K7062" s="352"/>
      <c r="L7062" s="352"/>
      <c r="M7062" s="352"/>
    </row>
    <row r="7063" spans="5:13">
      <c r="E7063" s="352"/>
      <c r="F7063" s="352"/>
      <c r="G7063" s="352"/>
      <c r="H7063" s="352"/>
      <c r="I7063" s="352"/>
      <c r="J7063" s="352"/>
      <c r="K7063" s="352"/>
      <c r="L7063" s="352"/>
      <c r="M7063" s="352"/>
    </row>
    <row r="7064" spans="5:13">
      <c r="E7064" s="352"/>
      <c r="F7064" s="352"/>
      <c r="G7064" s="352"/>
      <c r="H7064" s="352"/>
      <c r="I7064" s="352"/>
      <c r="J7064" s="352"/>
      <c r="K7064" s="352"/>
      <c r="L7064" s="352"/>
      <c r="M7064" s="352"/>
    </row>
    <row r="7065" spans="5:13">
      <c r="E7065" s="352"/>
      <c r="F7065" s="352"/>
      <c r="G7065" s="352"/>
      <c r="H7065" s="352"/>
      <c r="I7065" s="352"/>
      <c r="J7065" s="352"/>
      <c r="K7065" s="352"/>
      <c r="L7065" s="352"/>
      <c r="M7065" s="352"/>
    </row>
    <row r="7066" spans="5:13">
      <c r="E7066" s="352"/>
      <c r="F7066" s="352"/>
      <c r="G7066" s="352"/>
      <c r="H7066" s="352"/>
      <c r="I7066" s="352"/>
      <c r="J7066" s="352"/>
      <c r="K7066" s="352"/>
      <c r="L7066" s="352"/>
      <c r="M7066" s="352"/>
    </row>
    <row r="7067" spans="5:13">
      <c r="E7067" s="352"/>
      <c r="F7067" s="352"/>
      <c r="G7067" s="352"/>
      <c r="H7067" s="352"/>
      <c r="I7067" s="352"/>
      <c r="J7067" s="352"/>
      <c r="K7067" s="352"/>
      <c r="L7067" s="352"/>
      <c r="M7067" s="352"/>
    </row>
    <row r="7068" spans="5:13">
      <c r="E7068" s="352"/>
      <c r="F7068" s="352"/>
      <c r="G7068" s="352"/>
      <c r="H7068" s="352"/>
      <c r="I7068" s="352"/>
      <c r="J7068" s="352"/>
      <c r="K7068" s="352"/>
      <c r="L7068" s="352"/>
      <c r="M7068" s="352"/>
    </row>
    <row r="7069" spans="5:13">
      <c r="E7069" s="352"/>
      <c r="F7069" s="352"/>
      <c r="G7069" s="352"/>
      <c r="H7069" s="352"/>
      <c r="I7069" s="352"/>
      <c r="J7069" s="352"/>
      <c r="K7069" s="352"/>
      <c r="L7069" s="352"/>
      <c r="M7069" s="352"/>
    </row>
    <row r="7070" spans="5:13">
      <c r="E7070" s="352"/>
      <c r="F7070" s="352"/>
      <c r="G7070" s="352"/>
      <c r="H7070" s="352"/>
      <c r="I7070" s="352"/>
      <c r="J7070" s="352"/>
      <c r="K7070" s="352"/>
      <c r="L7070" s="352"/>
      <c r="M7070" s="352"/>
    </row>
    <row r="7071" spans="5:13">
      <c r="E7071" s="352"/>
      <c r="F7071" s="352"/>
      <c r="G7071" s="352"/>
      <c r="H7071" s="352"/>
      <c r="I7071" s="352"/>
      <c r="J7071" s="352"/>
      <c r="K7071" s="352"/>
      <c r="L7071" s="352"/>
      <c r="M7071" s="352"/>
    </row>
    <row r="7072" spans="5:13">
      <c r="E7072" s="352"/>
      <c r="F7072" s="352"/>
      <c r="G7072" s="352"/>
      <c r="H7072" s="352"/>
      <c r="I7072" s="352"/>
      <c r="J7072" s="352"/>
      <c r="K7072" s="352"/>
      <c r="L7072" s="352"/>
      <c r="M7072" s="352"/>
    </row>
    <row r="7073" spans="5:13">
      <c r="E7073" s="352"/>
      <c r="F7073" s="352"/>
      <c r="G7073" s="352"/>
      <c r="H7073" s="352"/>
      <c r="I7073" s="352"/>
      <c r="J7073" s="352"/>
      <c r="K7073" s="352"/>
      <c r="L7073" s="352"/>
      <c r="M7073" s="352"/>
    </row>
    <row r="7074" spans="5:13">
      <c r="E7074" s="352"/>
      <c r="F7074" s="352"/>
      <c r="G7074" s="352"/>
      <c r="H7074" s="352"/>
      <c r="I7074" s="352"/>
      <c r="J7074" s="352"/>
      <c r="K7074" s="352"/>
      <c r="L7074" s="352"/>
      <c r="M7074" s="352"/>
    </row>
    <row r="7075" spans="5:13">
      <c r="E7075" s="352"/>
      <c r="F7075" s="352"/>
      <c r="G7075" s="352"/>
      <c r="H7075" s="352"/>
      <c r="I7075" s="352"/>
      <c r="J7075" s="352"/>
      <c r="K7075" s="352"/>
      <c r="L7075" s="352"/>
      <c r="M7075" s="352"/>
    </row>
    <row r="7076" spans="5:13">
      <c r="E7076" s="352"/>
      <c r="F7076" s="352"/>
      <c r="G7076" s="352"/>
      <c r="H7076" s="352"/>
      <c r="I7076" s="352"/>
      <c r="J7076" s="352"/>
      <c r="K7076" s="352"/>
      <c r="L7076" s="352"/>
      <c r="M7076" s="352"/>
    </row>
    <row r="7077" spans="5:13">
      <c r="E7077" s="352"/>
      <c r="F7077" s="352"/>
      <c r="G7077" s="352"/>
      <c r="H7077" s="352"/>
      <c r="I7077" s="352"/>
      <c r="J7077" s="352"/>
      <c r="K7077" s="352"/>
      <c r="L7077" s="352"/>
      <c r="M7077" s="352"/>
    </row>
    <row r="7078" spans="5:13">
      <c r="E7078" s="352"/>
      <c r="F7078" s="352"/>
      <c r="G7078" s="352"/>
      <c r="H7078" s="352"/>
      <c r="I7078" s="352"/>
      <c r="J7078" s="352"/>
      <c r="K7078" s="352"/>
      <c r="L7078" s="352"/>
      <c r="M7078" s="352"/>
    </row>
    <row r="7079" spans="5:13">
      <c r="E7079" s="352"/>
      <c r="F7079" s="352"/>
      <c r="G7079" s="352"/>
      <c r="H7079" s="352"/>
      <c r="I7079" s="352"/>
      <c r="J7079" s="352"/>
      <c r="K7079" s="352"/>
      <c r="L7079" s="352"/>
      <c r="M7079" s="352"/>
    </row>
    <row r="7080" spans="5:13">
      <c r="E7080" s="352"/>
      <c r="F7080" s="352"/>
      <c r="G7080" s="352"/>
      <c r="H7080" s="352"/>
      <c r="I7080" s="352"/>
      <c r="J7080" s="352"/>
      <c r="K7080" s="352"/>
      <c r="L7080" s="352"/>
      <c r="M7080" s="352"/>
    </row>
    <row r="7081" spans="5:13">
      <c r="E7081" s="352"/>
      <c r="F7081" s="352"/>
      <c r="G7081" s="352"/>
      <c r="H7081" s="352"/>
      <c r="I7081" s="352"/>
      <c r="J7081" s="352"/>
      <c r="K7081" s="352"/>
      <c r="L7081" s="352"/>
      <c r="M7081" s="352"/>
    </row>
    <row r="7082" spans="5:13">
      <c r="E7082" s="352"/>
      <c r="F7082" s="352"/>
      <c r="G7082" s="352"/>
      <c r="H7082" s="352"/>
      <c r="I7082" s="352"/>
      <c r="J7082" s="352"/>
      <c r="K7082" s="352"/>
      <c r="L7082" s="352"/>
      <c r="M7082" s="352"/>
    </row>
    <row r="7083" spans="5:13">
      <c r="E7083" s="352"/>
      <c r="F7083" s="352"/>
      <c r="G7083" s="352"/>
      <c r="H7083" s="352"/>
      <c r="I7083" s="352"/>
      <c r="J7083" s="352"/>
      <c r="K7083" s="352"/>
      <c r="L7083" s="352"/>
      <c r="M7083" s="352"/>
    </row>
    <row r="7084" spans="5:13">
      <c r="E7084" s="352"/>
      <c r="F7084" s="352"/>
      <c r="G7084" s="352"/>
      <c r="H7084" s="352"/>
      <c r="I7084" s="352"/>
      <c r="J7084" s="352"/>
      <c r="K7084" s="352"/>
      <c r="L7084" s="352"/>
      <c r="M7084" s="352"/>
    </row>
    <row r="7085" spans="5:13">
      <c r="E7085" s="352"/>
      <c r="F7085" s="352"/>
      <c r="G7085" s="352"/>
      <c r="H7085" s="352"/>
      <c r="I7085" s="352"/>
      <c r="J7085" s="352"/>
      <c r="K7085" s="352"/>
      <c r="L7085" s="352"/>
      <c r="M7085" s="352"/>
    </row>
    <row r="7086" spans="5:13">
      <c r="E7086" s="352"/>
      <c r="F7086" s="352"/>
      <c r="G7086" s="352"/>
      <c r="H7086" s="352"/>
      <c r="I7086" s="352"/>
      <c r="J7086" s="352"/>
      <c r="K7086" s="352"/>
      <c r="L7086" s="352"/>
      <c r="M7086" s="352"/>
    </row>
    <row r="7087" spans="5:13">
      <c r="E7087" s="352"/>
      <c r="F7087" s="352"/>
      <c r="G7087" s="352"/>
      <c r="H7087" s="352"/>
      <c r="I7087" s="352"/>
      <c r="J7087" s="352"/>
      <c r="K7087" s="352"/>
      <c r="L7087" s="352"/>
      <c r="M7087" s="352"/>
    </row>
    <row r="7088" spans="5:13">
      <c r="E7088" s="352"/>
      <c r="F7088" s="352"/>
      <c r="G7088" s="352"/>
      <c r="H7088" s="352"/>
      <c r="I7088" s="352"/>
      <c r="J7088" s="352"/>
      <c r="K7088" s="352"/>
      <c r="L7088" s="352"/>
      <c r="M7088" s="352"/>
    </row>
    <row r="7089" spans="5:13">
      <c r="E7089" s="352"/>
      <c r="F7089" s="352"/>
      <c r="G7089" s="352"/>
      <c r="H7089" s="352"/>
      <c r="I7089" s="352"/>
      <c r="J7089" s="352"/>
      <c r="K7089" s="352"/>
      <c r="L7089" s="352"/>
      <c r="M7089" s="352"/>
    </row>
    <row r="7090" spans="5:13">
      <c r="E7090" s="352"/>
      <c r="F7090" s="352"/>
      <c r="G7090" s="352"/>
      <c r="H7090" s="352"/>
      <c r="I7090" s="352"/>
      <c r="J7090" s="352"/>
      <c r="K7090" s="352"/>
      <c r="L7090" s="352"/>
      <c r="M7090" s="352"/>
    </row>
    <row r="7091" spans="5:13">
      <c r="E7091" s="352"/>
      <c r="F7091" s="352"/>
      <c r="G7091" s="352"/>
      <c r="H7091" s="352"/>
      <c r="I7091" s="352"/>
      <c r="J7091" s="352"/>
      <c r="K7091" s="352"/>
      <c r="L7091" s="352"/>
      <c r="M7091" s="352"/>
    </row>
    <row r="7092" spans="5:13">
      <c r="E7092" s="352"/>
      <c r="F7092" s="352"/>
      <c r="G7092" s="352"/>
      <c r="H7092" s="352"/>
      <c r="I7092" s="352"/>
      <c r="J7092" s="352"/>
      <c r="K7092" s="352"/>
      <c r="L7092" s="352"/>
      <c r="M7092" s="352"/>
    </row>
    <row r="7093" spans="5:13">
      <c r="E7093" s="352"/>
      <c r="F7093" s="352"/>
      <c r="G7093" s="352"/>
      <c r="H7093" s="352"/>
      <c r="I7093" s="352"/>
      <c r="J7093" s="352"/>
      <c r="K7093" s="352"/>
      <c r="L7093" s="352"/>
      <c r="M7093" s="352"/>
    </row>
    <row r="7094" spans="5:13">
      <c r="E7094" s="352"/>
      <c r="F7094" s="352"/>
      <c r="G7094" s="352"/>
      <c r="H7094" s="352"/>
      <c r="I7094" s="352"/>
      <c r="J7094" s="352"/>
      <c r="K7094" s="352"/>
      <c r="L7094" s="352"/>
      <c r="M7094" s="352"/>
    </row>
    <row r="7095" spans="5:13">
      <c r="E7095" s="352"/>
      <c r="F7095" s="352"/>
      <c r="G7095" s="352"/>
      <c r="H7095" s="352"/>
      <c r="I7095" s="352"/>
      <c r="J7095" s="352"/>
      <c r="K7095" s="352"/>
      <c r="L7095" s="352"/>
      <c r="M7095" s="352"/>
    </row>
    <row r="7096" spans="5:13">
      <c r="E7096" s="352"/>
      <c r="F7096" s="352"/>
      <c r="G7096" s="352"/>
      <c r="H7096" s="352"/>
      <c r="I7096" s="352"/>
      <c r="J7096" s="352"/>
      <c r="K7096" s="352"/>
      <c r="L7096" s="352"/>
      <c r="M7096" s="352"/>
    </row>
    <row r="7097" spans="5:13">
      <c r="E7097" s="352"/>
      <c r="F7097" s="352"/>
      <c r="G7097" s="352"/>
      <c r="H7097" s="352"/>
      <c r="I7097" s="352"/>
      <c r="J7097" s="352"/>
      <c r="K7097" s="352"/>
      <c r="L7097" s="352"/>
      <c r="M7097" s="352"/>
    </row>
    <row r="7098" spans="5:13">
      <c r="E7098" s="352"/>
      <c r="F7098" s="352"/>
      <c r="G7098" s="352"/>
      <c r="H7098" s="352"/>
      <c r="I7098" s="352"/>
      <c r="J7098" s="352"/>
      <c r="K7098" s="352"/>
      <c r="L7098" s="352"/>
      <c r="M7098" s="352"/>
    </row>
    <row r="7099" spans="5:13">
      <c r="E7099" s="352"/>
      <c r="F7099" s="352"/>
      <c r="G7099" s="352"/>
      <c r="H7099" s="352"/>
      <c r="I7099" s="352"/>
      <c r="J7099" s="352"/>
      <c r="K7099" s="352"/>
      <c r="L7099" s="352"/>
      <c r="M7099" s="352"/>
    </row>
    <row r="7100" spans="5:13">
      <c r="E7100" s="352"/>
      <c r="F7100" s="352"/>
      <c r="G7100" s="352"/>
      <c r="H7100" s="352"/>
      <c r="I7100" s="352"/>
      <c r="J7100" s="352"/>
      <c r="K7100" s="352"/>
      <c r="L7100" s="352"/>
      <c r="M7100" s="352"/>
    </row>
    <row r="7101" spans="5:13">
      <c r="E7101" s="352"/>
      <c r="F7101" s="352"/>
      <c r="G7101" s="352"/>
      <c r="H7101" s="352"/>
      <c r="I7101" s="352"/>
      <c r="J7101" s="352"/>
      <c r="K7101" s="352"/>
      <c r="L7101" s="352"/>
      <c r="M7101" s="352"/>
    </row>
    <row r="7102" spans="5:13">
      <c r="E7102" s="352"/>
      <c r="F7102" s="352"/>
      <c r="G7102" s="352"/>
      <c r="H7102" s="352"/>
      <c r="I7102" s="352"/>
      <c r="J7102" s="352"/>
      <c r="K7102" s="352"/>
      <c r="L7102" s="352"/>
      <c r="M7102" s="352"/>
    </row>
    <row r="7103" spans="5:13">
      <c r="E7103" s="352"/>
      <c r="F7103" s="352"/>
      <c r="G7103" s="352"/>
      <c r="H7103" s="352"/>
      <c r="I7103" s="352"/>
      <c r="J7103" s="352"/>
      <c r="K7103" s="352"/>
      <c r="L7103" s="352"/>
      <c r="M7103" s="352"/>
    </row>
    <row r="7104" spans="5:13">
      <c r="E7104" s="352"/>
      <c r="F7104" s="352"/>
      <c r="G7104" s="352"/>
      <c r="H7104" s="352"/>
      <c r="I7104" s="352"/>
      <c r="J7104" s="352"/>
      <c r="K7104" s="352"/>
      <c r="L7104" s="352"/>
      <c r="M7104" s="352"/>
    </row>
    <row r="7105" spans="5:13">
      <c r="E7105" s="352"/>
      <c r="F7105" s="352"/>
      <c r="G7105" s="352"/>
      <c r="H7105" s="352"/>
      <c r="I7105" s="352"/>
      <c r="J7105" s="352"/>
      <c r="K7105" s="352"/>
      <c r="L7105" s="352"/>
      <c r="M7105" s="352"/>
    </row>
    <row r="7106" spans="5:13">
      <c r="E7106" s="352"/>
      <c r="F7106" s="352"/>
      <c r="G7106" s="352"/>
      <c r="H7106" s="352"/>
      <c r="I7106" s="352"/>
      <c r="J7106" s="352"/>
      <c r="K7106" s="352"/>
      <c r="L7106" s="352"/>
      <c r="M7106" s="352"/>
    </row>
    <row r="7107" spans="5:13">
      <c r="E7107" s="352"/>
      <c r="F7107" s="352"/>
      <c r="G7107" s="352"/>
      <c r="H7107" s="352"/>
      <c r="I7107" s="352"/>
      <c r="J7107" s="352"/>
      <c r="K7107" s="352"/>
      <c r="L7107" s="352"/>
      <c r="M7107" s="352"/>
    </row>
    <row r="7108" spans="5:13">
      <c r="E7108" s="352"/>
      <c r="F7108" s="352"/>
      <c r="G7108" s="352"/>
      <c r="H7108" s="352"/>
      <c r="I7108" s="352"/>
      <c r="J7108" s="352"/>
      <c r="K7108" s="352"/>
      <c r="L7108" s="352"/>
      <c r="M7108" s="352"/>
    </row>
    <row r="7109" spans="5:13">
      <c r="E7109" s="352"/>
      <c r="F7109" s="352"/>
      <c r="G7109" s="352"/>
      <c r="H7109" s="352"/>
      <c r="I7109" s="352"/>
      <c r="J7109" s="352"/>
      <c r="K7109" s="352"/>
      <c r="L7109" s="352"/>
      <c r="M7109" s="352"/>
    </row>
    <row r="7110" spans="5:13">
      <c r="E7110" s="352"/>
      <c r="F7110" s="352"/>
      <c r="G7110" s="352"/>
      <c r="H7110" s="352"/>
      <c r="I7110" s="352"/>
      <c r="J7110" s="352"/>
      <c r="K7110" s="352"/>
      <c r="L7110" s="352"/>
      <c r="M7110" s="352"/>
    </row>
    <row r="7111" spans="5:13">
      <c r="E7111" s="352"/>
      <c r="F7111" s="352"/>
      <c r="G7111" s="352"/>
      <c r="H7111" s="352"/>
      <c r="I7111" s="352"/>
      <c r="J7111" s="352"/>
      <c r="K7111" s="352"/>
      <c r="L7111" s="352"/>
      <c r="M7111" s="352"/>
    </row>
    <row r="7112" spans="5:13">
      <c r="E7112" s="352"/>
      <c r="F7112" s="352"/>
      <c r="G7112" s="352"/>
      <c r="H7112" s="352"/>
      <c r="I7112" s="352"/>
      <c r="J7112" s="352"/>
      <c r="K7112" s="352"/>
      <c r="L7112" s="352"/>
      <c r="M7112" s="352"/>
    </row>
    <row r="7113" spans="5:13">
      <c r="E7113" s="352"/>
      <c r="F7113" s="352"/>
      <c r="G7113" s="352"/>
      <c r="H7113" s="352"/>
      <c r="I7113" s="352"/>
      <c r="J7113" s="352"/>
      <c r="K7113" s="352"/>
      <c r="L7113" s="352"/>
      <c r="M7113" s="352"/>
    </row>
    <row r="7114" spans="5:13">
      <c r="E7114" s="352"/>
      <c r="F7114" s="352"/>
      <c r="G7114" s="352"/>
      <c r="H7114" s="352"/>
      <c r="I7114" s="352"/>
      <c r="J7114" s="352"/>
      <c r="K7114" s="352"/>
      <c r="L7114" s="352"/>
      <c r="M7114" s="352"/>
    </row>
    <row r="7115" spans="5:13">
      <c r="E7115" s="352"/>
      <c r="F7115" s="352"/>
      <c r="G7115" s="352"/>
      <c r="H7115" s="352"/>
      <c r="I7115" s="352"/>
      <c r="J7115" s="352"/>
      <c r="K7115" s="352"/>
      <c r="L7115" s="352"/>
      <c r="M7115" s="352"/>
    </row>
    <row r="7116" spans="5:13">
      <c r="E7116" s="352"/>
      <c r="F7116" s="352"/>
      <c r="G7116" s="352"/>
      <c r="H7116" s="352"/>
      <c r="I7116" s="352"/>
      <c r="J7116" s="352"/>
      <c r="K7116" s="352"/>
      <c r="L7116" s="352"/>
      <c r="M7116" s="352"/>
    </row>
    <row r="7117" spans="5:13">
      <c r="E7117" s="352"/>
      <c r="F7117" s="352"/>
      <c r="G7117" s="352"/>
      <c r="H7117" s="352"/>
      <c r="I7117" s="352"/>
      <c r="J7117" s="352"/>
      <c r="K7117" s="352"/>
      <c r="L7117" s="352"/>
      <c r="M7117" s="352"/>
    </row>
    <row r="7118" spans="5:13">
      <c r="E7118" s="352"/>
      <c r="F7118" s="352"/>
      <c r="G7118" s="352"/>
      <c r="H7118" s="352"/>
      <c r="I7118" s="352"/>
      <c r="J7118" s="352"/>
      <c r="K7118" s="352"/>
      <c r="L7118" s="352"/>
      <c r="M7118" s="352"/>
    </row>
    <row r="7119" spans="5:13">
      <c r="E7119" s="352"/>
      <c r="F7119" s="352"/>
      <c r="G7119" s="352"/>
      <c r="H7119" s="352"/>
      <c r="I7119" s="352"/>
      <c r="J7119" s="352"/>
      <c r="K7119" s="352"/>
      <c r="L7119" s="352"/>
      <c r="M7119" s="352"/>
    </row>
    <row r="7120" spans="5:13">
      <c r="E7120" s="352"/>
      <c r="F7120" s="352"/>
      <c r="G7120" s="352"/>
      <c r="H7120" s="352"/>
      <c r="I7120" s="352"/>
      <c r="J7120" s="352"/>
      <c r="K7120" s="352"/>
      <c r="L7120" s="352"/>
      <c r="M7120" s="352"/>
    </row>
    <row r="7121" spans="5:13">
      <c r="E7121" s="352"/>
      <c r="F7121" s="352"/>
      <c r="G7121" s="352"/>
      <c r="H7121" s="352"/>
      <c r="I7121" s="352"/>
      <c r="J7121" s="352"/>
      <c r="K7121" s="352"/>
      <c r="L7121" s="352"/>
      <c r="M7121" s="352"/>
    </row>
    <row r="7122" spans="5:13">
      <c r="E7122" s="352"/>
      <c r="F7122" s="352"/>
      <c r="G7122" s="352"/>
      <c r="H7122" s="352"/>
      <c r="I7122" s="352"/>
      <c r="J7122" s="352"/>
      <c r="K7122" s="352"/>
      <c r="L7122" s="352"/>
      <c r="M7122" s="352"/>
    </row>
    <row r="7123" spans="5:13">
      <c r="E7123" s="352"/>
      <c r="F7123" s="352"/>
      <c r="G7123" s="352"/>
      <c r="H7123" s="352"/>
      <c r="I7123" s="352"/>
      <c r="J7123" s="352"/>
      <c r="K7123" s="352"/>
      <c r="L7123" s="352"/>
      <c r="M7123" s="352"/>
    </row>
    <row r="7124" spans="5:13">
      <c r="E7124" s="352"/>
      <c r="F7124" s="352"/>
      <c r="G7124" s="352"/>
      <c r="H7124" s="352"/>
      <c r="I7124" s="352"/>
      <c r="J7124" s="352"/>
      <c r="K7124" s="352"/>
      <c r="L7124" s="352"/>
      <c r="M7124" s="352"/>
    </row>
    <row r="7125" spans="5:13">
      <c r="E7125" s="352"/>
      <c r="F7125" s="352"/>
      <c r="G7125" s="352"/>
      <c r="H7125" s="352"/>
      <c r="I7125" s="352"/>
      <c r="J7125" s="352"/>
      <c r="K7125" s="352"/>
      <c r="L7125" s="352"/>
      <c r="M7125" s="352"/>
    </row>
    <row r="7126" spans="5:13">
      <c r="E7126" s="352"/>
      <c r="F7126" s="352"/>
      <c r="G7126" s="352"/>
      <c r="H7126" s="352"/>
      <c r="I7126" s="352"/>
      <c r="J7126" s="352"/>
      <c r="K7126" s="352"/>
      <c r="L7126" s="352"/>
      <c r="M7126" s="352"/>
    </row>
    <row r="7127" spans="5:13">
      <c r="E7127" s="352"/>
      <c r="F7127" s="352"/>
      <c r="G7127" s="352"/>
      <c r="H7127" s="352"/>
      <c r="I7127" s="352"/>
      <c r="J7127" s="352"/>
      <c r="K7127" s="352"/>
      <c r="L7127" s="352"/>
      <c r="M7127" s="352"/>
    </row>
    <row r="7128" spans="5:13">
      <c r="E7128" s="352"/>
      <c r="F7128" s="352"/>
      <c r="G7128" s="352"/>
      <c r="H7128" s="352"/>
      <c r="I7128" s="352"/>
      <c r="J7128" s="352"/>
      <c r="K7128" s="352"/>
      <c r="L7128" s="352"/>
      <c r="M7128" s="352"/>
    </row>
    <row r="7129" spans="5:13">
      <c r="E7129" s="352"/>
      <c r="F7129" s="352"/>
      <c r="G7129" s="352"/>
      <c r="H7129" s="352"/>
      <c r="I7129" s="352"/>
      <c r="J7129" s="352"/>
      <c r="K7129" s="352"/>
      <c r="L7129" s="352"/>
      <c r="M7129" s="352"/>
    </row>
    <row r="7130" spans="5:13">
      <c r="E7130" s="352"/>
      <c r="F7130" s="352"/>
      <c r="G7130" s="352"/>
      <c r="H7130" s="352"/>
      <c r="I7130" s="352"/>
      <c r="J7130" s="352"/>
      <c r="K7130" s="352"/>
      <c r="L7130" s="352"/>
      <c r="M7130" s="352"/>
    </row>
    <row r="7131" spans="5:13">
      <c r="E7131" s="352"/>
      <c r="F7131" s="352"/>
      <c r="G7131" s="352"/>
      <c r="H7131" s="352"/>
      <c r="I7131" s="352"/>
      <c r="J7131" s="352"/>
      <c r="K7131" s="352"/>
      <c r="L7131" s="352"/>
      <c r="M7131" s="352"/>
    </row>
    <row r="7132" spans="5:13">
      <c r="E7132" s="352"/>
      <c r="F7132" s="352"/>
      <c r="G7132" s="352"/>
      <c r="H7132" s="352"/>
      <c r="I7132" s="352"/>
      <c r="J7132" s="352"/>
      <c r="K7132" s="352"/>
      <c r="L7132" s="352"/>
      <c r="M7132" s="352"/>
    </row>
    <row r="7133" spans="5:13">
      <c r="E7133" s="352"/>
      <c r="F7133" s="352"/>
      <c r="G7133" s="352"/>
      <c r="H7133" s="352"/>
      <c r="I7133" s="352"/>
      <c r="J7133" s="352"/>
      <c r="K7133" s="352"/>
      <c r="L7133" s="352"/>
      <c r="M7133" s="352"/>
    </row>
    <row r="7134" spans="5:13">
      <c r="E7134" s="352"/>
      <c r="F7134" s="352"/>
      <c r="G7134" s="352"/>
      <c r="H7134" s="352"/>
      <c r="I7134" s="352"/>
      <c r="J7134" s="352"/>
      <c r="K7134" s="352"/>
      <c r="L7134" s="352"/>
      <c r="M7134" s="352"/>
    </row>
    <row r="7135" spans="5:13">
      <c r="E7135" s="352"/>
      <c r="F7135" s="352"/>
      <c r="G7135" s="352"/>
      <c r="H7135" s="352"/>
      <c r="I7135" s="352"/>
      <c r="J7135" s="352"/>
      <c r="K7135" s="352"/>
      <c r="L7135" s="352"/>
      <c r="M7135" s="352"/>
    </row>
    <row r="7136" spans="5:13">
      <c r="E7136" s="352"/>
      <c r="F7136" s="352"/>
      <c r="G7136" s="352"/>
      <c r="H7136" s="352"/>
      <c r="I7136" s="352"/>
      <c r="J7136" s="352"/>
      <c r="K7136" s="352"/>
      <c r="L7136" s="352"/>
      <c r="M7136" s="352"/>
    </row>
    <row r="7137" spans="5:13">
      <c r="E7137" s="352"/>
      <c r="F7137" s="352"/>
      <c r="G7137" s="352"/>
      <c r="H7137" s="352"/>
      <c r="I7137" s="352"/>
      <c r="J7137" s="352"/>
      <c r="K7137" s="352"/>
      <c r="L7137" s="352"/>
      <c r="M7137" s="352"/>
    </row>
    <row r="7138" spans="5:13">
      <c r="E7138" s="352"/>
      <c r="F7138" s="352"/>
      <c r="G7138" s="352"/>
      <c r="H7138" s="352"/>
      <c r="I7138" s="352"/>
      <c r="J7138" s="352"/>
      <c r="K7138" s="352"/>
      <c r="L7138" s="352"/>
      <c r="M7138" s="352"/>
    </row>
    <row r="7139" spans="5:13">
      <c r="E7139" s="352"/>
      <c r="F7139" s="352"/>
      <c r="G7139" s="352"/>
      <c r="H7139" s="352"/>
      <c r="I7139" s="352"/>
      <c r="J7139" s="352"/>
      <c r="K7139" s="352"/>
      <c r="L7139" s="352"/>
      <c r="M7139" s="352"/>
    </row>
    <row r="7140" spans="5:13">
      <c r="E7140" s="352"/>
      <c r="F7140" s="352"/>
      <c r="G7140" s="352"/>
      <c r="H7140" s="352"/>
      <c r="I7140" s="352"/>
      <c r="J7140" s="352"/>
      <c r="K7140" s="352"/>
      <c r="L7140" s="352"/>
      <c r="M7140" s="352"/>
    </row>
    <row r="7141" spans="5:13">
      <c r="E7141" s="352"/>
      <c r="F7141" s="352"/>
      <c r="G7141" s="352"/>
      <c r="H7141" s="352"/>
      <c r="I7141" s="352"/>
      <c r="J7141" s="352"/>
      <c r="K7141" s="352"/>
      <c r="L7141" s="352"/>
      <c r="M7141" s="352"/>
    </row>
    <row r="7142" spans="5:13">
      <c r="E7142" s="352"/>
      <c r="F7142" s="352"/>
      <c r="G7142" s="352"/>
      <c r="H7142" s="352"/>
      <c r="I7142" s="352"/>
      <c r="J7142" s="352"/>
      <c r="K7142" s="352"/>
      <c r="L7142" s="352"/>
      <c r="M7142" s="352"/>
    </row>
    <row r="7143" spans="5:13">
      <c r="E7143" s="352"/>
      <c r="F7143" s="352"/>
      <c r="G7143" s="352"/>
      <c r="H7143" s="352"/>
      <c r="I7143" s="352"/>
      <c r="J7143" s="352"/>
      <c r="K7143" s="352"/>
      <c r="L7143" s="352"/>
      <c r="M7143" s="352"/>
    </row>
    <row r="7144" spans="5:13">
      <c r="E7144" s="352"/>
      <c r="F7144" s="352"/>
      <c r="G7144" s="352"/>
      <c r="H7144" s="352"/>
      <c r="I7144" s="352"/>
      <c r="J7144" s="352"/>
      <c r="K7144" s="352"/>
      <c r="L7144" s="352"/>
      <c r="M7144" s="352"/>
    </row>
    <row r="7145" spans="5:13">
      <c r="E7145" s="352"/>
      <c r="F7145" s="352"/>
      <c r="G7145" s="352"/>
      <c r="H7145" s="352"/>
      <c r="I7145" s="352"/>
      <c r="J7145" s="352"/>
      <c r="K7145" s="352"/>
      <c r="L7145" s="352"/>
      <c r="M7145" s="352"/>
    </row>
    <row r="7146" spans="5:13">
      <c r="E7146" s="352"/>
      <c r="F7146" s="352"/>
      <c r="G7146" s="352"/>
      <c r="H7146" s="352"/>
      <c r="I7146" s="352"/>
      <c r="J7146" s="352"/>
      <c r="K7146" s="352"/>
      <c r="L7146" s="352"/>
      <c r="M7146" s="352"/>
    </row>
    <row r="7147" spans="5:13">
      <c r="E7147" s="352"/>
      <c r="F7147" s="352"/>
      <c r="G7147" s="352"/>
      <c r="H7147" s="352"/>
      <c r="I7147" s="352"/>
      <c r="J7147" s="352"/>
      <c r="K7147" s="352"/>
      <c r="L7147" s="352"/>
      <c r="M7147" s="352"/>
    </row>
    <row r="7148" spans="5:13">
      <c r="E7148" s="352"/>
      <c r="F7148" s="352"/>
      <c r="G7148" s="352"/>
      <c r="H7148" s="352"/>
      <c r="I7148" s="352"/>
      <c r="J7148" s="352"/>
      <c r="K7148" s="352"/>
      <c r="L7148" s="352"/>
      <c r="M7148" s="352"/>
    </row>
    <row r="7149" spans="5:13">
      <c r="E7149" s="352"/>
      <c r="F7149" s="352"/>
      <c r="G7149" s="352"/>
      <c r="H7149" s="352"/>
      <c r="I7149" s="352"/>
      <c r="J7149" s="352"/>
      <c r="K7149" s="352"/>
      <c r="L7149" s="352"/>
      <c r="M7149" s="352"/>
    </row>
    <row r="7150" spans="5:13">
      <c r="E7150" s="352"/>
      <c r="F7150" s="352"/>
      <c r="G7150" s="352"/>
      <c r="H7150" s="352"/>
      <c r="I7150" s="352"/>
      <c r="J7150" s="352"/>
      <c r="K7150" s="352"/>
      <c r="L7150" s="352"/>
      <c r="M7150" s="352"/>
    </row>
    <row r="7151" spans="5:13">
      <c r="E7151" s="352"/>
      <c r="F7151" s="352"/>
      <c r="G7151" s="352"/>
      <c r="H7151" s="352"/>
      <c r="I7151" s="352"/>
      <c r="J7151" s="352"/>
      <c r="K7151" s="352"/>
      <c r="L7151" s="352"/>
      <c r="M7151" s="352"/>
    </row>
    <row r="7152" spans="5:13">
      <c r="E7152" s="352"/>
      <c r="F7152" s="352"/>
      <c r="G7152" s="352"/>
      <c r="H7152" s="352"/>
      <c r="I7152" s="352"/>
      <c r="J7152" s="352"/>
      <c r="K7152" s="352"/>
      <c r="L7152" s="352"/>
      <c r="M7152" s="352"/>
    </row>
    <row r="7153" spans="5:13">
      <c r="E7153" s="352"/>
      <c r="F7153" s="352"/>
      <c r="G7153" s="352"/>
      <c r="H7153" s="352"/>
      <c r="I7153" s="352"/>
      <c r="J7153" s="352"/>
      <c r="K7153" s="352"/>
      <c r="L7153" s="352"/>
      <c r="M7153" s="352"/>
    </row>
    <row r="7154" spans="5:13">
      <c r="E7154" s="352"/>
      <c r="F7154" s="352"/>
      <c r="G7154" s="352"/>
      <c r="H7154" s="352"/>
      <c r="I7154" s="352"/>
      <c r="J7154" s="352"/>
      <c r="K7154" s="352"/>
      <c r="L7154" s="352"/>
      <c r="M7154" s="352"/>
    </row>
    <row r="7155" spans="5:13">
      <c r="E7155" s="352"/>
      <c r="F7155" s="352"/>
      <c r="G7155" s="352"/>
      <c r="H7155" s="352"/>
      <c r="I7155" s="352"/>
      <c r="J7155" s="352"/>
      <c r="K7155" s="352"/>
      <c r="L7155" s="352"/>
      <c r="M7155" s="352"/>
    </row>
    <row r="7156" spans="5:13">
      <c r="E7156" s="352"/>
      <c r="F7156" s="352"/>
      <c r="G7156" s="352"/>
      <c r="H7156" s="352"/>
      <c r="I7156" s="352"/>
      <c r="J7156" s="352"/>
      <c r="K7156" s="352"/>
      <c r="L7156" s="352"/>
      <c r="M7156" s="352"/>
    </row>
    <row r="7157" spans="5:13">
      <c r="E7157" s="352"/>
      <c r="F7157" s="352"/>
      <c r="G7157" s="352"/>
      <c r="H7157" s="352"/>
      <c r="I7157" s="352"/>
      <c r="J7157" s="352"/>
      <c r="K7157" s="352"/>
      <c r="L7157" s="352"/>
      <c r="M7157" s="352"/>
    </row>
    <row r="7158" spans="5:13">
      <c r="E7158" s="352"/>
      <c r="F7158" s="352"/>
      <c r="G7158" s="352"/>
      <c r="H7158" s="352"/>
      <c r="I7158" s="352"/>
      <c r="J7158" s="352"/>
      <c r="K7158" s="352"/>
      <c r="L7158" s="352"/>
      <c r="M7158" s="352"/>
    </row>
    <row r="7159" spans="5:13">
      <c r="E7159" s="352"/>
      <c r="F7159" s="352"/>
      <c r="G7159" s="352"/>
      <c r="H7159" s="352"/>
      <c r="I7159" s="352"/>
      <c r="J7159" s="352"/>
      <c r="K7159" s="352"/>
      <c r="L7159" s="352"/>
      <c r="M7159" s="352"/>
    </row>
    <row r="7160" spans="5:13">
      <c r="E7160" s="352"/>
      <c r="F7160" s="352"/>
      <c r="G7160" s="352"/>
      <c r="H7160" s="352"/>
      <c r="I7160" s="352"/>
      <c r="J7160" s="352"/>
      <c r="K7160" s="352"/>
      <c r="L7160" s="352"/>
      <c r="M7160" s="352"/>
    </row>
    <row r="7161" spans="5:13">
      <c r="E7161" s="352"/>
      <c r="F7161" s="352"/>
      <c r="G7161" s="352"/>
      <c r="H7161" s="352"/>
      <c r="I7161" s="352"/>
      <c r="J7161" s="352"/>
      <c r="K7161" s="352"/>
      <c r="L7161" s="352"/>
      <c r="M7161" s="352"/>
    </row>
    <row r="7162" spans="5:13">
      <c r="E7162" s="352"/>
      <c r="F7162" s="352"/>
      <c r="G7162" s="352"/>
      <c r="H7162" s="352"/>
      <c r="I7162" s="352"/>
      <c r="J7162" s="352"/>
      <c r="K7162" s="352"/>
      <c r="L7162" s="352"/>
      <c r="M7162" s="352"/>
    </row>
    <row r="7163" spans="5:13">
      <c r="E7163" s="352"/>
      <c r="F7163" s="352"/>
      <c r="G7163" s="352"/>
      <c r="H7163" s="352"/>
      <c r="I7163" s="352"/>
      <c r="J7163" s="352"/>
      <c r="K7163" s="352"/>
      <c r="L7163" s="352"/>
      <c r="M7163" s="352"/>
    </row>
    <row r="7164" spans="5:13">
      <c r="E7164" s="352"/>
      <c r="F7164" s="352"/>
      <c r="G7164" s="352"/>
      <c r="H7164" s="352"/>
      <c r="I7164" s="352"/>
      <c r="J7164" s="352"/>
      <c r="K7164" s="352"/>
      <c r="L7164" s="352"/>
      <c r="M7164" s="352"/>
    </row>
    <row r="7165" spans="5:13">
      <c r="E7165" s="352"/>
      <c r="F7165" s="352"/>
      <c r="G7165" s="352"/>
      <c r="H7165" s="352"/>
      <c r="I7165" s="352"/>
      <c r="J7165" s="352"/>
      <c r="K7165" s="352"/>
      <c r="L7165" s="352"/>
      <c r="M7165" s="352"/>
    </row>
    <row r="7166" spans="5:13">
      <c r="E7166" s="352"/>
      <c r="F7166" s="352"/>
      <c r="G7166" s="352"/>
      <c r="H7166" s="352"/>
      <c r="I7166" s="352"/>
      <c r="J7166" s="352"/>
      <c r="K7166" s="352"/>
      <c r="L7166" s="352"/>
      <c r="M7166" s="352"/>
    </row>
    <row r="7167" spans="5:13">
      <c r="E7167" s="352"/>
      <c r="F7167" s="352"/>
      <c r="G7167" s="352"/>
      <c r="H7167" s="352"/>
      <c r="I7167" s="352"/>
      <c r="J7167" s="352"/>
      <c r="K7167" s="352"/>
      <c r="L7167" s="352"/>
      <c r="M7167" s="352"/>
    </row>
    <row r="7168" spans="5:13">
      <c r="E7168" s="352"/>
      <c r="F7168" s="352"/>
      <c r="G7168" s="352"/>
      <c r="H7168" s="352"/>
      <c r="I7168" s="352"/>
      <c r="J7168" s="352"/>
      <c r="K7168" s="352"/>
      <c r="L7168" s="352"/>
      <c r="M7168" s="352"/>
    </row>
    <row r="7169" spans="5:13">
      <c r="E7169" s="352"/>
      <c r="F7169" s="352"/>
      <c r="G7169" s="352"/>
      <c r="H7169" s="352"/>
      <c r="I7169" s="352"/>
      <c r="J7169" s="352"/>
      <c r="K7169" s="352"/>
      <c r="L7169" s="352"/>
      <c r="M7169" s="352"/>
    </row>
    <row r="7170" spans="5:13">
      <c r="E7170" s="352"/>
      <c r="F7170" s="352"/>
      <c r="G7170" s="352"/>
      <c r="H7170" s="352"/>
      <c r="I7170" s="352"/>
      <c r="J7170" s="352"/>
      <c r="K7170" s="352"/>
      <c r="L7170" s="352"/>
      <c r="M7170" s="352"/>
    </row>
    <row r="7171" spans="5:13">
      <c r="E7171" s="352"/>
      <c r="F7171" s="352"/>
      <c r="G7171" s="352"/>
      <c r="H7171" s="352"/>
      <c r="I7171" s="352"/>
      <c r="J7171" s="352"/>
      <c r="K7171" s="352"/>
      <c r="L7171" s="352"/>
      <c r="M7171" s="352"/>
    </row>
    <row r="7172" spans="5:13">
      <c r="E7172" s="352"/>
      <c r="F7172" s="352"/>
      <c r="G7172" s="352"/>
      <c r="H7172" s="352"/>
      <c r="I7172" s="352"/>
      <c r="J7172" s="352"/>
      <c r="K7172" s="352"/>
      <c r="L7172" s="352"/>
      <c r="M7172" s="352"/>
    </row>
    <row r="7173" spans="5:13">
      <c r="E7173" s="352"/>
      <c r="F7173" s="352"/>
      <c r="G7173" s="352"/>
      <c r="H7173" s="352"/>
      <c r="I7173" s="352"/>
      <c r="J7173" s="352"/>
      <c r="K7173" s="352"/>
      <c r="L7173" s="352"/>
      <c r="M7173" s="352"/>
    </row>
    <row r="7174" spans="5:13">
      <c r="E7174" s="352"/>
      <c r="F7174" s="352"/>
      <c r="G7174" s="352"/>
      <c r="H7174" s="352"/>
      <c r="I7174" s="352"/>
      <c r="J7174" s="352"/>
      <c r="K7174" s="352"/>
      <c r="L7174" s="352"/>
      <c r="M7174" s="352"/>
    </row>
    <row r="7175" spans="5:13">
      <c r="E7175" s="352"/>
      <c r="F7175" s="352"/>
      <c r="G7175" s="352"/>
      <c r="H7175" s="352"/>
      <c r="I7175" s="352"/>
      <c r="J7175" s="352"/>
      <c r="K7175" s="352"/>
      <c r="L7175" s="352"/>
      <c r="M7175" s="352"/>
    </row>
    <row r="7176" spans="5:13">
      <c r="E7176" s="352"/>
      <c r="F7176" s="352"/>
      <c r="G7176" s="352"/>
      <c r="H7176" s="352"/>
      <c r="I7176" s="352"/>
      <c r="J7176" s="352"/>
      <c r="K7176" s="352"/>
      <c r="L7176" s="352"/>
      <c r="M7176" s="352"/>
    </row>
    <row r="7177" spans="5:13">
      <c r="E7177" s="352"/>
      <c r="F7177" s="352"/>
      <c r="G7177" s="352"/>
      <c r="H7177" s="352"/>
      <c r="I7177" s="352"/>
      <c r="J7177" s="352"/>
      <c r="K7177" s="352"/>
      <c r="L7177" s="352"/>
      <c r="M7177" s="352"/>
    </row>
    <row r="7178" spans="5:13">
      <c r="E7178" s="352"/>
      <c r="F7178" s="352"/>
      <c r="G7178" s="352"/>
      <c r="H7178" s="352"/>
      <c r="I7178" s="352"/>
      <c r="J7178" s="352"/>
      <c r="K7178" s="352"/>
      <c r="L7178" s="352"/>
      <c r="M7178" s="352"/>
    </row>
    <row r="7179" spans="5:13">
      <c r="E7179" s="352"/>
      <c r="F7179" s="352"/>
      <c r="G7179" s="352"/>
      <c r="H7179" s="352"/>
      <c r="I7179" s="352"/>
      <c r="J7179" s="352"/>
      <c r="K7179" s="352"/>
      <c r="L7179" s="352"/>
      <c r="M7179" s="352"/>
    </row>
    <row r="7180" spans="5:13">
      <c r="E7180" s="352"/>
      <c r="F7180" s="352"/>
      <c r="G7180" s="352"/>
      <c r="H7180" s="352"/>
      <c r="I7180" s="352"/>
      <c r="J7180" s="352"/>
      <c r="K7180" s="352"/>
      <c r="L7180" s="352"/>
      <c r="M7180" s="352"/>
    </row>
    <row r="7181" spans="5:13">
      <c r="E7181" s="352"/>
      <c r="F7181" s="352"/>
      <c r="G7181" s="352"/>
      <c r="H7181" s="352"/>
      <c r="I7181" s="352"/>
      <c r="J7181" s="352"/>
      <c r="K7181" s="352"/>
      <c r="L7181" s="352"/>
      <c r="M7181" s="352"/>
    </row>
    <row r="7182" spans="5:13">
      <c r="E7182" s="352"/>
      <c r="F7182" s="352"/>
      <c r="G7182" s="352"/>
      <c r="H7182" s="352"/>
      <c r="I7182" s="352"/>
      <c r="J7182" s="352"/>
      <c r="K7182" s="352"/>
      <c r="L7182" s="352"/>
      <c r="M7182" s="352"/>
    </row>
    <row r="7183" spans="5:13">
      <c r="E7183" s="352"/>
      <c r="F7183" s="352"/>
      <c r="G7183" s="352"/>
      <c r="H7183" s="352"/>
      <c r="I7183" s="352"/>
      <c r="J7183" s="352"/>
      <c r="K7183" s="352"/>
      <c r="L7183" s="352"/>
      <c r="M7183" s="352"/>
    </row>
    <row r="7184" spans="5:13">
      <c r="E7184" s="352"/>
      <c r="F7184" s="352"/>
      <c r="G7184" s="352"/>
      <c r="H7184" s="352"/>
      <c r="I7184" s="352"/>
      <c r="J7184" s="352"/>
      <c r="K7184" s="352"/>
      <c r="L7184" s="352"/>
      <c r="M7184" s="352"/>
    </row>
    <row r="7185" spans="5:13">
      <c r="E7185" s="352"/>
      <c r="F7185" s="352"/>
      <c r="G7185" s="352"/>
      <c r="H7185" s="352"/>
      <c r="I7185" s="352"/>
      <c r="J7185" s="352"/>
      <c r="K7185" s="352"/>
      <c r="L7185" s="352"/>
      <c r="M7185" s="352"/>
    </row>
    <row r="7186" spans="5:13">
      <c r="E7186" s="352"/>
      <c r="F7186" s="352"/>
      <c r="G7186" s="352"/>
      <c r="H7186" s="352"/>
      <c r="I7186" s="352"/>
      <c r="J7186" s="352"/>
      <c r="K7186" s="352"/>
      <c r="L7186" s="352"/>
      <c r="M7186" s="352"/>
    </row>
    <row r="7187" spans="5:13">
      <c r="E7187" s="352"/>
      <c r="F7187" s="352"/>
      <c r="G7187" s="352"/>
      <c r="H7187" s="352"/>
      <c r="I7187" s="352"/>
      <c r="J7187" s="352"/>
      <c r="K7187" s="352"/>
      <c r="L7187" s="352"/>
      <c r="M7187" s="352"/>
    </row>
    <row r="7188" spans="5:13">
      <c r="E7188" s="352"/>
      <c r="F7188" s="352"/>
      <c r="G7188" s="352"/>
      <c r="H7188" s="352"/>
      <c r="I7188" s="352"/>
      <c r="J7188" s="352"/>
      <c r="K7188" s="352"/>
      <c r="L7188" s="352"/>
      <c r="M7188" s="352"/>
    </row>
    <row r="7189" spans="5:13">
      <c r="E7189" s="352"/>
      <c r="F7189" s="352"/>
      <c r="G7189" s="352"/>
      <c r="H7189" s="352"/>
      <c r="I7189" s="352"/>
      <c r="J7189" s="352"/>
      <c r="K7189" s="352"/>
      <c r="L7189" s="352"/>
      <c r="M7189" s="352"/>
    </row>
    <row r="7190" spans="5:13">
      <c r="E7190" s="352"/>
      <c r="F7190" s="352"/>
      <c r="G7190" s="352"/>
      <c r="H7190" s="352"/>
      <c r="I7190" s="352"/>
      <c r="J7190" s="352"/>
      <c r="K7190" s="352"/>
      <c r="L7190" s="352"/>
      <c r="M7190" s="352"/>
    </row>
    <row r="7191" spans="5:13">
      <c r="E7191" s="352"/>
      <c r="F7191" s="352"/>
      <c r="G7191" s="352"/>
      <c r="H7191" s="352"/>
      <c r="I7191" s="352"/>
      <c r="J7191" s="352"/>
      <c r="K7191" s="352"/>
      <c r="L7191" s="352"/>
      <c r="M7191" s="352"/>
    </row>
    <row r="7192" spans="5:13">
      <c r="E7192" s="352"/>
      <c r="F7192" s="352"/>
      <c r="G7192" s="352"/>
      <c r="H7192" s="352"/>
      <c r="I7192" s="352"/>
      <c r="J7192" s="352"/>
      <c r="K7192" s="352"/>
      <c r="L7192" s="352"/>
      <c r="M7192" s="352"/>
    </row>
    <row r="7193" spans="5:13">
      <c r="E7193" s="352"/>
      <c r="F7193" s="352"/>
      <c r="G7193" s="352"/>
      <c r="H7193" s="352"/>
      <c r="I7193" s="352"/>
      <c r="J7193" s="352"/>
      <c r="K7193" s="352"/>
      <c r="L7193" s="352"/>
      <c r="M7193" s="352"/>
    </row>
    <row r="7194" spans="5:13">
      <c r="E7194" s="352"/>
      <c r="F7194" s="352"/>
      <c r="G7194" s="352"/>
      <c r="H7194" s="352"/>
      <c r="I7194" s="352"/>
      <c r="J7194" s="352"/>
      <c r="K7194" s="352"/>
      <c r="L7194" s="352"/>
      <c r="M7194" s="352"/>
    </row>
    <row r="7195" spans="5:13">
      <c r="E7195" s="352"/>
      <c r="F7195" s="352"/>
      <c r="G7195" s="352"/>
      <c r="H7195" s="352"/>
      <c r="I7195" s="352"/>
      <c r="J7195" s="352"/>
      <c r="K7195" s="352"/>
      <c r="L7195" s="352"/>
      <c r="M7195" s="352"/>
    </row>
    <row r="7196" spans="5:13">
      <c r="E7196" s="352"/>
      <c r="F7196" s="352"/>
      <c r="G7196" s="352"/>
      <c r="H7196" s="352"/>
      <c r="I7196" s="352"/>
      <c r="J7196" s="352"/>
      <c r="K7196" s="352"/>
      <c r="L7196" s="352"/>
      <c r="M7196" s="352"/>
    </row>
    <row r="7197" spans="5:13">
      <c r="E7197" s="352"/>
      <c r="F7197" s="352"/>
      <c r="G7197" s="352"/>
      <c r="H7197" s="352"/>
      <c r="I7197" s="352"/>
      <c r="J7197" s="352"/>
      <c r="K7197" s="352"/>
      <c r="L7197" s="352"/>
      <c r="M7197" s="352"/>
    </row>
    <row r="7198" spans="5:13">
      <c r="E7198" s="352"/>
      <c r="F7198" s="352"/>
      <c r="G7198" s="352"/>
      <c r="H7198" s="352"/>
      <c r="I7198" s="352"/>
      <c r="J7198" s="352"/>
      <c r="K7198" s="352"/>
      <c r="L7198" s="352"/>
      <c r="M7198" s="352"/>
    </row>
    <row r="7199" spans="5:13">
      <c r="E7199" s="352"/>
      <c r="F7199" s="352"/>
      <c r="G7199" s="352"/>
      <c r="H7199" s="352"/>
      <c r="I7199" s="352"/>
      <c r="J7199" s="352"/>
      <c r="K7199" s="352"/>
      <c r="L7199" s="352"/>
      <c r="M7199" s="352"/>
    </row>
    <row r="7200" spans="5:13">
      <c r="E7200" s="352"/>
      <c r="F7200" s="352"/>
      <c r="G7200" s="352"/>
      <c r="H7200" s="352"/>
      <c r="I7200" s="352"/>
      <c r="J7200" s="352"/>
      <c r="K7200" s="352"/>
      <c r="L7200" s="352"/>
      <c r="M7200" s="352"/>
    </row>
    <row r="7201" spans="5:13">
      <c r="E7201" s="352"/>
      <c r="F7201" s="352"/>
      <c r="G7201" s="352"/>
      <c r="H7201" s="352"/>
      <c r="I7201" s="352"/>
      <c r="J7201" s="352"/>
      <c r="K7201" s="352"/>
      <c r="L7201" s="352"/>
      <c r="M7201" s="352"/>
    </row>
    <row r="7202" spans="5:13">
      <c r="E7202" s="352"/>
      <c r="F7202" s="352"/>
      <c r="G7202" s="352"/>
      <c r="H7202" s="352"/>
      <c r="I7202" s="352"/>
      <c r="J7202" s="352"/>
      <c r="K7202" s="352"/>
      <c r="L7202" s="352"/>
      <c r="M7202" s="352"/>
    </row>
    <row r="7203" spans="5:13">
      <c r="E7203" s="352"/>
      <c r="F7203" s="352"/>
      <c r="G7203" s="352"/>
      <c r="H7203" s="352"/>
      <c r="I7203" s="352"/>
      <c r="J7203" s="352"/>
      <c r="K7203" s="352"/>
      <c r="L7203" s="352"/>
      <c r="M7203" s="352"/>
    </row>
    <row r="7204" spans="5:13">
      <c r="E7204" s="352"/>
      <c r="F7204" s="352"/>
      <c r="G7204" s="352"/>
      <c r="H7204" s="352"/>
      <c r="I7204" s="352"/>
      <c r="J7204" s="352"/>
      <c r="K7204" s="352"/>
      <c r="L7204" s="352"/>
      <c r="M7204" s="352"/>
    </row>
    <row r="7205" spans="5:13">
      <c r="E7205" s="352"/>
      <c r="F7205" s="352"/>
      <c r="G7205" s="352"/>
      <c r="H7205" s="352"/>
      <c r="I7205" s="352"/>
      <c r="J7205" s="352"/>
      <c r="K7205" s="352"/>
      <c r="L7205" s="352"/>
      <c r="M7205" s="352"/>
    </row>
    <row r="7206" spans="5:13">
      <c r="E7206" s="352"/>
      <c r="F7206" s="352"/>
      <c r="G7206" s="352"/>
      <c r="H7206" s="352"/>
      <c r="I7206" s="352"/>
      <c r="J7206" s="352"/>
      <c r="K7206" s="352"/>
      <c r="L7206" s="352"/>
      <c r="M7206" s="352"/>
    </row>
    <row r="7207" spans="5:13">
      <c r="E7207" s="352"/>
      <c r="F7207" s="352"/>
      <c r="G7207" s="352"/>
      <c r="H7207" s="352"/>
      <c r="I7207" s="352"/>
      <c r="J7207" s="352"/>
      <c r="K7207" s="352"/>
      <c r="L7207" s="352"/>
      <c r="M7207" s="352"/>
    </row>
    <row r="7208" spans="5:13">
      <c r="E7208" s="352"/>
      <c r="F7208" s="352"/>
      <c r="G7208" s="352"/>
      <c r="H7208" s="352"/>
      <c r="I7208" s="352"/>
      <c r="J7208" s="352"/>
      <c r="K7208" s="352"/>
      <c r="L7208" s="352"/>
      <c r="M7208" s="352"/>
    </row>
    <row r="7209" spans="5:13">
      <c r="E7209" s="352"/>
      <c r="F7209" s="352"/>
      <c r="G7209" s="352"/>
      <c r="H7209" s="352"/>
      <c r="I7209" s="352"/>
      <c r="J7209" s="352"/>
      <c r="K7209" s="352"/>
      <c r="L7209" s="352"/>
      <c r="M7209" s="352"/>
    </row>
    <row r="7210" spans="5:13">
      <c r="E7210" s="352"/>
      <c r="F7210" s="352"/>
      <c r="G7210" s="352"/>
      <c r="H7210" s="352"/>
      <c r="I7210" s="352"/>
      <c r="J7210" s="352"/>
      <c r="K7210" s="352"/>
      <c r="L7210" s="352"/>
      <c r="M7210" s="352"/>
    </row>
    <row r="7211" spans="5:13">
      <c r="E7211" s="352"/>
      <c r="F7211" s="352"/>
      <c r="G7211" s="352"/>
      <c r="H7211" s="352"/>
      <c r="I7211" s="352"/>
      <c r="J7211" s="352"/>
      <c r="K7211" s="352"/>
      <c r="L7211" s="352"/>
      <c r="M7211" s="352"/>
    </row>
    <row r="7212" spans="5:13">
      <c r="E7212" s="352"/>
      <c r="F7212" s="352"/>
      <c r="G7212" s="352"/>
      <c r="H7212" s="352"/>
      <c r="I7212" s="352"/>
      <c r="J7212" s="352"/>
      <c r="K7212" s="352"/>
      <c r="L7212" s="352"/>
      <c r="M7212" s="352"/>
    </row>
    <row r="7213" spans="5:13">
      <c r="E7213" s="352"/>
      <c r="F7213" s="352"/>
      <c r="G7213" s="352"/>
      <c r="H7213" s="352"/>
      <c r="I7213" s="352"/>
      <c r="J7213" s="352"/>
      <c r="K7213" s="352"/>
      <c r="L7213" s="352"/>
      <c r="M7213" s="352"/>
    </row>
    <row r="7214" spans="5:13">
      <c r="E7214" s="352"/>
      <c r="F7214" s="352"/>
      <c r="G7214" s="352"/>
      <c r="H7214" s="352"/>
      <c r="I7214" s="352"/>
      <c r="J7214" s="352"/>
      <c r="K7214" s="352"/>
      <c r="L7214" s="352"/>
      <c r="M7214" s="352"/>
    </row>
    <row r="7215" spans="5:13">
      <c r="E7215" s="352"/>
      <c r="F7215" s="352"/>
      <c r="G7215" s="352"/>
      <c r="H7215" s="352"/>
      <c r="I7215" s="352"/>
      <c r="J7215" s="352"/>
      <c r="K7215" s="352"/>
      <c r="L7215" s="352"/>
      <c r="M7215" s="352"/>
    </row>
    <row r="7216" spans="5:13">
      <c r="E7216" s="352"/>
      <c r="F7216" s="352"/>
      <c r="G7216" s="352"/>
      <c r="H7216" s="352"/>
      <c r="I7216" s="352"/>
      <c r="J7216" s="352"/>
      <c r="K7216" s="352"/>
      <c r="L7216" s="352"/>
      <c r="M7216" s="352"/>
    </row>
    <row r="7217" spans="5:13">
      <c r="E7217" s="352"/>
      <c r="F7217" s="352"/>
      <c r="G7217" s="352"/>
      <c r="H7217" s="352"/>
      <c r="I7217" s="352"/>
      <c r="J7217" s="352"/>
      <c r="K7217" s="352"/>
      <c r="L7217" s="352"/>
      <c r="M7217" s="352"/>
    </row>
    <row r="7218" spans="5:13">
      <c r="E7218" s="352"/>
      <c r="F7218" s="352"/>
      <c r="G7218" s="352"/>
      <c r="H7218" s="352"/>
      <c r="I7218" s="352"/>
      <c r="J7218" s="352"/>
      <c r="K7218" s="352"/>
      <c r="L7218" s="352"/>
      <c r="M7218" s="352"/>
    </row>
    <row r="7219" spans="5:13">
      <c r="E7219" s="352"/>
      <c r="F7219" s="352"/>
      <c r="G7219" s="352"/>
      <c r="H7219" s="352"/>
      <c r="I7219" s="352"/>
      <c r="J7219" s="352"/>
      <c r="K7219" s="352"/>
      <c r="L7219" s="352"/>
      <c r="M7219" s="352"/>
    </row>
    <row r="7220" spans="5:13">
      <c r="E7220" s="352"/>
      <c r="F7220" s="352"/>
      <c r="G7220" s="352"/>
      <c r="H7220" s="352"/>
      <c r="I7220" s="352"/>
      <c r="J7220" s="352"/>
      <c r="K7220" s="352"/>
      <c r="L7220" s="352"/>
      <c r="M7220" s="352"/>
    </row>
    <row r="7221" spans="5:13">
      <c r="E7221" s="352"/>
      <c r="F7221" s="352"/>
      <c r="G7221" s="352"/>
      <c r="H7221" s="352"/>
      <c r="I7221" s="352"/>
      <c r="J7221" s="352"/>
      <c r="K7221" s="352"/>
      <c r="L7221" s="352"/>
      <c r="M7221" s="352"/>
    </row>
    <row r="7222" spans="5:13">
      <c r="E7222" s="352"/>
      <c r="F7222" s="352"/>
      <c r="G7222" s="352"/>
      <c r="H7222" s="352"/>
      <c r="I7222" s="352"/>
      <c r="J7222" s="352"/>
      <c r="K7222" s="352"/>
      <c r="L7222" s="352"/>
      <c r="M7222" s="352"/>
    </row>
    <row r="7223" spans="5:13">
      <c r="E7223" s="352"/>
      <c r="F7223" s="352"/>
      <c r="G7223" s="352"/>
      <c r="H7223" s="352"/>
      <c r="I7223" s="352"/>
      <c r="J7223" s="352"/>
      <c r="K7223" s="352"/>
      <c r="L7223" s="352"/>
      <c r="M7223" s="352"/>
    </row>
    <row r="7224" spans="5:13">
      <c r="E7224" s="352"/>
      <c r="F7224" s="352"/>
      <c r="G7224" s="352"/>
      <c r="H7224" s="352"/>
      <c r="I7224" s="352"/>
      <c r="J7224" s="352"/>
      <c r="K7224" s="352"/>
      <c r="L7224" s="352"/>
      <c r="M7224" s="352"/>
    </row>
    <row r="7225" spans="5:13">
      <c r="E7225" s="352"/>
      <c r="F7225" s="352"/>
      <c r="G7225" s="352"/>
      <c r="H7225" s="352"/>
      <c r="I7225" s="352"/>
      <c r="J7225" s="352"/>
      <c r="K7225" s="352"/>
      <c r="L7225" s="352"/>
      <c r="M7225" s="352"/>
    </row>
    <row r="7226" spans="5:13">
      <c r="E7226" s="352"/>
      <c r="F7226" s="352"/>
      <c r="G7226" s="352"/>
      <c r="H7226" s="352"/>
      <c r="I7226" s="352"/>
      <c r="J7226" s="352"/>
      <c r="K7226" s="352"/>
      <c r="L7226" s="352"/>
      <c r="M7226" s="352"/>
    </row>
    <row r="7227" spans="5:13">
      <c r="E7227" s="352"/>
      <c r="F7227" s="352"/>
      <c r="G7227" s="352"/>
      <c r="H7227" s="352"/>
      <c r="I7227" s="352"/>
      <c r="J7227" s="352"/>
      <c r="K7227" s="352"/>
      <c r="L7227" s="352"/>
      <c r="M7227" s="352"/>
    </row>
    <row r="7228" spans="5:13">
      <c r="E7228" s="352"/>
      <c r="F7228" s="352"/>
      <c r="G7228" s="352"/>
      <c r="H7228" s="352"/>
      <c r="I7228" s="352"/>
      <c r="J7228" s="352"/>
      <c r="K7228" s="352"/>
      <c r="L7228" s="352"/>
      <c r="M7228" s="352"/>
    </row>
    <row r="7229" spans="5:13">
      <c r="E7229" s="352"/>
      <c r="F7229" s="352"/>
      <c r="G7229" s="352"/>
      <c r="H7229" s="352"/>
      <c r="I7229" s="352"/>
      <c r="J7229" s="352"/>
      <c r="K7229" s="352"/>
      <c r="L7229" s="352"/>
      <c r="M7229" s="352"/>
    </row>
    <row r="7230" spans="5:13">
      <c r="E7230" s="352"/>
      <c r="F7230" s="352"/>
      <c r="G7230" s="352"/>
      <c r="H7230" s="352"/>
      <c r="I7230" s="352"/>
      <c r="J7230" s="352"/>
      <c r="K7230" s="352"/>
      <c r="L7230" s="352"/>
      <c r="M7230" s="352"/>
    </row>
    <row r="7231" spans="5:13">
      <c r="E7231" s="352"/>
      <c r="F7231" s="352"/>
      <c r="G7231" s="352"/>
      <c r="H7231" s="352"/>
      <c r="I7231" s="352"/>
      <c r="J7231" s="352"/>
      <c r="K7231" s="352"/>
      <c r="L7231" s="352"/>
      <c r="M7231" s="352"/>
    </row>
    <row r="7232" spans="5:13">
      <c r="E7232" s="352"/>
      <c r="F7232" s="352"/>
      <c r="G7232" s="352"/>
      <c r="H7232" s="352"/>
      <c r="I7232" s="352"/>
      <c r="J7232" s="352"/>
      <c r="K7232" s="352"/>
      <c r="L7232" s="352"/>
      <c r="M7232" s="352"/>
    </row>
    <row r="7233" spans="5:13">
      <c r="E7233" s="352"/>
      <c r="F7233" s="352"/>
      <c r="G7233" s="352"/>
      <c r="H7233" s="352"/>
      <c r="I7233" s="352"/>
      <c r="J7233" s="352"/>
      <c r="K7233" s="352"/>
      <c r="L7233" s="352"/>
      <c r="M7233" s="352"/>
    </row>
    <row r="7234" spans="5:13">
      <c r="E7234" s="352"/>
      <c r="F7234" s="352"/>
      <c r="G7234" s="352"/>
      <c r="H7234" s="352"/>
      <c r="I7234" s="352"/>
      <c r="J7234" s="352"/>
      <c r="K7234" s="352"/>
      <c r="L7234" s="352"/>
      <c r="M7234" s="352"/>
    </row>
    <row r="7235" spans="5:13">
      <c r="E7235" s="352"/>
      <c r="F7235" s="352"/>
      <c r="G7235" s="352"/>
      <c r="H7235" s="352"/>
      <c r="I7235" s="352"/>
      <c r="J7235" s="352"/>
      <c r="K7235" s="352"/>
      <c r="L7235" s="352"/>
      <c r="M7235" s="352"/>
    </row>
    <row r="7236" spans="5:13">
      <c r="E7236" s="352"/>
      <c r="F7236" s="352"/>
      <c r="G7236" s="352"/>
      <c r="H7236" s="352"/>
      <c r="I7236" s="352"/>
      <c r="J7236" s="352"/>
      <c r="K7236" s="352"/>
      <c r="L7236" s="352"/>
      <c r="M7236" s="352"/>
    </row>
    <row r="7237" spans="5:13">
      <c r="E7237" s="352"/>
      <c r="F7237" s="352"/>
      <c r="G7237" s="352"/>
      <c r="H7237" s="352"/>
      <c r="I7237" s="352"/>
      <c r="J7237" s="352"/>
      <c r="K7237" s="352"/>
      <c r="L7237" s="352"/>
      <c r="M7237" s="352"/>
    </row>
    <row r="7238" spans="5:13">
      <c r="E7238" s="352"/>
      <c r="F7238" s="352"/>
      <c r="G7238" s="352"/>
      <c r="H7238" s="352"/>
      <c r="I7238" s="352"/>
      <c r="J7238" s="352"/>
      <c r="K7238" s="352"/>
      <c r="L7238" s="352"/>
      <c r="M7238" s="352"/>
    </row>
    <row r="7239" spans="5:13">
      <c r="E7239" s="352"/>
      <c r="F7239" s="352"/>
      <c r="G7239" s="352"/>
      <c r="H7239" s="352"/>
      <c r="I7239" s="352"/>
      <c r="J7239" s="352"/>
      <c r="K7239" s="352"/>
      <c r="L7239" s="352"/>
      <c r="M7239" s="352"/>
    </row>
    <row r="7240" spans="5:13">
      <c r="E7240" s="352"/>
      <c r="F7240" s="352"/>
      <c r="G7240" s="352"/>
      <c r="H7240" s="352"/>
      <c r="I7240" s="352"/>
      <c r="J7240" s="352"/>
      <c r="K7240" s="352"/>
      <c r="L7240" s="352"/>
      <c r="M7240" s="352"/>
    </row>
    <row r="7241" spans="5:13">
      <c r="E7241" s="352"/>
      <c r="F7241" s="352"/>
      <c r="G7241" s="352"/>
      <c r="H7241" s="352"/>
      <c r="I7241" s="352"/>
      <c r="J7241" s="352"/>
      <c r="K7241" s="352"/>
      <c r="L7241" s="352"/>
      <c r="M7241" s="352"/>
    </row>
    <row r="7242" spans="5:13">
      <c r="E7242" s="352"/>
      <c r="F7242" s="352"/>
      <c r="G7242" s="352"/>
      <c r="H7242" s="352"/>
      <c r="I7242" s="352"/>
      <c r="J7242" s="352"/>
      <c r="K7242" s="352"/>
      <c r="L7242" s="352"/>
      <c r="M7242" s="352"/>
    </row>
    <row r="7243" spans="5:13">
      <c r="E7243" s="352"/>
      <c r="F7243" s="352"/>
      <c r="G7243" s="352"/>
      <c r="H7243" s="352"/>
      <c r="I7243" s="352"/>
      <c r="J7243" s="352"/>
      <c r="K7243" s="352"/>
      <c r="L7243" s="352"/>
      <c r="M7243" s="352"/>
    </row>
    <row r="7244" spans="5:13">
      <c r="E7244" s="352"/>
      <c r="F7244" s="352"/>
      <c r="G7244" s="352"/>
      <c r="H7244" s="352"/>
      <c r="I7244" s="352"/>
      <c r="J7244" s="352"/>
      <c r="K7244" s="352"/>
      <c r="L7244" s="352"/>
      <c r="M7244" s="352"/>
    </row>
    <row r="7245" spans="5:13">
      <c r="E7245" s="352"/>
      <c r="F7245" s="352"/>
      <c r="G7245" s="352"/>
      <c r="H7245" s="352"/>
      <c r="I7245" s="352"/>
      <c r="J7245" s="352"/>
      <c r="K7245" s="352"/>
      <c r="L7245" s="352"/>
      <c r="M7245" s="352"/>
    </row>
    <row r="7246" spans="5:13">
      <c r="E7246" s="352"/>
      <c r="F7246" s="352"/>
      <c r="G7246" s="352"/>
      <c r="H7246" s="352"/>
      <c r="I7246" s="352"/>
      <c r="J7246" s="352"/>
      <c r="K7246" s="352"/>
      <c r="L7246" s="352"/>
      <c r="M7246" s="352"/>
    </row>
    <row r="7247" spans="5:13">
      <c r="E7247" s="352"/>
      <c r="F7247" s="352"/>
      <c r="G7247" s="352"/>
      <c r="H7247" s="352"/>
      <c r="I7247" s="352"/>
      <c r="J7247" s="352"/>
      <c r="K7247" s="352"/>
      <c r="L7247" s="352"/>
      <c r="M7247" s="352"/>
    </row>
    <row r="7248" spans="5:13">
      <c r="E7248" s="352"/>
      <c r="F7248" s="352"/>
      <c r="G7248" s="352"/>
      <c r="H7248" s="352"/>
      <c r="I7248" s="352"/>
      <c r="J7248" s="352"/>
      <c r="K7248" s="352"/>
      <c r="L7248" s="352"/>
      <c r="M7248" s="352"/>
    </row>
    <row r="7249" spans="5:13">
      <c r="E7249" s="352"/>
      <c r="F7249" s="352"/>
      <c r="G7249" s="352"/>
      <c r="H7249" s="352"/>
      <c r="I7249" s="352"/>
      <c r="J7249" s="352"/>
      <c r="K7249" s="352"/>
      <c r="L7249" s="352"/>
      <c r="M7249" s="352"/>
    </row>
    <row r="7250" spans="5:13">
      <c r="E7250" s="352"/>
      <c r="F7250" s="352"/>
      <c r="G7250" s="352"/>
      <c r="H7250" s="352"/>
      <c r="I7250" s="352"/>
      <c r="J7250" s="352"/>
      <c r="K7250" s="352"/>
      <c r="L7250" s="352"/>
      <c r="M7250" s="352"/>
    </row>
    <row r="7251" spans="5:13">
      <c r="E7251" s="352"/>
      <c r="F7251" s="352"/>
      <c r="G7251" s="352"/>
      <c r="H7251" s="352"/>
      <c r="I7251" s="352"/>
      <c r="J7251" s="352"/>
      <c r="K7251" s="352"/>
      <c r="L7251" s="352"/>
      <c r="M7251" s="352"/>
    </row>
    <row r="7252" spans="5:13">
      <c r="E7252" s="352"/>
      <c r="F7252" s="352"/>
      <c r="G7252" s="352"/>
      <c r="H7252" s="352"/>
      <c r="I7252" s="352"/>
      <c r="J7252" s="352"/>
      <c r="K7252" s="352"/>
      <c r="L7252" s="352"/>
      <c r="M7252" s="352"/>
    </row>
    <row r="7253" spans="5:13">
      <c r="E7253" s="352"/>
      <c r="F7253" s="352"/>
      <c r="G7253" s="352"/>
      <c r="H7253" s="352"/>
      <c r="I7253" s="352"/>
      <c r="J7253" s="352"/>
      <c r="K7253" s="352"/>
      <c r="L7253" s="352"/>
      <c r="M7253" s="352"/>
    </row>
    <row r="7254" spans="5:13">
      <c r="E7254" s="352"/>
      <c r="F7254" s="352"/>
      <c r="G7254" s="352"/>
      <c r="H7254" s="352"/>
      <c r="I7254" s="352"/>
      <c r="J7254" s="352"/>
      <c r="K7254" s="352"/>
      <c r="L7254" s="352"/>
      <c r="M7254" s="352"/>
    </row>
    <row r="7255" spans="5:13">
      <c r="E7255" s="352"/>
      <c r="F7255" s="352"/>
      <c r="G7255" s="352"/>
      <c r="H7255" s="352"/>
      <c r="I7255" s="352"/>
      <c r="J7255" s="352"/>
      <c r="K7255" s="352"/>
      <c r="L7255" s="352"/>
      <c r="M7255" s="352"/>
    </row>
    <row r="7256" spans="5:13">
      <c r="E7256" s="352"/>
      <c r="F7256" s="352"/>
      <c r="G7256" s="352"/>
      <c r="H7256" s="352"/>
      <c r="I7256" s="352"/>
      <c r="J7256" s="352"/>
      <c r="K7256" s="352"/>
      <c r="L7256" s="352"/>
      <c r="M7256" s="352"/>
    </row>
    <row r="7257" spans="5:13">
      <c r="E7257" s="352"/>
      <c r="F7257" s="352"/>
      <c r="G7257" s="352"/>
      <c r="H7257" s="352"/>
      <c r="I7257" s="352"/>
      <c r="J7257" s="352"/>
      <c r="K7257" s="352"/>
      <c r="L7257" s="352"/>
      <c r="M7257" s="352"/>
    </row>
    <row r="7258" spans="5:13">
      <c r="E7258" s="352"/>
      <c r="F7258" s="352"/>
      <c r="G7258" s="352"/>
      <c r="H7258" s="352"/>
      <c r="I7258" s="352"/>
      <c r="J7258" s="352"/>
      <c r="K7258" s="352"/>
      <c r="L7258" s="352"/>
      <c r="M7258" s="352"/>
    </row>
    <row r="7259" spans="5:13">
      <c r="E7259" s="352"/>
      <c r="F7259" s="352"/>
      <c r="G7259" s="352"/>
      <c r="H7259" s="352"/>
      <c r="I7259" s="352"/>
      <c r="J7259" s="352"/>
      <c r="K7259" s="352"/>
      <c r="L7259" s="352"/>
      <c r="M7259" s="352"/>
    </row>
    <row r="7260" spans="5:13">
      <c r="E7260" s="352"/>
      <c r="F7260" s="352"/>
      <c r="G7260" s="352"/>
      <c r="H7260" s="352"/>
      <c r="I7260" s="352"/>
      <c r="J7260" s="352"/>
      <c r="K7260" s="352"/>
      <c r="L7260" s="352"/>
      <c r="M7260" s="352"/>
    </row>
    <row r="7261" spans="5:13">
      <c r="E7261" s="352"/>
      <c r="F7261" s="352"/>
      <c r="G7261" s="352"/>
      <c r="H7261" s="352"/>
      <c r="I7261" s="352"/>
      <c r="J7261" s="352"/>
      <c r="K7261" s="352"/>
      <c r="L7261" s="352"/>
      <c r="M7261" s="352"/>
    </row>
    <row r="7262" spans="5:13">
      <c r="E7262" s="352"/>
      <c r="F7262" s="352"/>
      <c r="G7262" s="352"/>
      <c r="H7262" s="352"/>
      <c r="I7262" s="352"/>
      <c r="J7262" s="352"/>
      <c r="K7262" s="352"/>
      <c r="L7262" s="352"/>
      <c r="M7262" s="352"/>
    </row>
    <row r="7263" spans="5:13">
      <c r="E7263" s="352"/>
      <c r="F7263" s="352"/>
      <c r="G7263" s="352"/>
      <c r="H7263" s="352"/>
      <c r="I7263" s="352"/>
      <c r="J7263" s="352"/>
      <c r="K7263" s="352"/>
      <c r="L7263" s="352"/>
      <c r="M7263" s="352"/>
    </row>
    <row r="7264" spans="5:13">
      <c r="E7264" s="352"/>
      <c r="F7264" s="352"/>
      <c r="G7264" s="352"/>
      <c r="H7264" s="352"/>
      <c r="I7264" s="352"/>
      <c r="J7264" s="352"/>
      <c r="K7264" s="352"/>
      <c r="L7264" s="352"/>
      <c r="M7264" s="352"/>
    </row>
    <row r="7265" spans="5:13">
      <c r="E7265" s="352"/>
      <c r="F7265" s="352"/>
      <c r="G7265" s="352"/>
      <c r="H7265" s="352"/>
      <c r="I7265" s="352"/>
      <c r="J7265" s="352"/>
      <c r="K7265" s="352"/>
      <c r="L7265" s="352"/>
      <c r="M7265" s="352"/>
    </row>
    <row r="7266" spans="5:13">
      <c r="E7266" s="352"/>
      <c r="F7266" s="352"/>
      <c r="G7266" s="352"/>
      <c r="H7266" s="352"/>
      <c r="I7266" s="352"/>
      <c r="J7266" s="352"/>
      <c r="K7266" s="352"/>
      <c r="L7266" s="352"/>
      <c r="M7266" s="352"/>
    </row>
    <row r="7267" spans="5:13">
      <c r="E7267" s="352"/>
      <c r="F7267" s="352"/>
      <c r="G7267" s="352"/>
      <c r="H7267" s="352"/>
      <c r="I7267" s="352"/>
      <c r="J7267" s="352"/>
      <c r="K7267" s="352"/>
      <c r="L7267" s="352"/>
      <c r="M7267" s="352"/>
    </row>
    <row r="7268" spans="5:13">
      <c r="E7268" s="352"/>
      <c r="F7268" s="352"/>
      <c r="G7268" s="352"/>
      <c r="H7268" s="352"/>
      <c r="I7268" s="352"/>
      <c r="J7268" s="352"/>
      <c r="K7268" s="352"/>
      <c r="L7268" s="352"/>
      <c r="M7268" s="352"/>
    </row>
    <row r="7269" spans="5:13">
      <c r="E7269" s="352"/>
      <c r="F7269" s="352"/>
      <c r="G7269" s="352"/>
      <c r="H7269" s="352"/>
      <c r="I7269" s="352"/>
      <c r="J7269" s="352"/>
      <c r="K7269" s="352"/>
      <c r="L7269" s="352"/>
      <c r="M7269" s="352"/>
    </row>
    <row r="7270" spans="5:13">
      <c r="E7270" s="352"/>
      <c r="F7270" s="352"/>
      <c r="G7270" s="352"/>
      <c r="H7270" s="352"/>
      <c r="I7270" s="352"/>
      <c r="J7270" s="352"/>
      <c r="K7270" s="352"/>
      <c r="L7270" s="352"/>
      <c r="M7270" s="352"/>
    </row>
    <row r="7271" spans="5:13">
      <c r="E7271" s="352"/>
      <c r="F7271" s="352"/>
      <c r="G7271" s="352"/>
      <c r="H7271" s="352"/>
      <c r="I7271" s="352"/>
      <c r="J7271" s="352"/>
      <c r="K7271" s="352"/>
      <c r="L7271" s="352"/>
      <c r="M7271" s="352"/>
    </row>
    <row r="7272" spans="5:13">
      <c r="E7272" s="352"/>
      <c r="F7272" s="352"/>
      <c r="G7272" s="352"/>
      <c r="H7272" s="352"/>
      <c r="I7272" s="352"/>
      <c r="J7272" s="352"/>
      <c r="K7272" s="352"/>
      <c r="L7272" s="352"/>
      <c r="M7272" s="352"/>
    </row>
    <row r="7273" spans="5:13">
      <c r="E7273" s="352"/>
      <c r="F7273" s="352"/>
      <c r="G7273" s="352"/>
      <c r="H7273" s="352"/>
      <c r="I7273" s="352"/>
      <c r="J7273" s="352"/>
      <c r="K7273" s="352"/>
      <c r="L7273" s="352"/>
      <c r="M7273" s="352"/>
    </row>
    <row r="7274" spans="5:13">
      <c r="E7274" s="352"/>
      <c r="F7274" s="352"/>
      <c r="G7274" s="352"/>
      <c r="H7274" s="352"/>
      <c r="I7274" s="352"/>
      <c r="J7274" s="352"/>
      <c r="K7274" s="352"/>
      <c r="L7274" s="352"/>
      <c r="M7274" s="352"/>
    </row>
    <row r="7275" spans="5:13">
      <c r="E7275" s="352"/>
      <c r="F7275" s="352"/>
      <c r="G7275" s="352"/>
      <c r="H7275" s="352"/>
      <c r="I7275" s="352"/>
      <c r="J7275" s="352"/>
      <c r="K7275" s="352"/>
      <c r="L7275" s="352"/>
      <c r="M7275" s="352"/>
    </row>
    <row r="7276" spans="5:13">
      <c r="E7276" s="352"/>
      <c r="F7276" s="352"/>
      <c r="G7276" s="352"/>
      <c r="H7276" s="352"/>
      <c r="I7276" s="352"/>
      <c r="J7276" s="352"/>
      <c r="K7276" s="352"/>
      <c r="L7276" s="352"/>
      <c r="M7276" s="352"/>
    </row>
    <row r="7277" spans="5:13">
      <c r="E7277" s="352"/>
      <c r="F7277" s="352"/>
      <c r="G7277" s="352"/>
      <c r="H7277" s="352"/>
      <c r="I7277" s="352"/>
      <c r="J7277" s="352"/>
      <c r="K7277" s="352"/>
      <c r="L7277" s="352"/>
      <c r="M7277" s="352"/>
    </row>
    <row r="7278" spans="5:13">
      <c r="E7278" s="352"/>
      <c r="F7278" s="352"/>
      <c r="G7278" s="352"/>
      <c r="H7278" s="352"/>
      <c r="I7278" s="352"/>
      <c r="J7278" s="352"/>
      <c r="K7278" s="352"/>
      <c r="L7278" s="352"/>
      <c r="M7278" s="352"/>
    </row>
    <row r="7279" spans="5:13">
      <c r="E7279" s="352"/>
      <c r="F7279" s="352"/>
      <c r="G7279" s="352"/>
      <c r="H7279" s="352"/>
      <c r="I7279" s="352"/>
      <c r="J7279" s="352"/>
      <c r="K7279" s="352"/>
      <c r="L7279" s="352"/>
      <c r="M7279" s="352"/>
    </row>
    <row r="7280" spans="5:13">
      <c r="E7280" s="352"/>
      <c r="F7280" s="352"/>
      <c r="G7280" s="352"/>
      <c r="H7280" s="352"/>
      <c r="I7280" s="352"/>
      <c r="J7280" s="352"/>
      <c r="K7280" s="352"/>
      <c r="L7280" s="352"/>
      <c r="M7280" s="352"/>
    </row>
    <row r="7281" spans="5:13">
      <c r="E7281" s="352"/>
      <c r="F7281" s="352"/>
      <c r="G7281" s="352"/>
      <c r="H7281" s="352"/>
      <c r="I7281" s="352"/>
      <c r="J7281" s="352"/>
      <c r="K7281" s="352"/>
      <c r="L7281" s="352"/>
      <c r="M7281" s="352"/>
    </row>
    <row r="7282" spans="5:13">
      <c r="E7282" s="352"/>
      <c r="F7282" s="352"/>
      <c r="G7282" s="352"/>
      <c r="H7282" s="352"/>
      <c r="I7282" s="352"/>
      <c r="J7282" s="352"/>
      <c r="K7282" s="352"/>
      <c r="L7282" s="352"/>
      <c r="M7282" s="352"/>
    </row>
    <row r="7283" spans="5:13">
      <c r="E7283" s="352"/>
      <c r="F7283" s="352"/>
      <c r="G7283" s="352"/>
      <c r="H7283" s="352"/>
      <c r="I7283" s="352"/>
      <c r="J7283" s="352"/>
      <c r="K7283" s="352"/>
      <c r="L7283" s="352"/>
      <c r="M7283" s="352"/>
    </row>
    <row r="7284" spans="5:13">
      <c r="E7284" s="352"/>
      <c r="F7284" s="352"/>
      <c r="G7284" s="352"/>
      <c r="H7284" s="352"/>
      <c r="I7284" s="352"/>
      <c r="J7284" s="352"/>
      <c r="K7284" s="352"/>
      <c r="L7284" s="352"/>
      <c r="M7284" s="352"/>
    </row>
    <row r="7285" spans="5:13">
      <c r="E7285" s="352"/>
      <c r="F7285" s="352"/>
      <c r="G7285" s="352"/>
      <c r="H7285" s="352"/>
      <c r="I7285" s="352"/>
      <c r="J7285" s="352"/>
      <c r="K7285" s="352"/>
      <c r="L7285" s="352"/>
      <c r="M7285" s="352"/>
    </row>
    <row r="7286" spans="5:13">
      <c r="E7286" s="352"/>
      <c r="F7286" s="352"/>
      <c r="G7286" s="352"/>
      <c r="H7286" s="352"/>
      <c r="I7286" s="352"/>
      <c r="J7286" s="352"/>
      <c r="K7286" s="352"/>
      <c r="L7286" s="352"/>
      <c r="M7286" s="352"/>
    </row>
    <row r="7287" spans="5:13">
      <c r="E7287" s="352"/>
      <c r="F7287" s="352"/>
      <c r="G7287" s="352"/>
      <c r="H7287" s="352"/>
      <c r="I7287" s="352"/>
      <c r="J7287" s="352"/>
      <c r="K7287" s="352"/>
      <c r="L7287" s="352"/>
      <c r="M7287" s="352"/>
    </row>
    <row r="7288" spans="5:13">
      <c r="E7288" s="352"/>
      <c r="F7288" s="352"/>
      <c r="G7288" s="352"/>
      <c r="H7288" s="352"/>
      <c r="I7288" s="352"/>
      <c r="J7288" s="352"/>
      <c r="K7288" s="352"/>
      <c r="L7288" s="352"/>
      <c r="M7288" s="352"/>
    </row>
    <row r="7289" spans="5:13">
      <c r="E7289" s="352"/>
      <c r="F7289" s="352"/>
      <c r="G7289" s="352"/>
      <c r="H7289" s="352"/>
      <c r="I7289" s="352"/>
      <c r="J7289" s="352"/>
      <c r="K7289" s="352"/>
      <c r="L7289" s="352"/>
      <c r="M7289" s="352"/>
    </row>
    <row r="7290" spans="5:13">
      <c r="E7290" s="352"/>
      <c r="F7290" s="352"/>
      <c r="G7290" s="352"/>
      <c r="H7290" s="352"/>
      <c r="I7290" s="352"/>
      <c r="J7290" s="352"/>
      <c r="K7290" s="352"/>
      <c r="L7290" s="352"/>
      <c r="M7290" s="352"/>
    </row>
    <row r="7291" spans="5:13">
      <c r="E7291" s="352"/>
      <c r="F7291" s="352"/>
      <c r="G7291" s="352"/>
      <c r="H7291" s="352"/>
      <c r="I7291" s="352"/>
      <c r="J7291" s="352"/>
      <c r="K7291" s="352"/>
      <c r="L7291" s="352"/>
      <c r="M7291" s="352"/>
    </row>
    <row r="7292" spans="5:13">
      <c r="E7292" s="352"/>
      <c r="F7292" s="352"/>
      <c r="G7292" s="352"/>
      <c r="H7292" s="352"/>
      <c r="I7292" s="352"/>
      <c r="J7292" s="352"/>
      <c r="K7292" s="352"/>
      <c r="L7292" s="352"/>
      <c r="M7292" s="352"/>
    </row>
    <row r="7293" spans="5:13">
      <c r="E7293" s="352"/>
      <c r="F7293" s="352"/>
      <c r="G7293" s="352"/>
      <c r="H7293" s="352"/>
      <c r="I7293" s="352"/>
      <c r="J7293" s="352"/>
      <c r="K7293" s="352"/>
      <c r="L7293" s="352"/>
      <c r="M7293" s="352"/>
    </row>
    <row r="7294" spans="5:13">
      <c r="E7294" s="352"/>
      <c r="F7294" s="352"/>
      <c r="G7294" s="352"/>
      <c r="H7294" s="352"/>
      <c r="I7294" s="352"/>
      <c r="J7294" s="352"/>
      <c r="K7294" s="352"/>
      <c r="L7294" s="352"/>
      <c r="M7294" s="352"/>
    </row>
    <row r="7295" spans="5:13">
      <c r="E7295" s="352"/>
      <c r="F7295" s="352"/>
      <c r="G7295" s="352"/>
      <c r="H7295" s="352"/>
      <c r="I7295" s="352"/>
      <c r="J7295" s="352"/>
      <c r="K7295" s="352"/>
      <c r="L7295" s="352"/>
      <c r="M7295" s="352"/>
    </row>
    <row r="7296" spans="5:13">
      <c r="E7296" s="352"/>
      <c r="F7296" s="352"/>
      <c r="G7296" s="352"/>
      <c r="H7296" s="352"/>
      <c r="I7296" s="352"/>
      <c r="J7296" s="352"/>
      <c r="K7296" s="352"/>
      <c r="L7296" s="352"/>
      <c r="M7296" s="352"/>
    </row>
    <row r="7297" spans="5:13">
      <c r="E7297" s="352"/>
      <c r="F7297" s="352"/>
      <c r="G7297" s="352"/>
      <c r="H7297" s="352"/>
      <c r="I7297" s="352"/>
      <c r="J7297" s="352"/>
      <c r="K7297" s="352"/>
      <c r="L7297" s="352"/>
      <c r="M7297" s="352"/>
    </row>
    <row r="7298" spans="5:13">
      <c r="E7298" s="352"/>
      <c r="F7298" s="352"/>
      <c r="G7298" s="352"/>
      <c r="H7298" s="352"/>
      <c r="I7298" s="352"/>
      <c r="J7298" s="352"/>
      <c r="K7298" s="352"/>
      <c r="L7298" s="352"/>
      <c r="M7298" s="352"/>
    </row>
    <row r="7299" spans="5:13">
      <c r="E7299" s="352"/>
      <c r="F7299" s="352"/>
      <c r="G7299" s="352"/>
      <c r="H7299" s="352"/>
      <c r="I7299" s="352"/>
      <c r="J7299" s="352"/>
      <c r="K7299" s="352"/>
      <c r="L7299" s="352"/>
      <c r="M7299" s="352"/>
    </row>
    <row r="7300" spans="5:13">
      <c r="E7300" s="352"/>
      <c r="F7300" s="352"/>
      <c r="G7300" s="352"/>
      <c r="H7300" s="352"/>
      <c r="I7300" s="352"/>
      <c r="J7300" s="352"/>
      <c r="K7300" s="352"/>
      <c r="L7300" s="352"/>
      <c r="M7300" s="352"/>
    </row>
    <row r="7301" spans="5:13">
      <c r="E7301" s="352"/>
      <c r="F7301" s="352"/>
      <c r="G7301" s="352"/>
      <c r="H7301" s="352"/>
      <c r="I7301" s="352"/>
      <c r="J7301" s="352"/>
      <c r="K7301" s="352"/>
      <c r="L7301" s="352"/>
      <c r="M7301" s="352"/>
    </row>
    <row r="7302" spans="5:13">
      <c r="E7302" s="352"/>
      <c r="F7302" s="352"/>
      <c r="G7302" s="352"/>
      <c r="H7302" s="352"/>
      <c r="I7302" s="352"/>
      <c r="J7302" s="352"/>
      <c r="K7302" s="352"/>
      <c r="L7302" s="352"/>
      <c r="M7302" s="352"/>
    </row>
    <row r="7303" spans="5:13">
      <c r="E7303" s="352"/>
      <c r="F7303" s="352"/>
      <c r="G7303" s="352"/>
      <c r="H7303" s="352"/>
      <c r="I7303" s="352"/>
      <c r="J7303" s="352"/>
      <c r="K7303" s="352"/>
      <c r="L7303" s="352"/>
      <c r="M7303" s="352"/>
    </row>
    <row r="7304" spans="5:13">
      <c r="E7304" s="352"/>
      <c r="F7304" s="352"/>
      <c r="G7304" s="352"/>
      <c r="H7304" s="352"/>
      <c r="I7304" s="352"/>
      <c r="J7304" s="352"/>
      <c r="K7304" s="352"/>
      <c r="L7304" s="352"/>
      <c r="M7304" s="352"/>
    </row>
    <row r="7305" spans="5:13">
      <c r="E7305" s="352"/>
      <c r="F7305" s="352"/>
      <c r="G7305" s="352"/>
      <c r="H7305" s="352"/>
      <c r="I7305" s="352"/>
      <c r="J7305" s="352"/>
      <c r="K7305" s="352"/>
      <c r="L7305" s="352"/>
      <c r="M7305" s="352"/>
    </row>
    <row r="7306" spans="5:13">
      <c r="E7306" s="352"/>
      <c r="F7306" s="352"/>
      <c r="G7306" s="352"/>
      <c r="H7306" s="352"/>
      <c r="I7306" s="352"/>
      <c r="J7306" s="352"/>
      <c r="K7306" s="352"/>
      <c r="L7306" s="352"/>
      <c r="M7306" s="352"/>
    </row>
    <row r="7307" spans="5:13">
      <c r="E7307" s="352"/>
      <c r="F7307" s="352"/>
      <c r="G7307" s="352"/>
      <c r="H7307" s="352"/>
      <c r="I7307" s="352"/>
      <c r="J7307" s="352"/>
      <c r="K7307" s="352"/>
      <c r="L7307" s="352"/>
      <c r="M7307" s="352"/>
    </row>
    <row r="7308" spans="5:13">
      <c r="E7308" s="352"/>
      <c r="F7308" s="352"/>
      <c r="G7308" s="352"/>
      <c r="H7308" s="352"/>
      <c r="I7308" s="352"/>
      <c r="J7308" s="352"/>
      <c r="K7308" s="352"/>
      <c r="L7308" s="352"/>
      <c r="M7308" s="352"/>
    </row>
    <row r="7309" spans="5:13">
      <c r="E7309" s="352"/>
      <c r="F7309" s="352"/>
      <c r="G7309" s="352"/>
      <c r="H7309" s="352"/>
      <c r="I7309" s="352"/>
      <c r="J7309" s="352"/>
      <c r="K7309" s="352"/>
      <c r="L7309" s="352"/>
      <c r="M7309" s="352"/>
    </row>
    <row r="7310" spans="5:13">
      <c r="E7310" s="352"/>
      <c r="F7310" s="352"/>
      <c r="G7310" s="352"/>
      <c r="H7310" s="352"/>
      <c r="I7310" s="352"/>
      <c r="J7310" s="352"/>
      <c r="K7310" s="352"/>
      <c r="L7310" s="352"/>
      <c r="M7310" s="352"/>
    </row>
    <row r="7311" spans="5:13">
      <c r="E7311" s="352"/>
      <c r="F7311" s="352"/>
      <c r="G7311" s="352"/>
      <c r="H7311" s="352"/>
      <c r="I7311" s="352"/>
      <c r="J7311" s="352"/>
      <c r="K7311" s="352"/>
      <c r="L7311" s="352"/>
      <c r="M7311" s="352"/>
    </row>
    <row r="7312" spans="5:13">
      <c r="E7312" s="352"/>
      <c r="F7312" s="352"/>
      <c r="G7312" s="352"/>
      <c r="H7312" s="352"/>
      <c r="I7312" s="352"/>
      <c r="J7312" s="352"/>
      <c r="K7312" s="352"/>
      <c r="L7312" s="352"/>
      <c r="M7312" s="352"/>
    </row>
    <row r="7313" spans="5:13">
      <c r="E7313" s="352"/>
      <c r="F7313" s="352"/>
      <c r="G7313" s="352"/>
      <c r="H7313" s="352"/>
      <c r="I7313" s="352"/>
      <c r="J7313" s="352"/>
      <c r="K7313" s="352"/>
      <c r="L7313" s="352"/>
      <c r="M7313" s="352"/>
    </row>
    <row r="7314" spans="5:13">
      <c r="E7314" s="352"/>
      <c r="F7314" s="352"/>
      <c r="G7314" s="352"/>
      <c r="H7314" s="352"/>
      <c r="I7314" s="352"/>
      <c r="J7314" s="352"/>
      <c r="K7314" s="352"/>
      <c r="L7314" s="352"/>
      <c r="M7314" s="352"/>
    </row>
    <row r="7315" spans="5:13">
      <c r="E7315" s="352"/>
      <c r="F7315" s="352"/>
      <c r="G7315" s="352"/>
      <c r="H7315" s="352"/>
      <c r="I7315" s="352"/>
      <c r="J7315" s="352"/>
      <c r="K7315" s="352"/>
      <c r="L7315" s="352"/>
      <c r="M7315" s="352"/>
    </row>
    <row r="7316" spans="5:13">
      <c r="E7316" s="352"/>
      <c r="F7316" s="352"/>
      <c r="G7316" s="352"/>
      <c r="H7316" s="352"/>
      <c r="I7316" s="352"/>
      <c r="J7316" s="352"/>
      <c r="K7316" s="352"/>
      <c r="L7316" s="352"/>
      <c r="M7316" s="352"/>
    </row>
    <row r="7317" spans="5:13">
      <c r="E7317" s="352"/>
      <c r="F7317" s="352"/>
      <c r="G7317" s="352"/>
      <c r="H7317" s="352"/>
      <c r="I7317" s="352"/>
      <c r="J7317" s="352"/>
      <c r="K7317" s="352"/>
      <c r="L7317" s="352"/>
      <c r="M7317" s="352"/>
    </row>
    <row r="7318" spans="5:13">
      <c r="E7318" s="352"/>
      <c r="F7318" s="352"/>
      <c r="G7318" s="352"/>
      <c r="H7318" s="352"/>
      <c r="I7318" s="352"/>
      <c r="J7318" s="352"/>
      <c r="K7318" s="352"/>
      <c r="L7318" s="352"/>
      <c r="M7318" s="352"/>
    </row>
    <row r="7319" spans="5:13">
      <c r="E7319" s="352"/>
      <c r="F7319" s="352"/>
      <c r="G7319" s="352"/>
      <c r="H7319" s="352"/>
      <c r="I7319" s="352"/>
      <c r="J7319" s="352"/>
      <c r="K7319" s="352"/>
      <c r="L7319" s="352"/>
      <c r="M7319" s="352"/>
    </row>
    <row r="7320" spans="5:13">
      <c r="E7320" s="352"/>
      <c r="F7320" s="352"/>
      <c r="G7320" s="352"/>
      <c r="H7320" s="352"/>
      <c r="I7320" s="352"/>
      <c r="J7320" s="352"/>
      <c r="K7320" s="352"/>
      <c r="L7320" s="352"/>
      <c r="M7320" s="352"/>
    </row>
    <row r="7321" spans="5:13">
      <c r="E7321" s="352"/>
      <c r="F7321" s="352"/>
      <c r="G7321" s="352"/>
      <c r="H7321" s="352"/>
      <c r="I7321" s="352"/>
      <c r="J7321" s="352"/>
      <c r="K7321" s="352"/>
      <c r="L7321" s="352"/>
      <c r="M7321" s="352"/>
    </row>
    <row r="7322" spans="5:13">
      <c r="E7322" s="352"/>
      <c r="F7322" s="352"/>
      <c r="G7322" s="352"/>
      <c r="H7322" s="352"/>
      <c r="I7322" s="352"/>
      <c r="J7322" s="352"/>
      <c r="K7322" s="352"/>
      <c r="L7322" s="352"/>
      <c r="M7322" s="352"/>
    </row>
    <row r="7323" spans="5:13">
      <c r="E7323" s="352"/>
      <c r="F7323" s="352"/>
      <c r="G7323" s="352"/>
      <c r="H7323" s="352"/>
      <c r="I7323" s="352"/>
      <c r="J7323" s="352"/>
      <c r="K7323" s="352"/>
      <c r="L7323" s="352"/>
      <c r="M7323" s="352"/>
    </row>
    <row r="7324" spans="5:13">
      <c r="E7324" s="352"/>
      <c r="F7324" s="352"/>
      <c r="G7324" s="352"/>
      <c r="H7324" s="352"/>
      <c r="I7324" s="352"/>
      <c r="J7324" s="352"/>
      <c r="K7324" s="352"/>
      <c r="L7324" s="352"/>
      <c r="M7324" s="352"/>
    </row>
    <row r="7325" spans="5:13">
      <c r="E7325" s="352"/>
      <c r="F7325" s="352"/>
      <c r="G7325" s="352"/>
      <c r="H7325" s="352"/>
      <c r="I7325" s="352"/>
      <c r="J7325" s="352"/>
      <c r="K7325" s="352"/>
      <c r="L7325" s="352"/>
      <c r="M7325" s="352"/>
    </row>
    <row r="7326" spans="5:13">
      <c r="E7326" s="352"/>
      <c r="F7326" s="352"/>
      <c r="G7326" s="352"/>
      <c r="H7326" s="352"/>
      <c r="I7326" s="352"/>
      <c r="J7326" s="352"/>
      <c r="K7326" s="352"/>
      <c r="L7326" s="352"/>
      <c r="M7326" s="352"/>
    </row>
    <row r="7327" spans="5:13">
      <c r="E7327" s="352"/>
      <c r="F7327" s="352"/>
      <c r="G7327" s="352"/>
      <c r="H7327" s="352"/>
      <c r="I7327" s="352"/>
      <c r="J7327" s="352"/>
      <c r="K7327" s="352"/>
      <c r="L7327" s="352"/>
      <c r="M7327" s="352"/>
    </row>
    <row r="7328" spans="5:13">
      <c r="E7328" s="352"/>
      <c r="F7328" s="352"/>
      <c r="G7328" s="352"/>
      <c r="H7328" s="352"/>
      <c r="I7328" s="352"/>
      <c r="J7328" s="352"/>
      <c r="K7328" s="352"/>
      <c r="L7328" s="352"/>
      <c r="M7328" s="352"/>
    </row>
    <row r="7329" spans="5:13">
      <c r="E7329" s="352"/>
      <c r="F7329" s="352"/>
      <c r="G7329" s="352"/>
      <c r="H7329" s="352"/>
      <c r="I7329" s="352"/>
      <c r="J7329" s="352"/>
      <c r="K7329" s="352"/>
      <c r="L7329" s="352"/>
      <c r="M7329" s="352"/>
    </row>
    <row r="7330" spans="5:13">
      <c r="E7330" s="352"/>
      <c r="F7330" s="352"/>
      <c r="G7330" s="352"/>
      <c r="H7330" s="352"/>
      <c r="I7330" s="352"/>
      <c r="J7330" s="352"/>
      <c r="K7330" s="352"/>
      <c r="L7330" s="352"/>
      <c r="M7330" s="352"/>
    </row>
    <row r="7331" spans="5:13">
      <c r="E7331" s="352"/>
      <c r="F7331" s="352"/>
      <c r="G7331" s="352"/>
      <c r="H7331" s="352"/>
      <c r="I7331" s="352"/>
      <c r="J7331" s="352"/>
      <c r="K7331" s="352"/>
      <c r="L7331" s="352"/>
      <c r="M7331" s="352"/>
    </row>
    <row r="7332" spans="5:13">
      <c r="E7332" s="352"/>
      <c r="F7332" s="352"/>
      <c r="G7332" s="352"/>
      <c r="H7332" s="352"/>
      <c r="I7332" s="352"/>
      <c r="J7332" s="352"/>
      <c r="K7332" s="352"/>
      <c r="L7332" s="352"/>
      <c r="M7332" s="352"/>
    </row>
    <row r="7333" spans="5:13">
      <c r="E7333" s="352"/>
      <c r="F7333" s="352"/>
      <c r="G7333" s="352"/>
      <c r="H7333" s="352"/>
      <c r="I7333" s="352"/>
      <c r="J7333" s="352"/>
      <c r="K7333" s="352"/>
      <c r="L7333" s="352"/>
      <c r="M7333" s="352"/>
    </row>
    <row r="7334" spans="5:13">
      <c r="E7334" s="352"/>
      <c r="F7334" s="352"/>
      <c r="G7334" s="352"/>
      <c r="H7334" s="352"/>
      <c r="I7334" s="352"/>
      <c r="J7334" s="352"/>
      <c r="K7334" s="352"/>
      <c r="L7334" s="352"/>
      <c r="M7334" s="352"/>
    </row>
    <row r="7335" spans="5:13">
      <c r="E7335" s="352"/>
      <c r="F7335" s="352"/>
      <c r="G7335" s="352"/>
      <c r="H7335" s="352"/>
      <c r="I7335" s="352"/>
      <c r="J7335" s="352"/>
      <c r="K7335" s="352"/>
      <c r="L7335" s="352"/>
      <c r="M7335" s="352"/>
    </row>
    <row r="7336" spans="5:13">
      <c r="E7336" s="352"/>
      <c r="F7336" s="352"/>
      <c r="G7336" s="352"/>
      <c r="H7336" s="352"/>
      <c r="I7336" s="352"/>
      <c r="J7336" s="352"/>
      <c r="K7336" s="352"/>
      <c r="L7336" s="352"/>
      <c r="M7336" s="352"/>
    </row>
    <row r="7337" spans="5:13">
      <c r="E7337" s="352"/>
      <c r="F7337" s="352"/>
      <c r="G7337" s="352"/>
      <c r="H7337" s="352"/>
      <c r="I7337" s="352"/>
      <c r="J7337" s="352"/>
      <c r="K7337" s="352"/>
      <c r="L7337" s="352"/>
      <c r="M7337" s="352"/>
    </row>
    <row r="7338" spans="5:13">
      <c r="E7338" s="352"/>
      <c r="F7338" s="352"/>
      <c r="G7338" s="352"/>
      <c r="H7338" s="352"/>
      <c r="I7338" s="352"/>
      <c r="J7338" s="352"/>
      <c r="K7338" s="352"/>
      <c r="L7338" s="352"/>
      <c r="M7338" s="352"/>
    </row>
    <row r="7339" spans="5:13">
      <c r="E7339" s="352"/>
      <c r="F7339" s="352"/>
      <c r="G7339" s="352"/>
      <c r="H7339" s="352"/>
      <c r="I7339" s="352"/>
      <c r="J7339" s="352"/>
      <c r="K7339" s="352"/>
      <c r="L7339" s="352"/>
      <c r="M7339" s="352"/>
    </row>
    <row r="7340" spans="5:13">
      <c r="E7340" s="352"/>
      <c r="F7340" s="352"/>
      <c r="G7340" s="352"/>
      <c r="H7340" s="352"/>
      <c r="I7340" s="352"/>
      <c r="J7340" s="352"/>
      <c r="K7340" s="352"/>
      <c r="L7340" s="352"/>
      <c r="M7340" s="352"/>
    </row>
    <row r="7341" spans="5:13">
      <c r="E7341" s="352"/>
      <c r="F7341" s="352"/>
      <c r="G7341" s="352"/>
      <c r="H7341" s="352"/>
      <c r="I7341" s="352"/>
      <c r="J7341" s="352"/>
      <c r="K7341" s="352"/>
      <c r="L7341" s="352"/>
      <c r="M7341" s="352"/>
    </row>
    <row r="7342" spans="5:13">
      <c r="E7342" s="352"/>
      <c r="F7342" s="352"/>
      <c r="G7342" s="352"/>
      <c r="H7342" s="352"/>
      <c r="I7342" s="352"/>
      <c r="J7342" s="352"/>
      <c r="K7342" s="352"/>
      <c r="L7342" s="352"/>
      <c r="M7342" s="352"/>
    </row>
    <row r="7343" spans="5:13">
      <c r="E7343" s="352"/>
      <c r="F7343" s="352"/>
      <c r="G7343" s="352"/>
      <c r="H7343" s="352"/>
      <c r="I7343" s="352"/>
      <c r="J7343" s="352"/>
      <c r="K7343" s="352"/>
      <c r="L7343" s="352"/>
      <c r="M7343" s="352"/>
    </row>
    <row r="7344" spans="5:13">
      <c r="E7344" s="352"/>
      <c r="F7344" s="352"/>
      <c r="G7344" s="352"/>
      <c r="H7344" s="352"/>
      <c r="I7344" s="352"/>
      <c r="J7344" s="352"/>
      <c r="K7344" s="352"/>
      <c r="L7344" s="352"/>
      <c r="M7344" s="352"/>
    </row>
    <row r="7345" spans="5:13">
      <c r="E7345" s="352"/>
      <c r="F7345" s="352"/>
      <c r="G7345" s="352"/>
      <c r="H7345" s="352"/>
      <c r="I7345" s="352"/>
      <c r="J7345" s="352"/>
      <c r="K7345" s="352"/>
      <c r="L7345" s="352"/>
      <c r="M7345" s="352"/>
    </row>
    <row r="7346" spans="5:13">
      <c r="E7346" s="352"/>
      <c r="F7346" s="352"/>
      <c r="G7346" s="352"/>
      <c r="H7346" s="352"/>
      <c r="I7346" s="352"/>
      <c r="J7346" s="352"/>
      <c r="K7346" s="352"/>
      <c r="L7346" s="352"/>
      <c r="M7346" s="352"/>
    </row>
    <row r="7347" spans="5:13">
      <c r="E7347" s="352"/>
      <c r="F7347" s="352"/>
      <c r="G7347" s="352"/>
      <c r="H7347" s="352"/>
      <c r="I7347" s="352"/>
      <c r="J7347" s="352"/>
      <c r="K7347" s="352"/>
      <c r="L7347" s="352"/>
      <c r="M7347" s="352"/>
    </row>
    <row r="7348" spans="5:13">
      <c r="E7348" s="352"/>
      <c r="F7348" s="352"/>
      <c r="G7348" s="352"/>
      <c r="H7348" s="352"/>
      <c r="I7348" s="352"/>
      <c r="J7348" s="352"/>
      <c r="K7348" s="352"/>
      <c r="L7348" s="352"/>
      <c r="M7348" s="352"/>
    </row>
    <row r="7349" spans="5:13">
      <c r="E7349" s="352"/>
      <c r="F7349" s="352"/>
      <c r="G7349" s="352"/>
      <c r="H7349" s="352"/>
      <c r="I7349" s="352"/>
      <c r="J7349" s="352"/>
      <c r="K7349" s="352"/>
      <c r="L7349" s="352"/>
      <c r="M7349" s="352"/>
    </row>
    <row r="7350" spans="5:13">
      <c r="E7350" s="352"/>
      <c r="F7350" s="352"/>
      <c r="G7350" s="352"/>
      <c r="H7350" s="352"/>
      <c r="I7350" s="352"/>
      <c r="J7350" s="352"/>
      <c r="K7350" s="352"/>
      <c r="L7350" s="352"/>
      <c r="M7350" s="352"/>
    </row>
    <row r="7351" spans="5:13">
      <c r="E7351" s="352"/>
      <c r="F7351" s="352"/>
      <c r="G7351" s="352"/>
      <c r="H7351" s="352"/>
      <c r="I7351" s="352"/>
      <c r="J7351" s="352"/>
      <c r="K7351" s="352"/>
      <c r="L7351" s="352"/>
      <c r="M7351" s="352"/>
    </row>
    <row r="7352" spans="5:13">
      <c r="E7352" s="352"/>
      <c r="F7352" s="352"/>
      <c r="G7352" s="352"/>
      <c r="H7352" s="352"/>
      <c r="I7352" s="352"/>
      <c r="J7352" s="352"/>
      <c r="K7352" s="352"/>
      <c r="L7352" s="352"/>
      <c r="M7352" s="352"/>
    </row>
    <row r="7353" spans="5:13">
      <c r="E7353" s="352"/>
      <c r="F7353" s="352"/>
      <c r="G7353" s="352"/>
      <c r="H7353" s="352"/>
      <c r="I7353" s="352"/>
      <c r="J7353" s="352"/>
      <c r="K7353" s="352"/>
      <c r="L7353" s="352"/>
      <c r="M7353" s="352"/>
    </row>
    <row r="7354" spans="5:13">
      <c r="E7354" s="352"/>
      <c r="F7354" s="352"/>
      <c r="G7354" s="352"/>
      <c r="H7354" s="352"/>
      <c r="I7354" s="352"/>
      <c r="J7354" s="352"/>
      <c r="K7354" s="352"/>
      <c r="L7354" s="352"/>
      <c r="M7354" s="352"/>
    </row>
    <row r="7355" spans="5:13">
      <c r="E7355" s="352"/>
      <c r="F7355" s="352"/>
      <c r="G7355" s="352"/>
      <c r="H7355" s="352"/>
      <c r="I7355" s="352"/>
      <c r="J7355" s="352"/>
      <c r="K7355" s="352"/>
      <c r="L7355" s="352"/>
      <c r="M7355" s="352"/>
    </row>
    <row r="7356" spans="5:13">
      <c r="E7356" s="352"/>
      <c r="F7356" s="352"/>
      <c r="G7356" s="352"/>
      <c r="H7356" s="352"/>
      <c r="I7356" s="352"/>
      <c r="J7356" s="352"/>
      <c r="K7356" s="352"/>
      <c r="L7356" s="352"/>
      <c r="M7356" s="352"/>
    </row>
    <row r="7357" spans="5:13">
      <c r="E7357" s="352"/>
      <c r="F7357" s="352"/>
      <c r="G7357" s="352"/>
      <c r="H7357" s="352"/>
      <c r="I7357" s="352"/>
      <c r="J7357" s="352"/>
      <c r="K7357" s="352"/>
      <c r="L7357" s="352"/>
      <c r="M7357" s="352"/>
    </row>
    <row r="7358" spans="5:13">
      <c r="E7358" s="352"/>
      <c r="F7358" s="352"/>
      <c r="G7358" s="352"/>
      <c r="H7358" s="352"/>
      <c r="I7358" s="352"/>
      <c r="J7358" s="352"/>
      <c r="K7358" s="352"/>
      <c r="L7358" s="352"/>
      <c r="M7358" s="352"/>
    </row>
    <row r="7359" spans="5:13">
      <c r="E7359" s="352"/>
      <c r="F7359" s="352"/>
      <c r="G7359" s="352"/>
      <c r="H7359" s="352"/>
      <c r="I7359" s="352"/>
      <c r="J7359" s="352"/>
      <c r="K7359" s="352"/>
      <c r="L7359" s="352"/>
      <c r="M7359" s="352"/>
    </row>
    <row r="7360" spans="5:13">
      <c r="E7360" s="352"/>
      <c r="F7360" s="352"/>
      <c r="G7360" s="352"/>
      <c r="H7360" s="352"/>
      <c r="I7360" s="352"/>
      <c r="J7360" s="352"/>
      <c r="K7360" s="352"/>
      <c r="L7360" s="352"/>
      <c r="M7360" s="352"/>
    </row>
    <row r="7361" spans="5:13">
      <c r="E7361" s="352"/>
      <c r="F7361" s="352"/>
      <c r="G7361" s="352"/>
      <c r="H7361" s="352"/>
      <c r="I7361" s="352"/>
      <c r="J7361" s="352"/>
      <c r="K7361" s="352"/>
      <c r="L7361" s="352"/>
      <c r="M7361" s="352"/>
    </row>
    <row r="7362" spans="5:13">
      <c r="E7362" s="352"/>
      <c r="F7362" s="352"/>
      <c r="G7362" s="352"/>
      <c r="H7362" s="352"/>
      <c r="I7362" s="352"/>
      <c r="J7362" s="352"/>
      <c r="K7362" s="352"/>
      <c r="L7362" s="352"/>
      <c r="M7362" s="352"/>
    </row>
    <row r="7363" spans="5:13">
      <c r="E7363" s="352"/>
      <c r="F7363" s="352"/>
      <c r="G7363" s="352"/>
      <c r="H7363" s="352"/>
      <c r="I7363" s="352"/>
      <c r="J7363" s="352"/>
      <c r="K7363" s="352"/>
      <c r="L7363" s="352"/>
      <c r="M7363" s="352"/>
    </row>
    <row r="7364" spans="5:13">
      <c r="E7364" s="352"/>
      <c r="F7364" s="352"/>
      <c r="G7364" s="352"/>
      <c r="H7364" s="352"/>
      <c r="I7364" s="352"/>
      <c r="J7364" s="352"/>
      <c r="K7364" s="352"/>
      <c r="L7364" s="352"/>
      <c r="M7364" s="352"/>
    </row>
    <row r="7365" spans="5:13">
      <c r="E7365" s="352"/>
      <c r="F7365" s="352"/>
      <c r="G7365" s="352"/>
      <c r="H7365" s="352"/>
      <c r="I7365" s="352"/>
      <c r="J7365" s="352"/>
      <c r="K7365" s="352"/>
      <c r="L7365" s="352"/>
      <c r="M7365" s="352"/>
    </row>
    <row r="7366" spans="5:13">
      <c r="E7366" s="352"/>
      <c r="F7366" s="352"/>
      <c r="G7366" s="352"/>
      <c r="H7366" s="352"/>
      <c r="I7366" s="352"/>
      <c r="J7366" s="352"/>
      <c r="K7366" s="352"/>
      <c r="L7366" s="352"/>
      <c r="M7366" s="352"/>
    </row>
    <row r="7367" spans="5:13">
      <c r="E7367" s="352"/>
      <c r="F7367" s="352"/>
      <c r="G7367" s="352"/>
      <c r="H7367" s="352"/>
      <c r="I7367" s="352"/>
      <c r="J7367" s="352"/>
      <c r="K7367" s="352"/>
      <c r="L7367" s="352"/>
      <c r="M7367" s="352"/>
    </row>
    <row r="7368" spans="5:13">
      <c r="E7368" s="352"/>
      <c r="F7368" s="352"/>
      <c r="G7368" s="352"/>
      <c r="H7368" s="352"/>
      <c r="I7368" s="352"/>
      <c r="J7368" s="352"/>
      <c r="K7368" s="352"/>
      <c r="L7368" s="352"/>
      <c r="M7368" s="352"/>
    </row>
    <row r="7369" spans="5:13">
      <c r="E7369" s="352"/>
      <c r="F7369" s="352"/>
      <c r="G7369" s="352"/>
      <c r="H7369" s="352"/>
      <c r="I7369" s="352"/>
      <c r="J7369" s="352"/>
      <c r="K7369" s="352"/>
      <c r="L7369" s="352"/>
      <c r="M7369" s="352"/>
    </row>
    <row r="7370" spans="5:13">
      <c r="E7370" s="352"/>
      <c r="F7370" s="352"/>
      <c r="G7370" s="352"/>
      <c r="H7370" s="352"/>
      <c r="I7370" s="352"/>
      <c r="J7370" s="352"/>
      <c r="K7370" s="352"/>
      <c r="L7370" s="352"/>
      <c r="M7370" s="352"/>
    </row>
    <row r="7371" spans="5:13">
      <c r="E7371" s="352"/>
      <c r="F7371" s="352"/>
      <c r="G7371" s="352"/>
      <c r="H7371" s="352"/>
      <c r="I7371" s="352"/>
      <c r="J7371" s="352"/>
      <c r="K7371" s="352"/>
      <c r="L7371" s="352"/>
      <c r="M7371" s="352"/>
    </row>
    <row r="7372" spans="5:13">
      <c r="E7372" s="352"/>
      <c r="F7372" s="352"/>
      <c r="G7372" s="352"/>
      <c r="H7372" s="352"/>
      <c r="I7372" s="352"/>
      <c r="J7372" s="352"/>
      <c r="K7372" s="352"/>
      <c r="L7372" s="352"/>
      <c r="M7372" s="352"/>
    </row>
    <row r="7373" spans="5:13">
      <c r="E7373" s="352"/>
      <c r="F7373" s="352"/>
      <c r="G7373" s="352"/>
      <c r="H7373" s="352"/>
      <c r="I7373" s="352"/>
      <c r="J7373" s="352"/>
      <c r="K7373" s="352"/>
      <c r="L7373" s="352"/>
      <c r="M7373" s="352"/>
    </row>
    <row r="7374" spans="5:13">
      <c r="E7374" s="352"/>
      <c r="F7374" s="352"/>
      <c r="G7374" s="352"/>
      <c r="H7374" s="352"/>
      <c r="I7374" s="352"/>
      <c r="J7374" s="352"/>
      <c r="K7374" s="352"/>
      <c r="L7374" s="352"/>
      <c r="M7374" s="352"/>
    </row>
    <row r="7375" spans="5:13">
      <c r="E7375" s="352"/>
      <c r="F7375" s="352"/>
      <c r="G7375" s="352"/>
      <c r="H7375" s="352"/>
      <c r="I7375" s="352"/>
      <c r="J7375" s="352"/>
      <c r="K7375" s="352"/>
      <c r="L7375" s="352"/>
      <c r="M7375" s="352"/>
    </row>
    <row r="7376" spans="5:13">
      <c r="E7376" s="352"/>
      <c r="F7376" s="352"/>
      <c r="G7376" s="352"/>
      <c r="H7376" s="352"/>
      <c r="I7376" s="352"/>
      <c r="J7376" s="352"/>
      <c r="K7376" s="352"/>
      <c r="L7376" s="352"/>
      <c r="M7376" s="352"/>
    </row>
    <row r="7377" spans="5:13">
      <c r="E7377" s="352"/>
      <c r="F7377" s="352"/>
      <c r="G7377" s="352"/>
      <c r="H7377" s="352"/>
      <c r="I7377" s="352"/>
      <c r="J7377" s="352"/>
      <c r="K7377" s="352"/>
      <c r="L7377" s="352"/>
      <c r="M7377" s="352"/>
    </row>
    <row r="7378" spans="5:13">
      <c r="E7378" s="352"/>
      <c r="F7378" s="352"/>
      <c r="G7378" s="352"/>
      <c r="H7378" s="352"/>
      <c r="I7378" s="352"/>
      <c r="J7378" s="352"/>
      <c r="K7378" s="352"/>
      <c r="L7378" s="352"/>
      <c r="M7378" s="352"/>
    </row>
    <row r="7379" spans="5:13">
      <c r="E7379" s="352"/>
      <c r="F7379" s="352"/>
      <c r="G7379" s="352"/>
      <c r="H7379" s="352"/>
      <c r="I7379" s="352"/>
      <c r="J7379" s="352"/>
      <c r="K7379" s="352"/>
      <c r="L7379" s="352"/>
      <c r="M7379" s="352"/>
    </row>
    <row r="7380" spans="5:13">
      <c r="E7380" s="352"/>
      <c r="F7380" s="352"/>
      <c r="G7380" s="352"/>
      <c r="H7380" s="352"/>
      <c r="I7380" s="352"/>
      <c r="J7380" s="352"/>
      <c r="K7380" s="352"/>
      <c r="L7380" s="352"/>
      <c r="M7380" s="352"/>
    </row>
    <row r="7381" spans="5:13">
      <c r="E7381" s="352"/>
      <c r="F7381" s="352"/>
      <c r="G7381" s="352"/>
      <c r="H7381" s="352"/>
      <c r="I7381" s="352"/>
      <c r="J7381" s="352"/>
      <c r="K7381" s="352"/>
      <c r="L7381" s="352"/>
      <c r="M7381" s="352"/>
    </row>
    <row r="7382" spans="5:13">
      <c r="E7382" s="352"/>
      <c r="F7382" s="352"/>
      <c r="G7382" s="352"/>
      <c r="H7382" s="352"/>
      <c r="I7382" s="352"/>
      <c r="J7382" s="352"/>
      <c r="K7382" s="352"/>
      <c r="L7382" s="352"/>
      <c r="M7382" s="352"/>
    </row>
    <row r="7383" spans="5:13">
      <c r="E7383" s="352"/>
      <c r="F7383" s="352"/>
      <c r="G7383" s="352"/>
      <c r="H7383" s="352"/>
      <c r="I7383" s="352"/>
      <c r="J7383" s="352"/>
      <c r="K7383" s="352"/>
      <c r="L7383" s="352"/>
      <c r="M7383" s="352"/>
    </row>
    <row r="7384" spans="5:13">
      <c r="E7384" s="352"/>
      <c r="F7384" s="352"/>
      <c r="G7384" s="352"/>
      <c r="H7384" s="352"/>
      <c r="I7384" s="352"/>
      <c r="J7384" s="352"/>
      <c r="K7384" s="352"/>
      <c r="L7384" s="352"/>
      <c r="M7384" s="352"/>
    </row>
    <row r="7385" spans="5:13">
      <c r="E7385" s="352"/>
      <c r="F7385" s="352"/>
      <c r="G7385" s="352"/>
      <c r="H7385" s="352"/>
      <c r="I7385" s="352"/>
      <c r="J7385" s="352"/>
      <c r="K7385" s="352"/>
      <c r="L7385" s="352"/>
      <c r="M7385" s="352"/>
    </row>
    <row r="7386" spans="5:13">
      <c r="E7386" s="352"/>
      <c r="F7386" s="352"/>
      <c r="G7386" s="352"/>
      <c r="H7386" s="352"/>
      <c r="I7386" s="352"/>
      <c r="J7386" s="352"/>
      <c r="K7386" s="352"/>
      <c r="L7386" s="352"/>
      <c r="M7386" s="352"/>
    </row>
    <row r="7387" spans="5:13">
      <c r="E7387" s="352"/>
      <c r="F7387" s="352"/>
      <c r="G7387" s="352"/>
      <c r="H7387" s="352"/>
      <c r="I7387" s="352"/>
      <c r="J7387" s="352"/>
      <c r="K7387" s="352"/>
      <c r="L7387" s="352"/>
      <c r="M7387" s="352"/>
    </row>
    <row r="7388" spans="5:13">
      <c r="E7388" s="352"/>
      <c r="F7388" s="352"/>
      <c r="G7388" s="352"/>
      <c r="H7388" s="352"/>
      <c r="I7388" s="352"/>
      <c r="J7388" s="352"/>
      <c r="K7388" s="352"/>
      <c r="L7388" s="352"/>
      <c r="M7388" s="352"/>
    </row>
    <row r="7389" spans="5:13">
      <c r="E7389" s="352"/>
      <c r="F7389" s="352"/>
      <c r="G7389" s="352"/>
      <c r="H7389" s="352"/>
      <c r="I7389" s="352"/>
      <c r="J7389" s="352"/>
      <c r="K7389" s="352"/>
      <c r="L7389" s="352"/>
      <c r="M7389" s="352"/>
    </row>
    <row r="7390" spans="5:13">
      <c r="E7390" s="352"/>
      <c r="F7390" s="352"/>
      <c r="G7390" s="352"/>
      <c r="H7390" s="352"/>
      <c r="I7390" s="352"/>
      <c r="J7390" s="352"/>
      <c r="K7390" s="352"/>
      <c r="L7390" s="352"/>
      <c r="M7390" s="352"/>
    </row>
    <row r="7391" spans="5:13">
      <c r="E7391" s="352"/>
      <c r="F7391" s="352"/>
      <c r="G7391" s="352"/>
      <c r="H7391" s="352"/>
      <c r="I7391" s="352"/>
      <c r="J7391" s="352"/>
      <c r="K7391" s="352"/>
      <c r="L7391" s="352"/>
      <c r="M7391" s="352"/>
    </row>
    <row r="7392" spans="5:13">
      <c r="E7392" s="352"/>
      <c r="F7392" s="352"/>
      <c r="G7392" s="352"/>
      <c r="H7392" s="352"/>
      <c r="I7392" s="352"/>
      <c r="J7392" s="352"/>
      <c r="K7392" s="352"/>
      <c r="L7392" s="352"/>
      <c r="M7392" s="352"/>
    </row>
    <row r="7393" spans="5:13">
      <c r="E7393" s="352"/>
      <c r="F7393" s="352"/>
      <c r="G7393" s="352"/>
      <c r="H7393" s="352"/>
      <c r="I7393" s="352"/>
      <c r="J7393" s="352"/>
      <c r="K7393" s="352"/>
      <c r="L7393" s="352"/>
      <c r="M7393" s="352"/>
    </row>
    <row r="7394" spans="5:13">
      <c r="E7394" s="352"/>
      <c r="F7394" s="352"/>
      <c r="G7394" s="352"/>
      <c r="H7394" s="352"/>
      <c r="I7394" s="352"/>
      <c r="J7394" s="352"/>
      <c r="K7394" s="352"/>
      <c r="L7394" s="352"/>
      <c r="M7394" s="352"/>
    </row>
    <row r="7395" spans="5:13">
      <c r="E7395" s="352"/>
      <c r="F7395" s="352"/>
      <c r="G7395" s="352"/>
      <c r="H7395" s="352"/>
      <c r="I7395" s="352"/>
      <c r="J7395" s="352"/>
      <c r="K7395" s="352"/>
      <c r="L7395" s="352"/>
      <c r="M7395" s="352"/>
    </row>
    <row r="7396" spans="5:13">
      <c r="E7396" s="352"/>
      <c r="F7396" s="352"/>
      <c r="G7396" s="352"/>
      <c r="H7396" s="352"/>
      <c r="I7396" s="352"/>
      <c r="J7396" s="352"/>
      <c r="K7396" s="352"/>
      <c r="L7396" s="352"/>
      <c r="M7396" s="352"/>
    </row>
    <row r="7397" spans="5:13">
      <c r="E7397" s="352"/>
      <c r="F7397" s="352"/>
      <c r="G7397" s="352"/>
      <c r="H7397" s="352"/>
      <c r="I7397" s="352"/>
      <c r="J7397" s="352"/>
      <c r="K7397" s="352"/>
      <c r="L7397" s="352"/>
      <c r="M7397" s="352"/>
    </row>
    <row r="7398" spans="5:13">
      <c r="E7398" s="352"/>
      <c r="F7398" s="352"/>
      <c r="G7398" s="352"/>
      <c r="H7398" s="352"/>
      <c r="I7398" s="352"/>
      <c r="J7398" s="352"/>
      <c r="K7398" s="352"/>
      <c r="L7398" s="352"/>
      <c r="M7398" s="352"/>
    </row>
    <row r="7399" spans="5:13">
      <c r="E7399" s="352"/>
      <c r="F7399" s="352"/>
      <c r="G7399" s="352"/>
      <c r="H7399" s="352"/>
      <c r="I7399" s="352"/>
      <c r="J7399" s="352"/>
      <c r="K7399" s="352"/>
      <c r="L7399" s="352"/>
      <c r="M7399" s="352"/>
    </row>
    <row r="7400" spans="5:13">
      <c r="E7400" s="352"/>
      <c r="F7400" s="352"/>
      <c r="G7400" s="352"/>
      <c r="H7400" s="352"/>
      <c r="I7400" s="352"/>
      <c r="J7400" s="352"/>
      <c r="K7400" s="352"/>
      <c r="L7400" s="352"/>
      <c r="M7400" s="352"/>
    </row>
    <row r="7401" spans="5:13">
      <c r="E7401" s="352"/>
      <c r="F7401" s="352"/>
      <c r="G7401" s="352"/>
      <c r="H7401" s="352"/>
      <c r="I7401" s="352"/>
      <c r="J7401" s="352"/>
      <c r="K7401" s="352"/>
      <c r="L7401" s="352"/>
      <c r="M7401" s="352"/>
    </row>
    <row r="7402" spans="5:13">
      <c r="E7402" s="352"/>
      <c r="F7402" s="352"/>
      <c r="G7402" s="352"/>
      <c r="H7402" s="352"/>
      <c r="I7402" s="352"/>
      <c r="J7402" s="352"/>
      <c r="K7402" s="352"/>
      <c r="L7402" s="352"/>
      <c r="M7402" s="352"/>
    </row>
    <row r="7403" spans="5:13">
      <c r="E7403" s="352"/>
      <c r="F7403" s="352"/>
      <c r="G7403" s="352"/>
      <c r="H7403" s="352"/>
      <c r="I7403" s="352"/>
      <c r="J7403" s="352"/>
      <c r="K7403" s="352"/>
      <c r="L7403" s="352"/>
      <c r="M7403" s="352"/>
    </row>
    <row r="7404" spans="5:13">
      <c r="E7404" s="352"/>
      <c r="F7404" s="352"/>
      <c r="G7404" s="352"/>
      <c r="H7404" s="352"/>
      <c r="I7404" s="352"/>
      <c r="J7404" s="352"/>
      <c r="K7404" s="352"/>
      <c r="L7404" s="352"/>
      <c r="M7404" s="352"/>
    </row>
    <row r="7405" spans="5:13">
      <c r="E7405" s="352"/>
      <c r="F7405" s="352"/>
      <c r="G7405" s="352"/>
      <c r="H7405" s="352"/>
      <c r="I7405" s="352"/>
      <c r="J7405" s="352"/>
      <c r="K7405" s="352"/>
      <c r="L7405" s="352"/>
      <c r="M7405" s="352"/>
    </row>
    <row r="7406" spans="5:13">
      <c r="E7406" s="352"/>
      <c r="F7406" s="352"/>
      <c r="G7406" s="352"/>
      <c r="H7406" s="352"/>
      <c r="I7406" s="352"/>
      <c r="J7406" s="352"/>
      <c r="K7406" s="352"/>
      <c r="L7406" s="352"/>
      <c r="M7406" s="352"/>
    </row>
    <row r="7407" spans="5:13">
      <c r="E7407" s="352"/>
      <c r="F7407" s="352"/>
      <c r="G7407" s="352"/>
      <c r="H7407" s="352"/>
      <c r="I7407" s="352"/>
      <c r="J7407" s="352"/>
      <c r="K7407" s="352"/>
      <c r="L7407" s="352"/>
      <c r="M7407" s="352"/>
    </row>
    <row r="7408" spans="5:13">
      <c r="E7408" s="352"/>
      <c r="F7408" s="352"/>
      <c r="G7408" s="352"/>
      <c r="H7408" s="352"/>
      <c r="I7408" s="352"/>
      <c r="J7408" s="352"/>
      <c r="K7408" s="352"/>
      <c r="L7408" s="352"/>
      <c r="M7408" s="352"/>
    </row>
    <row r="7409" spans="5:13">
      <c r="E7409" s="352"/>
      <c r="F7409" s="352"/>
      <c r="G7409" s="352"/>
      <c r="H7409" s="352"/>
      <c r="I7409" s="352"/>
      <c r="J7409" s="352"/>
      <c r="K7409" s="352"/>
      <c r="L7409" s="352"/>
      <c r="M7409" s="352"/>
    </row>
    <row r="7410" spans="5:13">
      <c r="E7410" s="352"/>
      <c r="F7410" s="352"/>
      <c r="G7410" s="352"/>
      <c r="H7410" s="352"/>
      <c r="I7410" s="352"/>
      <c r="J7410" s="352"/>
      <c r="K7410" s="352"/>
      <c r="L7410" s="352"/>
      <c r="M7410" s="352"/>
    </row>
    <row r="7411" spans="5:13">
      <c r="E7411" s="352"/>
      <c r="F7411" s="352"/>
      <c r="G7411" s="352"/>
      <c r="H7411" s="352"/>
      <c r="I7411" s="352"/>
      <c r="J7411" s="352"/>
      <c r="K7411" s="352"/>
      <c r="L7411" s="352"/>
      <c r="M7411" s="352"/>
    </row>
    <row r="7412" spans="5:13">
      <c r="E7412" s="352"/>
      <c r="F7412" s="352"/>
      <c r="G7412" s="352"/>
      <c r="H7412" s="352"/>
      <c r="I7412" s="352"/>
      <c r="J7412" s="352"/>
      <c r="K7412" s="352"/>
      <c r="L7412" s="352"/>
      <c r="M7412" s="352"/>
    </row>
    <row r="7413" spans="5:13">
      <c r="E7413" s="352"/>
      <c r="F7413" s="352"/>
      <c r="G7413" s="352"/>
      <c r="H7413" s="352"/>
      <c r="I7413" s="352"/>
      <c r="J7413" s="352"/>
      <c r="K7413" s="352"/>
      <c r="L7413" s="352"/>
      <c r="M7413" s="352"/>
    </row>
    <row r="7414" spans="5:13">
      <c r="E7414" s="352"/>
      <c r="F7414" s="352"/>
      <c r="G7414" s="352"/>
      <c r="H7414" s="352"/>
      <c r="I7414" s="352"/>
      <c r="J7414" s="352"/>
      <c r="K7414" s="352"/>
      <c r="L7414" s="352"/>
      <c r="M7414" s="352"/>
    </row>
    <row r="7415" spans="5:13">
      <c r="E7415" s="352"/>
      <c r="F7415" s="352"/>
      <c r="G7415" s="352"/>
      <c r="H7415" s="352"/>
      <c r="I7415" s="352"/>
      <c r="J7415" s="352"/>
      <c r="K7415" s="352"/>
      <c r="L7415" s="352"/>
      <c r="M7415" s="352"/>
    </row>
    <row r="7416" spans="5:13">
      <c r="E7416" s="352"/>
      <c r="F7416" s="352"/>
      <c r="G7416" s="352"/>
      <c r="H7416" s="352"/>
      <c r="I7416" s="352"/>
      <c r="J7416" s="352"/>
      <c r="K7416" s="352"/>
      <c r="L7416" s="352"/>
      <c r="M7416" s="352"/>
    </row>
    <row r="7417" spans="5:13">
      <c r="E7417" s="352"/>
      <c r="F7417" s="352"/>
      <c r="G7417" s="352"/>
      <c r="H7417" s="352"/>
      <c r="I7417" s="352"/>
      <c r="J7417" s="352"/>
      <c r="K7417" s="352"/>
      <c r="L7417" s="352"/>
      <c r="M7417" s="352"/>
    </row>
    <row r="7418" spans="5:13">
      <c r="E7418" s="352"/>
      <c r="F7418" s="352"/>
      <c r="G7418" s="352"/>
      <c r="H7418" s="352"/>
      <c r="I7418" s="352"/>
      <c r="J7418" s="352"/>
      <c r="K7418" s="352"/>
      <c r="L7418" s="352"/>
      <c r="M7418" s="352"/>
    </row>
    <row r="7419" spans="5:13">
      <c r="E7419" s="352"/>
      <c r="F7419" s="352"/>
      <c r="G7419" s="352"/>
      <c r="H7419" s="352"/>
      <c r="I7419" s="352"/>
      <c r="J7419" s="352"/>
      <c r="K7419" s="352"/>
      <c r="L7419" s="352"/>
      <c r="M7419" s="352"/>
    </row>
    <row r="7420" spans="5:13">
      <c r="E7420" s="352"/>
      <c r="F7420" s="352"/>
      <c r="G7420" s="352"/>
      <c r="H7420" s="352"/>
      <c r="I7420" s="352"/>
      <c r="J7420" s="352"/>
      <c r="K7420" s="352"/>
      <c r="L7420" s="352"/>
      <c r="M7420" s="352"/>
    </row>
    <row r="7421" spans="5:13">
      <c r="E7421" s="352"/>
      <c r="F7421" s="352"/>
      <c r="G7421" s="352"/>
      <c r="H7421" s="352"/>
      <c r="I7421" s="352"/>
      <c r="J7421" s="352"/>
      <c r="K7421" s="352"/>
      <c r="L7421" s="352"/>
      <c r="M7421" s="352"/>
    </row>
    <row r="7422" spans="5:13">
      <c r="E7422" s="352"/>
      <c r="F7422" s="352"/>
      <c r="G7422" s="352"/>
      <c r="H7422" s="352"/>
      <c r="I7422" s="352"/>
      <c r="J7422" s="352"/>
      <c r="K7422" s="352"/>
      <c r="L7422" s="352"/>
      <c r="M7422" s="352"/>
    </row>
    <row r="7423" spans="5:13">
      <c r="E7423" s="352"/>
      <c r="F7423" s="352"/>
      <c r="G7423" s="352"/>
      <c r="H7423" s="352"/>
      <c r="I7423" s="352"/>
      <c r="J7423" s="352"/>
      <c r="K7423" s="352"/>
      <c r="L7423" s="352"/>
      <c r="M7423" s="352"/>
    </row>
    <row r="7424" spans="5:13">
      <c r="E7424" s="352"/>
      <c r="F7424" s="352"/>
      <c r="G7424" s="352"/>
      <c r="H7424" s="352"/>
      <c r="I7424" s="352"/>
      <c r="J7424" s="352"/>
      <c r="K7424" s="352"/>
      <c r="L7424" s="352"/>
      <c r="M7424" s="352"/>
    </row>
    <row r="7425" spans="5:13">
      <c r="E7425" s="352"/>
      <c r="F7425" s="352"/>
      <c r="G7425" s="352"/>
      <c r="H7425" s="352"/>
      <c r="I7425" s="352"/>
      <c r="J7425" s="352"/>
      <c r="K7425" s="352"/>
      <c r="L7425" s="352"/>
      <c r="M7425" s="352"/>
    </row>
    <row r="7426" spans="5:13">
      <c r="E7426" s="352"/>
      <c r="F7426" s="352"/>
      <c r="G7426" s="352"/>
      <c r="H7426" s="352"/>
      <c r="I7426" s="352"/>
      <c r="J7426" s="352"/>
      <c r="K7426" s="352"/>
      <c r="L7426" s="352"/>
      <c r="M7426" s="352"/>
    </row>
    <row r="7427" spans="5:13">
      <c r="E7427" s="352"/>
      <c r="F7427" s="352"/>
      <c r="G7427" s="352"/>
      <c r="H7427" s="352"/>
      <c r="I7427" s="352"/>
      <c r="J7427" s="352"/>
      <c r="K7427" s="352"/>
      <c r="L7427" s="352"/>
      <c r="M7427" s="352"/>
    </row>
    <row r="7428" spans="5:13">
      <c r="E7428" s="352"/>
      <c r="F7428" s="352"/>
      <c r="G7428" s="352"/>
      <c r="H7428" s="352"/>
      <c r="I7428" s="352"/>
      <c r="J7428" s="352"/>
      <c r="K7428" s="352"/>
      <c r="L7428" s="352"/>
      <c r="M7428" s="352"/>
    </row>
    <row r="7429" spans="5:13">
      <c r="E7429" s="352"/>
      <c r="F7429" s="352"/>
      <c r="G7429" s="352"/>
      <c r="H7429" s="352"/>
      <c r="I7429" s="352"/>
      <c r="J7429" s="352"/>
      <c r="K7429" s="352"/>
      <c r="L7429" s="352"/>
      <c r="M7429" s="352"/>
    </row>
    <row r="7430" spans="5:13">
      <c r="E7430" s="352"/>
      <c r="F7430" s="352"/>
      <c r="G7430" s="352"/>
      <c r="H7430" s="352"/>
      <c r="I7430" s="352"/>
      <c r="J7430" s="352"/>
      <c r="K7430" s="352"/>
      <c r="L7430" s="352"/>
      <c r="M7430" s="352"/>
    </row>
    <row r="7431" spans="5:13">
      <c r="E7431" s="352"/>
      <c r="F7431" s="352"/>
      <c r="G7431" s="352"/>
      <c r="H7431" s="352"/>
      <c r="I7431" s="352"/>
      <c r="J7431" s="352"/>
      <c r="K7431" s="352"/>
      <c r="L7431" s="352"/>
      <c r="M7431" s="352"/>
    </row>
    <row r="7432" spans="5:13">
      <c r="E7432" s="352"/>
      <c r="F7432" s="352"/>
      <c r="G7432" s="352"/>
      <c r="H7432" s="352"/>
      <c r="I7432" s="352"/>
      <c r="J7432" s="352"/>
      <c r="K7432" s="352"/>
      <c r="L7432" s="352"/>
      <c r="M7432" s="352"/>
    </row>
    <row r="7433" spans="5:13">
      <c r="E7433" s="352"/>
      <c r="F7433" s="352"/>
      <c r="G7433" s="352"/>
      <c r="H7433" s="352"/>
      <c r="I7433" s="352"/>
      <c r="J7433" s="352"/>
      <c r="K7433" s="352"/>
      <c r="L7433" s="352"/>
      <c r="M7433" s="352"/>
    </row>
    <row r="7434" spans="5:13">
      <c r="E7434" s="352"/>
      <c r="F7434" s="352"/>
      <c r="G7434" s="352"/>
      <c r="H7434" s="352"/>
      <c r="I7434" s="352"/>
      <c r="J7434" s="352"/>
      <c r="K7434" s="352"/>
      <c r="L7434" s="352"/>
      <c r="M7434" s="352"/>
    </row>
    <row r="7435" spans="5:13">
      <c r="E7435" s="352"/>
      <c r="F7435" s="352"/>
      <c r="G7435" s="352"/>
      <c r="H7435" s="352"/>
      <c r="I7435" s="352"/>
      <c r="J7435" s="352"/>
      <c r="K7435" s="352"/>
      <c r="L7435" s="352"/>
      <c r="M7435" s="352"/>
    </row>
    <row r="7436" spans="5:13">
      <c r="E7436" s="352"/>
      <c r="F7436" s="352"/>
      <c r="G7436" s="352"/>
      <c r="H7436" s="352"/>
      <c r="I7436" s="352"/>
      <c r="J7436" s="352"/>
      <c r="K7436" s="352"/>
      <c r="L7436" s="352"/>
      <c r="M7436" s="352"/>
    </row>
    <row r="7437" spans="5:13">
      <c r="E7437" s="352"/>
      <c r="F7437" s="352"/>
      <c r="G7437" s="352"/>
      <c r="H7437" s="352"/>
      <c r="I7437" s="352"/>
      <c r="J7437" s="352"/>
      <c r="K7437" s="352"/>
      <c r="L7437" s="352"/>
      <c r="M7437" s="352"/>
    </row>
    <row r="7438" spans="5:13">
      <c r="E7438" s="352"/>
      <c r="F7438" s="352"/>
      <c r="G7438" s="352"/>
      <c r="H7438" s="352"/>
      <c r="I7438" s="352"/>
      <c r="J7438" s="352"/>
      <c r="K7438" s="352"/>
      <c r="L7438" s="352"/>
      <c r="M7438" s="352"/>
    </row>
    <row r="7439" spans="5:13">
      <c r="E7439" s="352"/>
      <c r="F7439" s="352"/>
      <c r="G7439" s="352"/>
      <c r="H7439" s="352"/>
      <c r="I7439" s="352"/>
      <c r="J7439" s="352"/>
      <c r="K7439" s="352"/>
      <c r="L7439" s="352"/>
      <c r="M7439" s="352"/>
    </row>
    <row r="7440" spans="5:13">
      <c r="E7440" s="352"/>
      <c r="F7440" s="352"/>
      <c r="G7440" s="352"/>
      <c r="H7440" s="352"/>
      <c r="I7440" s="352"/>
      <c r="J7440" s="352"/>
      <c r="K7440" s="352"/>
      <c r="L7440" s="352"/>
      <c r="M7440" s="352"/>
    </row>
    <row r="7441" spans="5:13">
      <c r="E7441" s="352"/>
      <c r="F7441" s="352"/>
      <c r="G7441" s="352"/>
      <c r="H7441" s="352"/>
      <c r="I7441" s="352"/>
      <c r="J7441" s="352"/>
      <c r="K7441" s="352"/>
      <c r="L7441" s="352"/>
      <c r="M7441" s="352"/>
    </row>
    <row r="7442" spans="5:13">
      <c r="E7442" s="352"/>
      <c r="F7442" s="352"/>
      <c r="G7442" s="352"/>
      <c r="H7442" s="352"/>
      <c r="I7442" s="352"/>
      <c r="J7442" s="352"/>
      <c r="K7442" s="352"/>
      <c r="L7442" s="352"/>
      <c r="M7442" s="352"/>
    </row>
    <row r="7443" spans="5:13">
      <c r="E7443" s="352"/>
      <c r="F7443" s="352"/>
      <c r="G7443" s="352"/>
      <c r="H7443" s="352"/>
      <c r="I7443" s="352"/>
      <c r="J7443" s="352"/>
      <c r="K7443" s="352"/>
      <c r="L7443" s="352"/>
      <c r="M7443" s="352"/>
    </row>
    <row r="7444" spans="5:13">
      <c r="E7444" s="352"/>
      <c r="F7444" s="352"/>
      <c r="G7444" s="352"/>
      <c r="H7444" s="352"/>
      <c r="I7444" s="352"/>
      <c r="J7444" s="352"/>
      <c r="K7444" s="352"/>
      <c r="L7444" s="352"/>
      <c r="M7444" s="352"/>
    </row>
    <row r="7445" spans="5:13">
      <c r="E7445" s="352"/>
      <c r="F7445" s="352"/>
      <c r="G7445" s="352"/>
      <c r="H7445" s="352"/>
      <c r="I7445" s="352"/>
      <c r="J7445" s="352"/>
      <c r="K7445" s="352"/>
      <c r="L7445" s="352"/>
      <c r="M7445" s="352"/>
    </row>
    <row r="7446" spans="5:13">
      <c r="E7446" s="352"/>
      <c r="F7446" s="352"/>
      <c r="G7446" s="352"/>
      <c r="H7446" s="352"/>
      <c r="I7446" s="352"/>
      <c r="J7446" s="352"/>
      <c r="K7446" s="352"/>
      <c r="L7446" s="352"/>
      <c r="M7446" s="352"/>
    </row>
    <row r="7447" spans="5:13">
      <c r="E7447" s="352"/>
      <c r="F7447" s="352"/>
      <c r="G7447" s="352"/>
      <c r="H7447" s="352"/>
      <c r="I7447" s="352"/>
      <c r="J7447" s="352"/>
      <c r="K7447" s="352"/>
      <c r="L7447" s="352"/>
      <c r="M7447" s="352"/>
    </row>
    <row r="7448" spans="5:13">
      <c r="E7448" s="352"/>
      <c r="F7448" s="352"/>
      <c r="G7448" s="352"/>
      <c r="H7448" s="352"/>
      <c r="I7448" s="352"/>
      <c r="J7448" s="352"/>
      <c r="K7448" s="352"/>
      <c r="L7448" s="352"/>
      <c r="M7448" s="352"/>
    </row>
    <row r="7449" spans="5:13">
      <c r="E7449" s="352"/>
      <c r="F7449" s="352"/>
      <c r="G7449" s="352"/>
      <c r="H7449" s="352"/>
      <c r="I7449" s="352"/>
      <c r="J7449" s="352"/>
      <c r="K7449" s="352"/>
      <c r="L7449" s="352"/>
      <c r="M7449" s="352"/>
    </row>
    <row r="7450" spans="5:13">
      <c r="E7450" s="352"/>
      <c r="F7450" s="352"/>
      <c r="G7450" s="352"/>
      <c r="H7450" s="352"/>
      <c r="I7450" s="352"/>
      <c r="J7450" s="352"/>
      <c r="K7450" s="352"/>
      <c r="L7450" s="352"/>
      <c r="M7450" s="352"/>
    </row>
    <row r="7451" spans="5:13">
      <c r="E7451" s="352"/>
      <c r="F7451" s="352"/>
      <c r="G7451" s="352"/>
      <c r="H7451" s="352"/>
      <c r="I7451" s="352"/>
      <c r="J7451" s="352"/>
      <c r="K7451" s="352"/>
      <c r="L7451" s="352"/>
      <c r="M7451" s="352"/>
    </row>
    <row r="7452" spans="5:13">
      <c r="E7452" s="352"/>
      <c r="F7452" s="352"/>
      <c r="G7452" s="352"/>
      <c r="H7452" s="352"/>
      <c r="I7452" s="352"/>
      <c r="J7452" s="352"/>
      <c r="K7452" s="352"/>
      <c r="L7452" s="352"/>
      <c r="M7452" s="352"/>
    </row>
    <row r="7453" spans="5:13">
      <c r="E7453" s="352"/>
      <c r="F7453" s="352"/>
      <c r="G7453" s="352"/>
      <c r="H7453" s="352"/>
      <c r="I7453" s="352"/>
      <c r="J7453" s="352"/>
      <c r="K7453" s="352"/>
      <c r="L7453" s="352"/>
      <c r="M7453" s="352"/>
    </row>
    <row r="7454" spans="5:13">
      <c r="E7454" s="352"/>
      <c r="F7454" s="352"/>
      <c r="G7454" s="352"/>
      <c r="H7454" s="352"/>
      <c r="I7454" s="352"/>
      <c r="J7454" s="352"/>
      <c r="K7454" s="352"/>
      <c r="L7454" s="352"/>
      <c r="M7454" s="352"/>
    </row>
    <row r="7455" spans="5:13">
      <c r="E7455" s="352"/>
      <c r="F7455" s="352"/>
      <c r="G7455" s="352"/>
      <c r="H7455" s="352"/>
      <c r="I7455" s="352"/>
      <c r="J7455" s="352"/>
      <c r="K7455" s="352"/>
      <c r="L7455" s="352"/>
      <c r="M7455" s="352"/>
    </row>
    <row r="7456" spans="5:13">
      <c r="E7456" s="352"/>
      <c r="F7456" s="352"/>
      <c r="G7456" s="352"/>
      <c r="H7456" s="352"/>
      <c r="I7456" s="352"/>
      <c r="J7456" s="352"/>
      <c r="K7456" s="352"/>
      <c r="L7456" s="352"/>
      <c r="M7456" s="352"/>
    </row>
    <row r="7457" spans="5:13">
      <c r="E7457" s="352"/>
      <c r="F7457" s="352"/>
      <c r="G7457" s="352"/>
      <c r="H7457" s="352"/>
      <c r="I7457" s="352"/>
      <c r="J7457" s="352"/>
      <c r="K7457" s="352"/>
      <c r="L7457" s="352"/>
      <c r="M7457" s="352"/>
    </row>
    <row r="7458" spans="5:13">
      <c r="E7458" s="352"/>
      <c r="F7458" s="352"/>
      <c r="G7458" s="352"/>
      <c r="H7458" s="352"/>
      <c r="I7458" s="352"/>
      <c r="J7458" s="352"/>
      <c r="K7458" s="352"/>
      <c r="L7458" s="352"/>
      <c r="M7458" s="352"/>
    </row>
    <row r="7459" spans="5:13">
      <c r="E7459" s="352"/>
      <c r="F7459" s="352"/>
      <c r="G7459" s="352"/>
      <c r="H7459" s="352"/>
      <c r="I7459" s="352"/>
      <c r="J7459" s="352"/>
      <c r="K7459" s="352"/>
      <c r="L7459" s="352"/>
      <c r="M7459" s="352"/>
    </row>
    <row r="7460" spans="5:13">
      <c r="E7460" s="352"/>
      <c r="F7460" s="352"/>
      <c r="G7460" s="352"/>
      <c r="H7460" s="352"/>
      <c r="I7460" s="352"/>
      <c r="J7460" s="352"/>
      <c r="K7460" s="352"/>
      <c r="L7460" s="352"/>
      <c r="M7460" s="352"/>
    </row>
    <row r="7461" spans="5:13">
      <c r="E7461" s="352"/>
      <c r="F7461" s="352"/>
      <c r="G7461" s="352"/>
      <c r="H7461" s="352"/>
      <c r="I7461" s="352"/>
      <c r="J7461" s="352"/>
      <c r="K7461" s="352"/>
      <c r="L7461" s="352"/>
      <c r="M7461" s="352"/>
    </row>
    <row r="7462" spans="5:13">
      <c r="E7462" s="352"/>
      <c r="F7462" s="352"/>
      <c r="G7462" s="352"/>
      <c r="H7462" s="352"/>
      <c r="I7462" s="352"/>
      <c r="J7462" s="352"/>
      <c r="K7462" s="352"/>
      <c r="L7462" s="352"/>
      <c r="M7462" s="352"/>
    </row>
    <row r="7463" spans="5:13">
      <c r="E7463" s="352"/>
      <c r="F7463" s="352"/>
      <c r="G7463" s="352"/>
      <c r="H7463" s="352"/>
      <c r="I7463" s="352"/>
      <c r="J7463" s="352"/>
      <c r="K7463" s="352"/>
      <c r="L7463" s="352"/>
      <c r="M7463" s="352"/>
    </row>
    <row r="7464" spans="5:13">
      <c r="E7464" s="352"/>
      <c r="F7464" s="352"/>
      <c r="G7464" s="352"/>
      <c r="H7464" s="352"/>
      <c r="I7464" s="352"/>
      <c r="J7464" s="352"/>
      <c r="K7464" s="352"/>
      <c r="L7464" s="352"/>
      <c r="M7464" s="352"/>
    </row>
    <row r="7465" spans="5:13">
      <c r="E7465" s="352"/>
      <c r="F7465" s="352"/>
      <c r="G7465" s="352"/>
      <c r="H7465" s="352"/>
      <c r="I7465" s="352"/>
      <c r="J7465" s="352"/>
      <c r="K7465" s="352"/>
      <c r="L7465" s="352"/>
      <c r="M7465" s="352"/>
    </row>
    <row r="7466" spans="5:13">
      <c r="E7466" s="352"/>
      <c r="F7466" s="352"/>
      <c r="G7466" s="352"/>
      <c r="H7466" s="352"/>
      <c r="I7466" s="352"/>
      <c r="J7466" s="352"/>
      <c r="K7466" s="352"/>
      <c r="L7466" s="352"/>
      <c r="M7466" s="352"/>
    </row>
    <row r="7467" spans="5:13">
      <c r="E7467" s="352"/>
      <c r="F7467" s="352"/>
      <c r="G7467" s="352"/>
      <c r="H7467" s="352"/>
      <c r="I7467" s="352"/>
      <c r="J7467" s="352"/>
      <c r="K7467" s="352"/>
      <c r="L7467" s="352"/>
      <c r="M7467" s="352"/>
    </row>
    <row r="7468" spans="5:13">
      <c r="E7468" s="352"/>
      <c r="F7468" s="352"/>
      <c r="G7468" s="352"/>
      <c r="H7468" s="352"/>
      <c r="I7468" s="352"/>
      <c r="J7468" s="352"/>
      <c r="K7468" s="352"/>
      <c r="L7468" s="352"/>
      <c r="M7468" s="352"/>
    </row>
    <row r="7469" spans="5:13">
      <c r="E7469" s="352"/>
      <c r="F7469" s="352"/>
      <c r="G7469" s="352"/>
      <c r="H7469" s="352"/>
      <c r="I7469" s="352"/>
      <c r="J7469" s="352"/>
      <c r="K7469" s="352"/>
      <c r="L7469" s="352"/>
      <c r="M7469" s="352"/>
    </row>
    <row r="7470" spans="5:13">
      <c r="E7470" s="352"/>
      <c r="F7470" s="352"/>
      <c r="G7470" s="352"/>
      <c r="H7470" s="352"/>
      <c r="I7470" s="352"/>
      <c r="J7470" s="352"/>
      <c r="K7470" s="352"/>
      <c r="L7470" s="352"/>
      <c r="M7470" s="352"/>
    </row>
    <row r="7471" spans="5:13">
      <c r="E7471" s="352"/>
      <c r="F7471" s="352"/>
      <c r="G7471" s="352"/>
      <c r="H7471" s="352"/>
      <c r="I7471" s="352"/>
      <c r="J7471" s="352"/>
      <c r="K7471" s="352"/>
      <c r="L7471" s="352"/>
      <c r="M7471" s="352"/>
    </row>
    <row r="7472" spans="5:13">
      <c r="E7472" s="352"/>
      <c r="F7472" s="352"/>
      <c r="G7472" s="352"/>
      <c r="H7472" s="352"/>
      <c r="I7472" s="352"/>
      <c r="J7472" s="352"/>
      <c r="K7472" s="352"/>
      <c r="L7472" s="352"/>
      <c r="M7472" s="352"/>
    </row>
    <row r="7473" spans="5:13">
      <c r="E7473" s="352"/>
      <c r="F7473" s="352"/>
      <c r="G7473" s="352"/>
      <c r="H7473" s="352"/>
      <c r="I7473" s="352"/>
      <c r="J7473" s="352"/>
      <c r="K7473" s="352"/>
      <c r="L7473" s="352"/>
      <c r="M7473" s="352"/>
    </row>
    <row r="7474" spans="5:13">
      <c r="E7474" s="352"/>
      <c r="F7474" s="352"/>
      <c r="G7474" s="352"/>
      <c r="H7474" s="352"/>
      <c r="I7474" s="352"/>
      <c r="J7474" s="352"/>
      <c r="K7474" s="352"/>
      <c r="L7474" s="352"/>
      <c r="M7474" s="352"/>
    </row>
    <row r="7475" spans="5:13">
      <c r="E7475" s="352"/>
      <c r="F7475" s="352"/>
      <c r="G7475" s="352"/>
      <c r="H7475" s="352"/>
      <c r="I7475" s="352"/>
      <c r="J7475" s="352"/>
      <c r="K7475" s="352"/>
      <c r="L7475" s="352"/>
      <c r="M7475" s="352"/>
    </row>
    <row r="7476" spans="5:13">
      <c r="E7476" s="352"/>
      <c r="F7476" s="352"/>
      <c r="G7476" s="352"/>
      <c r="H7476" s="352"/>
      <c r="I7476" s="352"/>
      <c r="J7476" s="352"/>
      <c r="K7476" s="352"/>
      <c r="L7476" s="352"/>
      <c r="M7476" s="352"/>
    </row>
    <row r="7477" spans="5:13">
      <c r="E7477" s="352"/>
      <c r="F7477" s="352"/>
      <c r="G7477" s="352"/>
      <c r="H7477" s="352"/>
      <c r="I7477" s="352"/>
      <c r="J7477" s="352"/>
      <c r="K7477" s="352"/>
      <c r="L7477" s="352"/>
      <c r="M7477" s="352"/>
    </row>
    <row r="7478" spans="5:13">
      <c r="E7478" s="352"/>
      <c r="F7478" s="352"/>
      <c r="G7478" s="352"/>
      <c r="H7478" s="352"/>
      <c r="I7478" s="352"/>
      <c r="J7478" s="352"/>
      <c r="K7478" s="352"/>
      <c r="L7478" s="352"/>
      <c r="M7478" s="352"/>
    </row>
    <row r="7479" spans="5:13">
      <c r="E7479" s="352"/>
      <c r="F7479" s="352"/>
      <c r="G7479" s="352"/>
      <c r="H7479" s="352"/>
      <c r="I7479" s="352"/>
      <c r="J7479" s="352"/>
      <c r="K7479" s="352"/>
      <c r="L7479" s="352"/>
      <c r="M7479" s="352"/>
    </row>
    <row r="7480" spans="5:13">
      <c r="E7480" s="352"/>
      <c r="F7480" s="352"/>
      <c r="G7480" s="352"/>
      <c r="H7480" s="352"/>
      <c r="I7480" s="352"/>
      <c r="J7480" s="352"/>
      <c r="K7480" s="352"/>
      <c r="L7480" s="352"/>
      <c r="M7480" s="352"/>
    </row>
    <row r="7481" spans="5:13">
      <c r="E7481" s="352"/>
      <c r="F7481" s="352"/>
      <c r="G7481" s="352"/>
      <c r="H7481" s="352"/>
      <c r="I7481" s="352"/>
      <c r="J7481" s="352"/>
      <c r="K7481" s="352"/>
      <c r="L7481" s="352"/>
      <c r="M7481" s="352"/>
    </row>
    <row r="7482" spans="5:13">
      <c r="E7482" s="352"/>
      <c r="F7482" s="352"/>
      <c r="G7482" s="352"/>
      <c r="H7482" s="352"/>
      <c r="I7482" s="352"/>
      <c r="J7482" s="352"/>
      <c r="K7482" s="352"/>
      <c r="L7482" s="352"/>
      <c r="M7482" s="352"/>
    </row>
    <row r="7483" spans="5:13">
      <c r="E7483" s="352"/>
      <c r="F7483" s="352"/>
      <c r="G7483" s="352"/>
      <c r="H7483" s="352"/>
      <c r="I7483" s="352"/>
      <c r="J7483" s="352"/>
      <c r="K7483" s="352"/>
      <c r="L7483" s="352"/>
      <c r="M7483" s="352"/>
    </row>
    <row r="7484" spans="5:13">
      <c r="E7484" s="352"/>
      <c r="F7484" s="352"/>
      <c r="G7484" s="352"/>
      <c r="H7484" s="352"/>
      <c r="I7484" s="352"/>
      <c r="J7484" s="352"/>
      <c r="K7484" s="352"/>
      <c r="L7484" s="352"/>
      <c r="M7484" s="352"/>
    </row>
    <row r="7485" spans="5:13">
      <c r="E7485" s="352"/>
      <c r="F7485" s="352"/>
      <c r="G7485" s="352"/>
      <c r="H7485" s="352"/>
      <c r="I7485" s="352"/>
      <c r="J7485" s="352"/>
      <c r="K7485" s="352"/>
      <c r="L7485" s="352"/>
      <c r="M7485" s="352"/>
    </row>
    <row r="7486" spans="5:13">
      <c r="E7486" s="352"/>
      <c r="F7486" s="352"/>
      <c r="G7486" s="352"/>
      <c r="H7486" s="352"/>
      <c r="I7486" s="352"/>
      <c r="J7486" s="352"/>
      <c r="K7486" s="352"/>
      <c r="L7486" s="352"/>
      <c r="M7486" s="352"/>
    </row>
    <row r="7487" spans="5:13">
      <c r="E7487" s="352"/>
      <c r="F7487" s="352"/>
      <c r="G7487" s="352"/>
      <c r="H7487" s="352"/>
      <c r="I7487" s="352"/>
      <c r="J7487" s="352"/>
      <c r="K7487" s="352"/>
      <c r="L7487" s="352"/>
      <c r="M7487" s="352"/>
    </row>
    <row r="7488" spans="5:13">
      <c r="E7488" s="352"/>
      <c r="F7488" s="352"/>
      <c r="G7488" s="352"/>
      <c r="H7488" s="352"/>
      <c r="I7488" s="352"/>
      <c r="J7488" s="352"/>
      <c r="K7488" s="352"/>
      <c r="L7488" s="352"/>
      <c r="M7488" s="352"/>
    </row>
    <row r="7489" spans="5:13">
      <c r="E7489" s="352"/>
      <c r="F7489" s="352"/>
      <c r="G7489" s="352"/>
      <c r="H7489" s="352"/>
      <c r="I7489" s="352"/>
      <c r="J7489" s="352"/>
      <c r="K7489" s="352"/>
      <c r="L7489" s="352"/>
      <c r="M7489" s="352"/>
    </row>
    <row r="7490" spans="5:13">
      <c r="E7490" s="352"/>
      <c r="F7490" s="352"/>
      <c r="G7490" s="352"/>
      <c r="H7490" s="352"/>
      <c r="I7490" s="352"/>
      <c r="J7490" s="352"/>
      <c r="K7490" s="352"/>
      <c r="L7490" s="352"/>
      <c r="M7490" s="352"/>
    </row>
    <row r="7491" spans="5:13">
      <c r="E7491" s="352"/>
      <c r="F7491" s="352"/>
      <c r="G7491" s="352"/>
      <c r="H7491" s="352"/>
      <c r="I7491" s="352"/>
      <c r="J7491" s="352"/>
      <c r="K7491" s="352"/>
      <c r="L7491" s="352"/>
      <c r="M7491" s="352"/>
    </row>
    <row r="7492" spans="5:13">
      <c r="E7492" s="352"/>
      <c r="F7492" s="352"/>
      <c r="G7492" s="352"/>
      <c r="H7492" s="352"/>
      <c r="I7492" s="352"/>
      <c r="J7492" s="352"/>
      <c r="K7492" s="352"/>
      <c r="L7492" s="352"/>
      <c r="M7492" s="352"/>
    </row>
    <row r="7493" spans="5:13">
      <c r="E7493" s="352"/>
      <c r="F7493" s="352"/>
      <c r="G7493" s="352"/>
      <c r="H7493" s="352"/>
      <c r="I7493" s="352"/>
      <c r="J7493" s="352"/>
      <c r="K7493" s="352"/>
      <c r="L7493" s="352"/>
      <c r="M7493" s="352"/>
    </row>
    <row r="7494" spans="5:13">
      <c r="E7494" s="352"/>
      <c r="F7494" s="352"/>
      <c r="G7494" s="352"/>
      <c r="H7494" s="352"/>
      <c r="I7494" s="352"/>
      <c r="J7494" s="352"/>
      <c r="K7494" s="352"/>
      <c r="L7494" s="352"/>
      <c r="M7494" s="352"/>
    </row>
    <row r="7495" spans="5:13">
      <c r="E7495" s="352"/>
      <c r="F7495" s="352"/>
      <c r="G7495" s="352"/>
      <c r="H7495" s="352"/>
      <c r="I7495" s="352"/>
      <c r="J7495" s="352"/>
      <c r="K7495" s="352"/>
      <c r="L7495" s="352"/>
      <c r="M7495" s="352"/>
    </row>
    <row r="7496" spans="5:13">
      <c r="E7496" s="352"/>
      <c r="F7496" s="352"/>
      <c r="G7496" s="352"/>
      <c r="H7496" s="352"/>
      <c r="I7496" s="352"/>
      <c r="J7496" s="352"/>
      <c r="K7496" s="352"/>
      <c r="L7496" s="352"/>
      <c r="M7496" s="352"/>
    </row>
    <row r="7497" spans="5:13">
      <c r="E7497" s="352"/>
      <c r="F7497" s="352"/>
      <c r="G7497" s="352"/>
      <c r="H7497" s="352"/>
      <c r="I7497" s="352"/>
      <c r="J7497" s="352"/>
      <c r="K7497" s="352"/>
      <c r="L7497" s="352"/>
      <c r="M7497" s="352"/>
    </row>
    <row r="7498" spans="5:13">
      <c r="E7498" s="352"/>
      <c r="F7498" s="352"/>
      <c r="G7498" s="352"/>
      <c r="H7498" s="352"/>
      <c r="I7498" s="352"/>
      <c r="J7498" s="352"/>
      <c r="K7498" s="352"/>
      <c r="L7498" s="352"/>
      <c r="M7498" s="352"/>
    </row>
    <row r="7499" spans="5:13">
      <c r="E7499" s="352"/>
      <c r="F7499" s="352"/>
      <c r="G7499" s="352"/>
      <c r="H7499" s="352"/>
      <c r="I7499" s="352"/>
      <c r="J7499" s="352"/>
      <c r="K7499" s="352"/>
      <c r="L7499" s="352"/>
      <c r="M7499" s="352"/>
    </row>
    <row r="7500" spans="5:13">
      <c r="E7500" s="352"/>
      <c r="F7500" s="352"/>
      <c r="G7500" s="352"/>
      <c r="H7500" s="352"/>
      <c r="I7500" s="352"/>
      <c r="J7500" s="352"/>
      <c r="K7500" s="352"/>
      <c r="L7500" s="352"/>
      <c r="M7500" s="352"/>
    </row>
    <row r="7501" spans="5:13">
      <c r="E7501" s="352"/>
      <c r="F7501" s="352"/>
      <c r="G7501" s="352"/>
      <c r="H7501" s="352"/>
      <c r="I7501" s="352"/>
      <c r="J7501" s="352"/>
      <c r="K7501" s="352"/>
      <c r="L7501" s="352"/>
      <c r="M7501" s="352"/>
    </row>
    <row r="7502" spans="5:13">
      <c r="E7502" s="352"/>
      <c r="F7502" s="352"/>
      <c r="G7502" s="352"/>
      <c r="H7502" s="352"/>
      <c r="I7502" s="352"/>
      <c r="J7502" s="352"/>
      <c r="K7502" s="352"/>
      <c r="L7502" s="352"/>
      <c r="M7502" s="352"/>
    </row>
    <row r="7503" spans="5:13">
      <c r="E7503" s="352"/>
      <c r="F7503" s="352"/>
      <c r="G7503" s="352"/>
      <c r="H7503" s="352"/>
      <c r="I7503" s="352"/>
      <c r="J7503" s="352"/>
      <c r="K7503" s="352"/>
      <c r="L7503" s="352"/>
      <c r="M7503" s="352"/>
    </row>
    <row r="7504" spans="5:13">
      <c r="E7504" s="352"/>
      <c r="F7504" s="352"/>
      <c r="G7504" s="352"/>
      <c r="H7504" s="352"/>
      <c r="I7504" s="352"/>
      <c r="J7504" s="352"/>
      <c r="K7504" s="352"/>
      <c r="L7504" s="352"/>
      <c r="M7504" s="352"/>
    </row>
    <row r="7505" spans="5:13">
      <c r="E7505" s="352"/>
      <c r="F7505" s="352"/>
      <c r="G7505" s="352"/>
      <c r="H7505" s="352"/>
      <c r="I7505" s="352"/>
      <c r="J7505" s="352"/>
      <c r="K7505" s="352"/>
      <c r="L7505" s="352"/>
      <c r="M7505" s="352"/>
    </row>
    <row r="7506" spans="5:13">
      <c r="E7506" s="352"/>
      <c r="F7506" s="352"/>
      <c r="G7506" s="352"/>
      <c r="H7506" s="352"/>
      <c r="I7506" s="352"/>
      <c r="J7506" s="352"/>
      <c r="K7506" s="352"/>
      <c r="L7506" s="352"/>
      <c r="M7506" s="352"/>
    </row>
    <row r="7507" spans="5:13">
      <c r="E7507" s="352"/>
      <c r="F7507" s="352"/>
      <c r="G7507" s="352"/>
      <c r="H7507" s="352"/>
      <c r="I7507" s="352"/>
      <c r="J7507" s="352"/>
      <c r="K7507" s="352"/>
      <c r="L7507" s="352"/>
      <c r="M7507" s="352"/>
    </row>
    <row r="7508" spans="5:13">
      <c r="E7508" s="352"/>
      <c r="F7508" s="352"/>
      <c r="G7508" s="352"/>
      <c r="H7508" s="352"/>
      <c r="I7508" s="352"/>
      <c r="J7508" s="352"/>
      <c r="K7508" s="352"/>
      <c r="L7508" s="352"/>
      <c r="M7508" s="352"/>
    </row>
    <row r="7509" spans="5:13">
      <c r="E7509" s="352"/>
      <c r="F7509" s="352"/>
      <c r="G7509" s="352"/>
      <c r="H7509" s="352"/>
      <c r="I7509" s="352"/>
      <c r="J7509" s="352"/>
      <c r="K7509" s="352"/>
      <c r="L7509" s="352"/>
      <c r="M7509" s="352"/>
    </row>
    <row r="7510" spans="5:13">
      <c r="E7510" s="352"/>
      <c r="F7510" s="352"/>
      <c r="G7510" s="352"/>
      <c r="H7510" s="352"/>
      <c r="I7510" s="352"/>
      <c r="J7510" s="352"/>
      <c r="K7510" s="352"/>
      <c r="L7510" s="352"/>
      <c r="M7510" s="352"/>
    </row>
    <row r="7511" spans="5:13">
      <c r="E7511" s="352"/>
      <c r="F7511" s="352"/>
      <c r="G7511" s="352"/>
      <c r="H7511" s="352"/>
      <c r="I7511" s="352"/>
      <c r="J7511" s="352"/>
      <c r="K7511" s="352"/>
      <c r="L7511" s="352"/>
      <c r="M7511" s="352"/>
    </row>
    <row r="7512" spans="5:13">
      <c r="E7512" s="352"/>
      <c r="F7512" s="352"/>
      <c r="G7512" s="352"/>
      <c r="H7512" s="352"/>
      <c r="I7512" s="352"/>
      <c r="J7512" s="352"/>
      <c r="K7512" s="352"/>
      <c r="L7512" s="352"/>
      <c r="M7512" s="352"/>
    </row>
    <row r="7513" spans="5:13">
      <c r="E7513" s="352"/>
      <c r="F7513" s="352"/>
      <c r="G7513" s="352"/>
      <c r="H7513" s="352"/>
      <c r="I7513" s="352"/>
      <c r="J7513" s="352"/>
      <c r="K7513" s="352"/>
      <c r="L7513" s="352"/>
      <c r="M7513" s="352"/>
    </row>
    <row r="7514" spans="5:13">
      <c r="E7514" s="352"/>
      <c r="F7514" s="352"/>
      <c r="G7514" s="352"/>
      <c r="H7514" s="352"/>
      <c r="I7514" s="352"/>
      <c r="J7514" s="352"/>
      <c r="K7514" s="352"/>
      <c r="L7514" s="352"/>
      <c r="M7514" s="352"/>
    </row>
    <row r="7515" spans="5:13">
      <c r="E7515" s="352"/>
      <c r="F7515" s="352"/>
      <c r="G7515" s="352"/>
      <c r="H7515" s="352"/>
      <c r="I7515" s="352"/>
      <c r="J7515" s="352"/>
      <c r="K7515" s="352"/>
      <c r="L7515" s="352"/>
      <c r="M7515" s="352"/>
    </row>
    <row r="7516" spans="5:13">
      <c r="E7516" s="352"/>
      <c r="F7516" s="352"/>
      <c r="G7516" s="352"/>
      <c r="H7516" s="352"/>
      <c r="I7516" s="352"/>
      <c r="J7516" s="352"/>
      <c r="K7516" s="352"/>
      <c r="L7516" s="352"/>
      <c r="M7516" s="352"/>
    </row>
    <row r="7517" spans="5:13">
      <c r="E7517" s="352"/>
      <c r="F7517" s="352"/>
      <c r="G7517" s="352"/>
      <c r="H7517" s="352"/>
      <c r="I7517" s="352"/>
      <c r="J7517" s="352"/>
      <c r="K7517" s="352"/>
      <c r="L7517" s="352"/>
      <c r="M7517" s="352"/>
    </row>
    <row r="7518" spans="5:13">
      <c r="E7518" s="352"/>
      <c r="F7518" s="352"/>
      <c r="G7518" s="352"/>
      <c r="H7518" s="352"/>
      <c r="I7518" s="352"/>
      <c r="J7518" s="352"/>
      <c r="K7518" s="352"/>
      <c r="L7518" s="352"/>
      <c r="M7518" s="352"/>
    </row>
    <row r="7519" spans="5:13">
      <c r="E7519" s="352"/>
      <c r="F7519" s="352"/>
      <c r="G7519" s="352"/>
      <c r="H7519" s="352"/>
      <c r="I7519" s="352"/>
      <c r="J7519" s="352"/>
      <c r="K7519" s="352"/>
      <c r="L7519" s="352"/>
      <c r="M7519" s="352"/>
    </row>
    <row r="7520" spans="5:13">
      <c r="E7520" s="352"/>
      <c r="F7520" s="352"/>
      <c r="G7520" s="352"/>
      <c r="H7520" s="352"/>
      <c r="I7520" s="352"/>
      <c r="J7520" s="352"/>
      <c r="K7520" s="352"/>
      <c r="L7520" s="352"/>
      <c r="M7520" s="352"/>
    </row>
    <row r="7521" spans="5:13">
      <c r="E7521" s="352"/>
      <c r="F7521" s="352"/>
      <c r="G7521" s="352"/>
      <c r="H7521" s="352"/>
      <c r="I7521" s="352"/>
      <c r="J7521" s="352"/>
      <c r="K7521" s="352"/>
      <c r="L7521" s="352"/>
      <c r="M7521" s="352"/>
    </row>
    <row r="7522" spans="5:13">
      <c r="E7522" s="352"/>
      <c r="F7522" s="352"/>
      <c r="G7522" s="352"/>
      <c r="H7522" s="352"/>
      <c r="I7522" s="352"/>
      <c r="J7522" s="352"/>
      <c r="K7522" s="352"/>
      <c r="L7522" s="352"/>
      <c r="M7522" s="352"/>
    </row>
    <row r="7523" spans="5:13">
      <c r="E7523" s="352"/>
      <c r="F7523" s="352"/>
      <c r="G7523" s="352"/>
      <c r="H7523" s="352"/>
      <c r="I7523" s="352"/>
      <c r="J7523" s="352"/>
      <c r="K7523" s="352"/>
      <c r="L7523" s="352"/>
      <c r="M7523" s="352"/>
    </row>
    <row r="7524" spans="5:13">
      <c r="E7524" s="352"/>
      <c r="F7524" s="352"/>
      <c r="G7524" s="352"/>
      <c r="H7524" s="352"/>
      <c r="I7524" s="352"/>
      <c r="J7524" s="352"/>
      <c r="K7524" s="352"/>
      <c r="L7524" s="352"/>
      <c r="M7524" s="352"/>
    </row>
    <row r="7525" spans="5:13">
      <c r="E7525" s="352"/>
      <c r="F7525" s="352"/>
      <c r="G7525" s="352"/>
      <c r="H7525" s="352"/>
      <c r="I7525" s="352"/>
      <c r="J7525" s="352"/>
      <c r="K7525" s="352"/>
      <c r="L7525" s="352"/>
      <c r="M7525" s="352"/>
    </row>
    <row r="7526" spans="5:13">
      <c r="E7526" s="352"/>
      <c r="F7526" s="352"/>
      <c r="G7526" s="352"/>
      <c r="H7526" s="352"/>
      <c r="I7526" s="352"/>
      <c r="J7526" s="352"/>
      <c r="K7526" s="352"/>
      <c r="L7526" s="352"/>
      <c r="M7526" s="352"/>
    </row>
    <row r="7527" spans="5:13">
      <c r="E7527" s="352"/>
      <c r="F7527" s="352"/>
      <c r="G7527" s="352"/>
      <c r="H7527" s="352"/>
      <c r="I7527" s="352"/>
      <c r="J7527" s="352"/>
      <c r="K7527" s="352"/>
      <c r="L7527" s="352"/>
      <c r="M7527" s="352"/>
    </row>
    <row r="7528" spans="5:13">
      <c r="E7528" s="352"/>
      <c r="F7528" s="352"/>
      <c r="G7528" s="352"/>
      <c r="H7528" s="352"/>
      <c r="I7528" s="352"/>
      <c r="J7528" s="352"/>
      <c r="K7528" s="352"/>
      <c r="L7528" s="352"/>
      <c r="M7528" s="352"/>
    </row>
    <row r="7529" spans="5:13">
      <c r="E7529" s="352"/>
      <c r="F7529" s="352"/>
      <c r="G7529" s="352"/>
      <c r="H7529" s="352"/>
      <c r="I7529" s="352"/>
      <c r="J7529" s="352"/>
      <c r="K7529" s="352"/>
      <c r="L7529" s="352"/>
      <c r="M7529" s="352"/>
    </row>
    <row r="7530" spans="5:13">
      <c r="E7530" s="352"/>
      <c r="F7530" s="352"/>
      <c r="G7530" s="352"/>
      <c r="H7530" s="352"/>
      <c r="I7530" s="352"/>
      <c r="J7530" s="352"/>
      <c r="K7530" s="352"/>
      <c r="L7530" s="352"/>
      <c r="M7530" s="352"/>
    </row>
    <row r="7531" spans="5:13">
      <c r="E7531" s="352"/>
      <c r="F7531" s="352"/>
      <c r="G7531" s="352"/>
      <c r="H7531" s="352"/>
      <c r="I7531" s="352"/>
      <c r="J7531" s="352"/>
      <c r="K7531" s="352"/>
      <c r="L7531" s="352"/>
      <c r="M7531" s="352"/>
    </row>
    <row r="7532" spans="5:13">
      <c r="E7532" s="352"/>
      <c r="F7532" s="352"/>
      <c r="G7532" s="352"/>
      <c r="H7532" s="352"/>
      <c r="I7532" s="352"/>
      <c r="J7532" s="352"/>
      <c r="K7532" s="352"/>
      <c r="L7532" s="352"/>
      <c r="M7532" s="352"/>
    </row>
    <row r="7533" spans="5:13">
      <c r="E7533" s="352"/>
      <c r="F7533" s="352"/>
      <c r="G7533" s="352"/>
      <c r="H7533" s="352"/>
      <c r="I7533" s="352"/>
      <c r="J7533" s="352"/>
      <c r="K7533" s="352"/>
      <c r="L7533" s="352"/>
      <c r="M7533" s="352"/>
    </row>
    <row r="7534" spans="5:13">
      <c r="E7534" s="352"/>
      <c r="F7534" s="352"/>
      <c r="G7534" s="352"/>
      <c r="H7534" s="352"/>
      <c r="I7534" s="352"/>
      <c r="J7534" s="352"/>
      <c r="K7534" s="352"/>
      <c r="L7534" s="352"/>
      <c r="M7534" s="352"/>
    </row>
    <row r="7535" spans="5:13">
      <c r="E7535" s="352"/>
      <c r="F7535" s="352"/>
      <c r="G7535" s="352"/>
      <c r="H7535" s="352"/>
      <c r="I7535" s="352"/>
      <c r="J7535" s="352"/>
      <c r="K7535" s="352"/>
      <c r="L7535" s="352"/>
      <c r="M7535" s="352"/>
    </row>
    <row r="7536" spans="5:13">
      <c r="E7536" s="352"/>
      <c r="F7536" s="352"/>
      <c r="G7536" s="352"/>
      <c r="H7536" s="352"/>
      <c r="I7536" s="352"/>
      <c r="J7536" s="352"/>
      <c r="K7536" s="352"/>
      <c r="L7536" s="352"/>
      <c r="M7536" s="352"/>
    </row>
    <row r="7537" spans="5:13">
      <c r="E7537" s="352"/>
      <c r="F7537" s="352"/>
      <c r="G7537" s="352"/>
      <c r="H7537" s="352"/>
      <c r="I7537" s="352"/>
      <c r="J7537" s="352"/>
      <c r="K7537" s="352"/>
      <c r="L7537" s="352"/>
      <c r="M7537" s="352"/>
    </row>
    <row r="7538" spans="5:13">
      <c r="E7538" s="352"/>
      <c r="F7538" s="352"/>
      <c r="G7538" s="352"/>
      <c r="H7538" s="352"/>
      <c r="I7538" s="352"/>
      <c r="J7538" s="352"/>
      <c r="K7538" s="352"/>
      <c r="L7538" s="352"/>
      <c r="M7538" s="352"/>
    </row>
    <row r="7539" spans="5:13">
      <c r="E7539" s="352"/>
      <c r="F7539" s="352"/>
      <c r="G7539" s="352"/>
      <c r="H7539" s="352"/>
      <c r="I7539" s="352"/>
      <c r="J7539" s="352"/>
      <c r="K7539" s="352"/>
      <c r="L7539" s="352"/>
      <c r="M7539" s="352"/>
    </row>
    <row r="7540" spans="5:13">
      <c r="E7540" s="352"/>
      <c r="F7540" s="352"/>
      <c r="G7540" s="352"/>
      <c r="H7540" s="352"/>
      <c r="I7540" s="352"/>
      <c r="J7540" s="352"/>
      <c r="K7540" s="352"/>
      <c r="L7540" s="352"/>
      <c r="M7540" s="352"/>
    </row>
    <row r="7541" spans="5:13">
      <c r="E7541" s="352"/>
      <c r="F7541" s="352"/>
      <c r="G7541" s="352"/>
      <c r="H7541" s="352"/>
      <c r="I7541" s="352"/>
      <c r="J7541" s="352"/>
      <c r="K7541" s="352"/>
      <c r="L7541" s="352"/>
      <c r="M7541" s="352"/>
    </row>
    <row r="7542" spans="5:13">
      <c r="E7542" s="352"/>
      <c r="F7542" s="352"/>
      <c r="G7542" s="352"/>
      <c r="H7542" s="352"/>
      <c r="I7542" s="352"/>
      <c r="J7542" s="352"/>
      <c r="K7542" s="352"/>
      <c r="L7542" s="352"/>
      <c r="M7542" s="352"/>
    </row>
    <row r="7543" spans="5:13">
      <c r="E7543" s="352"/>
      <c r="F7543" s="352"/>
      <c r="G7543" s="352"/>
      <c r="H7543" s="352"/>
      <c r="I7543" s="352"/>
      <c r="J7543" s="352"/>
      <c r="K7543" s="352"/>
      <c r="L7543" s="352"/>
      <c r="M7543" s="352"/>
    </row>
    <row r="7544" spans="5:13">
      <c r="E7544" s="352"/>
      <c r="F7544" s="352"/>
      <c r="G7544" s="352"/>
      <c r="H7544" s="352"/>
      <c r="I7544" s="352"/>
      <c r="J7544" s="352"/>
      <c r="K7544" s="352"/>
      <c r="L7544" s="352"/>
      <c r="M7544" s="352"/>
    </row>
    <row r="7545" spans="5:13">
      <c r="E7545" s="352"/>
      <c r="F7545" s="352"/>
      <c r="G7545" s="352"/>
      <c r="H7545" s="352"/>
      <c r="I7545" s="352"/>
      <c r="J7545" s="352"/>
      <c r="K7545" s="352"/>
      <c r="L7545" s="352"/>
      <c r="M7545" s="352"/>
    </row>
    <row r="7546" spans="5:13">
      <c r="E7546" s="352"/>
      <c r="F7546" s="352"/>
      <c r="G7546" s="352"/>
      <c r="H7546" s="352"/>
      <c r="I7546" s="352"/>
      <c r="J7546" s="352"/>
      <c r="K7546" s="352"/>
      <c r="L7546" s="352"/>
      <c r="M7546" s="352"/>
    </row>
    <row r="7547" spans="5:13">
      <c r="E7547" s="352"/>
      <c r="F7547" s="352"/>
      <c r="G7547" s="352"/>
      <c r="H7547" s="352"/>
      <c r="I7547" s="352"/>
      <c r="J7547" s="352"/>
      <c r="K7547" s="352"/>
      <c r="L7547" s="352"/>
      <c r="M7547" s="352"/>
    </row>
    <row r="7548" spans="5:13">
      <c r="E7548" s="352"/>
      <c r="F7548" s="352"/>
      <c r="G7548" s="352"/>
      <c r="H7548" s="352"/>
      <c r="I7548" s="352"/>
      <c r="J7548" s="352"/>
      <c r="K7548" s="352"/>
      <c r="L7548" s="352"/>
      <c r="M7548" s="352"/>
    </row>
    <row r="7549" spans="5:13">
      <c r="E7549" s="352"/>
      <c r="F7549" s="352"/>
      <c r="G7549" s="352"/>
      <c r="H7549" s="352"/>
      <c r="I7549" s="352"/>
      <c r="J7549" s="352"/>
      <c r="K7549" s="352"/>
      <c r="L7549" s="352"/>
      <c r="M7549" s="352"/>
    </row>
    <row r="7550" spans="5:13">
      <c r="E7550" s="352"/>
      <c r="F7550" s="352"/>
      <c r="G7550" s="352"/>
      <c r="H7550" s="352"/>
      <c r="I7550" s="352"/>
      <c r="J7550" s="352"/>
      <c r="K7550" s="352"/>
      <c r="L7550" s="352"/>
      <c r="M7550" s="352"/>
    </row>
    <row r="7551" spans="5:13">
      <c r="E7551" s="352"/>
      <c r="F7551" s="352"/>
      <c r="G7551" s="352"/>
      <c r="H7551" s="352"/>
      <c r="I7551" s="352"/>
      <c r="J7551" s="352"/>
      <c r="K7551" s="352"/>
      <c r="L7551" s="352"/>
      <c r="M7551" s="352"/>
    </row>
    <row r="7552" spans="5:13">
      <c r="E7552" s="352"/>
      <c r="F7552" s="352"/>
      <c r="G7552" s="352"/>
      <c r="H7552" s="352"/>
      <c r="I7552" s="352"/>
      <c r="J7552" s="352"/>
      <c r="K7552" s="352"/>
      <c r="L7552" s="352"/>
      <c r="M7552" s="352"/>
    </row>
    <row r="7553" spans="5:13">
      <c r="E7553" s="352"/>
      <c r="F7553" s="352"/>
      <c r="G7553" s="352"/>
      <c r="H7553" s="352"/>
      <c r="I7553" s="352"/>
      <c r="J7553" s="352"/>
      <c r="K7553" s="352"/>
      <c r="L7553" s="352"/>
      <c r="M7553" s="352"/>
    </row>
    <row r="7554" spans="5:13">
      <c r="E7554" s="352"/>
      <c r="F7554" s="352"/>
      <c r="G7554" s="352"/>
      <c r="H7554" s="352"/>
      <c r="I7554" s="352"/>
      <c r="J7554" s="352"/>
      <c r="K7554" s="352"/>
      <c r="L7554" s="352"/>
      <c r="M7554" s="352"/>
    </row>
    <row r="7555" spans="5:13">
      <c r="E7555" s="352"/>
      <c r="F7555" s="352"/>
      <c r="G7555" s="352"/>
      <c r="H7555" s="352"/>
      <c r="I7555" s="352"/>
      <c r="J7555" s="352"/>
      <c r="K7555" s="352"/>
      <c r="L7555" s="352"/>
      <c r="M7555" s="352"/>
    </row>
    <row r="7556" spans="5:13">
      <c r="E7556" s="352"/>
      <c r="F7556" s="352"/>
      <c r="G7556" s="352"/>
      <c r="H7556" s="352"/>
      <c r="I7556" s="352"/>
      <c r="J7556" s="352"/>
      <c r="K7556" s="352"/>
      <c r="L7556" s="352"/>
      <c r="M7556" s="352"/>
    </row>
    <row r="7557" spans="5:13">
      <c r="E7557" s="352"/>
      <c r="F7557" s="352"/>
      <c r="G7557" s="352"/>
      <c r="H7557" s="352"/>
      <c r="I7557" s="352"/>
      <c r="J7557" s="352"/>
      <c r="K7557" s="352"/>
      <c r="L7557" s="352"/>
      <c r="M7557" s="352"/>
    </row>
    <row r="7558" spans="5:13">
      <c r="E7558" s="352"/>
      <c r="F7558" s="352"/>
      <c r="G7558" s="352"/>
      <c r="H7558" s="352"/>
      <c r="I7558" s="352"/>
      <c r="J7558" s="352"/>
      <c r="K7558" s="352"/>
      <c r="L7558" s="352"/>
      <c r="M7558" s="352"/>
    </row>
    <row r="7559" spans="5:13">
      <c r="E7559" s="352"/>
      <c r="F7559" s="352"/>
      <c r="G7559" s="352"/>
      <c r="H7559" s="352"/>
      <c r="I7559" s="352"/>
      <c r="J7559" s="352"/>
      <c r="K7559" s="352"/>
      <c r="L7559" s="352"/>
      <c r="M7559" s="352"/>
    </row>
    <row r="7560" spans="5:13">
      <c r="E7560" s="352"/>
      <c r="F7560" s="352"/>
      <c r="G7560" s="352"/>
      <c r="H7560" s="352"/>
      <c r="I7560" s="352"/>
      <c r="J7560" s="352"/>
      <c r="K7560" s="352"/>
      <c r="L7560" s="352"/>
      <c r="M7560" s="352"/>
    </row>
    <row r="7561" spans="5:13">
      <c r="E7561" s="352"/>
      <c r="F7561" s="352"/>
      <c r="G7561" s="352"/>
      <c r="H7561" s="352"/>
      <c r="I7561" s="352"/>
      <c r="J7561" s="352"/>
      <c r="K7561" s="352"/>
      <c r="L7561" s="352"/>
      <c r="M7561" s="352"/>
    </row>
    <row r="7562" spans="5:13">
      <c r="E7562" s="352"/>
      <c r="F7562" s="352"/>
      <c r="G7562" s="352"/>
      <c r="H7562" s="352"/>
      <c r="I7562" s="352"/>
      <c r="J7562" s="352"/>
      <c r="K7562" s="352"/>
      <c r="L7562" s="352"/>
      <c r="M7562" s="352"/>
    </row>
    <row r="7563" spans="5:13">
      <c r="E7563" s="352"/>
      <c r="F7563" s="352"/>
      <c r="G7563" s="352"/>
      <c r="H7563" s="352"/>
      <c r="I7563" s="352"/>
      <c r="J7563" s="352"/>
      <c r="K7563" s="352"/>
      <c r="L7563" s="352"/>
      <c r="M7563" s="352"/>
    </row>
    <row r="7564" spans="5:13">
      <c r="E7564" s="352"/>
      <c r="F7564" s="352"/>
      <c r="G7564" s="352"/>
      <c r="H7564" s="352"/>
      <c r="I7564" s="352"/>
      <c r="J7564" s="352"/>
      <c r="K7564" s="352"/>
      <c r="L7564" s="352"/>
      <c r="M7564" s="352"/>
    </row>
    <row r="7565" spans="5:13">
      <c r="E7565" s="352"/>
      <c r="F7565" s="352"/>
      <c r="G7565" s="352"/>
      <c r="H7565" s="352"/>
      <c r="I7565" s="352"/>
      <c r="J7565" s="352"/>
      <c r="K7565" s="352"/>
      <c r="L7565" s="352"/>
      <c r="M7565" s="352"/>
    </row>
    <row r="7566" spans="5:13">
      <c r="E7566" s="352"/>
      <c r="F7566" s="352"/>
      <c r="G7566" s="352"/>
      <c r="H7566" s="352"/>
      <c r="I7566" s="352"/>
      <c r="J7566" s="352"/>
      <c r="K7566" s="352"/>
      <c r="L7566" s="352"/>
      <c r="M7566" s="352"/>
    </row>
    <row r="7567" spans="5:13">
      <c r="E7567" s="352"/>
      <c r="F7567" s="352"/>
      <c r="G7567" s="352"/>
      <c r="H7567" s="352"/>
      <c r="I7567" s="352"/>
      <c r="J7567" s="352"/>
      <c r="K7567" s="352"/>
      <c r="L7567" s="352"/>
      <c r="M7567" s="352"/>
    </row>
    <row r="7568" spans="5:13">
      <c r="E7568" s="352"/>
      <c r="F7568" s="352"/>
      <c r="G7568" s="352"/>
      <c r="H7568" s="352"/>
      <c r="I7568" s="352"/>
      <c r="J7568" s="352"/>
      <c r="K7568" s="352"/>
      <c r="L7568" s="352"/>
      <c r="M7568" s="352"/>
    </row>
    <row r="7569" spans="5:13">
      <c r="E7569" s="352"/>
      <c r="F7569" s="352"/>
      <c r="G7569" s="352"/>
      <c r="H7569" s="352"/>
      <c r="I7569" s="352"/>
      <c r="J7569" s="352"/>
      <c r="K7569" s="352"/>
      <c r="L7569" s="352"/>
      <c r="M7569" s="352"/>
    </row>
    <row r="7570" spans="5:13">
      <c r="E7570" s="352"/>
      <c r="F7570" s="352"/>
      <c r="G7570" s="352"/>
      <c r="H7570" s="352"/>
      <c r="I7570" s="352"/>
      <c r="J7570" s="352"/>
      <c r="K7570" s="352"/>
      <c r="L7570" s="352"/>
      <c r="M7570" s="352"/>
    </row>
    <row r="7571" spans="5:13">
      <c r="E7571" s="352"/>
      <c r="F7571" s="352"/>
      <c r="G7571" s="352"/>
      <c r="H7571" s="352"/>
      <c r="I7571" s="352"/>
      <c r="J7571" s="352"/>
      <c r="K7571" s="352"/>
      <c r="L7571" s="352"/>
      <c r="M7571" s="352"/>
    </row>
    <row r="7572" spans="5:13">
      <c r="E7572" s="352"/>
      <c r="F7572" s="352"/>
      <c r="G7572" s="352"/>
      <c r="H7572" s="352"/>
      <c r="I7572" s="352"/>
      <c r="J7572" s="352"/>
      <c r="K7572" s="352"/>
      <c r="L7572" s="352"/>
      <c r="M7572" s="352"/>
    </row>
    <row r="7573" spans="5:13">
      <c r="E7573" s="352"/>
      <c r="F7573" s="352"/>
      <c r="G7573" s="352"/>
      <c r="H7573" s="352"/>
      <c r="I7573" s="352"/>
      <c r="J7573" s="352"/>
      <c r="K7573" s="352"/>
      <c r="L7573" s="352"/>
      <c r="M7573" s="352"/>
    </row>
    <row r="7574" spans="5:13">
      <c r="E7574" s="352"/>
      <c r="F7574" s="352"/>
      <c r="G7574" s="352"/>
      <c r="H7574" s="352"/>
      <c r="I7574" s="352"/>
      <c r="J7574" s="352"/>
      <c r="K7574" s="352"/>
      <c r="L7574" s="352"/>
      <c r="M7574" s="352"/>
    </row>
    <row r="7575" spans="5:13">
      <c r="E7575" s="352"/>
      <c r="F7575" s="352"/>
      <c r="G7575" s="352"/>
      <c r="H7575" s="352"/>
      <c r="I7575" s="352"/>
      <c r="J7575" s="352"/>
      <c r="K7575" s="352"/>
      <c r="L7575" s="352"/>
      <c r="M7575" s="352"/>
    </row>
    <row r="7576" spans="5:13">
      <c r="E7576" s="352"/>
      <c r="F7576" s="352"/>
      <c r="G7576" s="352"/>
      <c r="H7576" s="352"/>
      <c r="I7576" s="352"/>
      <c r="J7576" s="352"/>
      <c r="K7576" s="352"/>
      <c r="L7576" s="352"/>
      <c r="M7576" s="352"/>
    </row>
    <row r="7577" spans="5:13">
      <c r="E7577" s="352"/>
      <c r="F7577" s="352"/>
      <c r="G7577" s="352"/>
      <c r="H7577" s="352"/>
      <c r="I7577" s="352"/>
      <c r="J7577" s="352"/>
      <c r="K7577" s="352"/>
      <c r="L7577" s="352"/>
      <c r="M7577" s="352"/>
    </row>
    <row r="7578" spans="5:13">
      <c r="E7578" s="352"/>
      <c r="F7578" s="352"/>
      <c r="G7578" s="352"/>
      <c r="H7578" s="352"/>
      <c r="I7578" s="352"/>
      <c r="J7578" s="352"/>
      <c r="K7578" s="352"/>
      <c r="L7578" s="352"/>
      <c r="M7578" s="352"/>
    </row>
    <row r="7579" spans="5:13">
      <c r="E7579" s="352"/>
      <c r="F7579" s="352"/>
      <c r="G7579" s="352"/>
      <c r="H7579" s="352"/>
      <c r="I7579" s="352"/>
      <c r="J7579" s="352"/>
      <c r="K7579" s="352"/>
      <c r="L7579" s="352"/>
      <c r="M7579" s="352"/>
    </row>
    <row r="7580" spans="5:13">
      <c r="E7580" s="352"/>
      <c r="F7580" s="352"/>
      <c r="G7580" s="352"/>
      <c r="H7580" s="352"/>
      <c r="I7580" s="352"/>
      <c r="J7580" s="352"/>
      <c r="K7580" s="352"/>
      <c r="L7580" s="352"/>
      <c r="M7580" s="352"/>
    </row>
    <row r="7581" spans="5:13">
      <c r="E7581" s="352"/>
      <c r="F7581" s="352"/>
      <c r="G7581" s="352"/>
      <c r="H7581" s="352"/>
      <c r="I7581" s="352"/>
      <c r="J7581" s="352"/>
      <c r="K7581" s="352"/>
      <c r="L7581" s="352"/>
      <c r="M7581" s="352"/>
    </row>
    <row r="7582" spans="5:13">
      <c r="E7582" s="352"/>
      <c r="F7582" s="352"/>
      <c r="G7582" s="352"/>
      <c r="H7582" s="352"/>
      <c r="I7582" s="352"/>
      <c r="J7582" s="352"/>
      <c r="K7582" s="352"/>
      <c r="L7582" s="352"/>
      <c r="M7582" s="352"/>
    </row>
    <row r="7583" spans="5:13">
      <c r="E7583" s="352"/>
      <c r="F7583" s="352"/>
      <c r="G7583" s="352"/>
      <c r="H7583" s="352"/>
      <c r="I7583" s="352"/>
      <c r="J7583" s="352"/>
      <c r="K7583" s="352"/>
      <c r="L7583" s="352"/>
      <c r="M7583" s="352"/>
    </row>
    <row r="7584" spans="5:13">
      <c r="E7584" s="352"/>
      <c r="F7584" s="352"/>
      <c r="G7584" s="352"/>
      <c r="H7584" s="352"/>
      <c r="I7584" s="352"/>
      <c r="J7584" s="352"/>
      <c r="K7584" s="352"/>
      <c r="L7584" s="352"/>
      <c r="M7584" s="352"/>
    </row>
    <row r="7585" spans="5:13">
      <c r="E7585" s="352"/>
      <c r="F7585" s="352"/>
      <c r="G7585" s="352"/>
      <c r="H7585" s="352"/>
      <c r="I7585" s="352"/>
      <c r="J7585" s="352"/>
      <c r="K7585" s="352"/>
      <c r="L7585" s="352"/>
      <c r="M7585" s="352"/>
    </row>
    <row r="7586" spans="5:13">
      <c r="E7586" s="352"/>
      <c r="F7586" s="352"/>
      <c r="G7586" s="352"/>
      <c r="H7586" s="352"/>
      <c r="I7586" s="352"/>
      <c r="J7586" s="352"/>
      <c r="K7586" s="352"/>
      <c r="L7586" s="352"/>
      <c r="M7586" s="352"/>
    </row>
    <row r="7587" spans="5:13">
      <c r="E7587" s="352"/>
      <c r="F7587" s="352"/>
      <c r="G7587" s="352"/>
      <c r="H7587" s="352"/>
      <c r="I7587" s="352"/>
      <c r="J7587" s="352"/>
      <c r="K7587" s="352"/>
      <c r="L7587" s="352"/>
      <c r="M7587" s="352"/>
    </row>
    <row r="7588" spans="5:13">
      <c r="E7588" s="352"/>
      <c r="F7588" s="352"/>
      <c r="G7588" s="352"/>
      <c r="H7588" s="352"/>
      <c r="I7588" s="352"/>
      <c r="J7588" s="352"/>
      <c r="K7588" s="352"/>
      <c r="L7588" s="352"/>
      <c r="M7588" s="352"/>
    </row>
    <row r="7589" spans="5:13">
      <c r="E7589" s="352"/>
      <c r="F7589" s="352"/>
      <c r="G7589" s="352"/>
      <c r="H7589" s="352"/>
      <c r="I7589" s="352"/>
      <c r="J7589" s="352"/>
      <c r="K7589" s="352"/>
      <c r="L7589" s="352"/>
      <c r="M7589" s="352"/>
    </row>
    <row r="7590" spans="5:13">
      <c r="E7590" s="352"/>
      <c r="F7590" s="352"/>
      <c r="G7590" s="352"/>
      <c r="H7590" s="352"/>
      <c r="I7590" s="352"/>
      <c r="J7590" s="352"/>
      <c r="K7590" s="352"/>
      <c r="L7590" s="352"/>
      <c r="M7590" s="352"/>
    </row>
    <row r="7591" spans="5:13">
      <c r="E7591" s="352"/>
      <c r="F7591" s="352"/>
      <c r="G7591" s="352"/>
      <c r="H7591" s="352"/>
      <c r="I7591" s="352"/>
      <c r="J7591" s="352"/>
      <c r="K7591" s="352"/>
      <c r="L7591" s="352"/>
      <c r="M7591" s="352"/>
    </row>
    <row r="7592" spans="5:13">
      <c r="E7592" s="352"/>
      <c r="F7592" s="352"/>
      <c r="G7592" s="352"/>
      <c r="H7592" s="352"/>
      <c r="I7592" s="352"/>
      <c r="J7592" s="352"/>
      <c r="K7592" s="352"/>
      <c r="L7592" s="352"/>
      <c r="M7592" s="352"/>
    </row>
    <row r="7593" spans="5:13">
      <c r="E7593" s="352"/>
      <c r="F7593" s="352"/>
      <c r="G7593" s="352"/>
      <c r="H7593" s="352"/>
      <c r="I7593" s="352"/>
      <c r="J7593" s="352"/>
      <c r="K7593" s="352"/>
      <c r="L7593" s="352"/>
      <c r="M7593" s="352"/>
    </row>
    <row r="7594" spans="5:13">
      <c r="E7594" s="352"/>
      <c r="F7594" s="352"/>
      <c r="G7594" s="352"/>
      <c r="H7594" s="352"/>
      <c r="I7594" s="352"/>
      <c r="J7594" s="352"/>
      <c r="K7594" s="352"/>
      <c r="L7594" s="352"/>
      <c r="M7594" s="352"/>
    </row>
    <row r="7595" spans="5:13">
      <c r="E7595" s="352"/>
      <c r="F7595" s="352"/>
      <c r="G7595" s="352"/>
      <c r="H7595" s="352"/>
      <c r="I7595" s="352"/>
      <c r="J7595" s="352"/>
      <c r="K7595" s="352"/>
      <c r="L7595" s="352"/>
      <c r="M7595" s="352"/>
    </row>
    <row r="7596" spans="5:13">
      <c r="E7596" s="352"/>
      <c r="F7596" s="352"/>
      <c r="G7596" s="352"/>
      <c r="H7596" s="352"/>
      <c r="I7596" s="352"/>
      <c r="J7596" s="352"/>
      <c r="K7596" s="352"/>
      <c r="L7596" s="352"/>
      <c r="M7596" s="352"/>
    </row>
    <row r="7597" spans="5:13">
      <c r="E7597" s="352"/>
      <c r="F7597" s="352"/>
      <c r="G7597" s="352"/>
      <c r="H7597" s="352"/>
      <c r="I7597" s="352"/>
      <c r="J7597" s="352"/>
      <c r="K7597" s="352"/>
      <c r="L7597" s="352"/>
      <c r="M7597" s="352"/>
    </row>
    <row r="7598" spans="5:13">
      <c r="E7598" s="352"/>
      <c r="F7598" s="352"/>
      <c r="G7598" s="352"/>
      <c r="H7598" s="352"/>
      <c r="I7598" s="352"/>
      <c r="J7598" s="352"/>
      <c r="K7598" s="352"/>
      <c r="L7598" s="352"/>
      <c r="M7598" s="352"/>
    </row>
    <row r="7599" spans="5:13">
      <c r="E7599" s="352"/>
      <c r="F7599" s="352"/>
      <c r="G7599" s="352"/>
      <c r="H7599" s="352"/>
      <c r="I7599" s="352"/>
      <c r="J7599" s="352"/>
      <c r="K7599" s="352"/>
      <c r="L7599" s="352"/>
      <c r="M7599" s="352"/>
    </row>
    <row r="7600" spans="5:13">
      <c r="E7600" s="352"/>
      <c r="F7600" s="352"/>
      <c r="G7600" s="352"/>
      <c r="H7600" s="352"/>
      <c r="I7600" s="352"/>
      <c r="J7600" s="352"/>
      <c r="K7600" s="352"/>
      <c r="L7600" s="352"/>
      <c r="M7600" s="352"/>
    </row>
    <row r="7601" spans="5:13">
      <c r="E7601" s="352"/>
      <c r="F7601" s="352"/>
      <c r="G7601" s="352"/>
      <c r="H7601" s="352"/>
      <c r="I7601" s="352"/>
      <c r="J7601" s="352"/>
      <c r="K7601" s="352"/>
      <c r="L7601" s="352"/>
      <c r="M7601" s="352"/>
    </row>
    <row r="7602" spans="5:13">
      <c r="E7602" s="352"/>
      <c r="F7602" s="352"/>
      <c r="G7602" s="352"/>
      <c r="H7602" s="352"/>
      <c r="I7602" s="352"/>
      <c r="J7602" s="352"/>
      <c r="K7602" s="352"/>
      <c r="L7602" s="352"/>
      <c r="M7602" s="352"/>
    </row>
    <row r="7603" spans="5:13">
      <c r="E7603" s="352"/>
      <c r="F7603" s="352"/>
      <c r="G7603" s="352"/>
      <c r="H7603" s="352"/>
      <c r="I7603" s="352"/>
      <c r="J7603" s="352"/>
      <c r="K7603" s="352"/>
      <c r="L7603" s="352"/>
      <c r="M7603" s="352"/>
    </row>
    <row r="7604" spans="5:13">
      <c r="E7604" s="352"/>
      <c r="F7604" s="352"/>
      <c r="G7604" s="352"/>
      <c r="H7604" s="352"/>
      <c r="I7604" s="352"/>
      <c r="J7604" s="352"/>
      <c r="K7604" s="352"/>
      <c r="L7604" s="352"/>
      <c r="M7604" s="352"/>
    </row>
    <row r="7605" spans="5:13">
      <c r="E7605" s="352"/>
      <c r="F7605" s="352"/>
      <c r="G7605" s="352"/>
      <c r="H7605" s="352"/>
      <c r="I7605" s="352"/>
      <c r="J7605" s="352"/>
      <c r="K7605" s="352"/>
      <c r="L7605" s="352"/>
      <c r="M7605" s="352"/>
    </row>
    <row r="7606" spans="5:13">
      <c r="E7606" s="352"/>
      <c r="F7606" s="352"/>
      <c r="G7606" s="352"/>
      <c r="H7606" s="352"/>
      <c r="I7606" s="352"/>
      <c r="J7606" s="352"/>
      <c r="K7606" s="352"/>
      <c r="L7606" s="352"/>
      <c r="M7606" s="352"/>
    </row>
    <row r="7607" spans="5:13">
      <c r="E7607" s="352"/>
      <c r="F7607" s="352"/>
      <c r="G7607" s="352"/>
      <c r="H7607" s="352"/>
      <c r="I7607" s="352"/>
      <c r="J7607" s="352"/>
      <c r="K7607" s="352"/>
      <c r="L7607" s="352"/>
      <c r="M7607" s="352"/>
    </row>
    <row r="7608" spans="5:13">
      <c r="E7608" s="352"/>
      <c r="F7608" s="352"/>
      <c r="G7608" s="352"/>
      <c r="H7608" s="352"/>
      <c r="I7608" s="352"/>
      <c r="J7608" s="352"/>
      <c r="K7608" s="352"/>
      <c r="L7608" s="352"/>
      <c r="M7608" s="352"/>
    </row>
    <row r="7609" spans="5:13">
      <c r="E7609" s="352"/>
      <c r="F7609" s="352"/>
      <c r="G7609" s="352"/>
      <c r="H7609" s="352"/>
      <c r="I7609" s="352"/>
      <c r="J7609" s="352"/>
      <c r="K7609" s="352"/>
      <c r="L7609" s="352"/>
      <c r="M7609" s="352"/>
    </row>
    <row r="7610" spans="5:13">
      <c r="E7610" s="352"/>
      <c r="F7610" s="352"/>
      <c r="G7610" s="352"/>
      <c r="H7610" s="352"/>
      <c r="I7610" s="352"/>
      <c r="J7610" s="352"/>
      <c r="K7610" s="352"/>
      <c r="L7610" s="352"/>
      <c r="M7610" s="352"/>
    </row>
    <row r="7611" spans="5:13">
      <c r="E7611" s="352"/>
      <c r="F7611" s="352"/>
      <c r="G7611" s="352"/>
      <c r="H7611" s="352"/>
      <c r="I7611" s="352"/>
      <c r="J7611" s="352"/>
      <c r="K7611" s="352"/>
      <c r="L7611" s="352"/>
      <c r="M7611" s="352"/>
    </row>
    <row r="7612" spans="5:13">
      <c r="E7612" s="352"/>
      <c r="F7612" s="352"/>
      <c r="G7612" s="352"/>
      <c r="H7612" s="352"/>
      <c r="I7612" s="352"/>
      <c r="J7612" s="352"/>
      <c r="K7612" s="352"/>
      <c r="L7612" s="352"/>
      <c r="M7612" s="352"/>
    </row>
    <row r="7613" spans="5:13">
      <c r="E7613" s="352"/>
      <c r="F7613" s="352"/>
      <c r="G7613" s="352"/>
      <c r="H7613" s="352"/>
      <c r="I7613" s="352"/>
      <c r="J7613" s="352"/>
      <c r="K7613" s="352"/>
      <c r="L7613" s="352"/>
      <c r="M7613" s="352"/>
    </row>
    <row r="7614" spans="5:13">
      <c r="E7614" s="352"/>
      <c r="F7614" s="352"/>
      <c r="G7614" s="352"/>
      <c r="H7614" s="352"/>
      <c r="I7614" s="352"/>
      <c r="J7614" s="352"/>
      <c r="K7614" s="352"/>
      <c r="L7614" s="352"/>
      <c r="M7614" s="352"/>
    </row>
    <row r="7615" spans="5:13">
      <c r="E7615" s="352"/>
      <c r="F7615" s="352"/>
      <c r="G7615" s="352"/>
      <c r="H7615" s="352"/>
      <c r="I7615" s="352"/>
      <c r="J7615" s="352"/>
      <c r="K7615" s="352"/>
      <c r="L7615" s="352"/>
      <c r="M7615" s="352"/>
    </row>
    <row r="7616" spans="5:13">
      <c r="E7616" s="352"/>
      <c r="F7616" s="352"/>
      <c r="G7616" s="352"/>
      <c r="H7616" s="352"/>
      <c r="I7616" s="352"/>
      <c r="J7616" s="352"/>
      <c r="K7616" s="352"/>
      <c r="L7616" s="352"/>
      <c r="M7616" s="352"/>
    </row>
    <row r="7617" spans="5:13">
      <c r="E7617" s="352"/>
      <c r="F7617" s="352"/>
      <c r="G7617" s="352"/>
      <c r="H7617" s="352"/>
      <c r="I7617" s="352"/>
      <c r="J7617" s="352"/>
      <c r="K7617" s="352"/>
      <c r="L7617" s="352"/>
      <c r="M7617" s="352"/>
    </row>
    <row r="7618" spans="5:13">
      <c r="E7618" s="352"/>
      <c r="F7618" s="352"/>
      <c r="G7618" s="352"/>
      <c r="H7618" s="352"/>
      <c r="I7618" s="352"/>
      <c r="J7618" s="352"/>
      <c r="K7618" s="352"/>
      <c r="L7618" s="352"/>
      <c r="M7618" s="352"/>
    </row>
    <row r="7619" spans="5:13">
      <c r="E7619" s="352"/>
      <c r="F7619" s="352"/>
      <c r="G7619" s="352"/>
      <c r="H7619" s="352"/>
      <c r="I7619" s="352"/>
      <c r="J7619" s="352"/>
      <c r="K7619" s="352"/>
      <c r="L7619" s="352"/>
      <c r="M7619" s="352"/>
    </row>
    <row r="7620" spans="5:13">
      <c r="E7620" s="352"/>
      <c r="F7620" s="352"/>
      <c r="G7620" s="352"/>
      <c r="H7620" s="352"/>
      <c r="I7620" s="352"/>
      <c r="J7620" s="352"/>
      <c r="K7620" s="352"/>
      <c r="L7620" s="352"/>
      <c r="M7620" s="352"/>
    </row>
    <row r="7621" spans="5:13">
      <c r="E7621" s="352"/>
      <c r="F7621" s="352"/>
      <c r="G7621" s="352"/>
      <c r="H7621" s="352"/>
      <c r="I7621" s="352"/>
      <c r="J7621" s="352"/>
      <c r="K7621" s="352"/>
      <c r="L7621" s="352"/>
      <c r="M7621" s="352"/>
    </row>
    <row r="7622" spans="5:13">
      <c r="E7622" s="352"/>
      <c r="F7622" s="352"/>
      <c r="G7622" s="352"/>
      <c r="H7622" s="352"/>
      <c r="I7622" s="352"/>
      <c r="J7622" s="352"/>
      <c r="K7622" s="352"/>
      <c r="L7622" s="352"/>
      <c r="M7622" s="352"/>
    </row>
    <row r="7623" spans="5:13">
      <c r="E7623" s="352"/>
      <c r="F7623" s="352"/>
      <c r="G7623" s="352"/>
      <c r="H7623" s="352"/>
      <c r="I7623" s="352"/>
      <c r="J7623" s="352"/>
      <c r="K7623" s="352"/>
      <c r="L7623" s="352"/>
      <c r="M7623" s="352"/>
    </row>
    <row r="7624" spans="5:13">
      <c r="E7624" s="352"/>
      <c r="F7624" s="352"/>
      <c r="G7624" s="352"/>
      <c r="H7624" s="352"/>
      <c r="I7624" s="352"/>
      <c r="J7624" s="352"/>
      <c r="K7624" s="352"/>
      <c r="L7624" s="352"/>
      <c r="M7624" s="352"/>
    </row>
    <row r="7625" spans="5:13">
      <c r="E7625" s="352"/>
      <c r="F7625" s="352"/>
      <c r="G7625" s="352"/>
      <c r="H7625" s="352"/>
      <c r="I7625" s="352"/>
      <c r="J7625" s="352"/>
      <c r="K7625" s="352"/>
      <c r="L7625" s="352"/>
      <c r="M7625" s="352"/>
    </row>
    <row r="7626" spans="5:13">
      <c r="E7626" s="352"/>
      <c r="F7626" s="352"/>
      <c r="G7626" s="352"/>
      <c r="H7626" s="352"/>
      <c r="I7626" s="352"/>
      <c r="J7626" s="352"/>
      <c r="K7626" s="352"/>
      <c r="L7626" s="352"/>
      <c r="M7626" s="352"/>
    </row>
    <row r="7627" spans="5:13">
      <c r="E7627" s="352"/>
      <c r="F7627" s="352"/>
      <c r="G7627" s="352"/>
      <c r="H7627" s="352"/>
      <c r="I7627" s="352"/>
      <c r="J7627" s="352"/>
      <c r="K7627" s="352"/>
      <c r="L7627" s="352"/>
      <c r="M7627" s="352"/>
    </row>
    <row r="7628" spans="5:13">
      <c r="E7628" s="352"/>
      <c r="F7628" s="352"/>
      <c r="G7628" s="352"/>
      <c r="H7628" s="352"/>
      <c r="I7628" s="352"/>
      <c r="J7628" s="352"/>
      <c r="K7628" s="352"/>
      <c r="L7628" s="352"/>
      <c r="M7628" s="352"/>
    </row>
    <row r="7629" spans="5:13">
      <c r="E7629" s="352"/>
      <c r="F7629" s="352"/>
      <c r="G7629" s="352"/>
      <c r="H7629" s="352"/>
      <c r="I7629" s="352"/>
      <c r="J7629" s="352"/>
      <c r="K7629" s="352"/>
      <c r="L7629" s="352"/>
      <c r="M7629" s="352"/>
    </row>
    <row r="7630" spans="5:13">
      <c r="E7630" s="352"/>
      <c r="F7630" s="352"/>
      <c r="G7630" s="352"/>
      <c r="H7630" s="352"/>
      <c r="I7630" s="352"/>
      <c r="J7630" s="352"/>
      <c r="K7630" s="352"/>
      <c r="L7630" s="352"/>
      <c r="M7630" s="352"/>
    </row>
    <row r="7631" spans="5:13">
      <c r="E7631" s="352"/>
      <c r="F7631" s="352"/>
      <c r="G7631" s="352"/>
      <c r="H7631" s="352"/>
      <c r="I7631" s="352"/>
      <c r="J7631" s="352"/>
      <c r="K7631" s="352"/>
      <c r="L7631" s="352"/>
      <c r="M7631" s="352"/>
    </row>
    <row r="7632" spans="5:13">
      <c r="E7632" s="352"/>
      <c r="F7632" s="352"/>
      <c r="G7632" s="352"/>
      <c r="H7632" s="352"/>
      <c r="I7632" s="352"/>
      <c r="J7632" s="352"/>
      <c r="K7632" s="352"/>
      <c r="L7632" s="352"/>
      <c r="M7632" s="352"/>
    </row>
    <row r="7633" spans="5:13">
      <c r="E7633" s="352"/>
      <c r="F7633" s="352"/>
      <c r="G7633" s="352"/>
      <c r="H7633" s="352"/>
      <c r="I7633" s="352"/>
      <c r="J7633" s="352"/>
      <c r="K7633" s="352"/>
      <c r="L7633" s="352"/>
      <c r="M7633" s="352"/>
    </row>
    <row r="7634" spans="5:13">
      <c r="E7634" s="352"/>
      <c r="F7634" s="352"/>
      <c r="G7634" s="352"/>
      <c r="H7634" s="352"/>
      <c r="I7634" s="352"/>
      <c r="J7634" s="352"/>
      <c r="K7634" s="352"/>
      <c r="L7634" s="352"/>
      <c r="M7634" s="352"/>
    </row>
    <row r="7635" spans="5:13">
      <c r="E7635" s="352"/>
      <c r="F7635" s="352"/>
      <c r="G7635" s="352"/>
      <c r="H7635" s="352"/>
      <c r="I7635" s="352"/>
      <c r="J7635" s="352"/>
      <c r="K7635" s="352"/>
      <c r="L7635" s="352"/>
      <c r="M7635" s="352"/>
    </row>
    <row r="7636" spans="5:13">
      <c r="E7636" s="352"/>
      <c r="F7636" s="352"/>
      <c r="G7636" s="352"/>
      <c r="H7636" s="352"/>
      <c r="I7636" s="352"/>
      <c r="J7636" s="352"/>
      <c r="K7636" s="352"/>
      <c r="L7636" s="352"/>
      <c r="M7636" s="352"/>
    </row>
    <row r="7637" spans="5:13">
      <c r="E7637" s="352"/>
      <c r="F7637" s="352"/>
      <c r="G7637" s="352"/>
      <c r="H7637" s="352"/>
      <c r="I7637" s="352"/>
      <c r="J7637" s="352"/>
      <c r="K7637" s="352"/>
      <c r="L7637" s="352"/>
      <c r="M7637" s="352"/>
    </row>
    <row r="7638" spans="5:13">
      <c r="E7638" s="352"/>
      <c r="F7638" s="352"/>
      <c r="G7638" s="352"/>
      <c r="H7638" s="352"/>
      <c r="I7638" s="352"/>
      <c r="J7638" s="352"/>
      <c r="K7638" s="352"/>
      <c r="L7638" s="352"/>
      <c r="M7638" s="352"/>
    </row>
    <row r="7639" spans="5:13">
      <c r="E7639" s="352"/>
      <c r="F7639" s="352"/>
      <c r="G7639" s="352"/>
      <c r="H7639" s="352"/>
      <c r="I7639" s="352"/>
      <c r="J7639" s="352"/>
      <c r="K7639" s="352"/>
      <c r="L7639" s="352"/>
      <c r="M7639" s="352"/>
    </row>
    <row r="7640" spans="5:13">
      <c r="E7640" s="352"/>
      <c r="F7640" s="352"/>
      <c r="G7640" s="352"/>
      <c r="H7640" s="352"/>
      <c r="I7640" s="352"/>
      <c r="J7640" s="352"/>
      <c r="K7640" s="352"/>
      <c r="L7640" s="352"/>
      <c r="M7640" s="352"/>
    </row>
    <row r="7641" spans="5:13">
      <c r="E7641" s="352"/>
      <c r="F7641" s="352"/>
      <c r="G7641" s="352"/>
      <c r="H7641" s="352"/>
      <c r="I7641" s="352"/>
      <c r="J7641" s="352"/>
      <c r="K7641" s="352"/>
      <c r="L7641" s="352"/>
      <c r="M7641" s="352"/>
    </row>
    <row r="7642" spans="5:13">
      <c r="E7642" s="352"/>
      <c r="F7642" s="352"/>
      <c r="G7642" s="352"/>
      <c r="H7642" s="352"/>
      <c r="I7642" s="352"/>
      <c r="J7642" s="352"/>
      <c r="K7642" s="352"/>
      <c r="L7642" s="352"/>
      <c r="M7642" s="352"/>
    </row>
    <row r="7643" spans="5:13">
      <c r="E7643" s="352"/>
      <c r="F7643" s="352"/>
      <c r="G7643" s="352"/>
      <c r="H7643" s="352"/>
      <c r="I7643" s="352"/>
      <c r="J7643" s="352"/>
      <c r="K7643" s="352"/>
      <c r="L7643" s="352"/>
      <c r="M7643" s="352"/>
    </row>
    <row r="7644" spans="5:13">
      <c r="E7644" s="352"/>
      <c r="F7644" s="352"/>
      <c r="G7644" s="352"/>
      <c r="H7644" s="352"/>
      <c r="I7644" s="352"/>
      <c r="J7644" s="352"/>
      <c r="K7644" s="352"/>
      <c r="L7644" s="352"/>
      <c r="M7644" s="352"/>
    </row>
    <row r="7645" spans="5:13">
      <c r="E7645" s="352"/>
      <c r="F7645" s="352"/>
      <c r="G7645" s="352"/>
      <c r="H7645" s="352"/>
      <c r="I7645" s="352"/>
      <c r="J7645" s="352"/>
      <c r="K7645" s="352"/>
      <c r="L7645" s="352"/>
      <c r="M7645" s="352"/>
    </row>
    <row r="7646" spans="5:13">
      <c r="E7646" s="352"/>
      <c r="F7646" s="352"/>
      <c r="G7646" s="352"/>
      <c r="H7646" s="352"/>
      <c r="I7646" s="352"/>
      <c r="J7646" s="352"/>
      <c r="K7646" s="352"/>
      <c r="L7646" s="352"/>
      <c r="M7646" s="352"/>
    </row>
    <row r="7647" spans="5:13">
      <c r="E7647" s="352"/>
      <c r="F7647" s="352"/>
      <c r="G7647" s="352"/>
      <c r="H7647" s="352"/>
      <c r="I7647" s="352"/>
      <c r="J7647" s="352"/>
      <c r="K7647" s="352"/>
      <c r="L7647" s="352"/>
      <c r="M7647" s="352"/>
    </row>
    <row r="7648" spans="5:13">
      <c r="E7648" s="352"/>
      <c r="F7648" s="352"/>
      <c r="G7648" s="352"/>
      <c r="H7648" s="352"/>
      <c r="I7648" s="352"/>
      <c r="J7648" s="352"/>
      <c r="K7648" s="352"/>
      <c r="L7648" s="352"/>
      <c r="M7648" s="352"/>
    </row>
    <row r="7649" spans="5:13">
      <c r="E7649" s="352"/>
      <c r="F7649" s="352"/>
      <c r="G7649" s="352"/>
      <c r="H7649" s="352"/>
      <c r="I7649" s="352"/>
      <c r="J7649" s="352"/>
      <c r="K7649" s="352"/>
      <c r="L7649" s="352"/>
      <c r="M7649" s="352"/>
    </row>
    <row r="7650" spans="5:13">
      <c r="E7650" s="352"/>
      <c r="F7650" s="352"/>
      <c r="G7650" s="352"/>
      <c r="H7650" s="352"/>
      <c r="I7650" s="352"/>
      <c r="J7650" s="352"/>
      <c r="K7650" s="352"/>
      <c r="L7650" s="352"/>
      <c r="M7650" s="352"/>
    </row>
    <row r="7651" spans="5:13">
      <c r="E7651" s="352"/>
      <c r="F7651" s="352"/>
      <c r="G7651" s="352"/>
      <c r="H7651" s="352"/>
      <c r="I7651" s="352"/>
      <c r="J7651" s="352"/>
      <c r="K7651" s="352"/>
      <c r="L7651" s="352"/>
      <c r="M7651" s="352"/>
    </row>
    <row r="7652" spans="5:13">
      <c r="E7652" s="352"/>
      <c r="F7652" s="352"/>
      <c r="G7652" s="352"/>
      <c r="H7652" s="352"/>
      <c r="I7652" s="352"/>
      <c r="J7652" s="352"/>
      <c r="K7652" s="352"/>
      <c r="L7652" s="352"/>
      <c r="M7652" s="352"/>
    </row>
    <row r="7653" spans="5:13">
      <c r="E7653" s="352"/>
      <c r="F7653" s="352"/>
      <c r="G7653" s="352"/>
      <c r="H7653" s="352"/>
      <c r="I7653" s="352"/>
      <c r="J7653" s="352"/>
      <c r="K7653" s="352"/>
      <c r="L7653" s="352"/>
      <c r="M7653" s="352"/>
    </row>
    <row r="7654" spans="5:13">
      <c r="E7654" s="352"/>
      <c r="F7654" s="352"/>
      <c r="G7654" s="352"/>
      <c r="H7654" s="352"/>
      <c r="I7654" s="352"/>
      <c r="J7654" s="352"/>
      <c r="K7654" s="352"/>
      <c r="L7654" s="352"/>
      <c r="M7654" s="352"/>
    </row>
    <row r="7655" spans="5:13">
      <c r="E7655" s="352"/>
      <c r="F7655" s="352"/>
      <c r="G7655" s="352"/>
      <c r="H7655" s="352"/>
      <c r="I7655" s="352"/>
      <c r="J7655" s="352"/>
      <c r="K7655" s="352"/>
      <c r="L7655" s="352"/>
      <c r="M7655" s="352"/>
    </row>
    <row r="7656" spans="5:13">
      <c r="E7656" s="352"/>
      <c r="F7656" s="352"/>
      <c r="G7656" s="352"/>
      <c r="H7656" s="352"/>
      <c r="I7656" s="352"/>
      <c r="J7656" s="352"/>
      <c r="K7656" s="352"/>
      <c r="L7656" s="352"/>
      <c r="M7656" s="352"/>
    </row>
    <row r="7657" spans="5:13">
      <c r="E7657" s="352"/>
      <c r="F7657" s="352"/>
      <c r="G7657" s="352"/>
      <c r="H7657" s="352"/>
      <c r="I7657" s="352"/>
      <c r="J7657" s="352"/>
      <c r="K7657" s="352"/>
      <c r="L7657" s="352"/>
      <c r="M7657" s="352"/>
    </row>
    <row r="7658" spans="5:13">
      <c r="E7658" s="352"/>
      <c r="F7658" s="352"/>
      <c r="G7658" s="352"/>
      <c r="H7658" s="352"/>
      <c r="I7658" s="352"/>
      <c r="J7658" s="352"/>
      <c r="K7658" s="352"/>
      <c r="L7658" s="352"/>
      <c r="M7658" s="352"/>
    </row>
    <row r="7659" spans="5:13">
      <c r="E7659" s="352"/>
      <c r="F7659" s="352"/>
      <c r="G7659" s="352"/>
      <c r="H7659" s="352"/>
      <c r="I7659" s="352"/>
      <c r="J7659" s="352"/>
      <c r="K7659" s="352"/>
      <c r="L7659" s="352"/>
      <c r="M7659" s="352"/>
    </row>
    <row r="7660" spans="5:13">
      <c r="E7660" s="352"/>
      <c r="F7660" s="352"/>
      <c r="G7660" s="352"/>
      <c r="H7660" s="352"/>
      <c r="I7660" s="352"/>
      <c r="J7660" s="352"/>
      <c r="K7660" s="352"/>
      <c r="L7660" s="352"/>
      <c r="M7660" s="352"/>
    </row>
    <row r="7661" spans="5:13">
      <c r="E7661" s="352"/>
      <c r="F7661" s="352"/>
      <c r="G7661" s="352"/>
      <c r="H7661" s="352"/>
      <c r="I7661" s="352"/>
      <c r="J7661" s="352"/>
      <c r="K7661" s="352"/>
      <c r="L7661" s="352"/>
      <c r="M7661" s="352"/>
    </row>
    <row r="7662" spans="5:13">
      <c r="E7662" s="352"/>
      <c r="F7662" s="352"/>
      <c r="G7662" s="352"/>
      <c r="H7662" s="352"/>
      <c r="I7662" s="352"/>
      <c r="J7662" s="352"/>
      <c r="K7662" s="352"/>
      <c r="L7662" s="352"/>
      <c r="M7662" s="352"/>
    </row>
    <row r="7663" spans="5:13">
      <c r="E7663" s="352"/>
      <c r="F7663" s="352"/>
      <c r="G7663" s="352"/>
      <c r="H7663" s="352"/>
      <c r="I7663" s="352"/>
      <c r="J7663" s="352"/>
      <c r="K7663" s="352"/>
      <c r="L7663" s="352"/>
      <c r="M7663" s="352"/>
    </row>
    <row r="7664" spans="5:13">
      <c r="E7664" s="352"/>
      <c r="F7664" s="352"/>
      <c r="G7664" s="352"/>
      <c r="H7664" s="352"/>
      <c r="I7664" s="352"/>
      <c r="J7664" s="352"/>
      <c r="K7664" s="352"/>
      <c r="L7664" s="352"/>
      <c r="M7664" s="352"/>
    </row>
    <row r="7665" spans="5:13">
      <c r="E7665" s="352"/>
      <c r="F7665" s="352"/>
      <c r="G7665" s="352"/>
      <c r="H7665" s="352"/>
      <c r="I7665" s="352"/>
      <c r="J7665" s="352"/>
      <c r="K7665" s="352"/>
      <c r="L7665" s="352"/>
      <c r="M7665" s="352"/>
    </row>
    <row r="7666" spans="5:13">
      <c r="E7666" s="352"/>
      <c r="F7666" s="352"/>
      <c r="G7666" s="352"/>
      <c r="H7666" s="352"/>
      <c r="I7666" s="352"/>
      <c r="J7666" s="352"/>
      <c r="K7666" s="352"/>
      <c r="L7666" s="352"/>
      <c r="M7666" s="352"/>
    </row>
    <row r="7667" spans="5:13">
      <c r="E7667" s="352"/>
      <c r="F7667" s="352"/>
      <c r="G7667" s="352"/>
      <c r="H7667" s="352"/>
      <c r="I7667" s="352"/>
      <c r="J7667" s="352"/>
      <c r="K7667" s="352"/>
      <c r="L7667" s="352"/>
      <c r="M7667" s="352"/>
    </row>
    <row r="7668" spans="5:13">
      <c r="E7668" s="352"/>
      <c r="F7668" s="352"/>
      <c r="G7668" s="352"/>
      <c r="H7668" s="352"/>
      <c r="I7668" s="352"/>
      <c r="J7668" s="352"/>
      <c r="K7668" s="352"/>
      <c r="L7668" s="352"/>
      <c r="M7668" s="352"/>
    </row>
    <row r="7669" spans="5:13">
      <c r="E7669" s="352"/>
      <c r="F7669" s="352"/>
      <c r="G7669" s="352"/>
      <c r="H7669" s="352"/>
      <c r="I7669" s="352"/>
      <c r="J7669" s="352"/>
      <c r="K7669" s="352"/>
      <c r="L7669" s="352"/>
      <c r="M7669" s="352"/>
    </row>
    <row r="7670" spans="5:13">
      <c r="E7670" s="352"/>
      <c r="F7670" s="352"/>
      <c r="G7670" s="352"/>
      <c r="H7670" s="352"/>
      <c r="I7670" s="352"/>
      <c r="J7670" s="352"/>
      <c r="K7670" s="352"/>
      <c r="L7670" s="352"/>
      <c r="M7670" s="352"/>
    </row>
    <row r="7671" spans="5:13">
      <c r="E7671" s="352"/>
      <c r="F7671" s="352"/>
      <c r="G7671" s="352"/>
      <c r="H7671" s="352"/>
      <c r="I7671" s="352"/>
      <c r="J7671" s="352"/>
      <c r="K7671" s="352"/>
      <c r="L7671" s="352"/>
      <c r="M7671" s="352"/>
    </row>
    <row r="7672" spans="5:13">
      <c r="E7672" s="352"/>
      <c r="F7672" s="352"/>
      <c r="G7672" s="352"/>
      <c r="H7672" s="352"/>
      <c r="I7672" s="352"/>
      <c r="J7672" s="352"/>
      <c r="K7672" s="352"/>
      <c r="L7672" s="352"/>
      <c r="M7672" s="352"/>
    </row>
    <row r="7673" spans="5:13">
      <c r="E7673" s="352"/>
      <c r="F7673" s="352"/>
      <c r="G7673" s="352"/>
      <c r="H7673" s="352"/>
      <c r="I7673" s="352"/>
      <c r="J7673" s="352"/>
      <c r="K7673" s="352"/>
      <c r="L7673" s="352"/>
      <c r="M7673" s="352"/>
    </row>
    <row r="7674" spans="5:13">
      <c r="E7674" s="352"/>
      <c r="F7674" s="352"/>
      <c r="G7674" s="352"/>
      <c r="H7674" s="352"/>
      <c r="I7674" s="352"/>
      <c r="J7674" s="352"/>
      <c r="K7674" s="352"/>
      <c r="L7674" s="352"/>
      <c r="M7674" s="352"/>
    </row>
    <row r="7675" spans="5:13">
      <c r="E7675" s="352"/>
      <c r="F7675" s="352"/>
      <c r="G7675" s="352"/>
      <c r="H7675" s="352"/>
      <c r="I7675" s="352"/>
      <c r="J7675" s="352"/>
      <c r="K7675" s="352"/>
      <c r="L7675" s="352"/>
      <c r="M7675" s="352"/>
    </row>
    <row r="7676" spans="5:13">
      <c r="E7676" s="352"/>
      <c r="F7676" s="352"/>
      <c r="G7676" s="352"/>
      <c r="H7676" s="352"/>
      <c r="I7676" s="352"/>
      <c r="J7676" s="352"/>
      <c r="K7676" s="352"/>
      <c r="L7676" s="352"/>
      <c r="M7676" s="352"/>
    </row>
    <row r="7677" spans="5:13">
      <c r="E7677" s="352"/>
      <c r="F7677" s="352"/>
      <c r="G7677" s="352"/>
      <c r="H7677" s="352"/>
      <c r="I7677" s="352"/>
      <c r="J7677" s="352"/>
      <c r="K7677" s="352"/>
      <c r="L7677" s="352"/>
      <c r="M7677" s="352"/>
    </row>
    <row r="7678" spans="5:13">
      <c r="E7678" s="352"/>
      <c r="F7678" s="352"/>
      <c r="G7678" s="352"/>
      <c r="H7678" s="352"/>
      <c r="I7678" s="352"/>
      <c r="J7678" s="352"/>
      <c r="K7678" s="352"/>
      <c r="L7678" s="352"/>
      <c r="M7678" s="352"/>
    </row>
    <row r="7679" spans="5:13">
      <c r="E7679" s="352"/>
      <c r="F7679" s="352"/>
      <c r="G7679" s="352"/>
      <c r="H7679" s="352"/>
      <c r="I7679" s="352"/>
      <c r="J7679" s="352"/>
      <c r="K7679" s="352"/>
      <c r="L7679" s="352"/>
      <c r="M7679" s="352"/>
    </row>
    <row r="7680" spans="5:13">
      <c r="E7680" s="352"/>
      <c r="F7680" s="352"/>
      <c r="G7680" s="352"/>
      <c r="H7680" s="352"/>
      <c r="I7680" s="352"/>
      <c r="J7680" s="352"/>
      <c r="K7680" s="352"/>
      <c r="L7680" s="352"/>
      <c r="M7680" s="352"/>
    </row>
    <row r="7681" spans="5:13">
      <c r="E7681" s="352"/>
      <c r="F7681" s="352"/>
      <c r="G7681" s="352"/>
      <c r="H7681" s="352"/>
      <c r="I7681" s="352"/>
      <c r="J7681" s="352"/>
      <c r="K7681" s="352"/>
      <c r="L7681" s="352"/>
      <c r="M7681" s="352"/>
    </row>
    <row r="7682" spans="5:13">
      <c r="E7682" s="352"/>
      <c r="F7682" s="352"/>
      <c r="G7682" s="352"/>
      <c r="H7682" s="352"/>
      <c r="I7682" s="352"/>
      <c r="J7682" s="352"/>
      <c r="K7682" s="352"/>
      <c r="L7682" s="352"/>
      <c r="M7682" s="352"/>
    </row>
    <row r="7683" spans="5:13">
      <c r="E7683" s="352"/>
      <c r="F7683" s="352"/>
      <c r="G7683" s="352"/>
      <c r="H7683" s="352"/>
      <c r="I7683" s="352"/>
      <c r="J7683" s="352"/>
      <c r="K7683" s="352"/>
      <c r="L7683" s="352"/>
      <c r="M7683" s="352"/>
    </row>
    <row r="7684" spans="5:13">
      <c r="E7684" s="352"/>
      <c r="F7684" s="352"/>
      <c r="G7684" s="352"/>
      <c r="H7684" s="352"/>
      <c r="I7684" s="352"/>
      <c r="J7684" s="352"/>
      <c r="K7684" s="352"/>
      <c r="L7684" s="352"/>
      <c r="M7684" s="352"/>
    </row>
    <row r="7685" spans="5:13">
      <c r="E7685" s="352"/>
      <c r="F7685" s="352"/>
      <c r="G7685" s="352"/>
      <c r="H7685" s="352"/>
      <c r="I7685" s="352"/>
      <c r="J7685" s="352"/>
      <c r="K7685" s="352"/>
      <c r="L7685" s="352"/>
      <c r="M7685" s="352"/>
    </row>
    <row r="7686" spans="5:13">
      <c r="E7686" s="352"/>
      <c r="F7686" s="352"/>
      <c r="G7686" s="352"/>
      <c r="H7686" s="352"/>
      <c r="I7686" s="352"/>
      <c r="J7686" s="352"/>
      <c r="K7686" s="352"/>
      <c r="L7686" s="352"/>
      <c r="M7686" s="352"/>
    </row>
    <row r="7687" spans="5:13">
      <c r="E7687" s="352"/>
      <c r="F7687" s="352"/>
      <c r="G7687" s="352"/>
      <c r="H7687" s="352"/>
      <c r="I7687" s="352"/>
      <c r="J7687" s="352"/>
      <c r="K7687" s="352"/>
      <c r="L7687" s="352"/>
      <c r="M7687" s="352"/>
    </row>
    <row r="7688" spans="5:13">
      <c r="E7688" s="352"/>
      <c r="F7688" s="352"/>
      <c r="G7688" s="352"/>
      <c r="H7688" s="352"/>
      <c r="I7688" s="352"/>
      <c r="J7688" s="352"/>
      <c r="K7688" s="352"/>
      <c r="L7688" s="352"/>
      <c r="M7688" s="352"/>
    </row>
    <row r="7689" spans="5:13">
      <c r="E7689" s="352"/>
      <c r="F7689" s="352"/>
      <c r="G7689" s="352"/>
      <c r="H7689" s="352"/>
      <c r="I7689" s="352"/>
      <c r="J7689" s="352"/>
      <c r="K7689" s="352"/>
      <c r="L7689" s="352"/>
      <c r="M7689" s="352"/>
    </row>
    <row r="7690" spans="5:13">
      <c r="E7690" s="352"/>
      <c r="F7690" s="352"/>
      <c r="G7690" s="352"/>
      <c r="H7690" s="352"/>
      <c r="I7690" s="352"/>
      <c r="J7690" s="352"/>
      <c r="K7690" s="352"/>
      <c r="L7690" s="352"/>
      <c r="M7690" s="352"/>
    </row>
    <row r="7691" spans="5:13">
      <c r="E7691" s="352"/>
      <c r="F7691" s="352"/>
      <c r="G7691" s="352"/>
      <c r="H7691" s="352"/>
      <c r="I7691" s="352"/>
      <c r="J7691" s="352"/>
      <c r="K7691" s="352"/>
      <c r="L7691" s="352"/>
      <c r="M7691" s="352"/>
    </row>
    <row r="7692" spans="5:13">
      <c r="E7692" s="352"/>
      <c r="F7692" s="352"/>
      <c r="G7692" s="352"/>
      <c r="H7692" s="352"/>
      <c r="I7692" s="352"/>
      <c r="J7692" s="352"/>
      <c r="K7692" s="352"/>
      <c r="L7692" s="352"/>
      <c r="M7692" s="352"/>
    </row>
    <row r="7693" spans="5:13">
      <c r="E7693" s="352"/>
      <c r="F7693" s="352"/>
      <c r="G7693" s="352"/>
      <c r="H7693" s="352"/>
      <c r="I7693" s="352"/>
      <c r="J7693" s="352"/>
      <c r="K7693" s="352"/>
      <c r="L7693" s="352"/>
      <c r="M7693" s="352"/>
    </row>
    <row r="7694" spans="5:13">
      <c r="E7694" s="352"/>
      <c r="F7694" s="352"/>
      <c r="G7694" s="352"/>
      <c r="H7694" s="352"/>
      <c r="I7694" s="352"/>
      <c r="J7694" s="352"/>
      <c r="K7694" s="352"/>
      <c r="L7694" s="352"/>
      <c r="M7694" s="352"/>
    </row>
    <row r="7695" spans="5:13">
      <c r="E7695" s="352"/>
      <c r="F7695" s="352"/>
      <c r="G7695" s="352"/>
      <c r="H7695" s="352"/>
      <c r="I7695" s="352"/>
      <c r="J7695" s="352"/>
      <c r="K7695" s="352"/>
      <c r="L7695" s="352"/>
      <c r="M7695" s="352"/>
    </row>
    <row r="7696" spans="5:13">
      <c r="E7696" s="352"/>
      <c r="F7696" s="352"/>
      <c r="G7696" s="352"/>
      <c r="H7696" s="352"/>
      <c r="I7696" s="352"/>
      <c r="J7696" s="352"/>
      <c r="K7696" s="352"/>
      <c r="L7696" s="352"/>
      <c r="M7696" s="352"/>
    </row>
    <row r="7697" spans="5:13">
      <c r="E7697" s="352"/>
      <c r="F7697" s="352"/>
      <c r="G7697" s="352"/>
      <c r="H7697" s="352"/>
      <c r="I7697" s="352"/>
      <c r="J7697" s="352"/>
      <c r="K7697" s="352"/>
      <c r="L7697" s="352"/>
      <c r="M7697" s="352"/>
    </row>
    <row r="7698" spans="5:13">
      <c r="E7698" s="352"/>
      <c r="F7698" s="352"/>
      <c r="G7698" s="352"/>
      <c r="H7698" s="352"/>
      <c r="I7698" s="352"/>
      <c r="J7698" s="352"/>
      <c r="K7698" s="352"/>
      <c r="L7698" s="352"/>
      <c r="M7698" s="352"/>
    </row>
    <row r="7699" spans="5:13">
      <c r="E7699" s="352"/>
      <c r="F7699" s="352"/>
      <c r="G7699" s="352"/>
      <c r="H7699" s="352"/>
      <c r="I7699" s="352"/>
      <c r="J7699" s="352"/>
      <c r="K7699" s="352"/>
      <c r="L7699" s="352"/>
      <c r="M7699" s="352"/>
    </row>
    <row r="7700" spans="5:13">
      <c r="E7700" s="352"/>
      <c r="F7700" s="352"/>
      <c r="G7700" s="352"/>
      <c r="H7700" s="352"/>
      <c r="I7700" s="352"/>
      <c r="J7700" s="352"/>
      <c r="K7700" s="352"/>
      <c r="L7700" s="352"/>
      <c r="M7700" s="352"/>
    </row>
    <row r="7701" spans="5:13">
      <c r="E7701" s="352"/>
      <c r="F7701" s="352"/>
      <c r="G7701" s="352"/>
      <c r="H7701" s="352"/>
      <c r="I7701" s="352"/>
      <c r="J7701" s="352"/>
      <c r="K7701" s="352"/>
      <c r="L7701" s="352"/>
      <c r="M7701" s="352"/>
    </row>
    <row r="7702" spans="5:13">
      <c r="E7702" s="352"/>
      <c r="F7702" s="352"/>
      <c r="G7702" s="352"/>
      <c r="H7702" s="352"/>
      <c r="I7702" s="352"/>
      <c r="J7702" s="352"/>
      <c r="K7702" s="352"/>
      <c r="L7702" s="352"/>
      <c r="M7702" s="352"/>
    </row>
    <row r="7703" spans="5:13">
      <c r="E7703" s="352"/>
      <c r="F7703" s="352"/>
      <c r="G7703" s="352"/>
      <c r="H7703" s="352"/>
      <c r="I7703" s="352"/>
      <c r="J7703" s="352"/>
      <c r="K7703" s="352"/>
      <c r="L7703" s="352"/>
      <c r="M7703" s="352"/>
    </row>
    <row r="7704" spans="5:13">
      <c r="E7704" s="352"/>
      <c r="F7704" s="352"/>
      <c r="G7704" s="352"/>
      <c r="H7704" s="352"/>
      <c r="I7704" s="352"/>
      <c r="J7704" s="352"/>
      <c r="K7704" s="352"/>
      <c r="L7704" s="352"/>
      <c r="M7704" s="352"/>
    </row>
    <row r="7705" spans="5:13">
      <c r="E7705" s="352"/>
      <c r="F7705" s="352"/>
      <c r="G7705" s="352"/>
      <c r="H7705" s="352"/>
      <c r="I7705" s="352"/>
      <c r="J7705" s="352"/>
      <c r="K7705" s="352"/>
      <c r="L7705" s="352"/>
      <c r="M7705" s="352"/>
    </row>
    <row r="7706" spans="5:13">
      <c r="E7706" s="352"/>
      <c r="F7706" s="352"/>
      <c r="G7706" s="352"/>
      <c r="H7706" s="352"/>
      <c r="I7706" s="352"/>
      <c r="J7706" s="352"/>
      <c r="K7706" s="352"/>
      <c r="L7706" s="352"/>
      <c r="M7706" s="352"/>
    </row>
    <row r="7707" spans="5:13">
      <c r="E7707" s="352"/>
      <c r="F7707" s="352"/>
      <c r="G7707" s="352"/>
      <c r="H7707" s="352"/>
      <c r="I7707" s="352"/>
      <c r="J7707" s="352"/>
      <c r="K7707" s="352"/>
      <c r="L7707" s="352"/>
      <c r="M7707" s="352"/>
    </row>
    <row r="7708" spans="5:13">
      <c r="E7708" s="352"/>
      <c r="F7708" s="352"/>
      <c r="G7708" s="352"/>
      <c r="H7708" s="352"/>
      <c r="I7708" s="352"/>
      <c r="J7708" s="352"/>
      <c r="K7708" s="352"/>
      <c r="L7708" s="352"/>
      <c r="M7708" s="352"/>
    </row>
    <row r="7709" spans="5:13">
      <c r="E7709" s="352"/>
      <c r="F7709" s="352"/>
      <c r="G7709" s="352"/>
      <c r="H7709" s="352"/>
      <c r="I7709" s="352"/>
      <c r="J7709" s="352"/>
      <c r="K7709" s="352"/>
      <c r="L7709" s="352"/>
      <c r="M7709" s="352"/>
    </row>
    <row r="7710" spans="5:13">
      <c r="E7710" s="352"/>
      <c r="F7710" s="352"/>
      <c r="G7710" s="352"/>
      <c r="H7710" s="352"/>
      <c r="I7710" s="352"/>
      <c r="J7710" s="352"/>
      <c r="K7710" s="352"/>
      <c r="L7710" s="352"/>
      <c r="M7710" s="352"/>
    </row>
    <row r="7711" spans="5:13">
      <c r="E7711" s="352"/>
      <c r="F7711" s="352"/>
      <c r="G7711" s="352"/>
      <c r="H7711" s="352"/>
      <c r="I7711" s="352"/>
      <c r="J7711" s="352"/>
      <c r="K7711" s="352"/>
      <c r="L7711" s="352"/>
      <c r="M7711" s="352"/>
    </row>
    <row r="7712" spans="5:13">
      <c r="E7712" s="352"/>
      <c r="F7712" s="352"/>
      <c r="G7712" s="352"/>
      <c r="H7712" s="352"/>
      <c r="I7712" s="352"/>
      <c r="J7712" s="352"/>
      <c r="K7712" s="352"/>
      <c r="L7712" s="352"/>
      <c r="M7712" s="352"/>
    </row>
    <row r="7713" spans="5:13">
      <c r="E7713" s="352"/>
      <c r="F7713" s="352"/>
      <c r="G7713" s="352"/>
      <c r="H7713" s="352"/>
      <c r="I7713" s="352"/>
      <c r="J7713" s="352"/>
      <c r="K7713" s="352"/>
      <c r="L7713" s="352"/>
      <c r="M7713" s="352"/>
    </row>
    <row r="7714" spans="5:13">
      <c r="E7714" s="352"/>
      <c r="F7714" s="352"/>
      <c r="G7714" s="352"/>
      <c r="H7714" s="352"/>
      <c r="I7714" s="352"/>
      <c r="J7714" s="352"/>
      <c r="K7714" s="352"/>
      <c r="L7714" s="352"/>
      <c r="M7714" s="352"/>
    </row>
    <row r="7715" spans="5:13">
      <c r="E7715" s="352"/>
      <c r="F7715" s="352"/>
      <c r="G7715" s="352"/>
      <c r="H7715" s="352"/>
      <c r="I7715" s="352"/>
      <c r="J7715" s="352"/>
      <c r="K7715" s="352"/>
      <c r="L7715" s="352"/>
      <c r="M7715" s="352"/>
    </row>
    <row r="7716" spans="5:13">
      <c r="E7716" s="352"/>
      <c r="F7716" s="352"/>
      <c r="G7716" s="352"/>
      <c r="H7716" s="352"/>
      <c r="I7716" s="352"/>
      <c r="J7716" s="352"/>
      <c r="K7716" s="352"/>
      <c r="L7716" s="352"/>
      <c r="M7716" s="352"/>
    </row>
    <row r="7717" spans="5:13">
      <c r="E7717" s="352"/>
      <c r="F7717" s="352"/>
      <c r="G7717" s="352"/>
      <c r="H7717" s="352"/>
      <c r="I7717" s="352"/>
      <c r="J7717" s="352"/>
      <c r="K7717" s="352"/>
      <c r="L7717" s="352"/>
      <c r="M7717" s="352"/>
    </row>
    <row r="7718" spans="5:13">
      <c r="E7718" s="352"/>
      <c r="F7718" s="352"/>
      <c r="G7718" s="352"/>
      <c r="H7718" s="352"/>
      <c r="I7718" s="352"/>
      <c r="J7718" s="352"/>
      <c r="K7718" s="352"/>
      <c r="L7718" s="352"/>
      <c r="M7718" s="352"/>
    </row>
    <row r="7719" spans="5:13">
      <c r="E7719" s="352"/>
      <c r="F7719" s="352"/>
      <c r="G7719" s="352"/>
      <c r="H7719" s="352"/>
      <c r="I7719" s="352"/>
      <c r="J7719" s="352"/>
      <c r="K7719" s="352"/>
      <c r="L7719" s="352"/>
      <c r="M7719" s="352"/>
    </row>
    <row r="7720" spans="5:13">
      <c r="E7720" s="352"/>
      <c r="F7720" s="352"/>
      <c r="G7720" s="352"/>
      <c r="H7720" s="352"/>
      <c r="I7720" s="352"/>
      <c r="J7720" s="352"/>
      <c r="K7720" s="352"/>
      <c r="L7720" s="352"/>
      <c r="M7720" s="352"/>
    </row>
    <row r="7721" spans="5:13">
      <c r="E7721" s="352"/>
      <c r="F7721" s="352"/>
      <c r="G7721" s="352"/>
      <c r="H7721" s="352"/>
      <c r="I7721" s="352"/>
      <c r="J7721" s="352"/>
      <c r="K7721" s="352"/>
      <c r="L7721" s="352"/>
      <c r="M7721" s="352"/>
    </row>
    <row r="7722" spans="5:13">
      <c r="E7722" s="352"/>
      <c r="F7722" s="352"/>
      <c r="G7722" s="352"/>
      <c r="H7722" s="352"/>
      <c r="I7722" s="352"/>
      <c r="J7722" s="352"/>
      <c r="K7722" s="352"/>
      <c r="L7722" s="352"/>
      <c r="M7722" s="352"/>
    </row>
    <row r="7723" spans="5:13">
      <c r="E7723" s="352"/>
      <c r="F7723" s="352"/>
      <c r="G7723" s="352"/>
      <c r="H7723" s="352"/>
      <c r="I7723" s="352"/>
      <c r="J7723" s="352"/>
      <c r="K7723" s="352"/>
      <c r="L7723" s="352"/>
      <c r="M7723" s="352"/>
    </row>
    <row r="7724" spans="5:13">
      <c r="E7724" s="352"/>
      <c r="F7724" s="352"/>
      <c r="G7724" s="352"/>
      <c r="H7724" s="352"/>
      <c r="I7724" s="352"/>
      <c r="J7724" s="352"/>
      <c r="K7724" s="352"/>
      <c r="L7724" s="352"/>
      <c r="M7724" s="352"/>
    </row>
    <row r="7725" spans="5:13">
      <c r="E7725" s="352"/>
      <c r="F7725" s="352"/>
      <c r="G7725" s="352"/>
      <c r="H7725" s="352"/>
      <c r="I7725" s="352"/>
      <c r="J7725" s="352"/>
      <c r="K7725" s="352"/>
      <c r="L7725" s="352"/>
      <c r="M7725" s="352"/>
    </row>
    <row r="7726" spans="5:13">
      <c r="E7726" s="352"/>
      <c r="F7726" s="352"/>
      <c r="G7726" s="352"/>
      <c r="H7726" s="352"/>
      <c r="I7726" s="352"/>
      <c r="J7726" s="352"/>
      <c r="K7726" s="352"/>
      <c r="L7726" s="352"/>
      <c r="M7726" s="352"/>
    </row>
    <row r="7727" spans="5:13">
      <c r="E7727" s="352"/>
      <c r="F7727" s="352"/>
      <c r="G7727" s="352"/>
      <c r="H7727" s="352"/>
      <c r="I7727" s="352"/>
      <c r="J7727" s="352"/>
      <c r="K7727" s="352"/>
      <c r="L7727" s="352"/>
      <c r="M7727" s="352"/>
    </row>
    <row r="7728" spans="5:13">
      <c r="E7728" s="352"/>
      <c r="F7728" s="352"/>
      <c r="G7728" s="352"/>
      <c r="H7728" s="352"/>
      <c r="I7728" s="352"/>
      <c r="J7728" s="352"/>
      <c r="K7728" s="352"/>
      <c r="L7728" s="352"/>
      <c r="M7728" s="352"/>
    </row>
    <row r="7729" spans="5:13">
      <c r="E7729" s="352"/>
      <c r="F7729" s="352"/>
      <c r="G7729" s="352"/>
      <c r="H7729" s="352"/>
      <c r="I7729" s="352"/>
      <c r="J7729" s="352"/>
      <c r="K7729" s="352"/>
      <c r="L7729" s="352"/>
      <c r="M7729" s="352"/>
    </row>
    <row r="7730" spans="5:13">
      <c r="E7730" s="352"/>
      <c r="F7730" s="352"/>
      <c r="G7730" s="352"/>
      <c r="H7730" s="352"/>
      <c r="I7730" s="352"/>
      <c r="J7730" s="352"/>
      <c r="K7730" s="352"/>
      <c r="L7730" s="352"/>
      <c r="M7730" s="352"/>
    </row>
    <row r="7731" spans="5:13">
      <c r="E7731" s="352"/>
      <c r="F7731" s="352"/>
      <c r="G7731" s="352"/>
      <c r="H7731" s="352"/>
      <c r="I7731" s="352"/>
      <c r="J7731" s="352"/>
      <c r="K7731" s="352"/>
      <c r="L7731" s="352"/>
      <c r="M7731" s="352"/>
    </row>
    <row r="7732" spans="5:13">
      <c r="E7732" s="352"/>
      <c r="F7732" s="352"/>
      <c r="G7732" s="352"/>
      <c r="H7732" s="352"/>
      <c r="I7732" s="352"/>
      <c r="J7732" s="352"/>
      <c r="K7732" s="352"/>
      <c r="L7732" s="352"/>
      <c r="M7732" s="352"/>
    </row>
    <row r="7733" spans="5:13">
      <c r="E7733" s="352"/>
      <c r="F7733" s="352"/>
      <c r="G7733" s="352"/>
      <c r="H7733" s="352"/>
      <c r="I7733" s="352"/>
      <c r="J7733" s="352"/>
      <c r="K7733" s="352"/>
      <c r="L7733" s="352"/>
      <c r="M7733" s="352"/>
    </row>
    <row r="7734" spans="5:13">
      <c r="E7734" s="352"/>
      <c r="F7734" s="352"/>
      <c r="G7734" s="352"/>
      <c r="H7734" s="352"/>
      <c r="I7734" s="352"/>
      <c r="J7734" s="352"/>
      <c r="K7734" s="352"/>
      <c r="L7734" s="352"/>
      <c r="M7734" s="352"/>
    </row>
    <row r="7735" spans="5:13">
      <c r="E7735" s="352"/>
      <c r="F7735" s="352"/>
      <c r="G7735" s="352"/>
      <c r="H7735" s="352"/>
      <c r="I7735" s="352"/>
      <c r="J7735" s="352"/>
      <c r="K7735" s="352"/>
      <c r="L7735" s="352"/>
      <c r="M7735" s="352"/>
    </row>
    <row r="7736" spans="5:13">
      <c r="E7736" s="352"/>
      <c r="F7736" s="352"/>
      <c r="G7736" s="352"/>
      <c r="H7736" s="352"/>
      <c r="I7736" s="352"/>
      <c r="J7736" s="352"/>
      <c r="K7736" s="352"/>
      <c r="L7736" s="352"/>
      <c r="M7736" s="352"/>
    </row>
    <row r="7737" spans="5:13">
      <c r="E7737" s="352"/>
      <c r="F7737" s="352"/>
      <c r="G7737" s="352"/>
      <c r="H7737" s="352"/>
      <c r="I7737" s="352"/>
      <c r="J7737" s="352"/>
      <c r="K7737" s="352"/>
      <c r="L7737" s="352"/>
      <c r="M7737" s="352"/>
    </row>
    <row r="7738" spans="5:13">
      <c r="E7738" s="352"/>
      <c r="F7738" s="352"/>
      <c r="G7738" s="352"/>
      <c r="H7738" s="352"/>
      <c r="I7738" s="352"/>
      <c r="J7738" s="352"/>
      <c r="K7738" s="352"/>
      <c r="L7738" s="352"/>
      <c r="M7738" s="352"/>
    </row>
    <row r="7739" spans="5:13">
      <c r="E7739" s="352"/>
      <c r="F7739" s="352"/>
      <c r="G7739" s="352"/>
      <c r="H7739" s="352"/>
      <c r="I7739" s="352"/>
      <c r="J7739" s="352"/>
      <c r="K7739" s="352"/>
      <c r="L7739" s="352"/>
      <c r="M7739" s="352"/>
    </row>
    <row r="7740" spans="5:13">
      <c r="E7740" s="352"/>
      <c r="F7740" s="352"/>
      <c r="G7740" s="352"/>
      <c r="H7740" s="352"/>
      <c r="I7740" s="352"/>
      <c r="J7740" s="352"/>
      <c r="K7740" s="352"/>
      <c r="L7740" s="352"/>
      <c r="M7740" s="352"/>
    </row>
    <row r="7741" spans="5:13">
      <c r="E7741" s="352"/>
      <c r="F7741" s="352"/>
      <c r="G7741" s="352"/>
      <c r="H7741" s="352"/>
      <c r="I7741" s="352"/>
      <c r="J7741" s="352"/>
      <c r="K7741" s="352"/>
      <c r="L7741" s="352"/>
      <c r="M7741" s="352"/>
    </row>
    <row r="7742" spans="5:13">
      <c r="E7742" s="352"/>
      <c r="F7742" s="352"/>
      <c r="G7742" s="352"/>
      <c r="H7742" s="352"/>
      <c r="I7742" s="352"/>
      <c r="J7742" s="352"/>
      <c r="K7742" s="352"/>
      <c r="L7742" s="352"/>
      <c r="M7742" s="352"/>
    </row>
    <row r="7743" spans="5:13">
      <c r="E7743" s="352"/>
      <c r="F7743" s="352"/>
      <c r="G7743" s="352"/>
      <c r="H7743" s="352"/>
      <c r="I7743" s="352"/>
      <c r="J7743" s="352"/>
      <c r="K7743" s="352"/>
      <c r="L7743" s="352"/>
      <c r="M7743" s="352"/>
    </row>
    <row r="7744" spans="5:13">
      <c r="E7744" s="352"/>
      <c r="F7744" s="352"/>
      <c r="G7744" s="352"/>
      <c r="H7744" s="352"/>
      <c r="I7744" s="352"/>
      <c r="J7744" s="352"/>
      <c r="K7744" s="352"/>
      <c r="L7744" s="352"/>
      <c r="M7744" s="352"/>
    </row>
    <row r="7745" spans="5:13">
      <c r="E7745" s="352"/>
      <c r="F7745" s="352"/>
      <c r="G7745" s="352"/>
      <c r="H7745" s="352"/>
      <c r="I7745" s="352"/>
      <c r="J7745" s="352"/>
      <c r="K7745" s="352"/>
      <c r="L7745" s="352"/>
      <c r="M7745" s="352"/>
    </row>
    <row r="7746" spans="5:13">
      <c r="E7746" s="352"/>
      <c r="F7746" s="352"/>
      <c r="G7746" s="352"/>
      <c r="H7746" s="352"/>
      <c r="I7746" s="352"/>
      <c r="J7746" s="352"/>
      <c r="K7746" s="352"/>
      <c r="L7746" s="352"/>
      <c r="M7746" s="352"/>
    </row>
    <row r="7747" spans="5:13">
      <c r="E7747" s="352"/>
      <c r="F7747" s="352"/>
      <c r="G7747" s="352"/>
      <c r="H7747" s="352"/>
      <c r="I7747" s="352"/>
      <c r="J7747" s="352"/>
      <c r="K7747" s="352"/>
      <c r="L7747" s="352"/>
      <c r="M7747" s="352"/>
    </row>
    <row r="7748" spans="5:13">
      <c r="E7748" s="352"/>
      <c r="F7748" s="352"/>
      <c r="G7748" s="352"/>
      <c r="H7748" s="352"/>
      <c r="I7748" s="352"/>
      <c r="J7748" s="352"/>
      <c r="K7748" s="352"/>
      <c r="L7748" s="352"/>
      <c r="M7748" s="352"/>
    </row>
    <row r="7749" spans="5:13">
      <c r="E7749" s="352"/>
      <c r="F7749" s="352"/>
      <c r="G7749" s="352"/>
      <c r="H7749" s="352"/>
      <c r="I7749" s="352"/>
      <c r="J7749" s="352"/>
      <c r="K7749" s="352"/>
      <c r="L7749" s="352"/>
      <c r="M7749" s="352"/>
    </row>
    <row r="7750" spans="5:13">
      <c r="E7750" s="352"/>
      <c r="F7750" s="352"/>
      <c r="G7750" s="352"/>
      <c r="H7750" s="352"/>
      <c r="I7750" s="352"/>
      <c r="J7750" s="352"/>
      <c r="K7750" s="352"/>
      <c r="L7750" s="352"/>
      <c r="M7750" s="352"/>
    </row>
    <row r="7751" spans="5:13">
      <c r="E7751" s="352"/>
      <c r="F7751" s="352"/>
      <c r="G7751" s="352"/>
      <c r="H7751" s="352"/>
      <c r="I7751" s="352"/>
      <c r="J7751" s="352"/>
      <c r="K7751" s="352"/>
      <c r="L7751" s="352"/>
      <c r="M7751" s="352"/>
    </row>
    <row r="7752" spans="5:13">
      <c r="E7752" s="352"/>
      <c r="F7752" s="352"/>
      <c r="G7752" s="352"/>
      <c r="H7752" s="352"/>
      <c r="I7752" s="352"/>
      <c r="J7752" s="352"/>
      <c r="K7752" s="352"/>
      <c r="L7752" s="352"/>
      <c r="M7752" s="352"/>
    </row>
    <row r="7753" spans="5:13">
      <c r="E7753" s="352"/>
      <c r="F7753" s="352"/>
      <c r="G7753" s="352"/>
      <c r="H7753" s="352"/>
      <c r="I7753" s="352"/>
      <c r="J7753" s="352"/>
      <c r="K7753" s="352"/>
      <c r="L7753" s="352"/>
      <c r="M7753" s="352"/>
    </row>
    <row r="7754" spans="5:13">
      <c r="E7754" s="352"/>
      <c r="F7754" s="352"/>
      <c r="G7754" s="352"/>
      <c r="H7754" s="352"/>
      <c r="I7754" s="352"/>
      <c r="J7754" s="352"/>
      <c r="K7754" s="352"/>
      <c r="L7754" s="352"/>
      <c r="M7754" s="352"/>
    </row>
    <row r="7755" spans="5:13">
      <c r="E7755" s="352"/>
      <c r="F7755" s="352"/>
      <c r="G7755" s="352"/>
      <c r="H7755" s="352"/>
      <c r="I7755" s="352"/>
      <c r="J7755" s="352"/>
      <c r="K7755" s="352"/>
      <c r="L7755" s="352"/>
      <c r="M7755" s="352"/>
    </row>
    <row r="7756" spans="5:13">
      <c r="E7756" s="352"/>
      <c r="F7756" s="352"/>
      <c r="G7756" s="352"/>
      <c r="H7756" s="352"/>
      <c r="I7756" s="352"/>
      <c r="J7756" s="352"/>
      <c r="K7756" s="352"/>
      <c r="L7756" s="352"/>
      <c r="M7756" s="352"/>
    </row>
    <row r="7757" spans="5:13">
      <c r="E7757" s="352"/>
      <c r="F7757" s="352"/>
      <c r="G7757" s="352"/>
      <c r="H7757" s="352"/>
      <c r="I7757" s="352"/>
      <c r="J7757" s="352"/>
      <c r="K7757" s="352"/>
      <c r="L7757" s="352"/>
      <c r="M7757" s="352"/>
    </row>
    <row r="7758" spans="5:13">
      <c r="E7758" s="352"/>
      <c r="F7758" s="352"/>
      <c r="G7758" s="352"/>
      <c r="H7758" s="352"/>
      <c r="I7758" s="352"/>
      <c r="J7758" s="352"/>
      <c r="K7758" s="352"/>
      <c r="L7758" s="352"/>
      <c r="M7758" s="352"/>
    </row>
    <row r="7759" spans="5:13">
      <c r="E7759" s="352"/>
      <c r="F7759" s="352"/>
      <c r="G7759" s="352"/>
      <c r="H7759" s="352"/>
      <c r="I7759" s="352"/>
      <c r="J7759" s="352"/>
      <c r="K7759" s="352"/>
      <c r="L7759" s="352"/>
      <c r="M7759" s="352"/>
    </row>
    <row r="7760" spans="5:13">
      <c r="E7760" s="352"/>
      <c r="F7760" s="352"/>
      <c r="G7760" s="352"/>
      <c r="H7760" s="352"/>
      <c r="I7760" s="352"/>
      <c r="J7760" s="352"/>
      <c r="K7760" s="352"/>
      <c r="L7760" s="352"/>
      <c r="M7760" s="352"/>
    </row>
    <row r="7761" spans="5:13">
      <c r="E7761" s="352"/>
      <c r="F7761" s="352"/>
      <c r="G7761" s="352"/>
      <c r="H7761" s="352"/>
      <c r="I7761" s="352"/>
      <c r="J7761" s="352"/>
      <c r="K7761" s="352"/>
      <c r="L7761" s="352"/>
      <c r="M7761" s="352"/>
    </row>
    <row r="7762" spans="5:13">
      <c r="E7762" s="352"/>
      <c r="F7762" s="352"/>
      <c r="G7762" s="352"/>
      <c r="H7762" s="352"/>
      <c r="I7762" s="352"/>
      <c r="J7762" s="352"/>
      <c r="K7762" s="352"/>
      <c r="L7762" s="352"/>
      <c r="M7762" s="352"/>
    </row>
    <row r="7763" spans="5:13">
      <c r="E7763" s="352"/>
      <c r="F7763" s="352"/>
      <c r="G7763" s="352"/>
      <c r="H7763" s="352"/>
      <c r="I7763" s="352"/>
      <c r="J7763" s="352"/>
      <c r="K7763" s="352"/>
      <c r="L7763" s="352"/>
      <c r="M7763" s="352"/>
    </row>
    <row r="7764" spans="5:13">
      <c r="E7764" s="352"/>
      <c r="F7764" s="352"/>
      <c r="G7764" s="352"/>
      <c r="H7764" s="352"/>
      <c r="I7764" s="352"/>
      <c r="J7764" s="352"/>
      <c r="K7764" s="352"/>
      <c r="L7764" s="352"/>
      <c r="M7764" s="352"/>
    </row>
    <row r="7765" spans="5:13">
      <c r="E7765" s="352"/>
      <c r="F7765" s="352"/>
      <c r="G7765" s="352"/>
      <c r="H7765" s="352"/>
      <c r="I7765" s="352"/>
      <c r="J7765" s="352"/>
      <c r="K7765" s="352"/>
      <c r="L7765" s="352"/>
      <c r="M7765" s="352"/>
    </row>
    <row r="7766" spans="5:13">
      <c r="E7766" s="352"/>
      <c r="F7766" s="352"/>
      <c r="G7766" s="352"/>
      <c r="H7766" s="352"/>
      <c r="I7766" s="352"/>
      <c r="J7766" s="352"/>
      <c r="K7766" s="352"/>
      <c r="L7766" s="352"/>
      <c r="M7766" s="352"/>
    </row>
    <row r="7767" spans="5:13">
      <c r="E7767" s="352"/>
      <c r="F7767" s="352"/>
      <c r="G7767" s="352"/>
      <c r="H7767" s="352"/>
      <c r="I7767" s="352"/>
      <c r="J7767" s="352"/>
      <c r="K7767" s="352"/>
      <c r="L7767" s="352"/>
      <c r="M7767" s="352"/>
    </row>
    <row r="7768" spans="5:13">
      <c r="E7768" s="352"/>
      <c r="F7768" s="352"/>
      <c r="G7768" s="352"/>
      <c r="H7768" s="352"/>
      <c r="I7768" s="352"/>
      <c r="J7768" s="352"/>
      <c r="K7768" s="352"/>
      <c r="L7768" s="352"/>
      <c r="M7768" s="352"/>
    </row>
    <row r="7769" spans="5:13">
      <c r="E7769" s="352"/>
      <c r="F7769" s="352"/>
      <c r="G7769" s="352"/>
      <c r="H7769" s="352"/>
      <c r="I7769" s="352"/>
      <c r="J7769" s="352"/>
      <c r="K7769" s="352"/>
      <c r="L7769" s="352"/>
      <c r="M7769" s="352"/>
    </row>
    <row r="7770" spans="5:13">
      <c r="E7770" s="352"/>
      <c r="F7770" s="352"/>
      <c r="G7770" s="352"/>
      <c r="H7770" s="352"/>
      <c r="I7770" s="352"/>
      <c r="J7770" s="352"/>
      <c r="K7770" s="352"/>
      <c r="L7770" s="352"/>
      <c r="M7770" s="352"/>
    </row>
    <row r="7771" spans="5:13">
      <c r="E7771" s="352"/>
      <c r="F7771" s="352"/>
      <c r="G7771" s="352"/>
      <c r="H7771" s="352"/>
      <c r="I7771" s="352"/>
      <c r="J7771" s="352"/>
      <c r="K7771" s="352"/>
      <c r="L7771" s="352"/>
      <c r="M7771" s="352"/>
    </row>
    <row r="7772" spans="5:13">
      <c r="E7772" s="352"/>
      <c r="F7772" s="352"/>
      <c r="G7772" s="352"/>
      <c r="H7772" s="352"/>
      <c r="I7772" s="352"/>
      <c r="J7772" s="352"/>
      <c r="K7772" s="352"/>
      <c r="L7772" s="352"/>
      <c r="M7772" s="352"/>
    </row>
    <row r="7773" spans="5:13">
      <c r="E7773" s="352"/>
      <c r="F7773" s="352"/>
      <c r="G7773" s="352"/>
      <c r="H7773" s="352"/>
      <c r="I7773" s="352"/>
      <c r="J7773" s="352"/>
      <c r="K7773" s="352"/>
      <c r="L7773" s="352"/>
      <c r="M7773" s="352"/>
    </row>
    <row r="7774" spans="5:13">
      <c r="E7774" s="352"/>
      <c r="F7774" s="352"/>
      <c r="G7774" s="352"/>
      <c r="H7774" s="352"/>
      <c r="I7774" s="352"/>
      <c r="J7774" s="352"/>
      <c r="K7774" s="352"/>
      <c r="L7774" s="352"/>
      <c r="M7774" s="352"/>
    </row>
    <row r="7775" spans="5:13">
      <c r="E7775" s="352"/>
      <c r="F7775" s="352"/>
      <c r="G7775" s="352"/>
      <c r="H7775" s="352"/>
      <c r="I7775" s="352"/>
      <c r="J7775" s="352"/>
      <c r="K7775" s="352"/>
      <c r="L7775" s="352"/>
      <c r="M7775" s="352"/>
    </row>
    <row r="7776" spans="5:13">
      <c r="E7776" s="352"/>
      <c r="F7776" s="352"/>
      <c r="G7776" s="352"/>
      <c r="H7776" s="352"/>
      <c r="I7776" s="352"/>
      <c r="J7776" s="352"/>
      <c r="K7776" s="352"/>
      <c r="L7776" s="352"/>
      <c r="M7776" s="352"/>
    </row>
    <row r="7777" spans="5:13">
      <c r="E7777" s="352"/>
      <c r="F7777" s="352"/>
      <c r="G7777" s="352"/>
      <c r="H7777" s="352"/>
      <c r="I7777" s="352"/>
      <c r="J7777" s="352"/>
      <c r="K7777" s="352"/>
      <c r="L7777" s="352"/>
      <c r="M7777" s="352"/>
    </row>
    <row r="7778" spans="5:13">
      <c r="E7778" s="352"/>
      <c r="F7778" s="352"/>
      <c r="G7778" s="352"/>
      <c r="H7778" s="352"/>
      <c r="I7778" s="352"/>
      <c r="J7778" s="352"/>
      <c r="K7778" s="352"/>
      <c r="L7778" s="352"/>
      <c r="M7778" s="352"/>
    </row>
    <row r="7779" spans="5:13">
      <c r="E7779" s="352"/>
      <c r="F7779" s="352"/>
      <c r="G7779" s="352"/>
      <c r="H7779" s="352"/>
      <c r="I7779" s="352"/>
      <c r="J7779" s="352"/>
      <c r="K7779" s="352"/>
      <c r="L7779" s="352"/>
      <c r="M7779" s="352"/>
    </row>
    <row r="7780" spans="5:13">
      <c r="E7780" s="352"/>
      <c r="F7780" s="352"/>
      <c r="G7780" s="352"/>
      <c r="H7780" s="352"/>
      <c r="I7780" s="352"/>
      <c r="J7780" s="352"/>
      <c r="K7780" s="352"/>
      <c r="L7780" s="352"/>
      <c r="M7780" s="352"/>
    </row>
    <row r="7781" spans="5:13">
      <c r="E7781" s="352"/>
      <c r="F7781" s="352"/>
      <c r="G7781" s="352"/>
      <c r="H7781" s="352"/>
      <c r="I7781" s="352"/>
      <c r="J7781" s="352"/>
      <c r="K7781" s="352"/>
      <c r="L7781" s="352"/>
      <c r="M7781" s="352"/>
    </row>
    <row r="7782" spans="5:13">
      <c r="E7782" s="352"/>
      <c r="F7782" s="352"/>
      <c r="G7782" s="352"/>
      <c r="H7782" s="352"/>
      <c r="I7782" s="352"/>
      <c r="J7782" s="352"/>
      <c r="K7782" s="352"/>
      <c r="L7782" s="352"/>
      <c r="M7782" s="352"/>
    </row>
    <row r="7783" spans="5:13">
      <c r="E7783" s="352"/>
      <c r="F7783" s="352"/>
      <c r="G7783" s="352"/>
      <c r="H7783" s="352"/>
      <c r="I7783" s="352"/>
      <c r="J7783" s="352"/>
      <c r="K7783" s="352"/>
      <c r="L7783" s="352"/>
      <c r="M7783" s="352"/>
    </row>
    <row r="7784" spans="5:13">
      <c r="E7784" s="352"/>
      <c r="F7784" s="352"/>
      <c r="G7784" s="352"/>
      <c r="H7784" s="352"/>
      <c r="I7784" s="352"/>
      <c r="J7784" s="352"/>
      <c r="K7784" s="352"/>
      <c r="L7784" s="352"/>
      <c r="M7784" s="352"/>
    </row>
    <row r="7785" spans="5:13">
      <c r="E7785" s="352"/>
      <c r="F7785" s="352"/>
      <c r="G7785" s="352"/>
      <c r="H7785" s="352"/>
      <c r="I7785" s="352"/>
      <c r="J7785" s="352"/>
      <c r="K7785" s="352"/>
      <c r="L7785" s="352"/>
      <c r="M7785" s="352"/>
    </row>
    <row r="7786" spans="5:13">
      <c r="E7786" s="352"/>
      <c r="F7786" s="352"/>
      <c r="G7786" s="352"/>
      <c r="H7786" s="352"/>
      <c r="I7786" s="352"/>
      <c r="J7786" s="352"/>
      <c r="K7786" s="352"/>
      <c r="L7786" s="352"/>
      <c r="M7786" s="352"/>
    </row>
    <row r="7787" spans="5:13">
      <c r="E7787" s="352"/>
      <c r="F7787" s="352"/>
      <c r="G7787" s="352"/>
      <c r="H7787" s="352"/>
      <c r="I7787" s="352"/>
      <c r="J7787" s="352"/>
      <c r="K7787" s="352"/>
      <c r="L7787" s="352"/>
      <c r="M7787" s="352"/>
    </row>
    <row r="7788" spans="5:13">
      <c r="E7788" s="352"/>
      <c r="F7788" s="352"/>
      <c r="G7788" s="352"/>
      <c r="H7788" s="352"/>
      <c r="I7788" s="352"/>
      <c r="J7788" s="352"/>
      <c r="K7788" s="352"/>
      <c r="L7788" s="352"/>
      <c r="M7788" s="352"/>
    </row>
    <row r="7789" spans="5:13">
      <c r="E7789" s="352"/>
      <c r="F7789" s="352"/>
      <c r="G7789" s="352"/>
      <c r="H7789" s="352"/>
      <c r="I7789" s="352"/>
      <c r="J7789" s="352"/>
      <c r="K7789" s="352"/>
      <c r="L7789" s="352"/>
      <c r="M7789" s="352"/>
    </row>
    <row r="7790" spans="5:13">
      <c r="E7790" s="352"/>
      <c r="F7790" s="352"/>
      <c r="G7790" s="352"/>
      <c r="H7790" s="352"/>
      <c r="I7790" s="352"/>
      <c r="J7790" s="352"/>
      <c r="K7790" s="352"/>
      <c r="L7790" s="352"/>
      <c r="M7790" s="352"/>
    </row>
    <row r="7791" spans="5:13">
      <c r="E7791" s="352"/>
      <c r="F7791" s="352"/>
      <c r="G7791" s="352"/>
      <c r="H7791" s="352"/>
      <c r="I7791" s="352"/>
      <c r="J7791" s="352"/>
      <c r="K7791" s="352"/>
      <c r="L7791" s="352"/>
      <c r="M7791" s="352"/>
    </row>
    <row r="7792" spans="5:13">
      <c r="E7792" s="352"/>
      <c r="F7792" s="352"/>
      <c r="G7792" s="352"/>
      <c r="H7792" s="352"/>
      <c r="I7792" s="352"/>
      <c r="J7792" s="352"/>
      <c r="K7792" s="352"/>
      <c r="L7792" s="352"/>
      <c r="M7792" s="352"/>
    </row>
    <row r="7793" spans="5:13">
      <c r="E7793" s="352"/>
      <c r="F7793" s="352"/>
      <c r="G7793" s="352"/>
      <c r="H7793" s="352"/>
      <c r="I7793" s="352"/>
      <c r="J7793" s="352"/>
      <c r="K7793" s="352"/>
      <c r="L7793" s="352"/>
      <c r="M7793" s="352"/>
    </row>
    <row r="7794" spans="5:13">
      <c r="E7794" s="352"/>
      <c r="F7794" s="352"/>
      <c r="G7794" s="352"/>
      <c r="H7794" s="352"/>
      <c r="I7794" s="352"/>
      <c r="J7794" s="352"/>
      <c r="K7794" s="352"/>
      <c r="L7794" s="352"/>
      <c r="M7794" s="352"/>
    </row>
    <row r="7795" spans="5:13">
      <c r="E7795" s="352"/>
      <c r="F7795" s="352"/>
      <c r="G7795" s="352"/>
      <c r="H7795" s="352"/>
      <c r="I7795" s="352"/>
      <c r="J7795" s="352"/>
      <c r="K7795" s="352"/>
      <c r="L7795" s="352"/>
      <c r="M7795" s="352"/>
    </row>
    <row r="7796" spans="5:13">
      <c r="E7796" s="352"/>
      <c r="F7796" s="352"/>
      <c r="G7796" s="352"/>
      <c r="H7796" s="352"/>
      <c r="I7796" s="352"/>
      <c r="J7796" s="352"/>
      <c r="K7796" s="352"/>
      <c r="L7796" s="352"/>
      <c r="M7796" s="352"/>
    </row>
    <row r="7797" spans="5:13">
      <c r="E7797" s="352"/>
      <c r="F7797" s="352"/>
      <c r="G7797" s="352"/>
      <c r="H7797" s="352"/>
      <c r="I7797" s="352"/>
      <c r="J7797" s="352"/>
      <c r="K7797" s="352"/>
      <c r="L7797" s="352"/>
      <c r="M7797" s="352"/>
    </row>
    <row r="7798" spans="5:13">
      <c r="E7798" s="352"/>
      <c r="F7798" s="352"/>
      <c r="G7798" s="352"/>
      <c r="H7798" s="352"/>
      <c r="I7798" s="352"/>
      <c r="J7798" s="352"/>
      <c r="K7798" s="352"/>
      <c r="L7798" s="352"/>
      <c r="M7798" s="352"/>
    </row>
    <row r="7799" spans="5:13">
      <c r="E7799" s="352"/>
      <c r="F7799" s="352"/>
      <c r="G7799" s="352"/>
      <c r="H7799" s="352"/>
      <c r="I7799" s="352"/>
      <c r="J7799" s="352"/>
      <c r="K7799" s="352"/>
      <c r="L7799" s="352"/>
      <c r="M7799" s="352"/>
    </row>
    <row r="7800" spans="5:13">
      <c r="E7800" s="352"/>
      <c r="F7800" s="352"/>
      <c r="G7800" s="352"/>
      <c r="H7800" s="352"/>
      <c r="I7800" s="352"/>
      <c r="J7800" s="352"/>
      <c r="K7800" s="352"/>
      <c r="L7800" s="352"/>
      <c r="M7800" s="352"/>
    </row>
    <row r="7801" spans="5:13">
      <c r="E7801" s="352"/>
      <c r="F7801" s="352"/>
      <c r="G7801" s="352"/>
      <c r="H7801" s="352"/>
      <c r="I7801" s="352"/>
      <c r="J7801" s="352"/>
      <c r="K7801" s="352"/>
      <c r="L7801" s="352"/>
      <c r="M7801" s="352"/>
    </row>
    <row r="7802" spans="5:13">
      <c r="E7802" s="352"/>
      <c r="F7802" s="352"/>
      <c r="G7802" s="352"/>
      <c r="H7802" s="352"/>
      <c r="I7802" s="352"/>
      <c r="J7802" s="352"/>
      <c r="K7802" s="352"/>
      <c r="L7802" s="352"/>
      <c r="M7802" s="352"/>
    </row>
    <row r="7803" spans="5:13">
      <c r="E7803" s="352"/>
      <c r="F7803" s="352"/>
      <c r="G7803" s="352"/>
      <c r="H7803" s="352"/>
      <c r="I7803" s="352"/>
      <c r="J7803" s="352"/>
      <c r="K7803" s="352"/>
      <c r="L7803" s="352"/>
      <c r="M7803" s="352"/>
    </row>
    <row r="7804" spans="5:13">
      <c r="E7804" s="352"/>
      <c r="F7804" s="352"/>
      <c r="G7804" s="352"/>
      <c r="H7804" s="352"/>
      <c r="I7804" s="352"/>
      <c r="J7804" s="352"/>
      <c r="K7804" s="352"/>
      <c r="L7804" s="352"/>
      <c r="M7804" s="352"/>
    </row>
    <row r="7805" spans="5:13">
      <c r="E7805" s="352"/>
      <c r="F7805" s="352"/>
      <c r="G7805" s="352"/>
      <c r="H7805" s="352"/>
      <c r="I7805" s="352"/>
      <c r="J7805" s="352"/>
      <c r="K7805" s="352"/>
      <c r="L7805" s="352"/>
      <c r="M7805" s="352"/>
    </row>
    <row r="7806" spans="5:13">
      <c r="E7806" s="352"/>
      <c r="F7806" s="352"/>
      <c r="G7806" s="352"/>
      <c r="H7806" s="352"/>
      <c r="I7806" s="352"/>
      <c r="J7806" s="352"/>
      <c r="K7806" s="352"/>
      <c r="L7806" s="352"/>
      <c r="M7806" s="352"/>
    </row>
    <row r="7807" spans="5:13">
      <c r="E7807" s="352"/>
      <c r="F7807" s="352"/>
      <c r="G7807" s="352"/>
      <c r="H7807" s="352"/>
      <c r="I7807" s="352"/>
      <c r="J7807" s="352"/>
      <c r="K7807" s="352"/>
      <c r="L7807" s="352"/>
      <c r="M7807" s="352"/>
    </row>
    <row r="7808" spans="5:13">
      <c r="E7808" s="352"/>
      <c r="F7808" s="352"/>
      <c r="G7808" s="352"/>
      <c r="H7808" s="352"/>
      <c r="I7808" s="352"/>
      <c r="J7808" s="352"/>
      <c r="K7808" s="352"/>
      <c r="L7808" s="352"/>
      <c r="M7808" s="352"/>
    </row>
    <row r="7809" spans="5:13">
      <c r="E7809" s="352"/>
      <c r="F7809" s="352"/>
      <c r="G7809" s="352"/>
      <c r="H7809" s="352"/>
      <c r="I7809" s="352"/>
      <c r="J7809" s="352"/>
      <c r="K7809" s="352"/>
      <c r="L7809" s="352"/>
      <c r="M7809" s="352"/>
    </row>
    <row r="7810" spans="5:13">
      <c r="E7810" s="352"/>
      <c r="F7810" s="352"/>
      <c r="G7810" s="352"/>
      <c r="H7810" s="352"/>
      <c r="I7810" s="352"/>
      <c r="J7810" s="352"/>
      <c r="K7810" s="352"/>
      <c r="L7810" s="352"/>
      <c r="M7810" s="352"/>
    </row>
    <row r="7811" spans="5:13">
      <c r="E7811" s="352"/>
      <c r="F7811" s="352"/>
      <c r="G7811" s="352"/>
      <c r="H7811" s="352"/>
      <c r="I7811" s="352"/>
      <c r="J7811" s="352"/>
      <c r="K7811" s="352"/>
      <c r="L7811" s="352"/>
      <c r="M7811" s="352"/>
    </row>
    <row r="7812" spans="5:13">
      <c r="E7812" s="352"/>
      <c r="F7812" s="352"/>
      <c r="G7812" s="352"/>
      <c r="H7812" s="352"/>
      <c r="I7812" s="352"/>
      <c r="J7812" s="352"/>
      <c r="K7812" s="352"/>
      <c r="L7812" s="352"/>
      <c r="M7812" s="352"/>
    </row>
    <row r="7813" spans="5:13">
      <c r="E7813" s="352"/>
      <c r="F7813" s="352"/>
      <c r="G7813" s="352"/>
      <c r="H7813" s="352"/>
      <c r="I7813" s="352"/>
      <c r="J7813" s="352"/>
      <c r="K7813" s="352"/>
      <c r="L7813" s="352"/>
      <c r="M7813" s="352"/>
    </row>
    <row r="7814" spans="5:13">
      <c r="E7814" s="352"/>
      <c r="F7814" s="352"/>
      <c r="G7814" s="352"/>
      <c r="H7814" s="352"/>
      <c r="I7814" s="352"/>
      <c r="J7814" s="352"/>
      <c r="K7814" s="352"/>
      <c r="L7814" s="352"/>
      <c r="M7814" s="352"/>
    </row>
    <row r="7815" spans="5:13">
      <c r="E7815" s="352"/>
      <c r="F7815" s="352"/>
      <c r="G7815" s="352"/>
      <c r="H7815" s="352"/>
      <c r="I7815" s="352"/>
      <c r="J7815" s="352"/>
      <c r="K7815" s="352"/>
      <c r="L7815" s="352"/>
      <c r="M7815" s="352"/>
    </row>
    <row r="7816" spans="5:13">
      <c r="E7816" s="352"/>
      <c r="F7816" s="352"/>
      <c r="G7816" s="352"/>
      <c r="H7816" s="352"/>
      <c r="I7816" s="352"/>
      <c r="J7816" s="352"/>
      <c r="K7816" s="352"/>
      <c r="L7816" s="352"/>
      <c r="M7816" s="352"/>
    </row>
    <row r="7817" spans="5:13">
      <c r="E7817" s="352"/>
      <c r="F7817" s="352"/>
      <c r="G7817" s="352"/>
      <c r="H7817" s="352"/>
      <c r="I7817" s="352"/>
      <c r="J7817" s="352"/>
      <c r="K7817" s="352"/>
      <c r="L7817" s="352"/>
      <c r="M7817" s="352"/>
    </row>
    <row r="7818" spans="5:13">
      <c r="E7818" s="352"/>
      <c r="F7818" s="352"/>
      <c r="G7818" s="352"/>
      <c r="H7818" s="352"/>
      <c r="I7818" s="352"/>
      <c r="J7818" s="352"/>
      <c r="K7818" s="352"/>
      <c r="L7818" s="352"/>
      <c r="M7818" s="352"/>
    </row>
    <row r="7819" spans="5:13">
      <c r="E7819" s="352"/>
      <c r="F7819" s="352"/>
      <c r="G7819" s="352"/>
      <c r="H7819" s="352"/>
      <c r="I7819" s="352"/>
      <c r="J7819" s="352"/>
      <c r="K7819" s="352"/>
      <c r="L7819" s="352"/>
      <c r="M7819" s="352"/>
    </row>
    <row r="7820" spans="5:13">
      <c r="E7820" s="352"/>
      <c r="F7820" s="352"/>
      <c r="G7820" s="352"/>
      <c r="H7820" s="352"/>
      <c r="I7820" s="352"/>
      <c r="J7820" s="352"/>
      <c r="K7820" s="352"/>
      <c r="L7820" s="352"/>
      <c r="M7820" s="352"/>
    </row>
    <row r="7821" spans="5:13">
      <c r="E7821" s="352"/>
      <c r="F7821" s="352"/>
      <c r="G7821" s="352"/>
      <c r="H7821" s="352"/>
      <c r="I7821" s="352"/>
      <c r="J7821" s="352"/>
      <c r="K7821" s="352"/>
      <c r="L7821" s="352"/>
      <c r="M7821" s="352"/>
    </row>
    <row r="7822" spans="5:13">
      <c r="E7822" s="352"/>
      <c r="F7822" s="352"/>
      <c r="G7822" s="352"/>
      <c r="H7822" s="352"/>
      <c r="I7822" s="352"/>
      <c r="J7822" s="352"/>
      <c r="K7822" s="352"/>
      <c r="L7822" s="352"/>
      <c r="M7822" s="352"/>
    </row>
    <row r="7823" spans="5:13">
      <c r="E7823" s="352"/>
      <c r="F7823" s="352"/>
      <c r="G7823" s="352"/>
      <c r="H7823" s="352"/>
      <c r="I7823" s="352"/>
      <c r="J7823" s="352"/>
      <c r="K7823" s="352"/>
      <c r="L7823" s="352"/>
      <c r="M7823" s="352"/>
    </row>
    <row r="7824" spans="5:13">
      <c r="E7824" s="352"/>
      <c r="F7824" s="352"/>
      <c r="G7824" s="352"/>
      <c r="H7824" s="352"/>
      <c r="I7824" s="352"/>
      <c r="J7824" s="352"/>
      <c r="K7824" s="352"/>
      <c r="L7824" s="352"/>
      <c r="M7824" s="352"/>
    </row>
    <row r="7825" spans="5:13">
      <c r="E7825" s="352"/>
      <c r="F7825" s="352"/>
      <c r="G7825" s="352"/>
      <c r="H7825" s="352"/>
      <c r="I7825" s="352"/>
      <c r="J7825" s="352"/>
      <c r="K7825" s="352"/>
      <c r="L7825" s="352"/>
      <c r="M7825" s="352"/>
    </row>
    <row r="7826" spans="5:13">
      <c r="E7826" s="352"/>
      <c r="F7826" s="352"/>
      <c r="G7826" s="352"/>
      <c r="H7826" s="352"/>
      <c r="I7826" s="352"/>
      <c r="J7826" s="352"/>
      <c r="K7826" s="352"/>
      <c r="L7826" s="352"/>
      <c r="M7826" s="352"/>
    </row>
    <row r="7827" spans="5:13">
      <c r="E7827" s="352"/>
      <c r="F7827" s="352"/>
      <c r="G7827" s="352"/>
      <c r="H7827" s="352"/>
      <c r="I7827" s="352"/>
      <c r="J7827" s="352"/>
      <c r="K7827" s="352"/>
      <c r="L7827" s="352"/>
      <c r="M7827" s="352"/>
    </row>
    <row r="7828" spans="5:13">
      <c r="E7828" s="352"/>
      <c r="F7828" s="352"/>
      <c r="G7828" s="352"/>
      <c r="H7828" s="352"/>
      <c r="I7828" s="352"/>
      <c r="J7828" s="352"/>
      <c r="K7828" s="352"/>
      <c r="L7828" s="352"/>
      <c r="M7828" s="352"/>
    </row>
    <row r="7829" spans="5:13">
      <c r="E7829" s="352"/>
      <c r="F7829" s="352"/>
      <c r="G7829" s="352"/>
      <c r="H7829" s="352"/>
      <c r="I7829" s="352"/>
      <c r="J7829" s="352"/>
      <c r="K7829" s="352"/>
      <c r="L7829" s="352"/>
      <c r="M7829" s="352"/>
    </row>
    <row r="7830" spans="5:13">
      <c r="E7830" s="352"/>
      <c r="F7830" s="352"/>
      <c r="G7830" s="352"/>
      <c r="H7830" s="352"/>
      <c r="I7830" s="352"/>
      <c r="J7830" s="352"/>
      <c r="K7830" s="352"/>
      <c r="L7830" s="352"/>
      <c r="M7830" s="352"/>
    </row>
    <row r="7831" spans="5:13">
      <c r="E7831" s="352"/>
      <c r="F7831" s="352"/>
      <c r="G7831" s="352"/>
      <c r="H7831" s="352"/>
      <c r="I7831" s="352"/>
      <c r="J7831" s="352"/>
      <c r="K7831" s="352"/>
      <c r="L7831" s="352"/>
      <c r="M7831" s="352"/>
    </row>
    <row r="7832" spans="5:13">
      <c r="E7832" s="352"/>
      <c r="F7832" s="352"/>
      <c r="G7832" s="352"/>
      <c r="H7832" s="352"/>
      <c r="I7832" s="352"/>
      <c r="J7832" s="352"/>
      <c r="K7832" s="352"/>
      <c r="L7832" s="352"/>
      <c r="M7832" s="352"/>
    </row>
    <row r="7833" spans="5:13">
      <c r="E7833" s="352"/>
      <c r="F7833" s="352"/>
      <c r="G7833" s="352"/>
      <c r="H7833" s="352"/>
      <c r="I7833" s="352"/>
      <c r="J7833" s="352"/>
      <c r="K7833" s="352"/>
      <c r="L7833" s="352"/>
      <c r="M7833" s="352"/>
    </row>
    <row r="7834" spans="5:13">
      <c r="E7834" s="352"/>
      <c r="F7834" s="352"/>
      <c r="G7834" s="352"/>
      <c r="H7834" s="352"/>
      <c r="I7834" s="352"/>
      <c r="J7834" s="352"/>
      <c r="K7834" s="352"/>
      <c r="L7834" s="352"/>
      <c r="M7834" s="352"/>
    </row>
    <row r="7835" spans="5:13">
      <c r="E7835" s="352"/>
      <c r="F7835" s="352"/>
      <c r="G7835" s="352"/>
      <c r="H7835" s="352"/>
      <c r="I7835" s="352"/>
      <c r="J7835" s="352"/>
      <c r="K7835" s="352"/>
      <c r="L7835" s="352"/>
      <c r="M7835" s="352"/>
    </row>
    <row r="7836" spans="5:13">
      <c r="E7836" s="352"/>
      <c r="F7836" s="352"/>
      <c r="G7836" s="352"/>
      <c r="H7836" s="352"/>
      <c r="I7836" s="352"/>
      <c r="J7836" s="352"/>
      <c r="K7836" s="352"/>
      <c r="L7836" s="352"/>
      <c r="M7836" s="352"/>
    </row>
    <row r="7837" spans="5:13">
      <c r="E7837" s="352"/>
      <c r="F7837" s="352"/>
      <c r="G7837" s="352"/>
      <c r="H7837" s="352"/>
      <c r="I7837" s="352"/>
      <c r="J7837" s="352"/>
      <c r="K7837" s="352"/>
      <c r="L7837" s="352"/>
      <c r="M7837" s="352"/>
    </row>
    <row r="7838" spans="5:13">
      <c r="E7838" s="352"/>
      <c r="F7838" s="352"/>
      <c r="G7838" s="352"/>
      <c r="H7838" s="352"/>
      <c r="I7838" s="352"/>
      <c r="J7838" s="352"/>
      <c r="K7838" s="352"/>
      <c r="L7838" s="352"/>
      <c r="M7838" s="352"/>
    </row>
    <row r="7839" spans="5:13">
      <c r="E7839" s="352"/>
      <c r="F7839" s="352"/>
      <c r="G7839" s="352"/>
      <c r="H7839" s="352"/>
      <c r="I7839" s="352"/>
      <c r="J7839" s="352"/>
      <c r="K7839" s="352"/>
      <c r="L7839" s="352"/>
      <c r="M7839" s="352"/>
    </row>
    <row r="7840" spans="5:13">
      <c r="E7840" s="352"/>
      <c r="F7840" s="352"/>
      <c r="G7840" s="352"/>
      <c r="H7840" s="352"/>
      <c r="I7840" s="352"/>
      <c r="J7840" s="352"/>
      <c r="K7840" s="352"/>
      <c r="L7840" s="352"/>
      <c r="M7840" s="352"/>
    </row>
    <row r="7841" spans="5:13">
      <c r="E7841" s="352"/>
      <c r="F7841" s="352"/>
      <c r="G7841" s="352"/>
      <c r="H7841" s="352"/>
      <c r="I7841" s="352"/>
      <c r="J7841" s="352"/>
      <c r="K7841" s="352"/>
      <c r="L7841" s="352"/>
      <c r="M7841" s="352"/>
    </row>
    <row r="7842" spans="5:13">
      <c r="E7842" s="352"/>
      <c r="F7842" s="352"/>
      <c r="G7842" s="352"/>
      <c r="H7842" s="352"/>
      <c r="I7842" s="352"/>
      <c r="J7842" s="352"/>
      <c r="K7842" s="352"/>
      <c r="L7842" s="352"/>
      <c r="M7842" s="352"/>
    </row>
    <row r="7843" spans="5:13">
      <c r="E7843" s="352"/>
      <c r="F7843" s="352"/>
      <c r="G7843" s="352"/>
      <c r="H7843" s="352"/>
      <c r="I7843" s="352"/>
      <c r="J7843" s="352"/>
      <c r="K7843" s="352"/>
      <c r="L7843" s="352"/>
      <c r="M7843" s="352"/>
    </row>
    <row r="7844" spans="5:13">
      <c r="E7844" s="352"/>
      <c r="F7844" s="352"/>
      <c r="G7844" s="352"/>
      <c r="H7844" s="352"/>
      <c r="I7844" s="352"/>
      <c r="J7844" s="352"/>
      <c r="K7844" s="352"/>
      <c r="L7844" s="352"/>
      <c r="M7844" s="352"/>
    </row>
    <row r="7845" spans="5:13">
      <c r="E7845" s="352"/>
      <c r="F7845" s="352"/>
      <c r="G7845" s="352"/>
      <c r="H7845" s="352"/>
      <c r="I7845" s="352"/>
      <c r="J7845" s="352"/>
      <c r="K7845" s="352"/>
      <c r="L7845" s="352"/>
      <c r="M7845" s="352"/>
    </row>
    <row r="7846" spans="5:13">
      <c r="E7846" s="352"/>
      <c r="F7846" s="352"/>
      <c r="G7846" s="352"/>
      <c r="H7846" s="352"/>
      <c r="I7846" s="352"/>
      <c r="J7846" s="352"/>
      <c r="K7846" s="352"/>
      <c r="L7846" s="352"/>
      <c r="M7846" s="352"/>
    </row>
    <row r="7847" spans="5:13">
      <c r="E7847" s="352"/>
      <c r="F7847" s="352"/>
      <c r="G7847" s="352"/>
      <c r="H7847" s="352"/>
      <c r="I7847" s="352"/>
      <c r="J7847" s="352"/>
      <c r="K7847" s="352"/>
      <c r="L7847" s="352"/>
      <c r="M7847" s="352"/>
    </row>
    <row r="7848" spans="5:13">
      <c r="E7848" s="352"/>
      <c r="F7848" s="352"/>
      <c r="G7848" s="352"/>
      <c r="H7848" s="352"/>
      <c r="I7848" s="352"/>
      <c r="J7848" s="352"/>
      <c r="K7848" s="352"/>
      <c r="L7848" s="352"/>
      <c r="M7848" s="352"/>
    </row>
    <row r="7849" spans="5:13">
      <c r="E7849" s="352"/>
      <c r="F7849" s="352"/>
      <c r="G7849" s="352"/>
      <c r="H7849" s="352"/>
      <c r="I7849" s="352"/>
      <c r="J7849" s="352"/>
      <c r="K7849" s="352"/>
      <c r="L7849" s="352"/>
      <c r="M7849" s="352"/>
    </row>
    <row r="7850" spans="5:13">
      <c r="E7850" s="352"/>
      <c r="F7850" s="352"/>
      <c r="G7850" s="352"/>
      <c r="H7850" s="352"/>
      <c r="I7850" s="352"/>
      <c r="J7850" s="352"/>
      <c r="K7850" s="352"/>
      <c r="L7850" s="352"/>
      <c r="M7850" s="352"/>
    </row>
    <row r="7851" spans="5:13">
      <c r="E7851" s="352"/>
      <c r="F7851" s="352"/>
      <c r="G7851" s="352"/>
      <c r="H7851" s="352"/>
      <c r="I7851" s="352"/>
      <c r="J7851" s="352"/>
      <c r="K7851" s="352"/>
      <c r="L7851" s="352"/>
      <c r="M7851" s="352"/>
    </row>
    <row r="7852" spans="5:13">
      <c r="E7852" s="352"/>
      <c r="F7852" s="352"/>
      <c r="G7852" s="352"/>
      <c r="H7852" s="352"/>
      <c r="I7852" s="352"/>
      <c r="J7852" s="352"/>
      <c r="K7852" s="352"/>
      <c r="L7852" s="352"/>
      <c r="M7852" s="352"/>
    </row>
    <row r="7853" spans="5:13">
      <c r="E7853" s="352"/>
      <c r="F7853" s="352"/>
      <c r="G7853" s="352"/>
      <c r="H7853" s="352"/>
      <c r="I7853" s="352"/>
      <c r="J7853" s="352"/>
      <c r="K7853" s="352"/>
      <c r="L7853" s="352"/>
      <c r="M7853" s="352"/>
    </row>
    <row r="7854" spans="5:13">
      <c r="E7854" s="352"/>
      <c r="F7854" s="352"/>
      <c r="G7854" s="352"/>
      <c r="H7854" s="352"/>
      <c r="I7854" s="352"/>
      <c r="J7854" s="352"/>
      <c r="K7854" s="352"/>
      <c r="L7854" s="352"/>
      <c r="M7854" s="352"/>
    </row>
    <row r="7855" spans="5:13">
      <c r="E7855" s="352"/>
      <c r="F7855" s="352"/>
      <c r="G7855" s="352"/>
      <c r="H7855" s="352"/>
      <c r="I7855" s="352"/>
      <c r="J7855" s="352"/>
      <c r="K7855" s="352"/>
      <c r="L7855" s="352"/>
      <c r="M7855" s="352"/>
    </row>
    <row r="7856" spans="5:13">
      <c r="E7856" s="352"/>
      <c r="F7856" s="352"/>
      <c r="G7856" s="352"/>
      <c r="H7856" s="352"/>
      <c r="I7856" s="352"/>
      <c r="J7856" s="352"/>
      <c r="K7856" s="352"/>
      <c r="L7856" s="352"/>
      <c r="M7856" s="352"/>
    </row>
    <row r="7857" spans="5:13">
      <c r="E7857" s="352"/>
      <c r="F7857" s="352"/>
      <c r="G7857" s="352"/>
      <c r="H7857" s="352"/>
      <c r="I7857" s="352"/>
      <c r="J7857" s="352"/>
      <c r="K7857" s="352"/>
      <c r="L7857" s="352"/>
      <c r="M7857" s="352"/>
    </row>
    <row r="7858" spans="5:13">
      <c r="E7858" s="352"/>
      <c r="F7858" s="352"/>
      <c r="G7858" s="352"/>
      <c r="H7858" s="352"/>
      <c r="I7858" s="352"/>
      <c r="J7858" s="352"/>
      <c r="K7858" s="352"/>
      <c r="L7858" s="352"/>
      <c r="M7858" s="352"/>
    </row>
    <row r="7859" spans="5:13">
      <c r="E7859" s="352"/>
      <c r="F7859" s="352"/>
      <c r="G7859" s="352"/>
      <c r="H7859" s="352"/>
      <c r="I7859" s="352"/>
      <c r="J7859" s="352"/>
      <c r="K7859" s="352"/>
      <c r="L7859" s="352"/>
      <c r="M7859" s="352"/>
    </row>
    <row r="7860" spans="5:13">
      <c r="E7860" s="352"/>
      <c r="F7860" s="352"/>
      <c r="G7860" s="352"/>
      <c r="H7860" s="352"/>
      <c r="I7860" s="352"/>
      <c r="J7860" s="352"/>
      <c r="K7860" s="352"/>
      <c r="L7860" s="352"/>
      <c r="M7860" s="352"/>
    </row>
    <row r="7861" spans="5:13">
      <c r="E7861" s="352"/>
      <c r="F7861" s="352"/>
      <c r="G7861" s="352"/>
      <c r="H7861" s="352"/>
      <c r="I7861" s="352"/>
      <c r="J7861" s="352"/>
      <c r="K7861" s="352"/>
      <c r="L7861" s="352"/>
      <c r="M7861" s="352"/>
    </row>
    <row r="7862" spans="5:13">
      <c r="E7862" s="352"/>
      <c r="F7862" s="352"/>
      <c r="G7862" s="352"/>
      <c r="H7862" s="352"/>
      <c r="I7862" s="352"/>
      <c r="J7862" s="352"/>
      <c r="K7862" s="352"/>
      <c r="L7862" s="352"/>
      <c r="M7862" s="352"/>
    </row>
    <row r="7863" spans="5:13">
      <c r="E7863" s="352"/>
      <c r="F7863" s="352"/>
      <c r="G7863" s="352"/>
      <c r="H7863" s="352"/>
      <c r="I7863" s="352"/>
      <c r="J7863" s="352"/>
      <c r="K7863" s="352"/>
      <c r="L7863" s="352"/>
      <c r="M7863" s="352"/>
    </row>
    <row r="7864" spans="5:13">
      <c r="E7864" s="352"/>
      <c r="F7864" s="352"/>
      <c r="G7864" s="352"/>
      <c r="H7864" s="352"/>
      <c r="I7864" s="352"/>
      <c r="J7864" s="352"/>
      <c r="K7864" s="352"/>
      <c r="L7864" s="352"/>
      <c r="M7864" s="352"/>
    </row>
    <row r="7865" spans="5:13">
      <c r="E7865" s="352"/>
      <c r="F7865" s="352"/>
      <c r="G7865" s="352"/>
      <c r="H7865" s="352"/>
      <c r="I7865" s="352"/>
      <c r="J7865" s="352"/>
      <c r="K7865" s="352"/>
      <c r="L7865" s="352"/>
      <c r="M7865" s="352"/>
    </row>
    <row r="7866" spans="5:13">
      <c r="E7866" s="352"/>
      <c r="F7866" s="352"/>
      <c r="G7866" s="352"/>
      <c r="H7866" s="352"/>
      <c r="I7866" s="352"/>
      <c r="J7866" s="352"/>
      <c r="K7866" s="352"/>
      <c r="L7866" s="352"/>
      <c r="M7866" s="352"/>
    </row>
    <row r="7867" spans="5:13">
      <c r="E7867" s="352"/>
      <c r="F7867" s="352"/>
      <c r="G7867" s="352"/>
      <c r="H7867" s="352"/>
      <c r="I7867" s="352"/>
      <c r="J7867" s="352"/>
      <c r="K7867" s="352"/>
      <c r="L7867" s="352"/>
      <c r="M7867" s="352"/>
    </row>
    <row r="7868" spans="5:13">
      <c r="E7868" s="352"/>
      <c r="F7868" s="352"/>
      <c r="G7868" s="352"/>
      <c r="H7868" s="352"/>
      <c r="I7868" s="352"/>
      <c r="J7868" s="352"/>
      <c r="K7868" s="352"/>
      <c r="L7868" s="352"/>
      <c r="M7868" s="352"/>
    </row>
    <row r="7869" spans="5:13">
      <c r="E7869" s="352"/>
      <c r="F7869" s="352"/>
      <c r="G7869" s="352"/>
      <c r="H7869" s="352"/>
      <c r="I7869" s="352"/>
      <c r="J7869" s="352"/>
      <c r="K7869" s="352"/>
      <c r="L7869" s="352"/>
      <c r="M7869" s="352"/>
    </row>
    <row r="7870" spans="5:13">
      <c r="E7870" s="352"/>
      <c r="F7870" s="352"/>
      <c r="G7870" s="352"/>
      <c r="H7870" s="352"/>
      <c r="I7870" s="352"/>
      <c r="J7870" s="352"/>
      <c r="K7870" s="352"/>
      <c r="L7870" s="352"/>
      <c r="M7870" s="352"/>
    </row>
    <row r="7871" spans="5:13">
      <c r="E7871" s="352"/>
      <c r="F7871" s="352"/>
      <c r="G7871" s="352"/>
      <c r="H7871" s="352"/>
      <c r="I7871" s="352"/>
      <c r="J7871" s="352"/>
      <c r="K7871" s="352"/>
      <c r="L7871" s="352"/>
      <c r="M7871" s="352"/>
    </row>
    <row r="7872" spans="5:13">
      <c r="E7872" s="352"/>
      <c r="F7872" s="352"/>
      <c r="G7872" s="352"/>
      <c r="H7872" s="352"/>
      <c r="I7872" s="352"/>
      <c r="J7872" s="352"/>
      <c r="K7872" s="352"/>
      <c r="L7872" s="352"/>
      <c r="M7872" s="352"/>
    </row>
    <row r="7873" spans="5:13">
      <c r="E7873" s="352"/>
      <c r="F7873" s="352"/>
      <c r="G7873" s="352"/>
      <c r="H7873" s="352"/>
      <c r="I7873" s="352"/>
      <c r="J7873" s="352"/>
      <c r="K7873" s="352"/>
      <c r="L7873" s="352"/>
      <c r="M7873" s="352"/>
    </row>
    <row r="7874" spans="5:13">
      <c r="E7874" s="352"/>
      <c r="F7874" s="352"/>
      <c r="G7874" s="352"/>
      <c r="H7874" s="352"/>
      <c r="I7874" s="352"/>
      <c r="J7874" s="352"/>
      <c r="K7874" s="352"/>
      <c r="L7874" s="352"/>
      <c r="M7874" s="352"/>
    </row>
    <row r="7875" spans="5:13">
      <c r="E7875" s="352"/>
      <c r="F7875" s="352"/>
      <c r="G7875" s="352"/>
      <c r="H7875" s="352"/>
      <c r="I7875" s="352"/>
      <c r="J7875" s="352"/>
      <c r="K7875" s="352"/>
      <c r="L7875" s="352"/>
      <c r="M7875" s="352"/>
    </row>
    <row r="7876" spans="5:13">
      <c r="E7876" s="352"/>
      <c r="F7876" s="352"/>
      <c r="G7876" s="352"/>
      <c r="H7876" s="352"/>
      <c r="I7876" s="352"/>
      <c r="J7876" s="352"/>
      <c r="K7876" s="352"/>
      <c r="L7876" s="352"/>
      <c r="M7876" s="352"/>
    </row>
    <row r="7877" spans="5:13">
      <c r="E7877" s="352"/>
      <c r="F7877" s="352"/>
      <c r="G7877" s="352"/>
      <c r="H7877" s="352"/>
      <c r="I7877" s="352"/>
      <c r="J7877" s="352"/>
      <c r="K7877" s="352"/>
      <c r="L7877" s="352"/>
      <c r="M7877" s="352"/>
    </row>
    <row r="7878" spans="5:13">
      <c r="E7878" s="352"/>
      <c r="F7878" s="352"/>
      <c r="G7878" s="352"/>
      <c r="H7878" s="352"/>
      <c r="I7878" s="352"/>
      <c r="J7878" s="352"/>
      <c r="K7878" s="352"/>
      <c r="L7878" s="352"/>
      <c r="M7878" s="352"/>
    </row>
    <row r="7879" spans="5:13">
      <c r="E7879" s="352"/>
      <c r="F7879" s="352"/>
      <c r="G7879" s="352"/>
      <c r="H7879" s="352"/>
      <c r="I7879" s="352"/>
      <c r="J7879" s="352"/>
      <c r="K7879" s="352"/>
      <c r="L7879" s="352"/>
      <c r="M7879" s="352"/>
    </row>
    <row r="7880" spans="5:13">
      <c r="E7880" s="352"/>
      <c r="F7880" s="352"/>
      <c r="G7880" s="352"/>
      <c r="H7880" s="352"/>
      <c r="I7880" s="352"/>
      <c r="J7880" s="352"/>
      <c r="K7880" s="352"/>
      <c r="L7880" s="352"/>
      <c r="M7880" s="352"/>
    </row>
    <row r="7881" spans="5:13">
      <c r="E7881" s="352"/>
      <c r="F7881" s="352"/>
      <c r="G7881" s="352"/>
      <c r="H7881" s="352"/>
      <c r="I7881" s="352"/>
      <c r="J7881" s="352"/>
      <c r="K7881" s="352"/>
      <c r="L7881" s="352"/>
      <c r="M7881" s="352"/>
    </row>
    <row r="7882" spans="5:13">
      <c r="E7882" s="352"/>
      <c r="F7882" s="352"/>
      <c r="G7882" s="352"/>
      <c r="H7882" s="352"/>
      <c r="I7882" s="352"/>
      <c r="J7882" s="352"/>
      <c r="K7882" s="352"/>
      <c r="L7882" s="352"/>
      <c r="M7882" s="352"/>
    </row>
    <row r="7883" spans="5:13">
      <c r="E7883" s="352"/>
      <c r="F7883" s="352"/>
      <c r="G7883" s="352"/>
      <c r="H7883" s="352"/>
      <c r="I7883" s="352"/>
      <c r="J7883" s="352"/>
      <c r="K7883" s="352"/>
      <c r="L7883" s="352"/>
      <c r="M7883" s="352"/>
    </row>
    <row r="7884" spans="5:13">
      <c r="E7884" s="352"/>
      <c r="F7884" s="352"/>
      <c r="G7884" s="352"/>
      <c r="H7884" s="352"/>
      <c r="I7884" s="352"/>
      <c r="J7884" s="352"/>
      <c r="K7884" s="352"/>
      <c r="L7884" s="352"/>
      <c r="M7884" s="352"/>
    </row>
    <row r="7885" spans="5:13">
      <c r="E7885" s="352"/>
      <c r="F7885" s="352"/>
      <c r="G7885" s="352"/>
      <c r="H7885" s="352"/>
      <c r="I7885" s="352"/>
      <c r="J7885" s="352"/>
      <c r="K7885" s="352"/>
      <c r="L7885" s="352"/>
      <c r="M7885" s="352"/>
    </row>
    <row r="7886" spans="5:13">
      <c r="E7886" s="352"/>
      <c r="F7886" s="352"/>
      <c r="G7886" s="352"/>
      <c r="H7886" s="352"/>
      <c r="I7886" s="352"/>
      <c r="J7886" s="352"/>
      <c r="K7886" s="352"/>
      <c r="L7886" s="352"/>
      <c r="M7886" s="352"/>
    </row>
    <row r="7887" spans="5:13">
      <c r="E7887" s="352"/>
      <c r="F7887" s="352"/>
      <c r="G7887" s="352"/>
      <c r="H7887" s="352"/>
      <c r="I7887" s="352"/>
      <c r="J7887" s="352"/>
      <c r="K7887" s="352"/>
      <c r="L7887" s="352"/>
      <c r="M7887" s="352"/>
    </row>
    <row r="7888" spans="5:13">
      <c r="E7888" s="352"/>
      <c r="F7888" s="352"/>
      <c r="G7888" s="352"/>
      <c r="H7888" s="352"/>
      <c r="I7888" s="352"/>
      <c r="J7888" s="352"/>
      <c r="K7888" s="352"/>
      <c r="L7888" s="352"/>
      <c r="M7888" s="352"/>
    </row>
    <row r="7889" spans="5:13">
      <c r="E7889" s="352"/>
      <c r="F7889" s="352"/>
      <c r="G7889" s="352"/>
      <c r="H7889" s="352"/>
      <c r="I7889" s="352"/>
      <c r="J7889" s="352"/>
      <c r="K7889" s="352"/>
      <c r="L7889" s="352"/>
      <c r="M7889" s="352"/>
    </row>
    <row r="7890" spans="5:13">
      <c r="E7890" s="352"/>
      <c r="F7890" s="352"/>
      <c r="G7890" s="352"/>
      <c r="H7890" s="352"/>
      <c r="I7890" s="352"/>
      <c r="J7890" s="352"/>
      <c r="K7890" s="352"/>
      <c r="L7890" s="352"/>
      <c r="M7890" s="352"/>
    </row>
    <row r="7891" spans="5:13">
      <c r="E7891" s="352"/>
      <c r="F7891" s="352"/>
      <c r="G7891" s="352"/>
      <c r="H7891" s="352"/>
      <c r="I7891" s="352"/>
      <c r="J7891" s="352"/>
      <c r="K7891" s="352"/>
      <c r="L7891" s="352"/>
      <c r="M7891" s="352"/>
    </row>
    <row r="7892" spans="5:13">
      <c r="E7892" s="352"/>
      <c r="F7892" s="352"/>
      <c r="G7892" s="352"/>
      <c r="H7892" s="352"/>
      <c r="I7892" s="352"/>
      <c r="J7892" s="352"/>
      <c r="K7892" s="352"/>
      <c r="L7892" s="352"/>
      <c r="M7892" s="352"/>
    </row>
    <row r="7893" spans="5:13">
      <c r="E7893" s="352"/>
      <c r="F7893" s="352"/>
      <c r="G7893" s="352"/>
      <c r="H7893" s="352"/>
      <c r="I7893" s="352"/>
      <c r="J7893" s="352"/>
      <c r="K7893" s="352"/>
      <c r="L7893" s="352"/>
      <c r="M7893" s="352"/>
    </row>
    <row r="7894" spans="5:13">
      <c r="E7894" s="352"/>
      <c r="F7894" s="352"/>
      <c r="G7894" s="352"/>
      <c r="H7894" s="352"/>
      <c r="I7894" s="352"/>
      <c r="J7894" s="352"/>
      <c r="K7894" s="352"/>
      <c r="L7894" s="352"/>
      <c r="M7894" s="352"/>
    </row>
    <row r="7895" spans="5:13">
      <c r="E7895" s="352"/>
      <c r="F7895" s="352"/>
      <c r="G7895" s="352"/>
      <c r="H7895" s="352"/>
      <c r="I7895" s="352"/>
      <c r="J7895" s="352"/>
      <c r="K7895" s="352"/>
      <c r="L7895" s="352"/>
      <c r="M7895" s="352"/>
    </row>
    <row r="7896" spans="5:13">
      <c r="E7896" s="352"/>
      <c r="F7896" s="352"/>
      <c r="G7896" s="352"/>
      <c r="H7896" s="352"/>
      <c r="I7896" s="352"/>
      <c r="J7896" s="352"/>
      <c r="K7896" s="352"/>
      <c r="L7896" s="352"/>
      <c r="M7896" s="352"/>
    </row>
    <row r="7897" spans="5:13">
      <c r="E7897" s="352"/>
      <c r="F7897" s="352"/>
      <c r="G7897" s="352"/>
      <c r="H7897" s="352"/>
      <c r="I7897" s="352"/>
      <c r="J7897" s="352"/>
      <c r="K7897" s="352"/>
      <c r="L7897" s="352"/>
      <c r="M7897" s="352"/>
    </row>
    <row r="7898" spans="5:13">
      <c r="E7898" s="352"/>
      <c r="F7898" s="352"/>
      <c r="G7898" s="352"/>
      <c r="H7898" s="352"/>
      <c r="I7898" s="352"/>
      <c r="J7898" s="352"/>
      <c r="K7898" s="352"/>
      <c r="L7898" s="352"/>
      <c r="M7898" s="352"/>
    </row>
    <row r="7899" spans="5:13">
      <c r="E7899" s="352"/>
      <c r="F7899" s="352"/>
      <c r="G7899" s="352"/>
      <c r="H7899" s="352"/>
      <c r="I7899" s="352"/>
      <c r="J7899" s="352"/>
      <c r="K7899" s="352"/>
      <c r="L7899" s="352"/>
      <c r="M7899" s="352"/>
    </row>
    <row r="7900" spans="5:13">
      <c r="E7900" s="352"/>
      <c r="F7900" s="352"/>
      <c r="G7900" s="352"/>
      <c r="H7900" s="352"/>
      <c r="I7900" s="352"/>
      <c r="J7900" s="352"/>
      <c r="K7900" s="352"/>
      <c r="L7900" s="352"/>
      <c r="M7900" s="352"/>
    </row>
    <row r="7901" spans="5:13">
      <c r="E7901" s="352"/>
      <c r="F7901" s="352"/>
      <c r="G7901" s="352"/>
      <c r="H7901" s="352"/>
      <c r="I7901" s="352"/>
      <c r="J7901" s="352"/>
      <c r="K7901" s="352"/>
      <c r="L7901" s="352"/>
      <c r="M7901" s="352"/>
    </row>
    <row r="7902" spans="5:13">
      <c r="E7902" s="352"/>
      <c r="F7902" s="352"/>
      <c r="G7902" s="352"/>
      <c r="H7902" s="352"/>
      <c r="I7902" s="352"/>
      <c r="J7902" s="352"/>
      <c r="K7902" s="352"/>
      <c r="L7902" s="352"/>
      <c r="M7902" s="352"/>
    </row>
    <row r="7903" spans="5:13">
      <c r="E7903" s="352"/>
      <c r="F7903" s="352"/>
      <c r="G7903" s="352"/>
      <c r="H7903" s="352"/>
      <c r="I7903" s="352"/>
      <c r="J7903" s="352"/>
      <c r="K7903" s="352"/>
      <c r="L7903" s="352"/>
      <c r="M7903" s="352"/>
    </row>
    <row r="7904" spans="5:13">
      <c r="E7904" s="352"/>
      <c r="F7904" s="352"/>
      <c r="G7904" s="352"/>
      <c r="H7904" s="352"/>
      <c r="I7904" s="352"/>
      <c r="J7904" s="352"/>
      <c r="K7904" s="352"/>
      <c r="L7904" s="352"/>
      <c r="M7904" s="352"/>
    </row>
    <row r="7905" spans="8:8" s="180" customFormat="1">
      <c r="H7905" s="273"/>
    </row>
    <row r="7906" spans="8:8" s="180" customFormat="1">
      <c r="H7906" s="273"/>
    </row>
    <row r="7907" spans="8:8" s="180" customFormat="1">
      <c r="H7907" s="273"/>
    </row>
    <row r="7908" spans="8:8" s="180" customFormat="1">
      <c r="H7908" s="273"/>
    </row>
    <row r="7909" spans="8:8" s="180" customFormat="1">
      <c r="H7909" s="273"/>
    </row>
    <row r="7910" spans="8:8" s="180" customFormat="1">
      <c r="H7910" s="273"/>
    </row>
    <row r="7911" spans="8:8" s="180" customFormat="1">
      <c r="H7911" s="273"/>
    </row>
    <row r="7912" spans="8:8" s="180" customFormat="1">
      <c r="H7912" s="273"/>
    </row>
    <row r="7913" spans="8:8" s="180" customFormat="1">
      <c r="H7913" s="273"/>
    </row>
    <row r="7914" spans="8:8" s="180" customFormat="1">
      <c r="H7914" s="273"/>
    </row>
    <row r="7915" spans="8:8" s="180" customFormat="1">
      <c r="H7915" s="273"/>
    </row>
    <row r="7916" spans="8:8" s="180" customFormat="1">
      <c r="H7916" s="273"/>
    </row>
    <row r="7917" spans="8:8" s="180" customFormat="1">
      <c r="H7917" s="273"/>
    </row>
    <row r="7918" spans="8:8" s="180" customFormat="1">
      <c r="H7918" s="273"/>
    </row>
    <row r="7919" spans="8:8" s="180" customFormat="1">
      <c r="H7919" s="273"/>
    </row>
    <row r="7920" spans="8:8" s="180" customFormat="1">
      <c r="H7920" s="273"/>
    </row>
    <row r="7921" spans="8:8" s="180" customFormat="1">
      <c r="H7921" s="273"/>
    </row>
    <row r="7922" spans="8:8" s="180" customFormat="1">
      <c r="H7922" s="273"/>
    </row>
    <row r="7923" spans="8:8" s="180" customFormat="1">
      <c r="H7923" s="273"/>
    </row>
    <row r="7924" spans="8:8" s="180" customFormat="1">
      <c r="H7924" s="273"/>
    </row>
    <row r="7925" spans="8:8" s="180" customFormat="1">
      <c r="H7925" s="273"/>
    </row>
    <row r="7926" spans="8:8" s="180" customFormat="1">
      <c r="H7926" s="273"/>
    </row>
    <row r="7927" spans="8:8" s="180" customFormat="1">
      <c r="H7927" s="273"/>
    </row>
    <row r="7928" spans="8:8" s="180" customFormat="1">
      <c r="H7928" s="273"/>
    </row>
    <row r="7929" spans="8:8" s="180" customFormat="1">
      <c r="H7929" s="273"/>
    </row>
    <row r="7930" spans="8:8" s="180" customFormat="1">
      <c r="H7930" s="273"/>
    </row>
    <row r="7931" spans="8:8" s="180" customFormat="1">
      <c r="H7931" s="273"/>
    </row>
    <row r="7932" spans="8:8" s="180" customFormat="1">
      <c r="H7932" s="273"/>
    </row>
    <row r="7933" spans="8:8" s="180" customFormat="1">
      <c r="H7933" s="273"/>
    </row>
    <row r="7934" spans="8:8" s="180" customFormat="1">
      <c r="H7934" s="273"/>
    </row>
    <row r="7935" spans="8:8" s="180" customFormat="1">
      <c r="H7935" s="273"/>
    </row>
    <row r="7936" spans="8:8" s="180" customFormat="1">
      <c r="H7936" s="273"/>
    </row>
    <row r="7937" spans="8:8" s="180" customFormat="1">
      <c r="H7937" s="273"/>
    </row>
    <row r="7938" spans="8:8" s="180" customFormat="1">
      <c r="H7938" s="273"/>
    </row>
    <row r="7939" spans="8:8" s="180" customFormat="1">
      <c r="H7939" s="273"/>
    </row>
    <row r="7940" spans="8:8" s="180" customFormat="1">
      <c r="H7940" s="273"/>
    </row>
    <row r="7941" spans="8:8" s="180" customFormat="1">
      <c r="H7941" s="273"/>
    </row>
    <row r="7942" spans="8:8" s="180" customFormat="1">
      <c r="H7942" s="273"/>
    </row>
    <row r="7943" spans="8:8" s="180" customFormat="1">
      <c r="H7943" s="273"/>
    </row>
    <row r="7944" spans="8:8" s="180" customFormat="1">
      <c r="H7944" s="273"/>
    </row>
    <row r="7945" spans="8:8" s="180" customFormat="1">
      <c r="H7945" s="273"/>
    </row>
    <row r="7946" spans="8:8" s="180" customFormat="1">
      <c r="H7946" s="273"/>
    </row>
    <row r="7947" spans="8:8" s="180" customFormat="1">
      <c r="H7947" s="273"/>
    </row>
    <row r="7948" spans="8:8" s="180" customFormat="1">
      <c r="H7948" s="273"/>
    </row>
    <row r="7949" spans="8:8" s="180" customFormat="1">
      <c r="H7949" s="273"/>
    </row>
    <row r="7950" spans="8:8" s="180" customFormat="1">
      <c r="H7950" s="273"/>
    </row>
    <row r="7951" spans="8:8" s="180" customFormat="1">
      <c r="H7951" s="273"/>
    </row>
    <row r="7952" spans="8:8" s="180" customFormat="1">
      <c r="H7952" s="273"/>
    </row>
    <row r="7953" spans="8:8" s="180" customFormat="1">
      <c r="H7953" s="273"/>
    </row>
    <row r="7954" spans="8:8" s="180" customFormat="1">
      <c r="H7954" s="273"/>
    </row>
    <row r="7955" spans="8:8" s="180" customFormat="1">
      <c r="H7955" s="273"/>
    </row>
    <row r="7956" spans="8:8" s="180" customFormat="1">
      <c r="H7956" s="273"/>
    </row>
    <row r="7957" spans="8:8" s="180" customFormat="1">
      <c r="H7957" s="273"/>
    </row>
    <row r="7958" spans="8:8" s="180" customFormat="1">
      <c r="H7958" s="273"/>
    </row>
    <row r="7959" spans="8:8" s="180" customFormat="1">
      <c r="H7959" s="273"/>
    </row>
    <row r="7960" spans="8:8" s="180" customFormat="1">
      <c r="H7960" s="273"/>
    </row>
    <row r="7961" spans="8:8" s="180" customFormat="1">
      <c r="H7961" s="273"/>
    </row>
    <row r="7962" spans="8:8" s="180" customFormat="1">
      <c r="H7962" s="273"/>
    </row>
    <row r="7963" spans="8:8" s="180" customFormat="1">
      <c r="H7963" s="273"/>
    </row>
    <row r="7964" spans="8:8" s="180" customFormat="1">
      <c r="H7964" s="273"/>
    </row>
    <row r="7965" spans="8:8" s="180" customFormat="1">
      <c r="H7965" s="273"/>
    </row>
    <row r="7966" spans="8:8" s="180" customFormat="1">
      <c r="H7966" s="273"/>
    </row>
    <row r="7967" spans="8:8" s="180" customFormat="1">
      <c r="H7967" s="273"/>
    </row>
    <row r="7968" spans="8:8" s="180" customFormat="1">
      <c r="H7968" s="273"/>
    </row>
    <row r="7969" spans="8:8" s="180" customFormat="1">
      <c r="H7969" s="273"/>
    </row>
    <row r="7970" spans="8:8" s="180" customFormat="1">
      <c r="H7970" s="273"/>
    </row>
    <row r="7971" spans="8:8" s="180" customFormat="1">
      <c r="H7971" s="273"/>
    </row>
    <row r="7972" spans="8:8" s="180" customFormat="1">
      <c r="H7972" s="273"/>
    </row>
    <row r="7973" spans="8:8" s="180" customFormat="1">
      <c r="H7973" s="273"/>
    </row>
    <row r="7974" spans="8:8" s="180" customFormat="1">
      <c r="H7974" s="273"/>
    </row>
    <row r="7975" spans="8:8" s="180" customFormat="1">
      <c r="H7975" s="273"/>
    </row>
    <row r="7976" spans="8:8" s="180" customFormat="1">
      <c r="H7976" s="273"/>
    </row>
    <row r="7977" spans="8:8" s="180" customFormat="1">
      <c r="H7977" s="273"/>
    </row>
    <row r="7978" spans="8:8" s="180" customFormat="1">
      <c r="H7978" s="273"/>
    </row>
    <row r="7979" spans="8:8" s="180" customFormat="1">
      <c r="H7979" s="273"/>
    </row>
    <row r="7980" spans="8:8" s="180" customFormat="1">
      <c r="H7980" s="273"/>
    </row>
    <row r="7981" spans="8:8" s="180" customFormat="1">
      <c r="H7981" s="273"/>
    </row>
    <row r="7982" spans="8:8" s="180" customFormat="1">
      <c r="H7982" s="273"/>
    </row>
    <row r="7983" spans="8:8" s="180" customFormat="1">
      <c r="H7983" s="273"/>
    </row>
    <row r="7984" spans="8:8" s="180" customFormat="1">
      <c r="H7984" s="273"/>
    </row>
    <row r="7985" spans="8:8" s="180" customFormat="1">
      <c r="H7985" s="273"/>
    </row>
    <row r="7986" spans="8:8" s="180" customFormat="1">
      <c r="H7986" s="273"/>
    </row>
    <row r="7987" spans="8:8" s="180" customFormat="1">
      <c r="H7987" s="273"/>
    </row>
    <row r="7988" spans="8:8" s="180" customFormat="1">
      <c r="H7988" s="273"/>
    </row>
    <row r="7989" spans="8:8" s="180" customFormat="1">
      <c r="H7989" s="273"/>
    </row>
    <row r="7990" spans="8:8" s="180" customFormat="1">
      <c r="H7990" s="273"/>
    </row>
    <row r="7991" spans="8:8" s="180" customFormat="1">
      <c r="H7991" s="273"/>
    </row>
    <row r="7992" spans="8:8" s="180" customFormat="1">
      <c r="H7992" s="273"/>
    </row>
    <row r="7993" spans="8:8" s="180" customFormat="1">
      <c r="H7993" s="273"/>
    </row>
    <row r="7994" spans="8:8" s="180" customFormat="1">
      <c r="H7994" s="273"/>
    </row>
    <row r="7995" spans="8:8" s="180" customFormat="1">
      <c r="H7995" s="273"/>
    </row>
    <row r="7996" spans="8:8" s="180" customFormat="1">
      <c r="H7996" s="273"/>
    </row>
    <row r="7997" spans="8:8" s="180" customFormat="1">
      <c r="H7997" s="273"/>
    </row>
    <row r="7998" spans="8:8" s="180" customFormat="1">
      <c r="H7998" s="273"/>
    </row>
    <row r="7999" spans="8:8" s="180" customFormat="1">
      <c r="H7999" s="273"/>
    </row>
    <row r="8000" spans="8:8" s="180" customFormat="1">
      <c r="H8000" s="273"/>
    </row>
    <row r="8001" spans="8:8" s="180" customFormat="1">
      <c r="H8001" s="273"/>
    </row>
    <row r="8002" spans="8:8" s="180" customFormat="1">
      <c r="H8002" s="273"/>
    </row>
    <row r="8003" spans="8:8" s="180" customFormat="1">
      <c r="H8003" s="273"/>
    </row>
    <row r="8004" spans="8:8" s="180" customFormat="1">
      <c r="H8004" s="273"/>
    </row>
    <row r="8005" spans="8:8" s="180" customFormat="1">
      <c r="H8005" s="273"/>
    </row>
    <row r="8006" spans="8:8" s="180" customFormat="1">
      <c r="H8006" s="273"/>
    </row>
    <row r="8007" spans="8:8" s="180" customFormat="1">
      <c r="H8007" s="273"/>
    </row>
    <row r="8008" spans="8:8" s="180" customFormat="1">
      <c r="H8008" s="273"/>
    </row>
    <row r="8009" spans="8:8" s="180" customFormat="1">
      <c r="H8009" s="273"/>
    </row>
    <row r="8010" spans="8:8" s="180" customFormat="1">
      <c r="H8010" s="273"/>
    </row>
    <row r="8011" spans="8:8" s="180" customFormat="1">
      <c r="H8011" s="273"/>
    </row>
    <row r="8012" spans="8:8" s="180" customFormat="1">
      <c r="H8012" s="273"/>
    </row>
    <row r="8013" spans="8:8" s="180" customFormat="1">
      <c r="H8013" s="273"/>
    </row>
    <row r="8014" spans="8:8" s="180" customFormat="1">
      <c r="H8014" s="273"/>
    </row>
    <row r="8015" spans="8:8" s="180" customFormat="1">
      <c r="H8015" s="273"/>
    </row>
    <row r="8016" spans="8:8" s="180" customFormat="1">
      <c r="H8016" s="273"/>
    </row>
    <row r="8017" spans="8:8" s="180" customFormat="1">
      <c r="H8017" s="273"/>
    </row>
    <row r="8018" spans="8:8" s="180" customFormat="1">
      <c r="H8018" s="273"/>
    </row>
    <row r="8019" spans="8:8" s="180" customFormat="1">
      <c r="H8019" s="273"/>
    </row>
    <row r="8020" spans="8:8" s="180" customFormat="1">
      <c r="H8020" s="273"/>
    </row>
    <row r="8021" spans="8:8" s="180" customFormat="1">
      <c r="H8021" s="273"/>
    </row>
    <row r="8022" spans="8:8" s="180" customFormat="1">
      <c r="H8022" s="273"/>
    </row>
    <row r="8023" spans="8:8" s="180" customFormat="1">
      <c r="H8023" s="273"/>
    </row>
    <row r="8024" spans="8:8" s="180" customFormat="1">
      <c r="H8024" s="273"/>
    </row>
    <row r="8025" spans="8:8" s="180" customFormat="1">
      <c r="H8025" s="273"/>
    </row>
    <row r="8026" spans="8:8" s="180" customFormat="1">
      <c r="H8026" s="273"/>
    </row>
    <row r="8027" spans="8:8" s="180" customFormat="1">
      <c r="H8027" s="273"/>
    </row>
    <row r="8028" spans="8:8" s="180" customFormat="1">
      <c r="H8028" s="273"/>
    </row>
    <row r="8029" spans="8:8" s="180" customFormat="1">
      <c r="H8029" s="273"/>
    </row>
    <row r="8030" spans="8:8" s="180" customFormat="1">
      <c r="H8030" s="273"/>
    </row>
    <row r="8031" spans="8:8" s="180" customFormat="1">
      <c r="H8031" s="273"/>
    </row>
    <row r="8032" spans="8:8" s="180" customFormat="1">
      <c r="H8032" s="273"/>
    </row>
    <row r="8033" spans="8:8" s="180" customFormat="1">
      <c r="H8033" s="273"/>
    </row>
    <row r="8034" spans="8:8" s="180" customFormat="1">
      <c r="H8034" s="273"/>
    </row>
    <row r="8035" spans="8:8" s="180" customFormat="1">
      <c r="H8035" s="273"/>
    </row>
    <row r="8036" spans="8:8" s="180" customFormat="1">
      <c r="H8036" s="273"/>
    </row>
    <row r="8037" spans="8:8" s="180" customFormat="1">
      <c r="H8037" s="273"/>
    </row>
    <row r="8038" spans="8:8" s="180" customFormat="1">
      <c r="H8038" s="273"/>
    </row>
    <row r="8039" spans="8:8" s="180" customFormat="1">
      <c r="H8039" s="273"/>
    </row>
    <row r="8040" spans="8:8" s="180" customFormat="1">
      <c r="H8040" s="273"/>
    </row>
    <row r="8041" spans="8:8" s="180" customFormat="1">
      <c r="H8041" s="273"/>
    </row>
    <row r="8042" spans="8:8" s="180" customFormat="1">
      <c r="H8042" s="273"/>
    </row>
    <row r="8043" spans="8:8" s="180" customFormat="1">
      <c r="H8043" s="273"/>
    </row>
    <row r="8044" spans="8:8" s="180" customFormat="1">
      <c r="H8044" s="273"/>
    </row>
    <row r="8045" spans="8:8" s="180" customFormat="1">
      <c r="H8045" s="273"/>
    </row>
    <row r="8046" spans="8:8" s="180" customFormat="1">
      <c r="H8046" s="273"/>
    </row>
    <row r="8047" spans="8:8" s="180" customFormat="1">
      <c r="H8047" s="273"/>
    </row>
    <row r="8048" spans="8:8" s="180" customFormat="1">
      <c r="H8048" s="273"/>
    </row>
    <row r="8049" spans="8:8" s="180" customFormat="1">
      <c r="H8049" s="273"/>
    </row>
    <row r="8050" spans="8:8" s="180" customFormat="1">
      <c r="H8050" s="273"/>
    </row>
    <row r="8051" spans="8:8" s="180" customFormat="1">
      <c r="H8051" s="273"/>
    </row>
    <row r="8052" spans="8:8" s="180" customFormat="1">
      <c r="H8052" s="273"/>
    </row>
    <row r="8053" spans="8:8" s="180" customFormat="1">
      <c r="H8053" s="273"/>
    </row>
    <row r="8054" spans="8:8" s="180" customFormat="1">
      <c r="H8054" s="273"/>
    </row>
    <row r="8055" spans="8:8" s="180" customFormat="1">
      <c r="H8055" s="273"/>
    </row>
    <row r="8056" spans="8:8" s="180" customFormat="1">
      <c r="H8056" s="273"/>
    </row>
    <row r="8057" spans="8:8" s="180" customFormat="1">
      <c r="H8057" s="273"/>
    </row>
    <row r="8058" spans="8:8" s="180" customFormat="1">
      <c r="H8058" s="273"/>
    </row>
    <row r="8059" spans="8:8" s="180" customFormat="1">
      <c r="H8059" s="273"/>
    </row>
    <row r="8060" spans="8:8" s="180" customFormat="1">
      <c r="H8060" s="273"/>
    </row>
    <row r="8061" spans="8:8" s="180" customFormat="1">
      <c r="H8061" s="273"/>
    </row>
    <row r="8062" spans="8:8" s="180" customFormat="1">
      <c r="H8062" s="273"/>
    </row>
    <row r="8063" spans="8:8" s="180" customFormat="1">
      <c r="H8063" s="273"/>
    </row>
    <row r="8064" spans="8:8" s="180" customFormat="1">
      <c r="H8064" s="273"/>
    </row>
    <row r="8065" spans="8:8" s="180" customFormat="1">
      <c r="H8065" s="273"/>
    </row>
    <row r="8066" spans="8:8" s="180" customFormat="1">
      <c r="H8066" s="273"/>
    </row>
    <row r="8067" spans="8:8" s="180" customFormat="1">
      <c r="H8067" s="273"/>
    </row>
    <row r="8068" spans="8:8" s="180" customFormat="1">
      <c r="H8068" s="273"/>
    </row>
    <row r="8069" spans="8:8" s="180" customFormat="1">
      <c r="H8069" s="273"/>
    </row>
    <row r="8070" spans="8:8" s="180" customFormat="1">
      <c r="H8070" s="273"/>
    </row>
    <row r="8071" spans="8:8" s="180" customFormat="1">
      <c r="H8071" s="273"/>
    </row>
    <row r="8072" spans="8:8" s="180" customFormat="1">
      <c r="H8072" s="273"/>
    </row>
    <row r="8073" spans="8:8" s="180" customFormat="1">
      <c r="H8073" s="273"/>
    </row>
    <row r="8074" spans="8:8" s="180" customFormat="1">
      <c r="H8074" s="273"/>
    </row>
    <row r="8075" spans="8:8" s="180" customFormat="1">
      <c r="H8075" s="273"/>
    </row>
    <row r="8076" spans="8:8" s="180" customFormat="1">
      <c r="H8076" s="273"/>
    </row>
    <row r="8077" spans="8:8" s="180" customFormat="1">
      <c r="H8077" s="273"/>
    </row>
    <row r="8078" spans="8:8" s="180" customFormat="1">
      <c r="H8078" s="273"/>
    </row>
    <row r="8079" spans="8:8" s="180" customFormat="1">
      <c r="H8079" s="273"/>
    </row>
    <row r="8080" spans="8:8" s="180" customFormat="1">
      <c r="H8080" s="273"/>
    </row>
    <row r="8081" spans="8:8" s="180" customFormat="1">
      <c r="H8081" s="273"/>
    </row>
    <row r="8082" spans="8:8" s="180" customFormat="1">
      <c r="H8082" s="273"/>
    </row>
    <row r="8083" spans="8:8" s="180" customFormat="1">
      <c r="H8083" s="273"/>
    </row>
    <row r="8084" spans="8:8" s="180" customFormat="1">
      <c r="H8084" s="273"/>
    </row>
    <row r="8085" spans="8:8" s="180" customFormat="1">
      <c r="H8085" s="273"/>
    </row>
    <row r="8086" spans="8:8" s="180" customFormat="1">
      <c r="H8086" s="273"/>
    </row>
    <row r="8087" spans="8:8" s="180" customFormat="1">
      <c r="H8087" s="273"/>
    </row>
    <row r="8088" spans="8:8" s="180" customFormat="1">
      <c r="H8088" s="273"/>
    </row>
    <row r="8089" spans="8:8" s="180" customFormat="1">
      <c r="H8089" s="273"/>
    </row>
    <row r="8090" spans="8:8" s="180" customFormat="1">
      <c r="H8090" s="273"/>
    </row>
    <row r="8091" spans="8:8" s="180" customFormat="1">
      <c r="H8091" s="273"/>
    </row>
    <row r="8092" spans="8:8" s="180" customFormat="1">
      <c r="H8092" s="273"/>
    </row>
    <row r="8093" spans="8:8" s="180" customFormat="1">
      <c r="H8093" s="273"/>
    </row>
    <row r="8094" spans="8:8" s="180" customFormat="1">
      <c r="H8094" s="273"/>
    </row>
    <row r="8095" spans="8:8" s="180" customFormat="1">
      <c r="H8095" s="273"/>
    </row>
    <row r="8096" spans="8:8" s="180" customFormat="1">
      <c r="H8096" s="273"/>
    </row>
    <row r="8097" spans="8:8" s="180" customFormat="1">
      <c r="H8097" s="273"/>
    </row>
    <row r="8098" spans="8:8" s="180" customFormat="1">
      <c r="H8098" s="273"/>
    </row>
    <row r="8099" spans="8:8" s="180" customFormat="1">
      <c r="H8099" s="273"/>
    </row>
    <row r="8100" spans="8:8" s="180" customFormat="1">
      <c r="H8100" s="273"/>
    </row>
    <row r="8101" spans="8:8" s="180" customFormat="1">
      <c r="H8101" s="273"/>
    </row>
    <row r="8102" spans="8:8" s="180" customFormat="1">
      <c r="H8102" s="273"/>
    </row>
    <row r="8103" spans="8:8" s="180" customFormat="1">
      <c r="H8103" s="273"/>
    </row>
    <row r="8104" spans="8:8" s="180" customFormat="1">
      <c r="H8104" s="273"/>
    </row>
    <row r="8105" spans="8:8" s="180" customFormat="1">
      <c r="H8105" s="273"/>
    </row>
    <row r="8106" spans="8:8" s="180" customFormat="1">
      <c r="H8106" s="273"/>
    </row>
    <row r="8107" spans="8:8" s="180" customFormat="1">
      <c r="H8107" s="273"/>
    </row>
    <row r="8108" spans="8:8" s="180" customFormat="1">
      <c r="H8108" s="273"/>
    </row>
    <row r="8109" spans="8:8" s="180" customFormat="1">
      <c r="H8109" s="273"/>
    </row>
    <row r="8110" spans="8:8" s="180" customFormat="1">
      <c r="H8110" s="273"/>
    </row>
    <row r="8111" spans="8:8" s="180" customFormat="1">
      <c r="H8111" s="273"/>
    </row>
    <row r="8112" spans="8:8" s="180" customFormat="1">
      <c r="H8112" s="273"/>
    </row>
    <row r="8113" spans="8:8" s="180" customFormat="1">
      <c r="H8113" s="273"/>
    </row>
    <row r="8114" spans="8:8" s="180" customFormat="1">
      <c r="H8114" s="273"/>
    </row>
    <row r="8115" spans="8:8" s="180" customFormat="1">
      <c r="H8115" s="273"/>
    </row>
    <row r="8116" spans="8:8" s="180" customFormat="1">
      <c r="H8116" s="273"/>
    </row>
    <row r="8117" spans="8:8" s="180" customFormat="1">
      <c r="H8117" s="273"/>
    </row>
    <row r="8118" spans="8:8" s="180" customFormat="1">
      <c r="H8118" s="273"/>
    </row>
    <row r="8119" spans="8:8" s="180" customFormat="1">
      <c r="H8119" s="273"/>
    </row>
    <row r="8120" spans="8:8" s="180" customFormat="1">
      <c r="H8120" s="273"/>
    </row>
    <row r="8121" spans="8:8" s="180" customFormat="1">
      <c r="H8121" s="273"/>
    </row>
    <row r="8122" spans="8:8" s="180" customFormat="1">
      <c r="H8122" s="273"/>
    </row>
    <row r="8123" spans="8:8" s="180" customFormat="1">
      <c r="H8123" s="273"/>
    </row>
    <row r="8124" spans="8:8" s="180" customFormat="1">
      <c r="H8124" s="273"/>
    </row>
    <row r="8125" spans="8:8" s="180" customFormat="1">
      <c r="H8125" s="273"/>
    </row>
    <row r="8126" spans="8:8" s="180" customFormat="1">
      <c r="H8126" s="273"/>
    </row>
    <row r="8127" spans="8:8" s="180" customFormat="1">
      <c r="H8127" s="273"/>
    </row>
    <row r="8128" spans="8:8" s="180" customFormat="1">
      <c r="H8128" s="273"/>
    </row>
    <row r="8129" spans="8:8" s="180" customFormat="1">
      <c r="H8129" s="273"/>
    </row>
    <row r="8130" spans="8:8" s="180" customFormat="1">
      <c r="H8130" s="273"/>
    </row>
    <row r="8131" spans="8:8" s="180" customFormat="1">
      <c r="H8131" s="273"/>
    </row>
    <row r="8132" spans="8:8" s="180" customFormat="1">
      <c r="H8132" s="273"/>
    </row>
    <row r="8133" spans="8:8" s="180" customFormat="1">
      <c r="H8133" s="273"/>
    </row>
    <row r="8134" spans="8:8" s="180" customFormat="1">
      <c r="H8134" s="273"/>
    </row>
    <row r="8135" spans="8:8" s="180" customFormat="1">
      <c r="H8135" s="273"/>
    </row>
    <row r="8136" spans="8:8" s="180" customFormat="1">
      <c r="H8136" s="273"/>
    </row>
    <row r="8137" spans="8:8" s="180" customFormat="1">
      <c r="H8137" s="273"/>
    </row>
    <row r="8138" spans="8:8" s="180" customFormat="1">
      <c r="H8138" s="273"/>
    </row>
    <row r="8139" spans="8:8" s="180" customFormat="1">
      <c r="H8139" s="273"/>
    </row>
    <row r="8140" spans="8:8" s="180" customFormat="1">
      <c r="H8140" s="273"/>
    </row>
    <row r="8141" spans="8:8" s="180" customFormat="1">
      <c r="H8141" s="273"/>
    </row>
    <row r="8142" spans="8:8" s="180" customFormat="1">
      <c r="H8142" s="273"/>
    </row>
    <row r="8143" spans="8:8" s="180" customFormat="1">
      <c r="H8143" s="273"/>
    </row>
    <row r="8144" spans="8:8" s="180" customFormat="1">
      <c r="H8144" s="273"/>
    </row>
    <row r="8145" spans="8:8" s="180" customFormat="1">
      <c r="H8145" s="273"/>
    </row>
    <row r="8146" spans="8:8" s="180" customFormat="1">
      <c r="H8146" s="273"/>
    </row>
    <row r="8147" spans="8:8" s="180" customFormat="1">
      <c r="H8147" s="273"/>
    </row>
    <row r="8148" spans="8:8" s="180" customFormat="1">
      <c r="H8148" s="273"/>
    </row>
    <row r="8149" spans="8:8" s="180" customFormat="1">
      <c r="H8149" s="273"/>
    </row>
    <row r="8150" spans="8:8" s="180" customFormat="1">
      <c r="H8150" s="273"/>
    </row>
    <row r="8151" spans="8:8" s="180" customFormat="1">
      <c r="H8151" s="273"/>
    </row>
    <row r="8152" spans="8:8" s="180" customFormat="1">
      <c r="H8152" s="273"/>
    </row>
    <row r="8153" spans="8:8" s="180" customFormat="1">
      <c r="H8153" s="273"/>
    </row>
    <row r="8154" spans="8:8" s="180" customFormat="1">
      <c r="H8154" s="273"/>
    </row>
    <row r="8155" spans="8:8" s="180" customFormat="1">
      <c r="H8155" s="273"/>
    </row>
    <row r="8156" spans="8:8" s="180" customFormat="1">
      <c r="H8156" s="273"/>
    </row>
    <row r="8157" spans="8:8" s="180" customFormat="1">
      <c r="H8157" s="273"/>
    </row>
    <row r="8158" spans="8:8" s="180" customFormat="1">
      <c r="H8158" s="273"/>
    </row>
    <row r="8159" spans="8:8" s="180" customFormat="1">
      <c r="H8159" s="273"/>
    </row>
    <row r="8160" spans="8:8" s="180" customFormat="1">
      <c r="H8160" s="273"/>
    </row>
    <row r="8161" spans="8:8" s="180" customFormat="1">
      <c r="H8161" s="273"/>
    </row>
    <row r="8162" spans="8:8" s="180" customFormat="1">
      <c r="H8162" s="273"/>
    </row>
    <row r="8163" spans="8:8" s="180" customFormat="1">
      <c r="H8163" s="273"/>
    </row>
    <row r="8164" spans="8:8" s="180" customFormat="1">
      <c r="H8164" s="273"/>
    </row>
    <row r="8165" spans="8:8" s="180" customFormat="1">
      <c r="H8165" s="273"/>
    </row>
    <row r="8166" spans="8:8" s="180" customFormat="1">
      <c r="H8166" s="273"/>
    </row>
    <row r="8167" spans="8:8" s="180" customFormat="1">
      <c r="H8167" s="273"/>
    </row>
    <row r="8168" spans="8:8" s="180" customFormat="1">
      <c r="H8168" s="273"/>
    </row>
    <row r="8169" spans="8:8" s="180" customFormat="1">
      <c r="H8169" s="273"/>
    </row>
    <row r="8170" spans="8:8" s="180" customFormat="1">
      <c r="H8170" s="273"/>
    </row>
    <row r="8171" spans="8:8" s="180" customFormat="1">
      <c r="H8171" s="273"/>
    </row>
    <row r="8172" spans="8:8" s="180" customFormat="1">
      <c r="H8172" s="273"/>
    </row>
    <row r="8173" spans="8:8" s="180" customFormat="1">
      <c r="H8173" s="273"/>
    </row>
    <row r="8174" spans="8:8" s="180" customFormat="1">
      <c r="H8174" s="273"/>
    </row>
    <row r="8175" spans="8:8" s="180" customFormat="1">
      <c r="H8175" s="273"/>
    </row>
    <row r="8176" spans="8:8" s="180" customFormat="1">
      <c r="H8176" s="273"/>
    </row>
    <row r="8177" spans="8:8" s="180" customFormat="1">
      <c r="H8177" s="273"/>
    </row>
    <row r="8178" spans="8:8" s="180" customFormat="1">
      <c r="H8178" s="273"/>
    </row>
    <row r="8179" spans="8:8" s="180" customFormat="1">
      <c r="H8179" s="273"/>
    </row>
    <row r="8180" spans="8:8" s="180" customFormat="1">
      <c r="H8180" s="273"/>
    </row>
    <row r="8181" spans="8:8" s="180" customFormat="1">
      <c r="H8181" s="273"/>
    </row>
    <row r="8182" spans="8:8" s="180" customFormat="1">
      <c r="H8182" s="273"/>
    </row>
    <row r="8183" spans="8:8" s="180" customFormat="1">
      <c r="H8183" s="273"/>
    </row>
    <row r="8184" spans="8:8" s="180" customFormat="1">
      <c r="H8184" s="273"/>
    </row>
    <row r="8185" spans="8:8" s="180" customFormat="1">
      <c r="H8185" s="273"/>
    </row>
    <row r="8186" spans="8:8" s="180" customFormat="1">
      <c r="H8186" s="273"/>
    </row>
    <row r="8187" spans="8:8" s="180" customFormat="1">
      <c r="H8187" s="273"/>
    </row>
    <row r="8188" spans="8:8" s="180" customFormat="1">
      <c r="H8188" s="273"/>
    </row>
    <row r="8189" spans="8:8" s="180" customFormat="1">
      <c r="H8189" s="273"/>
    </row>
    <row r="8190" spans="8:8" s="180" customFormat="1">
      <c r="H8190" s="273"/>
    </row>
    <row r="8191" spans="8:8" s="180" customFormat="1">
      <c r="H8191" s="273"/>
    </row>
    <row r="8192" spans="8:8" s="180" customFormat="1">
      <c r="H8192" s="273"/>
    </row>
    <row r="8193" spans="8:8" s="180" customFormat="1">
      <c r="H8193" s="273"/>
    </row>
    <row r="8194" spans="8:8" s="180" customFormat="1">
      <c r="H8194" s="273"/>
    </row>
    <row r="8195" spans="8:8" s="180" customFormat="1">
      <c r="H8195" s="273"/>
    </row>
    <row r="8196" spans="8:8" s="180" customFormat="1">
      <c r="H8196" s="273"/>
    </row>
    <row r="8197" spans="8:8" s="180" customFormat="1">
      <c r="H8197" s="273"/>
    </row>
    <row r="8198" spans="8:8" s="180" customFormat="1">
      <c r="H8198" s="273"/>
    </row>
    <row r="8199" spans="8:8" s="180" customFormat="1">
      <c r="H8199" s="273"/>
    </row>
    <row r="8200" spans="8:8" s="180" customFormat="1">
      <c r="H8200" s="273"/>
    </row>
    <row r="8201" spans="8:8" s="180" customFormat="1">
      <c r="H8201" s="273"/>
    </row>
    <row r="8202" spans="8:8" s="180" customFormat="1">
      <c r="H8202" s="273"/>
    </row>
    <row r="8203" spans="8:8" s="180" customFormat="1">
      <c r="H8203" s="273"/>
    </row>
    <row r="8204" spans="8:8" s="180" customFormat="1">
      <c r="H8204" s="273"/>
    </row>
    <row r="8205" spans="8:8" s="180" customFormat="1">
      <c r="H8205" s="273"/>
    </row>
    <row r="8206" spans="8:8" s="180" customFormat="1">
      <c r="H8206" s="273"/>
    </row>
    <row r="8207" spans="8:8" s="180" customFormat="1">
      <c r="H8207" s="273"/>
    </row>
    <row r="8208" spans="8:8" s="180" customFormat="1">
      <c r="H8208" s="273"/>
    </row>
    <row r="8209" spans="8:8" s="180" customFormat="1">
      <c r="H8209" s="273"/>
    </row>
    <row r="8210" spans="8:8" s="180" customFormat="1">
      <c r="H8210" s="273"/>
    </row>
    <row r="8211" spans="8:8" s="180" customFormat="1">
      <c r="H8211" s="273"/>
    </row>
    <row r="8212" spans="8:8" s="180" customFormat="1">
      <c r="H8212" s="273"/>
    </row>
    <row r="8213" spans="8:8" s="180" customFormat="1">
      <c r="H8213" s="273"/>
    </row>
    <row r="8214" spans="8:8" s="180" customFormat="1">
      <c r="H8214" s="273"/>
    </row>
    <row r="8215" spans="8:8" s="180" customFormat="1">
      <c r="H8215" s="273"/>
    </row>
    <row r="8216" spans="8:8" s="180" customFormat="1">
      <c r="H8216" s="273"/>
    </row>
    <row r="8217" spans="8:8" s="180" customFormat="1">
      <c r="H8217" s="273"/>
    </row>
    <row r="8218" spans="8:8" s="180" customFormat="1">
      <c r="H8218" s="273"/>
    </row>
    <row r="8219" spans="8:8" s="180" customFormat="1">
      <c r="H8219" s="273"/>
    </row>
    <row r="8220" spans="8:8" s="180" customFormat="1">
      <c r="H8220" s="273"/>
    </row>
    <row r="8221" spans="8:8" s="180" customFormat="1">
      <c r="H8221" s="273"/>
    </row>
    <row r="8222" spans="8:8" s="180" customFormat="1">
      <c r="H8222" s="273"/>
    </row>
    <row r="8223" spans="8:8" s="180" customFormat="1">
      <c r="H8223" s="273"/>
    </row>
    <row r="8224" spans="8:8" s="180" customFormat="1">
      <c r="H8224" s="273"/>
    </row>
    <row r="8225" spans="8:8" s="180" customFormat="1">
      <c r="H8225" s="273"/>
    </row>
    <row r="8226" spans="8:8" s="180" customFormat="1">
      <c r="H8226" s="273"/>
    </row>
    <row r="8227" spans="8:8" s="180" customFormat="1">
      <c r="H8227" s="273"/>
    </row>
    <row r="8228" spans="8:8" s="180" customFormat="1">
      <c r="H8228" s="273"/>
    </row>
    <row r="8229" spans="8:8" s="180" customFormat="1">
      <c r="H8229" s="273"/>
    </row>
    <row r="8230" spans="8:8" s="180" customFormat="1">
      <c r="H8230" s="273"/>
    </row>
    <row r="8231" spans="8:8" s="180" customFormat="1">
      <c r="H8231" s="273"/>
    </row>
    <row r="8232" spans="8:8" s="180" customFormat="1">
      <c r="H8232" s="273"/>
    </row>
    <row r="8233" spans="8:8" s="180" customFormat="1">
      <c r="H8233" s="273"/>
    </row>
    <row r="8234" spans="8:8" s="180" customFormat="1">
      <c r="H8234" s="273"/>
    </row>
    <row r="8235" spans="8:8" s="180" customFormat="1">
      <c r="H8235" s="273"/>
    </row>
    <row r="8236" spans="8:8" s="180" customFormat="1">
      <c r="H8236" s="273"/>
    </row>
    <row r="8237" spans="8:8" s="180" customFormat="1">
      <c r="H8237" s="273"/>
    </row>
    <row r="8238" spans="8:8" s="180" customFormat="1">
      <c r="H8238" s="273"/>
    </row>
    <row r="8239" spans="8:8" s="180" customFormat="1">
      <c r="H8239" s="273"/>
    </row>
    <row r="8240" spans="8:8" s="180" customFormat="1">
      <c r="H8240" s="273"/>
    </row>
    <row r="8241" spans="8:8" s="180" customFormat="1">
      <c r="H8241" s="273"/>
    </row>
    <row r="8242" spans="8:8" s="180" customFormat="1">
      <c r="H8242" s="273"/>
    </row>
    <row r="8243" spans="8:8" s="180" customFormat="1">
      <c r="H8243" s="273"/>
    </row>
    <row r="8244" spans="8:8" s="180" customFormat="1">
      <c r="H8244" s="273"/>
    </row>
    <row r="8245" spans="8:8" s="180" customFormat="1">
      <c r="H8245" s="273"/>
    </row>
    <row r="8246" spans="8:8" s="180" customFormat="1">
      <c r="H8246" s="273"/>
    </row>
    <row r="8247" spans="8:8" s="180" customFormat="1">
      <c r="H8247" s="273"/>
    </row>
    <row r="8248" spans="8:8" s="180" customFormat="1">
      <c r="H8248" s="273"/>
    </row>
    <row r="8249" spans="8:8" s="180" customFormat="1">
      <c r="H8249" s="273"/>
    </row>
    <row r="8250" spans="8:8" s="180" customFormat="1">
      <c r="H8250" s="273"/>
    </row>
    <row r="8251" spans="8:8" s="180" customFormat="1">
      <c r="H8251" s="273"/>
    </row>
    <row r="8252" spans="8:8" s="180" customFormat="1">
      <c r="H8252" s="273"/>
    </row>
    <row r="8253" spans="8:8" s="180" customFormat="1">
      <c r="H8253" s="273"/>
    </row>
    <row r="8254" spans="8:8" s="180" customFormat="1">
      <c r="H8254" s="273"/>
    </row>
    <row r="8255" spans="8:8" s="180" customFormat="1">
      <c r="H8255" s="273"/>
    </row>
    <row r="8256" spans="8:8" s="180" customFormat="1">
      <c r="H8256" s="273"/>
    </row>
    <row r="8257" spans="8:8" s="180" customFormat="1">
      <c r="H8257" s="273"/>
    </row>
    <row r="8258" spans="8:8" s="180" customFormat="1">
      <c r="H8258" s="273"/>
    </row>
    <row r="8259" spans="8:8" s="180" customFormat="1">
      <c r="H8259" s="273"/>
    </row>
    <row r="8260" spans="8:8" s="180" customFormat="1">
      <c r="H8260" s="273"/>
    </row>
    <row r="8261" spans="8:8" s="180" customFormat="1">
      <c r="H8261" s="273"/>
    </row>
    <row r="8262" spans="8:8" s="180" customFormat="1">
      <c r="H8262" s="273"/>
    </row>
    <row r="8263" spans="8:8" s="180" customFormat="1">
      <c r="H8263" s="273"/>
    </row>
    <row r="8264" spans="8:8" s="180" customFormat="1">
      <c r="H8264" s="273"/>
    </row>
    <row r="8265" spans="8:8" s="180" customFormat="1">
      <c r="H8265" s="273"/>
    </row>
    <row r="8266" spans="8:8" s="180" customFormat="1">
      <c r="H8266" s="273"/>
    </row>
    <row r="8267" spans="8:8" s="180" customFormat="1">
      <c r="H8267" s="273"/>
    </row>
    <row r="8268" spans="8:8" s="180" customFormat="1">
      <c r="H8268" s="273"/>
    </row>
    <row r="8269" spans="8:8" s="180" customFormat="1">
      <c r="H8269" s="273"/>
    </row>
    <row r="8270" spans="8:8" s="180" customFormat="1">
      <c r="H8270" s="273"/>
    </row>
    <row r="8271" spans="8:8" s="180" customFormat="1">
      <c r="H8271" s="273"/>
    </row>
    <row r="8272" spans="8:8" s="180" customFormat="1">
      <c r="H8272" s="273"/>
    </row>
    <row r="8273" spans="8:8" s="180" customFormat="1">
      <c r="H8273" s="273"/>
    </row>
    <row r="8274" spans="8:8" s="180" customFormat="1">
      <c r="H8274" s="273"/>
    </row>
    <row r="8275" spans="8:8" s="180" customFormat="1">
      <c r="H8275" s="273"/>
    </row>
    <row r="8276" spans="8:8" s="180" customFormat="1">
      <c r="H8276" s="273"/>
    </row>
    <row r="8277" spans="8:8" s="180" customFormat="1">
      <c r="H8277" s="273"/>
    </row>
    <row r="8278" spans="8:8" s="180" customFormat="1">
      <c r="H8278" s="273"/>
    </row>
    <row r="8279" spans="8:8" s="180" customFormat="1">
      <c r="H8279" s="273"/>
    </row>
    <row r="8280" spans="8:8" s="180" customFormat="1">
      <c r="H8280" s="273"/>
    </row>
    <row r="8281" spans="8:8" s="180" customFormat="1">
      <c r="H8281" s="273"/>
    </row>
    <row r="8282" spans="8:8" s="180" customFormat="1">
      <c r="H8282" s="273"/>
    </row>
    <row r="8283" spans="8:8" s="180" customFormat="1">
      <c r="H8283" s="273"/>
    </row>
    <row r="8284" spans="8:8" s="180" customFormat="1">
      <c r="H8284" s="273"/>
    </row>
    <row r="8285" spans="8:8" s="180" customFormat="1">
      <c r="H8285" s="273"/>
    </row>
    <row r="8286" spans="8:8" s="180" customFormat="1">
      <c r="H8286" s="273"/>
    </row>
    <row r="8287" spans="8:8" s="180" customFormat="1">
      <c r="H8287" s="273"/>
    </row>
    <row r="8288" spans="8:8" s="180" customFormat="1">
      <c r="H8288" s="273"/>
    </row>
    <row r="8289" spans="8:8" s="180" customFormat="1">
      <c r="H8289" s="273"/>
    </row>
    <row r="8290" spans="8:8" s="180" customFormat="1">
      <c r="H8290" s="273"/>
    </row>
    <row r="8291" spans="8:8" s="180" customFormat="1">
      <c r="H8291" s="273"/>
    </row>
    <row r="8292" spans="8:8" s="180" customFormat="1">
      <c r="H8292" s="273"/>
    </row>
    <row r="8293" spans="8:8" s="180" customFormat="1">
      <c r="H8293" s="273"/>
    </row>
    <row r="8294" spans="8:8" s="180" customFormat="1">
      <c r="H8294" s="273"/>
    </row>
    <row r="8295" spans="8:8" s="180" customFormat="1">
      <c r="H8295" s="273"/>
    </row>
    <row r="8296" spans="8:8" s="180" customFormat="1">
      <c r="H8296" s="273"/>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
  <sheetViews>
    <sheetView view="pageBreakPreview" topLeftCell="B1" zoomScaleNormal="70" zoomScaleSheetLayoutView="100" workbookViewId="0">
      <pane ySplit="1" topLeftCell="A8" activePane="bottomLeft" state="frozen"/>
      <selection pane="bottomLeft" activeCell="D11" sqref="D11"/>
    </sheetView>
  </sheetViews>
  <sheetFormatPr defaultColWidth="7.109375" defaultRowHeight="12.75"/>
  <cols>
    <col min="1" max="3" width="7.109375" style="44"/>
    <col min="4" max="4" width="11.21875" style="44" customWidth="1"/>
    <col min="5" max="5" width="7.109375" style="44"/>
    <col min="6" max="6" width="4.88671875" style="44" customWidth="1"/>
    <col min="7" max="7" width="8" style="44" customWidth="1"/>
    <col min="8" max="8" width="6.44140625" style="44" customWidth="1"/>
    <col min="9" max="9" width="4.21875" style="44" customWidth="1"/>
    <col min="10" max="10" width="8.21875" style="44" customWidth="1"/>
    <col min="11" max="11" width="5.88671875" style="44" customWidth="1"/>
    <col min="12" max="12" width="6.109375" style="44" customWidth="1"/>
    <col min="13" max="16384" width="7.109375" style="44"/>
  </cols>
  <sheetData>
    <row r="1" spans="1:22" s="45" customFormat="1" ht="178.5">
      <c r="B1" s="106" t="s">
        <v>1569</v>
      </c>
      <c r="C1" s="106"/>
      <c r="D1" s="106" t="s">
        <v>2348</v>
      </c>
      <c r="E1" s="106"/>
      <c r="F1" s="106"/>
      <c r="G1" s="106" t="s">
        <v>1292</v>
      </c>
      <c r="H1" s="106"/>
      <c r="I1" s="106"/>
      <c r="J1" s="106" t="s">
        <v>301</v>
      </c>
      <c r="K1" s="106"/>
      <c r="L1" s="106"/>
      <c r="M1" s="106" t="s">
        <v>2349</v>
      </c>
      <c r="N1" s="106"/>
      <c r="O1" s="106"/>
      <c r="P1" s="106" t="s">
        <v>2550</v>
      </c>
      <c r="Q1" s="106"/>
    </row>
    <row r="2" spans="1:22">
      <c r="B2" s="103" t="s">
        <v>1570</v>
      </c>
      <c r="C2" s="103"/>
      <c r="D2" s="102" t="s">
        <v>0</v>
      </c>
      <c r="G2" s="101" t="s">
        <v>226</v>
      </c>
    </row>
    <row r="3" spans="1:22">
      <c r="A3" s="434" t="s">
        <v>899</v>
      </c>
      <c r="B3" s="225">
        <v>7.16</v>
      </c>
      <c r="C3" s="434">
        <f>10*B3</f>
        <v>71.599999999999994</v>
      </c>
      <c r="D3" s="225">
        <v>11.45</v>
      </c>
      <c r="E3" s="434">
        <f>10*D3</f>
        <v>114.5</v>
      </c>
      <c r="F3" s="434"/>
      <c r="G3" s="225">
        <v>9.66</v>
      </c>
      <c r="H3" s="434">
        <f>10*G3</f>
        <v>96.6</v>
      </c>
      <c r="I3" s="434"/>
      <c r="J3" s="225">
        <v>12.88</v>
      </c>
      <c r="K3" s="434">
        <f>10*J3</f>
        <v>128.80000000000001</v>
      </c>
      <c r="L3" s="434"/>
      <c r="M3" s="225">
        <v>16.09</v>
      </c>
      <c r="N3" s="434">
        <f>10*M3</f>
        <v>160.9</v>
      </c>
      <c r="O3" s="434"/>
      <c r="P3" s="225">
        <v>7.86</v>
      </c>
      <c r="Q3" s="610">
        <f>10*P3</f>
        <v>78.599999999999994</v>
      </c>
      <c r="R3" s="434"/>
    </row>
    <row r="4" spans="1:22">
      <c r="A4" s="859" t="s">
        <v>426</v>
      </c>
      <c r="B4" s="225">
        <v>6.13</v>
      </c>
      <c r="C4" s="434">
        <f>+C3+10*B4</f>
        <v>132.9</v>
      </c>
      <c r="D4" s="225">
        <v>9.7899999999999991</v>
      </c>
      <c r="E4" s="434">
        <f>+E3+10*D4</f>
        <v>212.4</v>
      </c>
      <c r="F4" s="434"/>
      <c r="G4" s="419">
        <v>8.27</v>
      </c>
      <c r="H4" s="434">
        <f>+H3+10*G4</f>
        <v>179.3</v>
      </c>
      <c r="I4" s="434"/>
      <c r="J4" s="225">
        <v>11.03</v>
      </c>
      <c r="K4" s="434">
        <f>+K3+10*J4</f>
        <v>239.1</v>
      </c>
      <c r="L4" s="434"/>
      <c r="M4" s="224">
        <v>13.78</v>
      </c>
      <c r="N4" s="434">
        <f>+N3+10*M4</f>
        <v>298.7</v>
      </c>
      <c r="O4" s="434"/>
      <c r="P4" s="225">
        <v>6.73</v>
      </c>
      <c r="Q4" s="434">
        <f>+Q3+10*P4</f>
        <v>145.9</v>
      </c>
      <c r="R4" s="434"/>
    </row>
    <row r="5" spans="1:22">
      <c r="A5" s="434" t="s">
        <v>974</v>
      </c>
      <c r="B5" s="225">
        <v>5.27</v>
      </c>
      <c r="C5" s="434">
        <f>+C4+20*B5</f>
        <v>238.3</v>
      </c>
      <c r="D5" s="225">
        <v>8.43</v>
      </c>
      <c r="E5" s="434">
        <f>+E4+20*D5</f>
        <v>381</v>
      </c>
      <c r="F5" s="434"/>
      <c r="G5" s="225">
        <v>7.1</v>
      </c>
      <c r="H5" s="434">
        <f>+H4+20*G5</f>
        <v>321.3</v>
      </c>
      <c r="I5" s="434"/>
      <c r="J5" s="225">
        <v>9.49</v>
      </c>
      <c r="K5" s="434">
        <f>+K4+20*J5</f>
        <v>428.9</v>
      </c>
      <c r="L5" s="434"/>
      <c r="M5" s="225">
        <v>11.85</v>
      </c>
      <c r="N5" s="434">
        <f>+N4+20*M5</f>
        <v>535.70000000000005</v>
      </c>
      <c r="O5" s="434"/>
      <c r="P5" s="225">
        <v>5.8</v>
      </c>
      <c r="Q5" s="434">
        <f>+Q4+20*P5</f>
        <v>261.89999999999998</v>
      </c>
      <c r="R5" s="434"/>
    </row>
    <row r="6" spans="1:22">
      <c r="A6" s="434" t="s">
        <v>975</v>
      </c>
      <c r="B6" s="225">
        <v>4.54</v>
      </c>
      <c r="C6" s="434">
        <f>+C5+40*B6</f>
        <v>419.9</v>
      </c>
      <c r="D6" s="225">
        <v>7.91</v>
      </c>
      <c r="E6" s="434">
        <f>+E5+40*D6</f>
        <v>697.4</v>
      </c>
      <c r="F6" s="434"/>
      <c r="G6" s="225">
        <v>6.13</v>
      </c>
      <c r="H6" s="434">
        <f>+H5+40*G6</f>
        <v>566.5</v>
      </c>
      <c r="I6" s="434"/>
      <c r="J6" s="225">
        <v>8.17</v>
      </c>
      <c r="K6" s="434">
        <f>+K5+40*J6</f>
        <v>755.7</v>
      </c>
      <c r="L6" s="434"/>
      <c r="M6" s="225">
        <v>10.23</v>
      </c>
      <c r="N6" s="434">
        <f>+N5+40*M6</f>
        <v>944.9</v>
      </c>
      <c r="O6" s="434"/>
      <c r="P6" s="225">
        <v>5.01</v>
      </c>
      <c r="Q6" s="434">
        <f>+Q5+40*P6</f>
        <v>462.3</v>
      </c>
      <c r="R6" s="434"/>
    </row>
    <row r="7" spans="1:22">
      <c r="A7" s="434" t="s">
        <v>976</v>
      </c>
      <c r="B7" s="225">
        <v>4.1399999999999997</v>
      </c>
      <c r="C7" s="434"/>
      <c r="D7" s="225">
        <v>6.63</v>
      </c>
      <c r="E7" s="434"/>
      <c r="F7" s="434"/>
      <c r="G7" s="225">
        <v>5.61</v>
      </c>
      <c r="H7" s="434"/>
      <c r="I7" s="434"/>
      <c r="J7" s="225">
        <v>7.46</v>
      </c>
      <c r="K7" s="434"/>
      <c r="L7" s="434"/>
      <c r="M7" s="225">
        <v>9.33</v>
      </c>
      <c r="N7" s="434"/>
      <c r="O7" s="434"/>
      <c r="P7" s="225">
        <v>4.5599999999999996</v>
      </c>
      <c r="Q7" s="434"/>
      <c r="R7" s="434"/>
    </row>
    <row r="8" spans="1:22" ht="5.25" customHeight="1">
      <c r="A8" s="434"/>
      <c r="B8" s="434"/>
      <c r="C8" s="434"/>
      <c r="D8" s="434"/>
      <c r="E8" s="434"/>
      <c r="F8" s="434"/>
      <c r="G8" s="434"/>
      <c r="H8" s="434"/>
      <c r="I8" s="434"/>
      <c r="J8" s="434"/>
      <c r="K8" s="434"/>
      <c r="L8" s="434"/>
      <c r="M8" s="434"/>
      <c r="N8" s="434"/>
      <c r="O8" s="434"/>
      <c r="P8" s="434"/>
      <c r="Q8" s="434"/>
      <c r="R8" s="434"/>
    </row>
    <row r="9" spans="1:22" ht="6.75" customHeight="1">
      <c r="A9" s="434"/>
      <c r="B9" s="860"/>
      <c r="C9" s="860"/>
      <c r="D9" s="434"/>
      <c r="E9" s="434"/>
      <c r="F9" s="434"/>
      <c r="G9" s="434"/>
      <c r="H9" s="434"/>
      <c r="I9" s="434"/>
      <c r="J9" s="434"/>
      <c r="K9" s="434"/>
      <c r="L9" s="434"/>
      <c r="M9" s="434"/>
      <c r="N9" s="434"/>
      <c r="O9" s="434"/>
      <c r="P9" s="434"/>
      <c r="Q9" s="434"/>
      <c r="R9" s="434"/>
    </row>
    <row r="10" spans="1:22" ht="28.5" customHeight="1">
      <c r="A10" s="434"/>
      <c r="B10" s="434" t="s">
        <v>866</v>
      </c>
      <c r="C10" s="434"/>
      <c r="D10" s="434">
        <v>37</v>
      </c>
      <c r="E10" s="610">
        <f>IF(D10&lt;11,D10*$D$3,IF(D10&lt;21,($E$3+(D10-10)*$D$4),IF(D10&lt;41,$E$4+(D10-20)*$D$5,IF(D10&lt;81,($E$5+(D10-40)*$D$6),$E$6+(D10-80)*$D$7))))</f>
        <v>355.71</v>
      </c>
      <c r="F10" s="434"/>
      <c r="G10" s="434">
        <v>32</v>
      </c>
      <c r="H10" s="434">
        <f>IF(G10&lt;11,G10*$G$3,IF(G10&lt;21,($H$3+(G10-10)*$G$4),IF(G10&lt;41,$H$4+(G10-20)*$G$5,IF(G10&lt;81,($H$5+(G10-40)*$G$6),$H$6+(G10-80)*$G$7))))</f>
        <v>264.5</v>
      </c>
      <c r="I10" s="434"/>
      <c r="J10" s="434"/>
      <c r="K10" s="434"/>
      <c r="L10" s="48" t="s">
        <v>1191</v>
      </c>
      <c r="M10" s="434">
        <v>32</v>
      </c>
      <c r="N10" s="434">
        <f>IF(M10&lt;11,M10*$M$3,IF(M10&lt;21,($N$3+(M10-10)*$M$4),IF(M10&lt;41,$N$4+(M10-20)*$M$5,IF(M10&lt;81,($N$5+(M10-40)*$M$6),$N$6+(M10-80)*$M$7))))</f>
        <v>440.9</v>
      </c>
      <c r="O10" s="434"/>
      <c r="P10" s="434">
        <v>32</v>
      </c>
      <c r="Q10" s="44">
        <f>IF(P10&lt;11,P10*$P$3,IF(P10&lt;21,($Q$3+(P10-10)*$P$4),IF(P10&lt;41,$Q$4+(P10-20)*$P$5,IF(P10&lt;81,($Q$5+(P10-40)*$P$6),$Q$6+(P10-80)*$P$7))))</f>
        <v>215.5</v>
      </c>
      <c r="R10" s="434" t="s">
        <v>1180</v>
      </c>
    </row>
    <row r="11" spans="1:22">
      <c r="A11" s="434"/>
      <c r="B11" s="434" t="s">
        <v>1085</v>
      </c>
      <c r="C11" s="434"/>
      <c r="D11" s="434">
        <v>76</v>
      </c>
      <c r="E11" s="610">
        <f>IF(D11&lt;11,D11*$D$3,(IF(D11&lt;21,($E$3+(D11-10)*$D$4),(IF(D11&lt;41,$E$4+(D11-20)*$D$5,IF(D11&lt;81,($E$5+(D11-40)*$D$6),$E$6+(D11-80)*$D$7))))))</f>
        <v>665.76</v>
      </c>
      <c r="F11" s="434"/>
      <c r="G11" s="434"/>
      <c r="H11" s="434">
        <f>IF(G11&lt;11,G11*$G$3,IF(G11&lt;21,($H$3+(G11-10)*$G$4),IF(G11&lt;41,$H$4+(G11-20)*$G$5,IF(G11&lt;81,($H$5+(G11-40)*$G$6),$H$6+(G11-80)*$G$7))))</f>
        <v>0</v>
      </c>
      <c r="I11" s="434"/>
      <c r="J11" s="434">
        <v>0</v>
      </c>
      <c r="K11" s="434">
        <f>IF(J11&lt;11,J11*$J$3,IF(J11&lt;21,($K$3+(J11-10)*$J$4),IF(J11&lt;41,$K$4+(J11-20)*$J$5,IF(J11&lt;81,($K$5+(J11-40)*$J$6),$K$6+(J11-80)*$J$7))))/2</f>
        <v>0</v>
      </c>
      <c r="L11" s="49" t="s">
        <v>302</v>
      </c>
      <c r="M11" s="434"/>
      <c r="N11" s="434"/>
      <c r="O11" s="434"/>
      <c r="P11" s="434"/>
      <c r="Q11" s="44">
        <f>IF(P11&lt;11,P11*$P$3,IF(P11&lt;21,($Q$3+(P11-10)*$P$4),IF(P11&lt;41,$Q$4+(P11-20)*$P$5,IF(P11&lt;81,($Q$5+(P11-40)*$P$6),$Q$6+(P11-80)*$P$7))))</f>
        <v>0</v>
      </c>
      <c r="R11" s="434" t="s">
        <v>1181</v>
      </c>
      <c r="T11" s="434" t="s">
        <v>3609</v>
      </c>
    </row>
    <row r="12" spans="1:22" ht="21" customHeight="1">
      <c r="A12" s="434"/>
      <c r="B12" s="48" t="s">
        <v>793</v>
      </c>
      <c r="C12" s="48"/>
      <c r="D12" s="434">
        <v>37</v>
      </c>
      <c r="E12" s="434">
        <f>IF(D12&lt;11,D12*$D$3,(IF(D12&lt;21,($E$3+(D12-10)*$D$4),(IF(D12&lt;41,$E$4+(D12-20)*$D$5,IF(D12&lt;81,($E$5+(D12-40)*$D$6),$E$6+(D12-80)*$D$7))))))</f>
        <v>355.71</v>
      </c>
      <c r="F12" s="434"/>
      <c r="G12" s="434"/>
      <c r="H12" s="434"/>
      <c r="I12" s="434"/>
      <c r="J12" s="434">
        <v>0</v>
      </c>
      <c r="K12" s="434">
        <f>IF(J12&lt;11,J12*$J$3,IF(J12&lt;21,($K$3+(J12-10)*$J$4),IF(J12&lt;41,$K$4+(J12-20)*$J$5,IF(J12&lt;81,($K$5+(J12-40)*$J$6),$K$6+(J12-80)*$J$7))))/2</f>
        <v>0</v>
      </c>
      <c r="L12" s="434"/>
      <c r="M12" s="434"/>
      <c r="N12" s="434">
        <f>90+77.5+6.85*20+5.7*23</f>
        <v>435.6</v>
      </c>
      <c r="O12" s="434"/>
      <c r="P12" s="434">
        <v>0</v>
      </c>
      <c r="Q12" s="44">
        <f>IF(P12&lt;11,P12*$P$3,IF(P12&lt;21,($Q$3+(P12-10)*$P$4),IF(P12&lt;41,$Q$4+(P12-20)*$P$5,IF(P12&lt;81,($Q$5+(P12-40)*$P$6),$Q$6+(P12-80)*$P$7))))</f>
        <v>0</v>
      </c>
      <c r="R12" s="434" t="s">
        <v>3855</v>
      </c>
      <c r="T12" s="44">
        <f>8.69*6</f>
        <v>52.14</v>
      </c>
      <c r="U12" s="101" t="s">
        <v>3608</v>
      </c>
    </row>
    <row r="13" spans="1:22">
      <c r="A13" s="434"/>
      <c r="B13" s="434" t="s">
        <v>210</v>
      </c>
      <c r="C13" s="434"/>
      <c r="D13" s="434">
        <v>27</v>
      </c>
      <c r="E13" s="610">
        <f>IF(D13&lt;11,D13*$D$3,(IF(D13&lt;21,($E$3+(D13-10)*$D$4),(IF(D13&lt;41,$E$4+(D13-20)*$D$5,IF(D13&lt;81,($E$5+(D13-40)*$D$6),$E$6+(D13-80)*$D$7))))))</f>
        <v>271.41000000000003</v>
      </c>
      <c r="F13" s="434"/>
      <c r="G13" s="434"/>
      <c r="H13" s="434"/>
      <c r="I13" s="434"/>
      <c r="J13" s="434"/>
      <c r="K13" s="434"/>
      <c r="L13" s="434"/>
      <c r="M13" s="434"/>
      <c r="N13" s="434"/>
      <c r="O13" s="434"/>
      <c r="P13" s="434">
        <v>32</v>
      </c>
      <c r="Q13" s="44">
        <f>IF(P13&lt;11,P13*$P$3,IF(P13&lt;21,($Q$3+(P13-10)*$P$4),IF(P13&lt;41,$Q$4+(P13-20)*$P$5,IF(P13&lt;81,($Q$5+(P13-40)*$P$6),$Q$6+(P13-80)*$P$7))))</f>
        <v>215.5</v>
      </c>
      <c r="R13" s="434" t="s">
        <v>3611</v>
      </c>
    </row>
    <row r="14" spans="1:22">
      <c r="A14" s="434"/>
      <c r="B14" s="434" t="s">
        <v>394</v>
      </c>
      <c r="C14" s="434"/>
      <c r="D14" s="434">
        <v>0</v>
      </c>
      <c r="E14" s="434">
        <f>IF(D14&lt;11,D14*$B$3,(IF(D14&lt;21,($C$3+(D14-10)*$B$4),(IF(D14&lt;41,$C$4+(D14-20)*$B$5,IF(D14&lt;81,($C$5+(D14-40)*$B$6),$C$6+(D14-80)*$B$7))))))</f>
        <v>0</v>
      </c>
      <c r="F14" s="434"/>
      <c r="G14" s="434"/>
      <c r="H14" s="434"/>
      <c r="I14" s="434"/>
      <c r="J14" s="434"/>
      <c r="K14" s="434"/>
      <c r="L14" s="434"/>
      <c r="M14" s="434"/>
      <c r="N14" s="434"/>
      <c r="O14" s="434"/>
      <c r="P14" s="434"/>
      <c r="R14" s="434"/>
      <c r="S14" s="44" t="s">
        <v>991</v>
      </c>
      <c r="T14" s="434" t="s">
        <v>991</v>
      </c>
      <c r="U14" s="44">
        <f>8.69+7.44+6.4+6</f>
        <v>28.53</v>
      </c>
      <c r="V14" s="44">
        <f>U14*44</f>
        <v>1255.32</v>
      </c>
    </row>
    <row r="15" spans="1:22">
      <c r="A15" s="434"/>
      <c r="B15" s="434" t="s">
        <v>519</v>
      </c>
      <c r="C15" s="434"/>
      <c r="D15" s="434">
        <v>0</v>
      </c>
      <c r="E15" s="434">
        <f>IF(D15&lt;11,D15*$B$3,(IF(D15&lt;21,($C$3+(D15-10)*$B$4),(IF(D15&lt;41,$C$4+(D15-20)*$B$5,IF(D15&lt;81,($C$5+(D15-40)*$B$6),$C$6+(D15-80)*$B$7))))))</f>
        <v>0</v>
      </c>
      <c r="F15" s="434"/>
      <c r="G15" s="434"/>
      <c r="H15" s="434"/>
      <c r="I15" s="434"/>
      <c r="J15" s="434"/>
      <c r="K15" s="434"/>
      <c r="L15" s="434"/>
      <c r="M15" s="434"/>
      <c r="N15" s="434"/>
      <c r="O15" s="434"/>
      <c r="P15" s="434"/>
      <c r="R15" s="434"/>
    </row>
    <row r="16" spans="1:22">
      <c r="A16" s="434"/>
      <c r="B16" s="434" t="s">
        <v>3277</v>
      </c>
      <c r="C16" s="434"/>
      <c r="D16" s="434">
        <v>27</v>
      </c>
      <c r="E16" s="610">
        <f t="shared" ref="E16" si="0">IF(D16&lt;11,D16*$D$3,(IF(D16&lt;21,($E$3+(D16-10)*$D$4),(IF(D16&lt;41,$E$4+(D16-20)*$D$5,IF(D16&lt;81,($E$5+(D16-40)*$D$6),$E$6+(D16-80)*$D$7))))))</f>
        <v>271.41000000000003</v>
      </c>
      <c r="F16" s="434"/>
      <c r="G16" s="434"/>
      <c r="H16" s="434"/>
      <c r="I16" s="434"/>
      <c r="J16" s="434"/>
      <c r="K16" s="434"/>
      <c r="L16" s="434"/>
      <c r="M16" s="434"/>
      <c r="N16" s="434"/>
      <c r="O16" s="434"/>
      <c r="P16" s="434"/>
      <c r="R16" s="434"/>
      <c r="U16" s="44">
        <f>8.69*10</f>
        <v>86.9</v>
      </c>
    </row>
    <row r="17" spans="1:21">
      <c r="A17" s="434"/>
      <c r="B17" s="434"/>
      <c r="C17" s="434"/>
      <c r="D17" s="434">
        <v>0</v>
      </c>
      <c r="E17" s="434">
        <f t="shared" ref="E17:E21" si="1">IF(D17&lt;11,D17*$D$3,(IF(D17&lt;21,($E$3+(D17-10)*$D$4),(IF(D17&lt;41,$E$4+(D17-20)*$D$5,IF(D17&lt;81,($E$5+(D17-40)*$D$6),$E$6+(D17-80)*$D$7))))))</f>
        <v>0</v>
      </c>
      <c r="F17" s="434"/>
      <c r="G17" s="434"/>
      <c r="H17" s="434"/>
      <c r="I17" s="434"/>
      <c r="J17" s="434"/>
      <c r="K17" s="434"/>
      <c r="L17" s="434"/>
      <c r="M17" s="434"/>
      <c r="N17" s="434"/>
      <c r="O17" s="434"/>
      <c r="P17" s="434"/>
      <c r="Q17" s="434"/>
      <c r="R17" s="434"/>
      <c r="U17" s="44">
        <f>7.44*10</f>
        <v>74.400000000000006</v>
      </c>
    </row>
    <row r="18" spans="1:21">
      <c r="A18" s="434"/>
      <c r="B18" s="434"/>
      <c r="C18" s="434"/>
      <c r="D18" s="434">
        <v>0</v>
      </c>
      <c r="E18" s="434">
        <f t="shared" si="1"/>
        <v>0</v>
      </c>
      <c r="F18" s="434"/>
      <c r="G18" s="610"/>
      <c r="H18" s="610">
        <f>(G18+G19)/2</f>
        <v>0</v>
      </c>
      <c r="I18" s="434"/>
      <c r="J18" s="434"/>
      <c r="K18" s="434"/>
      <c r="L18" s="434"/>
      <c r="M18" s="434"/>
      <c r="N18" s="434"/>
      <c r="O18" s="434"/>
      <c r="P18" s="434"/>
      <c r="Q18" s="434"/>
      <c r="R18" s="434"/>
      <c r="U18" s="44">
        <f>6.4*20</f>
        <v>128</v>
      </c>
    </row>
    <row r="19" spans="1:21">
      <c r="A19" s="434"/>
      <c r="B19" s="434"/>
      <c r="C19" s="434"/>
      <c r="D19" s="434">
        <v>0</v>
      </c>
      <c r="E19" s="434">
        <f t="shared" si="1"/>
        <v>0</v>
      </c>
      <c r="F19" s="434"/>
      <c r="G19" s="610"/>
      <c r="H19" s="434">
        <f>15+20+25+0.2</f>
        <v>60.2</v>
      </c>
      <c r="I19" s="434"/>
      <c r="J19" s="434"/>
      <c r="K19" s="434"/>
      <c r="L19" s="434"/>
      <c r="M19" s="434"/>
      <c r="N19" s="434"/>
      <c r="O19" s="434"/>
      <c r="P19" s="434"/>
      <c r="Q19" s="434"/>
      <c r="R19" s="434"/>
      <c r="U19" s="44">
        <f>6*4</f>
        <v>24</v>
      </c>
    </row>
    <row r="20" spans="1:21">
      <c r="D20" s="434">
        <v>0</v>
      </c>
      <c r="E20" s="44">
        <f t="shared" si="1"/>
        <v>0</v>
      </c>
      <c r="G20" s="47"/>
      <c r="U20" s="101">
        <f>SUM(U16:U19)</f>
        <v>313.3</v>
      </c>
    </row>
    <row r="21" spans="1:21">
      <c r="D21" s="434">
        <v>0</v>
      </c>
      <c r="E21" s="44">
        <f t="shared" si="1"/>
        <v>0</v>
      </c>
      <c r="G21" s="47"/>
    </row>
    <row r="22" spans="1:21">
      <c r="G22" s="47"/>
    </row>
    <row r="23" spans="1:21">
      <c r="G23" s="47"/>
    </row>
    <row r="24" spans="1:21">
      <c r="G24" s="47"/>
    </row>
    <row r="25" spans="1:21">
      <c r="G25" s="47"/>
      <c r="H25" s="44">
        <f>SUM(G20:G25)/6</f>
        <v>0</v>
      </c>
    </row>
    <row r="26" spans="1:21">
      <c r="G26" s="47"/>
    </row>
    <row r="27" spans="1:21">
      <c r="G27" s="47"/>
    </row>
    <row r="28" spans="1:21">
      <c r="G28" s="47"/>
    </row>
    <row r="29" spans="1:21">
      <c r="G29" s="47"/>
    </row>
    <row r="30" spans="1:21">
      <c r="G30" s="47"/>
    </row>
    <row r="31" spans="1:21">
      <c r="G31" s="47"/>
    </row>
    <row r="32" spans="1:21">
      <c r="G32" s="47"/>
    </row>
    <row r="33" spans="7:7">
      <c r="G33" s="47"/>
    </row>
  </sheetData>
  <phoneticPr fontId="2"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F789" transitionEvaluation="1"/>
  <dimension ref="A1:DZ5475"/>
  <sheetViews>
    <sheetView view="pageBreakPreview" topLeftCell="F789" zoomScaleNormal="60" zoomScaleSheetLayoutView="100" workbookViewId="0">
      <selection activeCell="K809" sqref="K809"/>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7.77734375" style="180" customWidth="1"/>
    <col min="7" max="7" width="6.5546875" style="178" customWidth="1"/>
    <col min="8" max="8" width="46.88671875" style="180" customWidth="1"/>
    <col min="9" max="9" width="10" style="180" customWidth="1"/>
    <col min="10" max="10" width="9.21875" style="155" customWidth="1"/>
    <col min="11" max="11" width="11.44140625" style="180" customWidth="1"/>
    <col min="12" max="12" width="9.77734375" style="180" customWidth="1"/>
    <col min="13" max="13" width="9.5546875" style="180" customWidth="1"/>
    <col min="14" max="14" width="10.88671875" style="180" customWidth="1"/>
    <col min="15" max="15" width="48.109375" style="180" customWidth="1"/>
    <col min="16" max="16" width="9.77734375" style="180" customWidth="1"/>
    <col min="17" max="17" width="9.21875" style="180" customWidth="1"/>
    <col min="18" max="18" width="10.33203125" style="180" customWidth="1"/>
    <col min="19" max="19" width="9.5546875" style="180" customWidth="1"/>
    <col min="20" max="20" width="9" style="180" customWidth="1"/>
    <col min="21" max="21" width="9.21875" style="180" customWidth="1"/>
    <col min="22" max="22" width="52.5546875" style="180" customWidth="1"/>
    <col min="23" max="23" width="14.77734375" style="180" customWidth="1"/>
    <col min="24" max="24" width="10.6640625" style="180" customWidth="1"/>
    <col min="25" max="25" width="13.44140625" style="180" customWidth="1"/>
    <col min="26" max="26" width="9.6640625" style="180" customWidth="1"/>
    <col min="27" max="27" width="8.6640625" style="180" customWidth="1"/>
    <col min="28" max="28" width="9.6640625" style="180" customWidth="1"/>
    <col min="29" max="29" width="60.88671875" style="180" customWidth="1"/>
    <col min="30" max="30" width="10.44140625" style="180" customWidth="1"/>
    <col min="31" max="31" width="8.77734375" style="180" customWidth="1"/>
    <col min="32" max="32" width="17.33203125" style="180" customWidth="1"/>
    <col min="33" max="33" width="9" style="180" customWidth="1"/>
    <col min="34" max="34" width="8.77734375" style="180" customWidth="1"/>
    <col min="35" max="16384" width="7.44140625" style="180"/>
  </cols>
  <sheetData>
    <row r="1" spans="1:18">
      <c r="A1" s="265"/>
    </row>
    <row r="2" spans="1:18" ht="19.5">
      <c r="A2" s="265"/>
      <c r="H2" s="461" t="s">
        <v>3785</v>
      </c>
    </row>
    <row r="3" spans="1:18">
      <c r="A3" s="265"/>
      <c r="H3" s="349" t="s">
        <v>4824</v>
      </c>
    </row>
    <row r="4" spans="1:18">
      <c r="A4" s="265"/>
    </row>
    <row r="5" spans="1:18">
      <c r="A5" s="265"/>
      <c r="H5" s="460" t="s">
        <v>2942</v>
      </c>
    </row>
    <row r="6" spans="1:18" ht="31.5">
      <c r="A6" s="265"/>
      <c r="H6" s="458" t="s">
        <v>2943</v>
      </c>
      <c r="O6" s="350" t="s">
        <v>2944</v>
      </c>
    </row>
    <row r="7" spans="1:18">
      <c r="A7" s="265"/>
      <c r="H7" s="458" t="s">
        <v>2945</v>
      </c>
    </row>
    <row r="8" spans="1:18">
      <c r="A8" s="265"/>
      <c r="H8" s="459"/>
    </row>
    <row r="9" spans="1:18">
      <c r="A9" s="265"/>
      <c r="H9" s="458" t="s">
        <v>2946</v>
      </c>
    </row>
    <row r="10" spans="1:18">
      <c r="A10" s="265"/>
    </row>
    <row r="11" spans="1:18" ht="173.25">
      <c r="A11" s="265"/>
      <c r="H11" s="351" t="s">
        <v>2423</v>
      </c>
      <c r="M11" s="352"/>
      <c r="N11" s="352"/>
      <c r="O11" s="351" t="s">
        <v>2890</v>
      </c>
      <c r="P11" s="352"/>
      <c r="Q11" s="352"/>
      <c r="R11" s="352"/>
    </row>
    <row r="12" spans="1:18" ht="31.5">
      <c r="A12" s="265"/>
      <c r="F12" s="352">
        <v>90</v>
      </c>
      <c r="G12" s="352" t="s">
        <v>841</v>
      </c>
      <c r="H12" s="457" t="s">
        <v>5668</v>
      </c>
      <c r="I12" s="353">
        <v>16.55</v>
      </c>
      <c r="J12" s="352" t="s">
        <v>2586</v>
      </c>
      <c r="K12" s="352">
        <f>F12*I12</f>
        <v>1489.5</v>
      </c>
      <c r="M12" s="352"/>
      <c r="N12" s="352"/>
      <c r="O12" s="350"/>
      <c r="P12" s="352"/>
      <c r="Q12" s="352"/>
      <c r="R12" s="352"/>
    </row>
    <row r="13" spans="1:18" ht="31.5">
      <c r="A13" s="265"/>
      <c r="E13" s="352"/>
      <c r="F13" s="352">
        <v>45</v>
      </c>
      <c r="G13" s="352" t="s">
        <v>841</v>
      </c>
      <c r="H13" s="351" t="s">
        <v>5669</v>
      </c>
      <c r="I13" s="353">
        <v>20</v>
      </c>
      <c r="J13" s="352" t="s">
        <v>2403</v>
      </c>
      <c r="K13" s="352">
        <f t="shared" ref="K13:K25" si="0">F13*I13</f>
        <v>900</v>
      </c>
      <c r="L13" s="352"/>
      <c r="M13" s="352"/>
      <c r="N13" s="352"/>
      <c r="P13" s="352" t="s">
        <v>991</v>
      </c>
      <c r="Q13" s="352"/>
      <c r="R13" s="352"/>
    </row>
    <row r="14" spans="1:18">
      <c r="A14" s="265"/>
      <c r="E14" s="352"/>
      <c r="F14" s="352">
        <v>20</v>
      </c>
      <c r="G14" s="352" t="s">
        <v>1418</v>
      </c>
      <c r="H14" s="352" t="s">
        <v>5670</v>
      </c>
      <c r="I14" s="353">
        <v>3.15</v>
      </c>
      <c r="J14" s="352" t="s">
        <v>1418</v>
      </c>
      <c r="K14" s="352">
        <f t="shared" si="0"/>
        <v>63</v>
      </c>
      <c r="L14" s="352"/>
      <c r="M14" s="352"/>
      <c r="N14" s="352"/>
      <c r="O14" s="352"/>
      <c r="P14" s="352"/>
      <c r="Q14" s="352"/>
      <c r="R14" s="352"/>
    </row>
    <row r="15" spans="1:18" ht="31.5">
      <c r="A15" s="265"/>
      <c r="E15" s="352"/>
      <c r="F15" s="352">
        <v>10</v>
      </c>
      <c r="G15" s="352" t="s">
        <v>1418</v>
      </c>
      <c r="H15" s="352" t="s">
        <v>6215</v>
      </c>
      <c r="I15" s="420">
        <f>16.05/12</f>
        <v>1.34</v>
      </c>
      <c r="J15" s="352" t="s">
        <v>1418</v>
      </c>
      <c r="K15" s="352">
        <f t="shared" si="0"/>
        <v>13.4</v>
      </c>
      <c r="L15" s="352"/>
      <c r="M15" s="352">
        <v>90</v>
      </c>
      <c r="N15" s="352" t="s">
        <v>841</v>
      </c>
      <c r="O15" s="457" t="s">
        <v>2585</v>
      </c>
      <c r="P15" s="352">
        <f>I25</f>
        <v>16.55</v>
      </c>
      <c r="Q15" s="352" t="s">
        <v>841</v>
      </c>
      <c r="R15" s="352">
        <f>M15*P15</f>
        <v>1489.5</v>
      </c>
    </row>
    <row r="16" spans="1:18" ht="31.5">
      <c r="A16" s="265"/>
      <c r="E16" s="352"/>
      <c r="F16" s="352">
        <v>1</v>
      </c>
      <c r="G16" s="352" t="s">
        <v>1418</v>
      </c>
      <c r="H16" s="352" t="s">
        <v>5671</v>
      </c>
      <c r="I16" s="420">
        <v>70.7</v>
      </c>
      <c r="J16" s="352" t="s">
        <v>1418</v>
      </c>
      <c r="K16" s="352">
        <f t="shared" si="0"/>
        <v>70.7</v>
      </c>
      <c r="L16" s="352"/>
      <c r="M16" s="352">
        <v>45</v>
      </c>
      <c r="N16" s="352" t="s">
        <v>841</v>
      </c>
      <c r="O16" s="351" t="s">
        <v>2402</v>
      </c>
      <c r="P16" s="352">
        <f>I13</f>
        <v>20</v>
      </c>
      <c r="Q16" s="352" t="s">
        <v>2403</v>
      </c>
      <c r="R16" s="352">
        <f t="shared" ref="R16:R28" si="1">M16*P16</f>
        <v>900</v>
      </c>
    </row>
    <row r="17" spans="1:20">
      <c r="A17" s="265"/>
      <c r="E17" s="352"/>
      <c r="F17" s="352"/>
      <c r="G17" s="352"/>
      <c r="H17" s="352"/>
      <c r="I17" s="352"/>
      <c r="J17" s="352"/>
      <c r="K17" s="352"/>
      <c r="L17" s="352"/>
      <c r="M17" s="352">
        <v>75</v>
      </c>
      <c r="N17" s="352" t="s">
        <v>1418</v>
      </c>
      <c r="O17" s="352" t="s">
        <v>5672</v>
      </c>
      <c r="P17" s="420">
        <v>3.6</v>
      </c>
      <c r="Q17" s="352" t="s">
        <v>3450</v>
      </c>
      <c r="R17" s="352">
        <f>M17*P17/12</f>
        <v>22.5</v>
      </c>
    </row>
    <row r="18" spans="1:20">
      <c r="A18" s="265"/>
      <c r="E18" s="352"/>
      <c r="F18" s="355">
        <v>1.4999999999999999E-2</v>
      </c>
      <c r="G18" s="352" t="s">
        <v>2321</v>
      </c>
      <c r="H18" s="352" t="s">
        <v>6216</v>
      </c>
      <c r="I18" s="353">
        <v>661</v>
      </c>
      <c r="J18" s="352" t="s">
        <v>2321</v>
      </c>
      <c r="K18" s="352">
        <f t="shared" si="0"/>
        <v>9.92</v>
      </c>
      <c r="L18" s="352"/>
      <c r="M18" s="352">
        <v>12</v>
      </c>
      <c r="N18" s="352" t="s">
        <v>1418</v>
      </c>
      <c r="O18" s="352" t="s">
        <v>2404</v>
      </c>
      <c r="P18" s="352">
        <f>I14</f>
        <v>3.15</v>
      </c>
      <c r="Q18" s="352" t="s">
        <v>1418</v>
      </c>
      <c r="R18" s="352">
        <f t="shared" si="1"/>
        <v>37.799999999999997</v>
      </c>
    </row>
    <row r="19" spans="1:20">
      <c r="A19" s="265"/>
      <c r="E19" s="352"/>
      <c r="F19" s="352">
        <v>10</v>
      </c>
      <c r="G19" s="352" t="s">
        <v>1418</v>
      </c>
      <c r="H19" s="352" t="s">
        <v>6217</v>
      </c>
      <c r="I19" s="353">
        <f>194.5/12</f>
        <v>16.21</v>
      </c>
      <c r="J19" s="352" t="s">
        <v>1418</v>
      </c>
      <c r="K19" s="352">
        <f t="shared" si="0"/>
        <v>162.1</v>
      </c>
      <c r="L19" s="352"/>
      <c r="M19" s="352">
        <v>6</v>
      </c>
      <c r="N19" s="352" t="s">
        <v>1418</v>
      </c>
      <c r="O19" s="352" t="s">
        <v>3447</v>
      </c>
      <c r="P19" s="352">
        <f>I15</f>
        <v>1.34</v>
      </c>
      <c r="Q19" s="352" t="s">
        <v>1418</v>
      </c>
      <c r="R19" s="352">
        <f t="shared" si="1"/>
        <v>8.0399999999999991</v>
      </c>
    </row>
    <row r="20" spans="1:20">
      <c r="A20" s="265"/>
      <c r="E20" s="352"/>
      <c r="F20" s="352">
        <v>10</v>
      </c>
      <c r="G20" s="352" t="s">
        <v>1418</v>
      </c>
      <c r="H20" s="352" t="s">
        <v>5673</v>
      </c>
      <c r="I20" s="353">
        <v>13.8</v>
      </c>
      <c r="J20" s="352" t="s">
        <v>1418</v>
      </c>
      <c r="K20" s="352">
        <f t="shared" si="0"/>
        <v>138</v>
      </c>
      <c r="L20" s="352"/>
      <c r="M20" s="352">
        <v>150</v>
      </c>
      <c r="N20" s="352" t="s">
        <v>1456</v>
      </c>
      <c r="O20" s="352" t="s">
        <v>4884</v>
      </c>
      <c r="P20" s="352">
        <f>I749</f>
        <v>287</v>
      </c>
      <c r="Q20" s="352">
        <v>1000</v>
      </c>
      <c r="R20" s="352">
        <f>(M20*P20)/1000</f>
        <v>43.05</v>
      </c>
    </row>
    <row r="21" spans="1:20">
      <c r="A21" s="265"/>
      <c r="E21" s="352"/>
      <c r="F21" s="352">
        <v>10</v>
      </c>
      <c r="G21" s="352" t="s">
        <v>1418</v>
      </c>
      <c r="H21" s="352" t="s">
        <v>6218</v>
      </c>
      <c r="I21" s="353">
        <f>43.25/12</f>
        <v>3.6</v>
      </c>
      <c r="J21" s="352" t="s">
        <v>1418</v>
      </c>
      <c r="K21" s="352">
        <f t="shared" si="0"/>
        <v>36</v>
      </c>
      <c r="L21" s="352"/>
      <c r="M21" s="355">
        <v>7</v>
      </c>
      <c r="N21" s="352" t="s">
        <v>1456</v>
      </c>
      <c r="O21" s="352" t="s">
        <v>2678</v>
      </c>
      <c r="P21" s="352">
        <f>I21</f>
        <v>3.6</v>
      </c>
      <c r="Q21" s="352" t="s">
        <v>1418</v>
      </c>
      <c r="R21" s="352">
        <f t="shared" si="1"/>
        <v>25.2</v>
      </c>
    </row>
    <row r="22" spans="1:20">
      <c r="A22" s="265"/>
      <c r="E22" s="352"/>
      <c r="F22" s="352">
        <v>1.25</v>
      </c>
      <c r="G22" s="352" t="s">
        <v>2679</v>
      </c>
      <c r="H22" s="352" t="s">
        <v>394</v>
      </c>
      <c r="I22" s="353">
        <f>Data!C67/20</f>
        <v>302</v>
      </c>
      <c r="J22" s="352" t="s">
        <v>2679</v>
      </c>
      <c r="K22" s="352">
        <f t="shared" si="0"/>
        <v>377.5</v>
      </c>
      <c r="L22" s="352"/>
      <c r="M22" s="352">
        <v>6</v>
      </c>
      <c r="N22" s="352" t="s">
        <v>1418</v>
      </c>
      <c r="O22" s="352" t="s">
        <v>2675</v>
      </c>
      <c r="P22" s="352">
        <f>I20</f>
        <v>13.8</v>
      </c>
      <c r="Q22" s="352" t="s">
        <v>1422</v>
      </c>
      <c r="R22" s="352">
        <f t="shared" si="1"/>
        <v>82.8</v>
      </c>
    </row>
    <row r="23" spans="1:20">
      <c r="A23" s="265"/>
      <c r="E23" s="352"/>
      <c r="F23" s="352">
        <v>10</v>
      </c>
      <c r="G23" s="352" t="s">
        <v>1418</v>
      </c>
      <c r="H23" s="352" t="s">
        <v>4826</v>
      </c>
      <c r="I23" s="455">
        <f>I16</f>
        <v>70.7</v>
      </c>
      <c r="J23" s="352" t="s">
        <v>1418</v>
      </c>
      <c r="K23" s="352">
        <f t="shared" si="0"/>
        <v>707</v>
      </c>
      <c r="L23" s="352"/>
      <c r="M23" s="352">
        <v>6</v>
      </c>
      <c r="N23" s="352" t="s">
        <v>1418</v>
      </c>
      <c r="O23" s="352" t="str">
        <f>H19</f>
        <v>5 amps flush type switch p-118, Part-C,1 a ( 194.5/12=16.21)</v>
      </c>
      <c r="P23" s="352">
        <f>I19</f>
        <v>16.21</v>
      </c>
      <c r="Q23" s="352" t="str">
        <f>J19</f>
        <v>No</v>
      </c>
      <c r="R23" s="352">
        <f>(M23*P23)</f>
        <v>97.26</v>
      </c>
    </row>
    <row r="24" spans="1:20">
      <c r="A24" s="265"/>
      <c r="E24" s="352"/>
      <c r="F24" s="352">
        <v>0.15</v>
      </c>
      <c r="G24" s="352" t="s">
        <v>2321</v>
      </c>
      <c r="H24" s="352" t="s">
        <v>4827</v>
      </c>
      <c r="I24" s="455">
        <f>I18</f>
        <v>661</v>
      </c>
      <c r="J24" s="352" t="s">
        <v>2321</v>
      </c>
      <c r="K24" s="352">
        <f t="shared" si="0"/>
        <v>99.15</v>
      </c>
      <c r="L24" s="352"/>
      <c r="M24" s="352">
        <v>1</v>
      </c>
      <c r="N24" s="352" t="s">
        <v>2683</v>
      </c>
      <c r="O24" s="352" t="s">
        <v>3991</v>
      </c>
      <c r="P24" s="352">
        <f>I748</f>
        <v>69.400000000000006</v>
      </c>
      <c r="Q24" s="352" t="s">
        <v>2683</v>
      </c>
      <c r="R24" s="352">
        <f>(M24*P24)</f>
        <v>69.400000000000006</v>
      </c>
    </row>
    <row r="25" spans="1:20" ht="31.5">
      <c r="A25" s="265"/>
      <c r="E25" s="352"/>
      <c r="F25" s="352">
        <v>45</v>
      </c>
      <c r="G25" s="352" t="s">
        <v>841</v>
      </c>
      <c r="H25" s="457" t="s">
        <v>4825</v>
      </c>
      <c r="I25" s="455">
        <f>I12</f>
        <v>16.55</v>
      </c>
      <c r="J25" s="352" t="s">
        <v>3362</v>
      </c>
      <c r="K25" s="352">
        <f t="shared" si="0"/>
        <v>744.75</v>
      </c>
      <c r="L25" s="352"/>
      <c r="M25" s="352">
        <v>6</v>
      </c>
      <c r="N25" s="352" t="s">
        <v>1456</v>
      </c>
      <c r="O25" s="351" t="s">
        <v>4886</v>
      </c>
      <c r="P25" s="520">
        <v>9.4499999999999993</v>
      </c>
      <c r="Q25" s="352" t="s">
        <v>1418</v>
      </c>
      <c r="R25" s="352">
        <f t="shared" si="1"/>
        <v>56.7</v>
      </c>
    </row>
    <row r="26" spans="1:20">
      <c r="A26" s="265"/>
      <c r="E26" s="352"/>
      <c r="F26" s="352" t="s">
        <v>668</v>
      </c>
      <c r="G26" s="352"/>
      <c r="H26" s="352" t="s">
        <v>930</v>
      </c>
      <c r="I26" s="352"/>
      <c r="J26" s="352" t="s">
        <v>668</v>
      </c>
      <c r="K26" s="352">
        <f>K42</f>
        <v>11454</v>
      </c>
      <c r="L26" s="352"/>
      <c r="M26" s="356">
        <v>0.16666666666666666</v>
      </c>
      <c r="N26" s="352" t="s">
        <v>3364</v>
      </c>
      <c r="O26" s="352" t="s">
        <v>394</v>
      </c>
      <c r="P26" s="352">
        <f>I22</f>
        <v>302</v>
      </c>
      <c r="Q26" s="352" t="s">
        <v>3364</v>
      </c>
      <c r="R26" s="352">
        <f t="shared" si="1"/>
        <v>50.33</v>
      </c>
    </row>
    <row r="27" spans="1:20" ht="31.5">
      <c r="A27" s="265"/>
      <c r="E27" s="352"/>
      <c r="F27" s="352" t="s">
        <v>668</v>
      </c>
      <c r="G27" s="352"/>
      <c r="H27" s="352" t="s">
        <v>2365</v>
      </c>
      <c r="I27" s="352"/>
      <c r="J27" s="352" t="s">
        <v>668</v>
      </c>
      <c r="K27" s="352">
        <v>34.979999999999997</v>
      </c>
      <c r="L27" s="352"/>
      <c r="M27" s="352">
        <v>45</v>
      </c>
      <c r="N27" s="352" t="s">
        <v>3515</v>
      </c>
      <c r="O27" s="273" t="s">
        <v>2685</v>
      </c>
      <c r="P27" s="352">
        <f>P15</f>
        <v>16.55</v>
      </c>
      <c r="Q27" s="352" t="s">
        <v>2321</v>
      </c>
      <c r="R27" s="352">
        <f t="shared" si="1"/>
        <v>744.75</v>
      </c>
    </row>
    <row r="28" spans="1:20">
      <c r="A28" s="265"/>
      <c r="E28" s="352"/>
      <c r="F28" s="352"/>
      <c r="G28" s="352"/>
      <c r="H28" s="357" t="s">
        <v>3365</v>
      </c>
      <c r="I28" s="352"/>
      <c r="J28" s="352"/>
      <c r="K28" s="358">
        <f>SUM(K12:K27)</f>
        <v>16300</v>
      </c>
      <c r="L28" s="352">
        <f>1630*10</f>
        <v>16300</v>
      </c>
      <c r="M28" s="352">
        <v>6</v>
      </c>
      <c r="N28" s="352" t="s">
        <v>3366</v>
      </c>
      <c r="O28" s="352" t="s">
        <v>930</v>
      </c>
      <c r="P28" s="352">
        <f>R46</f>
        <v>1207</v>
      </c>
      <c r="Q28" s="352" t="s">
        <v>3366</v>
      </c>
      <c r="R28" s="352">
        <f t="shared" si="1"/>
        <v>7242</v>
      </c>
    </row>
    <row r="29" spans="1:20">
      <c r="A29" s="265"/>
      <c r="E29" s="352"/>
      <c r="F29" s="352"/>
      <c r="G29" s="352"/>
      <c r="H29" s="359" t="s">
        <v>3367</v>
      </c>
      <c r="I29" s="352"/>
      <c r="J29" s="352"/>
      <c r="K29" s="360">
        <f>K28/10</f>
        <v>1630</v>
      </c>
      <c r="L29" s="352">
        <f>L28-K28</f>
        <v>0</v>
      </c>
      <c r="M29" s="352"/>
      <c r="N29" s="352" t="s">
        <v>69</v>
      </c>
      <c r="O29" s="352" t="s">
        <v>3368</v>
      </c>
      <c r="P29" s="352"/>
      <c r="Q29" s="352"/>
      <c r="R29" s="352">
        <v>40.409999999999997</v>
      </c>
    </row>
    <row r="30" spans="1:20">
      <c r="A30" s="265"/>
      <c r="E30" s="352"/>
      <c r="F30" s="352"/>
      <c r="G30" s="352"/>
      <c r="H30" s="352"/>
      <c r="I30" s="352"/>
      <c r="J30" s="352"/>
      <c r="K30" s="352"/>
      <c r="L30" s="352"/>
      <c r="M30" s="352"/>
      <c r="N30" s="352"/>
      <c r="P30" s="352"/>
      <c r="Q30" s="352"/>
      <c r="R30" s="352">
        <f>SUM(R15:R29)</f>
        <v>10909.74</v>
      </c>
    </row>
    <row r="31" spans="1:20">
      <c r="A31" s="265"/>
      <c r="E31" s="352"/>
      <c r="F31" s="352"/>
      <c r="G31" s="352"/>
      <c r="H31" s="360" t="s">
        <v>3369</v>
      </c>
      <c r="I31" s="352"/>
      <c r="J31" s="352"/>
      <c r="K31" s="352"/>
      <c r="L31" s="352"/>
      <c r="M31" s="352"/>
      <c r="N31" s="352"/>
      <c r="O31" s="357" t="s">
        <v>3370</v>
      </c>
      <c r="P31" s="352"/>
      <c r="Q31" s="352"/>
      <c r="R31" s="358"/>
    </row>
    <row r="32" spans="1:20">
      <c r="A32" s="265"/>
      <c r="E32" s="352"/>
      <c r="F32" s="352"/>
      <c r="G32" s="352"/>
      <c r="H32" s="352"/>
      <c r="I32" s="352"/>
      <c r="J32" s="352"/>
      <c r="K32" s="352"/>
      <c r="L32" s="352"/>
      <c r="M32" s="352"/>
      <c r="N32" s="352"/>
      <c r="O32" s="359" t="s">
        <v>3367</v>
      </c>
      <c r="P32" s="352"/>
      <c r="Q32" s="352"/>
      <c r="R32" s="360">
        <f>R30/6</f>
        <v>1818.29</v>
      </c>
      <c r="S32" s="180">
        <f>1677.8*6</f>
        <v>10066.799999999999</v>
      </c>
      <c r="T32" s="180">
        <f>S32-R31</f>
        <v>10066.799999999999</v>
      </c>
    </row>
    <row r="33" spans="1:19">
      <c r="A33" s="265"/>
      <c r="E33" s="352"/>
      <c r="F33" s="352"/>
      <c r="G33" s="352"/>
      <c r="H33" s="360" t="s">
        <v>3445</v>
      </c>
      <c r="I33" s="352"/>
      <c r="J33" s="352"/>
      <c r="K33" s="352"/>
      <c r="L33" s="352"/>
      <c r="M33" s="352"/>
      <c r="N33" s="352"/>
      <c r="O33" s="352"/>
      <c r="P33" s="352"/>
      <c r="Q33" s="352"/>
      <c r="R33" s="352"/>
      <c r="S33" s="180">
        <f>S32-R30</f>
        <v>-842.94</v>
      </c>
    </row>
    <row r="34" spans="1:19">
      <c r="A34" s="265"/>
      <c r="E34" s="352"/>
      <c r="F34" s="352"/>
      <c r="G34" s="352"/>
      <c r="H34" s="352"/>
      <c r="I34" s="352"/>
      <c r="J34" s="352"/>
      <c r="K34" s="352"/>
      <c r="L34" s="352"/>
      <c r="M34" s="352"/>
    </row>
    <row r="35" spans="1:19">
      <c r="A35" s="265"/>
      <c r="E35" s="352"/>
      <c r="F35" s="352">
        <v>1</v>
      </c>
      <c r="G35" s="352" t="s">
        <v>1418</v>
      </c>
      <c r="H35" s="352" t="s">
        <v>6219</v>
      </c>
      <c r="I35" s="420">
        <v>898</v>
      </c>
      <c r="J35" s="352" t="s">
        <v>1418</v>
      </c>
      <c r="K35" s="352">
        <f>F35*I35</f>
        <v>898</v>
      </c>
      <c r="L35" s="352"/>
      <c r="M35" s="352"/>
      <c r="N35" s="360" t="s">
        <v>3369</v>
      </c>
      <c r="O35" s="352"/>
      <c r="P35" s="352"/>
      <c r="Q35" s="352"/>
    </row>
    <row r="36" spans="1:19">
      <c r="A36" s="265"/>
      <c r="E36" s="352"/>
      <c r="F36" s="352">
        <v>2</v>
      </c>
      <c r="G36" s="352" t="s">
        <v>1418</v>
      </c>
      <c r="H36" s="352" t="s">
        <v>6220</v>
      </c>
      <c r="I36" s="420">
        <v>783</v>
      </c>
      <c r="J36" s="352" t="s">
        <v>1418</v>
      </c>
      <c r="K36" s="352">
        <f t="shared" ref="K36:K41" si="2">F36*I36</f>
        <v>1566</v>
      </c>
      <c r="L36" s="352"/>
      <c r="M36" s="352"/>
      <c r="N36" s="352"/>
      <c r="O36" s="352"/>
      <c r="P36" s="352"/>
      <c r="Q36" s="352"/>
    </row>
    <row r="37" spans="1:19">
      <c r="A37" s="265"/>
      <c r="E37" s="352"/>
      <c r="F37" s="352">
        <v>3</v>
      </c>
      <c r="G37" s="352" t="s">
        <v>1418</v>
      </c>
      <c r="H37" s="352" t="s">
        <v>6221</v>
      </c>
      <c r="I37" s="420">
        <v>778</v>
      </c>
      <c r="J37" s="352" t="s">
        <v>1418</v>
      </c>
      <c r="K37" s="352">
        <f t="shared" si="2"/>
        <v>2334</v>
      </c>
      <c r="L37" s="352"/>
      <c r="M37" s="352"/>
      <c r="N37" s="360" t="s">
        <v>3445</v>
      </c>
      <c r="O37" s="352"/>
      <c r="P37" s="352"/>
      <c r="Q37" s="352"/>
    </row>
    <row r="38" spans="1:19">
      <c r="A38" s="265"/>
      <c r="E38" s="352"/>
      <c r="F38" s="352">
        <v>4</v>
      </c>
      <c r="G38" s="352" t="s">
        <v>1418</v>
      </c>
      <c r="H38" s="352" t="s">
        <v>6222</v>
      </c>
      <c r="I38" s="420">
        <v>611</v>
      </c>
      <c r="J38" s="352" t="s">
        <v>1418</v>
      </c>
      <c r="K38" s="352">
        <f t="shared" si="2"/>
        <v>2444</v>
      </c>
      <c r="L38" s="352"/>
      <c r="M38" s="352"/>
      <c r="N38" s="352"/>
      <c r="O38" s="352"/>
      <c r="P38" s="352"/>
      <c r="Q38" s="352"/>
    </row>
    <row r="39" spans="1:19">
      <c r="A39" s="265"/>
      <c r="E39" s="352"/>
      <c r="F39" s="352"/>
      <c r="G39" s="352"/>
      <c r="H39" s="360" t="s">
        <v>3149</v>
      </c>
      <c r="I39" s="352"/>
      <c r="J39" s="352"/>
      <c r="K39" s="352"/>
      <c r="M39" s="352">
        <v>1</v>
      </c>
      <c r="N39" s="352" t="s">
        <v>1418</v>
      </c>
      <c r="O39" s="352" t="s">
        <v>3371</v>
      </c>
      <c r="P39" s="352">
        <f>I35</f>
        <v>898</v>
      </c>
      <c r="Q39" s="352" t="s">
        <v>1418</v>
      </c>
      <c r="R39" s="352">
        <f>M39*P39</f>
        <v>898</v>
      </c>
    </row>
    <row r="40" spans="1:19" ht="18">
      <c r="A40" s="265"/>
      <c r="E40" s="352"/>
      <c r="F40" s="352">
        <v>2</v>
      </c>
      <c r="G40" s="352" t="s">
        <v>1418</v>
      </c>
      <c r="H40" s="352" t="s">
        <v>2891</v>
      </c>
      <c r="I40" s="420">
        <v>884</v>
      </c>
      <c r="J40" s="352" t="s">
        <v>1418</v>
      </c>
      <c r="K40" s="352">
        <f t="shared" si="2"/>
        <v>1768</v>
      </c>
      <c r="M40" s="352">
        <v>2</v>
      </c>
      <c r="N40" s="352" t="s">
        <v>1418</v>
      </c>
      <c r="O40" s="352" t="s">
        <v>3372</v>
      </c>
      <c r="P40" s="352">
        <f>I36</f>
        <v>783</v>
      </c>
      <c r="Q40" s="352" t="s">
        <v>1418</v>
      </c>
      <c r="R40" s="352">
        <f>M40*P40</f>
        <v>1566</v>
      </c>
    </row>
    <row r="41" spans="1:19">
      <c r="A41" s="265"/>
      <c r="E41" s="352"/>
      <c r="F41" s="352">
        <v>4</v>
      </c>
      <c r="G41" s="352" t="s">
        <v>1418</v>
      </c>
      <c r="H41" s="352" t="str">
        <f>H38</f>
        <v>Electrical HELPERp-12 it-102</v>
      </c>
      <c r="I41" s="420">
        <f>I38</f>
        <v>611</v>
      </c>
      <c r="J41" s="352" t="s">
        <v>1418</v>
      </c>
      <c r="K41" s="352">
        <f t="shared" si="2"/>
        <v>2444</v>
      </c>
      <c r="M41" s="352">
        <v>3</v>
      </c>
      <c r="N41" s="352" t="s">
        <v>1418</v>
      </c>
      <c r="O41" s="352" t="s">
        <v>3373</v>
      </c>
      <c r="P41" s="352">
        <f>I37</f>
        <v>778</v>
      </c>
      <c r="Q41" s="352" t="s">
        <v>1418</v>
      </c>
      <c r="R41" s="352">
        <f>M41*P41</f>
        <v>2334</v>
      </c>
    </row>
    <row r="42" spans="1:19">
      <c r="A42" s="265"/>
      <c r="E42" s="352"/>
      <c r="F42" s="352"/>
      <c r="G42" s="352"/>
      <c r="H42" s="352"/>
      <c r="I42" s="352"/>
      <c r="J42" s="352"/>
      <c r="K42" s="367">
        <f>SUM(K35:K41)</f>
        <v>11454</v>
      </c>
      <c r="M42" s="352">
        <v>4</v>
      </c>
      <c r="N42" s="352" t="s">
        <v>1418</v>
      </c>
      <c r="O42" s="352" t="s">
        <v>2369</v>
      </c>
      <c r="P42" s="352">
        <f>I38</f>
        <v>611</v>
      </c>
      <c r="Q42" s="352" t="s">
        <v>1418</v>
      </c>
      <c r="R42" s="352">
        <f>M42*P42</f>
        <v>2444</v>
      </c>
    </row>
    <row r="43" spans="1:19">
      <c r="A43" s="265"/>
      <c r="E43" s="352"/>
      <c r="F43" s="352"/>
      <c r="G43" s="352"/>
      <c r="H43" s="352"/>
      <c r="I43" s="352"/>
      <c r="J43" s="352"/>
      <c r="K43" s="358"/>
      <c r="M43" s="352"/>
      <c r="N43" s="352"/>
      <c r="O43" s="352"/>
      <c r="P43" s="352"/>
      <c r="Q43" s="352"/>
      <c r="R43" s="352"/>
    </row>
    <row r="44" spans="1:19" ht="51">
      <c r="A44" s="265"/>
      <c r="E44" s="352"/>
      <c r="F44" s="352"/>
      <c r="G44" s="352"/>
      <c r="H44" s="189" t="s">
        <v>3150</v>
      </c>
      <c r="I44" s="352"/>
      <c r="J44" s="352"/>
      <c r="K44" s="352"/>
      <c r="L44" s="352"/>
      <c r="M44" s="352"/>
      <c r="O44" s="362" t="s">
        <v>2892</v>
      </c>
      <c r="R44" s="363">
        <f>SUM(R39:R42)</f>
        <v>7242</v>
      </c>
    </row>
    <row r="45" spans="1:19">
      <c r="A45" s="265"/>
      <c r="E45" s="352"/>
      <c r="F45" s="352"/>
      <c r="G45" s="352"/>
      <c r="H45" s="189" t="s">
        <v>3456</v>
      </c>
      <c r="I45" s="352"/>
      <c r="J45" s="352"/>
      <c r="K45" s="352"/>
      <c r="L45" s="352"/>
      <c r="M45" s="352"/>
    </row>
    <row r="46" spans="1:19">
      <c r="A46" s="265"/>
      <c r="E46" s="352"/>
      <c r="F46" s="352"/>
      <c r="G46" s="352"/>
      <c r="H46" s="352"/>
      <c r="I46" s="352"/>
      <c r="J46" s="352"/>
      <c r="K46" s="352"/>
      <c r="L46" s="352"/>
      <c r="M46" s="352"/>
      <c r="Q46" s="364" t="s">
        <v>3457</v>
      </c>
      <c r="R46" s="190">
        <f>R44/6</f>
        <v>1207</v>
      </c>
    </row>
    <row r="47" spans="1:19" ht="189">
      <c r="A47" s="265"/>
      <c r="E47" s="352"/>
      <c r="F47" s="352"/>
      <c r="G47" s="352"/>
      <c r="H47" s="351" t="s">
        <v>2528</v>
      </c>
      <c r="I47" s="352"/>
      <c r="J47" s="352"/>
      <c r="K47" s="352"/>
      <c r="L47" s="352"/>
      <c r="M47" s="352"/>
      <c r="O47" s="351" t="s">
        <v>2491</v>
      </c>
    </row>
    <row r="48" spans="1:19" ht="31.5">
      <c r="A48" s="265"/>
      <c r="E48" s="352"/>
      <c r="F48" s="352"/>
      <c r="G48" s="352"/>
      <c r="H48" s="352" t="s">
        <v>2492</v>
      </c>
      <c r="I48" s="352"/>
      <c r="J48" s="352"/>
      <c r="K48" s="352">
        <f>K28-K27</f>
        <v>16265.02</v>
      </c>
      <c r="L48" s="352"/>
      <c r="M48" s="352">
        <v>90</v>
      </c>
      <c r="N48" s="352" t="s">
        <v>841</v>
      </c>
      <c r="O48" s="457" t="s">
        <v>2585</v>
      </c>
      <c r="P48" s="352">
        <f>P15</f>
        <v>16.55</v>
      </c>
      <c r="Q48" s="352" t="s">
        <v>841</v>
      </c>
      <c r="R48" s="352">
        <f>M48*P48</f>
        <v>1489.5</v>
      </c>
    </row>
    <row r="49" spans="1:20" ht="31.5">
      <c r="A49" s="265"/>
      <c r="E49" s="352"/>
      <c r="F49" s="352"/>
      <c r="G49" s="352"/>
      <c r="H49" s="352" t="s">
        <v>2493</v>
      </c>
      <c r="I49" s="352"/>
      <c r="J49" s="352"/>
      <c r="K49" s="352">
        <f>K20</f>
        <v>138</v>
      </c>
      <c r="L49" s="352"/>
      <c r="M49" s="352">
        <v>45</v>
      </c>
      <c r="N49" s="352" t="s">
        <v>841</v>
      </c>
      <c r="O49" s="351" t="s">
        <v>2402</v>
      </c>
      <c r="P49" s="352">
        <f t="shared" ref="P49:P56" si="3">P16</f>
        <v>20</v>
      </c>
      <c r="Q49" s="352" t="s">
        <v>2403</v>
      </c>
      <c r="R49" s="352">
        <f>M49*P49</f>
        <v>900</v>
      </c>
    </row>
    <row r="50" spans="1:20" ht="31.5">
      <c r="A50" s="265"/>
      <c r="E50" s="352"/>
      <c r="F50" s="352"/>
      <c r="G50" s="352"/>
      <c r="H50" s="1054" t="s">
        <v>6223</v>
      </c>
      <c r="I50" s="420"/>
      <c r="J50" s="420"/>
      <c r="K50" s="420">
        <f>16.65*10</f>
        <v>166.5</v>
      </c>
      <c r="L50" s="352"/>
      <c r="M50" s="352">
        <v>75</v>
      </c>
      <c r="N50" s="352" t="s">
        <v>1418</v>
      </c>
      <c r="O50" s="352" t="s">
        <v>3449</v>
      </c>
      <c r="P50" s="352">
        <f t="shared" si="3"/>
        <v>3.6</v>
      </c>
      <c r="Q50" s="352" t="s">
        <v>3450</v>
      </c>
      <c r="R50" s="352">
        <f>M50*P50/12</f>
        <v>22.5</v>
      </c>
    </row>
    <row r="51" spans="1:20">
      <c r="A51" s="265"/>
      <c r="E51" s="352"/>
      <c r="F51" s="352"/>
      <c r="G51" s="352"/>
      <c r="H51" s="352" t="s">
        <v>2309</v>
      </c>
      <c r="I51" s="352"/>
      <c r="J51" s="352"/>
      <c r="K51" s="352">
        <v>36.479999999999997</v>
      </c>
      <c r="L51" s="352"/>
      <c r="M51" s="352">
        <v>12</v>
      </c>
      <c r="N51" s="352" t="s">
        <v>1418</v>
      </c>
      <c r="O51" s="352" t="s">
        <v>2404</v>
      </c>
      <c r="P51" s="352">
        <f t="shared" si="3"/>
        <v>3.15</v>
      </c>
      <c r="Q51" s="352" t="s">
        <v>1418</v>
      </c>
      <c r="R51" s="352">
        <f>M51*P51</f>
        <v>37.799999999999997</v>
      </c>
    </row>
    <row r="52" spans="1:20">
      <c r="A52" s="265"/>
      <c r="E52" s="352"/>
      <c r="F52" s="352"/>
      <c r="G52" s="352"/>
      <c r="H52" s="357" t="s">
        <v>2471</v>
      </c>
      <c r="I52" s="352"/>
      <c r="J52" s="352"/>
      <c r="K52" s="358">
        <f>K48-K49+K50+K51</f>
        <v>16330</v>
      </c>
      <c r="L52" s="352">
        <f>1638*10</f>
        <v>16380</v>
      </c>
      <c r="M52" s="352">
        <v>6</v>
      </c>
      <c r="N52" s="352" t="s">
        <v>1418</v>
      </c>
      <c r="O52" s="352" t="s">
        <v>3447</v>
      </c>
      <c r="P52" s="352">
        <f t="shared" si="3"/>
        <v>1.34</v>
      </c>
      <c r="Q52" s="352" t="s">
        <v>1418</v>
      </c>
      <c r="R52" s="352">
        <f>M52*P52</f>
        <v>8.0399999999999991</v>
      </c>
    </row>
    <row r="53" spans="1:20">
      <c r="A53" s="265"/>
      <c r="E53" s="352"/>
      <c r="F53" s="352"/>
      <c r="G53" s="352"/>
      <c r="H53" s="359" t="s">
        <v>2472</v>
      </c>
      <c r="I53" s="352"/>
      <c r="J53" s="352"/>
      <c r="K53" s="360">
        <f>K52/10</f>
        <v>1633</v>
      </c>
      <c r="L53" s="352">
        <f>L52-K52</f>
        <v>50</v>
      </c>
      <c r="M53" s="352">
        <v>150</v>
      </c>
      <c r="N53" s="352" t="s">
        <v>1456</v>
      </c>
      <c r="O53" s="352" t="str">
        <f>O20</f>
        <v>Teakwood plugs 1.5"x1"x2"</v>
      </c>
      <c r="P53" s="352">
        <f t="shared" si="3"/>
        <v>287</v>
      </c>
      <c r="Q53" s="352">
        <v>1000</v>
      </c>
      <c r="R53" s="352">
        <f>(M53*P53)/1000</f>
        <v>43.05</v>
      </c>
    </row>
    <row r="54" spans="1:20">
      <c r="A54" s="265"/>
      <c r="E54" s="352"/>
      <c r="F54" s="352"/>
      <c r="G54" s="352"/>
      <c r="H54" s="352"/>
      <c r="I54" s="352"/>
      <c r="J54" s="352"/>
      <c r="K54" s="352"/>
      <c r="L54" s="352"/>
      <c r="M54" s="355">
        <v>7</v>
      </c>
      <c r="N54" s="352" t="s">
        <v>1456</v>
      </c>
      <c r="O54" s="352" t="s">
        <v>2678</v>
      </c>
      <c r="P54" s="352">
        <f t="shared" si="3"/>
        <v>3.6</v>
      </c>
      <c r="Q54" s="352" t="s">
        <v>1418</v>
      </c>
      <c r="R54" s="352">
        <f>M54*P54</f>
        <v>25.2</v>
      </c>
    </row>
    <row r="55" spans="1:20">
      <c r="A55" s="265"/>
      <c r="E55" s="352"/>
      <c r="F55" s="352"/>
      <c r="G55" s="352"/>
      <c r="H55" s="360" t="s">
        <v>3067</v>
      </c>
      <c r="I55" s="352"/>
      <c r="J55" s="352"/>
      <c r="K55" s="352"/>
      <c r="L55" s="352"/>
      <c r="M55" s="352">
        <v>6</v>
      </c>
      <c r="N55" s="352" t="s">
        <v>1418</v>
      </c>
      <c r="O55" s="352" t="s">
        <v>2675</v>
      </c>
      <c r="P55" s="352">
        <f t="shared" si="3"/>
        <v>13.8</v>
      </c>
      <c r="Q55" s="352" t="s">
        <v>1422</v>
      </c>
      <c r="R55" s="352">
        <f>M55*P55</f>
        <v>82.8</v>
      </c>
    </row>
    <row r="56" spans="1:20" ht="47.25">
      <c r="A56" s="265"/>
      <c r="E56" s="352"/>
      <c r="F56" s="352"/>
      <c r="G56" s="352"/>
      <c r="H56" s="350" t="s">
        <v>3068</v>
      </c>
      <c r="I56" s="352"/>
      <c r="J56" s="352"/>
      <c r="K56" s="352"/>
      <c r="L56" s="352"/>
      <c r="M56" s="352">
        <v>6</v>
      </c>
      <c r="N56" s="352" t="s">
        <v>1418</v>
      </c>
      <c r="O56" s="352" t="str">
        <f>O23</f>
        <v>5 amps flush type switch p-118, Part-C,1 a ( 194.5/12=16.21)</v>
      </c>
      <c r="P56" s="352">
        <f t="shared" si="3"/>
        <v>16.21</v>
      </c>
      <c r="Q56" s="352" t="s">
        <v>3450</v>
      </c>
      <c r="R56" s="352">
        <f>(M56*P56)</f>
        <v>97.26</v>
      </c>
    </row>
    <row r="57" spans="1:20">
      <c r="A57" s="265"/>
      <c r="E57" s="352"/>
      <c r="F57" s="352"/>
      <c r="G57" s="352"/>
      <c r="H57" s="352"/>
      <c r="I57" s="352"/>
      <c r="J57" s="352"/>
      <c r="K57" s="352"/>
      <c r="L57" s="352"/>
      <c r="M57" s="352">
        <v>1</v>
      </c>
      <c r="N57" s="352" t="s">
        <v>2683</v>
      </c>
      <c r="O57" s="352" t="str">
        <f>O24</f>
        <v>Brass screws  ( 40 mm x 6 no) P-85 Part-L c</v>
      </c>
      <c r="P57" s="352">
        <f>P24</f>
        <v>69.400000000000006</v>
      </c>
      <c r="Q57" s="352" t="s">
        <v>2683</v>
      </c>
      <c r="R57" s="352">
        <f>(M57*P57)</f>
        <v>69.400000000000006</v>
      </c>
    </row>
    <row r="58" spans="1:20" ht="173.25">
      <c r="A58" s="265"/>
      <c r="E58" s="352"/>
      <c r="F58" s="352"/>
      <c r="G58" s="352"/>
      <c r="H58" s="351" t="s">
        <v>3531</v>
      </c>
      <c r="I58" s="352"/>
      <c r="J58" s="352"/>
      <c r="K58" s="352"/>
      <c r="L58" s="352"/>
      <c r="M58" s="352">
        <v>6</v>
      </c>
      <c r="N58" s="352" t="s">
        <v>1456</v>
      </c>
      <c r="O58" s="351" t="s">
        <v>4885</v>
      </c>
      <c r="P58" s="520">
        <v>67.5</v>
      </c>
      <c r="Q58" s="352" t="s">
        <v>1745</v>
      </c>
      <c r="R58" s="352">
        <f>M58*P58</f>
        <v>405</v>
      </c>
    </row>
    <row r="59" spans="1:20">
      <c r="A59" s="265"/>
      <c r="E59" s="352"/>
      <c r="F59" s="352"/>
      <c r="G59" s="352"/>
      <c r="H59" s="352" t="s">
        <v>3455</v>
      </c>
      <c r="I59" s="352"/>
      <c r="J59" s="352"/>
      <c r="K59" s="352">
        <f>K48</f>
        <v>16265.02</v>
      </c>
      <c r="L59" s="352"/>
      <c r="M59" s="356">
        <v>0.16666666666666666</v>
      </c>
      <c r="N59" s="352" t="s">
        <v>3364</v>
      </c>
      <c r="O59" s="352" t="s">
        <v>394</v>
      </c>
      <c r="P59" s="352">
        <f>P26</f>
        <v>302</v>
      </c>
      <c r="Q59" s="352" t="s">
        <v>3364</v>
      </c>
      <c r="R59" s="352">
        <f>M59*P59</f>
        <v>50.33</v>
      </c>
    </row>
    <row r="60" spans="1:20">
      <c r="A60" s="265"/>
      <c r="E60" s="352"/>
      <c r="F60" s="352"/>
      <c r="G60" s="352"/>
      <c r="H60" s="352" t="s">
        <v>3042</v>
      </c>
      <c r="I60" s="352"/>
      <c r="J60" s="352"/>
      <c r="K60" s="352">
        <f>K49</f>
        <v>138</v>
      </c>
      <c r="L60" s="352"/>
      <c r="M60" s="352"/>
      <c r="N60" s="352"/>
      <c r="O60" s="273"/>
      <c r="P60" s="352"/>
      <c r="Q60" s="352"/>
      <c r="R60" s="352"/>
    </row>
    <row r="61" spans="1:20">
      <c r="A61" s="265"/>
      <c r="E61" s="352"/>
      <c r="F61" s="352"/>
      <c r="G61" s="352"/>
      <c r="H61" s="352" t="s">
        <v>3043</v>
      </c>
      <c r="I61" s="352"/>
      <c r="J61" s="352"/>
      <c r="K61" s="352">
        <f>K21</f>
        <v>36</v>
      </c>
      <c r="L61" s="352"/>
      <c r="M61" s="352">
        <v>6</v>
      </c>
      <c r="N61" s="352" t="s">
        <v>3366</v>
      </c>
      <c r="O61" s="352" t="s">
        <v>930</v>
      </c>
      <c r="P61" s="352">
        <f>R46</f>
        <v>1207</v>
      </c>
      <c r="Q61" s="352" t="s">
        <v>3366</v>
      </c>
      <c r="R61" s="352">
        <f>M61*P61</f>
        <v>7242</v>
      </c>
    </row>
    <row r="62" spans="1:20">
      <c r="A62" s="265"/>
      <c r="E62" s="352"/>
      <c r="F62" s="352"/>
      <c r="G62" s="352"/>
      <c r="H62" s="352" t="s">
        <v>3044</v>
      </c>
      <c r="I62" s="352"/>
      <c r="J62" s="352"/>
      <c r="K62" s="352">
        <f>K19</f>
        <v>162.1</v>
      </c>
      <c r="L62" s="352"/>
      <c r="M62" s="352"/>
      <c r="N62" s="352" t="s">
        <v>69</v>
      </c>
      <c r="O62" s="352" t="s">
        <v>3368</v>
      </c>
      <c r="P62" s="352"/>
      <c r="Q62" s="352"/>
      <c r="R62" s="352">
        <v>21.12</v>
      </c>
    </row>
    <row r="63" spans="1:20">
      <c r="A63" s="265"/>
      <c r="E63" s="352"/>
      <c r="F63" s="352"/>
      <c r="G63" s="352"/>
      <c r="H63" s="352" t="s">
        <v>6224</v>
      </c>
      <c r="I63" s="352"/>
      <c r="J63" s="352"/>
      <c r="K63" s="353">
        <f>10*41.7</f>
        <v>417</v>
      </c>
      <c r="L63" s="352"/>
      <c r="M63" s="352"/>
      <c r="N63" s="352"/>
      <c r="P63" s="352"/>
      <c r="Q63" s="352"/>
      <c r="R63" s="352"/>
    </row>
    <row r="64" spans="1:20">
      <c r="A64" s="265"/>
      <c r="E64" s="352"/>
      <c r="F64" s="352"/>
      <c r="G64" s="352"/>
      <c r="H64" s="520" t="s">
        <v>6225</v>
      </c>
      <c r="I64" s="352"/>
      <c r="J64" s="352"/>
      <c r="K64" s="420">
        <f>10*16.65</f>
        <v>166.5</v>
      </c>
      <c r="L64" s="352"/>
      <c r="M64" s="352"/>
      <c r="N64" s="352"/>
      <c r="O64" s="357" t="s">
        <v>3370</v>
      </c>
      <c r="P64" s="352"/>
      <c r="Q64" s="352"/>
      <c r="R64" s="358">
        <f>SUM(R48:R63)</f>
        <v>10494</v>
      </c>
      <c r="T64" s="180">
        <f>T65-R64</f>
        <v>-10494</v>
      </c>
    </row>
    <row r="65" spans="1:20">
      <c r="A65" s="265"/>
      <c r="E65" s="352"/>
      <c r="F65" s="352"/>
      <c r="G65" s="352"/>
      <c r="H65" s="352" t="s">
        <v>5674</v>
      </c>
      <c r="I65" s="352"/>
      <c r="J65" s="352"/>
      <c r="K65" s="353">
        <f>16.5*10</f>
        <v>165</v>
      </c>
      <c r="L65" s="352"/>
      <c r="M65" s="352"/>
      <c r="N65" s="352"/>
      <c r="O65" s="359" t="s">
        <v>3367</v>
      </c>
      <c r="P65" s="352"/>
      <c r="Q65" s="352"/>
      <c r="R65" s="360">
        <f>R64/6</f>
        <v>1749</v>
      </c>
      <c r="S65" s="180">
        <f>1749*6</f>
        <v>10494</v>
      </c>
      <c r="T65" s="180">
        <f>R64-S65</f>
        <v>0</v>
      </c>
    </row>
    <row r="66" spans="1:20">
      <c r="A66" s="265"/>
      <c r="E66" s="352"/>
      <c r="F66" s="352"/>
      <c r="G66" s="352"/>
      <c r="H66" s="352" t="s">
        <v>2309</v>
      </c>
      <c r="I66" s="352"/>
      <c r="J66" s="352"/>
      <c r="K66" s="352">
        <v>22.58</v>
      </c>
      <c r="L66" s="352"/>
      <c r="M66" s="352"/>
      <c r="S66" s="180">
        <f>S65</f>
        <v>10494</v>
      </c>
    </row>
    <row r="67" spans="1:20">
      <c r="A67" s="265"/>
      <c r="E67" s="352"/>
      <c r="F67" s="352"/>
      <c r="G67" s="352"/>
      <c r="H67" s="357" t="s">
        <v>2471</v>
      </c>
      <c r="I67" s="352"/>
      <c r="J67" s="352"/>
      <c r="K67" s="358">
        <f>(K59-K60-K61-K62)+(K63+K64+K65+K66)</f>
        <v>16700</v>
      </c>
      <c r="L67" s="352">
        <f>1670*10</f>
        <v>16700</v>
      </c>
      <c r="M67" s="352"/>
      <c r="S67" s="180">
        <f>S66-R64</f>
        <v>0</v>
      </c>
    </row>
    <row r="68" spans="1:20">
      <c r="A68" s="265"/>
      <c r="E68" s="352"/>
      <c r="F68" s="352"/>
      <c r="G68" s="352"/>
      <c r="H68" s="359" t="s">
        <v>3219</v>
      </c>
      <c r="I68" s="352"/>
      <c r="J68" s="352"/>
      <c r="K68" s="360">
        <f>K67/10</f>
        <v>1670</v>
      </c>
      <c r="L68" s="352">
        <f>L67-K67</f>
        <v>0</v>
      </c>
      <c r="M68" s="352"/>
    </row>
    <row r="69" spans="1:20">
      <c r="A69" s="265"/>
      <c r="E69" s="352"/>
      <c r="F69" s="352"/>
      <c r="G69" s="352"/>
      <c r="H69" s="352"/>
      <c r="I69" s="352"/>
      <c r="J69" s="352"/>
      <c r="K69" s="352"/>
      <c r="L69" s="352"/>
      <c r="M69" s="352"/>
    </row>
    <row r="70" spans="1:20">
      <c r="A70" s="265"/>
      <c r="E70" s="352"/>
      <c r="F70" s="352"/>
      <c r="G70" s="352"/>
      <c r="H70" s="360" t="s">
        <v>3220</v>
      </c>
      <c r="I70" s="352"/>
      <c r="J70" s="352"/>
      <c r="K70" s="352"/>
      <c r="L70" s="352"/>
      <c r="M70" s="352"/>
    </row>
    <row r="71" spans="1:20">
      <c r="A71" s="265"/>
      <c r="E71" s="352"/>
      <c r="F71" s="352"/>
      <c r="G71" s="352"/>
      <c r="H71" s="360" t="s">
        <v>3221</v>
      </c>
      <c r="I71" s="352"/>
      <c r="J71" s="352"/>
      <c r="K71" s="352"/>
      <c r="L71" s="352"/>
      <c r="M71" s="352"/>
    </row>
    <row r="72" spans="1:20" ht="157.5">
      <c r="A72" s="265"/>
      <c r="E72" s="352"/>
      <c r="F72" s="352"/>
      <c r="G72" s="352"/>
      <c r="H72" s="351" t="s">
        <v>2829</v>
      </c>
      <c r="I72" s="352"/>
      <c r="J72" s="352"/>
      <c r="K72" s="352"/>
      <c r="L72" s="352"/>
      <c r="M72" s="352"/>
    </row>
    <row r="73" spans="1:20">
      <c r="A73" s="265"/>
      <c r="E73" s="352"/>
      <c r="F73" s="352"/>
      <c r="G73" s="352"/>
      <c r="H73" s="352"/>
      <c r="I73" s="352"/>
      <c r="J73" s="352"/>
      <c r="K73" s="352"/>
      <c r="L73" s="352"/>
      <c r="M73" s="352"/>
    </row>
    <row r="74" spans="1:20" ht="31.5">
      <c r="A74" s="265"/>
      <c r="E74" s="352"/>
      <c r="F74" s="352">
        <v>90</v>
      </c>
      <c r="G74" s="352" t="s">
        <v>841</v>
      </c>
      <c r="H74" s="273" t="str">
        <f t="shared" ref="H74:I77" si="4">H12</f>
        <v>1.5 sqmm copper PVC insulated unsheathed single core cable (P-125 it-2/b)</v>
      </c>
      <c r="I74" s="352">
        <f t="shared" si="4"/>
        <v>16.55</v>
      </c>
      <c r="J74" s="352" t="s">
        <v>3362</v>
      </c>
      <c r="K74" s="352">
        <f>F74*I74</f>
        <v>1489.5</v>
      </c>
      <c r="L74" s="352"/>
      <c r="M74" s="352"/>
    </row>
    <row r="75" spans="1:20" ht="31.5">
      <c r="A75" s="265"/>
      <c r="E75" s="352"/>
      <c r="F75" s="352">
        <v>45</v>
      </c>
      <c r="G75" s="352" t="s">
        <v>841</v>
      </c>
      <c r="H75" s="351" t="str">
        <f t="shared" si="4"/>
        <v>PVC rigid conduit pipe 19 mm / 20mm heavy duty with ISI mark p-128 part -I IX-1 b</v>
      </c>
      <c r="I75" s="352">
        <f t="shared" si="4"/>
        <v>20</v>
      </c>
      <c r="J75" s="352" t="s">
        <v>841</v>
      </c>
      <c r="K75" s="352">
        <f t="shared" ref="K75:K86" si="5">F75*I75</f>
        <v>900</v>
      </c>
      <c r="L75" s="352"/>
      <c r="M75" s="352"/>
    </row>
    <row r="76" spans="1:20">
      <c r="A76" s="265"/>
      <c r="E76" s="352"/>
      <c r="F76" s="352">
        <v>20</v>
      </c>
      <c r="G76" s="352" t="s">
        <v>1418</v>
      </c>
      <c r="H76" s="352" t="str">
        <f t="shared" si="4"/>
        <v>19 mm PVC rigid bends - p-128 part -I IX-2b</v>
      </c>
      <c r="I76" s="352">
        <f t="shared" si="4"/>
        <v>3.15</v>
      </c>
      <c r="J76" s="352" t="s">
        <v>1418</v>
      </c>
      <c r="K76" s="352">
        <f t="shared" si="5"/>
        <v>63</v>
      </c>
      <c r="L76" s="352"/>
      <c r="M76" s="352"/>
    </row>
    <row r="77" spans="1:20">
      <c r="A77" s="265"/>
      <c r="E77" s="352"/>
      <c r="F77" s="352">
        <v>10</v>
      </c>
      <c r="G77" s="352" t="s">
        <v>1418</v>
      </c>
      <c r="H77" s="352" t="str">
        <f t="shared" si="4"/>
        <v>19 mm PVC rigid tees (p-129 4b, 16.05/12=1.34)</v>
      </c>
      <c r="I77" s="352">
        <f t="shared" si="4"/>
        <v>1.34</v>
      </c>
      <c r="J77" s="352" t="s">
        <v>1418</v>
      </c>
      <c r="K77" s="352">
        <f t="shared" si="5"/>
        <v>13.4</v>
      </c>
      <c r="L77" s="352"/>
      <c r="M77" s="352"/>
    </row>
    <row r="78" spans="1:20">
      <c r="A78" s="265"/>
      <c r="E78" s="352"/>
      <c r="F78" s="352">
        <v>10</v>
      </c>
      <c r="G78" s="352" t="s">
        <v>1418</v>
      </c>
      <c r="H78" s="352" t="str">
        <f>H21</f>
        <v>19 mm PVC junction box  ( p-129,6-b( 43.25/12=3.6)</v>
      </c>
      <c r="I78" s="352">
        <f>I21</f>
        <v>3.6</v>
      </c>
      <c r="J78" s="352" t="s">
        <v>1418</v>
      </c>
      <c r="K78" s="352">
        <f t="shared" si="5"/>
        <v>36</v>
      </c>
      <c r="L78" s="352"/>
      <c r="M78" s="352"/>
    </row>
    <row r="79" spans="1:20">
      <c r="A79" s="265"/>
      <c r="E79" s="352"/>
      <c r="F79" s="352">
        <v>10</v>
      </c>
      <c r="G79" s="352" t="s">
        <v>1418</v>
      </c>
      <c r="H79" s="352" t="str">
        <f>H20</f>
        <v>Ceiling rose p-116 it-27</v>
      </c>
      <c r="I79" s="352">
        <f>I20</f>
        <v>13.8</v>
      </c>
      <c r="J79" s="352" t="s">
        <v>1418</v>
      </c>
      <c r="K79" s="352">
        <f t="shared" si="5"/>
        <v>138</v>
      </c>
      <c r="L79" s="352"/>
      <c r="M79" s="352"/>
    </row>
    <row r="80" spans="1:20">
      <c r="A80" s="265"/>
      <c r="E80" s="352"/>
      <c r="F80" s="352">
        <v>10</v>
      </c>
      <c r="G80" s="352" t="s">
        <v>1418</v>
      </c>
      <c r="H80" s="352" t="str">
        <f>H19</f>
        <v>5 amps flush type switch p-118, Part-C,1 a ( 194.5/12=16.21)</v>
      </c>
      <c r="I80" s="352">
        <f>I19</f>
        <v>16.21</v>
      </c>
      <c r="J80" s="352" t="s">
        <v>1418</v>
      </c>
      <c r="K80" s="352">
        <f t="shared" si="5"/>
        <v>162.1</v>
      </c>
      <c r="L80" s="352"/>
      <c r="M80" s="352"/>
    </row>
    <row r="81" spans="1:13">
      <c r="A81" s="265"/>
      <c r="E81" s="352"/>
      <c r="F81" s="352">
        <v>10</v>
      </c>
      <c r="G81" s="352" t="s">
        <v>1418</v>
      </c>
      <c r="H81" s="352" t="s">
        <v>5675</v>
      </c>
      <c r="I81" s="353">
        <v>115.1</v>
      </c>
      <c r="J81" s="352" t="s">
        <v>1418</v>
      </c>
      <c r="K81" s="352">
        <f t="shared" si="5"/>
        <v>1151</v>
      </c>
      <c r="L81" s="352"/>
      <c r="M81" s="352"/>
    </row>
    <row r="82" spans="1:13">
      <c r="A82" s="265"/>
      <c r="E82" s="352"/>
      <c r="F82" s="352">
        <v>0.6</v>
      </c>
      <c r="G82" s="352" t="s">
        <v>2321</v>
      </c>
      <c r="H82" s="352" t="str">
        <f>H24</f>
        <v>3 mm thick laminated Hylem sheet p-128 it-7a part-I</v>
      </c>
      <c r="I82" s="352">
        <f>I18</f>
        <v>661</v>
      </c>
      <c r="J82" s="352" t="s">
        <v>2321</v>
      </c>
      <c r="K82" s="352">
        <f t="shared" si="5"/>
        <v>396.6</v>
      </c>
      <c r="L82" s="352"/>
      <c r="M82" s="352"/>
    </row>
    <row r="83" spans="1:13">
      <c r="A83" s="265"/>
      <c r="E83" s="352"/>
      <c r="F83" s="352">
        <v>1</v>
      </c>
      <c r="G83" s="352" t="s">
        <v>1418</v>
      </c>
      <c r="H83" s="352" t="s">
        <v>2879</v>
      </c>
      <c r="I83" s="352">
        <f>I23</f>
        <v>70.7</v>
      </c>
      <c r="J83" s="352" t="s">
        <v>1418</v>
      </c>
      <c r="K83" s="352">
        <f t="shared" si="5"/>
        <v>70.7</v>
      </c>
      <c r="L83" s="352"/>
      <c r="M83" s="352"/>
    </row>
    <row r="84" spans="1:13">
      <c r="A84" s="265"/>
      <c r="E84" s="352"/>
      <c r="F84" s="355">
        <v>1.4999999999999999E-2</v>
      </c>
      <c r="G84" s="352" t="s">
        <v>2321</v>
      </c>
      <c r="H84" s="352" t="str">
        <f>H82</f>
        <v>3 mm thick laminated Hylem sheet p-128 it-7a part-I</v>
      </c>
      <c r="I84" s="352">
        <f>I82</f>
        <v>661</v>
      </c>
      <c r="J84" s="352" t="s">
        <v>2321</v>
      </c>
      <c r="K84" s="352">
        <f t="shared" si="5"/>
        <v>9.92</v>
      </c>
      <c r="L84" s="352"/>
      <c r="M84" s="352"/>
    </row>
    <row r="85" spans="1:13">
      <c r="A85" s="265"/>
      <c r="E85" s="352"/>
      <c r="F85" s="352">
        <v>1.25</v>
      </c>
      <c r="G85" s="352" t="s">
        <v>2679</v>
      </c>
      <c r="H85" s="352" t="s">
        <v>394</v>
      </c>
      <c r="I85" s="352">
        <f>I22</f>
        <v>302</v>
      </c>
      <c r="J85" s="352" t="s">
        <v>2679</v>
      </c>
      <c r="K85" s="352">
        <f t="shared" si="5"/>
        <v>377.5</v>
      </c>
      <c r="L85" s="352"/>
      <c r="M85" s="352"/>
    </row>
    <row r="86" spans="1:13" ht="31.5">
      <c r="A86" s="265"/>
      <c r="E86" s="352"/>
      <c r="F86" s="352">
        <v>45</v>
      </c>
      <c r="G86" s="352" t="s">
        <v>841</v>
      </c>
      <c r="H86" s="273" t="str">
        <f>H25</f>
        <v>1.5 sqmm copper PVC insulated unsheathed single core cable (P-123 it-2/b)</v>
      </c>
      <c r="I86" s="352">
        <f>I12</f>
        <v>16.55</v>
      </c>
      <c r="J86" s="352" t="s">
        <v>3362</v>
      </c>
      <c r="K86" s="352">
        <f t="shared" si="5"/>
        <v>744.75</v>
      </c>
      <c r="L86" s="352"/>
      <c r="M86" s="352"/>
    </row>
    <row r="87" spans="1:13">
      <c r="A87" s="265"/>
      <c r="E87" s="352"/>
      <c r="F87" s="352" t="s">
        <v>668</v>
      </c>
      <c r="G87" s="352"/>
      <c r="H87" s="352" t="s">
        <v>930</v>
      </c>
      <c r="I87" s="352"/>
      <c r="J87" s="352"/>
      <c r="K87" s="352">
        <f>K42</f>
        <v>11454</v>
      </c>
      <c r="L87" s="352"/>
      <c r="M87" s="352"/>
    </row>
    <row r="88" spans="1:13">
      <c r="A88" s="265"/>
      <c r="E88" s="352"/>
      <c r="F88" s="352" t="s">
        <v>668</v>
      </c>
      <c r="G88" s="352"/>
      <c r="H88" s="352" t="s">
        <v>2309</v>
      </c>
      <c r="I88" s="352"/>
      <c r="J88" s="352"/>
      <c r="K88" s="352">
        <v>43.53</v>
      </c>
      <c r="L88" s="352"/>
      <c r="M88" s="352"/>
    </row>
    <row r="89" spans="1:13">
      <c r="A89" s="265"/>
      <c r="E89" s="352"/>
      <c r="F89" s="352"/>
      <c r="G89" s="352"/>
      <c r="H89" s="357" t="s">
        <v>2471</v>
      </c>
      <c r="I89" s="352"/>
      <c r="J89" s="352"/>
      <c r="K89" s="358">
        <f>SUM(K74:K88)</f>
        <v>17050</v>
      </c>
      <c r="L89" s="352">
        <f>1705*10</f>
        <v>17050</v>
      </c>
      <c r="M89" s="352">
        <f>11920-K89</f>
        <v>-5130</v>
      </c>
    </row>
    <row r="90" spans="1:13">
      <c r="A90" s="265"/>
      <c r="E90" s="352"/>
      <c r="F90" s="352"/>
      <c r="G90" s="352"/>
      <c r="H90" s="359" t="s">
        <v>3219</v>
      </c>
      <c r="I90" s="352"/>
      <c r="J90" s="352"/>
      <c r="K90" s="360">
        <f>K89/10</f>
        <v>1705</v>
      </c>
      <c r="L90" s="352">
        <f>L89-K89</f>
        <v>0</v>
      </c>
      <c r="M90" s="352"/>
    </row>
    <row r="91" spans="1:13">
      <c r="A91" s="265"/>
      <c r="E91" s="352"/>
      <c r="F91" s="352"/>
      <c r="G91" s="352"/>
      <c r="H91" s="360" t="s">
        <v>3530</v>
      </c>
      <c r="I91" s="352"/>
      <c r="J91" s="352"/>
      <c r="K91" s="360"/>
      <c r="L91" s="352">
        <f>L90*10</f>
        <v>0</v>
      </c>
      <c r="M91" s="352"/>
    </row>
    <row r="92" spans="1:13">
      <c r="A92" s="265"/>
      <c r="E92" s="352"/>
      <c r="F92" s="352"/>
      <c r="G92" s="352"/>
      <c r="H92" s="365" t="s">
        <v>2880</v>
      </c>
      <c r="I92" s="352">
        <f>90</f>
        <v>90</v>
      </c>
      <c r="J92" s="352"/>
      <c r="K92" s="360"/>
      <c r="L92" s="352"/>
      <c r="M92" s="352"/>
    </row>
    <row r="93" spans="1:13">
      <c r="A93" s="265"/>
      <c r="E93" s="352"/>
      <c r="F93" s="352"/>
      <c r="G93" s="352"/>
      <c r="H93" s="365" t="s">
        <v>2881</v>
      </c>
      <c r="I93" s="366">
        <v>8.2500000000000004E-2</v>
      </c>
      <c r="J93" s="352"/>
      <c r="K93" s="360"/>
      <c r="L93" s="352"/>
      <c r="M93" s="352"/>
    </row>
    <row r="94" spans="1:13" ht="18">
      <c r="A94" s="265"/>
      <c r="E94" s="352"/>
      <c r="F94" s="352"/>
      <c r="G94" s="352"/>
      <c r="H94" s="365" t="s">
        <v>2893</v>
      </c>
      <c r="I94" s="355">
        <v>0.13500000000000001</v>
      </c>
      <c r="J94" s="352"/>
      <c r="K94" s="360">
        <f>I92*I94/I93</f>
        <v>147.27000000000001</v>
      </c>
      <c r="L94" s="352"/>
      <c r="M94" s="352"/>
    </row>
    <row r="95" spans="1:13">
      <c r="A95" s="265"/>
      <c r="E95" s="352"/>
      <c r="F95" s="352"/>
      <c r="G95" s="352"/>
      <c r="H95" s="359"/>
      <c r="I95" s="352"/>
      <c r="J95" s="352"/>
      <c r="K95" s="360"/>
      <c r="L95" s="352"/>
      <c r="M95" s="352"/>
    </row>
    <row r="96" spans="1:13">
      <c r="A96" s="265"/>
      <c r="E96" s="352"/>
      <c r="F96" s="352"/>
      <c r="G96" s="352"/>
      <c r="H96" s="352"/>
      <c r="I96" s="352"/>
      <c r="J96" s="352"/>
      <c r="K96" s="352"/>
      <c r="L96" s="352"/>
      <c r="M96" s="352"/>
    </row>
    <row r="97" spans="1:13">
      <c r="A97" s="265"/>
      <c r="E97" s="352"/>
      <c r="F97" s="352"/>
      <c r="G97" s="352"/>
      <c r="H97" s="360" t="s">
        <v>2882</v>
      </c>
      <c r="I97" s="352"/>
      <c r="J97" s="352"/>
      <c r="K97" s="352"/>
      <c r="L97" s="352"/>
      <c r="M97" s="352"/>
    </row>
    <row r="98" spans="1:13">
      <c r="A98" s="265"/>
      <c r="E98" s="352"/>
      <c r="F98" s="352"/>
      <c r="G98" s="352"/>
      <c r="H98" s="360" t="s">
        <v>2883</v>
      </c>
      <c r="I98" s="352"/>
      <c r="J98" s="352"/>
      <c r="K98" s="352"/>
      <c r="L98" s="352"/>
      <c r="M98" s="352"/>
    </row>
    <row r="99" spans="1:13" ht="157.5">
      <c r="A99" s="265"/>
      <c r="E99" s="352"/>
      <c r="F99" s="352"/>
      <c r="G99" s="352"/>
      <c r="H99" s="351" t="s">
        <v>2488</v>
      </c>
      <c r="I99" s="352"/>
      <c r="J99" s="352"/>
      <c r="K99" s="352"/>
      <c r="L99" s="352"/>
      <c r="M99" s="352"/>
    </row>
    <row r="100" spans="1:13" ht="31.5">
      <c r="A100" s="265"/>
      <c r="E100" s="352"/>
      <c r="F100" s="352">
        <v>90</v>
      </c>
      <c r="G100" s="352" t="s">
        <v>841</v>
      </c>
      <c r="H100" s="273" t="s">
        <v>2585</v>
      </c>
      <c r="I100" s="352">
        <f>I12</f>
        <v>16.55</v>
      </c>
      <c r="J100" s="352" t="s">
        <v>2586</v>
      </c>
      <c r="K100" s="352">
        <f>F100*I100</f>
        <v>1489.5</v>
      </c>
      <c r="L100" s="352"/>
      <c r="M100" s="352"/>
    </row>
    <row r="101" spans="1:13" ht="31.5">
      <c r="A101" s="265"/>
      <c r="E101" s="352"/>
      <c r="F101" s="352">
        <v>30</v>
      </c>
      <c r="G101" s="352" t="s">
        <v>841</v>
      </c>
      <c r="H101" s="351" t="s">
        <v>2402</v>
      </c>
      <c r="I101" s="352">
        <f>I75</f>
        <v>20</v>
      </c>
      <c r="J101" s="352" t="s">
        <v>841</v>
      </c>
      <c r="K101" s="352">
        <f t="shared" ref="K101:K110" si="6">F101*I101</f>
        <v>600</v>
      </c>
      <c r="L101" s="352"/>
      <c r="M101" s="352"/>
    </row>
    <row r="102" spans="1:13">
      <c r="A102" s="265"/>
      <c r="E102" s="352"/>
      <c r="F102" s="352">
        <v>10</v>
      </c>
      <c r="G102" s="352" t="s">
        <v>1418</v>
      </c>
      <c r="H102" s="352" t="s">
        <v>2404</v>
      </c>
      <c r="I102" s="352">
        <f>I76</f>
        <v>3.15</v>
      </c>
      <c r="J102" s="352" t="s">
        <v>1418</v>
      </c>
      <c r="K102" s="352">
        <f t="shared" si="6"/>
        <v>31.5</v>
      </c>
      <c r="L102" s="352"/>
      <c r="M102" s="352"/>
    </row>
    <row r="103" spans="1:13">
      <c r="A103" s="265"/>
      <c r="E103" s="352"/>
      <c r="F103" s="352">
        <v>5</v>
      </c>
      <c r="G103" s="352" t="s">
        <v>1418</v>
      </c>
      <c r="H103" s="352" t="s">
        <v>3447</v>
      </c>
      <c r="I103" s="352">
        <f>I77</f>
        <v>1.34</v>
      </c>
      <c r="J103" s="352" t="s">
        <v>1418</v>
      </c>
      <c r="K103" s="352">
        <f t="shared" si="6"/>
        <v>6.7</v>
      </c>
      <c r="L103" s="352"/>
      <c r="M103" s="352"/>
    </row>
    <row r="104" spans="1:13" ht="31.5">
      <c r="A104" s="265"/>
      <c r="E104" s="352"/>
      <c r="F104" s="352">
        <v>10</v>
      </c>
      <c r="G104" s="352" t="s">
        <v>1418</v>
      </c>
      <c r="H104" s="351" t="s">
        <v>5676</v>
      </c>
      <c r="I104" s="420">
        <f>241.3/12</f>
        <v>20.11</v>
      </c>
      <c r="J104" s="352" t="s">
        <v>1418</v>
      </c>
      <c r="K104" s="352">
        <f t="shared" si="6"/>
        <v>201.1</v>
      </c>
      <c r="L104" s="352"/>
      <c r="M104" s="352">
        <f>253/12</f>
        <v>21.08</v>
      </c>
    </row>
    <row r="105" spans="1:13">
      <c r="A105" s="265"/>
      <c r="E105" s="352"/>
      <c r="F105" s="352">
        <v>5</v>
      </c>
      <c r="G105" s="352" t="s">
        <v>1418</v>
      </c>
      <c r="H105" s="352" t="s">
        <v>2675</v>
      </c>
      <c r="I105" s="352">
        <f>I79</f>
        <v>13.8</v>
      </c>
      <c r="J105" s="352" t="s">
        <v>1418</v>
      </c>
      <c r="K105" s="352">
        <f t="shared" si="6"/>
        <v>69</v>
      </c>
      <c r="L105" s="352"/>
      <c r="M105" s="352"/>
    </row>
    <row r="106" spans="1:13">
      <c r="A106" s="265"/>
      <c r="E106" s="352"/>
      <c r="F106" s="352">
        <v>5</v>
      </c>
      <c r="G106" s="352" t="s">
        <v>1418</v>
      </c>
      <c r="H106" s="352" t="s">
        <v>2677</v>
      </c>
      <c r="I106" s="352">
        <f>I78</f>
        <v>3.6</v>
      </c>
      <c r="J106" s="352" t="s">
        <v>1418</v>
      </c>
      <c r="K106" s="352">
        <f t="shared" si="6"/>
        <v>18</v>
      </c>
      <c r="L106" s="352"/>
      <c r="M106" s="352"/>
    </row>
    <row r="107" spans="1:13">
      <c r="A107" s="265"/>
      <c r="E107" s="352"/>
      <c r="F107" s="352">
        <v>6</v>
      </c>
      <c r="G107" s="352" t="s">
        <v>1418</v>
      </c>
      <c r="H107" s="352" t="s">
        <v>2490</v>
      </c>
      <c r="I107" s="352">
        <f>I83</f>
        <v>70.7</v>
      </c>
      <c r="J107" s="352" t="s">
        <v>1418</v>
      </c>
      <c r="K107" s="352">
        <f t="shared" si="6"/>
        <v>424.2</v>
      </c>
      <c r="L107" s="352"/>
      <c r="M107" s="352"/>
    </row>
    <row r="108" spans="1:13">
      <c r="A108" s="265"/>
      <c r="E108" s="352"/>
      <c r="F108" s="352">
        <v>0.09</v>
      </c>
      <c r="G108" s="352" t="s">
        <v>2321</v>
      </c>
      <c r="H108" s="352" t="s">
        <v>2598</v>
      </c>
      <c r="I108" s="352">
        <f>I82</f>
        <v>661</v>
      </c>
      <c r="J108" s="352" t="s">
        <v>2321</v>
      </c>
      <c r="K108" s="352">
        <f t="shared" si="6"/>
        <v>59.49</v>
      </c>
      <c r="L108" s="352"/>
      <c r="M108" s="352"/>
    </row>
    <row r="109" spans="1:13">
      <c r="A109" s="265"/>
      <c r="E109" s="352"/>
      <c r="F109" s="352">
        <v>1.25</v>
      </c>
      <c r="G109" s="352" t="s">
        <v>2679</v>
      </c>
      <c r="H109" s="352" t="s">
        <v>394</v>
      </c>
      <c r="I109" s="352">
        <f>I85</f>
        <v>302</v>
      </c>
      <c r="J109" s="352" t="s">
        <v>2679</v>
      </c>
      <c r="K109" s="352">
        <f t="shared" si="6"/>
        <v>377.5</v>
      </c>
      <c r="L109" s="352"/>
      <c r="M109" s="352"/>
    </row>
    <row r="110" spans="1:13" ht="31.5">
      <c r="A110" s="265"/>
      <c r="E110" s="352"/>
      <c r="F110" s="352">
        <v>30</v>
      </c>
      <c r="G110" s="352" t="s">
        <v>841</v>
      </c>
      <c r="H110" s="273" t="s">
        <v>2685</v>
      </c>
      <c r="I110" s="352">
        <f>I100</f>
        <v>16.55</v>
      </c>
      <c r="J110" s="352" t="s">
        <v>3362</v>
      </c>
      <c r="K110" s="352">
        <f t="shared" si="6"/>
        <v>496.5</v>
      </c>
      <c r="L110" s="352"/>
      <c r="M110" s="352"/>
    </row>
    <row r="111" spans="1:13">
      <c r="A111" s="265"/>
      <c r="E111" s="352"/>
      <c r="F111" s="352"/>
      <c r="G111" s="352"/>
      <c r="H111" s="352" t="s">
        <v>930</v>
      </c>
      <c r="I111" s="352"/>
      <c r="J111" s="352"/>
      <c r="K111" s="352">
        <f>K42</f>
        <v>11454</v>
      </c>
      <c r="L111" s="352"/>
      <c r="M111" s="352"/>
    </row>
    <row r="112" spans="1:13">
      <c r="A112" s="265"/>
      <c r="E112" s="352"/>
      <c r="F112" s="352"/>
      <c r="G112" s="352"/>
      <c r="H112" s="352" t="s">
        <v>2309</v>
      </c>
      <c r="I112" s="352"/>
      <c r="J112" s="352"/>
      <c r="K112" s="361">
        <v>32.51</v>
      </c>
      <c r="L112" s="352"/>
      <c r="M112" s="352"/>
    </row>
    <row r="113" spans="1:14">
      <c r="A113" s="265"/>
      <c r="E113" s="352"/>
      <c r="F113" s="352"/>
      <c r="G113" s="352"/>
      <c r="H113" s="357" t="s">
        <v>2599</v>
      </c>
      <c r="I113" s="352"/>
      <c r="J113" s="352"/>
      <c r="K113" s="358">
        <f>SUM(K100:K112)</f>
        <v>15260</v>
      </c>
      <c r="L113" s="352">
        <f>3052*5</f>
        <v>15260</v>
      </c>
      <c r="M113" s="352"/>
    </row>
    <row r="114" spans="1:14">
      <c r="A114" s="265"/>
      <c r="E114" s="352"/>
      <c r="F114" s="352"/>
      <c r="G114" s="352"/>
      <c r="H114" s="359" t="s">
        <v>3219</v>
      </c>
      <c r="I114" s="352"/>
      <c r="J114" s="352"/>
      <c r="K114" s="360">
        <f>K113/5</f>
        <v>3052</v>
      </c>
      <c r="L114" s="352">
        <f>L113-K113</f>
        <v>0</v>
      </c>
      <c r="M114" s="352"/>
    </row>
    <row r="115" spans="1:14">
      <c r="A115" s="265"/>
      <c r="E115" s="352"/>
      <c r="F115" s="352"/>
      <c r="G115" s="352"/>
      <c r="H115" s="352"/>
      <c r="I115" s="352"/>
      <c r="J115" s="352"/>
      <c r="K115" s="352"/>
      <c r="L115" s="352"/>
      <c r="M115" s="352"/>
    </row>
    <row r="116" spans="1:14">
      <c r="A116" s="265"/>
      <c r="E116" s="352"/>
      <c r="F116" s="352"/>
      <c r="G116" s="352"/>
      <c r="H116" s="360" t="s">
        <v>2600</v>
      </c>
      <c r="I116" s="352"/>
      <c r="J116" s="352"/>
      <c r="K116" s="352"/>
      <c r="L116" s="352"/>
      <c r="M116" s="352"/>
    </row>
    <row r="117" spans="1:14">
      <c r="A117" s="265"/>
      <c r="E117" s="352"/>
      <c r="F117" s="352"/>
      <c r="G117" s="352"/>
      <c r="H117" s="360" t="s">
        <v>2601</v>
      </c>
      <c r="I117" s="352"/>
      <c r="J117" s="352"/>
      <c r="K117" s="352"/>
      <c r="L117" s="352"/>
      <c r="M117" s="352"/>
    </row>
    <row r="118" spans="1:14">
      <c r="A118" s="265"/>
      <c r="E118" s="352"/>
      <c r="F118" s="352"/>
      <c r="G118" s="352"/>
      <c r="H118" s="352"/>
      <c r="I118" s="352"/>
      <c r="J118" s="352"/>
      <c r="K118" s="352"/>
      <c r="L118" s="352"/>
      <c r="M118" s="352"/>
    </row>
    <row r="119" spans="1:14" ht="157.5">
      <c r="A119" s="265"/>
      <c r="E119" s="352"/>
      <c r="F119" s="352"/>
      <c r="G119" s="352"/>
      <c r="H119" s="351" t="s">
        <v>2769</v>
      </c>
      <c r="I119" s="352"/>
      <c r="J119" s="352"/>
      <c r="K119" s="352"/>
      <c r="L119" s="352"/>
      <c r="M119" s="352"/>
    </row>
    <row r="120" spans="1:14" ht="31.5">
      <c r="A120" s="265"/>
      <c r="E120" s="352"/>
      <c r="F120" s="352">
        <v>90</v>
      </c>
      <c r="G120" s="352" t="s">
        <v>841</v>
      </c>
      <c r="H120" s="273" t="s">
        <v>2585</v>
      </c>
      <c r="I120" s="352">
        <f>I100</f>
        <v>16.55</v>
      </c>
      <c r="J120" s="352" t="s">
        <v>3362</v>
      </c>
      <c r="K120" s="352">
        <f>F120*I120</f>
        <v>1489.5</v>
      </c>
      <c r="L120" s="352"/>
      <c r="M120" s="352"/>
    </row>
    <row r="121" spans="1:14" ht="31.5">
      <c r="E121" s="352"/>
      <c r="F121" s="352">
        <v>45</v>
      </c>
      <c r="G121" s="352" t="s">
        <v>841</v>
      </c>
      <c r="H121" s="351" t="s">
        <v>2402</v>
      </c>
      <c r="I121" s="352">
        <f>I101</f>
        <v>20</v>
      </c>
      <c r="J121" s="352" t="s">
        <v>841</v>
      </c>
      <c r="K121" s="352">
        <f t="shared" ref="K121:K130" si="7">F121*I121</f>
        <v>900</v>
      </c>
      <c r="L121" s="352"/>
      <c r="M121" s="352"/>
    </row>
    <row r="122" spans="1:14">
      <c r="E122" s="352"/>
      <c r="F122" s="352">
        <v>20</v>
      </c>
      <c r="G122" s="352" t="s">
        <v>1418</v>
      </c>
      <c r="H122" s="352" t="s">
        <v>2404</v>
      </c>
      <c r="I122" s="352">
        <f>I102</f>
        <v>3.15</v>
      </c>
      <c r="J122" s="352" t="s">
        <v>3450</v>
      </c>
      <c r="K122" s="352">
        <f t="shared" si="7"/>
        <v>63</v>
      </c>
      <c r="L122" s="352"/>
      <c r="M122" s="352"/>
    </row>
    <row r="123" spans="1:14">
      <c r="E123" s="352"/>
      <c r="F123" s="352">
        <v>10</v>
      </c>
      <c r="G123" s="352" t="s">
        <v>1418</v>
      </c>
      <c r="H123" s="352" t="s">
        <v>3447</v>
      </c>
      <c r="I123" s="352">
        <f>I103</f>
        <v>1.34</v>
      </c>
      <c r="J123" s="352" t="s">
        <v>3450</v>
      </c>
      <c r="K123" s="352">
        <f t="shared" si="7"/>
        <v>13.4</v>
      </c>
      <c r="L123" s="352"/>
      <c r="M123" s="352"/>
    </row>
    <row r="124" spans="1:14">
      <c r="E124" s="352"/>
      <c r="F124" s="352">
        <v>1</v>
      </c>
      <c r="G124" s="352" t="s">
        <v>1418</v>
      </c>
      <c r="H124" s="352" t="s">
        <v>2490</v>
      </c>
      <c r="I124" s="352">
        <f>I107</f>
        <v>70.7</v>
      </c>
      <c r="J124" s="352" t="s">
        <v>1418</v>
      </c>
      <c r="K124" s="352">
        <f t="shared" si="7"/>
        <v>70.7</v>
      </c>
      <c r="L124" s="352"/>
      <c r="M124" s="352"/>
    </row>
    <row r="125" spans="1:14">
      <c r="E125" s="352"/>
      <c r="F125" s="355">
        <v>1.4999999999999999E-2</v>
      </c>
      <c r="G125" s="352" t="s">
        <v>2321</v>
      </c>
      <c r="H125" s="352" t="s">
        <v>2598</v>
      </c>
      <c r="I125" s="352">
        <f>I18</f>
        <v>661</v>
      </c>
      <c r="J125" s="352" t="s">
        <v>2321</v>
      </c>
      <c r="K125" s="352">
        <f t="shared" si="7"/>
        <v>9.92</v>
      </c>
      <c r="L125" s="352"/>
      <c r="M125" s="352"/>
    </row>
    <row r="126" spans="1:14" ht="47.25">
      <c r="E126" s="352"/>
      <c r="F126" s="352">
        <v>15</v>
      </c>
      <c r="G126" s="352" t="s">
        <v>1418</v>
      </c>
      <c r="H126" s="351" t="s">
        <v>6226</v>
      </c>
      <c r="I126" s="420">
        <f>(194.5/12)+24.1</f>
        <v>40.31</v>
      </c>
      <c r="J126" s="352" t="s">
        <v>1418</v>
      </c>
      <c r="K126" s="352">
        <f t="shared" si="7"/>
        <v>604.65</v>
      </c>
      <c r="L126" s="462">
        <f>192.6+239</f>
        <v>431.6</v>
      </c>
      <c r="M126" s="352">
        <f>L126/12</f>
        <v>35.97</v>
      </c>
      <c r="N126" s="180">
        <f>M126/12</f>
        <v>3</v>
      </c>
    </row>
    <row r="127" spans="1:14">
      <c r="E127" s="352"/>
      <c r="F127" s="352">
        <v>15</v>
      </c>
      <c r="G127" s="352" t="s">
        <v>1418</v>
      </c>
      <c r="H127" s="352" t="s">
        <v>2490</v>
      </c>
      <c r="I127" s="352">
        <f>I124</f>
        <v>70.7</v>
      </c>
      <c r="J127" s="352" t="s">
        <v>1418</v>
      </c>
      <c r="K127" s="352">
        <f t="shared" si="7"/>
        <v>1060.5</v>
      </c>
      <c r="L127" s="352"/>
      <c r="M127" s="352"/>
    </row>
    <row r="128" spans="1:14">
      <c r="E128" s="352"/>
      <c r="F128" s="355">
        <v>0.22500000000000001</v>
      </c>
      <c r="G128" s="352" t="s">
        <v>2321</v>
      </c>
      <c r="H128" s="352" t="s">
        <v>2598</v>
      </c>
      <c r="I128" s="352">
        <f>I125</f>
        <v>661</v>
      </c>
      <c r="J128" s="352" t="s">
        <v>2771</v>
      </c>
      <c r="K128" s="352">
        <f t="shared" si="7"/>
        <v>148.72999999999999</v>
      </c>
      <c r="L128" s="352"/>
      <c r="M128" s="352"/>
    </row>
    <row r="129" spans="5:13">
      <c r="E129" s="352"/>
      <c r="F129" s="352">
        <v>1.25</v>
      </c>
      <c r="G129" s="352" t="s">
        <v>2679</v>
      </c>
      <c r="H129" s="352" t="s">
        <v>394</v>
      </c>
      <c r="I129" s="352">
        <f>I109</f>
        <v>302</v>
      </c>
      <c r="J129" s="352" t="s">
        <v>2679</v>
      </c>
      <c r="K129" s="352">
        <f t="shared" si="7"/>
        <v>377.5</v>
      </c>
      <c r="L129" s="352"/>
      <c r="M129" s="352"/>
    </row>
    <row r="130" spans="5:13" ht="31.5">
      <c r="E130" s="352"/>
      <c r="F130" s="352">
        <v>45</v>
      </c>
      <c r="G130" s="352" t="s">
        <v>2321</v>
      </c>
      <c r="H130" s="273" t="s">
        <v>2685</v>
      </c>
      <c r="I130" s="352">
        <f>I120</f>
        <v>16.55</v>
      </c>
      <c r="J130" s="352" t="s">
        <v>3362</v>
      </c>
      <c r="K130" s="352">
        <f t="shared" si="7"/>
        <v>744.75</v>
      </c>
      <c r="L130" s="352"/>
      <c r="M130" s="352"/>
    </row>
    <row r="131" spans="5:13">
      <c r="E131" s="352"/>
      <c r="F131" s="352"/>
      <c r="G131" s="352"/>
      <c r="H131" s="352" t="s">
        <v>930</v>
      </c>
      <c r="I131" s="352"/>
      <c r="J131" s="352"/>
      <c r="K131" s="352">
        <f>K87</f>
        <v>11454</v>
      </c>
      <c r="L131" s="352"/>
      <c r="M131" s="352"/>
    </row>
    <row r="132" spans="5:13">
      <c r="E132" s="352"/>
      <c r="F132" s="352"/>
      <c r="G132" s="352"/>
      <c r="H132" s="352" t="s">
        <v>2309</v>
      </c>
      <c r="I132" s="352"/>
      <c r="J132" s="352"/>
      <c r="K132" s="352">
        <v>58.35</v>
      </c>
      <c r="L132" s="352"/>
      <c r="M132" s="352"/>
    </row>
    <row r="133" spans="5:13">
      <c r="E133" s="352"/>
      <c r="F133" s="352"/>
      <c r="G133" s="352"/>
      <c r="H133" s="357" t="s">
        <v>2772</v>
      </c>
      <c r="I133" s="352"/>
      <c r="J133" s="352"/>
      <c r="K133" s="358">
        <f>SUM(K120:K132)</f>
        <v>16995</v>
      </c>
      <c r="L133" s="352">
        <f>1133*15</f>
        <v>16995</v>
      </c>
      <c r="M133" s="352"/>
    </row>
    <row r="134" spans="5:13">
      <c r="E134" s="352"/>
      <c r="F134" s="352"/>
      <c r="G134" s="352"/>
      <c r="H134" s="359" t="s">
        <v>3219</v>
      </c>
      <c r="I134" s="352"/>
      <c r="J134" s="352"/>
      <c r="K134" s="360">
        <f>K133/15</f>
        <v>1133</v>
      </c>
      <c r="L134" s="352">
        <f>L133-K133</f>
        <v>0</v>
      </c>
      <c r="M134" s="352"/>
    </row>
    <row r="135" spans="5:13">
      <c r="E135" s="352"/>
      <c r="F135" s="352"/>
      <c r="G135" s="352"/>
      <c r="H135" s="352"/>
      <c r="I135" s="352"/>
      <c r="J135" s="352"/>
      <c r="K135" s="352"/>
      <c r="L135" s="352"/>
      <c r="M135" s="352"/>
    </row>
    <row r="136" spans="5:13">
      <c r="E136" s="352"/>
      <c r="F136" s="352"/>
      <c r="G136" s="352"/>
      <c r="H136" s="360" t="s">
        <v>2773</v>
      </c>
      <c r="I136" s="352"/>
      <c r="J136" s="352"/>
      <c r="K136" s="352"/>
      <c r="L136" s="352"/>
      <c r="M136" s="352"/>
    </row>
    <row r="137" spans="5:13">
      <c r="E137" s="352"/>
      <c r="F137" s="352"/>
      <c r="G137" s="352"/>
      <c r="H137" s="360" t="s">
        <v>2774</v>
      </c>
      <c r="I137" s="352"/>
      <c r="J137" s="352"/>
      <c r="K137" s="352"/>
      <c r="L137" s="352"/>
      <c r="M137" s="352"/>
    </row>
    <row r="138" spans="5:13">
      <c r="E138" s="352"/>
      <c r="F138" s="352"/>
      <c r="G138" s="352"/>
      <c r="H138" s="352"/>
      <c r="I138" s="352"/>
      <c r="J138" s="352"/>
      <c r="K138" s="352"/>
      <c r="L138" s="352"/>
      <c r="M138" s="352"/>
    </row>
    <row r="139" spans="5:13" ht="157.5">
      <c r="E139" s="352"/>
      <c r="F139" s="352"/>
      <c r="G139" s="352"/>
      <c r="H139" s="351" t="s">
        <v>2576</v>
      </c>
      <c r="I139" s="352"/>
      <c r="J139" s="352"/>
      <c r="K139" s="352"/>
      <c r="L139" s="352"/>
      <c r="M139" s="352"/>
    </row>
    <row r="140" spans="5:13">
      <c r="E140" s="352"/>
      <c r="F140" s="352"/>
      <c r="G140" s="352"/>
      <c r="H140" s="352"/>
      <c r="I140" s="352"/>
      <c r="J140" s="352"/>
      <c r="K140" s="352"/>
      <c r="L140" s="352"/>
      <c r="M140" s="352"/>
    </row>
    <row r="141" spans="5:13" ht="31.5">
      <c r="E141" s="352"/>
      <c r="F141" s="352">
        <v>5</v>
      </c>
      <c r="G141" s="352" t="s">
        <v>841</v>
      </c>
      <c r="H141" s="457" t="s">
        <v>2585</v>
      </c>
      <c r="I141" s="352">
        <f>I120</f>
        <v>16.55</v>
      </c>
      <c r="J141" s="352" t="s">
        <v>2403</v>
      </c>
      <c r="K141" s="352">
        <f>F141*I141</f>
        <v>82.75</v>
      </c>
      <c r="L141" s="352"/>
      <c r="M141" s="352"/>
    </row>
    <row r="142" spans="5:13" ht="31.5">
      <c r="E142" s="352"/>
      <c r="F142" s="352">
        <v>2.5</v>
      </c>
      <c r="G142" s="352" t="s">
        <v>841</v>
      </c>
      <c r="H142" s="351" t="s">
        <v>2402</v>
      </c>
      <c r="I142" s="352">
        <f>I121</f>
        <v>20</v>
      </c>
      <c r="J142" s="352" t="s">
        <v>841</v>
      </c>
      <c r="K142" s="352">
        <f>F142*I142</f>
        <v>50</v>
      </c>
      <c r="L142" s="352"/>
      <c r="M142" s="352"/>
    </row>
    <row r="143" spans="5:13" ht="47.25">
      <c r="E143" s="352"/>
      <c r="F143" s="352">
        <v>1</v>
      </c>
      <c r="G143" s="352" t="s">
        <v>1418</v>
      </c>
      <c r="H143" s="351" t="str">
        <f>H126</f>
        <v>5 A 5 pin non - inter locking switch and plug ( flush type ) part - c (I a) + part - d (I a)( Rs. 194.50/12 + 24.10) p-118 +123 part d a</v>
      </c>
      <c r="I143" s="455">
        <f>I126</f>
        <v>40.31</v>
      </c>
      <c r="J143" s="352" t="s">
        <v>1418</v>
      </c>
      <c r="K143" s="352">
        <f>F143*I143</f>
        <v>40.31</v>
      </c>
      <c r="L143" s="352"/>
      <c r="M143" s="352"/>
    </row>
    <row r="144" spans="5:13">
      <c r="E144" s="352"/>
      <c r="F144" s="352"/>
      <c r="G144" s="352"/>
      <c r="H144" s="352" t="s">
        <v>930</v>
      </c>
      <c r="I144" s="352"/>
      <c r="J144" s="352"/>
      <c r="K144" s="352">
        <f>ROUND(K42*5/90,2)</f>
        <v>636.33000000000004</v>
      </c>
      <c r="L144" s="352"/>
      <c r="M144" s="352"/>
    </row>
    <row r="145" spans="5:13">
      <c r="E145" s="352"/>
      <c r="F145" s="352"/>
      <c r="G145" s="352"/>
      <c r="H145" s="352" t="s">
        <v>2309</v>
      </c>
      <c r="I145" s="352"/>
      <c r="J145" s="352"/>
      <c r="K145" s="352">
        <v>25.61</v>
      </c>
      <c r="L145" s="352"/>
      <c r="M145" s="352"/>
    </row>
    <row r="146" spans="5:13">
      <c r="E146" s="352"/>
      <c r="F146" s="352"/>
      <c r="G146" s="352"/>
      <c r="H146" s="359" t="s">
        <v>3219</v>
      </c>
      <c r="I146" s="352"/>
      <c r="J146" s="352"/>
      <c r="K146" s="367">
        <f>SUM(K141:K145)</f>
        <v>835</v>
      </c>
      <c r="L146" s="352">
        <f>835-K146</f>
        <v>0</v>
      </c>
      <c r="M146" s="352"/>
    </row>
    <row r="147" spans="5:13">
      <c r="E147" s="352"/>
      <c r="F147" s="352"/>
      <c r="G147" s="352"/>
      <c r="H147" s="352"/>
      <c r="I147" s="352"/>
      <c r="J147" s="352"/>
      <c r="K147" s="352"/>
      <c r="L147" s="352"/>
      <c r="M147" s="352"/>
    </row>
    <row r="148" spans="5:13">
      <c r="E148" s="352"/>
      <c r="F148" s="352"/>
      <c r="G148" s="352"/>
      <c r="H148" s="360" t="s">
        <v>2577</v>
      </c>
      <c r="I148" s="352"/>
      <c r="J148" s="352"/>
      <c r="K148" s="352"/>
      <c r="L148" s="352"/>
      <c r="M148" s="352"/>
    </row>
    <row r="149" spans="5:13">
      <c r="E149" s="352"/>
      <c r="F149" s="352"/>
      <c r="G149" s="352"/>
      <c r="H149" s="360" t="s">
        <v>2578</v>
      </c>
      <c r="I149" s="352"/>
      <c r="J149" s="352"/>
      <c r="K149" s="352"/>
      <c r="L149" s="352"/>
      <c r="M149" s="352"/>
    </row>
    <row r="150" spans="5:13">
      <c r="E150" s="352"/>
      <c r="F150" s="352"/>
      <c r="G150" s="352"/>
      <c r="H150" s="352"/>
      <c r="I150" s="352"/>
      <c r="J150" s="352"/>
      <c r="K150" s="352"/>
      <c r="L150" s="352"/>
      <c r="M150" s="352"/>
    </row>
    <row r="151" spans="5:13" ht="63">
      <c r="E151" s="352"/>
      <c r="F151" s="352"/>
      <c r="G151" s="352"/>
      <c r="H151" s="351" t="s">
        <v>2894</v>
      </c>
      <c r="I151" s="352"/>
      <c r="J151" s="352"/>
      <c r="K151" s="352"/>
      <c r="L151" s="352"/>
      <c r="M151" s="352"/>
    </row>
    <row r="152" spans="5:13">
      <c r="E152" s="352"/>
      <c r="F152" s="352"/>
      <c r="G152" s="352"/>
      <c r="H152" s="352"/>
      <c r="I152" s="352"/>
      <c r="J152" s="352"/>
      <c r="K152" s="352"/>
      <c r="L152" s="352"/>
      <c r="M152" s="352"/>
    </row>
    <row r="153" spans="5:13">
      <c r="E153" s="352"/>
      <c r="F153" s="352">
        <v>1</v>
      </c>
      <c r="G153" s="352" t="s">
        <v>1418</v>
      </c>
      <c r="H153" s="352" t="s">
        <v>5677</v>
      </c>
      <c r="I153" s="420">
        <v>54.5</v>
      </c>
      <c r="J153" s="352" t="s">
        <v>1418</v>
      </c>
      <c r="K153" s="352">
        <f>F153*I153</f>
        <v>54.5</v>
      </c>
      <c r="L153" s="352"/>
      <c r="M153" s="352"/>
    </row>
    <row r="154" spans="5:13">
      <c r="E154" s="352"/>
      <c r="F154" s="352">
        <v>1</v>
      </c>
      <c r="G154" s="352" t="s">
        <v>1418</v>
      </c>
      <c r="H154" s="352" t="s">
        <v>3201</v>
      </c>
      <c r="I154" s="352">
        <f>I124</f>
        <v>70.7</v>
      </c>
      <c r="J154" s="352" t="s">
        <v>1418</v>
      </c>
      <c r="K154" s="352">
        <f>F154*I154</f>
        <v>70.7</v>
      </c>
      <c r="L154" s="352"/>
      <c r="M154" s="352"/>
    </row>
    <row r="155" spans="5:13">
      <c r="E155" s="352"/>
      <c r="F155" s="355">
        <v>1.4999999999999999E-2</v>
      </c>
      <c r="G155" s="352" t="s">
        <v>2321</v>
      </c>
      <c r="H155" s="352" t="s">
        <v>3202</v>
      </c>
      <c r="I155" s="352">
        <f>I125</f>
        <v>661</v>
      </c>
      <c r="J155" s="352" t="s">
        <v>2321</v>
      </c>
      <c r="K155" s="352">
        <f>F155*I155</f>
        <v>9.92</v>
      </c>
      <c r="L155" s="352"/>
      <c r="M155" s="352"/>
    </row>
    <row r="156" spans="5:13" ht="31.5">
      <c r="E156" s="352"/>
      <c r="F156" s="352" t="s">
        <v>668</v>
      </c>
      <c r="G156" s="352"/>
      <c r="H156" s="351" t="s">
        <v>3203</v>
      </c>
      <c r="I156" s="352"/>
      <c r="J156" s="352"/>
      <c r="K156" s="352">
        <v>14.88</v>
      </c>
      <c r="L156" s="352">
        <f>(K153+K154+K155)*2%</f>
        <v>2.7</v>
      </c>
      <c r="M156" s="352"/>
    </row>
    <row r="157" spans="5:13">
      <c r="E157" s="352"/>
      <c r="F157" s="352"/>
      <c r="G157" s="352"/>
      <c r="H157" s="359" t="s">
        <v>1082</v>
      </c>
      <c r="I157" s="352"/>
      <c r="J157" s="352"/>
      <c r="K157" s="367">
        <f>SUM(K153:K156)</f>
        <v>150</v>
      </c>
      <c r="L157" s="352">
        <f>150-K157</f>
        <v>0</v>
      </c>
      <c r="M157" s="352"/>
    </row>
    <row r="158" spans="5:13">
      <c r="E158" s="352"/>
      <c r="F158" s="352"/>
      <c r="G158" s="352"/>
      <c r="H158" s="352"/>
      <c r="I158" s="352"/>
      <c r="J158" s="352"/>
      <c r="K158" s="352">
        <f>K157*18</f>
        <v>2700</v>
      </c>
      <c r="L158" s="352"/>
      <c r="M158" s="352"/>
    </row>
    <row r="159" spans="5:13">
      <c r="E159" s="352"/>
      <c r="F159" s="352"/>
      <c r="G159" s="352"/>
      <c r="H159" s="360" t="s">
        <v>3204</v>
      </c>
      <c r="I159" s="352"/>
      <c r="J159" s="352"/>
      <c r="K159" s="352"/>
      <c r="L159" s="352"/>
      <c r="M159" s="352"/>
    </row>
    <row r="160" spans="5:13" ht="47.25">
      <c r="E160" s="352"/>
      <c r="F160" s="352"/>
      <c r="G160" s="352"/>
      <c r="H160" s="350" t="s">
        <v>3205</v>
      </c>
      <c r="I160" s="352"/>
      <c r="J160" s="352"/>
      <c r="K160" s="352"/>
      <c r="L160" s="352"/>
      <c r="M160" s="352"/>
    </row>
    <row r="161" spans="5:13">
      <c r="E161" s="352"/>
      <c r="F161" s="352"/>
      <c r="G161" s="352"/>
      <c r="H161" s="350"/>
      <c r="I161" s="352"/>
      <c r="J161" s="352"/>
      <c r="K161" s="352"/>
      <c r="L161" s="352"/>
      <c r="M161" s="352"/>
    </row>
    <row r="162" spans="5:13" ht="189">
      <c r="E162" s="352"/>
      <c r="F162" s="352"/>
      <c r="G162" s="352"/>
      <c r="H162" s="351" t="s">
        <v>2473</v>
      </c>
      <c r="I162" s="352"/>
      <c r="J162" s="352"/>
      <c r="K162" s="352"/>
      <c r="L162" s="352"/>
      <c r="M162" s="352"/>
    </row>
    <row r="163" spans="5:13">
      <c r="E163" s="352"/>
      <c r="F163" s="352"/>
      <c r="G163" s="352"/>
      <c r="H163" s="352"/>
      <c r="I163" s="352"/>
      <c r="J163" s="352"/>
      <c r="K163" s="352"/>
      <c r="L163" s="352"/>
      <c r="M163" s="352"/>
    </row>
    <row r="164" spans="5:13" ht="31.5">
      <c r="E164" s="352"/>
      <c r="F164" s="352">
        <v>90</v>
      </c>
      <c r="G164" s="352" t="s">
        <v>841</v>
      </c>
      <c r="H164" s="273" t="s">
        <v>2585</v>
      </c>
      <c r="I164" s="352">
        <f>I12</f>
        <v>16.55</v>
      </c>
      <c r="J164" s="352" t="s">
        <v>841</v>
      </c>
      <c r="K164" s="352">
        <f>F164*I164</f>
        <v>1489.5</v>
      </c>
      <c r="L164" s="352"/>
      <c r="M164" s="352"/>
    </row>
    <row r="165" spans="5:13" ht="31.5">
      <c r="E165" s="352"/>
      <c r="F165" s="352">
        <v>45</v>
      </c>
      <c r="G165" s="352" t="s">
        <v>841</v>
      </c>
      <c r="H165" s="351" t="s">
        <v>2402</v>
      </c>
      <c r="I165" s="352">
        <f>I13</f>
        <v>20</v>
      </c>
      <c r="J165" s="352" t="s">
        <v>2403</v>
      </c>
      <c r="K165" s="352">
        <f t="shared" ref="K165:K176" si="8">F165*I165</f>
        <v>900</v>
      </c>
      <c r="L165" s="352"/>
      <c r="M165" s="352"/>
    </row>
    <row r="166" spans="5:13">
      <c r="E166" s="352"/>
      <c r="F166" s="352">
        <v>12</v>
      </c>
      <c r="G166" s="352" t="s">
        <v>1418</v>
      </c>
      <c r="H166" s="352" t="s">
        <v>2404</v>
      </c>
      <c r="I166" s="352">
        <f>I14</f>
        <v>3.15</v>
      </c>
      <c r="J166" s="352" t="s">
        <v>1418</v>
      </c>
      <c r="K166" s="352">
        <f t="shared" si="8"/>
        <v>37.799999999999997</v>
      </c>
      <c r="L166" s="352"/>
      <c r="M166" s="352"/>
    </row>
    <row r="167" spans="5:13">
      <c r="E167" s="352"/>
      <c r="F167" s="352">
        <v>6</v>
      </c>
      <c r="G167" s="352" t="s">
        <v>1418</v>
      </c>
      <c r="H167" s="352" t="s">
        <v>3447</v>
      </c>
      <c r="I167" s="352">
        <f>I15</f>
        <v>1.34</v>
      </c>
      <c r="J167" s="352" t="s">
        <v>1418</v>
      </c>
      <c r="K167" s="352">
        <f t="shared" si="8"/>
        <v>8.0399999999999991</v>
      </c>
      <c r="L167" s="352"/>
      <c r="M167" s="352"/>
    </row>
    <row r="168" spans="5:13">
      <c r="E168" s="352"/>
      <c r="F168" s="352">
        <v>1</v>
      </c>
      <c r="G168" s="352" t="s">
        <v>1418</v>
      </c>
      <c r="H168" s="352" t="s">
        <v>3448</v>
      </c>
      <c r="I168" s="352">
        <f>I16</f>
        <v>70.7</v>
      </c>
      <c r="J168" s="352" t="s">
        <v>1418</v>
      </c>
      <c r="K168" s="352">
        <f t="shared" si="8"/>
        <v>70.7</v>
      </c>
      <c r="L168" s="352"/>
      <c r="M168" s="352"/>
    </row>
    <row r="169" spans="5:13">
      <c r="E169" s="352"/>
      <c r="F169" s="355">
        <v>1.4999999999999999E-2</v>
      </c>
      <c r="G169" s="352" t="s">
        <v>2321</v>
      </c>
      <c r="H169" s="352" t="s">
        <v>3318</v>
      </c>
      <c r="I169" s="352">
        <f t="shared" ref="I169:I176" si="9">I18</f>
        <v>661</v>
      </c>
      <c r="J169" s="352" t="s">
        <v>2321</v>
      </c>
      <c r="K169" s="352">
        <f t="shared" si="8"/>
        <v>9.92</v>
      </c>
      <c r="L169" s="352"/>
      <c r="M169" s="352"/>
    </row>
    <row r="170" spans="5:13">
      <c r="E170" s="352"/>
      <c r="F170" s="352">
        <v>6</v>
      </c>
      <c r="G170" s="352" t="s">
        <v>1418</v>
      </c>
      <c r="H170" s="352" t="s">
        <v>3319</v>
      </c>
      <c r="I170" s="352">
        <f t="shared" si="9"/>
        <v>16.21</v>
      </c>
      <c r="J170" s="352" t="s">
        <v>3450</v>
      </c>
      <c r="K170" s="352">
        <f t="shared" si="8"/>
        <v>97.26</v>
      </c>
      <c r="L170" s="352"/>
      <c r="M170" s="352"/>
    </row>
    <row r="171" spans="5:13">
      <c r="E171" s="352"/>
      <c r="F171" s="352">
        <v>6</v>
      </c>
      <c r="G171" s="352" t="s">
        <v>1418</v>
      </c>
      <c r="H171" s="352" t="s">
        <v>2675</v>
      </c>
      <c r="I171" s="352">
        <f t="shared" si="9"/>
        <v>13.8</v>
      </c>
      <c r="J171" s="352" t="s">
        <v>1418</v>
      </c>
      <c r="K171" s="352">
        <f t="shared" si="8"/>
        <v>82.8</v>
      </c>
      <c r="L171" s="352"/>
      <c r="M171" s="352"/>
    </row>
    <row r="172" spans="5:13">
      <c r="E172" s="352"/>
      <c r="F172" s="352">
        <v>6</v>
      </c>
      <c r="G172" s="352" t="s">
        <v>1418</v>
      </c>
      <c r="H172" s="352" t="s">
        <v>2677</v>
      </c>
      <c r="I172" s="352">
        <f t="shared" si="9"/>
        <v>3.6</v>
      </c>
      <c r="J172" s="352" t="s">
        <v>1418</v>
      </c>
      <c r="K172" s="352">
        <f t="shared" si="8"/>
        <v>21.6</v>
      </c>
      <c r="L172" s="352"/>
      <c r="M172" s="352"/>
    </row>
    <row r="173" spans="5:13">
      <c r="E173" s="352"/>
      <c r="F173" s="352">
        <v>1.25</v>
      </c>
      <c r="G173" s="352" t="s">
        <v>2679</v>
      </c>
      <c r="H173" s="352" t="s">
        <v>394</v>
      </c>
      <c r="I173" s="352">
        <f t="shared" si="9"/>
        <v>302</v>
      </c>
      <c r="J173" s="352" t="s">
        <v>2679</v>
      </c>
      <c r="K173" s="352">
        <f t="shared" si="8"/>
        <v>377.5</v>
      </c>
      <c r="L173" s="352"/>
      <c r="M173" s="352"/>
    </row>
    <row r="174" spans="5:13">
      <c r="E174" s="352"/>
      <c r="F174" s="352">
        <v>6</v>
      </c>
      <c r="G174" s="352" t="s">
        <v>1418</v>
      </c>
      <c r="H174" s="352" t="s">
        <v>2680</v>
      </c>
      <c r="I174" s="352">
        <f t="shared" si="9"/>
        <v>70.7</v>
      </c>
      <c r="J174" s="352" t="s">
        <v>1418</v>
      </c>
      <c r="K174" s="352">
        <f t="shared" si="8"/>
        <v>424.2</v>
      </c>
      <c r="L174" s="352"/>
      <c r="M174" s="352"/>
    </row>
    <row r="175" spans="5:13">
      <c r="E175" s="352"/>
      <c r="F175" s="352">
        <v>0.09</v>
      </c>
      <c r="G175" s="352" t="s">
        <v>2321</v>
      </c>
      <c r="H175" s="352" t="s">
        <v>2682</v>
      </c>
      <c r="I175" s="352">
        <f t="shared" si="9"/>
        <v>661</v>
      </c>
      <c r="J175" s="352" t="s">
        <v>2321</v>
      </c>
      <c r="K175" s="352">
        <f t="shared" si="8"/>
        <v>59.49</v>
      </c>
      <c r="L175" s="352"/>
      <c r="M175" s="352"/>
    </row>
    <row r="176" spans="5:13" ht="31.5">
      <c r="E176" s="352"/>
      <c r="F176" s="352">
        <v>45</v>
      </c>
      <c r="G176" s="352"/>
      <c r="H176" s="273" t="s">
        <v>2685</v>
      </c>
      <c r="I176" s="352">
        <f t="shared" si="9"/>
        <v>16.55</v>
      </c>
      <c r="J176" s="352" t="s">
        <v>3362</v>
      </c>
      <c r="K176" s="352">
        <f t="shared" si="8"/>
        <v>744.75</v>
      </c>
      <c r="L176" s="352"/>
      <c r="M176" s="352"/>
    </row>
    <row r="177" spans="5:13">
      <c r="E177" s="352"/>
      <c r="F177" s="352"/>
      <c r="G177" s="352"/>
      <c r="H177" s="352" t="s">
        <v>930</v>
      </c>
      <c r="I177" s="352"/>
      <c r="J177" s="352" t="s">
        <v>668</v>
      </c>
      <c r="K177" s="352">
        <f>K26</f>
        <v>11454</v>
      </c>
      <c r="L177" s="352"/>
      <c r="M177" s="352"/>
    </row>
    <row r="178" spans="5:13">
      <c r="E178" s="352"/>
      <c r="F178" s="352"/>
      <c r="G178" s="352"/>
      <c r="H178" s="352" t="s">
        <v>2309</v>
      </c>
      <c r="I178" s="352"/>
      <c r="J178" s="352" t="s">
        <v>668</v>
      </c>
      <c r="K178" s="352">
        <v>62.44</v>
      </c>
      <c r="L178" s="352"/>
      <c r="M178" s="352"/>
    </row>
    <row r="179" spans="5:13">
      <c r="E179" s="352"/>
      <c r="F179" s="352"/>
      <c r="G179" s="352"/>
      <c r="H179" s="357" t="s">
        <v>3370</v>
      </c>
      <c r="I179" s="352"/>
      <c r="J179" s="352"/>
      <c r="K179" s="358">
        <f>SUM(K164:K178)</f>
        <v>15840</v>
      </c>
      <c r="L179" s="352"/>
      <c r="M179" s="352"/>
    </row>
    <row r="180" spans="5:13">
      <c r="E180" s="352"/>
      <c r="F180" s="352"/>
      <c r="G180" s="352"/>
      <c r="H180" s="359" t="s">
        <v>3367</v>
      </c>
      <c r="I180" s="352"/>
      <c r="J180" s="352"/>
      <c r="K180" s="360">
        <f>K179/6</f>
        <v>2640</v>
      </c>
      <c r="L180" s="352">
        <f>2640*6</f>
        <v>15840</v>
      </c>
      <c r="M180" s="352">
        <f>L180-K179</f>
        <v>0</v>
      </c>
    </row>
    <row r="181" spans="5:13">
      <c r="E181" s="352"/>
      <c r="F181" s="352"/>
      <c r="G181" s="352"/>
      <c r="H181" s="352"/>
      <c r="I181" s="352"/>
      <c r="J181" s="352"/>
      <c r="K181" s="352"/>
      <c r="L181" s="352">
        <f>L180-K179</f>
        <v>0</v>
      </c>
      <c r="M181" s="352"/>
    </row>
    <row r="182" spans="5:13">
      <c r="E182" s="352"/>
      <c r="F182" s="352"/>
      <c r="G182" s="352"/>
      <c r="H182" s="360" t="s">
        <v>2474</v>
      </c>
      <c r="I182" s="352"/>
      <c r="J182" s="352"/>
      <c r="K182" s="352"/>
      <c r="L182" s="352">
        <f>L181*6</f>
        <v>0</v>
      </c>
      <c r="M182" s="352"/>
    </row>
    <row r="183" spans="5:13" ht="47.25">
      <c r="E183" s="352"/>
      <c r="F183" s="352"/>
      <c r="G183" s="352"/>
      <c r="H183" s="350" t="s">
        <v>2475</v>
      </c>
      <c r="I183" s="352"/>
      <c r="J183" s="352"/>
      <c r="K183" s="352"/>
      <c r="L183" s="352"/>
      <c r="M183" s="352"/>
    </row>
    <row r="184" spans="5:13">
      <c r="E184" s="352"/>
      <c r="F184" s="352"/>
      <c r="G184" s="352"/>
      <c r="H184" s="352"/>
      <c r="I184" s="352"/>
      <c r="J184" s="352"/>
      <c r="K184" s="352"/>
      <c r="L184" s="352"/>
      <c r="M184" s="352"/>
    </row>
    <row r="185" spans="5:13" ht="204.75">
      <c r="E185" s="352"/>
      <c r="F185" s="352"/>
      <c r="G185" s="352"/>
      <c r="H185" s="351" t="s">
        <v>2342</v>
      </c>
      <c r="I185" s="352"/>
      <c r="J185" s="352"/>
      <c r="K185" s="352"/>
      <c r="L185" s="352"/>
      <c r="M185" s="352"/>
    </row>
    <row r="186" spans="5:13">
      <c r="E186" s="352"/>
      <c r="F186" s="352"/>
      <c r="G186" s="352"/>
      <c r="H186" s="352"/>
      <c r="I186" s="352"/>
      <c r="J186" s="352"/>
      <c r="K186" s="352"/>
      <c r="L186" s="352"/>
      <c r="M186" s="352"/>
    </row>
    <row r="187" spans="5:13">
      <c r="E187" s="352"/>
      <c r="F187" s="352"/>
      <c r="G187" s="352"/>
      <c r="H187" s="352" t="s">
        <v>2343</v>
      </c>
      <c r="I187" s="352"/>
      <c r="J187" s="352"/>
      <c r="K187" s="352">
        <f>K179-K178</f>
        <v>15777.56</v>
      </c>
      <c r="L187" s="352"/>
      <c r="M187" s="352"/>
    </row>
    <row r="188" spans="5:13">
      <c r="E188" s="352"/>
      <c r="F188" s="352"/>
      <c r="G188" s="352"/>
      <c r="H188" s="352" t="s">
        <v>2900</v>
      </c>
      <c r="I188" s="352"/>
      <c r="J188" s="352"/>
      <c r="K188" s="352">
        <f>K171</f>
        <v>82.8</v>
      </c>
      <c r="L188" s="352"/>
      <c r="M188" s="352"/>
    </row>
    <row r="189" spans="5:13" ht="31.5">
      <c r="E189" s="352"/>
      <c r="F189" s="352"/>
      <c r="G189" s="352"/>
      <c r="H189" s="351" t="s">
        <v>6227</v>
      </c>
      <c r="I189" s="352"/>
      <c r="J189" s="352"/>
      <c r="K189" s="420">
        <f>16.65*6</f>
        <v>99.9</v>
      </c>
      <c r="L189" s="352"/>
      <c r="M189" s="352"/>
    </row>
    <row r="190" spans="5:13">
      <c r="E190" s="352"/>
      <c r="F190" s="352"/>
      <c r="G190" s="352"/>
      <c r="H190" s="352" t="s">
        <v>2309</v>
      </c>
      <c r="I190" s="352"/>
      <c r="J190" s="352"/>
      <c r="K190" s="352">
        <v>45.34</v>
      </c>
      <c r="L190" s="352"/>
      <c r="M190" s="352"/>
    </row>
    <row r="191" spans="5:13">
      <c r="E191" s="352"/>
      <c r="F191" s="352"/>
      <c r="G191" s="352"/>
      <c r="H191" s="357" t="s">
        <v>2901</v>
      </c>
      <c r="I191" s="352"/>
      <c r="J191" s="352"/>
      <c r="K191" s="358">
        <f>(K187-K188)+K189+K190</f>
        <v>15840</v>
      </c>
      <c r="L191" s="352">
        <f>2640*6</f>
        <v>15840</v>
      </c>
      <c r="M191" s="352"/>
    </row>
    <row r="192" spans="5:13">
      <c r="E192" s="352"/>
      <c r="F192" s="352"/>
      <c r="G192" s="352"/>
      <c r="H192" s="359" t="s">
        <v>2902</v>
      </c>
      <c r="I192" s="352"/>
      <c r="J192" s="352"/>
      <c r="K192" s="360">
        <f>K191/6</f>
        <v>2640</v>
      </c>
      <c r="L192" s="352">
        <f>L191-K191</f>
        <v>0</v>
      </c>
      <c r="M192" s="352"/>
    </row>
    <row r="193" spans="5:13">
      <c r="E193" s="352"/>
      <c r="F193" s="352"/>
      <c r="G193" s="352"/>
      <c r="H193" s="352"/>
      <c r="I193" s="352"/>
      <c r="J193" s="352"/>
      <c r="K193" s="352"/>
      <c r="L193" s="352"/>
      <c r="M193" s="352"/>
    </row>
    <row r="194" spans="5:13">
      <c r="E194" s="352"/>
      <c r="F194" s="352"/>
      <c r="G194" s="352"/>
      <c r="H194" s="360" t="s">
        <v>2903</v>
      </c>
      <c r="I194" s="352"/>
      <c r="J194" s="352"/>
      <c r="K194" s="352"/>
      <c r="L194" s="352"/>
      <c r="M194" s="352"/>
    </row>
    <row r="195" spans="5:13" ht="31.5">
      <c r="E195" s="352"/>
      <c r="F195" s="352"/>
      <c r="G195" s="352"/>
      <c r="H195" s="350" t="s">
        <v>2944</v>
      </c>
      <c r="I195" s="352"/>
      <c r="J195" s="352"/>
      <c r="K195" s="352"/>
      <c r="L195" s="352"/>
      <c r="M195" s="352"/>
    </row>
    <row r="196" spans="5:13" ht="189">
      <c r="E196" s="352"/>
      <c r="F196" s="352"/>
      <c r="G196" s="352"/>
      <c r="H196" s="351" t="s">
        <v>2974</v>
      </c>
      <c r="I196" s="352"/>
      <c r="J196" s="352"/>
      <c r="K196" s="352"/>
      <c r="L196" s="352"/>
      <c r="M196" s="352"/>
    </row>
    <row r="197" spans="5:13" ht="31.5">
      <c r="E197" s="352"/>
      <c r="F197" s="352">
        <v>90</v>
      </c>
      <c r="G197" s="352" t="s">
        <v>841</v>
      </c>
      <c r="H197" s="273" t="s">
        <v>2585</v>
      </c>
      <c r="I197" s="352">
        <f t="shared" ref="I197:I209" si="10">I74</f>
        <v>16.55</v>
      </c>
      <c r="J197" s="352" t="s">
        <v>2586</v>
      </c>
      <c r="K197" s="352">
        <f>F197*I197</f>
        <v>1489.5</v>
      </c>
      <c r="L197" s="352"/>
      <c r="M197" s="352"/>
    </row>
    <row r="198" spans="5:13" ht="31.5">
      <c r="E198" s="352"/>
      <c r="F198" s="352">
        <v>45</v>
      </c>
      <c r="G198" s="352" t="s">
        <v>841</v>
      </c>
      <c r="H198" s="351" t="s">
        <v>2402</v>
      </c>
      <c r="I198" s="352">
        <f t="shared" si="10"/>
        <v>20</v>
      </c>
      <c r="J198" s="352" t="s">
        <v>841</v>
      </c>
      <c r="K198" s="352">
        <f t="shared" ref="K198:K209" si="11">F198*I198</f>
        <v>900</v>
      </c>
      <c r="L198" s="352"/>
      <c r="M198" s="352"/>
    </row>
    <row r="199" spans="5:13">
      <c r="E199" s="352"/>
      <c r="F199" s="352">
        <v>12</v>
      </c>
      <c r="G199" s="352" t="s">
        <v>1418</v>
      </c>
      <c r="H199" s="352" t="s">
        <v>2404</v>
      </c>
      <c r="I199" s="352">
        <f t="shared" si="10"/>
        <v>3.15</v>
      </c>
      <c r="J199" s="352" t="s">
        <v>1418</v>
      </c>
      <c r="K199" s="352">
        <f t="shared" si="11"/>
        <v>37.799999999999997</v>
      </c>
      <c r="L199" s="352"/>
      <c r="M199" s="352"/>
    </row>
    <row r="200" spans="5:13">
      <c r="E200" s="352"/>
      <c r="F200" s="352">
        <v>6</v>
      </c>
      <c r="G200" s="352" t="s">
        <v>1418</v>
      </c>
      <c r="H200" s="352" t="s">
        <v>3447</v>
      </c>
      <c r="I200" s="352">
        <f t="shared" si="10"/>
        <v>1.34</v>
      </c>
      <c r="J200" s="352" t="s">
        <v>1418</v>
      </c>
      <c r="K200" s="352">
        <f t="shared" si="11"/>
        <v>8.0399999999999991</v>
      </c>
      <c r="L200" s="352"/>
      <c r="M200" s="352"/>
    </row>
    <row r="201" spans="5:13">
      <c r="E201" s="352"/>
      <c r="F201" s="352">
        <v>6</v>
      </c>
      <c r="G201" s="352" t="s">
        <v>1418</v>
      </c>
      <c r="H201" s="352" t="s">
        <v>3529</v>
      </c>
      <c r="I201" s="352">
        <f t="shared" si="10"/>
        <v>3.6</v>
      </c>
      <c r="J201" s="352" t="s">
        <v>1418</v>
      </c>
      <c r="K201" s="352">
        <f t="shared" si="11"/>
        <v>21.6</v>
      </c>
      <c r="L201" s="352"/>
      <c r="M201" s="352"/>
    </row>
    <row r="202" spans="5:13">
      <c r="E202" s="352"/>
      <c r="F202" s="352">
        <v>6</v>
      </c>
      <c r="G202" s="352" t="s">
        <v>1418</v>
      </c>
      <c r="H202" s="352" t="s">
        <v>2675</v>
      </c>
      <c r="I202" s="352">
        <f t="shared" si="10"/>
        <v>13.8</v>
      </c>
      <c r="J202" s="352" t="s">
        <v>1418</v>
      </c>
      <c r="K202" s="352">
        <f t="shared" si="11"/>
        <v>82.8</v>
      </c>
      <c r="L202" s="352"/>
      <c r="M202" s="352"/>
    </row>
    <row r="203" spans="5:13">
      <c r="E203" s="352"/>
      <c r="F203" s="352">
        <v>6</v>
      </c>
      <c r="G203" s="352" t="s">
        <v>1418</v>
      </c>
      <c r="H203" s="352" t="s">
        <v>3319</v>
      </c>
      <c r="I203" s="352">
        <f t="shared" si="10"/>
        <v>16.21</v>
      </c>
      <c r="J203" s="352" t="s">
        <v>3450</v>
      </c>
      <c r="K203" s="352">
        <f t="shared" si="11"/>
        <v>97.26</v>
      </c>
      <c r="L203" s="352"/>
      <c r="M203" s="352"/>
    </row>
    <row r="204" spans="5:13">
      <c r="E204" s="352"/>
      <c r="F204" s="352">
        <v>6</v>
      </c>
      <c r="G204" s="352" t="s">
        <v>1418</v>
      </c>
      <c r="H204" s="352" t="s">
        <v>3949</v>
      </c>
      <c r="I204" s="352">
        <f t="shared" si="10"/>
        <v>115.1</v>
      </c>
      <c r="J204" s="352" t="s">
        <v>1418</v>
      </c>
      <c r="K204" s="352">
        <f t="shared" si="11"/>
        <v>690.6</v>
      </c>
      <c r="L204" s="352"/>
      <c r="M204" s="352"/>
    </row>
    <row r="205" spans="5:13">
      <c r="E205" s="352"/>
      <c r="F205" s="352">
        <v>0.36</v>
      </c>
      <c r="G205" s="352" t="s">
        <v>2321</v>
      </c>
      <c r="H205" s="352" t="s">
        <v>2682</v>
      </c>
      <c r="I205" s="352">
        <f t="shared" si="10"/>
        <v>661</v>
      </c>
      <c r="J205" s="352" t="s">
        <v>2321</v>
      </c>
      <c r="K205" s="352">
        <f t="shared" si="11"/>
        <v>237.96</v>
      </c>
      <c r="L205" s="352"/>
      <c r="M205" s="352"/>
    </row>
    <row r="206" spans="5:13">
      <c r="E206" s="352"/>
      <c r="F206" s="352">
        <v>1</v>
      </c>
      <c r="G206" s="352" t="s">
        <v>1418</v>
      </c>
      <c r="H206" s="352" t="s">
        <v>2879</v>
      </c>
      <c r="I206" s="352">
        <f t="shared" si="10"/>
        <v>70.7</v>
      </c>
      <c r="J206" s="352" t="s">
        <v>1418</v>
      </c>
      <c r="K206" s="352">
        <f t="shared" si="11"/>
        <v>70.7</v>
      </c>
      <c r="L206" s="352"/>
      <c r="M206" s="352"/>
    </row>
    <row r="207" spans="5:13">
      <c r="E207" s="352"/>
      <c r="F207" s="355">
        <v>1.4999999999999999E-2</v>
      </c>
      <c r="G207" s="352" t="s">
        <v>2321</v>
      </c>
      <c r="H207" s="352" t="s">
        <v>2682</v>
      </c>
      <c r="I207" s="352">
        <f t="shared" si="10"/>
        <v>661</v>
      </c>
      <c r="J207" s="352" t="s">
        <v>2321</v>
      </c>
      <c r="K207" s="352">
        <f t="shared" si="11"/>
        <v>9.92</v>
      </c>
      <c r="L207" s="352"/>
      <c r="M207" s="352"/>
    </row>
    <row r="208" spans="5:13">
      <c r="E208" s="352"/>
      <c r="F208" s="352">
        <v>1.25</v>
      </c>
      <c r="G208" s="352" t="s">
        <v>2679</v>
      </c>
      <c r="H208" s="352" t="s">
        <v>394</v>
      </c>
      <c r="I208" s="352">
        <f t="shared" si="10"/>
        <v>302</v>
      </c>
      <c r="J208" s="352" t="s">
        <v>2679</v>
      </c>
      <c r="K208" s="352">
        <f t="shared" si="11"/>
        <v>377.5</v>
      </c>
      <c r="L208" s="352"/>
      <c r="M208" s="352"/>
    </row>
    <row r="209" spans="5:13" ht="31.5">
      <c r="E209" s="352"/>
      <c r="F209" s="352">
        <v>45</v>
      </c>
      <c r="G209" s="352" t="s">
        <v>841</v>
      </c>
      <c r="H209" s="273" t="s">
        <v>2685</v>
      </c>
      <c r="I209" s="352">
        <f t="shared" si="10"/>
        <v>16.55</v>
      </c>
      <c r="J209" s="352" t="s">
        <v>2586</v>
      </c>
      <c r="K209" s="352">
        <f t="shared" si="11"/>
        <v>744.75</v>
      </c>
      <c r="L209" s="352"/>
      <c r="M209" s="352"/>
    </row>
    <row r="210" spans="5:13">
      <c r="E210" s="352"/>
      <c r="F210" s="352"/>
      <c r="G210" s="352"/>
      <c r="H210" s="352" t="s">
        <v>930</v>
      </c>
      <c r="I210" s="352"/>
      <c r="J210" s="352"/>
      <c r="K210" s="352">
        <f>K87</f>
        <v>11454</v>
      </c>
      <c r="L210" s="352"/>
      <c r="M210" s="352"/>
    </row>
    <row r="211" spans="5:13">
      <c r="E211" s="352"/>
      <c r="F211" s="352"/>
      <c r="G211" s="352"/>
      <c r="H211" s="352" t="s">
        <v>2309</v>
      </c>
      <c r="I211" s="352"/>
      <c r="J211" s="352"/>
      <c r="K211" s="352">
        <v>49.57</v>
      </c>
      <c r="L211" s="352">
        <f>43.19-K211</f>
        <v>-6.38</v>
      </c>
      <c r="M211" s="352"/>
    </row>
    <row r="212" spans="5:13">
      <c r="E212" s="352"/>
      <c r="F212" s="352"/>
      <c r="G212" s="352"/>
      <c r="H212" s="357" t="s">
        <v>2901</v>
      </c>
      <c r="I212" s="352"/>
      <c r="J212" s="352"/>
      <c r="K212" s="358">
        <f>SUM(K197:K211)</f>
        <v>16272</v>
      </c>
      <c r="L212" s="352">
        <f>2712*6</f>
        <v>16272</v>
      </c>
      <c r="M212" s="352"/>
    </row>
    <row r="213" spans="5:13">
      <c r="E213" s="352"/>
      <c r="F213" s="352"/>
      <c r="G213" s="352"/>
      <c r="H213" s="359" t="s">
        <v>3219</v>
      </c>
      <c r="I213" s="352"/>
      <c r="J213" s="352"/>
      <c r="K213" s="360">
        <f>K212/6</f>
        <v>2712</v>
      </c>
      <c r="L213" s="352">
        <f>L212-K212</f>
        <v>0</v>
      </c>
      <c r="M213" s="352"/>
    </row>
    <row r="214" spans="5:13">
      <c r="E214" s="352"/>
      <c r="F214" s="352"/>
      <c r="G214" s="352"/>
      <c r="H214" s="352"/>
      <c r="I214" s="352"/>
      <c r="J214" s="352"/>
      <c r="K214" s="352"/>
      <c r="L214" s="352"/>
      <c r="M214" s="352"/>
    </row>
    <row r="215" spans="5:13">
      <c r="E215" s="352"/>
      <c r="F215" s="352"/>
      <c r="G215" s="352"/>
      <c r="H215" s="360" t="s">
        <v>2975</v>
      </c>
      <c r="I215" s="352"/>
      <c r="J215" s="352"/>
      <c r="K215" s="352">
        <f>0.13*6</f>
        <v>0.78</v>
      </c>
      <c r="L215" s="352"/>
      <c r="M215" s="352"/>
    </row>
    <row r="216" spans="5:13" ht="47.25">
      <c r="E216" s="352"/>
      <c r="F216" s="352"/>
      <c r="G216" s="352"/>
      <c r="H216" s="350" t="s">
        <v>2428</v>
      </c>
      <c r="I216" s="352"/>
      <c r="J216" s="352"/>
      <c r="K216" s="352"/>
      <c r="L216" s="352"/>
      <c r="M216" s="352"/>
    </row>
    <row r="217" spans="5:13" ht="189">
      <c r="E217" s="352"/>
      <c r="F217" s="352"/>
      <c r="G217" s="352"/>
      <c r="H217" s="351" t="s">
        <v>3009</v>
      </c>
      <c r="I217" s="352"/>
      <c r="J217" s="352"/>
      <c r="K217" s="352"/>
      <c r="L217" s="352"/>
      <c r="M217" s="352"/>
    </row>
    <row r="218" spans="5:13" ht="31.5">
      <c r="E218" s="352"/>
      <c r="F218" s="352">
        <v>90</v>
      </c>
      <c r="G218" s="352" t="s">
        <v>841</v>
      </c>
      <c r="H218" s="457" t="s">
        <v>2585</v>
      </c>
      <c r="I218" s="352">
        <f t="shared" ref="I218:I228" si="12">I100</f>
        <v>16.55</v>
      </c>
      <c r="J218" s="352" t="s">
        <v>2586</v>
      </c>
      <c r="K218" s="352">
        <f>F218*I218</f>
        <v>1489.5</v>
      </c>
      <c r="L218" s="352"/>
      <c r="M218" s="352"/>
    </row>
    <row r="219" spans="5:13" ht="31.5">
      <c r="E219" s="352"/>
      <c r="F219" s="352">
        <v>30</v>
      </c>
      <c r="G219" s="352" t="s">
        <v>841</v>
      </c>
      <c r="H219" s="351" t="s">
        <v>2402</v>
      </c>
      <c r="I219" s="352">
        <f t="shared" si="12"/>
        <v>20</v>
      </c>
      <c r="J219" s="352" t="s">
        <v>841</v>
      </c>
      <c r="K219" s="352">
        <f t="shared" ref="K219:K228" si="13">F219*I219</f>
        <v>600</v>
      </c>
      <c r="L219" s="352"/>
      <c r="M219" s="352"/>
    </row>
    <row r="220" spans="5:13">
      <c r="E220" s="352"/>
      <c r="F220" s="352">
        <v>6</v>
      </c>
      <c r="G220" s="352" t="s">
        <v>1418</v>
      </c>
      <c r="H220" s="352" t="s">
        <v>2404</v>
      </c>
      <c r="I220" s="352">
        <f t="shared" si="12"/>
        <v>3.15</v>
      </c>
      <c r="J220" s="352" t="s">
        <v>1418</v>
      </c>
      <c r="K220" s="352">
        <f t="shared" si="13"/>
        <v>18.899999999999999</v>
      </c>
      <c r="L220" s="352"/>
      <c r="M220" s="352"/>
    </row>
    <row r="221" spans="5:13">
      <c r="E221" s="352"/>
      <c r="F221" s="352">
        <v>3</v>
      </c>
      <c r="G221" s="352" t="s">
        <v>1418</v>
      </c>
      <c r="H221" s="352" t="s">
        <v>3447</v>
      </c>
      <c r="I221" s="352">
        <f t="shared" si="12"/>
        <v>1.34</v>
      </c>
      <c r="J221" s="352" t="s">
        <v>1418</v>
      </c>
      <c r="K221" s="352">
        <f t="shared" si="13"/>
        <v>4.0199999999999996</v>
      </c>
      <c r="L221" s="352"/>
      <c r="M221" s="352"/>
    </row>
    <row r="222" spans="5:13">
      <c r="E222" s="352"/>
      <c r="F222" s="352">
        <v>6</v>
      </c>
      <c r="G222" s="352" t="s">
        <v>1418</v>
      </c>
      <c r="H222" s="352" t="s">
        <v>2489</v>
      </c>
      <c r="I222" s="352">
        <f t="shared" si="12"/>
        <v>20.11</v>
      </c>
      <c r="J222" s="352" t="s">
        <v>1418</v>
      </c>
      <c r="K222" s="352">
        <f t="shared" si="13"/>
        <v>120.66</v>
      </c>
      <c r="L222" s="352"/>
      <c r="M222" s="352"/>
    </row>
    <row r="223" spans="5:13">
      <c r="E223" s="352"/>
      <c r="F223" s="352">
        <v>3</v>
      </c>
      <c r="G223" s="352" t="s">
        <v>1418</v>
      </c>
      <c r="H223" s="352" t="s">
        <v>2675</v>
      </c>
      <c r="I223" s="352">
        <f t="shared" si="12"/>
        <v>13.8</v>
      </c>
      <c r="J223" s="352" t="s">
        <v>1418</v>
      </c>
      <c r="K223" s="352">
        <f t="shared" si="13"/>
        <v>41.4</v>
      </c>
      <c r="L223" s="352"/>
      <c r="M223" s="352"/>
    </row>
    <row r="224" spans="5:13">
      <c r="E224" s="352"/>
      <c r="F224" s="352">
        <v>3</v>
      </c>
      <c r="G224" s="352" t="s">
        <v>1418</v>
      </c>
      <c r="H224" s="352" t="s">
        <v>2677</v>
      </c>
      <c r="I224" s="352">
        <f t="shared" si="12"/>
        <v>3.6</v>
      </c>
      <c r="J224" s="352" t="s">
        <v>1418</v>
      </c>
      <c r="K224" s="352">
        <f t="shared" si="13"/>
        <v>10.8</v>
      </c>
      <c r="L224" s="352"/>
      <c r="M224" s="352"/>
    </row>
    <row r="225" spans="5:33">
      <c r="E225" s="352"/>
      <c r="F225" s="352">
        <v>3</v>
      </c>
      <c r="G225" s="352" t="s">
        <v>1418</v>
      </c>
      <c r="H225" s="352" t="s">
        <v>2490</v>
      </c>
      <c r="I225" s="352">
        <f t="shared" si="12"/>
        <v>70.7</v>
      </c>
      <c r="J225" s="352" t="s">
        <v>1418</v>
      </c>
      <c r="K225" s="352">
        <f t="shared" si="13"/>
        <v>212.1</v>
      </c>
      <c r="L225" s="352"/>
      <c r="M225" s="352"/>
    </row>
    <row r="226" spans="5:33">
      <c r="E226" s="352"/>
      <c r="F226" s="355">
        <v>5.3999999999999999E-2</v>
      </c>
      <c r="G226" s="352" t="s">
        <v>2321</v>
      </c>
      <c r="H226" s="352" t="s">
        <v>2598</v>
      </c>
      <c r="I226" s="352">
        <f t="shared" si="12"/>
        <v>661</v>
      </c>
      <c r="J226" s="352" t="s">
        <v>2321</v>
      </c>
      <c r="K226" s="352">
        <f t="shared" si="13"/>
        <v>35.69</v>
      </c>
      <c r="L226" s="352"/>
      <c r="M226" s="352"/>
    </row>
    <row r="227" spans="5:33">
      <c r="E227" s="352"/>
      <c r="F227" s="352">
        <v>1.25</v>
      </c>
      <c r="G227" s="352" t="s">
        <v>2679</v>
      </c>
      <c r="H227" s="352" t="s">
        <v>394</v>
      </c>
      <c r="I227" s="352">
        <f t="shared" si="12"/>
        <v>302</v>
      </c>
      <c r="J227" s="352" t="s">
        <v>2679</v>
      </c>
      <c r="K227" s="352">
        <f t="shared" si="13"/>
        <v>377.5</v>
      </c>
      <c r="L227" s="352"/>
      <c r="M227" s="352"/>
    </row>
    <row r="228" spans="5:33" ht="31.5">
      <c r="E228" s="352"/>
      <c r="F228" s="352">
        <v>30</v>
      </c>
      <c r="G228" s="352" t="s">
        <v>841</v>
      </c>
      <c r="H228" s="273" t="s">
        <v>2685</v>
      </c>
      <c r="I228" s="352">
        <f t="shared" si="12"/>
        <v>16.55</v>
      </c>
      <c r="J228" s="352" t="s">
        <v>2586</v>
      </c>
      <c r="K228" s="352">
        <f t="shared" si="13"/>
        <v>496.5</v>
      </c>
      <c r="L228" s="352"/>
      <c r="M228" s="352"/>
    </row>
    <row r="229" spans="5:33">
      <c r="E229" s="352"/>
      <c r="F229" s="352"/>
      <c r="G229" s="352"/>
      <c r="H229" s="352" t="s">
        <v>930</v>
      </c>
      <c r="I229" s="352"/>
      <c r="J229" s="352"/>
      <c r="K229" s="352">
        <f>K111</f>
        <v>11454</v>
      </c>
      <c r="L229" s="352"/>
      <c r="M229" s="352"/>
    </row>
    <row r="230" spans="5:33">
      <c r="E230" s="352"/>
      <c r="F230" s="352"/>
      <c r="G230" s="352"/>
      <c r="H230" s="352" t="s">
        <v>2309</v>
      </c>
      <c r="I230" s="352"/>
      <c r="J230" s="352"/>
      <c r="K230" s="352">
        <v>18.93</v>
      </c>
      <c r="L230" s="352"/>
      <c r="M230" s="352"/>
    </row>
    <row r="231" spans="5:33">
      <c r="E231" s="352"/>
      <c r="F231" s="352"/>
      <c r="G231" s="352"/>
      <c r="H231" s="357" t="s">
        <v>3010</v>
      </c>
      <c r="I231" s="352"/>
      <c r="J231" s="352"/>
      <c r="K231" s="358">
        <f>SUM(K218:K230)</f>
        <v>14880</v>
      </c>
      <c r="L231" s="352">
        <f>4960*3</f>
        <v>14880</v>
      </c>
      <c r="M231" s="352"/>
    </row>
    <row r="232" spans="5:33">
      <c r="E232" s="352"/>
      <c r="F232" s="352"/>
      <c r="G232" s="352"/>
      <c r="H232" s="359" t="s">
        <v>3219</v>
      </c>
      <c r="I232" s="352"/>
      <c r="J232" s="352"/>
      <c r="K232" s="360">
        <f>K231/3</f>
        <v>4960</v>
      </c>
      <c r="L232" s="352">
        <f>L231-K231</f>
        <v>0</v>
      </c>
      <c r="M232" s="352"/>
    </row>
    <row r="233" spans="5:33">
      <c r="E233" s="352"/>
      <c r="F233" s="352"/>
      <c r="G233" s="352"/>
      <c r="H233" s="352"/>
      <c r="I233" s="352"/>
      <c r="J233" s="352"/>
      <c r="K233" s="352"/>
      <c r="L233" s="352"/>
      <c r="M233" s="352"/>
    </row>
    <row r="234" spans="5:33">
      <c r="E234" s="352"/>
      <c r="F234" s="352"/>
      <c r="G234" s="352"/>
      <c r="H234" s="368" t="s">
        <v>3011</v>
      </c>
      <c r="I234" s="352"/>
      <c r="J234" s="352"/>
      <c r="K234" s="352"/>
      <c r="L234" s="352"/>
      <c r="M234" s="352"/>
    </row>
    <row r="235" spans="5:33">
      <c r="E235" s="352"/>
      <c r="F235" s="352"/>
      <c r="G235" s="352"/>
      <c r="H235" s="352"/>
      <c r="I235" s="352"/>
      <c r="J235" s="352"/>
      <c r="K235" s="352"/>
      <c r="L235" s="352"/>
      <c r="M235" s="352"/>
    </row>
    <row r="236" spans="5:33">
      <c r="E236" s="352"/>
      <c r="F236" s="352"/>
      <c r="G236" s="352"/>
      <c r="H236" s="360" t="s">
        <v>3012</v>
      </c>
      <c r="I236" s="352"/>
      <c r="J236" s="352"/>
      <c r="K236" s="352"/>
      <c r="L236" s="352"/>
      <c r="M236" s="352"/>
      <c r="N236" s="352"/>
      <c r="O236" s="360" t="s">
        <v>3016</v>
      </c>
      <c r="P236" s="352"/>
      <c r="Q236" s="352"/>
      <c r="R236" s="352"/>
    </row>
    <row r="237" spans="5:33">
      <c r="E237" s="352"/>
      <c r="F237" s="352"/>
      <c r="G237" s="352"/>
      <c r="H237" s="360" t="s">
        <v>2429</v>
      </c>
      <c r="I237" s="352"/>
      <c r="J237" s="352"/>
      <c r="K237" s="352"/>
      <c r="L237" s="352"/>
      <c r="M237" s="352"/>
      <c r="N237" s="352"/>
      <c r="O237" s="360" t="s">
        <v>3708</v>
      </c>
      <c r="P237" s="352"/>
      <c r="Q237" s="352"/>
      <c r="R237" s="352"/>
      <c r="AA237" s="352"/>
      <c r="AB237" s="352"/>
      <c r="AC237" s="352"/>
      <c r="AD237" s="360" t="s">
        <v>6228</v>
      </c>
      <c r="AE237" s="352"/>
      <c r="AF237" s="352"/>
      <c r="AG237" s="352"/>
    </row>
    <row r="238" spans="5:33">
      <c r="E238" s="352"/>
      <c r="F238" s="352"/>
      <c r="G238" s="352"/>
      <c r="H238" s="352"/>
      <c r="I238" s="352"/>
      <c r="J238" s="352"/>
      <c r="K238" s="352"/>
      <c r="L238" s="352"/>
      <c r="M238" s="352"/>
      <c r="N238" s="352"/>
      <c r="O238" s="352"/>
      <c r="P238" s="352"/>
      <c r="Q238" s="352"/>
      <c r="R238" s="352"/>
      <c r="AA238" s="352"/>
      <c r="AB238" s="352"/>
      <c r="AC238" s="352"/>
      <c r="AD238" s="352"/>
      <c r="AE238" s="352"/>
      <c r="AF238" s="352"/>
      <c r="AG238" s="352"/>
    </row>
    <row r="239" spans="5:33" ht="123.75" customHeight="1">
      <c r="E239" s="352"/>
      <c r="F239" s="352"/>
      <c r="G239" s="352"/>
      <c r="H239" s="351" t="s">
        <v>2430</v>
      </c>
      <c r="I239" s="352"/>
      <c r="J239" s="352"/>
      <c r="K239" s="352"/>
      <c r="L239" s="352"/>
      <c r="M239" s="352"/>
      <c r="N239" s="352"/>
      <c r="O239" s="351" t="s">
        <v>4887</v>
      </c>
      <c r="P239" s="352"/>
      <c r="Q239" s="352"/>
      <c r="R239" s="352"/>
      <c r="AA239" s="352"/>
      <c r="AB239" s="352"/>
      <c r="AC239" s="352"/>
      <c r="AD239" s="351" t="s">
        <v>6229</v>
      </c>
      <c r="AE239" s="352"/>
      <c r="AF239" s="352"/>
      <c r="AG239" s="352"/>
    </row>
    <row r="240" spans="5:33" ht="16.5" customHeight="1">
      <c r="E240" s="352"/>
      <c r="F240" s="352"/>
      <c r="G240" s="352"/>
      <c r="H240" s="352"/>
      <c r="I240" s="352"/>
      <c r="J240" s="352"/>
      <c r="K240" s="352"/>
      <c r="L240" s="352"/>
      <c r="M240" s="352">
        <v>180</v>
      </c>
      <c r="N240" s="352" t="s">
        <v>841</v>
      </c>
      <c r="O240" s="273" t="s">
        <v>5678</v>
      </c>
      <c r="P240" s="420">
        <v>56.7</v>
      </c>
      <c r="Q240" s="352" t="s">
        <v>2586</v>
      </c>
      <c r="R240" s="352">
        <f>M240*P240</f>
        <v>10206</v>
      </c>
      <c r="AA240" s="352"/>
      <c r="AB240" s="352">
        <v>180</v>
      </c>
      <c r="AC240" s="352" t="s">
        <v>841</v>
      </c>
      <c r="AD240" s="273" t="s">
        <v>6230</v>
      </c>
      <c r="AE240" s="420">
        <v>85.3</v>
      </c>
      <c r="AF240" s="352" t="s">
        <v>2586</v>
      </c>
      <c r="AG240" s="352">
        <f>AB240*AE240</f>
        <v>15354</v>
      </c>
    </row>
    <row r="241" spans="5:35" ht="27" customHeight="1">
      <c r="E241" s="352"/>
      <c r="F241" s="352">
        <v>180</v>
      </c>
      <c r="G241" s="352" t="s">
        <v>841</v>
      </c>
      <c r="H241" s="457" t="s">
        <v>2585</v>
      </c>
      <c r="I241" s="352">
        <f>I218</f>
        <v>16.55</v>
      </c>
      <c r="J241" s="352" t="s">
        <v>841</v>
      </c>
      <c r="K241" s="352">
        <f>F241*I241</f>
        <v>2979</v>
      </c>
      <c r="L241" s="352"/>
      <c r="M241" s="352">
        <v>90</v>
      </c>
      <c r="N241" s="352" t="s">
        <v>841</v>
      </c>
      <c r="O241" s="351" t="s">
        <v>2402</v>
      </c>
      <c r="P241" s="455">
        <f>I268</f>
        <v>20</v>
      </c>
      <c r="Q241" s="352" t="s">
        <v>841</v>
      </c>
      <c r="R241" s="352">
        <f>M241*P241</f>
        <v>1800</v>
      </c>
      <c r="AA241" s="352"/>
      <c r="AB241" s="352">
        <v>90</v>
      </c>
      <c r="AC241" s="352" t="s">
        <v>841</v>
      </c>
      <c r="AD241" s="351" t="s">
        <v>2402</v>
      </c>
      <c r="AE241" s="455">
        <v>19.100000000000001</v>
      </c>
      <c r="AF241" s="352" t="s">
        <v>841</v>
      </c>
      <c r="AG241" s="352">
        <f>AB241*AE241</f>
        <v>1719</v>
      </c>
    </row>
    <row r="242" spans="5:35" ht="31.5">
      <c r="E242" s="352"/>
      <c r="F242" s="352">
        <v>90</v>
      </c>
      <c r="G242" s="352" t="s">
        <v>841</v>
      </c>
      <c r="H242" s="351" t="s">
        <v>2402</v>
      </c>
      <c r="I242" s="352">
        <f>I219</f>
        <v>20</v>
      </c>
      <c r="J242" s="352" t="s">
        <v>841</v>
      </c>
      <c r="K242" s="352">
        <f>F242*I242</f>
        <v>1800</v>
      </c>
      <c r="L242" s="352"/>
      <c r="M242" s="352">
        <v>3</v>
      </c>
      <c r="N242" s="352" t="s">
        <v>2679</v>
      </c>
      <c r="O242" s="352" t="s">
        <v>394</v>
      </c>
      <c r="P242" s="455">
        <f>I269</f>
        <v>302</v>
      </c>
      <c r="Q242" s="352" t="s">
        <v>2679</v>
      </c>
      <c r="R242" s="352">
        <f>M242*P242</f>
        <v>906</v>
      </c>
      <c r="AA242" s="352"/>
      <c r="AB242" s="352">
        <v>3</v>
      </c>
      <c r="AC242" s="352" t="s">
        <v>2679</v>
      </c>
      <c r="AD242" s="352" t="s">
        <v>394</v>
      </c>
      <c r="AE242" s="455">
        <f>P242</f>
        <v>302</v>
      </c>
      <c r="AF242" s="352" t="s">
        <v>2679</v>
      </c>
      <c r="AG242" s="352">
        <f>AB242*AE242</f>
        <v>906</v>
      </c>
    </row>
    <row r="243" spans="5:35" ht="25.5" customHeight="1">
      <c r="E243" s="352"/>
      <c r="F243" s="352">
        <v>3</v>
      </c>
      <c r="G243" s="352" t="s">
        <v>2679</v>
      </c>
      <c r="H243" s="352" t="s">
        <v>394</v>
      </c>
      <c r="I243" s="352">
        <f>I227</f>
        <v>302</v>
      </c>
      <c r="J243" s="352" t="s">
        <v>2679</v>
      </c>
      <c r="K243" s="352">
        <f>F243*I243</f>
        <v>906</v>
      </c>
      <c r="L243" s="352"/>
      <c r="M243" s="352">
        <v>90</v>
      </c>
      <c r="N243" s="352" t="s">
        <v>841</v>
      </c>
      <c r="O243" s="273" t="s">
        <v>5679</v>
      </c>
      <c r="P243" s="455">
        <v>40.950000000000003</v>
      </c>
      <c r="Q243" s="352" t="s">
        <v>2586</v>
      </c>
      <c r="R243" s="352">
        <f>M243*P243</f>
        <v>3685.5</v>
      </c>
      <c r="AA243" s="352"/>
      <c r="AB243" s="352">
        <v>90</v>
      </c>
      <c r="AC243" s="352" t="s">
        <v>841</v>
      </c>
      <c r="AD243" s="273" t="s">
        <v>6231</v>
      </c>
      <c r="AE243" s="455">
        <v>56.7</v>
      </c>
      <c r="AF243" s="352" t="s">
        <v>2586</v>
      </c>
      <c r="AG243" s="352">
        <f>AB243*AE243</f>
        <v>5103</v>
      </c>
    </row>
    <row r="244" spans="5:35" ht="31.5">
      <c r="E244" s="352"/>
      <c r="F244" s="352">
        <v>90</v>
      </c>
      <c r="G244" s="352" t="s">
        <v>841</v>
      </c>
      <c r="H244" s="457" t="s">
        <v>2685</v>
      </c>
      <c r="I244" s="352">
        <f>I241</f>
        <v>16.55</v>
      </c>
      <c r="J244" s="352" t="s">
        <v>2586</v>
      </c>
      <c r="K244" s="352">
        <f>F244*I244</f>
        <v>1489.5</v>
      </c>
      <c r="L244" s="352"/>
      <c r="M244" s="352"/>
      <c r="N244" s="352"/>
      <c r="O244" s="352" t="s">
        <v>930</v>
      </c>
      <c r="P244" s="352"/>
      <c r="Q244" s="352"/>
      <c r="R244" s="352">
        <f>K271</f>
        <v>11454</v>
      </c>
      <c r="AA244" s="352"/>
      <c r="AB244" s="352"/>
      <c r="AC244" s="352"/>
      <c r="AD244" s="352" t="s">
        <v>930</v>
      </c>
      <c r="AE244" s="455"/>
      <c r="AF244" s="352"/>
      <c r="AG244" s="352">
        <f>R244</f>
        <v>11454</v>
      </c>
    </row>
    <row r="245" spans="5:35">
      <c r="E245" s="352"/>
      <c r="F245" s="352"/>
      <c r="G245" s="352"/>
      <c r="H245" s="352" t="s">
        <v>930</v>
      </c>
      <c r="I245" s="352"/>
      <c r="J245" s="352"/>
      <c r="K245" s="352">
        <f>K229</f>
        <v>11454</v>
      </c>
      <c r="L245" s="352"/>
      <c r="M245" s="352"/>
      <c r="N245" s="352"/>
      <c r="O245" s="352" t="s">
        <v>2309</v>
      </c>
      <c r="P245" s="352"/>
      <c r="Q245" s="352"/>
      <c r="R245" s="352">
        <v>79</v>
      </c>
      <c r="AA245" s="352"/>
      <c r="AB245" s="352"/>
      <c r="AC245" s="352"/>
      <c r="AD245" s="352" t="s">
        <v>2309</v>
      </c>
      <c r="AE245" s="352"/>
      <c r="AF245" s="352"/>
      <c r="AG245" s="352">
        <v>79</v>
      </c>
    </row>
    <row r="246" spans="5:35">
      <c r="E246" s="352"/>
      <c r="F246" s="352"/>
      <c r="G246" s="352"/>
      <c r="H246" s="352"/>
      <c r="I246" s="352"/>
      <c r="J246" s="352"/>
      <c r="K246" s="352">
        <f>SUM(K241:K245)</f>
        <v>18628.5</v>
      </c>
      <c r="L246" s="352"/>
      <c r="M246" s="352"/>
      <c r="N246" s="352"/>
      <c r="O246" s="357" t="s">
        <v>2431</v>
      </c>
      <c r="P246" s="352"/>
      <c r="Q246" s="352"/>
      <c r="R246" s="358">
        <f>SUM(R240:R245)</f>
        <v>28130.5</v>
      </c>
      <c r="AA246" s="352"/>
      <c r="AB246" s="352"/>
      <c r="AC246" s="352"/>
      <c r="AD246" s="357" t="s">
        <v>2431</v>
      </c>
      <c r="AE246" s="352"/>
      <c r="AF246" s="352"/>
      <c r="AG246" s="358">
        <f>SUM(AG240:AG245)</f>
        <v>34615</v>
      </c>
      <c r="AH246" s="180">
        <f>345.6*90</f>
        <v>31104</v>
      </c>
      <c r="AI246" s="180">
        <f>AH246-AG246</f>
        <v>-3511</v>
      </c>
    </row>
    <row r="247" spans="5:35">
      <c r="E247" s="352"/>
      <c r="F247" s="352"/>
      <c r="G247" s="352"/>
      <c r="H247" s="352" t="s">
        <v>2309</v>
      </c>
      <c r="I247" s="352"/>
      <c r="J247" s="352"/>
      <c r="K247" s="352">
        <v>91.5</v>
      </c>
      <c r="L247" s="352"/>
      <c r="M247" s="352"/>
      <c r="N247" s="352"/>
      <c r="O247" s="359" t="s">
        <v>2432</v>
      </c>
      <c r="P247" s="352"/>
      <c r="Q247" s="352"/>
      <c r="R247" s="360">
        <f>R246/90</f>
        <v>312.56</v>
      </c>
      <c r="S247" s="180">
        <f>297.4*90</f>
        <v>26766</v>
      </c>
      <c r="T247" s="180">
        <f>S247-R246</f>
        <v>-1364.5</v>
      </c>
      <c r="V247" s="180">
        <f>R246-R240</f>
        <v>17924.5</v>
      </c>
      <c r="AA247" s="352"/>
      <c r="AB247" s="352"/>
      <c r="AC247" s="352"/>
      <c r="AD247" s="359" t="s">
        <v>2432</v>
      </c>
      <c r="AE247" s="352"/>
      <c r="AF247" s="352"/>
      <c r="AG247" s="360">
        <f>AG246/90</f>
        <v>384.61</v>
      </c>
      <c r="AH247" s="180">
        <f>AH246/90</f>
        <v>345.6</v>
      </c>
      <c r="AI247" s="180">
        <f>AG247-AH247</f>
        <v>39.01</v>
      </c>
    </row>
    <row r="248" spans="5:35">
      <c r="E248" s="352"/>
      <c r="F248" s="352"/>
      <c r="G248" s="352"/>
      <c r="H248" s="357" t="s">
        <v>2431</v>
      </c>
      <c r="I248" s="352"/>
      <c r="J248" s="352"/>
      <c r="K248" s="358">
        <f>SUM(K246:K247)</f>
        <v>18720</v>
      </c>
      <c r="L248" s="352"/>
      <c r="M248" s="352"/>
      <c r="N248" s="352"/>
      <c r="O248" s="352"/>
      <c r="P248" s="352"/>
      <c r="Q248" s="352"/>
      <c r="R248" s="352"/>
      <c r="S248" s="180">
        <f>S247-R246</f>
        <v>-1364.5</v>
      </c>
      <c r="V248" s="180">
        <f>V247+AG240</f>
        <v>33278.5</v>
      </c>
      <c r="AA248" s="352"/>
      <c r="AB248" s="352"/>
      <c r="AC248" s="352"/>
      <c r="AD248" s="352"/>
      <c r="AE248" s="352"/>
      <c r="AF248" s="352"/>
      <c r="AG248" s="352"/>
      <c r="AI248" s="180">
        <f>AI247*90</f>
        <v>3510.9</v>
      </c>
    </row>
    <row r="249" spans="5:35">
      <c r="E249" s="352"/>
      <c r="F249" s="352"/>
      <c r="G249" s="352"/>
      <c r="H249" s="359" t="s">
        <v>2432</v>
      </c>
      <c r="I249" s="352"/>
      <c r="J249" s="352"/>
      <c r="K249" s="360">
        <f>K248/90</f>
        <v>208</v>
      </c>
      <c r="L249" s="352">
        <f>208*90</f>
        <v>18720</v>
      </c>
      <c r="M249" s="352"/>
      <c r="S249" s="180">
        <f>212.5*90</f>
        <v>19125</v>
      </c>
      <c r="V249" s="180">
        <f>V248/90</f>
        <v>369.76</v>
      </c>
    </row>
    <row r="250" spans="5:35">
      <c r="E250" s="352"/>
      <c r="F250" s="352"/>
      <c r="G250" s="352"/>
      <c r="H250" s="352"/>
      <c r="I250" s="352"/>
      <c r="J250" s="352"/>
      <c r="K250" s="352"/>
      <c r="L250" s="352">
        <f>L249-K248</f>
        <v>0</v>
      </c>
      <c r="M250" s="352"/>
      <c r="S250" s="180">
        <f>S249-R246</f>
        <v>-9005.5</v>
      </c>
    </row>
    <row r="251" spans="5:35">
      <c r="E251" s="352"/>
      <c r="F251" s="352"/>
      <c r="G251" s="352"/>
      <c r="H251" s="360" t="s">
        <v>2433</v>
      </c>
      <c r="I251" s="352"/>
      <c r="J251" s="352"/>
      <c r="K251" s="352"/>
      <c r="L251" s="352"/>
      <c r="M251" s="352"/>
    </row>
    <row r="252" spans="5:35">
      <c r="E252" s="352"/>
      <c r="F252" s="352"/>
      <c r="G252" s="352"/>
      <c r="H252" s="360" t="s">
        <v>2434</v>
      </c>
      <c r="I252" s="352"/>
      <c r="J252" s="352"/>
      <c r="K252" s="352"/>
      <c r="L252" s="352"/>
      <c r="M252" s="352"/>
    </row>
    <row r="253" spans="5:35">
      <c r="E253" s="352"/>
      <c r="F253" s="352"/>
      <c r="G253" s="352"/>
      <c r="H253" s="352"/>
      <c r="I253" s="352"/>
      <c r="J253" s="352"/>
      <c r="K253" s="352"/>
      <c r="L253" s="352"/>
      <c r="M253" s="352"/>
    </row>
    <row r="254" spans="5:35" ht="110.25">
      <c r="E254" s="352"/>
      <c r="F254" s="352"/>
      <c r="G254" s="352"/>
      <c r="H254" s="351" t="s">
        <v>3065</v>
      </c>
      <c r="I254" s="352"/>
      <c r="J254" s="352"/>
      <c r="K254" s="352"/>
      <c r="L254" s="352"/>
      <c r="M254" s="352"/>
    </row>
    <row r="255" spans="5:35">
      <c r="E255" s="352"/>
      <c r="F255" s="352"/>
      <c r="G255" s="352"/>
      <c r="H255" s="352"/>
      <c r="I255" s="352"/>
      <c r="J255" s="352"/>
      <c r="K255" s="352"/>
      <c r="L255" s="352"/>
      <c r="M255" s="352"/>
    </row>
    <row r="256" spans="5:35">
      <c r="E256" s="352"/>
      <c r="F256" s="352"/>
      <c r="G256" s="352"/>
      <c r="H256" s="352" t="s">
        <v>3066</v>
      </c>
      <c r="I256" s="352"/>
      <c r="J256" s="352"/>
      <c r="K256" s="352">
        <f>K246</f>
        <v>18628.5</v>
      </c>
      <c r="L256" s="352"/>
      <c r="M256" s="352"/>
    </row>
    <row r="257" spans="5:18" ht="31.5">
      <c r="E257" s="352"/>
      <c r="F257" s="352">
        <v>180</v>
      </c>
      <c r="G257" s="352" t="s">
        <v>841</v>
      </c>
      <c r="H257" s="351" t="s">
        <v>5680</v>
      </c>
      <c r="I257" s="420">
        <v>25.75</v>
      </c>
      <c r="J257" s="352" t="s">
        <v>841</v>
      </c>
      <c r="K257" s="352">
        <f>F257*I257</f>
        <v>4635</v>
      </c>
      <c r="L257" s="352"/>
      <c r="M257" s="352"/>
    </row>
    <row r="258" spans="5:18" ht="31.5">
      <c r="E258" s="352"/>
      <c r="F258" s="352">
        <v>180</v>
      </c>
      <c r="G258" s="352" t="s">
        <v>841</v>
      </c>
      <c r="H258" s="351" t="s">
        <v>3014</v>
      </c>
      <c r="I258" s="352">
        <f>I244</f>
        <v>16.55</v>
      </c>
      <c r="J258" s="352" t="s">
        <v>2586</v>
      </c>
      <c r="K258" s="352">
        <f>F258*I258</f>
        <v>2979</v>
      </c>
      <c r="L258" s="352"/>
      <c r="M258" s="352"/>
    </row>
    <row r="259" spans="5:18">
      <c r="E259" s="352"/>
      <c r="F259" s="352"/>
      <c r="G259" s="352"/>
      <c r="H259" s="352" t="s">
        <v>2309</v>
      </c>
      <c r="I259" s="352"/>
      <c r="J259" s="352"/>
      <c r="K259" s="352">
        <v>55.5</v>
      </c>
      <c r="L259" s="352"/>
      <c r="M259" s="352"/>
    </row>
    <row r="260" spans="5:18">
      <c r="E260" s="352"/>
      <c r="F260" s="352"/>
      <c r="G260" s="352"/>
      <c r="H260" s="357" t="s">
        <v>3015</v>
      </c>
      <c r="I260" s="352"/>
      <c r="J260" s="352"/>
      <c r="K260" s="358">
        <f>K256+K257-K258+K259</f>
        <v>20340</v>
      </c>
      <c r="L260" s="352">
        <f>L261-K260</f>
        <v>0</v>
      </c>
      <c r="M260" s="352"/>
    </row>
    <row r="261" spans="5:18">
      <c r="E261" s="352"/>
      <c r="F261" s="352"/>
      <c r="G261" s="352"/>
      <c r="H261" s="359" t="s">
        <v>2432</v>
      </c>
      <c r="I261" s="352"/>
      <c r="J261" s="352"/>
      <c r="K261" s="360">
        <f>K260/90</f>
        <v>226</v>
      </c>
      <c r="L261" s="180">
        <f>226*90</f>
        <v>20340</v>
      </c>
      <c r="M261" s="352"/>
    </row>
    <row r="262" spans="5:18">
      <c r="E262" s="352"/>
      <c r="F262" s="352"/>
      <c r="G262" s="352"/>
      <c r="H262" s="352"/>
      <c r="I262" s="352"/>
      <c r="J262" s="352"/>
      <c r="K262" s="352"/>
      <c r="L262" s="352"/>
      <c r="M262" s="352"/>
    </row>
    <row r="263" spans="5:18">
      <c r="E263" s="352"/>
      <c r="F263" s="352"/>
      <c r="G263" s="352"/>
      <c r="H263" s="360" t="s">
        <v>3016</v>
      </c>
      <c r="I263" s="352"/>
      <c r="J263" s="352"/>
      <c r="K263" s="352"/>
      <c r="L263" s="352"/>
      <c r="M263" s="352"/>
    </row>
    <row r="264" spans="5:18">
      <c r="E264" s="352"/>
      <c r="F264" s="352"/>
      <c r="G264" s="352"/>
      <c r="H264" s="360" t="s">
        <v>3017</v>
      </c>
      <c r="I264" s="352"/>
      <c r="J264" s="352"/>
      <c r="K264" s="352"/>
      <c r="L264" s="352"/>
      <c r="M264" s="352"/>
    </row>
    <row r="265" spans="5:18">
      <c r="E265" s="352"/>
      <c r="F265" s="352"/>
      <c r="G265" s="352"/>
      <c r="H265" s="352"/>
      <c r="I265" s="352"/>
      <c r="J265" s="352"/>
      <c r="K265" s="352"/>
      <c r="L265" s="352"/>
      <c r="M265" s="352"/>
    </row>
    <row r="266" spans="5:18" ht="110.25">
      <c r="E266" s="352"/>
      <c r="F266" s="352"/>
      <c r="G266" s="352"/>
      <c r="H266" s="351" t="s">
        <v>3244</v>
      </c>
      <c r="I266" s="352"/>
      <c r="J266" s="352"/>
      <c r="K266" s="352"/>
      <c r="L266" s="352"/>
      <c r="M266" s="352"/>
      <c r="N266" s="352"/>
      <c r="O266" s="351"/>
      <c r="P266" s="352"/>
      <c r="Q266" s="352"/>
      <c r="R266" s="352"/>
    </row>
    <row r="267" spans="5:18" ht="31.5">
      <c r="E267" s="352"/>
      <c r="F267" s="352">
        <v>180</v>
      </c>
      <c r="G267" s="352" t="s">
        <v>841</v>
      </c>
      <c r="H267" s="457" t="s">
        <v>5681</v>
      </c>
      <c r="I267" s="420">
        <v>40.950000000000003</v>
      </c>
      <c r="J267" s="352" t="s">
        <v>2586</v>
      </c>
      <c r="K267" s="352">
        <f>F267*I267</f>
        <v>7371</v>
      </c>
      <c r="L267" s="352"/>
      <c r="M267" s="352"/>
      <c r="N267" s="352"/>
      <c r="O267" s="273"/>
      <c r="P267" s="352"/>
      <c r="Q267" s="352"/>
      <c r="R267" s="352"/>
    </row>
    <row r="268" spans="5:18" ht="31.5">
      <c r="E268" s="352"/>
      <c r="F268" s="352">
        <v>90</v>
      </c>
      <c r="G268" s="352" t="s">
        <v>841</v>
      </c>
      <c r="H268" s="351" t="s">
        <v>2402</v>
      </c>
      <c r="I268" s="352">
        <f>I242</f>
        <v>20</v>
      </c>
      <c r="J268" s="352" t="s">
        <v>841</v>
      </c>
      <c r="K268" s="352">
        <f>F268*I268</f>
        <v>1800</v>
      </c>
      <c r="L268" s="352"/>
      <c r="M268" s="352"/>
      <c r="N268" s="352"/>
      <c r="O268" s="351"/>
      <c r="P268" s="352"/>
      <c r="Q268" s="352"/>
      <c r="R268" s="352"/>
    </row>
    <row r="269" spans="5:18">
      <c r="E269" s="352"/>
      <c r="F269" s="352">
        <v>3</v>
      </c>
      <c r="G269" s="352" t="s">
        <v>2679</v>
      </c>
      <c r="H269" s="352" t="s">
        <v>394</v>
      </c>
      <c r="I269" s="352">
        <f>I243</f>
        <v>302</v>
      </c>
      <c r="J269" s="352" t="s">
        <v>2679</v>
      </c>
      <c r="K269" s="352">
        <f>F269*I269</f>
        <v>906</v>
      </c>
      <c r="L269" s="352"/>
      <c r="M269" s="352"/>
      <c r="N269" s="352"/>
      <c r="O269" s="352"/>
      <c r="P269" s="352"/>
      <c r="Q269" s="352"/>
      <c r="R269" s="352"/>
    </row>
    <row r="270" spans="5:18" ht="31.5">
      <c r="E270" s="352"/>
      <c r="F270" s="352">
        <v>90</v>
      </c>
      <c r="G270" s="352" t="s">
        <v>841</v>
      </c>
      <c r="H270" s="457" t="s">
        <v>3985</v>
      </c>
      <c r="I270" s="352">
        <f>I257</f>
        <v>25.75</v>
      </c>
      <c r="J270" s="352" t="s">
        <v>2586</v>
      </c>
      <c r="K270" s="352">
        <f>F270*I270</f>
        <v>2317.5</v>
      </c>
      <c r="L270" s="352"/>
      <c r="M270" s="352"/>
      <c r="N270" s="352"/>
      <c r="O270" s="273"/>
      <c r="P270" s="352"/>
      <c r="Q270" s="352"/>
      <c r="R270" s="352"/>
    </row>
    <row r="271" spans="5:18">
      <c r="E271" s="352"/>
      <c r="F271" s="352"/>
      <c r="G271" s="352"/>
      <c r="H271" s="352" t="s">
        <v>930</v>
      </c>
      <c r="I271" s="352"/>
      <c r="J271" s="352"/>
      <c r="K271" s="352">
        <f>K245</f>
        <v>11454</v>
      </c>
      <c r="L271" s="352"/>
      <c r="M271" s="352"/>
      <c r="N271" s="352"/>
      <c r="O271" s="352"/>
      <c r="P271" s="352"/>
      <c r="Q271" s="352"/>
      <c r="R271" s="352"/>
    </row>
    <row r="272" spans="5:18">
      <c r="E272" s="352"/>
      <c r="F272" s="352"/>
      <c r="G272" s="352"/>
      <c r="H272" s="352" t="s">
        <v>2309</v>
      </c>
      <c r="I272" s="352"/>
      <c r="J272" s="352"/>
      <c r="K272" s="352">
        <v>91.5</v>
      </c>
      <c r="L272" s="352"/>
      <c r="M272" s="352"/>
      <c r="N272" s="352"/>
      <c r="O272" s="352"/>
      <c r="P272" s="352"/>
      <c r="Q272" s="352"/>
      <c r="R272" s="352"/>
    </row>
    <row r="273" spans="5:19">
      <c r="E273" s="352"/>
      <c r="F273" s="352"/>
      <c r="G273" s="352"/>
      <c r="H273" s="357" t="s">
        <v>2431</v>
      </c>
      <c r="I273" s="352"/>
      <c r="J273" s="352"/>
      <c r="K273" s="358">
        <f>SUM(K267:K272)</f>
        <v>23940</v>
      </c>
      <c r="L273" s="352"/>
      <c r="M273" s="352"/>
      <c r="N273" s="352"/>
      <c r="O273" s="357"/>
      <c r="P273" s="352"/>
      <c r="Q273" s="352"/>
      <c r="R273" s="358"/>
    </row>
    <row r="274" spans="5:19">
      <c r="E274" s="352"/>
      <c r="F274" s="352"/>
      <c r="G274" s="352"/>
      <c r="H274" s="359" t="s">
        <v>2432</v>
      </c>
      <c r="I274" s="352"/>
      <c r="J274" s="352"/>
      <c r="K274" s="360">
        <f>K273/90</f>
        <v>266</v>
      </c>
      <c r="L274" s="352">
        <f>266*90</f>
        <v>23940</v>
      </c>
      <c r="M274" s="352"/>
      <c r="N274" s="352"/>
      <c r="O274" s="359"/>
      <c r="P274" s="352"/>
      <c r="Q274" s="352"/>
      <c r="R274" s="360"/>
    </row>
    <row r="275" spans="5:19">
      <c r="E275" s="352"/>
      <c r="F275" s="352"/>
      <c r="G275" s="352"/>
      <c r="H275" s="352"/>
      <c r="I275" s="352"/>
      <c r="J275" s="352"/>
      <c r="K275" s="352"/>
      <c r="L275" s="352">
        <f>L274-K273</f>
        <v>0</v>
      </c>
      <c r="M275" s="352"/>
    </row>
    <row r="276" spans="5:19">
      <c r="E276" s="352"/>
      <c r="F276" s="352"/>
      <c r="G276" s="352"/>
      <c r="H276" s="352"/>
      <c r="I276" s="352"/>
      <c r="J276" s="352"/>
      <c r="K276" s="352"/>
      <c r="L276" s="352"/>
      <c r="M276" s="352"/>
    </row>
    <row r="277" spans="5:19" ht="15.75" customHeight="1">
      <c r="E277" s="352"/>
      <c r="F277" s="352"/>
      <c r="G277" s="352"/>
      <c r="H277" s="360" t="s">
        <v>3246</v>
      </c>
      <c r="I277" s="352"/>
      <c r="J277" s="352"/>
      <c r="K277" s="352"/>
      <c r="L277" s="352"/>
      <c r="M277" s="352"/>
      <c r="N277" s="352"/>
      <c r="O277" s="360" t="s">
        <v>3246</v>
      </c>
      <c r="P277" s="352"/>
      <c r="Q277" s="352"/>
      <c r="R277" s="352"/>
      <c r="S277" s="352"/>
    </row>
    <row r="278" spans="5:19">
      <c r="E278" s="352"/>
      <c r="F278" s="352"/>
      <c r="G278" s="352"/>
      <c r="H278" s="360" t="s">
        <v>2374</v>
      </c>
      <c r="I278" s="352"/>
      <c r="J278" s="352"/>
      <c r="K278" s="352"/>
      <c r="L278" s="352"/>
      <c r="M278" s="352"/>
      <c r="N278" s="352"/>
      <c r="O278" s="360" t="s">
        <v>3700</v>
      </c>
      <c r="P278" s="352"/>
      <c r="Q278" s="352"/>
      <c r="R278" s="352"/>
      <c r="S278" s="352"/>
    </row>
    <row r="279" spans="5:19">
      <c r="E279" s="352"/>
      <c r="F279" s="352"/>
      <c r="G279" s="352"/>
      <c r="H279" s="352"/>
      <c r="I279" s="352"/>
      <c r="J279" s="352"/>
      <c r="K279" s="352"/>
      <c r="L279" s="352"/>
      <c r="M279" s="352"/>
      <c r="N279" s="352"/>
      <c r="O279" s="352"/>
      <c r="P279" s="352"/>
      <c r="Q279" s="352"/>
      <c r="R279" s="352"/>
      <c r="S279" s="352"/>
    </row>
    <row r="280" spans="5:19" ht="110.25">
      <c r="E280" s="352"/>
      <c r="F280" s="352"/>
      <c r="G280" s="352"/>
      <c r="H280" s="351" t="s">
        <v>2383</v>
      </c>
      <c r="I280" s="352"/>
      <c r="J280" s="352"/>
      <c r="K280" s="352"/>
      <c r="L280" s="352"/>
      <c r="M280" s="352"/>
      <c r="N280" s="352"/>
      <c r="O280" s="1599" t="s">
        <v>3701</v>
      </c>
      <c r="P280" s="1599"/>
      <c r="Q280" s="352"/>
      <c r="R280" s="352"/>
      <c r="S280" s="352"/>
    </row>
    <row r="281" spans="5:19" ht="31.5">
      <c r="E281" s="352"/>
      <c r="F281" s="352">
        <v>360</v>
      </c>
      <c r="G281" s="352"/>
      <c r="H281" s="457" t="s">
        <v>4828</v>
      </c>
      <c r="I281" s="455">
        <f>I267</f>
        <v>40.950000000000003</v>
      </c>
      <c r="J281" s="352" t="s">
        <v>2586</v>
      </c>
      <c r="K281" s="352">
        <f>F281*I281</f>
        <v>14742</v>
      </c>
      <c r="L281" s="352"/>
      <c r="M281" s="352">
        <v>360</v>
      </c>
      <c r="N281" s="352"/>
      <c r="O281" s="273" t="s">
        <v>4838</v>
      </c>
      <c r="P281" s="455">
        <v>60.65</v>
      </c>
      <c r="Q281" s="352" t="s">
        <v>2586</v>
      </c>
      <c r="R281" s="352">
        <f>M281*P281</f>
        <v>21834</v>
      </c>
      <c r="S281" s="352"/>
    </row>
    <row r="282" spans="5:19" ht="31.5">
      <c r="E282" s="352"/>
      <c r="F282" s="352">
        <v>90</v>
      </c>
      <c r="G282" s="352"/>
      <c r="H282" s="351" t="s">
        <v>5682</v>
      </c>
      <c r="I282" s="420">
        <v>29.8</v>
      </c>
      <c r="J282" s="352" t="s">
        <v>841</v>
      </c>
      <c r="K282" s="352">
        <f>F282*I282</f>
        <v>2682</v>
      </c>
      <c r="L282" s="352"/>
      <c r="M282" s="352">
        <v>90</v>
      </c>
      <c r="N282" s="352"/>
      <c r="O282" s="351" t="s">
        <v>3984</v>
      </c>
      <c r="P282" s="455">
        <f>I282</f>
        <v>29.8</v>
      </c>
      <c r="Q282" s="352" t="s">
        <v>841</v>
      </c>
      <c r="R282" s="352">
        <f>M282*P282</f>
        <v>2682</v>
      </c>
      <c r="S282" s="352"/>
    </row>
    <row r="283" spans="5:19">
      <c r="E283" s="352"/>
      <c r="F283" s="352">
        <v>3</v>
      </c>
      <c r="G283" s="352"/>
      <c r="H283" s="352" t="s">
        <v>394</v>
      </c>
      <c r="I283" s="352">
        <f>I269</f>
        <v>302</v>
      </c>
      <c r="J283" s="352" t="s">
        <v>2679</v>
      </c>
      <c r="K283" s="352">
        <f>F283*I283</f>
        <v>906</v>
      </c>
      <c r="L283" s="352"/>
      <c r="M283" s="352">
        <v>3</v>
      </c>
      <c r="N283" s="352"/>
      <c r="O283" s="352" t="s">
        <v>394</v>
      </c>
      <c r="P283" s="455">
        <f>I283</f>
        <v>302</v>
      </c>
      <c r="Q283" s="352" t="s">
        <v>2679</v>
      </c>
      <c r="R283" s="352">
        <f>M283*P283</f>
        <v>906</v>
      </c>
      <c r="S283" s="352"/>
    </row>
    <row r="284" spans="5:19" ht="31.5">
      <c r="E284" s="352"/>
      <c r="F284" s="352">
        <v>90</v>
      </c>
      <c r="G284" s="352"/>
      <c r="H284" s="457" t="s">
        <v>4472</v>
      </c>
      <c r="I284" s="352">
        <f>I270</f>
        <v>25.75</v>
      </c>
      <c r="J284" s="352" t="s">
        <v>2586</v>
      </c>
      <c r="K284" s="352">
        <f>F284*I284</f>
        <v>2317.5</v>
      </c>
      <c r="L284" s="352"/>
      <c r="M284" s="352">
        <v>90</v>
      </c>
      <c r="N284" s="352"/>
      <c r="O284" s="273" t="s">
        <v>5683</v>
      </c>
      <c r="P284" s="455">
        <f>P243</f>
        <v>40.950000000000003</v>
      </c>
      <c r="Q284" s="352" t="s">
        <v>2586</v>
      </c>
      <c r="R284" s="352">
        <f>M284*P284</f>
        <v>3685.5</v>
      </c>
      <c r="S284" s="352"/>
    </row>
    <row r="285" spans="5:19">
      <c r="E285" s="352"/>
      <c r="F285" s="352"/>
      <c r="G285" s="352"/>
      <c r="H285" s="352" t="s">
        <v>930</v>
      </c>
      <c r="I285" s="352"/>
      <c r="J285" s="352"/>
      <c r="K285" s="352">
        <f>I291</f>
        <v>15075</v>
      </c>
      <c r="L285" s="352"/>
      <c r="M285" s="352"/>
      <c r="N285" s="352"/>
      <c r="O285" s="352" t="s">
        <v>930</v>
      </c>
      <c r="P285" s="352"/>
      <c r="Q285" s="352"/>
      <c r="R285" s="352">
        <f>K285</f>
        <v>15075</v>
      </c>
      <c r="S285" s="352"/>
    </row>
    <row r="286" spans="5:19">
      <c r="E286" s="352"/>
      <c r="F286" s="352"/>
      <c r="G286" s="352"/>
      <c r="H286" s="352" t="s">
        <v>2309</v>
      </c>
      <c r="I286" s="352"/>
      <c r="J286" s="352"/>
      <c r="K286" s="352">
        <v>97.5</v>
      </c>
      <c r="L286" s="352"/>
      <c r="M286" s="352"/>
      <c r="N286" s="352"/>
      <c r="O286" s="352" t="s">
        <v>2309</v>
      </c>
      <c r="P286" s="352"/>
      <c r="Q286" s="352"/>
      <c r="R286" s="352">
        <v>97.5</v>
      </c>
      <c r="S286" s="352"/>
    </row>
    <row r="287" spans="5:19">
      <c r="E287" s="352"/>
      <c r="F287" s="352"/>
      <c r="G287" s="352"/>
      <c r="H287" s="357" t="s">
        <v>2431</v>
      </c>
      <c r="I287" s="352"/>
      <c r="J287" s="352"/>
      <c r="K287" s="358">
        <f>SUM(K281:K286)</f>
        <v>35820</v>
      </c>
      <c r="L287" s="352"/>
      <c r="M287" s="352"/>
      <c r="N287" s="352"/>
      <c r="O287" s="357" t="s">
        <v>2431</v>
      </c>
      <c r="P287" s="352"/>
      <c r="Q287" s="352"/>
      <c r="R287" s="358">
        <f>SUM(R281:R286)</f>
        <v>44280</v>
      </c>
      <c r="S287" s="352"/>
    </row>
    <row r="288" spans="5:19">
      <c r="E288" s="352"/>
      <c r="F288" s="352"/>
      <c r="G288" s="352"/>
      <c r="H288" s="359" t="s">
        <v>2432</v>
      </c>
      <c r="I288" s="352"/>
      <c r="J288" s="352"/>
      <c r="K288" s="360">
        <f>K287/90</f>
        <v>398</v>
      </c>
      <c r="L288" s="352">
        <f>398*90</f>
        <v>35820</v>
      </c>
      <c r="M288" s="352"/>
      <c r="N288" s="352"/>
      <c r="O288" s="359" t="s">
        <v>2432</v>
      </c>
      <c r="P288" s="352"/>
      <c r="Q288" s="352"/>
      <c r="R288" s="360">
        <f>R287/90</f>
        <v>492</v>
      </c>
      <c r="S288" s="352">
        <f>492*90</f>
        <v>44280</v>
      </c>
    </row>
    <row r="289" spans="5:130">
      <c r="E289" s="352"/>
      <c r="F289" s="352"/>
      <c r="G289" s="352"/>
      <c r="H289" s="352"/>
      <c r="I289" s="352"/>
      <c r="J289" s="352"/>
      <c r="K289" s="352"/>
      <c r="L289" s="352">
        <f>L288-K287</f>
        <v>0</v>
      </c>
      <c r="M289" s="352"/>
      <c r="S289" s="180">
        <f>S288-R287</f>
        <v>0</v>
      </c>
    </row>
    <row r="290" spans="5:130">
      <c r="E290" s="352"/>
      <c r="F290" s="352"/>
      <c r="G290" s="352"/>
      <c r="H290" s="360" t="s">
        <v>2385</v>
      </c>
      <c r="I290" s="352"/>
      <c r="J290" s="352"/>
      <c r="K290" s="352"/>
      <c r="L290" s="352"/>
      <c r="M290" s="352"/>
    </row>
    <row r="291" spans="5:130">
      <c r="E291" s="352"/>
      <c r="F291" s="424"/>
      <c r="G291" s="424"/>
      <c r="H291" s="424" t="s">
        <v>5684</v>
      </c>
      <c r="I291" s="425">
        <f>(1.5*K42)-((K40+K41)/2)</f>
        <v>15075</v>
      </c>
      <c r="J291" s="424"/>
      <c r="K291" s="424"/>
      <c r="L291" s="424">
        <f>(1.5*5914)-((888+1232)/2)</f>
        <v>7811</v>
      </c>
      <c r="M291" s="352"/>
      <c r="N291" s="352"/>
      <c r="O291" s="360" t="s">
        <v>3246</v>
      </c>
      <c r="P291" s="352"/>
      <c r="Q291" s="352"/>
      <c r="R291" s="352"/>
      <c r="S291" s="426"/>
      <c r="T291" s="426"/>
      <c r="U291" s="426"/>
      <c r="V291" s="426"/>
      <c r="W291" s="426"/>
      <c r="X291" s="426"/>
      <c r="Y291" s="426"/>
      <c r="Z291" s="426"/>
      <c r="AA291" s="426"/>
      <c r="AB291" s="426"/>
      <c r="AC291" s="426"/>
      <c r="AD291" s="426"/>
      <c r="AE291" s="426"/>
      <c r="AF291" s="426"/>
      <c r="AG291" s="426"/>
      <c r="AH291" s="426"/>
      <c r="AI291" s="426"/>
      <c r="AJ291" s="426"/>
      <c r="AK291" s="426"/>
      <c r="AL291" s="426"/>
      <c r="AM291" s="426"/>
      <c r="AN291" s="426"/>
      <c r="AO291" s="426"/>
      <c r="AP291" s="426"/>
      <c r="AQ291" s="426"/>
      <c r="AR291" s="426"/>
      <c r="AS291" s="426"/>
      <c r="AT291" s="426"/>
      <c r="AU291" s="426"/>
      <c r="AV291" s="426"/>
      <c r="AW291" s="426"/>
      <c r="AX291" s="426"/>
      <c r="AY291" s="426"/>
      <c r="AZ291" s="426"/>
      <c r="BA291" s="426"/>
      <c r="BB291" s="426"/>
      <c r="BC291" s="426"/>
      <c r="BD291" s="426"/>
      <c r="BE291" s="426"/>
      <c r="BF291" s="426"/>
      <c r="BG291" s="426"/>
      <c r="BH291" s="426"/>
      <c r="BI291" s="426"/>
      <c r="BJ291" s="426"/>
      <c r="BK291" s="426"/>
      <c r="BL291" s="426"/>
      <c r="BM291" s="426"/>
      <c r="BN291" s="426"/>
      <c r="BO291" s="426"/>
      <c r="BP291" s="426"/>
      <c r="BQ291" s="426"/>
      <c r="BR291" s="426"/>
      <c r="BS291" s="426"/>
      <c r="BT291" s="426"/>
      <c r="BU291" s="426"/>
      <c r="BV291" s="426"/>
      <c r="BW291" s="426"/>
      <c r="BX291" s="426"/>
      <c r="BY291" s="426"/>
      <c r="BZ291" s="426"/>
      <c r="CA291" s="426"/>
      <c r="CB291" s="426"/>
      <c r="CC291" s="426"/>
      <c r="CD291" s="426"/>
      <c r="CE291" s="426"/>
      <c r="CF291" s="426"/>
      <c r="CG291" s="426"/>
      <c r="CH291" s="426"/>
      <c r="CI291" s="426"/>
      <c r="CJ291" s="426"/>
      <c r="CK291" s="426"/>
      <c r="CL291" s="426"/>
      <c r="CM291" s="426"/>
      <c r="CN291" s="426"/>
      <c r="CO291" s="426"/>
      <c r="CP291" s="426"/>
      <c r="CQ291" s="426"/>
      <c r="CR291" s="426"/>
      <c r="CS291" s="426"/>
      <c r="CT291" s="426"/>
      <c r="CU291" s="426"/>
      <c r="CV291" s="426"/>
      <c r="CW291" s="426"/>
      <c r="CX291" s="426"/>
      <c r="CY291" s="426"/>
      <c r="CZ291" s="426"/>
      <c r="DA291" s="426"/>
      <c r="DB291" s="426"/>
      <c r="DC291" s="426"/>
      <c r="DD291" s="426"/>
      <c r="DE291" s="426"/>
      <c r="DF291" s="426"/>
      <c r="DG291" s="426"/>
      <c r="DH291" s="426"/>
      <c r="DI291" s="426"/>
      <c r="DJ291" s="426"/>
      <c r="DK291" s="426"/>
      <c r="DL291" s="426"/>
      <c r="DM291" s="426"/>
      <c r="DN291" s="426"/>
      <c r="DO291" s="426"/>
      <c r="DP291" s="426"/>
      <c r="DQ291" s="426"/>
      <c r="DR291" s="426"/>
      <c r="DS291" s="426"/>
      <c r="DT291" s="426"/>
      <c r="DU291" s="426"/>
      <c r="DV291" s="426"/>
      <c r="DW291" s="426"/>
      <c r="DX291" s="426"/>
      <c r="DY291" s="426"/>
      <c r="DZ291" s="426"/>
    </row>
    <row r="292" spans="5:130" s="426" customFormat="1">
      <c r="E292" s="424"/>
      <c r="F292" s="352"/>
      <c r="G292" s="352"/>
      <c r="H292" s="352">
        <f>1.5*K42-(K40+K41)/2</f>
        <v>15075</v>
      </c>
      <c r="I292" s="352"/>
      <c r="J292" s="352"/>
      <c r="K292" s="352"/>
      <c r="L292" s="352"/>
      <c r="M292" s="352"/>
      <c r="N292" s="352"/>
      <c r="O292" s="360" t="s">
        <v>3702</v>
      </c>
      <c r="P292" s="352"/>
      <c r="Q292" s="352"/>
      <c r="R292" s="352"/>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c r="AX292" s="180"/>
      <c r="AY292" s="180"/>
      <c r="AZ292" s="180"/>
      <c r="BA292" s="180"/>
      <c r="BB292" s="180"/>
      <c r="BC292" s="180"/>
      <c r="BD292" s="180"/>
      <c r="BE292" s="180"/>
      <c r="BF292" s="180"/>
      <c r="BG292" s="180"/>
      <c r="BH292" s="180"/>
      <c r="BI292" s="180"/>
      <c r="BJ292" s="180"/>
      <c r="BK292" s="180"/>
      <c r="BL292" s="180"/>
      <c r="BM292" s="180"/>
      <c r="BN292" s="180"/>
      <c r="BO292" s="180"/>
      <c r="BP292" s="180"/>
      <c r="BQ292" s="180"/>
      <c r="BR292" s="180"/>
      <c r="BS292" s="180"/>
      <c r="BT292" s="180"/>
      <c r="BU292" s="180"/>
      <c r="BV292" s="180"/>
      <c r="BW292" s="180"/>
      <c r="BX292" s="180"/>
      <c r="BY292" s="180"/>
      <c r="BZ292" s="180"/>
      <c r="CA292" s="180"/>
      <c r="CB292" s="180"/>
      <c r="CC292" s="180"/>
      <c r="CD292" s="180"/>
      <c r="CE292" s="180"/>
      <c r="CF292" s="180"/>
      <c r="CG292" s="180"/>
      <c r="CH292" s="180"/>
      <c r="CI292" s="180"/>
      <c r="CJ292" s="180"/>
      <c r="CK292" s="180"/>
      <c r="CL292" s="180"/>
      <c r="CM292" s="180"/>
      <c r="CN292" s="180"/>
      <c r="CO292" s="180"/>
      <c r="CP292" s="180"/>
      <c r="CQ292" s="180"/>
      <c r="CR292" s="180"/>
      <c r="CS292" s="180"/>
      <c r="CT292" s="180"/>
      <c r="CU292" s="180"/>
      <c r="CV292" s="180"/>
      <c r="CW292" s="180"/>
      <c r="CX292" s="180"/>
      <c r="CY292" s="180"/>
      <c r="CZ292" s="180"/>
      <c r="DA292" s="180"/>
      <c r="DB292" s="180"/>
      <c r="DC292" s="180"/>
      <c r="DD292" s="180"/>
      <c r="DE292" s="180"/>
      <c r="DF292" s="180"/>
      <c r="DG292" s="180"/>
      <c r="DH292" s="180"/>
      <c r="DI292" s="180"/>
      <c r="DJ292" s="180"/>
      <c r="DK292" s="180"/>
      <c r="DL292" s="180"/>
      <c r="DM292" s="180"/>
      <c r="DN292" s="180"/>
      <c r="DO292" s="180"/>
      <c r="DP292" s="180"/>
      <c r="DQ292" s="180"/>
      <c r="DR292" s="180"/>
      <c r="DS292" s="180"/>
      <c r="DT292" s="180"/>
      <c r="DU292" s="180"/>
      <c r="DV292" s="180"/>
      <c r="DW292" s="180"/>
      <c r="DX292" s="180"/>
      <c r="DY292" s="180"/>
      <c r="DZ292" s="180"/>
    </row>
    <row r="293" spans="5:130">
      <c r="E293" s="352"/>
      <c r="F293" s="352"/>
      <c r="G293" s="352"/>
      <c r="H293" s="352"/>
      <c r="I293" s="352"/>
      <c r="J293" s="352"/>
      <c r="K293" s="352"/>
      <c r="L293" s="352"/>
      <c r="M293" s="352"/>
      <c r="N293" s="352"/>
      <c r="O293" s="352"/>
      <c r="P293" s="352"/>
      <c r="Q293" s="352"/>
      <c r="R293" s="352"/>
    </row>
    <row r="294" spans="5:130" ht="110.25">
      <c r="E294" s="352"/>
      <c r="F294" s="352"/>
      <c r="G294" s="352"/>
      <c r="I294" s="352"/>
      <c r="J294" s="352"/>
      <c r="K294" s="352"/>
      <c r="L294" s="352"/>
      <c r="M294" s="352"/>
      <c r="N294" s="352"/>
      <c r="O294" s="351" t="s">
        <v>3703</v>
      </c>
      <c r="P294" s="352"/>
      <c r="Q294" s="352"/>
      <c r="R294" s="352"/>
    </row>
    <row r="295" spans="5:130" ht="31.5">
      <c r="E295" s="352"/>
      <c r="F295" s="352"/>
      <c r="G295" s="352"/>
      <c r="H295" s="368" t="s">
        <v>2386</v>
      </c>
      <c r="I295" s="352"/>
      <c r="J295" s="352"/>
      <c r="K295" s="352"/>
      <c r="L295" s="352"/>
      <c r="M295" s="352">
        <v>360</v>
      </c>
      <c r="N295" s="352"/>
      <c r="O295" s="475" t="s">
        <v>5685</v>
      </c>
      <c r="P295" s="420">
        <v>85.3</v>
      </c>
      <c r="Q295" s="352" t="s">
        <v>2586</v>
      </c>
      <c r="R295" s="352">
        <f>M295*P295</f>
        <v>30708</v>
      </c>
    </row>
    <row r="296" spans="5:130" ht="31.5">
      <c r="E296" s="352"/>
      <c r="F296" s="352"/>
      <c r="G296" s="352"/>
      <c r="H296" s="360" t="s">
        <v>2387</v>
      </c>
      <c r="I296" s="352"/>
      <c r="J296" s="352"/>
      <c r="K296" s="352"/>
      <c r="L296" s="352"/>
      <c r="M296" s="352">
        <v>90</v>
      </c>
      <c r="N296" s="352"/>
      <c r="O296" s="351" t="s">
        <v>3986</v>
      </c>
      <c r="P296" s="455">
        <f>P282</f>
        <v>29.8</v>
      </c>
      <c r="Q296" s="352" t="s">
        <v>841</v>
      </c>
      <c r="R296" s="352">
        <f>M296*P296</f>
        <v>2682</v>
      </c>
    </row>
    <row r="297" spans="5:130">
      <c r="E297" s="352"/>
      <c r="F297" s="352"/>
      <c r="G297" s="352"/>
      <c r="H297" s="352"/>
      <c r="I297" s="352"/>
      <c r="J297" s="352"/>
      <c r="K297" s="352"/>
      <c r="L297" s="352"/>
      <c r="M297" s="352">
        <v>3</v>
      </c>
      <c r="N297" s="352"/>
      <c r="O297" s="352" t="s">
        <v>394</v>
      </c>
      <c r="P297" s="455">
        <f>P283</f>
        <v>302</v>
      </c>
      <c r="Q297" s="352" t="s">
        <v>2679</v>
      </c>
      <c r="R297" s="352">
        <f>M297*P297</f>
        <v>906</v>
      </c>
    </row>
    <row r="298" spans="5:130" ht="31.5">
      <c r="E298" s="352"/>
      <c r="F298" s="352"/>
      <c r="G298" s="352"/>
      <c r="H298" s="360" t="s">
        <v>4858</v>
      </c>
      <c r="I298" s="352"/>
      <c r="J298" s="352"/>
      <c r="K298" s="352"/>
      <c r="L298" s="352"/>
      <c r="M298" s="352">
        <v>90</v>
      </c>
      <c r="N298" s="352"/>
      <c r="O298" s="273" t="s">
        <v>5686</v>
      </c>
      <c r="P298" s="455">
        <f>P281</f>
        <v>60.65</v>
      </c>
      <c r="Q298" s="352" t="s">
        <v>2586</v>
      </c>
      <c r="R298" s="352">
        <f>M298*P298</f>
        <v>5458.5</v>
      </c>
    </row>
    <row r="299" spans="5:130">
      <c r="E299" s="352"/>
      <c r="F299" s="352"/>
      <c r="G299" s="352"/>
      <c r="H299" s="352"/>
      <c r="I299" s="352"/>
      <c r="J299" s="352"/>
      <c r="K299" s="352"/>
      <c r="L299" s="352"/>
      <c r="M299" s="352"/>
      <c r="N299" s="352"/>
      <c r="O299" s="352" t="s">
        <v>930</v>
      </c>
      <c r="P299" s="352"/>
      <c r="Q299" s="352"/>
      <c r="R299" s="352">
        <f>R285</f>
        <v>15075</v>
      </c>
    </row>
    <row r="300" spans="5:130" ht="47.25">
      <c r="E300" s="352"/>
      <c r="F300" s="352"/>
      <c r="G300" s="352"/>
      <c r="H300" s="351" t="s">
        <v>2389</v>
      </c>
      <c r="I300" s="352"/>
      <c r="J300" s="352"/>
      <c r="K300" s="352"/>
      <c r="L300" s="352"/>
      <c r="M300" s="352"/>
      <c r="N300" s="352"/>
      <c r="O300" s="352" t="s">
        <v>2309</v>
      </c>
      <c r="P300" s="352"/>
      <c r="Q300" s="352"/>
      <c r="R300" s="352">
        <v>60.5</v>
      </c>
    </row>
    <row r="301" spans="5:130">
      <c r="E301" s="352"/>
      <c r="F301" s="352">
        <v>1</v>
      </c>
      <c r="G301" s="352" t="s">
        <v>1418</v>
      </c>
      <c r="H301" s="352" t="s">
        <v>5687</v>
      </c>
      <c r="I301" s="420">
        <v>277.60000000000002</v>
      </c>
      <c r="J301" s="352" t="s">
        <v>1418</v>
      </c>
      <c r="K301" s="352">
        <f>F301*I301</f>
        <v>277.60000000000002</v>
      </c>
      <c r="L301" s="352"/>
      <c r="M301" s="352"/>
      <c r="N301" s="352"/>
      <c r="O301" s="357" t="s">
        <v>2431</v>
      </c>
      <c r="P301" s="352"/>
      <c r="Q301" s="352"/>
      <c r="R301" s="358">
        <f>SUM(R295:R300)</f>
        <v>54890</v>
      </c>
    </row>
    <row r="302" spans="5:130">
      <c r="E302" s="352"/>
      <c r="F302" s="352"/>
      <c r="G302" s="352"/>
      <c r="H302" s="352" t="s">
        <v>2309</v>
      </c>
      <c r="I302" s="352"/>
      <c r="J302" s="352"/>
      <c r="K302" s="352">
        <f>13.88-0.41</f>
        <v>13.47</v>
      </c>
      <c r="L302" s="352">
        <f>K301*5%</f>
        <v>13.88</v>
      </c>
      <c r="M302" s="352"/>
      <c r="N302" s="352"/>
      <c r="O302" s="359" t="s">
        <v>2432</v>
      </c>
      <c r="P302" s="352"/>
      <c r="Q302" s="352"/>
      <c r="R302" s="360">
        <f>R301/90</f>
        <v>609.89</v>
      </c>
      <c r="S302" s="180">
        <f>589.3*90</f>
        <v>53037</v>
      </c>
    </row>
    <row r="303" spans="5:130">
      <c r="E303" s="352"/>
      <c r="F303" s="352"/>
      <c r="G303" s="352"/>
      <c r="H303" s="352" t="s">
        <v>930</v>
      </c>
      <c r="I303" s="352"/>
      <c r="J303" s="352"/>
      <c r="K303" s="352">
        <f>K311</f>
        <v>225.93</v>
      </c>
      <c r="L303" s="352"/>
      <c r="M303" s="352"/>
      <c r="S303" s="180">
        <f>S302-R301</f>
        <v>-1853</v>
      </c>
    </row>
    <row r="304" spans="5:130">
      <c r="E304" s="352"/>
      <c r="F304" s="352"/>
      <c r="G304" s="352"/>
      <c r="H304" s="359" t="s">
        <v>2390</v>
      </c>
      <c r="I304" s="352"/>
      <c r="J304" s="352"/>
      <c r="K304" s="360">
        <f>SUM(K301:K303)</f>
        <v>517</v>
      </c>
      <c r="L304" s="352">
        <f>K304-517</f>
        <v>0</v>
      </c>
      <c r="M304" s="352"/>
    </row>
    <row r="305" spans="5:130">
      <c r="E305" s="352"/>
      <c r="F305" s="352"/>
      <c r="G305" s="352"/>
      <c r="H305" s="352"/>
      <c r="I305" s="352"/>
      <c r="J305" s="352"/>
      <c r="K305" s="352"/>
      <c r="L305" s="352"/>
      <c r="M305" s="352"/>
    </row>
    <row r="306" spans="5:130">
      <c r="E306" s="352"/>
      <c r="F306" s="352"/>
      <c r="G306" s="352"/>
      <c r="H306" s="352"/>
      <c r="I306" s="352"/>
      <c r="J306" s="352"/>
      <c r="K306" s="352"/>
      <c r="L306" s="352"/>
      <c r="M306" s="352"/>
    </row>
    <row r="307" spans="5:130">
      <c r="E307" s="352"/>
      <c r="F307" s="352"/>
      <c r="G307" s="352"/>
      <c r="H307" s="367" t="s">
        <v>2391</v>
      </c>
      <c r="I307" s="352"/>
      <c r="J307" s="352"/>
      <c r="K307" s="352"/>
      <c r="L307" s="352"/>
      <c r="M307" s="352"/>
    </row>
    <row r="308" spans="5:130">
      <c r="E308" s="352"/>
      <c r="F308" s="352">
        <v>2</v>
      </c>
      <c r="G308" s="352" t="s">
        <v>1418</v>
      </c>
      <c r="H308" s="352" t="s">
        <v>2632</v>
      </c>
      <c r="I308" s="352">
        <f>I37</f>
        <v>778</v>
      </c>
      <c r="J308" s="352" t="s">
        <v>1418</v>
      </c>
      <c r="K308" s="352">
        <f>F308*I308</f>
        <v>1556</v>
      </c>
      <c r="L308" s="352"/>
      <c r="M308" s="352"/>
    </row>
    <row r="309" spans="5:130">
      <c r="E309" s="352"/>
      <c r="F309" s="352">
        <v>3</v>
      </c>
      <c r="G309" s="352" t="s">
        <v>1418</v>
      </c>
      <c r="H309" s="352" t="s">
        <v>2633</v>
      </c>
      <c r="I309" s="352">
        <f>I38</f>
        <v>611</v>
      </c>
      <c r="J309" s="352" t="s">
        <v>1418</v>
      </c>
      <c r="K309" s="352">
        <f>F309*I309</f>
        <v>1833</v>
      </c>
      <c r="L309" s="352"/>
      <c r="M309" s="352"/>
    </row>
    <row r="310" spans="5:130">
      <c r="E310" s="352"/>
      <c r="F310" s="352"/>
      <c r="G310" s="352"/>
      <c r="H310" s="357" t="s">
        <v>3502</v>
      </c>
      <c r="I310" s="352"/>
      <c r="J310" s="352"/>
      <c r="K310" s="358">
        <f>SUM(K308:K309)</f>
        <v>3389</v>
      </c>
      <c r="L310" s="352"/>
      <c r="M310" s="352"/>
    </row>
    <row r="311" spans="5:130">
      <c r="E311" s="352"/>
      <c r="F311" s="352"/>
      <c r="G311" s="352"/>
      <c r="H311" s="359" t="s">
        <v>2840</v>
      </c>
      <c r="I311" s="352"/>
      <c r="J311" s="352"/>
      <c r="K311" s="360">
        <f>K310/15</f>
        <v>225.93</v>
      </c>
      <c r="L311" s="352"/>
      <c r="M311" s="352"/>
    </row>
    <row r="312" spans="5:130">
      <c r="E312" s="352"/>
      <c r="F312" s="352"/>
      <c r="G312" s="352"/>
      <c r="H312" s="352"/>
      <c r="I312" s="352"/>
      <c r="J312" s="352"/>
      <c r="K312" s="352"/>
      <c r="L312" s="352"/>
      <c r="M312" s="352"/>
    </row>
    <row r="313" spans="5:130">
      <c r="E313" s="352"/>
      <c r="F313" s="352"/>
      <c r="G313" s="352"/>
      <c r="H313" s="360" t="s">
        <v>3503</v>
      </c>
      <c r="I313" s="352"/>
      <c r="J313" s="352"/>
      <c r="K313" s="352"/>
      <c r="L313" s="352"/>
      <c r="M313" s="352"/>
    </row>
    <row r="314" spans="5:130">
      <c r="E314" s="352"/>
      <c r="F314" s="352"/>
      <c r="G314" s="352"/>
      <c r="H314" s="352"/>
      <c r="I314" s="352"/>
      <c r="J314" s="352"/>
      <c r="K314" s="352"/>
      <c r="L314" s="352"/>
      <c r="M314" s="352"/>
    </row>
    <row r="315" spans="5:130" ht="63">
      <c r="E315" s="352"/>
      <c r="F315" s="352"/>
      <c r="G315" s="352"/>
      <c r="H315" s="350" t="s">
        <v>3504</v>
      </c>
      <c r="I315" s="352"/>
      <c r="J315" s="352"/>
      <c r="K315" s="352"/>
      <c r="L315" s="352"/>
      <c r="M315" s="352"/>
    </row>
    <row r="316" spans="5:130">
      <c r="E316" s="352"/>
      <c r="F316" s="352"/>
      <c r="G316" s="352"/>
      <c r="H316" s="352"/>
      <c r="I316" s="352"/>
      <c r="J316" s="352"/>
      <c r="K316" s="352"/>
      <c r="L316" s="352"/>
      <c r="M316" s="352"/>
    </row>
    <row r="317" spans="5:130" ht="63">
      <c r="E317" s="352"/>
      <c r="F317" s="352"/>
      <c r="G317" s="352"/>
      <c r="H317" s="351" t="s">
        <v>2809</v>
      </c>
      <c r="I317" s="352"/>
      <c r="J317" s="352"/>
      <c r="K317" s="352"/>
      <c r="L317" s="352"/>
      <c r="M317" s="352"/>
    </row>
    <row r="318" spans="5:130">
      <c r="E318" s="352"/>
      <c r="F318" s="352"/>
      <c r="G318" s="352"/>
      <c r="H318" s="352"/>
      <c r="I318" s="352"/>
      <c r="J318" s="352"/>
      <c r="K318" s="352"/>
      <c r="L318" s="352"/>
      <c r="M318" s="352"/>
    </row>
    <row r="319" spans="5:130" ht="31.5">
      <c r="E319" s="352"/>
      <c r="F319" s="422">
        <v>1</v>
      </c>
      <c r="G319" s="422" t="s">
        <v>1418</v>
      </c>
      <c r="H319" s="607" t="s">
        <v>4859</v>
      </c>
      <c r="I319" s="428">
        <v>344</v>
      </c>
      <c r="J319" s="422" t="s">
        <v>1418</v>
      </c>
      <c r="K319" s="422">
        <f>F319*I319</f>
        <v>344</v>
      </c>
      <c r="L319" s="422"/>
      <c r="M319" s="422"/>
      <c r="N319" s="423"/>
      <c r="O319" s="423"/>
      <c r="P319" s="423"/>
      <c r="Q319" s="423"/>
      <c r="R319" s="423"/>
      <c r="S319" s="423"/>
      <c r="T319" s="423"/>
      <c r="U319" s="423"/>
      <c r="V319" s="423"/>
      <c r="W319" s="423"/>
      <c r="X319" s="423"/>
      <c r="Y319" s="423"/>
      <c r="Z319" s="423"/>
      <c r="AA319" s="423"/>
      <c r="AB319" s="423"/>
      <c r="AC319" s="423"/>
      <c r="AD319" s="423"/>
      <c r="AE319" s="423"/>
      <c r="AF319" s="423"/>
      <c r="AG319" s="423"/>
      <c r="AH319" s="423"/>
      <c r="AI319" s="423"/>
      <c r="AJ319" s="423"/>
      <c r="AK319" s="423"/>
      <c r="AL319" s="423"/>
      <c r="AM319" s="423"/>
      <c r="AN319" s="423"/>
      <c r="AO319" s="423"/>
      <c r="AP319" s="423"/>
      <c r="AQ319" s="423"/>
      <c r="AR319" s="423"/>
      <c r="AS319" s="423"/>
      <c r="AT319" s="423"/>
      <c r="AU319" s="423"/>
      <c r="AV319" s="423"/>
      <c r="AW319" s="423"/>
      <c r="AX319" s="423"/>
      <c r="AY319" s="423"/>
      <c r="AZ319" s="423"/>
      <c r="BA319" s="423"/>
      <c r="BB319" s="423"/>
      <c r="BC319" s="423"/>
      <c r="BD319" s="423"/>
      <c r="BE319" s="423"/>
      <c r="BF319" s="423"/>
      <c r="BG319" s="423"/>
      <c r="BH319" s="423"/>
      <c r="BI319" s="423"/>
      <c r="BJ319" s="423"/>
      <c r="BK319" s="423"/>
      <c r="BL319" s="423"/>
      <c r="BM319" s="423"/>
      <c r="BN319" s="423"/>
      <c r="BO319" s="423"/>
      <c r="BP319" s="423"/>
      <c r="BQ319" s="423"/>
      <c r="BR319" s="423"/>
      <c r="BS319" s="423"/>
      <c r="BT319" s="423"/>
      <c r="BU319" s="423"/>
      <c r="BV319" s="423"/>
      <c r="BW319" s="423"/>
      <c r="BX319" s="423"/>
      <c r="BY319" s="423"/>
      <c r="BZ319" s="423"/>
      <c r="CA319" s="423"/>
      <c r="CB319" s="423"/>
      <c r="CC319" s="423"/>
      <c r="CD319" s="423"/>
      <c r="CE319" s="423"/>
      <c r="CF319" s="423"/>
      <c r="CG319" s="423"/>
      <c r="CH319" s="423"/>
      <c r="CI319" s="423"/>
      <c r="CJ319" s="423"/>
      <c r="CK319" s="423"/>
      <c r="CL319" s="423"/>
      <c r="CM319" s="423"/>
      <c r="CN319" s="423"/>
      <c r="CO319" s="423"/>
      <c r="CP319" s="423"/>
      <c r="CQ319" s="423"/>
      <c r="CR319" s="423"/>
      <c r="CS319" s="423"/>
      <c r="CT319" s="423"/>
      <c r="CU319" s="423"/>
      <c r="CV319" s="423"/>
      <c r="CW319" s="423"/>
      <c r="CX319" s="423"/>
      <c r="CY319" s="423"/>
      <c r="CZ319" s="423"/>
      <c r="DA319" s="423"/>
      <c r="DB319" s="423"/>
      <c r="DC319" s="423"/>
      <c r="DD319" s="423"/>
      <c r="DE319" s="423"/>
      <c r="DF319" s="423"/>
      <c r="DG319" s="423"/>
      <c r="DH319" s="423"/>
      <c r="DI319" s="423"/>
      <c r="DJ319" s="423"/>
      <c r="DK319" s="423"/>
      <c r="DL319" s="423"/>
      <c r="DM319" s="423"/>
      <c r="DN319" s="423"/>
      <c r="DO319" s="423"/>
      <c r="DP319" s="423"/>
      <c r="DQ319" s="423"/>
      <c r="DR319" s="423"/>
      <c r="DS319" s="423"/>
      <c r="DT319" s="423"/>
      <c r="DU319" s="423"/>
      <c r="DV319" s="423"/>
      <c r="DW319" s="423"/>
      <c r="DX319" s="423"/>
      <c r="DY319" s="423"/>
      <c r="DZ319" s="423"/>
    </row>
    <row r="320" spans="5:130" s="423" customFormat="1" ht="31.5">
      <c r="E320" s="422"/>
      <c r="F320" s="422">
        <v>1</v>
      </c>
      <c r="G320" s="422" t="s">
        <v>1418</v>
      </c>
      <c r="H320" s="607" t="s">
        <v>4860</v>
      </c>
      <c r="I320" s="608">
        <v>60.5</v>
      </c>
      <c r="J320" s="422" t="s">
        <v>1418</v>
      </c>
      <c r="K320" s="422">
        <f>F320*I320</f>
        <v>60.5</v>
      </c>
      <c r="L320" s="422"/>
      <c r="M320" s="422"/>
    </row>
    <row r="321" spans="5:130" s="423" customFormat="1" ht="31.5">
      <c r="E321" s="422"/>
      <c r="F321" s="352"/>
      <c r="G321" s="352"/>
      <c r="H321" s="351" t="s">
        <v>2812</v>
      </c>
      <c r="I321" s="352"/>
      <c r="J321" s="352"/>
      <c r="K321" s="352">
        <v>10.25</v>
      </c>
      <c r="L321" s="352"/>
      <c r="M321" s="352"/>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c r="AX321" s="180"/>
      <c r="AY321" s="180"/>
      <c r="AZ321" s="180"/>
      <c r="BA321" s="180"/>
      <c r="BB321" s="180"/>
      <c r="BC321" s="180"/>
      <c r="BD321" s="180"/>
      <c r="BE321" s="180"/>
      <c r="BF321" s="180"/>
      <c r="BG321" s="180"/>
      <c r="BH321" s="180"/>
      <c r="BI321" s="180"/>
      <c r="BJ321" s="180"/>
      <c r="BK321" s="180"/>
      <c r="BL321" s="180"/>
      <c r="BM321" s="180"/>
      <c r="BN321" s="180"/>
      <c r="BO321" s="180"/>
      <c r="BP321" s="180"/>
      <c r="BQ321" s="180"/>
      <c r="BR321" s="180"/>
      <c r="BS321" s="180"/>
      <c r="BT321" s="180"/>
      <c r="BU321" s="180"/>
      <c r="BV321" s="180"/>
      <c r="BW321" s="180"/>
      <c r="BX321" s="180"/>
      <c r="BY321" s="180"/>
      <c r="BZ321" s="180"/>
      <c r="CA321" s="180"/>
      <c r="CB321" s="180"/>
      <c r="CC321" s="180"/>
      <c r="CD321" s="180"/>
      <c r="CE321" s="180"/>
      <c r="CF321" s="180"/>
      <c r="CG321" s="180"/>
      <c r="CH321" s="180"/>
      <c r="CI321" s="180"/>
      <c r="CJ321" s="180"/>
      <c r="CK321" s="180"/>
      <c r="CL321" s="180"/>
      <c r="CM321" s="180"/>
      <c r="CN321" s="180"/>
      <c r="CO321" s="180"/>
      <c r="CP321" s="180"/>
      <c r="CQ321" s="180"/>
      <c r="CR321" s="180"/>
      <c r="CS321" s="180"/>
      <c r="CT321" s="180"/>
      <c r="CU321" s="180"/>
      <c r="CV321" s="180"/>
      <c r="CW321" s="180"/>
      <c r="CX321" s="180"/>
      <c r="CY321" s="180"/>
      <c r="CZ321" s="180"/>
      <c r="DA321" s="180"/>
      <c r="DB321" s="180"/>
      <c r="DC321" s="180"/>
      <c r="DD321" s="180"/>
      <c r="DE321" s="180"/>
      <c r="DF321" s="180"/>
      <c r="DG321" s="180"/>
      <c r="DH321" s="180"/>
      <c r="DI321" s="180"/>
      <c r="DJ321" s="180"/>
      <c r="DK321" s="180"/>
      <c r="DL321" s="180"/>
      <c r="DM321" s="180"/>
      <c r="DN321" s="180"/>
      <c r="DO321" s="180"/>
      <c r="DP321" s="180"/>
      <c r="DQ321" s="180"/>
      <c r="DR321" s="180"/>
      <c r="DS321" s="180"/>
      <c r="DT321" s="180"/>
      <c r="DU321" s="180"/>
      <c r="DV321" s="180"/>
      <c r="DW321" s="180"/>
      <c r="DX321" s="180"/>
      <c r="DY321" s="180"/>
      <c r="DZ321" s="180"/>
    </row>
    <row r="322" spans="5:130">
      <c r="E322" s="352"/>
      <c r="F322" s="352"/>
      <c r="G322" s="352"/>
      <c r="H322" s="352" t="s">
        <v>930</v>
      </c>
      <c r="I322" s="352"/>
      <c r="J322" s="352"/>
      <c r="K322" s="352">
        <f>K330</f>
        <v>501.25</v>
      </c>
      <c r="L322" s="352"/>
      <c r="M322" s="352"/>
    </row>
    <row r="323" spans="5:130">
      <c r="E323" s="352"/>
      <c r="F323" s="352"/>
      <c r="G323" s="352"/>
      <c r="H323" s="359" t="s">
        <v>2840</v>
      </c>
      <c r="I323" s="352"/>
      <c r="J323" s="352"/>
      <c r="K323" s="360">
        <f>SUM(K319:K322)</f>
        <v>916</v>
      </c>
      <c r="L323" s="352">
        <f>K323-916</f>
        <v>0</v>
      </c>
      <c r="M323" s="352">
        <f>577-576.75</f>
        <v>0.25</v>
      </c>
    </row>
    <row r="324" spans="5:130">
      <c r="E324" s="352"/>
      <c r="F324" s="352"/>
      <c r="G324" s="352"/>
      <c r="H324" s="352"/>
      <c r="I324" s="352"/>
      <c r="J324" s="352"/>
      <c r="K324" s="352"/>
      <c r="L324" s="352"/>
      <c r="M324" s="352"/>
    </row>
    <row r="325" spans="5:130">
      <c r="E325" s="352"/>
      <c r="F325" s="352"/>
      <c r="G325" s="352"/>
      <c r="H325" s="352"/>
      <c r="I325" s="352"/>
      <c r="J325" s="352"/>
      <c r="K325" s="352"/>
      <c r="L325" s="352"/>
      <c r="M325" s="352"/>
    </row>
    <row r="326" spans="5:130">
      <c r="E326" s="352"/>
      <c r="F326" s="352"/>
      <c r="G326" s="352"/>
      <c r="H326" s="367" t="s">
        <v>930</v>
      </c>
      <c r="I326" s="352"/>
      <c r="J326" s="352"/>
      <c r="K326" s="352"/>
      <c r="L326" s="352"/>
      <c r="M326" s="352"/>
    </row>
    <row r="327" spans="5:130">
      <c r="E327" s="352"/>
      <c r="F327" s="352">
        <v>1</v>
      </c>
      <c r="G327" s="352" t="s">
        <v>1418</v>
      </c>
      <c r="H327" s="352" t="s">
        <v>2813</v>
      </c>
      <c r="I327" s="352">
        <f>I36</f>
        <v>783</v>
      </c>
      <c r="J327" s="352" t="s">
        <v>1418</v>
      </c>
      <c r="K327" s="352">
        <f>F327*I327</f>
        <v>783</v>
      </c>
      <c r="L327" s="352"/>
      <c r="M327" s="352"/>
    </row>
    <row r="328" spans="5:130">
      <c r="E328" s="352"/>
      <c r="F328" s="352">
        <v>2</v>
      </c>
      <c r="G328" s="352" t="s">
        <v>1418</v>
      </c>
      <c r="H328" s="352" t="s">
        <v>2633</v>
      </c>
      <c r="I328" s="352">
        <f>I309</f>
        <v>611</v>
      </c>
      <c r="J328" s="352" t="s">
        <v>1418</v>
      </c>
      <c r="K328" s="352">
        <f>F328*I328</f>
        <v>1222</v>
      </c>
      <c r="L328" s="352"/>
      <c r="M328" s="352"/>
    </row>
    <row r="329" spans="5:130">
      <c r="E329" s="352"/>
      <c r="F329" s="352"/>
      <c r="G329" s="352"/>
      <c r="H329" s="357" t="s">
        <v>2814</v>
      </c>
      <c r="I329" s="352"/>
      <c r="J329" s="352"/>
      <c r="K329" s="358">
        <f>SUM(K327:K328)</f>
        <v>2005</v>
      </c>
      <c r="L329" s="352"/>
      <c r="M329" s="352"/>
    </row>
    <row r="330" spans="5:130">
      <c r="E330" s="352"/>
      <c r="F330" s="352"/>
      <c r="G330" s="352"/>
      <c r="H330" s="359" t="s">
        <v>2941</v>
      </c>
      <c r="I330" s="352"/>
      <c r="J330" s="352"/>
      <c r="K330" s="360">
        <f>K329/4</f>
        <v>501.25</v>
      </c>
      <c r="L330" s="352"/>
      <c r="M330" s="352"/>
    </row>
    <row r="331" spans="5:130">
      <c r="E331" s="352"/>
      <c r="F331" s="352"/>
      <c r="G331" s="352"/>
      <c r="H331" s="352"/>
      <c r="I331" s="352"/>
      <c r="J331" s="352"/>
      <c r="K331" s="352"/>
      <c r="L331" s="352"/>
      <c r="M331" s="352"/>
    </row>
    <row r="332" spans="5:130">
      <c r="E332" s="352"/>
      <c r="F332" s="352"/>
      <c r="G332" s="352"/>
      <c r="H332" s="360" t="s">
        <v>2815</v>
      </c>
      <c r="I332" s="352"/>
      <c r="J332" s="352"/>
      <c r="K332" s="352"/>
      <c r="L332" s="352"/>
      <c r="M332" s="352"/>
    </row>
    <row r="333" spans="5:130">
      <c r="E333" s="352"/>
      <c r="F333" s="352"/>
      <c r="G333" s="352"/>
      <c r="H333" s="352"/>
      <c r="I333" s="352"/>
      <c r="J333" s="352"/>
      <c r="K333" s="352"/>
      <c r="L333" s="352"/>
      <c r="M333" s="352"/>
    </row>
    <row r="334" spans="5:130" ht="63">
      <c r="E334" s="352"/>
      <c r="F334" s="352"/>
      <c r="G334" s="352"/>
      <c r="H334" s="350" t="s">
        <v>2816</v>
      </c>
      <c r="I334" s="352"/>
      <c r="J334" s="352"/>
      <c r="K334" s="352"/>
      <c r="L334" s="352"/>
      <c r="M334" s="352"/>
    </row>
    <row r="335" spans="5:130">
      <c r="E335" s="352"/>
      <c r="F335" s="352"/>
      <c r="G335" s="352"/>
      <c r="H335" s="352"/>
      <c r="I335" s="352"/>
      <c r="J335" s="352"/>
      <c r="K335" s="352"/>
      <c r="L335" s="352"/>
      <c r="M335" s="352"/>
    </row>
    <row r="336" spans="5:130" ht="63">
      <c r="E336" s="352"/>
      <c r="F336" s="352"/>
      <c r="G336" s="352"/>
      <c r="H336" s="351" t="s">
        <v>3275</v>
      </c>
      <c r="I336" s="352"/>
      <c r="J336" s="352"/>
      <c r="K336" s="352"/>
      <c r="L336" s="352"/>
      <c r="M336" s="352"/>
    </row>
    <row r="337" spans="5:130">
      <c r="E337" s="352"/>
      <c r="F337" s="352"/>
      <c r="G337" s="352"/>
      <c r="H337" s="352"/>
      <c r="I337" s="352"/>
      <c r="J337" s="352"/>
      <c r="K337" s="352"/>
      <c r="L337" s="352"/>
      <c r="M337" s="352"/>
    </row>
    <row r="338" spans="5:130" ht="31.5">
      <c r="E338" s="352"/>
      <c r="F338" s="422">
        <v>1</v>
      </c>
      <c r="G338" s="422" t="s">
        <v>1418</v>
      </c>
      <c r="H338" s="607" t="s">
        <v>6232</v>
      </c>
      <c r="I338" s="428">
        <v>775</v>
      </c>
      <c r="J338" s="422" t="s">
        <v>1418</v>
      </c>
      <c r="K338" s="422">
        <f>F338*I338</f>
        <v>775</v>
      </c>
      <c r="L338" s="422"/>
      <c r="M338" s="422"/>
      <c r="N338" s="423"/>
      <c r="O338" s="423"/>
      <c r="P338" s="423"/>
      <c r="Q338" s="423"/>
      <c r="R338" s="423"/>
      <c r="S338" s="423"/>
      <c r="T338" s="423"/>
      <c r="U338" s="423"/>
      <c r="V338" s="423"/>
      <c r="W338" s="423"/>
      <c r="X338" s="423"/>
      <c r="Y338" s="423"/>
      <c r="Z338" s="423"/>
      <c r="AA338" s="423"/>
      <c r="AB338" s="423"/>
      <c r="AC338" s="423"/>
      <c r="AD338" s="423"/>
      <c r="AE338" s="423"/>
      <c r="AF338" s="423"/>
      <c r="AG338" s="423"/>
      <c r="AH338" s="423"/>
      <c r="AI338" s="423"/>
      <c r="AJ338" s="423"/>
      <c r="AK338" s="423"/>
      <c r="AL338" s="423"/>
      <c r="AM338" s="423"/>
      <c r="AN338" s="423"/>
      <c r="AO338" s="423"/>
      <c r="AP338" s="423"/>
      <c r="AQ338" s="423"/>
      <c r="AR338" s="423"/>
      <c r="AS338" s="423"/>
      <c r="AT338" s="423"/>
      <c r="AU338" s="423"/>
      <c r="AV338" s="423"/>
      <c r="AW338" s="423"/>
      <c r="AX338" s="423"/>
      <c r="AY338" s="423"/>
      <c r="AZ338" s="423"/>
      <c r="BA338" s="423"/>
      <c r="BB338" s="423"/>
      <c r="BC338" s="423"/>
      <c r="BD338" s="423"/>
      <c r="BE338" s="423"/>
      <c r="BF338" s="423"/>
      <c r="BG338" s="423"/>
      <c r="BH338" s="423"/>
      <c r="BI338" s="423"/>
      <c r="BJ338" s="423"/>
      <c r="BK338" s="423"/>
      <c r="BL338" s="423"/>
      <c r="BM338" s="423"/>
      <c r="BN338" s="423"/>
      <c r="BO338" s="423"/>
      <c r="BP338" s="423"/>
      <c r="BQ338" s="423"/>
      <c r="BR338" s="423"/>
      <c r="BS338" s="423"/>
      <c r="BT338" s="423"/>
      <c r="BU338" s="423"/>
      <c r="BV338" s="423"/>
      <c r="BW338" s="423"/>
      <c r="BX338" s="423"/>
      <c r="BY338" s="423"/>
      <c r="BZ338" s="423"/>
      <c r="CA338" s="423"/>
      <c r="CB338" s="423"/>
      <c r="CC338" s="423"/>
      <c r="CD338" s="423"/>
      <c r="CE338" s="423"/>
      <c r="CF338" s="423"/>
      <c r="CG338" s="423"/>
      <c r="CH338" s="423"/>
      <c r="CI338" s="423"/>
      <c r="CJ338" s="423"/>
      <c r="CK338" s="423"/>
      <c r="CL338" s="423"/>
      <c r="CM338" s="423"/>
      <c r="CN338" s="423"/>
      <c r="CO338" s="423"/>
      <c r="CP338" s="423"/>
      <c r="CQ338" s="423"/>
      <c r="CR338" s="423"/>
      <c r="CS338" s="423"/>
      <c r="CT338" s="423"/>
      <c r="CU338" s="423"/>
      <c r="CV338" s="423"/>
      <c r="CW338" s="423"/>
      <c r="CX338" s="423"/>
      <c r="CY338" s="423"/>
      <c r="CZ338" s="423"/>
      <c r="DA338" s="423"/>
      <c r="DB338" s="423"/>
      <c r="DC338" s="423"/>
      <c r="DD338" s="423"/>
      <c r="DE338" s="423"/>
      <c r="DF338" s="423"/>
      <c r="DG338" s="423"/>
      <c r="DH338" s="423"/>
      <c r="DI338" s="423"/>
      <c r="DJ338" s="423"/>
      <c r="DK338" s="423"/>
      <c r="DL338" s="423"/>
      <c r="DM338" s="423"/>
      <c r="DN338" s="423"/>
      <c r="DO338" s="423"/>
      <c r="DP338" s="423"/>
      <c r="DQ338" s="423"/>
      <c r="DR338" s="423"/>
      <c r="DS338" s="423"/>
      <c r="DT338" s="423"/>
      <c r="DU338" s="423"/>
      <c r="DV338" s="423"/>
      <c r="DW338" s="423"/>
      <c r="DX338" s="423"/>
      <c r="DY338" s="423"/>
      <c r="DZ338" s="423"/>
    </row>
    <row r="339" spans="5:130" s="423" customFormat="1" ht="31.5">
      <c r="E339" s="422"/>
      <c r="F339" s="422">
        <v>1</v>
      </c>
      <c r="G339" s="422" t="s">
        <v>1418</v>
      </c>
      <c r="H339" s="427" t="s">
        <v>2811</v>
      </c>
      <c r="I339" s="422">
        <f>I320</f>
        <v>60.5</v>
      </c>
      <c r="J339" s="422" t="s">
        <v>1418</v>
      </c>
      <c r="K339" s="422">
        <f>F339*I339</f>
        <v>60.5</v>
      </c>
      <c r="L339" s="422"/>
      <c r="M339" s="422"/>
    </row>
    <row r="340" spans="5:130" s="423" customFormat="1" ht="31.5">
      <c r="E340" s="422"/>
      <c r="F340" s="352"/>
      <c r="G340" s="352"/>
      <c r="H340" s="351" t="s">
        <v>2812</v>
      </c>
      <c r="I340" s="352"/>
      <c r="J340" s="352"/>
      <c r="K340" s="352">
        <v>8.85</v>
      </c>
      <c r="L340" s="352"/>
      <c r="M340" s="352"/>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c r="AX340" s="180"/>
      <c r="AY340" s="180"/>
      <c r="AZ340" s="180"/>
      <c r="BA340" s="180"/>
      <c r="BB340" s="180"/>
      <c r="BC340" s="180"/>
      <c r="BD340" s="180"/>
      <c r="BE340" s="180"/>
      <c r="BF340" s="180"/>
      <c r="BG340" s="180"/>
      <c r="BH340" s="180"/>
      <c r="BI340" s="180"/>
      <c r="BJ340" s="180"/>
      <c r="BK340" s="180"/>
      <c r="BL340" s="180"/>
      <c r="BM340" s="180"/>
      <c r="BN340" s="180"/>
      <c r="BO340" s="180"/>
      <c r="BP340" s="180"/>
      <c r="BQ340" s="180"/>
      <c r="BR340" s="180"/>
      <c r="BS340" s="180"/>
      <c r="BT340" s="180"/>
      <c r="BU340" s="180"/>
      <c r="BV340" s="180"/>
      <c r="BW340" s="180"/>
      <c r="BX340" s="180"/>
      <c r="BY340" s="180"/>
      <c r="BZ340" s="180"/>
      <c r="CA340" s="180"/>
      <c r="CB340" s="180"/>
      <c r="CC340" s="180"/>
      <c r="CD340" s="180"/>
      <c r="CE340" s="180"/>
      <c r="CF340" s="180"/>
      <c r="CG340" s="180"/>
      <c r="CH340" s="180"/>
      <c r="CI340" s="180"/>
      <c r="CJ340" s="180"/>
      <c r="CK340" s="180"/>
      <c r="CL340" s="180"/>
      <c r="CM340" s="180"/>
      <c r="CN340" s="180"/>
      <c r="CO340" s="180"/>
      <c r="CP340" s="180"/>
      <c r="CQ340" s="180"/>
      <c r="CR340" s="180"/>
      <c r="CS340" s="180"/>
      <c r="CT340" s="180"/>
      <c r="CU340" s="180"/>
      <c r="CV340" s="180"/>
      <c r="CW340" s="180"/>
      <c r="CX340" s="180"/>
      <c r="CY340" s="180"/>
      <c r="CZ340" s="180"/>
      <c r="DA340" s="180"/>
      <c r="DB340" s="180"/>
      <c r="DC340" s="180"/>
      <c r="DD340" s="180"/>
      <c r="DE340" s="180"/>
      <c r="DF340" s="180"/>
      <c r="DG340" s="180"/>
      <c r="DH340" s="180"/>
      <c r="DI340" s="180"/>
      <c r="DJ340" s="180"/>
      <c r="DK340" s="180"/>
      <c r="DL340" s="180"/>
      <c r="DM340" s="180"/>
      <c r="DN340" s="180"/>
      <c r="DO340" s="180"/>
      <c r="DP340" s="180"/>
      <c r="DQ340" s="180"/>
      <c r="DR340" s="180"/>
      <c r="DS340" s="180"/>
      <c r="DT340" s="180"/>
      <c r="DU340" s="180"/>
      <c r="DV340" s="180"/>
      <c r="DW340" s="180"/>
      <c r="DX340" s="180"/>
      <c r="DY340" s="180"/>
      <c r="DZ340" s="180"/>
    </row>
    <row r="341" spans="5:130">
      <c r="E341" s="352"/>
      <c r="F341" s="352"/>
      <c r="G341" s="352"/>
      <c r="H341" s="352" t="s">
        <v>930</v>
      </c>
      <c r="I341" s="352"/>
      <c r="J341" s="352"/>
      <c r="K341" s="352">
        <f>K330</f>
        <v>501.25</v>
      </c>
      <c r="L341" s="352"/>
      <c r="M341" s="352"/>
    </row>
    <row r="342" spans="5:130">
      <c r="E342" s="352"/>
      <c r="F342" s="352"/>
      <c r="G342" s="352"/>
      <c r="H342" s="359" t="s">
        <v>2840</v>
      </c>
      <c r="I342" s="352"/>
      <c r="J342" s="352"/>
      <c r="K342" s="360">
        <f>SUM(K338:K341)</f>
        <v>1345.6</v>
      </c>
      <c r="L342" s="352"/>
      <c r="M342" s="352">
        <f>K342-1345</f>
        <v>0.6</v>
      </c>
    </row>
    <row r="343" spans="5:130">
      <c r="E343" s="352"/>
      <c r="F343" s="352"/>
      <c r="G343" s="352"/>
      <c r="H343" s="352"/>
      <c r="I343" s="352"/>
      <c r="J343" s="352"/>
      <c r="K343" s="352"/>
      <c r="L343" s="352"/>
      <c r="M343" s="352"/>
    </row>
    <row r="344" spans="5:130">
      <c r="E344" s="352"/>
      <c r="F344" s="352"/>
      <c r="G344" s="352"/>
      <c r="H344" s="352"/>
      <c r="I344" s="352"/>
      <c r="J344" s="352"/>
      <c r="K344" s="352"/>
      <c r="L344" s="352"/>
      <c r="M344" s="352"/>
    </row>
    <row r="345" spans="5:130">
      <c r="E345" s="352"/>
      <c r="F345" s="352"/>
      <c r="G345" s="352"/>
      <c r="H345" s="360" t="s">
        <v>3282</v>
      </c>
      <c r="I345" s="352"/>
      <c r="J345" s="352"/>
      <c r="K345" s="352"/>
      <c r="L345" s="352"/>
      <c r="M345" s="352"/>
    </row>
    <row r="346" spans="5:130">
      <c r="E346" s="352"/>
      <c r="F346" s="352"/>
      <c r="G346" s="352"/>
      <c r="H346" s="352"/>
      <c r="I346" s="352"/>
      <c r="J346" s="352"/>
      <c r="K346" s="352"/>
      <c r="L346" s="352"/>
      <c r="M346" s="352"/>
    </row>
    <row r="347" spans="5:130" ht="47.25">
      <c r="E347" s="352"/>
      <c r="F347" s="352"/>
      <c r="G347" s="352"/>
      <c r="H347" s="351" t="s">
        <v>2444</v>
      </c>
      <c r="I347" s="352"/>
      <c r="J347" s="352"/>
      <c r="K347" s="352"/>
      <c r="L347" s="352"/>
      <c r="M347" s="352"/>
    </row>
    <row r="348" spans="5:130">
      <c r="E348" s="352"/>
      <c r="F348" s="352"/>
      <c r="G348" s="352"/>
      <c r="H348" s="352"/>
      <c r="I348" s="352"/>
      <c r="J348" s="352"/>
      <c r="K348" s="352"/>
      <c r="L348" s="352"/>
      <c r="M348" s="352"/>
    </row>
    <row r="349" spans="5:130" ht="31.5">
      <c r="E349" s="352"/>
      <c r="F349" s="352">
        <v>1</v>
      </c>
      <c r="G349" s="352" t="s">
        <v>1418</v>
      </c>
      <c r="H349" s="351" t="s">
        <v>5688</v>
      </c>
      <c r="I349" s="353">
        <v>462</v>
      </c>
      <c r="J349" s="352" t="s">
        <v>1418</v>
      </c>
      <c r="K349" s="352">
        <f>F349*I349</f>
        <v>462</v>
      </c>
      <c r="L349" s="352"/>
      <c r="M349" s="352"/>
    </row>
    <row r="350" spans="5:130">
      <c r="E350" s="352"/>
      <c r="F350" s="352">
        <v>1</v>
      </c>
      <c r="G350" s="352" t="s">
        <v>1418</v>
      </c>
      <c r="H350" s="352" t="s">
        <v>4861</v>
      </c>
      <c r="I350" s="352">
        <f>I339</f>
        <v>60.5</v>
      </c>
      <c r="J350" s="352" t="s">
        <v>1418</v>
      </c>
      <c r="K350" s="352">
        <f>F350*I350</f>
        <v>60.5</v>
      </c>
      <c r="L350" s="352"/>
      <c r="M350" s="352"/>
    </row>
    <row r="351" spans="5:130">
      <c r="E351" s="352"/>
      <c r="F351" s="352"/>
      <c r="G351" s="352"/>
      <c r="H351" s="352" t="s">
        <v>2309</v>
      </c>
      <c r="I351" s="352"/>
      <c r="J351" s="352"/>
      <c r="K351" s="352">
        <v>11.85</v>
      </c>
      <c r="L351" s="352"/>
      <c r="M351" s="352"/>
    </row>
    <row r="352" spans="5:130">
      <c r="E352" s="352"/>
      <c r="F352" s="352"/>
      <c r="G352" s="352"/>
      <c r="H352" s="352" t="s">
        <v>2446</v>
      </c>
      <c r="I352" s="352"/>
      <c r="J352" s="352"/>
      <c r="K352" s="352">
        <f>K330</f>
        <v>501.25</v>
      </c>
      <c r="L352" s="352"/>
      <c r="M352" s="352"/>
    </row>
    <row r="353" spans="5:13">
      <c r="E353" s="352"/>
      <c r="F353" s="352"/>
      <c r="G353" s="352"/>
      <c r="H353" s="359" t="s">
        <v>1082</v>
      </c>
      <c r="I353" s="352"/>
      <c r="J353" s="352"/>
      <c r="K353" s="360">
        <f>SUM(K349:K352)</f>
        <v>1035.5999999999999</v>
      </c>
      <c r="L353" s="352">
        <f>K353-1035</f>
        <v>0.6</v>
      </c>
      <c r="M353" s="352">
        <f>917-K353</f>
        <v>-118.6</v>
      </c>
    </row>
    <row r="354" spans="5:13">
      <c r="E354" s="352"/>
      <c r="F354" s="352"/>
      <c r="G354" s="352"/>
      <c r="H354" s="352"/>
      <c r="I354" s="352"/>
      <c r="J354" s="352"/>
      <c r="K354" s="352"/>
      <c r="L354" s="352"/>
      <c r="M354" s="352"/>
    </row>
    <row r="355" spans="5:13">
      <c r="E355" s="352"/>
      <c r="F355" s="352"/>
      <c r="G355" s="352"/>
      <c r="H355" s="360" t="s">
        <v>2815</v>
      </c>
      <c r="I355" s="352"/>
      <c r="J355" s="352"/>
      <c r="K355" s="352"/>
      <c r="L355" s="352"/>
      <c r="M355" s="352"/>
    </row>
    <row r="356" spans="5:13">
      <c r="E356" s="352"/>
      <c r="F356" s="352"/>
      <c r="G356" s="352"/>
      <c r="H356" s="352"/>
      <c r="I356" s="352"/>
      <c r="J356" s="352"/>
      <c r="K356" s="352"/>
      <c r="L356" s="352"/>
      <c r="M356" s="352"/>
    </row>
    <row r="357" spans="5:13" ht="47.25">
      <c r="E357" s="352"/>
      <c r="F357" s="352"/>
      <c r="G357" s="352"/>
      <c r="H357" s="350" t="s">
        <v>3490</v>
      </c>
      <c r="I357" s="352"/>
      <c r="J357" s="352"/>
      <c r="K357" s="352"/>
      <c r="L357" s="352"/>
      <c r="M357" s="352"/>
    </row>
    <row r="358" spans="5:13">
      <c r="E358" s="352"/>
      <c r="F358" s="352"/>
      <c r="G358" s="352"/>
      <c r="H358" s="352"/>
      <c r="I358" s="352"/>
      <c r="J358" s="352"/>
      <c r="K358" s="352"/>
      <c r="L358" s="352"/>
      <c r="M358" s="352"/>
    </row>
    <row r="359" spans="5:13" ht="63">
      <c r="E359" s="352"/>
      <c r="F359" s="352"/>
      <c r="G359" s="352"/>
      <c r="H359" s="351" t="s">
        <v>3491</v>
      </c>
      <c r="I359" s="352"/>
      <c r="J359" s="352"/>
      <c r="K359" s="352"/>
      <c r="L359" s="352"/>
      <c r="M359" s="352"/>
    </row>
    <row r="360" spans="5:13" ht="31.5">
      <c r="E360" s="352"/>
      <c r="F360" s="352">
        <v>1</v>
      </c>
      <c r="G360" s="352" t="s">
        <v>1418</v>
      </c>
      <c r="H360" s="609" t="s">
        <v>4862</v>
      </c>
      <c r="I360" s="520">
        <v>889</v>
      </c>
      <c r="J360" s="352" t="s">
        <v>1418</v>
      </c>
      <c r="K360" s="352">
        <f>F360*I360</f>
        <v>889</v>
      </c>
      <c r="L360" s="352"/>
      <c r="M360" s="352"/>
    </row>
    <row r="361" spans="5:13" ht="31.5">
      <c r="E361" s="352"/>
      <c r="F361" s="352">
        <v>1</v>
      </c>
      <c r="G361" s="352" t="s">
        <v>1418</v>
      </c>
      <c r="H361" s="351" t="s">
        <v>4863</v>
      </c>
      <c r="I361" s="520">
        <v>161.30000000000001</v>
      </c>
      <c r="J361" s="352" t="s">
        <v>1418</v>
      </c>
      <c r="K361" s="352">
        <f>F361*I361</f>
        <v>161.30000000000001</v>
      </c>
      <c r="L361" s="352"/>
      <c r="M361" s="352"/>
    </row>
    <row r="362" spans="5:13" ht="31.5">
      <c r="E362" s="352"/>
      <c r="F362" s="352"/>
      <c r="G362" s="352"/>
      <c r="H362" s="351" t="s">
        <v>2644</v>
      </c>
      <c r="I362" s="352"/>
      <c r="J362" s="352"/>
      <c r="K362" s="352">
        <v>13.97</v>
      </c>
      <c r="L362" s="352"/>
      <c r="M362" s="352"/>
    </row>
    <row r="363" spans="5:13">
      <c r="E363" s="352"/>
      <c r="F363" s="352"/>
      <c r="G363" s="352"/>
      <c r="H363" s="352" t="s">
        <v>930</v>
      </c>
      <c r="I363" s="352"/>
      <c r="J363" s="352"/>
      <c r="K363" s="352">
        <f>K370</f>
        <v>668.33</v>
      </c>
      <c r="L363" s="352"/>
      <c r="M363" s="352"/>
    </row>
    <row r="364" spans="5:13">
      <c r="E364" s="352"/>
      <c r="F364" s="352"/>
      <c r="G364" s="352"/>
      <c r="H364" s="359" t="s">
        <v>1082</v>
      </c>
      <c r="I364" s="352"/>
      <c r="J364" s="352"/>
      <c r="K364" s="360">
        <f>SUM(K360:K363)</f>
        <v>1732.6</v>
      </c>
      <c r="L364" s="352">
        <f>1723-K364</f>
        <v>-9.6</v>
      </c>
      <c r="M364" s="352">
        <f>K364-1003</f>
        <v>729.6</v>
      </c>
    </row>
    <row r="365" spans="5:13">
      <c r="E365" s="352"/>
      <c r="F365" s="352"/>
      <c r="G365" s="352"/>
      <c r="H365" s="352"/>
      <c r="I365" s="352"/>
      <c r="J365" s="352"/>
      <c r="K365" s="352"/>
      <c r="L365" s="352"/>
      <c r="M365" s="352"/>
    </row>
    <row r="366" spans="5:13">
      <c r="E366" s="352"/>
      <c r="F366" s="352"/>
      <c r="G366" s="352"/>
      <c r="H366" s="358" t="s">
        <v>930</v>
      </c>
      <c r="I366" s="352"/>
      <c r="J366" s="352"/>
      <c r="K366" s="352"/>
      <c r="L366" s="352"/>
      <c r="M366" s="352"/>
    </row>
    <row r="367" spans="5:13">
      <c r="E367" s="352"/>
      <c r="F367" s="352">
        <v>1</v>
      </c>
      <c r="G367" s="352" t="s">
        <v>1418</v>
      </c>
      <c r="H367" s="352" t="s">
        <v>2645</v>
      </c>
      <c r="I367" s="352">
        <f>I327</f>
        <v>783</v>
      </c>
      <c r="J367" s="352" t="s">
        <v>1418</v>
      </c>
      <c r="K367" s="352">
        <f>F367*I367</f>
        <v>783</v>
      </c>
      <c r="L367" s="352"/>
      <c r="M367" s="352"/>
    </row>
    <row r="368" spans="5:13">
      <c r="E368" s="352"/>
      <c r="F368" s="352">
        <v>2</v>
      </c>
      <c r="G368" s="352" t="s">
        <v>1418</v>
      </c>
      <c r="H368" s="352" t="s">
        <v>3136</v>
      </c>
      <c r="I368" s="352">
        <f>I328</f>
        <v>611</v>
      </c>
      <c r="J368" s="352" t="s">
        <v>1418</v>
      </c>
      <c r="K368" s="352">
        <f>F368*I368</f>
        <v>1222</v>
      </c>
      <c r="L368" s="352"/>
      <c r="M368" s="352"/>
    </row>
    <row r="369" spans="5:18">
      <c r="E369" s="352"/>
      <c r="F369" s="352"/>
      <c r="G369" s="352"/>
      <c r="H369" s="357" t="s">
        <v>3138</v>
      </c>
      <c r="I369" s="352"/>
      <c r="J369" s="352"/>
      <c r="K369" s="352">
        <f>SUM(K367:K368)</f>
        <v>2005</v>
      </c>
      <c r="L369" s="352"/>
      <c r="M369" s="352"/>
    </row>
    <row r="370" spans="5:18">
      <c r="E370" s="352"/>
      <c r="F370" s="352"/>
      <c r="G370" s="352"/>
      <c r="H370" s="359" t="s">
        <v>2840</v>
      </c>
      <c r="I370" s="352"/>
      <c r="J370" s="352"/>
      <c r="K370" s="360">
        <f>K369/3</f>
        <v>668.33</v>
      </c>
      <c r="L370" s="352"/>
      <c r="M370" s="352"/>
    </row>
    <row r="371" spans="5:18">
      <c r="E371" s="352"/>
      <c r="F371" s="352"/>
      <c r="G371" s="352"/>
      <c r="H371" s="352"/>
      <c r="I371" s="352"/>
      <c r="J371" s="352"/>
      <c r="K371" s="352"/>
      <c r="L371" s="352"/>
      <c r="M371" s="352"/>
    </row>
    <row r="372" spans="5:18">
      <c r="E372" s="352"/>
      <c r="F372" s="352"/>
      <c r="G372" s="352"/>
      <c r="H372" s="360" t="s">
        <v>2646</v>
      </c>
      <c r="I372" s="352"/>
      <c r="J372" s="352"/>
      <c r="K372" s="352"/>
      <c r="L372" s="352"/>
      <c r="M372" s="352"/>
    </row>
    <row r="373" spans="5:18">
      <c r="E373" s="352"/>
      <c r="F373" s="352"/>
      <c r="G373" s="352"/>
      <c r="H373" s="352"/>
      <c r="I373" s="352"/>
      <c r="J373" s="352"/>
      <c r="K373" s="352"/>
      <c r="L373" s="352"/>
      <c r="M373" s="352"/>
    </row>
    <row r="374" spans="5:18" ht="78.75">
      <c r="E374" s="352"/>
      <c r="F374" s="352"/>
      <c r="G374" s="352"/>
      <c r="H374" s="350" t="s">
        <v>2895</v>
      </c>
      <c r="I374" s="352"/>
      <c r="J374" s="352"/>
      <c r="K374" s="352"/>
      <c r="L374" s="352"/>
      <c r="M374" s="352"/>
      <c r="N374" s="352"/>
      <c r="O374" s="350" t="s">
        <v>6282</v>
      </c>
      <c r="P374" s="352"/>
      <c r="Q374" s="352"/>
      <c r="R374" s="352"/>
    </row>
    <row r="375" spans="5:18" ht="31.5">
      <c r="E375" s="352"/>
      <c r="F375" s="352">
        <v>1</v>
      </c>
      <c r="G375" s="352" t="s">
        <v>1418</v>
      </c>
      <c r="H375" s="351" t="s">
        <v>6233</v>
      </c>
      <c r="I375" s="420">
        <v>1315</v>
      </c>
      <c r="J375" s="352" t="s">
        <v>1418</v>
      </c>
      <c r="K375" s="352">
        <f>F375*I375</f>
        <v>1315</v>
      </c>
      <c r="L375" s="352"/>
      <c r="M375" s="352">
        <v>1</v>
      </c>
      <c r="N375" s="352" t="s">
        <v>1418</v>
      </c>
      <c r="O375" s="351" t="s">
        <v>6283</v>
      </c>
      <c r="P375" s="420">
        <v>2866</v>
      </c>
      <c r="Q375" s="352" t="s">
        <v>1418</v>
      </c>
      <c r="R375" s="352">
        <f>M375*P375</f>
        <v>2866</v>
      </c>
    </row>
    <row r="376" spans="5:18" ht="31.5">
      <c r="E376" s="352"/>
      <c r="F376" s="352">
        <v>1</v>
      </c>
      <c r="G376" s="352" t="s">
        <v>1418</v>
      </c>
      <c r="H376" s="351" t="s">
        <v>4863</v>
      </c>
      <c r="I376" s="352">
        <f>I361</f>
        <v>161.30000000000001</v>
      </c>
      <c r="J376" s="352" t="s">
        <v>1418</v>
      </c>
      <c r="K376" s="352">
        <f>F376*I376</f>
        <v>161.30000000000001</v>
      </c>
      <c r="L376" s="352"/>
      <c r="M376" s="352">
        <v>1</v>
      </c>
      <c r="N376" s="352" t="s">
        <v>1418</v>
      </c>
      <c r="O376" s="351" t="s">
        <v>4863</v>
      </c>
      <c r="P376" s="352">
        <f>I376</f>
        <v>161.30000000000001</v>
      </c>
      <c r="Q376" s="352" t="s">
        <v>1418</v>
      </c>
      <c r="R376" s="352">
        <f>M376*P376</f>
        <v>161.30000000000001</v>
      </c>
    </row>
    <row r="377" spans="5:18" ht="31.5">
      <c r="E377" s="352"/>
      <c r="F377" s="352"/>
      <c r="G377" s="352"/>
      <c r="H377" s="351" t="s">
        <v>2644</v>
      </c>
      <c r="I377" s="352"/>
      <c r="J377" s="352"/>
      <c r="K377" s="352">
        <v>14.37</v>
      </c>
      <c r="L377" s="352"/>
      <c r="M377" s="352"/>
      <c r="N377" s="352"/>
      <c r="O377" s="351" t="s">
        <v>2644</v>
      </c>
      <c r="P377" s="352"/>
      <c r="Q377" s="352"/>
      <c r="R377" s="352">
        <f>K377</f>
        <v>14.37</v>
      </c>
    </row>
    <row r="378" spans="5:18">
      <c r="E378" s="352"/>
      <c r="F378" s="352"/>
      <c r="G378" s="352"/>
      <c r="H378" s="352" t="s">
        <v>930</v>
      </c>
      <c r="I378" s="352"/>
      <c r="J378" s="352"/>
      <c r="K378" s="352">
        <f>K370</f>
        <v>668.33</v>
      </c>
      <c r="L378" s="352"/>
      <c r="M378" s="352"/>
      <c r="N378" s="352"/>
      <c r="O378" s="352" t="s">
        <v>930</v>
      </c>
      <c r="P378" s="352"/>
      <c r="Q378" s="352"/>
      <c r="R378" s="352">
        <f>K378</f>
        <v>668.33</v>
      </c>
    </row>
    <row r="379" spans="5:18">
      <c r="E379" s="352"/>
      <c r="F379" s="352"/>
      <c r="G379" s="352"/>
      <c r="H379" s="359" t="s">
        <v>1082</v>
      </c>
      <c r="I379" s="352"/>
      <c r="J379" s="352"/>
      <c r="K379" s="360">
        <f>SUM(K375:K378)</f>
        <v>2159</v>
      </c>
      <c r="L379" s="352">
        <f>2159-K379</f>
        <v>0</v>
      </c>
      <c r="M379" s="352"/>
      <c r="N379" s="352"/>
      <c r="O379" s="359" t="s">
        <v>1082</v>
      </c>
      <c r="P379" s="352"/>
      <c r="Q379" s="352"/>
      <c r="R379" s="360">
        <f>SUM(R375:R378)</f>
        <v>3710</v>
      </c>
    </row>
    <row r="380" spans="5:18">
      <c r="E380" s="352"/>
      <c r="F380" s="352"/>
      <c r="G380" s="352"/>
      <c r="H380" s="352"/>
      <c r="I380" s="352"/>
      <c r="J380" s="352"/>
      <c r="K380" s="352"/>
      <c r="L380" s="352"/>
      <c r="M380" s="352"/>
      <c r="N380" s="352"/>
      <c r="O380" s="352"/>
      <c r="P380" s="352"/>
      <c r="Q380" s="352"/>
      <c r="R380" s="352"/>
    </row>
    <row r="381" spans="5:18">
      <c r="E381" s="352"/>
      <c r="F381" s="352"/>
      <c r="G381" s="352"/>
      <c r="H381" s="360" t="s">
        <v>2661</v>
      </c>
      <c r="I381" s="352"/>
      <c r="J381" s="352"/>
      <c r="K381" s="352"/>
      <c r="L381" s="352"/>
      <c r="M381" s="352"/>
    </row>
    <row r="382" spans="5:18">
      <c r="E382" s="352"/>
      <c r="F382" s="352"/>
      <c r="G382" s="352"/>
      <c r="H382" s="352"/>
      <c r="I382" s="352"/>
      <c r="J382" s="352"/>
      <c r="K382" s="352"/>
      <c r="L382" s="352"/>
      <c r="M382" s="352"/>
    </row>
    <row r="383" spans="5:18" ht="63">
      <c r="E383" s="352"/>
      <c r="F383" s="352"/>
      <c r="G383" s="352"/>
      <c r="H383" s="350" t="s">
        <v>3195</v>
      </c>
      <c r="I383" s="352"/>
      <c r="J383" s="352"/>
      <c r="K383" s="352"/>
      <c r="L383" s="352"/>
      <c r="M383" s="352"/>
    </row>
    <row r="384" spans="5:18" ht="78.75">
      <c r="E384" s="352"/>
      <c r="F384" s="352"/>
      <c r="G384" s="352"/>
      <c r="H384" s="351" t="s">
        <v>3461</v>
      </c>
      <c r="I384" s="352"/>
      <c r="J384" s="352"/>
      <c r="K384" s="352"/>
      <c r="L384" s="352"/>
      <c r="M384" s="352"/>
    </row>
    <row r="385" spans="5:14">
      <c r="E385" s="352"/>
      <c r="F385" s="352"/>
      <c r="G385" s="352"/>
      <c r="H385" s="352"/>
      <c r="I385" s="352"/>
      <c r="J385" s="352"/>
      <c r="K385" s="352"/>
      <c r="L385" s="352"/>
      <c r="M385" s="352"/>
    </row>
    <row r="386" spans="5:14" ht="31.5">
      <c r="E386" s="352"/>
      <c r="F386" s="352">
        <v>1</v>
      </c>
      <c r="G386" s="352" t="s">
        <v>1418</v>
      </c>
      <c r="H386" s="351" t="s">
        <v>5689</v>
      </c>
      <c r="I386" s="353">
        <v>2311</v>
      </c>
      <c r="J386" s="352" t="s">
        <v>1418</v>
      </c>
      <c r="K386" s="352">
        <f>F386*I386</f>
        <v>2311</v>
      </c>
      <c r="L386" s="352"/>
      <c r="M386" s="352"/>
    </row>
    <row r="387" spans="5:14">
      <c r="E387" s="352"/>
      <c r="F387" s="352">
        <v>1</v>
      </c>
      <c r="G387" s="352" t="s">
        <v>1418</v>
      </c>
      <c r="H387" s="352" t="s">
        <v>3462</v>
      </c>
      <c r="I387" s="455">
        <f>K391</f>
        <v>422.33</v>
      </c>
      <c r="J387" s="352" t="s">
        <v>1418</v>
      </c>
      <c r="K387" s="352">
        <f>F387*I387</f>
        <v>422.33</v>
      </c>
      <c r="L387" s="352"/>
      <c r="M387" s="352"/>
    </row>
    <row r="388" spans="5:14" ht="31.5">
      <c r="E388" s="352"/>
      <c r="F388" s="352"/>
      <c r="G388" s="352"/>
      <c r="H388" s="351" t="s">
        <v>3463</v>
      </c>
      <c r="I388" s="352"/>
      <c r="J388" s="352"/>
      <c r="K388" s="352">
        <v>28.34</v>
      </c>
      <c r="L388" s="352"/>
      <c r="M388" s="352"/>
    </row>
    <row r="389" spans="5:14">
      <c r="E389" s="352"/>
      <c r="F389" s="352"/>
      <c r="G389" s="352"/>
      <c r="H389" s="352" t="s">
        <v>930</v>
      </c>
      <c r="I389" s="352"/>
      <c r="J389" s="352"/>
      <c r="K389" s="352">
        <f>K370</f>
        <v>668.33</v>
      </c>
      <c r="L389" s="352"/>
      <c r="M389" s="352"/>
    </row>
    <row r="390" spans="5:14">
      <c r="E390" s="352"/>
      <c r="F390" s="352"/>
      <c r="G390" s="352"/>
      <c r="H390" s="359" t="s">
        <v>1082</v>
      </c>
      <c r="I390" s="352"/>
      <c r="J390" s="352"/>
      <c r="K390" s="360">
        <f>SUM(K386:K389)</f>
        <v>3430</v>
      </c>
      <c r="L390" s="352">
        <f>3343-K390</f>
        <v>-87</v>
      </c>
      <c r="M390" s="352">
        <f>3533-K390</f>
        <v>103</v>
      </c>
    </row>
    <row r="391" spans="5:14" ht="31.5">
      <c r="E391" s="352"/>
      <c r="F391" s="352"/>
      <c r="G391" s="352"/>
      <c r="H391" s="351" t="s">
        <v>6357</v>
      </c>
      <c r="I391" s="353">
        <f>N391</f>
        <v>104280</v>
      </c>
      <c r="J391" s="369">
        <f>0.75*0.45*0.012</f>
        <v>4.0499999999999998E-3</v>
      </c>
      <c r="K391" s="352">
        <f>J391*I391</f>
        <v>422.33</v>
      </c>
      <c r="L391" s="352"/>
      <c r="M391" s="352"/>
      <c r="N391" s="180">
        <f>12980 +91300</f>
        <v>104280</v>
      </c>
    </row>
    <row r="392" spans="5:14">
      <c r="E392" s="352"/>
      <c r="F392" s="352"/>
      <c r="G392" s="352"/>
      <c r="H392" s="360" t="s">
        <v>3464</v>
      </c>
      <c r="I392" s="352"/>
      <c r="J392" s="352"/>
      <c r="K392" s="352"/>
      <c r="L392" s="352"/>
      <c r="M392" s="352"/>
    </row>
    <row r="393" spans="5:14">
      <c r="E393" s="352"/>
      <c r="F393" s="352"/>
      <c r="G393" s="352"/>
      <c r="H393" s="352"/>
      <c r="I393" s="352"/>
      <c r="J393" s="352"/>
      <c r="K393" s="352"/>
      <c r="L393" s="352"/>
      <c r="M393" s="352"/>
    </row>
    <row r="394" spans="5:14" ht="78.75">
      <c r="E394" s="352"/>
      <c r="F394" s="352"/>
      <c r="G394" s="352"/>
      <c r="H394" s="350" t="s">
        <v>2629</v>
      </c>
      <c r="I394" s="352"/>
      <c r="J394" s="352"/>
      <c r="K394" s="352"/>
      <c r="L394" s="352"/>
      <c r="M394" s="352"/>
    </row>
    <row r="395" spans="5:14">
      <c r="E395" s="352"/>
      <c r="F395" s="352"/>
      <c r="G395" s="352"/>
      <c r="H395" s="352"/>
      <c r="I395" s="352"/>
      <c r="J395" s="352"/>
      <c r="K395" s="352"/>
      <c r="L395" s="352"/>
      <c r="M395" s="352"/>
    </row>
    <row r="396" spans="5:14">
      <c r="E396" s="352"/>
      <c r="F396" s="352"/>
      <c r="G396" s="352"/>
      <c r="H396" s="352" t="s">
        <v>2630</v>
      </c>
      <c r="I396" s="352"/>
      <c r="J396" s="352"/>
      <c r="K396" s="352"/>
      <c r="L396" s="352"/>
      <c r="M396" s="352"/>
    </row>
    <row r="397" spans="5:14">
      <c r="E397" s="352"/>
      <c r="F397" s="352"/>
      <c r="G397" s="352"/>
      <c r="H397" s="352"/>
      <c r="I397" s="352"/>
      <c r="J397" s="352"/>
      <c r="K397" s="352"/>
      <c r="L397" s="352"/>
      <c r="M397" s="352"/>
    </row>
    <row r="398" spans="5:14">
      <c r="E398" s="352"/>
      <c r="F398" s="352"/>
      <c r="G398" s="352"/>
      <c r="H398" s="352" t="s">
        <v>3019</v>
      </c>
      <c r="I398" s="352"/>
      <c r="J398" s="352"/>
      <c r="K398" s="352">
        <f>K390</f>
        <v>3430</v>
      </c>
      <c r="L398" s="352"/>
      <c r="M398" s="352"/>
    </row>
    <row r="399" spans="5:14">
      <c r="E399" s="352"/>
      <c r="F399" s="352">
        <v>1</v>
      </c>
      <c r="G399" s="352" t="s">
        <v>1418</v>
      </c>
      <c r="H399" s="352" t="s">
        <v>5690</v>
      </c>
      <c r="I399" s="353">
        <v>3093</v>
      </c>
      <c r="J399" s="352" t="s">
        <v>1418</v>
      </c>
      <c r="K399" s="352">
        <f>F399*I399</f>
        <v>3093</v>
      </c>
      <c r="L399" s="352"/>
      <c r="M399" s="352"/>
    </row>
    <row r="400" spans="5:14">
      <c r="E400" s="352"/>
      <c r="F400" s="352">
        <v>1</v>
      </c>
      <c r="G400" s="352" t="s">
        <v>1418</v>
      </c>
      <c r="H400" s="352" t="s">
        <v>6358</v>
      </c>
      <c r="I400" s="455">
        <f>I386</f>
        <v>2311</v>
      </c>
      <c r="J400" s="352" t="s">
        <v>1418</v>
      </c>
      <c r="K400" s="352">
        <f>F400*I400</f>
        <v>2311</v>
      </c>
      <c r="L400" s="352"/>
      <c r="M400" s="352"/>
    </row>
    <row r="401" spans="5:19">
      <c r="E401" s="352"/>
      <c r="F401" s="352"/>
      <c r="G401" s="352"/>
      <c r="H401" s="352" t="s">
        <v>2309</v>
      </c>
      <c r="I401" s="352"/>
      <c r="J401" s="352"/>
      <c r="K401" s="352"/>
      <c r="L401" s="352"/>
      <c r="M401" s="352"/>
    </row>
    <row r="402" spans="5:19">
      <c r="E402" s="352"/>
      <c r="F402" s="352"/>
      <c r="G402" s="352"/>
      <c r="H402" s="359" t="s">
        <v>1082</v>
      </c>
      <c r="I402" s="352"/>
      <c r="J402" s="352"/>
      <c r="K402" s="360">
        <f>K398+K399-K400+K401</f>
        <v>4212</v>
      </c>
      <c r="L402" s="352">
        <f>4017-K402</f>
        <v>-195</v>
      </c>
      <c r="M402" s="352"/>
    </row>
    <row r="403" spans="5:19">
      <c r="E403" s="352"/>
      <c r="F403" s="352"/>
      <c r="G403" s="352"/>
      <c r="H403" s="352"/>
      <c r="I403" s="352"/>
      <c r="J403" s="352"/>
      <c r="K403" s="352">
        <f>K402*2</f>
        <v>8424</v>
      </c>
      <c r="L403" s="352"/>
      <c r="M403" s="352"/>
    </row>
    <row r="404" spans="5:19">
      <c r="E404" s="352"/>
      <c r="F404" s="352"/>
      <c r="G404" s="352"/>
      <c r="H404" s="360" t="s">
        <v>2646</v>
      </c>
      <c r="I404" s="352"/>
      <c r="J404" s="352"/>
      <c r="K404" s="352"/>
      <c r="L404" s="352"/>
      <c r="M404" s="352"/>
    </row>
    <row r="405" spans="5:19">
      <c r="E405" s="352"/>
      <c r="F405" s="352"/>
      <c r="G405" s="352"/>
      <c r="H405" s="352"/>
      <c r="I405" s="352"/>
      <c r="J405" s="352"/>
      <c r="K405" s="352"/>
      <c r="L405" s="352"/>
      <c r="M405" s="352"/>
      <c r="P405" s="180" t="s">
        <v>4942</v>
      </c>
    </row>
    <row r="406" spans="5:19" ht="31.5">
      <c r="E406" s="352"/>
      <c r="F406" s="352"/>
      <c r="G406" s="352"/>
      <c r="H406" s="350" t="s">
        <v>3410</v>
      </c>
      <c r="I406" s="352"/>
      <c r="J406" s="352"/>
      <c r="K406" s="352"/>
      <c r="L406" s="352"/>
      <c r="M406" s="352"/>
      <c r="O406" s="350" t="s">
        <v>4937</v>
      </c>
    </row>
    <row r="407" spans="5:19">
      <c r="E407" s="352"/>
      <c r="F407" s="352"/>
      <c r="G407" s="352"/>
      <c r="H407" s="352"/>
      <c r="I407" s="352"/>
      <c r="J407" s="352"/>
      <c r="K407" s="352"/>
      <c r="L407" s="352"/>
      <c r="M407" s="352"/>
    </row>
    <row r="408" spans="5:19" ht="78.75">
      <c r="E408" s="352"/>
      <c r="F408" s="352"/>
      <c r="G408" s="352"/>
      <c r="H408" s="351" t="s">
        <v>2361</v>
      </c>
      <c r="I408" s="352"/>
      <c r="J408" s="352"/>
      <c r="K408" s="352"/>
      <c r="L408" s="352"/>
      <c r="M408" s="352">
        <v>1</v>
      </c>
      <c r="N408" s="352" t="s">
        <v>1418</v>
      </c>
      <c r="O408" s="459" t="s">
        <v>4938</v>
      </c>
      <c r="P408" s="352">
        <v>2487</v>
      </c>
      <c r="Q408" s="352" t="s">
        <v>1418</v>
      </c>
      <c r="R408" s="352">
        <f>P408*M408</f>
        <v>2487</v>
      </c>
    </row>
    <row r="409" spans="5:19">
      <c r="E409" s="352"/>
      <c r="F409" s="352">
        <v>2</v>
      </c>
      <c r="G409" s="352" t="s">
        <v>1418</v>
      </c>
      <c r="H409" s="352" t="s">
        <v>5691</v>
      </c>
      <c r="I409" s="353">
        <v>558</v>
      </c>
      <c r="J409" s="352" t="s">
        <v>2934</v>
      </c>
      <c r="K409" s="352">
        <f>F409*(I409/100)</f>
        <v>11.16</v>
      </c>
      <c r="L409" s="352"/>
      <c r="M409" s="352"/>
      <c r="N409" s="352"/>
      <c r="O409" s="352"/>
      <c r="P409" s="353"/>
      <c r="Q409" s="352"/>
      <c r="R409" s="352"/>
    </row>
    <row r="410" spans="5:19">
      <c r="E410" s="352"/>
      <c r="F410" s="352">
        <v>2</v>
      </c>
      <c r="G410" s="352" t="s">
        <v>841</v>
      </c>
      <c r="H410" s="352" t="s">
        <v>2362</v>
      </c>
      <c r="I410" s="440">
        <v>914.1</v>
      </c>
      <c r="J410" s="352" t="s">
        <v>2363</v>
      </c>
      <c r="K410" s="352">
        <f>F410*(I410/100)</f>
        <v>18.28</v>
      </c>
      <c r="L410" s="352"/>
      <c r="M410" s="352">
        <v>1</v>
      </c>
      <c r="N410" s="352" t="s">
        <v>841</v>
      </c>
      <c r="O410" s="352" t="s">
        <v>4939</v>
      </c>
      <c r="P410" s="440">
        <v>8.5500000000000007</v>
      </c>
      <c r="Q410" s="352" t="s">
        <v>4940</v>
      </c>
      <c r="R410" s="352">
        <f>P410*M410</f>
        <v>8.5500000000000007</v>
      </c>
      <c r="S410" s="180">
        <f>R408+R410</f>
        <v>2495.5500000000002</v>
      </c>
    </row>
    <row r="411" spans="5:19">
      <c r="E411" s="352"/>
      <c r="F411" s="352"/>
      <c r="G411" s="352"/>
      <c r="H411" s="352" t="s">
        <v>2364</v>
      </c>
      <c r="I411" s="352"/>
      <c r="J411" s="352"/>
      <c r="K411" s="352">
        <v>8.61</v>
      </c>
      <c r="L411" s="352"/>
      <c r="M411" s="352"/>
      <c r="N411" s="352"/>
      <c r="O411" s="352" t="s">
        <v>4941</v>
      </c>
      <c r="P411" s="352"/>
      <c r="Q411" s="352"/>
      <c r="R411" s="352">
        <v>25.2</v>
      </c>
    </row>
    <row r="412" spans="5:19">
      <c r="E412" s="352"/>
      <c r="F412" s="352"/>
      <c r="G412" s="352"/>
      <c r="H412" s="352" t="s">
        <v>3425</v>
      </c>
      <c r="I412" s="352"/>
      <c r="J412" s="352"/>
      <c r="K412" s="352">
        <f>K420</f>
        <v>260.75</v>
      </c>
      <c r="L412" s="352"/>
      <c r="M412" s="352"/>
      <c r="N412" s="352"/>
      <c r="O412" s="352" t="s">
        <v>3425</v>
      </c>
      <c r="P412" s="352"/>
      <c r="Q412" s="352"/>
      <c r="R412" s="352">
        <f>K412</f>
        <v>260.75</v>
      </c>
    </row>
    <row r="413" spans="5:19">
      <c r="E413" s="352"/>
      <c r="F413" s="352"/>
      <c r="G413" s="352"/>
      <c r="H413" s="359" t="s">
        <v>1082</v>
      </c>
      <c r="I413" s="352"/>
      <c r="J413" s="352"/>
      <c r="K413" s="360">
        <f>SUM(K409:K412)</f>
        <v>298.8</v>
      </c>
      <c r="L413" s="352">
        <f>384.3+249</f>
        <v>633.29999999999995</v>
      </c>
      <c r="M413" s="352"/>
      <c r="N413" s="352"/>
      <c r="O413" s="359" t="s">
        <v>1082</v>
      </c>
      <c r="P413" s="352"/>
      <c r="Q413" s="352"/>
      <c r="R413" s="360">
        <f>SUM(R408:R412)</f>
        <v>2781.5</v>
      </c>
    </row>
    <row r="414" spans="5:19">
      <c r="E414" s="352"/>
      <c r="F414" s="352"/>
      <c r="G414" s="352"/>
      <c r="H414" s="352"/>
      <c r="I414" s="352"/>
      <c r="J414" s="352"/>
      <c r="K414" s="352"/>
      <c r="L414" s="352"/>
      <c r="M414" s="352"/>
    </row>
    <row r="415" spans="5:19">
      <c r="E415" s="352"/>
      <c r="F415" s="352"/>
      <c r="H415" s="358" t="s">
        <v>3426</v>
      </c>
      <c r="I415" s="352"/>
      <c r="J415" s="352"/>
      <c r="K415" s="352"/>
      <c r="L415" s="352"/>
      <c r="M415" s="352"/>
    </row>
    <row r="416" spans="5:19">
      <c r="E416" s="352"/>
      <c r="F416" s="352">
        <v>1</v>
      </c>
      <c r="G416" s="352" t="s">
        <v>1418</v>
      </c>
      <c r="H416" s="352" t="s">
        <v>2813</v>
      </c>
      <c r="I416" s="352">
        <f>I36</f>
        <v>783</v>
      </c>
      <c r="J416" s="352" t="s">
        <v>1418</v>
      </c>
      <c r="K416" s="352">
        <f>F416*I416</f>
        <v>783</v>
      </c>
      <c r="L416" s="352"/>
      <c r="M416" s="352"/>
    </row>
    <row r="417" spans="5:13">
      <c r="E417" s="352"/>
      <c r="F417" s="352">
        <v>2</v>
      </c>
      <c r="G417" s="352" t="s">
        <v>1418</v>
      </c>
      <c r="H417" s="352" t="s">
        <v>2632</v>
      </c>
      <c r="I417" s="352">
        <f>I37</f>
        <v>778</v>
      </c>
      <c r="J417" s="352" t="s">
        <v>1418</v>
      </c>
      <c r="K417" s="352">
        <f>F417*I417</f>
        <v>1556</v>
      </c>
      <c r="L417" s="352"/>
      <c r="M417" s="352"/>
    </row>
    <row r="418" spans="5:13">
      <c r="E418" s="352"/>
      <c r="F418" s="352">
        <v>3</v>
      </c>
      <c r="G418" s="352" t="s">
        <v>1418</v>
      </c>
      <c r="H418" s="352" t="s">
        <v>3136</v>
      </c>
      <c r="I418" s="352">
        <f>I38</f>
        <v>611</v>
      </c>
      <c r="J418" s="352" t="s">
        <v>1418</v>
      </c>
      <c r="K418" s="352">
        <f>F418*I418</f>
        <v>1833</v>
      </c>
      <c r="L418" s="352"/>
      <c r="M418" s="352"/>
    </row>
    <row r="419" spans="5:13">
      <c r="E419" s="352"/>
      <c r="F419" s="352"/>
      <c r="G419" s="352"/>
      <c r="H419" s="357" t="s">
        <v>3427</v>
      </c>
      <c r="I419" s="352"/>
      <c r="J419" s="352"/>
      <c r="K419" s="358">
        <f>SUM(K416:K418)</f>
        <v>4172</v>
      </c>
      <c r="L419" s="352"/>
      <c r="M419" s="352"/>
    </row>
    <row r="420" spans="5:13">
      <c r="E420" s="352"/>
      <c r="F420" s="352"/>
      <c r="G420" s="352"/>
      <c r="H420" s="359" t="s">
        <v>2840</v>
      </c>
      <c r="I420" s="352"/>
      <c r="J420" s="352"/>
      <c r="K420" s="360">
        <f>K419/16</f>
        <v>260.75</v>
      </c>
      <c r="L420" s="352"/>
      <c r="M420" s="352"/>
    </row>
    <row r="421" spans="5:13">
      <c r="E421" s="352"/>
      <c r="F421" s="352"/>
      <c r="G421" s="352"/>
      <c r="H421" s="352"/>
      <c r="I421" s="352"/>
      <c r="J421" s="352"/>
      <c r="K421" s="352"/>
      <c r="L421" s="352"/>
      <c r="M421" s="352"/>
    </row>
    <row r="422" spans="5:13">
      <c r="E422" s="352"/>
      <c r="F422" s="352"/>
      <c r="G422" s="352"/>
      <c r="H422" s="360" t="s">
        <v>3428</v>
      </c>
      <c r="I422" s="352"/>
      <c r="J422" s="352"/>
      <c r="K422" s="352"/>
      <c r="L422" s="352"/>
      <c r="M422" s="352"/>
    </row>
    <row r="423" spans="5:13" ht="31.5">
      <c r="E423" s="352"/>
      <c r="F423" s="352"/>
      <c r="G423" s="352"/>
      <c r="H423" s="350" t="s">
        <v>3429</v>
      </c>
      <c r="I423" s="352"/>
      <c r="J423" s="352"/>
      <c r="K423" s="352"/>
      <c r="L423" s="352"/>
      <c r="M423" s="352"/>
    </row>
    <row r="424" spans="5:13">
      <c r="E424" s="352"/>
      <c r="F424" s="352"/>
      <c r="G424" s="352"/>
      <c r="H424" s="352"/>
      <c r="I424" s="352"/>
      <c r="J424" s="352"/>
      <c r="K424" s="352"/>
      <c r="L424" s="352"/>
      <c r="M424" s="352"/>
    </row>
    <row r="425" spans="5:13" ht="110.25">
      <c r="E425" s="352"/>
      <c r="F425" s="352"/>
      <c r="G425" s="352"/>
      <c r="H425" s="351" t="s">
        <v>2788</v>
      </c>
      <c r="I425" s="352"/>
      <c r="J425" s="352"/>
      <c r="K425" s="352"/>
      <c r="L425" s="352"/>
      <c r="M425" s="352"/>
    </row>
    <row r="426" spans="5:13">
      <c r="E426" s="352"/>
      <c r="F426" s="352">
        <v>1.5</v>
      </c>
      <c r="G426" s="352" t="s">
        <v>841</v>
      </c>
      <c r="H426" s="352" t="s">
        <v>5692</v>
      </c>
      <c r="I426" s="353">
        <v>36.200000000000003</v>
      </c>
      <c r="J426" s="352" t="s">
        <v>841</v>
      </c>
      <c r="K426" s="352">
        <f>F426*I426</f>
        <v>54.3</v>
      </c>
      <c r="L426" s="352"/>
      <c r="M426" s="352"/>
    </row>
    <row r="427" spans="5:13">
      <c r="E427" s="352"/>
      <c r="F427" s="352">
        <v>2</v>
      </c>
      <c r="G427" s="352" t="s">
        <v>1418</v>
      </c>
      <c r="H427" s="352" t="s">
        <v>2789</v>
      </c>
      <c r="I427" s="352">
        <f>I409</f>
        <v>558</v>
      </c>
      <c r="J427" s="352" t="s">
        <v>2934</v>
      </c>
      <c r="K427" s="352">
        <f>F427*(I427/100)</f>
        <v>11.16</v>
      </c>
      <c r="L427" s="352"/>
      <c r="M427" s="352"/>
    </row>
    <row r="428" spans="5:13">
      <c r="E428" s="352"/>
      <c r="F428" s="352">
        <v>2</v>
      </c>
      <c r="G428" s="352" t="s">
        <v>841</v>
      </c>
      <c r="H428" s="352" t="s">
        <v>2362</v>
      </c>
      <c r="I428" s="352">
        <f>I410</f>
        <v>914.1</v>
      </c>
      <c r="J428" s="352" t="s">
        <v>841</v>
      </c>
      <c r="K428" s="352">
        <f>F428*(I428/100)</f>
        <v>18.28</v>
      </c>
      <c r="L428" s="352"/>
      <c r="M428" s="352"/>
    </row>
    <row r="429" spans="5:13" ht="31.5">
      <c r="E429" s="352"/>
      <c r="F429" s="352"/>
      <c r="G429" s="352"/>
      <c r="H429" s="351" t="s">
        <v>2790</v>
      </c>
      <c r="I429" s="352"/>
      <c r="J429" s="352"/>
      <c r="K429" s="352">
        <v>6.06</v>
      </c>
      <c r="L429" s="352"/>
      <c r="M429" s="352"/>
    </row>
    <row r="430" spans="5:13">
      <c r="E430" s="352"/>
      <c r="F430" s="352"/>
      <c r="G430" s="352"/>
      <c r="H430" s="352" t="s">
        <v>930</v>
      </c>
      <c r="I430" s="352"/>
      <c r="J430" s="352"/>
      <c r="K430" s="352">
        <f>K438</f>
        <v>417.2</v>
      </c>
      <c r="L430" s="352"/>
      <c r="M430" s="352"/>
    </row>
    <row r="431" spans="5:13">
      <c r="E431" s="352"/>
      <c r="F431" s="352"/>
      <c r="G431" s="352"/>
      <c r="H431" s="359" t="s">
        <v>1082</v>
      </c>
      <c r="I431" s="352"/>
      <c r="J431" s="352"/>
      <c r="K431" s="360">
        <f>SUM(K426:K430)</f>
        <v>507</v>
      </c>
      <c r="L431" s="352">
        <f>K431-320</f>
        <v>187</v>
      </c>
      <c r="M431" s="352"/>
    </row>
    <row r="432" spans="5:13">
      <c r="E432" s="352"/>
      <c r="F432" s="352"/>
      <c r="G432" s="352"/>
      <c r="H432" s="352"/>
      <c r="I432" s="352"/>
      <c r="J432" s="352"/>
      <c r="K432" s="352"/>
      <c r="L432" s="352"/>
      <c r="M432" s="352"/>
    </row>
    <row r="433" spans="5:13">
      <c r="E433" s="352"/>
      <c r="F433" s="352"/>
      <c r="G433" s="352"/>
      <c r="H433" s="360" t="s">
        <v>142</v>
      </c>
      <c r="I433" s="352"/>
      <c r="J433" s="352"/>
      <c r="K433" s="352"/>
      <c r="L433" s="352"/>
      <c r="M433" s="352"/>
    </row>
    <row r="434" spans="5:13">
      <c r="E434" s="352"/>
      <c r="F434" s="352">
        <v>1</v>
      </c>
      <c r="G434" s="352" t="s">
        <v>1418</v>
      </c>
      <c r="H434" s="352" t="s">
        <v>2813</v>
      </c>
      <c r="I434" s="352">
        <f>I416</f>
        <v>783</v>
      </c>
      <c r="J434" s="352" t="s">
        <v>1418</v>
      </c>
      <c r="K434" s="352">
        <f>F434*I434</f>
        <v>783</v>
      </c>
      <c r="L434" s="352"/>
      <c r="M434" s="352"/>
    </row>
    <row r="435" spans="5:13">
      <c r="E435" s="352"/>
      <c r="F435" s="352">
        <v>2</v>
      </c>
      <c r="G435" s="352" t="s">
        <v>1418</v>
      </c>
      <c r="H435" s="352" t="s">
        <v>2632</v>
      </c>
      <c r="I435" s="352">
        <f>I417</f>
        <v>778</v>
      </c>
      <c r="J435" s="352" t="s">
        <v>1418</v>
      </c>
      <c r="K435" s="352">
        <f>F435*I435</f>
        <v>1556</v>
      </c>
      <c r="L435" s="352"/>
      <c r="M435" s="352"/>
    </row>
    <row r="436" spans="5:13">
      <c r="E436" s="352"/>
      <c r="F436" s="352">
        <v>3</v>
      </c>
      <c r="G436" s="352" t="s">
        <v>1418</v>
      </c>
      <c r="H436" s="352" t="s">
        <v>3136</v>
      </c>
      <c r="I436" s="352">
        <f>I418</f>
        <v>611</v>
      </c>
      <c r="J436" s="352" t="s">
        <v>1418</v>
      </c>
      <c r="K436" s="352">
        <f>F436*I436</f>
        <v>1833</v>
      </c>
      <c r="L436" s="352"/>
      <c r="M436" s="352"/>
    </row>
    <row r="437" spans="5:13">
      <c r="E437" s="352"/>
      <c r="F437" s="352"/>
      <c r="G437" s="352"/>
      <c r="H437" s="357" t="s">
        <v>2791</v>
      </c>
      <c r="I437" s="352"/>
      <c r="J437" s="352"/>
      <c r="K437" s="358">
        <f>SUM(K434:K436)</f>
        <v>4172</v>
      </c>
      <c r="L437" s="352"/>
      <c r="M437" s="352"/>
    </row>
    <row r="438" spans="5:13">
      <c r="E438" s="352"/>
      <c r="F438" s="352"/>
      <c r="G438" s="352"/>
      <c r="H438" s="359" t="s">
        <v>2840</v>
      </c>
      <c r="I438" s="352"/>
      <c r="J438" s="352"/>
      <c r="K438" s="360">
        <f>K437/10</f>
        <v>417.2</v>
      </c>
      <c r="L438" s="352"/>
      <c r="M438" s="352"/>
    </row>
    <row r="439" spans="5:13">
      <c r="E439" s="352"/>
      <c r="F439" s="352"/>
      <c r="G439" s="352"/>
      <c r="H439" s="352"/>
      <c r="I439" s="352"/>
      <c r="J439" s="352"/>
      <c r="K439" s="352"/>
      <c r="L439" s="352"/>
      <c r="M439" s="352"/>
    </row>
    <row r="440" spans="5:13">
      <c r="E440" s="352"/>
      <c r="F440" s="352"/>
      <c r="G440" s="352"/>
      <c r="H440" s="360" t="s">
        <v>3464</v>
      </c>
      <c r="I440" s="352"/>
      <c r="J440" s="352"/>
      <c r="K440" s="352"/>
      <c r="L440" s="352"/>
      <c r="M440" s="352"/>
    </row>
    <row r="441" spans="5:13" ht="63">
      <c r="E441" s="352"/>
      <c r="F441" s="352"/>
      <c r="G441" s="352"/>
      <c r="H441" s="351" t="s">
        <v>3175</v>
      </c>
      <c r="I441" s="352"/>
      <c r="J441" s="352"/>
      <c r="K441" s="352"/>
      <c r="L441" s="352"/>
      <c r="M441" s="352"/>
    </row>
    <row r="442" spans="5:13">
      <c r="E442" s="352"/>
      <c r="F442" s="352"/>
      <c r="G442" s="352"/>
      <c r="H442" s="352"/>
      <c r="I442" s="352"/>
      <c r="J442" s="352"/>
      <c r="K442" s="352"/>
      <c r="L442" s="352"/>
      <c r="M442" s="352"/>
    </row>
    <row r="443" spans="5:13">
      <c r="E443" s="352"/>
      <c r="F443" s="352">
        <v>1</v>
      </c>
      <c r="G443" s="352" t="s">
        <v>841</v>
      </c>
      <c r="H443" s="352" t="s">
        <v>2362</v>
      </c>
      <c r="I443" s="352">
        <f>I428</f>
        <v>914.1</v>
      </c>
      <c r="J443" s="352" t="s">
        <v>3176</v>
      </c>
      <c r="K443" s="352">
        <f>F443*(I443/100)</f>
        <v>9.14</v>
      </c>
      <c r="L443" s="352"/>
      <c r="M443" s="352"/>
    </row>
    <row r="444" spans="5:13">
      <c r="E444" s="352"/>
      <c r="F444" s="352"/>
      <c r="G444" s="352"/>
      <c r="H444" s="352" t="s">
        <v>142</v>
      </c>
      <c r="I444" s="352"/>
      <c r="J444" s="352"/>
      <c r="K444" s="352">
        <f>K451</f>
        <v>556.6</v>
      </c>
      <c r="L444" s="352"/>
      <c r="M444" s="352"/>
    </row>
    <row r="445" spans="5:13">
      <c r="E445" s="352"/>
      <c r="F445" s="352"/>
      <c r="G445" s="352"/>
      <c r="H445" s="352" t="s">
        <v>2365</v>
      </c>
      <c r="J445" s="352"/>
      <c r="K445" s="352">
        <v>5.26</v>
      </c>
      <c r="L445" s="352"/>
      <c r="M445" s="352"/>
    </row>
    <row r="446" spans="5:13">
      <c r="E446" s="352"/>
      <c r="F446" s="352"/>
      <c r="G446" s="352"/>
      <c r="H446" s="358" t="s">
        <v>3177</v>
      </c>
      <c r="I446" s="360" t="s">
        <v>1082</v>
      </c>
      <c r="J446" s="352"/>
      <c r="K446" s="360">
        <f>SUM(K443:K445)</f>
        <v>571</v>
      </c>
      <c r="L446" s="352">
        <f>467-K446</f>
        <v>-104</v>
      </c>
      <c r="M446" s="352"/>
    </row>
    <row r="447" spans="5:13">
      <c r="E447" s="352"/>
      <c r="F447" s="352">
        <v>1</v>
      </c>
      <c r="G447" s="352" t="s">
        <v>1418</v>
      </c>
      <c r="H447" s="352" t="s">
        <v>2813</v>
      </c>
      <c r="I447" s="352">
        <f>I434</f>
        <v>783</v>
      </c>
      <c r="J447" s="352" t="s">
        <v>1418</v>
      </c>
      <c r="K447" s="352">
        <f>F447*I447</f>
        <v>783</v>
      </c>
      <c r="L447" s="352"/>
      <c r="M447" s="352"/>
    </row>
    <row r="448" spans="5:13">
      <c r="E448" s="352"/>
      <c r="F448" s="352">
        <v>1</v>
      </c>
      <c r="G448" s="352" t="s">
        <v>1418</v>
      </c>
      <c r="H448" s="352" t="s">
        <v>2632</v>
      </c>
      <c r="I448" s="352">
        <f>I435</f>
        <v>778</v>
      </c>
      <c r="J448" s="352" t="s">
        <v>1418</v>
      </c>
      <c r="K448" s="352">
        <f>F448*I448</f>
        <v>778</v>
      </c>
      <c r="L448" s="352"/>
      <c r="M448" s="352"/>
    </row>
    <row r="449" spans="5:13">
      <c r="E449" s="352"/>
      <c r="F449" s="352">
        <v>2</v>
      </c>
      <c r="G449" s="352" t="s">
        <v>1418</v>
      </c>
      <c r="H449" s="352" t="s">
        <v>3136</v>
      </c>
      <c r="I449" s="352">
        <f>I436</f>
        <v>611</v>
      </c>
      <c r="J449" s="352" t="s">
        <v>1418</v>
      </c>
      <c r="K449" s="352">
        <f>F449*I449</f>
        <v>1222</v>
      </c>
      <c r="L449" s="352"/>
      <c r="M449" s="352"/>
    </row>
    <row r="450" spans="5:13">
      <c r="E450" s="352"/>
      <c r="F450" s="352"/>
      <c r="G450" s="352"/>
      <c r="H450" s="357" t="s">
        <v>3178</v>
      </c>
      <c r="I450" s="352"/>
      <c r="J450" s="352"/>
      <c r="K450" s="358">
        <f>SUM(K447:K449)</f>
        <v>2783</v>
      </c>
      <c r="L450" s="352"/>
      <c r="M450" s="352"/>
    </row>
    <row r="451" spans="5:13">
      <c r="E451" s="352"/>
      <c r="F451" s="352"/>
      <c r="G451" s="352"/>
      <c r="H451" s="359" t="s">
        <v>1082</v>
      </c>
      <c r="I451" s="352"/>
      <c r="J451" s="352"/>
      <c r="K451" s="360">
        <f>K450/5</f>
        <v>556.6</v>
      </c>
      <c r="L451" s="352"/>
      <c r="M451" s="352"/>
    </row>
    <row r="452" spans="5:13">
      <c r="E452" s="352"/>
      <c r="F452" s="352"/>
      <c r="G452" s="352"/>
      <c r="H452" s="370" t="s">
        <v>3179</v>
      </c>
      <c r="I452" s="352"/>
      <c r="J452" s="352"/>
      <c r="K452" s="352"/>
      <c r="L452" s="352"/>
      <c r="M452" s="352"/>
    </row>
    <row r="453" spans="5:13">
      <c r="E453" s="352"/>
      <c r="F453" s="352"/>
      <c r="G453" s="352"/>
      <c r="H453" s="360" t="s">
        <v>3180</v>
      </c>
      <c r="I453" s="352"/>
      <c r="J453" s="352"/>
      <c r="K453" s="352"/>
      <c r="L453" s="352"/>
      <c r="M453" s="352"/>
    </row>
    <row r="454" spans="5:13">
      <c r="E454" s="352"/>
      <c r="F454" s="352"/>
      <c r="G454" s="352"/>
      <c r="H454" s="360" t="s">
        <v>3181</v>
      </c>
      <c r="I454" s="352"/>
      <c r="J454" s="352"/>
      <c r="K454" s="352"/>
      <c r="L454" s="352"/>
      <c r="M454" s="352"/>
    </row>
    <row r="455" spans="5:13">
      <c r="E455" s="352"/>
      <c r="F455" s="352"/>
      <c r="G455" s="352"/>
      <c r="H455" s="361" t="s">
        <v>3182</v>
      </c>
      <c r="I455" s="352"/>
      <c r="J455" s="352"/>
      <c r="K455" s="352"/>
      <c r="L455" s="352"/>
      <c r="M455" s="352"/>
    </row>
    <row r="456" spans="5:13" ht="63">
      <c r="E456" s="352"/>
      <c r="F456" s="352"/>
      <c r="G456" s="352"/>
      <c r="H456" s="351" t="s">
        <v>3516</v>
      </c>
      <c r="I456" s="352"/>
      <c r="J456" s="352"/>
      <c r="K456" s="352"/>
      <c r="L456" s="352"/>
      <c r="M456" s="352"/>
    </row>
    <row r="457" spans="5:13">
      <c r="E457" s="352"/>
      <c r="F457" s="352"/>
      <c r="G457" s="352"/>
      <c r="H457" s="352"/>
      <c r="I457" s="352"/>
      <c r="J457" s="352"/>
      <c r="K457" s="352"/>
      <c r="L457" s="352"/>
      <c r="M457" s="352"/>
    </row>
    <row r="458" spans="5:13">
      <c r="E458" s="352"/>
      <c r="F458" s="352">
        <v>9.5</v>
      </c>
      <c r="G458" s="352" t="s">
        <v>1675</v>
      </c>
      <c r="H458" s="352" t="s">
        <v>4829</v>
      </c>
      <c r="I458" s="353">
        <v>101.5</v>
      </c>
      <c r="J458" s="352" t="s">
        <v>1675</v>
      </c>
      <c r="K458" s="352">
        <f>F458*I458</f>
        <v>964.25</v>
      </c>
      <c r="L458" s="352"/>
      <c r="M458" s="352"/>
    </row>
    <row r="459" spans="5:13">
      <c r="E459" s="352"/>
      <c r="F459" s="352">
        <v>0.5</v>
      </c>
      <c r="G459" s="352" t="s">
        <v>1675</v>
      </c>
      <c r="H459" s="352" t="s">
        <v>6278</v>
      </c>
      <c r="I459" s="520">
        <v>21.3</v>
      </c>
      <c r="J459" s="352"/>
      <c r="K459" s="352">
        <f>F459*I459</f>
        <v>10.65</v>
      </c>
      <c r="L459" s="352"/>
      <c r="M459" s="352"/>
    </row>
    <row r="460" spans="5:13">
      <c r="E460" s="352"/>
      <c r="F460" s="352"/>
      <c r="G460" s="352"/>
      <c r="H460" s="352" t="s">
        <v>1855</v>
      </c>
      <c r="I460" s="352"/>
      <c r="J460" s="352"/>
      <c r="K460" s="352">
        <f>K468</f>
        <v>1389</v>
      </c>
      <c r="L460" s="352"/>
      <c r="M460" s="352"/>
    </row>
    <row r="461" spans="5:13">
      <c r="E461" s="352"/>
      <c r="F461" s="352"/>
      <c r="G461" s="352"/>
      <c r="H461" s="352" t="s">
        <v>2309</v>
      </c>
      <c r="I461" s="352"/>
      <c r="J461" s="352"/>
      <c r="K461" s="352">
        <v>3.2</v>
      </c>
      <c r="L461" s="352">
        <f>24.2*90</f>
        <v>2178</v>
      </c>
      <c r="M461" s="352"/>
    </row>
    <row r="462" spans="5:13">
      <c r="E462" s="352"/>
      <c r="F462" s="352"/>
      <c r="G462" s="352"/>
      <c r="H462" s="357" t="s">
        <v>3432</v>
      </c>
      <c r="I462" s="352"/>
      <c r="J462" s="352"/>
      <c r="K462" s="358">
        <f>SUM(K458:K461)</f>
        <v>2367.1</v>
      </c>
      <c r="L462" s="352">
        <f>L461-K462</f>
        <v>-189.1</v>
      </c>
      <c r="M462" s="352"/>
    </row>
    <row r="463" spans="5:13">
      <c r="E463" s="352"/>
      <c r="F463" s="352"/>
      <c r="G463" s="352"/>
      <c r="H463" s="359" t="s">
        <v>2808</v>
      </c>
      <c r="I463" s="352"/>
      <c r="J463" s="352"/>
      <c r="K463" s="360">
        <f>K462/90</f>
        <v>26.3</v>
      </c>
      <c r="L463" s="352">
        <f>26.3*90</f>
        <v>2367</v>
      </c>
      <c r="M463" s="352">
        <f>L463-K462</f>
        <v>-0.1</v>
      </c>
    </row>
    <row r="464" spans="5:13">
      <c r="E464" s="352"/>
      <c r="F464" s="352"/>
      <c r="G464" s="352"/>
      <c r="H464" s="352"/>
      <c r="I464" s="352"/>
      <c r="J464" s="352"/>
      <c r="K464" s="360"/>
      <c r="L464" s="352">
        <f>L463-K462</f>
        <v>-0.1</v>
      </c>
      <c r="M464" s="352"/>
    </row>
    <row r="465" spans="5:13">
      <c r="E465" s="352"/>
      <c r="F465" s="352"/>
      <c r="G465" s="352"/>
      <c r="H465" s="358" t="s">
        <v>2690</v>
      </c>
      <c r="I465" s="352"/>
      <c r="J465" s="352"/>
      <c r="K465" s="352"/>
      <c r="L465" s="352"/>
      <c r="M465" s="352"/>
    </row>
    <row r="466" spans="5:13">
      <c r="E466" s="352"/>
      <c r="F466" s="352">
        <v>1</v>
      </c>
      <c r="G466" s="352"/>
      <c r="H466" s="352" t="s">
        <v>2632</v>
      </c>
      <c r="I466" s="352">
        <f>I448</f>
        <v>778</v>
      </c>
      <c r="J466" s="352" t="s">
        <v>1418</v>
      </c>
      <c r="K466" s="352">
        <f>F466*I466</f>
        <v>778</v>
      </c>
      <c r="L466" s="352"/>
      <c r="M466" s="352"/>
    </row>
    <row r="467" spans="5:13">
      <c r="E467" s="352"/>
      <c r="F467" s="352">
        <v>1</v>
      </c>
      <c r="G467" s="352"/>
      <c r="H467" s="352" t="s">
        <v>3136</v>
      </c>
      <c r="I467" s="352">
        <f>I449</f>
        <v>611</v>
      </c>
      <c r="J467" s="352" t="s">
        <v>1418</v>
      </c>
      <c r="K467" s="352">
        <f>F467*I467</f>
        <v>611</v>
      </c>
      <c r="L467" s="352"/>
      <c r="M467" s="352"/>
    </row>
    <row r="468" spans="5:13" ht="24.75">
      <c r="E468" s="352"/>
      <c r="F468" s="352"/>
      <c r="G468" s="352"/>
      <c r="H468" s="352"/>
      <c r="I468" s="352"/>
      <c r="J468" s="352"/>
      <c r="K468" s="360">
        <f>SUM(K466:K467)</f>
        <v>1389</v>
      </c>
      <c r="L468" s="788" t="s">
        <v>6279</v>
      </c>
      <c r="M468" s="352"/>
    </row>
    <row r="469" spans="5:13">
      <c r="E469" s="352"/>
      <c r="F469" s="352" t="s">
        <v>2691</v>
      </c>
      <c r="G469" s="352"/>
      <c r="H469" s="352"/>
      <c r="I469" s="352"/>
      <c r="J469" s="352"/>
      <c r="K469" s="352"/>
      <c r="L469" s="352"/>
      <c r="M469" s="352"/>
    </row>
    <row r="470" spans="5:13">
      <c r="E470" s="352"/>
      <c r="F470" s="352"/>
      <c r="G470" s="352"/>
      <c r="H470" s="352"/>
      <c r="I470" s="352"/>
      <c r="J470" s="352"/>
      <c r="K470" s="352"/>
      <c r="L470" s="352"/>
      <c r="M470" s="352"/>
    </row>
    <row r="471" spans="5:13">
      <c r="E471" s="352"/>
      <c r="F471" s="352"/>
      <c r="G471" s="352"/>
      <c r="H471" s="360" t="s">
        <v>2692</v>
      </c>
      <c r="I471" s="352"/>
      <c r="J471" s="352"/>
      <c r="K471" s="352"/>
      <c r="L471" s="352"/>
      <c r="M471" s="352"/>
    </row>
    <row r="472" spans="5:13">
      <c r="E472" s="352"/>
      <c r="F472" s="352"/>
      <c r="G472" s="352"/>
      <c r="H472" s="360" t="s">
        <v>2693</v>
      </c>
      <c r="I472" s="352"/>
      <c r="J472" s="352"/>
      <c r="K472" s="352"/>
      <c r="L472" s="352"/>
      <c r="M472" s="352"/>
    </row>
    <row r="473" spans="5:13">
      <c r="E473" s="352"/>
      <c r="F473" s="352"/>
      <c r="G473" s="352"/>
      <c r="H473" s="352"/>
      <c r="I473" s="352"/>
      <c r="J473" s="352"/>
      <c r="K473" s="352"/>
      <c r="L473" s="352"/>
      <c r="M473" s="352"/>
    </row>
    <row r="474" spans="5:13" ht="47.25">
      <c r="E474" s="352"/>
      <c r="F474" s="352"/>
      <c r="G474" s="352"/>
      <c r="H474" s="351" t="s">
        <v>2694</v>
      </c>
      <c r="I474" s="352"/>
      <c r="J474" s="352"/>
      <c r="K474" s="352"/>
      <c r="L474" s="352"/>
      <c r="M474" s="352"/>
    </row>
    <row r="475" spans="5:13">
      <c r="E475" s="352"/>
      <c r="F475" s="352">
        <v>2.5</v>
      </c>
      <c r="G475" s="352" t="s">
        <v>841</v>
      </c>
      <c r="H475" s="352" t="s">
        <v>5693</v>
      </c>
      <c r="I475" s="353">
        <v>163</v>
      </c>
      <c r="J475" s="352" t="s">
        <v>841</v>
      </c>
      <c r="K475" s="352">
        <f>F475*I475</f>
        <v>407.5</v>
      </c>
      <c r="L475" s="352"/>
      <c r="M475" s="352"/>
    </row>
    <row r="476" spans="5:13">
      <c r="E476" s="352"/>
      <c r="F476" s="352">
        <v>1</v>
      </c>
      <c r="G476" s="352" t="s">
        <v>841</v>
      </c>
      <c r="H476" s="352" t="s">
        <v>4830</v>
      </c>
      <c r="I476" s="353">
        <v>98.6</v>
      </c>
      <c r="J476" s="352" t="s">
        <v>841</v>
      </c>
      <c r="K476" s="352">
        <f t="shared" ref="K476:K485" si="14">F476*I476</f>
        <v>98.6</v>
      </c>
      <c r="L476" s="352"/>
      <c r="M476" s="352"/>
    </row>
    <row r="477" spans="5:13">
      <c r="E477" s="352"/>
      <c r="F477" s="352">
        <v>1</v>
      </c>
      <c r="G477" s="352" t="s">
        <v>841</v>
      </c>
      <c r="H477" s="352" t="s">
        <v>4831</v>
      </c>
      <c r="I477" s="353">
        <v>69.8</v>
      </c>
      <c r="J477" s="352" t="s">
        <v>841</v>
      </c>
      <c r="K477" s="352">
        <f t="shared" si="14"/>
        <v>69.8</v>
      </c>
      <c r="L477" s="352"/>
      <c r="M477" s="352"/>
    </row>
    <row r="478" spans="5:13">
      <c r="E478" s="352"/>
      <c r="F478" s="352">
        <v>1</v>
      </c>
      <c r="G478" s="352" t="s">
        <v>1418</v>
      </c>
      <c r="H478" s="352" t="s">
        <v>4832</v>
      </c>
      <c r="I478" s="353">
        <v>52</v>
      </c>
      <c r="J478" s="352" t="s">
        <v>1418</v>
      </c>
      <c r="K478" s="352">
        <f t="shared" si="14"/>
        <v>52</v>
      </c>
      <c r="L478" s="352"/>
      <c r="M478" s="352"/>
    </row>
    <row r="479" spans="5:13">
      <c r="E479" s="352"/>
      <c r="F479" s="352">
        <v>1</v>
      </c>
      <c r="G479" s="352" t="s">
        <v>286</v>
      </c>
      <c r="H479" s="352" t="s">
        <v>2698</v>
      </c>
      <c r="I479" s="520">
        <v>24.1</v>
      </c>
      <c r="J479" s="352" t="s">
        <v>286</v>
      </c>
      <c r="K479" s="352">
        <f t="shared" si="14"/>
        <v>24.1</v>
      </c>
      <c r="L479" s="352"/>
      <c r="M479" s="352"/>
    </row>
    <row r="480" spans="5:13">
      <c r="E480" s="352"/>
      <c r="F480" s="352">
        <v>1</v>
      </c>
      <c r="G480" s="352" t="s">
        <v>668</v>
      </c>
      <c r="H480" s="352" t="s">
        <v>4888</v>
      </c>
      <c r="I480" s="520">
        <v>447</v>
      </c>
      <c r="J480" s="352" t="s">
        <v>668</v>
      </c>
      <c r="K480" s="352">
        <f t="shared" si="14"/>
        <v>447</v>
      </c>
      <c r="L480" s="352"/>
      <c r="M480" s="352"/>
    </row>
    <row r="481" spans="5:14">
      <c r="E481" s="352"/>
      <c r="F481" s="352">
        <v>1</v>
      </c>
      <c r="G481" s="352" t="s">
        <v>1418</v>
      </c>
      <c r="H481" s="352" t="s">
        <v>2700</v>
      </c>
      <c r="I481" s="520">
        <v>100</v>
      </c>
      <c r="J481" s="352" t="s">
        <v>1418</v>
      </c>
      <c r="K481" s="352">
        <f t="shared" si="14"/>
        <v>100</v>
      </c>
      <c r="L481" s="352"/>
      <c r="M481" s="352"/>
    </row>
    <row r="482" spans="5:14">
      <c r="E482" s="352"/>
      <c r="F482" s="352">
        <v>40</v>
      </c>
      <c r="G482" s="352" t="s">
        <v>1675</v>
      </c>
      <c r="H482" s="352" t="s">
        <v>6280</v>
      </c>
      <c r="I482" s="520">
        <f>101.7/20.32</f>
        <v>5</v>
      </c>
      <c r="J482" s="352" t="s">
        <v>1675</v>
      </c>
      <c r="K482" s="352">
        <f t="shared" si="14"/>
        <v>200</v>
      </c>
      <c r="L482" s="352">
        <f>101.7/20.32</f>
        <v>5</v>
      </c>
      <c r="M482" s="352"/>
    </row>
    <row r="483" spans="5:14">
      <c r="E483" s="352"/>
      <c r="F483" s="352">
        <v>2</v>
      </c>
      <c r="G483" s="352" t="s">
        <v>1418</v>
      </c>
      <c r="H483" s="352" t="s">
        <v>4833</v>
      </c>
      <c r="I483" s="353">
        <v>13.6</v>
      </c>
      <c r="J483" s="352" t="s">
        <v>1418</v>
      </c>
      <c r="K483" s="352">
        <f t="shared" si="14"/>
        <v>27.2</v>
      </c>
      <c r="L483" s="352"/>
      <c r="M483" s="352"/>
      <c r="N483" s="180">
        <f>97.15/20.32</f>
        <v>4.78</v>
      </c>
    </row>
    <row r="484" spans="5:14">
      <c r="E484" s="352"/>
      <c r="F484" s="352">
        <v>4</v>
      </c>
      <c r="G484" s="352" t="s">
        <v>1418</v>
      </c>
      <c r="H484" s="352" t="s">
        <v>4834</v>
      </c>
      <c r="I484" s="353">
        <v>13.6</v>
      </c>
      <c r="J484" s="352" t="s">
        <v>1418</v>
      </c>
      <c r="K484" s="352">
        <f t="shared" si="14"/>
        <v>54.4</v>
      </c>
      <c r="L484" s="352"/>
      <c r="M484" s="352"/>
    </row>
    <row r="485" spans="5:14">
      <c r="E485" s="352"/>
      <c r="F485" s="352">
        <v>10</v>
      </c>
      <c r="G485" s="352" t="s">
        <v>1675</v>
      </c>
      <c r="H485" s="352" t="s">
        <v>6281</v>
      </c>
      <c r="I485" s="353">
        <v>3.7</v>
      </c>
      <c r="J485" s="352" t="s">
        <v>1675</v>
      </c>
      <c r="K485" s="352">
        <f t="shared" si="14"/>
        <v>37</v>
      </c>
      <c r="L485" s="352"/>
      <c r="M485" s="352"/>
    </row>
    <row r="486" spans="5:14">
      <c r="E486" s="352"/>
      <c r="F486" s="352"/>
      <c r="G486" s="352"/>
      <c r="H486" s="352" t="s">
        <v>2309</v>
      </c>
      <c r="I486" s="352"/>
      <c r="J486" s="352"/>
      <c r="K486" s="352">
        <v>10</v>
      </c>
      <c r="L486" s="352"/>
      <c r="M486" s="352"/>
    </row>
    <row r="487" spans="5:14">
      <c r="E487" s="352"/>
      <c r="F487" s="352"/>
      <c r="G487" s="352"/>
      <c r="H487" s="352" t="s">
        <v>930</v>
      </c>
      <c r="I487" s="352"/>
      <c r="J487" s="352"/>
      <c r="K487" s="361">
        <f>K493</f>
        <v>1394</v>
      </c>
      <c r="L487" s="352"/>
      <c r="M487" s="352"/>
    </row>
    <row r="488" spans="5:14">
      <c r="E488" s="352"/>
      <c r="F488" s="352"/>
      <c r="G488" s="352"/>
      <c r="H488" s="359" t="s">
        <v>1082</v>
      </c>
      <c r="I488" s="352"/>
      <c r="J488" s="352"/>
      <c r="K488" s="360">
        <f>SUM(K475:K487)</f>
        <v>2921.6</v>
      </c>
      <c r="L488" s="352">
        <f>K488-2920</f>
        <v>1.6</v>
      </c>
      <c r="M488" s="352"/>
    </row>
    <row r="489" spans="5:14">
      <c r="E489" s="352"/>
      <c r="F489" s="352"/>
      <c r="G489" s="352"/>
      <c r="H489" s="352"/>
      <c r="I489" s="352"/>
      <c r="J489" s="352"/>
      <c r="K489" s="352"/>
      <c r="L489" s="352"/>
      <c r="M489" s="352"/>
    </row>
    <row r="490" spans="5:14">
      <c r="E490" s="352"/>
      <c r="F490" s="352"/>
      <c r="G490" s="352"/>
      <c r="H490" s="358" t="s">
        <v>930</v>
      </c>
      <c r="I490" s="352"/>
      <c r="J490" s="352"/>
      <c r="K490" s="352"/>
      <c r="L490" s="352"/>
      <c r="M490" s="352"/>
    </row>
    <row r="491" spans="5:14">
      <c r="E491" s="352"/>
      <c r="F491" s="352">
        <v>1</v>
      </c>
      <c r="G491" s="352" t="s">
        <v>1418</v>
      </c>
      <c r="H491" s="352" t="s">
        <v>2813</v>
      </c>
      <c r="I491" s="352">
        <f>I447</f>
        <v>783</v>
      </c>
      <c r="J491" s="352" t="s">
        <v>1418</v>
      </c>
      <c r="K491" s="352">
        <f>F491*I491</f>
        <v>783</v>
      </c>
      <c r="L491" s="352"/>
      <c r="M491" s="352"/>
    </row>
    <row r="492" spans="5:14">
      <c r="E492" s="352"/>
      <c r="F492" s="352">
        <v>1</v>
      </c>
      <c r="G492" s="352" t="s">
        <v>1418</v>
      </c>
      <c r="H492" s="352" t="s">
        <v>3136</v>
      </c>
      <c r="I492" s="352">
        <f>I467</f>
        <v>611</v>
      </c>
      <c r="J492" s="352" t="s">
        <v>1418</v>
      </c>
      <c r="K492" s="352">
        <f>F492*I492</f>
        <v>611</v>
      </c>
      <c r="L492" s="352"/>
      <c r="M492" s="352"/>
    </row>
    <row r="493" spans="5:14">
      <c r="E493" s="352"/>
      <c r="F493" s="352"/>
      <c r="G493" s="352"/>
      <c r="H493" s="352"/>
      <c r="I493" s="352"/>
      <c r="J493" s="352"/>
      <c r="K493" s="360">
        <f>SUM(K491:K492)</f>
        <v>1394</v>
      </c>
      <c r="L493" s="352"/>
      <c r="M493" s="352"/>
    </row>
    <row r="494" spans="5:14">
      <c r="E494" s="352"/>
      <c r="F494" s="352"/>
      <c r="G494" s="352"/>
      <c r="H494" s="360" t="s">
        <v>2705</v>
      </c>
      <c r="I494" s="352"/>
      <c r="J494" s="352"/>
      <c r="K494" s="352"/>
      <c r="L494" s="352"/>
      <c r="M494" s="352"/>
    </row>
    <row r="495" spans="5:14">
      <c r="E495" s="352"/>
      <c r="F495" s="352"/>
      <c r="G495" s="352"/>
      <c r="H495" s="360" t="s">
        <v>2706</v>
      </c>
      <c r="I495" s="352"/>
      <c r="J495" s="352"/>
      <c r="K495" s="352"/>
      <c r="L495" s="352"/>
      <c r="M495" s="352"/>
    </row>
    <row r="496" spans="5:14">
      <c r="E496" s="352"/>
      <c r="F496" s="352"/>
      <c r="G496" s="352"/>
      <c r="H496" s="352"/>
      <c r="I496" s="352"/>
      <c r="J496" s="352"/>
      <c r="K496" s="352"/>
      <c r="L496" s="352"/>
      <c r="M496" s="352"/>
    </row>
    <row r="497" spans="5:13" ht="78.75">
      <c r="E497" s="352"/>
      <c r="F497" s="352"/>
      <c r="G497" s="352"/>
      <c r="H497" s="351" t="s">
        <v>3374</v>
      </c>
      <c r="I497" s="352"/>
      <c r="J497" s="352"/>
      <c r="K497" s="352"/>
      <c r="L497" s="352"/>
      <c r="M497" s="352"/>
    </row>
    <row r="498" spans="5:13">
      <c r="E498" s="352"/>
      <c r="F498" s="352"/>
      <c r="G498" s="352"/>
      <c r="H498" s="352"/>
      <c r="I498" s="352"/>
      <c r="J498" s="352"/>
      <c r="K498" s="352"/>
      <c r="L498" s="352"/>
      <c r="M498" s="352"/>
    </row>
    <row r="499" spans="5:13">
      <c r="E499" s="352"/>
      <c r="F499" s="352">
        <v>1</v>
      </c>
      <c r="G499" s="352" t="s">
        <v>1418</v>
      </c>
      <c r="H499" s="352" t="s">
        <v>3247</v>
      </c>
      <c r="I499" s="352">
        <f>K504</f>
        <v>62.57</v>
      </c>
      <c r="J499" s="352" t="s">
        <v>1422</v>
      </c>
      <c r="K499" s="352">
        <f>F499*I499</f>
        <v>62.57</v>
      </c>
      <c r="L499" s="352"/>
      <c r="M499" s="352"/>
    </row>
    <row r="500" spans="5:13" ht="47.25">
      <c r="E500" s="352"/>
      <c r="F500" s="352"/>
      <c r="G500" s="352"/>
      <c r="H500" s="351" t="s">
        <v>3248</v>
      </c>
      <c r="I500" s="352"/>
      <c r="J500" s="352" t="s">
        <v>668</v>
      </c>
      <c r="K500" s="352">
        <v>15.64</v>
      </c>
      <c r="L500" s="352"/>
      <c r="M500" s="352"/>
    </row>
    <row r="501" spans="5:13">
      <c r="E501" s="352"/>
      <c r="F501" s="352"/>
      <c r="G501" s="352"/>
      <c r="H501" s="352" t="s">
        <v>142</v>
      </c>
      <c r="I501" s="352"/>
      <c r="J501" s="352"/>
      <c r="K501" s="352">
        <f>K509</f>
        <v>311.7</v>
      </c>
      <c r="L501" s="352"/>
      <c r="M501" s="352"/>
    </row>
    <row r="502" spans="5:13">
      <c r="E502" s="352"/>
      <c r="F502" s="352"/>
      <c r="G502" s="352"/>
      <c r="H502" s="359" t="s">
        <v>1082</v>
      </c>
      <c r="I502" s="352"/>
      <c r="J502" s="352"/>
      <c r="K502" s="360">
        <f>SUM(K499:K501)</f>
        <v>389.91</v>
      </c>
      <c r="L502" s="352">
        <f>K502-261</f>
        <v>128.91</v>
      </c>
      <c r="M502" s="352"/>
    </row>
    <row r="503" spans="5:13">
      <c r="E503" s="352"/>
      <c r="F503" s="352"/>
      <c r="G503" s="352"/>
      <c r="H503" s="352"/>
      <c r="I503" s="352"/>
      <c r="J503" s="352"/>
      <c r="K503" s="352"/>
      <c r="L503" s="352"/>
      <c r="M503" s="352"/>
    </row>
    <row r="504" spans="5:13">
      <c r="E504" s="352"/>
      <c r="F504" s="352"/>
      <c r="G504" s="352"/>
      <c r="H504" s="360" t="s">
        <v>3249</v>
      </c>
      <c r="I504" s="455">
        <f>I391</f>
        <v>104280</v>
      </c>
      <c r="J504" s="456">
        <v>5.9999999999999995E-4</v>
      </c>
      <c r="K504" s="455">
        <f>ROUND(I504*J504,2)</f>
        <v>62.57</v>
      </c>
      <c r="L504" s="352"/>
      <c r="M504" s="352"/>
    </row>
    <row r="505" spans="5:13">
      <c r="E505" s="352"/>
      <c r="F505" s="352"/>
      <c r="G505" s="352"/>
      <c r="H505" s="352" t="s">
        <v>142</v>
      </c>
      <c r="I505" s="352"/>
      <c r="J505" s="352"/>
      <c r="K505" s="352"/>
      <c r="L505" s="352"/>
      <c r="M505" s="352"/>
    </row>
    <row r="506" spans="5:13">
      <c r="E506" s="352"/>
      <c r="F506" s="352">
        <v>1</v>
      </c>
      <c r="G506" s="352" t="s">
        <v>1418</v>
      </c>
      <c r="H506" s="352" t="s">
        <v>3250</v>
      </c>
      <c r="I506" s="352">
        <f>I447</f>
        <v>783</v>
      </c>
      <c r="J506" s="352" t="s">
        <v>1422</v>
      </c>
      <c r="K506" s="352">
        <f>F506*I506</f>
        <v>783</v>
      </c>
      <c r="L506" s="352"/>
      <c r="M506" s="352"/>
    </row>
    <row r="507" spans="5:13">
      <c r="E507" s="352"/>
      <c r="F507" s="352">
        <v>3</v>
      </c>
      <c r="G507" s="352" t="s">
        <v>1418</v>
      </c>
      <c r="H507" s="352" t="s">
        <v>2632</v>
      </c>
      <c r="I507" s="352">
        <f>I448</f>
        <v>778</v>
      </c>
      <c r="J507" s="352" t="s">
        <v>1422</v>
      </c>
      <c r="K507" s="352">
        <f>F507*I507</f>
        <v>2334</v>
      </c>
      <c r="L507" s="352"/>
      <c r="M507" s="352"/>
    </row>
    <row r="508" spans="5:13">
      <c r="E508" s="352"/>
      <c r="F508" s="352"/>
      <c r="G508" s="352"/>
      <c r="H508" s="357" t="s">
        <v>3251</v>
      </c>
      <c r="I508" s="352"/>
      <c r="J508" s="352"/>
      <c r="K508" s="361">
        <f>SUM(K506:K507)</f>
        <v>3117</v>
      </c>
      <c r="L508" s="352"/>
      <c r="M508" s="352"/>
    </row>
    <row r="509" spans="5:13">
      <c r="E509" s="352"/>
      <c r="F509" s="352"/>
      <c r="G509" s="352"/>
      <c r="H509" s="357" t="s">
        <v>3252</v>
      </c>
      <c r="I509" s="352"/>
      <c r="J509" s="352"/>
      <c r="K509" s="360">
        <f>K508/10</f>
        <v>311.7</v>
      </c>
      <c r="L509" s="352"/>
      <c r="M509" s="352"/>
    </row>
    <row r="510" spans="5:13">
      <c r="E510" s="352"/>
      <c r="F510" s="352"/>
      <c r="G510" s="352"/>
      <c r="H510" s="352"/>
      <c r="I510" s="352"/>
      <c r="J510" s="352"/>
      <c r="K510" s="352"/>
      <c r="L510" s="352"/>
      <c r="M510" s="352"/>
    </row>
    <row r="511" spans="5:13">
      <c r="E511" s="352"/>
      <c r="F511" s="352"/>
      <c r="G511" s="352"/>
      <c r="H511" s="360" t="s">
        <v>3253</v>
      </c>
      <c r="I511" s="352"/>
      <c r="J511" s="352"/>
      <c r="K511" s="352"/>
      <c r="L511" s="352"/>
      <c r="M511" s="352"/>
    </row>
    <row r="512" spans="5:13" ht="94.5">
      <c r="E512" s="352"/>
      <c r="F512" s="352"/>
      <c r="G512" s="352"/>
      <c r="H512" s="351" t="s">
        <v>3254</v>
      </c>
      <c r="I512" s="352"/>
      <c r="J512" s="352"/>
      <c r="K512" s="352"/>
      <c r="L512" s="352"/>
      <c r="M512" s="352"/>
    </row>
    <row r="513" spans="5:13">
      <c r="E513" s="352"/>
      <c r="F513" s="352"/>
      <c r="G513" s="352"/>
      <c r="H513" s="352"/>
      <c r="I513" s="352"/>
      <c r="J513" s="352"/>
      <c r="K513" s="352"/>
      <c r="L513" s="352"/>
      <c r="M513" s="352"/>
    </row>
    <row r="514" spans="5:13">
      <c r="E514" s="352"/>
      <c r="F514" s="352">
        <v>1</v>
      </c>
      <c r="G514" s="352" t="s">
        <v>1418</v>
      </c>
      <c r="H514" s="352" t="s">
        <v>5694</v>
      </c>
      <c r="I514" s="353">
        <v>348</v>
      </c>
      <c r="J514" s="352" t="s">
        <v>1418</v>
      </c>
      <c r="K514" s="352">
        <f>F514*I514</f>
        <v>348</v>
      </c>
      <c r="L514" s="352"/>
      <c r="M514" s="352"/>
    </row>
    <row r="515" spans="5:13" ht="47.25">
      <c r="E515" s="352"/>
      <c r="F515" s="352"/>
      <c r="G515" s="352"/>
      <c r="H515" s="351" t="s">
        <v>3256</v>
      </c>
      <c r="I515" s="352"/>
      <c r="J515" s="352"/>
      <c r="K515" s="352">
        <v>20.85</v>
      </c>
      <c r="L515" s="352"/>
      <c r="M515" s="352"/>
    </row>
    <row r="516" spans="5:13">
      <c r="E516" s="352"/>
      <c r="F516" s="352"/>
      <c r="G516" s="352"/>
      <c r="H516" s="352" t="s">
        <v>930</v>
      </c>
      <c r="I516" s="352"/>
      <c r="J516" s="352"/>
      <c r="K516" s="352">
        <f>K525</f>
        <v>420.15</v>
      </c>
      <c r="L516" s="352"/>
      <c r="M516" s="352"/>
    </row>
    <row r="517" spans="5:13">
      <c r="E517" s="352"/>
      <c r="F517" s="352"/>
      <c r="G517" s="352"/>
      <c r="H517" s="359" t="s">
        <v>1082</v>
      </c>
      <c r="I517" s="352"/>
      <c r="J517" s="352"/>
      <c r="K517" s="360">
        <f>SUM(K514:K516)</f>
        <v>789</v>
      </c>
      <c r="L517" s="352">
        <f>789-K517</f>
        <v>0</v>
      </c>
      <c r="M517" s="352"/>
    </row>
    <row r="518" spans="5:13">
      <c r="E518" s="352"/>
      <c r="F518" s="352"/>
      <c r="G518" s="352"/>
      <c r="H518" s="359"/>
      <c r="I518" s="352"/>
      <c r="J518" s="352"/>
      <c r="K518" s="360"/>
      <c r="L518" s="352"/>
      <c r="M518" s="352"/>
    </row>
    <row r="519" spans="5:13">
      <c r="E519" s="352"/>
      <c r="F519" s="352"/>
      <c r="G519" s="352"/>
      <c r="H519" s="352" t="s">
        <v>142</v>
      </c>
      <c r="I519" s="352"/>
      <c r="J519" s="352"/>
      <c r="K519" s="352"/>
      <c r="L519" s="352"/>
      <c r="M519" s="352"/>
    </row>
    <row r="520" spans="5:13">
      <c r="E520" s="352"/>
      <c r="F520" s="352">
        <v>1</v>
      </c>
      <c r="G520" s="352"/>
      <c r="H520" s="352" t="s">
        <v>2813</v>
      </c>
      <c r="I520" s="352">
        <f>I36</f>
        <v>783</v>
      </c>
      <c r="J520" s="352" t="s">
        <v>1418</v>
      </c>
      <c r="K520" s="352">
        <f>F520*I520</f>
        <v>783</v>
      </c>
      <c r="L520" s="352"/>
      <c r="M520" s="352"/>
    </row>
    <row r="521" spans="5:13">
      <c r="E521" s="352"/>
      <c r="F521" s="352">
        <v>3</v>
      </c>
      <c r="G521" s="352"/>
      <c r="H521" s="352" t="s">
        <v>2632</v>
      </c>
      <c r="I521" s="352">
        <f>I37</f>
        <v>778</v>
      </c>
      <c r="J521" s="352" t="s">
        <v>1418</v>
      </c>
      <c r="K521" s="352">
        <f>F521*I521</f>
        <v>2334</v>
      </c>
      <c r="L521" s="352"/>
      <c r="M521" s="352"/>
    </row>
    <row r="522" spans="5:13">
      <c r="E522" s="352"/>
      <c r="F522" s="352">
        <v>1</v>
      </c>
      <c r="G522" s="352"/>
      <c r="H522" s="352" t="s">
        <v>2369</v>
      </c>
      <c r="I522" s="352">
        <f>I38</f>
        <v>611</v>
      </c>
      <c r="J522" s="352" t="s">
        <v>1418</v>
      </c>
      <c r="K522" s="352">
        <f>F522*I522</f>
        <v>611</v>
      </c>
      <c r="L522" s="352"/>
      <c r="M522" s="352"/>
    </row>
    <row r="523" spans="5:13">
      <c r="E523" s="352"/>
      <c r="F523" s="352">
        <v>0.5</v>
      </c>
      <c r="G523" s="352"/>
      <c r="H523" s="352" t="s">
        <v>5695</v>
      </c>
      <c r="I523" s="353">
        <f>Data!AF9</f>
        <v>947</v>
      </c>
      <c r="J523" s="352" t="s">
        <v>1418</v>
      </c>
      <c r="K523" s="352">
        <f>F523*I523</f>
        <v>473.5</v>
      </c>
      <c r="L523" s="352"/>
      <c r="M523" s="352"/>
    </row>
    <row r="524" spans="5:13">
      <c r="E524" s="352"/>
      <c r="F524" s="352"/>
      <c r="G524" s="352"/>
      <c r="H524" s="357" t="s">
        <v>3257</v>
      </c>
      <c r="I524" s="352"/>
      <c r="J524" s="352"/>
      <c r="K524" s="358">
        <f>SUM(K520:K523)</f>
        <v>4201.5</v>
      </c>
      <c r="L524" s="352"/>
      <c r="M524" s="352"/>
    </row>
    <row r="525" spans="5:13">
      <c r="E525" s="352"/>
      <c r="F525" s="352"/>
      <c r="G525" s="352"/>
      <c r="H525" s="359" t="s">
        <v>3258</v>
      </c>
      <c r="I525" s="360"/>
      <c r="J525" s="360"/>
      <c r="K525" s="360">
        <f>K524/10</f>
        <v>420.15</v>
      </c>
      <c r="L525" s="352"/>
      <c r="M525" s="352"/>
    </row>
    <row r="526" spans="5:13">
      <c r="E526" s="352"/>
      <c r="F526" s="352"/>
      <c r="G526" s="352"/>
      <c r="H526" s="352"/>
      <c r="I526" s="352"/>
      <c r="J526" s="352"/>
      <c r="K526" s="352"/>
      <c r="L526" s="352"/>
      <c r="M526" s="352"/>
    </row>
    <row r="527" spans="5:13">
      <c r="E527" s="352"/>
      <c r="F527" s="352"/>
      <c r="G527" s="352"/>
      <c r="H527" s="360" t="s">
        <v>3259</v>
      </c>
      <c r="I527" s="352"/>
      <c r="J527" s="352"/>
      <c r="K527" s="352"/>
      <c r="L527" s="352"/>
      <c r="M527" s="352"/>
    </row>
    <row r="528" spans="5:13">
      <c r="E528" s="352"/>
      <c r="F528" s="352"/>
      <c r="G528" s="352"/>
      <c r="H528" s="360" t="s">
        <v>3260</v>
      </c>
      <c r="I528" s="352"/>
      <c r="J528" s="352"/>
      <c r="K528" s="352"/>
      <c r="L528" s="352"/>
      <c r="M528" s="352"/>
    </row>
    <row r="529" spans="5:13">
      <c r="E529" s="352"/>
      <c r="F529" s="352"/>
      <c r="G529" s="352"/>
      <c r="H529" s="352"/>
      <c r="I529" s="352"/>
      <c r="J529" s="352"/>
      <c r="K529" s="352"/>
      <c r="L529" s="352"/>
      <c r="M529" s="352"/>
    </row>
    <row r="530" spans="5:13" ht="94.5">
      <c r="E530" s="352"/>
      <c r="F530" s="352"/>
      <c r="G530" s="352"/>
      <c r="H530" s="351" t="s">
        <v>3290</v>
      </c>
      <c r="I530" s="352"/>
      <c r="J530" s="352"/>
      <c r="K530" s="352"/>
      <c r="L530" s="352"/>
      <c r="M530" s="352"/>
    </row>
    <row r="531" spans="5:13">
      <c r="E531" s="352"/>
      <c r="F531" s="352"/>
      <c r="G531" s="352"/>
      <c r="H531" s="352"/>
      <c r="I531" s="352"/>
      <c r="J531" s="352"/>
      <c r="K531" s="352"/>
      <c r="L531" s="352"/>
      <c r="M531" s="352"/>
    </row>
    <row r="532" spans="5:13">
      <c r="E532" s="352"/>
      <c r="F532" s="352">
        <v>1</v>
      </c>
      <c r="G532" s="352" t="s">
        <v>1418</v>
      </c>
      <c r="H532" s="352" t="s">
        <v>3291</v>
      </c>
      <c r="I532" s="352">
        <f>K537</f>
        <v>125.14</v>
      </c>
      <c r="J532" s="352" t="s">
        <v>1422</v>
      </c>
      <c r="K532" s="352">
        <f>F532*I532</f>
        <v>125.14</v>
      </c>
      <c r="L532" s="352"/>
      <c r="M532" s="352"/>
    </row>
    <row r="533" spans="5:13" ht="47.25">
      <c r="E533" s="352"/>
      <c r="F533" s="352" t="s">
        <v>668</v>
      </c>
      <c r="G533" s="352" t="s">
        <v>668</v>
      </c>
      <c r="H533" s="351" t="s">
        <v>3292</v>
      </c>
      <c r="I533" s="352" t="s">
        <v>668</v>
      </c>
      <c r="J533" s="352" t="s">
        <v>668</v>
      </c>
      <c r="K533" s="352">
        <v>43.16</v>
      </c>
      <c r="L533" s="352"/>
      <c r="M533" s="352"/>
    </row>
    <row r="534" spans="5:13">
      <c r="E534" s="352"/>
      <c r="F534" s="352"/>
      <c r="G534" s="352"/>
      <c r="H534" s="352" t="s">
        <v>142</v>
      </c>
      <c r="I534" s="352"/>
      <c r="J534" s="352"/>
      <c r="K534" s="352">
        <f>K509</f>
        <v>311.7</v>
      </c>
      <c r="L534" s="352"/>
      <c r="M534" s="352"/>
    </row>
    <row r="535" spans="5:13">
      <c r="E535" s="352"/>
      <c r="F535" s="352"/>
      <c r="G535" s="352"/>
      <c r="H535" s="359" t="s">
        <v>1082</v>
      </c>
      <c r="I535" s="352"/>
      <c r="J535" s="352"/>
      <c r="K535" s="360">
        <f>SUM(K532:K534)</f>
        <v>480</v>
      </c>
      <c r="L535" s="352">
        <f>K535-480</f>
        <v>0</v>
      </c>
      <c r="M535" s="352"/>
    </row>
    <row r="536" spans="5:13">
      <c r="E536" s="352"/>
      <c r="F536" s="352"/>
      <c r="G536" s="352"/>
      <c r="H536" s="352"/>
      <c r="I536" s="352"/>
      <c r="J536" s="352"/>
      <c r="K536" s="360"/>
      <c r="L536" s="352"/>
      <c r="M536" s="352"/>
    </row>
    <row r="537" spans="5:13">
      <c r="E537" s="352"/>
      <c r="F537" s="352"/>
      <c r="G537" s="352"/>
      <c r="H537" s="360" t="s">
        <v>3291</v>
      </c>
      <c r="I537" s="352">
        <f>I504</f>
        <v>104280</v>
      </c>
      <c r="J537" s="366">
        <f>0.0012</f>
        <v>1.1999999999999999E-3</v>
      </c>
      <c r="K537" s="360">
        <f>I537*J537</f>
        <v>125.14</v>
      </c>
      <c r="L537" s="352"/>
      <c r="M537" s="352"/>
    </row>
    <row r="538" spans="5:13">
      <c r="E538" s="352"/>
      <c r="F538" s="352"/>
      <c r="G538" s="352"/>
      <c r="H538" s="352"/>
      <c r="I538" s="352"/>
      <c r="J538" s="352"/>
      <c r="K538" s="352"/>
      <c r="L538" s="352"/>
      <c r="M538" s="352"/>
    </row>
    <row r="539" spans="5:13">
      <c r="E539" s="352"/>
      <c r="F539" s="352"/>
      <c r="G539" s="352"/>
      <c r="H539" s="360" t="s">
        <v>2705</v>
      </c>
      <c r="I539" s="352"/>
      <c r="J539" s="352"/>
      <c r="K539" s="352"/>
      <c r="L539" s="352"/>
      <c r="M539" s="352"/>
    </row>
    <row r="540" spans="5:13">
      <c r="E540" s="352"/>
      <c r="F540" s="352"/>
      <c r="G540" s="352"/>
      <c r="H540" s="352"/>
      <c r="I540" s="352"/>
      <c r="J540" s="352"/>
      <c r="K540" s="352"/>
      <c r="L540" s="352"/>
      <c r="M540" s="352"/>
    </row>
    <row r="541" spans="5:13">
      <c r="E541" s="352"/>
      <c r="F541" s="352"/>
      <c r="G541" s="352"/>
      <c r="H541" s="360" t="s">
        <v>2579</v>
      </c>
      <c r="I541" s="352"/>
      <c r="J541" s="352"/>
      <c r="K541" s="352"/>
      <c r="L541" s="352"/>
      <c r="M541" s="352"/>
    </row>
    <row r="542" spans="5:13">
      <c r="E542" s="352"/>
      <c r="F542" s="352"/>
      <c r="G542" s="352"/>
      <c r="H542" s="352"/>
      <c r="I542" s="352"/>
      <c r="J542" s="352"/>
      <c r="K542" s="352"/>
      <c r="L542" s="352"/>
      <c r="M542" s="352"/>
    </row>
    <row r="543" spans="5:13" ht="94.5">
      <c r="E543" s="352"/>
      <c r="F543" s="352"/>
      <c r="G543" s="352"/>
      <c r="H543" s="351" t="s">
        <v>2450</v>
      </c>
      <c r="I543" s="352"/>
      <c r="J543" s="352"/>
      <c r="K543" s="352"/>
      <c r="L543" s="352"/>
      <c r="M543" s="352"/>
    </row>
    <row r="544" spans="5:13">
      <c r="E544" s="352"/>
      <c r="F544" s="352"/>
      <c r="G544" s="352"/>
      <c r="H544" s="352"/>
      <c r="I544" s="352"/>
      <c r="J544" s="352"/>
      <c r="K544" s="352"/>
      <c r="L544" s="352"/>
      <c r="M544" s="352"/>
    </row>
    <row r="545" spans="5:13">
      <c r="E545" s="352"/>
      <c r="F545" s="352">
        <v>1</v>
      </c>
      <c r="G545" s="352" t="s">
        <v>1418</v>
      </c>
      <c r="H545" s="352" t="s">
        <v>3255</v>
      </c>
      <c r="I545" s="352">
        <f>I514</f>
        <v>348</v>
      </c>
      <c r="J545" s="352" t="s">
        <v>1418</v>
      </c>
      <c r="K545" s="352">
        <f>F545*I545</f>
        <v>348</v>
      </c>
      <c r="L545" s="352"/>
      <c r="M545" s="352"/>
    </row>
    <row r="546" spans="5:13" ht="47.25">
      <c r="E546" s="352"/>
      <c r="F546" s="352"/>
      <c r="G546" s="352"/>
      <c r="H546" s="351" t="s">
        <v>3256</v>
      </c>
      <c r="I546" s="352"/>
      <c r="J546" s="352"/>
      <c r="K546" s="352">
        <v>35.35</v>
      </c>
      <c r="L546" s="352"/>
      <c r="M546" s="352"/>
    </row>
    <row r="547" spans="5:13">
      <c r="E547" s="352"/>
      <c r="F547" s="352"/>
      <c r="G547" s="352"/>
      <c r="H547" s="352" t="s">
        <v>930</v>
      </c>
      <c r="I547" s="352"/>
      <c r="J547" s="352"/>
      <c r="K547" s="352">
        <f>K525</f>
        <v>420.15</v>
      </c>
      <c r="L547" s="352"/>
      <c r="M547" s="352"/>
    </row>
    <row r="548" spans="5:13">
      <c r="E548" s="352"/>
      <c r="F548" s="352"/>
      <c r="G548" s="352"/>
      <c r="H548" s="359" t="s">
        <v>1082</v>
      </c>
      <c r="I548" s="352"/>
      <c r="J548" s="352"/>
      <c r="K548" s="360">
        <f>SUM(K545:K547)</f>
        <v>803.5</v>
      </c>
      <c r="L548" s="352">
        <f>K548-551</f>
        <v>252.5</v>
      </c>
      <c r="M548" s="352"/>
    </row>
    <row r="549" spans="5:13">
      <c r="E549" s="352"/>
      <c r="F549" s="352"/>
      <c r="G549" s="352"/>
      <c r="H549" s="352"/>
      <c r="I549" s="352"/>
      <c r="J549" s="352"/>
      <c r="K549" s="352"/>
      <c r="L549" s="352"/>
      <c r="M549" s="352"/>
    </row>
    <row r="550" spans="5:13">
      <c r="E550" s="352"/>
      <c r="F550" s="352"/>
      <c r="G550" s="352"/>
      <c r="H550" s="360" t="s">
        <v>2451</v>
      </c>
      <c r="I550" s="352"/>
      <c r="J550" s="352"/>
      <c r="K550" s="352"/>
      <c r="L550" s="352"/>
      <c r="M550" s="352"/>
    </row>
    <row r="551" spans="5:13">
      <c r="E551" s="352"/>
      <c r="F551" s="352"/>
      <c r="G551" s="352"/>
      <c r="H551" s="360" t="s">
        <v>2452</v>
      </c>
      <c r="I551" s="352"/>
      <c r="J551" s="352"/>
      <c r="K551" s="352"/>
      <c r="L551" s="352"/>
      <c r="M551" s="352"/>
    </row>
    <row r="552" spans="5:13">
      <c r="E552" s="352"/>
      <c r="F552" s="352"/>
      <c r="G552" s="352"/>
      <c r="H552" s="352"/>
      <c r="I552" s="352"/>
      <c r="J552" s="352"/>
      <c r="K552" s="352"/>
      <c r="L552" s="352"/>
      <c r="M552" s="352"/>
    </row>
    <row r="553" spans="5:13" ht="31.5">
      <c r="E553" s="352"/>
      <c r="F553" s="352">
        <v>1</v>
      </c>
      <c r="G553" s="352" t="s">
        <v>1418</v>
      </c>
      <c r="H553" s="351" t="s">
        <v>5696</v>
      </c>
      <c r="I553" s="353">
        <v>1520</v>
      </c>
      <c r="J553" s="352" t="s">
        <v>1418</v>
      </c>
      <c r="K553" s="360">
        <f>F553*I553</f>
        <v>1520</v>
      </c>
      <c r="L553" s="352"/>
      <c r="M553" s="352"/>
    </row>
    <row r="554" spans="5:13">
      <c r="E554" s="352"/>
      <c r="F554" s="352"/>
      <c r="G554" s="352"/>
      <c r="H554" s="352"/>
      <c r="I554" s="352"/>
      <c r="J554" s="352"/>
      <c r="K554" s="352"/>
      <c r="L554" s="352"/>
      <c r="M554" s="352"/>
    </row>
    <row r="555" spans="5:13">
      <c r="E555" s="352"/>
      <c r="F555" s="352"/>
      <c r="G555" s="352"/>
      <c r="H555" s="360" t="s">
        <v>2453</v>
      </c>
      <c r="I555" s="352"/>
      <c r="J555" s="352"/>
      <c r="K555" s="352"/>
      <c r="L555" s="352"/>
      <c r="M555" s="352"/>
    </row>
    <row r="556" spans="5:13">
      <c r="E556" s="352"/>
      <c r="F556" s="352"/>
      <c r="G556" s="352"/>
      <c r="H556" s="360" t="s">
        <v>2440</v>
      </c>
      <c r="I556" s="352"/>
      <c r="J556" s="352"/>
      <c r="K556" s="352"/>
      <c r="L556" s="352"/>
      <c r="M556" s="352"/>
    </row>
    <row r="557" spans="5:13">
      <c r="E557" s="352"/>
      <c r="F557" s="352"/>
      <c r="G557" s="352"/>
      <c r="H557" s="352"/>
      <c r="I557" s="352"/>
      <c r="J557" s="352"/>
      <c r="K557" s="352"/>
      <c r="L557" s="352"/>
      <c r="M557" s="352"/>
    </row>
    <row r="558" spans="5:13" ht="31.5">
      <c r="E558" s="352"/>
      <c r="F558" s="352">
        <v>1</v>
      </c>
      <c r="G558" s="352" t="s">
        <v>1418</v>
      </c>
      <c r="H558" s="351" t="s">
        <v>5697</v>
      </c>
      <c r="I558" s="353">
        <v>1876</v>
      </c>
      <c r="J558" s="352" t="s">
        <v>1418</v>
      </c>
      <c r="K558" s="360">
        <f>F558*I558</f>
        <v>1876</v>
      </c>
      <c r="L558" s="352"/>
      <c r="M558" s="352"/>
    </row>
    <row r="559" spans="5:13">
      <c r="E559" s="352"/>
      <c r="F559" s="352"/>
      <c r="G559" s="352"/>
      <c r="H559" s="352"/>
      <c r="I559" s="352"/>
      <c r="J559" s="352"/>
      <c r="K559" s="352"/>
      <c r="L559" s="352"/>
      <c r="M559" s="352"/>
    </row>
    <row r="560" spans="5:13">
      <c r="E560" s="352"/>
      <c r="F560" s="352"/>
      <c r="G560" s="352"/>
      <c r="H560" s="360" t="s">
        <v>2441</v>
      </c>
      <c r="I560" s="352"/>
      <c r="J560" s="352"/>
      <c r="K560" s="352"/>
      <c r="L560" s="352"/>
      <c r="M560" s="352"/>
    </row>
    <row r="561" spans="5:16">
      <c r="E561" s="352"/>
      <c r="F561" s="352"/>
      <c r="G561" s="352"/>
      <c r="H561" s="360" t="s">
        <v>2442</v>
      </c>
      <c r="I561" s="352"/>
      <c r="J561" s="352"/>
      <c r="K561" s="352"/>
      <c r="L561" s="352"/>
      <c r="M561" s="352"/>
    </row>
    <row r="562" spans="5:16">
      <c r="E562" s="352"/>
      <c r="F562" s="352"/>
      <c r="G562" s="352"/>
      <c r="H562" s="358" t="s">
        <v>2443</v>
      </c>
      <c r="I562" s="352"/>
      <c r="J562" s="352"/>
      <c r="K562" s="352"/>
      <c r="L562" s="352"/>
      <c r="M562" s="352"/>
    </row>
    <row r="563" spans="5:16">
      <c r="E563" s="352"/>
      <c r="F563" s="352"/>
      <c r="G563" s="352"/>
      <c r="H563" s="352"/>
      <c r="I563" s="352"/>
      <c r="J563" s="352"/>
      <c r="K563" s="352"/>
      <c r="L563" s="352"/>
      <c r="M563" s="352"/>
    </row>
    <row r="564" spans="5:16" ht="63">
      <c r="E564" s="352"/>
      <c r="F564" s="352"/>
      <c r="G564" s="352"/>
      <c r="H564" s="351" t="s">
        <v>2754</v>
      </c>
      <c r="I564" s="352"/>
      <c r="J564" s="352"/>
      <c r="K564" s="352"/>
      <c r="L564" s="351" t="s">
        <v>3534</v>
      </c>
      <c r="M564" s="351" t="s">
        <v>3535</v>
      </c>
      <c r="N564" s="351" t="s">
        <v>3783</v>
      </c>
      <c r="O564" s="351" t="s">
        <v>3951</v>
      </c>
    </row>
    <row r="565" spans="5:16">
      <c r="E565" s="352"/>
      <c r="F565" s="352">
        <v>1</v>
      </c>
      <c r="G565" s="352" t="s">
        <v>1418</v>
      </c>
      <c r="H565" s="352" t="s">
        <v>5698</v>
      </c>
      <c r="I565" s="353">
        <v>85.2</v>
      </c>
      <c r="J565" s="352" t="s">
        <v>1418</v>
      </c>
      <c r="K565" s="352">
        <f>F565*I565</f>
        <v>85.2</v>
      </c>
      <c r="L565" s="420">
        <v>190.2</v>
      </c>
      <c r="M565" s="420">
        <v>48.05</v>
      </c>
      <c r="N565" s="420">
        <v>343.7</v>
      </c>
      <c r="O565" s="1055">
        <v>555</v>
      </c>
    </row>
    <row r="566" spans="5:16">
      <c r="E566" s="352"/>
      <c r="F566" s="352">
        <v>1</v>
      </c>
      <c r="G566" s="352" t="s">
        <v>1418</v>
      </c>
      <c r="H566" s="352" t="s">
        <v>2756</v>
      </c>
      <c r="I566" s="352">
        <f>K571</f>
        <v>31.28</v>
      </c>
      <c r="J566" s="352" t="s">
        <v>1418</v>
      </c>
      <c r="K566" s="352">
        <f>F566*I566</f>
        <v>31.28</v>
      </c>
      <c r="L566" s="352">
        <f t="shared" ref="L566:O568" si="15">K566</f>
        <v>31.28</v>
      </c>
      <c r="M566" s="352">
        <f t="shared" si="15"/>
        <v>31.28</v>
      </c>
      <c r="N566" s="352">
        <f t="shared" si="15"/>
        <v>31.28</v>
      </c>
      <c r="O566" s="181">
        <f t="shared" si="15"/>
        <v>31.28</v>
      </c>
    </row>
    <row r="567" spans="5:16">
      <c r="E567" s="352"/>
      <c r="F567" s="352"/>
      <c r="G567" s="352"/>
      <c r="H567" s="352" t="s">
        <v>930</v>
      </c>
      <c r="I567" s="352"/>
      <c r="J567" s="352"/>
      <c r="K567" s="352">
        <f>K578</f>
        <v>424.25</v>
      </c>
      <c r="L567" s="352">
        <f t="shared" si="15"/>
        <v>424.25</v>
      </c>
      <c r="M567" s="352">
        <f t="shared" si="15"/>
        <v>424.25</v>
      </c>
      <c r="N567" s="352">
        <f t="shared" si="15"/>
        <v>424.25</v>
      </c>
      <c r="O567" s="181">
        <f t="shared" si="15"/>
        <v>424.25</v>
      </c>
    </row>
    <row r="568" spans="5:16">
      <c r="E568" s="352"/>
      <c r="F568" s="352"/>
      <c r="G568" s="352"/>
      <c r="H568" s="352" t="s">
        <v>2757</v>
      </c>
      <c r="I568" s="352" t="s">
        <v>668</v>
      </c>
      <c r="J568" s="352"/>
      <c r="K568" s="352">
        <v>9.27</v>
      </c>
      <c r="L568" s="352">
        <f t="shared" si="15"/>
        <v>9.27</v>
      </c>
      <c r="M568" s="352">
        <f>L568+0.15</f>
        <v>9.42</v>
      </c>
      <c r="N568" s="352">
        <f>M568+0.05</f>
        <v>9.4700000000000006</v>
      </c>
      <c r="O568" s="181">
        <f>N568</f>
        <v>9.4700000000000006</v>
      </c>
      <c r="P568" s="364">
        <f>515-M569</f>
        <v>2</v>
      </c>
    </row>
    <row r="569" spans="5:16">
      <c r="E569" s="352"/>
      <c r="F569" s="352"/>
      <c r="G569" s="352"/>
      <c r="H569" s="359" t="s">
        <v>1082</v>
      </c>
      <c r="I569" s="352"/>
      <c r="J569" s="352"/>
      <c r="K569" s="360">
        <f>SUM(K565:K568)</f>
        <v>550</v>
      </c>
      <c r="L569" s="360">
        <f>SUM(L565:L568)</f>
        <v>655</v>
      </c>
      <c r="M569" s="360">
        <f>SUM(M565:M568)</f>
        <v>513</v>
      </c>
      <c r="N569" s="360">
        <f>SUM(N565:N568)</f>
        <v>808.7</v>
      </c>
      <c r="O569" s="360">
        <f>SUM(O565:O568)</f>
        <v>1020</v>
      </c>
    </row>
    <row r="570" spans="5:16">
      <c r="E570" s="352"/>
      <c r="F570" s="352"/>
      <c r="G570" s="352"/>
      <c r="H570" s="352"/>
      <c r="I570" s="352"/>
      <c r="J570" s="352"/>
      <c r="K570" s="352"/>
      <c r="L570" s="352"/>
      <c r="M570" s="352"/>
    </row>
    <row r="571" spans="5:16">
      <c r="E571" s="352"/>
      <c r="F571" s="352"/>
      <c r="G571" s="352"/>
      <c r="H571" s="360" t="s">
        <v>2758</v>
      </c>
      <c r="I571" s="352">
        <f>I537</f>
        <v>104280</v>
      </c>
      <c r="J571" s="366">
        <v>2.9999999999999997E-4</v>
      </c>
      <c r="K571" s="360">
        <f>I571*J571</f>
        <v>31.28</v>
      </c>
      <c r="L571" s="352">
        <f>K569-368</f>
        <v>182</v>
      </c>
      <c r="M571" s="352"/>
    </row>
    <row r="572" spans="5:16">
      <c r="E572" s="352"/>
      <c r="F572" s="352"/>
      <c r="G572" s="352"/>
      <c r="H572" s="352"/>
      <c r="I572" s="352"/>
      <c r="J572" s="352"/>
      <c r="K572" s="352"/>
      <c r="L572" s="352"/>
      <c r="M572" s="352"/>
    </row>
    <row r="573" spans="5:16">
      <c r="E573" s="352"/>
      <c r="F573" s="352"/>
      <c r="G573" s="352"/>
      <c r="H573" s="358" t="s">
        <v>142</v>
      </c>
      <c r="I573" s="352"/>
      <c r="J573" s="352"/>
      <c r="K573" s="352"/>
      <c r="L573" s="352"/>
      <c r="M573" s="352"/>
    </row>
    <row r="574" spans="5:16">
      <c r="E574" s="352"/>
      <c r="F574" s="352">
        <v>1</v>
      </c>
      <c r="G574" s="352" t="s">
        <v>1418</v>
      </c>
      <c r="H574" s="352" t="s">
        <v>2813</v>
      </c>
      <c r="I574" s="352">
        <f>I520</f>
        <v>783</v>
      </c>
      <c r="J574" s="352" t="s">
        <v>1418</v>
      </c>
      <c r="K574" s="352">
        <f>F574*I574</f>
        <v>783</v>
      </c>
      <c r="L574" s="352"/>
      <c r="M574" s="352"/>
    </row>
    <row r="575" spans="5:16">
      <c r="E575" s="352"/>
      <c r="F575" s="352">
        <v>1</v>
      </c>
      <c r="G575" s="352" t="s">
        <v>1418</v>
      </c>
      <c r="H575" s="352" t="s">
        <v>2632</v>
      </c>
      <c r="I575" s="352">
        <f>I521</f>
        <v>778</v>
      </c>
      <c r="J575" s="352" t="s">
        <v>1418</v>
      </c>
      <c r="K575" s="352">
        <f>F575*I575</f>
        <v>778</v>
      </c>
      <c r="L575" s="352"/>
      <c r="M575" s="352"/>
    </row>
    <row r="576" spans="5:16">
      <c r="E576" s="352"/>
      <c r="F576" s="352">
        <v>3</v>
      </c>
      <c r="G576" s="352" t="s">
        <v>1418</v>
      </c>
      <c r="H576" s="352" t="s">
        <v>2369</v>
      </c>
      <c r="I576" s="352">
        <f>I522</f>
        <v>611</v>
      </c>
      <c r="J576" s="352" t="s">
        <v>1418</v>
      </c>
      <c r="K576" s="352">
        <f>F576*I576</f>
        <v>1833</v>
      </c>
      <c r="L576" s="352"/>
      <c r="M576" s="352"/>
    </row>
    <row r="577" spans="5:15">
      <c r="E577" s="352"/>
      <c r="F577" s="352"/>
      <c r="G577" s="352"/>
      <c r="H577" s="357" t="s">
        <v>2707</v>
      </c>
      <c r="I577" s="352"/>
      <c r="J577" s="352"/>
      <c r="K577" s="352">
        <f>SUM(K574:K576)</f>
        <v>3394</v>
      </c>
      <c r="L577" s="352"/>
      <c r="M577" s="352"/>
    </row>
    <row r="578" spans="5:15">
      <c r="E578" s="352"/>
      <c r="F578" s="352"/>
      <c r="G578" s="352"/>
      <c r="H578" s="359" t="s">
        <v>2840</v>
      </c>
      <c r="I578" s="352"/>
      <c r="J578" s="352"/>
      <c r="K578" s="360">
        <f>K577/8</f>
        <v>424.25</v>
      </c>
      <c r="L578" s="352"/>
      <c r="M578" s="352"/>
    </row>
    <row r="579" spans="5:15">
      <c r="E579" s="352"/>
      <c r="F579" s="352"/>
      <c r="G579" s="352"/>
      <c r="H579" s="352"/>
      <c r="I579" s="352"/>
      <c r="J579" s="352"/>
      <c r="K579" s="352"/>
      <c r="L579" s="352"/>
      <c r="M579" s="352"/>
    </row>
    <row r="580" spans="5:15">
      <c r="E580" s="352"/>
      <c r="F580" s="352"/>
      <c r="G580" s="352"/>
      <c r="H580" s="360" t="s">
        <v>2708</v>
      </c>
      <c r="I580" s="352"/>
      <c r="J580" s="352"/>
      <c r="K580" s="352"/>
      <c r="L580" s="352"/>
      <c r="M580" s="352"/>
    </row>
    <row r="581" spans="5:15">
      <c r="E581" s="352"/>
      <c r="F581" s="352"/>
      <c r="G581" s="352"/>
      <c r="H581" s="360" t="s">
        <v>2709</v>
      </c>
      <c r="I581" s="352"/>
      <c r="J581" s="352"/>
      <c r="K581" s="352"/>
      <c r="L581" s="352"/>
      <c r="M581" s="352"/>
    </row>
    <row r="582" spans="5:15">
      <c r="E582" s="352"/>
      <c r="F582" s="352"/>
      <c r="G582" s="352"/>
      <c r="H582" s="352"/>
      <c r="I582" s="352"/>
      <c r="J582" s="352"/>
      <c r="K582" s="352"/>
      <c r="L582" s="352"/>
      <c r="M582" s="352"/>
    </row>
    <row r="583" spans="5:15" ht="63">
      <c r="E583" s="352"/>
      <c r="F583" s="352"/>
      <c r="G583" s="352"/>
      <c r="H583" s="351" t="s">
        <v>2714</v>
      </c>
      <c r="I583" s="352"/>
      <c r="J583" s="352"/>
      <c r="K583" s="352"/>
      <c r="L583" s="352" t="s">
        <v>3591</v>
      </c>
      <c r="M583" s="351" t="s">
        <v>3535</v>
      </c>
      <c r="N583" s="351" t="s">
        <v>3783</v>
      </c>
      <c r="O583" s="351" t="s">
        <v>3951</v>
      </c>
    </row>
    <row r="584" spans="5:15">
      <c r="E584" s="352"/>
      <c r="F584" s="352">
        <v>3</v>
      </c>
      <c r="G584" s="352" t="s">
        <v>1418</v>
      </c>
      <c r="H584" s="352" t="str">
        <f>H565</f>
        <v>32 Amps 500 V fuse units P-120 6-b</v>
      </c>
      <c r="I584" s="455">
        <f>I565</f>
        <v>85.2</v>
      </c>
      <c r="J584" s="352" t="s">
        <v>1422</v>
      </c>
      <c r="K584" s="352">
        <f>F584*I584</f>
        <v>255.6</v>
      </c>
      <c r="L584" s="352">
        <f>L565*3</f>
        <v>570.6</v>
      </c>
      <c r="M584" s="352">
        <f>M565*3</f>
        <v>144.15</v>
      </c>
      <c r="N584" s="352">
        <f>N565*3</f>
        <v>1031.0999999999999</v>
      </c>
      <c r="O584" s="352">
        <f>O565*3</f>
        <v>1665</v>
      </c>
    </row>
    <row r="585" spans="5:15">
      <c r="E585" s="352"/>
      <c r="F585" s="352">
        <v>1</v>
      </c>
      <c r="G585" s="352" t="s">
        <v>1418</v>
      </c>
      <c r="H585" s="352" t="s">
        <v>3247</v>
      </c>
      <c r="I585" s="352">
        <f>K590</f>
        <v>62.57</v>
      </c>
      <c r="J585" s="352" t="s">
        <v>1418</v>
      </c>
      <c r="K585" s="352">
        <f>F585*I585</f>
        <v>62.57</v>
      </c>
      <c r="L585" s="352">
        <f t="shared" ref="L585:O587" si="16">K585</f>
        <v>62.57</v>
      </c>
      <c r="M585" s="352">
        <f t="shared" si="16"/>
        <v>62.57</v>
      </c>
      <c r="N585" s="352">
        <f t="shared" si="16"/>
        <v>62.57</v>
      </c>
      <c r="O585" s="352">
        <f t="shared" si="16"/>
        <v>62.57</v>
      </c>
    </row>
    <row r="586" spans="5:15">
      <c r="E586" s="352"/>
      <c r="F586" s="352"/>
      <c r="G586" s="352"/>
      <c r="H586" s="352" t="s">
        <v>930</v>
      </c>
      <c r="I586" s="352"/>
      <c r="J586" s="352"/>
      <c r="K586" s="352">
        <f>K597</f>
        <v>500.63</v>
      </c>
      <c r="L586" s="352">
        <f t="shared" si="16"/>
        <v>500.63</v>
      </c>
      <c r="M586" s="352">
        <f t="shared" si="16"/>
        <v>500.63</v>
      </c>
      <c r="N586" s="352">
        <f t="shared" si="16"/>
        <v>500.63</v>
      </c>
      <c r="O586" s="352">
        <f t="shared" si="16"/>
        <v>500.63</v>
      </c>
    </row>
    <row r="587" spans="5:15">
      <c r="E587" s="352"/>
      <c r="F587" s="352"/>
      <c r="G587" s="352"/>
      <c r="H587" s="352" t="s">
        <v>2757</v>
      </c>
      <c r="I587" s="352" t="s">
        <v>668</v>
      </c>
      <c r="J587" s="352"/>
      <c r="K587" s="352">
        <v>6.2</v>
      </c>
      <c r="L587" s="352">
        <f t="shared" si="16"/>
        <v>6.2</v>
      </c>
      <c r="M587" s="352">
        <f t="shared" si="16"/>
        <v>6.2</v>
      </c>
      <c r="N587" s="352">
        <f t="shared" si="16"/>
        <v>6.2</v>
      </c>
      <c r="O587" s="352">
        <f t="shared" si="16"/>
        <v>6.2</v>
      </c>
    </row>
    <row r="588" spans="5:15">
      <c r="E588" s="352"/>
      <c r="F588" s="352"/>
      <c r="G588" s="352"/>
      <c r="H588" s="359" t="s">
        <v>1082</v>
      </c>
      <c r="I588" s="352"/>
      <c r="J588" s="352"/>
      <c r="K588" s="360">
        <f>SUM(K584:K587)</f>
        <v>825</v>
      </c>
      <c r="L588" s="360">
        <f>SUM(L584:L587)</f>
        <v>1140</v>
      </c>
      <c r="M588" s="360">
        <f>SUM(M584:M587)</f>
        <v>713.55</v>
      </c>
      <c r="N588" s="360">
        <f>SUM(N584:N587)</f>
        <v>1600.5</v>
      </c>
      <c r="O588" s="360">
        <f>SUM(O584:O587)</f>
        <v>2234.4</v>
      </c>
    </row>
    <row r="589" spans="5:15">
      <c r="E589" s="352"/>
      <c r="F589" s="352"/>
      <c r="G589" s="352"/>
      <c r="H589" s="359"/>
      <c r="I589" s="352"/>
      <c r="J589" s="352"/>
      <c r="K589" s="360"/>
      <c r="L589" s="352">
        <f>825-K588</f>
        <v>0</v>
      </c>
      <c r="M589" s="352"/>
    </row>
    <row r="590" spans="5:15">
      <c r="E590" s="352"/>
      <c r="F590" s="352"/>
      <c r="G590" s="352"/>
      <c r="H590" s="360" t="s">
        <v>3247</v>
      </c>
      <c r="I590" s="352">
        <f>I571</f>
        <v>104280</v>
      </c>
      <c r="J590" s="366">
        <v>5.9999999999999995E-4</v>
      </c>
      <c r="K590" s="360">
        <f>I590*J590</f>
        <v>62.57</v>
      </c>
      <c r="L590" s="352"/>
      <c r="M590" s="352"/>
    </row>
    <row r="591" spans="5:15">
      <c r="E591" s="352"/>
      <c r="F591" s="352"/>
      <c r="G591" s="352"/>
      <c r="H591" s="359"/>
      <c r="I591" s="352"/>
      <c r="J591" s="352"/>
      <c r="K591" s="352"/>
      <c r="L591" s="352"/>
      <c r="M591" s="352"/>
    </row>
    <row r="592" spans="5:15">
      <c r="E592" s="352"/>
      <c r="F592" s="352"/>
      <c r="G592" s="352"/>
      <c r="H592" s="358" t="s">
        <v>142</v>
      </c>
      <c r="I592" s="352"/>
      <c r="J592" s="352"/>
      <c r="K592" s="352"/>
      <c r="L592" s="352"/>
      <c r="M592" s="352"/>
    </row>
    <row r="593" spans="5:13">
      <c r="E593" s="352"/>
      <c r="F593" s="352">
        <v>1</v>
      </c>
      <c r="G593" s="352" t="s">
        <v>1418</v>
      </c>
      <c r="H593" s="352" t="s">
        <v>2813</v>
      </c>
      <c r="I593" s="352">
        <f>I574</f>
        <v>783</v>
      </c>
      <c r="J593" s="352" t="s">
        <v>1418</v>
      </c>
      <c r="K593" s="352">
        <f>F593*I593</f>
        <v>783</v>
      </c>
      <c r="L593" s="352"/>
      <c r="M593" s="352"/>
    </row>
    <row r="594" spans="5:13">
      <c r="E594" s="352"/>
      <c r="F594" s="352">
        <v>1</v>
      </c>
      <c r="G594" s="352" t="s">
        <v>1418</v>
      </c>
      <c r="H594" s="352" t="s">
        <v>2632</v>
      </c>
      <c r="I594" s="352">
        <f>I575</f>
        <v>778</v>
      </c>
      <c r="J594" s="352" t="s">
        <v>1418</v>
      </c>
      <c r="K594" s="352">
        <f>F594*I594</f>
        <v>778</v>
      </c>
      <c r="L594" s="352"/>
      <c r="M594" s="352"/>
    </row>
    <row r="595" spans="5:13">
      <c r="E595" s="352"/>
      <c r="F595" s="352">
        <v>4</v>
      </c>
      <c r="G595" s="352" t="s">
        <v>1418</v>
      </c>
      <c r="H595" s="352" t="s">
        <v>2369</v>
      </c>
      <c r="I595" s="352">
        <f>I576</f>
        <v>611</v>
      </c>
      <c r="J595" s="352" t="s">
        <v>1418</v>
      </c>
      <c r="K595" s="352">
        <f>F595*I595</f>
        <v>2444</v>
      </c>
      <c r="L595" s="352"/>
      <c r="M595" s="352"/>
    </row>
    <row r="596" spans="5:13">
      <c r="E596" s="352"/>
      <c r="F596" s="352"/>
      <c r="G596" s="352"/>
      <c r="H596" s="357" t="s">
        <v>2707</v>
      </c>
      <c r="I596" s="352"/>
      <c r="J596" s="352"/>
      <c r="K596" s="352">
        <f>SUM(K593:K595)</f>
        <v>4005</v>
      </c>
      <c r="L596" s="352"/>
      <c r="M596" s="352"/>
    </row>
    <row r="597" spans="5:13">
      <c r="E597" s="352"/>
      <c r="F597" s="352"/>
      <c r="G597" s="352"/>
      <c r="H597" s="359" t="s">
        <v>2941</v>
      </c>
      <c r="I597" s="352"/>
      <c r="J597" s="352"/>
      <c r="K597" s="360">
        <f>K596/8</f>
        <v>500.63</v>
      </c>
      <c r="L597" s="352"/>
      <c r="M597" s="352"/>
    </row>
    <row r="598" spans="5:13">
      <c r="E598" s="352"/>
      <c r="F598" s="352"/>
      <c r="G598" s="352"/>
      <c r="H598" s="352"/>
      <c r="I598" s="352"/>
      <c r="J598" s="352"/>
      <c r="K598" s="352"/>
      <c r="L598" s="352"/>
      <c r="M598" s="352"/>
    </row>
    <row r="599" spans="5:13">
      <c r="E599" s="352"/>
      <c r="F599" s="352"/>
      <c r="G599" s="352"/>
      <c r="H599" s="360" t="s">
        <v>2715</v>
      </c>
      <c r="I599" s="352"/>
      <c r="J599" s="352"/>
      <c r="K599" s="352"/>
      <c r="L599" s="352"/>
      <c r="M599" s="352"/>
    </row>
    <row r="600" spans="5:13">
      <c r="E600" s="352"/>
      <c r="F600" s="352"/>
      <c r="G600" s="352"/>
      <c r="H600" s="352"/>
      <c r="I600" s="352"/>
      <c r="J600" s="352"/>
      <c r="K600" s="352"/>
      <c r="L600" s="352"/>
      <c r="M600" s="352"/>
    </row>
    <row r="601" spans="5:13">
      <c r="E601" s="352"/>
      <c r="F601" s="352"/>
      <c r="G601" s="352"/>
      <c r="H601" s="360" t="s">
        <v>2716</v>
      </c>
      <c r="I601" s="352"/>
      <c r="J601" s="352"/>
      <c r="K601" s="352"/>
      <c r="L601" s="352"/>
      <c r="M601" s="352"/>
    </row>
    <row r="602" spans="5:13">
      <c r="E602" s="352"/>
      <c r="F602" s="352"/>
      <c r="G602" s="352"/>
      <c r="H602" s="352"/>
      <c r="I602" s="352"/>
      <c r="J602" s="352"/>
      <c r="K602" s="352"/>
      <c r="L602" s="352"/>
      <c r="M602" s="352"/>
    </row>
    <row r="603" spans="5:13" ht="78.75">
      <c r="E603" s="352"/>
      <c r="F603" s="352"/>
      <c r="G603" s="352"/>
      <c r="H603" s="351" t="s">
        <v>2405</v>
      </c>
      <c r="I603" s="352"/>
      <c r="J603" s="352"/>
      <c r="K603" s="352"/>
      <c r="L603" s="352"/>
      <c r="M603" s="352"/>
    </row>
    <row r="604" spans="5:13">
      <c r="E604" s="352"/>
      <c r="F604" s="352"/>
      <c r="G604" s="352"/>
      <c r="H604" s="352"/>
      <c r="I604" s="352"/>
      <c r="J604" s="352"/>
      <c r="K604" s="352"/>
      <c r="L604" s="352"/>
      <c r="M604" s="352"/>
    </row>
    <row r="605" spans="5:13">
      <c r="E605" s="352"/>
      <c r="F605" s="352">
        <v>1</v>
      </c>
      <c r="G605" s="352" t="s">
        <v>1418</v>
      </c>
      <c r="H605" s="352" t="s">
        <v>5699</v>
      </c>
      <c r="I605" s="420">
        <v>48.05</v>
      </c>
      <c r="J605" s="352" t="s">
        <v>1418</v>
      </c>
      <c r="K605" s="352">
        <f>F605*I605</f>
        <v>48.05</v>
      </c>
      <c r="L605" s="352"/>
      <c r="M605" s="352"/>
    </row>
    <row r="606" spans="5:13">
      <c r="E606" s="352"/>
      <c r="F606" s="352">
        <v>1</v>
      </c>
      <c r="G606" s="352" t="s">
        <v>1418</v>
      </c>
      <c r="H606" s="351" t="s">
        <v>2406</v>
      </c>
      <c r="I606" s="352">
        <f>K612</f>
        <v>234.63</v>
      </c>
      <c r="J606" s="352" t="s">
        <v>1418</v>
      </c>
      <c r="K606" s="352">
        <f>F606*I606</f>
        <v>234.63</v>
      </c>
      <c r="L606" s="352"/>
      <c r="M606" s="352"/>
    </row>
    <row r="607" spans="5:13">
      <c r="E607" s="352"/>
      <c r="F607" s="352">
        <v>1</v>
      </c>
      <c r="G607" s="352" t="s">
        <v>1418</v>
      </c>
      <c r="H607" s="352" t="s">
        <v>2407</v>
      </c>
      <c r="I607" s="440">
        <v>25</v>
      </c>
      <c r="J607" s="352" t="s">
        <v>2408</v>
      </c>
      <c r="K607" s="352">
        <f>F607*I607</f>
        <v>25</v>
      </c>
      <c r="L607" s="352"/>
      <c r="M607" s="352"/>
    </row>
    <row r="608" spans="5:13">
      <c r="E608" s="352"/>
      <c r="F608" s="352"/>
      <c r="G608" s="352"/>
      <c r="H608" s="352" t="s">
        <v>142</v>
      </c>
      <c r="I608" s="352"/>
      <c r="J608" s="352"/>
      <c r="K608" s="352">
        <f>K618</f>
        <v>501.25</v>
      </c>
      <c r="L608" s="352"/>
      <c r="M608" s="352"/>
    </row>
    <row r="609" spans="5:57">
      <c r="E609" s="352"/>
      <c r="F609" s="352"/>
      <c r="G609" s="352"/>
      <c r="H609" s="352" t="s">
        <v>2409</v>
      </c>
      <c r="I609" s="352"/>
      <c r="J609" s="352"/>
      <c r="K609" s="352">
        <v>9.82</v>
      </c>
      <c r="L609" s="352"/>
      <c r="M609" s="352"/>
    </row>
    <row r="610" spans="5:57">
      <c r="E610" s="352"/>
      <c r="F610" s="352"/>
      <c r="G610" s="352"/>
      <c r="H610" s="359" t="s">
        <v>2410</v>
      </c>
      <c r="I610" s="352"/>
      <c r="J610" s="352"/>
      <c r="K610" s="360">
        <f>SUM(K605:K609)</f>
        <v>818.75</v>
      </c>
      <c r="L610" s="352">
        <f>K610-592</f>
        <v>226.75</v>
      </c>
      <c r="M610" s="352"/>
    </row>
    <row r="611" spans="5:57">
      <c r="E611" s="352"/>
      <c r="F611" s="352"/>
      <c r="G611" s="352"/>
      <c r="H611" s="352"/>
      <c r="I611" s="352"/>
      <c r="J611" s="352"/>
      <c r="K611" s="352"/>
      <c r="L611" s="352"/>
      <c r="M611" s="352"/>
    </row>
    <row r="612" spans="5:57">
      <c r="E612" s="352"/>
      <c r="F612" s="352"/>
      <c r="G612" s="352"/>
      <c r="H612" s="360" t="s">
        <v>2411</v>
      </c>
      <c r="I612" s="352">
        <f>I590</f>
        <v>104280</v>
      </c>
      <c r="J612" s="372">
        <v>2.2499999999999998E-3</v>
      </c>
      <c r="K612" s="352">
        <f>I612*J612</f>
        <v>234.63</v>
      </c>
      <c r="L612" s="352"/>
      <c r="M612" s="352"/>
    </row>
    <row r="613" spans="5:57">
      <c r="E613" s="352"/>
      <c r="F613" s="352"/>
      <c r="G613" s="352"/>
      <c r="H613" s="352"/>
      <c r="I613" s="352"/>
      <c r="J613" s="352"/>
      <c r="K613" s="352"/>
      <c r="L613" s="352"/>
      <c r="M613" s="352"/>
    </row>
    <row r="614" spans="5:57">
      <c r="E614" s="352"/>
      <c r="F614" s="352"/>
      <c r="G614" s="352"/>
      <c r="H614" s="360" t="s">
        <v>930</v>
      </c>
      <c r="I614" s="352"/>
      <c r="J614" s="352"/>
      <c r="K614" s="352"/>
      <c r="L614" s="352"/>
      <c r="M614" s="352"/>
    </row>
    <row r="615" spans="5:57">
      <c r="E615" s="352"/>
      <c r="F615" s="352">
        <v>1</v>
      </c>
      <c r="G615" s="352" t="s">
        <v>1418</v>
      </c>
      <c r="H615" s="352" t="s">
        <v>2813</v>
      </c>
      <c r="I615" s="181">
        <f>I593</f>
        <v>783</v>
      </c>
      <c r="J615" s="352" t="s">
        <v>1418</v>
      </c>
      <c r="K615" s="352">
        <f>F615*I615</f>
        <v>783</v>
      </c>
      <c r="L615" s="352"/>
      <c r="M615" s="352"/>
    </row>
    <row r="616" spans="5:57">
      <c r="E616" s="352"/>
      <c r="F616" s="352">
        <v>2</v>
      </c>
      <c r="G616" s="352" t="s">
        <v>1418</v>
      </c>
      <c r="H616" s="352" t="s">
        <v>2633</v>
      </c>
      <c r="I616" s="181">
        <f>I595</f>
        <v>611</v>
      </c>
      <c r="J616" s="352" t="s">
        <v>1418</v>
      </c>
      <c r="K616" s="352">
        <f>F616*I616</f>
        <v>1222</v>
      </c>
      <c r="L616" s="352"/>
      <c r="M616" s="352"/>
    </row>
    <row r="617" spans="5:57">
      <c r="E617" s="352"/>
      <c r="F617" s="352"/>
      <c r="G617" s="352"/>
      <c r="H617" s="357" t="s">
        <v>2814</v>
      </c>
      <c r="I617" s="352"/>
      <c r="J617" s="352"/>
      <c r="K617" s="352">
        <f>SUM(K615:K616)</f>
        <v>2005</v>
      </c>
      <c r="L617" s="352"/>
      <c r="M617" s="352"/>
    </row>
    <row r="618" spans="5:57">
      <c r="E618" s="352"/>
      <c r="F618" s="352"/>
      <c r="G618" s="352"/>
      <c r="H618" s="359" t="s">
        <v>2840</v>
      </c>
      <c r="I618" s="352"/>
      <c r="J618" s="352"/>
      <c r="K618" s="360">
        <f>K617/4</f>
        <v>501.25</v>
      </c>
      <c r="L618" s="352"/>
      <c r="M618" s="352"/>
    </row>
    <row r="619" spans="5:57">
      <c r="E619" s="352"/>
      <c r="F619" s="352"/>
      <c r="G619" s="352"/>
      <c r="H619" s="352"/>
      <c r="I619" s="352"/>
      <c r="J619" s="352"/>
      <c r="K619" s="352"/>
      <c r="L619" s="352"/>
      <c r="M619" s="352"/>
    </row>
    <row r="620" spans="5:57">
      <c r="E620" s="352"/>
      <c r="F620" s="364"/>
      <c r="G620" s="364"/>
      <c r="H620" s="363" t="s">
        <v>2412</v>
      </c>
      <c r="I620" s="364"/>
      <c r="J620" s="364"/>
      <c r="K620" s="364"/>
      <c r="L620" s="364"/>
      <c r="M620" s="364"/>
      <c r="N620" s="153"/>
      <c r="O620" s="153"/>
      <c r="P620" s="153"/>
      <c r="Q620" s="153"/>
      <c r="R620" s="153"/>
      <c r="S620" s="153"/>
      <c r="T620" s="153"/>
      <c r="U620" s="153"/>
      <c r="V620" s="153"/>
      <c r="W620" s="153"/>
      <c r="X620" s="153"/>
      <c r="Y620" s="153"/>
      <c r="Z620" s="153"/>
      <c r="AA620" s="153"/>
      <c r="AB620" s="153"/>
      <c r="AC620" s="153"/>
      <c r="AD620" s="153"/>
      <c r="AE620" s="153"/>
      <c r="AF620" s="153"/>
      <c r="AG620" s="153"/>
      <c r="AH620" s="153"/>
      <c r="AI620" s="153"/>
      <c r="AJ620" s="153"/>
      <c r="AK620" s="153"/>
      <c r="AL620" s="153"/>
      <c r="AM620" s="153"/>
      <c r="AN620" s="153"/>
      <c r="AO620" s="153"/>
      <c r="AP620" s="153"/>
      <c r="AQ620" s="153"/>
      <c r="AR620" s="153"/>
      <c r="AS620" s="153"/>
      <c r="AT620" s="153"/>
      <c r="AU620" s="153"/>
      <c r="AV620" s="153"/>
      <c r="AW620" s="153"/>
      <c r="AX620" s="153"/>
      <c r="AY620" s="153"/>
      <c r="AZ620" s="153"/>
      <c r="BA620" s="153"/>
      <c r="BB620" s="153"/>
      <c r="BC620" s="153"/>
      <c r="BD620" s="153"/>
      <c r="BE620" s="153"/>
    </row>
    <row r="621" spans="5:57">
      <c r="E621" s="352"/>
      <c r="F621" s="352"/>
      <c r="G621" s="352"/>
      <c r="H621" s="360" t="s">
        <v>2413</v>
      </c>
      <c r="I621" s="352"/>
      <c r="J621" s="352"/>
      <c r="K621" s="352"/>
      <c r="L621" s="352"/>
      <c r="M621" s="352"/>
    </row>
    <row r="622" spans="5:57">
      <c r="E622" s="352"/>
      <c r="F622" s="352"/>
      <c r="G622" s="352"/>
      <c r="H622" s="352" t="s">
        <v>991</v>
      </c>
      <c r="I622" s="352"/>
      <c r="J622" s="352"/>
      <c r="K622" s="352"/>
      <c r="L622" s="352"/>
      <c r="M622" s="352"/>
    </row>
    <row r="623" spans="5:57">
      <c r="E623" s="352"/>
      <c r="F623" s="352">
        <v>1</v>
      </c>
      <c r="G623" s="352" t="s">
        <v>1418</v>
      </c>
      <c r="H623" s="352" t="s">
        <v>4476</v>
      </c>
      <c r="I623" s="455">
        <f>I553</f>
        <v>1520</v>
      </c>
      <c r="J623" s="352" t="s">
        <v>1418</v>
      </c>
      <c r="K623" s="352">
        <f>F623*I623</f>
        <v>1520</v>
      </c>
      <c r="L623" s="352"/>
      <c r="M623" s="352"/>
    </row>
    <row r="624" spans="5:57">
      <c r="E624" s="352"/>
      <c r="F624" s="352">
        <v>3</v>
      </c>
      <c r="G624" s="352" t="s">
        <v>1418</v>
      </c>
      <c r="H624" s="352" t="s">
        <v>5700</v>
      </c>
      <c r="I624" s="420">
        <v>128</v>
      </c>
      <c r="J624" s="352" t="s">
        <v>1418</v>
      </c>
      <c r="K624" s="352">
        <f>F624*I624</f>
        <v>384</v>
      </c>
      <c r="L624" s="352"/>
      <c r="M624" s="352"/>
    </row>
    <row r="625" spans="5:13">
      <c r="E625" s="352"/>
      <c r="F625" s="352"/>
      <c r="G625" s="352"/>
      <c r="H625" s="352" t="s">
        <v>2541</v>
      </c>
      <c r="I625" s="352"/>
      <c r="J625" s="352"/>
      <c r="K625" s="352">
        <f>K517</f>
        <v>789</v>
      </c>
      <c r="L625" s="352"/>
      <c r="M625" s="352"/>
    </row>
    <row r="626" spans="5:13">
      <c r="E626" s="352"/>
      <c r="F626" s="352"/>
      <c r="G626" s="352"/>
      <c r="H626" s="352" t="s">
        <v>2309</v>
      </c>
      <c r="I626" s="352"/>
      <c r="J626" s="352"/>
      <c r="K626" s="352">
        <v>2</v>
      </c>
      <c r="L626" s="352"/>
      <c r="M626" s="352"/>
    </row>
    <row r="627" spans="5:13">
      <c r="E627" s="352"/>
      <c r="F627" s="352"/>
      <c r="G627" s="352"/>
      <c r="H627" s="359" t="s">
        <v>2542</v>
      </c>
      <c r="I627" s="352"/>
      <c r="J627" s="352"/>
      <c r="K627" s="360">
        <f>SUM(K623:K626)</f>
        <v>2695</v>
      </c>
      <c r="L627" s="352"/>
      <c r="M627" s="352"/>
    </row>
    <row r="628" spans="5:13">
      <c r="E628" s="352"/>
      <c r="F628" s="352"/>
      <c r="G628" s="352"/>
      <c r="H628" s="352"/>
      <c r="I628" s="352"/>
      <c r="J628" s="352"/>
      <c r="K628" s="352"/>
      <c r="L628" s="352"/>
      <c r="M628" s="352"/>
    </row>
    <row r="629" spans="5:13">
      <c r="E629" s="352"/>
      <c r="F629" s="352"/>
      <c r="G629" s="352"/>
      <c r="H629" s="360" t="s">
        <v>2412</v>
      </c>
      <c r="I629" s="352"/>
      <c r="J629" s="352"/>
      <c r="K629" s="352"/>
      <c r="L629" s="352"/>
      <c r="M629" s="352"/>
    </row>
    <row r="630" spans="5:13">
      <c r="E630" s="352"/>
      <c r="F630" s="352"/>
      <c r="G630" s="352"/>
      <c r="H630" s="352"/>
      <c r="I630" s="352"/>
      <c r="J630" s="352"/>
      <c r="K630" s="352"/>
      <c r="L630" s="352"/>
      <c r="M630" s="352"/>
    </row>
    <row r="631" spans="5:13">
      <c r="E631" s="352"/>
      <c r="F631" s="352"/>
      <c r="G631" s="352"/>
      <c r="H631" s="360" t="s">
        <v>2543</v>
      </c>
      <c r="I631" s="352"/>
      <c r="J631" s="352"/>
      <c r="K631" s="352"/>
      <c r="L631" s="352"/>
      <c r="M631" s="352"/>
    </row>
    <row r="632" spans="5:13">
      <c r="E632" s="352"/>
      <c r="F632" s="352"/>
      <c r="G632" s="352"/>
      <c r="H632" s="352"/>
      <c r="I632" s="352"/>
      <c r="J632" s="352"/>
      <c r="K632" s="352"/>
      <c r="L632" s="352"/>
      <c r="M632" s="352"/>
    </row>
    <row r="633" spans="5:13">
      <c r="E633" s="352"/>
      <c r="F633" s="352">
        <v>1</v>
      </c>
      <c r="G633" s="352" t="s">
        <v>1418</v>
      </c>
      <c r="H633" s="352" t="s">
        <v>4478</v>
      </c>
      <c r="I633" s="181">
        <f>I558</f>
        <v>1876</v>
      </c>
      <c r="J633" s="352" t="s">
        <v>1418</v>
      </c>
      <c r="K633" s="352">
        <f>F633*I633</f>
        <v>1876</v>
      </c>
      <c r="L633" s="352"/>
      <c r="M633" s="352"/>
    </row>
    <row r="634" spans="5:13">
      <c r="E634" s="352"/>
      <c r="F634" s="352">
        <v>3</v>
      </c>
      <c r="G634" s="352" t="s">
        <v>1418</v>
      </c>
      <c r="H634" s="352" t="s">
        <v>4477</v>
      </c>
      <c r="I634" s="352">
        <f>I624</f>
        <v>128</v>
      </c>
      <c r="J634" s="352" t="s">
        <v>1418</v>
      </c>
      <c r="K634" s="352">
        <f>F634*I634</f>
        <v>384</v>
      </c>
      <c r="L634" s="352"/>
      <c r="M634" s="352"/>
    </row>
    <row r="635" spans="5:13">
      <c r="E635" s="352"/>
      <c r="F635" s="352"/>
      <c r="G635" s="352"/>
      <c r="H635" s="352" t="s">
        <v>2909</v>
      </c>
      <c r="I635" s="352"/>
      <c r="J635" s="352"/>
      <c r="K635" s="352">
        <f>K548</f>
        <v>803.5</v>
      </c>
      <c r="L635" s="352"/>
      <c r="M635" s="352"/>
    </row>
    <row r="636" spans="5:13">
      <c r="E636" s="352"/>
      <c r="F636" s="352"/>
      <c r="G636" s="352"/>
      <c r="H636" s="352" t="s">
        <v>2309</v>
      </c>
      <c r="I636" s="352"/>
      <c r="J636" s="352"/>
      <c r="K636" s="352">
        <f>5</f>
        <v>5</v>
      </c>
      <c r="L636" s="352"/>
      <c r="M636" s="352"/>
    </row>
    <row r="637" spans="5:13">
      <c r="E637" s="352"/>
      <c r="F637" s="352"/>
      <c r="G637" s="352"/>
      <c r="H637" s="359" t="s">
        <v>2910</v>
      </c>
      <c r="I637" s="352"/>
      <c r="J637" s="352"/>
      <c r="K637" s="360">
        <f>SUM(K633:K636)</f>
        <v>3068.5</v>
      </c>
      <c r="L637" s="352">
        <f>K637-2695</f>
        <v>373.5</v>
      </c>
      <c r="M637" s="352"/>
    </row>
    <row r="638" spans="5:13">
      <c r="E638" s="352"/>
      <c r="F638" s="352"/>
      <c r="G638" s="352"/>
      <c r="H638" s="352"/>
      <c r="I638" s="352"/>
      <c r="J638" s="352"/>
      <c r="K638" s="352"/>
      <c r="L638" s="352"/>
      <c r="M638" s="352"/>
    </row>
    <row r="639" spans="5:13">
      <c r="E639" s="352"/>
      <c r="F639" s="352"/>
      <c r="G639" s="352"/>
      <c r="H639" s="360" t="s">
        <v>2911</v>
      </c>
      <c r="I639" s="352"/>
      <c r="J639" s="352"/>
      <c r="K639" s="352"/>
      <c r="L639" s="352"/>
      <c r="M639" s="352"/>
    </row>
    <row r="640" spans="5:13">
      <c r="E640" s="352"/>
      <c r="F640" s="352"/>
      <c r="G640" s="352"/>
      <c r="H640" s="352"/>
      <c r="I640" s="352"/>
      <c r="J640" s="352"/>
      <c r="K640" s="352"/>
      <c r="L640" s="352"/>
      <c r="M640" s="352"/>
    </row>
    <row r="641" spans="5:13">
      <c r="E641" s="352"/>
      <c r="F641" s="352"/>
      <c r="G641" s="352"/>
      <c r="H641" s="360" t="s">
        <v>2912</v>
      </c>
      <c r="I641" s="352"/>
      <c r="J641" s="352"/>
      <c r="K641" s="352"/>
      <c r="L641" s="352"/>
      <c r="M641" s="352"/>
    </row>
    <row r="642" spans="5:13">
      <c r="E642" s="352"/>
      <c r="F642" s="352"/>
      <c r="G642" s="352"/>
      <c r="H642" s="352"/>
      <c r="I642" s="352"/>
      <c r="J642" s="352"/>
      <c r="K642" s="352"/>
      <c r="L642" s="352"/>
      <c r="M642" s="352"/>
    </row>
    <row r="643" spans="5:13" ht="78.75">
      <c r="E643" s="352"/>
      <c r="F643" s="352"/>
      <c r="G643" s="352"/>
      <c r="H643" s="351" t="s">
        <v>3451</v>
      </c>
      <c r="I643" s="352"/>
      <c r="J643" s="352"/>
      <c r="K643" s="352"/>
      <c r="L643" s="352"/>
      <c r="M643" s="352"/>
    </row>
    <row r="644" spans="5:13">
      <c r="E644" s="352"/>
      <c r="F644" s="352"/>
      <c r="G644" s="352"/>
      <c r="H644" s="352"/>
      <c r="I644" s="352"/>
      <c r="J644" s="352"/>
      <c r="K644" s="352"/>
      <c r="L644" s="352"/>
      <c r="M644" s="352"/>
    </row>
    <row r="645" spans="5:13">
      <c r="E645" s="352"/>
      <c r="F645" s="352">
        <v>3</v>
      </c>
      <c r="G645" s="352" t="s">
        <v>1418</v>
      </c>
      <c r="H645" s="352" t="s">
        <v>2913</v>
      </c>
      <c r="I645" s="352">
        <f>I565</f>
        <v>85.2</v>
      </c>
      <c r="J645" s="352" t="s">
        <v>1418</v>
      </c>
      <c r="K645" s="352">
        <f>F645*I645</f>
        <v>255.6</v>
      </c>
      <c r="L645" s="352"/>
      <c r="M645" s="352"/>
    </row>
    <row r="646" spans="5:13">
      <c r="E646" s="352"/>
      <c r="F646" s="352">
        <v>1</v>
      </c>
      <c r="G646" s="352" t="s">
        <v>1418</v>
      </c>
      <c r="H646" s="351" t="s">
        <v>2914</v>
      </c>
      <c r="I646" s="352">
        <f>K652</f>
        <v>351.95</v>
      </c>
      <c r="J646" s="352" t="s">
        <v>1418</v>
      </c>
      <c r="K646" s="352">
        <f>F646*I646</f>
        <v>351.95</v>
      </c>
      <c r="L646" s="352"/>
      <c r="M646" s="352"/>
    </row>
    <row r="647" spans="5:13">
      <c r="E647" s="352"/>
      <c r="F647" s="352">
        <v>1</v>
      </c>
      <c r="G647" s="352" t="s">
        <v>1418</v>
      </c>
      <c r="H647" s="352" t="s">
        <v>2407</v>
      </c>
      <c r="I647" s="352">
        <f>I607</f>
        <v>25</v>
      </c>
      <c r="J647" s="352" t="s">
        <v>2408</v>
      </c>
      <c r="K647" s="352">
        <f>F647*I647</f>
        <v>25</v>
      </c>
      <c r="L647" s="352"/>
      <c r="M647" s="352"/>
    </row>
    <row r="648" spans="5:13">
      <c r="E648" s="352"/>
      <c r="F648" s="352"/>
      <c r="G648" s="352"/>
      <c r="H648" s="352" t="s">
        <v>142</v>
      </c>
      <c r="I648" s="352"/>
      <c r="J648" s="352"/>
      <c r="K648" s="352">
        <f>K658</f>
        <v>668.33</v>
      </c>
      <c r="L648" s="352"/>
      <c r="M648" s="352"/>
    </row>
    <row r="649" spans="5:13">
      <c r="E649" s="352"/>
      <c r="F649" s="352"/>
      <c r="G649" s="352"/>
      <c r="H649" s="352" t="s">
        <v>2409</v>
      </c>
      <c r="I649" s="352"/>
      <c r="J649" s="352"/>
      <c r="K649" s="352">
        <v>8.1199999999999992</v>
      </c>
      <c r="L649" s="352"/>
      <c r="M649" s="352"/>
    </row>
    <row r="650" spans="5:13">
      <c r="E650" s="352"/>
      <c r="F650" s="352"/>
      <c r="G650" s="352"/>
      <c r="H650" s="359" t="s">
        <v>2410</v>
      </c>
      <c r="I650" s="352"/>
      <c r="J650" s="352"/>
      <c r="K650" s="360">
        <f>SUM(K645:K649)</f>
        <v>1309</v>
      </c>
      <c r="L650" s="352">
        <f>1309-K650</f>
        <v>0</v>
      </c>
      <c r="M650" s="352"/>
    </row>
    <row r="651" spans="5:13">
      <c r="E651" s="352"/>
      <c r="F651" s="352"/>
      <c r="G651" s="352"/>
      <c r="H651" s="352"/>
      <c r="I651" s="352"/>
      <c r="J651" s="352"/>
      <c r="K651" s="352"/>
      <c r="L651" s="352"/>
      <c r="M651" s="352"/>
    </row>
    <row r="652" spans="5:13">
      <c r="E652" s="352"/>
      <c r="F652" s="352"/>
      <c r="G652" s="352"/>
      <c r="H652" s="360" t="s">
        <v>2915</v>
      </c>
      <c r="I652" s="352">
        <f>I612</f>
        <v>104280</v>
      </c>
      <c r="J652" s="372">
        <v>3.375E-3</v>
      </c>
      <c r="K652" s="352">
        <f>I652*J652</f>
        <v>351.95</v>
      </c>
      <c r="L652" s="352"/>
      <c r="M652" s="352"/>
    </row>
    <row r="653" spans="5:13">
      <c r="E653" s="352"/>
      <c r="F653" s="352"/>
      <c r="G653" s="352"/>
      <c r="H653" s="352"/>
      <c r="I653" s="352"/>
      <c r="J653" s="352"/>
      <c r="K653" s="352"/>
      <c r="L653" s="352"/>
      <c r="M653" s="352"/>
    </row>
    <row r="654" spans="5:13">
      <c r="E654" s="352"/>
      <c r="F654" s="352"/>
      <c r="G654" s="352"/>
      <c r="H654" s="358" t="s">
        <v>930</v>
      </c>
      <c r="I654" s="352"/>
      <c r="J654" s="352"/>
      <c r="K654" s="352"/>
      <c r="L654" s="352"/>
      <c r="M654" s="352"/>
    </row>
    <row r="655" spans="5:13">
      <c r="E655" s="352"/>
      <c r="F655" s="352">
        <v>1</v>
      </c>
      <c r="G655" s="352" t="s">
        <v>1418</v>
      </c>
      <c r="H655" s="352" t="s">
        <v>2813</v>
      </c>
      <c r="I655" s="352">
        <f>I615</f>
        <v>783</v>
      </c>
      <c r="J655" s="352" t="s">
        <v>1418</v>
      </c>
      <c r="K655" s="352">
        <f>F655*I655</f>
        <v>783</v>
      </c>
      <c r="L655" s="352"/>
      <c r="M655" s="352"/>
    </row>
    <row r="656" spans="5:13">
      <c r="E656" s="352"/>
      <c r="F656" s="352">
        <v>2</v>
      </c>
      <c r="G656" s="352" t="s">
        <v>1418</v>
      </c>
      <c r="H656" s="352" t="s">
        <v>2633</v>
      </c>
      <c r="I656" s="352">
        <f>I616</f>
        <v>611</v>
      </c>
      <c r="J656" s="352" t="s">
        <v>1418</v>
      </c>
      <c r="K656" s="352">
        <f>F656*I656</f>
        <v>1222</v>
      </c>
      <c r="L656" s="352"/>
      <c r="M656" s="352"/>
    </row>
    <row r="657" spans="5:20">
      <c r="E657" s="352"/>
      <c r="F657" s="352"/>
      <c r="G657" s="352"/>
      <c r="H657" s="357" t="s">
        <v>2916</v>
      </c>
      <c r="I657" s="352"/>
      <c r="J657" s="360"/>
      <c r="K657" s="361">
        <f>SUM(K655:K656)</f>
        <v>2005</v>
      </c>
      <c r="L657" s="352"/>
      <c r="M657" s="352"/>
    </row>
    <row r="658" spans="5:20">
      <c r="E658" s="352"/>
      <c r="F658" s="352"/>
      <c r="G658" s="352"/>
      <c r="H658" s="359" t="s">
        <v>2840</v>
      </c>
      <c r="I658" s="352"/>
      <c r="J658" s="360"/>
      <c r="K658" s="360">
        <f>K657/3</f>
        <v>668.33</v>
      </c>
      <c r="L658" s="352"/>
      <c r="M658" s="352"/>
    </row>
    <row r="659" spans="5:20">
      <c r="E659" s="352"/>
      <c r="F659" s="352"/>
      <c r="G659" s="352"/>
      <c r="H659" s="352"/>
      <c r="I659" s="352"/>
      <c r="J659" s="352"/>
      <c r="K659" s="352"/>
      <c r="L659" s="352"/>
      <c r="M659" s="352"/>
    </row>
    <row r="660" spans="5:20">
      <c r="E660" s="352"/>
      <c r="F660" s="352"/>
      <c r="G660" s="352"/>
      <c r="H660" s="360" t="s">
        <v>2917</v>
      </c>
      <c r="I660" s="352"/>
      <c r="J660" s="352"/>
      <c r="K660" s="352"/>
      <c r="L660" s="352"/>
      <c r="M660" s="352"/>
    </row>
    <row r="661" spans="5:20">
      <c r="E661" s="352"/>
      <c r="F661" s="352"/>
      <c r="G661" s="352"/>
      <c r="H661" s="352"/>
      <c r="I661" s="352"/>
      <c r="J661" s="352"/>
      <c r="K661" s="352"/>
      <c r="L661" s="352"/>
      <c r="M661" s="352"/>
    </row>
    <row r="662" spans="5:20" ht="47.25">
      <c r="E662" s="352"/>
      <c r="F662" s="352"/>
      <c r="G662" s="352"/>
      <c r="H662" s="350" t="s">
        <v>2746</v>
      </c>
      <c r="I662" s="352"/>
      <c r="J662" s="352"/>
      <c r="K662" s="352"/>
      <c r="L662" s="352"/>
      <c r="M662" s="352"/>
      <c r="N662" s="352"/>
      <c r="O662" s="350" t="s">
        <v>307</v>
      </c>
      <c r="P662" s="352"/>
      <c r="Q662" s="352"/>
      <c r="R662" s="352"/>
    </row>
    <row r="663" spans="5:20" ht="31.5">
      <c r="E663" s="352"/>
      <c r="F663" s="352">
        <v>180</v>
      </c>
      <c r="G663" s="352" t="s">
        <v>841</v>
      </c>
      <c r="H663" s="351" t="s">
        <v>3989</v>
      </c>
      <c r="I663" s="455">
        <f>I281</f>
        <v>40.950000000000003</v>
      </c>
      <c r="J663" s="352" t="s">
        <v>841</v>
      </c>
      <c r="K663" s="352">
        <f>F663*I663</f>
        <v>7371</v>
      </c>
      <c r="L663" s="352"/>
      <c r="M663" s="352">
        <v>180</v>
      </c>
      <c r="N663" s="352" t="s">
        <v>841</v>
      </c>
      <c r="O663" s="351" t="s">
        <v>3988</v>
      </c>
      <c r="P663" s="353">
        <f>I270</f>
        <v>25.75</v>
      </c>
      <c r="Q663" s="352" t="s">
        <v>841</v>
      </c>
      <c r="R663" s="352">
        <f>M663*P663</f>
        <v>4635</v>
      </c>
    </row>
    <row r="664" spans="5:20">
      <c r="E664" s="352"/>
      <c r="F664" s="352">
        <v>4</v>
      </c>
      <c r="G664" s="352" t="s">
        <v>1675</v>
      </c>
      <c r="H664" s="352" t="s">
        <v>4864</v>
      </c>
      <c r="I664" s="353">
        <v>101.5</v>
      </c>
      <c r="J664" s="352" t="s">
        <v>1675</v>
      </c>
      <c r="K664" s="352">
        <f>F664*I664</f>
        <v>406</v>
      </c>
      <c r="L664" s="352"/>
      <c r="M664" s="352">
        <v>4</v>
      </c>
      <c r="N664" s="352" t="s">
        <v>1675</v>
      </c>
      <c r="O664" s="352" t="s">
        <v>3396</v>
      </c>
      <c r="P664" s="353">
        <f>I664</f>
        <v>101.5</v>
      </c>
      <c r="Q664" s="352" t="s">
        <v>1675</v>
      </c>
      <c r="R664" s="352">
        <f>M664*P664</f>
        <v>406</v>
      </c>
    </row>
    <row r="665" spans="5:20">
      <c r="E665" s="352"/>
      <c r="F665" s="352">
        <v>180</v>
      </c>
      <c r="G665" s="352" t="s">
        <v>1422</v>
      </c>
      <c r="H665" s="352" t="s">
        <v>6234</v>
      </c>
      <c r="I665" s="353">
        <f>ROUND(6.6/12,2)</f>
        <v>0.55000000000000004</v>
      </c>
      <c r="J665" s="352" t="s">
        <v>1422</v>
      </c>
      <c r="K665" s="352">
        <f>F665*I665</f>
        <v>99</v>
      </c>
      <c r="L665" s="352"/>
      <c r="M665" s="352">
        <v>180</v>
      </c>
      <c r="N665" s="352" t="s">
        <v>1422</v>
      </c>
      <c r="O665" s="352" t="s">
        <v>2748</v>
      </c>
      <c r="P665" s="353">
        <f>I665</f>
        <v>0.55000000000000004</v>
      </c>
      <c r="Q665" s="352" t="s">
        <v>1422</v>
      </c>
      <c r="R665" s="352">
        <f>M665*P665</f>
        <v>99</v>
      </c>
    </row>
    <row r="666" spans="5:20">
      <c r="E666" s="352"/>
      <c r="F666" s="352">
        <v>1</v>
      </c>
      <c r="G666" s="352" t="s">
        <v>1675</v>
      </c>
      <c r="H666" s="352" t="s">
        <v>2749</v>
      </c>
      <c r="I666" s="455">
        <f>I664</f>
        <v>101.5</v>
      </c>
      <c r="J666" s="352" t="s">
        <v>1675</v>
      </c>
      <c r="K666" s="352">
        <f>F666*I666</f>
        <v>101.5</v>
      </c>
      <c r="L666" s="352"/>
      <c r="M666" s="352">
        <v>1</v>
      </c>
      <c r="N666" s="352" t="s">
        <v>1675</v>
      </c>
      <c r="O666" s="352" t="s">
        <v>2749</v>
      </c>
      <c r="P666" s="353">
        <f>I666</f>
        <v>101.5</v>
      </c>
      <c r="Q666" s="352" t="s">
        <v>1675</v>
      </c>
      <c r="R666" s="352">
        <f>M666*P666</f>
        <v>101.5</v>
      </c>
    </row>
    <row r="667" spans="5:20">
      <c r="E667" s="352"/>
      <c r="F667" s="352"/>
      <c r="G667" s="352"/>
      <c r="H667" s="352" t="s">
        <v>930</v>
      </c>
      <c r="I667" s="352"/>
      <c r="J667" s="352"/>
      <c r="K667" s="352">
        <f>K676</f>
        <v>5853</v>
      </c>
      <c r="L667" s="352"/>
      <c r="M667" s="352"/>
      <c r="N667" s="352"/>
      <c r="O667" s="352" t="s">
        <v>930</v>
      </c>
      <c r="P667" s="352"/>
      <c r="Q667" s="352"/>
      <c r="R667" s="352">
        <f>R676</f>
        <v>5853</v>
      </c>
    </row>
    <row r="668" spans="5:20">
      <c r="E668" s="352"/>
      <c r="F668" s="352"/>
      <c r="G668" s="352"/>
      <c r="H668" s="352" t="s">
        <v>2750</v>
      </c>
      <c r="I668" s="352"/>
      <c r="J668" s="352"/>
      <c r="K668" s="352">
        <v>74.5</v>
      </c>
      <c r="L668" s="352"/>
      <c r="M668" s="352"/>
      <c r="N668" s="352"/>
      <c r="O668" s="352" t="s">
        <v>2750</v>
      </c>
      <c r="P668" s="352"/>
      <c r="Q668" s="352"/>
      <c r="R668" s="352">
        <v>45.1</v>
      </c>
    </row>
    <row r="669" spans="5:20">
      <c r="E669" s="352"/>
      <c r="F669" s="352"/>
      <c r="G669" s="352"/>
      <c r="H669" s="357" t="s">
        <v>2751</v>
      </c>
      <c r="I669" s="352"/>
      <c r="J669" s="352"/>
      <c r="K669" s="352">
        <f>SUM(K663:K668)</f>
        <v>13905</v>
      </c>
      <c r="L669" s="352">
        <f>154.5*90</f>
        <v>13905</v>
      </c>
      <c r="M669" s="352"/>
      <c r="N669" s="352"/>
      <c r="O669" s="357" t="s">
        <v>2751</v>
      </c>
      <c r="P669" s="352"/>
      <c r="Q669" s="352"/>
      <c r="R669" s="352">
        <f>SUM(R663:R668)</f>
        <v>11139.6</v>
      </c>
    </row>
    <row r="670" spans="5:20">
      <c r="E670" s="352"/>
      <c r="F670" s="352"/>
      <c r="G670" s="352"/>
      <c r="H670" s="359" t="s">
        <v>2432</v>
      </c>
      <c r="I670" s="352"/>
      <c r="J670" s="352"/>
      <c r="K670" s="360">
        <f>K669/90</f>
        <v>154.5</v>
      </c>
      <c r="L670" s="352">
        <f>L669-K669</f>
        <v>0</v>
      </c>
      <c r="M670" s="352"/>
      <c r="N670" s="352"/>
      <c r="O670" s="359" t="s">
        <v>2432</v>
      </c>
      <c r="P670" s="352"/>
      <c r="Q670" s="352"/>
      <c r="R670" s="360">
        <f>R669/90</f>
        <v>123.77</v>
      </c>
      <c r="S670" s="180">
        <f>114.2*90</f>
        <v>10278</v>
      </c>
      <c r="T670" s="180">
        <f>S670-R669</f>
        <v>-861.6</v>
      </c>
    </row>
    <row r="671" spans="5:20">
      <c r="E671" s="352"/>
      <c r="F671" s="352"/>
      <c r="G671" s="352"/>
      <c r="H671" s="358" t="s">
        <v>2690</v>
      </c>
      <c r="I671" s="352"/>
      <c r="J671" s="352"/>
      <c r="K671" s="352"/>
      <c r="L671" s="352"/>
      <c r="M671" s="352"/>
      <c r="N671" s="352"/>
      <c r="O671" s="358" t="s">
        <v>2690</v>
      </c>
      <c r="P671" s="352"/>
      <c r="Q671" s="352"/>
      <c r="R671" s="352"/>
    </row>
    <row r="672" spans="5:20">
      <c r="E672" s="352"/>
      <c r="F672" s="352">
        <v>1</v>
      </c>
      <c r="G672" s="352" t="s">
        <v>1418</v>
      </c>
      <c r="H672" s="361" t="s">
        <v>2752</v>
      </c>
      <c r="I672" s="352">
        <f>I35</f>
        <v>898</v>
      </c>
      <c r="J672" s="352" t="s">
        <v>1418</v>
      </c>
      <c r="K672" s="352">
        <f>F672*I672</f>
        <v>898</v>
      </c>
      <c r="L672" s="352"/>
      <c r="M672" s="352">
        <v>1</v>
      </c>
      <c r="N672" s="352" t="s">
        <v>1418</v>
      </c>
      <c r="O672" s="361" t="s">
        <v>2752</v>
      </c>
      <c r="P672" s="352">
        <f>I672</f>
        <v>898</v>
      </c>
      <c r="Q672" s="352" t="s">
        <v>1418</v>
      </c>
      <c r="R672" s="352">
        <f>M672*P672</f>
        <v>898</v>
      </c>
    </row>
    <row r="673" spans="5:18">
      <c r="E673" s="352"/>
      <c r="F673" s="352">
        <v>2</v>
      </c>
      <c r="G673" s="352" t="s">
        <v>1418</v>
      </c>
      <c r="H673" s="352" t="s">
        <v>2813</v>
      </c>
      <c r="I673" s="352">
        <f>I36</f>
        <v>783</v>
      </c>
      <c r="J673" s="352" t="s">
        <v>1418</v>
      </c>
      <c r="K673" s="352">
        <f>F673*I673</f>
        <v>1566</v>
      </c>
      <c r="L673" s="352"/>
      <c r="M673" s="352">
        <v>2</v>
      </c>
      <c r="N673" s="352" t="s">
        <v>1418</v>
      </c>
      <c r="O673" s="352" t="s">
        <v>2813</v>
      </c>
      <c r="P673" s="352">
        <f>I673</f>
        <v>783</v>
      </c>
      <c r="Q673" s="352" t="s">
        <v>1418</v>
      </c>
      <c r="R673" s="352">
        <f>M673*P673</f>
        <v>1566</v>
      </c>
    </row>
    <row r="674" spans="5:18">
      <c r="E674" s="352"/>
      <c r="F674" s="352">
        <v>2</v>
      </c>
      <c r="G674" s="352" t="s">
        <v>1418</v>
      </c>
      <c r="H674" s="352" t="s">
        <v>2632</v>
      </c>
      <c r="I674" s="352">
        <f>I37</f>
        <v>778</v>
      </c>
      <c r="J674" s="352" t="s">
        <v>1418</v>
      </c>
      <c r="K674" s="352">
        <f>F674*I674</f>
        <v>1556</v>
      </c>
      <c r="L674" s="352"/>
      <c r="M674" s="352">
        <v>2</v>
      </c>
      <c r="N674" s="352" t="s">
        <v>1418</v>
      </c>
      <c r="O674" s="352" t="s">
        <v>2632</v>
      </c>
      <c r="P674" s="352">
        <f>I674</f>
        <v>778</v>
      </c>
      <c r="Q674" s="352" t="s">
        <v>1418</v>
      </c>
      <c r="R674" s="352">
        <f>M674*P674</f>
        <v>1556</v>
      </c>
    </row>
    <row r="675" spans="5:18">
      <c r="E675" s="352"/>
      <c r="F675" s="352">
        <v>3</v>
      </c>
      <c r="G675" s="352" t="s">
        <v>1418</v>
      </c>
      <c r="H675" s="352" t="s">
        <v>2369</v>
      </c>
      <c r="I675" s="352">
        <f>I38</f>
        <v>611</v>
      </c>
      <c r="J675" s="352" t="s">
        <v>1418</v>
      </c>
      <c r="K675" s="352">
        <f>F675*I675</f>
        <v>1833</v>
      </c>
      <c r="L675" s="352"/>
      <c r="M675" s="352">
        <v>3</v>
      </c>
      <c r="N675" s="352" t="s">
        <v>1418</v>
      </c>
      <c r="O675" s="352" t="s">
        <v>2369</v>
      </c>
      <c r="P675" s="352">
        <f>I675</f>
        <v>611</v>
      </c>
      <c r="Q675" s="352" t="s">
        <v>1418</v>
      </c>
      <c r="R675" s="352">
        <f>M675*P675</f>
        <v>1833</v>
      </c>
    </row>
    <row r="676" spans="5:18">
      <c r="E676" s="352"/>
      <c r="F676" s="352"/>
      <c r="G676" s="352"/>
      <c r="H676" s="352"/>
      <c r="I676" s="352"/>
      <c r="J676" s="352"/>
      <c r="K676" s="360">
        <f>SUM(K672:K675)</f>
        <v>5853</v>
      </c>
      <c r="L676" s="352"/>
      <c r="M676" s="352"/>
      <c r="N676" s="352"/>
      <c r="O676" s="352"/>
      <c r="P676" s="352"/>
      <c r="Q676" s="352"/>
      <c r="R676" s="360">
        <f>SUM(R672:R675)</f>
        <v>5853</v>
      </c>
    </row>
    <row r="677" spans="5:18">
      <c r="E677" s="352"/>
      <c r="F677" s="352"/>
      <c r="G677" s="352"/>
      <c r="H677" s="352"/>
      <c r="I677" s="352"/>
      <c r="J677" s="352"/>
      <c r="K677" s="352"/>
      <c r="L677" s="352"/>
      <c r="M677" s="352"/>
    </row>
    <row r="678" spans="5:18">
      <c r="E678" s="352"/>
      <c r="F678" s="352"/>
      <c r="G678" s="352"/>
      <c r="H678" s="360" t="s">
        <v>2753</v>
      </c>
      <c r="I678" s="352"/>
      <c r="J678" s="352"/>
      <c r="K678" s="352"/>
      <c r="L678" s="352"/>
      <c r="M678" s="352"/>
    </row>
    <row r="679" spans="5:18" ht="31.5">
      <c r="E679" s="352"/>
      <c r="F679" s="352"/>
      <c r="G679" s="352"/>
      <c r="H679" s="350" t="s">
        <v>2344</v>
      </c>
      <c r="I679" s="352"/>
      <c r="J679" s="352"/>
      <c r="K679" s="352"/>
      <c r="L679" s="352"/>
      <c r="M679" s="352"/>
    </row>
    <row r="680" spans="5:18">
      <c r="E680" s="352"/>
      <c r="F680" s="352"/>
      <c r="G680" s="352"/>
      <c r="H680" s="352"/>
      <c r="I680" s="352"/>
      <c r="J680" s="352"/>
      <c r="K680" s="352"/>
      <c r="L680" s="352"/>
      <c r="M680" s="352"/>
    </row>
    <row r="681" spans="5:18" ht="47.25">
      <c r="E681" s="352"/>
      <c r="F681" s="352"/>
      <c r="G681" s="352"/>
      <c r="H681" s="351" t="s">
        <v>3990</v>
      </c>
      <c r="I681" s="352"/>
      <c r="J681" s="352"/>
      <c r="K681" s="352"/>
      <c r="L681" s="352"/>
      <c r="M681" s="352"/>
    </row>
    <row r="682" spans="5:18">
      <c r="E682" s="352"/>
      <c r="F682" s="352">
        <v>1</v>
      </c>
      <c r="G682" s="352" t="s">
        <v>841</v>
      </c>
      <c r="H682" s="352" t="s">
        <v>5701</v>
      </c>
      <c r="I682" s="353">
        <v>128</v>
      </c>
      <c r="J682" s="352" t="s">
        <v>841</v>
      </c>
      <c r="K682" s="357">
        <f>F682*I682</f>
        <v>128</v>
      </c>
      <c r="L682" s="352"/>
      <c r="M682" s="352"/>
    </row>
    <row r="683" spans="5:18">
      <c r="E683" s="352"/>
      <c r="F683" s="352"/>
      <c r="G683" s="352"/>
      <c r="H683" s="352" t="s">
        <v>2309</v>
      </c>
      <c r="I683" s="352"/>
      <c r="J683" s="352"/>
      <c r="K683" s="357">
        <v>2</v>
      </c>
      <c r="L683" s="352"/>
      <c r="M683" s="352"/>
    </row>
    <row r="684" spans="5:18">
      <c r="E684" s="352"/>
      <c r="F684" s="352"/>
      <c r="G684" s="352"/>
      <c r="H684" s="359" t="s">
        <v>3435</v>
      </c>
      <c r="I684" s="352"/>
      <c r="J684" s="352"/>
      <c r="K684" s="359">
        <f>SUM(K682:K683)</f>
        <v>130</v>
      </c>
      <c r="L684" s="352"/>
      <c r="M684" s="352">
        <f>K684-123</f>
        <v>7</v>
      </c>
    </row>
    <row r="685" spans="5:18">
      <c r="E685" s="352"/>
      <c r="F685" s="352"/>
      <c r="G685" s="352"/>
      <c r="H685" s="352"/>
      <c r="I685" s="352"/>
      <c r="J685" s="352"/>
      <c r="K685" s="352"/>
      <c r="L685" s="352"/>
      <c r="M685" s="352"/>
    </row>
    <row r="686" spans="5:18">
      <c r="E686" s="352"/>
      <c r="F686" s="352"/>
      <c r="G686" s="352"/>
      <c r="H686" s="360" t="s">
        <v>3436</v>
      </c>
      <c r="I686" s="352"/>
      <c r="J686" s="352"/>
      <c r="K686" s="352"/>
      <c r="L686" s="352"/>
      <c r="M686" s="352"/>
    </row>
    <row r="687" spans="5:18">
      <c r="E687" s="352"/>
      <c r="F687" s="352"/>
      <c r="G687" s="352"/>
      <c r="H687" s="360" t="s">
        <v>3437</v>
      </c>
      <c r="I687" s="352"/>
      <c r="J687" s="352"/>
      <c r="K687" s="352"/>
      <c r="L687" s="352"/>
      <c r="M687" s="352"/>
    </row>
    <row r="688" spans="5:18">
      <c r="E688" s="352"/>
      <c r="F688" s="352"/>
      <c r="G688" s="352"/>
      <c r="H688" s="352"/>
      <c r="I688" s="352"/>
      <c r="J688" s="352"/>
      <c r="K688" s="352"/>
      <c r="L688" s="352"/>
      <c r="M688" s="352"/>
    </row>
    <row r="689" spans="5:13" ht="47.25">
      <c r="E689" s="352"/>
      <c r="F689" s="352"/>
      <c r="G689" s="352"/>
      <c r="H689" s="373" t="s">
        <v>3438</v>
      </c>
      <c r="I689" s="352"/>
      <c r="J689" s="352"/>
      <c r="K689" s="352"/>
      <c r="L689" s="352"/>
      <c r="M689" s="352"/>
    </row>
    <row r="690" spans="5:13">
      <c r="E690" s="352"/>
      <c r="F690" s="352">
        <v>1</v>
      </c>
      <c r="G690" s="352" t="s">
        <v>841</v>
      </c>
      <c r="H690" s="352" t="s">
        <v>5702</v>
      </c>
      <c r="I690" s="353">
        <v>57.6</v>
      </c>
      <c r="J690" s="352" t="s">
        <v>363</v>
      </c>
      <c r="K690" s="352">
        <f>F691*I690</f>
        <v>187.2</v>
      </c>
      <c r="L690" s="352"/>
      <c r="M690" s="352"/>
    </row>
    <row r="691" spans="5:13">
      <c r="E691" s="352"/>
      <c r="F691" s="352">
        <v>3.25</v>
      </c>
      <c r="G691" s="352" t="s">
        <v>3439</v>
      </c>
      <c r="H691" s="352"/>
      <c r="I691" s="352"/>
      <c r="J691" s="352"/>
      <c r="K691" s="352"/>
      <c r="L691" s="352"/>
      <c r="M691" s="352"/>
    </row>
    <row r="692" spans="5:13">
      <c r="E692" s="352"/>
      <c r="F692" s="352"/>
      <c r="G692" s="352"/>
      <c r="H692" s="352" t="s">
        <v>2309</v>
      </c>
      <c r="I692" s="352"/>
      <c r="J692" s="352"/>
      <c r="K692" s="352">
        <v>2.7</v>
      </c>
      <c r="L692" s="352"/>
      <c r="M692" s="352"/>
    </row>
    <row r="693" spans="5:13">
      <c r="E693" s="352"/>
      <c r="F693" s="352"/>
      <c r="G693" s="352"/>
      <c r="H693" s="359" t="s">
        <v>2808</v>
      </c>
      <c r="I693" s="352"/>
      <c r="J693" s="352"/>
      <c r="K693" s="360">
        <f>SUM(K690:K692)</f>
        <v>189.9</v>
      </c>
      <c r="L693" s="352">
        <f>K693-145</f>
        <v>44.9</v>
      </c>
      <c r="M693" s="352"/>
    </row>
    <row r="694" spans="5:13">
      <c r="E694" s="352"/>
      <c r="F694" s="352"/>
      <c r="G694" s="352"/>
      <c r="H694" s="359"/>
      <c r="I694" s="352"/>
      <c r="J694" s="352"/>
      <c r="K694" s="360"/>
      <c r="L694" s="352"/>
      <c r="M694" s="352"/>
    </row>
    <row r="695" spans="5:13">
      <c r="E695" s="352"/>
      <c r="F695" s="352"/>
      <c r="G695" s="352"/>
      <c r="H695" s="360" t="s">
        <v>3440</v>
      </c>
      <c r="I695" s="352"/>
      <c r="J695" s="352"/>
      <c r="K695" s="352"/>
      <c r="L695" s="352"/>
      <c r="M695" s="352"/>
    </row>
    <row r="696" spans="5:13">
      <c r="E696" s="352"/>
      <c r="F696" s="352"/>
      <c r="G696" s="352"/>
      <c r="H696" s="352"/>
      <c r="I696" s="352"/>
      <c r="J696" s="352"/>
      <c r="K696" s="352"/>
      <c r="L696" s="352"/>
      <c r="M696" s="352"/>
    </row>
    <row r="697" spans="5:13" ht="47.25">
      <c r="E697" s="352"/>
      <c r="F697" s="352"/>
      <c r="G697" s="352"/>
      <c r="H697" s="350" t="s">
        <v>3441</v>
      </c>
      <c r="I697" s="352"/>
      <c r="J697" s="352"/>
      <c r="K697" s="352"/>
      <c r="L697" s="352"/>
      <c r="M697" s="352"/>
    </row>
    <row r="698" spans="5:13">
      <c r="E698" s="352"/>
      <c r="F698" s="352"/>
      <c r="G698" s="352"/>
      <c r="H698" s="352"/>
      <c r="I698" s="352"/>
      <c r="J698" s="352"/>
      <c r="K698" s="352"/>
      <c r="L698" s="352"/>
      <c r="M698" s="352"/>
    </row>
    <row r="699" spans="5:13" ht="126">
      <c r="E699" s="352"/>
      <c r="F699" s="352"/>
      <c r="G699" s="352"/>
      <c r="H699" s="373" t="s">
        <v>2971</v>
      </c>
      <c r="I699" s="352"/>
      <c r="J699" s="352"/>
      <c r="K699" s="352"/>
      <c r="L699" s="352"/>
      <c r="M699" s="352"/>
    </row>
    <row r="700" spans="5:13">
      <c r="E700" s="352"/>
      <c r="F700" s="352"/>
      <c r="G700" s="352"/>
      <c r="H700" s="352"/>
      <c r="I700" s="352"/>
      <c r="J700" s="352"/>
      <c r="K700" s="352"/>
      <c r="L700" s="352"/>
      <c r="M700" s="352"/>
    </row>
    <row r="701" spans="5:13" ht="31.5">
      <c r="E701" s="352"/>
      <c r="F701" s="352">
        <v>360</v>
      </c>
      <c r="G701" s="352" t="s">
        <v>841</v>
      </c>
      <c r="H701" s="351" t="s">
        <v>3989</v>
      </c>
      <c r="I701" s="352">
        <f>I663</f>
        <v>40.950000000000003</v>
      </c>
      <c r="J701" s="352" t="s">
        <v>841</v>
      </c>
      <c r="K701" s="352">
        <f>F701*I701</f>
        <v>14742</v>
      </c>
      <c r="L701" s="352"/>
      <c r="M701" s="352"/>
    </row>
    <row r="702" spans="5:13">
      <c r="E702" s="352"/>
      <c r="F702" s="352">
        <v>4</v>
      </c>
      <c r="G702" s="352" t="s">
        <v>1675</v>
      </c>
      <c r="H702" s="352" t="s">
        <v>3396</v>
      </c>
      <c r="I702" s="352">
        <f>I664</f>
        <v>101.5</v>
      </c>
      <c r="J702" s="352" t="s">
        <v>1675</v>
      </c>
      <c r="K702" s="352">
        <f>F702*I702</f>
        <v>406</v>
      </c>
      <c r="L702" s="352"/>
      <c r="M702" s="352"/>
    </row>
    <row r="703" spans="5:13">
      <c r="E703" s="352"/>
      <c r="F703" s="352">
        <v>360</v>
      </c>
      <c r="G703" s="352" t="s">
        <v>1422</v>
      </c>
      <c r="H703" s="352" t="s">
        <v>2748</v>
      </c>
      <c r="I703" s="352">
        <f>I665</f>
        <v>0.55000000000000004</v>
      </c>
      <c r="J703" s="352" t="s">
        <v>1422</v>
      </c>
      <c r="K703" s="352">
        <f>F703*I703</f>
        <v>198</v>
      </c>
      <c r="L703" s="352"/>
      <c r="M703" s="352"/>
    </row>
    <row r="704" spans="5:13">
      <c r="E704" s="352"/>
      <c r="F704" s="352">
        <v>1.5</v>
      </c>
      <c r="G704" s="352" t="s">
        <v>1675</v>
      </c>
      <c r="H704" s="352" t="s">
        <v>2749</v>
      </c>
      <c r="I704" s="352">
        <f>I666</f>
        <v>101.5</v>
      </c>
      <c r="J704" s="352" t="s">
        <v>1675</v>
      </c>
      <c r="K704" s="352">
        <f>F704*I704</f>
        <v>152.25</v>
      </c>
      <c r="L704" s="352"/>
      <c r="M704" s="352"/>
    </row>
    <row r="705" spans="5:13">
      <c r="E705" s="352"/>
      <c r="F705" s="352"/>
      <c r="G705" s="352"/>
      <c r="H705" s="352" t="s">
        <v>4865</v>
      </c>
      <c r="I705" s="352"/>
      <c r="J705" s="352"/>
      <c r="K705" s="352">
        <f>K676*1.5</f>
        <v>8779.5</v>
      </c>
      <c r="L705" s="352"/>
      <c r="M705" s="352"/>
    </row>
    <row r="706" spans="5:13">
      <c r="E706" s="352"/>
      <c r="F706" s="352"/>
      <c r="G706" s="352"/>
      <c r="H706" s="352" t="s">
        <v>2750</v>
      </c>
      <c r="I706" s="352"/>
      <c r="J706" s="352"/>
      <c r="K706" s="352">
        <v>22.25</v>
      </c>
      <c r="L706" s="352"/>
      <c r="M706" s="352"/>
    </row>
    <row r="707" spans="5:13">
      <c r="E707" s="352"/>
      <c r="F707" s="352"/>
      <c r="G707" s="352"/>
      <c r="H707" s="357" t="s">
        <v>2751</v>
      </c>
      <c r="I707" s="352"/>
      <c r="J707" s="352"/>
      <c r="K707" s="352">
        <f>SUM(K701:K706)</f>
        <v>24300</v>
      </c>
      <c r="L707" s="352"/>
      <c r="M707" s="352"/>
    </row>
    <row r="708" spans="5:13">
      <c r="E708" s="352"/>
      <c r="F708" s="352"/>
      <c r="G708" s="352"/>
      <c r="H708" s="359" t="s">
        <v>2432</v>
      </c>
      <c r="I708" s="352"/>
      <c r="J708" s="352"/>
      <c r="K708" s="360">
        <f>K707/90</f>
        <v>270</v>
      </c>
      <c r="L708" s="352">
        <f>270*90</f>
        <v>24300</v>
      </c>
      <c r="M708" s="352"/>
    </row>
    <row r="709" spans="5:13">
      <c r="E709" s="352"/>
      <c r="F709" s="352"/>
      <c r="G709" s="352"/>
      <c r="H709" s="352"/>
      <c r="I709" s="352"/>
      <c r="J709" s="352"/>
      <c r="K709" s="352"/>
      <c r="L709" s="352">
        <f>L708-K707</f>
        <v>0</v>
      </c>
      <c r="M709" s="352"/>
    </row>
    <row r="710" spans="5:13">
      <c r="E710" s="352"/>
      <c r="F710" s="352"/>
      <c r="G710" s="352"/>
      <c r="H710" s="360" t="s">
        <v>2973</v>
      </c>
      <c r="I710" s="352"/>
      <c r="J710" s="352"/>
      <c r="K710" s="352"/>
      <c r="L710" s="352"/>
      <c r="M710" s="352"/>
    </row>
    <row r="711" spans="5:13" ht="31.5">
      <c r="E711" s="352"/>
      <c r="F711" s="352"/>
      <c r="G711" s="352"/>
      <c r="H711" s="350" t="s">
        <v>2414</v>
      </c>
      <c r="I711" s="352"/>
      <c r="J711" s="352"/>
      <c r="K711" s="352"/>
      <c r="L711" s="352"/>
      <c r="M711" s="352"/>
    </row>
    <row r="712" spans="5:13">
      <c r="E712" s="352"/>
      <c r="F712" s="352"/>
      <c r="G712" s="352"/>
      <c r="H712" s="352"/>
      <c r="I712" s="352"/>
      <c r="J712" s="352"/>
      <c r="K712" s="352"/>
      <c r="L712" s="352"/>
      <c r="M712" s="352"/>
    </row>
    <row r="713" spans="5:13" ht="47.25">
      <c r="E713" s="352"/>
      <c r="F713" s="352"/>
      <c r="G713" s="352"/>
      <c r="H713" s="373" t="s">
        <v>2345</v>
      </c>
      <c r="I713" s="352"/>
      <c r="J713" s="352"/>
      <c r="K713" s="352"/>
      <c r="L713" s="352"/>
      <c r="M713" s="352"/>
    </row>
    <row r="714" spans="5:13">
      <c r="E714" s="352"/>
      <c r="F714" s="352">
        <v>1</v>
      </c>
      <c r="G714" s="352" t="s">
        <v>841</v>
      </c>
      <c r="H714" s="352" t="s">
        <v>5703</v>
      </c>
      <c r="I714" s="420">
        <v>163</v>
      </c>
      <c r="J714" s="352" t="s">
        <v>841</v>
      </c>
      <c r="K714" s="357">
        <f>F714*I714</f>
        <v>163</v>
      </c>
      <c r="L714" s="352"/>
      <c r="M714" s="352"/>
    </row>
    <row r="715" spans="5:13">
      <c r="E715" s="352"/>
      <c r="F715" s="352"/>
      <c r="G715" s="352"/>
      <c r="H715" s="352" t="s">
        <v>2309</v>
      </c>
      <c r="I715" s="352"/>
      <c r="J715" s="352"/>
      <c r="K715" s="357">
        <v>2</v>
      </c>
      <c r="L715" s="352"/>
      <c r="M715" s="352"/>
    </row>
    <row r="716" spans="5:13">
      <c r="E716" s="352"/>
      <c r="F716" s="352"/>
      <c r="G716" s="352"/>
      <c r="H716" s="359" t="s">
        <v>3435</v>
      </c>
      <c r="I716" s="352"/>
      <c r="J716" s="352"/>
      <c r="K716" s="359">
        <f>SUM(K714:K715)</f>
        <v>165</v>
      </c>
      <c r="L716" s="352"/>
      <c r="M716" s="352">
        <f>K716-154</f>
        <v>11</v>
      </c>
    </row>
    <row r="717" spans="5:13">
      <c r="E717" s="352"/>
      <c r="F717" s="352"/>
      <c r="G717" s="352"/>
      <c r="H717" s="352"/>
      <c r="I717" s="352"/>
      <c r="J717" s="352"/>
      <c r="K717" s="352"/>
      <c r="L717" s="352"/>
      <c r="M717" s="352"/>
    </row>
    <row r="718" spans="5:13">
      <c r="E718" s="352"/>
      <c r="F718" s="352"/>
      <c r="G718" s="352"/>
      <c r="H718" s="360" t="s">
        <v>2346</v>
      </c>
      <c r="I718" s="352"/>
      <c r="J718" s="352"/>
      <c r="K718" s="352"/>
      <c r="L718" s="352"/>
      <c r="M718" s="352"/>
    </row>
    <row r="719" spans="5:13">
      <c r="E719" s="352"/>
      <c r="F719" s="352"/>
      <c r="G719" s="352"/>
      <c r="H719" s="360" t="s">
        <v>3437</v>
      </c>
      <c r="I719" s="352"/>
      <c r="J719" s="352"/>
      <c r="K719" s="352"/>
      <c r="L719" s="352"/>
      <c r="M719" s="352"/>
    </row>
    <row r="720" spans="5:13">
      <c r="E720" s="352"/>
      <c r="F720" s="352"/>
      <c r="G720" s="352"/>
      <c r="H720" s="352"/>
      <c r="I720" s="352"/>
      <c r="J720" s="352"/>
      <c r="K720" s="352"/>
      <c r="L720" s="352"/>
      <c r="M720" s="352"/>
    </row>
    <row r="721" spans="5:15" ht="47.25">
      <c r="E721" s="352"/>
      <c r="F721" s="352"/>
      <c r="G721" s="352"/>
      <c r="H721" s="373" t="s">
        <v>3438</v>
      </c>
      <c r="I721" s="352"/>
      <c r="J721" s="352"/>
      <c r="K721" s="352"/>
      <c r="L721" s="352"/>
      <c r="M721" s="352"/>
    </row>
    <row r="722" spans="5:15">
      <c r="E722" s="352"/>
      <c r="F722" s="352">
        <v>1</v>
      </c>
      <c r="G722" s="352" t="s">
        <v>841</v>
      </c>
      <c r="H722" s="352" t="str">
        <f>H690</f>
        <v>40 x 40 x 6 mm MS angle (P-126  part -G)</v>
      </c>
      <c r="I722" s="352">
        <f>I690</f>
        <v>57.6</v>
      </c>
      <c r="J722" s="352" t="s">
        <v>363</v>
      </c>
      <c r="K722" s="352">
        <f>F723*I722</f>
        <v>187.2</v>
      </c>
      <c r="L722" s="352"/>
      <c r="M722" s="352"/>
    </row>
    <row r="723" spans="5:15">
      <c r="E723" s="352"/>
      <c r="F723" s="352">
        <v>3.25</v>
      </c>
      <c r="G723" s="352" t="s">
        <v>3439</v>
      </c>
      <c r="H723" s="352"/>
      <c r="I723" s="352"/>
      <c r="J723" s="352"/>
      <c r="K723" s="352"/>
      <c r="L723" s="352"/>
      <c r="M723" s="352"/>
    </row>
    <row r="724" spans="5:15">
      <c r="E724" s="352"/>
      <c r="F724" s="352"/>
      <c r="G724" s="352"/>
      <c r="H724" s="352" t="s">
        <v>2309</v>
      </c>
      <c r="I724" s="352"/>
      <c r="J724" s="352"/>
      <c r="K724" s="352">
        <v>2.8</v>
      </c>
      <c r="L724" s="352"/>
      <c r="M724" s="352"/>
    </row>
    <row r="725" spans="5:15">
      <c r="E725" s="352"/>
      <c r="F725" s="352"/>
      <c r="G725" s="352"/>
      <c r="H725" s="359" t="s">
        <v>2808</v>
      </c>
      <c r="I725" s="352"/>
      <c r="J725" s="352"/>
      <c r="K725" s="360">
        <f>SUM(K722:K724)</f>
        <v>190</v>
      </c>
      <c r="L725" s="352">
        <f>K725-190</f>
        <v>0</v>
      </c>
      <c r="M725" s="352">
        <f>147.6-148.6</f>
        <v>-1</v>
      </c>
    </row>
    <row r="726" spans="5:15">
      <c r="E726" s="352"/>
      <c r="F726" s="352"/>
      <c r="G726" s="352"/>
      <c r="H726" s="352"/>
      <c r="I726" s="352"/>
      <c r="J726" s="352"/>
      <c r="K726" s="352"/>
      <c r="L726" s="352"/>
      <c r="M726" s="352"/>
    </row>
    <row r="727" spans="5:15">
      <c r="E727" s="352"/>
      <c r="F727" s="352"/>
      <c r="G727" s="352"/>
      <c r="H727" s="360" t="s">
        <v>2347</v>
      </c>
      <c r="I727" s="352"/>
      <c r="J727" s="352"/>
      <c r="K727" s="352"/>
      <c r="L727" s="352"/>
      <c r="M727" s="352"/>
    </row>
    <row r="728" spans="5:15">
      <c r="E728" s="352"/>
      <c r="F728" s="352"/>
      <c r="G728" s="352"/>
      <c r="H728" s="352"/>
      <c r="I728" s="352"/>
      <c r="J728" s="352"/>
      <c r="K728" s="352"/>
      <c r="L728" s="352"/>
      <c r="M728" s="352"/>
    </row>
    <row r="729" spans="5:15" ht="81">
      <c r="E729" s="352"/>
      <c r="F729" s="352"/>
      <c r="G729" s="352"/>
      <c r="H729" s="373" t="s">
        <v>3452</v>
      </c>
      <c r="I729" s="352"/>
      <c r="J729" s="352"/>
      <c r="K729" s="352"/>
      <c r="L729" s="352"/>
      <c r="M729" s="352"/>
    </row>
    <row r="730" spans="5:15">
      <c r="E730" s="352"/>
      <c r="F730" s="352">
        <v>30.42</v>
      </c>
      <c r="G730" s="352" t="s">
        <v>2189</v>
      </c>
      <c r="H730" s="352" t="s">
        <v>5704</v>
      </c>
      <c r="I730" s="429">
        <f>106.25+106.25+(36.95/3)</f>
        <v>224.82</v>
      </c>
      <c r="J730" s="352" t="s">
        <v>2189</v>
      </c>
      <c r="K730" s="352">
        <f>F730*I730</f>
        <v>6839.02</v>
      </c>
      <c r="L730" s="352">
        <f>61.1*2</f>
        <v>122.2</v>
      </c>
      <c r="M730" s="352">
        <f>21.4/3</f>
        <v>7.13</v>
      </c>
      <c r="N730" s="180">
        <f>73.1+73.1</f>
        <v>146.19999999999999</v>
      </c>
      <c r="O730" s="180">
        <f>M730+N730</f>
        <v>153.33000000000001</v>
      </c>
    </row>
    <row r="731" spans="5:15">
      <c r="E731" s="352"/>
      <c r="F731" s="352">
        <v>6.1</v>
      </c>
      <c r="G731" s="352" t="s">
        <v>2189</v>
      </c>
      <c r="H731" s="1" t="s">
        <v>4443</v>
      </c>
      <c r="I731" s="352">
        <f>Data!Y16</f>
        <v>1312</v>
      </c>
      <c r="J731" s="352" t="s">
        <v>2189</v>
      </c>
      <c r="K731" s="352">
        <f>F731*I731</f>
        <v>8003.2</v>
      </c>
      <c r="L731" s="352">
        <f>L730+M730</f>
        <v>129.33000000000001</v>
      </c>
      <c r="M731" s="352"/>
      <c r="N731" s="180">
        <f>25.5/3</f>
        <v>8.5</v>
      </c>
    </row>
    <row r="732" spans="5:15">
      <c r="E732" s="352"/>
      <c r="F732" s="352">
        <v>750</v>
      </c>
      <c r="G732" s="352" t="s">
        <v>1418</v>
      </c>
      <c r="H732" s="352" t="s">
        <v>4835</v>
      </c>
      <c r="I732" s="352">
        <f>Data!Y18</f>
        <v>5709</v>
      </c>
      <c r="J732" s="352" t="s">
        <v>1506</v>
      </c>
      <c r="K732" s="352">
        <f>F732*I732/1000</f>
        <v>4281.75</v>
      </c>
      <c r="L732" s="352"/>
      <c r="M732" s="352"/>
      <c r="N732" s="180">
        <f>SUM(N730:N731)</f>
        <v>154.69999999999999</v>
      </c>
    </row>
    <row r="733" spans="5:15">
      <c r="E733" s="352"/>
      <c r="F733" s="352"/>
      <c r="G733" s="352"/>
      <c r="H733" s="352" t="s">
        <v>930</v>
      </c>
      <c r="I733" s="352"/>
      <c r="J733" s="352"/>
      <c r="K733" s="352">
        <f>K742</f>
        <v>4125</v>
      </c>
      <c r="L733" s="352"/>
      <c r="M733" s="352"/>
    </row>
    <row r="734" spans="5:15">
      <c r="E734" s="352"/>
      <c r="F734" s="352"/>
      <c r="G734" s="352"/>
      <c r="H734" s="352" t="s">
        <v>2309</v>
      </c>
      <c r="I734" s="352"/>
      <c r="J734" s="352"/>
      <c r="K734" s="352">
        <v>61.03</v>
      </c>
      <c r="L734" s="352">
        <f>112.2-K734</f>
        <v>51.17</v>
      </c>
      <c r="M734" s="352"/>
    </row>
    <row r="735" spans="5:15">
      <c r="E735" s="352"/>
      <c r="F735" s="352"/>
      <c r="G735" s="352"/>
      <c r="H735" s="357" t="s">
        <v>2751</v>
      </c>
      <c r="I735" s="352"/>
      <c r="J735" s="352"/>
      <c r="K735" s="352">
        <f>SUM(K730:K734)</f>
        <v>23310</v>
      </c>
      <c r="L735" s="352">
        <f>K735-M736</f>
        <v>0</v>
      </c>
      <c r="M735" s="352"/>
    </row>
    <row r="736" spans="5:15">
      <c r="E736" s="352"/>
      <c r="F736" s="352"/>
      <c r="G736" s="352"/>
      <c r="H736" s="359" t="s">
        <v>2432</v>
      </c>
      <c r="I736" s="352"/>
      <c r="J736" s="352"/>
      <c r="K736" s="360">
        <f>K735/90</f>
        <v>259</v>
      </c>
      <c r="L736" s="352"/>
      <c r="M736" s="352">
        <f>259*90</f>
        <v>23310</v>
      </c>
    </row>
    <row r="737" spans="5:13">
      <c r="E737" s="352"/>
      <c r="F737" s="352"/>
      <c r="G737" s="352"/>
      <c r="H737" s="352"/>
      <c r="I737" s="352"/>
      <c r="J737" s="352"/>
      <c r="K737" s="352"/>
      <c r="L737" s="352"/>
      <c r="M737" s="352">
        <f>M736-K735</f>
        <v>0</v>
      </c>
    </row>
    <row r="738" spans="5:13">
      <c r="E738" s="352"/>
      <c r="F738" s="352"/>
      <c r="G738" s="352"/>
      <c r="H738" s="358" t="s">
        <v>142</v>
      </c>
      <c r="K738" s="352"/>
      <c r="L738" s="352"/>
      <c r="M738" s="352"/>
    </row>
    <row r="739" spans="5:13">
      <c r="E739" s="352"/>
      <c r="F739" s="352">
        <v>1</v>
      </c>
      <c r="G739" s="352" t="s">
        <v>1418</v>
      </c>
      <c r="H739" s="361" t="s">
        <v>2752</v>
      </c>
      <c r="I739" s="181">
        <f>I672</f>
        <v>898</v>
      </c>
      <c r="J739" s="352" t="s">
        <v>1418</v>
      </c>
      <c r="K739" s="352">
        <f>F739*I739</f>
        <v>898</v>
      </c>
      <c r="L739" s="352"/>
      <c r="M739" s="352"/>
    </row>
    <row r="740" spans="5:13">
      <c r="E740" s="352"/>
      <c r="F740" s="352">
        <v>1</v>
      </c>
      <c r="G740" s="352" t="s">
        <v>1418</v>
      </c>
      <c r="H740" s="352" t="s">
        <v>2813</v>
      </c>
      <c r="I740" s="181">
        <f>I673</f>
        <v>783</v>
      </c>
      <c r="J740" s="352" t="s">
        <v>1418</v>
      </c>
      <c r="K740" s="352">
        <f>F740*I740</f>
        <v>783</v>
      </c>
      <c r="L740" s="352"/>
      <c r="M740" s="352"/>
    </row>
    <row r="741" spans="5:13">
      <c r="E741" s="352"/>
      <c r="F741" s="352">
        <v>4</v>
      </c>
      <c r="G741" s="352" t="s">
        <v>1418</v>
      </c>
      <c r="H741" s="352" t="s">
        <v>2369</v>
      </c>
      <c r="I741" s="352">
        <f>I675</f>
        <v>611</v>
      </c>
      <c r="J741" s="352" t="s">
        <v>1418</v>
      </c>
      <c r="K741" s="352">
        <f>F741*I741</f>
        <v>2444</v>
      </c>
      <c r="L741" s="352"/>
      <c r="M741" s="352"/>
    </row>
    <row r="742" spans="5:13">
      <c r="E742" s="352"/>
      <c r="F742" s="352"/>
      <c r="G742" s="352"/>
      <c r="H742" s="352"/>
      <c r="I742" s="352"/>
      <c r="J742" s="352"/>
      <c r="K742" s="360">
        <f>SUM(K739:K741)</f>
        <v>4125</v>
      </c>
      <c r="L742" s="352"/>
      <c r="M742" s="352"/>
    </row>
    <row r="743" spans="5:13" s="423" customFormat="1">
      <c r="E743" s="422"/>
      <c r="F743" s="422"/>
      <c r="G743" s="422"/>
      <c r="H743" s="1067" t="s">
        <v>2415</v>
      </c>
      <c r="I743" s="422"/>
      <c r="J743" s="422"/>
      <c r="K743" s="422"/>
      <c r="L743" s="422"/>
      <c r="M743" s="422"/>
    </row>
    <row r="744" spans="5:13">
      <c r="E744" s="352"/>
      <c r="F744" s="352"/>
      <c r="G744" s="352"/>
      <c r="H744" s="352"/>
      <c r="I744" s="352"/>
      <c r="J744" s="352"/>
      <c r="K744" s="352"/>
      <c r="L744" s="352"/>
      <c r="M744" s="352"/>
    </row>
    <row r="745" spans="5:13">
      <c r="E745" s="352"/>
      <c r="F745" s="352"/>
      <c r="G745" s="352"/>
      <c r="H745" s="360" t="s">
        <v>3378</v>
      </c>
      <c r="I745" s="352"/>
      <c r="J745" s="352"/>
      <c r="K745" s="352"/>
      <c r="L745" s="352"/>
      <c r="M745" s="352"/>
    </row>
    <row r="746" spans="5:13" ht="63">
      <c r="E746" s="352"/>
      <c r="F746" s="352"/>
      <c r="G746" s="352"/>
      <c r="H746" s="373" t="s">
        <v>2796</v>
      </c>
      <c r="I746" s="352"/>
      <c r="J746" s="352"/>
      <c r="K746" s="352"/>
      <c r="L746" s="352"/>
      <c r="M746" s="352"/>
    </row>
    <row r="747" spans="5:13">
      <c r="E747" s="352"/>
      <c r="F747" s="352">
        <v>1</v>
      </c>
      <c r="G747" s="352" t="s">
        <v>2683</v>
      </c>
      <c r="H747" s="352" t="s">
        <v>5705</v>
      </c>
      <c r="I747" s="353">
        <v>66.8</v>
      </c>
      <c r="J747" s="352" t="s">
        <v>2683</v>
      </c>
      <c r="K747" s="352">
        <f>F747*I747</f>
        <v>66.8</v>
      </c>
      <c r="L747" s="352"/>
      <c r="M747" s="352"/>
    </row>
    <row r="748" spans="5:13">
      <c r="E748" s="352"/>
      <c r="F748" s="352">
        <v>300</v>
      </c>
      <c r="G748" s="352" t="s">
        <v>1418</v>
      </c>
      <c r="H748" s="352" t="s">
        <v>5706</v>
      </c>
      <c r="I748" s="353">
        <v>69.400000000000006</v>
      </c>
      <c r="J748" s="352" t="s">
        <v>2683</v>
      </c>
      <c r="K748" s="352">
        <f>F748*(I748/144)</f>
        <v>144.58000000000001</v>
      </c>
      <c r="L748" s="352"/>
      <c r="M748" s="352"/>
    </row>
    <row r="749" spans="5:13">
      <c r="E749" s="352"/>
      <c r="F749" s="352">
        <v>300</v>
      </c>
      <c r="G749" s="352" t="s">
        <v>1418</v>
      </c>
      <c r="H749" s="352" t="s">
        <v>5707</v>
      </c>
      <c r="I749" s="353">
        <v>287</v>
      </c>
      <c r="J749" s="352" t="s">
        <v>1506</v>
      </c>
      <c r="K749" s="352">
        <f>F749*(I749/1000)</f>
        <v>86.1</v>
      </c>
      <c r="L749" s="352"/>
      <c r="M749" s="352"/>
    </row>
    <row r="750" spans="5:13">
      <c r="E750" s="352"/>
      <c r="F750" s="352"/>
      <c r="G750" s="352"/>
      <c r="H750" s="352" t="s">
        <v>2797</v>
      </c>
      <c r="I750" s="352"/>
      <c r="J750" s="352"/>
      <c r="K750" s="352">
        <v>60.52</v>
      </c>
      <c r="L750" s="352"/>
      <c r="M750" s="352"/>
    </row>
    <row r="751" spans="5:13">
      <c r="E751" s="352"/>
      <c r="F751" s="352"/>
      <c r="G751" s="352"/>
      <c r="H751" s="352" t="s">
        <v>930</v>
      </c>
      <c r="I751" s="352"/>
      <c r="J751" s="352"/>
      <c r="K751" s="352">
        <f>K761</f>
        <v>14582</v>
      </c>
      <c r="L751" s="352"/>
      <c r="M751" s="352"/>
    </row>
    <row r="752" spans="5:13">
      <c r="E752" s="352"/>
      <c r="F752" s="352"/>
      <c r="G752" s="352"/>
      <c r="H752" s="357" t="s">
        <v>2798</v>
      </c>
      <c r="I752" s="352"/>
      <c r="J752" s="352"/>
      <c r="K752" s="358">
        <f>SUM(K747:K751)</f>
        <v>14940</v>
      </c>
      <c r="L752" s="352"/>
      <c r="M752" s="352"/>
    </row>
    <row r="753" spans="5:13">
      <c r="E753" s="352"/>
      <c r="F753" s="352"/>
      <c r="G753" s="352"/>
      <c r="H753" s="359" t="s">
        <v>2808</v>
      </c>
      <c r="I753" s="352"/>
      <c r="J753" s="352"/>
      <c r="K753" s="360">
        <f>K752/90</f>
        <v>166</v>
      </c>
      <c r="L753" s="352">
        <f>166*90</f>
        <v>14940</v>
      </c>
      <c r="M753" s="352">
        <f>L753-K752</f>
        <v>0</v>
      </c>
    </row>
    <row r="754" spans="5:13">
      <c r="E754" s="352"/>
      <c r="F754" s="352"/>
      <c r="G754" s="352"/>
      <c r="H754" s="352"/>
      <c r="I754" s="352"/>
      <c r="J754" s="352"/>
      <c r="K754" s="352"/>
      <c r="L754" s="352"/>
      <c r="M754" s="352"/>
    </row>
    <row r="755" spans="5:13">
      <c r="E755" s="352"/>
      <c r="F755" s="352"/>
      <c r="G755" s="352"/>
      <c r="H755" s="358" t="s">
        <v>2690</v>
      </c>
      <c r="I755" s="352"/>
      <c r="J755" s="352"/>
      <c r="K755" s="352"/>
      <c r="L755" s="352"/>
      <c r="M755" s="352"/>
    </row>
    <row r="756" spans="5:13">
      <c r="E756" s="352"/>
      <c r="F756" s="352">
        <v>1</v>
      </c>
      <c r="G756" s="352" t="s">
        <v>1418</v>
      </c>
      <c r="H756" s="361" t="s">
        <v>2799</v>
      </c>
      <c r="I756" s="352">
        <f>I523</f>
        <v>947</v>
      </c>
      <c r="J756" s="352" t="s">
        <v>1418</v>
      </c>
      <c r="K756" s="352">
        <f>F756*I756</f>
        <v>947</v>
      </c>
      <c r="L756" s="352"/>
      <c r="M756" s="352"/>
    </row>
    <row r="757" spans="5:13">
      <c r="E757" s="352"/>
      <c r="F757" s="352">
        <v>2</v>
      </c>
      <c r="G757" s="352" t="s">
        <v>1418</v>
      </c>
      <c r="H757" s="352" t="s">
        <v>2813</v>
      </c>
      <c r="I757" s="352">
        <f>I673</f>
        <v>783</v>
      </c>
      <c r="J757" s="352" t="s">
        <v>1418</v>
      </c>
      <c r="K757" s="352">
        <f>F757*I757</f>
        <v>1566</v>
      </c>
      <c r="L757" s="352"/>
      <c r="M757" s="352"/>
    </row>
    <row r="758" spans="5:13">
      <c r="E758" s="352"/>
      <c r="F758" s="352">
        <v>3</v>
      </c>
      <c r="G758" s="352" t="s">
        <v>1418</v>
      </c>
      <c r="H758" s="352" t="s">
        <v>2632</v>
      </c>
      <c r="I758" s="352">
        <f>I674</f>
        <v>778</v>
      </c>
      <c r="J758" s="352" t="s">
        <v>1418</v>
      </c>
      <c r="K758" s="352">
        <f>F758*I758</f>
        <v>2334</v>
      </c>
      <c r="L758" s="352"/>
      <c r="M758" s="352"/>
    </row>
    <row r="759" spans="5:13">
      <c r="E759" s="352"/>
      <c r="F759" s="352">
        <v>4</v>
      </c>
      <c r="G759" s="352" t="s">
        <v>1418</v>
      </c>
      <c r="H759" s="352" t="s">
        <v>2369</v>
      </c>
      <c r="I759" s="352">
        <f>I675</f>
        <v>611</v>
      </c>
      <c r="J759" s="352" t="s">
        <v>1418</v>
      </c>
      <c r="K759" s="352">
        <f>F759*I759</f>
        <v>2444</v>
      </c>
      <c r="L759" s="352"/>
      <c r="M759" s="352"/>
    </row>
    <row r="760" spans="5:13">
      <c r="E760" s="352"/>
      <c r="F760" s="352"/>
      <c r="G760" s="352"/>
      <c r="H760" s="357" t="s">
        <v>2800</v>
      </c>
      <c r="I760" s="352"/>
      <c r="J760" s="352"/>
      <c r="K760" s="352">
        <f>SUM(K756:K759)</f>
        <v>7291</v>
      </c>
      <c r="L760" s="352"/>
      <c r="M760" s="352"/>
    </row>
    <row r="761" spans="5:13">
      <c r="E761" s="352"/>
      <c r="F761" s="352"/>
      <c r="G761" s="352"/>
      <c r="H761" s="359" t="s">
        <v>2801</v>
      </c>
      <c r="I761" s="352"/>
      <c r="J761" s="352"/>
      <c r="K761" s="360">
        <f>K760*2</f>
        <v>14582</v>
      </c>
      <c r="L761" s="352"/>
      <c r="M761" s="352"/>
    </row>
    <row r="762" spans="5:13">
      <c r="E762" s="352"/>
      <c r="F762" s="352"/>
      <c r="G762" s="352"/>
      <c r="H762" s="352"/>
      <c r="I762" s="352"/>
      <c r="J762" s="352"/>
      <c r="K762" s="352"/>
      <c r="L762" s="352"/>
      <c r="M762" s="352"/>
    </row>
    <row r="763" spans="5:13">
      <c r="E763" s="352"/>
      <c r="F763" s="352"/>
      <c r="G763" s="352"/>
      <c r="H763" s="360" t="s">
        <v>2802</v>
      </c>
      <c r="I763" s="352"/>
      <c r="J763" s="352"/>
      <c r="K763" s="352"/>
      <c r="L763" s="352"/>
      <c r="M763" s="352"/>
    </row>
    <row r="764" spans="5:13">
      <c r="E764" s="352"/>
      <c r="F764" s="352"/>
      <c r="G764" s="352"/>
      <c r="H764" s="352"/>
      <c r="I764" s="352"/>
      <c r="J764" s="352"/>
      <c r="K764" s="352"/>
      <c r="L764" s="352"/>
      <c r="M764" s="352"/>
    </row>
    <row r="765" spans="5:13">
      <c r="E765" s="352"/>
      <c r="F765" s="352"/>
      <c r="G765" s="352"/>
      <c r="H765" s="360" t="s">
        <v>2803</v>
      </c>
      <c r="I765" s="352"/>
      <c r="J765" s="352"/>
      <c r="K765" s="352"/>
      <c r="L765" s="352"/>
      <c r="M765" s="352"/>
    </row>
    <row r="766" spans="5:13">
      <c r="E766" s="352"/>
      <c r="F766" s="352"/>
      <c r="G766" s="352"/>
      <c r="H766" s="352"/>
      <c r="I766" s="352"/>
      <c r="J766" s="352"/>
      <c r="K766" s="352"/>
      <c r="L766" s="352"/>
      <c r="M766" s="352"/>
    </row>
    <row r="767" spans="5:13" ht="157.5">
      <c r="E767" s="352"/>
      <c r="F767" s="352"/>
      <c r="G767" s="352"/>
      <c r="H767" s="373" t="s">
        <v>3166</v>
      </c>
      <c r="I767" s="352"/>
      <c r="J767" s="352"/>
      <c r="K767" s="352"/>
      <c r="L767" s="352"/>
      <c r="M767" s="352"/>
    </row>
    <row r="768" spans="5:13">
      <c r="E768" s="352"/>
      <c r="F768" s="352"/>
      <c r="G768" s="352"/>
      <c r="H768" s="360" t="s">
        <v>3156</v>
      </c>
      <c r="I768" s="352"/>
      <c r="J768" s="352"/>
      <c r="K768" s="352"/>
      <c r="L768" s="352"/>
      <c r="M768" s="352"/>
    </row>
    <row r="769" spans="5:20">
      <c r="E769" s="352"/>
      <c r="F769" s="352"/>
      <c r="G769" s="352"/>
      <c r="H769" s="352"/>
      <c r="I769" s="352"/>
      <c r="J769" s="352"/>
      <c r="K769" s="352"/>
      <c r="L769" s="352"/>
      <c r="M769" s="352"/>
    </row>
    <row r="770" spans="5:20" ht="189">
      <c r="E770" s="352"/>
      <c r="F770" s="352"/>
      <c r="G770" s="352"/>
      <c r="H770" s="373" t="s">
        <v>2863</v>
      </c>
      <c r="I770" s="352"/>
      <c r="J770" s="352"/>
      <c r="K770" s="352"/>
      <c r="L770" s="352"/>
      <c r="M770" s="352"/>
    </row>
    <row r="771" spans="5:20">
      <c r="E771" s="352"/>
      <c r="F771" s="352"/>
      <c r="G771" s="352"/>
      <c r="H771" s="358" t="s">
        <v>2864</v>
      </c>
      <c r="I771" s="358" t="s">
        <v>2865</v>
      </c>
      <c r="J771" s="358" t="s">
        <v>2866</v>
      </c>
      <c r="K771" s="358" t="s">
        <v>2867</v>
      </c>
      <c r="L771" s="358" t="s">
        <v>2868</v>
      </c>
      <c r="M771" s="352"/>
    </row>
    <row r="772" spans="5:20">
      <c r="E772" s="352"/>
      <c r="F772" s="352"/>
      <c r="G772" s="352"/>
      <c r="H772" s="352" t="s">
        <v>4483</v>
      </c>
      <c r="I772" s="353">
        <v>3110</v>
      </c>
      <c r="J772" s="520">
        <v>2970</v>
      </c>
      <c r="K772" s="353">
        <v>3012</v>
      </c>
      <c r="L772" s="353">
        <v>3055</v>
      </c>
      <c r="M772" s="352"/>
    </row>
    <row r="773" spans="5:20">
      <c r="E773" s="352"/>
      <c r="F773" s="352"/>
      <c r="G773" s="352"/>
      <c r="H773" s="352" t="s">
        <v>5708</v>
      </c>
      <c r="I773" s="420">
        <v>175.4</v>
      </c>
      <c r="J773" s="420">
        <v>428</v>
      </c>
      <c r="K773" s="374">
        <v>577</v>
      </c>
      <c r="L773" s="374">
        <v>674</v>
      </c>
      <c r="M773" s="352"/>
    </row>
    <row r="774" spans="5:20">
      <c r="E774" s="352"/>
      <c r="F774" s="352"/>
      <c r="G774" s="352"/>
      <c r="H774" s="359" t="s">
        <v>2869</v>
      </c>
      <c r="I774" s="360">
        <f>SUM(I772:I773)</f>
        <v>3285.4</v>
      </c>
      <c r="J774" s="360">
        <f>SUM(J772:J773)</f>
        <v>3398</v>
      </c>
      <c r="K774" s="371">
        <f>SUM(K772:K773)</f>
        <v>3589</v>
      </c>
      <c r="L774" s="371">
        <f>SUM(L772:L773)</f>
        <v>3729</v>
      </c>
      <c r="M774" s="352"/>
    </row>
    <row r="775" spans="5:20">
      <c r="E775" s="352"/>
      <c r="F775" s="352"/>
      <c r="G775" s="352"/>
      <c r="H775" s="352"/>
      <c r="I775" s="352"/>
      <c r="J775" s="352"/>
      <c r="K775" s="352"/>
      <c r="L775" s="352"/>
      <c r="M775" s="352"/>
    </row>
    <row r="776" spans="5:20">
      <c r="E776" s="352"/>
      <c r="F776" s="352"/>
      <c r="G776" s="352"/>
      <c r="H776" s="360" t="s">
        <v>2870</v>
      </c>
      <c r="I776" s="352"/>
      <c r="J776" s="352"/>
      <c r="K776" s="352"/>
      <c r="L776" s="352"/>
      <c r="M776" s="352"/>
    </row>
    <row r="777" spans="5:20">
      <c r="E777" s="352"/>
      <c r="F777" s="352"/>
      <c r="G777" s="352"/>
      <c r="H777" s="352"/>
      <c r="I777" s="352"/>
      <c r="J777" s="352"/>
      <c r="K777" s="352"/>
      <c r="L777" s="352"/>
      <c r="M777" s="352"/>
    </row>
    <row r="778" spans="5:20">
      <c r="E778" s="352"/>
      <c r="F778" s="352"/>
      <c r="G778" s="352"/>
      <c r="H778" s="360" t="s">
        <v>2871</v>
      </c>
      <c r="I778" s="352"/>
      <c r="J778" s="352"/>
      <c r="K778" s="352"/>
      <c r="L778" s="352"/>
      <c r="M778" s="352"/>
    </row>
    <row r="779" spans="5:20" ht="78.75">
      <c r="E779" s="352"/>
      <c r="F779" s="352"/>
      <c r="G779" s="352"/>
      <c r="H779" s="373" t="s">
        <v>2926</v>
      </c>
      <c r="I779" s="352"/>
      <c r="J779" s="352"/>
      <c r="K779" s="352"/>
      <c r="L779" s="352"/>
      <c r="M779" s="1600" t="s">
        <v>4879</v>
      </c>
      <c r="N779" s="1600"/>
      <c r="O779" s="1600"/>
      <c r="P779" s="1600"/>
      <c r="Q779" s="1600"/>
      <c r="R779" s="1600"/>
    </row>
    <row r="780" spans="5:20" ht="15.75" customHeight="1">
      <c r="E780" s="352"/>
      <c r="F780" s="352"/>
      <c r="G780" s="352"/>
      <c r="H780" s="352"/>
      <c r="I780" s="352"/>
      <c r="J780" s="352"/>
      <c r="K780" s="352"/>
      <c r="L780" s="352"/>
      <c r="M780" s="1601" t="s">
        <v>4880</v>
      </c>
      <c r="N780" s="1601"/>
      <c r="O780" s="1601"/>
      <c r="P780" s="1601"/>
      <c r="Q780" s="1601"/>
      <c r="R780" s="1601"/>
    </row>
    <row r="781" spans="5:20">
      <c r="E781" s="352"/>
      <c r="F781" s="352">
        <v>2</v>
      </c>
      <c r="G781" s="352" t="s">
        <v>841</v>
      </c>
      <c r="H781" s="352" t="s">
        <v>5709</v>
      </c>
      <c r="I781" s="353">
        <v>98.6</v>
      </c>
      <c r="J781" s="352" t="s">
        <v>841</v>
      </c>
      <c r="K781" s="352">
        <f>F781*I781</f>
        <v>197.2</v>
      </c>
      <c r="L781" s="352"/>
      <c r="M781" s="464"/>
      <c r="N781" s="464"/>
      <c r="O781" s="464"/>
      <c r="P781" s="464"/>
      <c r="Q781" s="464"/>
      <c r="R781" s="464"/>
    </row>
    <row r="782" spans="5:20">
      <c r="E782" s="352"/>
      <c r="F782" s="352">
        <v>2</v>
      </c>
      <c r="G782" s="352" t="s">
        <v>2030</v>
      </c>
      <c r="H782" s="352" t="s">
        <v>2927</v>
      </c>
      <c r="I782" s="352">
        <v>35</v>
      </c>
      <c r="J782" s="352" t="s">
        <v>2030</v>
      </c>
      <c r="K782" s="352">
        <f>F782*I782</f>
        <v>70</v>
      </c>
      <c r="L782" s="352"/>
      <c r="M782" s="466">
        <v>1.5</v>
      </c>
      <c r="N782" s="464" t="s">
        <v>841</v>
      </c>
      <c r="O782" s="464" t="s">
        <v>4494</v>
      </c>
      <c r="P782" s="466">
        <f>I682</f>
        <v>128</v>
      </c>
      <c r="Q782" s="464" t="s">
        <v>841</v>
      </c>
      <c r="R782" s="466">
        <f>P782*M782</f>
        <v>192</v>
      </c>
    </row>
    <row r="783" spans="5:20">
      <c r="E783" s="352"/>
      <c r="F783" s="352">
        <v>1</v>
      </c>
      <c r="G783" s="352" t="s">
        <v>1418</v>
      </c>
      <c r="H783" s="352" t="s">
        <v>4484</v>
      </c>
      <c r="I783" s="352">
        <f>M565</f>
        <v>48.05</v>
      </c>
      <c r="J783" s="352" t="s">
        <v>1422</v>
      </c>
      <c r="K783" s="352">
        <f>F783*I783</f>
        <v>48.05</v>
      </c>
      <c r="L783" s="352"/>
      <c r="M783" s="466">
        <v>2</v>
      </c>
      <c r="N783" s="464" t="s">
        <v>2030</v>
      </c>
      <c r="O783" s="464" t="s">
        <v>2927</v>
      </c>
      <c r="P783" s="466">
        <f>I782</f>
        <v>35</v>
      </c>
      <c r="Q783" s="464" t="s">
        <v>2030</v>
      </c>
      <c r="R783" s="466">
        <f>M783*P783</f>
        <v>70</v>
      </c>
      <c r="T783" s="180" t="s">
        <v>6003</v>
      </c>
    </row>
    <row r="784" spans="5:20">
      <c r="E784" s="352"/>
      <c r="F784" s="352">
        <v>1</v>
      </c>
      <c r="G784" s="352" t="s">
        <v>1418</v>
      </c>
      <c r="H784" s="352" t="s">
        <v>2928</v>
      </c>
      <c r="I784" s="352">
        <f>K797</f>
        <v>31.28</v>
      </c>
      <c r="J784" s="352" t="s">
        <v>1422</v>
      </c>
      <c r="K784" s="352">
        <f>F784*I784</f>
        <v>31.28</v>
      </c>
      <c r="L784" s="352"/>
      <c r="M784" s="466"/>
      <c r="N784" s="464"/>
      <c r="O784" s="464"/>
      <c r="P784" s="467"/>
      <c r="Q784" s="464"/>
      <c r="R784" s="466"/>
    </row>
    <row r="785" spans="5:25">
      <c r="E785" s="352"/>
      <c r="F785" s="352">
        <v>8</v>
      </c>
      <c r="G785" s="352" t="s">
        <v>841</v>
      </c>
      <c r="H785" s="352" t="s">
        <v>2929</v>
      </c>
      <c r="I785" s="352">
        <f>I270</f>
        <v>25.75</v>
      </c>
      <c r="J785" s="352" t="s">
        <v>3362</v>
      </c>
      <c r="K785" s="352">
        <f>F785*I785</f>
        <v>206</v>
      </c>
      <c r="L785" s="352"/>
      <c r="M785" s="466"/>
      <c r="N785" s="464"/>
      <c r="O785" s="464"/>
      <c r="P785" s="466"/>
      <c r="Q785" s="464"/>
      <c r="R785" s="466"/>
    </row>
    <row r="786" spans="5:25" ht="47.25">
      <c r="E786" s="352"/>
      <c r="F786" s="352">
        <v>1</v>
      </c>
      <c r="G786" s="352" t="s">
        <v>1418</v>
      </c>
      <c r="H786" s="373" t="s">
        <v>2930</v>
      </c>
      <c r="I786" s="352"/>
      <c r="J786" s="352"/>
      <c r="K786" s="352">
        <f>K796</f>
        <v>1690</v>
      </c>
      <c r="L786" s="352"/>
      <c r="M786" s="466">
        <v>8</v>
      </c>
      <c r="N786" s="464" t="s">
        <v>841</v>
      </c>
      <c r="O786" s="468" t="s">
        <v>2929</v>
      </c>
      <c r="P786" s="466">
        <f>I785</f>
        <v>25.75</v>
      </c>
      <c r="Q786" s="464" t="s">
        <v>3362</v>
      </c>
      <c r="R786" s="466">
        <f>M786*P786</f>
        <v>206</v>
      </c>
    </row>
    <row r="787" spans="5:25" ht="45">
      <c r="E787" s="352"/>
      <c r="F787" s="352"/>
      <c r="G787" s="352"/>
      <c r="H787" s="373" t="s">
        <v>2537</v>
      </c>
      <c r="I787" s="352" t="s">
        <v>668</v>
      </c>
      <c r="J787" s="352"/>
      <c r="K787" s="352">
        <v>15.8</v>
      </c>
      <c r="L787" s="352"/>
      <c r="M787" s="466">
        <v>1</v>
      </c>
      <c r="N787" s="464" t="s">
        <v>1418</v>
      </c>
      <c r="O787" s="468" t="s">
        <v>2930</v>
      </c>
      <c r="P787" s="466">
        <f>R797</f>
        <v>1690</v>
      </c>
      <c r="Q787" s="464" t="s">
        <v>1422</v>
      </c>
      <c r="R787" s="466">
        <f>R797</f>
        <v>1690</v>
      </c>
    </row>
    <row r="788" spans="5:25" ht="30">
      <c r="E788" s="352"/>
      <c r="F788" s="352"/>
      <c r="G788" s="352"/>
      <c r="H788" s="359" t="s">
        <v>2410</v>
      </c>
      <c r="I788" s="352"/>
      <c r="J788" s="352"/>
      <c r="K788" s="360">
        <f>SUM(K781:K787)</f>
        <v>2258.33</v>
      </c>
      <c r="L788" s="352">
        <f>K788-1616</f>
        <v>642.33000000000004</v>
      </c>
      <c r="M788" s="466"/>
      <c r="N788" s="464"/>
      <c r="O788" s="468" t="s">
        <v>2537</v>
      </c>
      <c r="P788" s="1602" t="s">
        <v>668</v>
      </c>
      <c r="Q788" s="1602"/>
      <c r="R788" s="466">
        <v>16</v>
      </c>
    </row>
    <row r="789" spans="5:25">
      <c r="E789" s="352"/>
      <c r="F789" s="352"/>
      <c r="G789" s="352"/>
      <c r="H789" s="352"/>
      <c r="I789" s="352"/>
      <c r="J789" s="352"/>
      <c r="K789" s="352"/>
      <c r="L789" s="352"/>
      <c r="M789" s="466"/>
      <c r="N789" s="464"/>
      <c r="O789" s="469" t="s">
        <v>2410</v>
      </c>
      <c r="P789" s="464"/>
      <c r="Q789" s="464"/>
      <c r="R789" s="469">
        <f>SUM(R782:R788)</f>
        <v>2174</v>
      </c>
    </row>
    <row r="790" spans="5:25">
      <c r="E790" s="352"/>
      <c r="F790" s="352"/>
      <c r="G790" s="352"/>
      <c r="H790" s="358" t="s">
        <v>2538</v>
      </c>
      <c r="I790" s="352"/>
      <c r="J790" s="352"/>
      <c r="K790" s="352"/>
      <c r="L790" s="352"/>
      <c r="M790" s="466"/>
      <c r="N790" s="464"/>
      <c r="O790" s="464"/>
      <c r="P790" s="464"/>
      <c r="Q790" s="464"/>
      <c r="R790" s="464"/>
    </row>
    <row r="791" spans="5:25">
      <c r="E791" s="352"/>
      <c r="F791" s="352">
        <v>1</v>
      </c>
      <c r="G791" s="352" t="s">
        <v>1418</v>
      </c>
      <c r="H791" s="361" t="s">
        <v>2752</v>
      </c>
      <c r="I791" s="352">
        <f>I672</f>
        <v>898</v>
      </c>
      <c r="J791" s="352" t="s">
        <v>1418</v>
      </c>
      <c r="K791" s="352">
        <f>F791*I791</f>
        <v>898</v>
      </c>
      <c r="L791" s="352"/>
      <c r="M791" s="466"/>
      <c r="N791" s="464"/>
      <c r="O791" s="470" t="s">
        <v>2538</v>
      </c>
      <c r="P791" s="464"/>
      <c r="Q791" s="464"/>
      <c r="R791" s="464"/>
    </row>
    <row r="792" spans="5:25">
      <c r="E792" s="352"/>
      <c r="F792" s="352">
        <v>1</v>
      </c>
      <c r="G792" s="352" t="s">
        <v>1418</v>
      </c>
      <c r="H792" s="352" t="s">
        <v>2813</v>
      </c>
      <c r="I792" s="352">
        <f>I673</f>
        <v>783</v>
      </c>
      <c r="J792" s="352" t="s">
        <v>1418</v>
      </c>
      <c r="K792" s="352">
        <f>F792*I792</f>
        <v>783</v>
      </c>
      <c r="L792" s="352"/>
      <c r="M792" s="466">
        <v>1</v>
      </c>
      <c r="N792" s="464" t="s">
        <v>1418</v>
      </c>
      <c r="O792" s="464" t="s">
        <v>2752</v>
      </c>
      <c r="P792" s="466">
        <f>I791</f>
        <v>898</v>
      </c>
      <c r="Q792" s="464" t="s">
        <v>1418</v>
      </c>
      <c r="R792" s="464">
        <f>M792*P792</f>
        <v>898</v>
      </c>
    </row>
    <row r="793" spans="5:25">
      <c r="E793" s="352"/>
      <c r="F793" s="352">
        <v>2</v>
      </c>
      <c r="G793" s="352" t="s">
        <v>1418</v>
      </c>
      <c r="H793" s="352" t="s">
        <v>2632</v>
      </c>
      <c r="I793" s="352">
        <f>I674</f>
        <v>778</v>
      </c>
      <c r="J793" s="352" t="s">
        <v>1418</v>
      </c>
      <c r="K793" s="352">
        <f>F793*I793</f>
        <v>1556</v>
      </c>
      <c r="L793" s="352"/>
      <c r="M793" s="466">
        <v>1</v>
      </c>
      <c r="N793" s="464" t="s">
        <v>1418</v>
      </c>
      <c r="O793" s="464" t="s">
        <v>2813</v>
      </c>
      <c r="P793" s="466">
        <f>I792</f>
        <v>783</v>
      </c>
      <c r="Q793" s="464" t="s">
        <v>1418</v>
      </c>
      <c r="R793" s="464">
        <f>M793*P793</f>
        <v>783</v>
      </c>
    </row>
    <row r="794" spans="5:25">
      <c r="E794" s="352"/>
      <c r="F794" s="352">
        <v>3</v>
      </c>
      <c r="G794" s="352" t="s">
        <v>1418</v>
      </c>
      <c r="H794" s="352" t="s">
        <v>2369</v>
      </c>
      <c r="I794" s="352">
        <f>I675</f>
        <v>611</v>
      </c>
      <c r="J794" s="352" t="s">
        <v>1418</v>
      </c>
      <c r="K794" s="352">
        <f>F794*I794</f>
        <v>1833</v>
      </c>
      <c r="L794" s="352"/>
      <c r="M794" s="466">
        <v>2</v>
      </c>
      <c r="N794" s="464" t="s">
        <v>1418</v>
      </c>
      <c r="O794" s="464" t="s">
        <v>2632</v>
      </c>
      <c r="P794" s="466">
        <f>I793</f>
        <v>778</v>
      </c>
      <c r="Q794" s="464" t="s">
        <v>1418</v>
      </c>
      <c r="R794" s="464">
        <f>M794*P794</f>
        <v>1556</v>
      </c>
    </row>
    <row r="795" spans="5:25">
      <c r="E795" s="352"/>
      <c r="F795" s="352"/>
      <c r="G795" s="352"/>
      <c r="H795" s="357" t="s">
        <v>2916</v>
      </c>
      <c r="I795" s="352"/>
      <c r="J795" s="352"/>
      <c r="K795" s="358">
        <f>SUM(K791:K794)</f>
        <v>5070</v>
      </c>
      <c r="L795" s="352"/>
      <c r="M795" s="466">
        <v>3</v>
      </c>
      <c r="N795" s="464" t="s">
        <v>1418</v>
      </c>
      <c r="O795" s="464" t="s">
        <v>2369</v>
      </c>
      <c r="P795" s="466">
        <f>I794</f>
        <v>611</v>
      </c>
      <c r="Q795" s="464" t="s">
        <v>1418</v>
      </c>
      <c r="R795" s="464">
        <f>M795*P795</f>
        <v>1833</v>
      </c>
    </row>
    <row r="796" spans="5:25">
      <c r="E796" s="352"/>
      <c r="F796" s="352"/>
      <c r="G796" s="352"/>
      <c r="H796" s="359" t="s">
        <v>2840</v>
      </c>
      <c r="I796" s="352"/>
      <c r="J796" s="352"/>
      <c r="K796" s="360">
        <f>K795/3</f>
        <v>1690</v>
      </c>
      <c r="L796" s="352"/>
      <c r="M796" s="464"/>
      <c r="N796" s="464"/>
      <c r="O796" s="466" t="s">
        <v>2916</v>
      </c>
      <c r="P796" s="464"/>
      <c r="Q796" s="464"/>
      <c r="R796" s="470">
        <f>SUM(R792:R795)</f>
        <v>5070</v>
      </c>
    </row>
    <row r="797" spans="5:25">
      <c r="E797" s="352"/>
      <c r="F797" s="352"/>
      <c r="G797" s="352"/>
      <c r="H797" s="360" t="s">
        <v>2539</v>
      </c>
      <c r="I797" s="352">
        <f>I652</f>
        <v>104280</v>
      </c>
      <c r="J797" s="366">
        <v>2.9999999999999997E-4</v>
      </c>
      <c r="K797" s="360">
        <f>I797*J797</f>
        <v>31.28</v>
      </c>
      <c r="L797" s="352"/>
      <c r="M797" s="464"/>
      <c r="N797" s="464"/>
      <c r="O797" s="469" t="s">
        <v>2840</v>
      </c>
      <c r="P797" s="464"/>
      <c r="Q797" s="464"/>
      <c r="R797" s="465">
        <f>R796/3</f>
        <v>1690</v>
      </c>
    </row>
    <row r="798" spans="5:25">
      <c r="E798" s="352"/>
      <c r="F798" s="352"/>
      <c r="G798" s="352"/>
      <c r="H798" s="352"/>
      <c r="I798" s="352"/>
      <c r="J798" s="352"/>
      <c r="K798" s="352"/>
      <c r="L798" s="352"/>
      <c r="M798" s="464"/>
      <c r="N798" s="464"/>
      <c r="O798" s="471"/>
      <c r="P798" s="472"/>
      <c r="Q798" s="473"/>
      <c r="R798" s="471"/>
    </row>
    <row r="799" spans="5:25">
      <c r="E799" s="352"/>
      <c r="F799" s="352"/>
      <c r="G799" s="352"/>
      <c r="H799" s="360" t="s">
        <v>2412</v>
      </c>
      <c r="I799" s="352"/>
      <c r="J799" s="352"/>
      <c r="K799" s="352"/>
      <c r="L799" s="352"/>
      <c r="M799" s="464"/>
      <c r="N799" s="464"/>
      <c r="O799" s="464"/>
      <c r="P799" s="464"/>
      <c r="Q799" s="464"/>
      <c r="R799" s="464"/>
    </row>
    <row r="800" spans="5:25">
      <c r="E800" s="352"/>
      <c r="F800" s="352"/>
      <c r="G800" s="352"/>
      <c r="H800" s="352"/>
      <c r="I800" s="352"/>
      <c r="J800" s="352"/>
      <c r="K800" s="352"/>
      <c r="L800" s="352"/>
      <c r="M800" s="464"/>
      <c r="N800" s="464"/>
      <c r="O800" s="465" t="s">
        <v>2412</v>
      </c>
      <c r="P800" s="464"/>
      <c r="Q800" s="464"/>
      <c r="R800" s="464"/>
      <c r="T800" s="464"/>
      <c r="U800" s="464"/>
      <c r="V800" s="465" t="s">
        <v>2412</v>
      </c>
      <c r="W800" s="464"/>
      <c r="X800" s="464"/>
      <c r="Y800" s="464"/>
    </row>
    <row r="801" spans="5:26">
      <c r="E801" s="352"/>
      <c r="F801" s="352"/>
      <c r="G801" s="352"/>
      <c r="H801" s="360" t="s">
        <v>3164</v>
      </c>
      <c r="I801" s="352"/>
      <c r="J801" s="352"/>
      <c r="K801" s="352"/>
      <c r="L801" s="352"/>
      <c r="M801" s="464"/>
      <c r="N801" s="464"/>
      <c r="O801" s="465"/>
      <c r="P801" s="464"/>
      <c r="Q801" s="464"/>
      <c r="R801" s="464"/>
      <c r="T801" s="464"/>
      <c r="U801" s="464"/>
      <c r="V801" s="465"/>
      <c r="W801" s="464"/>
      <c r="X801" s="464"/>
      <c r="Y801" s="464"/>
    </row>
    <row r="802" spans="5:26">
      <c r="E802" s="352"/>
      <c r="F802" s="352"/>
      <c r="G802" s="352"/>
      <c r="H802" s="352"/>
      <c r="I802" s="352"/>
      <c r="J802" s="352"/>
      <c r="K802" s="352"/>
      <c r="L802" s="352"/>
      <c r="M802" s="464"/>
      <c r="N802" s="464"/>
      <c r="O802" s="465" t="s">
        <v>4881</v>
      </c>
      <c r="P802" s="464"/>
      <c r="Q802" s="464"/>
      <c r="R802" s="464"/>
      <c r="T802" s="464"/>
      <c r="U802" s="464"/>
      <c r="V802" s="465" t="s">
        <v>5980</v>
      </c>
      <c r="W802" s="464"/>
      <c r="X802" s="464"/>
      <c r="Y802" s="464"/>
    </row>
    <row r="803" spans="5:26">
      <c r="E803" s="352"/>
      <c r="F803" s="352">
        <v>1</v>
      </c>
      <c r="G803" s="352" t="s">
        <v>1418</v>
      </c>
      <c r="H803" s="351" t="s">
        <v>5710</v>
      </c>
      <c r="I803" s="420">
        <v>648</v>
      </c>
      <c r="J803" s="352" t="s">
        <v>1418</v>
      </c>
      <c r="K803" s="352">
        <f>F803*I803</f>
        <v>648</v>
      </c>
      <c r="L803" s="352"/>
      <c r="M803" s="464"/>
      <c r="N803" s="464"/>
      <c r="O803" s="465"/>
      <c r="P803" s="464"/>
      <c r="Q803" s="464"/>
      <c r="R803" s="464"/>
      <c r="T803" s="464"/>
      <c r="U803" s="464"/>
      <c r="V803" s="465"/>
      <c r="W803" s="464"/>
      <c r="X803" s="464"/>
      <c r="Y803" s="464"/>
    </row>
    <row r="804" spans="5:26">
      <c r="E804" s="352"/>
      <c r="F804" s="352">
        <v>1</v>
      </c>
      <c r="G804" s="352" t="s">
        <v>1418</v>
      </c>
      <c r="H804" s="351" t="s">
        <v>5711</v>
      </c>
      <c r="I804" s="420">
        <v>36.200000000000003</v>
      </c>
      <c r="J804" s="352" t="s">
        <v>1418</v>
      </c>
      <c r="K804" s="352">
        <f>F804*I804</f>
        <v>36.200000000000003</v>
      </c>
      <c r="L804" s="352"/>
      <c r="M804" s="464">
        <v>1</v>
      </c>
      <c r="N804" s="464" t="s">
        <v>1418</v>
      </c>
      <c r="O804" s="468" t="s">
        <v>6235</v>
      </c>
      <c r="P804" s="890">
        <v>1193</v>
      </c>
      <c r="Q804" s="464" t="s">
        <v>1418</v>
      </c>
      <c r="R804" s="464">
        <f>M804*P804</f>
        <v>1193</v>
      </c>
      <c r="T804" s="464">
        <v>1</v>
      </c>
      <c r="U804" s="464" t="s">
        <v>1418</v>
      </c>
      <c r="V804" s="468" t="s">
        <v>6236</v>
      </c>
      <c r="W804" s="890">
        <v>1856</v>
      </c>
      <c r="X804" s="464" t="s">
        <v>1418</v>
      </c>
      <c r="Y804" s="464">
        <f>T804*W804</f>
        <v>1856</v>
      </c>
    </row>
    <row r="805" spans="5:26">
      <c r="E805" s="352"/>
      <c r="F805" s="352">
        <v>1</v>
      </c>
      <c r="G805" s="352" t="s">
        <v>1418</v>
      </c>
      <c r="H805" s="373" t="s">
        <v>930</v>
      </c>
      <c r="I805" s="352">
        <f>K788</f>
        <v>2258.33</v>
      </c>
      <c r="J805" s="352" t="s">
        <v>1418</v>
      </c>
      <c r="K805" s="352">
        <f>F805*I805</f>
        <v>2258.33</v>
      </c>
      <c r="L805" s="352"/>
      <c r="M805" s="464">
        <v>1</v>
      </c>
      <c r="N805" s="464" t="s">
        <v>1418</v>
      </c>
      <c r="O805" s="468" t="s">
        <v>930</v>
      </c>
      <c r="P805" s="466">
        <f>R789</f>
        <v>2174</v>
      </c>
      <c r="Q805" s="464" t="s">
        <v>1418</v>
      </c>
      <c r="R805" s="464">
        <f>M805*P805</f>
        <v>2174</v>
      </c>
      <c r="T805" s="464">
        <v>1</v>
      </c>
      <c r="U805" s="464" t="s">
        <v>1418</v>
      </c>
      <c r="V805" s="468" t="s">
        <v>930</v>
      </c>
      <c r="W805" s="466">
        <f>P805</f>
        <v>2174</v>
      </c>
      <c r="X805" s="464" t="s">
        <v>1418</v>
      </c>
      <c r="Y805" s="464">
        <f>T805*W805</f>
        <v>2174</v>
      </c>
    </row>
    <row r="806" spans="5:26">
      <c r="E806" s="352"/>
      <c r="F806" s="352"/>
      <c r="G806" s="352"/>
      <c r="H806" s="351" t="s">
        <v>2309</v>
      </c>
      <c r="I806" s="352"/>
      <c r="J806" s="352"/>
      <c r="K806" s="352">
        <v>3.47</v>
      </c>
      <c r="L806" s="352"/>
      <c r="M806" s="464"/>
      <c r="N806" s="464"/>
      <c r="O806" s="468" t="s">
        <v>2309</v>
      </c>
      <c r="P806" s="464"/>
      <c r="Q806" s="464"/>
      <c r="R806" s="464"/>
      <c r="T806" s="464"/>
      <c r="U806" s="464"/>
      <c r="V806" s="468" t="s">
        <v>2309</v>
      </c>
      <c r="W806" s="464"/>
      <c r="X806" s="464"/>
      <c r="Y806" s="464"/>
    </row>
    <row r="807" spans="5:26">
      <c r="E807" s="352"/>
      <c r="F807" s="352"/>
      <c r="G807" s="352"/>
      <c r="H807" s="359" t="s">
        <v>1082</v>
      </c>
      <c r="I807" s="352"/>
      <c r="J807" s="352"/>
      <c r="K807" s="360">
        <f>SUM(K803:K806)</f>
        <v>2946</v>
      </c>
      <c r="L807" s="352">
        <f>K807-2946</f>
        <v>0</v>
      </c>
      <c r="M807" s="464"/>
      <c r="N807" s="464"/>
      <c r="O807" s="469" t="s">
        <v>1082</v>
      </c>
      <c r="P807" s="464"/>
      <c r="Q807" s="464"/>
      <c r="R807" s="465">
        <f>SUM(R804:R806)</f>
        <v>3367</v>
      </c>
      <c r="S807" s="180">
        <f>R807-2219</f>
        <v>1148</v>
      </c>
      <c r="T807" s="464"/>
      <c r="U807" s="464"/>
      <c r="V807" s="469" t="s">
        <v>1082</v>
      </c>
      <c r="W807" s="464"/>
      <c r="X807" s="464"/>
      <c r="Y807" s="465">
        <f>SUM(Y804:Y806)</f>
        <v>4030</v>
      </c>
      <c r="Z807" s="180">
        <f>Y807-2219</f>
        <v>1811</v>
      </c>
    </row>
    <row r="808" spans="5:26">
      <c r="E808" s="352"/>
      <c r="F808" s="352"/>
      <c r="G808" s="352"/>
      <c r="H808" s="352"/>
      <c r="I808" s="352"/>
      <c r="J808" s="352"/>
      <c r="K808" s="352"/>
      <c r="L808" s="352"/>
      <c r="M808" s="464"/>
      <c r="N808" s="464"/>
      <c r="P808" s="464"/>
      <c r="Q808" s="464"/>
      <c r="R808" s="465"/>
      <c r="T808" s="464"/>
      <c r="U808" s="464"/>
      <c r="W808" s="464"/>
      <c r="X808" s="464"/>
      <c r="Y808" s="465"/>
    </row>
    <row r="809" spans="5:26">
      <c r="E809" s="352"/>
      <c r="F809" s="352"/>
      <c r="G809" s="352"/>
      <c r="H809" s="360" t="s">
        <v>3151</v>
      </c>
      <c r="I809" s="352"/>
      <c r="J809" s="352"/>
      <c r="K809" s="352"/>
      <c r="L809" s="352"/>
      <c r="M809" s="352"/>
    </row>
    <row r="810" spans="5:26" ht="63">
      <c r="E810" s="352"/>
      <c r="F810" s="352"/>
      <c r="G810" s="352"/>
      <c r="H810" s="373" t="s">
        <v>3152</v>
      </c>
      <c r="I810" s="352"/>
      <c r="J810" s="352"/>
      <c r="K810" s="352"/>
      <c r="L810" s="352"/>
      <c r="M810" s="1600" t="s">
        <v>4329</v>
      </c>
      <c r="N810" s="1600"/>
      <c r="O810" s="1600"/>
      <c r="P810" s="1600"/>
      <c r="Q810" s="1600"/>
      <c r="R810" s="1600"/>
      <c r="T810" s="464"/>
      <c r="U810" s="464"/>
      <c r="V810" s="465" t="s">
        <v>2412</v>
      </c>
      <c r="W810" s="464"/>
      <c r="X810" s="464"/>
      <c r="Y810" s="464"/>
    </row>
    <row r="811" spans="5:26">
      <c r="E811" s="352"/>
      <c r="F811" s="352"/>
      <c r="G811" s="352"/>
      <c r="H811" s="352"/>
      <c r="I811" s="352"/>
      <c r="J811" s="352"/>
      <c r="K811" s="352"/>
      <c r="L811" s="352"/>
      <c r="M811" s="655">
        <v>1</v>
      </c>
      <c r="N811" s="655" t="s">
        <v>1418</v>
      </c>
      <c r="O811" s="655" t="s">
        <v>4330</v>
      </c>
      <c r="P811" s="888">
        <v>7000</v>
      </c>
      <c r="Q811" s="655" t="s">
        <v>4331</v>
      </c>
      <c r="R811" s="655">
        <f>P811*M811</f>
        <v>7000</v>
      </c>
      <c r="T811" s="464"/>
      <c r="U811" s="464"/>
      <c r="V811" s="465"/>
      <c r="W811" s="464"/>
      <c r="X811" s="464"/>
      <c r="Y811" s="464"/>
    </row>
    <row r="812" spans="5:26">
      <c r="E812" s="352"/>
      <c r="F812" s="352">
        <v>1.5</v>
      </c>
      <c r="G812" s="352" t="s">
        <v>841</v>
      </c>
      <c r="H812" s="352" t="s">
        <v>5712</v>
      </c>
      <c r="I812" s="353">
        <v>209</v>
      </c>
      <c r="J812" s="352" t="s">
        <v>841</v>
      </c>
      <c r="K812" s="352">
        <f>F812*I812</f>
        <v>313.5</v>
      </c>
      <c r="L812" s="352"/>
      <c r="M812" s="466">
        <v>2</v>
      </c>
      <c r="N812" s="464" t="s">
        <v>2030</v>
      </c>
      <c r="O812" s="464" t="s">
        <v>2927</v>
      </c>
      <c r="P812" s="889">
        <f>I782</f>
        <v>35</v>
      </c>
      <c r="Q812" s="464" t="s">
        <v>2030</v>
      </c>
      <c r="R812" s="655">
        <f>P812*M812</f>
        <v>70</v>
      </c>
      <c r="T812" s="464"/>
      <c r="U812" s="464"/>
      <c r="V812" s="465" t="s">
        <v>6237</v>
      </c>
      <c r="W812" s="464"/>
      <c r="X812" s="464"/>
      <c r="Y812" s="464"/>
    </row>
    <row r="813" spans="5:26" ht="45">
      <c r="E813" s="352"/>
      <c r="F813" s="352">
        <v>2</v>
      </c>
      <c r="G813" s="352" t="s">
        <v>3162</v>
      </c>
      <c r="H813" s="352" t="s">
        <v>3163</v>
      </c>
      <c r="I813" s="352">
        <f>I782</f>
        <v>35</v>
      </c>
      <c r="J813" s="352" t="s">
        <v>3162</v>
      </c>
      <c r="K813" s="352">
        <f>F813*I813</f>
        <v>70</v>
      </c>
      <c r="L813" s="352"/>
      <c r="M813" s="466">
        <v>1</v>
      </c>
      <c r="N813" s="464" t="s">
        <v>1418</v>
      </c>
      <c r="O813" s="468" t="s">
        <v>2930</v>
      </c>
      <c r="P813" s="466">
        <f>R822</f>
        <v>1690</v>
      </c>
      <c r="Q813" s="464" t="s">
        <v>1422</v>
      </c>
      <c r="R813" s="655">
        <f>P813*M813</f>
        <v>1690</v>
      </c>
      <c r="T813" s="464"/>
      <c r="U813" s="464"/>
      <c r="V813" s="465"/>
      <c r="W813" s="464"/>
      <c r="X813" s="464"/>
      <c r="Y813" s="464"/>
    </row>
    <row r="814" spans="5:26" ht="30">
      <c r="E814" s="352"/>
      <c r="F814" s="352">
        <v>1</v>
      </c>
      <c r="G814" s="352" t="s">
        <v>1418</v>
      </c>
      <c r="H814" s="352" t="s">
        <v>4208</v>
      </c>
      <c r="I814" s="352">
        <f>I783</f>
        <v>48.05</v>
      </c>
      <c r="J814" s="352" t="s">
        <v>1418</v>
      </c>
      <c r="K814" s="352">
        <f>F814*I814</f>
        <v>48.05</v>
      </c>
      <c r="L814" s="352"/>
      <c r="M814" s="459"/>
      <c r="N814" s="459"/>
      <c r="O814" s="468" t="s">
        <v>2537</v>
      </c>
      <c r="P814" s="1602" t="s">
        <v>668</v>
      </c>
      <c r="Q814" s="1602"/>
      <c r="R814" s="466">
        <v>17.329999999999998</v>
      </c>
      <c r="T814" s="464">
        <v>1</v>
      </c>
      <c r="U814" s="464" t="s">
        <v>1418</v>
      </c>
      <c r="V814" s="468" t="s">
        <v>6238</v>
      </c>
      <c r="W814" s="474">
        <v>11890</v>
      </c>
      <c r="X814" s="464" t="s">
        <v>1418</v>
      </c>
      <c r="Y814" s="464">
        <f>T814*W814</f>
        <v>11890</v>
      </c>
    </row>
    <row r="815" spans="5:26">
      <c r="E815" s="352"/>
      <c r="F815" s="352">
        <v>1</v>
      </c>
      <c r="G815" s="352" t="s">
        <v>1418</v>
      </c>
      <c r="H815" s="352" t="s">
        <v>3287</v>
      </c>
      <c r="I815" s="352">
        <f>I784</f>
        <v>31.28</v>
      </c>
      <c r="J815" s="352" t="s">
        <v>1418</v>
      </c>
      <c r="K815" s="352">
        <f>F815*I815</f>
        <v>31.28</v>
      </c>
      <c r="L815" s="352"/>
      <c r="M815" s="466"/>
      <c r="N815" s="464"/>
      <c r="O815" s="465" t="s">
        <v>2840</v>
      </c>
      <c r="P815" s="656"/>
      <c r="Q815" s="465"/>
      <c r="R815" s="469">
        <f>SUM(R811:R814)</f>
        <v>8777.33</v>
      </c>
      <c r="S815" s="180">
        <f>R815-8625</f>
        <v>152.33000000000001</v>
      </c>
      <c r="T815" s="464">
        <v>1</v>
      </c>
      <c r="U815" s="464" t="s">
        <v>1418</v>
      </c>
      <c r="V815" s="468" t="s">
        <v>930</v>
      </c>
      <c r="W815" s="474">
        <f>W805</f>
        <v>2174</v>
      </c>
      <c r="X815" s="464" t="s">
        <v>1418</v>
      </c>
      <c r="Y815" s="464">
        <f>T815*W815</f>
        <v>2174</v>
      </c>
    </row>
    <row r="816" spans="5:26">
      <c r="E816" s="352"/>
      <c r="F816" s="352">
        <v>8</v>
      </c>
      <c r="G816" s="352" t="s">
        <v>841</v>
      </c>
      <c r="H816" s="352" t="s">
        <v>2929</v>
      </c>
      <c r="I816" s="352">
        <f>I785</f>
        <v>25.75</v>
      </c>
      <c r="J816" s="352" t="s">
        <v>3362</v>
      </c>
      <c r="K816" s="352">
        <f>F816*I816</f>
        <v>206</v>
      </c>
      <c r="L816" s="352"/>
      <c r="M816" s="466"/>
      <c r="N816" s="464"/>
      <c r="O816" s="470" t="s">
        <v>2538</v>
      </c>
      <c r="P816" s="464"/>
      <c r="Q816" s="464"/>
      <c r="R816" s="464"/>
      <c r="T816" s="464"/>
      <c r="U816" s="464"/>
      <c r="V816" s="468" t="s">
        <v>2309</v>
      </c>
      <c r="W816" s="464"/>
      <c r="X816" s="464"/>
      <c r="Y816" s="464"/>
    </row>
    <row r="817" spans="5:25" ht="47.25">
      <c r="E817" s="352"/>
      <c r="F817" s="352"/>
      <c r="G817" s="352"/>
      <c r="H817" s="373" t="s">
        <v>2930</v>
      </c>
      <c r="I817" s="352"/>
      <c r="J817" s="352"/>
      <c r="K817" s="352">
        <f>K796</f>
        <v>1690</v>
      </c>
      <c r="L817" s="352"/>
      <c r="M817" s="466">
        <v>1</v>
      </c>
      <c r="N817" s="464" t="s">
        <v>1418</v>
      </c>
      <c r="O817" s="464" t="s">
        <v>2752</v>
      </c>
      <c r="P817" s="466">
        <f>P792</f>
        <v>898</v>
      </c>
      <c r="Q817" s="464" t="s">
        <v>1418</v>
      </c>
      <c r="R817" s="464">
        <f>M817*P817</f>
        <v>898</v>
      </c>
      <c r="T817" s="464"/>
      <c r="U817" s="464"/>
      <c r="V817" s="469" t="s">
        <v>1082</v>
      </c>
      <c r="W817" s="464"/>
      <c r="X817" s="464"/>
      <c r="Y817" s="465">
        <f>SUM(Y814:Y816)</f>
        <v>14064</v>
      </c>
    </row>
    <row r="818" spans="5:25" ht="31.5">
      <c r="E818" s="352"/>
      <c r="F818" s="352"/>
      <c r="G818" s="352"/>
      <c r="H818" s="373" t="s">
        <v>2537</v>
      </c>
      <c r="I818" s="352"/>
      <c r="J818" s="352" t="s">
        <v>668</v>
      </c>
      <c r="K818" s="352">
        <v>14.87</v>
      </c>
      <c r="L818" s="352"/>
      <c r="M818" s="466">
        <v>1</v>
      </c>
      <c r="N818" s="464" t="s">
        <v>1418</v>
      </c>
      <c r="O818" s="464" t="s">
        <v>2813</v>
      </c>
      <c r="P818" s="466">
        <f>P793</f>
        <v>783</v>
      </c>
      <c r="Q818" s="464" t="s">
        <v>1418</v>
      </c>
      <c r="R818" s="464">
        <f>M818*P818</f>
        <v>783</v>
      </c>
    </row>
    <row r="819" spans="5:25">
      <c r="E819" s="352"/>
      <c r="F819" s="352"/>
      <c r="G819" s="352"/>
      <c r="H819" s="359" t="s">
        <v>2410</v>
      </c>
      <c r="I819" s="352"/>
      <c r="J819" s="352"/>
      <c r="K819" s="360">
        <f>SUM(K812:K818)</f>
        <v>2373.6999999999998</v>
      </c>
      <c r="L819" s="352">
        <f>1625-K819</f>
        <v>-748.7</v>
      </c>
      <c r="M819" s="466">
        <v>2</v>
      </c>
      <c r="N819" s="464" t="s">
        <v>1418</v>
      </c>
      <c r="O819" s="464" t="s">
        <v>2632</v>
      </c>
      <c r="P819" s="466">
        <f>P794</f>
        <v>778</v>
      </c>
      <c r="Q819" s="464" t="s">
        <v>1418</v>
      </c>
      <c r="R819" s="464">
        <f>M819*P819</f>
        <v>1556</v>
      </c>
    </row>
    <row r="820" spans="5:25">
      <c r="E820" s="352"/>
      <c r="F820" s="352"/>
      <c r="G820" s="352"/>
      <c r="H820" s="352"/>
      <c r="I820" s="352"/>
      <c r="J820" s="352"/>
      <c r="K820" s="352"/>
      <c r="L820" s="352"/>
      <c r="M820" s="466">
        <v>3</v>
      </c>
      <c r="N820" s="464" t="s">
        <v>1418</v>
      </c>
      <c r="O820" s="464" t="s">
        <v>2369</v>
      </c>
      <c r="P820" s="466">
        <f>P795</f>
        <v>611</v>
      </c>
      <c r="Q820" s="464" t="s">
        <v>1418</v>
      </c>
      <c r="R820" s="464">
        <f>M820*P820</f>
        <v>1833</v>
      </c>
    </row>
    <row r="821" spans="5:25">
      <c r="E821" s="352"/>
      <c r="F821" s="352"/>
      <c r="G821" s="352"/>
      <c r="H821" s="352"/>
      <c r="I821" s="352"/>
      <c r="J821" s="352"/>
      <c r="K821" s="352"/>
      <c r="L821" s="352"/>
      <c r="M821" s="464"/>
      <c r="N821" s="464"/>
      <c r="O821" s="466" t="s">
        <v>2916</v>
      </c>
      <c r="P821" s="464"/>
      <c r="Q821" s="464"/>
      <c r="R821" s="470">
        <f>SUM(R817:R820)</f>
        <v>5070</v>
      </c>
    </row>
    <row r="822" spans="5:25">
      <c r="E822" s="352"/>
      <c r="F822" s="352"/>
      <c r="G822" s="352"/>
      <c r="H822" s="352"/>
      <c r="I822" s="352"/>
      <c r="J822" s="352"/>
      <c r="K822" s="352"/>
      <c r="L822" s="352"/>
      <c r="M822" s="464"/>
      <c r="N822" s="464"/>
      <c r="O822" s="469" t="s">
        <v>2840</v>
      </c>
      <c r="P822" s="464"/>
      <c r="Q822" s="464"/>
      <c r="R822" s="465">
        <f>R821/3</f>
        <v>1690</v>
      </c>
    </row>
    <row r="823" spans="5:25">
      <c r="E823" s="352"/>
      <c r="F823" s="352"/>
      <c r="G823" s="352"/>
      <c r="H823" s="352"/>
      <c r="I823" s="352"/>
      <c r="J823" s="352"/>
      <c r="K823" s="352"/>
      <c r="L823" s="352"/>
      <c r="M823" s="352"/>
    </row>
    <row r="824" spans="5:25">
      <c r="E824" s="352"/>
      <c r="F824" s="352"/>
      <c r="G824" s="352"/>
      <c r="H824" s="371" t="s">
        <v>2870</v>
      </c>
      <c r="I824" s="352"/>
      <c r="J824" s="352"/>
      <c r="K824" s="352"/>
      <c r="L824" s="352"/>
      <c r="M824" s="352"/>
    </row>
    <row r="825" spans="5:25">
      <c r="E825" s="352"/>
      <c r="F825" s="352"/>
      <c r="G825" s="352"/>
      <c r="H825" s="352"/>
      <c r="I825" s="352"/>
      <c r="J825" s="352"/>
      <c r="K825" s="352"/>
      <c r="L825" s="352"/>
      <c r="M825" s="352"/>
    </row>
    <row r="826" spans="5:25">
      <c r="E826" s="352"/>
      <c r="F826" s="352"/>
      <c r="G826" s="352"/>
      <c r="H826" s="371" t="s">
        <v>3069</v>
      </c>
      <c r="I826" s="352"/>
      <c r="J826" s="352"/>
      <c r="K826" s="352"/>
      <c r="L826" s="352"/>
      <c r="M826" s="352"/>
    </row>
    <row r="827" spans="5:25">
      <c r="E827" s="352"/>
      <c r="F827" s="352"/>
      <c r="G827" s="352"/>
      <c r="H827" s="352"/>
      <c r="I827" s="352"/>
      <c r="J827" s="352"/>
      <c r="K827" s="352"/>
      <c r="L827" s="352"/>
      <c r="M827" s="352"/>
    </row>
    <row r="828" spans="5:25" ht="315" customHeight="1">
      <c r="E828" s="352"/>
      <c r="F828" s="352"/>
      <c r="G828" s="352"/>
      <c r="H828" s="373" t="s">
        <v>2580</v>
      </c>
      <c r="I828" s="352"/>
      <c r="J828" s="352"/>
      <c r="K828" s="352"/>
      <c r="L828" s="352"/>
      <c r="M828" s="1607" t="s">
        <v>4949</v>
      </c>
      <c r="N828" s="1607"/>
      <c r="O828" s="1607"/>
      <c r="P828" s="1607"/>
      <c r="Q828" s="1607"/>
      <c r="R828" s="1607"/>
    </row>
    <row r="829" spans="5:25">
      <c r="E829" s="352"/>
      <c r="F829" s="352"/>
      <c r="G829" s="352"/>
      <c r="H829" s="352"/>
      <c r="I829" s="352"/>
      <c r="J829" s="352"/>
      <c r="K829" s="352"/>
      <c r="L829" s="352"/>
      <c r="M829" s="464"/>
      <c r="N829" s="464"/>
      <c r="O829" s="464"/>
      <c r="P829" s="464"/>
      <c r="Q829" s="464"/>
      <c r="R829" s="464"/>
    </row>
    <row r="830" spans="5:25">
      <c r="E830" s="352"/>
      <c r="F830" s="352"/>
      <c r="G830" s="352"/>
      <c r="H830" s="360" t="s">
        <v>2886</v>
      </c>
      <c r="I830" s="352"/>
      <c r="K830" s="352"/>
      <c r="L830" s="352"/>
      <c r="M830" s="466">
        <v>1</v>
      </c>
      <c r="N830" s="464" t="s">
        <v>569</v>
      </c>
      <c r="O830" s="464" t="s">
        <v>5713</v>
      </c>
      <c r="P830" s="890">
        <v>5310</v>
      </c>
      <c r="Q830" s="464" t="s">
        <v>569</v>
      </c>
      <c r="R830" s="466">
        <f>P830*M830</f>
        <v>5310</v>
      </c>
    </row>
    <row r="831" spans="5:25" ht="47.25">
      <c r="E831" s="352"/>
      <c r="F831" s="352">
        <v>1</v>
      </c>
      <c r="G831" s="352" t="s">
        <v>1418</v>
      </c>
      <c r="H831" s="351" t="s">
        <v>4485</v>
      </c>
      <c r="I831" s="455">
        <f>I545</f>
        <v>348</v>
      </c>
      <c r="J831" s="352" t="s">
        <v>1418</v>
      </c>
      <c r="K831" s="352">
        <f>F831*I831</f>
        <v>348</v>
      </c>
      <c r="L831" s="352"/>
      <c r="M831" s="803">
        <v>1</v>
      </c>
      <c r="N831" s="804" t="s">
        <v>569</v>
      </c>
      <c r="O831" s="804" t="s">
        <v>5714</v>
      </c>
      <c r="P831" s="891">
        <v>1287</v>
      </c>
      <c r="Q831" s="804" t="s">
        <v>569</v>
      </c>
      <c r="R831" s="803">
        <f>M831*P831</f>
        <v>1287</v>
      </c>
    </row>
    <row r="832" spans="5:25">
      <c r="E832" s="352"/>
      <c r="F832" s="352">
        <v>1</v>
      </c>
      <c r="G832" s="352" t="s">
        <v>1418</v>
      </c>
      <c r="H832" s="352" t="s">
        <v>2887</v>
      </c>
      <c r="I832" s="352">
        <f>K846</f>
        <v>281.56</v>
      </c>
      <c r="J832" s="352" t="s">
        <v>1418</v>
      </c>
      <c r="K832" s="352">
        <f t="shared" ref="K832:K842" si="17">F832*I832</f>
        <v>281.56</v>
      </c>
      <c r="L832" s="352"/>
      <c r="M832" s="803">
        <v>3</v>
      </c>
      <c r="N832" s="804" t="s">
        <v>569</v>
      </c>
      <c r="O832" s="804" t="s">
        <v>5715</v>
      </c>
      <c r="P832" s="891">
        <v>1591</v>
      </c>
      <c r="Q832" s="804" t="s">
        <v>569</v>
      </c>
      <c r="R832" s="803">
        <f>M832*P832</f>
        <v>4773</v>
      </c>
    </row>
    <row r="833" spans="4:18">
      <c r="E833" s="352"/>
      <c r="F833" s="352">
        <v>1</v>
      </c>
      <c r="G833" s="352" t="s">
        <v>1418</v>
      </c>
      <c r="H833" s="352" t="s">
        <v>3953</v>
      </c>
      <c r="I833" s="455">
        <f>I584</f>
        <v>85.2</v>
      </c>
      <c r="J833" s="352" t="s">
        <v>1418</v>
      </c>
      <c r="K833" s="352">
        <f t="shared" si="17"/>
        <v>85.2</v>
      </c>
      <c r="L833" s="352"/>
      <c r="M833" s="803">
        <v>3</v>
      </c>
      <c r="N833" s="804" t="s">
        <v>569</v>
      </c>
      <c r="O833" s="804" t="s">
        <v>4950</v>
      </c>
      <c r="P833" s="891">
        <v>581</v>
      </c>
      <c r="Q833" s="804" t="s">
        <v>569</v>
      </c>
      <c r="R833" s="803">
        <f>M833*P833</f>
        <v>1743</v>
      </c>
    </row>
    <row r="834" spans="4:18">
      <c r="E834" s="352"/>
      <c r="F834" s="352">
        <v>1</v>
      </c>
      <c r="G834" s="352" t="s">
        <v>1418</v>
      </c>
      <c r="H834" s="352" t="s">
        <v>2889</v>
      </c>
      <c r="I834" s="352">
        <f>I647</f>
        <v>25</v>
      </c>
      <c r="J834" s="352" t="s">
        <v>1418</v>
      </c>
      <c r="K834" s="352">
        <f t="shared" si="17"/>
        <v>25</v>
      </c>
      <c r="L834" s="352"/>
      <c r="M834" s="466">
        <v>12</v>
      </c>
      <c r="N834" s="804" t="s">
        <v>569</v>
      </c>
      <c r="O834" s="468" t="s">
        <v>4951</v>
      </c>
      <c r="P834" s="466">
        <v>127</v>
      </c>
      <c r="Q834" s="804" t="s">
        <v>569</v>
      </c>
      <c r="R834" s="466">
        <f>M834*P834</f>
        <v>1524</v>
      </c>
    </row>
    <row r="835" spans="4:18">
      <c r="E835" s="352"/>
      <c r="F835" s="352">
        <v>5</v>
      </c>
      <c r="G835" s="352" t="s">
        <v>841</v>
      </c>
      <c r="H835" s="352" t="s">
        <v>4836</v>
      </c>
      <c r="I835" s="353">
        <f>I781</f>
        <v>98.6</v>
      </c>
      <c r="J835" s="352" t="s">
        <v>841</v>
      </c>
      <c r="K835" s="352">
        <f t="shared" si="17"/>
        <v>493</v>
      </c>
      <c r="L835" s="352"/>
      <c r="M835" s="466"/>
      <c r="N835" s="464" t="s">
        <v>668</v>
      </c>
      <c r="O835" s="468" t="s">
        <v>4952</v>
      </c>
      <c r="P835" s="466"/>
      <c r="Q835" s="464" t="s">
        <v>668</v>
      </c>
      <c r="R835" s="890">
        <v>60.8</v>
      </c>
    </row>
    <row r="836" spans="4:18" ht="31.5">
      <c r="E836" s="352"/>
      <c r="F836" s="352">
        <v>20</v>
      </c>
      <c r="G836" s="352" t="s">
        <v>841</v>
      </c>
      <c r="H836" s="373" t="s">
        <v>2747</v>
      </c>
      <c r="I836" s="352">
        <f>I267</f>
        <v>40.950000000000003</v>
      </c>
      <c r="J836" s="352" t="s">
        <v>841</v>
      </c>
      <c r="K836" s="352">
        <f t="shared" si="17"/>
        <v>819</v>
      </c>
      <c r="L836" s="352"/>
      <c r="M836" s="466"/>
      <c r="N836" s="464" t="s">
        <v>668</v>
      </c>
      <c r="O836" s="468" t="s">
        <v>4953</v>
      </c>
      <c r="P836" s="1602" t="s">
        <v>668</v>
      </c>
      <c r="Q836" s="1602"/>
      <c r="R836" s="889"/>
    </row>
    <row r="837" spans="4:18">
      <c r="E837" s="352"/>
      <c r="F837" s="352"/>
      <c r="G837" s="352"/>
      <c r="H837" s="360" t="s">
        <v>3281</v>
      </c>
      <c r="I837" s="352"/>
      <c r="J837" s="352"/>
      <c r="K837" s="352"/>
      <c r="L837" s="352"/>
      <c r="M837" s="466"/>
      <c r="N837" s="464"/>
      <c r="P837" s="464"/>
      <c r="Q837" s="464"/>
      <c r="R837" s="469">
        <f>SUM(R830:R836)</f>
        <v>14697.8</v>
      </c>
    </row>
    <row r="838" spans="4:18" ht="47.25">
      <c r="E838" s="352"/>
      <c r="F838" s="352">
        <v>1</v>
      </c>
      <c r="G838" s="352" t="s">
        <v>1418</v>
      </c>
      <c r="H838" s="373" t="s">
        <v>3315</v>
      </c>
      <c r="I838" s="352">
        <f>I831</f>
        <v>348</v>
      </c>
      <c r="J838" s="352" t="s">
        <v>1418</v>
      </c>
      <c r="K838" s="352">
        <f t="shared" si="17"/>
        <v>348</v>
      </c>
      <c r="L838" s="352"/>
      <c r="M838" s="466"/>
      <c r="N838" s="464"/>
      <c r="O838" s="804" t="s">
        <v>2545</v>
      </c>
      <c r="P838" s="804"/>
      <c r="Q838" s="804"/>
      <c r="R838" s="803">
        <f>R837*1%</f>
        <v>146.97999999999999</v>
      </c>
    </row>
    <row r="839" spans="4:18">
      <c r="E839" s="352"/>
      <c r="F839" s="352">
        <v>1</v>
      </c>
      <c r="G839" s="352" t="s">
        <v>1418</v>
      </c>
      <c r="H839" s="352" t="s">
        <v>5716</v>
      </c>
      <c r="I839" s="420">
        <v>775</v>
      </c>
      <c r="J839" s="352" t="s">
        <v>1418</v>
      </c>
      <c r="K839" s="352">
        <f t="shared" si="17"/>
        <v>775</v>
      </c>
      <c r="L839" s="352"/>
      <c r="M839" s="352"/>
      <c r="O839" s="805" t="s">
        <v>4954</v>
      </c>
      <c r="R839" s="894">
        <v>1898</v>
      </c>
    </row>
    <row r="840" spans="4:18">
      <c r="E840" s="352"/>
      <c r="F840" s="352">
        <v>1</v>
      </c>
      <c r="G840" s="352" t="s">
        <v>1418</v>
      </c>
      <c r="H840" s="352" t="s">
        <v>3316</v>
      </c>
      <c r="I840" s="720">
        <v>93.5</v>
      </c>
      <c r="J840" s="352" t="s">
        <v>1418</v>
      </c>
      <c r="K840" s="352">
        <f t="shared" si="17"/>
        <v>93.5</v>
      </c>
      <c r="L840" s="352"/>
      <c r="M840" s="352"/>
      <c r="O840" s="469" t="s">
        <v>2410</v>
      </c>
      <c r="R840" s="180">
        <f>R839+R838+R837</f>
        <v>16742.78</v>
      </c>
    </row>
    <row r="841" spans="4:18">
      <c r="E841" s="352"/>
      <c r="F841" s="352">
        <v>1</v>
      </c>
      <c r="G841" s="352" t="s">
        <v>1418</v>
      </c>
      <c r="H841" s="352" t="s">
        <v>3317</v>
      </c>
      <c r="I841" s="720">
        <v>89.6</v>
      </c>
      <c r="J841" s="352" t="s">
        <v>1418</v>
      </c>
      <c r="K841" s="352">
        <f t="shared" si="17"/>
        <v>89.6</v>
      </c>
      <c r="L841" s="352"/>
      <c r="M841" s="352"/>
      <c r="O841" s="469" t="s">
        <v>4407</v>
      </c>
      <c r="R841" s="189">
        <v>16417</v>
      </c>
    </row>
    <row r="842" spans="4:18">
      <c r="E842" s="352"/>
      <c r="F842" s="352">
        <v>1</v>
      </c>
      <c r="G842" s="352" t="s">
        <v>1418</v>
      </c>
      <c r="H842" s="352" t="s">
        <v>2887</v>
      </c>
      <c r="I842" s="352">
        <f>K846</f>
        <v>281.56</v>
      </c>
      <c r="J842" s="352" t="s">
        <v>1418</v>
      </c>
      <c r="K842" s="352">
        <f t="shared" si="17"/>
        <v>281.56</v>
      </c>
      <c r="L842" s="352"/>
      <c r="M842" s="352"/>
    </row>
    <row r="843" spans="4:18">
      <c r="E843" s="352"/>
      <c r="F843" s="352"/>
      <c r="G843" s="352"/>
      <c r="H843" s="352" t="s">
        <v>2667</v>
      </c>
      <c r="I843" s="352"/>
      <c r="J843" s="352"/>
      <c r="K843" s="352">
        <f>K796</f>
        <v>1690</v>
      </c>
      <c r="L843" s="352"/>
      <c r="M843" s="352"/>
    </row>
    <row r="844" spans="4:18" ht="31.5">
      <c r="D844" s="375">
        <f>0.6*0.225*0.02</f>
        <v>2.7000000000000001E-3</v>
      </c>
      <c r="E844" s="352"/>
      <c r="F844" s="352"/>
      <c r="G844" s="352"/>
      <c r="H844" s="373" t="s">
        <v>2668</v>
      </c>
      <c r="I844" s="352"/>
      <c r="J844" s="352"/>
      <c r="K844" s="352">
        <v>10.49</v>
      </c>
      <c r="L844" s="352"/>
      <c r="M844" s="352"/>
    </row>
    <row r="845" spans="4:18">
      <c r="E845" s="352"/>
      <c r="F845" s="352"/>
      <c r="G845" s="352"/>
      <c r="H845" s="357" t="s">
        <v>1082</v>
      </c>
      <c r="I845" s="352"/>
      <c r="J845" s="352"/>
      <c r="K845" s="360">
        <f>SUM(K831:K844)</f>
        <v>5339.91</v>
      </c>
      <c r="L845" s="352"/>
      <c r="M845" s="466">
        <v>1</v>
      </c>
      <c r="N845" s="464" t="s">
        <v>569</v>
      </c>
      <c r="O845" s="464" t="s">
        <v>5713</v>
      </c>
      <c r="P845" s="890">
        <v>5310</v>
      </c>
      <c r="Q845" s="464" t="s">
        <v>569</v>
      </c>
      <c r="R845" s="466">
        <f>P845*M845</f>
        <v>5310</v>
      </c>
    </row>
    <row r="846" spans="4:18">
      <c r="E846" s="352"/>
      <c r="F846" s="352"/>
      <c r="G846" s="352"/>
      <c r="H846" s="360" t="s">
        <v>4866</v>
      </c>
      <c r="I846" s="352">
        <f>I797</f>
        <v>104280</v>
      </c>
      <c r="J846" s="366">
        <v>2.7000000000000001E-3</v>
      </c>
      <c r="K846" s="360">
        <f>I846*J846</f>
        <v>281.56</v>
      </c>
      <c r="L846" s="352"/>
      <c r="M846" s="803">
        <v>1</v>
      </c>
      <c r="N846" s="804" t="s">
        <v>569</v>
      </c>
      <c r="O846" s="804" t="s">
        <v>5815</v>
      </c>
      <c r="P846" s="891">
        <v>6920</v>
      </c>
      <c r="Q846" s="804" t="s">
        <v>569</v>
      </c>
      <c r="R846" s="466">
        <f>P846*M846</f>
        <v>6920</v>
      </c>
    </row>
    <row r="847" spans="4:18">
      <c r="E847" s="352"/>
      <c r="F847" s="352"/>
      <c r="G847" s="352"/>
      <c r="H847" s="360" t="s">
        <v>2669</v>
      </c>
      <c r="I847" s="352"/>
      <c r="J847" s="352"/>
      <c r="K847" s="352"/>
      <c r="L847" s="352"/>
      <c r="M847" s="803">
        <v>3</v>
      </c>
      <c r="N847" s="804" t="s">
        <v>569</v>
      </c>
      <c r="O847" s="804" t="s">
        <v>5814</v>
      </c>
      <c r="P847" s="891">
        <v>496</v>
      </c>
      <c r="Q847" s="804" t="s">
        <v>569</v>
      </c>
      <c r="R847" s="466">
        <f>P847*M847</f>
        <v>1488</v>
      </c>
    </row>
    <row r="848" spans="4:18">
      <c r="E848" s="352"/>
      <c r="F848" s="352"/>
      <c r="G848" s="352"/>
      <c r="H848" s="360"/>
      <c r="I848" s="352"/>
      <c r="J848" s="352"/>
      <c r="K848" s="352"/>
      <c r="L848" s="352"/>
      <c r="M848" s="803">
        <v>3</v>
      </c>
      <c r="N848" s="804" t="s">
        <v>569</v>
      </c>
      <c r="O848" s="804" t="s">
        <v>4950</v>
      </c>
      <c r="P848" s="891">
        <v>1591</v>
      </c>
      <c r="Q848" s="804" t="s">
        <v>569</v>
      </c>
      <c r="R848" s="466">
        <f>P848*M848</f>
        <v>4773</v>
      </c>
    </row>
    <row r="849" spans="5:18" ht="31.5">
      <c r="E849" s="352"/>
      <c r="F849" s="352"/>
      <c r="G849" s="352"/>
      <c r="H849" s="350" t="s">
        <v>1753</v>
      </c>
      <c r="I849" s="352"/>
      <c r="J849" s="352"/>
      <c r="K849" s="352"/>
      <c r="L849" s="352"/>
      <c r="M849" s="466">
        <v>12</v>
      </c>
      <c r="N849" s="804" t="s">
        <v>569</v>
      </c>
      <c r="O849" s="468" t="s">
        <v>4951</v>
      </c>
      <c r="P849" s="466">
        <v>127</v>
      </c>
      <c r="Q849" s="804" t="s">
        <v>569</v>
      </c>
      <c r="R849" s="466">
        <f>P849*M849</f>
        <v>1524</v>
      </c>
    </row>
    <row r="850" spans="5:18">
      <c r="E850" s="352"/>
      <c r="F850" s="352"/>
      <c r="G850" s="352"/>
      <c r="H850" s="352" t="s">
        <v>812</v>
      </c>
      <c r="I850" s="352"/>
      <c r="J850" s="352"/>
      <c r="K850" s="352"/>
      <c r="L850" s="352"/>
      <c r="M850" s="466"/>
      <c r="N850" s="464" t="s">
        <v>668</v>
      </c>
      <c r="O850" s="468" t="s">
        <v>4952</v>
      </c>
      <c r="P850" s="466"/>
      <c r="Q850" s="464" t="s">
        <v>668</v>
      </c>
      <c r="R850" s="466">
        <f>R836</f>
        <v>0</v>
      </c>
    </row>
    <row r="851" spans="5:18" ht="31.5">
      <c r="E851" s="352"/>
      <c r="F851" s="352">
        <v>90</v>
      </c>
      <c r="G851" s="352" t="s">
        <v>376</v>
      </c>
      <c r="H851" s="351" t="s">
        <v>2252</v>
      </c>
      <c r="I851" s="455">
        <f>I165</f>
        <v>20</v>
      </c>
      <c r="J851" s="352" t="s">
        <v>376</v>
      </c>
      <c r="K851" s="352">
        <f>F851*I851</f>
        <v>1800</v>
      </c>
      <c r="L851" s="352"/>
      <c r="M851" s="466"/>
      <c r="N851" s="464" t="s">
        <v>668</v>
      </c>
      <c r="O851" s="468" t="s">
        <v>4953</v>
      </c>
      <c r="P851" s="1602" t="s">
        <v>668</v>
      </c>
      <c r="Q851" s="1602"/>
      <c r="R851" s="466">
        <f>R837</f>
        <v>14697.8</v>
      </c>
    </row>
    <row r="852" spans="5:18">
      <c r="E852" s="352"/>
      <c r="F852" s="352">
        <v>0.15</v>
      </c>
      <c r="G852" s="352" t="s">
        <v>534</v>
      </c>
      <c r="H852" s="352" t="s">
        <v>877</v>
      </c>
      <c r="I852" s="455">
        <f>Data!Y31</f>
        <v>6040</v>
      </c>
      <c r="J852" s="352" t="s">
        <v>534</v>
      </c>
      <c r="K852" s="352">
        <f>F852*I852</f>
        <v>906</v>
      </c>
      <c r="L852" s="352"/>
      <c r="M852" s="466"/>
      <c r="N852" s="464"/>
      <c r="P852" s="464"/>
      <c r="Q852" s="464"/>
      <c r="R852" s="469">
        <f>SUM(R845:R851)</f>
        <v>34712.800000000003</v>
      </c>
    </row>
    <row r="853" spans="5:18">
      <c r="E853" s="352"/>
      <c r="F853" s="352">
        <v>1</v>
      </c>
      <c r="G853" s="352" t="s">
        <v>784</v>
      </c>
      <c r="H853" s="352" t="s">
        <v>375</v>
      </c>
      <c r="I853" s="352">
        <f>I792</f>
        <v>783</v>
      </c>
      <c r="J853" s="352" t="s">
        <v>784</v>
      </c>
      <c r="K853" s="352">
        <f>F853*I853</f>
        <v>783</v>
      </c>
      <c r="L853" s="352"/>
      <c r="M853" s="466"/>
      <c r="N853" s="464"/>
      <c r="O853" s="804" t="s">
        <v>2545</v>
      </c>
      <c r="P853" s="804"/>
      <c r="Q853" s="804"/>
      <c r="R853" s="803">
        <f>R852*1%</f>
        <v>347.13</v>
      </c>
    </row>
    <row r="854" spans="5:18">
      <c r="E854" s="352"/>
      <c r="F854" s="352">
        <v>2</v>
      </c>
      <c r="G854" s="352" t="s">
        <v>784</v>
      </c>
      <c r="H854" s="352" t="s">
        <v>1743</v>
      </c>
      <c r="I854" s="455">
        <f>I40</f>
        <v>884</v>
      </c>
      <c r="J854" s="352" t="s">
        <v>784</v>
      </c>
      <c r="K854" s="352">
        <f>F854*I854</f>
        <v>1768</v>
      </c>
      <c r="L854" s="352"/>
      <c r="M854" s="352"/>
      <c r="O854" s="805" t="s">
        <v>4954</v>
      </c>
      <c r="R854" s="894">
        <v>1898</v>
      </c>
    </row>
    <row r="855" spans="5:18">
      <c r="E855" s="352"/>
      <c r="F855" s="352">
        <v>4</v>
      </c>
      <c r="G855" s="352" t="s">
        <v>784</v>
      </c>
      <c r="H855" s="352" t="s">
        <v>1308</v>
      </c>
      <c r="I855" s="352">
        <f>I759</f>
        <v>611</v>
      </c>
      <c r="J855" s="352" t="s">
        <v>784</v>
      </c>
      <c r="K855" s="352">
        <f>F855*I855</f>
        <v>2444</v>
      </c>
      <c r="L855" s="352"/>
      <c r="M855" s="352"/>
      <c r="O855" s="469" t="s">
        <v>2410</v>
      </c>
      <c r="R855" s="180">
        <f>R854+R853+R852</f>
        <v>36957.93</v>
      </c>
    </row>
    <row r="856" spans="5:18">
      <c r="E856" s="352"/>
      <c r="F856" s="352"/>
      <c r="G856" s="352"/>
      <c r="H856" s="351" t="s">
        <v>377</v>
      </c>
      <c r="I856" s="352"/>
      <c r="J856" s="352"/>
      <c r="K856" s="352">
        <v>106</v>
      </c>
      <c r="L856" s="352"/>
      <c r="M856" s="352"/>
      <c r="O856" s="469" t="s">
        <v>4407</v>
      </c>
      <c r="R856" s="189">
        <v>37000</v>
      </c>
    </row>
    <row r="857" spans="5:18">
      <c r="E857" s="352"/>
      <c r="F857" s="352"/>
      <c r="G857" s="352"/>
      <c r="H857" s="357" t="s">
        <v>2305</v>
      </c>
      <c r="I857" s="352"/>
      <c r="J857" s="352"/>
      <c r="K857" s="352">
        <f>SUM(K851:K856)</f>
        <v>7807</v>
      </c>
      <c r="L857" s="352"/>
      <c r="M857" s="352">
        <f>K857-M858</f>
        <v>2083</v>
      </c>
    </row>
    <row r="858" spans="5:18">
      <c r="E858" s="352"/>
      <c r="F858" s="352"/>
      <c r="G858" s="352"/>
      <c r="H858" s="359" t="s">
        <v>1143</v>
      </c>
      <c r="I858" s="352"/>
      <c r="J858" s="352"/>
      <c r="K858" s="376">
        <f>K857/90</f>
        <v>86.74</v>
      </c>
      <c r="L858" s="352">
        <f>80.7*90</f>
        <v>7263</v>
      </c>
      <c r="M858" s="352">
        <f>63.6*90</f>
        <v>5724</v>
      </c>
    </row>
    <row r="859" spans="5:18">
      <c r="E859" s="352"/>
      <c r="F859" s="352"/>
      <c r="G859" s="352"/>
      <c r="H859" s="352"/>
      <c r="I859" s="352"/>
      <c r="J859" s="352"/>
      <c r="K859" s="352"/>
      <c r="L859" s="352">
        <f>L858-K857</f>
        <v>-544</v>
      </c>
      <c r="M859" s="352"/>
    </row>
    <row r="860" spans="5:18">
      <c r="E860" s="352"/>
      <c r="F860" s="352"/>
      <c r="G860" s="352"/>
      <c r="H860" s="360" t="s">
        <v>2670</v>
      </c>
      <c r="I860" s="352"/>
      <c r="J860" s="352"/>
      <c r="K860" s="352"/>
      <c r="L860" s="352"/>
      <c r="M860" s="352"/>
    </row>
    <row r="861" spans="5:18" ht="45">
      <c r="E861" s="352"/>
      <c r="F861" s="352"/>
      <c r="G861" s="352"/>
      <c r="H861" s="352" t="s">
        <v>2671</v>
      </c>
      <c r="I861" s="352"/>
      <c r="J861" s="352"/>
      <c r="K861" s="352">
        <f>K858</f>
        <v>86.74</v>
      </c>
      <c r="L861" s="352"/>
      <c r="M861" s="455"/>
      <c r="N861" s="896"/>
      <c r="O861" s="468" t="s">
        <v>4949</v>
      </c>
      <c r="P861" s="896"/>
      <c r="Q861" s="896"/>
      <c r="R861" s="896"/>
    </row>
    <row r="862" spans="5:18" ht="30">
      <c r="E862" s="352"/>
      <c r="F862" s="352">
        <v>1</v>
      </c>
      <c r="G862" s="352" t="s">
        <v>841</v>
      </c>
      <c r="H862" s="352" t="s">
        <v>4209</v>
      </c>
      <c r="I862" s="352">
        <f>I851</f>
        <v>20</v>
      </c>
      <c r="J862" s="352" t="s">
        <v>841</v>
      </c>
      <c r="K862" s="352">
        <f>F862*I862</f>
        <v>20</v>
      </c>
      <c r="L862" s="352"/>
      <c r="M862" s="466">
        <v>1</v>
      </c>
      <c r="N862" s="464" t="s">
        <v>569</v>
      </c>
      <c r="O862" s="468" t="s">
        <v>5713</v>
      </c>
      <c r="P862" s="466">
        <v>5310</v>
      </c>
      <c r="Q862" s="464" t="s">
        <v>569</v>
      </c>
      <c r="R862" s="466">
        <f>P862*M862</f>
        <v>5310</v>
      </c>
    </row>
    <row r="863" spans="5:18">
      <c r="E863" s="352"/>
      <c r="F863" s="352">
        <v>1</v>
      </c>
      <c r="G863" s="352" t="s">
        <v>841</v>
      </c>
      <c r="H863" s="352" t="s">
        <v>4486</v>
      </c>
      <c r="I863" s="352">
        <f>I282</f>
        <v>29.8</v>
      </c>
      <c r="J863" s="352" t="s">
        <v>841</v>
      </c>
      <c r="K863" s="352">
        <f>F863*I863</f>
        <v>29.8</v>
      </c>
      <c r="L863" s="352"/>
      <c r="M863" s="803">
        <v>1</v>
      </c>
      <c r="N863" s="804" t="s">
        <v>569</v>
      </c>
      <c r="O863" s="804" t="s">
        <v>5714</v>
      </c>
      <c r="P863" s="803">
        <v>1617</v>
      </c>
      <c r="Q863" s="804" t="s">
        <v>569</v>
      </c>
      <c r="R863" s="466">
        <f>P863*M863</f>
        <v>1617</v>
      </c>
    </row>
    <row r="864" spans="5:18">
      <c r="E864" s="352"/>
      <c r="F864" s="352"/>
      <c r="G864" s="352"/>
      <c r="H864" s="352"/>
      <c r="I864" s="352"/>
      <c r="J864" s="352"/>
      <c r="K864" s="360">
        <f>(K861-K862)+K863</f>
        <v>96.54</v>
      </c>
      <c r="L864" s="352"/>
      <c r="M864" s="803">
        <v>3</v>
      </c>
      <c r="N864" s="804" t="s">
        <v>569</v>
      </c>
      <c r="O864" s="804" t="s">
        <v>5846</v>
      </c>
      <c r="P864" s="803">
        <v>2157</v>
      </c>
      <c r="Q864" s="804" t="s">
        <v>569</v>
      </c>
      <c r="R864" s="466">
        <f>P864*M864</f>
        <v>6471</v>
      </c>
    </row>
    <row r="865" spans="5:18">
      <c r="E865" s="352"/>
      <c r="F865" s="352"/>
      <c r="G865" s="352"/>
      <c r="H865" s="360" t="s">
        <v>2673</v>
      </c>
      <c r="I865" s="352"/>
      <c r="J865" s="352"/>
      <c r="K865" s="352"/>
      <c r="L865" s="352"/>
      <c r="M865" s="803">
        <v>3</v>
      </c>
      <c r="N865" s="804" t="s">
        <v>569</v>
      </c>
      <c r="O865" s="804" t="s">
        <v>5847</v>
      </c>
      <c r="P865" s="803">
        <v>829</v>
      </c>
      <c r="Q865" s="804" t="s">
        <v>569</v>
      </c>
      <c r="R865" s="466">
        <f>P865*M865</f>
        <v>2487</v>
      </c>
    </row>
    <row r="866" spans="5:18">
      <c r="E866" s="352"/>
      <c r="F866" s="352"/>
      <c r="G866" s="352"/>
      <c r="H866" s="360"/>
      <c r="I866" s="352"/>
      <c r="J866" s="352"/>
      <c r="K866" s="352"/>
      <c r="L866" s="352"/>
      <c r="M866" s="466">
        <v>12</v>
      </c>
      <c r="N866" s="804" t="s">
        <v>569</v>
      </c>
      <c r="O866" s="468" t="s">
        <v>4951</v>
      </c>
      <c r="P866" s="466">
        <v>173</v>
      </c>
      <c r="Q866" s="804" t="s">
        <v>569</v>
      </c>
      <c r="R866" s="466">
        <f>P866*M866</f>
        <v>2076</v>
      </c>
    </row>
    <row r="867" spans="5:18">
      <c r="E867" s="352"/>
      <c r="F867" s="352"/>
      <c r="G867" s="352"/>
      <c r="H867" s="360" t="s">
        <v>2674</v>
      </c>
      <c r="I867" s="352"/>
      <c r="J867" s="352"/>
      <c r="K867" s="352"/>
      <c r="L867" s="352"/>
      <c r="M867" s="466"/>
      <c r="N867" s="464" t="s">
        <v>668</v>
      </c>
      <c r="O867" s="468" t="s">
        <v>4952</v>
      </c>
      <c r="P867" s="466"/>
      <c r="Q867" s="464" t="s">
        <v>668</v>
      </c>
      <c r="R867" s="907">
        <v>55.3</v>
      </c>
    </row>
    <row r="868" spans="5:18">
      <c r="E868" s="352"/>
      <c r="F868" s="352">
        <v>1</v>
      </c>
      <c r="G868" s="352" t="s">
        <v>1418</v>
      </c>
      <c r="H868" s="352" t="s">
        <v>5717</v>
      </c>
      <c r="I868" s="353">
        <v>37.1</v>
      </c>
      <c r="J868" s="352" t="s">
        <v>1418</v>
      </c>
      <c r="K868" s="352">
        <f>F868*I868</f>
        <v>37.1</v>
      </c>
      <c r="L868" s="352"/>
      <c r="M868" s="466"/>
      <c r="N868" s="464" t="s">
        <v>668</v>
      </c>
      <c r="O868" s="468" t="s">
        <v>4953</v>
      </c>
      <c r="P868" s="1602" t="s">
        <v>668</v>
      </c>
      <c r="Q868" s="1602"/>
      <c r="R868" s="466">
        <v>24</v>
      </c>
    </row>
    <row r="869" spans="5:18">
      <c r="E869" s="352"/>
      <c r="F869" s="355">
        <v>1.4999999999999999E-2</v>
      </c>
      <c r="G869" s="352" t="s">
        <v>2321</v>
      </c>
      <c r="H869" s="373" t="s">
        <v>3532</v>
      </c>
      <c r="I869" s="352">
        <f>I169</f>
        <v>661</v>
      </c>
      <c r="J869" s="352" t="s">
        <v>2321</v>
      </c>
      <c r="K869" s="352">
        <f>F869*I869</f>
        <v>9.92</v>
      </c>
      <c r="L869" s="352"/>
      <c r="M869" s="466"/>
      <c r="N869" s="464"/>
      <c r="O869" s="896"/>
      <c r="P869" s="464"/>
      <c r="Q869" s="464"/>
      <c r="R869" s="469">
        <f>SUM(R862:R868)</f>
        <v>18040.3</v>
      </c>
    </row>
    <row r="870" spans="5:18">
      <c r="E870" s="352"/>
      <c r="F870" s="352"/>
      <c r="G870" s="352"/>
      <c r="H870" s="352" t="s">
        <v>3522</v>
      </c>
      <c r="I870" s="352"/>
      <c r="J870" s="352" t="s">
        <v>668</v>
      </c>
      <c r="K870" s="352">
        <v>7.45</v>
      </c>
      <c r="L870" s="352"/>
      <c r="M870" s="466"/>
      <c r="N870" s="464"/>
      <c r="O870" s="804" t="s">
        <v>2545</v>
      </c>
      <c r="P870" s="804"/>
      <c r="Q870" s="804"/>
      <c r="R870" s="803">
        <f>R869*1%</f>
        <v>180.4</v>
      </c>
    </row>
    <row r="871" spans="5:18">
      <c r="E871" s="352"/>
      <c r="F871" s="352"/>
      <c r="G871" s="352"/>
      <c r="H871" s="359" t="s">
        <v>1082</v>
      </c>
      <c r="I871" s="352"/>
      <c r="J871" s="352"/>
      <c r="K871" s="360">
        <f>SUM(K868:K870)</f>
        <v>54.47</v>
      </c>
      <c r="L871" s="352">
        <f>K871-49</f>
        <v>5.47</v>
      </c>
      <c r="M871" s="455"/>
      <c r="N871" s="896"/>
      <c r="O871" s="805" t="s">
        <v>5848</v>
      </c>
      <c r="P871" s="896"/>
      <c r="Q871" s="896"/>
      <c r="R871" s="896">
        <v>2252</v>
      </c>
    </row>
    <row r="872" spans="5:18">
      <c r="E872" s="352"/>
      <c r="F872" s="352"/>
      <c r="G872" s="352"/>
      <c r="H872" s="352"/>
      <c r="I872" s="352"/>
      <c r="J872" s="352"/>
      <c r="K872" s="352"/>
      <c r="L872" s="352"/>
      <c r="M872" s="455"/>
      <c r="N872" s="896"/>
      <c r="O872" s="469" t="s">
        <v>2410</v>
      </c>
      <c r="P872" s="896"/>
      <c r="Q872" s="896"/>
      <c r="R872" s="896">
        <f>SUM(R869:R871)</f>
        <v>20472.7</v>
      </c>
    </row>
    <row r="873" spans="5:18">
      <c r="E873" s="352"/>
      <c r="F873" s="352"/>
      <c r="G873" s="352"/>
      <c r="H873" s="360" t="s">
        <v>3523</v>
      </c>
      <c r="I873" s="352"/>
      <c r="J873" s="352"/>
      <c r="K873" s="352"/>
      <c r="L873" s="352"/>
      <c r="M873" s="455"/>
      <c r="N873" s="896"/>
      <c r="O873" s="469" t="s">
        <v>4407</v>
      </c>
      <c r="P873" s="896"/>
      <c r="Q873" s="896"/>
      <c r="R873" s="189">
        <v>20473</v>
      </c>
    </row>
    <row r="874" spans="5:18">
      <c r="E874" s="352"/>
      <c r="F874" s="352"/>
      <c r="G874" s="352"/>
      <c r="H874" s="352"/>
      <c r="I874" s="352"/>
      <c r="J874" s="352"/>
      <c r="K874" s="352"/>
      <c r="L874" s="352"/>
      <c r="M874" s="455"/>
      <c r="N874" s="896"/>
      <c r="O874" s="896"/>
      <c r="P874" s="896"/>
      <c r="Q874" s="896"/>
      <c r="R874" s="896"/>
    </row>
    <row r="875" spans="5:18" ht="47.25">
      <c r="E875" s="352"/>
      <c r="F875" s="352"/>
      <c r="G875" s="352"/>
      <c r="H875" s="477" t="s">
        <v>3453</v>
      </c>
      <c r="I875" s="352"/>
      <c r="J875" s="352"/>
      <c r="K875" s="352"/>
      <c r="L875" s="352"/>
      <c r="M875" s="352"/>
    </row>
    <row r="876" spans="5:18">
      <c r="E876" s="352"/>
      <c r="F876" s="352"/>
      <c r="G876" s="352"/>
      <c r="H876" s="352"/>
      <c r="I876" s="352"/>
      <c r="J876" s="352"/>
      <c r="K876" s="352"/>
      <c r="L876" s="352"/>
      <c r="M876" s="352"/>
    </row>
    <row r="877" spans="5:18">
      <c r="E877" s="352"/>
      <c r="F877" s="352">
        <v>1</v>
      </c>
      <c r="G877" s="352" t="s">
        <v>1418</v>
      </c>
      <c r="H877" s="352" t="s">
        <v>5718</v>
      </c>
      <c r="I877" s="353">
        <v>13.8</v>
      </c>
      <c r="J877" s="352" t="s">
        <v>1418</v>
      </c>
      <c r="K877" s="352">
        <f>F877*I877</f>
        <v>13.8</v>
      </c>
      <c r="L877" s="352"/>
      <c r="M877" s="352"/>
    </row>
    <row r="878" spans="5:18">
      <c r="E878" s="352"/>
      <c r="F878" s="352">
        <v>0.01</v>
      </c>
      <c r="G878" s="352" t="s">
        <v>3524</v>
      </c>
      <c r="H878" s="352" t="s">
        <v>3532</v>
      </c>
      <c r="I878" s="352">
        <f>I869</f>
        <v>661</v>
      </c>
      <c r="J878" s="352" t="s">
        <v>2321</v>
      </c>
      <c r="K878" s="352">
        <f>F878*I878</f>
        <v>6.61</v>
      </c>
      <c r="L878" s="352"/>
      <c r="M878" s="352"/>
    </row>
    <row r="879" spans="5:18">
      <c r="E879" s="352"/>
      <c r="F879" s="352">
        <v>1</v>
      </c>
      <c r="G879" s="352" t="s">
        <v>1418</v>
      </c>
      <c r="H879" s="352" t="s">
        <v>3525</v>
      </c>
      <c r="I879" s="520">
        <v>49.5</v>
      </c>
      <c r="J879" s="352" t="s">
        <v>1418</v>
      </c>
      <c r="K879" s="352">
        <f>F879*I879</f>
        <v>49.5</v>
      </c>
      <c r="L879" s="352"/>
      <c r="M879" s="352"/>
    </row>
    <row r="880" spans="5:18">
      <c r="E880" s="352"/>
      <c r="F880" s="352"/>
      <c r="G880" s="352"/>
      <c r="H880" s="352" t="s">
        <v>3526</v>
      </c>
      <c r="I880" s="352" t="s">
        <v>668</v>
      </c>
      <c r="J880" s="352"/>
      <c r="K880" s="352">
        <v>7.1</v>
      </c>
      <c r="L880" s="352"/>
      <c r="M880" s="352"/>
    </row>
    <row r="881" spans="5:13">
      <c r="E881" s="352"/>
      <c r="F881" s="352"/>
      <c r="G881" s="352"/>
      <c r="H881" s="359" t="s">
        <v>3527</v>
      </c>
      <c r="I881" s="352"/>
      <c r="J881" s="352"/>
      <c r="K881" s="360">
        <f>SUM(K877:K880)</f>
        <v>77.010000000000005</v>
      </c>
      <c r="L881" s="352"/>
      <c r="M881" s="352">
        <f>K881-76.7</f>
        <v>0.31</v>
      </c>
    </row>
    <row r="882" spans="5:13">
      <c r="E882" s="352"/>
      <c r="F882" s="352"/>
      <c r="G882" s="352"/>
      <c r="H882" s="352"/>
      <c r="I882" s="352"/>
      <c r="J882" s="352"/>
      <c r="K882" s="352"/>
      <c r="L882" s="352"/>
      <c r="M882" s="352"/>
    </row>
    <row r="883" spans="5:13">
      <c r="E883" s="352"/>
      <c r="F883" s="352"/>
      <c r="G883" s="352"/>
      <c r="H883" s="360" t="s">
        <v>3528</v>
      </c>
      <c r="I883" s="352"/>
      <c r="J883" s="352"/>
      <c r="K883" s="352"/>
      <c r="L883" s="352"/>
      <c r="M883" s="352"/>
    </row>
    <row r="884" spans="5:13">
      <c r="E884" s="352"/>
      <c r="F884" s="352"/>
      <c r="G884" s="352"/>
      <c r="H884" s="352"/>
      <c r="I884" s="352"/>
      <c r="J884" s="352"/>
      <c r="K884" s="352"/>
      <c r="L884" s="352"/>
      <c r="M884" s="352"/>
    </row>
    <row r="885" spans="5:13" ht="283.5">
      <c r="E885" s="352"/>
      <c r="F885" s="352"/>
      <c r="G885" s="352"/>
      <c r="H885" s="463" t="s">
        <v>3035</v>
      </c>
      <c r="I885" s="352"/>
      <c r="J885" s="352"/>
      <c r="K885" s="352"/>
      <c r="L885" s="352"/>
      <c r="M885" s="352"/>
    </row>
    <row r="886" spans="5:13">
      <c r="E886" s="352"/>
      <c r="F886" s="352"/>
      <c r="G886" s="352"/>
      <c r="H886" s="352"/>
      <c r="I886" s="352"/>
      <c r="J886" s="352"/>
      <c r="K886" s="352"/>
      <c r="L886" s="352"/>
      <c r="M886" s="352"/>
    </row>
    <row r="887" spans="5:13">
      <c r="E887" s="352"/>
      <c r="F887" s="352">
        <v>6</v>
      </c>
      <c r="G887" s="352" t="s">
        <v>841</v>
      </c>
      <c r="H887" s="352" t="s">
        <v>5719</v>
      </c>
      <c r="I887" s="353">
        <v>244.4</v>
      </c>
      <c r="J887" s="352" t="s">
        <v>841</v>
      </c>
      <c r="K887" s="352">
        <f>F887*I887</f>
        <v>1466.4</v>
      </c>
      <c r="L887" s="352"/>
      <c r="M887" s="352"/>
    </row>
    <row r="888" spans="5:13">
      <c r="F888" s="352">
        <v>2</v>
      </c>
      <c r="G888" s="352" t="s">
        <v>841</v>
      </c>
      <c r="H888" s="352" t="str">
        <f>H835</f>
        <v>20 mm dia 'B' class GI pipe p- 50 it-142 iv</v>
      </c>
      <c r="I888" s="352">
        <f>I835</f>
        <v>98.6</v>
      </c>
      <c r="J888" s="352" t="s">
        <v>841</v>
      </c>
      <c r="K888" s="352">
        <f>F888*I888</f>
        <v>197.2</v>
      </c>
      <c r="L888" s="352"/>
      <c r="M888" s="352"/>
    </row>
    <row r="889" spans="5:13">
      <c r="F889" s="352">
        <v>1</v>
      </c>
      <c r="G889" s="352" t="s">
        <v>1418</v>
      </c>
      <c r="H889" s="352" t="s">
        <v>4867</v>
      </c>
      <c r="I889" s="420">
        <v>225.4</v>
      </c>
      <c r="J889" s="352" t="s">
        <v>1418</v>
      </c>
      <c r="K889" s="352">
        <f>F889*I889</f>
        <v>225.4</v>
      </c>
      <c r="L889" s="352"/>
      <c r="M889" s="352"/>
    </row>
    <row r="890" spans="5:13">
      <c r="F890" s="352">
        <v>1</v>
      </c>
      <c r="G890" s="352" t="s">
        <v>1418</v>
      </c>
      <c r="H890" s="352" t="s">
        <v>5720</v>
      </c>
      <c r="I890" s="420">
        <v>115.1</v>
      </c>
      <c r="J890" s="352" t="s">
        <v>1418</v>
      </c>
      <c r="K890" s="352">
        <f>F890*I890</f>
        <v>115.1</v>
      </c>
      <c r="L890" s="352"/>
      <c r="M890" s="352"/>
    </row>
    <row r="891" spans="5:13">
      <c r="F891" s="355">
        <v>0.23799999999999999</v>
      </c>
      <c r="G891" s="352" t="s">
        <v>2189</v>
      </c>
      <c r="H891" s="352" t="s">
        <v>4868</v>
      </c>
      <c r="I891" s="520">
        <v>6400</v>
      </c>
      <c r="J891" s="352" t="s">
        <v>2189</v>
      </c>
      <c r="K891" s="352">
        <f>F891*I891</f>
        <v>1523.2</v>
      </c>
      <c r="L891" s="352"/>
      <c r="M891" s="352"/>
    </row>
    <row r="892" spans="5:13" ht="31.5">
      <c r="F892" s="352"/>
      <c r="G892" s="352" t="s">
        <v>668</v>
      </c>
      <c r="H892" s="373" t="s">
        <v>3117</v>
      </c>
      <c r="I892" s="352" t="s">
        <v>668</v>
      </c>
      <c r="J892" s="352"/>
      <c r="K892" s="352">
        <v>250</v>
      </c>
      <c r="L892" s="352"/>
      <c r="M892" s="352"/>
    </row>
    <row r="893" spans="5:13" ht="47.25">
      <c r="F893" s="352">
        <v>1</v>
      </c>
      <c r="G893" s="352" t="s">
        <v>1418</v>
      </c>
      <c r="H893" s="351" t="s">
        <v>2759</v>
      </c>
      <c r="I893" s="352" t="s">
        <v>668</v>
      </c>
      <c r="J893" s="352"/>
      <c r="K893" s="352">
        <v>97.7</v>
      </c>
      <c r="L893" s="352"/>
      <c r="M893" s="352"/>
    </row>
    <row r="894" spans="5:13" ht="31.5">
      <c r="F894" s="352">
        <v>8</v>
      </c>
      <c r="G894" s="352" t="s">
        <v>841</v>
      </c>
      <c r="H894" s="373" t="s">
        <v>2760</v>
      </c>
      <c r="I894" s="352">
        <f>I12</f>
        <v>16.55</v>
      </c>
      <c r="J894" s="352"/>
      <c r="K894" s="352">
        <f>F894*I894</f>
        <v>132.4</v>
      </c>
      <c r="L894" s="352"/>
      <c r="M894" s="352"/>
    </row>
    <row r="895" spans="5:13">
      <c r="F895" s="352"/>
      <c r="G895" s="352"/>
      <c r="H895" s="352" t="s">
        <v>930</v>
      </c>
      <c r="I895" s="352"/>
      <c r="J895" s="352"/>
      <c r="K895" s="352">
        <f>K902</f>
        <v>3169.5</v>
      </c>
      <c r="L895" s="352"/>
      <c r="M895" s="352"/>
    </row>
    <row r="896" spans="5:13">
      <c r="E896" s="352"/>
      <c r="F896" s="352"/>
      <c r="G896" s="352"/>
      <c r="H896" s="359" t="s">
        <v>1082</v>
      </c>
      <c r="I896" s="352"/>
      <c r="J896" s="352"/>
      <c r="K896" s="360">
        <f>SUM(K887:K895)+1.1</f>
        <v>7178</v>
      </c>
      <c r="L896" s="352"/>
      <c r="M896" s="352">
        <f>K896-5160</f>
        <v>2018</v>
      </c>
    </row>
    <row r="897" spans="5:13">
      <c r="E897" s="352"/>
      <c r="F897" s="352"/>
      <c r="G897" s="352"/>
      <c r="H897" s="352"/>
      <c r="I897" s="352"/>
      <c r="J897" s="352"/>
      <c r="K897" s="352"/>
      <c r="L897" s="352"/>
      <c r="M897" s="352"/>
    </row>
    <row r="898" spans="5:13">
      <c r="E898" s="352"/>
      <c r="F898" s="352"/>
      <c r="G898" s="352"/>
      <c r="H898" s="358" t="s">
        <v>142</v>
      </c>
      <c r="I898" s="352"/>
      <c r="J898" s="352"/>
      <c r="K898" s="352"/>
      <c r="L898" s="352"/>
      <c r="M898" s="352"/>
    </row>
    <row r="899" spans="5:13">
      <c r="E899" s="352"/>
      <c r="F899" s="352">
        <v>0.5</v>
      </c>
      <c r="G899" s="352" t="s">
        <v>1418</v>
      </c>
      <c r="H899" s="352" t="s">
        <v>2813</v>
      </c>
      <c r="I899" s="352">
        <f>I792</f>
        <v>783</v>
      </c>
      <c r="J899" s="352" t="s">
        <v>1418</v>
      </c>
      <c r="K899" s="352">
        <f>F899*I899</f>
        <v>391.5</v>
      </c>
      <c r="L899" s="352"/>
      <c r="M899" s="352"/>
    </row>
    <row r="900" spans="5:13">
      <c r="E900" s="352"/>
      <c r="F900" s="352">
        <v>2</v>
      </c>
      <c r="G900" s="352" t="s">
        <v>1418</v>
      </c>
      <c r="H900" s="352" t="s">
        <v>2632</v>
      </c>
      <c r="I900" s="352">
        <f>I793</f>
        <v>778</v>
      </c>
      <c r="J900" s="352" t="s">
        <v>1418</v>
      </c>
      <c r="K900" s="352">
        <f>F900*I900</f>
        <v>1556</v>
      </c>
      <c r="L900" s="352"/>
      <c r="M900" s="352"/>
    </row>
    <row r="901" spans="5:13">
      <c r="E901" s="352"/>
      <c r="F901" s="352">
        <v>2</v>
      </c>
      <c r="G901" s="352" t="s">
        <v>1418</v>
      </c>
      <c r="H901" s="352" t="s">
        <v>2369</v>
      </c>
      <c r="I901" s="352">
        <f>I794</f>
        <v>611</v>
      </c>
      <c r="J901" s="352" t="s">
        <v>1418</v>
      </c>
      <c r="K901" s="352">
        <f>F901*I901</f>
        <v>1222</v>
      </c>
      <c r="L901" s="352"/>
      <c r="M901" s="352"/>
    </row>
    <row r="902" spans="5:13">
      <c r="E902" s="352"/>
      <c r="F902" s="352"/>
      <c r="G902" s="352"/>
      <c r="H902" s="352"/>
      <c r="I902" s="352"/>
      <c r="J902" s="352"/>
      <c r="K902" s="358">
        <f>SUM(K899:K901)</f>
        <v>3169.5</v>
      </c>
      <c r="L902" s="352"/>
      <c r="M902" s="352"/>
    </row>
    <row r="903" spans="5:13">
      <c r="E903" s="352"/>
      <c r="F903" s="352"/>
      <c r="G903" s="352"/>
      <c r="H903" s="352"/>
      <c r="I903" s="352"/>
      <c r="J903" s="352"/>
      <c r="K903" s="352"/>
      <c r="L903" s="352"/>
      <c r="M903" s="352"/>
    </row>
    <row r="904" spans="5:13">
      <c r="E904" s="352"/>
      <c r="F904" s="352"/>
      <c r="G904" s="352"/>
      <c r="H904" s="360" t="s">
        <v>2761</v>
      </c>
      <c r="I904" s="352"/>
      <c r="J904" s="352"/>
      <c r="K904" s="352"/>
      <c r="L904" s="352"/>
      <c r="M904" s="352"/>
    </row>
    <row r="905" spans="5:13">
      <c r="E905" s="352"/>
      <c r="F905" s="352"/>
      <c r="G905" s="352"/>
      <c r="H905" s="352"/>
      <c r="I905" s="352"/>
      <c r="J905" s="352"/>
      <c r="K905" s="352"/>
      <c r="L905" s="352"/>
      <c r="M905" s="352"/>
    </row>
    <row r="906" spans="5:13">
      <c r="E906" s="352"/>
      <c r="F906" s="352"/>
      <c r="G906" s="352"/>
      <c r="H906" s="360" t="s">
        <v>4869</v>
      </c>
      <c r="I906" s="352"/>
      <c r="J906" s="352"/>
      <c r="K906" s="352"/>
      <c r="L906" s="352"/>
      <c r="M906" s="352"/>
    </row>
    <row r="907" spans="5:13">
      <c r="E907" s="352"/>
      <c r="F907" s="352"/>
      <c r="G907" s="352"/>
      <c r="H907" s="352"/>
      <c r="I907" s="352"/>
      <c r="J907" s="352"/>
      <c r="K907" s="352"/>
      <c r="L907" s="352"/>
      <c r="M907" s="352"/>
    </row>
    <row r="908" spans="5:13">
      <c r="E908" s="352"/>
      <c r="F908" s="352">
        <v>1</v>
      </c>
      <c r="G908" s="352" t="s">
        <v>1418</v>
      </c>
      <c r="H908" s="352" t="s">
        <v>5721</v>
      </c>
      <c r="I908" s="374">
        <v>1447</v>
      </c>
      <c r="J908" s="352" t="s">
        <v>1418</v>
      </c>
      <c r="K908" s="352">
        <f>F908*I908</f>
        <v>1447</v>
      </c>
      <c r="L908" s="352"/>
      <c r="M908" s="352"/>
    </row>
    <row r="909" spans="5:13">
      <c r="E909" s="352"/>
      <c r="F909" s="352"/>
      <c r="G909" s="352"/>
      <c r="H909" s="352" t="s">
        <v>2509</v>
      </c>
      <c r="I909" s="353">
        <v>337.6</v>
      </c>
      <c r="J909" s="352" t="s">
        <v>1418</v>
      </c>
      <c r="K909" s="352">
        <f>I909</f>
        <v>337.6</v>
      </c>
      <c r="L909" s="352"/>
      <c r="M909" s="352"/>
    </row>
    <row r="910" spans="5:13" ht="31.5">
      <c r="E910" s="352"/>
      <c r="F910" s="352"/>
      <c r="G910" s="352"/>
      <c r="H910" s="351" t="s">
        <v>6239</v>
      </c>
      <c r="I910" s="352"/>
      <c r="J910" s="352"/>
      <c r="K910" s="520">
        <v>31.6</v>
      </c>
      <c r="L910" s="352"/>
      <c r="M910" s="352">
        <f>K908+K909+K910</f>
        <v>1816.2</v>
      </c>
    </row>
    <row r="911" spans="5:13">
      <c r="E911" s="352"/>
      <c r="F911" s="352"/>
      <c r="G911" s="352"/>
      <c r="H911" s="352" t="s">
        <v>2919</v>
      </c>
      <c r="I911" s="352"/>
      <c r="J911" s="361">
        <f>SUM(K908:K910)</f>
        <v>1816.2</v>
      </c>
      <c r="K911" s="352">
        <f>J911*1%+0.39</f>
        <v>18.55</v>
      </c>
      <c r="L911" s="352"/>
      <c r="M911" s="352"/>
    </row>
    <row r="912" spans="5:13">
      <c r="E912" s="352"/>
      <c r="F912" s="352"/>
      <c r="G912" s="352"/>
      <c r="H912" s="352" t="s">
        <v>2920</v>
      </c>
      <c r="I912" s="352"/>
      <c r="J912" s="352"/>
      <c r="K912" s="352">
        <f>K919</f>
        <v>501.25</v>
      </c>
      <c r="L912" s="352"/>
      <c r="M912" s="352"/>
    </row>
    <row r="913" spans="5:13">
      <c r="E913" s="352"/>
      <c r="F913" s="352"/>
      <c r="G913" s="352"/>
      <c r="H913" s="359" t="s">
        <v>2921</v>
      </c>
      <c r="I913" s="352"/>
      <c r="J913" s="352"/>
      <c r="K913" s="360">
        <f>SUM(K908:K912)</f>
        <v>2336</v>
      </c>
      <c r="L913" s="352">
        <f>K913-2336</f>
        <v>0</v>
      </c>
      <c r="M913" s="352">
        <f>1883-K913</f>
        <v>-453</v>
      </c>
    </row>
    <row r="914" spans="5:13">
      <c r="E914" s="352"/>
      <c r="F914" s="352"/>
      <c r="G914" s="352"/>
      <c r="H914" s="352"/>
      <c r="I914" s="352"/>
      <c r="J914" s="352"/>
      <c r="K914" s="352"/>
      <c r="L914" s="352"/>
      <c r="M914" s="352"/>
    </row>
    <row r="915" spans="5:13">
      <c r="E915" s="352"/>
      <c r="F915" s="352"/>
      <c r="G915" s="352"/>
      <c r="H915" s="358" t="s">
        <v>930</v>
      </c>
      <c r="I915" s="352"/>
      <c r="J915" s="352"/>
      <c r="K915" s="352"/>
      <c r="L915" s="352"/>
      <c r="M915" s="352"/>
    </row>
    <row r="916" spans="5:13">
      <c r="E916" s="352"/>
      <c r="F916" s="352">
        <v>1</v>
      </c>
      <c r="G916" s="352" t="s">
        <v>1418</v>
      </c>
      <c r="H916" s="352" t="s">
        <v>2813</v>
      </c>
      <c r="I916" s="352">
        <f>I899</f>
        <v>783</v>
      </c>
      <c r="J916" s="352" t="s">
        <v>1418</v>
      </c>
      <c r="K916" s="352">
        <f>F916*I916</f>
        <v>783</v>
      </c>
      <c r="L916" s="352"/>
      <c r="M916" s="352"/>
    </row>
    <row r="917" spans="5:13">
      <c r="E917" s="352"/>
      <c r="F917" s="352">
        <v>2</v>
      </c>
      <c r="G917" s="352" t="s">
        <v>1418</v>
      </c>
      <c r="H917" s="352" t="s">
        <v>2369</v>
      </c>
      <c r="I917" s="352">
        <f>I901</f>
        <v>611</v>
      </c>
      <c r="J917" s="352" t="s">
        <v>1418</v>
      </c>
      <c r="K917" s="352">
        <f>F917*I917</f>
        <v>1222</v>
      </c>
      <c r="L917" s="352"/>
      <c r="M917" s="352"/>
    </row>
    <row r="918" spans="5:13">
      <c r="E918" s="352"/>
      <c r="F918" s="352"/>
      <c r="G918" s="352"/>
      <c r="H918" s="357" t="s">
        <v>2922</v>
      </c>
      <c r="I918" s="352"/>
      <c r="J918" s="352"/>
      <c r="K918" s="358">
        <f>SUM(K916:K917)</f>
        <v>2005</v>
      </c>
      <c r="L918" s="352"/>
      <c r="M918" s="352"/>
    </row>
    <row r="919" spans="5:13">
      <c r="E919" s="352"/>
      <c r="F919" s="352"/>
      <c r="G919" s="352"/>
      <c r="H919" s="359" t="s">
        <v>2840</v>
      </c>
      <c r="I919" s="352"/>
      <c r="J919" s="352"/>
      <c r="K919" s="360">
        <f>K918/4</f>
        <v>501.25</v>
      </c>
      <c r="L919" s="352"/>
      <c r="M919" s="352"/>
    </row>
    <row r="920" spans="5:13">
      <c r="E920" s="352"/>
      <c r="F920" s="352"/>
      <c r="G920" s="352"/>
      <c r="H920" s="352"/>
      <c r="I920" s="352"/>
      <c r="J920" s="352"/>
      <c r="K920" s="352"/>
      <c r="L920" s="352"/>
      <c r="M920" s="352"/>
    </row>
    <row r="921" spans="5:13">
      <c r="E921" s="352"/>
      <c r="F921" s="352"/>
      <c r="G921" s="352"/>
      <c r="H921" s="352"/>
      <c r="I921" s="352"/>
      <c r="J921" s="352"/>
      <c r="K921" s="352"/>
      <c r="L921" s="352"/>
      <c r="M921" s="352"/>
    </row>
    <row r="922" spans="5:13">
      <c r="E922" s="352"/>
      <c r="F922" s="352"/>
      <c r="G922" s="352"/>
      <c r="H922" s="360" t="s">
        <v>2923</v>
      </c>
      <c r="I922" s="352"/>
      <c r="J922" s="352"/>
      <c r="K922" s="352"/>
      <c r="L922" s="352"/>
      <c r="M922" s="352"/>
    </row>
    <row r="923" spans="5:13">
      <c r="E923" s="352"/>
      <c r="F923" s="352"/>
      <c r="G923" s="352"/>
      <c r="H923" s="352"/>
      <c r="I923" s="352"/>
      <c r="J923" s="352"/>
      <c r="K923" s="352"/>
      <c r="L923" s="352"/>
      <c r="M923" s="352"/>
    </row>
    <row r="924" spans="5:13">
      <c r="E924" s="352"/>
      <c r="F924" s="352"/>
      <c r="G924" s="352"/>
      <c r="H924" s="360" t="s">
        <v>2924</v>
      </c>
      <c r="I924" s="352"/>
      <c r="J924" s="352"/>
      <c r="K924" s="352"/>
      <c r="L924" s="352"/>
      <c r="M924" s="352"/>
    </row>
    <row r="925" spans="5:13">
      <c r="E925" s="352"/>
      <c r="F925" s="352"/>
      <c r="G925" s="352"/>
      <c r="H925" s="352"/>
      <c r="I925" s="352"/>
      <c r="J925" s="352"/>
      <c r="K925" s="352"/>
      <c r="L925" s="352"/>
      <c r="M925" s="352"/>
    </row>
    <row r="926" spans="5:13">
      <c r="E926" s="352"/>
      <c r="F926" s="352"/>
      <c r="G926" s="352"/>
      <c r="H926" s="352" t="s">
        <v>5722</v>
      </c>
      <c r="I926" s="374">
        <v>1265</v>
      </c>
      <c r="J926" s="352" t="s">
        <v>1418</v>
      </c>
      <c r="K926" s="352">
        <f>I926</f>
        <v>1265</v>
      </c>
      <c r="L926" s="352"/>
      <c r="M926" s="352"/>
    </row>
    <row r="927" spans="5:13">
      <c r="E927" s="352"/>
      <c r="F927" s="352"/>
      <c r="G927" s="352"/>
      <c r="H927" s="352" t="s">
        <v>2509</v>
      </c>
      <c r="I927" s="352">
        <f>I909</f>
        <v>337.6</v>
      </c>
      <c r="J927" s="352" t="s">
        <v>1418</v>
      </c>
      <c r="K927" s="352">
        <f>I927</f>
        <v>337.6</v>
      </c>
      <c r="L927" s="352"/>
      <c r="M927" s="352"/>
    </row>
    <row r="928" spans="5:13" ht="31.5">
      <c r="E928" s="352"/>
      <c r="F928" s="352"/>
      <c r="G928" s="352"/>
      <c r="H928" s="373" t="str">
        <f>H910</f>
        <v>Clamp fixing by cheche screws bolts and nuts including connections ( as per SD-114, Elec Data 2022-23)</v>
      </c>
      <c r="I928" s="352"/>
      <c r="J928" s="352"/>
      <c r="K928" s="420">
        <f>K910</f>
        <v>31.6</v>
      </c>
      <c r="L928" s="352">
        <f>K926+K927+K928</f>
        <v>1634.2</v>
      </c>
      <c r="M928" s="352"/>
    </row>
    <row r="929" spans="5:13">
      <c r="E929" s="352"/>
      <c r="F929" s="352"/>
      <c r="G929" s="352"/>
      <c r="H929" s="352" t="s">
        <v>2919</v>
      </c>
      <c r="I929" s="352"/>
      <c r="J929" s="352"/>
      <c r="K929" s="352">
        <v>13.7</v>
      </c>
      <c r="L929" s="352"/>
      <c r="M929" s="352"/>
    </row>
    <row r="930" spans="5:13">
      <c r="E930" s="352"/>
      <c r="F930" s="352"/>
      <c r="G930" s="352"/>
      <c r="H930" s="352" t="s">
        <v>2920</v>
      </c>
      <c r="I930" s="352"/>
      <c r="J930" s="352"/>
      <c r="K930" s="352">
        <f>K912</f>
        <v>501.25</v>
      </c>
      <c r="L930" s="352"/>
      <c r="M930" s="352"/>
    </row>
    <row r="931" spans="5:13">
      <c r="E931" s="352"/>
      <c r="F931" s="352"/>
      <c r="G931" s="352"/>
      <c r="H931" s="359" t="s">
        <v>2921</v>
      </c>
      <c r="I931" s="352"/>
      <c r="J931" s="352"/>
      <c r="K931" s="360">
        <f>SUM(K926:K930)</f>
        <v>2149.15</v>
      </c>
      <c r="L931" s="352">
        <f>K931*2</f>
        <v>4298.3</v>
      </c>
      <c r="M931" s="352"/>
    </row>
    <row r="932" spans="5:13">
      <c r="E932" s="352"/>
      <c r="F932" s="352"/>
      <c r="G932" s="352"/>
      <c r="H932" s="352"/>
      <c r="I932" s="352"/>
      <c r="J932" s="352"/>
      <c r="K932" s="352"/>
      <c r="L932" s="352"/>
      <c r="M932" s="352"/>
    </row>
    <row r="933" spans="5:13">
      <c r="E933" s="352"/>
      <c r="F933" s="352"/>
      <c r="G933" s="352"/>
      <c r="H933" s="360" t="s">
        <v>2925</v>
      </c>
      <c r="I933" s="352"/>
      <c r="J933" s="352"/>
      <c r="K933" s="352"/>
      <c r="L933" s="352"/>
      <c r="M933" s="352"/>
    </row>
    <row r="934" spans="5:13">
      <c r="E934" s="352"/>
      <c r="F934" s="352">
        <v>1</v>
      </c>
      <c r="G934" s="352" t="s">
        <v>1418</v>
      </c>
      <c r="H934" s="352" t="s">
        <v>5723</v>
      </c>
      <c r="I934" s="353">
        <v>1366</v>
      </c>
      <c r="J934" s="352" t="s">
        <v>1418</v>
      </c>
      <c r="K934" s="352">
        <f>F934*I934</f>
        <v>1366</v>
      </c>
      <c r="L934" s="352"/>
      <c r="M934" s="352"/>
    </row>
    <row r="935" spans="5:13">
      <c r="E935" s="352"/>
      <c r="F935" s="352">
        <v>1</v>
      </c>
      <c r="G935" s="352" t="s">
        <v>1418</v>
      </c>
      <c r="H935" s="352" t="s">
        <v>5724</v>
      </c>
      <c r="I935" s="420">
        <v>185.9</v>
      </c>
      <c r="J935" s="352" t="s">
        <v>1418</v>
      </c>
      <c r="K935" s="352">
        <f>F935*I935</f>
        <v>185.9</v>
      </c>
      <c r="L935" s="352"/>
      <c r="M935" s="352"/>
    </row>
    <row r="936" spans="5:13">
      <c r="E936" s="352"/>
      <c r="F936" s="352"/>
      <c r="G936" s="352"/>
      <c r="H936" s="359" t="s">
        <v>2921</v>
      </c>
      <c r="I936" s="352"/>
      <c r="J936" s="352"/>
      <c r="K936" s="360">
        <f>SUM(K934:K935)+0.8</f>
        <v>1552.7</v>
      </c>
      <c r="L936" s="352"/>
      <c r="M936" s="352"/>
    </row>
    <row r="937" spans="5:13">
      <c r="E937" s="352"/>
      <c r="F937" s="352"/>
      <c r="G937" s="352"/>
      <c r="H937" s="359"/>
      <c r="I937" s="352"/>
      <c r="J937" s="352"/>
      <c r="K937" s="360"/>
      <c r="L937" s="352"/>
      <c r="M937" s="352"/>
    </row>
    <row r="938" spans="5:13">
      <c r="E938" s="352"/>
      <c r="F938" s="352"/>
      <c r="G938" s="352"/>
      <c r="H938" s="478" t="s">
        <v>2477</v>
      </c>
      <c r="I938" s="352"/>
      <c r="J938" s="352"/>
      <c r="K938" s="352"/>
      <c r="L938" s="352"/>
      <c r="M938" s="352"/>
    </row>
    <row r="939" spans="5:13">
      <c r="E939" s="352"/>
      <c r="F939" s="352">
        <v>1</v>
      </c>
      <c r="G939" s="352" t="s">
        <v>1418</v>
      </c>
      <c r="H939" s="352" t="s">
        <v>5725</v>
      </c>
      <c r="I939" s="420">
        <v>309</v>
      </c>
      <c r="J939" s="352" t="s">
        <v>1418</v>
      </c>
      <c r="K939" s="352">
        <f>F939*I939</f>
        <v>309</v>
      </c>
      <c r="L939" s="352"/>
      <c r="M939" s="352"/>
    </row>
    <row r="940" spans="5:13">
      <c r="E940" s="352"/>
      <c r="F940" s="352">
        <v>1</v>
      </c>
      <c r="G940" s="352" t="s">
        <v>1418</v>
      </c>
      <c r="H940" s="352" t="s">
        <v>5726</v>
      </c>
      <c r="I940" s="420">
        <v>36.200000000000003</v>
      </c>
      <c r="J940" s="352" t="s">
        <v>1418</v>
      </c>
      <c r="K940" s="352">
        <f>F940*I940</f>
        <v>36.200000000000003</v>
      </c>
      <c r="L940" s="352"/>
      <c r="M940" s="352"/>
    </row>
    <row r="941" spans="5:13">
      <c r="E941" s="352"/>
      <c r="F941" s="352"/>
      <c r="G941" s="352"/>
      <c r="H941" s="352" t="s">
        <v>2480</v>
      </c>
      <c r="I941" s="352"/>
      <c r="J941" s="352"/>
      <c r="K941" s="352">
        <f>K412</f>
        <v>260.75</v>
      </c>
      <c r="L941" s="352"/>
      <c r="M941" s="352"/>
    </row>
    <row r="942" spans="5:13">
      <c r="E942" s="352"/>
      <c r="F942" s="352"/>
      <c r="G942" s="352"/>
      <c r="H942" s="352" t="s">
        <v>2309</v>
      </c>
      <c r="I942" s="352"/>
      <c r="J942" s="352"/>
      <c r="K942" s="352">
        <v>3.35</v>
      </c>
      <c r="L942" s="352"/>
      <c r="M942" s="352"/>
    </row>
    <row r="943" spans="5:13">
      <c r="E943" s="352"/>
      <c r="F943" s="352"/>
      <c r="G943" s="352"/>
      <c r="H943" s="359" t="s">
        <v>2921</v>
      </c>
      <c r="I943" s="352"/>
      <c r="J943" s="352"/>
      <c r="K943" s="360">
        <f>SUM(K939:K942)</f>
        <v>609.29999999999995</v>
      </c>
      <c r="L943" s="352">
        <f>K943-697</f>
        <v>-87.7</v>
      </c>
      <c r="M943" s="352"/>
    </row>
    <row r="944" spans="5:13">
      <c r="E944" s="352"/>
      <c r="F944" s="352"/>
      <c r="G944" s="352"/>
      <c r="H944" s="352"/>
      <c r="I944" s="352"/>
      <c r="J944" s="352"/>
      <c r="K944" s="352"/>
      <c r="L944" s="352"/>
      <c r="M944" s="352"/>
    </row>
    <row r="945" spans="5:13">
      <c r="E945" s="352"/>
      <c r="F945" s="352"/>
      <c r="G945" s="352"/>
      <c r="H945" s="478" t="s">
        <v>2481</v>
      </c>
      <c r="I945" s="352"/>
      <c r="J945" s="352"/>
      <c r="K945" s="352"/>
      <c r="L945" s="352"/>
      <c r="M945" s="352"/>
    </row>
    <row r="946" spans="5:13">
      <c r="E946" s="352"/>
      <c r="F946" s="352">
        <v>1</v>
      </c>
      <c r="G946" s="352" t="s">
        <v>1418</v>
      </c>
      <c r="H946" s="352" t="s">
        <v>5727</v>
      </c>
      <c r="I946" s="420">
        <v>279.2</v>
      </c>
      <c r="J946" s="352" t="s">
        <v>1418</v>
      </c>
      <c r="K946" s="352">
        <f>F946*I946</f>
        <v>279.2</v>
      </c>
      <c r="L946" s="352"/>
      <c r="M946" s="352"/>
    </row>
    <row r="947" spans="5:13">
      <c r="E947" s="352"/>
      <c r="F947" s="352">
        <v>1</v>
      </c>
      <c r="G947" s="352" t="s">
        <v>1418</v>
      </c>
      <c r="H947" s="352" t="s">
        <v>5728</v>
      </c>
      <c r="I947" s="420">
        <v>35.4</v>
      </c>
      <c r="J947" s="352" t="s">
        <v>1418</v>
      </c>
      <c r="K947" s="352">
        <f>F947*I947</f>
        <v>35.4</v>
      </c>
      <c r="L947" s="352"/>
      <c r="M947" s="352"/>
    </row>
    <row r="948" spans="5:13">
      <c r="E948" s="352"/>
      <c r="F948" s="352"/>
      <c r="G948" s="352"/>
      <c r="H948" s="352" t="s">
        <v>2480</v>
      </c>
      <c r="I948" s="352"/>
      <c r="J948" s="352"/>
      <c r="K948" s="352">
        <f>K941</f>
        <v>260.75</v>
      </c>
      <c r="L948" s="352"/>
      <c r="M948" s="352"/>
    </row>
    <row r="949" spans="5:13">
      <c r="E949" s="352"/>
      <c r="F949" s="352"/>
      <c r="G949" s="352"/>
      <c r="H949" s="352" t="s">
        <v>2309</v>
      </c>
      <c r="I949" s="352"/>
      <c r="J949" s="352"/>
      <c r="K949" s="352">
        <v>2.15</v>
      </c>
      <c r="L949" s="352"/>
      <c r="M949" s="352"/>
    </row>
    <row r="950" spans="5:13">
      <c r="E950" s="352"/>
      <c r="F950" s="352"/>
      <c r="G950" s="352"/>
      <c r="H950" s="359" t="s">
        <v>2921</v>
      </c>
      <c r="I950" s="352"/>
      <c r="J950" s="352"/>
      <c r="K950" s="360">
        <f>SUM(K946:K949)</f>
        <v>577.5</v>
      </c>
      <c r="L950" s="352">
        <f>K950-496</f>
        <v>81.5</v>
      </c>
      <c r="M950" s="352"/>
    </row>
    <row r="951" spans="5:13">
      <c r="E951" s="352"/>
      <c r="F951" s="352"/>
      <c r="G951" s="352"/>
      <c r="H951" s="352"/>
      <c r="I951" s="352"/>
      <c r="J951" s="352"/>
      <c r="K951" s="352"/>
      <c r="L951" s="352"/>
      <c r="M951" s="352"/>
    </row>
    <row r="952" spans="5:13">
      <c r="E952" s="352"/>
      <c r="F952" s="352"/>
      <c r="G952" s="352"/>
      <c r="H952" s="352"/>
      <c r="I952" s="352"/>
      <c r="J952" s="352"/>
      <c r="K952" s="352"/>
      <c r="L952" s="352"/>
      <c r="M952" s="352"/>
    </row>
    <row r="953" spans="5:13">
      <c r="E953" s="352"/>
      <c r="F953" s="352"/>
      <c r="G953" s="352"/>
      <c r="H953" s="352"/>
      <c r="I953" s="352"/>
      <c r="J953" s="352"/>
      <c r="K953" s="352"/>
      <c r="L953" s="352"/>
      <c r="M953" s="352"/>
    </row>
    <row r="954" spans="5:13" ht="19.5">
      <c r="E954" s="352"/>
      <c r="F954" s="352"/>
      <c r="G954" s="352"/>
      <c r="H954" s="789" t="s">
        <v>4842</v>
      </c>
      <c r="I954" s="352"/>
      <c r="J954" s="352"/>
      <c r="K954" s="352"/>
      <c r="L954" s="352"/>
      <c r="M954" s="352"/>
    </row>
    <row r="955" spans="5:13">
      <c r="E955" s="352"/>
      <c r="F955" s="352">
        <v>1</v>
      </c>
      <c r="G955" s="352" t="s">
        <v>1418</v>
      </c>
      <c r="H955" s="352" t="s">
        <v>6240</v>
      </c>
      <c r="I955" s="420">
        <v>391</v>
      </c>
      <c r="J955" s="352" t="s">
        <v>1418</v>
      </c>
      <c r="K955" s="352">
        <f>F955*I955</f>
        <v>391</v>
      </c>
      <c r="L955" s="352"/>
      <c r="M955" s="352"/>
    </row>
    <row r="956" spans="5:13">
      <c r="E956" s="352"/>
      <c r="F956" s="352"/>
      <c r="G956" s="352"/>
      <c r="H956" s="352"/>
      <c r="I956" s="420"/>
      <c r="J956" s="352" t="s">
        <v>1418</v>
      </c>
      <c r="K956" s="352">
        <f>F956*I956</f>
        <v>0</v>
      </c>
      <c r="L956" s="352"/>
      <c r="M956" s="352"/>
    </row>
    <row r="957" spans="5:13">
      <c r="E957" s="352"/>
      <c r="F957" s="352"/>
      <c r="G957" s="352"/>
      <c r="H957" s="352" t="s">
        <v>4870</v>
      </c>
      <c r="I957" s="352"/>
      <c r="J957" s="352"/>
      <c r="K957" s="352">
        <f>K413</f>
        <v>298.8</v>
      </c>
      <c r="L957" s="352"/>
      <c r="M957" s="352"/>
    </row>
    <row r="958" spans="5:13">
      <c r="E958" s="352"/>
      <c r="F958" s="352"/>
      <c r="G958" s="352"/>
      <c r="H958" s="352" t="s">
        <v>2309</v>
      </c>
      <c r="I958" s="352"/>
      <c r="J958" s="352"/>
      <c r="K958" s="352">
        <v>0.2</v>
      </c>
      <c r="L958" s="352"/>
      <c r="M958" s="352"/>
    </row>
    <row r="959" spans="5:13">
      <c r="E959" s="352"/>
      <c r="F959" s="352"/>
      <c r="G959" s="352"/>
      <c r="H959" s="359" t="s">
        <v>2921</v>
      </c>
      <c r="I959" s="352"/>
      <c r="J959" s="352"/>
      <c r="K959" s="360">
        <f>SUM(K955:K958)</f>
        <v>690</v>
      </c>
      <c r="L959" s="352">
        <f>690-K959</f>
        <v>0</v>
      </c>
      <c r="M959" s="352"/>
    </row>
    <row r="960" spans="5:13">
      <c r="E960" s="352"/>
      <c r="F960" s="352"/>
      <c r="G960" s="352"/>
      <c r="H960" s="352"/>
      <c r="I960" s="352"/>
      <c r="J960" s="352"/>
      <c r="K960" s="352"/>
      <c r="L960" s="352"/>
      <c r="M960" s="352"/>
    </row>
    <row r="961" spans="5:13">
      <c r="E961" s="352"/>
      <c r="F961" s="352"/>
      <c r="G961" s="352"/>
      <c r="H961" s="352"/>
      <c r="I961" s="352"/>
      <c r="J961" s="352"/>
      <c r="K961" s="352"/>
      <c r="L961" s="352"/>
      <c r="M961" s="352"/>
    </row>
    <row r="962" spans="5:13">
      <c r="E962" s="352"/>
      <c r="F962" s="352"/>
      <c r="G962" s="352"/>
      <c r="H962" s="352"/>
      <c r="I962" s="352"/>
      <c r="J962" s="352"/>
      <c r="K962" s="352"/>
      <c r="L962" s="352"/>
      <c r="M962" s="352"/>
    </row>
    <row r="963" spans="5:13">
      <c r="E963" s="352"/>
      <c r="F963" s="352"/>
      <c r="G963" s="352"/>
      <c r="H963" s="352"/>
      <c r="I963" s="352"/>
      <c r="J963" s="352"/>
      <c r="K963" s="352"/>
      <c r="L963" s="352"/>
      <c r="M963" s="352"/>
    </row>
    <row r="964" spans="5:13">
      <c r="E964" s="352"/>
      <c r="F964" s="352"/>
      <c r="G964" s="352"/>
      <c r="H964" s="352"/>
      <c r="I964" s="352"/>
      <c r="J964" s="352"/>
      <c r="K964" s="352"/>
      <c r="L964" s="352"/>
      <c r="M964" s="352"/>
    </row>
    <row r="965" spans="5:13">
      <c r="E965" s="352"/>
      <c r="F965" s="352"/>
      <c r="G965" s="352"/>
      <c r="J965" s="180"/>
      <c r="L965" s="352"/>
      <c r="M965" s="352"/>
    </row>
    <row r="966" spans="5:13">
      <c r="E966" s="352"/>
      <c r="F966" s="352"/>
      <c r="G966" s="352"/>
      <c r="H966" s="352"/>
      <c r="I966" s="352"/>
      <c r="J966" s="352"/>
      <c r="K966" s="360"/>
      <c r="L966" s="352"/>
      <c r="M966" s="352"/>
    </row>
    <row r="967" spans="5:13">
      <c r="E967" s="352"/>
      <c r="F967" s="352"/>
      <c r="G967" s="352"/>
      <c r="H967" s="352"/>
      <c r="I967" s="352"/>
      <c r="J967" s="352"/>
      <c r="K967" s="352"/>
      <c r="L967" s="352"/>
      <c r="M967" s="352"/>
    </row>
    <row r="968" spans="5:13">
      <c r="E968" s="352"/>
      <c r="H968" s="189" t="s">
        <v>2487</v>
      </c>
      <c r="L968" s="352"/>
      <c r="M968" s="352"/>
    </row>
    <row r="969" spans="5:13">
      <c r="E969" s="352"/>
      <c r="L969" s="352"/>
      <c r="M969" s="352"/>
    </row>
    <row r="970" spans="5:13">
      <c r="E970" s="352"/>
      <c r="H970" s="189" t="s">
        <v>2329</v>
      </c>
      <c r="L970" s="352"/>
      <c r="M970" s="352"/>
    </row>
    <row r="971" spans="5:13">
      <c r="E971" s="352"/>
      <c r="L971" s="352"/>
      <c r="M971" s="352"/>
    </row>
    <row r="972" spans="5:13" ht="157.5">
      <c r="E972" s="352"/>
      <c r="H972" s="351" t="s">
        <v>2720</v>
      </c>
      <c r="L972" s="352"/>
      <c r="M972" s="352"/>
    </row>
    <row r="973" spans="5:13" ht="31.5">
      <c r="E973" s="352"/>
      <c r="F973" s="352">
        <v>90</v>
      </c>
      <c r="G973" s="352" t="s">
        <v>841</v>
      </c>
      <c r="H973" s="273" t="s">
        <v>2585</v>
      </c>
      <c r="I973" s="352">
        <f>I12</f>
        <v>16.55</v>
      </c>
      <c r="J973" s="352" t="s">
        <v>2586</v>
      </c>
      <c r="K973" s="352">
        <f>F973*I973</f>
        <v>1489.5</v>
      </c>
      <c r="L973" s="352"/>
      <c r="M973" s="352"/>
    </row>
    <row r="974" spans="5:13" ht="31.5">
      <c r="E974" s="352"/>
      <c r="F974" s="352">
        <v>45</v>
      </c>
      <c r="G974" s="352" t="s">
        <v>841</v>
      </c>
      <c r="H974" s="351" t="s">
        <v>2402</v>
      </c>
      <c r="I974" s="352">
        <f>I13</f>
        <v>20</v>
      </c>
      <c r="J974" s="352" t="s">
        <v>2403</v>
      </c>
      <c r="K974" s="352">
        <f>F974*I974</f>
        <v>900</v>
      </c>
      <c r="L974" s="352"/>
      <c r="M974" s="352"/>
    </row>
    <row r="975" spans="5:13">
      <c r="E975" s="352"/>
      <c r="F975" s="352">
        <v>20</v>
      </c>
      <c r="G975" s="352" t="s">
        <v>1418</v>
      </c>
      <c r="H975" s="352" t="s">
        <v>2404</v>
      </c>
      <c r="I975" s="352">
        <f>I14</f>
        <v>3.15</v>
      </c>
      <c r="J975" s="352" t="s">
        <v>1418</v>
      </c>
      <c r="K975" s="352">
        <f>F975*I975</f>
        <v>63</v>
      </c>
      <c r="L975" s="352"/>
      <c r="M975" s="352"/>
    </row>
    <row r="976" spans="5:13">
      <c r="E976" s="352"/>
      <c r="F976" s="352">
        <v>150</v>
      </c>
      <c r="G976" s="352" t="s">
        <v>1418</v>
      </c>
      <c r="H976" s="352" t="s">
        <v>4490</v>
      </c>
      <c r="I976" s="353">
        <f>I1112</f>
        <v>287</v>
      </c>
      <c r="J976" s="352" t="s">
        <v>2722</v>
      </c>
      <c r="K976" s="352">
        <f>(F976*I976)/1000</f>
        <v>43.05</v>
      </c>
      <c r="L976" s="352"/>
      <c r="M976" s="352"/>
    </row>
    <row r="977" spans="5:13">
      <c r="E977" s="352"/>
      <c r="F977" s="352">
        <v>10</v>
      </c>
      <c r="G977" s="352" t="s">
        <v>1418</v>
      </c>
      <c r="H977" s="352" t="s">
        <v>3447</v>
      </c>
      <c r="I977" s="352">
        <f>I15</f>
        <v>1.34</v>
      </c>
      <c r="J977" s="352" t="s">
        <v>1418</v>
      </c>
      <c r="K977" s="352">
        <f>F977*I977</f>
        <v>13.4</v>
      </c>
      <c r="L977" s="352"/>
      <c r="M977" s="352"/>
    </row>
    <row r="978" spans="5:13">
      <c r="E978" s="352"/>
      <c r="F978" s="352">
        <v>10</v>
      </c>
      <c r="G978" s="352" t="s">
        <v>1418</v>
      </c>
      <c r="H978" s="352" t="s">
        <v>5729</v>
      </c>
      <c r="I978" s="420">
        <v>43.25</v>
      </c>
      <c r="J978" s="352" t="s">
        <v>3450</v>
      </c>
      <c r="K978" s="352">
        <f>(F978*I978)/12</f>
        <v>36.04</v>
      </c>
      <c r="L978" s="352"/>
      <c r="M978" s="352"/>
    </row>
    <row r="979" spans="5:13">
      <c r="E979" s="352"/>
      <c r="F979" s="355">
        <v>1.4999999999999999E-2</v>
      </c>
      <c r="G979" s="352" t="s">
        <v>2321</v>
      </c>
      <c r="H979" s="352" t="s">
        <v>3318</v>
      </c>
      <c r="I979" s="352">
        <f>I18</f>
        <v>661</v>
      </c>
      <c r="J979" s="352" t="s">
        <v>2321</v>
      </c>
      <c r="K979" s="352">
        <f t="shared" ref="K979:K989" si="18">F979*I979</f>
        <v>9.92</v>
      </c>
      <c r="L979" s="352"/>
      <c r="M979" s="352"/>
    </row>
    <row r="980" spans="5:13">
      <c r="E980" s="352"/>
      <c r="F980" s="352">
        <v>10</v>
      </c>
      <c r="G980" s="352" t="s">
        <v>1418</v>
      </c>
      <c r="H980" s="352" t="s">
        <v>3319</v>
      </c>
      <c r="I980" s="352">
        <f>I19</f>
        <v>16.21</v>
      </c>
      <c r="J980" s="352" t="s">
        <v>1418</v>
      </c>
      <c r="K980" s="352">
        <f>(F980*I980)</f>
        <v>162.1</v>
      </c>
      <c r="L980" s="352"/>
      <c r="M980" s="352"/>
    </row>
    <row r="981" spans="5:13">
      <c r="E981" s="352"/>
      <c r="F981" s="352">
        <v>10</v>
      </c>
      <c r="G981" s="352" t="s">
        <v>1418</v>
      </c>
      <c r="H981" s="352" t="s">
        <v>2675</v>
      </c>
      <c r="I981" s="352">
        <f>I20</f>
        <v>13.8</v>
      </c>
      <c r="J981" s="352" t="s">
        <v>1418</v>
      </c>
      <c r="K981" s="352">
        <f t="shared" si="18"/>
        <v>138</v>
      </c>
      <c r="L981" s="352"/>
      <c r="M981" s="352"/>
    </row>
    <row r="982" spans="5:13">
      <c r="E982" s="352"/>
      <c r="F982" s="352">
        <v>1</v>
      </c>
      <c r="G982" s="352" t="s">
        <v>2683</v>
      </c>
      <c r="H982" s="352" t="s">
        <v>4837</v>
      </c>
      <c r="I982" s="352">
        <f>I748</f>
        <v>69.400000000000006</v>
      </c>
      <c r="J982" s="352" t="s">
        <v>2683</v>
      </c>
      <c r="K982" s="352">
        <f>F982*I982</f>
        <v>69.400000000000006</v>
      </c>
      <c r="L982" s="352"/>
      <c r="M982" s="352"/>
    </row>
    <row r="983" spans="5:13">
      <c r="E983" s="352"/>
      <c r="F983" s="352">
        <v>72</v>
      </c>
      <c r="G983" s="352" t="s">
        <v>1418</v>
      </c>
      <c r="H983" s="352" t="s">
        <v>2724</v>
      </c>
      <c r="I983" s="608">
        <v>47.7</v>
      </c>
      <c r="J983" s="352" t="s">
        <v>2683</v>
      </c>
      <c r="K983" s="352">
        <f>(F983*I983)/144</f>
        <v>23.85</v>
      </c>
      <c r="L983" s="352"/>
      <c r="M983" s="352"/>
    </row>
    <row r="984" spans="5:13">
      <c r="E984" s="352"/>
      <c r="F984" s="356">
        <v>0.16666666666666666</v>
      </c>
      <c r="G984" s="352" t="s">
        <v>2679</v>
      </c>
      <c r="H984" s="352" t="s">
        <v>394</v>
      </c>
      <c r="I984" s="536">
        <f>I269</f>
        <v>302</v>
      </c>
      <c r="J984" s="352" t="s">
        <v>2679</v>
      </c>
      <c r="K984" s="352">
        <f t="shared" si="18"/>
        <v>50.33</v>
      </c>
      <c r="L984" s="352"/>
      <c r="M984" s="352"/>
    </row>
    <row r="985" spans="5:13">
      <c r="E985" s="352"/>
      <c r="F985" s="352">
        <v>10</v>
      </c>
      <c r="G985" s="352" t="s">
        <v>1418</v>
      </c>
      <c r="H985" s="352" t="s">
        <v>5730</v>
      </c>
      <c r="I985" s="420">
        <v>13.8</v>
      </c>
      <c r="J985" s="352" t="s">
        <v>1418</v>
      </c>
      <c r="K985" s="352">
        <f t="shared" si="18"/>
        <v>138</v>
      </c>
      <c r="L985" s="352"/>
      <c r="M985" s="352"/>
    </row>
    <row r="986" spans="5:13">
      <c r="E986" s="352"/>
      <c r="F986" s="352">
        <v>1</v>
      </c>
      <c r="G986" s="352" t="s">
        <v>1418</v>
      </c>
      <c r="H986" s="352" t="s">
        <v>5731</v>
      </c>
      <c r="I986" s="420">
        <v>16.5</v>
      </c>
      <c r="J986" s="352" t="s">
        <v>1418</v>
      </c>
      <c r="K986" s="352">
        <f t="shared" si="18"/>
        <v>16.5</v>
      </c>
      <c r="L986" s="352"/>
      <c r="M986" s="352"/>
    </row>
    <row r="987" spans="5:13">
      <c r="E987" s="352"/>
      <c r="F987" s="352">
        <v>0.1</v>
      </c>
      <c r="G987" s="352" t="s">
        <v>2321</v>
      </c>
      <c r="H987" s="352" t="s">
        <v>3084</v>
      </c>
      <c r="I987" s="352">
        <f>I24</f>
        <v>661</v>
      </c>
      <c r="J987" s="352" t="s">
        <v>2321</v>
      </c>
      <c r="K987" s="352">
        <f t="shared" si="18"/>
        <v>66.099999999999994</v>
      </c>
      <c r="L987" s="352"/>
      <c r="M987" s="352"/>
    </row>
    <row r="988" spans="5:13" ht="31.5">
      <c r="E988" s="352"/>
      <c r="F988" s="352">
        <v>45</v>
      </c>
      <c r="G988" s="352" t="s">
        <v>841</v>
      </c>
      <c r="H988" s="273" t="s">
        <v>2685</v>
      </c>
      <c r="I988" s="352">
        <f>I25</f>
        <v>16.55</v>
      </c>
      <c r="J988" s="352" t="s">
        <v>3362</v>
      </c>
      <c r="K988" s="352">
        <f t="shared" si="18"/>
        <v>744.75</v>
      </c>
      <c r="L988" s="352"/>
      <c r="M988" s="352"/>
    </row>
    <row r="989" spans="5:13">
      <c r="E989" s="352"/>
      <c r="F989" s="356">
        <v>0.5</v>
      </c>
      <c r="G989" s="352" t="s">
        <v>55</v>
      </c>
      <c r="H989" s="273" t="s">
        <v>3992</v>
      </c>
      <c r="I989" s="352">
        <f>Data!I3241</f>
        <v>227.6</v>
      </c>
      <c r="J989" s="352" t="s">
        <v>55</v>
      </c>
      <c r="K989" s="352">
        <f t="shared" si="18"/>
        <v>113.8</v>
      </c>
      <c r="L989" s="352"/>
      <c r="M989" s="352"/>
    </row>
    <row r="990" spans="5:13">
      <c r="E990" s="352"/>
      <c r="F990" s="352">
        <v>10</v>
      </c>
      <c r="G990" s="352" t="s">
        <v>3366</v>
      </c>
      <c r="H990" s="352" t="s">
        <v>930</v>
      </c>
      <c r="I990" s="352"/>
      <c r="J990" s="352" t="s">
        <v>668</v>
      </c>
      <c r="K990" s="352">
        <f>K1009</f>
        <v>4828</v>
      </c>
      <c r="L990" s="352"/>
      <c r="M990" s="352"/>
    </row>
    <row r="991" spans="5:13">
      <c r="E991" s="352"/>
      <c r="F991" s="352" t="s">
        <v>668</v>
      </c>
      <c r="G991" s="352"/>
      <c r="H991" s="352" t="s">
        <v>3085</v>
      </c>
      <c r="I991" s="352"/>
      <c r="J991" s="352" t="s">
        <v>668</v>
      </c>
      <c r="K991" s="352">
        <v>44.26</v>
      </c>
      <c r="L991" s="352"/>
      <c r="M991" s="352"/>
    </row>
    <row r="992" spans="5:13">
      <c r="E992" s="352"/>
      <c r="F992" s="352"/>
      <c r="G992" s="352"/>
      <c r="H992" s="357" t="s">
        <v>3365</v>
      </c>
      <c r="I992" s="352"/>
      <c r="J992" s="352"/>
      <c r="K992" s="358">
        <f>SUM(K973:K991)</f>
        <v>8950</v>
      </c>
      <c r="L992" s="352"/>
      <c r="M992" s="352"/>
    </row>
    <row r="993" spans="5:13">
      <c r="E993" s="352"/>
      <c r="F993" s="352"/>
      <c r="G993" s="352"/>
      <c r="H993" s="359" t="s">
        <v>3367</v>
      </c>
      <c r="I993" s="352"/>
      <c r="J993" s="352"/>
      <c r="K993" s="360">
        <f>K992/10</f>
        <v>895</v>
      </c>
      <c r="L993" s="352">
        <f>895*10</f>
        <v>8950</v>
      </c>
      <c r="M993" s="352">
        <f>L993-K992</f>
        <v>0</v>
      </c>
    </row>
    <row r="994" spans="5:13">
      <c r="E994" s="352"/>
      <c r="F994" s="352"/>
      <c r="G994" s="352"/>
      <c r="H994" s="352"/>
      <c r="I994" s="352"/>
      <c r="J994" s="352"/>
      <c r="K994" s="352"/>
      <c r="L994" s="352"/>
      <c r="M994" s="352"/>
    </row>
    <row r="995" spans="5:13">
      <c r="E995" s="352"/>
      <c r="F995" s="352"/>
      <c r="G995" s="352"/>
      <c r="H995" s="352"/>
      <c r="I995" s="352"/>
      <c r="J995" s="352"/>
      <c r="K995" s="352"/>
      <c r="L995" s="352"/>
      <c r="M995" s="352"/>
    </row>
    <row r="996" spans="5:13">
      <c r="E996" s="352"/>
      <c r="F996" s="352"/>
      <c r="G996" s="352"/>
      <c r="H996" s="352"/>
      <c r="I996" s="352"/>
      <c r="J996" s="352"/>
      <c r="K996" s="352"/>
      <c r="L996" s="352"/>
      <c r="M996" s="352"/>
    </row>
    <row r="997" spans="5:13">
      <c r="E997" s="352"/>
      <c r="F997" s="352"/>
      <c r="G997" s="352"/>
      <c r="H997" s="352"/>
      <c r="I997" s="352"/>
      <c r="J997" s="352"/>
      <c r="K997" s="352"/>
      <c r="L997" s="352"/>
      <c r="M997" s="352"/>
    </row>
    <row r="998" spans="5:13">
      <c r="E998" s="352"/>
      <c r="F998" s="352"/>
      <c r="G998" s="360" t="s">
        <v>3369</v>
      </c>
      <c r="H998" s="352"/>
      <c r="I998" s="352"/>
      <c r="J998" s="352"/>
      <c r="M998" s="352"/>
    </row>
    <row r="999" spans="5:13">
      <c r="E999" s="352"/>
      <c r="F999" s="352"/>
      <c r="G999" s="352"/>
      <c r="H999" s="352"/>
      <c r="I999" s="352"/>
      <c r="J999" s="352"/>
      <c r="M999" s="352"/>
    </row>
    <row r="1000" spans="5:13">
      <c r="E1000" s="352"/>
      <c r="F1000" s="352"/>
      <c r="G1000" s="360" t="s">
        <v>3445</v>
      </c>
      <c r="H1000" s="352"/>
      <c r="I1000" s="352"/>
      <c r="J1000" s="352"/>
      <c r="M1000" s="352"/>
    </row>
    <row r="1001" spans="5:13">
      <c r="E1001" s="352"/>
      <c r="F1001" s="352"/>
      <c r="G1001" s="352"/>
      <c r="H1001" s="352"/>
      <c r="I1001" s="352"/>
      <c r="J1001" s="352"/>
      <c r="M1001" s="352"/>
    </row>
    <row r="1002" spans="5:13">
      <c r="E1002" s="352"/>
      <c r="F1002" s="352">
        <v>1</v>
      </c>
      <c r="G1002" s="352" t="s">
        <v>1418</v>
      </c>
      <c r="H1002" s="352" t="s">
        <v>3371</v>
      </c>
      <c r="I1002" s="352">
        <f>I35</f>
        <v>898</v>
      </c>
      <c r="J1002" s="352" t="s">
        <v>1418</v>
      </c>
      <c r="K1002" s="352">
        <f>F1002*I1002</f>
        <v>898</v>
      </c>
      <c r="L1002" s="352"/>
      <c r="M1002" s="352"/>
    </row>
    <row r="1003" spans="5:13">
      <c r="F1003" s="352">
        <v>2</v>
      </c>
      <c r="G1003" s="352" t="s">
        <v>1418</v>
      </c>
      <c r="H1003" s="352" t="s">
        <v>3372</v>
      </c>
      <c r="I1003" s="352">
        <f>I36</f>
        <v>783</v>
      </c>
      <c r="J1003" s="352" t="s">
        <v>1418</v>
      </c>
      <c r="K1003" s="352">
        <f>F1003*I1003</f>
        <v>1566</v>
      </c>
      <c r="L1003" s="352"/>
      <c r="M1003" s="352"/>
    </row>
    <row r="1004" spans="5:13">
      <c r="F1004" s="352">
        <v>3</v>
      </c>
      <c r="G1004" s="352" t="s">
        <v>1418</v>
      </c>
      <c r="H1004" s="352" t="s">
        <v>3373</v>
      </c>
      <c r="I1004" s="352">
        <f>I37</f>
        <v>778</v>
      </c>
      <c r="J1004" s="352" t="s">
        <v>1418</v>
      </c>
      <c r="K1004" s="352">
        <f>F1004*I1004</f>
        <v>2334</v>
      </c>
      <c r="L1004" s="352"/>
      <c r="M1004" s="352"/>
    </row>
    <row r="1005" spans="5:13">
      <c r="F1005" s="352">
        <v>4</v>
      </c>
      <c r="G1005" s="352" t="s">
        <v>1418</v>
      </c>
      <c r="H1005" s="352" t="s">
        <v>2369</v>
      </c>
      <c r="I1005" s="352">
        <f>I38</f>
        <v>611</v>
      </c>
      <c r="J1005" s="352" t="s">
        <v>1418</v>
      </c>
      <c r="K1005" s="352">
        <f>F1005*I1005</f>
        <v>2444</v>
      </c>
      <c r="L1005" s="352"/>
      <c r="M1005" s="352"/>
    </row>
    <row r="1006" spans="5:13">
      <c r="F1006" s="352"/>
      <c r="G1006" s="352"/>
      <c r="H1006" s="352"/>
      <c r="I1006" s="352"/>
      <c r="J1006" s="352"/>
      <c r="K1006" s="352"/>
      <c r="L1006" s="352"/>
      <c r="M1006" s="352"/>
    </row>
    <row r="1007" spans="5:13">
      <c r="F1007" s="352"/>
      <c r="G1007" s="180"/>
      <c r="H1007" s="362"/>
      <c r="J1007" s="180"/>
      <c r="K1007" s="363">
        <f>SUM(K1002:K1005)</f>
        <v>7242</v>
      </c>
      <c r="L1007" s="363"/>
      <c r="M1007" s="352"/>
    </row>
    <row r="1008" spans="5:13">
      <c r="E1008" s="352"/>
      <c r="F1008" s="352"/>
      <c r="G1008" s="180"/>
      <c r="H1008" s="362"/>
      <c r="J1008" s="180"/>
      <c r="M1008" s="352"/>
    </row>
    <row r="1009" spans="5:13" ht="51">
      <c r="E1009" s="352"/>
      <c r="F1009" s="352"/>
      <c r="G1009" s="180"/>
      <c r="H1009" s="362" t="s">
        <v>2892</v>
      </c>
      <c r="J1009" s="364"/>
      <c r="K1009" s="190">
        <f>K1007*2/3</f>
        <v>4828</v>
      </c>
      <c r="L1009" s="190"/>
      <c r="M1009" s="352"/>
    </row>
    <row r="1010" spans="5:13">
      <c r="E1010" s="352"/>
      <c r="F1010" s="352"/>
      <c r="G1010" s="352"/>
      <c r="H1010" s="352"/>
      <c r="I1010" s="352"/>
      <c r="J1010" s="352"/>
      <c r="K1010" s="352"/>
      <c r="L1010" s="352"/>
      <c r="M1010" s="352"/>
    </row>
    <row r="1011" spans="5:13">
      <c r="E1011" s="352"/>
      <c r="F1011" s="352"/>
      <c r="G1011" s="352"/>
      <c r="H1011" s="189" t="s">
        <v>3086</v>
      </c>
      <c r="I1011" s="352"/>
      <c r="J1011" s="352"/>
      <c r="K1011" s="352"/>
      <c r="L1011" s="352"/>
      <c r="M1011" s="352"/>
    </row>
    <row r="1012" spans="5:13">
      <c r="E1012" s="352"/>
      <c r="F1012" s="352"/>
      <c r="G1012" s="352"/>
      <c r="H1012" s="352"/>
      <c r="I1012" s="352"/>
      <c r="J1012" s="352"/>
      <c r="K1012" s="352"/>
      <c r="L1012" s="352"/>
      <c r="M1012" s="352"/>
    </row>
    <row r="1013" spans="5:13" ht="173.25">
      <c r="E1013" s="352"/>
      <c r="F1013" s="352"/>
      <c r="G1013" s="352"/>
      <c r="H1013" s="351" t="s">
        <v>3104</v>
      </c>
      <c r="I1013" s="352"/>
      <c r="J1013" s="352"/>
      <c r="K1013" s="352"/>
      <c r="L1013" s="352"/>
      <c r="M1013" s="352"/>
    </row>
    <row r="1014" spans="5:13">
      <c r="E1014" s="352"/>
      <c r="F1014" s="352"/>
      <c r="G1014" s="352"/>
      <c r="H1014" s="352" t="s">
        <v>2492</v>
      </c>
      <c r="I1014" s="352"/>
      <c r="J1014" s="352"/>
      <c r="K1014" s="352">
        <f>K992-K991</f>
        <v>8905.74</v>
      </c>
      <c r="L1014" s="352"/>
      <c r="M1014" s="352"/>
    </row>
    <row r="1015" spans="5:13">
      <c r="E1015" s="352"/>
      <c r="F1015" s="352"/>
      <c r="G1015" s="352"/>
      <c r="H1015" s="352" t="s">
        <v>2493</v>
      </c>
      <c r="I1015" s="352"/>
      <c r="J1015" s="352"/>
      <c r="K1015" s="352">
        <f>K981</f>
        <v>138</v>
      </c>
      <c r="L1015" s="352"/>
      <c r="M1015" s="352"/>
    </row>
    <row r="1016" spans="5:13">
      <c r="E1016" s="352"/>
      <c r="F1016" s="352"/>
      <c r="G1016" s="352"/>
      <c r="H1016" s="352" t="str">
        <f>H50</f>
        <v>Add cost of Bakelite battern type holders 10 Nos @ Rs 16.65 / Each p-116,  it-25</v>
      </c>
      <c r="I1016" s="352"/>
      <c r="J1016" s="352"/>
      <c r="K1016" s="352">
        <f>K50</f>
        <v>166.5</v>
      </c>
      <c r="L1016" s="352"/>
      <c r="M1016" s="352"/>
    </row>
    <row r="1017" spans="5:13">
      <c r="E1017" s="352"/>
      <c r="F1017" s="352"/>
      <c r="G1017" s="352"/>
      <c r="H1017" s="352" t="s">
        <v>2309</v>
      </c>
      <c r="I1017" s="352"/>
      <c r="J1017" s="352"/>
      <c r="K1017" s="352">
        <v>35.76</v>
      </c>
      <c r="L1017" s="352"/>
      <c r="M1017" s="352"/>
    </row>
    <row r="1018" spans="5:13">
      <c r="E1018" s="352"/>
      <c r="F1018" s="352"/>
      <c r="G1018" s="352"/>
      <c r="H1018" s="357" t="s">
        <v>2471</v>
      </c>
      <c r="I1018" s="352"/>
      <c r="J1018" s="352"/>
      <c r="K1018" s="358">
        <f>K1014-K1015+K1016+K1017</f>
        <v>8970</v>
      </c>
      <c r="L1018" s="352">
        <f>L1019-K1018</f>
        <v>0</v>
      </c>
      <c r="M1018" s="352"/>
    </row>
    <row r="1019" spans="5:13">
      <c r="E1019" s="352"/>
      <c r="F1019" s="352"/>
      <c r="G1019" s="352"/>
      <c r="H1019" s="359" t="s">
        <v>2472</v>
      </c>
      <c r="I1019" s="352"/>
      <c r="J1019" s="352"/>
      <c r="K1019" s="360">
        <f>K1018/10</f>
        <v>897</v>
      </c>
      <c r="L1019" s="352">
        <f>897*10</f>
        <v>8970</v>
      </c>
      <c r="M1019" s="352"/>
    </row>
    <row r="1020" spans="5:13">
      <c r="E1020" s="352"/>
      <c r="F1020" s="352"/>
      <c r="G1020" s="352"/>
      <c r="H1020" s="352"/>
      <c r="I1020" s="352"/>
      <c r="J1020" s="352"/>
      <c r="K1020" s="352"/>
      <c r="L1020" s="352">
        <f>L1019-K1018</f>
        <v>0</v>
      </c>
      <c r="M1020" s="352"/>
    </row>
    <row r="1021" spans="5:13">
      <c r="E1021" s="352"/>
      <c r="F1021" s="352"/>
      <c r="G1021" s="352"/>
      <c r="H1021" s="352"/>
      <c r="I1021" s="352"/>
      <c r="J1021" s="352"/>
      <c r="K1021" s="352"/>
      <c r="L1021" s="352"/>
      <c r="M1021" s="352"/>
    </row>
    <row r="1022" spans="5:13">
      <c r="E1022" s="352"/>
      <c r="F1022" s="352"/>
      <c r="G1022" s="352"/>
      <c r="H1022" s="352"/>
      <c r="I1022" s="352"/>
      <c r="J1022" s="352"/>
      <c r="K1022" s="352"/>
      <c r="L1022" s="352"/>
      <c r="M1022" s="352"/>
    </row>
    <row r="1023" spans="5:13" ht="47.25">
      <c r="E1023" s="352"/>
      <c r="F1023" s="352"/>
      <c r="G1023" s="352"/>
      <c r="H1023" s="350" t="s">
        <v>3446</v>
      </c>
      <c r="I1023" s="352"/>
      <c r="J1023" s="352"/>
      <c r="K1023" s="352"/>
      <c r="L1023" s="352"/>
      <c r="M1023" s="352"/>
    </row>
    <row r="1024" spans="5:13">
      <c r="E1024" s="352"/>
      <c r="F1024" s="352"/>
      <c r="G1024" s="352"/>
      <c r="H1024" s="352"/>
      <c r="I1024" s="352"/>
      <c r="J1024" s="352"/>
      <c r="K1024" s="352"/>
      <c r="L1024" s="352"/>
      <c r="M1024" s="352"/>
    </row>
    <row r="1025" spans="5:13" ht="189">
      <c r="E1025" s="352"/>
      <c r="F1025" s="352"/>
      <c r="G1025" s="352"/>
      <c r="H1025" s="351" t="s">
        <v>3433</v>
      </c>
      <c r="I1025" s="352"/>
      <c r="J1025" s="352"/>
      <c r="K1025" s="352"/>
      <c r="L1025" s="352"/>
      <c r="M1025" s="352"/>
    </row>
    <row r="1026" spans="5:13">
      <c r="E1026" s="352"/>
      <c r="F1026" s="352"/>
      <c r="G1026" s="352"/>
      <c r="H1026" s="352" t="s">
        <v>3455</v>
      </c>
      <c r="I1026" s="352"/>
      <c r="J1026" s="352"/>
      <c r="K1026" s="352">
        <f>K1014</f>
        <v>8905.74</v>
      </c>
      <c r="L1026" s="352"/>
      <c r="M1026" s="352"/>
    </row>
    <row r="1027" spans="5:13">
      <c r="E1027" s="352"/>
      <c r="F1027" s="352"/>
      <c r="G1027" s="352"/>
      <c r="H1027" s="352" t="s">
        <v>3042</v>
      </c>
      <c r="I1027" s="352"/>
      <c r="J1027" s="352"/>
      <c r="K1027" s="352">
        <f>K1015</f>
        <v>138</v>
      </c>
      <c r="L1027" s="352"/>
      <c r="M1027" s="352"/>
    </row>
    <row r="1028" spans="5:13">
      <c r="E1028" s="352"/>
      <c r="F1028" s="352"/>
      <c r="G1028" s="352"/>
      <c r="H1028" s="352" t="s">
        <v>3043</v>
      </c>
      <c r="I1028" s="352"/>
      <c r="J1028" s="352"/>
      <c r="K1028" s="352">
        <f>K978</f>
        <v>36.04</v>
      </c>
      <c r="L1028" s="352"/>
      <c r="M1028" s="352"/>
    </row>
    <row r="1029" spans="5:13">
      <c r="E1029" s="352"/>
      <c r="F1029" s="352"/>
      <c r="G1029" s="352"/>
      <c r="H1029" s="352" t="s">
        <v>3044</v>
      </c>
      <c r="I1029" s="352"/>
      <c r="J1029" s="352"/>
      <c r="K1029" s="352">
        <f>K62</f>
        <v>162.1</v>
      </c>
      <c r="L1029" s="352"/>
      <c r="M1029" s="352"/>
    </row>
    <row r="1030" spans="5:13">
      <c r="E1030" s="352"/>
      <c r="F1030" s="352"/>
      <c r="G1030" s="352"/>
      <c r="H1030" s="352" t="s">
        <v>4491</v>
      </c>
      <c r="I1030" s="352"/>
      <c r="J1030" s="352"/>
      <c r="K1030" s="420">
        <f>K63</f>
        <v>417</v>
      </c>
      <c r="L1030" s="352"/>
      <c r="M1030" s="352"/>
    </row>
    <row r="1031" spans="5:13">
      <c r="E1031" s="352"/>
      <c r="F1031" s="352"/>
      <c r="H1031" s="352" t="s">
        <v>5732</v>
      </c>
      <c r="I1031" s="352"/>
      <c r="J1031" s="352"/>
      <c r="K1031" s="420">
        <f>10*16.65</f>
        <v>166.5</v>
      </c>
      <c r="L1031" s="352"/>
      <c r="M1031" s="352"/>
    </row>
    <row r="1032" spans="5:13">
      <c r="E1032" s="352"/>
      <c r="F1032" s="352"/>
      <c r="G1032" s="352"/>
      <c r="H1032" s="352" t="s">
        <v>5733</v>
      </c>
      <c r="I1032" s="352"/>
      <c r="J1032" s="352"/>
      <c r="K1032" s="420">
        <f>16.5*10</f>
        <v>165</v>
      </c>
      <c r="L1032" s="352"/>
      <c r="M1032" s="352"/>
    </row>
    <row r="1033" spans="5:13">
      <c r="E1033" s="352"/>
      <c r="F1033" s="352"/>
      <c r="G1033" s="352"/>
      <c r="H1033" s="352" t="s">
        <v>2309</v>
      </c>
      <c r="I1033" s="352"/>
      <c r="J1033" s="352"/>
      <c r="K1033" s="352">
        <v>31.9</v>
      </c>
      <c r="L1033" s="352"/>
      <c r="M1033" s="352"/>
    </row>
    <row r="1034" spans="5:13">
      <c r="E1034" s="352"/>
      <c r="F1034" s="352"/>
      <c r="G1034" s="352"/>
      <c r="H1034" s="357" t="s">
        <v>2471</v>
      </c>
      <c r="I1034" s="352"/>
      <c r="J1034" s="352"/>
      <c r="K1034" s="358">
        <f>(K1026-K1027-K1028-K1029)+(K1030+K1031+K1032+K1033)</f>
        <v>9350</v>
      </c>
      <c r="L1034" s="352"/>
      <c r="M1034" s="352"/>
    </row>
    <row r="1035" spans="5:13">
      <c r="E1035" s="352"/>
      <c r="F1035" s="352"/>
      <c r="G1035" s="352"/>
      <c r="H1035" s="359" t="s">
        <v>3219</v>
      </c>
      <c r="I1035" s="352"/>
      <c r="J1035" s="352"/>
      <c r="K1035" s="360">
        <f>K1034/10</f>
        <v>935</v>
      </c>
      <c r="L1035" s="352">
        <f>935*10</f>
        <v>9350</v>
      </c>
      <c r="M1035" s="352">
        <f>L1035-K1034</f>
        <v>0</v>
      </c>
    </row>
    <row r="1036" spans="5:13">
      <c r="E1036" s="352"/>
      <c r="F1036" s="352"/>
      <c r="G1036" s="352"/>
      <c r="H1036" s="352"/>
      <c r="I1036" s="352"/>
      <c r="J1036" s="352"/>
      <c r="K1036" s="352"/>
      <c r="L1036" s="352"/>
      <c r="M1036" s="352"/>
    </row>
    <row r="1037" spans="5:13">
      <c r="E1037" s="352"/>
      <c r="F1037" s="352"/>
      <c r="G1037" s="352"/>
      <c r="H1037" s="352"/>
      <c r="I1037" s="352"/>
      <c r="J1037" s="352"/>
      <c r="K1037" s="352"/>
      <c r="L1037" s="352"/>
      <c r="M1037" s="352"/>
    </row>
    <row r="1038" spans="5:13">
      <c r="E1038" s="352"/>
      <c r="F1038" s="352"/>
      <c r="G1038" s="352"/>
      <c r="H1038" s="352"/>
      <c r="I1038" s="352"/>
      <c r="J1038" s="352"/>
      <c r="K1038" s="352"/>
      <c r="L1038" s="352"/>
      <c r="M1038" s="352"/>
    </row>
    <row r="1039" spans="5:13">
      <c r="E1039" s="352"/>
      <c r="F1039" s="352"/>
      <c r="G1039" s="352"/>
      <c r="H1039" s="352"/>
      <c r="I1039" s="352"/>
      <c r="J1039" s="352"/>
      <c r="K1039" s="352"/>
      <c r="L1039" s="352"/>
      <c r="M1039" s="352"/>
    </row>
    <row r="1040" spans="5:13">
      <c r="E1040" s="352"/>
      <c r="F1040" s="352"/>
      <c r="G1040" s="352"/>
      <c r="H1040" s="352"/>
      <c r="I1040" s="352"/>
      <c r="J1040" s="352"/>
      <c r="K1040" s="352"/>
      <c r="L1040" s="352"/>
      <c r="M1040" s="352"/>
    </row>
    <row r="1041" spans="5:13">
      <c r="E1041" s="352"/>
      <c r="F1041" s="352"/>
      <c r="G1041" s="352"/>
      <c r="H1041" s="350" t="s">
        <v>4876</v>
      </c>
      <c r="I1041" s="352"/>
      <c r="J1041" s="352"/>
      <c r="K1041" s="352"/>
      <c r="L1041" s="352"/>
      <c r="M1041" s="352"/>
    </row>
    <row r="1042" spans="5:13">
      <c r="E1042" s="352"/>
      <c r="F1042" s="352"/>
      <c r="G1042" s="352"/>
      <c r="I1042" s="352"/>
      <c r="J1042" s="352"/>
      <c r="K1042" s="352"/>
      <c r="L1042" s="352"/>
      <c r="M1042" s="352"/>
    </row>
    <row r="1043" spans="5:13">
      <c r="E1043" s="352"/>
      <c r="F1043" s="352"/>
      <c r="G1043" s="352"/>
      <c r="I1043" s="352"/>
      <c r="J1043" s="352"/>
      <c r="K1043" s="352"/>
      <c r="L1043" s="352"/>
      <c r="M1043" s="352"/>
    </row>
    <row r="1044" spans="5:13">
      <c r="E1044" s="352"/>
      <c r="F1044" s="352"/>
      <c r="G1044" s="352"/>
      <c r="I1044" s="352"/>
      <c r="J1044" s="352"/>
      <c r="K1044" s="352"/>
      <c r="L1044" s="352"/>
      <c r="M1044" s="352"/>
    </row>
    <row r="1045" spans="5:13">
      <c r="E1045" s="352"/>
      <c r="F1045" s="352"/>
      <c r="G1045" s="352"/>
      <c r="I1045" s="352"/>
      <c r="J1045" s="352"/>
      <c r="K1045" s="352"/>
      <c r="L1045" s="352"/>
      <c r="M1045" s="352"/>
    </row>
    <row r="1046" spans="5:13" ht="157.5">
      <c r="E1046" s="352"/>
      <c r="F1046" s="352"/>
      <c r="G1046" s="352"/>
      <c r="H1046" s="351" t="s">
        <v>4872</v>
      </c>
      <c r="I1046" s="352"/>
      <c r="J1046" s="352"/>
      <c r="K1046" s="352"/>
      <c r="L1046" s="352"/>
      <c r="M1046" s="352"/>
    </row>
    <row r="1047" spans="5:13">
      <c r="E1047" s="352"/>
      <c r="F1047" s="352"/>
      <c r="G1047" s="352"/>
      <c r="H1047" s="352"/>
      <c r="I1047" s="352"/>
      <c r="J1047" s="352"/>
      <c r="K1047" s="352"/>
      <c r="L1047" s="352"/>
      <c r="M1047" s="352"/>
    </row>
    <row r="1048" spans="5:13">
      <c r="E1048" s="352"/>
      <c r="F1048" s="352"/>
      <c r="G1048" s="352"/>
      <c r="H1048" s="352"/>
      <c r="I1048" s="352"/>
      <c r="J1048" s="352"/>
      <c r="K1048" s="352"/>
      <c r="L1048" s="352"/>
      <c r="M1048" s="352"/>
    </row>
    <row r="1049" spans="5:13">
      <c r="E1049" s="352"/>
      <c r="F1049" s="352"/>
      <c r="G1049" s="352"/>
      <c r="H1049" s="352"/>
      <c r="I1049" s="352"/>
      <c r="J1049" s="352"/>
      <c r="K1049" s="352"/>
      <c r="L1049" s="352"/>
      <c r="M1049" s="352"/>
    </row>
    <row r="1050" spans="5:13">
      <c r="E1050" s="352"/>
      <c r="F1050" s="352"/>
      <c r="G1050" s="352"/>
      <c r="H1050" s="352" t="s">
        <v>2492</v>
      </c>
      <c r="I1050" s="352"/>
      <c r="J1050" s="352"/>
      <c r="K1050" s="352">
        <f>K1026</f>
        <v>8905.74</v>
      </c>
      <c r="L1050" s="352"/>
      <c r="M1050" s="352"/>
    </row>
    <row r="1051" spans="5:13">
      <c r="E1051" s="352"/>
      <c r="F1051" s="352"/>
      <c r="G1051" s="352"/>
      <c r="H1051" s="352" t="s">
        <v>4873</v>
      </c>
      <c r="I1051" s="352"/>
      <c r="J1051" s="352"/>
      <c r="K1051" s="352">
        <f>K985</f>
        <v>138</v>
      </c>
      <c r="L1051" s="352"/>
      <c r="M1051" s="352"/>
    </row>
    <row r="1052" spans="5:13">
      <c r="E1052" s="352"/>
      <c r="F1052" s="352"/>
      <c r="G1052" s="352"/>
      <c r="H1052" s="352" t="s">
        <v>2862</v>
      </c>
      <c r="I1052" s="352"/>
      <c r="J1052" s="352"/>
      <c r="K1052" s="352">
        <f>K987</f>
        <v>66.099999999999994</v>
      </c>
      <c r="L1052" s="352"/>
      <c r="M1052" s="352"/>
    </row>
    <row r="1053" spans="5:13" ht="31.5">
      <c r="E1053" s="352"/>
      <c r="F1053" s="352"/>
      <c r="G1053" s="352"/>
      <c r="H1053" s="351" t="s">
        <v>5734</v>
      </c>
      <c r="I1053" s="352"/>
      <c r="J1053" s="352"/>
      <c r="K1053" s="420">
        <f>69.9*10</f>
        <v>699</v>
      </c>
      <c r="L1053" s="352"/>
      <c r="M1053" s="352"/>
    </row>
    <row r="1054" spans="5:13">
      <c r="E1054" s="352"/>
      <c r="F1054" s="352"/>
      <c r="G1054" s="352"/>
      <c r="H1054" s="352" t="s">
        <v>6359</v>
      </c>
      <c r="I1054" s="352"/>
      <c r="J1054" s="352"/>
      <c r="K1054" s="420">
        <f>0.6*661</f>
        <v>396.6</v>
      </c>
      <c r="L1054" s="352"/>
      <c r="M1054" s="352"/>
    </row>
    <row r="1055" spans="5:13">
      <c r="E1055" s="352"/>
      <c r="F1055" s="352"/>
      <c r="G1055" s="352"/>
      <c r="H1055" s="352" t="s">
        <v>3087</v>
      </c>
      <c r="I1055" s="352"/>
      <c r="J1055" s="352"/>
      <c r="K1055" s="352">
        <v>22.76</v>
      </c>
      <c r="L1055" s="352"/>
      <c r="M1055" s="352"/>
    </row>
    <row r="1056" spans="5:13">
      <c r="E1056" s="352"/>
      <c r="F1056" s="352"/>
      <c r="G1056" s="352"/>
      <c r="H1056" s="357" t="s">
        <v>2471</v>
      </c>
      <c r="I1056" s="352"/>
      <c r="J1056" s="352"/>
      <c r="K1056" s="358">
        <f>K1050-K1051-K1052+K1053+K1054+K1055</f>
        <v>9820</v>
      </c>
      <c r="L1056" s="352"/>
      <c r="M1056" s="352"/>
    </row>
    <row r="1057" spans="5:13">
      <c r="E1057" s="352"/>
      <c r="F1057" s="352"/>
      <c r="G1057" s="352"/>
      <c r="H1057" s="359" t="s">
        <v>2472</v>
      </c>
      <c r="I1057" s="352"/>
      <c r="J1057" s="352"/>
      <c r="K1057" s="360">
        <f>K1056/10</f>
        <v>982</v>
      </c>
      <c r="L1057" s="352">
        <f>982*10</f>
        <v>9820</v>
      </c>
      <c r="M1057" s="352"/>
    </row>
    <row r="1058" spans="5:13">
      <c r="E1058" s="352"/>
      <c r="F1058" s="352"/>
      <c r="G1058" s="352"/>
      <c r="H1058" s="352"/>
      <c r="I1058" s="352"/>
      <c r="J1058" s="352"/>
      <c r="K1058" s="352"/>
      <c r="L1058" s="352">
        <f>L1057-K1056</f>
        <v>0</v>
      </c>
      <c r="M1058" s="352"/>
    </row>
    <row r="1059" spans="5:13">
      <c r="E1059" s="352"/>
      <c r="F1059" s="352"/>
      <c r="G1059" s="352"/>
      <c r="H1059" s="352"/>
      <c r="I1059" s="352"/>
      <c r="J1059" s="352"/>
      <c r="K1059" s="352">
        <f>K1057*6</f>
        <v>5892</v>
      </c>
      <c r="L1059" s="352"/>
      <c r="M1059" s="352"/>
    </row>
    <row r="1060" spans="5:13">
      <c r="E1060" s="352"/>
      <c r="F1060" s="352"/>
      <c r="G1060" s="352"/>
      <c r="H1060" s="352"/>
      <c r="I1060" s="352"/>
      <c r="J1060" s="352"/>
      <c r="K1060" s="352"/>
      <c r="L1060" s="352"/>
      <c r="M1060" s="352"/>
    </row>
    <row r="1061" spans="5:13">
      <c r="E1061" s="352"/>
      <c r="F1061" s="352"/>
      <c r="G1061" s="352"/>
      <c r="H1061" s="350" t="s">
        <v>4875</v>
      </c>
      <c r="I1061" s="352"/>
      <c r="J1061" s="352"/>
      <c r="K1061" s="352"/>
      <c r="L1061" s="352"/>
      <c r="M1061" s="352"/>
    </row>
    <row r="1062" spans="5:13" ht="173.25">
      <c r="E1062" s="352"/>
      <c r="F1062" s="352"/>
      <c r="G1062" s="352"/>
      <c r="H1062" s="351" t="s">
        <v>4874</v>
      </c>
      <c r="I1062" s="352"/>
      <c r="J1062" s="352"/>
      <c r="K1062" s="352"/>
      <c r="L1062" s="352"/>
      <c r="M1062" s="352"/>
    </row>
    <row r="1063" spans="5:13" ht="31.5">
      <c r="E1063" s="352"/>
      <c r="F1063" s="352">
        <v>90</v>
      </c>
      <c r="G1063" s="352" t="s">
        <v>841</v>
      </c>
      <c r="H1063" s="273" t="s">
        <v>2585</v>
      </c>
      <c r="I1063" s="352">
        <f>I218</f>
        <v>16.55</v>
      </c>
      <c r="J1063" s="352" t="s">
        <v>2586</v>
      </c>
      <c r="K1063" s="352">
        <f>F1063*I1063</f>
        <v>1489.5</v>
      </c>
      <c r="L1063" s="352"/>
      <c r="M1063" s="352"/>
    </row>
    <row r="1064" spans="5:13" ht="31.5">
      <c r="E1064" s="352"/>
      <c r="F1064" s="352">
        <v>30</v>
      </c>
      <c r="G1064" s="352" t="s">
        <v>841</v>
      </c>
      <c r="H1064" s="351" t="s">
        <v>2402</v>
      </c>
      <c r="I1064" s="352">
        <f>I219</f>
        <v>20</v>
      </c>
      <c r="J1064" s="352" t="s">
        <v>841</v>
      </c>
      <c r="K1064" s="352">
        <f t="shared" ref="K1064:K1073" si="19">F1064*I1064</f>
        <v>600</v>
      </c>
      <c r="L1064" s="352"/>
      <c r="M1064" s="352"/>
    </row>
    <row r="1065" spans="5:13">
      <c r="E1065" s="352"/>
      <c r="F1065" s="352">
        <v>10</v>
      </c>
      <c r="G1065" s="352" t="s">
        <v>1418</v>
      </c>
      <c r="H1065" s="352" t="s">
        <v>2404</v>
      </c>
      <c r="I1065" s="352">
        <f>I220</f>
        <v>3.15</v>
      </c>
      <c r="J1065" s="352" t="s">
        <v>1418</v>
      </c>
      <c r="K1065" s="352">
        <f t="shared" si="19"/>
        <v>31.5</v>
      </c>
      <c r="L1065" s="352"/>
      <c r="M1065" s="352"/>
    </row>
    <row r="1066" spans="5:13">
      <c r="E1066" s="352"/>
      <c r="F1066" s="352">
        <v>5</v>
      </c>
      <c r="G1066" s="352" t="s">
        <v>1418</v>
      </c>
      <c r="H1066" s="352" t="s">
        <v>3447</v>
      </c>
      <c r="I1066" s="352">
        <f>I221</f>
        <v>1.34</v>
      </c>
      <c r="J1066" s="352" t="s">
        <v>1418</v>
      </c>
      <c r="K1066" s="352">
        <f t="shared" si="19"/>
        <v>6.7</v>
      </c>
      <c r="L1066" s="352"/>
      <c r="M1066" s="352"/>
    </row>
    <row r="1067" spans="5:13">
      <c r="E1067" s="352"/>
      <c r="F1067" s="352">
        <v>10</v>
      </c>
      <c r="G1067" s="352" t="s">
        <v>1418</v>
      </c>
      <c r="H1067" s="352" t="s">
        <v>2489</v>
      </c>
      <c r="I1067" s="352">
        <f>I222</f>
        <v>20.11</v>
      </c>
      <c r="J1067" s="352" t="s">
        <v>1418</v>
      </c>
      <c r="K1067" s="352">
        <f t="shared" si="19"/>
        <v>201.1</v>
      </c>
      <c r="L1067" s="352"/>
      <c r="M1067" s="352"/>
    </row>
    <row r="1068" spans="5:13">
      <c r="E1068" s="352"/>
      <c r="F1068" s="352">
        <v>5</v>
      </c>
      <c r="G1068" s="352" t="s">
        <v>1418</v>
      </c>
      <c r="H1068" s="352" t="s">
        <v>4878</v>
      </c>
      <c r="I1068" s="721">
        <v>5.58</v>
      </c>
      <c r="J1068" s="352" t="s">
        <v>1422</v>
      </c>
      <c r="K1068" s="352">
        <f t="shared" si="19"/>
        <v>27.9</v>
      </c>
      <c r="L1068" s="352"/>
      <c r="M1068" s="352"/>
    </row>
    <row r="1069" spans="5:13">
      <c r="E1069" s="352"/>
      <c r="F1069" s="352">
        <v>5</v>
      </c>
      <c r="G1069" s="352" t="s">
        <v>1418</v>
      </c>
      <c r="H1069" s="352" t="s">
        <v>2675</v>
      </c>
      <c r="I1069" s="352">
        <f>I223</f>
        <v>13.8</v>
      </c>
      <c r="J1069" s="352" t="s">
        <v>1418</v>
      </c>
      <c r="K1069" s="352">
        <f t="shared" si="19"/>
        <v>69</v>
      </c>
      <c r="L1069" s="352"/>
      <c r="M1069" s="352"/>
    </row>
    <row r="1070" spans="5:13">
      <c r="E1070" s="352"/>
      <c r="F1070" s="355">
        <v>0.09</v>
      </c>
      <c r="G1070" s="352" t="s">
        <v>2321</v>
      </c>
      <c r="H1070" s="352" t="s">
        <v>2598</v>
      </c>
      <c r="I1070" s="352">
        <f>I226</f>
        <v>661</v>
      </c>
      <c r="J1070" s="352" t="s">
        <v>2321</v>
      </c>
      <c r="K1070" s="352">
        <f t="shared" si="19"/>
        <v>59.49</v>
      </c>
      <c r="L1070" s="352"/>
      <c r="M1070" s="352"/>
    </row>
    <row r="1071" spans="5:13">
      <c r="E1071" s="352"/>
      <c r="F1071" s="352">
        <v>1</v>
      </c>
      <c r="G1071" s="352" t="s">
        <v>2679</v>
      </c>
      <c r="H1071" s="352" t="s">
        <v>394</v>
      </c>
      <c r="I1071" s="352">
        <f>Data!Y31/20</f>
        <v>302</v>
      </c>
      <c r="J1071" s="352" t="s">
        <v>2679</v>
      </c>
      <c r="K1071" s="352">
        <f t="shared" si="19"/>
        <v>302</v>
      </c>
      <c r="L1071" s="352"/>
      <c r="M1071" s="352"/>
    </row>
    <row r="1072" spans="5:13">
      <c r="E1072" s="352"/>
      <c r="F1072" s="352">
        <v>6</v>
      </c>
      <c r="G1072" s="352" t="s">
        <v>1418</v>
      </c>
      <c r="H1072" s="352" t="s">
        <v>4877</v>
      </c>
      <c r="I1072" s="352">
        <f>I986</f>
        <v>16.5</v>
      </c>
      <c r="J1072" s="352" t="s">
        <v>1422</v>
      </c>
      <c r="K1072" s="352">
        <f t="shared" si="19"/>
        <v>99</v>
      </c>
      <c r="L1072" s="352"/>
      <c r="M1072" s="352"/>
    </row>
    <row r="1073" spans="5:13" ht="31.5">
      <c r="E1073" s="352"/>
      <c r="F1073" s="352">
        <v>30</v>
      </c>
      <c r="G1073" s="352" t="s">
        <v>841</v>
      </c>
      <c r="H1073" s="273" t="s">
        <v>2685</v>
      </c>
      <c r="I1073" s="352">
        <f>I1063</f>
        <v>16.55</v>
      </c>
      <c r="J1073" s="352" t="s">
        <v>2586</v>
      </c>
      <c r="K1073" s="352">
        <f t="shared" si="19"/>
        <v>496.5</v>
      </c>
      <c r="L1073" s="352"/>
      <c r="M1073" s="352"/>
    </row>
    <row r="1074" spans="5:13">
      <c r="E1074" s="352"/>
      <c r="F1074" s="352"/>
      <c r="G1074" s="352"/>
      <c r="H1074" s="352" t="s">
        <v>930</v>
      </c>
      <c r="I1074" s="352"/>
      <c r="J1074" s="352"/>
      <c r="K1074" s="352">
        <f>K1007</f>
        <v>7242</v>
      </c>
      <c r="L1074" s="352"/>
      <c r="M1074" s="352"/>
    </row>
    <row r="1075" spans="5:13">
      <c r="E1075" s="352"/>
      <c r="F1075" s="352"/>
      <c r="G1075" s="352"/>
      <c r="H1075" s="352" t="s">
        <v>2309</v>
      </c>
      <c r="I1075" s="352"/>
      <c r="J1075" s="352"/>
      <c r="K1075" s="352">
        <v>12.8</v>
      </c>
      <c r="L1075" s="352"/>
      <c r="M1075" s="352"/>
    </row>
    <row r="1076" spans="5:13">
      <c r="E1076" s="352"/>
      <c r="F1076" s="352"/>
      <c r="G1076" s="352"/>
      <c r="H1076" s="357" t="s">
        <v>2599</v>
      </c>
      <c r="I1076" s="352"/>
      <c r="J1076" s="352"/>
      <c r="K1076" s="358">
        <f>SUM(K1063:K1075)</f>
        <v>10637.49</v>
      </c>
      <c r="L1076" s="352"/>
      <c r="M1076" s="352"/>
    </row>
    <row r="1077" spans="5:13">
      <c r="E1077" s="352"/>
      <c r="F1077" s="352"/>
      <c r="G1077" s="352"/>
      <c r="H1077" s="359" t="s">
        <v>3219</v>
      </c>
      <c r="I1077" s="352"/>
      <c r="J1077" s="352"/>
      <c r="K1077" s="360">
        <f>K1076/5</f>
        <v>2127.5</v>
      </c>
      <c r="L1077" s="352">
        <f>1964*5</f>
        <v>9820</v>
      </c>
      <c r="M1077" s="352">
        <f>K1076/5</f>
        <v>2127.5</v>
      </c>
    </row>
    <row r="1078" spans="5:13">
      <c r="E1078" s="352"/>
      <c r="F1078" s="352"/>
      <c r="G1078" s="352"/>
      <c r="H1078" s="360"/>
      <c r="I1078" s="352"/>
      <c r="J1078" s="352"/>
      <c r="K1078" s="352"/>
      <c r="L1078" s="352">
        <f>L1077-K1076</f>
        <v>-817.49</v>
      </c>
      <c r="M1078" s="352"/>
    </row>
    <row r="1079" spans="5:13">
      <c r="E1079" s="352"/>
      <c r="F1079" s="352"/>
      <c r="G1079" s="352"/>
      <c r="H1079" s="360" t="s">
        <v>1544</v>
      </c>
      <c r="I1079" s="352"/>
      <c r="J1079" s="352"/>
      <c r="K1079" s="352"/>
      <c r="L1079" s="352"/>
      <c r="M1079" s="352"/>
    </row>
    <row r="1080" spans="5:13">
      <c r="E1080" s="352"/>
      <c r="F1080" s="352"/>
      <c r="G1080" s="352"/>
      <c r="H1080" s="352"/>
      <c r="I1080" s="352"/>
      <c r="J1080" s="352"/>
      <c r="K1080" s="352"/>
      <c r="L1080" s="352"/>
      <c r="M1080" s="352"/>
    </row>
    <row r="1081" spans="5:13" ht="157.5">
      <c r="E1081" s="352"/>
      <c r="F1081" s="352"/>
      <c r="G1081" s="352"/>
      <c r="H1081" s="351" t="s">
        <v>2769</v>
      </c>
      <c r="I1081" s="352"/>
      <c r="J1081" s="352"/>
      <c r="K1081" s="352"/>
      <c r="L1081" s="352"/>
      <c r="M1081" s="352"/>
    </row>
    <row r="1082" spans="5:13" ht="31.5">
      <c r="E1082" s="352"/>
      <c r="F1082" s="352">
        <v>90</v>
      </c>
      <c r="G1082" s="352" t="s">
        <v>841</v>
      </c>
      <c r="H1082" s="273" t="s">
        <v>2585</v>
      </c>
      <c r="I1082" s="352">
        <f>I120</f>
        <v>16.55</v>
      </c>
      <c r="J1082" s="352" t="s">
        <v>841</v>
      </c>
      <c r="K1082" s="352">
        <f>F1082*I1082</f>
        <v>1489.5</v>
      </c>
      <c r="L1082" s="352"/>
      <c r="M1082" s="352"/>
    </row>
    <row r="1083" spans="5:13" ht="31.5">
      <c r="E1083" s="352"/>
      <c r="F1083" s="352">
        <v>45</v>
      </c>
      <c r="G1083" s="352" t="s">
        <v>841</v>
      </c>
      <c r="H1083" s="351" t="s">
        <v>2402</v>
      </c>
      <c r="I1083" s="352">
        <f t="shared" ref="I1083:I1092" si="20">I121</f>
        <v>20</v>
      </c>
      <c r="J1083" s="352" t="s">
        <v>841</v>
      </c>
      <c r="K1083" s="352">
        <f t="shared" ref="K1083:K1092" si="21">F1083*I1083</f>
        <v>900</v>
      </c>
      <c r="L1083" s="352"/>
      <c r="M1083" s="352"/>
    </row>
    <row r="1084" spans="5:13">
      <c r="E1084" s="352"/>
      <c r="F1084" s="352">
        <v>20</v>
      </c>
      <c r="G1084" s="352" t="s">
        <v>1418</v>
      </c>
      <c r="H1084" s="352" t="s">
        <v>2404</v>
      </c>
      <c r="I1084" s="352">
        <f t="shared" si="20"/>
        <v>3.15</v>
      </c>
      <c r="J1084" s="352" t="s">
        <v>3450</v>
      </c>
      <c r="K1084" s="352">
        <f t="shared" si="21"/>
        <v>63</v>
      </c>
      <c r="L1084" s="352"/>
      <c r="M1084" s="352"/>
    </row>
    <row r="1085" spans="5:13">
      <c r="E1085" s="352"/>
      <c r="F1085" s="352">
        <v>10</v>
      </c>
      <c r="G1085" s="352" t="s">
        <v>1418</v>
      </c>
      <c r="H1085" s="352" t="s">
        <v>3447</v>
      </c>
      <c r="I1085" s="352">
        <f t="shared" si="20"/>
        <v>1.34</v>
      </c>
      <c r="J1085" s="352" t="s">
        <v>3450</v>
      </c>
      <c r="K1085" s="352">
        <f t="shared" si="21"/>
        <v>13.4</v>
      </c>
      <c r="L1085" s="352"/>
      <c r="M1085" s="352"/>
    </row>
    <row r="1086" spans="5:13">
      <c r="E1086" s="352"/>
      <c r="F1086" s="352">
        <v>1</v>
      </c>
      <c r="G1086" s="352" t="s">
        <v>1418</v>
      </c>
      <c r="H1086" s="352" t="s">
        <v>2490</v>
      </c>
      <c r="I1086" s="352">
        <f t="shared" si="20"/>
        <v>70.7</v>
      </c>
      <c r="J1086" s="352" t="s">
        <v>1418</v>
      </c>
      <c r="K1086" s="352">
        <f t="shared" si="21"/>
        <v>70.7</v>
      </c>
      <c r="L1086" s="352"/>
      <c r="M1086" s="352"/>
    </row>
    <row r="1087" spans="5:13">
      <c r="E1087" s="352"/>
      <c r="F1087" s="355">
        <v>1.4999999999999999E-2</v>
      </c>
      <c r="G1087" s="352" t="s">
        <v>2321</v>
      </c>
      <c r="H1087" s="352" t="s">
        <v>2598</v>
      </c>
      <c r="I1087" s="352">
        <f t="shared" si="20"/>
        <v>661</v>
      </c>
      <c r="J1087" s="352" t="s">
        <v>2321</v>
      </c>
      <c r="K1087" s="352">
        <f t="shared" si="21"/>
        <v>9.92</v>
      </c>
      <c r="L1087" s="352"/>
      <c r="M1087" s="352"/>
    </row>
    <row r="1088" spans="5:13">
      <c r="E1088" s="352"/>
      <c r="F1088" s="352">
        <v>15</v>
      </c>
      <c r="G1088" s="352" t="s">
        <v>1418</v>
      </c>
      <c r="H1088" s="352" t="s">
        <v>2770</v>
      </c>
      <c r="I1088" s="352">
        <f t="shared" si="20"/>
        <v>40.31</v>
      </c>
      <c r="J1088" s="352" t="s">
        <v>1418</v>
      </c>
      <c r="K1088" s="352">
        <f t="shared" si="21"/>
        <v>604.65</v>
      </c>
      <c r="L1088" s="352"/>
      <c r="M1088" s="352"/>
    </row>
    <row r="1089" spans="5:13">
      <c r="E1089" s="352"/>
      <c r="F1089" s="352">
        <v>15</v>
      </c>
      <c r="G1089" s="352" t="s">
        <v>1418</v>
      </c>
      <c r="H1089" s="352" t="s">
        <v>2490</v>
      </c>
      <c r="I1089" s="352">
        <f t="shared" si="20"/>
        <v>70.7</v>
      </c>
      <c r="J1089" s="352" t="s">
        <v>1418</v>
      </c>
      <c r="K1089" s="352">
        <f t="shared" si="21"/>
        <v>1060.5</v>
      </c>
      <c r="L1089" s="352"/>
      <c r="M1089" s="352"/>
    </row>
    <row r="1090" spans="5:13">
      <c r="E1090" s="352"/>
      <c r="F1090" s="355">
        <v>0.22500000000000001</v>
      </c>
      <c r="G1090" s="352" t="s">
        <v>2321</v>
      </c>
      <c r="H1090" s="352" t="s">
        <v>2598</v>
      </c>
      <c r="I1090" s="352">
        <f t="shared" si="20"/>
        <v>661</v>
      </c>
      <c r="J1090" s="352" t="s">
        <v>2771</v>
      </c>
      <c r="K1090" s="352">
        <f t="shared" si="21"/>
        <v>148.72999999999999</v>
      </c>
      <c r="L1090" s="352"/>
      <c r="M1090" s="352"/>
    </row>
    <row r="1091" spans="5:13">
      <c r="E1091" s="352"/>
      <c r="F1091" s="352">
        <v>1.25</v>
      </c>
      <c r="G1091" s="352" t="s">
        <v>2679</v>
      </c>
      <c r="H1091" s="352" t="s">
        <v>394</v>
      </c>
      <c r="I1091" s="352">
        <f t="shared" si="20"/>
        <v>302</v>
      </c>
      <c r="J1091" s="352" t="s">
        <v>2679</v>
      </c>
      <c r="K1091" s="352">
        <f t="shared" si="21"/>
        <v>377.5</v>
      </c>
      <c r="L1091" s="352"/>
      <c r="M1091" s="352"/>
    </row>
    <row r="1092" spans="5:13" ht="31.5">
      <c r="E1092" s="352"/>
      <c r="F1092" s="352">
        <v>45</v>
      </c>
      <c r="G1092" s="352" t="s">
        <v>2321</v>
      </c>
      <c r="H1092" s="273" t="s">
        <v>2685</v>
      </c>
      <c r="I1092" s="352">
        <f t="shared" si="20"/>
        <v>16.55</v>
      </c>
      <c r="J1092" s="352" t="s">
        <v>841</v>
      </c>
      <c r="K1092" s="352">
        <f t="shared" si="21"/>
        <v>744.75</v>
      </c>
      <c r="L1092" s="352"/>
      <c r="M1092" s="352"/>
    </row>
    <row r="1093" spans="5:13">
      <c r="E1093" s="352"/>
      <c r="F1093" s="352"/>
      <c r="G1093" s="352"/>
      <c r="H1093" s="352" t="s">
        <v>930</v>
      </c>
      <c r="I1093" s="352"/>
      <c r="J1093" s="352"/>
      <c r="K1093" s="352">
        <f>K1009</f>
        <v>4828</v>
      </c>
      <c r="L1093" s="352"/>
      <c r="M1093" s="352"/>
    </row>
    <row r="1094" spans="5:13">
      <c r="E1094" s="352"/>
      <c r="F1094" s="352"/>
      <c r="G1094" s="352"/>
      <c r="H1094" s="352" t="s">
        <v>2309</v>
      </c>
      <c r="I1094" s="352"/>
      <c r="J1094" s="352"/>
      <c r="K1094" s="352">
        <v>39.35</v>
      </c>
      <c r="L1094" s="352"/>
      <c r="M1094" s="352"/>
    </row>
    <row r="1095" spans="5:13">
      <c r="E1095" s="352"/>
      <c r="F1095" s="352"/>
      <c r="G1095" s="352"/>
      <c r="H1095" s="357" t="s">
        <v>2772</v>
      </c>
      <c r="I1095" s="352"/>
      <c r="J1095" s="352"/>
      <c r="K1095" s="358">
        <f>SUM(K1082:K1094)</f>
        <v>10350</v>
      </c>
      <c r="L1095" s="352"/>
      <c r="M1095" s="352"/>
    </row>
    <row r="1096" spans="5:13">
      <c r="E1096" s="352"/>
      <c r="F1096" s="352"/>
      <c r="G1096" s="352"/>
      <c r="H1096" s="359" t="s">
        <v>3219</v>
      </c>
      <c r="I1096" s="352"/>
      <c r="J1096" s="352"/>
      <c r="K1096" s="360">
        <f>K1095/15</f>
        <v>690</v>
      </c>
      <c r="L1096" s="352">
        <f>690*15</f>
        <v>10350</v>
      </c>
      <c r="M1096" s="352">
        <f>L1096-K1095</f>
        <v>0</v>
      </c>
    </row>
    <row r="1097" spans="5:13">
      <c r="E1097" s="352"/>
      <c r="F1097" s="352"/>
      <c r="G1097" s="352"/>
      <c r="H1097" s="360" t="s">
        <v>930</v>
      </c>
      <c r="I1097" s="352"/>
      <c r="J1097" s="352"/>
      <c r="K1097" s="360"/>
      <c r="L1097" s="352">
        <f>L1096-K1095</f>
        <v>0</v>
      </c>
      <c r="M1097" s="352"/>
    </row>
    <row r="1098" spans="5:13">
      <c r="E1098" s="352"/>
      <c r="F1098" s="352">
        <v>1</v>
      </c>
      <c r="G1098" s="352" t="s">
        <v>1418</v>
      </c>
      <c r="H1098" s="352" t="s">
        <v>3371</v>
      </c>
      <c r="I1098" s="352">
        <f>I35</f>
        <v>898</v>
      </c>
      <c r="J1098" s="352" t="s">
        <v>1418</v>
      </c>
      <c r="K1098" s="352">
        <f>F1098*I1098</f>
        <v>898</v>
      </c>
      <c r="L1098" s="352"/>
      <c r="M1098" s="352"/>
    </row>
    <row r="1099" spans="5:13">
      <c r="E1099" s="352"/>
      <c r="F1099" s="352">
        <v>2</v>
      </c>
      <c r="G1099" s="352" t="s">
        <v>1418</v>
      </c>
      <c r="H1099" s="352" t="s">
        <v>3372</v>
      </c>
      <c r="I1099" s="352">
        <f>I36</f>
        <v>783</v>
      </c>
      <c r="J1099" s="352" t="s">
        <v>1418</v>
      </c>
      <c r="K1099" s="352">
        <f>F1099*I1099</f>
        <v>1566</v>
      </c>
      <c r="L1099" s="352"/>
      <c r="M1099" s="352"/>
    </row>
    <row r="1100" spans="5:13">
      <c r="E1100" s="352"/>
      <c r="F1100" s="352">
        <v>3</v>
      </c>
      <c r="G1100" s="352" t="s">
        <v>1418</v>
      </c>
      <c r="H1100" s="352" t="s">
        <v>3373</v>
      </c>
      <c r="I1100" s="352">
        <f>I37</f>
        <v>778</v>
      </c>
      <c r="J1100" s="352" t="s">
        <v>1418</v>
      </c>
      <c r="K1100" s="352">
        <f>F1100*I1100</f>
        <v>2334</v>
      </c>
      <c r="L1100" s="352"/>
      <c r="M1100" s="352"/>
    </row>
    <row r="1101" spans="5:13">
      <c r="E1101" s="352"/>
      <c r="F1101" s="352">
        <v>4</v>
      </c>
      <c r="G1101" s="352" t="s">
        <v>1418</v>
      </c>
      <c r="H1101" s="352" t="s">
        <v>2369</v>
      </c>
      <c r="I1101" s="352">
        <f>I38</f>
        <v>611</v>
      </c>
      <c r="J1101" s="352" t="s">
        <v>1418</v>
      </c>
      <c r="K1101" s="352">
        <f>F1101*I1101</f>
        <v>2444</v>
      </c>
      <c r="L1101" s="352"/>
      <c r="M1101" s="352"/>
    </row>
    <row r="1102" spans="5:13">
      <c r="E1102" s="352"/>
      <c r="F1102" s="352"/>
      <c r="G1102" s="352"/>
      <c r="H1102" s="359"/>
      <c r="I1102" s="352"/>
      <c r="J1102" s="352"/>
      <c r="K1102" s="360">
        <f>SUM(K1098:K1101)</f>
        <v>7242</v>
      </c>
      <c r="L1102" s="352"/>
      <c r="M1102" s="352"/>
    </row>
    <row r="1103" spans="5:13">
      <c r="E1103" s="352"/>
      <c r="F1103" s="352"/>
      <c r="G1103" s="352"/>
      <c r="H1103" s="359"/>
      <c r="I1103" s="352"/>
      <c r="J1103" s="352"/>
      <c r="K1103" s="360"/>
      <c r="L1103" s="352"/>
      <c r="M1103" s="352"/>
    </row>
    <row r="1104" spans="5:13">
      <c r="E1104" s="352"/>
      <c r="F1104" s="352"/>
      <c r="G1104" s="352"/>
      <c r="H1104" s="359"/>
      <c r="I1104" s="352"/>
      <c r="J1104" s="352"/>
      <c r="K1104" s="360"/>
      <c r="L1104" s="352"/>
      <c r="M1104" s="352"/>
    </row>
    <row r="1105" spans="5:13">
      <c r="E1105" s="352"/>
      <c r="F1105" s="352"/>
      <c r="G1105" s="352"/>
      <c r="H1105" s="360" t="s">
        <v>2429</v>
      </c>
      <c r="I1105" s="352"/>
      <c r="J1105" s="352"/>
      <c r="K1105" s="352"/>
      <c r="L1105" s="352"/>
      <c r="M1105" s="352"/>
    </row>
    <row r="1106" spans="5:13">
      <c r="E1106" s="352"/>
      <c r="F1106" s="352"/>
      <c r="G1106" s="352"/>
      <c r="H1106" s="352"/>
      <c r="I1106" s="352"/>
      <c r="J1106" s="352"/>
      <c r="K1106" s="352"/>
      <c r="L1106" s="352"/>
      <c r="M1106" s="352"/>
    </row>
    <row r="1107" spans="5:13" ht="110.25">
      <c r="E1107" s="352"/>
      <c r="F1107" s="352"/>
      <c r="G1107" s="352"/>
      <c r="H1107" s="351" t="s">
        <v>3590</v>
      </c>
      <c r="I1107" s="352"/>
      <c r="J1107" s="352"/>
      <c r="K1107" s="352"/>
      <c r="L1107" s="352"/>
      <c r="M1107" s="352"/>
    </row>
    <row r="1108" spans="5:13">
      <c r="E1108" s="352"/>
      <c r="F1108" s="352"/>
      <c r="G1108" s="352"/>
      <c r="H1108" s="352"/>
      <c r="I1108" s="352"/>
      <c r="J1108" s="352"/>
      <c r="K1108" s="352"/>
      <c r="L1108" s="352"/>
      <c r="M1108" s="352"/>
    </row>
    <row r="1109" spans="5:13" ht="31.5">
      <c r="E1109" s="352"/>
      <c r="F1109" s="352">
        <v>180</v>
      </c>
      <c r="G1109" s="352" t="s">
        <v>841</v>
      </c>
      <c r="H1109" s="273" t="s">
        <v>2585</v>
      </c>
      <c r="I1109" s="352">
        <f>I241</f>
        <v>16.55</v>
      </c>
      <c r="J1109" s="352" t="s">
        <v>841</v>
      </c>
      <c r="K1109" s="352">
        <f>I1109*F1109</f>
        <v>2979</v>
      </c>
      <c r="L1109" s="352"/>
      <c r="M1109" s="352"/>
    </row>
    <row r="1110" spans="5:13" ht="31.5">
      <c r="E1110" s="352"/>
      <c r="F1110" s="352">
        <v>90</v>
      </c>
      <c r="G1110" s="352" t="s">
        <v>841</v>
      </c>
      <c r="H1110" s="351" t="s">
        <v>2402</v>
      </c>
      <c r="I1110" s="352">
        <f>I242</f>
        <v>20</v>
      </c>
      <c r="J1110" s="352" t="s">
        <v>841</v>
      </c>
      <c r="K1110" s="352">
        <f t="shared" ref="K1110:K1115" si="22">I1110*F1110</f>
        <v>1800</v>
      </c>
      <c r="L1110" s="352"/>
      <c r="M1110" s="352"/>
    </row>
    <row r="1111" spans="5:13">
      <c r="E1111" s="352"/>
      <c r="F1111" s="352">
        <v>1</v>
      </c>
      <c r="G1111" s="352" t="s">
        <v>3187</v>
      </c>
      <c r="H1111" s="351" t="s">
        <v>4882</v>
      </c>
      <c r="I1111" s="420">
        <v>39</v>
      </c>
      <c r="J1111" s="352" t="s">
        <v>3187</v>
      </c>
      <c r="K1111" s="352">
        <f t="shared" si="22"/>
        <v>39</v>
      </c>
      <c r="L1111" s="352"/>
      <c r="M1111" s="352"/>
    </row>
    <row r="1112" spans="5:13">
      <c r="E1112" s="352"/>
      <c r="F1112" s="352">
        <v>300</v>
      </c>
      <c r="G1112" s="352" t="s">
        <v>1456</v>
      </c>
      <c r="H1112" s="351" t="s">
        <v>4883</v>
      </c>
      <c r="I1112" s="352">
        <f>I749</f>
        <v>287</v>
      </c>
      <c r="J1112" s="352" t="s">
        <v>3191</v>
      </c>
      <c r="K1112" s="352">
        <f>(I1112*F1112)/1000</f>
        <v>86.1</v>
      </c>
      <c r="L1112" s="352"/>
      <c r="M1112" s="352"/>
    </row>
    <row r="1113" spans="5:13">
      <c r="E1113" s="352"/>
      <c r="F1113" s="352">
        <v>2</v>
      </c>
      <c r="G1113" s="352" t="s">
        <v>2683</v>
      </c>
      <c r="H1113" s="351" t="s">
        <v>3190</v>
      </c>
      <c r="I1113" s="352">
        <f>I982</f>
        <v>69.400000000000006</v>
      </c>
      <c r="J1113" s="352" t="s">
        <v>3187</v>
      </c>
      <c r="K1113" s="352">
        <f t="shared" si="22"/>
        <v>138.80000000000001</v>
      </c>
      <c r="L1113" s="352"/>
      <c r="M1113" s="352"/>
    </row>
    <row r="1114" spans="5:13">
      <c r="E1114" s="352"/>
      <c r="F1114" s="352">
        <v>0.33</v>
      </c>
      <c r="G1114" s="352" t="s">
        <v>2679</v>
      </c>
      <c r="H1114" s="352" t="s">
        <v>394</v>
      </c>
      <c r="I1114" s="352">
        <f>I243</f>
        <v>302</v>
      </c>
      <c r="J1114" s="352" t="s">
        <v>2679</v>
      </c>
      <c r="K1114" s="352">
        <f t="shared" si="22"/>
        <v>99.66</v>
      </c>
      <c r="L1114" s="352"/>
      <c r="M1114" s="352"/>
    </row>
    <row r="1115" spans="5:13" ht="31.5">
      <c r="E1115" s="352"/>
      <c r="F1115" s="352">
        <v>90</v>
      </c>
      <c r="G1115" s="352" t="s">
        <v>841</v>
      </c>
      <c r="H1115" s="273" t="s">
        <v>2685</v>
      </c>
      <c r="I1115" s="352">
        <f>I244</f>
        <v>16.55</v>
      </c>
      <c r="J1115" s="352" t="s">
        <v>2586</v>
      </c>
      <c r="K1115" s="352">
        <f t="shared" si="22"/>
        <v>1489.5</v>
      </c>
      <c r="L1115" s="352"/>
      <c r="M1115" s="352"/>
    </row>
    <row r="1116" spans="5:13">
      <c r="E1116" s="352"/>
      <c r="F1116" s="398" t="s">
        <v>3194</v>
      </c>
      <c r="G1116" s="352"/>
      <c r="H1116" s="352" t="s">
        <v>930</v>
      </c>
      <c r="I1116" s="352">
        <f>K1102</f>
        <v>7242</v>
      </c>
      <c r="J1116" s="352"/>
      <c r="K1116" s="352">
        <f>2/3*I1116</f>
        <v>4828</v>
      </c>
      <c r="L1116" s="352"/>
      <c r="M1116" s="352"/>
    </row>
    <row r="1117" spans="5:13">
      <c r="E1117" s="352"/>
      <c r="F1117" s="352"/>
      <c r="G1117" s="352"/>
      <c r="H1117" s="352"/>
      <c r="I1117" s="352"/>
      <c r="J1117" s="352"/>
      <c r="K1117" s="352">
        <f>SUM(K1109:K1116)</f>
        <v>11460.06</v>
      </c>
      <c r="L1117" s="352"/>
      <c r="M1117" s="352"/>
    </row>
    <row r="1118" spans="5:13">
      <c r="E1118" s="352"/>
      <c r="F1118" s="352"/>
      <c r="G1118" s="352"/>
      <c r="H1118" s="352" t="s">
        <v>2309</v>
      </c>
      <c r="I1118" s="352"/>
      <c r="J1118" s="352"/>
      <c r="K1118" s="352">
        <v>77.94</v>
      </c>
      <c r="L1118" s="352"/>
      <c r="M1118" s="352"/>
    </row>
    <row r="1119" spans="5:13">
      <c r="E1119" s="352"/>
      <c r="F1119" s="352"/>
      <c r="G1119" s="352"/>
      <c r="H1119" s="357" t="s">
        <v>2431</v>
      </c>
      <c r="I1119" s="352"/>
      <c r="J1119" s="352"/>
      <c r="K1119" s="358">
        <f>SUM(K1117:K1118)</f>
        <v>11538</v>
      </c>
      <c r="L1119" s="352">
        <f>128.2*90</f>
        <v>11538</v>
      </c>
      <c r="M1119" s="352">
        <f>L1119-K1119</f>
        <v>0</v>
      </c>
    </row>
    <row r="1120" spans="5:13">
      <c r="E1120" s="352"/>
      <c r="F1120" s="352"/>
      <c r="G1120" s="352"/>
      <c r="H1120" s="359" t="s">
        <v>2432</v>
      </c>
      <c r="I1120" s="352"/>
      <c r="J1120" s="352"/>
      <c r="K1120" s="360">
        <f>K1119/90</f>
        <v>128.19999999999999</v>
      </c>
      <c r="L1120" s="352">
        <f>119.3*90</f>
        <v>10737</v>
      </c>
      <c r="M1120" s="352"/>
    </row>
    <row r="1121" spans="5:13">
      <c r="E1121" s="352"/>
      <c r="F1121" s="352"/>
      <c r="G1121" s="352"/>
      <c r="H1121" s="352"/>
      <c r="I1121" s="352"/>
      <c r="J1121" s="352"/>
      <c r="K1121" s="352"/>
      <c r="L1121" s="352">
        <f>L1120-K1119</f>
        <v>-801</v>
      </c>
      <c r="M1121" s="352"/>
    </row>
    <row r="1122" spans="5:13">
      <c r="E1122" s="352"/>
      <c r="F1122" s="352"/>
      <c r="G1122" s="352"/>
      <c r="H1122" s="360" t="s">
        <v>3192</v>
      </c>
      <c r="I1122" s="352"/>
      <c r="J1122" s="352"/>
      <c r="K1122" s="352"/>
      <c r="L1122" s="352"/>
      <c r="M1122" s="352"/>
    </row>
    <row r="1123" spans="5:13">
      <c r="E1123" s="352"/>
      <c r="F1123" s="352"/>
      <c r="G1123" s="352"/>
      <c r="H1123" s="352"/>
      <c r="I1123" s="352"/>
      <c r="J1123" s="352"/>
      <c r="K1123" s="352"/>
      <c r="L1123" s="352"/>
      <c r="M1123" s="352"/>
    </row>
    <row r="1124" spans="5:13" ht="110.25">
      <c r="E1124" s="352"/>
      <c r="F1124" s="352"/>
      <c r="G1124" s="352"/>
      <c r="H1124" s="351" t="s">
        <v>3065</v>
      </c>
      <c r="I1124" s="352"/>
      <c r="J1124" s="352"/>
      <c r="K1124" s="352"/>
      <c r="L1124" s="352"/>
      <c r="M1124" s="352"/>
    </row>
    <row r="1125" spans="5:13">
      <c r="E1125" s="352"/>
      <c r="F1125" s="352"/>
      <c r="G1125" s="352"/>
      <c r="H1125" s="352"/>
      <c r="I1125" s="352"/>
      <c r="J1125" s="352"/>
      <c r="K1125" s="352"/>
      <c r="L1125" s="352"/>
      <c r="M1125" s="352"/>
    </row>
    <row r="1126" spans="5:13">
      <c r="E1126" s="352"/>
      <c r="F1126" s="352"/>
      <c r="G1126" s="352"/>
      <c r="H1126" s="352" t="s">
        <v>3193</v>
      </c>
      <c r="I1126" s="352"/>
      <c r="J1126" s="352"/>
      <c r="K1126" s="352">
        <f>K1119</f>
        <v>11538</v>
      </c>
      <c r="L1126" s="352"/>
      <c r="M1126" s="352"/>
    </row>
    <row r="1127" spans="5:13" ht="31.5">
      <c r="E1127" s="352"/>
      <c r="F1127" s="352">
        <v>180</v>
      </c>
      <c r="G1127" s="352" t="s">
        <v>841</v>
      </c>
      <c r="H1127" s="351" t="s">
        <v>3298</v>
      </c>
      <c r="I1127" s="352">
        <f>I257</f>
        <v>25.75</v>
      </c>
      <c r="J1127" s="352" t="s">
        <v>841</v>
      </c>
      <c r="K1127" s="352">
        <f>F1127*I1127</f>
        <v>4635</v>
      </c>
      <c r="L1127" s="352"/>
      <c r="M1127" s="352"/>
    </row>
    <row r="1128" spans="5:13" ht="31.5">
      <c r="E1128" s="352"/>
      <c r="F1128" s="352">
        <v>180</v>
      </c>
      <c r="G1128" s="352" t="s">
        <v>841</v>
      </c>
      <c r="H1128" s="351" t="s">
        <v>3014</v>
      </c>
      <c r="I1128" s="352">
        <f>I1109</f>
        <v>16.55</v>
      </c>
      <c r="J1128" s="352" t="s">
        <v>2586</v>
      </c>
      <c r="K1128" s="352">
        <f>F1128*I1128</f>
        <v>2979</v>
      </c>
      <c r="L1128" s="352"/>
      <c r="M1128" s="352"/>
    </row>
    <row r="1129" spans="5:13">
      <c r="E1129" s="352"/>
      <c r="F1129" s="352"/>
      <c r="G1129" s="352"/>
      <c r="H1129" s="352" t="s">
        <v>2309</v>
      </c>
      <c r="I1129" s="352"/>
      <c r="J1129" s="352"/>
      <c r="K1129" s="352"/>
      <c r="L1129" s="352"/>
      <c r="M1129" s="352"/>
    </row>
    <row r="1130" spans="5:13">
      <c r="E1130" s="352"/>
      <c r="F1130" s="352"/>
      <c r="G1130" s="352"/>
      <c r="H1130" s="357" t="s">
        <v>3015</v>
      </c>
      <c r="I1130" s="352"/>
      <c r="J1130" s="352"/>
      <c r="K1130" s="358">
        <f>K1126+K1127-K1128+K1129</f>
        <v>13194</v>
      </c>
      <c r="L1130" s="352"/>
      <c r="M1130" s="352"/>
    </row>
    <row r="1131" spans="5:13">
      <c r="E1131" s="352"/>
      <c r="F1131" s="352"/>
      <c r="G1131" s="352"/>
      <c r="H1131" s="359" t="s">
        <v>2432</v>
      </c>
      <c r="I1131" s="352"/>
      <c r="J1131" s="352"/>
      <c r="K1131" s="360">
        <f>K1130/90</f>
        <v>146.6</v>
      </c>
      <c r="L1131" s="352">
        <f>K1131*30</f>
        <v>4398</v>
      </c>
      <c r="M1131" s="352"/>
    </row>
    <row r="1132" spans="5:13">
      <c r="E1132" s="352"/>
      <c r="F1132" s="352"/>
      <c r="G1132" s="352"/>
      <c r="H1132" s="352"/>
      <c r="I1132" s="352"/>
      <c r="J1132" s="352"/>
      <c r="K1132" s="352"/>
      <c r="L1132" s="352"/>
      <c r="M1132" s="352"/>
    </row>
    <row r="1133" spans="5:13">
      <c r="E1133" s="352"/>
      <c r="F1133" s="352"/>
      <c r="G1133" s="352"/>
      <c r="H1133" s="352"/>
      <c r="I1133" s="352"/>
      <c r="J1133" s="352"/>
      <c r="K1133" s="352"/>
      <c r="L1133" s="352"/>
      <c r="M1133" s="352"/>
    </row>
    <row r="1134" spans="5:13">
      <c r="E1134" s="352"/>
      <c r="F1134" s="352"/>
      <c r="G1134" s="352"/>
      <c r="H1134" s="360"/>
      <c r="I1134" s="352"/>
      <c r="J1134" s="352"/>
      <c r="K1134" s="352"/>
      <c r="L1134" s="352"/>
      <c r="M1134" s="352"/>
    </row>
    <row r="1135" spans="5:13">
      <c r="E1135" s="352"/>
      <c r="F1135" s="352"/>
      <c r="G1135" s="352"/>
      <c r="H1135" s="360" t="s">
        <v>4211</v>
      </c>
      <c r="I1135" s="352"/>
      <c r="J1135" s="352"/>
      <c r="K1135" s="352"/>
      <c r="L1135" s="352"/>
      <c r="M1135" s="352"/>
    </row>
    <row r="1136" spans="5:13">
      <c r="E1136" s="352"/>
      <c r="F1136" s="352"/>
      <c r="G1136" s="352"/>
      <c r="H1136" s="352"/>
      <c r="I1136" s="352"/>
      <c r="J1136" s="352"/>
      <c r="K1136" s="352"/>
      <c r="L1136" s="352"/>
      <c r="M1136" s="352"/>
    </row>
    <row r="1137" spans="5:13" ht="110.25">
      <c r="E1137" s="352"/>
      <c r="F1137" s="352"/>
      <c r="G1137" s="352"/>
      <c r="H1137" s="351" t="s">
        <v>3065</v>
      </c>
      <c r="I1137" s="352"/>
      <c r="J1137" s="352"/>
      <c r="K1137" s="352"/>
      <c r="L1137" s="352"/>
      <c r="M1137" s="352"/>
    </row>
    <row r="1138" spans="5:13">
      <c r="E1138" s="352"/>
      <c r="F1138" s="352"/>
      <c r="G1138" s="352"/>
      <c r="H1138" s="352"/>
      <c r="I1138" s="352"/>
      <c r="J1138" s="352"/>
      <c r="K1138" s="352"/>
      <c r="L1138" s="352"/>
      <c r="M1138" s="352"/>
    </row>
    <row r="1139" spans="5:13">
      <c r="E1139" s="352"/>
      <c r="F1139" s="352"/>
      <c r="G1139" s="352"/>
      <c r="H1139" s="352" t="s">
        <v>3193</v>
      </c>
      <c r="I1139" s="352"/>
      <c r="J1139" s="352"/>
      <c r="K1139" s="352">
        <f>K1126</f>
        <v>11538</v>
      </c>
      <c r="L1139" s="352"/>
      <c r="M1139" s="352"/>
    </row>
    <row r="1140" spans="5:13" ht="31.5">
      <c r="E1140" s="352"/>
      <c r="F1140" s="352">
        <v>180</v>
      </c>
      <c r="G1140" s="352" t="s">
        <v>841</v>
      </c>
      <c r="H1140" s="351" t="s">
        <v>4492</v>
      </c>
      <c r="I1140" s="352">
        <f>I701</f>
        <v>40.950000000000003</v>
      </c>
      <c r="J1140" s="352" t="s">
        <v>841</v>
      </c>
      <c r="K1140" s="352">
        <f>F1140*I1140</f>
        <v>7371</v>
      </c>
      <c r="L1140" s="352"/>
      <c r="M1140" s="352"/>
    </row>
    <row r="1141" spans="5:13" ht="31.5">
      <c r="E1141" s="352"/>
      <c r="F1141" s="352">
        <v>180</v>
      </c>
      <c r="G1141" s="352" t="s">
        <v>841</v>
      </c>
      <c r="H1141" s="351" t="s">
        <v>3014</v>
      </c>
      <c r="I1141" s="352">
        <f>I1128</f>
        <v>16.55</v>
      </c>
      <c r="J1141" s="352" t="s">
        <v>2586</v>
      </c>
      <c r="K1141" s="352">
        <f>F1141*I1141</f>
        <v>2979</v>
      </c>
      <c r="L1141" s="352"/>
      <c r="M1141" s="352"/>
    </row>
    <row r="1142" spans="5:13">
      <c r="E1142" s="352"/>
      <c r="F1142" s="352"/>
      <c r="G1142" s="352"/>
      <c r="H1142" s="352" t="s">
        <v>2309</v>
      </c>
      <c r="I1142" s="352"/>
      <c r="J1142" s="352"/>
      <c r="K1142" s="352"/>
      <c r="L1142" s="352"/>
      <c r="M1142" s="352"/>
    </row>
    <row r="1143" spans="5:13">
      <c r="E1143" s="352"/>
      <c r="F1143" s="352"/>
      <c r="G1143" s="352"/>
      <c r="H1143" s="357" t="s">
        <v>3015</v>
      </c>
      <c r="I1143" s="352"/>
      <c r="J1143" s="352"/>
      <c r="K1143" s="358">
        <f>K1139+K1140-K1141+K1142</f>
        <v>15930</v>
      </c>
      <c r="L1143" s="352"/>
      <c r="M1143" s="352"/>
    </row>
    <row r="1144" spans="5:13">
      <c r="E1144" s="352"/>
      <c r="F1144" s="352"/>
      <c r="G1144" s="352"/>
      <c r="H1144" s="359" t="s">
        <v>2432</v>
      </c>
      <c r="I1144" s="352"/>
      <c r="J1144" s="352"/>
      <c r="K1144" s="360">
        <f>K1143/90</f>
        <v>177</v>
      </c>
      <c r="L1144" s="352"/>
      <c r="M1144" s="352"/>
    </row>
    <row r="1145" spans="5:13">
      <c r="E1145" s="352"/>
      <c r="F1145" s="352"/>
      <c r="G1145" s="352"/>
      <c r="H1145" s="352"/>
      <c r="I1145" s="352"/>
      <c r="J1145" s="352"/>
      <c r="K1145" s="352"/>
      <c r="L1145" s="352"/>
      <c r="M1145" s="352"/>
    </row>
    <row r="1146" spans="5:13">
      <c r="E1146" s="352"/>
      <c r="F1146" s="352"/>
      <c r="G1146" s="352"/>
      <c r="H1146" s="273"/>
      <c r="I1146" s="352"/>
      <c r="J1146" s="352"/>
      <c r="K1146" s="352"/>
      <c r="L1146" s="352"/>
      <c r="M1146" s="352"/>
    </row>
    <row r="1147" spans="5:13">
      <c r="E1147" s="352"/>
      <c r="F1147" s="352"/>
      <c r="G1147" s="352"/>
      <c r="H1147" s="360" t="s">
        <v>4212</v>
      </c>
      <c r="I1147" s="352"/>
      <c r="J1147" s="352"/>
      <c r="K1147" s="352"/>
      <c r="L1147" s="352"/>
      <c r="M1147" s="352"/>
    </row>
    <row r="1148" spans="5:13">
      <c r="E1148" s="352"/>
      <c r="F1148" s="352"/>
      <c r="G1148" s="352"/>
      <c r="H1148" s="352"/>
      <c r="I1148" s="352"/>
      <c r="J1148" s="352"/>
      <c r="K1148" s="352"/>
      <c r="L1148" s="352"/>
      <c r="M1148" s="352"/>
    </row>
    <row r="1149" spans="5:13" ht="59.25" customHeight="1">
      <c r="E1149" s="352"/>
      <c r="F1149" s="352"/>
      <c r="G1149" s="352"/>
      <c r="H1149" s="351" t="s">
        <v>3065</v>
      </c>
      <c r="I1149" s="352"/>
      <c r="J1149" s="352"/>
      <c r="K1149" s="352"/>
      <c r="L1149" s="352"/>
      <c r="M1149" s="352"/>
    </row>
    <row r="1150" spans="5:13">
      <c r="E1150" s="352"/>
      <c r="F1150" s="352"/>
      <c r="G1150" s="352"/>
      <c r="H1150" s="352"/>
      <c r="I1150" s="352"/>
      <c r="J1150" s="352"/>
      <c r="K1150" s="352"/>
      <c r="L1150" s="352"/>
      <c r="M1150" s="352"/>
    </row>
    <row r="1151" spans="5:13">
      <c r="E1151" s="352"/>
      <c r="F1151" s="352"/>
      <c r="G1151" s="352"/>
      <c r="H1151" s="352" t="s">
        <v>3193</v>
      </c>
      <c r="I1151" s="352"/>
      <c r="J1151" s="352"/>
      <c r="K1151" s="352">
        <f>K1139</f>
        <v>11538</v>
      </c>
      <c r="L1151" s="352"/>
      <c r="M1151" s="352"/>
    </row>
    <row r="1152" spans="5:13" ht="31.5">
      <c r="E1152" s="352"/>
      <c r="F1152" s="352">
        <v>360</v>
      </c>
      <c r="G1152" s="352" t="s">
        <v>841</v>
      </c>
      <c r="H1152" s="351" t="s">
        <v>4493</v>
      </c>
      <c r="I1152" s="420">
        <v>85.3</v>
      </c>
      <c r="J1152" s="352" t="s">
        <v>841</v>
      </c>
      <c r="K1152" s="352">
        <f>F1152*I1152</f>
        <v>30708</v>
      </c>
      <c r="L1152" s="352"/>
      <c r="M1152" s="352"/>
    </row>
    <row r="1153" spans="5:13" ht="31.5">
      <c r="E1153" s="352"/>
      <c r="F1153" s="352">
        <v>180</v>
      </c>
      <c r="G1153" s="352" t="s">
        <v>841</v>
      </c>
      <c r="H1153" s="351" t="s">
        <v>3014</v>
      </c>
      <c r="I1153" s="352">
        <f>I1141</f>
        <v>16.55</v>
      </c>
      <c r="J1153" s="352" t="s">
        <v>2586</v>
      </c>
      <c r="K1153" s="352">
        <f>F1153*I1153</f>
        <v>2979</v>
      </c>
      <c r="L1153" s="352"/>
      <c r="M1153" s="352"/>
    </row>
    <row r="1154" spans="5:13">
      <c r="E1154" s="352"/>
      <c r="F1154" s="352"/>
      <c r="G1154" s="352"/>
      <c r="H1154" s="352" t="s">
        <v>2309</v>
      </c>
      <c r="I1154" s="352"/>
      <c r="J1154" s="352"/>
      <c r="K1154" s="352">
        <v>45</v>
      </c>
      <c r="L1154" s="352"/>
      <c r="M1154" s="352"/>
    </row>
    <row r="1155" spans="5:13">
      <c r="E1155" s="352"/>
      <c r="F1155" s="352"/>
      <c r="G1155" s="352"/>
      <c r="H1155" s="357" t="s">
        <v>3015</v>
      </c>
      <c r="I1155" s="352"/>
      <c r="J1155" s="352"/>
      <c r="K1155" s="358">
        <f>K1151+K1152-K1153+K1154</f>
        <v>39312</v>
      </c>
      <c r="L1155" s="352"/>
      <c r="M1155" s="352"/>
    </row>
    <row r="1156" spans="5:13">
      <c r="E1156" s="352"/>
      <c r="F1156" s="352"/>
      <c r="G1156" s="352"/>
      <c r="H1156" s="359" t="s">
        <v>2432</v>
      </c>
      <c r="I1156" s="352"/>
      <c r="J1156" s="352"/>
      <c r="K1156" s="360">
        <f>K1155/90</f>
        <v>436.8</v>
      </c>
      <c r="L1156" s="352">
        <f>K1156-430</f>
        <v>6.8</v>
      </c>
      <c r="M1156" s="352"/>
    </row>
    <row r="1157" spans="5:13">
      <c r="E1157" s="352"/>
      <c r="F1157" s="352"/>
      <c r="G1157" s="352"/>
      <c r="H1157" s="352"/>
      <c r="I1157" s="352"/>
      <c r="J1157" s="352"/>
      <c r="K1157" s="352"/>
      <c r="L1157" s="352">
        <f>430*90</f>
        <v>38700</v>
      </c>
      <c r="M1157" s="352"/>
    </row>
    <row r="1158" spans="5:13">
      <c r="E1158" s="352"/>
      <c r="F1158" s="352"/>
      <c r="G1158" s="352"/>
      <c r="H1158" s="352"/>
      <c r="I1158" s="352"/>
      <c r="J1158" s="352"/>
      <c r="K1158" s="352"/>
      <c r="L1158" s="352">
        <f>K1155-L1157</f>
        <v>612</v>
      </c>
      <c r="M1158" s="352"/>
    </row>
    <row r="1159" spans="5:13">
      <c r="E1159" s="352"/>
      <c r="F1159" s="352"/>
      <c r="G1159" s="352"/>
      <c r="H1159" s="352"/>
      <c r="I1159" s="352"/>
      <c r="J1159" s="352"/>
      <c r="K1159" s="352"/>
      <c r="L1159" s="352"/>
      <c r="M1159" s="352"/>
    </row>
    <row r="1160" spans="5:13">
      <c r="E1160" s="352"/>
      <c r="F1160" s="352"/>
      <c r="G1160" s="352"/>
      <c r="H1160" s="352"/>
      <c r="I1160" s="352"/>
      <c r="J1160" s="352"/>
      <c r="K1160" s="352"/>
      <c r="L1160" s="352"/>
      <c r="M1160" s="352"/>
    </row>
    <row r="1161" spans="5:13">
      <c r="E1161" s="352"/>
      <c r="F1161" s="352"/>
      <c r="G1161" s="352"/>
      <c r="H1161" s="352"/>
      <c r="I1161" s="352"/>
      <c r="J1161" s="352"/>
      <c r="K1161" s="352"/>
      <c r="L1161" s="352"/>
      <c r="M1161" s="352"/>
    </row>
    <row r="1162" spans="5:13">
      <c r="E1162" s="352"/>
      <c r="F1162" s="352"/>
      <c r="G1162" s="352"/>
      <c r="H1162" s="352"/>
      <c r="I1162" s="352"/>
      <c r="J1162" s="352"/>
      <c r="K1162" s="352"/>
      <c r="L1162" s="352"/>
      <c r="M1162" s="352"/>
    </row>
    <row r="1163" spans="5:13">
      <c r="E1163" s="352"/>
      <c r="F1163" s="352"/>
      <c r="G1163" s="352"/>
      <c r="H1163" s="352"/>
      <c r="I1163" s="352"/>
      <c r="J1163" s="352"/>
      <c r="K1163" s="352"/>
      <c r="L1163" s="352"/>
      <c r="M1163" s="352"/>
    </row>
    <row r="1164" spans="5:13">
      <c r="E1164" s="352"/>
      <c r="F1164" s="352"/>
      <c r="G1164" s="352"/>
      <c r="H1164" s="352"/>
      <c r="I1164" s="352"/>
      <c r="J1164" s="352"/>
      <c r="K1164" s="352"/>
      <c r="L1164" s="352"/>
      <c r="M1164" s="352"/>
    </row>
    <row r="1165" spans="5:13">
      <c r="E1165" s="352"/>
      <c r="F1165" s="352"/>
      <c r="G1165" s="352"/>
      <c r="H1165" s="352"/>
      <c r="I1165" s="352"/>
      <c r="J1165" s="352"/>
      <c r="K1165" s="352"/>
      <c r="L1165" s="352"/>
      <c r="M1165" s="352"/>
    </row>
    <row r="1166" spans="5:13">
      <c r="E1166" s="352"/>
      <c r="F1166" s="352"/>
      <c r="G1166" s="352"/>
      <c r="H1166" s="352"/>
      <c r="I1166" s="352"/>
      <c r="J1166" s="352"/>
      <c r="K1166" s="352"/>
      <c r="L1166" s="352"/>
      <c r="M1166" s="352"/>
    </row>
    <row r="1167" spans="5:13">
      <c r="E1167" s="352"/>
      <c r="F1167" s="352"/>
      <c r="G1167" s="352"/>
      <c r="H1167" s="352"/>
      <c r="I1167" s="352"/>
      <c r="J1167" s="352"/>
      <c r="K1167" s="352"/>
      <c r="L1167" s="352"/>
      <c r="M1167" s="352"/>
    </row>
    <row r="1168" spans="5:13">
      <c r="E1168" s="352"/>
      <c r="F1168" s="352"/>
      <c r="G1168" s="352"/>
      <c r="H1168" s="360" t="s">
        <v>4556</v>
      </c>
      <c r="I1168" s="352"/>
      <c r="J1168" s="352"/>
      <c r="K1168" s="352"/>
      <c r="L1168" s="352"/>
      <c r="M1168" s="352"/>
    </row>
    <row r="1169" spans="5:13">
      <c r="E1169" s="352"/>
      <c r="F1169" s="352"/>
      <c r="G1169" s="352"/>
      <c r="H1169" s="352"/>
      <c r="I1169" s="352"/>
      <c r="J1169" s="352"/>
      <c r="K1169" s="352"/>
      <c r="L1169" s="352"/>
      <c r="M1169" s="352"/>
    </row>
    <row r="1170" spans="5:13" ht="110.25">
      <c r="E1170" s="352"/>
      <c r="F1170" s="352"/>
      <c r="G1170" s="352"/>
      <c r="H1170" s="351" t="s">
        <v>3065</v>
      </c>
      <c r="I1170" s="352"/>
      <c r="J1170" s="352"/>
      <c r="K1170" s="352"/>
      <c r="L1170" s="352"/>
      <c r="M1170" s="352"/>
    </row>
    <row r="1171" spans="5:13">
      <c r="E1171" s="352"/>
      <c r="F1171" s="352"/>
      <c r="G1171" s="352"/>
      <c r="H1171" s="352"/>
      <c r="I1171" s="352"/>
      <c r="J1171" s="352"/>
      <c r="K1171" s="352"/>
      <c r="L1171" s="352"/>
      <c r="M1171" s="352"/>
    </row>
    <row r="1172" spans="5:13">
      <c r="E1172" s="352"/>
      <c r="F1172" s="352"/>
      <c r="G1172" s="352"/>
      <c r="H1172" s="352" t="s">
        <v>3193</v>
      </c>
      <c r="I1172" s="352"/>
      <c r="J1172" s="352"/>
      <c r="K1172" s="352">
        <f>K1151</f>
        <v>11538</v>
      </c>
      <c r="L1172" s="352"/>
      <c r="M1172" s="352"/>
    </row>
    <row r="1173" spans="5:13" ht="31.5">
      <c r="E1173" s="352"/>
      <c r="F1173" s="352">
        <v>360</v>
      </c>
      <c r="G1173" s="352" t="s">
        <v>841</v>
      </c>
      <c r="H1173" s="351" t="s">
        <v>4557</v>
      </c>
      <c r="I1173" s="420">
        <v>56.7</v>
      </c>
      <c r="J1173" s="352" t="s">
        <v>841</v>
      </c>
      <c r="K1173" s="352">
        <f>F1173*I1173</f>
        <v>20412</v>
      </c>
      <c r="L1173" s="352"/>
      <c r="M1173" s="352"/>
    </row>
    <row r="1174" spans="5:13" ht="31.5">
      <c r="E1174" s="352"/>
      <c r="F1174" s="352">
        <v>180</v>
      </c>
      <c r="G1174" s="352" t="s">
        <v>841</v>
      </c>
      <c r="H1174" s="351" t="s">
        <v>3014</v>
      </c>
      <c r="I1174" s="352">
        <f>I1141</f>
        <v>16.55</v>
      </c>
      <c r="J1174" s="352" t="s">
        <v>2586</v>
      </c>
      <c r="K1174" s="352">
        <f>F1174*I1174</f>
        <v>2979</v>
      </c>
      <c r="L1174" s="352"/>
      <c r="M1174" s="352"/>
    </row>
    <row r="1175" spans="5:13">
      <c r="E1175" s="352"/>
      <c r="F1175" s="352"/>
      <c r="G1175" s="352"/>
      <c r="H1175" s="352" t="s">
        <v>2309</v>
      </c>
      <c r="I1175" s="352"/>
      <c r="J1175" s="352"/>
      <c r="K1175" s="352"/>
      <c r="L1175" s="352"/>
      <c r="M1175" s="352"/>
    </row>
    <row r="1176" spans="5:13">
      <c r="E1176" s="352"/>
      <c r="F1176" s="352"/>
      <c r="G1176" s="352"/>
      <c r="H1176" s="357" t="s">
        <v>3015</v>
      </c>
      <c r="I1176" s="352"/>
      <c r="J1176" s="352"/>
      <c r="K1176" s="358">
        <f>K1172+K1173-K1174+K1175</f>
        <v>28971</v>
      </c>
      <c r="L1176" s="352"/>
      <c r="M1176" s="352"/>
    </row>
    <row r="1177" spans="5:13">
      <c r="E1177" s="352"/>
      <c r="F1177" s="352"/>
      <c r="G1177" s="352"/>
      <c r="H1177" s="359" t="s">
        <v>2432</v>
      </c>
      <c r="I1177" s="352"/>
      <c r="J1177" s="352"/>
      <c r="K1177" s="360">
        <f>K1176/90</f>
        <v>321.89999999999998</v>
      </c>
      <c r="L1177" s="352"/>
      <c r="M1177" s="352"/>
    </row>
    <row r="1178" spans="5:13">
      <c r="E1178" s="352"/>
      <c r="F1178" s="352"/>
      <c r="G1178" s="352"/>
      <c r="H1178" s="352"/>
      <c r="I1178" s="352"/>
      <c r="J1178" s="352"/>
      <c r="K1178" s="352"/>
      <c r="L1178" s="352"/>
      <c r="M1178" s="352"/>
    </row>
    <row r="1179" spans="5:13">
      <c r="E1179" s="352"/>
      <c r="F1179" s="352"/>
      <c r="G1179" s="352"/>
      <c r="H1179" s="352"/>
      <c r="I1179" s="352"/>
      <c r="J1179" s="352"/>
      <c r="K1179" s="352"/>
      <c r="L1179" s="352"/>
      <c r="M1179" s="352"/>
    </row>
    <row r="1180" spans="5:13">
      <c r="E1180" s="352"/>
      <c r="F1180" s="352"/>
      <c r="G1180" s="352"/>
      <c r="H1180" s="352"/>
      <c r="I1180" s="352"/>
      <c r="J1180" s="352"/>
      <c r="K1180" s="352"/>
      <c r="L1180" s="352"/>
      <c r="M1180" s="352"/>
    </row>
    <row r="1181" spans="5:13">
      <c r="E1181" s="352"/>
      <c r="F1181" s="352"/>
      <c r="G1181" s="352"/>
      <c r="H1181" s="352"/>
      <c r="I1181" s="352"/>
      <c r="J1181" s="352"/>
      <c r="K1181" s="352"/>
      <c r="L1181" s="352"/>
      <c r="M1181" s="352"/>
    </row>
    <row r="1182" spans="5:13">
      <c r="E1182" s="352"/>
      <c r="F1182" s="352"/>
      <c r="G1182" s="352"/>
      <c r="H1182" s="352"/>
      <c r="I1182" s="352"/>
      <c r="J1182" s="352"/>
      <c r="K1182" s="352"/>
      <c r="L1182" s="352"/>
      <c r="M1182" s="352"/>
    </row>
    <row r="1183" spans="5:13">
      <c r="E1183" s="352"/>
      <c r="F1183" s="352"/>
      <c r="G1183" s="352"/>
      <c r="H1183" s="360" t="s">
        <v>4558</v>
      </c>
      <c r="I1183" s="352"/>
      <c r="J1183" s="352"/>
      <c r="K1183" s="352"/>
      <c r="L1183" s="352"/>
      <c r="M1183" s="352"/>
    </row>
    <row r="1184" spans="5:13">
      <c r="E1184" s="352"/>
      <c r="F1184" s="352"/>
      <c r="G1184" s="352"/>
      <c r="H1184" s="352"/>
      <c r="I1184" s="352"/>
      <c r="J1184" s="352"/>
      <c r="K1184" s="352"/>
      <c r="L1184" s="352"/>
      <c r="M1184" s="352"/>
    </row>
    <row r="1185" spans="5:13" ht="110.25">
      <c r="E1185" s="352"/>
      <c r="F1185" s="352"/>
      <c r="G1185" s="352"/>
      <c r="H1185" s="351" t="s">
        <v>3065</v>
      </c>
      <c r="I1185" s="352"/>
      <c r="J1185" s="352"/>
      <c r="K1185" s="352"/>
      <c r="L1185" s="352"/>
      <c r="M1185" s="352"/>
    </row>
    <row r="1186" spans="5:13">
      <c r="E1186" s="352"/>
      <c r="F1186" s="352"/>
      <c r="G1186" s="352"/>
      <c r="H1186" s="352"/>
      <c r="I1186" s="352"/>
      <c r="J1186" s="352"/>
      <c r="K1186" s="352"/>
      <c r="L1186" s="352"/>
      <c r="M1186" s="352"/>
    </row>
    <row r="1187" spans="5:13">
      <c r="E1187" s="352"/>
      <c r="F1187" s="352"/>
      <c r="G1187" s="352"/>
      <c r="H1187" s="352" t="s">
        <v>3193</v>
      </c>
      <c r="I1187" s="352"/>
      <c r="J1187" s="352"/>
      <c r="K1187" s="352">
        <f>K1172</f>
        <v>11538</v>
      </c>
      <c r="L1187" s="352"/>
      <c r="M1187" s="352"/>
    </row>
    <row r="1188" spans="5:13" ht="31.5">
      <c r="E1188" s="352"/>
      <c r="F1188" s="352">
        <v>360</v>
      </c>
      <c r="G1188" s="352" t="s">
        <v>841</v>
      </c>
      <c r="H1188" s="351" t="s">
        <v>4559</v>
      </c>
      <c r="I1188" s="420">
        <v>38.299999999999997</v>
      </c>
      <c r="J1188" s="352" t="s">
        <v>841</v>
      </c>
      <c r="K1188" s="352">
        <f>F1188*I1188</f>
        <v>13788</v>
      </c>
      <c r="L1188" s="352"/>
      <c r="M1188" s="352"/>
    </row>
    <row r="1189" spans="5:13" ht="31.5">
      <c r="E1189" s="352"/>
      <c r="F1189" s="352">
        <v>180</v>
      </c>
      <c r="G1189" s="352" t="s">
        <v>841</v>
      </c>
      <c r="H1189" s="351" t="s">
        <v>3014</v>
      </c>
      <c r="I1189" s="352">
        <f>I1174</f>
        <v>16.55</v>
      </c>
      <c r="J1189" s="352" t="s">
        <v>2586</v>
      </c>
      <c r="K1189" s="352">
        <f>F1189*I1189</f>
        <v>2979</v>
      </c>
      <c r="L1189" s="352"/>
      <c r="M1189" s="352"/>
    </row>
    <row r="1190" spans="5:13">
      <c r="E1190" s="352"/>
      <c r="F1190" s="352"/>
      <c r="G1190" s="352"/>
      <c r="H1190" s="352" t="s">
        <v>2309</v>
      </c>
      <c r="I1190" s="352"/>
      <c r="J1190" s="352"/>
      <c r="K1190" s="352"/>
      <c r="L1190" s="352"/>
      <c r="M1190" s="352"/>
    </row>
    <row r="1191" spans="5:13">
      <c r="E1191" s="352"/>
      <c r="F1191" s="352"/>
      <c r="G1191" s="352"/>
      <c r="H1191" s="357" t="s">
        <v>3015</v>
      </c>
      <c r="I1191" s="352"/>
      <c r="J1191" s="352"/>
      <c r="K1191" s="358">
        <f>K1187+K1188-K1189+K1190</f>
        <v>22347</v>
      </c>
      <c r="L1191" s="352"/>
      <c r="M1191" s="352"/>
    </row>
    <row r="1192" spans="5:13">
      <c r="E1192" s="352"/>
      <c r="F1192" s="352"/>
      <c r="G1192" s="352"/>
      <c r="H1192" s="359" t="s">
        <v>2432</v>
      </c>
      <c r="I1192" s="352"/>
      <c r="J1192" s="352"/>
      <c r="K1192" s="360">
        <f>K1191/90</f>
        <v>248.3</v>
      </c>
      <c r="L1192" s="352"/>
      <c r="M1192" s="352"/>
    </row>
    <row r="1193" spans="5:13">
      <c r="E1193" s="352"/>
      <c r="F1193" s="352"/>
      <c r="G1193" s="352"/>
      <c r="H1193" s="352"/>
      <c r="I1193" s="352"/>
      <c r="J1193" s="352"/>
      <c r="K1193" s="352"/>
      <c r="L1193" s="352"/>
      <c r="M1193" s="352"/>
    </row>
    <row r="1194" spans="5:13">
      <c r="E1194" s="352"/>
      <c r="F1194" s="352"/>
      <c r="G1194" s="352"/>
      <c r="H1194" s="352"/>
      <c r="I1194" s="352"/>
      <c r="J1194" s="352"/>
      <c r="K1194" s="352"/>
      <c r="L1194" s="352"/>
      <c r="M1194" s="352"/>
    </row>
    <row r="1195" spans="5:13">
      <c r="E1195" s="352"/>
      <c r="F1195" s="352"/>
      <c r="G1195" s="352"/>
      <c r="H1195" s="352"/>
      <c r="I1195" s="352"/>
      <c r="J1195" s="352"/>
      <c r="K1195" s="352"/>
      <c r="L1195" s="352"/>
      <c r="M1195" s="352"/>
    </row>
    <row r="1196" spans="5:13">
      <c r="E1196" s="352"/>
      <c r="F1196" s="657"/>
      <c r="G1196" s="658"/>
      <c r="H1196" s="659" t="s">
        <v>4332</v>
      </c>
      <c r="I1196" s="657"/>
      <c r="J1196" s="660"/>
      <c r="K1196" s="661"/>
      <c r="L1196" s="352"/>
      <c r="M1196" s="352"/>
    </row>
    <row r="1197" spans="5:13">
      <c r="E1197" s="352"/>
      <c r="F1197" s="657"/>
      <c r="G1197" s="658"/>
      <c r="H1197" s="662" t="s">
        <v>4333</v>
      </c>
      <c r="I1197" s="657"/>
      <c r="J1197" s="660"/>
      <c r="K1197" s="657"/>
      <c r="L1197" s="352"/>
      <c r="M1197" s="352"/>
    </row>
    <row r="1198" spans="5:13">
      <c r="E1198" s="352"/>
      <c r="F1198" s="657"/>
      <c r="G1198" s="658"/>
      <c r="H1198" s="663" t="s">
        <v>4334</v>
      </c>
      <c r="I1198" s="657"/>
      <c r="J1198" s="660"/>
      <c r="K1198" s="657"/>
      <c r="L1198" s="352"/>
      <c r="M1198" s="352"/>
    </row>
    <row r="1199" spans="5:13">
      <c r="E1199" s="352"/>
      <c r="F1199" s="657"/>
      <c r="G1199" s="658"/>
      <c r="H1199" s="662" t="s">
        <v>4335</v>
      </c>
      <c r="I1199" s="657"/>
      <c r="J1199" s="660">
        <f>3.3*3.3*2+6.6+6.6+6.6</f>
        <v>41.58</v>
      </c>
      <c r="K1199" s="657"/>
      <c r="L1199" s="352"/>
      <c r="M1199" s="352"/>
    </row>
    <row r="1200" spans="5:13">
      <c r="E1200" s="352"/>
      <c r="F1200" s="657"/>
      <c r="G1200" s="658"/>
      <c r="H1200" s="662" t="s">
        <v>4336</v>
      </c>
      <c r="I1200" s="657"/>
      <c r="J1200" s="660"/>
      <c r="K1200" s="657"/>
      <c r="L1200" s="352"/>
      <c r="M1200" s="352"/>
    </row>
    <row r="1201" spans="5:13">
      <c r="E1201" s="352"/>
      <c r="F1201" s="657"/>
      <c r="G1201" s="658"/>
      <c r="H1201" s="662" t="s">
        <v>4337</v>
      </c>
      <c r="I1201" s="657"/>
      <c r="J1201" s="660"/>
      <c r="K1201" s="657"/>
      <c r="L1201" s="352"/>
      <c r="M1201" s="352"/>
    </row>
    <row r="1202" spans="5:13">
      <c r="E1202" s="352"/>
      <c r="F1202" s="657"/>
      <c r="G1202" s="658"/>
      <c r="H1202" s="662" t="s">
        <v>4338</v>
      </c>
      <c r="I1202" s="657"/>
      <c r="J1202" s="660"/>
      <c r="K1202" s="657"/>
      <c r="L1202" s="352"/>
      <c r="M1202" s="352"/>
    </row>
    <row r="1203" spans="5:13">
      <c r="E1203" s="352"/>
      <c r="F1203" s="657"/>
      <c r="G1203" s="658"/>
      <c r="H1203" s="662" t="s">
        <v>4339</v>
      </c>
      <c r="I1203" s="657"/>
      <c r="J1203" s="660"/>
      <c r="K1203" s="657"/>
      <c r="L1203" s="352"/>
      <c r="M1203" s="352"/>
    </row>
    <row r="1204" spans="5:13">
      <c r="E1204" s="352"/>
      <c r="F1204" s="657"/>
      <c r="G1204" s="658"/>
      <c r="H1204" s="663"/>
      <c r="I1204" s="657"/>
      <c r="J1204" s="660"/>
      <c r="K1204" s="657"/>
      <c r="L1204" s="352"/>
      <c r="M1204" s="352"/>
    </row>
    <row r="1205" spans="5:13">
      <c r="E1205" s="352"/>
      <c r="F1205" s="657"/>
      <c r="G1205" s="658"/>
      <c r="H1205" s="662" t="s">
        <v>4340</v>
      </c>
      <c r="I1205" s="657"/>
      <c r="J1205" s="660"/>
      <c r="K1205" s="657"/>
      <c r="L1205" s="352"/>
      <c r="M1205" s="352"/>
    </row>
    <row r="1206" spans="5:13">
      <c r="E1206" s="352"/>
      <c r="F1206" s="664"/>
      <c r="G1206" s="658"/>
      <c r="H1206" s="663" t="s">
        <v>4341</v>
      </c>
      <c r="I1206" s="657"/>
      <c r="J1206" s="660"/>
      <c r="K1206" s="657"/>
      <c r="L1206" s="352"/>
      <c r="M1206" s="352"/>
    </row>
    <row r="1207" spans="5:13">
      <c r="E1207" s="352"/>
      <c r="F1207" s="657"/>
      <c r="G1207" s="658"/>
      <c r="H1207" s="662" t="s">
        <v>4342</v>
      </c>
      <c r="I1207" s="657"/>
      <c r="J1207" s="660"/>
      <c r="K1207" s="657"/>
      <c r="L1207" s="352"/>
      <c r="M1207" s="352"/>
    </row>
    <row r="1208" spans="5:13">
      <c r="E1208" s="352"/>
      <c r="F1208" s="665">
        <v>53.512999999999998</v>
      </c>
      <c r="G1208" s="658" t="s">
        <v>928</v>
      </c>
      <c r="H1208" s="662" t="s">
        <v>5757</v>
      </c>
      <c r="I1208" s="892">
        <v>51.4</v>
      </c>
      <c r="J1208" s="660" t="s">
        <v>928</v>
      </c>
      <c r="K1208" s="657">
        <f>I1208*F1208</f>
        <v>2750.57</v>
      </c>
      <c r="L1208" s="352"/>
      <c r="M1208" s="352"/>
    </row>
    <row r="1209" spans="5:13">
      <c r="E1209" s="352"/>
      <c r="F1209" s="664"/>
      <c r="G1209" s="658"/>
      <c r="H1209" s="663" t="s">
        <v>4343</v>
      </c>
      <c r="I1209" s="657"/>
      <c r="J1209" s="660"/>
      <c r="K1209" s="657"/>
      <c r="L1209" s="352"/>
      <c r="M1209" s="352"/>
    </row>
    <row r="1210" spans="5:13">
      <c r="E1210" s="352"/>
      <c r="F1210" s="657"/>
      <c r="G1210" s="658"/>
      <c r="H1210" s="662" t="s">
        <v>4344</v>
      </c>
      <c r="I1210" s="657"/>
      <c r="J1210" s="660"/>
      <c r="K1210" s="657"/>
      <c r="L1210" s="352"/>
      <c r="M1210" s="352"/>
    </row>
    <row r="1211" spans="5:13">
      <c r="E1211" s="352"/>
      <c r="F1211" s="657"/>
      <c r="G1211" s="658"/>
      <c r="H1211" s="662" t="s">
        <v>4345</v>
      </c>
      <c r="I1211" s="657"/>
      <c r="J1211" s="660"/>
      <c r="K1211" s="657"/>
      <c r="L1211" s="352"/>
      <c r="M1211" s="352"/>
    </row>
    <row r="1212" spans="5:13">
      <c r="E1212" s="352"/>
      <c r="F1212" s="657"/>
      <c r="G1212" s="658"/>
      <c r="H1212" s="662" t="s">
        <v>4346</v>
      </c>
      <c r="I1212" s="657"/>
      <c r="J1212" s="660"/>
      <c r="K1212" s="657"/>
      <c r="L1212" s="352"/>
      <c r="M1212" s="352"/>
    </row>
    <row r="1213" spans="5:13">
      <c r="E1213" s="352"/>
      <c r="F1213" s="657"/>
      <c r="G1213" s="658"/>
      <c r="H1213" s="662" t="s">
        <v>4347</v>
      </c>
      <c r="I1213" s="657"/>
      <c r="J1213" s="660"/>
      <c r="K1213" s="657"/>
      <c r="L1213" s="352"/>
      <c r="M1213" s="352"/>
    </row>
    <row r="1214" spans="5:13" ht="25.5">
      <c r="E1214" s="352"/>
      <c r="F1214" s="657"/>
      <c r="G1214" s="658"/>
      <c r="H1214" s="662" t="s">
        <v>4348</v>
      </c>
      <c r="I1214" s="657"/>
      <c r="J1214" s="660"/>
      <c r="K1214" s="657"/>
      <c r="L1214" s="352"/>
      <c r="M1214" s="352"/>
    </row>
    <row r="1215" spans="5:13">
      <c r="E1215" s="352"/>
      <c r="F1215" s="657"/>
      <c r="G1215" s="658"/>
      <c r="H1215" s="662" t="s">
        <v>4349</v>
      </c>
      <c r="I1215" s="657"/>
      <c r="J1215" s="660"/>
      <c r="K1215" s="657"/>
      <c r="L1215" s="352"/>
      <c r="M1215" s="352"/>
    </row>
    <row r="1216" spans="5:13">
      <c r="E1216" s="352"/>
      <c r="F1216" s="657"/>
      <c r="G1216" s="658"/>
      <c r="H1216" s="662" t="s">
        <v>4350</v>
      </c>
      <c r="I1216" s="657"/>
      <c r="J1216" s="660"/>
      <c r="K1216" s="657"/>
      <c r="L1216" s="352"/>
      <c r="M1216" s="352"/>
    </row>
    <row r="1217" spans="5:13">
      <c r="E1217" s="352"/>
      <c r="F1217" s="657">
        <v>18.600000000000001</v>
      </c>
      <c r="G1217" s="658" t="s">
        <v>928</v>
      </c>
      <c r="H1217" s="662" t="s">
        <v>4351</v>
      </c>
      <c r="I1217" s="657">
        <f>I1208</f>
        <v>51.4</v>
      </c>
      <c r="J1217" s="660" t="s">
        <v>928</v>
      </c>
      <c r="K1217" s="657">
        <f>SUM(F1217*I1217)</f>
        <v>956.04</v>
      </c>
      <c r="L1217" s="352"/>
      <c r="M1217" s="352"/>
    </row>
    <row r="1218" spans="5:13">
      <c r="E1218" s="352"/>
      <c r="F1218" s="657"/>
      <c r="G1218" s="658"/>
      <c r="H1218" s="663" t="s">
        <v>4352</v>
      </c>
      <c r="I1218" s="657"/>
      <c r="J1218" s="660"/>
      <c r="K1218" s="657"/>
      <c r="L1218" s="352"/>
      <c r="M1218" s="352"/>
    </row>
    <row r="1219" spans="5:13">
      <c r="E1219" s="352"/>
      <c r="F1219" s="657"/>
      <c r="G1219" s="658"/>
      <c r="H1219" s="662" t="s">
        <v>4353</v>
      </c>
      <c r="I1219" s="657"/>
      <c r="J1219" s="660"/>
      <c r="K1219" s="657"/>
      <c r="L1219" s="352"/>
      <c r="M1219" s="352"/>
    </row>
    <row r="1220" spans="5:13">
      <c r="E1220" s="352"/>
      <c r="F1220" s="657"/>
      <c r="G1220" s="658"/>
      <c r="H1220" s="662" t="s">
        <v>4354</v>
      </c>
      <c r="I1220" s="657"/>
      <c r="J1220" s="660"/>
      <c r="K1220" s="657"/>
      <c r="L1220" s="352"/>
      <c r="M1220" s="352"/>
    </row>
    <row r="1221" spans="5:13">
      <c r="E1221" s="352"/>
      <c r="F1221" s="657"/>
      <c r="G1221" s="658"/>
      <c r="H1221" s="662" t="s">
        <v>4355</v>
      </c>
      <c r="I1221" s="657"/>
      <c r="J1221" s="660"/>
      <c r="K1221" s="657"/>
      <c r="L1221" s="352"/>
      <c r="M1221" s="352"/>
    </row>
    <row r="1222" spans="5:13">
      <c r="E1222" s="352"/>
      <c r="F1222" s="657"/>
      <c r="G1222" s="658"/>
      <c r="H1222" s="662" t="s">
        <v>4356</v>
      </c>
      <c r="I1222" s="657"/>
      <c r="J1222" s="660"/>
      <c r="K1222" s="657"/>
      <c r="L1222" s="352"/>
      <c r="M1222" s="352"/>
    </row>
    <row r="1223" spans="5:13">
      <c r="E1223" s="352"/>
      <c r="F1223" s="657"/>
      <c r="G1223" s="658"/>
      <c r="H1223" s="662" t="s">
        <v>4357</v>
      </c>
      <c r="I1223" s="657"/>
      <c r="J1223" s="660"/>
      <c r="K1223" s="657"/>
      <c r="L1223" s="352"/>
      <c r="M1223" s="352"/>
    </row>
    <row r="1224" spans="5:13" ht="25.5">
      <c r="E1224" s="352"/>
      <c r="F1224" s="657"/>
      <c r="G1224" s="658"/>
      <c r="H1224" s="662" t="s">
        <v>4358</v>
      </c>
      <c r="I1224" s="657"/>
      <c r="J1224" s="660"/>
      <c r="K1224" s="657"/>
      <c r="L1224" s="352"/>
      <c r="M1224" s="352"/>
    </row>
    <row r="1225" spans="5:13">
      <c r="E1225" s="352"/>
      <c r="F1225" s="657"/>
      <c r="G1225" s="658"/>
      <c r="H1225" s="662" t="s">
        <v>4359</v>
      </c>
      <c r="I1225" s="657"/>
      <c r="J1225" s="660"/>
      <c r="K1225" s="657"/>
      <c r="L1225" s="352"/>
      <c r="M1225" s="352"/>
    </row>
    <row r="1226" spans="5:13">
      <c r="E1226" s="352"/>
      <c r="F1226" s="657"/>
      <c r="G1226" s="658"/>
      <c r="H1226" s="662" t="s">
        <v>4360</v>
      </c>
      <c r="I1226" s="657"/>
      <c r="J1226" s="660"/>
      <c r="K1226" s="657"/>
      <c r="L1226" s="352"/>
      <c r="M1226" s="352"/>
    </row>
    <row r="1227" spans="5:13" ht="25.5">
      <c r="E1227" s="352"/>
      <c r="F1227" s="657"/>
      <c r="G1227" s="658"/>
      <c r="H1227" s="662" t="s">
        <v>4361</v>
      </c>
      <c r="I1227" s="657"/>
      <c r="J1227" s="660"/>
      <c r="K1227" s="657"/>
      <c r="L1227" s="352"/>
      <c r="M1227" s="352"/>
    </row>
    <row r="1228" spans="5:13">
      <c r="E1228" s="352"/>
      <c r="F1228" s="657"/>
      <c r="G1228" s="658"/>
      <c r="H1228" s="662" t="s">
        <v>4362</v>
      </c>
      <c r="I1228" s="657"/>
      <c r="J1228" s="660"/>
      <c r="K1228" s="657"/>
      <c r="L1228" s="352"/>
      <c r="M1228" s="352"/>
    </row>
    <row r="1229" spans="5:13">
      <c r="E1229" s="352"/>
      <c r="F1229" s="657"/>
      <c r="G1229" s="658"/>
      <c r="H1229" s="662"/>
      <c r="I1229" s="657"/>
      <c r="J1229" s="660"/>
      <c r="K1229" s="657"/>
      <c r="L1229" s="352"/>
      <c r="M1229" s="352"/>
    </row>
    <row r="1230" spans="5:13">
      <c r="E1230" s="352"/>
      <c r="F1230" s="657"/>
      <c r="G1230" s="658"/>
      <c r="H1230" s="662" t="s">
        <v>4363</v>
      </c>
      <c r="I1230" s="657"/>
      <c r="J1230" s="660"/>
      <c r="K1230" s="657"/>
      <c r="L1230" s="352"/>
      <c r="M1230" s="352"/>
    </row>
    <row r="1231" spans="5:13">
      <c r="E1231" s="352"/>
      <c r="F1231" s="657"/>
      <c r="G1231" s="658"/>
      <c r="H1231" s="662"/>
      <c r="I1231" s="657"/>
      <c r="J1231" s="660"/>
      <c r="K1231" s="657"/>
      <c r="L1231" s="352"/>
      <c r="M1231" s="352"/>
    </row>
    <row r="1232" spans="5:13">
      <c r="E1232" s="352"/>
      <c r="F1232" s="657">
        <v>5.92</v>
      </c>
      <c r="G1232" s="658" t="s">
        <v>928</v>
      </c>
      <c r="H1232" s="662" t="s">
        <v>5735</v>
      </c>
      <c r="I1232" s="892">
        <v>526</v>
      </c>
      <c r="J1232" s="660" t="s">
        <v>928</v>
      </c>
      <c r="K1232" s="657">
        <f>SUM(F1232*I1232)</f>
        <v>3113.92</v>
      </c>
      <c r="L1232" s="352"/>
      <c r="M1232" s="352"/>
    </row>
    <row r="1233" spans="5:13">
      <c r="E1233" s="352"/>
      <c r="F1233" s="657">
        <f>F1232</f>
        <v>5.92</v>
      </c>
      <c r="G1233" s="658" t="s">
        <v>928</v>
      </c>
      <c r="H1233" s="662" t="s">
        <v>4364</v>
      </c>
      <c r="I1233" s="893">
        <v>10</v>
      </c>
      <c r="J1233" s="660" t="s">
        <v>928</v>
      </c>
      <c r="K1233" s="657">
        <f>SUM(F1233*I1233)</f>
        <v>59.2</v>
      </c>
      <c r="L1233" s="352"/>
      <c r="M1233" s="352"/>
    </row>
    <row r="1234" spans="5:13">
      <c r="E1234" s="352"/>
      <c r="F1234" s="657"/>
      <c r="G1234" s="658"/>
      <c r="H1234" s="662"/>
      <c r="I1234" s="657"/>
      <c r="J1234" s="660"/>
      <c r="K1234" s="657"/>
      <c r="L1234" s="352"/>
      <c r="M1234" s="352"/>
    </row>
    <row r="1235" spans="5:13">
      <c r="E1235" s="352"/>
      <c r="F1235" s="657"/>
      <c r="G1235" s="658"/>
      <c r="H1235" s="663" t="s">
        <v>4365</v>
      </c>
      <c r="I1235" s="657"/>
      <c r="J1235" s="660"/>
      <c r="K1235" s="657"/>
      <c r="L1235" s="352"/>
      <c r="M1235" s="352"/>
    </row>
    <row r="1236" spans="5:13">
      <c r="E1236" s="352"/>
      <c r="F1236" s="657"/>
      <c r="G1236" s="658"/>
      <c r="H1236" s="662" t="s">
        <v>4366</v>
      </c>
      <c r="I1236" s="657"/>
      <c r="J1236" s="660"/>
      <c r="K1236" s="657"/>
      <c r="L1236" s="352"/>
      <c r="M1236" s="352"/>
    </row>
    <row r="1237" spans="5:13">
      <c r="E1237" s="352"/>
      <c r="F1237" s="657"/>
      <c r="G1237" s="658"/>
      <c r="H1237" s="662" t="s">
        <v>4367</v>
      </c>
      <c r="I1237" s="657"/>
      <c r="J1237" s="660"/>
      <c r="K1237" s="657"/>
      <c r="L1237" s="352"/>
      <c r="M1237" s="352"/>
    </row>
    <row r="1238" spans="5:13">
      <c r="E1238" s="352"/>
      <c r="F1238" s="657"/>
      <c r="G1238" s="658"/>
      <c r="H1238" s="662" t="s">
        <v>4368</v>
      </c>
      <c r="I1238" s="657"/>
      <c r="J1238" s="660"/>
      <c r="K1238" s="657"/>
      <c r="L1238" s="352"/>
      <c r="M1238" s="352"/>
    </row>
    <row r="1239" spans="5:13">
      <c r="E1239" s="352"/>
      <c r="F1239" s="657">
        <v>3.6</v>
      </c>
      <c r="G1239" s="658" t="s">
        <v>928</v>
      </c>
      <c r="H1239" s="662" t="s">
        <v>5736</v>
      </c>
      <c r="I1239" s="892">
        <v>94.9</v>
      </c>
      <c r="J1239" s="660" t="s">
        <v>928</v>
      </c>
      <c r="K1239" s="657">
        <f>I1239*F1239</f>
        <v>341.64</v>
      </c>
      <c r="L1239" s="352"/>
      <c r="M1239" s="352"/>
    </row>
    <row r="1240" spans="5:13">
      <c r="E1240" s="352"/>
      <c r="F1240" s="657"/>
      <c r="G1240" s="658"/>
      <c r="H1240" s="663" t="s">
        <v>4369</v>
      </c>
      <c r="I1240" s="657"/>
      <c r="J1240" s="660"/>
      <c r="K1240" s="657"/>
      <c r="L1240" s="352"/>
      <c r="M1240" s="352"/>
    </row>
    <row r="1241" spans="5:13">
      <c r="E1241" s="352"/>
      <c r="F1241" s="657">
        <v>3</v>
      </c>
      <c r="G1241" s="658" t="s">
        <v>1050</v>
      </c>
      <c r="H1241" s="662" t="s">
        <v>5737</v>
      </c>
      <c r="I1241" s="892">
        <v>550</v>
      </c>
      <c r="J1241" s="660" t="s">
        <v>1422</v>
      </c>
      <c r="K1241" s="657">
        <f>I1241*F1241</f>
        <v>1650</v>
      </c>
      <c r="L1241" s="352"/>
      <c r="M1241" s="352"/>
    </row>
    <row r="1242" spans="5:13">
      <c r="E1242" s="352"/>
      <c r="F1242" s="657">
        <v>1</v>
      </c>
      <c r="G1242" s="658" t="s">
        <v>1050</v>
      </c>
      <c r="H1242" s="662" t="s">
        <v>5738</v>
      </c>
      <c r="I1242" s="892">
        <v>340.3</v>
      </c>
      <c r="J1242" s="660" t="s">
        <v>1422</v>
      </c>
      <c r="K1242" s="657">
        <f>I1242*F1242</f>
        <v>340.3</v>
      </c>
      <c r="L1242" s="352"/>
      <c r="M1242" s="352"/>
    </row>
    <row r="1243" spans="5:13">
      <c r="E1243" s="352"/>
      <c r="F1243" s="657">
        <v>1</v>
      </c>
      <c r="G1243" s="658" t="s">
        <v>1050</v>
      </c>
      <c r="H1243" s="662" t="s">
        <v>4370</v>
      </c>
      <c r="I1243" s="893">
        <f>I1242</f>
        <v>340.3</v>
      </c>
      <c r="J1243" s="660" t="s">
        <v>1422</v>
      </c>
      <c r="K1243" s="657">
        <f>I1243*F1243</f>
        <v>340.3</v>
      </c>
      <c r="L1243" s="352"/>
      <c r="M1243" s="352"/>
    </row>
    <row r="1244" spans="5:13">
      <c r="E1244" s="352"/>
      <c r="F1244" s="666">
        <v>800</v>
      </c>
      <c r="G1244" s="660" t="s">
        <v>4371</v>
      </c>
      <c r="H1244" s="662" t="s">
        <v>4372</v>
      </c>
      <c r="I1244" s="657">
        <v>1</v>
      </c>
      <c r="J1244" s="660" t="s">
        <v>4371</v>
      </c>
      <c r="K1244" s="657">
        <f>SUM(F1244*I1244)</f>
        <v>800</v>
      </c>
      <c r="L1244" s="352"/>
      <c r="M1244" s="352"/>
    </row>
    <row r="1245" spans="5:13">
      <c r="E1245" s="352"/>
      <c r="F1245" s="657"/>
      <c r="G1245" s="658"/>
      <c r="H1245" s="662" t="s">
        <v>4373</v>
      </c>
      <c r="I1245" s="657"/>
      <c r="J1245" s="660"/>
      <c r="K1245" s="657"/>
      <c r="L1245" s="352"/>
      <c r="M1245" s="352"/>
    </row>
    <row r="1246" spans="5:13">
      <c r="E1246" s="352"/>
      <c r="F1246" s="657"/>
      <c r="G1246" s="658"/>
      <c r="H1246" s="662" t="s">
        <v>4374</v>
      </c>
      <c r="I1246" s="657"/>
      <c r="J1246" s="660"/>
      <c r="K1246" s="657"/>
      <c r="L1246" s="352"/>
      <c r="M1246" s="352"/>
    </row>
    <row r="1247" spans="5:13">
      <c r="E1247" s="352"/>
      <c r="F1247" s="667">
        <v>0.27</v>
      </c>
      <c r="G1247" s="658" t="s">
        <v>4375</v>
      </c>
      <c r="H1247" s="662" t="s">
        <v>5739</v>
      </c>
      <c r="I1247" s="657">
        <f>630*2</f>
        <v>1260</v>
      </c>
      <c r="J1247" s="668" t="s">
        <v>4375</v>
      </c>
      <c r="K1247" s="657">
        <f t="shared" ref="K1247:K1254" si="23">SUM(F1247*I1247)</f>
        <v>340.2</v>
      </c>
      <c r="L1247" s="352"/>
      <c r="M1247" s="352"/>
    </row>
    <row r="1248" spans="5:13">
      <c r="E1248" s="352"/>
      <c r="F1248" s="657">
        <v>9</v>
      </c>
      <c r="G1248" s="658" t="s">
        <v>1456</v>
      </c>
      <c r="H1248" s="662" t="s">
        <v>4376</v>
      </c>
      <c r="I1248" s="893">
        <v>20</v>
      </c>
      <c r="J1248" s="660" t="s">
        <v>1745</v>
      </c>
      <c r="K1248" s="657">
        <f t="shared" si="23"/>
        <v>180</v>
      </c>
      <c r="L1248" s="352"/>
      <c r="M1248" s="352"/>
    </row>
    <row r="1249" spans="5:13">
      <c r="E1249" s="352"/>
      <c r="F1249" s="657">
        <v>2</v>
      </c>
      <c r="G1249" s="658" t="s">
        <v>147</v>
      </c>
      <c r="H1249" s="662" t="s">
        <v>4377</v>
      </c>
      <c r="I1249" s="893">
        <v>280</v>
      </c>
      <c r="J1249" s="660" t="s">
        <v>147</v>
      </c>
      <c r="K1249" s="657">
        <f t="shared" si="23"/>
        <v>560</v>
      </c>
      <c r="L1249" s="352"/>
      <c r="M1249" s="352"/>
    </row>
    <row r="1250" spans="5:13">
      <c r="E1250" s="352"/>
      <c r="F1250" s="657">
        <v>5</v>
      </c>
      <c r="G1250" s="658" t="s">
        <v>3515</v>
      </c>
      <c r="H1250" s="662" t="s">
        <v>5740</v>
      </c>
      <c r="I1250" s="892">
        <v>9.8000000000000007</v>
      </c>
      <c r="J1250" s="668" t="s">
        <v>3515</v>
      </c>
      <c r="K1250" s="657">
        <f t="shared" si="23"/>
        <v>49</v>
      </c>
      <c r="L1250" s="352"/>
      <c r="M1250" s="352"/>
    </row>
    <row r="1251" spans="5:13">
      <c r="E1251" s="352"/>
      <c r="F1251" s="669">
        <v>53.512999999999998</v>
      </c>
      <c r="G1251" s="670" t="s">
        <v>928</v>
      </c>
      <c r="H1251" s="662" t="s">
        <v>5741</v>
      </c>
      <c r="I1251" s="671">
        <v>47.8</v>
      </c>
      <c r="J1251" s="672" t="s">
        <v>928</v>
      </c>
      <c r="K1251" s="671">
        <f t="shared" si="23"/>
        <v>2557.92</v>
      </c>
      <c r="L1251" s="352"/>
      <c r="M1251" s="352"/>
    </row>
    <row r="1252" spans="5:13">
      <c r="E1252" s="352"/>
      <c r="F1252" s="669">
        <v>18.600000000000001</v>
      </c>
      <c r="G1252" s="670" t="s">
        <v>928</v>
      </c>
      <c r="H1252" s="662" t="s">
        <v>5742</v>
      </c>
      <c r="I1252" s="671">
        <v>47.8</v>
      </c>
      <c r="J1252" s="672" t="s">
        <v>928</v>
      </c>
      <c r="K1252" s="671">
        <f>SUM(F1252*I1252)</f>
        <v>889.08</v>
      </c>
      <c r="L1252" s="352"/>
      <c r="M1252" s="352"/>
    </row>
    <row r="1253" spans="5:13">
      <c r="E1253" s="352"/>
      <c r="F1253" s="657">
        <v>12</v>
      </c>
      <c r="G1253" s="658" t="s">
        <v>1456</v>
      </c>
      <c r="H1253" s="662" t="s">
        <v>4378</v>
      </c>
      <c r="I1253" s="893">
        <v>1898</v>
      </c>
      <c r="J1253" s="668" t="s">
        <v>1422</v>
      </c>
      <c r="K1253" s="657">
        <f t="shared" si="23"/>
        <v>22776</v>
      </c>
      <c r="L1253" s="352"/>
      <c r="M1253" s="352"/>
    </row>
    <row r="1254" spans="5:13">
      <c r="E1254" s="352"/>
      <c r="F1254" s="657">
        <v>83.16</v>
      </c>
      <c r="G1254" s="658" t="s">
        <v>4379</v>
      </c>
      <c r="H1254" s="662" t="s">
        <v>4380</v>
      </c>
      <c r="I1254" s="657">
        <v>10</v>
      </c>
      <c r="J1254" s="668" t="s">
        <v>4381</v>
      </c>
      <c r="K1254" s="657">
        <f t="shared" si="23"/>
        <v>831.6</v>
      </c>
      <c r="L1254" s="352"/>
      <c r="M1254" s="352"/>
    </row>
    <row r="1255" spans="5:13" ht="25.5">
      <c r="E1255" s="352"/>
      <c r="F1255" s="664">
        <v>24</v>
      </c>
      <c r="G1255" s="658" t="s">
        <v>4382</v>
      </c>
      <c r="H1255" s="673" t="s">
        <v>5743</v>
      </c>
      <c r="I1255" s="657">
        <v>56.7</v>
      </c>
      <c r="J1255" s="674" t="s">
        <v>4383</v>
      </c>
      <c r="K1255" s="657">
        <f>I1255*F1255</f>
        <v>1360.8</v>
      </c>
      <c r="L1255" s="352"/>
      <c r="M1255" s="352"/>
    </row>
    <row r="1256" spans="5:13">
      <c r="E1256" s="352"/>
      <c r="F1256" s="657"/>
      <c r="G1256" s="658"/>
      <c r="H1256" s="662" t="s">
        <v>4384</v>
      </c>
      <c r="I1256" s="657"/>
      <c r="J1256" s="660"/>
      <c r="K1256" s="657">
        <v>200</v>
      </c>
      <c r="L1256" s="352"/>
      <c r="M1256" s="352"/>
    </row>
    <row r="1257" spans="5:13">
      <c r="E1257" s="352"/>
      <c r="F1257" s="657"/>
      <c r="G1257" s="658"/>
      <c r="H1257" s="662"/>
      <c r="I1257" s="657" t="s">
        <v>2283</v>
      </c>
      <c r="J1257" s="660"/>
      <c r="K1257" s="661">
        <f>SUM(K1208:K1256)</f>
        <v>40096.57</v>
      </c>
      <c r="L1257" s="352"/>
      <c r="M1257" s="352"/>
    </row>
    <row r="1258" spans="5:13" ht="25.5">
      <c r="E1258" s="352"/>
      <c r="F1258" s="657"/>
      <c r="G1258" s="658"/>
      <c r="H1258" s="662" t="s">
        <v>4385</v>
      </c>
      <c r="I1258" s="657"/>
      <c r="J1258" s="660"/>
      <c r="K1258" s="657">
        <f>K1257*2/100</f>
        <v>801.93</v>
      </c>
      <c r="L1258" s="352"/>
      <c r="M1258" s="352"/>
    </row>
    <row r="1259" spans="5:13">
      <c r="E1259" s="352"/>
      <c r="F1259" s="657"/>
      <c r="G1259" s="658"/>
      <c r="H1259" s="662"/>
      <c r="I1259" s="657"/>
      <c r="J1259" s="660"/>
      <c r="K1259" s="661">
        <f>SUM(K1257:K1258)</f>
        <v>40898.5</v>
      </c>
      <c r="L1259" s="352"/>
      <c r="M1259" s="352"/>
    </row>
    <row r="1260" spans="5:13">
      <c r="E1260" s="352"/>
      <c r="F1260" s="657"/>
      <c r="G1260" s="658"/>
      <c r="H1260" s="663" t="s">
        <v>4386</v>
      </c>
      <c r="I1260" s="657"/>
      <c r="J1260" s="660"/>
      <c r="K1260" s="657"/>
      <c r="L1260" s="352"/>
      <c r="M1260" s="352"/>
    </row>
    <row r="1261" spans="5:13">
      <c r="E1261" s="352"/>
      <c r="F1261" s="657"/>
      <c r="G1261" s="658"/>
      <c r="H1261" s="662" t="s">
        <v>4387</v>
      </c>
      <c r="I1261" s="657"/>
      <c r="J1261" s="660"/>
      <c r="K1261" s="657">
        <v>1500</v>
      </c>
      <c r="L1261" s="352"/>
      <c r="M1261" s="352"/>
    </row>
    <row r="1262" spans="5:13">
      <c r="E1262" s="352"/>
      <c r="F1262" s="657"/>
      <c r="G1262" s="658"/>
      <c r="H1262" s="662" t="s">
        <v>4388</v>
      </c>
      <c r="I1262" s="657"/>
      <c r="J1262" s="660"/>
      <c r="K1262" s="657">
        <v>4000</v>
      </c>
      <c r="L1262" s="352"/>
      <c r="M1262" s="352"/>
    </row>
    <row r="1263" spans="5:13">
      <c r="E1263" s="352"/>
      <c r="F1263" s="657"/>
      <c r="G1263" s="658"/>
      <c r="H1263" s="662"/>
      <c r="I1263" s="657"/>
      <c r="J1263" s="660"/>
      <c r="K1263" s="661">
        <f>SUM(K1259:K1262)</f>
        <v>46398.5</v>
      </c>
      <c r="L1263" s="352"/>
      <c r="M1263" s="352"/>
    </row>
    <row r="1264" spans="5:13">
      <c r="E1264" s="352"/>
      <c r="F1264" s="657"/>
      <c r="G1264" s="658"/>
      <c r="H1264" s="662"/>
      <c r="I1264" s="657"/>
      <c r="J1264" s="660"/>
      <c r="K1264" s="657" t="s">
        <v>4389</v>
      </c>
      <c r="L1264" s="352"/>
      <c r="M1264" s="352"/>
    </row>
    <row r="1265" spans="5:13">
      <c r="E1265" s="352"/>
      <c r="F1265" s="657"/>
      <c r="G1265" s="658"/>
      <c r="H1265" s="662"/>
      <c r="I1265" s="657"/>
      <c r="J1265" s="660"/>
      <c r="K1265" s="675">
        <f>K1263</f>
        <v>46398.5</v>
      </c>
      <c r="L1265" s="352"/>
      <c r="M1265" s="352"/>
    </row>
    <row r="1266" spans="5:13">
      <c r="E1266" s="352"/>
      <c r="F1266" s="352"/>
      <c r="G1266" s="352"/>
      <c r="H1266" s="352"/>
      <c r="I1266" s="352"/>
      <c r="J1266" s="352"/>
      <c r="K1266" s="352"/>
      <c r="L1266" s="352"/>
      <c r="M1266" s="352"/>
    </row>
    <row r="1267" spans="5:13">
      <c r="E1267" s="352"/>
      <c r="F1267" s="352"/>
      <c r="G1267" s="352"/>
      <c r="H1267" s="352"/>
      <c r="I1267" s="352"/>
      <c r="J1267" s="352"/>
      <c r="K1267" s="352"/>
      <c r="L1267" s="352"/>
      <c r="M1267" s="352"/>
    </row>
    <row r="1268" spans="5:13">
      <c r="E1268" s="352"/>
      <c r="F1268" s="352"/>
      <c r="G1268" s="352"/>
      <c r="H1268" s="352"/>
      <c r="I1268" s="352"/>
      <c r="J1268" s="352"/>
      <c r="K1268" s="352"/>
      <c r="L1268" s="352"/>
      <c r="M1268" s="352"/>
    </row>
    <row r="1269" spans="5:13">
      <c r="E1269" s="352"/>
      <c r="F1269" s="352"/>
      <c r="G1269" s="352"/>
      <c r="H1269" s="352"/>
      <c r="I1269" s="352"/>
      <c r="J1269" s="352"/>
      <c r="K1269" s="352"/>
      <c r="L1269" s="352"/>
      <c r="M1269" s="352"/>
    </row>
    <row r="1270" spans="5:13">
      <c r="E1270" s="352"/>
      <c r="F1270" s="352"/>
      <c r="G1270" s="352"/>
      <c r="H1270" s="352"/>
      <c r="I1270" s="352"/>
      <c r="J1270" s="352"/>
      <c r="K1270" s="352"/>
      <c r="L1270" s="352"/>
      <c r="M1270" s="352"/>
    </row>
    <row r="1271" spans="5:13">
      <c r="E1271" s="352"/>
      <c r="F1271" s="352"/>
      <c r="G1271" s="352"/>
      <c r="H1271" s="352"/>
      <c r="I1271" s="352"/>
      <c r="J1271" s="352"/>
      <c r="K1271" s="352"/>
      <c r="L1271" s="352"/>
      <c r="M1271" s="352"/>
    </row>
    <row r="1272" spans="5:13">
      <c r="E1272" s="352"/>
      <c r="F1272" s="352"/>
      <c r="G1272" s="352"/>
      <c r="H1272" s="352"/>
      <c r="I1272" s="352"/>
      <c r="J1272" s="352"/>
      <c r="K1272" s="352"/>
      <c r="L1272" s="352"/>
      <c r="M1272" s="352"/>
    </row>
    <row r="1273" spans="5:13">
      <c r="E1273" s="352"/>
      <c r="F1273" s="352"/>
      <c r="G1273" s="352"/>
      <c r="H1273" s="352"/>
      <c r="I1273" s="352"/>
      <c r="J1273" s="352"/>
      <c r="K1273" s="352"/>
      <c r="L1273" s="352"/>
      <c r="M1273" s="352"/>
    </row>
    <row r="1274" spans="5:13">
      <c r="E1274" s="352"/>
      <c r="F1274" s="352"/>
      <c r="G1274" s="352"/>
      <c r="H1274" s="352"/>
      <c r="I1274" s="352"/>
      <c r="J1274" s="352"/>
      <c r="K1274" s="352"/>
      <c r="L1274" s="352"/>
      <c r="M1274" s="352"/>
    </row>
    <row r="1275" spans="5:13">
      <c r="E1275" s="352"/>
      <c r="F1275" s="352"/>
      <c r="G1275" s="352"/>
      <c r="H1275" s="352"/>
      <c r="I1275" s="352"/>
      <c r="J1275" s="352"/>
      <c r="K1275" s="352"/>
      <c r="L1275" s="352"/>
      <c r="M1275" s="352"/>
    </row>
    <row r="1276" spans="5:13">
      <c r="E1276" s="352"/>
      <c r="F1276" s="352"/>
      <c r="G1276" s="352"/>
      <c r="H1276" s="352"/>
      <c r="I1276" s="352"/>
      <c r="J1276" s="352"/>
      <c r="K1276" s="352"/>
      <c r="L1276" s="352"/>
      <c r="M1276" s="352"/>
    </row>
    <row r="1277" spans="5:13">
      <c r="E1277" s="352"/>
      <c r="F1277" s="352"/>
      <c r="G1277" s="352"/>
      <c r="H1277" s="352"/>
      <c r="I1277" s="352"/>
      <c r="J1277" s="352"/>
      <c r="K1277" s="352"/>
      <c r="L1277" s="352"/>
      <c r="M1277" s="352"/>
    </row>
    <row r="1278" spans="5:13">
      <c r="E1278" s="352"/>
      <c r="F1278" s="352"/>
      <c r="G1278" s="352"/>
      <c r="H1278" s="352"/>
      <c r="I1278" s="352"/>
      <c r="J1278" s="352"/>
      <c r="K1278" s="352"/>
      <c r="L1278" s="352"/>
      <c r="M1278" s="352"/>
    </row>
    <row r="1279" spans="5:13">
      <c r="E1279" s="352"/>
      <c r="F1279" s="352"/>
      <c r="G1279" s="352"/>
      <c r="H1279" s="352"/>
      <c r="I1279" s="352"/>
      <c r="J1279" s="352"/>
      <c r="K1279" s="352"/>
      <c r="L1279" s="352"/>
      <c r="M1279" s="352"/>
    </row>
    <row r="1280" spans="5:13">
      <c r="E1280" s="352"/>
      <c r="F1280" s="352"/>
      <c r="G1280" s="352"/>
      <c r="H1280" s="352"/>
      <c r="I1280" s="352"/>
      <c r="J1280" s="352"/>
      <c r="K1280" s="352"/>
      <c r="L1280" s="352"/>
      <c r="M1280" s="352"/>
    </row>
    <row r="1281" spans="5:13">
      <c r="E1281" s="352"/>
      <c r="F1281" s="352"/>
      <c r="G1281" s="352"/>
      <c r="H1281" s="352"/>
      <c r="I1281" s="352"/>
      <c r="J1281" s="352"/>
      <c r="K1281" s="352"/>
      <c r="L1281" s="352"/>
      <c r="M1281" s="352"/>
    </row>
    <row r="1282" spans="5:13">
      <c r="E1282" s="352"/>
      <c r="F1282" s="352"/>
      <c r="G1282" s="352"/>
      <c r="H1282" s="352"/>
      <c r="I1282" s="352"/>
      <c r="J1282" s="352"/>
      <c r="K1282" s="352"/>
      <c r="L1282" s="352"/>
      <c r="M1282" s="352"/>
    </row>
    <row r="1283" spans="5:13">
      <c r="E1283" s="352"/>
      <c r="F1283" s="352"/>
      <c r="G1283" s="352"/>
      <c r="H1283" s="352"/>
      <c r="I1283" s="352"/>
      <c r="J1283" s="352"/>
      <c r="K1283" s="352"/>
      <c r="L1283" s="352"/>
      <c r="M1283" s="352"/>
    </row>
    <row r="1284" spans="5:13">
      <c r="E1284" s="352"/>
      <c r="F1284" s="352"/>
      <c r="G1284" s="352"/>
      <c r="H1284" s="352"/>
      <c r="I1284" s="352"/>
      <c r="J1284" s="352"/>
      <c r="K1284" s="352"/>
      <c r="L1284" s="352"/>
      <c r="M1284" s="352"/>
    </row>
    <row r="1285" spans="5:13">
      <c r="E1285" s="352"/>
      <c r="F1285" s="352"/>
      <c r="G1285" s="352"/>
      <c r="H1285" s="352"/>
      <c r="I1285" s="352"/>
      <c r="J1285" s="352"/>
      <c r="K1285" s="352"/>
      <c r="L1285" s="352"/>
      <c r="M1285" s="352"/>
    </row>
    <row r="1286" spans="5:13">
      <c r="E1286" s="352"/>
      <c r="F1286" s="352"/>
      <c r="G1286" s="352"/>
      <c r="H1286" s="352"/>
      <c r="I1286" s="352"/>
      <c r="J1286" s="352"/>
      <c r="K1286" s="352"/>
      <c r="L1286" s="352"/>
      <c r="M1286" s="352"/>
    </row>
    <row r="1287" spans="5:13">
      <c r="E1287" s="352"/>
      <c r="F1287" s="352"/>
      <c r="G1287" s="352"/>
      <c r="H1287" s="352"/>
      <c r="I1287" s="352"/>
      <c r="J1287" s="352"/>
      <c r="K1287" s="352"/>
      <c r="L1287" s="352"/>
      <c r="M1287" s="352"/>
    </row>
    <row r="1288" spans="5:13">
      <c r="E1288" s="352"/>
      <c r="F1288" s="352"/>
      <c r="G1288" s="352"/>
      <c r="H1288" s="352"/>
      <c r="I1288" s="352"/>
      <c r="J1288" s="352"/>
      <c r="K1288" s="352"/>
      <c r="L1288" s="352"/>
      <c r="M1288" s="352"/>
    </row>
    <row r="1289" spans="5:13">
      <c r="E1289" s="352"/>
      <c r="F1289" s="352"/>
      <c r="G1289" s="352"/>
      <c r="H1289" s="352"/>
      <c r="I1289" s="352"/>
      <c r="J1289" s="352"/>
      <c r="K1289" s="352"/>
      <c r="L1289" s="352"/>
      <c r="M1289" s="352"/>
    </row>
    <row r="1290" spans="5:13">
      <c r="E1290" s="352"/>
      <c r="F1290" s="352"/>
      <c r="G1290" s="352"/>
      <c r="H1290" s="352"/>
      <c r="I1290" s="352"/>
      <c r="J1290" s="352"/>
      <c r="K1290" s="352"/>
      <c r="L1290" s="352"/>
      <c r="M1290" s="352"/>
    </row>
    <row r="1291" spans="5:13">
      <c r="E1291" s="352"/>
      <c r="F1291" s="352"/>
      <c r="G1291" s="352"/>
      <c r="H1291" s="352"/>
      <c r="I1291" s="352"/>
      <c r="J1291" s="352"/>
      <c r="K1291" s="352"/>
      <c r="L1291" s="352"/>
      <c r="M1291" s="352"/>
    </row>
    <row r="1292" spans="5:13">
      <c r="E1292" s="352"/>
      <c r="F1292" s="352"/>
      <c r="G1292" s="352"/>
      <c r="H1292" s="352"/>
      <c r="I1292" s="352"/>
      <c r="J1292" s="352"/>
      <c r="K1292" s="352"/>
      <c r="L1292" s="352"/>
      <c r="M1292" s="352"/>
    </row>
    <row r="1293" spans="5:13">
      <c r="E1293" s="352"/>
      <c r="F1293" s="352"/>
      <c r="G1293" s="352"/>
      <c r="H1293" s="352"/>
      <c r="I1293" s="352"/>
      <c r="J1293" s="352"/>
      <c r="K1293" s="352"/>
      <c r="L1293" s="352"/>
      <c r="M1293" s="352"/>
    </row>
    <row r="1294" spans="5:13">
      <c r="E1294" s="352"/>
      <c r="F1294" s="352"/>
      <c r="G1294" s="352"/>
      <c r="H1294" s="352"/>
      <c r="I1294" s="352"/>
      <c r="J1294" s="352"/>
      <c r="K1294" s="352"/>
      <c r="L1294" s="352"/>
      <c r="M1294" s="352"/>
    </row>
    <row r="1295" spans="5:13">
      <c r="E1295" s="352"/>
      <c r="F1295" s="352"/>
      <c r="G1295" s="352"/>
      <c r="H1295" s="352"/>
      <c r="I1295" s="352"/>
      <c r="J1295" s="352"/>
      <c r="K1295" s="352"/>
      <c r="L1295" s="352"/>
      <c r="M1295" s="352"/>
    </row>
    <row r="1296" spans="5:13">
      <c r="E1296" s="352"/>
      <c r="F1296" s="352"/>
      <c r="G1296" s="352"/>
      <c r="H1296" s="352"/>
      <c r="I1296" s="352"/>
      <c r="J1296" s="352"/>
      <c r="K1296" s="352"/>
      <c r="L1296" s="352"/>
      <c r="M1296" s="352"/>
    </row>
    <row r="1297" spans="5:13">
      <c r="E1297" s="352"/>
      <c r="F1297" s="352"/>
      <c r="G1297" s="352"/>
      <c r="H1297" s="352"/>
      <c r="I1297" s="352"/>
      <c r="J1297" s="352"/>
      <c r="K1297" s="352"/>
      <c r="L1297" s="352"/>
      <c r="M1297" s="352"/>
    </row>
    <row r="1298" spans="5:13">
      <c r="E1298" s="352"/>
      <c r="F1298" s="352"/>
      <c r="G1298" s="352"/>
      <c r="H1298" s="352"/>
      <c r="I1298" s="352"/>
      <c r="J1298" s="352"/>
      <c r="K1298" s="352"/>
      <c r="L1298" s="352"/>
      <c r="M1298" s="352"/>
    </row>
    <row r="1299" spans="5:13">
      <c r="E1299" s="352"/>
      <c r="F1299" s="352"/>
      <c r="G1299" s="352"/>
      <c r="H1299" s="352"/>
      <c r="I1299" s="352"/>
      <c r="J1299" s="352"/>
      <c r="K1299" s="352"/>
      <c r="L1299" s="352"/>
      <c r="M1299" s="352"/>
    </row>
    <row r="1300" spans="5:13">
      <c r="E1300" s="352"/>
      <c r="F1300" s="352"/>
      <c r="G1300" s="352"/>
      <c r="H1300" s="352"/>
      <c r="I1300" s="352"/>
      <c r="J1300" s="352"/>
      <c r="K1300" s="352"/>
      <c r="L1300" s="352"/>
      <c r="M1300" s="352"/>
    </row>
    <row r="1301" spans="5:13">
      <c r="E1301" s="352"/>
      <c r="F1301" s="352"/>
      <c r="G1301" s="352"/>
      <c r="H1301" s="352"/>
      <c r="I1301" s="352"/>
      <c r="J1301" s="352"/>
      <c r="K1301" s="352"/>
      <c r="L1301" s="352"/>
      <c r="M1301" s="352"/>
    </row>
    <row r="1302" spans="5:13">
      <c r="E1302" s="352"/>
      <c r="F1302" s="352"/>
      <c r="G1302" s="352"/>
      <c r="H1302" s="352"/>
      <c r="I1302" s="352"/>
      <c r="J1302" s="352"/>
      <c r="K1302" s="352"/>
      <c r="L1302" s="352"/>
      <c r="M1302" s="352"/>
    </row>
    <row r="1303" spans="5:13">
      <c r="E1303" s="352"/>
      <c r="F1303" s="352"/>
      <c r="G1303" s="352"/>
      <c r="H1303" s="352"/>
      <c r="I1303" s="352"/>
      <c r="J1303" s="352"/>
      <c r="K1303" s="352"/>
      <c r="L1303" s="352"/>
      <c r="M1303" s="352"/>
    </row>
    <row r="1304" spans="5:13">
      <c r="E1304" s="352"/>
      <c r="F1304" s="352"/>
      <c r="G1304" s="352"/>
      <c r="H1304" s="352"/>
      <c r="I1304" s="352"/>
      <c r="J1304" s="352"/>
      <c r="K1304" s="352"/>
      <c r="L1304" s="352"/>
      <c r="M1304" s="352"/>
    </row>
    <row r="1305" spans="5:13">
      <c r="E1305" s="352"/>
      <c r="F1305" s="352"/>
      <c r="G1305" s="352"/>
      <c r="H1305" s="352"/>
      <c r="I1305" s="352"/>
      <c r="J1305" s="352"/>
      <c r="K1305" s="352"/>
      <c r="L1305" s="352"/>
      <c r="M1305" s="352"/>
    </row>
    <row r="1306" spans="5:13">
      <c r="E1306" s="352"/>
      <c r="F1306" s="352"/>
      <c r="G1306" s="352"/>
      <c r="H1306" s="352"/>
      <c r="I1306" s="352"/>
      <c r="J1306" s="352"/>
      <c r="K1306" s="352"/>
      <c r="L1306" s="352"/>
      <c r="M1306" s="352"/>
    </row>
    <row r="1307" spans="5:13">
      <c r="E1307" s="352"/>
      <c r="F1307" s="352"/>
      <c r="G1307" s="352"/>
      <c r="H1307" s="352"/>
      <c r="I1307" s="352"/>
      <c r="J1307" s="352"/>
      <c r="K1307" s="352"/>
      <c r="L1307" s="352"/>
      <c r="M1307" s="352"/>
    </row>
    <row r="1308" spans="5:13">
      <c r="E1308" s="352"/>
      <c r="F1308" s="352"/>
      <c r="G1308" s="352"/>
      <c r="H1308" s="352"/>
      <c r="I1308" s="352"/>
      <c r="J1308" s="352"/>
      <c r="K1308" s="352"/>
      <c r="L1308" s="352"/>
      <c r="M1308" s="352"/>
    </row>
    <row r="1309" spans="5:13">
      <c r="E1309" s="352"/>
      <c r="F1309" s="352"/>
      <c r="G1309" s="352"/>
      <c r="H1309" s="352"/>
      <c r="I1309" s="352"/>
      <c r="J1309" s="352"/>
      <c r="K1309" s="352"/>
      <c r="L1309" s="352"/>
      <c r="M1309" s="352"/>
    </row>
    <row r="1310" spans="5:13">
      <c r="E1310" s="352"/>
      <c r="F1310" s="352"/>
      <c r="G1310" s="352"/>
      <c r="H1310" s="352"/>
      <c r="I1310" s="352"/>
      <c r="J1310" s="352"/>
      <c r="K1310" s="352"/>
      <c r="L1310" s="352"/>
      <c r="M1310" s="352"/>
    </row>
    <row r="1311" spans="5:13">
      <c r="E1311" s="352"/>
      <c r="F1311" s="352"/>
      <c r="G1311" s="352"/>
      <c r="H1311" s="352"/>
      <c r="I1311" s="352"/>
      <c r="J1311" s="352"/>
      <c r="K1311" s="352"/>
      <c r="L1311" s="352"/>
      <c r="M1311" s="352"/>
    </row>
    <row r="1312" spans="5:13">
      <c r="E1312" s="352"/>
      <c r="F1312" s="352"/>
      <c r="G1312" s="352"/>
      <c r="H1312" s="352"/>
      <c r="I1312" s="352"/>
      <c r="J1312" s="352"/>
      <c r="K1312" s="352"/>
      <c r="L1312" s="352"/>
      <c r="M1312" s="352"/>
    </row>
    <row r="1313" spans="5:13">
      <c r="E1313" s="352"/>
      <c r="F1313" s="352"/>
      <c r="G1313" s="352"/>
      <c r="H1313" s="352"/>
      <c r="I1313" s="352"/>
      <c r="J1313" s="352"/>
      <c r="K1313" s="352"/>
      <c r="L1313" s="352"/>
      <c r="M1313" s="352"/>
    </row>
    <row r="1314" spans="5:13">
      <c r="E1314" s="352"/>
      <c r="F1314" s="352"/>
      <c r="G1314" s="352"/>
      <c r="H1314" s="352"/>
      <c r="I1314" s="352"/>
      <c r="J1314" s="352"/>
      <c r="K1314" s="352"/>
      <c r="L1314" s="352"/>
      <c r="M1314" s="352"/>
    </row>
    <row r="1315" spans="5:13">
      <c r="E1315" s="352"/>
      <c r="F1315" s="352"/>
      <c r="G1315" s="352"/>
      <c r="H1315" s="352"/>
      <c r="I1315" s="352"/>
      <c r="J1315" s="352"/>
      <c r="K1315" s="352"/>
      <c r="L1315" s="352"/>
      <c r="M1315" s="352"/>
    </row>
    <row r="1316" spans="5:13">
      <c r="E1316" s="352"/>
      <c r="F1316" s="352"/>
      <c r="G1316" s="352"/>
      <c r="H1316" s="352"/>
      <c r="I1316" s="352"/>
      <c r="J1316" s="352"/>
      <c r="K1316" s="352"/>
      <c r="L1316" s="352"/>
      <c r="M1316" s="352"/>
    </row>
    <row r="1317" spans="5:13">
      <c r="E1317" s="352"/>
      <c r="F1317" s="352"/>
      <c r="G1317" s="352"/>
      <c r="H1317" s="352"/>
      <c r="I1317" s="352"/>
      <c r="J1317" s="352"/>
      <c r="K1317" s="352"/>
      <c r="L1317" s="352"/>
      <c r="M1317" s="352"/>
    </row>
    <row r="1318" spans="5:13">
      <c r="E1318" s="352"/>
      <c r="F1318" s="352"/>
      <c r="G1318" s="352"/>
      <c r="H1318" s="352"/>
      <c r="I1318" s="352"/>
      <c r="J1318" s="352"/>
      <c r="K1318" s="352"/>
      <c r="L1318" s="352"/>
      <c r="M1318" s="352"/>
    </row>
    <row r="1319" spans="5:13">
      <c r="E1319" s="352"/>
      <c r="F1319" s="352"/>
      <c r="G1319" s="352"/>
      <c r="H1319" s="352"/>
      <c r="I1319" s="352"/>
      <c r="J1319" s="352"/>
      <c r="K1319" s="352"/>
      <c r="L1319" s="352"/>
      <c r="M1319" s="352"/>
    </row>
    <row r="1320" spans="5:13">
      <c r="E1320" s="352"/>
      <c r="F1320" s="352"/>
      <c r="G1320" s="352"/>
      <c r="H1320" s="352"/>
      <c r="I1320" s="352"/>
      <c r="J1320" s="352"/>
      <c r="K1320" s="352"/>
      <c r="L1320" s="352"/>
      <c r="M1320" s="352"/>
    </row>
    <row r="1321" spans="5:13">
      <c r="E1321" s="352"/>
      <c r="F1321" s="352"/>
      <c r="G1321" s="352"/>
      <c r="H1321" s="352"/>
      <c r="I1321" s="352"/>
      <c r="J1321" s="352"/>
      <c r="K1321" s="352"/>
      <c r="L1321" s="352"/>
      <c r="M1321" s="352"/>
    </row>
    <row r="1322" spans="5:13">
      <c r="E1322" s="352"/>
      <c r="F1322" s="352"/>
      <c r="G1322" s="352"/>
      <c r="H1322" s="352"/>
      <c r="I1322" s="352"/>
      <c r="J1322" s="352"/>
      <c r="K1322" s="352"/>
      <c r="L1322" s="352"/>
      <c r="M1322" s="352"/>
    </row>
    <row r="1323" spans="5:13">
      <c r="E1323" s="352"/>
      <c r="F1323" s="352"/>
      <c r="G1323" s="352"/>
      <c r="H1323" s="352"/>
      <c r="I1323" s="352"/>
      <c r="J1323" s="352"/>
      <c r="K1323" s="352"/>
      <c r="L1323" s="352"/>
      <c r="M1323" s="352"/>
    </row>
    <row r="1324" spans="5:13">
      <c r="E1324" s="352"/>
      <c r="F1324" s="352"/>
      <c r="G1324" s="352"/>
      <c r="H1324" s="352"/>
      <c r="I1324" s="352"/>
      <c r="J1324" s="352"/>
      <c r="K1324" s="352"/>
      <c r="L1324" s="352"/>
      <c r="M1324" s="352"/>
    </row>
    <row r="1325" spans="5:13">
      <c r="E1325" s="352"/>
      <c r="F1325" s="352"/>
      <c r="G1325" s="352"/>
      <c r="H1325" s="352"/>
      <c r="I1325" s="352"/>
      <c r="J1325" s="352"/>
      <c r="K1325" s="352"/>
      <c r="L1325" s="352"/>
      <c r="M1325" s="352"/>
    </row>
    <row r="1326" spans="5:13">
      <c r="E1326" s="352"/>
      <c r="F1326" s="352"/>
      <c r="G1326" s="352"/>
      <c r="H1326" s="352"/>
      <c r="I1326" s="352"/>
      <c r="J1326" s="352"/>
      <c r="K1326" s="352"/>
      <c r="L1326" s="352"/>
      <c r="M1326" s="352"/>
    </row>
    <row r="1327" spans="5:13">
      <c r="E1327" s="352"/>
      <c r="F1327" s="352"/>
      <c r="G1327" s="352"/>
      <c r="H1327" s="352"/>
      <c r="I1327" s="352"/>
      <c r="J1327" s="352"/>
      <c r="K1327" s="352"/>
      <c r="L1327" s="352"/>
      <c r="M1327" s="352"/>
    </row>
    <row r="1328" spans="5:13">
      <c r="E1328" s="352"/>
      <c r="F1328" s="352"/>
      <c r="G1328" s="352"/>
      <c r="H1328" s="352"/>
      <c r="I1328" s="352"/>
      <c r="J1328" s="352"/>
      <c r="K1328" s="352"/>
      <c r="L1328" s="352"/>
      <c r="M1328" s="352"/>
    </row>
    <row r="1329" spans="5:13">
      <c r="E1329" s="352"/>
      <c r="F1329" s="352"/>
      <c r="G1329" s="352"/>
      <c r="H1329" s="352"/>
      <c r="I1329" s="352"/>
      <c r="J1329" s="352"/>
      <c r="K1329" s="352"/>
      <c r="L1329" s="352"/>
      <c r="M1329" s="352"/>
    </row>
    <row r="1330" spans="5:13">
      <c r="E1330" s="352"/>
      <c r="F1330" s="352"/>
      <c r="G1330" s="352"/>
      <c r="H1330" s="352"/>
      <c r="I1330" s="352"/>
      <c r="J1330" s="352"/>
      <c r="K1330" s="352"/>
      <c r="L1330" s="352"/>
      <c r="M1330" s="352"/>
    </row>
    <row r="1331" spans="5:13">
      <c r="E1331" s="352"/>
      <c r="F1331" s="352"/>
      <c r="G1331" s="352"/>
      <c r="H1331" s="352"/>
      <c r="I1331" s="352"/>
      <c r="J1331" s="352"/>
      <c r="K1331" s="352"/>
      <c r="L1331" s="352"/>
      <c r="M1331" s="352"/>
    </row>
    <row r="1332" spans="5:13">
      <c r="E1332" s="352"/>
      <c r="F1332" s="352"/>
      <c r="G1332" s="352"/>
      <c r="H1332" s="352"/>
      <c r="I1332" s="352"/>
      <c r="J1332" s="352"/>
      <c r="K1332" s="352"/>
      <c r="L1332" s="352"/>
      <c r="M1332" s="352"/>
    </row>
    <row r="1333" spans="5:13">
      <c r="E1333" s="352"/>
      <c r="F1333" s="352"/>
      <c r="G1333" s="352"/>
      <c r="H1333" s="352"/>
      <c r="I1333" s="352"/>
      <c r="J1333" s="352"/>
      <c r="K1333" s="352"/>
      <c r="L1333" s="352"/>
      <c r="M1333" s="352"/>
    </row>
    <row r="1334" spans="5:13">
      <c r="E1334" s="352"/>
      <c r="F1334" s="352"/>
      <c r="G1334" s="352"/>
      <c r="H1334" s="352"/>
      <c r="I1334" s="352"/>
      <c r="J1334" s="352"/>
      <c r="K1334" s="352"/>
      <c r="L1334" s="352"/>
      <c r="M1334" s="352"/>
    </row>
    <row r="1335" spans="5:13">
      <c r="E1335" s="352"/>
      <c r="F1335" s="352"/>
      <c r="G1335" s="352"/>
      <c r="H1335" s="352"/>
      <c r="I1335" s="352"/>
      <c r="J1335" s="352"/>
      <c r="K1335" s="352"/>
      <c r="L1335" s="352"/>
      <c r="M1335" s="352"/>
    </row>
    <row r="1336" spans="5:13">
      <c r="E1336" s="352"/>
      <c r="F1336" s="352"/>
      <c r="G1336" s="352"/>
      <c r="H1336" s="352"/>
      <c r="I1336" s="352"/>
      <c r="J1336" s="352"/>
      <c r="K1336" s="352"/>
      <c r="L1336" s="352"/>
      <c r="M1336" s="352"/>
    </row>
    <row r="1337" spans="5:13">
      <c r="E1337" s="352"/>
      <c r="F1337" s="352"/>
      <c r="G1337" s="352"/>
      <c r="H1337" s="352"/>
      <c r="I1337" s="352"/>
      <c r="J1337" s="352"/>
      <c r="K1337" s="352"/>
      <c r="L1337" s="352"/>
      <c r="M1337" s="352"/>
    </row>
    <row r="1338" spans="5:13">
      <c r="E1338" s="352"/>
      <c r="F1338" s="352"/>
      <c r="G1338" s="352"/>
      <c r="H1338" s="352"/>
      <c r="I1338" s="352"/>
      <c r="J1338" s="352"/>
      <c r="K1338" s="352"/>
      <c r="L1338" s="352"/>
      <c r="M1338" s="352"/>
    </row>
    <row r="1339" spans="5:13">
      <c r="E1339" s="352"/>
      <c r="F1339" s="352"/>
      <c r="G1339" s="352"/>
      <c r="H1339" s="352"/>
      <c r="I1339" s="352"/>
      <c r="J1339" s="352"/>
      <c r="K1339" s="352"/>
      <c r="L1339" s="352"/>
      <c r="M1339" s="352"/>
    </row>
    <row r="1340" spans="5:13">
      <c r="E1340" s="352"/>
      <c r="F1340" s="352"/>
      <c r="G1340" s="352"/>
      <c r="H1340" s="352"/>
      <c r="I1340" s="352"/>
      <c r="J1340" s="352"/>
      <c r="K1340" s="352"/>
      <c r="L1340" s="352"/>
      <c r="M1340" s="352"/>
    </row>
    <row r="1341" spans="5:13">
      <c r="E1341" s="352"/>
      <c r="F1341" s="352"/>
      <c r="G1341" s="352"/>
      <c r="H1341" s="352"/>
      <c r="I1341" s="352"/>
      <c r="J1341" s="352"/>
      <c r="K1341" s="352"/>
      <c r="L1341" s="352"/>
      <c r="M1341" s="352"/>
    </row>
    <row r="1342" spans="5:13">
      <c r="E1342" s="352"/>
      <c r="F1342" s="352"/>
      <c r="G1342" s="352"/>
      <c r="H1342" s="352"/>
      <c r="I1342" s="352"/>
      <c r="J1342" s="352"/>
      <c r="K1342" s="352"/>
      <c r="L1342" s="352"/>
      <c r="M1342" s="352"/>
    </row>
    <row r="1343" spans="5:13">
      <c r="E1343" s="352"/>
      <c r="F1343" s="352"/>
      <c r="G1343" s="352"/>
      <c r="H1343" s="352"/>
      <c r="I1343" s="352"/>
      <c r="J1343" s="352"/>
      <c r="K1343" s="352"/>
      <c r="L1343" s="352"/>
      <c r="M1343" s="352"/>
    </row>
    <row r="1344" spans="5:13">
      <c r="E1344" s="352"/>
      <c r="F1344" s="352"/>
      <c r="G1344" s="352"/>
      <c r="H1344" s="352"/>
      <c r="I1344" s="352"/>
      <c r="J1344" s="352"/>
      <c r="K1344" s="352"/>
      <c r="L1344" s="352"/>
      <c r="M1344" s="352"/>
    </row>
    <row r="1345" spans="5:13">
      <c r="E1345" s="352"/>
      <c r="F1345" s="352"/>
      <c r="G1345" s="352"/>
      <c r="H1345" s="352"/>
      <c r="I1345" s="352"/>
      <c r="J1345" s="352"/>
      <c r="K1345" s="352"/>
      <c r="L1345" s="352"/>
      <c r="M1345" s="352"/>
    </row>
    <row r="1346" spans="5:13">
      <c r="E1346" s="352"/>
      <c r="F1346" s="352"/>
      <c r="G1346" s="352"/>
      <c r="H1346" s="352"/>
      <c r="I1346" s="352"/>
      <c r="J1346" s="352"/>
      <c r="K1346" s="352"/>
      <c r="L1346" s="352"/>
      <c r="M1346" s="352"/>
    </row>
    <row r="1347" spans="5:13">
      <c r="E1347" s="352"/>
      <c r="F1347" s="352"/>
      <c r="G1347" s="352"/>
      <c r="H1347" s="352"/>
      <c r="I1347" s="352"/>
      <c r="J1347" s="352"/>
      <c r="K1347" s="352"/>
      <c r="L1347" s="352"/>
      <c r="M1347" s="352"/>
    </row>
    <row r="1348" spans="5:13">
      <c r="E1348" s="352"/>
      <c r="F1348" s="352"/>
      <c r="G1348" s="352"/>
      <c r="H1348" s="352"/>
      <c r="I1348" s="352"/>
      <c r="J1348" s="352"/>
      <c r="K1348" s="352"/>
      <c r="L1348" s="352"/>
      <c r="M1348" s="352"/>
    </row>
    <row r="1349" spans="5:13">
      <c r="E1349" s="352"/>
      <c r="F1349" s="352"/>
      <c r="G1349" s="352"/>
      <c r="H1349" s="352"/>
      <c r="I1349" s="352"/>
      <c r="J1349" s="352"/>
      <c r="K1349" s="352"/>
      <c r="L1349" s="352"/>
      <c r="M1349" s="352"/>
    </row>
    <row r="1350" spans="5:13">
      <c r="E1350" s="352"/>
      <c r="F1350" s="352"/>
      <c r="G1350" s="352"/>
      <c r="H1350" s="352"/>
      <c r="I1350" s="352"/>
      <c r="J1350" s="352"/>
      <c r="K1350" s="352"/>
      <c r="L1350" s="352"/>
      <c r="M1350" s="352"/>
    </row>
    <row r="1351" spans="5:13">
      <c r="E1351" s="352"/>
      <c r="F1351" s="352"/>
      <c r="G1351" s="352"/>
      <c r="H1351" s="352"/>
      <c r="I1351" s="352"/>
      <c r="J1351" s="352"/>
      <c r="K1351" s="352"/>
      <c r="L1351" s="352"/>
      <c r="M1351" s="352"/>
    </row>
    <row r="1352" spans="5:13">
      <c r="E1352" s="352"/>
      <c r="F1352" s="352"/>
      <c r="G1352" s="352"/>
      <c r="H1352" s="352"/>
      <c r="I1352" s="352"/>
      <c r="J1352" s="352"/>
      <c r="K1352" s="352"/>
      <c r="L1352" s="352"/>
      <c r="M1352" s="352"/>
    </row>
    <row r="1353" spans="5:13">
      <c r="E1353" s="352"/>
      <c r="F1353" s="352"/>
      <c r="G1353" s="352"/>
      <c r="H1353" s="352"/>
      <c r="I1353" s="352"/>
      <c r="J1353" s="352"/>
      <c r="K1353" s="352"/>
      <c r="L1353" s="352"/>
      <c r="M1353" s="352"/>
    </row>
    <row r="1354" spans="5:13">
      <c r="E1354" s="352"/>
      <c r="F1354" s="352"/>
      <c r="G1354" s="352"/>
      <c r="H1354" s="352"/>
      <c r="I1354" s="352"/>
      <c r="J1354" s="352"/>
      <c r="K1354" s="352"/>
      <c r="L1354" s="352"/>
      <c r="M1354" s="352"/>
    </row>
    <row r="1355" spans="5:13">
      <c r="E1355" s="352"/>
      <c r="F1355" s="352"/>
      <c r="G1355" s="352"/>
      <c r="H1355" s="352"/>
      <c r="I1355" s="352"/>
      <c r="J1355" s="352"/>
      <c r="K1355" s="352"/>
      <c r="L1355" s="352"/>
      <c r="M1355" s="352"/>
    </row>
    <row r="1356" spans="5:13">
      <c r="E1356" s="352"/>
      <c r="F1356" s="352"/>
      <c r="G1356" s="352"/>
      <c r="H1356" s="352"/>
      <c r="I1356" s="352"/>
      <c r="J1356" s="352"/>
      <c r="K1356" s="352"/>
      <c r="L1356" s="352"/>
      <c r="M1356" s="352"/>
    </row>
    <row r="1357" spans="5:13">
      <c r="E1357" s="352"/>
      <c r="F1357" s="352"/>
      <c r="G1357" s="352"/>
      <c r="H1357" s="352"/>
      <c r="I1357" s="352"/>
      <c r="J1357" s="352"/>
      <c r="K1357" s="352"/>
      <c r="L1357" s="352"/>
      <c r="M1357" s="352"/>
    </row>
    <row r="1358" spans="5:13">
      <c r="E1358" s="352"/>
      <c r="F1358" s="352"/>
      <c r="G1358" s="352"/>
      <c r="H1358" s="352"/>
      <c r="I1358" s="352"/>
      <c r="J1358" s="352"/>
      <c r="K1358" s="352"/>
      <c r="L1358" s="352"/>
      <c r="M1358" s="352"/>
    </row>
    <row r="1359" spans="5:13">
      <c r="E1359" s="352"/>
      <c r="F1359" s="352"/>
      <c r="G1359" s="352"/>
      <c r="H1359" s="352"/>
      <c r="I1359" s="352"/>
      <c r="J1359" s="352"/>
      <c r="K1359" s="352"/>
      <c r="L1359" s="352"/>
      <c r="M1359" s="352"/>
    </row>
    <row r="1360" spans="5:13">
      <c r="E1360" s="352"/>
      <c r="F1360" s="352"/>
      <c r="G1360" s="352"/>
      <c r="H1360" s="352"/>
      <c r="I1360" s="352"/>
      <c r="J1360" s="352"/>
      <c r="K1360" s="352"/>
      <c r="L1360" s="352"/>
      <c r="M1360" s="352"/>
    </row>
    <row r="1361" spans="5:13">
      <c r="E1361" s="352"/>
      <c r="F1361" s="352"/>
      <c r="G1361" s="352"/>
      <c r="H1361" s="352"/>
      <c r="I1361" s="352"/>
      <c r="J1361" s="352"/>
      <c r="K1361" s="352"/>
      <c r="L1361" s="352"/>
      <c r="M1361" s="352"/>
    </row>
    <row r="1362" spans="5:13">
      <c r="E1362" s="352"/>
      <c r="F1362" s="352"/>
      <c r="G1362" s="352"/>
      <c r="H1362" s="352"/>
      <c r="I1362" s="352"/>
      <c r="J1362" s="352"/>
      <c r="K1362" s="352"/>
      <c r="L1362" s="352"/>
      <c r="M1362" s="352"/>
    </row>
    <row r="1363" spans="5:13">
      <c r="E1363" s="352"/>
      <c r="F1363" s="352"/>
      <c r="G1363" s="352"/>
      <c r="H1363" s="352"/>
      <c r="I1363" s="352"/>
      <c r="J1363" s="352"/>
      <c r="K1363" s="352"/>
      <c r="L1363" s="352"/>
      <c r="M1363" s="352"/>
    </row>
    <row r="1364" spans="5:13">
      <c r="E1364" s="352"/>
      <c r="F1364" s="352"/>
      <c r="G1364" s="352"/>
      <c r="H1364" s="352"/>
      <c r="I1364" s="352"/>
      <c r="J1364" s="352"/>
      <c r="K1364" s="352"/>
      <c r="L1364" s="352"/>
      <c r="M1364" s="352"/>
    </row>
    <row r="1365" spans="5:13">
      <c r="E1365" s="352"/>
      <c r="F1365" s="352"/>
      <c r="G1365" s="352"/>
      <c r="H1365" s="352"/>
      <c r="I1365" s="352"/>
      <c r="J1365" s="352"/>
      <c r="K1365" s="352"/>
      <c r="L1365" s="352"/>
      <c r="M1365" s="352"/>
    </row>
    <row r="1366" spans="5:13">
      <c r="E1366" s="352"/>
      <c r="F1366" s="352"/>
      <c r="G1366" s="352"/>
      <c r="H1366" s="352"/>
      <c r="I1366" s="352"/>
      <c r="J1366" s="352"/>
      <c r="K1366" s="352"/>
      <c r="L1366" s="352"/>
      <c r="M1366" s="352"/>
    </row>
    <row r="1367" spans="5:13">
      <c r="E1367" s="352"/>
      <c r="F1367" s="352"/>
      <c r="G1367" s="352"/>
      <c r="H1367" s="352"/>
      <c r="I1367" s="352"/>
      <c r="J1367" s="352"/>
      <c r="K1367" s="352"/>
      <c r="L1367" s="352"/>
      <c r="M1367" s="352"/>
    </row>
    <row r="1368" spans="5:13">
      <c r="E1368" s="352"/>
      <c r="F1368" s="352"/>
      <c r="G1368" s="352"/>
      <c r="H1368" s="352"/>
      <c r="I1368" s="352"/>
      <c r="J1368" s="352"/>
      <c r="K1368" s="352"/>
      <c r="L1368" s="352"/>
      <c r="M1368" s="352"/>
    </row>
    <row r="1369" spans="5:13">
      <c r="E1369" s="352"/>
      <c r="F1369" s="352"/>
      <c r="G1369" s="352"/>
      <c r="H1369" s="352"/>
      <c r="I1369" s="352"/>
      <c r="J1369" s="352"/>
      <c r="K1369" s="352"/>
      <c r="L1369" s="352"/>
      <c r="M1369" s="352"/>
    </row>
    <row r="1370" spans="5:13">
      <c r="E1370" s="352"/>
      <c r="F1370" s="352"/>
      <c r="G1370" s="352"/>
      <c r="H1370" s="352"/>
      <c r="I1370" s="352"/>
      <c r="J1370" s="352"/>
      <c r="K1370" s="352"/>
      <c r="L1370" s="352"/>
      <c r="M1370" s="352"/>
    </row>
    <row r="1371" spans="5:13">
      <c r="E1371" s="352"/>
      <c r="F1371" s="352"/>
      <c r="G1371" s="352"/>
      <c r="H1371" s="352"/>
      <c r="I1371" s="352"/>
      <c r="J1371" s="352"/>
      <c r="K1371" s="352"/>
      <c r="L1371" s="352"/>
      <c r="M1371" s="352"/>
    </row>
    <row r="1372" spans="5:13">
      <c r="E1372" s="352"/>
      <c r="F1372" s="352"/>
      <c r="G1372" s="352"/>
      <c r="H1372" s="352"/>
      <c r="I1372" s="352"/>
      <c r="J1372" s="352"/>
      <c r="K1372" s="352"/>
      <c r="L1372" s="352"/>
      <c r="M1372" s="352"/>
    </row>
    <row r="1373" spans="5:13">
      <c r="E1373" s="352"/>
      <c r="F1373" s="352"/>
      <c r="G1373" s="352"/>
      <c r="H1373" s="352"/>
      <c r="I1373" s="352"/>
      <c r="J1373" s="352"/>
      <c r="K1373" s="352"/>
      <c r="L1373" s="352"/>
      <c r="M1373" s="352"/>
    </row>
    <row r="1374" spans="5:13">
      <c r="E1374" s="352"/>
      <c r="F1374" s="352"/>
      <c r="G1374" s="352"/>
      <c r="H1374" s="352"/>
      <c r="I1374" s="352"/>
      <c r="J1374" s="352"/>
      <c r="K1374" s="352"/>
      <c r="L1374" s="352"/>
      <c r="M1374" s="352"/>
    </row>
    <row r="1375" spans="5:13">
      <c r="E1375" s="352"/>
      <c r="F1375" s="352"/>
      <c r="G1375" s="352"/>
      <c r="H1375" s="352"/>
      <c r="I1375" s="352"/>
      <c r="J1375" s="352"/>
      <c r="K1375" s="352"/>
      <c r="L1375" s="352"/>
      <c r="M1375" s="352"/>
    </row>
    <row r="1376" spans="5:13">
      <c r="E1376" s="352"/>
      <c r="F1376" s="352"/>
      <c r="G1376" s="352"/>
      <c r="H1376" s="352"/>
      <c r="I1376" s="352"/>
      <c r="J1376" s="352"/>
      <c r="K1376" s="352"/>
      <c r="L1376" s="352"/>
      <c r="M1376" s="352"/>
    </row>
    <row r="1377" spans="5:13">
      <c r="E1377" s="352"/>
      <c r="F1377" s="352"/>
      <c r="G1377" s="352"/>
      <c r="H1377" s="352"/>
      <c r="I1377" s="352"/>
      <c r="J1377" s="352"/>
      <c r="K1377" s="352"/>
      <c r="L1377" s="352"/>
      <c r="M1377" s="352"/>
    </row>
    <row r="1378" spans="5:13">
      <c r="E1378" s="352"/>
      <c r="F1378" s="352"/>
      <c r="G1378" s="352"/>
      <c r="H1378" s="352"/>
      <c r="I1378" s="352"/>
      <c r="J1378" s="352"/>
      <c r="K1378" s="352"/>
      <c r="L1378" s="352"/>
      <c r="M1378" s="352"/>
    </row>
    <row r="1379" spans="5:13">
      <c r="E1379" s="352"/>
      <c r="F1379" s="352"/>
      <c r="G1379" s="352"/>
      <c r="H1379" s="352"/>
      <c r="I1379" s="352"/>
      <c r="J1379" s="352"/>
      <c r="K1379" s="352"/>
      <c r="L1379" s="352"/>
      <c r="M1379" s="352"/>
    </row>
    <row r="1380" spans="5:13">
      <c r="E1380" s="352"/>
      <c r="F1380" s="352"/>
      <c r="G1380" s="352"/>
      <c r="H1380" s="352"/>
      <c r="I1380" s="352"/>
      <c r="J1380" s="352"/>
      <c r="K1380" s="352"/>
      <c r="L1380" s="352"/>
      <c r="M1380" s="352"/>
    </row>
    <row r="1381" spans="5:13">
      <c r="E1381" s="352"/>
      <c r="F1381" s="352"/>
      <c r="G1381" s="352"/>
      <c r="H1381" s="352"/>
      <c r="I1381" s="352"/>
      <c r="J1381" s="352"/>
      <c r="K1381" s="352"/>
      <c r="L1381" s="352"/>
      <c r="M1381" s="352"/>
    </row>
    <row r="1382" spans="5:13">
      <c r="E1382" s="352"/>
      <c r="F1382" s="352"/>
      <c r="G1382" s="352"/>
      <c r="H1382" s="352"/>
      <c r="I1382" s="352"/>
      <c r="J1382" s="352"/>
      <c r="K1382" s="352"/>
      <c r="L1382" s="352"/>
      <c r="M1382" s="352"/>
    </row>
    <row r="1383" spans="5:13">
      <c r="E1383" s="352"/>
      <c r="F1383" s="352"/>
      <c r="G1383" s="352"/>
      <c r="H1383" s="352"/>
      <c r="I1383" s="352"/>
      <c r="J1383" s="352"/>
      <c r="K1383" s="352"/>
      <c r="L1383" s="352"/>
      <c r="M1383" s="352"/>
    </row>
    <row r="1384" spans="5:13">
      <c r="E1384" s="352"/>
      <c r="F1384" s="352"/>
      <c r="G1384" s="352"/>
      <c r="H1384" s="352"/>
      <c r="I1384" s="352"/>
      <c r="J1384" s="352"/>
      <c r="K1384" s="352"/>
      <c r="L1384" s="352"/>
      <c r="M1384" s="352"/>
    </row>
    <row r="1385" spans="5:13">
      <c r="E1385" s="352"/>
      <c r="F1385" s="352"/>
      <c r="G1385" s="352"/>
      <c r="H1385" s="352"/>
      <c r="I1385" s="352"/>
      <c r="J1385" s="352"/>
      <c r="K1385" s="352"/>
      <c r="L1385" s="352"/>
      <c r="M1385" s="352"/>
    </row>
    <row r="1386" spans="5:13">
      <c r="E1386" s="352"/>
      <c r="F1386" s="352"/>
      <c r="G1386" s="352"/>
      <c r="H1386" s="352"/>
      <c r="I1386" s="352"/>
      <c r="J1386" s="352"/>
      <c r="K1386" s="352"/>
      <c r="L1386" s="352"/>
      <c r="M1386" s="352"/>
    </row>
    <row r="1387" spans="5:13">
      <c r="E1387" s="352"/>
      <c r="F1387" s="352"/>
      <c r="G1387" s="352"/>
      <c r="H1387" s="352"/>
      <c r="I1387" s="352"/>
      <c r="J1387" s="352"/>
      <c r="K1387" s="352"/>
      <c r="L1387" s="352"/>
      <c r="M1387" s="352"/>
    </row>
    <row r="1388" spans="5:13">
      <c r="E1388" s="352"/>
      <c r="F1388" s="352"/>
      <c r="G1388" s="352"/>
      <c r="H1388" s="352"/>
      <c r="I1388" s="352"/>
      <c r="J1388" s="352"/>
      <c r="K1388" s="352"/>
      <c r="L1388" s="352"/>
      <c r="M1388" s="352"/>
    </row>
    <row r="1389" spans="5:13">
      <c r="E1389" s="352"/>
      <c r="F1389" s="352"/>
      <c r="G1389" s="352"/>
      <c r="H1389" s="352"/>
      <c r="I1389" s="352"/>
      <c r="J1389" s="352"/>
      <c r="K1389" s="352"/>
      <c r="L1389" s="352"/>
      <c r="M1389" s="352"/>
    </row>
    <row r="1390" spans="5:13">
      <c r="E1390" s="352"/>
      <c r="F1390" s="352"/>
      <c r="G1390" s="352"/>
      <c r="H1390" s="352"/>
      <c r="I1390" s="352"/>
      <c r="J1390" s="352"/>
      <c r="K1390" s="352"/>
      <c r="L1390" s="352"/>
      <c r="M1390" s="352"/>
    </row>
    <row r="1391" spans="5:13">
      <c r="E1391" s="352"/>
      <c r="F1391" s="352"/>
      <c r="G1391" s="352"/>
      <c r="H1391" s="352"/>
      <c r="I1391" s="352"/>
      <c r="J1391" s="352"/>
      <c r="K1391" s="352"/>
      <c r="L1391" s="352"/>
      <c r="M1391" s="352"/>
    </row>
    <row r="1392" spans="5:13">
      <c r="E1392" s="352"/>
      <c r="F1392" s="352"/>
      <c r="G1392" s="352"/>
      <c r="H1392" s="352"/>
      <c r="I1392" s="352"/>
      <c r="J1392" s="352"/>
      <c r="K1392" s="352"/>
      <c r="L1392" s="352"/>
      <c r="M1392" s="352"/>
    </row>
    <row r="1393" spans="5:13">
      <c r="E1393" s="352"/>
      <c r="F1393" s="352"/>
      <c r="G1393" s="352"/>
      <c r="H1393" s="352"/>
      <c r="I1393" s="352"/>
      <c r="J1393" s="352"/>
      <c r="K1393" s="352"/>
      <c r="L1393" s="352"/>
      <c r="M1393" s="352"/>
    </row>
    <row r="1394" spans="5:13">
      <c r="E1394" s="352"/>
      <c r="F1394" s="352"/>
      <c r="G1394" s="352"/>
      <c r="H1394" s="352"/>
      <c r="I1394" s="352"/>
      <c r="J1394" s="352"/>
      <c r="K1394" s="352"/>
      <c r="L1394" s="352"/>
      <c r="M1394" s="352"/>
    </row>
    <row r="1395" spans="5:13">
      <c r="E1395" s="352"/>
      <c r="F1395" s="352"/>
      <c r="G1395" s="352"/>
      <c r="H1395" s="352"/>
      <c r="I1395" s="352"/>
      <c r="J1395" s="352"/>
      <c r="K1395" s="352"/>
      <c r="L1395" s="352"/>
      <c r="M1395" s="352"/>
    </row>
    <row r="1396" spans="5:13">
      <c r="E1396" s="352"/>
      <c r="F1396" s="352"/>
      <c r="G1396" s="352"/>
      <c r="H1396" s="352"/>
      <c r="I1396" s="352"/>
      <c r="J1396" s="352"/>
      <c r="K1396" s="352"/>
      <c r="L1396" s="352"/>
      <c r="M1396" s="352"/>
    </row>
    <row r="1397" spans="5:13">
      <c r="E1397" s="352"/>
      <c r="F1397" s="352"/>
      <c r="G1397" s="352"/>
      <c r="H1397" s="352"/>
      <c r="I1397" s="352"/>
      <c r="J1397" s="352"/>
      <c r="K1397" s="352"/>
      <c r="L1397" s="352"/>
      <c r="M1397" s="352"/>
    </row>
    <row r="1398" spans="5:13">
      <c r="E1398" s="352"/>
      <c r="F1398" s="352"/>
      <c r="G1398" s="352"/>
      <c r="H1398" s="352"/>
      <c r="I1398" s="352"/>
      <c r="J1398" s="352"/>
      <c r="K1398" s="352"/>
      <c r="L1398" s="352"/>
      <c r="M1398" s="352"/>
    </row>
    <row r="1399" spans="5:13">
      <c r="E1399" s="352"/>
      <c r="F1399" s="352"/>
      <c r="G1399" s="352"/>
      <c r="H1399" s="352"/>
      <c r="I1399" s="352"/>
      <c r="J1399" s="352"/>
      <c r="K1399" s="352"/>
      <c r="L1399" s="352"/>
      <c r="M1399" s="352"/>
    </row>
    <row r="1400" spans="5:13">
      <c r="E1400" s="352"/>
      <c r="F1400" s="352"/>
      <c r="G1400" s="352"/>
      <c r="H1400" s="352"/>
      <c r="I1400" s="352"/>
      <c r="J1400" s="352"/>
      <c r="K1400" s="352"/>
      <c r="L1400" s="352"/>
      <c r="M1400" s="352"/>
    </row>
    <row r="1401" spans="5:13">
      <c r="E1401" s="352"/>
      <c r="F1401" s="352"/>
      <c r="G1401" s="352"/>
      <c r="H1401" s="352"/>
      <c r="I1401" s="352"/>
      <c r="J1401" s="352"/>
      <c r="K1401" s="352"/>
      <c r="L1401" s="352"/>
      <c r="M1401" s="352"/>
    </row>
    <row r="1402" spans="5:13">
      <c r="E1402" s="352"/>
      <c r="F1402" s="352"/>
      <c r="G1402" s="352"/>
      <c r="H1402" s="352"/>
      <c r="I1402" s="352"/>
      <c r="J1402" s="352"/>
      <c r="K1402" s="352"/>
      <c r="L1402" s="352"/>
      <c r="M1402" s="352"/>
    </row>
    <row r="1403" spans="5:13">
      <c r="E1403" s="352"/>
      <c r="F1403" s="352"/>
      <c r="G1403" s="352"/>
      <c r="H1403" s="352"/>
      <c r="I1403" s="352"/>
      <c r="J1403" s="352"/>
      <c r="K1403" s="352"/>
      <c r="L1403" s="352"/>
      <c r="M1403" s="352"/>
    </row>
    <row r="1404" spans="5:13">
      <c r="E1404" s="352"/>
      <c r="F1404" s="352"/>
      <c r="G1404" s="352"/>
      <c r="H1404" s="352"/>
      <c r="I1404" s="352"/>
      <c r="J1404" s="352"/>
      <c r="K1404" s="352"/>
      <c r="L1404" s="352"/>
      <c r="M1404" s="352"/>
    </row>
    <row r="1405" spans="5:13">
      <c r="E1405" s="352"/>
      <c r="F1405" s="352"/>
      <c r="G1405" s="352"/>
      <c r="H1405" s="352"/>
      <c r="I1405" s="352"/>
      <c r="J1405" s="352"/>
      <c r="K1405" s="352"/>
      <c r="L1405" s="352"/>
      <c r="M1405" s="352"/>
    </row>
    <row r="1406" spans="5:13">
      <c r="E1406" s="352"/>
      <c r="F1406" s="352"/>
      <c r="G1406" s="352"/>
      <c r="H1406" s="352"/>
      <c r="I1406" s="352"/>
      <c r="J1406" s="352"/>
      <c r="K1406" s="352"/>
      <c r="L1406" s="352"/>
      <c r="M1406" s="352"/>
    </row>
    <row r="1407" spans="5:13">
      <c r="E1407" s="352"/>
      <c r="F1407" s="352"/>
      <c r="G1407" s="352"/>
      <c r="H1407" s="352"/>
      <c r="I1407" s="352"/>
      <c r="J1407" s="352"/>
      <c r="K1407" s="352"/>
      <c r="L1407" s="352"/>
      <c r="M1407" s="352"/>
    </row>
    <row r="1408" spans="5:13">
      <c r="E1408" s="352"/>
      <c r="F1408" s="352"/>
      <c r="G1408" s="352"/>
      <c r="H1408" s="352"/>
      <c r="I1408" s="352"/>
      <c r="J1408" s="352"/>
      <c r="K1408" s="352"/>
      <c r="L1408" s="352"/>
      <c r="M1408" s="352"/>
    </row>
    <row r="1409" spans="5:13">
      <c r="E1409" s="352"/>
      <c r="F1409" s="352"/>
      <c r="G1409" s="352"/>
      <c r="H1409" s="352"/>
      <c r="I1409" s="352"/>
      <c r="J1409" s="352"/>
      <c r="K1409" s="352"/>
      <c r="L1409" s="352"/>
      <c r="M1409" s="352"/>
    </row>
    <row r="1410" spans="5:13">
      <c r="E1410" s="352"/>
      <c r="F1410" s="352"/>
      <c r="G1410" s="352"/>
      <c r="H1410" s="352"/>
      <c r="I1410" s="352"/>
      <c r="J1410" s="352"/>
      <c r="K1410" s="352"/>
      <c r="L1410" s="352"/>
      <c r="M1410" s="352"/>
    </row>
    <row r="1411" spans="5:13">
      <c r="E1411" s="352"/>
      <c r="F1411" s="352"/>
      <c r="G1411" s="352"/>
      <c r="H1411" s="352"/>
      <c r="I1411" s="352"/>
      <c r="J1411" s="352"/>
      <c r="K1411" s="352"/>
      <c r="L1411" s="352"/>
      <c r="M1411" s="352"/>
    </row>
    <row r="1412" spans="5:13">
      <c r="E1412" s="352"/>
      <c r="F1412" s="352"/>
      <c r="G1412" s="352"/>
      <c r="H1412" s="352"/>
      <c r="I1412" s="352"/>
      <c r="J1412" s="352"/>
      <c r="K1412" s="352"/>
      <c r="L1412" s="352"/>
      <c r="M1412" s="352"/>
    </row>
    <row r="1413" spans="5:13">
      <c r="E1413" s="352"/>
      <c r="F1413" s="352"/>
      <c r="G1413" s="352"/>
      <c r="H1413" s="352"/>
      <c r="I1413" s="352"/>
      <c r="J1413" s="352"/>
      <c r="K1413" s="352"/>
      <c r="L1413" s="352"/>
      <c r="M1413" s="352"/>
    </row>
    <row r="1414" spans="5:13">
      <c r="E1414" s="352"/>
      <c r="F1414" s="352"/>
      <c r="G1414" s="352"/>
      <c r="H1414" s="352"/>
      <c r="I1414" s="352"/>
      <c r="J1414" s="352"/>
      <c r="K1414" s="352"/>
      <c r="L1414" s="352"/>
      <c r="M1414" s="352"/>
    </row>
    <row r="1415" spans="5:13">
      <c r="E1415" s="352"/>
      <c r="F1415" s="352"/>
      <c r="G1415" s="352"/>
      <c r="H1415" s="352"/>
      <c r="I1415" s="352"/>
      <c r="J1415" s="352"/>
      <c r="K1415" s="352"/>
      <c r="L1415" s="352"/>
      <c r="M1415" s="352"/>
    </row>
    <row r="1416" spans="5:13">
      <c r="E1416" s="352"/>
      <c r="F1416" s="352"/>
      <c r="G1416" s="352"/>
      <c r="H1416" s="352"/>
      <c r="I1416" s="352"/>
      <c r="J1416" s="352"/>
      <c r="K1416" s="352"/>
      <c r="L1416" s="352"/>
      <c r="M1416" s="352"/>
    </row>
    <row r="1417" spans="5:13">
      <c r="E1417" s="352"/>
      <c r="F1417" s="352"/>
      <c r="G1417" s="352"/>
      <c r="H1417" s="352"/>
      <c r="I1417" s="352"/>
      <c r="J1417" s="352"/>
      <c r="K1417" s="352"/>
      <c r="L1417" s="352"/>
      <c r="M1417" s="352"/>
    </row>
    <row r="1418" spans="5:13">
      <c r="E1418" s="352"/>
      <c r="F1418" s="352"/>
      <c r="G1418" s="352"/>
      <c r="H1418" s="352"/>
      <c r="I1418" s="352"/>
      <c r="J1418" s="352"/>
      <c r="K1418" s="352"/>
      <c r="L1418" s="352"/>
      <c r="M1418" s="352"/>
    </row>
    <row r="1419" spans="5:13">
      <c r="E1419" s="352"/>
      <c r="F1419" s="352"/>
      <c r="G1419" s="352"/>
      <c r="H1419" s="352"/>
      <c r="I1419" s="352"/>
      <c r="J1419" s="352"/>
      <c r="K1419" s="352"/>
      <c r="L1419" s="352"/>
      <c r="M1419" s="352"/>
    </row>
    <row r="1420" spans="5:13">
      <c r="E1420" s="352"/>
      <c r="F1420" s="352"/>
      <c r="G1420" s="352"/>
      <c r="H1420" s="352"/>
      <c r="I1420" s="352"/>
      <c r="J1420" s="352"/>
      <c r="K1420" s="352"/>
      <c r="L1420" s="352"/>
      <c r="M1420" s="352"/>
    </row>
    <row r="1421" spans="5:13">
      <c r="E1421" s="352"/>
      <c r="F1421" s="352"/>
      <c r="G1421" s="352"/>
      <c r="H1421" s="352"/>
      <c r="I1421" s="352"/>
      <c r="J1421" s="352"/>
      <c r="K1421" s="352"/>
      <c r="L1421" s="352"/>
      <c r="M1421" s="352"/>
    </row>
    <row r="1422" spans="5:13">
      <c r="E1422" s="352"/>
      <c r="F1422" s="352"/>
      <c r="G1422" s="352"/>
      <c r="H1422" s="352"/>
      <c r="I1422" s="352"/>
      <c r="J1422" s="352"/>
      <c r="K1422" s="352"/>
      <c r="L1422" s="352"/>
      <c r="M1422" s="352"/>
    </row>
    <row r="1423" spans="5:13">
      <c r="E1423" s="352"/>
      <c r="F1423" s="352"/>
      <c r="G1423" s="352"/>
      <c r="H1423" s="352"/>
      <c r="I1423" s="352"/>
      <c r="J1423" s="352"/>
      <c r="K1423" s="352"/>
      <c r="L1423" s="352"/>
      <c r="M1423" s="352"/>
    </row>
    <row r="1424" spans="5:13">
      <c r="E1424" s="352"/>
      <c r="F1424" s="352"/>
      <c r="G1424" s="352"/>
      <c r="H1424" s="352"/>
      <c r="I1424" s="352"/>
      <c r="J1424" s="352"/>
      <c r="K1424" s="352"/>
      <c r="L1424" s="352"/>
      <c r="M1424" s="352"/>
    </row>
    <row r="1425" spans="5:13">
      <c r="E1425" s="352"/>
      <c r="F1425" s="352"/>
      <c r="G1425" s="352"/>
      <c r="H1425" s="352"/>
      <c r="I1425" s="352"/>
      <c r="J1425" s="352"/>
      <c r="K1425" s="352"/>
      <c r="L1425" s="352"/>
      <c r="M1425" s="352"/>
    </row>
    <row r="1426" spans="5:13">
      <c r="E1426" s="352"/>
      <c r="F1426" s="352"/>
      <c r="G1426" s="352"/>
      <c r="H1426" s="352"/>
      <c r="I1426" s="352"/>
      <c r="J1426" s="352"/>
      <c r="K1426" s="352"/>
      <c r="L1426" s="352"/>
      <c r="M1426" s="352"/>
    </row>
    <row r="1427" spans="5:13">
      <c r="E1427" s="352"/>
      <c r="F1427" s="352"/>
      <c r="G1427" s="352"/>
      <c r="H1427" s="352"/>
      <c r="I1427" s="352"/>
      <c r="J1427" s="352"/>
      <c r="K1427" s="352"/>
      <c r="L1427" s="352"/>
      <c r="M1427" s="352"/>
    </row>
    <row r="1428" spans="5:13">
      <c r="E1428" s="352"/>
      <c r="F1428" s="352"/>
      <c r="G1428" s="352"/>
      <c r="H1428" s="352"/>
      <c r="I1428" s="352"/>
      <c r="J1428" s="352"/>
      <c r="K1428" s="352"/>
      <c r="L1428" s="352"/>
      <c r="M1428" s="352"/>
    </row>
    <row r="1429" spans="5:13">
      <c r="E1429" s="352"/>
      <c r="F1429" s="352"/>
      <c r="G1429" s="352"/>
      <c r="H1429" s="352"/>
      <c r="I1429" s="352"/>
      <c r="J1429" s="352"/>
      <c r="K1429" s="352"/>
      <c r="L1429" s="352"/>
      <c r="M1429" s="352"/>
    </row>
    <row r="1430" spans="5:13">
      <c r="E1430" s="352"/>
      <c r="F1430" s="352"/>
      <c r="G1430" s="352"/>
      <c r="H1430" s="352"/>
      <c r="I1430" s="352"/>
      <c r="J1430" s="352"/>
      <c r="K1430" s="352"/>
      <c r="L1430" s="352"/>
      <c r="M1430" s="352"/>
    </row>
    <row r="1431" spans="5:13">
      <c r="E1431" s="352"/>
      <c r="F1431" s="352"/>
      <c r="G1431" s="352"/>
      <c r="H1431" s="352"/>
      <c r="I1431" s="352"/>
      <c r="J1431" s="352"/>
      <c r="K1431" s="352"/>
      <c r="L1431" s="352"/>
      <c r="M1431" s="352"/>
    </row>
    <row r="1432" spans="5:13">
      <c r="E1432" s="352"/>
      <c r="F1432" s="352"/>
      <c r="G1432" s="352"/>
      <c r="H1432" s="352"/>
      <c r="I1432" s="352"/>
      <c r="J1432" s="352"/>
      <c r="K1432" s="352"/>
      <c r="L1432" s="352"/>
      <c r="M1432" s="352"/>
    </row>
    <row r="1433" spans="5:13">
      <c r="E1433" s="352"/>
      <c r="F1433" s="352"/>
      <c r="G1433" s="352"/>
      <c r="H1433" s="352"/>
      <c r="I1433" s="352"/>
      <c r="J1433" s="352"/>
      <c r="K1433" s="352"/>
      <c r="L1433" s="352"/>
      <c r="M1433" s="352"/>
    </row>
    <row r="1434" spans="5:13">
      <c r="E1434" s="352"/>
      <c r="F1434" s="352"/>
      <c r="G1434" s="352"/>
      <c r="H1434" s="352"/>
      <c r="I1434" s="352"/>
      <c r="J1434" s="352"/>
      <c r="K1434" s="352"/>
      <c r="L1434" s="352"/>
      <c r="M1434" s="352"/>
    </row>
    <row r="1435" spans="5:13">
      <c r="E1435" s="352"/>
      <c r="F1435" s="352"/>
      <c r="G1435" s="352"/>
      <c r="H1435" s="352"/>
      <c r="I1435" s="352"/>
      <c r="J1435" s="352"/>
      <c r="K1435" s="352"/>
      <c r="L1435" s="352"/>
      <c r="M1435" s="352"/>
    </row>
    <row r="1436" spans="5:13">
      <c r="E1436" s="352"/>
      <c r="F1436" s="352"/>
      <c r="G1436" s="352"/>
      <c r="H1436" s="352"/>
      <c r="I1436" s="352"/>
      <c r="J1436" s="352"/>
      <c r="K1436" s="352"/>
      <c r="L1436" s="352"/>
      <c r="M1436" s="352"/>
    </row>
    <row r="1437" spans="5:13">
      <c r="E1437" s="352"/>
      <c r="F1437" s="352"/>
      <c r="G1437" s="352"/>
      <c r="H1437" s="352"/>
      <c r="I1437" s="352"/>
      <c r="J1437" s="352"/>
      <c r="K1437" s="352"/>
      <c r="L1437" s="352"/>
      <c r="M1437" s="352"/>
    </row>
    <row r="1438" spans="5:13">
      <c r="E1438" s="352"/>
      <c r="F1438" s="352"/>
      <c r="G1438" s="352"/>
      <c r="H1438" s="352"/>
      <c r="I1438" s="352"/>
      <c r="J1438" s="352"/>
      <c r="K1438" s="352"/>
      <c r="L1438" s="352"/>
      <c r="M1438" s="352"/>
    </row>
    <row r="1439" spans="5:13">
      <c r="E1439" s="352"/>
      <c r="F1439" s="352"/>
      <c r="G1439" s="352"/>
      <c r="H1439" s="352"/>
      <c r="I1439" s="352"/>
      <c r="J1439" s="352"/>
      <c r="K1439" s="352"/>
      <c r="L1439" s="352"/>
      <c r="M1439" s="352"/>
    </row>
    <row r="1440" spans="5:13">
      <c r="E1440" s="352"/>
      <c r="F1440" s="352"/>
      <c r="G1440" s="352"/>
      <c r="H1440" s="352"/>
      <c r="I1440" s="352"/>
      <c r="J1440" s="352"/>
      <c r="K1440" s="352"/>
      <c r="L1440" s="352"/>
      <c r="M1440" s="352"/>
    </row>
    <row r="1441" spans="5:13">
      <c r="E1441" s="352"/>
      <c r="F1441" s="352"/>
      <c r="G1441" s="352"/>
      <c r="H1441" s="352"/>
      <c r="I1441" s="352"/>
      <c r="J1441" s="352"/>
      <c r="K1441" s="352"/>
      <c r="L1441" s="352"/>
      <c r="M1441" s="352"/>
    </row>
    <row r="1442" spans="5:13">
      <c r="E1442" s="352"/>
      <c r="F1442" s="352"/>
      <c r="G1442" s="352"/>
      <c r="H1442" s="352"/>
      <c r="I1442" s="352"/>
      <c r="J1442" s="352"/>
      <c r="K1442" s="352"/>
      <c r="L1442" s="352"/>
      <c r="M1442" s="352"/>
    </row>
    <row r="1443" spans="5:13">
      <c r="E1443" s="352"/>
      <c r="F1443" s="352"/>
      <c r="G1443" s="352"/>
      <c r="H1443" s="352"/>
      <c r="I1443" s="352"/>
      <c r="J1443" s="352"/>
      <c r="K1443" s="352"/>
      <c r="L1443" s="352"/>
      <c r="M1443" s="352"/>
    </row>
    <row r="1444" spans="5:13">
      <c r="E1444" s="352"/>
      <c r="F1444" s="352"/>
      <c r="G1444" s="352"/>
      <c r="H1444" s="352"/>
      <c r="I1444" s="352"/>
      <c r="J1444" s="352"/>
      <c r="K1444" s="352"/>
      <c r="L1444" s="352"/>
      <c r="M1444" s="352"/>
    </row>
    <row r="1445" spans="5:13">
      <c r="E1445" s="352"/>
      <c r="F1445" s="352"/>
      <c r="G1445" s="352"/>
      <c r="H1445" s="352"/>
      <c r="I1445" s="352"/>
      <c r="J1445" s="352"/>
      <c r="K1445" s="352"/>
      <c r="L1445" s="352"/>
      <c r="M1445" s="352"/>
    </row>
    <row r="1446" spans="5:13">
      <c r="E1446" s="352"/>
      <c r="F1446" s="352"/>
      <c r="G1446" s="352"/>
      <c r="H1446" s="352"/>
      <c r="I1446" s="352"/>
      <c r="J1446" s="352"/>
      <c r="K1446" s="352"/>
      <c r="L1446" s="352"/>
      <c r="M1446" s="352"/>
    </row>
    <row r="1447" spans="5:13">
      <c r="E1447" s="352"/>
      <c r="F1447" s="352"/>
      <c r="G1447" s="352"/>
      <c r="H1447" s="352"/>
      <c r="I1447" s="352"/>
      <c r="J1447" s="352"/>
      <c r="K1447" s="352"/>
      <c r="L1447" s="352"/>
      <c r="M1447" s="352"/>
    </row>
    <row r="1448" spans="5:13">
      <c r="E1448" s="352"/>
      <c r="F1448" s="352"/>
      <c r="G1448" s="352"/>
      <c r="H1448" s="352"/>
      <c r="I1448" s="352"/>
      <c r="J1448" s="352"/>
      <c r="K1448" s="352"/>
      <c r="L1448" s="352"/>
      <c r="M1448" s="352"/>
    </row>
    <row r="1449" spans="5:13">
      <c r="E1449" s="352"/>
      <c r="F1449" s="352"/>
      <c r="G1449" s="352"/>
      <c r="H1449" s="352"/>
      <c r="I1449" s="352"/>
      <c r="J1449" s="352"/>
      <c r="K1449" s="352"/>
      <c r="L1449" s="352"/>
      <c r="M1449" s="352"/>
    </row>
    <row r="1450" spans="5:13">
      <c r="E1450" s="352"/>
      <c r="F1450" s="352"/>
      <c r="G1450" s="352"/>
      <c r="H1450" s="352"/>
      <c r="I1450" s="352"/>
      <c r="J1450" s="352"/>
      <c r="K1450" s="352"/>
      <c r="L1450" s="352"/>
      <c r="M1450" s="352"/>
    </row>
    <row r="1451" spans="5:13">
      <c r="E1451" s="352"/>
      <c r="F1451" s="352"/>
      <c r="G1451" s="352"/>
      <c r="H1451" s="352"/>
      <c r="I1451" s="352"/>
      <c r="J1451" s="352"/>
      <c r="K1451" s="352"/>
      <c r="L1451" s="352"/>
      <c r="M1451" s="352"/>
    </row>
    <row r="1452" spans="5:13">
      <c r="E1452" s="352"/>
      <c r="F1452" s="352"/>
      <c r="G1452" s="352"/>
      <c r="H1452" s="352"/>
      <c r="I1452" s="352"/>
      <c r="J1452" s="352"/>
      <c r="K1452" s="352"/>
      <c r="L1452" s="352"/>
      <c r="M1452" s="352"/>
    </row>
    <row r="1453" spans="5:13">
      <c r="E1453" s="352"/>
      <c r="F1453" s="352"/>
      <c r="G1453" s="352"/>
      <c r="H1453" s="352"/>
      <c r="I1453" s="352"/>
      <c r="J1453" s="352"/>
      <c r="K1453" s="352"/>
      <c r="L1453" s="352"/>
      <c r="M1453" s="352"/>
    </row>
    <row r="1454" spans="5:13">
      <c r="E1454" s="352"/>
      <c r="F1454" s="352"/>
      <c r="G1454" s="352"/>
      <c r="H1454" s="352"/>
      <c r="I1454" s="352"/>
      <c r="J1454" s="352"/>
      <c r="K1454" s="352"/>
      <c r="L1454" s="352"/>
      <c r="M1454" s="352"/>
    </row>
    <row r="1455" spans="5:13">
      <c r="E1455" s="352"/>
      <c r="F1455" s="352"/>
      <c r="G1455" s="352"/>
      <c r="H1455" s="352"/>
      <c r="I1455" s="352"/>
      <c r="J1455" s="352"/>
      <c r="K1455" s="352"/>
      <c r="L1455" s="352"/>
      <c r="M1455" s="352"/>
    </row>
    <row r="1456" spans="5:13">
      <c r="E1456" s="352"/>
      <c r="F1456" s="352"/>
      <c r="G1456" s="352"/>
      <c r="H1456" s="352"/>
      <c r="I1456" s="352"/>
      <c r="J1456" s="352"/>
      <c r="K1456" s="352"/>
      <c r="L1456" s="352"/>
      <c r="M1456" s="352"/>
    </row>
    <row r="1457" spans="5:13">
      <c r="E1457" s="352"/>
      <c r="F1457" s="352"/>
      <c r="G1457" s="352"/>
      <c r="H1457" s="352"/>
      <c r="I1457" s="352"/>
      <c r="J1457" s="352"/>
      <c r="K1457" s="352"/>
      <c r="L1457" s="352"/>
      <c r="M1457" s="352"/>
    </row>
    <row r="1458" spans="5:13">
      <c r="E1458" s="352"/>
      <c r="F1458" s="352"/>
      <c r="G1458" s="352"/>
      <c r="H1458" s="352"/>
      <c r="I1458" s="352"/>
      <c r="J1458" s="352"/>
      <c r="K1458" s="352"/>
      <c r="L1458" s="352"/>
      <c r="M1458" s="352"/>
    </row>
    <row r="1459" spans="5:13">
      <c r="E1459" s="352"/>
      <c r="F1459" s="352"/>
      <c r="G1459" s="352"/>
      <c r="H1459" s="352"/>
      <c r="I1459" s="352"/>
      <c r="J1459" s="352"/>
      <c r="K1459" s="352"/>
      <c r="L1459" s="352"/>
      <c r="M1459" s="352"/>
    </row>
    <row r="1460" spans="5:13">
      <c r="E1460" s="352"/>
      <c r="F1460" s="352"/>
      <c r="G1460" s="352"/>
      <c r="H1460" s="352"/>
      <c r="I1460" s="352"/>
      <c r="J1460" s="352"/>
      <c r="K1460" s="352"/>
      <c r="L1460" s="352"/>
      <c r="M1460" s="352"/>
    </row>
    <row r="1461" spans="5:13">
      <c r="E1461" s="352"/>
      <c r="F1461" s="352"/>
      <c r="G1461" s="352"/>
      <c r="H1461" s="352"/>
      <c r="I1461" s="352"/>
      <c r="J1461" s="352"/>
      <c r="K1461" s="352"/>
      <c r="L1461" s="352"/>
      <c r="M1461" s="352"/>
    </row>
    <row r="1462" spans="5:13">
      <c r="E1462" s="352"/>
      <c r="F1462" s="352"/>
      <c r="G1462" s="352"/>
      <c r="H1462" s="352"/>
      <c r="I1462" s="352"/>
      <c r="J1462" s="352"/>
      <c r="K1462" s="352"/>
      <c r="L1462" s="352"/>
      <c r="M1462" s="352"/>
    </row>
    <row r="1463" spans="5:13">
      <c r="E1463" s="352"/>
      <c r="F1463" s="352"/>
      <c r="G1463" s="352"/>
      <c r="H1463" s="352"/>
      <c r="I1463" s="352"/>
      <c r="J1463" s="352"/>
      <c r="K1463" s="352"/>
      <c r="L1463" s="352"/>
      <c r="M1463" s="352"/>
    </row>
    <row r="1464" spans="5:13">
      <c r="E1464" s="352"/>
      <c r="F1464" s="352"/>
      <c r="G1464" s="352"/>
      <c r="H1464" s="352"/>
      <c r="I1464" s="352"/>
      <c r="J1464" s="352"/>
      <c r="K1464" s="352"/>
      <c r="L1464" s="352"/>
      <c r="M1464" s="352"/>
    </row>
    <row r="1465" spans="5:13">
      <c r="E1465" s="352"/>
      <c r="F1465" s="352"/>
      <c r="G1465" s="352"/>
      <c r="H1465" s="352"/>
      <c r="I1465" s="352"/>
      <c r="J1465" s="352"/>
      <c r="K1465" s="352"/>
      <c r="L1465" s="352"/>
      <c r="M1465" s="352"/>
    </row>
    <row r="1466" spans="5:13">
      <c r="E1466" s="352"/>
      <c r="F1466" s="352"/>
      <c r="G1466" s="352"/>
      <c r="H1466" s="352"/>
      <c r="I1466" s="352"/>
      <c r="J1466" s="352"/>
      <c r="K1466" s="352"/>
      <c r="L1466" s="352"/>
      <c r="M1466" s="352"/>
    </row>
    <row r="1467" spans="5:13">
      <c r="E1467" s="352"/>
      <c r="F1467" s="352"/>
      <c r="G1467" s="352"/>
      <c r="H1467" s="352"/>
      <c r="I1467" s="352"/>
      <c r="J1467" s="352"/>
      <c r="K1467" s="352"/>
      <c r="L1467" s="352"/>
      <c r="M1467" s="352"/>
    </row>
    <row r="1468" spans="5:13">
      <c r="E1468" s="352"/>
      <c r="F1468" s="352"/>
      <c r="G1468" s="352"/>
      <c r="H1468" s="352"/>
      <c r="I1468" s="352"/>
      <c r="J1468" s="352"/>
      <c r="K1468" s="352"/>
      <c r="L1468" s="352"/>
      <c r="M1468" s="352"/>
    </row>
    <row r="1469" spans="5:13">
      <c r="E1469" s="352"/>
      <c r="F1469" s="352"/>
      <c r="G1469" s="352"/>
      <c r="H1469" s="352"/>
      <c r="I1469" s="352"/>
      <c r="J1469" s="352"/>
      <c r="K1469" s="352"/>
      <c r="L1469" s="352"/>
      <c r="M1469" s="352"/>
    </row>
    <row r="1470" spans="5:13">
      <c r="E1470" s="352"/>
      <c r="F1470" s="352"/>
      <c r="G1470" s="352"/>
      <c r="H1470" s="352"/>
      <c r="I1470" s="352"/>
      <c r="J1470" s="352"/>
      <c r="K1470" s="352"/>
      <c r="L1470" s="352"/>
      <c r="M1470" s="352"/>
    </row>
    <row r="1471" spans="5:13">
      <c r="E1471" s="352"/>
      <c r="F1471" s="352"/>
      <c r="G1471" s="352"/>
      <c r="H1471" s="352"/>
      <c r="I1471" s="352"/>
      <c r="J1471" s="352"/>
      <c r="K1471" s="352"/>
      <c r="L1471" s="352"/>
      <c r="M1471" s="352"/>
    </row>
    <row r="1472" spans="5:13">
      <c r="E1472" s="352"/>
      <c r="F1472" s="352"/>
      <c r="G1472" s="352"/>
      <c r="H1472" s="352"/>
      <c r="I1472" s="352"/>
      <c r="J1472" s="352"/>
      <c r="K1472" s="352"/>
      <c r="L1472" s="352"/>
      <c r="M1472" s="352"/>
    </row>
    <row r="1473" spans="5:13">
      <c r="E1473" s="352"/>
      <c r="F1473" s="352"/>
      <c r="G1473" s="352"/>
      <c r="H1473" s="352"/>
      <c r="I1473" s="352"/>
      <c r="J1473" s="352"/>
      <c r="K1473" s="352"/>
      <c r="L1473" s="352"/>
      <c r="M1473" s="352"/>
    </row>
    <row r="1474" spans="5:13">
      <c r="E1474" s="352"/>
      <c r="F1474" s="352"/>
      <c r="G1474" s="352"/>
      <c r="H1474" s="352"/>
      <c r="I1474" s="352"/>
      <c r="J1474" s="352"/>
      <c r="K1474" s="352"/>
      <c r="L1474" s="352"/>
      <c r="M1474" s="352"/>
    </row>
    <row r="1475" spans="5:13">
      <c r="E1475" s="352"/>
      <c r="F1475" s="352"/>
      <c r="G1475" s="352"/>
      <c r="H1475" s="352"/>
      <c r="I1475" s="352"/>
      <c r="J1475" s="352"/>
      <c r="K1475" s="352"/>
      <c r="L1475" s="352"/>
      <c r="M1475" s="352"/>
    </row>
    <row r="1476" spans="5:13">
      <c r="E1476" s="352"/>
      <c r="F1476" s="352"/>
      <c r="G1476" s="352"/>
      <c r="H1476" s="352"/>
      <c r="I1476" s="352"/>
      <c r="J1476" s="352"/>
      <c r="K1476" s="352"/>
      <c r="L1476" s="352"/>
      <c r="M1476" s="352"/>
    </row>
    <row r="1477" spans="5:13">
      <c r="E1477" s="352"/>
      <c r="F1477" s="352"/>
      <c r="G1477" s="352"/>
      <c r="H1477" s="352"/>
      <c r="I1477" s="352"/>
      <c r="J1477" s="352"/>
      <c r="K1477" s="352"/>
      <c r="L1477" s="352"/>
      <c r="M1477" s="352"/>
    </row>
    <row r="1478" spans="5:13">
      <c r="E1478" s="352"/>
      <c r="F1478" s="352"/>
      <c r="G1478" s="352"/>
      <c r="H1478" s="352"/>
      <c r="I1478" s="352"/>
      <c r="J1478" s="352"/>
      <c r="K1478" s="352"/>
      <c r="L1478" s="352"/>
      <c r="M1478" s="352"/>
    </row>
    <row r="1479" spans="5:13">
      <c r="E1479" s="352"/>
      <c r="F1479" s="352"/>
      <c r="G1479" s="352"/>
      <c r="H1479" s="352"/>
      <c r="I1479" s="352"/>
      <c r="J1479" s="352"/>
      <c r="K1479" s="352"/>
      <c r="L1479" s="352"/>
      <c r="M1479" s="352"/>
    </row>
    <row r="1480" spans="5:13">
      <c r="E1480" s="352"/>
      <c r="F1480" s="352"/>
      <c r="G1480" s="352"/>
      <c r="H1480" s="352"/>
      <c r="I1480" s="352"/>
      <c r="J1480" s="352"/>
      <c r="K1480" s="352"/>
      <c r="L1480" s="352"/>
      <c r="M1480" s="352"/>
    </row>
    <row r="1481" spans="5:13">
      <c r="E1481" s="352"/>
      <c r="F1481" s="352"/>
      <c r="G1481" s="352"/>
      <c r="H1481" s="352"/>
      <c r="I1481" s="352"/>
      <c r="J1481" s="352"/>
      <c r="K1481" s="352"/>
      <c r="L1481" s="352"/>
      <c r="M1481" s="352"/>
    </row>
    <row r="1482" spans="5:13">
      <c r="E1482" s="352"/>
      <c r="F1482" s="352"/>
      <c r="G1482" s="352"/>
      <c r="H1482" s="352"/>
      <c r="I1482" s="352"/>
      <c r="J1482" s="352"/>
      <c r="K1482" s="352"/>
      <c r="L1482" s="352"/>
      <c r="M1482" s="352"/>
    </row>
    <row r="1483" spans="5:13">
      <c r="E1483" s="352"/>
      <c r="F1483" s="352"/>
      <c r="G1483" s="352"/>
      <c r="H1483" s="352"/>
      <c r="I1483" s="352"/>
      <c r="J1483" s="352"/>
      <c r="K1483" s="352"/>
      <c r="L1483" s="352"/>
      <c r="M1483" s="352"/>
    </row>
    <row r="1484" spans="5:13">
      <c r="E1484" s="352"/>
      <c r="F1484" s="352"/>
      <c r="G1484" s="352"/>
      <c r="H1484" s="352"/>
      <c r="I1484" s="352"/>
      <c r="J1484" s="352"/>
      <c r="K1484" s="352"/>
      <c r="L1484" s="352"/>
      <c r="M1484" s="352"/>
    </row>
    <row r="1485" spans="5:13">
      <c r="E1485" s="352"/>
      <c r="F1485" s="352"/>
      <c r="G1485" s="352"/>
      <c r="H1485" s="352"/>
      <c r="I1485" s="352"/>
      <c r="J1485" s="352"/>
      <c r="K1485" s="352"/>
      <c r="L1485" s="352"/>
      <c r="M1485" s="352"/>
    </row>
    <row r="1486" spans="5:13">
      <c r="E1486" s="352"/>
      <c r="F1486" s="352"/>
      <c r="G1486" s="352"/>
      <c r="H1486" s="352"/>
      <c r="I1486" s="352"/>
      <c r="J1486" s="352"/>
      <c r="K1486" s="352"/>
      <c r="L1486" s="352"/>
      <c r="M1486" s="352"/>
    </row>
    <row r="1487" spans="5:13">
      <c r="E1487" s="352"/>
      <c r="F1487" s="352"/>
      <c r="G1487" s="352"/>
      <c r="H1487" s="352"/>
      <c r="I1487" s="352"/>
      <c r="J1487" s="352"/>
      <c r="K1487" s="352"/>
      <c r="L1487" s="352"/>
      <c r="M1487" s="352"/>
    </row>
    <row r="1488" spans="5:13">
      <c r="E1488" s="352"/>
      <c r="F1488" s="352"/>
      <c r="G1488" s="352"/>
      <c r="H1488" s="352"/>
      <c r="I1488" s="352"/>
      <c r="J1488" s="352"/>
      <c r="K1488" s="352"/>
      <c r="L1488" s="352"/>
      <c r="M1488" s="352"/>
    </row>
    <row r="1489" spans="5:13">
      <c r="E1489" s="352"/>
      <c r="F1489" s="352"/>
      <c r="G1489" s="352"/>
      <c r="H1489" s="352"/>
      <c r="I1489" s="352"/>
      <c r="J1489" s="352"/>
      <c r="K1489" s="352"/>
      <c r="L1489" s="352"/>
      <c r="M1489" s="352"/>
    </row>
    <row r="1490" spans="5:13">
      <c r="E1490" s="352"/>
      <c r="F1490" s="352"/>
      <c r="G1490" s="352"/>
      <c r="H1490" s="352"/>
      <c r="I1490" s="352"/>
      <c r="J1490" s="352"/>
      <c r="K1490" s="352"/>
      <c r="L1490" s="352"/>
      <c r="M1490" s="352"/>
    </row>
    <row r="1491" spans="5:13">
      <c r="E1491" s="352"/>
      <c r="F1491" s="352"/>
      <c r="G1491" s="352"/>
      <c r="H1491" s="352"/>
      <c r="I1491" s="352"/>
      <c r="J1491" s="352"/>
      <c r="K1491" s="352"/>
      <c r="L1491" s="352"/>
      <c r="M1491" s="352"/>
    </row>
    <row r="1492" spans="5:13">
      <c r="E1492" s="352"/>
      <c r="F1492" s="352"/>
      <c r="G1492" s="352"/>
      <c r="H1492" s="352"/>
      <c r="I1492" s="352"/>
      <c r="J1492" s="352"/>
      <c r="K1492" s="352"/>
      <c r="L1492" s="352"/>
      <c r="M1492" s="352"/>
    </row>
    <row r="1493" spans="5:13">
      <c r="E1493" s="352"/>
      <c r="F1493" s="352"/>
      <c r="G1493" s="352"/>
      <c r="H1493" s="352"/>
      <c r="I1493" s="352"/>
      <c r="J1493" s="352"/>
      <c r="K1493" s="352"/>
      <c r="L1493" s="352"/>
      <c r="M1493" s="352"/>
    </row>
    <row r="1494" spans="5:13">
      <c r="E1494" s="352"/>
      <c r="F1494" s="352"/>
      <c r="G1494" s="352"/>
      <c r="H1494" s="352"/>
      <c r="I1494" s="352"/>
      <c r="J1494" s="352"/>
      <c r="K1494" s="352"/>
      <c r="L1494" s="352"/>
      <c r="M1494" s="352"/>
    </row>
    <row r="1495" spans="5:13">
      <c r="E1495" s="352"/>
      <c r="F1495" s="352"/>
      <c r="G1495" s="352"/>
      <c r="H1495" s="352"/>
      <c r="I1495" s="352"/>
      <c r="J1495" s="352"/>
      <c r="K1495" s="352"/>
      <c r="L1495" s="352"/>
      <c r="M1495" s="352"/>
    </row>
    <row r="1496" spans="5:13">
      <c r="E1496" s="352"/>
      <c r="F1496" s="352"/>
      <c r="G1496" s="352"/>
      <c r="H1496" s="352"/>
      <c r="I1496" s="352"/>
      <c r="J1496" s="352"/>
      <c r="K1496" s="352"/>
      <c r="L1496" s="352"/>
      <c r="M1496" s="352"/>
    </row>
    <row r="1497" spans="5:13">
      <c r="E1497" s="352"/>
      <c r="F1497" s="352"/>
      <c r="G1497" s="352"/>
      <c r="H1497" s="352"/>
      <c r="I1497" s="352"/>
      <c r="J1497" s="352"/>
      <c r="K1497" s="352"/>
      <c r="L1497" s="352"/>
      <c r="M1497" s="352"/>
    </row>
    <row r="1498" spans="5:13">
      <c r="E1498" s="352"/>
      <c r="F1498" s="352"/>
      <c r="G1498" s="352"/>
      <c r="H1498" s="352"/>
      <c r="I1498" s="352"/>
      <c r="J1498" s="352"/>
      <c r="K1498" s="352"/>
      <c r="L1498" s="352"/>
      <c r="M1498" s="352"/>
    </row>
    <row r="1499" spans="5:13">
      <c r="E1499" s="352"/>
      <c r="F1499" s="352"/>
      <c r="G1499" s="352"/>
      <c r="H1499" s="352"/>
      <c r="I1499" s="352"/>
      <c r="J1499" s="352"/>
      <c r="K1499" s="352"/>
      <c r="L1499" s="352"/>
      <c r="M1499" s="352"/>
    </row>
    <row r="1500" spans="5:13">
      <c r="E1500" s="352"/>
      <c r="F1500" s="352"/>
      <c r="G1500" s="352"/>
      <c r="H1500" s="352"/>
      <c r="I1500" s="352"/>
      <c r="J1500" s="352"/>
      <c r="K1500" s="352"/>
      <c r="L1500" s="352"/>
      <c r="M1500" s="352"/>
    </row>
    <row r="1501" spans="5:13">
      <c r="E1501" s="352"/>
      <c r="F1501" s="352"/>
      <c r="G1501" s="352"/>
      <c r="H1501" s="352"/>
      <c r="I1501" s="352"/>
      <c r="J1501" s="352"/>
      <c r="K1501" s="352"/>
      <c r="L1501" s="352"/>
      <c r="M1501" s="352"/>
    </row>
    <row r="1502" spans="5:13">
      <c r="E1502" s="352"/>
      <c r="F1502" s="352"/>
      <c r="G1502" s="352"/>
      <c r="H1502" s="352"/>
      <c r="I1502" s="352"/>
      <c r="J1502" s="352"/>
      <c r="K1502" s="352"/>
      <c r="L1502" s="352"/>
      <c r="M1502" s="352"/>
    </row>
    <row r="1503" spans="5:13">
      <c r="E1503" s="352"/>
      <c r="F1503" s="352"/>
      <c r="G1503" s="352"/>
      <c r="H1503" s="352"/>
      <c r="I1503" s="352"/>
      <c r="J1503" s="352"/>
      <c r="K1503" s="352"/>
      <c r="L1503" s="352"/>
      <c r="M1503" s="352"/>
    </row>
    <row r="1504" spans="5:13">
      <c r="E1504" s="352"/>
      <c r="F1504" s="352"/>
      <c r="G1504" s="352"/>
      <c r="H1504" s="352"/>
      <c r="I1504" s="352"/>
      <c r="J1504" s="352"/>
      <c r="K1504" s="352"/>
      <c r="L1504" s="352"/>
      <c r="M1504" s="352"/>
    </row>
    <row r="1505" spans="5:13">
      <c r="E1505" s="352"/>
      <c r="F1505" s="352"/>
      <c r="G1505" s="352"/>
      <c r="H1505" s="352"/>
      <c r="I1505" s="352"/>
      <c r="J1505" s="352"/>
      <c r="K1505" s="352"/>
      <c r="L1505" s="352"/>
      <c r="M1505" s="352"/>
    </row>
    <row r="1506" spans="5:13">
      <c r="E1506" s="352"/>
      <c r="F1506" s="352"/>
      <c r="G1506" s="352"/>
      <c r="H1506" s="352"/>
      <c r="I1506" s="352"/>
      <c r="J1506" s="352"/>
      <c r="K1506" s="352"/>
      <c r="L1506" s="352"/>
      <c r="M1506" s="352"/>
    </row>
    <row r="1507" spans="5:13">
      <c r="E1507" s="352"/>
      <c r="F1507" s="352"/>
      <c r="G1507" s="352"/>
      <c r="H1507" s="352"/>
      <c r="I1507" s="352"/>
      <c r="J1507" s="352"/>
      <c r="K1507" s="352"/>
      <c r="L1507" s="352"/>
      <c r="M1507" s="352"/>
    </row>
    <row r="1508" spans="5:13">
      <c r="E1508" s="352"/>
      <c r="F1508" s="352"/>
      <c r="G1508" s="352"/>
      <c r="H1508" s="352"/>
      <c r="I1508" s="352"/>
      <c r="J1508" s="352"/>
      <c r="K1508" s="352"/>
      <c r="L1508" s="352"/>
      <c r="M1508" s="352"/>
    </row>
    <row r="1509" spans="5:13">
      <c r="E1509" s="352"/>
      <c r="F1509" s="352"/>
      <c r="G1509" s="352"/>
      <c r="H1509" s="352"/>
      <c r="I1509" s="352"/>
      <c r="J1509" s="352"/>
      <c r="K1509" s="352"/>
      <c r="L1509" s="352"/>
      <c r="M1509" s="352"/>
    </row>
    <row r="1510" spans="5:13">
      <c r="E1510" s="352"/>
      <c r="F1510" s="352"/>
      <c r="G1510" s="352"/>
      <c r="H1510" s="352"/>
      <c r="I1510" s="352"/>
      <c r="J1510" s="352"/>
      <c r="K1510" s="352"/>
      <c r="L1510" s="352"/>
      <c r="M1510" s="352"/>
    </row>
    <row r="1511" spans="5:13">
      <c r="E1511" s="352"/>
      <c r="F1511" s="352"/>
      <c r="G1511" s="352"/>
      <c r="H1511" s="352"/>
      <c r="I1511" s="352"/>
      <c r="J1511" s="352"/>
      <c r="K1511" s="352"/>
      <c r="L1511" s="352"/>
      <c r="M1511" s="352"/>
    </row>
    <row r="1512" spans="5:13">
      <c r="E1512" s="352"/>
      <c r="F1512" s="352"/>
      <c r="G1512" s="352"/>
      <c r="H1512" s="352"/>
      <c r="I1512" s="352"/>
      <c r="J1512" s="352"/>
      <c r="K1512" s="352"/>
      <c r="L1512" s="352"/>
      <c r="M1512" s="352"/>
    </row>
    <row r="1513" spans="5:13">
      <c r="E1513" s="352"/>
      <c r="F1513" s="352"/>
      <c r="G1513" s="352"/>
      <c r="H1513" s="352"/>
      <c r="I1513" s="352"/>
      <c r="J1513" s="352"/>
      <c r="K1513" s="352"/>
      <c r="L1513" s="352"/>
      <c r="M1513" s="352"/>
    </row>
    <row r="1514" spans="5:13">
      <c r="E1514" s="352"/>
      <c r="F1514" s="352"/>
      <c r="G1514" s="352"/>
      <c r="H1514" s="352"/>
      <c r="I1514" s="352"/>
      <c r="J1514" s="352"/>
      <c r="K1514" s="352"/>
      <c r="L1514" s="352"/>
      <c r="M1514" s="352"/>
    </row>
    <row r="1515" spans="5:13">
      <c r="E1515" s="352"/>
      <c r="F1515" s="352"/>
      <c r="G1515" s="352"/>
      <c r="H1515" s="352"/>
      <c r="I1515" s="352"/>
      <c r="J1515" s="352"/>
      <c r="K1515" s="352"/>
      <c r="L1515" s="352"/>
      <c r="M1515" s="352"/>
    </row>
    <row r="1516" spans="5:13">
      <c r="E1516" s="352"/>
      <c r="F1516" s="352"/>
      <c r="G1516" s="352"/>
      <c r="H1516" s="352"/>
      <c r="I1516" s="352"/>
      <c r="J1516" s="352"/>
      <c r="K1516" s="352"/>
      <c r="L1516" s="352"/>
      <c r="M1516" s="352"/>
    </row>
    <row r="1517" spans="5:13">
      <c r="E1517" s="352"/>
      <c r="F1517" s="352"/>
      <c r="G1517" s="352"/>
      <c r="H1517" s="352"/>
      <c r="I1517" s="352"/>
      <c r="J1517" s="352"/>
      <c r="K1517" s="352"/>
      <c r="L1517" s="352"/>
      <c r="M1517" s="352"/>
    </row>
    <row r="1518" spans="5:13">
      <c r="E1518" s="352"/>
      <c r="F1518" s="352"/>
      <c r="G1518" s="352"/>
      <c r="H1518" s="352"/>
      <c r="I1518" s="352"/>
      <c r="J1518" s="352"/>
      <c r="K1518" s="352"/>
      <c r="L1518" s="352"/>
      <c r="M1518" s="352"/>
    </row>
    <row r="1519" spans="5:13">
      <c r="E1519" s="352"/>
      <c r="F1519" s="352"/>
      <c r="G1519" s="352"/>
      <c r="H1519" s="352"/>
      <c r="I1519" s="352"/>
      <c r="J1519" s="352"/>
      <c r="K1519" s="352"/>
      <c r="L1519" s="352"/>
      <c r="M1519" s="352"/>
    </row>
    <row r="1520" spans="5:13">
      <c r="E1520" s="352"/>
      <c r="F1520" s="352"/>
      <c r="G1520" s="352"/>
      <c r="H1520" s="352"/>
      <c r="I1520" s="352"/>
      <c r="J1520" s="352"/>
      <c r="K1520" s="352"/>
      <c r="L1520" s="352"/>
      <c r="M1520" s="352"/>
    </row>
    <row r="1521" spans="5:13">
      <c r="E1521" s="352"/>
      <c r="F1521" s="352"/>
      <c r="G1521" s="352"/>
      <c r="H1521" s="352"/>
      <c r="I1521" s="352"/>
      <c r="J1521" s="352"/>
      <c r="K1521" s="352"/>
      <c r="L1521" s="352"/>
      <c r="M1521" s="352"/>
    </row>
    <row r="1522" spans="5:13">
      <c r="E1522" s="352"/>
      <c r="F1522" s="352"/>
      <c r="G1522" s="352"/>
      <c r="H1522" s="352"/>
      <c r="I1522" s="352"/>
      <c r="J1522" s="352"/>
      <c r="K1522" s="352"/>
      <c r="L1522" s="352"/>
      <c r="M1522" s="352"/>
    </row>
    <row r="1523" spans="5:13">
      <c r="E1523" s="352"/>
      <c r="F1523" s="352"/>
      <c r="G1523" s="352"/>
      <c r="H1523" s="352"/>
      <c r="I1523" s="352"/>
      <c r="J1523" s="352"/>
      <c r="K1523" s="352"/>
      <c r="L1523" s="352"/>
      <c r="M1523" s="352"/>
    </row>
    <row r="1524" spans="5:13">
      <c r="E1524" s="352"/>
      <c r="F1524" s="352"/>
      <c r="G1524" s="352"/>
      <c r="H1524" s="352"/>
      <c r="I1524" s="352"/>
      <c r="J1524" s="352"/>
      <c r="K1524" s="352"/>
      <c r="L1524" s="352"/>
      <c r="M1524" s="352"/>
    </row>
    <row r="1525" spans="5:13">
      <c r="E1525" s="352"/>
      <c r="F1525" s="352"/>
      <c r="G1525" s="352"/>
      <c r="H1525" s="352"/>
      <c r="I1525" s="352"/>
      <c r="J1525" s="352"/>
      <c r="K1525" s="352"/>
      <c r="L1525" s="352"/>
      <c r="M1525" s="352"/>
    </row>
    <row r="1526" spans="5:13">
      <c r="E1526" s="352"/>
      <c r="F1526" s="352"/>
      <c r="G1526" s="352"/>
      <c r="H1526" s="352"/>
      <c r="I1526" s="352"/>
      <c r="J1526" s="352"/>
      <c r="K1526" s="352"/>
      <c r="L1526" s="352"/>
      <c r="M1526" s="352"/>
    </row>
    <row r="1527" spans="5:13">
      <c r="E1527" s="352"/>
      <c r="F1527" s="352"/>
      <c r="G1527" s="352"/>
      <c r="H1527" s="352"/>
      <c r="I1527" s="352"/>
      <c r="J1527" s="352"/>
      <c r="K1527" s="352"/>
      <c r="L1527" s="352"/>
      <c r="M1527" s="352"/>
    </row>
    <row r="1528" spans="5:13">
      <c r="E1528" s="352"/>
      <c r="F1528" s="352"/>
      <c r="G1528" s="352"/>
      <c r="H1528" s="352"/>
      <c r="I1528" s="352"/>
      <c r="J1528" s="352"/>
      <c r="K1528" s="352"/>
      <c r="L1528" s="352"/>
      <c r="M1528" s="352"/>
    </row>
    <row r="1529" spans="5:13">
      <c r="E1529" s="352"/>
      <c r="F1529" s="352"/>
      <c r="G1529" s="352"/>
      <c r="H1529" s="352"/>
      <c r="I1529" s="352"/>
      <c r="J1529" s="352"/>
      <c r="K1529" s="352"/>
      <c r="L1529" s="352"/>
      <c r="M1529" s="352"/>
    </row>
    <row r="1530" spans="5:13">
      <c r="E1530" s="352"/>
      <c r="F1530" s="352"/>
      <c r="G1530" s="352"/>
      <c r="H1530" s="352"/>
      <c r="I1530" s="352"/>
      <c r="J1530" s="352"/>
      <c r="K1530" s="352"/>
      <c r="L1530" s="352"/>
      <c r="M1530" s="352"/>
    </row>
    <row r="1531" spans="5:13">
      <c r="E1531" s="352"/>
      <c r="F1531" s="352"/>
      <c r="G1531" s="352"/>
      <c r="H1531" s="352"/>
      <c r="I1531" s="352"/>
      <c r="J1531" s="352"/>
      <c r="K1531" s="352"/>
      <c r="L1531" s="352"/>
      <c r="M1531" s="352"/>
    </row>
    <row r="1532" spans="5:13">
      <c r="E1532" s="352"/>
      <c r="F1532" s="352"/>
      <c r="G1532" s="352"/>
      <c r="H1532" s="352"/>
      <c r="I1532" s="352"/>
      <c r="J1532" s="352"/>
      <c r="K1532" s="352"/>
      <c r="L1532" s="352"/>
      <c r="M1532" s="352"/>
    </row>
    <row r="1533" spans="5:13">
      <c r="E1533" s="352"/>
      <c r="F1533" s="352"/>
      <c r="G1533" s="352"/>
      <c r="H1533" s="352"/>
      <c r="I1533" s="352"/>
      <c r="J1533" s="352"/>
      <c r="K1533" s="352"/>
      <c r="L1533" s="352"/>
      <c r="M1533" s="352"/>
    </row>
    <row r="1534" spans="5:13">
      <c r="E1534" s="352"/>
      <c r="F1534" s="352"/>
      <c r="G1534" s="352"/>
      <c r="H1534" s="352"/>
      <c r="I1534" s="352"/>
      <c r="J1534" s="352"/>
      <c r="K1534" s="352"/>
      <c r="L1534" s="352"/>
      <c r="M1534" s="352"/>
    </row>
    <row r="1535" spans="5:13">
      <c r="E1535" s="352"/>
      <c r="F1535" s="352"/>
      <c r="G1535" s="352"/>
      <c r="H1535" s="352"/>
      <c r="I1535" s="352"/>
      <c r="J1535" s="352"/>
      <c r="K1535" s="352"/>
      <c r="L1535" s="352"/>
      <c r="M1535" s="352"/>
    </row>
    <row r="1536" spans="5:13">
      <c r="E1536" s="352"/>
      <c r="F1536" s="352"/>
      <c r="G1536" s="352"/>
      <c r="H1536" s="352"/>
      <c r="I1536" s="352"/>
      <c r="J1536" s="352"/>
      <c r="K1536" s="352"/>
      <c r="L1536" s="352"/>
      <c r="M1536" s="352"/>
    </row>
    <row r="1537" spans="5:13">
      <c r="E1537" s="352"/>
      <c r="F1537" s="352"/>
      <c r="G1537" s="352"/>
      <c r="H1537" s="352"/>
      <c r="I1537" s="352"/>
      <c r="J1537" s="352"/>
      <c r="K1537" s="352"/>
      <c r="L1537" s="352"/>
      <c r="M1537" s="352"/>
    </row>
    <row r="1538" spans="5:13">
      <c r="E1538" s="352"/>
      <c r="F1538" s="352"/>
      <c r="G1538" s="352"/>
      <c r="H1538" s="352"/>
      <c r="I1538" s="352"/>
      <c r="J1538" s="352"/>
      <c r="K1538" s="352"/>
      <c r="L1538" s="352"/>
      <c r="M1538" s="352"/>
    </row>
    <row r="1539" spans="5:13">
      <c r="E1539" s="352"/>
      <c r="F1539" s="352"/>
      <c r="G1539" s="352"/>
      <c r="H1539" s="352"/>
      <c r="I1539" s="352"/>
      <c r="J1539" s="352"/>
      <c r="K1539" s="352"/>
      <c r="L1539" s="352"/>
      <c r="M1539" s="352"/>
    </row>
    <row r="1540" spans="5:13">
      <c r="E1540" s="352"/>
      <c r="F1540" s="352"/>
      <c r="G1540" s="352"/>
      <c r="H1540" s="352"/>
      <c r="I1540" s="352"/>
      <c r="J1540" s="352"/>
      <c r="K1540" s="352"/>
      <c r="L1540" s="352"/>
      <c r="M1540" s="352"/>
    </row>
    <row r="1541" spans="5:13">
      <c r="E1541" s="352"/>
      <c r="F1541" s="352"/>
      <c r="G1541" s="352"/>
      <c r="H1541" s="352"/>
      <c r="I1541" s="352"/>
      <c r="J1541" s="352"/>
      <c r="K1541" s="352"/>
      <c r="L1541" s="352"/>
      <c r="M1541" s="352"/>
    </row>
    <row r="1542" spans="5:13">
      <c r="E1542" s="352"/>
      <c r="F1542" s="352"/>
      <c r="G1542" s="352"/>
      <c r="H1542" s="352"/>
      <c r="I1542" s="352"/>
      <c r="J1542" s="352"/>
      <c r="K1542" s="352"/>
      <c r="L1542" s="352"/>
      <c r="M1542" s="352"/>
    </row>
    <row r="1543" spans="5:13">
      <c r="E1543" s="352"/>
      <c r="F1543" s="352"/>
      <c r="G1543" s="352"/>
      <c r="H1543" s="352"/>
      <c r="I1543" s="352"/>
      <c r="J1543" s="352"/>
      <c r="K1543" s="352"/>
      <c r="L1543" s="352"/>
      <c r="M1543" s="352"/>
    </row>
    <row r="1544" spans="5:13">
      <c r="E1544" s="352"/>
      <c r="F1544" s="352"/>
      <c r="G1544" s="352"/>
      <c r="H1544" s="352"/>
      <c r="I1544" s="352"/>
      <c r="J1544" s="352"/>
      <c r="K1544" s="352"/>
      <c r="L1544" s="352"/>
      <c r="M1544" s="352"/>
    </row>
    <row r="1545" spans="5:13">
      <c r="E1545" s="352"/>
      <c r="F1545" s="352"/>
      <c r="G1545" s="352"/>
      <c r="H1545" s="352"/>
      <c r="I1545" s="352"/>
      <c r="J1545" s="352"/>
      <c r="K1545" s="352"/>
      <c r="L1545" s="352"/>
      <c r="M1545" s="352"/>
    </row>
    <row r="1546" spans="5:13">
      <c r="E1546" s="352"/>
      <c r="F1546" s="352"/>
      <c r="G1546" s="352"/>
      <c r="H1546" s="352"/>
      <c r="I1546" s="352"/>
      <c r="J1546" s="352"/>
      <c r="K1546" s="352"/>
      <c r="L1546" s="352"/>
      <c r="M1546" s="352"/>
    </row>
    <row r="1547" spans="5:13">
      <c r="E1547" s="352"/>
      <c r="F1547" s="352"/>
      <c r="G1547" s="352"/>
      <c r="H1547" s="352"/>
      <c r="I1547" s="352"/>
      <c r="J1547" s="352"/>
      <c r="K1547" s="352"/>
      <c r="L1547" s="352"/>
      <c r="M1547" s="352"/>
    </row>
    <row r="1548" spans="5:13">
      <c r="E1548" s="352"/>
      <c r="F1548" s="352"/>
      <c r="G1548" s="352"/>
      <c r="H1548" s="352"/>
      <c r="I1548" s="352"/>
      <c r="J1548" s="352"/>
      <c r="K1548" s="352"/>
      <c r="L1548" s="352"/>
      <c r="M1548" s="352"/>
    </row>
    <row r="1549" spans="5:13">
      <c r="E1549" s="352"/>
      <c r="F1549" s="352"/>
      <c r="G1549" s="352"/>
      <c r="H1549" s="352"/>
      <c r="I1549" s="352"/>
      <c r="J1549" s="352"/>
      <c r="K1549" s="352"/>
      <c r="L1549" s="352"/>
      <c r="M1549" s="352"/>
    </row>
    <row r="1550" spans="5:13">
      <c r="E1550" s="352"/>
      <c r="F1550" s="352"/>
      <c r="G1550" s="352"/>
      <c r="H1550" s="352"/>
      <c r="I1550" s="352"/>
      <c r="J1550" s="352"/>
      <c r="K1550" s="352"/>
      <c r="L1550" s="352"/>
      <c r="M1550" s="352"/>
    </row>
    <row r="1551" spans="5:13">
      <c r="E1551" s="352"/>
      <c r="F1551" s="352"/>
      <c r="G1551" s="352"/>
      <c r="H1551" s="352"/>
      <c r="I1551" s="352"/>
      <c r="J1551" s="352"/>
      <c r="K1551" s="352"/>
      <c r="L1551" s="352"/>
      <c r="M1551" s="352"/>
    </row>
    <row r="1552" spans="5:13">
      <c r="E1552" s="352"/>
      <c r="F1552" s="352"/>
      <c r="G1552" s="352"/>
      <c r="H1552" s="352"/>
      <c r="I1552" s="352"/>
      <c r="J1552" s="352"/>
      <c r="K1552" s="352"/>
      <c r="L1552" s="352"/>
      <c r="M1552" s="352"/>
    </row>
    <row r="1553" spans="5:13">
      <c r="E1553" s="352"/>
      <c r="F1553" s="352"/>
      <c r="G1553" s="352"/>
      <c r="H1553" s="352"/>
      <c r="I1553" s="352"/>
      <c r="J1553" s="352"/>
      <c r="K1553" s="352"/>
      <c r="L1553" s="352"/>
      <c r="M1553" s="352"/>
    </row>
    <row r="1554" spans="5:13">
      <c r="E1554" s="352"/>
      <c r="F1554" s="352"/>
      <c r="G1554" s="352"/>
      <c r="H1554" s="352"/>
      <c r="I1554" s="352"/>
      <c r="J1554" s="352"/>
      <c r="K1554" s="352"/>
      <c r="L1554" s="352"/>
      <c r="M1554" s="352"/>
    </row>
    <row r="1555" spans="5:13">
      <c r="E1555" s="352"/>
      <c r="F1555" s="352"/>
      <c r="G1555" s="352"/>
      <c r="H1555" s="352"/>
      <c r="I1555" s="352"/>
      <c r="J1555" s="352"/>
      <c r="K1555" s="352"/>
      <c r="L1555" s="352"/>
      <c r="M1555" s="352"/>
    </row>
    <row r="1556" spans="5:13">
      <c r="E1556" s="352"/>
      <c r="F1556" s="352"/>
      <c r="G1556" s="352"/>
      <c r="H1556" s="352"/>
      <c r="I1556" s="352"/>
      <c r="J1556" s="352"/>
      <c r="K1556" s="352"/>
      <c r="L1556" s="352"/>
      <c r="M1556" s="352"/>
    </row>
    <row r="1557" spans="5:13">
      <c r="E1557" s="352"/>
      <c r="F1557" s="352"/>
      <c r="G1557" s="352"/>
      <c r="H1557" s="352"/>
      <c r="I1557" s="352"/>
      <c r="J1557" s="352"/>
      <c r="K1557" s="352"/>
      <c r="L1557" s="352"/>
      <c r="M1557" s="352"/>
    </row>
    <row r="1558" spans="5:13">
      <c r="E1558" s="352"/>
      <c r="F1558" s="352"/>
      <c r="G1558" s="352"/>
      <c r="H1558" s="352"/>
      <c r="I1558" s="352"/>
      <c r="J1558" s="352"/>
      <c r="K1558" s="352"/>
      <c r="L1558" s="352"/>
      <c r="M1558" s="352"/>
    </row>
    <row r="1559" spans="5:13">
      <c r="E1559" s="352"/>
      <c r="F1559" s="352"/>
      <c r="G1559" s="352"/>
      <c r="H1559" s="352"/>
      <c r="I1559" s="352"/>
      <c r="J1559" s="352"/>
      <c r="K1559" s="352"/>
      <c r="L1559" s="352"/>
      <c r="M1559" s="352"/>
    </row>
    <row r="1560" spans="5:13">
      <c r="E1560" s="352"/>
      <c r="F1560" s="352"/>
      <c r="G1560" s="352"/>
      <c r="H1560" s="352"/>
      <c r="I1560" s="352"/>
      <c r="J1560" s="352"/>
      <c r="K1560" s="352"/>
      <c r="L1560" s="352"/>
      <c r="M1560" s="352"/>
    </row>
    <row r="1561" spans="5:13">
      <c r="E1561" s="352"/>
      <c r="F1561" s="352"/>
      <c r="G1561" s="352"/>
      <c r="H1561" s="352"/>
      <c r="I1561" s="352"/>
      <c r="J1561" s="352"/>
      <c r="K1561" s="352"/>
      <c r="L1561" s="352"/>
      <c r="M1561" s="352"/>
    </row>
    <row r="1562" spans="5:13">
      <c r="E1562" s="352"/>
      <c r="F1562" s="352"/>
      <c r="G1562" s="352"/>
      <c r="H1562" s="352"/>
      <c r="I1562" s="352"/>
      <c r="J1562" s="352"/>
      <c r="K1562" s="352"/>
      <c r="L1562" s="352"/>
      <c r="M1562" s="352"/>
    </row>
    <row r="1563" spans="5:13">
      <c r="E1563" s="352"/>
      <c r="F1563" s="352"/>
      <c r="G1563" s="352"/>
      <c r="H1563" s="352"/>
      <c r="I1563" s="352"/>
      <c r="J1563" s="352"/>
      <c r="K1563" s="352"/>
      <c r="L1563" s="352"/>
      <c r="M1563" s="352"/>
    </row>
    <row r="1564" spans="5:13">
      <c r="E1564" s="352"/>
      <c r="F1564" s="352"/>
      <c r="G1564" s="352"/>
      <c r="H1564" s="352"/>
      <c r="I1564" s="352"/>
      <c r="J1564" s="352"/>
      <c r="K1564" s="352"/>
      <c r="L1564" s="352"/>
      <c r="M1564" s="352"/>
    </row>
    <row r="1565" spans="5:13">
      <c r="E1565" s="352"/>
      <c r="F1565" s="352"/>
      <c r="G1565" s="352"/>
      <c r="H1565" s="352"/>
      <c r="I1565" s="352"/>
      <c r="J1565" s="352"/>
      <c r="K1565" s="352"/>
      <c r="L1565" s="352"/>
      <c r="M1565" s="352"/>
    </row>
    <row r="1566" spans="5:13">
      <c r="E1566" s="352"/>
      <c r="F1566" s="352"/>
      <c r="G1566" s="352"/>
      <c r="H1566" s="352"/>
      <c r="I1566" s="352"/>
      <c r="J1566" s="352"/>
      <c r="K1566" s="352"/>
      <c r="L1566" s="352"/>
      <c r="M1566" s="352"/>
    </row>
    <row r="1567" spans="5:13">
      <c r="E1567" s="352"/>
      <c r="F1567" s="352"/>
      <c r="G1567" s="352"/>
      <c r="H1567" s="352"/>
      <c r="I1567" s="352"/>
      <c r="J1567" s="352"/>
      <c r="K1567" s="352"/>
      <c r="L1567" s="352"/>
      <c r="M1567" s="352"/>
    </row>
    <row r="1568" spans="5:13">
      <c r="E1568" s="352"/>
      <c r="F1568" s="352"/>
      <c r="G1568" s="352"/>
      <c r="H1568" s="352"/>
      <c r="I1568" s="352"/>
      <c r="J1568" s="352"/>
      <c r="K1568" s="352"/>
      <c r="L1568" s="352"/>
      <c r="M1568" s="352"/>
    </row>
    <row r="1569" spans="5:13">
      <c r="E1569" s="352"/>
      <c r="F1569" s="352"/>
      <c r="G1569" s="352"/>
      <c r="H1569" s="352"/>
      <c r="I1569" s="352"/>
      <c r="J1569" s="352"/>
      <c r="K1569" s="352"/>
      <c r="L1569" s="352"/>
      <c r="M1569" s="352"/>
    </row>
    <row r="1570" spans="5:13">
      <c r="E1570" s="352"/>
      <c r="F1570" s="352"/>
      <c r="G1570" s="352"/>
      <c r="H1570" s="352"/>
      <c r="I1570" s="352"/>
      <c r="J1570" s="352"/>
      <c r="K1570" s="352"/>
      <c r="L1570" s="352"/>
      <c r="M1570" s="352"/>
    </row>
    <row r="1571" spans="5:13">
      <c r="E1571" s="352"/>
      <c r="F1571" s="352"/>
      <c r="G1571" s="352"/>
      <c r="H1571" s="352"/>
      <c r="I1571" s="352"/>
      <c r="J1571" s="352"/>
      <c r="K1571" s="352"/>
      <c r="L1571" s="352"/>
      <c r="M1571" s="352"/>
    </row>
    <row r="1572" spans="5:13">
      <c r="E1572" s="352"/>
      <c r="F1572" s="352"/>
      <c r="G1572" s="352"/>
      <c r="H1572" s="352"/>
      <c r="I1572" s="352"/>
      <c r="J1572" s="352"/>
      <c r="K1572" s="352"/>
      <c r="L1572" s="352"/>
      <c r="M1572" s="352"/>
    </row>
    <row r="1573" spans="5:13">
      <c r="E1573" s="352"/>
      <c r="F1573" s="352"/>
      <c r="G1573" s="352"/>
      <c r="H1573" s="352"/>
      <c r="I1573" s="352"/>
      <c r="J1573" s="352"/>
      <c r="K1573" s="352"/>
      <c r="L1573" s="352"/>
      <c r="M1573" s="352"/>
    </row>
    <row r="1574" spans="5:13">
      <c r="E1574" s="352"/>
      <c r="F1574" s="352"/>
      <c r="G1574" s="352"/>
      <c r="H1574" s="352"/>
      <c r="I1574" s="352"/>
      <c r="J1574" s="352"/>
      <c r="K1574" s="352"/>
      <c r="L1574" s="352"/>
      <c r="M1574" s="352"/>
    </row>
    <row r="1575" spans="5:13">
      <c r="E1575" s="352"/>
      <c r="F1575" s="352"/>
      <c r="G1575" s="352"/>
      <c r="H1575" s="352"/>
      <c r="I1575" s="352"/>
      <c r="J1575" s="352"/>
      <c r="K1575" s="352"/>
      <c r="L1575" s="352"/>
      <c r="M1575" s="352"/>
    </row>
    <row r="1576" spans="5:13">
      <c r="E1576" s="352"/>
      <c r="F1576" s="352"/>
      <c r="G1576" s="352"/>
      <c r="H1576" s="352"/>
      <c r="I1576" s="352"/>
      <c r="J1576" s="352"/>
      <c r="K1576" s="352"/>
      <c r="L1576" s="352"/>
      <c r="M1576" s="352"/>
    </row>
    <row r="1577" spans="5:13">
      <c r="E1577" s="352"/>
      <c r="F1577" s="352"/>
      <c r="G1577" s="352"/>
      <c r="H1577" s="352"/>
      <c r="I1577" s="352"/>
      <c r="J1577" s="352"/>
      <c r="K1577" s="352"/>
      <c r="L1577" s="352"/>
      <c r="M1577" s="352"/>
    </row>
    <row r="1578" spans="5:13">
      <c r="E1578" s="352"/>
      <c r="F1578" s="352"/>
      <c r="G1578" s="352"/>
      <c r="H1578" s="352"/>
      <c r="I1578" s="352"/>
      <c r="J1578" s="352"/>
      <c r="K1578" s="352"/>
      <c r="L1578" s="352"/>
      <c r="M1578" s="352"/>
    </row>
    <row r="1579" spans="5:13">
      <c r="E1579" s="352"/>
      <c r="F1579" s="352"/>
      <c r="G1579" s="352"/>
      <c r="H1579" s="352"/>
      <c r="I1579" s="352"/>
      <c r="J1579" s="352"/>
      <c r="K1579" s="352"/>
      <c r="L1579" s="352"/>
      <c r="M1579" s="352"/>
    </row>
    <row r="1580" spans="5:13">
      <c r="E1580" s="352"/>
      <c r="F1580" s="352"/>
      <c r="G1580" s="352"/>
      <c r="H1580" s="352"/>
      <c r="I1580" s="352"/>
      <c r="J1580" s="352"/>
      <c r="K1580" s="352"/>
      <c r="L1580" s="352"/>
      <c r="M1580" s="352"/>
    </row>
    <row r="1581" spans="5:13">
      <c r="E1581" s="352"/>
      <c r="F1581" s="352"/>
      <c r="G1581" s="352"/>
      <c r="H1581" s="352"/>
      <c r="I1581" s="352"/>
      <c r="J1581" s="352"/>
      <c r="K1581" s="352"/>
      <c r="L1581" s="352"/>
      <c r="M1581" s="352"/>
    </row>
    <row r="1582" spans="5:13">
      <c r="E1582" s="352"/>
      <c r="F1582" s="352"/>
      <c r="G1582" s="352"/>
      <c r="H1582" s="352"/>
      <c r="I1582" s="352"/>
      <c r="J1582" s="352"/>
      <c r="K1582" s="352"/>
      <c r="L1582" s="352"/>
      <c r="M1582" s="352"/>
    </row>
    <row r="1583" spans="5:13">
      <c r="E1583" s="352"/>
      <c r="F1583" s="352"/>
      <c r="G1583" s="352"/>
      <c r="H1583" s="352"/>
      <c r="I1583" s="352"/>
      <c r="J1583" s="352"/>
      <c r="K1583" s="352"/>
      <c r="L1583" s="352"/>
      <c r="M1583" s="352"/>
    </row>
    <row r="1584" spans="5:13">
      <c r="E1584" s="352"/>
      <c r="F1584" s="352"/>
      <c r="G1584" s="352"/>
      <c r="H1584" s="352"/>
      <c r="I1584" s="352"/>
      <c r="J1584" s="352"/>
      <c r="K1584" s="352"/>
      <c r="L1584" s="352"/>
      <c r="M1584" s="352"/>
    </row>
    <row r="1585" spans="5:13">
      <c r="E1585" s="352"/>
      <c r="F1585" s="352"/>
      <c r="G1585" s="352"/>
      <c r="H1585" s="352"/>
      <c r="I1585" s="352"/>
      <c r="J1585" s="352"/>
      <c r="K1585" s="352"/>
      <c r="L1585" s="352"/>
      <c r="M1585" s="352"/>
    </row>
    <row r="1586" spans="5:13">
      <c r="E1586" s="352"/>
      <c r="F1586" s="352"/>
      <c r="G1586" s="352"/>
      <c r="H1586" s="352"/>
      <c r="I1586" s="352"/>
      <c r="J1586" s="352"/>
      <c r="K1586" s="352"/>
      <c r="L1586" s="352"/>
      <c r="M1586" s="352"/>
    </row>
    <row r="1587" spans="5:13">
      <c r="E1587" s="352"/>
      <c r="F1587" s="352"/>
      <c r="G1587" s="352"/>
      <c r="H1587" s="352"/>
      <c r="I1587" s="352"/>
      <c r="J1587" s="352"/>
      <c r="K1587" s="352"/>
      <c r="L1587" s="352"/>
      <c r="M1587" s="352"/>
    </row>
    <row r="1588" spans="5:13">
      <c r="E1588" s="352"/>
      <c r="F1588" s="352"/>
      <c r="G1588" s="352"/>
      <c r="H1588" s="352"/>
      <c r="I1588" s="352"/>
      <c r="J1588" s="352"/>
      <c r="K1588" s="352"/>
      <c r="L1588" s="352"/>
      <c r="M1588" s="352"/>
    </row>
    <row r="1589" spans="5:13">
      <c r="E1589" s="352"/>
      <c r="F1589" s="352"/>
      <c r="G1589" s="352"/>
      <c r="H1589" s="352"/>
      <c r="I1589" s="352"/>
      <c r="J1589" s="352"/>
      <c r="K1589" s="352"/>
      <c r="L1589" s="352"/>
      <c r="M1589" s="352"/>
    </row>
    <row r="1590" spans="5:13">
      <c r="E1590" s="352"/>
      <c r="F1590" s="352"/>
      <c r="G1590" s="352"/>
      <c r="H1590" s="352"/>
      <c r="I1590" s="352"/>
      <c r="J1590" s="352"/>
      <c r="K1590" s="352"/>
      <c r="L1590" s="352"/>
      <c r="M1590" s="352"/>
    </row>
    <row r="1591" spans="5:13">
      <c r="E1591" s="352"/>
      <c r="F1591" s="352"/>
      <c r="G1591" s="352"/>
      <c r="H1591" s="352"/>
      <c r="I1591" s="352"/>
      <c r="J1591" s="352"/>
      <c r="K1591" s="352"/>
      <c r="L1591" s="352"/>
      <c r="M1591" s="352"/>
    </row>
    <row r="1592" spans="5:13">
      <c r="E1592" s="352"/>
      <c r="F1592" s="352"/>
      <c r="G1592" s="352"/>
      <c r="H1592" s="352"/>
      <c r="I1592" s="352"/>
      <c r="J1592" s="352"/>
      <c r="K1592" s="352"/>
      <c r="L1592" s="352"/>
      <c r="M1592" s="352"/>
    </row>
    <row r="1593" spans="5:13">
      <c r="E1593" s="352"/>
      <c r="F1593" s="352"/>
      <c r="G1593" s="352"/>
      <c r="H1593" s="352"/>
      <c r="I1593" s="352"/>
      <c r="J1593" s="352"/>
      <c r="K1593" s="352"/>
      <c r="L1593" s="352"/>
      <c r="M1593" s="352"/>
    </row>
    <row r="1594" spans="5:13">
      <c r="E1594" s="352"/>
      <c r="F1594" s="352"/>
      <c r="G1594" s="352"/>
      <c r="H1594" s="352"/>
      <c r="I1594" s="352"/>
      <c r="J1594" s="352"/>
      <c r="K1594" s="352"/>
      <c r="L1594" s="352"/>
      <c r="M1594" s="352"/>
    </row>
    <row r="1595" spans="5:13">
      <c r="E1595" s="352"/>
      <c r="F1595" s="352"/>
      <c r="G1595" s="352"/>
      <c r="H1595" s="352"/>
      <c r="I1595" s="352"/>
      <c r="J1595" s="352"/>
      <c r="K1595" s="352"/>
      <c r="L1595" s="352"/>
      <c r="M1595" s="352"/>
    </row>
    <row r="1596" spans="5:13">
      <c r="E1596" s="352"/>
      <c r="F1596" s="352"/>
      <c r="G1596" s="352"/>
      <c r="H1596" s="352"/>
      <c r="I1596" s="352"/>
      <c r="J1596" s="352"/>
      <c r="K1596" s="352"/>
      <c r="L1596" s="352"/>
      <c r="M1596" s="352"/>
    </row>
    <row r="1597" spans="5:13">
      <c r="E1597" s="352"/>
      <c r="F1597" s="352"/>
      <c r="G1597" s="352"/>
      <c r="H1597" s="352"/>
      <c r="I1597" s="352"/>
      <c r="J1597" s="352"/>
      <c r="K1597" s="352"/>
      <c r="L1597" s="352"/>
      <c r="M1597" s="352"/>
    </row>
    <row r="1598" spans="5:13">
      <c r="E1598" s="352"/>
      <c r="F1598" s="352"/>
      <c r="G1598" s="352"/>
      <c r="H1598" s="352"/>
      <c r="I1598" s="352"/>
      <c r="J1598" s="352"/>
      <c r="K1598" s="352"/>
      <c r="L1598" s="352"/>
      <c r="M1598" s="352"/>
    </row>
    <row r="1599" spans="5:13">
      <c r="E1599" s="352"/>
      <c r="F1599" s="352"/>
      <c r="G1599" s="352"/>
      <c r="H1599" s="352"/>
      <c r="I1599" s="352"/>
      <c r="J1599" s="352"/>
      <c r="K1599" s="352"/>
      <c r="L1599" s="352"/>
      <c r="M1599" s="352"/>
    </row>
    <row r="1600" spans="5:13">
      <c r="E1600" s="352"/>
      <c r="F1600" s="352"/>
      <c r="G1600" s="352"/>
      <c r="H1600" s="352"/>
      <c r="I1600" s="352"/>
      <c r="J1600" s="352"/>
      <c r="K1600" s="352"/>
      <c r="L1600" s="352"/>
      <c r="M1600" s="352"/>
    </row>
    <row r="1601" spans="5:13">
      <c r="E1601" s="352"/>
      <c r="F1601" s="352"/>
      <c r="G1601" s="352"/>
      <c r="H1601" s="352"/>
      <c r="I1601" s="352"/>
      <c r="J1601" s="352"/>
      <c r="K1601" s="352"/>
      <c r="L1601" s="352"/>
      <c r="M1601" s="352"/>
    </row>
    <row r="1602" spans="5:13">
      <c r="E1602" s="352"/>
      <c r="F1602" s="352"/>
      <c r="G1602" s="352"/>
      <c r="H1602" s="352"/>
      <c r="I1602" s="352"/>
      <c r="J1602" s="352"/>
      <c r="K1602" s="352"/>
      <c r="L1602" s="352"/>
      <c r="M1602" s="352"/>
    </row>
    <row r="1603" spans="5:13">
      <c r="E1603" s="352"/>
      <c r="F1603" s="352"/>
      <c r="G1603" s="352"/>
      <c r="H1603" s="352"/>
      <c r="I1603" s="352"/>
      <c r="J1603" s="352"/>
      <c r="K1603" s="352"/>
      <c r="L1603" s="352"/>
      <c r="M1603" s="352"/>
    </row>
    <row r="1604" spans="5:13">
      <c r="E1604" s="352"/>
      <c r="F1604" s="352"/>
      <c r="G1604" s="352"/>
      <c r="H1604" s="352"/>
      <c r="I1604" s="352"/>
      <c r="J1604" s="352"/>
      <c r="K1604" s="352"/>
      <c r="L1604" s="352"/>
      <c r="M1604" s="352"/>
    </row>
    <row r="1605" spans="5:13">
      <c r="E1605" s="352"/>
      <c r="F1605" s="352"/>
      <c r="G1605" s="352"/>
      <c r="H1605" s="352"/>
      <c r="I1605" s="352"/>
      <c r="J1605" s="352"/>
      <c r="K1605" s="352"/>
      <c r="L1605" s="352"/>
      <c r="M1605" s="352"/>
    </row>
    <row r="1606" spans="5:13">
      <c r="E1606" s="352"/>
      <c r="F1606" s="352"/>
      <c r="G1606" s="352"/>
      <c r="H1606" s="352"/>
      <c r="I1606" s="352"/>
      <c r="J1606" s="352"/>
      <c r="K1606" s="352"/>
      <c r="L1606" s="352"/>
      <c r="M1606" s="352"/>
    </row>
    <row r="1607" spans="5:13">
      <c r="E1607" s="352"/>
      <c r="F1607" s="352"/>
      <c r="G1607" s="352"/>
      <c r="H1607" s="352"/>
      <c r="I1607" s="352"/>
      <c r="J1607" s="352"/>
      <c r="K1607" s="352"/>
      <c r="L1607" s="352"/>
      <c r="M1607" s="352"/>
    </row>
    <row r="1608" spans="5:13">
      <c r="E1608" s="352"/>
      <c r="F1608" s="352"/>
      <c r="G1608" s="352"/>
      <c r="H1608" s="352"/>
      <c r="I1608" s="352"/>
      <c r="J1608" s="352"/>
      <c r="K1608" s="352"/>
      <c r="L1608" s="352"/>
      <c r="M1608" s="352"/>
    </row>
    <row r="1609" spans="5:13">
      <c r="E1609" s="352"/>
      <c r="F1609" s="352"/>
      <c r="G1609" s="352"/>
      <c r="H1609" s="352"/>
      <c r="I1609" s="352"/>
      <c r="J1609" s="352"/>
      <c r="K1609" s="352"/>
      <c r="L1609" s="352"/>
      <c r="M1609" s="352"/>
    </row>
    <row r="1610" spans="5:13">
      <c r="E1610" s="352"/>
      <c r="F1610" s="352"/>
      <c r="G1610" s="352"/>
      <c r="H1610" s="352"/>
      <c r="I1610" s="352"/>
      <c r="J1610" s="352"/>
      <c r="K1610" s="352"/>
      <c r="L1610" s="352"/>
      <c r="M1610" s="352"/>
    </row>
    <row r="1611" spans="5:13">
      <c r="E1611" s="352"/>
      <c r="F1611" s="352"/>
      <c r="G1611" s="352"/>
      <c r="H1611" s="352"/>
      <c r="I1611" s="352"/>
      <c r="J1611" s="352"/>
      <c r="K1611" s="352"/>
      <c r="L1611" s="352"/>
      <c r="M1611" s="352"/>
    </row>
    <row r="1612" spans="5:13">
      <c r="E1612" s="352"/>
      <c r="F1612" s="352"/>
      <c r="G1612" s="352"/>
      <c r="H1612" s="352"/>
      <c r="I1612" s="352"/>
      <c r="J1612" s="352"/>
      <c r="K1612" s="352"/>
      <c r="L1612" s="352"/>
      <c r="M1612" s="352"/>
    </row>
    <row r="1613" spans="5:13">
      <c r="E1613" s="352"/>
      <c r="F1613" s="352"/>
      <c r="G1613" s="352"/>
      <c r="H1613" s="352"/>
      <c r="I1613" s="352"/>
      <c r="J1613" s="352"/>
      <c r="K1613" s="352"/>
      <c r="L1613" s="352"/>
      <c r="M1613" s="352"/>
    </row>
    <row r="1614" spans="5:13">
      <c r="E1614" s="352"/>
      <c r="F1614" s="352"/>
      <c r="G1614" s="352"/>
      <c r="H1614" s="352"/>
      <c r="I1614" s="352"/>
      <c r="J1614" s="352"/>
      <c r="K1614" s="352"/>
      <c r="L1614" s="352"/>
      <c r="M1614" s="352"/>
    </row>
    <row r="1615" spans="5:13">
      <c r="E1615" s="352"/>
      <c r="F1615" s="352"/>
      <c r="G1615" s="352"/>
      <c r="H1615" s="352"/>
      <c r="I1615" s="352"/>
      <c r="J1615" s="352"/>
      <c r="K1615" s="352"/>
      <c r="L1615" s="352"/>
      <c r="M1615" s="352"/>
    </row>
    <row r="1616" spans="5:13">
      <c r="E1616" s="352"/>
      <c r="F1616" s="352"/>
      <c r="G1616" s="352"/>
      <c r="H1616" s="352"/>
      <c r="I1616" s="352"/>
      <c r="J1616" s="352"/>
      <c r="K1616" s="352"/>
      <c r="L1616" s="352"/>
      <c r="M1616" s="352"/>
    </row>
    <row r="1617" spans="5:13">
      <c r="E1617" s="352"/>
      <c r="F1617" s="352"/>
      <c r="G1617" s="352"/>
      <c r="H1617" s="352"/>
      <c r="I1617" s="352"/>
      <c r="J1617" s="352"/>
      <c r="K1617" s="352"/>
      <c r="L1617" s="352"/>
      <c r="M1617" s="352"/>
    </row>
    <row r="1618" spans="5:13">
      <c r="E1618" s="352"/>
      <c r="F1618" s="352"/>
      <c r="G1618" s="352"/>
      <c r="H1618" s="352"/>
      <c r="I1618" s="352"/>
      <c r="J1618" s="352"/>
      <c r="K1618" s="352"/>
      <c r="L1618" s="352"/>
      <c r="M1618" s="352"/>
    </row>
    <row r="1619" spans="5:13">
      <c r="E1619" s="352"/>
      <c r="F1619" s="352"/>
      <c r="G1619" s="352"/>
      <c r="H1619" s="352"/>
      <c r="I1619" s="352"/>
      <c r="J1619" s="352"/>
      <c r="K1619" s="352"/>
      <c r="L1619" s="352"/>
      <c r="M1619" s="352"/>
    </row>
    <row r="1620" spans="5:13">
      <c r="E1620" s="352"/>
      <c r="F1620" s="352"/>
      <c r="G1620" s="352"/>
      <c r="H1620" s="352"/>
      <c r="I1620" s="352"/>
      <c r="J1620" s="352"/>
      <c r="K1620" s="352"/>
      <c r="L1620" s="352"/>
      <c r="M1620" s="352"/>
    </row>
    <row r="1621" spans="5:13">
      <c r="E1621" s="352"/>
      <c r="F1621" s="352"/>
      <c r="G1621" s="352"/>
      <c r="H1621" s="352"/>
      <c r="I1621" s="352"/>
      <c r="J1621" s="352"/>
      <c r="K1621" s="352"/>
      <c r="L1621" s="352"/>
      <c r="M1621" s="352"/>
    </row>
    <row r="1622" spans="5:13">
      <c r="E1622" s="352"/>
      <c r="F1622" s="352"/>
      <c r="G1622" s="352"/>
      <c r="H1622" s="352"/>
      <c r="I1622" s="352"/>
      <c r="J1622" s="352"/>
      <c r="K1622" s="352"/>
      <c r="L1622" s="352"/>
      <c r="M1622" s="352"/>
    </row>
    <row r="1623" spans="5:13">
      <c r="E1623" s="352"/>
      <c r="F1623" s="352"/>
      <c r="G1623" s="352"/>
      <c r="H1623" s="352"/>
      <c r="I1623" s="352"/>
      <c r="J1623" s="352"/>
      <c r="K1623" s="352"/>
      <c r="L1623" s="352"/>
      <c r="M1623" s="352"/>
    </row>
    <row r="1624" spans="5:13">
      <c r="E1624" s="352"/>
      <c r="F1624" s="352"/>
      <c r="G1624" s="352"/>
      <c r="H1624" s="352"/>
      <c r="I1624" s="352"/>
      <c r="J1624" s="352"/>
      <c r="K1624" s="352"/>
      <c r="L1624" s="352"/>
      <c r="M1624" s="352"/>
    </row>
    <row r="1625" spans="5:13">
      <c r="E1625" s="352"/>
      <c r="F1625" s="352"/>
      <c r="G1625" s="352"/>
      <c r="H1625" s="352"/>
      <c r="I1625" s="352"/>
      <c r="J1625" s="352"/>
      <c r="K1625" s="352"/>
      <c r="L1625" s="352"/>
      <c r="M1625" s="352"/>
    </row>
    <row r="1626" spans="5:13">
      <c r="E1626" s="352"/>
      <c r="F1626" s="352"/>
      <c r="G1626" s="352"/>
      <c r="H1626" s="352"/>
      <c r="I1626" s="352"/>
      <c r="J1626" s="352"/>
      <c r="K1626" s="352"/>
      <c r="L1626" s="352"/>
      <c r="M1626" s="352"/>
    </row>
    <row r="1627" spans="5:13">
      <c r="E1627" s="352"/>
      <c r="F1627" s="352"/>
      <c r="G1627" s="352"/>
      <c r="H1627" s="352"/>
      <c r="I1627" s="352"/>
      <c r="J1627" s="352"/>
      <c r="K1627" s="352"/>
      <c r="L1627" s="352"/>
      <c r="M1627" s="352"/>
    </row>
    <row r="1628" spans="5:13">
      <c r="E1628" s="352"/>
      <c r="F1628" s="352"/>
      <c r="G1628" s="352"/>
      <c r="H1628" s="352"/>
      <c r="I1628" s="352"/>
      <c r="J1628" s="352"/>
      <c r="K1628" s="352"/>
      <c r="L1628" s="352"/>
      <c r="M1628" s="352"/>
    </row>
    <row r="1629" spans="5:13">
      <c r="E1629" s="352"/>
      <c r="F1629" s="352"/>
      <c r="G1629" s="352"/>
      <c r="H1629" s="352"/>
      <c r="I1629" s="352"/>
      <c r="J1629" s="352"/>
      <c r="K1629" s="352"/>
      <c r="L1629" s="352"/>
      <c r="M1629" s="352"/>
    </row>
    <row r="1630" spans="5:13">
      <c r="E1630" s="352"/>
      <c r="F1630" s="352"/>
      <c r="G1630" s="352"/>
      <c r="H1630" s="352"/>
      <c r="I1630" s="352"/>
      <c r="J1630" s="352"/>
      <c r="K1630" s="352"/>
      <c r="L1630" s="352"/>
      <c r="M1630" s="352"/>
    </row>
    <row r="1631" spans="5:13">
      <c r="E1631" s="352"/>
      <c r="F1631" s="352"/>
      <c r="G1631" s="352"/>
      <c r="H1631" s="352"/>
      <c r="I1631" s="352"/>
      <c r="J1631" s="352"/>
      <c r="K1631" s="352"/>
      <c r="L1631" s="352"/>
      <c r="M1631" s="352"/>
    </row>
    <row r="1632" spans="5:13">
      <c r="E1632" s="352"/>
      <c r="F1632" s="352"/>
      <c r="G1632" s="352"/>
      <c r="H1632" s="352"/>
      <c r="I1632" s="352"/>
      <c r="J1632" s="352"/>
      <c r="K1632" s="352"/>
      <c r="L1632" s="352"/>
      <c r="M1632" s="352"/>
    </row>
    <row r="1633" spans="5:13">
      <c r="E1633" s="352"/>
      <c r="F1633" s="352"/>
      <c r="G1633" s="352"/>
      <c r="H1633" s="352"/>
      <c r="I1633" s="352"/>
      <c r="J1633" s="352"/>
      <c r="K1633" s="352"/>
      <c r="L1633" s="352"/>
      <c r="M1633" s="352"/>
    </row>
    <row r="1634" spans="5:13">
      <c r="E1634" s="352"/>
      <c r="F1634" s="352"/>
      <c r="G1634" s="352"/>
      <c r="H1634" s="352"/>
      <c r="I1634" s="352"/>
      <c r="J1634" s="352"/>
      <c r="K1634" s="352"/>
      <c r="L1634" s="352"/>
      <c r="M1634" s="352"/>
    </row>
    <row r="1635" spans="5:13">
      <c r="E1635" s="352"/>
      <c r="F1635" s="352"/>
      <c r="G1635" s="352"/>
      <c r="H1635" s="352"/>
      <c r="I1635" s="352"/>
      <c r="J1635" s="352"/>
      <c r="K1635" s="352"/>
      <c r="L1635" s="352"/>
      <c r="M1635" s="352"/>
    </row>
    <row r="1636" spans="5:13">
      <c r="E1636" s="352"/>
      <c r="F1636" s="352"/>
      <c r="G1636" s="352"/>
      <c r="H1636" s="352"/>
      <c r="I1636" s="352"/>
      <c r="J1636" s="352"/>
      <c r="K1636" s="352"/>
      <c r="L1636" s="352"/>
      <c r="M1636" s="352"/>
    </row>
    <row r="1637" spans="5:13">
      <c r="E1637" s="352"/>
      <c r="F1637" s="352"/>
      <c r="G1637" s="352"/>
      <c r="H1637" s="352"/>
      <c r="I1637" s="352"/>
      <c r="J1637" s="352"/>
      <c r="K1637" s="352"/>
      <c r="L1637" s="352"/>
      <c r="M1637" s="352"/>
    </row>
    <row r="1638" spans="5:13">
      <c r="E1638" s="352"/>
      <c r="F1638" s="352"/>
      <c r="G1638" s="352"/>
      <c r="H1638" s="352"/>
      <c r="I1638" s="352"/>
      <c r="J1638" s="352"/>
      <c r="K1638" s="352"/>
      <c r="L1638" s="352"/>
      <c r="M1638" s="352"/>
    </row>
    <row r="1639" spans="5:13">
      <c r="E1639" s="352"/>
      <c r="F1639" s="352"/>
      <c r="G1639" s="352"/>
      <c r="H1639" s="352"/>
      <c r="I1639" s="352"/>
      <c r="J1639" s="352"/>
      <c r="K1639" s="352"/>
      <c r="L1639" s="352"/>
      <c r="M1639" s="352"/>
    </row>
    <row r="1640" spans="5:13">
      <c r="E1640" s="352"/>
      <c r="F1640" s="352"/>
      <c r="G1640" s="352"/>
      <c r="H1640" s="352"/>
      <c r="I1640" s="352"/>
      <c r="J1640" s="352"/>
      <c r="K1640" s="352"/>
      <c r="L1640" s="352"/>
      <c r="M1640" s="352"/>
    </row>
    <row r="1641" spans="5:13">
      <c r="E1641" s="352"/>
      <c r="F1641" s="352"/>
      <c r="G1641" s="352"/>
      <c r="H1641" s="352"/>
      <c r="I1641" s="352"/>
      <c r="J1641" s="352"/>
      <c r="K1641" s="352"/>
      <c r="L1641" s="352"/>
      <c r="M1641" s="352"/>
    </row>
    <row r="1642" spans="5:13">
      <c r="E1642" s="352"/>
      <c r="F1642" s="352"/>
      <c r="G1642" s="352"/>
      <c r="H1642" s="352"/>
      <c r="I1642" s="352"/>
      <c r="J1642" s="352"/>
      <c r="K1642" s="352"/>
      <c r="L1642" s="352"/>
      <c r="M1642" s="352"/>
    </row>
    <row r="1643" spans="5:13">
      <c r="E1643" s="352"/>
      <c r="F1643" s="352"/>
      <c r="G1643" s="352"/>
      <c r="H1643" s="352"/>
      <c r="I1643" s="352"/>
      <c r="J1643" s="352"/>
      <c r="K1643" s="352"/>
      <c r="L1643" s="352"/>
      <c r="M1643" s="352"/>
    </row>
    <row r="1644" spans="5:13">
      <c r="E1644" s="352"/>
      <c r="F1644" s="352"/>
      <c r="G1644" s="352"/>
      <c r="H1644" s="352"/>
      <c r="I1644" s="352"/>
      <c r="J1644" s="352"/>
      <c r="K1644" s="352"/>
      <c r="L1644" s="352"/>
      <c r="M1644" s="352"/>
    </row>
    <row r="1645" spans="5:13">
      <c r="E1645" s="352"/>
      <c r="F1645" s="352"/>
      <c r="G1645" s="352"/>
      <c r="H1645" s="352"/>
      <c r="I1645" s="352"/>
      <c r="J1645" s="352"/>
      <c r="K1645" s="352"/>
      <c r="L1645" s="352"/>
      <c r="M1645" s="352"/>
    </row>
    <row r="1646" spans="5:13">
      <c r="E1646" s="352"/>
      <c r="F1646" s="352"/>
      <c r="G1646" s="352"/>
      <c r="H1646" s="352"/>
      <c r="I1646" s="352"/>
      <c r="J1646" s="352"/>
      <c r="K1646" s="352"/>
      <c r="L1646" s="352"/>
      <c r="M1646" s="352"/>
    </row>
    <row r="1647" spans="5:13">
      <c r="E1647" s="352"/>
      <c r="F1647" s="352"/>
      <c r="G1647" s="352"/>
      <c r="H1647" s="352"/>
      <c r="I1647" s="352"/>
      <c r="J1647" s="352"/>
      <c r="K1647" s="352"/>
      <c r="L1647" s="352"/>
      <c r="M1647" s="352"/>
    </row>
    <row r="1648" spans="5:13">
      <c r="E1648" s="352"/>
      <c r="F1648" s="352"/>
      <c r="G1648" s="352"/>
      <c r="H1648" s="352"/>
      <c r="I1648" s="352"/>
      <c r="J1648" s="352"/>
      <c r="K1648" s="352"/>
      <c r="L1648" s="352"/>
      <c r="M1648" s="352"/>
    </row>
    <row r="1649" spans="5:13">
      <c r="E1649" s="352"/>
      <c r="F1649" s="352"/>
      <c r="G1649" s="352"/>
      <c r="H1649" s="352"/>
      <c r="I1649" s="352"/>
      <c r="J1649" s="352"/>
      <c r="K1649" s="352"/>
      <c r="L1649" s="352"/>
      <c r="M1649" s="352"/>
    </row>
    <row r="1650" spans="5:13">
      <c r="E1650" s="352"/>
      <c r="F1650" s="352"/>
      <c r="G1650" s="352"/>
      <c r="H1650" s="352"/>
      <c r="I1650" s="352"/>
      <c r="J1650" s="352"/>
      <c r="K1650" s="352"/>
      <c r="L1650" s="352"/>
      <c r="M1650" s="352"/>
    </row>
    <row r="1651" spans="5:13">
      <c r="E1651" s="352"/>
      <c r="F1651" s="352"/>
      <c r="G1651" s="352"/>
      <c r="H1651" s="352"/>
      <c r="I1651" s="352"/>
      <c r="J1651" s="352"/>
      <c r="K1651" s="352"/>
      <c r="L1651" s="352"/>
      <c r="M1651" s="352"/>
    </row>
    <row r="1652" spans="5:13">
      <c r="E1652" s="352"/>
      <c r="F1652" s="352"/>
      <c r="G1652" s="352"/>
      <c r="H1652" s="352"/>
      <c r="I1652" s="352"/>
      <c r="J1652" s="352"/>
      <c r="K1652" s="352"/>
      <c r="L1652" s="352"/>
      <c r="M1652" s="352"/>
    </row>
    <row r="1653" spans="5:13">
      <c r="E1653" s="352"/>
      <c r="F1653" s="352"/>
      <c r="G1653" s="352"/>
      <c r="H1653" s="352"/>
      <c r="I1653" s="352"/>
      <c r="J1653" s="352"/>
      <c r="K1653" s="352"/>
      <c r="L1653" s="352"/>
      <c r="M1653" s="352"/>
    </row>
    <row r="1654" spans="5:13">
      <c r="E1654" s="352"/>
      <c r="F1654" s="352"/>
      <c r="G1654" s="352"/>
      <c r="H1654" s="352"/>
      <c r="I1654" s="352"/>
      <c r="J1654" s="352"/>
      <c r="K1654" s="352"/>
      <c r="L1654" s="352"/>
      <c r="M1654" s="352"/>
    </row>
    <row r="1655" spans="5:13">
      <c r="E1655" s="352"/>
      <c r="F1655" s="352"/>
      <c r="G1655" s="352"/>
      <c r="H1655" s="352"/>
      <c r="I1655" s="352"/>
      <c r="J1655" s="352"/>
      <c r="K1655" s="352"/>
      <c r="L1655" s="352"/>
      <c r="M1655" s="352"/>
    </row>
    <row r="1656" spans="5:13">
      <c r="E1656" s="352"/>
      <c r="F1656" s="352"/>
      <c r="G1656" s="352"/>
      <c r="H1656" s="352"/>
      <c r="I1656" s="352"/>
      <c r="J1656" s="352"/>
      <c r="K1656" s="352"/>
      <c r="L1656" s="352"/>
      <c r="M1656" s="352"/>
    </row>
    <row r="1657" spans="5:13">
      <c r="E1657" s="352"/>
      <c r="F1657" s="352"/>
      <c r="G1657" s="352"/>
      <c r="H1657" s="352"/>
      <c r="I1657" s="352"/>
      <c r="J1657" s="352"/>
      <c r="K1657" s="352"/>
      <c r="L1657" s="352"/>
      <c r="M1657" s="352"/>
    </row>
    <row r="1658" spans="5:13">
      <c r="E1658" s="352"/>
      <c r="F1658" s="352"/>
      <c r="G1658" s="352"/>
      <c r="H1658" s="352"/>
      <c r="I1658" s="352"/>
      <c r="J1658" s="352"/>
      <c r="K1658" s="352"/>
      <c r="L1658" s="352"/>
      <c r="M1658" s="352"/>
    </row>
    <row r="1659" spans="5:13">
      <c r="E1659" s="352"/>
      <c r="F1659" s="352"/>
      <c r="G1659" s="352"/>
      <c r="H1659" s="352"/>
      <c r="I1659" s="352"/>
      <c r="J1659" s="352"/>
      <c r="K1659" s="352"/>
      <c r="L1659" s="352"/>
      <c r="M1659" s="352"/>
    </row>
    <row r="1660" spans="5:13">
      <c r="E1660" s="352"/>
      <c r="F1660" s="352"/>
      <c r="G1660" s="352"/>
      <c r="H1660" s="352"/>
      <c r="I1660" s="352"/>
      <c r="J1660" s="352"/>
      <c r="K1660" s="352"/>
      <c r="L1660" s="352"/>
      <c r="M1660" s="352"/>
    </row>
    <row r="1661" spans="5:13">
      <c r="E1661" s="352"/>
      <c r="F1661" s="352"/>
      <c r="G1661" s="352"/>
      <c r="H1661" s="352"/>
      <c r="I1661" s="352"/>
      <c r="J1661" s="352"/>
      <c r="K1661" s="352"/>
      <c r="L1661" s="352"/>
      <c r="M1661" s="352"/>
    </row>
    <row r="1662" spans="5:13">
      <c r="E1662" s="352"/>
      <c r="F1662" s="352"/>
      <c r="G1662" s="352"/>
      <c r="H1662" s="352"/>
      <c r="I1662" s="352"/>
      <c r="J1662" s="352"/>
      <c r="K1662" s="352"/>
      <c r="L1662" s="352"/>
      <c r="M1662" s="352"/>
    </row>
    <row r="1663" spans="5:13">
      <c r="E1663" s="352"/>
      <c r="F1663" s="352"/>
      <c r="G1663" s="352"/>
      <c r="H1663" s="352"/>
      <c r="I1663" s="352"/>
      <c r="J1663" s="352"/>
      <c r="K1663" s="352"/>
      <c r="L1663" s="352"/>
      <c r="M1663" s="352"/>
    </row>
    <row r="1664" spans="5:13">
      <c r="E1664" s="352"/>
      <c r="F1664" s="352"/>
      <c r="G1664" s="352"/>
      <c r="H1664" s="352"/>
      <c r="I1664" s="352"/>
      <c r="J1664" s="352"/>
      <c r="K1664" s="352"/>
      <c r="L1664" s="352"/>
      <c r="M1664" s="352"/>
    </row>
    <row r="1665" spans="5:13">
      <c r="E1665" s="352"/>
      <c r="F1665" s="352"/>
      <c r="G1665" s="352"/>
      <c r="H1665" s="352"/>
      <c r="I1665" s="352"/>
      <c r="J1665" s="352"/>
      <c r="K1665" s="352"/>
      <c r="L1665" s="352"/>
      <c r="M1665" s="352"/>
    </row>
    <row r="1666" spans="5:13">
      <c r="E1666" s="352"/>
      <c r="F1666" s="352"/>
      <c r="G1666" s="352"/>
      <c r="H1666" s="352"/>
      <c r="I1666" s="352"/>
      <c r="J1666" s="352"/>
      <c r="K1666" s="352"/>
      <c r="L1666" s="352"/>
      <c r="M1666" s="352"/>
    </row>
    <row r="1667" spans="5:13">
      <c r="E1667" s="352"/>
      <c r="F1667" s="352"/>
      <c r="G1667" s="352"/>
      <c r="H1667" s="352"/>
      <c r="I1667" s="352"/>
      <c r="J1667" s="352"/>
      <c r="K1667" s="352"/>
      <c r="L1667" s="352"/>
      <c r="M1667" s="352"/>
    </row>
    <row r="1668" spans="5:13">
      <c r="E1668" s="352"/>
      <c r="F1668" s="352"/>
      <c r="G1668" s="352"/>
      <c r="H1668" s="352"/>
      <c r="I1668" s="352"/>
      <c r="J1668" s="352"/>
      <c r="K1668" s="352"/>
      <c r="L1668" s="352"/>
      <c r="M1668" s="352"/>
    </row>
    <row r="1669" spans="5:13">
      <c r="E1669" s="352"/>
      <c r="F1669" s="352"/>
      <c r="G1669" s="352"/>
      <c r="H1669" s="352"/>
      <c r="I1669" s="352"/>
      <c r="J1669" s="352"/>
      <c r="K1669" s="352"/>
      <c r="L1669" s="352"/>
      <c r="M1669" s="352"/>
    </row>
    <row r="1670" spans="5:13">
      <c r="E1670" s="352"/>
      <c r="F1670" s="352"/>
      <c r="G1670" s="352"/>
      <c r="H1670" s="352"/>
      <c r="I1670" s="352"/>
      <c r="J1670" s="352"/>
      <c r="K1670" s="352"/>
      <c r="L1670" s="352"/>
      <c r="M1670" s="352"/>
    </row>
    <row r="1671" spans="5:13">
      <c r="E1671" s="352"/>
      <c r="F1671" s="352"/>
      <c r="G1671" s="352"/>
      <c r="H1671" s="352"/>
      <c r="I1671" s="352"/>
      <c r="J1671" s="352"/>
      <c r="K1671" s="352"/>
      <c r="L1671" s="352"/>
      <c r="M1671" s="352"/>
    </row>
    <row r="1672" spans="5:13">
      <c r="E1672" s="352"/>
      <c r="F1672" s="352"/>
      <c r="G1672" s="352"/>
      <c r="H1672" s="352"/>
      <c r="I1672" s="352"/>
      <c r="J1672" s="352"/>
      <c r="K1672" s="352"/>
      <c r="L1672" s="352"/>
      <c r="M1672" s="352"/>
    </row>
    <row r="1673" spans="5:13">
      <c r="E1673" s="352"/>
      <c r="F1673" s="352"/>
      <c r="G1673" s="352"/>
      <c r="H1673" s="352"/>
      <c r="I1673" s="352"/>
      <c r="J1673" s="352"/>
      <c r="K1673" s="352"/>
      <c r="L1673" s="352"/>
      <c r="M1673" s="352"/>
    </row>
    <row r="1674" spans="5:13">
      <c r="E1674" s="352"/>
      <c r="F1674" s="352"/>
      <c r="G1674" s="352"/>
      <c r="H1674" s="352"/>
      <c r="I1674" s="352"/>
      <c r="J1674" s="352"/>
      <c r="K1674" s="352"/>
      <c r="L1674" s="352"/>
      <c r="M1674" s="352"/>
    </row>
    <row r="1675" spans="5:13">
      <c r="E1675" s="352"/>
      <c r="F1675" s="352"/>
      <c r="G1675" s="352"/>
      <c r="H1675" s="352"/>
      <c r="I1675" s="352"/>
      <c r="J1675" s="352"/>
      <c r="K1675" s="352"/>
      <c r="L1675" s="352"/>
      <c r="M1675" s="352"/>
    </row>
    <row r="1676" spans="5:13">
      <c r="E1676" s="352"/>
      <c r="F1676" s="352"/>
      <c r="G1676" s="352"/>
      <c r="H1676" s="352"/>
      <c r="I1676" s="352"/>
      <c r="J1676" s="352"/>
      <c r="K1676" s="352"/>
      <c r="L1676" s="352"/>
      <c r="M1676" s="352"/>
    </row>
    <row r="1677" spans="5:13">
      <c r="E1677" s="352"/>
      <c r="F1677" s="352"/>
      <c r="G1677" s="352"/>
      <c r="H1677" s="352"/>
      <c r="I1677" s="352"/>
      <c r="J1677" s="352"/>
      <c r="K1677" s="352"/>
      <c r="L1677" s="352"/>
      <c r="M1677" s="352"/>
    </row>
    <row r="1678" spans="5:13">
      <c r="E1678" s="352"/>
      <c r="F1678" s="352"/>
      <c r="G1678" s="352"/>
      <c r="H1678" s="352"/>
      <c r="I1678" s="352"/>
      <c r="J1678" s="352"/>
      <c r="K1678" s="352"/>
      <c r="L1678" s="352"/>
      <c r="M1678" s="352"/>
    </row>
    <row r="1679" spans="5:13">
      <c r="E1679" s="352"/>
      <c r="F1679" s="352"/>
      <c r="G1679" s="352"/>
      <c r="H1679" s="352"/>
      <c r="I1679" s="352"/>
      <c r="J1679" s="352"/>
      <c r="K1679" s="352"/>
      <c r="L1679" s="352"/>
      <c r="M1679" s="352"/>
    </row>
    <row r="1680" spans="5:13">
      <c r="E1680" s="352"/>
      <c r="F1680" s="352"/>
      <c r="G1680" s="352"/>
      <c r="H1680" s="352"/>
      <c r="I1680" s="352"/>
      <c r="J1680" s="352"/>
      <c r="K1680" s="352"/>
      <c r="L1680" s="352"/>
      <c r="M1680" s="352"/>
    </row>
    <row r="1681" spans="5:13">
      <c r="E1681" s="352"/>
      <c r="F1681" s="352"/>
      <c r="G1681" s="352"/>
      <c r="H1681" s="352"/>
      <c r="I1681" s="352"/>
      <c r="J1681" s="352"/>
      <c r="K1681" s="352"/>
      <c r="L1681" s="352"/>
      <c r="M1681" s="352"/>
    </row>
    <row r="1682" spans="5:13">
      <c r="E1682" s="352"/>
      <c r="F1682" s="352"/>
      <c r="G1682" s="352"/>
      <c r="H1682" s="352"/>
      <c r="I1682" s="352"/>
      <c r="J1682" s="352"/>
      <c r="K1682" s="352"/>
      <c r="L1682" s="352"/>
      <c r="M1682" s="352"/>
    </row>
    <row r="1683" spans="5:13">
      <c r="E1683" s="352"/>
      <c r="F1683" s="352"/>
      <c r="G1683" s="352"/>
      <c r="H1683" s="352"/>
      <c r="I1683" s="352"/>
      <c r="J1683" s="352"/>
      <c r="K1683" s="352"/>
      <c r="L1683" s="352"/>
      <c r="M1683" s="352"/>
    </row>
    <row r="1684" spans="5:13">
      <c r="E1684" s="352"/>
      <c r="F1684" s="352"/>
      <c r="G1684" s="352"/>
      <c r="H1684" s="352"/>
      <c r="I1684" s="352"/>
      <c r="J1684" s="352"/>
      <c r="K1684" s="352"/>
      <c r="L1684" s="352"/>
      <c r="M1684" s="352"/>
    </row>
    <row r="1685" spans="5:13">
      <c r="E1685" s="352"/>
      <c r="F1685" s="352"/>
      <c r="G1685" s="352"/>
      <c r="H1685" s="352"/>
      <c r="I1685" s="352"/>
      <c r="J1685" s="352"/>
      <c r="K1685" s="352"/>
      <c r="L1685" s="352"/>
      <c r="M1685" s="352"/>
    </row>
    <row r="1686" spans="5:13">
      <c r="E1686" s="352"/>
      <c r="F1686" s="352"/>
      <c r="G1686" s="352"/>
      <c r="H1686" s="352"/>
      <c r="I1686" s="352"/>
      <c r="J1686" s="352"/>
      <c r="K1686" s="352"/>
      <c r="L1686" s="352"/>
      <c r="M1686" s="352"/>
    </row>
    <row r="1687" spans="5:13">
      <c r="E1687" s="352"/>
      <c r="F1687" s="352"/>
      <c r="G1687" s="352"/>
      <c r="H1687" s="352"/>
      <c r="I1687" s="352"/>
      <c r="J1687" s="352"/>
      <c r="K1687" s="352"/>
      <c r="L1687" s="352"/>
      <c r="M1687" s="352"/>
    </row>
    <row r="1688" spans="5:13">
      <c r="E1688" s="352"/>
      <c r="F1688" s="352"/>
      <c r="G1688" s="352"/>
      <c r="H1688" s="352"/>
      <c r="I1688" s="352"/>
      <c r="J1688" s="352"/>
      <c r="K1688" s="352"/>
      <c r="L1688" s="352"/>
      <c r="M1688" s="352"/>
    </row>
    <row r="1689" spans="5:13">
      <c r="E1689" s="352"/>
      <c r="F1689" s="352"/>
      <c r="G1689" s="352"/>
      <c r="H1689" s="352"/>
      <c r="I1689" s="352"/>
      <c r="J1689" s="352"/>
      <c r="K1689" s="352"/>
      <c r="L1689" s="352"/>
      <c r="M1689" s="352"/>
    </row>
    <row r="1690" spans="5:13">
      <c r="E1690" s="352"/>
      <c r="F1690" s="352"/>
      <c r="G1690" s="352"/>
      <c r="H1690" s="352"/>
      <c r="I1690" s="352"/>
      <c r="J1690" s="352"/>
      <c r="K1690" s="352"/>
      <c r="L1690" s="352"/>
      <c r="M1690" s="352"/>
    </row>
    <row r="1691" spans="5:13">
      <c r="E1691" s="352"/>
      <c r="F1691" s="352"/>
      <c r="G1691" s="352"/>
      <c r="H1691" s="352"/>
      <c r="I1691" s="352"/>
      <c r="J1691" s="352"/>
      <c r="K1691" s="352"/>
      <c r="L1691" s="352"/>
      <c r="M1691" s="352"/>
    </row>
    <row r="1692" spans="5:13">
      <c r="E1692" s="352"/>
      <c r="F1692" s="352"/>
      <c r="G1692" s="352"/>
      <c r="H1692" s="352"/>
      <c r="I1692" s="352"/>
      <c r="J1692" s="352"/>
      <c r="K1692" s="352"/>
      <c r="L1692" s="352"/>
      <c r="M1692" s="352"/>
    </row>
    <row r="1693" spans="5:13">
      <c r="E1693" s="352"/>
      <c r="F1693" s="352"/>
      <c r="G1693" s="352"/>
      <c r="H1693" s="352"/>
      <c r="I1693" s="352"/>
      <c r="J1693" s="352"/>
      <c r="K1693" s="352"/>
      <c r="L1693" s="352"/>
      <c r="M1693" s="352"/>
    </row>
    <row r="1694" spans="5:13">
      <c r="E1694" s="352"/>
      <c r="F1694" s="352"/>
      <c r="G1694" s="352"/>
      <c r="H1694" s="352"/>
      <c r="I1694" s="352"/>
      <c r="J1694" s="352"/>
      <c r="K1694" s="352"/>
      <c r="L1694" s="352"/>
      <c r="M1694" s="352"/>
    </row>
    <row r="1695" spans="5:13">
      <c r="E1695" s="352"/>
      <c r="F1695" s="352"/>
      <c r="G1695" s="352"/>
      <c r="H1695" s="352"/>
      <c r="I1695" s="352"/>
      <c r="J1695" s="352"/>
      <c r="K1695" s="352"/>
      <c r="L1695" s="352"/>
      <c r="M1695" s="352"/>
    </row>
    <row r="1696" spans="5:13">
      <c r="E1696" s="352"/>
      <c r="F1696" s="352"/>
      <c r="G1696" s="352"/>
      <c r="H1696" s="352"/>
      <c r="I1696" s="352"/>
      <c r="J1696" s="352"/>
      <c r="K1696" s="352"/>
      <c r="L1696" s="352"/>
      <c r="M1696" s="352"/>
    </row>
    <row r="1697" spans="5:13">
      <c r="E1697" s="352"/>
      <c r="F1697" s="352"/>
      <c r="G1697" s="352"/>
      <c r="H1697" s="352"/>
      <c r="I1697" s="352"/>
      <c r="J1697" s="352"/>
      <c r="K1697" s="352"/>
      <c r="L1697" s="352"/>
      <c r="M1697" s="352"/>
    </row>
    <row r="1698" spans="5:13">
      <c r="E1698" s="352"/>
      <c r="F1698" s="352"/>
      <c r="G1698" s="352"/>
      <c r="H1698" s="352"/>
      <c r="I1698" s="352"/>
      <c r="J1698" s="352"/>
      <c r="K1698" s="352"/>
      <c r="L1698" s="352"/>
      <c r="M1698" s="352"/>
    </row>
    <row r="1699" spans="5:13">
      <c r="E1699" s="352"/>
      <c r="F1699" s="352"/>
      <c r="G1699" s="352"/>
      <c r="H1699" s="352"/>
      <c r="I1699" s="352"/>
      <c r="J1699" s="352"/>
      <c r="K1699" s="352"/>
      <c r="L1699" s="352"/>
      <c r="M1699" s="352"/>
    </row>
    <row r="1700" spans="5:13">
      <c r="E1700" s="352"/>
      <c r="F1700" s="352"/>
      <c r="G1700" s="352"/>
      <c r="H1700" s="352"/>
      <c r="I1700" s="352"/>
      <c r="J1700" s="352"/>
      <c r="K1700" s="352"/>
      <c r="L1700" s="352"/>
      <c r="M1700" s="352"/>
    </row>
    <row r="1701" spans="5:13">
      <c r="E1701" s="352"/>
      <c r="F1701" s="352"/>
      <c r="G1701" s="352"/>
      <c r="H1701" s="352"/>
      <c r="I1701" s="352"/>
      <c r="J1701" s="352"/>
      <c r="K1701" s="352"/>
      <c r="L1701" s="352"/>
      <c r="M1701" s="352"/>
    </row>
    <row r="1702" spans="5:13">
      <c r="E1702" s="352"/>
      <c r="F1702" s="352"/>
      <c r="G1702" s="352"/>
      <c r="H1702" s="352"/>
      <c r="I1702" s="352"/>
      <c r="J1702" s="352"/>
      <c r="K1702" s="352"/>
      <c r="L1702" s="352"/>
      <c r="M1702" s="352"/>
    </row>
    <row r="1703" spans="5:13">
      <c r="E1703" s="352"/>
      <c r="F1703" s="352"/>
      <c r="G1703" s="352"/>
      <c r="H1703" s="352"/>
      <c r="I1703" s="352"/>
      <c r="J1703" s="352"/>
      <c r="K1703" s="352"/>
      <c r="L1703" s="352"/>
      <c r="M1703" s="352"/>
    </row>
    <row r="1704" spans="5:13">
      <c r="E1704" s="352"/>
      <c r="F1704" s="352"/>
      <c r="G1704" s="352"/>
      <c r="H1704" s="352"/>
      <c r="I1704" s="352"/>
      <c r="J1704" s="352"/>
      <c r="K1704" s="352"/>
      <c r="L1704" s="352"/>
      <c r="M1704" s="352"/>
    </row>
    <row r="1705" spans="5:13">
      <c r="E1705" s="352"/>
      <c r="F1705" s="352"/>
      <c r="G1705" s="352"/>
      <c r="H1705" s="352"/>
      <c r="I1705" s="352"/>
      <c r="J1705" s="352"/>
      <c r="K1705" s="352"/>
      <c r="L1705" s="352"/>
      <c r="M1705" s="352"/>
    </row>
    <row r="1706" spans="5:13">
      <c r="E1706" s="352"/>
      <c r="F1706" s="352"/>
      <c r="G1706" s="352"/>
      <c r="H1706" s="352"/>
      <c r="I1706" s="352"/>
      <c r="J1706" s="352"/>
      <c r="K1706" s="352"/>
      <c r="L1706" s="352"/>
      <c r="M1706" s="352"/>
    </row>
    <row r="1707" spans="5:13">
      <c r="E1707" s="352"/>
      <c r="F1707" s="352"/>
      <c r="G1707" s="352"/>
      <c r="H1707" s="352"/>
      <c r="I1707" s="352"/>
      <c r="J1707" s="352"/>
      <c r="K1707" s="352"/>
      <c r="L1707" s="352"/>
      <c r="M1707" s="352"/>
    </row>
    <row r="1708" spans="5:13">
      <c r="E1708" s="352"/>
      <c r="F1708" s="352"/>
      <c r="G1708" s="352"/>
      <c r="H1708" s="352"/>
      <c r="I1708" s="352"/>
      <c r="J1708" s="352"/>
      <c r="K1708" s="352"/>
      <c r="L1708" s="352"/>
      <c r="M1708" s="352"/>
    </row>
    <row r="1709" spans="5:13">
      <c r="E1709" s="352"/>
      <c r="F1709" s="352"/>
      <c r="G1709" s="352"/>
      <c r="H1709" s="352"/>
      <c r="I1709" s="352"/>
      <c r="J1709" s="352"/>
      <c r="K1709" s="352"/>
      <c r="L1709" s="352"/>
      <c r="M1709" s="352"/>
    </row>
    <row r="1710" spans="5:13">
      <c r="E1710" s="352"/>
      <c r="F1710" s="352"/>
      <c r="G1710" s="352"/>
      <c r="H1710" s="352"/>
      <c r="I1710" s="352"/>
      <c r="J1710" s="352"/>
      <c r="K1710" s="352"/>
      <c r="L1710" s="352"/>
      <c r="M1710" s="352"/>
    </row>
    <row r="1711" spans="5:13">
      <c r="E1711" s="352"/>
      <c r="F1711" s="352"/>
      <c r="G1711" s="352"/>
      <c r="H1711" s="352"/>
      <c r="I1711" s="352"/>
      <c r="J1711" s="352"/>
      <c r="K1711" s="352"/>
      <c r="L1711" s="352"/>
      <c r="M1711" s="352"/>
    </row>
    <row r="1712" spans="5:13">
      <c r="E1712" s="352"/>
      <c r="F1712" s="352"/>
      <c r="G1712" s="352"/>
      <c r="H1712" s="352"/>
      <c r="I1712" s="352"/>
      <c r="J1712" s="352"/>
      <c r="K1712" s="352"/>
      <c r="L1712" s="352"/>
      <c r="M1712" s="352"/>
    </row>
    <row r="1713" spans="5:13">
      <c r="E1713" s="352"/>
      <c r="F1713" s="352"/>
      <c r="G1713" s="352"/>
      <c r="H1713" s="352"/>
      <c r="I1713" s="352"/>
      <c r="J1713" s="352"/>
      <c r="K1713" s="352"/>
      <c r="L1713" s="352"/>
      <c r="M1713" s="352"/>
    </row>
    <row r="1714" spans="5:13">
      <c r="E1714" s="352"/>
      <c r="F1714" s="352"/>
      <c r="G1714" s="352"/>
      <c r="H1714" s="352"/>
      <c r="I1714" s="352"/>
      <c r="J1714" s="352"/>
      <c r="K1714" s="352"/>
      <c r="L1714" s="352"/>
      <c r="M1714" s="352"/>
    </row>
    <row r="1715" spans="5:13">
      <c r="E1715" s="352"/>
      <c r="F1715" s="352"/>
      <c r="G1715" s="352"/>
      <c r="H1715" s="352"/>
      <c r="I1715" s="352"/>
      <c r="J1715" s="352"/>
      <c r="K1715" s="352"/>
      <c r="L1715" s="352"/>
      <c r="M1715" s="352"/>
    </row>
    <row r="1716" spans="5:13">
      <c r="E1716" s="352"/>
      <c r="F1716" s="352"/>
      <c r="G1716" s="352"/>
      <c r="H1716" s="352"/>
      <c r="I1716" s="352"/>
      <c r="J1716" s="352"/>
      <c r="K1716" s="352"/>
      <c r="L1716" s="352"/>
      <c r="M1716" s="352"/>
    </row>
    <row r="1717" spans="5:13">
      <c r="E1717" s="352"/>
      <c r="F1717" s="352"/>
      <c r="G1717" s="352"/>
      <c r="H1717" s="352"/>
      <c r="I1717" s="352"/>
      <c r="J1717" s="352"/>
      <c r="K1717" s="352"/>
      <c r="L1717" s="352"/>
      <c r="M1717" s="352"/>
    </row>
    <row r="1718" spans="5:13">
      <c r="E1718" s="352"/>
      <c r="F1718" s="352"/>
      <c r="G1718" s="352"/>
      <c r="H1718" s="352"/>
      <c r="I1718" s="352"/>
      <c r="J1718" s="352"/>
      <c r="K1718" s="352"/>
      <c r="L1718" s="352"/>
      <c r="M1718" s="352"/>
    </row>
    <row r="1719" spans="5:13">
      <c r="E1719" s="352"/>
      <c r="F1719" s="352"/>
      <c r="G1719" s="352"/>
      <c r="H1719" s="352"/>
      <c r="I1719" s="352"/>
      <c r="J1719" s="352"/>
      <c r="K1719" s="352"/>
      <c r="L1719" s="352"/>
      <c r="M1719" s="352"/>
    </row>
    <row r="1720" spans="5:13">
      <c r="E1720" s="352"/>
      <c r="F1720" s="352"/>
      <c r="G1720" s="352"/>
      <c r="H1720" s="352"/>
      <c r="I1720" s="352"/>
      <c r="J1720" s="352"/>
      <c r="K1720" s="352"/>
      <c r="L1720" s="352"/>
      <c r="M1720" s="352"/>
    </row>
    <row r="1721" spans="5:13">
      <c r="E1721" s="352"/>
      <c r="F1721" s="352"/>
      <c r="G1721" s="352"/>
      <c r="H1721" s="352"/>
      <c r="I1721" s="352"/>
      <c r="J1721" s="352"/>
      <c r="K1721" s="352"/>
      <c r="L1721" s="352"/>
      <c r="M1721" s="352"/>
    </row>
    <row r="1722" spans="5:13">
      <c r="E1722" s="352"/>
      <c r="F1722" s="352"/>
      <c r="G1722" s="352"/>
      <c r="H1722" s="352"/>
      <c r="I1722" s="352"/>
      <c r="J1722" s="352"/>
      <c r="K1722" s="352"/>
      <c r="L1722" s="352"/>
      <c r="M1722" s="352"/>
    </row>
    <row r="1723" spans="5:13">
      <c r="E1723" s="352"/>
      <c r="F1723" s="352"/>
      <c r="G1723" s="352"/>
      <c r="H1723" s="352"/>
      <c r="I1723" s="352"/>
      <c r="J1723" s="352"/>
      <c r="K1723" s="352"/>
      <c r="L1723" s="352"/>
      <c r="M1723" s="352"/>
    </row>
    <row r="1724" spans="5:13">
      <c r="E1724" s="352"/>
      <c r="F1724" s="352"/>
      <c r="G1724" s="352"/>
      <c r="H1724" s="352"/>
      <c r="I1724" s="352"/>
      <c r="J1724" s="352"/>
      <c r="K1724" s="352"/>
      <c r="L1724" s="352"/>
      <c r="M1724" s="352"/>
    </row>
    <row r="1725" spans="5:13">
      <c r="E1725" s="352"/>
      <c r="F1725" s="352"/>
      <c r="G1725" s="352"/>
      <c r="H1725" s="352"/>
      <c r="I1725" s="352"/>
      <c r="J1725" s="352"/>
      <c r="K1725" s="352"/>
      <c r="L1725" s="352"/>
      <c r="M1725" s="352"/>
    </row>
    <row r="1726" spans="5:13">
      <c r="E1726" s="352"/>
      <c r="F1726" s="352"/>
      <c r="G1726" s="352"/>
      <c r="H1726" s="352"/>
      <c r="I1726" s="352"/>
      <c r="J1726" s="352"/>
      <c r="K1726" s="352"/>
      <c r="L1726" s="352"/>
      <c r="M1726" s="352"/>
    </row>
    <row r="1727" spans="5:13">
      <c r="E1727" s="352"/>
      <c r="F1727" s="352"/>
      <c r="G1727" s="352"/>
      <c r="H1727" s="352"/>
      <c r="I1727" s="352"/>
      <c r="J1727" s="352"/>
      <c r="K1727" s="352"/>
      <c r="L1727" s="352"/>
      <c r="M1727" s="352"/>
    </row>
    <row r="1728" spans="5:13">
      <c r="E1728" s="352"/>
      <c r="F1728" s="352"/>
      <c r="G1728" s="352"/>
      <c r="H1728" s="352"/>
      <c r="I1728" s="352"/>
      <c r="J1728" s="352"/>
      <c r="K1728" s="352"/>
      <c r="L1728" s="352"/>
      <c r="M1728" s="352"/>
    </row>
    <row r="1729" spans="5:13">
      <c r="E1729" s="352"/>
      <c r="F1729" s="352"/>
      <c r="G1729" s="352"/>
      <c r="H1729" s="352"/>
      <c r="I1729" s="352"/>
      <c r="J1729" s="352"/>
      <c r="K1729" s="352"/>
      <c r="L1729" s="352"/>
      <c r="M1729" s="352"/>
    </row>
    <row r="1730" spans="5:13">
      <c r="E1730" s="352"/>
      <c r="F1730" s="352"/>
      <c r="G1730" s="352"/>
      <c r="H1730" s="352"/>
      <c r="I1730" s="352"/>
      <c r="J1730" s="352"/>
      <c r="K1730" s="352"/>
      <c r="L1730" s="352"/>
      <c r="M1730" s="352"/>
    </row>
    <row r="1731" spans="5:13">
      <c r="E1731" s="352"/>
      <c r="F1731" s="352"/>
      <c r="G1731" s="352"/>
      <c r="H1731" s="352"/>
      <c r="I1731" s="352"/>
      <c r="J1731" s="352"/>
      <c r="K1731" s="352"/>
      <c r="L1731" s="352"/>
      <c r="M1731" s="352"/>
    </row>
    <row r="1732" spans="5:13">
      <c r="E1732" s="352"/>
      <c r="F1732" s="352"/>
      <c r="G1732" s="352"/>
      <c r="H1732" s="352"/>
      <c r="I1732" s="352"/>
      <c r="J1732" s="352"/>
      <c r="K1732" s="352"/>
      <c r="L1732" s="352"/>
      <c r="M1732" s="352"/>
    </row>
    <row r="1733" spans="5:13">
      <c r="E1733" s="352"/>
      <c r="F1733" s="352"/>
      <c r="G1733" s="352"/>
      <c r="H1733" s="352"/>
      <c r="I1733" s="352"/>
      <c r="J1733" s="352"/>
      <c r="K1733" s="352"/>
      <c r="L1733" s="352"/>
      <c r="M1733" s="352"/>
    </row>
    <row r="1734" spans="5:13">
      <c r="E1734" s="352"/>
      <c r="F1734" s="352"/>
      <c r="G1734" s="352"/>
      <c r="H1734" s="352"/>
      <c r="I1734" s="352"/>
      <c r="J1734" s="352"/>
      <c r="K1734" s="352"/>
      <c r="L1734" s="352"/>
      <c r="M1734" s="352"/>
    </row>
    <row r="1735" spans="5:13">
      <c r="E1735" s="352"/>
      <c r="F1735" s="352"/>
      <c r="G1735" s="352"/>
      <c r="H1735" s="352"/>
      <c r="I1735" s="352"/>
      <c r="J1735" s="352"/>
      <c r="K1735" s="352"/>
      <c r="L1735" s="352"/>
      <c r="M1735" s="352"/>
    </row>
    <row r="1736" spans="5:13">
      <c r="E1736" s="352"/>
      <c r="F1736" s="352"/>
      <c r="G1736" s="352"/>
      <c r="H1736" s="352"/>
      <c r="I1736" s="352"/>
      <c r="J1736" s="352"/>
      <c r="K1736" s="352"/>
      <c r="L1736" s="352"/>
      <c r="M1736" s="352"/>
    </row>
    <row r="1737" spans="5:13">
      <c r="E1737" s="352"/>
      <c r="F1737" s="352"/>
      <c r="G1737" s="352"/>
      <c r="H1737" s="352"/>
      <c r="I1737" s="352"/>
      <c r="J1737" s="352"/>
      <c r="K1737" s="352"/>
      <c r="L1737" s="352"/>
      <c r="M1737" s="352"/>
    </row>
    <row r="1738" spans="5:13">
      <c r="E1738" s="352"/>
      <c r="F1738" s="352"/>
      <c r="G1738" s="352"/>
      <c r="H1738" s="352"/>
      <c r="I1738" s="352"/>
      <c r="J1738" s="352"/>
      <c r="K1738" s="352"/>
      <c r="L1738" s="352"/>
      <c r="M1738" s="352"/>
    </row>
    <row r="1739" spans="5:13">
      <c r="E1739" s="352"/>
      <c r="F1739" s="352"/>
      <c r="G1739" s="352"/>
      <c r="H1739" s="352"/>
      <c r="I1739" s="352"/>
      <c r="J1739" s="352"/>
      <c r="K1739" s="352"/>
      <c r="L1739" s="352"/>
      <c r="M1739" s="352"/>
    </row>
    <row r="1740" spans="5:13">
      <c r="E1740" s="352"/>
      <c r="F1740" s="352"/>
      <c r="G1740" s="352"/>
      <c r="H1740" s="352"/>
      <c r="I1740" s="352"/>
      <c r="J1740" s="352"/>
      <c r="K1740" s="352"/>
      <c r="L1740" s="352"/>
      <c r="M1740" s="352"/>
    </row>
    <row r="1741" spans="5:13">
      <c r="E1741" s="352"/>
      <c r="F1741" s="352"/>
      <c r="G1741" s="352"/>
      <c r="H1741" s="352"/>
      <c r="I1741" s="352"/>
      <c r="J1741" s="352"/>
      <c r="K1741" s="352"/>
      <c r="L1741" s="352"/>
      <c r="M1741" s="352"/>
    </row>
    <row r="1742" spans="5:13">
      <c r="E1742" s="352"/>
      <c r="F1742" s="352"/>
      <c r="G1742" s="352"/>
      <c r="H1742" s="352"/>
      <c r="I1742" s="352"/>
      <c r="J1742" s="352"/>
      <c r="K1742" s="352"/>
      <c r="L1742" s="352"/>
      <c r="M1742" s="352"/>
    </row>
    <row r="1743" spans="5:13">
      <c r="E1743" s="352"/>
      <c r="F1743" s="352"/>
      <c r="G1743" s="352"/>
      <c r="H1743" s="352"/>
      <c r="I1743" s="352"/>
      <c r="J1743" s="352"/>
      <c r="K1743" s="352"/>
      <c r="L1743" s="352"/>
      <c r="M1743" s="352"/>
    </row>
    <row r="1744" spans="5:13">
      <c r="E1744" s="352"/>
      <c r="F1744" s="352"/>
      <c r="G1744" s="352"/>
      <c r="H1744" s="352"/>
      <c r="I1744" s="352"/>
      <c r="J1744" s="352"/>
      <c r="K1744" s="352"/>
      <c r="L1744" s="352"/>
      <c r="M1744" s="352"/>
    </row>
    <row r="1745" spans="5:13">
      <c r="E1745" s="352"/>
      <c r="F1745" s="352"/>
      <c r="G1745" s="352"/>
      <c r="H1745" s="352"/>
      <c r="I1745" s="352"/>
      <c r="J1745" s="352"/>
      <c r="K1745" s="352"/>
      <c r="L1745" s="352"/>
      <c r="M1745" s="352"/>
    </row>
    <row r="1746" spans="5:13">
      <c r="E1746" s="352"/>
      <c r="F1746" s="352"/>
      <c r="G1746" s="352"/>
      <c r="H1746" s="352"/>
      <c r="I1746" s="352"/>
      <c r="J1746" s="352"/>
      <c r="K1746" s="352"/>
      <c r="L1746" s="352"/>
      <c r="M1746" s="352"/>
    </row>
    <row r="1747" spans="5:13">
      <c r="E1747" s="352"/>
      <c r="F1747" s="352"/>
      <c r="G1747" s="352"/>
      <c r="H1747" s="352"/>
      <c r="I1747" s="352"/>
      <c r="J1747" s="352"/>
      <c r="K1747" s="352"/>
      <c r="L1747" s="352"/>
      <c r="M1747" s="352"/>
    </row>
    <row r="1748" spans="5:13">
      <c r="E1748" s="352"/>
      <c r="F1748" s="352"/>
      <c r="G1748" s="352"/>
      <c r="H1748" s="352"/>
      <c r="I1748" s="352"/>
      <c r="J1748" s="352"/>
      <c r="K1748" s="352"/>
      <c r="L1748" s="352"/>
      <c r="M1748" s="352"/>
    </row>
    <row r="1749" spans="5:13">
      <c r="E1749" s="352"/>
      <c r="F1749" s="352"/>
      <c r="G1749" s="352"/>
      <c r="H1749" s="352"/>
      <c r="I1749" s="352"/>
      <c r="J1749" s="352"/>
      <c r="K1749" s="352"/>
      <c r="L1749" s="352"/>
      <c r="M1749" s="352"/>
    </row>
    <row r="1750" spans="5:13">
      <c r="E1750" s="352"/>
      <c r="F1750" s="352"/>
      <c r="G1750" s="352"/>
      <c r="H1750" s="352"/>
      <c r="I1750" s="352"/>
      <c r="J1750" s="352"/>
      <c r="K1750" s="352"/>
      <c r="L1750" s="352"/>
      <c r="M1750" s="352"/>
    </row>
    <row r="1751" spans="5:13">
      <c r="E1751" s="352"/>
      <c r="F1751" s="352"/>
      <c r="G1751" s="352"/>
      <c r="H1751" s="352"/>
      <c r="I1751" s="352"/>
      <c r="J1751" s="352"/>
      <c r="K1751" s="352"/>
      <c r="L1751" s="352"/>
      <c r="M1751" s="352"/>
    </row>
    <row r="1752" spans="5:13">
      <c r="E1752" s="352"/>
      <c r="F1752" s="352"/>
      <c r="G1752" s="352"/>
      <c r="H1752" s="352"/>
      <c r="I1752" s="352"/>
      <c r="J1752" s="352"/>
      <c r="K1752" s="352"/>
      <c r="L1752" s="352"/>
      <c r="M1752" s="352"/>
    </row>
    <row r="1753" spans="5:13">
      <c r="E1753" s="352"/>
      <c r="F1753" s="352"/>
      <c r="G1753" s="352"/>
      <c r="H1753" s="352"/>
      <c r="I1753" s="352"/>
      <c r="J1753" s="352"/>
      <c r="K1753" s="352"/>
      <c r="L1753" s="352"/>
      <c r="M1753" s="352"/>
    </row>
    <row r="1754" spans="5:13">
      <c r="E1754" s="352"/>
      <c r="F1754" s="352"/>
      <c r="G1754" s="352"/>
      <c r="H1754" s="352"/>
      <c r="I1754" s="352"/>
      <c r="J1754" s="352"/>
      <c r="K1754" s="352"/>
      <c r="L1754" s="352"/>
      <c r="M1754" s="352"/>
    </row>
    <row r="1755" spans="5:13">
      <c r="E1755" s="352"/>
      <c r="F1755" s="352"/>
      <c r="G1755" s="352"/>
      <c r="H1755" s="352"/>
      <c r="I1755" s="352"/>
      <c r="J1755" s="352"/>
      <c r="K1755" s="352"/>
      <c r="L1755" s="352"/>
      <c r="M1755" s="352"/>
    </row>
    <row r="1756" spans="5:13">
      <c r="E1756" s="352"/>
      <c r="F1756" s="352"/>
      <c r="G1756" s="352"/>
      <c r="H1756" s="352"/>
      <c r="I1756" s="352"/>
      <c r="J1756" s="352"/>
      <c r="K1756" s="352"/>
      <c r="L1756" s="352"/>
      <c r="M1756" s="352"/>
    </row>
    <row r="1757" spans="5:13">
      <c r="E1757" s="352"/>
      <c r="F1757" s="352"/>
      <c r="G1757" s="352"/>
      <c r="H1757" s="352"/>
      <c r="I1757" s="352"/>
      <c r="J1757" s="352"/>
      <c r="K1757" s="352"/>
      <c r="L1757" s="352"/>
      <c r="M1757" s="352"/>
    </row>
    <row r="1758" spans="5:13">
      <c r="E1758" s="352"/>
      <c r="F1758" s="352"/>
      <c r="G1758" s="352"/>
      <c r="H1758" s="352"/>
      <c r="I1758" s="352"/>
      <c r="J1758" s="352"/>
      <c r="K1758" s="352"/>
      <c r="L1758" s="352"/>
      <c r="M1758" s="352"/>
    </row>
    <row r="1759" spans="5:13">
      <c r="E1759" s="352"/>
      <c r="F1759" s="352"/>
      <c r="G1759" s="352"/>
      <c r="H1759" s="352"/>
      <c r="I1759" s="352"/>
      <c r="J1759" s="352"/>
      <c r="K1759" s="352"/>
      <c r="L1759" s="352"/>
      <c r="M1759" s="352"/>
    </row>
    <row r="1760" spans="5:13">
      <c r="E1760" s="352"/>
      <c r="F1760" s="352"/>
      <c r="G1760" s="352"/>
      <c r="H1760" s="352"/>
      <c r="I1760" s="352"/>
      <c r="J1760" s="352"/>
      <c r="K1760" s="352"/>
      <c r="L1760" s="352"/>
      <c r="M1760" s="352"/>
    </row>
    <row r="1761" spans="5:13">
      <c r="E1761" s="352"/>
      <c r="F1761" s="352"/>
      <c r="G1761" s="352"/>
      <c r="H1761" s="352"/>
      <c r="I1761" s="352"/>
      <c r="J1761" s="352"/>
      <c r="K1761" s="352"/>
      <c r="L1761" s="352"/>
      <c r="M1761" s="352"/>
    </row>
    <row r="1762" spans="5:13">
      <c r="E1762" s="352"/>
      <c r="F1762" s="352"/>
      <c r="G1762" s="352"/>
      <c r="H1762" s="352"/>
      <c r="I1762" s="352"/>
      <c r="J1762" s="352"/>
      <c r="K1762" s="352"/>
      <c r="L1762" s="352"/>
      <c r="M1762" s="352"/>
    </row>
    <row r="1763" spans="5:13">
      <c r="E1763" s="352"/>
      <c r="F1763" s="352"/>
      <c r="G1763" s="352"/>
      <c r="H1763" s="352"/>
      <c r="I1763" s="352"/>
      <c r="J1763" s="352"/>
      <c r="K1763" s="352"/>
      <c r="L1763" s="352"/>
      <c r="M1763" s="352"/>
    </row>
    <row r="1764" spans="5:13">
      <c r="E1764" s="352"/>
      <c r="F1764" s="352"/>
      <c r="G1764" s="352"/>
      <c r="H1764" s="352"/>
      <c r="I1764" s="352"/>
      <c r="J1764" s="352"/>
      <c r="K1764" s="352"/>
      <c r="L1764" s="352"/>
      <c r="M1764" s="352"/>
    </row>
    <row r="1765" spans="5:13">
      <c r="E1765" s="352"/>
      <c r="F1765" s="352"/>
      <c r="G1765" s="352"/>
      <c r="H1765" s="352"/>
      <c r="I1765" s="352"/>
      <c r="J1765" s="352"/>
      <c r="K1765" s="352"/>
      <c r="L1765" s="352"/>
      <c r="M1765" s="352"/>
    </row>
    <row r="1766" spans="5:13">
      <c r="E1766" s="352"/>
      <c r="F1766" s="352"/>
      <c r="G1766" s="352"/>
      <c r="H1766" s="352"/>
      <c r="I1766" s="352"/>
      <c r="J1766" s="352"/>
      <c r="K1766" s="352"/>
      <c r="L1766" s="352"/>
      <c r="M1766" s="352"/>
    </row>
    <row r="1767" spans="5:13">
      <c r="E1767" s="352"/>
      <c r="F1767" s="352"/>
      <c r="G1767" s="352"/>
      <c r="H1767" s="352"/>
      <c r="I1767" s="352"/>
      <c r="J1767" s="352"/>
      <c r="K1767" s="352"/>
      <c r="L1767" s="352"/>
      <c r="M1767" s="352"/>
    </row>
    <row r="1768" spans="5:13">
      <c r="E1768" s="352"/>
      <c r="F1768" s="352"/>
      <c r="G1768" s="352"/>
      <c r="H1768" s="352"/>
      <c r="I1768" s="352"/>
      <c r="J1768" s="352"/>
      <c r="K1768" s="352"/>
      <c r="L1768" s="352"/>
      <c r="M1768" s="352"/>
    </row>
    <row r="1769" spans="5:13">
      <c r="E1769" s="352"/>
      <c r="F1769" s="352"/>
      <c r="G1769" s="352"/>
      <c r="H1769" s="352"/>
      <c r="I1769" s="352"/>
      <c r="J1769" s="352"/>
      <c r="K1769" s="352"/>
      <c r="L1769" s="352"/>
      <c r="M1769" s="352"/>
    </row>
    <row r="1770" spans="5:13">
      <c r="E1770" s="352"/>
      <c r="F1770" s="352"/>
      <c r="G1770" s="352"/>
      <c r="H1770" s="352"/>
      <c r="I1770" s="352"/>
      <c r="J1770" s="352"/>
      <c r="K1770" s="352"/>
      <c r="L1770" s="352"/>
      <c r="M1770" s="352"/>
    </row>
    <row r="1771" spans="5:13">
      <c r="E1771" s="352"/>
      <c r="F1771" s="352"/>
      <c r="G1771" s="352"/>
      <c r="H1771" s="352"/>
      <c r="I1771" s="352"/>
      <c r="J1771" s="352"/>
      <c r="K1771" s="352"/>
      <c r="L1771" s="352"/>
      <c r="M1771" s="352"/>
    </row>
    <row r="1772" spans="5:13">
      <c r="E1772" s="352"/>
      <c r="F1772" s="352"/>
      <c r="G1772" s="352"/>
      <c r="H1772" s="352"/>
      <c r="I1772" s="352"/>
      <c r="J1772" s="352"/>
      <c r="K1772" s="352"/>
      <c r="L1772" s="352"/>
      <c r="M1772" s="352"/>
    </row>
    <row r="1773" spans="5:13">
      <c r="E1773" s="352"/>
      <c r="F1773" s="352"/>
      <c r="G1773" s="352"/>
      <c r="H1773" s="352"/>
      <c r="I1773" s="352"/>
      <c r="J1773" s="352"/>
      <c r="K1773" s="352"/>
      <c r="L1773" s="352"/>
      <c r="M1773" s="352"/>
    </row>
    <row r="1774" spans="5:13">
      <c r="E1774" s="352"/>
      <c r="F1774" s="352"/>
      <c r="G1774" s="352"/>
      <c r="H1774" s="352"/>
      <c r="I1774" s="352"/>
      <c r="J1774" s="352"/>
      <c r="K1774" s="352"/>
      <c r="L1774" s="352"/>
      <c r="M1774" s="352"/>
    </row>
    <row r="1775" spans="5:13">
      <c r="E1775" s="352"/>
      <c r="F1775" s="352"/>
      <c r="G1775" s="352"/>
      <c r="H1775" s="352"/>
      <c r="I1775" s="352"/>
      <c r="J1775" s="352"/>
      <c r="K1775" s="352"/>
      <c r="L1775" s="352"/>
      <c r="M1775" s="352"/>
    </row>
    <row r="1776" spans="5:13">
      <c r="E1776" s="352"/>
      <c r="F1776" s="352"/>
      <c r="G1776" s="352"/>
      <c r="H1776" s="352"/>
      <c r="I1776" s="352"/>
      <c r="J1776" s="352"/>
      <c r="K1776" s="352"/>
      <c r="L1776" s="352"/>
      <c r="M1776" s="352"/>
    </row>
    <row r="1777" spans="5:13">
      <c r="E1777" s="352"/>
      <c r="F1777" s="352"/>
      <c r="G1777" s="352"/>
      <c r="H1777" s="352"/>
      <c r="I1777" s="352"/>
      <c r="J1777" s="352"/>
      <c r="K1777" s="352"/>
      <c r="L1777" s="352"/>
      <c r="M1777" s="352"/>
    </row>
    <row r="1778" spans="5:13">
      <c r="E1778" s="352"/>
      <c r="F1778" s="352"/>
      <c r="G1778" s="352"/>
      <c r="H1778" s="352"/>
      <c r="I1778" s="352"/>
      <c r="J1778" s="352"/>
      <c r="K1778" s="352"/>
      <c r="L1778" s="352"/>
      <c r="M1778" s="352"/>
    </row>
    <row r="1779" spans="5:13">
      <c r="E1779" s="352"/>
      <c r="F1779" s="352"/>
      <c r="G1779" s="352"/>
      <c r="H1779" s="352"/>
      <c r="I1779" s="352"/>
      <c r="J1779" s="352"/>
      <c r="K1779" s="352"/>
      <c r="L1779" s="352"/>
      <c r="M1779" s="352"/>
    </row>
    <row r="1780" spans="5:13">
      <c r="E1780" s="352"/>
      <c r="F1780" s="352"/>
      <c r="G1780" s="352"/>
      <c r="H1780" s="352"/>
      <c r="I1780" s="352"/>
      <c r="J1780" s="352"/>
      <c r="K1780" s="352"/>
      <c r="L1780" s="352"/>
      <c r="M1780" s="352"/>
    </row>
    <row r="1781" spans="5:13">
      <c r="E1781" s="352"/>
      <c r="F1781" s="352"/>
      <c r="G1781" s="352"/>
      <c r="H1781" s="352"/>
      <c r="I1781" s="352"/>
      <c r="J1781" s="352"/>
      <c r="K1781" s="352"/>
      <c r="L1781" s="352"/>
      <c r="M1781" s="352"/>
    </row>
    <row r="1782" spans="5:13">
      <c r="E1782" s="352"/>
      <c r="F1782" s="352"/>
      <c r="G1782" s="352"/>
      <c r="H1782" s="352"/>
      <c r="I1782" s="352"/>
      <c r="J1782" s="352"/>
      <c r="K1782" s="352"/>
      <c r="L1782" s="352"/>
      <c r="M1782" s="352"/>
    </row>
    <row r="1783" spans="5:13">
      <c r="E1783" s="352"/>
      <c r="F1783" s="352"/>
      <c r="G1783" s="352"/>
      <c r="H1783" s="352"/>
      <c r="I1783" s="352"/>
      <c r="J1783" s="352"/>
      <c r="K1783" s="352"/>
      <c r="L1783" s="352"/>
      <c r="M1783" s="352"/>
    </row>
    <row r="1784" spans="5:13">
      <c r="E1784" s="352"/>
      <c r="F1784" s="352"/>
      <c r="G1784" s="352"/>
      <c r="H1784" s="352"/>
      <c r="I1784" s="352"/>
      <c r="J1784" s="352"/>
      <c r="K1784" s="352"/>
      <c r="L1784" s="352"/>
      <c r="M1784" s="352"/>
    </row>
    <row r="1785" spans="5:13">
      <c r="E1785" s="352"/>
      <c r="F1785" s="352"/>
      <c r="G1785" s="352"/>
      <c r="H1785" s="352"/>
      <c r="I1785" s="352"/>
      <c r="J1785" s="352"/>
      <c r="K1785" s="352"/>
      <c r="L1785" s="352"/>
      <c r="M1785" s="352"/>
    </row>
    <row r="1786" spans="5:13">
      <c r="E1786" s="352"/>
      <c r="F1786" s="352"/>
      <c r="G1786" s="352"/>
      <c r="H1786" s="352"/>
      <c r="I1786" s="352"/>
      <c r="J1786" s="352"/>
      <c r="K1786" s="352"/>
      <c r="L1786" s="352"/>
      <c r="M1786" s="352"/>
    </row>
    <row r="1787" spans="5:13">
      <c r="E1787" s="352"/>
      <c r="F1787" s="352"/>
      <c r="G1787" s="352"/>
      <c r="H1787" s="352"/>
      <c r="I1787" s="352"/>
      <c r="J1787" s="352"/>
      <c r="K1787" s="352"/>
      <c r="L1787" s="352"/>
      <c r="M1787" s="352"/>
    </row>
    <row r="1788" spans="5:13">
      <c r="E1788" s="352"/>
      <c r="F1788" s="352"/>
      <c r="G1788" s="352"/>
      <c r="H1788" s="352"/>
      <c r="I1788" s="352"/>
      <c r="J1788" s="352"/>
      <c r="K1788" s="352"/>
      <c r="L1788" s="352"/>
      <c r="M1788" s="352"/>
    </row>
    <row r="1789" spans="5:13">
      <c r="E1789" s="352"/>
      <c r="F1789" s="352"/>
      <c r="G1789" s="352"/>
      <c r="H1789" s="352"/>
      <c r="I1789" s="352"/>
      <c r="J1789" s="352"/>
      <c r="K1789" s="352"/>
      <c r="L1789" s="352"/>
      <c r="M1789" s="352"/>
    </row>
    <row r="1790" spans="5:13">
      <c r="E1790" s="352"/>
      <c r="F1790" s="352"/>
      <c r="G1790" s="352"/>
      <c r="H1790" s="352"/>
      <c r="I1790" s="352"/>
      <c r="J1790" s="352"/>
      <c r="K1790" s="352"/>
      <c r="L1790" s="352"/>
      <c r="M1790" s="352"/>
    </row>
    <row r="1791" spans="5:13">
      <c r="E1791" s="352"/>
      <c r="F1791" s="352"/>
      <c r="G1791" s="352"/>
      <c r="H1791" s="352"/>
      <c r="I1791" s="352"/>
      <c r="J1791" s="352"/>
      <c r="K1791" s="352"/>
      <c r="L1791" s="352"/>
      <c r="M1791" s="352"/>
    </row>
    <row r="1792" spans="5:13">
      <c r="E1792" s="352"/>
      <c r="F1792" s="352"/>
      <c r="G1792" s="352"/>
      <c r="H1792" s="352"/>
      <c r="I1792" s="352"/>
      <c r="J1792" s="352"/>
      <c r="K1792" s="352"/>
      <c r="L1792" s="352"/>
      <c r="M1792" s="352"/>
    </row>
    <row r="1793" spans="5:13">
      <c r="E1793" s="352"/>
      <c r="F1793" s="352"/>
      <c r="G1793" s="352"/>
      <c r="H1793" s="352"/>
      <c r="I1793" s="352"/>
      <c r="J1793" s="352"/>
      <c r="K1793" s="352"/>
      <c r="L1793" s="352"/>
      <c r="M1793" s="352"/>
    </row>
    <row r="1794" spans="5:13">
      <c r="E1794" s="352"/>
      <c r="F1794" s="352"/>
      <c r="G1794" s="352"/>
      <c r="H1794" s="352"/>
      <c r="I1794" s="352"/>
      <c r="J1794" s="352"/>
      <c r="K1794" s="352"/>
      <c r="L1794" s="352"/>
      <c r="M1794" s="352"/>
    </row>
    <row r="1795" spans="5:13">
      <c r="E1795" s="352"/>
      <c r="F1795" s="352"/>
      <c r="G1795" s="352"/>
      <c r="H1795" s="352"/>
      <c r="I1795" s="352"/>
      <c r="J1795" s="352"/>
      <c r="K1795" s="352"/>
      <c r="L1795" s="352"/>
      <c r="M1795" s="352"/>
    </row>
    <row r="1796" spans="5:13">
      <c r="E1796" s="352"/>
      <c r="F1796" s="352"/>
      <c r="G1796" s="352"/>
      <c r="H1796" s="352"/>
      <c r="I1796" s="352"/>
      <c r="J1796" s="352"/>
      <c r="K1796" s="352"/>
      <c r="L1796" s="352"/>
      <c r="M1796" s="352"/>
    </row>
    <row r="1797" spans="5:13">
      <c r="E1797" s="352"/>
      <c r="F1797" s="352"/>
      <c r="G1797" s="352"/>
      <c r="H1797" s="352"/>
      <c r="I1797" s="352"/>
      <c r="J1797" s="352"/>
      <c r="K1797" s="352"/>
      <c r="L1797" s="352"/>
      <c r="M1797" s="352"/>
    </row>
    <row r="1798" spans="5:13">
      <c r="E1798" s="352"/>
      <c r="F1798" s="352"/>
      <c r="G1798" s="352"/>
      <c r="H1798" s="352"/>
      <c r="I1798" s="352"/>
      <c r="J1798" s="352"/>
      <c r="K1798" s="352"/>
      <c r="L1798" s="352"/>
      <c r="M1798" s="352"/>
    </row>
    <row r="1799" spans="5:13">
      <c r="E1799" s="352"/>
      <c r="F1799" s="352"/>
      <c r="G1799" s="352"/>
      <c r="H1799" s="352"/>
      <c r="I1799" s="352"/>
      <c r="J1799" s="352"/>
      <c r="K1799" s="352"/>
      <c r="L1799" s="352"/>
      <c r="M1799" s="352"/>
    </row>
    <row r="1800" spans="5:13">
      <c r="E1800" s="352"/>
      <c r="F1800" s="352"/>
      <c r="G1800" s="352"/>
      <c r="H1800" s="352"/>
      <c r="I1800" s="352"/>
      <c r="J1800" s="352"/>
      <c r="K1800" s="352"/>
      <c r="L1800" s="352"/>
      <c r="M1800" s="352"/>
    </row>
    <row r="1801" spans="5:13">
      <c r="E1801" s="352"/>
      <c r="F1801" s="352"/>
      <c r="G1801" s="352"/>
      <c r="H1801" s="352"/>
      <c r="I1801" s="352"/>
      <c r="J1801" s="352"/>
      <c r="K1801" s="352"/>
      <c r="L1801" s="352"/>
      <c r="M1801" s="352"/>
    </row>
    <row r="1802" spans="5:13">
      <c r="E1802" s="352"/>
      <c r="F1802" s="352"/>
      <c r="G1802" s="352"/>
      <c r="H1802" s="352"/>
      <c r="I1802" s="352"/>
      <c r="J1802" s="352"/>
      <c r="K1802" s="352"/>
      <c r="L1802" s="352"/>
      <c r="M1802" s="352"/>
    </row>
    <row r="1803" spans="5:13">
      <c r="E1803" s="352"/>
      <c r="F1803" s="352"/>
      <c r="G1803" s="352"/>
      <c r="H1803" s="352"/>
      <c r="I1803" s="352"/>
      <c r="J1803" s="352"/>
      <c r="K1803" s="352"/>
      <c r="L1803" s="352"/>
      <c r="M1803" s="352"/>
    </row>
    <row r="1804" spans="5:13">
      <c r="E1804" s="352"/>
      <c r="F1804" s="352"/>
      <c r="G1804" s="352"/>
      <c r="H1804" s="352"/>
      <c r="I1804" s="352"/>
      <c r="J1804" s="352"/>
      <c r="K1804" s="352"/>
      <c r="L1804" s="352"/>
      <c r="M1804" s="352"/>
    </row>
    <row r="1805" spans="5:13">
      <c r="E1805" s="352"/>
      <c r="F1805" s="352"/>
      <c r="G1805" s="352"/>
      <c r="H1805" s="352"/>
      <c r="I1805" s="352"/>
      <c r="J1805" s="352"/>
      <c r="K1805" s="352"/>
      <c r="L1805" s="352"/>
      <c r="M1805" s="352"/>
    </row>
    <row r="1806" spans="5:13">
      <c r="E1806" s="352"/>
      <c r="F1806" s="352"/>
      <c r="G1806" s="352"/>
      <c r="H1806" s="352"/>
      <c r="I1806" s="352"/>
      <c r="J1806" s="352"/>
      <c r="K1806" s="352"/>
      <c r="L1806" s="352"/>
      <c r="M1806" s="352"/>
    </row>
    <row r="1807" spans="5:13">
      <c r="E1807" s="352"/>
      <c r="F1807" s="352"/>
      <c r="G1807" s="352"/>
      <c r="H1807" s="352"/>
      <c r="I1807" s="352"/>
      <c r="J1807" s="352"/>
      <c r="K1807" s="352"/>
      <c r="L1807" s="352"/>
      <c r="M1807" s="352"/>
    </row>
    <row r="1808" spans="5:13">
      <c r="E1808" s="352"/>
      <c r="F1808" s="352"/>
      <c r="G1808" s="352"/>
      <c r="H1808" s="352"/>
      <c r="I1808" s="352"/>
      <c r="J1808" s="352"/>
      <c r="K1808" s="352"/>
      <c r="L1808" s="352"/>
      <c r="M1808" s="352"/>
    </row>
    <row r="1809" spans="5:13">
      <c r="E1809" s="352"/>
      <c r="F1809" s="352"/>
      <c r="G1809" s="352"/>
      <c r="H1809" s="352"/>
      <c r="I1809" s="352"/>
      <c r="J1809" s="352"/>
      <c r="K1809" s="352"/>
      <c r="L1809" s="352"/>
      <c r="M1809" s="352"/>
    </row>
    <row r="1810" spans="5:13">
      <c r="E1810" s="352"/>
      <c r="F1810" s="352"/>
      <c r="G1810" s="352"/>
      <c r="H1810" s="352"/>
      <c r="I1810" s="352"/>
      <c r="J1810" s="352"/>
      <c r="K1810" s="352"/>
      <c r="L1810" s="352"/>
      <c r="M1810" s="352"/>
    </row>
    <row r="1811" spans="5:13">
      <c r="E1811" s="352"/>
      <c r="F1811" s="352"/>
      <c r="G1811" s="352"/>
      <c r="H1811" s="352"/>
      <c r="I1811" s="352"/>
      <c r="J1811" s="352"/>
      <c r="K1811" s="352"/>
      <c r="L1811" s="352"/>
      <c r="M1811" s="352"/>
    </row>
    <row r="1812" spans="5:13">
      <c r="E1812" s="352"/>
      <c r="F1812" s="352"/>
      <c r="G1812" s="352"/>
      <c r="H1812" s="352"/>
      <c r="I1812" s="352"/>
      <c r="J1812" s="352"/>
      <c r="K1812" s="352"/>
      <c r="L1812" s="352"/>
      <c r="M1812" s="352"/>
    </row>
    <row r="1813" spans="5:13">
      <c r="E1813" s="352"/>
      <c r="F1813" s="352"/>
      <c r="G1813" s="352"/>
      <c r="H1813" s="352"/>
      <c r="I1813" s="352"/>
      <c r="J1813" s="352"/>
      <c r="K1813" s="352"/>
      <c r="L1813" s="352"/>
      <c r="M1813" s="352"/>
    </row>
    <row r="1814" spans="5:13">
      <c r="E1814" s="352"/>
      <c r="F1814" s="352"/>
      <c r="G1814" s="352"/>
      <c r="H1814" s="352"/>
      <c r="I1814" s="352"/>
      <c r="J1814" s="352"/>
      <c r="K1814" s="352"/>
      <c r="L1814" s="352"/>
      <c r="M1814" s="352"/>
    </row>
    <row r="1815" spans="5:13">
      <c r="E1815" s="352"/>
      <c r="F1815" s="352"/>
      <c r="G1815" s="352"/>
      <c r="H1815" s="352"/>
      <c r="I1815" s="352"/>
      <c r="J1815" s="352"/>
      <c r="K1815" s="352"/>
      <c r="L1815" s="352"/>
      <c r="M1815" s="352"/>
    </row>
    <row r="1816" spans="5:13">
      <c r="E1816" s="352"/>
      <c r="F1816" s="352"/>
      <c r="G1816" s="352"/>
      <c r="H1816" s="352"/>
      <c r="I1816" s="352"/>
      <c r="J1816" s="352"/>
      <c r="K1816" s="352"/>
      <c r="L1816" s="352"/>
      <c r="M1816" s="352"/>
    </row>
    <row r="1817" spans="5:13">
      <c r="E1817" s="352"/>
      <c r="F1817" s="352"/>
      <c r="G1817" s="352"/>
      <c r="H1817" s="352"/>
      <c r="I1817" s="352"/>
      <c r="J1817" s="352"/>
      <c r="K1817" s="352"/>
      <c r="L1817" s="352"/>
      <c r="M1817" s="352"/>
    </row>
    <row r="1818" spans="5:13">
      <c r="E1818" s="352"/>
      <c r="F1818" s="352"/>
      <c r="G1818" s="352"/>
      <c r="H1818" s="352"/>
      <c r="I1818" s="352"/>
      <c r="J1818" s="352"/>
      <c r="K1818" s="352"/>
      <c r="L1818" s="352"/>
      <c r="M1818" s="352"/>
    </row>
    <row r="1819" spans="5:13">
      <c r="E1819" s="352"/>
      <c r="F1819" s="352"/>
      <c r="G1819" s="352"/>
      <c r="H1819" s="352"/>
      <c r="I1819" s="352"/>
      <c r="J1819" s="352"/>
      <c r="K1819" s="352"/>
      <c r="L1819" s="352"/>
      <c r="M1819" s="352"/>
    </row>
    <row r="1820" spans="5:13">
      <c r="E1820" s="352"/>
      <c r="F1820" s="352"/>
      <c r="G1820" s="352"/>
      <c r="H1820" s="352"/>
      <c r="I1820" s="352"/>
      <c r="J1820" s="352"/>
      <c r="K1820" s="352"/>
      <c r="L1820" s="352"/>
      <c r="M1820" s="352"/>
    </row>
    <row r="1821" spans="5:13">
      <c r="E1821" s="352"/>
      <c r="F1821" s="352"/>
      <c r="G1821" s="352"/>
      <c r="H1821" s="352"/>
      <c r="I1821" s="352"/>
      <c r="J1821" s="352"/>
      <c r="K1821" s="352"/>
      <c r="L1821" s="352"/>
      <c r="M1821" s="352"/>
    </row>
    <row r="1822" spans="5:13">
      <c r="E1822" s="352"/>
      <c r="F1822" s="352"/>
      <c r="G1822" s="352"/>
      <c r="H1822" s="352"/>
      <c r="I1822" s="352"/>
      <c r="J1822" s="352"/>
      <c r="K1822" s="352"/>
      <c r="L1822" s="352"/>
      <c r="M1822" s="352"/>
    </row>
    <row r="1823" spans="5:13">
      <c r="E1823" s="352"/>
      <c r="F1823" s="352"/>
      <c r="G1823" s="352"/>
      <c r="H1823" s="352"/>
      <c r="I1823" s="352"/>
      <c r="J1823" s="352"/>
      <c r="K1823" s="352"/>
      <c r="L1823" s="352"/>
      <c r="M1823" s="352"/>
    </row>
    <row r="1824" spans="5:13">
      <c r="E1824" s="352"/>
      <c r="F1824" s="352"/>
      <c r="G1824" s="352"/>
      <c r="H1824" s="352"/>
      <c r="I1824" s="352"/>
      <c r="J1824" s="352"/>
      <c r="K1824" s="352"/>
      <c r="L1824" s="352"/>
      <c r="M1824" s="352"/>
    </row>
    <row r="1825" spans="5:13">
      <c r="E1825" s="352"/>
      <c r="F1825" s="352"/>
      <c r="G1825" s="352"/>
      <c r="H1825" s="352"/>
      <c r="I1825" s="352"/>
      <c r="J1825" s="352"/>
      <c r="K1825" s="352"/>
      <c r="L1825" s="352"/>
      <c r="M1825" s="352"/>
    </row>
    <row r="1826" spans="5:13">
      <c r="E1826" s="352"/>
      <c r="F1826" s="352"/>
      <c r="G1826" s="352"/>
      <c r="H1826" s="352"/>
      <c r="I1826" s="352"/>
      <c r="J1826" s="352"/>
      <c r="K1826" s="352"/>
      <c r="L1826" s="352"/>
      <c r="M1826" s="352"/>
    </row>
    <row r="1827" spans="5:13">
      <c r="E1827" s="352"/>
      <c r="F1827" s="352"/>
      <c r="G1827" s="352"/>
      <c r="H1827" s="352"/>
      <c r="I1827" s="352"/>
      <c r="J1827" s="352"/>
      <c r="K1827" s="352"/>
      <c r="L1827" s="352"/>
      <c r="M1827" s="352"/>
    </row>
    <row r="1828" spans="5:13">
      <c r="E1828" s="352"/>
      <c r="F1828" s="352"/>
      <c r="G1828" s="352"/>
      <c r="H1828" s="352"/>
      <c r="I1828" s="352"/>
      <c r="J1828" s="352"/>
      <c r="K1828" s="352"/>
      <c r="L1828" s="352"/>
      <c r="M1828" s="352"/>
    </row>
    <row r="1829" spans="5:13">
      <c r="E1829" s="352"/>
      <c r="F1829" s="352"/>
      <c r="G1829" s="352"/>
      <c r="H1829" s="352"/>
      <c r="I1829" s="352"/>
      <c r="J1829" s="352"/>
      <c r="K1829" s="352"/>
      <c r="L1829" s="352"/>
      <c r="M1829" s="352"/>
    </row>
    <row r="1830" spans="5:13">
      <c r="E1830" s="352"/>
      <c r="F1830" s="352"/>
      <c r="G1830" s="352"/>
      <c r="H1830" s="352"/>
      <c r="I1830" s="352"/>
      <c r="J1830" s="352"/>
      <c r="K1830" s="352"/>
      <c r="L1830" s="352"/>
      <c r="M1830" s="352"/>
    </row>
    <row r="1831" spans="5:13">
      <c r="E1831" s="352"/>
      <c r="F1831" s="352"/>
      <c r="G1831" s="352"/>
      <c r="H1831" s="352"/>
      <c r="I1831" s="352"/>
      <c r="J1831" s="352"/>
      <c r="K1831" s="352"/>
      <c r="L1831" s="352"/>
      <c r="M1831" s="352"/>
    </row>
    <row r="1832" spans="5:13">
      <c r="E1832" s="352"/>
      <c r="F1832" s="352"/>
      <c r="G1832" s="352"/>
      <c r="H1832" s="352"/>
      <c r="I1832" s="352"/>
      <c r="J1832" s="352"/>
      <c r="K1832" s="352"/>
      <c r="L1832" s="352"/>
      <c r="M1832" s="352"/>
    </row>
    <row r="1833" spans="5:13">
      <c r="E1833" s="352"/>
      <c r="F1833" s="352"/>
      <c r="G1833" s="352"/>
      <c r="H1833" s="352"/>
      <c r="I1833" s="352"/>
      <c r="J1833" s="352"/>
      <c r="K1833" s="352"/>
      <c r="L1833" s="352"/>
      <c r="M1833" s="352"/>
    </row>
    <row r="1834" spans="5:13">
      <c r="E1834" s="352"/>
      <c r="F1834" s="352"/>
      <c r="G1834" s="352"/>
      <c r="H1834" s="352"/>
      <c r="I1834" s="352"/>
      <c r="J1834" s="352"/>
      <c r="K1834" s="352"/>
      <c r="L1834" s="352"/>
      <c r="M1834" s="352"/>
    </row>
    <row r="1835" spans="5:13">
      <c r="E1835" s="352"/>
      <c r="F1835" s="352"/>
      <c r="G1835" s="352"/>
      <c r="H1835" s="352"/>
      <c r="I1835" s="352"/>
      <c r="J1835" s="352"/>
      <c r="K1835" s="352"/>
      <c r="L1835" s="352"/>
      <c r="M1835" s="352"/>
    </row>
    <row r="1836" spans="5:13">
      <c r="E1836" s="352"/>
      <c r="F1836" s="352"/>
      <c r="G1836" s="352"/>
      <c r="H1836" s="352"/>
      <c r="I1836" s="352"/>
      <c r="J1836" s="352"/>
      <c r="K1836" s="352"/>
      <c r="L1836" s="352"/>
      <c r="M1836" s="352"/>
    </row>
    <row r="1837" spans="5:13">
      <c r="E1837" s="352"/>
      <c r="F1837" s="352"/>
      <c r="G1837" s="352"/>
      <c r="H1837" s="352"/>
      <c r="I1837" s="352"/>
      <c r="J1837" s="352"/>
      <c r="K1837" s="352"/>
      <c r="L1837" s="352"/>
      <c r="M1837" s="352"/>
    </row>
    <row r="1838" spans="5:13">
      <c r="E1838" s="352"/>
      <c r="F1838" s="352"/>
      <c r="G1838" s="352"/>
      <c r="H1838" s="352"/>
      <c r="I1838" s="352"/>
      <c r="J1838" s="352"/>
      <c r="K1838" s="352"/>
      <c r="L1838" s="352"/>
      <c r="M1838" s="352"/>
    </row>
    <row r="1839" spans="5:13">
      <c r="E1839" s="352"/>
      <c r="F1839" s="352"/>
      <c r="G1839" s="352"/>
      <c r="H1839" s="352"/>
      <c r="I1839" s="352"/>
      <c r="J1839" s="352"/>
      <c r="K1839" s="352"/>
      <c r="L1839" s="352"/>
      <c r="M1839" s="352"/>
    </row>
    <row r="1840" spans="5:13">
      <c r="E1840" s="352"/>
      <c r="F1840" s="352"/>
      <c r="G1840" s="352"/>
      <c r="H1840" s="352"/>
      <c r="I1840" s="352"/>
      <c r="J1840" s="352"/>
      <c r="K1840" s="352"/>
      <c r="L1840" s="352"/>
      <c r="M1840" s="352"/>
    </row>
    <row r="1841" spans="5:13">
      <c r="E1841" s="352"/>
      <c r="F1841" s="352"/>
      <c r="G1841" s="352"/>
      <c r="H1841" s="352"/>
      <c r="I1841" s="352"/>
      <c r="J1841" s="352"/>
      <c r="K1841" s="352"/>
      <c r="L1841" s="352"/>
      <c r="M1841" s="352"/>
    </row>
    <row r="1842" spans="5:13">
      <c r="E1842" s="352"/>
      <c r="F1842" s="352"/>
      <c r="G1842" s="352"/>
      <c r="H1842" s="352"/>
      <c r="I1842" s="352"/>
      <c r="J1842" s="352"/>
      <c r="K1842" s="352"/>
      <c r="L1842" s="352"/>
      <c r="M1842" s="352"/>
    </row>
    <row r="1843" spans="5:13">
      <c r="E1843" s="352"/>
      <c r="F1843" s="352"/>
      <c r="G1843" s="352"/>
      <c r="H1843" s="352"/>
      <c r="I1843" s="352"/>
      <c r="J1843" s="352"/>
      <c r="K1843" s="352"/>
      <c r="L1843" s="352"/>
      <c r="M1843" s="352"/>
    </row>
    <row r="1844" spans="5:13">
      <c r="E1844" s="352"/>
      <c r="F1844" s="352"/>
      <c r="G1844" s="352"/>
      <c r="H1844" s="352"/>
      <c r="I1844" s="352"/>
      <c r="J1844" s="352"/>
      <c r="K1844" s="352"/>
      <c r="L1844" s="352"/>
      <c r="M1844" s="352"/>
    </row>
    <row r="1845" spans="5:13">
      <c r="E1845" s="352"/>
      <c r="F1845" s="352"/>
      <c r="G1845" s="352"/>
      <c r="H1845" s="352"/>
      <c r="I1845" s="352"/>
      <c r="J1845" s="352"/>
      <c r="K1845" s="352"/>
      <c r="L1845" s="352"/>
      <c r="M1845" s="352"/>
    </row>
    <row r="1846" spans="5:13">
      <c r="E1846" s="352"/>
      <c r="F1846" s="352"/>
      <c r="G1846" s="352"/>
      <c r="H1846" s="352"/>
      <c r="I1846" s="352"/>
      <c r="J1846" s="352"/>
      <c r="K1846" s="352"/>
      <c r="L1846" s="352"/>
      <c r="M1846" s="352"/>
    </row>
    <row r="1847" spans="5:13">
      <c r="E1847" s="352"/>
      <c r="F1847" s="352"/>
      <c r="G1847" s="352"/>
      <c r="H1847" s="352"/>
      <c r="I1847" s="352"/>
      <c r="J1847" s="352"/>
      <c r="K1847" s="352"/>
      <c r="L1847" s="352"/>
      <c r="M1847" s="352"/>
    </row>
    <row r="1848" spans="5:13">
      <c r="E1848" s="352"/>
      <c r="F1848" s="352"/>
      <c r="G1848" s="352"/>
      <c r="H1848" s="352"/>
      <c r="I1848" s="352"/>
      <c r="J1848" s="352"/>
      <c r="K1848" s="352"/>
      <c r="L1848" s="352"/>
      <c r="M1848" s="352"/>
    </row>
    <row r="1849" spans="5:13">
      <c r="E1849" s="352"/>
      <c r="F1849" s="352"/>
      <c r="G1849" s="352"/>
      <c r="H1849" s="352"/>
      <c r="I1849" s="352"/>
      <c r="J1849" s="352"/>
      <c r="K1849" s="352"/>
      <c r="L1849" s="352"/>
      <c r="M1849" s="352"/>
    </row>
    <row r="1850" spans="5:13">
      <c r="E1850" s="352"/>
      <c r="F1850" s="352"/>
      <c r="G1850" s="352"/>
      <c r="H1850" s="352"/>
      <c r="I1850" s="352"/>
      <c r="J1850" s="352"/>
      <c r="K1850" s="352"/>
      <c r="L1850" s="352"/>
      <c r="M1850" s="352"/>
    </row>
    <row r="1851" spans="5:13">
      <c r="E1851" s="352"/>
      <c r="F1851" s="352"/>
      <c r="G1851" s="352"/>
      <c r="H1851" s="352"/>
      <c r="I1851" s="352"/>
      <c r="J1851" s="352"/>
      <c r="K1851" s="352"/>
      <c r="L1851" s="352"/>
      <c r="M1851" s="352"/>
    </row>
    <row r="1852" spans="5:13">
      <c r="E1852" s="352"/>
      <c r="F1852" s="352"/>
      <c r="G1852" s="352"/>
      <c r="H1852" s="352"/>
      <c r="I1852" s="352"/>
      <c r="J1852" s="352"/>
      <c r="K1852" s="352"/>
      <c r="L1852" s="352"/>
      <c r="M1852" s="352"/>
    </row>
    <row r="1853" spans="5:13">
      <c r="E1853" s="352"/>
      <c r="F1853" s="352"/>
      <c r="G1853" s="352"/>
      <c r="H1853" s="352"/>
      <c r="I1853" s="352"/>
      <c r="J1853" s="352"/>
      <c r="K1853" s="352"/>
      <c r="L1853" s="352"/>
      <c r="M1853" s="352"/>
    </row>
    <row r="1854" spans="5:13">
      <c r="E1854" s="352"/>
      <c r="F1854" s="352"/>
      <c r="G1854" s="352"/>
      <c r="H1854" s="352"/>
      <c r="I1854" s="352"/>
      <c r="J1854" s="352"/>
      <c r="K1854" s="352"/>
      <c r="L1854" s="352"/>
      <c r="M1854" s="352"/>
    </row>
    <row r="1855" spans="5:13">
      <c r="E1855" s="352"/>
      <c r="F1855" s="352"/>
      <c r="G1855" s="352"/>
      <c r="H1855" s="352"/>
      <c r="I1855" s="352"/>
      <c r="J1855" s="352"/>
      <c r="K1855" s="352"/>
      <c r="L1855" s="352"/>
      <c r="M1855" s="352"/>
    </row>
    <row r="1856" spans="5:13">
      <c r="E1856" s="352"/>
      <c r="F1856" s="352"/>
      <c r="G1856" s="352"/>
      <c r="H1856" s="352"/>
      <c r="I1856" s="352"/>
      <c r="J1856" s="352"/>
      <c r="K1856" s="352"/>
      <c r="L1856" s="352"/>
      <c r="M1856" s="352"/>
    </row>
    <row r="1857" spans="5:13">
      <c r="E1857" s="352"/>
      <c r="F1857" s="352"/>
      <c r="G1857" s="352"/>
      <c r="H1857" s="352"/>
      <c r="I1857" s="352"/>
      <c r="J1857" s="352"/>
      <c r="K1857" s="352"/>
      <c r="L1857" s="352"/>
      <c r="M1857" s="352"/>
    </row>
    <row r="1858" spans="5:13">
      <c r="E1858" s="352"/>
      <c r="F1858" s="352"/>
      <c r="G1858" s="352"/>
      <c r="H1858" s="352"/>
      <c r="I1858" s="352"/>
      <c r="J1858" s="352"/>
      <c r="K1858" s="352"/>
      <c r="L1858" s="352"/>
      <c r="M1858" s="352"/>
    </row>
    <row r="1859" spans="5:13">
      <c r="E1859" s="352"/>
      <c r="F1859" s="352"/>
      <c r="G1859" s="352"/>
      <c r="H1859" s="352"/>
      <c r="I1859" s="352"/>
      <c r="J1859" s="352"/>
      <c r="K1859" s="352"/>
      <c r="L1859" s="352"/>
      <c r="M1859" s="352"/>
    </row>
    <row r="1860" spans="5:13">
      <c r="E1860" s="352"/>
      <c r="F1860" s="352"/>
      <c r="G1860" s="352"/>
      <c r="H1860" s="352"/>
      <c r="I1860" s="352"/>
      <c r="J1860" s="352"/>
      <c r="K1860" s="352"/>
      <c r="L1860" s="352"/>
      <c r="M1860" s="352"/>
    </row>
    <row r="1861" spans="5:13">
      <c r="E1861" s="352"/>
      <c r="F1861" s="352"/>
      <c r="G1861" s="352"/>
      <c r="H1861" s="352"/>
      <c r="I1861" s="352"/>
      <c r="J1861" s="352"/>
      <c r="K1861" s="352"/>
      <c r="L1861" s="352"/>
      <c r="M1861" s="352"/>
    </row>
    <row r="1862" spans="5:13">
      <c r="E1862" s="352"/>
      <c r="F1862" s="352"/>
      <c r="G1862" s="352"/>
      <c r="H1862" s="352"/>
      <c r="I1862" s="352"/>
      <c r="J1862" s="352"/>
      <c r="K1862" s="352"/>
      <c r="L1862" s="352"/>
      <c r="M1862" s="352"/>
    </row>
    <row r="1863" spans="5:13">
      <c r="E1863" s="352"/>
      <c r="F1863" s="352"/>
      <c r="G1863" s="352"/>
      <c r="H1863" s="352"/>
      <c r="I1863" s="352"/>
      <c r="J1863" s="352"/>
      <c r="K1863" s="352"/>
      <c r="L1863" s="352"/>
      <c r="M1863" s="352"/>
    </row>
    <row r="1864" spans="5:13">
      <c r="E1864" s="352"/>
      <c r="F1864" s="352"/>
      <c r="G1864" s="352"/>
      <c r="H1864" s="352"/>
      <c r="I1864" s="352"/>
      <c r="J1864" s="352"/>
      <c r="K1864" s="352"/>
      <c r="L1864" s="352"/>
      <c r="M1864" s="352"/>
    </row>
    <row r="1865" spans="5:13">
      <c r="E1865" s="352"/>
      <c r="F1865" s="352"/>
      <c r="G1865" s="352"/>
      <c r="H1865" s="352"/>
      <c r="I1865" s="352"/>
      <c r="J1865" s="352"/>
      <c r="K1865" s="352"/>
      <c r="L1865" s="352"/>
      <c r="M1865" s="352"/>
    </row>
    <row r="1866" spans="5:13">
      <c r="E1866" s="352"/>
      <c r="F1866" s="352"/>
      <c r="G1866" s="352"/>
      <c r="H1866" s="352"/>
      <c r="I1866" s="352"/>
      <c r="J1866" s="352"/>
      <c r="K1866" s="352"/>
      <c r="L1866" s="352"/>
      <c r="M1866" s="352"/>
    </row>
    <row r="1867" spans="5:13">
      <c r="E1867" s="352"/>
      <c r="F1867" s="352"/>
      <c r="G1867" s="352"/>
      <c r="H1867" s="352"/>
      <c r="I1867" s="352"/>
      <c r="J1867" s="352"/>
      <c r="K1867" s="352"/>
      <c r="L1867" s="352"/>
      <c r="M1867" s="352"/>
    </row>
    <row r="1868" spans="5:13">
      <c r="E1868" s="352"/>
      <c r="F1868" s="352"/>
      <c r="G1868" s="352"/>
      <c r="H1868" s="352"/>
      <c r="I1868" s="352"/>
      <c r="J1868" s="352"/>
      <c r="K1868" s="352"/>
      <c r="L1868" s="352"/>
      <c r="M1868" s="352"/>
    </row>
    <row r="1869" spans="5:13">
      <c r="E1869" s="352"/>
      <c r="F1869" s="352"/>
      <c r="G1869" s="352"/>
      <c r="H1869" s="352"/>
      <c r="I1869" s="352"/>
      <c r="J1869" s="352"/>
      <c r="K1869" s="352"/>
      <c r="L1869" s="352"/>
      <c r="M1869" s="352"/>
    </row>
    <row r="1870" spans="5:13">
      <c r="E1870" s="352"/>
      <c r="F1870" s="352"/>
      <c r="G1870" s="352"/>
      <c r="H1870" s="352"/>
      <c r="I1870" s="352"/>
      <c r="J1870" s="352"/>
      <c r="K1870" s="352"/>
      <c r="L1870" s="352"/>
      <c r="M1870" s="352"/>
    </row>
    <row r="1871" spans="5:13">
      <c r="E1871" s="352"/>
      <c r="F1871" s="352"/>
      <c r="G1871" s="352"/>
      <c r="H1871" s="352"/>
      <c r="I1871" s="352"/>
      <c r="J1871" s="352"/>
      <c r="K1871" s="352"/>
      <c r="L1871" s="352"/>
      <c r="M1871" s="352"/>
    </row>
    <row r="1872" spans="5:13">
      <c r="E1872" s="352"/>
      <c r="F1872" s="352"/>
      <c r="G1872" s="352"/>
      <c r="H1872" s="352"/>
      <c r="I1872" s="352"/>
      <c r="J1872" s="352"/>
      <c r="K1872" s="352"/>
      <c r="L1872" s="352"/>
      <c r="M1872" s="352"/>
    </row>
    <row r="1873" spans="5:13">
      <c r="E1873" s="352"/>
      <c r="F1873" s="352"/>
      <c r="G1873" s="352"/>
      <c r="H1873" s="352"/>
      <c r="I1873" s="352"/>
      <c r="J1873" s="352"/>
      <c r="K1873" s="352"/>
      <c r="L1873" s="352"/>
      <c r="M1873" s="352"/>
    </row>
    <row r="1874" spans="5:13">
      <c r="E1874" s="352"/>
      <c r="F1874" s="352"/>
      <c r="G1874" s="352"/>
      <c r="H1874" s="352"/>
      <c r="I1874" s="352"/>
      <c r="J1874" s="352"/>
      <c r="K1874" s="352"/>
      <c r="L1874" s="352"/>
      <c r="M1874" s="352"/>
    </row>
    <row r="1875" spans="5:13">
      <c r="E1875" s="352"/>
      <c r="F1875" s="352"/>
      <c r="G1875" s="352"/>
      <c r="H1875" s="352"/>
      <c r="I1875" s="352"/>
      <c r="J1875" s="352"/>
      <c r="K1875" s="352"/>
      <c r="L1875" s="352"/>
      <c r="M1875" s="352"/>
    </row>
    <row r="1876" spans="5:13">
      <c r="E1876" s="352"/>
      <c r="F1876" s="352"/>
      <c r="G1876" s="352"/>
      <c r="H1876" s="352"/>
      <c r="I1876" s="352"/>
      <c r="J1876" s="352"/>
      <c r="K1876" s="352"/>
      <c r="L1876" s="352"/>
      <c r="M1876" s="352"/>
    </row>
    <row r="1877" spans="5:13">
      <c r="E1877" s="352"/>
      <c r="F1877" s="352"/>
      <c r="G1877" s="352"/>
      <c r="H1877" s="352"/>
      <c r="I1877" s="352"/>
      <c r="J1877" s="352"/>
      <c r="K1877" s="352"/>
      <c r="L1877" s="352"/>
      <c r="M1877" s="352"/>
    </row>
    <row r="1878" spans="5:13">
      <c r="E1878" s="352"/>
      <c r="F1878" s="352"/>
      <c r="G1878" s="352"/>
      <c r="H1878" s="352"/>
      <c r="I1878" s="352"/>
      <c r="J1878" s="352"/>
      <c r="K1878" s="352"/>
      <c r="L1878" s="352"/>
      <c r="M1878" s="352"/>
    </row>
    <row r="1879" spans="5:13">
      <c r="E1879" s="352"/>
      <c r="F1879" s="352"/>
      <c r="G1879" s="352"/>
      <c r="H1879" s="352"/>
      <c r="I1879" s="352"/>
      <c r="J1879" s="352"/>
      <c r="K1879" s="352"/>
      <c r="L1879" s="352"/>
      <c r="M1879" s="352"/>
    </row>
    <row r="1880" spans="5:13">
      <c r="E1880" s="352"/>
      <c r="F1880" s="352"/>
      <c r="G1880" s="352"/>
      <c r="H1880" s="352"/>
      <c r="I1880" s="352"/>
      <c r="J1880" s="352"/>
      <c r="K1880" s="352"/>
      <c r="L1880" s="352"/>
      <c r="M1880" s="352"/>
    </row>
    <row r="1881" spans="5:13">
      <c r="E1881" s="352"/>
      <c r="F1881" s="352"/>
      <c r="G1881" s="352"/>
      <c r="H1881" s="352"/>
      <c r="I1881" s="352"/>
      <c r="J1881" s="352"/>
      <c r="K1881" s="352"/>
      <c r="L1881" s="352"/>
      <c r="M1881" s="352"/>
    </row>
    <row r="1882" spans="5:13">
      <c r="E1882" s="352"/>
      <c r="F1882" s="352"/>
      <c r="G1882" s="352"/>
      <c r="H1882" s="352"/>
      <c r="I1882" s="352"/>
      <c r="J1882" s="352"/>
      <c r="K1882" s="352"/>
      <c r="L1882" s="352"/>
      <c r="M1882" s="352"/>
    </row>
    <row r="1883" spans="5:13">
      <c r="E1883" s="352"/>
      <c r="F1883" s="352"/>
      <c r="G1883" s="352"/>
      <c r="H1883" s="352"/>
      <c r="I1883" s="352"/>
      <c r="J1883" s="352"/>
      <c r="K1883" s="352"/>
      <c r="L1883" s="352"/>
      <c r="M1883" s="352"/>
    </row>
    <row r="1884" spans="5:13">
      <c r="E1884" s="352"/>
      <c r="F1884" s="352"/>
      <c r="G1884" s="352"/>
      <c r="H1884" s="352"/>
      <c r="I1884" s="352"/>
      <c r="J1884" s="352"/>
      <c r="K1884" s="352"/>
      <c r="L1884" s="352"/>
      <c r="M1884" s="352"/>
    </row>
    <row r="1885" spans="5:13">
      <c r="E1885" s="352"/>
      <c r="F1885" s="352"/>
      <c r="G1885" s="352"/>
      <c r="H1885" s="352"/>
      <c r="I1885" s="352"/>
      <c r="J1885" s="352"/>
      <c r="K1885" s="352"/>
      <c r="L1885" s="352"/>
      <c r="M1885" s="352"/>
    </row>
    <row r="1886" spans="5:13">
      <c r="E1886" s="352"/>
      <c r="F1886" s="352"/>
      <c r="G1886" s="352"/>
      <c r="H1886" s="352"/>
      <c r="I1886" s="352"/>
      <c r="J1886" s="352"/>
      <c r="K1886" s="352"/>
      <c r="L1886" s="352"/>
      <c r="M1886" s="352"/>
    </row>
    <row r="1887" spans="5:13">
      <c r="E1887" s="352"/>
      <c r="F1887" s="352"/>
      <c r="G1887" s="352"/>
      <c r="H1887" s="352"/>
      <c r="I1887" s="352"/>
      <c r="J1887" s="352"/>
      <c r="K1887" s="352"/>
      <c r="L1887" s="352"/>
      <c r="M1887" s="352"/>
    </row>
    <row r="1888" spans="5:13">
      <c r="E1888" s="352"/>
      <c r="F1888" s="352"/>
      <c r="G1888" s="352"/>
      <c r="H1888" s="352"/>
      <c r="I1888" s="352"/>
      <c r="J1888" s="352"/>
      <c r="K1888" s="352"/>
      <c r="L1888" s="352"/>
      <c r="M1888" s="352"/>
    </row>
    <row r="1889" spans="5:13">
      <c r="E1889" s="352"/>
      <c r="F1889" s="352"/>
      <c r="G1889" s="352"/>
      <c r="H1889" s="352"/>
      <c r="I1889" s="352"/>
      <c r="J1889" s="352"/>
      <c r="K1889" s="352"/>
      <c r="L1889" s="352"/>
      <c r="M1889" s="352"/>
    </row>
    <row r="1890" spans="5:13">
      <c r="E1890" s="352"/>
      <c r="F1890" s="352"/>
      <c r="G1890" s="352"/>
      <c r="H1890" s="352"/>
      <c r="I1890" s="352"/>
      <c r="J1890" s="352"/>
      <c r="K1890" s="352"/>
      <c r="L1890" s="352"/>
      <c r="M1890" s="352"/>
    </row>
    <row r="1891" spans="5:13">
      <c r="E1891" s="352"/>
      <c r="F1891" s="352"/>
      <c r="G1891" s="352"/>
      <c r="H1891" s="352"/>
      <c r="I1891" s="352"/>
      <c r="J1891" s="352"/>
      <c r="K1891" s="352"/>
      <c r="L1891" s="352"/>
      <c r="M1891" s="352"/>
    </row>
    <row r="1892" spans="5:13">
      <c r="E1892" s="352"/>
      <c r="F1892" s="352"/>
      <c r="G1892" s="352"/>
      <c r="H1892" s="352"/>
      <c r="I1892" s="352"/>
      <c r="J1892" s="352"/>
      <c r="K1892" s="352"/>
      <c r="L1892" s="352"/>
      <c r="M1892" s="352"/>
    </row>
    <row r="1893" spans="5:13">
      <c r="E1893" s="352"/>
      <c r="F1893" s="352"/>
      <c r="G1893" s="352"/>
      <c r="H1893" s="352"/>
      <c r="I1893" s="352"/>
      <c r="J1893" s="352"/>
      <c r="K1893" s="352"/>
      <c r="L1893" s="352"/>
      <c r="M1893" s="352"/>
    </row>
    <row r="1894" spans="5:13">
      <c r="E1894" s="352"/>
      <c r="F1894" s="352"/>
      <c r="G1894" s="352"/>
      <c r="H1894" s="352"/>
      <c r="I1894" s="352"/>
      <c r="J1894" s="352"/>
      <c r="K1894" s="352"/>
      <c r="L1894" s="352"/>
      <c r="M1894" s="352"/>
    </row>
    <row r="1895" spans="5:13">
      <c r="E1895" s="352"/>
      <c r="F1895" s="352"/>
      <c r="G1895" s="352"/>
      <c r="H1895" s="352"/>
      <c r="I1895" s="352"/>
      <c r="J1895" s="352"/>
      <c r="K1895" s="352"/>
      <c r="L1895" s="352"/>
      <c r="M1895" s="352"/>
    </row>
    <row r="1896" spans="5:13">
      <c r="E1896" s="352"/>
      <c r="F1896" s="352"/>
      <c r="G1896" s="352"/>
      <c r="H1896" s="352"/>
      <c r="I1896" s="352"/>
      <c r="J1896" s="352"/>
      <c r="K1896" s="352"/>
      <c r="L1896" s="352"/>
      <c r="M1896" s="352"/>
    </row>
    <row r="1897" spans="5:13">
      <c r="E1897" s="352"/>
      <c r="F1897" s="352"/>
      <c r="G1897" s="352"/>
      <c r="H1897" s="352"/>
      <c r="I1897" s="352"/>
      <c r="J1897" s="352"/>
      <c r="K1897" s="352"/>
      <c r="L1897" s="352"/>
      <c r="M1897" s="352"/>
    </row>
    <row r="1898" spans="5:13">
      <c r="E1898" s="352"/>
      <c r="F1898" s="352"/>
      <c r="G1898" s="352"/>
      <c r="H1898" s="352"/>
      <c r="I1898" s="352"/>
      <c r="J1898" s="352"/>
      <c r="K1898" s="352"/>
      <c r="L1898" s="352"/>
      <c r="M1898" s="352"/>
    </row>
    <row r="1899" spans="5:13">
      <c r="E1899" s="352"/>
      <c r="F1899" s="352"/>
      <c r="G1899" s="352"/>
      <c r="H1899" s="352"/>
      <c r="I1899" s="352"/>
      <c r="J1899" s="352"/>
      <c r="K1899" s="352"/>
      <c r="L1899" s="352"/>
      <c r="M1899" s="352"/>
    </row>
    <row r="1900" spans="5:13">
      <c r="E1900" s="352"/>
      <c r="F1900" s="352"/>
      <c r="G1900" s="352"/>
      <c r="H1900" s="352"/>
      <c r="I1900" s="352"/>
      <c r="J1900" s="352"/>
      <c r="K1900" s="352"/>
      <c r="L1900" s="352"/>
      <c r="M1900" s="352"/>
    </row>
    <row r="1901" spans="5:13">
      <c r="E1901" s="352"/>
      <c r="F1901" s="352"/>
      <c r="G1901" s="352"/>
      <c r="H1901" s="352"/>
      <c r="I1901" s="352"/>
      <c r="J1901" s="352"/>
      <c r="K1901" s="352"/>
      <c r="L1901" s="352"/>
      <c r="M1901" s="352"/>
    </row>
    <row r="1902" spans="5:13">
      <c r="E1902" s="352"/>
      <c r="F1902" s="352"/>
      <c r="G1902" s="352"/>
      <c r="H1902" s="352"/>
      <c r="I1902" s="352"/>
      <c r="J1902" s="352"/>
      <c r="K1902" s="352"/>
      <c r="L1902" s="352"/>
      <c r="M1902" s="352"/>
    </row>
    <row r="1903" spans="5:13">
      <c r="E1903" s="352"/>
      <c r="F1903" s="352"/>
      <c r="G1903" s="352"/>
      <c r="H1903" s="352"/>
      <c r="I1903" s="352"/>
      <c r="J1903" s="352"/>
      <c r="K1903" s="352"/>
      <c r="L1903" s="352"/>
      <c r="M1903" s="352"/>
    </row>
    <row r="1904" spans="5:13">
      <c r="E1904" s="352"/>
      <c r="F1904" s="352"/>
      <c r="G1904" s="352"/>
      <c r="H1904" s="352"/>
      <c r="I1904" s="352"/>
      <c r="J1904" s="352"/>
      <c r="K1904" s="352"/>
      <c r="L1904" s="352"/>
      <c r="M1904" s="352"/>
    </row>
    <row r="1905" spans="5:13">
      <c r="E1905" s="352"/>
      <c r="F1905" s="352"/>
      <c r="G1905" s="352"/>
      <c r="H1905" s="352"/>
      <c r="I1905" s="352"/>
      <c r="J1905" s="352"/>
      <c r="K1905" s="352"/>
      <c r="L1905" s="352"/>
      <c r="M1905" s="352"/>
    </row>
    <row r="1906" spans="5:13">
      <c r="E1906" s="352"/>
      <c r="F1906" s="352"/>
      <c r="G1906" s="352"/>
      <c r="H1906" s="352"/>
      <c r="I1906" s="352"/>
      <c r="J1906" s="352"/>
      <c r="K1906" s="352"/>
      <c r="L1906" s="352"/>
      <c r="M1906" s="352"/>
    </row>
    <row r="1907" spans="5:13">
      <c r="E1907" s="352"/>
      <c r="F1907" s="352"/>
      <c r="G1907" s="352"/>
      <c r="H1907" s="352"/>
      <c r="I1907" s="352"/>
      <c r="J1907" s="352"/>
      <c r="K1907" s="352"/>
      <c r="L1907" s="352"/>
      <c r="M1907" s="352"/>
    </row>
    <row r="1908" spans="5:13">
      <c r="E1908" s="352"/>
      <c r="F1908" s="352"/>
      <c r="G1908" s="352"/>
      <c r="H1908" s="352"/>
      <c r="I1908" s="352"/>
      <c r="J1908" s="352"/>
      <c r="K1908" s="352"/>
      <c r="L1908" s="352"/>
      <c r="M1908" s="352"/>
    </row>
    <row r="1909" spans="5:13">
      <c r="E1909" s="352"/>
      <c r="F1909" s="352"/>
      <c r="G1909" s="352"/>
      <c r="H1909" s="352"/>
      <c r="I1909" s="352"/>
      <c r="J1909" s="352"/>
      <c r="K1909" s="352"/>
      <c r="L1909" s="352"/>
      <c r="M1909" s="352"/>
    </row>
    <row r="1910" spans="5:13">
      <c r="E1910" s="352"/>
      <c r="F1910" s="352"/>
      <c r="G1910" s="352"/>
      <c r="H1910" s="352"/>
      <c r="I1910" s="352"/>
      <c r="J1910" s="352"/>
      <c r="K1910" s="352"/>
      <c r="L1910" s="352"/>
      <c r="M1910" s="352"/>
    </row>
    <row r="1911" spans="5:13">
      <c r="E1911" s="352"/>
      <c r="F1911" s="352"/>
      <c r="G1911" s="352"/>
      <c r="H1911" s="352"/>
      <c r="I1911" s="352"/>
      <c r="J1911" s="352"/>
      <c r="K1911" s="352"/>
      <c r="L1911" s="352"/>
      <c r="M1911" s="352"/>
    </row>
    <row r="1912" spans="5:13">
      <c r="E1912" s="352"/>
      <c r="F1912" s="352"/>
      <c r="G1912" s="352"/>
      <c r="H1912" s="352"/>
      <c r="I1912" s="352"/>
      <c r="J1912" s="352"/>
      <c r="K1912" s="352"/>
      <c r="L1912" s="352"/>
      <c r="M1912" s="352"/>
    </row>
    <row r="1913" spans="5:13">
      <c r="E1913" s="352"/>
      <c r="F1913" s="352"/>
      <c r="G1913" s="352"/>
      <c r="H1913" s="352"/>
      <c r="I1913" s="352"/>
      <c r="J1913" s="352"/>
      <c r="K1913" s="352"/>
      <c r="L1913" s="352"/>
      <c r="M1913" s="352"/>
    </row>
    <row r="1914" spans="5:13">
      <c r="E1914" s="352"/>
      <c r="F1914" s="352"/>
      <c r="G1914" s="352"/>
      <c r="H1914" s="352"/>
      <c r="I1914" s="352"/>
      <c r="J1914" s="352"/>
      <c r="K1914" s="352"/>
      <c r="L1914" s="352"/>
      <c r="M1914" s="352"/>
    </row>
    <row r="1915" spans="5:13">
      <c r="E1915" s="352"/>
      <c r="F1915" s="352"/>
      <c r="G1915" s="352"/>
      <c r="H1915" s="352"/>
      <c r="I1915" s="352"/>
      <c r="J1915" s="352"/>
      <c r="K1915" s="352"/>
      <c r="L1915" s="352"/>
      <c r="M1915" s="352"/>
    </row>
    <row r="1916" spans="5:13">
      <c r="E1916" s="352"/>
      <c r="F1916" s="352"/>
      <c r="G1916" s="352"/>
      <c r="H1916" s="352"/>
      <c r="I1916" s="352"/>
      <c r="J1916" s="352"/>
      <c r="K1916" s="352"/>
      <c r="L1916" s="352"/>
      <c r="M1916" s="352"/>
    </row>
    <row r="1917" spans="5:13">
      <c r="E1917" s="352"/>
      <c r="F1917" s="352"/>
      <c r="G1917" s="352"/>
      <c r="H1917" s="352"/>
      <c r="I1917" s="352"/>
      <c r="J1917" s="352"/>
      <c r="K1917" s="352"/>
      <c r="L1917" s="352"/>
      <c r="M1917" s="352"/>
    </row>
    <row r="1918" spans="5:13">
      <c r="E1918" s="352"/>
      <c r="F1918" s="352"/>
      <c r="G1918" s="352"/>
      <c r="H1918" s="352"/>
      <c r="I1918" s="352"/>
      <c r="J1918" s="352"/>
      <c r="K1918" s="352"/>
      <c r="L1918" s="352"/>
      <c r="M1918" s="352"/>
    </row>
    <row r="1919" spans="5:13">
      <c r="E1919" s="352"/>
      <c r="F1919" s="352"/>
      <c r="G1919" s="352"/>
      <c r="H1919" s="352"/>
      <c r="I1919" s="352"/>
      <c r="J1919" s="352"/>
      <c r="K1919" s="352"/>
      <c r="L1919" s="352"/>
      <c r="M1919" s="352"/>
    </row>
    <row r="1920" spans="5:13">
      <c r="E1920" s="352"/>
      <c r="F1920" s="352"/>
      <c r="G1920" s="352"/>
      <c r="H1920" s="352"/>
      <c r="I1920" s="352"/>
      <c r="J1920" s="352"/>
      <c r="K1920" s="352"/>
      <c r="L1920" s="352"/>
      <c r="M1920" s="352"/>
    </row>
    <row r="1921" spans="5:13">
      <c r="E1921" s="352"/>
      <c r="F1921" s="352"/>
      <c r="G1921" s="352"/>
      <c r="H1921" s="352"/>
      <c r="I1921" s="352"/>
      <c r="J1921" s="352"/>
      <c r="K1921" s="352"/>
      <c r="L1921" s="352"/>
      <c r="M1921" s="352"/>
    </row>
    <row r="1922" spans="5:13">
      <c r="E1922" s="352"/>
      <c r="F1922" s="352"/>
      <c r="G1922" s="352"/>
      <c r="H1922" s="352"/>
      <c r="I1922" s="352"/>
      <c r="J1922" s="352"/>
      <c r="K1922" s="352"/>
      <c r="L1922" s="352"/>
      <c r="M1922" s="352"/>
    </row>
    <row r="1923" spans="5:13">
      <c r="E1923" s="352"/>
      <c r="F1923" s="352"/>
      <c r="G1923" s="352"/>
      <c r="H1923" s="352"/>
      <c r="I1923" s="352"/>
      <c r="J1923" s="352"/>
      <c r="K1923" s="352"/>
      <c r="L1923" s="352"/>
      <c r="M1923" s="352"/>
    </row>
    <row r="1924" spans="5:13">
      <c r="E1924" s="352"/>
      <c r="F1924" s="352"/>
      <c r="G1924" s="352"/>
      <c r="H1924" s="352"/>
      <c r="I1924" s="352"/>
      <c r="J1924" s="352"/>
      <c r="K1924" s="352"/>
      <c r="L1924" s="352"/>
      <c r="M1924" s="352"/>
    </row>
    <row r="1925" spans="5:13">
      <c r="E1925" s="352"/>
      <c r="F1925" s="352"/>
      <c r="G1925" s="352"/>
      <c r="H1925" s="352"/>
      <c r="I1925" s="352"/>
      <c r="J1925" s="352"/>
      <c r="K1925" s="352"/>
      <c r="L1925" s="352"/>
      <c r="M1925" s="352"/>
    </row>
    <row r="1926" spans="5:13">
      <c r="E1926" s="352"/>
      <c r="F1926" s="352"/>
      <c r="G1926" s="352"/>
      <c r="H1926" s="352"/>
      <c r="I1926" s="352"/>
      <c r="J1926" s="352"/>
      <c r="K1926" s="352"/>
      <c r="L1926" s="352"/>
      <c r="M1926" s="352"/>
    </row>
    <row r="1927" spans="5:13">
      <c r="E1927" s="352"/>
      <c r="F1927" s="352"/>
      <c r="G1927" s="352"/>
      <c r="H1927" s="352"/>
      <c r="I1927" s="352"/>
      <c r="J1927" s="352"/>
      <c r="K1927" s="352"/>
      <c r="L1927" s="352"/>
      <c r="M1927" s="352"/>
    </row>
    <row r="1928" spans="5:13">
      <c r="E1928" s="352"/>
      <c r="F1928" s="352"/>
      <c r="G1928" s="352"/>
      <c r="H1928" s="352"/>
      <c r="I1928" s="352"/>
      <c r="J1928" s="352"/>
      <c r="K1928" s="352"/>
      <c r="L1928" s="352"/>
      <c r="M1928" s="352"/>
    </row>
    <row r="1929" spans="5:13">
      <c r="E1929" s="352"/>
      <c r="F1929" s="352"/>
      <c r="G1929" s="352"/>
      <c r="H1929" s="352"/>
      <c r="I1929" s="352"/>
      <c r="J1929" s="352"/>
      <c r="K1929" s="352"/>
      <c r="L1929" s="352"/>
      <c r="M1929" s="352"/>
    </row>
    <row r="1930" spans="5:13">
      <c r="E1930" s="352"/>
      <c r="F1930" s="352"/>
      <c r="G1930" s="352"/>
      <c r="H1930" s="352"/>
      <c r="I1930" s="352"/>
      <c r="J1930" s="352"/>
      <c r="K1930" s="352"/>
      <c r="L1930" s="352"/>
      <c r="M1930" s="352"/>
    </row>
    <row r="1931" spans="5:13">
      <c r="E1931" s="352"/>
      <c r="F1931" s="352"/>
      <c r="G1931" s="352"/>
      <c r="H1931" s="352"/>
      <c r="I1931" s="352"/>
      <c r="J1931" s="352"/>
      <c r="K1931" s="352"/>
      <c r="L1931" s="352"/>
      <c r="M1931" s="352"/>
    </row>
    <row r="1932" spans="5:13">
      <c r="E1932" s="352"/>
      <c r="F1932" s="352"/>
      <c r="G1932" s="352"/>
      <c r="H1932" s="352"/>
      <c r="I1932" s="352"/>
      <c r="J1932" s="352"/>
      <c r="K1932" s="352"/>
      <c r="L1932" s="352"/>
      <c r="M1932" s="352"/>
    </row>
    <row r="1933" spans="5:13">
      <c r="E1933" s="352"/>
      <c r="F1933" s="352"/>
      <c r="G1933" s="352"/>
      <c r="H1933" s="352"/>
      <c r="I1933" s="352"/>
      <c r="J1933" s="352"/>
      <c r="K1933" s="352"/>
      <c r="L1933" s="352"/>
      <c r="M1933" s="352"/>
    </row>
    <row r="1934" spans="5:13">
      <c r="E1934" s="352"/>
      <c r="F1934" s="352"/>
      <c r="G1934" s="352"/>
      <c r="H1934" s="352"/>
      <c r="I1934" s="352"/>
      <c r="J1934" s="352"/>
      <c r="K1934" s="352"/>
      <c r="L1934" s="352"/>
      <c r="M1934" s="352"/>
    </row>
    <row r="1935" spans="5:13">
      <c r="E1935" s="352"/>
      <c r="F1935" s="352"/>
      <c r="G1935" s="352"/>
      <c r="H1935" s="352"/>
      <c r="I1935" s="352"/>
      <c r="J1935" s="352"/>
      <c r="K1935" s="352"/>
      <c r="L1935" s="352"/>
      <c r="M1935" s="352"/>
    </row>
    <row r="1936" spans="5:13">
      <c r="E1936" s="352"/>
      <c r="F1936" s="352"/>
      <c r="G1936" s="352"/>
      <c r="H1936" s="352"/>
      <c r="I1936" s="352"/>
      <c r="J1936" s="352"/>
      <c r="K1936" s="352"/>
      <c r="L1936" s="352"/>
      <c r="M1936" s="352"/>
    </row>
    <row r="1937" spans="5:13">
      <c r="E1937" s="352"/>
      <c r="F1937" s="352"/>
      <c r="G1937" s="352"/>
      <c r="H1937" s="352"/>
      <c r="I1937" s="352"/>
      <c r="J1937" s="352"/>
      <c r="K1937" s="352"/>
      <c r="L1937" s="352"/>
      <c r="M1937" s="352"/>
    </row>
    <row r="1938" spans="5:13">
      <c r="E1938" s="352"/>
      <c r="F1938" s="352"/>
      <c r="G1938" s="352"/>
      <c r="H1938" s="352"/>
      <c r="I1938" s="352"/>
      <c r="J1938" s="352"/>
      <c r="K1938" s="352"/>
      <c r="L1938" s="352"/>
      <c r="M1938" s="352"/>
    </row>
    <row r="1939" spans="5:13">
      <c r="E1939" s="352"/>
      <c r="F1939" s="352"/>
      <c r="G1939" s="352"/>
      <c r="H1939" s="352"/>
      <c r="I1939" s="352"/>
      <c r="J1939" s="352"/>
      <c r="K1939" s="352"/>
      <c r="L1939" s="352"/>
      <c r="M1939" s="352"/>
    </row>
    <row r="1940" spans="5:13">
      <c r="E1940" s="352"/>
      <c r="F1940" s="352"/>
      <c r="G1940" s="352"/>
      <c r="H1940" s="352"/>
      <c r="I1940" s="352"/>
      <c r="J1940" s="352"/>
      <c r="K1940" s="352"/>
      <c r="L1940" s="352"/>
      <c r="M1940" s="352"/>
    </row>
    <row r="1941" spans="5:13">
      <c r="E1941" s="352"/>
      <c r="F1941" s="352"/>
      <c r="G1941" s="352"/>
      <c r="H1941" s="352"/>
      <c r="I1941" s="352"/>
      <c r="J1941" s="352"/>
      <c r="K1941" s="352"/>
      <c r="L1941" s="352"/>
      <c r="M1941" s="352"/>
    </row>
    <row r="1942" spans="5:13">
      <c r="E1942" s="352"/>
      <c r="F1942" s="352"/>
      <c r="G1942" s="352"/>
      <c r="H1942" s="352"/>
      <c r="I1942" s="352"/>
      <c r="J1942" s="352"/>
      <c r="K1942" s="352"/>
      <c r="L1942" s="352"/>
      <c r="M1942" s="352"/>
    </row>
    <row r="1943" spans="5:13">
      <c r="E1943" s="352"/>
      <c r="F1943" s="352"/>
      <c r="G1943" s="352"/>
      <c r="H1943" s="352"/>
      <c r="I1943" s="352"/>
      <c r="J1943" s="352"/>
      <c r="K1943" s="352"/>
      <c r="L1943" s="352"/>
      <c r="M1943" s="352"/>
    </row>
    <row r="1944" spans="5:13">
      <c r="E1944" s="352"/>
      <c r="F1944" s="352"/>
      <c r="G1944" s="352"/>
      <c r="H1944" s="352"/>
      <c r="I1944" s="352"/>
      <c r="J1944" s="352"/>
      <c r="K1944" s="352"/>
      <c r="L1944" s="352"/>
      <c r="M1944" s="352"/>
    </row>
    <row r="1945" spans="5:13">
      <c r="E1945" s="352"/>
      <c r="F1945" s="352"/>
      <c r="G1945" s="352"/>
      <c r="H1945" s="352"/>
      <c r="I1945" s="352"/>
      <c r="J1945" s="352"/>
      <c r="K1945" s="352"/>
      <c r="L1945" s="352"/>
      <c r="M1945" s="352"/>
    </row>
    <row r="1946" spans="5:13">
      <c r="E1946" s="352"/>
      <c r="F1946" s="352"/>
      <c r="G1946" s="352"/>
      <c r="H1946" s="352"/>
      <c r="I1946" s="352"/>
      <c r="J1946" s="352"/>
      <c r="K1946" s="352"/>
      <c r="L1946" s="352"/>
      <c r="M1946" s="352"/>
    </row>
    <row r="1947" spans="5:13">
      <c r="E1947" s="352"/>
      <c r="F1947" s="352"/>
      <c r="G1947" s="352"/>
      <c r="H1947" s="352"/>
      <c r="I1947" s="352"/>
      <c r="J1947" s="352"/>
      <c r="K1947" s="352"/>
      <c r="L1947" s="352"/>
      <c r="M1947" s="352"/>
    </row>
    <row r="1948" spans="5:13">
      <c r="E1948" s="352"/>
      <c r="F1948" s="352"/>
      <c r="G1948" s="352"/>
      <c r="H1948" s="352"/>
      <c r="I1948" s="352"/>
      <c r="J1948" s="352"/>
      <c r="K1948" s="352"/>
      <c r="L1948" s="352"/>
      <c r="M1948" s="352"/>
    </row>
    <row r="1949" spans="5:13">
      <c r="E1949" s="352"/>
      <c r="F1949" s="352"/>
      <c r="G1949" s="352"/>
      <c r="H1949" s="352"/>
      <c r="I1949" s="352"/>
      <c r="J1949" s="352"/>
      <c r="K1949" s="352"/>
      <c r="L1949" s="352"/>
      <c r="M1949" s="352"/>
    </row>
    <row r="1950" spans="5:13">
      <c r="E1950" s="352"/>
      <c r="F1950" s="352"/>
      <c r="G1950" s="352"/>
      <c r="H1950" s="352"/>
      <c r="I1950" s="352"/>
      <c r="J1950" s="352"/>
      <c r="K1950" s="352"/>
      <c r="L1950" s="352"/>
      <c r="M1950" s="352"/>
    </row>
    <row r="1951" spans="5:13">
      <c r="E1951" s="352"/>
      <c r="F1951" s="352"/>
      <c r="G1951" s="352"/>
      <c r="H1951" s="352"/>
      <c r="I1951" s="352"/>
      <c r="J1951" s="352"/>
      <c r="K1951" s="352"/>
      <c r="L1951" s="352"/>
      <c r="M1951" s="352"/>
    </row>
    <row r="1952" spans="5:13">
      <c r="E1952" s="352"/>
      <c r="F1952" s="352"/>
      <c r="G1952" s="352"/>
      <c r="H1952" s="352"/>
      <c r="I1952" s="352"/>
      <c r="J1952" s="352"/>
      <c r="K1952" s="352"/>
      <c r="L1952" s="352"/>
      <c r="M1952" s="352"/>
    </row>
    <row r="1953" spans="5:13">
      <c r="E1953" s="352"/>
      <c r="F1953" s="352"/>
      <c r="G1953" s="352"/>
      <c r="H1953" s="352"/>
      <c r="I1953" s="352"/>
      <c r="J1953" s="352"/>
      <c r="K1953" s="352"/>
      <c r="L1953" s="352"/>
      <c r="M1953" s="352"/>
    </row>
    <row r="1954" spans="5:13">
      <c r="E1954" s="352"/>
      <c r="F1954" s="352"/>
      <c r="G1954" s="352"/>
      <c r="H1954" s="352"/>
      <c r="I1954" s="352"/>
      <c r="J1954" s="352"/>
      <c r="K1954" s="352"/>
      <c r="L1954" s="352"/>
      <c r="M1954" s="352"/>
    </row>
    <row r="1955" spans="5:13">
      <c r="E1955" s="352"/>
      <c r="F1955" s="352"/>
      <c r="G1955" s="352"/>
      <c r="H1955" s="352"/>
      <c r="I1955" s="352"/>
      <c r="J1955" s="352"/>
      <c r="K1955" s="352"/>
      <c r="L1955" s="352"/>
      <c r="M1955" s="352"/>
    </row>
    <row r="1956" spans="5:13">
      <c r="E1956" s="352"/>
      <c r="F1956" s="352"/>
      <c r="G1956" s="352"/>
      <c r="H1956" s="352"/>
      <c r="I1956" s="352"/>
      <c r="J1956" s="352"/>
      <c r="K1956" s="352"/>
      <c r="L1956" s="352"/>
      <c r="M1956" s="352"/>
    </row>
    <row r="1957" spans="5:13">
      <c r="E1957" s="352"/>
      <c r="F1957" s="352"/>
      <c r="G1957" s="352"/>
      <c r="H1957" s="352"/>
      <c r="I1957" s="352"/>
      <c r="J1957" s="352"/>
      <c r="K1957" s="352"/>
      <c r="L1957" s="352"/>
      <c r="M1957" s="352"/>
    </row>
    <row r="1958" spans="5:13">
      <c r="E1958" s="352"/>
      <c r="F1958" s="352"/>
      <c r="G1958" s="352"/>
      <c r="H1958" s="352"/>
      <c r="I1958" s="352"/>
      <c r="J1958" s="352"/>
      <c r="K1958" s="352"/>
      <c r="L1958" s="352"/>
      <c r="M1958" s="352"/>
    </row>
    <row r="1959" spans="5:13">
      <c r="E1959" s="352"/>
      <c r="F1959" s="352"/>
      <c r="G1959" s="352"/>
      <c r="H1959" s="352"/>
      <c r="I1959" s="352"/>
      <c r="J1959" s="352"/>
      <c r="K1959" s="352"/>
      <c r="L1959" s="352"/>
      <c r="M1959" s="352"/>
    </row>
    <row r="1960" spans="5:13">
      <c r="E1960" s="352"/>
      <c r="F1960" s="352"/>
      <c r="G1960" s="352"/>
      <c r="H1960" s="352"/>
      <c r="I1960" s="352"/>
      <c r="J1960" s="352"/>
      <c r="K1960" s="352"/>
      <c r="L1960" s="352"/>
      <c r="M1960" s="352"/>
    </row>
    <row r="1961" spans="5:13">
      <c r="E1961" s="352"/>
      <c r="F1961" s="352"/>
      <c r="G1961" s="352"/>
      <c r="H1961" s="352"/>
      <c r="I1961" s="352"/>
      <c r="J1961" s="352"/>
      <c r="K1961" s="352"/>
      <c r="L1961" s="352"/>
      <c r="M1961" s="352"/>
    </row>
    <row r="1962" spans="5:13">
      <c r="E1962" s="352"/>
      <c r="F1962" s="352"/>
      <c r="G1962" s="352"/>
      <c r="H1962" s="352"/>
      <c r="I1962" s="352"/>
      <c r="J1962" s="352"/>
      <c r="K1962" s="352"/>
      <c r="L1962" s="352"/>
      <c r="M1962" s="352"/>
    </row>
    <row r="1963" spans="5:13">
      <c r="E1963" s="352"/>
      <c r="F1963" s="352"/>
      <c r="G1963" s="352"/>
      <c r="H1963" s="352"/>
      <c r="I1963" s="352"/>
      <c r="J1963" s="352"/>
      <c r="K1963" s="352"/>
      <c r="L1963" s="352"/>
      <c r="M1963" s="352"/>
    </row>
    <row r="1964" spans="5:13">
      <c r="E1964" s="352"/>
      <c r="F1964" s="352"/>
      <c r="G1964" s="352"/>
      <c r="H1964" s="352"/>
      <c r="I1964" s="352"/>
      <c r="J1964" s="352"/>
      <c r="K1964" s="352"/>
      <c r="L1964" s="352"/>
      <c r="M1964" s="352"/>
    </row>
    <row r="1965" spans="5:13">
      <c r="E1965" s="352"/>
      <c r="F1965" s="352"/>
      <c r="G1965" s="352"/>
      <c r="H1965" s="352"/>
      <c r="I1965" s="352"/>
      <c r="J1965" s="352"/>
      <c r="K1965" s="352"/>
      <c r="L1965" s="352"/>
      <c r="M1965" s="352"/>
    </row>
    <row r="1966" spans="5:13">
      <c r="E1966" s="352"/>
      <c r="F1966" s="352"/>
      <c r="G1966" s="352"/>
      <c r="H1966" s="352"/>
      <c r="I1966" s="352"/>
      <c r="J1966" s="352"/>
      <c r="K1966" s="352"/>
      <c r="L1966" s="352"/>
      <c r="M1966" s="352"/>
    </row>
    <row r="1967" spans="5:13">
      <c r="E1967" s="352"/>
      <c r="F1967" s="352"/>
      <c r="G1967" s="352"/>
      <c r="H1967" s="352"/>
      <c r="I1967" s="352"/>
      <c r="J1967" s="352"/>
      <c r="K1967" s="352"/>
      <c r="L1967" s="352"/>
      <c r="M1967" s="352"/>
    </row>
    <row r="1968" spans="5:13">
      <c r="E1968" s="352"/>
      <c r="F1968" s="352"/>
      <c r="G1968" s="352"/>
      <c r="H1968" s="352"/>
      <c r="I1968" s="352"/>
      <c r="J1968" s="352"/>
      <c r="K1968" s="352"/>
      <c r="L1968" s="352"/>
      <c r="M1968" s="352"/>
    </row>
    <row r="1969" spans="5:13">
      <c r="E1969" s="352"/>
      <c r="F1969" s="352"/>
      <c r="G1969" s="352"/>
      <c r="H1969" s="352"/>
      <c r="I1969" s="352"/>
      <c r="J1969" s="352"/>
      <c r="K1969" s="352"/>
      <c r="L1969" s="352"/>
      <c r="M1969" s="352"/>
    </row>
    <row r="1970" spans="5:13">
      <c r="E1970" s="352"/>
      <c r="F1970" s="352"/>
      <c r="G1970" s="352"/>
      <c r="H1970" s="352"/>
      <c r="I1970" s="352"/>
      <c r="J1970" s="352"/>
      <c r="K1970" s="352"/>
      <c r="L1970" s="352"/>
      <c r="M1970" s="352"/>
    </row>
    <row r="1971" spans="5:13">
      <c r="E1971" s="352"/>
      <c r="F1971" s="352"/>
      <c r="G1971" s="352"/>
      <c r="H1971" s="352"/>
      <c r="I1971" s="352"/>
      <c r="J1971" s="352"/>
      <c r="K1971" s="352"/>
      <c r="L1971" s="352"/>
      <c r="M1971" s="352"/>
    </row>
    <row r="1972" spans="5:13">
      <c r="E1972" s="352"/>
      <c r="F1972" s="352"/>
      <c r="G1972" s="352"/>
      <c r="H1972" s="352"/>
      <c r="I1972" s="352"/>
      <c r="J1972" s="352"/>
      <c r="K1972" s="352"/>
      <c r="L1972" s="352"/>
      <c r="M1972" s="352"/>
    </row>
    <row r="1973" spans="5:13">
      <c r="E1973" s="352"/>
      <c r="F1973" s="352"/>
      <c r="G1973" s="352"/>
      <c r="H1973" s="352"/>
      <c r="I1973" s="352"/>
      <c r="J1973" s="352"/>
      <c r="K1973" s="352"/>
      <c r="L1973" s="352"/>
      <c r="M1973" s="352"/>
    </row>
    <row r="1974" spans="5:13">
      <c r="E1974" s="352"/>
      <c r="F1974" s="352"/>
      <c r="G1974" s="352"/>
      <c r="H1974" s="352"/>
      <c r="I1974" s="352"/>
      <c r="J1974" s="352"/>
      <c r="K1974" s="352"/>
      <c r="L1974" s="352"/>
      <c r="M1974" s="352"/>
    </row>
    <row r="1975" spans="5:13">
      <c r="E1975" s="352"/>
      <c r="F1975" s="352"/>
      <c r="G1975" s="352"/>
      <c r="H1975" s="352"/>
      <c r="I1975" s="352"/>
      <c r="J1975" s="352"/>
      <c r="K1975" s="352"/>
      <c r="L1975" s="352"/>
      <c r="M1975" s="352"/>
    </row>
    <row r="1976" spans="5:13">
      <c r="E1976" s="352"/>
      <c r="F1976" s="352"/>
      <c r="G1976" s="352"/>
      <c r="H1976" s="352"/>
      <c r="I1976" s="352"/>
      <c r="J1976" s="352"/>
      <c r="K1976" s="352"/>
      <c r="L1976" s="352"/>
      <c r="M1976" s="352"/>
    </row>
    <row r="1977" spans="5:13">
      <c r="E1977" s="352"/>
      <c r="F1977" s="352"/>
      <c r="G1977" s="352"/>
      <c r="H1977" s="352"/>
      <c r="I1977" s="352"/>
      <c r="J1977" s="352"/>
      <c r="K1977" s="352"/>
      <c r="L1977" s="352"/>
      <c r="M1977" s="352"/>
    </row>
    <row r="1978" spans="5:13">
      <c r="E1978" s="352"/>
      <c r="F1978" s="352"/>
      <c r="G1978" s="352"/>
      <c r="H1978" s="352"/>
      <c r="I1978" s="352"/>
      <c r="J1978" s="352"/>
      <c r="K1978" s="352"/>
      <c r="L1978" s="352"/>
      <c r="M1978" s="352"/>
    </row>
    <row r="1979" spans="5:13">
      <c r="E1979" s="352"/>
      <c r="F1979" s="352"/>
      <c r="G1979" s="352"/>
      <c r="H1979" s="352"/>
      <c r="I1979" s="352"/>
      <c r="J1979" s="352"/>
      <c r="K1979" s="352"/>
      <c r="L1979" s="352"/>
      <c r="M1979" s="352"/>
    </row>
    <row r="1980" spans="5:13">
      <c r="E1980" s="352"/>
      <c r="F1980" s="352"/>
      <c r="G1980" s="352"/>
      <c r="H1980" s="352"/>
      <c r="I1980" s="352"/>
      <c r="J1980" s="352"/>
      <c r="K1980" s="352"/>
      <c r="L1980" s="352"/>
      <c r="M1980" s="352"/>
    </row>
    <row r="1981" spans="5:13">
      <c r="E1981" s="352"/>
      <c r="F1981" s="352"/>
      <c r="G1981" s="352"/>
      <c r="H1981" s="352"/>
      <c r="I1981" s="352"/>
      <c r="J1981" s="352"/>
      <c r="K1981" s="352"/>
      <c r="L1981" s="352"/>
      <c r="M1981" s="352"/>
    </row>
    <row r="1982" spans="5:13">
      <c r="E1982" s="352"/>
      <c r="F1982" s="352"/>
      <c r="G1982" s="352"/>
      <c r="H1982" s="352"/>
      <c r="I1982" s="352"/>
      <c r="J1982" s="352"/>
      <c r="K1982" s="352"/>
      <c r="L1982" s="352"/>
      <c r="M1982" s="352"/>
    </row>
    <row r="1983" spans="5:13">
      <c r="E1983" s="352"/>
      <c r="F1983" s="352"/>
      <c r="G1983" s="352"/>
      <c r="H1983" s="352"/>
      <c r="I1983" s="352"/>
      <c r="J1983" s="352"/>
      <c r="K1983" s="352"/>
      <c r="L1983" s="352"/>
      <c r="M1983" s="352"/>
    </row>
    <row r="1984" spans="5:13">
      <c r="E1984" s="352"/>
      <c r="F1984" s="352"/>
      <c r="G1984" s="352"/>
      <c r="H1984" s="352"/>
      <c r="I1984" s="352"/>
      <c r="J1984" s="352"/>
      <c r="K1984" s="352"/>
      <c r="L1984" s="352"/>
      <c r="M1984" s="352"/>
    </row>
    <row r="1985" spans="5:13">
      <c r="E1985" s="352"/>
      <c r="F1985" s="352"/>
      <c r="G1985" s="352"/>
      <c r="H1985" s="352"/>
      <c r="I1985" s="352"/>
      <c r="J1985" s="352"/>
      <c r="K1985" s="352"/>
      <c r="L1985" s="352"/>
      <c r="M1985" s="352"/>
    </row>
    <row r="1986" spans="5:13">
      <c r="E1986" s="352"/>
      <c r="F1986" s="352"/>
      <c r="G1986" s="352"/>
      <c r="H1986" s="352"/>
      <c r="I1986" s="352"/>
      <c r="J1986" s="352"/>
      <c r="K1986" s="352"/>
      <c r="L1986" s="352"/>
      <c r="M1986" s="352"/>
    </row>
    <row r="1987" spans="5:13">
      <c r="E1987" s="352"/>
      <c r="F1987" s="352"/>
      <c r="G1987" s="352"/>
      <c r="H1987" s="352"/>
      <c r="I1987" s="352"/>
      <c r="J1987" s="352"/>
      <c r="K1987" s="352"/>
      <c r="L1987" s="352"/>
      <c r="M1987" s="352"/>
    </row>
    <row r="1988" spans="5:13">
      <c r="E1988" s="352"/>
      <c r="F1988" s="352"/>
      <c r="G1988" s="352"/>
      <c r="H1988" s="352"/>
      <c r="I1988" s="352"/>
      <c r="J1988" s="352"/>
      <c r="K1988" s="352"/>
      <c r="L1988" s="352"/>
      <c r="M1988" s="352"/>
    </row>
    <row r="1989" spans="5:13">
      <c r="E1989" s="352"/>
      <c r="F1989" s="352"/>
      <c r="G1989" s="352"/>
      <c r="H1989" s="352"/>
      <c r="I1989" s="352"/>
      <c r="J1989" s="352"/>
      <c r="K1989" s="352"/>
      <c r="L1989" s="352"/>
      <c r="M1989" s="352"/>
    </row>
    <row r="1990" spans="5:13">
      <c r="E1990" s="352"/>
      <c r="F1990" s="352"/>
      <c r="G1990" s="352"/>
      <c r="H1990" s="352"/>
      <c r="I1990" s="352"/>
      <c r="J1990" s="352"/>
      <c r="K1990" s="352"/>
      <c r="L1990" s="352"/>
      <c r="M1990" s="352"/>
    </row>
    <row r="1991" spans="5:13">
      <c r="E1991" s="352"/>
      <c r="F1991" s="352"/>
      <c r="G1991" s="352"/>
      <c r="H1991" s="352"/>
      <c r="I1991" s="352"/>
      <c r="J1991" s="352"/>
      <c r="K1991" s="352"/>
      <c r="L1991" s="352"/>
      <c r="M1991" s="352"/>
    </row>
    <row r="1992" spans="5:13">
      <c r="E1992" s="352"/>
      <c r="F1992" s="352"/>
      <c r="G1992" s="352"/>
      <c r="H1992" s="352"/>
      <c r="I1992" s="352"/>
      <c r="J1992" s="352"/>
      <c r="K1992" s="352"/>
      <c r="L1992" s="352"/>
      <c r="M1992" s="352"/>
    </row>
    <row r="1993" spans="5:13">
      <c r="E1993" s="352"/>
      <c r="F1993" s="352"/>
      <c r="G1993" s="352"/>
      <c r="H1993" s="352"/>
      <c r="I1993" s="352"/>
      <c r="J1993" s="352"/>
      <c r="K1993" s="352"/>
      <c r="L1993" s="352"/>
      <c r="M1993" s="352"/>
    </row>
    <row r="1994" spans="5:13">
      <c r="E1994" s="352"/>
      <c r="F1994" s="352"/>
      <c r="G1994" s="352"/>
      <c r="H1994" s="352"/>
      <c r="I1994" s="352"/>
      <c r="J1994" s="352"/>
      <c r="K1994" s="352"/>
      <c r="L1994" s="352"/>
      <c r="M1994" s="352"/>
    </row>
    <row r="1995" spans="5:13">
      <c r="E1995" s="352"/>
      <c r="F1995" s="352"/>
      <c r="G1995" s="352"/>
      <c r="H1995" s="352"/>
      <c r="I1995" s="352"/>
      <c r="J1995" s="352"/>
      <c r="K1995" s="352"/>
      <c r="L1995" s="352"/>
      <c r="M1995" s="352"/>
    </row>
    <row r="1996" spans="5:13">
      <c r="E1996" s="352"/>
      <c r="F1996" s="352"/>
      <c r="G1996" s="352"/>
      <c r="H1996" s="352"/>
      <c r="I1996" s="352"/>
      <c r="J1996" s="352"/>
      <c r="K1996" s="352"/>
      <c r="L1996" s="352"/>
      <c r="M1996" s="352"/>
    </row>
    <row r="1997" spans="5:13">
      <c r="E1997" s="352"/>
      <c r="F1997" s="352"/>
      <c r="G1997" s="352"/>
      <c r="H1997" s="352"/>
      <c r="I1997" s="352"/>
      <c r="J1997" s="352"/>
      <c r="K1997" s="352"/>
      <c r="L1997" s="352"/>
      <c r="M1997" s="352"/>
    </row>
    <row r="1998" spans="5:13">
      <c r="E1998" s="352"/>
      <c r="F1998" s="352"/>
      <c r="G1998" s="352"/>
      <c r="H1998" s="352"/>
      <c r="I1998" s="352"/>
      <c r="J1998" s="352"/>
      <c r="K1998" s="352"/>
      <c r="L1998" s="352"/>
      <c r="M1998" s="352"/>
    </row>
    <row r="1999" spans="5:13">
      <c r="E1999" s="352"/>
      <c r="F1999" s="352"/>
      <c r="G1999" s="352"/>
      <c r="H1999" s="352"/>
      <c r="I1999" s="352"/>
      <c r="J1999" s="352"/>
      <c r="K1999" s="352"/>
      <c r="L1999" s="352"/>
      <c r="M1999" s="352"/>
    </row>
    <row r="2000" spans="5:13">
      <c r="E2000" s="352"/>
      <c r="F2000" s="352"/>
      <c r="G2000" s="352"/>
      <c r="H2000" s="352"/>
      <c r="I2000" s="352"/>
      <c r="J2000" s="352"/>
      <c r="K2000" s="352"/>
      <c r="L2000" s="352"/>
      <c r="M2000" s="352"/>
    </row>
    <row r="2001" spans="5:13">
      <c r="E2001" s="352"/>
      <c r="F2001" s="352"/>
      <c r="G2001" s="352"/>
      <c r="H2001" s="352"/>
      <c r="I2001" s="352"/>
      <c r="J2001" s="352"/>
      <c r="K2001" s="352"/>
      <c r="L2001" s="352"/>
      <c r="M2001" s="352"/>
    </row>
    <row r="2002" spans="5:13">
      <c r="E2002" s="352"/>
      <c r="F2002" s="352"/>
      <c r="G2002" s="352"/>
      <c r="H2002" s="352"/>
      <c r="I2002" s="352"/>
      <c r="J2002" s="352"/>
      <c r="K2002" s="352"/>
      <c r="L2002" s="352"/>
      <c r="M2002" s="352"/>
    </row>
    <row r="2003" spans="5:13">
      <c r="E2003" s="352"/>
      <c r="F2003" s="352"/>
      <c r="G2003" s="352"/>
      <c r="H2003" s="352"/>
      <c r="I2003" s="352"/>
      <c r="J2003" s="352"/>
      <c r="K2003" s="352"/>
      <c r="L2003" s="352"/>
      <c r="M2003" s="352"/>
    </row>
    <row r="2004" spans="5:13">
      <c r="E2004" s="352"/>
      <c r="F2004" s="352"/>
      <c r="G2004" s="352"/>
      <c r="H2004" s="352"/>
      <c r="I2004" s="352"/>
      <c r="J2004" s="352"/>
      <c r="K2004" s="352"/>
      <c r="L2004" s="352"/>
      <c r="M2004" s="352"/>
    </row>
    <row r="2005" spans="5:13">
      <c r="E2005" s="352"/>
      <c r="F2005" s="352"/>
      <c r="G2005" s="352"/>
      <c r="H2005" s="352"/>
      <c r="I2005" s="352"/>
      <c r="J2005" s="352"/>
      <c r="K2005" s="352"/>
      <c r="L2005" s="352"/>
      <c r="M2005" s="352"/>
    </row>
    <row r="2006" spans="5:13">
      <c r="E2006" s="352"/>
      <c r="F2006" s="352"/>
      <c r="G2006" s="352"/>
      <c r="H2006" s="352"/>
      <c r="I2006" s="352"/>
      <c r="J2006" s="352"/>
      <c r="K2006" s="352"/>
      <c r="L2006" s="352"/>
      <c r="M2006" s="352"/>
    </row>
    <row r="2007" spans="5:13">
      <c r="E2007" s="352"/>
      <c r="F2007" s="352"/>
      <c r="G2007" s="352"/>
      <c r="H2007" s="352"/>
      <c r="I2007" s="352"/>
      <c r="J2007" s="352"/>
      <c r="K2007" s="352"/>
      <c r="L2007" s="352"/>
      <c r="M2007" s="352"/>
    </row>
    <row r="2008" spans="5:13">
      <c r="E2008" s="352"/>
      <c r="F2008" s="352"/>
      <c r="G2008" s="352"/>
      <c r="H2008" s="352"/>
      <c r="I2008" s="352"/>
      <c r="J2008" s="352"/>
      <c r="K2008" s="352"/>
      <c r="L2008" s="352"/>
      <c r="M2008" s="352"/>
    </row>
    <row r="2009" spans="5:13">
      <c r="E2009" s="352"/>
      <c r="F2009" s="352"/>
      <c r="G2009" s="352"/>
      <c r="H2009" s="352"/>
      <c r="I2009" s="352"/>
      <c r="J2009" s="352"/>
      <c r="K2009" s="352"/>
      <c r="L2009" s="352"/>
      <c r="M2009" s="352"/>
    </row>
    <row r="2010" spans="5:13">
      <c r="E2010" s="352"/>
      <c r="F2010" s="352"/>
      <c r="G2010" s="352"/>
      <c r="H2010" s="352"/>
      <c r="I2010" s="352"/>
      <c r="J2010" s="352"/>
      <c r="K2010" s="352"/>
      <c r="L2010" s="352"/>
      <c r="M2010" s="352"/>
    </row>
    <row r="2011" spans="5:13">
      <c r="E2011" s="352"/>
      <c r="F2011" s="352"/>
      <c r="G2011" s="352"/>
      <c r="H2011" s="352"/>
      <c r="I2011" s="352"/>
      <c r="J2011" s="352"/>
      <c r="K2011" s="352"/>
      <c r="L2011" s="352"/>
      <c r="M2011" s="352"/>
    </row>
    <row r="2012" spans="5:13">
      <c r="E2012" s="352"/>
      <c r="F2012" s="352"/>
      <c r="G2012" s="352"/>
      <c r="H2012" s="352"/>
      <c r="I2012" s="352"/>
      <c r="J2012" s="352"/>
      <c r="K2012" s="352"/>
      <c r="L2012" s="352"/>
      <c r="M2012" s="352"/>
    </row>
    <row r="2013" spans="5:13">
      <c r="E2013" s="352"/>
      <c r="F2013" s="352"/>
      <c r="G2013" s="352"/>
      <c r="H2013" s="352"/>
      <c r="I2013" s="352"/>
      <c r="J2013" s="352"/>
      <c r="K2013" s="352"/>
      <c r="L2013" s="352"/>
      <c r="M2013" s="352"/>
    </row>
    <row r="2014" spans="5:13">
      <c r="E2014" s="352"/>
      <c r="F2014" s="352"/>
      <c r="G2014" s="352"/>
      <c r="H2014" s="352"/>
      <c r="I2014" s="352"/>
      <c r="J2014" s="352"/>
      <c r="K2014" s="352"/>
      <c r="L2014" s="352"/>
      <c r="M2014" s="352"/>
    </row>
    <row r="2015" spans="5:13">
      <c r="E2015" s="352"/>
      <c r="F2015" s="352"/>
      <c r="G2015" s="352"/>
      <c r="H2015" s="352"/>
      <c r="I2015" s="352"/>
      <c r="J2015" s="352"/>
      <c r="K2015" s="352"/>
      <c r="L2015" s="352"/>
      <c r="M2015" s="352"/>
    </row>
    <row r="2016" spans="5:13">
      <c r="E2016" s="352"/>
      <c r="F2016" s="352"/>
      <c r="G2016" s="352"/>
      <c r="H2016" s="352"/>
      <c r="I2016" s="352"/>
      <c r="J2016" s="352"/>
      <c r="K2016" s="352"/>
      <c r="L2016" s="352"/>
      <c r="M2016" s="352"/>
    </row>
    <row r="2017" spans="5:13">
      <c r="E2017" s="352"/>
      <c r="F2017" s="352"/>
      <c r="G2017" s="352"/>
      <c r="H2017" s="352"/>
      <c r="I2017" s="352"/>
      <c r="J2017" s="352"/>
      <c r="K2017" s="352"/>
      <c r="L2017" s="352"/>
      <c r="M2017" s="352"/>
    </row>
    <row r="2018" spans="5:13">
      <c r="E2018" s="352"/>
      <c r="F2018" s="352"/>
      <c r="G2018" s="352"/>
      <c r="H2018" s="352"/>
      <c r="I2018" s="352"/>
      <c r="J2018" s="352"/>
      <c r="K2018" s="352"/>
      <c r="L2018" s="352"/>
      <c r="M2018" s="352"/>
    </row>
    <row r="2019" spans="5:13">
      <c r="E2019" s="352"/>
      <c r="F2019" s="352"/>
      <c r="G2019" s="352"/>
      <c r="H2019" s="352"/>
      <c r="I2019" s="352"/>
      <c r="J2019" s="352"/>
      <c r="K2019" s="352"/>
      <c r="L2019" s="352"/>
      <c r="M2019" s="352"/>
    </row>
    <row r="2020" spans="5:13">
      <c r="E2020" s="352"/>
      <c r="F2020" s="352"/>
      <c r="G2020" s="352"/>
      <c r="H2020" s="352"/>
      <c r="I2020" s="352"/>
      <c r="J2020" s="352"/>
      <c r="K2020" s="352"/>
      <c r="L2020" s="352"/>
      <c r="M2020" s="352"/>
    </row>
    <row r="2021" spans="5:13">
      <c r="E2021" s="352"/>
      <c r="F2021" s="352"/>
      <c r="G2021" s="352"/>
      <c r="H2021" s="352"/>
      <c r="I2021" s="352"/>
      <c r="J2021" s="352"/>
      <c r="K2021" s="352"/>
      <c r="L2021" s="352"/>
      <c r="M2021" s="352"/>
    </row>
    <row r="2022" spans="5:13">
      <c r="E2022" s="352"/>
      <c r="F2022" s="352"/>
      <c r="G2022" s="352"/>
      <c r="H2022" s="352"/>
      <c r="I2022" s="352"/>
      <c r="J2022" s="352"/>
      <c r="K2022" s="352"/>
      <c r="L2022" s="352"/>
      <c r="M2022" s="352"/>
    </row>
    <row r="2023" spans="5:13">
      <c r="E2023" s="352"/>
      <c r="F2023" s="352"/>
      <c r="G2023" s="352"/>
      <c r="H2023" s="352"/>
      <c r="I2023" s="352"/>
      <c r="J2023" s="352"/>
      <c r="K2023" s="352"/>
      <c r="L2023" s="352"/>
      <c r="M2023" s="352"/>
    </row>
    <row r="2024" spans="5:13">
      <c r="E2024" s="352"/>
      <c r="F2024" s="352"/>
      <c r="G2024" s="352"/>
      <c r="H2024" s="352"/>
      <c r="I2024" s="352"/>
      <c r="J2024" s="352"/>
      <c r="K2024" s="352"/>
      <c r="L2024" s="352"/>
      <c r="M2024" s="352"/>
    </row>
    <row r="2025" spans="5:13">
      <c r="E2025" s="352"/>
      <c r="F2025" s="352"/>
      <c r="G2025" s="352"/>
      <c r="H2025" s="352"/>
      <c r="I2025" s="352"/>
      <c r="J2025" s="352"/>
      <c r="K2025" s="352"/>
      <c r="L2025" s="352"/>
      <c r="M2025" s="352"/>
    </row>
    <row r="2026" spans="5:13">
      <c r="E2026" s="352"/>
      <c r="F2026" s="352"/>
      <c r="G2026" s="352"/>
      <c r="H2026" s="352"/>
      <c r="I2026" s="352"/>
      <c r="J2026" s="352"/>
      <c r="K2026" s="352"/>
      <c r="L2026" s="352"/>
      <c r="M2026" s="352"/>
    </row>
    <row r="2027" spans="5:13">
      <c r="E2027" s="352"/>
      <c r="F2027" s="352"/>
      <c r="G2027" s="352"/>
      <c r="H2027" s="352"/>
      <c r="I2027" s="352"/>
      <c r="J2027" s="352"/>
      <c r="K2027" s="352"/>
      <c r="L2027" s="352"/>
      <c r="M2027" s="352"/>
    </row>
    <row r="2028" spans="5:13">
      <c r="E2028" s="352"/>
      <c r="F2028" s="352"/>
      <c r="G2028" s="352"/>
      <c r="H2028" s="352"/>
      <c r="I2028" s="352"/>
      <c r="J2028" s="352"/>
      <c r="K2028" s="352"/>
      <c r="L2028" s="352"/>
      <c r="M2028" s="352"/>
    </row>
    <row r="2029" spans="5:13">
      <c r="E2029" s="352"/>
      <c r="F2029" s="352"/>
      <c r="G2029" s="352"/>
      <c r="H2029" s="352"/>
      <c r="I2029" s="352"/>
      <c r="J2029" s="352"/>
      <c r="K2029" s="352"/>
      <c r="L2029" s="352"/>
      <c r="M2029" s="352"/>
    </row>
    <row r="2030" spans="5:13">
      <c r="E2030" s="352"/>
      <c r="F2030" s="352"/>
      <c r="G2030" s="352"/>
      <c r="H2030" s="352"/>
      <c r="I2030" s="352"/>
      <c r="J2030" s="352"/>
      <c r="K2030" s="352"/>
      <c r="L2030" s="352"/>
      <c r="M2030" s="352"/>
    </row>
    <row r="2031" spans="5:13">
      <c r="E2031" s="352"/>
      <c r="F2031" s="352"/>
      <c r="G2031" s="352"/>
      <c r="H2031" s="352"/>
      <c r="I2031" s="352"/>
      <c r="J2031" s="352"/>
      <c r="K2031" s="352"/>
      <c r="L2031" s="352"/>
      <c r="M2031" s="352"/>
    </row>
    <row r="2032" spans="5:13">
      <c r="E2032" s="352"/>
      <c r="F2032" s="352"/>
      <c r="G2032" s="352"/>
      <c r="H2032" s="352"/>
      <c r="I2032" s="352"/>
      <c r="J2032" s="352"/>
      <c r="K2032" s="352"/>
      <c r="L2032" s="352"/>
      <c r="M2032" s="352"/>
    </row>
    <row r="2033" spans="5:13">
      <c r="E2033" s="352"/>
      <c r="F2033" s="352"/>
      <c r="G2033" s="352"/>
      <c r="H2033" s="352"/>
      <c r="I2033" s="352"/>
      <c r="J2033" s="352"/>
      <c r="K2033" s="352"/>
      <c r="L2033" s="352"/>
      <c r="M2033" s="352"/>
    </row>
    <row r="2034" spans="5:13">
      <c r="E2034" s="352"/>
      <c r="F2034" s="352"/>
      <c r="G2034" s="352"/>
      <c r="H2034" s="352"/>
      <c r="I2034" s="352"/>
      <c r="J2034" s="352"/>
      <c r="K2034" s="352"/>
      <c r="L2034" s="352"/>
      <c r="M2034" s="352"/>
    </row>
    <row r="2035" spans="5:13">
      <c r="E2035" s="352"/>
      <c r="F2035" s="352"/>
      <c r="G2035" s="352"/>
      <c r="H2035" s="352"/>
      <c r="I2035" s="352"/>
      <c r="J2035" s="352"/>
      <c r="K2035" s="352"/>
      <c r="L2035" s="352"/>
      <c r="M2035" s="352"/>
    </row>
    <row r="2036" spans="5:13">
      <c r="E2036" s="352"/>
      <c r="F2036" s="352"/>
      <c r="G2036" s="352"/>
      <c r="H2036" s="352"/>
      <c r="I2036" s="352"/>
      <c r="J2036" s="352"/>
      <c r="K2036" s="352"/>
      <c r="L2036" s="352"/>
      <c r="M2036" s="352"/>
    </row>
    <row r="2037" spans="5:13">
      <c r="E2037" s="352"/>
      <c r="F2037" s="352"/>
      <c r="G2037" s="352"/>
      <c r="H2037" s="352"/>
      <c r="I2037" s="352"/>
      <c r="J2037" s="352"/>
      <c r="K2037" s="352"/>
      <c r="L2037" s="352"/>
      <c r="M2037" s="352"/>
    </row>
    <row r="2038" spans="5:13">
      <c r="E2038" s="352"/>
      <c r="F2038" s="352"/>
      <c r="G2038" s="352"/>
      <c r="H2038" s="352"/>
      <c r="I2038" s="352"/>
      <c r="J2038" s="352"/>
      <c r="K2038" s="352"/>
      <c r="L2038" s="352"/>
      <c r="M2038" s="352"/>
    </row>
    <row r="2039" spans="5:13">
      <c r="E2039" s="352"/>
      <c r="F2039" s="352"/>
      <c r="G2039" s="352"/>
      <c r="H2039" s="352"/>
      <c r="I2039" s="352"/>
      <c r="J2039" s="352"/>
      <c r="K2039" s="352"/>
      <c r="L2039" s="352"/>
      <c r="M2039" s="352"/>
    </row>
    <row r="2040" spans="5:13">
      <c r="E2040" s="352"/>
      <c r="F2040" s="352"/>
      <c r="G2040" s="352"/>
      <c r="H2040" s="352"/>
      <c r="I2040" s="352"/>
      <c r="J2040" s="352"/>
      <c r="K2040" s="352"/>
      <c r="L2040" s="352"/>
      <c r="M2040" s="352"/>
    </row>
    <row r="2041" spans="5:13">
      <c r="E2041" s="352"/>
      <c r="F2041" s="352"/>
      <c r="G2041" s="352"/>
      <c r="H2041" s="352"/>
      <c r="I2041" s="352"/>
      <c r="J2041" s="352"/>
      <c r="K2041" s="352"/>
      <c r="L2041" s="352"/>
      <c r="M2041" s="352"/>
    </row>
    <row r="2042" spans="5:13">
      <c r="E2042" s="352"/>
      <c r="F2042" s="352"/>
      <c r="G2042" s="352"/>
      <c r="H2042" s="352"/>
      <c r="I2042" s="352"/>
      <c r="J2042" s="352"/>
      <c r="K2042" s="352"/>
      <c r="L2042" s="352"/>
      <c r="M2042" s="352"/>
    </row>
    <row r="2043" spans="5:13">
      <c r="E2043" s="352"/>
      <c r="F2043" s="352"/>
      <c r="G2043" s="352"/>
      <c r="H2043" s="352"/>
      <c r="I2043" s="352"/>
      <c r="J2043" s="352"/>
      <c r="K2043" s="352"/>
      <c r="L2043" s="352"/>
      <c r="M2043" s="352"/>
    </row>
    <row r="2044" spans="5:13">
      <c r="E2044" s="352"/>
      <c r="F2044" s="352"/>
      <c r="G2044" s="352"/>
      <c r="H2044" s="352"/>
      <c r="I2044" s="352"/>
      <c r="J2044" s="352"/>
      <c r="K2044" s="352"/>
      <c r="L2044" s="352"/>
      <c r="M2044" s="352"/>
    </row>
    <row r="2045" spans="5:13">
      <c r="E2045" s="352"/>
      <c r="F2045" s="352"/>
      <c r="G2045" s="352"/>
      <c r="H2045" s="352"/>
      <c r="I2045" s="352"/>
      <c r="J2045" s="352"/>
      <c r="K2045" s="352"/>
      <c r="L2045" s="352"/>
      <c r="M2045" s="352"/>
    </row>
    <row r="2046" spans="5:13">
      <c r="E2046" s="352"/>
      <c r="F2046" s="352"/>
      <c r="G2046" s="352"/>
      <c r="H2046" s="352"/>
      <c r="I2046" s="352"/>
      <c r="J2046" s="352"/>
      <c r="K2046" s="352"/>
      <c r="L2046" s="352"/>
      <c r="M2046" s="352"/>
    </row>
    <row r="2047" spans="5:13">
      <c r="E2047" s="352"/>
      <c r="F2047" s="352"/>
      <c r="G2047" s="352"/>
      <c r="H2047" s="352"/>
      <c r="I2047" s="352"/>
      <c r="J2047" s="352"/>
      <c r="K2047" s="352"/>
      <c r="L2047" s="352"/>
      <c r="M2047" s="352"/>
    </row>
    <row r="2048" spans="5:13">
      <c r="E2048" s="352"/>
      <c r="F2048" s="352"/>
      <c r="G2048" s="352"/>
      <c r="H2048" s="352"/>
      <c r="I2048" s="352"/>
      <c r="J2048" s="352"/>
      <c r="K2048" s="352"/>
      <c r="L2048" s="352"/>
      <c r="M2048" s="352"/>
    </row>
    <row r="2049" spans="5:13">
      <c r="E2049" s="352"/>
      <c r="F2049" s="352"/>
      <c r="G2049" s="352"/>
      <c r="H2049" s="352"/>
      <c r="I2049" s="352"/>
      <c r="J2049" s="352"/>
      <c r="K2049" s="352"/>
      <c r="L2049" s="352"/>
      <c r="M2049" s="352"/>
    </row>
    <row r="2050" spans="5:13">
      <c r="E2050" s="352"/>
      <c r="F2050" s="352"/>
      <c r="G2050" s="352"/>
      <c r="H2050" s="352"/>
      <c r="I2050" s="352"/>
      <c r="J2050" s="352"/>
      <c r="K2050" s="352"/>
      <c r="L2050" s="352"/>
      <c r="M2050" s="352"/>
    </row>
    <row r="2051" spans="5:13">
      <c r="E2051" s="352"/>
      <c r="F2051" s="352"/>
      <c r="G2051" s="352"/>
      <c r="H2051" s="352"/>
      <c r="I2051" s="352"/>
      <c r="J2051" s="352"/>
      <c r="K2051" s="352"/>
      <c r="L2051" s="352"/>
      <c r="M2051" s="352"/>
    </row>
    <row r="2052" spans="5:13">
      <c r="E2052" s="352"/>
      <c r="F2052" s="352"/>
      <c r="G2052" s="352"/>
      <c r="H2052" s="352"/>
      <c r="I2052" s="352"/>
      <c r="J2052" s="352"/>
      <c r="K2052" s="352"/>
      <c r="L2052" s="352"/>
      <c r="M2052" s="352"/>
    </row>
    <row r="2053" spans="5:13">
      <c r="E2053" s="352"/>
      <c r="F2053" s="352"/>
      <c r="G2053" s="352"/>
      <c r="H2053" s="352"/>
      <c r="I2053" s="352"/>
      <c r="J2053" s="352"/>
      <c r="K2053" s="352"/>
      <c r="L2053" s="352"/>
      <c r="M2053" s="352"/>
    </row>
    <row r="2054" spans="5:13">
      <c r="E2054" s="352"/>
      <c r="F2054" s="352"/>
      <c r="G2054" s="352"/>
      <c r="H2054" s="352"/>
      <c r="I2054" s="352"/>
      <c r="J2054" s="352"/>
      <c r="K2054" s="352"/>
      <c r="L2054" s="352"/>
      <c r="M2054" s="352"/>
    </row>
    <row r="2055" spans="5:13">
      <c r="E2055" s="352"/>
      <c r="F2055" s="352"/>
      <c r="G2055" s="352"/>
      <c r="H2055" s="352"/>
      <c r="I2055" s="352"/>
      <c r="J2055" s="352"/>
      <c r="K2055" s="352"/>
      <c r="L2055" s="352"/>
      <c r="M2055" s="352"/>
    </row>
    <row r="2056" spans="5:13">
      <c r="E2056" s="352"/>
      <c r="F2056" s="352"/>
      <c r="G2056" s="352"/>
      <c r="H2056" s="352"/>
      <c r="I2056" s="352"/>
      <c r="J2056" s="352"/>
      <c r="K2056" s="352"/>
      <c r="L2056" s="352"/>
      <c r="M2056" s="352"/>
    </row>
    <row r="2057" spans="5:13">
      <c r="E2057" s="352"/>
      <c r="F2057" s="352"/>
      <c r="G2057" s="352"/>
      <c r="H2057" s="352"/>
      <c r="I2057" s="352"/>
      <c r="J2057" s="352"/>
      <c r="K2057" s="352"/>
      <c r="L2057" s="352"/>
      <c r="M2057" s="352"/>
    </row>
    <row r="2058" spans="5:13">
      <c r="E2058" s="352"/>
      <c r="F2058" s="352"/>
      <c r="G2058" s="352"/>
      <c r="H2058" s="352"/>
      <c r="I2058" s="352"/>
      <c r="J2058" s="352"/>
      <c r="K2058" s="352"/>
      <c r="L2058" s="352"/>
      <c r="M2058" s="352"/>
    </row>
    <row r="2059" spans="5:13">
      <c r="E2059" s="352"/>
      <c r="F2059" s="352"/>
      <c r="G2059" s="352"/>
      <c r="H2059" s="352"/>
      <c r="I2059" s="352"/>
      <c r="J2059" s="352"/>
      <c r="K2059" s="352"/>
      <c r="L2059" s="352"/>
      <c r="M2059" s="352"/>
    </row>
    <row r="2060" spans="5:13">
      <c r="E2060" s="352"/>
      <c r="F2060" s="352"/>
      <c r="G2060" s="352"/>
      <c r="H2060" s="352"/>
      <c r="I2060" s="352"/>
      <c r="J2060" s="352"/>
      <c r="K2060" s="352"/>
      <c r="L2060" s="352"/>
      <c r="M2060" s="352"/>
    </row>
    <row r="2061" spans="5:13">
      <c r="E2061" s="352"/>
      <c r="F2061" s="352"/>
      <c r="G2061" s="352"/>
      <c r="H2061" s="352"/>
      <c r="I2061" s="352"/>
      <c r="J2061" s="352"/>
      <c r="K2061" s="352"/>
      <c r="L2061" s="352"/>
      <c r="M2061" s="352"/>
    </row>
    <row r="2062" spans="5:13">
      <c r="E2062" s="352"/>
      <c r="F2062" s="352"/>
      <c r="G2062" s="352"/>
      <c r="H2062" s="352"/>
      <c r="I2062" s="352"/>
      <c r="J2062" s="352"/>
      <c r="K2062" s="352"/>
      <c r="L2062" s="352"/>
      <c r="M2062" s="352"/>
    </row>
    <row r="2063" spans="5:13">
      <c r="E2063" s="352"/>
      <c r="F2063" s="352"/>
      <c r="G2063" s="352"/>
      <c r="H2063" s="352"/>
      <c r="I2063" s="352"/>
      <c r="J2063" s="352"/>
      <c r="K2063" s="352"/>
      <c r="L2063" s="352"/>
      <c r="M2063" s="352"/>
    </row>
    <row r="2064" spans="5:13">
      <c r="E2064" s="352"/>
      <c r="F2064" s="352"/>
      <c r="G2064" s="352"/>
      <c r="H2064" s="352"/>
      <c r="I2064" s="352"/>
      <c r="J2064" s="352"/>
      <c r="K2064" s="352"/>
      <c r="L2064" s="352"/>
      <c r="M2064" s="352"/>
    </row>
    <row r="2065" spans="5:13">
      <c r="E2065" s="352"/>
      <c r="F2065" s="352"/>
      <c r="G2065" s="352"/>
      <c r="H2065" s="352"/>
      <c r="I2065" s="352"/>
      <c r="J2065" s="352"/>
      <c r="K2065" s="352"/>
      <c r="L2065" s="352"/>
      <c r="M2065" s="352"/>
    </row>
    <row r="2066" spans="5:13">
      <c r="E2066" s="352"/>
      <c r="F2066" s="352"/>
      <c r="G2066" s="352"/>
      <c r="H2066" s="352"/>
      <c r="I2066" s="352"/>
      <c r="J2066" s="352"/>
      <c r="K2066" s="352"/>
      <c r="L2066" s="352"/>
      <c r="M2066" s="352"/>
    </row>
    <row r="2067" spans="5:13">
      <c r="E2067" s="352"/>
      <c r="F2067" s="352"/>
      <c r="G2067" s="352"/>
      <c r="H2067" s="352"/>
      <c r="I2067" s="352"/>
      <c r="J2067" s="352"/>
      <c r="K2067" s="352"/>
      <c r="L2067" s="352"/>
      <c r="M2067" s="352"/>
    </row>
    <row r="2068" spans="5:13">
      <c r="E2068" s="352"/>
      <c r="F2068" s="352"/>
      <c r="G2068" s="352"/>
      <c r="H2068" s="352"/>
      <c r="I2068" s="352"/>
      <c r="J2068" s="352"/>
      <c r="K2068" s="352"/>
      <c r="L2068" s="352"/>
      <c r="M2068" s="352"/>
    </row>
    <row r="2069" spans="5:13">
      <c r="E2069" s="352"/>
      <c r="F2069" s="352"/>
      <c r="G2069" s="352"/>
      <c r="H2069" s="352"/>
      <c r="I2069" s="352"/>
      <c r="J2069" s="352"/>
      <c r="K2069" s="352"/>
      <c r="L2069" s="352"/>
      <c r="M2069" s="352"/>
    </row>
    <row r="2070" spans="5:13">
      <c r="E2070" s="352"/>
      <c r="F2070" s="352"/>
      <c r="G2070" s="352"/>
      <c r="H2070" s="352"/>
      <c r="I2070" s="352"/>
      <c r="J2070" s="352"/>
      <c r="K2070" s="352"/>
      <c r="L2070" s="352"/>
      <c r="M2070" s="352"/>
    </row>
    <row r="2071" spans="5:13">
      <c r="E2071" s="352"/>
      <c r="F2071" s="352"/>
      <c r="G2071" s="352"/>
      <c r="H2071" s="352"/>
      <c r="I2071" s="352"/>
      <c r="J2071" s="352"/>
      <c r="K2071" s="352"/>
      <c r="L2071" s="352"/>
      <c r="M2071" s="352"/>
    </row>
    <row r="2072" spans="5:13">
      <c r="E2072" s="352"/>
      <c r="F2072" s="352"/>
      <c r="G2072" s="352"/>
      <c r="H2072" s="352"/>
      <c r="I2072" s="352"/>
      <c r="J2072" s="352"/>
      <c r="K2072" s="352"/>
      <c r="L2072" s="352"/>
      <c r="M2072" s="352"/>
    </row>
    <row r="2073" spans="5:13">
      <c r="E2073" s="352"/>
      <c r="F2073" s="352"/>
      <c r="G2073" s="352"/>
      <c r="H2073" s="352"/>
      <c r="I2073" s="352"/>
      <c r="J2073" s="352"/>
      <c r="K2073" s="352"/>
      <c r="L2073" s="352"/>
      <c r="M2073" s="352"/>
    </row>
    <row r="2074" spans="5:13">
      <c r="E2074" s="352"/>
      <c r="F2074" s="352"/>
      <c r="G2074" s="352"/>
      <c r="H2074" s="352"/>
      <c r="I2074" s="352"/>
      <c r="J2074" s="352"/>
      <c r="K2074" s="352"/>
      <c r="L2074" s="352"/>
      <c r="M2074" s="352"/>
    </row>
    <row r="2075" spans="5:13">
      <c r="E2075" s="352"/>
      <c r="F2075" s="352"/>
      <c r="G2075" s="352"/>
      <c r="H2075" s="352"/>
      <c r="I2075" s="352"/>
      <c r="J2075" s="352"/>
      <c r="K2075" s="352"/>
      <c r="L2075" s="352"/>
      <c r="M2075" s="352"/>
    </row>
    <row r="2076" spans="5:13">
      <c r="E2076" s="352"/>
      <c r="F2076" s="352"/>
      <c r="G2076" s="352"/>
      <c r="H2076" s="352"/>
      <c r="I2076" s="352"/>
      <c r="J2076" s="352"/>
      <c r="K2076" s="352"/>
      <c r="L2076" s="352"/>
      <c r="M2076" s="352"/>
    </row>
    <row r="2077" spans="5:13">
      <c r="E2077" s="352"/>
      <c r="F2077" s="352"/>
      <c r="G2077" s="352"/>
      <c r="H2077" s="352"/>
      <c r="I2077" s="352"/>
      <c r="J2077" s="352"/>
      <c r="K2077" s="352"/>
      <c r="L2077" s="352"/>
      <c r="M2077" s="352"/>
    </row>
    <row r="2078" spans="5:13">
      <c r="E2078" s="352"/>
      <c r="F2078" s="352"/>
      <c r="G2078" s="352"/>
      <c r="H2078" s="352"/>
      <c r="I2078" s="352"/>
      <c r="J2078" s="352"/>
      <c r="K2078" s="352"/>
      <c r="L2078" s="352"/>
      <c r="M2078" s="352"/>
    </row>
    <row r="2079" spans="5:13">
      <c r="E2079" s="352"/>
      <c r="F2079" s="352"/>
      <c r="G2079" s="352"/>
      <c r="H2079" s="352"/>
      <c r="I2079" s="352"/>
      <c r="J2079" s="352"/>
      <c r="K2079" s="352"/>
      <c r="L2079" s="352"/>
      <c r="M2079" s="352"/>
    </row>
    <row r="2080" spans="5:13">
      <c r="E2080" s="352"/>
      <c r="F2080" s="352"/>
      <c r="G2080" s="352"/>
      <c r="H2080" s="352"/>
      <c r="I2080" s="352"/>
      <c r="J2080" s="352"/>
      <c r="K2080" s="352"/>
      <c r="L2080" s="352"/>
      <c r="M2080" s="352"/>
    </row>
    <row r="2081" spans="5:13">
      <c r="E2081" s="352"/>
      <c r="F2081" s="352"/>
      <c r="G2081" s="352"/>
      <c r="H2081" s="352"/>
      <c r="I2081" s="352"/>
      <c r="J2081" s="352"/>
      <c r="K2081" s="352"/>
      <c r="L2081" s="352"/>
      <c r="M2081" s="352"/>
    </row>
    <row r="2082" spans="5:13">
      <c r="E2082" s="352"/>
      <c r="F2082" s="352"/>
      <c r="G2082" s="352"/>
      <c r="H2082" s="352"/>
      <c r="I2082" s="352"/>
      <c r="J2082" s="352"/>
      <c r="K2082" s="352"/>
      <c r="L2082" s="352"/>
      <c r="M2082" s="352"/>
    </row>
    <row r="2083" spans="5:13">
      <c r="E2083" s="352"/>
      <c r="F2083" s="352"/>
      <c r="G2083" s="352"/>
      <c r="H2083" s="352"/>
      <c r="I2083" s="352"/>
      <c r="J2083" s="352"/>
      <c r="K2083" s="352"/>
      <c r="L2083" s="352"/>
      <c r="M2083" s="352"/>
    </row>
    <row r="2084" spans="5:13">
      <c r="E2084" s="352"/>
      <c r="F2084" s="352"/>
      <c r="G2084" s="352"/>
      <c r="H2084" s="352"/>
      <c r="I2084" s="352"/>
      <c r="J2084" s="352"/>
      <c r="K2084" s="352"/>
      <c r="L2084" s="352"/>
      <c r="M2084" s="352"/>
    </row>
    <row r="2085" spans="5:13">
      <c r="E2085" s="352"/>
      <c r="F2085" s="352"/>
      <c r="G2085" s="352"/>
      <c r="H2085" s="352"/>
      <c r="I2085" s="352"/>
      <c r="J2085" s="352"/>
      <c r="K2085" s="352"/>
      <c r="L2085" s="352"/>
      <c r="M2085" s="352"/>
    </row>
    <row r="2086" spans="5:13">
      <c r="E2086" s="352"/>
      <c r="F2086" s="352"/>
      <c r="G2086" s="352"/>
      <c r="H2086" s="352"/>
      <c r="I2086" s="352"/>
      <c r="J2086" s="352"/>
      <c r="K2086" s="352"/>
      <c r="L2086" s="352"/>
      <c r="M2086" s="352"/>
    </row>
    <row r="2087" spans="5:13">
      <c r="E2087" s="352"/>
      <c r="F2087" s="352"/>
      <c r="G2087" s="352"/>
      <c r="H2087" s="352"/>
      <c r="I2087" s="352"/>
      <c r="J2087" s="352"/>
      <c r="K2087" s="352"/>
      <c r="L2087" s="352"/>
      <c r="M2087" s="352"/>
    </row>
    <row r="2088" spans="5:13">
      <c r="E2088" s="352"/>
      <c r="F2088" s="352"/>
      <c r="G2088" s="352"/>
      <c r="H2088" s="352"/>
      <c r="I2088" s="352"/>
      <c r="J2088" s="352"/>
      <c r="K2088" s="352"/>
      <c r="L2088" s="352"/>
      <c r="M2088" s="352"/>
    </row>
    <row r="2089" spans="5:13">
      <c r="E2089" s="352"/>
      <c r="F2089" s="352"/>
      <c r="G2089" s="352"/>
      <c r="H2089" s="352"/>
      <c r="I2089" s="352"/>
      <c r="J2089" s="352"/>
      <c r="K2089" s="352"/>
      <c r="L2089" s="352"/>
      <c r="M2089" s="352"/>
    </row>
    <row r="2090" spans="5:13">
      <c r="E2090" s="352"/>
      <c r="F2090" s="352"/>
      <c r="G2090" s="352"/>
      <c r="H2090" s="352"/>
      <c r="I2090" s="352"/>
      <c r="J2090" s="352"/>
      <c r="K2090" s="352"/>
      <c r="L2090" s="352"/>
      <c r="M2090" s="352"/>
    </row>
    <row r="2091" spans="5:13">
      <c r="E2091" s="352"/>
      <c r="F2091" s="352"/>
      <c r="G2091" s="352"/>
      <c r="H2091" s="352"/>
      <c r="I2091" s="352"/>
      <c r="J2091" s="352"/>
      <c r="K2091" s="352"/>
      <c r="L2091" s="352"/>
      <c r="M2091" s="352"/>
    </row>
    <row r="2092" spans="5:13">
      <c r="E2092" s="352"/>
      <c r="F2092" s="352"/>
      <c r="G2092" s="352"/>
      <c r="H2092" s="352"/>
      <c r="I2092" s="352"/>
      <c r="J2092" s="352"/>
      <c r="K2092" s="352"/>
      <c r="L2092" s="352"/>
      <c r="M2092" s="352"/>
    </row>
    <row r="2093" spans="5:13">
      <c r="E2093" s="352"/>
      <c r="F2093" s="352"/>
      <c r="G2093" s="352"/>
      <c r="H2093" s="352"/>
      <c r="I2093" s="352"/>
      <c r="J2093" s="352"/>
      <c r="K2093" s="352"/>
      <c r="L2093" s="352"/>
      <c r="M2093" s="352"/>
    </row>
    <row r="2094" spans="5:13">
      <c r="E2094" s="352"/>
      <c r="F2094" s="352"/>
      <c r="G2094" s="352"/>
      <c r="H2094" s="352"/>
      <c r="I2094" s="352"/>
      <c r="J2094" s="352"/>
      <c r="K2094" s="352"/>
      <c r="L2094" s="352"/>
      <c r="M2094" s="352"/>
    </row>
    <row r="2095" spans="5:13">
      <c r="E2095" s="352"/>
      <c r="F2095" s="352"/>
      <c r="G2095" s="352"/>
      <c r="H2095" s="352"/>
      <c r="I2095" s="352"/>
      <c r="J2095" s="352"/>
      <c r="K2095" s="352"/>
      <c r="L2095" s="352"/>
      <c r="M2095" s="352"/>
    </row>
    <row r="2096" spans="5:13">
      <c r="E2096" s="352"/>
      <c r="F2096" s="352"/>
      <c r="G2096" s="352"/>
      <c r="H2096" s="352"/>
      <c r="I2096" s="352"/>
      <c r="J2096" s="352"/>
      <c r="K2096" s="352"/>
      <c r="L2096" s="352"/>
      <c r="M2096" s="352"/>
    </row>
    <row r="2097" spans="5:13">
      <c r="E2097" s="352"/>
      <c r="F2097" s="352"/>
      <c r="G2097" s="352"/>
      <c r="H2097" s="352"/>
      <c r="I2097" s="352"/>
      <c r="J2097" s="352"/>
      <c r="K2097" s="352"/>
      <c r="L2097" s="352"/>
      <c r="M2097" s="352"/>
    </row>
    <row r="2098" spans="5:13">
      <c r="E2098" s="352"/>
      <c r="F2098" s="352"/>
      <c r="G2098" s="352"/>
      <c r="H2098" s="352"/>
      <c r="I2098" s="352"/>
      <c r="J2098" s="352"/>
      <c r="K2098" s="352"/>
      <c r="L2098" s="352"/>
      <c r="M2098" s="352"/>
    </row>
    <row r="2099" spans="5:13">
      <c r="E2099" s="352"/>
      <c r="F2099" s="352"/>
      <c r="G2099" s="352"/>
      <c r="H2099" s="352"/>
      <c r="I2099" s="352"/>
      <c r="J2099" s="352"/>
      <c r="K2099" s="352"/>
      <c r="L2099" s="352"/>
      <c r="M2099" s="352"/>
    </row>
    <row r="2100" spans="5:13">
      <c r="E2100" s="352"/>
      <c r="F2100" s="352"/>
      <c r="G2100" s="352"/>
      <c r="H2100" s="352"/>
      <c r="I2100" s="352"/>
      <c r="J2100" s="352"/>
      <c r="K2100" s="352"/>
      <c r="L2100" s="352"/>
      <c r="M2100" s="352"/>
    </row>
    <row r="2101" spans="5:13">
      <c r="E2101" s="352"/>
      <c r="F2101" s="352"/>
      <c r="G2101" s="352"/>
      <c r="H2101" s="352"/>
      <c r="I2101" s="352"/>
      <c r="J2101" s="352"/>
      <c r="K2101" s="352"/>
      <c r="L2101" s="352"/>
      <c r="M2101" s="352"/>
    </row>
    <row r="2102" spans="5:13">
      <c r="E2102" s="352"/>
      <c r="F2102" s="352"/>
      <c r="G2102" s="352"/>
      <c r="H2102" s="352"/>
      <c r="I2102" s="352"/>
      <c r="J2102" s="352"/>
      <c r="K2102" s="352"/>
      <c r="L2102" s="352"/>
      <c r="M2102" s="352"/>
    </row>
    <row r="2103" spans="5:13">
      <c r="E2103" s="352"/>
      <c r="F2103" s="352"/>
      <c r="G2103" s="352"/>
      <c r="H2103" s="352"/>
      <c r="I2103" s="352"/>
      <c r="J2103" s="352"/>
      <c r="K2103" s="352"/>
      <c r="L2103" s="352"/>
      <c r="M2103" s="352"/>
    </row>
    <row r="2104" spans="5:13">
      <c r="E2104" s="352"/>
      <c r="F2104" s="352"/>
      <c r="G2104" s="352"/>
      <c r="H2104" s="352"/>
      <c r="I2104" s="352"/>
      <c r="J2104" s="352"/>
      <c r="K2104" s="352"/>
      <c r="L2104" s="352"/>
      <c r="M2104" s="352"/>
    </row>
    <row r="2105" spans="5:13">
      <c r="E2105" s="352"/>
      <c r="F2105" s="352"/>
      <c r="G2105" s="352"/>
      <c r="H2105" s="352"/>
      <c r="I2105" s="352"/>
      <c r="J2105" s="352"/>
      <c r="K2105" s="352"/>
      <c r="L2105" s="352"/>
      <c r="M2105" s="352"/>
    </row>
    <row r="2106" spans="5:13">
      <c r="E2106" s="352"/>
      <c r="F2106" s="352"/>
      <c r="G2106" s="352"/>
      <c r="H2106" s="352"/>
      <c r="I2106" s="352"/>
      <c r="J2106" s="352"/>
      <c r="K2106" s="352"/>
      <c r="L2106" s="352"/>
      <c r="M2106" s="352"/>
    </row>
    <row r="2107" spans="5:13">
      <c r="E2107" s="352"/>
      <c r="F2107" s="352"/>
      <c r="G2107" s="352"/>
      <c r="H2107" s="352"/>
      <c r="I2107" s="352"/>
      <c r="J2107" s="352"/>
      <c r="K2107" s="352"/>
      <c r="L2107" s="352"/>
      <c r="M2107" s="352"/>
    </row>
    <row r="2108" spans="5:13">
      <c r="E2108" s="352"/>
      <c r="F2108" s="352"/>
      <c r="G2108" s="352"/>
      <c r="H2108" s="352"/>
      <c r="I2108" s="352"/>
      <c r="J2108" s="352"/>
      <c r="K2108" s="352"/>
      <c r="L2108" s="352"/>
      <c r="M2108" s="352"/>
    </row>
    <row r="2109" spans="5:13">
      <c r="E2109" s="352"/>
      <c r="F2109" s="352"/>
      <c r="G2109" s="352"/>
      <c r="H2109" s="352"/>
      <c r="I2109" s="352"/>
      <c r="J2109" s="352"/>
      <c r="K2109" s="352"/>
      <c r="L2109" s="352"/>
      <c r="M2109" s="352"/>
    </row>
    <row r="2110" spans="5:13">
      <c r="E2110" s="352"/>
      <c r="F2110" s="352"/>
      <c r="G2110" s="352"/>
      <c r="H2110" s="352"/>
      <c r="I2110" s="352"/>
      <c r="J2110" s="352"/>
      <c r="K2110" s="352"/>
      <c r="L2110" s="352"/>
      <c r="M2110" s="352"/>
    </row>
    <row r="2111" spans="5:13">
      <c r="E2111" s="352"/>
      <c r="F2111" s="352"/>
      <c r="G2111" s="352"/>
      <c r="H2111" s="352"/>
      <c r="I2111" s="352"/>
      <c r="J2111" s="352"/>
      <c r="K2111" s="352"/>
      <c r="L2111" s="352"/>
      <c r="M2111" s="352"/>
    </row>
    <row r="2112" spans="5:13">
      <c r="E2112" s="352"/>
      <c r="F2112" s="352"/>
      <c r="G2112" s="352"/>
      <c r="H2112" s="352"/>
      <c r="I2112" s="352"/>
      <c r="J2112" s="352"/>
      <c r="K2112" s="352"/>
      <c r="L2112" s="352"/>
      <c r="M2112" s="352"/>
    </row>
    <row r="2113" spans="5:13">
      <c r="E2113" s="352"/>
      <c r="F2113" s="352"/>
      <c r="G2113" s="352"/>
      <c r="H2113" s="352"/>
      <c r="I2113" s="352"/>
      <c r="J2113" s="352"/>
      <c r="K2113" s="352"/>
      <c r="L2113" s="352"/>
      <c r="M2113" s="352"/>
    </row>
    <row r="2114" spans="5:13">
      <c r="E2114" s="352"/>
      <c r="F2114" s="352"/>
      <c r="G2114" s="352"/>
      <c r="H2114" s="352"/>
      <c r="I2114" s="352"/>
      <c r="J2114" s="352"/>
      <c r="K2114" s="352"/>
      <c r="L2114" s="352"/>
      <c r="M2114" s="352"/>
    </row>
    <row r="2115" spans="5:13">
      <c r="E2115" s="352"/>
      <c r="F2115" s="352"/>
      <c r="G2115" s="352"/>
      <c r="H2115" s="352"/>
      <c r="I2115" s="352"/>
      <c r="J2115" s="352"/>
      <c r="K2115" s="352"/>
      <c r="L2115" s="352"/>
      <c r="M2115" s="352"/>
    </row>
    <row r="2116" spans="5:13">
      <c r="E2116" s="352"/>
      <c r="F2116" s="352"/>
      <c r="G2116" s="352"/>
      <c r="H2116" s="352"/>
      <c r="I2116" s="352"/>
      <c r="J2116" s="352"/>
      <c r="K2116" s="352"/>
      <c r="L2116" s="352"/>
      <c r="M2116" s="352"/>
    </row>
    <row r="2117" spans="5:13">
      <c r="E2117" s="352"/>
      <c r="F2117" s="352"/>
      <c r="G2117" s="352"/>
      <c r="H2117" s="352"/>
      <c r="I2117" s="352"/>
      <c r="J2117" s="352"/>
      <c r="K2117" s="352"/>
      <c r="L2117" s="352"/>
      <c r="M2117" s="352"/>
    </row>
    <row r="2118" spans="5:13">
      <c r="E2118" s="352"/>
      <c r="F2118" s="352"/>
      <c r="G2118" s="352"/>
      <c r="H2118" s="352"/>
      <c r="I2118" s="352"/>
      <c r="J2118" s="352"/>
      <c r="K2118" s="352"/>
      <c r="L2118" s="352"/>
      <c r="M2118" s="352"/>
    </row>
    <row r="2119" spans="5:13">
      <c r="E2119" s="352"/>
      <c r="F2119" s="352"/>
      <c r="G2119" s="352"/>
      <c r="H2119" s="352"/>
      <c r="I2119" s="352"/>
      <c r="J2119" s="352"/>
      <c r="K2119" s="352"/>
      <c r="L2119" s="352"/>
      <c r="M2119" s="352"/>
    </row>
    <row r="2120" spans="5:13">
      <c r="E2120" s="352"/>
      <c r="F2120" s="352"/>
      <c r="G2120" s="352"/>
      <c r="H2120" s="352"/>
      <c r="I2120" s="352"/>
      <c r="J2120" s="352"/>
      <c r="K2120" s="352"/>
      <c r="L2120" s="352"/>
      <c r="M2120" s="352"/>
    </row>
    <row r="2121" spans="5:13">
      <c r="E2121" s="352"/>
      <c r="F2121" s="352"/>
      <c r="G2121" s="352"/>
      <c r="H2121" s="352"/>
      <c r="I2121" s="352"/>
      <c r="J2121" s="352"/>
      <c r="K2121" s="352"/>
      <c r="L2121" s="352"/>
      <c r="M2121" s="352"/>
    </row>
    <row r="2122" spans="5:13">
      <c r="E2122" s="352"/>
      <c r="F2122" s="352"/>
      <c r="G2122" s="352"/>
      <c r="H2122" s="352"/>
      <c r="I2122" s="352"/>
      <c r="J2122" s="352"/>
      <c r="K2122" s="352"/>
      <c r="L2122" s="352"/>
      <c r="M2122" s="352"/>
    </row>
    <row r="2123" spans="5:13">
      <c r="E2123" s="352"/>
      <c r="F2123" s="352"/>
      <c r="G2123" s="352"/>
      <c r="H2123" s="352"/>
      <c r="I2123" s="352"/>
      <c r="J2123" s="352"/>
      <c r="K2123" s="352"/>
      <c r="L2123" s="352"/>
      <c r="M2123" s="352"/>
    </row>
    <row r="2124" spans="5:13">
      <c r="E2124" s="352"/>
      <c r="F2124" s="352"/>
      <c r="G2124" s="352"/>
      <c r="H2124" s="352"/>
      <c r="I2124" s="352"/>
      <c r="J2124" s="352"/>
      <c r="K2124" s="352"/>
      <c r="L2124" s="352"/>
      <c r="M2124" s="352"/>
    </row>
    <row r="2125" spans="5:13">
      <c r="E2125" s="352"/>
      <c r="F2125" s="352"/>
      <c r="G2125" s="352"/>
      <c r="H2125" s="352"/>
      <c r="I2125" s="352"/>
      <c r="J2125" s="352"/>
      <c r="K2125" s="352"/>
      <c r="L2125" s="352"/>
      <c r="M2125" s="352"/>
    </row>
    <row r="2126" spans="5:13">
      <c r="E2126" s="352"/>
      <c r="F2126" s="352"/>
      <c r="G2126" s="352"/>
      <c r="H2126" s="352"/>
      <c r="I2126" s="352"/>
      <c r="J2126" s="352"/>
      <c r="K2126" s="352"/>
      <c r="L2126" s="352"/>
      <c r="M2126" s="352"/>
    </row>
    <row r="2127" spans="5:13">
      <c r="E2127" s="352"/>
      <c r="F2127" s="352"/>
      <c r="G2127" s="352"/>
      <c r="H2127" s="352"/>
      <c r="I2127" s="352"/>
      <c r="J2127" s="352"/>
      <c r="K2127" s="352"/>
      <c r="L2127" s="352"/>
      <c r="M2127" s="352"/>
    </row>
    <row r="2128" spans="5:13">
      <c r="E2128" s="352"/>
      <c r="F2128" s="352"/>
      <c r="G2128" s="352"/>
      <c r="H2128" s="352"/>
      <c r="I2128" s="352"/>
      <c r="J2128" s="352"/>
      <c r="K2128" s="352"/>
      <c r="L2128" s="352"/>
      <c r="M2128" s="352"/>
    </row>
    <row r="2129" spans="5:13">
      <c r="E2129" s="352"/>
      <c r="F2129" s="352"/>
      <c r="G2129" s="352"/>
      <c r="H2129" s="352"/>
      <c r="I2129" s="352"/>
      <c r="J2129" s="352"/>
      <c r="K2129" s="352"/>
      <c r="L2129" s="352"/>
      <c r="M2129" s="352"/>
    </row>
    <row r="2130" spans="5:13">
      <c r="E2130" s="352"/>
      <c r="F2130" s="352"/>
      <c r="G2130" s="352"/>
      <c r="H2130" s="352"/>
      <c r="I2130" s="352"/>
      <c r="J2130" s="352"/>
      <c r="K2130" s="352"/>
      <c r="L2130" s="352"/>
      <c r="M2130" s="352"/>
    </row>
    <row r="2131" spans="5:13">
      <c r="E2131" s="352"/>
      <c r="F2131" s="352"/>
      <c r="G2131" s="352"/>
      <c r="H2131" s="352"/>
      <c r="I2131" s="352"/>
      <c r="J2131" s="352"/>
      <c r="K2131" s="352"/>
      <c r="L2131" s="352"/>
      <c r="M2131" s="352"/>
    </row>
    <row r="2132" spans="5:13">
      <c r="E2132" s="352"/>
      <c r="F2132" s="352"/>
      <c r="G2132" s="352"/>
      <c r="H2132" s="352"/>
      <c r="I2132" s="352"/>
      <c r="J2132" s="352"/>
      <c r="K2132" s="352"/>
      <c r="L2132" s="352"/>
      <c r="M2132" s="352"/>
    </row>
    <row r="2133" spans="5:13">
      <c r="E2133" s="352"/>
      <c r="F2133" s="352"/>
      <c r="G2133" s="352"/>
      <c r="H2133" s="352"/>
      <c r="I2133" s="352"/>
      <c r="J2133" s="352"/>
      <c r="K2133" s="352"/>
      <c r="L2133" s="352"/>
      <c r="M2133" s="352"/>
    </row>
    <row r="2134" spans="5:13">
      <c r="E2134" s="352"/>
      <c r="F2134" s="352"/>
      <c r="G2134" s="352"/>
      <c r="H2134" s="352"/>
      <c r="I2134" s="352"/>
      <c r="J2134" s="352"/>
      <c r="K2134" s="352"/>
      <c r="L2134" s="352"/>
      <c r="M2134" s="352"/>
    </row>
    <row r="2135" spans="5:13">
      <c r="E2135" s="352"/>
      <c r="F2135" s="352"/>
      <c r="G2135" s="352"/>
      <c r="H2135" s="352"/>
      <c r="I2135" s="352"/>
      <c r="J2135" s="352"/>
      <c r="K2135" s="352"/>
      <c r="L2135" s="352"/>
      <c r="M2135" s="352"/>
    </row>
    <row r="2136" spans="5:13">
      <c r="E2136" s="352"/>
      <c r="F2136" s="352"/>
      <c r="G2136" s="352"/>
      <c r="H2136" s="352"/>
      <c r="I2136" s="352"/>
      <c r="J2136" s="352"/>
      <c r="K2136" s="352"/>
      <c r="L2136" s="352"/>
      <c r="M2136" s="352"/>
    </row>
    <row r="2137" spans="5:13">
      <c r="E2137" s="352"/>
      <c r="F2137" s="352"/>
      <c r="G2137" s="352"/>
      <c r="H2137" s="352"/>
      <c r="I2137" s="352"/>
      <c r="J2137" s="352"/>
      <c r="K2137" s="352"/>
      <c r="L2137" s="352"/>
      <c r="M2137" s="352"/>
    </row>
    <row r="2138" spans="5:13">
      <c r="E2138" s="352"/>
      <c r="F2138" s="352"/>
      <c r="G2138" s="352"/>
      <c r="H2138" s="352"/>
      <c r="I2138" s="352"/>
      <c r="J2138" s="352"/>
      <c r="K2138" s="352"/>
      <c r="L2138" s="352"/>
      <c r="M2138" s="352"/>
    </row>
    <row r="2139" spans="5:13">
      <c r="E2139" s="352"/>
      <c r="F2139" s="352"/>
      <c r="G2139" s="352"/>
      <c r="H2139" s="352"/>
      <c r="I2139" s="352"/>
      <c r="J2139" s="352"/>
      <c r="K2139" s="352"/>
      <c r="L2139" s="352"/>
      <c r="M2139" s="352"/>
    </row>
    <row r="2140" spans="5:13">
      <c r="E2140" s="352"/>
      <c r="F2140" s="352"/>
      <c r="G2140" s="352"/>
      <c r="H2140" s="352"/>
      <c r="I2140" s="352"/>
      <c r="J2140" s="352"/>
      <c r="K2140" s="352"/>
      <c r="L2140" s="352"/>
      <c r="M2140" s="352"/>
    </row>
    <row r="2141" spans="5:13">
      <c r="E2141" s="352"/>
      <c r="F2141" s="352"/>
      <c r="G2141" s="352"/>
      <c r="H2141" s="352"/>
      <c r="I2141" s="352"/>
      <c r="J2141" s="352"/>
      <c r="K2141" s="352"/>
      <c r="L2141" s="352"/>
      <c r="M2141" s="352"/>
    </row>
    <row r="2142" spans="5:13">
      <c r="E2142" s="352"/>
      <c r="F2142" s="352"/>
      <c r="G2142" s="352"/>
      <c r="H2142" s="352"/>
      <c r="I2142" s="352"/>
      <c r="J2142" s="352"/>
      <c r="K2142" s="352"/>
      <c r="L2142" s="352"/>
      <c r="M2142" s="352"/>
    </row>
    <row r="2143" spans="5:13">
      <c r="E2143" s="352"/>
      <c r="F2143" s="352"/>
      <c r="G2143" s="352"/>
      <c r="H2143" s="352"/>
      <c r="I2143" s="352"/>
      <c r="J2143" s="352"/>
      <c r="K2143" s="352"/>
      <c r="L2143" s="352"/>
      <c r="M2143" s="352"/>
    </row>
    <row r="2144" spans="5:13">
      <c r="E2144" s="352"/>
      <c r="F2144" s="352"/>
      <c r="G2144" s="352"/>
      <c r="H2144" s="352"/>
      <c r="I2144" s="352"/>
      <c r="J2144" s="352"/>
      <c r="K2144" s="352"/>
      <c r="L2144" s="352"/>
      <c r="M2144" s="352"/>
    </row>
    <row r="2145" spans="5:13">
      <c r="E2145" s="352"/>
      <c r="F2145" s="352"/>
      <c r="G2145" s="352"/>
      <c r="H2145" s="352"/>
      <c r="I2145" s="352"/>
      <c r="J2145" s="352"/>
      <c r="K2145" s="352"/>
      <c r="L2145" s="352"/>
      <c r="M2145" s="352"/>
    </row>
    <row r="2146" spans="5:13">
      <c r="E2146" s="352"/>
      <c r="F2146" s="352"/>
      <c r="G2146" s="352"/>
      <c r="H2146" s="352"/>
      <c r="I2146" s="352"/>
      <c r="J2146" s="352"/>
      <c r="K2146" s="352"/>
      <c r="L2146" s="352"/>
      <c r="M2146" s="352"/>
    </row>
    <row r="2147" spans="5:13">
      <c r="E2147" s="352"/>
      <c r="F2147" s="352"/>
      <c r="G2147" s="352"/>
      <c r="H2147" s="352"/>
      <c r="I2147" s="352"/>
      <c r="J2147" s="352"/>
      <c r="K2147" s="352"/>
      <c r="L2147" s="352"/>
      <c r="M2147" s="352"/>
    </row>
    <row r="2148" spans="5:13">
      <c r="E2148" s="352"/>
      <c r="F2148" s="352"/>
      <c r="G2148" s="352"/>
      <c r="H2148" s="352"/>
      <c r="I2148" s="352"/>
      <c r="J2148" s="352"/>
      <c r="K2148" s="352"/>
      <c r="L2148" s="352"/>
      <c r="M2148" s="352"/>
    </row>
    <row r="2149" spans="5:13">
      <c r="E2149" s="352"/>
      <c r="F2149" s="352"/>
      <c r="G2149" s="352"/>
      <c r="H2149" s="352"/>
      <c r="I2149" s="352"/>
      <c r="J2149" s="352"/>
      <c r="K2149" s="352"/>
      <c r="L2149" s="352"/>
      <c r="M2149" s="352"/>
    </row>
    <row r="2150" spans="5:13">
      <c r="E2150" s="352"/>
      <c r="F2150" s="352"/>
      <c r="G2150" s="352"/>
      <c r="H2150" s="352"/>
      <c r="I2150" s="352"/>
      <c r="J2150" s="352"/>
      <c r="K2150" s="352"/>
      <c r="L2150" s="352"/>
      <c r="M2150" s="352"/>
    </row>
    <row r="2151" spans="5:13">
      <c r="E2151" s="352"/>
      <c r="F2151" s="352"/>
      <c r="G2151" s="352"/>
      <c r="H2151" s="352"/>
      <c r="I2151" s="352"/>
      <c r="J2151" s="352"/>
      <c r="K2151" s="352"/>
      <c r="L2151" s="352"/>
      <c r="M2151" s="352"/>
    </row>
    <row r="2152" spans="5:13">
      <c r="E2152" s="352"/>
      <c r="F2152" s="352"/>
      <c r="G2152" s="352"/>
      <c r="H2152" s="352"/>
      <c r="I2152" s="352"/>
      <c r="J2152" s="352"/>
      <c r="K2152" s="352"/>
      <c r="L2152" s="352"/>
      <c r="M2152" s="352"/>
    </row>
    <row r="2153" spans="5:13">
      <c r="E2153" s="352"/>
      <c r="F2153" s="352"/>
      <c r="G2153" s="352"/>
      <c r="H2153" s="352"/>
      <c r="I2153" s="352"/>
      <c r="J2153" s="352"/>
      <c r="K2153" s="352"/>
      <c r="L2153" s="352"/>
      <c r="M2153" s="352"/>
    </row>
    <row r="2154" spans="5:13">
      <c r="E2154" s="352"/>
      <c r="F2154" s="352"/>
      <c r="G2154" s="352"/>
      <c r="H2154" s="352"/>
      <c r="I2154" s="352"/>
      <c r="J2154" s="352"/>
      <c r="K2154" s="352"/>
      <c r="L2154" s="352"/>
      <c r="M2154" s="352"/>
    </row>
    <row r="2155" spans="5:13">
      <c r="E2155" s="352"/>
      <c r="F2155" s="352"/>
      <c r="G2155" s="352"/>
      <c r="H2155" s="352"/>
      <c r="I2155" s="352"/>
      <c r="J2155" s="352"/>
      <c r="K2155" s="352"/>
      <c r="L2155" s="352"/>
      <c r="M2155" s="352"/>
    </row>
    <row r="2156" spans="5:13">
      <c r="E2156" s="352"/>
      <c r="F2156" s="352"/>
      <c r="G2156" s="352"/>
      <c r="H2156" s="352"/>
      <c r="I2156" s="352"/>
      <c r="J2156" s="352"/>
      <c r="K2156" s="352"/>
      <c r="L2156" s="352"/>
      <c r="M2156" s="352"/>
    </row>
    <row r="2157" spans="5:13">
      <c r="E2157" s="352"/>
      <c r="F2157" s="352"/>
      <c r="G2157" s="352"/>
      <c r="H2157" s="352"/>
      <c r="I2157" s="352"/>
      <c r="J2157" s="352"/>
      <c r="K2157" s="352"/>
      <c r="L2157" s="352"/>
      <c r="M2157" s="352"/>
    </row>
    <row r="2158" spans="5:13">
      <c r="E2158" s="352"/>
      <c r="F2158" s="352"/>
      <c r="G2158" s="352"/>
      <c r="H2158" s="352"/>
      <c r="I2158" s="352"/>
      <c r="J2158" s="352"/>
      <c r="K2158" s="352"/>
      <c r="L2158" s="352"/>
      <c r="M2158" s="352"/>
    </row>
    <row r="2159" spans="5:13">
      <c r="E2159" s="352"/>
      <c r="F2159" s="352"/>
      <c r="G2159" s="352"/>
      <c r="H2159" s="352"/>
      <c r="I2159" s="352"/>
      <c r="J2159" s="352"/>
      <c r="K2159" s="352"/>
      <c r="L2159" s="352"/>
      <c r="M2159" s="352"/>
    </row>
    <row r="2160" spans="5:13">
      <c r="E2160" s="352"/>
      <c r="F2160" s="352"/>
      <c r="G2160" s="352"/>
      <c r="H2160" s="352"/>
      <c r="I2160" s="352"/>
      <c r="J2160" s="352"/>
      <c r="K2160" s="352"/>
      <c r="L2160" s="352"/>
      <c r="M2160" s="352"/>
    </row>
    <row r="2161" spans="5:13">
      <c r="E2161" s="352"/>
      <c r="F2161" s="352"/>
      <c r="G2161" s="352"/>
      <c r="H2161" s="352"/>
      <c r="I2161" s="352"/>
      <c r="J2161" s="352"/>
      <c r="K2161" s="352"/>
      <c r="L2161" s="352"/>
      <c r="M2161" s="352"/>
    </row>
    <row r="2162" spans="5:13">
      <c r="E2162" s="352"/>
      <c r="F2162" s="352"/>
      <c r="G2162" s="352"/>
      <c r="H2162" s="352"/>
      <c r="I2162" s="352"/>
      <c r="J2162" s="352"/>
      <c r="K2162" s="352"/>
      <c r="L2162" s="352"/>
      <c r="M2162" s="352"/>
    </row>
    <row r="2163" spans="5:13">
      <c r="E2163" s="352"/>
      <c r="F2163" s="352"/>
      <c r="G2163" s="352"/>
      <c r="H2163" s="352"/>
      <c r="I2163" s="352"/>
      <c r="J2163" s="352"/>
      <c r="K2163" s="352"/>
      <c r="L2163" s="352"/>
      <c r="M2163" s="352"/>
    </row>
    <row r="2164" spans="5:13">
      <c r="E2164" s="352"/>
      <c r="F2164" s="352"/>
      <c r="G2164" s="352"/>
      <c r="H2164" s="352"/>
      <c r="I2164" s="352"/>
      <c r="J2164" s="352"/>
      <c r="K2164" s="352"/>
      <c r="L2164" s="352"/>
      <c r="M2164" s="352"/>
    </row>
    <row r="2165" spans="5:13">
      <c r="E2165" s="352"/>
      <c r="F2165" s="352"/>
      <c r="G2165" s="352"/>
      <c r="H2165" s="352"/>
      <c r="I2165" s="352"/>
      <c r="J2165" s="352"/>
      <c r="K2165" s="352"/>
      <c r="L2165" s="352"/>
      <c r="M2165" s="352"/>
    </row>
    <row r="2166" spans="5:13">
      <c r="E2166" s="352"/>
      <c r="F2166" s="352"/>
      <c r="G2166" s="352"/>
      <c r="H2166" s="352"/>
      <c r="I2166" s="352"/>
      <c r="J2166" s="352"/>
      <c r="K2166" s="352"/>
      <c r="L2166" s="352"/>
      <c r="M2166" s="352"/>
    </row>
    <row r="2167" spans="5:13">
      <c r="E2167" s="352"/>
      <c r="F2167" s="352"/>
      <c r="G2167" s="352"/>
      <c r="H2167" s="352"/>
      <c r="I2167" s="352"/>
      <c r="J2167" s="352"/>
      <c r="K2167" s="352"/>
      <c r="L2167" s="352"/>
      <c r="M2167" s="352"/>
    </row>
    <row r="2168" spans="5:13">
      <c r="E2168" s="352"/>
      <c r="F2168" s="352"/>
      <c r="G2168" s="352"/>
      <c r="H2168" s="352"/>
      <c r="I2168" s="352"/>
      <c r="J2168" s="352"/>
      <c r="K2168" s="352"/>
      <c r="L2168" s="352"/>
      <c r="M2168" s="352"/>
    </row>
    <row r="2169" spans="5:13">
      <c r="E2169" s="352"/>
      <c r="F2169" s="352"/>
      <c r="G2169" s="352"/>
      <c r="H2169" s="352"/>
      <c r="I2169" s="352"/>
      <c r="J2169" s="352"/>
      <c r="K2169" s="352"/>
      <c r="L2169" s="352"/>
      <c r="M2169" s="352"/>
    </row>
    <row r="2170" spans="5:13">
      <c r="E2170" s="352"/>
      <c r="F2170" s="352"/>
      <c r="G2170" s="352"/>
      <c r="H2170" s="352"/>
      <c r="I2170" s="352"/>
      <c r="J2170" s="352"/>
      <c r="K2170" s="352"/>
      <c r="L2170" s="352"/>
      <c r="M2170" s="352"/>
    </row>
    <row r="2171" spans="5:13">
      <c r="E2171" s="352"/>
      <c r="F2171" s="352"/>
      <c r="G2171" s="352"/>
      <c r="H2171" s="352"/>
      <c r="I2171" s="352"/>
      <c r="J2171" s="352"/>
      <c r="K2171" s="352"/>
      <c r="L2171" s="352"/>
      <c r="M2171" s="352"/>
    </row>
    <row r="2172" spans="5:13">
      <c r="E2172" s="352"/>
      <c r="F2172" s="352"/>
      <c r="G2172" s="352"/>
      <c r="H2172" s="352"/>
      <c r="I2172" s="352"/>
      <c r="J2172" s="352"/>
      <c r="K2172" s="352"/>
      <c r="L2172" s="352"/>
      <c r="M2172" s="352"/>
    </row>
    <row r="2173" spans="5:13">
      <c r="E2173" s="352"/>
      <c r="F2173" s="352"/>
      <c r="G2173" s="352"/>
      <c r="H2173" s="352"/>
      <c r="I2173" s="352"/>
      <c r="J2173" s="352"/>
      <c r="K2173" s="352"/>
      <c r="L2173" s="352"/>
      <c r="M2173" s="352"/>
    </row>
    <row r="2174" spans="5:13">
      <c r="E2174" s="352"/>
      <c r="F2174" s="352"/>
      <c r="G2174" s="352"/>
      <c r="H2174" s="352"/>
      <c r="I2174" s="352"/>
      <c r="J2174" s="352"/>
      <c r="K2174" s="352"/>
      <c r="L2174" s="352"/>
      <c r="M2174" s="352"/>
    </row>
    <row r="2175" spans="5:13">
      <c r="E2175" s="352"/>
      <c r="F2175" s="352"/>
      <c r="G2175" s="352"/>
      <c r="H2175" s="352"/>
      <c r="I2175" s="352"/>
      <c r="J2175" s="352"/>
      <c r="K2175" s="352"/>
      <c r="L2175" s="352"/>
      <c r="M2175" s="352"/>
    </row>
    <row r="2176" spans="5:13">
      <c r="E2176" s="352"/>
      <c r="F2176" s="352"/>
      <c r="G2176" s="352"/>
      <c r="H2176" s="352"/>
      <c r="I2176" s="352"/>
      <c r="J2176" s="352"/>
      <c r="K2176" s="352"/>
      <c r="L2176" s="352"/>
      <c r="M2176" s="352"/>
    </row>
    <row r="2177" spans="5:13">
      <c r="E2177" s="352"/>
      <c r="F2177" s="352"/>
      <c r="G2177" s="352"/>
      <c r="H2177" s="352"/>
      <c r="I2177" s="352"/>
      <c r="J2177" s="352"/>
      <c r="K2177" s="352"/>
      <c r="L2177" s="352"/>
      <c r="M2177" s="352"/>
    </row>
    <row r="2178" spans="5:13">
      <c r="E2178" s="352"/>
      <c r="F2178" s="352"/>
      <c r="G2178" s="352"/>
      <c r="H2178" s="352"/>
      <c r="I2178" s="352"/>
      <c r="J2178" s="352"/>
      <c r="K2178" s="352"/>
      <c r="L2178" s="352"/>
      <c r="M2178" s="352"/>
    </row>
    <row r="2179" spans="5:13">
      <c r="E2179" s="352"/>
      <c r="F2179" s="352"/>
      <c r="G2179" s="352"/>
      <c r="H2179" s="352"/>
      <c r="I2179" s="352"/>
      <c r="J2179" s="352"/>
      <c r="K2179" s="352"/>
      <c r="L2179" s="352"/>
      <c r="M2179" s="352"/>
    </row>
    <row r="2180" spans="5:13">
      <c r="E2180" s="352"/>
      <c r="F2180" s="352"/>
      <c r="G2180" s="352"/>
      <c r="H2180" s="352"/>
      <c r="I2180" s="352"/>
      <c r="J2180" s="352"/>
      <c r="K2180" s="352"/>
      <c r="L2180" s="352"/>
      <c r="M2180" s="352"/>
    </row>
    <row r="2181" spans="5:13">
      <c r="E2181" s="352"/>
      <c r="F2181" s="352"/>
      <c r="G2181" s="352"/>
      <c r="H2181" s="352"/>
      <c r="I2181" s="352"/>
      <c r="J2181" s="352"/>
      <c r="K2181" s="352"/>
      <c r="L2181" s="352"/>
      <c r="M2181" s="352"/>
    </row>
    <row r="2182" spans="5:13">
      <c r="E2182" s="352"/>
      <c r="F2182" s="352"/>
      <c r="G2182" s="352"/>
      <c r="H2182" s="352"/>
      <c r="I2182" s="352"/>
      <c r="J2182" s="352"/>
      <c r="K2182" s="352"/>
      <c r="L2182" s="352"/>
      <c r="M2182" s="352"/>
    </row>
    <row r="2183" spans="5:13">
      <c r="E2183" s="352"/>
      <c r="F2183" s="352"/>
      <c r="G2183" s="352"/>
      <c r="H2183" s="352"/>
      <c r="I2183" s="352"/>
      <c r="J2183" s="352"/>
      <c r="K2183" s="352"/>
      <c r="L2183" s="352"/>
      <c r="M2183" s="352"/>
    </row>
    <row r="2184" spans="5:13">
      <c r="E2184" s="352"/>
      <c r="F2184" s="352"/>
      <c r="G2184" s="352"/>
      <c r="H2184" s="352"/>
      <c r="I2184" s="352"/>
      <c r="J2184" s="352"/>
      <c r="K2184" s="352"/>
      <c r="L2184" s="352"/>
      <c r="M2184" s="352"/>
    </row>
    <row r="2185" spans="5:13">
      <c r="E2185" s="352"/>
      <c r="F2185" s="352"/>
      <c r="G2185" s="352"/>
      <c r="H2185" s="352"/>
      <c r="I2185" s="352"/>
      <c r="J2185" s="352"/>
      <c r="K2185" s="352"/>
      <c r="L2185" s="352"/>
      <c r="M2185" s="352"/>
    </row>
    <row r="2186" spans="5:13">
      <c r="E2186" s="352"/>
      <c r="F2186" s="352"/>
      <c r="G2186" s="352"/>
      <c r="H2186" s="352"/>
      <c r="I2186" s="352"/>
      <c r="J2186" s="352"/>
      <c r="K2186" s="352"/>
      <c r="L2186" s="352"/>
      <c r="M2186" s="352"/>
    </row>
    <row r="2187" spans="5:13">
      <c r="E2187" s="352"/>
      <c r="F2187" s="352"/>
      <c r="G2187" s="352"/>
      <c r="H2187" s="352"/>
      <c r="I2187" s="352"/>
      <c r="J2187" s="352"/>
      <c r="K2187" s="352"/>
      <c r="L2187" s="352"/>
      <c r="M2187" s="352"/>
    </row>
    <row r="2188" spans="5:13">
      <c r="E2188" s="352"/>
      <c r="F2188" s="352"/>
      <c r="G2188" s="352"/>
      <c r="H2188" s="352"/>
      <c r="I2188" s="352"/>
      <c r="J2188" s="352"/>
      <c r="K2188" s="352"/>
      <c r="L2188" s="352"/>
      <c r="M2188" s="352"/>
    </row>
    <row r="2189" spans="5:13">
      <c r="E2189" s="352"/>
      <c r="F2189" s="352"/>
      <c r="G2189" s="352"/>
      <c r="H2189" s="352"/>
      <c r="I2189" s="352"/>
      <c r="J2189" s="352"/>
      <c r="K2189" s="352"/>
      <c r="L2189" s="352"/>
      <c r="M2189" s="352"/>
    </row>
    <row r="2190" spans="5:13">
      <c r="E2190" s="352"/>
      <c r="F2190" s="352"/>
      <c r="G2190" s="352"/>
      <c r="H2190" s="352"/>
      <c r="I2190" s="352"/>
      <c r="J2190" s="352"/>
      <c r="K2190" s="352"/>
      <c r="L2190" s="352"/>
      <c r="M2190" s="352"/>
    </row>
    <row r="2191" spans="5:13">
      <c r="E2191" s="352"/>
      <c r="F2191" s="352"/>
      <c r="G2191" s="352"/>
      <c r="H2191" s="352"/>
      <c r="I2191" s="352"/>
      <c r="J2191" s="352"/>
      <c r="K2191" s="352"/>
      <c r="L2191" s="352"/>
      <c r="M2191" s="352"/>
    </row>
    <row r="2192" spans="5:13">
      <c r="E2192" s="352"/>
      <c r="F2192" s="352"/>
      <c r="G2192" s="352"/>
      <c r="H2192" s="352"/>
      <c r="I2192" s="352"/>
      <c r="J2192" s="352"/>
      <c r="K2192" s="352"/>
      <c r="L2192" s="352"/>
      <c r="M2192" s="352"/>
    </row>
    <row r="2193" spans="5:13">
      <c r="E2193" s="352"/>
      <c r="F2193" s="352"/>
      <c r="G2193" s="352"/>
      <c r="H2193" s="352"/>
      <c r="I2193" s="352"/>
      <c r="J2193" s="352"/>
      <c r="K2193" s="352"/>
      <c r="L2193" s="352"/>
      <c r="M2193" s="352"/>
    </row>
    <row r="2194" spans="5:13">
      <c r="E2194" s="352"/>
      <c r="F2194" s="352"/>
      <c r="G2194" s="352"/>
      <c r="H2194" s="352"/>
      <c r="I2194" s="352"/>
      <c r="J2194" s="352"/>
      <c r="K2194" s="352"/>
      <c r="L2194" s="352"/>
      <c r="M2194" s="352"/>
    </row>
    <row r="2195" spans="5:13">
      <c r="E2195" s="352"/>
      <c r="F2195" s="352"/>
      <c r="G2195" s="352"/>
      <c r="H2195" s="352"/>
      <c r="I2195" s="352"/>
      <c r="J2195" s="352"/>
      <c r="K2195" s="352"/>
      <c r="L2195" s="352"/>
      <c r="M2195" s="352"/>
    </row>
    <row r="2196" spans="5:13">
      <c r="E2196" s="352"/>
      <c r="F2196" s="352"/>
      <c r="G2196" s="352"/>
      <c r="H2196" s="352"/>
      <c r="I2196" s="352"/>
      <c r="J2196" s="352"/>
      <c r="K2196" s="352"/>
      <c r="L2196" s="352"/>
      <c r="M2196" s="352"/>
    </row>
    <row r="2197" spans="5:13">
      <c r="E2197" s="352"/>
      <c r="F2197" s="352"/>
      <c r="G2197" s="352"/>
      <c r="H2197" s="352"/>
      <c r="I2197" s="352"/>
      <c r="J2197" s="352"/>
      <c r="K2197" s="352"/>
      <c r="L2197" s="352"/>
      <c r="M2197" s="352"/>
    </row>
    <row r="2198" spans="5:13">
      <c r="E2198" s="352"/>
      <c r="F2198" s="352"/>
      <c r="G2198" s="352"/>
      <c r="H2198" s="352"/>
      <c r="I2198" s="352"/>
      <c r="J2198" s="352"/>
      <c r="K2198" s="352"/>
      <c r="L2198" s="352"/>
      <c r="M2198" s="352"/>
    </row>
    <row r="2199" spans="5:13">
      <c r="E2199" s="352"/>
      <c r="F2199" s="352"/>
      <c r="G2199" s="352"/>
      <c r="H2199" s="352"/>
      <c r="I2199" s="352"/>
      <c r="J2199" s="352"/>
      <c r="K2199" s="352"/>
      <c r="L2199" s="352"/>
      <c r="M2199" s="352"/>
    </row>
    <row r="2200" spans="5:13">
      <c r="E2200" s="352"/>
      <c r="F2200" s="352"/>
      <c r="G2200" s="352"/>
      <c r="H2200" s="352"/>
      <c r="I2200" s="352"/>
      <c r="J2200" s="352"/>
      <c r="K2200" s="352"/>
      <c r="L2200" s="352"/>
      <c r="M2200" s="352"/>
    </row>
    <row r="2201" spans="5:13">
      <c r="E2201" s="352"/>
      <c r="F2201" s="352"/>
      <c r="G2201" s="352"/>
      <c r="H2201" s="352"/>
      <c r="I2201" s="352"/>
      <c r="J2201" s="352"/>
      <c r="K2201" s="352"/>
      <c r="L2201" s="352"/>
      <c r="M2201" s="352"/>
    </row>
    <row r="2202" spans="5:13">
      <c r="E2202" s="352"/>
      <c r="F2202" s="352"/>
      <c r="G2202" s="352"/>
      <c r="H2202" s="352"/>
      <c r="I2202" s="352"/>
      <c r="J2202" s="352"/>
      <c r="K2202" s="352"/>
      <c r="L2202" s="352"/>
      <c r="M2202" s="352"/>
    </row>
    <row r="2203" spans="5:13">
      <c r="E2203" s="352"/>
      <c r="F2203" s="352"/>
      <c r="G2203" s="352"/>
      <c r="H2203" s="352"/>
      <c r="I2203" s="352"/>
      <c r="J2203" s="352"/>
      <c r="K2203" s="352"/>
      <c r="L2203" s="352"/>
      <c r="M2203" s="352"/>
    </row>
    <row r="2204" spans="5:13">
      <c r="E2204" s="352"/>
      <c r="F2204" s="352"/>
      <c r="G2204" s="352"/>
      <c r="H2204" s="352"/>
      <c r="I2204" s="352"/>
      <c r="J2204" s="352"/>
      <c r="K2204" s="352"/>
      <c r="L2204" s="352"/>
      <c r="M2204" s="352"/>
    </row>
    <row r="2205" spans="5:13">
      <c r="E2205" s="352"/>
      <c r="F2205" s="352"/>
      <c r="G2205" s="352"/>
      <c r="H2205" s="352"/>
      <c r="I2205" s="352"/>
      <c r="J2205" s="352"/>
      <c r="K2205" s="352"/>
      <c r="L2205" s="352"/>
      <c r="M2205" s="352"/>
    </row>
    <row r="2206" spans="5:13">
      <c r="E2206" s="352"/>
      <c r="F2206" s="352"/>
      <c r="G2206" s="352"/>
      <c r="H2206" s="352"/>
      <c r="I2206" s="352"/>
      <c r="J2206" s="352"/>
      <c r="K2206" s="352"/>
      <c r="L2206" s="352"/>
      <c r="M2206" s="352"/>
    </row>
    <row r="2207" spans="5:13">
      <c r="E2207" s="352"/>
      <c r="F2207" s="352"/>
      <c r="G2207" s="352"/>
      <c r="H2207" s="352"/>
      <c r="I2207" s="352"/>
      <c r="J2207" s="352"/>
      <c r="K2207" s="352"/>
      <c r="L2207" s="352"/>
      <c r="M2207" s="352"/>
    </row>
    <row r="2208" spans="5:13">
      <c r="E2208" s="352"/>
      <c r="F2208" s="352"/>
      <c r="G2208" s="352"/>
      <c r="H2208" s="352"/>
      <c r="I2208" s="352"/>
      <c r="J2208" s="352"/>
      <c r="K2208" s="352"/>
      <c r="L2208" s="352"/>
      <c r="M2208" s="352"/>
    </row>
    <row r="2209" spans="5:13">
      <c r="E2209" s="352"/>
      <c r="F2209" s="352"/>
      <c r="G2209" s="352"/>
      <c r="H2209" s="352"/>
      <c r="I2209" s="352"/>
      <c r="J2209" s="352"/>
      <c r="K2209" s="352"/>
      <c r="L2209" s="352"/>
      <c r="M2209" s="352"/>
    </row>
    <row r="2210" spans="5:13">
      <c r="E2210" s="352"/>
      <c r="F2210" s="352"/>
      <c r="G2210" s="352"/>
      <c r="H2210" s="352"/>
      <c r="I2210" s="352"/>
      <c r="J2210" s="352"/>
      <c r="K2210" s="352"/>
      <c r="L2210" s="352"/>
      <c r="M2210" s="352"/>
    </row>
    <row r="2211" spans="5:13">
      <c r="E2211" s="352"/>
      <c r="F2211" s="352"/>
      <c r="G2211" s="352"/>
      <c r="H2211" s="352"/>
      <c r="I2211" s="352"/>
      <c r="J2211" s="352"/>
      <c r="K2211" s="352"/>
      <c r="L2211" s="352"/>
      <c r="M2211" s="352"/>
    </row>
    <row r="2212" spans="5:13">
      <c r="E2212" s="352"/>
      <c r="F2212" s="352"/>
      <c r="G2212" s="352"/>
      <c r="H2212" s="352"/>
      <c r="I2212" s="352"/>
      <c r="J2212" s="352"/>
      <c r="K2212" s="352"/>
      <c r="L2212" s="352"/>
      <c r="M2212" s="352"/>
    </row>
    <row r="2213" spans="5:13">
      <c r="E2213" s="352"/>
      <c r="F2213" s="352"/>
      <c r="G2213" s="352"/>
      <c r="H2213" s="352"/>
      <c r="I2213" s="352"/>
      <c r="J2213" s="352"/>
      <c r="K2213" s="352"/>
      <c r="L2213" s="352"/>
      <c r="M2213" s="352"/>
    </row>
    <row r="2214" spans="5:13">
      <c r="E2214" s="352"/>
      <c r="F2214" s="352"/>
      <c r="G2214" s="352"/>
      <c r="H2214" s="352"/>
      <c r="I2214" s="352"/>
      <c r="J2214" s="352"/>
      <c r="K2214" s="352"/>
      <c r="L2214" s="352"/>
      <c r="M2214" s="352"/>
    </row>
    <row r="2215" spans="5:13">
      <c r="E2215" s="352"/>
      <c r="F2215" s="352"/>
      <c r="G2215" s="352"/>
      <c r="H2215" s="352"/>
      <c r="I2215" s="352"/>
      <c r="J2215" s="352"/>
      <c r="K2215" s="352"/>
      <c r="L2215" s="352"/>
      <c r="M2215" s="352"/>
    </row>
    <row r="2216" spans="5:13">
      <c r="E2216" s="352"/>
      <c r="F2216" s="352"/>
      <c r="G2216" s="352"/>
      <c r="H2216" s="352"/>
      <c r="I2216" s="352"/>
      <c r="J2216" s="352"/>
      <c r="K2216" s="352"/>
      <c r="L2216" s="352"/>
      <c r="M2216" s="352"/>
    </row>
    <row r="2217" spans="5:13">
      <c r="E2217" s="352"/>
      <c r="F2217" s="352"/>
      <c r="G2217" s="352"/>
      <c r="H2217" s="352"/>
      <c r="I2217" s="352"/>
      <c r="J2217" s="352"/>
      <c r="K2217" s="352"/>
      <c r="L2217" s="352"/>
      <c r="M2217" s="352"/>
    </row>
    <row r="2218" spans="5:13">
      <c r="E2218" s="352"/>
      <c r="F2218" s="352"/>
      <c r="G2218" s="352"/>
      <c r="H2218" s="352"/>
      <c r="I2218" s="352"/>
      <c r="J2218" s="352"/>
      <c r="K2218" s="352"/>
      <c r="L2218" s="352"/>
      <c r="M2218" s="352"/>
    </row>
    <row r="2219" spans="5:13">
      <c r="E2219" s="352"/>
      <c r="F2219" s="352"/>
      <c r="G2219" s="352"/>
      <c r="H2219" s="352"/>
      <c r="I2219" s="352"/>
      <c r="J2219" s="352"/>
      <c r="K2219" s="352"/>
      <c r="L2219" s="352"/>
      <c r="M2219" s="352"/>
    </row>
    <row r="2220" spans="5:13">
      <c r="E2220" s="352"/>
      <c r="F2220" s="352"/>
      <c r="G2220" s="352"/>
      <c r="H2220" s="352"/>
      <c r="I2220" s="352"/>
      <c r="J2220" s="352"/>
      <c r="K2220" s="352"/>
      <c r="L2220" s="352"/>
      <c r="M2220" s="352"/>
    </row>
    <row r="2221" spans="5:13">
      <c r="E2221" s="352"/>
      <c r="F2221" s="352"/>
      <c r="G2221" s="352"/>
      <c r="H2221" s="352"/>
      <c r="I2221" s="352"/>
      <c r="J2221" s="352"/>
      <c r="K2221" s="352"/>
      <c r="L2221" s="352"/>
      <c r="M2221" s="352"/>
    </row>
    <row r="2222" spans="5:13">
      <c r="E2222" s="352"/>
      <c r="F2222" s="352"/>
      <c r="G2222" s="352"/>
      <c r="H2222" s="352"/>
      <c r="I2222" s="352"/>
      <c r="J2222" s="352"/>
      <c r="K2222" s="352"/>
      <c r="L2222" s="352"/>
      <c r="M2222" s="352"/>
    </row>
    <row r="2223" spans="5:13">
      <c r="E2223" s="352"/>
      <c r="F2223" s="352"/>
      <c r="G2223" s="352"/>
      <c r="H2223" s="352"/>
      <c r="I2223" s="352"/>
      <c r="J2223" s="352"/>
      <c r="K2223" s="352"/>
      <c r="L2223" s="352"/>
      <c r="M2223" s="352"/>
    </row>
    <row r="2224" spans="5:13">
      <c r="E2224" s="352"/>
      <c r="F2224" s="352"/>
      <c r="G2224" s="352"/>
      <c r="H2224" s="352"/>
      <c r="I2224" s="352"/>
      <c r="J2224" s="352"/>
      <c r="K2224" s="352"/>
      <c r="L2224" s="352"/>
      <c r="M2224" s="352"/>
    </row>
    <row r="2225" spans="5:13">
      <c r="E2225" s="352"/>
      <c r="F2225" s="352"/>
      <c r="G2225" s="352"/>
      <c r="H2225" s="352"/>
      <c r="I2225" s="352"/>
      <c r="J2225" s="352"/>
      <c r="K2225" s="352"/>
      <c r="L2225" s="352"/>
      <c r="M2225" s="352"/>
    </row>
    <row r="2226" spans="5:13">
      <c r="E2226" s="352"/>
      <c r="F2226" s="352"/>
      <c r="G2226" s="352"/>
      <c r="H2226" s="352"/>
      <c r="I2226" s="352"/>
      <c r="J2226" s="352"/>
      <c r="K2226" s="352"/>
      <c r="L2226" s="352"/>
      <c r="M2226" s="352"/>
    </row>
    <row r="2227" spans="5:13">
      <c r="E2227" s="352"/>
      <c r="F2227" s="352"/>
      <c r="G2227" s="352"/>
      <c r="H2227" s="352"/>
      <c r="I2227" s="352"/>
      <c r="J2227" s="352"/>
      <c r="K2227" s="352"/>
      <c r="L2227" s="352"/>
      <c r="M2227" s="352"/>
    </row>
    <row r="2228" spans="5:13">
      <c r="E2228" s="352"/>
      <c r="F2228" s="352"/>
      <c r="G2228" s="352"/>
      <c r="H2228" s="352"/>
      <c r="I2228" s="352"/>
      <c r="J2228" s="352"/>
      <c r="K2228" s="352"/>
      <c r="L2228" s="352"/>
      <c r="M2228" s="352"/>
    </row>
    <row r="2229" spans="5:13">
      <c r="E2229" s="352"/>
      <c r="F2229" s="352"/>
      <c r="G2229" s="352"/>
      <c r="H2229" s="352"/>
      <c r="I2229" s="352"/>
      <c r="J2229" s="352"/>
      <c r="K2229" s="352"/>
      <c r="L2229" s="352"/>
      <c r="M2229" s="352"/>
    </row>
    <row r="2230" spans="5:13">
      <c r="E2230" s="352"/>
      <c r="F2230" s="352"/>
      <c r="G2230" s="352"/>
      <c r="H2230" s="352"/>
      <c r="I2230" s="352"/>
      <c r="J2230" s="352"/>
      <c r="K2230" s="352"/>
      <c r="L2230" s="352"/>
      <c r="M2230" s="352"/>
    </row>
    <row r="2231" spans="5:13">
      <c r="E2231" s="352"/>
      <c r="F2231" s="352"/>
      <c r="G2231" s="352"/>
      <c r="H2231" s="352"/>
      <c r="I2231" s="352"/>
      <c r="J2231" s="352"/>
      <c r="K2231" s="352"/>
      <c r="L2231" s="352"/>
      <c r="M2231" s="352"/>
    </row>
    <row r="2232" spans="5:13">
      <c r="E2232" s="352"/>
      <c r="F2232" s="352"/>
      <c r="G2232" s="352"/>
      <c r="H2232" s="352"/>
      <c r="I2232" s="352"/>
      <c r="J2232" s="352"/>
      <c r="K2232" s="352"/>
      <c r="L2232" s="352"/>
      <c r="M2232" s="352"/>
    </row>
    <row r="2233" spans="5:13">
      <c r="E2233" s="352"/>
      <c r="F2233" s="352"/>
      <c r="G2233" s="352"/>
      <c r="H2233" s="352"/>
      <c r="I2233" s="352"/>
      <c r="J2233" s="352"/>
      <c r="K2233" s="352"/>
      <c r="L2233" s="352"/>
      <c r="M2233" s="352"/>
    </row>
    <row r="2234" spans="5:13">
      <c r="E2234" s="352"/>
      <c r="F2234" s="352"/>
      <c r="G2234" s="352"/>
      <c r="H2234" s="352"/>
      <c r="I2234" s="352"/>
      <c r="J2234" s="352"/>
      <c r="K2234" s="352"/>
      <c r="L2234" s="352"/>
      <c r="M2234" s="352"/>
    </row>
    <row r="2235" spans="5:13">
      <c r="E2235" s="352"/>
      <c r="F2235" s="352"/>
      <c r="G2235" s="352"/>
      <c r="H2235" s="352"/>
      <c r="I2235" s="352"/>
      <c r="J2235" s="352"/>
      <c r="K2235" s="352"/>
      <c r="L2235" s="352"/>
      <c r="M2235" s="352"/>
    </row>
    <row r="2236" spans="5:13">
      <c r="E2236" s="352"/>
      <c r="F2236" s="352"/>
      <c r="G2236" s="352"/>
      <c r="H2236" s="352"/>
      <c r="I2236" s="352"/>
      <c r="J2236" s="352"/>
      <c r="K2236" s="352"/>
      <c r="L2236" s="352"/>
      <c r="M2236" s="352"/>
    </row>
    <row r="2237" spans="5:13">
      <c r="E2237" s="352"/>
      <c r="F2237" s="352"/>
      <c r="G2237" s="352"/>
      <c r="H2237" s="352"/>
      <c r="I2237" s="352"/>
      <c r="J2237" s="352"/>
      <c r="K2237" s="352"/>
      <c r="L2237" s="352"/>
      <c r="M2237" s="352"/>
    </row>
    <row r="2238" spans="5:13">
      <c r="E2238" s="352"/>
      <c r="F2238" s="352"/>
      <c r="G2238" s="352"/>
      <c r="H2238" s="352"/>
      <c r="I2238" s="352"/>
      <c r="J2238" s="352"/>
      <c r="K2238" s="352"/>
      <c r="L2238" s="352"/>
      <c r="M2238" s="352"/>
    </row>
    <row r="2239" spans="5:13">
      <c r="E2239" s="352"/>
      <c r="F2239" s="352"/>
      <c r="G2239" s="352"/>
      <c r="H2239" s="352"/>
      <c r="I2239" s="352"/>
      <c r="J2239" s="352"/>
      <c r="K2239" s="352"/>
      <c r="L2239" s="352"/>
      <c r="M2239" s="352"/>
    </row>
    <row r="2240" spans="5:13">
      <c r="E2240" s="352"/>
      <c r="F2240" s="352"/>
      <c r="G2240" s="352"/>
      <c r="H2240" s="352"/>
      <c r="I2240" s="352"/>
      <c r="J2240" s="352"/>
      <c r="K2240" s="352"/>
      <c r="L2240" s="352"/>
      <c r="M2240" s="352"/>
    </row>
    <row r="2241" spans="5:13">
      <c r="E2241" s="352"/>
      <c r="F2241" s="352"/>
      <c r="G2241" s="352"/>
      <c r="H2241" s="352"/>
      <c r="I2241" s="352"/>
      <c r="J2241" s="352"/>
      <c r="K2241" s="352"/>
      <c r="L2241" s="352"/>
      <c r="M2241" s="352"/>
    </row>
    <row r="2242" spans="5:13">
      <c r="E2242" s="352"/>
      <c r="F2242" s="352"/>
      <c r="G2242" s="352"/>
      <c r="H2242" s="352"/>
      <c r="I2242" s="352"/>
      <c r="J2242" s="352"/>
      <c r="K2242" s="352"/>
      <c r="L2242" s="352"/>
      <c r="M2242" s="352"/>
    </row>
    <row r="2243" spans="5:13">
      <c r="E2243" s="352"/>
      <c r="F2243" s="352"/>
      <c r="G2243" s="352"/>
      <c r="H2243" s="352"/>
      <c r="I2243" s="352"/>
      <c r="J2243" s="352"/>
      <c r="K2243" s="352"/>
      <c r="L2243" s="352"/>
      <c r="M2243" s="352"/>
    </row>
    <row r="2244" spans="5:13">
      <c r="E2244" s="352"/>
      <c r="F2244" s="352"/>
      <c r="G2244" s="352"/>
      <c r="H2244" s="352"/>
      <c r="I2244" s="352"/>
      <c r="J2244" s="352"/>
      <c r="K2244" s="352"/>
      <c r="L2244" s="352"/>
      <c r="M2244" s="352"/>
    </row>
    <row r="2245" spans="5:13">
      <c r="E2245" s="352"/>
      <c r="F2245" s="352"/>
      <c r="G2245" s="352"/>
      <c r="H2245" s="352"/>
      <c r="I2245" s="352"/>
      <c r="J2245" s="352"/>
      <c r="K2245" s="352"/>
      <c r="L2245" s="352"/>
      <c r="M2245" s="352"/>
    </row>
    <row r="2246" spans="5:13">
      <c r="E2246" s="352"/>
      <c r="F2246" s="352"/>
      <c r="G2246" s="352"/>
      <c r="H2246" s="352"/>
      <c r="I2246" s="352"/>
      <c r="J2246" s="352"/>
      <c r="K2246" s="352"/>
      <c r="L2246" s="352"/>
      <c r="M2246" s="352"/>
    </row>
    <row r="2247" spans="5:13">
      <c r="E2247" s="352"/>
      <c r="F2247" s="352"/>
      <c r="G2247" s="352"/>
      <c r="H2247" s="352"/>
      <c r="I2247" s="352"/>
      <c r="J2247" s="352"/>
      <c r="K2247" s="352"/>
      <c r="L2247" s="352"/>
      <c r="M2247" s="352"/>
    </row>
    <row r="2248" spans="5:13">
      <c r="E2248" s="352"/>
      <c r="F2248" s="352"/>
      <c r="G2248" s="352"/>
      <c r="H2248" s="352"/>
      <c r="I2248" s="352"/>
      <c r="J2248" s="352"/>
      <c r="K2248" s="352"/>
      <c r="L2248" s="352"/>
      <c r="M2248" s="352"/>
    </row>
    <row r="2249" spans="5:13">
      <c r="E2249" s="352"/>
      <c r="F2249" s="352"/>
      <c r="G2249" s="352"/>
      <c r="H2249" s="352"/>
      <c r="I2249" s="352"/>
      <c r="J2249" s="352"/>
      <c r="K2249" s="352"/>
      <c r="L2249" s="352"/>
      <c r="M2249" s="352"/>
    </row>
    <row r="2250" spans="5:13">
      <c r="E2250" s="352"/>
      <c r="F2250" s="352"/>
      <c r="G2250" s="352"/>
      <c r="H2250" s="352"/>
      <c r="I2250" s="352"/>
      <c r="J2250" s="352"/>
      <c r="K2250" s="352"/>
      <c r="L2250" s="352"/>
      <c r="M2250" s="352"/>
    </row>
    <row r="2251" spans="5:13">
      <c r="E2251" s="352"/>
      <c r="F2251" s="352"/>
      <c r="G2251" s="352"/>
      <c r="H2251" s="352"/>
      <c r="I2251" s="352"/>
      <c r="J2251" s="352"/>
      <c r="K2251" s="352"/>
      <c r="L2251" s="352"/>
      <c r="M2251" s="352"/>
    </row>
    <row r="2252" spans="5:13">
      <c r="E2252" s="352"/>
      <c r="F2252" s="352"/>
      <c r="G2252" s="352"/>
      <c r="H2252" s="352"/>
      <c r="I2252" s="352"/>
      <c r="J2252" s="352"/>
      <c r="K2252" s="352"/>
      <c r="L2252" s="352"/>
      <c r="M2252" s="352"/>
    </row>
    <row r="2253" spans="5:13">
      <c r="E2253" s="352"/>
      <c r="F2253" s="352"/>
      <c r="G2253" s="352"/>
      <c r="H2253" s="352"/>
      <c r="I2253" s="352"/>
      <c r="J2253" s="352"/>
      <c r="K2253" s="352"/>
      <c r="L2253" s="352"/>
      <c r="M2253" s="352"/>
    </row>
    <row r="2254" spans="5:13">
      <c r="E2254" s="352"/>
      <c r="F2254" s="352"/>
      <c r="G2254" s="352"/>
      <c r="H2254" s="352"/>
      <c r="I2254" s="352"/>
      <c r="J2254" s="352"/>
      <c r="K2254" s="352"/>
      <c r="L2254" s="352"/>
      <c r="M2254" s="352"/>
    </row>
    <row r="2255" spans="5:13">
      <c r="E2255" s="352"/>
      <c r="F2255" s="352"/>
      <c r="G2255" s="352"/>
      <c r="H2255" s="352"/>
      <c r="I2255" s="352"/>
      <c r="J2255" s="352"/>
      <c r="K2255" s="352"/>
      <c r="L2255" s="352"/>
      <c r="M2255" s="352"/>
    </row>
    <row r="2256" spans="5:13">
      <c r="E2256" s="352"/>
      <c r="F2256" s="352"/>
      <c r="G2256" s="352"/>
      <c r="H2256" s="352"/>
      <c r="I2256" s="352"/>
      <c r="J2256" s="352"/>
      <c r="K2256" s="352"/>
      <c r="L2256" s="352"/>
      <c r="M2256" s="352"/>
    </row>
    <row r="2257" spans="5:13">
      <c r="E2257" s="352"/>
      <c r="F2257" s="352"/>
      <c r="G2257" s="352"/>
      <c r="H2257" s="352"/>
      <c r="I2257" s="352"/>
      <c r="J2257" s="352"/>
      <c r="K2257" s="352"/>
      <c r="L2257" s="352"/>
      <c r="M2257" s="352"/>
    </row>
    <row r="2258" spans="5:13">
      <c r="E2258" s="352"/>
      <c r="F2258" s="352"/>
      <c r="G2258" s="352"/>
      <c r="H2258" s="352"/>
      <c r="I2258" s="352"/>
      <c r="J2258" s="352"/>
      <c r="K2258" s="352"/>
      <c r="L2258" s="352"/>
      <c r="M2258" s="352"/>
    </row>
    <row r="2259" spans="5:13">
      <c r="E2259" s="352"/>
      <c r="F2259" s="352"/>
      <c r="G2259" s="352"/>
      <c r="H2259" s="352"/>
      <c r="I2259" s="352"/>
      <c r="J2259" s="352"/>
      <c r="K2259" s="352"/>
      <c r="L2259" s="352"/>
      <c r="M2259" s="352"/>
    </row>
    <row r="2260" spans="5:13">
      <c r="E2260" s="352"/>
      <c r="F2260" s="352"/>
      <c r="G2260" s="352"/>
      <c r="H2260" s="352"/>
      <c r="I2260" s="352"/>
      <c r="J2260" s="352"/>
      <c r="K2260" s="352"/>
      <c r="L2260" s="352"/>
      <c r="M2260" s="352"/>
    </row>
    <row r="2261" spans="5:13">
      <c r="E2261" s="352"/>
      <c r="F2261" s="352"/>
      <c r="G2261" s="352"/>
      <c r="H2261" s="352"/>
      <c r="I2261" s="352"/>
      <c r="J2261" s="352"/>
      <c r="K2261" s="352"/>
      <c r="L2261" s="352"/>
      <c r="M2261" s="352"/>
    </row>
    <row r="2262" spans="5:13">
      <c r="E2262" s="352"/>
      <c r="F2262" s="352"/>
      <c r="G2262" s="352"/>
      <c r="H2262" s="352"/>
      <c r="I2262" s="352"/>
      <c r="J2262" s="352"/>
      <c r="K2262" s="352"/>
      <c r="L2262" s="352"/>
      <c r="M2262" s="352"/>
    </row>
    <row r="2263" spans="5:13">
      <c r="E2263" s="352"/>
      <c r="F2263" s="352"/>
      <c r="G2263" s="352"/>
      <c r="H2263" s="352"/>
      <c r="I2263" s="352"/>
      <c r="J2263" s="352"/>
      <c r="K2263" s="352"/>
      <c r="L2263" s="352"/>
      <c r="M2263" s="352"/>
    </row>
    <row r="2264" spans="5:13">
      <c r="E2264" s="352"/>
      <c r="F2264" s="352"/>
      <c r="G2264" s="352"/>
      <c r="H2264" s="352"/>
      <c r="I2264" s="352"/>
      <c r="J2264" s="352"/>
      <c r="K2264" s="352"/>
      <c r="L2264" s="352"/>
      <c r="M2264" s="352"/>
    </row>
    <row r="2265" spans="5:13">
      <c r="E2265" s="352"/>
      <c r="F2265" s="352"/>
      <c r="G2265" s="352"/>
      <c r="H2265" s="352"/>
      <c r="I2265" s="352"/>
      <c r="J2265" s="352"/>
      <c r="K2265" s="352"/>
      <c r="L2265" s="352"/>
      <c r="M2265" s="352"/>
    </row>
    <row r="2266" spans="5:13">
      <c r="E2266" s="352"/>
      <c r="F2266" s="352"/>
      <c r="G2266" s="352"/>
      <c r="H2266" s="352"/>
      <c r="I2266" s="352"/>
      <c r="J2266" s="352"/>
      <c r="K2266" s="352"/>
      <c r="L2266" s="352"/>
      <c r="M2266" s="352"/>
    </row>
    <row r="2267" spans="5:13">
      <c r="E2267" s="352"/>
      <c r="F2267" s="352"/>
      <c r="G2267" s="352"/>
      <c r="H2267" s="352"/>
      <c r="I2267" s="352"/>
      <c r="J2267" s="352"/>
      <c r="K2267" s="352"/>
      <c r="L2267" s="352"/>
      <c r="M2267" s="352"/>
    </row>
    <row r="2268" spans="5:13">
      <c r="E2268" s="352"/>
      <c r="F2268" s="352"/>
      <c r="G2268" s="352"/>
      <c r="H2268" s="352"/>
      <c r="I2268" s="352"/>
      <c r="J2268" s="352"/>
      <c r="K2268" s="352"/>
      <c r="L2268" s="352"/>
      <c r="M2268" s="352"/>
    </row>
    <row r="2269" spans="5:13">
      <c r="E2269" s="352"/>
      <c r="F2269" s="352"/>
      <c r="G2269" s="352"/>
      <c r="H2269" s="352"/>
      <c r="I2269" s="352"/>
      <c r="J2269" s="352"/>
      <c r="K2269" s="352"/>
      <c r="L2269" s="352"/>
      <c r="M2269" s="352"/>
    </row>
    <row r="2270" spans="5:13">
      <c r="E2270" s="352"/>
      <c r="F2270" s="352"/>
      <c r="G2270" s="352"/>
      <c r="H2270" s="352"/>
      <c r="I2270" s="352"/>
      <c r="J2270" s="352"/>
      <c r="K2270" s="352"/>
      <c r="L2270" s="352"/>
      <c r="M2270" s="352"/>
    </row>
    <row r="2271" spans="5:13">
      <c r="E2271" s="352"/>
      <c r="F2271" s="352"/>
      <c r="G2271" s="352"/>
      <c r="H2271" s="352"/>
      <c r="I2271" s="352"/>
      <c r="J2271" s="352"/>
      <c r="K2271" s="352"/>
      <c r="L2271" s="352"/>
      <c r="M2271" s="352"/>
    </row>
    <row r="2272" spans="5:13">
      <c r="E2272" s="352"/>
      <c r="F2272" s="352"/>
      <c r="G2272" s="352"/>
      <c r="H2272" s="352"/>
      <c r="I2272" s="352"/>
      <c r="J2272" s="352"/>
      <c r="K2272" s="352"/>
      <c r="L2272" s="352"/>
      <c r="M2272" s="352"/>
    </row>
    <row r="2273" spans="5:13">
      <c r="E2273" s="352"/>
      <c r="F2273" s="352"/>
      <c r="G2273" s="352"/>
      <c r="H2273" s="352"/>
      <c r="I2273" s="352"/>
      <c r="J2273" s="352"/>
      <c r="K2273" s="352"/>
      <c r="L2273" s="352"/>
      <c r="M2273" s="352"/>
    </row>
    <row r="2274" spans="5:13">
      <c r="E2274" s="352"/>
      <c r="F2274" s="352"/>
      <c r="G2274" s="352"/>
      <c r="H2274" s="352"/>
      <c r="I2274" s="352"/>
      <c r="J2274" s="352"/>
      <c r="K2274" s="352"/>
      <c r="L2274" s="352"/>
      <c r="M2274" s="352"/>
    </row>
    <row r="2275" spans="5:13">
      <c r="E2275" s="352"/>
      <c r="F2275" s="352"/>
      <c r="G2275" s="352"/>
      <c r="H2275" s="352"/>
      <c r="I2275" s="352"/>
      <c r="J2275" s="352"/>
      <c r="K2275" s="352"/>
      <c r="L2275" s="352"/>
      <c r="M2275" s="352"/>
    </row>
    <row r="2276" spans="5:13">
      <c r="E2276" s="352"/>
      <c r="F2276" s="352"/>
      <c r="G2276" s="352"/>
      <c r="H2276" s="352"/>
      <c r="I2276" s="352"/>
      <c r="J2276" s="352"/>
      <c r="K2276" s="352"/>
      <c r="L2276" s="352"/>
      <c r="M2276" s="352"/>
    </row>
    <row r="2277" spans="5:13">
      <c r="E2277" s="352"/>
      <c r="F2277" s="352"/>
      <c r="G2277" s="352"/>
      <c r="H2277" s="352"/>
      <c r="I2277" s="352"/>
      <c r="J2277" s="352"/>
      <c r="K2277" s="352"/>
      <c r="L2277" s="352"/>
      <c r="M2277" s="352"/>
    </row>
    <row r="2278" spans="5:13">
      <c r="E2278" s="352"/>
      <c r="F2278" s="352"/>
      <c r="G2278" s="352"/>
      <c r="H2278" s="352"/>
      <c r="I2278" s="352"/>
      <c r="J2278" s="352"/>
      <c r="K2278" s="352"/>
      <c r="L2278" s="352"/>
      <c r="M2278" s="352"/>
    </row>
    <row r="2279" spans="5:13">
      <c r="E2279" s="352"/>
      <c r="F2279" s="352"/>
      <c r="G2279" s="352"/>
      <c r="H2279" s="352"/>
      <c r="I2279" s="352"/>
      <c r="J2279" s="352"/>
      <c r="K2279" s="352"/>
      <c r="L2279" s="352"/>
      <c r="M2279" s="352"/>
    </row>
    <row r="2280" spans="5:13">
      <c r="E2280" s="352"/>
      <c r="F2280" s="352"/>
      <c r="G2280" s="352"/>
      <c r="H2280" s="352"/>
      <c r="I2280" s="352"/>
      <c r="J2280" s="352"/>
      <c r="K2280" s="352"/>
      <c r="L2280" s="352"/>
      <c r="M2280" s="352"/>
    </row>
    <row r="2281" spans="5:13">
      <c r="E2281" s="352"/>
      <c r="F2281" s="352"/>
      <c r="G2281" s="352"/>
      <c r="H2281" s="352"/>
      <c r="I2281" s="352"/>
      <c r="J2281" s="352"/>
      <c r="K2281" s="352"/>
      <c r="L2281" s="352"/>
      <c r="M2281" s="352"/>
    </row>
    <row r="2282" spans="5:13">
      <c r="E2282" s="352"/>
      <c r="F2282" s="352"/>
      <c r="G2282" s="352"/>
      <c r="H2282" s="352"/>
      <c r="I2282" s="352"/>
      <c r="J2282" s="352"/>
      <c r="K2282" s="352"/>
      <c r="L2282" s="352"/>
      <c r="M2282" s="352"/>
    </row>
    <row r="2283" spans="5:13">
      <c r="E2283" s="352"/>
      <c r="F2283" s="352"/>
      <c r="G2283" s="352"/>
      <c r="H2283" s="352"/>
      <c r="I2283" s="352"/>
      <c r="J2283" s="352"/>
      <c r="K2283" s="352"/>
      <c r="L2283" s="352"/>
      <c r="M2283" s="352"/>
    </row>
    <row r="2284" spans="5:13">
      <c r="E2284" s="352"/>
      <c r="F2284" s="352"/>
      <c r="G2284" s="352"/>
      <c r="H2284" s="352"/>
      <c r="I2284" s="352"/>
      <c r="J2284" s="352"/>
      <c r="K2284" s="352"/>
      <c r="L2284" s="352"/>
      <c r="M2284" s="352"/>
    </row>
    <row r="2285" spans="5:13">
      <c r="E2285" s="352"/>
      <c r="F2285" s="352"/>
      <c r="G2285" s="352"/>
      <c r="H2285" s="352"/>
      <c r="I2285" s="352"/>
      <c r="J2285" s="352"/>
      <c r="K2285" s="352"/>
      <c r="L2285" s="352"/>
      <c r="M2285" s="352"/>
    </row>
    <row r="2286" spans="5:13">
      <c r="E2286" s="352"/>
      <c r="F2286" s="352"/>
      <c r="G2286" s="352"/>
      <c r="H2286" s="352"/>
      <c r="I2286" s="352"/>
      <c r="J2286" s="352"/>
      <c r="K2286" s="352"/>
      <c r="L2286" s="352"/>
      <c r="M2286" s="352"/>
    </row>
    <row r="2287" spans="5:13">
      <c r="E2287" s="352"/>
      <c r="F2287" s="352"/>
      <c r="G2287" s="352"/>
      <c r="H2287" s="352"/>
      <c r="I2287" s="352"/>
      <c r="J2287" s="352"/>
      <c r="K2287" s="352"/>
      <c r="L2287" s="352"/>
      <c r="M2287" s="352"/>
    </row>
    <row r="2288" spans="5:13">
      <c r="E2288" s="352"/>
      <c r="F2288" s="352"/>
      <c r="G2288" s="352"/>
      <c r="H2288" s="352"/>
      <c r="I2288" s="352"/>
      <c r="J2288" s="352"/>
      <c r="K2288" s="352"/>
      <c r="L2288" s="352"/>
      <c r="M2288" s="352"/>
    </row>
    <row r="2289" spans="5:13">
      <c r="E2289" s="352"/>
      <c r="F2289" s="352"/>
      <c r="G2289" s="352"/>
      <c r="H2289" s="352"/>
      <c r="I2289" s="352"/>
      <c r="J2289" s="352"/>
      <c r="K2289" s="352"/>
      <c r="L2289" s="352"/>
      <c r="M2289" s="352"/>
    </row>
    <row r="2290" spans="5:13">
      <c r="E2290" s="352"/>
      <c r="F2290" s="352"/>
      <c r="G2290" s="352"/>
      <c r="H2290" s="352"/>
      <c r="I2290" s="352"/>
      <c r="J2290" s="352"/>
      <c r="K2290" s="352"/>
      <c r="L2290" s="352"/>
      <c r="M2290" s="352"/>
    </row>
    <row r="2291" spans="5:13">
      <c r="E2291" s="352"/>
      <c r="F2291" s="352"/>
      <c r="G2291" s="352"/>
      <c r="H2291" s="352"/>
      <c r="I2291" s="352"/>
      <c r="J2291" s="352"/>
      <c r="K2291" s="352"/>
      <c r="L2291" s="352"/>
      <c r="M2291" s="352"/>
    </row>
    <row r="2292" spans="5:13">
      <c r="E2292" s="352"/>
      <c r="F2292" s="352"/>
      <c r="G2292" s="352"/>
      <c r="H2292" s="352"/>
      <c r="I2292" s="352"/>
      <c r="J2292" s="352"/>
      <c r="K2292" s="352"/>
      <c r="L2292" s="352"/>
      <c r="M2292" s="352"/>
    </row>
    <row r="2293" spans="5:13">
      <c r="E2293" s="352"/>
      <c r="F2293" s="352"/>
      <c r="G2293" s="352"/>
      <c r="H2293" s="352"/>
      <c r="I2293" s="352"/>
      <c r="J2293" s="352"/>
      <c r="K2293" s="352"/>
      <c r="L2293" s="352"/>
      <c r="M2293" s="352"/>
    </row>
    <row r="2294" spans="5:13">
      <c r="E2294" s="352"/>
      <c r="F2294" s="352"/>
      <c r="G2294" s="352"/>
      <c r="H2294" s="352"/>
      <c r="I2294" s="352"/>
      <c r="J2294" s="352"/>
      <c r="K2294" s="352"/>
      <c r="L2294" s="352"/>
      <c r="M2294" s="352"/>
    </row>
    <row r="2295" spans="5:13">
      <c r="E2295" s="352"/>
      <c r="F2295" s="352"/>
      <c r="G2295" s="352"/>
      <c r="H2295" s="352"/>
      <c r="I2295" s="352"/>
      <c r="J2295" s="352"/>
      <c r="K2295" s="352"/>
      <c r="L2295" s="352"/>
      <c r="M2295" s="352"/>
    </row>
    <row r="2296" spans="5:13">
      <c r="E2296" s="352"/>
      <c r="F2296" s="352"/>
      <c r="G2296" s="352"/>
      <c r="H2296" s="352"/>
      <c r="I2296" s="352"/>
      <c r="J2296" s="352"/>
      <c r="K2296" s="352"/>
      <c r="L2296" s="352"/>
      <c r="M2296" s="352"/>
    </row>
    <row r="2297" spans="5:13">
      <c r="E2297" s="352"/>
      <c r="F2297" s="352"/>
      <c r="G2297" s="352"/>
      <c r="H2297" s="352"/>
      <c r="I2297" s="352"/>
      <c r="J2297" s="352"/>
      <c r="K2297" s="352"/>
      <c r="L2297" s="352"/>
      <c r="M2297" s="352"/>
    </row>
    <row r="2298" spans="5:13">
      <c r="E2298" s="352"/>
      <c r="F2298" s="352"/>
      <c r="G2298" s="352"/>
      <c r="H2298" s="352"/>
      <c r="I2298" s="352"/>
      <c r="J2298" s="352"/>
      <c r="K2298" s="352"/>
      <c r="L2298" s="352"/>
      <c r="M2298" s="352"/>
    </row>
    <row r="2299" spans="5:13">
      <c r="E2299" s="352"/>
      <c r="F2299" s="352"/>
      <c r="G2299" s="352"/>
      <c r="H2299" s="352"/>
      <c r="I2299" s="352"/>
      <c r="J2299" s="352"/>
      <c r="K2299" s="352"/>
      <c r="L2299" s="352"/>
      <c r="M2299" s="352"/>
    </row>
    <row r="2300" spans="5:13">
      <c r="E2300" s="352"/>
      <c r="F2300" s="352"/>
      <c r="G2300" s="352"/>
      <c r="H2300" s="352"/>
      <c r="I2300" s="352"/>
      <c r="J2300" s="352"/>
      <c r="K2300" s="352"/>
      <c r="L2300" s="352"/>
      <c r="M2300" s="352"/>
    </row>
    <row r="2301" spans="5:13">
      <c r="E2301" s="352"/>
      <c r="F2301" s="352"/>
      <c r="G2301" s="352"/>
      <c r="H2301" s="352"/>
      <c r="I2301" s="352"/>
      <c r="J2301" s="352"/>
      <c r="K2301" s="352"/>
      <c r="L2301" s="352"/>
      <c r="M2301" s="352"/>
    </row>
    <row r="2302" spans="5:13">
      <c r="E2302" s="352"/>
      <c r="F2302" s="352"/>
      <c r="G2302" s="352"/>
      <c r="H2302" s="352"/>
      <c r="I2302" s="352"/>
      <c r="J2302" s="352"/>
      <c r="K2302" s="352"/>
      <c r="L2302" s="352"/>
      <c r="M2302" s="352"/>
    </row>
    <row r="2303" spans="5:13">
      <c r="E2303" s="352"/>
      <c r="F2303" s="352"/>
      <c r="G2303" s="352"/>
      <c r="H2303" s="352"/>
      <c r="I2303" s="352"/>
      <c r="J2303" s="352"/>
      <c r="K2303" s="352"/>
      <c r="L2303" s="352"/>
      <c r="M2303" s="352"/>
    </row>
    <row r="2304" spans="5:13">
      <c r="E2304" s="352"/>
      <c r="F2304" s="352"/>
      <c r="G2304" s="352"/>
      <c r="H2304" s="352"/>
      <c r="I2304" s="352"/>
      <c r="J2304" s="352"/>
      <c r="K2304" s="352"/>
      <c r="L2304" s="352"/>
      <c r="M2304" s="352"/>
    </row>
    <row r="2305" spans="5:13">
      <c r="E2305" s="352"/>
      <c r="F2305" s="352"/>
      <c r="G2305" s="352"/>
      <c r="H2305" s="352"/>
      <c r="I2305" s="352"/>
      <c r="J2305" s="352"/>
      <c r="K2305" s="352"/>
      <c r="L2305" s="352"/>
      <c r="M2305" s="352"/>
    </row>
    <row r="2306" spans="5:13">
      <c r="E2306" s="352"/>
      <c r="F2306" s="352"/>
      <c r="G2306" s="352"/>
      <c r="H2306" s="352"/>
      <c r="I2306" s="352"/>
      <c r="J2306" s="352"/>
      <c r="K2306" s="352"/>
      <c r="L2306" s="352"/>
      <c r="M2306" s="352"/>
    </row>
    <row r="2307" spans="5:13">
      <c r="E2307" s="352"/>
      <c r="F2307" s="352"/>
      <c r="G2307" s="352"/>
      <c r="H2307" s="352"/>
      <c r="I2307" s="352"/>
      <c r="J2307" s="352"/>
      <c r="K2307" s="352"/>
      <c r="L2307" s="352"/>
      <c r="M2307" s="352"/>
    </row>
    <row r="2308" spans="5:13">
      <c r="E2308" s="352"/>
      <c r="F2308" s="352"/>
      <c r="G2308" s="352"/>
      <c r="H2308" s="352"/>
      <c r="I2308" s="352"/>
      <c r="J2308" s="352"/>
      <c r="K2308" s="352"/>
      <c r="L2308" s="352"/>
      <c r="M2308" s="352"/>
    </row>
    <row r="2309" spans="5:13">
      <c r="E2309" s="352"/>
      <c r="F2309" s="352"/>
      <c r="G2309" s="352"/>
      <c r="H2309" s="352"/>
      <c r="I2309" s="352"/>
      <c r="J2309" s="352"/>
      <c r="K2309" s="352"/>
      <c r="L2309" s="352"/>
      <c r="M2309" s="352"/>
    </row>
    <row r="2310" spans="5:13">
      <c r="E2310" s="352"/>
      <c r="F2310" s="352"/>
      <c r="G2310" s="352"/>
      <c r="H2310" s="352"/>
      <c r="I2310" s="352"/>
      <c r="J2310" s="352"/>
      <c r="K2310" s="352"/>
      <c r="L2310" s="352"/>
      <c r="M2310" s="352"/>
    </row>
    <row r="2311" spans="5:13">
      <c r="E2311" s="352"/>
      <c r="F2311" s="352"/>
      <c r="G2311" s="352"/>
      <c r="H2311" s="352"/>
      <c r="I2311" s="352"/>
      <c r="J2311" s="352"/>
      <c r="K2311" s="352"/>
      <c r="L2311" s="352"/>
      <c r="M2311" s="352"/>
    </row>
    <row r="2312" spans="5:13">
      <c r="E2312" s="352"/>
      <c r="F2312" s="352"/>
      <c r="G2312" s="352"/>
      <c r="H2312" s="352"/>
      <c r="I2312" s="352"/>
      <c r="J2312" s="352"/>
      <c r="K2312" s="352"/>
      <c r="L2312" s="352"/>
      <c r="M2312" s="352"/>
    </row>
    <row r="2313" spans="5:13">
      <c r="E2313" s="352"/>
      <c r="F2313" s="352"/>
      <c r="G2313" s="352"/>
      <c r="H2313" s="352"/>
      <c r="I2313" s="352"/>
      <c r="J2313" s="352"/>
      <c r="K2313" s="352"/>
      <c r="L2313" s="352"/>
      <c r="M2313" s="352"/>
    </row>
    <row r="2314" spans="5:13">
      <c r="E2314" s="352"/>
      <c r="F2314" s="352"/>
      <c r="G2314" s="352"/>
      <c r="H2314" s="352"/>
      <c r="I2314" s="352"/>
      <c r="J2314" s="352"/>
      <c r="K2314" s="352"/>
      <c r="L2314" s="352"/>
      <c r="M2314" s="352"/>
    </row>
    <row r="2315" spans="5:13">
      <c r="E2315" s="352"/>
      <c r="F2315" s="352"/>
      <c r="G2315" s="352"/>
      <c r="H2315" s="352"/>
      <c r="I2315" s="352"/>
      <c r="J2315" s="352"/>
      <c r="K2315" s="352"/>
      <c r="L2315" s="352"/>
      <c r="M2315" s="352"/>
    </row>
    <row r="2316" spans="5:13">
      <c r="E2316" s="352"/>
      <c r="F2316" s="352"/>
      <c r="G2316" s="352"/>
      <c r="H2316" s="352"/>
      <c r="I2316" s="352"/>
      <c r="J2316" s="352"/>
      <c r="K2316" s="352"/>
      <c r="L2316" s="352"/>
      <c r="M2316" s="352"/>
    </row>
    <row r="2317" spans="5:13">
      <c r="E2317" s="352"/>
      <c r="F2317" s="352"/>
      <c r="G2317" s="352"/>
      <c r="H2317" s="352"/>
      <c r="I2317" s="352"/>
      <c r="J2317" s="352"/>
      <c r="K2317" s="352"/>
      <c r="L2317" s="352"/>
      <c r="M2317" s="352"/>
    </row>
    <row r="2318" spans="5:13">
      <c r="E2318" s="352"/>
      <c r="F2318" s="352"/>
      <c r="G2318" s="352"/>
      <c r="H2318" s="352"/>
      <c r="I2318" s="352"/>
      <c r="J2318" s="352"/>
      <c r="K2318" s="352"/>
      <c r="L2318" s="352"/>
      <c r="M2318" s="352"/>
    </row>
    <row r="2319" spans="5:13">
      <c r="E2319" s="352"/>
      <c r="F2319" s="352"/>
      <c r="G2319" s="352"/>
      <c r="H2319" s="352"/>
      <c r="I2319" s="352"/>
      <c r="J2319" s="352"/>
      <c r="K2319" s="352"/>
      <c r="L2319" s="352"/>
      <c r="M2319" s="352"/>
    </row>
    <row r="2320" spans="5:13">
      <c r="E2320" s="352"/>
      <c r="F2320" s="352"/>
      <c r="G2320" s="352"/>
      <c r="H2320" s="352"/>
      <c r="I2320" s="352"/>
      <c r="J2320" s="352"/>
      <c r="K2320" s="352"/>
      <c r="L2320" s="352"/>
      <c r="M2320" s="352"/>
    </row>
    <row r="2321" spans="5:13">
      <c r="E2321" s="352"/>
      <c r="F2321" s="352"/>
      <c r="G2321" s="352"/>
      <c r="H2321" s="352"/>
      <c r="I2321" s="352"/>
      <c r="J2321" s="352"/>
      <c r="K2321" s="352"/>
      <c r="L2321" s="352"/>
      <c r="M2321" s="352"/>
    </row>
    <row r="2322" spans="5:13">
      <c r="E2322" s="352"/>
      <c r="F2322" s="352"/>
      <c r="G2322" s="352"/>
      <c r="H2322" s="352"/>
      <c r="I2322" s="352"/>
      <c r="J2322" s="352"/>
      <c r="K2322" s="352"/>
      <c r="L2322" s="352"/>
      <c r="M2322" s="352"/>
    </row>
    <row r="2323" spans="5:13">
      <c r="E2323" s="352"/>
      <c r="F2323" s="352"/>
      <c r="G2323" s="352"/>
      <c r="H2323" s="352"/>
      <c r="I2323" s="352"/>
      <c r="J2323" s="352"/>
      <c r="K2323" s="352"/>
      <c r="L2323" s="352"/>
      <c r="M2323" s="352"/>
    </row>
    <row r="2324" spans="5:13">
      <c r="E2324" s="352"/>
      <c r="F2324" s="352"/>
      <c r="G2324" s="352"/>
      <c r="H2324" s="352"/>
      <c r="I2324" s="352"/>
      <c r="J2324" s="352"/>
      <c r="K2324" s="352"/>
      <c r="L2324" s="352"/>
      <c r="M2324" s="352"/>
    </row>
    <row r="2325" spans="5:13">
      <c r="E2325" s="352"/>
      <c r="F2325" s="352"/>
      <c r="G2325" s="352"/>
      <c r="H2325" s="352"/>
      <c r="I2325" s="352"/>
      <c r="J2325" s="352"/>
      <c r="K2325" s="352"/>
      <c r="L2325" s="352"/>
      <c r="M2325" s="352"/>
    </row>
    <row r="2326" spans="5:13">
      <c r="E2326" s="352"/>
      <c r="F2326" s="352"/>
      <c r="G2326" s="352"/>
      <c r="H2326" s="352"/>
      <c r="I2326" s="352"/>
      <c r="J2326" s="352"/>
      <c r="K2326" s="352"/>
      <c r="L2326" s="352"/>
      <c r="M2326" s="352"/>
    </row>
    <row r="2327" spans="5:13">
      <c r="E2327" s="352"/>
      <c r="F2327" s="352"/>
      <c r="G2327" s="352"/>
      <c r="H2327" s="352"/>
      <c r="I2327" s="352"/>
      <c r="J2327" s="352"/>
      <c r="K2327" s="352"/>
      <c r="L2327" s="352"/>
      <c r="M2327" s="352"/>
    </row>
    <row r="2328" spans="5:13">
      <c r="E2328" s="352"/>
      <c r="F2328" s="352"/>
      <c r="G2328" s="352"/>
      <c r="H2328" s="352"/>
      <c r="I2328" s="352"/>
      <c r="J2328" s="352"/>
      <c r="K2328" s="352"/>
      <c r="L2328" s="352"/>
      <c r="M2328" s="352"/>
    </row>
    <row r="2329" spans="5:13">
      <c r="E2329" s="352"/>
      <c r="F2329" s="352"/>
      <c r="G2329" s="352"/>
      <c r="H2329" s="352"/>
      <c r="I2329" s="352"/>
      <c r="J2329" s="352"/>
      <c r="K2329" s="352"/>
      <c r="L2329" s="352"/>
      <c r="M2329" s="352"/>
    </row>
    <row r="2330" spans="5:13">
      <c r="E2330" s="352"/>
      <c r="F2330" s="352"/>
      <c r="G2330" s="352"/>
      <c r="H2330" s="352"/>
      <c r="I2330" s="352"/>
      <c r="J2330" s="352"/>
      <c r="K2330" s="352"/>
      <c r="L2330" s="352"/>
      <c r="M2330" s="352"/>
    </row>
    <row r="2331" spans="5:13">
      <c r="E2331" s="352"/>
      <c r="F2331" s="352"/>
      <c r="G2331" s="352"/>
      <c r="H2331" s="352"/>
      <c r="I2331" s="352"/>
      <c r="J2331" s="352"/>
      <c r="K2331" s="352"/>
      <c r="L2331" s="352"/>
      <c r="M2331" s="352"/>
    </row>
    <row r="2332" spans="5:13">
      <c r="E2332" s="352"/>
      <c r="F2332" s="352"/>
      <c r="G2332" s="352"/>
      <c r="H2332" s="352"/>
      <c r="I2332" s="352"/>
      <c r="J2332" s="352"/>
      <c r="K2332" s="352"/>
      <c r="L2332" s="352"/>
      <c r="M2332" s="352"/>
    </row>
    <row r="2333" spans="5:13">
      <c r="E2333" s="352"/>
      <c r="F2333" s="352"/>
      <c r="G2333" s="352"/>
      <c r="H2333" s="352"/>
      <c r="I2333" s="352"/>
      <c r="J2333" s="352"/>
      <c r="K2333" s="352"/>
      <c r="L2333" s="352"/>
      <c r="M2333" s="352"/>
    </row>
    <row r="2334" spans="5:13">
      <c r="E2334" s="352"/>
      <c r="F2334" s="352"/>
      <c r="G2334" s="352"/>
      <c r="H2334" s="352"/>
      <c r="I2334" s="352"/>
      <c r="J2334" s="352"/>
      <c r="K2334" s="352"/>
      <c r="L2334" s="352"/>
      <c r="M2334" s="352"/>
    </row>
    <row r="2335" spans="5:13">
      <c r="E2335" s="352"/>
      <c r="F2335" s="352"/>
      <c r="G2335" s="352"/>
      <c r="H2335" s="352"/>
      <c r="I2335" s="352"/>
      <c r="J2335" s="352"/>
      <c r="K2335" s="352"/>
      <c r="L2335" s="352"/>
      <c r="M2335" s="352"/>
    </row>
    <row r="2336" spans="5:13">
      <c r="E2336" s="352"/>
      <c r="F2336" s="352"/>
      <c r="G2336" s="352"/>
      <c r="H2336" s="352"/>
      <c r="I2336" s="352"/>
      <c r="J2336" s="352"/>
      <c r="K2336" s="352"/>
      <c r="L2336" s="352"/>
      <c r="M2336" s="352"/>
    </row>
    <row r="2337" spans="5:13">
      <c r="E2337" s="352"/>
      <c r="F2337" s="352"/>
      <c r="G2337" s="352"/>
      <c r="H2337" s="352"/>
      <c r="I2337" s="352"/>
      <c r="J2337" s="352"/>
      <c r="K2337" s="352"/>
      <c r="L2337" s="352"/>
      <c r="M2337" s="352"/>
    </row>
    <row r="2338" spans="5:13">
      <c r="E2338" s="352"/>
      <c r="F2338" s="352"/>
      <c r="G2338" s="352"/>
      <c r="H2338" s="352"/>
      <c r="I2338" s="352"/>
      <c r="J2338" s="352"/>
      <c r="K2338" s="352"/>
      <c r="L2338" s="352"/>
      <c r="M2338" s="352"/>
    </row>
    <row r="2339" spans="5:13">
      <c r="E2339" s="352"/>
      <c r="F2339" s="352"/>
      <c r="G2339" s="352"/>
      <c r="H2339" s="352"/>
      <c r="I2339" s="352"/>
      <c r="J2339" s="352"/>
      <c r="K2339" s="352"/>
      <c r="L2339" s="352"/>
      <c r="M2339" s="352"/>
    </row>
    <row r="2340" spans="5:13">
      <c r="E2340" s="352"/>
      <c r="F2340" s="352"/>
      <c r="G2340" s="352"/>
      <c r="H2340" s="352"/>
      <c r="I2340" s="352"/>
      <c r="J2340" s="352"/>
      <c r="K2340" s="352"/>
      <c r="L2340" s="352"/>
      <c r="M2340" s="352"/>
    </row>
    <row r="2341" spans="5:13">
      <c r="E2341" s="352"/>
      <c r="F2341" s="352"/>
      <c r="G2341" s="352"/>
      <c r="H2341" s="352"/>
      <c r="I2341" s="352"/>
      <c r="J2341" s="352"/>
      <c r="K2341" s="352"/>
      <c r="L2341" s="352"/>
      <c r="M2341" s="352"/>
    </row>
    <row r="2342" spans="5:13">
      <c r="E2342" s="352"/>
      <c r="F2342" s="352"/>
      <c r="G2342" s="352"/>
      <c r="H2342" s="352"/>
      <c r="I2342" s="352"/>
      <c r="J2342" s="352"/>
      <c r="K2342" s="352"/>
      <c r="L2342" s="352"/>
      <c r="M2342" s="352"/>
    </row>
    <row r="2343" spans="5:13">
      <c r="E2343" s="352"/>
      <c r="F2343" s="352"/>
      <c r="G2343" s="352"/>
      <c r="H2343" s="352"/>
      <c r="I2343" s="352"/>
      <c r="J2343" s="352"/>
      <c r="K2343" s="352"/>
      <c r="L2343" s="352"/>
      <c r="M2343" s="352"/>
    </row>
    <row r="2344" spans="5:13">
      <c r="E2344" s="352"/>
      <c r="F2344" s="352"/>
      <c r="G2344" s="352"/>
      <c r="H2344" s="352"/>
      <c r="I2344" s="352"/>
      <c r="J2344" s="352"/>
      <c r="K2344" s="352"/>
      <c r="L2344" s="352"/>
      <c r="M2344" s="352"/>
    </row>
    <row r="2345" spans="5:13">
      <c r="E2345" s="352"/>
      <c r="F2345" s="352"/>
      <c r="G2345" s="352"/>
      <c r="H2345" s="352"/>
      <c r="I2345" s="352"/>
      <c r="J2345" s="352"/>
      <c r="K2345" s="352"/>
      <c r="L2345" s="352"/>
      <c r="M2345" s="352"/>
    </row>
    <row r="2346" spans="5:13">
      <c r="E2346" s="352"/>
      <c r="F2346" s="352"/>
      <c r="G2346" s="352"/>
      <c r="H2346" s="352"/>
      <c r="I2346" s="352"/>
      <c r="J2346" s="352"/>
      <c r="K2346" s="352"/>
      <c r="L2346" s="352"/>
      <c r="M2346" s="352"/>
    </row>
    <row r="2347" spans="5:13">
      <c r="E2347" s="352"/>
      <c r="F2347" s="352"/>
      <c r="G2347" s="352"/>
      <c r="H2347" s="352"/>
      <c r="I2347" s="352"/>
      <c r="J2347" s="352"/>
      <c r="K2347" s="352"/>
      <c r="L2347" s="352"/>
      <c r="M2347" s="352"/>
    </row>
    <row r="2348" spans="5:13">
      <c r="E2348" s="352"/>
      <c r="F2348" s="352"/>
      <c r="G2348" s="352"/>
      <c r="H2348" s="352"/>
      <c r="I2348" s="352"/>
      <c r="J2348" s="352"/>
      <c r="K2348" s="352"/>
      <c r="L2348" s="352"/>
      <c r="M2348" s="352"/>
    </row>
    <row r="2349" spans="5:13">
      <c r="E2349" s="352"/>
      <c r="F2349" s="352"/>
      <c r="G2349" s="352"/>
      <c r="H2349" s="352"/>
      <c r="I2349" s="352"/>
      <c r="J2349" s="352"/>
      <c r="K2349" s="352"/>
      <c r="L2349" s="352"/>
      <c r="M2349" s="352"/>
    </row>
    <row r="2350" spans="5:13">
      <c r="E2350" s="352"/>
      <c r="F2350" s="352"/>
      <c r="G2350" s="352"/>
      <c r="H2350" s="352"/>
      <c r="I2350" s="352"/>
      <c r="J2350" s="352"/>
      <c r="K2350" s="352"/>
      <c r="L2350" s="352"/>
      <c r="M2350" s="352"/>
    </row>
    <row r="2351" spans="5:13">
      <c r="E2351" s="352"/>
      <c r="F2351" s="352"/>
      <c r="G2351" s="352"/>
      <c r="H2351" s="352"/>
      <c r="I2351" s="352"/>
      <c r="J2351" s="352"/>
      <c r="K2351" s="352"/>
      <c r="L2351" s="352"/>
      <c r="M2351" s="352"/>
    </row>
    <row r="2352" spans="5:13">
      <c r="E2352" s="352"/>
      <c r="F2352" s="352"/>
      <c r="G2352" s="352"/>
      <c r="H2352" s="352"/>
      <c r="I2352" s="352"/>
      <c r="J2352" s="352"/>
      <c r="K2352" s="352"/>
      <c r="L2352" s="352"/>
      <c r="M2352" s="352"/>
    </row>
    <row r="2353" spans="5:13">
      <c r="E2353" s="352"/>
      <c r="F2353" s="352"/>
      <c r="G2353" s="352"/>
      <c r="H2353" s="352"/>
      <c r="I2353" s="352"/>
      <c r="J2353" s="352"/>
      <c r="K2353" s="352"/>
      <c r="L2353" s="352"/>
      <c r="M2353" s="352"/>
    </row>
    <row r="2354" spans="5:13">
      <c r="E2354" s="352"/>
      <c r="F2354" s="352"/>
      <c r="G2354" s="352"/>
      <c r="H2354" s="352"/>
      <c r="I2354" s="352"/>
      <c r="J2354" s="352"/>
      <c r="K2354" s="352"/>
      <c r="L2354" s="352"/>
      <c r="M2354" s="352"/>
    </row>
    <row r="2355" spans="5:13">
      <c r="E2355" s="352"/>
      <c r="F2355" s="352"/>
      <c r="G2355" s="352"/>
      <c r="H2355" s="352"/>
      <c r="I2355" s="352"/>
      <c r="J2355" s="352"/>
      <c r="K2355" s="352"/>
      <c r="L2355" s="352"/>
      <c r="M2355" s="352"/>
    </row>
    <row r="2356" spans="5:13">
      <c r="E2356" s="352"/>
      <c r="F2356" s="352"/>
      <c r="G2356" s="352"/>
      <c r="H2356" s="352"/>
      <c r="I2356" s="352"/>
      <c r="J2356" s="352"/>
      <c r="K2356" s="352"/>
      <c r="L2356" s="352"/>
      <c r="M2356" s="352"/>
    </row>
    <row r="2357" spans="5:13">
      <c r="E2357" s="352"/>
      <c r="F2357" s="352"/>
      <c r="G2357" s="352"/>
      <c r="H2357" s="352"/>
      <c r="I2357" s="352"/>
      <c r="J2357" s="352"/>
      <c r="K2357" s="352"/>
      <c r="L2357" s="352"/>
      <c r="M2357" s="352"/>
    </row>
    <row r="2358" spans="5:13">
      <c r="E2358" s="352"/>
      <c r="F2358" s="352"/>
      <c r="G2358" s="352"/>
      <c r="H2358" s="352"/>
      <c r="I2358" s="352"/>
      <c r="J2358" s="352"/>
      <c r="K2358" s="352"/>
      <c r="L2358" s="352"/>
      <c r="M2358" s="352"/>
    </row>
    <row r="2359" spans="5:13">
      <c r="E2359" s="352"/>
      <c r="F2359" s="352"/>
      <c r="G2359" s="352"/>
      <c r="H2359" s="352"/>
      <c r="I2359" s="352"/>
      <c r="J2359" s="352"/>
      <c r="K2359" s="352"/>
      <c r="L2359" s="352"/>
      <c r="M2359" s="352"/>
    </row>
    <row r="2360" spans="5:13">
      <c r="E2360" s="352"/>
      <c r="F2360" s="352"/>
      <c r="G2360" s="352"/>
      <c r="H2360" s="352"/>
      <c r="I2360" s="352"/>
      <c r="J2360" s="352"/>
      <c r="K2360" s="352"/>
      <c r="L2360" s="352"/>
      <c r="M2360" s="352"/>
    </row>
    <row r="2361" spans="5:13">
      <c r="E2361" s="352"/>
      <c r="F2361" s="352"/>
      <c r="G2361" s="352"/>
      <c r="H2361" s="352"/>
      <c r="I2361" s="352"/>
      <c r="J2361" s="352"/>
      <c r="K2361" s="352"/>
      <c r="L2361" s="352"/>
      <c r="M2361" s="352"/>
    </row>
    <row r="2362" spans="5:13">
      <c r="E2362" s="352"/>
      <c r="F2362" s="352"/>
      <c r="G2362" s="352"/>
      <c r="H2362" s="352"/>
      <c r="I2362" s="352"/>
      <c r="J2362" s="352"/>
      <c r="K2362" s="352"/>
      <c r="L2362" s="352"/>
      <c r="M2362" s="352"/>
    </row>
    <row r="2363" spans="5:13">
      <c r="E2363" s="352"/>
      <c r="F2363" s="352"/>
      <c r="G2363" s="352"/>
      <c r="H2363" s="352"/>
      <c r="I2363" s="352"/>
      <c r="J2363" s="352"/>
      <c r="K2363" s="352"/>
      <c r="L2363" s="352"/>
      <c r="M2363" s="352"/>
    </row>
    <row r="2364" spans="5:13">
      <c r="E2364" s="352"/>
      <c r="F2364" s="352"/>
      <c r="G2364" s="352"/>
      <c r="H2364" s="352"/>
      <c r="I2364" s="352"/>
      <c r="J2364" s="352"/>
      <c r="K2364" s="352"/>
      <c r="L2364" s="352"/>
      <c r="M2364" s="352"/>
    </row>
    <row r="2365" spans="5:13">
      <c r="E2365" s="352"/>
      <c r="F2365" s="352"/>
      <c r="G2365" s="352"/>
      <c r="H2365" s="352"/>
      <c r="I2365" s="352"/>
      <c r="J2365" s="352"/>
      <c r="K2365" s="352"/>
      <c r="L2365" s="352"/>
      <c r="M2365" s="352"/>
    </row>
    <row r="2366" spans="5:13">
      <c r="E2366" s="352"/>
      <c r="F2366" s="352"/>
      <c r="G2366" s="352"/>
      <c r="H2366" s="352"/>
      <c r="I2366" s="352"/>
      <c r="J2366" s="352"/>
      <c r="K2366" s="352"/>
      <c r="L2366" s="352"/>
      <c r="M2366" s="352"/>
    </row>
    <row r="2367" spans="5:13">
      <c r="E2367" s="352"/>
      <c r="F2367" s="352"/>
      <c r="G2367" s="352"/>
      <c r="H2367" s="352"/>
      <c r="I2367" s="352"/>
      <c r="J2367" s="352"/>
      <c r="K2367" s="352"/>
      <c r="L2367" s="352"/>
      <c r="M2367" s="352"/>
    </row>
    <row r="2368" spans="5:13">
      <c r="E2368" s="352"/>
      <c r="F2368" s="352"/>
      <c r="G2368" s="352"/>
      <c r="H2368" s="352"/>
      <c r="I2368" s="352"/>
      <c r="J2368" s="352"/>
      <c r="K2368" s="352"/>
      <c r="L2368" s="352"/>
      <c r="M2368" s="352"/>
    </row>
    <row r="2369" spans="5:13">
      <c r="E2369" s="352"/>
      <c r="F2369" s="352"/>
      <c r="G2369" s="352"/>
      <c r="H2369" s="352"/>
      <c r="I2369" s="352"/>
      <c r="J2369" s="352"/>
      <c r="K2369" s="352"/>
      <c r="L2369" s="352"/>
      <c r="M2369" s="352"/>
    </row>
    <row r="2370" spans="5:13">
      <c r="E2370" s="352"/>
      <c r="F2370" s="352"/>
      <c r="G2370" s="352"/>
      <c r="H2370" s="352"/>
      <c r="I2370" s="352"/>
      <c r="J2370" s="352"/>
      <c r="K2370" s="352"/>
      <c r="L2370" s="352"/>
      <c r="M2370" s="352"/>
    </row>
    <row r="2371" spans="5:13">
      <c r="E2371" s="352"/>
      <c r="F2371" s="352"/>
      <c r="G2371" s="352"/>
      <c r="H2371" s="352"/>
      <c r="I2371" s="352"/>
      <c r="J2371" s="352"/>
      <c r="K2371" s="352"/>
      <c r="L2371" s="352"/>
      <c r="M2371" s="352"/>
    </row>
    <row r="2372" spans="5:13">
      <c r="E2372" s="352"/>
      <c r="F2372" s="352"/>
      <c r="G2372" s="352"/>
      <c r="H2372" s="352"/>
      <c r="I2372" s="352"/>
      <c r="J2372" s="352"/>
      <c r="K2372" s="352"/>
      <c r="L2372" s="352"/>
      <c r="M2372" s="352"/>
    </row>
    <row r="2373" spans="5:13">
      <c r="E2373" s="352"/>
      <c r="F2373" s="352"/>
      <c r="G2373" s="352"/>
      <c r="H2373" s="352"/>
      <c r="I2373" s="352"/>
      <c r="J2373" s="352"/>
      <c r="K2373" s="352"/>
      <c r="L2373" s="352"/>
      <c r="M2373" s="352"/>
    </row>
    <row r="2374" spans="5:13">
      <c r="E2374" s="352"/>
      <c r="F2374" s="352"/>
      <c r="G2374" s="352"/>
      <c r="H2374" s="352"/>
      <c r="I2374" s="352"/>
      <c r="J2374" s="352"/>
      <c r="K2374" s="352"/>
      <c r="L2374" s="352"/>
      <c r="M2374" s="352"/>
    </row>
    <row r="2375" spans="5:13">
      <c r="E2375" s="352"/>
      <c r="F2375" s="352"/>
      <c r="G2375" s="352"/>
      <c r="H2375" s="352"/>
      <c r="I2375" s="352"/>
      <c r="J2375" s="352"/>
      <c r="K2375" s="352"/>
      <c r="L2375" s="352"/>
      <c r="M2375" s="352"/>
    </row>
    <row r="2376" spans="5:13">
      <c r="E2376" s="352"/>
      <c r="F2376" s="352"/>
      <c r="G2376" s="352"/>
      <c r="H2376" s="352"/>
      <c r="I2376" s="352"/>
      <c r="J2376" s="352"/>
      <c r="K2376" s="352"/>
      <c r="L2376" s="352"/>
      <c r="M2376" s="352"/>
    </row>
    <row r="2377" spans="5:13">
      <c r="E2377" s="352"/>
      <c r="F2377" s="352"/>
      <c r="G2377" s="352"/>
      <c r="H2377" s="352"/>
      <c r="I2377" s="352"/>
      <c r="J2377" s="352"/>
      <c r="K2377" s="352"/>
      <c r="L2377" s="352"/>
      <c r="M2377" s="352"/>
    </row>
    <row r="2378" spans="5:13">
      <c r="E2378" s="352"/>
      <c r="F2378" s="352"/>
      <c r="G2378" s="352"/>
      <c r="H2378" s="352"/>
      <c r="I2378" s="352"/>
      <c r="J2378" s="352"/>
      <c r="K2378" s="352"/>
      <c r="L2378" s="352"/>
      <c r="M2378" s="352"/>
    </row>
    <row r="2379" spans="5:13">
      <c r="E2379" s="352"/>
      <c r="F2379" s="352"/>
      <c r="G2379" s="352"/>
      <c r="H2379" s="352"/>
      <c r="I2379" s="352"/>
      <c r="J2379" s="352"/>
      <c r="K2379" s="352"/>
      <c r="L2379" s="352"/>
      <c r="M2379" s="352"/>
    </row>
    <row r="2380" spans="5:13">
      <c r="E2380" s="352"/>
      <c r="F2380" s="352"/>
      <c r="G2380" s="352"/>
      <c r="H2380" s="352"/>
      <c r="I2380" s="352"/>
      <c r="J2380" s="352"/>
      <c r="K2380" s="352"/>
      <c r="L2380" s="352"/>
      <c r="M2380" s="352"/>
    </row>
    <row r="2381" spans="5:13">
      <c r="E2381" s="352"/>
      <c r="F2381" s="352"/>
      <c r="G2381" s="352"/>
      <c r="H2381" s="352"/>
      <c r="I2381" s="352"/>
      <c r="J2381" s="352"/>
      <c r="K2381" s="352"/>
      <c r="L2381" s="352"/>
      <c r="M2381" s="352"/>
    </row>
    <row r="2382" spans="5:13">
      <c r="E2382" s="352"/>
      <c r="F2382" s="352"/>
      <c r="G2382" s="352"/>
      <c r="H2382" s="352"/>
      <c r="I2382" s="352"/>
      <c r="J2382" s="352"/>
      <c r="K2382" s="352"/>
      <c r="L2382" s="352"/>
      <c r="M2382" s="352"/>
    </row>
    <row r="2383" spans="5:13">
      <c r="E2383" s="352"/>
      <c r="F2383" s="352"/>
      <c r="G2383" s="352"/>
      <c r="H2383" s="352"/>
      <c r="I2383" s="352"/>
      <c r="J2383" s="352"/>
      <c r="K2383" s="352"/>
      <c r="L2383" s="352"/>
      <c r="M2383" s="352"/>
    </row>
    <row r="2384" spans="5:13">
      <c r="E2384" s="352"/>
      <c r="F2384" s="352"/>
      <c r="G2384" s="352"/>
      <c r="H2384" s="352"/>
      <c r="I2384" s="352"/>
      <c r="J2384" s="352"/>
      <c r="K2384" s="352"/>
      <c r="L2384" s="352"/>
      <c r="M2384" s="352"/>
    </row>
    <row r="2385" spans="5:13">
      <c r="E2385" s="352"/>
      <c r="F2385" s="352"/>
      <c r="G2385" s="352"/>
      <c r="H2385" s="352"/>
      <c r="I2385" s="352"/>
      <c r="J2385" s="352"/>
      <c r="K2385" s="352"/>
      <c r="L2385" s="352"/>
      <c r="M2385" s="352"/>
    </row>
    <row r="2386" spans="5:13">
      <c r="E2386" s="352"/>
      <c r="F2386" s="352"/>
      <c r="G2386" s="352"/>
      <c r="H2386" s="352"/>
      <c r="I2386" s="352"/>
      <c r="J2386" s="352"/>
      <c r="K2386" s="352"/>
      <c r="L2386" s="352"/>
      <c r="M2386" s="352"/>
    </row>
    <row r="2387" spans="5:13">
      <c r="E2387" s="352"/>
      <c r="F2387" s="352"/>
      <c r="G2387" s="352"/>
      <c r="H2387" s="352"/>
      <c r="I2387" s="352"/>
      <c r="J2387" s="352"/>
      <c r="K2387" s="352"/>
      <c r="L2387" s="352"/>
      <c r="M2387" s="352"/>
    </row>
    <row r="2388" spans="5:13">
      <c r="E2388" s="352"/>
      <c r="F2388" s="352"/>
      <c r="G2388" s="352"/>
      <c r="H2388" s="352"/>
      <c r="I2388" s="352"/>
      <c r="J2388" s="352"/>
      <c r="K2388" s="352"/>
      <c r="L2388" s="352"/>
      <c r="M2388" s="352"/>
    </row>
    <row r="2389" spans="5:13">
      <c r="E2389" s="352"/>
      <c r="F2389" s="352"/>
      <c r="G2389" s="352"/>
      <c r="H2389" s="352"/>
      <c r="I2389" s="352"/>
      <c r="J2389" s="352"/>
      <c r="K2389" s="352"/>
      <c r="L2389" s="352"/>
      <c r="M2389" s="352"/>
    </row>
    <row r="2390" spans="5:13">
      <c r="E2390" s="352"/>
      <c r="F2390" s="352"/>
      <c r="G2390" s="352"/>
      <c r="H2390" s="352"/>
      <c r="I2390" s="352"/>
      <c r="J2390" s="352"/>
      <c r="K2390" s="352"/>
      <c r="L2390" s="352"/>
      <c r="M2390" s="352"/>
    </row>
    <row r="2391" spans="5:13">
      <c r="E2391" s="352"/>
      <c r="F2391" s="352"/>
      <c r="G2391" s="352"/>
      <c r="H2391" s="352"/>
      <c r="I2391" s="352"/>
      <c r="J2391" s="352"/>
      <c r="K2391" s="352"/>
      <c r="L2391" s="352"/>
      <c r="M2391" s="352"/>
    </row>
    <row r="2392" spans="5:13">
      <c r="E2392" s="352"/>
      <c r="F2392" s="352"/>
      <c r="G2392" s="352"/>
      <c r="H2392" s="352"/>
      <c r="I2392" s="352"/>
      <c r="J2392" s="352"/>
      <c r="K2392" s="352"/>
      <c r="L2392" s="352"/>
      <c r="M2392" s="352"/>
    </row>
    <row r="2393" spans="5:13">
      <c r="E2393" s="352"/>
      <c r="F2393" s="352"/>
      <c r="G2393" s="352"/>
      <c r="H2393" s="352"/>
      <c r="I2393" s="352"/>
      <c r="J2393" s="352"/>
      <c r="K2393" s="352"/>
      <c r="L2393" s="352"/>
      <c r="M2393" s="352"/>
    </row>
    <row r="2394" spans="5:13">
      <c r="E2394" s="352"/>
      <c r="F2394" s="352"/>
      <c r="G2394" s="352"/>
      <c r="H2394" s="352"/>
      <c r="I2394" s="352"/>
      <c r="J2394" s="352"/>
      <c r="K2394" s="352"/>
      <c r="L2394" s="352"/>
      <c r="M2394" s="352"/>
    </row>
    <row r="2395" spans="5:13">
      <c r="E2395" s="352"/>
      <c r="F2395" s="352"/>
      <c r="G2395" s="352"/>
      <c r="H2395" s="352"/>
      <c r="I2395" s="352"/>
      <c r="J2395" s="352"/>
      <c r="K2395" s="352"/>
      <c r="L2395" s="352"/>
      <c r="M2395" s="352"/>
    </row>
    <row r="2396" spans="5:13">
      <c r="E2396" s="352"/>
      <c r="F2396" s="352"/>
      <c r="G2396" s="352"/>
      <c r="H2396" s="352"/>
      <c r="I2396" s="352"/>
      <c r="J2396" s="352"/>
      <c r="K2396" s="352"/>
      <c r="L2396" s="352"/>
      <c r="M2396" s="352"/>
    </row>
    <row r="2397" spans="5:13">
      <c r="E2397" s="352"/>
      <c r="F2397" s="352"/>
      <c r="G2397" s="352"/>
      <c r="H2397" s="352"/>
      <c r="I2397" s="352"/>
      <c r="J2397" s="352"/>
      <c r="K2397" s="352"/>
      <c r="L2397" s="352"/>
      <c r="M2397" s="352"/>
    </row>
    <row r="2398" spans="5:13">
      <c r="E2398" s="352"/>
      <c r="F2398" s="352"/>
      <c r="G2398" s="352"/>
      <c r="H2398" s="352"/>
      <c r="I2398" s="352"/>
      <c r="J2398" s="352"/>
      <c r="K2398" s="352"/>
      <c r="L2398" s="352"/>
      <c r="M2398" s="352"/>
    </row>
    <row r="2399" spans="5:13">
      <c r="E2399" s="352"/>
      <c r="F2399" s="352"/>
      <c r="G2399" s="352"/>
      <c r="H2399" s="352"/>
      <c r="I2399" s="352"/>
      <c r="J2399" s="352"/>
      <c r="K2399" s="352"/>
      <c r="L2399" s="352"/>
      <c r="M2399" s="352"/>
    </row>
    <row r="2400" spans="5:13">
      <c r="E2400" s="352"/>
      <c r="F2400" s="352"/>
      <c r="G2400" s="352"/>
      <c r="H2400" s="352"/>
      <c r="I2400" s="352"/>
      <c r="J2400" s="352"/>
      <c r="K2400" s="352"/>
      <c r="L2400" s="352"/>
      <c r="M2400" s="352"/>
    </row>
    <row r="2401" spans="5:13">
      <c r="E2401" s="352"/>
      <c r="F2401" s="352"/>
      <c r="G2401" s="352"/>
      <c r="H2401" s="352"/>
      <c r="I2401" s="352"/>
      <c r="J2401" s="352"/>
      <c r="K2401" s="352"/>
      <c r="L2401" s="352"/>
      <c r="M2401" s="352"/>
    </row>
    <row r="2402" spans="5:13">
      <c r="E2402" s="352"/>
      <c r="F2402" s="352"/>
      <c r="G2402" s="352"/>
      <c r="H2402" s="352"/>
      <c r="I2402" s="352"/>
      <c r="J2402" s="352"/>
      <c r="K2402" s="352"/>
      <c r="L2402" s="352"/>
      <c r="M2402" s="352"/>
    </row>
    <row r="2403" spans="5:13">
      <c r="E2403" s="352"/>
      <c r="F2403" s="352"/>
      <c r="G2403" s="352"/>
      <c r="H2403" s="352"/>
      <c r="I2403" s="352"/>
      <c r="J2403" s="352"/>
      <c r="K2403" s="352"/>
      <c r="L2403" s="352"/>
      <c r="M2403" s="352"/>
    </row>
    <row r="2404" spans="5:13">
      <c r="E2404" s="352"/>
      <c r="F2404" s="352"/>
      <c r="G2404" s="352"/>
      <c r="H2404" s="352"/>
      <c r="I2404" s="352"/>
      <c r="J2404" s="352"/>
      <c r="K2404" s="352"/>
      <c r="L2404" s="352"/>
      <c r="M2404" s="352"/>
    </row>
    <row r="2405" spans="5:13">
      <c r="E2405" s="352"/>
      <c r="F2405" s="352"/>
      <c r="G2405" s="352"/>
      <c r="H2405" s="352"/>
      <c r="I2405" s="352"/>
      <c r="J2405" s="352"/>
      <c r="K2405" s="352"/>
      <c r="L2405" s="352"/>
      <c r="M2405" s="352"/>
    </row>
    <row r="2406" spans="5:13">
      <c r="E2406" s="352"/>
      <c r="F2406" s="352"/>
      <c r="G2406" s="352"/>
      <c r="H2406" s="352"/>
      <c r="I2406" s="352"/>
      <c r="J2406" s="352"/>
      <c r="K2406" s="352"/>
      <c r="L2406" s="352"/>
      <c r="M2406" s="352"/>
    </row>
    <row r="2407" spans="5:13">
      <c r="E2407" s="352"/>
      <c r="F2407" s="352"/>
      <c r="G2407" s="352"/>
      <c r="H2407" s="352"/>
      <c r="I2407" s="352"/>
      <c r="J2407" s="352"/>
      <c r="K2407" s="352"/>
      <c r="L2407" s="352"/>
      <c r="M2407" s="352"/>
    </row>
    <row r="2408" spans="5:13">
      <c r="E2408" s="352"/>
      <c r="F2408" s="352"/>
      <c r="G2408" s="352"/>
      <c r="H2408" s="352"/>
      <c r="I2408" s="352"/>
      <c r="J2408" s="352"/>
      <c r="K2408" s="352"/>
      <c r="L2408" s="352"/>
      <c r="M2408" s="352"/>
    </row>
    <row r="2409" spans="5:13">
      <c r="E2409" s="352"/>
      <c r="F2409" s="352"/>
      <c r="G2409" s="352"/>
      <c r="H2409" s="352"/>
      <c r="I2409" s="352"/>
      <c r="J2409" s="352"/>
      <c r="K2409" s="352"/>
      <c r="L2409" s="352"/>
      <c r="M2409" s="352"/>
    </row>
    <row r="2410" spans="5:13">
      <c r="E2410" s="352"/>
      <c r="F2410" s="352"/>
      <c r="G2410" s="352"/>
      <c r="H2410" s="352"/>
      <c r="I2410" s="352"/>
      <c r="J2410" s="352"/>
      <c r="K2410" s="352"/>
      <c r="L2410" s="352"/>
      <c r="M2410" s="352"/>
    </row>
    <row r="2411" spans="5:13">
      <c r="E2411" s="352"/>
      <c r="F2411" s="352"/>
      <c r="G2411" s="352"/>
      <c r="H2411" s="352"/>
      <c r="I2411" s="352"/>
      <c r="J2411" s="352"/>
      <c r="K2411" s="352"/>
      <c r="L2411" s="352"/>
      <c r="M2411" s="352"/>
    </row>
    <row r="2412" spans="5:13">
      <c r="E2412" s="352"/>
      <c r="F2412" s="352"/>
      <c r="G2412" s="352"/>
      <c r="H2412" s="352"/>
      <c r="I2412" s="352"/>
      <c r="J2412" s="352"/>
      <c r="K2412" s="352"/>
      <c r="L2412" s="352"/>
      <c r="M2412" s="352"/>
    </row>
    <row r="2413" spans="5:13">
      <c r="E2413" s="352"/>
      <c r="F2413" s="352"/>
      <c r="G2413" s="352"/>
      <c r="H2413" s="352"/>
      <c r="I2413" s="352"/>
      <c r="J2413" s="352"/>
      <c r="K2413" s="352"/>
      <c r="L2413" s="352"/>
      <c r="M2413" s="352"/>
    </row>
    <row r="2414" spans="5:13">
      <c r="E2414" s="352"/>
      <c r="F2414" s="352"/>
      <c r="G2414" s="352"/>
      <c r="H2414" s="352"/>
      <c r="I2414" s="352"/>
      <c r="J2414" s="352"/>
      <c r="K2414" s="352"/>
      <c r="L2414" s="352"/>
      <c r="M2414" s="352"/>
    </row>
    <row r="2415" spans="5:13">
      <c r="E2415" s="352"/>
      <c r="F2415" s="352"/>
      <c r="G2415" s="352"/>
      <c r="H2415" s="352"/>
      <c r="I2415" s="352"/>
      <c r="J2415" s="352"/>
      <c r="K2415" s="352"/>
      <c r="L2415" s="352"/>
      <c r="M2415" s="352"/>
    </row>
    <row r="2416" spans="5:13">
      <c r="E2416" s="352"/>
      <c r="F2416" s="352"/>
      <c r="G2416" s="352"/>
      <c r="H2416" s="352"/>
      <c r="I2416" s="352"/>
      <c r="J2416" s="352"/>
      <c r="K2416" s="352"/>
      <c r="L2416" s="352"/>
      <c r="M2416" s="352"/>
    </row>
    <row r="2417" spans="5:13">
      <c r="E2417" s="352"/>
      <c r="F2417" s="352"/>
      <c r="G2417" s="352"/>
      <c r="H2417" s="352"/>
      <c r="I2417" s="352"/>
      <c r="J2417" s="352"/>
      <c r="K2417" s="352"/>
      <c r="L2417" s="352"/>
      <c r="M2417" s="352"/>
    </row>
    <row r="2418" spans="5:13">
      <c r="E2418" s="352"/>
      <c r="F2418" s="352"/>
      <c r="G2418" s="352"/>
      <c r="H2418" s="352"/>
      <c r="I2418" s="352"/>
      <c r="J2418" s="352"/>
      <c r="K2418" s="352"/>
      <c r="L2418" s="352"/>
      <c r="M2418" s="352"/>
    </row>
    <row r="2419" spans="5:13">
      <c r="E2419" s="352"/>
      <c r="F2419" s="352"/>
      <c r="G2419" s="352"/>
      <c r="H2419" s="352"/>
      <c r="I2419" s="352"/>
      <c r="J2419" s="352"/>
      <c r="K2419" s="352"/>
      <c r="L2419" s="352"/>
      <c r="M2419" s="352"/>
    </row>
    <row r="2420" spans="5:13">
      <c r="E2420" s="352"/>
      <c r="F2420" s="352"/>
      <c r="G2420" s="352"/>
      <c r="H2420" s="352"/>
      <c r="I2420" s="352"/>
      <c r="J2420" s="352"/>
      <c r="K2420" s="352"/>
      <c r="L2420" s="352"/>
      <c r="M2420" s="352"/>
    </row>
    <row r="2421" spans="5:13">
      <c r="E2421" s="352"/>
      <c r="F2421" s="352"/>
      <c r="G2421" s="352"/>
      <c r="H2421" s="352"/>
      <c r="I2421" s="352"/>
      <c r="J2421" s="352"/>
      <c r="K2421" s="352"/>
      <c r="L2421" s="352"/>
      <c r="M2421" s="352"/>
    </row>
    <row r="2422" spans="5:13">
      <c r="E2422" s="352"/>
      <c r="F2422" s="352"/>
      <c r="G2422" s="352"/>
      <c r="H2422" s="352"/>
      <c r="I2422" s="352"/>
      <c r="J2422" s="352"/>
      <c r="K2422" s="352"/>
      <c r="L2422" s="352"/>
      <c r="M2422" s="352"/>
    </row>
    <row r="2423" spans="5:13">
      <c r="E2423" s="352"/>
      <c r="F2423" s="352"/>
      <c r="G2423" s="352"/>
      <c r="H2423" s="352"/>
      <c r="I2423" s="352"/>
      <c r="J2423" s="352"/>
      <c r="K2423" s="352"/>
      <c r="L2423" s="352"/>
      <c r="M2423" s="352"/>
    </row>
    <row r="2424" spans="5:13">
      <c r="E2424" s="352"/>
      <c r="F2424" s="352"/>
      <c r="G2424" s="352"/>
      <c r="H2424" s="352"/>
      <c r="I2424" s="352"/>
      <c r="J2424" s="352"/>
      <c r="K2424" s="352"/>
      <c r="L2424" s="352"/>
      <c r="M2424" s="352"/>
    </row>
    <row r="2425" spans="5:13">
      <c r="E2425" s="352"/>
      <c r="F2425" s="352"/>
      <c r="G2425" s="352"/>
      <c r="H2425" s="352"/>
      <c r="I2425" s="352"/>
      <c r="J2425" s="352"/>
      <c r="K2425" s="352"/>
      <c r="L2425" s="352"/>
      <c r="M2425" s="352"/>
    </row>
    <row r="2426" spans="5:13">
      <c r="E2426" s="352"/>
      <c r="F2426" s="352"/>
      <c r="G2426" s="352"/>
      <c r="H2426" s="352"/>
      <c r="I2426" s="352"/>
      <c r="J2426" s="352"/>
      <c r="K2426" s="352"/>
      <c r="L2426" s="352"/>
      <c r="M2426" s="352"/>
    </row>
    <row r="2427" spans="5:13">
      <c r="E2427" s="352"/>
      <c r="F2427" s="352"/>
      <c r="G2427" s="352"/>
      <c r="H2427" s="352"/>
      <c r="I2427" s="352"/>
      <c r="J2427" s="352"/>
      <c r="K2427" s="352"/>
      <c r="L2427" s="352"/>
      <c r="M2427" s="352"/>
    </row>
    <row r="2428" spans="5:13">
      <c r="E2428" s="352"/>
      <c r="F2428" s="352"/>
      <c r="G2428" s="352"/>
      <c r="H2428" s="352"/>
      <c r="I2428" s="352"/>
      <c r="J2428" s="352"/>
      <c r="K2428" s="352"/>
      <c r="L2428" s="352"/>
      <c r="M2428" s="352"/>
    </row>
    <row r="2429" spans="5:13">
      <c r="E2429" s="352"/>
      <c r="F2429" s="352"/>
      <c r="G2429" s="352"/>
      <c r="H2429" s="352"/>
      <c r="I2429" s="352"/>
      <c r="J2429" s="352"/>
      <c r="K2429" s="352"/>
      <c r="L2429" s="352"/>
      <c r="M2429" s="352"/>
    </row>
    <row r="2430" spans="5:13">
      <c r="E2430" s="352"/>
      <c r="F2430" s="352"/>
      <c r="G2430" s="352"/>
      <c r="H2430" s="352"/>
      <c r="I2430" s="352"/>
      <c r="J2430" s="352"/>
      <c r="K2430" s="352"/>
      <c r="L2430" s="352"/>
      <c r="M2430" s="352"/>
    </row>
    <row r="2431" spans="5:13">
      <c r="E2431" s="352"/>
      <c r="F2431" s="352"/>
      <c r="G2431" s="352"/>
      <c r="H2431" s="352"/>
      <c r="I2431" s="352"/>
      <c r="J2431" s="352"/>
      <c r="K2431" s="352"/>
      <c r="L2431" s="352"/>
      <c r="M2431" s="352"/>
    </row>
    <row r="2432" spans="5:13">
      <c r="E2432" s="352"/>
      <c r="F2432" s="352"/>
      <c r="G2432" s="352"/>
      <c r="H2432" s="352"/>
      <c r="I2432" s="352"/>
      <c r="J2432" s="352"/>
      <c r="K2432" s="352"/>
      <c r="L2432" s="352"/>
      <c r="M2432" s="352"/>
    </row>
    <row r="2433" spans="5:13">
      <c r="E2433" s="352"/>
      <c r="F2433" s="352"/>
      <c r="G2433" s="352"/>
      <c r="H2433" s="352"/>
      <c r="I2433" s="352"/>
      <c r="J2433" s="352"/>
      <c r="K2433" s="352"/>
      <c r="L2433" s="352"/>
      <c r="M2433" s="352"/>
    </row>
    <row r="2434" spans="5:13">
      <c r="E2434" s="352"/>
      <c r="F2434" s="352"/>
      <c r="G2434" s="352"/>
      <c r="H2434" s="352"/>
      <c r="I2434" s="352"/>
      <c r="J2434" s="352"/>
      <c r="K2434" s="352"/>
      <c r="L2434" s="352"/>
      <c r="M2434" s="352"/>
    </row>
    <row r="2435" spans="5:13">
      <c r="E2435" s="352"/>
      <c r="F2435" s="352"/>
      <c r="G2435" s="352"/>
      <c r="H2435" s="352"/>
      <c r="I2435" s="352"/>
      <c r="J2435" s="352"/>
      <c r="K2435" s="352"/>
      <c r="L2435" s="352"/>
      <c r="M2435" s="352"/>
    </row>
    <row r="2436" spans="5:13">
      <c r="E2436" s="352"/>
      <c r="F2436" s="352"/>
      <c r="G2436" s="352"/>
      <c r="H2436" s="352"/>
      <c r="I2436" s="352"/>
      <c r="J2436" s="352"/>
      <c r="K2436" s="352"/>
      <c r="L2436" s="352"/>
      <c r="M2436" s="352"/>
    </row>
    <row r="2437" spans="5:13">
      <c r="E2437" s="352"/>
      <c r="F2437" s="352"/>
      <c r="G2437" s="352"/>
      <c r="H2437" s="352"/>
      <c r="I2437" s="352"/>
      <c r="J2437" s="352"/>
      <c r="K2437" s="352"/>
      <c r="L2437" s="352"/>
      <c r="M2437" s="352"/>
    </row>
    <row r="2438" spans="5:13">
      <c r="E2438" s="352"/>
      <c r="F2438" s="352"/>
      <c r="G2438" s="352"/>
      <c r="H2438" s="352"/>
      <c r="I2438" s="352"/>
      <c r="J2438" s="352"/>
      <c r="K2438" s="352"/>
      <c r="L2438" s="352"/>
      <c r="M2438" s="352"/>
    </row>
    <row r="2439" spans="5:13">
      <c r="E2439" s="352"/>
      <c r="F2439" s="352"/>
      <c r="G2439" s="352"/>
      <c r="H2439" s="352"/>
      <c r="I2439" s="352"/>
      <c r="J2439" s="352"/>
      <c r="K2439" s="352"/>
      <c r="L2439" s="352"/>
      <c r="M2439" s="352"/>
    </row>
    <row r="2440" spans="5:13">
      <c r="E2440" s="352"/>
      <c r="F2440" s="352"/>
      <c r="G2440" s="352"/>
      <c r="H2440" s="352"/>
      <c r="I2440" s="352"/>
      <c r="J2440" s="352"/>
      <c r="K2440" s="352"/>
      <c r="L2440" s="352"/>
      <c r="M2440" s="352"/>
    </row>
    <row r="2441" spans="5:13">
      <c r="E2441" s="352"/>
      <c r="F2441" s="352"/>
      <c r="G2441" s="352"/>
      <c r="H2441" s="352"/>
      <c r="I2441" s="352"/>
      <c r="J2441" s="352"/>
      <c r="K2441" s="352"/>
      <c r="L2441" s="352"/>
      <c r="M2441" s="352"/>
    </row>
    <row r="2442" spans="5:13">
      <c r="E2442" s="352"/>
      <c r="F2442" s="352"/>
      <c r="G2442" s="352"/>
      <c r="H2442" s="352"/>
      <c r="I2442" s="352"/>
      <c r="J2442" s="352"/>
      <c r="K2442" s="352"/>
      <c r="L2442" s="352"/>
      <c r="M2442" s="352"/>
    </row>
    <row r="2443" spans="5:13">
      <c r="E2443" s="352"/>
      <c r="F2443" s="352"/>
      <c r="G2443" s="352"/>
      <c r="H2443" s="352"/>
      <c r="I2443" s="352"/>
      <c r="J2443" s="352"/>
      <c r="K2443" s="352"/>
      <c r="L2443" s="352"/>
      <c r="M2443" s="352"/>
    </row>
    <row r="2444" spans="5:13">
      <c r="E2444" s="352"/>
      <c r="F2444" s="352"/>
      <c r="G2444" s="352"/>
      <c r="H2444" s="352"/>
      <c r="I2444" s="352"/>
      <c r="J2444" s="352"/>
      <c r="K2444" s="352"/>
      <c r="L2444" s="352"/>
      <c r="M2444" s="352"/>
    </row>
    <row r="2445" spans="5:13">
      <c r="E2445" s="352"/>
      <c r="F2445" s="352"/>
      <c r="G2445" s="352"/>
      <c r="H2445" s="352"/>
      <c r="I2445" s="352"/>
      <c r="J2445" s="352"/>
      <c r="K2445" s="352"/>
      <c r="L2445" s="352"/>
      <c r="M2445" s="352"/>
    </row>
    <row r="2446" spans="5:13">
      <c r="E2446" s="352"/>
      <c r="F2446" s="352"/>
      <c r="G2446" s="352"/>
      <c r="H2446" s="352"/>
      <c r="I2446" s="352"/>
      <c r="J2446" s="352"/>
      <c r="K2446" s="352"/>
      <c r="L2446" s="352"/>
      <c r="M2446" s="352"/>
    </row>
    <row r="2447" spans="5:13">
      <c r="E2447" s="352"/>
      <c r="F2447" s="352"/>
      <c r="G2447" s="352"/>
      <c r="H2447" s="352"/>
      <c r="I2447" s="352"/>
      <c r="J2447" s="352"/>
      <c r="K2447" s="352"/>
      <c r="L2447" s="352"/>
      <c r="M2447" s="352"/>
    </row>
    <row r="2448" spans="5:13">
      <c r="E2448" s="352"/>
      <c r="F2448" s="352"/>
      <c r="G2448" s="352"/>
      <c r="H2448" s="352"/>
      <c r="I2448" s="352"/>
      <c r="J2448" s="352"/>
      <c r="K2448" s="352"/>
      <c r="L2448" s="352"/>
      <c r="M2448" s="352"/>
    </row>
    <row r="2449" spans="5:13">
      <c r="E2449" s="352"/>
      <c r="F2449" s="352"/>
      <c r="G2449" s="352"/>
      <c r="H2449" s="352"/>
      <c r="I2449" s="352"/>
      <c r="J2449" s="352"/>
      <c r="K2449" s="352"/>
      <c r="L2449" s="352"/>
      <c r="M2449" s="352"/>
    </row>
    <row r="2450" spans="5:13">
      <c r="E2450" s="352"/>
      <c r="F2450" s="352"/>
      <c r="G2450" s="352"/>
      <c r="H2450" s="352"/>
      <c r="I2450" s="352"/>
      <c r="J2450" s="352"/>
      <c r="K2450" s="352"/>
      <c r="L2450" s="352"/>
      <c r="M2450" s="352"/>
    </row>
    <row r="2451" spans="5:13">
      <c r="E2451" s="352"/>
      <c r="F2451" s="352"/>
      <c r="G2451" s="352"/>
      <c r="H2451" s="352"/>
      <c r="I2451" s="352"/>
      <c r="J2451" s="352"/>
      <c r="K2451" s="352"/>
      <c r="L2451" s="352"/>
      <c r="M2451" s="352"/>
    </row>
    <row r="2452" spans="5:13">
      <c r="E2452" s="352"/>
      <c r="F2452" s="352"/>
      <c r="G2452" s="352"/>
      <c r="H2452" s="352"/>
      <c r="I2452" s="352"/>
      <c r="J2452" s="352"/>
      <c r="K2452" s="352"/>
      <c r="L2452" s="352"/>
      <c r="M2452" s="352"/>
    </row>
    <row r="2453" spans="5:13">
      <c r="E2453" s="352"/>
      <c r="F2453" s="352"/>
      <c r="G2453" s="352"/>
      <c r="H2453" s="352"/>
      <c r="I2453" s="352"/>
      <c r="J2453" s="352"/>
      <c r="K2453" s="352"/>
      <c r="L2453" s="352"/>
      <c r="M2453" s="352"/>
    </row>
    <row r="2454" spans="5:13">
      <c r="E2454" s="352"/>
      <c r="F2454" s="352"/>
      <c r="G2454" s="352"/>
      <c r="H2454" s="352"/>
      <c r="I2454" s="352"/>
      <c r="J2454" s="352"/>
      <c r="K2454" s="352"/>
      <c r="L2454" s="352"/>
      <c r="M2454" s="352"/>
    </row>
    <row r="2455" spans="5:13">
      <c r="E2455" s="352"/>
      <c r="F2455" s="352"/>
      <c r="G2455" s="352"/>
      <c r="H2455" s="352"/>
      <c r="I2455" s="352"/>
      <c r="J2455" s="352"/>
      <c r="K2455" s="352"/>
      <c r="L2455" s="352"/>
      <c r="M2455" s="352"/>
    </row>
    <row r="2456" spans="5:13">
      <c r="E2456" s="352"/>
      <c r="F2456" s="352"/>
      <c r="G2456" s="352"/>
      <c r="H2456" s="352"/>
      <c r="I2456" s="352"/>
      <c r="J2456" s="352"/>
      <c r="K2456" s="352"/>
      <c r="L2456" s="352"/>
      <c r="M2456" s="352"/>
    </row>
    <row r="2457" spans="5:13">
      <c r="E2457" s="352"/>
      <c r="F2457" s="352"/>
      <c r="G2457" s="352"/>
      <c r="H2457" s="352"/>
      <c r="I2457" s="352"/>
      <c r="J2457" s="352"/>
      <c r="K2457" s="352"/>
      <c r="L2457" s="352"/>
      <c r="M2457" s="352"/>
    </row>
    <row r="2458" spans="5:13">
      <c r="E2458" s="352"/>
      <c r="F2458" s="352"/>
      <c r="G2458" s="352"/>
      <c r="H2458" s="352"/>
      <c r="I2458" s="352"/>
      <c r="J2458" s="352"/>
      <c r="K2458" s="352"/>
      <c r="L2458" s="352"/>
      <c r="M2458" s="352"/>
    </row>
    <row r="2459" spans="5:13">
      <c r="E2459" s="352"/>
      <c r="F2459" s="352"/>
      <c r="G2459" s="352"/>
      <c r="H2459" s="352"/>
      <c r="I2459" s="352"/>
      <c r="J2459" s="352"/>
      <c r="K2459" s="352"/>
      <c r="L2459" s="352"/>
      <c r="M2459" s="352"/>
    </row>
    <row r="2460" spans="5:13">
      <c r="E2460" s="352"/>
      <c r="F2460" s="352"/>
      <c r="G2460" s="352"/>
      <c r="H2460" s="352"/>
      <c r="I2460" s="352"/>
      <c r="J2460" s="352"/>
      <c r="K2460" s="352"/>
      <c r="L2460" s="352"/>
      <c r="M2460" s="352"/>
    </row>
    <row r="2461" spans="5:13">
      <c r="E2461" s="352"/>
      <c r="F2461" s="352"/>
      <c r="G2461" s="352"/>
      <c r="H2461" s="352"/>
      <c r="I2461" s="352"/>
      <c r="J2461" s="352"/>
      <c r="K2461" s="352"/>
      <c r="L2461" s="352"/>
      <c r="M2461" s="352"/>
    </row>
    <row r="2462" spans="5:13">
      <c r="E2462" s="352"/>
      <c r="F2462" s="352"/>
      <c r="G2462" s="352"/>
      <c r="H2462" s="352"/>
      <c r="I2462" s="352"/>
      <c r="J2462" s="352"/>
      <c r="K2462" s="352"/>
      <c r="L2462" s="352"/>
      <c r="M2462" s="352"/>
    </row>
    <row r="2463" spans="5:13">
      <c r="E2463" s="352"/>
      <c r="F2463" s="352"/>
      <c r="G2463" s="352"/>
      <c r="H2463" s="352"/>
      <c r="I2463" s="352"/>
      <c r="J2463" s="352"/>
      <c r="K2463" s="352"/>
      <c r="L2463" s="352"/>
      <c r="M2463" s="352"/>
    </row>
    <row r="2464" spans="5:13">
      <c r="E2464" s="352"/>
      <c r="F2464" s="352"/>
      <c r="G2464" s="352"/>
      <c r="H2464" s="352"/>
      <c r="I2464" s="352"/>
      <c r="J2464" s="352"/>
      <c r="K2464" s="352"/>
      <c r="L2464" s="352"/>
      <c r="M2464" s="352"/>
    </row>
    <row r="2465" spans="5:13">
      <c r="E2465" s="352"/>
      <c r="F2465" s="352"/>
      <c r="G2465" s="352"/>
      <c r="H2465" s="352"/>
      <c r="I2465" s="352"/>
      <c r="J2465" s="352"/>
      <c r="K2465" s="352"/>
      <c r="L2465" s="352"/>
      <c r="M2465" s="352"/>
    </row>
    <row r="2466" spans="5:13">
      <c r="E2466" s="352"/>
      <c r="F2466" s="352"/>
      <c r="G2466" s="352"/>
      <c r="H2466" s="352"/>
      <c r="I2466" s="352"/>
      <c r="J2466" s="352"/>
      <c r="K2466" s="352"/>
      <c r="L2466" s="352"/>
      <c r="M2466" s="352"/>
    </row>
    <row r="2467" spans="5:13">
      <c r="E2467" s="352"/>
      <c r="F2467" s="352"/>
      <c r="G2467" s="352"/>
      <c r="H2467" s="352"/>
      <c r="I2467" s="352"/>
      <c r="J2467" s="352"/>
      <c r="K2467" s="352"/>
      <c r="L2467" s="352"/>
      <c r="M2467" s="352"/>
    </row>
    <row r="2468" spans="5:13">
      <c r="E2468" s="352"/>
      <c r="F2468" s="352"/>
      <c r="G2468" s="352"/>
      <c r="H2468" s="352"/>
      <c r="I2468" s="352"/>
      <c r="J2468" s="352"/>
      <c r="K2468" s="352"/>
      <c r="L2468" s="352"/>
      <c r="M2468" s="352"/>
    </row>
    <row r="2469" spans="5:13">
      <c r="E2469" s="352"/>
      <c r="F2469" s="352"/>
      <c r="G2469" s="352"/>
      <c r="H2469" s="352"/>
      <c r="I2469" s="352"/>
      <c r="J2469" s="352"/>
      <c r="K2469" s="352"/>
      <c r="L2469" s="352"/>
      <c r="M2469" s="352"/>
    </row>
    <row r="2470" spans="5:13">
      <c r="E2470" s="352"/>
      <c r="F2470" s="352"/>
      <c r="G2470" s="352"/>
      <c r="H2470" s="352"/>
      <c r="I2470" s="352"/>
      <c r="J2470" s="352"/>
      <c r="K2470" s="352"/>
      <c r="L2470" s="352"/>
      <c r="M2470" s="352"/>
    </row>
    <row r="2471" spans="5:13">
      <c r="E2471" s="352"/>
      <c r="F2471" s="352"/>
      <c r="G2471" s="352"/>
      <c r="H2471" s="352"/>
      <c r="I2471" s="352"/>
      <c r="J2471" s="352"/>
      <c r="K2471" s="352"/>
      <c r="L2471" s="352"/>
      <c r="M2471" s="352"/>
    </row>
    <row r="2472" spans="5:13">
      <c r="E2472" s="352"/>
      <c r="F2472" s="352"/>
      <c r="G2472" s="352"/>
      <c r="H2472" s="352"/>
      <c r="I2472" s="352"/>
      <c r="J2472" s="352"/>
      <c r="K2472" s="352"/>
      <c r="L2472" s="352"/>
      <c r="M2472" s="352"/>
    </row>
    <row r="2473" spans="5:13">
      <c r="E2473" s="352"/>
      <c r="F2473" s="352"/>
      <c r="G2473" s="352"/>
      <c r="H2473" s="352"/>
      <c r="I2473" s="352"/>
      <c r="J2473" s="352"/>
      <c r="K2473" s="352"/>
      <c r="L2473" s="352"/>
      <c r="M2473" s="352"/>
    </row>
    <row r="2474" spans="5:13">
      <c r="E2474" s="352"/>
      <c r="F2474" s="352"/>
      <c r="G2474" s="352"/>
      <c r="H2474" s="352"/>
      <c r="I2474" s="352"/>
      <c r="J2474" s="352"/>
      <c r="K2474" s="352"/>
      <c r="L2474" s="352"/>
      <c r="M2474" s="352"/>
    </row>
    <row r="2475" spans="5:13">
      <c r="E2475" s="352"/>
      <c r="F2475" s="352"/>
      <c r="G2475" s="352"/>
      <c r="H2475" s="352"/>
      <c r="I2475" s="352"/>
      <c r="J2475" s="352"/>
      <c r="K2475" s="352"/>
      <c r="L2475" s="352"/>
      <c r="M2475" s="352"/>
    </row>
    <row r="2476" spans="5:13">
      <c r="E2476" s="352"/>
      <c r="F2476" s="352"/>
      <c r="G2476" s="352"/>
      <c r="H2476" s="352"/>
      <c r="I2476" s="352"/>
      <c r="J2476" s="352"/>
      <c r="K2476" s="352"/>
      <c r="L2476" s="352"/>
      <c r="M2476" s="352"/>
    </row>
    <row r="2477" spans="5:13">
      <c r="E2477" s="352"/>
      <c r="F2477" s="352"/>
      <c r="G2477" s="352"/>
      <c r="H2477" s="352"/>
      <c r="I2477" s="352"/>
      <c r="J2477" s="352"/>
      <c r="K2477" s="352"/>
      <c r="L2477" s="352"/>
      <c r="M2477" s="352"/>
    </row>
    <row r="2478" spans="5:13">
      <c r="E2478" s="352"/>
      <c r="F2478" s="352"/>
      <c r="G2478" s="352"/>
      <c r="H2478" s="352"/>
      <c r="I2478" s="352"/>
      <c r="J2478" s="352"/>
      <c r="K2478" s="352"/>
      <c r="L2478" s="352"/>
      <c r="M2478" s="352"/>
    </row>
    <row r="2479" spans="5:13">
      <c r="E2479" s="352"/>
      <c r="F2479" s="352"/>
      <c r="G2479" s="352"/>
      <c r="H2479" s="352"/>
      <c r="I2479" s="352"/>
      <c r="J2479" s="352"/>
      <c r="K2479" s="352"/>
      <c r="L2479" s="352"/>
      <c r="M2479" s="352"/>
    </row>
    <row r="2480" spans="5:13">
      <c r="E2480" s="352"/>
      <c r="F2480" s="352"/>
      <c r="G2480" s="352"/>
      <c r="H2480" s="352"/>
      <c r="I2480" s="352"/>
      <c r="J2480" s="352"/>
      <c r="K2480" s="352"/>
      <c r="L2480" s="352"/>
      <c r="M2480" s="352"/>
    </row>
    <row r="2481" spans="5:13">
      <c r="E2481" s="352"/>
      <c r="F2481" s="352"/>
      <c r="G2481" s="352"/>
      <c r="H2481" s="352"/>
      <c r="I2481" s="352"/>
      <c r="J2481" s="352"/>
      <c r="K2481" s="352"/>
      <c r="L2481" s="352"/>
      <c r="M2481" s="352"/>
    </row>
    <row r="2482" spans="5:13">
      <c r="E2482" s="352"/>
      <c r="F2482" s="352"/>
      <c r="G2482" s="352"/>
      <c r="H2482" s="352"/>
      <c r="I2482" s="352"/>
      <c r="J2482" s="352"/>
      <c r="K2482" s="352"/>
      <c r="L2482" s="352"/>
      <c r="M2482" s="352"/>
    </row>
    <row r="2483" spans="5:13">
      <c r="E2483" s="352"/>
      <c r="F2483" s="352"/>
      <c r="G2483" s="352"/>
      <c r="H2483" s="352"/>
      <c r="I2483" s="352"/>
      <c r="J2483" s="352"/>
      <c r="K2483" s="352"/>
      <c r="L2483" s="352"/>
      <c r="M2483" s="352"/>
    </row>
    <row r="2484" spans="5:13">
      <c r="E2484" s="352"/>
      <c r="F2484" s="352"/>
      <c r="G2484" s="352"/>
      <c r="H2484" s="352"/>
      <c r="I2484" s="352"/>
      <c r="J2484" s="352"/>
      <c r="K2484" s="352"/>
      <c r="L2484" s="352"/>
      <c r="M2484" s="352"/>
    </row>
    <row r="2485" spans="5:13">
      <c r="E2485" s="352"/>
      <c r="F2485" s="352"/>
      <c r="G2485" s="352"/>
      <c r="H2485" s="352"/>
      <c r="I2485" s="352"/>
      <c r="J2485" s="352"/>
      <c r="K2485" s="352"/>
      <c r="L2485" s="352"/>
      <c r="M2485" s="352"/>
    </row>
    <row r="2486" spans="5:13">
      <c r="E2486" s="352"/>
      <c r="F2486" s="352"/>
      <c r="G2486" s="352"/>
      <c r="H2486" s="352"/>
      <c r="I2486" s="352"/>
      <c r="J2486" s="352"/>
      <c r="K2486" s="352"/>
      <c r="L2486" s="352"/>
      <c r="M2486" s="352"/>
    </row>
    <row r="2487" spans="5:13">
      <c r="E2487" s="352"/>
      <c r="F2487" s="352"/>
      <c r="G2487" s="352"/>
      <c r="H2487" s="352"/>
      <c r="I2487" s="352"/>
      <c r="J2487" s="352"/>
      <c r="K2487" s="352"/>
      <c r="L2487" s="352"/>
      <c r="M2487" s="352"/>
    </row>
    <row r="2488" spans="5:13">
      <c r="E2488" s="352"/>
      <c r="F2488" s="352"/>
      <c r="G2488" s="352"/>
      <c r="H2488" s="352"/>
      <c r="I2488" s="352"/>
      <c r="J2488" s="352"/>
      <c r="K2488" s="352"/>
      <c r="L2488" s="352"/>
      <c r="M2488" s="352"/>
    </row>
    <row r="2489" spans="5:13">
      <c r="E2489" s="352"/>
      <c r="F2489" s="352"/>
      <c r="G2489" s="352"/>
      <c r="H2489" s="352"/>
      <c r="I2489" s="352"/>
      <c r="J2489" s="352"/>
      <c r="K2489" s="352"/>
      <c r="L2489" s="352"/>
      <c r="M2489" s="352"/>
    </row>
    <row r="2490" spans="5:13">
      <c r="E2490" s="352"/>
      <c r="F2490" s="352"/>
      <c r="G2490" s="352"/>
      <c r="H2490" s="352"/>
      <c r="I2490" s="352"/>
      <c r="J2490" s="352"/>
      <c r="K2490" s="352"/>
      <c r="L2490" s="352"/>
      <c r="M2490" s="352"/>
    </row>
    <row r="2491" spans="5:13">
      <c r="E2491" s="352"/>
      <c r="F2491" s="352"/>
      <c r="G2491" s="352"/>
      <c r="H2491" s="352"/>
      <c r="I2491" s="352"/>
      <c r="J2491" s="352"/>
      <c r="K2491" s="352"/>
      <c r="L2491" s="352"/>
      <c r="M2491" s="352"/>
    </row>
    <row r="2492" spans="5:13">
      <c r="E2492" s="352"/>
      <c r="F2492" s="352"/>
      <c r="G2492" s="352"/>
      <c r="H2492" s="352"/>
      <c r="I2492" s="352"/>
      <c r="J2492" s="352"/>
      <c r="K2492" s="352"/>
      <c r="L2492" s="352"/>
      <c r="M2492" s="352"/>
    </row>
    <row r="2493" spans="5:13">
      <c r="E2493" s="352"/>
      <c r="F2493" s="352"/>
      <c r="G2493" s="352"/>
      <c r="H2493" s="352"/>
      <c r="I2493" s="352"/>
      <c r="J2493" s="352"/>
      <c r="K2493" s="352"/>
      <c r="L2493" s="352"/>
      <c r="M2493" s="352"/>
    </row>
    <row r="2494" spans="5:13">
      <c r="E2494" s="352"/>
      <c r="F2494" s="352"/>
      <c r="G2494" s="352"/>
      <c r="H2494" s="352"/>
      <c r="I2494" s="352"/>
      <c r="J2494" s="352"/>
      <c r="K2494" s="352"/>
      <c r="L2494" s="352"/>
      <c r="M2494" s="352"/>
    </row>
    <row r="2495" spans="5:13">
      <c r="E2495" s="352"/>
      <c r="F2495" s="352"/>
      <c r="G2495" s="352"/>
      <c r="H2495" s="352"/>
      <c r="I2495" s="352"/>
      <c r="J2495" s="352"/>
      <c r="K2495" s="352"/>
      <c r="L2495" s="352"/>
      <c r="M2495" s="352"/>
    </row>
    <row r="2496" spans="5:13">
      <c r="E2496" s="352"/>
      <c r="F2496" s="352"/>
      <c r="G2496" s="352"/>
      <c r="H2496" s="352"/>
      <c r="I2496" s="352"/>
      <c r="J2496" s="352"/>
      <c r="K2496" s="352"/>
      <c r="L2496" s="352"/>
      <c r="M2496" s="352"/>
    </row>
    <row r="2497" spans="5:13">
      <c r="E2497" s="352"/>
      <c r="F2497" s="352"/>
      <c r="G2497" s="352"/>
      <c r="H2497" s="352"/>
      <c r="I2497" s="352"/>
      <c r="J2497" s="352"/>
      <c r="K2497" s="352"/>
      <c r="L2497" s="352"/>
      <c r="M2497" s="352"/>
    </row>
    <row r="2498" spans="5:13">
      <c r="E2498" s="352"/>
      <c r="F2498" s="352"/>
      <c r="G2498" s="352"/>
      <c r="H2498" s="352"/>
      <c r="I2498" s="352"/>
      <c r="J2498" s="352"/>
      <c r="K2498" s="352"/>
      <c r="L2498" s="352"/>
      <c r="M2498" s="352"/>
    </row>
    <row r="2499" spans="5:13">
      <c r="E2499" s="352"/>
      <c r="F2499" s="352"/>
      <c r="G2499" s="352"/>
      <c r="H2499" s="352"/>
      <c r="I2499" s="352"/>
      <c r="J2499" s="352"/>
      <c r="K2499" s="352"/>
      <c r="L2499" s="352"/>
      <c r="M2499" s="352"/>
    </row>
    <row r="2500" spans="5:13">
      <c r="E2500" s="352"/>
      <c r="F2500" s="352"/>
      <c r="G2500" s="352"/>
      <c r="H2500" s="352"/>
      <c r="I2500" s="352"/>
      <c r="J2500" s="352"/>
      <c r="K2500" s="352"/>
      <c r="L2500" s="352"/>
      <c r="M2500" s="352"/>
    </row>
    <row r="2501" spans="5:13">
      <c r="E2501" s="352"/>
      <c r="F2501" s="352"/>
      <c r="G2501" s="352"/>
      <c r="H2501" s="352"/>
      <c r="I2501" s="352"/>
      <c r="J2501" s="352"/>
      <c r="K2501" s="352"/>
      <c r="L2501" s="352"/>
      <c r="M2501" s="352"/>
    </row>
    <row r="2502" spans="5:13">
      <c r="E2502" s="352"/>
      <c r="F2502" s="352"/>
      <c r="G2502" s="352"/>
      <c r="H2502" s="352"/>
      <c r="I2502" s="352"/>
      <c r="J2502" s="352"/>
      <c r="K2502" s="352"/>
      <c r="L2502" s="352"/>
      <c r="M2502" s="352"/>
    </row>
    <row r="2503" spans="5:13">
      <c r="E2503" s="352"/>
      <c r="F2503" s="352"/>
      <c r="G2503" s="352"/>
      <c r="H2503" s="352"/>
      <c r="I2503" s="352"/>
      <c r="J2503" s="352"/>
      <c r="K2503" s="352"/>
      <c r="L2503" s="352"/>
      <c r="M2503" s="352"/>
    </row>
    <row r="2504" spans="5:13">
      <c r="E2504" s="352"/>
      <c r="F2504" s="352"/>
      <c r="G2504" s="352"/>
      <c r="H2504" s="352"/>
      <c r="I2504" s="352"/>
      <c r="J2504" s="352"/>
      <c r="K2504" s="352"/>
      <c r="L2504" s="352"/>
      <c r="M2504" s="352"/>
    </row>
    <row r="2505" spans="5:13">
      <c r="E2505" s="352"/>
      <c r="F2505" s="352"/>
      <c r="G2505" s="352"/>
      <c r="H2505" s="352"/>
      <c r="I2505" s="352"/>
      <c r="J2505" s="352"/>
      <c r="K2505" s="352"/>
      <c r="L2505" s="352"/>
      <c r="M2505" s="352"/>
    </row>
    <row r="2506" spans="5:13">
      <c r="E2506" s="352"/>
      <c r="F2506" s="352"/>
      <c r="G2506" s="352"/>
      <c r="H2506" s="352"/>
      <c r="I2506" s="352"/>
      <c r="J2506" s="352"/>
      <c r="K2506" s="352"/>
      <c r="L2506" s="352"/>
      <c r="M2506" s="352"/>
    </row>
    <row r="2507" spans="5:13">
      <c r="E2507" s="352"/>
      <c r="F2507" s="352"/>
      <c r="G2507" s="352"/>
      <c r="H2507" s="352"/>
      <c r="I2507" s="352"/>
      <c r="J2507" s="352"/>
      <c r="K2507" s="352"/>
      <c r="L2507" s="352"/>
      <c r="M2507" s="352"/>
    </row>
    <row r="2508" spans="5:13">
      <c r="E2508" s="352"/>
      <c r="F2508" s="352"/>
      <c r="G2508" s="352"/>
      <c r="H2508" s="352"/>
      <c r="I2508" s="352"/>
      <c r="J2508" s="352"/>
      <c r="K2508" s="352"/>
      <c r="L2508" s="352"/>
      <c r="M2508" s="352"/>
    </row>
    <row r="2509" spans="5:13">
      <c r="E2509" s="352"/>
      <c r="F2509" s="352"/>
      <c r="G2509" s="352"/>
      <c r="H2509" s="352"/>
      <c r="I2509" s="352"/>
      <c r="J2509" s="352"/>
      <c r="K2509" s="352"/>
      <c r="L2509" s="352"/>
      <c r="M2509" s="352"/>
    </row>
    <row r="2510" spans="5:13">
      <c r="E2510" s="352"/>
      <c r="F2510" s="352"/>
      <c r="G2510" s="352"/>
      <c r="H2510" s="352"/>
      <c r="I2510" s="352"/>
      <c r="J2510" s="352"/>
      <c r="K2510" s="352"/>
      <c r="L2510" s="352"/>
      <c r="M2510" s="352"/>
    </row>
    <row r="2511" spans="5:13">
      <c r="E2511" s="352"/>
      <c r="F2511" s="352"/>
      <c r="G2511" s="352"/>
      <c r="H2511" s="352"/>
      <c r="I2511" s="352"/>
      <c r="J2511" s="352"/>
      <c r="K2511" s="352"/>
      <c r="L2511" s="352"/>
      <c r="M2511" s="352"/>
    </row>
    <row r="2512" spans="5:13">
      <c r="E2512" s="352"/>
      <c r="F2512" s="352"/>
      <c r="G2512" s="352"/>
      <c r="H2512" s="352"/>
      <c r="I2512" s="352"/>
      <c r="J2512" s="352"/>
      <c r="K2512" s="352"/>
      <c r="L2512" s="352"/>
      <c r="M2512" s="352"/>
    </row>
    <row r="2513" spans="5:13">
      <c r="E2513" s="352"/>
      <c r="F2513" s="352"/>
      <c r="G2513" s="352"/>
      <c r="H2513" s="352"/>
      <c r="I2513" s="352"/>
      <c r="J2513" s="352"/>
      <c r="K2513" s="352"/>
      <c r="L2513" s="352"/>
      <c r="M2513" s="352"/>
    </row>
    <row r="2514" spans="5:13">
      <c r="E2514" s="352"/>
      <c r="F2514" s="352"/>
      <c r="G2514" s="352"/>
      <c r="H2514" s="352"/>
      <c r="I2514" s="352"/>
      <c r="J2514" s="352"/>
      <c r="K2514" s="352"/>
      <c r="L2514" s="352"/>
      <c r="M2514" s="352"/>
    </row>
    <row r="2515" spans="5:13">
      <c r="E2515" s="352"/>
      <c r="F2515" s="352"/>
      <c r="G2515" s="352"/>
      <c r="H2515" s="352"/>
      <c r="I2515" s="352"/>
      <c r="J2515" s="352"/>
      <c r="K2515" s="352"/>
      <c r="L2515" s="352"/>
      <c r="M2515" s="352"/>
    </row>
    <row r="2516" spans="5:13">
      <c r="E2516" s="352"/>
      <c r="F2516" s="352"/>
      <c r="G2516" s="352"/>
      <c r="H2516" s="352"/>
      <c r="I2516" s="352"/>
      <c r="J2516" s="352"/>
      <c r="K2516" s="352"/>
      <c r="L2516" s="352"/>
      <c r="M2516" s="352"/>
    </row>
    <row r="2517" spans="5:13">
      <c r="E2517" s="352"/>
      <c r="F2517" s="352"/>
      <c r="G2517" s="352"/>
      <c r="H2517" s="352"/>
      <c r="I2517" s="352"/>
      <c r="J2517" s="352"/>
      <c r="K2517" s="352"/>
      <c r="L2517" s="352"/>
      <c r="M2517" s="352"/>
    </row>
    <row r="2518" spans="5:13">
      <c r="E2518" s="352"/>
      <c r="F2518" s="352"/>
      <c r="G2518" s="352"/>
      <c r="H2518" s="352"/>
      <c r="I2518" s="352"/>
      <c r="J2518" s="352"/>
      <c r="K2518" s="352"/>
      <c r="L2518" s="352"/>
      <c r="M2518" s="352"/>
    </row>
    <row r="2519" spans="5:13">
      <c r="E2519" s="352"/>
      <c r="F2519" s="352"/>
      <c r="G2519" s="352"/>
      <c r="H2519" s="352"/>
      <c r="I2519" s="352"/>
      <c r="J2519" s="352"/>
      <c r="K2519" s="352"/>
      <c r="L2519" s="352"/>
      <c r="M2519" s="352"/>
    </row>
    <row r="2520" spans="5:13">
      <c r="E2520" s="352"/>
      <c r="F2520" s="352"/>
      <c r="G2520" s="352"/>
      <c r="H2520" s="352"/>
      <c r="I2520" s="352"/>
      <c r="J2520" s="352"/>
      <c r="K2520" s="352"/>
      <c r="L2520" s="352"/>
      <c r="M2520" s="352"/>
    </row>
    <row r="2521" spans="5:13">
      <c r="E2521" s="352"/>
      <c r="F2521" s="352"/>
      <c r="G2521" s="352"/>
      <c r="H2521" s="352"/>
      <c r="I2521" s="352"/>
      <c r="J2521" s="352"/>
      <c r="K2521" s="352"/>
      <c r="L2521" s="352"/>
      <c r="M2521" s="352"/>
    </row>
    <row r="2522" spans="5:13">
      <c r="E2522" s="352"/>
      <c r="F2522" s="352"/>
      <c r="G2522" s="352"/>
      <c r="H2522" s="352"/>
      <c r="I2522" s="352"/>
      <c r="J2522" s="352"/>
      <c r="K2522" s="352"/>
      <c r="L2522" s="352"/>
      <c r="M2522" s="352"/>
    </row>
    <row r="2523" spans="5:13">
      <c r="E2523" s="352"/>
      <c r="F2523" s="352"/>
      <c r="G2523" s="352"/>
      <c r="H2523" s="352"/>
      <c r="I2523" s="352"/>
      <c r="J2523" s="352"/>
      <c r="K2523" s="352"/>
      <c r="L2523" s="352"/>
      <c r="M2523" s="352"/>
    </row>
    <row r="2524" spans="5:13">
      <c r="E2524" s="352"/>
      <c r="F2524" s="352"/>
      <c r="G2524" s="352"/>
      <c r="H2524" s="352"/>
      <c r="I2524" s="352"/>
      <c r="J2524" s="352"/>
      <c r="K2524" s="352"/>
      <c r="L2524" s="352"/>
      <c r="M2524" s="352"/>
    </row>
    <row r="2525" spans="5:13">
      <c r="E2525" s="352"/>
      <c r="F2525" s="352"/>
      <c r="G2525" s="352"/>
      <c r="H2525" s="352"/>
      <c r="I2525" s="352"/>
      <c r="J2525" s="352"/>
      <c r="K2525" s="352"/>
      <c r="L2525" s="352"/>
      <c r="M2525" s="352"/>
    </row>
    <row r="2526" spans="5:13">
      <c r="E2526" s="352"/>
      <c r="F2526" s="352"/>
      <c r="G2526" s="352"/>
      <c r="H2526" s="352"/>
      <c r="I2526" s="352"/>
      <c r="J2526" s="352"/>
      <c r="K2526" s="352"/>
      <c r="L2526" s="352"/>
      <c r="M2526" s="352"/>
    </row>
    <row r="2527" spans="5:13">
      <c r="E2527" s="352"/>
      <c r="F2527" s="352"/>
      <c r="G2527" s="352"/>
      <c r="H2527" s="352"/>
      <c r="I2527" s="352"/>
      <c r="J2527" s="352"/>
      <c r="K2527" s="352"/>
      <c r="L2527" s="352"/>
      <c r="M2527" s="352"/>
    </row>
    <row r="2528" spans="5:13">
      <c r="E2528" s="352"/>
      <c r="F2528" s="352"/>
      <c r="G2528" s="352"/>
      <c r="H2528" s="352"/>
      <c r="I2528" s="352"/>
      <c r="J2528" s="352"/>
      <c r="K2528" s="352"/>
      <c r="L2528" s="352"/>
      <c r="M2528" s="352"/>
    </row>
    <row r="2529" spans="5:13">
      <c r="E2529" s="352"/>
      <c r="F2529" s="352"/>
      <c r="G2529" s="352"/>
      <c r="H2529" s="352"/>
      <c r="I2529" s="352"/>
      <c r="J2529" s="352"/>
      <c r="K2529" s="352"/>
      <c r="L2529" s="352"/>
      <c r="M2529" s="352"/>
    </row>
    <row r="2530" spans="5:13">
      <c r="E2530" s="352"/>
      <c r="F2530" s="352"/>
      <c r="G2530" s="352"/>
      <c r="H2530" s="352"/>
      <c r="I2530" s="352"/>
      <c r="J2530" s="352"/>
      <c r="K2530" s="352"/>
      <c r="L2530" s="352"/>
      <c r="M2530" s="352"/>
    </row>
    <row r="2531" spans="5:13">
      <c r="E2531" s="352"/>
      <c r="F2531" s="352"/>
      <c r="G2531" s="352"/>
      <c r="H2531" s="352"/>
      <c r="I2531" s="352"/>
      <c r="J2531" s="352"/>
      <c r="K2531" s="352"/>
      <c r="L2531" s="352"/>
      <c r="M2531" s="352"/>
    </row>
    <row r="2532" spans="5:13">
      <c r="E2532" s="352"/>
      <c r="F2532" s="352"/>
      <c r="G2532" s="352"/>
      <c r="H2532" s="352"/>
      <c r="I2532" s="352"/>
      <c r="J2532" s="352"/>
      <c r="K2532" s="352"/>
      <c r="L2532" s="352"/>
      <c r="M2532" s="352"/>
    </row>
    <row r="2533" spans="5:13">
      <c r="E2533" s="352"/>
      <c r="F2533" s="352"/>
      <c r="G2533" s="352"/>
      <c r="H2533" s="352"/>
      <c r="I2533" s="352"/>
      <c r="J2533" s="352"/>
      <c r="K2533" s="352"/>
      <c r="L2533" s="352"/>
      <c r="M2533" s="352"/>
    </row>
    <row r="2534" spans="5:13">
      <c r="E2534" s="352"/>
      <c r="F2534" s="352"/>
      <c r="G2534" s="352"/>
      <c r="H2534" s="352"/>
      <c r="I2534" s="352"/>
      <c r="J2534" s="352"/>
      <c r="K2534" s="352"/>
      <c r="L2534" s="352"/>
      <c r="M2534" s="352"/>
    </row>
    <row r="2535" spans="5:13">
      <c r="E2535" s="352"/>
      <c r="F2535" s="352"/>
      <c r="G2535" s="352"/>
      <c r="H2535" s="352"/>
      <c r="I2535" s="352"/>
      <c r="J2535" s="352"/>
      <c r="K2535" s="352"/>
      <c r="L2535" s="352"/>
      <c r="M2535" s="352"/>
    </row>
    <row r="2536" spans="5:13">
      <c r="E2536" s="352"/>
      <c r="F2536" s="352"/>
      <c r="G2536" s="352"/>
      <c r="H2536" s="352"/>
      <c r="I2536" s="352"/>
      <c r="J2536" s="352"/>
      <c r="K2536" s="352"/>
      <c r="L2536" s="352"/>
      <c r="M2536" s="352"/>
    </row>
    <row r="2537" spans="5:13">
      <c r="E2537" s="352"/>
      <c r="F2537" s="352"/>
      <c r="G2537" s="352"/>
      <c r="H2537" s="352"/>
      <c r="I2537" s="352"/>
      <c r="J2537" s="352"/>
      <c r="K2537" s="352"/>
      <c r="L2537" s="352"/>
      <c r="M2537" s="352"/>
    </row>
    <row r="2538" spans="5:13">
      <c r="E2538" s="352"/>
      <c r="F2538" s="352"/>
      <c r="G2538" s="352"/>
      <c r="H2538" s="352"/>
      <c r="I2538" s="352"/>
      <c r="J2538" s="352"/>
      <c r="K2538" s="352"/>
      <c r="L2538" s="352"/>
      <c r="M2538" s="352"/>
    </row>
    <row r="2539" spans="5:13">
      <c r="E2539" s="352"/>
      <c r="F2539" s="352"/>
      <c r="G2539" s="352"/>
      <c r="H2539" s="352"/>
      <c r="I2539" s="352"/>
      <c r="J2539" s="352"/>
      <c r="K2539" s="352"/>
      <c r="L2539" s="352"/>
      <c r="M2539" s="352"/>
    </row>
    <row r="2540" spans="5:13">
      <c r="E2540" s="352"/>
      <c r="F2540" s="352"/>
      <c r="G2540" s="352"/>
      <c r="H2540" s="352"/>
      <c r="I2540" s="352"/>
      <c r="J2540" s="352"/>
      <c r="K2540" s="352"/>
      <c r="L2540" s="352"/>
      <c r="M2540" s="352"/>
    </row>
    <row r="2541" spans="5:13">
      <c r="E2541" s="352"/>
      <c r="F2541" s="352"/>
      <c r="G2541" s="352"/>
      <c r="H2541" s="352"/>
      <c r="I2541" s="352"/>
      <c r="J2541" s="352"/>
      <c r="K2541" s="352"/>
      <c r="L2541" s="352"/>
      <c r="M2541" s="352"/>
    </row>
    <row r="2542" spans="5:13">
      <c r="E2542" s="352"/>
      <c r="F2542" s="352"/>
      <c r="G2542" s="352"/>
      <c r="H2542" s="352"/>
      <c r="I2542" s="352"/>
      <c r="J2542" s="352"/>
      <c r="K2542" s="352"/>
      <c r="L2542" s="352"/>
      <c r="M2542" s="352"/>
    </row>
    <row r="2543" spans="5:13">
      <c r="E2543" s="352"/>
      <c r="F2543" s="352"/>
      <c r="G2543" s="352"/>
      <c r="H2543" s="352"/>
      <c r="I2543" s="352"/>
      <c r="J2543" s="352"/>
      <c r="K2543" s="352"/>
      <c r="L2543" s="352"/>
      <c r="M2543" s="352"/>
    </row>
    <row r="2544" spans="5:13">
      <c r="E2544" s="352"/>
      <c r="F2544" s="352"/>
      <c r="G2544" s="352"/>
      <c r="H2544" s="352"/>
      <c r="I2544" s="352"/>
      <c r="J2544" s="352"/>
      <c r="K2544" s="352"/>
      <c r="L2544" s="352"/>
      <c r="M2544" s="352"/>
    </row>
    <row r="2545" spans="5:13">
      <c r="E2545" s="352"/>
      <c r="F2545" s="352"/>
      <c r="G2545" s="352"/>
      <c r="H2545" s="352"/>
      <c r="I2545" s="352"/>
      <c r="J2545" s="352"/>
      <c r="K2545" s="352"/>
      <c r="L2545" s="352"/>
      <c r="M2545" s="352"/>
    </row>
    <row r="2546" spans="5:13">
      <c r="E2546" s="352"/>
      <c r="F2546" s="352"/>
      <c r="G2546" s="352"/>
      <c r="H2546" s="352"/>
      <c r="I2546" s="352"/>
      <c r="J2546" s="352"/>
      <c r="K2546" s="352"/>
      <c r="L2546" s="352"/>
      <c r="M2546" s="352"/>
    </row>
    <row r="2547" spans="5:13">
      <c r="E2547" s="352"/>
      <c r="F2547" s="352"/>
      <c r="G2547" s="352"/>
      <c r="H2547" s="352"/>
      <c r="I2547" s="352"/>
      <c r="J2547" s="352"/>
      <c r="K2547" s="352"/>
      <c r="L2547" s="352"/>
      <c r="M2547" s="352"/>
    </row>
    <row r="2548" spans="5:13">
      <c r="E2548" s="352"/>
      <c r="F2548" s="352"/>
      <c r="G2548" s="352"/>
      <c r="H2548" s="352"/>
      <c r="I2548" s="352"/>
      <c r="J2548" s="352"/>
      <c r="K2548" s="352"/>
      <c r="L2548" s="352"/>
      <c r="M2548" s="352"/>
    </row>
    <row r="2549" spans="5:13">
      <c r="E2549" s="352"/>
      <c r="F2549" s="352"/>
      <c r="G2549" s="352"/>
      <c r="H2549" s="352"/>
      <c r="I2549" s="352"/>
      <c r="J2549" s="352"/>
      <c r="K2549" s="352"/>
      <c r="L2549" s="352"/>
      <c r="M2549" s="352"/>
    </row>
    <row r="2550" spans="5:13">
      <c r="E2550" s="352"/>
      <c r="F2550" s="352"/>
      <c r="G2550" s="352"/>
      <c r="H2550" s="352"/>
      <c r="I2550" s="352"/>
      <c r="J2550" s="352"/>
      <c r="K2550" s="352"/>
      <c r="L2550" s="352"/>
      <c r="M2550" s="352"/>
    </row>
    <row r="2551" spans="5:13">
      <c r="E2551" s="352"/>
      <c r="F2551" s="352"/>
      <c r="G2551" s="352"/>
      <c r="H2551" s="352"/>
      <c r="I2551" s="352"/>
      <c r="J2551" s="352"/>
      <c r="K2551" s="352"/>
      <c r="L2551" s="352"/>
      <c r="M2551" s="352"/>
    </row>
    <row r="2552" spans="5:13">
      <c r="E2552" s="352"/>
      <c r="F2552" s="352"/>
      <c r="G2552" s="352"/>
      <c r="H2552" s="352"/>
      <c r="I2552" s="352"/>
      <c r="J2552" s="352"/>
      <c r="K2552" s="352"/>
      <c r="L2552" s="352"/>
      <c r="M2552" s="352"/>
    </row>
    <row r="2553" spans="5:13">
      <c r="E2553" s="352"/>
      <c r="F2553" s="352"/>
      <c r="G2553" s="352"/>
      <c r="H2553" s="352"/>
      <c r="I2553" s="352"/>
      <c r="J2553" s="352"/>
      <c r="K2553" s="352"/>
      <c r="L2553" s="352"/>
      <c r="M2553" s="352"/>
    </row>
    <row r="2554" spans="5:13">
      <c r="E2554" s="352"/>
      <c r="F2554" s="352"/>
      <c r="G2554" s="352"/>
      <c r="H2554" s="352"/>
      <c r="I2554" s="352"/>
      <c r="J2554" s="352"/>
      <c r="K2554" s="352"/>
      <c r="L2554" s="352"/>
      <c r="M2554" s="352"/>
    </row>
    <row r="2555" spans="5:13">
      <c r="E2555" s="352"/>
      <c r="F2555" s="352"/>
      <c r="G2555" s="352"/>
      <c r="H2555" s="352"/>
      <c r="I2555" s="352"/>
      <c r="J2555" s="352"/>
      <c r="K2555" s="352"/>
      <c r="L2555" s="352"/>
      <c r="M2555" s="352"/>
    </row>
    <row r="2556" spans="5:13">
      <c r="E2556" s="352"/>
      <c r="F2556" s="352"/>
      <c r="G2556" s="352"/>
      <c r="H2556" s="352"/>
      <c r="I2556" s="352"/>
      <c r="J2556" s="352"/>
      <c r="K2556" s="352"/>
      <c r="L2556" s="352"/>
      <c r="M2556" s="352"/>
    </row>
    <row r="2557" spans="5:13">
      <c r="E2557" s="352"/>
      <c r="F2557" s="352"/>
      <c r="G2557" s="352"/>
      <c r="H2557" s="352"/>
      <c r="I2557" s="352"/>
      <c r="J2557" s="352"/>
      <c r="K2557" s="352"/>
      <c r="L2557" s="352"/>
      <c r="M2557" s="352"/>
    </row>
    <row r="2558" spans="5:13">
      <c r="E2558" s="352"/>
      <c r="F2558" s="352"/>
      <c r="G2558" s="352"/>
      <c r="H2558" s="352"/>
      <c r="I2558" s="352"/>
      <c r="J2558" s="352"/>
      <c r="K2558" s="352"/>
      <c r="L2558" s="352"/>
      <c r="M2558" s="352"/>
    </row>
    <row r="2559" spans="5:13">
      <c r="E2559" s="352"/>
      <c r="F2559" s="352"/>
      <c r="G2559" s="352"/>
      <c r="H2559" s="352"/>
      <c r="I2559" s="352"/>
      <c r="J2559" s="352"/>
      <c r="K2559" s="352"/>
      <c r="L2559" s="352"/>
      <c r="M2559" s="352"/>
    </row>
    <row r="2560" spans="5:13">
      <c r="E2560" s="352"/>
      <c r="F2560" s="352"/>
      <c r="G2560" s="352"/>
      <c r="H2560" s="352"/>
      <c r="I2560" s="352"/>
      <c r="J2560" s="352"/>
      <c r="K2560" s="352"/>
      <c r="L2560" s="352"/>
      <c r="M2560" s="352"/>
    </row>
    <row r="2561" spans="5:13">
      <c r="E2561" s="352"/>
      <c r="F2561" s="352"/>
      <c r="G2561" s="352"/>
      <c r="H2561" s="352"/>
      <c r="I2561" s="352"/>
      <c r="J2561" s="352"/>
      <c r="K2561" s="352"/>
      <c r="L2561" s="352"/>
      <c r="M2561" s="352"/>
    </row>
    <row r="2562" spans="5:13">
      <c r="E2562" s="352"/>
      <c r="F2562" s="352"/>
      <c r="G2562" s="352"/>
      <c r="H2562" s="352"/>
      <c r="I2562" s="352"/>
      <c r="J2562" s="352"/>
      <c r="K2562" s="352"/>
      <c r="L2562" s="352"/>
      <c r="M2562" s="352"/>
    </row>
    <row r="2563" spans="5:13">
      <c r="E2563" s="352"/>
      <c r="F2563" s="352"/>
      <c r="G2563" s="352"/>
      <c r="H2563" s="352"/>
      <c r="I2563" s="352"/>
      <c r="J2563" s="352"/>
      <c r="K2563" s="352"/>
      <c r="L2563" s="352"/>
      <c r="M2563" s="352"/>
    </row>
    <row r="2564" spans="5:13">
      <c r="E2564" s="352"/>
      <c r="F2564" s="352"/>
      <c r="G2564" s="352"/>
      <c r="H2564" s="352"/>
      <c r="I2564" s="352"/>
      <c r="J2564" s="352"/>
      <c r="K2564" s="352"/>
      <c r="L2564" s="352"/>
      <c r="M2564" s="352"/>
    </row>
    <row r="2565" spans="5:13">
      <c r="E2565" s="352"/>
      <c r="F2565" s="352"/>
      <c r="G2565" s="352"/>
      <c r="H2565" s="352"/>
      <c r="I2565" s="352"/>
      <c r="J2565" s="352"/>
      <c r="K2565" s="352"/>
      <c r="L2565" s="352"/>
      <c r="M2565" s="352"/>
    </row>
    <row r="2566" spans="5:13">
      <c r="E2566" s="352"/>
      <c r="F2566" s="352"/>
      <c r="G2566" s="352"/>
      <c r="H2566" s="352"/>
      <c r="I2566" s="352"/>
      <c r="J2566" s="352"/>
      <c r="K2566" s="352"/>
      <c r="L2566" s="352"/>
      <c r="M2566" s="352"/>
    </row>
    <row r="2567" spans="5:13">
      <c r="E2567" s="352"/>
      <c r="F2567" s="352"/>
      <c r="G2567" s="352"/>
      <c r="H2567" s="352"/>
      <c r="I2567" s="352"/>
      <c r="J2567" s="352"/>
      <c r="K2567" s="352"/>
      <c r="L2567" s="352"/>
      <c r="M2567" s="352"/>
    </row>
    <row r="2568" spans="5:13">
      <c r="E2568" s="352"/>
      <c r="F2568" s="352"/>
      <c r="G2568" s="352"/>
      <c r="H2568" s="352"/>
      <c r="I2568" s="352"/>
      <c r="J2568" s="352"/>
      <c r="K2568" s="352"/>
      <c r="L2568" s="352"/>
      <c r="M2568" s="352"/>
    </row>
    <row r="2569" spans="5:13">
      <c r="E2569" s="352"/>
      <c r="F2569" s="352"/>
      <c r="G2569" s="352"/>
      <c r="H2569" s="352"/>
      <c r="I2569" s="352"/>
      <c r="J2569" s="352"/>
      <c r="K2569" s="352"/>
      <c r="L2569" s="352"/>
      <c r="M2569" s="352"/>
    </row>
    <row r="2570" spans="5:13">
      <c r="E2570" s="352"/>
      <c r="F2570" s="352"/>
      <c r="G2570" s="352"/>
      <c r="H2570" s="352"/>
      <c r="I2570" s="352"/>
      <c r="J2570" s="352"/>
      <c r="K2570" s="352"/>
      <c r="L2570" s="352"/>
      <c r="M2570" s="352"/>
    </row>
    <row r="2571" spans="5:13">
      <c r="E2571" s="352"/>
      <c r="F2571" s="352"/>
      <c r="G2571" s="352"/>
      <c r="H2571" s="352"/>
      <c r="I2571" s="352"/>
      <c r="J2571" s="352"/>
      <c r="K2571" s="352"/>
      <c r="L2571" s="352"/>
      <c r="M2571" s="352"/>
    </row>
    <row r="2572" spans="5:13">
      <c r="E2572" s="352"/>
      <c r="F2572" s="352"/>
      <c r="G2572" s="352"/>
      <c r="H2572" s="352"/>
      <c r="I2572" s="352"/>
      <c r="J2572" s="352"/>
      <c r="K2572" s="352"/>
      <c r="L2572" s="352"/>
      <c r="M2572" s="352"/>
    </row>
    <row r="2573" spans="5:13">
      <c r="E2573" s="352"/>
      <c r="F2573" s="352"/>
      <c r="G2573" s="352"/>
      <c r="H2573" s="352"/>
      <c r="I2573" s="352"/>
      <c r="J2573" s="352"/>
      <c r="K2573" s="352"/>
      <c r="L2573" s="352"/>
      <c r="M2573" s="352"/>
    </row>
    <row r="2574" spans="5:13">
      <c r="E2574" s="352"/>
      <c r="F2574" s="352"/>
      <c r="G2574" s="352"/>
      <c r="H2574" s="352"/>
      <c r="I2574" s="352"/>
      <c r="J2574" s="352"/>
      <c r="K2574" s="352"/>
      <c r="L2574" s="352"/>
      <c r="M2574" s="352"/>
    </row>
    <row r="2575" spans="5:13">
      <c r="E2575" s="352"/>
      <c r="F2575" s="352"/>
      <c r="G2575" s="352"/>
      <c r="H2575" s="352"/>
      <c r="I2575" s="352"/>
      <c r="J2575" s="352"/>
      <c r="K2575" s="352"/>
      <c r="L2575" s="352"/>
      <c r="M2575" s="352"/>
    </row>
    <row r="2576" spans="5:13">
      <c r="E2576" s="352"/>
      <c r="F2576" s="352"/>
      <c r="G2576" s="352"/>
      <c r="H2576" s="352"/>
      <c r="I2576" s="352"/>
      <c r="J2576" s="352"/>
      <c r="K2576" s="352"/>
      <c r="L2576" s="352"/>
      <c r="M2576" s="352"/>
    </row>
    <row r="2577" spans="5:13">
      <c r="E2577" s="352"/>
      <c r="F2577" s="352"/>
      <c r="G2577" s="352"/>
      <c r="H2577" s="352"/>
      <c r="I2577" s="352"/>
      <c r="J2577" s="352"/>
      <c r="K2577" s="352"/>
      <c r="L2577" s="352"/>
      <c r="M2577" s="352"/>
    </row>
    <row r="2578" spans="5:13">
      <c r="E2578" s="352"/>
      <c r="F2578" s="352"/>
      <c r="G2578" s="352"/>
      <c r="H2578" s="352"/>
      <c r="I2578" s="352"/>
      <c r="J2578" s="352"/>
      <c r="K2578" s="352"/>
      <c r="L2578" s="352"/>
      <c r="M2578" s="352"/>
    </row>
    <row r="2579" spans="5:13">
      <c r="E2579" s="352"/>
      <c r="F2579" s="352"/>
      <c r="G2579" s="352"/>
      <c r="H2579" s="352"/>
      <c r="I2579" s="352"/>
      <c r="J2579" s="352"/>
      <c r="K2579" s="352"/>
      <c r="L2579" s="352"/>
      <c r="M2579" s="352"/>
    </row>
    <row r="2580" spans="5:13">
      <c r="E2580" s="352"/>
      <c r="F2580" s="352"/>
      <c r="G2580" s="352"/>
      <c r="H2580" s="352"/>
      <c r="I2580" s="352"/>
      <c r="J2580" s="352"/>
      <c r="K2580" s="352"/>
      <c r="L2580" s="352"/>
      <c r="M2580" s="352"/>
    </row>
    <row r="2581" spans="5:13">
      <c r="E2581" s="352"/>
      <c r="F2581" s="352"/>
      <c r="G2581" s="352"/>
      <c r="H2581" s="352"/>
      <c r="I2581" s="352"/>
      <c r="J2581" s="352"/>
      <c r="K2581" s="352"/>
      <c r="L2581" s="352"/>
      <c r="M2581" s="352"/>
    </row>
    <row r="2582" spans="5:13">
      <c r="E2582" s="352"/>
      <c r="F2582" s="352"/>
      <c r="G2582" s="352"/>
      <c r="H2582" s="352"/>
      <c r="I2582" s="352"/>
      <c r="J2582" s="352"/>
      <c r="K2582" s="352"/>
      <c r="L2582" s="352"/>
      <c r="M2582" s="352"/>
    </row>
    <row r="2583" spans="5:13">
      <c r="E2583" s="352"/>
      <c r="F2583" s="352"/>
      <c r="G2583" s="352"/>
      <c r="H2583" s="352"/>
      <c r="I2583" s="352"/>
      <c r="J2583" s="352"/>
      <c r="K2583" s="352"/>
      <c r="L2583" s="352"/>
      <c r="M2583" s="352"/>
    </row>
    <row r="2584" spans="5:13">
      <c r="E2584" s="352"/>
      <c r="F2584" s="352"/>
      <c r="G2584" s="352"/>
      <c r="H2584" s="352"/>
      <c r="I2584" s="352"/>
      <c r="J2584" s="352"/>
      <c r="K2584" s="352"/>
      <c r="L2584" s="352"/>
      <c r="M2584" s="352"/>
    </row>
    <row r="2585" spans="5:13">
      <c r="E2585" s="352"/>
      <c r="F2585" s="352"/>
      <c r="G2585" s="352"/>
      <c r="H2585" s="352"/>
      <c r="I2585" s="352"/>
      <c r="J2585" s="352"/>
      <c r="K2585" s="352"/>
      <c r="L2585" s="352"/>
      <c r="M2585" s="352"/>
    </row>
    <row r="2586" spans="5:13">
      <c r="E2586" s="352"/>
      <c r="F2586" s="352"/>
      <c r="G2586" s="352"/>
      <c r="H2586" s="352"/>
      <c r="I2586" s="352"/>
      <c r="J2586" s="352"/>
      <c r="K2586" s="352"/>
      <c r="L2586" s="352"/>
      <c r="M2586" s="352"/>
    </row>
    <row r="2587" spans="5:13">
      <c r="E2587" s="352"/>
      <c r="F2587" s="352"/>
      <c r="G2587" s="352"/>
      <c r="H2587" s="352"/>
      <c r="I2587" s="352"/>
      <c r="J2587" s="352"/>
      <c r="K2587" s="352"/>
      <c r="L2587" s="352"/>
      <c r="M2587" s="352"/>
    </row>
    <row r="2588" spans="5:13">
      <c r="E2588" s="352"/>
      <c r="F2588" s="352"/>
      <c r="G2588" s="352"/>
      <c r="H2588" s="352"/>
      <c r="I2588" s="352"/>
      <c r="J2588" s="352"/>
      <c r="K2588" s="352"/>
      <c r="L2588" s="352"/>
      <c r="M2588" s="352"/>
    </row>
    <row r="2589" spans="5:13">
      <c r="E2589" s="352"/>
      <c r="F2589" s="352"/>
      <c r="G2589" s="352"/>
      <c r="H2589" s="352"/>
      <c r="I2589" s="352"/>
      <c r="J2589" s="352"/>
      <c r="K2589" s="352"/>
      <c r="L2589" s="352"/>
      <c r="M2589" s="352"/>
    </row>
    <row r="2590" spans="5:13">
      <c r="E2590" s="352"/>
      <c r="F2590" s="352"/>
      <c r="G2590" s="352"/>
      <c r="H2590" s="352"/>
      <c r="I2590" s="352"/>
      <c r="J2590" s="352"/>
      <c r="K2590" s="352"/>
      <c r="L2590" s="352"/>
      <c r="M2590" s="352"/>
    </row>
    <row r="2591" spans="5:13">
      <c r="E2591" s="352"/>
      <c r="F2591" s="352"/>
      <c r="G2591" s="352"/>
      <c r="H2591" s="352"/>
      <c r="I2591" s="352"/>
      <c r="J2591" s="352"/>
      <c r="K2591" s="352"/>
      <c r="L2591" s="352"/>
      <c r="M2591" s="352"/>
    </row>
    <row r="2592" spans="5:13">
      <c r="E2592" s="352"/>
      <c r="F2592" s="352"/>
      <c r="G2592" s="352"/>
      <c r="H2592" s="352"/>
      <c r="I2592" s="352"/>
      <c r="J2592" s="352"/>
      <c r="K2592" s="352"/>
      <c r="L2592" s="352"/>
      <c r="M2592" s="352"/>
    </row>
    <row r="2593" spans="5:13">
      <c r="E2593" s="352"/>
      <c r="F2593" s="352"/>
      <c r="G2593" s="352"/>
      <c r="H2593" s="352"/>
      <c r="I2593" s="352"/>
      <c r="J2593" s="352"/>
      <c r="K2593" s="352"/>
      <c r="L2593" s="352"/>
      <c r="M2593" s="352"/>
    </row>
    <row r="2594" spans="5:13">
      <c r="E2594" s="352"/>
      <c r="F2594" s="352"/>
      <c r="G2594" s="352"/>
      <c r="H2594" s="352"/>
      <c r="I2594" s="352"/>
      <c r="J2594" s="352"/>
      <c r="K2594" s="352"/>
      <c r="L2594" s="352"/>
      <c r="M2594" s="352"/>
    </row>
    <row r="2595" spans="5:13">
      <c r="E2595" s="352"/>
      <c r="F2595" s="352"/>
      <c r="G2595" s="352"/>
      <c r="H2595" s="352"/>
      <c r="I2595" s="352"/>
      <c r="J2595" s="352"/>
      <c r="K2595" s="352"/>
      <c r="L2595" s="352"/>
      <c r="M2595" s="352"/>
    </row>
    <row r="2596" spans="5:13">
      <c r="E2596" s="352"/>
      <c r="F2596" s="352"/>
      <c r="G2596" s="352"/>
      <c r="H2596" s="352"/>
      <c r="I2596" s="352"/>
      <c r="J2596" s="352"/>
      <c r="K2596" s="352"/>
      <c r="L2596" s="352"/>
      <c r="M2596" s="352"/>
    </row>
    <row r="2597" spans="5:13">
      <c r="E2597" s="352"/>
      <c r="F2597" s="352"/>
      <c r="G2597" s="352"/>
      <c r="H2597" s="352"/>
      <c r="I2597" s="352"/>
      <c r="J2597" s="352"/>
      <c r="K2597" s="352"/>
      <c r="L2597" s="352"/>
      <c r="M2597" s="352"/>
    </row>
    <row r="2598" spans="5:13">
      <c r="E2598" s="352"/>
      <c r="F2598" s="352"/>
      <c r="G2598" s="352"/>
      <c r="H2598" s="352"/>
      <c r="I2598" s="352"/>
      <c r="J2598" s="352"/>
      <c r="K2598" s="352"/>
      <c r="L2598" s="352"/>
      <c r="M2598" s="352"/>
    </row>
    <row r="2599" spans="5:13">
      <c r="E2599" s="352"/>
      <c r="F2599" s="352"/>
      <c r="G2599" s="352"/>
      <c r="H2599" s="352"/>
      <c r="I2599" s="352"/>
      <c r="J2599" s="352"/>
      <c r="K2599" s="352"/>
      <c r="L2599" s="352"/>
      <c r="M2599" s="352"/>
    </row>
    <row r="2600" spans="5:13">
      <c r="E2600" s="352"/>
      <c r="F2600" s="352"/>
      <c r="G2600" s="352"/>
      <c r="H2600" s="352"/>
      <c r="I2600" s="352"/>
      <c r="J2600" s="352"/>
      <c r="K2600" s="352"/>
      <c r="L2600" s="352"/>
      <c r="M2600" s="352"/>
    </row>
    <row r="2601" spans="5:13">
      <c r="E2601" s="352"/>
      <c r="F2601" s="352"/>
      <c r="G2601" s="352"/>
      <c r="H2601" s="352"/>
      <c r="I2601" s="352"/>
      <c r="J2601" s="352"/>
      <c r="K2601" s="352"/>
      <c r="L2601" s="352"/>
      <c r="M2601" s="352"/>
    </row>
    <row r="2602" spans="5:13">
      <c r="E2602" s="352"/>
      <c r="F2602" s="352"/>
      <c r="G2602" s="352"/>
      <c r="H2602" s="352"/>
      <c r="I2602" s="352"/>
      <c r="J2602" s="352"/>
      <c r="K2602" s="352"/>
      <c r="L2602" s="352"/>
      <c r="M2602" s="352"/>
    </row>
    <row r="2603" spans="5:13">
      <c r="E2603" s="352"/>
      <c r="F2603" s="352"/>
      <c r="G2603" s="352"/>
      <c r="H2603" s="352"/>
      <c r="I2603" s="352"/>
      <c r="J2603" s="352"/>
      <c r="K2603" s="352"/>
      <c r="L2603" s="352"/>
      <c r="M2603" s="352"/>
    </row>
    <row r="2604" spans="5:13">
      <c r="E2604" s="352"/>
      <c r="F2604" s="352"/>
      <c r="G2604" s="352"/>
      <c r="H2604" s="352"/>
      <c r="I2604" s="352"/>
      <c r="J2604" s="352"/>
      <c r="K2604" s="352"/>
      <c r="L2604" s="352"/>
      <c r="M2604" s="352"/>
    </row>
    <row r="2605" spans="5:13">
      <c r="E2605" s="352"/>
      <c r="F2605" s="352"/>
      <c r="G2605" s="352"/>
      <c r="H2605" s="352"/>
      <c r="I2605" s="352"/>
      <c r="J2605" s="352"/>
      <c r="K2605" s="352"/>
      <c r="L2605" s="352"/>
      <c r="M2605" s="352"/>
    </row>
    <row r="2606" spans="5:13">
      <c r="E2606" s="352"/>
      <c r="F2606" s="352"/>
      <c r="G2606" s="352"/>
      <c r="H2606" s="352"/>
      <c r="I2606" s="352"/>
      <c r="J2606" s="352"/>
      <c r="K2606" s="352"/>
      <c r="L2606" s="352"/>
      <c r="M2606" s="352"/>
    </row>
    <row r="2607" spans="5:13">
      <c r="E2607" s="352"/>
      <c r="F2607" s="352"/>
      <c r="G2607" s="352"/>
      <c r="H2607" s="352"/>
      <c r="I2607" s="352"/>
      <c r="J2607" s="352"/>
      <c r="K2607" s="352"/>
      <c r="L2607" s="352"/>
      <c r="M2607" s="352"/>
    </row>
    <row r="2608" spans="5:13">
      <c r="E2608" s="352"/>
      <c r="F2608" s="352"/>
      <c r="G2608" s="352"/>
      <c r="H2608" s="352"/>
      <c r="I2608" s="352"/>
      <c r="J2608" s="352"/>
      <c r="K2608" s="352"/>
      <c r="L2608" s="352"/>
      <c r="M2608" s="352"/>
    </row>
    <row r="2609" spans="5:13">
      <c r="E2609" s="352"/>
      <c r="F2609" s="352"/>
      <c r="G2609" s="352"/>
      <c r="H2609" s="352"/>
      <c r="I2609" s="352"/>
      <c r="J2609" s="352"/>
      <c r="K2609" s="352"/>
      <c r="L2609" s="352"/>
      <c r="M2609" s="352"/>
    </row>
    <row r="2610" spans="5:13">
      <c r="E2610" s="352"/>
      <c r="F2610" s="352"/>
      <c r="G2610" s="352"/>
      <c r="H2610" s="352"/>
      <c r="I2610" s="352"/>
      <c r="J2610" s="352"/>
      <c r="K2610" s="352"/>
      <c r="L2610" s="352"/>
      <c r="M2610" s="352"/>
    </row>
    <row r="2611" spans="5:13">
      <c r="E2611" s="352"/>
      <c r="F2611" s="352"/>
      <c r="G2611" s="352"/>
      <c r="H2611" s="352"/>
      <c r="I2611" s="352"/>
      <c r="J2611" s="352"/>
      <c r="K2611" s="352"/>
      <c r="L2611" s="352"/>
      <c r="M2611" s="352"/>
    </row>
    <row r="2612" spans="5:13">
      <c r="E2612" s="352"/>
      <c r="F2612" s="352"/>
      <c r="G2612" s="352"/>
      <c r="H2612" s="352"/>
      <c r="I2612" s="352"/>
      <c r="J2612" s="352"/>
      <c r="K2612" s="352"/>
      <c r="L2612" s="352"/>
      <c r="M2612" s="352"/>
    </row>
    <row r="2613" spans="5:13">
      <c r="E2613" s="352"/>
      <c r="F2613" s="352"/>
      <c r="G2613" s="352"/>
      <c r="H2613" s="352"/>
      <c r="I2613" s="352"/>
      <c r="J2613" s="352"/>
      <c r="K2613" s="352"/>
      <c r="L2613" s="352"/>
      <c r="M2613" s="352"/>
    </row>
    <row r="2614" spans="5:13">
      <c r="E2614" s="352"/>
      <c r="F2614" s="352"/>
      <c r="G2614" s="352"/>
      <c r="H2614" s="352"/>
      <c r="I2614" s="352"/>
      <c r="J2614" s="352"/>
      <c r="K2614" s="352"/>
      <c r="L2614" s="352"/>
      <c r="M2614" s="352"/>
    </row>
    <row r="2615" spans="5:13">
      <c r="E2615" s="352"/>
      <c r="F2615" s="352"/>
      <c r="G2615" s="352"/>
      <c r="H2615" s="352"/>
      <c r="I2615" s="352"/>
      <c r="J2615" s="352"/>
      <c r="K2615" s="352"/>
      <c r="L2615" s="352"/>
      <c r="M2615" s="352"/>
    </row>
    <row r="2616" spans="5:13">
      <c r="E2616" s="352"/>
      <c r="F2616" s="352"/>
      <c r="G2616" s="352"/>
      <c r="H2616" s="352"/>
      <c r="I2616" s="352"/>
      <c r="J2616" s="352"/>
      <c r="K2616" s="352"/>
      <c r="L2616" s="352"/>
      <c r="M2616" s="352"/>
    </row>
    <row r="2617" spans="5:13">
      <c r="E2617" s="352"/>
      <c r="F2617" s="352"/>
      <c r="G2617" s="352"/>
      <c r="H2617" s="352"/>
      <c r="I2617" s="352"/>
      <c r="J2617" s="352"/>
      <c r="K2617" s="352"/>
      <c r="L2617" s="352"/>
      <c r="M2617" s="352"/>
    </row>
    <row r="2618" spans="5:13">
      <c r="E2618" s="352"/>
      <c r="F2618" s="352"/>
      <c r="G2618" s="352"/>
      <c r="H2618" s="352"/>
      <c r="I2618" s="352"/>
      <c r="J2618" s="352"/>
      <c r="K2618" s="352"/>
      <c r="L2618" s="352"/>
      <c r="M2618" s="352"/>
    </row>
    <row r="2619" spans="5:13">
      <c r="E2619" s="352"/>
      <c r="F2619" s="352"/>
      <c r="G2619" s="352"/>
      <c r="H2619" s="352"/>
      <c r="I2619" s="352"/>
      <c r="J2619" s="352"/>
      <c r="K2619" s="352"/>
      <c r="L2619" s="352"/>
      <c r="M2619" s="352"/>
    </row>
    <row r="2620" spans="5:13">
      <c r="E2620" s="352"/>
      <c r="F2620" s="352"/>
      <c r="G2620" s="352"/>
      <c r="H2620" s="352"/>
      <c r="I2620" s="352"/>
      <c r="J2620" s="352"/>
      <c r="K2620" s="352"/>
      <c r="L2620" s="352"/>
      <c r="M2620" s="352"/>
    </row>
    <row r="2621" spans="5:13">
      <c r="E2621" s="352"/>
      <c r="F2621" s="352"/>
      <c r="G2621" s="352"/>
      <c r="H2621" s="352"/>
      <c r="I2621" s="352"/>
      <c r="J2621" s="352"/>
      <c r="K2621" s="352"/>
      <c r="L2621" s="352"/>
      <c r="M2621" s="352"/>
    </row>
    <row r="2622" spans="5:13">
      <c r="E2622" s="352"/>
      <c r="F2622" s="352"/>
      <c r="G2622" s="352"/>
      <c r="H2622" s="352"/>
      <c r="I2622" s="352"/>
      <c r="J2622" s="352"/>
      <c r="K2622" s="352"/>
      <c r="L2622" s="352"/>
      <c r="M2622" s="352"/>
    </row>
    <row r="2623" spans="5:13">
      <c r="E2623" s="352"/>
      <c r="F2623" s="352"/>
      <c r="G2623" s="352"/>
      <c r="H2623" s="352"/>
      <c r="I2623" s="352"/>
      <c r="J2623" s="352"/>
      <c r="K2623" s="352"/>
      <c r="L2623" s="352"/>
      <c r="M2623" s="352"/>
    </row>
    <row r="2624" spans="5:13">
      <c r="E2624" s="352"/>
      <c r="F2624" s="352"/>
      <c r="G2624" s="352"/>
      <c r="H2624" s="352"/>
      <c r="I2624" s="352"/>
      <c r="J2624" s="352"/>
      <c r="K2624" s="352"/>
      <c r="L2624" s="352"/>
      <c r="M2624" s="352"/>
    </row>
    <row r="2625" spans="5:13">
      <c r="E2625" s="352"/>
      <c r="F2625" s="352"/>
      <c r="G2625" s="352"/>
      <c r="H2625" s="352"/>
      <c r="I2625" s="352"/>
      <c r="J2625" s="352"/>
      <c r="K2625" s="352"/>
      <c r="L2625" s="352"/>
      <c r="M2625" s="352"/>
    </row>
    <row r="2626" spans="5:13">
      <c r="E2626" s="352"/>
      <c r="F2626" s="352"/>
      <c r="G2626" s="352"/>
      <c r="H2626" s="352"/>
      <c r="I2626" s="352"/>
      <c r="J2626" s="352"/>
      <c r="K2626" s="352"/>
      <c r="L2626" s="352"/>
      <c r="M2626" s="352"/>
    </row>
    <row r="2627" spans="5:13">
      <c r="E2627" s="352"/>
      <c r="F2627" s="352"/>
      <c r="G2627" s="352"/>
      <c r="H2627" s="352"/>
      <c r="I2627" s="352"/>
      <c r="J2627" s="352"/>
      <c r="K2627" s="352"/>
      <c r="L2627" s="352"/>
      <c r="M2627" s="352"/>
    </row>
    <row r="2628" spans="5:13">
      <c r="E2628" s="352"/>
      <c r="F2628" s="352"/>
      <c r="G2628" s="352"/>
      <c r="H2628" s="352"/>
      <c r="I2628" s="352"/>
      <c r="J2628" s="352"/>
      <c r="K2628" s="352"/>
      <c r="L2628" s="352"/>
      <c r="M2628" s="352"/>
    </row>
    <row r="2629" spans="5:13">
      <c r="E2629" s="352"/>
      <c r="F2629" s="352"/>
      <c r="G2629" s="352"/>
      <c r="H2629" s="352"/>
      <c r="I2629" s="352"/>
      <c r="J2629" s="352"/>
      <c r="K2629" s="352"/>
      <c r="L2629" s="352"/>
      <c r="M2629" s="352"/>
    </row>
    <row r="2630" spans="5:13">
      <c r="E2630" s="352"/>
      <c r="F2630" s="352"/>
      <c r="G2630" s="352"/>
      <c r="H2630" s="352"/>
      <c r="I2630" s="352"/>
      <c r="J2630" s="352"/>
      <c r="K2630" s="352"/>
      <c r="L2630" s="352"/>
      <c r="M2630" s="352"/>
    </row>
    <row r="2631" spans="5:13">
      <c r="E2631" s="352"/>
      <c r="F2631" s="352"/>
      <c r="G2631" s="352"/>
      <c r="H2631" s="352"/>
      <c r="I2631" s="352"/>
      <c r="J2631" s="352"/>
      <c r="K2631" s="352"/>
      <c r="L2631" s="352"/>
      <c r="M2631" s="352"/>
    </row>
    <row r="2632" spans="5:13">
      <c r="E2632" s="352"/>
      <c r="F2632" s="352"/>
      <c r="G2632" s="352"/>
      <c r="H2632" s="352"/>
      <c r="I2632" s="352"/>
      <c r="J2632" s="352"/>
      <c r="K2632" s="352"/>
      <c r="L2632" s="352"/>
      <c r="M2632" s="352"/>
    </row>
    <row r="2633" spans="5:13">
      <c r="E2633" s="352"/>
      <c r="F2633" s="352"/>
      <c r="G2633" s="352"/>
      <c r="H2633" s="352"/>
      <c r="I2633" s="352"/>
      <c r="J2633" s="352"/>
      <c r="K2633" s="352"/>
      <c r="L2633" s="352"/>
      <c r="M2633" s="352"/>
    </row>
    <row r="2634" spans="5:13">
      <c r="E2634" s="352"/>
      <c r="F2634" s="352"/>
      <c r="G2634" s="352"/>
      <c r="H2634" s="352"/>
      <c r="I2634" s="352"/>
      <c r="J2634" s="352"/>
      <c r="K2634" s="352"/>
      <c r="L2634" s="352"/>
      <c r="M2634" s="352"/>
    </row>
    <row r="2635" spans="5:13">
      <c r="E2635" s="352"/>
      <c r="F2635" s="352"/>
      <c r="G2635" s="352"/>
      <c r="H2635" s="352"/>
      <c r="I2635" s="352"/>
      <c r="J2635" s="352"/>
      <c r="K2635" s="352"/>
      <c r="L2635" s="352"/>
      <c r="M2635" s="352"/>
    </row>
    <row r="2636" spans="5:13">
      <c r="E2636" s="352"/>
      <c r="F2636" s="352"/>
      <c r="G2636" s="352"/>
      <c r="H2636" s="352"/>
      <c r="I2636" s="352"/>
      <c r="J2636" s="352"/>
      <c r="K2636" s="352"/>
      <c r="L2636" s="352"/>
      <c r="M2636" s="352"/>
    </row>
    <row r="2637" spans="5:13">
      <c r="E2637" s="352"/>
      <c r="F2637" s="352"/>
      <c r="G2637" s="352"/>
      <c r="H2637" s="352"/>
      <c r="I2637" s="352"/>
      <c r="J2637" s="352"/>
      <c r="K2637" s="352"/>
      <c r="L2637" s="352"/>
      <c r="M2637" s="352"/>
    </row>
    <row r="2638" spans="5:13">
      <c r="E2638" s="352"/>
      <c r="F2638" s="352"/>
      <c r="G2638" s="352"/>
      <c r="H2638" s="352"/>
      <c r="I2638" s="352"/>
      <c r="J2638" s="352"/>
      <c r="K2638" s="352"/>
      <c r="L2638" s="352"/>
      <c r="M2638" s="352"/>
    </row>
    <row r="2639" spans="5:13">
      <c r="E2639" s="352"/>
      <c r="F2639" s="352"/>
      <c r="G2639" s="352"/>
      <c r="H2639" s="352"/>
      <c r="I2639" s="352"/>
      <c r="J2639" s="352"/>
      <c r="K2639" s="352"/>
      <c r="L2639" s="352"/>
      <c r="M2639" s="352"/>
    </row>
    <row r="2640" spans="5:13">
      <c r="E2640" s="352"/>
      <c r="F2640" s="352"/>
      <c r="G2640" s="352"/>
      <c r="H2640" s="352"/>
      <c r="I2640" s="352"/>
      <c r="J2640" s="352"/>
      <c r="K2640" s="352"/>
      <c r="L2640" s="352"/>
      <c r="M2640" s="352"/>
    </row>
    <row r="2641" spans="5:13">
      <c r="E2641" s="352"/>
      <c r="F2641" s="352"/>
      <c r="G2641" s="352"/>
      <c r="H2641" s="352"/>
      <c r="I2641" s="352"/>
      <c r="J2641" s="352"/>
      <c r="K2641" s="352"/>
      <c r="L2641" s="352"/>
      <c r="M2641" s="352"/>
    </row>
    <row r="2642" spans="5:13">
      <c r="E2642" s="352"/>
      <c r="F2642" s="352"/>
      <c r="G2642" s="352"/>
      <c r="H2642" s="352"/>
      <c r="I2642" s="352"/>
      <c r="J2642" s="352"/>
      <c r="K2642" s="352"/>
      <c r="L2642" s="352"/>
      <c r="M2642" s="352"/>
    </row>
    <row r="2643" spans="5:13">
      <c r="E2643" s="352"/>
      <c r="F2643" s="352"/>
      <c r="G2643" s="352"/>
      <c r="H2643" s="352"/>
      <c r="I2643" s="352"/>
      <c r="J2643" s="352"/>
      <c r="K2643" s="352"/>
      <c r="L2643" s="352"/>
      <c r="M2643" s="352"/>
    </row>
    <row r="2644" spans="5:13">
      <c r="E2644" s="352"/>
      <c r="F2644" s="352"/>
      <c r="G2644" s="352"/>
      <c r="H2644" s="352"/>
      <c r="I2644" s="352"/>
      <c r="J2644" s="352"/>
      <c r="K2644" s="352"/>
      <c r="L2644" s="352"/>
      <c r="M2644" s="352"/>
    </row>
    <row r="2645" spans="5:13">
      <c r="E2645" s="352"/>
      <c r="F2645" s="352"/>
      <c r="G2645" s="352"/>
      <c r="H2645" s="352"/>
      <c r="I2645" s="352"/>
      <c r="J2645" s="352"/>
      <c r="K2645" s="352"/>
      <c r="L2645" s="352"/>
      <c r="M2645" s="352"/>
    </row>
    <row r="2646" spans="5:13">
      <c r="E2646" s="352"/>
      <c r="F2646" s="352"/>
      <c r="G2646" s="352"/>
      <c r="H2646" s="352"/>
      <c r="I2646" s="352"/>
      <c r="J2646" s="352"/>
      <c r="K2646" s="352"/>
      <c r="L2646" s="352"/>
      <c r="M2646" s="352"/>
    </row>
    <row r="2647" spans="5:13">
      <c r="E2647" s="352"/>
      <c r="F2647" s="352"/>
      <c r="G2647" s="352"/>
      <c r="H2647" s="352"/>
      <c r="I2647" s="352"/>
      <c r="J2647" s="352"/>
      <c r="K2647" s="352"/>
      <c r="L2647" s="352"/>
      <c r="M2647" s="352"/>
    </row>
    <row r="2648" spans="5:13">
      <c r="E2648" s="352"/>
      <c r="F2648" s="352"/>
      <c r="G2648" s="352"/>
      <c r="H2648" s="352"/>
      <c r="I2648" s="352"/>
      <c r="J2648" s="352"/>
      <c r="K2648" s="352"/>
      <c r="L2648" s="352"/>
      <c r="M2648" s="352"/>
    </row>
    <row r="2649" spans="5:13">
      <c r="E2649" s="352"/>
      <c r="F2649" s="352"/>
      <c r="G2649" s="352"/>
      <c r="H2649" s="352"/>
      <c r="I2649" s="352"/>
      <c r="J2649" s="352"/>
      <c r="K2649" s="352"/>
      <c r="L2649" s="352"/>
      <c r="M2649" s="352"/>
    </row>
    <row r="2650" spans="5:13">
      <c r="E2650" s="352"/>
      <c r="F2650" s="352"/>
      <c r="G2650" s="352"/>
      <c r="H2650" s="352"/>
      <c r="I2650" s="352"/>
      <c r="J2650" s="352"/>
      <c r="K2650" s="352"/>
      <c r="L2650" s="352"/>
      <c r="M2650" s="352"/>
    </row>
    <row r="2651" spans="5:13">
      <c r="E2651" s="352"/>
      <c r="F2651" s="352"/>
      <c r="G2651" s="352"/>
      <c r="H2651" s="352"/>
      <c r="I2651" s="352"/>
      <c r="J2651" s="352"/>
      <c r="K2651" s="352"/>
      <c r="L2651" s="352"/>
      <c r="M2651" s="352"/>
    </row>
    <row r="2652" spans="5:13">
      <c r="E2652" s="352"/>
      <c r="F2652" s="352"/>
      <c r="G2652" s="352"/>
      <c r="H2652" s="352"/>
      <c r="I2652" s="352"/>
      <c r="J2652" s="352"/>
      <c r="K2652" s="352"/>
      <c r="L2652" s="352"/>
      <c r="M2652" s="352"/>
    </row>
    <row r="2653" spans="5:13">
      <c r="E2653" s="352"/>
      <c r="F2653" s="352"/>
      <c r="G2653" s="352"/>
      <c r="H2653" s="352"/>
      <c r="I2653" s="352"/>
      <c r="J2653" s="352"/>
      <c r="K2653" s="352"/>
      <c r="L2653" s="352"/>
      <c r="M2653" s="352"/>
    </row>
    <row r="2654" spans="5:13">
      <c r="E2654" s="352"/>
      <c r="F2654" s="352"/>
      <c r="G2654" s="352"/>
      <c r="H2654" s="352"/>
      <c r="I2654" s="352"/>
      <c r="J2654" s="352"/>
      <c r="K2654" s="352"/>
      <c r="L2654" s="352"/>
      <c r="M2654" s="352"/>
    </row>
    <row r="2655" spans="5:13">
      <c r="E2655" s="352"/>
      <c r="F2655" s="352"/>
      <c r="G2655" s="352"/>
      <c r="H2655" s="352"/>
      <c r="I2655" s="352"/>
      <c r="J2655" s="352"/>
      <c r="K2655" s="352"/>
      <c r="L2655" s="352"/>
      <c r="M2655" s="352"/>
    </row>
    <row r="2656" spans="5:13">
      <c r="E2656" s="352"/>
      <c r="F2656" s="352"/>
      <c r="G2656" s="352"/>
      <c r="H2656" s="352"/>
      <c r="I2656" s="352"/>
      <c r="J2656" s="352"/>
      <c r="K2656" s="352"/>
      <c r="L2656" s="352"/>
      <c r="M2656" s="352"/>
    </row>
    <row r="2657" spans="5:13">
      <c r="E2657" s="352"/>
      <c r="F2657" s="352"/>
      <c r="G2657" s="352"/>
      <c r="H2657" s="352"/>
      <c r="I2657" s="352"/>
      <c r="J2657" s="352"/>
      <c r="K2657" s="352"/>
      <c r="L2657" s="352"/>
      <c r="M2657" s="352"/>
    </row>
    <row r="2658" spans="5:13">
      <c r="E2658" s="352"/>
      <c r="F2658" s="352"/>
      <c r="G2658" s="352"/>
      <c r="H2658" s="352"/>
      <c r="I2658" s="352"/>
      <c r="J2658" s="352"/>
      <c r="K2658" s="352"/>
      <c r="L2658" s="352"/>
      <c r="M2658" s="352"/>
    </row>
    <row r="2659" spans="5:13">
      <c r="E2659" s="352"/>
      <c r="F2659" s="352"/>
      <c r="G2659" s="352"/>
      <c r="H2659" s="352"/>
      <c r="I2659" s="352"/>
      <c r="J2659" s="352"/>
      <c r="K2659" s="352"/>
      <c r="L2659" s="352"/>
      <c r="M2659" s="352"/>
    </row>
    <row r="2660" spans="5:13">
      <c r="E2660" s="352"/>
      <c r="F2660" s="352"/>
      <c r="G2660" s="352"/>
      <c r="H2660" s="352"/>
      <c r="I2660" s="352"/>
      <c r="J2660" s="352"/>
      <c r="K2660" s="352"/>
      <c r="L2660" s="352"/>
      <c r="M2660" s="352"/>
    </row>
    <row r="2661" spans="5:13">
      <c r="E2661" s="352"/>
      <c r="F2661" s="352"/>
      <c r="G2661" s="352"/>
      <c r="H2661" s="352"/>
      <c r="I2661" s="352"/>
      <c r="J2661" s="352"/>
      <c r="K2661" s="352"/>
      <c r="L2661" s="352"/>
      <c r="M2661" s="352"/>
    </row>
    <row r="2662" spans="5:13">
      <c r="E2662" s="352"/>
      <c r="F2662" s="352"/>
      <c r="G2662" s="352"/>
      <c r="H2662" s="352"/>
      <c r="I2662" s="352"/>
      <c r="J2662" s="352"/>
      <c r="K2662" s="352"/>
      <c r="L2662" s="352"/>
      <c r="M2662" s="352"/>
    </row>
    <row r="2663" spans="5:13">
      <c r="E2663" s="352"/>
      <c r="F2663" s="352"/>
      <c r="G2663" s="352"/>
      <c r="H2663" s="352"/>
      <c r="I2663" s="352"/>
      <c r="J2663" s="352"/>
      <c r="K2663" s="352"/>
      <c r="L2663" s="352"/>
      <c r="M2663" s="352"/>
    </row>
    <row r="2664" spans="5:13">
      <c r="E2664" s="352"/>
      <c r="F2664" s="352"/>
      <c r="G2664" s="352"/>
      <c r="H2664" s="352"/>
      <c r="I2664" s="352"/>
      <c r="J2664" s="352"/>
      <c r="K2664" s="352"/>
      <c r="L2664" s="352"/>
      <c r="M2664" s="352"/>
    </row>
    <row r="2665" spans="5:13">
      <c r="E2665" s="352"/>
      <c r="F2665" s="352"/>
      <c r="G2665" s="352"/>
      <c r="H2665" s="352"/>
      <c r="I2665" s="352"/>
      <c r="J2665" s="352"/>
      <c r="K2665" s="352"/>
      <c r="L2665" s="352"/>
      <c r="M2665" s="352"/>
    </row>
    <row r="2666" spans="5:13">
      <c r="E2666" s="352"/>
      <c r="F2666" s="352"/>
      <c r="G2666" s="352"/>
      <c r="H2666" s="352"/>
      <c r="I2666" s="352"/>
      <c r="J2666" s="352"/>
      <c r="K2666" s="352"/>
      <c r="L2666" s="352"/>
      <c r="M2666" s="352"/>
    </row>
    <row r="2667" spans="5:13">
      <c r="E2667" s="352"/>
      <c r="F2667" s="352"/>
      <c r="G2667" s="352"/>
      <c r="H2667" s="352"/>
      <c r="I2667" s="352"/>
      <c r="J2667" s="352"/>
      <c r="K2667" s="352"/>
      <c r="L2667" s="352"/>
      <c r="M2667" s="352"/>
    </row>
    <row r="2668" spans="5:13">
      <c r="E2668" s="352"/>
      <c r="F2668" s="352"/>
      <c r="G2668" s="352"/>
      <c r="H2668" s="352"/>
      <c r="I2668" s="352"/>
      <c r="J2668" s="352"/>
      <c r="K2668" s="352"/>
      <c r="L2668" s="352"/>
      <c r="M2668" s="352"/>
    </row>
    <row r="2669" spans="5:13">
      <c r="E2669" s="352"/>
      <c r="F2669" s="352"/>
      <c r="G2669" s="352"/>
      <c r="H2669" s="352"/>
      <c r="I2669" s="352"/>
      <c r="J2669" s="352"/>
      <c r="K2669" s="352"/>
      <c r="L2669" s="352"/>
      <c r="M2669" s="352"/>
    </row>
    <row r="2670" spans="5:13">
      <c r="E2670" s="352"/>
      <c r="F2670" s="352"/>
      <c r="G2670" s="352"/>
      <c r="H2670" s="352"/>
      <c r="I2670" s="352"/>
      <c r="J2670" s="352"/>
      <c r="K2670" s="352"/>
      <c r="L2670" s="352"/>
      <c r="M2670" s="352"/>
    </row>
    <row r="2671" spans="5:13">
      <c r="E2671" s="352"/>
      <c r="F2671" s="352"/>
      <c r="G2671" s="352"/>
      <c r="H2671" s="352"/>
      <c r="I2671" s="352"/>
      <c r="J2671" s="352"/>
      <c r="K2671" s="352"/>
      <c r="L2671" s="352"/>
      <c r="M2671" s="352"/>
    </row>
    <row r="2672" spans="5:13">
      <c r="E2672" s="352"/>
      <c r="F2672" s="352"/>
      <c r="G2672" s="352"/>
      <c r="H2672" s="352"/>
      <c r="I2672" s="352"/>
      <c r="J2672" s="352"/>
      <c r="K2672" s="352"/>
      <c r="L2672" s="352"/>
      <c r="M2672" s="352"/>
    </row>
    <row r="2673" spans="5:13">
      <c r="E2673" s="352"/>
      <c r="F2673" s="352"/>
      <c r="G2673" s="352"/>
      <c r="H2673" s="352"/>
      <c r="I2673" s="352"/>
      <c r="J2673" s="352"/>
      <c r="K2673" s="352"/>
      <c r="L2673" s="352"/>
      <c r="M2673" s="352"/>
    </row>
    <row r="2674" spans="5:13">
      <c r="E2674" s="352"/>
      <c r="F2674" s="352"/>
      <c r="G2674" s="352"/>
      <c r="H2674" s="352"/>
      <c r="I2674" s="352"/>
      <c r="J2674" s="352"/>
      <c r="K2674" s="352"/>
      <c r="L2674" s="352"/>
      <c r="M2674" s="352"/>
    </row>
    <row r="2675" spans="5:13">
      <c r="E2675" s="352"/>
      <c r="F2675" s="352"/>
      <c r="G2675" s="352"/>
      <c r="H2675" s="352"/>
      <c r="I2675" s="352"/>
      <c r="J2675" s="352"/>
      <c r="K2675" s="352"/>
      <c r="L2675" s="352"/>
      <c r="M2675" s="352"/>
    </row>
    <row r="2676" spans="5:13">
      <c r="E2676" s="352"/>
      <c r="F2676" s="352"/>
      <c r="G2676" s="352"/>
      <c r="H2676" s="352"/>
      <c r="I2676" s="352"/>
      <c r="J2676" s="352"/>
      <c r="K2676" s="352"/>
      <c r="L2676" s="352"/>
      <c r="M2676" s="352"/>
    </row>
    <row r="2677" spans="5:13">
      <c r="E2677" s="352"/>
      <c r="F2677" s="352"/>
      <c r="G2677" s="352"/>
      <c r="H2677" s="352"/>
      <c r="I2677" s="352"/>
      <c r="J2677" s="352"/>
      <c r="K2677" s="352"/>
      <c r="L2677" s="352"/>
      <c r="M2677" s="352"/>
    </row>
    <row r="2678" spans="5:13">
      <c r="E2678" s="352"/>
      <c r="F2678" s="352"/>
      <c r="G2678" s="352"/>
      <c r="H2678" s="352"/>
      <c r="I2678" s="352"/>
      <c r="J2678" s="352"/>
      <c r="K2678" s="352"/>
      <c r="L2678" s="352"/>
      <c r="M2678" s="352"/>
    </row>
    <row r="2679" spans="5:13">
      <c r="E2679" s="352"/>
      <c r="F2679" s="352"/>
      <c r="G2679" s="352"/>
      <c r="H2679" s="352"/>
      <c r="I2679" s="352"/>
      <c r="J2679" s="352"/>
      <c r="K2679" s="352"/>
      <c r="L2679" s="352"/>
      <c r="M2679" s="352"/>
    </row>
    <row r="2680" spans="5:13">
      <c r="E2680" s="352"/>
      <c r="F2680" s="352"/>
      <c r="G2680" s="352"/>
      <c r="H2680" s="352"/>
      <c r="I2680" s="352"/>
      <c r="J2680" s="352"/>
      <c r="K2680" s="352"/>
      <c r="L2680" s="352"/>
      <c r="M2680" s="352"/>
    </row>
    <row r="2681" spans="5:13">
      <c r="E2681" s="352"/>
      <c r="F2681" s="352"/>
      <c r="G2681" s="352"/>
      <c r="H2681" s="352"/>
      <c r="I2681" s="352"/>
      <c r="J2681" s="352"/>
      <c r="K2681" s="352"/>
      <c r="L2681" s="352"/>
      <c r="M2681" s="352"/>
    </row>
    <row r="2682" spans="5:13">
      <c r="E2682" s="352"/>
      <c r="F2682" s="352"/>
      <c r="G2682" s="352"/>
      <c r="H2682" s="352"/>
      <c r="I2682" s="352"/>
      <c r="J2682" s="352"/>
      <c r="K2682" s="352"/>
      <c r="L2682" s="352"/>
      <c r="M2682" s="352"/>
    </row>
    <row r="2683" spans="5:13">
      <c r="E2683" s="352"/>
      <c r="F2683" s="352"/>
      <c r="G2683" s="352"/>
      <c r="H2683" s="352"/>
      <c r="I2683" s="352"/>
      <c r="J2683" s="352"/>
      <c r="K2683" s="352"/>
      <c r="L2683" s="352"/>
      <c r="M2683" s="352"/>
    </row>
    <row r="2684" spans="5:13">
      <c r="E2684" s="352"/>
      <c r="F2684" s="352"/>
      <c r="G2684" s="352"/>
      <c r="H2684" s="352"/>
      <c r="I2684" s="352"/>
      <c r="J2684" s="352"/>
      <c r="K2684" s="352"/>
      <c r="L2684" s="352"/>
      <c r="M2684" s="352"/>
    </row>
    <row r="2685" spans="5:13">
      <c r="E2685" s="352"/>
      <c r="F2685" s="352"/>
      <c r="G2685" s="352"/>
      <c r="H2685" s="352"/>
      <c r="I2685" s="352"/>
      <c r="J2685" s="352"/>
      <c r="K2685" s="352"/>
      <c r="L2685" s="352"/>
      <c r="M2685" s="352"/>
    </row>
    <row r="2686" spans="5:13">
      <c r="E2686" s="352"/>
      <c r="F2686" s="352"/>
      <c r="G2686" s="352"/>
      <c r="H2686" s="352"/>
      <c r="I2686" s="352"/>
      <c r="J2686" s="352"/>
      <c r="K2686" s="352"/>
      <c r="L2686" s="352"/>
      <c r="M2686" s="352"/>
    </row>
    <row r="2687" spans="5:13">
      <c r="E2687" s="352"/>
      <c r="F2687" s="352"/>
      <c r="G2687" s="352"/>
      <c r="H2687" s="352"/>
      <c r="I2687" s="352"/>
      <c r="J2687" s="352"/>
      <c r="K2687" s="352"/>
      <c r="L2687" s="352"/>
      <c r="M2687" s="352"/>
    </row>
    <row r="2688" spans="5:13">
      <c r="E2688" s="352"/>
      <c r="F2688" s="352"/>
      <c r="G2688" s="352"/>
      <c r="H2688" s="352"/>
      <c r="I2688" s="352"/>
      <c r="J2688" s="352"/>
      <c r="K2688" s="352"/>
      <c r="L2688" s="352"/>
      <c r="M2688" s="352"/>
    </row>
    <row r="2689" spans="5:13">
      <c r="E2689" s="352"/>
      <c r="F2689" s="352"/>
      <c r="G2689" s="352"/>
      <c r="H2689" s="352"/>
      <c r="I2689" s="352"/>
      <c r="J2689" s="352"/>
      <c r="K2689" s="352"/>
      <c r="L2689" s="352"/>
      <c r="M2689" s="352"/>
    </row>
    <row r="2690" spans="5:13">
      <c r="E2690" s="352"/>
      <c r="F2690" s="352"/>
      <c r="G2690" s="352"/>
      <c r="H2690" s="352"/>
      <c r="I2690" s="352"/>
      <c r="J2690" s="352"/>
      <c r="K2690" s="352"/>
      <c r="L2690" s="352"/>
      <c r="M2690" s="352"/>
    </row>
    <row r="2691" spans="5:13">
      <c r="E2691" s="352"/>
      <c r="F2691" s="352"/>
      <c r="G2691" s="352"/>
      <c r="H2691" s="352"/>
      <c r="I2691" s="352"/>
      <c r="J2691" s="352"/>
      <c r="K2691" s="352"/>
      <c r="L2691" s="352"/>
      <c r="M2691" s="352"/>
    </row>
    <row r="2692" spans="5:13">
      <c r="E2692" s="352"/>
      <c r="F2692" s="352"/>
      <c r="G2692" s="352"/>
      <c r="H2692" s="352"/>
      <c r="I2692" s="352"/>
      <c r="J2692" s="352"/>
      <c r="K2692" s="352"/>
      <c r="L2692" s="352"/>
      <c r="M2692" s="352"/>
    </row>
    <row r="2693" spans="5:13">
      <c r="E2693" s="352"/>
      <c r="F2693" s="352"/>
      <c r="G2693" s="352"/>
      <c r="H2693" s="352"/>
      <c r="I2693" s="352"/>
      <c r="J2693" s="352"/>
      <c r="K2693" s="352"/>
      <c r="L2693" s="352"/>
      <c r="M2693" s="352"/>
    </row>
    <row r="2694" spans="5:13">
      <c r="E2694" s="352"/>
      <c r="F2694" s="352"/>
      <c r="G2694" s="352"/>
      <c r="H2694" s="352"/>
      <c r="I2694" s="352"/>
      <c r="J2694" s="352"/>
      <c r="K2694" s="352"/>
      <c r="L2694" s="352"/>
      <c r="M2694" s="352"/>
    </row>
    <row r="2695" spans="5:13">
      <c r="E2695" s="352"/>
      <c r="F2695" s="352"/>
      <c r="G2695" s="352"/>
      <c r="H2695" s="352"/>
      <c r="I2695" s="352"/>
      <c r="J2695" s="352"/>
      <c r="K2695" s="352"/>
      <c r="L2695" s="352"/>
      <c r="M2695" s="352"/>
    </row>
    <row r="2696" spans="5:13">
      <c r="E2696" s="352"/>
      <c r="F2696" s="352"/>
      <c r="G2696" s="352"/>
      <c r="H2696" s="352"/>
      <c r="I2696" s="352"/>
      <c r="J2696" s="352"/>
      <c r="K2696" s="352"/>
      <c r="L2696" s="352"/>
      <c r="M2696" s="352"/>
    </row>
    <row r="2697" spans="5:13">
      <c r="E2697" s="352"/>
      <c r="F2697" s="352"/>
      <c r="G2697" s="352"/>
      <c r="H2697" s="352"/>
      <c r="I2697" s="352"/>
      <c r="J2697" s="352"/>
      <c r="K2697" s="352"/>
      <c r="L2697" s="352"/>
      <c r="M2697" s="352"/>
    </row>
    <row r="2698" spans="5:13">
      <c r="E2698" s="352"/>
      <c r="F2698" s="352"/>
      <c r="G2698" s="352"/>
      <c r="H2698" s="352"/>
      <c r="I2698" s="352"/>
      <c r="J2698" s="352"/>
      <c r="K2698" s="352"/>
      <c r="L2698" s="352"/>
      <c r="M2698" s="352"/>
    </row>
    <row r="2699" spans="5:13">
      <c r="E2699" s="352"/>
      <c r="F2699" s="352"/>
      <c r="G2699" s="352"/>
      <c r="H2699" s="352"/>
      <c r="I2699" s="352"/>
      <c r="J2699" s="352"/>
      <c r="K2699" s="352"/>
      <c r="L2699" s="352"/>
      <c r="M2699" s="352"/>
    </row>
    <row r="2700" spans="5:13">
      <c r="E2700" s="352"/>
      <c r="F2700" s="352"/>
      <c r="G2700" s="352"/>
      <c r="H2700" s="352"/>
      <c r="I2700" s="352"/>
      <c r="J2700" s="352"/>
      <c r="K2700" s="352"/>
      <c r="L2700" s="352"/>
      <c r="M2700" s="352"/>
    </row>
    <row r="2701" spans="5:13">
      <c r="E2701" s="352"/>
      <c r="F2701" s="352"/>
      <c r="G2701" s="352"/>
      <c r="H2701" s="352"/>
      <c r="I2701" s="352"/>
      <c r="J2701" s="352"/>
      <c r="K2701" s="352"/>
      <c r="L2701" s="352"/>
      <c r="M2701" s="352"/>
    </row>
    <row r="2702" spans="5:13">
      <c r="E2702" s="352"/>
      <c r="F2702" s="352"/>
      <c r="G2702" s="352"/>
      <c r="H2702" s="352"/>
      <c r="I2702" s="352"/>
      <c r="J2702" s="352"/>
      <c r="K2702" s="352"/>
      <c r="L2702" s="352"/>
      <c r="M2702" s="352"/>
    </row>
    <row r="2703" spans="5:13">
      <c r="E2703" s="352"/>
      <c r="F2703" s="352"/>
      <c r="G2703" s="352"/>
      <c r="H2703" s="352"/>
      <c r="I2703" s="352"/>
      <c r="J2703" s="352"/>
      <c r="K2703" s="352"/>
      <c r="L2703" s="352"/>
      <c r="M2703" s="352"/>
    </row>
    <row r="2704" spans="5:13">
      <c r="E2704" s="352"/>
      <c r="F2704" s="352"/>
      <c r="G2704" s="352"/>
      <c r="H2704" s="352"/>
      <c r="I2704" s="352"/>
      <c r="J2704" s="352"/>
      <c r="K2704" s="352"/>
      <c r="L2704" s="352"/>
      <c r="M2704" s="352"/>
    </row>
    <row r="2705" spans="5:13">
      <c r="E2705" s="352"/>
      <c r="F2705" s="352"/>
      <c r="G2705" s="352"/>
      <c r="H2705" s="352"/>
      <c r="I2705" s="352"/>
      <c r="J2705" s="352"/>
      <c r="K2705" s="352"/>
      <c r="L2705" s="352"/>
      <c r="M2705" s="352"/>
    </row>
    <row r="2706" spans="5:13">
      <c r="E2706" s="352"/>
      <c r="F2706" s="352"/>
      <c r="G2706" s="352"/>
      <c r="H2706" s="352"/>
      <c r="I2706" s="352"/>
      <c r="J2706" s="352"/>
      <c r="K2706" s="352"/>
      <c r="L2706" s="352"/>
      <c r="M2706" s="352"/>
    </row>
    <row r="2707" spans="5:13">
      <c r="E2707" s="352"/>
      <c r="F2707" s="352"/>
      <c r="G2707" s="352"/>
      <c r="H2707" s="352"/>
      <c r="I2707" s="352"/>
      <c r="J2707" s="352"/>
      <c r="K2707" s="352"/>
      <c r="L2707" s="352"/>
      <c r="M2707" s="352"/>
    </row>
    <row r="2708" spans="5:13">
      <c r="E2708" s="352"/>
      <c r="F2708" s="352"/>
      <c r="G2708" s="352"/>
      <c r="H2708" s="352"/>
      <c r="I2708" s="352"/>
      <c r="J2708" s="352"/>
      <c r="K2708" s="352"/>
      <c r="L2708" s="352"/>
      <c r="M2708" s="352"/>
    </row>
    <row r="2709" spans="5:13">
      <c r="E2709" s="352"/>
      <c r="F2709" s="352"/>
      <c r="G2709" s="352"/>
      <c r="H2709" s="352"/>
      <c r="I2709" s="352"/>
      <c r="J2709" s="352"/>
      <c r="K2709" s="352"/>
      <c r="L2709" s="352"/>
      <c r="M2709" s="352"/>
    </row>
    <row r="2710" spans="5:13">
      <c r="E2710" s="352"/>
      <c r="F2710" s="352"/>
      <c r="G2710" s="352"/>
      <c r="H2710" s="352"/>
      <c r="I2710" s="352"/>
      <c r="J2710" s="352"/>
      <c r="K2710" s="352"/>
      <c r="L2710" s="352"/>
      <c r="M2710" s="352"/>
    </row>
    <row r="2711" spans="5:13">
      <c r="E2711" s="352"/>
      <c r="F2711" s="352"/>
      <c r="G2711" s="352"/>
      <c r="H2711" s="352"/>
      <c r="I2711" s="352"/>
      <c r="J2711" s="352"/>
      <c r="K2711" s="352"/>
      <c r="L2711" s="352"/>
      <c r="M2711" s="352"/>
    </row>
    <row r="2712" spans="5:13">
      <c r="E2712" s="352"/>
      <c r="F2712" s="352"/>
      <c r="G2712" s="352"/>
      <c r="H2712" s="352"/>
      <c r="I2712" s="352"/>
      <c r="J2712" s="352"/>
      <c r="K2712" s="352"/>
      <c r="L2712" s="352"/>
      <c r="M2712" s="352"/>
    </row>
    <row r="2713" spans="5:13">
      <c r="E2713" s="352"/>
      <c r="F2713" s="352"/>
      <c r="G2713" s="352"/>
      <c r="H2713" s="352"/>
      <c r="I2713" s="352"/>
      <c r="J2713" s="352"/>
      <c r="K2713" s="352"/>
      <c r="L2713" s="352"/>
      <c r="M2713" s="352"/>
    </row>
    <row r="2714" spans="5:13">
      <c r="E2714" s="352"/>
      <c r="F2714" s="352"/>
      <c r="G2714" s="352"/>
      <c r="H2714" s="352"/>
      <c r="I2714" s="352"/>
      <c r="J2714" s="352"/>
      <c r="K2714" s="352"/>
      <c r="L2714" s="352"/>
      <c r="M2714" s="352"/>
    </row>
    <row r="2715" spans="5:13">
      <c r="E2715" s="352"/>
      <c r="F2715" s="352"/>
      <c r="G2715" s="352"/>
      <c r="H2715" s="352"/>
      <c r="I2715" s="352"/>
      <c r="J2715" s="352"/>
      <c r="K2715" s="352"/>
      <c r="L2715" s="352"/>
      <c r="M2715" s="352"/>
    </row>
    <row r="2716" spans="5:13">
      <c r="E2716" s="352"/>
      <c r="F2716" s="352"/>
      <c r="G2716" s="352"/>
      <c r="H2716" s="352"/>
      <c r="I2716" s="352"/>
      <c r="J2716" s="352"/>
      <c r="K2716" s="352"/>
      <c r="L2716" s="352"/>
      <c r="M2716" s="352"/>
    </row>
    <row r="2717" spans="5:13">
      <c r="E2717" s="352"/>
      <c r="F2717" s="352"/>
      <c r="G2717" s="352"/>
      <c r="H2717" s="352"/>
      <c r="I2717" s="352"/>
      <c r="J2717" s="352"/>
      <c r="K2717" s="352"/>
      <c r="L2717" s="352"/>
      <c r="M2717" s="352"/>
    </row>
    <row r="2718" spans="5:13">
      <c r="E2718" s="352"/>
      <c r="F2718" s="352"/>
      <c r="G2718" s="352"/>
      <c r="H2718" s="352"/>
      <c r="I2718" s="352"/>
      <c r="J2718" s="352"/>
      <c r="K2718" s="352"/>
      <c r="L2718" s="352"/>
      <c r="M2718" s="352"/>
    </row>
    <row r="2719" spans="5:13">
      <c r="E2719" s="352"/>
      <c r="F2719" s="352"/>
      <c r="G2719" s="352"/>
      <c r="H2719" s="352"/>
      <c r="I2719" s="352"/>
      <c r="J2719" s="352"/>
      <c r="K2719" s="352"/>
      <c r="L2719" s="352"/>
      <c r="M2719" s="352"/>
    </row>
    <row r="2720" spans="5:13">
      <c r="E2720" s="352"/>
      <c r="F2720" s="352"/>
      <c r="G2720" s="352"/>
      <c r="H2720" s="352"/>
      <c r="I2720" s="352"/>
      <c r="J2720" s="352"/>
      <c r="K2720" s="352"/>
      <c r="L2720" s="352"/>
      <c r="M2720" s="352"/>
    </row>
    <row r="2721" spans="5:13">
      <c r="E2721" s="352"/>
      <c r="F2721" s="352"/>
      <c r="G2721" s="352"/>
      <c r="H2721" s="352"/>
      <c r="I2721" s="352"/>
      <c r="J2721" s="352"/>
      <c r="K2721" s="352"/>
      <c r="L2721" s="352"/>
      <c r="M2721" s="352"/>
    </row>
    <row r="2722" spans="5:13">
      <c r="E2722" s="352"/>
      <c r="F2722" s="352"/>
      <c r="G2722" s="352"/>
      <c r="H2722" s="352"/>
      <c r="I2722" s="352"/>
      <c r="J2722" s="352"/>
      <c r="K2722" s="352"/>
      <c r="L2722" s="352"/>
      <c r="M2722" s="352"/>
    </row>
    <row r="2723" spans="5:13">
      <c r="E2723" s="352"/>
      <c r="F2723" s="352"/>
      <c r="G2723" s="352"/>
      <c r="H2723" s="352"/>
      <c r="I2723" s="352"/>
      <c r="J2723" s="352"/>
      <c r="K2723" s="352"/>
      <c r="L2723" s="352"/>
      <c r="M2723" s="352"/>
    </row>
    <row r="2724" spans="5:13">
      <c r="E2724" s="352"/>
      <c r="F2724" s="352"/>
      <c r="G2724" s="352"/>
      <c r="H2724" s="352"/>
      <c r="I2724" s="352"/>
      <c r="J2724" s="352"/>
      <c r="K2724" s="352"/>
      <c r="L2724" s="352"/>
      <c r="M2724" s="352"/>
    </row>
    <row r="2725" spans="5:13">
      <c r="E2725" s="352"/>
      <c r="F2725" s="352"/>
      <c r="G2725" s="352"/>
      <c r="H2725" s="352"/>
      <c r="I2725" s="352"/>
      <c r="J2725" s="352"/>
      <c r="K2725" s="352"/>
      <c r="L2725" s="352"/>
      <c r="M2725" s="352"/>
    </row>
    <row r="2726" spans="5:13">
      <c r="E2726" s="352"/>
      <c r="F2726" s="352"/>
      <c r="G2726" s="352"/>
      <c r="H2726" s="352"/>
      <c r="I2726" s="352"/>
      <c r="J2726" s="352"/>
      <c r="K2726" s="352"/>
      <c r="L2726" s="352"/>
      <c r="M2726" s="352"/>
    </row>
    <row r="2727" spans="5:13">
      <c r="E2727" s="352"/>
      <c r="F2727" s="352"/>
      <c r="G2727" s="352"/>
      <c r="H2727" s="352"/>
      <c r="I2727" s="352"/>
      <c r="J2727" s="352"/>
      <c r="K2727" s="352"/>
      <c r="L2727" s="352"/>
      <c r="M2727" s="352"/>
    </row>
    <row r="2728" spans="5:13">
      <c r="E2728" s="352"/>
      <c r="F2728" s="352"/>
      <c r="G2728" s="352"/>
      <c r="H2728" s="352"/>
      <c r="I2728" s="352"/>
      <c r="J2728" s="352"/>
      <c r="K2728" s="352"/>
      <c r="L2728" s="352"/>
      <c r="M2728" s="352"/>
    </row>
    <row r="2729" spans="5:13">
      <c r="E2729" s="352"/>
      <c r="F2729" s="352"/>
      <c r="G2729" s="352"/>
      <c r="H2729" s="352"/>
      <c r="I2729" s="352"/>
      <c r="J2729" s="352"/>
      <c r="K2729" s="352"/>
      <c r="L2729" s="352"/>
      <c r="M2729" s="352"/>
    </row>
    <row r="2730" spans="5:13">
      <c r="E2730" s="352"/>
      <c r="F2730" s="352"/>
      <c r="G2730" s="352"/>
      <c r="H2730" s="352"/>
      <c r="I2730" s="352"/>
      <c r="J2730" s="352"/>
      <c r="K2730" s="352"/>
      <c r="L2730" s="352"/>
      <c r="M2730" s="352"/>
    </row>
    <row r="2731" spans="5:13">
      <c r="E2731" s="352"/>
      <c r="F2731" s="352"/>
      <c r="G2731" s="352"/>
      <c r="H2731" s="352"/>
      <c r="I2731" s="352"/>
      <c r="J2731" s="352"/>
      <c r="K2731" s="352"/>
      <c r="L2731" s="352"/>
      <c r="M2731" s="352"/>
    </row>
    <row r="2732" spans="5:13">
      <c r="E2732" s="352"/>
      <c r="F2732" s="352"/>
      <c r="G2732" s="352"/>
      <c r="H2732" s="352"/>
      <c r="I2732" s="352"/>
      <c r="J2732" s="352"/>
      <c r="K2732" s="352"/>
      <c r="L2732" s="352"/>
      <c r="M2732" s="352"/>
    </row>
    <row r="2733" spans="5:13">
      <c r="E2733" s="352"/>
      <c r="F2733" s="352"/>
      <c r="G2733" s="352"/>
      <c r="H2733" s="352"/>
      <c r="I2733" s="352"/>
      <c r="J2733" s="352"/>
      <c r="K2733" s="352"/>
      <c r="L2733" s="352"/>
      <c r="M2733" s="352"/>
    </row>
    <row r="2734" spans="5:13">
      <c r="E2734" s="352"/>
      <c r="F2734" s="352"/>
      <c r="G2734" s="352"/>
      <c r="H2734" s="352"/>
      <c r="I2734" s="352"/>
      <c r="J2734" s="352"/>
      <c r="K2734" s="352"/>
      <c r="L2734" s="352"/>
      <c r="M2734" s="352"/>
    </row>
    <row r="2735" spans="5:13">
      <c r="E2735" s="352"/>
      <c r="F2735" s="352"/>
      <c r="G2735" s="352"/>
      <c r="H2735" s="352"/>
      <c r="I2735" s="352"/>
      <c r="J2735" s="352"/>
      <c r="K2735" s="352"/>
      <c r="L2735" s="352"/>
      <c r="M2735" s="352"/>
    </row>
    <row r="2736" spans="5:13">
      <c r="E2736" s="352"/>
      <c r="F2736" s="352"/>
      <c r="G2736" s="352"/>
      <c r="H2736" s="352"/>
      <c r="I2736" s="352"/>
      <c r="J2736" s="352"/>
      <c r="K2736" s="352"/>
      <c r="L2736" s="352"/>
      <c r="M2736" s="352"/>
    </row>
    <row r="2737" spans="5:13">
      <c r="E2737" s="352"/>
      <c r="F2737" s="352"/>
      <c r="G2737" s="352"/>
      <c r="H2737" s="352"/>
      <c r="I2737" s="352"/>
      <c r="J2737" s="352"/>
      <c r="K2737" s="352"/>
      <c r="L2737" s="352"/>
      <c r="M2737" s="352"/>
    </row>
    <row r="2738" spans="5:13">
      <c r="E2738" s="352"/>
      <c r="F2738" s="352"/>
      <c r="G2738" s="352"/>
      <c r="H2738" s="352"/>
      <c r="I2738" s="352"/>
      <c r="J2738" s="352"/>
      <c r="K2738" s="352"/>
      <c r="L2738" s="352"/>
      <c r="M2738" s="352"/>
    </row>
    <row r="2739" spans="5:13">
      <c r="E2739" s="352"/>
      <c r="F2739" s="352"/>
      <c r="G2739" s="352"/>
      <c r="H2739" s="352"/>
      <c r="I2739" s="352"/>
      <c r="J2739" s="352"/>
      <c r="K2739" s="352"/>
      <c r="L2739" s="352"/>
      <c r="M2739" s="352"/>
    </row>
    <row r="2740" spans="5:13">
      <c r="E2740" s="352"/>
      <c r="F2740" s="352"/>
      <c r="G2740" s="352"/>
      <c r="H2740" s="352"/>
      <c r="I2740" s="352"/>
      <c r="J2740" s="352"/>
      <c r="K2740" s="352"/>
      <c r="L2740" s="352"/>
      <c r="M2740" s="352"/>
    </row>
    <row r="2741" spans="5:13">
      <c r="E2741" s="352"/>
      <c r="F2741" s="352"/>
      <c r="G2741" s="352"/>
      <c r="H2741" s="352"/>
      <c r="I2741" s="352"/>
      <c r="J2741" s="352"/>
      <c r="K2741" s="352"/>
      <c r="L2741" s="352"/>
      <c r="M2741" s="352"/>
    </row>
    <row r="2742" spans="5:13">
      <c r="E2742" s="352"/>
      <c r="F2742" s="352"/>
      <c r="G2742" s="352"/>
      <c r="H2742" s="352"/>
      <c r="I2742" s="352"/>
      <c r="J2742" s="352"/>
      <c r="K2742" s="352"/>
      <c r="L2742" s="352"/>
      <c r="M2742" s="352"/>
    </row>
    <row r="2743" spans="5:13">
      <c r="E2743" s="352"/>
      <c r="F2743" s="352"/>
      <c r="G2743" s="352"/>
      <c r="H2743" s="352"/>
      <c r="I2743" s="352"/>
      <c r="J2743" s="352"/>
      <c r="K2743" s="352"/>
      <c r="L2743" s="352"/>
      <c r="M2743" s="352"/>
    </row>
    <row r="2744" spans="5:13">
      <c r="E2744" s="352"/>
      <c r="F2744" s="352"/>
      <c r="G2744" s="352"/>
      <c r="H2744" s="352"/>
      <c r="I2744" s="352"/>
      <c r="J2744" s="352"/>
      <c r="K2744" s="352"/>
      <c r="L2744" s="352"/>
      <c r="M2744" s="352"/>
    </row>
    <row r="2745" spans="5:13">
      <c r="E2745" s="352"/>
      <c r="F2745" s="352"/>
      <c r="G2745" s="352"/>
      <c r="H2745" s="352"/>
      <c r="I2745" s="352"/>
      <c r="J2745" s="352"/>
      <c r="K2745" s="352"/>
      <c r="L2745" s="352"/>
      <c r="M2745" s="352"/>
    </row>
    <row r="2746" spans="5:13">
      <c r="E2746" s="352"/>
      <c r="F2746" s="352"/>
      <c r="G2746" s="352"/>
      <c r="H2746" s="352"/>
      <c r="I2746" s="352"/>
      <c r="J2746" s="352"/>
      <c r="K2746" s="352"/>
      <c r="L2746" s="352"/>
      <c r="M2746" s="352"/>
    </row>
    <row r="2747" spans="5:13">
      <c r="E2747" s="352"/>
      <c r="F2747" s="352"/>
      <c r="G2747" s="352"/>
      <c r="H2747" s="352"/>
      <c r="I2747" s="352"/>
      <c r="J2747" s="352"/>
      <c r="K2747" s="352"/>
      <c r="L2747" s="352"/>
      <c r="M2747" s="352"/>
    </row>
    <row r="2748" spans="5:13">
      <c r="E2748" s="352"/>
      <c r="F2748" s="352"/>
      <c r="G2748" s="352"/>
      <c r="H2748" s="352"/>
      <c r="I2748" s="352"/>
      <c r="J2748" s="352"/>
      <c r="K2748" s="352"/>
      <c r="L2748" s="352"/>
      <c r="M2748" s="352"/>
    </row>
    <row r="2749" spans="5:13">
      <c r="E2749" s="352"/>
      <c r="F2749" s="352"/>
      <c r="G2749" s="352"/>
      <c r="H2749" s="352"/>
      <c r="I2749" s="352"/>
      <c r="J2749" s="352"/>
      <c r="K2749" s="352"/>
      <c r="L2749" s="352"/>
      <c r="M2749" s="352"/>
    </row>
    <row r="2750" spans="5:13">
      <c r="E2750" s="352"/>
      <c r="F2750" s="352"/>
      <c r="G2750" s="352"/>
      <c r="H2750" s="352"/>
      <c r="I2750" s="352"/>
      <c r="J2750" s="352"/>
      <c r="K2750" s="352"/>
      <c r="L2750" s="352"/>
      <c r="M2750" s="352"/>
    </row>
    <row r="2751" spans="5:13">
      <c r="E2751" s="352"/>
      <c r="F2751" s="352"/>
      <c r="G2751" s="352"/>
      <c r="H2751" s="352"/>
      <c r="I2751" s="352"/>
      <c r="J2751" s="352"/>
      <c r="K2751" s="352"/>
      <c r="L2751" s="352"/>
      <c r="M2751" s="352"/>
    </row>
    <row r="2752" spans="5:13">
      <c r="E2752" s="352"/>
      <c r="F2752" s="352"/>
      <c r="G2752" s="352"/>
      <c r="H2752" s="352"/>
      <c r="I2752" s="352"/>
      <c r="J2752" s="352"/>
      <c r="K2752" s="352"/>
      <c r="L2752" s="352"/>
      <c r="M2752" s="352"/>
    </row>
    <row r="2753" spans="5:13">
      <c r="E2753" s="352"/>
      <c r="F2753" s="352"/>
      <c r="G2753" s="352"/>
      <c r="H2753" s="352"/>
      <c r="I2753" s="352"/>
      <c r="J2753" s="352"/>
      <c r="K2753" s="352"/>
      <c r="L2753" s="352"/>
      <c r="M2753" s="352"/>
    </row>
    <row r="2754" spans="5:13">
      <c r="E2754" s="352"/>
      <c r="F2754" s="352"/>
      <c r="G2754" s="352"/>
      <c r="H2754" s="352"/>
      <c r="I2754" s="352"/>
      <c r="J2754" s="352"/>
      <c r="K2754" s="352"/>
      <c r="L2754" s="352"/>
      <c r="M2754" s="352"/>
    </row>
    <row r="2755" spans="5:13">
      <c r="E2755" s="352"/>
      <c r="F2755" s="352"/>
      <c r="G2755" s="352"/>
      <c r="H2755" s="352"/>
      <c r="I2755" s="352"/>
      <c r="J2755" s="352"/>
      <c r="K2755" s="352"/>
      <c r="L2755" s="352"/>
      <c r="M2755" s="352"/>
    </row>
    <row r="2756" spans="5:13">
      <c r="E2756" s="352"/>
      <c r="F2756" s="352"/>
      <c r="G2756" s="352"/>
      <c r="H2756" s="352"/>
      <c r="I2756" s="352"/>
      <c r="J2756" s="352"/>
      <c r="K2756" s="352"/>
      <c r="L2756" s="352"/>
      <c r="M2756" s="352"/>
    </row>
    <row r="2757" spans="5:13">
      <c r="E2757" s="352"/>
      <c r="F2757" s="352"/>
      <c r="G2757" s="352"/>
      <c r="H2757" s="352"/>
      <c r="I2757" s="352"/>
      <c r="J2757" s="352"/>
      <c r="K2757" s="352"/>
      <c r="L2757" s="352"/>
      <c r="M2757" s="352"/>
    </row>
    <row r="2758" spans="5:13">
      <c r="E2758" s="352"/>
      <c r="F2758" s="352"/>
      <c r="G2758" s="352"/>
      <c r="H2758" s="352"/>
      <c r="I2758" s="352"/>
      <c r="J2758" s="352"/>
      <c r="K2758" s="352"/>
      <c r="L2758" s="352"/>
      <c r="M2758" s="352"/>
    </row>
    <row r="2759" spans="5:13">
      <c r="E2759" s="352"/>
      <c r="F2759" s="352"/>
      <c r="G2759" s="352"/>
      <c r="H2759" s="352"/>
      <c r="I2759" s="352"/>
      <c r="J2759" s="352"/>
      <c r="K2759" s="352"/>
      <c r="L2759" s="352"/>
      <c r="M2759" s="352"/>
    </row>
    <row r="2760" spans="5:13">
      <c r="E2760" s="352"/>
      <c r="F2760" s="352"/>
      <c r="G2760" s="352"/>
      <c r="H2760" s="352"/>
      <c r="I2760" s="352"/>
      <c r="J2760" s="352"/>
      <c r="K2760" s="352"/>
      <c r="L2760" s="352"/>
      <c r="M2760" s="352"/>
    </row>
    <row r="2761" spans="5:13">
      <c r="E2761" s="352"/>
      <c r="F2761" s="352"/>
      <c r="G2761" s="352"/>
      <c r="H2761" s="352"/>
      <c r="I2761" s="352"/>
      <c r="J2761" s="352"/>
      <c r="K2761" s="352"/>
      <c r="L2761" s="352"/>
      <c r="M2761" s="352"/>
    </row>
    <row r="2762" spans="5:13">
      <c r="E2762" s="352"/>
      <c r="F2762" s="352"/>
      <c r="G2762" s="352"/>
      <c r="H2762" s="352"/>
      <c r="I2762" s="352"/>
      <c r="J2762" s="352"/>
      <c r="K2762" s="352"/>
      <c r="L2762" s="352"/>
      <c r="M2762" s="352"/>
    </row>
    <row r="2763" spans="5:13">
      <c r="E2763" s="352"/>
      <c r="F2763" s="352"/>
      <c r="G2763" s="352"/>
      <c r="H2763" s="352"/>
      <c r="I2763" s="352"/>
      <c r="J2763" s="352"/>
      <c r="K2763" s="352"/>
      <c r="L2763" s="352"/>
      <c r="M2763" s="352"/>
    </row>
    <row r="2764" spans="5:13">
      <c r="E2764" s="352"/>
      <c r="F2764" s="352"/>
      <c r="G2764" s="352"/>
      <c r="H2764" s="352"/>
      <c r="I2764" s="352"/>
      <c r="J2764" s="352"/>
      <c r="K2764" s="352"/>
      <c r="L2764" s="352"/>
      <c r="M2764" s="352"/>
    </row>
    <row r="2765" spans="5:13">
      <c r="E2765" s="352"/>
      <c r="F2765" s="352"/>
      <c r="G2765" s="352"/>
      <c r="H2765" s="352"/>
      <c r="I2765" s="352"/>
      <c r="J2765" s="352"/>
      <c r="K2765" s="352"/>
      <c r="L2765" s="352"/>
      <c r="M2765" s="352"/>
    </row>
    <row r="2766" spans="5:13">
      <c r="E2766" s="352"/>
      <c r="F2766" s="352"/>
      <c r="G2766" s="352"/>
      <c r="H2766" s="352"/>
      <c r="I2766" s="352"/>
      <c r="J2766" s="352"/>
      <c r="K2766" s="352"/>
      <c r="L2766" s="352"/>
      <c r="M2766" s="352"/>
    </row>
    <row r="2767" spans="5:13">
      <c r="E2767" s="352"/>
      <c r="F2767" s="352"/>
      <c r="G2767" s="352"/>
      <c r="H2767" s="352"/>
      <c r="I2767" s="352"/>
      <c r="J2767" s="352"/>
      <c r="K2767" s="352"/>
      <c r="L2767" s="352"/>
      <c r="M2767" s="352"/>
    </row>
    <row r="2768" spans="5:13">
      <c r="E2768" s="352"/>
      <c r="F2768" s="352"/>
      <c r="G2768" s="352"/>
      <c r="H2768" s="352"/>
      <c r="I2768" s="352"/>
      <c r="J2768" s="352"/>
      <c r="K2768" s="352"/>
      <c r="L2768" s="352"/>
      <c r="M2768" s="352"/>
    </row>
    <row r="2769" spans="5:13">
      <c r="E2769" s="352"/>
      <c r="F2769" s="352"/>
      <c r="G2769" s="352"/>
      <c r="H2769" s="352"/>
      <c r="I2769" s="352"/>
      <c r="J2769" s="352"/>
      <c r="K2769" s="352"/>
      <c r="L2769" s="352"/>
      <c r="M2769" s="352"/>
    </row>
    <row r="2770" spans="5:13">
      <c r="E2770" s="352"/>
      <c r="F2770" s="352"/>
      <c r="G2770" s="352"/>
      <c r="H2770" s="352"/>
      <c r="I2770" s="352"/>
      <c r="J2770" s="352"/>
      <c r="K2770" s="352"/>
      <c r="L2770" s="352"/>
      <c r="M2770" s="352"/>
    </row>
    <row r="2771" spans="5:13">
      <c r="E2771" s="352"/>
      <c r="F2771" s="352"/>
      <c r="G2771" s="352"/>
      <c r="H2771" s="352"/>
      <c r="I2771" s="352"/>
      <c r="J2771" s="352"/>
      <c r="K2771" s="352"/>
      <c r="L2771" s="352"/>
      <c r="M2771" s="352"/>
    </row>
    <row r="2772" spans="5:13">
      <c r="E2772" s="352"/>
      <c r="F2772" s="352"/>
      <c r="G2772" s="352"/>
      <c r="H2772" s="352"/>
      <c r="I2772" s="352"/>
      <c r="J2772" s="352"/>
      <c r="K2772" s="352"/>
      <c r="L2772" s="352"/>
      <c r="M2772" s="352"/>
    </row>
    <row r="2773" spans="5:13">
      <c r="E2773" s="352"/>
      <c r="F2773" s="352"/>
      <c r="G2773" s="352"/>
      <c r="H2773" s="352"/>
      <c r="I2773" s="352"/>
      <c r="J2773" s="352"/>
      <c r="K2773" s="352"/>
      <c r="L2773" s="352"/>
      <c r="M2773" s="352"/>
    </row>
    <row r="2774" spans="5:13">
      <c r="E2774" s="352"/>
      <c r="F2774" s="352"/>
      <c r="G2774" s="352"/>
      <c r="H2774" s="352"/>
      <c r="I2774" s="352"/>
      <c r="J2774" s="352"/>
      <c r="K2774" s="352"/>
      <c r="L2774" s="352"/>
      <c r="M2774" s="352"/>
    </row>
    <row r="2775" spans="5:13">
      <c r="E2775" s="352"/>
      <c r="F2775" s="352"/>
      <c r="G2775" s="352"/>
      <c r="H2775" s="352"/>
      <c r="I2775" s="352"/>
      <c r="J2775" s="352"/>
      <c r="K2775" s="352"/>
      <c r="L2775" s="352"/>
      <c r="M2775" s="352"/>
    </row>
    <row r="2776" spans="5:13">
      <c r="E2776" s="352"/>
      <c r="F2776" s="352"/>
      <c r="G2776" s="352"/>
      <c r="H2776" s="352"/>
      <c r="I2776" s="352"/>
      <c r="J2776" s="352"/>
      <c r="K2776" s="352"/>
      <c r="L2776" s="352"/>
      <c r="M2776" s="352"/>
    </row>
    <row r="2777" spans="5:13">
      <c r="E2777" s="352"/>
      <c r="F2777" s="352"/>
      <c r="G2777" s="352"/>
      <c r="H2777" s="352"/>
      <c r="I2777" s="352"/>
      <c r="J2777" s="352"/>
      <c r="K2777" s="352"/>
      <c r="L2777" s="352"/>
      <c r="M2777" s="352"/>
    </row>
    <row r="2778" spans="5:13">
      <c r="E2778" s="352"/>
      <c r="F2778" s="352"/>
      <c r="G2778" s="352"/>
      <c r="H2778" s="352"/>
      <c r="I2778" s="352"/>
      <c r="J2778" s="352"/>
      <c r="K2778" s="352"/>
      <c r="L2778" s="352"/>
      <c r="M2778" s="352"/>
    </row>
    <row r="2779" spans="5:13">
      <c r="E2779" s="352"/>
      <c r="F2779" s="352"/>
      <c r="G2779" s="352"/>
      <c r="H2779" s="352"/>
      <c r="I2779" s="352"/>
      <c r="J2779" s="352"/>
      <c r="K2779" s="352"/>
      <c r="L2779" s="352"/>
      <c r="M2779" s="352"/>
    </row>
    <row r="2780" spans="5:13">
      <c r="E2780" s="352"/>
      <c r="F2780" s="352"/>
      <c r="G2780" s="352"/>
      <c r="H2780" s="352"/>
      <c r="I2780" s="352"/>
      <c r="J2780" s="352"/>
      <c r="K2780" s="352"/>
      <c r="L2780" s="352"/>
      <c r="M2780" s="352"/>
    </row>
    <row r="2781" spans="5:13">
      <c r="E2781" s="352"/>
      <c r="F2781" s="352"/>
      <c r="G2781" s="352"/>
      <c r="H2781" s="352"/>
      <c r="I2781" s="352"/>
      <c r="J2781" s="352"/>
      <c r="K2781" s="352"/>
      <c r="L2781" s="352"/>
      <c r="M2781" s="352"/>
    </row>
    <row r="2782" spans="5:13">
      <c r="E2782" s="352"/>
      <c r="F2782" s="352"/>
      <c r="G2782" s="352"/>
      <c r="H2782" s="352"/>
      <c r="I2782" s="352"/>
      <c r="J2782" s="352"/>
      <c r="K2782" s="352"/>
      <c r="L2782" s="352"/>
      <c r="M2782" s="352"/>
    </row>
    <row r="2783" spans="5:13">
      <c r="E2783" s="352"/>
      <c r="F2783" s="352"/>
      <c r="G2783" s="352"/>
      <c r="H2783" s="352"/>
      <c r="I2783" s="352"/>
      <c r="J2783" s="352"/>
      <c r="K2783" s="352"/>
      <c r="L2783" s="352"/>
      <c r="M2783" s="352"/>
    </row>
    <row r="2784" spans="5:13">
      <c r="E2784" s="352"/>
      <c r="F2784" s="352"/>
      <c r="G2784" s="352"/>
      <c r="H2784" s="352"/>
      <c r="I2784" s="352"/>
      <c r="J2784" s="352"/>
      <c r="K2784" s="352"/>
      <c r="L2784" s="352"/>
      <c r="M2784" s="352"/>
    </row>
    <row r="2785" spans="5:13">
      <c r="E2785" s="352"/>
      <c r="F2785" s="352"/>
      <c r="G2785" s="352"/>
      <c r="H2785" s="352"/>
      <c r="I2785" s="352"/>
      <c r="J2785" s="352"/>
      <c r="K2785" s="352"/>
      <c r="L2785" s="352"/>
      <c r="M2785" s="352"/>
    </row>
    <row r="2786" spans="5:13">
      <c r="E2786" s="352"/>
      <c r="F2786" s="352"/>
      <c r="G2786" s="352"/>
      <c r="H2786" s="352"/>
      <c r="I2786" s="352"/>
      <c r="J2786" s="352"/>
      <c r="K2786" s="352"/>
      <c r="L2786" s="352"/>
      <c r="M2786" s="352"/>
    </row>
    <row r="2787" spans="5:13">
      <c r="E2787" s="352"/>
      <c r="F2787" s="352"/>
      <c r="G2787" s="352"/>
      <c r="H2787" s="352"/>
      <c r="I2787" s="352"/>
      <c r="J2787" s="352"/>
      <c r="K2787" s="352"/>
      <c r="L2787" s="352"/>
      <c r="M2787" s="352"/>
    </row>
    <row r="2788" spans="5:13">
      <c r="E2788" s="352"/>
      <c r="F2788" s="352"/>
      <c r="G2788" s="352"/>
      <c r="H2788" s="352"/>
      <c r="I2788" s="352"/>
      <c r="J2788" s="352"/>
      <c r="K2788" s="352"/>
      <c r="L2788" s="352"/>
      <c r="M2788" s="352"/>
    </row>
    <row r="2789" spans="5:13">
      <c r="E2789" s="352"/>
      <c r="F2789" s="352"/>
      <c r="G2789" s="352"/>
      <c r="H2789" s="352"/>
      <c r="I2789" s="352"/>
      <c r="J2789" s="352"/>
      <c r="K2789" s="352"/>
      <c r="L2789" s="352"/>
      <c r="M2789" s="352"/>
    </row>
    <row r="2790" spans="5:13">
      <c r="E2790" s="352"/>
      <c r="F2790" s="352"/>
      <c r="G2790" s="352"/>
      <c r="H2790" s="352"/>
      <c r="I2790" s="352"/>
      <c r="J2790" s="352"/>
      <c r="K2790" s="352"/>
      <c r="L2790" s="352"/>
      <c r="M2790" s="352"/>
    </row>
    <row r="2791" spans="5:13">
      <c r="E2791" s="352"/>
      <c r="F2791" s="352"/>
      <c r="G2791" s="352"/>
      <c r="H2791" s="352"/>
      <c r="I2791" s="352"/>
      <c r="J2791" s="352"/>
      <c r="K2791" s="352"/>
      <c r="L2791" s="352"/>
      <c r="M2791" s="352"/>
    </row>
    <row r="2792" spans="5:13">
      <c r="E2792" s="352"/>
      <c r="F2792" s="352"/>
      <c r="G2792" s="352"/>
      <c r="H2792" s="352"/>
      <c r="I2792" s="352"/>
      <c r="J2792" s="352"/>
      <c r="K2792" s="352"/>
      <c r="L2792" s="352"/>
      <c r="M2792" s="352"/>
    </row>
    <row r="2793" spans="5:13">
      <c r="E2793" s="352"/>
      <c r="F2793" s="352"/>
      <c r="G2793" s="352"/>
      <c r="H2793" s="352"/>
      <c r="I2793" s="352"/>
      <c r="J2793" s="352"/>
      <c r="K2793" s="352"/>
      <c r="L2793" s="352"/>
      <c r="M2793" s="352"/>
    </row>
    <row r="2794" spans="5:13">
      <c r="E2794" s="352"/>
      <c r="F2794" s="352"/>
      <c r="G2794" s="352"/>
      <c r="H2794" s="352"/>
      <c r="I2794" s="352"/>
      <c r="J2794" s="352"/>
      <c r="K2794" s="352"/>
      <c r="L2794" s="352"/>
      <c r="M2794" s="352"/>
    </row>
    <row r="2795" spans="5:13">
      <c r="E2795" s="352"/>
      <c r="F2795" s="352"/>
      <c r="G2795" s="352"/>
      <c r="H2795" s="352"/>
      <c r="I2795" s="352"/>
      <c r="J2795" s="352"/>
      <c r="K2795" s="352"/>
      <c r="L2795" s="352"/>
      <c r="M2795" s="352"/>
    </row>
    <row r="2796" spans="5:13">
      <c r="E2796" s="352"/>
      <c r="F2796" s="352"/>
      <c r="G2796" s="352"/>
      <c r="H2796" s="352"/>
      <c r="I2796" s="352"/>
      <c r="J2796" s="352"/>
      <c r="K2796" s="352"/>
      <c r="L2796" s="352"/>
      <c r="M2796" s="352"/>
    </row>
    <row r="2797" spans="5:13">
      <c r="E2797" s="352"/>
      <c r="F2797" s="352"/>
      <c r="G2797" s="352"/>
      <c r="H2797" s="352"/>
      <c r="I2797" s="352"/>
      <c r="J2797" s="352"/>
      <c r="K2797" s="352"/>
      <c r="L2797" s="352"/>
      <c r="M2797" s="352"/>
    </row>
    <row r="2798" spans="5:13">
      <c r="E2798" s="352"/>
      <c r="F2798" s="352"/>
      <c r="G2798" s="352"/>
      <c r="H2798" s="352"/>
      <c r="I2798" s="352"/>
      <c r="J2798" s="352"/>
      <c r="K2798" s="352"/>
      <c r="L2798" s="352"/>
      <c r="M2798" s="352"/>
    </row>
    <row r="2799" spans="5:13">
      <c r="E2799" s="352"/>
      <c r="F2799" s="352"/>
      <c r="G2799" s="352"/>
      <c r="H2799" s="352"/>
      <c r="I2799" s="352"/>
      <c r="J2799" s="352"/>
      <c r="K2799" s="352"/>
      <c r="L2799" s="352"/>
      <c r="M2799" s="352"/>
    </row>
    <row r="2800" spans="5:13">
      <c r="E2800" s="352"/>
      <c r="F2800" s="352"/>
      <c r="G2800" s="352"/>
      <c r="H2800" s="352"/>
      <c r="I2800" s="352"/>
      <c r="J2800" s="352"/>
      <c r="K2800" s="352"/>
      <c r="L2800" s="352"/>
      <c r="M2800" s="352"/>
    </row>
    <row r="2801" spans="5:13">
      <c r="E2801" s="352"/>
      <c r="F2801" s="352"/>
      <c r="G2801" s="352"/>
      <c r="H2801" s="352"/>
      <c r="I2801" s="352"/>
      <c r="J2801" s="352"/>
      <c r="K2801" s="352"/>
      <c r="L2801" s="352"/>
      <c r="M2801" s="352"/>
    </row>
    <row r="2802" spans="5:13">
      <c r="E2802" s="352"/>
      <c r="F2802" s="352"/>
      <c r="G2802" s="352"/>
      <c r="H2802" s="352"/>
      <c r="I2802" s="352"/>
      <c r="J2802" s="352"/>
      <c r="K2802" s="352"/>
      <c r="L2802" s="352"/>
      <c r="M2802" s="352"/>
    </row>
    <row r="2803" spans="5:13">
      <c r="E2803" s="352"/>
      <c r="F2803" s="352"/>
      <c r="G2803" s="352"/>
      <c r="H2803" s="352"/>
      <c r="I2803" s="352"/>
      <c r="J2803" s="352"/>
      <c r="K2803" s="352"/>
      <c r="L2803" s="352"/>
      <c r="M2803" s="352"/>
    </row>
    <row r="2804" spans="5:13">
      <c r="E2804" s="352"/>
      <c r="F2804" s="352"/>
      <c r="G2804" s="352"/>
      <c r="H2804" s="352"/>
      <c r="I2804" s="352"/>
      <c r="J2804" s="352"/>
      <c r="K2804" s="352"/>
      <c r="L2804" s="352"/>
      <c r="M2804" s="352"/>
    </row>
    <row r="2805" spans="5:13">
      <c r="E2805" s="352"/>
      <c r="F2805" s="352"/>
      <c r="G2805" s="352"/>
      <c r="H2805" s="352"/>
      <c r="I2805" s="352"/>
      <c r="J2805" s="352"/>
      <c r="K2805" s="352"/>
      <c r="L2805" s="352"/>
      <c r="M2805" s="352"/>
    </row>
    <row r="2806" spans="5:13">
      <c r="E2806" s="352"/>
      <c r="F2806" s="352"/>
      <c r="G2806" s="352"/>
      <c r="H2806" s="352"/>
      <c r="I2806" s="352"/>
      <c r="J2806" s="352"/>
      <c r="K2806" s="352"/>
      <c r="L2806" s="352"/>
      <c r="M2806" s="352"/>
    </row>
    <row r="2807" spans="5:13">
      <c r="E2807" s="352"/>
      <c r="F2807" s="352"/>
      <c r="G2807" s="352"/>
      <c r="H2807" s="352"/>
      <c r="I2807" s="352"/>
      <c r="J2807" s="352"/>
      <c r="K2807" s="352"/>
      <c r="L2807" s="352"/>
      <c r="M2807" s="352"/>
    </row>
    <row r="2808" spans="5:13">
      <c r="E2808" s="352"/>
      <c r="F2808" s="352"/>
      <c r="G2808" s="352"/>
      <c r="H2808" s="352"/>
      <c r="I2808" s="352"/>
      <c r="J2808" s="352"/>
      <c r="K2808" s="352"/>
      <c r="L2808" s="352"/>
      <c r="M2808" s="352"/>
    </row>
    <row r="2809" spans="5:13">
      <c r="E2809" s="352"/>
      <c r="F2809" s="352"/>
      <c r="G2809" s="352"/>
      <c r="H2809" s="352"/>
      <c r="I2809" s="352"/>
      <c r="J2809" s="352"/>
      <c r="K2809" s="352"/>
      <c r="L2809" s="352"/>
      <c r="M2809" s="352"/>
    </row>
    <row r="2810" spans="5:13">
      <c r="E2810" s="352"/>
      <c r="F2810" s="352"/>
      <c r="G2810" s="352"/>
      <c r="H2810" s="352"/>
      <c r="I2810" s="352"/>
      <c r="J2810" s="352"/>
      <c r="K2810" s="352"/>
      <c r="L2810" s="352"/>
      <c r="M2810" s="352"/>
    </row>
    <row r="2811" spans="5:13">
      <c r="E2811" s="352"/>
      <c r="F2811" s="352"/>
      <c r="G2811" s="352"/>
      <c r="H2811" s="352"/>
      <c r="I2811" s="352"/>
      <c r="J2811" s="352"/>
      <c r="K2811" s="352"/>
      <c r="L2811" s="352"/>
      <c r="M2811" s="352"/>
    </row>
    <row r="2812" spans="5:13">
      <c r="E2812" s="352"/>
      <c r="F2812" s="352"/>
      <c r="G2812" s="352"/>
      <c r="H2812" s="352"/>
      <c r="I2812" s="352"/>
      <c r="J2812" s="352"/>
      <c r="K2812" s="352"/>
      <c r="L2812" s="352"/>
      <c r="M2812" s="352"/>
    </row>
    <row r="2813" spans="5:13">
      <c r="E2813" s="352"/>
      <c r="F2813" s="352"/>
      <c r="G2813" s="352"/>
      <c r="H2813" s="352"/>
      <c r="I2813" s="352"/>
      <c r="J2813" s="352"/>
      <c r="K2813" s="352"/>
      <c r="L2813" s="352"/>
      <c r="M2813" s="352"/>
    </row>
    <row r="2814" spans="5:13">
      <c r="E2814" s="352"/>
      <c r="F2814" s="352"/>
      <c r="G2814" s="352"/>
      <c r="H2814" s="352"/>
      <c r="I2814" s="352"/>
      <c r="J2814" s="352"/>
      <c r="K2814" s="352"/>
      <c r="L2814" s="352"/>
      <c r="M2814" s="352"/>
    </row>
    <row r="2815" spans="5:13">
      <c r="E2815" s="352"/>
      <c r="F2815" s="352"/>
      <c r="G2815" s="352"/>
      <c r="H2815" s="352"/>
      <c r="I2815" s="352"/>
      <c r="J2815" s="352"/>
      <c r="K2815" s="352"/>
      <c r="L2815" s="352"/>
      <c r="M2815" s="352"/>
    </row>
    <row r="2816" spans="5:13">
      <c r="E2816" s="352"/>
      <c r="F2816" s="352"/>
      <c r="G2816" s="352"/>
      <c r="H2816" s="352"/>
      <c r="I2816" s="352"/>
      <c r="J2816" s="352"/>
      <c r="K2816" s="352"/>
      <c r="L2816" s="352"/>
      <c r="M2816" s="352"/>
    </row>
    <row r="2817" spans="5:13">
      <c r="E2817" s="352"/>
      <c r="F2817" s="352"/>
      <c r="G2817" s="352"/>
      <c r="H2817" s="352"/>
      <c r="I2817" s="352"/>
      <c r="J2817" s="352"/>
      <c r="K2817" s="352"/>
      <c r="L2817" s="352"/>
      <c r="M2817" s="352"/>
    </row>
    <row r="2818" spans="5:13">
      <c r="E2818" s="352"/>
      <c r="F2818" s="352"/>
      <c r="G2818" s="352"/>
      <c r="H2818" s="352"/>
      <c r="I2818" s="352"/>
      <c r="J2818" s="352"/>
      <c r="K2818" s="352"/>
      <c r="L2818" s="352"/>
      <c r="M2818" s="352"/>
    </row>
    <row r="2819" spans="5:13">
      <c r="E2819" s="352"/>
      <c r="F2819" s="352"/>
      <c r="G2819" s="352"/>
      <c r="H2819" s="352"/>
      <c r="I2819" s="352"/>
      <c r="J2819" s="352"/>
      <c r="K2819" s="352"/>
      <c r="L2819" s="352"/>
      <c r="M2819" s="352"/>
    </row>
    <row r="2820" spans="5:13">
      <c r="E2820" s="352"/>
      <c r="F2820" s="352"/>
      <c r="G2820" s="352"/>
      <c r="H2820" s="352"/>
      <c r="I2820" s="352"/>
      <c r="J2820" s="352"/>
      <c r="K2820" s="352"/>
      <c r="L2820" s="352"/>
      <c r="M2820" s="352"/>
    </row>
    <row r="2821" spans="5:13">
      <c r="E2821" s="352"/>
      <c r="F2821" s="352"/>
      <c r="G2821" s="352"/>
      <c r="H2821" s="352"/>
      <c r="I2821" s="352"/>
      <c r="J2821" s="352"/>
      <c r="K2821" s="352"/>
      <c r="L2821" s="352"/>
      <c r="M2821" s="352"/>
    </row>
    <row r="2822" spans="5:13">
      <c r="E2822" s="352"/>
      <c r="F2822" s="352"/>
      <c r="G2822" s="352"/>
      <c r="H2822" s="352"/>
      <c r="I2822" s="352"/>
      <c r="J2822" s="352"/>
      <c r="K2822" s="352"/>
      <c r="L2822" s="352"/>
      <c r="M2822" s="352"/>
    </row>
    <row r="2823" spans="5:13">
      <c r="E2823" s="352"/>
      <c r="F2823" s="352"/>
      <c r="G2823" s="352"/>
      <c r="H2823" s="352"/>
      <c r="I2823" s="352"/>
      <c r="J2823" s="352"/>
      <c r="K2823" s="352"/>
      <c r="L2823" s="352"/>
      <c r="M2823" s="352"/>
    </row>
    <row r="2824" spans="5:13">
      <c r="E2824" s="352"/>
      <c r="F2824" s="352"/>
      <c r="G2824" s="352"/>
      <c r="H2824" s="352"/>
      <c r="I2824" s="352"/>
      <c r="J2824" s="352"/>
      <c r="K2824" s="352"/>
      <c r="L2824" s="352"/>
      <c r="M2824" s="352"/>
    </row>
    <row r="2825" spans="5:13">
      <c r="E2825" s="352"/>
      <c r="F2825" s="352"/>
      <c r="G2825" s="352"/>
      <c r="H2825" s="352"/>
      <c r="I2825" s="352"/>
      <c r="J2825" s="352"/>
      <c r="K2825" s="352"/>
      <c r="L2825" s="352"/>
      <c r="M2825" s="352"/>
    </row>
    <row r="2826" spans="5:13">
      <c r="E2826" s="352"/>
      <c r="F2826" s="352"/>
      <c r="G2826" s="352"/>
      <c r="H2826" s="352"/>
      <c r="I2826" s="352"/>
      <c r="J2826" s="352"/>
      <c r="K2826" s="352"/>
      <c r="L2826" s="352"/>
      <c r="M2826" s="352"/>
    </row>
    <row r="2827" spans="5:13">
      <c r="E2827" s="352"/>
      <c r="F2827" s="352"/>
      <c r="G2827" s="352"/>
      <c r="H2827" s="352"/>
      <c r="I2827" s="352"/>
      <c r="J2827" s="352"/>
      <c r="K2827" s="352"/>
      <c r="L2827" s="352"/>
      <c r="M2827" s="352"/>
    </row>
    <row r="2828" spans="5:13">
      <c r="E2828" s="352"/>
      <c r="F2828" s="352"/>
      <c r="G2828" s="352"/>
      <c r="H2828" s="352"/>
      <c r="I2828" s="352"/>
      <c r="J2828" s="352"/>
      <c r="K2828" s="352"/>
      <c r="L2828" s="352"/>
      <c r="M2828" s="352"/>
    </row>
    <row r="2829" spans="5:13">
      <c r="E2829" s="352"/>
      <c r="F2829" s="352"/>
      <c r="G2829" s="352"/>
      <c r="H2829" s="352"/>
      <c r="I2829" s="352"/>
      <c r="J2829" s="352"/>
      <c r="K2829" s="352"/>
      <c r="L2829" s="352"/>
      <c r="M2829" s="352"/>
    </row>
    <row r="2830" spans="5:13">
      <c r="E2830" s="352"/>
      <c r="F2830" s="352"/>
      <c r="G2830" s="352"/>
      <c r="H2830" s="352"/>
      <c r="I2830" s="352"/>
      <c r="J2830" s="352"/>
      <c r="K2830" s="352"/>
      <c r="L2830" s="352"/>
      <c r="M2830" s="352"/>
    </row>
    <row r="2831" spans="5:13">
      <c r="E2831" s="352"/>
      <c r="F2831" s="352"/>
      <c r="G2831" s="352"/>
      <c r="H2831" s="352"/>
      <c r="I2831" s="352"/>
      <c r="J2831" s="352"/>
      <c r="K2831" s="352"/>
      <c r="L2831" s="352"/>
      <c r="M2831" s="352"/>
    </row>
    <row r="2832" spans="5:13">
      <c r="E2832" s="352"/>
      <c r="F2832" s="352"/>
      <c r="G2832" s="352"/>
      <c r="H2832" s="352"/>
      <c r="I2832" s="352"/>
      <c r="J2832" s="352"/>
      <c r="K2832" s="352"/>
      <c r="L2832" s="352"/>
      <c r="M2832" s="352"/>
    </row>
    <row r="2833" spans="5:13">
      <c r="E2833" s="352"/>
      <c r="F2833" s="352"/>
      <c r="G2833" s="352"/>
      <c r="H2833" s="352"/>
      <c r="I2833" s="352"/>
      <c r="J2833" s="352"/>
      <c r="K2833" s="352"/>
      <c r="L2833" s="352"/>
      <c r="M2833" s="352"/>
    </row>
    <row r="2834" spans="5:13">
      <c r="E2834" s="352"/>
      <c r="F2834" s="352"/>
      <c r="G2834" s="352"/>
      <c r="H2834" s="352"/>
      <c r="I2834" s="352"/>
      <c r="J2834" s="352"/>
      <c r="K2834" s="352"/>
      <c r="L2834" s="352"/>
      <c r="M2834" s="352"/>
    </row>
    <row r="2835" spans="5:13">
      <c r="E2835" s="352"/>
      <c r="F2835" s="352"/>
      <c r="G2835" s="352"/>
      <c r="H2835" s="352"/>
      <c r="I2835" s="352"/>
      <c r="J2835" s="352"/>
      <c r="K2835" s="352"/>
      <c r="L2835" s="352"/>
      <c r="M2835" s="352"/>
    </row>
    <row r="2836" spans="5:13">
      <c r="E2836" s="352"/>
      <c r="F2836" s="352"/>
      <c r="G2836" s="352"/>
      <c r="H2836" s="352"/>
      <c r="I2836" s="352"/>
      <c r="J2836" s="352"/>
      <c r="K2836" s="352"/>
      <c r="L2836" s="352"/>
      <c r="M2836" s="352"/>
    </row>
    <row r="2837" spans="5:13">
      <c r="E2837" s="352"/>
      <c r="F2837" s="352"/>
      <c r="G2837" s="352"/>
      <c r="H2837" s="352"/>
      <c r="I2837" s="352"/>
      <c r="J2837" s="352"/>
      <c r="K2837" s="352"/>
      <c r="L2837" s="352"/>
      <c r="M2837" s="352"/>
    </row>
    <row r="2838" spans="5:13">
      <c r="E2838" s="352"/>
      <c r="F2838" s="352"/>
      <c r="G2838" s="352"/>
      <c r="H2838" s="352"/>
      <c r="I2838" s="352"/>
      <c r="J2838" s="352"/>
      <c r="K2838" s="352"/>
      <c r="L2838" s="352"/>
      <c r="M2838" s="352"/>
    </row>
    <row r="2839" spans="5:13">
      <c r="E2839" s="352"/>
      <c r="F2839" s="352"/>
      <c r="G2839" s="352"/>
      <c r="H2839" s="352"/>
      <c r="I2839" s="352"/>
      <c r="J2839" s="352"/>
      <c r="K2839" s="352"/>
      <c r="L2839" s="352"/>
      <c r="M2839" s="352"/>
    </row>
    <row r="2840" spans="5:13">
      <c r="E2840" s="352"/>
      <c r="F2840" s="352"/>
      <c r="G2840" s="352"/>
      <c r="H2840" s="352"/>
      <c r="I2840" s="352"/>
      <c r="J2840" s="352"/>
      <c r="K2840" s="352"/>
      <c r="L2840" s="352"/>
      <c r="M2840" s="352"/>
    </row>
    <row r="2841" spans="5:13">
      <c r="E2841" s="352"/>
      <c r="F2841" s="352"/>
      <c r="G2841" s="352"/>
      <c r="H2841" s="352"/>
      <c r="I2841" s="352"/>
      <c r="J2841" s="352"/>
      <c r="K2841" s="352"/>
      <c r="L2841" s="352"/>
      <c r="M2841" s="352"/>
    </row>
    <row r="2842" spans="5:13">
      <c r="E2842" s="352"/>
      <c r="F2842" s="352"/>
      <c r="G2842" s="352"/>
      <c r="H2842" s="352"/>
      <c r="I2842" s="352"/>
      <c r="J2842" s="352"/>
      <c r="K2842" s="352"/>
      <c r="L2842" s="352"/>
      <c r="M2842" s="352"/>
    </row>
    <row r="2843" spans="5:13">
      <c r="E2843" s="352"/>
      <c r="F2843" s="352"/>
      <c r="G2843" s="352"/>
      <c r="H2843" s="352"/>
      <c r="I2843" s="352"/>
      <c r="J2843" s="352"/>
      <c r="K2843" s="352"/>
      <c r="L2843" s="352"/>
      <c r="M2843" s="352"/>
    </row>
    <row r="2844" spans="5:13">
      <c r="E2844" s="352"/>
      <c r="F2844" s="352"/>
      <c r="G2844" s="352"/>
      <c r="H2844" s="352"/>
      <c r="I2844" s="352"/>
      <c r="J2844" s="352"/>
      <c r="K2844" s="352"/>
      <c r="L2844" s="352"/>
      <c r="M2844" s="352"/>
    </row>
    <row r="2845" spans="5:13">
      <c r="E2845" s="352"/>
      <c r="F2845" s="352"/>
      <c r="G2845" s="352"/>
      <c r="H2845" s="352"/>
      <c r="I2845" s="352"/>
      <c r="J2845" s="352"/>
      <c r="K2845" s="352"/>
      <c r="L2845" s="352"/>
      <c r="M2845" s="352"/>
    </row>
    <row r="2846" spans="5:13">
      <c r="E2846" s="352"/>
      <c r="F2846" s="352"/>
      <c r="G2846" s="352"/>
      <c r="H2846" s="352"/>
      <c r="I2846" s="352"/>
      <c r="J2846" s="352"/>
      <c r="K2846" s="352"/>
      <c r="L2846" s="352"/>
      <c r="M2846" s="352"/>
    </row>
    <row r="2847" spans="5:13">
      <c r="E2847" s="352"/>
      <c r="F2847" s="352"/>
      <c r="G2847" s="352"/>
      <c r="H2847" s="352"/>
      <c r="I2847" s="352"/>
      <c r="J2847" s="352"/>
      <c r="K2847" s="352"/>
      <c r="L2847" s="352"/>
      <c r="M2847" s="352"/>
    </row>
    <row r="2848" spans="5:13">
      <c r="E2848" s="352"/>
      <c r="F2848" s="352"/>
      <c r="G2848" s="352"/>
      <c r="H2848" s="352"/>
      <c r="I2848" s="352"/>
      <c r="J2848" s="352"/>
      <c r="K2848" s="352"/>
      <c r="L2848" s="352"/>
      <c r="M2848" s="352"/>
    </row>
    <row r="2849" spans="5:13">
      <c r="E2849" s="352"/>
      <c r="F2849" s="352"/>
      <c r="G2849" s="352"/>
      <c r="H2849" s="352"/>
      <c r="I2849" s="352"/>
      <c r="J2849" s="352"/>
      <c r="K2849" s="352"/>
      <c r="L2849" s="352"/>
      <c r="M2849" s="352"/>
    </row>
    <row r="2850" spans="5:13">
      <c r="E2850" s="352"/>
      <c r="F2850" s="352"/>
      <c r="G2850" s="352"/>
      <c r="H2850" s="352"/>
      <c r="I2850" s="352"/>
      <c r="J2850" s="352"/>
      <c r="K2850" s="352"/>
      <c r="L2850" s="352"/>
      <c r="M2850" s="352"/>
    </row>
    <row r="2851" spans="5:13">
      <c r="E2851" s="352"/>
      <c r="F2851" s="352"/>
      <c r="G2851" s="352"/>
      <c r="H2851" s="352"/>
      <c r="I2851" s="352"/>
      <c r="J2851" s="352"/>
      <c r="K2851" s="352"/>
      <c r="L2851" s="352"/>
      <c r="M2851" s="352"/>
    </row>
    <row r="2852" spans="5:13">
      <c r="E2852" s="352"/>
      <c r="F2852" s="352"/>
      <c r="G2852" s="352"/>
      <c r="H2852" s="352"/>
      <c r="I2852" s="352"/>
      <c r="J2852" s="352"/>
      <c r="K2852" s="352"/>
      <c r="L2852" s="352"/>
      <c r="M2852" s="352"/>
    </row>
    <row r="2853" spans="5:13">
      <c r="E2853" s="352"/>
      <c r="F2853" s="352"/>
      <c r="G2853" s="352"/>
      <c r="H2853" s="352"/>
      <c r="I2853" s="352"/>
      <c r="J2853" s="352"/>
      <c r="K2853" s="352"/>
      <c r="L2853" s="352"/>
      <c r="M2853" s="352"/>
    </row>
    <row r="2854" spans="5:13">
      <c r="E2854" s="352"/>
      <c r="F2854" s="352"/>
      <c r="G2854" s="352"/>
      <c r="H2854" s="352"/>
      <c r="I2854" s="352"/>
      <c r="J2854" s="352"/>
      <c r="K2854" s="352"/>
      <c r="L2854" s="352"/>
      <c r="M2854" s="352"/>
    </row>
    <row r="2855" spans="5:13">
      <c r="E2855" s="352"/>
      <c r="F2855" s="352"/>
      <c r="G2855" s="352"/>
      <c r="H2855" s="352"/>
      <c r="I2855" s="352"/>
      <c r="J2855" s="352"/>
      <c r="K2855" s="352"/>
      <c r="L2855" s="352"/>
      <c r="M2855" s="352"/>
    </row>
    <row r="2856" spans="5:13">
      <c r="E2856" s="352"/>
      <c r="F2856" s="352"/>
      <c r="G2856" s="352"/>
      <c r="H2856" s="352"/>
      <c r="I2856" s="352"/>
      <c r="J2856" s="352"/>
      <c r="K2856" s="352"/>
      <c r="L2856" s="352"/>
      <c r="M2856" s="352"/>
    </row>
    <row r="2857" spans="5:13">
      <c r="E2857" s="352"/>
      <c r="F2857" s="352"/>
      <c r="G2857" s="352"/>
      <c r="H2857" s="352"/>
      <c r="I2857" s="352"/>
      <c r="J2857" s="352"/>
      <c r="K2857" s="352"/>
      <c r="L2857" s="352"/>
      <c r="M2857" s="352"/>
    </row>
    <row r="2858" spans="5:13">
      <c r="E2858" s="352"/>
      <c r="F2858" s="352"/>
      <c r="G2858" s="352"/>
      <c r="H2858" s="352"/>
      <c r="I2858" s="352"/>
      <c r="J2858" s="352"/>
      <c r="K2858" s="352"/>
      <c r="L2858" s="352"/>
      <c r="M2858" s="352"/>
    </row>
    <row r="2859" spans="5:13">
      <c r="E2859" s="352"/>
      <c r="F2859" s="352"/>
      <c r="G2859" s="352"/>
      <c r="H2859" s="352"/>
      <c r="I2859" s="352"/>
      <c r="J2859" s="352"/>
      <c r="K2859" s="352"/>
      <c r="L2859" s="352"/>
      <c r="M2859" s="352"/>
    </row>
    <row r="2860" spans="5:13">
      <c r="E2860" s="352"/>
      <c r="F2860" s="352"/>
      <c r="G2860" s="352"/>
      <c r="H2860" s="352"/>
      <c r="I2860" s="352"/>
      <c r="J2860" s="352"/>
      <c r="K2860" s="352"/>
      <c r="L2860" s="352"/>
      <c r="M2860" s="352"/>
    </row>
    <row r="2861" spans="5:13">
      <c r="E2861" s="352"/>
      <c r="F2861" s="352"/>
      <c r="G2861" s="352"/>
      <c r="H2861" s="352"/>
      <c r="I2861" s="352"/>
      <c r="J2861" s="352"/>
      <c r="K2861" s="352"/>
      <c r="L2861" s="352"/>
      <c r="M2861" s="352"/>
    </row>
    <row r="2862" spans="5:13">
      <c r="E2862" s="352"/>
      <c r="F2862" s="352"/>
      <c r="G2862" s="352"/>
      <c r="H2862" s="352"/>
      <c r="I2862" s="352"/>
      <c r="J2862" s="352"/>
      <c r="K2862" s="352"/>
      <c r="L2862" s="352"/>
      <c r="M2862" s="352"/>
    </row>
    <row r="2863" spans="5:13">
      <c r="E2863" s="352"/>
      <c r="F2863" s="352"/>
      <c r="G2863" s="352"/>
      <c r="H2863" s="352"/>
      <c r="I2863" s="352"/>
      <c r="J2863" s="352"/>
      <c r="K2863" s="352"/>
      <c r="L2863" s="352"/>
      <c r="M2863" s="352"/>
    </row>
    <row r="2864" spans="5:13">
      <c r="E2864" s="352"/>
      <c r="F2864" s="352"/>
      <c r="G2864" s="352"/>
      <c r="H2864" s="352"/>
      <c r="I2864" s="352"/>
      <c r="J2864" s="352"/>
      <c r="K2864" s="352"/>
      <c r="L2864" s="352"/>
      <c r="M2864" s="352"/>
    </row>
    <row r="2865" spans="5:13">
      <c r="E2865" s="352"/>
      <c r="F2865" s="352"/>
      <c r="G2865" s="352"/>
      <c r="H2865" s="352"/>
      <c r="I2865" s="352"/>
      <c r="J2865" s="352"/>
      <c r="K2865" s="352"/>
      <c r="L2865" s="352"/>
      <c r="M2865" s="352"/>
    </row>
    <row r="2866" spans="5:13">
      <c r="E2866" s="352"/>
      <c r="F2866" s="352"/>
      <c r="G2866" s="352"/>
      <c r="H2866" s="352"/>
      <c r="I2866" s="352"/>
      <c r="J2866" s="352"/>
      <c r="K2866" s="352"/>
      <c r="L2866" s="352"/>
      <c r="M2866" s="352"/>
    </row>
    <row r="2867" spans="5:13">
      <c r="E2867" s="352"/>
      <c r="F2867" s="352"/>
      <c r="G2867" s="352"/>
      <c r="H2867" s="352"/>
      <c r="I2867" s="352"/>
      <c r="J2867" s="352"/>
      <c r="K2867" s="352"/>
      <c r="L2867" s="352"/>
      <c r="M2867" s="352"/>
    </row>
    <row r="2868" spans="5:13">
      <c r="E2868" s="352"/>
      <c r="F2868" s="352"/>
      <c r="G2868" s="352"/>
      <c r="H2868" s="352"/>
      <c r="I2868" s="352"/>
      <c r="J2868" s="352"/>
      <c r="K2868" s="352"/>
      <c r="L2868" s="352"/>
      <c r="M2868" s="352"/>
    </row>
    <row r="2869" spans="5:13">
      <c r="E2869" s="352"/>
      <c r="F2869" s="352"/>
      <c r="G2869" s="352"/>
      <c r="H2869" s="352"/>
      <c r="I2869" s="352"/>
      <c r="J2869" s="352"/>
      <c r="K2869" s="352"/>
      <c r="L2869" s="352"/>
      <c r="M2869" s="352"/>
    </row>
    <row r="2870" spans="5:13">
      <c r="E2870" s="352"/>
      <c r="F2870" s="352"/>
      <c r="G2870" s="352"/>
      <c r="H2870" s="352"/>
      <c r="I2870" s="352"/>
      <c r="J2870" s="352"/>
      <c r="K2870" s="352"/>
      <c r="L2870" s="352"/>
      <c r="M2870" s="352"/>
    </row>
    <row r="2871" spans="5:13">
      <c r="E2871" s="352"/>
      <c r="F2871" s="352"/>
      <c r="G2871" s="352"/>
      <c r="H2871" s="352"/>
      <c r="I2871" s="352"/>
      <c r="J2871" s="352"/>
      <c r="K2871" s="352"/>
      <c r="L2871" s="352"/>
      <c r="M2871" s="352"/>
    </row>
    <row r="2872" spans="5:13">
      <c r="E2872" s="352"/>
      <c r="F2872" s="352"/>
      <c r="G2872" s="352"/>
      <c r="H2872" s="352"/>
      <c r="I2872" s="352"/>
      <c r="J2872" s="352"/>
      <c r="K2872" s="352"/>
      <c r="L2872" s="352"/>
      <c r="M2872" s="352"/>
    </row>
    <row r="2873" spans="5:13">
      <c r="E2873" s="352"/>
      <c r="F2873" s="352"/>
      <c r="G2873" s="352"/>
      <c r="H2873" s="352"/>
      <c r="I2873" s="352"/>
      <c r="J2873" s="352"/>
      <c r="K2873" s="352"/>
      <c r="L2873" s="352"/>
      <c r="M2873" s="352"/>
    </row>
    <row r="2874" spans="5:13">
      <c r="E2874" s="352"/>
      <c r="F2874" s="352"/>
      <c r="G2874" s="352"/>
      <c r="H2874" s="352"/>
      <c r="I2874" s="352"/>
      <c r="J2874" s="352"/>
      <c r="K2874" s="352"/>
      <c r="L2874" s="352"/>
      <c r="M2874" s="352"/>
    </row>
    <row r="2875" spans="5:13">
      <c r="E2875" s="352"/>
      <c r="F2875" s="352"/>
      <c r="G2875" s="352"/>
      <c r="H2875" s="352"/>
      <c r="I2875" s="352"/>
      <c r="J2875" s="352"/>
      <c r="K2875" s="352"/>
      <c r="L2875" s="352"/>
      <c r="M2875" s="352"/>
    </row>
    <row r="2876" spans="5:13">
      <c r="E2876" s="352"/>
      <c r="F2876" s="352"/>
      <c r="G2876" s="352"/>
      <c r="H2876" s="352"/>
      <c r="I2876" s="352"/>
      <c r="J2876" s="352"/>
      <c r="K2876" s="352"/>
      <c r="L2876" s="352"/>
      <c r="M2876" s="352"/>
    </row>
    <row r="2877" spans="5:13">
      <c r="E2877" s="352"/>
      <c r="F2877" s="352"/>
      <c r="G2877" s="352"/>
      <c r="H2877" s="352"/>
      <c r="I2877" s="352"/>
      <c r="J2877" s="352"/>
      <c r="K2877" s="352"/>
      <c r="L2877" s="352"/>
      <c r="M2877" s="352"/>
    </row>
    <row r="2878" spans="5:13">
      <c r="E2878" s="352"/>
      <c r="F2878" s="352"/>
      <c r="G2878" s="352"/>
      <c r="H2878" s="352"/>
      <c r="I2878" s="352"/>
      <c r="J2878" s="352"/>
      <c r="K2878" s="352"/>
      <c r="L2878" s="352"/>
      <c r="M2878" s="352"/>
    </row>
    <row r="2879" spans="5:13">
      <c r="E2879" s="352"/>
      <c r="F2879" s="352"/>
      <c r="G2879" s="352"/>
      <c r="H2879" s="352"/>
      <c r="I2879" s="352"/>
      <c r="J2879" s="352"/>
      <c r="K2879" s="352"/>
      <c r="L2879" s="352"/>
      <c r="M2879" s="352"/>
    </row>
    <row r="2880" spans="5:13">
      <c r="E2880" s="352"/>
      <c r="F2880" s="352"/>
      <c r="G2880" s="352"/>
      <c r="H2880" s="352"/>
      <c r="I2880" s="352"/>
      <c r="J2880" s="352"/>
      <c r="K2880" s="352"/>
      <c r="L2880" s="352"/>
      <c r="M2880" s="352"/>
    </row>
    <row r="2881" spans="5:13">
      <c r="E2881" s="352"/>
      <c r="F2881" s="352"/>
      <c r="G2881" s="352"/>
      <c r="H2881" s="352"/>
      <c r="I2881" s="352"/>
      <c r="J2881" s="352"/>
      <c r="K2881" s="352"/>
      <c r="L2881" s="352"/>
      <c r="M2881" s="352"/>
    </row>
    <row r="2882" spans="5:13">
      <c r="E2882" s="352"/>
      <c r="F2882" s="352"/>
      <c r="G2882" s="352"/>
      <c r="H2882" s="352"/>
      <c r="I2882" s="352"/>
      <c r="J2882" s="352"/>
      <c r="K2882" s="352"/>
      <c r="L2882" s="352"/>
      <c r="M2882" s="352"/>
    </row>
    <row r="2883" spans="5:13">
      <c r="E2883" s="352"/>
      <c r="F2883" s="352"/>
      <c r="G2883" s="352"/>
      <c r="H2883" s="352"/>
      <c r="I2883" s="352"/>
      <c r="J2883" s="352"/>
      <c r="K2883" s="352"/>
      <c r="L2883" s="352"/>
      <c r="M2883" s="352"/>
    </row>
    <row r="2884" spans="5:13">
      <c r="E2884" s="352"/>
      <c r="F2884" s="352"/>
      <c r="G2884" s="352"/>
      <c r="H2884" s="352"/>
      <c r="I2884" s="352"/>
      <c r="J2884" s="352"/>
      <c r="K2884" s="352"/>
      <c r="L2884" s="352"/>
      <c r="M2884" s="352"/>
    </row>
    <row r="2885" spans="5:13">
      <c r="E2885" s="352"/>
      <c r="F2885" s="352"/>
      <c r="G2885" s="352"/>
      <c r="H2885" s="352"/>
      <c r="I2885" s="352"/>
      <c r="J2885" s="352"/>
      <c r="K2885" s="352"/>
      <c r="L2885" s="352"/>
      <c r="M2885" s="352"/>
    </row>
    <row r="2886" spans="5:13">
      <c r="E2886" s="352"/>
      <c r="F2886" s="352"/>
      <c r="G2886" s="352"/>
      <c r="H2886" s="352"/>
      <c r="I2886" s="352"/>
      <c r="J2886" s="352"/>
      <c r="K2886" s="352"/>
      <c r="L2886" s="352"/>
      <c r="M2886" s="352"/>
    </row>
    <row r="2887" spans="5:13">
      <c r="E2887" s="352"/>
      <c r="F2887" s="352"/>
      <c r="G2887" s="352"/>
      <c r="H2887" s="352"/>
      <c r="I2887" s="352"/>
      <c r="J2887" s="352"/>
      <c r="K2887" s="352"/>
      <c r="L2887" s="352"/>
      <c r="M2887" s="352"/>
    </row>
    <row r="2888" spans="5:13">
      <c r="E2888" s="352"/>
      <c r="F2888" s="352"/>
      <c r="G2888" s="352"/>
      <c r="H2888" s="352"/>
      <c r="I2888" s="352"/>
      <c r="J2888" s="352"/>
      <c r="K2888" s="352"/>
      <c r="L2888" s="352"/>
      <c r="M2888" s="352"/>
    </row>
    <row r="2889" spans="5:13">
      <c r="E2889" s="352"/>
      <c r="F2889" s="352"/>
      <c r="G2889" s="352"/>
      <c r="H2889" s="352"/>
      <c r="I2889" s="352"/>
      <c r="J2889" s="352"/>
      <c r="K2889" s="352"/>
      <c r="L2889" s="352"/>
      <c r="M2889" s="352"/>
    </row>
    <row r="2890" spans="5:13">
      <c r="E2890" s="352"/>
      <c r="F2890" s="352"/>
      <c r="G2890" s="352"/>
      <c r="H2890" s="352"/>
      <c r="I2890" s="352"/>
      <c r="J2890" s="352"/>
      <c r="K2890" s="352"/>
      <c r="L2890" s="352"/>
      <c r="M2890" s="352"/>
    </row>
    <row r="2891" spans="5:13">
      <c r="E2891" s="352"/>
      <c r="F2891" s="352"/>
      <c r="G2891" s="352"/>
      <c r="H2891" s="352"/>
      <c r="I2891" s="352"/>
      <c r="J2891" s="352"/>
      <c r="K2891" s="352"/>
      <c r="L2891" s="352"/>
      <c r="M2891" s="352"/>
    </row>
    <row r="2892" spans="5:13">
      <c r="E2892" s="352"/>
      <c r="F2892" s="352"/>
      <c r="G2892" s="352"/>
      <c r="H2892" s="352"/>
      <c r="I2892" s="352"/>
      <c r="J2892" s="352"/>
      <c r="K2892" s="352"/>
      <c r="L2892" s="352"/>
      <c r="M2892" s="352"/>
    </row>
    <row r="2893" spans="5:13">
      <c r="E2893" s="352"/>
      <c r="F2893" s="352"/>
      <c r="G2893" s="352"/>
      <c r="H2893" s="352"/>
      <c r="I2893" s="352"/>
      <c r="J2893" s="352"/>
      <c r="K2893" s="352"/>
      <c r="L2893" s="352"/>
      <c r="M2893" s="352"/>
    </row>
    <row r="2894" spans="5:13">
      <c r="E2894" s="352"/>
      <c r="F2894" s="352"/>
      <c r="G2894" s="352"/>
      <c r="H2894" s="352"/>
      <c r="I2894" s="352"/>
      <c r="J2894" s="352"/>
      <c r="K2894" s="352"/>
      <c r="L2894" s="352"/>
      <c r="M2894" s="352"/>
    </row>
    <row r="2895" spans="5:13">
      <c r="E2895" s="352"/>
      <c r="F2895" s="352"/>
      <c r="G2895" s="352"/>
      <c r="H2895" s="352"/>
      <c r="I2895" s="352"/>
      <c r="J2895" s="352"/>
      <c r="K2895" s="352"/>
      <c r="L2895" s="352"/>
      <c r="M2895" s="352"/>
    </row>
    <row r="2896" spans="5:13">
      <c r="E2896" s="352"/>
      <c r="F2896" s="352"/>
      <c r="G2896" s="352"/>
      <c r="H2896" s="352"/>
      <c r="I2896" s="352"/>
      <c r="J2896" s="352"/>
      <c r="K2896" s="352"/>
      <c r="L2896" s="352"/>
      <c r="M2896" s="352"/>
    </row>
    <row r="2897" spans="5:13">
      <c r="E2897" s="352"/>
      <c r="F2897" s="352"/>
      <c r="G2897" s="352"/>
      <c r="H2897" s="352"/>
      <c r="I2897" s="352"/>
      <c r="J2897" s="352"/>
      <c r="K2897" s="352"/>
      <c r="L2897" s="352"/>
      <c r="M2897" s="352"/>
    </row>
    <row r="2898" spans="5:13">
      <c r="E2898" s="352"/>
      <c r="F2898" s="352"/>
      <c r="G2898" s="352"/>
      <c r="H2898" s="352"/>
      <c r="I2898" s="352"/>
      <c r="J2898" s="352"/>
      <c r="K2898" s="352"/>
      <c r="L2898" s="352"/>
      <c r="M2898" s="352"/>
    </row>
    <row r="2899" spans="5:13">
      <c r="E2899" s="352"/>
      <c r="F2899" s="352"/>
      <c r="G2899" s="352"/>
      <c r="H2899" s="352"/>
      <c r="I2899" s="352"/>
      <c r="J2899" s="352"/>
      <c r="K2899" s="352"/>
      <c r="L2899" s="352"/>
      <c r="M2899" s="352"/>
    </row>
    <row r="2900" spans="5:13">
      <c r="E2900" s="352"/>
      <c r="F2900" s="352"/>
      <c r="G2900" s="352"/>
      <c r="H2900" s="352"/>
      <c r="I2900" s="352"/>
      <c r="J2900" s="352"/>
      <c r="K2900" s="352"/>
      <c r="L2900" s="352"/>
      <c r="M2900" s="352"/>
    </row>
    <row r="2901" spans="5:13">
      <c r="E2901" s="352"/>
      <c r="F2901" s="352"/>
      <c r="G2901" s="352"/>
      <c r="H2901" s="352"/>
      <c r="I2901" s="352"/>
      <c r="J2901" s="352"/>
      <c r="K2901" s="352"/>
      <c r="L2901" s="352"/>
      <c r="M2901" s="352"/>
    </row>
    <row r="2902" spans="5:13">
      <c r="E2902" s="352"/>
      <c r="F2902" s="352"/>
      <c r="G2902" s="352"/>
      <c r="H2902" s="352"/>
      <c r="I2902" s="352"/>
      <c r="J2902" s="352"/>
      <c r="K2902" s="352"/>
      <c r="L2902" s="352"/>
      <c r="M2902" s="352"/>
    </row>
    <row r="2903" spans="5:13">
      <c r="E2903" s="352"/>
      <c r="F2903" s="352"/>
      <c r="G2903" s="352"/>
      <c r="H2903" s="352"/>
      <c r="I2903" s="352"/>
      <c r="J2903" s="352"/>
      <c r="K2903" s="352"/>
      <c r="L2903" s="352"/>
      <c r="M2903" s="352"/>
    </row>
    <row r="2904" spans="5:13">
      <c r="E2904" s="352"/>
      <c r="F2904" s="352"/>
      <c r="G2904" s="352"/>
      <c r="H2904" s="352"/>
      <c r="I2904" s="352"/>
      <c r="J2904" s="352"/>
      <c r="K2904" s="352"/>
      <c r="L2904" s="352"/>
      <c r="M2904" s="352"/>
    </row>
    <row r="2905" spans="5:13">
      <c r="E2905" s="352"/>
      <c r="F2905" s="352"/>
      <c r="G2905" s="352"/>
      <c r="H2905" s="352"/>
      <c r="I2905" s="352"/>
      <c r="J2905" s="352"/>
      <c r="K2905" s="352"/>
      <c r="L2905" s="352"/>
      <c r="M2905" s="352"/>
    </row>
    <row r="2906" spans="5:13">
      <c r="E2906" s="352"/>
      <c r="F2906" s="352"/>
      <c r="G2906" s="352"/>
      <c r="H2906" s="352"/>
      <c r="I2906" s="352"/>
      <c r="J2906" s="352"/>
      <c r="K2906" s="352"/>
      <c r="L2906" s="352"/>
      <c r="M2906" s="352"/>
    </row>
    <row r="2907" spans="5:13">
      <c r="E2907" s="352"/>
      <c r="F2907" s="352"/>
      <c r="G2907" s="352"/>
      <c r="H2907" s="352"/>
      <c r="I2907" s="352"/>
      <c r="J2907" s="352"/>
      <c r="K2907" s="352"/>
      <c r="L2907" s="352"/>
      <c r="M2907" s="352"/>
    </row>
    <row r="2908" spans="5:13">
      <c r="E2908" s="352"/>
      <c r="F2908" s="352"/>
      <c r="G2908" s="352"/>
      <c r="H2908" s="352"/>
      <c r="I2908" s="352"/>
      <c r="J2908" s="352"/>
      <c r="K2908" s="352"/>
      <c r="L2908" s="352"/>
      <c r="M2908" s="352"/>
    </row>
    <row r="2909" spans="5:13">
      <c r="E2909" s="352"/>
      <c r="F2909" s="352"/>
      <c r="G2909" s="352"/>
      <c r="H2909" s="352"/>
      <c r="I2909" s="352"/>
      <c r="J2909" s="352"/>
      <c r="K2909" s="352"/>
      <c r="L2909" s="352"/>
      <c r="M2909" s="352"/>
    </row>
    <row r="2910" spans="5:13">
      <c r="E2910" s="352"/>
      <c r="F2910" s="352"/>
      <c r="G2910" s="352"/>
      <c r="H2910" s="352"/>
      <c r="I2910" s="352"/>
      <c r="J2910" s="352"/>
      <c r="K2910" s="352"/>
      <c r="L2910" s="352"/>
      <c r="M2910" s="352"/>
    </row>
    <row r="2911" spans="5:13">
      <c r="E2911" s="352"/>
      <c r="F2911" s="352"/>
      <c r="G2911" s="352"/>
      <c r="H2911" s="352"/>
      <c r="I2911" s="352"/>
      <c r="J2911" s="352"/>
      <c r="K2911" s="352"/>
      <c r="L2911" s="352"/>
      <c r="M2911" s="352"/>
    </row>
    <row r="2912" spans="5:13">
      <c r="E2912" s="352"/>
      <c r="F2912" s="352"/>
      <c r="G2912" s="352"/>
      <c r="H2912" s="352"/>
      <c r="I2912" s="352"/>
      <c r="J2912" s="352"/>
      <c r="K2912" s="352"/>
      <c r="L2912" s="352"/>
      <c r="M2912" s="352"/>
    </row>
    <row r="2913" spans="5:13">
      <c r="E2913" s="352"/>
      <c r="F2913" s="352"/>
      <c r="G2913" s="352"/>
      <c r="H2913" s="352"/>
      <c r="I2913" s="352"/>
      <c r="J2913" s="352"/>
      <c r="K2913" s="352"/>
      <c r="L2913" s="352"/>
      <c r="M2913" s="352"/>
    </row>
    <row r="2914" spans="5:13">
      <c r="E2914" s="352"/>
      <c r="F2914" s="352"/>
      <c r="G2914" s="352"/>
      <c r="H2914" s="352"/>
      <c r="I2914" s="352"/>
      <c r="J2914" s="352"/>
      <c r="K2914" s="352"/>
      <c r="L2914" s="352"/>
      <c r="M2914" s="352"/>
    </row>
    <row r="2915" spans="5:13">
      <c r="E2915" s="352"/>
      <c r="F2915" s="352"/>
      <c r="G2915" s="352"/>
      <c r="H2915" s="352"/>
      <c r="I2915" s="352"/>
      <c r="J2915" s="352"/>
      <c r="K2915" s="352"/>
      <c r="L2915" s="352"/>
      <c r="M2915" s="352"/>
    </row>
    <row r="2916" spans="5:13">
      <c r="E2916" s="352"/>
      <c r="F2916" s="352"/>
      <c r="G2916" s="352"/>
      <c r="H2916" s="352"/>
      <c r="I2916" s="352"/>
      <c r="J2916" s="352"/>
      <c r="K2916" s="352"/>
      <c r="L2916" s="352"/>
      <c r="M2916" s="352"/>
    </row>
    <row r="2917" spans="5:13">
      <c r="E2917" s="352"/>
      <c r="F2917" s="352"/>
      <c r="G2917" s="352"/>
      <c r="H2917" s="352"/>
      <c r="I2917" s="352"/>
      <c r="J2917" s="352"/>
      <c r="K2917" s="352"/>
      <c r="L2917" s="352"/>
      <c r="M2917" s="352"/>
    </row>
    <row r="2918" spans="5:13">
      <c r="E2918" s="352"/>
      <c r="F2918" s="352"/>
      <c r="G2918" s="352"/>
      <c r="H2918" s="352"/>
      <c r="I2918" s="352"/>
      <c r="J2918" s="352"/>
      <c r="K2918" s="352"/>
      <c r="L2918" s="352"/>
      <c r="M2918" s="352"/>
    </row>
    <row r="2919" spans="5:13">
      <c r="E2919" s="352"/>
      <c r="F2919" s="352"/>
      <c r="G2919" s="352"/>
      <c r="H2919" s="352"/>
      <c r="I2919" s="352"/>
      <c r="J2919" s="352"/>
      <c r="K2919" s="352"/>
      <c r="L2919" s="352"/>
      <c r="M2919" s="352"/>
    </row>
    <row r="2920" spans="5:13">
      <c r="E2920" s="352"/>
      <c r="F2920" s="352"/>
      <c r="G2920" s="352"/>
      <c r="H2920" s="352"/>
      <c r="I2920" s="352"/>
      <c r="J2920" s="352"/>
      <c r="K2920" s="352"/>
      <c r="L2920" s="352"/>
      <c r="M2920" s="352"/>
    </row>
    <row r="2921" spans="5:13">
      <c r="E2921" s="352"/>
      <c r="F2921" s="352"/>
      <c r="G2921" s="352"/>
      <c r="H2921" s="352"/>
      <c r="I2921" s="352"/>
      <c r="J2921" s="352"/>
      <c r="K2921" s="352"/>
      <c r="L2921" s="352"/>
      <c r="M2921" s="352"/>
    </row>
    <row r="2922" spans="5:13">
      <c r="E2922" s="352"/>
      <c r="F2922" s="352"/>
      <c r="G2922" s="352"/>
      <c r="H2922" s="352"/>
      <c r="I2922" s="352"/>
      <c r="J2922" s="352"/>
      <c r="K2922" s="352"/>
      <c r="L2922" s="352"/>
      <c r="M2922" s="352"/>
    </row>
    <row r="2923" spans="5:13">
      <c r="E2923" s="352"/>
      <c r="F2923" s="352"/>
      <c r="G2923" s="352"/>
      <c r="H2923" s="352"/>
      <c r="I2923" s="352"/>
      <c r="J2923" s="352"/>
      <c r="K2923" s="352"/>
      <c r="L2923" s="352"/>
      <c r="M2923" s="352"/>
    </row>
    <row r="2924" spans="5:13">
      <c r="E2924" s="352"/>
      <c r="F2924" s="352"/>
      <c r="G2924" s="352"/>
      <c r="H2924" s="352"/>
      <c r="I2924" s="352"/>
      <c r="J2924" s="352"/>
      <c r="K2924" s="352"/>
      <c r="L2924" s="352"/>
      <c r="M2924" s="352"/>
    </row>
    <row r="2925" spans="5:13">
      <c r="E2925" s="352"/>
      <c r="F2925" s="352"/>
      <c r="G2925" s="352"/>
      <c r="H2925" s="352"/>
      <c r="I2925" s="352"/>
      <c r="J2925" s="352"/>
      <c r="K2925" s="352"/>
      <c r="L2925" s="352"/>
      <c r="M2925" s="352"/>
    </row>
    <row r="2926" spans="5:13">
      <c r="E2926" s="352"/>
      <c r="F2926" s="352"/>
      <c r="G2926" s="352"/>
      <c r="H2926" s="352"/>
      <c r="I2926" s="352"/>
      <c r="J2926" s="352"/>
      <c r="K2926" s="352"/>
      <c r="L2926" s="352"/>
      <c r="M2926" s="352"/>
    </row>
    <row r="2927" spans="5:13">
      <c r="E2927" s="352"/>
      <c r="F2927" s="352"/>
      <c r="G2927" s="352"/>
      <c r="H2927" s="352"/>
      <c r="I2927" s="352"/>
      <c r="J2927" s="352"/>
      <c r="K2927" s="352"/>
      <c r="L2927" s="352"/>
      <c r="M2927" s="352"/>
    </row>
    <row r="2928" spans="5:13">
      <c r="E2928" s="352"/>
      <c r="F2928" s="352"/>
      <c r="G2928" s="352"/>
      <c r="H2928" s="352"/>
      <c r="I2928" s="352"/>
      <c r="J2928" s="352"/>
      <c r="K2928" s="352"/>
      <c r="L2928" s="352"/>
      <c r="M2928" s="352"/>
    </row>
    <row r="2929" spans="5:13">
      <c r="E2929" s="352"/>
      <c r="F2929" s="352"/>
      <c r="G2929" s="352"/>
      <c r="H2929" s="352"/>
      <c r="I2929" s="352"/>
      <c r="J2929" s="352"/>
      <c r="K2929" s="352"/>
      <c r="L2929" s="352"/>
      <c r="M2929" s="352"/>
    </row>
    <row r="2930" spans="5:13">
      <c r="E2930" s="352"/>
      <c r="F2930" s="352"/>
      <c r="G2930" s="352"/>
      <c r="H2930" s="352"/>
      <c r="I2930" s="352"/>
      <c r="J2930" s="352"/>
      <c r="K2930" s="352"/>
      <c r="L2930" s="352"/>
      <c r="M2930" s="352"/>
    </row>
    <row r="2931" spans="5:13">
      <c r="E2931" s="352"/>
      <c r="F2931" s="352"/>
      <c r="G2931" s="352"/>
      <c r="H2931" s="352"/>
      <c r="I2931" s="352"/>
      <c r="J2931" s="352"/>
      <c r="K2931" s="352"/>
      <c r="L2931" s="352"/>
      <c r="M2931" s="352"/>
    </row>
    <row r="2932" spans="5:13">
      <c r="E2932" s="352"/>
      <c r="F2932" s="352"/>
      <c r="G2932" s="352"/>
      <c r="H2932" s="352"/>
      <c r="I2932" s="352"/>
      <c r="J2932" s="352"/>
      <c r="K2932" s="352"/>
      <c r="L2932" s="352"/>
      <c r="M2932" s="352"/>
    </row>
    <row r="2933" spans="5:13">
      <c r="E2933" s="352"/>
      <c r="F2933" s="352"/>
      <c r="G2933" s="352"/>
      <c r="H2933" s="352"/>
      <c r="I2933" s="352"/>
      <c r="J2933" s="352"/>
      <c r="K2933" s="352"/>
      <c r="L2933" s="352"/>
      <c r="M2933" s="352"/>
    </row>
    <row r="2934" spans="5:13">
      <c r="E2934" s="352"/>
      <c r="F2934" s="352"/>
      <c r="G2934" s="352"/>
      <c r="H2934" s="352"/>
      <c r="I2934" s="352"/>
      <c r="J2934" s="352"/>
      <c r="K2934" s="352"/>
      <c r="L2934" s="352"/>
      <c r="M2934" s="352"/>
    </row>
    <row r="2935" spans="5:13">
      <c r="E2935" s="352"/>
      <c r="F2935" s="352"/>
      <c r="G2935" s="352"/>
      <c r="H2935" s="352"/>
      <c r="I2935" s="352"/>
      <c r="J2935" s="352"/>
      <c r="K2935" s="352"/>
      <c r="L2935" s="352"/>
      <c r="M2935" s="352"/>
    </row>
    <row r="2936" spans="5:13">
      <c r="E2936" s="352"/>
      <c r="F2936" s="352"/>
      <c r="G2936" s="352"/>
      <c r="H2936" s="352"/>
      <c r="I2936" s="352"/>
      <c r="J2936" s="352"/>
      <c r="K2936" s="352"/>
      <c r="L2936" s="352"/>
      <c r="M2936" s="352"/>
    </row>
    <row r="2937" spans="5:13">
      <c r="E2937" s="352"/>
      <c r="F2937" s="352"/>
      <c r="G2937" s="352"/>
      <c r="H2937" s="352"/>
      <c r="I2937" s="352"/>
      <c r="J2937" s="352"/>
      <c r="K2937" s="352"/>
      <c r="L2937" s="352"/>
      <c r="M2937" s="352"/>
    </row>
    <row r="2938" spans="5:13">
      <c r="E2938" s="352"/>
      <c r="F2938" s="352"/>
      <c r="G2938" s="352"/>
      <c r="H2938" s="352"/>
      <c r="I2938" s="352"/>
      <c r="J2938" s="352"/>
      <c r="K2938" s="352"/>
      <c r="L2938" s="352"/>
      <c r="M2938" s="352"/>
    </row>
    <row r="2939" spans="5:13">
      <c r="E2939" s="352"/>
      <c r="F2939" s="352"/>
      <c r="G2939" s="352"/>
      <c r="H2939" s="352"/>
      <c r="I2939" s="352"/>
      <c r="J2939" s="352"/>
      <c r="K2939" s="352"/>
      <c r="L2939" s="352"/>
      <c r="M2939" s="352"/>
    </row>
    <row r="2940" spans="5:13">
      <c r="E2940" s="352"/>
      <c r="F2940" s="352"/>
      <c r="G2940" s="352"/>
      <c r="H2940" s="352"/>
      <c r="I2940" s="352"/>
      <c r="J2940" s="352"/>
      <c r="K2940" s="352"/>
      <c r="L2940" s="352"/>
      <c r="M2940" s="352"/>
    </row>
    <row r="2941" spans="5:13">
      <c r="E2941" s="352"/>
      <c r="F2941" s="352"/>
      <c r="G2941" s="352"/>
      <c r="H2941" s="352"/>
      <c r="I2941" s="352"/>
      <c r="J2941" s="352"/>
      <c r="K2941" s="352"/>
      <c r="L2941" s="352"/>
      <c r="M2941" s="352"/>
    </row>
    <row r="2942" spans="5:13">
      <c r="E2942" s="352"/>
      <c r="F2942" s="352"/>
      <c r="G2942" s="352"/>
      <c r="H2942" s="352"/>
      <c r="I2942" s="352"/>
      <c r="J2942" s="352"/>
      <c r="K2942" s="352"/>
      <c r="L2942" s="352"/>
      <c r="M2942" s="352"/>
    </row>
    <row r="2943" spans="5:13">
      <c r="E2943" s="352"/>
      <c r="F2943" s="352"/>
      <c r="G2943" s="352"/>
      <c r="H2943" s="352"/>
      <c r="I2943" s="352"/>
      <c r="J2943" s="352"/>
      <c r="K2943" s="352"/>
      <c r="L2943" s="352"/>
      <c r="M2943" s="352"/>
    </row>
    <row r="2944" spans="5:13">
      <c r="E2944" s="352"/>
      <c r="F2944" s="352"/>
      <c r="G2944" s="352"/>
      <c r="H2944" s="352"/>
      <c r="I2944" s="352"/>
      <c r="J2944" s="352"/>
      <c r="K2944" s="352"/>
      <c r="L2944" s="352"/>
      <c r="M2944" s="352"/>
    </row>
    <row r="2945" spans="5:13">
      <c r="E2945" s="352"/>
      <c r="F2945" s="352"/>
      <c r="G2945" s="352"/>
      <c r="H2945" s="352"/>
      <c r="I2945" s="352"/>
      <c r="J2945" s="352"/>
      <c r="K2945" s="352"/>
      <c r="L2945" s="352"/>
      <c r="M2945" s="352"/>
    </row>
    <row r="2946" spans="5:13">
      <c r="E2946" s="352"/>
      <c r="F2946" s="352"/>
      <c r="G2946" s="352"/>
      <c r="H2946" s="352"/>
      <c r="I2946" s="352"/>
      <c r="J2946" s="352"/>
      <c r="K2946" s="352"/>
      <c r="L2946" s="352"/>
      <c r="M2946" s="352"/>
    </row>
    <row r="2947" spans="5:13">
      <c r="E2947" s="352"/>
      <c r="F2947" s="352"/>
      <c r="G2947" s="352"/>
      <c r="H2947" s="352"/>
      <c r="I2947" s="352"/>
      <c r="J2947" s="352"/>
      <c r="K2947" s="352"/>
      <c r="L2947" s="352"/>
      <c r="M2947" s="352"/>
    </row>
    <row r="2948" spans="5:13">
      <c r="E2948" s="352"/>
      <c r="F2948" s="352"/>
      <c r="G2948" s="352"/>
      <c r="H2948" s="352"/>
      <c r="I2948" s="352"/>
      <c r="J2948" s="352"/>
      <c r="K2948" s="352"/>
      <c r="L2948" s="352"/>
      <c r="M2948" s="352"/>
    </row>
    <row r="2949" spans="5:13">
      <c r="E2949" s="352"/>
      <c r="F2949" s="352"/>
      <c r="G2949" s="352"/>
      <c r="H2949" s="352"/>
      <c r="I2949" s="352"/>
      <c r="J2949" s="352"/>
      <c r="K2949" s="352"/>
      <c r="L2949" s="352"/>
      <c r="M2949" s="352"/>
    </row>
    <row r="2950" spans="5:13">
      <c r="E2950" s="352"/>
      <c r="F2950" s="352"/>
      <c r="G2950" s="352"/>
      <c r="H2950" s="352"/>
      <c r="I2950" s="352"/>
      <c r="J2950" s="352"/>
      <c r="K2950" s="352"/>
      <c r="L2950" s="352"/>
      <c r="M2950" s="352"/>
    </row>
    <row r="2951" spans="5:13">
      <c r="E2951" s="352"/>
      <c r="F2951" s="352"/>
      <c r="G2951" s="352"/>
      <c r="H2951" s="352"/>
      <c r="I2951" s="352"/>
      <c r="J2951" s="352"/>
      <c r="K2951" s="352"/>
      <c r="L2951" s="352"/>
      <c r="M2951" s="352"/>
    </row>
    <row r="2952" spans="5:13">
      <c r="E2952" s="352"/>
      <c r="F2952" s="352"/>
      <c r="G2952" s="352"/>
      <c r="H2952" s="352"/>
      <c r="I2952" s="352"/>
      <c r="J2952" s="352"/>
      <c r="K2952" s="352"/>
      <c r="L2952" s="352"/>
      <c r="M2952" s="352"/>
    </row>
    <row r="2953" spans="5:13">
      <c r="E2953" s="352"/>
      <c r="F2953" s="352"/>
      <c r="G2953" s="352"/>
      <c r="H2953" s="352"/>
      <c r="I2953" s="352"/>
      <c r="J2953" s="352"/>
      <c r="K2953" s="352"/>
      <c r="L2953" s="352"/>
      <c r="M2953" s="352"/>
    </row>
    <row r="2954" spans="5:13">
      <c r="E2954" s="352"/>
      <c r="F2954" s="352"/>
      <c r="G2954" s="352"/>
      <c r="H2954" s="352"/>
      <c r="I2954" s="352"/>
      <c r="J2954" s="352"/>
      <c r="K2954" s="352"/>
      <c r="L2954" s="352"/>
      <c r="M2954" s="352"/>
    </row>
    <row r="2955" spans="5:13">
      <c r="E2955" s="352"/>
      <c r="F2955" s="352"/>
      <c r="G2955" s="352"/>
      <c r="H2955" s="352"/>
      <c r="I2955" s="352"/>
      <c r="J2955" s="352"/>
      <c r="K2955" s="352"/>
      <c r="L2955" s="352"/>
      <c r="M2955" s="352"/>
    </row>
    <row r="2956" spans="5:13">
      <c r="E2956" s="352"/>
      <c r="F2956" s="352"/>
      <c r="G2956" s="352"/>
      <c r="H2956" s="352"/>
      <c r="I2956" s="352"/>
      <c r="J2956" s="352"/>
      <c r="K2956" s="352"/>
      <c r="L2956" s="352"/>
      <c r="M2956" s="352"/>
    </row>
    <row r="2957" spans="5:13">
      <c r="E2957" s="352"/>
      <c r="F2957" s="352"/>
      <c r="G2957" s="352"/>
      <c r="H2957" s="352"/>
      <c r="I2957" s="352"/>
      <c r="J2957" s="352"/>
      <c r="K2957" s="352"/>
      <c r="L2957" s="352"/>
      <c r="M2957" s="352"/>
    </row>
    <row r="2958" spans="5:13">
      <c r="E2958" s="352"/>
      <c r="F2958" s="352"/>
      <c r="G2958" s="352"/>
      <c r="H2958" s="352"/>
      <c r="I2958" s="352"/>
      <c r="J2958" s="352"/>
      <c r="K2958" s="352"/>
      <c r="L2958" s="352"/>
      <c r="M2958" s="352"/>
    </row>
    <row r="2959" spans="5:13">
      <c r="E2959" s="352"/>
      <c r="F2959" s="352"/>
      <c r="G2959" s="352"/>
      <c r="H2959" s="352"/>
      <c r="I2959" s="352"/>
      <c r="J2959" s="352"/>
      <c r="K2959" s="352"/>
      <c r="L2959" s="352"/>
      <c r="M2959" s="352"/>
    </row>
    <row r="2960" spans="5:13">
      <c r="E2960" s="352"/>
      <c r="F2960" s="352"/>
      <c r="G2960" s="352"/>
      <c r="H2960" s="352"/>
      <c r="I2960" s="352"/>
      <c r="J2960" s="352"/>
      <c r="K2960" s="352"/>
      <c r="L2960" s="352"/>
      <c r="M2960" s="352"/>
    </row>
    <row r="2961" spans="5:13">
      <c r="E2961" s="352"/>
      <c r="F2961" s="352"/>
      <c r="G2961" s="352"/>
      <c r="H2961" s="352"/>
      <c r="I2961" s="352"/>
      <c r="J2961" s="352"/>
      <c r="K2961" s="352"/>
      <c r="L2961" s="352"/>
      <c r="M2961" s="352"/>
    </row>
    <row r="2962" spans="5:13">
      <c r="E2962" s="352"/>
      <c r="F2962" s="352"/>
      <c r="G2962" s="352"/>
      <c r="H2962" s="352"/>
      <c r="I2962" s="352"/>
      <c r="J2962" s="352"/>
      <c r="K2962" s="352"/>
      <c r="L2962" s="352"/>
      <c r="M2962" s="352"/>
    </row>
    <row r="2963" spans="5:13">
      <c r="E2963" s="352"/>
      <c r="F2963" s="352"/>
      <c r="G2963" s="352"/>
      <c r="H2963" s="352"/>
      <c r="I2963" s="352"/>
      <c r="J2963" s="352"/>
      <c r="K2963" s="352"/>
      <c r="L2963" s="352"/>
      <c r="M2963" s="352"/>
    </row>
    <row r="2964" spans="5:13">
      <c r="E2964" s="352"/>
      <c r="F2964" s="352"/>
      <c r="G2964" s="352"/>
      <c r="H2964" s="352"/>
      <c r="I2964" s="352"/>
      <c r="J2964" s="352"/>
      <c r="K2964" s="352"/>
      <c r="L2964" s="352"/>
      <c r="M2964" s="352"/>
    </row>
    <row r="2965" spans="5:13">
      <c r="E2965" s="352"/>
      <c r="F2965" s="352"/>
      <c r="G2965" s="352"/>
      <c r="H2965" s="352"/>
      <c r="I2965" s="352"/>
      <c r="J2965" s="352"/>
      <c r="K2965" s="352"/>
      <c r="L2965" s="352"/>
      <c r="M2965" s="352"/>
    </row>
    <row r="2966" spans="5:13">
      <c r="E2966" s="352"/>
      <c r="F2966" s="352"/>
      <c r="G2966" s="352"/>
      <c r="H2966" s="352"/>
      <c r="I2966" s="352"/>
      <c r="J2966" s="352"/>
      <c r="K2966" s="352"/>
      <c r="L2966" s="352"/>
      <c r="M2966" s="352"/>
    </row>
    <row r="2967" spans="5:13">
      <c r="E2967" s="352"/>
      <c r="F2967" s="352"/>
      <c r="G2967" s="352"/>
      <c r="H2967" s="352"/>
      <c r="I2967" s="352"/>
      <c r="J2967" s="352"/>
      <c r="K2967" s="352"/>
      <c r="L2967" s="352"/>
      <c r="M2967" s="352"/>
    </row>
    <row r="2968" spans="5:13">
      <c r="E2968" s="352"/>
      <c r="F2968" s="352"/>
      <c r="G2968" s="352"/>
      <c r="H2968" s="352"/>
      <c r="I2968" s="352"/>
      <c r="J2968" s="352"/>
      <c r="K2968" s="352"/>
      <c r="L2968" s="352"/>
      <c r="M2968" s="352"/>
    </row>
    <row r="2969" spans="5:13">
      <c r="E2969" s="352"/>
      <c r="F2969" s="352"/>
      <c r="G2969" s="352"/>
      <c r="H2969" s="352"/>
      <c r="I2969" s="352"/>
      <c r="J2969" s="352"/>
      <c r="K2969" s="352"/>
      <c r="L2969" s="352"/>
      <c r="M2969" s="352"/>
    </row>
    <row r="2970" spans="5:13">
      <c r="E2970" s="352"/>
      <c r="F2970" s="352"/>
      <c r="G2970" s="352"/>
      <c r="H2970" s="352"/>
      <c r="I2970" s="352"/>
      <c r="J2970" s="352"/>
      <c r="K2970" s="352"/>
      <c r="L2970" s="352"/>
      <c r="M2970" s="352"/>
    </row>
    <row r="2971" spans="5:13">
      <c r="E2971" s="352"/>
      <c r="F2971" s="352"/>
      <c r="G2971" s="352"/>
      <c r="H2971" s="352"/>
      <c r="I2971" s="352"/>
      <c r="J2971" s="352"/>
      <c r="K2971" s="352"/>
      <c r="L2971" s="352"/>
      <c r="M2971" s="352"/>
    </row>
    <row r="2972" spans="5:13">
      <c r="E2972" s="352"/>
      <c r="F2972" s="352"/>
      <c r="G2972" s="352"/>
      <c r="H2972" s="352"/>
      <c r="I2972" s="352"/>
      <c r="J2972" s="352"/>
      <c r="K2972" s="352"/>
      <c r="L2972" s="352"/>
      <c r="M2972" s="352"/>
    </row>
    <row r="2973" spans="5:13">
      <c r="E2973" s="352"/>
      <c r="F2973" s="352"/>
      <c r="G2973" s="352"/>
      <c r="H2973" s="352"/>
      <c r="I2973" s="352"/>
      <c r="J2973" s="352"/>
      <c r="K2973" s="352"/>
      <c r="L2973" s="352"/>
      <c r="M2973" s="352"/>
    </row>
    <row r="2974" spans="5:13">
      <c r="E2974" s="352"/>
      <c r="F2974" s="352"/>
      <c r="G2974" s="352"/>
      <c r="H2974" s="352"/>
      <c r="I2974" s="352"/>
      <c r="J2974" s="352"/>
      <c r="K2974" s="352"/>
      <c r="L2974" s="352"/>
      <c r="M2974" s="352"/>
    </row>
    <row r="2975" spans="5:13">
      <c r="E2975" s="352"/>
      <c r="F2975" s="352"/>
      <c r="G2975" s="352"/>
      <c r="H2975" s="352"/>
      <c r="I2975" s="352"/>
      <c r="J2975" s="352"/>
      <c r="K2975" s="352"/>
      <c r="L2975" s="352"/>
      <c r="M2975" s="352"/>
    </row>
    <row r="2976" spans="5:13">
      <c r="E2976" s="352"/>
      <c r="F2976" s="352"/>
      <c r="G2976" s="352"/>
      <c r="H2976" s="352"/>
      <c r="I2976" s="352"/>
      <c r="J2976" s="352"/>
      <c r="K2976" s="352"/>
      <c r="L2976" s="352"/>
      <c r="M2976" s="352"/>
    </row>
    <row r="2977" spans="5:13">
      <c r="E2977" s="352"/>
      <c r="F2977" s="352"/>
      <c r="G2977" s="352"/>
      <c r="H2977" s="352"/>
      <c r="I2977" s="352"/>
      <c r="J2977" s="352"/>
      <c r="K2977" s="352"/>
      <c r="L2977" s="352"/>
      <c r="M2977" s="352"/>
    </row>
    <row r="2978" spans="5:13">
      <c r="E2978" s="352"/>
      <c r="F2978" s="352"/>
      <c r="G2978" s="352"/>
      <c r="H2978" s="352"/>
      <c r="I2978" s="352"/>
      <c r="J2978" s="352"/>
      <c r="K2978" s="352"/>
      <c r="L2978" s="352"/>
      <c r="M2978" s="352"/>
    </row>
    <row r="2979" spans="5:13">
      <c r="E2979" s="352"/>
      <c r="F2979" s="352"/>
      <c r="G2979" s="352"/>
      <c r="H2979" s="352"/>
      <c r="I2979" s="352"/>
      <c r="J2979" s="352"/>
      <c r="K2979" s="352"/>
      <c r="L2979" s="352"/>
      <c r="M2979" s="352"/>
    </row>
    <row r="2980" spans="5:13">
      <c r="E2980" s="352"/>
      <c r="F2980" s="352"/>
      <c r="G2980" s="352"/>
      <c r="H2980" s="352"/>
      <c r="I2980" s="352"/>
      <c r="J2980" s="352"/>
      <c r="K2980" s="352"/>
      <c r="L2980" s="352"/>
      <c r="M2980" s="352"/>
    </row>
    <row r="2981" spans="5:13">
      <c r="E2981" s="352"/>
      <c r="F2981" s="352"/>
      <c r="G2981" s="352"/>
      <c r="H2981" s="352"/>
      <c r="I2981" s="352"/>
      <c r="J2981" s="352"/>
      <c r="K2981" s="352"/>
      <c r="L2981" s="352"/>
      <c r="M2981" s="352"/>
    </row>
    <row r="2982" spans="5:13">
      <c r="E2982" s="352"/>
      <c r="F2982" s="352"/>
      <c r="G2982" s="352"/>
      <c r="H2982" s="352"/>
      <c r="I2982" s="352"/>
      <c r="J2982" s="352"/>
      <c r="K2982" s="352"/>
      <c r="L2982" s="352"/>
      <c r="M2982" s="352"/>
    </row>
    <row r="2983" spans="5:13">
      <c r="E2983" s="352"/>
      <c r="F2983" s="352"/>
      <c r="G2983" s="352"/>
      <c r="H2983" s="352"/>
      <c r="I2983" s="352"/>
      <c r="J2983" s="352"/>
      <c r="K2983" s="352"/>
      <c r="L2983" s="352"/>
      <c r="M2983" s="352"/>
    </row>
    <row r="2984" spans="5:13">
      <c r="E2984" s="352"/>
      <c r="F2984" s="352"/>
      <c r="G2984" s="352"/>
      <c r="H2984" s="352"/>
      <c r="I2984" s="352"/>
      <c r="J2984" s="352"/>
      <c r="K2984" s="352"/>
      <c r="L2984" s="352"/>
      <c r="M2984" s="352"/>
    </row>
    <row r="2985" spans="5:13">
      <c r="E2985" s="352"/>
      <c r="F2985" s="352"/>
      <c r="G2985" s="352"/>
      <c r="H2985" s="352"/>
      <c r="I2985" s="352"/>
      <c r="J2985" s="352"/>
      <c r="K2985" s="352"/>
      <c r="L2985" s="352"/>
      <c r="M2985" s="352"/>
    </row>
    <row r="2986" spans="5:13">
      <c r="E2986" s="352"/>
      <c r="F2986" s="352"/>
      <c r="G2986" s="352"/>
      <c r="H2986" s="352"/>
      <c r="I2986" s="352"/>
      <c r="J2986" s="352"/>
      <c r="K2986" s="352"/>
      <c r="L2986" s="352"/>
      <c r="M2986" s="352"/>
    </row>
    <row r="2987" spans="5:13">
      <c r="E2987" s="352"/>
      <c r="F2987" s="352"/>
      <c r="G2987" s="352"/>
      <c r="H2987" s="352"/>
      <c r="I2987" s="352"/>
      <c r="J2987" s="352"/>
      <c r="K2987" s="352"/>
      <c r="L2987" s="352"/>
      <c r="M2987" s="352"/>
    </row>
    <row r="2988" spans="5:13">
      <c r="E2988" s="352"/>
      <c r="F2988" s="352"/>
      <c r="G2988" s="352"/>
      <c r="H2988" s="352"/>
      <c r="I2988" s="352"/>
      <c r="J2988" s="352"/>
      <c r="K2988" s="352"/>
      <c r="L2988" s="352"/>
      <c r="M2988" s="352"/>
    </row>
    <row r="2989" spans="5:13">
      <c r="E2989" s="352"/>
      <c r="F2989" s="352"/>
      <c r="G2989" s="352"/>
      <c r="H2989" s="352"/>
      <c r="I2989" s="352"/>
      <c r="J2989" s="352"/>
      <c r="K2989" s="352"/>
      <c r="L2989" s="352"/>
      <c r="M2989" s="352"/>
    </row>
    <row r="2990" spans="5:13">
      <c r="E2990" s="352"/>
      <c r="F2990" s="352"/>
      <c r="G2990" s="352"/>
      <c r="H2990" s="352"/>
      <c r="I2990" s="352"/>
      <c r="J2990" s="352"/>
      <c r="K2990" s="352"/>
      <c r="L2990" s="352"/>
      <c r="M2990" s="352"/>
    </row>
    <row r="2991" spans="5:13">
      <c r="E2991" s="352"/>
      <c r="F2991" s="352"/>
      <c r="G2991" s="352"/>
      <c r="H2991" s="352"/>
      <c r="I2991" s="352"/>
      <c r="J2991" s="352"/>
      <c r="K2991" s="352"/>
      <c r="L2991" s="352"/>
      <c r="M2991" s="352"/>
    </row>
    <row r="2992" spans="5:13">
      <c r="E2992" s="352"/>
      <c r="F2992" s="352"/>
      <c r="G2992" s="352"/>
      <c r="H2992" s="352"/>
      <c r="I2992" s="352"/>
      <c r="J2992" s="352"/>
      <c r="K2992" s="352"/>
      <c r="L2992" s="352"/>
      <c r="M2992" s="352"/>
    </row>
    <row r="2993" spans="5:13">
      <c r="E2993" s="352"/>
      <c r="F2993" s="352"/>
      <c r="G2993" s="352"/>
      <c r="H2993" s="352"/>
      <c r="I2993" s="352"/>
      <c r="J2993" s="352"/>
      <c r="K2993" s="352"/>
      <c r="L2993" s="352"/>
      <c r="M2993" s="352"/>
    </row>
    <row r="2994" spans="5:13">
      <c r="E2994" s="352"/>
      <c r="F2994" s="352"/>
      <c r="G2994" s="352"/>
      <c r="H2994" s="352"/>
      <c r="I2994" s="352"/>
      <c r="J2994" s="352"/>
      <c r="K2994" s="352"/>
      <c r="L2994" s="352"/>
      <c r="M2994" s="352"/>
    </row>
    <row r="2995" spans="5:13">
      <c r="E2995" s="352"/>
      <c r="F2995" s="352"/>
      <c r="G2995" s="352"/>
      <c r="H2995" s="352"/>
      <c r="I2995" s="352"/>
      <c r="J2995" s="352"/>
      <c r="K2995" s="352"/>
      <c r="L2995" s="352"/>
      <c r="M2995" s="352"/>
    </row>
    <row r="2996" spans="5:13">
      <c r="E2996" s="352"/>
      <c r="F2996" s="352"/>
      <c r="G2996" s="352"/>
      <c r="H2996" s="352"/>
      <c r="I2996" s="352"/>
      <c r="J2996" s="352"/>
      <c r="K2996" s="352"/>
      <c r="L2996" s="352"/>
      <c r="M2996" s="352"/>
    </row>
    <row r="2997" spans="5:13">
      <c r="E2997" s="352"/>
      <c r="F2997" s="352"/>
      <c r="G2997" s="352"/>
      <c r="H2997" s="352"/>
      <c r="I2997" s="352"/>
      <c r="J2997" s="352"/>
      <c r="K2997" s="352"/>
      <c r="L2997" s="352"/>
      <c r="M2997" s="352"/>
    </row>
    <row r="2998" spans="5:13">
      <c r="E2998" s="352"/>
      <c r="F2998" s="352"/>
      <c r="G2998" s="352"/>
      <c r="H2998" s="352"/>
      <c r="I2998" s="352"/>
      <c r="J2998" s="352"/>
      <c r="K2998" s="352"/>
      <c r="L2998" s="352"/>
      <c r="M2998" s="352"/>
    </row>
    <row r="2999" spans="5:13">
      <c r="E2999" s="352"/>
      <c r="F2999" s="352"/>
      <c r="G2999" s="352"/>
      <c r="H2999" s="352"/>
      <c r="I2999" s="352"/>
      <c r="J2999" s="352"/>
      <c r="K2999" s="352"/>
      <c r="L2999" s="352"/>
      <c r="M2999" s="352"/>
    </row>
    <row r="3000" spans="5:13">
      <c r="E3000" s="352"/>
      <c r="F3000" s="352"/>
      <c r="G3000" s="352"/>
      <c r="H3000" s="352"/>
      <c r="I3000" s="352"/>
      <c r="J3000" s="352"/>
      <c r="K3000" s="352"/>
      <c r="L3000" s="352"/>
      <c r="M3000" s="352"/>
    </row>
    <row r="3001" spans="5:13">
      <c r="E3001" s="352"/>
      <c r="F3001" s="352"/>
      <c r="G3001" s="352"/>
      <c r="H3001" s="352"/>
      <c r="I3001" s="352"/>
      <c r="J3001" s="352"/>
      <c r="K3001" s="352"/>
      <c r="L3001" s="352"/>
      <c r="M3001" s="352"/>
    </row>
    <row r="3002" spans="5:13">
      <c r="E3002" s="352"/>
      <c r="F3002" s="352"/>
      <c r="G3002" s="352"/>
      <c r="H3002" s="352"/>
      <c r="I3002" s="352"/>
      <c r="J3002" s="352"/>
      <c r="K3002" s="352"/>
      <c r="L3002" s="352"/>
      <c r="M3002" s="352"/>
    </row>
    <row r="3003" spans="5:13">
      <c r="E3003" s="352"/>
      <c r="F3003" s="352"/>
      <c r="G3003" s="352"/>
      <c r="H3003" s="352"/>
      <c r="I3003" s="352"/>
      <c r="J3003" s="352"/>
      <c r="K3003" s="352"/>
      <c r="L3003" s="352"/>
      <c r="M3003" s="352"/>
    </row>
    <row r="3004" spans="5:13">
      <c r="E3004" s="352"/>
      <c r="F3004" s="352"/>
      <c r="G3004" s="352"/>
      <c r="H3004" s="352"/>
      <c r="I3004" s="352"/>
      <c r="J3004" s="352"/>
      <c r="K3004" s="352"/>
      <c r="L3004" s="352"/>
      <c r="M3004" s="352"/>
    </row>
    <row r="3005" spans="5:13">
      <c r="E3005" s="352"/>
      <c r="F3005" s="352"/>
      <c r="G3005" s="352"/>
      <c r="H3005" s="352"/>
      <c r="I3005" s="352"/>
      <c r="J3005" s="352"/>
      <c r="K3005" s="352"/>
      <c r="L3005" s="352"/>
      <c r="M3005" s="352"/>
    </row>
    <row r="3006" spans="5:13">
      <c r="E3006" s="352"/>
      <c r="F3006" s="352"/>
      <c r="G3006" s="352"/>
      <c r="H3006" s="352"/>
      <c r="I3006" s="352"/>
      <c r="J3006" s="352"/>
      <c r="K3006" s="352"/>
      <c r="L3006" s="352"/>
      <c r="M3006" s="352"/>
    </row>
    <row r="3007" spans="5:13">
      <c r="E3007" s="352"/>
      <c r="F3007" s="352"/>
      <c r="G3007" s="352"/>
      <c r="H3007" s="352"/>
      <c r="I3007" s="352"/>
      <c r="J3007" s="352"/>
      <c r="K3007" s="352"/>
      <c r="L3007" s="352"/>
      <c r="M3007" s="352"/>
    </row>
    <row r="3008" spans="5:13">
      <c r="E3008" s="352"/>
      <c r="F3008" s="352"/>
      <c r="G3008" s="352"/>
      <c r="H3008" s="352"/>
      <c r="I3008" s="352"/>
      <c r="J3008" s="352"/>
      <c r="K3008" s="352"/>
      <c r="L3008" s="352"/>
      <c r="M3008" s="352"/>
    </row>
    <row r="3009" spans="5:13">
      <c r="E3009" s="352"/>
      <c r="F3009" s="352"/>
      <c r="G3009" s="352"/>
      <c r="H3009" s="352"/>
      <c r="I3009" s="352"/>
      <c r="J3009" s="352"/>
      <c r="K3009" s="352"/>
      <c r="L3009" s="352"/>
      <c r="M3009" s="352"/>
    </row>
    <row r="3010" spans="5:13">
      <c r="E3010" s="352"/>
      <c r="F3010" s="352"/>
      <c r="G3010" s="352"/>
      <c r="H3010" s="352"/>
      <c r="I3010" s="352"/>
      <c r="J3010" s="352"/>
      <c r="K3010" s="352"/>
      <c r="L3010" s="352"/>
      <c r="M3010" s="352"/>
    </row>
    <row r="3011" spans="5:13">
      <c r="E3011" s="352"/>
      <c r="F3011" s="352"/>
      <c r="G3011" s="352"/>
      <c r="H3011" s="352"/>
      <c r="I3011" s="352"/>
      <c r="J3011" s="352"/>
      <c r="K3011" s="352"/>
      <c r="L3011" s="352"/>
      <c r="M3011" s="352"/>
    </row>
    <row r="3012" spans="5:13">
      <c r="E3012" s="352"/>
      <c r="F3012" s="352"/>
      <c r="G3012" s="352"/>
      <c r="H3012" s="352"/>
      <c r="I3012" s="352"/>
      <c r="J3012" s="352"/>
      <c r="K3012" s="352"/>
      <c r="L3012" s="352"/>
      <c r="M3012" s="352"/>
    </row>
    <row r="3013" spans="5:13">
      <c r="E3013" s="352"/>
      <c r="F3013" s="352"/>
      <c r="G3013" s="352"/>
      <c r="H3013" s="352"/>
      <c r="I3013" s="352"/>
      <c r="J3013" s="352"/>
      <c r="K3013" s="352"/>
      <c r="L3013" s="352"/>
      <c r="M3013" s="352"/>
    </row>
    <row r="3014" spans="5:13">
      <c r="E3014" s="352"/>
      <c r="F3014" s="352"/>
      <c r="G3014" s="352"/>
      <c r="H3014" s="352"/>
      <c r="I3014" s="352"/>
      <c r="J3014" s="352"/>
      <c r="K3014" s="352"/>
      <c r="L3014" s="352"/>
      <c r="M3014" s="352"/>
    </row>
    <row r="3015" spans="5:13">
      <c r="E3015" s="352"/>
      <c r="F3015" s="352"/>
      <c r="G3015" s="352"/>
      <c r="H3015" s="352"/>
      <c r="I3015" s="352"/>
      <c r="J3015" s="352"/>
      <c r="K3015" s="352"/>
      <c r="L3015" s="352"/>
      <c r="M3015" s="352"/>
    </row>
    <row r="3016" spans="5:13">
      <c r="E3016" s="352"/>
      <c r="F3016" s="352"/>
      <c r="G3016" s="352"/>
      <c r="H3016" s="352"/>
      <c r="I3016" s="352"/>
      <c r="J3016" s="352"/>
      <c r="K3016" s="352"/>
      <c r="L3016" s="352"/>
      <c r="M3016" s="352"/>
    </row>
    <row r="3017" spans="5:13">
      <c r="E3017" s="352"/>
      <c r="F3017" s="352"/>
      <c r="G3017" s="352"/>
      <c r="H3017" s="352"/>
      <c r="I3017" s="352"/>
      <c r="J3017" s="352"/>
      <c r="K3017" s="352"/>
      <c r="L3017" s="352"/>
      <c r="M3017" s="352"/>
    </row>
    <row r="3018" spans="5:13">
      <c r="E3018" s="352"/>
      <c r="F3018" s="352"/>
      <c r="G3018" s="352"/>
      <c r="H3018" s="352"/>
      <c r="I3018" s="352"/>
      <c r="J3018" s="352"/>
      <c r="K3018" s="352"/>
      <c r="L3018" s="352"/>
      <c r="M3018" s="352"/>
    </row>
    <row r="3019" spans="5:13">
      <c r="E3019" s="352"/>
      <c r="F3019" s="352"/>
      <c r="G3019" s="352"/>
      <c r="H3019" s="352"/>
      <c r="I3019" s="352"/>
      <c r="J3019" s="352"/>
      <c r="K3019" s="352"/>
      <c r="L3019" s="352"/>
      <c r="M3019" s="352"/>
    </row>
    <row r="3020" spans="5:13">
      <c r="E3020" s="352"/>
      <c r="F3020" s="352"/>
      <c r="G3020" s="352"/>
      <c r="H3020" s="352"/>
      <c r="I3020" s="352"/>
      <c r="J3020" s="352"/>
      <c r="K3020" s="352"/>
      <c r="L3020" s="352"/>
      <c r="M3020" s="352"/>
    </row>
    <row r="3021" spans="5:13">
      <c r="E3021" s="352"/>
      <c r="F3021" s="352"/>
      <c r="G3021" s="352"/>
      <c r="H3021" s="352"/>
      <c r="I3021" s="352"/>
      <c r="J3021" s="352"/>
      <c r="K3021" s="352"/>
      <c r="L3021" s="352"/>
      <c r="M3021" s="352"/>
    </row>
    <row r="3022" spans="5:13">
      <c r="E3022" s="352"/>
      <c r="F3022" s="352"/>
      <c r="G3022" s="352"/>
      <c r="H3022" s="352"/>
      <c r="I3022" s="352"/>
      <c r="J3022" s="352"/>
      <c r="K3022" s="352"/>
      <c r="L3022" s="352"/>
      <c r="M3022" s="352"/>
    </row>
    <row r="3023" spans="5:13">
      <c r="E3023" s="352"/>
      <c r="F3023" s="352"/>
      <c r="G3023" s="352"/>
      <c r="H3023" s="352"/>
      <c r="I3023" s="352"/>
      <c r="J3023" s="352"/>
      <c r="K3023" s="352"/>
      <c r="L3023" s="352"/>
      <c r="M3023" s="352"/>
    </row>
    <row r="3024" spans="5:13">
      <c r="E3024" s="352"/>
      <c r="F3024" s="352"/>
      <c r="G3024" s="352"/>
      <c r="H3024" s="352"/>
      <c r="I3024" s="352"/>
      <c r="J3024" s="352"/>
      <c r="K3024" s="352"/>
      <c r="L3024" s="352"/>
      <c r="M3024" s="352"/>
    </row>
    <row r="3025" spans="5:13">
      <c r="E3025" s="352"/>
      <c r="F3025" s="352"/>
      <c r="G3025" s="352"/>
      <c r="H3025" s="352"/>
      <c r="I3025" s="352"/>
      <c r="J3025" s="352"/>
      <c r="K3025" s="352"/>
      <c r="L3025" s="352"/>
      <c r="M3025" s="352"/>
    </row>
    <row r="3026" spans="5:13">
      <c r="E3026" s="352"/>
      <c r="F3026" s="352"/>
      <c r="G3026" s="352"/>
      <c r="H3026" s="352"/>
      <c r="I3026" s="352"/>
      <c r="J3026" s="352"/>
      <c r="K3026" s="352"/>
      <c r="L3026" s="352"/>
      <c r="M3026" s="352"/>
    </row>
    <row r="3027" spans="5:13">
      <c r="E3027" s="352"/>
      <c r="F3027" s="352"/>
      <c r="G3027" s="352"/>
      <c r="H3027" s="352"/>
      <c r="I3027" s="352"/>
      <c r="J3027" s="352"/>
      <c r="K3027" s="352"/>
      <c r="L3027" s="352"/>
      <c r="M3027" s="352"/>
    </row>
    <row r="3028" spans="5:13">
      <c r="E3028" s="352"/>
      <c r="F3028" s="352"/>
      <c r="G3028" s="352"/>
      <c r="H3028" s="352"/>
      <c r="I3028" s="352"/>
      <c r="J3028" s="352"/>
      <c r="K3028" s="352"/>
      <c r="L3028" s="352"/>
      <c r="M3028" s="352"/>
    </row>
    <row r="3029" spans="5:13">
      <c r="E3029" s="352"/>
      <c r="F3029" s="352"/>
      <c r="G3029" s="352"/>
      <c r="H3029" s="352"/>
      <c r="I3029" s="352"/>
      <c r="J3029" s="352"/>
      <c r="K3029" s="352"/>
      <c r="L3029" s="352"/>
      <c r="M3029" s="352"/>
    </row>
    <row r="3030" spans="5:13">
      <c r="E3030" s="352"/>
      <c r="F3030" s="352"/>
      <c r="G3030" s="352"/>
      <c r="H3030" s="352"/>
      <c r="I3030" s="352"/>
      <c r="J3030" s="352"/>
      <c r="K3030" s="352"/>
      <c r="L3030" s="352"/>
      <c r="M3030" s="352"/>
    </row>
    <row r="3031" spans="5:13">
      <c r="E3031" s="352"/>
      <c r="F3031" s="352"/>
      <c r="G3031" s="352"/>
      <c r="H3031" s="352"/>
      <c r="I3031" s="352"/>
      <c r="J3031" s="352"/>
      <c r="K3031" s="352"/>
      <c r="L3031" s="352"/>
      <c r="M3031" s="352"/>
    </row>
    <row r="3032" spans="5:13">
      <c r="E3032" s="352"/>
      <c r="F3032" s="352"/>
      <c r="G3032" s="352"/>
      <c r="H3032" s="352"/>
      <c r="I3032" s="352"/>
      <c r="J3032" s="352"/>
      <c r="K3032" s="352"/>
      <c r="L3032" s="352"/>
      <c r="M3032" s="352"/>
    </row>
    <row r="3033" spans="5:13">
      <c r="E3033" s="352"/>
      <c r="F3033" s="352"/>
      <c r="G3033" s="352"/>
      <c r="H3033" s="352"/>
      <c r="I3033" s="352"/>
      <c r="J3033" s="352"/>
      <c r="K3033" s="352"/>
      <c r="L3033" s="352"/>
      <c r="M3033" s="352"/>
    </row>
    <row r="3034" spans="5:13">
      <c r="E3034" s="352"/>
      <c r="F3034" s="352"/>
      <c r="G3034" s="352"/>
      <c r="H3034" s="352"/>
      <c r="I3034" s="352"/>
      <c r="J3034" s="352"/>
      <c r="K3034" s="352"/>
      <c r="L3034" s="352"/>
      <c r="M3034" s="352"/>
    </row>
    <row r="3035" spans="5:13">
      <c r="E3035" s="352"/>
      <c r="F3035" s="352"/>
      <c r="G3035" s="352"/>
      <c r="H3035" s="352"/>
      <c r="I3035" s="352"/>
      <c r="J3035" s="352"/>
      <c r="K3035" s="352"/>
      <c r="L3035" s="352"/>
      <c r="M3035" s="352"/>
    </row>
    <row r="3036" spans="5:13">
      <c r="E3036" s="352"/>
      <c r="F3036" s="352"/>
      <c r="G3036" s="352"/>
      <c r="H3036" s="352"/>
      <c r="I3036" s="352"/>
      <c r="J3036" s="352"/>
      <c r="K3036" s="352"/>
      <c r="L3036" s="352"/>
      <c r="M3036" s="352"/>
    </row>
    <row r="3037" spans="5:13">
      <c r="E3037" s="352"/>
      <c r="F3037" s="352"/>
      <c r="G3037" s="352"/>
      <c r="H3037" s="352"/>
      <c r="I3037" s="352"/>
      <c r="J3037" s="352"/>
      <c r="K3037" s="352"/>
      <c r="L3037" s="352"/>
      <c r="M3037" s="352"/>
    </row>
    <row r="3038" spans="5:13">
      <c r="E3038" s="352"/>
      <c r="F3038" s="352"/>
      <c r="G3038" s="352"/>
      <c r="H3038" s="352"/>
      <c r="I3038" s="352"/>
      <c r="J3038" s="352"/>
      <c r="K3038" s="352"/>
      <c r="L3038" s="352"/>
      <c r="M3038" s="352"/>
    </row>
    <row r="3039" spans="5:13">
      <c r="E3039" s="352"/>
      <c r="F3039" s="352"/>
      <c r="G3039" s="352"/>
      <c r="H3039" s="352"/>
      <c r="I3039" s="352"/>
      <c r="J3039" s="352"/>
      <c r="K3039" s="352"/>
      <c r="L3039" s="352"/>
      <c r="M3039" s="352"/>
    </row>
    <row r="3040" spans="5:13">
      <c r="E3040" s="352"/>
      <c r="F3040" s="352"/>
      <c r="G3040" s="352"/>
      <c r="H3040" s="352"/>
      <c r="I3040" s="352"/>
      <c r="J3040" s="352"/>
      <c r="K3040" s="352"/>
      <c r="L3040" s="352"/>
      <c r="M3040" s="352"/>
    </row>
    <row r="3041" spans="5:13">
      <c r="E3041" s="352"/>
      <c r="F3041" s="352"/>
      <c r="G3041" s="352"/>
      <c r="H3041" s="352"/>
      <c r="I3041" s="352"/>
      <c r="J3041" s="352"/>
      <c r="K3041" s="352"/>
      <c r="L3041" s="352"/>
      <c r="M3041" s="352"/>
    </row>
    <row r="3042" spans="5:13">
      <c r="E3042" s="352"/>
      <c r="F3042" s="352"/>
      <c r="G3042" s="352"/>
      <c r="H3042" s="352"/>
      <c r="I3042" s="352"/>
      <c r="J3042" s="352"/>
      <c r="K3042" s="352"/>
      <c r="L3042" s="352"/>
      <c r="M3042" s="352"/>
    </row>
    <row r="3043" spans="5:13">
      <c r="E3043" s="352"/>
      <c r="F3043" s="352"/>
      <c r="G3043" s="352"/>
      <c r="H3043" s="352"/>
      <c r="I3043" s="352"/>
      <c r="J3043" s="352"/>
      <c r="K3043" s="352"/>
      <c r="L3043" s="352"/>
      <c r="M3043" s="352"/>
    </row>
    <row r="3044" spans="5:13">
      <c r="E3044" s="352"/>
      <c r="F3044" s="352"/>
      <c r="G3044" s="352"/>
      <c r="H3044" s="352"/>
      <c r="I3044" s="352"/>
      <c r="J3044" s="352"/>
      <c r="K3044" s="352"/>
      <c r="L3044" s="352"/>
      <c r="M3044" s="352"/>
    </row>
    <row r="3045" spans="5:13">
      <c r="E3045" s="352"/>
      <c r="F3045" s="352"/>
      <c r="G3045" s="352"/>
      <c r="H3045" s="352"/>
      <c r="I3045" s="352"/>
      <c r="J3045" s="352"/>
      <c r="K3045" s="352"/>
      <c r="L3045" s="352"/>
      <c r="M3045" s="352"/>
    </row>
    <row r="3046" spans="5:13">
      <c r="E3046" s="352"/>
      <c r="F3046" s="352"/>
      <c r="G3046" s="352"/>
      <c r="H3046" s="352"/>
      <c r="I3046" s="352"/>
      <c r="J3046" s="352"/>
      <c r="K3046" s="352"/>
      <c r="L3046" s="352"/>
      <c r="M3046" s="352"/>
    </row>
    <row r="3047" spans="5:13">
      <c r="E3047" s="352"/>
      <c r="F3047" s="352"/>
      <c r="G3047" s="352"/>
      <c r="H3047" s="352"/>
      <c r="I3047" s="352"/>
      <c r="J3047" s="352"/>
      <c r="K3047" s="352"/>
      <c r="L3047" s="352"/>
      <c r="M3047" s="352"/>
    </row>
    <row r="3048" spans="5:13">
      <c r="E3048" s="352"/>
      <c r="F3048" s="352"/>
      <c r="G3048" s="352"/>
      <c r="H3048" s="352"/>
      <c r="I3048" s="352"/>
      <c r="J3048" s="352"/>
      <c r="K3048" s="352"/>
      <c r="L3048" s="352"/>
      <c r="M3048" s="352"/>
    </row>
    <row r="3049" spans="5:13">
      <c r="E3049" s="352"/>
      <c r="F3049" s="352"/>
      <c r="G3049" s="352"/>
      <c r="H3049" s="352"/>
      <c r="I3049" s="352"/>
      <c r="J3049" s="352"/>
      <c r="K3049" s="352"/>
      <c r="L3049" s="352"/>
      <c r="M3049" s="352"/>
    </row>
    <row r="3050" spans="5:13">
      <c r="E3050" s="352"/>
      <c r="F3050" s="352"/>
      <c r="G3050" s="352"/>
      <c r="H3050" s="352"/>
      <c r="I3050" s="352"/>
      <c r="J3050" s="352"/>
      <c r="K3050" s="352"/>
      <c r="L3050" s="352"/>
      <c r="M3050" s="352"/>
    </row>
    <row r="3051" spans="5:13">
      <c r="E3051" s="352"/>
      <c r="F3051" s="352"/>
      <c r="G3051" s="352"/>
      <c r="H3051" s="352"/>
      <c r="I3051" s="352"/>
      <c r="J3051" s="352"/>
      <c r="K3051" s="352"/>
      <c r="L3051" s="352"/>
      <c r="M3051" s="352"/>
    </row>
    <row r="3052" spans="5:13">
      <c r="E3052" s="352"/>
      <c r="F3052" s="352"/>
      <c r="G3052" s="352"/>
      <c r="H3052" s="352"/>
      <c r="I3052" s="352"/>
      <c r="J3052" s="352"/>
      <c r="K3052" s="352"/>
      <c r="L3052" s="352"/>
      <c r="M3052" s="352"/>
    </row>
    <row r="3053" spans="5:13">
      <c r="E3053" s="352"/>
      <c r="F3053" s="352"/>
      <c r="G3053" s="352"/>
      <c r="H3053" s="352"/>
      <c r="I3053" s="352"/>
      <c r="J3053" s="352"/>
      <c r="K3053" s="352"/>
      <c r="L3053" s="352"/>
      <c r="M3053" s="352"/>
    </row>
    <row r="3054" spans="5:13">
      <c r="E3054" s="352"/>
      <c r="F3054" s="352"/>
      <c r="G3054" s="352"/>
      <c r="H3054" s="352"/>
      <c r="I3054" s="352"/>
      <c r="J3054" s="352"/>
      <c r="K3054" s="352"/>
      <c r="L3054" s="352"/>
      <c r="M3054" s="352"/>
    </row>
    <row r="3055" spans="5:13">
      <c r="E3055" s="352"/>
      <c r="F3055" s="352"/>
      <c r="G3055" s="352"/>
      <c r="H3055" s="352"/>
      <c r="I3055" s="352"/>
      <c r="J3055" s="352"/>
      <c r="K3055" s="352"/>
      <c r="L3055" s="352"/>
      <c r="M3055" s="352"/>
    </row>
    <row r="3056" spans="5:13">
      <c r="E3056" s="352"/>
      <c r="F3056" s="352"/>
      <c r="G3056" s="352"/>
      <c r="H3056" s="352"/>
      <c r="I3056" s="352"/>
      <c r="J3056" s="352"/>
      <c r="K3056" s="352"/>
      <c r="L3056" s="352"/>
      <c r="M3056" s="352"/>
    </row>
    <row r="3057" spans="5:13">
      <c r="E3057" s="352"/>
      <c r="F3057" s="352"/>
      <c r="G3057" s="352"/>
      <c r="H3057" s="352"/>
      <c r="I3057" s="352"/>
      <c r="J3057" s="352"/>
      <c r="K3057" s="352"/>
      <c r="L3057" s="352"/>
      <c r="M3057" s="352"/>
    </row>
    <row r="3058" spans="5:13">
      <c r="E3058" s="352"/>
      <c r="F3058" s="352"/>
      <c r="G3058" s="352"/>
      <c r="H3058" s="352"/>
      <c r="I3058" s="352"/>
      <c r="J3058" s="352"/>
      <c r="K3058" s="352"/>
      <c r="L3058" s="352"/>
      <c r="M3058" s="352"/>
    </row>
    <row r="3059" spans="5:13">
      <c r="E3059" s="352"/>
      <c r="F3059" s="352"/>
      <c r="G3059" s="352"/>
      <c r="H3059" s="352"/>
      <c r="I3059" s="352"/>
      <c r="J3059" s="352"/>
      <c r="K3059" s="352"/>
      <c r="L3059" s="352"/>
      <c r="M3059" s="352"/>
    </row>
    <row r="3060" spans="5:13">
      <c r="E3060" s="352"/>
      <c r="F3060" s="352"/>
      <c r="G3060" s="352"/>
      <c r="H3060" s="352"/>
      <c r="I3060" s="352"/>
      <c r="J3060" s="352"/>
      <c r="K3060" s="352"/>
      <c r="L3060" s="352"/>
      <c r="M3060" s="352"/>
    </row>
    <row r="3061" spans="5:13">
      <c r="E3061" s="352"/>
      <c r="F3061" s="352"/>
      <c r="G3061" s="352"/>
      <c r="H3061" s="352"/>
      <c r="I3061" s="352"/>
      <c r="J3061" s="352"/>
      <c r="K3061" s="352"/>
      <c r="L3061" s="352"/>
      <c r="M3061" s="352"/>
    </row>
    <row r="3062" spans="5:13">
      <c r="E3062" s="352"/>
      <c r="F3062" s="352"/>
      <c r="G3062" s="352"/>
      <c r="H3062" s="352"/>
      <c r="I3062" s="352"/>
      <c r="J3062" s="352"/>
      <c r="K3062" s="352"/>
      <c r="L3062" s="352"/>
      <c r="M3062" s="352"/>
    </row>
    <row r="3063" spans="5:13">
      <c r="E3063" s="352"/>
      <c r="F3063" s="352"/>
      <c r="G3063" s="352"/>
      <c r="H3063" s="352"/>
      <c r="I3063" s="352"/>
      <c r="J3063" s="352"/>
      <c r="K3063" s="352"/>
      <c r="L3063" s="352"/>
      <c r="M3063" s="352"/>
    </row>
    <row r="3064" spans="5:13">
      <c r="E3064" s="352"/>
      <c r="F3064" s="352"/>
      <c r="G3064" s="352"/>
      <c r="H3064" s="352"/>
      <c r="I3064" s="352"/>
      <c r="J3064" s="352"/>
      <c r="K3064" s="352"/>
      <c r="L3064" s="352"/>
      <c r="M3064" s="352"/>
    </row>
    <row r="3065" spans="5:13">
      <c r="E3065" s="352"/>
      <c r="F3065" s="352"/>
      <c r="G3065" s="352"/>
      <c r="H3065" s="352"/>
      <c r="I3065" s="352"/>
      <c r="J3065" s="352"/>
      <c r="K3065" s="352"/>
      <c r="L3065" s="352"/>
      <c r="M3065" s="352"/>
    </row>
    <row r="3066" spans="5:13">
      <c r="E3066" s="352"/>
      <c r="F3066" s="352"/>
      <c r="G3066" s="352"/>
      <c r="H3066" s="352"/>
      <c r="I3066" s="352"/>
      <c r="J3066" s="352"/>
      <c r="K3066" s="352"/>
      <c r="L3066" s="352"/>
      <c r="M3066" s="352"/>
    </row>
    <row r="3067" spans="5:13">
      <c r="E3067" s="352"/>
      <c r="F3067" s="352"/>
      <c r="G3067" s="352"/>
      <c r="H3067" s="352"/>
      <c r="I3067" s="352"/>
      <c r="J3067" s="352"/>
      <c r="K3067" s="352"/>
      <c r="L3067" s="352"/>
      <c r="M3067" s="352"/>
    </row>
    <row r="3068" spans="5:13">
      <c r="E3068" s="352"/>
      <c r="F3068" s="352"/>
      <c r="G3068" s="352"/>
      <c r="H3068" s="352"/>
      <c r="I3068" s="352"/>
      <c r="J3068" s="352"/>
      <c r="K3068" s="352"/>
      <c r="L3068" s="352"/>
      <c r="M3068" s="352"/>
    </row>
    <row r="3069" spans="5:13">
      <c r="E3069" s="352"/>
      <c r="F3069" s="352"/>
      <c r="G3069" s="352"/>
      <c r="H3069" s="352"/>
      <c r="I3069" s="352"/>
      <c r="J3069" s="352"/>
      <c r="K3069" s="352"/>
      <c r="L3069" s="352"/>
      <c r="M3069" s="352"/>
    </row>
    <row r="3070" spans="5:13">
      <c r="E3070" s="352"/>
      <c r="F3070" s="352"/>
      <c r="G3070" s="352"/>
      <c r="H3070" s="352"/>
      <c r="I3070" s="352"/>
      <c r="J3070" s="352"/>
      <c r="K3070" s="352"/>
      <c r="L3070" s="352"/>
      <c r="M3070" s="352"/>
    </row>
    <row r="3071" spans="5:13">
      <c r="E3071" s="352"/>
      <c r="F3071" s="352"/>
      <c r="G3071" s="352"/>
      <c r="H3071" s="352"/>
      <c r="I3071" s="352"/>
      <c r="J3071" s="352"/>
      <c r="K3071" s="352"/>
      <c r="L3071" s="352"/>
      <c r="M3071" s="352"/>
    </row>
    <row r="3072" spans="5:13">
      <c r="E3072" s="352"/>
      <c r="F3072" s="352"/>
      <c r="G3072" s="352"/>
      <c r="H3072" s="352"/>
      <c r="I3072" s="352"/>
      <c r="J3072" s="352"/>
      <c r="K3072" s="352"/>
      <c r="L3072" s="352"/>
      <c r="M3072" s="352"/>
    </row>
    <row r="3073" spans="5:13">
      <c r="E3073" s="352"/>
      <c r="F3073" s="352"/>
      <c r="G3073" s="352"/>
      <c r="H3073" s="352"/>
      <c r="I3073" s="352"/>
      <c r="J3073" s="352"/>
      <c r="K3073" s="352"/>
      <c r="L3073" s="352"/>
      <c r="M3073" s="352"/>
    </row>
    <row r="3074" spans="5:13">
      <c r="E3074" s="352"/>
      <c r="F3074" s="352"/>
      <c r="G3074" s="352"/>
      <c r="H3074" s="352"/>
      <c r="I3074" s="352"/>
      <c r="J3074" s="352"/>
      <c r="K3074" s="352"/>
      <c r="L3074" s="352"/>
      <c r="M3074" s="352"/>
    </row>
    <row r="3075" spans="5:13">
      <c r="E3075" s="352"/>
      <c r="F3075" s="352"/>
      <c r="G3075" s="352"/>
      <c r="H3075" s="352"/>
      <c r="I3075" s="352"/>
      <c r="J3075" s="352"/>
      <c r="K3075" s="352"/>
      <c r="L3075" s="352"/>
      <c r="M3075" s="352"/>
    </row>
    <row r="3076" spans="5:13">
      <c r="E3076" s="352"/>
      <c r="F3076" s="352"/>
      <c r="G3076" s="352"/>
      <c r="H3076" s="352"/>
      <c r="I3076" s="352"/>
      <c r="J3076" s="352"/>
      <c r="K3076" s="352"/>
      <c r="L3076" s="352"/>
      <c r="M3076" s="352"/>
    </row>
    <row r="3077" spans="5:13">
      <c r="E3077" s="352"/>
      <c r="F3077" s="352"/>
      <c r="G3077" s="352"/>
      <c r="H3077" s="352"/>
      <c r="I3077" s="352"/>
      <c r="J3077" s="352"/>
      <c r="K3077" s="352"/>
      <c r="L3077" s="352"/>
      <c r="M3077" s="352"/>
    </row>
    <row r="3078" spans="5:13">
      <c r="E3078" s="352"/>
      <c r="F3078" s="352"/>
      <c r="G3078" s="352"/>
      <c r="H3078" s="352"/>
      <c r="I3078" s="352"/>
      <c r="J3078" s="352"/>
      <c r="K3078" s="352"/>
      <c r="L3078" s="352"/>
      <c r="M3078" s="352"/>
    </row>
    <row r="3079" spans="5:13">
      <c r="E3079" s="352"/>
      <c r="F3079" s="352"/>
      <c r="G3079" s="352"/>
      <c r="H3079" s="352"/>
      <c r="I3079" s="352"/>
      <c r="J3079" s="352"/>
      <c r="K3079" s="352"/>
      <c r="L3079" s="352"/>
      <c r="M3079" s="352"/>
    </row>
    <row r="3080" spans="5:13">
      <c r="E3080" s="352"/>
      <c r="F3080" s="352"/>
      <c r="G3080" s="352"/>
      <c r="H3080" s="352"/>
      <c r="I3080" s="352"/>
      <c r="J3080" s="352"/>
      <c r="K3080" s="352"/>
      <c r="L3080" s="352"/>
      <c r="M3080" s="352"/>
    </row>
    <row r="3081" spans="5:13">
      <c r="E3081" s="352"/>
      <c r="F3081" s="352"/>
      <c r="G3081" s="352"/>
      <c r="H3081" s="352"/>
      <c r="I3081" s="352"/>
      <c r="J3081" s="352"/>
      <c r="K3081" s="352"/>
      <c r="L3081" s="352"/>
      <c r="M3081" s="352"/>
    </row>
    <row r="3082" spans="5:13">
      <c r="E3082" s="352"/>
      <c r="F3082" s="352"/>
      <c r="G3082" s="352"/>
      <c r="H3082" s="352"/>
      <c r="I3082" s="352"/>
      <c r="J3082" s="352"/>
      <c r="K3082" s="352"/>
      <c r="L3082" s="352"/>
      <c r="M3082" s="352"/>
    </row>
    <row r="3083" spans="5:13">
      <c r="E3083" s="352"/>
      <c r="F3083" s="352"/>
      <c r="G3083" s="352"/>
      <c r="H3083" s="352"/>
      <c r="I3083" s="352"/>
      <c r="J3083" s="352"/>
      <c r="K3083" s="352"/>
      <c r="L3083" s="352"/>
      <c r="M3083" s="352"/>
    </row>
    <row r="3084" spans="5:13">
      <c r="E3084" s="352"/>
      <c r="F3084" s="352"/>
      <c r="G3084" s="352"/>
      <c r="H3084" s="352"/>
      <c r="I3084" s="352"/>
      <c r="J3084" s="352"/>
      <c r="K3084" s="352"/>
      <c r="L3084" s="352"/>
      <c r="M3084" s="352"/>
    </row>
    <row r="3085" spans="5:13">
      <c r="E3085" s="352"/>
      <c r="F3085" s="352"/>
      <c r="G3085" s="352"/>
      <c r="H3085" s="352"/>
      <c r="I3085" s="352"/>
      <c r="J3085" s="352"/>
      <c r="K3085" s="352"/>
      <c r="L3085" s="352"/>
      <c r="M3085" s="352"/>
    </row>
    <row r="3086" spans="5:13">
      <c r="E3086" s="352"/>
      <c r="F3086" s="352"/>
      <c r="G3086" s="352"/>
      <c r="H3086" s="352"/>
      <c r="I3086" s="352"/>
      <c r="J3086" s="352"/>
      <c r="K3086" s="352"/>
      <c r="L3086" s="352"/>
      <c r="M3086" s="352"/>
    </row>
    <row r="3087" spans="5:13">
      <c r="E3087" s="352"/>
      <c r="F3087" s="352"/>
      <c r="G3087" s="352"/>
      <c r="H3087" s="352"/>
      <c r="I3087" s="352"/>
      <c r="J3087" s="352"/>
      <c r="K3087" s="352"/>
      <c r="L3087" s="352"/>
      <c r="M3087" s="352"/>
    </row>
    <row r="3088" spans="5:13">
      <c r="E3088" s="352"/>
      <c r="F3088" s="352"/>
      <c r="G3088" s="352"/>
      <c r="H3088" s="352"/>
      <c r="I3088" s="352"/>
      <c r="J3088" s="352"/>
      <c r="K3088" s="352"/>
      <c r="L3088" s="352"/>
      <c r="M3088" s="352"/>
    </row>
    <row r="3089" spans="5:13">
      <c r="E3089" s="352"/>
      <c r="F3089" s="352"/>
      <c r="G3089" s="352"/>
      <c r="H3089" s="352"/>
      <c r="I3089" s="352"/>
      <c r="J3089" s="352"/>
      <c r="K3089" s="352"/>
      <c r="L3089" s="352"/>
      <c r="M3089" s="352"/>
    </row>
    <row r="3090" spans="5:13">
      <c r="E3090" s="352"/>
      <c r="F3090" s="352"/>
      <c r="G3090" s="352"/>
      <c r="H3090" s="352"/>
      <c r="I3090" s="352"/>
      <c r="J3090" s="352"/>
      <c r="K3090" s="352"/>
      <c r="L3090" s="352"/>
      <c r="M3090" s="352"/>
    </row>
    <row r="3091" spans="5:13">
      <c r="E3091" s="352"/>
      <c r="F3091" s="352"/>
      <c r="G3091" s="352"/>
      <c r="H3091" s="352"/>
      <c r="I3091" s="352"/>
      <c r="J3091" s="352"/>
      <c r="K3091" s="352"/>
      <c r="L3091" s="352"/>
      <c r="M3091" s="352"/>
    </row>
    <row r="3092" spans="5:13">
      <c r="E3092" s="352"/>
      <c r="F3092" s="352"/>
      <c r="G3092" s="352"/>
      <c r="H3092" s="352"/>
      <c r="I3092" s="352"/>
      <c r="J3092" s="352"/>
      <c r="K3092" s="352"/>
      <c r="L3092" s="352"/>
      <c r="M3092" s="352"/>
    </row>
    <row r="3093" spans="5:13">
      <c r="E3093" s="352"/>
      <c r="F3093" s="352"/>
      <c r="G3093" s="352"/>
      <c r="H3093" s="352"/>
      <c r="I3093" s="352"/>
      <c r="J3093" s="352"/>
      <c r="K3093" s="352"/>
      <c r="L3093" s="352"/>
      <c r="M3093" s="352"/>
    </row>
    <row r="3094" spans="5:13">
      <c r="E3094" s="352"/>
      <c r="F3094" s="352"/>
      <c r="G3094" s="352"/>
      <c r="H3094" s="352"/>
      <c r="I3094" s="352"/>
      <c r="J3094" s="352"/>
      <c r="K3094" s="352"/>
      <c r="L3094" s="352"/>
      <c r="M3094" s="352"/>
    </row>
    <row r="3095" spans="5:13">
      <c r="E3095" s="352"/>
      <c r="F3095" s="352"/>
      <c r="G3095" s="352"/>
      <c r="H3095" s="352"/>
      <c r="I3095" s="352"/>
      <c r="J3095" s="352"/>
      <c r="K3095" s="352"/>
      <c r="L3095" s="352"/>
      <c r="M3095" s="352"/>
    </row>
    <row r="3096" spans="5:13">
      <c r="E3096" s="352"/>
      <c r="F3096" s="352"/>
      <c r="G3096" s="352"/>
      <c r="H3096" s="352"/>
      <c r="I3096" s="352"/>
      <c r="J3096" s="352"/>
      <c r="K3096" s="352"/>
      <c r="L3096" s="352"/>
      <c r="M3096" s="352"/>
    </row>
    <row r="3097" spans="5:13">
      <c r="E3097" s="352"/>
      <c r="F3097" s="352"/>
      <c r="G3097" s="352"/>
      <c r="H3097" s="352"/>
      <c r="I3097" s="352"/>
      <c r="J3097" s="352"/>
      <c r="K3097" s="352"/>
      <c r="L3097" s="352"/>
      <c r="M3097" s="352"/>
    </row>
    <row r="3098" spans="5:13">
      <c r="E3098" s="352"/>
      <c r="F3098" s="352"/>
      <c r="G3098" s="352"/>
      <c r="H3098" s="352"/>
      <c r="I3098" s="352"/>
      <c r="J3098" s="352"/>
      <c r="K3098" s="352"/>
      <c r="L3098" s="352"/>
      <c r="M3098" s="352"/>
    </row>
    <row r="3099" spans="5:13">
      <c r="E3099" s="352"/>
      <c r="F3099" s="352"/>
      <c r="G3099" s="352"/>
      <c r="H3099" s="352"/>
      <c r="I3099" s="352"/>
      <c r="J3099" s="352"/>
      <c r="K3099" s="352"/>
      <c r="L3099" s="352"/>
      <c r="M3099" s="352"/>
    </row>
    <row r="3100" spans="5:13">
      <c r="E3100" s="352"/>
      <c r="F3100" s="352"/>
      <c r="G3100" s="352"/>
      <c r="H3100" s="352"/>
      <c r="I3100" s="352"/>
      <c r="J3100" s="352"/>
      <c r="K3100" s="352"/>
      <c r="L3100" s="352"/>
      <c r="M3100" s="352"/>
    </row>
    <row r="3101" spans="5:13">
      <c r="E3101" s="352"/>
      <c r="F3101" s="352"/>
      <c r="G3101" s="352"/>
      <c r="H3101" s="352"/>
      <c r="I3101" s="352"/>
      <c r="J3101" s="352"/>
      <c r="K3101" s="352"/>
      <c r="L3101" s="352"/>
      <c r="M3101" s="352"/>
    </row>
    <row r="3102" spans="5:13">
      <c r="E3102" s="352"/>
      <c r="F3102" s="352"/>
      <c r="G3102" s="352"/>
      <c r="H3102" s="352"/>
      <c r="I3102" s="352"/>
      <c r="J3102" s="352"/>
      <c r="K3102" s="352"/>
      <c r="L3102" s="352"/>
      <c r="M3102" s="352"/>
    </row>
    <row r="3103" spans="5:13">
      <c r="E3103" s="352"/>
      <c r="F3103" s="352"/>
      <c r="G3103" s="352"/>
      <c r="H3103" s="352"/>
      <c r="I3103" s="352"/>
      <c r="J3103" s="352"/>
      <c r="K3103" s="352"/>
      <c r="L3103" s="352"/>
      <c r="M3103" s="352"/>
    </row>
    <row r="3104" spans="5:13">
      <c r="E3104" s="352"/>
      <c r="F3104" s="352"/>
      <c r="G3104" s="352"/>
      <c r="H3104" s="352"/>
      <c r="I3104" s="352"/>
      <c r="J3104" s="352"/>
      <c r="K3104" s="352"/>
      <c r="L3104" s="352"/>
      <c r="M3104" s="352"/>
    </row>
    <row r="3105" spans="5:13">
      <c r="E3105" s="352"/>
      <c r="F3105" s="352"/>
      <c r="G3105" s="352"/>
      <c r="H3105" s="352"/>
      <c r="I3105" s="352"/>
      <c r="J3105" s="352"/>
      <c r="K3105" s="352"/>
      <c r="L3105" s="352"/>
      <c r="M3105" s="352"/>
    </row>
    <row r="3106" spans="5:13">
      <c r="E3106" s="352"/>
      <c r="F3106" s="352"/>
      <c r="G3106" s="352"/>
      <c r="H3106" s="352"/>
      <c r="I3106" s="352"/>
      <c r="J3106" s="352"/>
      <c r="K3106" s="352"/>
      <c r="L3106" s="352"/>
      <c r="M3106" s="352"/>
    </row>
    <row r="3107" spans="5:13">
      <c r="E3107" s="352"/>
      <c r="F3107" s="352"/>
      <c r="G3107" s="352"/>
      <c r="H3107" s="352"/>
      <c r="I3107" s="352"/>
      <c r="J3107" s="352"/>
      <c r="K3107" s="352"/>
      <c r="L3107" s="352"/>
      <c r="M3107" s="352"/>
    </row>
    <row r="3108" spans="5:13">
      <c r="E3108" s="352"/>
      <c r="F3108" s="352"/>
      <c r="G3108" s="352"/>
      <c r="H3108" s="352"/>
      <c r="I3108" s="352"/>
      <c r="J3108" s="352"/>
      <c r="K3108" s="352"/>
      <c r="L3108" s="352"/>
      <c r="M3108" s="352"/>
    </row>
    <row r="3109" spans="5:13">
      <c r="E3109" s="352"/>
      <c r="F3109" s="352"/>
      <c r="G3109" s="352"/>
      <c r="H3109" s="352"/>
      <c r="I3109" s="352"/>
      <c r="J3109" s="352"/>
      <c r="K3109" s="352"/>
      <c r="L3109" s="352"/>
      <c r="M3109" s="352"/>
    </row>
    <row r="3110" spans="5:13">
      <c r="E3110" s="352"/>
      <c r="F3110" s="352"/>
      <c r="G3110" s="352"/>
      <c r="H3110" s="352"/>
      <c r="I3110" s="352"/>
      <c r="J3110" s="352"/>
      <c r="K3110" s="352"/>
      <c r="L3110" s="352"/>
      <c r="M3110" s="352"/>
    </row>
    <row r="3111" spans="5:13">
      <c r="E3111" s="352"/>
      <c r="F3111" s="352"/>
      <c r="G3111" s="352"/>
      <c r="H3111" s="352"/>
      <c r="I3111" s="352"/>
      <c r="J3111" s="352"/>
      <c r="K3111" s="352"/>
      <c r="L3111" s="352"/>
      <c r="M3111" s="352"/>
    </row>
    <row r="3112" spans="5:13">
      <c r="E3112" s="352"/>
      <c r="F3112" s="352"/>
      <c r="G3112" s="352"/>
      <c r="H3112" s="352"/>
      <c r="I3112" s="352"/>
      <c r="J3112" s="352"/>
      <c r="K3112" s="352"/>
      <c r="L3112" s="352"/>
      <c r="M3112" s="352"/>
    </row>
    <row r="3113" spans="5:13">
      <c r="E3113" s="352"/>
      <c r="F3113" s="352"/>
      <c r="G3113" s="352"/>
      <c r="H3113" s="352"/>
      <c r="I3113" s="352"/>
      <c r="J3113" s="352"/>
      <c r="K3113" s="352"/>
      <c r="L3113" s="352"/>
      <c r="M3113" s="352"/>
    </row>
    <row r="3114" spans="5:13">
      <c r="E3114" s="352"/>
      <c r="F3114" s="352"/>
      <c r="G3114" s="352"/>
      <c r="H3114" s="352"/>
      <c r="I3114" s="352"/>
      <c r="J3114" s="352"/>
      <c r="K3114" s="352"/>
      <c r="L3114" s="352"/>
      <c r="M3114" s="352"/>
    </row>
    <row r="3115" spans="5:13">
      <c r="E3115" s="352"/>
      <c r="F3115" s="352"/>
      <c r="G3115" s="352"/>
      <c r="H3115" s="352"/>
      <c r="I3115" s="352"/>
      <c r="J3115" s="352"/>
      <c r="K3115" s="352"/>
      <c r="L3115" s="352"/>
      <c r="M3115" s="352"/>
    </row>
    <row r="3116" spans="5:13">
      <c r="E3116" s="352"/>
      <c r="F3116" s="352"/>
      <c r="G3116" s="352"/>
      <c r="H3116" s="352"/>
      <c r="I3116" s="352"/>
      <c r="J3116" s="352"/>
      <c r="K3116" s="352"/>
      <c r="L3116" s="352"/>
      <c r="M3116" s="352"/>
    </row>
    <row r="3117" spans="5:13">
      <c r="E3117" s="352"/>
      <c r="F3117" s="352"/>
      <c r="G3117" s="352"/>
      <c r="H3117" s="352"/>
      <c r="I3117" s="352"/>
      <c r="J3117" s="352"/>
      <c r="K3117" s="352"/>
      <c r="L3117" s="352"/>
      <c r="M3117" s="352"/>
    </row>
    <row r="3118" spans="5:13">
      <c r="E3118" s="352"/>
      <c r="F3118" s="352"/>
      <c r="G3118" s="352"/>
      <c r="H3118" s="352"/>
      <c r="I3118" s="352"/>
      <c r="J3118" s="352"/>
      <c r="K3118" s="352"/>
      <c r="L3118" s="352"/>
      <c r="M3118" s="352"/>
    </row>
    <row r="3119" spans="5:13">
      <c r="E3119" s="352"/>
      <c r="F3119" s="352"/>
      <c r="G3119" s="352"/>
      <c r="H3119" s="352"/>
      <c r="I3119" s="352"/>
      <c r="J3119" s="352"/>
      <c r="K3119" s="352"/>
      <c r="L3119" s="352"/>
      <c r="M3119" s="352"/>
    </row>
    <row r="3120" spans="5:13">
      <c r="E3120" s="352"/>
      <c r="F3120" s="352"/>
      <c r="G3120" s="352"/>
      <c r="H3120" s="352"/>
      <c r="I3120" s="352"/>
      <c r="J3120" s="352"/>
      <c r="K3120" s="352"/>
      <c r="L3120" s="352"/>
      <c r="M3120" s="352"/>
    </row>
    <row r="3121" spans="5:13">
      <c r="E3121" s="352"/>
      <c r="F3121" s="352"/>
      <c r="G3121" s="352"/>
      <c r="H3121" s="352"/>
      <c r="I3121" s="352"/>
      <c r="J3121" s="352"/>
      <c r="K3121" s="352"/>
      <c r="L3121" s="352"/>
      <c r="M3121" s="352"/>
    </row>
    <row r="3122" spans="5:13">
      <c r="E3122" s="352"/>
      <c r="F3122" s="352"/>
      <c r="G3122" s="352"/>
      <c r="H3122" s="352"/>
      <c r="I3122" s="352"/>
      <c r="J3122" s="352"/>
      <c r="K3122" s="352"/>
      <c r="L3122" s="352"/>
      <c r="M3122" s="352"/>
    </row>
    <row r="3123" spans="5:13">
      <c r="E3123" s="352"/>
      <c r="F3123" s="352"/>
      <c r="G3123" s="352"/>
      <c r="H3123" s="352"/>
      <c r="I3123" s="352"/>
      <c r="J3123" s="352"/>
      <c r="K3123" s="352"/>
      <c r="L3123" s="352"/>
      <c r="M3123" s="352"/>
    </row>
    <row r="3124" spans="5:13">
      <c r="E3124" s="352"/>
      <c r="F3124" s="352"/>
      <c r="G3124" s="352"/>
      <c r="H3124" s="352"/>
      <c r="I3124" s="352"/>
      <c r="J3124" s="352"/>
      <c r="K3124" s="352"/>
      <c r="L3124" s="352"/>
      <c r="M3124" s="352"/>
    </row>
    <row r="3125" spans="5:13">
      <c r="E3125" s="352"/>
      <c r="F3125" s="352"/>
      <c r="G3125" s="352"/>
      <c r="H3125" s="352"/>
      <c r="I3125" s="352"/>
      <c r="J3125" s="352"/>
      <c r="K3125" s="352"/>
      <c r="L3125" s="352"/>
      <c r="M3125" s="352"/>
    </row>
    <row r="3126" spans="5:13">
      <c r="E3126" s="352"/>
      <c r="F3126" s="352"/>
      <c r="G3126" s="352"/>
      <c r="H3126" s="352"/>
      <c r="I3126" s="352"/>
      <c r="J3126" s="352"/>
      <c r="K3126" s="352"/>
      <c r="L3126" s="352"/>
      <c r="M3126" s="352"/>
    </row>
    <row r="3127" spans="5:13">
      <c r="E3127" s="352"/>
      <c r="F3127" s="352"/>
      <c r="G3127" s="352"/>
      <c r="H3127" s="352"/>
      <c r="I3127" s="352"/>
      <c r="J3127" s="352"/>
      <c r="K3127" s="352"/>
      <c r="L3127" s="352"/>
      <c r="M3127" s="352"/>
    </row>
    <row r="3128" spans="5:13">
      <c r="E3128" s="352"/>
      <c r="F3128" s="352"/>
      <c r="G3128" s="352"/>
      <c r="H3128" s="352"/>
      <c r="I3128" s="352"/>
      <c r="J3128" s="352"/>
      <c r="K3128" s="352"/>
      <c r="L3128" s="352"/>
      <c r="M3128" s="352"/>
    </row>
    <row r="3129" spans="5:13">
      <c r="E3129" s="352"/>
      <c r="F3129" s="352"/>
      <c r="G3129" s="352"/>
      <c r="H3129" s="352"/>
      <c r="I3129" s="352"/>
      <c r="J3129" s="352"/>
      <c r="K3129" s="352"/>
      <c r="L3129" s="352"/>
      <c r="M3129" s="352"/>
    </row>
    <row r="3130" spans="5:13">
      <c r="E3130" s="352"/>
      <c r="F3130" s="352"/>
      <c r="G3130" s="352"/>
      <c r="H3130" s="352"/>
      <c r="I3130" s="352"/>
      <c r="J3130" s="352"/>
      <c r="K3130" s="352"/>
      <c r="L3130" s="352"/>
      <c r="M3130" s="352"/>
    </row>
    <row r="3131" spans="5:13">
      <c r="E3131" s="352"/>
      <c r="F3131" s="352"/>
      <c r="G3131" s="352"/>
      <c r="H3131" s="352"/>
      <c r="I3131" s="352"/>
      <c r="J3131" s="352"/>
      <c r="K3131" s="352"/>
      <c r="L3131" s="352"/>
      <c r="M3131" s="352"/>
    </row>
    <row r="3132" spans="5:13">
      <c r="E3132" s="352"/>
      <c r="F3132" s="352"/>
      <c r="G3132" s="352"/>
      <c r="H3132" s="352"/>
      <c r="I3132" s="352"/>
      <c r="J3132" s="352"/>
      <c r="K3132" s="352"/>
      <c r="L3132" s="352"/>
      <c r="M3132" s="352"/>
    </row>
    <row r="3133" spans="5:13">
      <c r="E3133" s="352"/>
      <c r="F3133" s="352"/>
      <c r="G3133" s="352"/>
      <c r="H3133" s="352"/>
      <c r="I3133" s="352"/>
      <c r="J3133" s="352"/>
      <c r="K3133" s="352"/>
      <c r="L3133" s="352"/>
      <c r="M3133" s="352"/>
    </row>
    <row r="3134" spans="5:13">
      <c r="E3134" s="352"/>
      <c r="F3134" s="352"/>
      <c r="G3134" s="352"/>
      <c r="H3134" s="352"/>
      <c r="I3134" s="352"/>
      <c r="J3134" s="352"/>
      <c r="K3134" s="352"/>
      <c r="L3134" s="352"/>
      <c r="M3134" s="352"/>
    </row>
    <row r="3135" spans="5:13">
      <c r="E3135" s="352"/>
      <c r="F3135" s="352"/>
      <c r="G3135" s="352"/>
      <c r="H3135" s="352"/>
      <c r="I3135" s="352"/>
      <c r="J3135" s="352"/>
      <c r="K3135" s="352"/>
      <c r="L3135" s="352"/>
      <c r="M3135" s="352"/>
    </row>
    <row r="3136" spans="5:13">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52"/>
      <c r="I3138" s="352"/>
      <c r="J3138" s="352"/>
      <c r="K3138" s="352"/>
      <c r="L3138" s="352"/>
      <c r="M3138" s="352"/>
    </row>
    <row r="3139" spans="5:13">
      <c r="E3139" s="352"/>
      <c r="F3139" s="352"/>
      <c r="G3139" s="352"/>
      <c r="H3139" s="352"/>
      <c r="I3139" s="352"/>
      <c r="J3139" s="352"/>
      <c r="K3139" s="352"/>
      <c r="L3139" s="352"/>
      <c r="M3139" s="352"/>
    </row>
    <row r="3140" spans="5:13">
      <c r="E3140" s="352"/>
      <c r="F3140" s="352"/>
      <c r="G3140" s="352"/>
      <c r="H3140" s="352"/>
      <c r="I3140" s="352"/>
      <c r="J3140" s="352"/>
      <c r="K3140" s="352"/>
      <c r="L3140" s="352"/>
      <c r="M3140" s="352"/>
    </row>
    <row r="3141" spans="5:13">
      <c r="E3141" s="352"/>
      <c r="F3141" s="352"/>
      <c r="G3141" s="352"/>
      <c r="H3141" s="352"/>
      <c r="I3141" s="352"/>
      <c r="J3141" s="352"/>
      <c r="K3141" s="352"/>
      <c r="L3141" s="352"/>
      <c r="M3141" s="352"/>
    </row>
    <row r="3142" spans="5:13">
      <c r="E3142" s="352"/>
      <c r="F3142" s="352"/>
      <c r="G3142" s="352"/>
      <c r="H3142" s="352"/>
      <c r="I3142" s="352"/>
      <c r="J3142" s="352"/>
      <c r="K3142" s="352"/>
      <c r="L3142" s="352"/>
      <c r="M3142" s="352"/>
    </row>
    <row r="3143" spans="5:13">
      <c r="E3143" s="352"/>
      <c r="F3143" s="352"/>
      <c r="G3143" s="352"/>
      <c r="H3143" s="352"/>
      <c r="I3143" s="352"/>
      <c r="J3143" s="352"/>
      <c r="K3143" s="352"/>
      <c r="L3143" s="352"/>
      <c r="M3143" s="352"/>
    </row>
    <row r="3144" spans="5:13">
      <c r="E3144" s="352"/>
      <c r="F3144" s="352"/>
      <c r="G3144" s="352"/>
      <c r="H3144" s="352"/>
      <c r="I3144" s="352"/>
      <c r="J3144" s="352"/>
      <c r="K3144" s="352"/>
      <c r="L3144" s="352"/>
      <c r="M3144" s="352"/>
    </row>
    <row r="3145" spans="5:13">
      <c r="E3145" s="352"/>
      <c r="F3145" s="352"/>
      <c r="G3145" s="352"/>
      <c r="H3145" s="352"/>
      <c r="I3145" s="352"/>
      <c r="J3145" s="352"/>
      <c r="K3145" s="352"/>
      <c r="L3145" s="352"/>
      <c r="M3145" s="352"/>
    </row>
    <row r="3146" spans="5:13">
      <c r="E3146" s="352"/>
      <c r="F3146" s="352"/>
      <c r="G3146" s="352"/>
      <c r="H3146" s="352"/>
      <c r="I3146" s="352"/>
      <c r="J3146" s="352"/>
      <c r="K3146" s="352"/>
      <c r="L3146" s="352"/>
      <c r="M3146" s="352"/>
    </row>
    <row r="3147" spans="5:13">
      <c r="E3147" s="352"/>
      <c r="F3147" s="352"/>
      <c r="G3147" s="352"/>
      <c r="H3147" s="352"/>
      <c r="I3147" s="352"/>
      <c r="J3147" s="352"/>
      <c r="K3147" s="352"/>
      <c r="L3147" s="352"/>
      <c r="M3147" s="352"/>
    </row>
    <row r="3148" spans="5:13">
      <c r="E3148" s="352"/>
      <c r="F3148" s="352"/>
      <c r="G3148" s="352"/>
      <c r="H3148" s="352"/>
      <c r="I3148" s="352"/>
      <c r="J3148" s="352"/>
      <c r="K3148" s="352"/>
      <c r="L3148" s="352"/>
      <c r="M3148" s="352"/>
    </row>
    <row r="3149" spans="5:13">
      <c r="E3149" s="352"/>
      <c r="F3149" s="352"/>
      <c r="G3149" s="352"/>
      <c r="H3149" s="352"/>
      <c r="I3149" s="352"/>
      <c r="J3149" s="352"/>
      <c r="K3149" s="352"/>
      <c r="L3149" s="352"/>
      <c r="M3149" s="352"/>
    </row>
    <row r="3150" spans="5:13">
      <c r="E3150" s="352"/>
      <c r="F3150" s="352"/>
      <c r="G3150" s="352"/>
      <c r="H3150" s="352"/>
      <c r="I3150" s="352"/>
      <c r="J3150" s="352"/>
      <c r="K3150" s="352"/>
      <c r="L3150" s="352"/>
      <c r="M3150" s="352"/>
    </row>
    <row r="3151" spans="5:13">
      <c r="E3151" s="352"/>
      <c r="F3151" s="352"/>
      <c r="G3151" s="352"/>
      <c r="H3151" s="352"/>
      <c r="I3151" s="352"/>
      <c r="J3151" s="352"/>
      <c r="K3151" s="352"/>
      <c r="L3151" s="352"/>
      <c r="M3151" s="352"/>
    </row>
    <row r="3152" spans="5:13">
      <c r="E3152" s="352"/>
      <c r="F3152" s="352"/>
      <c r="G3152" s="352"/>
      <c r="H3152" s="352"/>
      <c r="I3152" s="352"/>
      <c r="J3152" s="352"/>
      <c r="K3152" s="352"/>
      <c r="L3152" s="352"/>
      <c r="M3152" s="352"/>
    </row>
    <row r="3153" spans="5:13">
      <c r="E3153" s="352"/>
      <c r="F3153" s="352"/>
      <c r="G3153" s="352"/>
      <c r="H3153" s="352"/>
      <c r="I3153" s="352"/>
      <c r="J3153" s="352"/>
      <c r="K3153" s="352"/>
      <c r="L3153" s="352"/>
      <c r="M3153" s="352"/>
    </row>
    <row r="3154" spans="5:13">
      <c r="E3154" s="352"/>
      <c r="F3154" s="352"/>
      <c r="G3154" s="352"/>
      <c r="H3154" s="352"/>
      <c r="I3154" s="352"/>
      <c r="J3154" s="352"/>
      <c r="K3154" s="352"/>
      <c r="L3154" s="352"/>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52"/>
      <c r="I3157" s="352"/>
      <c r="J3157" s="352"/>
      <c r="K3157" s="352"/>
      <c r="L3157" s="352"/>
      <c r="M3157" s="352"/>
    </row>
    <row r="3158" spans="5:13">
      <c r="E3158" s="352"/>
      <c r="F3158" s="352"/>
      <c r="G3158" s="352"/>
      <c r="H3158" s="352"/>
      <c r="I3158" s="352"/>
      <c r="J3158" s="352"/>
      <c r="K3158" s="352"/>
      <c r="L3158" s="352"/>
      <c r="M3158" s="352"/>
    </row>
    <row r="3159" spans="5:13">
      <c r="E3159" s="352"/>
      <c r="F3159" s="352"/>
      <c r="G3159" s="352"/>
      <c r="H3159" s="352"/>
      <c r="I3159" s="352"/>
      <c r="J3159" s="352"/>
      <c r="K3159" s="352"/>
      <c r="L3159" s="352"/>
      <c r="M3159" s="352"/>
    </row>
    <row r="3160" spans="5:13">
      <c r="E3160" s="352"/>
      <c r="F3160" s="352"/>
      <c r="G3160" s="352"/>
      <c r="H3160" s="352"/>
      <c r="I3160" s="352"/>
      <c r="J3160" s="352"/>
      <c r="K3160" s="352"/>
      <c r="L3160" s="352"/>
      <c r="M3160" s="352"/>
    </row>
    <row r="3161" spans="5:13">
      <c r="E3161" s="352"/>
      <c r="F3161" s="352"/>
      <c r="G3161" s="352"/>
      <c r="H3161" s="352"/>
      <c r="I3161" s="352"/>
      <c r="J3161" s="352"/>
      <c r="K3161" s="352"/>
      <c r="L3161" s="352"/>
      <c r="M3161" s="352"/>
    </row>
    <row r="3162" spans="5:13">
      <c r="E3162" s="352"/>
      <c r="F3162" s="352"/>
      <c r="G3162" s="352"/>
      <c r="H3162" s="352"/>
      <c r="I3162" s="352"/>
      <c r="J3162" s="352"/>
      <c r="K3162" s="352"/>
      <c r="L3162" s="352"/>
      <c r="M3162" s="352"/>
    </row>
    <row r="3163" spans="5:13">
      <c r="E3163" s="352"/>
      <c r="F3163" s="352"/>
      <c r="G3163" s="352"/>
      <c r="H3163" s="352"/>
      <c r="I3163" s="352"/>
      <c r="J3163" s="352"/>
      <c r="K3163" s="352"/>
      <c r="L3163" s="352"/>
      <c r="M3163" s="352"/>
    </row>
    <row r="3164" spans="5:13">
      <c r="E3164" s="352"/>
      <c r="F3164" s="352"/>
      <c r="G3164" s="352"/>
      <c r="H3164" s="352"/>
      <c r="I3164" s="352"/>
      <c r="J3164" s="352"/>
      <c r="K3164" s="352"/>
      <c r="L3164" s="352"/>
      <c r="M3164" s="352"/>
    </row>
    <row r="3165" spans="5:13">
      <c r="E3165" s="352"/>
      <c r="F3165" s="352"/>
      <c r="G3165" s="352"/>
      <c r="H3165" s="352"/>
      <c r="I3165" s="352"/>
      <c r="J3165" s="352"/>
      <c r="K3165" s="352"/>
      <c r="L3165" s="352"/>
      <c r="M3165" s="352"/>
    </row>
    <row r="3166" spans="5:13">
      <c r="E3166" s="352"/>
      <c r="F3166" s="352"/>
      <c r="G3166" s="352"/>
      <c r="H3166" s="352"/>
      <c r="I3166" s="352"/>
      <c r="J3166" s="352"/>
      <c r="K3166" s="352"/>
      <c r="L3166" s="352"/>
      <c r="M3166" s="352"/>
    </row>
    <row r="3167" spans="5:13">
      <c r="E3167" s="352"/>
      <c r="F3167" s="352"/>
      <c r="G3167" s="352"/>
      <c r="H3167" s="352"/>
      <c r="I3167" s="352"/>
      <c r="J3167" s="352"/>
      <c r="K3167" s="352"/>
      <c r="L3167" s="352"/>
      <c r="M3167" s="352"/>
    </row>
    <row r="3168" spans="5:13">
      <c r="E3168" s="352"/>
      <c r="F3168" s="352"/>
      <c r="G3168" s="352"/>
      <c r="H3168" s="352"/>
      <c r="I3168" s="352"/>
      <c r="J3168" s="352"/>
      <c r="K3168" s="352"/>
      <c r="L3168" s="352"/>
      <c r="M3168" s="352"/>
    </row>
    <row r="3169" spans="5:13">
      <c r="E3169" s="352"/>
      <c r="F3169" s="352"/>
      <c r="G3169" s="352"/>
      <c r="H3169" s="352"/>
      <c r="I3169" s="352"/>
      <c r="J3169" s="352"/>
      <c r="K3169" s="352"/>
      <c r="L3169" s="352"/>
      <c r="M3169" s="352"/>
    </row>
    <row r="3170" spans="5:13">
      <c r="E3170" s="352"/>
      <c r="F3170" s="352"/>
      <c r="G3170" s="352"/>
      <c r="H3170" s="352"/>
      <c r="I3170" s="352"/>
      <c r="J3170" s="352"/>
      <c r="K3170" s="352"/>
      <c r="L3170" s="352"/>
      <c r="M3170" s="352"/>
    </row>
    <row r="3171" spans="5:13">
      <c r="E3171" s="352"/>
      <c r="F3171" s="352"/>
      <c r="G3171" s="352"/>
      <c r="H3171" s="352"/>
      <c r="I3171" s="352"/>
      <c r="J3171" s="352"/>
      <c r="K3171" s="352"/>
      <c r="L3171" s="352"/>
      <c r="M3171" s="352"/>
    </row>
    <row r="3172" spans="5:13">
      <c r="E3172" s="352"/>
      <c r="F3172" s="352"/>
      <c r="G3172" s="352"/>
      <c r="H3172" s="352"/>
      <c r="I3172" s="352"/>
      <c r="J3172" s="352"/>
      <c r="K3172" s="352"/>
      <c r="L3172" s="352"/>
      <c r="M3172" s="352"/>
    </row>
    <row r="3173" spans="5:13">
      <c r="E3173" s="352"/>
      <c r="F3173" s="352"/>
      <c r="G3173" s="352"/>
      <c r="H3173" s="352"/>
      <c r="I3173" s="352"/>
      <c r="J3173" s="352"/>
      <c r="K3173" s="352"/>
      <c r="L3173" s="352"/>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c r="E3176" s="352"/>
      <c r="F3176" s="352"/>
      <c r="G3176" s="352"/>
      <c r="H3176" s="352"/>
      <c r="I3176" s="352"/>
      <c r="J3176" s="352"/>
      <c r="K3176" s="352"/>
      <c r="L3176" s="352"/>
      <c r="M3176" s="352"/>
    </row>
    <row r="3177" spans="5:13">
      <c r="E3177" s="352"/>
      <c r="F3177" s="352"/>
      <c r="G3177" s="352"/>
      <c r="H3177" s="352"/>
      <c r="I3177" s="352"/>
      <c r="J3177" s="352"/>
      <c r="K3177" s="352"/>
      <c r="L3177" s="352"/>
      <c r="M3177" s="352"/>
    </row>
    <row r="3178" spans="5:13">
      <c r="E3178" s="352"/>
      <c r="F3178" s="352"/>
      <c r="G3178" s="352"/>
      <c r="H3178" s="352"/>
      <c r="I3178" s="352"/>
      <c r="J3178" s="352"/>
      <c r="K3178" s="352"/>
      <c r="L3178" s="352"/>
      <c r="M3178" s="352"/>
    </row>
    <row r="3179" spans="5:13">
      <c r="E3179" s="352"/>
      <c r="F3179" s="352"/>
      <c r="G3179" s="352"/>
      <c r="H3179" s="352"/>
      <c r="I3179" s="352"/>
      <c r="J3179" s="352"/>
      <c r="K3179" s="352"/>
      <c r="L3179" s="352"/>
      <c r="M3179" s="352"/>
    </row>
    <row r="3180" spans="5:13">
      <c r="E3180" s="352"/>
      <c r="F3180" s="352"/>
      <c r="G3180" s="352"/>
      <c r="H3180" s="352"/>
      <c r="I3180" s="352"/>
      <c r="J3180" s="352"/>
      <c r="K3180" s="352"/>
      <c r="L3180" s="352"/>
      <c r="M3180" s="352"/>
    </row>
    <row r="3181" spans="5:13">
      <c r="E3181" s="352"/>
      <c r="F3181" s="352"/>
      <c r="G3181" s="352"/>
      <c r="H3181" s="352"/>
      <c r="I3181" s="352"/>
      <c r="J3181" s="352"/>
      <c r="K3181" s="352"/>
      <c r="L3181" s="352"/>
      <c r="M3181" s="352"/>
    </row>
    <row r="3182" spans="5:13">
      <c r="E3182" s="352"/>
      <c r="F3182" s="352"/>
      <c r="G3182" s="352"/>
      <c r="H3182" s="352"/>
      <c r="I3182" s="352"/>
      <c r="J3182" s="352"/>
      <c r="K3182" s="352"/>
      <c r="L3182" s="352"/>
      <c r="M3182" s="352"/>
    </row>
    <row r="3183" spans="5:13">
      <c r="E3183" s="352"/>
      <c r="F3183" s="352"/>
      <c r="G3183" s="352"/>
      <c r="H3183" s="352"/>
      <c r="I3183" s="352"/>
      <c r="J3183" s="352"/>
      <c r="K3183" s="352"/>
      <c r="L3183" s="352"/>
      <c r="M3183" s="352"/>
    </row>
    <row r="3184" spans="5:13">
      <c r="E3184" s="352"/>
      <c r="F3184" s="352"/>
      <c r="G3184" s="352"/>
      <c r="H3184" s="352"/>
      <c r="I3184" s="352"/>
      <c r="J3184" s="352"/>
      <c r="K3184" s="352"/>
      <c r="L3184" s="352"/>
      <c r="M3184" s="352"/>
    </row>
    <row r="3185" spans="5:13">
      <c r="E3185" s="352"/>
      <c r="F3185" s="352"/>
      <c r="G3185" s="352"/>
      <c r="H3185" s="352"/>
      <c r="I3185" s="352"/>
      <c r="J3185" s="352"/>
      <c r="K3185" s="352"/>
      <c r="L3185" s="352"/>
      <c r="M3185" s="352"/>
    </row>
    <row r="3186" spans="5:13">
      <c r="E3186" s="352"/>
      <c r="F3186" s="352"/>
      <c r="G3186" s="352"/>
      <c r="H3186" s="352"/>
      <c r="I3186" s="352"/>
      <c r="J3186" s="352"/>
      <c r="K3186" s="352"/>
      <c r="L3186" s="352"/>
      <c r="M3186" s="352"/>
    </row>
    <row r="3187" spans="5:13">
      <c r="E3187" s="352"/>
      <c r="F3187" s="352"/>
      <c r="G3187" s="352"/>
      <c r="H3187" s="352"/>
      <c r="I3187" s="352"/>
      <c r="J3187" s="352"/>
      <c r="K3187" s="352"/>
      <c r="L3187" s="352"/>
      <c r="M3187" s="352"/>
    </row>
    <row r="3188" spans="5:13">
      <c r="E3188" s="352"/>
      <c r="F3188" s="352"/>
      <c r="G3188" s="352"/>
      <c r="H3188" s="352"/>
      <c r="I3188" s="352"/>
      <c r="J3188" s="352"/>
      <c r="K3188" s="352"/>
      <c r="L3188" s="352"/>
      <c r="M3188" s="352"/>
    </row>
    <row r="3189" spans="5:13">
      <c r="E3189" s="352"/>
      <c r="F3189" s="352"/>
      <c r="G3189" s="352"/>
      <c r="H3189" s="352"/>
      <c r="I3189" s="352"/>
      <c r="J3189" s="352"/>
      <c r="K3189" s="352"/>
      <c r="L3189" s="352"/>
      <c r="M3189" s="352"/>
    </row>
    <row r="3190" spans="5:13">
      <c r="E3190" s="352"/>
      <c r="F3190" s="352"/>
      <c r="G3190" s="352"/>
      <c r="H3190" s="352"/>
      <c r="I3190" s="352"/>
      <c r="J3190" s="352"/>
      <c r="K3190" s="352"/>
      <c r="L3190" s="352"/>
      <c r="M3190" s="352"/>
    </row>
    <row r="3191" spans="5:13">
      <c r="E3191" s="352"/>
      <c r="F3191" s="352"/>
      <c r="G3191" s="352"/>
      <c r="H3191" s="352"/>
      <c r="I3191" s="352"/>
      <c r="J3191" s="352"/>
      <c r="K3191" s="352"/>
      <c r="L3191" s="352"/>
      <c r="M3191" s="352"/>
    </row>
    <row r="3192" spans="5:13">
      <c r="E3192" s="352"/>
      <c r="F3192" s="352"/>
      <c r="G3192" s="352"/>
      <c r="H3192" s="352"/>
      <c r="I3192" s="352"/>
      <c r="J3192" s="352"/>
      <c r="K3192" s="352"/>
      <c r="L3192" s="352"/>
      <c r="M3192" s="352"/>
    </row>
    <row r="3193" spans="5:13">
      <c r="E3193" s="352"/>
      <c r="F3193" s="352"/>
      <c r="G3193" s="352"/>
      <c r="H3193" s="352"/>
      <c r="I3193" s="352"/>
      <c r="J3193" s="352"/>
      <c r="K3193" s="352"/>
      <c r="L3193" s="352"/>
      <c r="M3193" s="352"/>
    </row>
    <row r="3194" spans="5:13">
      <c r="E3194" s="352"/>
      <c r="F3194" s="352"/>
      <c r="G3194" s="352"/>
      <c r="H3194" s="352"/>
      <c r="I3194" s="352"/>
      <c r="J3194" s="352"/>
      <c r="K3194" s="352"/>
      <c r="L3194" s="352"/>
      <c r="M3194" s="352"/>
    </row>
    <row r="3195" spans="5:13">
      <c r="E3195" s="352"/>
      <c r="F3195" s="352"/>
      <c r="G3195" s="352"/>
      <c r="H3195" s="352"/>
      <c r="I3195" s="352"/>
      <c r="J3195" s="352"/>
      <c r="K3195" s="352"/>
      <c r="L3195" s="352"/>
      <c r="M3195" s="352"/>
    </row>
    <row r="3196" spans="5:13">
      <c r="E3196" s="352"/>
      <c r="F3196" s="352"/>
      <c r="G3196" s="352"/>
      <c r="H3196" s="352"/>
      <c r="I3196" s="352"/>
      <c r="J3196" s="352"/>
      <c r="K3196" s="352"/>
      <c r="L3196" s="352"/>
      <c r="M3196" s="352"/>
    </row>
    <row r="3197" spans="5:13">
      <c r="E3197" s="352"/>
      <c r="F3197" s="352"/>
      <c r="G3197" s="352"/>
      <c r="H3197" s="352"/>
      <c r="I3197" s="352"/>
      <c r="J3197" s="352"/>
      <c r="K3197" s="352"/>
      <c r="L3197" s="352"/>
      <c r="M3197" s="352"/>
    </row>
    <row r="3198" spans="5:13">
      <c r="E3198" s="352"/>
      <c r="F3198" s="352"/>
      <c r="G3198" s="352"/>
      <c r="H3198" s="352"/>
      <c r="I3198" s="352"/>
      <c r="J3198" s="352"/>
      <c r="K3198" s="352"/>
      <c r="L3198" s="352"/>
      <c r="M3198" s="352"/>
    </row>
    <row r="3199" spans="5:13">
      <c r="E3199" s="352"/>
      <c r="F3199" s="352"/>
      <c r="G3199" s="352"/>
      <c r="H3199" s="352"/>
      <c r="I3199" s="352"/>
      <c r="J3199" s="352"/>
      <c r="K3199" s="352"/>
      <c r="L3199" s="352"/>
      <c r="M3199" s="352"/>
    </row>
    <row r="3200" spans="5:13">
      <c r="E3200" s="352"/>
      <c r="F3200" s="352"/>
      <c r="G3200" s="352"/>
      <c r="H3200" s="352"/>
      <c r="I3200" s="352"/>
      <c r="J3200" s="352"/>
      <c r="K3200" s="352"/>
      <c r="L3200" s="352"/>
      <c r="M3200" s="352"/>
    </row>
    <row r="3201" spans="5:13">
      <c r="E3201" s="352"/>
      <c r="F3201" s="352"/>
      <c r="G3201" s="352"/>
      <c r="H3201" s="352"/>
      <c r="I3201" s="352"/>
      <c r="J3201" s="352"/>
      <c r="K3201" s="352"/>
      <c r="L3201" s="352"/>
      <c r="M3201" s="352"/>
    </row>
    <row r="3202" spans="5:13">
      <c r="E3202" s="352"/>
      <c r="F3202" s="352"/>
      <c r="G3202" s="352"/>
      <c r="H3202" s="352"/>
      <c r="I3202" s="352"/>
      <c r="J3202" s="352"/>
      <c r="K3202" s="352"/>
      <c r="L3202" s="352"/>
      <c r="M3202" s="352"/>
    </row>
    <row r="3203" spans="5:13">
      <c r="E3203" s="352"/>
      <c r="F3203" s="352"/>
      <c r="G3203" s="352"/>
      <c r="H3203" s="352"/>
      <c r="I3203" s="352"/>
      <c r="J3203" s="352"/>
      <c r="K3203" s="352"/>
      <c r="L3203" s="352"/>
      <c r="M3203" s="352"/>
    </row>
    <row r="3204" spans="5:13">
      <c r="E3204" s="352"/>
      <c r="F3204" s="352"/>
      <c r="G3204" s="352"/>
      <c r="H3204" s="352"/>
      <c r="I3204" s="352"/>
      <c r="J3204" s="352"/>
      <c r="K3204" s="352"/>
      <c r="L3204" s="352"/>
      <c r="M3204" s="352"/>
    </row>
    <row r="3205" spans="5:13">
      <c r="E3205" s="352"/>
      <c r="F3205" s="352"/>
      <c r="G3205" s="352"/>
      <c r="H3205" s="352"/>
      <c r="I3205" s="352"/>
      <c r="J3205" s="352"/>
      <c r="K3205" s="352"/>
      <c r="L3205" s="352"/>
      <c r="M3205" s="352"/>
    </row>
    <row r="3206" spans="5:13">
      <c r="E3206" s="352"/>
      <c r="F3206" s="352"/>
      <c r="G3206" s="352"/>
      <c r="H3206" s="352"/>
      <c r="I3206" s="352"/>
      <c r="J3206" s="352"/>
      <c r="K3206" s="352"/>
      <c r="L3206" s="352"/>
      <c r="M3206" s="352"/>
    </row>
    <row r="3207" spans="5:13">
      <c r="E3207" s="352"/>
      <c r="F3207" s="352"/>
      <c r="G3207" s="352"/>
      <c r="H3207" s="352"/>
      <c r="I3207" s="352"/>
      <c r="J3207" s="352"/>
      <c r="K3207" s="352"/>
      <c r="L3207" s="352"/>
      <c r="M3207" s="352"/>
    </row>
    <row r="3208" spans="5:13">
      <c r="E3208" s="352"/>
      <c r="F3208" s="352"/>
      <c r="G3208" s="352"/>
      <c r="H3208" s="352"/>
      <c r="I3208" s="352"/>
      <c r="J3208" s="352"/>
      <c r="K3208" s="352"/>
      <c r="L3208" s="352"/>
      <c r="M3208" s="352"/>
    </row>
    <row r="3209" spans="5:13">
      <c r="E3209" s="352"/>
      <c r="F3209" s="352"/>
      <c r="G3209" s="352"/>
      <c r="H3209" s="352"/>
      <c r="I3209" s="352"/>
      <c r="J3209" s="352"/>
      <c r="K3209" s="352"/>
      <c r="L3209" s="352"/>
      <c r="M3209" s="352"/>
    </row>
    <row r="3210" spans="5:13">
      <c r="E3210" s="352"/>
      <c r="F3210" s="352"/>
      <c r="G3210" s="352"/>
      <c r="H3210" s="352"/>
      <c r="I3210" s="352"/>
      <c r="J3210" s="352"/>
      <c r="K3210" s="352"/>
      <c r="L3210" s="352"/>
      <c r="M3210" s="352"/>
    </row>
    <row r="3211" spans="5:13">
      <c r="E3211" s="352"/>
      <c r="F3211" s="352"/>
      <c r="G3211" s="352"/>
      <c r="H3211" s="352"/>
      <c r="I3211" s="352"/>
      <c r="J3211" s="352"/>
      <c r="K3211" s="352"/>
      <c r="L3211" s="352"/>
      <c r="M3211" s="352"/>
    </row>
    <row r="3212" spans="5:13">
      <c r="E3212" s="352"/>
      <c r="F3212" s="352"/>
      <c r="G3212" s="352"/>
      <c r="H3212" s="352"/>
      <c r="I3212" s="352"/>
      <c r="J3212" s="352"/>
      <c r="K3212" s="352"/>
      <c r="L3212" s="352"/>
      <c r="M3212" s="352"/>
    </row>
    <row r="3213" spans="5:13">
      <c r="E3213" s="352"/>
      <c r="F3213" s="352"/>
      <c r="G3213" s="352"/>
      <c r="H3213" s="352"/>
      <c r="I3213" s="352"/>
      <c r="J3213" s="352"/>
      <c r="K3213" s="352"/>
      <c r="L3213" s="352"/>
      <c r="M3213" s="352"/>
    </row>
    <row r="3214" spans="5:13">
      <c r="E3214" s="352"/>
      <c r="F3214" s="352"/>
      <c r="G3214" s="352"/>
      <c r="H3214" s="352"/>
      <c r="I3214" s="352"/>
      <c r="J3214" s="352"/>
      <c r="K3214" s="352"/>
      <c r="L3214" s="352"/>
      <c r="M3214" s="352"/>
    </row>
    <row r="3215" spans="5:13">
      <c r="E3215" s="352"/>
      <c r="F3215" s="352"/>
      <c r="G3215" s="352"/>
      <c r="H3215" s="352"/>
      <c r="I3215" s="352"/>
      <c r="J3215" s="352"/>
      <c r="K3215" s="352"/>
      <c r="L3215" s="352"/>
      <c r="M3215" s="352"/>
    </row>
    <row r="3216" spans="5:13">
      <c r="E3216" s="352"/>
      <c r="F3216" s="352"/>
      <c r="G3216" s="352"/>
      <c r="H3216" s="352"/>
      <c r="I3216" s="352"/>
      <c r="J3216" s="352"/>
      <c r="K3216" s="352"/>
      <c r="L3216" s="352"/>
      <c r="M3216" s="352"/>
    </row>
    <row r="3217" spans="5:13">
      <c r="E3217" s="352"/>
      <c r="F3217" s="352"/>
      <c r="G3217" s="352"/>
      <c r="H3217" s="352"/>
      <c r="I3217" s="352"/>
      <c r="J3217" s="352"/>
      <c r="K3217" s="352"/>
      <c r="L3217" s="352"/>
      <c r="M3217" s="352"/>
    </row>
    <row r="3218" spans="5:13">
      <c r="E3218" s="352"/>
      <c r="F3218" s="352"/>
      <c r="G3218" s="352"/>
      <c r="H3218" s="352"/>
      <c r="I3218" s="352"/>
      <c r="J3218" s="352"/>
      <c r="K3218" s="352"/>
      <c r="L3218" s="352"/>
      <c r="M3218" s="352"/>
    </row>
    <row r="3219" spans="5:13">
      <c r="E3219" s="352"/>
      <c r="F3219" s="352"/>
      <c r="G3219" s="352"/>
      <c r="H3219" s="352"/>
      <c r="I3219" s="352"/>
      <c r="J3219" s="352"/>
      <c r="K3219" s="352"/>
      <c r="L3219" s="352"/>
      <c r="M3219" s="352"/>
    </row>
    <row r="3220" spans="5:13">
      <c r="E3220" s="352"/>
      <c r="F3220" s="352"/>
      <c r="G3220" s="352"/>
      <c r="H3220" s="352"/>
      <c r="I3220" s="352"/>
      <c r="J3220" s="352"/>
      <c r="K3220" s="352"/>
      <c r="L3220" s="352"/>
      <c r="M3220" s="352"/>
    </row>
    <row r="3221" spans="5:13">
      <c r="E3221" s="352"/>
      <c r="F3221" s="352"/>
      <c r="G3221" s="352"/>
      <c r="H3221" s="352"/>
      <c r="I3221" s="352"/>
      <c r="J3221" s="352"/>
      <c r="K3221" s="352"/>
      <c r="L3221" s="352"/>
      <c r="M3221" s="352"/>
    </row>
    <row r="3222" spans="5:13">
      <c r="E3222" s="352"/>
      <c r="F3222" s="352"/>
      <c r="G3222" s="352"/>
      <c r="H3222" s="352"/>
      <c r="I3222" s="352"/>
      <c r="J3222" s="352"/>
      <c r="K3222" s="352"/>
      <c r="L3222" s="352"/>
      <c r="M3222" s="352"/>
    </row>
    <row r="3223" spans="5:13">
      <c r="E3223" s="352"/>
      <c r="F3223" s="352"/>
      <c r="G3223" s="352"/>
      <c r="H3223" s="352"/>
      <c r="I3223" s="352"/>
      <c r="J3223" s="352"/>
      <c r="K3223" s="352"/>
      <c r="L3223" s="352"/>
      <c r="M3223" s="352"/>
    </row>
    <row r="3224" spans="5:13">
      <c r="E3224" s="352"/>
      <c r="F3224" s="352"/>
      <c r="G3224" s="352"/>
      <c r="H3224" s="352"/>
      <c r="I3224" s="352"/>
      <c r="J3224" s="352"/>
      <c r="K3224" s="352"/>
      <c r="L3224" s="352"/>
      <c r="M3224" s="352"/>
    </row>
    <row r="3225" spans="5:13">
      <c r="E3225" s="352"/>
      <c r="F3225" s="352"/>
      <c r="G3225" s="352"/>
      <c r="H3225" s="352"/>
      <c r="I3225" s="352"/>
      <c r="J3225" s="352"/>
      <c r="K3225" s="352"/>
      <c r="L3225" s="352"/>
      <c r="M3225" s="352"/>
    </row>
    <row r="3226" spans="5:13">
      <c r="E3226" s="352"/>
      <c r="F3226" s="352"/>
      <c r="G3226" s="352"/>
      <c r="H3226" s="352"/>
      <c r="I3226" s="352"/>
      <c r="J3226" s="352"/>
      <c r="K3226" s="352"/>
      <c r="L3226" s="352"/>
      <c r="M3226" s="352"/>
    </row>
    <row r="3227" spans="5:13">
      <c r="E3227" s="352"/>
      <c r="F3227" s="352"/>
      <c r="G3227" s="352"/>
      <c r="H3227" s="352"/>
      <c r="I3227" s="352"/>
      <c r="J3227" s="352"/>
      <c r="K3227" s="352"/>
      <c r="L3227" s="352"/>
      <c r="M3227" s="352"/>
    </row>
    <row r="3228" spans="5:13">
      <c r="E3228" s="352"/>
      <c r="F3228" s="352"/>
      <c r="G3228" s="352"/>
      <c r="H3228" s="352"/>
      <c r="I3228" s="352"/>
      <c r="J3228" s="352"/>
      <c r="K3228" s="352"/>
      <c r="L3228" s="352"/>
      <c r="M3228" s="352"/>
    </row>
    <row r="3229" spans="5:13">
      <c r="E3229" s="352"/>
      <c r="F3229" s="352"/>
      <c r="G3229" s="352"/>
      <c r="H3229" s="352"/>
      <c r="I3229" s="352"/>
      <c r="J3229" s="352"/>
      <c r="K3229" s="352"/>
      <c r="L3229" s="352"/>
      <c r="M3229" s="352"/>
    </row>
    <row r="3230" spans="5:13">
      <c r="E3230" s="352"/>
      <c r="F3230" s="352"/>
      <c r="G3230" s="352"/>
      <c r="H3230" s="352"/>
      <c r="I3230" s="352"/>
      <c r="J3230" s="352"/>
      <c r="K3230" s="352"/>
      <c r="L3230" s="352"/>
      <c r="M3230" s="352"/>
    </row>
    <row r="3231" spans="5:13">
      <c r="E3231" s="352"/>
      <c r="F3231" s="352"/>
      <c r="G3231" s="352"/>
      <c r="H3231" s="352"/>
      <c r="I3231" s="352"/>
      <c r="J3231" s="352"/>
      <c r="K3231" s="352"/>
      <c r="L3231" s="352"/>
      <c r="M3231" s="352"/>
    </row>
    <row r="3232" spans="5:13">
      <c r="E3232" s="352"/>
      <c r="F3232" s="352"/>
      <c r="G3232" s="352"/>
      <c r="H3232" s="352"/>
      <c r="I3232" s="352"/>
      <c r="J3232" s="352"/>
      <c r="K3232" s="352"/>
      <c r="L3232" s="352"/>
      <c r="M3232" s="352"/>
    </row>
    <row r="3233" spans="5:13">
      <c r="E3233" s="352"/>
      <c r="F3233" s="352"/>
      <c r="G3233" s="352"/>
      <c r="H3233" s="352"/>
      <c r="I3233" s="352"/>
      <c r="J3233" s="352"/>
      <c r="K3233" s="352"/>
      <c r="L3233" s="352"/>
      <c r="M3233" s="352"/>
    </row>
    <row r="3234" spans="5:13">
      <c r="E3234" s="352"/>
      <c r="F3234" s="352"/>
      <c r="G3234" s="352"/>
      <c r="H3234" s="352"/>
      <c r="I3234" s="352"/>
      <c r="J3234" s="352"/>
      <c r="K3234" s="352"/>
      <c r="L3234" s="352"/>
      <c r="M3234" s="352"/>
    </row>
    <row r="3235" spans="5:13">
      <c r="E3235" s="352"/>
      <c r="F3235" s="352"/>
      <c r="G3235" s="352"/>
      <c r="H3235" s="352"/>
      <c r="I3235" s="352"/>
      <c r="J3235" s="352"/>
      <c r="K3235" s="352"/>
      <c r="L3235" s="352"/>
      <c r="M3235" s="352"/>
    </row>
    <row r="3236" spans="5:13">
      <c r="E3236" s="352"/>
      <c r="F3236" s="352"/>
      <c r="G3236" s="352"/>
      <c r="H3236" s="352"/>
      <c r="I3236" s="352"/>
      <c r="J3236" s="352"/>
      <c r="K3236" s="352"/>
      <c r="L3236" s="352"/>
      <c r="M3236" s="352"/>
    </row>
    <row r="3237" spans="5:13">
      <c r="E3237" s="352"/>
      <c r="F3237" s="352"/>
      <c r="G3237" s="352"/>
      <c r="H3237" s="352"/>
      <c r="I3237" s="352"/>
      <c r="J3237" s="352"/>
      <c r="K3237" s="352"/>
      <c r="L3237" s="352"/>
      <c r="M3237" s="352"/>
    </row>
    <row r="3238" spans="5:13">
      <c r="E3238" s="352"/>
      <c r="F3238" s="352"/>
      <c r="G3238" s="352"/>
      <c r="H3238" s="352"/>
      <c r="I3238" s="352"/>
      <c r="J3238" s="352"/>
      <c r="K3238" s="352"/>
      <c r="L3238" s="352"/>
      <c r="M3238" s="352"/>
    </row>
    <row r="3239" spans="5:13">
      <c r="E3239" s="352"/>
      <c r="F3239" s="352"/>
      <c r="G3239" s="352"/>
      <c r="H3239" s="352"/>
      <c r="I3239" s="352"/>
      <c r="J3239" s="352"/>
      <c r="K3239" s="352"/>
      <c r="L3239" s="352"/>
      <c r="M3239" s="352"/>
    </row>
    <row r="3240" spans="5:13">
      <c r="E3240" s="352"/>
      <c r="F3240" s="352"/>
      <c r="G3240" s="352"/>
      <c r="H3240" s="352"/>
      <c r="I3240" s="352"/>
      <c r="J3240" s="352"/>
      <c r="K3240" s="352"/>
      <c r="L3240" s="352"/>
      <c r="M3240" s="352"/>
    </row>
    <row r="3241" spans="5:13">
      <c r="E3241" s="352"/>
      <c r="F3241" s="352"/>
      <c r="G3241" s="352"/>
      <c r="H3241" s="352"/>
      <c r="I3241" s="352"/>
      <c r="J3241" s="352"/>
      <c r="K3241" s="352"/>
      <c r="L3241" s="352"/>
      <c r="M3241" s="352"/>
    </row>
    <row r="3242" spans="5:13">
      <c r="E3242" s="352"/>
      <c r="F3242" s="352"/>
      <c r="G3242" s="352"/>
      <c r="H3242" s="352"/>
      <c r="I3242" s="352"/>
      <c r="J3242" s="352"/>
      <c r="K3242" s="352"/>
      <c r="L3242" s="352"/>
      <c r="M3242" s="352"/>
    </row>
    <row r="3243" spans="5:13">
      <c r="E3243" s="352"/>
      <c r="F3243" s="352"/>
      <c r="G3243" s="352"/>
      <c r="H3243" s="352"/>
      <c r="I3243" s="352"/>
      <c r="J3243" s="352"/>
      <c r="K3243" s="352"/>
      <c r="L3243" s="352"/>
      <c r="M3243" s="352"/>
    </row>
    <row r="3244" spans="5:13">
      <c r="E3244" s="352"/>
      <c r="F3244" s="352"/>
      <c r="G3244" s="352"/>
      <c r="H3244" s="352"/>
      <c r="I3244" s="352"/>
      <c r="J3244" s="352"/>
      <c r="K3244" s="352"/>
      <c r="L3244" s="352"/>
      <c r="M3244" s="352"/>
    </row>
    <row r="3245" spans="5:13">
      <c r="E3245" s="352"/>
      <c r="F3245" s="352"/>
      <c r="G3245" s="352"/>
      <c r="H3245" s="352"/>
      <c r="I3245" s="352"/>
      <c r="J3245" s="352"/>
      <c r="K3245" s="352"/>
      <c r="L3245" s="352"/>
      <c r="M3245" s="352"/>
    </row>
    <row r="3246" spans="5:13">
      <c r="E3246" s="352"/>
      <c r="F3246" s="352"/>
      <c r="G3246" s="352"/>
      <c r="H3246" s="352"/>
      <c r="I3246" s="352"/>
      <c r="J3246" s="352"/>
      <c r="K3246" s="352"/>
      <c r="L3246" s="352"/>
      <c r="M3246" s="352"/>
    </row>
    <row r="3247" spans="5:13">
      <c r="E3247" s="352"/>
      <c r="F3247" s="352"/>
      <c r="G3247" s="352"/>
      <c r="H3247" s="352"/>
      <c r="I3247" s="352"/>
      <c r="J3247" s="352"/>
      <c r="K3247" s="352"/>
      <c r="L3247" s="352"/>
      <c r="M3247" s="352"/>
    </row>
    <row r="3248" spans="5:13">
      <c r="E3248" s="352"/>
      <c r="F3248" s="352"/>
      <c r="G3248" s="352"/>
      <c r="H3248" s="352"/>
      <c r="I3248" s="352"/>
      <c r="J3248" s="352"/>
      <c r="K3248" s="352"/>
      <c r="L3248" s="352"/>
      <c r="M3248" s="352"/>
    </row>
    <row r="3249" spans="5:13">
      <c r="E3249" s="352"/>
      <c r="F3249" s="352"/>
      <c r="G3249" s="352"/>
      <c r="H3249" s="352"/>
      <c r="I3249" s="352"/>
      <c r="J3249" s="352"/>
      <c r="K3249" s="352"/>
      <c r="L3249" s="352"/>
      <c r="M3249" s="352"/>
    </row>
    <row r="3250" spans="5:13">
      <c r="E3250" s="352"/>
      <c r="F3250" s="352"/>
      <c r="G3250" s="352"/>
      <c r="H3250" s="352"/>
      <c r="I3250" s="352"/>
      <c r="J3250" s="352"/>
      <c r="K3250" s="352"/>
      <c r="L3250" s="352"/>
      <c r="M3250" s="352"/>
    </row>
    <row r="3251" spans="5:13">
      <c r="E3251" s="352"/>
      <c r="F3251" s="352"/>
      <c r="G3251" s="352"/>
      <c r="H3251" s="352"/>
      <c r="I3251" s="352"/>
      <c r="J3251" s="352"/>
      <c r="K3251" s="352"/>
      <c r="L3251" s="352"/>
      <c r="M3251" s="352"/>
    </row>
    <row r="3252" spans="5:13">
      <c r="E3252" s="352"/>
      <c r="F3252" s="352"/>
      <c r="G3252" s="352"/>
      <c r="H3252" s="352"/>
      <c r="I3252" s="352"/>
      <c r="J3252" s="352"/>
      <c r="K3252" s="352"/>
      <c r="L3252" s="352"/>
      <c r="M3252" s="352"/>
    </row>
    <row r="3253" spans="5:13">
      <c r="E3253" s="352"/>
      <c r="F3253" s="352"/>
      <c r="G3253" s="352"/>
      <c r="H3253" s="352"/>
      <c r="I3253" s="352"/>
      <c r="J3253" s="352"/>
      <c r="K3253" s="352"/>
      <c r="L3253" s="352"/>
      <c r="M3253" s="352"/>
    </row>
    <row r="3254" spans="5:13">
      <c r="E3254" s="352"/>
      <c r="F3254" s="352"/>
      <c r="G3254" s="352"/>
      <c r="H3254" s="352"/>
      <c r="I3254" s="352"/>
      <c r="J3254" s="352"/>
      <c r="K3254" s="352"/>
      <c r="L3254" s="352"/>
      <c r="M3254" s="352"/>
    </row>
    <row r="3255" spans="5:13">
      <c r="E3255" s="352"/>
      <c r="F3255" s="352"/>
      <c r="G3255" s="352"/>
      <c r="H3255" s="352"/>
      <c r="I3255" s="352"/>
      <c r="J3255" s="352"/>
      <c r="K3255" s="352"/>
      <c r="L3255" s="352"/>
      <c r="M3255" s="352"/>
    </row>
    <row r="3256" spans="5:13">
      <c r="E3256" s="352"/>
      <c r="F3256" s="352"/>
      <c r="G3256" s="352"/>
      <c r="H3256" s="352"/>
      <c r="I3256" s="352"/>
      <c r="J3256" s="352"/>
      <c r="K3256" s="352"/>
      <c r="L3256" s="352"/>
      <c r="M3256" s="352"/>
    </row>
    <row r="3257" spans="5:13">
      <c r="E3257" s="352"/>
      <c r="F3257" s="352"/>
      <c r="G3257" s="352"/>
      <c r="H3257" s="352"/>
      <c r="I3257" s="352"/>
      <c r="J3257" s="352"/>
      <c r="K3257" s="352"/>
      <c r="L3257" s="352"/>
      <c r="M3257" s="352"/>
    </row>
    <row r="3258" spans="5:13">
      <c r="E3258" s="352"/>
      <c r="F3258" s="352"/>
      <c r="G3258" s="352"/>
      <c r="H3258" s="352"/>
      <c r="I3258" s="352"/>
      <c r="J3258" s="352"/>
      <c r="K3258" s="352"/>
      <c r="L3258" s="352"/>
      <c r="M3258" s="352"/>
    </row>
    <row r="3259" spans="5:13">
      <c r="E3259" s="352"/>
      <c r="F3259" s="352"/>
      <c r="G3259" s="352"/>
      <c r="H3259" s="352"/>
      <c r="I3259" s="352"/>
      <c r="J3259" s="352"/>
      <c r="K3259" s="352"/>
      <c r="L3259" s="352"/>
      <c r="M3259" s="352"/>
    </row>
    <row r="3260" spans="5:13">
      <c r="E3260" s="352"/>
      <c r="F3260" s="352"/>
      <c r="G3260" s="352"/>
      <c r="H3260" s="352"/>
      <c r="I3260" s="352"/>
      <c r="J3260" s="352"/>
      <c r="K3260" s="352"/>
      <c r="L3260" s="352"/>
      <c r="M3260" s="352"/>
    </row>
    <row r="3261" spans="5:13">
      <c r="E3261" s="352"/>
      <c r="F3261" s="352"/>
      <c r="G3261" s="352"/>
      <c r="H3261" s="352"/>
      <c r="I3261" s="352"/>
      <c r="J3261" s="352"/>
      <c r="K3261" s="352"/>
      <c r="L3261" s="352"/>
      <c r="M3261" s="352"/>
    </row>
    <row r="3262" spans="5:13">
      <c r="E3262" s="352"/>
      <c r="F3262" s="352"/>
      <c r="G3262" s="352"/>
      <c r="H3262" s="352"/>
      <c r="I3262" s="352"/>
      <c r="J3262" s="352"/>
      <c r="K3262" s="352"/>
      <c r="L3262" s="352"/>
      <c r="M3262" s="352"/>
    </row>
    <row r="3263" spans="5:13">
      <c r="E3263" s="352"/>
      <c r="F3263" s="352"/>
      <c r="G3263" s="352"/>
      <c r="H3263" s="352"/>
      <c r="I3263" s="352"/>
      <c r="J3263" s="352"/>
      <c r="K3263" s="352"/>
      <c r="L3263" s="352"/>
      <c r="M3263" s="352"/>
    </row>
    <row r="3264" spans="5:13">
      <c r="E3264" s="352"/>
      <c r="F3264" s="352"/>
      <c r="G3264" s="352"/>
      <c r="H3264" s="352"/>
      <c r="I3264" s="352"/>
      <c r="J3264" s="352"/>
      <c r="K3264" s="352"/>
      <c r="L3264" s="352"/>
      <c r="M3264" s="352"/>
    </row>
    <row r="3265" spans="5:13">
      <c r="E3265" s="352"/>
      <c r="F3265" s="352"/>
      <c r="G3265" s="352"/>
      <c r="H3265" s="352"/>
      <c r="I3265" s="352"/>
      <c r="J3265" s="352"/>
      <c r="K3265" s="352"/>
      <c r="L3265" s="352"/>
      <c r="M3265" s="352"/>
    </row>
    <row r="3266" spans="5:13">
      <c r="E3266" s="352"/>
      <c r="F3266" s="352"/>
      <c r="G3266" s="352"/>
      <c r="H3266" s="352"/>
      <c r="I3266" s="352"/>
      <c r="J3266" s="352"/>
      <c r="K3266" s="352"/>
      <c r="L3266" s="352"/>
      <c r="M3266" s="352"/>
    </row>
    <row r="3267" spans="5:13">
      <c r="E3267" s="352"/>
      <c r="F3267" s="352"/>
      <c r="G3267" s="352"/>
      <c r="H3267" s="352"/>
      <c r="I3267" s="352"/>
      <c r="J3267" s="352"/>
      <c r="K3267" s="352"/>
      <c r="L3267" s="352"/>
      <c r="M3267" s="352"/>
    </row>
    <row r="3268" spans="5:13">
      <c r="E3268" s="352"/>
      <c r="F3268" s="352"/>
      <c r="G3268" s="352"/>
      <c r="H3268" s="352"/>
      <c r="I3268" s="352"/>
      <c r="J3268" s="352"/>
      <c r="K3268" s="352"/>
      <c r="L3268" s="352"/>
      <c r="M3268" s="352"/>
    </row>
    <row r="3269" spans="5:13">
      <c r="E3269" s="352"/>
      <c r="F3269" s="352"/>
      <c r="G3269" s="352"/>
      <c r="H3269" s="352"/>
      <c r="I3269" s="352"/>
      <c r="J3269" s="352"/>
      <c r="K3269" s="352"/>
      <c r="L3269" s="352"/>
      <c r="M3269" s="352"/>
    </row>
    <row r="3270" spans="5:13">
      <c r="E3270" s="352"/>
      <c r="F3270" s="352"/>
      <c r="G3270" s="352"/>
      <c r="H3270" s="352"/>
      <c r="I3270" s="352"/>
      <c r="J3270" s="352"/>
      <c r="K3270" s="352"/>
      <c r="L3270" s="352"/>
      <c r="M3270" s="352"/>
    </row>
    <row r="3271" spans="5:13">
      <c r="E3271" s="352"/>
      <c r="F3271" s="352"/>
      <c r="G3271" s="352"/>
      <c r="H3271" s="352"/>
      <c r="I3271" s="352"/>
      <c r="J3271" s="352"/>
      <c r="K3271" s="352"/>
      <c r="L3271" s="352"/>
      <c r="M3271" s="352"/>
    </row>
    <row r="3272" spans="5:13">
      <c r="E3272" s="352"/>
      <c r="F3272" s="352"/>
      <c r="G3272" s="352"/>
      <c r="H3272" s="352"/>
      <c r="I3272" s="352"/>
      <c r="J3272" s="352"/>
      <c r="K3272" s="352"/>
      <c r="L3272" s="352"/>
      <c r="M3272" s="352"/>
    </row>
    <row r="3273" spans="5:13">
      <c r="E3273" s="352"/>
      <c r="F3273" s="352"/>
      <c r="G3273" s="352"/>
      <c r="H3273" s="352"/>
      <c r="I3273" s="352"/>
      <c r="J3273" s="352"/>
      <c r="K3273" s="352"/>
      <c r="L3273" s="352"/>
      <c r="M3273" s="352"/>
    </row>
    <row r="3274" spans="5:13">
      <c r="E3274" s="352"/>
      <c r="F3274" s="352"/>
      <c r="G3274" s="352"/>
      <c r="H3274" s="352"/>
      <c r="I3274" s="352"/>
      <c r="J3274" s="352"/>
      <c r="K3274" s="352"/>
      <c r="L3274" s="352"/>
      <c r="M3274" s="352"/>
    </row>
    <row r="3275" spans="5:13">
      <c r="E3275" s="352"/>
      <c r="F3275" s="352"/>
      <c r="G3275" s="352"/>
      <c r="H3275" s="352"/>
      <c r="I3275" s="352"/>
      <c r="J3275" s="352"/>
      <c r="K3275" s="352"/>
      <c r="L3275" s="352"/>
      <c r="M3275" s="352"/>
    </row>
    <row r="3276" spans="5:13">
      <c r="E3276" s="352"/>
      <c r="F3276" s="352"/>
      <c r="G3276" s="352"/>
      <c r="H3276" s="352"/>
      <c r="I3276" s="352"/>
      <c r="J3276" s="352"/>
      <c r="K3276" s="352"/>
      <c r="L3276" s="352"/>
      <c r="M3276" s="352"/>
    </row>
    <row r="3277" spans="5:13">
      <c r="E3277" s="352"/>
      <c r="F3277" s="352"/>
      <c r="G3277" s="352"/>
      <c r="H3277" s="352"/>
      <c r="I3277" s="352"/>
      <c r="J3277" s="352"/>
      <c r="K3277" s="352"/>
      <c r="L3277" s="352"/>
      <c r="M3277" s="352"/>
    </row>
    <row r="3278" spans="5:13">
      <c r="E3278" s="352"/>
      <c r="F3278" s="352"/>
      <c r="G3278" s="352"/>
      <c r="H3278" s="352"/>
      <c r="I3278" s="352"/>
      <c r="J3278" s="352"/>
      <c r="K3278" s="352"/>
      <c r="L3278" s="352"/>
      <c r="M3278" s="352"/>
    </row>
    <row r="3279" spans="5:13">
      <c r="E3279" s="352"/>
      <c r="F3279" s="352"/>
      <c r="G3279" s="352"/>
      <c r="H3279" s="352"/>
      <c r="I3279" s="352"/>
      <c r="J3279" s="352"/>
      <c r="K3279" s="352"/>
      <c r="L3279" s="352"/>
      <c r="M3279" s="352"/>
    </row>
    <row r="3280" spans="5:13">
      <c r="E3280" s="352"/>
      <c r="F3280" s="352"/>
      <c r="G3280" s="352"/>
      <c r="H3280" s="352"/>
      <c r="I3280" s="352"/>
      <c r="J3280" s="352"/>
      <c r="K3280" s="352"/>
      <c r="L3280" s="352"/>
      <c r="M3280" s="352"/>
    </row>
    <row r="3281" spans="5:13">
      <c r="E3281" s="352"/>
      <c r="F3281" s="352"/>
      <c r="G3281" s="352"/>
      <c r="H3281" s="352"/>
      <c r="I3281" s="352"/>
      <c r="J3281" s="352"/>
      <c r="K3281" s="352"/>
      <c r="L3281" s="352"/>
      <c r="M3281" s="352"/>
    </row>
    <row r="3282" spans="5:13">
      <c r="E3282" s="352"/>
      <c r="F3282" s="352"/>
      <c r="G3282" s="352"/>
      <c r="H3282" s="352"/>
      <c r="I3282" s="352"/>
      <c r="J3282" s="352"/>
      <c r="K3282" s="352"/>
      <c r="L3282" s="352"/>
      <c r="M3282" s="352"/>
    </row>
    <row r="3283" spans="5:13">
      <c r="E3283" s="352"/>
      <c r="F3283" s="352"/>
      <c r="G3283" s="352"/>
      <c r="H3283" s="352"/>
      <c r="I3283" s="352"/>
      <c r="J3283" s="352"/>
      <c r="K3283" s="352"/>
      <c r="L3283" s="352"/>
      <c r="M3283" s="352"/>
    </row>
    <row r="3284" spans="5:13">
      <c r="E3284" s="352"/>
      <c r="F3284" s="352"/>
      <c r="G3284" s="352"/>
      <c r="H3284" s="352"/>
      <c r="I3284" s="352"/>
      <c r="J3284" s="352"/>
      <c r="K3284" s="352"/>
      <c r="L3284" s="352"/>
      <c r="M3284" s="352"/>
    </row>
    <row r="3285" spans="5:13">
      <c r="E3285" s="352"/>
      <c r="F3285" s="352"/>
      <c r="G3285" s="352"/>
      <c r="H3285" s="352"/>
      <c r="I3285" s="352"/>
      <c r="J3285" s="352"/>
      <c r="K3285" s="352"/>
      <c r="L3285" s="352"/>
      <c r="M3285" s="352"/>
    </row>
    <row r="3286" spans="5:13">
      <c r="E3286" s="352"/>
      <c r="F3286" s="352"/>
      <c r="G3286" s="352"/>
      <c r="H3286" s="352"/>
      <c r="I3286" s="352"/>
      <c r="J3286" s="352"/>
      <c r="K3286" s="352"/>
      <c r="L3286" s="352"/>
      <c r="M3286" s="352"/>
    </row>
    <row r="3287" spans="5:13">
      <c r="E3287" s="352"/>
      <c r="F3287" s="352"/>
      <c r="G3287" s="352"/>
      <c r="H3287" s="352"/>
      <c r="I3287" s="352"/>
      <c r="J3287" s="352"/>
      <c r="K3287" s="352"/>
      <c r="L3287" s="352"/>
      <c r="M3287" s="352"/>
    </row>
    <row r="3288" spans="5:13">
      <c r="E3288" s="352"/>
      <c r="F3288" s="352"/>
      <c r="G3288" s="352"/>
      <c r="H3288" s="352"/>
      <c r="I3288" s="352"/>
      <c r="J3288" s="352"/>
      <c r="K3288" s="352"/>
      <c r="L3288" s="352"/>
      <c r="M3288" s="352"/>
    </row>
    <row r="3289" spans="5:13">
      <c r="E3289" s="352"/>
      <c r="F3289" s="352"/>
      <c r="G3289" s="352"/>
      <c r="H3289" s="352"/>
      <c r="I3289" s="352"/>
      <c r="J3289" s="352"/>
      <c r="K3289" s="352"/>
      <c r="L3289" s="352"/>
      <c r="M3289" s="352"/>
    </row>
    <row r="3290" spans="5:13">
      <c r="E3290" s="352"/>
      <c r="F3290" s="352"/>
      <c r="G3290" s="352"/>
      <c r="H3290" s="352"/>
      <c r="I3290" s="352"/>
      <c r="J3290" s="352"/>
      <c r="K3290" s="352"/>
      <c r="L3290" s="352"/>
      <c r="M3290" s="352"/>
    </row>
    <row r="3291" spans="5:13">
      <c r="E3291" s="352"/>
      <c r="F3291" s="352"/>
      <c r="G3291" s="352"/>
      <c r="H3291" s="352"/>
      <c r="I3291" s="352"/>
      <c r="J3291" s="352"/>
      <c r="K3291" s="352"/>
      <c r="L3291" s="352"/>
      <c r="M3291" s="352"/>
    </row>
    <row r="3292" spans="5:13">
      <c r="E3292" s="352"/>
      <c r="F3292" s="352"/>
      <c r="G3292" s="352"/>
      <c r="H3292" s="352"/>
      <c r="I3292" s="352"/>
      <c r="J3292" s="352"/>
      <c r="K3292" s="352"/>
      <c r="L3292" s="352"/>
      <c r="M3292" s="352"/>
    </row>
    <row r="3293" spans="5:13">
      <c r="E3293" s="352"/>
      <c r="F3293" s="352"/>
      <c r="G3293" s="352"/>
      <c r="H3293" s="352"/>
      <c r="I3293" s="352"/>
      <c r="J3293" s="352"/>
      <c r="K3293" s="352"/>
      <c r="L3293" s="352"/>
      <c r="M3293" s="352"/>
    </row>
    <row r="3294" spans="5:13">
      <c r="E3294" s="352"/>
      <c r="F3294" s="352"/>
      <c r="G3294" s="352"/>
      <c r="H3294" s="352"/>
      <c r="I3294" s="352"/>
      <c r="J3294" s="352"/>
      <c r="K3294" s="352"/>
      <c r="L3294" s="352"/>
      <c r="M3294" s="352"/>
    </row>
    <row r="3295" spans="5:13">
      <c r="E3295" s="352"/>
      <c r="F3295" s="352"/>
      <c r="G3295" s="352"/>
      <c r="H3295" s="352"/>
      <c r="I3295" s="352"/>
      <c r="J3295" s="352"/>
      <c r="K3295" s="352"/>
      <c r="L3295" s="352"/>
      <c r="M3295" s="352"/>
    </row>
    <row r="3296" spans="5:13">
      <c r="E3296" s="352"/>
      <c r="F3296" s="352"/>
      <c r="G3296" s="352"/>
      <c r="H3296" s="352"/>
      <c r="I3296" s="352"/>
      <c r="J3296" s="352"/>
      <c r="K3296" s="352"/>
      <c r="L3296" s="352"/>
      <c r="M3296" s="352"/>
    </row>
    <row r="3297" spans="5:13">
      <c r="E3297" s="352"/>
      <c r="F3297" s="352"/>
      <c r="G3297" s="352"/>
      <c r="H3297" s="352"/>
      <c r="I3297" s="352"/>
      <c r="J3297" s="352"/>
      <c r="K3297" s="352"/>
      <c r="L3297" s="352"/>
      <c r="M3297" s="352"/>
    </row>
    <row r="3298" spans="5:13">
      <c r="E3298" s="352"/>
      <c r="F3298" s="352"/>
      <c r="G3298" s="352"/>
      <c r="H3298" s="352"/>
      <c r="I3298" s="352"/>
      <c r="J3298" s="352"/>
      <c r="K3298" s="352"/>
      <c r="L3298" s="352"/>
      <c r="M3298" s="352"/>
    </row>
    <row r="3299" spans="5:13">
      <c r="E3299" s="352"/>
      <c r="F3299" s="352"/>
      <c r="G3299" s="352"/>
      <c r="H3299" s="352"/>
      <c r="I3299" s="352"/>
      <c r="J3299" s="352"/>
      <c r="K3299" s="352"/>
      <c r="L3299" s="352"/>
      <c r="M3299" s="352"/>
    </row>
    <row r="3300" spans="5:13">
      <c r="E3300" s="352"/>
      <c r="F3300" s="352"/>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52"/>
      <c r="I3302" s="352"/>
      <c r="J3302" s="352"/>
      <c r="K3302" s="352"/>
      <c r="L3302" s="352"/>
      <c r="M3302" s="352"/>
    </row>
    <row r="3303" spans="5:13">
      <c r="E3303" s="352"/>
      <c r="F3303" s="352"/>
      <c r="G3303" s="352"/>
      <c r="H3303" s="352"/>
      <c r="I3303" s="352"/>
      <c r="J3303" s="352"/>
      <c r="K3303" s="352"/>
      <c r="L3303" s="352"/>
      <c r="M3303" s="352"/>
    </row>
    <row r="3304" spans="5:13">
      <c r="E3304" s="352"/>
      <c r="F3304" s="352"/>
      <c r="G3304" s="352"/>
      <c r="H3304" s="352"/>
      <c r="I3304" s="352"/>
      <c r="J3304" s="352"/>
      <c r="K3304" s="352"/>
      <c r="L3304" s="352"/>
      <c r="M3304" s="352"/>
    </row>
    <row r="3305" spans="5:13">
      <c r="E3305" s="352"/>
      <c r="F3305" s="352"/>
      <c r="G3305" s="352"/>
      <c r="H3305" s="352"/>
      <c r="I3305" s="352"/>
      <c r="J3305" s="352"/>
      <c r="K3305" s="352"/>
      <c r="L3305" s="352"/>
      <c r="M3305" s="352"/>
    </row>
    <row r="3306" spans="5:13">
      <c r="E3306" s="352"/>
      <c r="F3306" s="352"/>
      <c r="G3306" s="352"/>
      <c r="H3306" s="352"/>
      <c r="I3306" s="352"/>
      <c r="J3306" s="352"/>
      <c r="K3306" s="352"/>
      <c r="L3306" s="352"/>
      <c r="M3306" s="352"/>
    </row>
    <row r="3307" spans="5:13">
      <c r="E3307" s="352"/>
      <c r="F3307" s="352"/>
      <c r="G3307" s="352"/>
      <c r="H3307" s="352"/>
      <c r="I3307" s="352"/>
      <c r="J3307" s="352"/>
      <c r="K3307" s="352"/>
      <c r="L3307" s="352"/>
      <c r="M3307" s="352"/>
    </row>
    <row r="3308" spans="5:13">
      <c r="E3308" s="352"/>
      <c r="F3308" s="352"/>
      <c r="G3308" s="352"/>
      <c r="H3308" s="352"/>
      <c r="I3308" s="352"/>
      <c r="J3308" s="352"/>
      <c r="K3308" s="352"/>
      <c r="L3308" s="352"/>
      <c r="M3308" s="352"/>
    </row>
    <row r="3309" spans="5:13">
      <c r="E3309" s="352"/>
      <c r="F3309" s="352"/>
      <c r="G3309" s="352"/>
      <c r="H3309" s="352"/>
      <c r="I3309" s="352"/>
      <c r="J3309" s="352"/>
      <c r="K3309" s="352"/>
      <c r="L3309" s="352"/>
      <c r="M3309" s="352"/>
    </row>
    <row r="3310" spans="5:13">
      <c r="E3310" s="352"/>
      <c r="F3310" s="352"/>
      <c r="G3310" s="352"/>
      <c r="H3310" s="352"/>
      <c r="I3310" s="352"/>
      <c r="J3310" s="352"/>
      <c r="K3310" s="352"/>
      <c r="L3310" s="352"/>
      <c r="M3310" s="352"/>
    </row>
    <row r="3311" spans="5:13">
      <c r="E3311" s="352"/>
      <c r="F3311" s="352"/>
      <c r="G3311" s="352"/>
      <c r="H3311" s="352"/>
      <c r="I3311" s="352"/>
      <c r="J3311" s="352"/>
      <c r="K3311" s="352"/>
      <c r="L3311" s="352"/>
      <c r="M3311" s="352"/>
    </row>
    <row r="3312" spans="5:13">
      <c r="E3312" s="352"/>
      <c r="F3312" s="352"/>
      <c r="G3312" s="352"/>
      <c r="H3312" s="352"/>
      <c r="I3312" s="352"/>
      <c r="J3312" s="352"/>
      <c r="K3312" s="352"/>
      <c r="L3312" s="352"/>
      <c r="M3312" s="352"/>
    </row>
    <row r="3313" spans="5:13">
      <c r="E3313" s="352"/>
      <c r="F3313" s="352"/>
      <c r="G3313" s="352"/>
      <c r="H3313" s="352"/>
      <c r="I3313" s="352"/>
      <c r="J3313" s="352"/>
      <c r="K3313" s="352"/>
      <c r="L3313" s="352"/>
      <c r="M3313" s="352"/>
    </row>
    <row r="3314" spans="5:13">
      <c r="E3314" s="352"/>
      <c r="F3314" s="352"/>
      <c r="G3314" s="352"/>
      <c r="H3314" s="352"/>
      <c r="I3314" s="352"/>
      <c r="J3314" s="352"/>
      <c r="K3314" s="352"/>
      <c r="L3314" s="352"/>
      <c r="M3314" s="352"/>
    </row>
    <row r="3315" spans="5:13">
      <c r="E3315" s="352"/>
      <c r="F3315" s="352"/>
      <c r="G3315" s="352"/>
      <c r="H3315" s="352"/>
      <c r="I3315" s="352"/>
      <c r="J3315" s="352"/>
      <c r="K3315" s="352"/>
      <c r="L3315" s="352"/>
      <c r="M3315" s="352"/>
    </row>
    <row r="3316" spans="5:13">
      <c r="E3316" s="352"/>
      <c r="F3316" s="352"/>
      <c r="G3316" s="352"/>
      <c r="H3316" s="352"/>
      <c r="I3316" s="352"/>
      <c r="J3316" s="352"/>
      <c r="K3316" s="352"/>
      <c r="L3316" s="352"/>
      <c r="M3316" s="352"/>
    </row>
    <row r="3317" spans="5:13">
      <c r="E3317" s="352"/>
      <c r="F3317" s="352"/>
      <c r="G3317" s="352"/>
      <c r="H3317" s="352"/>
      <c r="I3317" s="352"/>
      <c r="J3317" s="352"/>
      <c r="K3317" s="352"/>
      <c r="L3317" s="352"/>
      <c r="M3317" s="352"/>
    </row>
    <row r="3318" spans="5:13">
      <c r="E3318" s="352"/>
      <c r="F3318" s="352"/>
      <c r="G3318" s="352"/>
      <c r="H3318" s="352"/>
      <c r="I3318" s="352"/>
      <c r="J3318" s="352"/>
      <c r="K3318" s="352"/>
      <c r="L3318" s="352"/>
      <c r="M3318" s="352"/>
    </row>
    <row r="3319" spans="5:13">
      <c r="E3319" s="352"/>
      <c r="F3319" s="352"/>
      <c r="G3319" s="352"/>
      <c r="H3319" s="352"/>
      <c r="I3319" s="352"/>
      <c r="J3319" s="352"/>
      <c r="K3319" s="352"/>
      <c r="L3319" s="352"/>
      <c r="M3319" s="352"/>
    </row>
    <row r="3320" spans="5:13">
      <c r="E3320" s="352"/>
      <c r="F3320" s="352"/>
      <c r="G3320" s="352"/>
      <c r="H3320" s="352"/>
      <c r="I3320" s="352"/>
      <c r="J3320" s="352"/>
      <c r="K3320" s="352"/>
      <c r="L3320" s="352"/>
      <c r="M3320" s="352"/>
    </row>
    <row r="3321" spans="5:13">
      <c r="E3321" s="352"/>
      <c r="F3321" s="352"/>
      <c r="G3321" s="352"/>
      <c r="H3321" s="352"/>
      <c r="I3321" s="352"/>
      <c r="J3321" s="352"/>
      <c r="K3321" s="352"/>
      <c r="L3321" s="352"/>
      <c r="M3321" s="352"/>
    </row>
    <row r="3322" spans="5:13">
      <c r="E3322" s="352"/>
      <c r="F3322" s="352"/>
      <c r="G3322" s="352"/>
      <c r="H3322" s="352"/>
      <c r="I3322" s="352"/>
      <c r="J3322" s="352"/>
      <c r="K3322" s="352"/>
      <c r="L3322" s="352"/>
      <c r="M3322" s="352"/>
    </row>
    <row r="3323" spans="5:13">
      <c r="E3323" s="352"/>
      <c r="F3323" s="352"/>
      <c r="G3323" s="352"/>
      <c r="H3323" s="352"/>
      <c r="I3323" s="352"/>
      <c r="J3323" s="352"/>
      <c r="K3323" s="352"/>
      <c r="L3323" s="352"/>
      <c r="M3323" s="352"/>
    </row>
    <row r="3324" spans="5:13">
      <c r="E3324" s="352"/>
      <c r="F3324" s="352"/>
      <c r="G3324" s="352"/>
      <c r="H3324" s="352"/>
      <c r="I3324" s="352"/>
      <c r="J3324" s="352"/>
      <c r="K3324" s="352"/>
      <c r="L3324" s="352"/>
      <c r="M3324" s="352"/>
    </row>
    <row r="3325" spans="5:13">
      <c r="E3325" s="352"/>
      <c r="F3325" s="352"/>
      <c r="G3325" s="352"/>
      <c r="H3325" s="352"/>
      <c r="I3325" s="352"/>
      <c r="J3325" s="352"/>
      <c r="K3325" s="352"/>
      <c r="L3325" s="352"/>
      <c r="M3325" s="352"/>
    </row>
    <row r="3326" spans="5:13">
      <c r="E3326" s="352"/>
      <c r="F3326" s="352"/>
      <c r="G3326" s="352"/>
      <c r="H3326" s="352"/>
      <c r="I3326" s="352"/>
      <c r="J3326" s="352"/>
      <c r="K3326" s="352"/>
      <c r="L3326" s="352"/>
      <c r="M3326" s="352"/>
    </row>
    <row r="3327" spans="5:13">
      <c r="E3327" s="352"/>
      <c r="F3327" s="352"/>
      <c r="G3327" s="352"/>
      <c r="H3327" s="352"/>
      <c r="I3327" s="352"/>
      <c r="J3327" s="352"/>
      <c r="K3327" s="352"/>
      <c r="L3327" s="352"/>
      <c r="M3327" s="352"/>
    </row>
    <row r="3328" spans="5:13">
      <c r="E3328" s="352"/>
      <c r="F3328" s="352"/>
      <c r="G3328" s="352"/>
      <c r="H3328" s="352"/>
      <c r="I3328" s="352"/>
      <c r="J3328" s="352"/>
      <c r="K3328" s="352"/>
      <c r="L3328" s="352"/>
      <c r="M3328" s="352"/>
    </row>
    <row r="3329" spans="5:13">
      <c r="E3329" s="352"/>
      <c r="F3329" s="352"/>
      <c r="G3329" s="352"/>
      <c r="H3329" s="352"/>
      <c r="I3329" s="352"/>
      <c r="J3329" s="352"/>
      <c r="K3329" s="352"/>
      <c r="L3329" s="352"/>
      <c r="M3329" s="352"/>
    </row>
    <row r="3330" spans="5:13">
      <c r="E3330" s="352"/>
      <c r="F3330" s="352"/>
      <c r="G3330" s="352"/>
      <c r="H3330" s="352"/>
      <c r="I3330" s="352"/>
      <c r="J3330" s="352"/>
      <c r="K3330" s="352"/>
      <c r="L3330" s="352"/>
      <c r="M3330" s="352"/>
    </row>
    <row r="3331" spans="5:13">
      <c r="E3331" s="352"/>
      <c r="F3331" s="352"/>
      <c r="G3331" s="352"/>
      <c r="H3331" s="352"/>
      <c r="I3331" s="352"/>
      <c r="J3331" s="352"/>
      <c r="K3331" s="352"/>
      <c r="L3331" s="352"/>
      <c r="M3331" s="352"/>
    </row>
    <row r="3332" spans="5:13">
      <c r="E3332" s="352"/>
      <c r="F3332" s="352"/>
      <c r="G3332" s="352"/>
      <c r="H3332" s="352"/>
      <c r="I3332" s="352"/>
      <c r="J3332" s="352"/>
      <c r="K3332" s="352"/>
      <c r="L3332" s="352"/>
      <c r="M3332" s="352"/>
    </row>
    <row r="3333" spans="5:13">
      <c r="E3333" s="352"/>
      <c r="F3333" s="352"/>
      <c r="G3333" s="352"/>
      <c r="H3333" s="352"/>
      <c r="I3333" s="352"/>
      <c r="J3333" s="352"/>
      <c r="K3333" s="352"/>
      <c r="L3333" s="352"/>
      <c r="M3333" s="352"/>
    </row>
    <row r="3334" spans="5:13">
      <c r="E3334" s="352"/>
      <c r="F3334" s="352"/>
      <c r="G3334" s="352"/>
      <c r="H3334" s="352"/>
      <c r="I3334" s="352"/>
      <c r="J3334" s="352"/>
      <c r="K3334" s="352"/>
      <c r="L3334" s="352"/>
      <c r="M3334" s="352"/>
    </row>
    <row r="3335" spans="5:13">
      <c r="E3335" s="352"/>
      <c r="F3335" s="352"/>
      <c r="G3335" s="352"/>
      <c r="H3335" s="352"/>
      <c r="I3335" s="352"/>
      <c r="J3335" s="352"/>
      <c r="K3335" s="352"/>
      <c r="L3335" s="352"/>
      <c r="M3335" s="352"/>
    </row>
    <row r="3336" spans="5:13">
      <c r="E3336" s="352"/>
      <c r="F3336" s="352"/>
      <c r="G3336" s="352"/>
      <c r="H3336" s="352"/>
      <c r="I3336" s="352"/>
      <c r="J3336" s="352"/>
      <c r="K3336" s="352"/>
      <c r="L3336" s="352"/>
      <c r="M3336" s="352"/>
    </row>
    <row r="3337" spans="5:13">
      <c r="E3337" s="352"/>
      <c r="F3337" s="352"/>
      <c r="G3337" s="352"/>
      <c r="H3337" s="352"/>
      <c r="I3337" s="352"/>
      <c r="J3337" s="352"/>
      <c r="K3337" s="352"/>
      <c r="L3337" s="352"/>
      <c r="M3337" s="352"/>
    </row>
    <row r="3338" spans="5:13">
      <c r="E3338" s="352"/>
      <c r="F3338" s="352"/>
      <c r="G3338" s="352"/>
      <c r="H3338" s="352"/>
      <c r="I3338" s="352"/>
      <c r="J3338" s="352"/>
      <c r="K3338" s="352"/>
      <c r="L3338" s="352"/>
      <c r="M3338" s="352"/>
    </row>
    <row r="3339" spans="5:13">
      <c r="E3339" s="352"/>
      <c r="F3339" s="352"/>
      <c r="G3339" s="352"/>
      <c r="H3339" s="352"/>
      <c r="I3339" s="352"/>
      <c r="J3339" s="352"/>
      <c r="K3339" s="352"/>
      <c r="L3339" s="352"/>
      <c r="M3339" s="352"/>
    </row>
    <row r="3340" spans="5:13">
      <c r="E3340" s="352"/>
      <c r="F3340" s="352"/>
      <c r="G3340" s="352"/>
      <c r="H3340" s="352"/>
      <c r="I3340" s="352"/>
      <c r="J3340" s="352"/>
      <c r="K3340" s="352"/>
      <c r="L3340" s="352"/>
      <c r="M3340" s="352"/>
    </row>
    <row r="3341" spans="5:13">
      <c r="E3341" s="352"/>
      <c r="F3341" s="352"/>
      <c r="G3341" s="352"/>
      <c r="H3341" s="352"/>
      <c r="I3341" s="352"/>
      <c r="J3341" s="352"/>
      <c r="K3341" s="352"/>
      <c r="L3341" s="352"/>
      <c r="M3341" s="352"/>
    </row>
    <row r="3342" spans="5:13">
      <c r="E3342" s="352"/>
      <c r="F3342" s="352"/>
      <c r="G3342" s="352"/>
      <c r="H3342" s="352"/>
      <c r="I3342" s="352"/>
      <c r="J3342" s="352"/>
      <c r="K3342" s="352"/>
      <c r="L3342" s="352"/>
      <c r="M3342" s="352"/>
    </row>
    <row r="3343" spans="5:13">
      <c r="E3343" s="352"/>
      <c r="F3343" s="352"/>
      <c r="G3343" s="352"/>
      <c r="H3343" s="352"/>
      <c r="I3343" s="352"/>
      <c r="J3343" s="352"/>
      <c r="K3343" s="352"/>
      <c r="L3343" s="352"/>
      <c r="M3343" s="352"/>
    </row>
    <row r="3344" spans="5:13">
      <c r="E3344" s="352"/>
      <c r="F3344" s="352"/>
      <c r="G3344" s="352"/>
      <c r="H3344" s="352"/>
      <c r="I3344" s="352"/>
      <c r="J3344" s="352"/>
      <c r="K3344" s="352"/>
      <c r="L3344" s="352"/>
      <c r="M3344" s="352"/>
    </row>
    <row r="3345" spans="5:13">
      <c r="E3345" s="352"/>
      <c r="F3345" s="352"/>
      <c r="G3345" s="352"/>
      <c r="H3345" s="352"/>
      <c r="I3345" s="352"/>
      <c r="J3345" s="352"/>
      <c r="K3345" s="352"/>
      <c r="L3345" s="352"/>
      <c r="M3345" s="352"/>
    </row>
    <row r="3346" spans="5:13">
      <c r="E3346" s="352"/>
      <c r="F3346" s="352"/>
      <c r="G3346" s="352"/>
      <c r="H3346" s="352"/>
      <c r="I3346" s="352"/>
      <c r="J3346" s="352"/>
      <c r="K3346" s="352"/>
      <c r="L3346" s="352"/>
      <c r="M3346" s="352"/>
    </row>
    <row r="3347" spans="5:13">
      <c r="E3347" s="352"/>
      <c r="F3347" s="352"/>
      <c r="G3347" s="352"/>
      <c r="H3347" s="352"/>
      <c r="I3347" s="352"/>
      <c r="J3347" s="352"/>
      <c r="K3347" s="352"/>
      <c r="L3347" s="352"/>
      <c r="M3347" s="352"/>
    </row>
    <row r="3348" spans="5:13">
      <c r="E3348" s="352"/>
      <c r="F3348" s="352"/>
      <c r="G3348" s="352"/>
      <c r="H3348" s="352"/>
      <c r="I3348" s="352"/>
      <c r="J3348" s="352"/>
      <c r="K3348" s="352"/>
      <c r="L3348" s="352"/>
      <c r="M3348" s="352"/>
    </row>
    <row r="3349" spans="5:13">
      <c r="E3349" s="352"/>
      <c r="F3349" s="352"/>
      <c r="G3349" s="352"/>
      <c r="H3349" s="352"/>
      <c r="I3349" s="352"/>
      <c r="J3349" s="352"/>
      <c r="K3349" s="352"/>
      <c r="L3349" s="352"/>
      <c r="M3349" s="352"/>
    </row>
    <row r="3350" spans="5:13">
      <c r="E3350" s="352"/>
      <c r="F3350" s="352"/>
      <c r="G3350" s="352"/>
      <c r="H3350" s="352"/>
      <c r="I3350" s="352"/>
      <c r="J3350" s="352"/>
      <c r="K3350" s="352"/>
      <c r="L3350" s="352"/>
      <c r="M3350" s="352"/>
    </row>
    <row r="3351" spans="5:13">
      <c r="E3351" s="352"/>
      <c r="F3351" s="352"/>
      <c r="G3351" s="352"/>
      <c r="H3351" s="352"/>
      <c r="I3351" s="352"/>
      <c r="J3351" s="352"/>
      <c r="K3351" s="352"/>
      <c r="L3351" s="352"/>
      <c r="M3351" s="352"/>
    </row>
    <row r="3352" spans="5:13">
      <c r="E3352" s="352"/>
      <c r="F3352" s="352"/>
      <c r="G3352" s="352"/>
      <c r="H3352" s="352"/>
      <c r="I3352" s="352"/>
      <c r="J3352" s="352"/>
      <c r="K3352" s="352"/>
      <c r="L3352" s="352"/>
      <c r="M3352" s="352"/>
    </row>
    <row r="3353" spans="5:13">
      <c r="E3353" s="352"/>
      <c r="F3353" s="352"/>
      <c r="G3353" s="352"/>
      <c r="H3353" s="352"/>
      <c r="I3353" s="352"/>
      <c r="J3353" s="352"/>
      <c r="K3353" s="352"/>
      <c r="L3353" s="352"/>
      <c r="M3353" s="352"/>
    </row>
    <row r="3354" spans="5:13">
      <c r="E3354" s="352"/>
      <c r="F3354" s="352"/>
      <c r="G3354" s="352"/>
      <c r="H3354" s="352"/>
      <c r="I3354" s="352"/>
      <c r="J3354" s="352"/>
      <c r="K3354" s="352"/>
      <c r="L3354" s="352"/>
      <c r="M3354" s="352"/>
    </row>
    <row r="3355" spans="5:13">
      <c r="E3355" s="352"/>
      <c r="F3355" s="352"/>
      <c r="G3355" s="352"/>
      <c r="H3355" s="352"/>
      <c r="I3355" s="352"/>
      <c r="J3355" s="352"/>
      <c r="K3355" s="352"/>
      <c r="L3355" s="352"/>
      <c r="M3355" s="352"/>
    </row>
    <row r="3356" spans="5:13">
      <c r="E3356" s="352"/>
      <c r="F3356" s="352"/>
      <c r="G3356" s="352"/>
      <c r="H3356" s="352"/>
      <c r="I3356" s="352"/>
      <c r="J3356" s="352"/>
      <c r="K3356" s="352"/>
      <c r="L3356" s="352"/>
      <c r="M3356" s="352"/>
    </row>
    <row r="3357" spans="5:13">
      <c r="E3357" s="352"/>
      <c r="F3357" s="352"/>
      <c r="G3357" s="352"/>
      <c r="H3357" s="352"/>
      <c r="I3357" s="352"/>
      <c r="J3357" s="352"/>
      <c r="K3357" s="352"/>
      <c r="L3357" s="352"/>
      <c r="M3357" s="352"/>
    </row>
    <row r="3358" spans="5:13">
      <c r="E3358" s="352"/>
      <c r="F3358" s="352"/>
      <c r="G3358" s="352"/>
      <c r="H3358" s="352"/>
      <c r="I3358" s="352"/>
      <c r="J3358" s="352"/>
      <c r="K3358" s="352"/>
      <c r="L3358" s="352"/>
      <c r="M3358" s="352"/>
    </row>
    <row r="3359" spans="5:13">
      <c r="E3359" s="352"/>
      <c r="F3359" s="352"/>
      <c r="G3359" s="352"/>
      <c r="H3359" s="352"/>
      <c r="I3359" s="352"/>
      <c r="J3359" s="352"/>
      <c r="K3359" s="352"/>
      <c r="L3359" s="352"/>
      <c r="M3359" s="352"/>
    </row>
    <row r="3360" spans="5:13">
      <c r="E3360" s="352"/>
      <c r="F3360" s="352"/>
      <c r="G3360" s="352"/>
      <c r="H3360" s="352"/>
      <c r="I3360" s="352"/>
      <c r="J3360" s="352"/>
      <c r="K3360" s="352"/>
      <c r="L3360" s="352"/>
      <c r="M3360" s="352"/>
    </row>
    <row r="3361" spans="5:13">
      <c r="E3361" s="352"/>
      <c r="F3361" s="352"/>
      <c r="G3361" s="352"/>
      <c r="H3361" s="352"/>
      <c r="I3361" s="352"/>
      <c r="J3361" s="352"/>
      <c r="K3361" s="352"/>
      <c r="L3361" s="352"/>
      <c r="M3361" s="352"/>
    </row>
    <row r="3362" spans="5:13">
      <c r="E3362" s="352"/>
      <c r="F3362" s="352"/>
      <c r="G3362" s="352"/>
      <c r="H3362" s="352"/>
      <c r="I3362" s="352"/>
      <c r="J3362" s="352"/>
      <c r="K3362" s="352"/>
      <c r="L3362" s="352"/>
      <c r="M3362" s="352"/>
    </row>
    <row r="3363" spans="5:13">
      <c r="E3363" s="352"/>
      <c r="F3363" s="352"/>
      <c r="G3363" s="352"/>
      <c r="H3363" s="352"/>
      <c r="I3363" s="352"/>
      <c r="J3363" s="352"/>
      <c r="K3363" s="352"/>
      <c r="L3363" s="352"/>
      <c r="M3363" s="352"/>
    </row>
    <row r="3364" spans="5:13">
      <c r="E3364" s="352"/>
      <c r="F3364" s="352"/>
      <c r="G3364" s="352"/>
      <c r="H3364" s="352"/>
      <c r="I3364" s="352"/>
      <c r="J3364" s="352"/>
      <c r="K3364" s="352"/>
      <c r="L3364" s="352"/>
      <c r="M3364" s="352"/>
    </row>
    <row r="3365" spans="5:13">
      <c r="E3365" s="352"/>
      <c r="F3365" s="352"/>
      <c r="G3365" s="352"/>
      <c r="H3365" s="352"/>
      <c r="I3365" s="352"/>
      <c r="J3365" s="352"/>
      <c r="K3365" s="352"/>
      <c r="L3365" s="352"/>
      <c r="M3365" s="352"/>
    </row>
    <row r="3366" spans="5:13">
      <c r="E3366" s="352"/>
      <c r="F3366" s="352"/>
      <c r="G3366" s="352"/>
      <c r="H3366" s="352"/>
      <c r="I3366" s="352"/>
      <c r="J3366" s="352"/>
      <c r="K3366" s="352"/>
      <c r="L3366" s="352"/>
      <c r="M3366" s="352"/>
    </row>
    <row r="3367" spans="5:13">
      <c r="E3367" s="352"/>
      <c r="F3367" s="352"/>
      <c r="G3367" s="352"/>
      <c r="H3367" s="352"/>
      <c r="I3367" s="352"/>
      <c r="J3367" s="352"/>
      <c r="K3367" s="352"/>
      <c r="L3367" s="352"/>
      <c r="M3367" s="352"/>
    </row>
    <row r="3368" spans="5:13">
      <c r="E3368" s="352"/>
      <c r="F3368" s="352"/>
      <c r="G3368" s="352"/>
      <c r="H3368" s="352"/>
      <c r="I3368" s="352"/>
      <c r="J3368" s="352"/>
      <c r="K3368" s="352"/>
      <c r="L3368" s="352"/>
      <c r="M3368" s="352"/>
    </row>
    <row r="3369" spans="5:13">
      <c r="E3369" s="352"/>
      <c r="F3369" s="352"/>
      <c r="G3369" s="352"/>
      <c r="H3369" s="352"/>
      <c r="I3369" s="352"/>
      <c r="J3369" s="352"/>
      <c r="K3369" s="352"/>
      <c r="L3369" s="352"/>
      <c r="M3369" s="352"/>
    </row>
    <row r="3370" spans="5:13">
      <c r="E3370" s="352"/>
      <c r="F3370" s="352"/>
      <c r="G3370" s="352"/>
      <c r="H3370" s="352"/>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52"/>
      <c r="I3372" s="352"/>
      <c r="J3372" s="352"/>
      <c r="K3372" s="352"/>
      <c r="L3372" s="352"/>
      <c r="M3372" s="352"/>
    </row>
    <row r="3373" spans="5:13">
      <c r="E3373" s="352"/>
      <c r="F3373" s="352"/>
      <c r="G3373" s="352"/>
      <c r="H3373" s="352"/>
      <c r="I3373" s="352"/>
      <c r="J3373" s="352"/>
      <c r="K3373" s="352"/>
      <c r="L3373" s="352"/>
      <c r="M3373" s="352"/>
    </row>
    <row r="3374" spans="5:13">
      <c r="E3374" s="352"/>
      <c r="F3374" s="352"/>
      <c r="G3374" s="352"/>
      <c r="H3374" s="352"/>
      <c r="I3374" s="352"/>
      <c r="J3374" s="352"/>
      <c r="K3374" s="352"/>
      <c r="L3374" s="352"/>
      <c r="M3374" s="352"/>
    </row>
    <row r="3375" spans="5:13">
      <c r="E3375" s="352"/>
      <c r="F3375" s="352"/>
      <c r="G3375" s="352"/>
      <c r="H3375" s="352"/>
      <c r="I3375" s="352"/>
      <c r="J3375" s="352"/>
      <c r="K3375" s="352"/>
      <c r="L3375" s="352"/>
      <c r="M3375" s="352"/>
    </row>
    <row r="3376" spans="5:13">
      <c r="E3376" s="352"/>
      <c r="F3376" s="352"/>
      <c r="G3376" s="352"/>
      <c r="H3376" s="352"/>
      <c r="I3376" s="352"/>
      <c r="J3376" s="352"/>
      <c r="K3376" s="352"/>
      <c r="L3376" s="352"/>
      <c r="M3376" s="352"/>
    </row>
    <row r="3377" spans="5:13">
      <c r="E3377" s="352"/>
      <c r="F3377" s="352"/>
      <c r="G3377" s="352"/>
      <c r="H3377" s="352"/>
      <c r="I3377" s="352"/>
      <c r="J3377" s="352"/>
      <c r="K3377" s="352"/>
      <c r="L3377" s="352"/>
      <c r="M3377" s="352"/>
    </row>
    <row r="3378" spans="5:13">
      <c r="E3378" s="352"/>
      <c r="F3378" s="352"/>
      <c r="G3378" s="352"/>
      <c r="H3378" s="352"/>
      <c r="I3378" s="352"/>
      <c r="J3378" s="352"/>
      <c r="K3378" s="352"/>
      <c r="L3378" s="352"/>
      <c r="M3378" s="352"/>
    </row>
    <row r="3379" spans="5:13">
      <c r="E3379" s="352"/>
      <c r="F3379" s="352"/>
      <c r="G3379" s="352"/>
      <c r="H3379" s="352"/>
      <c r="I3379" s="352"/>
      <c r="J3379" s="352"/>
      <c r="K3379" s="352"/>
      <c r="L3379" s="352"/>
      <c r="M3379" s="352"/>
    </row>
    <row r="3380" spans="5:13">
      <c r="E3380" s="352"/>
      <c r="F3380" s="352"/>
      <c r="G3380" s="352"/>
      <c r="H3380" s="352"/>
      <c r="I3380" s="352"/>
      <c r="J3380" s="352"/>
      <c r="K3380" s="352"/>
      <c r="L3380" s="352"/>
      <c r="M3380" s="352"/>
    </row>
    <row r="3381" spans="5:13">
      <c r="E3381" s="352"/>
      <c r="F3381" s="352"/>
      <c r="G3381" s="352"/>
      <c r="H3381" s="352"/>
      <c r="I3381" s="352"/>
      <c r="J3381" s="352"/>
      <c r="K3381" s="352"/>
      <c r="L3381" s="352"/>
      <c r="M3381" s="352"/>
    </row>
    <row r="3382" spans="5:13">
      <c r="E3382" s="352"/>
      <c r="F3382" s="352"/>
      <c r="G3382" s="352"/>
      <c r="H3382" s="352"/>
      <c r="I3382" s="352"/>
      <c r="J3382" s="352"/>
      <c r="K3382" s="352"/>
      <c r="L3382" s="352"/>
      <c r="M3382" s="352"/>
    </row>
    <row r="3383" spans="5:13">
      <c r="E3383" s="352"/>
      <c r="F3383" s="352"/>
      <c r="G3383" s="352"/>
      <c r="H3383" s="352"/>
      <c r="I3383" s="352"/>
      <c r="J3383" s="352"/>
      <c r="K3383" s="352"/>
      <c r="L3383" s="352"/>
      <c r="M3383" s="352"/>
    </row>
    <row r="3384" spans="5:13">
      <c r="E3384" s="352"/>
      <c r="F3384" s="352"/>
      <c r="G3384" s="352"/>
      <c r="H3384" s="352"/>
      <c r="I3384" s="352"/>
      <c r="J3384" s="352"/>
      <c r="K3384" s="352"/>
      <c r="L3384" s="352"/>
      <c r="M3384" s="352"/>
    </row>
    <row r="3385" spans="5:13">
      <c r="E3385" s="352"/>
      <c r="F3385" s="352"/>
      <c r="G3385" s="352"/>
      <c r="H3385" s="352"/>
      <c r="I3385" s="352"/>
      <c r="J3385" s="352"/>
      <c r="K3385" s="352"/>
      <c r="L3385" s="352"/>
      <c r="M3385" s="352"/>
    </row>
    <row r="3386" spans="5:13">
      <c r="E3386" s="352"/>
      <c r="F3386" s="352"/>
      <c r="G3386" s="352"/>
      <c r="H3386" s="352"/>
      <c r="I3386" s="352"/>
      <c r="J3386" s="352"/>
      <c r="K3386" s="352"/>
      <c r="L3386" s="352"/>
      <c r="M3386" s="352"/>
    </row>
    <row r="3387" spans="5:13">
      <c r="E3387" s="352"/>
      <c r="F3387" s="352"/>
      <c r="G3387" s="352"/>
      <c r="H3387" s="352"/>
      <c r="I3387" s="352"/>
      <c r="J3387" s="352"/>
      <c r="K3387" s="352"/>
      <c r="L3387" s="352"/>
      <c r="M3387" s="352"/>
    </row>
    <row r="3388" spans="5:13">
      <c r="E3388" s="352"/>
      <c r="F3388" s="352"/>
      <c r="G3388" s="352"/>
      <c r="H3388" s="352"/>
      <c r="I3388" s="352"/>
      <c r="J3388" s="352"/>
      <c r="K3388" s="352"/>
      <c r="L3388" s="352"/>
      <c r="M3388" s="352"/>
    </row>
    <row r="3389" spans="5:13">
      <c r="E3389" s="352"/>
      <c r="F3389" s="352"/>
      <c r="G3389" s="352"/>
      <c r="H3389" s="352"/>
      <c r="I3389" s="352"/>
      <c r="J3389" s="352"/>
      <c r="K3389" s="352"/>
      <c r="L3389" s="352"/>
      <c r="M3389" s="352"/>
    </row>
    <row r="3390" spans="5:13">
      <c r="E3390" s="352"/>
      <c r="F3390" s="352"/>
      <c r="G3390" s="352"/>
      <c r="H3390" s="352"/>
      <c r="I3390" s="352"/>
      <c r="J3390" s="352"/>
      <c r="K3390" s="352"/>
      <c r="L3390" s="352"/>
      <c r="M3390" s="352"/>
    </row>
    <row r="3391" spans="5:13">
      <c r="E3391" s="352"/>
      <c r="F3391" s="352"/>
      <c r="G3391" s="352"/>
      <c r="H3391" s="352"/>
      <c r="I3391" s="352"/>
      <c r="J3391" s="352"/>
      <c r="K3391" s="352"/>
      <c r="L3391" s="352"/>
      <c r="M3391" s="352"/>
    </row>
    <row r="3392" spans="5:13">
      <c r="E3392" s="352"/>
      <c r="F3392" s="352"/>
      <c r="G3392" s="352"/>
      <c r="H3392" s="352"/>
      <c r="I3392" s="352"/>
      <c r="J3392" s="352"/>
      <c r="K3392" s="352"/>
      <c r="L3392" s="352"/>
      <c r="M3392" s="352"/>
    </row>
    <row r="3393" spans="5:13">
      <c r="E3393" s="352"/>
      <c r="F3393" s="352"/>
      <c r="G3393" s="352"/>
      <c r="H3393" s="352"/>
      <c r="I3393" s="352"/>
      <c r="J3393" s="352"/>
      <c r="K3393" s="352"/>
      <c r="L3393" s="352"/>
      <c r="M3393" s="352"/>
    </row>
    <row r="3394" spans="5:13">
      <c r="E3394" s="352"/>
      <c r="F3394" s="352"/>
      <c r="G3394" s="352"/>
      <c r="H3394" s="352"/>
      <c r="I3394" s="352"/>
      <c r="J3394" s="352"/>
      <c r="K3394" s="352"/>
      <c r="L3394" s="352"/>
      <c r="M3394" s="352"/>
    </row>
    <row r="3395" spans="5:13">
      <c r="E3395" s="352"/>
      <c r="F3395" s="352"/>
      <c r="G3395" s="352"/>
      <c r="H3395" s="352"/>
      <c r="I3395" s="352"/>
      <c r="J3395" s="352"/>
      <c r="K3395" s="352"/>
      <c r="L3395" s="352"/>
      <c r="M3395" s="352"/>
    </row>
    <row r="3396" spans="5:13">
      <c r="E3396" s="352"/>
      <c r="F3396" s="352"/>
      <c r="G3396" s="352"/>
      <c r="H3396" s="352"/>
      <c r="I3396" s="352"/>
      <c r="J3396" s="352"/>
      <c r="K3396" s="352"/>
      <c r="L3396" s="352"/>
      <c r="M3396" s="352"/>
    </row>
    <row r="3397" spans="5:13">
      <c r="E3397" s="352"/>
      <c r="F3397" s="352"/>
      <c r="G3397" s="352"/>
      <c r="H3397" s="352"/>
      <c r="I3397" s="352"/>
      <c r="J3397" s="352"/>
      <c r="K3397" s="352"/>
      <c r="L3397" s="352"/>
      <c r="M3397" s="352"/>
    </row>
    <row r="3398" spans="5:13">
      <c r="E3398" s="352"/>
      <c r="F3398" s="352"/>
      <c r="G3398" s="352"/>
      <c r="H3398" s="352"/>
      <c r="I3398" s="352"/>
      <c r="J3398" s="352"/>
      <c r="K3398" s="352"/>
      <c r="L3398" s="352"/>
      <c r="M3398" s="352"/>
    </row>
    <row r="3399" spans="5:13">
      <c r="E3399" s="352"/>
      <c r="F3399" s="352"/>
      <c r="G3399" s="352"/>
      <c r="H3399" s="352"/>
      <c r="I3399" s="352"/>
      <c r="J3399" s="352"/>
      <c r="K3399" s="352"/>
      <c r="L3399" s="352"/>
      <c r="M3399" s="352"/>
    </row>
    <row r="3400" spans="5:13">
      <c r="E3400" s="352"/>
      <c r="F3400" s="352"/>
      <c r="G3400" s="352"/>
      <c r="H3400" s="352"/>
      <c r="I3400" s="352"/>
      <c r="J3400" s="352"/>
      <c r="K3400" s="352"/>
      <c r="L3400" s="352"/>
      <c r="M3400" s="352"/>
    </row>
    <row r="3401" spans="5:13">
      <c r="E3401" s="352"/>
      <c r="F3401" s="352"/>
      <c r="G3401" s="352"/>
      <c r="H3401" s="352"/>
      <c r="I3401" s="352"/>
      <c r="J3401" s="352"/>
      <c r="K3401" s="352"/>
      <c r="L3401" s="352"/>
      <c r="M3401" s="352"/>
    </row>
    <row r="3402" spans="5:13">
      <c r="E3402" s="352"/>
      <c r="F3402" s="352"/>
      <c r="G3402" s="352"/>
      <c r="H3402" s="352"/>
      <c r="I3402" s="352"/>
      <c r="J3402" s="352"/>
      <c r="K3402" s="352"/>
      <c r="L3402" s="352"/>
      <c r="M3402" s="352"/>
    </row>
    <row r="3403" spans="5:13">
      <c r="E3403" s="352"/>
      <c r="F3403" s="352"/>
      <c r="G3403" s="352"/>
      <c r="H3403" s="352"/>
      <c r="I3403" s="352"/>
      <c r="J3403" s="352"/>
      <c r="K3403" s="352"/>
      <c r="L3403" s="352"/>
      <c r="M3403" s="352"/>
    </row>
    <row r="3404" spans="5:13">
      <c r="E3404" s="352"/>
      <c r="F3404" s="352"/>
      <c r="G3404" s="352"/>
      <c r="H3404" s="352"/>
      <c r="I3404" s="352"/>
      <c r="J3404" s="352"/>
      <c r="K3404" s="352"/>
      <c r="L3404" s="352"/>
      <c r="M3404" s="352"/>
    </row>
    <row r="3405" spans="5:13">
      <c r="E3405" s="352"/>
      <c r="F3405" s="352"/>
      <c r="G3405" s="352"/>
      <c r="H3405" s="352"/>
      <c r="I3405" s="352"/>
      <c r="J3405" s="352"/>
      <c r="K3405" s="352"/>
      <c r="L3405" s="352"/>
      <c r="M3405" s="352"/>
    </row>
    <row r="3406" spans="5:13">
      <c r="E3406" s="352"/>
      <c r="F3406" s="352"/>
      <c r="G3406" s="352"/>
      <c r="H3406" s="352"/>
      <c r="I3406" s="352"/>
      <c r="J3406" s="352"/>
      <c r="K3406" s="352"/>
      <c r="L3406" s="352"/>
      <c r="M3406" s="352"/>
    </row>
    <row r="3407" spans="5:13">
      <c r="E3407" s="352"/>
      <c r="F3407" s="352"/>
      <c r="G3407" s="352"/>
      <c r="H3407" s="352"/>
      <c r="I3407" s="352"/>
      <c r="J3407" s="352"/>
      <c r="K3407" s="352"/>
      <c r="L3407" s="352"/>
      <c r="M3407" s="352"/>
    </row>
    <row r="3408" spans="5:13">
      <c r="E3408" s="352"/>
      <c r="F3408" s="352"/>
      <c r="G3408" s="352"/>
      <c r="H3408" s="352"/>
      <c r="I3408" s="352"/>
      <c r="J3408" s="352"/>
      <c r="K3408" s="352"/>
      <c r="L3408" s="352"/>
      <c r="M3408" s="352"/>
    </row>
    <row r="3409" spans="5:13">
      <c r="E3409" s="352"/>
      <c r="F3409" s="352"/>
      <c r="G3409" s="352"/>
      <c r="H3409" s="352"/>
      <c r="I3409" s="352"/>
      <c r="J3409" s="352"/>
      <c r="K3409" s="352"/>
      <c r="L3409" s="352"/>
      <c r="M3409" s="352"/>
    </row>
    <row r="3410" spans="5:13">
      <c r="E3410" s="352"/>
      <c r="F3410" s="352"/>
      <c r="G3410" s="352"/>
      <c r="H3410" s="352"/>
      <c r="I3410" s="352"/>
      <c r="J3410" s="352"/>
      <c r="K3410" s="352"/>
      <c r="L3410" s="352"/>
      <c r="M3410" s="352"/>
    </row>
    <row r="3411" spans="5:13">
      <c r="E3411" s="352"/>
      <c r="F3411" s="352"/>
      <c r="G3411" s="352"/>
      <c r="H3411" s="352"/>
      <c r="I3411" s="352"/>
      <c r="J3411" s="352"/>
      <c r="K3411" s="352"/>
      <c r="L3411" s="352"/>
      <c r="M3411" s="352"/>
    </row>
    <row r="3412" spans="5:13">
      <c r="E3412" s="352"/>
      <c r="F3412" s="352"/>
      <c r="G3412" s="352"/>
      <c r="H3412" s="352"/>
      <c r="I3412" s="352"/>
      <c r="J3412" s="352"/>
      <c r="K3412" s="352"/>
      <c r="L3412" s="352"/>
      <c r="M3412" s="352"/>
    </row>
    <row r="3413" spans="5:13">
      <c r="E3413" s="352"/>
      <c r="F3413" s="352"/>
      <c r="G3413" s="352"/>
      <c r="H3413" s="352"/>
      <c r="I3413" s="352"/>
      <c r="J3413" s="352"/>
      <c r="K3413" s="352"/>
      <c r="L3413" s="352"/>
      <c r="M3413" s="352"/>
    </row>
    <row r="3414" spans="5:13">
      <c r="E3414" s="352"/>
      <c r="F3414" s="352"/>
      <c r="G3414" s="352"/>
      <c r="H3414" s="352"/>
      <c r="I3414" s="352"/>
      <c r="J3414" s="352"/>
      <c r="K3414" s="352"/>
      <c r="L3414" s="352"/>
      <c r="M3414" s="352"/>
    </row>
    <row r="3415" spans="5:13">
      <c r="E3415" s="352"/>
      <c r="F3415" s="352"/>
      <c r="G3415" s="352"/>
      <c r="H3415" s="352"/>
      <c r="I3415" s="352"/>
      <c r="J3415" s="352"/>
      <c r="K3415" s="352"/>
      <c r="L3415" s="352"/>
      <c r="M3415" s="352"/>
    </row>
    <row r="3416" spans="5:13">
      <c r="E3416" s="352"/>
      <c r="F3416" s="352"/>
      <c r="G3416" s="352"/>
      <c r="H3416" s="352"/>
      <c r="I3416" s="352"/>
      <c r="J3416" s="352"/>
      <c r="K3416" s="352"/>
      <c r="L3416" s="352"/>
      <c r="M3416" s="352"/>
    </row>
    <row r="3417" spans="5:13">
      <c r="E3417" s="352"/>
      <c r="F3417" s="352"/>
      <c r="G3417" s="352"/>
      <c r="H3417" s="352"/>
      <c r="I3417" s="352"/>
      <c r="J3417" s="352"/>
      <c r="K3417" s="352"/>
      <c r="L3417" s="352"/>
      <c r="M3417" s="352"/>
    </row>
    <row r="3418" spans="5:13">
      <c r="E3418" s="352"/>
      <c r="F3418" s="352"/>
      <c r="G3418" s="352"/>
      <c r="H3418" s="352"/>
      <c r="I3418" s="352"/>
      <c r="J3418" s="352"/>
      <c r="K3418" s="352"/>
      <c r="L3418" s="352"/>
      <c r="M3418" s="352"/>
    </row>
    <row r="3419" spans="5:13">
      <c r="E3419" s="352"/>
      <c r="F3419" s="352"/>
      <c r="G3419" s="352"/>
      <c r="H3419" s="352"/>
      <c r="I3419" s="352"/>
      <c r="J3419" s="352"/>
      <c r="K3419" s="352"/>
      <c r="L3419" s="352"/>
      <c r="M3419" s="352"/>
    </row>
    <row r="3420" spans="5:13">
      <c r="E3420" s="352"/>
      <c r="F3420" s="352"/>
      <c r="G3420" s="352"/>
      <c r="H3420" s="352"/>
      <c r="I3420" s="352"/>
      <c r="J3420" s="352"/>
      <c r="K3420" s="352"/>
      <c r="L3420" s="352"/>
      <c r="M3420" s="352"/>
    </row>
    <row r="3421" spans="5:13">
      <c r="E3421" s="352"/>
      <c r="F3421" s="352"/>
      <c r="G3421" s="352"/>
      <c r="H3421" s="352"/>
      <c r="I3421" s="352"/>
      <c r="J3421" s="352"/>
      <c r="K3421" s="352"/>
      <c r="L3421" s="352"/>
      <c r="M3421" s="352"/>
    </row>
    <row r="3422" spans="5:13">
      <c r="E3422" s="352"/>
      <c r="F3422" s="352"/>
      <c r="G3422" s="352"/>
      <c r="H3422" s="352"/>
      <c r="I3422" s="352"/>
      <c r="J3422" s="352"/>
      <c r="K3422" s="352"/>
      <c r="L3422" s="352"/>
      <c r="M3422" s="352"/>
    </row>
    <row r="3423" spans="5:13">
      <c r="E3423" s="352"/>
      <c r="F3423" s="352"/>
      <c r="G3423" s="352"/>
      <c r="H3423" s="352"/>
      <c r="I3423" s="352"/>
      <c r="J3423" s="352"/>
      <c r="K3423" s="352"/>
      <c r="L3423" s="352"/>
      <c r="M3423" s="352"/>
    </row>
    <row r="3424" spans="5:13">
      <c r="E3424" s="352"/>
      <c r="F3424" s="352"/>
      <c r="G3424" s="352"/>
      <c r="H3424" s="352"/>
      <c r="I3424" s="352"/>
      <c r="J3424" s="352"/>
      <c r="K3424" s="352"/>
      <c r="L3424" s="352"/>
      <c r="M3424" s="352"/>
    </row>
    <row r="3425" spans="5:13">
      <c r="E3425" s="352"/>
      <c r="F3425" s="352"/>
      <c r="G3425" s="352"/>
      <c r="H3425" s="352"/>
      <c r="I3425" s="352"/>
      <c r="J3425" s="352"/>
      <c r="K3425" s="352"/>
      <c r="L3425" s="352"/>
      <c r="M3425" s="352"/>
    </row>
    <row r="3426" spans="5:13">
      <c r="E3426" s="352"/>
      <c r="F3426" s="352"/>
      <c r="G3426" s="352"/>
      <c r="H3426" s="352"/>
      <c r="I3426" s="352"/>
      <c r="J3426" s="352"/>
      <c r="K3426" s="352"/>
      <c r="L3426" s="352"/>
      <c r="M3426" s="352"/>
    </row>
    <row r="3427" spans="5:13">
      <c r="E3427" s="352"/>
      <c r="F3427" s="352"/>
      <c r="G3427" s="352"/>
      <c r="H3427" s="352"/>
      <c r="I3427" s="352"/>
      <c r="J3427" s="352"/>
      <c r="K3427" s="352"/>
      <c r="L3427" s="352"/>
      <c r="M3427" s="352"/>
    </row>
    <row r="3428" spans="5:13">
      <c r="E3428" s="352"/>
      <c r="F3428" s="352"/>
      <c r="G3428" s="352"/>
      <c r="H3428" s="352"/>
      <c r="I3428" s="352"/>
      <c r="J3428" s="352"/>
      <c r="K3428" s="352"/>
      <c r="L3428" s="352"/>
      <c r="M3428" s="352"/>
    </row>
    <row r="3429" spans="5:13">
      <c r="E3429" s="352"/>
      <c r="F3429" s="352"/>
      <c r="G3429" s="352"/>
      <c r="H3429" s="352"/>
      <c r="I3429" s="352"/>
      <c r="J3429" s="352"/>
      <c r="K3429" s="352"/>
      <c r="L3429" s="352"/>
      <c r="M3429" s="352"/>
    </row>
    <row r="3430" spans="5:13">
      <c r="E3430" s="352"/>
      <c r="F3430" s="352"/>
      <c r="G3430" s="352"/>
      <c r="H3430" s="352"/>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52"/>
      <c r="I3432" s="352"/>
      <c r="J3432" s="352"/>
      <c r="K3432" s="352"/>
      <c r="L3432" s="352"/>
      <c r="M3432" s="352"/>
    </row>
    <row r="3433" spans="5:13">
      <c r="E3433" s="352"/>
      <c r="F3433" s="352"/>
      <c r="G3433" s="352"/>
      <c r="H3433" s="352"/>
      <c r="I3433" s="352"/>
      <c r="J3433" s="352"/>
      <c r="K3433" s="352"/>
      <c r="L3433" s="352"/>
      <c r="M3433" s="352"/>
    </row>
    <row r="3434" spans="5:13">
      <c r="E3434" s="352"/>
      <c r="F3434" s="352"/>
      <c r="G3434" s="352"/>
      <c r="H3434" s="352"/>
      <c r="I3434" s="352"/>
      <c r="J3434" s="352"/>
      <c r="K3434" s="352"/>
      <c r="L3434" s="352"/>
      <c r="M3434" s="352"/>
    </row>
    <row r="3435" spans="5:13">
      <c r="E3435" s="352"/>
      <c r="F3435" s="352"/>
      <c r="G3435" s="352"/>
      <c r="H3435" s="352"/>
      <c r="I3435" s="352"/>
      <c r="J3435" s="352"/>
      <c r="K3435" s="352"/>
      <c r="L3435" s="352"/>
      <c r="M3435" s="352"/>
    </row>
    <row r="3436" spans="5:13">
      <c r="E3436" s="352"/>
      <c r="F3436" s="352"/>
      <c r="G3436" s="352"/>
      <c r="H3436" s="352"/>
      <c r="I3436" s="352"/>
      <c r="J3436" s="352"/>
      <c r="K3436" s="352"/>
      <c r="L3436" s="352"/>
      <c r="M3436" s="352"/>
    </row>
    <row r="3437" spans="5:13">
      <c r="E3437" s="352"/>
      <c r="F3437" s="352"/>
      <c r="G3437" s="352"/>
      <c r="H3437" s="352"/>
      <c r="I3437" s="352"/>
      <c r="J3437" s="352"/>
      <c r="K3437" s="352"/>
      <c r="L3437" s="352"/>
      <c r="M3437" s="352"/>
    </row>
    <row r="3438" spans="5:13">
      <c r="E3438" s="352"/>
      <c r="F3438" s="352"/>
      <c r="G3438" s="352"/>
      <c r="H3438" s="352"/>
      <c r="I3438" s="352"/>
      <c r="J3438" s="352"/>
      <c r="K3438" s="352"/>
      <c r="L3438" s="352"/>
      <c r="M3438" s="352"/>
    </row>
    <row r="3439" spans="5:13">
      <c r="E3439" s="352"/>
      <c r="F3439" s="352"/>
      <c r="G3439" s="352"/>
      <c r="H3439" s="352"/>
      <c r="I3439" s="352"/>
      <c r="J3439" s="352"/>
      <c r="K3439" s="352"/>
      <c r="L3439" s="352"/>
      <c r="M3439" s="352"/>
    </row>
    <row r="3440" spans="5:13">
      <c r="E3440" s="352"/>
      <c r="F3440" s="352"/>
      <c r="G3440" s="352"/>
      <c r="H3440" s="352"/>
      <c r="I3440" s="352"/>
      <c r="J3440" s="352"/>
      <c r="K3440" s="352"/>
      <c r="L3440" s="352"/>
      <c r="M3440" s="352"/>
    </row>
    <row r="3441" spans="5:13">
      <c r="E3441" s="352"/>
      <c r="F3441" s="352"/>
      <c r="G3441" s="352"/>
      <c r="H3441" s="352"/>
      <c r="I3441" s="352"/>
      <c r="J3441" s="352"/>
      <c r="K3441" s="352"/>
      <c r="L3441" s="352"/>
      <c r="M3441" s="352"/>
    </row>
    <row r="3442" spans="5:13">
      <c r="E3442" s="352"/>
      <c r="F3442" s="352"/>
      <c r="G3442" s="352"/>
      <c r="H3442" s="352"/>
      <c r="I3442" s="352"/>
      <c r="J3442" s="352"/>
      <c r="K3442" s="352"/>
      <c r="L3442" s="352"/>
      <c r="M3442" s="352"/>
    </row>
    <row r="3443" spans="5:13">
      <c r="E3443" s="352"/>
      <c r="F3443" s="352"/>
      <c r="G3443" s="352"/>
      <c r="H3443" s="352"/>
      <c r="I3443" s="352"/>
      <c r="J3443" s="352"/>
      <c r="K3443" s="352"/>
      <c r="L3443" s="352"/>
      <c r="M3443" s="352"/>
    </row>
    <row r="3444" spans="5:13">
      <c r="E3444" s="352"/>
      <c r="F3444" s="352"/>
      <c r="G3444" s="352"/>
      <c r="H3444" s="352"/>
      <c r="I3444" s="352"/>
      <c r="J3444" s="352"/>
      <c r="K3444" s="352"/>
      <c r="L3444" s="352"/>
      <c r="M3444" s="352"/>
    </row>
    <row r="3445" spans="5:13">
      <c r="E3445" s="352"/>
      <c r="F3445" s="352"/>
      <c r="G3445" s="352"/>
      <c r="H3445" s="352"/>
      <c r="I3445" s="352"/>
      <c r="J3445" s="352"/>
      <c r="K3445" s="352"/>
      <c r="L3445" s="352"/>
      <c r="M3445" s="352"/>
    </row>
    <row r="3446" spans="5:13">
      <c r="E3446" s="352"/>
      <c r="F3446" s="352"/>
      <c r="G3446" s="352"/>
      <c r="H3446" s="352"/>
      <c r="I3446" s="352"/>
      <c r="J3446" s="352"/>
      <c r="K3446" s="352"/>
      <c r="L3446" s="352"/>
      <c r="M3446" s="352"/>
    </row>
    <row r="3447" spans="5:13">
      <c r="E3447" s="352"/>
      <c r="F3447" s="352"/>
      <c r="G3447" s="352"/>
      <c r="H3447" s="352"/>
      <c r="I3447" s="352"/>
      <c r="J3447" s="352"/>
      <c r="K3447" s="352"/>
      <c r="L3447" s="352"/>
      <c r="M3447" s="352"/>
    </row>
    <row r="3448" spans="5:13">
      <c r="E3448" s="352"/>
      <c r="F3448" s="352"/>
      <c r="G3448" s="352"/>
      <c r="H3448" s="352"/>
      <c r="I3448" s="352"/>
      <c r="J3448" s="352"/>
      <c r="K3448" s="352"/>
      <c r="L3448" s="352"/>
      <c r="M3448" s="352"/>
    </row>
    <row r="3449" spans="5:13">
      <c r="E3449" s="352"/>
      <c r="F3449" s="352"/>
      <c r="G3449" s="352"/>
      <c r="H3449" s="352"/>
      <c r="I3449" s="352"/>
      <c r="J3449" s="352"/>
      <c r="K3449" s="352"/>
      <c r="L3449" s="352"/>
      <c r="M3449" s="352"/>
    </row>
    <row r="3450" spans="5:13">
      <c r="E3450" s="352"/>
      <c r="F3450" s="352"/>
      <c r="G3450" s="352"/>
      <c r="H3450" s="352"/>
      <c r="I3450" s="352"/>
      <c r="J3450" s="352"/>
      <c r="K3450" s="352"/>
      <c r="L3450" s="352"/>
      <c r="M3450" s="352"/>
    </row>
    <row r="3451" spans="5:13">
      <c r="E3451" s="352"/>
      <c r="F3451" s="352"/>
      <c r="G3451" s="352"/>
      <c r="H3451" s="352"/>
      <c r="I3451" s="352"/>
      <c r="J3451" s="352"/>
      <c r="K3451" s="352"/>
      <c r="L3451" s="352"/>
      <c r="M3451" s="352"/>
    </row>
    <row r="3452" spans="5:13">
      <c r="E3452" s="352"/>
      <c r="F3452" s="352"/>
      <c r="G3452" s="352"/>
      <c r="H3452" s="352"/>
      <c r="I3452" s="352"/>
      <c r="J3452" s="352"/>
      <c r="K3452" s="352"/>
      <c r="L3452" s="352"/>
      <c r="M3452" s="352"/>
    </row>
    <row r="3453" spans="5:13">
      <c r="E3453" s="352"/>
      <c r="F3453" s="352"/>
      <c r="G3453" s="352"/>
      <c r="H3453" s="352"/>
      <c r="I3453" s="352"/>
      <c r="J3453" s="352"/>
      <c r="K3453" s="352"/>
      <c r="L3453" s="352"/>
      <c r="M3453" s="352"/>
    </row>
    <row r="3454" spans="5:13">
      <c r="E3454" s="352"/>
      <c r="F3454" s="352"/>
      <c r="G3454" s="352"/>
      <c r="H3454" s="352"/>
      <c r="I3454" s="352"/>
      <c r="J3454" s="352"/>
      <c r="K3454" s="352"/>
      <c r="L3454" s="352"/>
      <c r="M3454" s="352"/>
    </row>
    <row r="3455" spans="5:13">
      <c r="E3455" s="352"/>
      <c r="F3455" s="352"/>
      <c r="G3455" s="352"/>
      <c r="H3455" s="352"/>
      <c r="I3455" s="352"/>
      <c r="J3455" s="352"/>
      <c r="K3455" s="352"/>
      <c r="L3455" s="352"/>
      <c r="M3455" s="352"/>
    </row>
    <row r="3456" spans="5:13">
      <c r="E3456" s="352"/>
      <c r="F3456" s="352"/>
      <c r="G3456" s="352"/>
      <c r="H3456" s="352"/>
      <c r="I3456" s="352"/>
      <c r="J3456" s="352"/>
      <c r="K3456" s="352"/>
      <c r="L3456" s="352"/>
      <c r="M3456" s="352"/>
    </row>
    <row r="3457" spans="5:13">
      <c r="E3457" s="352"/>
      <c r="F3457" s="352"/>
      <c r="G3457" s="352"/>
      <c r="H3457" s="352"/>
      <c r="I3457" s="352"/>
      <c r="J3457" s="352"/>
      <c r="K3457" s="352"/>
      <c r="L3457" s="352"/>
      <c r="M3457" s="352"/>
    </row>
    <row r="3458" spans="5:13">
      <c r="E3458" s="352"/>
      <c r="F3458" s="352"/>
      <c r="G3458" s="352"/>
      <c r="H3458" s="352"/>
      <c r="I3458" s="352"/>
      <c r="J3458" s="352"/>
      <c r="K3458" s="352"/>
      <c r="L3458" s="352"/>
      <c r="M3458" s="352"/>
    </row>
    <row r="3459" spans="5:13">
      <c r="E3459" s="352"/>
      <c r="F3459" s="352"/>
      <c r="G3459" s="352"/>
      <c r="H3459" s="352"/>
      <c r="I3459" s="352"/>
      <c r="J3459" s="352"/>
      <c r="K3459" s="352"/>
      <c r="L3459" s="352"/>
      <c r="M3459" s="352"/>
    </row>
    <row r="3460" spans="5:13">
      <c r="E3460" s="352"/>
      <c r="F3460" s="352"/>
      <c r="G3460" s="352"/>
      <c r="H3460" s="352"/>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52"/>
      <c r="I3462" s="352"/>
      <c r="J3462" s="352"/>
      <c r="K3462" s="352"/>
      <c r="L3462" s="352"/>
      <c r="M3462" s="352"/>
    </row>
    <row r="3463" spans="5:13">
      <c r="E3463" s="352"/>
      <c r="F3463" s="352"/>
      <c r="G3463" s="352"/>
      <c r="H3463" s="352"/>
      <c r="I3463" s="352"/>
      <c r="J3463" s="352"/>
      <c r="K3463" s="352"/>
      <c r="L3463" s="352"/>
      <c r="M3463" s="352"/>
    </row>
    <row r="3464" spans="5:13">
      <c r="E3464" s="352"/>
      <c r="F3464" s="352"/>
      <c r="G3464" s="352"/>
      <c r="H3464" s="352"/>
      <c r="I3464" s="352"/>
      <c r="J3464" s="352"/>
      <c r="K3464" s="352"/>
      <c r="L3464" s="352"/>
      <c r="M3464" s="352"/>
    </row>
    <row r="3465" spans="5:13">
      <c r="E3465" s="352"/>
      <c r="F3465" s="352"/>
      <c r="G3465" s="352"/>
      <c r="H3465" s="352"/>
      <c r="I3465" s="352"/>
      <c r="J3465" s="352"/>
      <c r="K3465" s="352"/>
      <c r="L3465" s="352"/>
      <c r="M3465" s="352"/>
    </row>
    <row r="3466" spans="5:13">
      <c r="E3466" s="352"/>
      <c r="F3466" s="352"/>
      <c r="G3466" s="352"/>
      <c r="H3466" s="352"/>
      <c r="I3466" s="352"/>
      <c r="J3466" s="352"/>
      <c r="K3466" s="352"/>
      <c r="L3466" s="352"/>
      <c r="M3466" s="352"/>
    </row>
    <row r="3467" spans="5:13">
      <c r="E3467" s="352"/>
      <c r="F3467" s="352"/>
      <c r="G3467" s="352"/>
      <c r="H3467" s="352"/>
      <c r="I3467" s="352"/>
      <c r="J3467" s="352"/>
      <c r="K3467" s="352"/>
      <c r="L3467" s="352"/>
      <c r="M3467" s="352"/>
    </row>
    <row r="3468" spans="5:13">
      <c r="E3468" s="352"/>
      <c r="F3468" s="352"/>
      <c r="G3468" s="352"/>
      <c r="H3468" s="352"/>
      <c r="I3468" s="352"/>
      <c r="J3468" s="352"/>
      <c r="K3468" s="352"/>
      <c r="L3468" s="352"/>
      <c r="M3468" s="352"/>
    </row>
    <row r="3469" spans="5:13">
      <c r="E3469" s="352"/>
      <c r="F3469" s="352"/>
      <c r="G3469" s="352"/>
      <c r="H3469" s="352"/>
      <c r="I3469" s="352"/>
      <c r="J3469" s="352"/>
      <c r="K3469" s="352"/>
      <c r="L3469" s="352"/>
      <c r="M3469" s="352"/>
    </row>
    <row r="3470" spans="5:13">
      <c r="E3470" s="352"/>
      <c r="F3470" s="352"/>
      <c r="G3470" s="352"/>
      <c r="H3470" s="352"/>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52"/>
      <c r="I3472" s="352"/>
      <c r="J3472" s="352"/>
      <c r="K3472" s="352"/>
      <c r="L3472" s="352"/>
      <c r="M3472" s="352"/>
    </row>
    <row r="3473" spans="5:13">
      <c r="E3473" s="352"/>
      <c r="F3473" s="352"/>
      <c r="G3473" s="352"/>
      <c r="H3473" s="352"/>
      <c r="I3473" s="352"/>
      <c r="J3473" s="352"/>
      <c r="K3473" s="352"/>
      <c r="L3473" s="352"/>
      <c r="M3473" s="352"/>
    </row>
    <row r="3474" spans="5:13">
      <c r="E3474" s="352"/>
      <c r="F3474" s="352"/>
      <c r="G3474" s="352"/>
      <c r="H3474" s="352"/>
      <c r="I3474" s="352"/>
      <c r="J3474" s="352"/>
      <c r="K3474" s="352"/>
      <c r="L3474" s="352"/>
      <c r="M3474" s="352"/>
    </row>
    <row r="3475" spans="5:13">
      <c r="E3475" s="352"/>
      <c r="F3475" s="352"/>
      <c r="G3475" s="352"/>
      <c r="H3475" s="352"/>
      <c r="I3475" s="352"/>
      <c r="J3475" s="352"/>
      <c r="K3475" s="352"/>
      <c r="L3475" s="352"/>
      <c r="M3475" s="352"/>
    </row>
    <row r="3476" spans="5:13">
      <c r="E3476" s="352"/>
      <c r="F3476" s="352"/>
      <c r="G3476" s="352"/>
      <c r="H3476" s="352"/>
      <c r="I3476" s="352"/>
      <c r="J3476" s="352"/>
      <c r="K3476" s="352"/>
      <c r="L3476" s="352"/>
      <c r="M3476" s="352"/>
    </row>
    <row r="3477" spans="5:13">
      <c r="E3477" s="352"/>
      <c r="F3477" s="352"/>
      <c r="G3477" s="352"/>
      <c r="H3477" s="352"/>
      <c r="I3477" s="352"/>
      <c r="J3477" s="352"/>
      <c r="K3477" s="352"/>
      <c r="L3477" s="352"/>
      <c r="M3477" s="352"/>
    </row>
    <row r="3478" spans="5:13">
      <c r="E3478" s="352"/>
      <c r="F3478" s="352"/>
      <c r="G3478" s="352"/>
      <c r="H3478" s="352"/>
      <c r="I3478" s="352"/>
      <c r="J3478" s="352"/>
      <c r="K3478" s="352"/>
      <c r="L3478" s="352"/>
      <c r="M3478" s="352"/>
    </row>
    <row r="3479" spans="5:13">
      <c r="E3479" s="352"/>
      <c r="F3479" s="352"/>
      <c r="G3479" s="352"/>
      <c r="H3479" s="352"/>
      <c r="I3479" s="352"/>
      <c r="J3479" s="352"/>
      <c r="K3479" s="352"/>
      <c r="L3479" s="352"/>
      <c r="M3479" s="352"/>
    </row>
    <row r="3480" spans="5:13">
      <c r="E3480" s="352"/>
      <c r="F3480" s="352"/>
      <c r="G3480" s="352"/>
      <c r="H3480" s="352"/>
      <c r="I3480" s="352"/>
      <c r="J3480" s="352"/>
      <c r="K3480" s="352"/>
      <c r="L3480" s="352"/>
      <c r="M3480" s="352"/>
    </row>
    <row r="3481" spans="5:13">
      <c r="E3481" s="352"/>
      <c r="F3481" s="352"/>
      <c r="G3481" s="352"/>
      <c r="H3481" s="352"/>
      <c r="I3481" s="352"/>
      <c r="J3481" s="352"/>
      <c r="K3481" s="352"/>
      <c r="L3481" s="352"/>
      <c r="M3481" s="352"/>
    </row>
    <row r="3482" spans="5:13">
      <c r="E3482" s="352"/>
      <c r="F3482" s="352"/>
      <c r="G3482" s="352"/>
      <c r="H3482" s="352"/>
      <c r="I3482" s="352"/>
      <c r="J3482" s="352"/>
      <c r="K3482" s="352"/>
      <c r="L3482" s="352"/>
      <c r="M3482" s="352"/>
    </row>
    <row r="3483" spans="5:13">
      <c r="E3483" s="352"/>
      <c r="F3483" s="352"/>
      <c r="G3483" s="352"/>
      <c r="H3483" s="352"/>
      <c r="I3483" s="352"/>
      <c r="J3483" s="352"/>
      <c r="K3483" s="352"/>
      <c r="L3483" s="352"/>
      <c r="M3483" s="352"/>
    </row>
    <row r="3484" spans="5:13">
      <c r="E3484" s="352"/>
      <c r="F3484" s="352"/>
      <c r="G3484" s="352"/>
      <c r="H3484" s="352"/>
      <c r="I3484" s="352"/>
      <c r="J3484" s="352"/>
      <c r="K3484" s="352"/>
      <c r="L3484" s="352"/>
      <c r="M3484" s="352"/>
    </row>
    <row r="3485" spans="5:13">
      <c r="E3485" s="352"/>
      <c r="F3485" s="352"/>
      <c r="G3485" s="352"/>
      <c r="H3485" s="352"/>
      <c r="I3485" s="352"/>
      <c r="J3485" s="352"/>
      <c r="K3485" s="352"/>
      <c r="L3485" s="352"/>
      <c r="M3485" s="352"/>
    </row>
    <row r="3486" spans="5:13">
      <c r="E3486" s="352"/>
      <c r="F3486" s="352"/>
      <c r="G3486" s="352"/>
      <c r="H3486" s="352"/>
      <c r="I3486" s="352"/>
      <c r="J3486" s="352"/>
      <c r="K3486" s="352"/>
      <c r="L3486" s="352"/>
      <c r="M3486" s="352"/>
    </row>
    <row r="3487" spans="5:13">
      <c r="E3487" s="352"/>
      <c r="F3487" s="352"/>
      <c r="G3487" s="352"/>
      <c r="H3487" s="352"/>
      <c r="I3487" s="352"/>
      <c r="J3487" s="352"/>
      <c r="K3487" s="352"/>
      <c r="L3487" s="352"/>
      <c r="M3487" s="352"/>
    </row>
    <row r="3488" spans="5:13">
      <c r="E3488" s="352"/>
      <c r="F3488" s="352"/>
      <c r="G3488" s="352"/>
      <c r="H3488" s="352"/>
      <c r="I3488" s="352"/>
      <c r="J3488" s="352"/>
      <c r="K3488" s="352"/>
      <c r="L3488" s="352"/>
      <c r="M3488" s="352"/>
    </row>
    <row r="3489" spans="5:13">
      <c r="E3489" s="352"/>
      <c r="F3489" s="352"/>
      <c r="G3489" s="352"/>
      <c r="H3489" s="352"/>
      <c r="I3489" s="352"/>
      <c r="J3489" s="352"/>
      <c r="K3489" s="352"/>
      <c r="L3489" s="352"/>
      <c r="M3489" s="352"/>
    </row>
    <row r="3490" spans="5:13">
      <c r="E3490" s="352"/>
      <c r="F3490" s="352"/>
      <c r="G3490" s="352"/>
      <c r="H3490" s="352"/>
      <c r="I3490" s="352"/>
      <c r="J3490" s="352"/>
      <c r="K3490" s="352"/>
      <c r="L3490" s="352"/>
      <c r="M3490" s="352"/>
    </row>
    <row r="3491" spans="5:13">
      <c r="E3491" s="352"/>
      <c r="F3491" s="352"/>
      <c r="G3491" s="352"/>
      <c r="H3491" s="352"/>
      <c r="I3491" s="352"/>
      <c r="J3491" s="352"/>
      <c r="K3491" s="352"/>
      <c r="L3491" s="352"/>
      <c r="M3491" s="352"/>
    </row>
    <row r="3492" spans="5:13">
      <c r="E3492" s="352"/>
      <c r="F3492" s="352"/>
      <c r="G3492" s="352"/>
      <c r="H3492" s="352"/>
      <c r="I3492" s="352"/>
      <c r="J3492" s="352"/>
      <c r="K3492" s="352"/>
      <c r="L3492" s="352"/>
      <c r="M3492" s="352"/>
    </row>
    <row r="3493" spans="5:13">
      <c r="E3493" s="352"/>
      <c r="F3493" s="352"/>
      <c r="G3493" s="352"/>
      <c r="H3493" s="352"/>
      <c r="I3493" s="352"/>
      <c r="J3493" s="352"/>
      <c r="K3493" s="352"/>
      <c r="L3493" s="352"/>
      <c r="M3493" s="352"/>
    </row>
    <row r="3494" spans="5:13">
      <c r="E3494" s="352"/>
      <c r="F3494" s="352"/>
      <c r="G3494" s="352"/>
      <c r="H3494" s="352"/>
      <c r="I3494" s="352"/>
      <c r="J3494" s="352"/>
      <c r="K3494" s="352"/>
      <c r="L3494" s="352"/>
      <c r="M3494" s="352"/>
    </row>
    <row r="3495" spans="5:13">
      <c r="E3495" s="352"/>
      <c r="F3495" s="352"/>
      <c r="G3495" s="352"/>
      <c r="H3495" s="352"/>
      <c r="I3495" s="352"/>
      <c r="J3495" s="352"/>
      <c r="K3495" s="352"/>
      <c r="L3495" s="352"/>
      <c r="M3495" s="352"/>
    </row>
    <row r="3496" spans="5:13">
      <c r="E3496" s="352"/>
      <c r="F3496" s="352"/>
      <c r="G3496" s="352"/>
      <c r="H3496" s="352"/>
      <c r="I3496" s="352"/>
      <c r="J3496" s="352"/>
      <c r="K3496" s="352"/>
      <c r="L3496" s="352"/>
      <c r="M3496" s="352"/>
    </row>
    <row r="3497" spans="5:13">
      <c r="E3497" s="352"/>
      <c r="F3497" s="352"/>
      <c r="G3497" s="352"/>
      <c r="H3497" s="352"/>
      <c r="I3497" s="352"/>
      <c r="J3497" s="352"/>
      <c r="K3497" s="352"/>
      <c r="L3497" s="352"/>
      <c r="M3497" s="352"/>
    </row>
    <row r="3498" spans="5:13">
      <c r="E3498" s="352"/>
      <c r="F3498" s="352"/>
      <c r="G3498" s="352"/>
      <c r="H3498" s="352"/>
      <c r="I3498" s="352"/>
      <c r="J3498" s="352"/>
      <c r="K3498" s="352"/>
      <c r="L3498" s="352"/>
      <c r="M3498" s="352"/>
    </row>
    <row r="3499" spans="5:13">
      <c r="E3499" s="352"/>
      <c r="F3499" s="352"/>
      <c r="G3499" s="352"/>
      <c r="H3499" s="352"/>
      <c r="I3499" s="352"/>
      <c r="J3499" s="352"/>
      <c r="K3499" s="352"/>
      <c r="L3499" s="352"/>
      <c r="M3499" s="352"/>
    </row>
    <row r="3500" spans="5:13">
      <c r="E3500" s="352"/>
      <c r="F3500" s="352"/>
      <c r="G3500" s="352"/>
      <c r="H3500" s="352"/>
      <c r="I3500" s="352"/>
      <c r="J3500" s="352"/>
      <c r="K3500" s="352"/>
      <c r="L3500" s="352"/>
      <c r="M3500" s="352"/>
    </row>
    <row r="3501" spans="5:13">
      <c r="E3501" s="352"/>
      <c r="F3501" s="352"/>
      <c r="G3501" s="352"/>
      <c r="H3501" s="352"/>
      <c r="I3501" s="352"/>
      <c r="J3501" s="352"/>
      <c r="K3501" s="352"/>
      <c r="L3501" s="352"/>
      <c r="M3501" s="352"/>
    </row>
    <row r="3502" spans="5:13">
      <c r="E3502" s="352"/>
      <c r="F3502" s="352"/>
      <c r="G3502" s="352"/>
      <c r="H3502" s="352"/>
      <c r="I3502" s="352"/>
      <c r="J3502" s="352"/>
      <c r="K3502" s="352"/>
      <c r="L3502" s="352"/>
      <c r="M3502" s="352"/>
    </row>
    <row r="3503" spans="5:13">
      <c r="E3503" s="352"/>
      <c r="F3503" s="352"/>
      <c r="G3503" s="352"/>
      <c r="H3503" s="352"/>
      <c r="I3503" s="352"/>
      <c r="J3503" s="352"/>
      <c r="K3503" s="352"/>
      <c r="L3503" s="352"/>
      <c r="M3503" s="352"/>
    </row>
    <row r="3504" spans="5:13">
      <c r="E3504" s="352"/>
      <c r="F3504" s="352"/>
      <c r="G3504" s="352"/>
      <c r="H3504" s="352"/>
      <c r="I3504" s="352"/>
      <c r="J3504" s="352"/>
      <c r="K3504" s="352"/>
      <c r="L3504" s="352"/>
      <c r="M3504" s="352"/>
    </row>
    <row r="3505" spans="5:13">
      <c r="E3505" s="352"/>
      <c r="F3505" s="352"/>
      <c r="G3505" s="352"/>
      <c r="H3505" s="352"/>
      <c r="I3505" s="352"/>
      <c r="J3505" s="352"/>
      <c r="K3505" s="352"/>
      <c r="L3505" s="352"/>
      <c r="M3505" s="352"/>
    </row>
    <row r="3506" spans="5:13">
      <c r="E3506" s="352"/>
      <c r="F3506" s="352"/>
      <c r="G3506" s="352"/>
      <c r="H3506" s="352"/>
      <c r="I3506" s="352"/>
      <c r="J3506" s="352"/>
      <c r="K3506" s="352"/>
      <c r="L3506" s="352"/>
      <c r="M3506" s="352"/>
    </row>
    <row r="3507" spans="5:13">
      <c r="E3507" s="352"/>
      <c r="F3507" s="352"/>
      <c r="G3507" s="352"/>
      <c r="H3507" s="352"/>
      <c r="I3507" s="352"/>
      <c r="J3507" s="352"/>
      <c r="K3507" s="352"/>
      <c r="L3507" s="352"/>
      <c r="M3507" s="352"/>
    </row>
    <row r="3508" spans="5:13">
      <c r="E3508" s="352"/>
      <c r="F3508" s="352"/>
      <c r="G3508" s="352"/>
      <c r="H3508" s="352"/>
      <c r="I3508" s="352"/>
      <c r="J3508" s="352"/>
      <c r="K3508" s="352"/>
      <c r="L3508" s="352"/>
      <c r="M3508" s="352"/>
    </row>
    <row r="3509" spans="5:13">
      <c r="E3509" s="352"/>
      <c r="F3509" s="352"/>
      <c r="G3509" s="352"/>
      <c r="H3509" s="352"/>
      <c r="I3509" s="352"/>
      <c r="J3509" s="352"/>
      <c r="K3509" s="352"/>
      <c r="L3509" s="352"/>
      <c r="M3509" s="352"/>
    </row>
    <row r="3510" spans="5:13">
      <c r="E3510" s="352"/>
      <c r="F3510" s="352"/>
      <c r="G3510" s="352"/>
      <c r="H3510" s="352"/>
      <c r="I3510" s="352"/>
      <c r="J3510" s="352"/>
      <c r="K3510" s="352"/>
      <c r="L3510" s="352"/>
      <c r="M3510" s="352"/>
    </row>
    <row r="3511" spans="5:13">
      <c r="E3511" s="352"/>
      <c r="F3511" s="352"/>
      <c r="G3511" s="352"/>
      <c r="H3511" s="352"/>
      <c r="I3511" s="352"/>
      <c r="J3511" s="352"/>
      <c r="K3511" s="352"/>
      <c r="L3511" s="352"/>
      <c r="M3511" s="352"/>
    </row>
    <row r="3512" spans="5:13">
      <c r="E3512" s="352"/>
      <c r="F3512" s="352"/>
      <c r="G3512" s="352"/>
      <c r="H3512" s="352"/>
      <c r="I3512" s="352"/>
      <c r="J3512" s="352"/>
      <c r="K3512" s="352"/>
      <c r="L3512" s="352"/>
      <c r="M3512" s="352"/>
    </row>
    <row r="3513" spans="5:13">
      <c r="E3513" s="352"/>
      <c r="F3513" s="352"/>
      <c r="G3513" s="352"/>
      <c r="H3513" s="352"/>
      <c r="I3513" s="352"/>
      <c r="J3513" s="352"/>
      <c r="K3513" s="352"/>
      <c r="L3513" s="352"/>
      <c r="M3513" s="352"/>
    </row>
    <row r="3514" spans="5:13">
      <c r="E3514" s="352"/>
      <c r="F3514" s="352"/>
      <c r="G3514" s="352"/>
      <c r="H3514" s="352"/>
      <c r="I3514" s="352"/>
      <c r="J3514" s="352"/>
      <c r="K3514" s="352"/>
      <c r="L3514" s="352"/>
      <c r="M3514" s="352"/>
    </row>
    <row r="3515" spans="5:13">
      <c r="E3515" s="352"/>
      <c r="F3515" s="352"/>
      <c r="G3515" s="352"/>
      <c r="H3515" s="352"/>
      <c r="I3515" s="352"/>
      <c r="J3515" s="352"/>
      <c r="K3515" s="352"/>
      <c r="L3515" s="352"/>
      <c r="M3515" s="352"/>
    </row>
    <row r="3516" spans="5:13">
      <c r="E3516" s="352"/>
      <c r="F3516" s="352"/>
      <c r="G3516" s="352"/>
      <c r="H3516" s="352"/>
      <c r="I3516" s="352"/>
      <c r="J3516" s="352"/>
      <c r="K3516" s="352"/>
      <c r="L3516" s="352"/>
      <c r="M3516" s="352"/>
    </row>
    <row r="3517" spans="5:13">
      <c r="E3517" s="352"/>
      <c r="F3517" s="352"/>
      <c r="G3517" s="352"/>
      <c r="H3517" s="352"/>
      <c r="I3517" s="352"/>
      <c r="J3517" s="352"/>
      <c r="K3517" s="352"/>
      <c r="L3517" s="352"/>
      <c r="M3517" s="352"/>
    </row>
    <row r="3518" spans="5:13">
      <c r="E3518" s="352"/>
      <c r="F3518" s="352"/>
      <c r="G3518" s="352"/>
      <c r="H3518" s="352"/>
      <c r="I3518" s="352"/>
      <c r="J3518" s="352"/>
      <c r="K3518" s="352"/>
      <c r="L3518" s="352"/>
      <c r="M3518" s="352"/>
    </row>
    <row r="3519" spans="5:13">
      <c r="E3519" s="352"/>
      <c r="F3519" s="352"/>
      <c r="G3519" s="352"/>
      <c r="H3519" s="352"/>
      <c r="I3519" s="352"/>
      <c r="J3519" s="352"/>
      <c r="K3519" s="352"/>
      <c r="L3519" s="352"/>
      <c r="M3519" s="352"/>
    </row>
    <row r="3520" spans="5:13">
      <c r="E3520" s="352"/>
      <c r="F3520" s="352"/>
      <c r="G3520" s="352"/>
      <c r="H3520" s="352"/>
      <c r="I3520" s="352"/>
      <c r="J3520" s="352"/>
      <c r="K3520" s="352"/>
      <c r="L3520" s="352"/>
      <c r="M3520" s="352"/>
    </row>
    <row r="3521" spans="5:13">
      <c r="E3521" s="352"/>
      <c r="F3521" s="352"/>
      <c r="G3521" s="352"/>
      <c r="H3521" s="352"/>
      <c r="I3521" s="352"/>
      <c r="J3521" s="352"/>
      <c r="K3521" s="352"/>
      <c r="L3521" s="352"/>
      <c r="M3521" s="352"/>
    </row>
    <row r="3522" spans="5:13">
      <c r="E3522" s="352"/>
      <c r="F3522" s="352"/>
      <c r="G3522" s="352"/>
      <c r="H3522" s="352"/>
      <c r="I3522" s="352"/>
      <c r="J3522" s="352"/>
      <c r="K3522" s="352"/>
      <c r="L3522" s="352"/>
      <c r="M3522" s="352"/>
    </row>
    <row r="3523" spans="5:13">
      <c r="E3523" s="352"/>
      <c r="F3523" s="352"/>
      <c r="G3523" s="352"/>
      <c r="H3523" s="352"/>
      <c r="I3523" s="352"/>
      <c r="J3523" s="352"/>
      <c r="K3523" s="352"/>
      <c r="L3523" s="352"/>
      <c r="M3523" s="352"/>
    </row>
    <row r="3524" spans="5:13">
      <c r="E3524" s="352"/>
      <c r="F3524" s="352"/>
      <c r="G3524" s="352"/>
      <c r="H3524" s="352"/>
      <c r="I3524" s="352"/>
      <c r="J3524" s="352"/>
      <c r="K3524" s="352"/>
      <c r="L3524" s="352"/>
      <c r="M3524" s="352"/>
    </row>
    <row r="3525" spans="5:13">
      <c r="E3525" s="352"/>
      <c r="F3525" s="352"/>
      <c r="G3525" s="352"/>
      <c r="H3525" s="352"/>
      <c r="I3525" s="352"/>
      <c r="J3525" s="352"/>
      <c r="K3525" s="352"/>
      <c r="L3525" s="352"/>
      <c r="M3525" s="352"/>
    </row>
    <row r="3526" spans="5:13">
      <c r="E3526" s="352"/>
      <c r="F3526" s="352"/>
      <c r="G3526" s="352"/>
      <c r="H3526" s="352"/>
      <c r="I3526" s="352"/>
      <c r="J3526" s="352"/>
      <c r="K3526" s="352"/>
      <c r="L3526" s="352"/>
      <c r="M3526" s="352"/>
    </row>
    <row r="3527" spans="5:13">
      <c r="E3527" s="352"/>
      <c r="F3527" s="352"/>
      <c r="G3527" s="352"/>
      <c r="H3527" s="352"/>
      <c r="I3527" s="352"/>
      <c r="J3527" s="352"/>
      <c r="K3527" s="352"/>
      <c r="L3527" s="352"/>
      <c r="M3527" s="352"/>
    </row>
    <row r="3528" spans="5:13">
      <c r="E3528" s="352"/>
      <c r="F3528" s="352"/>
      <c r="G3528" s="352"/>
      <c r="H3528" s="352"/>
      <c r="I3528" s="352"/>
      <c r="J3528" s="352"/>
      <c r="K3528" s="352"/>
      <c r="L3528" s="352"/>
      <c r="M3528" s="352"/>
    </row>
    <row r="3529" spans="5:13">
      <c r="E3529" s="352"/>
      <c r="F3529" s="352"/>
      <c r="G3529" s="352"/>
      <c r="H3529" s="352"/>
      <c r="I3529" s="352"/>
      <c r="J3529" s="352"/>
      <c r="K3529" s="352"/>
      <c r="L3529" s="352"/>
      <c r="M3529" s="352"/>
    </row>
    <row r="3530" spans="5:13">
      <c r="E3530" s="352"/>
      <c r="F3530" s="352"/>
      <c r="G3530" s="352"/>
      <c r="H3530" s="352"/>
      <c r="I3530" s="352"/>
      <c r="J3530" s="352"/>
      <c r="K3530" s="352"/>
      <c r="L3530" s="352"/>
      <c r="M3530" s="352"/>
    </row>
    <row r="3531" spans="5:13">
      <c r="E3531" s="352"/>
      <c r="F3531" s="352"/>
      <c r="G3531" s="352"/>
      <c r="H3531" s="352"/>
      <c r="I3531" s="352"/>
      <c r="J3531" s="352"/>
      <c r="K3531" s="352"/>
      <c r="L3531" s="352"/>
      <c r="M3531" s="352"/>
    </row>
    <row r="3532" spans="5:13">
      <c r="E3532" s="352"/>
      <c r="F3532" s="352"/>
      <c r="G3532" s="352"/>
      <c r="H3532" s="352"/>
      <c r="I3532" s="352"/>
      <c r="J3532" s="352"/>
      <c r="K3532" s="352"/>
      <c r="L3532" s="352"/>
      <c r="M3532" s="352"/>
    </row>
    <row r="3533" spans="5:13">
      <c r="E3533" s="352"/>
      <c r="F3533" s="352"/>
      <c r="G3533" s="352"/>
      <c r="H3533" s="352"/>
      <c r="I3533" s="352"/>
      <c r="J3533" s="352"/>
      <c r="K3533" s="352"/>
      <c r="L3533" s="352"/>
      <c r="M3533" s="352"/>
    </row>
    <row r="3534" spans="5:13">
      <c r="E3534" s="352"/>
      <c r="F3534" s="352"/>
      <c r="G3534" s="352"/>
      <c r="H3534" s="352"/>
      <c r="I3534" s="352"/>
      <c r="J3534" s="352"/>
      <c r="K3534" s="352"/>
      <c r="L3534" s="352"/>
      <c r="M3534" s="352"/>
    </row>
    <row r="3535" spans="5:13">
      <c r="E3535" s="352"/>
      <c r="F3535" s="352"/>
      <c r="G3535" s="352"/>
      <c r="H3535" s="352"/>
      <c r="I3535" s="352"/>
      <c r="J3535" s="352"/>
      <c r="K3535" s="352"/>
      <c r="L3535" s="352"/>
      <c r="M3535" s="352"/>
    </row>
    <row r="3536" spans="5:13">
      <c r="E3536" s="352"/>
      <c r="F3536" s="352"/>
      <c r="G3536" s="352"/>
      <c r="H3536" s="352"/>
      <c r="I3536" s="352"/>
      <c r="J3536" s="352"/>
      <c r="K3536" s="352"/>
      <c r="L3536" s="352"/>
      <c r="M3536" s="352"/>
    </row>
    <row r="3537" spans="5:13">
      <c r="E3537" s="352"/>
      <c r="F3537" s="352"/>
      <c r="G3537" s="352"/>
      <c r="H3537" s="352"/>
      <c r="I3537" s="352"/>
      <c r="J3537" s="352"/>
      <c r="K3537" s="352"/>
      <c r="L3537" s="352"/>
      <c r="M3537" s="352"/>
    </row>
    <row r="3538" spans="5:13">
      <c r="E3538" s="352"/>
      <c r="F3538" s="352"/>
      <c r="G3538" s="352"/>
      <c r="H3538" s="352"/>
      <c r="I3538" s="352"/>
      <c r="J3538" s="352"/>
      <c r="K3538" s="352"/>
      <c r="L3538" s="352"/>
      <c r="M3538" s="352"/>
    </row>
    <row r="3539" spans="5:13">
      <c r="E3539" s="352"/>
      <c r="F3539" s="352"/>
      <c r="G3539" s="352"/>
      <c r="H3539" s="352"/>
      <c r="I3539" s="352"/>
      <c r="J3539" s="352"/>
      <c r="K3539" s="352"/>
      <c r="L3539" s="352"/>
      <c r="M3539" s="352"/>
    </row>
    <row r="3540" spans="5:13">
      <c r="E3540" s="352"/>
      <c r="F3540" s="352"/>
      <c r="G3540" s="352"/>
      <c r="H3540" s="352"/>
      <c r="I3540" s="352"/>
      <c r="J3540" s="352"/>
      <c r="K3540" s="352"/>
      <c r="L3540" s="352"/>
      <c r="M3540" s="352"/>
    </row>
    <row r="3541" spans="5:13">
      <c r="E3541" s="352"/>
      <c r="F3541" s="352"/>
      <c r="G3541" s="352"/>
      <c r="H3541" s="352"/>
      <c r="I3541" s="352"/>
      <c r="J3541" s="352"/>
      <c r="K3541" s="352"/>
      <c r="L3541" s="352"/>
      <c r="M3541" s="352"/>
    </row>
    <row r="3542" spans="5:13">
      <c r="E3542" s="352"/>
      <c r="F3542" s="352"/>
      <c r="G3542" s="352"/>
      <c r="H3542" s="352"/>
      <c r="I3542" s="352"/>
      <c r="J3542" s="352"/>
      <c r="K3542" s="352"/>
      <c r="L3542" s="352"/>
      <c r="M3542" s="352"/>
    </row>
    <row r="3543" spans="5:13">
      <c r="E3543" s="352"/>
      <c r="F3543" s="352"/>
      <c r="G3543" s="352"/>
      <c r="H3543" s="352"/>
      <c r="I3543" s="352"/>
      <c r="J3543" s="352"/>
      <c r="K3543" s="352"/>
      <c r="L3543" s="352"/>
      <c r="M3543" s="352"/>
    </row>
    <row r="3544" spans="5:13">
      <c r="E3544" s="352"/>
      <c r="F3544" s="352"/>
      <c r="G3544" s="352"/>
      <c r="H3544" s="352"/>
      <c r="I3544" s="352"/>
      <c r="J3544" s="352"/>
      <c r="K3544" s="352"/>
      <c r="L3544" s="352"/>
      <c r="M3544" s="352"/>
    </row>
    <row r="3545" spans="5:13">
      <c r="E3545" s="352"/>
      <c r="F3545" s="352"/>
      <c r="G3545" s="352"/>
      <c r="H3545" s="352"/>
      <c r="I3545" s="352"/>
      <c r="J3545" s="352"/>
      <c r="K3545" s="352"/>
      <c r="L3545" s="352"/>
      <c r="M3545" s="352"/>
    </row>
    <row r="3546" spans="5:13">
      <c r="E3546" s="352"/>
      <c r="F3546" s="352"/>
      <c r="G3546" s="352"/>
      <c r="H3546" s="352"/>
      <c r="I3546" s="352"/>
      <c r="J3546" s="352"/>
      <c r="K3546" s="352"/>
      <c r="L3546" s="352"/>
      <c r="M3546" s="352"/>
    </row>
    <row r="3547" spans="5:13">
      <c r="E3547" s="352"/>
      <c r="F3547" s="352"/>
      <c r="G3547" s="352"/>
      <c r="H3547" s="352"/>
      <c r="I3547" s="352"/>
      <c r="J3547" s="352"/>
      <c r="K3547" s="352"/>
      <c r="L3547" s="352"/>
      <c r="M3547" s="352"/>
    </row>
    <row r="3548" spans="5:13">
      <c r="E3548" s="352"/>
      <c r="F3548" s="352"/>
      <c r="G3548" s="352"/>
      <c r="H3548" s="352"/>
      <c r="I3548" s="352"/>
      <c r="J3548" s="352"/>
      <c r="K3548" s="352"/>
      <c r="L3548" s="352"/>
      <c r="M3548" s="352"/>
    </row>
    <row r="3549" spans="5:13">
      <c r="E3549" s="352"/>
      <c r="F3549" s="352"/>
      <c r="G3549" s="352"/>
      <c r="H3549" s="352"/>
      <c r="I3549" s="352"/>
      <c r="J3549" s="352"/>
      <c r="K3549" s="352"/>
      <c r="L3549" s="352"/>
      <c r="M3549" s="352"/>
    </row>
    <row r="3550" spans="5:13">
      <c r="E3550" s="352"/>
      <c r="F3550" s="352"/>
      <c r="G3550" s="352"/>
      <c r="H3550" s="352"/>
      <c r="I3550" s="352"/>
      <c r="J3550" s="352"/>
      <c r="K3550" s="352"/>
      <c r="L3550" s="352"/>
      <c r="M3550" s="352"/>
    </row>
    <row r="3551" spans="5:13">
      <c r="E3551" s="352"/>
      <c r="F3551" s="352"/>
      <c r="G3551" s="352"/>
      <c r="H3551" s="352"/>
      <c r="I3551" s="352"/>
      <c r="J3551" s="352"/>
      <c r="K3551" s="352"/>
      <c r="L3551" s="352"/>
      <c r="M3551" s="352"/>
    </row>
    <row r="3552" spans="5:13">
      <c r="E3552" s="352"/>
      <c r="F3552" s="352"/>
      <c r="G3552" s="352"/>
      <c r="H3552" s="352"/>
      <c r="I3552" s="352"/>
      <c r="J3552" s="352"/>
      <c r="K3552" s="352"/>
      <c r="L3552" s="352"/>
      <c r="M3552" s="352"/>
    </row>
    <row r="3553" spans="5:13">
      <c r="E3553" s="352"/>
      <c r="F3553" s="352"/>
      <c r="G3553" s="352"/>
      <c r="H3553" s="352"/>
      <c r="I3553" s="352"/>
      <c r="J3553" s="352"/>
      <c r="K3553" s="352"/>
      <c r="L3553" s="352"/>
      <c r="M3553" s="352"/>
    </row>
    <row r="3554" spans="5:13">
      <c r="E3554" s="352"/>
      <c r="F3554" s="352"/>
      <c r="G3554" s="352"/>
      <c r="H3554" s="352"/>
      <c r="I3554" s="352"/>
      <c r="J3554" s="352"/>
      <c r="K3554" s="352"/>
      <c r="L3554" s="352"/>
      <c r="M3554" s="352"/>
    </row>
    <row r="3555" spans="5:13">
      <c r="E3555" s="352"/>
      <c r="F3555" s="352"/>
      <c r="G3555" s="352"/>
      <c r="H3555" s="352"/>
      <c r="I3555" s="352"/>
      <c r="J3555" s="352"/>
      <c r="K3555" s="352"/>
      <c r="L3555" s="352"/>
      <c r="M3555" s="352"/>
    </row>
    <row r="3556" spans="5:13">
      <c r="E3556" s="352"/>
      <c r="F3556" s="352"/>
      <c r="G3556" s="352"/>
      <c r="H3556" s="352"/>
      <c r="I3556" s="352"/>
      <c r="J3556" s="352"/>
      <c r="K3556" s="352"/>
      <c r="L3556" s="352"/>
      <c r="M3556" s="352"/>
    </row>
    <row r="3557" spans="5:13">
      <c r="E3557" s="352"/>
      <c r="F3557" s="352"/>
      <c r="G3557" s="352"/>
      <c r="H3557" s="352"/>
      <c r="I3557" s="352"/>
      <c r="J3557" s="352"/>
      <c r="K3557" s="352"/>
      <c r="L3557" s="352"/>
      <c r="M3557" s="352"/>
    </row>
    <row r="3558" spans="5:13">
      <c r="E3558" s="352"/>
      <c r="F3558" s="352"/>
      <c r="G3558" s="352"/>
      <c r="H3558" s="352"/>
      <c r="I3558" s="352"/>
      <c r="J3558" s="352"/>
      <c r="K3558" s="352"/>
      <c r="L3558" s="352"/>
      <c r="M3558" s="352"/>
    </row>
    <row r="3559" spans="5:13">
      <c r="E3559" s="352"/>
      <c r="F3559" s="352"/>
      <c r="G3559" s="352"/>
      <c r="H3559" s="352"/>
      <c r="I3559" s="352"/>
      <c r="J3559" s="352"/>
      <c r="K3559" s="352"/>
      <c r="L3559" s="352"/>
      <c r="M3559" s="352"/>
    </row>
    <row r="3560" spans="5:13">
      <c r="E3560" s="352"/>
      <c r="F3560" s="352"/>
      <c r="G3560" s="352"/>
      <c r="H3560" s="352"/>
      <c r="I3560" s="352"/>
      <c r="J3560" s="352"/>
      <c r="K3560" s="352"/>
      <c r="L3560" s="352"/>
      <c r="M3560" s="352"/>
    </row>
    <row r="3561" spans="5:13">
      <c r="E3561" s="352"/>
      <c r="F3561" s="352"/>
      <c r="G3561" s="352"/>
      <c r="H3561" s="352"/>
      <c r="I3561" s="352"/>
      <c r="J3561" s="352"/>
      <c r="K3561" s="352"/>
      <c r="L3561" s="352"/>
      <c r="M3561" s="352"/>
    </row>
    <row r="3562" spans="5:13">
      <c r="E3562" s="352"/>
      <c r="F3562" s="352"/>
      <c r="G3562" s="352"/>
      <c r="H3562" s="352"/>
      <c r="I3562" s="352"/>
      <c r="J3562" s="352"/>
      <c r="K3562" s="352"/>
      <c r="L3562" s="352"/>
      <c r="M3562" s="352"/>
    </row>
    <row r="3563" spans="5:13">
      <c r="E3563" s="352"/>
      <c r="F3563" s="352"/>
      <c r="G3563" s="352"/>
      <c r="H3563" s="352"/>
      <c r="I3563" s="352"/>
      <c r="J3563" s="352"/>
      <c r="K3563" s="352"/>
      <c r="L3563" s="352"/>
      <c r="M3563" s="352"/>
    </row>
    <row r="3564" spans="5:13">
      <c r="E3564" s="352"/>
      <c r="F3564" s="352"/>
      <c r="G3564" s="352"/>
      <c r="H3564" s="352"/>
      <c r="I3564" s="352"/>
      <c r="J3564" s="352"/>
      <c r="K3564" s="352"/>
      <c r="L3564" s="352"/>
      <c r="M3564" s="352"/>
    </row>
    <row r="3565" spans="5:13">
      <c r="E3565" s="352"/>
      <c r="F3565" s="352"/>
      <c r="G3565" s="352"/>
      <c r="H3565" s="352"/>
      <c r="I3565" s="352"/>
      <c r="J3565" s="352"/>
      <c r="K3565" s="352"/>
      <c r="L3565" s="352"/>
      <c r="M3565" s="352"/>
    </row>
    <row r="3566" spans="5:13">
      <c r="E3566" s="352"/>
      <c r="F3566" s="352"/>
      <c r="G3566" s="352"/>
      <c r="H3566" s="352"/>
      <c r="I3566" s="352"/>
      <c r="J3566" s="352"/>
      <c r="K3566" s="352"/>
      <c r="L3566" s="352"/>
      <c r="M3566" s="352"/>
    </row>
    <row r="3567" spans="5:13">
      <c r="E3567" s="352"/>
      <c r="F3567" s="352"/>
      <c r="G3567" s="352"/>
      <c r="H3567" s="352"/>
      <c r="I3567" s="352"/>
      <c r="J3567" s="352"/>
      <c r="K3567" s="352"/>
      <c r="L3567" s="352"/>
      <c r="M3567" s="352"/>
    </row>
    <row r="3568" spans="5:13">
      <c r="E3568" s="352"/>
      <c r="F3568" s="352"/>
      <c r="G3568" s="352"/>
      <c r="H3568" s="352"/>
      <c r="I3568" s="352"/>
      <c r="J3568" s="352"/>
      <c r="K3568" s="352"/>
      <c r="L3568" s="352"/>
      <c r="M3568" s="352"/>
    </row>
    <row r="3569" spans="5:13">
      <c r="E3569" s="352"/>
      <c r="F3569" s="352"/>
      <c r="G3569" s="352"/>
      <c r="H3569" s="352"/>
      <c r="I3569" s="352"/>
      <c r="J3569" s="352"/>
      <c r="K3569" s="352"/>
      <c r="L3569" s="352"/>
      <c r="M3569" s="352"/>
    </row>
    <row r="3570" spans="5:13">
      <c r="E3570" s="352"/>
      <c r="F3570" s="352"/>
      <c r="G3570" s="352"/>
      <c r="H3570" s="352"/>
      <c r="I3570" s="352"/>
      <c r="J3570" s="352"/>
      <c r="K3570" s="352"/>
      <c r="L3570" s="352"/>
      <c r="M3570" s="352"/>
    </row>
    <row r="3571" spans="5:13">
      <c r="E3571" s="352"/>
      <c r="F3571" s="352"/>
      <c r="G3571" s="352"/>
      <c r="H3571" s="352"/>
      <c r="I3571" s="352"/>
      <c r="J3571" s="352"/>
      <c r="K3571" s="352"/>
      <c r="L3571" s="352"/>
      <c r="M3571" s="352"/>
    </row>
    <row r="3572" spans="5:13">
      <c r="E3572" s="352"/>
      <c r="F3572" s="352"/>
      <c r="G3572" s="352"/>
      <c r="H3572" s="352"/>
      <c r="I3572" s="352"/>
      <c r="J3572" s="352"/>
      <c r="K3572" s="352"/>
      <c r="L3572" s="352"/>
      <c r="M3572" s="352"/>
    </row>
    <row r="3573" spans="5:13">
      <c r="E3573" s="352"/>
      <c r="F3573" s="352"/>
      <c r="G3573" s="352"/>
      <c r="H3573" s="352"/>
      <c r="I3573" s="352"/>
      <c r="J3573" s="352"/>
      <c r="K3573" s="352"/>
      <c r="L3573" s="352"/>
      <c r="M3573" s="352"/>
    </row>
    <row r="3574" spans="5:13">
      <c r="E3574" s="352"/>
      <c r="F3574" s="352"/>
      <c r="G3574" s="352"/>
      <c r="H3574" s="352"/>
      <c r="I3574" s="352"/>
      <c r="J3574" s="352"/>
      <c r="K3574" s="352"/>
      <c r="L3574" s="352"/>
      <c r="M3574" s="352"/>
    </row>
    <row r="3575" spans="5:13">
      <c r="E3575" s="352"/>
      <c r="F3575" s="352"/>
      <c r="G3575" s="352"/>
      <c r="H3575" s="352"/>
      <c r="I3575" s="352"/>
      <c r="J3575" s="352"/>
      <c r="K3575" s="352"/>
      <c r="L3575" s="352"/>
      <c r="M3575" s="352"/>
    </row>
    <row r="3576" spans="5:13">
      <c r="E3576" s="352"/>
      <c r="F3576" s="352"/>
      <c r="G3576" s="352"/>
      <c r="H3576" s="352"/>
      <c r="I3576" s="352"/>
      <c r="J3576" s="352"/>
      <c r="K3576" s="352"/>
      <c r="L3576" s="352"/>
      <c r="M3576" s="352"/>
    </row>
    <row r="3577" spans="5:13">
      <c r="E3577" s="352"/>
      <c r="F3577" s="352"/>
      <c r="G3577" s="352"/>
      <c r="H3577" s="352"/>
      <c r="I3577" s="352"/>
      <c r="J3577" s="352"/>
      <c r="K3577" s="352"/>
      <c r="L3577" s="352"/>
      <c r="M3577" s="352"/>
    </row>
    <row r="3578" spans="5:13">
      <c r="E3578" s="352"/>
      <c r="F3578" s="352"/>
      <c r="G3578" s="352"/>
      <c r="H3578" s="352"/>
      <c r="I3578" s="352"/>
      <c r="J3578" s="352"/>
      <c r="K3578" s="352"/>
      <c r="L3578" s="352"/>
      <c r="M3578" s="352"/>
    </row>
    <row r="3579" spans="5:13">
      <c r="E3579" s="352"/>
      <c r="F3579" s="352"/>
      <c r="G3579" s="352"/>
      <c r="H3579" s="352"/>
      <c r="I3579" s="352"/>
      <c r="J3579" s="352"/>
      <c r="K3579" s="352"/>
      <c r="L3579" s="352"/>
      <c r="M3579" s="352"/>
    </row>
    <row r="3580" spans="5:13">
      <c r="E3580" s="352"/>
      <c r="F3580" s="352"/>
      <c r="G3580" s="352"/>
      <c r="H3580" s="352"/>
      <c r="I3580" s="352"/>
      <c r="J3580" s="352"/>
      <c r="K3580" s="352"/>
      <c r="L3580" s="352"/>
      <c r="M3580" s="352"/>
    </row>
    <row r="3581" spans="5:13">
      <c r="E3581" s="352"/>
      <c r="F3581" s="352"/>
      <c r="G3581" s="352"/>
      <c r="H3581" s="352"/>
      <c r="I3581" s="352"/>
      <c r="J3581" s="352"/>
      <c r="K3581" s="352"/>
      <c r="L3581" s="352"/>
      <c r="M3581" s="352"/>
    </row>
    <row r="3582" spans="5:13">
      <c r="E3582" s="352"/>
      <c r="F3582" s="352"/>
      <c r="G3582" s="352"/>
      <c r="H3582" s="352"/>
      <c r="I3582" s="352"/>
      <c r="J3582" s="352"/>
      <c r="K3582" s="352"/>
      <c r="L3582" s="352"/>
      <c r="M3582" s="352"/>
    </row>
    <row r="3583" spans="5:13">
      <c r="E3583" s="352"/>
      <c r="F3583" s="352"/>
      <c r="G3583" s="352"/>
      <c r="H3583" s="352"/>
      <c r="I3583" s="352"/>
      <c r="J3583" s="352"/>
      <c r="K3583" s="352"/>
      <c r="L3583" s="352"/>
      <c r="M3583" s="352"/>
    </row>
    <row r="3584" spans="5:13">
      <c r="E3584" s="352"/>
      <c r="F3584" s="352"/>
      <c r="G3584" s="352"/>
      <c r="H3584" s="352"/>
      <c r="I3584" s="352"/>
      <c r="J3584" s="352"/>
      <c r="K3584" s="352"/>
      <c r="L3584" s="352"/>
      <c r="M3584" s="352"/>
    </row>
    <row r="3585" spans="5:13">
      <c r="E3585" s="352"/>
      <c r="F3585" s="352"/>
      <c r="G3585" s="352"/>
      <c r="H3585" s="352"/>
      <c r="I3585" s="352"/>
      <c r="J3585" s="352"/>
      <c r="K3585" s="352"/>
      <c r="L3585" s="352"/>
      <c r="M3585" s="352"/>
    </row>
    <row r="3586" spans="5:13">
      <c r="E3586" s="352"/>
      <c r="F3586" s="352"/>
      <c r="G3586" s="352"/>
      <c r="H3586" s="352"/>
      <c r="I3586" s="352"/>
      <c r="J3586" s="352"/>
      <c r="K3586" s="352"/>
      <c r="L3586" s="352"/>
      <c r="M3586" s="352"/>
    </row>
    <row r="3587" spans="5:13">
      <c r="E3587" s="352"/>
      <c r="F3587" s="352"/>
      <c r="G3587" s="352"/>
      <c r="H3587" s="352"/>
      <c r="I3587" s="352"/>
      <c r="J3587" s="352"/>
      <c r="K3587" s="352"/>
      <c r="L3587" s="352"/>
      <c r="M3587" s="352"/>
    </row>
    <row r="3588" spans="5:13">
      <c r="E3588" s="352"/>
      <c r="F3588" s="352"/>
      <c r="G3588" s="352"/>
      <c r="H3588" s="352"/>
      <c r="I3588" s="352"/>
      <c r="J3588" s="352"/>
      <c r="K3588" s="352"/>
      <c r="L3588" s="352"/>
      <c r="M3588" s="352"/>
    </row>
    <row r="3589" spans="5:13">
      <c r="E3589" s="352"/>
      <c r="F3589" s="352"/>
      <c r="G3589" s="352"/>
      <c r="H3589" s="352"/>
      <c r="I3589" s="352"/>
      <c r="J3589" s="352"/>
      <c r="K3589" s="352"/>
      <c r="L3589" s="352"/>
      <c r="M3589" s="352"/>
    </row>
    <row r="3590" spans="5:13">
      <c r="E3590" s="352"/>
      <c r="F3590" s="352"/>
      <c r="G3590" s="352"/>
      <c r="H3590" s="352"/>
      <c r="I3590" s="352"/>
      <c r="J3590" s="352"/>
      <c r="K3590" s="352"/>
      <c r="L3590" s="352"/>
      <c r="M3590" s="352"/>
    </row>
    <row r="3591" spans="5:13">
      <c r="E3591" s="352"/>
      <c r="F3591" s="352"/>
      <c r="G3591" s="352"/>
      <c r="H3591" s="352"/>
      <c r="I3591" s="352"/>
      <c r="J3591" s="352"/>
      <c r="K3591" s="352"/>
      <c r="L3591" s="352"/>
      <c r="M3591" s="352"/>
    </row>
    <row r="3592" spans="5:13">
      <c r="E3592" s="352"/>
      <c r="F3592" s="352"/>
      <c r="G3592" s="352"/>
      <c r="H3592" s="352"/>
      <c r="I3592" s="352"/>
      <c r="J3592" s="352"/>
      <c r="K3592" s="352"/>
      <c r="L3592" s="352"/>
      <c r="M3592" s="352"/>
    </row>
    <row r="3593" spans="5:13">
      <c r="E3593" s="352"/>
      <c r="F3593" s="352"/>
      <c r="G3593" s="352"/>
      <c r="H3593" s="352"/>
      <c r="I3593" s="352"/>
      <c r="J3593" s="352"/>
      <c r="K3593" s="352"/>
      <c r="L3593" s="352"/>
      <c r="M3593" s="352"/>
    </row>
    <row r="3594" spans="5:13">
      <c r="E3594" s="352"/>
      <c r="F3594" s="352"/>
      <c r="G3594" s="352"/>
      <c r="H3594" s="352"/>
      <c r="I3594" s="352"/>
      <c r="J3594" s="352"/>
      <c r="K3594" s="352"/>
      <c r="L3594" s="352"/>
      <c r="M3594" s="352"/>
    </row>
    <row r="3595" spans="5:13">
      <c r="E3595" s="352"/>
      <c r="F3595" s="352"/>
      <c r="G3595" s="352"/>
      <c r="H3595" s="352"/>
      <c r="I3595" s="352"/>
      <c r="J3595" s="352"/>
      <c r="K3595" s="352"/>
      <c r="L3595" s="352"/>
      <c r="M3595" s="352"/>
    </row>
    <row r="3596" spans="5:13">
      <c r="E3596" s="352"/>
      <c r="F3596" s="352"/>
      <c r="G3596" s="352"/>
      <c r="H3596" s="352"/>
      <c r="I3596" s="352"/>
      <c r="J3596" s="352"/>
      <c r="K3596" s="352"/>
      <c r="L3596" s="352"/>
      <c r="M3596" s="352"/>
    </row>
    <row r="3597" spans="5:13">
      <c r="E3597" s="352"/>
      <c r="F3597" s="352"/>
      <c r="G3597" s="352"/>
      <c r="H3597" s="352"/>
      <c r="I3597" s="352"/>
      <c r="J3597" s="352"/>
      <c r="K3597" s="352"/>
      <c r="L3597" s="352"/>
      <c r="M3597" s="352"/>
    </row>
    <row r="3598" spans="5:13">
      <c r="E3598" s="352"/>
      <c r="F3598" s="352"/>
      <c r="G3598" s="352"/>
      <c r="H3598" s="352"/>
      <c r="I3598" s="352"/>
      <c r="J3598" s="352"/>
      <c r="K3598" s="352"/>
      <c r="L3598" s="352"/>
      <c r="M3598" s="352"/>
    </row>
    <row r="3599" spans="5:13">
      <c r="E3599" s="352"/>
      <c r="F3599" s="352"/>
      <c r="G3599" s="352"/>
      <c r="H3599" s="352"/>
      <c r="I3599" s="352"/>
      <c r="J3599" s="352"/>
      <c r="K3599" s="352"/>
      <c r="L3599" s="352"/>
      <c r="M3599" s="352"/>
    </row>
    <row r="3600" spans="5:13">
      <c r="E3600" s="352"/>
      <c r="F3600" s="352"/>
      <c r="G3600" s="352"/>
      <c r="H3600" s="352"/>
      <c r="I3600" s="352"/>
      <c r="J3600" s="352"/>
      <c r="K3600" s="352"/>
      <c r="L3600" s="352"/>
      <c r="M3600" s="352"/>
    </row>
    <row r="3601" spans="5:13">
      <c r="E3601" s="352"/>
      <c r="F3601" s="352"/>
      <c r="G3601" s="352"/>
      <c r="H3601" s="352"/>
      <c r="I3601" s="352"/>
      <c r="J3601" s="352"/>
      <c r="K3601" s="352"/>
      <c r="L3601" s="352"/>
      <c r="M3601" s="352"/>
    </row>
    <row r="3602" spans="5:13">
      <c r="E3602" s="352"/>
      <c r="F3602" s="352"/>
      <c r="G3602" s="352"/>
      <c r="H3602" s="352"/>
      <c r="I3602" s="352"/>
      <c r="J3602" s="352"/>
      <c r="K3602" s="352"/>
      <c r="L3602" s="352"/>
      <c r="M3602" s="352"/>
    </row>
    <row r="3603" spans="5:13">
      <c r="E3603" s="352"/>
      <c r="F3603" s="352"/>
      <c r="G3603" s="352"/>
      <c r="H3603" s="352"/>
      <c r="I3603" s="352"/>
      <c r="J3603" s="352"/>
      <c r="K3603" s="352"/>
      <c r="L3603" s="352"/>
      <c r="M3603" s="352"/>
    </row>
    <row r="3604" spans="5:13">
      <c r="E3604" s="352"/>
      <c r="F3604" s="352"/>
      <c r="G3604" s="352"/>
      <c r="H3604" s="352"/>
      <c r="I3604" s="352"/>
      <c r="J3604" s="352"/>
      <c r="K3604" s="352"/>
      <c r="L3604" s="352"/>
      <c r="M3604" s="352"/>
    </row>
    <row r="3605" spans="5:13">
      <c r="E3605" s="352"/>
      <c r="F3605" s="352"/>
      <c r="G3605" s="352"/>
      <c r="H3605" s="352"/>
      <c r="I3605" s="352"/>
      <c r="J3605" s="352"/>
      <c r="K3605" s="352"/>
      <c r="L3605" s="352"/>
      <c r="M3605" s="352"/>
    </row>
    <row r="3606" spans="5:13">
      <c r="E3606" s="352"/>
      <c r="F3606" s="352"/>
      <c r="G3606" s="352"/>
      <c r="H3606" s="352"/>
      <c r="I3606" s="352"/>
      <c r="J3606" s="352"/>
      <c r="K3606" s="352"/>
      <c r="L3606" s="352"/>
      <c r="M3606" s="352"/>
    </row>
    <row r="3607" spans="5:13">
      <c r="E3607" s="352"/>
      <c r="F3607" s="352"/>
      <c r="G3607" s="352"/>
      <c r="H3607" s="352"/>
      <c r="I3607" s="352"/>
      <c r="J3607" s="352"/>
      <c r="K3607" s="352"/>
      <c r="L3607" s="352"/>
      <c r="M3607" s="352"/>
    </row>
    <row r="3608" spans="5:13">
      <c r="E3608" s="352"/>
      <c r="F3608" s="352"/>
      <c r="G3608" s="352"/>
      <c r="H3608" s="352"/>
      <c r="I3608" s="352"/>
      <c r="J3608" s="352"/>
      <c r="K3608" s="352"/>
      <c r="L3608" s="352"/>
      <c r="M3608" s="352"/>
    </row>
    <row r="3609" spans="5:13">
      <c r="E3609" s="352"/>
      <c r="F3609" s="352"/>
      <c r="G3609" s="352"/>
      <c r="H3609" s="352"/>
      <c r="I3609" s="352"/>
      <c r="J3609" s="352"/>
      <c r="K3609" s="352"/>
      <c r="L3609" s="352"/>
      <c r="M3609" s="352"/>
    </row>
    <row r="3610" spans="5:13">
      <c r="E3610" s="352"/>
      <c r="F3610" s="352"/>
      <c r="G3610" s="352"/>
      <c r="H3610" s="352"/>
      <c r="I3610" s="352"/>
      <c r="J3610" s="352"/>
      <c r="K3610" s="352"/>
      <c r="L3610" s="352"/>
      <c r="M3610" s="352"/>
    </row>
    <row r="3611" spans="5:13">
      <c r="E3611" s="352"/>
      <c r="F3611" s="352"/>
      <c r="G3611" s="352"/>
      <c r="H3611" s="352"/>
      <c r="I3611" s="352"/>
      <c r="J3611" s="352"/>
      <c r="K3611" s="352"/>
      <c r="L3611" s="352"/>
      <c r="M3611" s="352"/>
    </row>
    <row r="3612" spans="5:13">
      <c r="E3612" s="352"/>
      <c r="F3612" s="352"/>
      <c r="G3612" s="352"/>
      <c r="H3612" s="352"/>
      <c r="I3612" s="352"/>
      <c r="J3612" s="352"/>
      <c r="K3612" s="352"/>
      <c r="L3612" s="352"/>
      <c r="M3612" s="352"/>
    </row>
    <row r="3613" spans="5:13">
      <c r="E3613" s="352"/>
      <c r="F3613" s="352"/>
      <c r="G3613" s="352"/>
      <c r="H3613" s="352"/>
      <c r="I3613" s="352"/>
      <c r="J3613" s="352"/>
      <c r="K3613" s="352"/>
      <c r="L3613" s="352"/>
      <c r="M3613" s="352"/>
    </row>
    <row r="3614" spans="5:13">
      <c r="E3614" s="352"/>
      <c r="F3614" s="352"/>
      <c r="G3614" s="352"/>
      <c r="H3614" s="352"/>
      <c r="I3614" s="352"/>
      <c r="J3614" s="352"/>
      <c r="K3614" s="352"/>
      <c r="L3614" s="352"/>
      <c r="M3614" s="352"/>
    </row>
    <row r="3615" spans="5:13">
      <c r="E3615" s="352"/>
      <c r="F3615" s="352"/>
      <c r="G3615" s="352"/>
      <c r="H3615" s="352"/>
      <c r="I3615" s="352"/>
      <c r="J3615" s="352"/>
      <c r="K3615" s="352"/>
      <c r="L3615" s="352"/>
      <c r="M3615" s="352"/>
    </row>
    <row r="3616" spans="5:13">
      <c r="E3616" s="352"/>
      <c r="F3616" s="352"/>
      <c r="G3616" s="352"/>
      <c r="H3616" s="352"/>
      <c r="I3616" s="352"/>
      <c r="J3616" s="352"/>
      <c r="K3616" s="352"/>
      <c r="L3616" s="352"/>
      <c r="M3616" s="352"/>
    </row>
    <row r="3617" spans="5:13">
      <c r="E3617" s="352"/>
      <c r="F3617" s="352"/>
      <c r="G3617" s="352"/>
      <c r="H3617" s="352"/>
      <c r="I3617" s="352"/>
      <c r="J3617" s="352"/>
      <c r="K3617" s="352"/>
      <c r="L3617" s="352"/>
      <c r="M3617" s="352"/>
    </row>
    <row r="3618" spans="5:13">
      <c r="E3618" s="352"/>
      <c r="F3618" s="352"/>
      <c r="G3618" s="352"/>
      <c r="H3618" s="352"/>
      <c r="I3618" s="352"/>
      <c r="J3618" s="352"/>
      <c r="K3618" s="352"/>
      <c r="L3618" s="352"/>
      <c r="M3618" s="352"/>
    </row>
    <row r="3619" spans="5:13">
      <c r="E3619" s="352"/>
      <c r="F3619" s="352"/>
      <c r="G3619" s="352"/>
      <c r="H3619" s="352"/>
      <c r="I3619" s="352"/>
      <c r="J3619" s="352"/>
      <c r="K3619" s="352"/>
      <c r="L3619" s="352"/>
      <c r="M3619" s="352"/>
    </row>
    <row r="3620" spans="5:13">
      <c r="E3620" s="352"/>
      <c r="F3620" s="352"/>
      <c r="G3620" s="352"/>
      <c r="H3620" s="352"/>
      <c r="I3620" s="352"/>
      <c r="J3620" s="352"/>
      <c r="K3620" s="352"/>
      <c r="L3620" s="352"/>
      <c r="M3620" s="352"/>
    </row>
    <row r="3621" spans="5:13">
      <c r="E3621" s="352"/>
      <c r="F3621" s="352"/>
      <c r="G3621" s="352"/>
      <c r="H3621" s="352"/>
      <c r="I3621" s="352"/>
      <c r="J3621" s="352"/>
      <c r="K3621" s="352"/>
      <c r="L3621" s="352"/>
      <c r="M3621" s="352"/>
    </row>
    <row r="3622" spans="5:13">
      <c r="E3622" s="352"/>
      <c r="F3622" s="352"/>
      <c r="G3622" s="352"/>
      <c r="H3622" s="352"/>
      <c r="I3622" s="352"/>
      <c r="J3622" s="352"/>
      <c r="K3622" s="352"/>
      <c r="L3622" s="352"/>
      <c r="M3622" s="352"/>
    </row>
    <row r="3623" spans="5:13">
      <c r="E3623" s="352"/>
      <c r="F3623" s="352"/>
      <c r="G3623" s="352"/>
      <c r="H3623" s="352"/>
      <c r="I3623" s="352"/>
      <c r="J3623" s="352"/>
      <c r="K3623" s="352"/>
      <c r="L3623" s="352"/>
      <c r="M3623" s="352"/>
    </row>
    <row r="3624" spans="5:13">
      <c r="E3624" s="352"/>
      <c r="F3624" s="352"/>
      <c r="G3624" s="352"/>
      <c r="H3624" s="352"/>
      <c r="I3624" s="352"/>
      <c r="J3624" s="352"/>
      <c r="K3624" s="352"/>
      <c r="L3624" s="352"/>
      <c r="M3624" s="352"/>
    </row>
    <row r="3625" spans="5:13">
      <c r="E3625" s="352"/>
      <c r="F3625" s="352"/>
      <c r="G3625" s="352"/>
      <c r="H3625" s="352"/>
      <c r="I3625" s="352"/>
      <c r="J3625" s="352"/>
      <c r="K3625" s="352"/>
      <c r="L3625" s="352"/>
      <c r="M3625" s="352"/>
    </row>
    <row r="3626" spans="5:13">
      <c r="E3626" s="352"/>
      <c r="F3626" s="352"/>
      <c r="G3626" s="352"/>
      <c r="H3626" s="352"/>
      <c r="I3626" s="352"/>
      <c r="J3626" s="352"/>
      <c r="K3626" s="352"/>
      <c r="L3626" s="352"/>
      <c r="M3626" s="352"/>
    </row>
    <row r="3627" spans="5:13">
      <c r="E3627" s="352"/>
      <c r="F3627" s="352"/>
      <c r="G3627" s="352"/>
      <c r="H3627" s="352"/>
      <c r="I3627" s="352"/>
      <c r="J3627" s="352"/>
      <c r="K3627" s="352"/>
      <c r="L3627" s="352"/>
      <c r="M3627" s="352"/>
    </row>
    <row r="3628" spans="5:13">
      <c r="E3628" s="352"/>
      <c r="F3628" s="352"/>
      <c r="G3628" s="352"/>
      <c r="H3628" s="352"/>
      <c r="I3628" s="352"/>
      <c r="J3628" s="352"/>
      <c r="K3628" s="352"/>
      <c r="L3628" s="352"/>
      <c r="M3628" s="352"/>
    </row>
    <row r="3629" spans="5:13">
      <c r="E3629" s="352"/>
      <c r="F3629" s="352"/>
      <c r="G3629" s="352"/>
      <c r="H3629" s="352"/>
      <c r="I3629" s="352"/>
      <c r="J3629" s="352"/>
      <c r="K3629" s="352"/>
      <c r="L3629" s="352"/>
      <c r="M3629" s="352"/>
    </row>
    <row r="3630" spans="5:13">
      <c r="E3630" s="352"/>
      <c r="F3630" s="352"/>
      <c r="G3630" s="352"/>
      <c r="H3630" s="352"/>
      <c r="I3630" s="352"/>
      <c r="J3630" s="352"/>
      <c r="K3630" s="352"/>
      <c r="L3630" s="352"/>
      <c r="M3630" s="352"/>
    </row>
    <row r="3631" spans="5:13">
      <c r="E3631" s="352"/>
      <c r="F3631" s="352"/>
      <c r="G3631" s="352"/>
      <c r="H3631" s="352"/>
      <c r="I3631" s="352"/>
      <c r="J3631" s="352"/>
      <c r="K3631" s="352"/>
      <c r="L3631" s="352"/>
      <c r="M3631" s="352"/>
    </row>
    <row r="3632" spans="5:13">
      <c r="E3632" s="352"/>
      <c r="F3632" s="352"/>
      <c r="G3632" s="352"/>
      <c r="H3632" s="352"/>
      <c r="I3632" s="352"/>
      <c r="J3632" s="352"/>
      <c r="K3632" s="352"/>
      <c r="L3632" s="352"/>
      <c r="M3632" s="352"/>
    </row>
    <row r="3633" spans="5:13">
      <c r="E3633" s="352"/>
      <c r="F3633" s="352"/>
      <c r="G3633" s="352"/>
      <c r="H3633" s="352"/>
      <c r="I3633" s="352"/>
      <c r="J3633" s="352"/>
      <c r="K3633" s="352"/>
      <c r="L3633" s="352"/>
      <c r="M3633" s="352"/>
    </row>
    <row r="3634" spans="5:13">
      <c r="E3634" s="352"/>
      <c r="F3634" s="352"/>
      <c r="G3634" s="352"/>
      <c r="H3634" s="352"/>
      <c r="I3634" s="352"/>
      <c r="J3634" s="352"/>
      <c r="K3634" s="352"/>
      <c r="L3634" s="352"/>
      <c r="M3634" s="352"/>
    </row>
    <row r="3635" spans="5:13">
      <c r="E3635" s="352"/>
      <c r="F3635" s="352"/>
      <c r="G3635" s="352"/>
      <c r="H3635" s="352"/>
      <c r="I3635" s="352"/>
      <c r="J3635" s="352"/>
      <c r="K3635" s="352"/>
      <c r="L3635" s="352"/>
      <c r="M3635" s="352"/>
    </row>
    <row r="3636" spans="5:13">
      <c r="E3636" s="352"/>
      <c r="F3636" s="352"/>
      <c r="G3636" s="352"/>
      <c r="H3636" s="352"/>
      <c r="I3636" s="352"/>
      <c r="J3636" s="352"/>
      <c r="K3636" s="352"/>
      <c r="L3636" s="352"/>
      <c r="M3636" s="352"/>
    </row>
    <row r="3637" spans="5:13">
      <c r="E3637" s="352"/>
      <c r="F3637" s="352"/>
      <c r="G3637" s="352"/>
      <c r="H3637" s="352"/>
      <c r="I3637" s="352"/>
      <c r="J3637" s="352"/>
      <c r="K3637" s="352"/>
      <c r="L3637" s="352"/>
      <c r="M3637" s="352"/>
    </row>
    <row r="3638" spans="5:13">
      <c r="E3638" s="352"/>
      <c r="F3638" s="352"/>
      <c r="G3638" s="352"/>
      <c r="H3638" s="352"/>
      <c r="I3638" s="352"/>
      <c r="J3638" s="352"/>
      <c r="K3638" s="352"/>
      <c r="L3638" s="352"/>
      <c r="M3638" s="352"/>
    </row>
    <row r="3639" spans="5:13">
      <c r="E3639" s="352"/>
      <c r="F3639" s="352"/>
      <c r="G3639" s="352"/>
      <c r="H3639" s="352"/>
      <c r="I3639" s="352"/>
      <c r="J3639" s="352"/>
      <c r="K3639" s="352"/>
      <c r="L3639" s="352"/>
      <c r="M3639" s="352"/>
    </row>
    <row r="3640" spans="5:13">
      <c r="E3640" s="352"/>
      <c r="F3640" s="352"/>
      <c r="G3640" s="352"/>
      <c r="H3640" s="352"/>
      <c r="I3640" s="352"/>
      <c r="J3640" s="352"/>
      <c r="K3640" s="352"/>
      <c r="L3640" s="352"/>
      <c r="M3640" s="352"/>
    </row>
    <row r="3641" spans="5:13">
      <c r="E3641" s="352"/>
      <c r="F3641" s="352"/>
      <c r="G3641" s="352"/>
      <c r="H3641" s="352"/>
      <c r="I3641" s="352"/>
      <c r="J3641" s="352"/>
      <c r="K3641" s="352"/>
      <c r="L3641" s="352"/>
      <c r="M3641" s="352"/>
    </row>
    <row r="3642" spans="5:13">
      <c r="E3642" s="352"/>
      <c r="F3642" s="352"/>
      <c r="G3642" s="352"/>
      <c r="H3642" s="352"/>
      <c r="I3642" s="352"/>
      <c r="J3642" s="352"/>
      <c r="K3642" s="352"/>
      <c r="L3642" s="352"/>
      <c r="M3642" s="352"/>
    </row>
    <row r="3643" spans="5:13">
      <c r="E3643" s="352"/>
      <c r="F3643" s="352"/>
      <c r="G3643" s="352"/>
      <c r="H3643" s="352"/>
      <c r="I3643" s="352"/>
      <c r="J3643" s="352"/>
      <c r="K3643" s="352"/>
      <c r="L3643" s="352"/>
      <c r="M3643" s="352"/>
    </row>
    <row r="3644" spans="5:13">
      <c r="E3644" s="352"/>
      <c r="F3644" s="352"/>
      <c r="G3644" s="352"/>
      <c r="H3644" s="352"/>
      <c r="I3644" s="352"/>
      <c r="J3644" s="352"/>
      <c r="K3644" s="352"/>
      <c r="L3644" s="352"/>
      <c r="M3644" s="352"/>
    </row>
    <row r="3645" spans="5:13">
      <c r="E3645" s="352"/>
      <c r="F3645" s="352"/>
      <c r="G3645" s="352"/>
      <c r="H3645" s="352"/>
      <c r="I3645" s="352"/>
      <c r="J3645" s="352"/>
      <c r="K3645" s="352"/>
      <c r="L3645" s="352"/>
      <c r="M3645" s="352"/>
    </row>
    <row r="3646" spans="5:13">
      <c r="E3646" s="352"/>
      <c r="F3646" s="352"/>
      <c r="G3646" s="352"/>
      <c r="H3646" s="352"/>
      <c r="I3646" s="352"/>
      <c r="J3646" s="352"/>
      <c r="K3646" s="352"/>
      <c r="L3646" s="352"/>
      <c r="M3646" s="352"/>
    </row>
    <row r="3647" spans="5:13">
      <c r="E3647" s="352"/>
      <c r="F3647" s="352"/>
      <c r="G3647" s="352"/>
      <c r="H3647" s="352"/>
      <c r="I3647" s="352"/>
      <c r="J3647" s="352"/>
      <c r="K3647" s="352"/>
      <c r="L3647" s="352"/>
      <c r="M3647" s="352"/>
    </row>
    <row r="3648" spans="5:13">
      <c r="E3648" s="352"/>
      <c r="F3648" s="352"/>
      <c r="G3648" s="352"/>
      <c r="H3648" s="352"/>
      <c r="I3648" s="352"/>
      <c r="J3648" s="352"/>
      <c r="K3648" s="352"/>
      <c r="L3648" s="352"/>
      <c r="M3648" s="352"/>
    </row>
    <row r="3649" spans="5:13">
      <c r="E3649" s="352"/>
      <c r="F3649" s="352"/>
      <c r="G3649" s="352"/>
      <c r="H3649" s="352"/>
      <c r="I3649" s="352"/>
      <c r="J3649" s="352"/>
      <c r="K3649" s="352"/>
      <c r="L3649" s="352"/>
      <c r="M3649" s="352"/>
    </row>
    <row r="3650" spans="5:13">
      <c r="E3650" s="352"/>
      <c r="F3650" s="352"/>
      <c r="G3650" s="352"/>
      <c r="H3650" s="352"/>
      <c r="I3650" s="352"/>
      <c r="J3650" s="352"/>
      <c r="K3650" s="352"/>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52"/>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52"/>
      <c r="I3657" s="352"/>
      <c r="J3657" s="352"/>
      <c r="K3657" s="352"/>
      <c r="L3657" s="352"/>
      <c r="M3657" s="352"/>
    </row>
    <row r="3658" spans="5:13">
      <c r="E3658" s="352"/>
      <c r="F3658" s="352"/>
      <c r="G3658" s="352"/>
      <c r="H3658" s="352"/>
      <c r="I3658" s="352"/>
      <c r="J3658" s="352"/>
      <c r="K3658" s="352"/>
      <c r="L3658" s="352"/>
      <c r="M3658" s="352"/>
    </row>
    <row r="3659" spans="5:13">
      <c r="E3659" s="352"/>
      <c r="F3659" s="352"/>
      <c r="G3659" s="352"/>
      <c r="H3659" s="352"/>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52"/>
      <c r="I3661" s="352"/>
      <c r="J3661" s="352"/>
      <c r="K3661" s="352"/>
      <c r="L3661" s="352"/>
      <c r="M3661" s="352"/>
    </row>
    <row r="3662" spans="5:13">
      <c r="E3662" s="352"/>
      <c r="F3662" s="352"/>
      <c r="G3662" s="352"/>
      <c r="H3662" s="352"/>
      <c r="I3662" s="352"/>
      <c r="J3662" s="352"/>
      <c r="K3662" s="352"/>
      <c r="L3662" s="352"/>
      <c r="M3662" s="352"/>
    </row>
    <row r="3663" spans="5:13">
      <c r="E3663" s="352"/>
      <c r="F3663" s="352"/>
      <c r="G3663" s="352"/>
      <c r="H3663" s="352"/>
      <c r="I3663" s="352"/>
      <c r="J3663" s="352"/>
      <c r="K3663" s="352"/>
      <c r="L3663" s="352"/>
      <c r="M3663" s="352"/>
    </row>
    <row r="3664" spans="5:13">
      <c r="E3664" s="352"/>
      <c r="F3664" s="352"/>
      <c r="G3664" s="352"/>
      <c r="H3664" s="352"/>
      <c r="I3664" s="352"/>
      <c r="J3664" s="352"/>
      <c r="K3664" s="352"/>
      <c r="L3664" s="352"/>
      <c r="M3664" s="352"/>
    </row>
    <row r="3665" spans="5:13">
      <c r="E3665" s="352"/>
      <c r="F3665" s="352"/>
      <c r="G3665" s="352"/>
      <c r="H3665" s="352"/>
      <c r="I3665" s="352"/>
      <c r="J3665" s="352"/>
      <c r="K3665" s="352"/>
      <c r="L3665" s="352"/>
      <c r="M3665" s="352"/>
    </row>
    <row r="3666" spans="5:13">
      <c r="E3666" s="352"/>
      <c r="F3666" s="352"/>
      <c r="G3666" s="352"/>
      <c r="H3666" s="352"/>
      <c r="I3666" s="352"/>
      <c r="J3666" s="352"/>
      <c r="K3666" s="352"/>
      <c r="L3666" s="352"/>
      <c r="M3666" s="352"/>
    </row>
    <row r="3667" spans="5:13">
      <c r="E3667" s="352"/>
      <c r="F3667" s="352"/>
      <c r="G3667" s="352"/>
      <c r="H3667" s="352"/>
      <c r="I3667" s="352"/>
      <c r="J3667" s="352"/>
      <c r="K3667" s="352"/>
      <c r="L3667" s="352"/>
      <c r="M3667" s="352"/>
    </row>
    <row r="3668" spans="5:13">
      <c r="E3668" s="352"/>
      <c r="F3668" s="352"/>
      <c r="G3668" s="352"/>
      <c r="H3668" s="352"/>
      <c r="I3668" s="352"/>
      <c r="J3668" s="352"/>
      <c r="K3668" s="352"/>
      <c r="L3668" s="352"/>
      <c r="M3668" s="352"/>
    </row>
    <row r="3669" spans="5:13">
      <c r="E3669" s="352"/>
      <c r="F3669" s="352"/>
      <c r="G3669" s="352"/>
      <c r="H3669" s="352"/>
      <c r="I3669" s="352"/>
      <c r="J3669" s="352"/>
      <c r="K3669" s="352"/>
      <c r="L3669" s="352"/>
      <c r="M3669" s="352"/>
    </row>
    <row r="3670" spans="5:13">
      <c r="E3670" s="352"/>
      <c r="F3670" s="352"/>
      <c r="G3670" s="352"/>
      <c r="H3670" s="352"/>
      <c r="I3670" s="352"/>
      <c r="J3670" s="352"/>
      <c r="K3670" s="352"/>
      <c r="L3670" s="352"/>
      <c r="M3670" s="352"/>
    </row>
    <row r="3671" spans="5:13">
      <c r="E3671" s="352"/>
      <c r="F3671" s="352"/>
      <c r="G3671" s="352"/>
      <c r="H3671" s="352"/>
      <c r="I3671" s="352"/>
      <c r="J3671" s="352"/>
      <c r="K3671" s="352"/>
      <c r="L3671" s="352"/>
      <c r="M3671" s="352"/>
    </row>
    <row r="3672" spans="5:13">
      <c r="E3672" s="352"/>
      <c r="F3672" s="352"/>
      <c r="G3672" s="352"/>
      <c r="H3672" s="352"/>
      <c r="I3672" s="352"/>
      <c r="J3672" s="352"/>
      <c r="K3672" s="352"/>
      <c r="L3672" s="352"/>
      <c r="M3672" s="352"/>
    </row>
    <row r="3673" spans="5:13">
      <c r="E3673" s="352"/>
      <c r="F3673" s="352"/>
      <c r="G3673" s="352"/>
      <c r="H3673" s="352"/>
      <c r="I3673" s="352"/>
      <c r="J3673" s="352"/>
      <c r="K3673" s="352"/>
      <c r="L3673" s="352"/>
      <c r="M3673" s="352"/>
    </row>
    <row r="3674" spans="5:13">
      <c r="E3674" s="352"/>
      <c r="F3674" s="352"/>
      <c r="G3674" s="352"/>
      <c r="H3674" s="352"/>
      <c r="I3674" s="352"/>
      <c r="J3674" s="352"/>
      <c r="K3674" s="352"/>
      <c r="L3674" s="352"/>
      <c r="M3674" s="352"/>
    </row>
    <row r="3675" spans="5:13">
      <c r="E3675" s="352"/>
      <c r="F3675" s="352"/>
      <c r="G3675" s="352"/>
      <c r="H3675" s="352"/>
      <c r="I3675" s="352"/>
      <c r="J3675" s="352"/>
      <c r="K3675" s="352"/>
      <c r="L3675" s="352"/>
      <c r="M3675" s="352"/>
    </row>
    <row r="3676" spans="5:13">
      <c r="E3676" s="352"/>
      <c r="F3676" s="352"/>
      <c r="G3676" s="352"/>
      <c r="H3676" s="352"/>
      <c r="I3676" s="352"/>
      <c r="J3676" s="352"/>
      <c r="K3676" s="352"/>
      <c r="L3676" s="352"/>
      <c r="M3676" s="352"/>
    </row>
    <row r="3677" spans="5:13">
      <c r="E3677" s="352"/>
      <c r="F3677" s="352"/>
      <c r="G3677" s="352"/>
      <c r="H3677" s="352"/>
      <c r="I3677" s="352"/>
      <c r="J3677" s="352"/>
      <c r="K3677" s="352"/>
      <c r="L3677" s="352"/>
      <c r="M3677" s="352"/>
    </row>
    <row r="3678" spans="5:13">
      <c r="E3678" s="352"/>
      <c r="F3678" s="352"/>
      <c r="G3678" s="352"/>
      <c r="H3678" s="352"/>
      <c r="I3678" s="352"/>
      <c r="J3678" s="352"/>
      <c r="K3678" s="352"/>
      <c r="L3678" s="352"/>
      <c r="M3678" s="352"/>
    </row>
    <row r="3679" spans="5:13">
      <c r="E3679" s="352"/>
      <c r="F3679" s="352"/>
      <c r="G3679" s="352"/>
      <c r="H3679" s="352"/>
      <c r="I3679" s="352"/>
      <c r="J3679" s="352"/>
      <c r="K3679" s="352"/>
      <c r="L3679" s="352"/>
      <c r="M3679" s="352"/>
    </row>
    <row r="3680" spans="5:13">
      <c r="E3680" s="352"/>
      <c r="F3680" s="352"/>
      <c r="G3680" s="352"/>
      <c r="H3680" s="352"/>
      <c r="I3680" s="352"/>
      <c r="J3680" s="352"/>
      <c r="K3680" s="352"/>
      <c r="L3680" s="352"/>
      <c r="M3680" s="352"/>
    </row>
    <row r="3681" spans="5:13">
      <c r="E3681" s="352"/>
      <c r="F3681" s="352"/>
      <c r="G3681" s="352"/>
      <c r="H3681" s="352"/>
      <c r="I3681" s="352"/>
      <c r="J3681" s="352"/>
      <c r="K3681" s="352"/>
      <c r="L3681" s="352"/>
      <c r="M3681" s="352"/>
    </row>
    <row r="3682" spans="5:13">
      <c r="E3682" s="352"/>
      <c r="F3682" s="352"/>
      <c r="G3682" s="352"/>
      <c r="H3682" s="352"/>
      <c r="I3682" s="352"/>
      <c r="J3682" s="352"/>
      <c r="K3682" s="352"/>
      <c r="L3682" s="352"/>
      <c r="M3682" s="352"/>
    </row>
    <row r="3683" spans="5:13">
      <c r="E3683" s="352"/>
      <c r="F3683" s="352"/>
      <c r="G3683" s="352"/>
      <c r="H3683" s="352"/>
      <c r="I3683" s="352"/>
      <c r="J3683" s="352"/>
      <c r="K3683" s="352"/>
      <c r="L3683" s="352"/>
      <c r="M3683" s="352"/>
    </row>
    <row r="3684" spans="5:13">
      <c r="E3684" s="352"/>
      <c r="F3684" s="352"/>
      <c r="G3684" s="352"/>
      <c r="H3684" s="352"/>
      <c r="I3684" s="352"/>
      <c r="J3684" s="352"/>
      <c r="K3684" s="352"/>
      <c r="L3684" s="352"/>
      <c r="M3684" s="352"/>
    </row>
    <row r="3685" spans="5:13">
      <c r="E3685" s="352"/>
      <c r="F3685" s="352"/>
      <c r="G3685" s="352"/>
      <c r="H3685" s="352"/>
      <c r="I3685" s="352"/>
      <c r="J3685" s="352"/>
      <c r="K3685" s="352"/>
      <c r="L3685" s="352"/>
      <c r="M3685" s="352"/>
    </row>
    <row r="3686" spans="5:13">
      <c r="E3686" s="352"/>
      <c r="F3686" s="352"/>
      <c r="G3686" s="352"/>
      <c r="H3686" s="352"/>
      <c r="I3686" s="352"/>
      <c r="J3686" s="352"/>
      <c r="K3686" s="352"/>
      <c r="L3686" s="352"/>
      <c r="M3686" s="352"/>
    </row>
    <row r="3687" spans="5:13">
      <c r="E3687" s="352"/>
      <c r="F3687" s="352"/>
      <c r="G3687" s="352"/>
      <c r="H3687" s="352"/>
      <c r="I3687" s="352"/>
      <c r="J3687" s="352"/>
      <c r="K3687" s="352"/>
      <c r="L3687" s="352"/>
      <c r="M3687" s="352"/>
    </row>
    <row r="3688" spans="5:13">
      <c r="E3688" s="352"/>
      <c r="F3688" s="352"/>
      <c r="G3688" s="352"/>
      <c r="H3688" s="352"/>
      <c r="I3688" s="352"/>
      <c r="J3688" s="352"/>
      <c r="K3688" s="352"/>
      <c r="L3688" s="352"/>
      <c r="M3688" s="352"/>
    </row>
    <row r="3689" spans="5:13">
      <c r="E3689" s="352"/>
      <c r="F3689" s="352"/>
      <c r="G3689" s="352"/>
      <c r="H3689" s="352"/>
      <c r="I3689" s="352"/>
      <c r="J3689" s="352"/>
      <c r="K3689" s="352"/>
      <c r="L3689" s="352"/>
      <c r="M3689" s="352"/>
    </row>
    <row r="3690" spans="5:13">
      <c r="E3690" s="352"/>
      <c r="F3690" s="352"/>
      <c r="G3690" s="352"/>
      <c r="H3690" s="352"/>
      <c r="I3690" s="352"/>
      <c r="J3690" s="352"/>
      <c r="K3690" s="352"/>
      <c r="L3690" s="352"/>
      <c r="M3690" s="352"/>
    </row>
    <row r="3691" spans="5:13">
      <c r="E3691" s="352"/>
      <c r="F3691" s="352"/>
      <c r="G3691" s="352"/>
      <c r="H3691" s="352"/>
      <c r="I3691" s="352"/>
      <c r="J3691" s="352"/>
      <c r="K3691" s="352"/>
      <c r="L3691" s="352"/>
      <c r="M3691" s="352"/>
    </row>
    <row r="3692" spans="5:13">
      <c r="E3692" s="352"/>
      <c r="F3692" s="352"/>
      <c r="G3692" s="352"/>
      <c r="H3692" s="352"/>
      <c r="I3692" s="352"/>
      <c r="J3692" s="352"/>
      <c r="K3692" s="352"/>
      <c r="L3692" s="352"/>
      <c r="M3692" s="352"/>
    </row>
    <row r="3693" spans="5:13">
      <c r="E3693" s="352"/>
      <c r="F3693" s="352"/>
      <c r="G3693" s="352"/>
      <c r="H3693" s="352"/>
      <c r="I3693" s="352"/>
      <c r="J3693" s="352"/>
      <c r="K3693" s="352"/>
      <c r="L3693" s="352"/>
      <c r="M3693" s="352"/>
    </row>
    <row r="3694" spans="5:13">
      <c r="E3694" s="352"/>
      <c r="F3694" s="352"/>
      <c r="G3694" s="352"/>
      <c r="H3694" s="352"/>
      <c r="I3694" s="352"/>
      <c r="J3694" s="352"/>
      <c r="K3694" s="352"/>
      <c r="L3694" s="352"/>
      <c r="M3694" s="352"/>
    </row>
    <row r="3695" spans="5:13">
      <c r="E3695" s="352"/>
      <c r="F3695" s="352"/>
      <c r="G3695" s="352"/>
      <c r="H3695" s="352"/>
      <c r="I3695" s="352"/>
      <c r="J3695" s="352"/>
      <c r="K3695" s="352"/>
      <c r="L3695" s="352"/>
      <c r="M3695" s="352"/>
    </row>
    <row r="3696" spans="5:13">
      <c r="E3696" s="352"/>
      <c r="F3696" s="352"/>
      <c r="G3696" s="352"/>
      <c r="H3696" s="352"/>
      <c r="I3696" s="352"/>
      <c r="J3696" s="352"/>
      <c r="K3696" s="352"/>
      <c r="L3696" s="352"/>
      <c r="M3696" s="352"/>
    </row>
    <row r="3697" spans="5:13">
      <c r="E3697" s="352"/>
      <c r="F3697" s="352"/>
      <c r="G3697" s="352"/>
      <c r="H3697" s="352"/>
      <c r="I3697" s="352"/>
      <c r="J3697" s="352"/>
      <c r="K3697" s="352"/>
      <c r="L3697" s="352"/>
      <c r="M3697" s="352"/>
    </row>
    <row r="3698" spans="5:13">
      <c r="E3698" s="352"/>
      <c r="F3698" s="352"/>
      <c r="G3698" s="352"/>
      <c r="H3698" s="352"/>
      <c r="I3698" s="352"/>
      <c r="J3698" s="352"/>
      <c r="K3698" s="352"/>
      <c r="L3698" s="352"/>
      <c r="M3698" s="352"/>
    </row>
    <row r="3699" spans="5:13">
      <c r="E3699" s="352"/>
      <c r="F3699" s="352"/>
      <c r="G3699" s="352"/>
      <c r="H3699" s="352"/>
      <c r="I3699" s="352"/>
      <c r="J3699" s="352"/>
      <c r="K3699" s="352"/>
      <c r="L3699" s="352"/>
      <c r="M3699" s="352"/>
    </row>
    <row r="3700" spans="5:13">
      <c r="E3700" s="352"/>
      <c r="F3700" s="352"/>
      <c r="G3700" s="352"/>
      <c r="H3700" s="352"/>
      <c r="I3700" s="352"/>
      <c r="J3700" s="352"/>
      <c r="K3700" s="352"/>
      <c r="L3700" s="352"/>
      <c r="M3700" s="352"/>
    </row>
    <row r="3701" spans="5:13">
      <c r="E3701" s="352"/>
      <c r="F3701" s="352"/>
      <c r="G3701" s="352"/>
      <c r="H3701" s="352"/>
      <c r="I3701" s="352"/>
      <c r="J3701" s="352"/>
      <c r="K3701" s="352"/>
      <c r="L3701" s="352"/>
      <c r="M3701" s="352"/>
    </row>
    <row r="3702" spans="5:13">
      <c r="E3702" s="352"/>
      <c r="F3702" s="352"/>
      <c r="G3702" s="352"/>
      <c r="H3702" s="352"/>
      <c r="I3702" s="352"/>
      <c r="J3702" s="352"/>
      <c r="K3702" s="352"/>
      <c r="L3702" s="352"/>
      <c r="M3702" s="352"/>
    </row>
    <row r="3703" spans="5:13">
      <c r="E3703" s="352"/>
      <c r="F3703" s="352"/>
      <c r="G3703" s="352"/>
      <c r="H3703" s="352"/>
      <c r="I3703" s="352"/>
      <c r="J3703" s="352"/>
      <c r="K3703" s="352"/>
      <c r="L3703" s="352"/>
      <c r="M3703" s="352"/>
    </row>
    <row r="3704" spans="5:13">
      <c r="E3704" s="352"/>
      <c r="F3704" s="352"/>
      <c r="G3704" s="352"/>
      <c r="H3704" s="352"/>
      <c r="I3704" s="352"/>
      <c r="J3704" s="352"/>
      <c r="K3704" s="352"/>
      <c r="L3704" s="352"/>
      <c r="M3704" s="352"/>
    </row>
    <row r="3705" spans="5:13">
      <c r="E3705" s="352"/>
      <c r="F3705" s="352"/>
      <c r="G3705" s="352"/>
      <c r="H3705" s="352"/>
      <c r="I3705" s="352"/>
      <c r="J3705" s="352"/>
      <c r="K3705" s="352"/>
      <c r="L3705" s="352"/>
      <c r="M3705" s="352"/>
    </row>
    <row r="3706" spans="5:13">
      <c r="E3706" s="352"/>
      <c r="F3706" s="352"/>
      <c r="G3706" s="352"/>
      <c r="H3706" s="352"/>
      <c r="I3706" s="352"/>
      <c r="J3706" s="352"/>
      <c r="K3706" s="352"/>
      <c r="L3706" s="352"/>
      <c r="M3706" s="352"/>
    </row>
    <row r="3707" spans="5:13">
      <c r="E3707" s="352"/>
      <c r="F3707" s="352"/>
      <c r="G3707" s="352"/>
      <c r="H3707" s="352"/>
      <c r="I3707" s="352"/>
      <c r="J3707" s="352"/>
      <c r="K3707" s="352"/>
      <c r="L3707" s="352"/>
      <c r="M3707" s="352"/>
    </row>
    <row r="3708" spans="5:13">
      <c r="E3708" s="352"/>
      <c r="F3708" s="352"/>
      <c r="G3708" s="352"/>
      <c r="H3708" s="352"/>
      <c r="I3708" s="352"/>
      <c r="J3708" s="352"/>
      <c r="K3708" s="352"/>
      <c r="L3708" s="352"/>
      <c r="M3708" s="352"/>
    </row>
    <row r="3709" spans="5:13">
      <c r="E3709" s="352"/>
      <c r="F3709" s="352"/>
      <c r="G3709" s="352"/>
      <c r="H3709" s="352"/>
      <c r="I3709" s="352"/>
      <c r="J3709" s="352"/>
      <c r="K3709" s="352"/>
      <c r="L3709" s="352"/>
      <c r="M3709" s="352"/>
    </row>
    <row r="3710" spans="5:13">
      <c r="E3710" s="352"/>
      <c r="F3710" s="352"/>
      <c r="G3710" s="352"/>
      <c r="H3710" s="352"/>
      <c r="I3710" s="352"/>
      <c r="J3710" s="352"/>
      <c r="K3710" s="352"/>
      <c r="L3710" s="352"/>
      <c r="M3710" s="352"/>
    </row>
    <row r="3711" spans="5:13">
      <c r="E3711" s="352"/>
      <c r="F3711" s="352"/>
      <c r="G3711" s="352"/>
      <c r="H3711" s="352"/>
      <c r="I3711" s="352"/>
      <c r="J3711" s="352"/>
      <c r="K3711" s="352"/>
      <c r="L3711" s="352"/>
      <c r="M3711" s="352"/>
    </row>
    <row r="3712" spans="5:13">
      <c r="E3712" s="352"/>
      <c r="F3712" s="352"/>
      <c r="G3712" s="352"/>
      <c r="H3712" s="352"/>
      <c r="I3712" s="352"/>
      <c r="J3712" s="352"/>
      <c r="K3712" s="352"/>
      <c r="L3712" s="352"/>
      <c r="M3712" s="352"/>
    </row>
    <row r="3713" spans="5:13">
      <c r="E3713" s="352"/>
      <c r="F3713" s="352"/>
      <c r="G3713" s="352"/>
      <c r="H3713" s="352"/>
      <c r="I3713" s="352"/>
      <c r="J3713" s="352"/>
      <c r="K3713" s="352"/>
      <c r="L3713" s="352"/>
      <c r="M3713" s="352"/>
    </row>
    <row r="3714" spans="5:13">
      <c r="E3714" s="352"/>
      <c r="F3714" s="352"/>
      <c r="G3714" s="352"/>
      <c r="H3714" s="352"/>
      <c r="I3714" s="352"/>
      <c r="J3714" s="352"/>
      <c r="K3714" s="352"/>
      <c r="L3714" s="352"/>
      <c r="M3714" s="352"/>
    </row>
    <row r="3715" spans="5:13">
      <c r="E3715" s="352"/>
      <c r="F3715" s="352"/>
      <c r="G3715" s="352"/>
      <c r="H3715" s="352"/>
      <c r="I3715" s="352"/>
      <c r="J3715" s="352"/>
      <c r="K3715" s="352"/>
      <c r="L3715" s="352"/>
      <c r="M3715" s="352"/>
    </row>
    <row r="3716" spans="5:13">
      <c r="E3716" s="352"/>
      <c r="F3716" s="352"/>
      <c r="G3716" s="352"/>
      <c r="H3716" s="352"/>
      <c r="I3716" s="352"/>
      <c r="J3716" s="352"/>
      <c r="K3716" s="352"/>
      <c r="L3716" s="352"/>
      <c r="M3716" s="352"/>
    </row>
    <row r="3717" spans="5:13">
      <c r="E3717" s="352"/>
      <c r="F3717" s="352"/>
      <c r="G3717" s="352"/>
      <c r="H3717" s="352"/>
      <c r="I3717" s="352"/>
      <c r="J3717" s="352"/>
      <c r="K3717" s="352"/>
      <c r="L3717" s="352"/>
      <c r="M3717" s="352"/>
    </row>
    <row r="3718" spans="5:13">
      <c r="E3718" s="352"/>
      <c r="F3718" s="352"/>
      <c r="G3718" s="352"/>
      <c r="H3718" s="352"/>
      <c r="I3718" s="352"/>
      <c r="J3718" s="352"/>
      <c r="K3718" s="352"/>
      <c r="L3718" s="352"/>
      <c r="M3718" s="352"/>
    </row>
    <row r="3719" spans="5:13">
      <c r="E3719" s="352"/>
      <c r="F3719" s="352"/>
      <c r="G3719" s="352"/>
      <c r="H3719" s="352"/>
      <c r="I3719" s="352"/>
      <c r="J3719" s="352"/>
      <c r="K3719" s="352"/>
      <c r="L3719" s="352"/>
      <c r="M3719" s="352"/>
    </row>
    <row r="3720" spans="5:13">
      <c r="E3720" s="352"/>
      <c r="F3720" s="352"/>
      <c r="G3720" s="352"/>
      <c r="H3720" s="352"/>
      <c r="I3720" s="352"/>
      <c r="J3720" s="352"/>
      <c r="K3720" s="352"/>
      <c r="L3720" s="352"/>
      <c r="M3720" s="352"/>
    </row>
    <row r="3721" spans="5:13">
      <c r="E3721" s="352"/>
      <c r="F3721" s="352"/>
      <c r="G3721" s="352"/>
      <c r="H3721" s="352"/>
      <c r="I3721" s="352"/>
      <c r="J3721" s="352"/>
      <c r="K3721" s="352"/>
      <c r="L3721" s="352"/>
      <c r="M3721" s="352"/>
    </row>
    <row r="3722" spans="5:13">
      <c r="E3722" s="352"/>
      <c r="F3722" s="352"/>
      <c r="G3722" s="352"/>
      <c r="H3722" s="352"/>
      <c r="I3722" s="352"/>
      <c r="J3722" s="352"/>
      <c r="K3722" s="352"/>
      <c r="L3722" s="352"/>
      <c r="M3722" s="352"/>
    </row>
    <row r="3723" spans="5:13">
      <c r="E3723" s="352"/>
      <c r="F3723" s="352"/>
      <c r="G3723" s="352"/>
      <c r="H3723" s="352"/>
      <c r="I3723" s="352"/>
      <c r="J3723" s="352"/>
      <c r="K3723" s="352"/>
      <c r="L3723" s="352"/>
      <c r="M3723" s="352"/>
    </row>
    <row r="3724" spans="5:13">
      <c r="E3724" s="352"/>
      <c r="F3724" s="352"/>
      <c r="G3724" s="352"/>
      <c r="H3724" s="352"/>
      <c r="I3724" s="352"/>
      <c r="J3724" s="352"/>
      <c r="K3724" s="352"/>
      <c r="L3724" s="352"/>
      <c r="M3724" s="352"/>
    </row>
    <row r="3725" spans="5:13">
      <c r="E3725" s="352"/>
      <c r="F3725" s="352"/>
      <c r="G3725" s="352"/>
      <c r="H3725" s="352"/>
      <c r="I3725" s="352"/>
      <c r="J3725" s="352"/>
      <c r="K3725" s="352"/>
      <c r="L3725" s="352"/>
      <c r="M3725" s="352"/>
    </row>
    <row r="3726" spans="5:13">
      <c r="E3726" s="352"/>
      <c r="F3726" s="352"/>
      <c r="G3726" s="352"/>
      <c r="H3726" s="352"/>
      <c r="I3726" s="352"/>
      <c r="J3726" s="352"/>
      <c r="K3726" s="352"/>
      <c r="L3726" s="352"/>
      <c r="M3726" s="352"/>
    </row>
    <row r="3727" spans="5:13">
      <c r="E3727" s="352"/>
      <c r="F3727" s="352"/>
      <c r="G3727" s="352"/>
      <c r="H3727" s="352"/>
      <c r="I3727" s="352"/>
      <c r="J3727" s="352"/>
      <c r="K3727" s="352"/>
      <c r="L3727" s="352"/>
      <c r="M3727" s="352"/>
    </row>
    <row r="3728" spans="5:13">
      <c r="E3728" s="352"/>
      <c r="F3728" s="352"/>
      <c r="G3728" s="352"/>
      <c r="H3728" s="352"/>
      <c r="I3728" s="352"/>
      <c r="J3728" s="352"/>
      <c r="K3728" s="352"/>
      <c r="L3728" s="352"/>
      <c r="M3728" s="352"/>
    </row>
    <row r="3729" spans="5:13">
      <c r="E3729" s="352"/>
      <c r="F3729" s="352"/>
      <c r="G3729" s="352"/>
      <c r="H3729" s="352"/>
      <c r="I3729" s="352"/>
      <c r="J3729" s="352"/>
      <c r="K3729" s="352"/>
      <c r="L3729" s="352"/>
      <c r="M3729" s="352"/>
    </row>
    <row r="3730" spans="5:13">
      <c r="E3730" s="352"/>
      <c r="F3730" s="352"/>
      <c r="G3730" s="352"/>
      <c r="H3730" s="352"/>
      <c r="I3730" s="352"/>
      <c r="J3730" s="352"/>
      <c r="K3730" s="352"/>
      <c r="L3730" s="352"/>
      <c r="M3730" s="352"/>
    </row>
    <row r="3731" spans="5:13">
      <c r="E3731" s="352"/>
      <c r="F3731" s="352"/>
      <c r="G3731" s="352"/>
      <c r="H3731" s="352"/>
      <c r="I3731" s="352"/>
      <c r="J3731" s="352"/>
      <c r="K3731" s="352"/>
      <c r="L3731" s="352"/>
      <c r="M3731" s="352"/>
    </row>
    <row r="3732" spans="5:13">
      <c r="E3732" s="352"/>
      <c r="F3732" s="352"/>
      <c r="G3732" s="352"/>
      <c r="H3732" s="352"/>
      <c r="I3732" s="352"/>
      <c r="J3732" s="352"/>
      <c r="K3732" s="352"/>
      <c r="L3732" s="352"/>
      <c r="M3732" s="352"/>
    </row>
    <row r="3733" spans="5:13">
      <c r="E3733" s="352"/>
      <c r="F3733" s="352"/>
      <c r="G3733" s="352"/>
      <c r="H3733" s="352"/>
      <c r="I3733" s="352"/>
      <c r="J3733" s="352"/>
      <c r="K3733" s="352"/>
      <c r="L3733" s="352"/>
      <c r="M3733" s="352"/>
    </row>
    <row r="3734" spans="5:13">
      <c r="E3734" s="352"/>
      <c r="F3734" s="352"/>
      <c r="G3734" s="352"/>
      <c r="H3734" s="352"/>
      <c r="I3734" s="352"/>
      <c r="J3734" s="352"/>
      <c r="K3734" s="352"/>
      <c r="L3734" s="352"/>
      <c r="M3734" s="352"/>
    </row>
    <row r="3735" spans="5:13">
      <c r="E3735" s="352"/>
      <c r="F3735" s="352"/>
      <c r="G3735" s="352"/>
      <c r="H3735" s="352"/>
      <c r="I3735" s="352"/>
      <c r="J3735" s="352"/>
      <c r="K3735" s="352"/>
      <c r="L3735" s="352"/>
      <c r="M3735" s="352"/>
    </row>
    <row r="3736" spans="5:13">
      <c r="E3736" s="352"/>
      <c r="F3736" s="352"/>
      <c r="G3736" s="352"/>
      <c r="H3736" s="352"/>
      <c r="I3736" s="352"/>
      <c r="J3736" s="352"/>
      <c r="K3736" s="352"/>
      <c r="L3736" s="352"/>
      <c r="M3736" s="352"/>
    </row>
    <row r="3737" spans="5:13">
      <c r="E3737" s="352"/>
      <c r="F3737" s="352"/>
      <c r="G3737" s="352"/>
      <c r="H3737" s="352"/>
      <c r="I3737" s="352"/>
      <c r="J3737" s="352"/>
      <c r="K3737" s="352"/>
      <c r="L3737" s="352"/>
      <c r="M3737" s="352"/>
    </row>
    <row r="3738" spans="5:13">
      <c r="E3738" s="352"/>
      <c r="F3738" s="352"/>
      <c r="G3738" s="352"/>
      <c r="H3738" s="352"/>
      <c r="I3738" s="352"/>
      <c r="J3738" s="352"/>
      <c r="K3738" s="352"/>
      <c r="L3738" s="352"/>
      <c r="M3738" s="352"/>
    </row>
    <row r="3739" spans="5:13">
      <c r="E3739" s="352"/>
      <c r="F3739" s="352"/>
      <c r="G3739" s="352"/>
      <c r="H3739" s="352"/>
      <c r="I3739" s="352"/>
      <c r="J3739" s="352"/>
      <c r="K3739" s="352"/>
      <c r="L3739" s="352"/>
      <c r="M3739" s="352"/>
    </row>
    <row r="3740" spans="5:13">
      <c r="E3740" s="352"/>
      <c r="F3740" s="352"/>
      <c r="G3740" s="352"/>
      <c r="H3740" s="352"/>
      <c r="I3740" s="352"/>
      <c r="J3740" s="352"/>
      <c r="K3740" s="352"/>
      <c r="L3740" s="352"/>
      <c r="M3740" s="352"/>
    </row>
    <row r="3741" spans="5:13">
      <c r="E3741" s="352"/>
      <c r="F3741" s="352"/>
      <c r="G3741" s="352"/>
      <c r="H3741" s="352"/>
      <c r="I3741" s="352"/>
      <c r="J3741" s="352"/>
      <c r="K3741" s="352"/>
      <c r="L3741" s="352"/>
      <c r="M3741" s="352"/>
    </row>
    <row r="3742" spans="5:13">
      <c r="E3742" s="352"/>
      <c r="F3742" s="352"/>
      <c r="G3742" s="352"/>
      <c r="H3742" s="352"/>
      <c r="I3742" s="352"/>
      <c r="J3742" s="352"/>
      <c r="K3742" s="352"/>
      <c r="L3742" s="352"/>
      <c r="M3742" s="352"/>
    </row>
    <row r="3743" spans="5:13">
      <c r="E3743" s="352"/>
      <c r="F3743" s="352"/>
      <c r="G3743" s="352"/>
      <c r="H3743" s="352"/>
      <c r="I3743" s="352"/>
      <c r="J3743" s="352"/>
      <c r="K3743" s="352"/>
      <c r="L3743" s="352"/>
      <c r="M3743" s="352"/>
    </row>
    <row r="3744" spans="5:13">
      <c r="E3744" s="352"/>
      <c r="F3744" s="352"/>
      <c r="G3744" s="352"/>
      <c r="H3744" s="352"/>
      <c r="I3744" s="352"/>
      <c r="J3744" s="352"/>
      <c r="K3744" s="352"/>
      <c r="L3744" s="352"/>
      <c r="M3744" s="352"/>
    </row>
    <row r="3745" spans="5:13">
      <c r="E3745" s="352"/>
      <c r="F3745" s="352"/>
      <c r="G3745" s="352"/>
      <c r="H3745" s="352"/>
      <c r="I3745" s="352"/>
      <c r="J3745" s="352"/>
      <c r="K3745" s="352"/>
      <c r="L3745" s="352"/>
      <c r="M3745" s="352"/>
    </row>
    <row r="3746" spans="5:13">
      <c r="E3746" s="352"/>
      <c r="F3746" s="352"/>
      <c r="G3746" s="352"/>
      <c r="H3746" s="352"/>
      <c r="I3746" s="352"/>
      <c r="J3746" s="352"/>
      <c r="K3746" s="352"/>
      <c r="L3746" s="352"/>
      <c r="M3746" s="352"/>
    </row>
    <row r="3747" spans="5:13">
      <c r="E3747" s="352"/>
      <c r="F3747" s="352"/>
      <c r="G3747" s="352"/>
      <c r="H3747" s="352"/>
      <c r="I3747" s="352"/>
      <c r="J3747" s="352"/>
      <c r="K3747" s="352"/>
      <c r="L3747" s="352"/>
      <c r="M3747" s="352"/>
    </row>
    <row r="3748" spans="5:13">
      <c r="E3748" s="352"/>
      <c r="F3748" s="352"/>
      <c r="G3748" s="352"/>
      <c r="H3748" s="352"/>
      <c r="I3748" s="352"/>
      <c r="J3748" s="352"/>
      <c r="K3748" s="352"/>
      <c r="L3748" s="352"/>
      <c r="M3748" s="352"/>
    </row>
    <row r="3749" spans="5:13">
      <c r="E3749" s="352"/>
      <c r="F3749" s="352"/>
      <c r="G3749" s="352"/>
      <c r="H3749" s="352"/>
      <c r="I3749" s="352"/>
      <c r="J3749" s="352"/>
      <c r="K3749" s="352"/>
      <c r="L3749" s="352"/>
      <c r="M3749" s="352"/>
    </row>
    <row r="3750" spans="5:13">
      <c r="E3750" s="352"/>
      <c r="F3750" s="352"/>
      <c r="G3750" s="352"/>
      <c r="H3750" s="352"/>
      <c r="I3750" s="352"/>
      <c r="J3750" s="352"/>
      <c r="K3750" s="352"/>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c r="E3753" s="352"/>
      <c r="F3753" s="352"/>
      <c r="G3753" s="352"/>
      <c r="H3753" s="352"/>
      <c r="I3753" s="352"/>
      <c r="J3753" s="352"/>
      <c r="K3753" s="352"/>
      <c r="L3753" s="352"/>
      <c r="M3753" s="352"/>
    </row>
    <row r="3754" spans="5:13">
      <c r="E3754" s="352"/>
      <c r="F3754" s="352"/>
      <c r="G3754" s="352"/>
      <c r="H3754" s="352"/>
      <c r="I3754" s="352"/>
      <c r="J3754" s="352"/>
      <c r="K3754" s="352"/>
      <c r="L3754" s="352"/>
      <c r="M3754" s="352"/>
    </row>
    <row r="3755" spans="5:13">
      <c r="E3755" s="352"/>
      <c r="F3755" s="352"/>
      <c r="G3755" s="352"/>
      <c r="H3755" s="352"/>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c r="I3757" s="352"/>
      <c r="J3757" s="352"/>
      <c r="K3757" s="352"/>
      <c r="L3757" s="352"/>
      <c r="M3757" s="352"/>
    </row>
    <row r="3758" spans="5:13">
      <c r="E3758" s="352"/>
      <c r="F3758" s="352"/>
      <c r="G3758" s="352"/>
      <c r="H3758" s="352"/>
      <c r="I3758" s="352"/>
      <c r="J3758" s="352"/>
      <c r="K3758" s="352"/>
      <c r="L3758" s="352"/>
      <c r="M3758" s="352"/>
    </row>
    <row r="3759" spans="5:13">
      <c r="E3759" s="352"/>
      <c r="F3759" s="352"/>
      <c r="G3759" s="352"/>
      <c r="H3759" s="352"/>
      <c r="I3759" s="352"/>
      <c r="J3759" s="352"/>
      <c r="K3759" s="352"/>
      <c r="L3759" s="352"/>
      <c r="M3759" s="352"/>
    </row>
    <row r="3760" spans="5:13">
      <c r="E3760" s="352"/>
      <c r="F3760" s="352"/>
      <c r="G3760" s="352"/>
      <c r="H3760" s="352"/>
      <c r="I3760" s="352"/>
      <c r="J3760" s="352"/>
      <c r="K3760" s="352"/>
      <c r="L3760" s="352"/>
      <c r="M3760" s="352"/>
    </row>
    <row r="3761" spans="5:13">
      <c r="E3761" s="352"/>
      <c r="F3761" s="352"/>
      <c r="G3761" s="352"/>
      <c r="H3761" s="352"/>
      <c r="I3761" s="352"/>
      <c r="J3761" s="352"/>
      <c r="K3761" s="352"/>
      <c r="L3761" s="352"/>
      <c r="M3761" s="352"/>
    </row>
    <row r="3762" spans="5:13">
      <c r="E3762" s="352"/>
      <c r="F3762" s="352"/>
      <c r="G3762" s="352"/>
      <c r="H3762" s="352"/>
      <c r="I3762" s="352"/>
      <c r="J3762" s="352"/>
      <c r="K3762" s="352"/>
      <c r="L3762" s="352"/>
      <c r="M3762" s="352"/>
    </row>
    <row r="3763" spans="5:13">
      <c r="E3763" s="352"/>
      <c r="F3763" s="352"/>
      <c r="G3763" s="352"/>
      <c r="H3763" s="352"/>
      <c r="I3763" s="352"/>
      <c r="J3763" s="352"/>
      <c r="K3763" s="352"/>
      <c r="L3763" s="352"/>
      <c r="M3763" s="352"/>
    </row>
    <row r="3764" spans="5:13">
      <c r="E3764" s="352"/>
      <c r="F3764" s="352"/>
      <c r="G3764" s="352"/>
      <c r="H3764" s="352"/>
      <c r="I3764" s="352"/>
      <c r="J3764" s="352"/>
      <c r="K3764" s="352"/>
      <c r="L3764" s="352"/>
      <c r="M3764" s="352"/>
    </row>
    <row r="3765" spans="5:13">
      <c r="E3765" s="352"/>
      <c r="F3765" s="352"/>
      <c r="G3765" s="352"/>
      <c r="H3765" s="352"/>
      <c r="I3765" s="352"/>
      <c r="J3765" s="352"/>
      <c r="K3765" s="352"/>
      <c r="L3765" s="352"/>
      <c r="M3765" s="352"/>
    </row>
    <row r="3766" spans="5:13">
      <c r="E3766" s="352"/>
      <c r="F3766" s="352"/>
      <c r="G3766" s="352"/>
      <c r="H3766" s="352"/>
      <c r="I3766" s="352"/>
      <c r="J3766" s="352"/>
      <c r="K3766" s="352"/>
      <c r="L3766" s="352"/>
      <c r="M3766" s="352"/>
    </row>
    <row r="3767" spans="5:13">
      <c r="E3767" s="352"/>
      <c r="F3767" s="352"/>
      <c r="G3767" s="352"/>
      <c r="H3767" s="352"/>
      <c r="I3767" s="352"/>
      <c r="J3767" s="352"/>
      <c r="K3767" s="352"/>
      <c r="L3767" s="352"/>
      <c r="M3767" s="352"/>
    </row>
    <row r="3768" spans="5:13">
      <c r="E3768" s="352"/>
      <c r="F3768" s="352"/>
      <c r="G3768" s="352"/>
      <c r="H3768" s="352"/>
      <c r="I3768" s="352"/>
      <c r="J3768" s="352"/>
      <c r="K3768" s="352"/>
      <c r="L3768" s="352"/>
      <c r="M3768" s="352"/>
    </row>
    <row r="3769" spans="5:13">
      <c r="E3769" s="352"/>
      <c r="F3769" s="352"/>
      <c r="G3769" s="352"/>
      <c r="H3769" s="352"/>
      <c r="I3769" s="352"/>
      <c r="J3769" s="352"/>
      <c r="K3769" s="352"/>
      <c r="L3769" s="352"/>
      <c r="M3769" s="352"/>
    </row>
    <row r="3770" spans="5:13">
      <c r="E3770" s="352"/>
      <c r="F3770" s="352"/>
      <c r="G3770" s="352"/>
      <c r="H3770" s="352"/>
      <c r="I3770" s="352"/>
      <c r="J3770" s="352"/>
      <c r="K3770" s="352"/>
      <c r="L3770" s="352"/>
      <c r="M3770" s="352"/>
    </row>
    <row r="3771" spans="5:13">
      <c r="E3771" s="352"/>
      <c r="F3771" s="352"/>
      <c r="G3771" s="352"/>
      <c r="H3771" s="352"/>
      <c r="I3771" s="352"/>
      <c r="J3771" s="352"/>
      <c r="K3771" s="352"/>
      <c r="L3771" s="352"/>
      <c r="M3771" s="352"/>
    </row>
    <row r="3772" spans="5:13">
      <c r="E3772" s="352"/>
      <c r="F3772" s="352"/>
      <c r="G3772" s="352"/>
      <c r="H3772" s="352"/>
      <c r="I3772" s="352"/>
      <c r="J3772" s="352"/>
      <c r="K3772" s="352"/>
      <c r="L3772" s="352"/>
      <c r="M3772" s="352"/>
    </row>
    <row r="3773" spans="5:13">
      <c r="E3773" s="352"/>
      <c r="F3773" s="352"/>
      <c r="G3773" s="352"/>
      <c r="H3773" s="352"/>
      <c r="I3773" s="352"/>
      <c r="J3773" s="352"/>
      <c r="K3773" s="352"/>
      <c r="L3773" s="352"/>
      <c r="M3773" s="352"/>
    </row>
    <row r="3774" spans="5:13">
      <c r="E3774" s="352"/>
      <c r="F3774" s="352"/>
      <c r="G3774" s="352"/>
      <c r="H3774" s="352"/>
      <c r="I3774" s="352"/>
      <c r="J3774" s="352"/>
      <c r="K3774" s="352"/>
      <c r="L3774" s="352"/>
      <c r="M3774" s="352"/>
    </row>
    <row r="3775" spans="5:13">
      <c r="E3775" s="352"/>
      <c r="F3775" s="352"/>
      <c r="G3775" s="352"/>
      <c r="H3775" s="352"/>
      <c r="I3775" s="352"/>
      <c r="J3775" s="352"/>
      <c r="K3775" s="352"/>
      <c r="L3775" s="352"/>
      <c r="M3775" s="352"/>
    </row>
    <row r="3776" spans="5:13">
      <c r="E3776" s="352"/>
      <c r="F3776" s="352"/>
      <c r="G3776" s="352"/>
      <c r="H3776" s="352"/>
      <c r="I3776" s="352"/>
      <c r="J3776" s="352"/>
      <c r="K3776" s="352"/>
      <c r="L3776" s="352"/>
      <c r="M3776" s="352"/>
    </row>
    <row r="3777" spans="5:13">
      <c r="E3777" s="352"/>
      <c r="F3777" s="352"/>
      <c r="G3777" s="352"/>
      <c r="H3777" s="352"/>
      <c r="I3777" s="352"/>
      <c r="J3777" s="352"/>
      <c r="K3777" s="352"/>
      <c r="L3777" s="352"/>
      <c r="M3777" s="352"/>
    </row>
    <row r="3778" spans="5:13">
      <c r="E3778" s="352"/>
      <c r="F3778" s="352"/>
      <c r="G3778" s="352"/>
      <c r="H3778" s="352"/>
      <c r="I3778" s="352"/>
      <c r="J3778" s="352"/>
      <c r="K3778" s="352"/>
      <c r="L3778" s="352"/>
      <c r="M3778" s="352"/>
    </row>
    <row r="3779" spans="5:13">
      <c r="E3779" s="352"/>
      <c r="F3779" s="352"/>
      <c r="G3779" s="352"/>
      <c r="H3779" s="352"/>
      <c r="I3779" s="352"/>
      <c r="J3779" s="352"/>
      <c r="K3779" s="352"/>
      <c r="L3779" s="352"/>
      <c r="M3779" s="352"/>
    </row>
    <row r="3780" spans="5:13">
      <c r="E3780" s="352"/>
      <c r="F3780" s="352"/>
      <c r="G3780" s="352"/>
      <c r="H3780" s="352"/>
      <c r="I3780" s="352"/>
      <c r="J3780" s="352"/>
      <c r="K3780" s="352"/>
      <c r="L3780" s="352"/>
      <c r="M3780" s="352"/>
    </row>
    <row r="3781" spans="5:13">
      <c r="E3781" s="352"/>
      <c r="F3781" s="352"/>
      <c r="G3781" s="352"/>
      <c r="H3781" s="352"/>
      <c r="I3781" s="352"/>
      <c r="J3781" s="352"/>
      <c r="K3781" s="352"/>
      <c r="L3781" s="352"/>
      <c r="M3781" s="352"/>
    </row>
    <row r="3782" spans="5:13">
      <c r="E3782" s="352"/>
      <c r="F3782" s="352"/>
      <c r="G3782" s="352"/>
      <c r="H3782" s="352"/>
      <c r="I3782" s="352"/>
      <c r="J3782" s="352"/>
      <c r="K3782" s="352"/>
      <c r="L3782" s="352"/>
      <c r="M3782" s="352"/>
    </row>
    <row r="3783" spans="5:13">
      <c r="E3783" s="352"/>
      <c r="F3783" s="352"/>
      <c r="G3783" s="352"/>
      <c r="H3783" s="352"/>
      <c r="I3783" s="352"/>
      <c r="J3783" s="352"/>
      <c r="K3783" s="352"/>
      <c r="L3783" s="352"/>
      <c r="M3783" s="352"/>
    </row>
    <row r="3784" spans="5:13">
      <c r="E3784" s="352"/>
      <c r="F3784" s="352"/>
      <c r="G3784" s="352"/>
      <c r="H3784" s="352"/>
      <c r="I3784" s="352"/>
      <c r="J3784" s="352"/>
      <c r="K3784" s="352"/>
      <c r="L3784" s="352"/>
      <c r="M3784" s="352"/>
    </row>
    <row r="3785" spans="5:13">
      <c r="E3785" s="352"/>
      <c r="F3785" s="352"/>
      <c r="G3785" s="352"/>
      <c r="H3785" s="352"/>
      <c r="I3785" s="352"/>
      <c r="J3785" s="352"/>
      <c r="K3785" s="352"/>
      <c r="L3785" s="352"/>
      <c r="M3785" s="352"/>
    </row>
    <row r="3786" spans="5:13">
      <c r="E3786" s="352"/>
      <c r="F3786" s="352"/>
      <c r="G3786" s="352"/>
      <c r="H3786" s="352"/>
      <c r="I3786" s="352"/>
      <c r="J3786" s="352"/>
      <c r="K3786" s="352"/>
      <c r="L3786" s="352"/>
      <c r="M3786" s="352"/>
    </row>
    <row r="3787" spans="5:13">
      <c r="E3787" s="352"/>
      <c r="F3787" s="352"/>
      <c r="G3787" s="352"/>
      <c r="H3787" s="352"/>
      <c r="I3787" s="352"/>
      <c r="J3787" s="352"/>
      <c r="K3787" s="352"/>
      <c r="L3787" s="352"/>
      <c r="M3787" s="352"/>
    </row>
    <row r="3788" spans="5:13">
      <c r="E3788" s="352"/>
      <c r="F3788" s="352"/>
      <c r="G3788" s="352"/>
      <c r="H3788" s="352"/>
      <c r="I3788" s="352"/>
      <c r="J3788" s="352"/>
      <c r="K3788" s="352"/>
      <c r="L3788" s="352"/>
      <c r="M3788" s="352"/>
    </row>
    <row r="3789" spans="5:13">
      <c r="E3789" s="352"/>
      <c r="F3789" s="352"/>
      <c r="G3789" s="352"/>
      <c r="H3789" s="352"/>
      <c r="I3789" s="352"/>
      <c r="J3789" s="352"/>
      <c r="K3789" s="352"/>
      <c r="L3789" s="352"/>
      <c r="M3789" s="352"/>
    </row>
    <row r="3790" spans="5:13">
      <c r="E3790" s="352"/>
      <c r="F3790" s="352"/>
      <c r="G3790" s="352"/>
      <c r="H3790" s="352"/>
      <c r="I3790" s="352"/>
      <c r="J3790" s="352"/>
      <c r="K3790" s="352"/>
      <c r="L3790" s="352"/>
      <c r="M3790" s="352"/>
    </row>
    <row r="3791" spans="5:13">
      <c r="E3791" s="352"/>
      <c r="F3791" s="352"/>
      <c r="G3791" s="352"/>
      <c r="H3791" s="352"/>
      <c r="I3791" s="352"/>
      <c r="J3791" s="352"/>
      <c r="K3791" s="352"/>
      <c r="L3791" s="352"/>
      <c r="M3791" s="352"/>
    </row>
    <row r="3792" spans="5:13">
      <c r="E3792" s="352"/>
      <c r="F3792" s="352"/>
      <c r="G3792" s="352"/>
      <c r="H3792" s="352"/>
      <c r="I3792" s="352"/>
      <c r="J3792" s="352"/>
      <c r="K3792" s="352"/>
      <c r="L3792" s="352"/>
      <c r="M3792" s="352"/>
    </row>
    <row r="3793" spans="5:13">
      <c r="E3793" s="352"/>
      <c r="F3793" s="352"/>
      <c r="G3793" s="352"/>
      <c r="H3793" s="352"/>
      <c r="I3793" s="352"/>
      <c r="J3793" s="352"/>
      <c r="K3793" s="352"/>
      <c r="L3793" s="352"/>
      <c r="M3793" s="352"/>
    </row>
    <row r="3794" spans="5:13">
      <c r="E3794" s="352"/>
      <c r="F3794" s="352"/>
      <c r="G3794" s="352"/>
      <c r="H3794" s="352"/>
      <c r="I3794" s="352"/>
      <c r="J3794" s="352"/>
      <c r="K3794" s="352"/>
      <c r="L3794" s="352"/>
      <c r="M3794" s="352"/>
    </row>
    <row r="3795" spans="5:13">
      <c r="E3795" s="352"/>
      <c r="F3795" s="352"/>
      <c r="G3795" s="352"/>
      <c r="H3795" s="352"/>
      <c r="I3795" s="352"/>
      <c r="J3795" s="352"/>
      <c r="K3795" s="352"/>
      <c r="L3795" s="352"/>
      <c r="M3795" s="352"/>
    </row>
    <row r="3796" spans="5:13">
      <c r="E3796" s="352"/>
      <c r="F3796" s="352"/>
      <c r="G3796" s="352"/>
      <c r="H3796" s="352"/>
      <c r="I3796" s="352"/>
      <c r="J3796" s="352"/>
      <c r="K3796" s="352"/>
      <c r="L3796" s="352"/>
      <c r="M3796" s="352"/>
    </row>
    <row r="3797" spans="5:13">
      <c r="E3797" s="352"/>
      <c r="F3797" s="352"/>
      <c r="G3797" s="352"/>
      <c r="H3797" s="352"/>
      <c r="I3797" s="352"/>
      <c r="J3797" s="352"/>
      <c r="K3797" s="352"/>
      <c r="L3797" s="352"/>
      <c r="M3797" s="352"/>
    </row>
    <row r="3798" spans="5:13">
      <c r="E3798" s="352"/>
      <c r="F3798" s="352"/>
      <c r="G3798" s="352"/>
      <c r="H3798" s="352"/>
      <c r="I3798" s="352"/>
      <c r="J3798" s="352"/>
      <c r="K3798" s="352"/>
      <c r="L3798" s="352"/>
      <c r="M3798" s="352"/>
    </row>
    <row r="3799" spans="5:13">
      <c r="E3799" s="352"/>
      <c r="F3799" s="352"/>
      <c r="G3799" s="352"/>
      <c r="H3799" s="352"/>
      <c r="I3799" s="352"/>
      <c r="J3799" s="352"/>
      <c r="K3799" s="352"/>
      <c r="L3799" s="352"/>
      <c r="M3799" s="352"/>
    </row>
    <row r="3800" spans="5:13">
      <c r="E3800" s="352"/>
      <c r="F3800" s="352"/>
      <c r="G3800" s="352"/>
      <c r="H3800" s="352"/>
      <c r="I3800" s="352"/>
      <c r="J3800" s="352"/>
      <c r="K3800" s="352"/>
      <c r="L3800" s="352"/>
      <c r="M3800" s="352"/>
    </row>
    <row r="3801" spans="5:13">
      <c r="E3801" s="352"/>
      <c r="F3801" s="352"/>
      <c r="G3801" s="352"/>
      <c r="H3801" s="352"/>
      <c r="I3801" s="352"/>
      <c r="J3801" s="352"/>
      <c r="K3801" s="352"/>
      <c r="L3801" s="352"/>
      <c r="M3801" s="352"/>
    </row>
    <row r="3802" spans="5:13">
      <c r="E3802" s="352"/>
      <c r="F3802" s="352"/>
      <c r="G3802" s="352"/>
      <c r="H3802" s="352"/>
      <c r="I3802" s="352"/>
      <c r="J3802" s="352"/>
      <c r="K3802" s="352"/>
      <c r="L3802" s="352"/>
      <c r="M3802" s="352"/>
    </row>
    <row r="3803" spans="5:13">
      <c r="E3803" s="352"/>
      <c r="F3803" s="352"/>
      <c r="G3803" s="352"/>
      <c r="H3803" s="352"/>
      <c r="I3803" s="352"/>
      <c r="J3803" s="352"/>
      <c r="K3803" s="352"/>
      <c r="L3803" s="352"/>
      <c r="M3803" s="352"/>
    </row>
    <row r="3804" spans="5:13">
      <c r="E3804" s="352"/>
      <c r="F3804" s="352"/>
      <c r="G3804" s="352"/>
      <c r="H3804" s="352"/>
      <c r="I3804" s="352"/>
      <c r="J3804" s="352"/>
      <c r="K3804" s="352"/>
      <c r="L3804" s="352"/>
      <c r="M3804" s="352"/>
    </row>
    <row r="3805" spans="5:13">
      <c r="E3805" s="352"/>
      <c r="F3805" s="352"/>
      <c r="G3805" s="352"/>
      <c r="H3805" s="352"/>
      <c r="I3805" s="352"/>
      <c r="J3805" s="352"/>
      <c r="K3805" s="352"/>
      <c r="L3805" s="352"/>
      <c r="M3805" s="352"/>
    </row>
    <row r="3806" spans="5:13">
      <c r="E3806" s="352"/>
      <c r="F3806" s="352"/>
      <c r="G3806" s="352"/>
      <c r="H3806" s="352"/>
      <c r="I3806" s="352"/>
      <c r="J3806" s="352"/>
      <c r="K3806" s="352"/>
      <c r="L3806" s="352"/>
      <c r="M3806" s="352"/>
    </row>
    <row r="3807" spans="5:13">
      <c r="E3807" s="352"/>
      <c r="F3807" s="352"/>
      <c r="G3807" s="352"/>
      <c r="H3807" s="352"/>
      <c r="I3807" s="352"/>
      <c r="J3807" s="352"/>
      <c r="K3807" s="352"/>
      <c r="L3807" s="352"/>
      <c r="M3807" s="352"/>
    </row>
    <row r="3808" spans="5:13">
      <c r="E3808" s="352"/>
      <c r="F3808" s="352"/>
      <c r="G3808" s="352"/>
      <c r="H3808" s="352"/>
      <c r="I3808" s="352"/>
      <c r="J3808" s="352"/>
      <c r="K3808" s="352"/>
      <c r="L3808" s="352"/>
      <c r="M3808" s="352"/>
    </row>
    <row r="3809" spans="5:13">
      <c r="E3809" s="352"/>
      <c r="F3809" s="352"/>
      <c r="G3809" s="352"/>
      <c r="H3809" s="352"/>
      <c r="I3809" s="352"/>
      <c r="J3809" s="352"/>
      <c r="K3809" s="352"/>
      <c r="L3809" s="352"/>
      <c r="M3809" s="352"/>
    </row>
    <row r="3810" spans="5:13">
      <c r="E3810" s="352"/>
      <c r="F3810" s="352"/>
      <c r="G3810" s="352"/>
      <c r="H3810" s="352"/>
      <c r="I3810" s="352"/>
      <c r="J3810" s="352"/>
      <c r="K3810" s="352"/>
      <c r="L3810" s="352"/>
      <c r="M3810" s="352"/>
    </row>
    <row r="3811" spans="5:13">
      <c r="E3811" s="352"/>
      <c r="F3811" s="352"/>
      <c r="G3811" s="352"/>
      <c r="H3811" s="352"/>
      <c r="I3811" s="352"/>
      <c r="J3811" s="352"/>
      <c r="K3811" s="352"/>
      <c r="L3811" s="352"/>
      <c r="M3811" s="352"/>
    </row>
    <row r="3812" spans="5:13">
      <c r="E3812" s="352"/>
      <c r="F3812" s="352"/>
      <c r="G3812" s="352"/>
      <c r="H3812" s="352"/>
      <c r="I3812" s="352"/>
      <c r="J3812" s="352"/>
      <c r="K3812" s="352"/>
      <c r="L3812" s="352"/>
      <c r="M3812" s="352"/>
    </row>
    <row r="3813" spans="5:13">
      <c r="E3813" s="352"/>
      <c r="F3813" s="352"/>
      <c r="G3813" s="352"/>
      <c r="H3813" s="352"/>
      <c r="I3813" s="352"/>
      <c r="J3813" s="352"/>
      <c r="K3813" s="352"/>
      <c r="L3813" s="352"/>
      <c r="M3813" s="352"/>
    </row>
    <row r="3814" spans="5:13">
      <c r="E3814" s="352"/>
      <c r="F3814" s="352"/>
      <c r="G3814" s="352"/>
      <c r="H3814" s="352"/>
      <c r="I3814" s="352"/>
      <c r="J3814" s="352"/>
      <c r="K3814" s="352"/>
      <c r="L3814" s="352"/>
      <c r="M3814" s="352"/>
    </row>
    <row r="3815" spans="5:13">
      <c r="E3815" s="352"/>
      <c r="F3815" s="352"/>
      <c r="G3815" s="352"/>
      <c r="H3815" s="352"/>
      <c r="I3815" s="352"/>
      <c r="J3815" s="352"/>
      <c r="K3815" s="352"/>
      <c r="L3815" s="352"/>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52"/>
      <c r="H3820" s="352"/>
      <c r="I3820" s="352"/>
      <c r="J3820" s="352"/>
      <c r="K3820" s="352"/>
      <c r="L3820" s="352"/>
      <c r="M3820" s="352"/>
    </row>
    <row r="3821" spans="5:13">
      <c r="E3821" s="352"/>
      <c r="F3821" s="352"/>
      <c r="G3821" s="352"/>
      <c r="H3821" s="352"/>
      <c r="I3821" s="352"/>
      <c r="J3821" s="352"/>
      <c r="K3821" s="352"/>
      <c r="L3821" s="352"/>
      <c r="M3821" s="352"/>
    </row>
    <row r="3822" spans="5:13">
      <c r="E3822" s="352"/>
      <c r="F3822" s="352"/>
      <c r="G3822" s="352"/>
      <c r="H3822" s="352"/>
      <c r="I3822" s="352"/>
      <c r="J3822" s="352"/>
      <c r="K3822" s="352"/>
      <c r="L3822" s="352"/>
      <c r="M3822" s="352"/>
    </row>
    <row r="3823" spans="5:13">
      <c r="E3823" s="352"/>
      <c r="F3823" s="352"/>
      <c r="G3823" s="352"/>
      <c r="H3823" s="352"/>
      <c r="I3823" s="352"/>
      <c r="J3823" s="352"/>
      <c r="K3823" s="352"/>
      <c r="L3823" s="352"/>
      <c r="M3823" s="352"/>
    </row>
    <row r="3824" spans="5:13">
      <c r="E3824" s="352"/>
      <c r="F3824" s="352"/>
      <c r="G3824" s="352"/>
      <c r="H3824" s="352"/>
      <c r="I3824" s="352"/>
      <c r="J3824" s="352"/>
      <c r="K3824" s="352"/>
      <c r="L3824" s="352"/>
      <c r="M3824" s="352"/>
    </row>
    <row r="3825" spans="5:13">
      <c r="E3825" s="352"/>
      <c r="F3825" s="352"/>
      <c r="G3825" s="352"/>
      <c r="H3825" s="352"/>
      <c r="I3825" s="352"/>
      <c r="J3825" s="352"/>
      <c r="K3825" s="352"/>
      <c r="L3825" s="352"/>
      <c r="M3825" s="352"/>
    </row>
    <row r="3826" spans="5:13">
      <c r="E3826" s="352"/>
      <c r="F3826" s="352"/>
      <c r="G3826" s="352"/>
      <c r="H3826" s="352"/>
      <c r="I3826" s="352"/>
      <c r="J3826" s="352"/>
      <c r="K3826" s="352"/>
      <c r="L3826" s="352"/>
      <c r="M3826" s="352"/>
    </row>
    <row r="3827" spans="5:13">
      <c r="E3827" s="352"/>
      <c r="F3827" s="352"/>
      <c r="G3827" s="352"/>
      <c r="H3827" s="352"/>
      <c r="I3827" s="352"/>
      <c r="J3827" s="352"/>
      <c r="K3827" s="352"/>
      <c r="L3827" s="352"/>
      <c r="M3827" s="352"/>
    </row>
    <row r="3828" spans="5:13">
      <c r="E3828" s="352"/>
      <c r="F3828" s="352"/>
      <c r="G3828" s="352"/>
      <c r="H3828" s="352"/>
      <c r="I3828" s="352"/>
      <c r="J3828" s="352"/>
      <c r="K3828" s="352"/>
      <c r="L3828" s="352"/>
      <c r="M3828" s="352"/>
    </row>
    <row r="3829" spans="5:13">
      <c r="E3829" s="352"/>
      <c r="F3829" s="352"/>
      <c r="G3829" s="352"/>
      <c r="H3829" s="352"/>
      <c r="I3829" s="352"/>
      <c r="J3829" s="352"/>
      <c r="K3829" s="352"/>
      <c r="L3829" s="352"/>
      <c r="M3829" s="352"/>
    </row>
    <row r="3830" spans="5:13">
      <c r="E3830" s="352"/>
      <c r="F3830" s="352"/>
      <c r="G3830" s="352"/>
      <c r="H3830" s="352"/>
      <c r="I3830" s="352"/>
      <c r="J3830" s="352"/>
      <c r="K3830" s="352"/>
      <c r="L3830" s="352"/>
      <c r="M3830" s="352"/>
    </row>
    <row r="3831" spans="5:13">
      <c r="E3831" s="352"/>
      <c r="F3831" s="352"/>
      <c r="G3831" s="352"/>
      <c r="H3831" s="352"/>
      <c r="I3831" s="352"/>
      <c r="J3831" s="352"/>
      <c r="K3831" s="352"/>
      <c r="L3831" s="352"/>
      <c r="M3831" s="352"/>
    </row>
    <row r="3832" spans="5:13">
      <c r="E3832" s="352"/>
      <c r="F3832" s="352"/>
      <c r="G3832" s="352"/>
      <c r="H3832" s="352"/>
      <c r="I3832" s="352"/>
      <c r="J3832" s="352"/>
      <c r="K3832" s="352"/>
      <c r="L3832" s="352"/>
      <c r="M3832" s="352"/>
    </row>
    <row r="3833" spans="5:13">
      <c r="E3833" s="352"/>
      <c r="F3833" s="352"/>
      <c r="G3833" s="352"/>
      <c r="H3833" s="352"/>
      <c r="I3833" s="352"/>
      <c r="J3833" s="352"/>
      <c r="K3833" s="352"/>
      <c r="L3833" s="352"/>
      <c r="M3833" s="352"/>
    </row>
    <row r="3834" spans="5:13">
      <c r="E3834" s="352"/>
      <c r="F3834" s="352"/>
      <c r="G3834" s="352"/>
      <c r="H3834" s="352"/>
      <c r="I3834" s="352"/>
      <c r="J3834" s="352"/>
      <c r="K3834" s="352"/>
      <c r="L3834" s="352"/>
      <c r="M3834" s="352"/>
    </row>
    <row r="3835" spans="5:13">
      <c r="E3835" s="352"/>
      <c r="F3835" s="352"/>
      <c r="G3835" s="352"/>
      <c r="H3835" s="352"/>
      <c r="I3835" s="352"/>
      <c r="J3835" s="352"/>
      <c r="K3835" s="352"/>
      <c r="L3835" s="352"/>
      <c r="M3835" s="352"/>
    </row>
    <row r="3836" spans="5:13">
      <c r="E3836" s="352"/>
      <c r="F3836" s="352"/>
      <c r="G3836" s="352"/>
      <c r="H3836" s="352"/>
      <c r="I3836" s="352"/>
      <c r="J3836" s="352"/>
      <c r="K3836" s="352"/>
      <c r="L3836" s="352"/>
      <c r="M3836" s="352"/>
    </row>
    <row r="3837" spans="5:13">
      <c r="E3837" s="352"/>
      <c r="F3837" s="352"/>
      <c r="G3837" s="352"/>
      <c r="H3837" s="352"/>
      <c r="I3837" s="352"/>
      <c r="J3837" s="352"/>
      <c r="K3837" s="352"/>
      <c r="L3837" s="352"/>
      <c r="M3837" s="352"/>
    </row>
    <row r="3838" spans="5:13">
      <c r="E3838" s="352"/>
      <c r="F3838" s="352"/>
      <c r="G3838" s="352"/>
      <c r="H3838" s="352"/>
      <c r="I3838" s="352"/>
      <c r="J3838" s="352"/>
      <c r="K3838" s="352"/>
      <c r="L3838" s="352"/>
      <c r="M3838" s="352"/>
    </row>
    <row r="3839" spans="5:13">
      <c r="E3839" s="352"/>
      <c r="F3839" s="352"/>
      <c r="G3839" s="352"/>
      <c r="H3839" s="352"/>
      <c r="I3839" s="352"/>
      <c r="J3839" s="352"/>
      <c r="K3839" s="352"/>
      <c r="L3839" s="352"/>
      <c r="M3839" s="352"/>
    </row>
    <row r="3840" spans="5:13">
      <c r="E3840" s="352"/>
      <c r="F3840" s="352"/>
      <c r="G3840" s="352"/>
      <c r="H3840" s="352"/>
      <c r="I3840" s="352"/>
      <c r="J3840" s="352"/>
      <c r="K3840" s="352"/>
      <c r="L3840" s="352"/>
      <c r="M3840" s="352"/>
    </row>
    <row r="3841" spans="5:13">
      <c r="E3841" s="352"/>
      <c r="F3841" s="352"/>
      <c r="G3841" s="352"/>
      <c r="H3841" s="352"/>
      <c r="I3841" s="352"/>
      <c r="J3841" s="352"/>
      <c r="K3841" s="352"/>
      <c r="L3841" s="352"/>
      <c r="M3841" s="352"/>
    </row>
    <row r="3842" spans="5:13">
      <c r="E3842" s="352"/>
      <c r="F3842" s="352"/>
      <c r="G3842" s="352"/>
      <c r="H3842" s="352"/>
      <c r="I3842" s="352"/>
      <c r="J3842" s="352"/>
      <c r="K3842" s="352"/>
      <c r="L3842" s="352"/>
      <c r="M3842" s="352"/>
    </row>
    <row r="3843" spans="5:13">
      <c r="E3843" s="352"/>
      <c r="F3843" s="352"/>
      <c r="G3843" s="352"/>
      <c r="H3843" s="352"/>
      <c r="I3843" s="352"/>
      <c r="J3843" s="352"/>
      <c r="K3843" s="352"/>
      <c r="L3843" s="352"/>
      <c r="M3843" s="352"/>
    </row>
    <row r="3844" spans="5:13">
      <c r="E3844" s="352"/>
      <c r="F3844" s="352"/>
      <c r="G3844" s="352"/>
      <c r="H3844" s="352"/>
      <c r="I3844" s="352"/>
      <c r="J3844" s="352"/>
      <c r="K3844" s="352"/>
      <c r="L3844" s="352"/>
      <c r="M3844" s="352"/>
    </row>
    <row r="3845" spans="5:13">
      <c r="E3845" s="352"/>
      <c r="F3845" s="352"/>
      <c r="G3845" s="352"/>
      <c r="H3845" s="352"/>
      <c r="I3845" s="352"/>
      <c r="J3845" s="352"/>
      <c r="K3845" s="352"/>
      <c r="L3845" s="352"/>
      <c r="M3845" s="352"/>
    </row>
    <row r="3846" spans="5:13">
      <c r="E3846" s="352"/>
      <c r="F3846" s="352"/>
      <c r="G3846" s="352"/>
      <c r="H3846" s="352"/>
      <c r="I3846" s="352"/>
      <c r="J3846" s="352"/>
      <c r="K3846" s="352"/>
      <c r="L3846" s="352"/>
      <c r="M3846" s="352"/>
    </row>
    <row r="3847" spans="5:13">
      <c r="E3847" s="352"/>
      <c r="F3847" s="352"/>
      <c r="G3847" s="352"/>
      <c r="H3847" s="352"/>
      <c r="I3847" s="352"/>
      <c r="J3847" s="352"/>
      <c r="K3847" s="352"/>
      <c r="L3847" s="352"/>
      <c r="M3847" s="352"/>
    </row>
    <row r="3848" spans="5:13">
      <c r="E3848" s="352"/>
      <c r="F3848" s="352"/>
      <c r="G3848" s="352"/>
      <c r="H3848" s="352"/>
      <c r="I3848" s="352"/>
      <c r="J3848" s="352"/>
      <c r="K3848" s="352"/>
      <c r="L3848" s="352"/>
      <c r="M3848" s="352"/>
    </row>
    <row r="3849" spans="5:13">
      <c r="E3849" s="352"/>
      <c r="F3849" s="352"/>
      <c r="G3849" s="352"/>
      <c r="H3849" s="352"/>
      <c r="I3849" s="352"/>
      <c r="J3849" s="352"/>
      <c r="K3849" s="352"/>
      <c r="L3849" s="352"/>
      <c r="M3849" s="352"/>
    </row>
    <row r="3850" spans="5:13">
      <c r="E3850" s="352"/>
      <c r="F3850" s="352"/>
      <c r="G3850" s="352"/>
      <c r="H3850" s="352"/>
      <c r="I3850" s="352"/>
      <c r="J3850" s="352"/>
      <c r="K3850" s="352"/>
      <c r="L3850" s="352"/>
      <c r="M3850" s="352"/>
    </row>
    <row r="3851" spans="5:13">
      <c r="E3851" s="352"/>
      <c r="F3851" s="352"/>
      <c r="G3851" s="352"/>
      <c r="H3851" s="352"/>
      <c r="I3851" s="352"/>
      <c r="J3851" s="352"/>
      <c r="K3851" s="352"/>
      <c r="L3851" s="352"/>
      <c r="M3851" s="352"/>
    </row>
    <row r="3852" spans="5:13">
      <c r="E3852" s="352"/>
      <c r="F3852" s="352"/>
      <c r="G3852" s="352"/>
      <c r="H3852" s="352"/>
      <c r="I3852" s="352"/>
      <c r="J3852" s="352"/>
      <c r="K3852" s="352"/>
      <c r="L3852" s="352"/>
      <c r="M3852" s="352"/>
    </row>
    <row r="3853" spans="5:13">
      <c r="E3853" s="352"/>
      <c r="F3853" s="352"/>
      <c r="G3853" s="352"/>
      <c r="H3853" s="352"/>
      <c r="I3853" s="352"/>
      <c r="J3853" s="352"/>
      <c r="K3853" s="352"/>
      <c r="L3853" s="352"/>
      <c r="M3853" s="352"/>
    </row>
    <row r="3854" spans="5:13">
      <c r="E3854" s="352"/>
      <c r="F3854" s="352"/>
      <c r="G3854" s="352"/>
      <c r="H3854" s="352"/>
      <c r="I3854" s="352"/>
      <c r="J3854" s="352"/>
      <c r="K3854" s="352"/>
      <c r="L3854" s="352"/>
      <c r="M3854" s="352"/>
    </row>
    <row r="3855" spans="5:13">
      <c r="E3855" s="352"/>
      <c r="F3855" s="352"/>
      <c r="G3855" s="352"/>
      <c r="H3855" s="352"/>
      <c r="I3855" s="352"/>
      <c r="J3855" s="352"/>
      <c r="K3855" s="352"/>
      <c r="L3855" s="352"/>
      <c r="M3855" s="352"/>
    </row>
    <row r="3856" spans="5:13">
      <c r="E3856" s="352"/>
      <c r="F3856" s="352"/>
      <c r="G3856" s="352"/>
      <c r="H3856" s="352"/>
      <c r="I3856" s="352"/>
      <c r="J3856" s="352"/>
      <c r="K3856" s="352"/>
      <c r="L3856" s="352"/>
      <c r="M3856" s="352"/>
    </row>
    <row r="3857" spans="5:13">
      <c r="E3857" s="352"/>
      <c r="F3857" s="352"/>
      <c r="G3857" s="352"/>
      <c r="H3857" s="352"/>
      <c r="I3857" s="352"/>
      <c r="J3857" s="352"/>
      <c r="K3857" s="352"/>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c r="E3863" s="352"/>
      <c r="F3863" s="352"/>
      <c r="G3863" s="352"/>
      <c r="H3863" s="352"/>
      <c r="I3863" s="352"/>
      <c r="J3863" s="352"/>
      <c r="K3863" s="352"/>
      <c r="L3863" s="352"/>
      <c r="M3863" s="352"/>
    </row>
    <row r="3864" spans="5:13">
      <c r="E3864" s="352"/>
      <c r="F3864" s="352"/>
      <c r="G3864" s="352"/>
      <c r="H3864" s="352"/>
      <c r="I3864" s="352"/>
      <c r="J3864" s="352"/>
      <c r="K3864" s="352"/>
      <c r="L3864" s="352"/>
      <c r="M3864" s="352"/>
    </row>
    <row r="3865" spans="5:13">
      <c r="E3865" s="352"/>
      <c r="F3865" s="352"/>
      <c r="G3865" s="352"/>
      <c r="H3865" s="352"/>
      <c r="I3865" s="352"/>
      <c r="J3865" s="352"/>
      <c r="K3865" s="352"/>
      <c r="L3865" s="352"/>
      <c r="M3865" s="352"/>
    </row>
    <row r="3866" spans="5:13">
      <c r="E3866" s="352"/>
      <c r="F3866" s="352"/>
      <c r="G3866" s="352"/>
      <c r="H3866" s="352"/>
      <c r="I3866" s="352"/>
      <c r="J3866" s="352"/>
      <c r="K3866" s="352"/>
      <c r="L3866" s="352"/>
      <c r="M3866" s="352"/>
    </row>
    <row r="3867" spans="5:13">
      <c r="E3867" s="352"/>
      <c r="F3867" s="352"/>
      <c r="G3867" s="352"/>
      <c r="H3867" s="352"/>
      <c r="I3867" s="352"/>
      <c r="J3867" s="352"/>
      <c r="K3867" s="352"/>
      <c r="L3867" s="352"/>
      <c r="M3867" s="352"/>
    </row>
    <row r="3868" spans="5:13">
      <c r="E3868" s="352"/>
      <c r="F3868" s="352"/>
      <c r="G3868" s="352"/>
      <c r="H3868" s="352"/>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c r="I3872" s="352"/>
      <c r="J3872" s="352"/>
      <c r="K3872" s="352"/>
      <c r="L3872" s="352"/>
      <c r="M3872" s="352"/>
    </row>
    <row r="3873" spans="5:13">
      <c r="E3873" s="352"/>
      <c r="F3873" s="352"/>
      <c r="G3873" s="352"/>
      <c r="H3873" s="352"/>
      <c r="I3873" s="352"/>
      <c r="J3873" s="352"/>
      <c r="K3873" s="352"/>
      <c r="L3873" s="352"/>
      <c r="M3873" s="352"/>
    </row>
    <row r="3874" spans="5:13">
      <c r="E3874" s="352"/>
      <c r="F3874" s="352"/>
      <c r="G3874" s="352"/>
      <c r="H3874" s="352"/>
      <c r="I3874" s="352"/>
      <c r="J3874" s="352"/>
      <c r="K3874" s="352"/>
      <c r="L3874" s="352"/>
      <c r="M3874" s="352"/>
    </row>
    <row r="3875" spans="5:13">
      <c r="E3875" s="352"/>
      <c r="F3875" s="352"/>
      <c r="G3875" s="352"/>
      <c r="H3875" s="352"/>
      <c r="I3875" s="352"/>
      <c r="J3875" s="352"/>
      <c r="K3875" s="352"/>
      <c r="L3875" s="352"/>
      <c r="M3875" s="352"/>
    </row>
    <row r="3876" spans="5:13">
      <c r="E3876" s="352"/>
      <c r="F3876" s="352"/>
      <c r="G3876" s="352"/>
      <c r="H3876" s="352"/>
      <c r="I3876" s="352"/>
      <c r="J3876" s="352"/>
      <c r="K3876" s="352"/>
      <c r="L3876" s="352"/>
      <c r="M3876" s="352"/>
    </row>
    <row r="3877" spans="5:13">
      <c r="E3877" s="352"/>
      <c r="F3877" s="352"/>
      <c r="G3877" s="352"/>
      <c r="H3877" s="352"/>
      <c r="I3877" s="352"/>
      <c r="J3877" s="352"/>
      <c r="K3877" s="352"/>
      <c r="L3877" s="352"/>
      <c r="M3877" s="352"/>
    </row>
    <row r="3878" spans="5:13">
      <c r="E3878" s="352"/>
      <c r="F3878" s="352"/>
      <c r="G3878" s="352"/>
      <c r="H3878" s="352"/>
      <c r="I3878" s="352"/>
      <c r="J3878" s="352"/>
      <c r="K3878" s="352"/>
      <c r="L3878" s="352"/>
      <c r="M3878" s="352"/>
    </row>
    <row r="3879" spans="5:13">
      <c r="E3879" s="352"/>
      <c r="F3879" s="352"/>
      <c r="G3879" s="352"/>
      <c r="H3879" s="352"/>
      <c r="I3879" s="352"/>
      <c r="J3879" s="352"/>
      <c r="K3879" s="352"/>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c r="E3883" s="352"/>
      <c r="F3883" s="352"/>
      <c r="G3883" s="352"/>
      <c r="H3883" s="352"/>
      <c r="I3883" s="352"/>
      <c r="J3883" s="352"/>
      <c r="K3883" s="352"/>
      <c r="L3883" s="352"/>
      <c r="M3883" s="352"/>
    </row>
    <row r="3884" spans="5:13">
      <c r="E3884" s="352"/>
      <c r="F3884" s="352"/>
      <c r="G3884" s="352"/>
      <c r="H3884" s="352"/>
      <c r="I3884" s="352"/>
      <c r="J3884" s="352"/>
      <c r="K3884" s="352"/>
      <c r="L3884" s="352"/>
      <c r="M3884" s="352"/>
    </row>
    <row r="3885" spans="5:13">
      <c r="E3885" s="352"/>
      <c r="F3885" s="352"/>
      <c r="G3885" s="352"/>
      <c r="H3885" s="352"/>
      <c r="I3885" s="352"/>
      <c r="J3885" s="352"/>
      <c r="K3885" s="352"/>
      <c r="L3885" s="352"/>
      <c r="M3885" s="352"/>
    </row>
    <row r="3886" spans="5:13">
      <c r="E3886" s="352"/>
      <c r="F3886" s="352"/>
      <c r="G3886" s="352"/>
      <c r="H3886" s="352"/>
      <c r="I3886" s="352"/>
      <c r="J3886" s="352"/>
      <c r="K3886" s="352"/>
      <c r="L3886" s="352"/>
      <c r="M3886" s="352"/>
    </row>
    <row r="3887" spans="5:13">
      <c r="E3887" s="352"/>
      <c r="F3887" s="352"/>
      <c r="G3887" s="352"/>
      <c r="H3887" s="352"/>
      <c r="I3887" s="352"/>
      <c r="J3887" s="352"/>
      <c r="K3887" s="352"/>
      <c r="L3887" s="352"/>
      <c r="M3887" s="352"/>
    </row>
    <row r="3888" spans="5:13">
      <c r="E3888" s="352"/>
      <c r="F3888" s="352"/>
      <c r="G3888" s="352"/>
      <c r="H3888" s="352"/>
      <c r="I3888" s="352"/>
      <c r="J3888" s="352"/>
      <c r="K3888" s="352"/>
      <c r="L3888" s="352"/>
      <c r="M3888" s="352"/>
    </row>
    <row r="3889" spans="5:13">
      <c r="E3889" s="352"/>
      <c r="F3889" s="352"/>
      <c r="G3889" s="352"/>
      <c r="H3889" s="352"/>
      <c r="I3889" s="352"/>
      <c r="J3889" s="352"/>
      <c r="K3889" s="352"/>
      <c r="L3889" s="352"/>
      <c r="M3889" s="352"/>
    </row>
    <row r="3890" spans="5:13">
      <c r="E3890" s="352"/>
      <c r="F3890" s="352"/>
      <c r="G3890" s="352"/>
      <c r="H3890" s="352"/>
      <c r="I3890" s="352"/>
      <c r="J3890" s="352"/>
      <c r="K3890" s="352"/>
      <c r="L3890" s="352"/>
      <c r="M3890" s="352"/>
    </row>
    <row r="3891" spans="5:13">
      <c r="E3891" s="352"/>
      <c r="F3891" s="352"/>
      <c r="G3891" s="352"/>
      <c r="H3891" s="352"/>
      <c r="I3891" s="352"/>
      <c r="J3891" s="352"/>
      <c r="K3891" s="352"/>
      <c r="L3891" s="352"/>
      <c r="M3891" s="352"/>
    </row>
    <row r="3892" spans="5:13">
      <c r="E3892" s="352"/>
      <c r="F3892" s="352"/>
      <c r="G3892" s="352"/>
      <c r="H3892" s="352"/>
      <c r="I3892" s="352"/>
      <c r="J3892" s="352"/>
      <c r="K3892" s="352"/>
      <c r="L3892" s="352"/>
      <c r="M3892" s="352"/>
    </row>
    <row r="3893" spans="5:13">
      <c r="E3893" s="352"/>
      <c r="F3893" s="352"/>
      <c r="G3893" s="352"/>
      <c r="H3893" s="352"/>
      <c r="I3893" s="352"/>
      <c r="J3893" s="352"/>
      <c r="K3893" s="352"/>
      <c r="L3893" s="352"/>
      <c r="M3893" s="352"/>
    </row>
    <row r="3894" spans="5:13">
      <c r="E3894" s="352"/>
      <c r="F3894" s="352"/>
      <c r="G3894" s="352"/>
      <c r="H3894" s="352"/>
      <c r="I3894" s="352"/>
      <c r="J3894" s="352"/>
      <c r="K3894" s="352"/>
      <c r="L3894" s="352"/>
      <c r="M3894" s="352"/>
    </row>
    <row r="3895" spans="5:13">
      <c r="E3895" s="352"/>
      <c r="F3895" s="352"/>
      <c r="G3895" s="352"/>
      <c r="H3895" s="352"/>
      <c r="I3895" s="352"/>
      <c r="J3895" s="352"/>
      <c r="K3895" s="352"/>
      <c r="L3895" s="352"/>
      <c r="M3895" s="352"/>
    </row>
    <row r="3896" spans="5:13">
      <c r="E3896" s="352"/>
      <c r="F3896" s="352"/>
      <c r="G3896" s="352"/>
      <c r="H3896" s="352"/>
      <c r="I3896" s="352"/>
      <c r="J3896" s="352"/>
      <c r="K3896" s="352"/>
      <c r="L3896" s="352"/>
      <c r="M3896" s="352"/>
    </row>
    <row r="3897" spans="5:13">
      <c r="E3897" s="352"/>
      <c r="F3897" s="352"/>
      <c r="G3897" s="352"/>
      <c r="H3897" s="352"/>
      <c r="I3897" s="352"/>
      <c r="J3897" s="352"/>
      <c r="K3897" s="352"/>
      <c r="L3897" s="352"/>
      <c r="M3897" s="352"/>
    </row>
    <row r="3898" spans="5:13">
      <c r="E3898" s="352"/>
      <c r="F3898" s="352"/>
      <c r="G3898" s="352"/>
      <c r="H3898" s="352"/>
      <c r="I3898" s="352"/>
      <c r="J3898" s="352"/>
      <c r="K3898" s="352"/>
      <c r="L3898" s="352"/>
      <c r="M3898" s="352"/>
    </row>
    <row r="3899" spans="5:13">
      <c r="E3899" s="352"/>
      <c r="F3899" s="352"/>
      <c r="G3899" s="352"/>
      <c r="H3899" s="352"/>
      <c r="I3899" s="352"/>
      <c r="J3899" s="352"/>
      <c r="K3899" s="352"/>
      <c r="L3899" s="352"/>
      <c r="M3899" s="352"/>
    </row>
    <row r="3900" spans="5:13">
      <c r="E3900" s="352"/>
      <c r="F3900" s="352"/>
      <c r="G3900" s="352"/>
      <c r="H3900" s="352"/>
      <c r="I3900" s="352"/>
      <c r="J3900" s="352"/>
      <c r="K3900" s="352"/>
      <c r="L3900" s="352"/>
      <c r="M3900" s="352"/>
    </row>
    <row r="3901" spans="5:13">
      <c r="E3901" s="352"/>
      <c r="F3901" s="352"/>
      <c r="G3901" s="352"/>
      <c r="H3901" s="352"/>
      <c r="I3901" s="352"/>
      <c r="J3901" s="352"/>
      <c r="K3901" s="352"/>
      <c r="L3901" s="352"/>
      <c r="M3901" s="352"/>
    </row>
    <row r="3902" spans="5:13">
      <c r="E3902" s="352"/>
      <c r="F3902" s="352"/>
      <c r="G3902" s="352"/>
      <c r="H3902" s="352"/>
      <c r="I3902" s="352"/>
      <c r="J3902" s="352"/>
      <c r="K3902" s="352"/>
      <c r="L3902" s="352"/>
      <c r="M3902" s="352"/>
    </row>
    <row r="3903" spans="5:13">
      <c r="E3903" s="352"/>
      <c r="F3903" s="352"/>
      <c r="G3903" s="352"/>
      <c r="H3903" s="352"/>
      <c r="I3903" s="352"/>
      <c r="J3903" s="352"/>
      <c r="K3903" s="352"/>
      <c r="L3903" s="352"/>
      <c r="M3903" s="352"/>
    </row>
    <row r="3904" spans="5:13">
      <c r="E3904" s="352"/>
      <c r="F3904" s="352"/>
      <c r="G3904" s="352"/>
      <c r="H3904" s="352"/>
      <c r="I3904" s="352"/>
      <c r="J3904" s="352"/>
      <c r="K3904" s="352"/>
      <c r="L3904" s="352"/>
      <c r="M3904" s="352"/>
    </row>
    <row r="3905" spans="5:13">
      <c r="E3905" s="352"/>
      <c r="F3905" s="352"/>
      <c r="G3905" s="352"/>
      <c r="H3905" s="352"/>
      <c r="I3905" s="352"/>
      <c r="J3905" s="352"/>
      <c r="K3905" s="352"/>
      <c r="L3905" s="352"/>
      <c r="M3905" s="352"/>
    </row>
    <row r="3906" spans="5:13">
      <c r="E3906" s="352"/>
      <c r="F3906" s="352"/>
      <c r="G3906" s="352"/>
      <c r="H3906" s="352"/>
      <c r="I3906" s="352"/>
      <c r="J3906" s="352"/>
      <c r="K3906" s="352"/>
      <c r="L3906" s="352"/>
      <c r="M3906" s="352"/>
    </row>
    <row r="3907" spans="5:13">
      <c r="E3907" s="352"/>
      <c r="F3907" s="352"/>
      <c r="G3907" s="352"/>
      <c r="H3907" s="352"/>
      <c r="I3907" s="352"/>
      <c r="J3907" s="352"/>
      <c r="K3907" s="352"/>
      <c r="L3907" s="352"/>
      <c r="M3907" s="352"/>
    </row>
    <row r="3908" spans="5:13">
      <c r="E3908" s="352"/>
      <c r="F3908" s="352"/>
      <c r="G3908" s="352"/>
      <c r="H3908" s="352"/>
      <c r="I3908" s="352"/>
      <c r="J3908" s="352"/>
      <c r="K3908" s="352"/>
      <c r="L3908" s="352"/>
      <c r="M3908" s="352"/>
    </row>
    <row r="3909" spans="5:13">
      <c r="E3909" s="352"/>
      <c r="F3909" s="352"/>
      <c r="G3909" s="352"/>
      <c r="H3909" s="352"/>
      <c r="I3909" s="352"/>
      <c r="J3909" s="352"/>
      <c r="K3909" s="352"/>
      <c r="L3909" s="352"/>
      <c r="M3909" s="352"/>
    </row>
    <row r="3910" spans="5:13">
      <c r="E3910" s="352"/>
      <c r="F3910" s="352"/>
      <c r="G3910" s="352"/>
      <c r="H3910" s="352"/>
      <c r="I3910" s="352"/>
      <c r="J3910" s="352"/>
      <c r="K3910" s="352"/>
      <c r="L3910" s="352"/>
      <c r="M3910" s="352"/>
    </row>
    <row r="3911" spans="5:13">
      <c r="E3911" s="352"/>
      <c r="F3911" s="352"/>
      <c r="G3911" s="352"/>
      <c r="H3911" s="352"/>
      <c r="I3911" s="352"/>
      <c r="J3911" s="352"/>
      <c r="K3911" s="352"/>
      <c r="L3911" s="352"/>
      <c r="M3911" s="352"/>
    </row>
    <row r="3912" spans="5:13">
      <c r="E3912" s="352"/>
      <c r="F3912" s="352"/>
      <c r="G3912" s="352"/>
      <c r="H3912" s="352"/>
      <c r="I3912" s="352"/>
      <c r="J3912" s="352"/>
      <c r="K3912" s="352"/>
      <c r="L3912" s="352"/>
      <c r="M3912" s="352"/>
    </row>
    <row r="3913" spans="5:13">
      <c r="E3913" s="352"/>
      <c r="F3913" s="352"/>
      <c r="G3913" s="352"/>
      <c r="H3913" s="352"/>
      <c r="I3913" s="352"/>
      <c r="J3913" s="352"/>
      <c r="K3913" s="352"/>
      <c r="L3913" s="352"/>
      <c r="M3913" s="352"/>
    </row>
    <row r="3914" spans="5:13">
      <c r="E3914" s="352"/>
      <c r="F3914" s="352"/>
      <c r="G3914" s="352"/>
      <c r="H3914" s="352"/>
      <c r="I3914" s="352"/>
      <c r="J3914" s="352"/>
      <c r="K3914" s="352"/>
      <c r="L3914" s="352"/>
      <c r="M3914" s="352"/>
    </row>
    <row r="3915" spans="5:13">
      <c r="E3915" s="352"/>
      <c r="F3915" s="352"/>
      <c r="G3915" s="352"/>
      <c r="H3915" s="352"/>
      <c r="I3915" s="352"/>
      <c r="J3915" s="352"/>
      <c r="K3915" s="352"/>
      <c r="L3915" s="352"/>
      <c r="M3915" s="352"/>
    </row>
    <row r="3916" spans="5:13">
      <c r="E3916" s="352"/>
      <c r="F3916" s="352"/>
      <c r="G3916" s="352"/>
      <c r="H3916" s="352"/>
      <c r="I3916" s="352"/>
      <c r="J3916" s="352"/>
      <c r="K3916" s="352"/>
      <c r="L3916" s="352"/>
      <c r="M3916" s="352"/>
    </row>
    <row r="3917" spans="5:13">
      <c r="E3917" s="352"/>
      <c r="F3917" s="352"/>
      <c r="G3917" s="352"/>
      <c r="H3917" s="352"/>
      <c r="I3917" s="352"/>
      <c r="J3917" s="352"/>
      <c r="K3917" s="352"/>
      <c r="L3917" s="352"/>
      <c r="M3917" s="352"/>
    </row>
    <row r="3918" spans="5:13">
      <c r="E3918" s="352"/>
      <c r="F3918" s="352"/>
      <c r="G3918" s="352"/>
      <c r="H3918" s="352"/>
      <c r="I3918" s="352"/>
      <c r="J3918" s="352"/>
      <c r="K3918" s="352"/>
      <c r="L3918" s="352"/>
      <c r="M3918" s="352"/>
    </row>
    <row r="3919" spans="5:13">
      <c r="E3919" s="352"/>
      <c r="F3919" s="352"/>
      <c r="G3919" s="352"/>
      <c r="H3919" s="352"/>
      <c r="I3919" s="352"/>
      <c r="J3919" s="352"/>
      <c r="K3919" s="352"/>
      <c r="L3919" s="352"/>
      <c r="M3919" s="352"/>
    </row>
    <row r="3920" spans="5:13">
      <c r="E3920" s="352"/>
      <c r="F3920" s="352"/>
      <c r="G3920" s="352"/>
      <c r="H3920" s="352"/>
      <c r="I3920" s="352"/>
      <c r="J3920" s="352"/>
      <c r="K3920" s="352"/>
      <c r="L3920" s="352"/>
      <c r="M3920" s="352"/>
    </row>
    <row r="3921" spans="5:13">
      <c r="E3921" s="352"/>
      <c r="F3921" s="352"/>
      <c r="G3921" s="352"/>
      <c r="H3921" s="352"/>
      <c r="I3921" s="352"/>
      <c r="J3921" s="352"/>
      <c r="K3921" s="352"/>
      <c r="L3921" s="352"/>
      <c r="M3921" s="352"/>
    </row>
    <row r="3922" spans="5:13">
      <c r="E3922" s="352"/>
      <c r="F3922" s="352"/>
      <c r="G3922" s="352"/>
      <c r="H3922" s="352"/>
      <c r="I3922" s="352"/>
      <c r="J3922" s="352"/>
      <c r="K3922" s="352"/>
      <c r="L3922" s="352"/>
      <c r="M3922" s="352"/>
    </row>
    <row r="3923" spans="5:13">
      <c r="E3923" s="352"/>
      <c r="F3923" s="352"/>
      <c r="G3923" s="352"/>
      <c r="H3923" s="352"/>
      <c r="I3923" s="352"/>
      <c r="J3923" s="352"/>
      <c r="K3923" s="352"/>
      <c r="L3923" s="352"/>
      <c r="M3923" s="352"/>
    </row>
    <row r="3924" spans="5:13">
      <c r="E3924" s="352"/>
      <c r="F3924" s="352"/>
      <c r="G3924" s="352"/>
      <c r="H3924" s="352"/>
      <c r="I3924" s="352"/>
      <c r="J3924" s="352"/>
      <c r="K3924" s="352"/>
      <c r="L3924" s="352"/>
      <c r="M3924" s="352"/>
    </row>
    <row r="3925" spans="5:13">
      <c r="E3925" s="352"/>
      <c r="F3925" s="352"/>
      <c r="G3925" s="352"/>
      <c r="H3925" s="352"/>
      <c r="I3925" s="352"/>
      <c r="J3925" s="352"/>
      <c r="K3925" s="352"/>
      <c r="L3925" s="352"/>
      <c r="M3925" s="352"/>
    </row>
    <row r="3926" spans="5:13">
      <c r="E3926" s="352"/>
      <c r="F3926" s="352"/>
      <c r="G3926" s="352"/>
      <c r="H3926" s="352"/>
      <c r="I3926" s="352"/>
      <c r="J3926" s="352"/>
      <c r="K3926" s="352"/>
      <c r="L3926" s="352"/>
      <c r="M3926" s="352"/>
    </row>
    <row r="3927" spans="5:13">
      <c r="E3927" s="352"/>
      <c r="F3927" s="352"/>
      <c r="G3927" s="352"/>
      <c r="H3927" s="352"/>
      <c r="I3927" s="352"/>
      <c r="J3927" s="352"/>
      <c r="K3927" s="352"/>
      <c r="L3927" s="352"/>
      <c r="M3927" s="352"/>
    </row>
    <row r="3928" spans="5:13">
      <c r="E3928" s="352"/>
      <c r="F3928" s="352"/>
      <c r="G3928" s="352"/>
      <c r="H3928" s="352"/>
      <c r="I3928" s="352"/>
      <c r="J3928" s="352"/>
      <c r="K3928" s="352"/>
      <c r="L3928" s="352"/>
      <c r="M3928" s="352"/>
    </row>
    <row r="3929" spans="5:13">
      <c r="E3929" s="352"/>
      <c r="F3929" s="352"/>
      <c r="G3929" s="352"/>
      <c r="H3929" s="352"/>
      <c r="I3929" s="352"/>
      <c r="J3929" s="352"/>
      <c r="K3929" s="352"/>
      <c r="L3929" s="352"/>
      <c r="M3929" s="352"/>
    </row>
    <row r="3930" spans="5:13">
      <c r="E3930" s="352"/>
      <c r="F3930" s="352"/>
      <c r="G3930" s="352"/>
      <c r="H3930" s="352"/>
      <c r="I3930" s="352"/>
      <c r="J3930" s="352"/>
      <c r="K3930" s="352"/>
      <c r="L3930" s="352"/>
      <c r="M3930" s="352"/>
    </row>
    <row r="3931" spans="5:13">
      <c r="E3931" s="352"/>
      <c r="F3931" s="352"/>
      <c r="G3931" s="352"/>
      <c r="H3931" s="352"/>
      <c r="I3931" s="352"/>
      <c r="J3931" s="352"/>
      <c r="K3931" s="352"/>
      <c r="L3931" s="352"/>
      <c r="M3931" s="352"/>
    </row>
    <row r="3932" spans="5:13">
      <c r="E3932" s="352"/>
      <c r="F3932" s="352"/>
      <c r="G3932" s="352"/>
      <c r="H3932" s="352"/>
      <c r="I3932" s="352"/>
      <c r="J3932" s="352"/>
      <c r="K3932" s="352"/>
      <c r="L3932" s="352"/>
      <c r="M3932" s="352"/>
    </row>
    <row r="3933" spans="5:13">
      <c r="E3933" s="352"/>
      <c r="F3933" s="352"/>
      <c r="G3933" s="352"/>
      <c r="H3933" s="352"/>
      <c r="I3933" s="352"/>
      <c r="J3933" s="352"/>
      <c r="K3933" s="352"/>
      <c r="L3933" s="352"/>
      <c r="M3933" s="352"/>
    </row>
    <row r="3934" spans="5:13">
      <c r="E3934" s="352"/>
      <c r="F3934" s="352"/>
      <c r="G3934" s="352"/>
      <c r="H3934" s="352"/>
      <c r="I3934" s="352"/>
      <c r="J3934" s="352"/>
      <c r="K3934" s="352"/>
      <c r="L3934" s="352"/>
      <c r="M3934" s="352"/>
    </row>
    <row r="3935" spans="5:13">
      <c r="E3935" s="352"/>
      <c r="F3935" s="352"/>
      <c r="G3935" s="352"/>
      <c r="H3935" s="352"/>
      <c r="I3935" s="352"/>
      <c r="J3935" s="352"/>
      <c r="K3935" s="352"/>
      <c r="L3935" s="352"/>
      <c r="M3935" s="352"/>
    </row>
    <row r="3936" spans="5:13">
      <c r="E3936" s="352"/>
      <c r="F3936" s="352"/>
      <c r="G3936" s="352"/>
      <c r="H3936" s="352"/>
      <c r="I3936" s="352"/>
      <c r="J3936" s="352"/>
      <c r="K3936" s="352"/>
      <c r="L3936" s="352"/>
      <c r="M3936" s="352"/>
    </row>
    <row r="3937" spans="5:13">
      <c r="E3937" s="352"/>
      <c r="F3937" s="352"/>
      <c r="G3937" s="352"/>
      <c r="H3937" s="352"/>
      <c r="I3937" s="352"/>
      <c r="J3937" s="352"/>
      <c r="K3937" s="352"/>
      <c r="L3937" s="352"/>
      <c r="M3937" s="352"/>
    </row>
    <row r="3938" spans="5:13">
      <c r="E3938" s="352"/>
      <c r="F3938" s="352"/>
      <c r="G3938" s="352"/>
      <c r="H3938" s="352"/>
      <c r="I3938" s="352"/>
      <c r="J3938" s="352"/>
      <c r="K3938" s="352"/>
      <c r="L3938" s="352"/>
      <c r="M3938" s="352"/>
    </row>
    <row r="3939" spans="5:13">
      <c r="E3939" s="352"/>
      <c r="F3939" s="352"/>
      <c r="G3939" s="352"/>
      <c r="H3939" s="352"/>
      <c r="I3939" s="352"/>
      <c r="J3939" s="352"/>
      <c r="K3939" s="352"/>
      <c r="L3939" s="352"/>
      <c r="M3939" s="352"/>
    </row>
    <row r="3940" spans="5:13">
      <c r="E3940" s="352"/>
      <c r="F3940" s="352"/>
      <c r="G3940" s="352"/>
      <c r="H3940" s="352"/>
      <c r="I3940" s="352"/>
      <c r="J3940" s="352"/>
      <c r="K3940" s="352"/>
      <c r="L3940" s="352"/>
      <c r="M3940" s="352"/>
    </row>
    <row r="3941" spans="5:13">
      <c r="E3941" s="352"/>
      <c r="F3941" s="352"/>
      <c r="G3941" s="352"/>
      <c r="H3941" s="352"/>
      <c r="I3941" s="352"/>
      <c r="J3941" s="352"/>
      <c r="K3941" s="352"/>
      <c r="L3941" s="352"/>
      <c r="M3941" s="352"/>
    </row>
    <row r="3942" spans="5:13">
      <c r="E3942" s="352"/>
      <c r="F3942" s="352"/>
      <c r="G3942" s="352"/>
      <c r="H3942" s="352"/>
      <c r="I3942" s="352"/>
      <c r="J3942" s="352"/>
      <c r="K3942" s="352"/>
      <c r="L3942" s="352"/>
      <c r="M3942" s="352"/>
    </row>
    <row r="3943" spans="5:13">
      <c r="E3943" s="352"/>
      <c r="F3943" s="352"/>
      <c r="G3943" s="352"/>
      <c r="H3943" s="352"/>
      <c r="I3943" s="352"/>
      <c r="J3943" s="352"/>
      <c r="K3943" s="352"/>
      <c r="L3943" s="352"/>
      <c r="M3943" s="352"/>
    </row>
    <row r="3944" spans="5:13">
      <c r="E3944" s="352"/>
      <c r="F3944" s="352"/>
      <c r="G3944" s="352"/>
      <c r="H3944" s="352"/>
      <c r="I3944" s="352"/>
      <c r="J3944" s="352"/>
      <c r="K3944" s="352"/>
      <c r="L3944" s="352"/>
      <c r="M3944" s="352"/>
    </row>
    <row r="3945" spans="5:13">
      <c r="E3945" s="352"/>
      <c r="F3945" s="352"/>
      <c r="G3945" s="352"/>
      <c r="H3945" s="352"/>
      <c r="I3945" s="352"/>
      <c r="J3945" s="352"/>
      <c r="K3945" s="352"/>
      <c r="L3945" s="352"/>
      <c r="M3945" s="352"/>
    </row>
    <row r="3946" spans="5:13">
      <c r="E3946" s="352"/>
      <c r="F3946" s="352"/>
      <c r="G3946" s="352"/>
      <c r="H3946" s="352"/>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c r="I3948" s="352"/>
      <c r="J3948" s="352"/>
      <c r="K3948" s="352"/>
      <c r="L3948" s="352"/>
      <c r="M3948" s="352"/>
    </row>
    <row r="3949" spans="5:13">
      <c r="E3949" s="352"/>
      <c r="F3949" s="352"/>
      <c r="G3949" s="352"/>
      <c r="H3949" s="352"/>
      <c r="I3949" s="352"/>
      <c r="J3949" s="352"/>
      <c r="K3949" s="352"/>
      <c r="L3949" s="352"/>
      <c r="M3949" s="352"/>
    </row>
    <row r="3950" spans="5:13">
      <c r="E3950" s="352"/>
      <c r="F3950" s="352"/>
      <c r="G3950" s="352"/>
      <c r="H3950" s="352"/>
      <c r="I3950" s="352"/>
      <c r="J3950" s="352"/>
      <c r="K3950" s="352"/>
      <c r="L3950" s="352"/>
      <c r="M3950" s="352"/>
    </row>
    <row r="3951" spans="5:13">
      <c r="E3951" s="352"/>
      <c r="F3951" s="352"/>
      <c r="G3951" s="352"/>
      <c r="H3951" s="352"/>
      <c r="I3951" s="352"/>
      <c r="J3951" s="352"/>
      <c r="K3951" s="352"/>
      <c r="L3951" s="352"/>
      <c r="M3951" s="352"/>
    </row>
    <row r="3952" spans="5:13">
      <c r="E3952" s="352"/>
      <c r="F3952" s="352"/>
      <c r="G3952" s="352"/>
      <c r="H3952" s="352"/>
      <c r="I3952" s="352"/>
      <c r="J3952" s="352"/>
      <c r="K3952" s="352"/>
      <c r="L3952" s="352"/>
      <c r="M3952" s="352"/>
    </row>
    <row r="3953" spans="5:13">
      <c r="E3953" s="352"/>
      <c r="F3953" s="352"/>
      <c r="G3953" s="352"/>
      <c r="H3953" s="352"/>
      <c r="I3953" s="352"/>
      <c r="J3953" s="352"/>
      <c r="K3953" s="352"/>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52"/>
      <c r="I3956" s="352"/>
      <c r="J3956" s="352"/>
      <c r="K3956" s="352"/>
      <c r="L3956" s="352"/>
      <c r="M3956" s="352"/>
    </row>
    <row r="3957" spans="5:13">
      <c r="E3957" s="352"/>
      <c r="F3957" s="352"/>
      <c r="G3957" s="352"/>
      <c r="H3957" s="352"/>
      <c r="I3957" s="352"/>
      <c r="J3957" s="352"/>
      <c r="K3957" s="352"/>
      <c r="L3957" s="352"/>
      <c r="M3957" s="352"/>
    </row>
    <row r="3958" spans="5:13">
      <c r="E3958" s="352"/>
      <c r="F3958" s="352"/>
      <c r="G3958" s="352"/>
      <c r="H3958" s="352"/>
      <c r="I3958" s="352"/>
      <c r="J3958" s="352"/>
      <c r="K3958" s="352"/>
      <c r="L3958" s="352"/>
      <c r="M3958" s="352"/>
    </row>
    <row r="3959" spans="5:13">
      <c r="E3959" s="352"/>
      <c r="F3959" s="352"/>
      <c r="G3959" s="352"/>
      <c r="H3959" s="352"/>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352"/>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52"/>
      <c r="L3970" s="352"/>
      <c r="M3970" s="352"/>
    </row>
    <row r="3971" spans="5:13">
      <c r="E3971" s="352"/>
      <c r="F3971" s="352"/>
      <c r="G3971" s="352"/>
      <c r="H3971" s="352"/>
      <c r="I3971" s="352"/>
      <c r="J3971" s="352"/>
      <c r="K3971" s="352"/>
      <c r="L3971" s="352"/>
      <c r="M3971" s="352"/>
    </row>
    <row r="3972" spans="5:13">
      <c r="E3972" s="352"/>
      <c r="F3972" s="352"/>
      <c r="G3972" s="352"/>
      <c r="H3972" s="352"/>
      <c r="I3972" s="352"/>
      <c r="J3972" s="352"/>
      <c r="K3972" s="352"/>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H5084" s="273"/>
      <c r="M5084" s="352"/>
    </row>
    <row r="5085" spans="5:13">
      <c r="H5085" s="273"/>
      <c r="M5085" s="352"/>
    </row>
    <row r="5086" spans="5:13">
      <c r="H5086" s="273"/>
    </row>
    <row r="5087" spans="5:13">
      <c r="H5087" s="273"/>
    </row>
    <row r="5088" spans="5:13">
      <c r="H5088" s="273"/>
    </row>
    <row r="5089" spans="8:8">
      <c r="H5089" s="273"/>
    </row>
    <row r="5090" spans="8:8">
      <c r="H5090" s="273"/>
    </row>
    <row r="5091" spans="8:8">
      <c r="H5091" s="273"/>
    </row>
    <row r="5092" spans="8:8">
      <c r="H5092" s="273"/>
    </row>
    <row r="5093" spans="8:8">
      <c r="H5093" s="273"/>
    </row>
    <row r="5094" spans="8:8">
      <c r="H5094" s="273"/>
    </row>
    <row r="5095" spans="8:8">
      <c r="H5095" s="273"/>
    </row>
    <row r="5096" spans="8:8">
      <c r="H5096" s="273"/>
    </row>
    <row r="5097" spans="8:8">
      <c r="H5097" s="273"/>
    </row>
    <row r="5098" spans="8:8">
      <c r="H5098" s="273"/>
    </row>
    <row r="5099" spans="8:8">
      <c r="H5099" s="273"/>
    </row>
    <row r="5100" spans="8:8">
      <c r="H5100" s="273"/>
    </row>
    <row r="5101" spans="8:8">
      <c r="H5101" s="273"/>
    </row>
    <row r="5102" spans="8:8">
      <c r="H5102" s="273"/>
    </row>
    <row r="5103" spans="8:8">
      <c r="H5103" s="273"/>
    </row>
    <row r="5104" spans="8:8">
      <c r="H5104" s="273"/>
    </row>
    <row r="5105" spans="8:8">
      <c r="H5105" s="273"/>
    </row>
    <row r="5106" spans="8:8">
      <c r="H5106" s="273"/>
    </row>
    <row r="5107" spans="8:8">
      <c r="H5107" s="273"/>
    </row>
    <row r="5108" spans="8:8">
      <c r="H5108" s="273"/>
    </row>
    <row r="5109" spans="8:8">
      <c r="H5109" s="273"/>
    </row>
    <row r="5110" spans="8:8">
      <c r="H5110" s="273"/>
    </row>
    <row r="5111" spans="8:8">
      <c r="H5111" s="273"/>
    </row>
    <row r="5112" spans="8:8">
      <c r="H5112" s="273"/>
    </row>
    <row r="5113" spans="8:8">
      <c r="H5113" s="273"/>
    </row>
    <row r="5114" spans="8:8">
      <c r="H5114" s="273"/>
    </row>
    <row r="5115" spans="8:8">
      <c r="H5115" s="273"/>
    </row>
    <row r="5116" spans="8:8">
      <c r="H5116" s="273"/>
    </row>
    <row r="5117" spans="8:8">
      <c r="H5117" s="273"/>
    </row>
    <row r="5118" spans="8:8">
      <c r="H5118" s="273"/>
    </row>
    <row r="5119" spans="8:8">
      <c r="H5119" s="273"/>
    </row>
    <row r="5120" spans="8:8">
      <c r="H5120" s="273"/>
    </row>
    <row r="5121" spans="8:8">
      <c r="H5121" s="273"/>
    </row>
    <row r="5122" spans="8:8">
      <c r="H5122" s="273"/>
    </row>
    <row r="5123" spans="8:8">
      <c r="H5123" s="273"/>
    </row>
    <row r="5124" spans="8:8">
      <c r="H5124" s="273"/>
    </row>
    <row r="5125" spans="8:8">
      <c r="H5125" s="273"/>
    </row>
    <row r="5126" spans="8:8">
      <c r="H5126" s="273"/>
    </row>
    <row r="5127" spans="8:8">
      <c r="H5127" s="273"/>
    </row>
    <row r="5128" spans="8:8">
      <c r="H5128" s="273"/>
    </row>
    <row r="5129" spans="8:8">
      <c r="H5129" s="273"/>
    </row>
    <row r="5130" spans="8:8">
      <c r="H5130" s="273"/>
    </row>
    <row r="5131" spans="8:8">
      <c r="H5131" s="273"/>
    </row>
    <row r="5132" spans="8:8">
      <c r="H5132" s="273"/>
    </row>
    <row r="5133" spans="8:8">
      <c r="H5133" s="273"/>
    </row>
    <row r="5134" spans="8:8">
      <c r="H5134" s="273"/>
    </row>
    <row r="5135" spans="8:8">
      <c r="H5135" s="273"/>
    </row>
    <row r="5136" spans="8:8">
      <c r="H5136" s="273"/>
    </row>
    <row r="5137" spans="8:8">
      <c r="H5137" s="273"/>
    </row>
    <row r="5138" spans="8:8">
      <c r="H5138" s="273"/>
    </row>
    <row r="5139" spans="8:8">
      <c r="H5139" s="273"/>
    </row>
    <row r="5140" spans="8:8">
      <c r="H5140" s="273"/>
    </row>
    <row r="5141" spans="8:8">
      <c r="H5141" s="273"/>
    </row>
    <row r="5142" spans="8:8">
      <c r="H5142" s="273"/>
    </row>
    <row r="5143" spans="8:8">
      <c r="H5143" s="273"/>
    </row>
    <row r="5144" spans="8:8">
      <c r="H5144" s="273"/>
    </row>
    <row r="5145" spans="8:8">
      <c r="H5145" s="273"/>
    </row>
    <row r="5146" spans="8:8">
      <c r="H5146" s="273"/>
    </row>
    <row r="5147" spans="8:8">
      <c r="H5147" s="273"/>
    </row>
    <row r="5148" spans="8:8">
      <c r="H5148" s="273"/>
    </row>
    <row r="5149" spans="8:8">
      <c r="H5149" s="273"/>
    </row>
    <row r="5150" spans="8:8">
      <c r="H5150" s="273"/>
    </row>
    <row r="5151" spans="8:8">
      <c r="H5151" s="273"/>
    </row>
    <row r="5152" spans="8:8">
      <c r="H5152" s="273"/>
    </row>
    <row r="5153" spans="8:8">
      <c r="H5153" s="273"/>
    </row>
    <row r="5154" spans="8:8">
      <c r="H5154" s="273"/>
    </row>
    <row r="5155" spans="8:8">
      <c r="H5155" s="273"/>
    </row>
    <row r="5156" spans="8:8">
      <c r="H5156" s="273"/>
    </row>
    <row r="5157" spans="8:8">
      <c r="H5157" s="273"/>
    </row>
    <row r="5158" spans="8:8">
      <c r="H5158" s="273"/>
    </row>
    <row r="5159" spans="8:8">
      <c r="H5159" s="273"/>
    </row>
    <row r="5160" spans="8:8">
      <c r="H5160" s="273"/>
    </row>
    <row r="5161" spans="8:8">
      <c r="H5161" s="273"/>
    </row>
    <row r="5162" spans="8:8">
      <c r="H5162" s="273"/>
    </row>
    <row r="5163" spans="8:8">
      <c r="H5163" s="273"/>
    </row>
    <row r="5164" spans="8:8">
      <c r="H5164" s="273"/>
    </row>
    <row r="5165" spans="8:8">
      <c r="H5165" s="273"/>
    </row>
    <row r="5166" spans="8:8">
      <c r="H5166" s="273"/>
    </row>
    <row r="5167" spans="8:8">
      <c r="H5167" s="273"/>
    </row>
    <row r="5168" spans="8:8">
      <c r="H5168" s="273"/>
    </row>
    <row r="5169" spans="8:8">
      <c r="H5169" s="273"/>
    </row>
    <row r="5170" spans="8:8">
      <c r="H5170" s="273"/>
    </row>
    <row r="5171" spans="8:8">
      <c r="H5171" s="273"/>
    </row>
    <row r="5172" spans="8:8">
      <c r="H5172" s="273"/>
    </row>
    <row r="5173" spans="8:8">
      <c r="H5173" s="273"/>
    </row>
    <row r="5174" spans="8:8">
      <c r="H5174" s="273"/>
    </row>
    <row r="5175" spans="8:8">
      <c r="H5175" s="273"/>
    </row>
    <row r="5176" spans="8:8">
      <c r="H5176" s="273"/>
    </row>
    <row r="5177" spans="8:8">
      <c r="H5177" s="273"/>
    </row>
    <row r="5178" spans="8:8">
      <c r="H5178" s="273"/>
    </row>
    <row r="5179" spans="8:8">
      <c r="H5179" s="273"/>
    </row>
    <row r="5180" spans="8:8">
      <c r="H5180" s="273"/>
    </row>
    <row r="5181" spans="8:8">
      <c r="H5181" s="273"/>
    </row>
    <row r="5182" spans="8:8">
      <c r="H5182" s="273"/>
    </row>
    <row r="5183" spans="8:8">
      <c r="H5183" s="273"/>
    </row>
    <row r="5184" spans="8:8">
      <c r="H5184" s="273"/>
    </row>
    <row r="5185" spans="8:8">
      <c r="H5185" s="273"/>
    </row>
    <row r="5186" spans="8:8">
      <c r="H5186" s="273"/>
    </row>
    <row r="5187" spans="8:8">
      <c r="H5187" s="273"/>
    </row>
    <row r="5188" spans="8:8">
      <c r="H5188" s="273"/>
    </row>
    <row r="5189" spans="8:8">
      <c r="H5189" s="273"/>
    </row>
    <row r="5190" spans="8:8">
      <c r="H5190" s="273"/>
    </row>
    <row r="5191" spans="8:8">
      <c r="H5191" s="273"/>
    </row>
    <row r="5192" spans="8:8">
      <c r="H5192" s="273"/>
    </row>
    <row r="5193" spans="8:8">
      <c r="H5193" s="273"/>
    </row>
    <row r="5194" spans="8:8">
      <c r="H5194" s="273"/>
    </row>
    <row r="5195" spans="8:8">
      <c r="H5195" s="273"/>
    </row>
    <row r="5196" spans="8:8">
      <c r="H5196" s="273"/>
    </row>
    <row r="5197" spans="8:8">
      <c r="H5197" s="273"/>
    </row>
    <row r="5198" spans="8:8">
      <c r="H5198" s="273"/>
    </row>
    <row r="5199" spans="8:8">
      <c r="H5199" s="273"/>
    </row>
    <row r="5200" spans="8:8">
      <c r="H5200" s="273"/>
    </row>
    <row r="5201" spans="8:8">
      <c r="H5201" s="273"/>
    </row>
    <row r="5202" spans="8:8">
      <c r="H5202" s="273"/>
    </row>
    <row r="5203" spans="8:8">
      <c r="H5203" s="273"/>
    </row>
    <row r="5204" spans="8:8">
      <c r="H5204" s="273"/>
    </row>
    <row r="5205" spans="8:8">
      <c r="H5205" s="273"/>
    </row>
    <row r="5206" spans="8:8">
      <c r="H5206" s="273"/>
    </row>
    <row r="5207" spans="8:8">
      <c r="H5207" s="273"/>
    </row>
    <row r="5208" spans="8:8">
      <c r="H5208" s="273"/>
    </row>
    <row r="5209" spans="8:8">
      <c r="H5209" s="273"/>
    </row>
    <row r="5210" spans="8:8">
      <c r="H5210" s="273"/>
    </row>
    <row r="5211" spans="8:8">
      <c r="H5211" s="273"/>
    </row>
    <row r="5212" spans="8:8">
      <c r="H5212" s="273"/>
    </row>
    <row r="5213" spans="8:8">
      <c r="H5213" s="273"/>
    </row>
    <row r="5214" spans="8:8">
      <c r="H5214" s="273"/>
    </row>
    <row r="5215" spans="8:8">
      <c r="H5215" s="273"/>
    </row>
    <row r="5216" spans="8:8">
      <c r="H5216" s="273"/>
    </row>
    <row r="5217" spans="8:8">
      <c r="H5217" s="273"/>
    </row>
    <row r="5218" spans="8:8">
      <c r="H5218" s="273"/>
    </row>
    <row r="5219" spans="8:8">
      <c r="H5219" s="273"/>
    </row>
    <row r="5220" spans="8:8">
      <c r="H5220" s="273"/>
    </row>
    <row r="5221" spans="8:8">
      <c r="H5221" s="273"/>
    </row>
    <row r="5222" spans="8:8">
      <c r="H5222" s="273"/>
    </row>
    <row r="5223" spans="8:8">
      <c r="H5223" s="273"/>
    </row>
    <row r="5224" spans="8:8">
      <c r="H5224" s="273"/>
    </row>
    <row r="5225" spans="8:8">
      <c r="H5225" s="273"/>
    </row>
    <row r="5226" spans="8:8">
      <c r="H5226" s="273"/>
    </row>
    <row r="5227" spans="8:8">
      <c r="H5227" s="273"/>
    </row>
    <row r="5228" spans="8:8">
      <c r="H5228" s="273"/>
    </row>
    <row r="5229" spans="8:8">
      <c r="H5229" s="273"/>
    </row>
    <row r="5230" spans="8:8">
      <c r="H5230" s="273"/>
    </row>
    <row r="5231" spans="8:8">
      <c r="H5231" s="273"/>
    </row>
    <row r="5232" spans="8:8">
      <c r="H5232" s="273"/>
    </row>
    <row r="5233" spans="8:8">
      <c r="H5233" s="273"/>
    </row>
    <row r="5234" spans="8:8">
      <c r="H5234" s="273"/>
    </row>
    <row r="5235" spans="8:8">
      <c r="H5235" s="273"/>
    </row>
    <row r="5236" spans="8:8">
      <c r="H5236" s="273"/>
    </row>
    <row r="5237" spans="8:8">
      <c r="H5237" s="273"/>
    </row>
    <row r="5238" spans="8:8">
      <c r="H5238" s="273"/>
    </row>
    <row r="5239" spans="8:8">
      <c r="H5239" s="273"/>
    </row>
    <row r="5240" spans="8:8">
      <c r="H5240" s="273"/>
    </row>
    <row r="5241" spans="8:8">
      <c r="H5241" s="273"/>
    </row>
    <row r="5242" spans="8:8">
      <c r="H5242" s="273"/>
    </row>
    <row r="5243" spans="8:8">
      <c r="H5243" s="273"/>
    </row>
    <row r="5244" spans="8:8">
      <c r="H5244" s="273"/>
    </row>
    <row r="5245" spans="8:8">
      <c r="H5245" s="273"/>
    </row>
    <row r="5246" spans="8:8">
      <c r="H5246" s="273"/>
    </row>
    <row r="5247" spans="8:8">
      <c r="H5247" s="273"/>
    </row>
    <row r="5248" spans="8:8">
      <c r="H5248" s="273"/>
    </row>
    <row r="5249" spans="8:8">
      <c r="H5249" s="273"/>
    </row>
    <row r="5250" spans="8:8">
      <c r="H5250" s="273"/>
    </row>
    <row r="5251" spans="8:8">
      <c r="H5251" s="273"/>
    </row>
    <row r="5252" spans="8:8">
      <c r="H5252" s="273"/>
    </row>
    <row r="5253" spans="8:8">
      <c r="H5253" s="273"/>
    </row>
    <row r="5254" spans="8:8">
      <c r="H5254" s="273"/>
    </row>
    <row r="5255" spans="8:8">
      <c r="H5255" s="273"/>
    </row>
    <row r="5256" spans="8:8">
      <c r="H5256" s="273"/>
    </row>
    <row r="5257" spans="8:8">
      <c r="H5257" s="273"/>
    </row>
    <row r="5258" spans="8:8">
      <c r="H5258" s="273"/>
    </row>
    <row r="5259" spans="8:8">
      <c r="H5259" s="273"/>
    </row>
    <row r="5260" spans="8:8">
      <c r="H5260" s="273"/>
    </row>
    <row r="5261" spans="8:8">
      <c r="H5261" s="273"/>
    </row>
    <row r="5262" spans="8:8">
      <c r="H5262" s="273"/>
    </row>
    <row r="5263" spans="8:8">
      <c r="H5263" s="273"/>
    </row>
    <row r="5264" spans="8:8">
      <c r="H5264" s="273"/>
    </row>
    <row r="5265" spans="8:8">
      <c r="H5265" s="273"/>
    </row>
    <row r="5266" spans="8:8">
      <c r="H5266" s="273"/>
    </row>
    <row r="5267" spans="8:8">
      <c r="H5267" s="273"/>
    </row>
    <row r="5268" spans="8:8">
      <c r="H5268" s="273"/>
    </row>
    <row r="5269" spans="8:8">
      <c r="H5269" s="273"/>
    </row>
    <row r="5270" spans="8:8">
      <c r="H5270" s="273"/>
    </row>
    <row r="5271" spans="8:8">
      <c r="H5271" s="273"/>
    </row>
    <row r="5272" spans="8:8">
      <c r="H5272" s="273"/>
    </row>
    <row r="5273" spans="8:8">
      <c r="H5273" s="273"/>
    </row>
    <row r="5274" spans="8:8">
      <c r="H5274" s="273"/>
    </row>
    <row r="5275" spans="8:8">
      <c r="H5275" s="273"/>
    </row>
    <row r="5276" spans="8:8">
      <c r="H5276" s="273"/>
    </row>
    <row r="5277" spans="8:8">
      <c r="H5277" s="273"/>
    </row>
    <row r="5278" spans="8:8">
      <c r="H5278" s="273"/>
    </row>
    <row r="5279" spans="8:8">
      <c r="H5279" s="273"/>
    </row>
    <row r="5280" spans="8:8">
      <c r="H5280" s="273"/>
    </row>
    <row r="5281" spans="8:8">
      <c r="H5281" s="273"/>
    </row>
    <row r="5282" spans="8:8">
      <c r="H5282" s="273"/>
    </row>
    <row r="5283" spans="8:8">
      <c r="H5283" s="273"/>
    </row>
    <row r="5284" spans="8:8">
      <c r="H5284" s="273"/>
    </row>
    <row r="5285" spans="8:8">
      <c r="H5285" s="273"/>
    </row>
    <row r="5286" spans="8:8">
      <c r="H5286" s="273"/>
    </row>
    <row r="5287" spans="8:8">
      <c r="H5287" s="273"/>
    </row>
    <row r="5288" spans="8:8">
      <c r="H5288" s="273"/>
    </row>
    <row r="5289" spans="8:8">
      <c r="H5289" s="273"/>
    </row>
    <row r="5290" spans="8:8">
      <c r="H5290" s="273"/>
    </row>
    <row r="5291" spans="8:8">
      <c r="H5291" s="273"/>
    </row>
    <row r="5292" spans="8:8">
      <c r="H5292" s="273"/>
    </row>
    <row r="5293" spans="8:8">
      <c r="H5293" s="273"/>
    </row>
    <row r="5294" spans="8:8">
      <c r="H5294" s="273"/>
    </row>
    <row r="5295" spans="8:8">
      <c r="H5295" s="273"/>
    </row>
    <row r="5296" spans="8:8">
      <c r="H5296" s="273"/>
    </row>
    <row r="5297" spans="8:8">
      <c r="H5297" s="273"/>
    </row>
    <row r="5298" spans="8:8">
      <c r="H5298" s="273"/>
    </row>
    <row r="5299" spans="8:8">
      <c r="H5299" s="273"/>
    </row>
    <row r="5300" spans="8:8">
      <c r="H5300" s="273"/>
    </row>
    <row r="5301" spans="8:8">
      <c r="H5301" s="273"/>
    </row>
    <row r="5302" spans="8:8">
      <c r="H5302" s="273"/>
    </row>
    <row r="5303" spans="8:8">
      <c r="H5303" s="273"/>
    </row>
    <row r="5304" spans="8:8">
      <c r="H5304" s="273"/>
    </row>
    <row r="5305" spans="8:8">
      <c r="H5305" s="273"/>
    </row>
    <row r="5306" spans="8:8">
      <c r="H5306" s="273"/>
    </row>
    <row r="5307" spans="8:8">
      <c r="H5307" s="273"/>
    </row>
    <row r="5308" spans="8:8">
      <c r="H5308" s="273"/>
    </row>
    <row r="5309" spans="8:8">
      <c r="H5309" s="273"/>
    </row>
    <row r="5310" spans="8:8">
      <c r="H5310" s="273"/>
    </row>
    <row r="5311" spans="8:8">
      <c r="H5311" s="273"/>
    </row>
    <row r="5312" spans="8:8">
      <c r="H5312" s="273"/>
    </row>
    <row r="5313" spans="8:8">
      <c r="H5313" s="273"/>
    </row>
    <row r="5314" spans="8:8">
      <c r="H5314" s="273"/>
    </row>
    <row r="5315" spans="8:8">
      <c r="H5315" s="273"/>
    </row>
    <row r="5316" spans="8:8">
      <c r="H5316" s="273"/>
    </row>
    <row r="5317" spans="8:8">
      <c r="H5317" s="273"/>
    </row>
    <row r="5318" spans="8:8">
      <c r="H5318" s="273"/>
    </row>
    <row r="5319" spans="8:8">
      <c r="H5319" s="273"/>
    </row>
    <row r="5320" spans="8:8">
      <c r="H5320" s="273"/>
    </row>
    <row r="5321" spans="8:8">
      <c r="H5321" s="273"/>
    </row>
    <row r="5322" spans="8:8">
      <c r="H5322" s="273"/>
    </row>
    <row r="5323" spans="8:8">
      <c r="H5323" s="273"/>
    </row>
    <row r="5324" spans="8:8">
      <c r="H5324" s="273"/>
    </row>
    <row r="5325" spans="8:8">
      <c r="H5325" s="273"/>
    </row>
    <row r="5326" spans="8:8">
      <c r="H5326" s="273"/>
    </row>
    <row r="5327" spans="8:8">
      <c r="H5327" s="273"/>
    </row>
    <row r="5328" spans="8:8">
      <c r="H5328" s="273"/>
    </row>
    <row r="5329" spans="8:8">
      <c r="H5329" s="273"/>
    </row>
    <row r="5330" spans="8:8">
      <c r="H5330" s="273"/>
    </row>
    <row r="5331" spans="8:8">
      <c r="H5331" s="273"/>
    </row>
    <row r="5332" spans="8:8">
      <c r="H5332" s="273"/>
    </row>
    <row r="5333" spans="8:8">
      <c r="H5333" s="273"/>
    </row>
    <row r="5334" spans="8:8">
      <c r="H5334" s="273"/>
    </row>
    <row r="5335" spans="8:8">
      <c r="H5335" s="273"/>
    </row>
    <row r="5336" spans="8:8">
      <c r="H5336" s="273"/>
    </row>
    <row r="5337" spans="8:8">
      <c r="H5337" s="273"/>
    </row>
    <row r="5338" spans="8:8">
      <c r="H5338" s="273"/>
    </row>
    <row r="5339" spans="8:8">
      <c r="H5339" s="273"/>
    </row>
    <row r="5340" spans="8:8">
      <c r="H5340" s="273"/>
    </row>
    <row r="5341" spans="8:8">
      <c r="H5341" s="273"/>
    </row>
    <row r="5342" spans="8:8">
      <c r="H5342" s="273"/>
    </row>
    <row r="5343" spans="8:8">
      <c r="H5343" s="273"/>
    </row>
    <row r="5344" spans="8:8">
      <c r="H5344" s="273"/>
    </row>
    <row r="5345" spans="8:8">
      <c r="H5345" s="273"/>
    </row>
    <row r="5346" spans="8:8">
      <c r="H5346" s="273"/>
    </row>
    <row r="5347" spans="8:8">
      <c r="H5347" s="273"/>
    </row>
    <row r="5348" spans="8:8">
      <c r="H5348" s="273"/>
    </row>
    <row r="5349" spans="8:8">
      <c r="H5349" s="273"/>
    </row>
    <row r="5350" spans="8:8">
      <c r="H5350" s="273"/>
    </row>
    <row r="5351" spans="8:8">
      <c r="H5351" s="273"/>
    </row>
    <row r="5352" spans="8:8">
      <c r="H5352" s="273"/>
    </row>
    <row r="5353" spans="8:8">
      <c r="H5353" s="273"/>
    </row>
    <row r="5354" spans="8:8">
      <c r="H5354" s="273"/>
    </row>
    <row r="5355" spans="8:8">
      <c r="H5355" s="273"/>
    </row>
    <row r="5356" spans="8:8">
      <c r="H5356" s="273"/>
    </row>
    <row r="5357" spans="8:8">
      <c r="H5357" s="273"/>
    </row>
    <row r="5358" spans="8:8">
      <c r="H5358" s="273"/>
    </row>
    <row r="5359" spans="8:8">
      <c r="H5359" s="273"/>
    </row>
    <row r="5360" spans="8:8">
      <c r="H5360" s="273"/>
    </row>
    <row r="5361" spans="8:8">
      <c r="H5361" s="273"/>
    </row>
    <row r="5362" spans="8:8">
      <c r="H5362" s="273"/>
    </row>
    <row r="5363" spans="8:8">
      <c r="H5363" s="273"/>
    </row>
    <row r="5364" spans="8:8">
      <c r="H5364" s="273"/>
    </row>
    <row r="5365" spans="8:8">
      <c r="H5365" s="273"/>
    </row>
    <row r="5366" spans="8:8">
      <c r="H5366" s="273"/>
    </row>
    <row r="5367" spans="8:8">
      <c r="H5367" s="273"/>
    </row>
    <row r="5368" spans="8:8">
      <c r="H5368" s="273"/>
    </row>
    <row r="5369" spans="8:8">
      <c r="H5369" s="273"/>
    </row>
    <row r="5370" spans="8:8">
      <c r="H5370" s="273"/>
    </row>
    <row r="5371" spans="8:8">
      <c r="H5371" s="273"/>
    </row>
    <row r="5372" spans="8:8">
      <c r="H5372" s="273"/>
    </row>
    <row r="5373" spans="8:8">
      <c r="H5373" s="273"/>
    </row>
    <row r="5374" spans="8:8">
      <c r="H5374" s="273"/>
    </row>
    <row r="5375" spans="8:8">
      <c r="H5375" s="273"/>
    </row>
    <row r="5376" spans="8:8">
      <c r="H5376" s="273"/>
    </row>
    <row r="5377" spans="8:8">
      <c r="H5377" s="273"/>
    </row>
    <row r="5378" spans="8:8">
      <c r="H5378" s="273"/>
    </row>
    <row r="5379" spans="8:8">
      <c r="H5379" s="273"/>
    </row>
    <row r="5380" spans="8:8">
      <c r="H5380" s="273"/>
    </row>
    <row r="5381" spans="8:8">
      <c r="H5381" s="273"/>
    </row>
    <row r="5382" spans="8:8">
      <c r="H5382" s="273"/>
    </row>
    <row r="5383" spans="8:8">
      <c r="H5383" s="273"/>
    </row>
    <row r="5384" spans="8:8">
      <c r="H5384" s="273"/>
    </row>
    <row r="5385" spans="8:8">
      <c r="H5385" s="273"/>
    </row>
    <row r="5386" spans="8:8">
      <c r="H5386" s="273"/>
    </row>
    <row r="5387" spans="8:8">
      <c r="H5387" s="273"/>
    </row>
    <row r="5388" spans="8:8">
      <c r="H5388" s="273"/>
    </row>
    <row r="5389" spans="8:8">
      <c r="H5389" s="273"/>
    </row>
    <row r="5390" spans="8:8">
      <c r="H5390" s="273"/>
    </row>
    <row r="5391" spans="8:8">
      <c r="H5391" s="273"/>
    </row>
    <row r="5392" spans="8:8">
      <c r="H5392" s="273"/>
    </row>
    <row r="5393" spans="8:8">
      <c r="H5393" s="273"/>
    </row>
    <row r="5394" spans="8:8">
      <c r="H5394" s="273"/>
    </row>
    <row r="5395" spans="8:8">
      <c r="H5395" s="273"/>
    </row>
    <row r="5396" spans="8:8">
      <c r="H5396" s="273"/>
    </row>
    <row r="5397" spans="8:8">
      <c r="H5397" s="273"/>
    </row>
    <row r="5398" spans="8:8">
      <c r="H5398" s="273"/>
    </row>
    <row r="5399" spans="8:8">
      <c r="H5399" s="273"/>
    </row>
    <row r="5400" spans="8:8">
      <c r="H5400" s="273"/>
    </row>
    <row r="5401" spans="8:8">
      <c r="H5401" s="273"/>
    </row>
    <row r="5402" spans="8:8">
      <c r="H5402" s="273"/>
    </row>
    <row r="5403" spans="8:8">
      <c r="H5403" s="273"/>
    </row>
    <row r="5404" spans="8:8">
      <c r="H5404" s="273"/>
    </row>
    <row r="5405" spans="8:8">
      <c r="H5405" s="273"/>
    </row>
    <row r="5406" spans="8:8">
      <c r="H5406" s="273"/>
    </row>
    <row r="5407" spans="8:8">
      <c r="H5407" s="273"/>
    </row>
    <row r="5408" spans="8:8">
      <c r="H5408" s="273"/>
    </row>
    <row r="5409" spans="8:8">
      <c r="H5409" s="273"/>
    </row>
    <row r="5410" spans="8:8">
      <c r="H5410" s="273"/>
    </row>
    <row r="5411" spans="8:8">
      <c r="H5411" s="273"/>
    </row>
    <row r="5412" spans="8:8">
      <c r="H5412" s="273"/>
    </row>
    <row r="5413" spans="8:8">
      <c r="H5413" s="273"/>
    </row>
    <row r="5414" spans="8:8">
      <c r="H5414" s="273"/>
    </row>
    <row r="5415" spans="8:8">
      <c r="H5415" s="273"/>
    </row>
    <row r="5416" spans="8:8">
      <c r="H5416" s="273"/>
    </row>
    <row r="5417" spans="8:8">
      <c r="H5417" s="273"/>
    </row>
    <row r="5418" spans="8:8">
      <c r="H5418" s="273"/>
    </row>
    <row r="5419" spans="8:8">
      <c r="H5419" s="273"/>
    </row>
    <row r="5420" spans="8:8">
      <c r="H5420" s="273"/>
    </row>
    <row r="5421" spans="8:8">
      <c r="H5421" s="273"/>
    </row>
    <row r="5422" spans="8:8">
      <c r="H5422" s="273"/>
    </row>
    <row r="5423" spans="8:8">
      <c r="H5423" s="273"/>
    </row>
    <row r="5424" spans="8:8">
      <c r="H5424" s="273"/>
    </row>
    <row r="5425" spans="8:8">
      <c r="H5425" s="273"/>
    </row>
    <row r="5426" spans="8:8">
      <c r="H5426" s="273"/>
    </row>
    <row r="5427" spans="8:8">
      <c r="H5427" s="273"/>
    </row>
    <row r="5428" spans="8:8">
      <c r="H5428" s="273"/>
    </row>
    <row r="5429" spans="8:8">
      <c r="H5429" s="273"/>
    </row>
    <row r="5430" spans="8:8">
      <c r="H5430" s="273"/>
    </row>
    <row r="5431" spans="8:8">
      <c r="H5431" s="273"/>
    </row>
    <row r="5432" spans="8:8">
      <c r="H5432" s="273"/>
    </row>
    <row r="5433" spans="8:8">
      <c r="H5433" s="273"/>
    </row>
    <row r="5434" spans="8:8">
      <c r="H5434" s="273"/>
    </row>
    <row r="5435" spans="8:8">
      <c r="H5435" s="273"/>
    </row>
    <row r="5436" spans="8:8">
      <c r="H5436" s="273"/>
    </row>
    <row r="5437" spans="8:8">
      <c r="H5437" s="273"/>
    </row>
    <row r="5438" spans="8:8">
      <c r="H5438" s="273"/>
    </row>
    <row r="5439" spans="8:8">
      <c r="H5439" s="273"/>
    </row>
    <row r="5440" spans="8:8">
      <c r="H5440" s="273"/>
    </row>
    <row r="5441" spans="8:8">
      <c r="H5441" s="273"/>
    </row>
    <row r="5442" spans="8:8">
      <c r="H5442" s="273"/>
    </row>
    <row r="5443" spans="8:8">
      <c r="H5443" s="273"/>
    </row>
    <row r="5444" spans="8:8">
      <c r="H5444" s="273"/>
    </row>
    <row r="5445" spans="8:8">
      <c r="H5445" s="273"/>
    </row>
    <row r="5446" spans="8:8">
      <c r="H5446" s="273"/>
    </row>
    <row r="5447" spans="8:8">
      <c r="H5447" s="273"/>
    </row>
    <row r="5448" spans="8:8">
      <c r="H5448" s="273"/>
    </row>
    <row r="5449" spans="8:8">
      <c r="H5449" s="273"/>
    </row>
    <row r="5450" spans="8:8">
      <c r="H5450" s="273"/>
    </row>
    <row r="5451" spans="8:8">
      <c r="H5451" s="273"/>
    </row>
    <row r="5452" spans="8:8">
      <c r="H5452" s="273"/>
    </row>
    <row r="5453" spans="8:8">
      <c r="H5453" s="273"/>
    </row>
    <row r="5454" spans="8:8">
      <c r="H5454" s="273"/>
    </row>
    <row r="5455" spans="8:8">
      <c r="H5455" s="273"/>
    </row>
    <row r="5456" spans="8:8">
      <c r="H5456" s="273"/>
    </row>
    <row r="5457" spans="8:8">
      <c r="H5457" s="273"/>
    </row>
    <row r="5458" spans="8:8">
      <c r="H5458" s="273"/>
    </row>
    <row r="5459" spans="8:8">
      <c r="H5459" s="273"/>
    </row>
    <row r="5460" spans="8:8">
      <c r="H5460" s="273"/>
    </row>
    <row r="5461" spans="8:8">
      <c r="H5461" s="273"/>
    </row>
    <row r="5462" spans="8:8">
      <c r="H5462" s="273"/>
    </row>
    <row r="5463" spans="8:8">
      <c r="H5463" s="273"/>
    </row>
    <row r="5464" spans="8:8">
      <c r="H5464" s="273"/>
    </row>
    <row r="5465" spans="8:8">
      <c r="H5465" s="273"/>
    </row>
    <row r="5466" spans="8:8">
      <c r="H5466" s="273"/>
    </row>
    <row r="5467" spans="8:8">
      <c r="H5467" s="273"/>
    </row>
    <row r="5468" spans="8:8">
      <c r="H5468" s="273"/>
    </row>
    <row r="5469" spans="8:8">
      <c r="H5469" s="273"/>
    </row>
    <row r="5470" spans="8:8">
      <c r="H5470" s="273"/>
    </row>
    <row r="5471" spans="8:8">
      <c r="H5471" s="273"/>
    </row>
    <row r="5472" spans="8:8">
      <c r="H5472" s="273"/>
    </row>
    <row r="5473" spans="8:8">
      <c r="H5473" s="273"/>
    </row>
    <row r="5474" spans="8:8">
      <c r="H5474" s="273"/>
    </row>
    <row r="5475" spans="8:8">
      <c r="H5475" s="273"/>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4"/>
  <sheetViews>
    <sheetView view="pageBreakPreview" topLeftCell="A312" zoomScale="90" zoomScaleSheetLayoutView="90" workbookViewId="0">
      <selection activeCell="A106" sqref="A106:F107"/>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33" t="s">
        <v>1774</v>
      </c>
    </row>
    <row r="2" spans="1:6">
      <c r="C2" s="39" t="s">
        <v>4004</v>
      </c>
    </row>
    <row r="5" spans="1:6">
      <c r="A5" s="75">
        <v>2.2800000000000001E-2</v>
      </c>
      <c r="B5" s="53" t="s">
        <v>884</v>
      </c>
      <c r="C5" s="54" t="s">
        <v>3196</v>
      </c>
      <c r="D5" s="54">
        <f>[2]Data!I2634</f>
        <v>121800</v>
      </c>
      <c r="E5" s="71" t="s">
        <v>884</v>
      </c>
      <c r="F5" s="54">
        <f>D5*A5</f>
        <v>2777.04</v>
      </c>
    </row>
    <row r="6" spans="1:6">
      <c r="A6" s="75">
        <v>3.5400000000000001E-2</v>
      </c>
      <c r="B6" s="53" t="s">
        <v>884</v>
      </c>
      <c r="C6" s="54" t="s">
        <v>2535</v>
      </c>
      <c r="D6" s="54">
        <f>[2]Data!I2635</f>
        <v>108400</v>
      </c>
      <c r="E6" s="71" t="s">
        <v>884</v>
      </c>
      <c r="F6" s="54">
        <f t="shared" ref="F6:F15" si="0">D6*A6</f>
        <v>3837.36</v>
      </c>
    </row>
    <row r="7" spans="1:6">
      <c r="A7" s="76">
        <v>3.2300000000000002E-2</v>
      </c>
      <c r="B7" s="53" t="s">
        <v>884</v>
      </c>
      <c r="C7" t="s">
        <v>4039</v>
      </c>
      <c r="D7" s="54">
        <f>[2]Data!I2636</f>
        <v>116700</v>
      </c>
      <c r="E7" s="71" t="s">
        <v>884</v>
      </c>
      <c r="F7" s="54">
        <f t="shared" si="0"/>
        <v>3769.41</v>
      </c>
    </row>
    <row r="8" spans="1:6">
      <c r="A8" s="73">
        <v>2.835</v>
      </c>
      <c r="B8" s="53" t="s">
        <v>620</v>
      </c>
      <c r="C8" s="54" t="s">
        <v>898</v>
      </c>
      <c r="D8" s="54">
        <v>843</v>
      </c>
      <c r="E8" s="71" t="s">
        <v>620</v>
      </c>
      <c r="F8" s="54">
        <f t="shared" si="0"/>
        <v>2389.91</v>
      </c>
    </row>
    <row r="9" spans="1:6">
      <c r="A9" s="54">
        <v>2</v>
      </c>
      <c r="B9" s="53" t="s">
        <v>1906</v>
      </c>
      <c r="C9" t="s">
        <v>3821</v>
      </c>
      <c r="D9" s="517">
        <v>450</v>
      </c>
      <c r="E9" s="71" t="s">
        <v>1422</v>
      </c>
      <c r="F9" s="54">
        <f t="shared" si="0"/>
        <v>900</v>
      </c>
    </row>
    <row r="10" spans="1:6">
      <c r="A10" s="54">
        <v>6</v>
      </c>
      <c r="B10" s="53" t="s">
        <v>1906</v>
      </c>
      <c r="C10" t="s">
        <v>3822</v>
      </c>
      <c r="D10" s="517">
        <v>79</v>
      </c>
      <c r="E10" s="71" t="s">
        <v>1422</v>
      </c>
      <c r="F10" s="54">
        <f t="shared" si="0"/>
        <v>474</v>
      </c>
    </row>
    <row r="11" spans="1:6">
      <c r="A11" s="54">
        <v>4</v>
      </c>
      <c r="B11" s="53" t="s">
        <v>1906</v>
      </c>
      <c r="C11" t="s">
        <v>3823</v>
      </c>
      <c r="D11" s="517">
        <v>130</v>
      </c>
      <c r="E11" s="71" t="s">
        <v>1422</v>
      </c>
      <c r="F11" s="54">
        <f t="shared" si="0"/>
        <v>520</v>
      </c>
    </row>
    <row r="12" spans="1:6">
      <c r="A12" s="54">
        <v>1</v>
      </c>
      <c r="B12" s="53" t="s">
        <v>1906</v>
      </c>
      <c r="C12" t="s">
        <v>3824</v>
      </c>
      <c r="D12" s="517">
        <v>985</v>
      </c>
      <c r="E12" s="71" t="s">
        <v>1422</v>
      </c>
      <c r="F12" s="54">
        <f t="shared" si="0"/>
        <v>985</v>
      </c>
    </row>
    <row r="13" spans="1:6">
      <c r="A13" s="54">
        <v>2</v>
      </c>
      <c r="B13" s="53" t="s">
        <v>1906</v>
      </c>
      <c r="C13" t="s">
        <v>3816</v>
      </c>
      <c r="D13" s="517">
        <v>24.6</v>
      </c>
      <c r="E13" s="71" t="s">
        <v>1422</v>
      </c>
      <c r="F13" s="54">
        <f t="shared" si="0"/>
        <v>49.2</v>
      </c>
    </row>
    <row r="14" spans="1:6">
      <c r="A14" s="54">
        <v>2</v>
      </c>
      <c r="B14" s="53" t="s">
        <v>1906</v>
      </c>
      <c r="C14" s="54" t="s">
        <v>2017</v>
      </c>
      <c r="D14" s="54">
        <v>51.3</v>
      </c>
      <c r="E14" s="71" t="s">
        <v>1422</v>
      </c>
      <c r="F14" s="54">
        <f t="shared" si="0"/>
        <v>102.6</v>
      </c>
    </row>
    <row r="15" spans="1:6">
      <c r="A15" s="437">
        <v>118</v>
      </c>
      <c r="B15" s="72"/>
      <c r="C15" s="437" t="s">
        <v>1162</v>
      </c>
      <c r="D15" s="54">
        <v>2.4500000000000002</v>
      </c>
      <c r="E15" s="71"/>
      <c r="F15" s="54">
        <f t="shared" si="0"/>
        <v>289.10000000000002</v>
      </c>
    </row>
    <row r="16" spans="1:6">
      <c r="E16" s="71"/>
      <c r="F16" s="36">
        <f>SUM(F5:F15)</f>
        <v>16093.62</v>
      </c>
    </row>
    <row r="17" spans="1:7">
      <c r="A17" s="54"/>
      <c r="B17" s="72"/>
      <c r="C17" s="36"/>
      <c r="D17" s="54"/>
      <c r="E17" s="71"/>
      <c r="F17" s="56" t="s">
        <v>148</v>
      </c>
    </row>
    <row r="18" spans="1:7">
      <c r="A18" s="54"/>
      <c r="B18" s="72"/>
      <c r="C18" s="36" t="s">
        <v>2118</v>
      </c>
      <c r="D18" s="54"/>
      <c r="E18" s="71"/>
      <c r="F18" s="36">
        <f>F16/2.835</f>
        <v>5676.76</v>
      </c>
    </row>
    <row r="19" spans="1:7">
      <c r="A19" s="54"/>
      <c r="B19" s="72"/>
      <c r="E19" s="10"/>
      <c r="F19" s="55" t="s">
        <v>148</v>
      </c>
    </row>
    <row r="20" spans="1:7">
      <c r="B20" s="3"/>
      <c r="E20" s="10"/>
    </row>
    <row r="21" spans="1:7" ht="16.5">
      <c r="A21" s="1609" t="s">
        <v>4005</v>
      </c>
      <c r="B21" s="1609"/>
      <c r="C21" s="1609"/>
      <c r="D21" s="561"/>
      <c r="E21" s="562"/>
      <c r="F21" s="563"/>
      <c r="G21" s="564"/>
    </row>
    <row r="22" spans="1:7" ht="16.5">
      <c r="A22" s="1609"/>
      <c r="B22" s="1609"/>
      <c r="C22" s="1609"/>
      <c r="D22" s="1611"/>
      <c r="E22" s="1611"/>
      <c r="F22" s="1611"/>
      <c r="G22" s="1611"/>
    </row>
    <row r="23" spans="1:7" ht="16.5">
      <c r="A23" s="565">
        <v>11.61</v>
      </c>
      <c r="B23" s="566" t="s">
        <v>928</v>
      </c>
      <c r="C23" s="567" t="s">
        <v>1887</v>
      </c>
      <c r="D23" s="563">
        <f>Data!V1352</f>
        <v>325</v>
      </c>
      <c r="E23" s="566" t="s">
        <v>928</v>
      </c>
      <c r="F23" s="563">
        <f>D23*A23</f>
        <v>3773.25</v>
      </c>
      <c r="G23" s="564"/>
    </row>
    <row r="24" spans="1:7" ht="16.5">
      <c r="A24" s="565">
        <v>7.8</v>
      </c>
      <c r="B24" s="566" t="s">
        <v>841</v>
      </c>
      <c r="C24" s="567" t="s">
        <v>4006</v>
      </c>
      <c r="D24" s="563">
        <f>Data!V1357</f>
        <v>29.05</v>
      </c>
      <c r="E24" s="566" t="s">
        <v>841</v>
      </c>
      <c r="F24" s="563">
        <f t="shared" ref="F24:F29" si="1">D24*A24</f>
        <v>226.59</v>
      </c>
      <c r="G24" s="564"/>
    </row>
    <row r="25" spans="1:7" ht="16.5">
      <c r="A25" s="565">
        <v>1.62</v>
      </c>
      <c r="B25" s="566" t="s">
        <v>236</v>
      </c>
      <c r="C25" s="567" t="s">
        <v>4007</v>
      </c>
      <c r="D25" s="563">
        <f>Data!P1395</f>
        <v>306.89999999999998</v>
      </c>
      <c r="E25" s="566" t="s">
        <v>236</v>
      </c>
      <c r="F25" s="563">
        <f t="shared" si="1"/>
        <v>497.18</v>
      </c>
      <c r="G25" s="564"/>
    </row>
    <row r="26" spans="1:7" ht="16.5">
      <c r="A26" s="565">
        <v>2</v>
      </c>
      <c r="B26" s="566" t="s">
        <v>784</v>
      </c>
      <c r="C26" s="567" t="s">
        <v>4008</v>
      </c>
      <c r="D26" s="563">
        <f>Data!P1398</f>
        <v>57.65</v>
      </c>
      <c r="E26" s="566" t="s">
        <v>784</v>
      </c>
      <c r="F26" s="563">
        <f t="shared" si="1"/>
        <v>115.3</v>
      </c>
      <c r="G26" s="564"/>
    </row>
    <row r="27" spans="1:7" ht="16.5">
      <c r="A27" s="565">
        <v>2</v>
      </c>
      <c r="B27" s="566" t="s">
        <v>784</v>
      </c>
      <c r="C27" s="567" t="s">
        <v>4009</v>
      </c>
      <c r="D27" s="563">
        <v>350</v>
      </c>
      <c r="E27" s="566" t="s">
        <v>784</v>
      </c>
      <c r="F27" s="563">
        <f t="shared" si="1"/>
        <v>700</v>
      </c>
      <c r="G27" s="564"/>
    </row>
    <row r="28" spans="1:7" ht="16.5">
      <c r="A28" s="565">
        <v>4</v>
      </c>
      <c r="B28" s="566" t="s">
        <v>784</v>
      </c>
      <c r="C28" s="567" t="s">
        <v>4010</v>
      </c>
      <c r="D28" s="563">
        <f>Data!P1401</f>
        <v>15</v>
      </c>
      <c r="E28" s="566" t="s">
        <v>784</v>
      </c>
      <c r="F28" s="563">
        <f t="shared" si="1"/>
        <v>60</v>
      </c>
      <c r="G28" s="564"/>
    </row>
    <row r="29" spans="1:7" ht="16.5">
      <c r="A29" s="565">
        <v>1.62</v>
      </c>
      <c r="B29" s="566" t="s">
        <v>2321</v>
      </c>
      <c r="C29" s="567" t="s">
        <v>4011</v>
      </c>
      <c r="D29" s="563">
        <f>D42</f>
        <v>1896</v>
      </c>
      <c r="E29" s="566" t="s">
        <v>2321</v>
      </c>
      <c r="F29" s="563">
        <f t="shared" si="1"/>
        <v>3071.52</v>
      </c>
      <c r="G29" s="564"/>
    </row>
    <row r="30" spans="1:7" ht="16.5">
      <c r="A30" s="561"/>
      <c r="B30" s="568"/>
      <c r="C30" s="567" t="s">
        <v>2309</v>
      </c>
      <c r="D30" s="561"/>
      <c r="E30" s="562"/>
      <c r="F30" s="563"/>
      <c r="G30" s="564"/>
    </row>
    <row r="31" spans="1:7" ht="16.5">
      <c r="A31" s="561"/>
      <c r="B31" s="561"/>
      <c r="C31" s="569" t="s">
        <v>3929</v>
      </c>
      <c r="D31" s="561"/>
      <c r="E31" s="561"/>
      <c r="F31" s="570">
        <f>SUM(F23:F30)</f>
        <v>8443.84</v>
      </c>
      <c r="G31" s="571" t="s">
        <v>1422</v>
      </c>
    </row>
    <row r="32" spans="1:7" ht="16.5">
      <c r="A32" s="561"/>
      <c r="B32" s="561"/>
      <c r="C32" s="36" t="s">
        <v>4012</v>
      </c>
      <c r="D32" s="561"/>
      <c r="E32" s="561"/>
      <c r="F32" s="36">
        <f>F31/A29</f>
        <v>5212.25</v>
      </c>
      <c r="G32" s="561" t="s">
        <v>2321</v>
      </c>
    </row>
    <row r="33" spans="1:11" ht="16.5">
      <c r="A33" s="571"/>
      <c r="B33" s="571"/>
      <c r="C33" s="572"/>
      <c r="D33" s="571"/>
      <c r="E33" s="571"/>
      <c r="F33" s="571"/>
      <c r="G33" s="561"/>
    </row>
    <row r="34" spans="1:11" ht="16.5">
      <c r="A34" s="561"/>
      <c r="B34" s="568"/>
      <c r="C34" s="560" t="s">
        <v>4013</v>
      </c>
      <c r="D34" s="560"/>
      <c r="E34" s="560"/>
      <c r="F34" s="560"/>
      <c r="G34" s="561"/>
    </row>
    <row r="35" spans="1:11" ht="16.5">
      <c r="A35" s="565"/>
      <c r="B35" s="566"/>
      <c r="C35" s="573" t="s">
        <v>4014</v>
      </c>
      <c r="D35" s="563"/>
      <c r="E35" s="566"/>
      <c r="F35" s="563"/>
      <c r="G35" s="561"/>
    </row>
    <row r="36" spans="1:11" ht="16.5">
      <c r="A36" s="565">
        <v>12.08</v>
      </c>
      <c r="B36" s="566" t="s">
        <v>928</v>
      </c>
      <c r="C36" s="567" t="s">
        <v>1887</v>
      </c>
      <c r="D36" s="563">
        <f t="shared" ref="D36:D41" si="2">D23</f>
        <v>325</v>
      </c>
      <c r="E36" s="566" t="s">
        <v>928</v>
      </c>
      <c r="F36" s="563">
        <f>D36*A36</f>
        <v>3926</v>
      </c>
      <c r="G36" s="561"/>
      <c r="I36">
        <f>Data!I4007</f>
        <v>306.89999999999998</v>
      </c>
      <c r="J36" s="50">
        <f>Data!F4007</f>
        <v>1.823</v>
      </c>
      <c r="K36">
        <f>Data!K4007</f>
        <v>559.48</v>
      </c>
    </row>
    <row r="37" spans="1:11" ht="16.5">
      <c r="A37" s="565">
        <v>8.1</v>
      </c>
      <c r="B37" s="566" t="s">
        <v>236</v>
      </c>
      <c r="C37" s="567" t="s">
        <v>4006</v>
      </c>
      <c r="D37" s="563">
        <f t="shared" si="2"/>
        <v>29.05</v>
      </c>
      <c r="E37" s="566" t="s">
        <v>236</v>
      </c>
      <c r="F37" s="563">
        <f t="shared" ref="F37:F42" si="3">D37*A37</f>
        <v>235.31</v>
      </c>
      <c r="G37" s="561"/>
      <c r="I37">
        <f>Data!I4008</f>
        <v>29.05</v>
      </c>
      <c r="J37" s="50">
        <f>Data!F4008</f>
        <v>8.1</v>
      </c>
    </row>
    <row r="38" spans="1:11" ht="16.5">
      <c r="A38" s="565">
        <v>1.823</v>
      </c>
      <c r="B38" s="566" t="s">
        <v>841</v>
      </c>
      <c r="C38" s="567" t="s">
        <v>4007</v>
      </c>
      <c r="D38" s="563">
        <f t="shared" si="2"/>
        <v>306.89999999999998</v>
      </c>
      <c r="E38" s="566" t="s">
        <v>841</v>
      </c>
      <c r="F38" s="563">
        <f t="shared" si="3"/>
        <v>559.48</v>
      </c>
      <c r="G38" s="561"/>
      <c r="I38">
        <f>Data!I4009</f>
        <v>350</v>
      </c>
      <c r="J38" s="50">
        <f>Data!F4009</f>
        <v>2</v>
      </c>
    </row>
    <row r="39" spans="1:11" ht="16.5">
      <c r="A39" s="565">
        <v>2</v>
      </c>
      <c r="B39" s="566" t="s">
        <v>4015</v>
      </c>
      <c r="C39" s="567" t="s">
        <v>4008</v>
      </c>
      <c r="D39" s="563">
        <f t="shared" si="2"/>
        <v>57.65</v>
      </c>
      <c r="E39" s="566" t="s">
        <v>784</v>
      </c>
      <c r="F39" s="563">
        <f t="shared" si="3"/>
        <v>115.3</v>
      </c>
      <c r="G39" s="561"/>
      <c r="I39">
        <f>Data!I4010</f>
        <v>57.65</v>
      </c>
      <c r="J39" s="50">
        <f>Data!F4010</f>
        <v>2</v>
      </c>
    </row>
    <row r="40" spans="1:11" ht="16.5">
      <c r="A40" s="565">
        <v>2</v>
      </c>
      <c r="B40" s="566" t="s">
        <v>784</v>
      </c>
      <c r="C40" s="567" t="s">
        <v>4009</v>
      </c>
      <c r="D40" s="563">
        <f t="shared" si="2"/>
        <v>350</v>
      </c>
      <c r="E40" s="566" t="s">
        <v>784</v>
      </c>
      <c r="F40" s="563">
        <f t="shared" si="3"/>
        <v>700</v>
      </c>
      <c r="G40" s="561"/>
      <c r="I40">
        <f>Data!I4011</f>
        <v>15</v>
      </c>
      <c r="J40" s="50">
        <f>Data!F4011</f>
        <v>4</v>
      </c>
    </row>
    <row r="41" spans="1:11" ht="16.5">
      <c r="A41" s="565">
        <v>4</v>
      </c>
      <c r="B41" s="566" t="s">
        <v>784</v>
      </c>
      <c r="C41" s="567" t="s">
        <v>4010</v>
      </c>
      <c r="D41" s="563">
        <f t="shared" si="2"/>
        <v>15</v>
      </c>
      <c r="E41" s="566" t="s">
        <v>784</v>
      </c>
      <c r="F41" s="563">
        <f t="shared" si="3"/>
        <v>60</v>
      </c>
      <c r="G41" s="561"/>
      <c r="I41">
        <f>Data!I4012</f>
        <v>1896</v>
      </c>
      <c r="J41" s="50">
        <f>Data!F4012</f>
        <v>1.823</v>
      </c>
    </row>
    <row r="42" spans="1:11" ht="16.5">
      <c r="A42" s="565">
        <v>1.823</v>
      </c>
      <c r="B42" s="566" t="s">
        <v>2321</v>
      </c>
      <c r="C42" s="567" t="s">
        <v>4011</v>
      </c>
      <c r="D42" s="561">
        <f>F52</f>
        <v>1896</v>
      </c>
      <c r="E42" s="566" t="s">
        <v>2321</v>
      </c>
      <c r="F42" s="563">
        <f t="shared" si="3"/>
        <v>3456.41</v>
      </c>
      <c r="G42" s="561"/>
      <c r="I42">
        <f>Data!I4013</f>
        <v>0</v>
      </c>
      <c r="J42" s="50">
        <f>Data!F4013</f>
        <v>0</v>
      </c>
    </row>
    <row r="43" spans="1:11" ht="16.5">
      <c r="A43" s="565"/>
      <c r="B43" s="566"/>
      <c r="C43" s="567" t="s">
        <v>2309</v>
      </c>
      <c r="D43" s="561"/>
      <c r="E43" s="562"/>
      <c r="F43" s="563"/>
      <c r="G43" s="561"/>
    </row>
    <row r="44" spans="1:11" ht="16.5">
      <c r="A44" s="561"/>
      <c r="B44" s="568"/>
      <c r="C44" s="567"/>
      <c r="D44" s="561"/>
      <c r="E44" s="562"/>
      <c r="F44" s="563"/>
      <c r="G44" s="561"/>
    </row>
    <row r="45" spans="1:11" ht="16.5">
      <c r="A45" s="561"/>
      <c r="B45" s="561"/>
      <c r="C45" s="574" t="s">
        <v>3929</v>
      </c>
      <c r="D45" s="561"/>
      <c r="E45" s="561"/>
      <c r="F45" s="563">
        <f>SUM(F36:F44)</f>
        <v>9052.5</v>
      </c>
      <c r="G45" s="561" t="s">
        <v>1422</v>
      </c>
    </row>
    <row r="46" spans="1:11" ht="19.5">
      <c r="A46" s="561"/>
      <c r="B46" s="561"/>
      <c r="C46" s="36" t="s">
        <v>4016</v>
      </c>
      <c r="D46" s="571"/>
      <c r="E46" s="571"/>
      <c r="F46" s="216">
        <f>F45/A42</f>
        <v>4965.72</v>
      </c>
      <c r="G46" s="571" t="s">
        <v>2321</v>
      </c>
    </row>
    <row r="47" spans="1:11" ht="16.5">
      <c r="A47" s="561"/>
      <c r="B47" s="561"/>
      <c r="C47" s="574"/>
      <c r="D47" s="561"/>
      <c r="E47" s="561"/>
      <c r="F47" s="561"/>
      <c r="G47" s="561"/>
    </row>
    <row r="48" spans="1:11" ht="16.5">
      <c r="A48" s="563">
        <v>1</v>
      </c>
      <c r="B48" s="566" t="s">
        <v>883</v>
      </c>
      <c r="C48" s="567" t="s">
        <v>4017</v>
      </c>
      <c r="D48" s="563">
        <f>Data!AE17</f>
        <v>836</v>
      </c>
      <c r="E48" s="567" t="s">
        <v>883</v>
      </c>
      <c r="F48" s="563">
        <f>D48*A48</f>
        <v>836</v>
      </c>
      <c r="G48" s="561"/>
    </row>
    <row r="49" spans="1:7" ht="16.5">
      <c r="A49" s="563">
        <v>1</v>
      </c>
      <c r="B49" s="566" t="s">
        <v>883</v>
      </c>
      <c r="C49" s="567" t="s">
        <v>4018</v>
      </c>
      <c r="D49" s="563">
        <f>Data!AE11</f>
        <v>618</v>
      </c>
      <c r="E49" s="567" t="s">
        <v>883</v>
      </c>
      <c r="F49" s="563">
        <f>D49*A49</f>
        <v>618</v>
      </c>
      <c r="G49" s="561"/>
    </row>
    <row r="50" spans="1:7" ht="16.5">
      <c r="A50" s="563">
        <v>0.5</v>
      </c>
      <c r="B50" s="566" t="s">
        <v>883</v>
      </c>
      <c r="C50" s="567" t="s">
        <v>4019</v>
      </c>
      <c r="D50" s="563">
        <f>Data!AE20</f>
        <v>884</v>
      </c>
      <c r="E50" s="567" t="s">
        <v>883</v>
      </c>
      <c r="F50" s="563">
        <f>D50*A50</f>
        <v>442</v>
      </c>
      <c r="G50" s="561"/>
    </row>
    <row r="51" spans="1:7" ht="16.5">
      <c r="A51" s="561"/>
      <c r="B51" s="568"/>
      <c r="C51" s="561"/>
      <c r="D51" s="561"/>
      <c r="E51" s="575"/>
      <c r="F51" s="576" t="s">
        <v>1614</v>
      </c>
      <c r="G51" s="561"/>
    </row>
    <row r="52" spans="1:7" ht="16.5">
      <c r="A52" s="561"/>
      <c r="B52" s="568"/>
      <c r="C52" s="567" t="s">
        <v>4020</v>
      </c>
      <c r="D52" s="561"/>
      <c r="E52" s="575"/>
      <c r="F52" s="570">
        <f>SUM(F48:F51)</f>
        <v>1896</v>
      </c>
      <c r="G52" s="561"/>
    </row>
    <row r="53" spans="1:7" ht="16.5">
      <c r="A53" s="561"/>
      <c r="B53" s="568"/>
      <c r="C53" s="561"/>
      <c r="D53" s="561"/>
      <c r="E53" s="575"/>
      <c r="F53" s="576" t="s">
        <v>1614</v>
      </c>
      <c r="G53" s="561"/>
    </row>
    <row r="54" spans="1:7" ht="16.5">
      <c r="A54" s="571"/>
      <c r="B54" s="571"/>
      <c r="C54" s="572"/>
      <c r="D54" s="571"/>
      <c r="E54" s="571"/>
      <c r="F54" s="571"/>
      <c r="G54" s="561"/>
    </row>
    <row r="55" spans="1:7" ht="16.5">
      <c r="A55" s="561"/>
      <c r="B55" s="1609" t="s">
        <v>4021</v>
      </c>
      <c r="C55" s="1609"/>
      <c r="D55" s="1609"/>
      <c r="E55" s="1609"/>
      <c r="F55" s="1609"/>
      <c r="G55" s="561"/>
    </row>
    <row r="56" spans="1:7" ht="16.5">
      <c r="A56" s="565"/>
      <c r="B56" s="566"/>
      <c r="C56" s="573" t="s">
        <v>4022</v>
      </c>
      <c r="D56" s="563"/>
      <c r="E56" s="566"/>
      <c r="F56" s="563"/>
      <c r="G56" s="561"/>
    </row>
    <row r="57" spans="1:7" ht="16.5">
      <c r="A57" s="565"/>
      <c r="B57" s="566"/>
      <c r="C57" s="567"/>
      <c r="D57" s="563"/>
      <c r="E57" s="566"/>
      <c r="F57" s="563"/>
      <c r="G57" s="561"/>
    </row>
    <row r="58" spans="1:7" ht="16.5">
      <c r="A58" s="565"/>
      <c r="B58" s="566"/>
      <c r="C58" s="567"/>
      <c r="D58" s="563"/>
      <c r="E58" s="566"/>
      <c r="F58" s="563"/>
      <c r="G58" s="561"/>
    </row>
    <row r="59" spans="1:7" ht="16.5">
      <c r="A59" s="565">
        <v>17.510000000000002</v>
      </c>
      <c r="B59" s="566" t="s">
        <v>928</v>
      </c>
      <c r="C59" s="567" t="s">
        <v>4023</v>
      </c>
      <c r="D59" s="563">
        <f>D36</f>
        <v>325</v>
      </c>
      <c r="E59" s="566" t="s">
        <v>928</v>
      </c>
      <c r="F59" s="563">
        <f>D59*A59</f>
        <v>5690.75</v>
      </c>
      <c r="G59" s="561"/>
    </row>
    <row r="60" spans="1:7" ht="16.5">
      <c r="A60" s="565">
        <v>2.48</v>
      </c>
      <c r="B60" s="566" t="s">
        <v>236</v>
      </c>
      <c r="C60" s="567" t="s">
        <v>4007</v>
      </c>
      <c r="D60" s="563">
        <f>D38</f>
        <v>306.89999999999998</v>
      </c>
      <c r="E60" s="566" t="s">
        <v>236</v>
      </c>
      <c r="F60" s="563">
        <f t="shared" ref="F60:F65" si="4">D60*A60</f>
        <v>761.11</v>
      </c>
      <c r="G60" s="561"/>
    </row>
    <row r="61" spans="1:7" ht="16.5">
      <c r="A61" s="565">
        <v>14.7</v>
      </c>
      <c r="B61" s="566" t="s">
        <v>841</v>
      </c>
      <c r="C61" s="567" t="s">
        <v>4268</v>
      </c>
      <c r="D61" s="563">
        <v>27.1</v>
      </c>
      <c r="E61" s="566" t="s">
        <v>841</v>
      </c>
      <c r="F61" s="563">
        <f t="shared" si="4"/>
        <v>398.37</v>
      </c>
      <c r="G61" s="561"/>
    </row>
    <row r="62" spans="1:7" ht="16.5">
      <c r="A62" s="565">
        <v>3</v>
      </c>
      <c r="B62" s="566" t="s">
        <v>4015</v>
      </c>
      <c r="C62" s="567" t="s">
        <v>4009</v>
      </c>
      <c r="D62" s="563">
        <v>175</v>
      </c>
      <c r="E62" s="566" t="s">
        <v>784</v>
      </c>
      <c r="F62" s="563">
        <f t="shared" si="4"/>
        <v>525</v>
      </c>
      <c r="G62" s="561"/>
    </row>
    <row r="63" spans="1:7" ht="16.5">
      <c r="A63" s="565">
        <v>3</v>
      </c>
      <c r="B63" s="566" t="s">
        <v>784</v>
      </c>
      <c r="C63" s="567" t="s">
        <v>4008</v>
      </c>
      <c r="D63" s="563">
        <v>60</v>
      </c>
      <c r="E63" s="566" t="s">
        <v>784</v>
      </c>
      <c r="F63" s="563">
        <f t="shared" si="4"/>
        <v>180</v>
      </c>
      <c r="G63" s="561"/>
    </row>
    <row r="64" spans="1:7" ht="16.5">
      <c r="A64" s="565">
        <v>6</v>
      </c>
      <c r="B64" s="566" t="s">
        <v>784</v>
      </c>
      <c r="C64" s="567" t="s">
        <v>4010</v>
      </c>
      <c r="D64" s="563">
        <v>15</v>
      </c>
      <c r="E64" s="566" t="s">
        <v>784</v>
      </c>
      <c r="F64" s="563">
        <f t="shared" si="4"/>
        <v>90</v>
      </c>
      <c r="G64" s="561"/>
    </row>
    <row r="65" spans="1:7" ht="16.5">
      <c r="A65" s="565">
        <v>2.48</v>
      </c>
      <c r="B65" s="566" t="s">
        <v>2321</v>
      </c>
      <c r="C65" s="567" t="s">
        <v>4011</v>
      </c>
      <c r="D65" s="561">
        <f>F76</f>
        <v>1896</v>
      </c>
      <c r="E65" s="566" t="s">
        <v>2321</v>
      </c>
      <c r="F65" s="563">
        <f t="shared" si="4"/>
        <v>4702.08</v>
      </c>
      <c r="G65" s="561"/>
    </row>
    <row r="66" spans="1:7" ht="16.5">
      <c r="A66" s="565"/>
      <c r="B66" s="566"/>
      <c r="C66" s="567" t="s">
        <v>2309</v>
      </c>
      <c r="D66" s="561"/>
      <c r="E66" s="562"/>
      <c r="F66" s="563"/>
      <c r="G66" s="561"/>
    </row>
    <row r="67" spans="1:7" ht="16.5">
      <c r="A67" s="561"/>
      <c r="B67" s="568"/>
      <c r="C67" s="567"/>
      <c r="D67" s="561"/>
      <c r="E67" s="562"/>
      <c r="F67" s="563"/>
      <c r="G67" s="561"/>
    </row>
    <row r="68" spans="1:7" ht="16.5">
      <c r="A68" s="561"/>
      <c r="B68" s="561"/>
      <c r="C68" s="574" t="s">
        <v>3929</v>
      </c>
      <c r="D68" s="561"/>
      <c r="E68" s="561"/>
      <c r="F68" s="570">
        <f>SUM(F59:F67)</f>
        <v>12347.31</v>
      </c>
      <c r="G68" s="571" t="s">
        <v>1422</v>
      </c>
    </row>
    <row r="69" spans="1:7" ht="16.5">
      <c r="A69" s="561"/>
      <c r="B69" s="561"/>
      <c r="C69" s="574"/>
      <c r="D69" s="561"/>
      <c r="E69" s="561"/>
      <c r="F69" s="36">
        <f>F68/A65</f>
        <v>4978.75</v>
      </c>
      <c r="G69" s="561" t="s">
        <v>2321</v>
      </c>
    </row>
    <row r="70" spans="1:7" ht="16.5">
      <c r="A70" s="561"/>
      <c r="B70" s="561"/>
      <c r="C70" s="574"/>
      <c r="D70" s="561"/>
      <c r="E70" s="561"/>
      <c r="F70" s="561"/>
      <c r="G70" s="561"/>
    </row>
    <row r="71" spans="1:7" ht="16.5">
      <c r="A71" s="563">
        <v>1</v>
      </c>
      <c r="B71" s="566" t="s">
        <v>883</v>
      </c>
      <c r="C71" s="567" t="s">
        <v>4017</v>
      </c>
      <c r="D71" s="563">
        <f>D48</f>
        <v>836</v>
      </c>
      <c r="E71" s="567" t="s">
        <v>883</v>
      </c>
      <c r="F71" s="563">
        <f>D71*A71</f>
        <v>836</v>
      </c>
      <c r="G71" s="561"/>
    </row>
    <row r="72" spans="1:7" ht="16.5">
      <c r="A72" s="563">
        <v>1</v>
      </c>
      <c r="B72" s="566" t="s">
        <v>883</v>
      </c>
      <c r="C72" s="567" t="s">
        <v>4018</v>
      </c>
      <c r="D72" s="563">
        <f>D49</f>
        <v>618</v>
      </c>
      <c r="E72" s="567" t="s">
        <v>883</v>
      </c>
      <c r="F72" s="563">
        <f>D72*A72</f>
        <v>618</v>
      </c>
      <c r="G72" s="561"/>
    </row>
    <row r="73" spans="1:7" ht="16.5">
      <c r="A73" s="563">
        <v>0.5</v>
      </c>
      <c r="B73" s="566" t="s">
        <v>883</v>
      </c>
      <c r="C73" s="567" t="s">
        <v>4019</v>
      </c>
      <c r="D73" s="563">
        <f>D50</f>
        <v>884</v>
      </c>
      <c r="E73" s="567" t="s">
        <v>883</v>
      </c>
      <c r="F73" s="563">
        <f>D73*A73</f>
        <v>442</v>
      </c>
      <c r="G73" s="561"/>
    </row>
    <row r="74" spans="1:7" ht="16.5">
      <c r="A74" s="561"/>
      <c r="B74" s="566" t="s">
        <v>454</v>
      </c>
      <c r="C74" s="567" t="s">
        <v>1869</v>
      </c>
      <c r="D74" s="567" t="s">
        <v>991</v>
      </c>
      <c r="E74" s="567" t="s">
        <v>454</v>
      </c>
      <c r="F74" s="563"/>
      <c r="G74" s="561"/>
    </row>
    <row r="75" spans="1:7" ht="16.5">
      <c r="A75" s="561"/>
      <c r="B75" s="568"/>
      <c r="C75" s="561"/>
      <c r="D75" s="561"/>
      <c r="E75" s="575"/>
      <c r="F75" s="576" t="s">
        <v>1614</v>
      </c>
      <c r="G75" s="561"/>
    </row>
    <row r="76" spans="1:7" ht="16.5">
      <c r="A76" s="561"/>
      <c r="B76" s="568"/>
      <c r="C76" s="567" t="s">
        <v>4020</v>
      </c>
      <c r="D76" s="561"/>
      <c r="E76" s="575"/>
      <c r="F76" s="570">
        <f>SUM(F71:F75)</f>
        <v>1896</v>
      </c>
      <c r="G76" s="561"/>
    </row>
    <row r="77" spans="1:7" ht="16.5">
      <c r="A77" s="561"/>
      <c r="B77" s="568"/>
      <c r="C77" s="561"/>
      <c r="D77" s="561"/>
      <c r="E77" s="575"/>
      <c r="F77" s="576" t="s">
        <v>1614</v>
      </c>
      <c r="G77" s="561"/>
    </row>
    <row r="78" spans="1:7" ht="16.5">
      <c r="A78" s="561"/>
      <c r="B78" s="568"/>
      <c r="C78" s="567"/>
      <c r="D78" s="561"/>
      <c r="E78" s="575"/>
      <c r="F78" s="563"/>
      <c r="G78" s="561"/>
    </row>
    <row r="79" spans="1:7" ht="16.5">
      <c r="A79" s="561"/>
      <c r="B79" s="561"/>
      <c r="C79" s="561"/>
      <c r="D79" s="561"/>
      <c r="E79" s="561"/>
      <c r="F79" s="561"/>
      <c r="G79" s="561"/>
    </row>
    <row r="80" spans="1:7" ht="16.5">
      <c r="A80" s="561"/>
      <c r="B80" s="1609" t="s">
        <v>4024</v>
      </c>
      <c r="C80" s="1609"/>
      <c r="D80" s="1609"/>
      <c r="E80" s="560"/>
      <c r="F80" s="560"/>
      <c r="G80" s="561"/>
    </row>
    <row r="81" spans="1:7" ht="16.5">
      <c r="A81" s="565"/>
      <c r="B81" s="566"/>
      <c r="C81" s="573" t="s">
        <v>4025</v>
      </c>
      <c r="D81" s="563"/>
      <c r="E81" s="566"/>
      <c r="F81" s="563"/>
      <c r="G81" s="561"/>
    </row>
    <row r="82" spans="1:7" ht="16.5">
      <c r="A82" s="565"/>
      <c r="B82" s="566"/>
      <c r="C82" s="567"/>
      <c r="D82" s="563"/>
      <c r="E82" s="566"/>
      <c r="F82" s="563"/>
      <c r="G82" s="561"/>
    </row>
    <row r="83" spans="1:7" ht="16.5">
      <c r="A83" s="565"/>
      <c r="B83" s="566"/>
      <c r="C83" s="567"/>
      <c r="D83" s="563"/>
      <c r="E83" s="566"/>
      <c r="F83" s="563"/>
      <c r="G83" s="561"/>
    </row>
    <row r="84" spans="1:7" ht="16.5">
      <c r="A84" s="565">
        <v>4.88</v>
      </c>
      <c r="B84" s="566" t="s">
        <v>928</v>
      </c>
      <c r="C84" s="567" t="s">
        <v>4026</v>
      </c>
      <c r="D84" s="563">
        <f>D59</f>
        <v>325</v>
      </c>
      <c r="E84" s="566" t="s">
        <v>928</v>
      </c>
      <c r="F84" s="563">
        <f>D84*A84</f>
        <v>1586</v>
      </c>
      <c r="G84" s="561"/>
    </row>
    <row r="85" spans="1:7" ht="16.5">
      <c r="A85" s="565">
        <v>7.76</v>
      </c>
      <c r="B85" s="566" t="s">
        <v>928</v>
      </c>
      <c r="C85" s="567" t="s">
        <v>4027</v>
      </c>
      <c r="D85" s="563">
        <f>D84</f>
        <v>325</v>
      </c>
      <c r="E85" s="566" t="s">
        <v>928</v>
      </c>
      <c r="F85" s="563">
        <f t="shared" ref="F85:F93" si="5">D85*A85</f>
        <v>2522</v>
      </c>
      <c r="G85" s="561"/>
    </row>
    <row r="86" spans="1:7" ht="16.5">
      <c r="A86" s="565">
        <v>3.03</v>
      </c>
      <c r="B86" s="566" t="s">
        <v>928</v>
      </c>
      <c r="C86" s="567" t="s">
        <v>4028</v>
      </c>
      <c r="D86" s="563">
        <f>D85</f>
        <v>325</v>
      </c>
      <c r="E86" s="566" t="s">
        <v>928</v>
      </c>
      <c r="F86" s="563">
        <f t="shared" si="5"/>
        <v>984.75</v>
      </c>
      <c r="G86" s="561"/>
    </row>
    <row r="87" spans="1:7" ht="16.5">
      <c r="A87" s="565">
        <v>1.45</v>
      </c>
      <c r="B87" s="566" t="s">
        <v>928</v>
      </c>
      <c r="C87" s="567" t="s">
        <v>4023</v>
      </c>
      <c r="D87" s="563">
        <f>D86</f>
        <v>325</v>
      </c>
      <c r="E87" s="566" t="s">
        <v>928</v>
      </c>
      <c r="F87" s="563">
        <f t="shared" si="5"/>
        <v>471.25</v>
      </c>
      <c r="G87" s="561"/>
    </row>
    <row r="88" spans="1:7" ht="16.5">
      <c r="A88" s="565">
        <v>2.4300000000000002</v>
      </c>
      <c r="B88" s="566" t="s">
        <v>236</v>
      </c>
      <c r="C88" s="567" t="s">
        <v>4007</v>
      </c>
      <c r="D88" s="563">
        <v>209.9</v>
      </c>
      <c r="E88" s="566" t="s">
        <v>236</v>
      </c>
      <c r="F88" s="563">
        <f t="shared" si="5"/>
        <v>510.06</v>
      </c>
      <c r="G88" s="561"/>
    </row>
    <row r="89" spans="1:7" ht="16.5">
      <c r="A89" s="565">
        <v>11.7</v>
      </c>
      <c r="B89" s="566" t="s">
        <v>841</v>
      </c>
      <c r="C89" s="567" t="s">
        <v>4006</v>
      </c>
      <c r="D89" s="563">
        <f>D61</f>
        <v>27.1</v>
      </c>
      <c r="E89" s="566" t="s">
        <v>841</v>
      </c>
      <c r="F89" s="563">
        <f t="shared" si="5"/>
        <v>317.07</v>
      </c>
      <c r="G89" s="561"/>
    </row>
    <row r="90" spans="1:7" ht="16.5">
      <c r="A90" s="565">
        <v>3</v>
      </c>
      <c r="B90" s="566" t="s">
        <v>4015</v>
      </c>
      <c r="C90" s="567" t="s">
        <v>4029</v>
      </c>
      <c r="D90" s="563">
        <v>175</v>
      </c>
      <c r="E90" s="566" t="s">
        <v>784</v>
      </c>
      <c r="F90" s="563">
        <f t="shared" si="5"/>
        <v>525</v>
      </c>
      <c r="G90" s="561"/>
    </row>
    <row r="91" spans="1:7" ht="16.5">
      <c r="A91" s="565">
        <v>3</v>
      </c>
      <c r="B91" s="566" t="s">
        <v>784</v>
      </c>
      <c r="C91" s="567" t="s">
        <v>4008</v>
      </c>
      <c r="D91" s="563">
        <v>60</v>
      </c>
      <c r="E91" s="566" t="s">
        <v>784</v>
      </c>
      <c r="F91" s="563">
        <f t="shared" si="5"/>
        <v>180</v>
      </c>
      <c r="G91" s="561"/>
    </row>
    <row r="92" spans="1:7" ht="16.5">
      <c r="A92" s="565">
        <v>4</v>
      </c>
      <c r="B92" s="566" t="s">
        <v>784</v>
      </c>
      <c r="C92" s="567" t="s">
        <v>4010</v>
      </c>
      <c r="D92" s="563">
        <v>15</v>
      </c>
      <c r="E92" s="566" t="s">
        <v>784</v>
      </c>
      <c r="F92" s="563">
        <f t="shared" si="5"/>
        <v>60</v>
      </c>
      <c r="G92" s="561"/>
    </row>
    <row r="93" spans="1:7" ht="16.5">
      <c r="A93" s="565">
        <v>2.4300000000000002</v>
      </c>
      <c r="B93" s="566" t="s">
        <v>2321</v>
      </c>
      <c r="C93" s="567" t="s">
        <v>4011</v>
      </c>
      <c r="D93" s="561">
        <f>D65</f>
        <v>1896</v>
      </c>
      <c r="E93" s="566" t="s">
        <v>2321</v>
      </c>
      <c r="F93" s="563">
        <f t="shared" si="5"/>
        <v>4607.28</v>
      </c>
      <c r="G93" s="561"/>
    </row>
    <row r="94" spans="1:7" ht="16.5">
      <c r="A94" s="565"/>
      <c r="B94" s="566"/>
      <c r="C94" s="567" t="s">
        <v>2309</v>
      </c>
      <c r="D94" s="561"/>
      <c r="E94" s="562"/>
      <c r="F94" s="563">
        <v>11.26</v>
      </c>
      <c r="G94" s="561">
        <v>0</v>
      </c>
    </row>
    <row r="95" spans="1:7" ht="16.5">
      <c r="A95" s="561"/>
      <c r="B95" s="568"/>
      <c r="C95" s="567"/>
      <c r="D95" s="561"/>
      <c r="E95" s="562"/>
      <c r="F95" s="563"/>
      <c r="G95" s="561"/>
    </row>
    <row r="96" spans="1:7" ht="16.5">
      <c r="A96" s="561"/>
      <c r="B96" s="561"/>
      <c r="C96" s="574" t="s">
        <v>3929</v>
      </c>
      <c r="D96" s="561"/>
      <c r="E96" s="561"/>
      <c r="F96" s="570">
        <f>SUM(F84:F95)</f>
        <v>11774.67</v>
      </c>
      <c r="G96" s="571" t="s">
        <v>1422</v>
      </c>
    </row>
    <row r="97" spans="1:7" ht="16.5">
      <c r="A97" s="561"/>
      <c r="B97" s="561"/>
      <c r="C97" s="574"/>
      <c r="D97" s="561"/>
      <c r="E97" s="561"/>
      <c r="F97" s="36">
        <f>F96/A93</f>
        <v>4845.54</v>
      </c>
      <c r="G97" s="561" t="s">
        <v>2321</v>
      </c>
    </row>
    <row r="98" spans="1:7" ht="16.5">
      <c r="A98" s="561"/>
      <c r="B98" s="561"/>
      <c r="C98" s="574"/>
      <c r="D98" s="561"/>
      <c r="E98" s="561"/>
      <c r="F98" s="561"/>
      <c r="G98" s="561"/>
    </row>
    <row r="99" spans="1:7" ht="16.5">
      <c r="A99" s="563">
        <v>1</v>
      </c>
      <c r="B99" s="566" t="s">
        <v>883</v>
      </c>
      <c r="C99" s="567" t="s">
        <v>4017</v>
      </c>
      <c r="D99" s="563">
        <f>D71</f>
        <v>836</v>
      </c>
      <c r="E99" s="567" t="s">
        <v>883</v>
      </c>
      <c r="F99" s="563">
        <f>D99*A99</f>
        <v>836</v>
      </c>
      <c r="G99" s="561"/>
    </row>
    <row r="100" spans="1:7" ht="16.5">
      <c r="A100" s="563">
        <v>1</v>
      </c>
      <c r="B100" s="566" t="s">
        <v>883</v>
      </c>
      <c r="C100" s="567" t="s">
        <v>4018</v>
      </c>
      <c r="D100" s="563">
        <f>D72</f>
        <v>618</v>
      </c>
      <c r="E100" s="567" t="s">
        <v>883</v>
      </c>
      <c r="F100" s="563">
        <f>D100*A100</f>
        <v>618</v>
      </c>
      <c r="G100" s="561"/>
    </row>
    <row r="101" spans="1:7" ht="16.5">
      <c r="A101" s="563">
        <v>0.5</v>
      </c>
      <c r="B101" s="566" t="s">
        <v>883</v>
      </c>
      <c r="C101" s="567" t="s">
        <v>4019</v>
      </c>
      <c r="D101" s="563">
        <f>D73</f>
        <v>884</v>
      </c>
      <c r="E101" s="567" t="s">
        <v>883</v>
      </c>
      <c r="F101" s="563">
        <f>D101*A101</f>
        <v>442</v>
      </c>
      <c r="G101" s="561"/>
    </row>
    <row r="102" spans="1:7" ht="16.5">
      <c r="A102" s="561"/>
      <c r="B102" s="566"/>
      <c r="C102" s="567"/>
      <c r="D102" s="563"/>
      <c r="E102" s="567"/>
      <c r="F102" s="563"/>
      <c r="G102" s="561"/>
    </row>
    <row r="103" spans="1:7" ht="16.5">
      <c r="A103" s="561"/>
      <c r="B103" s="568"/>
      <c r="C103" s="567" t="s">
        <v>4020</v>
      </c>
      <c r="D103" s="561"/>
      <c r="E103" s="575"/>
      <c r="F103" s="570">
        <f>SUM(F99:F102)</f>
        <v>1896</v>
      </c>
      <c r="G103" s="561"/>
    </row>
    <row r="104" spans="1:7" ht="16.5">
      <c r="A104" s="561"/>
      <c r="B104" s="568"/>
      <c r="C104" s="561"/>
      <c r="D104" s="561"/>
      <c r="E104" s="575"/>
      <c r="F104" s="576" t="s">
        <v>1614</v>
      </c>
      <c r="G104" s="561"/>
    </row>
    <row r="105" spans="1:7" ht="16.5">
      <c r="A105" s="561"/>
      <c r="B105" s="561"/>
      <c r="C105" s="561"/>
      <c r="D105" s="561"/>
      <c r="E105" s="561"/>
      <c r="F105" s="561"/>
      <c r="G105" s="561"/>
    </row>
    <row r="106" spans="1:7" ht="16.5">
      <c r="A106" s="1609" t="s">
        <v>4030</v>
      </c>
      <c r="B106" s="1609"/>
      <c r="C106" s="1609"/>
      <c r="D106" s="1609"/>
      <c r="E106" s="1609"/>
      <c r="F106" s="1609"/>
      <c r="G106" s="561"/>
    </row>
    <row r="107" spans="1:7" ht="16.5">
      <c r="A107" s="1609"/>
      <c r="B107" s="1609"/>
      <c r="C107" s="1609"/>
      <c r="D107" s="1609"/>
      <c r="E107" s="1609"/>
      <c r="F107" s="1609"/>
      <c r="G107" s="561"/>
    </row>
    <row r="108" spans="1:7" ht="16.5">
      <c r="A108" s="565"/>
      <c r="B108" s="566"/>
      <c r="C108" s="567"/>
      <c r="D108" s="563"/>
      <c r="E108" s="566"/>
      <c r="F108" s="563"/>
      <c r="G108" s="561"/>
    </row>
    <row r="109" spans="1:7" ht="16.5">
      <c r="A109" s="565">
        <v>10.33</v>
      </c>
      <c r="B109" s="566" t="s">
        <v>928</v>
      </c>
      <c r="C109" s="567" t="s">
        <v>4023</v>
      </c>
      <c r="D109" s="563">
        <f>D87</f>
        <v>325</v>
      </c>
      <c r="E109" s="566" t="s">
        <v>928</v>
      </c>
      <c r="F109" s="563">
        <f>D109*A109</f>
        <v>3357.25</v>
      </c>
      <c r="G109" s="561"/>
    </row>
    <row r="110" spans="1:7" ht="16.5">
      <c r="A110" s="565">
        <v>1.42</v>
      </c>
      <c r="B110" s="566" t="s">
        <v>236</v>
      </c>
      <c r="C110" s="567" t="s">
        <v>4007</v>
      </c>
      <c r="D110" s="563">
        <v>208.8</v>
      </c>
      <c r="E110" s="566" t="s">
        <v>236</v>
      </c>
      <c r="F110" s="563">
        <f t="shared" ref="F110:F115" si="6">D110*A110</f>
        <v>296.5</v>
      </c>
      <c r="G110" s="561"/>
    </row>
    <row r="111" spans="1:7" ht="16.5">
      <c r="A111" s="565">
        <v>6.9</v>
      </c>
      <c r="B111" s="566" t="s">
        <v>841</v>
      </c>
      <c r="C111" s="567" t="s">
        <v>4006</v>
      </c>
      <c r="D111" s="563">
        <f>D89</f>
        <v>27.1</v>
      </c>
      <c r="E111" s="566" t="s">
        <v>841</v>
      </c>
      <c r="F111" s="563">
        <f t="shared" si="6"/>
        <v>186.99</v>
      </c>
      <c r="G111" s="561"/>
    </row>
    <row r="112" spans="1:7" ht="16.5">
      <c r="A112" s="565">
        <v>2</v>
      </c>
      <c r="B112" s="566" t="s">
        <v>4015</v>
      </c>
      <c r="C112" s="567" t="str">
        <f>C36</f>
        <v>Aluminium section</v>
      </c>
      <c r="D112" s="563">
        <v>350</v>
      </c>
      <c r="E112" s="566" t="s">
        <v>784</v>
      </c>
      <c r="F112" s="563">
        <f t="shared" si="6"/>
        <v>700</v>
      </c>
      <c r="G112" s="561"/>
    </row>
    <row r="113" spans="1:8" ht="16.5">
      <c r="A113" s="565">
        <v>2</v>
      </c>
      <c r="B113" s="566" t="s">
        <v>784</v>
      </c>
      <c r="C113" s="567" t="s">
        <v>4008</v>
      </c>
      <c r="D113" s="563">
        <v>48</v>
      </c>
      <c r="E113" s="566" t="s">
        <v>784</v>
      </c>
      <c r="F113" s="563">
        <f t="shared" si="6"/>
        <v>96</v>
      </c>
      <c r="G113" s="561"/>
    </row>
    <row r="114" spans="1:8" ht="16.5">
      <c r="A114" s="565">
        <v>4</v>
      </c>
      <c r="B114" s="566" t="s">
        <v>784</v>
      </c>
      <c r="C114" s="567" t="s">
        <v>4010</v>
      </c>
      <c r="D114" s="563">
        <v>15</v>
      </c>
      <c r="E114" s="566" t="s">
        <v>784</v>
      </c>
      <c r="F114" s="563">
        <f t="shared" si="6"/>
        <v>60</v>
      </c>
      <c r="G114" s="561"/>
    </row>
    <row r="115" spans="1:8" ht="16.5">
      <c r="A115" s="565">
        <v>1.42</v>
      </c>
      <c r="B115" s="566" t="s">
        <v>2321</v>
      </c>
      <c r="C115" s="567" t="s">
        <v>4011</v>
      </c>
      <c r="D115" s="561">
        <f>F125</f>
        <v>1896</v>
      </c>
      <c r="E115" s="566" t="s">
        <v>2321</v>
      </c>
      <c r="F115" s="563">
        <f t="shared" si="6"/>
        <v>2692.32</v>
      </c>
      <c r="G115" s="561"/>
    </row>
    <row r="116" spans="1:8" ht="16.5">
      <c r="A116" s="565"/>
      <c r="B116" s="566"/>
      <c r="C116" s="567" t="s">
        <v>2309</v>
      </c>
      <c r="D116" s="561"/>
      <c r="E116" s="562"/>
      <c r="F116" s="563">
        <v>3.06</v>
      </c>
      <c r="G116" s="561"/>
    </row>
    <row r="117" spans="1:8" ht="16.5">
      <c r="A117" s="565"/>
      <c r="B117" s="566"/>
      <c r="C117" s="567"/>
      <c r="D117" s="561"/>
      <c r="E117" s="566"/>
      <c r="F117" s="563"/>
      <c r="G117" s="561"/>
    </row>
    <row r="118" spans="1:8" ht="16.5">
      <c r="A118" s="565"/>
      <c r="B118" s="566"/>
      <c r="C118" s="569" t="s">
        <v>3594</v>
      </c>
      <c r="D118" s="571"/>
      <c r="E118" s="560"/>
      <c r="F118" s="570">
        <f>SUM(F109:F117)</f>
        <v>7392.12</v>
      </c>
      <c r="G118" s="571" t="s">
        <v>1422</v>
      </c>
      <c r="H118">
        <f>F118/A115</f>
        <v>5205.72</v>
      </c>
    </row>
    <row r="119" spans="1:8" ht="16.5">
      <c r="A119" s="561"/>
      <c r="B119" s="561"/>
      <c r="C119" s="574"/>
      <c r="D119" s="561"/>
      <c r="E119" s="561"/>
      <c r="F119" s="561"/>
      <c r="G119" s="561"/>
    </row>
    <row r="120" spans="1:8" ht="16.5">
      <c r="A120" s="563">
        <v>1</v>
      </c>
      <c r="B120" s="566" t="s">
        <v>883</v>
      </c>
      <c r="C120" s="567" t="s">
        <v>4017</v>
      </c>
      <c r="D120" s="563">
        <f>D99</f>
        <v>836</v>
      </c>
      <c r="E120" s="567" t="s">
        <v>883</v>
      </c>
      <c r="F120" s="563">
        <f>D120*A120</f>
        <v>836</v>
      </c>
      <c r="G120" s="561"/>
    </row>
    <row r="121" spans="1:8" ht="16.5">
      <c r="A121" s="563">
        <v>1</v>
      </c>
      <c r="B121" s="566" t="s">
        <v>883</v>
      </c>
      <c r="C121" s="567" t="s">
        <v>4018</v>
      </c>
      <c r="D121" s="563">
        <f>D100</f>
        <v>618</v>
      </c>
      <c r="E121" s="567" t="s">
        <v>883</v>
      </c>
      <c r="F121" s="563">
        <f>D121*A121</f>
        <v>618</v>
      </c>
      <c r="G121" s="561"/>
    </row>
    <row r="122" spans="1:8" ht="16.5">
      <c r="A122" s="563">
        <v>0.5</v>
      </c>
      <c r="B122" s="566" t="s">
        <v>883</v>
      </c>
      <c r="C122" s="567" t="s">
        <v>4019</v>
      </c>
      <c r="D122" s="563">
        <f>D101</f>
        <v>884</v>
      </c>
      <c r="E122" s="567" t="s">
        <v>883</v>
      </c>
      <c r="F122" s="563">
        <f>D122*A122</f>
        <v>442</v>
      </c>
      <c r="G122" s="561"/>
    </row>
    <row r="123" spans="1:8" ht="16.5">
      <c r="A123" s="561"/>
      <c r="B123" s="566"/>
      <c r="C123" s="567"/>
      <c r="D123" s="563"/>
      <c r="E123" s="567"/>
      <c r="F123" s="563"/>
      <c r="G123" s="561"/>
    </row>
    <row r="124" spans="1:8" ht="16.5">
      <c r="A124" s="561"/>
      <c r="B124" s="568"/>
      <c r="C124" s="561"/>
      <c r="D124" s="561"/>
      <c r="E124" s="575"/>
      <c r="F124" s="576" t="s">
        <v>1614</v>
      </c>
      <c r="G124" s="561"/>
    </row>
    <row r="125" spans="1:8" ht="16.5">
      <c r="A125" s="561"/>
      <c r="B125" s="568"/>
      <c r="C125" s="567" t="s">
        <v>4020</v>
      </c>
      <c r="D125" s="561"/>
      <c r="E125" s="575"/>
      <c r="F125" s="570">
        <f>SUM(F120:F124)</f>
        <v>1896</v>
      </c>
      <c r="G125" s="561"/>
    </row>
    <row r="126" spans="1:8" ht="16.5">
      <c r="A126" s="561"/>
      <c r="B126" s="568"/>
      <c r="C126" s="567"/>
      <c r="D126" s="561"/>
      <c r="E126" s="575"/>
      <c r="F126" s="570"/>
      <c r="G126" s="561"/>
    </row>
    <row r="127" spans="1:8" ht="16.5">
      <c r="A127" s="561"/>
      <c r="B127" s="568"/>
      <c r="C127" s="561"/>
      <c r="D127" s="561"/>
      <c r="E127" s="575"/>
      <c r="F127" s="576" t="s">
        <v>1614</v>
      </c>
      <c r="G127" s="561"/>
    </row>
    <row r="128" spans="1:8" ht="16.5">
      <c r="A128" s="561"/>
      <c r="B128" s="1609" t="s">
        <v>4031</v>
      </c>
      <c r="C128" s="1609"/>
      <c r="D128" s="1609"/>
      <c r="E128" s="560"/>
      <c r="F128" s="560"/>
      <c r="G128" s="561"/>
    </row>
    <row r="129" spans="1:7" ht="16.5">
      <c r="A129" s="565"/>
      <c r="B129" s="566"/>
      <c r="C129" s="573" t="s">
        <v>4025</v>
      </c>
      <c r="D129" s="563"/>
      <c r="E129" s="566"/>
      <c r="F129" s="563"/>
      <c r="G129" s="561"/>
    </row>
    <row r="130" spans="1:7" ht="16.5">
      <c r="A130" s="565"/>
      <c r="B130" s="566"/>
      <c r="C130" s="567"/>
      <c r="D130" s="563"/>
      <c r="E130" s="566"/>
      <c r="F130" s="563"/>
      <c r="G130" s="561"/>
    </row>
    <row r="131" spans="1:7" ht="16.5">
      <c r="A131" s="565"/>
      <c r="B131" s="566"/>
      <c r="C131" s="567"/>
      <c r="D131" s="563"/>
      <c r="E131" s="566"/>
      <c r="F131" s="563"/>
      <c r="G131" s="561"/>
    </row>
    <row r="132" spans="1:7" ht="16.5">
      <c r="A132" s="565">
        <v>4.42</v>
      </c>
      <c r="B132" s="566" t="s">
        <v>928</v>
      </c>
      <c r="C132" s="567" t="s">
        <v>4026</v>
      </c>
      <c r="D132" s="563">
        <f>D109</f>
        <v>325</v>
      </c>
      <c r="E132" s="566" t="s">
        <v>928</v>
      </c>
      <c r="F132" s="563">
        <f>D132*A132</f>
        <v>1436.5</v>
      </c>
      <c r="G132" s="561"/>
    </row>
    <row r="133" spans="1:7" ht="16.5">
      <c r="A133" s="565">
        <v>7.36</v>
      </c>
      <c r="B133" s="566" t="s">
        <v>928</v>
      </c>
      <c r="C133" s="567" t="s">
        <v>4027</v>
      </c>
      <c r="D133" s="563">
        <f>D132</f>
        <v>325</v>
      </c>
      <c r="E133" s="566" t="s">
        <v>928</v>
      </c>
      <c r="F133" s="563">
        <f t="shared" ref="F133:F141" si="7">D133*A133</f>
        <v>2392</v>
      </c>
      <c r="G133" s="561"/>
    </row>
    <row r="134" spans="1:7" ht="16.5">
      <c r="A134" s="565">
        <v>3.03</v>
      </c>
      <c r="B134" s="566" t="s">
        <v>928</v>
      </c>
      <c r="C134" s="567" t="s">
        <v>4028</v>
      </c>
      <c r="D134" s="563">
        <f>D133</f>
        <v>325</v>
      </c>
      <c r="E134" s="566" t="s">
        <v>928</v>
      </c>
      <c r="F134" s="563">
        <f t="shared" si="7"/>
        <v>984.75</v>
      </c>
      <c r="G134" s="561"/>
    </row>
    <row r="135" spans="1:7" ht="16.5">
      <c r="A135" s="565">
        <v>1.38</v>
      </c>
      <c r="B135" s="566" t="s">
        <v>928</v>
      </c>
      <c r="C135" s="567" t="s">
        <v>4023</v>
      </c>
      <c r="D135" s="563">
        <f>D134</f>
        <v>325</v>
      </c>
      <c r="E135" s="566" t="s">
        <v>928</v>
      </c>
      <c r="F135" s="563">
        <f t="shared" si="7"/>
        <v>448.5</v>
      </c>
      <c r="G135" s="561"/>
    </row>
    <row r="136" spans="1:7" ht="16.5">
      <c r="A136" s="565">
        <v>2.0249999999999999</v>
      </c>
      <c r="B136" s="566" t="s">
        <v>236</v>
      </c>
      <c r="C136" s="567" t="s">
        <v>1888</v>
      </c>
      <c r="D136" s="563">
        <f>D110</f>
        <v>208.8</v>
      </c>
      <c r="E136" s="566" t="s">
        <v>236</v>
      </c>
      <c r="F136" s="563">
        <f t="shared" si="7"/>
        <v>422.82</v>
      </c>
      <c r="G136" s="561"/>
    </row>
    <row r="137" spans="1:7" ht="16.5">
      <c r="A137" s="565">
        <v>11.1</v>
      </c>
      <c r="B137" s="566" t="s">
        <v>841</v>
      </c>
      <c r="C137" s="567" t="s">
        <v>1889</v>
      </c>
      <c r="D137" s="563">
        <f>D111</f>
        <v>27.1</v>
      </c>
      <c r="E137" s="566" t="s">
        <v>841</v>
      </c>
      <c r="F137" s="563">
        <f t="shared" si="7"/>
        <v>300.81</v>
      </c>
      <c r="G137" s="561"/>
    </row>
    <row r="138" spans="1:7" ht="16.5">
      <c r="A138" s="565">
        <v>3</v>
      </c>
      <c r="B138" s="566" t="s">
        <v>4015</v>
      </c>
      <c r="C138" s="567" t="str">
        <f>C62</f>
        <v>10" I Max hinges (304 grade) qtn</v>
      </c>
      <c r="D138" s="563">
        <f>D112</f>
        <v>350</v>
      </c>
      <c r="E138" s="566" t="s">
        <v>784</v>
      </c>
      <c r="F138" s="563">
        <f t="shared" si="7"/>
        <v>1050</v>
      </c>
      <c r="G138" s="561"/>
    </row>
    <row r="139" spans="1:7" ht="16.5">
      <c r="A139" s="565">
        <v>3</v>
      </c>
      <c r="B139" s="566" t="s">
        <v>784</v>
      </c>
      <c r="C139" s="567" t="s">
        <v>4032</v>
      </c>
      <c r="D139" s="563">
        <f>D113</f>
        <v>48</v>
      </c>
      <c r="E139" s="566" t="s">
        <v>784</v>
      </c>
      <c r="F139" s="563">
        <f t="shared" si="7"/>
        <v>144</v>
      </c>
      <c r="G139" s="561"/>
    </row>
    <row r="140" spans="1:7" ht="16.5">
      <c r="A140" s="565">
        <v>4</v>
      </c>
      <c r="B140" s="566" t="s">
        <v>784</v>
      </c>
      <c r="C140" s="567" t="s">
        <v>4033</v>
      </c>
      <c r="D140" s="563">
        <v>15</v>
      </c>
      <c r="E140" s="566" t="s">
        <v>784</v>
      </c>
      <c r="F140" s="563">
        <f t="shared" si="7"/>
        <v>60</v>
      </c>
      <c r="G140" s="561"/>
    </row>
    <row r="141" spans="1:7" ht="16.5">
      <c r="A141" s="565">
        <v>2.0249999999999999</v>
      </c>
      <c r="B141" s="566" t="s">
        <v>2321</v>
      </c>
      <c r="C141" s="567" t="s">
        <v>1895</v>
      </c>
      <c r="D141" s="561">
        <f>F152</f>
        <v>1896</v>
      </c>
      <c r="E141" s="566" t="s">
        <v>2321</v>
      </c>
      <c r="F141" s="563">
        <f t="shared" si="7"/>
        <v>3839.4</v>
      </c>
      <c r="G141" s="561"/>
    </row>
    <row r="142" spans="1:7" ht="16.5">
      <c r="A142" s="565"/>
      <c r="B142" s="566"/>
      <c r="C142" s="567" t="s">
        <v>1896</v>
      </c>
      <c r="D142" s="561"/>
      <c r="E142" s="562"/>
      <c r="F142" s="563"/>
      <c r="G142" s="561"/>
    </row>
    <row r="143" spans="1:7" ht="16.5">
      <c r="A143" s="561"/>
      <c r="B143" s="568"/>
      <c r="C143" s="567"/>
      <c r="D143" s="561"/>
      <c r="E143" s="562"/>
      <c r="F143" s="563"/>
      <c r="G143" s="561"/>
    </row>
    <row r="144" spans="1:7" ht="16.5">
      <c r="A144" s="561"/>
      <c r="B144" s="561"/>
      <c r="C144" s="574" t="s">
        <v>3929</v>
      </c>
      <c r="D144" s="561"/>
      <c r="E144" s="561"/>
      <c r="F144" s="571">
        <f>SUM(F132:F143)</f>
        <v>11078.78</v>
      </c>
      <c r="G144" s="571" t="s">
        <v>1422</v>
      </c>
    </row>
    <row r="145" spans="1:7" ht="16.5">
      <c r="A145" s="561"/>
      <c r="B145" s="561"/>
      <c r="C145" s="36" t="s">
        <v>4034</v>
      </c>
      <c r="D145" s="561"/>
      <c r="E145" s="561"/>
      <c r="F145" s="36">
        <f>F144/A136</f>
        <v>5471</v>
      </c>
      <c r="G145" s="561" t="s">
        <v>2321</v>
      </c>
    </row>
    <row r="146" spans="1:7" ht="16.5">
      <c r="A146" s="561"/>
      <c r="B146" s="561"/>
      <c r="C146" s="574"/>
      <c r="D146" s="561"/>
      <c r="E146" s="561"/>
      <c r="F146" s="561"/>
      <c r="G146" s="561"/>
    </row>
    <row r="147" spans="1:7" ht="16.5">
      <c r="A147" s="563">
        <v>1</v>
      </c>
      <c r="B147" s="566" t="s">
        <v>883</v>
      </c>
      <c r="C147" s="567" t="s">
        <v>4017</v>
      </c>
      <c r="D147" s="563">
        <f>D120</f>
        <v>836</v>
      </c>
      <c r="E147" s="567" t="s">
        <v>883</v>
      </c>
      <c r="F147" s="563">
        <f>D147*A147</f>
        <v>836</v>
      </c>
      <c r="G147" s="561"/>
    </row>
    <row r="148" spans="1:7" ht="16.5">
      <c r="A148" s="563">
        <v>1</v>
      </c>
      <c r="B148" s="566" t="s">
        <v>883</v>
      </c>
      <c r="C148" s="567" t="s">
        <v>4018</v>
      </c>
      <c r="D148" s="563">
        <f>D121</f>
        <v>618</v>
      </c>
      <c r="E148" s="567" t="s">
        <v>883</v>
      </c>
      <c r="F148" s="563">
        <f>D148*A148</f>
        <v>618</v>
      </c>
      <c r="G148" s="561"/>
    </row>
    <row r="149" spans="1:7" ht="16.5">
      <c r="A149" s="563">
        <v>0.5</v>
      </c>
      <c r="B149" s="566" t="s">
        <v>883</v>
      </c>
      <c r="C149" s="567" t="s">
        <v>4019</v>
      </c>
      <c r="D149" s="563">
        <f>D122</f>
        <v>884</v>
      </c>
      <c r="E149" s="567" t="s">
        <v>883</v>
      </c>
      <c r="F149" s="563">
        <f>D149*A149</f>
        <v>442</v>
      </c>
      <c r="G149" s="561"/>
    </row>
    <row r="150" spans="1:7" ht="16.5">
      <c r="A150" s="561"/>
      <c r="B150" s="566"/>
      <c r="C150" s="567"/>
      <c r="D150" s="563"/>
      <c r="E150" s="567"/>
      <c r="F150" s="563"/>
      <c r="G150" s="561"/>
    </row>
    <row r="151" spans="1:7" ht="16.5">
      <c r="A151" s="561"/>
      <c r="B151" s="568"/>
      <c r="C151" s="561"/>
      <c r="D151" s="561"/>
      <c r="E151" s="575"/>
      <c r="F151" s="576" t="s">
        <v>1614</v>
      </c>
      <c r="G151" s="561"/>
    </row>
    <row r="152" spans="1:7" ht="16.5">
      <c r="A152" s="561"/>
      <c r="B152" s="568"/>
      <c r="C152" s="567" t="s">
        <v>4020</v>
      </c>
      <c r="D152" s="561"/>
      <c r="E152" s="575"/>
      <c r="F152" s="570">
        <f>SUM(F147:F151)</f>
        <v>1896</v>
      </c>
      <c r="G152" s="561"/>
    </row>
    <row r="153" spans="1:7" ht="16.5">
      <c r="A153" s="561"/>
      <c r="B153" s="568"/>
      <c r="C153" s="561"/>
      <c r="D153" s="561"/>
      <c r="E153" s="575"/>
      <c r="F153" s="576" t="s">
        <v>1614</v>
      </c>
      <c r="G153" s="561"/>
    </row>
    <row r="155" spans="1:7">
      <c r="A155" s="1609" t="s">
        <v>4035</v>
      </c>
      <c r="B155" s="1609"/>
      <c r="C155" s="1609"/>
      <c r="D155" s="1609"/>
      <c r="E155" s="1609"/>
      <c r="F155" s="1609"/>
    </row>
    <row r="156" spans="1:7">
      <c r="A156" s="1609"/>
      <c r="B156" s="1609"/>
      <c r="C156" s="1609"/>
      <c r="D156" s="1609"/>
      <c r="E156" s="1609"/>
      <c r="F156" s="1609"/>
    </row>
    <row r="157" spans="1:7" ht="16.5">
      <c r="A157" s="565"/>
      <c r="B157" s="566"/>
      <c r="C157" s="567"/>
      <c r="D157" s="563"/>
      <c r="E157" s="566"/>
      <c r="F157" s="563"/>
    </row>
    <row r="158" spans="1:7" ht="16.5">
      <c r="A158" s="565">
        <v>6.56</v>
      </c>
      <c r="B158" s="566" t="s">
        <v>928</v>
      </c>
      <c r="C158" s="567" t="s">
        <v>4023</v>
      </c>
      <c r="D158" s="563">
        <f>D135</f>
        <v>325</v>
      </c>
      <c r="E158" s="566" t="s">
        <v>928</v>
      </c>
      <c r="F158" s="563">
        <f>D158*A158</f>
        <v>2132</v>
      </c>
    </row>
    <row r="159" spans="1:7" ht="16.5">
      <c r="A159" s="565">
        <v>1.0129999999999999</v>
      </c>
      <c r="B159" s="566" t="s">
        <v>236</v>
      </c>
      <c r="C159" s="567" t="s">
        <v>4007</v>
      </c>
      <c r="D159" s="563">
        <f>D136</f>
        <v>208.8</v>
      </c>
      <c r="E159" s="566" t="s">
        <v>236</v>
      </c>
      <c r="F159" s="563">
        <f t="shared" ref="F159:F164" si="8">D159*A159</f>
        <v>211.51</v>
      </c>
    </row>
    <row r="160" spans="1:7" ht="16.5">
      <c r="A160" s="565">
        <v>4.2</v>
      </c>
      <c r="B160" s="566" t="s">
        <v>841</v>
      </c>
      <c r="C160" s="567" t="s">
        <v>4006</v>
      </c>
      <c r="D160" s="563">
        <f>D137</f>
        <v>27.1</v>
      </c>
      <c r="E160" s="566" t="s">
        <v>841</v>
      </c>
      <c r="F160" s="563">
        <f t="shared" si="8"/>
        <v>113.82</v>
      </c>
    </row>
    <row r="161" spans="1:7" ht="16.5">
      <c r="A161" s="565">
        <v>1</v>
      </c>
      <c r="B161" s="566" t="s">
        <v>4015</v>
      </c>
      <c r="C161" s="567" t="str">
        <f>C138</f>
        <v>10" I Max hinges (304 grade) qtn</v>
      </c>
      <c r="D161" s="563">
        <f>D138</f>
        <v>350</v>
      </c>
      <c r="E161" s="566" t="s">
        <v>784</v>
      </c>
      <c r="F161" s="563">
        <f t="shared" si="8"/>
        <v>350</v>
      </c>
    </row>
    <row r="162" spans="1:7" ht="16.5">
      <c r="A162" s="565">
        <v>1</v>
      </c>
      <c r="B162" s="566" t="s">
        <v>784</v>
      </c>
      <c r="C162" s="567" t="s">
        <v>4008</v>
      </c>
      <c r="D162" s="563">
        <f>D139</f>
        <v>48</v>
      </c>
      <c r="E162" s="566" t="s">
        <v>784</v>
      </c>
      <c r="F162" s="563">
        <f t="shared" si="8"/>
        <v>48</v>
      </c>
    </row>
    <row r="163" spans="1:7" ht="16.5">
      <c r="A163" s="565">
        <v>4</v>
      </c>
      <c r="B163" s="566" t="s">
        <v>784</v>
      </c>
      <c r="C163" s="567" t="s">
        <v>4010</v>
      </c>
      <c r="D163" s="563">
        <v>15</v>
      </c>
      <c r="E163" s="566" t="s">
        <v>784</v>
      </c>
      <c r="F163" s="563">
        <f>D163*A163</f>
        <v>60</v>
      </c>
    </row>
    <row r="164" spans="1:7" ht="16.5">
      <c r="A164" s="565">
        <v>1.0129999999999999</v>
      </c>
      <c r="B164" s="566" t="s">
        <v>2321</v>
      </c>
      <c r="C164" s="567" t="s">
        <v>4011</v>
      </c>
      <c r="D164" s="561">
        <f>D141</f>
        <v>1896</v>
      </c>
      <c r="E164" s="566" t="s">
        <v>2321</v>
      </c>
      <c r="F164" s="563">
        <f t="shared" si="8"/>
        <v>1920.65</v>
      </c>
    </row>
    <row r="165" spans="1:7" ht="16.5">
      <c r="A165" s="565"/>
      <c r="B165" s="566"/>
      <c r="C165" s="567" t="s">
        <v>2309</v>
      </c>
      <c r="D165" s="561"/>
      <c r="E165" s="562"/>
      <c r="F165" s="563"/>
    </row>
    <row r="166" spans="1:7" ht="23.25" customHeight="1">
      <c r="A166" s="565"/>
      <c r="B166" s="566"/>
      <c r="C166" s="569" t="s">
        <v>3594</v>
      </c>
      <c r="D166" s="571"/>
      <c r="E166" s="560"/>
      <c r="F166" s="570">
        <f>SUM(F158:F165)</f>
        <v>4835.9799999999996</v>
      </c>
    </row>
    <row r="167" spans="1:7" ht="13.5" customHeight="1">
      <c r="A167" s="565"/>
      <c r="B167" s="566"/>
      <c r="C167" s="36" t="s">
        <v>4036</v>
      </c>
      <c r="D167" s="561"/>
      <c r="E167" s="561"/>
      <c r="F167" s="36">
        <f>F166/A164</f>
        <v>4773.92</v>
      </c>
      <c r="G167" s="561" t="s">
        <v>2321</v>
      </c>
    </row>
    <row r="168" spans="1:7" ht="16.5">
      <c r="A168" s="561"/>
      <c r="B168" s="561"/>
      <c r="C168" s="574"/>
      <c r="D168" s="561"/>
      <c r="E168" s="561"/>
      <c r="F168" s="561"/>
    </row>
    <row r="169" spans="1:7" ht="16.5">
      <c r="A169" s="563">
        <v>1</v>
      </c>
      <c r="B169" s="566" t="s">
        <v>883</v>
      </c>
      <c r="C169" s="567" t="s">
        <v>4017</v>
      </c>
      <c r="D169" s="563">
        <f>D147</f>
        <v>836</v>
      </c>
      <c r="E169" s="567" t="s">
        <v>883</v>
      </c>
      <c r="F169" s="563">
        <f>D169*A169</f>
        <v>836</v>
      </c>
    </row>
    <row r="170" spans="1:7" ht="16.5">
      <c r="A170" s="563">
        <v>1</v>
      </c>
      <c r="B170" s="566" t="s">
        <v>883</v>
      </c>
      <c r="C170" s="567" t="s">
        <v>4018</v>
      </c>
      <c r="D170" s="563">
        <f>D148</f>
        <v>618</v>
      </c>
      <c r="E170" s="567" t="s">
        <v>883</v>
      </c>
      <c r="F170" s="563">
        <f>D170*A170</f>
        <v>618</v>
      </c>
    </row>
    <row r="171" spans="1:7" ht="16.5">
      <c r="A171" s="563">
        <v>0.5</v>
      </c>
      <c r="B171" s="566" t="s">
        <v>883</v>
      </c>
      <c r="C171" s="567" t="s">
        <v>4019</v>
      </c>
      <c r="D171" s="563">
        <f>D149</f>
        <v>884</v>
      </c>
      <c r="E171" s="567" t="s">
        <v>883</v>
      </c>
      <c r="F171" s="563">
        <f>D171*A171</f>
        <v>442</v>
      </c>
    </row>
    <row r="172" spans="1:7" ht="35.25" hidden="1" customHeight="1">
      <c r="A172" s="561"/>
      <c r="B172" s="566"/>
      <c r="C172" s="567"/>
      <c r="D172" s="563"/>
      <c r="E172" s="567"/>
      <c r="F172" s="563"/>
    </row>
    <row r="173" spans="1:7" ht="15.75" hidden="1" customHeight="1">
      <c r="A173" s="561"/>
      <c r="B173" s="568"/>
      <c r="C173" s="561"/>
      <c r="D173" s="561"/>
      <c r="E173" s="575"/>
      <c r="F173" s="576" t="s">
        <v>1614</v>
      </c>
    </row>
    <row r="174" spans="1:7" ht="15.75" hidden="1" customHeight="1">
      <c r="A174" s="561"/>
      <c r="B174" s="568"/>
      <c r="C174" s="567" t="s">
        <v>4020</v>
      </c>
      <c r="D174" s="561"/>
      <c r="E174" s="575"/>
      <c r="F174" s="570">
        <f>SUM(F169:F173)</f>
        <v>1896</v>
      </c>
    </row>
    <row r="175" spans="1:7" ht="15.75" hidden="1" customHeight="1">
      <c r="A175" s="561"/>
      <c r="B175" s="568"/>
      <c r="C175" s="561"/>
      <c r="D175" s="561"/>
      <c r="E175" s="575"/>
      <c r="F175" s="576" t="s">
        <v>1614</v>
      </c>
    </row>
    <row r="176" spans="1:7">
      <c r="F176" s="36">
        <f>SUM(F174)</f>
        <v>1896</v>
      </c>
    </row>
    <row r="178" spans="1:7" ht="19.5">
      <c r="B178" s="3"/>
      <c r="C178" s="216"/>
      <c r="D178" s="1610"/>
      <c r="E178" s="1610"/>
      <c r="F178" s="1610"/>
    </row>
    <row r="179" spans="1:7">
      <c r="A179" s="15"/>
      <c r="B179" s="7"/>
      <c r="C179" s="1"/>
      <c r="D179" s="8"/>
      <c r="E179" s="7"/>
      <c r="F179" s="8"/>
    </row>
    <row r="180" spans="1:7">
      <c r="A180" s="117"/>
      <c r="B180" s="118" t="s">
        <v>2289</v>
      </c>
      <c r="C180" s="119" t="s">
        <v>4747</v>
      </c>
      <c r="D180" s="110"/>
      <c r="E180" s="113"/>
      <c r="F180" s="110"/>
      <c r="G180" s="50"/>
    </row>
    <row r="181" spans="1:7">
      <c r="A181" s="110"/>
      <c r="B181" s="111"/>
      <c r="C181" s="119" t="s">
        <v>4748</v>
      </c>
      <c r="D181" s="110"/>
      <c r="E181" s="113"/>
      <c r="F181" s="110"/>
      <c r="G181" s="50"/>
    </row>
    <row r="182" spans="1:7" ht="18">
      <c r="A182" s="110"/>
      <c r="B182" s="111"/>
      <c r="C182" s="381" t="s">
        <v>4749</v>
      </c>
      <c r="D182" s="110"/>
      <c r="E182" s="113"/>
      <c r="F182" s="110"/>
      <c r="G182" s="50"/>
    </row>
    <row r="183" spans="1:7">
      <c r="A183" s="110"/>
      <c r="B183" s="111"/>
      <c r="C183" s="120" t="s">
        <v>1614</v>
      </c>
      <c r="D183" s="110"/>
      <c r="E183" s="113"/>
      <c r="F183" s="110"/>
      <c r="G183" s="50"/>
    </row>
    <row r="184" spans="1:7">
      <c r="A184" s="110"/>
      <c r="B184" s="111"/>
      <c r="C184" s="772" t="s">
        <v>4750</v>
      </c>
      <c r="D184" s="114"/>
      <c r="E184" s="382"/>
      <c r="F184" s="110"/>
      <c r="G184" s="50"/>
    </row>
    <row r="185" spans="1:7">
      <c r="A185" s="110"/>
      <c r="B185" s="111"/>
      <c r="C185" s="119" t="s">
        <v>4751</v>
      </c>
      <c r="D185" s="114"/>
      <c r="E185" s="382"/>
      <c r="F185" s="110"/>
      <c r="G185" s="50"/>
    </row>
    <row r="186" spans="1:7">
      <c r="A186" s="110"/>
      <c r="B186" s="111"/>
      <c r="C186" s="119" t="s">
        <v>4752</v>
      </c>
      <c r="G186" s="50"/>
    </row>
    <row r="187" spans="1:7">
      <c r="A187" s="110"/>
      <c r="B187" s="111"/>
      <c r="C187" s="119" t="s">
        <v>4769</v>
      </c>
      <c r="D187" s="114" t="s">
        <v>2090</v>
      </c>
      <c r="E187" s="383">
        <f>2*2*3*0.15*0.15</f>
        <v>0.27</v>
      </c>
      <c r="F187" s="110" t="s">
        <v>2189</v>
      </c>
      <c r="G187" s="50"/>
    </row>
    <row r="188" spans="1:7" ht="39" customHeight="1">
      <c r="A188" s="110"/>
      <c r="B188" s="111"/>
      <c r="C188" s="119" t="s">
        <v>4753</v>
      </c>
      <c r="D188" s="114" t="s">
        <v>2090</v>
      </c>
      <c r="E188" s="383">
        <f>4*2*0.15*0.15*2.4</f>
        <v>0.432</v>
      </c>
      <c r="F188" s="110" t="s">
        <v>2189</v>
      </c>
      <c r="G188" s="50"/>
    </row>
    <row r="189" spans="1:7" ht="22.5" customHeight="1">
      <c r="A189" s="110"/>
      <c r="B189" s="111"/>
      <c r="C189" s="119"/>
      <c r="D189" s="114"/>
      <c r="E189" s="120" t="s">
        <v>1614</v>
      </c>
      <c r="F189" s="130"/>
      <c r="G189" s="50"/>
    </row>
    <row r="190" spans="1:7" ht="16.5" customHeight="1">
      <c r="A190" s="110"/>
      <c r="B190" s="111"/>
      <c r="C190" s="110"/>
      <c r="D190" s="110"/>
      <c r="E190" s="414">
        <f>SUM(E187:E189)</f>
        <v>0.70199999999999996</v>
      </c>
      <c r="F190" s="36" t="s">
        <v>2189</v>
      </c>
      <c r="G190" s="50"/>
    </row>
    <row r="191" spans="1:7" ht="16.5" customHeight="1">
      <c r="A191" s="110"/>
      <c r="B191" s="111"/>
      <c r="C191" s="119" t="s">
        <v>4770</v>
      </c>
      <c r="D191" s="110"/>
      <c r="E191" s="157"/>
      <c r="F191" s="135"/>
      <c r="G191" s="50"/>
    </row>
    <row r="192" spans="1:7" ht="27.75" customHeight="1">
      <c r="A192" s="110"/>
      <c r="B192" s="111"/>
      <c r="C192" s="119" t="s">
        <v>4754</v>
      </c>
      <c r="D192" s="110"/>
      <c r="E192" s="390"/>
      <c r="F192" s="135"/>
      <c r="G192" s="50"/>
    </row>
    <row r="193" spans="1:8" ht="14.25" customHeight="1">
      <c r="A193" s="110"/>
      <c r="B193" s="111"/>
      <c r="C193" s="119"/>
      <c r="D193" s="110"/>
      <c r="E193" s="390"/>
      <c r="F193" s="135"/>
      <c r="G193" s="50"/>
    </row>
    <row r="194" spans="1:8" ht="39" customHeight="1">
      <c r="A194" s="136">
        <f>D197</f>
        <v>0.1208</v>
      </c>
      <c r="B194" s="111" t="s">
        <v>884</v>
      </c>
      <c r="C194" s="773" t="s">
        <v>4755</v>
      </c>
      <c r="D194" s="380">
        <f>3*1*1.8*0.15*0.05</f>
        <v>4.0500000000000001E-2</v>
      </c>
      <c r="E194" s="110">
        <v>106376</v>
      </c>
      <c r="F194" s="117" t="s">
        <v>884</v>
      </c>
      <c r="G194" s="121">
        <f>E194*A194</f>
        <v>12850.22</v>
      </c>
    </row>
    <row r="195" spans="1:8" ht="39" customHeight="1">
      <c r="A195" s="136"/>
      <c r="B195" s="111"/>
      <c r="C195" s="110" t="s">
        <v>4756</v>
      </c>
      <c r="D195" s="136">
        <f>6*1*0.1*0.05*2.15</f>
        <v>6.4500000000000002E-2</v>
      </c>
      <c r="E195" s="117"/>
      <c r="F195" s="121"/>
      <c r="G195" s="50"/>
    </row>
    <row r="196" spans="1:8" ht="39" customHeight="1">
      <c r="A196" s="136"/>
      <c r="B196" s="111"/>
      <c r="C196" s="110" t="s">
        <v>4757</v>
      </c>
      <c r="D196" s="136">
        <f>2*3*0.35*0.15*0.05</f>
        <v>1.5800000000000002E-2</v>
      </c>
      <c r="E196" s="117"/>
      <c r="F196" s="121"/>
      <c r="G196" s="50"/>
    </row>
    <row r="197" spans="1:8" ht="39" customHeight="1">
      <c r="A197" s="136"/>
      <c r="B197" s="111"/>
      <c r="C197" s="110"/>
      <c r="D197" s="776">
        <f>SUM(D194:D196)</f>
        <v>0.1208</v>
      </c>
      <c r="E197" s="117"/>
      <c r="F197" s="121"/>
      <c r="G197" s="50"/>
    </row>
    <row r="198" spans="1:8" ht="54.75" customHeight="1">
      <c r="A198" s="130">
        <v>4.5969999999999997E-2</v>
      </c>
      <c r="B198" s="118" t="s">
        <v>884</v>
      </c>
      <c r="C198" s="126" t="s">
        <v>4772</v>
      </c>
      <c r="D198" s="168">
        <f>8*1*0.815*0.35*0.01875</f>
        <v>4.2790000000000002E-2</v>
      </c>
      <c r="E198" s="121">
        <v>101921</v>
      </c>
      <c r="F198" s="117" t="s">
        <v>884</v>
      </c>
      <c r="G198" s="121">
        <f>E198*A198</f>
        <v>4685.3100000000004</v>
      </c>
      <c r="H198" s="50"/>
    </row>
    <row r="199" spans="1:8" ht="30.75">
      <c r="A199" s="130">
        <f>D199</f>
        <v>3.98</v>
      </c>
      <c r="B199" s="118" t="s">
        <v>884</v>
      </c>
      <c r="C199" s="126" t="s">
        <v>4771</v>
      </c>
      <c r="D199">
        <f>1.85*2.15</f>
        <v>3.98</v>
      </c>
      <c r="E199" s="121">
        <f>Data!AE30</f>
        <v>1457</v>
      </c>
      <c r="F199" s="117" t="s">
        <v>2321</v>
      </c>
      <c r="G199" s="121">
        <f>E199*A199</f>
        <v>5798.86</v>
      </c>
      <c r="H199" s="50"/>
    </row>
    <row r="200" spans="1:8">
      <c r="A200" s="130">
        <f>D200</f>
        <v>17.399999999999999</v>
      </c>
      <c r="B200" s="118" t="s">
        <v>1804</v>
      </c>
      <c r="C200" s="126" t="s">
        <v>4773</v>
      </c>
      <c r="D200">
        <f>6*2+3*1.8</f>
        <v>17.399999999999999</v>
      </c>
      <c r="E200" s="121">
        <v>30</v>
      </c>
      <c r="F200" s="117" t="s">
        <v>1804</v>
      </c>
      <c r="G200" s="121">
        <f>E200*A200</f>
        <v>522</v>
      </c>
      <c r="H200" s="50"/>
    </row>
    <row r="201" spans="1:8">
      <c r="A201" s="132"/>
      <c r="B201" s="111"/>
      <c r="C201" s="119"/>
      <c r="E201" s="121"/>
      <c r="F201" s="113"/>
      <c r="G201" s="121">
        <f>E201*A201</f>
        <v>0</v>
      </c>
      <c r="H201" s="50"/>
    </row>
    <row r="202" spans="1:8">
      <c r="A202" s="132"/>
      <c r="B202" s="111"/>
      <c r="C202" s="119" t="s">
        <v>4774</v>
      </c>
      <c r="E202" s="121"/>
      <c r="F202" s="113"/>
      <c r="G202" s="121"/>
      <c r="H202" s="50"/>
    </row>
    <row r="203" spans="1:8" ht="37.5" customHeight="1">
      <c r="A203" s="132">
        <f>D205</f>
        <v>1.26</v>
      </c>
      <c r="B203" s="118" t="s">
        <v>620</v>
      </c>
      <c r="C203" s="126" t="s">
        <v>4777</v>
      </c>
      <c r="D203">
        <f>2*1*0.35*1.4</f>
        <v>0.98</v>
      </c>
      <c r="E203" s="121">
        <v>336</v>
      </c>
      <c r="F203" s="113" t="s">
        <v>620</v>
      </c>
      <c r="G203" s="121">
        <f>E203*A203</f>
        <v>423.36</v>
      </c>
      <c r="H203" s="50"/>
    </row>
    <row r="204" spans="1:8" ht="37.5" customHeight="1">
      <c r="A204" s="132"/>
      <c r="B204" s="118"/>
      <c r="C204" s="126" t="s">
        <v>4775</v>
      </c>
      <c r="D204">
        <f>2*1*0.35*0.4</f>
        <v>0.28000000000000003</v>
      </c>
      <c r="E204" s="121"/>
      <c r="F204" s="113"/>
      <c r="G204" s="121"/>
      <c r="H204" s="50"/>
    </row>
    <row r="205" spans="1:8" ht="37.5" customHeight="1">
      <c r="A205" s="132"/>
      <c r="B205" s="118"/>
      <c r="C205" s="126"/>
      <c r="D205" s="36">
        <f>SUM(D203:D204)</f>
        <v>1.26</v>
      </c>
      <c r="E205" s="121"/>
      <c r="F205" s="113"/>
      <c r="G205" s="121"/>
      <c r="H205" s="50"/>
    </row>
    <row r="206" spans="1:8" ht="42.75" customHeight="1">
      <c r="A206" s="132">
        <v>9.8000000000000007</v>
      </c>
      <c r="B206" s="118" t="s">
        <v>1804</v>
      </c>
      <c r="C206" s="126" t="s">
        <v>4778</v>
      </c>
      <c r="D206">
        <v>9.8000000000000007</v>
      </c>
      <c r="E206" s="121">
        <v>59</v>
      </c>
      <c r="F206" s="113" t="s">
        <v>841</v>
      </c>
      <c r="G206" s="121">
        <f t="shared" ref="G206:G214" si="9">E206*A206</f>
        <v>578.20000000000005</v>
      </c>
      <c r="H206" s="50"/>
    </row>
    <row r="207" spans="1:8" ht="47.25">
      <c r="A207" s="132">
        <f>D207</f>
        <v>1.51</v>
      </c>
      <c r="B207" s="118" t="s">
        <v>620</v>
      </c>
      <c r="C207" s="774" t="s">
        <v>4758</v>
      </c>
      <c r="D207">
        <f>2*1*0.35*2.15</f>
        <v>1.51</v>
      </c>
      <c r="E207" s="121">
        <f>Data!AE32</f>
        <v>1362</v>
      </c>
      <c r="F207" s="117" t="s">
        <v>620</v>
      </c>
      <c r="G207" s="121">
        <f t="shared" si="9"/>
        <v>2056.62</v>
      </c>
      <c r="H207" s="50"/>
    </row>
    <row r="208" spans="1:8">
      <c r="A208" s="121"/>
      <c r="B208" s="118"/>
      <c r="C208" s="108" t="s">
        <v>2864</v>
      </c>
      <c r="E208" s="121"/>
      <c r="F208" s="117"/>
      <c r="G208" s="121">
        <f t="shared" si="9"/>
        <v>0</v>
      </c>
      <c r="H208" s="50"/>
    </row>
    <row r="209" spans="1:8">
      <c r="A209" s="121">
        <v>8</v>
      </c>
      <c r="B209" s="118" t="s">
        <v>883</v>
      </c>
      <c r="C209" s="119" t="s">
        <v>4759</v>
      </c>
      <c r="E209" s="121">
        <f>Data!P2645</f>
        <v>214.1</v>
      </c>
      <c r="F209" s="117" t="s">
        <v>883</v>
      </c>
      <c r="G209" s="121">
        <f t="shared" si="9"/>
        <v>1712.8</v>
      </c>
      <c r="H209" s="50"/>
    </row>
    <row r="210" spans="1:8">
      <c r="A210" s="121">
        <v>3</v>
      </c>
      <c r="B210" s="118" t="s">
        <v>883</v>
      </c>
      <c r="C210" s="119" t="s">
        <v>4760</v>
      </c>
      <c r="E210" s="121">
        <f>Data!P2646</f>
        <v>408</v>
      </c>
      <c r="F210" s="117" t="s">
        <v>883</v>
      </c>
      <c r="G210" s="121">
        <f t="shared" si="9"/>
        <v>1224</v>
      </c>
      <c r="H210" s="50"/>
    </row>
    <row r="211" spans="1:8">
      <c r="A211" s="121">
        <v>1</v>
      </c>
      <c r="B211" s="118" t="s">
        <v>883</v>
      </c>
      <c r="C211" s="119" t="s">
        <v>4761</v>
      </c>
      <c r="E211" s="775">
        <v>320</v>
      </c>
      <c r="F211" s="117" t="s">
        <v>883</v>
      </c>
      <c r="G211" s="121">
        <f t="shared" si="9"/>
        <v>320</v>
      </c>
      <c r="H211" s="50"/>
    </row>
    <row r="212" spans="1:8">
      <c r="A212" s="121">
        <v>2</v>
      </c>
      <c r="B212" s="118" t="s">
        <v>883</v>
      </c>
      <c r="C212" s="119" t="s">
        <v>4762</v>
      </c>
      <c r="E212" s="121">
        <v>650</v>
      </c>
      <c r="F212" s="117" t="s">
        <v>883</v>
      </c>
      <c r="G212" s="121">
        <f t="shared" si="9"/>
        <v>1300</v>
      </c>
      <c r="H212" s="50"/>
    </row>
    <row r="213" spans="1:8">
      <c r="A213" s="121">
        <v>2</v>
      </c>
      <c r="B213" s="118" t="s">
        <v>883</v>
      </c>
      <c r="C213" s="119" t="s">
        <v>4763</v>
      </c>
      <c r="E213" s="121">
        <v>200</v>
      </c>
      <c r="F213" s="117" t="s">
        <v>883</v>
      </c>
      <c r="G213" s="121">
        <f t="shared" si="9"/>
        <v>400</v>
      </c>
      <c r="H213" s="50"/>
    </row>
    <row r="214" spans="1:8">
      <c r="A214" s="121">
        <v>2</v>
      </c>
      <c r="B214" s="118" t="s">
        <v>883</v>
      </c>
      <c r="C214" s="119" t="s">
        <v>4764</v>
      </c>
      <c r="E214" s="121">
        <v>60</v>
      </c>
      <c r="F214" s="117" t="s">
        <v>883</v>
      </c>
      <c r="G214" s="121">
        <f t="shared" si="9"/>
        <v>120</v>
      </c>
      <c r="H214" s="50"/>
    </row>
    <row r="215" spans="1:8" hidden="1">
      <c r="A215" s="110"/>
      <c r="B215" s="111"/>
      <c r="C215" s="110" t="s">
        <v>4765</v>
      </c>
      <c r="E215" s="117" t="s">
        <v>668</v>
      </c>
      <c r="F215" s="113"/>
      <c r="G215" s="391">
        <v>400</v>
      </c>
      <c r="H215" s="50"/>
    </row>
    <row r="216" spans="1:8">
      <c r="A216" s="110"/>
      <c r="B216" s="111"/>
      <c r="C216" s="110" t="s">
        <v>4776</v>
      </c>
      <c r="E216" s="121"/>
      <c r="F216" s="113" t="s">
        <v>668</v>
      </c>
      <c r="G216" s="124">
        <v>400</v>
      </c>
      <c r="H216" s="50"/>
    </row>
    <row r="217" spans="1:8">
      <c r="A217" s="110"/>
      <c r="B217" s="111"/>
      <c r="E217" s="121"/>
      <c r="F217" s="113"/>
      <c r="G217" s="121"/>
      <c r="H217" s="50"/>
    </row>
    <row r="218" spans="1:8">
      <c r="A218" s="110"/>
      <c r="B218" s="111"/>
      <c r="C218" s="119" t="s">
        <v>3929</v>
      </c>
      <c r="E218" s="121"/>
      <c r="F218" s="113"/>
      <c r="G218" s="120">
        <f>SUM(G194:G217)</f>
        <v>32791.370000000003</v>
      </c>
      <c r="H218" s="50"/>
    </row>
    <row r="219" spans="1:8">
      <c r="A219" s="110"/>
      <c r="B219" s="111"/>
      <c r="C219" s="108" t="s">
        <v>561</v>
      </c>
      <c r="E219" s="110"/>
      <c r="F219" s="115" t="s">
        <v>735</v>
      </c>
      <c r="G219" s="109">
        <v>27750</v>
      </c>
      <c r="H219" s="414" t="s">
        <v>3699</v>
      </c>
    </row>
    <row r="220" spans="1:8">
      <c r="G220" s="50"/>
    </row>
    <row r="221" spans="1:8">
      <c r="A221" s="50"/>
      <c r="B221" s="3"/>
      <c r="C221" s="1"/>
      <c r="E221" s="10"/>
    </row>
    <row r="222" spans="1:8">
      <c r="A222" s="50"/>
      <c r="B222" s="3"/>
      <c r="C222" s="1"/>
      <c r="E222" s="10"/>
    </row>
    <row r="223" spans="1:8">
      <c r="A223" s="50"/>
      <c r="B223" s="3"/>
      <c r="C223" s="1"/>
      <c r="E223" s="10"/>
    </row>
    <row r="224" spans="1:8">
      <c r="A224" s="50"/>
      <c r="B224" s="3"/>
      <c r="C224" s="5"/>
      <c r="D224" s="5"/>
      <c r="E224" s="10"/>
    </row>
    <row r="225" spans="1:6" ht="18" customHeight="1">
      <c r="A225" s="50"/>
      <c r="B225" s="7"/>
      <c r="C225" s="1"/>
      <c r="E225" s="10"/>
    </row>
    <row r="226" spans="1:6">
      <c r="A226" s="50"/>
      <c r="B226" s="3"/>
      <c r="C226" s="1"/>
      <c r="E226" s="10"/>
    </row>
    <row r="227" spans="1:6">
      <c r="A227" s="12"/>
      <c r="B227" s="7"/>
      <c r="C227" s="1"/>
      <c r="D227" s="63"/>
      <c r="E227" s="1"/>
      <c r="F227" s="8"/>
    </row>
    <row r="228" spans="1:6">
      <c r="A228" s="12"/>
      <c r="B228" s="7"/>
      <c r="C228" s="1"/>
      <c r="D228" s="63"/>
      <c r="E228" s="1"/>
      <c r="F228" s="8"/>
    </row>
    <row r="229" spans="1:6">
      <c r="A229" s="12"/>
      <c r="B229" s="7"/>
      <c r="C229" s="1"/>
      <c r="D229" s="63"/>
      <c r="E229" s="1"/>
      <c r="F229" s="8"/>
    </row>
    <row r="230" spans="1:6" ht="18" customHeight="1">
      <c r="A230" s="50"/>
      <c r="B230" s="7"/>
      <c r="C230" s="1"/>
      <c r="D230" s="63"/>
      <c r="E230" s="1"/>
      <c r="F230" s="8"/>
    </row>
    <row r="231" spans="1:6">
      <c r="A231" s="50"/>
      <c r="B231" s="3"/>
      <c r="C231" s="1"/>
      <c r="E231" s="10"/>
      <c r="F231" s="5"/>
    </row>
    <row r="232" spans="1:6">
      <c r="A232" s="50"/>
      <c r="B232" s="3"/>
      <c r="C232" s="2"/>
      <c r="E232" s="10"/>
      <c r="F232" s="8"/>
    </row>
    <row r="233" spans="1:6">
      <c r="A233" s="50"/>
      <c r="B233" s="3"/>
      <c r="E233" s="10"/>
      <c r="F233" s="5"/>
    </row>
    <row r="234" spans="1:6">
      <c r="A234" s="50"/>
      <c r="B234" s="3"/>
      <c r="C234" s="2"/>
      <c r="E234" s="10"/>
      <c r="F234" s="8"/>
    </row>
    <row r="235" spans="1:6">
      <c r="A235" s="50"/>
      <c r="B235" s="3"/>
      <c r="C235" s="1"/>
      <c r="D235" s="8"/>
      <c r="E235" s="1"/>
      <c r="F235" s="38"/>
    </row>
    <row r="236" spans="1:6">
      <c r="A236" s="50"/>
      <c r="B236" s="3"/>
      <c r="C236" s="1"/>
      <c r="D236" s="8"/>
      <c r="E236" s="1"/>
      <c r="F236" s="38"/>
    </row>
    <row r="237" spans="1:6">
      <c r="A237" s="50"/>
      <c r="B237" s="3"/>
      <c r="C237" s="1"/>
      <c r="D237" s="8"/>
      <c r="E237" s="1"/>
      <c r="F237" s="38"/>
    </row>
    <row r="238" spans="1:6">
      <c r="A238" s="50"/>
      <c r="B238" s="3"/>
      <c r="C238" s="1"/>
      <c r="D238" s="8"/>
      <c r="E238" s="1"/>
      <c r="F238" s="38"/>
    </row>
    <row r="239" spans="1:6">
      <c r="A239" s="50"/>
      <c r="B239" s="3"/>
      <c r="C239" s="1"/>
      <c r="D239" s="8"/>
      <c r="E239" s="1"/>
      <c r="F239" s="38"/>
    </row>
    <row r="247" spans="1:8" ht="16.5">
      <c r="A247" s="1609" t="s">
        <v>4284</v>
      </c>
      <c r="B247" s="1609"/>
      <c r="C247" s="1609"/>
      <c r="D247" s="1609"/>
      <c r="E247" s="560"/>
      <c r="F247" s="560"/>
      <c r="G247" s="561"/>
    </row>
    <row r="248" spans="1:8" ht="16.5">
      <c r="A248" s="565"/>
      <c r="B248" s="566"/>
      <c r="C248" s="573"/>
      <c r="D248" s="563"/>
      <c r="E248" s="566"/>
      <c r="F248" s="563"/>
      <c r="G248" s="561"/>
    </row>
    <row r="249" spans="1:8" ht="16.5">
      <c r="A249" s="565"/>
      <c r="B249" s="566"/>
      <c r="C249" s="567"/>
      <c r="D249" s="563"/>
      <c r="E249" s="566"/>
      <c r="F249" s="563"/>
      <c r="G249" s="561"/>
    </row>
    <row r="250" spans="1:8" ht="16.5">
      <c r="A250" s="565">
        <v>28.49</v>
      </c>
      <c r="B250" s="566" t="s">
        <v>928</v>
      </c>
      <c r="C250" s="649" t="s">
        <v>4285</v>
      </c>
      <c r="D250" s="563">
        <v>292</v>
      </c>
      <c r="E250" s="566" t="s">
        <v>928</v>
      </c>
      <c r="F250" s="563">
        <f>D250*A250</f>
        <v>8319.08</v>
      </c>
      <c r="G250" s="561"/>
    </row>
    <row r="251" spans="1:8" ht="16.5">
      <c r="A251" s="614">
        <v>3.82</v>
      </c>
      <c r="B251" s="566" t="s">
        <v>841</v>
      </c>
      <c r="C251" s="567" t="s">
        <v>4217</v>
      </c>
      <c r="D251" s="563">
        <v>36.299999999999997</v>
      </c>
      <c r="E251" s="566" t="s">
        <v>841</v>
      </c>
      <c r="F251" s="563">
        <v>501.66</v>
      </c>
      <c r="G251" s="561"/>
    </row>
    <row r="252" spans="1:8" ht="16.5">
      <c r="A252" s="565">
        <v>1.52</v>
      </c>
      <c r="B252" s="566" t="s">
        <v>236</v>
      </c>
      <c r="C252" s="567" t="s">
        <v>4215</v>
      </c>
      <c r="D252" s="563">
        <v>387.2</v>
      </c>
      <c r="E252" s="566" t="s">
        <v>236</v>
      </c>
      <c r="F252" s="563">
        <f t="shared" ref="F252:F261" si="10">D252*A252</f>
        <v>588.54</v>
      </c>
      <c r="G252" s="561"/>
    </row>
    <row r="253" spans="1:8" ht="16.5">
      <c r="A253" s="565">
        <v>1.52</v>
      </c>
      <c r="B253" s="566" t="s">
        <v>236</v>
      </c>
      <c r="C253" s="567" t="s">
        <v>4216</v>
      </c>
      <c r="D253" s="563">
        <v>695</v>
      </c>
      <c r="E253" s="566" t="s">
        <v>784</v>
      </c>
      <c r="F253" s="563">
        <f t="shared" si="10"/>
        <v>1056.4000000000001</v>
      </c>
      <c r="G253" s="561"/>
    </row>
    <row r="254" spans="1:8" ht="16.5">
      <c r="A254" s="565">
        <v>3</v>
      </c>
      <c r="B254" s="566" t="s">
        <v>225</v>
      </c>
      <c r="C254" s="567" t="s">
        <v>4218</v>
      </c>
      <c r="D254" s="563">
        <v>9</v>
      </c>
      <c r="E254" s="566" t="s">
        <v>225</v>
      </c>
      <c r="F254" s="563">
        <f t="shared" si="10"/>
        <v>27</v>
      </c>
      <c r="G254" s="561"/>
      <c r="H254" s="611"/>
    </row>
    <row r="255" spans="1:8" ht="16.5">
      <c r="A255" s="565">
        <v>4.2</v>
      </c>
      <c r="B255" s="566" t="s">
        <v>1422</v>
      </c>
      <c r="C255" s="567" t="s">
        <v>4286</v>
      </c>
      <c r="D255" s="563">
        <v>8.4499999999999993</v>
      </c>
      <c r="E255" s="566" t="s">
        <v>784</v>
      </c>
      <c r="F255" s="563">
        <f t="shared" si="10"/>
        <v>35.49</v>
      </c>
      <c r="G255" s="561"/>
      <c r="H255" s="611"/>
    </row>
    <row r="256" spans="1:8" ht="16.5">
      <c r="A256" s="565">
        <v>3.15</v>
      </c>
      <c r="B256" s="566" t="s">
        <v>2321</v>
      </c>
      <c r="C256" s="567" t="s">
        <v>4011</v>
      </c>
      <c r="D256" s="561">
        <f>F272</f>
        <v>0</v>
      </c>
      <c r="E256" s="566" t="s">
        <v>2321</v>
      </c>
      <c r="F256" s="563">
        <f t="shared" si="10"/>
        <v>0</v>
      </c>
      <c r="G256" s="561"/>
      <c r="H256" s="611"/>
    </row>
    <row r="257" spans="1:8" ht="16.5">
      <c r="A257" s="36">
        <v>1</v>
      </c>
      <c r="B257" s="72" t="s">
        <v>1906</v>
      </c>
      <c r="C257" s="36" t="s">
        <v>4287</v>
      </c>
      <c r="D257" s="36">
        <v>44.4</v>
      </c>
      <c r="E257" s="98" t="s">
        <v>1422</v>
      </c>
      <c r="F257" s="36">
        <f t="shared" si="10"/>
        <v>44.4</v>
      </c>
      <c r="G257" s="561"/>
      <c r="H257" s="611"/>
    </row>
    <row r="258" spans="1:8" ht="16.5">
      <c r="A258" s="36">
        <v>1</v>
      </c>
      <c r="B258" s="72" t="s">
        <v>1906</v>
      </c>
      <c r="C258" s="36" t="s">
        <v>4288</v>
      </c>
      <c r="D258" s="36">
        <v>867.3</v>
      </c>
      <c r="E258" s="98" t="s">
        <v>1422</v>
      </c>
      <c r="F258" s="36">
        <f t="shared" si="10"/>
        <v>867.3</v>
      </c>
      <c r="G258" s="561"/>
      <c r="H258" s="611"/>
    </row>
    <row r="259" spans="1:8" ht="18">
      <c r="A259" s="615">
        <v>45</v>
      </c>
      <c r="B259" s="616" t="s">
        <v>1906</v>
      </c>
      <c r="C259" s="615" t="s">
        <v>4289</v>
      </c>
      <c r="D259" s="617">
        <v>1.65</v>
      </c>
      <c r="E259" s="618" t="s">
        <v>1418</v>
      </c>
      <c r="F259" s="563">
        <f t="shared" si="10"/>
        <v>74.25</v>
      </c>
      <c r="G259" s="561"/>
      <c r="H259" s="611"/>
    </row>
    <row r="260" spans="1:8" ht="18">
      <c r="A260" s="615">
        <v>2</v>
      </c>
      <c r="B260" s="616" t="s">
        <v>1906</v>
      </c>
      <c r="C260" s="615" t="s">
        <v>4290</v>
      </c>
      <c r="D260" s="617">
        <v>76.2</v>
      </c>
      <c r="E260" s="98" t="s">
        <v>1422</v>
      </c>
      <c r="F260" s="563">
        <f t="shared" si="10"/>
        <v>152.4</v>
      </c>
      <c r="G260" s="561"/>
      <c r="H260" s="611"/>
    </row>
    <row r="261" spans="1:8" ht="18">
      <c r="A261" s="615">
        <v>2</v>
      </c>
      <c r="B261" s="616" t="s">
        <v>1906</v>
      </c>
      <c r="C261" s="615" t="s">
        <v>4291</v>
      </c>
      <c r="D261" s="617">
        <v>50.6</v>
      </c>
      <c r="E261" s="98" t="s">
        <v>1422</v>
      </c>
      <c r="F261" s="563">
        <f t="shared" si="10"/>
        <v>101.2</v>
      </c>
      <c r="G261" s="561"/>
      <c r="H261" s="611"/>
    </row>
    <row r="262" spans="1:8" ht="16.5">
      <c r="F262" s="50"/>
      <c r="G262" s="561"/>
      <c r="H262" s="611"/>
    </row>
    <row r="263" spans="1:8" ht="16.5">
      <c r="A263" s="565"/>
      <c r="B263" s="566"/>
      <c r="C263" s="567"/>
      <c r="D263" s="561"/>
      <c r="E263" s="562"/>
      <c r="F263" s="563"/>
      <c r="G263" s="561"/>
      <c r="H263" s="611"/>
    </row>
    <row r="264" spans="1:8" ht="16.5">
      <c r="A264" s="565"/>
      <c r="B264" s="566"/>
      <c r="C264" s="1" t="s">
        <v>4292</v>
      </c>
      <c r="E264" s="566"/>
      <c r="F264" s="563">
        <f>SUM(F250:F263)</f>
        <v>11767.72</v>
      </c>
      <c r="G264" s="561"/>
      <c r="H264" s="611"/>
    </row>
    <row r="265" spans="1:8" ht="16.5">
      <c r="A265" s="565"/>
      <c r="B265" s="566"/>
      <c r="C265" s="1" t="s">
        <v>561</v>
      </c>
      <c r="E265" s="560"/>
      <c r="F265" s="570">
        <f>F264/3.15</f>
        <v>3735.78</v>
      </c>
      <c r="G265" s="571" t="s">
        <v>1422</v>
      </c>
      <c r="H265" s="611"/>
    </row>
    <row r="266" spans="1:8" ht="16.5">
      <c r="A266" s="561"/>
      <c r="B266" s="561"/>
      <c r="C266" s="574"/>
      <c r="D266" s="561"/>
      <c r="E266" s="561"/>
      <c r="F266" s="561"/>
      <c r="G266" s="561"/>
      <c r="H266" s="611"/>
    </row>
    <row r="267" spans="1:8" ht="16.5">
      <c r="A267" s="563">
        <v>1</v>
      </c>
      <c r="B267" s="566" t="s">
        <v>883</v>
      </c>
      <c r="C267" s="567" t="s">
        <v>4017</v>
      </c>
      <c r="D267" s="563">
        <f>E218</f>
        <v>0</v>
      </c>
      <c r="E267" s="567" t="s">
        <v>883</v>
      </c>
      <c r="F267" s="563">
        <f>D267*A267</f>
        <v>0</v>
      </c>
      <c r="G267" s="561"/>
      <c r="H267" s="611"/>
    </row>
    <row r="268" spans="1:8" ht="16.5">
      <c r="A268" s="563">
        <v>1</v>
      </c>
      <c r="B268" s="566" t="s">
        <v>883</v>
      </c>
      <c r="C268" s="567" t="s">
        <v>4018</v>
      </c>
      <c r="D268" s="563">
        <f>E219</f>
        <v>0</v>
      </c>
      <c r="E268" s="567" t="s">
        <v>883</v>
      </c>
      <c r="F268" s="563">
        <f>D268*A268</f>
        <v>0</v>
      </c>
      <c r="G268" s="561"/>
      <c r="H268" s="611"/>
    </row>
    <row r="269" spans="1:8" ht="16.5">
      <c r="A269" s="563">
        <v>0.5</v>
      </c>
      <c r="B269" s="566" t="s">
        <v>883</v>
      </c>
      <c r="C269" s="567" t="s">
        <v>4019</v>
      </c>
      <c r="D269" s="563">
        <f>D220</f>
        <v>0</v>
      </c>
      <c r="E269" s="567" t="s">
        <v>883</v>
      </c>
      <c r="F269" s="563">
        <f>D269*A269</f>
        <v>0</v>
      </c>
      <c r="G269" s="561"/>
      <c r="H269" s="611"/>
    </row>
    <row r="270" spans="1:8" ht="16.5">
      <c r="A270" s="561"/>
      <c r="B270" s="566" t="s">
        <v>454</v>
      </c>
      <c r="C270" s="567"/>
      <c r="D270" s="563"/>
      <c r="E270" s="567" t="s">
        <v>454</v>
      </c>
      <c r="F270" s="563"/>
      <c r="G270" s="561"/>
      <c r="H270" s="611"/>
    </row>
    <row r="271" spans="1:8" ht="16.5">
      <c r="A271" s="561"/>
      <c r="B271" s="568"/>
      <c r="C271" s="561"/>
      <c r="D271" s="561"/>
      <c r="E271" s="575"/>
      <c r="F271" s="576" t="s">
        <v>1614</v>
      </c>
      <c r="G271" s="561"/>
      <c r="H271" s="611"/>
    </row>
    <row r="272" spans="1:8" ht="16.5">
      <c r="A272" s="561"/>
      <c r="B272" s="568"/>
      <c r="C272" s="567" t="s">
        <v>4020</v>
      </c>
      <c r="D272" s="561"/>
      <c r="E272" s="575"/>
      <c r="F272" s="570">
        <f>SUM(F267:F271)</f>
        <v>0</v>
      </c>
      <c r="G272" s="561"/>
      <c r="H272" s="611"/>
    </row>
    <row r="273" spans="1:8" ht="16.5">
      <c r="A273" s="561"/>
      <c r="B273" s="568"/>
      <c r="C273" s="561"/>
      <c r="D273" s="561"/>
      <c r="E273" s="575"/>
      <c r="F273" s="576" t="s">
        <v>1614</v>
      </c>
      <c r="G273" s="561"/>
      <c r="H273" s="611"/>
    </row>
    <row r="274" spans="1:8">
      <c r="H274" s="611"/>
    </row>
    <row r="275" spans="1:8">
      <c r="H275" s="611"/>
    </row>
    <row r="276" spans="1:8">
      <c r="A276" s="611"/>
      <c r="B276" s="611"/>
      <c r="C276" s="611" t="s">
        <v>4293</v>
      </c>
      <c r="D276" s="611"/>
      <c r="E276" s="611"/>
      <c r="F276" s="611"/>
      <c r="H276" s="611"/>
    </row>
    <row r="277" spans="1:8" ht="16.5">
      <c r="A277" s="1609" t="s">
        <v>4296</v>
      </c>
      <c r="B277" s="1609"/>
      <c r="C277" s="1609"/>
      <c r="D277" s="1609"/>
      <c r="E277" s="560"/>
      <c r="F277" s="560"/>
      <c r="H277" s="611"/>
    </row>
    <row r="278" spans="1:8" ht="16.5">
      <c r="A278" s="565"/>
      <c r="B278" s="566"/>
      <c r="C278" s="573"/>
      <c r="D278" s="563"/>
      <c r="E278" s="566"/>
      <c r="F278" s="563"/>
      <c r="H278" s="611"/>
    </row>
    <row r="279" spans="1:8" ht="16.5">
      <c r="A279" s="565"/>
      <c r="B279" s="566"/>
      <c r="C279" s="567"/>
      <c r="D279" s="563"/>
      <c r="E279" s="566"/>
      <c r="F279" s="563"/>
    </row>
    <row r="280" spans="1:8" ht="16.5">
      <c r="A280" s="565">
        <v>29.06</v>
      </c>
      <c r="B280" s="566" t="s">
        <v>928</v>
      </c>
      <c r="C280" s="649" t="s">
        <v>4294</v>
      </c>
      <c r="D280" s="563">
        <v>321</v>
      </c>
      <c r="E280" s="566" t="s">
        <v>928</v>
      </c>
      <c r="F280" s="563">
        <f>D280*A280</f>
        <v>9328.26</v>
      </c>
    </row>
    <row r="281" spans="1:8" ht="16.5">
      <c r="A281" s="614">
        <v>9.24</v>
      </c>
      <c r="B281" s="566" t="s">
        <v>841</v>
      </c>
      <c r="C281" s="567" t="s">
        <v>4217</v>
      </c>
      <c r="D281" s="563">
        <v>38.799999999999997</v>
      </c>
      <c r="E281" s="566" t="s">
        <v>841</v>
      </c>
      <c r="F281" s="563">
        <f t="shared" ref="F281:F291" si="11">D281*A281</f>
        <v>358.51</v>
      </c>
    </row>
    <row r="282" spans="1:8" ht="16.5">
      <c r="A282" s="565">
        <v>1.49</v>
      </c>
      <c r="B282" s="566" t="s">
        <v>236</v>
      </c>
      <c r="C282" s="567" t="s">
        <v>4215</v>
      </c>
      <c r="D282" s="563">
        <v>394</v>
      </c>
      <c r="E282" s="566" t="s">
        <v>236</v>
      </c>
      <c r="F282" s="563">
        <f t="shared" si="11"/>
        <v>587.05999999999995</v>
      </c>
    </row>
    <row r="283" spans="1:8" ht="16.5">
      <c r="A283" s="565">
        <v>0.75</v>
      </c>
      <c r="B283" s="566" t="s">
        <v>236</v>
      </c>
      <c r="C283" s="567" t="s">
        <v>4216</v>
      </c>
      <c r="D283" s="563">
        <v>695</v>
      </c>
      <c r="E283" s="566" t="s">
        <v>784</v>
      </c>
      <c r="F283" s="563">
        <f t="shared" si="11"/>
        <v>521.25</v>
      </c>
    </row>
    <row r="284" spans="1:8" ht="16.5">
      <c r="A284" s="565">
        <v>2</v>
      </c>
      <c r="B284" s="566" t="s">
        <v>225</v>
      </c>
      <c r="C284" s="567" t="s">
        <v>4218</v>
      </c>
      <c r="D284" s="563">
        <v>9</v>
      </c>
      <c r="E284" s="566" t="s">
        <v>225</v>
      </c>
      <c r="F284" s="563">
        <f t="shared" si="11"/>
        <v>18</v>
      </c>
    </row>
    <row r="285" spans="1:8" ht="16.5">
      <c r="A285" s="565">
        <v>7.08</v>
      </c>
      <c r="B285" s="566" t="s">
        <v>1422</v>
      </c>
      <c r="C285" s="567" t="s">
        <v>4286</v>
      </c>
      <c r="D285" s="563">
        <v>8.6</v>
      </c>
      <c r="E285" s="566" t="s">
        <v>784</v>
      </c>
      <c r="F285" s="563">
        <f t="shared" si="11"/>
        <v>60.89</v>
      </c>
    </row>
    <row r="286" spans="1:8" ht="16.5">
      <c r="A286" s="565">
        <v>2.1</v>
      </c>
      <c r="B286" s="566" t="s">
        <v>2321</v>
      </c>
      <c r="C286" s="567" t="s">
        <v>4011</v>
      </c>
      <c r="D286" s="561">
        <f>D263</f>
        <v>0</v>
      </c>
      <c r="E286" s="566" t="s">
        <v>2321</v>
      </c>
      <c r="F286" s="563">
        <f t="shared" si="11"/>
        <v>0</v>
      </c>
    </row>
    <row r="287" spans="1:8" ht="16.5">
      <c r="A287" s="646">
        <v>1</v>
      </c>
      <c r="B287" s="650" t="s">
        <v>1906</v>
      </c>
      <c r="C287" s="646" t="s">
        <v>4287</v>
      </c>
      <c r="D287" s="646">
        <v>48.9</v>
      </c>
      <c r="E287" s="651" t="s">
        <v>1422</v>
      </c>
      <c r="F287" s="563">
        <f t="shared" si="11"/>
        <v>48.9</v>
      </c>
    </row>
    <row r="288" spans="1:8" ht="16.5">
      <c r="A288" s="646">
        <v>1</v>
      </c>
      <c r="B288" s="650" t="s">
        <v>1906</v>
      </c>
      <c r="C288" s="646" t="s">
        <v>4288</v>
      </c>
      <c r="D288" s="646">
        <v>884</v>
      </c>
      <c r="E288" s="651" t="s">
        <v>1422</v>
      </c>
      <c r="F288" s="563">
        <f t="shared" si="11"/>
        <v>884</v>
      </c>
    </row>
    <row r="289" spans="1:7" ht="18">
      <c r="A289" s="615">
        <v>6</v>
      </c>
      <c r="B289" s="616" t="s">
        <v>1906</v>
      </c>
      <c r="C289" s="615" t="s">
        <v>4295</v>
      </c>
      <c r="D289" s="617">
        <f>D260</f>
        <v>76.2</v>
      </c>
      <c r="E289" s="618" t="s">
        <v>1418</v>
      </c>
      <c r="F289" s="563">
        <f t="shared" si="11"/>
        <v>457.2</v>
      </c>
    </row>
    <row r="290" spans="1:7" ht="18">
      <c r="A290" s="615">
        <v>2</v>
      </c>
      <c r="B290" s="616" t="s">
        <v>1906</v>
      </c>
      <c r="C290" s="615" t="s">
        <v>4290</v>
      </c>
      <c r="D290" s="617">
        <v>108.7</v>
      </c>
      <c r="E290" s="651" t="s">
        <v>1422</v>
      </c>
      <c r="F290" s="563">
        <f t="shared" si="11"/>
        <v>217.4</v>
      </c>
    </row>
    <row r="291" spans="1:7" ht="18">
      <c r="A291" s="615">
        <v>2</v>
      </c>
      <c r="B291" s="616" t="s">
        <v>1906</v>
      </c>
      <c r="C291" s="615" t="s">
        <v>4291</v>
      </c>
      <c r="D291" s="617">
        <v>54.1</v>
      </c>
      <c r="E291" s="651" t="s">
        <v>1422</v>
      </c>
      <c r="F291" s="563">
        <f t="shared" si="11"/>
        <v>108.2</v>
      </c>
    </row>
    <row r="292" spans="1:7">
      <c r="A292" s="578"/>
      <c r="B292" s="578"/>
      <c r="C292" s="578"/>
      <c r="D292" s="578"/>
      <c r="E292" s="578"/>
      <c r="F292" s="50">
        <f>SUM(F280:F291)</f>
        <v>12589.67</v>
      </c>
    </row>
    <row r="293" spans="1:7" ht="16.5">
      <c r="A293" s="611"/>
      <c r="B293" s="611"/>
      <c r="C293" s="611"/>
      <c r="D293" s="611"/>
      <c r="E293" s="611"/>
      <c r="F293" s="563">
        <f>F292/A286</f>
        <v>5995.08</v>
      </c>
    </row>
    <row r="294" spans="1:7">
      <c r="A294" s="611"/>
      <c r="B294" s="611"/>
      <c r="C294" s="611"/>
      <c r="D294" s="611"/>
      <c r="E294" s="611"/>
      <c r="F294" s="611"/>
    </row>
    <row r="297" spans="1:7" ht="19.5">
      <c r="A297" s="676"/>
      <c r="B297" s="677"/>
      <c r="C297" s="678" t="s">
        <v>4390</v>
      </c>
      <c r="D297" s="679"/>
      <c r="E297" s="680"/>
      <c r="F297" s="679"/>
      <c r="G297" s="681"/>
    </row>
    <row r="298" spans="1:7" ht="18.75">
      <c r="A298" s="682">
        <v>3.488</v>
      </c>
      <c r="B298" s="683" t="s">
        <v>928</v>
      </c>
      <c r="C298" s="684" t="s">
        <v>4391</v>
      </c>
      <c r="D298" s="685">
        <f>D132</f>
        <v>325</v>
      </c>
      <c r="E298" s="683" t="s">
        <v>928</v>
      </c>
      <c r="F298" s="685">
        <f t="shared" ref="F298:F307" si="12">D298*A298</f>
        <v>1133.5999999999999</v>
      </c>
      <c r="G298" s="681"/>
    </row>
    <row r="299" spans="1:7" ht="18.75">
      <c r="A299" s="682">
        <v>4.38</v>
      </c>
      <c r="B299" s="683" t="s">
        <v>928</v>
      </c>
      <c r="C299" s="684" t="s">
        <v>4392</v>
      </c>
      <c r="D299" s="685">
        <f>D133</f>
        <v>325</v>
      </c>
      <c r="E299" s="683" t="s">
        <v>928</v>
      </c>
      <c r="F299" s="685">
        <f t="shared" si="12"/>
        <v>1423.5</v>
      </c>
      <c r="G299" s="681"/>
    </row>
    <row r="300" spans="1:7" ht="18.75">
      <c r="A300" s="682">
        <v>1.18</v>
      </c>
      <c r="B300" s="683" t="s">
        <v>928</v>
      </c>
      <c r="C300" s="684" t="s">
        <v>4393</v>
      </c>
      <c r="D300" s="685">
        <f>D134</f>
        <v>325</v>
      </c>
      <c r="E300" s="683" t="s">
        <v>928</v>
      </c>
      <c r="F300" s="685">
        <f t="shared" si="12"/>
        <v>383.5</v>
      </c>
      <c r="G300" s="681"/>
    </row>
    <row r="301" spans="1:7" ht="18.75">
      <c r="A301" s="682">
        <v>0.82</v>
      </c>
      <c r="B301" s="683" t="s">
        <v>928</v>
      </c>
      <c r="C301" s="684" t="s">
        <v>4394</v>
      </c>
      <c r="D301" s="685">
        <f>D135</f>
        <v>325</v>
      </c>
      <c r="E301" s="683" t="s">
        <v>928</v>
      </c>
      <c r="F301" s="685">
        <f t="shared" si="12"/>
        <v>266.5</v>
      </c>
      <c r="G301" s="681"/>
    </row>
    <row r="302" spans="1:7" ht="18.75">
      <c r="A302" s="682">
        <v>1.26</v>
      </c>
      <c r="B302" s="683" t="s">
        <v>236</v>
      </c>
      <c r="C302" s="684" t="s">
        <v>1888</v>
      </c>
      <c r="D302" s="685">
        <f t="shared" ref="D302:D307" si="13">D136</f>
        <v>208.8</v>
      </c>
      <c r="E302" s="683" t="s">
        <v>236</v>
      </c>
      <c r="F302" s="685">
        <f t="shared" si="12"/>
        <v>263.08999999999997</v>
      </c>
      <c r="G302" s="681"/>
    </row>
    <row r="303" spans="1:7" ht="18.75">
      <c r="A303" s="682">
        <v>6.6</v>
      </c>
      <c r="B303" s="683" t="s">
        <v>841</v>
      </c>
      <c r="C303" s="684" t="s">
        <v>4006</v>
      </c>
      <c r="D303" s="685">
        <f t="shared" si="13"/>
        <v>27.1</v>
      </c>
      <c r="E303" s="683" t="s">
        <v>841</v>
      </c>
      <c r="F303" s="685">
        <f t="shared" si="12"/>
        <v>178.86</v>
      </c>
      <c r="G303" s="681"/>
    </row>
    <row r="304" spans="1:7" ht="18.75">
      <c r="A304" s="682">
        <v>2</v>
      </c>
      <c r="B304" s="683" t="s">
        <v>784</v>
      </c>
      <c r="C304" s="684" t="s">
        <v>4395</v>
      </c>
      <c r="D304" s="685">
        <f t="shared" si="13"/>
        <v>350</v>
      </c>
      <c r="E304" s="683" t="s">
        <v>4396</v>
      </c>
      <c r="F304" s="685">
        <f t="shared" si="12"/>
        <v>700</v>
      </c>
      <c r="G304" s="681"/>
    </row>
    <row r="305" spans="1:8" ht="18.75">
      <c r="A305" s="682">
        <v>2</v>
      </c>
      <c r="B305" s="683" t="s">
        <v>784</v>
      </c>
      <c r="C305" s="684" t="s">
        <v>4032</v>
      </c>
      <c r="D305" s="685">
        <f t="shared" si="13"/>
        <v>48</v>
      </c>
      <c r="E305" s="683" t="s">
        <v>784</v>
      </c>
      <c r="F305" s="685">
        <f t="shared" si="12"/>
        <v>96</v>
      </c>
      <c r="G305" s="681"/>
    </row>
    <row r="306" spans="1:8" ht="18.75">
      <c r="A306" s="682">
        <v>4</v>
      </c>
      <c r="B306" s="683" t="s">
        <v>784</v>
      </c>
      <c r="C306" s="684" t="s">
        <v>1894</v>
      </c>
      <c r="D306" s="685">
        <f t="shared" si="13"/>
        <v>15</v>
      </c>
      <c r="E306" s="683" t="s">
        <v>784</v>
      </c>
      <c r="F306" s="685">
        <f t="shared" si="12"/>
        <v>60</v>
      </c>
      <c r="G306" s="681"/>
    </row>
    <row r="307" spans="1:8" ht="18.75">
      <c r="A307" s="682">
        <v>1.26</v>
      </c>
      <c r="B307" s="683" t="s">
        <v>2321</v>
      </c>
      <c r="C307" s="684" t="s">
        <v>1895</v>
      </c>
      <c r="D307" s="685">
        <f t="shared" si="13"/>
        <v>1896</v>
      </c>
      <c r="E307" s="683" t="s">
        <v>2321</v>
      </c>
      <c r="F307" s="685">
        <f t="shared" si="12"/>
        <v>2388.96</v>
      </c>
      <c r="G307" s="681"/>
    </row>
    <row r="308" spans="1:8" ht="18.75">
      <c r="A308" s="676"/>
      <c r="B308" s="677"/>
      <c r="C308" s="684" t="s">
        <v>1896</v>
      </c>
      <c r="D308" s="679"/>
      <c r="E308" s="686"/>
      <c r="F308" s="685">
        <v>9.4</v>
      </c>
      <c r="G308" s="681"/>
    </row>
    <row r="309" spans="1:8" ht="19.5">
      <c r="A309" s="676"/>
      <c r="B309" s="679"/>
      <c r="C309" s="687" t="s">
        <v>3614</v>
      </c>
      <c r="D309" s="679"/>
      <c r="E309" s="679"/>
      <c r="F309" s="688">
        <f>SUM(F298:F308)</f>
        <v>6903.41</v>
      </c>
      <c r="G309" s="681" t="s">
        <v>1422</v>
      </c>
    </row>
    <row r="310" spans="1:8">
      <c r="F310" s="36">
        <f>F309/1.26</f>
        <v>5478.9</v>
      </c>
      <c r="G310" t="s">
        <v>2321</v>
      </c>
    </row>
    <row r="315" spans="1:8">
      <c r="A315" s="1612" t="s">
        <v>4607</v>
      </c>
      <c r="B315" s="1612"/>
      <c r="C315" s="1612"/>
      <c r="D315" s="1612"/>
      <c r="E315" s="1612"/>
      <c r="F315" s="1612"/>
      <c r="G315" s="1612"/>
      <c r="H315" s="1612"/>
    </row>
    <row r="316" spans="1:8">
      <c r="A316" s="1612" t="s">
        <v>4608</v>
      </c>
      <c r="B316" s="1612"/>
      <c r="C316" s="1612"/>
      <c r="D316" s="1612"/>
      <c r="E316" s="1612"/>
      <c r="F316" s="1612"/>
      <c r="G316" s="1612"/>
      <c r="H316" s="1612"/>
    </row>
    <row r="317" spans="1:8">
      <c r="A317" s="611"/>
      <c r="B317" s="611" t="s">
        <v>4609</v>
      </c>
      <c r="C317" s="611" t="s">
        <v>4610</v>
      </c>
      <c r="D317" s="611"/>
      <c r="E317" s="611"/>
      <c r="F317" s="611"/>
      <c r="G317" s="611"/>
      <c r="H317" s="611"/>
    </row>
    <row r="318" spans="1:8">
      <c r="A318" s="611"/>
      <c r="B318" s="611"/>
      <c r="C318" s="611" t="s">
        <v>4611</v>
      </c>
      <c r="D318" s="611" t="s">
        <v>2090</v>
      </c>
      <c r="E318" s="611" t="s">
        <v>4612</v>
      </c>
      <c r="F318" s="611" t="s">
        <v>2090</v>
      </c>
      <c r="G318" s="94">
        <f>1*1.2*1.558</f>
        <v>1.87</v>
      </c>
      <c r="H318" s="611" t="s">
        <v>1675</v>
      </c>
    </row>
    <row r="319" spans="1:8">
      <c r="A319" s="611"/>
      <c r="B319" s="611" t="s">
        <v>4613</v>
      </c>
      <c r="C319" s="611" t="s">
        <v>4614</v>
      </c>
      <c r="D319" s="611"/>
      <c r="E319" s="611"/>
      <c r="F319" s="611"/>
      <c r="G319" s="611"/>
      <c r="H319" s="611"/>
    </row>
    <row r="320" spans="1:8">
      <c r="A320" s="611"/>
      <c r="B320" s="611"/>
      <c r="C320" s="611" t="s">
        <v>4615</v>
      </c>
      <c r="D320" s="611" t="s">
        <v>2090</v>
      </c>
      <c r="E320" s="611" t="s">
        <v>4616</v>
      </c>
      <c r="F320" s="611" t="s">
        <v>2090</v>
      </c>
      <c r="G320" s="94">
        <f>1*2*1.35*0.695</f>
        <v>1.88</v>
      </c>
      <c r="H320" s="611" t="s">
        <v>1675</v>
      </c>
    </row>
    <row r="321" spans="1:8">
      <c r="A321" s="611"/>
      <c r="B321" s="611" t="s">
        <v>4617</v>
      </c>
      <c r="C321" s="611" t="s">
        <v>4618</v>
      </c>
      <c r="D321" s="611"/>
      <c r="E321" s="611"/>
      <c r="F321" s="611"/>
      <c r="G321" s="94"/>
      <c r="H321" s="611"/>
    </row>
    <row r="322" spans="1:8">
      <c r="A322" s="611"/>
      <c r="B322" s="611"/>
      <c r="C322" s="611" t="s">
        <v>4619</v>
      </c>
      <c r="D322" s="611" t="s">
        <v>2090</v>
      </c>
      <c r="E322" s="611" t="s">
        <v>4620</v>
      </c>
      <c r="F322" s="611" t="s">
        <v>2090</v>
      </c>
      <c r="G322" s="94">
        <f>1*1*1.2*1.088</f>
        <v>1.31</v>
      </c>
      <c r="H322" s="611" t="s">
        <v>1675</v>
      </c>
    </row>
    <row r="323" spans="1:8">
      <c r="A323" s="611"/>
      <c r="B323" s="611" t="s">
        <v>4621</v>
      </c>
      <c r="C323" s="611" t="s">
        <v>4622</v>
      </c>
      <c r="D323" s="611"/>
      <c r="E323" s="611"/>
      <c r="F323" s="611"/>
      <c r="G323" s="94"/>
      <c r="H323" s="611"/>
    </row>
    <row r="324" spans="1:8">
      <c r="A324" s="611"/>
      <c r="B324" s="611"/>
      <c r="C324" s="611" t="s">
        <v>4623</v>
      </c>
      <c r="D324" s="611" t="s">
        <v>2090</v>
      </c>
      <c r="E324" s="611" t="s">
        <v>4624</v>
      </c>
      <c r="F324" s="611" t="s">
        <v>2090</v>
      </c>
      <c r="G324" s="94">
        <f>1*2*1.25*0.605</f>
        <v>1.51</v>
      </c>
      <c r="H324" s="611" t="s">
        <v>1675</v>
      </c>
    </row>
    <row r="325" spans="1:8">
      <c r="A325" s="611"/>
      <c r="B325" s="611" t="s">
        <v>4625</v>
      </c>
      <c r="C325" s="611" t="s">
        <v>4626</v>
      </c>
      <c r="D325" s="611"/>
      <c r="E325" s="611"/>
      <c r="F325" s="611"/>
      <c r="G325" s="94"/>
      <c r="H325" s="611"/>
    </row>
    <row r="326" spans="1:8">
      <c r="A326" s="611"/>
      <c r="B326" s="611"/>
      <c r="C326" s="611" t="s">
        <v>4627</v>
      </c>
      <c r="D326" s="611" t="s">
        <v>2090</v>
      </c>
      <c r="E326" s="611" t="s">
        <v>4628</v>
      </c>
      <c r="F326" s="611" t="s">
        <v>2090</v>
      </c>
      <c r="G326" s="94">
        <f>1*2*1.25*0.488</f>
        <v>1.22</v>
      </c>
      <c r="H326" s="611" t="s">
        <v>1675</v>
      </c>
    </row>
    <row r="327" spans="1:8">
      <c r="A327" s="611"/>
      <c r="B327" s="611" t="s">
        <v>4625</v>
      </c>
      <c r="C327" s="611" t="s">
        <v>4629</v>
      </c>
      <c r="D327" s="611"/>
      <c r="E327" s="611"/>
      <c r="F327" s="611"/>
      <c r="G327" s="94"/>
      <c r="H327" s="611"/>
    </row>
    <row r="328" spans="1:8">
      <c r="A328" s="611"/>
      <c r="B328" s="611"/>
      <c r="C328" s="611" t="s">
        <v>4630</v>
      </c>
      <c r="D328" s="611" t="s">
        <v>2090</v>
      </c>
      <c r="E328" s="611" t="s">
        <v>4631</v>
      </c>
      <c r="F328" s="611" t="s">
        <v>2090</v>
      </c>
      <c r="G328" s="94">
        <f>2*2*0.55*0.355</f>
        <v>0.78</v>
      </c>
      <c r="H328" s="611" t="s">
        <v>1675</v>
      </c>
    </row>
    <row r="329" spans="1:8">
      <c r="A329" s="611"/>
      <c r="B329" s="611"/>
      <c r="C329" s="611"/>
      <c r="D329" s="611"/>
      <c r="E329" s="611"/>
      <c r="F329" s="611"/>
      <c r="G329" s="94">
        <f>SUM(G318:G328)</f>
        <v>8.57</v>
      </c>
      <c r="H329" s="611" t="s">
        <v>1675</v>
      </c>
    </row>
    <row r="330" spans="1:8">
      <c r="A330" s="611"/>
      <c r="B330" s="611"/>
      <c r="C330" s="611"/>
      <c r="D330" s="611"/>
      <c r="E330" s="611" t="s">
        <v>4632</v>
      </c>
      <c r="F330" s="611" t="s">
        <v>2090</v>
      </c>
      <c r="G330" s="94">
        <f>G329*10%</f>
        <v>0.86</v>
      </c>
      <c r="H330" s="611" t="s">
        <v>1675</v>
      </c>
    </row>
    <row r="331" spans="1:8">
      <c r="A331" s="611"/>
      <c r="B331" s="611"/>
      <c r="C331" s="611"/>
      <c r="D331" s="611"/>
      <c r="E331" s="611"/>
      <c r="F331" s="611"/>
      <c r="G331" s="623">
        <f>SUM(G329:G330)</f>
        <v>9.43</v>
      </c>
      <c r="H331" s="611" t="s">
        <v>1675</v>
      </c>
    </row>
    <row r="332" spans="1:8">
      <c r="A332" s="611"/>
      <c r="B332" s="611"/>
      <c r="C332" s="611"/>
      <c r="D332" s="611"/>
      <c r="E332" s="611"/>
      <c r="F332" s="611"/>
      <c r="G332" s="611"/>
      <c r="H332" s="611"/>
    </row>
    <row r="333" spans="1:8">
      <c r="A333" s="611"/>
      <c r="B333" s="758" t="s">
        <v>4633</v>
      </c>
      <c r="C333" s="611" t="s">
        <v>4634</v>
      </c>
      <c r="D333" s="611"/>
      <c r="E333" s="611"/>
      <c r="F333" s="611"/>
      <c r="G333" s="611"/>
      <c r="H333" s="611"/>
    </row>
    <row r="334" spans="1:8" ht="17.25">
      <c r="A334" s="611"/>
      <c r="B334" s="611"/>
      <c r="C334" s="611" t="s">
        <v>4635</v>
      </c>
      <c r="D334" s="611" t="s">
        <v>2090</v>
      </c>
      <c r="E334" s="611" t="s">
        <v>4636</v>
      </c>
      <c r="F334" s="611" t="s">
        <v>2090</v>
      </c>
      <c r="G334" s="611">
        <f>1*2*0.55*1.25</f>
        <v>1.375</v>
      </c>
      <c r="H334" s="611" t="s">
        <v>4637</v>
      </c>
    </row>
    <row r="335" spans="1:8">
      <c r="A335" s="611"/>
      <c r="B335" s="611"/>
      <c r="C335" s="611"/>
      <c r="D335" s="611"/>
      <c r="E335" s="611"/>
      <c r="F335" s="611"/>
      <c r="G335" s="611"/>
      <c r="H335" s="611"/>
    </row>
    <row r="336" spans="1:8">
      <c r="A336" s="611"/>
      <c r="B336" s="758" t="s">
        <v>4638</v>
      </c>
      <c r="C336" s="611" t="s">
        <v>4006</v>
      </c>
      <c r="D336" s="611" t="s">
        <v>2090</v>
      </c>
      <c r="E336" s="611" t="s">
        <v>4639</v>
      </c>
      <c r="F336" s="611" t="s">
        <v>2090</v>
      </c>
      <c r="G336" s="611">
        <f>1*2*2*3.6</f>
        <v>14.4</v>
      </c>
      <c r="H336" s="611" t="s">
        <v>841</v>
      </c>
    </row>
    <row r="337" spans="1:8">
      <c r="A337" s="611"/>
      <c r="B337" s="611"/>
      <c r="C337" s="611"/>
      <c r="D337" s="611"/>
      <c r="E337" s="611"/>
      <c r="F337" s="611"/>
      <c r="G337" s="611"/>
      <c r="H337" s="611"/>
    </row>
    <row r="338" spans="1:8" ht="17.25">
      <c r="A338" s="611"/>
      <c r="B338" s="758" t="s">
        <v>4640</v>
      </c>
      <c r="C338" s="611" t="s">
        <v>4641</v>
      </c>
      <c r="D338" s="611" t="s">
        <v>2090</v>
      </c>
      <c r="E338" s="611" t="s">
        <v>4642</v>
      </c>
      <c r="F338" s="611" t="s">
        <v>2090</v>
      </c>
      <c r="G338" s="611">
        <f>1.2*1.35</f>
        <v>1.62</v>
      </c>
      <c r="H338" s="611" t="s">
        <v>4637</v>
      </c>
    </row>
    <row r="339" spans="1:8">
      <c r="A339" s="611"/>
      <c r="B339" s="611"/>
      <c r="C339" s="611"/>
      <c r="D339" s="611"/>
      <c r="E339" s="611"/>
      <c r="F339" s="611"/>
      <c r="G339" s="611"/>
      <c r="H339" s="611"/>
    </row>
    <row r="340" spans="1:8">
      <c r="A340" s="611"/>
      <c r="B340" s="611"/>
      <c r="C340" s="611"/>
      <c r="D340" s="611"/>
      <c r="E340" s="611"/>
      <c r="F340" s="611"/>
      <c r="G340" s="611"/>
      <c r="H340" s="611"/>
    </row>
    <row r="341" spans="1:8">
      <c r="A341" s="611"/>
      <c r="B341" s="611"/>
      <c r="C341" s="611"/>
      <c r="D341" s="611"/>
      <c r="E341" s="611"/>
      <c r="F341" s="611"/>
      <c r="G341" s="611"/>
      <c r="H341" s="611"/>
    </row>
    <row r="342" spans="1:8">
      <c r="A342" s="15">
        <v>9.43</v>
      </c>
      <c r="B342" s="7" t="s">
        <v>928</v>
      </c>
      <c r="C342" s="1" t="s">
        <v>4643</v>
      </c>
      <c r="D342" s="8"/>
      <c r="E342" s="8">
        <v>287</v>
      </c>
      <c r="F342" s="7" t="s">
        <v>928</v>
      </c>
      <c r="G342" s="8">
        <f t="shared" ref="G342:G347" si="14">E342*A342</f>
        <v>2706.41</v>
      </c>
      <c r="H342" s="611"/>
    </row>
    <row r="343" spans="1:8">
      <c r="A343" s="15">
        <f>G334</f>
        <v>1.375</v>
      </c>
      <c r="B343" s="7" t="s">
        <v>236</v>
      </c>
      <c r="C343" s="1" t="s">
        <v>4644</v>
      </c>
      <c r="D343" s="8"/>
      <c r="E343" s="8">
        <v>336</v>
      </c>
      <c r="F343" s="7" t="s">
        <v>236</v>
      </c>
      <c r="G343" s="8">
        <f t="shared" si="14"/>
        <v>462</v>
      </c>
      <c r="H343" s="611"/>
    </row>
    <row r="344" spans="1:8">
      <c r="A344" s="15">
        <v>14.4</v>
      </c>
      <c r="B344" s="7" t="s">
        <v>841</v>
      </c>
      <c r="C344" s="1" t="s">
        <v>1889</v>
      </c>
      <c r="D344" s="8"/>
      <c r="E344" s="8">
        <v>27.1</v>
      </c>
      <c r="F344" s="7" t="s">
        <v>841</v>
      </c>
      <c r="G344" s="8">
        <f t="shared" si="14"/>
        <v>390.24</v>
      </c>
      <c r="H344" s="611"/>
    </row>
    <row r="345" spans="1:8">
      <c r="A345" s="15">
        <v>1</v>
      </c>
      <c r="B345" s="7" t="s">
        <v>784</v>
      </c>
      <c r="C345" s="1" t="s">
        <v>4645</v>
      </c>
      <c r="D345" s="8"/>
      <c r="E345" s="8">
        <v>59.4</v>
      </c>
      <c r="F345" s="7" t="s">
        <v>784</v>
      </c>
      <c r="G345" s="8">
        <f t="shared" si="14"/>
        <v>59.4</v>
      </c>
      <c r="H345" s="611"/>
    </row>
    <row r="346" spans="1:8">
      <c r="A346" s="15">
        <v>1</v>
      </c>
      <c r="B346" s="7" t="s">
        <v>784</v>
      </c>
      <c r="C346" s="1" t="s">
        <v>4646</v>
      </c>
      <c r="D346" s="8"/>
      <c r="E346" s="8">
        <v>13.1</v>
      </c>
      <c r="F346" s="7" t="s">
        <v>784</v>
      </c>
      <c r="G346" s="8">
        <f t="shared" si="14"/>
        <v>13.1</v>
      </c>
      <c r="H346" s="611"/>
    </row>
    <row r="347" spans="1:8">
      <c r="A347" s="15">
        <v>1.62</v>
      </c>
      <c r="B347" s="7" t="s">
        <v>2321</v>
      </c>
      <c r="C347" s="1" t="s">
        <v>1895</v>
      </c>
      <c r="D347" s="578"/>
      <c r="E347" s="578">
        <f>G357</f>
        <v>1110</v>
      </c>
      <c r="F347" s="7" t="s">
        <v>2321</v>
      </c>
      <c r="G347" s="8">
        <f t="shared" si="14"/>
        <v>1798.2</v>
      </c>
      <c r="H347" s="611"/>
    </row>
    <row r="348" spans="1:8">
      <c r="A348" s="578"/>
      <c r="B348" s="643"/>
      <c r="C348" s="1" t="s">
        <v>2309</v>
      </c>
      <c r="D348" s="578"/>
      <c r="E348" s="579"/>
      <c r="F348" s="8" t="s">
        <v>668</v>
      </c>
      <c r="G348" s="611">
        <v>2.56</v>
      </c>
      <c r="H348" s="611"/>
    </row>
    <row r="349" spans="1:8">
      <c r="A349" s="578"/>
      <c r="B349" s="578"/>
      <c r="C349" s="6" t="s">
        <v>4647</v>
      </c>
      <c r="D349" s="578"/>
      <c r="E349" s="578"/>
      <c r="F349" s="438"/>
      <c r="G349" s="578">
        <f>SUM(G342:G348)</f>
        <v>5431.91</v>
      </c>
      <c r="H349" s="611"/>
    </row>
    <row r="350" spans="1:8">
      <c r="A350" s="578"/>
      <c r="B350" s="578"/>
      <c r="C350" s="759" t="s">
        <v>4648</v>
      </c>
      <c r="D350" s="641" t="s">
        <v>2090</v>
      </c>
      <c r="E350" s="641"/>
      <c r="F350" s="646"/>
      <c r="G350" s="623">
        <f>G349/A347</f>
        <v>3353.03</v>
      </c>
      <c r="H350" s="611"/>
    </row>
    <row r="351" spans="1:8">
      <c r="A351" s="611"/>
      <c r="B351" s="611"/>
      <c r="C351" s="611"/>
      <c r="D351" s="611"/>
      <c r="E351" s="611"/>
      <c r="F351" s="611"/>
      <c r="G351" s="611"/>
      <c r="H351" s="611"/>
    </row>
    <row r="352" spans="1:8">
      <c r="A352" s="611"/>
      <c r="B352" s="611"/>
      <c r="C352" s="619" t="s">
        <v>4649</v>
      </c>
      <c r="D352" s="611"/>
      <c r="E352" s="611"/>
      <c r="F352" s="611"/>
      <c r="G352" s="611"/>
      <c r="H352" s="611"/>
    </row>
    <row r="353" spans="1:8">
      <c r="A353" s="8">
        <v>1</v>
      </c>
      <c r="B353" s="7" t="s">
        <v>883</v>
      </c>
      <c r="C353" s="1" t="s">
        <v>4650</v>
      </c>
      <c r="D353" s="8"/>
      <c r="E353" s="8">
        <v>501</v>
      </c>
      <c r="F353" s="1" t="s">
        <v>883</v>
      </c>
      <c r="G353" s="611">
        <f>E353*A353</f>
        <v>501</v>
      </c>
      <c r="H353" s="611"/>
    </row>
    <row r="354" spans="1:8">
      <c r="A354" s="8">
        <v>1</v>
      </c>
      <c r="B354" s="7" t="s">
        <v>883</v>
      </c>
      <c r="C354" s="1" t="s">
        <v>4651</v>
      </c>
      <c r="D354" s="8"/>
      <c r="E354" s="8">
        <v>355</v>
      </c>
      <c r="F354" s="1" t="s">
        <v>883</v>
      </c>
      <c r="G354" s="611">
        <f>E354*A354</f>
        <v>355</v>
      </c>
      <c r="H354" s="611"/>
    </row>
    <row r="355" spans="1:8">
      <c r="A355" s="8">
        <v>0.5</v>
      </c>
      <c r="B355" s="7" t="s">
        <v>883</v>
      </c>
      <c r="C355" s="1" t="s">
        <v>4652</v>
      </c>
      <c r="D355" s="8"/>
      <c r="E355" s="8">
        <v>508</v>
      </c>
      <c r="F355" s="1" t="s">
        <v>883</v>
      </c>
      <c r="G355" s="611">
        <f>E355*A355</f>
        <v>254</v>
      </c>
      <c r="H355" s="611"/>
    </row>
    <row r="356" spans="1:8">
      <c r="A356" s="578"/>
      <c r="B356" s="643"/>
      <c r="C356" s="1"/>
      <c r="D356" s="578"/>
      <c r="E356" s="644"/>
      <c r="F356" s="5"/>
      <c r="G356" s="611"/>
      <c r="H356" s="611"/>
    </row>
    <row r="357" spans="1:8">
      <c r="A357" s="578"/>
      <c r="B357" s="643"/>
      <c r="C357" s="1" t="s">
        <v>4020</v>
      </c>
      <c r="D357" s="578"/>
      <c r="E357" s="644"/>
      <c r="F357" s="38"/>
      <c r="G357" s="641">
        <f>SUM(G353:G356)</f>
        <v>1110</v>
      </c>
      <c r="H357" s="611"/>
    </row>
    <row r="358" spans="1:8">
      <c r="A358" s="578"/>
      <c r="B358" s="643"/>
      <c r="C358" s="578"/>
      <c r="D358" s="578"/>
      <c r="E358" s="644"/>
      <c r="F358" s="5"/>
      <c r="G358" s="611"/>
      <c r="H358" s="611"/>
    </row>
    <row r="359" spans="1:8">
      <c r="A359" s="760"/>
      <c r="B359" s="761"/>
      <c r="C359" s="703"/>
      <c r="D359" s="760"/>
      <c r="E359" s="762"/>
      <c r="F359" s="763"/>
      <c r="G359" s="764"/>
      <c r="H359" s="764"/>
    </row>
    <row r="360" spans="1:8">
      <c r="A360" s="611"/>
      <c r="B360" s="611"/>
      <c r="C360" s="611"/>
      <c r="D360" s="611"/>
      <c r="E360" s="611"/>
      <c r="F360" s="611"/>
      <c r="G360" s="611"/>
      <c r="H360" s="611"/>
    </row>
    <row r="361" spans="1:8">
      <c r="A361" s="1612" t="s">
        <v>4653</v>
      </c>
      <c r="B361" s="1612"/>
      <c r="C361" s="1612"/>
      <c r="D361" s="1612"/>
      <c r="E361" s="1612"/>
      <c r="F361" s="1612"/>
      <c r="G361" s="1612"/>
      <c r="H361" s="1612"/>
    </row>
    <row r="362" spans="1:8">
      <c r="A362" s="611"/>
      <c r="B362" s="611" t="s">
        <v>4609</v>
      </c>
      <c r="C362" s="611" t="s">
        <v>4610</v>
      </c>
      <c r="D362" s="611"/>
      <c r="E362" s="611"/>
      <c r="F362" s="611"/>
      <c r="G362" s="611"/>
      <c r="H362" s="611"/>
    </row>
    <row r="363" spans="1:8">
      <c r="A363" s="611"/>
      <c r="B363" s="611"/>
      <c r="C363" s="611" t="s">
        <v>4611</v>
      </c>
      <c r="D363" s="611" t="s">
        <v>2090</v>
      </c>
      <c r="E363" s="611" t="s">
        <v>4654</v>
      </c>
      <c r="F363" s="611" t="s">
        <v>2090</v>
      </c>
      <c r="G363" s="94">
        <f>1*2*2.4*1.558</f>
        <v>7.48</v>
      </c>
      <c r="H363" s="611" t="s">
        <v>1675</v>
      </c>
    </row>
    <row r="364" spans="1:8">
      <c r="A364" s="611"/>
      <c r="B364" s="611" t="s">
        <v>4613</v>
      </c>
      <c r="C364" s="611" t="s">
        <v>4614</v>
      </c>
      <c r="D364" s="611"/>
      <c r="E364" s="611"/>
      <c r="F364" s="611"/>
      <c r="G364" s="94"/>
      <c r="H364" s="611"/>
    </row>
    <row r="365" spans="1:8">
      <c r="A365" s="611"/>
      <c r="B365" s="611"/>
      <c r="C365" s="611" t="s">
        <v>4615</v>
      </c>
      <c r="D365" s="611" t="s">
        <v>2090</v>
      </c>
      <c r="E365" s="611" t="s">
        <v>4655</v>
      </c>
      <c r="F365" s="611" t="s">
        <v>2090</v>
      </c>
      <c r="G365" s="94">
        <f>1*4*1.05*0.695</f>
        <v>2.92</v>
      </c>
      <c r="H365" s="611" t="s">
        <v>1675</v>
      </c>
    </row>
    <row r="366" spans="1:8">
      <c r="A366" s="611"/>
      <c r="B366" s="611" t="s">
        <v>4617</v>
      </c>
      <c r="C366" s="611" t="s">
        <v>4618</v>
      </c>
      <c r="D366" s="611"/>
      <c r="E366" s="611"/>
      <c r="F366" s="611"/>
      <c r="G366" s="94"/>
      <c r="H366" s="611"/>
    </row>
    <row r="367" spans="1:8">
      <c r="A367" s="611"/>
      <c r="B367" s="611"/>
      <c r="C367" s="611" t="s">
        <v>4619</v>
      </c>
      <c r="D367" s="611" t="s">
        <v>2090</v>
      </c>
      <c r="E367" s="611" t="s">
        <v>4656</v>
      </c>
      <c r="F367" s="611" t="s">
        <v>2090</v>
      </c>
      <c r="G367" s="94">
        <f>1*1*2.4*1.088</f>
        <v>2.61</v>
      </c>
      <c r="H367" s="611" t="s">
        <v>1675</v>
      </c>
    </row>
    <row r="368" spans="1:8">
      <c r="A368" s="611"/>
      <c r="B368" s="611" t="s">
        <v>4621</v>
      </c>
      <c r="C368" s="611" t="s">
        <v>4622</v>
      </c>
      <c r="D368" s="611"/>
      <c r="E368" s="611"/>
      <c r="F368" s="611"/>
      <c r="G368" s="94"/>
      <c r="H368" s="611"/>
    </row>
    <row r="369" spans="1:8">
      <c r="A369" s="611"/>
      <c r="B369" s="611"/>
      <c r="C369" s="611" t="s">
        <v>4623</v>
      </c>
      <c r="D369" s="611" t="s">
        <v>2090</v>
      </c>
      <c r="E369" s="611" t="s">
        <v>4657</v>
      </c>
      <c r="F369" s="611" t="s">
        <v>2090</v>
      </c>
      <c r="G369" s="94">
        <f>1*4*0.95*0.605</f>
        <v>2.2999999999999998</v>
      </c>
      <c r="H369" s="611" t="s">
        <v>1675</v>
      </c>
    </row>
    <row r="370" spans="1:8">
      <c r="A370" s="611"/>
      <c r="B370" s="611" t="s">
        <v>4625</v>
      </c>
      <c r="C370" s="611" t="s">
        <v>4626</v>
      </c>
      <c r="D370" s="611"/>
      <c r="E370" s="611"/>
      <c r="F370" s="611"/>
      <c r="G370" s="94"/>
      <c r="H370" s="611"/>
    </row>
    <row r="371" spans="1:8">
      <c r="A371" s="611"/>
      <c r="B371" s="611"/>
      <c r="C371" s="611" t="s">
        <v>4627</v>
      </c>
      <c r="D371" s="611" t="s">
        <v>2090</v>
      </c>
      <c r="E371" s="611" t="s">
        <v>4658</v>
      </c>
      <c r="F371" s="611" t="s">
        <v>2090</v>
      </c>
      <c r="G371" s="94">
        <f>1*4*0.95*0.488</f>
        <v>1.85</v>
      </c>
      <c r="H371" s="611" t="s">
        <v>1675</v>
      </c>
    </row>
    <row r="372" spans="1:8">
      <c r="A372" s="611"/>
      <c r="B372" s="611" t="s">
        <v>4625</v>
      </c>
      <c r="C372" s="611" t="s">
        <v>4629</v>
      </c>
      <c r="D372" s="611"/>
      <c r="E372" s="611"/>
      <c r="F372" s="611"/>
      <c r="G372" s="94"/>
      <c r="H372" s="611"/>
    </row>
    <row r="373" spans="1:8">
      <c r="A373" s="611"/>
      <c r="B373" s="611"/>
      <c r="C373" s="611" t="s">
        <v>4630</v>
      </c>
      <c r="D373" s="611" t="s">
        <v>2090</v>
      </c>
      <c r="E373" s="611" t="s">
        <v>4659</v>
      </c>
      <c r="F373" s="611" t="s">
        <v>2090</v>
      </c>
      <c r="G373" s="94">
        <f>2*4*0.55*0.355</f>
        <v>1.56</v>
      </c>
      <c r="H373" s="611" t="s">
        <v>1675</v>
      </c>
    </row>
    <row r="374" spans="1:8">
      <c r="A374" s="611"/>
      <c r="B374" s="611"/>
      <c r="C374" s="611"/>
      <c r="D374" s="611"/>
      <c r="E374" s="611"/>
      <c r="F374" s="611"/>
      <c r="G374" s="94">
        <f>SUM(G363:G373)</f>
        <v>18.72</v>
      </c>
      <c r="H374" s="611" t="s">
        <v>1675</v>
      </c>
    </row>
    <row r="375" spans="1:8">
      <c r="A375" s="611"/>
      <c r="B375" s="611"/>
      <c r="C375" s="611"/>
      <c r="D375" s="611"/>
      <c r="E375" s="611" t="s">
        <v>4632</v>
      </c>
      <c r="F375" s="611" t="s">
        <v>2090</v>
      </c>
      <c r="G375" s="94">
        <f>G374*10%</f>
        <v>1.87</v>
      </c>
      <c r="H375" s="611" t="s">
        <v>1675</v>
      </c>
    </row>
    <row r="376" spans="1:8">
      <c r="A376" s="611"/>
      <c r="B376" s="611"/>
      <c r="C376" s="611"/>
      <c r="D376" s="611"/>
      <c r="E376" s="611"/>
      <c r="F376" s="611"/>
      <c r="G376" s="623">
        <f>SUM(G374:G375)</f>
        <v>20.59</v>
      </c>
      <c r="H376" s="611" t="s">
        <v>1675</v>
      </c>
    </row>
    <row r="377" spans="1:8">
      <c r="A377" s="611"/>
      <c r="B377" s="611"/>
      <c r="C377" s="611"/>
      <c r="D377" s="611"/>
      <c r="E377" s="611"/>
      <c r="F377" s="611"/>
      <c r="G377" s="611"/>
      <c r="H377" s="611"/>
    </row>
    <row r="378" spans="1:8">
      <c r="A378" s="611"/>
      <c r="B378" s="758" t="s">
        <v>4633</v>
      </c>
      <c r="C378" s="611" t="s">
        <v>4634</v>
      </c>
      <c r="D378" s="611"/>
      <c r="E378" s="611"/>
      <c r="F378" s="611"/>
      <c r="G378" s="94"/>
      <c r="H378" s="611"/>
    </row>
    <row r="379" spans="1:8" ht="17.25">
      <c r="A379" s="611"/>
      <c r="B379" s="611"/>
      <c r="C379" s="611" t="s">
        <v>4635</v>
      </c>
      <c r="D379" s="611" t="s">
        <v>2090</v>
      </c>
      <c r="E379" s="611" t="s">
        <v>4660</v>
      </c>
      <c r="F379" s="611" t="s">
        <v>2090</v>
      </c>
      <c r="G379" s="765">
        <f>1*4*0.55*0.95</f>
        <v>2.09</v>
      </c>
      <c r="H379" s="611" t="s">
        <v>4637</v>
      </c>
    </row>
    <row r="380" spans="1:8">
      <c r="A380" s="611"/>
      <c r="B380" s="611"/>
      <c r="C380" s="611"/>
      <c r="D380" s="611"/>
      <c r="E380" s="611"/>
      <c r="F380" s="611"/>
      <c r="G380" s="94"/>
      <c r="H380" s="611"/>
    </row>
    <row r="381" spans="1:8">
      <c r="A381" s="611"/>
      <c r="B381" s="758" t="s">
        <v>4638</v>
      </c>
      <c r="C381" s="611" t="s">
        <v>4006</v>
      </c>
      <c r="D381" s="611" t="s">
        <v>2090</v>
      </c>
      <c r="E381" s="611" t="s">
        <v>4661</v>
      </c>
      <c r="F381" s="611" t="s">
        <v>2090</v>
      </c>
      <c r="G381" s="94">
        <f>1*2*4*3.3</f>
        <v>26.4</v>
      </c>
      <c r="H381" s="611" t="s">
        <v>841</v>
      </c>
    </row>
    <row r="382" spans="1:8">
      <c r="A382" s="611"/>
      <c r="B382" s="611"/>
      <c r="C382" s="611"/>
      <c r="D382" s="611"/>
      <c r="E382" s="611"/>
      <c r="F382" s="611"/>
      <c r="G382" s="94"/>
      <c r="H382" s="611"/>
    </row>
    <row r="383" spans="1:8" ht="17.25">
      <c r="A383" s="611"/>
      <c r="B383" s="758" t="s">
        <v>4640</v>
      </c>
      <c r="C383" s="611" t="s">
        <v>4641</v>
      </c>
      <c r="D383" s="611" t="s">
        <v>2090</v>
      </c>
      <c r="E383" s="611" t="s">
        <v>4662</v>
      </c>
      <c r="F383" s="611" t="s">
        <v>2090</v>
      </c>
      <c r="G383" s="94">
        <f>2.4*1.05</f>
        <v>2.52</v>
      </c>
      <c r="H383" s="611" t="s">
        <v>4637</v>
      </c>
    </row>
    <row r="384" spans="1:8">
      <c r="A384" s="611"/>
      <c r="B384" s="611"/>
      <c r="C384" s="611"/>
      <c r="D384" s="611"/>
      <c r="E384" s="611"/>
      <c r="F384" s="611"/>
      <c r="G384" s="611"/>
      <c r="H384" s="611"/>
    </row>
    <row r="385" spans="1:8">
      <c r="A385" s="611"/>
      <c r="B385" s="611"/>
      <c r="C385" s="611"/>
      <c r="D385" s="611"/>
      <c r="E385" s="611"/>
      <c r="F385" s="611"/>
      <c r="G385" s="611"/>
      <c r="H385" s="611"/>
    </row>
    <row r="386" spans="1:8">
      <c r="A386" s="611"/>
      <c r="B386" s="611"/>
      <c r="C386" s="611"/>
      <c r="D386" s="611"/>
      <c r="E386" s="611"/>
      <c r="F386" s="611"/>
      <c r="G386" s="611"/>
      <c r="H386" s="611"/>
    </row>
    <row r="387" spans="1:8">
      <c r="A387" s="15">
        <v>20.59</v>
      </c>
      <c r="B387" s="7" t="s">
        <v>928</v>
      </c>
      <c r="C387" s="1" t="s">
        <v>4643</v>
      </c>
      <c r="D387" s="8"/>
      <c r="E387" s="8">
        <v>287</v>
      </c>
      <c r="F387" s="7" t="s">
        <v>928</v>
      </c>
      <c r="G387" s="8">
        <f t="shared" ref="G387:G392" si="15">E387*A387</f>
        <v>5909.33</v>
      </c>
      <c r="H387" s="611"/>
    </row>
    <row r="388" spans="1:8">
      <c r="A388" s="15">
        <v>2.09</v>
      </c>
      <c r="B388" s="7" t="s">
        <v>236</v>
      </c>
      <c r="C388" s="1" t="s">
        <v>4644</v>
      </c>
      <c r="D388" s="8"/>
      <c r="E388" s="8">
        <v>336</v>
      </c>
      <c r="F388" s="7" t="s">
        <v>236</v>
      </c>
      <c r="G388" s="8">
        <f t="shared" si="15"/>
        <v>702.24</v>
      </c>
      <c r="H388" s="611"/>
    </row>
    <row r="389" spans="1:8">
      <c r="A389" s="15">
        <v>26.4</v>
      </c>
      <c r="B389" s="7" t="s">
        <v>841</v>
      </c>
      <c r="C389" s="1" t="s">
        <v>1889</v>
      </c>
      <c r="D389" s="8"/>
      <c r="E389" s="8">
        <v>27.1</v>
      </c>
      <c r="F389" s="7" t="s">
        <v>841</v>
      </c>
      <c r="G389" s="8">
        <f t="shared" si="15"/>
        <v>715.44</v>
      </c>
      <c r="H389" s="611"/>
    </row>
    <row r="390" spans="1:8">
      <c r="A390" s="15">
        <v>1</v>
      </c>
      <c r="B390" s="7" t="s">
        <v>784</v>
      </c>
      <c r="C390" s="1" t="s">
        <v>4645</v>
      </c>
      <c r="D390" s="8"/>
      <c r="E390" s="8">
        <v>59.4</v>
      </c>
      <c r="F390" s="7" t="s">
        <v>784</v>
      </c>
      <c r="G390" s="8">
        <f t="shared" si="15"/>
        <v>59.4</v>
      </c>
      <c r="H390" s="611"/>
    </row>
    <row r="391" spans="1:8">
      <c r="A391" s="15">
        <v>1</v>
      </c>
      <c r="B391" s="7" t="s">
        <v>784</v>
      </c>
      <c r="C391" s="1" t="s">
        <v>4646</v>
      </c>
      <c r="D391" s="8"/>
      <c r="E391" s="8">
        <v>13.1</v>
      </c>
      <c r="F391" s="7" t="s">
        <v>784</v>
      </c>
      <c r="G391" s="8">
        <f t="shared" si="15"/>
        <v>13.1</v>
      </c>
      <c r="H391" s="611"/>
    </row>
    <row r="392" spans="1:8">
      <c r="A392" s="15">
        <v>2.52</v>
      </c>
      <c r="B392" s="7" t="s">
        <v>2321</v>
      </c>
      <c r="C392" s="1" t="s">
        <v>1895</v>
      </c>
      <c r="D392" s="578"/>
      <c r="E392" s="578">
        <f>G402</f>
        <v>1110</v>
      </c>
      <c r="F392" s="7" t="s">
        <v>2321</v>
      </c>
      <c r="G392" s="8">
        <f t="shared" si="15"/>
        <v>2797.2</v>
      </c>
      <c r="H392" s="611"/>
    </row>
    <row r="393" spans="1:8">
      <c r="A393" s="578"/>
      <c r="B393" s="643"/>
      <c r="C393" s="1" t="s">
        <v>2309</v>
      </c>
      <c r="D393" s="578"/>
      <c r="E393" s="579"/>
      <c r="F393" s="8" t="s">
        <v>668</v>
      </c>
      <c r="G393" s="578">
        <v>4.26</v>
      </c>
      <c r="H393" s="611"/>
    </row>
    <row r="394" spans="1:8">
      <c r="A394" s="578"/>
      <c r="B394" s="578"/>
      <c r="C394" s="6" t="s">
        <v>1439</v>
      </c>
      <c r="D394" s="578"/>
      <c r="E394" s="578"/>
      <c r="F394" s="438"/>
      <c r="G394" s="643">
        <f>SUM(G387:G393)</f>
        <v>10200.969999999999</v>
      </c>
      <c r="H394" s="611"/>
    </row>
    <row r="395" spans="1:8">
      <c r="A395" s="578"/>
      <c r="B395" s="578"/>
      <c r="C395" s="759" t="s">
        <v>4648</v>
      </c>
      <c r="D395" s="641" t="s">
        <v>2090</v>
      </c>
      <c r="E395" s="641"/>
      <c r="F395" s="646"/>
      <c r="G395" s="623">
        <f>G394/A392</f>
        <v>4048</v>
      </c>
      <c r="H395" s="611"/>
    </row>
    <row r="396" spans="1:8">
      <c r="A396" s="611"/>
      <c r="B396" s="611"/>
      <c r="C396" s="611"/>
      <c r="D396" s="611"/>
      <c r="E396" s="611"/>
      <c r="F396" s="611"/>
      <c r="G396" s="611"/>
      <c r="H396" s="611"/>
    </row>
    <row r="397" spans="1:8">
      <c r="A397" s="611"/>
      <c r="B397" s="611"/>
      <c r="C397" s="619" t="s">
        <v>4649</v>
      </c>
      <c r="D397" s="611"/>
      <c r="E397" s="611"/>
      <c r="F397" s="611"/>
      <c r="G397" s="611"/>
      <c r="H397" s="611"/>
    </row>
    <row r="398" spans="1:8">
      <c r="A398" s="8">
        <v>1</v>
      </c>
      <c r="B398" s="7" t="s">
        <v>883</v>
      </c>
      <c r="C398" s="1" t="s">
        <v>4650</v>
      </c>
      <c r="D398" s="8"/>
      <c r="E398" s="8">
        <v>501</v>
      </c>
      <c r="F398" s="1" t="s">
        <v>883</v>
      </c>
      <c r="G398" s="94">
        <f>E398*A398</f>
        <v>501</v>
      </c>
      <c r="H398" s="611"/>
    </row>
    <row r="399" spans="1:8">
      <c r="A399" s="8">
        <v>1</v>
      </c>
      <c r="B399" s="7" t="s">
        <v>883</v>
      </c>
      <c r="C399" s="1" t="s">
        <v>4651</v>
      </c>
      <c r="D399" s="8"/>
      <c r="E399" s="8">
        <v>355</v>
      </c>
      <c r="F399" s="1" t="s">
        <v>883</v>
      </c>
      <c r="G399" s="94">
        <f>E399*A399</f>
        <v>355</v>
      </c>
      <c r="H399" s="611"/>
    </row>
    <row r="400" spans="1:8">
      <c r="A400" s="8">
        <v>0.5</v>
      </c>
      <c r="B400" s="7" t="s">
        <v>883</v>
      </c>
      <c r="C400" s="1" t="s">
        <v>4652</v>
      </c>
      <c r="D400" s="8"/>
      <c r="E400" s="8">
        <v>508</v>
      </c>
      <c r="F400" s="1" t="s">
        <v>883</v>
      </c>
      <c r="G400" s="94">
        <f>E400*A400</f>
        <v>254</v>
      </c>
      <c r="H400" s="611"/>
    </row>
    <row r="401" spans="1:8">
      <c r="A401" s="578"/>
      <c r="B401" s="643"/>
      <c r="C401" s="1"/>
      <c r="D401" s="578"/>
      <c r="E401" s="644"/>
      <c r="F401" s="5"/>
      <c r="G401" s="611"/>
      <c r="H401" s="611"/>
    </row>
    <row r="402" spans="1:8">
      <c r="A402" s="578"/>
      <c r="B402" s="643"/>
      <c r="C402" s="1" t="s">
        <v>4020</v>
      </c>
      <c r="D402" s="578"/>
      <c r="E402" s="644"/>
      <c r="F402" s="38"/>
      <c r="G402" s="641">
        <f>SUM(G398:G401)</f>
        <v>1110</v>
      </c>
      <c r="H402" s="611"/>
    </row>
    <row r="403" spans="1:8">
      <c r="A403" s="578"/>
      <c r="B403" s="643"/>
      <c r="C403" s="578"/>
      <c r="D403" s="578"/>
      <c r="E403" s="644"/>
      <c r="F403" s="5"/>
      <c r="G403" s="611"/>
      <c r="H403" s="611"/>
    </row>
    <row r="404" spans="1:8">
      <c r="A404" s="764"/>
      <c r="B404" s="764"/>
      <c r="C404" s="764"/>
      <c r="D404" s="764"/>
      <c r="E404" s="764"/>
      <c r="F404" s="764"/>
      <c r="G404" s="764"/>
      <c r="H404" s="764"/>
    </row>
    <row r="405" spans="1:8">
      <c r="A405" s="611"/>
      <c r="B405" s="611"/>
      <c r="C405" s="611"/>
      <c r="D405" s="611"/>
      <c r="E405" s="611"/>
      <c r="F405" s="611"/>
      <c r="G405" s="611"/>
      <c r="H405" s="611"/>
    </row>
    <row r="406" spans="1:8">
      <c r="A406" s="1612" t="s">
        <v>4663</v>
      </c>
      <c r="B406" s="1612"/>
      <c r="C406" s="1612"/>
      <c r="D406" s="1612"/>
      <c r="E406" s="1612"/>
      <c r="F406" s="1612"/>
      <c r="G406" s="1612"/>
      <c r="H406" s="1612"/>
    </row>
    <row r="407" spans="1:8">
      <c r="A407" s="611"/>
      <c r="B407" s="611" t="s">
        <v>4609</v>
      </c>
      <c r="C407" s="611" t="s">
        <v>4610</v>
      </c>
      <c r="D407" s="611"/>
      <c r="E407" s="611"/>
      <c r="F407" s="611"/>
      <c r="G407" s="611"/>
      <c r="H407" s="611"/>
    </row>
    <row r="408" spans="1:8">
      <c r="A408" s="611"/>
      <c r="B408" s="611"/>
      <c r="C408" s="611" t="s">
        <v>4611</v>
      </c>
      <c r="D408" s="611" t="s">
        <v>2090</v>
      </c>
      <c r="E408" s="611" t="s">
        <v>4664</v>
      </c>
      <c r="F408" s="611" t="s">
        <v>2090</v>
      </c>
      <c r="G408" s="94">
        <f>1*1*0.9*1.558</f>
        <v>1.4</v>
      </c>
      <c r="H408" s="611" t="s">
        <v>1675</v>
      </c>
    </row>
    <row r="409" spans="1:8">
      <c r="A409" s="611"/>
      <c r="B409" s="611" t="s">
        <v>4613</v>
      </c>
      <c r="C409" s="611" t="s">
        <v>4614</v>
      </c>
      <c r="D409" s="611"/>
      <c r="E409" s="611"/>
      <c r="F409" s="611"/>
      <c r="G409" s="611"/>
      <c r="H409" s="611"/>
    </row>
    <row r="410" spans="1:8">
      <c r="A410" s="611"/>
      <c r="B410" s="611"/>
      <c r="C410" s="611" t="s">
        <v>4615</v>
      </c>
      <c r="D410" s="611" t="s">
        <v>2090</v>
      </c>
      <c r="E410" s="611" t="s">
        <v>4616</v>
      </c>
      <c r="F410" s="611" t="s">
        <v>2090</v>
      </c>
      <c r="G410" s="94">
        <f>1*2*1.35*0.695</f>
        <v>1.88</v>
      </c>
      <c r="H410" s="611" t="s">
        <v>1675</v>
      </c>
    </row>
    <row r="411" spans="1:8">
      <c r="A411" s="611"/>
      <c r="B411" s="611" t="s">
        <v>4617</v>
      </c>
      <c r="C411" s="611" t="s">
        <v>4618</v>
      </c>
      <c r="D411" s="611"/>
      <c r="E411" s="611"/>
      <c r="F411" s="611"/>
      <c r="G411" s="94"/>
      <c r="H411" s="611"/>
    </row>
    <row r="412" spans="1:8">
      <c r="A412" s="611"/>
      <c r="B412" s="611"/>
      <c r="C412" s="611" t="s">
        <v>4619</v>
      </c>
      <c r="D412" s="611" t="s">
        <v>2090</v>
      </c>
      <c r="E412" s="611" t="s">
        <v>4665</v>
      </c>
      <c r="F412" s="611" t="s">
        <v>2090</v>
      </c>
      <c r="G412" s="94">
        <f>1*1*0.9*1.088</f>
        <v>0.98</v>
      </c>
      <c r="H412" s="611" t="s">
        <v>1675</v>
      </c>
    </row>
    <row r="413" spans="1:8">
      <c r="A413" s="611"/>
      <c r="B413" s="611" t="s">
        <v>4621</v>
      </c>
      <c r="C413" s="611" t="s">
        <v>4622</v>
      </c>
      <c r="D413" s="611"/>
      <c r="E413" s="611"/>
      <c r="F413" s="611"/>
      <c r="G413" s="94"/>
      <c r="H413" s="611"/>
    </row>
    <row r="414" spans="1:8">
      <c r="A414" s="611"/>
      <c r="B414" s="611"/>
      <c r="C414" s="611" t="s">
        <v>4623</v>
      </c>
      <c r="D414" s="611" t="s">
        <v>2090</v>
      </c>
      <c r="E414" s="611" t="s">
        <v>4624</v>
      </c>
      <c r="F414" s="611" t="s">
        <v>2090</v>
      </c>
      <c r="G414" s="94">
        <f>1*2*1.25*0.605</f>
        <v>1.51</v>
      </c>
      <c r="H414" s="611" t="s">
        <v>1675</v>
      </c>
    </row>
    <row r="415" spans="1:8">
      <c r="A415" s="611"/>
      <c r="B415" s="611" t="s">
        <v>4625</v>
      </c>
      <c r="C415" s="611" t="s">
        <v>4626</v>
      </c>
      <c r="D415" s="611"/>
      <c r="E415" s="611"/>
      <c r="F415" s="611"/>
      <c r="G415" s="94"/>
      <c r="H415" s="611"/>
    </row>
    <row r="416" spans="1:8">
      <c r="A416" s="611"/>
      <c r="B416" s="611"/>
      <c r="C416" s="611" t="s">
        <v>4627</v>
      </c>
      <c r="D416" s="611" t="s">
        <v>2090</v>
      </c>
      <c r="E416" s="611" t="s">
        <v>4628</v>
      </c>
      <c r="F416" s="611" t="s">
        <v>2090</v>
      </c>
      <c r="G416" s="94">
        <f>1*2*1.25*0.488</f>
        <v>1.22</v>
      </c>
      <c r="H416" s="611" t="s">
        <v>1675</v>
      </c>
    </row>
    <row r="417" spans="1:8">
      <c r="A417" s="611"/>
      <c r="B417" s="611" t="s">
        <v>4625</v>
      </c>
      <c r="C417" s="611" t="s">
        <v>4629</v>
      </c>
      <c r="D417" s="611"/>
      <c r="E417" s="611"/>
      <c r="F417" s="611"/>
      <c r="G417" s="94"/>
      <c r="H417" s="611"/>
    </row>
    <row r="418" spans="1:8">
      <c r="A418" s="611"/>
      <c r="B418" s="611"/>
      <c r="C418" s="611" t="s">
        <v>4630</v>
      </c>
      <c r="D418" s="611" t="s">
        <v>2090</v>
      </c>
      <c r="E418" s="611" t="s">
        <v>4666</v>
      </c>
      <c r="F418" s="611" t="s">
        <v>2090</v>
      </c>
      <c r="G418" s="94">
        <f>2*2*0.45*0.355</f>
        <v>0.64</v>
      </c>
      <c r="H418" s="611" t="s">
        <v>1675</v>
      </c>
    </row>
    <row r="419" spans="1:8">
      <c r="A419" s="611"/>
      <c r="B419" s="611"/>
      <c r="C419" s="611"/>
      <c r="D419" s="611"/>
      <c r="E419" s="611"/>
      <c r="F419" s="611"/>
      <c r="G419" s="94">
        <f>SUM(G408:G418)</f>
        <v>7.63</v>
      </c>
      <c r="H419" s="611" t="s">
        <v>1675</v>
      </c>
    </row>
    <row r="420" spans="1:8">
      <c r="A420" s="611"/>
      <c r="B420" s="611"/>
      <c r="C420" s="611"/>
      <c r="D420" s="611"/>
      <c r="E420" s="611" t="s">
        <v>4632</v>
      </c>
      <c r="F420" s="611" t="s">
        <v>2090</v>
      </c>
      <c r="G420" s="94">
        <f>G419*10%</f>
        <v>0.76</v>
      </c>
      <c r="H420" s="611" t="s">
        <v>1675</v>
      </c>
    </row>
    <row r="421" spans="1:8">
      <c r="A421" s="611"/>
      <c r="B421" s="611"/>
      <c r="C421" s="611"/>
      <c r="D421" s="611"/>
      <c r="E421" s="611"/>
      <c r="F421" s="611"/>
      <c r="G421" s="766">
        <f>SUM(G419:G420)</f>
        <v>8.39</v>
      </c>
      <c r="H421" s="611" t="s">
        <v>1675</v>
      </c>
    </row>
    <row r="422" spans="1:8">
      <c r="A422" s="611"/>
      <c r="B422" s="611"/>
      <c r="C422" s="611"/>
      <c r="D422" s="611"/>
      <c r="E422" s="611"/>
      <c r="F422" s="611"/>
      <c r="G422" s="611"/>
      <c r="H422" s="611"/>
    </row>
    <row r="423" spans="1:8">
      <c r="A423" s="611"/>
      <c r="B423" s="758" t="s">
        <v>4633</v>
      </c>
      <c r="C423" s="611" t="s">
        <v>4634</v>
      </c>
      <c r="D423" s="611"/>
      <c r="E423" s="611"/>
      <c r="F423" s="611"/>
      <c r="G423" s="611"/>
      <c r="H423" s="611"/>
    </row>
    <row r="424" spans="1:8" ht="17.25">
      <c r="A424" s="611"/>
      <c r="B424" s="611"/>
      <c r="C424" s="611" t="s">
        <v>4635</v>
      </c>
      <c r="D424" s="611" t="s">
        <v>2090</v>
      </c>
      <c r="E424" s="611" t="s">
        <v>4667</v>
      </c>
      <c r="F424" s="611" t="s">
        <v>2090</v>
      </c>
      <c r="G424" s="765">
        <f>1*2*0.45*1.25</f>
        <v>1.125</v>
      </c>
      <c r="H424" s="611" t="s">
        <v>4637</v>
      </c>
    </row>
    <row r="425" spans="1:8">
      <c r="A425" s="611"/>
      <c r="B425" s="611"/>
      <c r="C425" s="611"/>
      <c r="D425" s="611"/>
      <c r="E425" s="611"/>
      <c r="F425" s="611"/>
      <c r="G425" s="94"/>
      <c r="H425" s="611"/>
    </row>
    <row r="426" spans="1:8">
      <c r="A426" s="611"/>
      <c r="B426" s="758" t="s">
        <v>4638</v>
      </c>
      <c r="C426" s="611" t="s">
        <v>4006</v>
      </c>
      <c r="D426" s="611" t="s">
        <v>2090</v>
      </c>
      <c r="E426" s="611" t="s">
        <v>4668</v>
      </c>
      <c r="F426" s="611" t="s">
        <v>2090</v>
      </c>
      <c r="G426" s="94">
        <f>1*2*2*3.4</f>
        <v>13.6</v>
      </c>
      <c r="H426" s="611" t="s">
        <v>841</v>
      </c>
    </row>
    <row r="427" spans="1:8">
      <c r="A427" s="611"/>
      <c r="B427" s="611"/>
      <c r="C427" s="611"/>
      <c r="D427" s="611"/>
      <c r="E427" s="611"/>
      <c r="F427" s="611"/>
      <c r="G427" s="94"/>
      <c r="H427" s="611"/>
    </row>
    <row r="428" spans="1:8" ht="17.25">
      <c r="A428" s="611"/>
      <c r="B428" s="758" t="s">
        <v>4640</v>
      </c>
      <c r="C428" s="611" t="s">
        <v>4641</v>
      </c>
      <c r="D428" s="611" t="s">
        <v>2090</v>
      </c>
      <c r="E428" s="611" t="s">
        <v>4669</v>
      </c>
      <c r="F428" s="611" t="s">
        <v>2090</v>
      </c>
      <c r="G428" s="94">
        <f>0.9*1.35</f>
        <v>1.22</v>
      </c>
      <c r="H428" s="611" t="s">
        <v>4637</v>
      </c>
    </row>
    <row r="429" spans="1:8">
      <c r="A429" s="611"/>
      <c r="B429" s="611"/>
      <c r="C429" s="611"/>
      <c r="D429" s="611"/>
      <c r="E429" s="611"/>
      <c r="F429" s="611"/>
      <c r="G429" s="611"/>
      <c r="H429" s="611"/>
    </row>
    <row r="430" spans="1:8">
      <c r="A430" s="611"/>
      <c r="B430" s="611"/>
      <c r="C430" s="611"/>
      <c r="D430" s="611"/>
      <c r="E430" s="611"/>
      <c r="F430" s="611"/>
      <c r="G430" s="611"/>
      <c r="H430" s="611"/>
    </row>
    <row r="431" spans="1:8">
      <c r="A431" s="611"/>
      <c r="B431" s="611"/>
      <c r="C431" s="611"/>
      <c r="D431" s="611"/>
      <c r="E431" s="611"/>
      <c r="F431" s="611"/>
      <c r="G431" s="611"/>
      <c r="H431" s="611"/>
    </row>
    <row r="432" spans="1:8">
      <c r="A432" s="15">
        <f>G421</f>
        <v>8.39</v>
      </c>
      <c r="B432" s="7" t="s">
        <v>928</v>
      </c>
      <c r="C432" s="1" t="s">
        <v>4643</v>
      </c>
      <c r="D432" s="8"/>
      <c r="E432" s="8">
        <v>287</v>
      </c>
      <c r="F432" s="7" t="s">
        <v>928</v>
      </c>
      <c r="G432" s="8">
        <f t="shared" ref="G432:G437" si="16">E432*A432</f>
        <v>2407.9299999999998</v>
      </c>
      <c r="H432" s="611"/>
    </row>
    <row r="433" spans="1:8">
      <c r="A433" s="15">
        <f>G424</f>
        <v>1.125</v>
      </c>
      <c r="B433" s="7" t="s">
        <v>236</v>
      </c>
      <c r="C433" s="1" t="s">
        <v>4644</v>
      </c>
      <c r="D433" s="8"/>
      <c r="E433" s="8">
        <v>336</v>
      </c>
      <c r="F433" s="7" t="s">
        <v>236</v>
      </c>
      <c r="G433" s="8">
        <f t="shared" si="16"/>
        <v>378</v>
      </c>
      <c r="H433" s="611"/>
    </row>
    <row r="434" spans="1:8">
      <c r="A434" s="15">
        <v>13.6</v>
      </c>
      <c r="B434" s="7" t="s">
        <v>841</v>
      </c>
      <c r="C434" s="1" t="s">
        <v>1889</v>
      </c>
      <c r="D434" s="8"/>
      <c r="E434" s="8">
        <v>27.1</v>
      </c>
      <c r="F434" s="7" t="s">
        <v>841</v>
      </c>
      <c r="G434" s="8">
        <f t="shared" si="16"/>
        <v>368.56</v>
      </c>
      <c r="H434" s="611"/>
    </row>
    <row r="435" spans="1:8">
      <c r="A435" s="15">
        <v>1</v>
      </c>
      <c r="B435" s="7" t="s">
        <v>784</v>
      </c>
      <c r="C435" s="1" t="s">
        <v>4645</v>
      </c>
      <c r="D435" s="8"/>
      <c r="E435" s="8">
        <v>59.4</v>
      </c>
      <c r="F435" s="7" t="s">
        <v>784</v>
      </c>
      <c r="G435" s="8">
        <f t="shared" si="16"/>
        <v>59.4</v>
      </c>
      <c r="H435" s="611"/>
    </row>
    <row r="436" spans="1:8">
      <c r="A436" s="15">
        <v>1</v>
      </c>
      <c r="B436" s="7" t="s">
        <v>784</v>
      </c>
      <c r="C436" s="1" t="s">
        <v>4646</v>
      </c>
      <c r="D436" s="8"/>
      <c r="E436" s="8">
        <v>13.1</v>
      </c>
      <c r="F436" s="7" t="s">
        <v>784</v>
      </c>
      <c r="G436" s="8">
        <f t="shared" si="16"/>
        <v>13.1</v>
      </c>
      <c r="H436" s="611"/>
    </row>
    <row r="437" spans="1:8">
      <c r="A437" s="15">
        <v>1.22</v>
      </c>
      <c r="B437" s="7" t="s">
        <v>2321</v>
      </c>
      <c r="C437" s="1" t="s">
        <v>1895</v>
      </c>
      <c r="D437" s="578"/>
      <c r="E437" s="578">
        <f>G447</f>
        <v>1110</v>
      </c>
      <c r="F437" s="7" t="s">
        <v>2321</v>
      </c>
      <c r="G437" s="8">
        <f t="shared" si="16"/>
        <v>1354.2</v>
      </c>
      <c r="H437" s="611"/>
    </row>
    <row r="438" spans="1:8">
      <c r="A438" s="578"/>
      <c r="B438" s="643"/>
      <c r="C438" s="1" t="s">
        <v>2309</v>
      </c>
      <c r="D438" s="578"/>
      <c r="E438" s="579"/>
      <c r="F438" s="8" t="s">
        <v>668</v>
      </c>
      <c r="G438" s="611">
        <v>4.7</v>
      </c>
      <c r="H438" s="611"/>
    </row>
    <row r="439" spans="1:8">
      <c r="A439" s="578"/>
      <c r="B439" s="578"/>
      <c r="C439" s="6" t="s">
        <v>4670</v>
      </c>
      <c r="D439" s="578"/>
      <c r="E439" s="578"/>
      <c r="F439" s="438"/>
      <c r="G439" s="578">
        <f>SUM(G432:G438)</f>
        <v>4585.8900000000003</v>
      </c>
      <c r="H439" s="611"/>
    </row>
    <row r="440" spans="1:8">
      <c r="A440" s="578"/>
      <c r="B440" s="578"/>
      <c r="C440" s="759" t="s">
        <v>4648</v>
      </c>
      <c r="D440" s="641" t="s">
        <v>2090</v>
      </c>
      <c r="E440" s="641"/>
      <c r="F440" s="646"/>
      <c r="G440" s="623">
        <f>G439/A437</f>
        <v>3758.93</v>
      </c>
      <c r="H440" s="611"/>
    </row>
    <row r="441" spans="1:8">
      <c r="A441" s="611"/>
      <c r="B441" s="611"/>
      <c r="C441" s="611"/>
      <c r="D441" s="611"/>
      <c r="E441" s="611"/>
      <c r="F441" s="611"/>
      <c r="G441" s="611"/>
      <c r="H441" s="611"/>
    </row>
    <row r="442" spans="1:8">
      <c r="A442" s="611"/>
      <c r="B442" s="611"/>
      <c r="C442" s="619" t="s">
        <v>4649</v>
      </c>
      <c r="D442" s="611"/>
      <c r="E442" s="611"/>
      <c r="F442" s="611"/>
      <c r="G442" s="611"/>
      <c r="H442" s="611"/>
    </row>
    <row r="443" spans="1:8">
      <c r="A443" s="8">
        <v>1</v>
      </c>
      <c r="B443" s="7" t="s">
        <v>883</v>
      </c>
      <c r="C443" s="1" t="s">
        <v>4650</v>
      </c>
      <c r="D443" s="8"/>
      <c r="E443" s="8">
        <v>501</v>
      </c>
      <c r="F443" s="1" t="s">
        <v>883</v>
      </c>
      <c r="G443" s="611">
        <f>E443*A443</f>
        <v>501</v>
      </c>
      <c r="H443" s="611"/>
    </row>
    <row r="444" spans="1:8">
      <c r="A444" s="8">
        <v>1</v>
      </c>
      <c r="B444" s="7" t="s">
        <v>883</v>
      </c>
      <c r="C444" s="1" t="s">
        <v>4651</v>
      </c>
      <c r="D444" s="8"/>
      <c r="E444" s="8">
        <v>355</v>
      </c>
      <c r="F444" s="1" t="s">
        <v>883</v>
      </c>
      <c r="G444" s="611">
        <f>E444*A444</f>
        <v>355</v>
      </c>
      <c r="H444" s="611"/>
    </row>
    <row r="445" spans="1:8">
      <c r="A445" s="8">
        <v>0.5</v>
      </c>
      <c r="B445" s="7" t="s">
        <v>883</v>
      </c>
      <c r="C445" s="1" t="s">
        <v>4652</v>
      </c>
      <c r="D445" s="8"/>
      <c r="E445" s="8">
        <v>508</v>
      </c>
      <c r="F445" s="1" t="s">
        <v>883</v>
      </c>
      <c r="G445" s="611">
        <f>E445*A445</f>
        <v>254</v>
      </c>
      <c r="H445" s="611"/>
    </row>
    <row r="446" spans="1:8">
      <c r="A446" s="578"/>
      <c r="B446" s="643"/>
      <c r="C446" s="1"/>
      <c r="D446" s="578"/>
      <c r="E446" s="644"/>
      <c r="F446" s="5"/>
      <c r="G446" s="611"/>
      <c r="H446" s="611"/>
    </row>
    <row r="447" spans="1:8">
      <c r="A447" s="578"/>
      <c r="B447" s="643"/>
      <c r="C447" s="1" t="s">
        <v>4020</v>
      </c>
      <c r="D447" s="578"/>
      <c r="E447" s="644"/>
      <c r="F447" s="38"/>
      <c r="G447" s="641">
        <f>SUM(G443:G446)</f>
        <v>1110</v>
      </c>
      <c r="H447" s="611"/>
    </row>
    <row r="448" spans="1:8">
      <c r="A448" s="578"/>
      <c r="B448" s="643"/>
      <c r="C448" s="578"/>
      <c r="D448" s="578"/>
      <c r="E448" s="644"/>
      <c r="F448" s="5"/>
      <c r="G448" s="611"/>
      <c r="H448" s="611"/>
    </row>
    <row r="449" spans="1:8">
      <c r="A449" s="764"/>
      <c r="B449" s="764"/>
      <c r="C449" s="764"/>
      <c r="D449" s="764"/>
      <c r="E449" s="764"/>
      <c r="F449" s="764"/>
      <c r="G449" s="764"/>
      <c r="H449" s="764"/>
    </row>
    <row r="450" spans="1:8">
      <c r="A450" s="611"/>
      <c r="B450" s="611"/>
      <c r="C450" s="611"/>
      <c r="D450" s="611"/>
      <c r="E450" s="611"/>
      <c r="F450" s="611"/>
      <c r="G450" s="611"/>
      <c r="H450" s="611"/>
    </row>
    <row r="451" spans="1:8">
      <c r="A451" s="1612" t="s">
        <v>4671</v>
      </c>
      <c r="B451" s="1612"/>
      <c r="C451" s="1612"/>
      <c r="D451" s="1612"/>
      <c r="E451" s="1612"/>
      <c r="F451" s="1612"/>
      <c r="G451" s="1612"/>
      <c r="H451" s="1612"/>
    </row>
    <row r="452" spans="1:8">
      <c r="A452" s="611"/>
      <c r="B452" s="611" t="s">
        <v>4609</v>
      </c>
      <c r="C452" s="611" t="s">
        <v>4610</v>
      </c>
      <c r="D452" s="611"/>
      <c r="E452" s="611"/>
      <c r="F452" s="611"/>
      <c r="G452" s="611"/>
      <c r="H452" s="611"/>
    </row>
    <row r="453" spans="1:8">
      <c r="A453" s="611"/>
      <c r="B453" s="611"/>
      <c r="C453" s="611" t="s">
        <v>4611</v>
      </c>
      <c r="D453" s="611" t="s">
        <v>2090</v>
      </c>
      <c r="E453" s="611" t="s">
        <v>4654</v>
      </c>
      <c r="F453" s="611" t="s">
        <v>2090</v>
      </c>
      <c r="G453" s="94">
        <f>1*2*2.4*1.558</f>
        <v>7.48</v>
      </c>
      <c r="H453" s="611" t="s">
        <v>1675</v>
      </c>
    </row>
    <row r="454" spans="1:8">
      <c r="A454" s="611"/>
      <c r="B454" s="611" t="s">
        <v>4613</v>
      </c>
      <c r="C454" s="611" t="s">
        <v>4614</v>
      </c>
      <c r="D454" s="611"/>
      <c r="E454" s="611"/>
      <c r="F454" s="611"/>
      <c r="G454" s="611"/>
      <c r="H454" s="611"/>
    </row>
    <row r="455" spans="1:8">
      <c r="A455" s="611"/>
      <c r="B455" s="611"/>
      <c r="C455" s="611" t="s">
        <v>4615</v>
      </c>
      <c r="D455" s="611" t="s">
        <v>2090</v>
      </c>
      <c r="E455" s="611" t="s">
        <v>4672</v>
      </c>
      <c r="F455" s="611" t="s">
        <v>2090</v>
      </c>
      <c r="G455" s="94">
        <f>1*2*1.8*0.695</f>
        <v>2.5</v>
      </c>
      <c r="H455" s="611" t="s">
        <v>1675</v>
      </c>
    </row>
    <row r="456" spans="1:8">
      <c r="A456" s="611"/>
      <c r="B456" s="611" t="s">
        <v>4617</v>
      </c>
      <c r="C456" s="611" t="s">
        <v>4618</v>
      </c>
      <c r="D456" s="611"/>
      <c r="E456" s="611"/>
      <c r="F456" s="611"/>
      <c r="G456" s="94"/>
      <c r="H456" s="611"/>
    </row>
    <row r="457" spans="1:8">
      <c r="A457" s="611"/>
      <c r="B457" s="611"/>
      <c r="C457" s="611" t="s">
        <v>4619</v>
      </c>
      <c r="D457" s="611" t="s">
        <v>2090</v>
      </c>
      <c r="E457" s="611" t="s">
        <v>4656</v>
      </c>
      <c r="F457" s="611" t="s">
        <v>2090</v>
      </c>
      <c r="G457" s="94">
        <f>1*1*2.4*1.088</f>
        <v>2.61</v>
      </c>
      <c r="H457" s="611" t="s">
        <v>1675</v>
      </c>
    </row>
    <row r="458" spans="1:8">
      <c r="A458" s="611"/>
      <c r="B458" s="611" t="s">
        <v>4613</v>
      </c>
      <c r="C458" s="611" t="s">
        <v>4614</v>
      </c>
      <c r="D458" s="611"/>
      <c r="E458" s="611"/>
      <c r="F458" s="611"/>
      <c r="G458" s="611"/>
      <c r="H458" s="611"/>
    </row>
    <row r="459" spans="1:8">
      <c r="A459" s="611"/>
      <c r="B459" s="611"/>
      <c r="C459" s="611" t="s">
        <v>4673</v>
      </c>
      <c r="D459" s="611" t="s">
        <v>2090</v>
      </c>
      <c r="E459" s="611" t="s">
        <v>4674</v>
      </c>
      <c r="F459" s="611" t="s">
        <v>2090</v>
      </c>
      <c r="G459" s="94">
        <f>1*2*1.2*0.695</f>
        <v>1.67</v>
      </c>
      <c r="H459" s="611" t="s">
        <v>1675</v>
      </c>
    </row>
    <row r="460" spans="1:8">
      <c r="A460" s="611"/>
      <c r="B460" s="611" t="s">
        <v>4621</v>
      </c>
      <c r="C460" s="611" t="s">
        <v>4622</v>
      </c>
      <c r="D460" s="611"/>
      <c r="E460" s="611"/>
      <c r="F460" s="611"/>
      <c r="G460" s="94"/>
      <c r="H460" s="611"/>
    </row>
    <row r="461" spans="1:8">
      <c r="A461" s="611"/>
      <c r="B461" s="611"/>
      <c r="C461" s="611" t="s">
        <v>4623</v>
      </c>
      <c r="D461" s="611" t="s">
        <v>2090</v>
      </c>
      <c r="E461" s="611" t="s">
        <v>4675</v>
      </c>
      <c r="F461" s="611" t="s">
        <v>2090</v>
      </c>
      <c r="G461" s="94">
        <f>1*4*1.1*0.605</f>
        <v>2.66</v>
      </c>
      <c r="H461" s="611" t="s">
        <v>1675</v>
      </c>
    </row>
    <row r="462" spans="1:8">
      <c r="A462" s="611"/>
      <c r="B462" s="611" t="s">
        <v>4625</v>
      </c>
      <c r="C462" s="611" t="s">
        <v>4626</v>
      </c>
      <c r="D462" s="611"/>
      <c r="E462" s="611"/>
      <c r="F462" s="611"/>
      <c r="G462" s="94"/>
      <c r="H462" s="611"/>
    </row>
    <row r="463" spans="1:8">
      <c r="A463" s="611"/>
      <c r="B463" s="611"/>
      <c r="C463" s="611" t="s">
        <v>4627</v>
      </c>
      <c r="D463" s="611" t="s">
        <v>2090</v>
      </c>
      <c r="E463" s="611" t="s">
        <v>4676</v>
      </c>
      <c r="F463" s="611" t="s">
        <v>2090</v>
      </c>
      <c r="G463" s="94">
        <f>1*4*1.1*0.488</f>
        <v>2.15</v>
      </c>
      <c r="H463" s="611" t="s">
        <v>1675</v>
      </c>
    </row>
    <row r="464" spans="1:8">
      <c r="A464" s="611"/>
      <c r="B464" s="611" t="s">
        <v>4677</v>
      </c>
      <c r="C464" s="611" t="s">
        <v>4629</v>
      </c>
      <c r="D464" s="611"/>
      <c r="E464" s="611"/>
      <c r="F464" s="611"/>
      <c r="G464" s="94"/>
      <c r="H464" s="611"/>
    </row>
    <row r="465" spans="1:8">
      <c r="A465" s="611"/>
      <c r="B465" s="611"/>
      <c r="C465" s="611" t="s">
        <v>4630</v>
      </c>
      <c r="D465" s="611" t="s">
        <v>2090</v>
      </c>
      <c r="E465" s="611" t="s">
        <v>4659</v>
      </c>
      <c r="F465" s="611" t="s">
        <v>2090</v>
      </c>
      <c r="G465" s="94">
        <f>2*4*0.55*0.355</f>
        <v>1.56</v>
      </c>
      <c r="H465" s="611" t="s">
        <v>1675</v>
      </c>
    </row>
    <row r="466" spans="1:8">
      <c r="A466" s="611"/>
      <c r="B466" s="611"/>
      <c r="C466" s="611"/>
      <c r="D466" s="611"/>
      <c r="E466" s="611"/>
      <c r="F466" s="611"/>
      <c r="G466" s="94">
        <f>SUM(G453:G465)</f>
        <v>20.63</v>
      </c>
      <c r="H466" s="611" t="s">
        <v>1675</v>
      </c>
    </row>
    <row r="467" spans="1:8">
      <c r="A467" s="611"/>
      <c r="B467" s="611"/>
      <c r="C467" s="611"/>
      <c r="D467" s="611"/>
      <c r="E467" s="611" t="s">
        <v>4632</v>
      </c>
      <c r="F467" s="611" t="s">
        <v>2090</v>
      </c>
      <c r="G467" s="94">
        <f>G466*10%</f>
        <v>2.06</v>
      </c>
      <c r="H467" s="611" t="s">
        <v>1675</v>
      </c>
    </row>
    <row r="468" spans="1:8">
      <c r="A468" s="611"/>
      <c r="B468" s="611"/>
      <c r="C468" s="611"/>
      <c r="D468" s="611"/>
      <c r="E468" s="611"/>
      <c r="F468" s="611"/>
      <c r="G468" s="623">
        <f>SUM(G466:G467)</f>
        <v>22.69</v>
      </c>
      <c r="H468" s="611" t="s">
        <v>1675</v>
      </c>
    </row>
    <row r="469" spans="1:8">
      <c r="A469" s="611"/>
      <c r="B469" s="611"/>
      <c r="C469" s="611"/>
      <c r="D469" s="611"/>
      <c r="E469" s="611"/>
      <c r="F469" s="611"/>
      <c r="G469" s="611"/>
      <c r="H469" s="611"/>
    </row>
    <row r="470" spans="1:8">
      <c r="A470" s="611"/>
      <c r="B470" s="758" t="s">
        <v>4633</v>
      </c>
      <c r="C470" s="611" t="s">
        <v>4634</v>
      </c>
      <c r="D470" s="611"/>
      <c r="E470" s="611"/>
      <c r="F470" s="611"/>
      <c r="G470" s="611"/>
      <c r="H470" s="611"/>
    </row>
    <row r="471" spans="1:8" ht="17.25">
      <c r="A471" s="611"/>
      <c r="B471" s="611"/>
      <c r="C471" s="611" t="s">
        <v>4635</v>
      </c>
      <c r="D471" s="611" t="s">
        <v>2090</v>
      </c>
      <c r="E471" s="611" t="s">
        <v>4678</v>
      </c>
      <c r="F471" s="611" t="s">
        <v>2090</v>
      </c>
      <c r="G471" s="94">
        <f>1*4*0.55*1.1</f>
        <v>2.42</v>
      </c>
      <c r="H471" s="611" t="s">
        <v>4637</v>
      </c>
    </row>
    <row r="472" spans="1:8" ht="17.25">
      <c r="A472" s="611"/>
      <c r="B472" s="611"/>
      <c r="C472" s="611" t="s">
        <v>4679</v>
      </c>
      <c r="D472" s="611" t="s">
        <v>2090</v>
      </c>
      <c r="E472" s="611" t="s">
        <v>4680</v>
      </c>
      <c r="F472" s="611" t="s">
        <v>2090</v>
      </c>
      <c r="G472" s="94">
        <f>1*1*2.3*0.6</f>
        <v>1.38</v>
      </c>
      <c r="H472" s="611" t="s">
        <v>4637</v>
      </c>
    </row>
    <row r="473" spans="1:8" ht="17.25">
      <c r="A473" s="611"/>
      <c r="B473" s="611"/>
      <c r="C473" s="611"/>
      <c r="D473" s="611"/>
      <c r="E473" s="611"/>
      <c r="F473" s="611"/>
      <c r="G473" s="623">
        <f>SUM(G471:G472)</f>
        <v>3.8</v>
      </c>
      <c r="H473" s="619" t="s">
        <v>4681</v>
      </c>
    </row>
    <row r="474" spans="1:8">
      <c r="A474" s="611"/>
      <c r="B474" s="611"/>
      <c r="C474" s="611"/>
      <c r="D474" s="611"/>
      <c r="E474" s="611"/>
      <c r="F474" s="611"/>
      <c r="G474" s="623"/>
      <c r="H474" s="619"/>
    </row>
    <row r="475" spans="1:8">
      <c r="A475" s="611"/>
      <c r="B475" s="758" t="s">
        <v>4638</v>
      </c>
      <c r="C475" s="611" t="s">
        <v>4006</v>
      </c>
      <c r="D475" s="611" t="s">
        <v>2090</v>
      </c>
      <c r="E475" s="611" t="s">
        <v>4682</v>
      </c>
      <c r="F475" s="611" t="s">
        <v>2090</v>
      </c>
      <c r="G475" s="94">
        <f>1*2*4*3.3</f>
        <v>26.4</v>
      </c>
      <c r="H475" s="611" t="s">
        <v>841</v>
      </c>
    </row>
    <row r="476" spans="1:8">
      <c r="A476" s="611"/>
      <c r="B476" s="758"/>
      <c r="C476" s="611"/>
      <c r="D476" s="611" t="s">
        <v>2090</v>
      </c>
      <c r="E476" s="611" t="s">
        <v>4683</v>
      </c>
      <c r="F476" s="611" t="s">
        <v>2090</v>
      </c>
      <c r="G476" s="94">
        <f>1*2*1*5.8</f>
        <v>11.6</v>
      </c>
      <c r="H476" s="611" t="s">
        <v>841</v>
      </c>
    </row>
    <row r="477" spans="1:8">
      <c r="A477" s="611"/>
      <c r="B477" s="758"/>
      <c r="C477" s="611"/>
      <c r="D477" s="611"/>
      <c r="E477" s="611"/>
      <c r="F477" s="611"/>
      <c r="G477" s="623">
        <f>SUM(G475:G476)</f>
        <v>38</v>
      </c>
      <c r="H477" s="619" t="s">
        <v>841</v>
      </c>
    </row>
    <row r="478" spans="1:8">
      <c r="A478" s="611"/>
      <c r="B478" s="611"/>
      <c r="C478" s="611"/>
      <c r="D478" s="611"/>
      <c r="E478" s="611"/>
      <c r="F478" s="611"/>
      <c r="G478" s="94"/>
      <c r="H478" s="611"/>
    </row>
    <row r="479" spans="1:8" ht="17.25">
      <c r="A479" s="611"/>
      <c r="B479" s="758" t="s">
        <v>4640</v>
      </c>
      <c r="C479" s="611" t="s">
        <v>4641</v>
      </c>
      <c r="D479" s="611" t="s">
        <v>2090</v>
      </c>
      <c r="E479" s="611" t="s">
        <v>4684</v>
      </c>
      <c r="F479" s="611" t="s">
        <v>2090</v>
      </c>
      <c r="G479" s="94">
        <f>2.4*1.8</f>
        <v>4.32</v>
      </c>
      <c r="H479" s="611" t="s">
        <v>4637</v>
      </c>
    </row>
    <row r="480" spans="1:8">
      <c r="A480" s="611"/>
      <c r="B480" s="611"/>
      <c r="C480" s="611"/>
      <c r="D480" s="611"/>
      <c r="E480" s="611"/>
      <c r="F480" s="611"/>
      <c r="G480" s="611"/>
      <c r="H480" s="611"/>
    </row>
    <row r="481" spans="1:8">
      <c r="A481" s="611"/>
      <c r="B481" s="611"/>
      <c r="C481" s="611"/>
      <c r="D481" s="611"/>
      <c r="E481" s="611"/>
      <c r="F481" s="611"/>
      <c r="G481" s="611"/>
      <c r="H481" s="611"/>
    </row>
    <row r="482" spans="1:8">
      <c r="A482" s="611"/>
      <c r="B482" s="611"/>
      <c r="C482" s="611"/>
      <c r="D482" s="611"/>
      <c r="E482" s="611"/>
      <c r="F482" s="611"/>
      <c r="G482" s="611"/>
      <c r="H482" s="611"/>
    </row>
    <row r="483" spans="1:8">
      <c r="A483" s="15">
        <f>G468</f>
        <v>22.69</v>
      </c>
      <c r="B483" s="7" t="s">
        <v>928</v>
      </c>
      <c r="C483" s="1" t="s">
        <v>4643</v>
      </c>
      <c r="D483" s="8"/>
      <c r="E483" s="8">
        <v>287</v>
      </c>
      <c r="F483" s="7" t="s">
        <v>928</v>
      </c>
      <c r="G483" s="8">
        <f t="shared" ref="G483:G488" si="17">E483*A483</f>
        <v>6512.03</v>
      </c>
      <c r="H483" s="611"/>
    </row>
    <row r="484" spans="1:8">
      <c r="A484" s="15">
        <f>G473</f>
        <v>3.8</v>
      </c>
      <c r="B484" s="7" t="s">
        <v>236</v>
      </c>
      <c r="C484" s="1" t="s">
        <v>4644</v>
      </c>
      <c r="D484" s="8"/>
      <c r="E484" s="8">
        <v>336</v>
      </c>
      <c r="F484" s="7" t="s">
        <v>236</v>
      </c>
      <c r="G484" s="8">
        <f t="shared" si="17"/>
        <v>1276.8</v>
      </c>
      <c r="H484" s="611"/>
    </row>
    <row r="485" spans="1:8">
      <c r="A485" s="15">
        <v>38</v>
      </c>
      <c r="B485" s="7" t="s">
        <v>841</v>
      </c>
      <c r="C485" s="1" t="s">
        <v>1889</v>
      </c>
      <c r="D485" s="8"/>
      <c r="E485" s="8">
        <v>27.1</v>
      </c>
      <c r="F485" s="7" t="s">
        <v>841</v>
      </c>
      <c r="G485" s="8">
        <f t="shared" si="17"/>
        <v>1029.8</v>
      </c>
      <c r="H485" s="611"/>
    </row>
    <row r="486" spans="1:8">
      <c r="A486" s="15">
        <v>1</v>
      </c>
      <c r="B486" s="7" t="s">
        <v>784</v>
      </c>
      <c r="C486" s="1" t="s">
        <v>4645</v>
      </c>
      <c r="D486" s="8"/>
      <c r="E486" s="8">
        <v>59.4</v>
      </c>
      <c r="F486" s="7" t="s">
        <v>784</v>
      </c>
      <c r="G486" s="8">
        <f t="shared" si="17"/>
        <v>59.4</v>
      </c>
      <c r="H486" s="611"/>
    </row>
    <row r="487" spans="1:8">
      <c r="A487" s="15">
        <v>1</v>
      </c>
      <c r="B487" s="7" t="s">
        <v>784</v>
      </c>
      <c r="C487" s="1" t="s">
        <v>4646</v>
      </c>
      <c r="D487" s="8"/>
      <c r="E487" s="8">
        <v>13.1</v>
      </c>
      <c r="F487" s="7" t="s">
        <v>784</v>
      </c>
      <c r="G487" s="8">
        <f t="shared" si="17"/>
        <v>13.1</v>
      </c>
      <c r="H487" s="611"/>
    </row>
    <row r="488" spans="1:8">
      <c r="A488" s="15">
        <v>4.32</v>
      </c>
      <c r="B488" s="7" t="s">
        <v>2321</v>
      </c>
      <c r="C488" s="1" t="s">
        <v>1895</v>
      </c>
      <c r="D488" s="578"/>
      <c r="E488" s="578">
        <f>G498</f>
        <v>1110</v>
      </c>
      <c r="F488" s="7" t="s">
        <v>2321</v>
      </c>
      <c r="G488" s="8">
        <f t="shared" si="17"/>
        <v>4795.2</v>
      </c>
      <c r="H488" s="611"/>
    </row>
    <row r="489" spans="1:8">
      <c r="A489" s="578"/>
      <c r="B489" s="643"/>
      <c r="C489" s="1" t="s">
        <v>2309</v>
      </c>
      <c r="D489" s="578"/>
      <c r="E489" s="579"/>
      <c r="F489" s="8" t="s">
        <v>668</v>
      </c>
      <c r="G489" s="611">
        <v>4.7</v>
      </c>
      <c r="H489" s="611"/>
    </row>
    <row r="490" spans="1:8">
      <c r="A490" s="578"/>
      <c r="B490" s="578"/>
      <c r="C490" s="6" t="s">
        <v>4685</v>
      </c>
      <c r="D490" s="578"/>
      <c r="E490" s="578"/>
      <c r="F490" s="438"/>
      <c r="G490" s="578">
        <f>SUM(G483:G489)</f>
        <v>13691.03</v>
      </c>
      <c r="H490" s="611"/>
    </row>
    <row r="491" spans="1:8">
      <c r="A491" s="578"/>
      <c r="B491" s="578"/>
      <c r="C491" s="759" t="s">
        <v>4648</v>
      </c>
      <c r="D491" s="641" t="s">
        <v>2090</v>
      </c>
      <c r="E491" s="641"/>
      <c r="F491" s="646"/>
      <c r="G491" s="623">
        <f>G490/A488</f>
        <v>3169.22</v>
      </c>
      <c r="H491" s="611"/>
    </row>
    <row r="492" spans="1:8">
      <c r="A492" s="611"/>
      <c r="B492" s="611"/>
      <c r="C492" s="611"/>
      <c r="D492" s="611"/>
      <c r="E492" s="611"/>
      <c r="F492" s="611"/>
      <c r="G492" s="611"/>
      <c r="H492" s="611"/>
    </row>
    <row r="493" spans="1:8">
      <c r="A493" s="611"/>
      <c r="B493" s="611"/>
      <c r="C493" s="619" t="s">
        <v>4649</v>
      </c>
      <c r="D493" s="611"/>
      <c r="E493" s="611"/>
      <c r="F493" s="611"/>
      <c r="G493" s="611"/>
      <c r="H493" s="611"/>
    </row>
    <row r="494" spans="1:8">
      <c r="A494" s="8">
        <v>1</v>
      </c>
      <c r="B494" s="7" t="s">
        <v>883</v>
      </c>
      <c r="C494" s="1" t="s">
        <v>4650</v>
      </c>
      <c r="D494" s="8"/>
      <c r="E494" s="8">
        <v>501</v>
      </c>
      <c r="F494" s="1" t="s">
        <v>883</v>
      </c>
      <c r="G494" s="611">
        <f>E494*A494</f>
        <v>501</v>
      </c>
      <c r="H494" s="611"/>
    </row>
    <row r="495" spans="1:8">
      <c r="A495" s="8">
        <v>1</v>
      </c>
      <c r="B495" s="7" t="s">
        <v>883</v>
      </c>
      <c r="C495" s="1" t="s">
        <v>4651</v>
      </c>
      <c r="D495" s="8"/>
      <c r="E495" s="8">
        <v>355</v>
      </c>
      <c r="F495" s="1" t="s">
        <v>883</v>
      </c>
      <c r="G495" s="611">
        <f>E495*A495</f>
        <v>355</v>
      </c>
      <c r="H495" s="611"/>
    </row>
    <row r="496" spans="1:8">
      <c r="A496" s="8">
        <v>0.5</v>
      </c>
      <c r="B496" s="7" t="s">
        <v>883</v>
      </c>
      <c r="C496" s="1" t="s">
        <v>4652</v>
      </c>
      <c r="D496" s="8"/>
      <c r="E496" s="8">
        <v>508</v>
      </c>
      <c r="F496" s="1" t="s">
        <v>883</v>
      </c>
      <c r="G496" s="611">
        <f>E496*A496</f>
        <v>254</v>
      </c>
      <c r="H496" s="611"/>
    </row>
    <row r="497" spans="1:8">
      <c r="A497" s="578"/>
      <c r="B497" s="643"/>
      <c r="C497" s="1"/>
      <c r="D497" s="578"/>
      <c r="E497" s="644"/>
      <c r="F497" s="5"/>
      <c r="G497" s="611"/>
      <c r="H497" s="611"/>
    </row>
    <row r="498" spans="1:8">
      <c r="A498" s="578"/>
      <c r="B498" s="643"/>
      <c r="C498" s="1" t="s">
        <v>4020</v>
      </c>
      <c r="D498" s="578"/>
      <c r="E498" s="644"/>
      <c r="F498" s="38"/>
      <c r="G498" s="641">
        <f>SUM(G494:G497)</f>
        <v>1110</v>
      </c>
      <c r="H498" s="611"/>
    </row>
    <row r="499" spans="1:8">
      <c r="A499" s="578"/>
      <c r="B499" s="643"/>
      <c r="C499" s="578"/>
      <c r="D499" s="578"/>
      <c r="E499" s="644"/>
      <c r="F499" s="5"/>
      <c r="G499" s="611"/>
      <c r="H499" s="611"/>
    </row>
    <row r="500" spans="1:8">
      <c r="A500" s="764"/>
      <c r="B500" s="764"/>
      <c r="C500" s="764"/>
      <c r="D500" s="764"/>
      <c r="E500" s="764"/>
      <c r="F500" s="764"/>
      <c r="G500" s="764"/>
      <c r="H500" s="764"/>
    </row>
    <row r="501" spans="1:8" ht="30" customHeight="1">
      <c r="A501" s="611"/>
      <c r="B501" s="611"/>
      <c r="C501" s="577" t="s">
        <v>4695</v>
      </c>
      <c r="D501" s="611"/>
      <c r="E501" s="611"/>
      <c r="F501" s="611"/>
      <c r="G501" s="611"/>
      <c r="H501" s="611"/>
    </row>
    <row r="502" spans="1:8">
      <c r="A502" s="611"/>
      <c r="B502" s="611" t="s">
        <v>4609</v>
      </c>
      <c r="C502" s="611" t="s">
        <v>4610</v>
      </c>
      <c r="D502" s="611"/>
      <c r="E502" s="611"/>
      <c r="F502" s="611"/>
      <c r="G502" s="611"/>
      <c r="H502" s="611"/>
    </row>
    <row r="503" spans="1:8">
      <c r="A503" s="611"/>
      <c r="B503" s="611"/>
      <c r="C503" s="611" t="s">
        <v>4686</v>
      </c>
      <c r="D503" s="611" t="s">
        <v>2090</v>
      </c>
      <c r="E503" s="611" t="s">
        <v>4687</v>
      </c>
      <c r="F503" s="611" t="s">
        <v>2090</v>
      </c>
      <c r="G503" s="94">
        <f>1*2*0.6</f>
        <v>1.2</v>
      </c>
      <c r="H503" s="611" t="s">
        <v>1675</v>
      </c>
    </row>
    <row r="504" spans="1:8">
      <c r="A504" s="611"/>
      <c r="B504" s="611"/>
      <c r="C504" s="611" t="s">
        <v>4688</v>
      </c>
      <c r="D504" s="611" t="s">
        <v>2090</v>
      </c>
      <c r="E504" s="611" t="s">
        <v>4689</v>
      </c>
      <c r="F504" s="611" t="s">
        <v>2090</v>
      </c>
      <c r="G504" s="94">
        <f>1*2*0.9</f>
        <v>1.8</v>
      </c>
      <c r="H504" s="611" t="s">
        <v>1675</v>
      </c>
    </row>
    <row r="505" spans="1:8">
      <c r="A505" s="611"/>
      <c r="B505" s="611"/>
      <c r="C505" s="611"/>
      <c r="D505" s="611"/>
      <c r="E505" s="611"/>
      <c r="F505" s="611"/>
      <c r="G505" s="94">
        <f>SUM(G503:G504)</f>
        <v>3</v>
      </c>
      <c r="H505" s="611" t="s">
        <v>1675</v>
      </c>
    </row>
    <row r="506" spans="1:8">
      <c r="A506" s="611"/>
      <c r="B506" s="611"/>
      <c r="C506" s="611"/>
      <c r="D506" s="611" t="s">
        <v>2090</v>
      </c>
      <c r="E506" s="611" t="s">
        <v>4690</v>
      </c>
      <c r="F506" s="611" t="s">
        <v>2090</v>
      </c>
      <c r="G506" s="96">
        <f>3*1.558</f>
        <v>4.67</v>
      </c>
      <c r="H506" s="611" t="s">
        <v>1675</v>
      </c>
    </row>
    <row r="507" spans="1:8">
      <c r="A507" s="611"/>
      <c r="B507" s="611"/>
      <c r="C507" s="611"/>
      <c r="D507" s="611"/>
      <c r="E507" s="611"/>
      <c r="F507" s="611"/>
      <c r="G507" s="94"/>
      <c r="H507" s="611"/>
    </row>
    <row r="508" spans="1:8">
      <c r="A508" s="611"/>
      <c r="B508" s="611"/>
      <c r="C508" s="611" t="s">
        <v>4691</v>
      </c>
      <c r="D508" s="611" t="s">
        <v>2090</v>
      </c>
      <c r="E508" s="611" t="s">
        <v>4692</v>
      </c>
      <c r="F508" s="611" t="s">
        <v>2090</v>
      </c>
      <c r="G508" s="96">
        <f>0.9*0.6</f>
        <v>0.54</v>
      </c>
      <c r="H508" s="611" t="s">
        <v>4693</v>
      </c>
    </row>
    <row r="509" spans="1:8">
      <c r="A509" s="611"/>
      <c r="B509" s="611"/>
      <c r="C509" s="611"/>
      <c r="D509" s="611"/>
      <c r="E509" s="611"/>
      <c r="F509" s="611"/>
      <c r="G509" s="96"/>
      <c r="H509" s="611"/>
    </row>
    <row r="510" spans="1:8">
      <c r="A510" s="611"/>
      <c r="B510" s="611"/>
      <c r="C510" s="611" t="s">
        <v>930</v>
      </c>
      <c r="D510" s="611" t="s">
        <v>2090</v>
      </c>
      <c r="E510" s="611" t="s">
        <v>4694</v>
      </c>
      <c r="F510" s="611" t="s">
        <v>2090</v>
      </c>
      <c r="G510" s="96">
        <f>0.9*0.6</f>
        <v>0.54</v>
      </c>
      <c r="H510" s="611" t="s">
        <v>4693</v>
      </c>
    </row>
    <row r="511" spans="1:8">
      <c r="A511" s="611"/>
      <c r="B511" s="611"/>
      <c r="C511" s="611"/>
      <c r="D511" s="611"/>
      <c r="E511" s="611"/>
      <c r="F511" s="611"/>
      <c r="G511" s="611"/>
      <c r="H511" s="611"/>
    </row>
    <row r="512" spans="1:8">
      <c r="A512" s="611"/>
      <c r="B512" s="611"/>
      <c r="C512" s="611"/>
      <c r="D512" s="611"/>
      <c r="E512" s="611"/>
      <c r="F512" s="611"/>
      <c r="G512" s="611"/>
      <c r="H512" s="611"/>
    </row>
    <row r="513" spans="1:8">
      <c r="A513" s="611"/>
      <c r="B513" s="611"/>
      <c r="C513" s="611"/>
      <c r="D513" s="611"/>
      <c r="E513" s="611"/>
      <c r="F513" s="611"/>
      <c r="G513" s="611"/>
      <c r="H513" s="611"/>
    </row>
    <row r="514" spans="1:8" ht="19.5">
      <c r="A514" s="578"/>
      <c r="B514" s="643"/>
      <c r="D514" s="577"/>
      <c r="E514" s="577"/>
      <c r="F514" s="577"/>
      <c r="G514" s="611"/>
      <c r="H514" s="611"/>
    </row>
    <row r="515" spans="1:8">
      <c r="A515" s="15">
        <f>G506</f>
        <v>4.67</v>
      </c>
      <c r="B515" s="7" t="s">
        <v>928</v>
      </c>
      <c r="C515" s="1" t="s">
        <v>1887</v>
      </c>
      <c r="D515" s="8"/>
      <c r="E515" s="8">
        <v>287</v>
      </c>
      <c r="F515" s="7" t="s">
        <v>928</v>
      </c>
      <c r="G515" s="8">
        <f>E515*A515</f>
        <v>1340.29</v>
      </c>
      <c r="H515" s="611"/>
    </row>
    <row r="516" spans="1:8">
      <c r="A516" s="15">
        <f>G508</f>
        <v>0.54</v>
      </c>
      <c r="B516" s="7" t="s">
        <v>236</v>
      </c>
      <c r="C516" s="1" t="s">
        <v>1888</v>
      </c>
      <c r="D516" s="8"/>
      <c r="E516" s="8">
        <v>208.8</v>
      </c>
      <c r="F516" s="7" t="s">
        <v>236</v>
      </c>
      <c r="G516" s="8">
        <f>E516*A516</f>
        <v>112.75</v>
      </c>
      <c r="H516" s="611"/>
    </row>
    <row r="517" spans="1:8">
      <c r="A517" s="15">
        <f>G510</f>
        <v>0.54</v>
      </c>
      <c r="B517" s="7" t="s">
        <v>236</v>
      </c>
      <c r="C517" s="1" t="s">
        <v>1895</v>
      </c>
      <c r="D517" s="8"/>
      <c r="E517" s="8">
        <f>E488</f>
        <v>1110</v>
      </c>
      <c r="F517" s="7" t="s">
        <v>928</v>
      </c>
      <c r="G517" s="8">
        <f>E517*A517</f>
        <v>599.4</v>
      </c>
      <c r="H517" s="611"/>
    </row>
    <row r="518" spans="1:8">
      <c r="A518" s="15"/>
      <c r="B518" s="7"/>
      <c r="C518" s="1" t="s">
        <v>1896</v>
      </c>
      <c r="D518" s="578"/>
      <c r="E518" s="579"/>
      <c r="F518" s="8"/>
      <c r="G518" s="611"/>
      <c r="H518" s="611"/>
    </row>
    <row r="519" spans="1:8">
      <c r="A519" s="15"/>
      <c r="B519" s="7"/>
      <c r="C519" s="6" t="s">
        <v>4696</v>
      </c>
      <c r="D519" s="8"/>
      <c r="E519" s="7"/>
      <c r="F519" s="8"/>
      <c r="G519" s="641">
        <f>SUM(G515:G518)</f>
        <v>2052.44</v>
      </c>
      <c r="H519" s="611"/>
    </row>
    <row r="520" spans="1:8">
      <c r="A520" s="15"/>
      <c r="B520" s="7"/>
      <c r="C520" s="759" t="s">
        <v>4648</v>
      </c>
      <c r="D520" s="8"/>
      <c r="E520" s="7"/>
      <c r="F520" s="38"/>
      <c r="G520" s="623">
        <f>G519/A517</f>
        <v>3800.81</v>
      </c>
      <c r="H520" s="611"/>
    </row>
    <row r="521" spans="1:8">
      <c r="A521" s="611"/>
      <c r="B521" s="611"/>
      <c r="C521" s="611"/>
      <c r="D521" s="611"/>
      <c r="E521" s="611"/>
      <c r="F521" s="611"/>
      <c r="G521" s="611"/>
      <c r="H521" s="611"/>
    </row>
    <row r="522" spans="1:8">
      <c r="A522" s="611"/>
      <c r="B522" s="611"/>
      <c r="C522" s="611"/>
      <c r="D522" s="611"/>
      <c r="E522" s="611"/>
      <c r="F522" s="611"/>
      <c r="G522" s="611"/>
      <c r="H522" s="611"/>
    </row>
    <row r="523" spans="1:8">
      <c r="A523" s="611"/>
      <c r="B523" s="611"/>
      <c r="C523" s="611"/>
      <c r="D523" s="611"/>
      <c r="E523" s="611"/>
      <c r="F523" s="611"/>
      <c r="G523" s="611"/>
      <c r="H523" s="611"/>
    </row>
    <row r="524" spans="1:8">
      <c r="A524" s="611"/>
      <c r="B524" s="611"/>
      <c r="C524" s="611"/>
      <c r="D524" s="611"/>
      <c r="E524" s="611"/>
      <c r="F524" s="611"/>
      <c r="G524" s="611"/>
      <c r="H524" s="611"/>
    </row>
    <row r="525" spans="1:8">
      <c r="A525" s="611"/>
      <c r="B525" s="611"/>
      <c r="C525" s="611"/>
      <c r="D525" s="611"/>
      <c r="E525" s="611"/>
      <c r="F525" s="611"/>
      <c r="G525" s="611"/>
      <c r="H525" s="611"/>
    </row>
    <row r="526" spans="1:8">
      <c r="A526" s="771">
        <v>2</v>
      </c>
      <c r="B526" s="118" t="s">
        <v>2289</v>
      </c>
      <c r="C526" s="108" t="s">
        <v>4705</v>
      </c>
      <c r="D526" s="750"/>
      <c r="E526" s="752"/>
      <c r="F526" s="750"/>
      <c r="G526" s="50"/>
      <c r="H526" s="50"/>
    </row>
    <row r="527" spans="1:8">
      <c r="A527" s="750"/>
      <c r="B527" s="751"/>
      <c r="C527" s="119" t="s">
        <v>4560</v>
      </c>
      <c r="D527" s="750"/>
      <c r="E527" s="752"/>
      <c r="F527" s="750"/>
      <c r="G527" s="50"/>
      <c r="H527" s="50"/>
    </row>
    <row r="528" spans="1:8" ht="18">
      <c r="A528" s="750"/>
      <c r="B528" s="751"/>
      <c r="C528" s="381" t="s">
        <v>4561</v>
      </c>
      <c r="D528" s="750"/>
      <c r="E528" s="752"/>
      <c r="F528" s="750"/>
      <c r="G528" s="50"/>
      <c r="H528" s="50"/>
    </row>
    <row r="529" spans="1:8">
      <c r="A529" s="750"/>
      <c r="B529" s="751"/>
      <c r="C529" s="120" t="s">
        <v>1614</v>
      </c>
      <c r="D529" s="750"/>
      <c r="E529" s="752"/>
      <c r="F529" s="750"/>
      <c r="G529" s="50"/>
      <c r="H529" s="50"/>
    </row>
    <row r="530" spans="1:8">
      <c r="A530" s="750"/>
      <c r="B530" s="751"/>
      <c r="C530" s="108" t="s">
        <v>4562</v>
      </c>
      <c r="D530" s="578"/>
      <c r="E530" s="578"/>
      <c r="F530" s="578"/>
      <c r="G530" s="50"/>
      <c r="H530" s="50"/>
    </row>
    <row r="531" spans="1:8">
      <c r="A531" s="750"/>
      <c r="B531" s="751"/>
      <c r="C531" s="135" t="s">
        <v>4563</v>
      </c>
      <c r="D531" s="611"/>
      <c r="E531" s="383">
        <f>3*2*1.9*0.075*0.0375</f>
        <v>3.2099999999999997E-2</v>
      </c>
      <c r="F531" s="750" t="s">
        <v>2189</v>
      </c>
      <c r="G531" s="50"/>
      <c r="H531" s="50"/>
    </row>
    <row r="532" spans="1:8">
      <c r="A532" s="750"/>
      <c r="B532" s="751"/>
      <c r="C532" s="119" t="s">
        <v>4564</v>
      </c>
      <c r="D532" s="611"/>
      <c r="E532" s="383">
        <f>3*2*0.5*0.075*0.0375</f>
        <v>8.3999999999999995E-3</v>
      </c>
      <c r="F532" s="750" t="s">
        <v>2189</v>
      </c>
      <c r="G532" s="50"/>
      <c r="H532" s="50"/>
    </row>
    <row r="533" spans="1:8">
      <c r="A533" s="750"/>
      <c r="B533" s="751"/>
      <c r="C533" s="119"/>
      <c r="D533" s="753"/>
      <c r="E533" s="120" t="s">
        <v>1614</v>
      </c>
      <c r="F533" s="130"/>
      <c r="G533" s="50"/>
      <c r="H533" s="50"/>
    </row>
    <row r="534" spans="1:8">
      <c r="A534" s="750"/>
      <c r="B534" s="751"/>
      <c r="C534" s="750"/>
      <c r="D534" s="750"/>
      <c r="E534" s="754">
        <f>SUM(E531:E533)</f>
        <v>4.0500000000000001E-2</v>
      </c>
      <c r="F534" s="578" t="s">
        <v>2189</v>
      </c>
      <c r="G534" s="50"/>
      <c r="H534" s="50"/>
    </row>
    <row r="535" spans="1:8">
      <c r="A535" s="750"/>
      <c r="B535" s="751"/>
      <c r="C535" s="750"/>
      <c r="D535" s="750"/>
      <c r="E535" s="120" t="s">
        <v>1614</v>
      </c>
      <c r="F535" s="578"/>
      <c r="G535" s="50"/>
      <c r="H535" s="50"/>
    </row>
    <row r="536" spans="1:8">
      <c r="A536" s="750"/>
      <c r="B536" s="751"/>
      <c r="C536" s="119" t="s">
        <v>452</v>
      </c>
      <c r="D536" s="611"/>
      <c r="E536" s="611"/>
      <c r="F536" s="611"/>
      <c r="G536" s="50"/>
      <c r="H536" s="50"/>
    </row>
    <row r="537" spans="1:8">
      <c r="A537" s="750"/>
      <c r="B537" s="751"/>
      <c r="C537" s="119" t="s">
        <v>4565</v>
      </c>
      <c r="D537" s="385"/>
      <c r="E537" s="382">
        <f>3*1.9*0.5</f>
        <v>2.85</v>
      </c>
      <c r="F537" s="7" t="s">
        <v>620</v>
      </c>
      <c r="G537" s="50"/>
      <c r="H537" s="50"/>
    </row>
    <row r="538" spans="1:8">
      <c r="A538" s="750"/>
      <c r="B538" s="751"/>
      <c r="C538" s="119"/>
      <c r="D538" s="385"/>
      <c r="E538" s="382"/>
      <c r="F538" s="130"/>
      <c r="G538" s="50"/>
      <c r="H538" s="50"/>
    </row>
    <row r="539" spans="1:8">
      <c r="A539" s="750"/>
      <c r="B539" s="751"/>
      <c r="C539" s="119" t="s">
        <v>4566</v>
      </c>
      <c r="D539" s="385"/>
      <c r="E539" s="382"/>
      <c r="F539" s="130"/>
      <c r="G539" s="50"/>
      <c r="H539" s="50"/>
    </row>
    <row r="540" spans="1:8">
      <c r="A540" s="750"/>
      <c r="B540" s="751"/>
      <c r="C540" s="119" t="s">
        <v>4567</v>
      </c>
      <c r="D540" s="385"/>
      <c r="E540" s="383">
        <f>3*1.775*0.375</f>
        <v>1.9968999999999999</v>
      </c>
      <c r="F540" s="130" t="str">
        <f>F537</f>
        <v>SQM</v>
      </c>
      <c r="G540" s="50"/>
      <c r="H540" s="50"/>
    </row>
    <row r="541" spans="1:8">
      <c r="A541" s="750"/>
      <c r="B541" s="751"/>
      <c r="C541" s="119" t="s">
        <v>4568</v>
      </c>
      <c r="D541" s="750"/>
      <c r="E541" s="390"/>
      <c r="F541" s="135"/>
      <c r="G541" s="50"/>
      <c r="H541" s="50"/>
    </row>
    <row r="542" spans="1:8">
      <c r="A542" s="136"/>
      <c r="B542" s="751"/>
      <c r="C542" s="119" t="s">
        <v>4569</v>
      </c>
      <c r="D542" s="385"/>
      <c r="E542" s="755">
        <f>1.775+0.375</f>
        <v>2.15</v>
      </c>
      <c r="F542" s="130"/>
      <c r="G542" s="121"/>
      <c r="H542" s="50"/>
    </row>
    <row r="543" spans="1:8">
      <c r="A543" s="136"/>
      <c r="B543" s="751"/>
      <c r="C543" s="750"/>
      <c r="D543" s="756"/>
      <c r="E543" s="140">
        <f>E542*6</f>
        <v>12.9</v>
      </c>
      <c r="F543" s="121" t="s">
        <v>841</v>
      </c>
      <c r="G543" s="121"/>
      <c r="H543" s="50"/>
    </row>
    <row r="544" spans="1:8">
      <c r="A544" s="136"/>
      <c r="B544" s="751"/>
      <c r="C544" s="757" t="s">
        <v>4570</v>
      </c>
      <c r="D544" s="756"/>
      <c r="E544" s="117"/>
      <c r="F544" s="121"/>
      <c r="G544" s="121"/>
      <c r="H544" s="50"/>
    </row>
    <row r="545" spans="1:8">
      <c r="A545" s="132"/>
      <c r="B545" s="751"/>
      <c r="C545" s="108" t="s">
        <v>4571</v>
      </c>
      <c r="D545" s="611"/>
      <c r="E545" s="121"/>
      <c r="F545" s="752"/>
      <c r="G545" s="121"/>
      <c r="H545" s="50"/>
    </row>
    <row r="546" spans="1:8">
      <c r="A546" s="130">
        <f>E534</f>
        <v>4.0500000000000001E-2</v>
      </c>
      <c r="B546" s="117" t="s">
        <v>884</v>
      </c>
      <c r="C546" s="119" t="s">
        <v>4736</v>
      </c>
      <c r="D546" s="121">
        <f>Data!I951</f>
        <v>99400</v>
      </c>
      <c r="E546" s="119" t="s">
        <v>884</v>
      </c>
      <c r="F546" s="121">
        <f>(A546*D546)</f>
        <v>4025.7</v>
      </c>
      <c r="G546" s="121"/>
      <c r="H546" s="50"/>
    </row>
    <row r="547" spans="1:8">
      <c r="A547" s="130">
        <f>E537</f>
        <v>2.85</v>
      </c>
      <c r="B547" s="7" t="s">
        <v>620</v>
      </c>
      <c r="C547" s="119" t="s">
        <v>4737</v>
      </c>
      <c r="D547" s="121">
        <f>Data!P3228</f>
        <v>57.65</v>
      </c>
      <c r="E547" s="7" t="s">
        <v>620</v>
      </c>
      <c r="F547" s="121">
        <f>(A547*D547)</f>
        <v>164.3</v>
      </c>
      <c r="G547" s="121"/>
      <c r="H547" s="50"/>
    </row>
    <row r="548" spans="1:8">
      <c r="A548" s="130">
        <f>E540</f>
        <v>1.9968999999999999</v>
      </c>
      <c r="B548" s="7" t="s">
        <v>620</v>
      </c>
      <c r="C548" s="119" t="s">
        <v>4566</v>
      </c>
      <c r="D548" s="121">
        <f>Data!I1072</f>
        <v>208.8</v>
      </c>
      <c r="E548" s="7" t="s">
        <v>620</v>
      </c>
      <c r="F548" s="121">
        <f t="shared" ref="F548:F554" si="18">(A548*D548)</f>
        <v>416.95</v>
      </c>
      <c r="G548" s="121"/>
      <c r="H548" s="50"/>
    </row>
    <row r="549" spans="1:8">
      <c r="A549" s="121">
        <f>E543</f>
        <v>12.9</v>
      </c>
      <c r="B549" s="121" t="s">
        <v>841</v>
      </c>
      <c r="C549" s="108" t="s">
        <v>4573</v>
      </c>
      <c r="D549" s="121">
        <f>Data!V3160</f>
        <v>89.6</v>
      </c>
      <c r="E549" s="121" t="s">
        <v>841</v>
      </c>
      <c r="F549" s="121">
        <f t="shared" si="18"/>
        <v>1155.8399999999999</v>
      </c>
      <c r="G549" s="121"/>
      <c r="H549" s="50"/>
    </row>
    <row r="550" spans="1:8">
      <c r="A550" s="121">
        <v>9</v>
      </c>
      <c r="B550" s="7" t="s">
        <v>883</v>
      </c>
      <c r="C550" s="1" t="s">
        <v>1542</v>
      </c>
      <c r="D550" s="121">
        <f>Data!V3161</f>
        <v>82.25</v>
      </c>
      <c r="E550" s="1" t="s">
        <v>883</v>
      </c>
      <c r="F550" s="121">
        <f t="shared" si="18"/>
        <v>740.25</v>
      </c>
      <c r="G550" s="121"/>
      <c r="H550" s="50"/>
    </row>
    <row r="551" spans="1:8">
      <c r="A551" s="121">
        <v>6</v>
      </c>
      <c r="B551" s="7" t="s">
        <v>883</v>
      </c>
      <c r="C551" s="1" t="s">
        <v>3625</v>
      </c>
      <c r="D551" s="121">
        <f>Data!V3162</f>
        <v>57.65</v>
      </c>
      <c r="E551" s="1" t="s">
        <v>883</v>
      </c>
      <c r="F551" s="121">
        <f t="shared" si="18"/>
        <v>345.9</v>
      </c>
      <c r="G551" s="121"/>
      <c r="H551" s="50"/>
    </row>
    <row r="552" spans="1:8">
      <c r="A552" s="121">
        <v>3</v>
      </c>
      <c r="B552" s="7" t="s">
        <v>883</v>
      </c>
      <c r="C552" s="1" t="s">
        <v>3626</v>
      </c>
      <c r="D552" s="121">
        <f>Data!V3163</f>
        <v>7.3</v>
      </c>
      <c r="E552" s="1" t="s">
        <v>883</v>
      </c>
      <c r="F552" s="121">
        <f t="shared" si="18"/>
        <v>21.9</v>
      </c>
      <c r="G552" s="121"/>
      <c r="H552" s="50"/>
    </row>
    <row r="553" spans="1:8">
      <c r="A553" s="121">
        <v>3</v>
      </c>
      <c r="B553" s="7" t="s">
        <v>883</v>
      </c>
      <c r="C553" s="1" t="s">
        <v>2015</v>
      </c>
      <c r="D553" s="121">
        <f>Data!V3164</f>
        <v>2.41</v>
      </c>
      <c r="E553" s="1" t="s">
        <v>883</v>
      </c>
      <c r="F553" s="121">
        <f t="shared" si="18"/>
        <v>7.23</v>
      </c>
      <c r="G553" s="121"/>
      <c r="H553" s="50"/>
    </row>
    <row r="554" spans="1:8">
      <c r="A554" s="121">
        <v>120</v>
      </c>
      <c r="B554" s="7" t="s">
        <v>883</v>
      </c>
      <c r="C554" s="1" t="s">
        <v>4574</v>
      </c>
      <c r="D554" s="121">
        <f>Data!V3165</f>
        <v>0</v>
      </c>
      <c r="E554" s="1" t="s">
        <v>883</v>
      </c>
      <c r="F554" s="121">
        <f t="shared" si="18"/>
        <v>0</v>
      </c>
      <c r="G554" s="121"/>
      <c r="H554" s="50"/>
    </row>
    <row r="555" spans="1:8">
      <c r="A555" s="121"/>
      <c r="B555" s="118"/>
      <c r="C555" s="119"/>
      <c r="D555" s="611"/>
      <c r="E555" s="121"/>
      <c r="F555" s="120" t="s">
        <v>1614</v>
      </c>
      <c r="G555" s="121"/>
      <c r="H555" s="50"/>
    </row>
    <row r="556" spans="1:8">
      <c r="A556" s="750"/>
      <c r="B556" s="751"/>
      <c r="C556" s="119" t="s">
        <v>4575</v>
      </c>
      <c r="D556" s="611"/>
      <c r="E556" s="117"/>
      <c r="F556" s="753">
        <f>SUM(F546:F555)</f>
        <v>6878.07</v>
      </c>
      <c r="G556" s="391"/>
      <c r="H556" s="50"/>
    </row>
    <row r="557" spans="1:8">
      <c r="A557" s="750"/>
      <c r="B557" s="751"/>
      <c r="C557" s="611"/>
      <c r="D557" s="121"/>
      <c r="E557" s="752"/>
      <c r="F557" s="120" t="s">
        <v>1614</v>
      </c>
      <c r="G557" s="611"/>
      <c r="H557" s="50"/>
    </row>
    <row r="558" spans="1:8">
      <c r="A558" s="750"/>
      <c r="B558" s="751"/>
      <c r="C558" s="753" t="s">
        <v>4226</v>
      </c>
      <c r="D558" s="121"/>
      <c r="E558" s="752"/>
      <c r="F558" s="623">
        <f>F556/A547</f>
        <v>2413.36</v>
      </c>
      <c r="G558" s="121">
        <f>SUM(G542:G557)</f>
        <v>0</v>
      </c>
      <c r="H558" s="50"/>
    </row>
    <row r="559" spans="1:8">
      <c r="A559" s="750"/>
      <c r="B559" s="751"/>
      <c r="C559" s="750"/>
      <c r="D559" s="121"/>
      <c r="E559" s="752"/>
      <c r="F559" s="611"/>
      <c r="G559" s="611"/>
      <c r="H559" s="50"/>
    </row>
    <row r="560" spans="1:8">
      <c r="A560" s="750"/>
      <c r="B560" s="751"/>
      <c r="C560" s="108"/>
      <c r="D560" s="750"/>
      <c r="E560" s="1608"/>
      <c r="F560" s="1608"/>
      <c r="G560" s="1608"/>
      <c r="H560" s="1608"/>
    </row>
    <row r="561" spans="1:8">
      <c r="A561" s="578"/>
      <c r="B561" s="578"/>
      <c r="C561" s="578"/>
      <c r="D561" s="578"/>
      <c r="E561" s="578"/>
      <c r="F561" s="578"/>
      <c r="G561" s="50"/>
      <c r="H561" s="50"/>
    </row>
    <row r="562" spans="1:8">
      <c r="A562" s="611"/>
      <c r="B562" s="611"/>
      <c r="C562" s="611"/>
      <c r="D562" s="611"/>
      <c r="E562" s="611"/>
      <c r="F562" s="611"/>
      <c r="G562" s="611"/>
      <c r="H562" s="611"/>
    </row>
    <row r="563" spans="1:8">
      <c r="A563" s="770">
        <v>1</v>
      </c>
      <c r="B563" s="751"/>
      <c r="C563" s="119" t="s">
        <v>4560</v>
      </c>
      <c r="D563" s="750"/>
      <c r="E563" s="752"/>
      <c r="F563" s="750"/>
      <c r="G563" s="611"/>
      <c r="H563" s="611"/>
    </row>
    <row r="564" spans="1:8" ht="18">
      <c r="A564" s="750"/>
      <c r="B564" s="751"/>
      <c r="C564" s="381" t="s">
        <v>4706</v>
      </c>
      <c r="D564" s="750"/>
      <c r="E564" s="752"/>
      <c r="F564" s="750"/>
      <c r="G564" s="611"/>
      <c r="H564" s="611"/>
    </row>
    <row r="565" spans="1:8">
      <c r="A565" s="750"/>
      <c r="B565" s="751"/>
      <c r="C565" s="120" t="s">
        <v>1614</v>
      </c>
      <c r="D565" s="750"/>
      <c r="E565" s="752"/>
      <c r="F565" s="750"/>
      <c r="G565" s="611"/>
      <c r="H565" s="611"/>
    </row>
    <row r="566" spans="1:8">
      <c r="A566" s="750"/>
      <c r="B566" s="751"/>
      <c r="C566" s="108" t="s">
        <v>4562</v>
      </c>
      <c r="D566" s="578"/>
      <c r="E566" s="578"/>
      <c r="F566" s="578" t="s">
        <v>2189</v>
      </c>
      <c r="G566" s="611"/>
      <c r="H566" s="611"/>
    </row>
    <row r="567" spans="1:8">
      <c r="A567" s="750"/>
      <c r="B567" s="751"/>
      <c r="C567" s="135" t="s">
        <v>4707</v>
      </c>
      <c r="D567" s="611"/>
      <c r="E567" s="383">
        <f>3*2*1.9*0.075*0.0375</f>
        <v>3.2099999999999997E-2</v>
      </c>
      <c r="F567" s="750" t="s">
        <v>2189</v>
      </c>
      <c r="G567" s="611"/>
      <c r="H567" s="611"/>
    </row>
    <row r="568" spans="1:8">
      <c r="A568" s="750"/>
      <c r="B568" s="751"/>
      <c r="C568" s="119" t="s">
        <v>4708</v>
      </c>
      <c r="D568" s="611"/>
      <c r="E568" s="383">
        <f>3*2*0.6*0.075*0.0375</f>
        <v>1.01E-2</v>
      </c>
      <c r="F568" s="750" t="s">
        <v>2189</v>
      </c>
      <c r="G568" s="611"/>
      <c r="H568" s="611"/>
    </row>
    <row r="569" spans="1:8">
      <c r="A569" s="750"/>
      <c r="B569" s="751"/>
      <c r="C569" s="119"/>
      <c r="D569" s="753"/>
      <c r="E569" s="120" t="s">
        <v>1614</v>
      </c>
      <c r="F569" s="130"/>
      <c r="G569" s="611"/>
      <c r="H569" s="611"/>
    </row>
    <row r="570" spans="1:8">
      <c r="A570" s="750"/>
      <c r="B570" s="751"/>
      <c r="C570" s="750"/>
      <c r="D570" s="750"/>
      <c r="E570" s="754">
        <f>SUM(E567:E569)</f>
        <v>4.2200000000000001E-2</v>
      </c>
      <c r="F570" s="578" t="s">
        <v>2189</v>
      </c>
      <c r="G570" s="611"/>
      <c r="H570" s="611"/>
    </row>
    <row r="571" spans="1:8">
      <c r="A571" s="750"/>
      <c r="B571" s="751"/>
      <c r="C571" s="750"/>
      <c r="D571" s="750"/>
      <c r="E571" s="120" t="s">
        <v>1614</v>
      </c>
      <c r="F571" s="578"/>
      <c r="G571" s="611"/>
      <c r="H571" s="611"/>
    </row>
    <row r="572" spans="1:8">
      <c r="A572" s="750"/>
      <c r="B572" s="751"/>
      <c r="C572" s="119" t="s">
        <v>452</v>
      </c>
      <c r="D572" s="611"/>
      <c r="E572" s="611"/>
      <c r="F572" s="611"/>
      <c r="G572" s="611"/>
      <c r="H572" s="611"/>
    </row>
    <row r="573" spans="1:8">
      <c r="A573" s="750"/>
      <c r="B573" s="751"/>
      <c r="C573" s="119" t="s">
        <v>4709</v>
      </c>
      <c r="D573" s="385"/>
      <c r="E573" s="382">
        <f>3*1.9*0.6</f>
        <v>3.42</v>
      </c>
      <c r="F573" s="7" t="s">
        <v>620</v>
      </c>
      <c r="G573" s="611"/>
      <c r="H573" s="611"/>
    </row>
    <row r="574" spans="1:8">
      <c r="A574" s="750"/>
      <c r="B574" s="751"/>
      <c r="C574" s="119"/>
      <c r="D574" s="385"/>
      <c r="E574" s="382"/>
      <c r="F574" s="130"/>
      <c r="G574" s="611"/>
      <c r="H574" s="611"/>
    </row>
    <row r="575" spans="1:8">
      <c r="A575" s="750"/>
      <c r="B575" s="751"/>
      <c r="C575" s="119" t="s">
        <v>4566</v>
      </c>
      <c r="D575" s="385"/>
      <c r="E575" s="382"/>
      <c r="F575" s="130"/>
      <c r="G575" s="611"/>
      <c r="H575" s="611"/>
    </row>
    <row r="576" spans="1:8">
      <c r="A576" s="750"/>
      <c r="B576" s="751"/>
      <c r="C576" s="119" t="s">
        <v>4710</v>
      </c>
      <c r="D576" s="385"/>
      <c r="E576" s="383">
        <f>3*1.775*0.475</f>
        <v>2.5293999999999999</v>
      </c>
      <c r="F576" s="130" t="str">
        <f>F573</f>
        <v>SQM</v>
      </c>
      <c r="G576" s="611"/>
      <c r="H576" s="611"/>
    </row>
    <row r="577" spans="1:8">
      <c r="A577" s="750"/>
      <c r="B577" s="751"/>
      <c r="C577" s="119" t="s">
        <v>4568</v>
      </c>
      <c r="D577" s="750"/>
      <c r="E577" s="390"/>
      <c r="F577" s="135"/>
      <c r="G577" s="611"/>
      <c r="H577" s="611"/>
    </row>
    <row r="578" spans="1:8">
      <c r="A578" s="136"/>
      <c r="B578" s="751"/>
      <c r="C578" s="119" t="s">
        <v>4711</v>
      </c>
      <c r="D578" s="385"/>
      <c r="E578" s="755">
        <f>1.775+0.475</f>
        <v>2.25</v>
      </c>
      <c r="F578" s="130"/>
      <c r="G578" s="611"/>
      <c r="H578" s="611"/>
    </row>
    <row r="579" spans="1:8">
      <c r="A579" s="136"/>
      <c r="B579" s="751"/>
      <c r="C579" s="750"/>
      <c r="D579" s="756"/>
      <c r="E579" s="140">
        <f>E578*6</f>
        <v>13.5</v>
      </c>
      <c r="F579" s="121" t="s">
        <v>841</v>
      </c>
      <c r="G579" s="611"/>
      <c r="H579" s="611"/>
    </row>
    <row r="580" spans="1:8">
      <c r="A580" s="136"/>
      <c r="B580" s="751"/>
      <c r="C580" s="769" t="s">
        <v>4570</v>
      </c>
      <c r="D580" s="756"/>
      <c r="E580" s="117"/>
      <c r="F580" s="121"/>
      <c r="G580" s="611"/>
      <c r="H580" s="611"/>
    </row>
    <row r="581" spans="1:8">
      <c r="A581" s="130"/>
      <c r="B581" s="118"/>
      <c r="C581" s="126"/>
      <c r="D581" s="611"/>
      <c r="E581" s="121"/>
      <c r="F581" s="117"/>
      <c r="G581" s="611"/>
      <c r="H581" s="611"/>
    </row>
    <row r="582" spans="1:8">
      <c r="A582" s="132"/>
      <c r="B582" s="751"/>
      <c r="C582" s="108" t="s">
        <v>4571</v>
      </c>
      <c r="D582" s="611"/>
      <c r="E582" s="121"/>
      <c r="F582" s="752"/>
      <c r="G582" s="611"/>
      <c r="H582" s="611"/>
    </row>
    <row r="583" spans="1:8">
      <c r="A583" s="130">
        <f>E570</f>
        <v>4.2200000000000001E-2</v>
      </c>
      <c r="B583" s="117" t="s">
        <v>884</v>
      </c>
      <c r="C583" s="119" t="s">
        <v>4572</v>
      </c>
      <c r="D583" s="121">
        <f>D546</f>
        <v>99400</v>
      </c>
      <c r="E583" s="117" t="s">
        <v>884</v>
      </c>
      <c r="F583" s="121">
        <f>(A583*D583)</f>
        <v>4194.68</v>
      </c>
      <c r="G583" s="611"/>
      <c r="H583" s="611"/>
    </row>
    <row r="584" spans="1:8">
      <c r="A584" s="130">
        <f>E573</f>
        <v>3.42</v>
      </c>
      <c r="B584" s="7" t="s">
        <v>620</v>
      </c>
      <c r="C584" s="119" t="s">
        <v>452</v>
      </c>
      <c r="D584" s="121">
        <f t="shared" ref="D584:D591" si="19">D547</f>
        <v>57.65</v>
      </c>
      <c r="E584" s="7" t="s">
        <v>620</v>
      </c>
      <c r="F584" s="121">
        <f t="shared" ref="F584:F591" si="20">(A584*D584)</f>
        <v>197.16</v>
      </c>
      <c r="G584" s="611"/>
      <c r="H584" s="611"/>
    </row>
    <row r="585" spans="1:8">
      <c r="A585" s="132">
        <f>E576</f>
        <v>2.5293999999999999</v>
      </c>
      <c r="B585" s="7" t="s">
        <v>620</v>
      </c>
      <c r="C585" s="119" t="s">
        <v>4566</v>
      </c>
      <c r="D585" s="121">
        <f t="shared" si="19"/>
        <v>208.8</v>
      </c>
      <c r="E585" s="7" t="s">
        <v>620</v>
      </c>
      <c r="F585" s="121">
        <f t="shared" si="20"/>
        <v>528.14</v>
      </c>
      <c r="G585" s="611"/>
      <c r="H585" s="611"/>
    </row>
    <row r="586" spans="1:8">
      <c r="A586" s="121">
        <f>E579</f>
        <v>13.5</v>
      </c>
      <c r="B586" s="121" t="s">
        <v>841</v>
      </c>
      <c r="C586" s="108" t="s">
        <v>4573</v>
      </c>
      <c r="D586" s="121">
        <f t="shared" si="19"/>
        <v>89.6</v>
      </c>
      <c r="E586" s="121" t="s">
        <v>841</v>
      </c>
      <c r="F586" s="121">
        <f t="shared" si="20"/>
        <v>1209.5999999999999</v>
      </c>
      <c r="G586" s="611"/>
      <c r="H586" s="611"/>
    </row>
    <row r="587" spans="1:8">
      <c r="A587" s="121">
        <v>9</v>
      </c>
      <c r="B587" s="7" t="s">
        <v>883</v>
      </c>
      <c r="C587" s="1" t="s">
        <v>1542</v>
      </c>
      <c r="D587" s="121">
        <f t="shared" si="19"/>
        <v>82.25</v>
      </c>
      <c r="E587" s="1" t="s">
        <v>883</v>
      </c>
      <c r="F587" s="121">
        <f t="shared" si="20"/>
        <v>740.25</v>
      </c>
      <c r="G587" s="611"/>
      <c r="H587" s="611"/>
    </row>
    <row r="588" spans="1:8">
      <c r="A588" s="121">
        <v>6</v>
      </c>
      <c r="B588" s="7" t="s">
        <v>883</v>
      </c>
      <c r="C588" s="1" t="s">
        <v>3625</v>
      </c>
      <c r="D588" s="121">
        <f t="shared" si="19"/>
        <v>57.65</v>
      </c>
      <c r="E588" s="1" t="s">
        <v>883</v>
      </c>
      <c r="F588" s="121">
        <f t="shared" si="20"/>
        <v>345.9</v>
      </c>
      <c r="G588" s="611"/>
      <c r="H588" s="611"/>
    </row>
    <row r="589" spans="1:8">
      <c r="A589" s="121">
        <v>3</v>
      </c>
      <c r="B589" s="7" t="s">
        <v>883</v>
      </c>
      <c r="C589" s="1" t="s">
        <v>3626</v>
      </c>
      <c r="D589" s="121">
        <f t="shared" si="19"/>
        <v>7.3</v>
      </c>
      <c r="E589" s="1" t="s">
        <v>883</v>
      </c>
      <c r="F589" s="121">
        <f t="shared" si="20"/>
        <v>21.9</v>
      </c>
      <c r="G589" s="611"/>
      <c r="H589" s="611"/>
    </row>
    <row r="590" spans="1:8">
      <c r="A590" s="121">
        <v>3</v>
      </c>
      <c r="B590" s="7" t="s">
        <v>883</v>
      </c>
      <c r="C590" s="1" t="s">
        <v>2015</v>
      </c>
      <c r="D590" s="121">
        <f t="shared" si="19"/>
        <v>2.41</v>
      </c>
      <c r="E590" s="1" t="s">
        <v>883</v>
      </c>
      <c r="F590" s="121">
        <f t="shared" si="20"/>
        <v>7.23</v>
      </c>
      <c r="G590" s="611"/>
      <c r="H590" s="611"/>
    </row>
    <row r="591" spans="1:8">
      <c r="A591" s="121">
        <v>120</v>
      </c>
      <c r="B591" s="7" t="s">
        <v>883</v>
      </c>
      <c r="C591" s="1" t="s">
        <v>4574</v>
      </c>
      <c r="D591" s="121">
        <f t="shared" si="19"/>
        <v>0</v>
      </c>
      <c r="E591" s="1" t="s">
        <v>883</v>
      </c>
      <c r="F591" s="121">
        <f t="shared" si="20"/>
        <v>0</v>
      </c>
      <c r="G591" s="611"/>
      <c r="H591" s="611"/>
    </row>
    <row r="592" spans="1:8">
      <c r="A592" s="121"/>
      <c r="B592" s="118"/>
      <c r="C592" s="119"/>
      <c r="D592" s="611"/>
      <c r="E592" s="121"/>
      <c r="F592" s="120" t="s">
        <v>1614</v>
      </c>
      <c r="G592" s="611"/>
      <c r="H592" s="611"/>
    </row>
    <row r="593" spans="1:8">
      <c r="A593" s="750"/>
      <c r="B593" s="751"/>
      <c r="C593" s="119" t="s">
        <v>4712</v>
      </c>
      <c r="D593" s="611"/>
      <c r="E593" s="117"/>
      <c r="F593" s="753">
        <f>SUM(F583:F592)</f>
        <v>7244.86</v>
      </c>
      <c r="G593" s="611"/>
      <c r="H593" s="611"/>
    </row>
    <row r="594" spans="1:8">
      <c r="A594" s="750"/>
      <c r="B594" s="751"/>
      <c r="C594" s="611"/>
      <c r="D594" s="121"/>
      <c r="E594" s="752"/>
      <c r="F594" s="120" t="s">
        <v>1614</v>
      </c>
      <c r="G594" s="611"/>
      <c r="H594" s="611"/>
    </row>
    <row r="595" spans="1:8">
      <c r="A595" s="750"/>
      <c r="B595" s="751"/>
      <c r="C595" s="753" t="s">
        <v>4226</v>
      </c>
      <c r="D595" s="121"/>
      <c r="E595" s="752"/>
      <c r="F595" s="623">
        <f>F593/A584</f>
        <v>2118.38</v>
      </c>
      <c r="G595" s="611"/>
      <c r="H595" s="611"/>
    </row>
    <row r="596" spans="1:8">
      <c r="A596" s="750"/>
      <c r="B596" s="751"/>
      <c r="C596" s="750"/>
      <c r="D596" s="121"/>
      <c r="E596" s="752"/>
      <c r="F596" s="611"/>
      <c r="G596" s="611"/>
      <c r="H596" s="611"/>
    </row>
    <row r="597" spans="1:8">
      <c r="A597" s="611"/>
      <c r="B597" s="611"/>
      <c r="C597" s="611"/>
      <c r="D597" s="611"/>
      <c r="E597" s="611"/>
      <c r="F597" s="611"/>
      <c r="G597" s="611"/>
      <c r="H597" s="611"/>
    </row>
    <row r="598" spans="1:8">
      <c r="A598" s="750">
        <v>3</v>
      </c>
      <c r="B598" s="751"/>
      <c r="C598" s="119" t="s">
        <v>4560</v>
      </c>
      <c r="D598" s="750"/>
      <c r="E598" s="752"/>
      <c r="F598" s="750"/>
      <c r="G598" s="611"/>
      <c r="H598" s="611"/>
    </row>
    <row r="599" spans="1:8" ht="18">
      <c r="A599" s="750"/>
      <c r="B599" s="751"/>
      <c r="C599" s="381" t="s">
        <v>4713</v>
      </c>
      <c r="D599" s="750"/>
      <c r="E599" s="752"/>
      <c r="F599" s="750"/>
      <c r="G599" s="611"/>
      <c r="H599" s="611"/>
    </row>
    <row r="600" spans="1:8">
      <c r="A600" s="750"/>
      <c r="B600" s="751"/>
      <c r="C600" s="120" t="s">
        <v>1614</v>
      </c>
      <c r="D600" s="750"/>
      <c r="E600" s="752"/>
      <c r="F600" s="750"/>
      <c r="G600" s="611"/>
      <c r="H600" s="611"/>
    </row>
    <row r="601" spans="1:8">
      <c r="A601" s="750"/>
      <c r="B601" s="751"/>
      <c r="C601" s="108" t="s">
        <v>4562</v>
      </c>
      <c r="D601" s="578"/>
      <c r="E601" s="578"/>
      <c r="F601" s="578" t="s">
        <v>2189</v>
      </c>
      <c r="G601" s="611"/>
      <c r="H601" s="611"/>
    </row>
    <row r="602" spans="1:8">
      <c r="A602" s="750"/>
      <c r="B602" s="751"/>
      <c r="C602" s="135" t="s">
        <v>4714</v>
      </c>
      <c r="D602" s="611"/>
      <c r="E602" s="383">
        <f>2*2*1.9*0.075*0.0375</f>
        <v>2.1399999999999999E-2</v>
      </c>
      <c r="F602" s="750" t="s">
        <v>2189</v>
      </c>
      <c r="G602" s="611"/>
      <c r="H602" s="611"/>
    </row>
    <row r="603" spans="1:8">
      <c r="A603" s="750"/>
      <c r="B603" s="751"/>
      <c r="C603" s="119" t="s">
        <v>4715</v>
      </c>
      <c r="D603" s="611"/>
      <c r="E603" s="383">
        <f>2*2*0.5*0.075*0.0375</f>
        <v>5.5999999999999999E-3</v>
      </c>
      <c r="F603" s="750" t="s">
        <v>2189</v>
      </c>
      <c r="G603" s="611"/>
      <c r="H603" s="611"/>
    </row>
    <row r="604" spans="1:8">
      <c r="A604" s="750"/>
      <c r="B604" s="751"/>
      <c r="C604" s="119"/>
      <c r="D604" s="753"/>
      <c r="E604" s="120" t="s">
        <v>1614</v>
      </c>
      <c r="F604" s="130"/>
      <c r="G604" s="611"/>
      <c r="H604" s="611"/>
    </row>
    <row r="605" spans="1:8">
      <c r="A605" s="750"/>
      <c r="B605" s="751"/>
      <c r="C605" s="750"/>
      <c r="D605" s="750"/>
      <c r="E605" s="754">
        <f>SUM(E602:E604)</f>
        <v>2.7E-2</v>
      </c>
      <c r="F605" s="578" t="s">
        <v>2189</v>
      </c>
      <c r="G605" s="611"/>
      <c r="H605" s="611"/>
    </row>
    <row r="606" spans="1:8">
      <c r="A606" s="750"/>
      <c r="B606" s="751"/>
      <c r="C606" s="750"/>
      <c r="D606" s="750"/>
      <c r="E606" s="120" t="s">
        <v>1614</v>
      </c>
      <c r="F606" s="578"/>
      <c r="G606" s="611"/>
      <c r="H606" s="611"/>
    </row>
    <row r="607" spans="1:8">
      <c r="A607" s="750"/>
      <c r="B607" s="751"/>
      <c r="C607" s="119" t="s">
        <v>452</v>
      </c>
      <c r="D607" s="611"/>
      <c r="E607" s="611"/>
      <c r="F607" s="611"/>
      <c r="G607" s="611"/>
      <c r="H607" s="611"/>
    </row>
    <row r="608" spans="1:8">
      <c r="A608" s="750"/>
      <c r="B608" s="751"/>
      <c r="C608" s="119" t="s">
        <v>4716</v>
      </c>
      <c r="D608" s="385"/>
      <c r="E608" s="382">
        <f>2*1.9*0.5</f>
        <v>1.9</v>
      </c>
      <c r="F608" s="7" t="s">
        <v>620</v>
      </c>
      <c r="G608" s="611"/>
      <c r="H608" s="611"/>
    </row>
    <row r="609" spans="1:8">
      <c r="A609" s="750"/>
      <c r="B609" s="751"/>
      <c r="C609" s="119"/>
      <c r="D609" s="385"/>
      <c r="E609" s="382"/>
      <c r="F609" s="130"/>
      <c r="G609" s="611"/>
      <c r="H609" s="611"/>
    </row>
    <row r="610" spans="1:8">
      <c r="A610" s="750"/>
      <c r="B610" s="751"/>
      <c r="C610" s="119" t="s">
        <v>4566</v>
      </c>
      <c r="D610" s="385"/>
      <c r="E610" s="382"/>
      <c r="F610" s="130"/>
      <c r="G610" s="611"/>
      <c r="H610" s="611"/>
    </row>
    <row r="611" spans="1:8">
      <c r="A611" s="750"/>
      <c r="B611" s="751"/>
      <c r="C611" s="119" t="s">
        <v>4717</v>
      </c>
      <c r="D611" s="385"/>
      <c r="E611" s="383">
        <f>2*1.775*0.375</f>
        <v>1.3312999999999999</v>
      </c>
      <c r="F611" s="130" t="str">
        <f>F608</f>
        <v>SQM</v>
      </c>
      <c r="G611" s="611"/>
      <c r="H611" s="611"/>
    </row>
    <row r="612" spans="1:8">
      <c r="A612" s="750"/>
      <c r="B612" s="751"/>
      <c r="C612" s="119" t="s">
        <v>4718</v>
      </c>
      <c r="D612" s="750"/>
      <c r="E612" s="390"/>
      <c r="F612" s="135"/>
      <c r="G612" s="611"/>
      <c r="H612" s="611"/>
    </row>
    <row r="613" spans="1:8">
      <c r="A613" s="136"/>
      <c r="B613" s="751"/>
      <c r="C613" s="119" t="s">
        <v>4719</v>
      </c>
      <c r="D613" s="385"/>
      <c r="E613" s="755">
        <f>1.775+0.375</f>
        <v>2.15</v>
      </c>
      <c r="F613" s="130"/>
      <c r="G613" s="611"/>
      <c r="H613" s="611"/>
    </row>
    <row r="614" spans="1:8">
      <c r="A614" s="136"/>
      <c r="B614" s="751"/>
      <c r="C614" s="750"/>
      <c r="D614" s="756"/>
      <c r="E614" s="140">
        <f>E613*4</f>
        <v>8.6</v>
      </c>
      <c r="F614" s="121" t="s">
        <v>841</v>
      </c>
      <c r="G614" s="611"/>
      <c r="H614" s="611"/>
    </row>
    <row r="615" spans="1:8">
      <c r="A615" s="136"/>
      <c r="B615" s="751"/>
      <c r="C615" s="769" t="s">
        <v>4570</v>
      </c>
      <c r="D615" s="756"/>
      <c r="E615" s="117"/>
      <c r="F615" s="121"/>
      <c r="G615" s="611"/>
      <c r="H615" s="611"/>
    </row>
    <row r="616" spans="1:8">
      <c r="A616" s="130"/>
      <c r="B616" s="118"/>
      <c r="C616" s="126"/>
      <c r="D616" s="611"/>
      <c r="E616" s="121"/>
      <c r="F616" s="117"/>
      <c r="G616" s="611"/>
      <c r="H616" s="611"/>
    </row>
    <row r="617" spans="1:8">
      <c r="A617" s="132"/>
      <c r="B617" s="751"/>
      <c r="C617" s="108" t="s">
        <v>4571</v>
      </c>
      <c r="D617" s="611"/>
      <c r="E617" s="121"/>
      <c r="F617" s="752"/>
      <c r="G617" s="611"/>
      <c r="H617" s="611"/>
    </row>
    <row r="618" spans="1:8">
      <c r="A618" s="130">
        <f>E605</f>
        <v>2.7E-2</v>
      </c>
      <c r="B618" s="117" t="s">
        <v>884</v>
      </c>
      <c r="C618" s="119" t="s">
        <v>4572</v>
      </c>
      <c r="D618" s="121">
        <f>D583</f>
        <v>99400</v>
      </c>
      <c r="E618" s="117" t="s">
        <v>884</v>
      </c>
      <c r="F618" s="121">
        <f>(A618*D618)</f>
        <v>2683.8</v>
      </c>
      <c r="G618" s="611"/>
      <c r="H618" s="611"/>
    </row>
    <row r="619" spans="1:8">
      <c r="A619" s="130">
        <f>E608</f>
        <v>1.9</v>
      </c>
      <c r="B619" s="7" t="s">
        <v>620</v>
      </c>
      <c r="C619" s="119" t="s">
        <v>452</v>
      </c>
      <c r="D619" s="121">
        <f t="shared" ref="D619:D626" si="21">D584</f>
        <v>57.65</v>
      </c>
      <c r="E619" s="7" t="s">
        <v>620</v>
      </c>
      <c r="F619" s="121">
        <f t="shared" ref="F619:F626" si="22">(A619*D619)</f>
        <v>109.54</v>
      </c>
      <c r="G619" s="611"/>
      <c r="H619" s="611"/>
    </row>
    <row r="620" spans="1:8">
      <c r="A620" s="132">
        <f>E611</f>
        <v>1.3312999999999999</v>
      </c>
      <c r="B620" s="7" t="s">
        <v>620</v>
      </c>
      <c r="C620" s="119" t="s">
        <v>4566</v>
      </c>
      <c r="D620" s="121">
        <f t="shared" si="21"/>
        <v>208.8</v>
      </c>
      <c r="E620" s="7" t="s">
        <v>620</v>
      </c>
      <c r="F620" s="121">
        <f t="shared" si="22"/>
        <v>277.98</v>
      </c>
      <c r="G620" s="611"/>
      <c r="H620" s="611"/>
    </row>
    <row r="621" spans="1:8">
      <c r="A621" s="121">
        <f>E614</f>
        <v>8.6</v>
      </c>
      <c r="B621" s="121" t="s">
        <v>841</v>
      </c>
      <c r="C621" s="108" t="s">
        <v>4573</v>
      </c>
      <c r="D621" s="121">
        <f t="shared" si="21"/>
        <v>89.6</v>
      </c>
      <c r="E621" s="121" t="s">
        <v>841</v>
      </c>
      <c r="F621" s="121">
        <f t="shared" si="22"/>
        <v>770.56</v>
      </c>
      <c r="G621" s="611"/>
      <c r="H621" s="611"/>
    </row>
    <row r="622" spans="1:8">
      <c r="A622" s="121">
        <v>6</v>
      </c>
      <c r="B622" s="7" t="s">
        <v>883</v>
      </c>
      <c r="C622" s="1" t="s">
        <v>1542</v>
      </c>
      <c r="D622" s="121">
        <f t="shared" si="21"/>
        <v>82.25</v>
      </c>
      <c r="E622" s="1" t="s">
        <v>883</v>
      </c>
      <c r="F622" s="121">
        <f t="shared" si="22"/>
        <v>493.5</v>
      </c>
      <c r="G622" s="611"/>
      <c r="H622" s="611"/>
    </row>
    <row r="623" spans="1:8">
      <c r="A623" s="121">
        <v>4</v>
      </c>
      <c r="B623" s="7" t="s">
        <v>883</v>
      </c>
      <c r="C623" s="1" t="s">
        <v>3625</v>
      </c>
      <c r="D623" s="121">
        <f t="shared" si="21"/>
        <v>57.65</v>
      </c>
      <c r="E623" s="1" t="s">
        <v>883</v>
      </c>
      <c r="F623" s="121">
        <f t="shared" si="22"/>
        <v>230.6</v>
      </c>
      <c r="G623" s="611"/>
      <c r="H623" s="611"/>
    </row>
    <row r="624" spans="1:8">
      <c r="A624" s="121">
        <v>2</v>
      </c>
      <c r="B624" s="7" t="s">
        <v>883</v>
      </c>
      <c r="C624" s="1" t="s">
        <v>3626</v>
      </c>
      <c r="D624" s="121">
        <f t="shared" si="21"/>
        <v>7.3</v>
      </c>
      <c r="E624" s="1" t="s">
        <v>883</v>
      </c>
      <c r="F624" s="121">
        <f t="shared" si="22"/>
        <v>14.6</v>
      </c>
      <c r="G624" s="611"/>
      <c r="H624" s="611"/>
    </row>
    <row r="625" spans="1:8">
      <c r="A625" s="121">
        <v>2</v>
      </c>
      <c r="B625" s="7" t="s">
        <v>883</v>
      </c>
      <c r="C625" s="1" t="s">
        <v>2015</v>
      </c>
      <c r="D625" s="121">
        <f t="shared" si="21"/>
        <v>2.41</v>
      </c>
      <c r="E625" s="1" t="s">
        <v>883</v>
      </c>
      <c r="F625" s="121">
        <f t="shared" si="22"/>
        <v>4.82</v>
      </c>
      <c r="G625" s="611"/>
      <c r="H625" s="611"/>
    </row>
    <row r="626" spans="1:8">
      <c r="A626" s="121">
        <v>80</v>
      </c>
      <c r="B626" s="7" t="s">
        <v>883</v>
      </c>
      <c r="C626" s="1" t="s">
        <v>4574</v>
      </c>
      <c r="D626" s="121">
        <f t="shared" si="21"/>
        <v>0</v>
      </c>
      <c r="E626" s="1" t="s">
        <v>883</v>
      </c>
      <c r="F626" s="121">
        <f t="shared" si="22"/>
        <v>0</v>
      </c>
      <c r="G626" s="611"/>
      <c r="H626" s="611"/>
    </row>
    <row r="627" spans="1:8">
      <c r="A627" s="121"/>
      <c r="B627" s="118"/>
      <c r="C627" s="119"/>
      <c r="D627" s="611"/>
      <c r="E627" s="121"/>
      <c r="F627" s="120" t="s">
        <v>1614</v>
      </c>
      <c r="G627" s="611"/>
      <c r="H627" s="611"/>
    </row>
    <row r="628" spans="1:8">
      <c r="A628" s="750"/>
      <c r="B628" s="751"/>
      <c r="C628" s="119" t="s">
        <v>4720</v>
      </c>
      <c r="D628" s="611"/>
      <c r="E628" s="117"/>
      <c r="F628" s="753">
        <f>SUM(F618:F627)</f>
        <v>4585.3999999999996</v>
      </c>
      <c r="G628" s="611"/>
      <c r="H628" s="611"/>
    </row>
    <row r="629" spans="1:8">
      <c r="A629" s="750"/>
      <c r="B629" s="751"/>
      <c r="C629" s="611"/>
      <c r="D629" s="121"/>
      <c r="E629" s="752"/>
      <c r="F629" s="120" t="s">
        <v>1614</v>
      </c>
      <c r="G629" s="611"/>
      <c r="H629" s="611"/>
    </row>
    <row r="630" spans="1:8">
      <c r="A630" s="750"/>
      <c r="B630" s="751"/>
      <c r="C630" s="753" t="s">
        <v>4226</v>
      </c>
      <c r="D630" s="121"/>
      <c r="E630" s="752"/>
      <c r="F630" s="623">
        <f>F628/A619</f>
        <v>2413.37</v>
      </c>
      <c r="G630" s="611"/>
      <c r="H630" s="611"/>
    </row>
    <row r="631" spans="1:8">
      <c r="A631" s="750"/>
      <c r="B631" s="751"/>
      <c r="C631" s="750"/>
      <c r="D631" s="121"/>
      <c r="E631" s="752"/>
      <c r="F631" s="611"/>
      <c r="G631" s="611"/>
      <c r="H631" s="611"/>
    </row>
    <row r="632" spans="1:8">
      <c r="A632" s="611"/>
      <c r="B632" s="611"/>
      <c r="C632" s="611"/>
      <c r="D632" s="611"/>
      <c r="E632" s="611"/>
      <c r="F632" s="611"/>
      <c r="G632" s="611"/>
      <c r="H632" s="611"/>
    </row>
    <row r="633" spans="1:8">
      <c r="A633" s="611"/>
      <c r="B633" s="611"/>
      <c r="C633" s="611"/>
      <c r="D633" s="611"/>
      <c r="E633" s="611"/>
      <c r="F633" s="611"/>
      <c r="G633" s="611"/>
      <c r="H633" s="611"/>
    </row>
    <row r="634" spans="1:8">
      <c r="A634" s="770">
        <v>4</v>
      </c>
      <c r="B634" s="751"/>
      <c r="C634" s="119" t="s">
        <v>4560</v>
      </c>
      <c r="D634" s="750"/>
      <c r="E634" s="752"/>
      <c r="F634" s="750"/>
      <c r="G634" s="611"/>
      <c r="H634" s="611"/>
    </row>
    <row r="635" spans="1:8" ht="18">
      <c r="A635" s="750"/>
      <c r="B635" s="751"/>
      <c r="C635" s="381" t="s">
        <v>4721</v>
      </c>
      <c r="D635" s="750"/>
      <c r="E635" s="752"/>
      <c r="F635" s="750"/>
      <c r="G635" s="611"/>
      <c r="H635" s="611"/>
    </row>
    <row r="636" spans="1:8">
      <c r="A636" s="750"/>
      <c r="B636" s="751"/>
      <c r="C636" s="120" t="s">
        <v>1614</v>
      </c>
      <c r="D636" s="750"/>
      <c r="E636" s="752"/>
      <c r="F636" s="750"/>
      <c r="G636" s="611"/>
      <c r="H636" s="611"/>
    </row>
    <row r="637" spans="1:8">
      <c r="A637" s="750"/>
      <c r="B637" s="751"/>
      <c r="C637" s="108" t="s">
        <v>4562</v>
      </c>
      <c r="D637" s="578"/>
      <c r="E637" s="578"/>
      <c r="F637" s="578" t="s">
        <v>2189</v>
      </c>
      <c r="G637" s="611"/>
      <c r="H637" s="611"/>
    </row>
    <row r="638" spans="1:8">
      <c r="A638" s="750"/>
      <c r="B638" s="751"/>
      <c r="C638" s="135" t="s">
        <v>4722</v>
      </c>
      <c r="D638" s="611"/>
      <c r="E638" s="383">
        <f>2*2*1.9*0.075*0.0375</f>
        <v>2.1399999999999999E-2</v>
      </c>
      <c r="F638" s="750" t="s">
        <v>2189</v>
      </c>
      <c r="G638" s="611"/>
      <c r="H638" s="611"/>
    </row>
    <row r="639" spans="1:8">
      <c r="A639" s="750"/>
      <c r="B639" s="751"/>
      <c r="C639" s="119" t="s">
        <v>4723</v>
      </c>
      <c r="D639" s="611"/>
      <c r="E639" s="383">
        <f>2*0.65*0.075*0.0375</f>
        <v>3.7000000000000002E-3</v>
      </c>
      <c r="F639" s="750" t="s">
        <v>2189</v>
      </c>
      <c r="G639" s="611"/>
      <c r="H639" s="611"/>
    </row>
    <row r="640" spans="1:8">
      <c r="A640" s="750"/>
      <c r="B640" s="751"/>
      <c r="C640" s="119"/>
      <c r="D640" s="753"/>
      <c r="E640" s="120" t="s">
        <v>1614</v>
      </c>
      <c r="F640" s="130"/>
      <c r="G640" s="611"/>
      <c r="H640" s="611"/>
    </row>
    <row r="641" spans="1:8">
      <c r="A641" s="750"/>
      <c r="B641" s="751"/>
      <c r="C641" s="750"/>
      <c r="D641" s="750"/>
      <c r="E641" s="754">
        <f>SUM(E638:E640)</f>
        <v>2.5100000000000001E-2</v>
      </c>
      <c r="F641" s="578" t="s">
        <v>2189</v>
      </c>
      <c r="G641" s="611"/>
      <c r="H641" s="611"/>
    </row>
    <row r="642" spans="1:8">
      <c r="A642" s="750"/>
      <c r="B642" s="751"/>
      <c r="C642" s="750"/>
      <c r="D642" s="750"/>
      <c r="E642" s="120" t="s">
        <v>1614</v>
      </c>
      <c r="F642" s="578"/>
      <c r="G642" s="611"/>
      <c r="H642" s="611"/>
    </row>
    <row r="643" spans="1:8">
      <c r="A643" s="750"/>
      <c r="B643" s="751"/>
      <c r="C643" s="119" t="s">
        <v>452</v>
      </c>
      <c r="D643" s="611"/>
      <c r="E643" s="611"/>
      <c r="F643" s="611"/>
      <c r="G643" s="611"/>
      <c r="H643" s="611"/>
    </row>
    <row r="644" spans="1:8">
      <c r="A644" s="750"/>
      <c r="B644" s="751"/>
      <c r="C644" s="119" t="s">
        <v>4724</v>
      </c>
      <c r="D644" s="385"/>
      <c r="E644" s="382">
        <f>1*1.9*0.65</f>
        <v>1.2350000000000001</v>
      </c>
      <c r="F644" s="7" t="s">
        <v>620</v>
      </c>
      <c r="G644" s="611"/>
      <c r="H644" s="611"/>
    </row>
    <row r="645" spans="1:8">
      <c r="A645" s="750"/>
      <c r="B645" s="751"/>
      <c r="C645" s="119"/>
      <c r="D645" s="385"/>
      <c r="E645" s="382"/>
      <c r="F645" s="130"/>
      <c r="G645" s="611"/>
      <c r="H645" s="611"/>
    </row>
    <row r="646" spans="1:8">
      <c r="A646" s="750"/>
      <c r="B646" s="751"/>
      <c r="C646" s="119" t="s">
        <v>4566</v>
      </c>
      <c r="D646" s="385"/>
      <c r="E646" s="382"/>
      <c r="F646" s="130"/>
      <c r="G646" s="611"/>
      <c r="H646" s="611"/>
    </row>
    <row r="647" spans="1:8">
      <c r="A647" s="750"/>
      <c r="B647" s="751"/>
      <c r="C647" s="119" t="s">
        <v>4725</v>
      </c>
      <c r="D647" s="385"/>
      <c r="E647" s="383">
        <f>1*1.775*0.525</f>
        <v>0.93189999999999995</v>
      </c>
      <c r="F647" s="130" t="str">
        <f>F644</f>
        <v>SQM</v>
      </c>
      <c r="G647" s="611"/>
      <c r="H647" s="611"/>
    </row>
    <row r="648" spans="1:8">
      <c r="A648" s="750"/>
      <c r="B648" s="751"/>
      <c r="C648" s="119" t="s">
        <v>4568</v>
      </c>
      <c r="D648" s="750"/>
      <c r="E648" s="390"/>
      <c r="F648" s="135"/>
      <c r="G648" s="611"/>
      <c r="H648" s="611"/>
    </row>
    <row r="649" spans="1:8">
      <c r="A649" s="136"/>
      <c r="B649" s="751"/>
      <c r="C649" s="119" t="s">
        <v>4726</v>
      </c>
      <c r="D649" s="385"/>
      <c r="E649" s="755">
        <f>1.775+0.525</f>
        <v>2.2999999999999998</v>
      </c>
      <c r="F649" s="130"/>
      <c r="G649" s="611"/>
      <c r="H649" s="611"/>
    </row>
    <row r="650" spans="1:8">
      <c r="A650" s="136"/>
      <c r="B650" s="751"/>
      <c r="C650" s="750"/>
      <c r="D650" s="756"/>
      <c r="E650" s="140">
        <f>E649*2</f>
        <v>4.5999999999999996</v>
      </c>
      <c r="F650" s="121" t="s">
        <v>841</v>
      </c>
      <c r="G650" s="611"/>
      <c r="H650" s="611"/>
    </row>
    <row r="651" spans="1:8">
      <c r="A651" s="136"/>
      <c r="B651" s="751"/>
      <c r="C651" s="769" t="s">
        <v>4570</v>
      </c>
      <c r="D651" s="756"/>
      <c r="E651" s="117"/>
      <c r="F651" s="121"/>
      <c r="G651" s="611"/>
      <c r="H651" s="611"/>
    </row>
    <row r="652" spans="1:8">
      <c r="A652" s="130"/>
      <c r="B652" s="118"/>
      <c r="C652" s="126"/>
      <c r="D652" s="611"/>
      <c r="E652" s="121"/>
      <c r="F652" s="117"/>
      <c r="G652" s="611"/>
      <c r="H652" s="611"/>
    </row>
    <row r="653" spans="1:8">
      <c r="A653" s="132"/>
      <c r="B653" s="751"/>
      <c r="C653" s="108" t="s">
        <v>4571</v>
      </c>
      <c r="D653" s="611"/>
      <c r="E653" s="121"/>
      <c r="F653" s="752"/>
      <c r="G653" s="611"/>
      <c r="H653" s="611"/>
    </row>
    <row r="654" spans="1:8">
      <c r="A654" s="130">
        <f>E641</f>
        <v>2.5100000000000001E-2</v>
      </c>
      <c r="B654" s="117" t="s">
        <v>884</v>
      </c>
      <c r="C654" s="119" t="s">
        <v>4572</v>
      </c>
      <c r="D654" s="121">
        <f>D618</f>
        <v>99400</v>
      </c>
      <c r="E654" s="117" t="s">
        <v>884</v>
      </c>
      <c r="F654" s="121">
        <f>(A654*D654)</f>
        <v>2494.94</v>
      </c>
      <c r="G654" s="611"/>
      <c r="H654" s="611"/>
    </row>
    <row r="655" spans="1:8">
      <c r="A655" s="130">
        <f>E644</f>
        <v>1.2350000000000001</v>
      </c>
      <c r="B655" s="7" t="s">
        <v>620</v>
      </c>
      <c r="C655" s="119" t="s">
        <v>452</v>
      </c>
      <c r="D655" s="121">
        <f t="shared" ref="D655:D662" si="23">D619</f>
        <v>57.65</v>
      </c>
      <c r="E655" s="7" t="s">
        <v>620</v>
      </c>
      <c r="F655" s="121">
        <f t="shared" ref="F655:F662" si="24">(A655*D655)</f>
        <v>71.2</v>
      </c>
      <c r="G655" s="611"/>
      <c r="H655" s="611"/>
    </row>
    <row r="656" spans="1:8">
      <c r="A656" s="132">
        <f>E647</f>
        <v>0.93189999999999995</v>
      </c>
      <c r="B656" s="7" t="s">
        <v>620</v>
      </c>
      <c r="C656" s="119" t="s">
        <v>4566</v>
      </c>
      <c r="D656" s="121">
        <f t="shared" si="23"/>
        <v>208.8</v>
      </c>
      <c r="E656" s="7" t="s">
        <v>620</v>
      </c>
      <c r="F656" s="121">
        <f t="shared" si="24"/>
        <v>194.58</v>
      </c>
      <c r="G656" s="611"/>
      <c r="H656" s="611"/>
    </row>
    <row r="657" spans="1:8">
      <c r="A657" s="121">
        <f>E650</f>
        <v>4.5999999999999996</v>
      </c>
      <c r="B657" s="121" t="s">
        <v>841</v>
      </c>
      <c r="C657" s="108" t="s">
        <v>4573</v>
      </c>
      <c r="D657" s="121">
        <f t="shared" si="23"/>
        <v>89.6</v>
      </c>
      <c r="E657" s="121" t="s">
        <v>841</v>
      </c>
      <c r="F657" s="121">
        <f t="shared" si="24"/>
        <v>412.16</v>
      </c>
      <c r="G657" s="611"/>
      <c r="H657" s="611"/>
    </row>
    <row r="658" spans="1:8">
      <c r="A658" s="121">
        <v>3</v>
      </c>
      <c r="B658" s="7" t="s">
        <v>883</v>
      </c>
      <c r="C658" s="1" t="s">
        <v>1542</v>
      </c>
      <c r="D658" s="121">
        <f t="shared" si="23"/>
        <v>82.25</v>
      </c>
      <c r="E658" s="1" t="s">
        <v>883</v>
      </c>
      <c r="F658" s="121">
        <f t="shared" si="24"/>
        <v>246.75</v>
      </c>
      <c r="G658" s="611"/>
      <c r="H658" s="611"/>
    </row>
    <row r="659" spans="1:8">
      <c r="A659" s="121">
        <v>2</v>
      </c>
      <c r="B659" s="7" t="s">
        <v>883</v>
      </c>
      <c r="C659" s="1" t="s">
        <v>3625</v>
      </c>
      <c r="D659" s="121">
        <f t="shared" si="23"/>
        <v>57.65</v>
      </c>
      <c r="E659" s="1" t="s">
        <v>883</v>
      </c>
      <c r="F659" s="121">
        <f t="shared" si="24"/>
        <v>115.3</v>
      </c>
      <c r="G659" s="611"/>
      <c r="H659" s="611"/>
    </row>
    <row r="660" spans="1:8">
      <c r="A660" s="121">
        <v>1</v>
      </c>
      <c r="B660" s="7" t="s">
        <v>883</v>
      </c>
      <c r="C660" s="1" t="s">
        <v>3626</v>
      </c>
      <c r="D660" s="121">
        <f t="shared" si="23"/>
        <v>7.3</v>
      </c>
      <c r="E660" s="1" t="s">
        <v>883</v>
      </c>
      <c r="F660" s="121">
        <f t="shared" si="24"/>
        <v>7.3</v>
      </c>
      <c r="G660" s="611"/>
      <c r="H660" s="611"/>
    </row>
    <row r="661" spans="1:8">
      <c r="A661" s="121">
        <v>1</v>
      </c>
      <c r="B661" s="7" t="s">
        <v>883</v>
      </c>
      <c r="C661" s="1" t="s">
        <v>2015</v>
      </c>
      <c r="D661" s="121">
        <f t="shared" si="23"/>
        <v>2.41</v>
      </c>
      <c r="E661" s="1" t="s">
        <v>883</v>
      </c>
      <c r="F661" s="121">
        <f t="shared" si="24"/>
        <v>2.41</v>
      </c>
      <c r="G661" s="611"/>
      <c r="H661" s="611"/>
    </row>
    <row r="662" spans="1:8">
      <c r="A662" s="121">
        <v>40</v>
      </c>
      <c r="B662" s="7" t="s">
        <v>883</v>
      </c>
      <c r="C662" s="1" t="s">
        <v>4574</v>
      </c>
      <c r="D662" s="121">
        <f t="shared" si="23"/>
        <v>0</v>
      </c>
      <c r="E662" s="1" t="s">
        <v>883</v>
      </c>
      <c r="F662" s="121">
        <f t="shared" si="24"/>
        <v>0</v>
      </c>
      <c r="G662" s="611"/>
      <c r="H662" s="611"/>
    </row>
    <row r="663" spans="1:8">
      <c r="A663" s="121"/>
      <c r="B663" s="118"/>
      <c r="C663" s="119"/>
      <c r="D663" s="611"/>
      <c r="E663" s="121"/>
      <c r="F663" s="120" t="s">
        <v>1614</v>
      </c>
      <c r="G663" s="611"/>
      <c r="H663" s="611"/>
    </row>
    <row r="664" spans="1:8">
      <c r="A664" s="750"/>
      <c r="B664" s="751"/>
      <c r="C664" s="119" t="s">
        <v>4727</v>
      </c>
      <c r="D664" s="611"/>
      <c r="E664" s="117"/>
      <c r="F664" s="753">
        <f>SUM(F654:F663)</f>
        <v>3544.64</v>
      </c>
      <c r="G664" s="611"/>
      <c r="H664" s="611"/>
    </row>
    <row r="665" spans="1:8">
      <c r="A665" s="750"/>
      <c r="B665" s="751"/>
      <c r="C665" s="611"/>
      <c r="D665" s="121"/>
      <c r="E665" s="752"/>
      <c r="F665" s="120" t="s">
        <v>1614</v>
      </c>
      <c r="G665" s="611"/>
      <c r="H665" s="611"/>
    </row>
    <row r="666" spans="1:8">
      <c r="A666" s="750"/>
      <c r="B666" s="751"/>
      <c r="C666" s="753" t="s">
        <v>4226</v>
      </c>
      <c r="D666" s="121"/>
      <c r="E666" s="752"/>
      <c r="F666" s="623">
        <f>F664/A655</f>
        <v>2870.15</v>
      </c>
      <c r="G666" s="611"/>
      <c r="H666" s="611"/>
    </row>
    <row r="667" spans="1:8">
      <c r="A667" s="750"/>
      <c r="B667" s="751"/>
      <c r="C667" s="750"/>
      <c r="D667" s="121"/>
      <c r="E667" s="752"/>
      <c r="F667" s="611"/>
      <c r="G667" s="611"/>
      <c r="H667" s="611"/>
    </row>
    <row r="668" spans="1:8">
      <c r="A668" s="611"/>
      <c r="B668" s="611"/>
      <c r="C668" s="611"/>
      <c r="D668" s="611"/>
      <c r="E668" s="611"/>
      <c r="F668" s="611"/>
      <c r="G668" s="611"/>
      <c r="H668" s="611"/>
    </row>
    <row r="669" spans="1:8">
      <c r="A669" s="611"/>
      <c r="B669" s="611"/>
      <c r="C669" s="611"/>
      <c r="D669" s="611"/>
      <c r="E669" s="611"/>
      <c r="F669" s="611"/>
      <c r="G669" s="611"/>
      <c r="H669" s="611"/>
    </row>
    <row r="670" spans="1:8">
      <c r="A670" s="750"/>
      <c r="B670" s="751"/>
      <c r="C670" s="119" t="s">
        <v>4560</v>
      </c>
      <c r="D670" s="750"/>
      <c r="E670" s="752"/>
      <c r="F670" s="750"/>
      <c r="G670" s="611"/>
      <c r="H670" s="611"/>
    </row>
    <row r="671" spans="1:8" ht="18">
      <c r="A671" s="750"/>
      <c r="B671" s="751"/>
      <c r="C671" s="381" t="s">
        <v>4728</v>
      </c>
      <c r="D671" s="750"/>
      <c r="E671" s="752"/>
      <c r="F671" s="750"/>
      <c r="G671" s="611"/>
      <c r="H671" s="611"/>
    </row>
    <row r="672" spans="1:8">
      <c r="A672" s="750"/>
      <c r="B672" s="751"/>
      <c r="C672" s="120" t="s">
        <v>1614</v>
      </c>
      <c r="D672" s="750"/>
      <c r="E672" s="752"/>
      <c r="F672" s="750"/>
      <c r="G672" s="611"/>
      <c r="H672" s="611"/>
    </row>
    <row r="673" spans="1:8">
      <c r="A673" s="750"/>
      <c r="B673" s="751"/>
      <c r="C673" s="108" t="s">
        <v>4562</v>
      </c>
      <c r="D673" s="578"/>
      <c r="E673" s="578"/>
      <c r="F673" s="578" t="s">
        <v>2189</v>
      </c>
      <c r="G673" s="611"/>
      <c r="H673" s="611"/>
    </row>
    <row r="674" spans="1:8">
      <c r="A674" s="750"/>
      <c r="B674" s="751"/>
      <c r="C674" s="135" t="s">
        <v>4722</v>
      </c>
      <c r="D674" s="611"/>
      <c r="E674" s="383">
        <f>2*2*1.9*0.075*0.0375</f>
        <v>2.1399999999999999E-2</v>
      </c>
      <c r="F674" s="750" t="s">
        <v>2189</v>
      </c>
      <c r="G674" s="611"/>
      <c r="H674" s="611"/>
    </row>
    <row r="675" spans="1:8">
      <c r="A675" s="750"/>
      <c r="B675" s="751"/>
      <c r="C675" s="119" t="s">
        <v>4729</v>
      </c>
      <c r="D675" s="611"/>
      <c r="E675" s="383">
        <f>1*2*0.47*0.075*0.0375</f>
        <v>2.5999999999999999E-3</v>
      </c>
      <c r="F675" s="750" t="s">
        <v>2189</v>
      </c>
      <c r="G675" s="611"/>
      <c r="H675" s="611"/>
    </row>
    <row r="676" spans="1:8">
      <c r="A676" s="750"/>
      <c r="B676" s="751"/>
      <c r="C676" s="119"/>
      <c r="D676" s="753"/>
      <c r="E676" s="120" t="s">
        <v>1614</v>
      </c>
      <c r="F676" s="130"/>
      <c r="G676" s="611"/>
      <c r="H676" s="611"/>
    </row>
    <row r="677" spans="1:8">
      <c r="A677" s="750"/>
      <c r="B677" s="751"/>
      <c r="C677" s="750"/>
      <c r="D677" s="750"/>
      <c r="E677" s="754">
        <f>SUM(E674:E676)</f>
        <v>2.4E-2</v>
      </c>
      <c r="F677" s="578" t="s">
        <v>2189</v>
      </c>
      <c r="G677" s="611"/>
      <c r="H677" s="611"/>
    </row>
    <row r="678" spans="1:8">
      <c r="A678" s="750"/>
      <c r="B678" s="751"/>
      <c r="C678" s="750"/>
      <c r="D678" s="750"/>
      <c r="E678" s="120" t="s">
        <v>1614</v>
      </c>
      <c r="F678" s="578"/>
      <c r="G678" s="611"/>
      <c r="H678" s="611"/>
    </row>
    <row r="679" spans="1:8">
      <c r="A679" s="750"/>
      <c r="B679" s="751"/>
      <c r="C679" s="119" t="s">
        <v>452</v>
      </c>
      <c r="D679" s="611"/>
      <c r="E679" s="611"/>
      <c r="F679" s="611"/>
      <c r="G679" s="611"/>
      <c r="H679" s="611"/>
    </row>
    <row r="680" spans="1:8">
      <c r="A680" s="750"/>
      <c r="B680" s="751"/>
      <c r="C680" s="119" t="s">
        <v>4730</v>
      </c>
      <c r="D680" s="385"/>
      <c r="E680" s="382">
        <f>1*1.9*0.47</f>
        <v>0.89300000000000002</v>
      </c>
      <c r="F680" s="7" t="s">
        <v>620</v>
      </c>
      <c r="G680" s="611"/>
      <c r="H680" s="611"/>
    </row>
    <row r="681" spans="1:8">
      <c r="A681" s="750"/>
      <c r="B681" s="751"/>
      <c r="C681" s="119"/>
      <c r="D681" s="385"/>
      <c r="E681" s="382"/>
      <c r="F681" s="130"/>
      <c r="G681" s="611"/>
      <c r="H681" s="611"/>
    </row>
    <row r="682" spans="1:8">
      <c r="A682" s="750"/>
      <c r="B682" s="751"/>
      <c r="C682" s="119" t="s">
        <v>4566</v>
      </c>
      <c r="D682" s="385"/>
      <c r="E682" s="382"/>
      <c r="F682" s="130"/>
      <c r="G682" s="611"/>
      <c r="H682" s="611"/>
    </row>
    <row r="683" spans="1:8">
      <c r="A683" s="750"/>
      <c r="B683" s="751"/>
      <c r="C683" s="119" t="s">
        <v>4731</v>
      </c>
      <c r="D683" s="385"/>
      <c r="E683" s="383">
        <f>1*1.775*0.345</f>
        <v>0.61240000000000006</v>
      </c>
      <c r="F683" s="130" t="str">
        <f>F680</f>
        <v>SQM</v>
      </c>
      <c r="G683" s="578"/>
      <c r="H683" s="611"/>
    </row>
    <row r="684" spans="1:8">
      <c r="A684" s="750"/>
      <c r="B684" s="751"/>
      <c r="C684" s="119" t="s">
        <v>4568</v>
      </c>
      <c r="D684" s="750"/>
      <c r="E684" s="390"/>
      <c r="F684" s="135"/>
      <c r="G684" s="578"/>
      <c r="H684" s="611"/>
    </row>
    <row r="685" spans="1:8">
      <c r="A685" s="136"/>
      <c r="B685" s="751"/>
      <c r="C685" s="119" t="s">
        <v>4732</v>
      </c>
      <c r="D685" s="385"/>
      <c r="E685" s="755">
        <f>1.775+0.345</f>
        <v>2.12</v>
      </c>
      <c r="F685" s="130"/>
      <c r="G685" s="578"/>
      <c r="H685" s="611"/>
    </row>
    <row r="686" spans="1:8">
      <c r="A686" s="136"/>
      <c r="B686" s="751"/>
      <c r="C686" s="750"/>
      <c r="D686" s="756"/>
      <c r="E686" s="140">
        <f>E685*2</f>
        <v>4.24</v>
      </c>
      <c r="F686" s="121" t="s">
        <v>841</v>
      </c>
      <c r="G686" s="578"/>
      <c r="H686" s="611"/>
    </row>
    <row r="687" spans="1:8">
      <c r="A687" s="136"/>
      <c r="B687" s="751"/>
      <c r="C687" s="769" t="s">
        <v>4570</v>
      </c>
      <c r="D687" s="756"/>
      <c r="E687" s="117"/>
      <c r="F687" s="121"/>
      <c r="G687" s="578"/>
      <c r="H687" s="611"/>
    </row>
    <row r="688" spans="1:8">
      <c r="A688" s="130"/>
      <c r="B688" s="118"/>
      <c r="C688" s="126"/>
      <c r="D688" s="611"/>
      <c r="E688" s="121"/>
      <c r="F688" s="117"/>
      <c r="G688" s="578"/>
      <c r="H688" s="611"/>
    </row>
    <row r="689" spans="1:8">
      <c r="A689" s="132"/>
      <c r="B689" s="751"/>
      <c r="C689" s="108" t="s">
        <v>4571</v>
      </c>
      <c r="D689" s="611"/>
      <c r="E689" s="121"/>
      <c r="F689" s="752"/>
      <c r="G689" s="578"/>
      <c r="H689" s="611"/>
    </row>
    <row r="690" spans="1:8">
      <c r="A690" s="130">
        <f>E677</f>
        <v>2.4E-2</v>
      </c>
      <c r="B690" s="117" t="s">
        <v>884</v>
      </c>
      <c r="C690" s="119" t="s">
        <v>4572</v>
      </c>
      <c r="D690" s="121">
        <f>D654</f>
        <v>99400</v>
      </c>
      <c r="E690" s="117" t="s">
        <v>884</v>
      </c>
      <c r="F690" s="121">
        <f>(A690*D690)</f>
        <v>2385.6</v>
      </c>
      <c r="G690" s="578"/>
      <c r="H690" s="611"/>
    </row>
    <row r="691" spans="1:8">
      <c r="A691" s="130">
        <f>E680</f>
        <v>0.89300000000000002</v>
      </c>
      <c r="B691" s="7" t="s">
        <v>620</v>
      </c>
      <c r="C691" s="119" t="s">
        <v>452</v>
      </c>
      <c r="D691" s="121">
        <f t="shared" ref="D691:D698" si="25">D655</f>
        <v>57.65</v>
      </c>
      <c r="E691" s="7" t="s">
        <v>620</v>
      </c>
      <c r="F691" s="121">
        <f t="shared" ref="F691:F698" si="26">(A691*D691)</f>
        <v>51.48</v>
      </c>
      <c r="G691" s="578"/>
      <c r="H691" s="611"/>
    </row>
    <row r="692" spans="1:8">
      <c r="A692" s="132">
        <f>E683</f>
        <v>0.61240000000000006</v>
      </c>
      <c r="B692" s="7" t="s">
        <v>620</v>
      </c>
      <c r="C692" s="119" t="s">
        <v>4566</v>
      </c>
      <c r="D692" s="121">
        <f t="shared" si="25"/>
        <v>208.8</v>
      </c>
      <c r="E692" s="7" t="s">
        <v>620</v>
      </c>
      <c r="F692" s="121">
        <f t="shared" si="26"/>
        <v>127.87</v>
      </c>
      <c r="G692" s="578"/>
      <c r="H692" s="611"/>
    </row>
    <row r="693" spans="1:8">
      <c r="A693" s="121">
        <f>E686</f>
        <v>4.24</v>
      </c>
      <c r="B693" s="121" t="s">
        <v>841</v>
      </c>
      <c r="C693" s="108" t="s">
        <v>4573</v>
      </c>
      <c r="D693" s="121">
        <f t="shared" si="25"/>
        <v>89.6</v>
      </c>
      <c r="E693" s="121" t="s">
        <v>841</v>
      </c>
      <c r="F693" s="121">
        <f t="shared" si="26"/>
        <v>379.9</v>
      </c>
      <c r="G693" s="578"/>
      <c r="H693" s="611"/>
    </row>
    <row r="694" spans="1:8">
      <c r="A694" s="121">
        <v>3</v>
      </c>
      <c r="B694" s="7" t="s">
        <v>883</v>
      </c>
      <c r="C694" s="1" t="s">
        <v>1542</v>
      </c>
      <c r="D694" s="121">
        <f t="shared" si="25"/>
        <v>82.25</v>
      </c>
      <c r="E694" s="1" t="s">
        <v>883</v>
      </c>
      <c r="F694" s="121">
        <f t="shared" si="26"/>
        <v>246.75</v>
      </c>
      <c r="G694" s="578"/>
      <c r="H694" s="611"/>
    </row>
    <row r="695" spans="1:8">
      <c r="A695" s="121">
        <v>2</v>
      </c>
      <c r="B695" s="7" t="s">
        <v>883</v>
      </c>
      <c r="C695" s="1" t="s">
        <v>3625</v>
      </c>
      <c r="D695" s="121">
        <f t="shared" si="25"/>
        <v>57.65</v>
      </c>
      <c r="E695" s="1" t="s">
        <v>883</v>
      </c>
      <c r="F695" s="121">
        <f t="shared" si="26"/>
        <v>115.3</v>
      </c>
      <c r="G695" s="578"/>
      <c r="H695" s="611"/>
    </row>
    <row r="696" spans="1:8">
      <c r="A696" s="121">
        <v>1</v>
      </c>
      <c r="B696" s="7" t="s">
        <v>883</v>
      </c>
      <c r="C696" s="1" t="s">
        <v>3626</v>
      </c>
      <c r="D696" s="121">
        <f t="shared" si="25"/>
        <v>7.3</v>
      </c>
      <c r="E696" s="1" t="s">
        <v>883</v>
      </c>
      <c r="F696" s="121">
        <f t="shared" si="26"/>
        <v>7.3</v>
      </c>
      <c r="G696" s="578"/>
      <c r="H696" s="611"/>
    </row>
    <row r="697" spans="1:8">
      <c r="A697" s="121">
        <v>1</v>
      </c>
      <c r="B697" s="7" t="s">
        <v>883</v>
      </c>
      <c r="C697" s="1" t="s">
        <v>2015</v>
      </c>
      <c r="D697" s="121">
        <f t="shared" si="25"/>
        <v>2.41</v>
      </c>
      <c r="E697" s="1" t="s">
        <v>883</v>
      </c>
      <c r="F697" s="121">
        <f t="shared" si="26"/>
        <v>2.41</v>
      </c>
      <c r="G697" s="578"/>
      <c r="H697" s="611"/>
    </row>
    <row r="698" spans="1:8">
      <c r="A698" s="121">
        <v>40</v>
      </c>
      <c r="B698" s="7" t="s">
        <v>883</v>
      </c>
      <c r="C698" s="1" t="s">
        <v>4574</v>
      </c>
      <c r="D698" s="121">
        <f t="shared" si="25"/>
        <v>0</v>
      </c>
      <c r="E698" s="1" t="s">
        <v>883</v>
      </c>
      <c r="F698" s="121">
        <f t="shared" si="26"/>
        <v>0</v>
      </c>
      <c r="G698" s="578"/>
      <c r="H698" s="611"/>
    </row>
    <row r="699" spans="1:8">
      <c r="A699" s="121"/>
      <c r="B699" s="118"/>
      <c r="C699" s="119"/>
      <c r="D699" s="611"/>
      <c r="E699" s="121"/>
      <c r="F699" s="120" t="s">
        <v>1614</v>
      </c>
      <c r="G699" s="578"/>
      <c r="H699" s="611"/>
    </row>
    <row r="700" spans="1:8">
      <c r="A700" s="750"/>
      <c r="B700" s="751"/>
      <c r="C700" s="119" t="s">
        <v>4733</v>
      </c>
      <c r="D700" s="611"/>
      <c r="E700" s="117"/>
      <c r="F700" s="753">
        <f>SUM(F690:F699)</f>
        <v>3316.61</v>
      </c>
      <c r="G700" s="578"/>
      <c r="H700" s="611"/>
    </row>
    <row r="701" spans="1:8">
      <c r="A701" s="750"/>
      <c r="B701" s="751"/>
      <c r="C701" s="611"/>
      <c r="D701" s="121"/>
      <c r="E701" s="752"/>
      <c r="F701" s="120" t="s">
        <v>1614</v>
      </c>
      <c r="G701" s="578"/>
      <c r="H701" s="611"/>
    </row>
    <row r="702" spans="1:8">
      <c r="A702" s="750"/>
      <c r="B702" s="751"/>
      <c r="C702" s="753" t="s">
        <v>4226</v>
      </c>
      <c r="D702" s="121"/>
      <c r="E702" s="752"/>
      <c r="F702" s="623">
        <f>F700/A691</f>
        <v>3714.01</v>
      </c>
      <c r="G702" s="578"/>
      <c r="H702" s="611"/>
    </row>
    <row r="703" spans="1:8">
      <c r="A703" s="750"/>
      <c r="B703" s="751"/>
      <c r="C703" s="750"/>
      <c r="D703" s="121"/>
      <c r="E703" s="752"/>
      <c r="F703" s="611"/>
      <c r="G703" s="578"/>
      <c r="H703" s="611"/>
    </row>
    <row r="704" spans="1:8">
      <c r="A704" s="611"/>
      <c r="B704" s="611"/>
      <c r="C704" s="611"/>
      <c r="D704" s="611"/>
      <c r="E704" s="611"/>
      <c r="F704" s="611"/>
      <c r="G704" s="578"/>
      <c r="H704" s="611"/>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C1688" transitionEvaluation="1"/>
  <dimension ref="A1:IS8558"/>
  <sheetViews>
    <sheetView view="pageBreakPreview" topLeftCell="C1688" zoomScale="71" zoomScaleNormal="75" zoomScaleSheetLayoutView="71" workbookViewId="0">
      <selection activeCell="H1699" sqref="H1699"/>
    </sheetView>
  </sheetViews>
  <sheetFormatPr defaultColWidth="7.44140625" defaultRowHeight="24" customHeight="1"/>
  <cols>
    <col min="1" max="1" width="7.77734375" customWidth="1"/>
    <col min="2" max="2" width="64" customWidth="1"/>
    <col min="3" max="3" width="16.21875" customWidth="1"/>
    <col min="4" max="4" width="13.77734375" customWidth="1"/>
    <col min="5" max="5" width="8.5546875" customWidth="1"/>
    <col min="6" max="6" width="11.44140625" customWidth="1"/>
    <col min="7" max="7" width="14.21875" style="3" customWidth="1"/>
    <col min="8" max="8" width="43.33203125" customWidth="1"/>
    <col min="9" max="9" width="14.33203125" customWidth="1"/>
    <col min="10" max="10" width="11.44140625" style="10" customWidth="1"/>
    <col min="11" max="11" width="12.88671875" customWidth="1"/>
    <col min="12" max="12" width="9.77734375" customWidth="1"/>
    <col min="13" max="13" width="10.77734375" customWidth="1"/>
    <col min="14" max="14" width="6.88671875" customWidth="1"/>
    <col min="15" max="15" width="48" customWidth="1"/>
    <col min="16" max="16" width="13.33203125" customWidth="1"/>
    <col min="17" max="17" width="8.5546875" customWidth="1"/>
    <col min="18" max="18" width="11.77734375" customWidth="1"/>
    <col min="19" max="19" width="10.88671875" style="50" customWidth="1"/>
    <col min="20" max="20" width="9.21875" customWidth="1"/>
    <col min="21" max="21" width="46.6640625" customWidth="1"/>
    <col min="22" max="22" width="12.109375" customWidth="1"/>
    <col min="23" max="23" width="17.109375" customWidth="1"/>
    <col min="24" max="24" width="12.6640625" customWidth="1"/>
    <col min="25" max="25" width="10.109375" customWidth="1"/>
    <col min="26" max="26" width="12.6640625" customWidth="1"/>
    <col min="27" max="27" width="21.6640625" hidden="1" customWidth="1"/>
    <col min="28" max="28" width="15.5546875" customWidth="1"/>
    <col min="29" max="29" width="13.33203125" customWidth="1"/>
    <col min="30" max="30" width="34.77734375" customWidth="1"/>
    <col min="31" max="31" width="14.44140625" customWidth="1"/>
    <col min="32" max="32" width="11.77734375" customWidth="1"/>
    <col min="33" max="33" width="11.5546875" customWidth="1"/>
    <col min="34" max="34" width="15.77734375" customWidth="1"/>
    <col min="35" max="35" width="21.5546875" customWidth="1"/>
    <col min="36" max="36" width="12.77734375" customWidth="1"/>
    <col min="37" max="37" width="8.88671875" customWidth="1"/>
    <col min="38" max="38" width="10.21875" customWidth="1"/>
    <col min="39" max="39" width="7.44140625" customWidth="1"/>
    <col min="40" max="40" width="10.88671875" customWidth="1"/>
    <col min="42" max="42" width="22" customWidth="1"/>
    <col min="43" max="43" width="11.33203125" customWidth="1"/>
    <col min="44" max="44" width="8.6640625" customWidth="1"/>
    <col min="45" max="45" width="11" customWidth="1"/>
    <col min="46" max="46" width="7.5546875" bestFit="1" customWidth="1"/>
    <col min="47" max="47" width="8" bestFit="1" customWidth="1"/>
    <col min="48" max="48" width="9.33203125" customWidth="1"/>
    <col min="253" max="253" width="7.5546875" bestFit="1" customWidth="1"/>
  </cols>
  <sheetData>
    <row r="1" spans="1:37" ht="24" customHeight="1">
      <c r="A1" s="1"/>
      <c r="B1" s="2" t="s">
        <v>4539</v>
      </c>
      <c r="E1" s="1" t="s">
        <v>991</v>
      </c>
      <c r="H1" s="33" t="s">
        <v>251</v>
      </c>
      <c r="O1" s="1" t="s">
        <v>251</v>
      </c>
      <c r="T1" s="1386"/>
      <c r="U1" s="1387" t="s">
        <v>2089</v>
      </c>
      <c r="V1" s="1387"/>
      <c r="W1" s="1388" t="s">
        <v>991</v>
      </c>
      <c r="X1" s="1386"/>
      <c r="Y1" s="1386"/>
      <c r="Z1" s="1386"/>
      <c r="AA1" s="1386"/>
      <c r="AB1" s="1386"/>
      <c r="AC1" s="1386"/>
      <c r="AD1" s="1386"/>
      <c r="AE1" s="1386"/>
    </row>
    <row r="2" spans="1:37" ht="24" customHeight="1">
      <c r="B2" s="5" t="s">
        <v>2090</v>
      </c>
      <c r="E2" s="1" t="s">
        <v>991</v>
      </c>
      <c r="H2" s="2" t="s">
        <v>663</v>
      </c>
      <c r="O2" s="2" t="s">
        <v>663</v>
      </c>
      <c r="T2" s="1389"/>
      <c r="U2" s="1620" t="s">
        <v>331</v>
      </c>
      <c r="V2" s="1621"/>
      <c r="W2" s="1621"/>
      <c r="X2" s="1621"/>
      <c r="Y2" s="1389"/>
      <c r="Z2" s="1389"/>
      <c r="AA2" s="1389"/>
      <c r="AB2" s="1389"/>
      <c r="AC2" s="1389"/>
      <c r="AD2" s="1389"/>
      <c r="AE2" s="1389"/>
    </row>
    <row r="3" spans="1:37" ht="24" customHeight="1">
      <c r="A3" s="1" t="s">
        <v>1613</v>
      </c>
      <c r="B3" s="377" t="s">
        <v>6403</v>
      </c>
      <c r="C3" s="1" t="s">
        <v>6104</v>
      </c>
      <c r="E3" s="1" t="s">
        <v>991</v>
      </c>
      <c r="F3" s="41" t="s">
        <v>1613</v>
      </c>
      <c r="G3" s="7" t="s">
        <v>991</v>
      </c>
      <c r="H3" s="38" t="str">
        <f>B3</f>
        <v>Veeracholan</v>
      </c>
      <c r="J3" s="33" t="str">
        <f>C3</f>
        <v>2022-2023</v>
      </c>
      <c r="M3" s="1" t="s">
        <v>1613</v>
      </c>
      <c r="N3" s="1" t="s">
        <v>991</v>
      </c>
      <c r="O3" s="8" t="str">
        <f>B3</f>
        <v>Veeracholan</v>
      </c>
      <c r="Q3" s="8" t="str">
        <f>C3</f>
        <v>2022-2023</v>
      </c>
      <c r="T3" s="1390" t="s">
        <v>1613</v>
      </c>
      <c r="U3" s="1391" t="str">
        <f>O3</f>
        <v>Veeracholan</v>
      </c>
      <c r="V3" s="1389"/>
      <c r="W3" s="1392" t="str">
        <f>C3</f>
        <v>2022-2023</v>
      </c>
      <c r="X3" s="1389"/>
      <c r="Y3" s="1389"/>
      <c r="Z3" s="1389"/>
      <c r="AA3" s="1390"/>
      <c r="AB3" s="1389"/>
      <c r="AC3" s="1389"/>
      <c r="AD3" s="1389"/>
      <c r="AE3" s="1389"/>
    </row>
    <row r="4" spans="1:37" ht="24" customHeight="1">
      <c r="F4" s="5" t="s">
        <v>1614</v>
      </c>
      <c r="G4" s="5" t="s">
        <v>1614</v>
      </c>
      <c r="H4" s="5" t="s">
        <v>1614</v>
      </c>
      <c r="I4" s="5" t="s">
        <v>1614</v>
      </c>
      <c r="J4" s="5" t="s">
        <v>1614</v>
      </c>
      <c r="K4" s="5" t="s">
        <v>1614</v>
      </c>
      <c r="M4" s="5" t="s">
        <v>1614</v>
      </c>
      <c r="N4" s="5" t="s">
        <v>1614</v>
      </c>
      <c r="O4" s="5" t="s">
        <v>1614</v>
      </c>
      <c r="P4" s="5" t="s">
        <v>1614</v>
      </c>
      <c r="Q4" s="5" t="s">
        <v>1614</v>
      </c>
      <c r="R4" s="5" t="s">
        <v>1614</v>
      </c>
      <c r="T4" s="1389"/>
      <c r="U4" s="1390" t="s">
        <v>991</v>
      </c>
      <c r="V4" s="1389"/>
      <c r="W4" s="1388" t="s">
        <v>991</v>
      </c>
      <c r="X4" s="1390" t="s">
        <v>252</v>
      </c>
      <c r="Y4" s="1390"/>
      <c r="Z4" s="1389"/>
      <c r="AA4" s="1389"/>
      <c r="AB4" s="1389"/>
      <c r="AC4" s="1390" t="s">
        <v>991</v>
      </c>
      <c r="AD4" s="1389"/>
      <c r="AE4" s="1389"/>
      <c r="AG4" s="1" t="s">
        <v>1615</v>
      </c>
    </row>
    <row r="5" spans="1:37" ht="24" customHeight="1">
      <c r="A5" s="5" t="s">
        <v>1614</v>
      </c>
      <c r="B5" s="5" t="s">
        <v>1614</v>
      </c>
      <c r="C5" s="5" t="s">
        <v>1614</v>
      </c>
      <c r="D5" s="5" t="s">
        <v>1614</v>
      </c>
      <c r="E5" s="1" t="s">
        <v>991</v>
      </c>
      <c r="F5" s="41" t="s">
        <v>1616</v>
      </c>
      <c r="G5" s="7" t="s">
        <v>991</v>
      </c>
      <c r="H5" s="58" t="s">
        <v>1617</v>
      </c>
      <c r="I5" s="58" t="s">
        <v>1618</v>
      </c>
      <c r="J5" s="58" t="s">
        <v>1619</v>
      </c>
      <c r="K5" s="58" t="s">
        <v>1620</v>
      </c>
      <c r="M5" s="2" t="s">
        <v>1616</v>
      </c>
      <c r="N5" s="1" t="s">
        <v>991</v>
      </c>
      <c r="O5" s="2" t="s">
        <v>1617</v>
      </c>
      <c r="P5" s="2" t="s">
        <v>1618</v>
      </c>
      <c r="Q5" s="2" t="s">
        <v>1619</v>
      </c>
      <c r="R5" s="2" t="s">
        <v>1620</v>
      </c>
      <c r="T5" s="1393"/>
      <c r="U5" s="1393" t="s">
        <v>1614</v>
      </c>
      <c r="V5" s="1393" t="s">
        <v>1614</v>
      </c>
      <c r="W5" s="1388" t="s">
        <v>1614</v>
      </c>
      <c r="X5" s="1393" t="s">
        <v>1614</v>
      </c>
      <c r="Y5" s="1393" t="s">
        <v>1614</v>
      </c>
      <c r="Z5" s="1393" t="s">
        <v>1614</v>
      </c>
      <c r="AA5" s="1393" t="s">
        <v>1614</v>
      </c>
      <c r="AB5" s="1393" t="s">
        <v>1614</v>
      </c>
      <c r="AC5" s="1393" t="s">
        <v>1614</v>
      </c>
      <c r="AD5" s="1393" t="s">
        <v>1614</v>
      </c>
      <c r="AE5" s="1393" t="s">
        <v>1614</v>
      </c>
    </row>
    <row r="6" spans="1:37" ht="24" customHeight="1">
      <c r="A6" s="1" t="s">
        <v>706</v>
      </c>
      <c r="B6" s="1" t="s">
        <v>1617</v>
      </c>
      <c r="C6" s="1" t="s">
        <v>1618</v>
      </c>
      <c r="D6" s="1" t="s">
        <v>1619</v>
      </c>
      <c r="F6" s="5" t="s">
        <v>1614</v>
      </c>
      <c r="G6" s="5" t="s">
        <v>1614</v>
      </c>
      <c r="H6" s="5" t="s">
        <v>1614</v>
      </c>
      <c r="I6" s="5" t="s">
        <v>1614</v>
      </c>
      <c r="J6" s="5" t="s">
        <v>1614</v>
      </c>
      <c r="K6" s="5" t="s">
        <v>1614</v>
      </c>
      <c r="M6" s="5" t="s">
        <v>1614</v>
      </c>
      <c r="N6" s="5" t="s">
        <v>1614</v>
      </c>
      <c r="O6" s="5" t="s">
        <v>1614</v>
      </c>
      <c r="P6" s="5" t="s">
        <v>1614</v>
      </c>
      <c r="Q6" s="5" t="s">
        <v>1614</v>
      </c>
      <c r="R6" s="5" t="s">
        <v>1614</v>
      </c>
      <c r="T6" s="1388" t="s">
        <v>706</v>
      </c>
      <c r="U6" s="1388" t="s">
        <v>57</v>
      </c>
      <c r="V6" s="1388" t="s">
        <v>2281</v>
      </c>
      <c r="W6" s="1388" t="s">
        <v>2282</v>
      </c>
      <c r="X6" s="1388" t="s">
        <v>2283</v>
      </c>
      <c r="Y6" s="1388" t="s">
        <v>2284</v>
      </c>
      <c r="Z6" s="1388" t="s">
        <v>2285</v>
      </c>
      <c r="AA6" s="1394" t="s">
        <v>1102</v>
      </c>
      <c r="AB6" s="1390" t="s">
        <v>2286</v>
      </c>
      <c r="AC6" s="1390" t="s">
        <v>2287</v>
      </c>
      <c r="AD6" s="1388" t="s">
        <v>2288</v>
      </c>
      <c r="AE6" s="1389"/>
    </row>
    <row r="7" spans="1:37" ht="24" customHeight="1">
      <c r="A7" s="5" t="s">
        <v>1614</v>
      </c>
      <c r="B7" s="5" t="s">
        <v>1614</v>
      </c>
      <c r="C7" s="5" t="s">
        <v>1614</v>
      </c>
      <c r="D7" s="5" t="s">
        <v>1614</v>
      </c>
      <c r="G7" s="7" t="s">
        <v>2289</v>
      </c>
      <c r="H7" s="1" t="s">
        <v>2290</v>
      </c>
      <c r="O7" s="1" t="s">
        <v>2291</v>
      </c>
      <c r="T7" s="1389"/>
      <c r="U7" s="1389"/>
      <c r="V7" s="1389"/>
      <c r="W7" s="1386"/>
      <c r="X7" s="1388" t="s">
        <v>2292</v>
      </c>
      <c r="Y7" s="1388" t="s">
        <v>2287</v>
      </c>
      <c r="Z7" s="1388" t="s">
        <v>2293</v>
      </c>
      <c r="AA7" s="1394" t="s">
        <v>992</v>
      </c>
      <c r="AB7" s="1390" t="s">
        <v>2294</v>
      </c>
      <c r="AC7" s="1390" t="s">
        <v>2295</v>
      </c>
      <c r="AD7" s="1389"/>
      <c r="AE7" s="1395"/>
    </row>
    <row r="8" spans="1:37" ht="24" customHeight="1">
      <c r="B8" s="1" t="s">
        <v>2296</v>
      </c>
      <c r="H8" s="5" t="s">
        <v>1614</v>
      </c>
      <c r="O8" s="5" t="s">
        <v>1614</v>
      </c>
      <c r="T8" s="1393" t="s">
        <v>1614</v>
      </c>
      <c r="U8" s="1393" t="s">
        <v>1614</v>
      </c>
      <c r="V8" s="1393" t="s">
        <v>1614</v>
      </c>
      <c r="W8" s="1388" t="s">
        <v>1614</v>
      </c>
      <c r="X8" s="1393" t="s">
        <v>1614</v>
      </c>
      <c r="Y8" s="1393" t="s">
        <v>1614</v>
      </c>
      <c r="Z8" s="1393" t="s">
        <v>1614</v>
      </c>
      <c r="AA8" s="1396" t="s">
        <v>1103</v>
      </c>
      <c r="AB8" s="1393" t="s">
        <v>1614</v>
      </c>
      <c r="AC8" s="1393" t="s">
        <v>1614</v>
      </c>
      <c r="AD8" s="1393" t="s">
        <v>1614</v>
      </c>
      <c r="AE8" s="1393" t="s">
        <v>1614</v>
      </c>
      <c r="AG8" s="378" t="s">
        <v>6277</v>
      </c>
      <c r="AH8" s="378" t="s">
        <v>937</v>
      </c>
      <c r="AI8" s="379" t="s">
        <v>938</v>
      </c>
      <c r="AJ8" s="379" t="s">
        <v>939</v>
      </c>
      <c r="AK8" s="379" t="s">
        <v>1886</v>
      </c>
    </row>
    <row r="9" spans="1:37" ht="24" customHeight="1">
      <c r="B9" s="1" t="s">
        <v>875</v>
      </c>
      <c r="F9" s="8">
        <v>0.96</v>
      </c>
      <c r="G9" s="7" t="s">
        <v>876</v>
      </c>
      <c r="H9" s="1" t="s">
        <v>877</v>
      </c>
      <c r="I9" s="8">
        <f>(C67)</f>
        <v>6040</v>
      </c>
      <c r="J9" s="1" t="s">
        <v>876</v>
      </c>
      <c r="K9" s="8">
        <f>(F9*I9)</f>
        <v>5798.4</v>
      </c>
      <c r="M9" s="8">
        <v>0.5</v>
      </c>
      <c r="N9" s="1" t="s">
        <v>876</v>
      </c>
      <c r="O9" s="1" t="s">
        <v>878</v>
      </c>
      <c r="P9" s="8">
        <f>(C85)</f>
        <v>993</v>
      </c>
      <c r="Q9" s="1" t="s">
        <v>876</v>
      </c>
      <c r="R9" s="8">
        <f>(M9*P9)</f>
        <v>496.5</v>
      </c>
      <c r="T9" s="1388" t="s">
        <v>879</v>
      </c>
      <c r="U9" s="1390" t="s">
        <v>6105</v>
      </c>
      <c r="V9" s="1390" t="s">
        <v>881</v>
      </c>
      <c r="W9" s="1440" t="s">
        <v>6404</v>
      </c>
      <c r="X9" s="1391">
        <f>'lead  charge'!D12</f>
        <v>37</v>
      </c>
      <c r="Y9" s="1397">
        <v>449.4</v>
      </c>
      <c r="Z9" s="1398">
        <f>'lead  charge'!E12</f>
        <v>355.71</v>
      </c>
      <c r="AA9" s="1388"/>
      <c r="AB9" s="1390">
        <v>0</v>
      </c>
      <c r="AC9" s="1390">
        <f t="shared" ref="AC9:AC39" si="0">SUM(Y9+Z9+AA9+AB9)</f>
        <v>805.11</v>
      </c>
      <c r="AD9" s="1390" t="s">
        <v>6326</v>
      </c>
      <c r="AE9" s="1391">
        <f>AF9</f>
        <v>947</v>
      </c>
      <c r="AF9" s="418">
        <v>947</v>
      </c>
      <c r="AG9" s="8">
        <f>AF9*1.1</f>
        <v>1041.7</v>
      </c>
      <c r="AH9">
        <f>AF9*1.2</f>
        <v>1136.4000000000001</v>
      </c>
      <c r="AI9">
        <f>AF9*1.5</f>
        <v>1420.5</v>
      </c>
      <c r="AJ9">
        <f>AF9*1.05</f>
        <v>994.35</v>
      </c>
      <c r="AK9">
        <f>AF9*1.25</f>
        <v>1183.75</v>
      </c>
    </row>
    <row r="10" spans="1:37" ht="24" customHeight="1">
      <c r="A10" s="218">
        <v>1</v>
      </c>
      <c r="B10" s="521" t="s">
        <v>882</v>
      </c>
      <c r="C10" s="220">
        <f>AE9</f>
        <v>947</v>
      </c>
      <c r="D10" s="219" t="s">
        <v>883</v>
      </c>
      <c r="F10" s="8">
        <v>1</v>
      </c>
      <c r="G10" s="7" t="s">
        <v>884</v>
      </c>
      <c r="H10" s="1" t="s">
        <v>885</v>
      </c>
      <c r="I10" s="8">
        <f>(C78)</f>
        <v>1977.76</v>
      </c>
      <c r="J10" s="1" t="s">
        <v>884</v>
      </c>
      <c r="K10" s="8">
        <f>(F10*I10)</f>
        <v>1977.76</v>
      </c>
      <c r="M10" s="8">
        <v>1</v>
      </c>
      <c r="N10" s="1" t="s">
        <v>884</v>
      </c>
      <c r="O10" s="1" t="s">
        <v>885</v>
      </c>
      <c r="P10" s="8">
        <f>(C78)</f>
        <v>1977.76</v>
      </c>
      <c r="Q10" s="1" t="s">
        <v>884</v>
      </c>
      <c r="R10" s="8">
        <f>(M10*P10)</f>
        <v>1977.76</v>
      </c>
      <c r="T10" s="1388" t="s">
        <v>886</v>
      </c>
      <c r="U10" s="1390" t="s">
        <v>6106</v>
      </c>
      <c r="V10" s="1390" t="s">
        <v>881</v>
      </c>
      <c r="W10" s="1388" t="str">
        <f>W9</f>
        <v>Jokilpatti</v>
      </c>
      <c r="X10" s="1391">
        <f>'lead  charge'!D12</f>
        <v>37</v>
      </c>
      <c r="Y10" s="1397">
        <v>648.4</v>
      </c>
      <c r="Z10" s="1398">
        <f>Z9</f>
        <v>355.71</v>
      </c>
      <c r="AA10" s="1388"/>
      <c r="AB10" s="1399">
        <v>0</v>
      </c>
      <c r="AC10" s="1390">
        <f t="shared" si="0"/>
        <v>1004.11</v>
      </c>
      <c r="AD10" s="1390" t="s">
        <v>6327</v>
      </c>
      <c r="AE10" s="1391">
        <f t="shared" ref="AE10:AE49" si="1">AF10</f>
        <v>884</v>
      </c>
      <c r="AF10" s="418">
        <v>884</v>
      </c>
      <c r="AG10" s="8">
        <f t="shared" ref="AG10:AG73" si="2">AF10*1.1</f>
        <v>972.4</v>
      </c>
      <c r="AH10">
        <f t="shared" ref="AH10:AH73" si="3">AF10*1.2</f>
        <v>1060.8</v>
      </c>
      <c r="AI10">
        <f t="shared" ref="AI10:AI73" si="4">AF10*1.5</f>
        <v>1326</v>
      </c>
      <c r="AJ10">
        <f t="shared" ref="AJ10:AJ73" si="5">AF10*1.05</f>
        <v>928.2</v>
      </c>
      <c r="AK10">
        <f t="shared" ref="AK10:AK73" si="6">AF10*1.25</f>
        <v>1105</v>
      </c>
    </row>
    <row r="11" spans="1:37" ht="24" customHeight="1">
      <c r="A11" s="218">
        <f t="shared" ref="A11:A35" si="7">(A10+1)</f>
        <v>2</v>
      </c>
      <c r="B11" s="521" t="s">
        <v>888</v>
      </c>
      <c r="C11" s="220">
        <f>AE10</f>
        <v>884</v>
      </c>
      <c r="D11" s="219">
        <f>AE9</f>
        <v>947</v>
      </c>
      <c r="F11" s="8">
        <v>1</v>
      </c>
      <c r="G11" s="7" t="s">
        <v>884</v>
      </c>
      <c r="H11" s="1" t="s">
        <v>889</v>
      </c>
      <c r="I11" s="8">
        <f>(C18)</f>
        <v>110</v>
      </c>
      <c r="J11" s="1" t="s">
        <v>884</v>
      </c>
      <c r="K11" s="8">
        <f>(F11*I11)</f>
        <v>110</v>
      </c>
      <c r="M11" s="8">
        <v>1</v>
      </c>
      <c r="N11" s="1" t="s">
        <v>884</v>
      </c>
      <c r="O11" s="1" t="s">
        <v>890</v>
      </c>
      <c r="P11" s="8">
        <f>(C64)</f>
        <v>266</v>
      </c>
      <c r="Q11" s="1" t="s">
        <v>884</v>
      </c>
      <c r="R11" s="8">
        <f>(M11*P11)</f>
        <v>266</v>
      </c>
      <c r="T11" s="1388" t="s">
        <v>891</v>
      </c>
      <c r="U11" s="1390" t="s">
        <v>6107</v>
      </c>
      <c r="V11" s="1390" t="s">
        <v>881</v>
      </c>
      <c r="W11" s="1388" t="str">
        <f t="shared" ref="W11:W15" si="8">W10</f>
        <v>Jokilpatti</v>
      </c>
      <c r="X11" s="1391">
        <f>'lead  charge'!D10:D10</f>
        <v>37</v>
      </c>
      <c r="Y11" s="1397">
        <f>ROUND((609+677+1001)/3,2)</f>
        <v>762.33</v>
      </c>
      <c r="Z11" s="1398">
        <f>'lead  charge'!E10</f>
        <v>355.71</v>
      </c>
      <c r="AA11" s="1388"/>
      <c r="AB11" s="1399">
        <v>0</v>
      </c>
      <c r="AC11" s="1390">
        <f t="shared" si="0"/>
        <v>1118.04</v>
      </c>
      <c r="AD11" s="1390" t="s">
        <v>6330</v>
      </c>
      <c r="AE11" s="1391">
        <f t="shared" si="1"/>
        <v>618</v>
      </c>
      <c r="AF11" s="418">
        <v>618</v>
      </c>
      <c r="AG11" s="8">
        <f t="shared" si="2"/>
        <v>679.8</v>
      </c>
      <c r="AH11">
        <f t="shared" si="3"/>
        <v>741.6</v>
      </c>
      <c r="AI11">
        <f t="shared" si="4"/>
        <v>927</v>
      </c>
      <c r="AJ11">
        <f t="shared" si="5"/>
        <v>648.9</v>
      </c>
      <c r="AK11">
        <f t="shared" si="6"/>
        <v>772.5</v>
      </c>
    </row>
    <row r="12" spans="1:37" ht="24" customHeight="1">
      <c r="A12" s="218">
        <f t="shared" si="7"/>
        <v>3</v>
      </c>
      <c r="B12" s="521" t="s">
        <v>453</v>
      </c>
      <c r="C12" s="220">
        <f>AE11</f>
        <v>618</v>
      </c>
      <c r="D12" s="219" t="s">
        <v>883</v>
      </c>
      <c r="G12" s="7" t="s">
        <v>454</v>
      </c>
      <c r="H12" s="1" t="s">
        <v>455</v>
      </c>
      <c r="I12" s="1" t="s">
        <v>991</v>
      </c>
      <c r="J12" s="1" t="s">
        <v>454</v>
      </c>
      <c r="K12" s="8">
        <v>0</v>
      </c>
      <c r="N12" s="1" t="s">
        <v>454</v>
      </c>
      <c r="O12" s="1" t="s">
        <v>455</v>
      </c>
      <c r="P12" s="1" t="s">
        <v>991</v>
      </c>
      <c r="Q12" s="1" t="s">
        <v>454</v>
      </c>
      <c r="R12" s="8">
        <v>0</v>
      </c>
      <c r="T12" s="1388" t="s">
        <v>456</v>
      </c>
      <c r="U12" s="1390" t="s">
        <v>1534</v>
      </c>
      <c r="V12" s="1390" t="s">
        <v>881</v>
      </c>
      <c r="W12" s="1388" t="str">
        <f t="shared" si="8"/>
        <v>Jokilpatti</v>
      </c>
      <c r="X12" s="1391">
        <f>X11</f>
        <v>37</v>
      </c>
      <c r="Y12" s="1397">
        <v>1001</v>
      </c>
      <c r="Z12" s="1398">
        <f>Z11</f>
        <v>355.71</v>
      </c>
      <c r="AA12" s="1388"/>
      <c r="AB12" s="1399">
        <v>0</v>
      </c>
      <c r="AC12" s="1390">
        <f t="shared" si="0"/>
        <v>1356.71</v>
      </c>
      <c r="AD12" s="1390" t="s">
        <v>6331</v>
      </c>
      <c r="AE12" s="1391">
        <f t="shared" si="1"/>
        <v>507</v>
      </c>
      <c r="AF12" s="418">
        <v>507</v>
      </c>
      <c r="AG12" s="8">
        <f t="shared" si="2"/>
        <v>557.70000000000005</v>
      </c>
      <c r="AH12">
        <f t="shared" si="3"/>
        <v>608.4</v>
      </c>
      <c r="AI12">
        <f t="shared" si="4"/>
        <v>760.5</v>
      </c>
      <c r="AJ12">
        <f t="shared" si="5"/>
        <v>532.35</v>
      </c>
      <c r="AK12">
        <f t="shared" si="6"/>
        <v>633.75</v>
      </c>
    </row>
    <row r="13" spans="1:37" ht="24" customHeight="1">
      <c r="A13" s="218">
        <f t="shared" si="7"/>
        <v>4</v>
      </c>
      <c r="B13" s="521" t="s">
        <v>1536</v>
      </c>
      <c r="C13" s="220">
        <f>AE12</f>
        <v>507</v>
      </c>
      <c r="D13" s="219" t="s">
        <v>883</v>
      </c>
      <c r="K13" s="5" t="s">
        <v>1614</v>
      </c>
      <c r="R13" s="5" t="s">
        <v>1614</v>
      </c>
      <c r="T13" s="1388" t="s">
        <v>1537</v>
      </c>
      <c r="U13" s="1390" t="s">
        <v>1538</v>
      </c>
      <c r="V13" s="1390" t="s">
        <v>881</v>
      </c>
      <c r="W13" s="1388" t="str">
        <f t="shared" si="8"/>
        <v>Jokilpatti</v>
      </c>
      <c r="X13" s="1391">
        <f>X11</f>
        <v>37</v>
      </c>
      <c r="Y13" s="1397">
        <v>1362</v>
      </c>
      <c r="Z13" s="1398">
        <f>Z12</f>
        <v>355.71</v>
      </c>
      <c r="AA13" s="1388"/>
      <c r="AB13" s="1399">
        <v>0</v>
      </c>
      <c r="AC13" s="1390">
        <f t="shared" si="0"/>
        <v>1717.71</v>
      </c>
      <c r="AD13" s="1390" t="s">
        <v>6328</v>
      </c>
      <c r="AE13" s="1391">
        <f t="shared" si="1"/>
        <v>756</v>
      </c>
      <c r="AF13" s="418">
        <v>756</v>
      </c>
      <c r="AG13" s="8">
        <f t="shared" si="2"/>
        <v>831.6</v>
      </c>
      <c r="AH13">
        <f t="shared" si="3"/>
        <v>907.2</v>
      </c>
      <c r="AI13">
        <f t="shared" si="4"/>
        <v>1134</v>
      </c>
      <c r="AJ13">
        <f t="shared" si="5"/>
        <v>793.8</v>
      </c>
      <c r="AK13">
        <f t="shared" si="6"/>
        <v>945</v>
      </c>
    </row>
    <row r="14" spans="1:37" ht="24" customHeight="1">
      <c r="A14" s="218">
        <f t="shared" si="7"/>
        <v>5</v>
      </c>
      <c r="B14" s="521" t="s">
        <v>1540</v>
      </c>
      <c r="C14" s="220">
        <f>AE13</f>
        <v>756</v>
      </c>
      <c r="D14" s="220">
        <f>AE14</f>
        <v>732</v>
      </c>
      <c r="H14" s="1" t="s">
        <v>1541</v>
      </c>
      <c r="K14" s="38">
        <f>SUM(K9:K12)</f>
        <v>7886.16</v>
      </c>
      <c r="N14" s="8">
        <f>SUM(K9:K12)</f>
        <v>7886.16</v>
      </c>
      <c r="O14" s="1" t="s">
        <v>1541</v>
      </c>
      <c r="R14" s="8">
        <f>SUM(R9:R12)</f>
        <v>2740.26</v>
      </c>
      <c r="T14" s="1388" t="s">
        <v>2043</v>
      </c>
      <c r="U14" s="1390" t="s">
        <v>114</v>
      </c>
      <c r="V14" s="1390" t="s">
        <v>881</v>
      </c>
      <c r="W14" s="1388" t="str">
        <f t="shared" si="8"/>
        <v>Jokilpatti</v>
      </c>
      <c r="X14" s="1391">
        <f>X11</f>
        <v>37</v>
      </c>
      <c r="Y14" s="1397">
        <v>1467</v>
      </c>
      <c r="Z14" s="1398">
        <f>Z13</f>
        <v>355.71</v>
      </c>
      <c r="AA14" s="1388"/>
      <c r="AB14" s="1399">
        <v>0</v>
      </c>
      <c r="AC14" s="1390">
        <f t="shared" si="0"/>
        <v>1822.71</v>
      </c>
      <c r="AD14" s="1390" t="s">
        <v>6332</v>
      </c>
      <c r="AE14" s="1391">
        <f t="shared" si="1"/>
        <v>732</v>
      </c>
      <c r="AF14" s="418">
        <v>732</v>
      </c>
      <c r="AG14" s="8">
        <f t="shared" si="2"/>
        <v>805.2</v>
      </c>
      <c r="AH14">
        <f t="shared" si="3"/>
        <v>878.4</v>
      </c>
      <c r="AI14">
        <f t="shared" si="4"/>
        <v>1098</v>
      </c>
      <c r="AJ14">
        <f t="shared" si="5"/>
        <v>768.6</v>
      </c>
      <c r="AK14">
        <f t="shared" si="6"/>
        <v>915</v>
      </c>
    </row>
    <row r="15" spans="1:37" ht="24" customHeight="1">
      <c r="A15" s="218">
        <f t="shared" si="7"/>
        <v>6</v>
      </c>
      <c r="B15" s="521" t="s">
        <v>116</v>
      </c>
      <c r="C15" s="220">
        <f>AE15</f>
        <v>821</v>
      </c>
      <c r="D15" s="219" t="s">
        <v>883</v>
      </c>
      <c r="K15" s="5" t="s">
        <v>1614</v>
      </c>
      <c r="R15" s="5" t="s">
        <v>1614</v>
      </c>
      <c r="T15" s="1388" t="s">
        <v>117</v>
      </c>
      <c r="U15" s="1390" t="s">
        <v>118</v>
      </c>
      <c r="V15" s="1390" t="s">
        <v>881</v>
      </c>
      <c r="W15" s="1388" t="str">
        <f t="shared" si="8"/>
        <v>Jokilpatti</v>
      </c>
      <c r="X15" s="1391">
        <f>X11</f>
        <v>37</v>
      </c>
      <c r="Y15" s="1397">
        <v>1054</v>
      </c>
      <c r="Z15" s="1398">
        <f>Z14</f>
        <v>355.71</v>
      </c>
      <c r="AA15" s="1388"/>
      <c r="AB15" s="1399">
        <v>0</v>
      </c>
      <c r="AC15" s="1390">
        <f t="shared" si="0"/>
        <v>1409.71</v>
      </c>
      <c r="AD15" s="1390" t="s">
        <v>6329</v>
      </c>
      <c r="AE15" s="1391">
        <f t="shared" si="1"/>
        <v>821</v>
      </c>
      <c r="AF15" s="418">
        <v>821</v>
      </c>
      <c r="AG15" s="8">
        <f t="shared" si="2"/>
        <v>903.1</v>
      </c>
      <c r="AH15">
        <f t="shared" si="3"/>
        <v>985.2</v>
      </c>
      <c r="AI15">
        <f t="shared" si="4"/>
        <v>1231.5</v>
      </c>
      <c r="AJ15">
        <f t="shared" si="5"/>
        <v>862.05</v>
      </c>
      <c r="AK15">
        <f t="shared" si="6"/>
        <v>1026.25</v>
      </c>
    </row>
    <row r="16" spans="1:37" ht="24" customHeight="1">
      <c r="A16" s="218">
        <f t="shared" si="7"/>
        <v>7</v>
      </c>
      <c r="B16" s="521" t="s">
        <v>120</v>
      </c>
      <c r="C16" s="220">
        <f>AE19</f>
        <v>926</v>
      </c>
      <c r="D16" s="220">
        <f>AE20</f>
        <v>884</v>
      </c>
      <c r="G16" s="7" t="s">
        <v>2289</v>
      </c>
      <c r="H16" s="1" t="s">
        <v>121</v>
      </c>
      <c r="N16" s="1" t="s">
        <v>2289</v>
      </c>
      <c r="O16" s="1" t="s">
        <v>122</v>
      </c>
      <c r="T16" s="1388" t="s">
        <v>123</v>
      </c>
      <c r="U16" s="1390" t="s">
        <v>4780</v>
      </c>
      <c r="V16" s="1390" t="s">
        <v>881</v>
      </c>
      <c r="W16" s="1440" t="s">
        <v>6405</v>
      </c>
      <c r="X16" s="1391">
        <f>'lead  charge'!D11</f>
        <v>76</v>
      </c>
      <c r="Y16" s="1400">
        <v>1312</v>
      </c>
      <c r="Z16" s="1398">
        <f>'lead  charge'!E11</f>
        <v>665.76</v>
      </c>
      <c r="AA16" s="1388"/>
      <c r="AB16" s="1399">
        <v>0</v>
      </c>
      <c r="AC16" s="1390">
        <f t="shared" si="0"/>
        <v>1977.76</v>
      </c>
      <c r="AD16" s="1390" t="s">
        <v>6333</v>
      </c>
      <c r="AE16" s="1391">
        <f t="shared" si="1"/>
        <v>796</v>
      </c>
      <c r="AF16" s="418">
        <v>796</v>
      </c>
      <c r="AG16" s="8">
        <f t="shared" si="2"/>
        <v>875.6</v>
      </c>
      <c r="AH16">
        <f t="shared" si="3"/>
        <v>955.2</v>
      </c>
      <c r="AI16">
        <f t="shared" si="4"/>
        <v>1194</v>
      </c>
      <c r="AJ16">
        <f t="shared" si="5"/>
        <v>835.8</v>
      </c>
      <c r="AK16">
        <f t="shared" si="6"/>
        <v>995</v>
      </c>
    </row>
    <row r="17" spans="1:37" ht="24" customHeight="1">
      <c r="A17" s="218">
        <f t="shared" si="7"/>
        <v>8</v>
      </c>
      <c r="B17" s="521" t="s">
        <v>4193</v>
      </c>
      <c r="C17" s="220">
        <f>AE17</f>
        <v>836</v>
      </c>
      <c r="D17" s="220">
        <f>AE18</f>
        <v>812</v>
      </c>
      <c r="H17" s="5" t="s">
        <v>1614</v>
      </c>
      <c r="O17" s="1" t="s">
        <v>1052</v>
      </c>
      <c r="T17" s="1388" t="s">
        <v>1053</v>
      </c>
      <c r="U17" s="1390" t="s">
        <v>6108</v>
      </c>
      <c r="V17" s="1390" t="s">
        <v>881</v>
      </c>
      <c r="W17" s="1440" t="s">
        <v>6405</v>
      </c>
      <c r="X17" s="1391">
        <f>X16</f>
        <v>76</v>
      </c>
      <c r="Y17" s="1400">
        <f>Y16</f>
        <v>1312</v>
      </c>
      <c r="Z17" s="1398">
        <f>Z16</f>
        <v>665.76</v>
      </c>
      <c r="AA17" s="1388"/>
      <c r="AB17" s="1399">
        <v>0</v>
      </c>
      <c r="AC17" s="1390">
        <f t="shared" si="0"/>
        <v>1977.76</v>
      </c>
      <c r="AD17" s="1390" t="s">
        <v>6334</v>
      </c>
      <c r="AE17" s="1391">
        <f t="shared" si="1"/>
        <v>836</v>
      </c>
      <c r="AF17" s="418">
        <v>836</v>
      </c>
      <c r="AG17" s="8">
        <f t="shared" si="2"/>
        <v>919.6</v>
      </c>
      <c r="AH17">
        <f t="shared" si="3"/>
        <v>1003.2</v>
      </c>
      <c r="AI17">
        <f t="shared" si="4"/>
        <v>1254</v>
      </c>
      <c r="AJ17">
        <f t="shared" si="5"/>
        <v>877.8</v>
      </c>
      <c r="AK17">
        <f t="shared" si="6"/>
        <v>1045</v>
      </c>
    </row>
    <row r="18" spans="1:37" ht="24" customHeight="1">
      <c r="A18" s="218">
        <f t="shared" si="7"/>
        <v>9</v>
      </c>
      <c r="B18" s="521" t="s">
        <v>4194</v>
      </c>
      <c r="C18" s="220">
        <f>AE24</f>
        <v>110</v>
      </c>
      <c r="D18" s="219" t="s">
        <v>1057</v>
      </c>
      <c r="F18" s="8">
        <v>0.72</v>
      </c>
      <c r="G18" s="7" t="s">
        <v>876</v>
      </c>
      <c r="H18" s="1" t="s">
        <v>877</v>
      </c>
      <c r="I18" s="8">
        <f>(C67)</f>
        <v>6040</v>
      </c>
      <c r="J18" s="1" t="s">
        <v>876</v>
      </c>
      <c r="K18" s="8">
        <f>(F18*I18)</f>
        <v>4348.8</v>
      </c>
      <c r="O18" s="1" t="s">
        <v>1468</v>
      </c>
      <c r="T18" s="1388" t="s">
        <v>1469</v>
      </c>
      <c r="U18" s="1390" t="s">
        <v>6109</v>
      </c>
      <c r="V18" s="1390" t="s">
        <v>1470</v>
      </c>
      <c r="W18" s="1440" t="s">
        <v>6406</v>
      </c>
      <c r="X18" s="1391">
        <f>'lead  charge'!G10</f>
        <v>32</v>
      </c>
      <c r="Y18" s="1397">
        <v>5709</v>
      </c>
      <c r="Z18" s="1398">
        <f>'lead  charge'!H10</f>
        <v>264.5</v>
      </c>
      <c r="AA18" s="1388"/>
      <c r="AB18" s="1399">
        <v>0</v>
      </c>
      <c r="AC18" s="1390">
        <f t="shared" si="0"/>
        <v>5973.5</v>
      </c>
      <c r="AD18" s="1390" t="s">
        <v>6335</v>
      </c>
      <c r="AE18" s="1391">
        <f t="shared" si="1"/>
        <v>812</v>
      </c>
      <c r="AF18" s="418">
        <v>812</v>
      </c>
      <c r="AG18" s="8">
        <f t="shared" si="2"/>
        <v>893.2</v>
      </c>
      <c r="AH18">
        <f t="shared" si="3"/>
        <v>974.4</v>
      </c>
      <c r="AI18">
        <f t="shared" si="4"/>
        <v>1218</v>
      </c>
      <c r="AJ18">
        <f t="shared" si="5"/>
        <v>852.6</v>
      </c>
      <c r="AK18">
        <f t="shared" si="6"/>
        <v>1015</v>
      </c>
    </row>
    <row r="19" spans="1:37" ht="24" customHeight="1">
      <c r="A19" s="218">
        <f t="shared" si="7"/>
        <v>10</v>
      </c>
      <c r="B19" s="521" t="s">
        <v>4788</v>
      </c>
      <c r="C19" s="438">
        <f t="shared" ref="C19:C24" si="9">AE41</f>
        <v>74.8</v>
      </c>
      <c r="D19" s="219" t="s">
        <v>884</v>
      </c>
      <c r="F19" s="8">
        <v>1</v>
      </c>
      <c r="G19" s="7" t="s">
        <v>884</v>
      </c>
      <c r="H19" s="1" t="s">
        <v>885</v>
      </c>
      <c r="I19" s="8">
        <f>I36</f>
        <v>1977.76</v>
      </c>
      <c r="J19" s="1" t="s">
        <v>884</v>
      </c>
      <c r="K19" s="8">
        <f>(F19*I19)</f>
        <v>1977.76</v>
      </c>
      <c r="O19" s="1" t="s">
        <v>73</v>
      </c>
      <c r="T19" s="1388" t="s">
        <v>74</v>
      </c>
      <c r="U19" s="1390" t="s">
        <v>6110</v>
      </c>
      <c r="V19" s="1390" t="s">
        <v>884</v>
      </c>
      <c r="W19" s="1388" t="str">
        <f>W18</f>
        <v>Vakkankundu</v>
      </c>
      <c r="X19" s="1391">
        <f>'lead  charge'!P10</f>
        <v>32</v>
      </c>
      <c r="Y19" s="1397">
        <v>705</v>
      </c>
      <c r="Z19" s="1401">
        <f>'lead  charge'!Q10</f>
        <v>215.5</v>
      </c>
      <c r="AA19" s="1388"/>
      <c r="AB19" s="1399">
        <v>0</v>
      </c>
      <c r="AC19" s="1390">
        <f t="shared" si="0"/>
        <v>920.5</v>
      </c>
      <c r="AD19" s="1390" t="s">
        <v>6336</v>
      </c>
      <c r="AE19" s="1391">
        <f t="shared" si="1"/>
        <v>926</v>
      </c>
      <c r="AF19" s="418">
        <v>926</v>
      </c>
      <c r="AG19" s="8">
        <f t="shared" si="2"/>
        <v>1018.6</v>
      </c>
      <c r="AH19">
        <f t="shared" si="3"/>
        <v>1111.2</v>
      </c>
      <c r="AI19">
        <f t="shared" si="4"/>
        <v>1389</v>
      </c>
      <c r="AJ19">
        <f t="shared" si="5"/>
        <v>972.3</v>
      </c>
      <c r="AK19">
        <f t="shared" si="6"/>
        <v>1157.5</v>
      </c>
    </row>
    <row r="20" spans="1:37" ht="24" customHeight="1">
      <c r="A20" s="218">
        <f t="shared" si="7"/>
        <v>11</v>
      </c>
      <c r="B20" s="521" t="s">
        <v>378</v>
      </c>
      <c r="C20" s="438">
        <f t="shared" si="9"/>
        <v>150.9</v>
      </c>
      <c r="D20" s="219" t="s">
        <v>884</v>
      </c>
      <c r="F20" s="8">
        <v>1</v>
      </c>
      <c r="G20" s="7" t="s">
        <v>884</v>
      </c>
      <c r="H20" s="1" t="s">
        <v>889</v>
      </c>
      <c r="I20" s="8">
        <f>(C18)</f>
        <v>110</v>
      </c>
      <c r="J20" s="1" t="s">
        <v>884</v>
      </c>
      <c r="K20" s="8">
        <f>(F20*I20)</f>
        <v>110</v>
      </c>
      <c r="O20" s="1" t="s">
        <v>1064</v>
      </c>
      <c r="T20" s="1388" t="s">
        <v>2006</v>
      </c>
      <c r="U20" s="1390" t="s">
        <v>2007</v>
      </c>
      <c r="V20" s="1390" t="s">
        <v>884</v>
      </c>
      <c r="W20" s="1388" t="str">
        <f>W18</f>
        <v>Vakkankundu</v>
      </c>
      <c r="X20" s="1391">
        <f>X19</f>
        <v>32</v>
      </c>
      <c r="Y20" s="1397">
        <v>786</v>
      </c>
      <c r="Z20" s="1398">
        <f>Z19</f>
        <v>215.5</v>
      </c>
      <c r="AA20" s="1388"/>
      <c r="AB20" s="1399">
        <v>0</v>
      </c>
      <c r="AC20" s="1390">
        <f t="shared" si="0"/>
        <v>1001.5</v>
      </c>
      <c r="AD20" s="1390" t="s">
        <v>6337</v>
      </c>
      <c r="AE20" s="1391">
        <f t="shared" si="1"/>
        <v>884</v>
      </c>
      <c r="AF20" s="418">
        <v>884</v>
      </c>
      <c r="AG20" s="8">
        <f t="shared" si="2"/>
        <v>972.4</v>
      </c>
      <c r="AH20">
        <f t="shared" si="3"/>
        <v>1060.8</v>
      </c>
      <c r="AI20">
        <f t="shared" si="4"/>
        <v>1326</v>
      </c>
      <c r="AJ20">
        <f t="shared" si="5"/>
        <v>928.2</v>
      </c>
      <c r="AK20">
        <f t="shared" si="6"/>
        <v>1105</v>
      </c>
    </row>
    <row r="21" spans="1:37" ht="24" customHeight="1">
      <c r="A21" s="218">
        <f t="shared" si="7"/>
        <v>12</v>
      </c>
      <c r="B21" s="521" t="s">
        <v>2300</v>
      </c>
      <c r="C21" s="438">
        <f t="shared" si="9"/>
        <v>150.9</v>
      </c>
      <c r="D21" s="219" t="s">
        <v>884</v>
      </c>
      <c r="G21" s="7" t="s">
        <v>454</v>
      </c>
      <c r="H21" s="1" t="s">
        <v>455</v>
      </c>
      <c r="I21" s="1" t="s">
        <v>991</v>
      </c>
      <c r="J21" s="1" t="s">
        <v>454</v>
      </c>
      <c r="K21" s="8">
        <v>0</v>
      </c>
      <c r="O21" s="5" t="s">
        <v>1614</v>
      </c>
      <c r="T21" s="1388" t="s">
        <v>2301</v>
      </c>
      <c r="U21" s="1390" t="s">
        <v>6111</v>
      </c>
      <c r="V21" s="1390" t="s">
        <v>1470</v>
      </c>
      <c r="W21" s="1388" t="s">
        <v>2303</v>
      </c>
      <c r="X21" s="1391">
        <f>'lead  charge'!J12</f>
        <v>0</v>
      </c>
      <c r="Y21" s="1397">
        <v>16106</v>
      </c>
      <c r="Z21" s="1398">
        <f>'lead  charge'!K11</f>
        <v>0</v>
      </c>
      <c r="AA21" s="1388"/>
      <c r="AB21" s="1399">
        <v>0</v>
      </c>
      <c r="AC21" s="1390">
        <f t="shared" si="0"/>
        <v>16106</v>
      </c>
      <c r="AD21" s="1390" t="s">
        <v>6338</v>
      </c>
      <c r="AE21" s="1391">
        <f t="shared" si="1"/>
        <v>727</v>
      </c>
      <c r="AF21" s="418">
        <v>727</v>
      </c>
      <c r="AG21" s="8">
        <f t="shared" si="2"/>
        <v>799.7</v>
      </c>
      <c r="AH21">
        <f t="shared" si="3"/>
        <v>872.4</v>
      </c>
      <c r="AI21">
        <f t="shared" si="4"/>
        <v>1090.5</v>
      </c>
      <c r="AJ21">
        <f t="shared" si="5"/>
        <v>763.35</v>
      </c>
      <c r="AK21">
        <f t="shared" si="6"/>
        <v>908.75</v>
      </c>
    </row>
    <row r="22" spans="1:37" ht="24" customHeight="1">
      <c r="A22" s="218">
        <f t="shared" si="7"/>
        <v>13</v>
      </c>
      <c r="B22" s="521" t="s">
        <v>4789</v>
      </c>
      <c r="C22" s="438">
        <f t="shared" si="9"/>
        <v>113.6</v>
      </c>
      <c r="D22" s="219" t="s">
        <v>884</v>
      </c>
      <c r="K22" s="5" t="s">
        <v>1614</v>
      </c>
      <c r="M22" s="8">
        <v>1</v>
      </c>
      <c r="N22" s="1" t="s">
        <v>884</v>
      </c>
      <c r="O22" s="1" t="s">
        <v>2037</v>
      </c>
      <c r="P22" s="8">
        <f>C79</f>
        <v>1977.76</v>
      </c>
      <c r="Q22" s="1" t="s">
        <v>884</v>
      </c>
      <c r="R22" s="8">
        <f>(M22*P22)</f>
        <v>1977.76</v>
      </c>
      <c r="T22" s="1388" t="s">
        <v>2038</v>
      </c>
      <c r="U22" s="1390" t="s">
        <v>6112</v>
      </c>
      <c r="V22" s="1390" t="s">
        <v>881</v>
      </c>
      <c r="W22" s="1402" t="s">
        <v>2303</v>
      </c>
      <c r="X22" s="1391"/>
      <c r="Y22" s="1397">
        <v>1348</v>
      </c>
      <c r="Z22" s="1398"/>
      <c r="AA22" s="1388"/>
      <c r="AB22" s="1399">
        <v>0</v>
      </c>
      <c r="AC22" s="1390">
        <f t="shared" si="0"/>
        <v>1348</v>
      </c>
      <c r="AD22" s="1390" t="s">
        <v>2040</v>
      </c>
      <c r="AE22" s="1391">
        <f t="shared" si="1"/>
        <v>700</v>
      </c>
      <c r="AF22" s="418">
        <v>700</v>
      </c>
      <c r="AG22" s="8">
        <f t="shared" si="2"/>
        <v>770</v>
      </c>
      <c r="AH22">
        <f t="shared" si="3"/>
        <v>840</v>
      </c>
      <c r="AI22">
        <f t="shared" si="4"/>
        <v>1050</v>
      </c>
      <c r="AJ22">
        <f t="shared" si="5"/>
        <v>735</v>
      </c>
      <c r="AK22">
        <f t="shared" si="6"/>
        <v>875</v>
      </c>
    </row>
    <row r="23" spans="1:37" ht="24" customHeight="1">
      <c r="A23" s="218">
        <f t="shared" si="7"/>
        <v>14</v>
      </c>
      <c r="B23" s="521" t="s">
        <v>289</v>
      </c>
      <c r="C23" s="438">
        <f t="shared" si="9"/>
        <v>223.8</v>
      </c>
      <c r="D23" s="219" t="s">
        <v>884</v>
      </c>
      <c r="H23" s="1" t="s">
        <v>1541</v>
      </c>
      <c r="K23" s="38">
        <f>SUM(K18:K21)</f>
        <v>6436.56</v>
      </c>
      <c r="M23" s="8">
        <v>1</v>
      </c>
      <c r="N23" s="1" t="s">
        <v>884</v>
      </c>
      <c r="O23" s="1" t="s">
        <v>290</v>
      </c>
      <c r="P23" s="8">
        <f>C85</f>
        <v>993</v>
      </c>
      <c r="Q23" s="1" t="s">
        <v>884</v>
      </c>
      <c r="R23" s="8">
        <f>(M23*P23)</f>
        <v>993</v>
      </c>
      <c r="T23" s="1388" t="s">
        <v>843</v>
      </c>
      <c r="U23" s="1390" t="s">
        <v>4781</v>
      </c>
      <c r="V23" s="1390" t="s">
        <v>881</v>
      </c>
      <c r="W23" s="1402" t="s">
        <v>2303</v>
      </c>
      <c r="X23" s="1391">
        <f>'lead  charge'!P11</f>
        <v>0</v>
      </c>
      <c r="Y23" s="1397">
        <v>993</v>
      </c>
      <c r="Z23" s="1398">
        <f>'lead  charge'!Q11</f>
        <v>0</v>
      </c>
      <c r="AA23" s="1388"/>
      <c r="AB23" s="1399">
        <v>0</v>
      </c>
      <c r="AC23" s="1390">
        <f t="shared" si="0"/>
        <v>993</v>
      </c>
      <c r="AD23" s="1390" t="s">
        <v>845</v>
      </c>
      <c r="AE23" s="1391">
        <f t="shared" si="1"/>
        <v>729</v>
      </c>
      <c r="AF23" s="418">
        <v>729</v>
      </c>
      <c r="AG23" s="8">
        <f t="shared" si="2"/>
        <v>801.9</v>
      </c>
      <c r="AH23">
        <f t="shared" si="3"/>
        <v>874.8</v>
      </c>
      <c r="AI23">
        <f t="shared" si="4"/>
        <v>1093.5</v>
      </c>
      <c r="AJ23">
        <f t="shared" si="5"/>
        <v>765.45</v>
      </c>
      <c r="AK23">
        <f t="shared" si="6"/>
        <v>911.25</v>
      </c>
    </row>
    <row r="24" spans="1:37" ht="24" customHeight="1">
      <c r="A24" s="218">
        <f t="shared" si="7"/>
        <v>15</v>
      </c>
      <c r="B24" s="521" t="s">
        <v>846</v>
      </c>
      <c r="C24" s="438">
        <f t="shared" si="9"/>
        <v>223.8</v>
      </c>
      <c r="D24" s="219" t="s">
        <v>884</v>
      </c>
      <c r="K24" s="5" t="s">
        <v>1614</v>
      </c>
      <c r="M24" s="8">
        <v>1.5</v>
      </c>
      <c r="N24" s="1" t="s">
        <v>884</v>
      </c>
      <c r="O24" s="1" t="s">
        <v>1825</v>
      </c>
      <c r="P24" s="8">
        <f>C18</f>
        <v>110</v>
      </c>
      <c r="Q24" s="1" t="s">
        <v>884</v>
      </c>
      <c r="R24" s="8">
        <f>(M24*P24)</f>
        <v>165</v>
      </c>
      <c r="T24" s="1388" t="s">
        <v>1826</v>
      </c>
      <c r="U24" s="1390" t="s">
        <v>4782</v>
      </c>
      <c r="V24" s="1390" t="s">
        <v>881</v>
      </c>
      <c r="W24" s="1388" t="s">
        <v>1827</v>
      </c>
      <c r="X24" s="1389">
        <f>X25</f>
        <v>0</v>
      </c>
      <c r="Y24" s="1397">
        <v>34300</v>
      </c>
      <c r="Z24" s="1403">
        <f>Z25</f>
        <v>0</v>
      </c>
      <c r="AA24" s="1386"/>
      <c r="AB24" s="1399">
        <v>0</v>
      </c>
      <c r="AC24" s="1390">
        <f t="shared" si="0"/>
        <v>34300</v>
      </c>
      <c r="AD24" s="1390" t="s">
        <v>6381</v>
      </c>
      <c r="AE24" s="1391">
        <f t="shared" si="1"/>
        <v>110</v>
      </c>
      <c r="AF24" s="418">
        <v>110</v>
      </c>
      <c r="AG24" s="8">
        <f t="shared" si="2"/>
        <v>121</v>
      </c>
      <c r="AH24">
        <f t="shared" si="3"/>
        <v>132</v>
      </c>
      <c r="AI24">
        <f t="shared" si="4"/>
        <v>165</v>
      </c>
      <c r="AJ24">
        <f t="shared" si="5"/>
        <v>115.5</v>
      </c>
      <c r="AK24">
        <f t="shared" si="6"/>
        <v>137.5</v>
      </c>
    </row>
    <row r="25" spans="1:37" ht="24" customHeight="1">
      <c r="A25" s="218">
        <f t="shared" si="7"/>
        <v>16</v>
      </c>
      <c r="B25" s="521" t="s">
        <v>4195</v>
      </c>
      <c r="C25" s="220">
        <f>AE25</f>
        <v>89.4</v>
      </c>
      <c r="D25" s="219" t="s">
        <v>884</v>
      </c>
      <c r="G25" s="7" t="s">
        <v>2289</v>
      </c>
      <c r="H25" s="1" t="s">
        <v>1376</v>
      </c>
      <c r="M25" s="8">
        <v>1.5</v>
      </c>
      <c r="N25" s="1" t="s">
        <v>884</v>
      </c>
      <c r="O25" s="1" t="s">
        <v>1377</v>
      </c>
      <c r="P25" s="8">
        <f>C27</f>
        <v>32.450000000000003</v>
      </c>
      <c r="Q25" s="1" t="s">
        <v>884</v>
      </c>
      <c r="R25" s="8">
        <f>(M25*P25)</f>
        <v>48.68</v>
      </c>
      <c r="T25" s="1388" t="s">
        <v>1378</v>
      </c>
      <c r="U25" s="1390" t="s">
        <v>1379</v>
      </c>
      <c r="V25" s="1390" t="s">
        <v>881</v>
      </c>
      <c r="W25" s="1402" t="s">
        <v>1827</v>
      </c>
      <c r="X25" s="1389">
        <f>'lead  charge'!P12</f>
        <v>0</v>
      </c>
      <c r="Y25" s="1397">
        <v>39400</v>
      </c>
      <c r="Z25" s="1403">
        <f>'lead  charge'!Q12</f>
        <v>0</v>
      </c>
      <c r="AA25" s="1386"/>
      <c r="AB25" s="1399">
        <v>0</v>
      </c>
      <c r="AC25" s="1390">
        <f t="shared" si="0"/>
        <v>39400</v>
      </c>
      <c r="AD25" s="1390" t="s">
        <v>6382</v>
      </c>
      <c r="AE25" s="1391">
        <f t="shared" si="1"/>
        <v>89.4</v>
      </c>
      <c r="AF25" s="418">
        <v>89.4</v>
      </c>
      <c r="AG25" s="8">
        <f t="shared" si="2"/>
        <v>98.34</v>
      </c>
      <c r="AH25">
        <f t="shared" si="3"/>
        <v>107.28</v>
      </c>
      <c r="AI25">
        <f t="shared" si="4"/>
        <v>134.1</v>
      </c>
      <c r="AJ25">
        <f t="shared" si="5"/>
        <v>93.87</v>
      </c>
      <c r="AK25">
        <f t="shared" si="6"/>
        <v>111.75</v>
      </c>
    </row>
    <row r="26" spans="1:37" ht="24" customHeight="1">
      <c r="A26" s="218">
        <f t="shared" si="7"/>
        <v>17</v>
      </c>
      <c r="B26" s="521" t="s">
        <v>4196</v>
      </c>
      <c r="C26" s="220">
        <f>AE28</f>
        <v>36.950000000000003</v>
      </c>
      <c r="D26" s="219" t="s">
        <v>2078</v>
      </c>
      <c r="H26" s="5" t="s">
        <v>1614</v>
      </c>
      <c r="N26" s="1" t="s">
        <v>454</v>
      </c>
      <c r="O26" s="1" t="s">
        <v>455</v>
      </c>
      <c r="P26" s="1" t="s">
        <v>991</v>
      </c>
      <c r="Q26" s="1" t="s">
        <v>454</v>
      </c>
      <c r="R26" s="8">
        <v>0</v>
      </c>
      <c r="T26" s="1388" t="s">
        <v>2079</v>
      </c>
      <c r="U26" s="1390" t="s">
        <v>4783</v>
      </c>
      <c r="V26" s="1390" t="s">
        <v>881</v>
      </c>
      <c r="W26" s="1402" t="s">
        <v>1827</v>
      </c>
      <c r="X26" s="1389">
        <f>X25</f>
        <v>0</v>
      </c>
      <c r="Y26" s="1397">
        <v>111600</v>
      </c>
      <c r="Z26" s="1403">
        <f>'lead  charge'!Q12</f>
        <v>0</v>
      </c>
      <c r="AA26" s="1386"/>
      <c r="AB26" s="1399">
        <v>0</v>
      </c>
      <c r="AC26" s="1390">
        <f t="shared" si="0"/>
        <v>111600</v>
      </c>
      <c r="AD26" s="1390" t="s">
        <v>5536</v>
      </c>
      <c r="AE26" s="1391">
        <f t="shared" si="1"/>
        <v>66.2</v>
      </c>
      <c r="AF26" s="418">
        <v>66.2</v>
      </c>
      <c r="AG26" s="8">
        <f t="shared" si="2"/>
        <v>72.819999999999993</v>
      </c>
      <c r="AH26">
        <f t="shared" si="3"/>
        <v>79.44</v>
      </c>
      <c r="AI26">
        <f t="shared" si="4"/>
        <v>99.3</v>
      </c>
      <c r="AJ26">
        <f t="shared" si="5"/>
        <v>69.510000000000005</v>
      </c>
      <c r="AK26">
        <f t="shared" si="6"/>
        <v>82.75</v>
      </c>
    </row>
    <row r="27" spans="1:37" ht="24" customHeight="1">
      <c r="A27" s="218">
        <f t="shared" si="7"/>
        <v>18</v>
      </c>
      <c r="B27" s="521" t="s">
        <v>4197</v>
      </c>
      <c r="C27" s="220">
        <f>AE27</f>
        <v>32.450000000000003</v>
      </c>
      <c r="D27" s="219" t="s">
        <v>2078</v>
      </c>
      <c r="E27" s="435">
        <f>(67+89.5+102.7)/3</f>
        <v>86.4</v>
      </c>
      <c r="F27" s="8">
        <v>0.48</v>
      </c>
      <c r="G27" s="7" t="s">
        <v>876</v>
      </c>
      <c r="H27" s="1" t="s">
        <v>877</v>
      </c>
      <c r="I27" s="8">
        <f>(C67)</f>
        <v>6040</v>
      </c>
      <c r="J27" s="1" t="s">
        <v>876</v>
      </c>
      <c r="K27" s="8">
        <f>(F27*I27)</f>
        <v>2899.2</v>
      </c>
      <c r="R27" s="5" t="s">
        <v>1614</v>
      </c>
      <c r="T27" s="1388" t="s">
        <v>1515</v>
      </c>
      <c r="U27" s="1390" t="s">
        <v>4784</v>
      </c>
      <c r="V27" s="1390" t="s">
        <v>881</v>
      </c>
      <c r="W27" s="1402" t="s">
        <v>1827</v>
      </c>
      <c r="X27" s="1389">
        <f>X26</f>
        <v>0</v>
      </c>
      <c r="Y27" s="1397">
        <v>99400</v>
      </c>
      <c r="Z27" s="1403">
        <f>Z26</f>
        <v>0</v>
      </c>
      <c r="AA27" s="1386"/>
      <c r="AB27" s="1399">
        <v>0</v>
      </c>
      <c r="AC27" s="1390">
        <f t="shared" si="0"/>
        <v>99400</v>
      </c>
      <c r="AD27" s="1390" t="s">
        <v>6383</v>
      </c>
      <c r="AE27" s="1391">
        <f t="shared" si="1"/>
        <v>32.450000000000003</v>
      </c>
      <c r="AF27" s="418">
        <v>32.450000000000003</v>
      </c>
      <c r="AG27" s="8">
        <f t="shared" si="2"/>
        <v>35.700000000000003</v>
      </c>
      <c r="AH27">
        <f t="shared" si="3"/>
        <v>38.94</v>
      </c>
      <c r="AI27">
        <f t="shared" si="4"/>
        <v>48.68</v>
      </c>
      <c r="AJ27">
        <f t="shared" si="5"/>
        <v>34.07</v>
      </c>
      <c r="AK27">
        <f t="shared" si="6"/>
        <v>40.56</v>
      </c>
    </row>
    <row r="28" spans="1:37" ht="24" customHeight="1">
      <c r="A28" s="218">
        <f t="shared" si="7"/>
        <v>19</v>
      </c>
      <c r="B28" s="1" t="s">
        <v>5537</v>
      </c>
      <c r="C28" s="435">
        <f>E27</f>
        <v>86.4</v>
      </c>
      <c r="D28" s="219" t="s">
        <v>454</v>
      </c>
      <c r="E28">
        <v>254.4</v>
      </c>
      <c r="F28" s="8">
        <v>1</v>
      </c>
      <c r="G28" s="7" t="s">
        <v>884</v>
      </c>
      <c r="H28" s="1" t="s">
        <v>885</v>
      </c>
      <c r="I28" s="8">
        <f>(C78)</f>
        <v>1977.76</v>
      </c>
      <c r="J28" s="1" t="s">
        <v>884</v>
      </c>
      <c r="K28" s="8">
        <f>(F28*I28)</f>
        <v>1977.76</v>
      </c>
      <c r="O28" s="1" t="s">
        <v>170</v>
      </c>
      <c r="R28" s="8">
        <f>SUM(R22:R26)</f>
        <v>3184.44</v>
      </c>
      <c r="T28" s="1388" t="s">
        <v>900</v>
      </c>
      <c r="U28" s="1390" t="s">
        <v>4785</v>
      </c>
      <c r="V28" s="1390" t="s">
        <v>881</v>
      </c>
      <c r="W28" s="1402" t="s">
        <v>1827</v>
      </c>
      <c r="X28" s="1389">
        <f>X27</f>
        <v>0</v>
      </c>
      <c r="Y28" s="1397">
        <v>95000</v>
      </c>
      <c r="Z28" s="1403">
        <f>Z27</f>
        <v>0</v>
      </c>
      <c r="AA28" s="1386"/>
      <c r="AB28" s="1399">
        <v>0</v>
      </c>
      <c r="AC28" s="1390">
        <f t="shared" si="0"/>
        <v>95000</v>
      </c>
      <c r="AD28" s="1390" t="s">
        <v>5538</v>
      </c>
      <c r="AE28" s="1391">
        <f t="shared" si="1"/>
        <v>36.950000000000003</v>
      </c>
      <c r="AF28" s="418">
        <v>36.950000000000003</v>
      </c>
      <c r="AG28" s="8">
        <f t="shared" si="2"/>
        <v>40.65</v>
      </c>
      <c r="AH28">
        <f t="shared" si="3"/>
        <v>44.34</v>
      </c>
      <c r="AI28">
        <f t="shared" si="4"/>
        <v>55.43</v>
      </c>
      <c r="AJ28">
        <f t="shared" si="5"/>
        <v>38.799999999999997</v>
      </c>
      <c r="AK28">
        <f t="shared" si="6"/>
        <v>46.19</v>
      </c>
    </row>
    <row r="29" spans="1:37" ht="24" customHeight="1">
      <c r="A29" s="218">
        <f t="shared" si="7"/>
        <v>20</v>
      </c>
      <c r="B29" s="521" t="s">
        <v>4198</v>
      </c>
      <c r="C29" s="220">
        <f>AE23</f>
        <v>729</v>
      </c>
      <c r="D29" s="219" t="s">
        <v>784</v>
      </c>
      <c r="E29">
        <f>E28/3</f>
        <v>84.8</v>
      </c>
      <c r="F29" s="8">
        <v>1</v>
      </c>
      <c r="G29" s="7" t="s">
        <v>884</v>
      </c>
      <c r="H29" s="1" t="s">
        <v>889</v>
      </c>
      <c r="I29" s="8">
        <f>(C18)</f>
        <v>110</v>
      </c>
      <c r="J29" s="1" t="s">
        <v>884</v>
      </c>
      <c r="K29" s="8">
        <f>(F29*I29)</f>
        <v>110</v>
      </c>
      <c r="R29" s="5" t="s">
        <v>1614</v>
      </c>
      <c r="T29" s="1388" t="s">
        <v>785</v>
      </c>
      <c r="U29" s="1390" t="s">
        <v>6113</v>
      </c>
      <c r="V29" s="1390" t="s">
        <v>1470</v>
      </c>
      <c r="W29" s="1388" t="str">
        <f>W18</f>
        <v>Vakkankundu</v>
      </c>
      <c r="X29" s="1391">
        <f>X18</f>
        <v>32</v>
      </c>
      <c r="Y29" s="1397">
        <v>4299</v>
      </c>
      <c r="Z29" s="1398">
        <f>'lead  charge'!H10</f>
        <v>264.5</v>
      </c>
      <c r="AA29" s="1386"/>
      <c r="AB29" s="1399">
        <v>0</v>
      </c>
      <c r="AC29" s="1390">
        <f t="shared" si="0"/>
        <v>4563.5</v>
      </c>
      <c r="AD29" s="1390" t="s">
        <v>5539</v>
      </c>
      <c r="AE29" s="1391">
        <f t="shared" si="1"/>
        <v>106.25</v>
      </c>
      <c r="AF29" s="418">
        <v>106.25</v>
      </c>
      <c r="AG29" s="8">
        <f t="shared" si="2"/>
        <v>116.88</v>
      </c>
      <c r="AH29">
        <f t="shared" si="3"/>
        <v>127.5</v>
      </c>
      <c r="AI29">
        <f t="shared" si="4"/>
        <v>159.38</v>
      </c>
      <c r="AJ29">
        <f t="shared" si="5"/>
        <v>111.56</v>
      </c>
      <c r="AK29">
        <f t="shared" si="6"/>
        <v>132.81</v>
      </c>
    </row>
    <row r="30" spans="1:37" ht="24" customHeight="1">
      <c r="A30" s="218">
        <f t="shared" si="7"/>
        <v>21</v>
      </c>
      <c r="B30" s="521" t="s">
        <v>4199</v>
      </c>
      <c r="C30" s="220">
        <f>AE33</f>
        <v>12980</v>
      </c>
      <c r="D30" s="715">
        <f>AE31</f>
        <v>1215</v>
      </c>
      <c r="G30" s="7" t="s">
        <v>454</v>
      </c>
      <c r="H30" s="1" t="s">
        <v>455</v>
      </c>
      <c r="I30" s="1" t="s">
        <v>991</v>
      </c>
      <c r="J30" s="1" t="s">
        <v>454</v>
      </c>
      <c r="K30" s="8">
        <v>0</v>
      </c>
      <c r="O30" s="1" t="s">
        <v>788</v>
      </c>
      <c r="R30" s="8">
        <f>(R28/1.5)</f>
        <v>2122.96</v>
      </c>
      <c r="T30" s="1388" t="s">
        <v>2206</v>
      </c>
      <c r="U30" s="1390" t="s">
        <v>4786</v>
      </c>
      <c r="V30" s="1390" t="s">
        <v>1470</v>
      </c>
      <c r="W30" s="1402" t="s">
        <v>1827</v>
      </c>
      <c r="X30" s="1391"/>
      <c r="Y30" s="1397">
        <v>11907</v>
      </c>
      <c r="Z30" s="1398"/>
      <c r="AA30" s="1388"/>
      <c r="AB30" s="1399">
        <v>0</v>
      </c>
      <c r="AC30" s="1390">
        <f t="shared" si="0"/>
        <v>11907</v>
      </c>
      <c r="AD30" s="1390" t="s">
        <v>6384</v>
      </c>
      <c r="AE30" s="1391">
        <f t="shared" si="1"/>
        <v>1457</v>
      </c>
      <c r="AF30" s="418">
        <v>1457</v>
      </c>
      <c r="AG30" s="8">
        <f t="shared" si="2"/>
        <v>1602.7</v>
      </c>
      <c r="AH30">
        <f t="shared" si="3"/>
        <v>1748.4</v>
      </c>
      <c r="AI30">
        <f t="shared" si="4"/>
        <v>2185.5</v>
      </c>
      <c r="AJ30">
        <f t="shared" si="5"/>
        <v>1529.85</v>
      </c>
      <c r="AK30">
        <f t="shared" si="6"/>
        <v>1821.25</v>
      </c>
    </row>
    <row r="31" spans="1:37" ht="24" customHeight="1">
      <c r="A31" s="218">
        <f t="shared" si="7"/>
        <v>22</v>
      </c>
      <c r="B31" s="521" t="s">
        <v>4200</v>
      </c>
      <c r="C31" s="220">
        <f>AE30</f>
        <v>1457</v>
      </c>
      <c r="D31" s="715">
        <f>AE32</f>
        <v>1362</v>
      </c>
      <c r="K31" s="5" t="s">
        <v>1614</v>
      </c>
      <c r="O31" s="1" t="s">
        <v>252</v>
      </c>
      <c r="R31" s="5" t="s">
        <v>2090</v>
      </c>
      <c r="T31" s="1388" t="s">
        <v>20</v>
      </c>
      <c r="U31" s="1390" t="s">
        <v>21</v>
      </c>
      <c r="V31" s="1390" t="s">
        <v>876</v>
      </c>
      <c r="W31" s="1388" t="s">
        <v>1827</v>
      </c>
      <c r="X31" s="1391">
        <f>'lead  charge'!D14</f>
        <v>0</v>
      </c>
      <c r="Y31" s="1397">
        <v>6040</v>
      </c>
      <c r="Z31" s="1398">
        <f>'lead  charge'!E14</f>
        <v>0</v>
      </c>
      <c r="AA31" s="1388"/>
      <c r="AB31" s="1399"/>
      <c r="AC31" s="1390">
        <f t="shared" si="0"/>
        <v>6040</v>
      </c>
      <c r="AD31" s="1390" t="s">
        <v>6385</v>
      </c>
      <c r="AE31" s="1391">
        <f t="shared" si="1"/>
        <v>1215</v>
      </c>
      <c r="AF31" s="418">
        <v>1215</v>
      </c>
      <c r="AG31" s="8">
        <f t="shared" si="2"/>
        <v>1336.5</v>
      </c>
      <c r="AH31">
        <f t="shared" si="3"/>
        <v>1458</v>
      </c>
      <c r="AI31">
        <f t="shared" si="4"/>
        <v>1822.5</v>
      </c>
      <c r="AJ31">
        <f t="shared" si="5"/>
        <v>1275.75</v>
      </c>
      <c r="AK31">
        <f t="shared" si="6"/>
        <v>1518.75</v>
      </c>
    </row>
    <row r="32" spans="1:37" ht="24" customHeight="1">
      <c r="A32" s="218">
        <f t="shared" si="7"/>
        <v>23</v>
      </c>
      <c r="B32" s="521" t="s">
        <v>1830</v>
      </c>
      <c r="C32" s="706">
        <v>2.5</v>
      </c>
      <c r="D32" s="220">
        <f>AE34</f>
        <v>1135</v>
      </c>
      <c r="H32" s="1" t="s">
        <v>1541</v>
      </c>
      <c r="K32" s="38">
        <f>SUM(K27:K30)</f>
        <v>4986.96</v>
      </c>
      <c r="T32" s="1388" t="s">
        <v>1831</v>
      </c>
      <c r="U32" s="1390" t="s">
        <v>1832</v>
      </c>
      <c r="V32" s="1390" t="s">
        <v>876</v>
      </c>
      <c r="W32" s="1388" t="s">
        <v>2303</v>
      </c>
      <c r="X32" s="1391">
        <f>'lead  charge'!D15</f>
        <v>0</v>
      </c>
      <c r="Y32" s="1397">
        <v>58000</v>
      </c>
      <c r="Z32" s="1398">
        <f>Z31</f>
        <v>0</v>
      </c>
      <c r="AA32" s="1388"/>
      <c r="AB32" s="1399">
        <v>0</v>
      </c>
      <c r="AC32" s="1390">
        <f t="shared" si="0"/>
        <v>58000</v>
      </c>
      <c r="AD32" s="1390" t="s">
        <v>6386</v>
      </c>
      <c r="AE32" s="1391">
        <f t="shared" si="1"/>
        <v>1362</v>
      </c>
      <c r="AF32" s="418">
        <v>1362</v>
      </c>
      <c r="AG32" s="8">
        <f t="shared" si="2"/>
        <v>1498.2</v>
      </c>
      <c r="AH32">
        <f t="shared" si="3"/>
        <v>1634.4</v>
      </c>
      <c r="AI32">
        <f t="shared" si="4"/>
        <v>2043</v>
      </c>
      <c r="AJ32">
        <f t="shared" si="5"/>
        <v>1430.1</v>
      </c>
      <c r="AK32">
        <f t="shared" si="6"/>
        <v>1702.5</v>
      </c>
    </row>
    <row r="33" spans="1:37" ht="24" customHeight="1">
      <c r="A33" s="218">
        <f t="shared" si="7"/>
        <v>24</v>
      </c>
      <c r="B33" s="521" t="s">
        <v>449</v>
      </c>
      <c r="C33" s="706">
        <v>3.64</v>
      </c>
      <c r="D33" s="220">
        <f>AE35</f>
        <v>1017</v>
      </c>
      <c r="K33" s="5" t="s">
        <v>1614</v>
      </c>
      <c r="T33" s="1404" t="s">
        <v>450</v>
      </c>
      <c r="U33" s="1390" t="s">
        <v>1442</v>
      </c>
      <c r="V33" s="1390" t="s">
        <v>876</v>
      </c>
      <c r="W33" s="1388" t="s">
        <v>2303</v>
      </c>
      <c r="X33" s="1391">
        <f>X32</f>
        <v>0</v>
      </c>
      <c r="Y33" s="1397">
        <v>58000</v>
      </c>
      <c r="Z33" s="1398">
        <f>Z32</f>
        <v>0</v>
      </c>
      <c r="AA33" s="1388"/>
      <c r="AB33" s="1399">
        <v>0</v>
      </c>
      <c r="AC33" s="1390">
        <f t="shared" si="0"/>
        <v>58000</v>
      </c>
      <c r="AD33" s="1390" t="s">
        <v>6387</v>
      </c>
      <c r="AE33" s="1391">
        <f t="shared" si="1"/>
        <v>12980</v>
      </c>
      <c r="AF33" s="418">
        <v>12980</v>
      </c>
      <c r="AG33" s="8">
        <f t="shared" si="2"/>
        <v>14278</v>
      </c>
      <c r="AH33">
        <f t="shared" si="3"/>
        <v>15576</v>
      </c>
      <c r="AI33">
        <f t="shared" si="4"/>
        <v>19470</v>
      </c>
      <c r="AJ33">
        <f t="shared" si="5"/>
        <v>13629</v>
      </c>
      <c r="AK33">
        <f t="shared" si="6"/>
        <v>16225</v>
      </c>
    </row>
    <row r="34" spans="1:37" ht="24" customHeight="1">
      <c r="A34" s="218">
        <f t="shared" si="7"/>
        <v>25</v>
      </c>
      <c r="B34" s="1" t="s">
        <v>6114</v>
      </c>
      <c r="C34" s="418">
        <f>53*1000</f>
        <v>53000</v>
      </c>
      <c r="D34" s="51">
        <f>C34</f>
        <v>53000</v>
      </c>
      <c r="G34" s="7" t="s">
        <v>2289</v>
      </c>
      <c r="H34" s="1" t="s">
        <v>1330</v>
      </c>
      <c r="T34" s="1404" t="s">
        <v>1444</v>
      </c>
      <c r="U34" s="1390" t="s">
        <v>1445</v>
      </c>
      <c r="V34" s="1390" t="s">
        <v>1470</v>
      </c>
      <c r="W34" s="1388" t="str">
        <f>W18</f>
        <v>Vakkankundu</v>
      </c>
      <c r="X34" s="1391">
        <f>X29</f>
        <v>32</v>
      </c>
      <c r="Y34" s="1397">
        <f>Y29</f>
        <v>4299</v>
      </c>
      <c r="Z34" s="1398">
        <f>Z29</f>
        <v>264.5</v>
      </c>
      <c r="AA34" s="1388"/>
      <c r="AB34" s="1399">
        <v>0</v>
      </c>
      <c r="AC34" s="1390">
        <f t="shared" si="0"/>
        <v>4563.5</v>
      </c>
      <c r="AD34" s="1390" t="s">
        <v>6388</v>
      </c>
      <c r="AE34" s="1391">
        <f t="shared" si="1"/>
        <v>1135</v>
      </c>
      <c r="AF34" s="418">
        <v>1135</v>
      </c>
      <c r="AG34" s="8">
        <f t="shared" si="2"/>
        <v>1248.5</v>
      </c>
      <c r="AH34">
        <f t="shared" si="3"/>
        <v>1362</v>
      </c>
      <c r="AI34">
        <f t="shared" si="4"/>
        <v>1702.5</v>
      </c>
      <c r="AJ34">
        <f t="shared" si="5"/>
        <v>1191.75</v>
      </c>
      <c r="AK34">
        <f t="shared" si="6"/>
        <v>1418.75</v>
      </c>
    </row>
    <row r="35" spans="1:37" ht="24" customHeight="1">
      <c r="A35" s="218">
        <f t="shared" si="7"/>
        <v>26</v>
      </c>
      <c r="B35" s="521" t="s">
        <v>210</v>
      </c>
      <c r="C35" s="220">
        <f>AC38</f>
        <v>494.11</v>
      </c>
      <c r="D35" s="221"/>
      <c r="F35" s="8">
        <v>0.36</v>
      </c>
      <c r="G35" s="7" t="s">
        <v>876</v>
      </c>
      <c r="H35" s="1" t="s">
        <v>877</v>
      </c>
      <c r="I35" s="8">
        <f>C67</f>
        <v>6040</v>
      </c>
      <c r="J35" s="1" t="s">
        <v>876</v>
      </c>
      <c r="K35" s="8">
        <f>(F35*I35)</f>
        <v>2174.4</v>
      </c>
      <c r="T35" s="1388" t="s">
        <v>1446</v>
      </c>
      <c r="U35" s="1405" t="s">
        <v>6115</v>
      </c>
      <c r="V35" s="1405" t="s">
        <v>881</v>
      </c>
      <c r="W35" s="1406" t="str">
        <f>W11</f>
        <v>Jokilpatti</v>
      </c>
      <c r="X35" s="1407">
        <f>X11</f>
        <v>37</v>
      </c>
      <c r="Y35" s="1408">
        <v>947</v>
      </c>
      <c r="Z35" s="1398">
        <f>Z11</f>
        <v>355.71</v>
      </c>
      <c r="AA35" s="1388"/>
      <c r="AB35" s="1399"/>
      <c r="AC35" s="1390">
        <f t="shared" si="0"/>
        <v>1302.71</v>
      </c>
      <c r="AD35" s="1390" t="s">
        <v>6389</v>
      </c>
      <c r="AE35" s="1391">
        <f t="shared" si="1"/>
        <v>1017</v>
      </c>
      <c r="AF35" s="418">
        <v>1017</v>
      </c>
      <c r="AG35" s="8">
        <f t="shared" si="2"/>
        <v>1118.7</v>
      </c>
      <c r="AH35">
        <f t="shared" si="3"/>
        <v>1220.4000000000001</v>
      </c>
      <c r="AI35">
        <f t="shared" si="4"/>
        <v>1525.5</v>
      </c>
      <c r="AJ35">
        <f t="shared" si="5"/>
        <v>1067.8499999999999</v>
      </c>
      <c r="AK35">
        <f t="shared" si="6"/>
        <v>1271.25</v>
      </c>
    </row>
    <row r="36" spans="1:37" ht="24" customHeight="1">
      <c r="A36" s="221" t="s">
        <v>991</v>
      </c>
      <c r="B36" s="1" t="s">
        <v>5540</v>
      </c>
      <c r="C36" s="438">
        <f>AE59</f>
        <v>11.22</v>
      </c>
      <c r="D36" s="221"/>
      <c r="F36" s="8">
        <v>1</v>
      </c>
      <c r="G36" s="7" t="s">
        <v>884</v>
      </c>
      <c r="H36" s="1" t="s">
        <v>885</v>
      </c>
      <c r="I36" s="8">
        <f>AC16</f>
        <v>1977.76</v>
      </c>
      <c r="J36" s="1" t="s">
        <v>884</v>
      </c>
      <c r="K36" s="8">
        <f>(F36*I36)</f>
        <v>1977.76</v>
      </c>
      <c r="T36" s="1388" t="s">
        <v>228</v>
      </c>
      <c r="U36" s="1405" t="s">
        <v>402</v>
      </c>
      <c r="V36" s="1405" t="s">
        <v>881</v>
      </c>
      <c r="W36" s="1406" t="str">
        <f>W12</f>
        <v>Jokilpatti</v>
      </c>
      <c r="X36" s="1407">
        <f>X11</f>
        <v>37</v>
      </c>
      <c r="Y36" s="1408">
        <f>ROUND((1098+1036)/2,2)</f>
        <v>1067</v>
      </c>
      <c r="Z36" s="1398">
        <f>Z11</f>
        <v>355.71</v>
      </c>
      <c r="AA36" s="1388"/>
      <c r="AB36" s="1399">
        <v>0</v>
      </c>
      <c r="AC36" s="1390">
        <f t="shared" si="0"/>
        <v>1422.71</v>
      </c>
      <c r="AD36" s="1390" t="s">
        <v>5541</v>
      </c>
      <c r="AE36" s="1391">
        <f t="shared" si="1"/>
        <v>158.19999999999999</v>
      </c>
      <c r="AF36" s="418">
        <v>158.19999999999999</v>
      </c>
      <c r="AG36" s="8">
        <f t="shared" si="2"/>
        <v>174.02</v>
      </c>
      <c r="AH36">
        <f t="shared" si="3"/>
        <v>189.84</v>
      </c>
      <c r="AI36">
        <f t="shared" si="4"/>
        <v>237.3</v>
      </c>
      <c r="AJ36">
        <f t="shared" si="5"/>
        <v>166.11</v>
      </c>
      <c r="AK36">
        <f t="shared" si="6"/>
        <v>197.75</v>
      </c>
    </row>
    <row r="37" spans="1:37" ht="24" customHeight="1">
      <c r="A37" s="221"/>
      <c r="B37" s="1" t="s">
        <v>5542</v>
      </c>
      <c r="C37" s="438">
        <f>AE60</f>
        <v>57.75</v>
      </c>
      <c r="D37" s="221"/>
      <c r="F37" s="8">
        <v>1</v>
      </c>
      <c r="G37" s="7" t="s">
        <v>884</v>
      </c>
      <c r="H37" s="1" t="s">
        <v>889</v>
      </c>
      <c r="I37" s="8">
        <f>C18</f>
        <v>110</v>
      </c>
      <c r="J37" s="1" t="s">
        <v>884</v>
      </c>
      <c r="K37" s="8">
        <f>(F37*I37)</f>
        <v>110</v>
      </c>
      <c r="T37" s="1388" t="s">
        <v>1703</v>
      </c>
      <c r="U37" s="1405" t="s">
        <v>420</v>
      </c>
      <c r="V37" s="1405" t="s">
        <v>881</v>
      </c>
      <c r="W37" s="1406" t="str">
        <f>W13</f>
        <v>Jokilpatti</v>
      </c>
      <c r="X37" s="1407">
        <f>X36</f>
        <v>37</v>
      </c>
      <c r="Y37" s="1408">
        <f>ROUND((656+800+1076+1076)/4,2)</f>
        <v>902</v>
      </c>
      <c r="Z37" s="1398">
        <f>Z11</f>
        <v>355.71</v>
      </c>
      <c r="AA37" s="1388"/>
      <c r="AB37" s="1399">
        <v>0</v>
      </c>
      <c r="AC37" s="1390">
        <f t="shared" si="0"/>
        <v>1257.71</v>
      </c>
      <c r="AD37" s="1390" t="s">
        <v>6390</v>
      </c>
      <c r="AE37" s="1391">
        <f t="shared" si="1"/>
        <v>796</v>
      </c>
      <c r="AF37" s="418">
        <v>796</v>
      </c>
      <c r="AG37" s="8">
        <f t="shared" si="2"/>
        <v>875.6</v>
      </c>
      <c r="AH37">
        <f t="shared" si="3"/>
        <v>955.2</v>
      </c>
      <c r="AI37">
        <f t="shared" si="4"/>
        <v>1194</v>
      </c>
      <c r="AJ37">
        <f t="shared" si="5"/>
        <v>835.8</v>
      </c>
      <c r="AK37">
        <f t="shared" si="6"/>
        <v>995</v>
      </c>
    </row>
    <row r="38" spans="1:37" ht="24" customHeight="1">
      <c r="A38" s="218">
        <f>(A35+1)</f>
        <v>27</v>
      </c>
      <c r="B38" s="521" t="s">
        <v>1704</v>
      </c>
      <c r="C38" s="161">
        <v>40</v>
      </c>
      <c r="D38" s="219" t="s">
        <v>883</v>
      </c>
      <c r="G38" s="7" t="s">
        <v>454</v>
      </c>
      <c r="H38" s="1" t="s">
        <v>455</v>
      </c>
      <c r="I38" s="1" t="s">
        <v>991</v>
      </c>
      <c r="J38" s="1" t="s">
        <v>454</v>
      </c>
      <c r="K38" s="8">
        <v>0</v>
      </c>
      <c r="T38" s="1388" t="s">
        <v>209</v>
      </c>
      <c r="U38" s="1390" t="s">
        <v>6116</v>
      </c>
      <c r="V38" s="1390" t="s">
        <v>881</v>
      </c>
      <c r="W38" s="1440" t="s">
        <v>6407</v>
      </c>
      <c r="X38" s="1391">
        <f>'lead  charge'!D13</f>
        <v>27</v>
      </c>
      <c r="Y38" s="1409">
        <v>222.7</v>
      </c>
      <c r="Z38" s="1398">
        <f>'lead  charge'!E13</f>
        <v>271.41000000000003</v>
      </c>
      <c r="AA38" s="1388"/>
      <c r="AB38" s="1399">
        <v>0</v>
      </c>
      <c r="AC38" s="1390">
        <f t="shared" si="0"/>
        <v>494.11</v>
      </c>
      <c r="AD38" s="1390" t="s">
        <v>6391</v>
      </c>
      <c r="AE38" s="1391">
        <f t="shared" si="1"/>
        <v>821</v>
      </c>
      <c r="AF38" s="418">
        <v>821</v>
      </c>
      <c r="AG38" s="8">
        <f t="shared" si="2"/>
        <v>903.1</v>
      </c>
      <c r="AH38">
        <f t="shared" si="3"/>
        <v>985.2</v>
      </c>
      <c r="AI38">
        <f t="shared" si="4"/>
        <v>1231.5</v>
      </c>
      <c r="AJ38">
        <f t="shared" si="5"/>
        <v>862.05</v>
      </c>
      <c r="AK38">
        <f t="shared" si="6"/>
        <v>1026.25</v>
      </c>
    </row>
    <row r="39" spans="1:37" ht="24" customHeight="1">
      <c r="A39" s="218">
        <f t="shared" ref="A39:A58" si="10">(A38+1)</f>
        <v>28</v>
      </c>
      <c r="B39" s="521" t="s">
        <v>211</v>
      </c>
      <c r="C39" s="161">
        <v>41</v>
      </c>
      <c r="D39" s="220">
        <v>500</v>
      </c>
      <c r="K39" s="5" t="s">
        <v>1614</v>
      </c>
      <c r="T39" s="1388">
        <v>31</v>
      </c>
      <c r="U39" s="1390" t="s">
        <v>6117</v>
      </c>
      <c r="V39" s="1390" t="s">
        <v>881</v>
      </c>
      <c r="W39" s="1440" t="s">
        <v>6407</v>
      </c>
      <c r="X39" s="1391">
        <f>'lead  charge'!D16</f>
        <v>27</v>
      </c>
      <c r="Y39" s="1409">
        <v>166.5</v>
      </c>
      <c r="Z39" s="1398">
        <f>'lead  charge'!E16</f>
        <v>271.41000000000003</v>
      </c>
      <c r="AA39" s="1388"/>
      <c r="AB39" s="1399">
        <v>0</v>
      </c>
      <c r="AC39" s="1390">
        <f t="shared" si="0"/>
        <v>437.91</v>
      </c>
      <c r="AD39" s="1390" t="s">
        <v>6392</v>
      </c>
      <c r="AE39" s="1391">
        <f t="shared" si="1"/>
        <v>70.95</v>
      </c>
      <c r="AF39" s="418">
        <v>70.95</v>
      </c>
      <c r="AG39" s="8">
        <f t="shared" si="2"/>
        <v>78.05</v>
      </c>
      <c r="AH39">
        <f t="shared" si="3"/>
        <v>85.14</v>
      </c>
      <c r="AI39">
        <f t="shared" si="4"/>
        <v>106.43</v>
      </c>
      <c r="AJ39">
        <f t="shared" si="5"/>
        <v>74.5</v>
      </c>
      <c r="AK39">
        <f t="shared" si="6"/>
        <v>88.69</v>
      </c>
    </row>
    <row r="40" spans="1:37" ht="24" customHeight="1">
      <c r="A40" s="218">
        <f t="shared" si="10"/>
        <v>29</v>
      </c>
      <c r="B40" s="521" t="s">
        <v>1031</v>
      </c>
      <c r="C40" s="161">
        <v>28</v>
      </c>
      <c r="D40" s="535">
        <v>116.2</v>
      </c>
      <c r="H40" s="1" t="s">
        <v>1541</v>
      </c>
      <c r="K40" s="38">
        <f>SUM(K35:K38)</f>
        <v>4262.16</v>
      </c>
      <c r="T40" s="1393"/>
      <c r="U40" s="1389"/>
      <c r="V40" s="1389"/>
      <c r="W40" s="1388" t="s">
        <v>1614</v>
      </c>
      <c r="X40" s="1389"/>
      <c r="Y40" s="1389"/>
      <c r="Z40" s="1403"/>
      <c r="AA40" s="1389"/>
      <c r="AB40" s="1389"/>
      <c r="AC40" s="1389"/>
      <c r="AD40" s="1389"/>
      <c r="AE40" s="1391">
        <f t="shared" si="1"/>
        <v>0</v>
      </c>
      <c r="AF40" s="437"/>
      <c r="AG40" s="8">
        <f t="shared" si="2"/>
        <v>0</v>
      </c>
      <c r="AH40">
        <f t="shared" si="3"/>
        <v>0</v>
      </c>
      <c r="AI40">
        <f t="shared" si="4"/>
        <v>0</v>
      </c>
      <c r="AJ40">
        <f t="shared" si="5"/>
        <v>0</v>
      </c>
      <c r="AK40">
        <f t="shared" si="6"/>
        <v>0</v>
      </c>
    </row>
    <row r="41" spans="1:37" ht="24" customHeight="1">
      <c r="A41" s="218">
        <f t="shared" si="10"/>
        <v>30</v>
      </c>
      <c r="B41" s="521" t="s">
        <v>1802</v>
      </c>
      <c r="C41" s="220">
        <f>AE22</f>
        <v>700</v>
      </c>
      <c r="D41" s="219" t="s">
        <v>784</v>
      </c>
      <c r="K41" s="5" t="s">
        <v>1614</v>
      </c>
      <c r="T41" s="1389"/>
      <c r="U41" s="1390" t="s">
        <v>6118</v>
      </c>
      <c r="V41" s="1390" t="s">
        <v>1470</v>
      </c>
      <c r="W41" s="1388" t="str">
        <f>W34</f>
        <v>Vakkankundu</v>
      </c>
      <c r="X41" s="1391">
        <f>'lead  charge'!M10</f>
        <v>32</v>
      </c>
      <c r="Y41" s="1397">
        <v>6595</v>
      </c>
      <c r="Z41" s="1398">
        <f>'lead  charge'!N10</f>
        <v>440.9</v>
      </c>
      <c r="AA41" s="1388">
        <v>0</v>
      </c>
      <c r="AB41" s="1399">
        <v>0</v>
      </c>
      <c r="AC41" s="1390">
        <f t="shared" ref="AC41:AC47" si="11">SUM(Y41+Z41+AA41+AB41)</f>
        <v>7035.9</v>
      </c>
      <c r="AD41" s="1410" t="s">
        <v>5543</v>
      </c>
      <c r="AE41" s="1391">
        <f t="shared" si="1"/>
        <v>74.8</v>
      </c>
      <c r="AF41" s="418">
        <v>74.8</v>
      </c>
      <c r="AG41" s="8">
        <f t="shared" si="2"/>
        <v>82.28</v>
      </c>
      <c r="AH41">
        <f t="shared" si="3"/>
        <v>89.76</v>
      </c>
      <c r="AI41">
        <f t="shared" si="4"/>
        <v>112.2</v>
      </c>
      <c r="AJ41">
        <f t="shared" si="5"/>
        <v>78.540000000000006</v>
      </c>
      <c r="AK41">
        <f t="shared" si="6"/>
        <v>93.5</v>
      </c>
    </row>
    <row r="42" spans="1:37" ht="24" customHeight="1">
      <c r="A42" s="218">
        <f t="shared" si="10"/>
        <v>31</v>
      </c>
      <c r="B42" s="521" t="s">
        <v>1803</v>
      </c>
      <c r="C42" s="161">
        <v>5</v>
      </c>
      <c r="D42" s="158" t="s">
        <v>1804</v>
      </c>
      <c r="G42" s="7" t="s">
        <v>2289</v>
      </c>
      <c r="H42" s="1" t="s">
        <v>1655</v>
      </c>
      <c r="T42" s="1389"/>
      <c r="U42" s="1390" t="s">
        <v>6119</v>
      </c>
      <c r="V42" s="1390" t="s">
        <v>1470</v>
      </c>
      <c r="W42" s="1388" t="str">
        <f>W41</f>
        <v>Vakkankundu</v>
      </c>
      <c r="X42" s="1391">
        <f>X41</f>
        <v>32</v>
      </c>
      <c r="Y42" s="1397">
        <v>6795</v>
      </c>
      <c r="Z42" s="1398">
        <f>Z41</f>
        <v>440.9</v>
      </c>
      <c r="AA42" s="1388">
        <v>0</v>
      </c>
      <c r="AB42" s="1399">
        <v>0</v>
      </c>
      <c r="AC42" s="1390">
        <f t="shared" si="11"/>
        <v>7235.9</v>
      </c>
      <c r="AD42" s="1410" t="s">
        <v>378</v>
      </c>
      <c r="AE42" s="1391">
        <f t="shared" si="1"/>
        <v>150.9</v>
      </c>
      <c r="AF42" s="418">
        <v>150.9</v>
      </c>
      <c r="AG42" s="8">
        <f t="shared" si="2"/>
        <v>165.99</v>
      </c>
      <c r="AH42">
        <f t="shared" si="3"/>
        <v>181.08</v>
      </c>
      <c r="AI42">
        <f t="shared" si="4"/>
        <v>226.35</v>
      </c>
      <c r="AJ42">
        <f t="shared" si="5"/>
        <v>158.44999999999999</v>
      </c>
      <c r="AK42">
        <f t="shared" si="6"/>
        <v>188.63</v>
      </c>
    </row>
    <row r="43" spans="1:37" ht="24" customHeight="1">
      <c r="A43" s="218">
        <f t="shared" si="10"/>
        <v>32</v>
      </c>
      <c r="B43" s="1" t="s">
        <v>5544</v>
      </c>
      <c r="C43" s="418">
        <v>8.9</v>
      </c>
      <c r="D43" s="158" t="s">
        <v>784</v>
      </c>
      <c r="H43" s="5" t="s">
        <v>1614</v>
      </c>
      <c r="T43" s="1389"/>
      <c r="U43" s="1390" t="s">
        <v>6339</v>
      </c>
      <c r="V43" s="1390" t="s">
        <v>2189</v>
      </c>
      <c r="W43" s="1386" t="str">
        <f>W11</f>
        <v>Jokilpatti</v>
      </c>
      <c r="X43" s="1389">
        <f>'lead  charge'!P13</f>
        <v>32</v>
      </c>
      <c r="Y43" s="1397">
        <v>123.7</v>
      </c>
      <c r="Z43" s="1398">
        <f>'lead  charge'!Q13</f>
        <v>215.5</v>
      </c>
      <c r="AA43" s="1388">
        <v>0</v>
      </c>
      <c r="AB43" s="1399">
        <v>0</v>
      </c>
      <c r="AC43" s="1390">
        <f t="shared" si="11"/>
        <v>339.2</v>
      </c>
      <c r="AD43" s="1410" t="s">
        <v>2300</v>
      </c>
      <c r="AE43" s="1391">
        <f t="shared" si="1"/>
        <v>150.9</v>
      </c>
      <c r="AF43" s="418">
        <f>AF42</f>
        <v>150.9</v>
      </c>
      <c r="AG43" s="8">
        <f t="shared" si="2"/>
        <v>165.99</v>
      </c>
      <c r="AH43">
        <f t="shared" si="3"/>
        <v>181.08</v>
      </c>
      <c r="AI43">
        <f t="shared" si="4"/>
        <v>226.35</v>
      </c>
      <c r="AJ43">
        <f t="shared" si="5"/>
        <v>158.44999999999999</v>
      </c>
      <c r="AK43">
        <f t="shared" si="6"/>
        <v>188.63</v>
      </c>
    </row>
    <row r="44" spans="1:37" ht="24" customHeight="1">
      <c r="A44" s="218">
        <f t="shared" si="10"/>
        <v>33</v>
      </c>
      <c r="B44" s="521" t="s">
        <v>264</v>
      </c>
      <c r="C44" s="418">
        <v>8.9</v>
      </c>
      <c r="D44" s="158" t="s">
        <v>784</v>
      </c>
      <c r="F44" s="12">
        <v>0.28799999999999998</v>
      </c>
      <c r="G44" s="7" t="s">
        <v>876</v>
      </c>
      <c r="H44" s="1" t="s">
        <v>877</v>
      </c>
      <c r="I44" s="8">
        <f>(C67)</f>
        <v>6040</v>
      </c>
      <c r="J44" s="1" t="s">
        <v>876</v>
      </c>
      <c r="K44" s="8">
        <f>(F44*I44)</f>
        <v>1739.52</v>
      </c>
      <c r="T44" s="1389"/>
      <c r="U44" s="1390" t="s">
        <v>4787</v>
      </c>
      <c r="V44" s="1390" t="s">
        <v>2189</v>
      </c>
      <c r="W44" s="1386" t="str">
        <f>W43</f>
        <v>Jokilpatti</v>
      </c>
      <c r="X44" s="1389">
        <f>X11</f>
        <v>37</v>
      </c>
      <c r="Y44" s="1397">
        <f>ROUND((677+1001)/2,2)</f>
        <v>839</v>
      </c>
      <c r="Z44" s="1398">
        <f>Z11</f>
        <v>355.71</v>
      </c>
      <c r="AA44" s="1388">
        <v>0</v>
      </c>
      <c r="AB44" s="1399">
        <v>0</v>
      </c>
      <c r="AC44" s="1390">
        <f t="shared" si="11"/>
        <v>1194.71</v>
      </c>
      <c r="AD44" s="1410" t="s">
        <v>5545</v>
      </c>
      <c r="AE44" s="1391">
        <f t="shared" si="1"/>
        <v>113.6</v>
      </c>
      <c r="AF44" s="418">
        <v>113.6</v>
      </c>
      <c r="AG44" s="8">
        <f t="shared" si="2"/>
        <v>124.96</v>
      </c>
      <c r="AH44">
        <f t="shared" si="3"/>
        <v>136.32</v>
      </c>
      <c r="AI44">
        <f t="shared" si="4"/>
        <v>170.4</v>
      </c>
      <c r="AJ44">
        <f t="shared" si="5"/>
        <v>119.28</v>
      </c>
      <c r="AK44">
        <f t="shared" si="6"/>
        <v>142</v>
      </c>
    </row>
    <row r="45" spans="1:37" ht="24" customHeight="1">
      <c r="A45" s="218">
        <f t="shared" si="10"/>
        <v>34</v>
      </c>
      <c r="B45" s="521" t="s">
        <v>1946</v>
      </c>
      <c r="C45" s="418">
        <v>10.65</v>
      </c>
      <c r="D45" s="158" t="s">
        <v>784</v>
      </c>
      <c r="F45" s="8">
        <v>1</v>
      </c>
      <c r="G45" s="7" t="s">
        <v>884</v>
      </c>
      <c r="H45" s="1" t="s">
        <v>885</v>
      </c>
      <c r="I45" s="8">
        <f>I36</f>
        <v>1977.76</v>
      </c>
      <c r="J45" s="1" t="s">
        <v>884</v>
      </c>
      <c r="K45" s="8">
        <f>(F45*I45)</f>
        <v>1977.76</v>
      </c>
      <c r="T45" s="1389"/>
      <c r="U45" s="1390" t="s">
        <v>6340</v>
      </c>
      <c r="V45" s="1389"/>
      <c r="W45" s="1386" t="str">
        <f>W41</f>
        <v>Vakkankundu</v>
      </c>
      <c r="X45" s="1389">
        <f>'lead  charge'!M10</f>
        <v>32</v>
      </c>
      <c r="Y45" s="1397">
        <v>6595</v>
      </c>
      <c r="Z45" s="1403">
        <f>Z41</f>
        <v>440.9</v>
      </c>
      <c r="AA45" s="1389"/>
      <c r="AB45" s="1389"/>
      <c r="AC45" s="1390">
        <f t="shared" si="11"/>
        <v>7035.9</v>
      </c>
      <c r="AD45" s="1410" t="s">
        <v>289</v>
      </c>
      <c r="AE45" s="1391">
        <f t="shared" si="1"/>
        <v>223.8</v>
      </c>
      <c r="AF45" s="418">
        <v>223.8</v>
      </c>
      <c r="AG45" s="8">
        <f t="shared" si="2"/>
        <v>246.18</v>
      </c>
      <c r="AH45">
        <f t="shared" si="3"/>
        <v>268.56</v>
      </c>
      <c r="AI45">
        <f t="shared" si="4"/>
        <v>335.7</v>
      </c>
      <c r="AJ45">
        <f t="shared" si="5"/>
        <v>234.99</v>
      </c>
      <c r="AK45">
        <f t="shared" si="6"/>
        <v>279.75</v>
      </c>
    </row>
    <row r="46" spans="1:37" ht="24" customHeight="1">
      <c r="A46" s="218">
        <f t="shared" si="10"/>
        <v>35</v>
      </c>
      <c r="B46" s="521" t="s">
        <v>78</v>
      </c>
      <c r="C46" s="418">
        <v>12.85</v>
      </c>
      <c r="D46" s="158" t="s">
        <v>784</v>
      </c>
      <c r="F46" s="8">
        <v>1</v>
      </c>
      <c r="G46" s="7" t="s">
        <v>884</v>
      </c>
      <c r="H46" s="1" t="s">
        <v>889</v>
      </c>
      <c r="I46" s="8">
        <f>(C18)</f>
        <v>110</v>
      </c>
      <c r="J46" s="1" t="s">
        <v>884</v>
      </c>
      <c r="K46" s="8">
        <f>(F46*I46)</f>
        <v>110</v>
      </c>
      <c r="T46" s="1389"/>
      <c r="U46" s="1390" t="s">
        <v>4779</v>
      </c>
      <c r="V46" s="1390" t="s">
        <v>881</v>
      </c>
      <c r="W46" s="1440" t="s">
        <v>6405</v>
      </c>
      <c r="X46" s="1391">
        <f>'lead  charge'!D11</f>
        <v>76</v>
      </c>
      <c r="Y46" s="1400">
        <v>1312</v>
      </c>
      <c r="Z46" s="1398">
        <f>'lead  charge'!E11</f>
        <v>665.76</v>
      </c>
      <c r="AA46" s="1388"/>
      <c r="AB46" s="1399">
        <v>0</v>
      </c>
      <c r="AC46" s="1390">
        <f t="shared" si="11"/>
        <v>1977.76</v>
      </c>
      <c r="AD46" s="1410" t="s">
        <v>846</v>
      </c>
      <c r="AE46" s="1391">
        <f t="shared" si="1"/>
        <v>223.8</v>
      </c>
      <c r="AF46" s="418">
        <f>AF45</f>
        <v>223.8</v>
      </c>
      <c r="AG46" s="8">
        <f t="shared" si="2"/>
        <v>246.18</v>
      </c>
      <c r="AH46">
        <f t="shared" si="3"/>
        <v>268.56</v>
      </c>
      <c r="AI46">
        <f t="shared" si="4"/>
        <v>335.7</v>
      </c>
      <c r="AJ46">
        <f t="shared" si="5"/>
        <v>234.99</v>
      </c>
      <c r="AK46">
        <f t="shared" si="6"/>
        <v>279.75</v>
      </c>
    </row>
    <row r="47" spans="1:37" ht="24" customHeight="1">
      <c r="A47" s="218">
        <f t="shared" si="10"/>
        <v>36</v>
      </c>
      <c r="B47" s="521" t="s">
        <v>80</v>
      </c>
      <c r="C47" s="418">
        <v>17.350000000000001</v>
      </c>
      <c r="D47" s="158" t="s">
        <v>784</v>
      </c>
      <c r="G47" s="7" t="s">
        <v>454</v>
      </c>
      <c r="H47" s="1" t="s">
        <v>455</v>
      </c>
      <c r="I47" s="1" t="s">
        <v>991</v>
      </c>
      <c r="J47" s="1" t="s">
        <v>454</v>
      </c>
      <c r="K47" s="8">
        <v>0</v>
      </c>
      <c r="N47" s="1" t="s">
        <v>2289</v>
      </c>
      <c r="O47" s="1" t="s">
        <v>1278</v>
      </c>
      <c r="T47" s="1389"/>
      <c r="U47" s="1390" t="s">
        <v>4540</v>
      </c>
      <c r="V47" s="1390" t="s">
        <v>881</v>
      </c>
      <c r="W47" s="1440" t="s">
        <v>6405</v>
      </c>
      <c r="X47" s="1391">
        <f>X46</f>
        <v>76</v>
      </c>
      <c r="Y47" s="1400">
        <f>Y46</f>
        <v>1312</v>
      </c>
      <c r="Z47" s="1398">
        <f>Z46</f>
        <v>665.76</v>
      </c>
      <c r="AA47" s="1388"/>
      <c r="AB47" s="1399">
        <v>0</v>
      </c>
      <c r="AC47" s="1390">
        <f t="shared" si="11"/>
        <v>1977.76</v>
      </c>
      <c r="AD47" s="1411"/>
      <c r="AE47" s="1391">
        <f t="shared" si="1"/>
        <v>0</v>
      </c>
      <c r="AF47" s="438"/>
      <c r="AG47" s="8">
        <f t="shared" si="2"/>
        <v>0</v>
      </c>
      <c r="AH47">
        <f t="shared" si="3"/>
        <v>0</v>
      </c>
      <c r="AI47">
        <f t="shared" si="4"/>
        <v>0</v>
      </c>
      <c r="AJ47">
        <f t="shared" si="5"/>
        <v>0</v>
      </c>
      <c r="AK47">
        <f t="shared" si="6"/>
        <v>0</v>
      </c>
    </row>
    <row r="48" spans="1:37" ht="24" customHeight="1">
      <c r="A48" s="218">
        <f t="shared" si="10"/>
        <v>37</v>
      </c>
      <c r="B48" s="521" t="s">
        <v>1279</v>
      </c>
      <c r="C48" s="418">
        <v>22.3</v>
      </c>
      <c r="D48" s="418">
        <v>44.9</v>
      </c>
      <c r="K48" s="5" t="s">
        <v>1614</v>
      </c>
      <c r="O48" s="1" t="s">
        <v>654</v>
      </c>
      <c r="T48" s="1389"/>
      <c r="U48" s="1393" t="s">
        <v>1614</v>
      </c>
      <c r="V48" s="1393" t="s">
        <v>1614</v>
      </c>
      <c r="W48" s="1388" t="s">
        <v>1614</v>
      </c>
      <c r="X48" s="1393" t="s">
        <v>1614</v>
      </c>
      <c r="Y48" s="1393" t="s">
        <v>1614</v>
      </c>
      <c r="Z48" s="1398" t="s">
        <v>1614</v>
      </c>
      <c r="AA48" s="1393" t="s">
        <v>1614</v>
      </c>
      <c r="AB48" s="1393" t="s">
        <v>1614</v>
      </c>
      <c r="AC48" s="1393" t="s">
        <v>1614</v>
      </c>
      <c r="AD48" s="1393" t="s">
        <v>1614</v>
      </c>
      <c r="AE48" s="1391" t="str">
        <f t="shared" si="1"/>
        <v>-</v>
      </c>
      <c r="AF48" s="739" t="s">
        <v>1614</v>
      </c>
      <c r="AG48" s="8">
        <f t="shared" si="2"/>
        <v>0</v>
      </c>
      <c r="AH48">
        <f t="shared" si="3"/>
        <v>0</v>
      </c>
      <c r="AI48">
        <f t="shared" si="4"/>
        <v>0</v>
      </c>
      <c r="AJ48">
        <f t="shared" si="5"/>
        <v>0</v>
      </c>
      <c r="AK48">
        <f t="shared" si="6"/>
        <v>0</v>
      </c>
    </row>
    <row r="49" spans="1:45" ht="24" customHeight="1">
      <c r="A49" s="218">
        <f t="shared" si="10"/>
        <v>38</v>
      </c>
      <c r="B49" s="521" t="s">
        <v>1737</v>
      </c>
      <c r="C49" s="418">
        <v>24.2</v>
      </c>
      <c r="D49" s="418">
        <v>31.5</v>
      </c>
      <c r="H49" s="1" t="s">
        <v>1541</v>
      </c>
      <c r="K49" s="38">
        <f>SUM(K44:K47)</f>
        <v>3827.28</v>
      </c>
      <c r="O49" s="5" t="s">
        <v>1614</v>
      </c>
      <c r="T49" s="1389"/>
      <c r="U49" s="1389"/>
      <c r="V49" s="1389"/>
      <c r="W49" s="1386"/>
      <c r="X49" s="1389"/>
      <c r="Y49" s="1389"/>
      <c r="Z49" s="1403"/>
      <c r="AA49" s="1389"/>
      <c r="AB49" s="1389"/>
      <c r="AC49" s="1389"/>
      <c r="AD49" s="1410" t="s">
        <v>5546</v>
      </c>
      <c r="AE49" s="1391">
        <f t="shared" si="1"/>
        <v>4</v>
      </c>
      <c r="AF49" s="418">
        <v>4</v>
      </c>
      <c r="AG49" s="8">
        <f t="shared" si="2"/>
        <v>4.4000000000000004</v>
      </c>
      <c r="AH49">
        <f t="shared" si="3"/>
        <v>4.8</v>
      </c>
      <c r="AI49">
        <f t="shared" si="4"/>
        <v>6</v>
      </c>
      <c r="AJ49">
        <f t="shared" si="5"/>
        <v>4.2</v>
      </c>
      <c r="AK49">
        <f t="shared" si="6"/>
        <v>5</v>
      </c>
    </row>
    <row r="50" spans="1:45" ht="24" customHeight="1">
      <c r="A50" s="218">
        <f t="shared" si="10"/>
        <v>39</v>
      </c>
      <c r="B50" s="521" t="s">
        <v>4201</v>
      </c>
      <c r="C50" s="418">
        <v>12.65</v>
      </c>
      <c r="D50" s="158" t="s">
        <v>784</v>
      </c>
      <c r="K50" s="5" t="s">
        <v>1614</v>
      </c>
      <c r="M50" s="8">
        <v>9</v>
      </c>
      <c r="N50" s="1" t="s">
        <v>884</v>
      </c>
      <c r="O50" s="1" t="s">
        <v>654</v>
      </c>
      <c r="P50" s="8">
        <f>(C81)</f>
        <v>920.5</v>
      </c>
      <c r="Q50" s="1" t="s">
        <v>884</v>
      </c>
      <c r="R50" s="8">
        <f>(M50*P50)</f>
        <v>8284.5</v>
      </c>
      <c r="W50" s="4"/>
      <c r="Z50" s="787"/>
      <c r="AD50" s="861" t="s">
        <v>6120</v>
      </c>
      <c r="AE50" s="438">
        <f t="shared" ref="AE50:AE73" si="12">AG50</f>
        <v>5.5</v>
      </c>
      <c r="AF50" s="418">
        <v>5</v>
      </c>
      <c r="AG50" s="8">
        <f t="shared" si="2"/>
        <v>5.5</v>
      </c>
      <c r="AH50">
        <f t="shared" si="3"/>
        <v>6</v>
      </c>
      <c r="AI50">
        <f t="shared" si="4"/>
        <v>7.5</v>
      </c>
      <c r="AJ50">
        <f t="shared" si="5"/>
        <v>5.25</v>
      </c>
      <c r="AK50">
        <f t="shared" si="6"/>
        <v>6.25</v>
      </c>
    </row>
    <row r="51" spans="1:45" ht="24" customHeight="1">
      <c r="A51" s="218">
        <f t="shared" si="10"/>
        <v>40</v>
      </c>
      <c r="B51" s="521" t="s">
        <v>1660</v>
      </c>
      <c r="C51" s="418">
        <v>12.85</v>
      </c>
      <c r="D51" s="158" t="s">
        <v>784</v>
      </c>
      <c r="G51" s="7" t="s">
        <v>2289</v>
      </c>
      <c r="H51" s="1" t="s">
        <v>1661</v>
      </c>
      <c r="M51" s="8">
        <v>4.5</v>
      </c>
      <c r="N51" s="1" t="s">
        <v>884</v>
      </c>
      <c r="O51" s="1" t="s">
        <v>1662</v>
      </c>
      <c r="P51" s="8">
        <f>(K77)</f>
        <v>3174.96</v>
      </c>
      <c r="Q51" s="1" t="s">
        <v>884</v>
      </c>
      <c r="R51" s="8">
        <f>(M51*P51)</f>
        <v>14287.32</v>
      </c>
      <c r="W51" s="4"/>
      <c r="Z51" s="787"/>
      <c r="AD51" s="861" t="s">
        <v>5547</v>
      </c>
      <c r="AE51" s="438">
        <f t="shared" si="12"/>
        <v>0</v>
      </c>
      <c r="AF51" s="418"/>
      <c r="AG51" s="8">
        <f t="shared" si="2"/>
        <v>0</v>
      </c>
      <c r="AH51">
        <f t="shared" si="3"/>
        <v>0</v>
      </c>
      <c r="AI51">
        <f t="shared" si="4"/>
        <v>0</v>
      </c>
      <c r="AJ51">
        <f t="shared" si="5"/>
        <v>0</v>
      </c>
      <c r="AK51">
        <f t="shared" si="6"/>
        <v>0</v>
      </c>
    </row>
    <row r="52" spans="1:45" ht="24" customHeight="1">
      <c r="A52" s="218">
        <f t="shared" si="10"/>
        <v>41</v>
      </c>
      <c r="B52" s="521" t="s">
        <v>1742</v>
      </c>
      <c r="C52" s="418">
        <v>26.6</v>
      </c>
      <c r="D52" s="158" t="s">
        <v>784</v>
      </c>
      <c r="H52" s="5" t="s">
        <v>1614</v>
      </c>
      <c r="M52" s="8">
        <v>1.8</v>
      </c>
      <c r="N52" s="1" t="s">
        <v>883</v>
      </c>
      <c r="O52" s="1" t="s">
        <v>1743</v>
      </c>
      <c r="P52" s="8">
        <f>(C11)</f>
        <v>884</v>
      </c>
      <c r="Q52" s="1" t="s">
        <v>883</v>
      </c>
      <c r="R52" s="8">
        <f>(M52*P52)</f>
        <v>1591.2</v>
      </c>
      <c r="W52" s="4"/>
      <c r="Z52" s="787"/>
      <c r="AD52" s="861" t="s">
        <v>6121</v>
      </c>
      <c r="AE52" s="438">
        <f t="shared" si="12"/>
        <v>223.3</v>
      </c>
      <c r="AF52" s="430">
        <v>203</v>
      </c>
      <c r="AG52" s="8">
        <f t="shared" si="2"/>
        <v>223.3</v>
      </c>
      <c r="AH52">
        <f t="shared" si="3"/>
        <v>243.6</v>
      </c>
      <c r="AI52">
        <f t="shared" si="4"/>
        <v>304.5</v>
      </c>
      <c r="AJ52">
        <f t="shared" si="5"/>
        <v>213.15</v>
      </c>
      <c r="AK52">
        <f t="shared" si="6"/>
        <v>253.75</v>
      </c>
    </row>
    <row r="53" spans="1:45" ht="24" customHeight="1">
      <c r="A53" s="218">
        <f t="shared" si="10"/>
        <v>42</v>
      </c>
      <c r="B53" s="521" t="s">
        <v>1935</v>
      </c>
      <c r="C53" s="418">
        <v>35.9</v>
      </c>
      <c r="D53" s="418">
        <v>90.6</v>
      </c>
      <c r="F53" s="8">
        <v>0.24</v>
      </c>
      <c r="G53" s="7" t="s">
        <v>876</v>
      </c>
      <c r="H53" s="1" t="s">
        <v>877</v>
      </c>
      <c r="I53" s="8">
        <f>(C67)</f>
        <v>6040</v>
      </c>
      <c r="J53" s="1" t="s">
        <v>876</v>
      </c>
      <c r="K53" s="8">
        <f>(F53*I53)</f>
        <v>1449.6</v>
      </c>
      <c r="M53" s="8">
        <v>17.7</v>
      </c>
      <c r="N53" s="1" t="s">
        <v>883</v>
      </c>
      <c r="O53" s="1" t="s">
        <v>1936</v>
      </c>
      <c r="P53" s="8">
        <f>(C12)</f>
        <v>618</v>
      </c>
      <c r="Q53" s="1" t="s">
        <v>883</v>
      </c>
      <c r="R53" s="8">
        <f>(M53*P53)</f>
        <v>10938.6</v>
      </c>
      <c r="W53" s="4"/>
      <c r="Z53" s="787"/>
      <c r="AD53" s="861" t="s">
        <v>6122</v>
      </c>
      <c r="AE53" s="438">
        <f t="shared" si="12"/>
        <v>344.3</v>
      </c>
      <c r="AF53" s="430">
        <v>313</v>
      </c>
      <c r="AG53" s="8">
        <f t="shared" si="2"/>
        <v>344.3</v>
      </c>
      <c r="AH53">
        <f t="shared" si="3"/>
        <v>375.6</v>
      </c>
      <c r="AI53">
        <f t="shared" si="4"/>
        <v>469.5</v>
      </c>
      <c r="AJ53">
        <f t="shared" si="5"/>
        <v>328.65</v>
      </c>
      <c r="AK53">
        <f t="shared" si="6"/>
        <v>391.25</v>
      </c>
    </row>
    <row r="54" spans="1:45" ht="24" customHeight="1">
      <c r="A54" s="218">
        <f t="shared" si="10"/>
        <v>43</v>
      </c>
      <c r="B54" s="521" t="s">
        <v>323</v>
      </c>
      <c r="C54" s="418">
        <v>40.450000000000003</v>
      </c>
      <c r="D54" s="418">
        <v>68.400000000000006</v>
      </c>
      <c r="F54" s="8">
        <v>1</v>
      </c>
      <c r="G54" s="7" t="s">
        <v>884</v>
      </c>
      <c r="H54" s="1" t="s">
        <v>885</v>
      </c>
      <c r="I54" s="8">
        <f>(C78)</f>
        <v>1977.76</v>
      </c>
      <c r="J54" s="1" t="s">
        <v>884</v>
      </c>
      <c r="K54" s="8">
        <f>(F54*I54)</f>
        <v>1977.76</v>
      </c>
      <c r="M54" s="8">
        <v>14.1</v>
      </c>
      <c r="N54" s="1" t="s">
        <v>883</v>
      </c>
      <c r="O54" s="1" t="s">
        <v>324</v>
      </c>
      <c r="P54" s="8">
        <f>(C13)</f>
        <v>507</v>
      </c>
      <c r="Q54" s="1" t="s">
        <v>883</v>
      </c>
      <c r="R54" s="8">
        <f>(M54*P54)</f>
        <v>7148.7</v>
      </c>
      <c r="W54" s="4"/>
      <c r="Z54" s="787"/>
      <c r="AD54" s="861" t="s">
        <v>6123</v>
      </c>
      <c r="AE54" s="438">
        <f t="shared" si="12"/>
        <v>9.52</v>
      </c>
      <c r="AF54" s="430">
        <v>8.65</v>
      </c>
      <c r="AG54" s="8">
        <f t="shared" si="2"/>
        <v>9.52</v>
      </c>
      <c r="AH54">
        <f t="shared" si="3"/>
        <v>10.38</v>
      </c>
      <c r="AI54">
        <f t="shared" si="4"/>
        <v>12.98</v>
      </c>
      <c r="AJ54">
        <f t="shared" si="5"/>
        <v>9.08</v>
      </c>
      <c r="AK54">
        <f t="shared" si="6"/>
        <v>10.81</v>
      </c>
    </row>
    <row r="55" spans="1:45" ht="24" customHeight="1">
      <c r="A55" s="218">
        <f t="shared" si="10"/>
        <v>44</v>
      </c>
      <c r="B55" s="521" t="s">
        <v>326</v>
      </c>
      <c r="C55" s="418">
        <v>44.9</v>
      </c>
      <c r="D55" s="418">
        <v>54.3</v>
      </c>
      <c r="F55" s="8">
        <v>1</v>
      </c>
      <c r="G55" s="7" t="s">
        <v>884</v>
      </c>
      <c r="H55" s="1" t="s">
        <v>889</v>
      </c>
      <c r="I55" s="8">
        <f>(C18)</f>
        <v>110</v>
      </c>
      <c r="J55" s="1" t="s">
        <v>884</v>
      </c>
      <c r="K55" s="8">
        <f>(F55*I55)</f>
        <v>110</v>
      </c>
      <c r="N55" s="1" t="s">
        <v>454</v>
      </c>
      <c r="O55" s="1" t="s">
        <v>455</v>
      </c>
      <c r="Q55" s="1" t="s">
        <v>454</v>
      </c>
      <c r="R55" s="8">
        <v>0</v>
      </c>
      <c r="W55" s="4"/>
      <c r="Z55" s="787"/>
      <c r="AD55" s="861" t="s">
        <v>6124</v>
      </c>
      <c r="AE55" s="438">
        <f t="shared" si="12"/>
        <v>10.29</v>
      </c>
      <c r="AF55" s="430">
        <v>9.35</v>
      </c>
      <c r="AG55" s="8">
        <f t="shared" si="2"/>
        <v>10.29</v>
      </c>
      <c r="AH55">
        <f t="shared" si="3"/>
        <v>11.22</v>
      </c>
      <c r="AI55">
        <f t="shared" si="4"/>
        <v>14.03</v>
      </c>
      <c r="AJ55">
        <f t="shared" si="5"/>
        <v>9.82</v>
      </c>
      <c r="AK55">
        <f t="shared" si="6"/>
        <v>11.69</v>
      </c>
    </row>
    <row r="56" spans="1:45" ht="24" customHeight="1">
      <c r="A56" s="218">
        <f t="shared" si="10"/>
        <v>45</v>
      </c>
      <c r="B56" s="521" t="s">
        <v>327</v>
      </c>
      <c r="C56" s="535">
        <v>12.1</v>
      </c>
      <c r="D56" s="219" t="s">
        <v>454</v>
      </c>
      <c r="G56" s="7" t="s">
        <v>454</v>
      </c>
      <c r="H56" s="1" t="s">
        <v>455</v>
      </c>
      <c r="I56" s="1" t="s">
        <v>991</v>
      </c>
      <c r="J56" s="1" t="s">
        <v>454</v>
      </c>
      <c r="K56" s="8">
        <v>0</v>
      </c>
      <c r="R56" s="5" t="s">
        <v>1614</v>
      </c>
      <c r="W56" s="4"/>
      <c r="AD56" s="861" t="s">
        <v>6125</v>
      </c>
      <c r="AE56" s="438">
        <f t="shared" si="12"/>
        <v>10.67</v>
      </c>
      <c r="AF56" s="430">
        <v>9.6999999999999993</v>
      </c>
      <c r="AG56" s="8">
        <f t="shared" si="2"/>
        <v>10.67</v>
      </c>
      <c r="AH56">
        <f t="shared" si="3"/>
        <v>11.64</v>
      </c>
      <c r="AI56">
        <f t="shared" si="4"/>
        <v>14.55</v>
      </c>
      <c r="AJ56">
        <f t="shared" si="5"/>
        <v>10.19</v>
      </c>
      <c r="AK56">
        <f t="shared" si="6"/>
        <v>12.13</v>
      </c>
    </row>
    <row r="57" spans="1:45" ht="24" customHeight="1">
      <c r="A57" s="218">
        <f t="shared" si="10"/>
        <v>46</v>
      </c>
      <c r="B57" s="1" t="s">
        <v>5548</v>
      </c>
      <c r="C57" s="418">
        <f>228.6/8</f>
        <v>28.58</v>
      </c>
      <c r="D57" s="219" t="s">
        <v>454</v>
      </c>
      <c r="K57" s="5" t="s">
        <v>1614</v>
      </c>
      <c r="O57" s="1" t="s">
        <v>625</v>
      </c>
      <c r="R57" s="8">
        <f>SUM(R50:R55)</f>
        <v>42250.32</v>
      </c>
      <c r="W57" s="4"/>
      <c r="AD57" s="861" t="s">
        <v>6341</v>
      </c>
      <c r="AE57" s="438">
        <f t="shared" si="12"/>
        <v>1613.7</v>
      </c>
      <c r="AF57" s="430">
        <v>1467</v>
      </c>
      <c r="AG57" s="8">
        <f t="shared" si="2"/>
        <v>1613.7</v>
      </c>
      <c r="AH57">
        <f t="shared" si="3"/>
        <v>1760.4</v>
      </c>
      <c r="AI57">
        <f t="shared" si="4"/>
        <v>2200.5</v>
      </c>
      <c r="AJ57">
        <f t="shared" si="5"/>
        <v>1540.35</v>
      </c>
      <c r="AK57">
        <f t="shared" si="6"/>
        <v>1833.75</v>
      </c>
    </row>
    <row r="58" spans="1:45" ht="24" customHeight="1">
      <c r="A58" s="218">
        <f t="shared" si="10"/>
        <v>47</v>
      </c>
      <c r="B58" s="1" t="s">
        <v>6126</v>
      </c>
      <c r="C58" s="418">
        <v>11.9</v>
      </c>
      <c r="D58" s="219" t="s">
        <v>6127</v>
      </c>
      <c r="H58" s="1" t="s">
        <v>1541</v>
      </c>
      <c r="K58" s="38">
        <f>SUM(K53:K56)</f>
        <v>3537.36</v>
      </c>
      <c r="R58" s="5" t="s">
        <v>1614</v>
      </c>
      <c r="W58" s="4"/>
      <c r="AD58" s="1" t="s">
        <v>6342</v>
      </c>
      <c r="AE58" s="438">
        <f t="shared" si="12"/>
        <v>1498.2</v>
      </c>
      <c r="AF58" s="418">
        <v>1362</v>
      </c>
      <c r="AG58" s="8">
        <f t="shared" si="2"/>
        <v>1498.2</v>
      </c>
      <c r="AH58">
        <f t="shared" si="3"/>
        <v>1634.4</v>
      </c>
      <c r="AI58">
        <f t="shared" si="4"/>
        <v>2043</v>
      </c>
      <c r="AJ58">
        <f t="shared" si="5"/>
        <v>1430.1</v>
      </c>
      <c r="AK58">
        <f t="shared" si="6"/>
        <v>1702.5</v>
      </c>
    </row>
    <row r="59" spans="1:45" ht="24" customHeight="1">
      <c r="A59" s="221"/>
      <c r="B59" s="437"/>
      <c r="C59" s="221"/>
      <c r="D59" s="221"/>
      <c r="F59" s="1" t="s">
        <v>991</v>
      </c>
      <c r="W59" s="4"/>
      <c r="AD59" s="1" t="s">
        <v>5540</v>
      </c>
      <c r="AE59" s="438">
        <f t="shared" si="12"/>
        <v>11.22</v>
      </c>
      <c r="AF59" s="51">
        <v>10.199999999999999</v>
      </c>
      <c r="AG59" s="8">
        <f t="shared" si="2"/>
        <v>11.22</v>
      </c>
      <c r="AH59">
        <f t="shared" si="3"/>
        <v>12.24</v>
      </c>
      <c r="AI59">
        <f t="shared" si="4"/>
        <v>15.3</v>
      </c>
      <c r="AJ59">
        <f t="shared" si="5"/>
        <v>10.71</v>
      </c>
      <c r="AK59">
        <f t="shared" si="6"/>
        <v>12.75</v>
      </c>
      <c r="AP59" s="36" t="s">
        <v>4535</v>
      </c>
    </row>
    <row r="60" spans="1:45" ht="24" customHeight="1">
      <c r="A60" s="218">
        <f>(A58+1)</f>
        <v>48</v>
      </c>
      <c r="B60" s="1" t="s">
        <v>5549</v>
      </c>
      <c r="C60" s="418">
        <v>30.35</v>
      </c>
      <c r="D60" s="521" t="s">
        <v>2113</v>
      </c>
      <c r="K60" s="5" t="s">
        <v>1614</v>
      </c>
      <c r="O60" s="1" t="s">
        <v>788</v>
      </c>
      <c r="R60" s="8">
        <f>(R57/10)</f>
        <v>4225.03</v>
      </c>
      <c r="W60" s="4"/>
      <c r="AD60" s="1" t="s">
        <v>5542</v>
      </c>
      <c r="AE60" s="438">
        <f t="shared" si="12"/>
        <v>57.75</v>
      </c>
      <c r="AF60" s="105">
        <v>52.5</v>
      </c>
      <c r="AG60" s="8">
        <f t="shared" si="2"/>
        <v>57.75</v>
      </c>
      <c r="AH60">
        <f t="shared" si="3"/>
        <v>63</v>
      </c>
      <c r="AI60">
        <f t="shared" si="4"/>
        <v>78.75</v>
      </c>
      <c r="AJ60">
        <f t="shared" si="5"/>
        <v>55.13</v>
      </c>
      <c r="AK60">
        <f t="shared" si="6"/>
        <v>65.63</v>
      </c>
      <c r="AN60" s="24">
        <v>6.5</v>
      </c>
      <c r="AO60" s="7" t="s">
        <v>2289</v>
      </c>
      <c r="AP60" s="521" t="s">
        <v>3829</v>
      </c>
      <c r="AR60" s="10"/>
    </row>
    <row r="61" spans="1:45" ht="24" customHeight="1">
      <c r="A61" s="218">
        <f t="shared" ref="A61:A91" si="13">(A60+1)</f>
        <v>49</v>
      </c>
      <c r="B61" s="1" t="s">
        <v>5550</v>
      </c>
      <c r="C61" s="438">
        <f>AE29</f>
        <v>106.25</v>
      </c>
      <c r="D61" s="438">
        <f>AE36</f>
        <v>158.19999999999999</v>
      </c>
      <c r="G61" s="7" t="s">
        <v>2289</v>
      </c>
      <c r="H61" s="1" t="s">
        <v>2115</v>
      </c>
      <c r="R61" s="5" t="s">
        <v>2090</v>
      </c>
      <c r="W61" s="4"/>
      <c r="AE61" s="438">
        <f t="shared" si="12"/>
        <v>0</v>
      </c>
      <c r="AG61" s="8">
        <f t="shared" si="2"/>
        <v>0</v>
      </c>
      <c r="AH61">
        <f t="shared" si="3"/>
        <v>0</v>
      </c>
      <c r="AI61">
        <f t="shared" si="4"/>
        <v>0</v>
      </c>
      <c r="AJ61">
        <f t="shared" si="5"/>
        <v>0</v>
      </c>
      <c r="AK61">
        <f t="shared" si="6"/>
        <v>0</v>
      </c>
      <c r="AO61" s="3"/>
      <c r="AP61" s="521" t="s">
        <v>3830</v>
      </c>
      <c r="AR61" s="10"/>
    </row>
    <row r="62" spans="1:45" ht="24" customHeight="1">
      <c r="A62" s="218">
        <f t="shared" si="13"/>
        <v>50</v>
      </c>
      <c r="B62" s="1" t="s">
        <v>5551</v>
      </c>
      <c r="C62" s="418">
        <v>672</v>
      </c>
      <c r="D62" s="521" t="s">
        <v>883</v>
      </c>
      <c r="H62" s="5" t="s">
        <v>1614</v>
      </c>
      <c r="N62" s="1" t="s">
        <v>2289</v>
      </c>
      <c r="O62" s="1" t="s">
        <v>1380</v>
      </c>
      <c r="W62" s="4"/>
      <c r="AD62" s="589" t="s">
        <v>6249</v>
      </c>
      <c r="AE62" s="438">
        <f t="shared" si="12"/>
        <v>7018</v>
      </c>
      <c r="AF62">
        <v>6380</v>
      </c>
      <c r="AG62" s="8">
        <f t="shared" si="2"/>
        <v>7018</v>
      </c>
      <c r="AH62">
        <f t="shared" si="3"/>
        <v>7656</v>
      </c>
      <c r="AI62">
        <f t="shared" si="4"/>
        <v>9570</v>
      </c>
      <c r="AJ62">
        <f t="shared" si="5"/>
        <v>6699</v>
      </c>
      <c r="AK62">
        <f t="shared" si="6"/>
        <v>7975</v>
      </c>
      <c r="AO62" s="3"/>
      <c r="AP62" s="5" t="s">
        <v>1614</v>
      </c>
      <c r="AR62" s="10"/>
    </row>
    <row r="63" spans="1:45" ht="24" customHeight="1">
      <c r="A63" s="218">
        <f t="shared" si="13"/>
        <v>51</v>
      </c>
      <c r="B63" s="604" t="s">
        <v>2080</v>
      </c>
      <c r="C63" s="535">
        <v>42</v>
      </c>
      <c r="D63" s="521" t="s">
        <v>454</v>
      </c>
      <c r="F63" s="12">
        <v>0.20599999999999999</v>
      </c>
      <c r="G63" s="7" t="s">
        <v>876</v>
      </c>
      <c r="H63" s="1" t="s">
        <v>877</v>
      </c>
      <c r="I63" s="8">
        <f>(C67)</f>
        <v>6040</v>
      </c>
      <c r="J63" s="1" t="s">
        <v>876</v>
      </c>
      <c r="K63" s="8">
        <f>(F63*I63)</f>
        <v>1244.24</v>
      </c>
      <c r="O63" s="1" t="s">
        <v>1512</v>
      </c>
      <c r="W63" s="4"/>
      <c r="AB63" s="55"/>
      <c r="AD63" s="1056" t="s">
        <v>6250</v>
      </c>
      <c r="AE63" s="438">
        <f t="shared" si="12"/>
        <v>12.6</v>
      </c>
      <c r="AF63">
        <v>11.45</v>
      </c>
      <c r="AG63" s="8">
        <f t="shared" si="2"/>
        <v>12.6</v>
      </c>
      <c r="AH63">
        <f t="shared" si="3"/>
        <v>13.74</v>
      </c>
      <c r="AI63">
        <f t="shared" si="4"/>
        <v>17.18</v>
      </c>
      <c r="AJ63">
        <f t="shared" si="5"/>
        <v>12.02</v>
      </c>
      <c r="AK63">
        <f t="shared" si="6"/>
        <v>14.31</v>
      </c>
      <c r="AN63" s="8">
        <v>1300</v>
      </c>
      <c r="AO63" s="7" t="s">
        <v>1449</v>
      </c>
      <c r="AP63" s="8" t="str">
        <f>AP61</f>
        <v>Bricks of size 23x11x7 cm</v>
      </c>
      <c r="AQ63" s="8">
        <f>AC45</f>
        <v>7035.9</v>
      </c>
      <c r="AR63" s="1" t="s">
        <v>1622</v>
      </c>
      <c r="AS63" s="8">
        <f>(AN63*AQ63)/1000</f>
        <v>9146.67</v>
      </c>
    </row>
    <row r="64" spans="1:45" ht="24" customHeight="1">
      <c r="A64" s="218">
        <f t="shared" si="13"/>
        <v>52</v>
      </c>
      <c r="B64" s="1" t="s">
        <v>5552</v>
      </c>
      <c r="C64" s="418">
        <v>266</v>
      </c>
      <c r="D64" s="521" t="s">
        <v>884</v>
      </c>
      <c r="F64" s="8">
        <v>1</v>
      </c>
      <c r="G64" s="7" t="s">
        <v>884</v>
      </c>
      <c r="H64" s="1" t="s">
        <v>885</v>
      </c>
      <c r="I64" s="8">
        <f>(C78)</f>
        <v>1977.76</v>
      </c>
      <c r="J64" s="1" t="s">
        <v>884</v>
      </c>
      <c r="K64" s="8">
        <f>(F64*I64)</f>
        <v>1977.76</v>
      </c>
      <c r="O64" s="5" t="s">
        <v>1614</v>
      </c>
      <c r="W64" s="4"/>
      <c r="AD64" s="1056" t="s">
        <v>6251</v>
      </c>
      <c r="AE64" s="438">
        <f t="shared" si="12"/>
        <v>48.68</v>
      </c>
      <c r="AF64" s="430">
        <v>44.25</v>
      </c>
      <c r="AG64" s="8">
        <f t="shared" si="2"/>
        <v>48.68</v>
      </c>
      <c r="AH64">
        <f t="shared" si="3"/>
        <v>53.1</v>
      </c>
      <c r="AI64">
        <f t="shared" si="4"/>
        <v>66.38</v>
      </c>
      <c r="AJ64">
        <f t="shared" si="5"/>
        <v>46.46</v>
      </c>
      <c r="AK64">
        <f t="shared" si="6"/>
        <v>55.31</v>
      </c>
      <c r="AN64" s="12">
        <v>0.70799999999999996</v>
      </c>
      <c r="AO64" s="7" t="s">
        <v>884</v>
      </c>
      <c r="AP64" s="1" t="s">
        <v>1655</v>
      </c>
      <c r="AQ64" s="8">
        <f>K49</f>
        <v>3827.28</v>
      </c>
      <c r="AR64" s="1" t="s">
        <v>884</v>
      </c>
      <c r="AS64" s="8">
        <f>(AN64*AQ64)</f>
        <v>2709.71</v>
      </c>
    </row>
    <row r="65" spans="1:45" s="702" customFormat="1" ht="24" customHeight="1">
      <c r="A65" s="783">
        <f t="shared" si="13"/>
        <v>53</v>
      </c>
      <c r="B65" s="703" t="s">
        <v>6128</v>
      </c>
      <c r="C65" s="784">
        <v>391.1</v>
      </c>
      <c r="D65" s="863" t="s">
        <v>1382</v>
      </c>
      <c r="F65" s="763">
        <v>1</v>
      </c>
      <c r="G65" s="785" t="s">
        <v>884</v>
      </c>
      <c r="H65" s="703" t="s">
        <v>889</v>
      </c>
      <c r="I65" s="763">
        <f>(C18)</f>
        <v>110</v>
      </c>
      <c r="J65" s="703" t="s">
        <v>884</v>
      </c>
      <c r="K65" s="763">
        <f>(F65*I65)</f>
        <v>110</v>
      </c>
      <c r="M65" s="763">
        <v>9</v>
      </c>
      <c r="N65" s="703" t="s">
        <v>884</v>
      </c>
      <c r="O65" s="703" t="s">
        <v>1512</v>
      </c>
      <c r="P65" s="763">
        <f>(C73)</f>
        <v>1822.71</v>
      </c>
      <c r="Q65" s="703" t="s">
        <v>884</v>
      </c>
      <c r="R65" s="763">
        <f>(M65*P65)</f>
        <v>16404.39</v>
      </c>
      <c r="S65" s="786"/>
      <c r="U65" s="702" t="s">
        <v>6129</v>
      </c>
      <c r="W65" s="1017"/>
      <c r="AE65" s="438">
        <f t="shared" si="12"/>
        <v>0</v>
      </c>
      <c r="AG65" s="8">
        <f t="shared" si="2"/>
        <v>0</v>
      </c>
      <c r="AH65">
        <f t="shared" si="3"/>
        <v>0</v>
      </c>
      <c r="AI65">
        <f t="shared" si="4"/>
        <v>0</v>
      </c>
      <c r="AJ65">
        <f t="shared" si="5"/>
        <v>0</v>
      </c>
      <c r="AK65">
        <f t="shared" si="6"/>
        <v>0</v>
      </c>
      <c r="AN65" s="763">
        <v>1</v>
      </c>
      <c r="AO65" s="785" t="s">
        <v>883</v>
      </c>
      <c r="AP65" s="703" t="s">
        <v>2044</v>
      </c>
      <c r="AQ65" s="763">
        <f>V313</f>
        <v>947</v>
      </c>
      <c r="AR65" s="703" t="s">
        <v>883</v>
      </c>
      <c r="AS65" s="763">
        <f>(AN65*AQ65)</f>
        <v>947</v>
      </c>
    </row>
    <row r="66" spans="1:45" ht="24" customHeight="1">
      <c r="A66" s="218">
        <f t="shared" si="13"/>
        <v>54</v>
      </c>
      <c r="B66" s="521" t="s">
        <v>1519</v>
      </c>
      <c r="C66" s="438">
        <f>AE18</f>
        <v>812</v>
      </c>
      <c r="D66" s="521" t="s">
        <v>883</v>
      </c>
      <c r="G66" s="7" t="s">
        <v>454</v>
      </c>
      <c r="H66" s="1" t="s">
        <v>455</v>
      </c>
      <c r="I66" s="1" t="s">
        <v>991</v>
      </c>
      <c r="J66" s="1" t="s">
        <v>454</v>
      </c>
      <c r="K66" s="8">
        <v>0</v>
      </c>
      <c r="M66" s="8">
        <v>4.5</v>
      </c>
      <c r="N66" s="1" t="s">
        <v>884</v>
      </c>
      <c r="O66" s="1" t="s">
        <v>121</v>
      </c>
      <c r="P66" s="8">
        <f>(K23)</f>
        <v>6436.56</v>
      </c>
      <c r="Q66" s="1" t="s">
        <v>884</v>
      </c>
      <c r="R66" s="8">
        <f>(M66*P66)</f>
        <v>28964.52</v>
      </c>
      <c r="U66" t="s">
        <v>6130</v>
      </c>
      <c r="V66" t="s">
        <v>2234</v>
      </c>
      <c r="W66" s="1018">
        <v>195.7</v>
      </c>
      <c r="AE66" s="438">
        <f t="shared" si="12"/>
        <v>0</v>
      </c>
      <c r="AG66" s="8">
        <f t="shared" si="2"/>
        <v>0</v>
      </c>
      <c r="AH66">
        <f t="shared" si="3"/>
        <v>0</v>
      </c>
      <c r="AI66">
        <f t="shared" si="4"/>
        <v>0</v>
      </c>
      <c r="AJ66">
        <f t="shared" si="5"/>
        <v>0</v>
      </c>
      <c r="AK66">
        <f t="shared" si="6"/>
        <v>0</v>
      </c>
      <c r="AN66" s="8">
        <v>3</v>
      </c>
      <c r="AO66" s="7" t="s">
        <v>883</v>
      </c>
      <c r="AP66" s="1" t="s">
        <v>1743</v>
      </c>
      <c r="AQ66" s="8">
        <f>V314</f>
        <v>884</v>
      </c>
      <c r="AR66" s="1" t="s">
        <v>883</v>
      </c>
      <c r="AS66" s="8">
        <f>(AN66*AQ66)</f>
        <v>2652</v>
      </c>
    </row>
    <row r="67" spans="1:45" ht="34.5" customHeight="1">
      <c r="A67" s="218">
        <f t="shared" si="13"/>
        <v>55</v>
      </c>
      <c r="B67" s="521" t="s">
        <v>877</v>
      </c>
      <c r="C67" s="438">
        <f>AC31</f>
        <v>6040</v>
      </c>
      <c r="D67" s="521" t="s">
        <v>876</v>
      </c>
      <c r="K67" s="5" t="s">
        <v>1614</v>
      </c>
      <c r="M67" s="8">
        <v>1.8</v>
      </c>
      <c r="N67" s="1" t="s">
        <v>883</v>
      </c>
      <c r="O67" s="1" t="s">
        <v>1743</v>
      </c>
      <c r="P67" s="8">
        <f>(C11)</f>
        <v>884</v>
      </c>
      <c r="Q67" s="1" t="s">
        <v>883</v>
      </c>
      <c r="R67" s="8">
        <f>(M67*P67)</f>
        <v>1591.2</v>
      </c>
      <c r="U67" t="s">
        <v>6131</v>
      </c>
      <c r="V67" t="s">
        <v>2234</v>
      </c>
      <c r="W67" s="1018">
        <v>370.25</v>
      </c>
      <c r="AD67" s="1056" t="s">
        <v>6351</v>
      </c>
      <c r="AE67" s="438">
        <f t="shared" si="12"/>
        <v>40.65</v>
      </c>
      <c r="AF67" s="36">
        <v>36.950000000000003</v>
      </c>
      <c r="AG67" s="8">
        <f t="shared" si="2"/>
        <v>40.65</v>
      </c>
      <c r="AH67">
        <f t="shared" si="3"/>
        <v>44.34</v>
      </c>
      <c r="AI67" t="e">
        <f>#REF!*1.5</f>
        <v>#REF!</v>
      </c>
      <c r="AJ67" t="e">
        <f>#REF!*1.05</f>
        <v>#REF!</v>
      </c>
      <c r="AK67" t="e">
        <f>#REF!*1.25</f>
        <v>#REF!</v>
      </c>
      <c r="AN67" s="8">
        <v>2</v>
      </c>
      <c r="AO67" s="7" t="s">
        <v>883</v>
      </c>
      <c r="AP67" s="1" t="s">
        <v>1936</v>
      </c>
      <c r="AQ67" s="8">
        <f>V315</f>
        <v>618</v>
      </c>
      <c r="AR67" s="1" t="s">
        <v>883</v>
      </c>
      <c r="AS67" s="8">
        <f>(AN67*AQ67)</f>
        <v>1236</v>
      </c>
    </row>
    <row r="68" spans="1:45" ht="24" customHeight="1">
      <c r="A68" s="218">
        <f t="shared" si="13"/>
        <v>56</v>
      </c>
      <c r="B68" s="521" t="s">
        <v>1520</v>
      </c>
      <c r="C68" s="438">
        <f t="shared" ref="C68:C74" si="14">AC9</f>
        <v>805.11</v>
      </c>
      <c r="D68" s="521" t="s">
        <v>884</v>
      </c>
      <c r="H68" s="1" t="s">
        <v>1541</v>
      </c>
      <c r="K68" s="38">
        <f>SUM(K63:K66)</f>
        <v>3332</v>
      </c>
      <c r="M68" s="8">
        <v>17.7</v>
      </c>
      <c r="N68" s="1" t="s">
        <v>883</v>
      </c>
      <c r="O68" s="1" t="s">
        <v>1936</v>
      </c>
      <c r="P68" s="8">
        <f>(C12)</f>
        <v>618</v>
      </c>
      <c r="Q68" s="1" t="s">
        <v>883</v>
      </c>
      <c r="R68" s="8">
        <f>(M68*P68)</f>
        <v>10938.6</v>
      </c>
      <c r="U68" t="s">
        <v>6132</v>
      </c>
      <c r="W68" s="4"/>
      <c r="AE68" s="438">
        <f t="shared" si="12"/>
        <v>0</v>
      </c>
      <c r="AG68" s="8">
        <f t="shared" si="2"/>
        <v>0</v>
      </c>
      <c r="AH68">
        <f t="shared" si="3"/>
        <v>0</v>
      </c>
      <c r="AI68">
        <f t="shared" si="4"/>
        <v>0</v>
      </c>
      <c r="AJ68">
        <f t="shared" si="5"/>
        <v>0</v>
      </c>
      <c r="AK68">
        <f t="shared" si="6"/>
        <v>0</v>
      </c>
      <c r="AN68" s="8">
        <v>6</v>
      </c>
      <c r="AO68" s="7" t="s">
        <v>883</v>
      </c>
      <c r="AP68" s="1" t="s">
        <v>324</v>
      </c>
      <c r="AQ68" s="8">
        <f>V316</f>
        <v>507</v>
      </c>
      <c r="AR68" s="1" t="s">
        <v>883</v>
      </c>
      <c r="AS68" s="8">
        <f>(AN68*AQ68)</f>
        <v>3042</v>
      </c>
    </row>
    <row r="69" spans="1:45" ht="24" customHeight="1">
      <c r="A69" s="218">
        <f t="shared" si="13"/>
        <v>57</v>
      </c>
      <c r="B69" s="521" t="s">
        <v>887</v>
      </c>
      <c r="C69" s="438">
        <f t="shared" si="14"/>
        <v>1004.11</v>
      </c>
      <c r="D69" s="521" t="s">
        <v>884</v>
      </c>
      <c r="K69" s="5" t="s">
        <v>1614</v>
      </c>
      <c r="M69" s="8">
        <v>14.1</v>
      </c>
      <c r="N69" s="1" t="s">
        <v>883</v>
      </c>
      <c r="O69" s="1" t="s">
        <v>324</v>
      </c>
      <c r="P69" s="8">
        <f>(C13)</f>
        <v>507</v>
      </c>
      <c r="Q69" s="1" t="s">
        <v>883</v>
      </c>
      <c r="R69" s="8">
        <f>(M69*P69)</f>
        <v>7148.7</v>
      </c>
      <c r="U69" t="s">
        <v>6133</v>
      </c>
      <c r="V69" t="s">
        <v>1422</v>
      </c>
      <c r="W69" s="1018">
        <v>9180</v>
      </c>
      <c r="AE69" s="438">
        <f t="shared" si="12"/>
        <v>0</v>
      </c>
      <c r="AG69" s="8">
        <f t="shared" si="2"/>
        <v>0</v>
      </c>
      <c r="AH69">
        <f t="shared" si="3"/>
        <v>0</v>
      </c>
      <c r="AI69">
        <f t="shared" si="4"/>
        <v>0</v>
      </c>
      <c r="AJ69">
        <f t="shared" si="5"/>
        <v>0</v>
      </c>
      <c r="AK69">
        <f t="shared" si="6"/>
        <v>0</v>
      </c>
      <c r="AO69" s="7" t="s">
        <v>454</v>
      </c>
      <c r="AP69" s="1" t="s">
        <v>455</v>
      </c>
      <c r="AR69" s="1" t="s">
        <v>454</v>
      </c>
      <c r="AS69" s="8">
        <v>5</v>
      </c>
    </row>
    <row r="70" spans="1:45" ht="24" customHeight="1">
      <c r="A70" s="218">
        <f t="shared" si="13"/>
        <v>58</v>
      </c>
      <c r="B70" s="521" t="s">
        <v>1521</v>
      </c>
      <c r="C70" s="438">
        <f t="shared" si="14"/>
        <v>1118.04</v>
      </c>
      <c r="D70" s="521" t="s">
        <v>884</v>
      </c>
      <c r="G70" s="7" t="s">
        <v>2289</v>
      </c>
      <c r="H70" s="1" t="s">
        <v>1662</v>
      </c>
      <c r="N70" s="1" t="s">
        <v>454</v>
      </c>
      <c r="O70" s="1" t="s">
        <v>455</v>
      </c>
      <c r="Q70" s="1" t="s">
        <v>454</v>
      </c>
      <c r="R70" s="8">
        <v>0</v>
      </c>
      <c r="U70" t="s">
        <v>6134</v>
      </c>
      <c r="V70" t="s">
        <v>1422</v>
      </c>
      <c r="W70" s="1018">
        <v>7140</v>
      </c>
      <c r="AE70" s="438">
        <f t="shared" si="12"/>
        <v>0</v>
      </c>
      <c r="AG70" s="8">
        <f t="shared" si="2"/>
        <v>0</v>
      </c>
      <c r="AH70">
        <f t="shared" si="3"/>
        <v>0</v>
      </c>
      <c r="AI70">
        <f t="shared" si="4"/>
        <v>0</v>
      </c>
      <c r="AJ70">
        <f t="shared" si="5"/>
        <v>0</v>
      </c>
      <c r="AK70">
        <f t="shared" si="6"/>
        <v>0</v>
      </c>
      <c r="AO70" s="3"/>
      <c r="AR70" s="10"/>
      <c r="AS70" s="5" t="s">
        <v>1614</v>
      </c>
    </row>
    <row r="71" spans="1:45" ht="24" customHeight="1">
      <c r="A71" s="218">
        <f t="shared" si="13"/>
        <v>59</v>
      </c>
      <c r="B71" s="521" t="s">
        <v>1522</v>
      </c>
      <c r="C71" s="438">
        <f t="shared" si="14"/>
        <v>1356.71</v>
      </c>
      <c r="D71" s="521" t="s">
        <v>884</v>
      </c>
      <c r="H71" s="5" t="s">
        <v>1614</v>
      </c>
      <c r="R71" s="5" t="s">
        <v>1614</v>
      </c>
      <c r="U71" t="s">
        <v>6135</v>
      </c>
      <c r="V71" t="s">
        <v>6136</v>
      </c>
      <c r="W71" s="1018">
        <v>8106</v>
      </c>
      <c r="AE71" s="438">
        <f t="shared" si="12"/>
        <v>0</v>
      </c>
      <c r="AG71" s="8">
        <f t="shared" si="2"/>
        <v>0</v>
      </c>
      <c r="AH71">
        <f t="shared" si="3"/>
        <v>0</v>
      </c>
      <c r="AI71">
        <f t="shared" si="4"/>
        <v>0</v>
      </c>
      <c r="AJ71">
        <f t="shared" si="5"/>
        <v>0</v>
      </c>
      <c r="AK71">
        <f t="shared" si="6"/>
        <v>0</v>
      </c>
      <c r="AO71" s="3"/>
      <c r="AP71" s="1" t="s">
        <v>3831</v>
      </c>
      <c r="AR71" s="10"/>
      <c r="AS71" s="8">
        <f>SUM(AS63:AS69)</f>
        <v>19738.38</v>
      </c>
    </row>
    <row r="72" spans="1:45" ht="24" customHeight="1">
      <c r="A72" s="218">
        <f t="shared" si="13"/>
        <v>60</v>
      </c>
      <c r="B72" s="521" t="s">
        <v>1523</v>
      </c>
      <c r="C72" s="438">
        <f t="shared" si="14"/>
        <v>1717.71</v>
      </c>
      <c r="D72" s="521" t="s">
        <v>884</v>
      </c>
      <c r="F72" s="8">
        <v>0.18</v>
      </c>
      <c r="G72" s="7" t="s">
        <v>876</v>
      </c>
      <c r="H72" s="1" t="s">
        <v>877</v>
      </c>
      <c r="I72" s="8">
        <f>(C67)</f>
        <v>6040</v>
      </c>
      <c r="J72" s="1" t="s">
        <v>876</v>
      </c>
      <c r="K72" s="8">
        <f>(F72*I72)</f>
        <v>1087.2</v>
      </c>
      <c r="O72" s="1" t="s">
        <v>625</v>
      </c>
      <c r="R72" s="8">
        <f>SUM(R65:R70)</f>
        <v>65047.41</v>
      </c>
      <c r="U72" t="s">
        <v>6137</v>
      </c>
      <c r="V72" t="s">
        <v>6136</v>
      </c>
      <c r="W72" s="1018">
        <v>7482</v>
      </c>
      <c r="AE72" s="438">
        <f t="shared" si="12"/>
        <v>0</v>
      </c>
      <c r="AG72" s="8">
        <f t="shared" si="2"/>
        <v>0</v>
      </c>
      <c r="AH72">
        <f t="shared" si="3"/>
        <v>0</v>
      </c>
      <c r="AI72">
        <f t="shared" si="4"/>
        <v>0</v>
      </c>
      <c r="AJ72">
        <f t="shared" si="5"/>
        <v>0</v>
      </c>
      <c r="AK72">
        <f t="shared" si="6"/>
        <v>0</v>
      </c>
      <c r="AO72" s="3"/>
      <c r="AR72" s="10"/>
      <c r="AS72" s="5" t="s">
        <v>1614</v>
      </c>
    </row>
    <row r="73" spans="1:45" ht="24" customHeight="1">
      <c r="A73" s="218">
        <f t="shared" si="13"/>
        <v>61</v>
      </c>
      <c r="B73" s="521" t="s">
        <v>666</v>
      </c>
      <c r="C73" s="438">
        <f t="shared" si="14"/>
        <v>1822.71</v>
      </c>
      <c r="D73" s="521" t="s">
        <v>884</v>
      </c>
      <c r="F73" s="8">
        <v>1</v>
      </c>
      <c r="G73" s="7" t="s">
        <v>884</v>
      </c>
      <c r="H73" s="1" t="s">
        <v>885</v>
      </c>
      <c r="I73" s="8">
        <f>(C78)</f>
        <v>1977.76</v>
      </c>
      <c r="J73" s="1" t="s">
        <v>884</v>
      </c>
      <c r="K73" s="8">
        <f>(F73*I73)</f>
        <v>1977.76</v>
      </c>
      <c r="R73" s="5" t="s">
        <v>1614</v>
      </c>
      <c r="W73" s="4"/>
      <c r="AE73" s="438">
        <f t="shared" si="12"/>
        <v>0</v>
      </c>
      <c r="AG73" s="8">
        <f t="shared" si="2"/>
        <v>0</v>
      </c>
      <c r="AH73">
        <f t="shared" si="3"/>
        <v>0</v>
      </c>
      <c r="AI73">
        <f t="shared" si="4"/>
        <v>0</v>
      </c>
      <c r="AJ73">
        <f t="shared" si="5"/>
        <v>0</v>
      </c>
      <c r="AK73">
        <f t="shared" si="6"/>
        <v>0</v>
      </c>
      <c r="AO73" s="3"/>
      <c r="AP73" s="58" t="s">
        <v>788</v>
      </c>
      <c r="AR73" s="10"/>
      <c r="AS73" s="38">
        <f>(AS71/2.83168)</f>
        <v>6970.55</v>
      </c>
    </row>
    <row r="74" spans="1:45" ht="24" customHeight="1">
      <c r="A74" s="218">
        <f t="shared" si="13"/>
        <v>62</v>
      </c>
      <c r="B74" s="521" t="s">
        <v>970</v>
      </c>
      <c r="C74" s="438">
        <f t="shared" si="14"/>
        <v>1409.71</v>
      </c>
      <c r="D74" s="521" t="s">
        <v>884</v>
      </c>
      <c r="F74" s="8">
        <v>1</v>
      </c>
      <c r="G74" s="7" t="s">
        <v>884</v>
      </c>
      <c r="H74" s="1" t="s">
        <v>889</v>
      </c>
      <c r="I74" s="8">
        <f>(C18)</f>
        <v>110</v>
      </c>
      <c r="J74" s="1" t="s">
        <v>884</v>
      </c>
      <c r="K74" s="8">
        <f>(F74*I74)</f>
        <v>110</v>
      </c>
      <c r="O74" s="1" t="s">
        <v>788</v>
      </c>
      <c r="R74" s="8">
        <f>(R72/10)</f>
        <v>6504.74</v>
      </c>
      <c r="U74" s="327" t="s">
        <v>6138</v>
      </c>
      <c r="V74" t="s">
        <v>6139</v>
      </c>
      <c r="W74" s="1018">
        <v>2419</v>
      </c>
      <c r="AE74" s="438">
        <f t="shared" ref="AE74:AE82" si="15">AG74</f>
        <v>0</v>
      </c>
      <c r="AG74" s="8">
        <f t="shared" ref="AG74:AG77" si="16">AF74*1.1</f>
        <v>0</v>
      </c>
      <c r="AH74">
        <f t="shared" ref="AH74" si="17">AF74*1.2</f>
        <v>0</v>
      </c>
      <c r="AI74">
        <f t="shared" ref="AI74:AI98" si="18">AF74*1.5</f>
        <v>0</v>
      </c>
      <c r="AJ74">
        <f t="shared" ref="AJ74:AJ98" si="19">AF74*1.05</f>
        <v>0</v>
      </c>
      <c r="AK74">
        <f t="shared" ref="AK74:AK98" si="20">AF74*1.25</f>
        <v>0</v>
      </c>
      <c r="AO74" s="3"/>
      <c r="AR74" s="10"/>
      <c r="AS74" s="5" t="s">
        <v>2090</v>
      </c>
    </row>
    <row r="75" spans="1:45" ht="24" customHeight="1">
      <c r="A75" s="218">
        <f t="shared" si="13"/>
        <v>63</v>
      </c>
      <c r="B75" s="521" t="s">
        <v>971</v>
      </c>
      <c r="C75" s="161">
        <v>175</v>
      </c>
      <c r="D75" s="219" t="s">
        <v>2289</v>
      </c>
      <c r="G75" s="7" t="s">
        <v>454</v>
      </c>
      <c r="H75" s="1" t="s">
        <v>455</v>
      </c>
      <c r="I75" s="1" t="s">
        <v>991</v>
      </c>
      <c r="J75" s="1" t="s">
        <v>454</v>
      </c>
      <c r="K75" s="8">
        <v>0</v>
      </c>
      <c r="R75" s="5" t="s">
        <v>2090</v>
      </c>
      <c r="W75" s="4"/>
      <c r="AE75" s="438">
        <f t="shared" si="15"/>
        <v>0</v>
      </c>
      <c r="AG75" s="8">
        <f t="shared" si="16"/>
        <v>0</v>
      </c>
      <c r="AH75">
        <f t="shared" ref="AH75:AH98" si="21">AF75*1.2</f>
        <v>0</v>
      </c>
      <c r="AI75">
        <f t="shared" si="18"/>
        <v>0</v>
      </c>
      <c r="AJ75">
        <f t="shared" si="19"/>
        <v>0</v>
      </c>
      <c r="AK75">
        <f t="shared" si="20"/>
        <v>0</v>
      </c>
      <c r="AO75" s="3"/>
      <c r="AP75" s="1" t="s">
        <v>390</v>
      </c>
      <c r="AR75" s="10"/>
      <c r="AS75" s="8">
        <f>AS73+C19</f>
        <v>7045.35</v>
      </c>
    </row>
    <row r="76" spans="1:45" ht="24" customHeight="1">
      <c r="A76" s="218">
        <f t="shared" si="13"/>
        <v>64</v>
      </c>
      <c r="B76" s="521" t="s">
        <v>972</v>
      </c>
      <c r="C76" s="161">
        <v>460</v>
      </c>
      <c r="D76" s="535">
        <v>290</v>
      </c>
      <c r="E76" t="s">
        <v>4408</v>
      </c>
      <c r="K76" s="5" t="s">
        <v>1614</v>
      </c>
      <c r="N76" s="1" t="s">
        <v>2289</v>
      </c>
      <c r="O76" s="1" t="s">
        <v>973</v>
      </c>
      <c r="W76" s="4"/>
      <c r="AE76" s="438">
        <f t="shared" si="15"/>
        <v>0</v>
      </c>
      <c r="AG76" s="8">
        <f t="shared" si="16"/>
        <v>0</v>
      </c>
      <c r="AH76">
        <f t="shared" si="21"/>
        <v>0</v>
      </c>
      <c r="AI76">
        <f t="shared" si="18"/>
        <v>0</v>
      </c>
      <c r="AJ76">
        <f t="shared" si="19"/>
        <v>0</v>
      </c>
      <c r="AK76">
        <f t="shared" si="20"/>
        <v>0</v>
      </c>
      <c r="AO76" s="3"/>
      <c r="AP76" s="1" t="s">
        <v>392</v>
      </c>
      <c r="AR76" s="10"/>
      <c r="AS76" s="8">
        <f>AS75+C20</f>
        <v>7196.25</v>
      </c>
    </row>
    <row r="77" spans="1:45" ht="24" customHeight="1">
      <c r="A77" s="218">
        <f t="shared" si="13"/>
        <v>65</v>
      </c>
      <c r="B77" s="521" t="s">
        <v>1577</v>
      </c>
      <c r="C77" s="220">
        <f>AC34</f>
        <v>4563.5</v>
      </c>
      <c r="D77" s="219" t="s">
        <v>884</v>
      </c>
      <c r="H77" s="1" t="s">
        <v>1541</v>
      </c>
      <c r="K77" s="38">
        <f>SUM(K72:K75)</f>
        <v>3174.96</v>
      </c>
      <c r="O77" s="1" t="s">
        <v>432</v>
      </c>
      <c r="W77" s="4"/>
      <c r="AE77" s="438">
        <f t="shared" si="15"/>
        <v>0</v>
      </c>
      <c r="AG77" s="8">
        <f t="shared" si="16"/>
        <v>0</v>
      </c>
      <c r="AH77">
        <f t="shared" si="21"/>
        <v>0</v>
      </c>
      <c r="AI77">
        <f t="shared" si="18"/>
        <v>0</v>
      </c>
      <c r="AJ77">
        <f t="shared" si="19"/>
        <v>0</v>
      </c>
      <c r="AK77">
        <f t="shared" si="20"/>
        <v>0</v>
      </c>
      <c r="AO77" s="3"/>
      <c r="AP77" s="1" t="s">
        <v>2270</v>
      </c>
      <c r="AR77" s="10"/>
      <c r="AS77" s="8">
        <f>AS76+C20</f>
        <v>7347.15</v>
      </c>
    </row>
    <row r="78" spans="1:45" ht="24" customHeight="1">
      <c r="A78" s="218">
        <f t="shared" si="13"/>
        <v>66</v>
      </c>
      <c r="B78" s="521" t="s">
        <v>1447</v>
      </c>
      <c r="C78" s="220">
        <f t="shared" ref="C78:C91" si="22">AC16</f>
        <v>1977.76</v>
      </c>
      <c r="D78" s="219" t="s">
        <v>884</v>
      </c>
      <c r="K78" s="5" t="s">
        <v>1614</v>
      </c>
      <c r="O78" s="5" t="s">
        <v>1614</v>
      </c>
      <c r="W78" s="4"/>
      <c r="AE78" s="438">
        <f t="shared" si="15"/>
        <v>0</v>
      </c>
      <c r="AG78" s="1"/>
      <c r="AH78">
        <f t="shared" si="21"/>
        <v>0</v>
      </c>
      <c r="AI78">
        <f t="shared" si="18"/>
        <v>0</v>
      </c>
      <c r="AJ78">
        <f t="shared" si="19"/>
        <v>0</v>
      </c>
      <c r="AK78">
        <f t="shared" si="20"/>
        <v>0</v>
      </c>
      <c r="AO78" s="3"/>
      <c r="AP78" s="1" t="s">
        <v>384</v>
      </c>
      <c r="AR78" s="10"/>
      <c r="AS78" s="8">
        <f>AS77+C20</f>
        <v>7498.05</v>
      </c>
    </row>
    <row r="79" spans="1:45" ht="24" customHeight="1">
      <c r="A79" s="218">
        <f t="shared" si="13"/>
        <v>67</v>
      </c>
      <c r="B79" s="521" t="s">
        <v>1054</v>
      </c>
      <c r="C79" s="220">
        <f t="shared" si="22"/>
        <v>1977.76</v>
      </c>
      <c r="D79" s="219" t="s">
        <v>884</v>
      </c>
      <c r="F79" s="24">
        <v>1.1000000000000001</v>
      </c>
      <c r="G79" s="7" t="s">
        <v>991</v>
      </c>
      <c r="H79" s="1" t="s">
        <v>1448</v>
      </c>
      <c r="M79" s="8">
        <v>4600</v>
      </c>
      <c r="N79" s="1" t="s">
        <v>1449</v>
      </c>
      <c r="O79" s="1" t="s">
        <v>1132</v>
      </c>
      <c r="P79" s="8">
        <f>AC41</f>
        <v>7035.9</v>
      </c>
      <c r="Q79" s="1" t="s">
        <v>1622</v>
      </c>
      <c r="R79" s="8">
        <f>(M79*P79)/1000</f>
        <v>32365.14</v>
      </c>
      <c r="S79" s="20">
        <v>1.1000000000000001</v>
      </c>
      <c r="T79" s="7" t="s">
        <v>991</v>
      </c>
      <c r="U79" s="33" t="s">
        <v>2200</v>
      </c>
      <c r="W79" s="4"/>
      <c r="AE79" s="438">
        <f t="shared" si="15"/>
        <v>0</v>
      </c>
      <c r="AG79" s="1"/>
      <c r="AH79">
        <f t="shared" si="21"/>
        <v>0</v>
      </c>
      <c r="AI79">
        <f t="shared" si="18"/>
        <v>0</v>
      </c>
      <c r="AJ79">
        <f t="shared" si="19"/>
        <v>0</v>
      </c>
      <c r="AK79">
        <f t="shared" si="20"/>
        <v>0</v>
      </c>
      <c r="AO79" s="3"/>
      <c r="AP79" s="1" t="s">
        <v>493</v>
      </c>
      <c r="AR79" s="10"/>
      <c r="AS79" s="8">
        <f>AS78+C20</f>
        <v>7648.95</v>
      </c>
    </row>
    <row r="80" spans="1:45" ht="24" customHeight="1">
      <c r="A80" s="218">
        <f t="shared" si="13"/>
        <v>68</v>
      </c>
      <c r="B80" s="521" t="s">
        <v>1505</v>
      </c>
      <c r="C80" s="220">
        <f t="shared" si="22"/>
        <v>5973.5</v>
      </c>
      <c r="D80" s="219" t="s">
        <v>1506</v>
      </c>
      <c r="F80" s="13" t="s">
        <v>991</v>
      </c>
      <c r="H80" s="1" t="s">
        <v>1507</v>
      </c>
      <c r="M80" s="8">
        <v>2.5</v>
      </c>
      <c r="N80" s="1" t="s">
        <v>884</v>
      </c>
      <c r="O80" s="1" t="s">
        <v>1655</v>
      </c>
      <c r="P80" s="8">
        <f>(K49)</f>
        <v>3827.28</v>
      </c>
      <c r="Q80" s="1" t="s">
        <v>884</v>
      </c>
      <c r="R80" s="8">
        <f>(M80*P80)</f>
        <v>9568.2000000000007</v>
      </c>
      <c r="S80" s="408" t="s">
        <v>991</v>
      </c>
      <c r="T80" s="3"/>
      <c r="U80" s="1" t="s">
        <v>1507</v>
      </c>
      <c r="W80" s="4"/>
      <c r="AE80" s="438">
        <f t="shared" si="15"/>
        <v>0</v>
      </c>
      <c r="AG80" s="1"/>
      <c r="AH80">
        <f t="shared" si="21"/>
        <v>0</v>
      </c>
      <c r="AI80">
        <f t="shared" si="18"/>
        <v>0</v>
      </c>
      <c r="AJ80">
        <f t="shared" si="19"/>
        <v>0</v>
      </c>
      <c r="AK80">
        <f t="shared" si="20"/>
        <v>0</v>
      </c>
      <c r="AQ80" s="51"/>
      <c r="AS80" s="1"/>
    </row>
    <row r="81" spans="1:45" ht="24" customHeight="1">
      <c r="A81" s="218">
        <f t="shared" si="13"/>
        <v>69</v>
      </c>
      <c r="B81" s="521" t="s">
        <v>67</v>
      </c>
      <c r="C81" s="220">
        <f t="shared" si="22"/>
        <v>920.5</v>
      </c>
      <c r="D81" s="219" t="s">
        <v>884</v>
      </c>
      <c r="F81" s="8">
        <v>10</v>
      </c>
      <c r="G81" s="7" t="s">
        <v>884</v>
      </c>
      <c r="H81" s="1" t="s">
        <v>1198</v>
      </c>
      <c r="I81" s="8">
        <f>(C61)</f>
        <v>106.25</v>
      </c>
      <c r="J81" s="1" t="s">
        <v>884</v>
      </c>
      <c r="K81" s="8">
        <f>(F81*I81)</f>
        <v>1062.5</v>
      </c>
      <c r="M81" s="8">
        <v>3.5</v>
      </c>
      <c r="N81" s="1" t="s">
        <v>883</v>
      </c>
      <c r="O81" s="1" t="s">
        <v>2044</v>
      </c>
      <c r="P81" s="8">
        <f>(C10)</f>
        <v>947</v>
      </c>
      <c r="Q81" s="1" t="s">
        <v>883</v>
      </c>
      <c r="R81" s="8">
        <f>(M81*P81)</f>
        <v>3314.5</v>
      </c>
      <c r="S81" s="12">
        <v>10</v>
      </c>
      <c r="T81" s="7" t="s">
        <v>884</v>
      </c>
      <c r="U81" s="1" t="s">
        <v>1198</v>
      </c>
      <c r="V81" s="8">
        <f>AE39</f>
        <v>70.95</v>
      </c>
      <c r="W81" s="2" t="s">
        <v>884</v>
      </c>
      <c r="X81" s="8">
        <f>(S81*V81)</f>
        <v>709.5</v>
      </c>
      <c r="AE81" s="438">
        <f t="shared" si="15"/>
        <v>0</v>
      </c>
      <c r="AG81" s="1"/>
      <c r="AH81">
        <f t="shared" si="21"/>
        <v>0</v>
      </c>
      <c r="AI81">
        <f t="shared" si="18"/>
        <v>0</v>
      </c>
      <c r="AJ81">
        <f t="shared" si="19"/>
        <v>0</v>
      </c>
      <c r="AK81">
        <f t="shared" si="20"/>
        <v>0</v>
      </c>
      <c r="AQ81" s="51"/>
      <c r="AS81" s="1"/>
    </row>
    <row r="82" spans="1:45" ht="24" customHeight="1">
      <c r="A82" s="218">
        <f t="shared" si="13"/>
        <v>70</v>
      </c>
      <c r="B82" s="521" t="s">
        <v>2045</v>
      </c>
      <c r="C82" s="220">
        <f t="shared" si="22"/>
        <v>1001.5</v>
      </c>
      <c r="D82" s="219" t="s">
        <v>884</v>
      </c>
      <c r="F82" s="8">
        <v>10</v>
      </c>
      <c r="G82" s="7" t="s">
        <v>884</v>
      </c>
      <c r="H82" s="1" t="s">
        <v>2046</v>
      </c>
      <c r="I82" s="8">
        <f>(C61)</f>
        <v>106.25</v>
      </c>
      <c r="J82" s="1" t="s">
        <v>884</v>
      </c>
      <c r="K82" s="8">
        <f>(F82*I82)</f>
        <v>1062.5</v>
      </c>
      <c r="L82">
        <f>I82+I81</f>
        <v>212.5</v>
      </c>
      <c r="M82" s="8">
        <v>10.6</v>
      </c>
      <c r="N82" s="1" t="s">
        <v>883</v>
      </c>
      <c r="O82" s="1" t="s">
        <v>1743</v>
      </c>
      <c r="P82" s="8">
        <f>(C11)</f>
        <v>884</v>
      </c>
      <c r="Q82" s="1" t="s">
        <v>883</v>
      </c>
      <c r="R82" s="8">
        <f>(M82*P82)</f>
        <v>9370.4</v>
      </c>
      <c r="S82" s="12">
        <v>10</v>
      </c>
      <c r="T82" s="7" t="s">
        <v>884</v>
      </c>
      <c r="U82" s="1" t="s">
        <v>2046</v>
      </c>
      <c r="V82" s="8">
        <f>V81</f>
        <v>70.95</v>
      </c>
      <c r="W82" s="2" t="s">
        <v>884</v>
      </c>
      <c r="X82" s="8">
        <f>(S82*V82)</f>
        <v>709.5</v>
      </c>
      <c r="AE82" s="438">
        <f t="shared" si="15"/>
        <v>0</v>
      </c>
      <c r="AG82" s="1"/>
      <c r="AH82">
        <f t="shared" si="21"/>
        <v>0</v>
      </c>
      <c r="AI82">
        <f t="shared" si="18"/>
        <v>0</v>
      </c>
      <c r="AJ82">
        <f t="shared" si="19"/>
        <v>0</v>
      </c>
      <c r="AK82">
        <f t="shared" si="20"/>
        <v>0</v>
      </c>
      <c r="AQ82" s="51"/>
      <c r="AS82" s="1"/>
    </row>
    <row r="83" spans="1:45" ht="24" customHeight="1">
      <c r="A83" s="218">
        <f t="shared" si="13"/>
        <v>71</v>
      </c>
      <c r="B83" s="521" t="s">
        <v>2047</v>
      </c>
      <c r="C83" s="220">
        <f t="shared" si="22"/>
        <v>16106</v>
      </c>
      <c r="D83" s="219" t="s">
        <v>1506</v>
      </c>
      <c r="E83" s="864">
        <v>8710</v>
      </c>
      <c r="F83" s="8">
        <v>10</v>
      </c>
      <c r="G83" s="7" t="s">
        <v>884</v>
      </c>
      <c r="H83" s="1" t="s">
        <v>2048</v>
      </c>
      <c r="I83" s="8">
        <f>(C26)/3</f>
        <v>12.32</v>
      </c>
      <c r="J83" s="1" t="s">
        <v>884</v>
      </c>
      <c r="K83" s="8">
        <f>(F83*I83)</f>
        <v>123.2</v>
      </c>
      <c r="M83" s="8">
        <v>7.1</v>
      </c>
      <c r="N83" s="1" t="s">
        <v>883</v>
      </c>
      <c r="O83" s="1" t="s">
        <v>1936</v>
      </c>
      <c r="P83" s="8">
        <f>(C12)</f>
        <v>618</v>
      </c>
      <c r="Q83" s="1" t="s">
        <v>883</v>
      </c>
      <c r="R83" s="8">
        <f>(M83*P83)</f>
        <v>4387.8</v>
      </c>
      <c r="S83" s="12">
        <v>10</v>
      </c>
      <c r="T83" s="7" t="s">
        <v>884</v>
      </c>
      <c r="U83" s="1" t="s">
        <v>2048</v>
      </c>
      <c r="V83" s="8">
        <f>AE27/3</f>
        <v>10.82</v>
      </c>
      <c r="W83" s="2" t="s">
        <v>884</v>
      </c>
      <c r="X83" s="8">
        <f>(S83*V83)</f>
        <v>108.2</v>
      </c>
      <c r="AE83" s="438">
        <f t="shared" ref="AE83:AE106" si="23">AF83</f>
        <v>0</v>
      </c>
      <c r="AG83" s="1"/>
      <c r="AH83">
        <f t="shared" si="21"/>
        <v>0</v>
      </c>
      <c r="AI83">
        <f t="shared" si="18"/>
        <v>0</v>
      </c>
      <c r="AJ83">
        <f t="shared" si="19"/>
        <v>0</v>
      </c>
      <c r="AK83">
        <f t="shared" si="20"/>
        <v>0</v>
      </c>
      <c r="AQ83" s="51"/>
      <c r="AS83" s="1"/>
    </row>
    <row r="84" spans="1:45" ht="24" customHeight="1">
      <c r="A84" s="218">
        <f t="shared" si="13"/>
        <v>72</v>
      </c>
      <c r="B84" s="521" t="s">
        <v>2049</v>
      </c>
      <c r="C84" s="220">
        <f t="shared" si="22"/>
        <v>1348</v>
      </c>
      <c r="D84" s="219" t="s">
        <v>884</v>
      </c>
      <c r="G84" s="7" t="s">
        <v>454</v>
      </c>
      <c r="H84" s="1" t="s">
        <v>455</v>
      </c>
      <c r="J84" s="1" t="s">
        <v>454</v>
      </c>
      <c r="K84" s="8">
        <v>0</v>
      </c>
      <c r="M84" s="438">
        <v>21.2</v>
      </c>
      <c r="N84" s="1" t="s">
        <v>883</v>
      </c>
      <c r="O84" s="1" t="s">
        <v>324</v>
      </c>
      <c r="P84" s="8">
        <f>(C13)</f>
        <v>507</v>
      </c>
      <c r="Q84" s="1" t="s">
        <v>883</v>
      </c>
      <c r="R84" s="8">
        <f>(M84*P84)</f>
        <v>10748.4</v>
      </c>
      <c r="T84" s="7" t="s">
        <v>454</v>
      </c>
      <c r="U84" s="1" t="s">
        <v>455</v>
      </c>
      <c r="W84" s="2" t="s">
        <v>454</v>
      </c>
      <c r="X84" s="8">
        <v>0</v>
      </c>
      <c r="AE84" s="438">
        <f t="shared" si="23"/>
        <v>0</v>
      </c>
      <c r="AG84" s="1"/>
      <c r="AH84">
        <f t="shared" si="21"/>
        <v>0</v>
      </c>
      <c r="AI84">
        <f t="shared" si="18"/>
        <v>0</v>
      </c>
      <c r="AJ84">
        <f t="shared" si="19"/>
        <v>0</v>
      </c>
      <c r="AK84">
        <f t="shared" si="20"/>
        <v>0</v>
      </c>
      <c r="AN84" s="11">
        <v>9</v>
      </c>
      <c r="AO84" s="7" t="s">
        <v>2289</v>
      </c>
      <c r="AP84" s="1" t="s">
        <v>3832</v>
      </c>
      <c r="AR84" s="10"/>
    </row>
    <row r="85" spans="1:45" ht="24" customHeight="1">
      <c r="A85" s="218">
        <f t="shared" si="13"/>
        <v>73</v>
      </c>
      <c r="B85" s="521" t="s">
        <v>2039</v>
      </c>
      <c r="C85" s="220">
        <f t="shared" si="22"/>
        <v>993</v>
      </c>
      <c r="D85" s="219" t="s">
        <v>884</v>
      </c>
      <c r="K85" s="5" t="s">
        <v>1614</v>
      </c>
      <c r="N85" s="1" t="s">
        <v>454</v>
      </c>
      <c r="O85" s="1" t="s">
        <v>455</v>
      </c>
      <c r="Q85" s="1" t="s">
        <v>454</v>
      </c>
      <c r="R85" s="8">
        <v>0</v>
      </c>
      <c r="T85" s="3"/>
      <c r="W85" s="4"/>
      <c r="X85" s="5" t="s">
        <v>1614</v>
      </c>
      <c r="AE85" s="438">
        <f t="shared" si="23"/>
        <v>0</v>
      </c>
      <c r="AG85" s="1"/>
      <c r="AH85">
        <f t="shared" si="21"/>
        <v>0</v>
      </c>
      <c r="AI85">
        <f t="shared" si="18"/>
        <v>0</v>
      </c>
      <c r="AJ85">
        <f t="shared" si="19"/>
        <v>0</v>
      </c>
      <c r="AK85">
        <f t="shared" si="20"/>
        <v>0</v>
      </c>
      <c r="AO85" s="3"/>
      <c r="AP85" s="1" t="str">
        <f>AP61</f>
        <v>Bricks of size 23x11x7 cm</v>
      </c>
      <c r="AR85" s="10"/>
    </row>
    <row r="86" spans="1:45" ht="24" customHeight="1">
      <c r="A86" s="218">
        <f t="shared" si="13"/>
        <v>74</v>
      </c>
      <c r="B86" s="521" t="s">
        <v>3994</v>
      </c>
      <c r="C86" s="220">
        <f t="shared" si="22"/>
        <v>34300</v>
      </c>
      <c r="D86" s="219" t="s">
        <v>884</v>
      </c>
      <c r="H86" s="1" t="s">
        <v>625</v>
      </c>
      <c r="K86" s="8">
        <f>SUM(K81:K84)</f>
        <v>2248.1999999999998</v>
      </c>
      <c r="R86" s="5" t="s">
        <v>1614</v>
      </c>
      <c r="T86" s="3"/>
      <c r="U86" s="1" t="s">
        <v>625</v>
      </c>
      <c r="W86" s="4"/>
      <c r="X86" s="8">
        <f>SUM(X81:X84)</f>
        <v>1527.2</v>
      </c>
      <c r="AE86" s="438">
        <f t="shared" si="23"/>
        <v>0</v>
      </c>
      <c r="AG86" s="1"/>
      <c r="AH86">
        <f t="shared" si="21"/>
        <v>0</v>
      </c>
      <c r="AI86">
        <f t="shared" si="18"/>
        <v>0</v>
      </c>
      <c r="AJ86">
        <f t="shared" si="19"/>
        <v>0</v>
      </c>
      <c r="AK86">
        <f t="shared" si="20"/>
        <v>0</v>
      </c>
      <c r="AO86" s="3"/>
      <c r="AP86" s="5" t="s">
        <v>1614</v>
      </c>
      <c r="AR86" s="10"/>
    </row>
    <row r="87" spans="1:45" ht="24" customHeight="1">
      <c r="A87" s="218">
        <f t="shared" si="13"/>
        <v>75</v>
      </c>
      <c r="B87" s="521" t="s">
        <v>2051</v>
      </c>
      <c r="C87" s="220">
        <f t="shared" si="22"/>
        <v>39400</v>
      </c>
      <c r="D87" s="219" t="s">
        <v>884</v>
      </c>
      <c r="K87" s="5" t="s">
        <v>1614</v>
      </c>
      <c r="O87" s="1" t="s">
        <v>625</v>
      </c>
      <c r="R87" s="8">
        <f>SUM(R79:R85)</f>
        <v>69754.44</v>
      </c>
      <c r="T87" s="3"/>
      <c r="W87" s="4"/>
      <c r="X87" s="5" t="s">
        <v>1614</v>
      </c>
      <c r="AE87" s="438">
        <f t="shared" si="23"/>
        <v>0</v>
      </c>
      <c r="AG87" s="1"/>
      <c r="AH87">
        <f t="shared" si="21"/>
        <v>0</v>
      </c>
      <c r="AI87">
        <f t="shared" si="18"/>
        <v>0</v>
      </c>
      <c r="AJ87">
        <f t="shared" si="19"/>
        <v>0</v>
      </c>
      <c r="AK87">
        <f t="shared" si="20"/>
        <v>0</v>
      </c>
      <c r="AN87" s="8">
        <f>AN63</f>
        <v>1300</v>
      </c>
      <c r="AO87" s="7" t="s">
        <v>1449</v>
      </c>
      <c r="AP87" s="8" t="str">
        <f>AP61</f>
        <v>Bricks of size 23x11x7 cm</v>
      </c>
      <c r="AQ87" s="8">
        <f>AC45</f>
        <v>7035.9</v>
      </c>
      <c r="AR87" s="1" t="s">
        <v>1622</v>
      </c>
      <c r="AS87" s="8">
        <f>AQ87*AN87/1000</f>
        <v>9146.67</v>
      </c>
    </row>
    <row r="88" spans="1:45" ht="36" customHeight="1">
      <c r="A88" s="218">
        <f t="shared" si="13"/>
        <v>76</v>
      </c>
      <c r="B88" s="521" t="s">
        <v>2052</v>
      </c>
      <c r="C88" s="220">
        <f t="shared" si="22"/>
        <v>111600</v>
      </c>
      <c r="D88" s="219" t="s">
        <v>884</v>
      </c>
      <c r="H88" s="33" t="s">
        <v>2084</v>
      </c>
      <c r="I88" s="36" t="s">
        <v>1423</v>
      </c>
      <c r="J88" s="98"/>
      <c r="K88" s="38">
        <f>(K86/10)</f>
        <v>224.82</v>
      </c>
      <c r="R88" s="5" t="s">
        <v>1614</v>
      </c>
      <c r="T88" s="3"/>
      <c r="U88" s="33" t="s">
        <v>2084</v>
      </c>
      <c r="V88" s="36" t="s">
        <v>1423</v>
      </c>
      <c r="W88" s="39"/>
      <c r="X88" s="38">
        <f>(X86/10)</f>
        <v>152.72</v>
      </c>
      <c r="AE88" s="438">
        <f t="shared" si="23"/>
        <v>0</v>
      </c>
      <c r="AG88" s="1"/>
      <c r="AH88">
        <f t="shared" si="21"/>
        <v>0</v>
      </c>
      <c r="AI88">
        <f t="shared" si="18"/>
        <v>0</v>
      </c>
      <c r="AJ88">
        <f t="shared" si="19"/>
        <v>0</v>
      </c>
      <c r="AK88">
        <f t="shared" si="20"/>
        <v>0</v>
      </c>
      <c r="AN88" s="12">
        <f>AN64</f>
        <v>0.70799999999999996</v>
      </c>
      <c r="AO88" s="7" t="s">
        <v>884</v>
      </c>
      <c r="AP88" s="1" t="s">
        <v>1661</v>
      </c>
      <c r="AQ88" s="8">
        <f>K58</f>
        <v>3537.36</v>
      </c>
      <c r="AR88" s="1" t="s">
        <v>884</v>
      </c>
      <c r="AS88" s="8">
        <f>AQ88*AN88</f>
        <v>2504.4499999999998</v>
      </c>
    </row>
    <row r="89" spans="1:45" ht="19.5" customHeight="1">
      <c r="A89" s="218">
        <f t="shared" si="13"/>
        <v>77</v>
      </c>
      <c r="B89" s="521" t="s">
        <v>299</v>
      </c>
      <c r="C89" s="220">
        <f t="shared" si="22"/>
        <v>99400</v>
      </c>
      <c r="D89" s="219" t="s">
        <v>884</v>
      </c>
      <c r="I89" s="36" t="s">
        <v>1385</v>
      </c>
      <c r="J89" s="98"/>
      <c r="K89" s="41">
        <f>ROUND(K88+C36,2)</f>
        <v>236.04</v>
      </c>
      <c r="L89">
        <f>K89+C36</f>
        <v>247.26</v>
      </c>
      <c r="M89">
        <f>L89+C36</f>
        <v>258.48</v>
      </c>
      <c r="O89" s="1" t="s">
        <v>788</v>
      </c>
      <c r="R89" s="8">
        <f>(R87/10)</f>
        <v>6975.44</v>
      </c>
      <c r="T89" s="3"/>
      <c r="V89" s="36" t="s">
        <v>1385</v>
      </c>
      <c r="W89" s="39"/>
      <c r="X89" s="41">
        <f>ROUND(X88+C36,2)</f>
        <v>163.94</v>
      </c>
      <c r="AE89" s="438">
        <f t="shared" si="23"/>
        <v>0</v>
      </c>
      <c r="AG89" s="1"/>
      <c r="AH89">
        <f t="shared" si="21"/>
        <v>0</v>
      </c>
      <c r="AI89">
        <f t="shared" si="18"/>
        <v>0</v>
      </c>
      <c r="AJ89">
        <f t="shared" si="19"/>
        <v>0</v>
      </c>
      <c r="AK89">
        <f t="shared" si="20"/>
        <v>0</v>
      </c>
      <c r="AN89" s="8">
        <v>1</v>
      </c>
      <c r="AO89" s="7" t="s">
        <v>883</v>
      </c>
      <c r="AP89" s="1" t="s">
        <v>2044</v>
      </c>
      <c r="AQ89" s="8">
        <f>AQ65</f>
        <v>947</v>
      </c>
      <c r="AR89" s="1" t="s">
        <v>883</v>
      </c>
      <c r="AS89" s="8">
        <f>AQ89*AN89</f>
        <v>947</v>
      </c>
    </row>
    <row r="90" spans="1:45" ht="36" customHeight="1">
      <c r="A90" s="218">
        <f t="shared" si="13"/>
        <v>78</v>
      </c>
      <c r="B90" s="521" t="s">
        <v>300</v>
      </c>
      <c r="C90" s="220">
        <f>AC28</f>
        <v>95000</v>
      </c>
      <c r="D90" s="219" t="s">
        <v>884</v>
      </c>
      <c r="F90" s="11" t="s">
        <v>1553</v>
      </c>
      <c r="H90" s="37" t="s">
        <v>1976</v>
      </c>
      <c r="I90" s="36" t="s">
        <v>1423</v>
      </c>
      <c r="J90" s="98"/>
      <c r="K90" s="38">
        <f>K88-K83/10</f>
        <v>212.5</v>
      </c>
      <c r="R90" s="5" t="s">
        <v>2090</v>
      </c>
      <c r="S90" s="20" t="s">
        <v>1553</v>
      </c>
      <c r="T90" s="3"/>
      <c r="U90" s="37" t="s">
        <v>159</v>
      </c>
      <c r="V90" s="36" t="s">
        <v>1423</v>
      </c>
      <c r="W90" s="39"/>
      <c r="X90" s="38">
        <f>X88-X83/10</f>
        <v>141.9</v>
      </c>
      <c r="AE90" s="438">
        <f t="shared" si="23"/>
        <v>0</v>
      </c>
      <c r="AG90" s="1"/>
      <c r="AH90">
        <f t="shared" si="21"/>
        <v>0</v>
      </c>
      <c r="AI90">
        <f t="shared" si="18"/>
        <v>0</v>
      </c>
      <c r="AJ90">
        <f t="shared" si="19"/>
        <v>0</v>
      </c>
      <c r="AK90">
        <f t="shared" si="20"/>
        <v>0</v>
      </c>
      <c r="AN90" s="8">
        <v>3</v>
      </c>
      <c r="AO90" s="7" t="s">
        <v>883</v>
      </c>
      <c r="AP90" s="1" t="s">
        <v>1743</v>
      </c>
      <c r="AQ90" s="8">
        <f>AQ66</f>
        <v>884</v>
      </c>
      <c r="AR90" s="1" t="s">
        <v>883</v>
      </c>
      <c r="AS90" s="8">
        <f>AQ90*AN90</f>
        <v>2652</v>
      </c>
    </row>
    <row r="91" spans="1:45" ht="24" customHeight="1">
      <c r="A91" s="218">
        <f t="shared" si="13"/>
        <v>79</v>
      </c>
      <c r="B91" s="521" t="s">
        <v>1578</v>
      </c>
      <c r="C91" s="220">
        <f t="shared" si="22"/>
        <v>4563.5</v>
      </c>
      <c r="D91" s="219" t="s">
        <v>1506</v>
      </c>
      <c r="I91" s="36" t="s">
        <v>1385</v>
      </c>
      <c r="J91" s="98"/>
      <c r="K91" s="41">
        <f>ROUND(K90+C36,2)</f>
        <v>223.72</v>
      </c>
      <c r="T91" s="3"/>
      <c r="V91" s="36" t="s">
        <v>1385</v>
      </c>
      <c r="W91" s="39"/>
      <c r="X91" s="41">
        <f>ROUND(X90+C36,2)</f>
        <v>153.12</v>
      </c>
      <c r="AE91" s="438">
        <f t="shared" si="23"/>
        <v>0</v>
      </c>
      <c r="AG91" s="1"/>
      <c r="AH91">
        <f t="shared" si="21"/>
        <v>0</v>
      </c>
      <c r="AI91">
        <f t="shared" si="18"/>
        <v>0</v>
      </c>
      <c r="AJ91">
        <f t="shared" si="19"/>
        <v>0</v>
      </c>
      <c r="AK91">
        <f t="shared" si="20"/>
        <v>0</v>
      </c>
      <c r="AN91" s="8">
        <v>2</v>
      </c>
      <c r="AO91" s="7" t="s">
        <v>883</v>
      </c>
      <c r="AP91" s="1" t="s">
        <v>1936</v>
      </c>
      <c r="AQ91" s="8">
        <f>AQ67</f>
        <v>618</v>
      </c>
      <c r="AR91" s="1" t="s">
        <v>883</v>
      </c>
      <c r="AS91" s="8">
        <f>AQ91*AN91</f>
        <v>1236</v>
      </c>
    </row>
    <row r="92" spans="1:45" ht="24" customHeight="1">
      <c r="A92" s="221"/>
      <c r="B92" s="221"/>
      <c r="C92" s="221"/>
      <c r="D92" s="221"/>
      <c r="F92" s="11" t="s">
        <v>2131</v>
      </c>
      <c r="G92" s="7" t="s">
        <v>991</v>
      </c>
      <c r="H92" s="1" t="s">
        <v>515</v>
      </c>
      <c r="S92" s="20"/>
      <c r="T92" s="7"/>
      <c r="U92" s="1"/>
      <c r="W92" s="4"/>
      <c r="AE92" s="438">
        <f t="shared" si="23"/>
        <v>0</v>
      </c>
      <c r="AH92">
        <f t="shared" si="21"/>
        <v>0</v>
      </c>
      <c r="AI92">
        <f t="shared" si="18"/>
        <v>0</v>
      </c>
      <c r="AJ92">
        <f t="shared" si="19"/>
        <v>0</v>
      </c>
      <c r="AK92">
        <f t="shared" si="20"/>
        <v>0</v>
      </c>
      <c r="AN92" s="8">
        <v>6</v>
      </c>
      <c r="AO92" s="7" t="s">
        <v>883</v>
      </c>
      <c r="AP92" s="1" t="s">
        <v>324</v>
      </c>
      <c r="AQ92" s="8">
        <f>AQ68</f>
        <v>507</v>
      </c>
      <c r="AR92" s="1" t="s">
        <v>883</v>
      </c>
      <c r="AS92" s="8">
        <f>AQ92*AN92</f>
        <v>3042</v>
      </c>
    </row>
    <row r="93" spans="1:45" ht="24" customHeight="1">
      <c r="A93" s="221"/>
      <c r="B93" s="221"/>
      <c r="C93" s="221"/>
      <c r="D93" s="221"/>
      <c r="F93" s="13" t="s">
        <v>991</v>
      </c>
      <c r="H93" s="5" t="s">
        <v>1614</v>
      </c>
      <c r="M93" t="s">
        <v>3300</v>
      </c>
      <c r="S93" s="408"/>
      <c r="T93" s="3"/>
      <c r="U93" s="5"/>
      <c r="W93" s="4"/>
      <c r="AE93" s="438">
        <f t="shared" si="23"/>
        <v>0</v>
      </c>
      <c r="AH93">
        <f t="shared" si="21"/>
        <v>0</v>
      </c>
      <c r="AI93">
        <f t="shared" si="18"/>
        <v>0</v>
      </c>
      <c r="AJ93">
        <f t="shared" si="19"/>
        <v>0</v>
      </c>
      <c r="AK93">
        <f t="shared" si="20"/>
        <v>0</v>
      </c>
      <c r="AO93" s="7" t="s">
        <v>454</v>
      </c>
      <c r="AP93" s="1" t="s">
        <v>455</v>
      </c>
      <c r="AR93" s="1" t="s">
        <v>454</v>
      </c>
      <c r="AS93" s="8">
        <v>0</v>
      </c>
    </row>
    <row r="94" spans="1:45" ht="24" customHeight="1">
      <c r="A94" s="221"/>
      <c r="B94" s="221"/>
      <c r="C94" s="221"/>
      <c r="D94" s="221"/>
      <c r="F94" s="8">
        <v>10</v>
      </c>
      <c r="G94" s="7" t="s">
        <v>884</v>
      </c>
      <c r="H94" s="1" t="s">
        <v>385</v>
      </c>
      <c r="I94" s="8">
        <f>D61</f>
        <v>158.19999999999999</v>
      </c>
      <c r="J94" s="1" t="s">
        <v>884</v>
      </c>
      <c r="K94" s="8">
        <f>(F94*I94)</f>
        <v>1582</v>
      </c>
      <c r="M94">
        <f>AE39</f>
        <v>70.95</v>
      </c>
      <c r="S94" s="12"/>
      <c r="T94" s="7"/>
      <c r="U94" s="1"/>
      <c r="V94" s="8"/>
      <c r="W94" s="2"/>
      <c r="X94" s="8"/>
      <c r="AE94" s="438">
        <f t="shared" si="23"/>
        <v>0</v>
      </c>
      <c r="AH94">
        <f t="shared" si="21"/>
        <v>0</v>
      </c>
      <c r="AI94">
        <f t="shared" si="18"/>
        <v>0</v>
      </c>
      <c r="AJ94">
        <f t="shared" si="19"/>
        <v>0</v>
      </c>
      <c r="AK94">
        <f t="shared" si="20"/>
        <v>0</v>
      </c>
      <c r="AO94" s="3"/>
      <c r="AR94" s="10"/>
      <c r="AS94" s="5" t="s">
        <v>1614</v>
      </c>
    </row>
    <row r="95" spans="1:45" ht="24" customHeight="1">
      <c r="A95" s="221"/>
      <c r="B95" s="221"/>
      <c r="C95" s="221"/>
      <c r="D95" s="221"/>
      <c r="F95" s="8">
        <v>10</v>
      </c>
      <c r="G95" s="7" t="s">
        <v>884</v>
      </c>
      <c r="H95" s="1" t="s">
        <v>2046</v>
      </c>
      <c r="I95" s="8">
        <f>D61</f>
        <v>158.19999999999999</v>
      </c>
      <c r="J95" s="1" t="s">
        <v>884</v>
      </c>
      <c r="K95" s="8">
        <f>(F95*I95)</f>
        <v>1582</v>
      </c>
      <c r="M95">
        <f>M94</f>
        <v>70.95</v>
      </c>
      <c r="S95" s="12"/>
      <c r="T95" s="7"/>
      <c r="U95" s="1"/>
      <c r="V95" s="8"/>
      <c r="W95" s="2"/>
      <c r="X95" s="8"/>
      <c r="AE95" s="438">
        <f t="shared" si="23"/>
        <v>0</v>
      </c>
      <c r="AH95">
        <f t="shared" si="21"/>
        <v>0</v>
      </c>
      <c r="AI95">
        <f t="shared" si="18"/>
        <v>0</v>
      </c>
      <c r="AJ95">
        <f t="shared" si="19"/>
        <v>0</v>
      </c>
      <c r="AK95">
        <f t="shared" si="20"/>
        <v>0</v>
      </c>
      <c r="AO95" s="3"/>
      <c r="AP95" s="1" t="s">
        <v>625</v>
      </c>
      <c r="AR95" s="10"/>
      <c r="AS95" s="8">
        <f>SUM(AS87:AS93)</f>
        <v>19528.12</v>
      </c>
    </row>
    <row r="96" spans="1:45" ht="24" customHeight="1">
      <c r="A96" s="221"/>
      <c r="B96" s="221"/>
      <c r="C96" s="221"/>
      <c r="D96" s="221"/>
      <c r="F96" s="8">
        <v>10</v>
      </c>
      <c r="G96" s="7" t="s">
        <v>884</v>
      </c>
      <c r="H96" s="1" t="s">
        <v>2048</v>
      </c>
      <c r="I96" s="8">
        <f>I83</f>
        <v>12.32</v>
      </c>
      <c r="J96" s="1" t="s">
        <v>884</v>
      </c>
      <c r="K96" s="8">
        <f>(F96*I96)</f>
        <v>123.2</v>
      </c>
      <c r="M96">
        <f>I96</f>
        <v>12.32</v>
      </c>
      <c r="S96" s="12"/>
      <c r="T96" s="7"/>
      <c r="U96" s="1"/>
      <c r="V96" s="8"/>
      <c r="W96" s="2"/>
      <c r="X96" s="8"/>
      <c r="AE96" s="438">
        <f t="shared" si="23"/>
        <v>0</v>
      </c>
      <c r="AH96">
        <f t="shared" si="21"/>
        <v>0</v>
      </c>
      <c r="AI96">
        <f t="shared" si="18"/>
        <v>0</v>
      </c>
      <c r="AJ96">
        <f t="shared" si="19"/>
        <v>0</v>
      </c>
      <c r="AK96">
        <f t="shared" si="20"/>
        <v>0</v>
      </c>
      <c r="AO96" s="3"/>
      <c r="AR96" s="10"/>
      <c r="AS96" s="5" t="s">
        <v>1614</v>
      </c>
    </row>
    <row r="97" spans="1:48" ht="24" customHeight="1">
      <c r="A97" s="221"/>
      <c r="B97" s="221"/>
      <c r="C97" s="221"/>
      <c r="D97" s="221"/>
      <c r="G97" s="7" t="s">
        <v>454</v>
      </c>
      <c r="H97" s="1" t="s">
        <v>455</v>
      </c>
      <c r="J97" s="1" t="s">
        <v>454</v>
      </c>
      <c r="K97" s="8">
        <v>0</v>
      </c>
      <c r="M97">
        <f>SUM(M94:M96)</f>
        <v>154.22</v>
      </c>
      <c r="T97" s="7"/>
      <c r="U97" s="1"/>
      <c r="W97" s="2"/>
      <c r="X97" s="8"/>
      <c r="AE97" s="438">
        <f t="shared" si="23"/>
        <v>0</v>
      </c>
      <c r="AH97">
        <f t="shared" si="21"/>
        <v>0</v>
      </c>
      <c r="AI97">
        <f t="shared" si="18"/>
        <v>0</v>
      </c>
      <c r="AJ97">
        <f t="shared" si="19"/>
        <v>0</v>
      </c>
      <c r="AK97">
        <f t="shared" si="20"/>
        <v>0</v>
      </c>
      <c r="AO97" s="3"/>
      <c r="AP97" s="2" t="s">
        <v>788</v>
      </c>
      <c r="AR97" s="10"/>
      <c r="AS97" s="8">
        <f>(AS95/2.83168)</f>
        <v>6896.3</v>
      </c>
    </row>
    <row r="98" spans="1:48" ht="24" customHeight="1">
      <c r="A98" s="221"/>
      <c r="B98" s="221"/>
      <c r="C98" s="221"/>
      <c r="D98" s="221"/>
      <c r="K98" s="5" t="s">
        <v>1614</v>
      </c>
      <c r="T98" s="3"/>
      <c r="W98" s="4"/>
      <c r="X98" s="5"/>
      <c r="AE98" s="438">
        <f t="shared" si="23"/>
        <v>0</v>
      </c>
      <c r="AH98">
        <f t="shared" si="21"/>
        <v>0</v>
      </c>
      <c r="AI98">
        <f t="shared" si="18"/>
        <v>0</v>
      </c>
      <c r="AJ98">
        <f t="shared" si="19"/>
        <v>0</v>
      </c>
      <c r="AK98">
        <f t="shared" si="20"/>
        <v>0</v>
      </c>
      <c r="AO98" s="3"/>
      <c r="AR98" s="10"/>
      <c r="AS98" s="5" t="s">
        <v>2090</v>
      </c>
    </row>
    <row r="99" spans="1:48" ht="24" customHeight="1">
      <c r="A99" s="221"/>
      <c r="B99" s="221"/>
      <c r="C99" s="221"/>
      <c r="D99" s="221"/>
      <c r="H99" s="1" t="s">
        <v>625</v>
      </c>
      <c r="K99" s="8">
        <f>SUM(K94:K97)</f>
        <v>3287.2</v>
      </c>
      <c r="T99" s="3"/>
      <c r="U99" s="1"/>
      <c r="W99" s="4"/>
      <c r="X99" s="8"/>
      <c r="AE99" s="438">
        <f t="shared" si="23"/>
        <v>0</v>
      </c>
      <c r="AH99">
        <f t="shared" ref="AH99:AH123" si="24">AF99*1.2</f>
        <v>0</v>
      </c>
      <c r="AO99" s="3"/>
      <c r="AP99" s="1" t="s">
        <v>390</v>
      </c>
      <c r="AR99" s="10"/>
      <c r="AS99" s="38">
        <f>AS97+C19</f>
        <v>6971.1</v>
      </c>
      <c r="AU99">
        <f>AS99*22.69/100</f>
        <v>1581.74</v>
      </c>
      <c r="AV99">
        <f>AS99-AU99</f>
        <v>5389.36</v>
      </c>
    </row>
    <row r="100" spans="1:48" ht="24" customHeight="1">
      <c r="A100" s="221"/>
      <c r="B100" s="221"/>
      <c r="C100" s="221"/>
      <c r="D100" s="221"/>
      <c r="K100" s="5" t="s">
        <v>1614</v>
      </c>
      <c r="T100" s="3"/>
      <c r="W100" s="4"/>
      <c r="X100" s="5"/>
      <c r="AE100" s="438">
        <f t="shared" si="23"/>
        <v>0</v>
      </c>
      <c r="AH100">
        <f t="shared" si="24"/>
        <v>0</v>
      </c>
      <c r="AO100" s="3"/>
      <c r="AP100" s="1" t="s">
        <v>392</v>
      </c>
      <c r="AR100" s="10"/>
      <c r="AS100" s="38">
        <f>(AS99+C20)</f>
        <v>7122</v>
      </c>
      <c r="AU100">
        <f t="shared" ref="AU100:AU163" si="25">AS100*22.69/100</f>
        <v>1615.98</v>
      </c>
      <c r="AV100">
        <f t="shared" ref="AV100:AV163" si="26">AS100-AU100</f>
        <v>5506.02</v>
      </c>
    </row>
    <row r="101" spans="1:48" ht="24" customHeight="1">
      <c r="A101" s="221"/>
      <c r="B101" s="221"/>
      <c r="C101" s="221"/>
      <c r="D101" s="221"/>
      <c r="H101" s="33" t="s">
        <v>2084</v>
      </c>
      <c r="I101" s="36" t="s">
        <v>1423</v>
      </c>
      <c r="J101" s="98"/>
      <c r="K101" s="38">
        <f>(K99/10)</f>
        <v>328.72</v>
      </c>
      <c r="M101">
        <f>SUM(M94:M95)</f>
        <v>141.9</v>
      </c>
      <c r="T101" s="3"/>
      <c r="U101" s="33"/>
      <c r="V101" s="36"/>
      <c r="W101" s="39"/>
      <c r="X101" s="38"/>
      <c r="AE101" s="438">
        <f t="shared" si="23"/>
        <v>0</v>
      </c>
      <c r="AH101">
        <f t="shared" si="24"/>
        <v>0</v>
      </c>
      <c r="AO101" s="3"/>
      <c r="AP101" s="1" t="s">
        <v>2270</v>
      </c>
      <c r="AR101" s="10"/>
      <c r="AS101" s="38">
        <f>(AS100+C20)</f>
        <v>7272.9</v>
      </c>
      <c r="AU101">
        <f t="shared" si="25"/>
        <v>1650.22</v>
      </c>
      <c r="AV101">
        <f t="shared" si="26"/>
        <v>5622.68</v>
      </c>
    </row>
    <row r="102" spans="1:48" ht="24" customHeight="1">
      <c r="A102" s="221"/>
      <c r="B102" s="221"/>
      <c r="C102" s="221"/>
      <c r="D102" s="221"/>
      <c r="I102" s="36" t="s">
        <v>1385</v>
      </c>
      <c r="J102" s="98"/>
      <c r="K102" s="41">
        <f>ROUND(K101+C36,2)</f>
        <v>339.94</v>
      </c>
      <c r="T102" s="3"/>
      <c r="V102" s="36"/>
      <c r="W102" s="39"/>
      <c r="X102" s="41"/>
      <c r="AE102" s="438">
        <f t="shared" si="23"/>
        <v>0</v>
      </c>
      <c r="AH102">
        <f t="shared" si="24"/>
        <v>0</v>
      </c>
      <c r="AO102" s="3"/>
      <c r="AP102" s="1" t="s">
        <v>384</v>
      </c>
      <c r="AR102" s="10"/>
      <c r="AS102" s="38">
        <f>(AS101+C20)</f>
        <v>7423.8</v>
      </c>
      <c r="AU102">
        <f t="shared" si="25"/>
        <v>1684.46</v>
      </c>
      <c r="AV102">
        <f t="shared" si="26"/>
        <v>5739.34</v>
      </c>
    </row>
    <row r="103" spans="1:48" ht="24" customHeight="1">
      <c r="A103" s="221"/>
      <c r="B103" s="221"/>
      <c r="C103" s="221"/>
      <c r="D103" s="221"/>
      <c r="I103" s="36"/>
      <c r="J103" s="98"/>
      <c r="K103" s="40"/>
      <c r="T103" s="3"/>
      <c r="V103" s="36"/>
      <c r="W103" s="39"/>
      <c r="X103" s="40"/>
      <c r="AE103" s="438">
        <f t="shared" si="23"/>
        <v>0</v>
      </c>
      <c r="AH103">
        <f t="shared" si="24"/>
        <v>0</v>
      </c>
      <c r="AN103" s="1" t="s">
        <v>991</v>
      </c>
      <c r="AO103" s="3"/>
      <c r="AP103" s="1" t="s">
        <v>493</v>
      </c>
      <c r="AR103" s="10"/>
      <c r="AS103" s="38">
        <f>(AS102+C20)</f>
        <v>7574.7</v>
      </c>
      <c r="AU103">
        <f t="shared" si="25"/>
        <v>1718.7</v>
      </c>
      <c r="AV103">
        <f t="shared" si="26"/>
        <v>5856</v>
      </c>
    </row>
    <row r="104" spans="1:48" ht="30.75" customHeight="1">
      <c r="A104" s="221"/>
      <c r="B104" s="221"/>
      <c r="C104" s="221"/>
      <c r="D104" s="221"/>
      <c r="F104" s="24">
        <v>1.7</v>
      </c>
      <c r="H104" s="37" t="s">
        <v>667</v>
      </c>
      <c r="I104" s="36" t="s">
        <v>1423</v>
      </c>
      <c r="J104" s="98"/>
      <c r="K104" s="41">
        <f>ROUND(K101-K96/10,2)</f>
        <v>316.39999999999998</v>
      </c>
      <c r="S104" s="20"/>
      <c r="T104" s="3"/>
      <c r="U104" s="37"/>
      <c r="V104" s="36"/>
      <c r="W104" s="39"/>
      <c r="X104" s="41"/>
      <c r="AE104" s="438">
        <f t="shared" si="23"/>
        <v>0</v>
      </c>
      <c r="AH104">
        <f t="shared" si="24"/>
        <v>0</v>
      </c>
      <c r="AN104" s="11">
        <v>27</v>
      </c>
      <c r="AO104" s="7" t="s">
        <v>2289</v>
      </c>
      <c r="AP104" s="1" t="s">
        <v>3833</v>
      </c>
      <c r="AR104" s="10"/>
      <c r="AS104" s="38">
        <f>(AS103+C21)</f>
        <v>7725.6</v>
      </c>
    </row>
    <row r="105" spans="1:48" ht="24" customHeight="1">
      <c r="A105" s="221"/>
      <c r="B105" s="221"/>
      <c r="C105" s="221"/>
      <c r="D105" s="221"/>
      <c r="I105" s="36" t="s">
        <v>1385</v>
      </c>
      <c r="J105" s="98"/>
      <c r="K105" s="41">
        <f>ROUND(K104+C36,2)</f>
        <v>327.62</v>
      </c>
      <c r="T105" s="3"/>
      <c r="V105" s="36"/>
      <c r="W105" s="39"/>
      <c r="X105" s="41"/>
      <c r="AE105" s="438">
        <f t="shared" si="23"/>
        <v>0</v>
      </c>
      <c r="AH105">
        <f t="shared" si="24"/>
        <v>0</v>
      </c>
      <c r="AO105" s="3"/>
      <c r="AP105" s="1" t="str">
        <f>AP85</f>
        <v>Bricks of size 23x11x7 cm</v>
      </c>
      <c r="AR105" s="10"/>
    </row>
    <row r="106" spans="1:48" ht="24" customHeight="1">
      <c r="A106" s="221"/>
      <c r="B106" s="221"/>
      <c r="C106" s="221"/>
      <c r="D106" s="221"/>
      <c r="K106" s="5"/>
      <c r="T106" s="3"/>
      <c r="W106" s="4"/>
      <c r="X106" s="5"/>
      <c r="AE106" s="438">
        <f t="shared" si="23"/>
        <v>0</v>
      </c>
      <c r="AH106">
        <f t="shared" si="24"/>
        <v>0</v>
      </c>
      <c r="AO106" s="3"/>
      <c r="AP106" s="5" t="s">
        <v>1614</v>
      </c>
      <c r="AR106" s="10"/>
    </row>
    <row r="107" spans="1:48" ht="24" customHeight="1">
      <c r="A107" s="221"/>
      <c r="B107" s="221"/>
      <c r="C107" s="221"/>
      <c r="D107" s="221"/>
      <c r="K107" s="5"/>
      <c r="T107" s="3"/>
      <c r="W107" s="4"/>
      <c r="X107" s="5"/>
      <c r="AE107" s="438"/>
      <c r="AH107">
        <f t="shared" si="24"/>
        <v>0</v>
      </c>
      <c r="AN107" s="8">
        <v>1300</v>
      </c>
      <c r="AO107" s="7" t="s">
        <v>1449</v>
      </c>
      <c r="AP107" s="8" t="str">
        <f>AP61</f>
        <v>Bricks of size 23x11x7 cm</v>
      </c>
      <c r="AQ107" s="8">
        <f>AC45</f>
        <v>7035.9</v>
      </c>
      <c r="AR107" s="1" t="s">
        <v>1622</v>
      </c>
      <c r="AS107" s="8">
        <f>(AN107*AQ107)/1000</f>
        <v>9146.67</v>
      </c>
      <c r="AU107">
        <f t="shared" si="25"/>
        <v>2075.38</v>
      </c>
      <c r="AV107">
        <f t="shared" si="26"/>
        <v>7071.29</v>
      </c>
    </row>
    <row r="108" spans="1:48" ht="38.25" customHeight="1">
      <c r="A108" s="221"/>
      <c r="B108" s="221"/>
      <c r="C108" s="221"/>
      <c r="D108" s="221"/>
      <c r="F108" s="24">
        <v>1.4</v>
      </c>
      <c r="G108" s="7" t="s">
        <v>991</v>
      </c>
      <c r="H108" s="22" t="s">
        <v>442</v>
      </c>
      <c r="S108" s="20">
        <v>1.4</v>
      </c>
      <c r="T108" s="7" t="s">
        <v>991</v>
      </c>
      <c r="U108" s="22" t="s">
        <v>442</v>
      </c>
      <c r="W108" s="4"/>
      <c r="AE108" s="438"/>
      <c r="AH108">
        <f t="shared" si="24"/>
        <v>0</v>
      </c>
      <c r="AN108" s="12">
        <v>0.70799999999999996</v>
      </c>
      <c r="AO108" s="7" t="s">
        <v>884</v>
      </c>
      <c r="AP108" s="1" t="s">
        <v>1330</v>
      </c>
      <c r="AQ108" s="8">
        <f>K40</f>
        <v>4262.16</v>
      </c>
      <c r="AR108" s="1" t="s">
        <v>884</v>
      </c>
      <c r="AS108" s="8">
        <f>(AN108*AQ108)</f>
        <v>3017.61</v>
      </c>
      <c r="AU108">
        <f t="shared" si="25"/>
        <v>684.7</v>
      </c>
      <c r="AV108">
        <f t="shared" si="26"/>
        <v>2332.91</v>
      </c>
    </row>
    <row r="109" spans="1:48" ht="24" customHeight="1">
      <c r="A109" s="221"/>
      <c r="B109" s="221"/>
      <c r="C109" s="221"/>
      <c r="D109" s="221"/>
      <c r="T109" s="3"/>
      <c r="W109" s="4"/>
      <c r="AE109" s="438"/>
      <c r="AH109">
        <f t="shared" si="24"/>
        <v>0</v>
      </c>
      <c r="AN109" s="8">
        <v>1</v>
      </c>
      <c r="AO109" s="7" t="s">
        <v>883</v>
      </c>
      <c r="AP109" s="1" t="s">
        <v>2044</v>
      </c>
      <c r="AQ109" s="8">
        <f>AQ89</f>
        <v>947</v>
      </c>
      <c r="AR109" s="1" t="s">
        <v>883</v>
      </c>
      <c r="AS109" s="8">
        <f>(AN109*AQ109)</f>
        <v>947</v>
      </c>
      <c r="AU109">
        <f t="shared" si="25"/>
        <v>214.87</v>
      </c>
      <c r="AV109">
        <f t="shared" si="26"/>
        <v>732.13</v>
      </c>
    </row>
    <row r="110" spans="1:48" ht="24" customHeight="1">
      <c r="A110" s="221"/>
      <c r="B110" s="221"/>
      <c r="C110" s="221"/>
      <c r="D110" s="221"/>
      <c r="F110" s="8">
        <v>10</v>
      </c>
      <c r="G110" s="7" t="s">
        <v>884</v>
      </c>
      <c r="H110" s="1" t="s">
        <v>1198</v>
      </c>
      <c r="I110" s="8">
        <f>C61</f>
        <v>106.25</v>
      </c>
      <c r="J110" s="1" t="s">
        <v>884</v>
      </c>
      <c r="K110" s="8">
        <f>(F110*I110)</f>
        <v>1062.5</v>
      </c>
      <c r="S110" s="12">
        <v>10</v>
      </c>
      <c r="T110" s="7" t="s">
        <v>884</v>
      </c>
      <c r="U110" s="1" t="s">
        <v>1198</v>
      </c>
      <c r="V110" s="8">
        <f>V81</f>
        <v>70.95</v>
      </c>
      <c r="W110" s="2" t="s">
        <v>884</v>
      </c>
      <c r="X110" s="8">
        <f>(S110*V110)</f>
        <v>709.5</v>
      </c>
      <c r="AE110" s="438"/>
      <c r="AH110">
        <f t="shared" si="24"/>
        <v>0</v>
      </c>
      <c r="AN110" s="8">
        <v>3</v>
      </c>
      <c r="AO110" s="7" t="s">
        <v>883</v>
      </c>
      <c r="AP110" s="1" t="s">
        <v>1743</v>
      </c>
      <c r="AQ110" s="8">
        <f>AQ90</f>
        <v>884</v>
      </c>
      <c r="AR110" s="1" t="s">
        <v>883</v>
      </c>
      <c r="AS110" s="8">
        <f>(AN110*AQ110)</f>
        <v>2652</v>
      </c>
      <c r="AU110">
        <f t="shared" si="25"/>
        <v>601.74</v>
      </c>
      <c r="AV110">
        <f t="shared" si="26"/>
        <v>2050.2600000000002</v>
      </c>
    </row>
    <row r="111" spans="1:48" ht="24" customHeight="1">
      <c r="A111" s="221"/>
      <c r="B111" s="221"/>
      <c r="C111" s="221"/>
      <c r="D111" s="221"/>
      <c r="F111" s="8">
        <v>10</v>
      </c>
      <c r="G111" s="7" t="s">
        <v>884</v>
      </c>
      <c r="H111" s="1" t="s">
        <v>2048</v>
      </c>
      <c r="I111" s="8">
        <f>I83</f>
        <v>12.32</v>
      </c>
      <c r="J111" s="1" t="s">
        <v>884</v>
      </c>
      <c r="K111" s="8">
        <f>(F111*I111)</f>
        <v>123.2</v>
      </c>
      <c r="S111" s="12">
        <v>10</v>
      </c>
      <c r="T111" s="7" t="s">
        <v>884</v>
      </c>
      <c r="U111" s="1" t="s">
        <v>2048</v>
      </c>
      <c r="V111" s="8">
        <f>V83</f>
        <v>10.82</v>
      </c>
      <c r="W111" s="2" t="s">
        <v>884</v>
      </c>
      <c r="X111" s="8">
        <f>(S111*V111)</f>
        <v>108.2</v>
      </c>
      <c r="AE111" s="438"/>
      <c r="AH111">
        <f t="shared" si="24"/>
        <v>0</v>
      </c>
      <c r="AN111" s="8">
        <v>2</v>
      </c>
      <c r="AO111" s="7" t="s">
        <v>883</v>
      </c>
      <c r="AP111" s="1" t="s">
        <v>1936</v>
      </c>
      <c r="AQ111" s="8">
        <f>AQ91</f>
        <v>618</v>
      </c>
      <c r="AR111" s="1" t="s">
        <v>883</v>
      </c>
      <c r="AS111" s="8">
        <f>(AN111*AQ111)</f>
        <v>1236</v>
      </c>
      <c r="AU111">
        <f t="shared" si="25"/>
        <v>280.45</v>
      </c>
      <c r="AV111">
        <f t="shared" si="26"/>
        <v>955.55</v>
      </c>
    </row>
    <row r="112" spans="1:48" ht="24" customHeight="1">
      <c r="A112" s="221"/>
      <c r="B112" s="221"/>
      <c r="C112" s="221"/>
      <c r="D112" s="221"/>
      <c r="G112" s="7" t="s">
        <v>454</v>
      </c>
      <c r="H112" s="1" t="s">
        <v>455</v>
      </c>
      <c r="J112" s="1" t="s">
        <v>454</v>
      </c>
      <c r="K112" s="8">
        <v>0</v>
      </c>
      <c r="T112" s="7" t="s">
        <v>454</v>
      </c>
      <c r="U112" s="1" t="s">
        <v>455</v>
      </c>
      <c r="W112" s="2" t="s">
        <v>454</v>
      </c>
      <c r="X112" s="8">
        <v>0</v>
      </c>
      <c r="AE112" s="438"/>
      <c r="AH112">
        <f t="shared" si="24"/>
        <v>0</v>
      </c>
      <c r="AN112" s="8">
        <v>6</v>
      </c>
      <c r="AO112" s="7" t="s">
        <v>883</v>
      </c>
      <c r="AP112" s="1" t="s">
        <v>324</v>
      </c>
      <c r="AQ112" s="8">
        <f>AQ92</f>
        <v>507</v>
      </c>
      <c r="AR112" s="1" t="s">
        <v>883</v>
      </c>
      <c r="AS112" s="8">
        <f>(AN112*AQ112)</f>
        <v>3042</v>
      </c>
      <c r="AU112">
        <f t="shared" si="25"/>
        <v>690.23</v>
      </c>
      <c r="AV112">
        <f t="shared" si="26"/>
        <v>2351.77</v>
      </c>
    </row>
    <row r="113" spans="1:48" ht="24" customHeight="1">
      <c r="A113" s="221"/>
      <c r="B113" s="221"/>
      <c r="C113" s="221"/>
      <c r="D113" s="221"/>
      <c r="K113" s="5" t="s">
        <v>1614</v>
      </c>
      <c r="T113" s="3"/>
      <c r="W113" s="4"/>
      <c r="X113" s="5" t="s">
        <v>1614</v>
      </c>
      <c r="AE113" s="438"/>
      <c r="AH113">
        <f t="shared" si="24"/>
        <v>0</v>
      </c>
      <c r="AO113" s="7" t="s">
        <v>454</v>
      </c>
      <c r="AP113" s="1" t="s">
        <v>455</v>
      </c>
      <c r="AR113" s="1" t="s">
        <v>454</v>
      </c>
      <c r="AS113" s="8">
        <v>5</v>
      </c>
      <c r="AU113">
        <f t="shared" si="25"/>
        <v>1.1299999999999999</v>
      </c>
      <c r="AV113">
        <f t="shared" si="26"/>
        <v>3.87</v>
      </c>
    </row>
    <row r="114" spans="1:48" ht="24" customHeight="1">
      <c r="A114" s="221"/>
      <c r="B114" s="221"/>
      <c r="C114" s="221"/>
      <c r="D114" s="221"/>
      <c r="H114" s="1" t="s">
        <v>625</v>
      </c>
      <c r="K114" s="8">
        <f>SUM(K110:K112)</f>
        <v>1185.7</v>
      </c>
      <c r="T114" s="3"/>
      <c r="U114" s="1" t="s">
        <v>625</v>
      </c>
      <c r="W114" s="4"/>
      <c r="X114" s="8">
        <f>SUM(X110:X112)</f>
        <v>817.7</v>
      </c>
      <c r="AE114" s="438"/>
      <c r="AH114">
        <f t="shared" si="24"/>
        <v>0</v>
      </c>
      <c r="AO114" s="3"/>
      <c r="AR114" s="10"/>
      <c r="AS114" s="5" t="s">
        <v>1614</v>
      </c>
      <c r="AU114">
        <f t="shared" si="25"/>
        <v>0</v>
      </c>
      <c r="AV114">
        <f t="shared" si="26"/>
        <v>0</v>
      </c>
    </row>
    <row r="115" spans="1:48" ht="24" customHeight="1">
      <c r="A115" s="221"/>
      <c r="B115" s="221"/>
      <c r="C115" s="221"/>
      <c r="D115" s="221"/>
      <c r="K115" s="5" t="s">
        <v>1614</v>
      </c>
      <c r="T115" s="3"/>
      <c r="W115" s="4"/>
      <c r="X115" s="5" t="s">
        <v>1614</v>
      </c>
      <c r="AE115" s="438"/>
      <c r="AH115">
        <f t="shared" si="24"/>
        <v>0</v>
      </c>
      <c r="AO115" s="3"/>
      <c r="AP115" s="1" t="s">
        <v>625</v>
      </c>
      <c r="AR115" s="10"/>
      <c r="AS115" s="8">
        <f>SUM(AS107:AS113)</f>
        <v>20046.28</v>
      </c>
      <c r="AU115">
        <f t="shared" si="25"/>
        <v>4548.5</v>
      </c>
      <c r="AV115">
        <f t="shared" si="26"/>
        <v>15497.78</v>
      </c>
    </row>
    <row r="116" spans="1:48" ht="24" customHeight="1">
      <c r="A116" s="221"/>
      <c r="B116" s="221"/>
      <c r="C116" s="221"/>
      <c r="D116" s="221"/>
      <c r="H116" s="1"/>
      <c r="K116" s="38">
        <f>(K114/10)</f>
        <v>118.57</v>
      </c>
      <c r="L116" s="36">
        <f>K116+C36</f>
        <v>129.79</v>
      </c>
      <c r="M116">
        <f>M94</f>
        <v>70.95</v>
      </c>
      <c r="T116" s="3"/>
      <c r="U116" s="1"/>
      <c r="W116" s="4"/>
      <c r="X116" s="38">
        <f>(X114/10)</f>
        <v>81.77</v>
      </c>
      <c r="AE116" s="438"/>
      <c r="AH116">
        <f t="shared" si="24"/>
        <v>0</v>
      </c>
      <c r="AO116" s="3"/>
      <c r="AR116" s="10"/>
      <c r="AS116" s="5" t="s">
        <v>1614</v>
      </c>
      <c r="AU116">
        <f t="shared" si="25"/>
        <v>0</v>
      </c>
      <c r="AV116">
        <f t="shared" si="26"/>
        <v>0</v>
      </c>
    </row>
    <row r="117" spans="1:48" ht="24" customHeight="1">
      <c r="A117" s="221"/>
      <c r="B117" s="221"/>
      <c r="C117" s="221"/>
      <c r="D117" s="221"/>
      <c r="K117" s="5"/>
      <c r="T117" s="3"/>
      <c r="W117" s="4"/>
      <c r="X117" s="5"/>
      <c r="AE117" s="438"/>
      <c r="AH117">
        <f t="shared" si="24"/>
        <v>0</v>
      </c>
      <c r="AO117" s="3"/>
      <c r="AP117" s="1" t="s">
        <v>788</v>
      </c>
      <c r="AR117" s="10"/>
      <c r="AS117" s="38">
        <f>(AS115/2.83168)</f>
        <v>7079.29</v>
      </c>
      <c r="AU117">
        <f t="shared" si="25"/>
        <v>1606.29</v>
      </c>
      <c r="AV117">
        <f t="shared" si="26"/>
        <v>5473</v>
      </c>
    </row>
    <row r="118" spans="1:48" ht="24" customHeight="1">
      <c r="A118" s="221"/>
      <c r="B118" s="221"/>
      <c r="C118" s="221"/>
      <c r="D118" s="221"/>
      <c r="F118" s="24">
        <v>1.5</v>
      </c>
      <c r="H118" s="1" t="s">
        <v>2070</v>
      </c>
      <c r="I118" s="36" t="s">
        <v>1423</v>
      </c>
      <c r="K118" s="38">
        <f>K116-K111/10</f>
        <v>106.25</v>
      </c>
      <c r="S118" s="20">
        <v>1.5</v>
      </c>
      <c r="T118" s="3"/>
      <c r="U118" s="1" t="s">
        <v>2070</v>
      </c>
      <c r="V118" s="36" t="s">
        <v>1423</v>
      </c>
      <c r="W118" s="4"/>
      <c r="X118" s="38">
        <f>X116-X111/10</f>
        <v>70.95</v>
      </c>
      <c r="AE118" s="438"/>
      <c r="AH118">
        <f t="shared" si="24"/>
        <v>0</v>
      </c>
      <c r="AO118" s="3"/>
      <c r="AR118" s="10"/>
      <c r="AS118" s="5" t="s">
        <v>2090</v>
      </c>
      <c r="AU118">
        <f t="shared" si="25"/>
        <v>0</v>
      </c>
      <c r="AV118">
        <f t="shared" si="26"/>
        <v>0</v>
      </c>
    </row>
    <row r="119" spans="1:48" ht="24" customHeight="1">
      <c r="A119" s="221"/>
      <c r="B119" s="221"/>
      <c r="C119" s="221"/>
      <c r="D119" s="221"/>
      <c r="I119" s="36" t="s">
        <v>1385</v>
      </c>
      <c r="K119" s="41">
        <f>ROUND(K118+C36,2)</f>
        <v>117.47</v>
      </c>
      <c r="T119" s="3"/>
      <c r="V119" s="36" t="s">
        <v>1385</v>
      </c>
      <c r="W119" s="4"/>
      <c r="X119" s="41">
        <f>ROUND(X118+P36,2)</f>
        <v>70.95</v>
      </c>
      <c r="AE119" s="63"/>
      <c r="AH119">
        <f t="shared" si="24"/>
        <v>0</v>
      </c>
      <c r="AO119" s="3"/>
      <c r="AP119" s="1" t="s">
        <v>390</v>
      </c>
      <c r="AR119" s="10"/>
      <c r="AS119" s="8">
        <f>(AS117+C19)</f>
        <v>7154.09</v>
      </c>
      <c r="AT119">
        <f>AS119-AS117</f>
        <v>74.8</v>
      </c>
      <c r="AU119">
        <f t="shared" si="25"/>
        <v>1623.26</v>
      </c>
      <c r="AV119">
        <f t="shared" si="26"/>
        <v>5530.83</v>
      </c>
    </row>
    <row r="120" spans="1:48" ht="24" customHeight="1">
      <c r="A120" s="221"/>
      <c r="B120" s="221"/>
      <c r="C120" s="221"/>
      <c r="D120" s="221"/>
      <c r="I120" t="s">
        <v>3872</v>
      </c>
      <c r="K120" s="41">
        <f>ROUND(K119+C36,2)</f>
        <v>128.69</v>
      </c>
      <c r="T120" s="3"/>
      <c r="W120" s="4"/>
      <c r="X120" s="5"/>
      <c r="AE120" s="63"/>
      <c r="AH120">
        <f t="shared" si="24"/>
        <v>0</v>
      </c>
      <c r="AO120" s="3"/>
      <c r="AP120" s="1" t="s">
        <v>392</v>
      </c>
      <c r="AR120" s="10"/>
      <c r="AS120" s="8">
        <f>(AS119+C20)</f>
        <v>7304.99</v>
      </c>
      <c r="AT120">
        <f>AS120-AS119</f>
        <v>150.9</v>
      </c>
      <c r="AU120">
        <f t="shared" si="25"/>
        <v>1657.5</v>
      </c>
      <c r="AV120">
        <f t="shared" si="26"/>
        <v>5647.49</v>
      </c>
    </row>
    <row r="121" spans="1:48" ht="24" customHeight="1">
      <c r="A121" s="221"/>
      <c r="B121" s="221"/>
      <c r="C121" s="221"/>
      <c r="D121" s="221"/>
      <c r="I121" t="s">
        <v>3873</v>
      </c>
      <c r="K121" s="41">
        <f>ROUND(K120+C36,2)</f>
        <v>139.91</v>
      </c>
      <c r="T121" s="3"/>
      <c r="W121" s="4"/>
      <c r="X121" s="5"/>
      <c r="AE121" s="63"/>
      <c r="AH121">
        <f t="shared" si="24"/>
        <v>0</v>
      </c>
      <c r="AO121" s="3"/>
      <c r="AP121" s="1" t="s">
        <v>2270</v>
      </c>
      <c r="AR121" s="10"/>
      <c r="AS121" s="8">
        <f>(AS120+C20)</f>
        <v>7455.89</v>
      </c>
      <c r="AU121">
        <f t="shared" si="25"/>
        <v>1691.74</v>
      </c>
      <c r="AV121">
        <f t="shared" si="26"/>
        <v>5764.15</v>
      </c>
    </row>
    <row r="122" spans="1:48" ht="28.5" customHeight="1">
      <c r="A122" s="221"/>
      <c r="B122" s="221"/>
      <c r="C122" s="221"/>
      <c r="D122" s="221"/>
      <c r="F122" s="25">
        <v>1.8</v>
      </c>
      <c r="H122" s="22" t="s">
        <v>2104</v>
      </c>
      <c r="K122" s="5"/>
      <c r="M122" s="2" t="s">
        <v>388</v>
      </c>
      <c r="N122" s="7" t="s">
        <v>2289</v>
      </c>
      <c r="O122" s="1" t="s">
        <v>389</v>
      </c>
      <c r="Q122" s="10"/>
      <c r="S122" s="409"/>
      <c r="T122" s="3"/>
      <c r="U122" s="22"/>
      <c r="W122" s="4"/>
      <c r="X122" s="5"/>
      <c r="AE122" s="63"/>
      <c r="AH122">
        <f t="shared" si="24"/>
        <v>0</v>
      </c>
      <c r="AO122" s="3"/>
      <c r="AP122" s="1" t="s">
        <v>384</v>
      </c>
      <c r="AR122" s="10"/>
      <c r="AS122" s="8">
        <f>AS121+C20</f>
        <v>7606.79</v>
      </c>
      <c r="AU122">
        <f t="shared" si="25"/>
        <v>1725.98</v>
      </c>
      <c r="AV122">
        <f t="shared" si="26"/>
        <v>5880.81</v>
      </c>
    </row>
    <row r="123" spans="1:48" ht="24" customHeight="1">
      <c r="A123" s="221"/>
      <c r="B123" s="221"/>
      <c r="C123" s="221"/>
      <c r="D123" s="221"/>
      <c r="K123" s="5"/>
      <c r="N123" s="3"/>
      <c r="O123" s="1" t="s">
        <v>3610</v>
      </c>
      <c r="Q123" s="10"/>
      <c r="T123" s="3"/>
      <c r="W123" s="4"/>
      <c r="X123" s="5"/>
      <c r="AE123" s="63"/>
      <c r="AH123">
        <f t="shared" si="24"/>
        <v>0</v>
      </c>
      <c r="AO123" s="3"/>
      <c r="AP123" s="1" t="s">
        <v>493</v>
      </c>
      <c r="AR123" s="10"/>
      <c r="AS123" s="8">
        <f>AS122+C20</f>
        <v>7757.69</v>
      </c>
      <c r="AU123">
        <f t="shared" si="25"/>
        <v>1760.22</v>
      </c>
      <c r="AV123">
        <f t="shared" si="26"/>
        <v>5997.47</v>
      </c>
    </row>
    <row r="124" spans="1:48" ht="24" customHeight="1">
      <c r="A124" s="221"/>
      <c r="B124" s="221"/>
      <c r="C124" s="221"/>
      <c r="D124" s="221"/>
      <c r="F124" s="8">
        <v>10</v>
      </c>
      <c r="G124" s="7" t="s">
        <v>884</v>
      </c>
      <c r="H124" s="1" t="s">
        <v>385</v>
      </c>
      <c r="I124">
        <f>D61</f>
        <v>158.19999999999999</v>
      </c>
      <c r="J124" s="1" t="s">
        <v>884</v>
      </c>
      <c r="K124" s="8">
        <f>(F124*I124)</f>
        <v>1582</v>
      </c>
      <c r="N124" s="3"/>
      <c r="O124" s="5" t="s">
        <v>1614</v>
      </c>
      <c r="Q124" s="10"/>
      <c r="S124" s="12"/>
      <c r="T124" s="7"/>
      <c r="U124" s="1"/>
      <c r="W124" s="2" t="s">
        <v>884</v>
      </c>
      <c r="X124" s="8"/>
      <c r="AE124" s="63"/>
      <c r="AO124" s="3"/>
      <c r="AP124" s="1" t="s">
        <v>1864</v>
      </c>
      <c r="AR124" s="10"/>
      <c r="AS124" s="8">
        <f>(AS119+AS120+AS121+AS122)/4</f>
        <v>7380.44</v>
      </c>
      <c r="AU124">
        <f t="shared" si="25"/>
        <v>1674.62</v>
      </c>
      <c r="AV124">
        <f t="shared" si="26"/>
        <v>5705.82</v>
      </c>
    </row>
    <row r="125" spans="1:48" ht="24" customHeight="1">
      <c r="A125" s="221"/>
      <c r="B125" s="221"/>
      <c r="C125" s="221"/>
      <c r="D125" s="221"/>
      <c r="G125" s="3" t="s">
        <v>668</v>
      </c>
      <c r="J125" s="10" t="s">
        <v>668</v>
      </c>
      <c r="K125" s="8">
        <v>0</v>
      </c>
      <c r="M125" s="8">
        <v>1</v>
      </c>
      <c r="N125" s="7" t="s">
        <v>884</v>
      </c>
      <c r="O125" s="1" t="s">
        <v>1956</v>
      </c>
      <c r="P125" s="8">
        <f>AC39</f>
        <v>437.91</v>
      </c>
      <c r="Q125" s="1" t="s">
        <v>884</v>
      </c>
      <c r="R125" s="8">
        <f>(M125*P125)</f>
        <v>437.91</v>
      </c>
      <c r="T125" s="3"/>
      <c r="W125" s="4" t="s">
        <v>668</v>
      </c>
      <c r="X125" s="8"/>
      <c r="AE125" s="63"/>
      <c r="AO125" s="3"/>
    </row>
    <row r="126" spans="1:48" ht="24" customHeight="1">
      <c r="A126" s="221"/>
      <c r="B126" s="221"/>
      <c r="C126" s="221"/>
      <c r="D126" s="221"/>
      <c r="K126" s="5" t="s">
        <v>1614</v>
      </c>
      <c r="M126" s="8">
        <v>1</v>
      </c>
      <c r="N126" s="7" t="s">
        <v>884</v>
      </c>
      <c r="O126" s="1" t="s">
        <v>1377</v>
      </c>
      <c r="P126" s="8">
        <f>P141</f>
        <v>36.950000000000003</v>
      </c>
      <c r="Q126" s="1" t="s">
        <v>884</v>
      </c>
      <c r="R126" s="8">
        <f>(M126*P126)</f>
        <v>36.950000000000003</v>
      </c>
      <c r="T126" s="3"/>
      <c r="W126" s="4"/>
      <c r="X126" s="5"/>
      <c r="AE126" s="63"/>
      <c r="AO126" s="3"/>
      <c r="AR126" s="10"/>
    </row>
    <row r="127" spans="1:48" ht="24" customHeight="1">
      <c r="A127" s="221"/>
      <c r="B127" s="221"/>
      <c r="C127" s="221"/>
      <c r="D127" s="221"/>
      <c r="H127" s="1" t="s">
        <v>625</v>
      </c>
      <c r="K127" s="8">
        <f>SUM(K124:K125)</f>
        <v>1582</v>
      </c>
      <c r="N127" s="7" t="s">
        <v>454</v>
      </c>
      <c r="O127" s="1" t="s">
        <v>455</v>
      </c>
      <c r="P127" s="1" t="s">
        <v>991</v>
      </c>
      <c r="Q127" s="1" t="s">
        <v>454</v>
      </c>
      <c r="R127" s="8">
        <v>0</v>
      </c>
      <c r="T127" s="3"/>
      <c r="U127" s="1"/>
      <c r="W127" s="4"/>
      <c r="X127" s="8"/>
      <c r="AE127" s="63"/>
      <c r="AO127" s="3"/>
      <c r="AP127" s="58" t="s">
        <v>1866</v>
      </c>
      <c r="AR127" s="10"/>
    </row>
    <row r="128" spans="1:48" ht="24" customHeight="1">
      <c r="A128" s="221"/>
      <c r="B128" s="221"/>
      <c r="C128" s="221"/>
      <c r="D128" s="221"/>
      <c r="K128" s="5" t="s">
        <v>1614</v>
      </c>
      <c r="N128" s="3"/>
      <c r="Q128" s="10"/>
      <c r="R128" s="5" t="s">
        <v>1614</v>
      </c>
      <c r="T128" s="3"/>
      <c r="W128" s="4"/>
      <c r="X128" s="5"/>
      <c r="AE128" s="63"/>
      <c r="AO128" s="3"/>
      <c r="AP128" s="5" t="s">
        <v>1614</v>
      </c>
      <c r="AR128" s="10"/>
    </row>
    <row r="129" spans="1:48" ht="38.25" customHeight="1">
      <c r="A129" s="221"/>
      <c r="B129" s="221"/>
      <c r="C129" s="221"/>
      <c r="D129" s="221"/>
      <c r="F129" s="42"/>
      <c r="H129" s="26" t="s">
        <v>2185</v>
      </c>
      <c r="I129" s="36" t="s">
        <v>1423</v>
      </c>
      <c r="K129" s="41">
        <f>ROUND(K127/10,2)</f>
        <v>158.19999999999999</v>
      </c>
      <c r="N129" s="3"/>
      <c r="O129" s="1" t="s">
        <v>1541</v>
      </c>
      <c r="Q129" s="10"/>
      <c r="R129" s="8">
        <f>SUM(R125:R127)</f>
        <v>474.86</v>
      </c>
      <c r="S129" s="410"/>
      <c r="T129" s="3"/>
      <c r="U129" s="26"/>
      <c r="V129" s="36"/>
      <c r="W129" s="4"/>
      <c r="X129" s="41"/>
      <c r="AE129" s="63"/>
      <c r="AN129" s="11">
        <v>10</v>
      </c>
      <c r="AO129" s="7" t="s">
        <v>2289</v>
      </c>
      <c r="AP129" s="1" t="s">
        <v>3834</v>
      </c>
      <c r="AR129" s="10"/>
    </row>
    <row r="130" spans="1:48" ht="24" customHeight="1">
      <c r="A130" s="221"/>
      <c r="B130" s="221"/>
      <c r="C130" s="221"/>
      <c r="D130" s="221"/>
      <c r="I130" s="36" t="s">
        <v>1385</v>
      </c>
      <c r="K130" s="41">
        <f>ROUND(K129+C36,2)</f>
        <v>169.42</v>
      </c>
      <c r="T130" s="3"/>
      <c r="V130" s="36"/>
      <c r="W130" s="4"/>
      <c r="X130" s="41"/>
      <c r="AE130" s="63"/>
      <c r="AO130" s="3"/>
      <c r="AP130" s="8" t="str">
        <f>AP61</f>
        <v>Bricks of size 23x11x7 cm</v>
      </c>
      <c r="AR130" s="10"/>
    </row>
    <row r="131" spans="1:48" ht="24" customHeight="1">
      <c r="A131" s="221"/>
      <c r="B131" s="221"/>
      <c r="C131" s="221"/>
      <c r="D131" s="221"/>
      <c r="I131" s="36"/>
      <c r="K131" s="5"/>
      <c r="T131" s="3"/>
      <c r="V131" s="36"/>
      <c r="W131" s="4"/>
      <c r="X131" s="5"/>
      <c r="AE131" s="63"/>
      <c r="AO131" s="3"/>
      <c r="AP131" s="5" t="s">
        <v>1614</v>
      </c>
      <c r="AR131" s="10"/>
    </row>
    <row r="132" spans="1:48" ht="24" customHeight="1">
      <c r="A132" s="221"/>
      <c r="B132" s="221"/>
      <c r="C132" s="221"/>
      <c r="D132" s="221"/>
      <c r="F132" s="24">
        <v>1.6</v>
      </c>
      <c r="H132" s="1" t="s">
        <v>811</v>
      </c>
      <c r="I132" s="36"/>
      <c r="S132" s="20">
        <v>1.6</v>
      </c>
      <c r="T132" s="3"/>
      <c r="U132" s="1" t="s">
        <v>811</v>
      </c>
      <c r="V132" s="36"/>
      <c r="W132" s="4"/>
      <c r="AE132" s="63"/>
      <c r="AN132" s="8">
        <f>AN63</f>
        <v>1300</v>
      </c>
      <c r="AO132" s="7" t="s">
        <v>1449</v>
      </c>
      <c r="AP132" s="8" t="str">
        <f>AP61</f>
        <v>Bricks of size 23x11x7 cm</v>
      </c>
      <c r="AQ132" s="8">
        <f>AC45</f>
        <v>7035.9</v>
      </c>
      <c r="AR132" s="1" t="s">
        <v>1622</v>
      </c>
      <c r="AS132" s="8">
        <f>(AN132*AQ132)/1000</f>
        <v>9146.67</v>
      </c>
      <c r="AU132">
        <f t="shared" si="25"/>
        <v>2075.38</v>
      </c>
      <c r="AV132">
        <f t="shared" si="26"/>
        <v>7071.29</v>
      </c>
    </row>
    <row r="133" spans="1:48" ht="24" customHeight="1">
      <c r="A133" s="221"/>
      <c r="B133" s="221"/>
      <c r="C133" s="221"/>
      <c r="D133" s="221"/>
      <c r="H133" s="1" t="s">
        <v>386</v>
      </c>
      <c r="I133" s="36" t="s">
        <v>1423</v>
      </c>
      <c r="K133" s="38">
        <f>C61*1.5</f>
        <v>159.38</v>
      </c>
      <c r="L133" s="38"/>
      <c r="M133">
        <f>M116*1.5</f>
        <v>106.43</v>
      </c>
      <c r="T133" s="3"/>
      <c r="U133" s="1" t="s">
        <v>386</v>
      </c>
      <c r="V133" s="36" t="s">
        <v>1423</v>
      </c>
      <c r="W133" s="4"/>
      <c r="X133" s="38">
        <f>V81*1.5</f>
        <v>106.43</v>
      </c>
      <c r="AE133" s="63"/>
      <c r="AN133" s="12">
        <v>0.70799999999999996</v>
      </c>
      <c r="AO133" s="7" t="s">
        <v>884</v>
      </c>
      <c r="AP133" s="1" t="s">
        <v>1330</v>
      </c>
      <c r="AQ133" s="8">
        <f>K40</f>
        <v>4262.16</v>
      </c>
      <c r="AR133" s="1" t="s">
        <v>884</v>
      </c>
      <c r="AS133" s="8">
        <f>(AN133*AQ133)</f>
        <v>3017.61</v>
      </c>
      <c r="AU133">
        <f t="shared" si="25"/>
        <v>684.7</v>
      </c>
      <c r="AV133">
        <f t="shared" si="26"/>
        <v>2332.91</v>
      </c>
    </row>
    <row r="134" spans="1:48" ht="24" customHeight="1">
      <c r="A134" s="221"/>
      <c r="B134" s="221"/>
      <c r="C134" s="221"/>
      <c r="D134" s="221"/>
      <c r="F134" s="1" t="s">
        <v>991</v>
      </c>
      <c r="H134" s="1" t="s">
        <v>387</v>
      </c>
      <c r="I134" s="36" t="s">
        <v>1385</v>
      </c>
      <c r="K134" s="41">
        <f>ROUND(K133+C36,2)</f>
        <v>170.6</v>
      </c>
      <c r="S134" s="408" t="s">
        <v>991</v>
      </c>
      <c r="T134" s="3"/>
      <c r="U134" s="1" t="s">
        <v>387</v>
      </c>
      <c r="V134" s="36" t="s">
        <v>1385</v>
      </c>
      <c r="W134" s="4"/>
      <c r="X134" s="41">
        <f>ROUND(X133+C36,2)</f>
        <v>117.65</v>
      </c>
      <c r="AE134" s="63"/>
      <c r="AN134" s="8">
        <v>1</v>
      </c>
      <c r="AO134" s="7" t="s">
        <v>883</v>
      </c>
      <c r="AP134" s="1" t="s">
        <v>2044</v>
      </c>
      <c r="AQ134" s="8">
        <f>AQ109</f>
        <v>947</v>
      </c>
      <c r="AR134" s="1" t="s">
        <v>883</v>
      </c>
      <c r="AS134" s="8">
        <f>(AN134*AQ134)</f>
        <v>947</v>
      </c>
      <c r="AU134">
        <f t="shared" si="25"/>
        <v>214.87</v>
      </c>
      <c r="AV134">
        <f t="shared" si="26"/>
        <v>732.13</v>
      </c>
    </row>
    <row r="135" spans="1:48" ht="24" customHeight="1">
      <c r="A135" s="221"/>
      <c r="B135" s="221"/>
      <c r="C135" s="221"/>
      <c r="D135" s="221"/>
      <c r="K135" s="5" t="s">
        <v>2090</v>
      </c>
      <c r="T135" s="3"/>
      <c r="W135" s="4"/>
      <c r="X135" s="5" t="s">
        <v>2090</v>
      </c>
      <c r="AE135" s="63"/>
      <c r="AN135" s="8">
        <v>3</v>
      </c>
      <c r="AO135" s="7" t="s">
        <v>883</v>
      </c>
      <c r="AP135" s="1" t="s">
        <v>1743</v>
      </c>
      <c r="AQ135" s="8">
        <f>AQ110</f>
        <v>884</v>
      </c>
      <c r="AR135" s="1" t="s">
        <v>883</v>
      </c>
      <c r="AS135" s="8">
        <f>(AN135*AQ135)</f>
        <v>2652</v>
      </c>
      <c r="AU135">
        <f t="shared" si="25"/>
        <v>601.74</v>
      </c>
      <c r="AV135">
        <f t="shared" si="26"/>
        <v>2050.2600000000002</v>
      </c>
    </row>
    <row r="136" spans="1:48" ht="24" customHeight="1">
      <c r="A136" s="221"/>
      <c r="B136" s="221"/>
      <c r="C136" s="221"/>
      <c r="D136" s="221"/>
      <c r="H136" s="33" t="s">
        <v>3815</v>
      </c>
      <c r="I136" s="36" t="s">
        <v>1423</v>
      </c>
      <c r="K136" s="38">
        <f>C61*1.25</f>
        <v>132.81</v>
      </c>
      <c r="T136" s="3"/>
      <c r="U136" s="33" t="s">
        <v>1408</v>
      </c>
      <c r="V136" s="36" t="s">
        <v>1423</v>
      </c>
      <c r="W136" s="4"/>
      <c r="X136" s="38">
        <f>V81*1.25</f>
        <v>88.69</v>
      </c>
      <c r="AE136" s="63"/>
      <c r="AN136" s="8">
        <v>2</v>
      </c>
      <c r="AO136" s="7" t="s">
        <v>883</v>
      </c>
      <c r="AP136" s="1" t="s">
        <v>1936</v>
      </c>
      <c r="AQ136" s="8">
        <f>AQ111</f>
        <v>618</v>
      </c>
      <c r="AR136" s="1" t="s">
        <v>883</v>
      </c>
      <c r="AS136" s="8">
        <f>(AN136*AQ136)</f>
        <v>1236</v>
      </c>
      <c r="AU136">
        <f t="shared" si="25"/>
        <v>280.45</v>
      </c>
      <c r="AV136">
        <f t="shared" si="26"/>
        <v>955.55</v>
      </c>
    </row>
    <row r="137" spans="1:48" ht="24" customHeight="1">
      <c r="A137" s="218">
        <f>(A91+1)</f>
        <v>80</v>
      </c>
      <c r="B137" s="219" t="s">
        <v>1575</v>
      </c>
      <c r="C137" s="220">
        <f>AC30</f>
        <v>11907</v>
      </c>
      <c r="D137" s="552">
        <v>13.87</v>
      </c>
      <c r="E137" s="1" t="s">
        <v>991</v>
      </c>
      <c r="F137" s="2" t="s">
        <v>388</v>
      </c>
      <c r="G137" s="7" t="s">
        <v>2289</v>
      </c>
      <c r="H137" s="1" t="s">
        <v>389</v>
      </c>
      <c r="M137" s="2" t="s">
        <v>388</v>
      </c>
      <c r="N137" s="7" t="s">
        <v>2289</v>
      </c>
      <c r="O137" s="1" t="s">
        <v>389</v>
      </c>
      <c r="Q137" s="10"/>
      <c r="W137" s="4"/>
      <c r="AE137" s="63"/>
      <c r="AG137" s="1"/>
      <c r="AN137" s="8">
        <v>6</v>
      </c>
      <c r="AO137" s="7" t="s">
        <v>883</v>
      </c>
      <c r="AP137" s="1" t="s">
        <v>324</v>
      </c>
      <c r="AQ137" s="8">
        <f>AQ112</f>
        <v>507</v>
      </c>
      <c r="AR137" s="1" t="s">
        <v>883</v>
      </c>
      <c r="AS137" s="8">
        <f>(AN137*AQ137)</f>
        <v>3042</v>
      </c>
      <c r="AU137">
        <f t="shared" si="25"/>
        <v>690.23</v>
      </c>
      <c r="AV137">
        <f t="shared" si="26"/>
        <v>2351.77</v>
      </c>
    </row>
    <row r="138" spans="1:48" ht="24" customHeight="1">
      <c r="A138" s="218">
        <f t="shared" ref="A138:A143" si="27">(A137+1)</f>
        <v>81</v>
      </c>
      <c r="B138" s="219" t="s">
        <v>391</v>
      </c>
      <c r="C138" s="220">
        <f>AC33</f>
        <v>58000</v>
      </c>
      <c r="D138" s="219" t="s">
        <v>876</v>
      </c>
      <c r="H138" s="1" t="s">
        <v>1045</v>
      </c>
      <c r="N138" s="3"/>
      <c r="O138" s="1" t="s">
        <v>1955</v>
      </c>
      <c r="Q138" s="10"/>
      <c r="W138" s="4"/>
      <c r="AE138" s="63"/>
      <c r="AG138" s="1"/>
      <c r="AO138" s="7" t="s">
        <v>454</v>
      </c>
      <c r="AP138" s="1" t="s">
        <v>455</v>
      </c>
      <c r="AQ138" s="1" t="s">
        <v>991</v>
      </c>
      <c r="AR138" s="1" t="s">
        <v>454</v>
      </c>
      <c r="AS138" s="8">
        <v>0</v>
      </c>
      <c r="AU138">
        <f t="shared" si="25"/>
        <v>0</v>
      </c>
      <c r="AV138">
        <f t="shared" si="26"/>
        <v>0</v>
      </c>
    </row>
    <row r="139" spans="1:48" ht="24" customHeight="1">
      <c r="A139" s="218">
        <f t="shared" si="27"/>
        <v>82</v>
      </c>
      <c r="B139" s="219" t="s">
        <v>1835</v>
      </c>
      <c r="C139" s="220">
        <f>AC32</f>
        <v>58000</v>
      </c>
      <c r="D139" s="219" t="s">
        <v>876</v>
      </c>
      <c r="H139" s="5" t="s">
        <v>1614</v>
      </c>
      <c r="N139" s="3"/>
      <c r="O139" s="5" t="s">
        <v>1614</v>
      </c>
      <c r="Q139" s="10"/>
      <c r="W139" s="4"/>
      <c r="AE139" s="63"/>
      <c r="AG139" s="1"/>
      <c r="AO139" s="3"/>
      <c r="AR139" s="10"/>
      <c r="AS139" s="5" t="s">
        <v>1614</v>
      </c>
      <c r="AU139">
        <f t="shared" si="25"/>
        <v>0</v>
      </c>
      <c r="AV139">
        <f t="shared" si="26"/>
        <v>0</v>
      </c>
    </row>
    <row r="140" spans="1:48" ht="24" customHeight="1">
      <c r="A140" s="218">
        <f t="shared" si="27"/>
        <v>83</v>
      </c>
      <c r="B140" s="219" t="s">
        <v>382</v>
      </c>
      <c r="C140" s="220">
        <f>AC33</f>
        <v>58000</v>
      </c>
      <c r="D140" s="219" t="s">
        <v>876</v>
      </c>
      <c r="F140" s="8">
        <v>1</v>
      </c>
      <c r="G140" s="7" t="s">
        <v>884</v>
      </c>
      <c r="H140" s="1" t="s">
        <v>383</v>
      </c>
      <c r="I140" s="8">
        <f>I36</f>
        <v>1977.76</v>
      </c>
      <c r="J140" s="1" t="s">
        <v>884</v>
      </c>
      <c r="K140" s="8">
        <f>(F140*I140)</f>
        <v>1977.76</v>
      </c>
      <c r="M140" s="8">
        <v>1</v>
      </c>
      <c r="N140" s="7" t="s">
        <v>884</v>
      </c>
      <c r="O140" s="1" t="s">
        <v>1956</v>
      </c>
      <c r="P140" s="8">
        <f>AC38</f>
        <v>494.11</v>
      </c>
      <c r="Q140" s="1" t="s">
        <v>884</v>
      </c>
      <c r="R140" s="8">
        <f>(M140*P140)</f>
        <v>494.11</v>
      </c>
      <c r="W140" s="4"/>
      <c r="AE140" s="63"/>
      <c r="AG140" s="1"/>
      <c r="AO140" s="3"/>
      <c r="AP140" s="1" t="s">
        <v>625</v>
      </c>
      <c r="AR140" s="10"/>
      <c r="AS140" s="8">
        <f>SUM(AS132:AS138)</f>
        <v>20041.28</v>
      </c>
      <c r="AU140">
        <f t="shared" si="25"/>
        <v>4547.37</v>
      </c>
      <c r="AV140">
        <f t="shared" si="26"/>
        <v>15493.91</v>
      </c>
    </row>
    <row r="141" spans="1:48" ht="24" customHeight="1">
      <c r="A141" s="218">
        <f t="shared" si="27"/>
        <v>84</v>
      </c>
      <c r="B141" s="219" t="s">
        <v>1573</v>
      </c>
      <c r="C141" s="220">
        <f>AC38</f>
        <v>494.11</v>
      </c>
      <c r="D141" s="219" t="s">
        <v>884</v>
      </c>
      <c r="F141" s="8">
        <v>1</v>
      </c>
      <c r="G141" s="7" t="s">
        <v>884</v>
      </c>
      <c r="H141" s="1" t="s">
        <v>1377</v>
      </c>
      <c r="I141" s="8">
        <f>C27</f>
        <v>32.450000000000003</v>
      </c>
      <c r="J141" s="1" t="s">
        <v>884</v>
      </c>
      <c r="K141" s="8">
        <f>(F141*I141)</f>
        <v>32.450000000000003</v>
      </c>
      <c r="M141" s="8">
        <v>1</v>
      </c>
      <c r="N141" s="7" t="s">
        <v>884</v>
      </c>
      <c r="O141" s="1" t="s">
        <v>1377</v>
      </c>
      <c r="P141" s="8">
        <f>C26</f>
        <v>36.950000000000003</v>
      </c>
      <c r="Q141" s="1" t="s">
        <v>884</v>
      </c>
      <c r="R141" s="8">
        <f>(M141*P141)</f>
        <v>36.950000000000003</v>
      </c>
      <c r="W141" s="4"/>
      <c r="AE141" s="63"/>
      <c r="AG141" s="1"/>
      <c r="AO141" s="3"/>
      <c r="AR141" s="10"/>
      <c r="AS141" s="5" t="s">
        <v>1614</v>
      </c>
      <c r="AU141">
        <f t="shared" si="25"/>
        <v>0</v>
      </c>
      <c r="AV141">
        <f t="shared" si="26"/>
        <v>0</v>
      </c>
    </row>
    <row r="142" spans="1:48" ht="24" customHeight="1">
      <c r="A142" s="218">
        <f t="shared" si="27"/>
        <v>85</v>
      </c>
      <c r="B142" s="219" t="s">
        <v>193</v>
      </c>
      <c r="C142" s="535">
        <v>43563.69</v>
      </c>
      <c r="D142" s="219" t="s">
        <v>876</v>
      </c>
      <c r="G142" s="7" t="s">
        <v>454</v>
      </c>
      <c r="H142" s="1" t="s">
        <v>455</v>
      </c>
      <c r="I142" s="1" t="s">
        <v>991</v>
      </c>
      <c r="J142" s="1" t="s">
        <v>454</v>
      </c>
      <c r="K142" s="8">
        <v>0</v>
      </c>
      <c r="N142" s="7" t="s">
        <v>454</v>
      </c>
      <c r="O142" s="1" t="s">
        <v>455</v>
      </c>
      <c r="P142" s="1" t="s">
        <v>991</v>
      </c>
      <c r="Q142" s="1" t="s">
        <v>454</v>
      </c>
      <c r="R142" s="8">
        <v>0</v>
      </c>
      <c r="W142" s="4"/>
      <c r="AE142" s="63"/>
      <c r="AG142" s="1"/>
      <c r="AO142" s="3"/>
      <c r="AP142" s="1" t="s">
        <v>788</v>
      </c>
      <c r="AR142" s="10"/>
      <c r="AS142" s="8">
        <f>(AS140/2.83168)</f>
        <v>7077.52</v>
      </c>
      <c r="AU142">
        <f t="shared" si="25"/>
        <v>1605.89</v>
      </c>
      <c r="AV142">
        <f t="shared" si="26"/>
        <v>5471.63</v>
      </c>
    </row>
    <row r="143" spans="1:48" ht="24" customHeight="1">
      <c r="A143" s="218">
        <f t="shared" si="27"/>
        <v>86</v>
      </c>
      <c r="B143" s="1" t="s">
        <v>6140</v>
      </c>
      <c r="C143" s="51">
        <f>56.35*1000</f>
        <v>56350</v>
      </c>
      <c r="D143" s="219" t="s">
        <v>876</v>
      </c>
      <c r="E143">
        <v>5</v>
      </c>
      <c r="K143" s="5" t="s">
        <v>1614</v>
      </c>
      <c r="N143" s="3"/>
      <c r="Q143" s="10"/>
      <c r="R143" s="5" t="s">
        <v>1614</v>
      </c>
      <c r="W143" s="4"/>
      <c r="AE143" s="63"/>
      <c r="AG143" s="1"/>
      <c r="AO143" s="3"/>
      <c r="AR143" s="10"/>
      <c r="AS143" s="5" t="s">
        <v>2090</v>
      </c>
      <c r="AU143">
        <f t="shared" si="25"/>
        <v>0</v>
      </c>
      <c r="AV143">
        <f t="shared" si="26"/>
        <v>0</v>
      </c>
    </row>
    <row r="144" spans="1:48" ht="24" customHeight="1">
      <c r="A144" s="221"/>
      <c r="B144" s="219" t="s">
        <v>991</v>
      </c>
      <c r="C144" s="221"/>
      <c r="D144" s="221"/>
      <c r="H144" s="1" t="s">
        <v>195</v>
      </c>
      <c r="K144" s="38">
        <f>SUM(K138:K142)</f>
        <v>2010.21</v>
      </c>
      <c r="N144" s="3"/>
      <c r="O144" s="1" t="s">
        <v>1541</v>
      </c>
      <c r="Q144" s="10"/>
      <c r="R144" s="8">
        <f>SUM(R140:R142)</f>
        <v>531.05999999999995</v>
      </c>
      <c r="W144" s="4"/>
      <c r="AE144" s="63"/>
      <c r="AG144" s="1"/>
      <c r="AO144" s="3"/>
      <c r="AR144" s="10"/>
      <c r="AU144">
        <f t="shared" si="25"/>
        <v>0</v>
      </c>
      <c r="AV144">
        <f t="shared" si="26"/>
        <v>0</v>
      </c>
    </row>
    <row r="145" spans="1:48" ht="24" customHeight="1">
      <c r="A145" s="218">
        <f>(A143+1)</f>
        <v>87</v>
      </c>
      <c r="B145" s="219" t="s">
        <v>196</v>
      </c>
      <c r="C145" s="161">
        <v>7.5</v>
      </c>
      <c r="D145" s="219" t="s">
        <v>454</v>
      </c>
      <c r="K145" s="5" t="s">
        <v>1614</v>
      </c>
      <c r="N145" s="3"/>
      <c r="O145" s="1" t="s">
        <v>2062</v>
      </c>
      <c r="Q145" s="10"/>
      <c r="R145" s="5" t="s">
        <v>1614</v>
      </c>
      <c r="W145" s="4"/>
      <c r="AE145" s="63"/>
      <c r="AG145" s="1"/>
      <c r="AO145" s="7" t="s">
        <v>686</v>
      </c>
      <c r="AP145" s="1" t="s">
        <v>2979</v>
      </c>
      <c r="AR145" s="10"/>
      <c r="AU145">
        <f t="shared" si="25"/>
        <v>0</v>
      </c>
      <c r="AV145">
        <f t="shared" si="26"/>
        <v>0</v>
      </c>
    </row>
    <row r="146" spans="1:48" ht="24" customHeight="1">
      <c r="A146" s="221"/>
      <c r="B146" s="1" t="s">
        <v>4790</v>
      </c>
      <c r="C146" s="535">
        <v>15.5</v>
      </c>
      <c r="D146" s="221"/>
      <c r="F146" s="2" t="s">
        <v>197</v>
      </c>
      <c r="G146" s="7" t="s">
        <v>2289</v>
      </c>
      <c r="H146" s="1" t="s">
        <v>1046</v>
      </c>
      <c r="W146" s="4"/>
      <c r="AE146" s="63"/>
      <c r="AO146" s="3"/>
      <c r="AP146" s="5" t="s">
        <v>1614</v>
      </c>
      <c r="AR146" s="10"/>
      <c r="AU146">
        <f t="shared" si="25"/>
        <v>0</v>
      </c>
      <c r="AV146">
        <f t="shared" si="26"/>
        <v>0</v>
      </c>
    </row>
    <row r="147" spans="1:48" ht="24" customHeight="1">
      <c r="A147" s="218">
        <f>(A145+1)</f>
        <v>88</v>
      </c>
      <c r="B147" s="219" t="s">
        <v>1674</v>
      </c>
      <c r="C147" s="535">
        <v>15.25</v>
      </c>
      <c r="D147" s="219" t="s">
        <v>1675</v>
      </c>
      <c r="H147" s="1" t="s">
        <v>1047</v>
      </c>
      <c r="M147" s="2" t="s">
        <v>388</v>
      </c>
      <c r="N147" s="7" t="s">
        <v>2289</v>
      </c>
      <c r="O147" s="1" t="s">
        <v>389</v>
      </c>
      <c r="Q147" s="10"/>
      <c r="W147" s="4"/>
      <c r="AE147" s="63"/>
      <c r="AN147" s="8">
        <v>1.1000000000000001</v>
      </c>
      <c r="AO147" s="7" t="s">
        <v>884</v>
      </c>
      <c r="AP147" s="1" t="s">
        <v>1139</v>
      </c>
      <c r="AQ147" s="8">
        <f>(AS142)</f>
        <v>7077.52</v>
      </c>
      <c r="AR147" s="1" t="s">
        <v>884</v>
      </c>
      <c r="AS147" s="438">
        <f>(AN147*AQ147)</f>
        <v>7785.27</v>
      </c>
      <c r="AU147">
        <f t="shared" si="25"/>
        <v>1766.48</v>
      </c>
      <c r="AV147">
        <f t="shared" si="26"/>
        <v>6018.79</v>
      </c>
    </row>
    <row r="148" spans="1:48" ht="24" customHeight="1">
      <c r="A148" s="218">
        <f>(A147+1)</f>
        <v>89</v>
      </c>
      <c r="B148" s="1" t="s">
        <v>5553</v>
      </c>
      <c r="C148" s="418">
        <v>145.19999999999999</v>
      </c>
      <c r="D148" s="219" t="s">
        <v>1675</v>
      </c>
      <c r="H148" s="1" t="s">
        <v>492</v>
      </c>
      <c r="N148" s="3"/>
      <c r="O148" s="1" t="s">
        <v>3665</v>
      </c>
      <c r="Q148" s="10"/>
      <c r="W148" s="4"/>
      <c r="AE148" s="63"/>
      <c r="AN148" s="8">
        <v>1</v>
      </c>
      <c r="AO148" s="7" t="s">
        <v>784</v>
      </c>
      <c r="AP148" s="1" t="s">
        <v>2044</v>
      </c>
      <c r="AQ148" s="8">
        <f>AQ134</f>
        <v>947</v>
      </c>
      <c r="AR148" s="1" t="s">
        <v>883</v>
      </c>
      <c r="AS148" s="438">
        <f>(AN148*AQ148)</f>
        <v>947</v>
      </c>
      <c r="AU148">
        <f t="shared" si="25"/>
        <v>214.87</v>
      </c>
      <c r="AV148">
        <f t="shared" si="26"/>
        <v>732.13</v>
      </c>
    </row>
    <row r="149" spans="1:48" ht="24" customHeight="1">
      <c r="A149" s="221"/>
      <c r="B149" s="221" t="s">
        <v>6141</v>
      </c>
      <c r="C149" s="430">
        <v>43.2</v>
      </c>
      <c r="D149" s="221" t="s">
        <v>1675</v>
      </c>
      <c r="H149" s="1" t="s">
        <v>529</v>
      </c>
      <c r="N149" s="3"/>
      <c r="O149" s="5" t="s">
        <v>1614</v>
      </c>
      <c r="Q149" s="10"/>
      <c r="W149" s="4"/>
      <c r="AE149" s="63"/>
      <c r="AO149" s="7" t="s">
        <v>454</v>
      </c>
      <c r="AP149" s="1" t="s">
        <v>455</v>
      </c>
      <c r="AQ149" s="1" t="s">
        <v>991</v>
      </c>
      <c r="AR149" s="1" t="s">
        <v>454</v>
      </c>
      <c r="AS149" s="438">
        <v>0</v>
      </c>
      <c r="AU149">
        <f t="shared" si="25"/>
        <v>0</v>
      </c>
      <c r="AV149">
        <f t="shared" si="26"/>
        <v>0</v>
      </c>
    </row>
    <row r="150" spans="1:48" ht="24" customHeight="1">
      <c r="A150" s="221"/>
      <c r="B150" s="221"/>
      <c r="C150" s="221"/>
      <c r="D150" s="221"/>
      <c r="H150" s="1" t="s">
        <v>530</v>
      </c>
      <c r="M150" s="8">
        <v>1</v>
      </c>
      <c r="N150" s="7" t="s">
        <v>884</v>
      </c>
      <c r="O150" s="1" t="s">
        <v>3666</v>
      </c>
      <c r="P150" s="8">
        <f>AC43</f>
        <v>339.2</v>
      </c>
      <c r="Q150" s="1" t="s">
        <v>884</v>
      </c>
      <c r="R150" s="8">
        <f>(M150*P150)</f>
        <v>339.2</v>
      </c>
      <c r="W150" s="4"/>
      <c r="AE150" s="63"/>
      <c r="AO150" s="3"/>
      <c r="AR150" s="10"/>
      <c r="AS150" s="739" t="s">
        <v>1614</v>
      </c>
      <c r="AU150">
        <f t="shared" si="25"/>
        <v>0</v>
      </c>
      <c r="AV150">
        <f t="shared" si="26"/>
        <v>0</v>
      </c>
    </row>
    <row r="151" spans="1:48" ht="24" customHeight="1">
      <c r="A151" s="221"/>
      <c r="B151" s="221"/>
      <c r="C151" s="221"/>
      <c r="D151" s="221"/>
      <c r="H151" s="5" t="s">
        <v>1614</v>
      </c>
      <c r="M151" s="8">
        <v>1</v>
      </c>
      <c r="N151" s="7" t="s">
        <v>884</v>
      </c>
      <c r="O151" s="1" t="s">
        <v>1377</v>
      </c>
      <c r="P151" s="8">
        <f>AE28</f>
        <v>36.950000000000003</v>
      </c>
      <c r="Q151" s="1" t="s">
        <v>884</v>
      </c>
      <c r="R151" s="8">
        <f>(M151*P151)</f>
        <v>36.950000000000003</v>
      </c>
      <c r="W151" s="4"/>
      <c r="AE151" s="63"/>
      <c r="AO151" s="3"/>
      <c r="AP151" s="1" t="s">
        <v>446</v>
      </c>
      <c r="AR151" s="10"/>
      <c r="AS151" s="38">
        <f>SUM(AS147:AS149)</f>
        <v>8732.27</v>
      </c>
      <c r="AU151">
        <f t="shared" si="25"/>
        <v>1981.35</v>
      </c>
      <c r="AV151">
        <f t="shared" si="26"/>
        <v>6750.92</v>
      </c>
    </row>
    <row r="152" spans="1:48" ht="24" customHeight="1">
      <c r="A152" s="221"/>
      <c r="B152" s="221"/>
      <c r="C152" s="221"/>
      <c r="D152" s="221"/>
      <c r="F152" s="8">
        <v>0.7</v>
      </c>
      <c r="G152" s="7" t="s">
        <v>884</v>
      </c>
      <c r="H152" s="1" t="s">
        <v>2037</v>
      </c>
      <c r="I152" s="8">
        <f>C79</f>
        <v>1977.76</v>
      </c>
      <c r="J152" s="1" t="s">
        <v>884</v>
      </c>
      <c r="K152" s="8">
        <f t="shared" ref="K152:K157" si="28">(F152*I152)</f>
        <v>1384.43</v>
      </c>
      <c r="N152" s="7" t="s">
        <v>454</v>
      </c>
      <c r="O152" s="1" t="s">
        <v>455</v>
      </c>
      <c r="P152" s="1" t="s">
        <v>991</v>
      </c>
      <c r="Q152" s="1" t="s">
        <v>454</v>
      </c>
      <c r="R152" s="8">
        <v>0</v>
      </c>
      <c r="W152" s="4"/>
      <c r="AE152" s="63"/>
      <c r="AO152" s="3"/>
      <c r="AR152" s="10"/>
      <c r="AS152" s="739" t="s">
        <v>1614</v>
      </c>
      <c r="AU152">
        <f t="shared" si="25"/>
        <v>0</v>
      </c>
      <c r="AV152">
        <f t="shared" si="26"/>
        <v>0</v>
      </c>
    </row>
    <row r="153" spans="1:48" ht="24" customHeight="1">
      <c r="A153" s="221"/>
      <c r="B153" s="221"/>
      <c r="C153" s="221"/>
      <c r="D153" s="221"/>
      <c r="F153" s="8">
        <v>0.7</v>
      </c>
      <c r="G153" s="7" t="s">
        <v>884</v>
      </c>
      <c r="H153" s="503" t="s">
        <v>531</v>
      </c>
      <c r="I153" s="502">
        <f>C812</f>
        <v>3.15</v>
      </c>
      <c r="J153" s="1" t="s">
        <v>884</v>
      </c>
      <c r="K153" s="8">
        <f t="shared" si="28"/>
        <v>2.21</v>
      </c>
      <c r="N153" s="3"/>
      <c r="Q153" s="10"/>
      <c r="R153" s="5" t="s">
        <v>1614</v>
      </c>
      <c r="W153" s="4"/>
      <c r="AE153" s="63"/>
      <c r="AO153" s="3"/>
      <c r="AP153" s="1" t="s">
        <v>561</v>
      </c>
      <c r="AR153" s="10"/>
      <c r="AS153" s="438">
        <f>(AS151/10)</f>
        <v>873.23</v>
      </c>
      <c r="AU153">
        <f t="shared" si="25"/>
        <v>198.14</v>
      </c>
      <c r="AV153">
        <f t="shared" si="26"/>
        <v>675.09</v>
      </c>
    </row>
    <row r="154" spans="1:48" ht="24" customHeight="1">
      <c r="A154" s="221"/>
      <c r="B154" s="221"/>
      <c r="C154" s="221"/>
      <c r="D154" s="221"/>
      <c r="F154" s="8">
        <v>0.72</v>
      </c>
      <c r="G154" s="7" t="s">
        <v>884</v>
      </c>
      <c r="H154" s="1" t="s">
        <v>1671</v>
      </c>
      <c r="I154" s="8">
        <f>C35</f>
        <v>494.11</v>
      </c>
      <c r="J154" s="1" t="s">
        <v>884</v>
      </c>
      <c r="K154" s="8">
        <f t="shared" si="28"/>
        <v>355.76</v>
      </c>
      <c r="N154" s="3"/>
      <c r="O154" s="1" t="s">
        <v>1541</v>
      </c>
      <c r="Q154" s="10"/>
      <c r="R154" s="8">
        <f>SUM(R150:R152)</f>
        <v>376.15</v>
      </c>
      <c r="W154" s="4"/>
      <c r="AE154" s="63"/>
      <c r="AO154" s="3"/>
      <c r="AR154" s="10"/>
      <c r="AS154" s="739" t="s">
        <v>2090</v>
      </c>
      <c r="AU154">
        <f t="shared" si="25"/>
        <v>0</v>
      </c>
      <c r="AV154">
        <f t="shared" si="26"/>
        <v>0</v>
      </c>
    </row>
    <row r="155" spans="1:48" ht="24" customHeight="1">
      <c r="A155" s="221"/>
      <c r="B155" s="221"/>
      <c r="C155" s="221"/>
      <c r="D155" s="221"/>
      <c r="F155" s="8">
        <v>0.72</v>
      </c>
      <c r="G155" s="7" t="s">
        <v>884</v>
      </c>
      <c r="H155" s="503" t="s">
        <v>531</v>
      </c>
      <c r="I155" s="502">
        <f>C812</f>
        <v>3.15</v>
      </c>
      <c r="J155" s="1" t="s">
        <v>884</v>
      </c>
      <c r="K155" s="8">
        <f t="shared" si="28"/>
        <v>2.27</v>
      </c>
      <c r="N155" s="3"/>
      <c r="O155" s="1" t="s">
        <v>2062</v>
      </c>
      <c r="Q155" s="10"/>
      <c r="R155" s="5" t="s">
        <v>1614</v>
      </c>
      <c r="W155" s="4"/>
      <c r="AE155" s="63"/>
      <c r="AO155" s="3"/>
      <c r="AP155" s="1" t="s">
        <v>390</v>
      </c>
      <c r="AR155" s="10">
        <f>AS155-AS153</f>
        <v>8.23</v>
      </c>
      <c r="AS155" s="38">
        <f>(AS153+C19/10*AN147)</f>
        <v>881.46</v>
      </c>
      <c r="AT155">
        <f>AS153-AS155</f>
        <v>-8.23</v>
      </c>
      <c r="AU155">
        <f t="shared" si="25"/>
        <v>200</v>
      </c>
      <c r="AV155">
        <f t="shared" si="26"/>
        <v>681.46</v>
      </c>
    </row>
    <row r="156" spans="1:48" ht="24" customHeight="1">
      <c r="A156" s="221"/>
      <c r="B156" s="221"/>
      <c r="C156" s="221"/>
      <c r="D156" s="221"/>
      <c r="F156" s="8">
        <v>1</v>
      </c>
      <c r="G156" s="7" t="s">
        <v>884</v>
      </c>
      <c r="H156" s="1" t="s">
        <v>1825</v>
      </c>
      <c r="I156" s="8">
        <f>C18</f>
        <v>110</v>
      </c>
      <c r="J156" s="1" t="s">
        <v>884</v>
      </c>
      <c r="K156" s="8">
        <f t="shared" si="28"/>
        <v>110</v>
      </c>
      <c r="W156" s="4"/>
      <c r="AE156" s="63"/>
      <c r="AO156" s="3"/>
      <c r="AP156" s="1" t="s">
        <v>392</v>
      </c>
      <c r="AR156" s="10">
        <f>AS156-AS155</f>
        <v>16.600000000000001</v>
      </c>
      <c r="AS156" s="38">
        <f>(AS155+C20/10*AN147)</f>
        <v>898.06</v>
      </c>
      <c r="AT156">
        <f>AS156-AS155</f>
        <v>16.600000000000001</v>
      </c>
      <c r="AU156">
        <f t="shared" si="25"/>
        <v>203.77</v>
      </c>
      <c r="AV156">
        <f t="shared" si="26"/>
        <v>694.29</v>
      </c>
    </row>
    <row r="157" spans="1:48" ht="24" customHeight="1">
      <c r="A157" s="221"/>
      <c r="B157" s="221"/>
      <c r="C157" s="221"/>
      <c r="D157" s="221"/>
      <c r="F157" s="8">
        <v>1</v>
      </c>
      <c r="G157" s="7" t="s">
        <v>884</v>
      </c>
      <c r="H157" s="503" t="s">
        <v>1672</v>
      </c>
      <c r="I157" s="559">
        <f>C146</f>
        <v>15.5</v>
      </c>
      <c r="J157" s="1" t="s">
        <v>884</v>
      </c>
      <c r="K157" s="8">
        <f t="shared" si="28"/>
        <v>15.5</v>
      </c>
      <c r="W157" s="4"/>
      <c r="AE157" s="63"/>
      <c r="AO157" s="3"/>
      <c r="AP157" s="1" t="s">
        <v>2270</v>
      </c>
      <c r="AR157" s="10">
        <f>AS157-AS156</f>
        <v>16.600000000000001</v>
      </c>
      <c r="AS157" s="38">
        <f>(AS156+C21/10*AN147)</f>
        <v>914.66</v>
      </c>
      <c r="AU157">
        <f t="shared" si="25"/>
        <v>207.54</v>
      </c>
      <c r="AV157">
        <f t="shared" si="26"/>
        <v>707.12</v>
      </c>
    </row>
    <row r="158" spans="1:48" ht="24" customHeight="1">
      <c r="A158" s="221"/>
      <c r="B158" s="221"/>
      <c r="C158" s="221"/>
      <c r="D158" s="221"/>
      <c r="H158" s="1" t="s">
        <v>1673</v>
      </c>
      <c r="W158" s="4"/>
      <c r="AE158" s="63"/>
      <c r="AO158" s="3"/>
      <c r="AP158" s="1" t="s">
        <v>384</v>
      </c>
      <c r="AR158" s="10">
        <f>AS158-AS157</f>
        <v>16.600000000000001</v>
      </c>
      <c r="AS158" s="38">
        <f>(AS157+C21/10*AN147)</f>
        <v>931.26</v>
      </c>
      <c r="AU158">
        <f t="shared" si="25"/>
        <v>211.3</v>
      </c>
      <c r="AV158">
        <f t="shared" si="26"/>
        <v>719.96</v>
      </c>
    </row>
    <row r="159" spans="1:48" ht="24" customHeight="1">
      <c r="A159" s="221"/>
      <c r="B159" s="221"/>
      <c r="C159" s="221"/>
      <c r="D159" s="221"/>
      <c r="G159" s="7" t="s">
        <v>454</v>
      </c>
      <c r="H159" s="1" t="s">
        <v>455</v>
      </c>
      <c r="I159" s="1" t="s">
        <v>991</v>
      </c>
      <c r="J159" s="1" t="s">
        <v>454</v>
      </c>
      <c r="K159" s="8">
        <v>0</v>
      </c>
      <c r="W159" s="4"/>
      <c r="AE159" s="63"/>
      <c r="AO159" s="3"/>
      <c r="AP159" s="1" t="s">
        <v>1559</v>
      </c>
      <c r="AR159" s="10">
        <f>AS159-AS158</f>
        <v>16.600000000000001</v>
      </c>
      <c r="AS159" s="38">
        <f>(AS158+C21/10*AN147)</f>
        <v>947.86</v>
      </c>
      <c r="AU159">
        <f t="shared" si="25"/>
        <v>215.07</v>
      </c>
      <c r="AV159">
        <f t="shared" si="26"/>
        <v>732.79</v>
      </c>
    </row>
    <row r="160" spans="1:48" ht="24" customHeight="1">
      <c r="A160" s="221"/>
      <c r="B160" s="221"/>
      <c r="C160" s="221"/>
      <c r="D160" s="221"/>
      <c r="K160" s="5" t="s">
        <v>1614</v>
      </c>
      <c r="M160" s="2" t="s">
        <v>677</v>
      </c>
      <c r="N160" s="7" t="s">
        <v>2289</v>
      </c>
      <c r="O160" s="1" t="s">
        <v>555</v>
      </c>
      <c r="Q160" s="10"/>
      <c r="W160" s="4"/>
      <c r="AE160" s="63"/>
      <c r="AN160" s="740">
        <v>11</v>
      </c>
      <c r="AO160" s="403" t="s">
        <v>2289</v>
      </c>
      <c r="AP160" s="33" t="s">
        <v>3835</v>
      </c>
      <c r="AQ160" s="36"/>
      <c r="AR160" s="98"/>
      <c r="AS160" s="36"/>
      <c r="AU160">
        <f t="shared" si="25"/>
        <v>0</v>
      </c>
      <c r="AV160">
        <f t="shared" si="26"/>
        <v>0</v>
      </c>
    </row>
    <row r="161" spans="1:48" ht="24" customHeight="1">
      <c r="A161" s="221"/>
      <c r="B161" s="221"/>
      <c r="C161" s="221"/>
      <c r="D161" s="221"/>
      <c r="H161" s="58" t="s">
        <v>195</v>
      </c>
      <c r="K161" s="38">
        <f>SUM(K152:K159)</f>
        <v>1870.17</v>
      </c>
      <c r="N161" s="3"/>
      <c r="O161" s="1" t="s">
        <v>680</v>
      </c>
      <c r="Q161" s="10"/>
      <c r="W161" s="4"/>
      <c r="AE161" s="63"/>
      <c r="AN161" s="36"/>
      <c r="AO161" s="72"/>
      <c r="AP161" s="38" t="str">
        <f>AP61</f>
        <v>Bricks of size 23x11x7 cm</v>
      </c>
      <c r="AQ161" s="36"/>
      <c r="AR161" s="98"/>
      <c r="AS161" s="36"/>
      <c r="AU161">
        <f t="shared" si="25"/>
        <v>0</v>
      </c>
      <c r="AV161">
        <f t="shared" si="26"/>
        <v>0</v>
      </c>
    </row>
    <row r="162" spans="1:48" ht="24" customHeight="1">
      <c r="A162" s="221"/>
      <c r="B162" s="221"/>
      <c r="C162" s="221"/>
      <c r="D162" s="221"/>
      <c r="K162" s="5" t="s">
        <v>1614</v>
      </c>
      <c r="N162" s="3"/>
      <c r="O162" s="5" t="s">
        <v>1614</v>
      </c>
      <c r="Q162" s="10"/>
      <c r="W162" s="4"/>
      <c r="AE162" s="63"/>
      <c r="AO162" s="3"/>
      <c r="AP162" s="5" t="s">
        <v>1614</v>
      </c>
      <c r="AR162" s="10"/>
      <c r="AU162">
        <f t="shared" si="25"/>
        <v>0</v>
      </c>
      <c r="AV162">
        <f t="shared" si="26"/>
        <v>0</v>
      </c>
    </row>
    <row r="163" spans="1:48" ht="24" customHeight="1">
      <c r="A163" s="221"/>
      <c r="B163" s="221"/>
      <c r="C163" s="221"/>
      <c r="D163" s="221"/>
      <c r="H163" s="1" t="s">
        <v>991</v>
      </c>
      <c r="K163" s="1" t="s">
        <v>991</v>
      </c>
      <c r="M163" s="8">
        <v>9</v>
      </c>
      <c r="N163" s="7" t="s">
        <v>884</v>
      </c>
      <c r="O163" s="1" t="s">
        <v>1668</v>
      </c>
      <c r="P163" s="8">
        <f>I195</f>
        <v>1409.71</v>
      </c>
      <c r="Q163" s="1" t="s">
        <v>884</v>
      </c>
      <c r="R163" s="8">
        <f>(M163*P163)</f>
        <v>12687.39</v>
      </c>
      <c r="W163" s="4"/>
      <c r="AE163" s="63"/>
      <c r="AN163" s="8">
        <f>AN63</f>
        <v>1300</v>
      </c>
      <c r="AO163" s="7" t="s">
        <v>1449</v>
      </c>
      <c r="AP163" s="8" t="str">
        <f>AP61</f>
        <v>Bricks of size 23x11x7 cm</v>
      </c>
      <c r="AQ163" s="8">
        <f>AC45</f>
        <v>7035.9</v>
      </c>
      <c r="AR163" s="1" t="s">
        <v>1560</v>
      </c>
      <c r="AS163" s="8">
        <f>(AN163*AQ163)/1000</f>
        <v>9146.67</v>
      </c>
      <c r="AU163">
        <f t="shared" si="25"/>
        <v>2075.38</v>
      </c>
      <c r="AV163">
        <f t="shared" si="26"/>
        <v>7071.29</v>
      </c>
    </row>
    <row r="164" spans="1:48" ht="24" customHeight="1">
      <c r="A164" s="221"/>
      <c r="B164" s="221"/>
      <c r="C164" s="221"/>
      <c r="D164" s="221"/>
      <c r="K164" s="1" t="s">
        <v>991</v>
      </c>
      <c r="M164" s="8">
        <v>4.5</v>
      </c>
      <c r="N164" s="7" t="s">
        <v>884</v>
      </c>
      <c r="O164" s="1" t="s">
        <v>1330</v>
      </c>
      <c r="P164" s="8">
        <f>K40</f>
        <v>4262.16</v>
      </c>
      <c r="Q164" s="1" t="s">
        <v>884</v>
      </c>
      <c r="R164" s="8">
        <f>(M164*P164)</f>
        <v>19179.72</v>
      </c>
      <c r="W164" s="4"/>
      <c r="AE164" s="63"/>
      <c r="AN164" s="12">
        <f>AN133</f>
        <v>0.70799999999999996</v>
      </c>
      <c r="AO164" s="7" t="s">
        <v>884</v>
      </c>
      <c r="AP164" s="1" t="s">
        <v>1330</v>
      </c>
      <c r="AQ164" s="8">
        <f>AQ133</f>
        <v>4262.16</v>
      </c>
      <c r="AR164" s="1" t="s">
        <v>884</v>
      </c>
      <c r="AS164" s="8">
        <f>(AN164*AQ164)</f>
        <v>3017.61</v>
      </c>
      <c r="AU164">
        <f t="shared" ref="AU164:AU217" si="29">AS164*22.69/100</f>
        <v>684.7</v>
      </c>
      <c r="AV164">
        <f t="shared" ref="AV164:AV217" si="30">AS164-AU164</f>
        <v>2332.91</v>
      </c>
    </row>
    <row r="165" spans="1:48" ht="24" customHeight="1">
      <c r="A165" s="222">
        <v>2.2999999999999998</v>
      </c>
      <c r="B165" s="604" t="s">
        <v>249</v>
      </c>
      <c r="C165" s="865">
        <f>AC19+I168</f>
        <v>957.45</v>
      </c>
      <c r="D165" s="221"/>
      <c r="F165" s="24">
        <v>2.6</v>
      </c>
      <c r="G165" s="7" t="s">
        <v>2289</v>
      </c>
      <c r="H165" s="1" t="s">
        <v>1192</v>
      </c>
      <c r="M165" s="8">
        <v>1.8</v>
      </c>
      <c r="N165" s="7" t="s">
        <v>883</v>
      </c>
      <c r="O165" s="1" t="s">
        <v>1743</v>
      </c>
      <c r="P165" s="8">
        <f>I197</f>
        <v>884</v>
      </c>
      <c r="Q165" s="1" t="s">
        <v>883</v>
      </c>
      <c r="R165" s="8">
        <f>(M165*P165)</f>
        <v>1591.2</v>
      </c>
      <c r="W165" s="4"/>
      <c r="AE165" s="63"/>
      <c r="AN165" s="8">
        <v>1</v>
      </c>
      <c r="AO165" s="7" t="s">
        <v>883</v>
      </c>
      <c r="AP165" s="1" t="s">
        <v>2044</v>
      </c>
      <c r="AQ165" s="8">
        <f>AQ134</f>
        <v>947</v>
      </c>
      <c r="AR165" s="1" t="s">
        <v>883</v>
      </c>
      <c r="AS165" s="8">
        <f>(AN165*AQ165)</f>
        <v>947</v>
      </c>
      <c r="AU165">
        <f t="shared" si="29"/>
        <v>214.87</v>
      </c>
      <c r="AV165">
        <f t="shared" si="30"/>
        <v>732.13</v>
      </c>
    </row>
    <row r="166" spans="1:48" ht="24" customHeight="1">
      <c r="A166" s="222">
        <v>2.4</v>
      </c>
      <c r="B166" s="604" t="s">
        <v>795</v>
      </c>
      <c r="C166" s="865">
        <f>AC20+I168</f>
        <v>1038.45</v>
      </c>
      <c r="D166" s="221"/>
      <c r="H166" s="5" t="s">
        <v>1614</v>
      </c>
      <c r="M166" s="8">
        <v>17.7</v>
      </c>
      <c r="N166" s="7" t="s">
        <v>883</v>
      </c>
      <c r="O166" s="1" t="s">
        <v>1936</v>
      </c>
      <c r="P166" s="8">
        <f>I198</f>
        <v>618</v>
      </c>
      <c r="Q166" s="1" t="s">
        <v>883</v>
      </c>
      <c r="R166" s="8">
        <f>(M166*P166)</f>
        <v>10938.6</v>
      </c>
      <c r="W166" s="4"/>
      <c r="AE166" s="63"/>
      <c r="AN166" s="8">
        <v>3</v>
      </c>
      <c r="AO166" s="7" t="s">
        <v>883</v>
      </c>
      <c r="AP166" s="1" t="s">
        <v>1743</v>
      </c>
      <c r="AQ166" s="8">
        <f>AQ135</f>
        <v>884</v>
      </c>
      <c r="AR166" s="1" t="s">
        <v>883</v>
      </c>
      <c r="AS166" s="8">
        <f>(AN166*AQ166)</f>
        <v>2652</v>
      </c>
      <c r="AU166">
        <f t="shared" si="29"/>
        <v>601.74</v>
      </c>
      <c r="AV166">
        <f t="shared" si="30"/>
        <v>2050.2600000000002</v>
      </c>
    </row>
    <row r="167" spans="1:48" ht="24" customHeight="1">
      <c r="A167" s="221"/>
      <c r="B167" s="221"/>
      <c r="C167" s="221"/>
      <c r="D167" s="221"/>
      <c r="F167" s="8">
        <v>1</v>
      </c>
      <c r="G167" s="7" t="s">
        <v>884</v>
      </c>
      <c r="H167" s="1" t="s">
        <v>1110</v>
      </c>
      <c r="I167" s="8">
        <f>AC15</f>
        <v>1409.71</v>
      </c>
      <c r="J167" s="1" t="s">
        <v>884</v>
      </c>
      <c r="K167" s="8">
        <f>(F167*I167)</f>
        <v>1409.71</v>
      </c>
      <c r="M167" s="8">
        <v>14.1</v>
      </c>
      <c r="N167" s="7" t="s">
        <v>883</v>
      </c>
      <c r="O167" s="1" t="s">
        <v>324</v>
      </c>
      <c r="P167" s="8">
        <f>I199</f>
        <v>507</v>
      </c>
      <c r="Q167" s="1" t="s">
        <v>883</v>
      </c>
      <c r="R167" s="8">
        <f>(M167*P167)</f>
        <v>7148.7</v>
      </c>
      <c r="W167" s="4"/>
      <c r="AE167" s="63"/>
      <c r="AN167" s="8">
        <v>2</v>
      </c>
      <c r="AO167" s="7" t="s">
        <v>883</v>
      </c>
      <c r="AP167" s="1" t="s">
        <v>1936</v>
      </c>
      <c r="AQ167" s="8">
        <f>AQ136</f>
        <v>618</v>
      </c>
      <c r="AR167" s="1" t="s">
        <v>883</v>
      </c>
      <c r="AS167" s="8">
        <f>(AN167*AQ167)</f>
        <v>1236</v>
      </c>
      <c r="AU167">
        <f t="shared" si="29"/>
        <v>280.45</v>
      </c>
      <c r="AV167">
        <f t="shared" si="30"/>
        <v>955.55</v>
      </c>
    </row>
    <row r="168" spans="1:48" ht="24" customHeight="1">
      <c r="A168" s="221"/>
      <c r="B168" s="221"/>
      <c r="C168" s="221"/>
      <c r="D168" s="221"/>
      <c r="F168" s="8">
        <v>1</v>
      </c>
      <c r="G168" s="7" t="s">
        <v>884</v>
      </c>
      <c r="H168" s="1" t="s">
        <v>1377</v>
      </c>
      <c r="I168" s="8">
        <f>C26</f>
        <v>36.950000000000003</v>
      </c>
      <c r="J168" s="1" t="s">
        <v>884</v>
      </c>
      <c r="K168" s="8">
        <f>(F168*I168)</f>
        <v>36.950000000000003</v>
      </c>
      <c r="N168" s="7" t="s">
        <v>454</v>
      </c>
      <c r="O168" s="1" t="s">
        <v>455</v>
      </c>
      <c r="Q168" s="1" t="s">
        <v>454</v>
      </c>
      <c r="R168" s="8">
        <v>0</v>
      </c>
      <c r="W168" s="4"/>
      <c r="AE168" s="63"/>
      <c r="AN168" s="8">
        <v>6</v>
      </c>
      <c r="AO168" s="7" t="s">
        <v>883</v>
      </c>
      <c r="AP168" s="1" t="s">
        <v>324</v>
      </c>
      <c r="AQ168" s="8">
        <f>AQ137</f>
        <v>507</v>
      </c>
      <c r="AR168" s="1" t="s">
        <v>883</v>
      </c>
      <c r="AS168" s="8">
        <f>(AN168*AQ168)</f>
        <v>3042</v>
      </c>
      <c r="AU168">
        <f t="shared" si="29"/>
        <v>690.23</v>
      </c>
      <c r="AV168">
        <f t="shared" si="30"/>
        <v>2351.77</v>
      </c>
    </row>
    <row r="169" spans="1:48" ht="24" customHeight="1">
      <c r="A169" s="221"/>
      <c r="B169" s="221"/>
      <c r="C169" s="221"/>
      <c r="D169" s="221"/>
      <c r="G169" s="7" t="s">
        <v>454</v>
      </c>
      <c r="H169" s="1" t="s">
        <v>455</v>
      </c>
      <c r="I169" s="1" t="s">
        <v>991</v>
      </c>
      <c r="J169" s="1" t="s">
        <v>454</v>
      </c>
      <c r="K169" s="8">
        <v>0</v>
      </c>
      <c r="N169" s="3"/>
      <c r="Q169" s="10"/>
      <c r="R169" s="5" t="s">
        <v>1614</v>
      </c>
      <c r="W169" s="4"/>
      <c r="AE169" s="63"/>
      <c r="AO169" s="7" t="s">
        <v>454</v>
      </c>
      <c r="AP169" s="1" t="s">
        <v>455</v>
      </c>
      <c r="AQ169" s="1" t="s">
        <v>991</v>
      </c>
      <c r="AR169" s="1" t="s">
        <v>454</v>
      </c>
      <c r="AS169" s="8">
        <v>5</v>
      </c>
      <c r="AU169">
        <f t="shared" si="29"/>
        <v>1.1299999999999999</v>
      </c>
      <c r="AV169">
        <f t="shared" si="30"/>
        <v>3.87</v>
      </c>
    </row>
    <row r="170" spans="1:48" ht="24" customHeight="1">
      <c r="A170" s="221"/>
      <c r="B170" s="221"/>
      <c r="C170" s="221"/>
      <c r="D170" s="221"/>
      <c r="K170" s="5" t="s">
        <v>1614</v>
      </c>
      <c r="N170" s="3"/>
      <c r="Q170" s="10"/>
      <c r="R170" s="8">
        <f>SUM(R163:R168)</f>
        <v>51545.61</v>
      </c>
      <c r="W170" s="4"/>
      <c r="AE170" s="63"/>
      <c r="AO170" s="3"/>
      <c r="AR170" s="10"/>
      <c r="AS170" s="5" t="s">
        <v>1614</v>
      </c>
      <c r="AU170">
        <f t="shared" si="29"/>
        <v>0</v>
      </c>
      <c r="AV170">
        <f t="shared" si="30"/>
        <v>0</v>
      </c>
    </row>
    <row r="171" spans="1:48" ht="24" customHeight="1">
      <c r="A171" s="221"/>
      <c r="B171" s="221"/>
      <c r="C171" s="221"/>
      <c r="D171" s="221"/>
      <c r="H171" s="58" t="s">
        <v>195</v>
      </c>
      <c r="K171" s="38">
        <f>SUM(K166:K169)</f>
        <v>1446.66</v>
      </c>
      <c r="N171" s="3"/>
      <c r="O171" s="60" t="s">
        <v>625</v>
      </c>
      <c r="Q171" s="10"/>
      <c r="R171" s="5" t="s">
        <v>1614</v>
      </c>
      <c r="W171" s="4"/>
      <c r="AE171" s="63"/>
      <c r="AO171" s="3"/>
      <c r="AP171" s="1" t="s">
        <v>625</v>
      </c>
      <c r="AR171" s="10"/>
      <c r="AS171" s="8">
        <f>SUM(AS163:AS169)</f>
        <v>20046.28</v>
      </c>
      <c r="AU171">
        <f t="shared" si="29"/>
        <v>4548.5</v>
      </c>
      <c r="AV171">
        <f t="shared" si="30"/>
        <v>15497.78</v>
      </c>
    </row>
    <row r="172" spans="1:48" ht="24" customHeight="1">
      <c r="A172" s="221"/>
      <c r="B172" s="221"/>
      <c r="C172" s="221"/>
      <c r="D172" s="221"/>
      <c r="K172" s="5" t="s">
        <v>1614</v>
      </c>
      <c r="N172" s="3"/>
      <c r="Q172" s="10"/>
      <c r="R172" s="38">
        <f>(R170/10)</f>
        <v>5154.5600000000004</v>
      </c>
      <c r="W172" s="4"/>
      <c r="AE172" s="63"/>
      <c r="AO172" s="3"/>
      <c r="AR172" s="10"/>
      <c r="AS172" s="5" t="s">
        <v>1614</v>
      </c>
      <c r="AU172">
        <f t="shared" si="29"/>
        <v>0</v>
      </c>
      <c r="AV172">
        <f t="shared" si="30"/>
        <v>0</v>
      </c>
    </row>
    <row r="173" spans="1:48" ht="24" customHeight="1">
      <c r="A173" s="221"/>
      <c r="B173" s="221"/>
      <c r="C173" s="221"/>
      <c r="D173" s="221"/>
      <c r="F173" s="24">
        <v>2.7</v>
      </c>
      <c r="G173" s="7" t="s">
        <v>2289</v>
      </c>
      <c r="H173" s="1" t="s">
        <v>2026</v>
      </c>
      <c r="N173" s="3"/>
      <c r="O173" s="58" t="s">
        <v>788</v>
      </c>
      <c r="Q173" s="10"/>
      <c r="R173" s="5" t="s">
        <v>2090</v>
      </c>
      <c r="W173" s="4"/>
      <c r="AE173" s="63"/>
      <c r="AO173" s="3"/>
      <c r="AP173" s="1" t="s">
        <v>788</v>
      </c>
      <c r="AR173" s="10"/>
      <c r="AS173" s="8">
        <f>(AS171/2.83168)</f>
        <v>7079.29</v>
      </c>
      <c r="AU173">
        <f t="shared" si="29"/>
        <v>1606.29</v>
      </c>
      <c r="AV173">
        <f t="shared" si="30"/>
        <v>5473</v>
      </c>
    </row>
    <row r="174" spans="1:48" ht="24" customHeight="1">
      <c r="A174" s="221"/>
      <c r="B174" s="221"/>
      <c r="C174" s="221"/>
      <c r="D174" s="221"/>
      <c r="H174" s="5" t="s">
        <v>1614</v>
      </c>
      <c r="W174" s="4"/>
      <c r="AE174" s="63"/>
      <c r="AO174" s="3"/>
      <c r="AR174" s="10"/>
      <c r="AS174" s="5" t="s">
        <v>2090</v>
      </c>
      <c r="AU174">
        <f t="shared" si="29"/>
        <v>0</v>
      </c>
      <c r="AV174">
        <f t="shared" si="30"/>
        <v>0</v>
      </c>
    </row>
    <row r="175" spans="1:48" ht="24" customHeight="1">
      <c r="A175" s="221"/>
      <c r="B175" s="221"/>
      <c r="C175" s="221"/>
      <c r="D175" s="221"/>
      <c r="F175" s="8">
        <v>1</v>
      </c>
      <c r="G175" s="7" t="s">
        <v>884</v>
      </c>
      <c r="H175" s="1" t="s">
        <v>847</v>
      </c>
      <c r="I175" s="8">
        <f>AC14</f>
        <v>1822.71</v>
      </c>
      <c r="J175" s="1" t="s">
        <v>884</v>
      </c>
      <c r="K175" s="8">
        <f>(F175*I175)</f>
        <v>1822.71</v>
      </c>
      <c r="W175" s="4"/>
      <c r="AE175" s="63"/>
      <c r="AN175" s="1" t="s">
        <v>252</v>
      </c>
      <c r="AO175" s="3"/>
      <c r="AR175" s="10"/>
      <c r="AU175">
        <f t="shared" si="29"/>
        <v>0</v>
      </c>
      <c r="AV175">
        <f t="shared" si="30"/>
        <v>0</v>
      </c>
    </row>
    <row r="176" spans="1:48" ht="24" customHeight="1">
      <c r="A176" s="221"/>
      <c r="B176" s="221"/>
      <c r="C176" s="221"/>
      <c r="D176" s="221"/>
      <c r="F176" s="8">
        <v>1</v>
      </c>
      <c r="G176" s="7" t="s">
        <v>884</v>
      </c>
      <c r="H176" s="1" t="s">
        <v>1377</v>
      </c>
      <c r="I176" s="8">
        <f>C26</f>
        <v>36.950000000000003</v>
      </c>
      <c r="J176" s="1" t="s">
        <v>884</v>
      </c>
      <c r="K176" s="8">
        <f>(F176*I176)</f>
        <v>36.950000000000003</v>
      </c>
      <c r="W176" s="4"/>
      <c r="AE176" s="63"/>
      <c r="AO176" s="3"/>
      <c r="AR176" s="10"/>
      <c r="AU176">
        <f t="shared" si="29"/>
        <v>0</v>
      </c>
      <c r="AV176">
        <f t="shared" si="30"/>
        <v>0</v>
      </c>
    </row>
    <row r="177" spans="1:48" ht="24" customHeight="1">
      <c r="A177" s="221"/>
      <c r="B177" s="221"/>
      <c r="C177" s="221"/>
      <c r="D177" s="221"/>
      <c r="G177" s="7" t="s">
        <v>454</v>
      </c>
      <c r="H177" s="1" t="s">
        <v>455</v>
      </c>
      <c r="I177" s="1" t="s">
        <v>991</v>
      </c>
      <c r="J177" s="1" t="s">
        <v>454</v>
      </c>
      <c r="K177" s="8">
        <v>0</v>
      </c>
      <c r="W177" s="4"/>
      <c r="AE177" s="63"/>
      <c r="AO177" s="7" t="s">
        <v>1566</v>
      </c>
      <c r="AP177" s="1" t="s">
        <v>435</v>
      </c>
      <c r="AR177" s="10"/>
      <c r="AU177">
        <f t="shared" si="29"/>
        <v>0</v>
      </c>
      <c r="AV177">
        <f t="shared" si="30"/>
        <v>0</v>
      </c>
    </row>
    <row r="178" spans="1:48" ht="24" customHeight="1">
      <c r="A178" s="221"/>
      <c r="B178" s="221"/>
      <c r="C178" s="221"/>
      <c r="D178" s="221"/>
      <c r="K178" s="5" t="s">
        <v>1614</v>
      </c>
      <c r="W178" s="4"/>
      <c r="AE178" s="63"/>
      <c r="AO178" s="3"/>
      <c r="AP178" s="5" t="s">
        <v>1614</v>
      </c>
      <c r="AR178" s="10"/>
      <c r="AU178">
        <f t="shared" si="29"/>
        <v>0</v>
      </c>
      <c r="AV178">
        <f t="shared" si="30"/>
        <v>0</v>
      </c>
    </row>
    <row r="179" spans="1:48" ht="24" customHeight="1">
      <c r="A179" s="221"/>
      <c r="B179" s="221"/>
      <c r="C179" s="221"/>
      <c r="D179" s="221"/>
      <c r="H179" s="58" t="s">
        <v>195</v>
      </c>
      <c r="K179" s="38">
        <f>SUM(K174:K177)</f>
        <v>1859.66</v>
      </c>
      <c r="W179" s="4"/>
      <c r="AE179" s="63"/>
      <c r="AN179" s="8">
        <v>0.7</v>
      </c>
      <c r="AO179" s="7" t="s">
        <v>884</v>
      </c>
      <c r="AP179" s="1" t="s">
        <v>2317</v>
      </c>
      <c r="AQ179" s="8">
        <f>AQ147</f>
        <v>7077.52</v>
      </c>
      <c r="AR179" s="1" t="s">
        <v>883</v>
      </c>
      <c r="AS179" s="8">
        <f>(AN179*AQ179)</f>
        <v>4954.26</v>
      </c>
      <c r="AU179">
        <f t="shared" si="29"/>
        <v>1124.1199999999999</v>
      </c>
      <c r="AV179">
        <f t="shared" si="30"/>
        <v>3830.14</v>
      </c>
    </row>
    <row r="180" spans="1:48" ht="24" customHeight="1">
      <c r="K180" s="5" t="s">
        <v>1614</v>
      </c>
      <c r="M180" s="8">
        <v>2.5</v>
      </c>
      <c r="N180" s="1" t="s">
        <v>884</v>
      </c>
      <c r="O180" s="1" t="s">
        <v>1661</v>
      </c>
      <c r="P180" s="8">
        <f>(K58)</f>
        <v>3537.36</v>
      </c>
      <c r="Q180" s="1" t="s">
        <v>884</v>
      </c>
      <c r="R180" s="8">
        <f>(M180*P180)</f>
        <v>8843.4</v>
      </c>
      <c r="W180" s="4"/>
      <c r="AE180" s="63"/>
      <c r="AG180" s="1"/>
      <c r="AN180" s="8">
        <v>1</v>
      </c>
      <c r="AO180" s="7" t="s">
        <v>784</v>
      </c>
      <c r="AP180" s="1" t="s">
        <v>2044</v>
      </c>
      <c r="AQ180" s="8">
        <f>AQ165</f>
        <v>947</v>
      </c>
      <c r="AR180" s="1" t="s">
        <v>883</v>
      </c>
      <c r="AS180" s="8">
        <f>(AN180*AQ180)</f>
        <v>947</v>
      </c>
      <c r="AU180">
        <f t="shared" si="29"/>
        <v>214.87</v>
      </c>
      <c r="AV180">
        <f t="shared" si="30"/>
        <v>732.13</v>
      </c>
    </row>
    <row r="181" spans="1:48" ht="24" customHeight="1">
      <c r="H181" s="1" t="s">
        <v>991</v>
      </c>
      <c r="M181" s="8">
        <v>3.5</v>
      </c>
      <c r="N181" s="1" t="s">
        <v>883</v>
      </c>
      <c r="O181" s="1" t="s">
        <v>2044</v>
      </c>
      <c r="P181" s="8">
        <f>(C10)</f>
        <v>947</v>
      </c>
      <c r="Q181" s="1" t="s">
        <v>883</v>
      </c>
      <c r="R181" s="8">
        <f>(M181*P181)</f>
        <v>3314.5</v>
      </c>
      <c r="W181" s="4"/>
      <c r="AE181" s="63"/>
      <c r="AG181" s="1"/>
      <c r="AO181" s="7" t="s">
        <v>454</v>
      </c>
      <c r="AP181" s="1" t="s">
        <v>455</v>
      </c>
      <c r="AQ181" s="1" t="s">
        <v>991</v>
      </c>
      <c r="AR181" s="1" t="s">
        <v>454</v>
      </c>
      <c r="AS181" s="8">
        <v>0</v>
      </c>
      <c r="AU181">
        <f t="shared" si="29"/>
        <v>0</v>
      </c>
      <c r="AV181">
        <f t="shared" si="30"/>
        <v>0</v>
      </c>
    </row>
    <row r="182" spans="1:48" ht="24" customHeight="1">
      <c r="F182" s="2" t="s">
        <v>1677</v>
      </c>
      <c r="H182" s="1" t="s">
        <v>961</v>
      </c>
      <c r="W182" s="4"/>
      <c r="AE182" s="63"/>
      <c r="AO182" s="3"/>
      <c r="AR182" s="10"/>
      <c r="AS182" s="5" t="s">
        <v>1614</v>
      </c>
      <c r="AU182">
        <f t="shared" si="29"/>
        <v>0</v>
      </c>
      <c r="AV182">
        <f t="shared" si="30"/>
        <v>0</v>
      </c>
    </row>
    <row r="183" spans="1:48" ht="24" customHeight="1">
      <c r="A183" s="221"/>
      <c r="B183" s="221"/>
      <c r="C183" s="221"/>
      <c r="D183" s="221"/>
      <c r="W183" s="4"/>
      <c r="AE183" s="63"/>
      <c r="AO183" s="3"/>
      <c r="AP183" s="1" t="s">
        <v>446</v>
      </c>
      <c r="AR183" s="10"/>
      <c r="AS183" s="38">
        <f>SUM(AS179:AS181)</f>
        <v>5901.26</v>
      </c>
      <c r="AU183">
        <f t="shared" si="29"/>
        <v>1339</v>
      </c>
      <c r="AV183">
        <f t="shared" si="30"/>
        <v>4562.26</v>
      </c>
    </row>
    <row r="184" spans="1:48" ht="24" customHeight="1">
      <c r="A184" s="221"/>
      <c r="B184" s="221"/>
      <c r="C184" s="221"/>
      <c r="D184" s="221"/>
      <c r="F184" s="8">
        <v>1</v>
      </c>
      <c r="G184" s="7" t="s">
        <v>884</v>
      </c>
      <c r="H184" s="1" t="s">
        <v>66</v>
      </c>
      <c r="I184" s="8">
        <f>C35</f>
        <v>494.11</v>
      </c>
      <c r="J184" s="1" t="s">
        <v>884</v>
      </c>
      <c r="K184" s="8">
        <f>(F184*I184)</f>
        <v>494.11</v>
      </c>
      <c r="W184" s="4"/>
      <c r="AE184" s="63"/>
      <c r="AO184" s="3"/>
      <c r="AR184" s="10"/>
      <c r="AS184" s="5" t="s">
        <v>1614</v>
      </c>
      <c r="AU184">
        <f t="shared" si="29"/>
        <v>0</v>
      </c>
      <c r="AV184">
        <f t="shared" si="30"/>
        <v>0</v>
      </c>
    </row>
    <row r="185" spans="1:48" ht="24" customHeight="1">
      <c r="A185" s="221"/>
      <c r="B185" s="221"/>
      <c r="C185" s="221"/>
      <c r="D185" s="221"/>
      <c r="F185" s="8">
        <v>1</v>
      </c>
      <c r="G185" s="7" t="s">
        <v>884</v>
      </c>
      <c r="H185" s="1" t="s">
        <v>531</v>
      </c>
      <c r="I185" s="484">
        <f>C812</f>
        <v>3.15</v>
      </c>
      <c r="J185" s="1" t="s">
        <v>884</v>
      </c>
      <c r="K185" s="8">
        <f>(F185*I185)</f>
        <v>3.15</v>
      </c>
      <c r="W185" s="4"/>
      <c r="AE185" s="63"/>
      <c r="AO185" s="3"/>
      <c r="AP185" s="1" t="s">
        <v>561</v>
      </c>
      <c r="AR185" s="10"/>
      <c r="AS185" s="8">
        <f>(AS183/10)</f>
        <v>590.13</v>
      </c>
      <c r="AU185">
        <f t="shared" si="29"/>
        <v>133.9</v>
      </c>
      <c r="AV185">
        <f t="shared" si="30"/>
        <v>456.23</v>
      </c>
    </row>
    <row r="186" spans="1:48" ht="24" customHeight="1">
      <c r="A186" s="221"/>
      <c r="B186" s="221"/>
      <c r="C186" s="221"/>
      <c r="D186" s="221"/>
      <c r="F186" s="8">
        <v>1</v>
      </c>
      <c r="G186" s="7" t="s">
        <v>884</v>
      </c>
      <c r="H186" s="1" t="s">
        <v>1672</v>
      </c>
      <c r="I186" s="484">
        <f>C146</f>
        <v>15.5</v>
      </c>
      <c r="J186" s="1" t="s">
        <v>884</v>
      </c>
      <c r="K186" s="8">
        <f>(F186*I186)</f>
        <v>15.5</v>
      </c>
      <c r="W186" s="4"/>
      <c r="AE186" s="63"/>
      <c r="AO186" s="3"/>
      <c r="AR186" s="10"/>
      <c r="AS186" s="5" t="s">
        <v>2090</v>
      </c>
      <c r="AU186">
        <f t="shared" si="29"/>
        <v>0</v>
      </c>
      <c r="AV186">
        <f t="shared" si="30"/>
        <v>0</v>
      </c>
    </row>
    <row r="187" spans="1:48" ht="24" customHeight="1">
      <c r="A187" s="221"/>
      <c r="B187" s="221"/>
      <c r="C187" s="221"/>
      <c r="D187" s="221"/>
      <c r="H187" s="1" t="s">
        <v>1673</v>
      </c>
      <c r="W187" s="4"/>
      <c r="AE187" s="63"/>
      <c r="AO187" s="3"/>
      <c r="AP187" s="1" t="s">
        <v>390</v>
      </c>
      <c r="AR187" s="10">
        <f>AS187-AS185</f>
        <v>5.24</v>
      </c>
      <c r="AS187" s="38">
        <f>(AS185+C19/10*AN179)</f>
        <v>595.37</v>
      </c>
      <c r="AU187">
        <f t="shared" si="29"/>
        <v>135.09</v>
      </c>
      <c r="AV187">
        <f t="shared" si="30"/>
        <v>460.28</v>
      </c>
    </row>
    <row r="188" spans="1:48" ht="24" customHeight="1">
      <c r="A188" s="221"/>
      <c r="B188" s="221"/>
      <c r="C188" s="221"/>
      <c r="D188" s="221"/>
      <c r="K188" s="5" t="s">
        <v>1614</v>
      </c>
      <c r="W188" s="4"/>
      <c r="AE188" s="63"/>
      <c r="AO188" s="3"/>
      <c r="AP188" s="1" t="s">
        <v>392</v>
      </c>
      <c r="AR188" s="10">
        <f>AS188-AS187</f>
        <v>10.56</v>
      </c>
      <c r="AS188" s="38">
        <f>(AS187+C20/10*AN179)</f>
        <v>605.92999999999995</v>
      </c>
      <c r="AU188">
        <f t="shared" si="29"/>
        <v>137.49</v>
      </c>
      <c r="AV188">
        <f t="shared" si="30"/>
        <v>468.44</v>
      </c>
    </row>
    <row r="189" spans="1:48" ht="24" customHeight="1">
      <c r="A189" s="221"/>
      <c r="B189" s="221"/>
      <c r="C189" s="221"/>
      <c r="D189" s="221"/>
      <c r="H189" s="58" t="s">
        <v>195</v>
      </c>
      <c r="K189" s="38">
        <f>SUM(K182:K187)</f>
        <v>512.76</v>
      </c>
      <c r="W189" s="4"/>
      <c r="AE189" s="63"/>
      <c r="AO189" s="3"/>
      <c r="AP189" s="1" t="s">
        <v>2270</v>
      </c>
      <c r="AR189" s="10">
        <f>AS189-AS188</f>
        <v>10.56</v>
      </c>
      <c r="AS189" s="38">
        <f>(AS188+C21/10*AN179)</f>
        <v>616.49</v>
      </c>
      <c r="AU189">
        <f t="shared" si="29"/>
        <v>139.88</v>
      </c>
      <c r="AV189">
        <f t="shared" si="30"/>
        <v>476.61</v>
      </c>
    </row>
    <row r="190" spans="1:48" ht="24" customHeight="1">
      <c r="A190" s="221"/>
      <c r="B190" s="221"/>
      <c r="C190" s="221"/>
      <c r="D190" s="221"/>
      <c r="F190" s="1" t="s">
        <v>991</v>
      </c>
      <c r="K190" s="5" t="s">
        <v>1614</v>
      </c>
      <c r="W190" s="4"/>
      <c r="AE190" s="63"/>
      <c r="AO190" s="3"/>
      <c r="AP190" s="1" t="s">
        <v>384</v>
      </c>
      <c r="AR190" s="10">
        <f>AS190-AS189</f>
        <v>10.56</v>
      </c>
      <c r="AS190" s="38">
        <f>(AS189+C21/10*AN179)</f>
        <v>627.04999999999995</v>
      </c>
      <c r="AU190">
        <f t="shared" si="29"/>
        <v>142.28</v>
      </c>
      <c r="AV190">
        <f t="shared" si="30"/>
        <v>484.77</v>
      </c>
    </row>
    <row r="191" spans="1:48" ht="24" customHeight="1">
      <c r="A191" s="221"/>
      <c r="B191" s="221"/>
      <c r="C191" s="221"/>
      <c r="D191" s="221"/>
      <c r="K191" s="1" t="s">
        <v>991</v>
      </c>
      <c r="W191" s="4"/>
      <c r="AE191" s="63"/>
      <c r="AO191" s="3"/>
      <c r="AP191" s="1" t="s">
        <v>848</v>
      </c>
      <c r="AR191" s="10">
        <f>AS191-AS190</f>
        <v>10.56</v>
      </c>
      <c r="AS191" s="38">
        <f>(AS190+C21/10*AN179)</f>
        <v>637.61</v>
      </c>
      <c r="AU191">
        <f t="shared" si="29"/>
        <v>144.66999999999999</v>
      </c>
      <c r="AV191">
        <f t="shared" si="30"/>
        <v>492.94</v>
      </c>
    </row>
    <row r="192" spans="1:48" ht="24" customHeight="1">
      <c r="A192" s="218">
        <f>(A148+1)</f>
        <v>90</v>
      </c>
      <c r="B192" s="219" t="s">
        <v>675</v>
      </c>
      <c r="C192" s="535">
        <v>65</v>
      </c>
      <c r="D192" s="219" t="s">
        <v>676</v>
      </c>
      <c r="F192" s="2" t="s">
        <v>677</v>
      </c>
      <c r="G192" s="7" t="s">
        <v>2289</v>
      </c>
      <c r="H192" s="1" t="s">
        <v>678</v>
      </c>
      <c r="M192" s="2" t="s">
        <v>677</v>
      </c>
      <c r="N192" s="7" t="s">
        <v>2289</v>
      </c>
      <c r="O192" s="1" t="s">
        <v>213</v>
      </c>
      <c r="Q192" s="10"/>
      <c r="S192" s="2" t="s">
        <v>677</v>
      </c>
      <c r="T192" s="7" t="s">
        <v>2289</v>
      </c>
      <c r="U192" s="1" t="s">
        <v>213</v>
      </c>
      <c r="W192" s="4"/>
      <c r="AE192" s="63"/>
      <c r="AG192" s="1"/>
      <c r="AP192" s="1"/>
      <c r="AR192" s="10"/>
      <c r="AS192" s="38"/>
      <c r="AU192">
        <f t="shared" si="29"/>
        <v>0</v>
      </c>
      <c r="AV192">
        <f t="shared" si="30"/>
        <v>0</v>
      </c>
    </row>
    <row r="193" spans="1:48" ht="24" customHeight="1">
      <c r="A193" s="218">
        <f t="shared" ref="A193:A208" si="31">(A192+1)</f>
        <v>91</v>
      </c>
      <c r="B193" s="219" t="s">
        <v>679</v>
      </c>
      <c r="C193" s="535">
        <v>25</v>
      </c>
      <c r="D193" s="219" t="s">
        <v>676</v>
      </c>
      <c r="H193" s="1" t="s">
        <v>680</v>
      </c>
      <c r="N193" s="3"/>
      <c r="O193" s="1" t="s">
        <v>1512</v>
      </c>
      <c r="Q193" s="10"/>
      <c r="S193"/>
      <c r="T193" s="3"/>
      <c r="U193" s="1" t="s">
        <v>680</v>
      </c>
      <c r="W193" s="4"/>
      <c r="AE193" s="63"/>
      <c r="AG193" s="1"/>
      <c r="AO193" s="7" t="s">
        <v>1566</v>
      </c>
      <c r="AP193" s="1" t="s">
        <v>435</v>
      </c>
      <c r="AR193" s="10"/>
      <c r="AU193">
        <f t="shared" si="29"/>
        <v>0</v>
      </c>
      <c r="AV193">
        <f t="shared" si="30"/>
        <v>0</v>
      </c>
    </row>
    <row r="194" spans="1:48" ht="24" customHeight="1">
      <c r="A194" s="218">
        <f t="shared" si="31"/>
        <v>92</v>
      </c>
      <c r="B194" s="1" t="s">
        <v>5554</v>
      </c>
      <c r="C194" s="418">
        <v>271.2</v>
      </c>
      <c r="D194" s="219" t="s">
        <v>676</v>
      </c>
      <c r="H194" s="5" t="s">
        <v>1614</v>
      </c>
      <c r="N194" s="3"/>
      <c r="O194" s="5" t="s">
        <v>1614</v>
      </c>
      <c r="Q194" s="10"/>
      <c r="S194"/>
      <c r="T194" s="3"/>
      <c r="U194" s="5" t="s">
        <v>1614</v>
      </c>
      <c r="W194" s="4"/>
      <c r="AE194" s="63"/>
      <c r="AG194" s="1"/>
      <c r="AO194" s="3"/>
      <c r="AP194" s="5" t="s">
        <v>1614</v>
      </c>
      <c r="AR194" s="10"/>
      <c r="AU194">
        <f t="shared" si="29"/>
        <v>0</v>
      </c>
      <c r="AV194">
        <f t="shared" si="30"/>
        <v>0</v>
      </c>
    </row>
    <row r="195" spans="1:48" ht="24" customHeight="1">
      <c r="A195" s="218">
        <f t="shared" si="31"/>
        <v>93</v>
      </c>
      <c r="B195" s="1" t="s">
        <v>5555</v>
      </c>
      <c r="C195" s="418">
        <v>238.9</v>
      </c>
      <c r="D195" s="535">
        <v>96.11</v>
      </c>
      <c r="F195" s="8">
        <v>9</v>
      </c>
      <c r="G195" s="7" t="s">
        <v>884</v>
      </c>
      <c r="H195" s="1" t="s">
        <v>1668</v>
      </c>
      <c r="I195" s="8">
        <f>(C74)</f>
        <v>1409.71</v>
      </c>
      <c r="J195" s="1" t="s">
        <v>884</v>
      </c>
      <c r="K195" s="8">
        <f>(F195*I195)</f>
        <v>12687.39</v>
      </c>
      <c r="M195" s="8">
        <v>9</v>
      </c>
      <c r="N195" s="7" t="s">
        <v>884</v>
      </c>
      <c r="O195" s="1" t="s">
        <v>703</v>
      </c>
      <c r="P195" s="8">
        <f>(C73)</f>
        <v>1822.71</v>
      </c>
      <c r="Q195" s="1" t="s">
        <v>884</v>
      </c>
      <c r="R195" s="8">
        <f>(M195*P195)</f>
        <v>16404.39</v>
      </c>
      <c r="S195" s="8">
        <v>9</v>
      </c>
      <c r="T195" s="7" t="s">
        <v>884</v>
      </c>
      <c r="U195" s="1" t="s">
        <v>1668</v>
      </c>
      <c r="V195" s="8">
        <f>(C74)</f>
        <v>1409.71</v>
      </c>
      <c r="W195" s="2" t="s">
        <v>884</v>
      </c>
      <c r="X195" s="8">
        <f>(S195*V195)</f>
        <v>12687.39</v>
      </c>
      <c r="AE195" s="63"/>
      <c r="AG195" s="1"/>
      <c r="AN195" s="8">
        <v>0.7</v>
      </c>
      <c r="AO195" s="7" t="s">
        <v>884</v>
      </c>
      <c r="AP195" s="1" t="s">
        <v>2317</v>
      </c>
      <c r="AQ195" s="8">
        <f>AQ163</f>
        <v>7035.9</v>
      </c>
      <c r="AR195" s="1" t="s">
        <v>883</v>
      </c>
      <c r="AS195" s="8">
        <f>(AN195*AQ195)</f>
        <v>4925.13</v>
      </c>
      <c r="AU195">
        <f t="shared" si="29"/>
        <v>1117.51</v>
      </c>
      <c r="AV195">
        <f t="shared" si="30"/>
        <v>3807.62</v>
      </c>
    </row>
    <row r="196" spans="1:48" ht="24" customHeight="1">
      <c r="A196" s="218">
        <f t="shared" si="31"/>
        <v>94</v>
      </c>
      <c r="B196" s="1" t="s">
        <v>5556</v>
      </c>
      <c r="C196" s="418">
        <v>147.5</v>
      </c>
      <c r="D196" s="219" t="s">
        <v>676</v>
      </c>
      <c r="F196" s="8">
        <v>4.5</v>
      </c>
      <c r="G196" s="7" t="s">
        <v>884</v>
      </c>
      <c r="H196" s="1" t="s">
        <v>1655</v>
      </c>
      <c r="I196" s="8">
        <f>(K49)</f>
        <v>3827.28</v>
      </c>
      <c r="J196" s="1" t="s">
        <v>884</v>
      </c>
      <c r="K196" s="8">
        <f>(F196*I196)</f>
        <v>17222.759999999998</v>
      </c>
      <c r="M196" s="8">
        <v>4.5</v>
      </c>
      <c r="N196" s="7" t="s">
        <v>884</v>
      </c>
      <c r="O196" s="1" t="s">
        <v>1376</v>
      </c>
      <c r="P196" s="8">
        <f>K32</f>
        <v>4986.96</v>
      </c>
      <c r="Q196" s="1" t="s">
        <v>884</v>
      </c>
      <c r="R196" s="8">
        <f>(M196*P196)</f>
        <v>22441.32</v>
      </c>
      <c r="S196" s="8">
        <v>4.5</v>
      </c>
      <c r="T196" s="7" t="s">
        <v>884</v>
      </c>
      <c r="U196" s="1" t="s">
        <v>1376</v>
      </c>
      <c r="V196" s="8">
        <f>P196</f>
        <v>4986.96</v>
      </c>
      <c r="W196" s="2" t="s">
        <v>884</v>
      </c>
      <c r="X196" s="8">
        <f>(S196*V196)</f>
        <v>22441.32</v>
      </c>
      <c r="AE196" s="63"/>
      <c r="AG196" s="1"/>
      <c r="AN196" s="8">
        <v>1</v>
      </c>
      <c r="AO196" s="7" t="s">
        <v>784</v>
      </c>
      <c r="AP196" s="1" t="s">
        <v>2044</v>
      </c>
      <c r="AQ196" s="8" t="str">
        <f>AQ181</f>
        <v xml:space="preserve"> </v>
      </c>
      <c r="AR196" s="1" t="s">
        <v>883</v>
      </c>
      <c r="AS196" s="8">
        <f>(AN196*AQ196)</f>
        <v>0</v>
      </c>
      <c r="AU196">
        <f t="shared" si="29"/>
        <v>0</v>
      </c>
      <c r="AV196">
        <f t="shared" si="30"/>
        <v>0</v>
      </c>
    </row>
    <row r="197" spans="1:48" ht="24" customHeight="1">
      <c r="A197" s="218">
        <f t="shared" si="31"/>
        <v>95</v>
      </c>
      <c r="B197" s="219" t="s">
        <v>852</v>
      </c>
      <c r="C197" s="535">
        <v>0.25</v>
      </c>
      <c r="D197" s="219" t="s">
        <v>883</v>
      </c>
      <c r="F197" s="8">
        <v>1.8</v>
      </c>
      <c r="G197" s="7" t="s">
        <v>883</v>
      </c>
      <c r="H197" s="1" t="s">
        <v>1743</v>
      </c>
      <c r="I197" s="8">
        <f>(C11)</f>
        <v>884</v>
      </c>
      <c r="J197" s="1" t="s">
        <v>883</v>
      </c>
      <c r="K197" s="8">
        <f>(F197*I197)</f>
        <v>1591.2</v>
      </c>
      <c r="M197" s="8">
        <v>1.8</v>
      </c>
      <c r="N197" s="7" t="s">
        <v>883</v>
      </c>
      <c r="O197" s="1" t="s">
        <v>1743</v>
      </c>
      <c r="P197" s="8">
        <f>I197</f>
        <v>884</v>
      </c>
      <c r="Q197" s="1" t="s">
        <v>883</v>
      </c>
      <c r="R197" s="8">
        <f>(M197*P197)</f>
        <v>1591.2</v>
      </c>
      <c r="S197" s="8">
        <v>1.8</v>
      </c>
      <c r="T197" s="7" t="s">
        <v>883</v>
      </c>
      <c r="U197" s="1" t="s">
        <v>1743</v>
      </c>
      <c r="V197" s="8">
        <f>P197</f>
        <v>884</v>
      </c>
      <c r="W197" s="2" t="s">
        <v>883</v>
      </c>
      <c r="X197" s="8">
        <f>(S197*V197)</f>
        <v>1591.2</v>
      </c>
      <c r="AE197" s="63"/>
      <c r="AG197" s="1"/>
      <c r="AO197" s="7" t="s">
        <v>454</v>
      </c>
      <c r="AP197" s="1" t="s">
        <v>455</v>
      </c>
      <c r="AQ197" s="1" t="s">
        <v>991</v>
      </c>
      <c r="AR197" s="1" t="s">
        <v>454</v>
      </c>
      <c r="AS197" s="8">
        <v>0</v>
      </c>
      <c r="AU197">
        <f t="shared" si="29"/>
        <v>0</v>
      </c>
      <c r="AV197">
        <f t="shared" si="30"/>
        <v>0</v>
      </c>
    </row>
    <row r="198" spans="1:48" ht="24" customHeight="1">
      <c r="A198" s="218">
        <f t="shared" si="31"/>
        <v>96</v>
      </c>
      <c r="B198" s="1" t="s">
        <v>6142</v>
      </c>
      <c r="C198" s="418">
        <v>40.65</v>
      </c>
      <c r="D198" s="521" t="s">
        <v>620</v>
      </c>
      <c r="F198" s="8">
        <v>17.7</v>
      </c>
      <c r="G198" s="7" t="s">
        <v>883</v>
      </c>
      <c r="H198" s="1" t="s">
        <v>1936</v>
      </c>
      <c r="I198" s="8">
        <f>(C12)</f>
        <v>618</v>
      </c>
      <c r="J198" s="1" t="s">
        <v>883</v>
      </c>
      <c r="K198" s="8">
        <f>(F198*I198)</f>
        <v>10938.6</v>
      </c>
      <c r="M198" s="8">
        <v>17.7</v>
      </c>
      <c r="N198" s="7" t="s">
        <v>883</v>
      </c>
      <c r="O198" s="1" t="s">
        <v>1936</v>
      </c>
      <c r="P198" s="8">
        <f>I198</f>
        <v>618</v>
      </c>
      <c r="Q198" s="1" t="s">
        <v>883</v>
      </c>
      <c r="R198" s="8">
        <f>(M198*P198)</f>
        <v>10938.6</v>
      </c>
      <c r="S198" s="8">
        <v>17.7</v>
      </c>
      <c r="T198" s="7" t="s">
        <v>883</v>
      </c>
      <c r="U198" s="1" t="s">
        <v>1936</v>
      </c>
      <c r="V198" s="8">
        <f>P198</f>
        <v>618</v>
      </c>
      <c r="W198" s="2" t="s">
        <v>883</v>
      </c>
      <c r="X198" s="8">
        <f>(S198*V198)</f>
        <v>10938.6</v>
      </c>
      <c r="AE198" s="63"/>
      <c r="AG198" s="1"/>
      <c r="AO198" s="3"/>
      <c r="AR198" s="10"/>
      <c r="AS198" s="5" t="s">
        <v>1614</v>
      </c>
      <c r="AU198">
        <f t="shared" si="29"/>
        <v>0</v>
      </c>
      <c r="AV198">
        <f t="shared" si="30"/>
        <v>0</v>
      </c>
    </row>
    <row r="199" spans="1:48" ht="24" customHeight="1">
      <c r="A199" s="218">
        <f t="shared" si="31"/>
        <v>97</v>
      </c>
      <c r="B199" s="1" t="s">
        <v>6143</v>
      </c>
      <c r="C199" s="418">
        <v>379.9</v>
      </c>
      <c r="D199" s="418">
        <v>116.55</v>
      </c>
      <c r="E199" s="219" t="s">
        <v>620</v>
      </c>
      <c r="F199" s="8">
        <v>14.1</v>
      </c>
      <c r="G199" s="7" t="s">
        <v>883</v>
      </c>
      <c r="H199" s="1" t="s">
        <v>324</v>
      </c>
      <c r="I199" s="8">
        <f>(C13)</f>
        <v>507</v>
      </c>
      <c r="J199" s="1" t="s">
        <v>883</v>
      </c>
      <c r="K199" s="8">
        <f>(F199*I199)</f>
        <v>7148.7</v>
      </c>
      <c r="M199" s="8">
        <v>14.1</v>
      </c>
      <c r="N199" s="7" t="s">
        <v>883</v>
      </c>
      <c r="O199" s="1" t="s">
        <v>324</v>
      </c>
      <c r="P199" s="8">
        <f>I199</f>
        <v>507</v>
      </c>
      <c r="Q199" s="1" t="s">
        <v>883</v>
      </c>
      <c r="R199" s="8">
        <f>(M199*P199)</f>
        <v>7148.7</v>
      </c>
      <c r="S199" s="8">
        <v>14.1</v>
      </c>
      <c r="T199" s="7" t="s">
        <v>883</v>
      </c>
      <c r="U199" s="1" t="s">
        <v>324</v>
      </c>
      <c r="V199" s="8">
        <f>P199</f>
        <v>507</v>
      </c>
      <c r="W199" s="2" t="s">
        <v>883</v>
      </c>
      <c r="X199" s="8">
        <f>(S199*V199)</f>
        <v>7148.7</v>
      </c>
      <c r="AE199" s="63"/>
      <c r="AG199" s="1"/>
      <c r="AO199" s="3"/>
      <c r="AP199" s="1" t="s">
        <v>446</v>
      </c>
      <c r="AR199" s="10"/>
      <c r="AS199" s="38">
        <f>SUM(AS195:AS197)</f>
        <v>4925.13</v>
      </c>
      <c r="AU199">
        <f t="shared" si="29"/>
        <v>1117.51</v>
      </c>
      <c r="AV199">
        <f t="shared" si="30"/>
        <v>3807.62</v>
      </c>
    </row>
    <row r="200" spans="1:48" ht="24" customHeight="1">
      <c r="A200" s="218">
        <f t="shared" si="31"/>
        <v>98</v>
      </c>
      <c r="B200" s="1" t="s">
        <v>6144</v>
      </c>
      <c r="C200" s="418">
        <v>183.8</v>
      </c>
      <c r="D200" s="521" t="s">
        <v>784</v>
      </c>
      <c r="G200" s="7" t="s">
        <v>454</v>
      </c>
      <c r="H200" s="1" t="s">
        <v>455</v>
      </c>
      <c r="J200" s="1" t="s">
        <v>454</v>
      </c>
      <c r="K200" s="8">
        <v>0</v>
      </c>
      <c r="N200" s="7" t="s">
        <v>454</v>
      </c>
      <c r="O200" s="1" t="s">
        <v>455</v>
      </c>
      <c r="Q200" s="1" t="s">
        <v>454</v>
      </c>
      <c r="R200" s="8">
        <v>0</v>
      </c>
      <c r="S200"/>
      <c r="T200" s="7" t="s">
        <v>454</v>
      </c>
      <c r="U200" s="1" t="s">
        <v>455</v>
      </c>
      <c r="W200" s="2" t="s">
        <v>454</v>
      </c>
      <c r="X200" s="8">
        <v>0</v>
      </c>
      <c r="AE200" s="63"/>
      <c r="AG200" s="1"/>
      <c r="AO200" s="3"/>
      <c r="AR200" s="10"/>
      <c r="AS200" s="5" t="s">
        <v>1614</v>
      </c>
      <c r="AU200">
        <f t="shared" si="29"/>
        <v>0</v>
      </c>
      <c r="AV200">
        <f t="shared" si="30"/>
        <v>0</v>
      </c>
    </row>
    <row r="201" spans="1:48" ht="24" customHeight="1">
      <c r="A201" s="218">
        <f t="shared" si="31"/>
        <v>99</v>
      </c>
      <c r="B201" s="1" t="s">
        <v>6145</v>
      </c>
      <c r="C201" s="418">
        <v>1201</v>
      </c>
      <c r="D201" s="521" t="s">
        <v>784</v>
      </c>
      <c r="K201" s="5" t="s">
        <v>1614</v>
      </c>
      <c r="N201" s="3"/>
      <c r="Q201" s="10"/>
      <c r="R201" s="5" t="s">
        <v>1614</v>
      </c>
      <c r="S201"/>
      <c r="T201" s="3"/>
      <c r="W201" s="4"/>
      <c r="X201" s="5" t="s">
        <v>1614</v>
      </c>
      <c r="AE201" s="63"/>
      <c r="AG201" s="1"/>
      <c r="AO201" s="3"/>
      <c r="AP201" s="1" t="s">
        <v>561</v>
      </c>
      <c r="AR201" s="10"/>
      <c r="AS201" s="8">
        <f>(AS199/10)</f>
        <v>492.51</v>
      </c>
      <c r="AU201">
        <f t="shared" si="29"/>
        <v>111.75</v>
      </c>
      <c r="AV201">
        <f t="shared" si="30"/>
        <v>380.76</v>
      </c>
    </row>
    <row r="202" spans="1:48" ht="24" customHeight="1">
      <c r="A202" s="218">
        <f t="shared" si="31"/>
        <v>100</v>
      </c>
      <c r="B202" s="219" t="s">
        <v>1170</v>
      </c>
      <c r="C202" s="161">
        <v>47.2</v>
      </c>
      <c r="D202" s="219" t="s">
        <v>784</v>
      </c>
      <c r="K202" s="8">
        <f>SUM(K195:K200)</f>
        <v>49588.65</v>
      </c>
      <c r="N202" s="3"/>
      <c r="Q202" s="10"/>
      <c r="R202" s="8">
        <f>SUM(R195:R200)</f>
        <v>58524.21</v>
      </c>
      <c r="S202"/>
      <c r="T202" s="3"/>
      <c r="W202" s="4"/>
      <c r="X202" s="8">
        <f>SUM(X195:X200)</f>
        <v>54807.21</v>
      </c>
      <c r="AE202" s="63"/>
      <c r="AG202" s="1"/>
      <c r="AO202" s="3"/>
      <c r="AR202" s="10"/>
      <c r="AS202" s="5" t="s">
        <v>2090</v>
      </c>
      <c r="AU202">
        <f t="shared" si="29"/>
        <v>0</v>
      </c>
      <c r="AV202">
        <f t="shared" si="30"/>
        <v>0</v>
      </c>
    </row>
    <row r="203" spans="1:48" ht="24" customHeight="1">
      <c r="A203" s="218">
        <f t="shared" si="31"/>
        <v>101</v>
      </c>
      <c r="B203" s="1" t="s">
        <v>6146</v>
      </c>
      <c r="C203" s="418">
        <v>128</v>
      </c>
      <c r="D203" s="219" t="s">
        <v>784</v>
      </c>
      <c r="E203" s="430">
        <v>166.15</v>
      </c>
      <c r="H203" s="60" t="s">
        <v>625</v>
      </c>
      <c r="K203" s="5" t="s">
        <v>1614</v>
      </c>
      <c r="N203" s="3"/>
      <c r="O203" s="1" t="s">
        <v>625</v>
      </c>
      <c r="Q203" s="10"/>
      <c r="R203" s="5" t="s">
        <v>1614</v>
      </c>
      <c r="S203"/>
      <c r="T203" s="3"/>
      <c r="U203" s="1" t="s">
        <v>625</v>
      </c>
      <c r="W203" s="4"/>
      <c r="X203" s="5" t="s">
        <v>1614</v>
      </c>
      <c r="AE203" s="63"/>
      <c r="AG203" s="1"/>
      <c r="AO203" s="3"/>
      <c r="AP203" s="1" t="s">
        <v>390</v>
      </c>
      <c r="AR203" s="10">
        <f>AS203-AS201</f>
        <v>34.590000000000003</v>
      </c>
      <c r="AS203" s="38">
        <f>(AS201+C35/10*AN195)</f>
        <v>527.1</v>
      </c>
      <c r="AU203">
        <f t="shared" si="29"/>
        <v>119.6</v>
      </c>
      <c r="AV203">
        <f t="shared" si="30"/>
        <v>407.5</v>
      </c>
    </row>
    <row r="204" spans="1:48" ht="24" customHeight="1">
      <c r="A204" s="218">
        <f t="shared" si="31"/>
        <v>102</v>
      </c>
      <c r="B204" s="1" t="s">
        <v>6147</v>
      </c>
      <c r="C204" s="418">
        <v>63.4</v>
      </c>
      <c r="D204" s="219" t="s">
        <v>784</v>
      </c>
      <c r="K204" s="38">
        <f>(K202/10)</f>
        <v>4958.87</v>
      </c>
      <c r="N204" s="3"/>
      <c r="Q204" s="10"/>
      <c r="R204" s="8">
        <f>(R202/10)</f>
        <v>5852.42</v>
      </c>
      <c r="S204"/>
      <c r="T204" s="3"/>
      <c r="W204" s="4"/>
      <c r="X204" s="8">
        <f>(X202/10)</f>
        <v>5480.72</v>
      </c>
      <c r="AE204" s="63"/>
      <c r="AO204" s="3"/>
      <c r="AP204" s="1" t="s">
        <v>392</v>
      </c>
      <c r="AR204" s="10">
        <f>AS204-AS203</f>
        <v>0.79</v>
      </c>
      <c r="AS204" s="38">
        <f>(AS203+C36/10*AN195)</f>
        <v>527.89</v>
      </c>
      <c r="AU204">
        <f t="shared" si="29"/>
        <v>119.78</v>
      </c>
      <c r="AV204">
        <f t="shared" si="30"/>
        <v>408.11</v>
      </c>
    </row>
    <row r="205" spans="1:48" ht="24" customHeight="1">
      <c r="A205" s="218">
        <f t="shared" si="31"/>
        <v>103</v>
      </c>
      <c r="B205" s="521" t="s">
        <v>632</v>
      </c>
      <c r="C205" s="418">
        <v>102</v>
      </c>
      <c r="D205" s="219" t="s">
        <v>784</v>
      </c>
      <c r="H205" s="58" t="s">
        <v>788</v>
      </c>
      <c r="K205" s="5" t="s">
        <v>2090</v>
      </c>
      <c r="N205" s="3"/>
      <c r="O205" s="1" t="s">
        <v>788</v>
      </c>
      <c r="Q205" s="10"/>
      <c r="R205" s="5" t="s">
        <v>2090</v>
      </c>
      <c r="S205"/>
      <c r="T205" s="3"/>
      <c r="U205" s="1" t="s">
        <v>788</v>
      </c>
      <c r="W205" s="4"/>
      <c r="X205" s="5" t="s">
        <v>2090</v>
      </c>
      <c r="AE205" s="63"/>
      <c r="AO205" s="3"/>
      <c r="AP205" s="1" t="s">
        <v>2270</v>
      </c>
      <c r="AR205" s="10">
        <f>AS205-AS204</f>
        <v>4.04</v>
      </c>
      <c r="AS205" s="38">
        <f>(AS204+C37/10*AN195)</f>
        <v>531.92999999999995</v>
      </c>
      <c r="AU205">
        <f t="shared" si="29"/>
        <v>120.69</v>
      </c>
      <c r="AV205">
        <f t="shared" si="30"/>
        <v>411.24</v>
      </c>
    </row>
    <row r="206" spans="1:48" ht="24" customHeight="1">
      <c r="A206" s="218">
        <f t="shared" si="31"/>
        <v>104</v>
      </c>
      <c r="B206" s="1" t="s">
        <v>6148</v>
      </c>
      <c r="C206" s="418">
        <v>101.6</v>
      </c>
      <c r="D206" s="219" t="s">
        <v>784</v>
      </c>
      <c r="E206" s="430">
        <v>140.65</v>
      </c>
      <c r="W206" s="4"/>
      <c r="AE206" s="63"/>
      <c r="AG206" s="1"/>
      <c r="AO206" s="3"/>
      <c r="AP206" s="1" t="s">
        <v>384</v>
      </c>
      <c r="AR206" s="10">
        <f>AS206-AS205</f>
        <v>4.04</v>
      </c>
      <c r="AS206" s="38">
        <f>(AS205+C37/10*AN195)</f>
        <v>535.97</v>
      </c>
      <c r="AU206">
        <f t="shared" si="29"/>
        <v>121.61</v>
      </c>
      <c r="AV206">
        <f t="shared" si="30"/>
        <v>414.36</v>
      </c>
    </row>
    <row r="207" spans="1:48" ht="24" customHeight="1">
      <c r="A207" s="218">
        <f t="shared" si="31"/>
        <v>105</v>
      </c>
      <c r="B207" s="1" t="s">
        <v>5557</v>
      </c>
      <c r="C207" s="418">
        <v>227.6</v>
      </c>
      <c r="D207" s="219" t="s">
        <v>698</v>
      </c>
      <c r="F207" s="2" t="s">
        <v>699</v>
      </c>
      <c r="G207" s="7" t="s">
        <v>2289</v>
      </c>
      <c r="H207" s="1" t="s">
        <v>1005</v>
      </c>
      <c r="W207" s="4"/>
      <c r="AE207" s="63"/>
      <c r="AO207" s="3"/>
      <c r="AP207" s="1" t="s">
        <v>848</v>
      </c>
      <c r="AR207" s="10">
        <f>AS207-AS206</f>
        <v>4.04</v>
      </c>
      <c r="AS207" s="38">
        <f>(AS206+C37/10*AN195)</f>
        <v>540.01</v>
      </c>
      <c r="AU207">
        <f t="shared" si="29"/>
        <v>122.53</v>
      </c>
      <c r="AV207">
        <f t="shared" si="30"/>
        <v>417.48</v>
      </c>
    </row>
    <row r="208" spans="1:48" ht="24" customHeight="1">
      <c r="A208" s="218">
        <f t="shared" si="31"/>
        <v>106</v>
      </c>
      <c r="B208" s="1" t="s">
        <v>6149</v>
      </c>
      <c r="C208" s="418">
        <v>166.15</v>
      </c>
      <c r="D208" s="219" t="s">
        <v>784</v>
      </c>
      <c r="H208" s="1" t="s">
        <v>1512</v>
      </c>
      <c r="N208" s="1" t="s">
        <v>701</v>
      </c>
      <c r="O208" s="1" t="s">
        <v>702</v>
      </c>
      <c r="W208" s="4"/>
      <c r="AE208" s="63"/>
      <c r="AU208">
        <f t="shared" si="29"/>
        <v>0</v>
      </c>
      <c r="AV208">
        <f t="shared" si="30"/>
        <v>0</v>
      </c>
    </row>
    <row r="209" spans="1:48" ht="24" customHeight="1">
      <c r="A209" s="221"/>
      <c r="B209" s="221"/>
      <c r="C209" s="221"/>
      <c r="D209" s="221"/>
      <c r="H209" s="5" t="s">
        <v>1614</v>
      </c>
      <c r="O209" s="5" t="s">
        <v>1614</v>
      </c>
      <c r="W209" s="4"/>
      <c r="AE209" s="63"/>
      <c r="AU209">
        <f t="shared" si="29"/>
        <v>0</v>
      </c>
      <c r="AV209">
        <f t="shared" si="30"/>
        <v>0</v>
      </c>
    </row>
    <row r="210" spans="1:48" ht="24" customHeight="1">
      <c r="A210" s="221"/>
      <c r="B210" s="221"/>
      <c r="C210" s="221"/>
      <c r="D210" s="221"/>
      <c r="F210" s="8">
        <v>9</v>
      </c>
      <c r="G210" s="7" t="s">
        <v>884</v>
      </c>
      <c r="H210" s="1" t="s">
        <v>703</v>
      </c>
      <c r="I210" s="8">
        <f>C73</f>
        <v>1822.71</v>
      </c>
      <c r="J210" s="1" t="s">
        <v>884</v>
      </c>
      <c r="K210" s="8">
        <f>(F210*I210)</f>
        <v>16404.39</v>
      </c>
      <c r="M210" s="14">
        <v>1.153E-2</v>
      </c>
      <c r="N210" s="1" t="s">
        <v>884</v>
      </c>
      <c r="O210" s="1" t="s">
        <v>704</v>
      </c>
      <c r="P210" s="8">
        <f>C88</f>
        <v>111600</v>
      </c>
      <c r="Q210" s="1" t="s">
        <v>884</v>
      </c>
      <c r="R210" s="8">
        <f t="shared" ref="R210:R219" si="32">(M210*P210)</f>
        <v>1286.75</v>
      </c>
      <c r="W210" s="4"/>
      <c r="AE210" s="63"/>
      <c r="AU210">
        <f t="shared" si="29"/>
        <v>0</v>
      </c>
      <c r="AV210">
        <f t="shared" si="30"/>
        <v>0</v>
      </c>
    </row>
    <row r="211" spans="1:48" ht="24" customHeight="1">
      <c r="A211" s="221"/>
      <c r="B211" s="221"/>
      <c r="C211" s="221"/>
      <c r="D211" s="221"/>
      <c r="F211" s="8">
        <v>4.5</v>
      </c>
      <c r="G211" s="7" t="s">
        <v>884</v>
      </c>
      <c r="H211" s="1" t="s">
        <v>121</v>
      </c>
      <c r="I211" s="8">
        <f>K23</f>
        <v>6436.56</v>
      </c>
      <c r="J211" s="1" t="s">
        <v>884</v>
      </c>
      <c r="K211" s="8">
        <f>(F211*I211)</f>
        <v>28964.52</v>
      </c>
      <c r="M211" s="14">
        <v>1.013E-2</v>
      </c>
      <c r="N211" s="1" t="s">
        <v>884</v>
      </c>
      <c r="O211" s="1" t="s">
        <v>705</v>
      </c>
      <c r="P211" s="8">
        <f>C89</f>
        <v>99400</v>
      </c>
      <c r="Q211" s="1" t="s">
        <v>884</v>
      </c>
      <c r="R211" s="8">
        <f t="shared" si="32"/>
        <v>1006.92</v>
      </c>
      <c r="W211" s="4"/>
      <c r="AE211" s="63"/>
      <c r="AU211">
        <f t="shared" si="29"/>
        <v>0</v>
      </c>
      <c r="AV211">
        <f t="shared" si="30"/>
        <v>0</v>
      </c>
    </row>
    <row r="212" spans="1:48" ht="24" customHeight="1">
      <c r="A212" s="221"/>
      <c r="B212" s="221"/>
      <c r="C212" s="221"/>
      <c r="D212" s="221"/>
      <c r="F212" s="8">
        <v>1.8</v>
      </c>
      <c r="G212" s="7" t="s">
        <v>883</v>
      </c>
      <c r="H212" s="1" t="s">
        <v>1743</v>
      </c>
      <c r="I212" s="8">
        <f>C11</f>
        <v>884</v>
      </c>
      <c r="J212" s="1" t="s">
        <v>883</v>
      </c>
      <c r="K212" s="8">
        <f>(F212*I212)</f>
        <v>1591.2</v>
      </c>
      <c r="M212" s="14">
        <v>0.77780000000000005</v>
      </c>
      <c r="N212" s="1" t="s">
        <v>620</v>
      </c>
      <c r="O212" s="1" t="s">
        <v>2127</v>
      </c>
      <c r="P212" s="8">
        <f>C783</f>
        <v>387.4</v>
      </c>
      <c r="Q212" s="1" t="s">
        <v>620</v>
      </c>
      <c r="R212" s="8">
        <f t="shared" si="32"/>
        <v>301.32</v>
      </c>
      <c r="W212" s="4"/>
      <c r="AE212" s="63"/>
      <c r="AU212">
        <f t="shared" si="29"/>
        <v>0</v>
      </c>
      <c r="AV212">
        <f t="shared" si="30"/>
        <v>0</v>
      </c>
    </row>
    <row r="213" spans="1:48" ht="24" customHeight="1">
      <c r="A213" s="221"/>
      <c r="B213" s="221"/>
      <c r="C213" s="221"/>
      <c r="D213" s="221"/>
      <c r="F213" s="8">
        <v>17.7</v>
      </c>
      <c r="G213" s="7" t="s">
        <v>883</v>
      </c>
      <c r="H213" s="1" t="s">
        <v>1936</v>
      </c>
      <c r="I213" s="8">
        <f>C12</f>
        <v>618</v>
      </c>
      <c r="J213" s="1" t="s">
        <v>883</v>
      </c>
      <c r="K213" s="8">
        <f>(F213*I213)</f>
        <v>10938.6</v>
      </c>
      <c r="M213" s="14">
        <v>1.23</v>
      </c>
      <c r="N213" s="1" t="s">
        <v>620</v>
      </c>
      <c r="O213" s="1" t="s">
        <v>2128</v>
      </c>
      <c r="P213" s="8">
        <f>D30</f>
        <v>1215</v>
      </c>
      <c r="Q213" s="1" t="s">
        <v>620</v>
      </c>
      <c r="R213" s="8">
        <f t="shared" si="32"/>
        <v>1494.45</v>
      </c>
      <c r="W213" s="4"/>
      <c r="AE213" s="63"/>
      <c r="AU213">
        <f t="shared" si="29"/>
        <v>0</v>
      </c>
      <c r="AV213">
        <f t="shared" si="30"/>
        <v>0</v>
      </c>
    </row>
    <row r="214" spans="1:48" ht="24" customHeight="1">
      <c r="A214" s="221"/>
      <c r="B214" s="221"/>
      <c r="C214" s="221"/>
      <c r="D214" s="221"/>
      <c r="F214" s="8">
        <v>14.1</v>
      </c>
      <c r="G214" s="7" t="s">
        <v>883</v>
      </c>
      <c r="H214" s="1" t="s">
        <v>324</v>
      </c>
      <c r="I214" s="8">
        <f>C13</f>
        <v>507</v>
      </c>
      <c r="J214" s="1" t="s">
        <v>883</v>
      </c>
      <c r="K214" s="8">
        <f>(F214*I214)</f>
        <v>7148.7</v>
      </c>
      <c r="M214" s="8">
        <v>2</v>
      </c>
      <c r="N214" s="1" t="s">
        <v>883</v>
      </c>
      <c r="O214" s="1" t="s">
        <v>2129</v>
      </c>
      <c r="P214" s="8">
        <f>C284</f>
        <v>64.8</v>
      </c>
      <c r="Q214" s="1" t="s">
        <v>883</v>
      </c>
      <c r="R214" s="8">
        <f t="shared" si="32"/>
        <v>129.6</v>
      </c>
      <c r="W214" s="4"/>
      <c r="AE214" s="63"/>
      <c r="AU214">
        <f t="shared" si="29"/>
        <v>0</v>
      </c>
      <c r="AV214">
        <f t="shared" si="30"/>
        <v>0</v>
      </c>
    </row>
    <row r="215" spans="1:48" ht="24" customHeight="1">
      <c r="A215" s="221"/>
      <c r="B215" s="221"/>
      <c r="C215" s="221"/>
      <c r="D215" s="221"/>
      <c r="G215" s="7" t="s">
        <v>454</v>
      </c>
      <c r="H215" s="1" t="s">
        <v>455</v>
      </c>
      <c r="J215" s="1" t="s">
        <v>454</v>
      </c>
      <c r="K215" s="8">
        <v>0</v>
      </c>
      <c r="M215" s="8">
        <v>3</v>
      </c>
      <c r="N215" s="1" t="s">
        <v>883</v>
      </c>
      <c r="O215" s="1" t="s">
        <v>2130</v>
      </c>
      <c r="P215" s="8">
        <f>C279</f>
        <v>89.6</v>
      </c>
      <c r="Q215" s="1" t="s">
        <v>883</v>
      </c>
      <c r="R215" s="8">
        <f t="shared" si="32"/>
        <v>268.8</v>
      </c>
      <c r="W215" s="4"/>
      <c r="AE215" s="63"/>
      <c r="AU215">
        <f t="shared" si="29"/>
        <v>0</v>
      </c>
      <c r="AV215">
        <f t="shared" si="30"/>
        <v>0</v>
      </c>
    </row>
    <row r="216" spans="1:48" ht="24" customHeight="1">
      <c r="A216" s="221"/>
      <c r="B216" s="221"/>
      <c r="C216" s="221"/>
      <c r="D216" s="221"/>
      <c r="K216" s="5" t="s">
        <v>1614</v>
      </c>
      <c r="M216" s="8">
        <v>1</v>
      </c>
      <c r="N216" s="1" t="s">
        <v>883</v>
      </c>
      <c r="O216" s="1" t="s">
        <v>2014</v>
      </c>
      <c r="P216" s="8">
        <f>C286</f>
        <v>181</v>
      </c>
      <c r="Q216" s="1" t="s">
        <v>883</v>
      </c>
      <c r="R216" s="8">
        <f t="shared" si="32"/>
        <v>181</v>
      </c>
      <c r="T216">
        <v>0</v>
      </c>
      <c r="W216" s="4"/>
      <c r="AE216" s="63"/>
      <c r="AU216">
        <f t="shared" si="29"/>
        <v>0</v>
      </c>
      <c r="AV216">
        <f t="shared" si="30"/>
        <v>0</v>
      </c>
    </row>
    <row r="217" spans="1:48" ht="24" customHeight="1">
      <c r="A217" s="221"/>
      <c r="B217" s="221"/>
      <c r="C217" s="221"/>
      <c r="D217" s="221"/>
      <c r="K217" s="8">
        <f>SUM(K210:K215)</f>
        <v>65047.41</v>
      </c>
      <c r="M217" s="8">
        <v>1</v>
      </c>
      <c r="N217" s="1" t="s">
        <v>883</v>
      </c>
      <c r="O217" s="1" t="s">
        <v>2015</v>
      </c>
      <c r="P217" s="8">
        <f>C288</f>
        <v>7.3</v>
      </c>
      <c r="Q217" s="1" t="s">
        <v>883</v>
      </c>
      <c r="R217" s="8">
        <f t="shared" si="32"/>
        <v>7.3</v>
      </c>
      <c r="W217" s="4"/>
      <c r="AE217" s="63"/>
      <c r="AU217">
        <f t="shared" si="29"/>
        <v>0</v>
      </c>
      <c r="AV217">
        <f t="shared" si="30"/>
        <v>0</v>
      </c>
    </row>
    <row r="218" spans="1:48" ht="24" customHeight="1">
      <c r="A218" s="221"/>
      <c r="B218" s="221"/>
      <c r="C218" s="221"/>
      <c r="D218" s="221"/>
      <c r="H218" s="1" t="s">
        <v>625</v>
      </c>
      <c r="K218" s="5" t="s">
        <v>1614</v>
      </c>
      <c r="M218" s="8">
        <v>1</v>
      </c>
      <c r="N218" s="1" t="s">
        <v>883</v>
      </c>
      <c r="O218" s="1" t="s">
        <v>3606</v>
      </c>
      <c r="P218" s="8">
        <f>C598</f>
        <v>57.65</v>
      </c>
      <c r="Q218" s="1" t="s">
        <v>883</v>
      </c>
      <c r="R218" s="8">
        <f t="shared" si="32"/>
        <v>57.65</v>
      </c>
      <c r="W218" s="4"/>
      <c r="AE218" s="63"/>
    </row>
    <row r="219" spans="1:48" ht="24" customHeight="1">
      <c r="A219" s="221"/>
      <c r="B219" s="221"/>
      <c r="C219" s="221"/>
      <c r="D219" s="221"/>
      <c r="K219" s="38">
        <f>(K217/10)</f>
        <v>6504.74</v>
      </c>
      <c r="M219" s="8">
        <v>1</v>
      </c>
      <c r="N219" s="1" t="s">
        <v>883</v>
      </c>
      <c r="O219" s="1" t="s">
        <v>2017</v>
      </c>
      <c r="P219" s="8">
        <f>D598</f>
        <v>49.55</v>
      </c>
      <c r="Q219" s="1" t="s">
        <v>883</v>
      </c>
      <c r="R219" s="8">
        <f t="shared" si="32"/>
        <v>49.55</v>
      </c>
      <c r="W219" s="4"/>
      <c r="AE219" s="63"/>
    </row>
    <row r="220" spans="1:48" ht="24" customHeight="1">
      <c r="A220" s="221"/>
      <c r="B220" s="221"/>
      <c r="C220" s="221"/>
      <c r="D220" s="221"/>
      <c r="H220" s="58" t="s">
        <v>788</v>
      </c>
      <c r="K220" s="5" t="s">
        <v>2090</v>
      </c>
      <c r="R220" s="5" t="s">
        <v>1614</v>
      </c>
      <c r="W220" s="4"/>
      <c r="AE220" s="63"/>
    </row>
    <row r="221" spans="1:48" ht="24" customHeight="1">
      <c r="A221" s="221"/>
      <c r="B221" s="221"/>
      <c r="C221" s="221"/>
      <c r="D221" s="221"/>
      <c r="O221" s="2" t="s">
        <v>2018</v>
      </c>
      <c r="R221" s="8">
        <f>SUM(R210:R219)</f>
        <v>4783.34</v>
      </c>
      <c r="W221" s="4"/>
      <c r="AE221" s="63"/>
    </row>
    <row r="222" spans="1:48" ht="24" customHeight="1">
      <c r="A222" s="221"/>
      <c r="B222" s="221"/>
      <c r="C222" s="221"/>
      <c r="D222" s="221"/>
      <c r="F222" s="2" t="s">
        <v>2107</v>
      </c>
      <c r="G222" s="7" t="s">
        <v>2289</v>
      </c>
      <c r="H222" s="1" t="s">
        <v>1006</v>
      </c>
      <c r="N222" s="1" t="s">
        <v>991</v>
      </c>
      <c r="R222" s="5" t="s">
        <v>1614</v>
      </c>
      <c r="W222" s="4"/>
      <c r="AE222" s="63"/>
    </row>
    <row r="223" spans="1:48" ht="24" customHeight="1">
      <c r="A223" s="221"/>
      <c r="B223" s="221"/>
      <c r="C223" s="221"/>
      <c r="D223" s="221"/>
      <c r="H223" s="1" t="s">
        <v>2108</v>
      </c>
      <c r="M223" s="1" t="s">
        <v>991</v>
      </c>
      <c r="W223" s="4"/>
      <c r="AE223" s="63"/>
    </row>
    <row r="224" spans="1:48" ht="24" customHeight="1">
      <c r="A224" s="221"/>
      <c r="B224" s="221"/>
      <c r="C224" s="221"/>
      <c r="D224" s="221"/>
      <c r="H224" s="5" t="s">
        <v>1614</v>
      </c>
      <c r="O224" s="2" t="s">
        <v>561</v>
      </c>
      <c r="R224" s="8">
        <f>R221/M213</f>
        <v>3888.89</v>
      </c>
      <c r="W224" s="4"/>
      <c r="AE224" s="63"/>
    </row>
    <row r="225" spans="1:31" ht="24" customHeight="1">
      <c r="A225" s="221"/>
      <c r="B225" s="221"/>
      <c r="C225" s="221"/>
      <c r="D225" s="221"/>
      <c r="F225" s="8">
        <v>9</v>
      </c>
      <c r="G225" s="7" t="s">
        <v>884</v>
      </c>
      <c r="H225" s="1" t="s">
        <v>1843</v>
      </c>
      <c r="I225" s="8">
        <f>AC20</f>
        <v>1001.5</v>
      </c>
      <c r="J225" s="1" t="s">
        <v>884</v>
      </c>
      <c r="K225" s="8">
        <f>(F225*I225)</f>
        <v>9013.5</v>
      </c>
      <c r="M225" s="1" t="s">
        <v>325</v>
      </c>
      <c r="W225" s="4"/>
      <c r="AE225" s="63"/>
    </row>
    <row r="226" spans="1:31" ht="24" customHeight="1">
      <c r="A226" s="221"/>
      <c r="B226" s="221"/>
      <c r="C226" s="221"/>
      <c r="D226" s="221"/>
      <c r="F226" s="8">
        <v>4.5</v>
      </c>
      <c r="G226" s="7" t="s">
        <v>884</v>
      </c>
      <c r="H226" s="1" t="s">
        <v>1662</v>
      </c>
      <c r="I226" s="8">
        <f>K77</f>
        <v>3174.96</v>
      </c>
      <c r="J226" s="1" t="s">
        <v>884</v>
      </c>
      <c r="K226" s="8">
        <f>(F226*I226)</f>
        <v>14287.32</v>
      </c>
      <c r="W226" s="4"/>
      <c r="AE226" s="63"/>
    </row>
    <row r="227" spans="1:31" ht="24" customHeight="1">
      <c r="A227" s="221"/>
      <c r="B227" s="221"/>
      <c r="C227" s="221"/>
      <c r="D227" s="221"/>
      <c r="F227" s="8">
        <v>1.8</v>
      </c>
      <c r="G227" s="7" t="s">
        <v>883</v>
      </c>
      <c r="H227" s="1" t="s">
        <v>1743</v>
      </c>
      <c r="I227" s="8">
        <f>C11</f>
        <v>884</v>
      </c>
      <c r="J227" s="1" t="s">
        <v>883</v>
      </c>
      <c r="K227" s="8">
        <f>(F227*I227)</f>
        <v>1591.2</v>
      </c>
      <c r="W227" s="4"/>
      <c r="AE227" s="63"/>
    </row>
    <row r="228" spans="1:31" ht="24" customHeight="1">
      <c r="A228" s="221"/>
      <c r="B228" s="221"/>
      <c r="C228" s="221"/>
      <c r="D228" s="221"/>
      <c r="F228" s="8">
        <v>17.7</v>
      </c>
      <c r="G228" s="7" t="s">
        <v>883</v>
      </c>
      <c r="H228" s="1" t="s">
        <v>1936</v>
      </c>
      <c r="I228" s="8">
        <f>C12</f>
        <v>618</v>
      </c>
      <c r="J228" s="1" t="s">
        <v>883</v>
      </c>
      <c r="K228" s="8">
        <f>(F228*I228)</f>
        <v>10938.6</v>
      </c>
      <c r="M228" s="2" t="s">
        <v>2107</v>
      </c>
      <c r="N228" s="7" t="s">
        <v>2289</v>
      </c>
      <c r="O228" s="1" t="s">
        <v>552</v>
      </c>
      <c r="Q228" s="10"/>
      <c r="W228" s="4"/>
      <c r="AE228" s="63"/>
    </row>
    <row r="229" spans="1:31" ht="24" customHeight="1">
      <c r="A229" s="221"/>
      <c r="B229" s="221"/>
      <c r="C229" s="221"/>
      <c r="D229" s="221"/>
      <c r="F229" s="8">
        <v>14.1</v>
      </c>
      <c r="G229" s="7" t="s">
        <v>883</v>
      </c>
      <c r="H229" s="1" t="s">
        <v>324</v>
      </c>
      <c r="I229" s="8">
        <f>C13</f>
        <v>507</v>
      </c>
      <c r="J229" s="1" t="s">
        <v>883</v>
      </c>
      <c r="K229" s="8">
        <f>(F229*I229)</f>
        <v>7148.7</v>
      </c>
      <c r="N229" s="3"/>
      <c r="O229" s="1" t="s">
        <v>3998</v>
      </c>
      <c r="Q229" s="10"/>
      <c r="W229" s="4"/>
      <c r="AE229" s="63"/>
    </row>
    <row r="230" spans="1:31" ht="24" customHeight="1">
      <c r="A230" s="221"/>
      <c r="B230" s="221"/>
      <c r="C230" s="221"/>
      <c r="D230" s="221"/>
      <c r="G230" s="7" t="s">
        <v>454</v>
      </c>
      <c r="H230" s="1" t="s">
        <v>455</v>
      </c>
      <c r="J230" s="1" t="s">
        <v>454</v>
      </c>
      <c r="K230" s="8">
        <v>0</v>
      </c>
      <c r="N230" s="3"/>
      <c r="O230" s="5" t="s">
        <v>1614</v>
      </c>
      <c r="Q230" s="10"/>
      <c r="W230" s="4"/>
      <c r="AE230" s="63"/>
    </row>
    <row r="231" spans="1:31" ht="24" customHeight="1">
      <c r="A231" s="221"/>
      <c r="B231" s="221"/>
      <c r="C231" s="221"/>
      <c r="D231" s="221"/>
      <c r="K231" s="5" t="s">
        <v>1614</v>
      </c>
      <c r="M231" s="8">
        <v>9</v>
      </c>
      <c r="N231" s="7" t="s">
        <v>884</v>
      </c>
      <c r="O231" s="1" t="s">
        <v>2312</v>
      </c>
      <c r="P231" s="8">
        <f>AC15</f>
        <v>1409.71</v>
      </c>
      <c r="Q231" s="1" t="s">
        <v>884</v>
      </c>
      <c r="R231" s="8">
        <f>(M231*P231)</f>
        <v>12687.39</v>
      </c>
      <c r="W231" s="4"/>
      <c r="AE231" s="63"/>
    </row>
    <row r="232" spans="1:31" ht="24" customHeight="1">
      <c r="A232" s="221"/>
      <c r="B232" s="221"/>
      <c r="C232" s="221"/>
      <c r="D232" s="221"/>
      <c r="K232" s="8">
        <f>SUM(K225:K230)</f>
        <v>42979.32</v>
      </c>
      <c r="M232" s="8">
        <v>4.5</v>
      </c>
      <c r="N232" s="7" t="s">
        <v>884</v>
      </c>
      <c r="O232" s="1" t="s">
        <v>1330</v>
      </c>
      <c r="P232" s="8">
        <f>K40</f>
        <v>4262.16</v>
      </c>
      <c r="Q232" s="1" t="s">
        <v>884</v>
      </c>
      <c r="R232" s="8">
        <f>(M232*P232)</f>
        <v>19179.72</v>
      </c>
      <c r="W232" s="4"/>
      <c r="AE232" s="63"/>
    </row>
    <row r="233" spans="1:31" ht="24" customHeight="1">
      <c r="A233" s="221"/>
      <c r="B233" s="221"/>
      <c r="C233" s="221"/>
      <c r="D233" s="221"/>
      <c r="H233" s="1" t="s">
        <v>625</v>
      </c>
      <c r="K233" s="5" t="s">
        <v>1614</v>
      </c>
      <c r="M233" s="8">
        <v>1.8</v>
      </c>
      <c r="N233" s="7" t="s">
        <v>883</v>
      </c>
      <c r="O233" s="1" t="s">
        <v>1743</v>
      </c>
      <c r="P233" s="8">
        <f>I227</f>
        <v>884</v>
      </c>
      <c r="Q233" s="1" t="s">
        <v>883</v>
      </c>
      <c r="R233" s="8">
        <f>(M233*P233)</f>
        <v>1591.2</v>
      </c>
      <c r="W233" s="4"/>
      <c r="AE233" s="63"/>
    </row>
    <row r="234" spans="1:31" ht="24" customHeight="1">
      <c r="A234" s="221"/>
      <c r="B234" s="221"/>
      <c r="C234" s="221"/>
      <c r="D234" s="221"/>
      <c r="K234" s="38">
        <f>(K232/10)</f>
        <v>4297.93</v>
      </c>
      <c r="M234" s="8">
        <v>17.7</v>
      </c>
      <c r="N234" s="7" t="s">
        <v>883</v>
      </c>
      <c r="O234" s="1" t="s">
        <v>1936</v>
      </c>
      <c r="P234" s="8">
        <f>I228</f>
        <v>618</v>
      </c>
      <c r="Q234" s="1" t="s">
        <v>883</v>
      </c>
      <c r="R234" s="8">
        <f>(M234*P234)</f>
        <v>10938.6</v>
      </c>
      <c r="W234" s="4"/>
      <c r="AE234" s="63"/>
    </row>
    <row r="235" spans="1:31" ht="24" customHeight="1">
      <c r="A235" s="221"/>
      <c r="B235" s="221"/>
      <c r="C235" s="221"/>
      <c r="D235" s="221"/>
      <c r="H235" s="58" t="s">
        <v>788</v>
      </c>
      <c r="K235" s="5" t="s">
        <v>2090</v>
      </c>
      <c r="M235" s="8">
        <v>14.1</v>
      </c>
      <c r="N235" s="7" t="s">
        <v>883</v>
      </c>
      <c r="O235" s="1" t="s">
        <v>324</v>
      </c>
      <c r="P235" s="8">
        <f>I229</f>
        <v>507</v>
      </c>
      <c r="Q235" s="1" t="s">
        <v>883</v>
      </c>
      <c r="R235" s="8">
        <f>(M235*P235)</f>
        <v>7148.7</v>
      </c>
      <c r="W235" s="4"/>
      <c r="AE235" s="63"/>
    </row>
    <row r="236" spans="1:31" ht="24" customHeight="1">
      <c r="A236" s="221"/>
      <c r="B236" s="221"/>
      <c r="C236" s="221"/>
      <c r="D236" s="221"/>
      <c r="N236" s="7" t="s">
        <v>454</v>
      </c>
      <c r="O236" s="1" t="s">
        <v>455</v>
      </c>
      <c r="Q236" s="1" t="s">
        <v>454</v>
      </c>
      <c r="R236" s="8">
        <v>0</v>
      </c>
      <c r="W236" s="4"/>
      <c r="AE236" s="63"/>
    </row>
    <row r="237" spans="1:31" ht="24" customHeight="1">
      <c r="A237" s="221"/>
      <c r="B237" s="221"/>
      <c r="C237" s="221"/>
      <c r="D237" s="221"/>
      <c r="N237" s="3"/>
      <c r="Q237" s="10"/>
      <c r="R237" s="5" t="s">
        <v>1614</v>
      </c>
      <c r="W237" s="4"/>
      <c r="AE237" s="63"/>
    </row>
    <row r="238" spans="1:31" ht="24" customHeight="1">
      <c r="A238" s="221"/>
      <c r="B238" s="221"/>
      <c r="C238" s="221"/>
      <c r="D238" s="221"/>
      <c r="F238" s="24">
        <v>3.6</v>
      </c>
      <c r="H238" s="1" t="s">
        <v>4</v>
      </c>
      <c r="N238" s="3"/>
      <c r="Q238" s="10"/>
      <c r="R238" s="8">
        <f>SUM(R231:R236)</f>
        <v>51545.61</v>
      </c>
      <c r="W238" s="4"/>
      <c r="AE238" s="63"/>
    </row>
    <row r="239" spans="1:31" ht="24" customHeight="1">
      <c r="A239" s="221"/>
      <c r="B239" s="221"/>
      <c r="C239" s="221"/>
      <c r="D239" s="221"/>
      <c r="H239" s="1" t="s">
        <v>652</v>
      </c>
      <c r="N239" s="3"/>
      <c r="O239" s="1" t="s">
        <v>625</v>
      </c>
      <c r="Q239" s="10"/>
      <c r="R239" s="5" t="s">
        <v>1614</v>
      </c>
      <c r="W239" s="4"/>
      <c r="AE239" s="63"/>
    </row>
    <row r="240" spans="1:31" ht="24" customHeight="1">
      <c r="A240" s="221"/>
      <c r="B240" s="221"/>
      <c r="C240" s="221"/>
      <c r="D240" s="221"/>
      <c r="H240" s="5" t="s">
        <v>2090</v>
      </c>
      <c r="N240" s="3"/>
      <c r="Q240" s="10"/>
      <c r="R240" s="38">
        <f>(R238/10)</f>
        <v>5154.5600000000004</v>
      </c>
      <c r="W240" s="4"/>
      <c r="AE240" s="63"/>
    </row>
    <row r="241" spans="1:31" ht="24" customHeight="1">
      <c r="A241" s="221"/>
      <c r="B241" s="221"/>
      <c r="C241" s="221"/>
      <c r="D241" s="221"/>
      <c r="F241" s="8">
        <v>1.25</v>
      </c>
      <c r="G241" s="7" t="s">
        <v>1364</v>
      </c>
      <c r="H241" s="1" t="s">
        <v>1529</v>
      </c>
      <c r="I241" s="484">
        <f>C812</f>
        <v>3.15</v>
      </c>
      <c r="J241" s="1" t="s">
        <v>1364</v>
      </c>
      <c r="K241" s="8">
        <f>(F241*I241)</f>
        <v>3.94</v>
      </c>
      <c r="N241" s="3"/>
      <c r="O241" s="58" t="s">
        <v>788</v>
      </c>
      <c r="Q241" s="10"/>
      <c r="R241" s="5" t="s">
        <v>2090</v>
      </c>
      <c r="W241" s="4"/>
      <c r="AE241" s="63"/>
    </row>
    <row r="242" spans="1:31" ht="24" customHeight="1">
      <c r="A242" s="221"/>
      <c r="B242" s="221"/>
      <c r="C242" s="221"/>
      <c r="D242" s="221"/>
      <c r="F242" s="8">
        <v>0.75</v>
      </c>
      <c r="G242" s="7" t="s">
        <v>1364</v>
      </c>
      <c r="H242" s="1" t="s">
        <v>761</v>
      </c>
      <c r="I242" s="8">
        <f>AC37</f>
        <v>1257.71</v>
      </c>
      <c r="J242" s="1" t="s">
        <v>1364</v>
      </c>
      <c r="K242" s="8">
        <f>(F242*I242)</f>
        <v>943.28</v>
      </c>
      <c r="W242" s="4"/>
      <c r="AE242" s="63"/>
    </row>
    <row r="243" spans="1:31" ht="24" customHeight="1">
      <c r="A243" s="221"/>
      <c r="B243" s="221"/>
      <c r="C243" s="221"/>
      <c r="D243" s="221"/>
      <c r="F243" s="8">
        <v>0.5</v>
      </c>
      <c r="G243" s="7" t="s">
        <v>1364</v>
      </c>
      <c r="H243" s="1" t="s">
        <v>2134</v>
      </c>
      <c r="I243" s="8">
        <f>AC36</f>
        <v>1422.71</v>
      </c>
      <c r="J243" s="1" t="s">
        <v>1364</v>
      </c>
      <c r="K243" s="8">
        <f>(F243*I243)</f>
        <v>711.36</v>
      </c>
      <c r="W243" s="4"/>
      <c r="AE243" s="63"/>
    </row>
    <row r="244" spans="1:31" ht="24" customHeight="1">
      <c r="A244" s="221"/>
      <c r="B244" s="221"/>
      <c r="C244" s="221"/>
      <c r="D244" s="221"/>
      <c r="F244" s="8">
        <v>0.45</v>
      </c>
      <c r="G244" s="7" t="s">
        <v>1364</v>
      </c>
      <c r="H244" s="1" t="s">
        <v>940</v>
      </c>
      <c r="I244" s="8">
        <f>AC38</f>
        <v>494.11</v>
      </c>
      <c r="J244" s="1" t="s">
        <v>1364</v>
      </c>
      <c r="K244" s="8">
        <f>(F244*I244)</f>
        <v>222.35</v>
      </c>
      <c r="W244" s="4"/>
      <c r="AE244" s="63"/>
    </row>
    <row r="245" spans="1:31" ht="24" customHeight="1">
      <c r="A245" s="221"/>
      <c r="B245" s="221"/>
      <c r="C245" s="221"/>
      <c r="D245" s="221"/>
      <c r="F245" s="8">
        <v>10</v>
      </c>
      <c r="G245" s="7" t="s">
        <v>236</v>
      </c>
      <c r="H245" s="1" t="s">
        <v>1949</v>
      </c>
      <c r="I245" s="484">
        <v>17.82</v>
      </c>
      <c r="J245" s="1" t="s">
        <v>236</v>
      </c>
      <c r="K245" s="8">
        <f>(F245*I245)</f>
        <v>178.2</v>
      </c>
      <c r="W245" s="4"/>
      <c r="AE245" s="63"/>
    </row>
    <row r="246" spans="1:31" ht="24" customHeight="1">
      <c r="A246" s="221"/>
      <c r="B246" s="221"/>
      <c r="C246" s="221"/>
      <c r="D246" s="221"/>
      <c r="H246" s="1" t="s">
        <v>1950</v>
      </c>
      <c r="K246" s="5" t="s">
        <v>1614</v>
      </c>
      <c r="W246" s="4"/>
      <c r="AE246" s="63"/>
    </row>
    <row r="247" spans="1:31" ht="24" customHeight="1">
      <c r="A247" s="221"/>
      <c r="B247" s="221"/>
      <c r="C247" s="221"/>
      <c r="D247" s="221"/>
      <c r="H247" s="1" t="s">
        <v>1951</v>
      </c>
      <c r="K247" s="8">
        <f>SUM(K241:K245)</f>
        <v>2059.13</v>
      </c>
      <c r="W247" s="4"/>
      <c r="AE247" s="63"/>
    </row>
    <row r="248" spans="1:31" ht="24" customHeight="1">
      <c r="A248" s="221"/>
      <c r="B248" s="221"/>
      <c r="C248" s="221"/>
      <c r="D248" s="221"/>
      <c r="K248" s="5" t="s">
        <v>1614</v>
      </c>
      <c r="W248" s="4"/>
      <c r="AE248" s="63"/>
    </row>
    <row r="249" spans="1:31" ht="24" customHeight="1">
      <c r="A249" s="221"/>
      <c r="B249" s="221"/>
      <c r="C249" s="221"/>
      <c r="D249" s="221"/>
      <c r="H249" s="58" t="s">
        <v>1952</v>
      </c>
      <c r="K249" s="38">
        <f>K247/10</f>
        <v>205.91</v>
      </c>
      <c r="W249" s="4"/>
      <c r="AE249" s="63"/>
    </row>
    <row r="250" spans="1:31" ht="24" customHeight="1">
      <c r="A250" s="221"/>
      <c r="B250" s="221"/>
      <c r="C250" s="221"/>
      <c r="D250" s="221"/>
      <c r="K250" s="5" t="s">
        <v>2090</v>
      </c>
      <c r="W250" s="4"/>
      <c r="AE250" s="63"/>
    </row>
    <row r="251" spans="1:31" ht="24" customHeight="1">
      <c r="A251" s="221"/>
      <c r="B251" s="221"/>
      <c r="C251" s="221"/>
      <c r="D251" s="221"/>
      <c r="W251" s="4"/>
      <c r="AE251" s="63"/>
    </row>
    <row r="252" spans="1:31" ht="24" customHeight="1">
      <c r="A252" s="221"/>
      <c r="B252" s="221"/>
      <c r="C252" s="221"/>
      <c r="D252" s="221"/>
      <c r="F252" s="24">
        <v>3.7</v>
      </c>
      <c r="H252" s="1" t="s">
        <v>5</v>
      </c>
      <c r="W252" s="4"/>
      <c r="AE252" s="63"/>
    </row>
    <row r="253" spans="1:31" ht="24" customHeight="1">
      <c r="A253" s="221"/>
      <c r="B253" s="221"/>
      <c r="C253" s="221"/>
      <c r="D253" s="221"/>
      <c r="H253" s="5" t="s">
        <v>1614</v>
      </c>
      <c r="W253" s="4"/>
      <c r="AE253" s="63"/>
    </row>
    <row r="254" spans="1:31" ht="24" customHeight="1">
      <c r="A254" s="221"/>
      <c r="B254" s="221"/>
      <c r="C254" s="221"/>
      <c r="D254" s="221"/>
      <c r="F254" s="8">
        <v>2.7</v>
      </c>
      <c r="G254" s="7" t="s">
        <v>1364</v>
      </c>
      <c r="H254" s="1" t="s">
        <v>154</v>
      </c>
      <c r="I254" s="8">
        <f>AC35</f>
        <v>1302.71</v>
      </c>
      <c r="J254" s="1" t="s">
        <v>1364</v>
      </c>
      <c r="K254" s="8">
        <f>(F254*I254)</f>
        <v>3517.32</v>
      </c>
      <c r="W254" s="4"/>
      <c r="AE254" s="63"/>
    </row>
    <row r="255" spans="1:31" ht="24" customHeight="1">
      <c r="A255" s="221"/>
      <c r="B255" s="221"/>
      <c r="C255" s="221"/>
      <c r="D255" s="221"/>
      <c r="F255" s="15">
        <v>0.14499999999999999</v>
      </c>
      <c r="G255" s="7" t="s">
        <v>1364</v>
      </c>
      <c r="H255" s="1" t="s">
        <v>927</v>
      </c>
      <c r="I255" s="8">
        <f>AC17</f>
        <v>1977.76</v>
      </c>
      <c r="J255" s="1" t="s">
        <v>1364</v>
      </c>
      <c r="K255" s="8">
        <f>(F255*I255)</f>
        <v>286.77999999999997</v>
      </c>
      <c r="W255" s="4"/>
      <c r="AE255" s="63"/>
    </row>
    <row r="256" spans="1:31" ht="24" customHeight="1">
      <c r="A256" s="221"/>
      <c r="B256" s="221"/>
      <c r="C256" s="221"/>
      <c r="D256" s="221"/>
      <c r="F256" s="8">
        <v>218.8</v>
      </c>
      <c r="G256" s="7" t="s">
        <v>928</v>
      </c>
      <c r="H256" s="1" t="s">
        <v>929</v>
      </c>
      <c r="I256" s="8">
        <f>C142</f>
        <v>43563.69</v>
      </c>
      <c r="J256" s="1" t="s">
        <v>534</v>
      </c>
      <c r="K256" s="8">
        <f>(F256*I256)/1000</f>
        <v>9531.74</v>
      </c>
      <c r="W256" s="4"/>
      <c r="AE256" s="63"/>
    </row>
    <row r="257" spans="1:33" ht="24" customHeight="1">
      <c r="A257" s="221"/>
      <c r="B257" s="221"/>
      <c r="C257" s="221"/>
      <c r="D257" s="221"/>
      <c r="F257" s="8">
        <v>100</v>
      </c>
      <c r="G257" s="7" t="s">
        <v>236</v>
      </c>
      <c r="H257" s="1" t="s">
        <v>930</v>
      </c>
      <c r="I257" s="484">
        <v>14.3</v>
      </c>
      <c r="J257" s="1" t="s">
        <v>236</v>
      </c>
      <c r="K257" s="8">
        <f>(F257*I257)</f>
        <v>1430</v>
      </c>
      <c r="W257" s="4"/>
      <c r="AE257" s="63"/>
    </row>
    <row r="258" spans="1:33" ht="24" customHeight="1">
      <c r="A258" s="221"/>
      <c r="B258" s="221"/>
      <c r="C258" s="221"/>
      <c r="D258" s="221"/>
      <c r="K258" s="5" t="s">
        <v>1614</v>
      </c>
      <c r="W258" s="4"/>
      <c r="AE258" s="63"/>
    </row>
    <row r="259" spans="1:33" ht="24" customHeight="1">
      <c r="A259" s="221"/>
      <c r="B259" s="221"/>
      <c r="C259" s="221"/>
      <c r="D259" s="221"/>
      <c r="H259" s="1" t="s">
        <v>931</v>
      </c>
      <c r="K259" s="8">
        <f>SUM(K254:K257)</f>
        <v>14765.84</v>
      </c>
      <c r="W259" s="4"/>
      <c r="AE259" s="63"/>
    </row>
    <row r="260" spans="1:33" ht="24" customHeight="1">
      <c r="A260" s="221"/>
      <c r="B260" s="221"/>
      <c r="C260" s="221"/>
      <c r="D260" s="221"/>
      <c r="K260" s="5" t="s">
        <v>1614</v>
      </c>
      <c r="W260" s="4"/>
      <c r="AE260" s="63"/>
    </row>
    <row r="261" spans="1:33" ht="24" customHeight="1">
      <c r="A261" s="221"/>
      <c r="B261" s="221"/>
      <c r="C261" s="221"/>
      <c r="D261" s="221"/>
      <c r="H261" s="58" t="s">
        <v>1952</v>
      </c>
      <c r="K261" s="38">
        <f>K259/100</f>
        <v>147.66</v>
      </c>
      <c r="W261" s="4"/>
      <c r="AE261" s="63"/>
    </row>
    <row r="262" spans="1:33" ht="24" customHeight="1">
      <c r="A262" s="221"/>
      <c r="B262" s="221"/>
      <c r="C262" s="221"/>
      <c r="D262" s="221"/>
      <c r="F262" s="1" t="s">
        <v>991</v>
      </c>
      <c r="G262" s="7" t="s">
        <v>991</v>
      </c>
      <c r="K262" s="5" t="s">
        <v>2090</v>
      </c>
      <c r="W262" s="4"/>
      <c r="AE262" s="63"/>
    </row>
    <row r="263" spans="1:33" ht="24" customHeight="1">
      <c r="A263" s="221"/>
      <c r="B263" s="221"/>
      <c r="C263" s="221"/>
      <c r="D263" s="221"/>
      <c r="W263" s="4"/>
      <c r="AE263" s="63"/>
    </row>
    <row r="264" spans="1:33" ht="24" customHeight="1">
      <c r="A264" s="221"/>
      <c r="B264" s="221"/>
      <c r="C264" s="221"/>
      <c r="D264" s="221"/>
      <c r="W264" s="4"/>
      <c r="AE264" s="63"/>
    </row>
    <row r="265" spans="1:33" ht="24" customHeight="1">
      <c r="A265" s="218">
        <f>(A206+1)</f>
        <v>105</v>
      </c>
      <c r="B265" s="866" t="s">
        <v>5558</v>
      </c>
      <c r="C265" s="418">
        <v>140.65</v>
      </c>
      <c r="D265" s="219" t="s">
        <v>784</v>
      </c>
      <c r="F265" s="2" t="s">
        <v>685</v>
      </c>
      <c r="H265" s="1" t="s">
        <v>1634</v>
      </c>
      <c r="N265" s="1" t="s">
        <v>686</v>
      </c>
      <c r="O265" s="1" t="s">
        <v>849</v>
      </c>
      <c r="W265" s="4"/>
      <c r="AE265" s="63"/>
      <c r="AG265" s="1"/>
    </row>
    <row r="266" spans="1:33" ht="24" customHeight="1">
      <c r="A266" s="218">
        <f t="shared" ref="A266:A280" si="33">(A265+1)</f>
        <v>106</v>
      </c>
      <c r="B266" s="866" t="s">
        <v>6150</v>
      </c>
      <c r="C266" s="418">
        <v>170.35</v>
      </c>
      <c r="D266" s="219" t="s">
        <v>784</v>
      </c>
      <c r="H266" s="5" t="s">
        <v>2090</v>
      </c>
      <c r="O266" s="5" t="s">
        <v>1614</v>
      </c>
      <c r="W266" s="4"/>
      <c r="AE266" s="63"/>
      <c r="AG266" s="1"/>
    </row>
    <row r="267" spans="1:33" ht="24" customHeight="1">
      <c r="A267" s="218">
        <f t="shared" si="33"/>
        <v>107</v>
      </c>
      <c r="B267" s="603" t="s">
        <v>6151</v>
      </c>
      <c r="C267" s="169">
        <v>63</v>
      </c>
      <c r="D267" s="418">
        <v>156</v>
      </c>
      <c r="E267" t="s">
        <v>6152</v>
      </c>
      <c r="G267" s="7" t="s">
        <v>2289</v>
      </c>
      <c r="H267" s="1" t="s">
        <v>405</v>
      </c>
      <c r="M267" s="8">
        <v>1.1399999999999999</v>
      </c>
      <c r="N267" s="1" t="s">
        <v>884</v>
      </c>
      <c r="O267" s="1" t="s">
        <v>2317</v>
      </c>
      <c r="P267" s="8">
        <f>(K420)</f>
        <v>6349.12</v>
      </c>
      <c r="Q267" s="1" t="s">
        <v>883</v>
      </c>
      <c r="R267" s="8">
        <f>(M267*P267)</f>
        <v>7238</v>
      </c>
      <c r="W267" s="4"/>
      <c r="AE267" s="63"/>
      <c r="AG267" s="1"/>
    </row>
    <row r="268" spans="1:33" ht="39" customHeight="1">
      <c r="A268" s="218">
        <f t="shared" si="33"/>
        <v>108</v>
      </c>
      <c r="B268" s="22" t="s">
        <v>6153</v>
      </c>
      <c r="C268" s="418">
        <v>17600</v>
      </c>
      <c r="D268" s="219" t="s">
        <v>884</v>
      </c>
      <c r="H268" s="1" t="s">
        <v>2307</v>
      </c>
      <c r="M268" s="8">
        <v>1</v>
      </c>
      <c r="N268" s="1" t="s">
        <v>784</v>
      </c>
      <c r="O268" s="1" t="s">
        <v>2044</v>
      </c>
      <c r="P268" s="8">
        <f>(C10)</f>
        <v>947</v>
      </c>
      <c r="Q268" s="1" t="s">
        <v>883</v>
      </c>
      <c r="R268" s="8">
        <f>(M268*P268)</f>
        <v>947</v>
      </c>
      <c r="W268" s="4"/>
      <c r="AE268" s="63"/>
      <c r="AG268" s="1"/>
    </row>
    <row r="269" spans="1:33" ht="24" customHeight="1">
      <c r="A269" s="218">
        <f t="shared" si="33"/>
        <v>109</v>
      </c>
      <c r="B269" s="1" t="s">
        <v>6154</v>
      </c>
      <c r="C269" s="418">
        <v>15500</v>
      </c>
      <c r="D269" s="219" t="s">
        <v>884</v>
      </c>
      <c r="H269" s="5" t="s">
        <v>1614</v>
      </c>
      <c r="N269" s="1" t="s">
        <v>454</v>
      </c>
      <c r="O269" s="1" t="s">
        <v>455</v>
      </c>
      <c r="P269" s="1" t="s">
        <v>991</v>
      </c>
      <c r="Q269" s="1" t="s">
        <v>454</v>
      </c>
      <c r="R269" s="8">
        <v>0.05</v>
      </c>
      <c r="W269" s="4"/>
      <c r="AE269" s="63"/>
      <c r="AG269" s="1"/>
    </row>
    <row r="270" spans="1:33" ht="24" customHeight="1">
      <c r="A270" s="218">
        <f t="shared" si="33"/>
        <v>110</v>
      </c>
      <c r="B270" s="1" t="s">
        <v>6155</v>
      </c>
      <c r="C270" s="418">
        <v>25.2</v>
      </c>
      <c r="D270" s="219" t="s">
        <v>784</v>
      </c>
      <c r="F270" s="8">
        <v>9</v>
      </c>
      <c r="G270" s="7" t="s">
        <v>884</v>
      </c>
      <c r="H270" s="1" t="s">
        <v>444</v>
      </c>
      <c r="I270" s="8">
        <f>(C73)</f>
        <v>1822.71</v>
      </c>
      <c r="J270" s="1" t="s">
        <v>884</v>
      </c>
      <c r="K270" s="8">
        <f t="shared" ref="K270:K275" si="34">(F270*I270)</f>
        <v>16404.39</v>
      </c>
      <c r="R270" s="5" t="s">
        <v>1614</v>
      </c>
      <c r="W270" s="4"/>
      <c r="AE270" s="63"/>
      <c r="AG270" s="1"/>
    </row>
    <row r="271" spans="1:33" ht="24" customHeight="1">
      <c r="A271" s="218">
        <f t="shared" si="33"/>
        <v>111</v>
      </c>
      <c r="B271" s="1" t="s">
        <v>5559</v>
      </c>
      <c r="C271" s="418">
        <v>49.85</v>
      </c>
      <c r="D271" s="219" t="s">
        <v>1675</v>
      </c>
      <c r="E271" s="430">
        <v>158</v>
      </c>
      <c r="F271" s="12">
        <v>3.2309999999999999</v>
      </c>
      <c r="G271" s="7" t="s">
        <v>876</v>
      </c>
      <c r="H271" s="1" t="s">
        <v>877</v>
      </c>
      <c r="I271" s="8">
        <f>(C67)</f>
        <v>6040</v>
      </c>
      <c r="J271" s="1" t="s">
        <v>876</v>
      </c>
      <c r="K271" s="8">
        <f t="shared" si="34"/>
        <v>19515.240000000002</v>
      </c>
      <c r="O271" s="1" t="s">
        <v>446</v>
      </c>
      <c r="R271" s="8">
        <f>SUM(R267:R269)</f>
        <v>8185.05</v>
      </c>
      <c r="W271" s="4"/>
      <c r="AE271" s="63"/>
      <c r="AG271" s="1"/>
    </row>
    <row r="272" spans="1:33" ht="24" customHeight="1">
      <c r="A272" s="218">
        <f t="shared" si="33"/>
        <v>112</v>
      </c>
      <c r="B272" s="1" t="s">
        <v>5560</v>
      </c>
      <c r="C272" s="418">
        <v>306.89999999999998</v>
      </c>
      <c r="D272" s="535">
        <v>452.09</v>
      </c>
      <c r="E272" s="606">
        <v>250</v>
      </c>
      <c r="F272" s="8">
        <v>4.5</v>
      </c>
      <c r="G272" s="7" t="s">
        <v>884</v>
      </c>
      <c r="H272" s="1" t="s">
        <v>885</v>
      </c>
      <c r="I272" s="8">
        <f>(C78)</f>
        <v>1977.76</v>
      </c>
      <c r="J272" s="1" t="s">
        <v>884</v>
      </c>
      <c r="K272" s="8">
        <f t="shared" si="34"/>
        <v>8899.92</v>
      </c>
      <c r="R272" s="5" t="s">
        <v>1614</v>
      </c>
      <c r="W272" s="4"/>
      <c r="AE272" s="63"/>
      <c r="AG272" s="1"/>
    </row>
    <row r="273" spans="1:33" ht="24" customHeight="1">
      <c r="A273" s="218">
        <f t="shared" si="33"/>
        <v>113</v>
      </c>
      <c r="B273" s="1" t="s">
        <v>5561</v>
      </c>
      <c r="C273" s="418">
        <v>144.1</v>
      </c>
      <c r="D273" s="219" t="s">
        <v>1804</v>
      </c>
      <c r="F273" s="8">
        <v>3.5</v>
      </c>
      <c r="G273" s="7" t="s">
        <v>883</v>
      </c>
      <c r="H273" s="1" t="s">
        <v>1743</v>
      </c>
      <c r="I273" s="8">
        <f>(C11)</f>
        <v>884</v>
      </c>
      <c r="J273" s="1" t="s">
        <v>883</v>
      </c>
      <c r="K273" s="8">
        <f t="shared" si="34"/>
        <v>3094</v>
      </c>
      <c r="O273" s="1" t="s">
        <v>561</v>
      </c>
      <c r="R273" s="8">
        <f>(R271/10)</f>
        <v>818.51</v>
      </c>
      <c r="W273" s="4"/>
      <c r="AE273" s="63"/>
      <c r="AG273" s="1"/>
    </row>
    <row r="274" spans="1:33" ht="24" customHeight="1">
      <c r="A274" s="218">
        <f t="shared" si="33"/>
        <v>114</v>
      </c>
      <c r="B274" s="1" t="s">
        <v>5562</v>
      </c>
      <c r="C274" s="418">
        <v>52.3</v>
      </c>
      <c r="D274" s="219" t="s">
        <v>784</v>
      </c>
      <c r="F274" s="8">
        <v>21.2</v>
      </c>
      <c r="G274" s="7" t="s">
        <v>883</v>
      </c>
      <c r="H274" s="1" t="s">
        <v>1936</v>
      </c>
      <c r="I274" s="8">
        <f>(C12)</f>
        <v>618</v>
      </c>
      <c r="J274" s="1" t="s">
        <v>883</v>
      </c>
      <c r="K274" s="8">
        <f t="shared" si="34"/>
        <v>13101.6</v>
      </c>
      <c r="R274" s="5" t="s">
        <v>2090</v>
      </c>
      <c r="W274" s="4"/>
      <c r="Y274" s="50"/>
      <c r="Z274" s="50"/>
      <c r="AE274" s="63"/>
      <c r="AG274" s="1"/>
    </row>
    <row r="275" spans="1:33" ht="24" customHeight="1">
      <c r="A275" s="218">
        <f t="shared" si="33"/>
        <v>115</v>
      </c>
      <c r="B275" s="1" t="s">
        <v>5563</v>
      </c>
      <c r="C275" s="418">
        <v>45.7</v>
      </c>
      <c r="D275" s="219" t="s">
        <v>784</v>
      </c>
      <c r="F275" s="8">
        <v>35.299999999999997</v>
      </c>
      <c r="G275" s="7" t="s">
        <v>883</v>
      </c>
      <c r="H275" s="1" t="s">
        <v>324</v>
      </c>
      <c r="I275" s="8">
        <f>(C13)</f>
        <v>507</v>
      </c>
      <c r="J275" s="1" t="s">
        <v>883</v>
      </c>
      <c r="K275" s="8">
        <f t="shared" si="34"/>
        <v>17897.099999999999</v>
      </c>
      <c r="N275" s="1" t="s">
        <v>1154</v>
      </c>
      <c r="O275" s="1" t="s">
        <v>390</v>
      </c>
      <c r="R275" s="8">
        <f>(R273+C19/10*M267)</f>
        <v>827.04</v>
      </c>
      <c r="W275" s="4"/>
      <c r="Y275" s="50"/>
      <c r="Z275" s="50"/>
      <c r="AE275" s="63"/>
      <c r="AG275" s="1"/>
    </row>
    <row r="276" spans="1:33" ht="24" customHeight="1">
      <c r="A276" s="218">
        <f t="shared" si="33"/>
        <v>116</v>
      </c>
      <c r="B276" s="219" t="s">
        <v>670</v>
      </c>
      <c r="C276" s="161">
        <v>16.440000000000001</v>
      </c>
      <c r="D276" s="219" t="s">
        <v>784</v>
      </c>
      <c r="G276" s="7" t="s">
        <v>454</v>
      </c>
      <c r="H276" s="1" t="s">
        <v>455</v>
      </c>
      <c r="I276" s="1" t="s">
        <v>991</v>
      </c>
      <c r="J276" s="1" t="s">
        <v>454</v>
      </c>
      <c r="K276" s="8">
        <v>0</v>
      </c>
      <c r="N276" s="1" t="s">
        <v>671</v>
      </c>
      <c r="O276" s="1" t="s">
        <v>392</v>
      </c>
      <c r="R276" s="8">
        <f>(R275+C20/10*M267)</f>
        <v>844.24</v>
      </c>
      <c r="W276" s="4"/>
      <c r="Y276" s="50"/>
      <c r="Z276" s="50"/>
      <c r="AE276" s="63"/>
      <c r="AG276" s="1"/>
    </row>
    <row r="277" spans="1:33" ht="24" customHeight="1">
      <c r="A277" s="218">
        <f t="shared" si="33"/>
        <v>117</v>
      </c>
      <c r="B277" s="1" t="s">
        <v>5564</v>
      </c>
      <c r="C277" s="418">
        <v>32.1</v>
      </c>
      <c r="D277" s="862">
        <v>6.25</v>
      </c>
      <c r="K277" s="5" t="s">
        <v>1614</v>
      </c>
      <c r="N277" s="1" t="s">
        <v>683</v>
      </c>
      <c r="O277" s="1" t="s">
        <v>2270</v>
      </c>
      <c r="R277" s="8">
        <f>(R276+C21/10*M267)</f>
        <v>861.44</v>
      </c>
      <c r="W277" s="4"/>
      <c r="Y277" s="50"/>
      <c r="Z277" s="50"/>
      <c r="AE277" s="63"/>
      <c r="AG277" s="1"/>
    </row>
    <row r="278" spans="1:33" ht="24" customHeight="1">
      <c r="A278" s="218">
        <f t="shared" si="33"/>
        <v>118</v>
      </c>
      <c r="B278" s="1" t="s">
        <v>5565</v>
      </c>
      <c r="C278" s="418">
        <v>364.6</v>
      </c>
      <c r="D278" s="219" t="s">
        <v>620</v>
      </c>
      <c r="H278" s="1" t="s">
        <v>2209</v>
      </c>
      <c r="K278" s="8">
        <f>SUM(K270:K276)</f>
        <v>78912.25</v>
      </c>
      <c r="N278" s="1" t="s">
        <v>2210</v>
      </c>
      <c r="O278" s="1" t="s">
        <v>384</v>
      </c>
      <c r="R278" s="8">
        <f>(R277+C21/10*M267)</f>
        <v>878.64</v>
      </c>
      <c r="W278" s="4"/>
      <c r="Y278" s="50"/>
      <c r="Z278" s="50"/>
      <c r="AE278" s="63"/>
      <c r="AG278" s="1"/>
    </row>
    <row r="279" spans="1:33" ht="24" customHeight="1">
      <c r="A279" s="218">
        <f t="shared" si="33"/>
        <v>119</v>
      </c>
      <c r="B279" s="1" t="s">
        <v>5566</v>
      </c>
      <c r="C279" s="418">
        <v>89.6</v>
      </c>
      <c r="D279" s="219" t="s">
        <v>784</v>
      </c>
      <c r="K279" s="5" t="s">
        <v>1614</v>
      </c>
      <c r="W279" s="4"/>
      <c r="Z279" s="50"/>
      <c r="AE279" s="63"/>
      <c r="AG279" s="1"/>
    </row>
    <row r="280" spans="1:33" ht="24" customHeight="1">
      <c r="A280" s="218">
        <f t="shared" si="33"/>
        <v>120</v>
      </c>
      <c r="B280" s="1" t="s">
        <v>5567</v>
      </c>
      <c r="C280" s="418">
        <v>71.900000000000006</v>
      </c>
      <c r="D280" s="219" t="s">
        <v>784</v>
      </c>
      <c r="H280" s="58" t="s">
        <v>788</v>
      </c>
      <c r="K280" s="38">
        <f>(K278/10)</f>
        <v>7891.23</v>
      </c>
      <c r="R280" s="1" t="s">
        <v>991</v>
      </c>
      <c r="W280" s="4"/>
      <c r="AE280" s="63"/>
      <c r="AG280" s="1"/>
    </row>
    <row r="281" spans="1:33" ht="24" customHeight="1">
      <c r="A281" s="221"/>
      <c r="B281" s="437"/>
      <c r="C281" s="430"/>
      <c r="D281" s="221"/>
      <c r="F281" s="1" t="s">
        <v>991</v>
      </c>
      <c r="N281" s="1" t="s">
        <v>686</v>
      </c>
      <c r="O281" s="1" t="s">
        <v>2211</v>
      </c>
      <c r="W281" s="4"/>
      <c r="AE281" s="63"/>
    </row>
    <row r="282" spans="1:33" ht="24" customHeight="1">
      <c r="A282" s="218">
        <f>(A280+1)</f>
        <v>121</v>
      </c>
      <c r="B282" s="1" t="s">
        <v>5568</v>
      </c>
      <c r="C282" s="418">
        <v>49.35</v>
      </c>
      <c r="D282" s="219" t="s">
        <v>784</v>
      </c>
      <c r="O282" s="1" t="s">
        <v>1611</v>
      </c>
      <c r="W282" s="4"/>
      <c r="AE282" s="63"/>
      <c r="AG282" s="1"/>
    </row>
    <row r="283" spans="1:33" ht="24" customHeight="1">
      <c r="A283" s="218">
        <f t="shared" ref="A283:A346" si="35">(A282+1)</f>
        <v>122</v>
      </c>
      <c r="B283" s="1" t="s">
        <v>5569</v>
      </c>
      <c r="C283" s="418">
        <v>39.85</v>
      </c>
      <c r="D283" s="219" t="s">
        <v>784</v>
      </c>
      <c r="F283" s="8">
        <v>1</v>
      </c>
      <c r="G283" s="7" t="s">
        <v>884</v>
      </c>
      <c r="H283" s="1" t="s">
        <v>46</v>
      </c>
      <c r="K283" s="8">
        <f>(C25)</f>
        <v>89.4</v>
      </c>
      <c r="O283" s="5" t="s">
        <v>1614</v>
      </c>
      <c r="W283" s="4"/>
      <c r="AE283" s="63"/>
      <c r="AG283" s="1"/>
    </row>
    <row r="284" spans="1:33" ht="24" customHeight="1">
      <c r="A284" s="218">
        <f t="shared" si="35"/>
        <v>123</v>
      </c>
      <c r="B284" s="1" t="s">
        <v>5570</v>
      </c>
      <c r="C284" s="418">
        <v>64.8</v>
      </c>
      <c r="D284" s="219" t="s">
        <v>784</v>
      </c>
      <c r="K284" s="5" t="s">
        <v>1614</v>
      </c>
      <c r="M284" s="8">
        <v>10</v>
      </c>
      <c r="N284" s="1" t="s">
        <v>620</v>
      </c>
      <c r="O284" s="1" t="s">
        <v>47</v>
      </c>
      <c r="P284" s="8">
        <f>(K1241)</f>
        <v>1189.96</v>
      </c>
      <c r="Q284" s="1" t="s">
        <v>620</v>
      </c>
      <c r="R284" s="8">
        <f>(M284*P284)</f>
        <v>11899.6</v>
      </c>
      <c r="W284" s="4"/>
      <c r="AE284" s="63"/>
      <c r="AG284" s="1"/>
    </row>
    <row r="285" spans="1:33" ht="24" customHeight="1">
      <c r="A285" s="218">
        <f t="shared" si="35"/>
        <v>124</v>
      </c>
      <c r="B285" s="1" t="s">
        <v>5571</v>
      </c>
      <c r="C285" s="418">
        <v>39.700000000000003</v>
      </c>
      <c r="D285" s="219" t="s">
        <v>784</v>
      </c>
      <c r="E285" s="430">
        <v>57</v>
      </c>
      <c r="H285" s="1" t="s">
        <v>613</v>
      </c>
      <c r="K285" s="38">
        <f>SUM(K280:K283)</f>
        <v>7980.63</v>
      </c>
      <c r="M285" s="8">
        <v>1.1000000000000001</v>
      </c>
      <c r="N285" s="1" t="s">
        <v>883</v>
      </c>
      <c r="O285" s="1" t="s">
        <v>1743</v>
      </c>
      <c r="P285" s="8">
        <f>(C11)</f>
        <v>884</v>
      </c>
      <c r="Q285" s="1" t="s">
        <v>883</v>
      </c>
      <c r="R285" s="8">
        <f>(M285*P285)</f>
        <v>972.4</v>
      </c>
      <c r="W285" s="4"/>
      <c r="AE285" s="63"/>
      <c r="AG285" s="1"/>
    </row>
    <row r="286" spans="1:33" ht="24" customHeight="1">
      <c r="A286" s="218">
        <f t="shared" si="35"/>
        <v>125</v>
      </c>
      <c r="B286" s="1" t="s">
        <v>5572</v>
      </c>
      <c r="C286" s="418">
        <v>181</v>
      </c>
      <c r="D286" s="219" t="s">
        <v>784</v>
      </c>
      <c r="K286" s="5" t="s">
        <v>1614</v>
      </c>
      <c r="M286" s="8">
        <v>1.1000000000000001</v>
      </c>
      <c r="N286" s="1" t="s">
        <v>883</v>
      </c>
      <c r="O286" s="1" t="s">
        <v>1936</v>
      </c>
      <c r="P286" s="8">
        <f>(C12)</f>
        <v>618</v>
      </c>
      <c r="Q286" s="1" t="s">
        <v>883</v>
      </c>
      <c r="R286" s="8">
        <f>(M286*P286)</f>
        <v>679.8</v>
      </c>
      <c r="W286" s="4"/>
      <c r="AE286" s="63"/>
      <c r="AG286" s="1"/>
    </row>
    <row r="287" spans="1:33" ht="24" customHeight="1">
      <c r="A287" s="218">
        <f t="shared" si="35"/>
        <v>126</v>
      </c>
      <c r="B287" s="1" t="s">
        <v>5573</v>
      </c>
      <c r="C287" s="418">
        <v>101.6</v>
      </c>
      <c r="D287" s="219" t="s">
        <v>784</v>
      </c>
      <c r="H287" s="1" t="s">
        <v>390</v>
      </c>
      <c r="K287" s="38">
        <f>(K285+C22)</f>
        <v>8094.23</v>
      </c>
      <c r="L287">
        <v>54</v>
      </c>
      <c r="M287" s="8">
        <v>1.1000000000000001</v>
      </c>
      <c r="N287" s="1" t="s">
        <v>883</v>
      </c>
      <c r="O287" s="1" t="s">
        <v>252</v>
      </c>
      <c r="P287" s="8">
        <f>(C13)</f>
        <v>507</v>
      </c>
      <c r="Q287" s="1" t="s">
        <v>883</v>
      </c>
      <c r="R287" s="8">
        <f>(M287*P287)</f>
        <v>557.70000000000005</v>
      </c>
      <c r="W287" s="4"/>
      <c r="AE287" s="63"/>
      <c r="AG287" s="1"/>
    </row>
    <row r="288" spans="1:33" ht="24" customHeight="1">
      <c r="A288" s="218">
        <f t="shared" si="35"/>
        <v>127</v>
      </c>
      <c r="B288" s="219" t="s">
        <v>4444</v>
      </c>
      <c r="C288" s="535">
        <v>7.3</v>
      </c>
      <c r="D288" s="219" t="s">
        <v>784</v>
      </c>
      <c r="H288" s="1" t="s">
        <v>392</v>
      </c>
      <c r="K288" s="38">
        <f>(K287+C23)</f>
        <v>8318.0300000000007</v>
      </c>
      <c r="L288">
        <v>107</v>
      </c>
      <c r="R288" s="5" t="s">
        <v>1614</v>
      </c>
      <c r="W288" s="4"/>
      <c r="AE288" s="63"/>
      <c r="AG288" s="1"/>
    </row>
    <row r="289" spans="1:33" ht="24" customHeight="1">
      <c r="A289" s="218">
        <f t="shared" si="35"/>
        <v>128</v>
      </c>
      <c r="B289" s="219" t="s">
        <v>1171</v>
      </c>
      <c r="C289" s="535">
        <v>7.3</v>
      </c>
      <c r="D289" s="219" t="s">
        <v>784</v>
      </c>
      <c r="H289" s="1" t="s">
        <v>2270</v>
      </c>
      <c r="K289" s="38">
        <f>(K288+C24)</f>
        <v>8541.83</v>
      </c>
      <c r="O289" s="1" t="s">
        <v>446</v>
      </c>
      <c r="R289" s="8">
        <f>SUM(R284:R287)</f>
        <v>14109.5</v>
      </c>
      <c r="W289" s="4"/>
      <c r="AE289" s="63"/>
      <c r="AG289" s="1"/>
    </row>
    <row r="290" spans="1:33" ht="24" customHeight="1">
      <c r="A290" s="218">
        <f t="shared" si="35"/>
        <v>129</v>
      </c>
      <c r="B290" s="219" t="s">
        <v>1172</v>
      </c>
      <c r="C290" s="161">
        <v>2.9</v>
      </c>
      <c r="D290" s="219" t="s">
        <v>1173</v>
      </c>
      <c r="H290" s="1" t="s">
        <v>384</v>
      </c>
      <c r="K290" s="38">
        <f>(K289+C24)</f>
        <v>8765.6299999999992</v>
      </c>
      <c r="R290" s="5" t="s">
        <v>1614</v>
      </c>
      <c r="W290" s="4"/>
      <c r="AE290" s="63"/>
      <c r="AG290" s="1"/>
    </row>
    <row r="291" spans="1:33" ht="24" customHeight="1">
      <c r="A291" s="218">
        <f t="shared" si="35"/>
        <v>130</v>
      </c>
      <c r="B291" s="219" t="s">
        <v>1174</v>
      </c>
      <c r="C291" s="535">
        <v>11.8</v>
      </c>
      <c r="D291" s="219" t="s">
        <v>1173</v>
      </c>
      <c r="H291" s="1" t="s">
        <v>493</v>
      </c>
      <c r="K291" s="38">
        <f>(K290+C24)</f>
        <v>8989.43</v>
      </c>
      <c r="O291" s="1" t="s">
        <v>561</v>
      </c>
      <c r="R291" s="8">
        <f>(R289/10)</f>
        <v>1410.95</v>
      </c>
      <c r="W291" s="4"/>
      <c r="AE291" s="63"/>
      <c r="AG291" s="1"/>
    </row>
    <row r="292" spans="1:33" ht="24" customHeight="1">
      <c r="A292" s="218">
        <f t="shared" si="35"/>
        <v>131</v>
      </c>
      <c r="B292" s="219" t="s">
        <v>494</v>
      </c>
      <c r="C292" s="535">
        <v>8.9</v>
      </c>
      <c r="D292" s="219" t="s">
        <v>784</v>
      </c>
      <c r="R292" s="5" t="s">
        <v>2090</v>
      </c>
      <c r="W292" s="4"/>
      <c r="AE292" s="63"/>
      <c r="AG292" s="1"/>
    </row>
    <row r="293" spans="1:33" ht="24" customHeight="1">
      <c r="A293" s="218">
        <f t="shared" si="35"/>
        <v>132</v>
      </c>
      <c r="B293" s="219" t="s">
        <v>495</v>
      </c>
      <c r="C293" s="535">
        <v>6.1</v>
      </c>
      <c r="D293" s="219" t="s">
        <v>784</v>
      </c>
      <c r="F293" s="2" t="s">
        <v>1537</v>
      </c>
      <c r="G293" s="7" t="s">
        <v>2289</v>
      </c>
      <c r="H293" s="1" t="s">
        <v>496</v>
      </c>
      <c r="W293" s="4"/>
      <c r="AE293" s="63"/>
      <c r="AG293" s="1"/>
    </row>
    <row r="294" spans="1:33" ht="24" customHeight="1">
      <c r="A294" s="218">
        <f t="shared" si="35"/>
        <v>133</v>
      </c>
      <c r="B294" s="219" t="s">
        <v>497</v>
      </c>
      <c r="C294" s="161">
        <v>5.75</v>
      </c>
      <c r="D294" s="219" t="s">
        <v>784</v>
      </c>
      <c r="H294" s="5" t="s">
        <v>2090</v>
      </c>
      <c r="N294" s="1" t="s">
        <v>2289</v>
      </c>
      <c r="O294" s="1" t="s">
        <v>1145</v>
      </c>
      <c r="W294" s="4"/>
      <c r="AE294" s="63"/>
      <c r="AG294" s="1"/>
    </row>
    <row r="295" spans="1:33" ht="24" customHeight="1">
      <c r="A295" s="218">
        <f t="shared" si="35"/>
        <v>134</v>
      </c>
      <c r="B295" s="219" t="s">
        <v>1146</v>
      </c>
      <c r="C295" s="161">
        <v>8.5</v>
      </c>
      <c r="D295" s="219" t="s">
        <v>784</v>
      </c>
      <c r="F295" s="8">
        <v>10</v>
      </c>
      <c r="G295" s="7" t="s">
        <v>884</v>
      </c>
      <c r="H295" s="1" t="s">
        <v>880</v>
      </c>
      <c r="I295" s="8">
        <f>(C68)</f>
        <v>805.11</v>
      </c>
      <c r="J295" s="1" t="s">
        <v>884</v>
      </c>
      <c r="K295" s="8">
        <f t="shared" ref="K295:K301" si="36">(F295*I295)</f>
        <v>8051.1</v>
      </c>
      <c r="O295" s="5" t="s">
        <v>1614</v>
      </c>
      <c r="W295" s="4"/>
      <c r="AE295" s="63"/>
      <c r="AG295" s="1"/>
    </row>
    <row r="296" spans="1:33" ht="24" customHeight="1">
      <c r="A296" s="218">
        <f t="shared" si="35"/>
        <v>135</v>
      </c>
      <c r="B296" s="219" t="s">
        <v>1283</v>
      </c>
      <c r="C296" s="161">
        <v>10</v>
      </c>
      <c r="D296" s="219" t="s">
        <v>784</v>
      </c>
      <c r="F296" s="8">
        <v>1</v>
      </c>
      <c r="G296" s="7" t="s">
        <v>884</v>
      </c>
      <c r="H296" s="1" t="s">
        <v>887</v>
      </c>
      <c r="I296" s="8">
        <f>(C69)</f>
        <v>1004.11</v>
      </c>
      <c r="J296" s="1" t="s">
        <v>884</v>
      </c>
      <c r="K296" s="8">
        <f t="shared" si="36"/>
        <v>1004.11</v>
      </c>
      <c r="M296" s="8">
        <v>0.14000000000000001</v>
      </c>
      <c r="N296" s="1" t="s">
        <v>884</v>
      </c>
      <c r="O296" s="1" t="s">
        <v>1376</v>
      </c>
      <c r="P296" s="8">
        <f>(K32)</f>
        <v>4986.96</v>
      </c>
      <c r="Q296" s="1" t="s">
        <v>884</v>
      </c>
      <c r="R296" s="8">
        <f>(M296*P296)</f>
        <v>698.17</v>
      </c>
      <c r="W296" s="4"/>
      <c r="AE296" s="63"/>
      <c r="AG296" s="1"/>
    </row>
    <row r="297" spans="1:33" ht="24" customHeight="1">
      <c r="A297" s="218">
        <f t="shared" si="35"/>
        <v>136</v>
      </c>
      <c r="B297" s="219" t="s">
        <v>1284</v>
      </c>
      <c r="C297" s="535">
        <v>7</v>
      </c>
      <c r="D297" s="219" t="s">
        <v>784</v>
      </c>
      <c r="F297" s="8">
        <v>3.4</v>
      </c>
      <c r="G297" s="7" t="s">
        <v>884</v>
      </c>
      <c r="H297" s="1" t="s">
        <v>1655</v>
      </c>
      <c r="I297" s="8">
        <f>(K49)</f>
        <v>3827.28</v>
      </c>
      <c r="J297" s="1" t="s">
        <v>884</v>
      </c>
      <c r="K297" s="8">
        <f t="shared" si="36"/>
        <v>13012.75</v>
      </c>
      <c r="M297" s="8">
        <v>1.1000000000000001</v>
      </c>
      <c r="N297" s="1" t="s">
        <v>883</v>
      </c>
      <c r="O297" s="1" t="s">
        <v>2044</v>
      </c>
      <c r="P297" s="8">
        <f>(C10)</f>
        <v>947</v>
      </c>
      <c r="Q297" s="1" t="s">
        <v>883</v>
      </c>
      <c r="R297" s="8">
        <f>(M297*P297)</f>
        <v>1041.7</v>
      </c>
      <c r="W297" s="4"/>
      <c r="AE297" s="63"/>
      <c r="AG297" s="1"/>
    </row>
    <row r="298" spans="1:33" ht="24" customHeight="1">
      <c r="A298" s="218">
        <f t="shared" si="35"/>
        <v>137</v>
      </c>
      <c r="B298" s="219" t="s">
        <v>1285</v>
      </c>
      <c r="C298" s="161">
        <v>2.2000000000000002</v>
      </c>
      <c r="D298" s="219" t="s">
        <v>784</v>
      </c>
      <c r="F298" s="8">
        <v>7.1</v>
      </c>
      <c r="G298" s="7" t="s">
        <v>883</v>
      </c>
      <c r="H298" s="1" t="s">
        <v>2044</v>
      </c>
      <c r="I298" s="8">
        <f>(C10)</f>
        <v>947</v>
      </c>
      <c r="J298" s="1" t="s">
        <v>883</v>
      </c>
      <c r="K298" s="8">
        <f t="shared" si="36"/>
        <v>6723.7</v>
      </c>
      <c r="M298" s="8">
        <v>0.5</v>
      </c>
      <c r="N298" s="1" t="s">
        <v>883</v>
      </c>
      <c r="O298" s="1" t="s">
        <v>1936</v>
      </c>
      <c r="P298" s="8">
        <f>(C12)</f>
        <v>618</v>
      </c>
      <c r="Q298" s="1" t="s">
        <v>883</v>
      </c>
      <c r="R298" s="8">
        <f>(M298*P298)</f>
        <v>309</v>
      </c>
      <c r="W298" s="4"/>
      <c r="AE298" s="63"/>
      <c r="AG298" s="1"/>
    </row>
    <row r="299" spans="1:33" ht="24" customHeight="1">
      <c r="A299" s="218">
        <f t="shared" si="35"/>
        <v>138</v>
      </c>
      <c r="B299" s="219" t="s">
        <v>1474</v>
      </c>
      <c r="C299" s="161">
        <v>10.5</v>
      </c>
      <c r="D299" s="219" t="s">
        <v>784</v>
      </c>
      <c r="F299" s="8">
        <v>10.6</v>
      </c>
      <c r="G299" s="7" t="s">
        <v>883</v>
      </c>
      <c r="H299" s="1" t="s">
        <v>1743</v>
      </c>
      <c r="I299" s="8">
        <f>(C11)</f>
        <v>884</v>
      </c>
      <c r="J299" s="1" t="s">
        <v>883</v>
      </c>
      <c r="K299" s="8">
        <f t="shared" si="36"/>
        <v>9370.4</v>
      </c>
      <c r="M299" s="8">
        <v>1.1000000000000001</v>
      </c>
      <c r="N299" s="1" t="s">
        <v>883</v>
      </c>
      <c r="O299" s="1" t="s">
        <v>324</v>
      </c>
      <c r="P299" s="8">
        <f>(C13)</f>
        <v>507</v>
      </c>
      <c r="Q299" s="1" t="s">
        <v>883</v>
      </c>
      <c r="R299" s="8">
        <f>(M299*P299)</f>
        <v>557.70000000000005</v>
      </c>
      <c r="W299" s="4"/>
      <c r="AE299" s="63"/>
      <c r="AG299" s="1"/>
    </row>
    <row r="300" spans="1:33" ht="24" customHeight="1">
      <c r="A300" s="218">
        <f t="shared" si="35"/>
        <v>139</v>
      </c>
      <c r="B300" s="219" t="s">
        <v>1475</v>
      </c>
      <c r="C300" s="161">
        <v>5.5</v>
      </c>
      <c r="D300" s="219" t="s">
        <v>784</v>
      </c>
      <c r="F300" s="8">
        <v>14.1</v>
      </c>
      <c r="G300" s="7" t="s">
        <v>883</v>
      </c>
      <c r="H300" s="1" t="s">
        <v>1936</v>
      </c>
      <c r="I300" s="8">
        <f>(C12)</f>
        <v>618</v>
      </c>
      <c r="J300" s="1" t="s">
        <v>883</v>
      </c>
      <c r="K300" s="8">
        <f t="shared" si="36"/>
        <v>8713.7999999999993</v>
      </c>
      <c r="N300" s="1" t="s">
        <v>454</v>
      </c>
      <c r="O300" s="1" t="s">
        <v>455</v>
      </c>
      <c r="P300" s="1" t="s">
        <v>991</v>
      </c>
      <c r="Q300" s="1" t="s">
        <v>454</v>
      </c>
      <c r="R300" s="8">
        <v>0</v>
      </c>
      <c r="W300" s="4"/>
      <c r="AE300" s="63"/>
      <c r="AG300" s="1"/>
    </row>
    <row r="301" spans="1:33" ht="24" customHeight="1">
      <c r="A301" s="218">
        <f t="shared" si="35"/>
        <v>140</v>
      </c>
      <c r="B301" s="219" t="s">
        <v>499</v>
      </c>
      <c r="C301" s="161">
        <v>21</v>
      </c>
      <c r="D301" s="219" t="s">
        <v>784</v>
      </c>
      <c r="F301" s="8">
        <v>14.1</v>
      </c>
      <c r="G301" s="7" t="s">
        <v>883</v>
      </c>
      <c r="H301" s="1" t="s">
        <v>324</v>
      </c>
      <c r="I301" s="8">
        <f>(C13)</f>
        <v>507</v>
      </c>
      <c r="J301" s="1" t="s">
        <v>883</v>
      </c>
      <c r="K301" s="8">
        <f t="shared" si="36"/>
        <v>7148.7</v>
      </c>
      <c r="R301" s="5" t="s">
        <v>1614</v>
      </c>
      <c r="W301" s="4"/>
      <c r="AE301" s="63"/>
      <c r="AG301" s="1"/>
    </row>
    <row r="302" spans="1:33" ht="24" customHeight="1">
      <c r="A302" s="218">
        <f t="shared" si="35"/>
        <v>141</v>
      </c>
      <c r="B302" s="219" t="s">
        <v>500</v>
      </c>
      <c r="C302" s="161">
        <v>10</v>
      </c>
      <c r="D302" s="219" t="s">
        <v>784</v>
      </c>
      <c r="G302" s="7" t="s">
        <v>454</v>
      </c>
      <c r="H302" s="1" t="s">
        <v>455</v>
      </c>
      <c r="J302" s="1" t="s">
        <v>454</v>
      </c>
      <c r="K302" s="8">
        <v>0</v>
      </c>
      <c r="O302" s="1" t="s">
        <v>991</v>
      </c>
      <c r="R302" s="8">
        <f>SUM(R296:R300)</f>
        <v>2606.5700000000002</v>
      </c>
      <c r="W302" s="4"/>
      <c r="AE302" s="63"/>
      <c r="AG302" s="1"/>
    </row>
    <row r="303" spans="1:33" ht="24" customHeight="1">
      <c r="A303" s="218">
        <f t="shared" si="35"/>
        <v>142</v>
      </c>
      <c r="B303" s="219" t="s">
        <v>1838</v>
      </c>
      <c r="C303" s="161">
        <v>4</v>
      </c>
      <c r="D303" s="219" t="s">
        <v>784</v>
      </c>
      <c r="K303" s="5" t="s">
        <v>1614</v>
      </c>
      <c r="R303" s="5" t="s">
        <v>1614</v>
      </c>
      <c r="W303" s="4"/>
      <c r="AE303" s="63"/>
      <c r="AG303" s="1"/>
    </row>
    <row r="304" spans="1:33" ht="24" customHeight="1">
      <c r="A304" s="218">
        <f t="shared" si="35"/>
        <v>143</v>
      </c>
      <c r="B304" s="219" t="s">
        <v>1171</v>
      </c>
      <c r="C304" s="161">
        <v>8</v>
      </c>
      <c r="D304" s="219" t="s">
        <v>883</v>
      </c>
      <c r="H304" s="1" t="s">
        <v>625</v>
      </c>
      <c r="K304" s="8">
        <f>SUM(K295:K302)</f>
        <v>54024.56</v>
      </c>
      <c r="O304" s="1" t="s">
        <v>561</v>
      </c>
      <c r="R304" s="8">
        <f>(R302/10)</f>
        <v>260.66000000000003</v>
      </c>
      <c r="W304" s="4"/>
      <c r="AE304" s="63"/>
      <c r="AG304" s="1"/>
    </row>
    <row r="305" spans="1:33" ht="24" customHeight="1">
      <c r="A305" s="218">
        <f t="shared" si="35"/>
        <v>144</v>
      </c>
      <c r="B305" s="219" t="s">
        <v>1172</v>
      </c>
      <c r="C305" s="161">
        <v>8.5</v>
      </c>
      <c r="D305" s="219" t="s">
        <v>784</v>
      </c>
      <c r="K305" s="5" t="s">
        <v>1614</v>
      </c>
      <c r="N305" s="1" t="s">
        <v>2289</v>
      </c>
      <c r="O305" s="1" t="s">
        <v>501</v>
      </c>
      <c r="R305" s="5" t="s">
        <v>2090</v>
      </c>
      <c r="W305" s="4"/>
      <c r="AE305" s="63"/>
      <c r="AG305" s="1"/>
    </row>
    <row r="306" spans="1:33" ht="24" customHeight="1">
      <c r="A306" s="218">
        <f t="shared" si="35"/>
        <v>145</v>
      </c>
      <c r="B306" s="219" t="s">
        <v>615</v>
      </c>
      <c r="C306" s="161">
        <v>2.8</v>
      </c>
      <c r="D306" s="219" t="s">
        <v>784</v>
      </c>
      <c r="H306" s="58" t="s">
        <v>788</v>
      </c>
      <c r="K306" s="38">
        <f>(K304/10)</f>
        <v>5402.46</v>
      </c>
      <c r="O306" s="5" t="s">
        <v>1614</v>
      </c>
      <c r="W306" s="4"/>
      <c r="AE306" s="63"/>
      <c r="AG306" s="1"/>
    </row>
    <row r="307" spans="1:33" ht="24" customHeight="1">
      <c r="A307" s="218">
        <f t="shared" si="35"/>
        <v>146</v>
      </c>
      <c r="B307" s="219" t="s">
        <v>2019</v>
      </c>
      <c r="C307" s="161">
        <v>1.8</v>
      </c>
      <c r="D307" s="219" t="s">
        <v>784</v>
      </c>
      <c r="K307" s="5" t="s">
        <v>2090</v>
      </c>
      <c r="M307" s="8">
        <v>0.14000000000000001</v>
      </c>
      <c r="N307" s="1" t="s">
        <v>884</v>
      </c>
      <c r="O307" s="1" t="s">
        <v>121</v>
      </c>
      <c r="P307" s="8">
        <f>(K23)</f>
        <v>6436.56</v>
      </c>
      <c r="Q307" s="1" t="s">
        <v>884</v>
      </c>
      <c r="R307" s="8">
        <f>(M307*P307)</f>
        <v>901.12</v>
      </c>
      <c r="W307" s="4"/>
      <c r="AE307" s="63"/>
      <c r="AG307" s="1"/>
    </row>
    <row r="308" spans="1:33" ht="24" customHeight="1">
      <c r="A308" s="218">
        <f t="shared" si="35"/>
        <v>147</v>
      </c>
      <c r="B308" s="535" t="s">
        <v>4420</v>
      </c>
      <c r="C308" s="535">
        <v>3</v>
      </c>
      <c r="D308" s="219" t="s">
        <v>784</v>
      </c>
      <c r="F308" s="24">
        <v>6.5</v>
      </c>
      <c r="G308" s="7" t="s">
        <v>2289</v>
      </c>
      <c r="H308" s="1" t="s">
        <v>2872</v>
      </c>
      <c r="M308" s="8">
        <v>1.1000000000000001</v>
      </c>
      <c r="N308" s="1" t="s">
        <v>883</v>
      </c>
      <c r="O308" s="1" t="s">
        <v>2044</v>
      </c>
      <c r="P308" s="8">
        <f>(C10)</f>
        <v>947</v>
      </c>
      <c r="Q308" s="1" t="s">
        <v>883</v>
      </c>
      <c r="R308" s="8">
        <f>(M308*P308)</f>
        <v>1041.7</v>
      </c>
      <c r="S308" s="50">
        <v>6.1</v>
      </c>
      <c r="T308" t="s">
        <v>2289</v>
      </c>
      <c r="U308" t="s">
        <v>2274</v>
      </c>
      <c r="W308" s="4"/>
      <c r="AB308" s="11">
        <v>6</v>
      </c>
      <c r="AC308" s="7" t="s">
        <v>2289</v>
      </c>
      <c r="AD308" s="1" t="s">
        <v>3585</v>
      </c>
      <c r="AF308" s="10"/>
    </row>
    <row r="309" spans="1:33" ht="24" customHeight="1">
      <c r="A309" s="218">
        <f t="shared" si="35"/>
        <v>148</v>
      </c>
      <c r="B309" s="219" t="s">
        <v>2021</v>
      </c>
      <c r="C309" s="444" t="s">
        <v>991</v>
      </c>
      <c r="D309" s="445"/>
      <c r="H309" s="1" t="s">
        <v>2976</v>
      </c>
      <c r="M309" s="8">
        <v>0.5</v>
      </c>
      <c r="N309" s="1" t="s">
        <v>883</v>
      </c>
      <c r="O309" s="1" t="s">
        <v>1936</v>
      </c>
      <c r="P309" s="8">
        <f>(C12)</f>
        <v>618</v>
      </c>
      <c r="Q309" s="1" t="s">
        <v>883</v>
      </c>
      <c r="R309" s="8">
        <f>(M309*P309)</f>
        <v>309</v>
      </c>
      <c r="U309" t="s">
        <v>431</v>
      </c>
      <c r="W309" s="4"/>
      <c r="AC309" s="3"/>
      <c r="AD309" s="1" t="s">
        <v>3586</v>
      </c>
      <c r="AF309" s="10"/>
    </row>
    <row r="310" spans="1:33" ht="24" customHeight="1">
      <c r="A310" s="218">
        <f t="shared" si="35"/>
        <v>149</v>
      </c>
      <c r="B310" s="219" t="s">
        <v>243</v>
      </c>
      <c r="C310" s="867">
        <v>66.44</v>
      </c>
      <c r="D310" s="533" t="s">
        <v>1804</v>
      </c>
      <c r="H310" s="5" t="s">
        <v>1614</v>
      </c>
      <c r="M310" s="8">
        <v>1.1000000000000001</v>
      </c>
      <c r="N310" s="1" t="s">
        <v>883</v>
      </c>
      <c r="O310" s="1" t="s">
        <v>324</v>
      </c>
      <c r="P310" s="8">
        <f>(C13)</f>
        <v>507</v>
      </c>
      <c r="Q310" s="1" t="s">
        <v>883</v>
      </c>
      <c r="R310" s="8">
        <f>(M310*P310)</f>
        <v>557.70000000000005</v>
      </c>
      <c r="U310" t="s">
        <v>1614</v>
      </c>
      <c r="W310" s="4"/>
      <c r="AC310" s="3"/>
      <c r="AD310" s="5" t="s">
        <v>1614</v>
      </c>
      <c r="AF310" s="10"/>
    </row>
    <row r="311" spans="1:33" ht="24" customHeight="1">
      <c r="A311" s="218">
        <f t="shared" si="35"/>
        <v>150</v>
      </c>
      <c r="B311" s="219" t="s">
        <v>244</v>
      </c>
      <c r="C311" s="867">
        <v>83.5</v>
      </c>
      <c r="D311" s="533" t="s">
        <v>1804</v>
      </c>
      <c r="F311" s="8">
        <v>4800</v>
      </c>
      <c r="G311" s="7" t="s">
        <v>1449</v>
      </c>
      <c r="H311" s="8" t="str">
        <f>H309</f>
        <v>Bricks of size 22x11x7 cm</v>
      </c>
      <c r="I311" s="8">
        <f>C80</f>
        <v>5973.5</v>
      </c>
      <c r="J311" s="1" t="s">
        <v>1622</v>
      </c>
      <c r="K311" s="8">
        <f>(F311*I311)/1000</f>
        <v>28672.799999999999</v>
      </c>
      <c r="N311" s="1" t="s">
        <v>454</v>
      </c>
      <c r="O311" s="1" t="s">
        <v>455</v>
      </c>
      <c r="P311" s="1" t="s">
        <v>991</v>
      </c>
      <c r="Q311" s="1" t="s">
        <v>454</v>
      </c>
      <c r="R311" s="8">
        <v>0</v>
      </c>
      <c r="S311" s="50">
        <v>4600</v>
      </c>
      <c r="T311" t="s">
        <v>1449</v>
      </c>
      <c r="U311" t="s">
        <v>431</v>
      </c>
      <c r="V311" s="32">
        <f>AC41</f>
        <v>7035.9</v>
      </c>
      <c r="W311" s="1019" t="s">
        <v>1313</v>
      </c>
      <c r="X311">
        <f>(V311*S311)/1000</f>
        <v>32365.14</v>
      </c>
      <c r="AB311" s="8">
        <v>4240</v>
      </c>
      <c r="AC311" s="7" t="s">
        <v>1449</v>
      </c>
      <c r="AD311" s="8" t="str">
        <f>AD309</f>
        <v>Bricks of size 23x11.4x7.5 cm</v>
      </c>
      <c r="AE311" s="8">
        <f>AC42</f>
        <v>7235.9</v>
      </c>
      <c r="AF311" s="1" t="s">
        <v>1622</v>
      </c>
      <c r="AG311" s="8">
        <f>(AB311*AE311)/1000</f>
        <v>30680.22</v>
      </c>
    </row>
    <row r="312" spans="1:33" ht="24" customHeight="1">
      <c r="A312" s="218">
        <f t="shared" si="35"/>
        <v>151</v>
      </c>
      <c r="B312" s="219" t="s">
        <v>245</v>
      </c>
      <c r="C312" s="867">
        <v>102.12</v>
      </c>
      <c r="D312" s="533" t="s">
        <v>1804</v>
      </c>
      <c r="F312" s="8">
        <v>2.5</v>
      </c>
      <c r="G312" s="7" t="s">
        <v>884</v>
      </c>
      <c r="H312" s="1" t="s">
        <v>1655</v>
      </c>
      <c r="I312" s="8">
        <f>K49</f>
        <v>3827.28</v>
      </c>
      <c r="J312" s="1" t="s">
        <v>884</v>
      </c>
      <c r="K312" s="8">
        <f>(F312*I312)</f>
        <v>9568.2000000000007</v>
      </c>
      <c r="R312" s="5" t="s">
        <v>1614</v>
      </c>
      <c r="S312" s="50">
        <v>2.5</v>
      </c>
      <c r="T312" t="s">
        <v>884</v>
      </c>
      <c r="U312" t="s">
        <v>1655</v>
      </c>
      <c r="V312" s="32">
        <f>K49</f>
        <v>3827.28</v>
      </c>
      <c r="W312" s="4" t="s">
        <v>884</v>
      </c>
      <c r="X312">
        <f>V312*S312</f>
        <v>9568.2000000000007</v>
      </c>
      <c r="AB312" s="8">
        <v>2</v>
      </c>
      <c r="AC312" s="7" t="s">
        <v>884</v>
      </c>
      <c r="AD312" s="1" t="s">
        <v>1655</v>
      </c>
      <c r="AE312" s="8">
        <f>K49</f>
        <v>3827.28</v>
      </c>
      <c r="AF312" s="1" t="s">
        <v>884</v>
      </c>
      <c r="AG312" s="8">
        <f>(AB312*AE312)</f>
        <v>7654.56</v>
      </c>
    </row>
    <row r="313" spans="1:33" ht="24" customHeight="1">
      <c r="A313" s="218">
        <f t="shared" si="35"/>
        <v>152</v>
      </c>
      <c r="B313" s="219" t="s">
        <v>2260</v>
      </c>
      <c r="C313" s="867">
        <v>182.52</v>
      </c>
      <c r="D313" s="533" t="s">
        <v>1804</v>
      </c>
      <c r="F313" s="8">
        <v>3.5</v>
      </c>
      <c r="G313" s="7" t="s">
        <v>883</v>
      </c>
      <c r="H313" s="1" t="s">
        <v>2044</v>
      </c>
      <c r="I313" s="8">
        <f>C10</f>
        <v>947</v>
      </c>
      <c r="J313" s="1" t="s">
        <v>883</v>
      </c>
      <c r="K313" s="8">
        <f>(F313*I313)</f>
        <v>3314.5</v>
      </c>
      <c r="O313" s="1" t="s">
        <v>446</v>
      </c>
      <c r="R313" s="8">
        <f>SUM(R307:R311)</f>
        <v>2809.52</v>
      </c>
      <c r="S313" s="50">
        <v>3.5</v>
      </c>
      <c r="T313" t="s">
        <v>883</v>
      </c>
      <c r="U313" t="s">
        <v>2044</v>
      </c>
      <c r="V313" s="32">
        <f>I313</f>
        <v>947</v>
      </c>
      <c r="W313" s="4" t="s">
        <v>883</v>
      </c>
      <c r="X313">
        <f>V313*S313</f>
        <v>3314.5</v>
      </c>
      <c r="AB313" s="8">
        <v>3.5</v>
      </c>
      <c r="AC313" s="7" t="s">
        <v>883</v>
      </c>
      <c r="AD313" s="1" t="s">
        <v>2044</v>
      </c>
      <c r="AE313" s="8">
        <f>V313</f>
        <v>947</v>
      </c>
      <c r="AF313" s="1" t="s">
        <v>883</v>
      </c>
      <c r="AG313" s="8">
        <f>(AB313*AE313)</f>
        <v>3314.5</v>
      </c>
    </row>
    <row r="314" spans="1:33" ht="24" customHeight="1">
      <c r="A314" s="218">
        <f t="shared" si="35"/>
        <v>153</v>
      </c>
      <c r="B314" s="219" t="s">
        <v>2261</v>
      </c>
      <c r="C314" s="868"/>
      <c r="D314" s="534"/>
      <c r="F314" s="8">
        <v>10.6</v>
      </c>
      <c r="G314" s="7" t="s">
        <v>883</v>
      </c>
      <c r="H314" s="1" t="s">
        <v>1743</v>
      </c>
      <c r="I314" s="8">
        <f>C11</f>
        <v>884</v>
      </c>
      <c r="J314" s="1" t="s">
        <v>883</v>
      </c>
      <c r="K314" s="8">
        <f>(F314*I314)</f>
        <v>9370.4</v>
      </c>
      <c r="R314" s="5" t="s">
        <v>1614</v>
      </c>
      <c r="S314" s="50">
        <v>10.6</v>
      </c>
      <c r="T314" t="s">
        <v>883</v>
      </c>
      <c r="U314" t="s">
        <v>1743</v>
      </c>
      <c r="V314" s="32">
        <f>I314</f>
        <v>884</v>
      </c>
      <c r="W314" s="4" t="s">
        <v>883</v>
      </c>
      <c r="X314">
        <f>V314*S314</f>
        <v>9370.4</v>
      </c>
      <c r="AB314" s="8">
        <v>10.6</v>
      </c>
      <c r="AC314" s="7" t="s">
        <v>883</v>
      </c>
      <c r="AD314" s="1" t="s">
        <v>1743</v>
      </c>
      <c r="AE314" s="8">
        <f>V314</f>
        <v>884</v>
      </c>
      <c r="AF314" s="1" t="s">
        <v>883</v>
      </c>
      <c r="AG314" s="8">
        <f>(AB314*AE314)</f>
        <v>9370.4</v>
      </c>
    </row>
    <row r="315" spans="1:33" ht="24" customHeight="1">
      <c r="A315" s="218">
        <f t="shared" si="35"/>
        <v>154</v>
      </c>
      <c r="B315" s="219" t="s">
        <v>243</v>
      </c>
      <c r="C315" s="867">
        <v>26.62</v>
      </c>
      <c r="D315" s="533" t="s">
        <v>784</v>
      </c>
      <c r="F315" s="8">
        <v>7.1</v>
      </c>
      <c r="G315" s="7" t="s">
        <v>883</v>
      </c>
      <c r="H315" s="1" t="s">
        <v>1936</v>
      </c>
      <c r="I315" s="8">
        <f>C12</f>
        <v>618</v>
      </c>
      <c r="J315" s="1" t="s">
        <v>883</v>
      </c>
      <c r="K315" s="8">
        <f>(F315*I315)</f>
        <v>4387.8</v>
      </c>
      <c r="O315" s="1" t="s">
        <v>561</v>
      </c>
      <c r="R315" s="8">
        <f>(R313/10)</f>
        <v>280.95</v>
      </c>
      <c r="S315" s="50">
        <v>7.1</v>
      </c>
      <c r="T315" t="s">
        <v>883</v>
      </c>
      <c r="U315" t="s">
        <v>1936</v>
      </c>
      <c r="V315" s="32">
        <f>I315</f>
        <v>618</v>
      </c>
      <c r="W315" s="4" t="s">
        <v>883</v>
      </c>
      <c r="X315">
        <f>V315*S315</f>
        <v>4387.8</v>
      </c>
      <c r="AB315" s="8">
        <v>7.1</v>
      </c>
      <c r="AC315" s="7" t="s">
        <v>883</v>
      </c>
      <c r="AD315" s="1" t="s">
        <v>1936</v>
      </c>
      <c r="AE315" s="8">
        <f>V315</f>
        <v>618</v>
      </c>
      <c r="AF315" s="1" t="s">
        <v>883</v>
      </c>
      <c r="AG315" s="8">
        <f>(AB315*AE315)</f>
        <v>4387.8</v>
      </c>
    </row>
    <row r="316" spans="1:33" ht="24" customHeight="1">
      <c r="A316" s="218">
        <f t="shared" si="35"/>
        <v>155</v>
      </c>
      <c r="B316" s="219" t="s">
        <v>244</v>
      </c>
      <c r="C316" s="867">
        <v>34.869999999999997</v>
      </c>
      <c r="D316" s="533" t="s">
        <v>784</v>
      </c>
      <c r="F316" s="8">
        <v>21.2</v>
      </c>
      <c r="G316" s="7" t="s">
        <v>883</v>
      </c>
      <c r="H316" s="1" t="s">
        <v>324</v>
      </c>
      <c r="I316" s="8">
        <f>C13</f>
        <v>507</v>
      </c>
      <c r="J316" s="1" t="s">
        <v>883</v>
      </c>
      <c r="K316" s="8">
        <f>(F316*I316)</f>
        <v>10748.4</v>
      </c>
      <c r="R316" s="5" t="s">
        <v>2090</v>
      </c>
      <c r="S316" s="50">
        <v>21.2</v>
      </c>
      <c r="T316" t="s">
        <v>883</v>
      </c>
      <c r="U316" t="s">
        <v>324</v>
      </c>
      <c r="V316" s="32">
        <f>I316</f>
        <v>507</v>
      </c>
      <c r="W316" s="4" t="s">
        <v>883</v>
      </c>
      <c r="X316">
        <f>V316*S316</f>
        <v>10748.4</v>
      </c>
      <c r="AB316" s="8">
        <v>21.2</v>
      </c>
      <c r="AC316" s="7" t="s">
        <v>883</v>
      </c>
      <c r="AD316" s="1" t="s">
        <v>324</v>
      </c>
      <c r="AE316" s="8">
        <f>V316</f>
        <v>507</v>
      </c>
      <c r="AF316" s="1" t="s">
        <v>883</v>
      </c>
      <c r="AG316" s="8">
        <f>(AB316*AE316)</f>
        <v>10748.4</v>
      </c>
    </row>
    <row r="317" spans="1:33" ht="24" customHeight="1">
      <c r="A317" s="218">
        <f t="shared" si="35"/>
        <v>156</v>
      </c>
      <c r="B317" s="219" t="s">
        <v>245</v>
      </c>
      <c r="C317" s="867">
        <v>45</v>
      </c>
      <c r="D317" s="533" t="s">
        <v>784</v>
      </c>
      <c r="G317" s="7" t="s">
        <v>454</v>
      </c>
      <c r="H317" s="1" t="s">
        <v>455</v>
      </c>
      <c r="J317" s="1" t="s">
        <v>454</v>
      </c>
      <c r="K317" s="8">
        <v>5</v>
      </c>
      <c r="N317" s="1" t="s">
        <v>2289</v>
      </c>
      <c r="O317" s="1" t="s">
        <v>2262</v>
      </c>
      <c r="T317" t="s">
        <v>454</v>
      </c>
      <c r="U317" t="s">
        <v>455</v>
      </c>
      <c r="W317" s="4" t="s">
        <v>454</v>
      </c>
      <c r="X317">
        <v>0</v>
      </c>
      <c r="AC317" s="7" t="s">
        <v>454</v>
      </c>
      <c r="AD317" s="1" t="s">
        <v>455</v>
      </c>
      <c r="AF317" s="1" t="s">
        <v>454</v>
      </c>
      <c r="AG317" s="8">
        <v>0</v>
      </c>
    </row>
    <row r="318" spans="1:33" ht="24" customHeight="1">
      <c r="A318" s="218">
        <f t="shared" si="35"/>
        <v>157</v>
      </c>
      <c r="B318" s="219" t="s">
        <v>2260</v>
      </c>
      <c r="C318" s="867">
        <v>99.75</v>
      </c>
      <c r="D318" s="533" t="s">
        <v>784</v>
      </c>
      <c r="K318" s="5" t="s">
        <v>1614</v>
      </c>
      <c r="O318" s="5" t="s">
        <v>1614</v>
      </c>
      <c r="W318" s="4"/>
      <c r="X318" t="s">
        <v>1614</v>
      </c>
      <c r="AC318" s="3"/>
      <c r="AF318" s="10"/>
      <c r="AG318" s="5" t="s">
        <v>1614</v>
      </c>
    </row>
    <row r="319" spans="1:33" ht="24" customHeight="1">
      <c r="A319" s="218">
        <f t="shared" si="35"/>
        <v>158</v>
      </c>
      <c r="B319" s="219" t="s">
        <v>2224</v>
      </c>
      <c r="C319" s="868"/>
      <c r="D319" s="534"/>
      <c r="H319" s="1" t="s">
        <v>625</v>
      </c>
      <c r="K319" s="8">
        <f>SUM(K311:K317)</f>
        <v>66067.100000000006</v>
      </c>
      <c r="M319" s="8">
        <v>0.1</v>
      </c>
      <c r="N319" s="1" t="s">
        <v>884</v>
      </c>
      <c r="O319" s="1" t="s">
        <v>121</v>
      </c>
      <c r="P319" s="8">
        <f>(K23)</f>
        <v>6436.56</v>
      </c>
      <c r="Q319" s="1" t="s">
        <v>884</v>
      </c>
      <c r="R319" s="8">
        <f>(M319*P319)</f>
        <v>643.66</v>
      </c>
      <c r="U319" t="s">
        <v>625</v>
      </c>
      <c r="W319" s="4"/>
      <c r="X319">
        <f>SUM(X311:X318)</f>
        <v>69754.44</v>
      </c>
      <c r="AC319" s="3"/>
      <c r="AD319" s="1" t="s">
        <v>625</v>
      </c>
      <c r="AF319" s="10"/>
      <c r="AG319" s="8">
        <f>SUM(AG311:AG317)</f>
        <v>66155.88</v>
      </c>
    </row>
    <row r="320" spans="1:33" ht="24" customHeight="1">
      <c r="A320" s="218">
        <f t="shared" si="35"/>
        <v>159</v>
      </c>
      <c r="B320" s="219" t="s">
        <v>243</v>
      </c>
      <c r="C320" s="867">
        <v>43.47</v>
      </c>
      <c r="D320" s="533" t="s">
        <v>784</v>
      </c>
      <c r="K320" s="5" t="s">
        <v>1614</v>
      </c>
      <c r="M320" s="8">
        <v>1.1000000000000001</v>
      </c>
      <c r="N320" s="1" t="s">
        <v>883</v>
      </c>
      <c r="O320" s="1" t="s">
        <v>2044</v>
      </c>
      <c r="P320" s="8">
        <f>(C10)</f>
        <v>947</v>
      </c>
      <c r="Q320" s="1" t="s">
        <v>883</v>
      </c>
      <c r="R320" s="8">
        <f>(M320*P320)</f>
        <v>1041.7</v>
      </c>
      <c r="W320" s="4"/>
      <c r="X320" t="s">
        <v>1614</v>
      </c>
      <c r="AC320" s="3"/>
      <c r="AF320" s="10"/>
      <c r="AG320" s="5" t="s">
        <v>1614</v>
      </c>
    </row>
    <row r="321" spans="1:34" ht="24" customHeight="1">
      <c r="A321" s="218">
        <f t="shared" si="35"/>
        <v>160</v>
      </c>
      <c r="B321" s="219" t="s">
        <v>244</v>
      </c>
      <c r="C321" s="867">
        <v>50.34</v>
      </c>
      <c r="D321" s="533" t="s">
        <v>784</v>
      </c>
      <c r="H321" s="58" t="s">
        <v>788</v>
      </c>
      <c r="K321" s="38">
        <f>(K319/10)</f>
        <v>6606.71</v>
      </c>
      <c r="M321" s="8">
        <v>1.1000000000000001</v>
      </c>
      <c r="N321" s="1" t="s">
        <v>883</v>
      </c>
      <c r="O321" s="1" t="s">
        <v>1936</v>
      </c>
      <c r="P321" s="8">
        <f>(C12)</f>
        <v>618</v>
      </c>
      <c r="Q321" s="1" t="s">
        <v>883</v>
      </c>
      <c r="R321" s="8">
        <f>(M321*P321)</f>
        <v>679.8</v>
      </c>
      <c r="U321" t="s">
        <v>788</v>
      </c>
      <c r="W321" s="4"/>
      <c r="X321" s="36">
        <f>X319/10</f>
        <v>6975.44</v>
      </c>
      <c r="AC321" s="3"/>
      <c r="AD321" s="58" t="s">
        <v>788</v>
      </c>
      <c r="AF321" s="10"/>
      <c r="AG321" s="38">
        <f>(AG319/10)</f>
        <v>6615.59</v>
      </c>
    </row>
    <row r="322" spans="1:34" ht="24" customHeight="1">
      <c r="A322" s="218">
        <f t="shared" si="35"/>
        <v>161</v>
      </c>
      <c r="B322" s="219" t="s">
        <v>245</v>
      </c>
      <c r="C322" s="867">
        <v>65.209999999999994</v>
      </c>
      <c r="D322" s="533" t="s">
        <v>784</v>
      </c>
      <c r="K322" s="5" t="s">
        <v>2090</v>
      </c>
      <c r="M322" s="8">
        <v>1.1000000000000001</v>
      </c>
      <c r="N322" s="1" t="s">
        <v>883</v>
      </c>
      <c r="O322" s="1" t="s">
        <v>324</v>
      </c>
      <c r="P322" s="8">
        <f>(C13)</f>
        <v>507</v>
      </c>
      <c r="Q322" s="1" t="s">
        <v>883</v>
      </c>
      <c r="R322" s="8">
        <f>(M322*P322)</f>
        <v>557.70000000000005</v>
      </c>
      <c r="W322" s="4"/>
      <c r="AC322" s="3"/>
      <c r="AF322" s="10"/>
      <c r="AG322" s="5" t="s">
        <v>2090</v>
      </c>
    </row>
    <row r="323" spans="1:34" ht="24" customHeight="1">
      <c r="A323" s="218">
        <f t="shared" si="35"/>
        <v>162</v>
      </c>
      <c r="B323" s="219" t="s">
        <v>2260</v>
      </c>
      <c r="C323" s="867">
        <v>145.29</v>
      </c>
      <c r="D323" s="533" t="s">
        <v>784</v>
      </c>
      <c r="H323" s="1" t="s">
        <v>390</v>
      </c>
      <c r="K323" s="8">
        <f>(K321+C19)</f>
        <v>6681.51</v>
      </c>
      <c r="L323">
        <f>K323-K321</f>
        <v>74.8</v>
      </c>
      <c r="N323" s="1" t="s">
        <v>454</v>
      </c>
      <c r="O323" s="1" t="s">
        <v>455</v>
      </c>
      <c r="P323" s="1" t="s">
        <v>991</v>
      </c>
      <c r="Q323" s="1" t="s">
        <v>454</v>
      </c>
      <c r="R323" s="8">
        <v>0</v>
      </c>
      <c r="U323" t="s">
        <v>390</v>
      </c>
      <c r="W323" s="4"/>
      <c r="X323">
        <f>X321+C19</f>
        <v>7050.24</v>
      </c>
      <c r="Y323">
        <f>X323-X321</f>
        <v>74.8</v>
      </c>
      <c r="AC323" s="3"/>
      <c r="AD323" s="1" t="s">
        <v>390</v>
      </c>
      <c r="AF323" s="10"/>
      <c r="AG323" s="8">
        <f>AG321+C19</f>
        <v>6690.39</v>
      </c>
      <c r="AH323">
        <f>AG323-AG321</f>
        <v>74.8</v>
      </c>
    </row>
    <row r="324" spans="1:34" ht="24" customHeight="1">
      <c r="A324" s="218">
        <f t="shared" si="35"/>
        <v>163</v>
      </c>
      <c r="B324" s="219" t="s">
        <v>2225</v>
      </c>
      <c r="C324" s="868"/>
      <c r="D324" s="534"/>
      <c r="H324" s="1" t="s">
        <v>392</v>
      </c>
      <c r="K324" s="8">
        <f>(K323+C20)</f>
        <v>6832.41</v>
      </c>
      <c r="L324">
        <f>K324-K323</f>
        <v>150.9</v>
      </c>
      <c r="R324" s="5" t="s">
        <v>1614</v>
      </c>
      <c r="U324" t="s">
        <v>392</v>
      </c>
      <c r="W324" s="4"/>
      <c r="X324">
        <f>X323+C20</f>
        <v>7201.14</v>
      </c>
      <c r="Y324">
        <f>X324-X323</f>
        <v>150.9</v>
      </c>
      <c r="AC324" s="3"/>
      <c r="AD324" s="1" t="s">
        <v>392</v>
      </c>
      <c r="AF324" s="10"/>
      <c r="AG324" s="8">
        <f>AG323+C20</f>
        <v>6841.29</v>
      </c>
      <c r="AH324">
        <f>AG324-AG323</f>
        <v>150.9</v>
      </c>
    </row>
    <row r="325" spans="1:34" ht="24" customHeight="1">
      <c r="A325" s="218">
        <f t="shared" si="35"/>
        <v>164</v>
      </c>
      <c r="B325" s="219" t="s">
        <v>243</v>
      </c>
      <c r="C325" s="867">
        <v>14.91</v>
      </c>
      <c r="D325" s="533" t="s">
        <v>1804</v>
      </c>
      <c r="H325" s="1" t="s">
        <v>2270</v>
      </c>
      <c r="K325" s="8">
        <f>(K324+C21)</f>
        <v>6983.31</v>
      </c>
      <c r="M325">
        <f>(K325+K324)/2</f>
        <v>6907.86</v>
      </c>
      <c r="O325" s="1" t="s">
        <v>446</v>
      </c>
      <c r="R325" s="8">
        <f>SUM(R319:R323)</f>
        <v>2922.86</v>
      </c>
      <c r="U325" t="s">
        <v>2270</v>
      </c>
      <c r="W325" s="4"/>
      <c r="X325">
        <f>X324+C20</f>
        <v>7352.04</v>
      </c>
      <c r="AC325" s="3"/>
      <c r="AD325" s="1" t="s">
        <v>2270</v>
      </c>
      <c r="AF325" s="10"/>
      <c r="AG325" s="8">
        <f>AG324+C20</f>
        <v>6992.19</v>
      </c>
      <c r="AH325">
        <f>AG324-AG323</f>
        <v>150.9</v>
      </c>
    </row>
    <row r="326" spans="1:34" ht="24" customHeight="1">
      <c r="A326" s="218">
        <f t="shared" si="35"/>
        <v>165</v>
      </c>
      <c r="B326" s="219" t="s">
        <v>244</v>
      </c>
      <c r="C326" s="867">
        <v>19.41</v>
      </c>
      <c r="D326" s="533" t="s">
        <v>1804</v>
      </c>
      <c r="H326" s="1" t="s">
        <v>384</v>
      </c>
      <c r="K326" s="8">
        <f>(K325+C21)</f>
        <v>7134.21</v>
      </c>
      <c r="R326" s="5" t="s">
        <v>1614</v>
      </c>
      <c r="U326" t="s">
        <v>384</v>
      </c>
      <c r="W326" s="4"/>
      <c r="X326">
        <f>X325+C20</f>
        <v>7502.94</v>
      </c>
      <c r="AC326" s="3"/>
      <c r="AD326" s="1" t="s">
        <v>384</v>
      </c>
      <c r="AF326" s="10"/>
      <c r="AG326" s="8">
        <f>AG325+C20</f>
        <v>7143.09</v>
      </c>
    </row>
    <row r="327" spans="1:34" ht="24" customHeight="1">
      <c r="A327" s="218">
        <f t="shared" si="35"/>
        <v>166</v>
      </c>
      <c r="B327" s="219" t="s">
        <v>245</v>
      </c>
      <c r="C327" s="867">
        <v>22.22</v>
      </c>
      <c r="D327" s="533" t="s">
        <v>1804</v>
      </c>
      <c r="H327" s="1" t="s">
        <v>493</v>
      </c>
      <c r="K327" s="8">
        <f>(K326+C21)</f>
        <v>7285.11</v>
      </c>
      <c r="O327" s="1" t="s">
        <v>561</v>
      </c>
      <c r="R327" s="8">
        <f>(R325/10)</f>
        <v>292.29000000000002</v>
      </c>
      <c r="U327" t="s">
        <v>493</v>
      </c>
      <c r="W327" s="4"/>
      <c r="X327">
        <f>X326+C20</f>
        <v>7653.84</v>
      </c>
      <c r="AC327" s="3"/>
      <c r="AD327" s="1" t="s">
        <v>493</v>
      </c>
      <c r="AF327" s="10"/>
      <c r="AG327" s="8">
        <f>AG326+C20</f>
        <v>7293.99</v>
      </c>
    </row>
    <row r="328" spans="1:34" ht="24" customHeight="1">
      <c r="A328" s="218"/>
      <c r="B328" s="219"/>
      <c r="C328" s="867"/>
      <c r="D328" s="533"/>
      <c r="H328" s="1"/>
      <c r="K328" s="8"/>
      <c r="O328" s="1"/>
      <c r="R328" s="8"/>
      <c r="W328" s="4"/>
      <c r="AE328" s="51"/>
      <c r="AG328" s="1"/>
    </row>
    <row r="329" spans="1:34" ht="24" customHeight="1">
      <c r="A329" s="218"/>
      <c r="B329" s="219"/>
      <c r="C329" s="867"/>
      <c r="D329" s="533"/>
      <c r="F329" s="2" t="s">
        <v>650</v>
      </c>
      <c r="H329" s="1" t="s">
        <v>1635</v>
      </c>
      <c r="K329" s="709">
        <v>719</v>
      </c>
      <c r="L329" t="s">
        <v>1129</v>
      </c>
      <c r="O329" s="1"/>
      <c r="R329" s="8"/>
      <c r="W329" s="4"/>
      <c r="AE329" s="51"/>
      <c r="AG329" s="1"/>
    </row>
    <row r="330" spans="1:34" ht="24" customHeight="1">
      <c r="A330" s="218"/>
      <c r="B330" s="219"/>
      <c r="C330" s="867"/>
      <c r="D330" s="533"/>
      <c r="H330" s="1" t="s">
        <v>5574</v>
      </c>
      <c r="K330" s="5" t="s">
        <v>2090</v>
      </c>
      <c r="O330" s="1"/>
      <c r="R330" s="8"/>
      <c r="W330" s="4"/>
      <c r="AE330" s="51"/>
      <c r="AG330" s="1"/>
    </row>
    <row r="331" spans="1:34" ht="24" customHeight="1">
      <c r="A331" s="218"/>
      <c r="B331" s="219"/>
      <c r="C331" s="867"/>
      <c r="D331" s="533"/>
      <c r="H331" s="1"/>
      <c r="K331" s="8"/>
      <c r="O331" s="1"/>
      <c r="R331" s="8"/>
      <c r="W331" s="4"/>
      <c r="AE331" s="51"/>
      <c r="AG331" s="1"/>
    </row>
    <row r="332" spans="1:34" ht="24" customHeight="1">
      <c r="A332" s="218">
        <f>(A327+1)</f>
        <v>167</v>
      </c>
      <c r="B332" s="219" t="s">
        <v>2260</v>
      </c>
      <c r="C332" s="867">
        <v>46.42</v>
      </c>
      <c r="D332" s="533" t="s">
        <v>1804</v>
      </c>
      <c r="F332" s="11">
        <v>9</v>
      </c>
      <c r="G332" s="7" t="s">
        <v>2289</v>
      </c>
      <c r="H332" s="1" t="s">
        <v>2873</v>
      </c>
      <c r="R332" s="5" t="s">
        <v>2090</v>
      </c>
      <c r="S332" s="50">
        <v>9</v>
      </c>
      <c r="T332" t="s">
        <v>2289</v>
      </c>
      <c r="U332" t="s">
        <v>2273</v>
      </c>
      <c r="W332" s="4"/>
      <c r="AB332" s="11">
        <v>9</v>
      </c>
      <c r="AC332" s="7" t="s">
        <v>2289</v>
      </c>
      <c r="AD332" s="1" t="s">
        <v>3587</v>
      </c>
      <c r="AF332" s="10"/>
    </row>
    <row r="333" spans="1:34" ht="24" customHeight="1">
      <c r="A333" s="218">
        <f t="shared" si="35"/>
        <v>168</v>
      </c>
      <c r="B333" s="219" t="s">
        <v>2226</v>
      </c>
      <c r="C333" s="868"/>
      <c r="D333" s="534"/>
      <c r="H333" s="1" t="str">
        <f>H309</f>
        <v>Bricks of size 22x11x7 cm</v>
      </c>
      <c r="U333" t="s">
        <v>431</v>
      </c>
      <c r="W333" s="4"/>
      <c r="AC333" s="3"/>
      <c r="AD333" s="1" t="str">
        <f>AD309</f>
        <v>Bricks of size 23x11.4x7.5 cm</v>
      </c>
      <c r="AF333" s="10"/>
    </row>
    <row r="334" spans="1:34" ht="24" customHeight="1">
      <c r="A334" s="218">
        <f t="shared" si="35"/>
        <v>169</v>
      </c>
      <c r="B334" s="219" t="s">
        <v>243</v>
      </c>
      <c r="C334" s="867">
        <v>8.58</v>
      </c>
      <c r="D334" s="533" t="s">
        <v>784</v>
      </c>
      <c r="H334" s="5" t="s">
        <v>1614</v>
      </c>
      <c r="N334" s="1" t="s">
        <v>2289</v>
      </c>
      <c r="O334" s="1" t="s">
        <v>2227</v>
      </c>
      <c r="U334" t="s">
        <v>1614</v>
      </c>
      <c r="W334" s="4"/>
      <c r="AC334" s="3"/>
      <c r="AD334" s="5" t="s">
        <v>1614</v>
      </c>
      <c r="AF334" s="10"/>
    </row>
    <row r="335" spans="1:34" ht="24" customHeight="1">
      <c r="A335" s="218">
        <f t="shared" si="35"/>
        <v>170</v>
      </c>
      <c r="B335" s="219" t="s">
        <v>244</v>
      </c>
      <c r="C335" s="867">
        <v>12.26</v>
      </c>
      <c r="D335" s="533" t="s">
        <v>784</v>
      </c>
      <c r="F335" s="8">
        <f>F311</f>
        <v>4800</v>
      </c>
      <c r="G335" s="7" t="s">
        <v>1449</v>
      </c>
      <c r="H335" s="8" t="str">
        <f>H309</f>
        <v>Bricks of size 22x11x7 cm</v>
      </c>
      <c r="I335" s="8">
        <f>C80</f>
        <v>5973.5</v>
      </c>
      <c r="J335" s="1" t="s">
        <v>1622</v>
      </c>
      <c r="K335" s="8">
        <f>(F335*I335)/1000</f>
        <v>28672.799999999999</v>
      </c>
      <c r="O335" s="5" t="s">
        <v>1614</v>
      </c>
      <c r="S335" s="50">
        <v>4600</v>
      </c>
      <c r="T335" t="s">
        <v>1449</v>
      </c>
      <c r="U335" t="s">
        <v>431</v>
      </c>
      <c r="V335">
        <f>AC41</f>
        <v>7035.9</v>
      </c>
      <c r="W335" s="4" t="s">
        <v>1622</v>
      </c>
      <c r="X335">
        <f>V335*S335/1000</f>
        <v>32365.14</v>
      </c>
      <c r="AB335" s="8">
        <f>AB311</f>
        <v>4240</v>
      </c>
      <c r="AC335" s="7" t="s">
        <v>1449</v>
      </c>
      <c r="AD335" s="8" t="str">
        <f>AD309</f>
        <v>Bricks of size 23x11.4x7.5 cm</v>
      </c>
      <c r="AE335" s="8">
        <f>AC42</f>
        <v>7235.9</v>
      </c>
      <c r="AF335" s="1" t="s">
        <v>1622</v>
      </c>
      <c r="AG335" s="8">
        <f>AE335*AB335/1000</f>
        <v>30680.22</v>
      </c>
    </row>
    <row r="336" spans="1:34" ht="24" customHeight="1">
      <c r="A336" s="218">
        <f t="shared" si="35"/>
        <v>171</v>
      </c>
      <c r="B336" s="219" t="s">
        <v>245</v>
      </c>
      <c r="C336" s="867">
        <v>13.89</v>
      </c>
      <c r="D336" s="533" t="s">
        <v>784</v>
      </c>
      <c r="F336" s="8">
        <f>F312</f>
        <v>2.5</v>
      </c>
      <c r="G336" s="7" t="s">
        <v>884</v>
      </c>
      <c r="H336" s="1" t="s">
        <v>1661</v>
      </c>
      <c r="I336" s="8">
        <f>K58</f>
        <v>3537.36</v>
      </c>
      <c r="J336" s="1" t="s">
        <v>884</v>
      </c>
      <c r="K336" s="8">
        <f>(F336*I336)</f>
        <v>8843.4</v>
      </c>
      <c r="M336" s="8">
        <v>0.22</v>
      </c>
      <c r="N336" s="1" t="s">
        <v>884</v>
      </c>
      <c r="O336" s="1" t="s">
        <v>1655</v>
      </c>
      <c r="P336" s="8">
        <f>(K49)</f>
        <v>3827.28</v>
      </c>
      <c r="Q336" s="1" t="s">
        <v>884</v>
      </c>
      <c r="R336" s="8">
        <f>(M336*P336)</f>
        <v>842</v>
      </c>
      <c r="S336" s="50">
        <v>2.5</v>
      </c>
      <c r="T336" t="s">
        <v>884</v>
      </c>
      <c r="U336" t="s">
        <v>1661</v>
      </c>
      <c r="V336">
        <f>I336</f>
        <v>3537.36</v>
      </c>
      <c r="W336" s="4" t="s">
        <v>884</v>
      </c>
      <c r="X336">
        <f t="shared" ref="X336:X341" si="37">V336*S336</f>
        <v>8843.4</v>
      </c>
      <c r="AB336" s="8">
        <f>AB312</f>
        <v>2</v>
      </c>
      <c r="AC336" s="7" t="s">
        <v>884</v>
      </c>
      <c r="AD336" s="1" t="s">
        <v>1661</v>
      </c>
      <c r="AE336" s="8">
        <f>V336</f>
        <v>3537.36</v>
      </c>
      <c r="AF336" s="1" t="s">
        <v>884</v>
      </c>
      <c r="AG336" s="8">
        <f>AE336*AB336</f>
        <v>7074.72</v>
      </c>
    </row>
    <row r="337" spans="1:33" ht="24" customHeight="1">
      <c r="A337" s="218">
        <f t="shared" si="35"/>
        <v>172</v>
      </c>
      <c r="B337" s="219" t="s">
        <v>2260</v>
      </c>
      <c r="C337" s="867">
        <v>36.25</v>
      </c>
      <c r="D337" s="533" t="s">
        <v>784</v>
      </c>
      <c r="F337" s="8">
        <v>3.5</v>
      </c>
      <c r="G337" s="7" t="s">
        <v>883</v>
      </c>
      <c r="H337" s="1" t="s">
        <v>2044</v>
      </c>
      <c r="I337" s="8">
        <f>C10</f>
        <v>947</v>
      </c>
      <c r="J337" s="1" t="s">
        <v>883</v>
      </c>
      <c r="K337" s="8">
        <f>(F337*I337)</f>
        <v>3314.5</v>
      </c>
      <c r="M337" s="8">
        <v>2.2000000000000002</v>
      </c>
      <c r="N337" s="1" t="s">
        <v>883</v>
      </c>
      <c r="O337" s="1" t="s">
        <v>2044</v>
      </c>
      <c r="P337" s="8">
        <f>(C10)</f>
        <v>947</v>
      </c>
      <c r="Q337" s="1" t="s">
        <v>883</v>
      </c>
      <c r="R337" s="8">
        <f>(M337*P337)</f>
        <v>2083.4</v>
      </c>
      <c r="S337" s="50">
        <v>3.5</v>
      </c>
      <c r="T337" t="s">
        <v>883</v>
      </c>
      <c r="U337" t="s">
        <v>2044</v>
      </c>
      <c r="V337">
        <f>I337</f>
        <v>947</v>
      </c>
      <c r="W337" s="4" t="s">
        <v>883</v>
      </c>
      <c r="X337">
        <f t="shared" si="37"/>
        <v>3314.5</v>
      </c>
      <c r="AB337" s="8">
        <v>3.5</v>
      </c>
      <c r="AC337" s="7" t="s">
        <v>883</v>
      </c>
      <c r="AD337" s="1" t="s">
        <v>2044</v>
      </c>
      <c r="AE337" s="8">
        <f>V337</f>
        <v>947</v>
      </c>
      <c r="AF337" s="1" t="s">
        <v>883</v>
      </c>
      <c r="AG337" s="8">
        <f>AE337*AB337</f>
        <v>3314.5</v>
      </c>
    </row>
    <row r="338" spans="1:33" ht="24" customHeight="1">
      <c r="A338" s="218">
        <f t="shared" si="35"/>
        <v>173</v>
      </c>
      <c r="B338" s="219" t="s">
        <v>2228</v>
      </c>
      <c r="C338" s="868"/>
      <c r="D338" s="534"/>
      <c r="F338" s="8">
        <v>10.6</v>
      </c>
      <c r="G338" s="7" t="s">
        <v>883</v>
      </c>
      <c r="H338" s="1" t="s">
        <v>1743</v>
      </c>
      <c r="I338" s="8">
        <f>C11</f>
        <v>884</v>
      </c>
      <c r="J338" s="1" t="s">
        <v>883</v>
      </c>
      <c r="K338" s="8">
        <f>(F338*I338)</f>
        <v>9370.4</v>
      </c>
      <c r="M338" s="8">
        <v>0.5</v>
      </c>
      <c r="N338" s="1" t="s">
        <v>883</v>
      </c>
      <c r="O338" s="1" t="s">
        <v>1936</v>
      </c>
      <c r="P338" s="8">
        <f>(C12)</f>
        <v>618</v>
      </c>
      <c r="Q338" s="1" t="s">
        <v>883</v>
      </c>
      <c r="R338" s="8">
        <f>(M338*P338)</f>
        <v>309</v>
      </c>
      <c r="S338" s="50">
        <v>10.6</v>
      </c>
      <c r="T338" t="s">
        <v>883</v>
      </c>
      <c r="U338" t="s">
        <v>1743</v>
      </c>
      <c r="V338">
        <f>I338</f>
        <v>884</v>
      </c>
      <c r="W338" s="4" t="s">
        <v>883</v>
      </c>
      <c r="X338">
        <f t="shared" si="37"/>
        <v>9370.4</v>
      </c>
      <c r="AB338" s="8">
        <v>10.6</v>
      </c>
      <c r="AC338" s="7" t="s">
        <v>883</v>
      </c>
      <c r="AD338" s="1" t="s">
        <v>1743</v>
      </c>
      <c r="AE338" s="8">
        <f>V338</f>
        <v>884</v>
      </c>
      <c r="AF338" s="1" t="s">
        <v>883</v>
      </c>
      <c r="AG338" s="8">
        <f>AE338*AB338</f>
        <v>9370.4</v>
      </c>
    </row>
    <row r="339" spans="1:33" ht="24" customHeight="1">
      <c r="A339" s="218">
        <f t="shared" si="35"/>
        <v>174</v>
      </c>
      <c r="B339" s="219" t="s">
        <v>243</v>
      </c>
      <c r="C339" s="867">
        <v>15.7</v>
      </c>
      <c r="D339" s="533" t="s">
        <v>784</v>
      </c>
      <c r="F339" s="8">
        <v>7.1</v>
      </c>
      <c r="G339" s="7" t="s">
        <v>883</v>
      </c>
      <c r="H339" s="1" t="s">
        <v>1936</v>
      </c>
      <c r="I339" s="8">
        <f>C12</f>
        <v>618</v>
      </c>
      <c r="J339" s="1" t="s">
        <v>883</v>
      </c>
      <c r="K339" s="8">
        <f>(F339*I339)</f>
        <v>4387.8</v>
      </c>
      <c r="M339" s="8">
        <v>3.2</v>
      </c>
      <c r="N339" s="1" t="s">
        <v>883</v>
      </c>
      <c r="O339" s="1" t="s">
        <v>324</v>
      </c>
      <c r="P339" s="8">
        <f>(C13)</f>
        <v>507</v>
      </c>
      <c r="Q339" s="1" t="s">
        <v>883</v>
      </c>
      <c r="R339" s="8">
        <f>(M339*P339)</f>
        <v>1622.4</v>
      </c>
      <c r="S339" s="50">
        <v>7.1</v>
      </c>
      <c r="T339" t="s">
        <v>883</v>
      </c>
      <c r="U339" t="s">
        <v>1936</v>
      </c>
      <c r="V339">
        <f>I339</f>
        <v>618</v>
      </c>
      <c r="W339" s="4" t="s">
        <v>883</v>
      </c>
      <c r="X339">
        <f t="shared" si="37"/>
        <v>4387.8</v>
      </c>
      <c r="AB339" s="8">
        <v>7.1</v>
      </c>
      <c r="AC339" s="7" t="s">
        <v>883</v>
      </c>
      <c r="AD339" s="1" t="s">
        <v>1936</v>
      </c>
      <c r="AE339" s="8">
        <f>V339</f>
        <v>618</v>
      </c>
      <c r="AF339" s="1" t="s">
        <v>883</v>
      </c>
      <c r="AG339" s="8">
        <f>AE339*AB339</f>
        <v>4387.8</v>
      </c>
    </row>
    <row r="340" spans="1:33" ht="24" customHeight="1">
      <c r="A340" s="218">
        <f t="shared" si="35"/>
        <v>175</v>
      </c>
      <c r="B340" s="219" t="s">
        <v>244</v>
      </c>
      <c r="C340" s="867">
        <v>22.31</v>
      </c>
      <c r="D340" s="533" t="s">
        <v>784</v>
      </c>
      <c r="F340" s="8">
        <v>21.2</v>
      </c>
      <c r="G340" s="7" t="s">
        <v>883</v>
      </c>
      <c r="H340" s="1" t="s">
        <v>324</v>
      </c>
      <c r="I340" s="8">
        <f>C13</f>
        <v>507</v>
      </c>
      <c r="J340" s="1" t="s">
        <v>883</v>
      </c>
      <c r="K340" s="8">
        <f>(F340*I340)</f>
        <v>10748.4</v>
      </c>
      <c r="N340" s="1" t="s">
        <v>454</v>
      </c>
      <c r="O340" s="1" t="s">
        <v>455</v>
      </c>
      <c r="P340" s="1" t="s">
        <v>991</v>
      </c>
      <c r="Q340" s="1" t="s">
        <v>454</v>
      </c>
      <c r="R340" s="8">
        <v>0</v>
      </c>
      <c r="S340" s="50">
        <v>21.2</v>
      </c>
      <c r="T340" t="s">
        <v>883</v>
      </c>
      <c r="U340" t="s">
        <v>324</v>
      </c>
      <c r="V340">
        <f>I340</f>
        <v>507</v>
      </c>
      <c r="W340" s="4" t="s">
        <v>883</v>
      </c>
      <c r="X340">
        <f t="shared" si="37"/>
        <v>10748.4</v>
      </c>
      <c r="AB340" s="8">
        <v>21.2</v>
      </c>
      <c r="AC340" s="7" t="s">
        <v>883</v>
      </c>
      <c r="AD340" s="1" t="s">
        <v>324</v>
      </c>
      <c r="AE340" s="8">
        <f>V340</f>
        <v>507</v>
      </c>
      <c r="AF340" s="1" t="s">
        <v>883</v>
      </c>
      <c r="AG340" s="8">
        <f>AE340*AB340</f>
        <v>10748.4</v>
      </c>
    </row>
    <row r="341" spans="1:33" ht="24" customHeight="1">
      <c r="A341" s="218">
        <f t="shared" si="35"/>
        <v>176</v>
      </c>
      <c r="B341" s="219" t="s">
        <v>245</v>
      </c>
      <c r="C341" s="867">
        <v>25.24</v>
      </c>
      <c r="D341" s="533" t="s">
        <v>784</v>
      </c>
      <c r="G341" s="7" t="s">
        <v>454</v>
      </c>
      <c r="H341" s="1" t="s">
        <v>455</v>
      </c>
      <c r="J341" s="1" t="s">
        <v>454</v>
      </c>
      <c r="K341" s="8">
        <v>0</v>
      </c>
      <c r="R341" s="5" t="s">
        <v>1614</v>
      </c>
      <c r="T341" t="s">
        <v>454</v>
      </c>
      <c r="U341" t="s">
        <v>455</v>
      </c>
      <c r="W341" s="4" t="s">
        <v>454</v>
      </c>
      <c r="X341">
        <f t="shared" si="37"/>
        <v>0</v>
      </c>
      <c r="AC341" s="7" t="s">
        <v>454</v>
      </c>
      <c r="AD341" s="1" t="s">
        <v>455</v>
      </c>
      <c r="AF341" s="1" t="s">
        <v>454</v>
      </c>
      <c r="AG341" s="8">
        <v>0</v>
      </c>
    </row>
    <row r="342" spans="1:33" ht="24" customHeight="1">
      <c r="A342" s="218">
        <f t="shared" si="35"/>
        <v>177</v>
      </c>
      <c r="B342" s="219" t="s">
        <v>2260</v>
      </c>
      <c r="C342" s="867">
        <v>52.34</v>
      </c>
      <c r="D342" s="533" t="s">
        <v>784</v>
      </c>
      <c r="K342" s="5" t="s">
        <v>1614</v>
      </c>
      <c r="O342" s="1" t="s">
        <v>446</v>
      </c>
      <c r="R342" s="8">
        <f>SUM(R336:R340)</f>
        <v>4856.8</v>
      </c>
      <c r="W342" s="4"/>
      <c r="X342" s="5" t="s">
        <v>1614</v>
      </c>
      <c r="AC342" s="3"/>
      <c r="AF342" s="10"/>
      <c r="AG342" s="5" t="s">
        <v>1614</v>
      </c>
    </row>
    <row r="343" spans="1:33" ht="24" customHeight="1">
      <c r="A343" s="218">
        <f t="shared" si="35"/>
        <v>178</v>
      </c>
      <c r="B343" s="219" t="s">
        <v>1059</v>
      </c>
      <c r="C343" s="868"/>
      <c r="D343" s="534"/>
      <c r="H343" s="1" t="s">
        <v>625</v>
      </c>
      <c r="K343" s="8">
        <f>SUM(K335:K341)</f>
        <v>65337.3</v>
      </c>
      <c r="R343" s="5" t="s">
        <v>1614</v>
      </c>
      <c r="U343" t="s">
        <v>625</v>
      </c>
      <c r="W343" s="4"/>
      <c r="X343">
        <f>SUM(X335:X342)</f>
        <v>69029.64</v>
      </c>
      <c r="AC343" s="3"/>
      <c r="AD343" s="1" t="s">
        <v>625</v>
      </c>
      <c r="AF343" s="10"/>
      <c r="AG343" s="8">
        <f>SUM(AG335:AG341)</f>
        <v>65576.039999999994</v>
      </c>
    </row>
    <row r="344" spans="1:33" ht="24" customHeight="1">
      <c r="A344" s="218">
        <f t="shared" si="35"/>
        <v>179</v>
      </c>
      <c r="B344" s="219" t="s">
        <v>243</v>
      </c>
      <c r="C344" s="867">
        <v>13.73</v>
      </c>
      <c r="D344" s="533" t="s">
        <v>784</v>
      </c>
      <c r="K344" s="5" t="s">
        <v>1614</v>
      </c>
      <c r="O344" s="1" t="s">
        <v>561</v>
      </c>
      <c r="R344" s="8">
        <f>(R342/10)</f>
        <v>485.68</v>
      </c>
      <c r="W344" s="4"/>
      <c r="X344" s="5" t="s">
        <v>1614</v>
      </c>
      <c r="AC344" s="3"/>
      <c r="AF344" s="10"/>
      <c r="AG344" s="5" t="s">
        <v>1614</v>
      </c>
    </row>
    <row r="345" spans="1:33" ht="24" customHeight="1">
      <c r="A345" s="218">
        <f t="shared" si="35"/>
        <v>180</v>
      </c>
      <c r="B345" s="219" t="s">
        <v>244</v>
      </c>
      <c r="C345" s="867">
        <v>20.16</v>
      </c>
      <c r="D345" s="533" t="s">
        <v>784</v>
      </c>
      <c r="H345" s="2" t="s">
        <v>788</v>
      </c>
      <c r="K345" s="8">
        <f>(K343/10)</f>
        <v>6533.73</v>
      </c>
      <c r="R345" s="5" t="s">
        <v>2090</v>
      </c>
      <c r="U345" t="s">
        <v>788</v>
      </c>
      <c r="W345" s="4"/>
      <c r="X345">
        <f>X343/10</f>
        <v>6902.96</v>
      </c>
      <c r="AC345" s="3"/>
      <c r="AD345" s="2" t="s">
        <v>788</v>
      </c>
      <c r="AF345" s="10"/>
      <c r="AG345" s="8">
        <f>(AG343/10)</f>
        <v>6557.6</v>
      </c>
    </row>
    <row r="346" spans="1:33" ht="24" customHeight="1">
      <c r="A346" s="218">
        <f t="shared" si="35"/>
        <v>181</v>
      </c>
      <c r="B346" s="219" t="s">
        <v>245</v>
      </c>
      <c r="C346" s="867">
        <v>22.73</v>
      </c>
      <c r="D346" s="533" t="s">
        <v>784</v>
      </c>
      <c r="K346" s="5" t="s">
        <v>2090</v>
      </c>
      <c r="N346" s="1" t="s">
        <v>2289</v>
      </c>
      <c r="O346" s="1" t="s">
        <v>1060</v>
      </c>
      <c r="W346" s="4"/>
      <c r="X346" s="55" t="s">
        <v>1247</v>
      </c>
      <c r="AC346" s="3"/>
      <c r="AF346" s="10"/>
      <c r="AG346" s="5" t="s">
        <v>2090</v>
      </c>
    </row>
    <row r="347" spans="1:33" ht="24" customHeight="1">
      <c r="A347" s="218">
        <f t="shared" ref="A347:A410" si="38">(A346+1)</f>
        <v>182</v>
      </c>
      <c r="B347" s="219" t="s">
        <v>2260</v>
      </c>
      <c r="C347" s="867">
        <v>46.98</v>
      </c>
      <c r="D347" s="533" t="s">
        <v>991</v>
      </c>
      <c r="H347" s="1" t="s">
        <v>390</v>
      </c>
      <c r="K347" s="38">
        <f>(K345+C19)</f>
        <v>6608.53</v>
      </c>
      <c r="L347">
        <f>K347-K345</f>
        <v>74.8</v>
      </c>
      <c r="O347" s="5" t="s">
        <v>1614</v>
      </c>
      <c r="U347" s="36" t="s">
        <v>390</v>
      </c>
      <c r="W347" s="4"/>
      <c r="X347" s="36">
        <f>X345+C19</f>
        <v>6977.76</v>
      </c>
      <c r="AC347" s="3"/>
      <c r="AD347" s="1" t="s">
        <v>390</v>
      </c>
      <c r="AF347" s="10"/>
      <c r="AG347" s="38">
        <f>(AG345+C19)</f>
        <v>6632.4</v>
      </c>
    </row>
    <row r="348" spans="1:33" ht="24" customHeight="1">
      <c r="A348" s="218">
        <f t="shared" si="38"/>
        <v>183</v>
      </c>
      <c r="B348" s="219" t="s">
        <v>1061</v>
      </c>
      <c r="C348" s="868"/>
      <c r="D348" s="534"/>
      <c r="H348" s="1" t="s">
        <v>392</v>
      </c>
      <c r="K348" s="38">
        <f>(K347+C20)</f>
        <v>6759.43</v>
      </c>
      <c r="L348">
        <f>K348-K347</f>
        <v>150.9</v>
      </c>
      <c r="M348" s="8">
        <v>0.22</v>
      </c>
      <c r="N348" s="1" t="s">
        <v>884</v>
      </c>
      <c r="O348" s="1" t="s">
        <v>1376</v>
      </c>
      <c r="P348" s="8">
        <f>(K32)</f>
        <v>4986.96</v>
      </c>
      <c r="Q348" s="1" t="s">
        <v>884</v>
      </c>
      <c r="R348" s="8">
        <f>(M348*P348)</f>
        <v>1097.1300000000001</v>
      </c>
      <c r="U348" s="36" t="s">
        <v>392</v>
      </c>
      <c r="W348" s="4"/>
      <c r="X348" s="36">
        <f>X347+C20</f>
        <v>7128.66</v>
      </c>
      <c r="AC348" s="3"/>
      <c r="AD348" s="1" t="s">
        <v>392</v>
      </c>
      <c r="AF348" s="10"/>
      <c r="AG348" s="38">
        <f>(AG347+C20)</f>
        <v>6783.3</v>
      </c>
    </row>
    <row r="349" spans="1:33" ht="24" customHeight="1">
      <c r="A349" s="218">
        <f t="shared" si="38"/>
        <v>184</v>
      </c>
      <c r="B349" s="219" t="s">
        <v>243</v>
      </c>
      <c r="C349" s="867">
        <v>19.3</v>
      </c>
      <c r="D349" s="533" t="s">
        <v>784</v>
      </c>
      <c r="H349" s="1" t="s">
        <v>2270</v>
      </c>
      <c r="K349" s="38">
        <f>(K348+C20)</f>
        <v>6910.33</v>
      </c>
      <c r="L349">
        <f>K349-K348</f>
        <v>150.9</v>
      </c>
      <c r="M349" s="8">
        <v>2.2000000000000002</v>
      </c>
      <c r="N349" s="1" t="s">
        <v>883</v>
      </c>
      <c r="O349" s="1" t="s">
        <v>2044</v>
      </c>
      <c r="P349" s="8">
        <f>(C10)</f>
        <v>947</v>
      </c>
      <c r="Q349" s="1" t="s">
        <v>883</v>
      </c>
      <c r="R349" s="8">
        <f>(M349*P349)</f>
        <v>2083.4</v>
      </c>
      <c r="U349" s="36" t="s">
        <v>2270</v>
      </c>
      <c r="W349" s="4"/>
      <c r="X349" s="36">
        <f>X348+C20</f>
        <v>7279.56</v>
      </c>
      <c r="AC349" s="3"/>
      <c r="AD349" s="1" t="s">
        <v>2270</v>
      </c>
      <c r="AF349" s="10"/>
      <c r="AG349" s="38">
        <f>(AG348+C20)</f>
        <v>6934.2</v>
      </c>
    </row>
    <row r="350" spans="1:33" ht="24" customHeight="1">
      <c r="A350" s="218">
        <f t="shared" si="38"/>
        <v>185</v>
      </c>
      <c r="B350" s="219" t="s">
        <v>245</v>
      </c>
      <c r="C350" s="867">
        <v>33.46</v>
      </c>
      <c r="D350" s="533" t="s">
        <v>784</v>
      </c>
      <c r="H350" s="1" t="s">
        <v>384</v>
      </c>
      <c r="K350" s="38">
        <f>(K349+C21)</f>
        <v>7061.23</v>
      </c>
      <c r="M350" s="8">
        <v>0.5</v>
      </c>
      <c r="N350" s="1" t="s">
        <v>883</v>
      </c>
      <c r="O350" s="1" t="s">
        <v>1936</v>
      </c>
      <c r="P350" s="8">
        <f>(C12)</f>
        <v>618</v>
      </c>
      <c r="Q350" s="1" t="s">
        <v>883</v>
      </c>
      <c r="R350" s="8">
        <f>(M350*P350)</f>
        <v>309</v>
      </c>
      <c r="U350" s="36" t="s">
        <v>384</v>
      </c>
      <c r="W350" s="4"/>
      <c r="X350" s="36">
        <f>X349+C20</f>
        <v>7430.46</v>
      </c>
      <c r="AC350" s="3"/>
      <c r="AD350" s="1" t="s">
        <v>384</v>
      </c>
      <c r="AF350" s="10"/>
      <c r="AG350" s="38">
        <f>(AG349+C20)</f>
        <v>7085.1</v>
      </c>
    </row>
    <row r="351" spans="1:33" ht="24" customHeight="1">
      <c r="A351" s="218">
        <f t="shared" si="38"/>
        <v>186</v>
      </c>
      <c r="B351" s="219" t="s">
        <v>2260</v>
      </c>
      <c r="C351" s="867">
        <v>53.62</v>
      </c>
      <c r="D351" s="533" t="s">
        <v>784</v>
      </c>
      <c r="F351" s="1" t="s">
        <v>991</v>
      </c>
      <c r="H351" s="1" t="s">
        <v>493</v>
      </c>
      <c r="K351" s="38">
        <f>(K350+C21)</f>
        <v>7212.13</v>
      </c>
      <c r="L351">
        <f>K351-K350</f>
        <v>150.9</v>
      </c>
      <c r="M351" s="8">
        <v>3.2</v>
      </c>
      <c r="N351" s="1" t="s">
        <v>883</v>
      </c>
      <c r="O351" s="1" t="s">
        <v>324</v>
      </c>
      <c r="P351" s="8">
        <f>(C13)</f>
        <v>507</v>
      </c>
      <c r="Q351" s="1" t="s">
        <v>883</v>
      </c>
      <c r="R351" s="8">
        <f>(M351*P351)</f>
        <v>1622.4</v>
      </c>
      <c r="S351" s="50" t="s">
        <v>991</v>
      </c>
      <c r="U351" s="36" t="s">
        <v>493</v>
      </c>
      <c r="W351" s="4"/>
      <c r="X351" s="36">
        <f>X350+C20</f>
        <v>7581.36</v>
      </c>
      <c r="AB351" s="1" t="s">
        <v>991</v>
      </c>
      <c r="AC351" s="3"/>
      <c r="AD351" s="1" t="s">
        <v>493</v>
      </c>
      <c r="AF351" s="10"/>
      <c r="AG351" s="38">
        <f>(AG350+C20)</f>
        <v>7236</v>
      </c>
    </row>
    <row r="352" spans="1:33" ht="24" customHeight="1">
      <c r="A352" s="218">
        <f t="shared" si="38"/>
        <v>187</v>
      </c>
      <c r="B352" s="219" t="s">
        <v>129</v>
      </c>
      <c r="C352" s="868"/>
      <c r="D352" s="534"/>
      <c r="F352" s="11">
        <v>27</v>
      </c>
      <c r="G352" s="7" t="s">
        <v>2289</v>
      </c>
      <c r="H352" s="1" t="s">
        <v>2874</v>
      </c>
      <c r="L352">
        <f>K351+L351</f>
        <v>7363.03</v>
      </c>
      <c r="N352" s="1" t="s">
        <v>454</v>
      </c>
      <c r="O352" s="1" t="s">
        <v>455</v>
      </c>
      <c r="P352" s="1" t="s">
        <v>991</v>
      </c>
      <c r="Q352" s="1" t="s">
        <v>454</v>
      </c>
      <c r="R352" s="8">
        <v>0</v>
      </c>
      <c r="S352" s="50">
        <v>27</v>
      </c>
      <c r="T352" t="s">
        <v>2289</v>
      </c>
      <c r="U352" t="s">
        <v>107</v>
      </c>
      <c r="W352" s="4"/>
      <c r="AB352" s="1"/>
      <c r="AC352" s="3"/>
      <c r="AD352" s="1">
        <v>5</v>
      </c>
      <c r="AF352" s="10"/>
      <c r="AG352" s="38">
        <f>(AG351+C20)</f>
        <v>7386.9</v>
      </c>
    </row>
    <row r="353" spans="1:34" ht="24" customHeight="1">
      <c r="A353" s="218">
        <f t="shared" si="38"/>
        <v>188</v>
      </c>
      <c r="B353" s="219" t="s">
        <v>243</v>
      </c>
      <c r="C353" s="867">
        <v>13.73</v>
      </c>
      <c r="D353" s="533" t="s">
        <v>784</v>
      </c>
      <c r="H353" s="1" t="str">
        <f>H333</f>
        <v>Bricks of size 22x11x7 cm</v>
      </c>
      <c r="L353">
        <f>L352+L351</f>
        <v>7513.93</v>
      </c>
      <c r="R353" s="5" t="s">
        <v>1614</v>
      </c>
      <c r="U353" t="s">
        <v>431</v>
      </c>
      <c r="W353" s="4"/>
      <c r="AB353" s="1"/>
      <c r="AC353" s="3"/>
      <c r="AD353" s="1">
        <v>6</v>
      </c>
      <c r="AF353" s="10"/>
      <c r="AG353" s="38">
        <f>(AG352+C20)</f>
        <v>7537.8</v>
      </c>
    </row>
    <row r="354" spans="1:34" ht="24" customHeight="1">
      <c r="A354" s="218">
        <f t="shared" si="38"/>
        <v>189</v>
      </c>
      <c r="B354" s="219" t="s">
        <v>244</v>
      </c>
      <c r="C354" s="867">
        <v>20.16</v>
      </c>
      <c r="D354" s="533" t="s">
        <v>784</v>
      </c>
      <c r="H354" s="5" t="s">
        <v>1614</v>
      </c>
      <c r="O354" s="1" t="s">
        <v>446</v>
      </c>
      <c r="R354" s="8">
        <f>SUM(R348:R352)</f>
        <v>5111.93</v>
      </c>
      <c r="U354" t="s">
        <v>1614</v>
      </c>
      <c r="W354" s="4"/>
      <c r="AB354" s="1"/>
      <c r="AC354" s="3"/>
      <c r="AD354" s="1">
        <v>7</v>
      </c>
      <c r="AF354" s="10"/>
      <c r="AG354" s="38">
        <f>(AG353+C20)</f>
        <v>7688.7</v>
      </c>
    </row>
    <row r="355" spans="1:34" ht="24" customHeight="1">
      <c r="A355" s="218">
        <f t="shared" si="38"/>
        <v>190</v>
      </c>
      <c r="B355" s="219" t="s">
        <v>245</v>
      </c>
      <c r="C355" s="867">
        <v>22.73</v>
      </c>
      <c r="D355" s="533" t="s">
        <v>784</v>
      </c>
      <c r="F355" s="8">
        <v>4800</v>
      </c>
      <c r="G355" s="7" t="s">
        <v>1449</v>
      </c>
      <c r="H355" s="8" t="str">
        <f>H309</f>
        <v>Bricks of size 22x11x7 cm</v>
      </c>
      <c r="I355" s="8">
        <f>C80</f>
        <v>5973.5</v>
      </c>
      <c r="J355" s="1" t="s">
        <v>1622</v>
      </c>
      <c r="K355" s="8">
        <f>(F355*I355)/1000</f>
        <v>28672.799999999999</v>
      </c>
      <c r="R355" s="5" t="s">
        <v>1614</v>
      </c>
      <c r="S355" s="50">
        <v>4600</v>
      </c>
      <c r="T355" t="s">
        <v>1449</v>
      </c>
      <c r="U355" t="s">
        <v>431</v>
      </c>
      <c r="V355">
        <f>AC41</f>
        <v>7035.9</v>
      </c>
      <c r="W355" s="4" t="s">
        <v>1622</v>
      </c>
      <c r="X355">
        <f>V355*S355/1000</f>
        <v>32365.14</v>
      </c>
      <c r="AB355" s="1"/>
      <c r="AC355" s="3"/>
      <c r="AD355" s="1">
        <v>8</v>
      </c>
      <c r="AF355" s="10"/>
      <c r="AG355" s="38">
        <f>(AG354+C20)</f>
        <v>7839.6</v>
      </c>
    </row>
    <row r="356" spans="1:34" ht="24" customHeight="1">
      <c r="A356" s="218">
        <f t="shared" si="38"/>
        <v>191</v>
      </c>
      <c r="B356" s="219" t="s">
        <v>2260</v>
      </c>
      <c r="C356" s="867">
        <v>46.98</v>
      </c>
      <c r="D356" s="533" t="s">
        <v>784</v>
      </c>
      <c r="F356" s="8">
        <v>2.5</v>
      </c>
      <c r="G356" s="7" t="s">
        <v>884</v>
      </c>
      <c r="H356" s="1" t="s">
        <v>1330</v>
      </c>
      <c r="I356" s="8">
        <f>K40</f>
        <v>4262.16</v>
      </c>
      <c r="J356" s="1" t="s">
        <v>884</v>
      </c>
      <c r="K356" s="8">
        <f>(F356*I356)</f>
        <v>10655.4</v>
      </c>
      <c r="O356" s="1" t="s">
        <v>561</v>
      </c>
      <c r="R356" s="8">
        <f>(R354/10)</f>
        <v>511.19</v>
      </c>
      <c r="S356" s="50">
        <v>2.5</v>
      </c>
      <c r="T356" t="s">
        <v>884</v>
      </c>
      <c r="U356" t="s">
        <v>1330</v>
      </c>
      <c r="V356">
        <f>I356</f>
        <v>4262.16</v>
      </c>
      <c r="W356" s="4" t="s">
        <v>884</v>
      </c>
      <c r="X356">
        <f>V356*S356</f>
        <v>10655.4</v>
      </c>
      <c r="AB356" s="1"/>
      <c r="AC356" s="3"/>
      <c r="AD356" s="1">
        <v>9</v>
      </c>
      <c r="AF356" s="10"/>
      <c r="AG356" s="38">
        <f>(AG355+C20)</f>
        <v>7990.5</v>
      </c>
    </row>
    <row r="357" spans="1:34" ht="24" customHeight="1">
      <c r="A357" s="218">
        <f t="shared" si="38"/>
        <v>192</v>
      </c>
      <c r="B357" s="219" t="s">
        <v>825</v>
      </c>
      <c r="C357" s="868"/>
      <c r="D357" s="534"/>
      <c r="F357" s="8">
        <v>3.5</v>
      </c>
      <c r="G357" s="7" t="s">
        <v>883</v>
      </c>
      <c r="H357" s="1" t="s">
        <v>2044</v>
      </c>
      <c r="I357" s="8">
        <f>(C10)</f>
        <v>947</v>
      </c>
      <c r="J357" s="1" t="s">
        <v>883</v>
      </c>
      <c r="K357" s="8">
        <f>(F357*I357)</f>
        <v>3314.5</v>
      </c>
      <c r="R357" s="5" t="s">
        <v>2090</v>
      </c>
      <c r="S357" s="50">
        <v>3.5</v>
      </c>
      <c r="T357" t="s">
        <v>883</v>
      </c>
      <c r="U357" t="s">
        <v>2044</v>
      </c>
      <c r="V357">
        <f>I357</f>
        <v>947</v>
      </c>
      <c r="W357" s="4" t="s">
        <v>883</v>
      </c>
      <c r="X357">
        <f>V357*S357</f>
        <v>3314.5</v>
      </c>
      <c r="AB357" s="1"/>
      <c r="AC357" s="3"/>
      <c r="AD357" s="1">
        <v>10</v>
      </c>
      <c r="AF357" s="10"/>
      <c r="AG357" s="38">
        <f>(AG356+C20)</f>
        <v>8141.4</v>
      </c>
    </row>
    <row r="358" spans="1:34" ht="24" customHeight="1">
      <c r="A358" s="218">
        <f t="shared" si="38"/>
        <v>193</v>
      </c>
      <c r="B358" s="219" t="s">
        <v>243</v>
      </c>
      <c r="C358" s="867">
        <v>19.3</v>
      </c>
      <c r="D358" s="533" t="s">
        <v>784</v>
      </c>
      <c r="F358" s="8">
        <v>10.6</v>
      </c>
      <c r="G358" s="7" t="s">
        <v>883</v>
      </c>
      <c r="H358" s="1" t="s">
        <v>1743</v>
      </c>
      <c r="I358" s="8">
        <f>(C11)</f>
        <v>884</v>
      </c>
      <c r="J358" s="1" t="s">
        <v>883</v>
      </c>
      <c r="K358" s="8">
        <f>(F358*I358)</f>
        <v>9370.4</v>
      </c>
      <c r="N358" s="1" t="s">
        <v>2289</v>
      </c>
      <c r="O358" s="1" t="s">
        <v>826</v>
      </c>
      <c r="S358" s="50">
        <v>10.6</v>
      </c>
      <c r="T358" t="s">
        <v>883</v>
      </c>
      <c r="U358" t="s">
        <v>1743</v>
      </c>
      <c r="V358">
        <f>I358</f>
        <v>884</v>
      </c>
      <c r="W358" s="4" t="s">
        <v>883</v>
      </c>
      <c r="X358">
        <f>V358*S358</f>
        <v>9370.4</v>
      </c>
      <c r="AB358" s="1"/>
      <c r="AC358" s="3"/>
      <c r="AD358" s="1">
        <v>11</v>
      </c>
      <c r="AF358" s="10"/>
      <c r="AG358" s="38">
        <f>(AG357+C20)</f>
        <v>8292.2999999999993</v>
      </c>
    </row>
    <row r="359" spans="1:34" ht="24" customHeight="1">
      <c r="A359" s="218">
        <f t="shared" si="38"/>
        <v>194</v>
      </c>
      <c r="B359" s="219" t="s">
        <v>244</v>
      </c>
      <c r="C359" s="867">
        <v>25.74</v>
      </c>
      <c r="D359" s="533" t="s">
        <v>784</v>
      </c>
      <c r="F359" s="8">
        <v>7.1</v>
      </c>
      <c r="G359" s="7" t="s">
        <v>883</v>
      </c>
      <c r="H359" s="1" t="s">
        <v>1936</v>
      </c>
      <c r="I359" s="8">
        <f>(C12)</f>
        <v>618</v>
      </c>
      <c r="J359" s="1" t="s">
        <v>883</v>
      </c>
      <c r="K359" s="8">
        <f>(F359*I359)</f>
        <v>4387.8</v>
      </c>
      <c r="O359" s="1" t="s">
        <v>827</v>
      </c>
      <c r="S359" s="50">
        <v>7.1</v>
      </c>
      <c r="T359" t="s">
        <v>883</v>
      </c>
      <c r="U359" t="s">
        <v>1936</v>
      </c>
      <c r="V359">
        <f>I359</f>
        <v>618</v>
      </c>
      <c r="W359" s="4" t="s">
        <v>883</v>
      </c>
      <c r="X359">
        <f>V359*S359</f>
        <v>4387.8</v>
      </c>
      <c r="AB359" s="1"/>
      <c r="AC359" s="3"/>
      <c r="AD359" s="1">
        <v>12</v>
      </c>
      <c r="AF359" s="10"/>
      <c r="AG359" s="38">
        <f>(AG358+C20)</f>
        <v>8443.2000000000007</v>
      </c>
    </row>
    <row r="360" spans="1:34" ht="24" customHeight="1">
      <c r="A360" s="218">
        <f t="shared" si="38"/>
        <v>195</v>
      </c>
      <c r="B360" s="219" t="s">
        <v>245</v>
      </c>
      <c r="C360" s="867">
        <v>33.46</v>
      </c>
      <c r="D360" s="533" t="s">
        <v>784</v>
      </c>
      <c r="F360" s="8">
        <v>21.2</v>
      </c>
      <c r="G360" s="7" t="s">
        <v>883</v>
      </c>
      <c r="H360" s="1" t="s">
        <v>324</v>
      </c>
      <c r="I360" s="8">
        <f>(C13)</f>
        <v>507</v>
      </c>
      <c r="J360" s="1" t="s">
        <v>883</v>
      </c>
      <c r="K360" s="8">
        <f>(F360*I360)</f>
        <v>10748.4</v>
      </c>
      <c r="O360" s="1" t="s">
        <v>828</v>
      </c>
      <c r="S360" s="50">
        <v>21.2</v>
      </c>
      <c r="T360" t="s">
        <v>883</v>
      </c>
      <c r="U360" t="s">
        <v>324</v>
      </c>
      <c r="V360">
        <f>I360</f>
        <v>507</v>
      </c>
      <c r="W360" s="4" t="s">
        <v>883</v>
      </c>
      <c r="X360">
        <f>V360*S360</f>
        <v>10748.4</v>
      </c>
      <c r="AB360" s="1"/>
      <c r="AC360" s="3"/>
      <c r="AD360" s="1">
        <v>13</v>
      </c>
      <c r="AF360" s="10"/>
      <c r="AG360" s="38">
        <f>(AG359+C20)</f>
        <v>8594.1</v>
      </c>
    </row>
    <row r="361" spans="1:34" ht="24" customHeight="1">
      <c r="A361" s="218">
        <f t="shared" si="38"/>
        <v>196</v>
      </c>
      <c r="B361" s="219" t="s">
        <v>2260</v>
      </c>
      <c r="C361" s="867">
        <v>53.62</v>
      </c>
      <c r="D361" s="533" t="s">
        <v>991</v>
      </c>
      <c r="G361" s="7" t="s">
        <v>454</v>
      </c>
      <c r="H361" s="1" t="s">
        <v>455</v>
      </c>
      <c r="J361" s="1" t="s">
        <v>454</v>
      </c>
      <c r="K361" s="8">
        <v>0</v>
      </c>
      <c r="O361" s="5" t="s">
        <v>1614</v>
      </c>
      <c r="T361" t="s">
        <v>454</v>
      </c>
      <c r="U361" t="s">
        <v>455</v>
      </c>
      <c r="W361" s="4" t="s">
        <v>454</v>
      </c>
      <c r="X361">
        <v>0</v>
      </c>
      <c r="AB361" s="11">
        <v>27</v>
      </c>
      <c r="AC361" s="7" t="s">
        <v>2289</v>
      </c>
      <c r="AD361" s="1" t="s">
        <v>3588</v>
      </c>
      <c r="AF361" s="10"/>
    </row>
    <row r="362" spans="1:34" ht="24" customHeight="1">
      <c r="A362" s="218">
        <f t="shared" si="38"/>
        <v>197</v>
      </c>
      <c r="B362" s="219" t="s">
        <v>985</v>
      </c>
      <c r="C362" s="868"/>
      <c r="D362" s="534"/>
      <c r="K362" s="5" t="s">
        <v>1614</v>
      </c>
      <c r="M362" s="8">
        <v>0.22</v>
      </c>
      <c r="N362" s="1" t="s">
        <v>884</v>
      </c>
      <c r="O362" s="1" t="s">
        <v>1330</v>
      </c>
      <c r="P362" s="8">
        <f>(K40)</f>
        <v>4262.16</v>
      </c>
      <c r="Q362" s="1" t="s">
        <v>884</v>
      </c>
      <c r="R362" s="8">
        <f t="shared" ref="R362:R367" si="39">(M362*P362)</f>
        <v>937.68</v>
      </c>
      <c r="W362" s="4"/>
      <c r="X362" s="5" t="s">
        <v>1614</v>
      </c>
      <c r="AC362" s="3"/>
      <c r="AD362" s="1" t="str">
        <f>AD333</f>
        <v>Bricks of size 23x11.4x7.5 cm</v>
      </c>
      <c r="AF362" s="10"/>
    </row>
    <row r="363" spans="1:34" ht="24" customHeight="1">
      <c r="A363" s="218">
        <f t="shared" si="38"/>
        <v>198</v>
      </c>
      <c r="B363" s="219" t="s">
        <v>243</v>
      </c>
      <c r="C363" s="867">
        <v>26.16</v>
      </c>
      <c r="D363" s="533" t="s">
        <v>784</v>
      </c>
      <c r="H363" s="1" t="s">
        <v>625</v>
      </c>
      <c r="K363" s="8">
        <f>SUM(K355:K361)</f>
        <v>67149.3</v>
      </c>
      <c r="M363" s="8">
        <v>2.2000000000000002</v>
      </c>
      <c r="N363" s="1" t="s">
        <v>883</v>
      </c>
      <c r="O363" s="1" t="s">
        <v>2044</v>
      </c>
      <c r="P363" s="8">
        <f>(C10)</f>
        <v>947</v>
      </c>
      <c r="Q363" s="1" t="s">
        <v>883</v>
      </c>
      <c r="R363" s="8">
        <f t="shared" si="39"/>
        <v>2083.4</v>
      </c>
      <c r="U363" t="s">
        <v>625</v>
      </c>
      <c r="W363" s="4"/>
      <c r="X363">
        <f>SUM(X355:X361)</f>
        <v>70841.64</v>
      </c>
      <c r="AC363" s="3"/>
      <c r="AD363" s="5" t="s">
        <v>1614</v>
      </c>
      <c r="AF363" s="10"/>
    </row>
    <row r="364" spans="1:34" ht="24" customHeight="1">
      <c r="A364" s="218">
        <f t="shared" si="38"/>
        <v>199</v>
      </c>
      <c r="B364" s="219" t="s">
        <v>244</v>
      </c>
      <c r="C364" s="867">
        <v>34.32</v>
      </c>
      <c r="D364" s="533" t="s">
        <v>784</v>
      </c>
      <c r="K364" s="5" t="s">
        <v>1614</v>
      </c>
      <c r="M364" s="8">
        <v>0.5</v>
      </c>
      <c r="N364" s="1" t="s">
        <v>883</v>
      </c>
      <c r="O364" s="1" t="s">
        <v>1936</v>
      </c>
      <c r="P364" s="8">
        <f>(C12)</f>
        <v>618</v>
      </c>
      <c r="Q364" s="1" t="s">
        <v>883</v>
      </c>
      <c r="R364" s="8">
        <f t="shared" si="39"/>
        <v>309</v>
      </c>
      <c r="W364" s="4"/>
      <c r="X364" s="5" t="s">
        <v>1614</v>
      </c>
      <c r="AB364" s="8">
        <v>4240</v>
      </c>
      <c r="AC364" s="7" t="s">
        <v>1449</v>
      </c>
      <c r="AD364" s="8" t="str">
        <f>AD309</f>
        <v>Bricks of size 23x11.4x7.5 cm</v>
      </c>
      <c r="AE364" s="8">
        <f>AC42</f>
        <v>7235.9</v>
      </c>
      <c r="AF364" s="1" t="s">
        <v>1622</v>
      </c>
      <c r="AG364" s="8">
        <f>(AB364*AE364)/1000</f>
        <v>30680.22</v>
      </c>
    </row>
    <row r="365" spans="1:34" ht="24" customHeight="1">
      <c r="A365" s="218">
        <f t="shared" si="38"/>
        <v>200</v>
      </c>
      <c r="B365" s="219" t="s">
        <v>245</v>
      </c>
      <c r="C365" s="867">
        <v>40.33</v>
      </c>
      <c r="D365" s="533" t="s">
        <v>784</v>
      </c>
      <c r="H365" s="1" t="s">
        <v>788</v>
      </c>
      <c r="K365" s="8">
        <f>(K363/10)</f>
        <v>6714.93</v>
      </c>
      <c r="M365" s="8">
        <v>1.1000000000000001</v>
      </c>
      <c r="N365" s="1" t="s">
        <v>986</v>
      </c>
      <c r="O365" s="1" t="s">
        <v>987</v>
      </c>
      <c r="P365" s="8">
        <f>(C10)</f>
        <v>947</v>
      </c>
      <c r="Q365" s="1" t="s">
        <v>883</v>
      </c>
      <c r="R365" s="8">
        <f t="shared" si="39"/>
        <v>1041.7</v>
      </c>
      <c r="U365" t="s">
        <v>788</v>
      </c>
      <c r="W365" s="4"/>
      <c r="X365">
        <f>X363/10</f>
        <v>7084.16</v>
      </c>
      <c r="AB365" s="8">
        <v>2</v>
      </c>
      <c r="AC365" s="7" t="s">
        <v>884</v>
      </c>
      <c r="AD365" s="1" t="s">
        <v>1330</v>
      </c>
      <c r="AE365" s="8">
        <f>V356</f>
        <v>4262.16</v>
      </c>
      <c r="AF365" s="1" t="s">
        <v>884</v>
      </c>
      <c r="AG365" s="8">
        <f>(AB365*AE365)</f>
        <v>8524.32</v>
      </c>
    </row>
    <row r="366" spans="1:34" ht="24" customHeight="1">
      <c r="A366" s="218">
        <f t="shared" si="38"/>
        <v>201</v>
      </c>
      <c r="B366" s="219" t="s">
        <v>988</v>
      </c>
      <c r="C366" s="868"/>
      <c r="D366" s="533" t="s">
        <v>991</v>
      </c>
      <c r="K366" s="5" t="s">
        <v>2090</v>
      </c>
      <c r="M366" s="8">
        <v>3.2</v>
      </c>
      <c r="N366" s="1" t="s">
        <v>883</v>
      </c>
      <c r="O366" s="1" t="s">
        <v>324</v>
      </c>
      <c r="P366" s="8">
        <f>(C13)</f>
        <v>507</v>
      </c>
      <c r="Q366" s="1" t="s">
        <v>883</v>
      </c>
      <c r="R366" s="8">
        <f t="shared" si="39"/>
        <v>1622.4</v>
      </c>
      <c r="W366" s="4"/>
      <c r="X366" s="55" t="s">
        <v>1247</v>
      </c>
      <c r="AB366" s="8">
        <v>3.5</v>
      </c>
      <c r="AC366" s="7" t="s">
        <v>883</v>
      </c>
      <c r="AD366" s="1" t="s">
        <v>2044</v>
      </c>
      <c r="AE366" s="8">
        <f>V357</f>
        <v>947</v>
      </c>
      <c r="AF366" s="1" t="s">
        <v>883</v>
      </c>
      <c r="AG366" s="8">
        <f>(AB366*AE366)</f>
        <v>3314.5</v>
      </c>
    </row>
    <row r="367" spans="1:34" ht="24" customHeight="1">
      <c r="A367" s="218">
        <f t="shared" si="38"/>
        <v>202</v>
      </c>
      <c r="B367" s="219" t="s">
        <v>243</v>
      </c>
      <c r="C367" s="867">
        <v>20.329999999999998</v>
      </c>
      <c r="D367" s="533" t="s">
        <v>784</v>
      </c>
      <c r="H367" s="1" t="s">
        <v>390</v>
      </c>
      <c r="J367" s="10">
        <f>K367-K365</f>
        <v>74.8</v>
      </c>
      <c r="K367" s="8">
        <f>(K365+C19)</f>
        <v>6789.73</v>
      </c>
      <c r="M367" s="8">
        <v>9.8000000000000007</v>
      </c>
      <c r="N367" s="1" t="s">
        <v>1675</v>
      </c>
      <c r="O367" s="1" t="s">
        <v>1676</v>
      </c>
      <c r="P367" s="8">
        <f>(C148)</f>
        <v>145.19999999999999</v>
      </c>
      <c r="Q367" s="1" t="s">
        <v>1675</v>
      </c>
      <c r="R367" s="8">
        <f t="shared" si="39"/>
        <v>1422.96</v>
      </c>
      <c r="U367" t="s">
        <v>390</v>
      </c>
      <c r="W367" s="4"/>
      <c r="X367">
        <f>X365+C19</f>
        <v>7158.96</v>
      </c>
      <c r="Y367">
        <f>X365+X367+X368+X369+X370+X371</f>
        <v>44387.96</v>
      </c>
      <c r="Z367">
        <f>Y367/6</f>
        <v>7397.99</v>
      </c>
      <c r="AB367" s="8">
        <v>10.6</v>
      </c>
      <c r="AC367" s="7" t="s">
        <v>883</v>
      </c>
      <c r="AD367" s="1" t="s">
        <v>1743</v>
      </c>
      <c r="AE367" s="8">
        <f>V358</f>
        <v>884</v>
      </c>
      <c r="AF367" s="1" t="s">
        <v>883</v>
      </c>
      <c r="AG367" s="8">
        <f>(AB367*AE367)</f>
        <v>9370.4</v>
      </c>
    </row>
    <row r="368" spans="1:34" ht="24" customHeight="1">
      <c r="A368" s="218">
        <f t="shared" si="38"/>
        <v>203</v>
      </c>
      <c r="B368" s="219" t="s">
        <v>244</v>
      </c>
      <c r="C368" s="867">
        <v>26.6</v>
      </c>
      <c r="D368" s="533" t="s">
        <v>784</v>
      </c>
      <c r="H368" s="1" t="s">
        <v>392</v>
      </c>
      <c r="J368" s="10">
        <f>K368-K367</f>
        <v>150.9</v>
      </c>
      <c r="K368" s="8">
        <f>(K367+C20)</f>
        <v>6940.63</v>
      </c>
      <c r="L368">
        <f>(K367+K368)/2</f>
        <v>6865.18</v>
      </c>
      <c r="N368" s="1" t="s">
        <v>454</v>
      </c>
      <c r="O368" s="1" t="s">
        <v>455</v>
      </c>
      <c r="P368" s="1" t="s">
        <v>991</v>
      </c>
      <c r="Q368" s="1" t="s">
        <v>454</v>
      </c>
      <c r="R368" s="8">
        <v>0</v>
      </c>
      <c r="U368" t="s">
        <v>392</v>
      </c>
      <c r="W368" s="4"/>
      <c r="X368">
        <f>X367+C20</f>
        <v>7309.86</v>
      </c>
      <c r="Y368">
        <f>SUM(X367:X368)/2</f>
        <v>7234.41</v>
      </c>
      <c r="AB368" s="8">
        <v>7.1</v>
      </c>
      <c r="AC368" s="7" t="s">
        <v>883</v>
      </c>
      <c r="AD368" s="1" t="s">
        <v>1936</v>
      </c>
      <c r="AE368" s="8">
        <f>V359</f>
        <v>618</v>
      </c>
      <c r="AF368" s="1" t="s">
        <v>883</v>
      </c>
      <c r="AG368" s="8">
        <f>(AB368*AE368)</f>
        <v>4387.8</v>
      </c>
      <c r="AH368">
        <f>(AG377+AG376)/2</f>
        <v>6852.81</v>
      </c>
    </row>
    <row r="369" spans="1:34" ht="24" customHeight="1">
      <c r="A369" s="218">
        <f t="shared" si="38"/>
        <v>204</v>
      </c>
      <c r="B369" s="219" t="s">
        <v>245</v>
      </c>
      <c r="C369" s="867">
        <v>33.89</v>
      </c>
      <c r="D369" s="533" t="s">
        <v>784</v>
      </c>
      <c r="H369" s="1" t="s">
        <v>2270</v>
      </c>
      <c r="J369" s="10">
        <f>K369-K368</f>
        <v>150.9</v>
      </c>
      <c r="K369" s="8">
        <f>(K368+C21)</f>
        <v>7091.53</v>
      </c>
      <c r="L369">
        <f>SUM(K367:K369)/3</f>
        <v>6940.63</v>
      </c>
      <c r="R369" s="5" t="s">
        <v>1614</v>
      </c>
      <c r="U369" t="s">
        <v>2270</v>
      </c>
      <c r="W369" s="4"/>
      <c r="X369">
        <f>X368+C20</f>
        <v>7460.76</v>
      </c>
      <c r="Y369">
        <f>SUM(X367:X369)/3</f>
        <v>7309.86</v>
      </c>
      <c r="AB369" s="8">
        <v>21.2</v>
      </c>
      <c r="AC369" s="7" t="s">
        <v>883</v>
      </c>
      <c r="AD369" s="1" t="s">
        <v>324</v>
      </c>
      <c r="AE369" s="8">
        <f>V360</f>
        <v>507</v>
      </c>
      <c r="AF369" s="1" t="s">
        <v>883</v>
      </c>
      <c r="AG369" s="8">
        <f>(AB369*AE369)</f>
        <v>10748.4</v>
      </c>
      <c r="AH369">
        <f>SUM(AG376:AG378)/3</f>
        <v>6928.26</v>
      </c>
    </row>
    <row r="370" spans="1:34" ht="24" customHeight="1">
      <c r="A370" s="218">
        <f t="shared" si="38"/>
        <v>205</v>
      </c>
      <c r="B370" s="219" t="s">
        <v>989</v>
      </c>
      <c r="C370" s="868"/>
      <c r="D370" s="534"/>
      <c r="H370" s="1" t="s">
        <v>384</v>
      </c>
      <c r="J370" s="10">
        <f>K370-K369</f>
        <v>150.9</v>
      </c>
      <c r="K370" s="8">
        <f>K369+C21</f>
        <v>7242.43</v>
      </c>
      <c r="O370" s="1" t="s">
        <v>446</v>
      </c>
      <c r="R370" s="8">
        <f>SUM(R362:R368)</f>
        <v>7417.14</v>
      </c>
      <c r="U370" t="s">
        <v>384</v>
      </c>
      <c r="W370" s="4"/>
      <c r="X370">
        <f>X369+C20</f>
        <v>7611.66</v>
      </c>
      <c r="AC370" s="7" t="s">
        <v>454</v>
      </c>
      <c r="AD370" s="1" t="s">
        <v>455</v>
      </c>
      <c r="AF370" s="1" t="s">
        <v>454</v>
      </c>
      <c r="AG370" s="8">
        <v>0</v>
      </c>
    </row>
    <row r="371" spans="1:34" ht="24" customHeight="1">
      <c r="A371" s="218">
        <f t="shared" si="38"/>
        <v>206</v>
      </c>
      <c r="B371" s="219" t="s">
        <v>243</v>
      </c>
      <c r="C371" s="867">
        <v>13.29</v>
      </c>
      <c r="D371" s="533" t="s">
        <v>784</v>
      </c>
      <c r="H371" s="1" t="s">
        <v>493</v>
      </c>
      <c r="J371" s="10">
        <f>K371-K370</f>
        <v>150.9</v>
      </c>
      <c r="K371" s="8">
        <f>K370+C21</f>
        <v>7393.33</v>
      </c>
      <c r="R371" s="5" t="s">
        <v>1614</v>
      </c>
      <c r="U371" t="s">
        <v>493</v>
      </c>
      <c r="W371" s="4"/>
      <c r="X371">
        <f>X370+C20</f>
        <v>7762.56</v>
      </c>
      <c r="AC371" s="3"/>
      <c r="AF371" s="10"/>
      <c r="AG371" s="5" t="s">
        <v>1614</v>
      </c>
    </row>
    <row r="372" spans="1:34" ht="24" customHeight="1">
      <c r="A372" s="218">
        <f t="shared" si="38"/>
        <v>207</v>
      </c>
      <c r="B372" s="219" t="s">
        <v>244</v>
      </c>
      <c r="C372" s="867">
        <v>18.02</v>
      </c>
      <c r="D372" s="533" t="s">
        <v>784</v>
      </c>
      <c r="H372" s="1" t="s">
        <v>1864</v>
      </c>
      <c r="J372" s="10">
        <f>SUM(K367+K368+K369)/3</f>
        <v>6940.63</v>
      </c>
      <c r="K372" s="8">
        <f>(K367+K368+K369+K370)/4</f>
        <v>7016.08</v>
      </c>
      <c r="O372" s="1" t="s">
        <v>561</v>
      </c>
      <c r="R372" s="8">
        <f>(R370/10)</f>
        <v>741.71</v>
      </c>
      <c r="U372" t="s">
        <v>1864</v>
      </c>
      <c r="W372" s="4">
        <v>2171.31</v>
      </c>
      <c r="X372">
        <f>SUM(X367:X370)/4</f>
        <v>7385.31</v>
      </c>
      <c r="AC372" s="3"/>
      <c r="AD372" s="1" t="s">
        <v>625</v>
      </c>
      <c r="AF372" s="10"/>
      <c r="AG372" s="8">
        <f>SUM(AG364:AG370)</f>
        <v>67025.64</v>
      </c>
    </row>
    <row r="373" spans="1:34" ht="24" customHeight="1">
      <c r="A373" s="218">
        <f t="shared" si="38"/>
        <v>208</v>
      </c>
      <c r="B373" s="219" t="s">
        <v>245</v>
      </c>
      <c r="C373" s="867">
        <v>23.17</v>
      </c>
      <c r="D373" s="533" t="s">
        <v>784</v>
      </c>
      <c r="R373" s="5" t="s">
        <v>2090</v>
      </c>
      <c r="W373" s="4"/>
      <c r="AC373" s="3"/>
      <c r="AF373" s="10"/>
      <c r="AG373" s="5" t="s">
        <v>1614</v>
      </c>
    </row>
    <row r="374" spans="1:34" ht="24" customHeight="1">
      <c r="A374" s="218">
        <f t="shared" si="38"/>
        <v>209</v>
      </c>
      <c r="B374" s="219" t="s">
        <v>1865</v>
      </c>
      <c r="C374" s="868"/>
      <c r="D374" s="533" t="s">
        <v>991</v>
      </c>
      <c r="H374" s="2" t="s">
        <v>1866</v>
      </c>
      <c r="N374" s="1" t="s">
        <v>2289</v>
      </c>
      <c r="O374" s="1" t="s">
        <v>1867</v>
      </c>
      <c r="U374" t="s">
        <v>1866</v>
      </c>
      <c r="W374" s="4"/>
      <c r="AC374" s="3"/>
      <c r="AD374" s="1" t="s">
        <v>788</v>
      </c>
      <c r="AF374" s="10"/>
      <c r="AG374" s="8">
        <f>(AG372/10)</f>
        <v>6702.56</v>
      </c>
    </row>
    <row r="375" spans="1:34" ht="24" customHeight="1">
      <c r="A375" s="218">
        <f t="shared" si="38"/>
        <v>210</v>
      </c>
      <c r="B375" s="219" t="s">
        <v>243</v>
      </c>
      <c r="C375" s="867">
        <v>9</v>
      </c>
      <c r="D375" s="533" t="s">
        <v>784</v>
      </c>
      <c r="H375" s="5" t="s">
        <v>1614</v>
      </c>
      <c r="O375" s="5" t="s">
        <v>1614</v>
      </c>
      <c r="U375" t="s">
        <v>1614</v>
      </c>
      <c r="W375" s="4"/>
      <c r="AC375" s="3"/>
      <c r="AF375" s="10"/>
      <c r="AG375" s="5" t="s">
        <v>2090</v>
      </c>
    </row>
    <row r="376" spans="1:34" ht="24" customHeight="1">
      <c r="A376" s="218">
        <f t="shared" si="38"/>
        <v>211</v>
      </c>
      <c r="B376" s="219" t="s">
        <v>244</v>
      </c>
      <c r="C376" s="867">
        <v>11.58</v>
      </c>
      <c r="D376" s="533" t="s">
        <v>784</v>
      </c>
      <c r="F376" s="11">
        <v>10</v>
      </c>
      <c r="G376" s="7" t="s">
        <v>2289</v>
      </c>
      <c r="H376" s="1" t="s">
        <v>2817</v>
      </c>
      <c r="M376" s="8">
        <v>0.05</v>
      </c>
      <c r="N376" s="1" t="s">
        <v>884</v>
      </c>
      <c r="O376" s="1" t="s">
        <v>2039</v>
      </c>
      <c r="P376" s="8">
        <f>(C84)</f>
        <v>1348</v>
      </c>
      <c r="Q376" s="1" t="s">
        <v>884</v>
      </c>
      <c r="R376" s="8">
        <f>(M376*P376)</f>
        <v>67.400000000000006</v>
      </c>
      <c r="S376" s="50">
        <v>10</v>
      </c>
      <c r="T376" t="s">
        <v>2289</v>
      </c>
      <c r="U376" t="s">
        <v>1440</v>
      </c>
      <c r="W376" s="4"/>
      <c r="AC376" s="3"/>
      <c r="AD376" s="1" t="s">
        <v>390</v>
      </c>
      <c r="AF376" s="10"/>
      <c r="AG376" s="8">
        <f>(AG374+C19)</f>
        <v>6777.36</v>
      </c>
    </row>
    <row r="377" spans="1:34" ht="24" customHeight="1">
      <c r="A377" s="218">
        <f t="shared" si="38"/>
        <v>212</v>
      </c>
      <c r="B377" s="219" t="s">
        <v>245</v>
      </c>
      <c r="C377" s="867">
        <v>14.15</v>
      </c>
      <c r="D377" s="533" t="s">
        <v>784</v>
      </c>
      <c r="H377" s="8" t="str">
        <f>H309</f>
        <v>Bricks of size 22x11x7 cm</v>
      </c>
      <c r="M377" s="8">
        <v>1.1000000000000001</v>
      </c>
      <c r="N377" s="1" t="s">
        <v>883</v>
      </c>
      <c r="O377" s="1" t="s">
        <v>1743</v>
      </c>
      <c r="P377" s="8">
        <f>(C11)</f>
        <v>884</v>
      </c>
      <c r="Q377" s="1" t="s">
        <v>883</v>
      </c>
      <c r="R377" s="8">
        <f>(M377*P377)</f>
        <v>972.4</v>
      </c>
      <c r="U377" t="s">
        <v>431</v>
      </c>
      <c r="W377" s="4"/>
      <c r="AC377" s="3"/>
      <c r="AD377" s="1" t="s">
        <v>392</v>
      </c>
      <c r="AF377" s="10"/>
      <c r="AG377" s="8">
        <f>(AG376+C20)</f>
        <v>6928.26</v>
      </c>
    </row>
    <row r="378" spans="1:34" ht="24" customHeight="1">
      <c r="A378" s="218">
        <f t="shared" si="38"/>
        <v>213</v>
      </c>
      <c r="B378" s="219" t="s">
        <v>1868</v>
      </c>
      <c r="C378" s="868"/>
      <c r="D378" s="534"/>
      <c r="H378" s="5" t="s">
        <v>1614</v>
      </c>
      <c r="M378" s="8">
        <v>0.3</v>
      </c>
      <c r="N378" s="1" t="s">
        <v>883</v>
      </c>
      <c r="O378" s="1" t="s">
        <v>1936</v>
      </c>
      <c r="P378" s="8">
        <f>(C12)</f>
        <v>618</v>
      </c>
      <c r="Q378" s="1" t="s">
        <v>883</v>
      </c>
      <c r="R378" s="8">
        <f>(M378*P378)</f>
        <v>185.4</v>
      </c>
      <c r="U378" t="s">
        <v>1614</v>
      </c>
      <c r="W378" s="4"/>
      <c r="AC378" s="3"/>
      <c r="AD378" s="1" t="s">
        <v>2270</v>
      </c>
      <c r="AF378" s="10"/>
      <c r="AG378" s="8">
        <f>(AG377+C20)</f>
        <v>7079.16</v>
      </c>
    </row>
    <row r="379" spans="1:34" ht="24" customHeight="1">
      <c r="A379" s="218">
        <f t="shared" si="38"/>
        <v>214</v>
      </c>
      <c r="B379" s="219" t="s">
        <v>243</v>
      </c>
      <c r="C379" s="867">
        <v>4.29</v>
      </c>
      <c r="D379" s="533" t="s">
        <v>784</v>
      </c>
      <c r="F379" s="8">
        <f>F311</f>
        <v>4800</v>
      </c>
      <c r="G379" s="7" t="s">
        <v>1449</v>
      </c>
      <c r="H379" s="8" t="str">
        <f>H309</f>
        <v>Bricks of size 22x11x7 cm</v>
      </c>
      <c r="I379" s="8">
        <f>(C80)</f>
        <v>5973.5</v>
      </c>
      <c r="J379" s="1" t="s">
        <v>1622</v>
      </c>
      <c r="K379" s="8">
        <f>(F379*I379)/1000</f>
        <v>28672.799999999999</v>
      </c>
      <c r="M379" s="8">
        <v>1.9</v>
      </c>
      <c r="N379" s="1" t="s">
        <v>883</v>
      </c>
      <c r="O379" s="1" t="s">
        <v>324</v>
      </c>
      <c r="P379" s="8">
        <f>(C13)</f>
        <v>507</v>
      </c>
      <c r="Q379" s="1" t="s">
        <v>883</v>
      </c>
      <c r="R379" s="8">
        <f>(M379*P379)</f>
        <v>963.3</v>
      </c>
      <c r="S379" s="50">
        <v>4600</v>
      </c>
      <c r="T379" t="s">
        <v>1449</v>
      </c>
      <c r="U379" t="s">
        <v>431</v>
      </c>
      <c r="V379">
        <f>AC41</f>
        <v>7035.9</v>
      </c>
      <c r="W379" s="4" t="s">
        <v>1622</v>
      </c>
      <c r="X379">
        <f>S379*V379/1000</f>
        <v>32365.14</v>
      </c>
      <c r="AC379" s="3"/>
      <c r="AD379" s="1" t="s">
        <v>384</v>
      </c>
      <c r="AF379" s="10"/>
      <c r="AG379" s="8">
        <f>AG378+C20</f>
        <v>7230.06</v>
      </c>
    </row>
    <row r="380" spans="1:34" ht="24" customHeight="1">
      <c r="A380" s="218">
        <f t="shared" si="38"/>
        <v>215</v>
      </c>
      <c r="B380" s="219" t="s">
        <v>244</v>
      </c>
      <c r="C380" s="867">
        <v>6.01</v>
      </c>
      <c r="D380" s="533" t="s">
        <v>784</v>
      </c>
      <c r="F380" s="8">
        <v>1.59</v>
      </c>
      <c r="G380" s="7" t="s">
        <v>884</v>
      </c>
      <c r="H380" s="1" t="s">
        <v>1330</v>
      </c>
      <c r="I380" s="8">
        <f>(K40)</f>
        <v>4262.16</v>
      </c>
      <c r="J380" s="1" t="s">
        <v>884</v>
      </c>
      <c r="K380" s="8">
        <f>(F380*I380)</f>
        <v>6776.83</v>
      </c>
      <c r="N380" s="1" t="s">
        <v>454</v>
      </c>
      <c r="O380" s="1" t="s">
        <v>1869</v>
      </c>
      <c r="P380" s="1" t="s">
        <v>991</v>
      </c>
      <c r="Q380" s="1" t="s">
        <v>454</v>
      </c>
      <c r="R380" s="8">
        <v>1.46</v>
      </c>
      <c r="S380" s="50">
        <v>1.59</v>
      </c>
      <c r="T380" t="s">
        <v>884</v>
      </c>
      <c r="U380" t="s">
        <v>1330</v>
      </c>
      <c r="V380">
        <f>I380</f>
        <v>4262.16</v>
      </c>
      <c r="W380" s="4" t="s">
        <v>884</v>
      </c>
      <c r="X380">
        <f>V380*S380</f>
        <v>6776.83</v>
      </c>
      <c r="AC380" s="3"/>
      <c r="AD380" s="1" t="s">
        <v>493</v>
      </c>
      <c r="AF380" s="10"/>
      <c r="AG380" s="8">
        <f>AG379+C20</f>
        <v>7380.96</v>
      </c>
    </row>
    <row r="381" spans="1:34" ht="24" customHeight="1">
      <c r="A381" s="218">
        <f t="shared" si="38"/>
        <v>216</v>
      </c>
      <c r="B381" s="219" t="s">
        <v>245</v>
      </c>
      <c r="C381" s="867">
        <v>6.86</v>
      </c>
      <c r="D381" s="533" t="s">
        <v>784</v>
      </c>
      <c r="F381" s="8">
        <v>7</v>
      </c>
      <c r="G381" s="7" t="s">
        <v>883</v>
      </c>
      <c r="H381" s="1" t="s">
        <v>2044</v>
      </c>
      <c r="I381" s="8">
        <f>(C10)</f>
        <v>947</v>
      </c>
      <c r="J381" s="1" t="s">
        <v>883</v>
      </c>
      <c r="K381" s="8">
        <f>(F381*I381)</f>
        <v>6629</v>
      </c>
      <c r="R381" s="5" t="s">
        <v>1614</v>
      </c>
      <c r="S381" s="50">
        <v>7</v>
      </c>
      <c r="T381" t="s">
        <v>883</v>
      </c>
      <c r="U381" t="s">
        <v>2044</v>
      </c>
      <c r="V381">
        <f>I381</f>
        <v>947</v>
      </c>
      <c r="W381" s="4" t="s">
        <v>883</v>
      </c>
      <c r="X381">
        <f>V381*S381</f>
        <v>6629</v>
      </c>
      <c r="AC381" s="3"/>
      <c r="AD381" s="1" t="s">
        <v>1864</v>
      </c>
      <c r="AF381" s="10"/>
      <c r="AG381" s="8">
        <f>(AG376+AG377+AG378+AG379)/4</f>
        <v>7003.71</v>
      </c>
    </row>
    <row r="382" spans="1:34" ht="24" customHeight="1">
      <c r="A382" s="218">
        <f t="shared" si="38"/>
        <v>217</v>
      </c>
      <c r="B382" s="219" t="s">
        <v>1870</v>
      </c>
      <c r="C382" s="868"/>
      <c r="D382" s="533" t="s">
        <v>991</v>
      </c>
      <c r="F382" s="8">
        <v>7.1</v>
      </c>
      <c r="G382" s="7" t="s">
        <v>883</v>
      </c>
      <c r="H382" s="1" t="s">
        <v>1743</v>
      </c>
      <c r="I382" s="8">
        <f>(C11)</f>
        <v>884</v>
      </c>
      <c r="J382" s="1" t="s">
        <v>883</v>
      </c>
      <c r="K382" s="8">
        <f>(F382*I382)</f>
        <v>6276.4</v>
      </c>
      <c r="O382" s="1" t="s">
        <v>1871</v>
      </c>
      <c r="R382" s="8">
        <f>SUM(R375:R380)</f>
        <v>2189.96</v>
      </c>
      <c r="S382" s="50">
        <v>7.1</v>
      </c>
      <c r="T382" t="s">
        <v>883</v>
      </c>
      <c r="U382" t="s">
        <v>1743</v>
      </c>
      <c r="V382">
        <f>I382</f>
        <v>884</v>
      </c>
      <c r="W382" s="4" t="s">
        <v>883</v>
      </c>
      <c r="X382">
        <f>V382*S382</f>
        <v>6276.4</v>
      </c>
      <c r="AC382" s="3"/>
      <c r="AF382" s="10"/>
    </row>
    <row r="383" spans="1:34" ht="24" customHeight="1">
      <c r="A383" s="218">
        <f t="shared" si="38"/>
        <v>218</v>
      </c>
      <c r="B383" s="219" t="s">
        <v>243</v>
      </c>
      <c r="C383" s="867">
        <v>14.91</v>
      </c>
      <c r="D383" s="533" t="s">
        <v>784</v>
      </c>
      <c r="F383" s="8">
        <v>7.1</v>
      </c>
      <c r="G383" s="7" t="s">
        <v>883</v>
      </c>
      <c r="H383" s="1" t="s">
        <v>1936</v>
      </c>
      <c r="I383" s="8">
        <f>(C12)</f>
        <v>618</v>
      </c>
      <c r="J383" s="1" t="s">
        <v>883</v>
      </c>
      <c r="K383" s="8">
        <f>(F383*I383)</f>
        <v>4387.8</v>
      </c>
      <c r="R383" s="5" t="s">
        <v>1614</v>
      </c>
      <c r="S383" s="50">
        <v>7.1</v>
      </c>
      <c r="T383" t="s">
        <v>883</v>
      </c>
      <c r="U383" t="s">
        <v>1936</v>
      </c>
      <c r="V383">
        <f>I383</f>
        <v>618</v>
      </c>
      <c r="W383" s="4" t="s">
        <v>883</v>
      </c>
      <c r="X383">
        <f>V383*S383</f>
        <v>4387.8</v>
      </c>
      <c r="AC383" s="3"/>
      <c r="AD383" s="2" t="s">
        <v>1866</v>
      </c>
      <c r="AF383" s="10"/>
    </row>
    <row r="384" spans="1:34" ht="24" customHeight="1">
      <c r="A384" s="218">
        <f t="shared" si="38"/>
        <v>219</v>
      </c>
      <c r="B384" s="219" t="s">
        <v>244</v>
      </c>
      <c r="C384" s="867">
        <v>17.579999999999998</v>
      </c>
      <c r="D384" s="533" t="s">
        <v>784</v>
      </c>
      <c r="F384" s="8">
        <v>21.2</v>
      </c>
      <c r="G384" s="7" t="s">
        <v>883</v>
      </c>
      <c r="H384" s="1" t="s">
        <v>324</v>
      </c>
      <c r="I384" s="8">
        <f>(C13)</f>
        <v>507</v>
      </c>
      <c r="J384" s="1" t="s">
        <v>883</v>
      </c>
      <c r="K384" s="8">
        <f>(F384*I384)</f>
        <v>10748.4</v>
      </c>
      <c r="O384" s="1" t="s">
        <v>561</v>
      </c>
      <c r="R384" s="8">
        <f>(R382/100)</f>
        <v>21.9</v>
      </c>
      <c r="S384" s="50">
        <v>21.2</v>
      </c>
      <c r="T384" t="s">
        <v>883</v>
      </c>
      <c r="U384" t="s">
        <v>324</v>
      </c>
      <c r="V384">
        <f>I384</f>
        <v>507</v>
      </c>
      <c r="W384" s="4" t="s">
        <v>883</v>
      </c>
      <c r="X384">
        <f>V384*S384</f>
        <v>10748.4</v>
      </c>
      <c r="AC384" s="3"/>
      <c r="AD384" s="5" t="s">
        <v>1614</v>
      </c>
      <c r="AF384" s="10"/>
    </row>
    <row r="385" spans="1:45" ht="24" customHeight="1">
      <c r="A385" s="218">
        <f t="shared" si="38"/>
        <v>220</v>
      </c>
      <c r="B385" s="219" t="s">
        <v>245</v>
      </c>
      <c r="C385" s="867">
        <v>19.3</v>
      </c>
      <c r="D385" s="533" t="s">
        <v>784</v>
      </c>
      <c r="G385" s="7" t="s">
        <v>454</v>
      </c>
      <c r="H385" s="1" t="s">
        <v>455</v>
      </c>
      <c r="I385" s="1" t="s">
        <v>991</v>
      </c>
      <c r="J385" s="1" t="s">
        <v>454</v>
      </c>
      <c r="K385" s="8">
        <v>0</v>
      </c>
      <c r="R385" s="5" t="s">
        <v>2090</v>
      </c>
      <c r="T385" t="s">
        <v>454</v>
      </c>
      <c r="U385" t="s">
        <v>455</v>
      </c>
      <c r="V385" t="s">
        <v>991</v>
      </c>
      <c r="W385" s="4" t="s">
        <v>454</v>
      </c>
      <c r="X385">
        <v>0</v>
      </c>
      <c r="AB385" s="11">
        <v>10</v>
      </c>
      <c r="AC385" s="7" t="s">
        <v>2289</v>
      </c>
      <c r="AD385" s="1" t="s">
        <v>829</v>
      </c>
      <c r="AF385" s="10"/>
      <c r="AN385" s="11"/>
      <c r="AO385" s="7" t="s">
        <v>2289</v>
      </c>
      <c r="AP385" s="1" t="s">
        <v>4955</v>
      </c>
      <c r="AR385" s="10"/>
    </row>
    <row r="386" spans="1:45" ht="24" customHeight="1">
      <c r="A386" s="218">
        <f t="shared" si="38"/>
        <v>221</v>
      </c>
      <c r="B386" s="219" t="s">
        <v>1133</v>
      </c>
      <c r="C386" s="868"/>
      <c r="D386" s="534"/>
      <c r="K386" s="5" t="s">
        <v>1614</v>
      </c>
      <c r="W386" s="4"/>
      <c r="X386" s="55" t="s">
        <v>433</v>
      </c>
      <c r="AC386" s="3"/>
      <c r="AD386" s="8" t="str">
        <f>AD309</f>
        <v>Bricks of size 23x11.4x7.5 cm</v>
      </c>
      <c r="AF386" s="10"/>
      <c r="AO386" s="3"/>
      <c r="AP386" s="8"/>
      <c r="AR386" s="10"/>
    </row>
    <row r="387" spans="1:45" ht="24" customHeight="1">
      <c r="A387" s="218">
        <f t="shared" si="38"/>
        <v>222</v>
      </c>
      <c r="B387" s="219" t="s">
        <v>243</v>
      </c>
      <c r="C387" s="867">
        <v>15.87</v>
      </c>
      <c r="D387" s="533" t="s">
        <v>784</v>
      </c>
      <c r="H387" s="1" t="s">
        <v>625</v>
      </c>
      <c r="K387" s="8">
        <f>SUM(K379:K385)</f>
        <v>63491.23</v>
      </c>
      <c r="U387" t="s">
        <v>625</v>
      </c>
      <c r="W387" s="4"/>
      <c r="X387">
        <f>SUM(X379:X386)</f>
        <v>67183.570000000007</v>
      </c>
      <c r="AC387" s="3"/>
      <c r="AD387" s="5" t="s">
        <v>1614</v>
      </c>
      <c r="AF387" s="10"/>
      <c r="AO387" s="3"/>
      <c r="AP387" s="5" t="s">
        <v>1614</v>
      </c>
      <c r="AR387" s="10"/>
    </row>
    <row r="388" spans="1:45" ht="35.25" customHeight="1">
      <c r="A388" s="218">
        <f t="shared" si="38"/>
        <v>223</v>
      </c>
      <c r="B388" s="219" t="s">
        <v>244</v>
      </c>
      <c r="C388" s="867">
        <v>20.16</v>
      </c>
      <c r="D388" s="533" t="s">
        <v>784</v>
      </c>
      <c r="K388" s="5" t="s">
        <v>1614</v>
      </c>
      <c r="N388" s="1" t="s">
        <v>686</v>
      </c>
      <c r="O388" s="1" t="s">
        <v>1134</v>
      </c>
      <c r="W388" s="4"/>
      <c r="X388" s="55" t="s">
        <v>433</v>
      </c>
      <c r="AB388" s="8">
        <f>AB311</f>
        <v>4240</v>
      </c>
      <c r="AC388" s="7" t="s">
        <v>1449</v>
      </c>
      <c r="AD388" s="8" t="str">
        <f>AD309</f>
        <v>Bricks of size 23x11.4x7.5 cm</v>
      </c>
      <c r="AE388" s="8">
        <f>AC42</f>
        <v>7235.9</v>
      </c>
      <c r="AF388" s="1" t="s">
        <v>1622</v>
      </c>
      <c r="AG388" s="8">
        <f>(AB388*AE388)/1000</f>
        <v>30680.22</v>
      </c>
      <c r="AN388" s="8">
        <v>91</v>
      </c>
      <c r="AO388" s="7" t="s">
        <v>1449</v>
      </c>
      <c r="AP388" s="806" t="s">
        <v>4956</v>
      </c>
      <c r="AQ388" s="418">
        <v>45.35</v>
      </c>
      <c r="AR388" s="1" t="s">
        <v>1422</v>
      </c>
      <c r="AS388" s="8">
        <f>(AN388*AQ388)</f>
        <v>4126.8500000000004</v>
      </c>
    </row>
    <row r="389" spans="1:45" ht="24" customHeight="1">
      <c r="A389" s="218">
        <f t="shared" si="38"/>
        <v>224</v>
      </c>
      <c r="B389" s="219" t="s">
        <v>245</v>
      </c>
      <c r="C389" s="867">
        <v>22.31</v>
      </c>
      <c r="D389" s="533" t="s">
        <v>784</v>
      </c>
      <c r="H389" s="1" t="s">
        <v>788</v>
      </c>
      <c r="K389" s="8">
        <f>(K387/10)</f>
        <v>6349.12</v>
      </c>
      <c r="O389" s="5" t="s">
        <v>1614</v>
      </c>
      <c r="U389" t="s">
        <v>788</v>
      </c>
      <c r="W389" s="4"/>
      <c r="X389">
        <f>X387/10</f>
        <v>6718.36</v>
      </c>
      <c r="AB389" s="8">
        <v>1.27</v>
      </c>
      <c r="AC389" s="7" t="s">
        <v>884</v>
      </c>
      <c r="AD389" s="1" t="s">
        <v>1330</v>
      </c>
      <c r="AE389" s="8">
        <f>V380</f>
        <v>4262.16</v>
      </c>
      <c r="AF389" s="1" t="s">
        <v>884</v>
      </c>
      <c r="AG389" s="8">
        <f>(AB389*AE389)</f>
        <v>5412.94</v>
      </c>
      <c r="AN389" s="8">
        <v>0.11</v>
      </c>
      <c r="AO389" s="7" t="s">
        <v>884</v>
      </c>
      <c r="AP389" s="1" t="s">
        <v>1330</v>
      </c>
      <c r="AQ389" s="8">
        <f>AE389</f>
        <v>4262.16</v>
      </c>
      <c r="AR389" s="1" t="s">
        <v>884</v>
      </c>
      <c r="AS389" s="8">
        <f>(AN389*AQ389)</f>
        <v>468.84</v>
      </c>
    </row>
    <row r="390" spans="1:45" ht="24" customHeight="1">
      <c r="A390" s="218">
        <f t="shared" si="38"/>
        <v>225</v>
      </c>
      <c r="B390" s="219" t="s">
        <v>2265</v>
      </c>
      <c r="C390" s="445"/>
      <c r="D390" s="444" t="s">
        <v>991</v>
      </c>
      <c r="K390" s="5" t="s">
        <v>2090</v>
      </c>
      <c r="M390" s="8">
        <v>7.0000000000000007E-2</v>
      </c>
      <c r="N390" s="1" t="s">
        <v>884</v>
      </c>
      <c r="O390" s="1" t="s">
        <v>2039</v>
      </c>
      <c r="P390" s="8">
        <f>(C84)</f>
        <v>1348</v>
      </c>
      <c r="Q390" s="1" t="s">
        <v>884</v>
      </c>
      <c r="R390" s="8">
        <f>(M390*P390)</f>
        <v>94.36</v>
      </c>
      <c r="W390" s="4"/>
      <c r="X390" s="55" t="s">
        <v>34</v>
      </c>
      <c r="AB390" s="8">
        <v>7</v>
      </c>
      <c r="AC390" s="7" t="s">
        <v>883</v>
      </c>
      <c r="AD390" s="1" t="s">
        <v>2044</v>
      </c>
      <c r="AE390" s="8">
        <f>V381</f>
        <v>947</v>
      </c>
      <c r="AF390" s="1" t="s">
        <v>883</v>
      </c>
      <c r="AG390" s="8">
        <f>(AB390*AE390)</f>
        <v>6629</v>
      </c>
      <c r="AN390" s="8">
        <v>1.25</v>
      </c>
      <c r="AO390" s="7" t="s">
        <v>883</v>
      </c>
      <c r="AP390" s="1" t="s">
        <v>2044</v>
      </c>
      <c r="AQ390" s="8">
        <f>AE390</f>
        <v>947</v>
      </c>
      <c r="AR390" s="1" t="s">
        <v>883</v>
      </c>
      <c r="AS390" s="8">
        <f>(AN390*AQ390)</f>
        <v>1183.75</v>
      </c>
    </row>
    <row r="391" spans="1:45" ht="24" customHeight="1">
      <c r="A391" s="218">
        <f t="shared" si="38"/>
        <v>226</v>
      </c>
      <c r="B391" s="1" t="s">
        <v>5575</v>
      </c>
      <c r="C391" s="418">
        <v>69.8</v>
      </c>
      <c r="D391" s="219" t="s">
        <v>1804</v>
      </c>
      <c r="M391" s="8">
        <v>1.6</v>
      </c>
      <c r="N391" s="1" t="s">
        <v>883</v>
      </c>
      <c r="O391" s="1" t="s">
        <v>1743</v>
      </c>
      <c r="P391" s="8">
        <f>(C11)</f>
        <v>884</v>
      </c>
      <c r="Q391" s="1" t="s">
        <v>883</v>
      </c>
      <c r="R391" s="8">
        <f>(M391*P391)</f>
        <v>1414.4</v>
      </c>
      <c r="W391" s="4"/>
      <c r="AB391" s="8">
        <v>7.1</v>
      </c>
      <c r="AC391" s="7" t="s">
        <v>883</v>
      </c>
      <c r="AD391" s="1" t="s">
        <v>1743</v>
      </c>
      <c r="AE391" s="8">
        <f>V382</f>
        <v>884</v>
      </c>
      <c r="AF391" s="1" t="s">
        <v>883</v>
      </c>
      <c r="AG391" s="8">
        <f>(AB391*AE391)</f>
        <v>6276.4</v>
      </c>
      <c r="AN391" s="8"/>
      <c r="AO391" s="7"/>
      <c r="AP391" s="1"/>
      <c r="AQ391" s="8"/>
      <c r="AR391" s="1"/>
      <c r="AS391" s="8"/>
    </row>
    <row r="392" spans="1:45" ht="24" customHeight="1">
      <c r="A392" s="218">
        <f t="shared" si="38"/>
        <v>227</v>
      </c>
      <c r="B392" s="219" t="s">
        <v>1136</v>
      </c>
      <c r="C392" s="418">
        <v>98.6</v>
      </c>
      <c r="D392" s="219" t="s">
        <v>1804</v>
      </c>
      <c r="G392" s="7" t="s">
        <v>686</v>
      </c>
      <c r="H392" s="1" t="s">
        <v>2979</v>
      </c>
      <c r="M392" s="8">
        <v>0.5</v>
      </c>
      <c r="N392" s="1" t="s">
        <v>883</v>
      </c>
      <c r="O392" s="1" t="s">
        <v>1936</v>
      </c>
      <c r="P392" s="8">
        <f>(C12)</f>
        <v>618</v>
      </c>
      <c r="Q392" s="1" t="s">
        <v>883</v>
      </c>
      <c r="R392" s="8">
        <f>(M392*P392)</f>
        <v>309</v>
      </c>
      <c r="T392" t="s">
        <v>686</v>
      </c>
      <c r="U392" t="s">
        <v>434</v>
      </c>
      <c r="W392" s="4"/>
      <c r="AB392" s="8">
        <v>7.1</v>
      </c>
      <c r="AC392" s="7" t="s">
        <v>883</v>
      </c>
      <c r="AD392" s="1" t="s">
        <v>1936</v>
      </c>
      <c r="AE392" s="8">
        <f>V383</f>
        <v>618</v>
      </c>
      <c r="AF392" s="1" t="s">
        <v>883</v>
      </c>
      <c r="AG392" s="8">
        <f>(AB392*AE392)</f>
        <v>4387.8</v>
      </c>
      <c r="AN392" s="8">
        <v>0.88</v>
      </c>
      <c r="AO392" s="7" t="s">
        <v>883</v>
      </c>
      <c r="AP392" s="1" t="s">
        <v>1936</v>
      </c>
      <c r="AQ392" s="8">
        <f>AE392</f>
        <v>618</v>
      </c>
      <c r="AR392" s="1" t="s">
        <v>883</v>
      </c>
      <c r="AS392" s="8">
        <f>(AN392*AQ392)</f>
        <v>543.84</v>
      </c>
    </row>
    <row r="393" spans="1:45" ht="24" customHeight="1">
      <c r="A393" s="218">
        <f t="shared" si="38"/>
        <v>228</v>
      </c>
      <c r="B393" s="219" t="s">
        <v>1137</v>
      </c>
      <c r="C393" s="418">
        <v>128</v>
      </c>
      <c r="D393" s="219" t="s">
        <v>1804</v>
      </c>
      <c r="H393" s="5" t="s">
        <v>1614</v>
      </c>
      <c r="M393" s="8">
        <v>2.7</v>
      </c>
      <c r="N393" s="1" t="s">
        <v>883</v>
      </c>
      <c r="O393" s="1" t="s">
        <v>324</v>
      </c>
      <c r="P393" s="8">
        <f>(C13)</f>
        <v>507</v>
      </c>
      <c r="Q393" s="1" t="s">
        <v>883</v>
      </c>
      <c r="R393" s="8">
        <f>(M393*P393)</f>
        <v>1368.9</v>
      </c>
      <c r="U393" t="s">
        <v>1614</v>
      </c>
      <c r="W393" s="4"/>
      <c r="AB393" s="8">
        <v>21.2</v>
      </c>
      <c r="AC393" s="7" t="s">
        <v>883</v>
      </c>
      <c r="AD393" s="1" t="s">
        <v>324</v>
      </c>
      <c r="AE393" s="8">
        <f>V384</f>
        <v>507</v>
      </c>
      <c r="AF393" s="1" t="s">
        <v>883</v>
      </c>
      <c r="AG393" s="8">
        <f>(AB393*AE393)</f>
        <v>10748.4</v>
      </c>
      <c r="AN393" s="8">
        <v>0.88</v>
      </c>
      <c r="AO393" s="7" t="s">
        <v>883</v>
      </c>
      <c r="AP393" s="1" t="s">
        <v>324</v>
      </c>
      <c r="AQ393" s="8">
        <f>AE393</f>
        <v>507</v>
      </c>
      <c r="AR393" s="1" t="s">
        <v>883</v>
      </c>
      <c r="AS393" s="8">
        <f>(AN393*AQ393)</f>
        <v>446.16</v>
      </c>
    </row>
    <row r="394" spans="1:45" ht="24" customHeight="1">
      <c r="A394" s="218">
        <f t="shared" si="38"/>
        <v>229</v>
      </c>
      <c r="B394" s="219" t="s">
        <v>1138</v>
      </c>
      <c r="C394" s="418">
        <v>151.4</v>
      </c>
      <c r="D394" s="219" t="s">
        <v>1804</v>
      </c>
      <c r="F394" s="8">
        <v>1.1000000000000001</v>
      </c>
      <c r="G394" s="7" t="s">
        <v>884</v>
      </c>
      <c r="H394" s="1" t="s">
        <v>1139</v>
      </c>
      <c r="I394" s="8">
        <f>(K389)</f>
        <v>6349.12</v>
      </c>
      <c r="J394" s="1" t="s">
        <v>884</v>
      </c>
      <c r="K394" s="8">
        <f>(F394*I394)</f>
        <v>6984.03</v>
      </c>
      <c r="N394" s="1" t="s">
        <v>454</v>
      </c>
      <c r="O394" s="1" t="s">
        <v>1869</v>
      </c>
      <c r="P394" s="1" t="s">
        <v>991</v>
      </c>
      <c r="Q394" s="1" t="s">
        <v>454</v>
      </c>
      <c r="R394" s="8">
        <v>2.09</v>
      </c>
      <c r="S394" s="50">
        <v>1.1200000000000001</v>
      </c>
      <c r="T394" t="s">
        <v>884</v>
      </c>
      <c r="U394" t="s">
        <v>1139</v>
      </c>
      <c r="V394">
        <f>X389</f>
        <v>6718.36</v>
      </c>
      <c r="W394" s="4" t="s">
        <v>884</v>
      </c>
      <c r="X394">
        <f>V394*S394</f>
        <v>7524.56</v>
      </c>
      <c r="AC394" s="7" t="s">
        <v>454</v>
      </c>
      <c r="AD394" s="1" t="s">
        <v>455</v>
      </c>
      <c r="AE394" s="1" t="s">
        <v>991</v>
      </c>
      <c r="AF394" s="1" t="s">
        <v>454</v>
      </c>
      <c r="AG394" s="8">
        <v>0</v>
      </c>
      <c r="AO394" s="7" t="s">
        <v>454</v>
      </c>
      <c r="AP394" s="1" t="s">
        <v>455</v>
      </c>
      <c r="AQ394" s="1" t="s">
        <v>991</v>
      </c>
      <c r="AR394" s="1" t="s">
        <v>454</v>
      </c>
      <c r="AS394" s="8">
        <v>0</v>
      </c>
    </row>
    <row r="395" spans="1:45" ht="24" customHeight="1">
      <c r="A395" s="218">
        <f t="shared" si="38"/>
        <v>230</v>
      </c>
      <c r="B395" s="219" t="s">
        <v>1140</v>
      </c>
      <c r="C395" s="418">
        <v>163</v>
      </c>
      <c r="D395" s="219" t="s">
        <v>1804</v>
      </c>
      <c r="F395" s="8">
        <v>1</v>
      </c>
      <c r="G395" s="7" t="s">
        <v>784</v>
      </c>
      <c r="H395" s="1" t="s">
        <v>2044</v>
      </c>
      <c r="I395" s="8">
        <f>(C10)</f>
        <v>947</v>
      </c>
      <c r="J395" s="1" t="s">
        <v>883</v>
      </c>
      <c r="K395" s="8">
        <f>(F395*I395)</f>
        <v>947</v>
      </c>
      <c r="R395" s="5" t="s">
        <v>1614</v>
      </c>
      <c r="S395" s="50">
        <v>1</v>
      </c>
      <c r="T395" t="s">
        <v>784</v>
      </c>
      <c r="U395" t="s">
        <v>2044</v>
      </c>
      <c r="V395">
        <f>I395</f>
        <v>947</v>
      </c>
      <c r="W395" s="4" t="s">
        <v>883</v>
      </c>
      <c r="X395">
        <f>V395*S395</f>
        <v>947</v>
      </c>
      <c r="AC395" s="3"/>
      <c r="AF395" s="10"/>
      <c r="AG395" s="5" t="s">
        <v>1614</v>
      </c>
      <c r="AO395" s="3"/>
      <c r="AR395" s="10"/>
      <c r="AS395" s="5" t="s">
        <v>1614</v>
      </c>
    </row>
    <row r="396" spans="1:45" ht="24" customHeight="1">
      <c r="A396" s="218">
        <f t="shared" si="38"/>
        <v>231</v>
      </c>
      <c r="B396" s="219" t="s">
        <v>243</v>
      </c>
      <c r="C396" s="418">
        <v>209</v>
      </c>
      <c r="D396" s="219" t="s">
        <v>1804</v>
      </c>
      <c r="G396" s="7" t="s">
        <v>454</v>
      </c>
      <c r="H396" s="1" t="s">
        <v>455</v>
      </c>
      <c r="I396" s="1" t="s">
        <v>991</v>
      </c>
      <c r="J396" s="1" t="s">
        <v>454</v>
      </c>
      <c r="K396" s="8">
        <v>0</v>
      </c>
      <c r="O396" s="1" t="s">
        <v>1871</v>
      </c>
      <c r="R396" s="8">
        <f>SUM(R389:R394)</f>
        <v>3188.75</v>
      </c>
      <c r="T396" t="s">
        <v>454</v>
      </c>
      <c r="U396" t="s">
        <v>455</v>
      </c>
      <c r="V396" t="s">
        <v>991</v>
      </c>
      <c r="W396" s="4" t="s">
        <v>454</v>
      </c>
      <c r="X396">
        <v>0</v>
      </c>
      <c r="AC396" s="3"/>
      <c r="AD396" s="1" t="s">
        <v>625</v>
      </c>
      <c r="AF396" s="10"/>
      <c r="AG396" s="8">
        <f>SUM(AG388:AG394)</f>
        <v>64134.76</v>
      </c>
      <c r="AO396" s="3"/>
      <c r="AP396" s="1" t="s">
        <v>4957</v>
      </c>
      <c r="AR396" s="10"/>
      <c r="AS396" s="8">
        <f>SUM(AS388:AS394)</f>
        <v>6769.44</v>
      </c>
    </row>
    <row r="397" spans="1:45" ht="24" customHeight="1">
      <c r="A397" s="218">
        <f t="shared" si="38"/>
        <v>232</v>
      </c>
      <c r="B397" s="219" t="s">
        <v>4202</v>
      </c>
      <c r="C397" s="418">
        <v>244.4</v>
      </c>
      <c r="D397" s="219" t="s">
        <v>1804</v>
      </c>
      <c r="K397" s="5" t="s">
        <v>1614</v>
      </c>
      <c r="R397" s="5" t="s">
        <v>1614</v>
      </c>
      <c r="W397" s="4"/>
      <c r="X397" s="55" t="s">
        <v>433</v>
      </c>
      <c r="AC397" s="3"/>
      <c r="AF397" s="10"/>
      <c r="AG397" s="5" t="s">
        <v>1614</v>
      </c>
      <c r="AO397" s="3"/>
      <c r="AR397" s="10"/>
      <c r="AS397" s="5" t="s">
        <v>1614</v>
      </c>
    </row>
    <row r="398" spans="1:45" ht="24" customHeight="1">
      <c r="A398" s="218">
        <f t="shared" si="38"/>
        <v>233</v>
      </c>
      <c r="B398" s="1" t="s">
        <v>5576</v>
      </c>
      <c r="C398" s="221"/>
      <c r="D398" s="221"/>
      <c r="H398" s="1" t="s">
        <v>446</v>
      </c>
      <c r="K398" s="8">
        <f>SUM(K394:K396)</f>
        <v>7931.03</v>
      </c>
      <c r="O398" s="1" t="s">
        <v>561</v>
      </c>
      <c r="R398" s="8">
        <f>(R396/100)</f>
        <v>31.89</v>
      </c>
      <c r="U398" t="s">
        <v>446</v>
      </c>
      <c r="W398" s="4"/>
      <c r="X398">
        <f>SUM(X394:X396)</f>
        <v>8471.56</v>
      </c>
      <c r="AC398" s="3"/>
      <c r="AD398" s="1" t="s">
        <v>788</v>
      </c>
      <c r="AF398" s="10"/>
      <c r="AG398" s="8">
        <f>(AG396/10)</f>
        <v>6413.48</v>
      </c>
      <c r="AO398" s="3"/>
      <c r="AP398" s="1" t="s">
        <v>561</v>
      </c>
      <c r="AR398" s="10"/>
      <c r="AS398" s="8">
        <f>(AS396/10.71)</f>
        <v>632.07000000000005</v>
      </c>
    </row>
    <row r="399" spans="1:45" ht="24" customHeight="1">
      <c r="A399" s="218">
        <f t="shared" si="38"/>
        <v>234</v>
      </c>
      <c r="B399" s="219" t="s">
        <v>1135</v>
      </c>
      <c r="C399" s="418">
        <v>13.6</v>
      </c>
      <c r="D399" s="219" t="s">
        <v>883</v>
      </c>
      <c r="K399" s="5" t="s">
        <v>1614</v>
      </c>
      <c r="R399" s="5" t="s">
        <v>2090</v>
      </c>
      <c r="W399" s="4"/>
      <c r="X399" s="55" t="s">
        <v>433</v>
      </c>
      <c r="AC399" s="3"/>
      <c r="AF399" s="10"/>
      <c r="AG399" s="5" t="s">
        <v>2090</v>
      </c>
      <c r="AO399" s="3"/>
      <c r="AR399" s="10"/>
      <c r="AS399" s="5" t="s">
        <v>2090</v>
      </c>
    </row>
    <row r="400" spans="1:45" ht="24" customHeight="1">
      <c r="A400" s="218">
        <f t="shared" si="38"/>
        <v>235</v>
      </c>
      <c r="B400" s="219" t="s">
        <v>1136</v>
      </c>
      <c r="C400" s="418">
        <v>23.2</v>
      </c>
      <c r="D400" s="219" t="s">
        <v>883</v>
      </c>
      <c r="H400" s="1" t="s">
        <v>561</v>
      </c>
      <c r="K400" s="38">
        <f>(K398/10)</f>
        <v>793.1</v>
      </c>
      <c r="N400" s="1" t="s">
        <v>686</v>
      </c>
      <c r="O400" s="1" t="s">
        <v>353</v>
      </c>
      <c r="U400" t="s">
        <v>561</v>
      </c>
      <c r="W400" s="4"/>
      <c r="X400">
        <f>X398/10</f>
        <v>847.16</v>
      </c>
      <c r="AC400" s="3"/>
      <c r="AF400" s="10"/>
      <c r="AP400" s="1" t="s">
        <v>390</v>
      </c>
      <c r="AR400" s="10">
        <f>AF411</f>
        <v>8.5299999999999994</v>
      </c>
      <c r="AS400" s="38">
        <f>AS398+AR400</f>
        <v>640.6</v>
      </c>
    </row>
    <row r="401" spans="1:45" ht="24" customHeight="1">
      <c r="A401" s="218">
        <f t="shared" si="38"/>
        <v>236</v>
      </c>
      <c r="B401" s="219" t="s">
        <v>1137</v>
      </c>
      <c r="C401" s="418">
        <v>52</v>
      </c>
      <c r="D401" s="219" t="s">
        <v>883</v>
      </c>
      <c r="K401" s="5" t="s">
        <v>2090</v>
      </c>
      <c r="O401" s="5" t="s">
        <v>1614</v>
      </c>
      <c r="W401" s="4"/>
      <c r="X401" s="55" t="s">
        <v>34</v>
      </c>
      <c r="AC401" s="7" t="s">
        <v>686</v>
      </c>
      <c r="AD401" s="1" t="s">
        <v>3261</v>
      </c>
      <c r="AF401" s="10"/>
      <c r="AP401" s="1" t="s">
        <v>392</v>
      </c>
      <c r="AR401" s="10">
        <f>AF412</f>
        <v>17.2</v>
      </c>
      <c r="AS401" s="38">
        <f t="shared" ref="AS401:AS406" si="40">AS400+AR401</f>
        <v>657.8</v>
      </c>
    </row>
    <row r="402" spans="1:45" ht="24" customHeight="1">
      <c r="A402" s="218">
        <f t="shared" si="38"/>
        <v>237</v>
      </c>
      <c r="B402" s="219" t="s">
        <v>1138</v>
      </c>
      <c r="C402" s="418">
        <v>69.8</v>
      </c>
      <c r="D402" s="219" t="s">
        <v>883</v>
      </c>
      <c r="H402" s="1" t="s">
        <v>390</v>
      </c>
      <c r="J402" s="10">
        <f>K402-K400</f>
        <v>8.23</v>
      </c>
      <c r="K402" s="38">
        <f>(K400+C19/10*F394)</f>
        <v>801.33</v>
      </c>
      <c r="M402" s="8">
        <v>10</v>
      </c>
      <c r="N402" s="1" t="s">
        <v>620</v>
      </c>
      <c r="O402" s="1" t="s">
        <v>1134</v>
      </c>
      <c r="P402" s="8">
        <f>(R398)</f>
        <v>31.89</v>
      </c>
      <c r="Q402" s="1" t="s">
        <v>620</v>
      </c>
      <c r="R402" s="8">
        <f>(M402*P402)</f>
        <v>318.89999999999998</v>
      </c>
      <c r="U402" s="36" t="s">
        <v>390</v>
      </c>
      <c r="W402" s="4">
        <f>0.112*C19</f>
        <v>8.3800000000000008</v>
      </c>
      <c r="X402" s="36">
        <f>X400+W402</f>
        <v>855.54</v>
      </c>
      <c r="AC402" s="3"/>
      <c r="AD402" s="5" t="s">
        <v>1614</v>
      </c>
      <c r="AF402" s="10"/>
      <c r="AP402" s="1" t="s">
        <v>2270</v>
      </c>
      <c r="AR402" s="10">
        <f>AR401</f>
        <v>17.2</v>
      </c>
      <c r="AS402" s="38">
        <f t="shared" si="40"/>
        <v>675</v>
      </c>
    </row>
    <row r="403" spans="1:45" ht="24" customHeight="1">
      <c r="A403" s="218">
        <f t="shared" si="38"/>
        <v>238</v>
      </c>
      <c r="B403" s="219" t="s">
        <v>1140</v>
      </c>
      <c r="C403" s="418">
        <v>87</v>
      </c>
      <c r="D403" s="219" t="s">
        <v>883</v>
      </c>
      <c r="H403" s="1" t="s">
        <v>392</v>
      </c>
      <c r="J403" s="10">
        <f>K403-K402</f>
        <v>16.600000000000001</v>
      </c>
      <c r="K403" s="38">
        <f>(K402+C20/10*F394)</f>
        <v>817.93</v>
      </c>
      <c r="M403" s="8">
        <v>10</v>
      </c>
      <c r="N403" s="1" t="s">
        <v>620</v>
      </c>
      <c r="O403" s="1" t="s">
        <v>1556</v>
      </c>
      <c r="P403" s="8">
        <f>(R398/2)</f>
        <v>15.95</v>
      </c>
      <c r="Q403" s="1" t="s">
        <v>620</v>
      </c>
      <c r="R403" s="8">
        <f>(M403*P403)</f>
        <v>159.5</v>
      </c>
      <c r="U403" s="36" t="s">
        <v>392</v>
      </c>
      <c r="W403" s="4">
        <f>0.112*C20</f>
        <v>16.899999999999999</v>
      </c>
      <c r="X403" s="36">
        <f>X402+W403</f>
        <v>872.44</v>
      </c>
      <c r="AB403" s="8">
        <v>1.1399999999999999</v>
      </c>
      <c r="AC403" s="7" t="s">
        <v>884</v>
      </c>
      <c r="AD403" s="1" t="s">
        <v>1139</v>
      </c>
      <c r="AE403" s="8">
        <f>(AG398)</f>
        <v>6413.48</v>
      </c>
      <c r="AF403" s="1" t="s">
        <v>884</v>
      </c>
      <c r="AG403" s="8">
        <f>(AB403*AE403)</f>
        <v>7311.37</v>
      </c>
      <c r="AP403" s="1" t="s">
        <v>384</v>
      </c>
      <c r="AR403" s="10">
        <f>AR402</f>
        <v>17.2</v>
      </c>
      <c r="AS403" s="38">
        <f t="shared" si="40"/>
        <v>692.2</v>
      </c>
    </row>
    <row r="404" spans="1:45" ht="24" customHeight="1">
      <c r="A404" s="218">
        <f t="shared" si="38"/>
        <v>239</v>
      </c>
      <c r="B404" s="219" t="s">
        <v>243</v>
      </c>
      <c r="C404" s="418">
        <v>116.3</v>
      </c>
      <c r="D404" s="219" t="s">
        <v>883</v>
      </c>
      <c r="H404" s="1" t="s">
        <v>2270</v>
      </c>
      <c r="K404" s="38">
        <f>(K403+C21/10*F394)</f>
        <v>834.53</v>
      </c>
      <c r="O404" s="1" t="s">
        <v>1557</v>
      </c>
      <c r="R404" s="5" t="s">
        <v>1614</v>
      </c>
      <c r="U404" s="36" t="s">
        <v>2270</v>
      </c>
      <c r="W404" s="4">
        <f>W403</f>
        <v>16.899999999999999</v>
      </c>
      <c r="X404" s="36">
        <f>X403+W404</f>
        <v>889.34</v>
      </c>
      <c r="AB404" s="8">
        <v>1</v>
      </c>
      <c r="AC404" s="7" t="s">
        <v>784</v>
      </c>
      <c r="AD404" s="1" t="s">
        <v>2044</v>
      </c>
      <c r="AE404" s="8">
        <f>AE390</f>
        <v>947</v>
      </c>
      <c r="AF404" s="1" t="s">
        <v>883</v>
      </c>
      <c r="AG404" s="8">
        <f>(AB404*AE404)</f>
        <v>947</v>
      </c>
      <c r="AP404" s="1" t="s">
        <v>1559</v>
      </c>
      <c r="AR404" s="10">
        <f>AR403</f>
        <v>17.2</v>
      </c>
      <c r="AS404" s="38">
        <f t="shared" si="40"/>
        <v>709.4</v>
      </c>
    </row>
    <row r="405" spans="1:45" ht="24" customHeight="1">
      <c r="A405" s="218">
        <f t="shared" si="38"/>
        <v>240</v>
      </c>
      <c r="B405" s="704" t="s">
        <v>6323</v>
      </c>
      <c r="C405" s="441">
        <v>278.3</v>
      </c>
      <c r="D405" s="705" t="s">
        <v>883</v>
      </c>
      <c r="H405" s="1" t="s">
        <v>384</v>
      </c>
      <c r="K405" s="38">
        <f>(K404+C21/10*F394)</f>
        <v>851.13</v>
      </c>
      <c r="R405" s="8">
        <f>SUM(R402:R403)</f>
        <v>478.4</v>
      </c>
      <c r="U405" s="36" t="s">
        <v>384</v>
      </c>
      <c r="W405" s="4">
        <f>W403</f>
        <v>16.899999999999999</v>
      </c>
      <c r="X405" s="36">
        <f>X404+W405</f>
        <v>906.24</v>
      </c>
      <c r="AC405" s="7" t="s">
        <v>454</v>
      </c>
      <c r="AD405" s="1" t="s">
        <v>455</v>
      </c>
      <c r="AE405" s="1" t="s">
        <v>991</v>
      </c>
      <c r="AF405" s="1" t="s">
        <v>454</v>
      </c>
      <c r="AG405" s="8">
        <v>0</v>
      </c>
      <c r="AP405" s="1" t="s">
        <v>3640</v>
      </c>
      <c r="AR405" s="10">
        <f>AR404</f>
        <v>17.2</v>
      </c>
      <c r="AS405" s="38">
        <f t="shared" si="40"/>
        <v>726.6</v>
      </c>
    </row>
    <row r="406" spans="1:45" ht="24" customHeight="1">
      <c r="A406" s="218">
        <f t="shared" si="38"/>
        <v>241</v>
      </c>
      <c r="B406" s="1" t="s">
        <v>5577</v>
      </c>
      <c r="C406" s="221"/>
      <c r="D406" s="219" t="s">
        <v>991</v>
      </c>
      <c r="H406" s="1" t="s">
        <v>1559</v>
      </c>
      <c r="K406" s="38">
        <f>(K405+C21/10*F394)</f>
        <v>867.73</v>
      </c>
      <c r="L406">
        <f>K406-K405</f>
        <v>16.600000000000001</v>
      </c>
      <c r="O406" s="1" t="s">
        <v>446</v>
      </c>
      <c r="R406" s="5" t="s">
        <v>1614</v>
      </c>
      <c r="U406" s="36" t="s">
        <v>1559</v>
      </c>
      <c r="W406" s="4">
        <f>W405</f>
        <v>16.899999999999999</v>
      </c>
      <c r="X406" s="36">
        <f>X405+W406</f>
        <v>923.14</v>
      </c>
      <c r="AC406" s="3"/>
      <c r="AF406" s="10"/>
      <c r="AG406" s="5" t="s">
        <v>1614</v>
      </c>
      <c r="AP406" s="1" t="s">
        <v>3641</v>
      </c>
      <c r="AR406" s="10">
        <f>AR405</f>
        <v>17.2</v>
      </c>
      <c r="AS406" s="38">
        <f t="shared" si="40"/>
        <v>743.8</v>
      </c>
    </row>
    <row r="407" spans="1:45" ht="24" customHeight="1">
      <c r="A407" s="218">
        <f t="shared" si="38"/>
        <v>242</v>
      </c>
      <c r="B407" s="219" t="s">
        <v>1135</v>
      </c>
      <c r="C407" s="418">
        <v>13.6</v>
      </c>
      <c r="D407" s="219" t="s">
        <v>883</v>
      </c>
      <c r="F407" s="11">
        <v>11</v>
      </c>
      <c r="G407" s="7" t="s">
        <v>2289</v>
      </c>
      <c r="H407" s="1" t="s">
        <v>824</v>
      </c>
      <c r="L407">
        <f>K406+L406</f>
        <v>884.33</v>
      </c>
      <c r="R407" s="8">
        <f>(R405/10)</f>
        <v>47.84</v>
      </c>
      <c r="S407" s="50">
        <v>11</v>
      </c>
      <c r="T407" t="s">
        <v>2289</v>
      </c>
      <c r="U407" t="s">
        <v>824</v>
      </c>
      <c r="W407" s="4"/>
      <c r="AC407" s="3"/>
      <c r="AD407" s="1" t="s">
        <v>446</v>
      </c>
      <c r="AF407" s="10"/>
      <c r="AG407" s="8">
        <f>SUM(AG403:AG405)</f>
        <v>8258.3700000000008</v>
      </c>
    </row>
    <row r="408" spans="1:45" ht="24" customHeight="1">
      <c r="A408" s="218">
        <f t="shared" si="38"/>
        <v>243</v>
      </c>
      <c r="B408" s="219" t="s">
        <v>1136</v>
      </c>
      <c r="C408" s="418">
        <v>15.9</v>
      </c>
      <c r="D408" s="219" t="s">
        <v>883</v>
      </c>
      <c r="H408" s="8" t="str">
        <f>H309</f>
        <v>Bricks of size 22x11x7 cm</v>
      </c>
      <c r="O408" s="1" t="s">
        <v>561</v>
      </c>
      <c r="R408" s="5" t="s">
        <v>2090</v>
      </c>
      <c r="U408" t="s">
        <v>431</v>
      </c>
      <c r="W408" s="4"/>
      <c r="AC408" s="3"/>
      <c r="AF408" s="10"/>
      <c r="AG408" s="5" t="s">
        <v>1614</v>
      </c>
    </row>
    <row r="409" spans="1:45" ht="24" customHeight="1">
      <c r="A409" s="218">
        <f t="shared" si="38"/>
        <v>244</v>
      </c>
      <c r="B409" s="219" t="s">
        <v>1137</v>
      </c>
      <c r="C409" s="418">
        <v>28.6</v>
      </c>
      <c r="D409" s="219" t="s">
        <v>883</v>
      </c>
      <c r="H409" s="5" t="s">
        <v>1614</v>
      </c>
      <c r="U409" t="s">
        <v>1614</v>
      </c>
      <c r="W409" s="4"/>
      <c r="AC409" s="3"/>
      <c r="AD409" s="1" t="s">
        <v>561</v>
      </c>
      <c r="AF409" s="10"/>
      <c r="AG409" s="38">
        <f>(AG407/10)</f>
        <v>825.84</v>
      </c>
    </row>
    <row r="410" spans="1:45" ht="24" customHeight="1">
      <c r="A410" s="218">
        <f t="shared" si="38"/>
        <v>245</v>
      </c>
      <c r="B410" s="219" t="s">
        <v>1138</v>
      </c>
      <c r="C410" s="418">
        <v>46.5</v>
      </c>
      <c r="D410" s="219" t="s">
        <v>883</v>
      </c>
      <c r="F410" s="8">
        <f>F311</f>
        <v>4800</v>
      </c>
      <c r="G410" s="7" t="s">
        <v>1449</v>
      </c>
      <c r="H410" s="8" t="str">
        <f>H309</f>
        <v>Bricks of size 22x11x7 cm</v>
      </c>
      <c r="I410" s="8">
        <f>(C80)</f>
        <v>5973.5</v>
      </c>
      <c r="J410" s="1" t="s">
        <v>1560</v>
      </c>
      <c r="K410" s="8">
        <f>(F410*I410)/1000</f>
        <v>28672.799999999999</v>
      </c>
      <c r="N410" s="1" t="s">
        <v>2289</v>
      </c>
      <c r="O410" s="1" t="s">
        <v>1561</v>
      </c>
      <c r="S410" s="50">
        <v>4600</v>
      </c>
      <c r="T410" t="s">
        <v>1449</v>
      </c>
      <c r="U410" t="s">
        <v>431</v>
      </c>
      <c r="V410">
        <f t="shared" ref="V410:V415" si="41">V379</f>
        <v>7035.9</v>
      </c>
      <c r="W410" s="4" t="s">
        <v>1560</v>
      </c>
      <c r="X410">
        <f>V410*S410/1000</f>
        <v>32365.14</v>
      </c>
      <c r="AC410" s="3"/>
      <c r="AF410" s="10"/>
      <c r="AG410" s="5" t="s">
        <v>2090</v>
      </c>
    </row>
    <row r="411" spans="1:45" ht="24" customHeight="1">
      <c r="A411" s="218">
        <f t="shared" ref="A411:A421" si="42">(A410+1)</f>
        <v>246</v>
      </c>
      <c r="B411" s="219" t="s">
        <v>1140</v>
      </c>
      <c r="C411" s="418">
        <v>58.1</v>
      </c>
      <c r="D411" s="219" t="s">
        <v>883</v>
      </c>
      <c r="F411" s="8">
        <f>F380</f>
        <v>1.59</v>
      </c>
      <c r="G411" s="7" t="s">
        <v>884</v>
      </c>
      <c r="H411" s="1" t="s">
        <v>1330</v>
      </c>
      <c r="I411" s="8">
        <f>(K40)</f>
        <v>4262.16</v>
      </c>
      <c r="J411" s="1" t="s">
        <v>884</v>
      </c>
      <c r="K411" s="8">
        <f>(F411*I411)</f>
        <v>6776.83</v>
      </c>
      <c r="O411" s="1" t="s">
        <v>1562</v>
      </c>
      <c r="S411" s="50">
        <v>1.59</v>
      </c>
      <c r="T411" t="s">
        <v>884</v>
      </c>
      <c r="U411" t="s">
        <v>1330</v>
      </c>
      <c r="V411">
        <f t="shared" si="41"/>
        <v>4262.16</v>
      </c>
      <c r="W411" s="4" t="s">
        <v>884</v>
      </c>
      <c r="X411">
        <f t="shared" ref="X411:X416" si="43">V411*S411</f>
        <v>6776.83</v>
      </c>
      <c r="AC411" s="3"/>
      <c r="AD411" s="1" t="s">
        <v>390</v>
      </c>
      <c r="AF411" s="10">
        <f>C19*0.114</f>
        <v>8.5299999999999994</v>
      </c>
      <c r="AG411" s="38">
        <f>AG409+AF411</f>
        <v>834.37</v>
      </c>
    </row>
    <row r="412" spans="1:45" ht="24" customHeight="1">
      <c r="A412" s="218">
        <f t="shared" si="42"/>
        <v>247</v>
      </c>
      <c r="B412" s="219" t="s">
        <v>243</v>
      </c>
      <c r="C412" s="418">
        <v>69.8</v>
      </c>
      <c r="D412" s="219" t="s">
        <v>883</v>
      </c>
      <c r="F412" s="8">
        <v>7</v>
      </c>
      <c r="G412" s="7" t="s">
        <v>883</v>
      </c>
      <c r="H412" s="1" t="s">
        <v>2044</v>
      </c>
      <c r="I412" s="8">
        <f>(C10)</f>
        <v>947</v>
      </c>
      <c r="J412" s="1" t="s">
        <v>883</v>
      </c>
      <c r="K412" s="8">
        <f>(F412*I412)</f>
        <v>6629</v>
      </c>
      <c r="O412" s="5" t="s">
        <v>1614</v>
      </c>
      <c r="S412" s="50">
        <v>7</v>
      </c>
      <c r="T412" t="s">
        <v>883</v>
      </c>
      <c r="U412" t="s">
        <v>2044</v>
      </c>
      <c r="V412">
        <f t="shared" si="41"/>
        <v>947</v>
      </c>
      <c r="W412" s="4" t="s">
        <v>883</v>
      </c>
      <c r="X412">
        <f t="shared" si="43"/>
        <v>6629</v>
      </c>
      <c r="AC412" s="3"/>
      <c r="AD412" s="1" t="s">
        <v>392</v>
      </c>
      <c r="AF412" s="10">
        <f>C20*0.114</f>
        <v>17.2</v>
      </c>
      <c r="AG412" s="38">
        <f t="shared" ref="AG412:AG420" si="44">AG411+AF412</f>
        <v>851.57</v>
      </c>
    </row>
    <row r="413" spans="1:45" ht="24" customHeight="1">
      <c r="A413" s="218">
        <f t="shared" si="42"/>
        <v>248</v>
      </c>
      <c r="B413" s="704" t="s">
        <v>5578</v>
      </c>
      <c r="C413" s="441">
        <v>239</v>
      </c>
      <c r="D413" s="705" t="s">
        <v>883</v>
      </c>
      <c r="F413" s="8">
        <v>7.1</v>
      </c>
      <c r="G413" s="7" t="s">
        <v>883</v>
      </c>
      <c r="H413" s="1" t="s">
        <v>1743</v>
      </c>
      <c r="I413" s="8">
        <f>(C11)</f>
        <v>884</v>
      </c>
      <c r="J413" s="1" t="s">
        <v>883</v>
      </c>
      <c r="K413" s="8">
        <f>(F413*I413)</f>
        <v>6276.4</v>
      </c>
      <c r="M413" s="8">
        <v>10</v>
      </c>
      <c r="N413" s="1" t="s">
        <v>620</v>
      </c>
      <c r="O413" s="1" t="s">
        <v>1867</v>
      </c>
      <c r="P413" s="8">
        <f>(R384)</f>
        <v>21.9</v>
      </c>
      <c r="Q413" s="1" t="s">
        <v>620</v>
      </c>
      <c r="R413" s="8">
        <f>(M413*P413)</f>
        <v>219</v>
      </c>
      <c r="S413" s="50">
        <v>7.1</v>
      </c>
      <c r="T413" t="s">
        <v>883</v>
      </c>
      <c r="U413" t="s">
        <v>1743</v>
      </c>
      <c r="V413">
        <f t="shared" si="41"/>
        <v>884</v>
      </c>
      <c r="W413" s="4" t="s">
        <v>883</v>
      </c>
      <c r="X413">
        <f t="shared" si="43"/>
        <v>6276.4</v>
      </c>
      <c r="AC413" s="3"/>
      <c r="AD413" s="1" t="s">
        <v>2270</v>
      </c>
      <c r="AF413" s="10">
        <f t="shared" ref="AF413:AF422" si="45">AF412</f>
        <v>17.2</v>
      </c>
      <c r="AG413" s="38">
        <f t="shared" si="44"/>
        <v>868.77</v>
      </c>
    </row>
    <row r="414" spans="1:45" ht="24" customHeight="1">
      <c r="A414" s="218">
        <f t="shared" si="42"/>
        <v>249</v>
      </c>
      <c r="B414" s="530" t="s">
        <v>4791</v>
      </c>
      <c r="C414" s="221"/>
      <c r="D414" s="219" t="s">
        <v>991</v>
      </c>
      <c r="F414" s="8">
        <v>7.1</v>
      </c>
      <c r="G414" s="7" t="s">
        <v>883</v>
      </c>
      <c r="H414" s="1" t="s">
        <v>1936</v>
      </c>
      <c r="I414" s="8">
        <f>(C12)</f>
        <v>618</v>
      </c>
      <c r="J414" s="1" t="s">
        <v>883</v>
      </c>
      <c r="K414" s="8">
        <f>(F414*I414)</f>
        <v>4387.8</v>
      </c>
      <c r="M414" s="8">
        <v>10</v>
      </c>
      <c r="N414" s="1" t="s">
        <v>620</v>
      </c>
      <c r="O414" s="1" t="s">
        <v>353</v>
      </c>
      <c r="P414" s="8">
        <f>(R407)</f>
        <v>47.84</v>
      </c>
      <c r="Q414" s="1" t="s">
        <v>620</v>
      </c>
      <c r="R414" s="8">
        <f>(M414*P414)</f>
        <v>478.4</v>
      </c>
      <c r="S414" s="50">
        <v>7.1</v>
      </c>
      <c r="T414" t="s">
        <v>883</v>
      </c>
      <c r="U414" t="s">
        <v>1936</v>
      </c>
      <c r="V414">
        <f t="shared" si="41"/>
        <v>618</v>
      </c>
      <c r="W414" s="4" t="s">
        <v>883</v>
      </c>
      <c r="X414">
        <f t="shared" si="43"/>
        <v>4387.8</v>
      </c>
      <c r="AC414" s="3"/>
      <c r="AD414" s="1" t="s">
        <v>384</v>
      </c>
      <c r="AF414" s="10">
        <f t="shared" si="45"/>
        <v>17.2</v>
      </c>
      <c r="AG414" s="38">
        <f t="shared" si="44"/>
        <v>885.97</v>
      </c>
    </row>
    <row r="415" spans="1:45" ht="24" customHeight="1">
      <c r="A415" s="218">
        <f t="shared" si="42"/>
        <v>250</v>
      </c>
      <c r="B415" s="219" t="s">
        <v>1135</v>
      </c>
      <c r="C415" s="418">
        <v>15.9</v>
      </c>
      <c r="D415" s="219" t="s">
        <v>883</v>
      </c>
      <c r="F415" s="8">
        <v>21.2</v>
      </c>
      <c r="G415" s="7" t="s">
        <v>883</v>
      </c>
      <c r="H415" s="1" t="s">
        <v>324</v>
      </c>
      <c r="I415" s="8">
        <f>(C13)</f>
        <v>507</v>
      </c>
      <c r="J415" s="1" t="s">
        <v>883</v>
      </c>
      <c r="K415" s="8">
        <f>(F415*I415)</f>
        <v>10748.4</v>
      </c>
      <c r="O415" s="1" t="s">
        <v>991</v>
      </c>
      <c r="R415" s="5" t="s">
        <v>1614</v>
      </c>
      <c r="S415" s="50">
        <v>21.2</v>
      </c>
      <c r="T415" t="s">
        <v>883</v>
      </c>
      <c r="U415" t="s">
        <v>324</v>
      </c>
      <c r="V415">
        <f t="shared" si="41"/>
        <v>507</v>
      </c>
      <c r="W415" s="4" t="s">
        <v>883</v>
      </c>
      <c r="X415">
        <f t="shared" si="43"/>
        <v>10748.4</v>
      </c>
      <c r="AC415" s="3"/>
      <c r="AD415" s="1" t="s">
        <v>1559</v>
      </c>
      <c r="AF415" s="10">
        <f t="shared" si="45"/>
        <v>17.2</v>
      </c>
      <c r="AG415" s="38">
        <f t="shared" si="44"/>
        <v>903.17</v>
      </c>
    </row>
    <row r="416" spans="1:45" ht="24" customHeight="1">
      <c r="A416" s="218">
        <f t="shared" si="42"/>
        <v>251</v>
      </c>
      <c r="B416" s="219" t="s">
        <v>1136</v>
      </c>
      <c r="C416" s="418">
        <v>25.4</v>
      </c>
      <c r="D416" s="219" t="s">
        <v>883</v>
      </c>
      <c r="G416" s="7" t="s">
        <v>454</v>
      </c>
      <c r="H416" s="1" t="s">
        <v>455</v>
      </c>
      <c r="I416" s="1" t="s">
        <v>991</v>
      </c>
      <c r="J416" s="1" t="s">
        <v>454</v>
      </c>
      <c r="K416" s="8">
        <v>0</v>
      </c>
      <c r="R416" s="8">
        <f>SUM(R413:R414)</f>
        <v>697.4</v>
      </c>
      <c r="T416" t="s">
        <v>454</v>
      </c>
      <c r="U416" t="s">
        <v>455</v>
      </c>
      <c r="V416" t="s">
        <v>991</v>
      </c>
      <c r="W416" s="4" t="s">
        <v>454</v>
      </c>
      <c r="X416">
        <f t="shared" si="43"/>
        <v>0</v>
      </c>
      <c r="AC416" s="3"/>
      <c r="AD416" s="1" t="s">
        <v>3640</v>
      </c>
      <c r="AF416" s="10">
        <f t="shared" si="45"/>
        <v>17.2</v>
      </c>
      <c r="AG416" s="38">
        <f t="shared" si="44"/>
        <v>920.37</v>
      </c>
    </row>
    <row r="417" spans="1:35" ht="24" customHeight="1">
      <c r="A417" s="218">
        <f t="shared" si="42"/>
        <v>252</v>
      </c>
      <c r="B417" s="219" t="s">
        <v>1137</v>
      </c>
      <c r="C417" s="418">
        <v>58.1</v>
      </c>
      <c r="D417" s="219" t="s">
        <v>883</v>
      </c>
      <c r="K417" s="5" t="s">
        <v>1614</v>
      </c>
      <c r="O417" s="1" t="s">
        <v>446</v>
      </c>
      <c r="R417" s="5" t="s">
        <v>1614</v>
      </c>
      <c r="W417" s="4"/>
      <c r="X417" s="55" t="s">
        <v>433</v>
      </c>
      <c r="AC417" s="3"/>
      <c r="AD417" s="1" t="s">
        <v>3641</v>
      </c>
      <c r="AF417" s="10">
        <f t="shared" si="45"/>
        <v>17.2</v>
      </c>
      <c r="AG417" s="38">
        <f t="shared" si="44"/>
        <v>937.57</v>
      </c>
    </row>
    <row r="418" spans="1:35" ht="24" customHeight="1">
      <c r="A418" s="218">
        <f t="shared" si="42"/>
        <v>253</v>
      </c>
      <c r="B418" s="219" t="s">
        <v>1138</v>
      </c>
      <c r="C418" s="418">
        <v>87</v>
      </c>
      <c r="D418" s="219" t="s">
        <v>883</v>
      </c>
      <c r="H418" s="1" t="s">
        <v>625</v>
      </c>
      <c r="K418" s="8">
        <f>SUM(K410:K416)</f>
        <v>63491.23</v>
      </c>
      <c r="R418" s="8">
        <f>(R416/10)</f>
        <v>69.739999999999995</v>
      </c>
      <c r="U418" t="s">
        <v>625</v>
      </c>
      <c r="W418" s="4"/>
      <c r="X418">
        <f>SUM(X410:X416)</f>
        <v>67183.570000000007</v>
      </c>
      <c r="AC418" s="3"/>
      <c r="AD418" s="1" t="s">
        <v>3642</v>
      </c>
      <c r="AF418" s="10">
        <f t="shared" si="45"/>
        <v>17.2</v>
      </c>
      <c r="AG418" s="38">
        <f t="shared" si="44"/>
        <v>954.77</v>
      </c>
    </row>
    <row r="419" spans="1:35" ht="24" customHeight="1">
      <c r="A419" s="218">
        <f t="shared" si="42"/>
        <v>254</v>
      </c>
      <c r="B419" s="219" t="s">
        <v>1140</v>
      </c>
      <c r="C419" s="418">
        <v>98.6</v>
      </c>
      <c r="D419" s="219" t="s">
        <v>883</v>
      </c>
      <c r="K419" s="5" t="s">
        <v>1614</v>
      </c>
      <c r="O419" s="1" t="s">
        <v>561</v>
      </c>
      <c r="R419" s="5" t="s">
        <v>2090</v>
      </c>
      <c r="W419" s="4"/>
      <c r="X419" s="55" t="s">
        <v>433</v>
      </c>
      <c r="AC419" s="3"/>
      <c r="AD419" s="1" t="s">
        <v>3664</v>
      </c>
      <c r="AF419" s="10">
        <f t="shared" si="45"/>
        <v>17.2</v>
      </c>
      <c r="AG419" s="38">
        <f>AG418+AF419</f>
        <v>971.97</v>
      </c>
    </row>
    <row r="420" spans="1:35" ht="24" customHeight="1">
      <c r="A420" s="218">
        <f t="shared" si="42"/>
        <v>255</v>
      </c>
      <c r="B420" s="219" t="s">
        <v>243</v>
      </c>
      <c r="C420" s="418">
        <v>128</v>
      </c>
      <c r="D420" s="219" t="s">
        <v>883</v>
      </c>
      <c r="H420" s="1" t="s">
        <v>788</v>
      </c>
      <c r="K420" s="8">
        <f>(K418/10)</f>
        <v>6349.12</v>
      </c>
      <c r="U420" t="s">
        <v>788</v>
      </c>
      <c r="W420" s="4"/>
      <c r="X420">
        <f>X418/10</f>
        <v>6718.36</v>
      </c>
      <c r="AC420" s="3"/>
      <c r="AD420" s="1" t="s">
        <v>3662</v>
      </c>
      <c r="AF420" s="10">
        <f t="shared" si="45"/>
        <v>17.2</v>
      </c>
      <c r="AG420" s="38">
        <f t="shared" si="44"/>
        <v>989.17</v>
      </c>
    </row>
    <row r="421" spans="1:35" ht="24" customHeight="1">
      <c r="A421" s="218">
        <f t="shared" si="42"/>
        <v>256</v>
      </c>
      <c r="B421" s="705" t="s">
        <v>3599</v>
      </c>
      <c r="C421" s="441">
        <v>345.2</v>
      </c>
      <c r="D421" s="705" t="s">
        <v>883</v>
      </c>
      <c r="K421" s="5" t="s">
        <v>2090</v>
      </c>
      <c r="W421" s="4"/>
      <c r="X421" s="55" t="s">
        <v>34</v>
      </c>
      <c r="AB421" s="11">
        <v>11</v>
      </c>
      <c r="AC421" s="7" t="s">
        <v>2289</v>
      </c>
      <c r="AD421" s="1" t="s">
        <v>824</v>
      </c>
      <c r="AF421" s="10">
        <f t="shared" si="45"/>
        <v>17.2</v>
      </c>
      <c r="AG421" s="38">
        <f>AG420+AF421</f>
        <v>1006.37</v>
      </c>
    </row>
    <row r="422" spans="1:35" ht="24" customHeight="1">
      <c r="A422" s="221"/>
      <c r="B422" s="221"/>
      <c r="C422" s="221"/>
      <c r="D422" s="221"/>
      <c r="F422" s="1" t="s">
        <v>252</v>
      </c>
      <c r="S422" s="50" t="s">
        <v>252</v>
      </c>
      <c r="W422" s="4"/>
      <c r="AC422" s="3"/>
      <c r="AD422" s="8">
        <f>AD307</f>
        <v>0</v>
      </c>
      <c r="AF422" s="10">
        <f t="shared" si="45"/>
        <v>17.2</v>
      </c>
      <c r="AG422" s="38">
        <f>AG421+AF422</f>
        <v>1023.57</v>
      </c>
      <c r="AH422" t="s">
        <v>4495</v>
      </c>
      <c r="AI422">
        <f>AG422+AF422</f>
        <v>1040.77</v>
      </c>
    </row>
    <row r="423" spans="1:35" ht="24" customHeight="1">
      <c r="A423" s="218">
        <f>(A421+1)</f>
        <v>257</v>
      </c>
      <c r="B423" s="530" t="s">
        <v>4792</v>
      </c>
      <c r="C423" s="221"/>
      <c r="D423" s="219" t="s">
        <v>991</v>
      </c>
      <c r="O423" s="2" t="s">
        <v>1565</v>
      </c>
      <c r="W423" s="4"/>
      <c r="AC423" s="3"/>
      <c r="AD423" s="5" t="s">
        <v>1614</v>
      </c>
      <c r="AF423" s="10"/>
      <c r="AH423" t="s">
        <v>4496</v>
      </c>
      <c r="AI423">
        <f>AI422+AF422</f>
        <v>1057.97</v>
      </c>
    </row>
    <row r="424" spans="1:35" ht="24" customHeight="1">
      <c r="A424" s="218">
        <f t="shared" ref="A424:A487" si="46">(A423+1)</f>
        <v>258</v>
      </c>
      <c r="B424" s="219" t="s">
        <v>1135</v>
      </c>
      <c r="C424" s="418">
        <v>58.1</v>
      </c>
      <c r="D424" s="219" t="s">
        <v>883</v>
      </c>
      <c r="G424" s="7" t="s">
        <v>1566</v>
      </c>
      <c r="H424" s="1" t="s">
        <v>435</v>
      </c>
      <c r="O424" s="5" t="s">
        <v>1614</v>
      </c>
      <c r="T424" t="s">
        <v>1566</v>
      </c>
      <c r="U424" t="s">
        <v>435</v>
      </c>
      <c r="W424" s="4"/>
      <c r="AB424" s="8">
        <f>AB311</f>
        <v>4240</v>
      </c>
      <c r="AC424" s="7" t="s">
        <v>1449</v>
      </c>
      <c r="AD424" s="8" t="str">
        <f>AD311</f>
        <v>Bricks of size 23x11.4x7.5 cm</v>
      </c>
      <c r="AE424" s="8">
        <f t="shared" ref="AE424:AE429" si="47">AE388</f>
        <v>7235.9</v>
      </c>
      <c r="AF424" s="1" t="s">
        <v>1560</v>
      </c>
      <c r="AG424" s="8">
        <f>(AB424*AE424)/1000</f>
        <v>30680.22</v>
      </c>
    </row>
    <row r="425" spans="1:35" ht="24" customHeight="1">
      <c r="A425" s="218">
        <f t="shared" si="46"/>
        <v>259</v>
      </c>
      <c r="B425" s="219" t="s">
        <v>1136</v>
      </c>
      <c r="C425" s="418">
        <v>69.8</v>
      </c>
      <c r="D425" s="219" t="s">
        <v>883</v>
      </c>
      <c r="H425" s="5" t="s">
        <v>1614</v>
      </c>
      <c r="N425" s="1" t="s">
        <v>2289</v>
      </c>
      <c r="O425" s="1" t="s">
        <v>2082</v>
      </c>
      <c r="U425" t="s">
        <v>1614</v>
      </c>
      <c r="W425" s="4"/>
      <c r="AB425" s="8">
        <v>1.27</v>
      </c>
      <c r="AC425" s="7" t="s">
        <v>884</v>
      </c>
      <c r="AD425" s="1" t="s">
        <v>1330</v>
      </c>
      <c r="AE425" s="8">
        <f t="shared" si="47"/>
        <v>4262.16</v>
      </c>
      <c r="AF425" s="1" t="s">
        <v>884</v>
      </c>
      <c r="AG425" s="8">
        <f>(AB425*AE425)</f>
        <v>5412.94</v>
      </c>
    </row>
    <row r="426" spans="1:35" ht="24" customHeight="1">
      <c r="A426" s="218">
        <f t="shared" si="46"/>
        <v>260</v>
      </c>
      <c r="B426" s="219" t="s">
        <v>1137</v>
      </c>
      <c r="C426" s="418">
        <v>98.6</v>
      </c>
      <c r="D426" s="219" t="s">
        <v>883</v>
      </c>
      <c r="F426" s="8">
        <v>0.7</v>
      </c>
      <c r="G426" s="7" t="s">
        <v>884</v>
      </c>
      <c r="H426" s="1" t="s">
        <v>2317</v>
      </c>
      <c r="I426" s="8">
        <f>(K420)</f>
        <v>6349.12</v>
      </c>
      <c r="J426" s="1" t="s">
        <v>883</v>
      </c>
      <c r="K426" s="8">
        <f>(F426*I426)</f>
        <v>4444.38</v>
      </c>
      <c r="O426" s="1" t="s">
        <v>2083</v>
      </c>
      <c r="S426" s="50">
        <v>0.7</v>
      </c>
      <c r="T426" t="s">
        <v>884</v>
      </c>
      <c r="U426" t="s">
        <v>2317</v>
      </c>
      <c r="V426">
        <f>X420</f>
        <v>6718.36</v>
      </c>
      <c r="W426" s="4" t="s">
        <v>883</v>
      </c>
      <c r="X426">
        <f>V426*S426</f>
        <v>4702.8500000000004</v>
      </c>
      <c r="AB426" s="8">
        <v>7</v>
      </c>
      <c r="AC426" s="7" t="s">
        <v>883</v>
      </c>
      <c r="AD426" s="1" t="s">
        <v>2044</v>
      </c>
      <c r="AE426" s="8">
        <f t="shared" si="47"/>
        <v>947</v>
      </c>
      <c r="AF426" s="1" t="s">
        <v>883</v>
      </c>
      <c r="AG426" s="8">
        <f>(AB426*AE426)</f>
        <v>6629</v>
      </c>
    </row>
    <row r="427" spans="1:35" ht="24" customHeight="1">
      <c r="A427" s="218">
        <f t="shared" si="46"/>
        <v>261</v>
      </c>
      <c r="B427" s="219" t="s">
        <v>1138</v>
      </c>
      <c r="C427" s="418">
        <v>127.5</v>
      </c>
      <c r="D427" s="219" t="s">
        <v>883</v>
      </c>
      <c r="F427" s="8">
        <v>1</v>
      </c>
      <c r="G427" s="7" t="s">
        <v>784</v>
      </c>
      <c r="H427" s="1" t="s">
        <v>2044</v>
      </c>
      <c r="I427" s="8">
        <f>(C10)</f>
        <v>947</v>
      </c>
      <c r="J427" s="1" t="s">
        <v>883</v>
      </c>
      <c r="K427" s="8">
        <f>(F427*I427)</f>
        <v>947</v>
      </c>
      <c r="O427" s="1" t="s">
        <v>155</v>
      </c>
      <c r="S427" s="50">
        <v>1</v>
      </c>
      <c r="T427" t="s">
        <v>784</v>
      </c>
      <c r="U427" t="s">
        <v>2044</v>
      </c>
      <c r="V427">
        <f>V395</f>
        <v>947</v>
      </c>
      <c r="W427" s="4" t="s">
        <v>883</v>
      </c>
      <c r="X427">
        <f>V427*S427</f>
        <v>947</v>
      </c>
      <c r="AB427" s="8">
        <v>7.1</v>
      </c>
      <c r="AC427" s="7" t="s">
        <v>883</v>
      </c>
      <c r="AD427" s="1" t="s">
        <v>1743</v>
      </c>
      <c r="AE427" s="8">
        <f t="shared" si="47"/>
        <v>884</v>
      </c>
      <c r="AF427" s="1" t="s">
        <v>883</v>
      </c>
      <c r="AG427" s="8">
        <f>(AB427*AE427)</f>
        <v>6276.4</v>
      </c>
    </row>
    <row r="428" spans="1:35" ht="24" customHeight="1">
      <c r="A428" s="218">
        <f t="shared" si="46"/>
        <v>262</v>
      </c>
      <c r="B428" s="219" t="s">
        <v>1140</v>
      </c>
      <c r="C428" s="418">
        <v>197.5</v>
      </c>
      <c r="D428" s="219" t="s">
        <v>883</v>
      </c>
      <c r="G428" s="7" t="s">
        <v>454</v>
      </c>
      <c r="H428" s="1" t="s">
        <v>455</v>
      </c>
      <c r="I428" s="1" t="s">
        <v>991</v>
      </c>
      <c r="J428" s="1" t="s">
        <v>454</v>
      </c>
      <c r="K428" s="8">
        <v>0</v>
      </c>
      <c r="O428" s="5" t="s">
        <v>1614</v>
      </c>
      <c r="T428" t="s">
        <v>454</v>
      </c>
      <c r="U428" t="s">
        <v>455</v>
      </c>
      <c r="V428" t="s">
        <v>991</v>
      </c>
      <c r="W428" s="4" t="s">
        <v>454</v>
      </c>
      <c r="X428">
        <v>0</v>
      </c>
      <c r="AB428" s="8">
        <f>AB315</f>
        <v>7.1</v>
      </c>
      <c r="AC428" s="7" t="s">
        <v>883</v>
      </c>
      <c r="AD428" s="1" t="s">
        <v>1936</v>
      </c>
      <c r="AE428" s="8">
        <f t="shared" si="47"/>
        <v>618</v>
      </c>
      <c r="AF428" s="1" t="s">
        <v>883</v>
      </c>
      <c r="AG428" s="8">
        <f>(AB428*AE428)</f>
        <v>4387.8</v>
      </c>
    </row>
    <row r="429" spans="1:35" ht="39" customHeight="1">
      <c r="A429" s="218">
        <f t="shared" si="46"/>
        <v>263</v>
      </c>
      <c r="B429" s="219" t="s">
        <v>243</v>
      </c>
      <c r="C429" s="418">
        <v>266.3</v>
      </c>
      <c r="D429" s="219" t="s">
        <v>883</v>
      </c>
      <c r="K429" s="5" t="s">
        <v>1614</v>
      </c>
      <c r="N429" s="1" t="s">
        <v>156</v>
      </c>
      <c r="O429" s="2" t="s">
        <v>157</v>
      </c>
      <c r="W429" s="4"/>
      <c r="X429" s="55" t="s">
        <v>433</v>
      </c>
      <c r="AB429" s="8">
        <f>AB316</f>
        <v>21.2</v>
      </c>
      <c r="AC429" s="7" t="s">
        <v>883</v>
      </c>
      <c r="AD429" s="1" t="s">
        <v>324</v>
      </c>
      <c r="AE429" s="8">
        <f t="shared" si="47"/>
        <v>507</v>
      </c>
      <c r="AF429" s="1" t="s">
        <v>883</v>
      </c>
      <c r="AG429" s="8">
        <f>(AB429*AE429)</f>
        <v>10748.4</v>
      </c>
    </row>
    <row r="430" spans="1:35" ht="34.5" customHeight="1">
      <c r="A430" s="218">
        <f t="shared" si="46"/>
        <v>264</v>
      </c>
      <c r="B430" s="705" t="s">
        <v>1141</v>
      </c>
      <c r="C430" s="441">
        <v>551</v>
      </c>
      <c r="D430" s="705" t="s">
        <v>883</v>
      </c>
      <c r="H430" s="1" t="s">
        <v>446</v>
      </c>
      <c r="K430" s="8">
        <f>SUM(K426:K428)</f>
        <v>5391.38</v>
      </c>
      <c r="O430" s="5" t="s">
        <v>1614</v>
      </c>
      <c r="U430" t="s">
        <v>446</v>
      </c>
      <c r="W430" s="4"/>
      <c r="X430">
        <f>SUM(X426:X428)</f>
        <v>5649.85</v>
      </c>
      <c r="AB430" s="8">
        <f>AB317</f>
        <v>0</v>
      </c>
      <c r="AC430" s="7" t="s">
        <v>454</v>
      </c>
      <c r="AD430" s="1" t="s">
        <v>455</v>
      </c>
      <c r="AE430" s="1" t="s">
        <v>991</v>
      </c>
      <c r="AF430" s="1" t="s">
        <v>454</v>
      </c>
      <c r="AG430" s="8">
        <v>0</v>
      </c>
    </row>
    <row r="431" spans="1:35" ht="24" customHeight="1">
      <c r="A431" s="218">
        <f t="shared" si="46"/>
        <v>265</v>
      </c>
      <c r="B431" s="219" t="s">
        <v>158</v>
      </c>
      <c r="C431" s="221"/>
      <c r="D431" s="219" t="s">
        <v>991</v>
      </c>
      <c r="K431" s="5" t="s">
        <v>1614</v>
      </c>
      <c r="M431" s="8">
        <v>8.1</v>
      </c>
      <c r="N431" s="1" t="s">
        <v>884</v>
      </c>
      <c r="O431" s="1" t="s">
        <v>628</v>
      </c>
      <c r="P431" s="8">
        <f>(C61)*2</f>
        <v>212.5</v>
      </c>
      <c r="Q431" s="1" t="s">
        <v>884</v>
      </c>
      <c r="R431" s="8">
        <f>(M431*P431)</f>
        <v>1721.25</v>
      </c>
      <c r="W431" s="4"/>
      <c r="X431" s="55" t="s">
        <v>433</v>
      </c>
      <c r="AB431" s="8">
        <f>AB318</f>
        <v>0</v>
      </c>
      <c r="AC431" s="3"/>
      <c r="AF431" s="10"/>
      <c r="AG431" s="5" t="s">
        <v>1614</v>
      </c>
    </row>
    <row r="432" spans="1:35" ht="30.75" customHeight="1">
      <c r="A432" s="218">
        <f t="shared" si="46"/>
        <v>266</v>
      </c>
      <c r="B432" s="219" t="s">
        <v>1135</v>
      </c>
      <c r="C432" s="535">
        <v>1.8</v>
      </c>
      <c r="D432" s="219" t="s">
        <v>883</v>
      </c>
      <c r="H432" s="1" t="s">
        <v>561</v>
      </c>
      <c r="K432" s="8">
        <f>(K430/10)</f>
        <v>539.14</v>
      </c>
      <c r="M432" s="8">
        <v>8.1</v>
      </c>
      <c r="N432" s="1" t="s">
        <v>884</v>
      </c>
      <c r="O432" s="1" t="s">
        <v>2195</v>
      </c>
      <c r="P432" s="8">
        <f>(C26)</f>
        <v>36.950000000000003</v>
      </c>
      <c r="Q432" s="1" t="s">
        <v>884</v>
      </c>
      <c r="R432" s="8">
        <f>(M432*P432)</f>
        <v>299.3</v>
      </c>
      <c r="U432" t="s">
        <v>561</v>
      </c>
      <c r="W432" s="4"/>
      <c r="X432">
        <f>X430/10</f>
        <v>564.99</v>
      </c>
      <c r="AB432" s="8">
        <f>AB319</f>
        <v>0</v>
      </c>
      <c r="AC432" s="3"/>
      <c r="AD432" s="1" t="s">
        <v>625</v>
      </c>
      <c r="AF432" s="10"/>
      <c r="AG432" s="8">
        <f>SUM(AG424:AG431)</f>
        <v>64134.76</v>
      </c>
    </row>
    <row r="433" spans="1:33" ht="42" customHeight="1">
      <c r="A433" s="218">
        <f t="shared" si="46"/>
        <v>267</v>
      </c>
      <c r="B433" s="219" t="s">
        <v>1136</v>
      </c>
      <c r="C433" s="535">
        <v>2.9</v>
      </c>
      <c r="D433" s="219" t="s">
        <v>883</v>
      </c>
      <c r="K433" s="5" t="s">
        <v>2090</v>
      </c>
      <c r="M433" s="8">
        <v>30</v>
      </c>
      <c r="N433" s="1" t="s">
        <v>1804</v>
      </c>
      <c r="O433" s="1" t="s">
        <v>2196</v>
      </c>
      <c r="P433" s="8">
        <f>(C42)</f>
        <v>5</v>
      </c>
      <c r="Q433" s="1" t="s">
        <v>1804</v>
      </c>
      <c r="R433" s="8">
        <f>(M433*P433)</f>
        <v>150</v>
      </c>
      <c r="W433" s="4"/>
      <c r="X433" s="55" t="s">
        <v>34</v>
      </c>
      <c r="AC433" s="3"/>
      <c r="AF433" s="10"/>
      <c r="AG433" s="5" t="s">
        <v>1614</v>
      </c>
    </row>
    <row r="434" spans="1:33" ht="24" customHeight="1">
      <c r="A434" s="218">
        <f t="shared" si="46"/>
        <v>268</v>
      </c>
      <c r="B434" s="219" t="s">
        <v>1137</v>
      </c>
      <c r="C434" s="535">
        <v>4</v>
      </c>
      <c r="D434" s="219" t="s">
        <v>883</v>
      </c>
      <c r="H434" s="1" t="s">
        <v>390</v>
      </c>
      <c r="K434" s="38">
        <f>(K432+C19/10*F426)</f>
        <v>544.38</v>
      </c>
      <c r="O434" s="1" t="s">
        <v>2197</v>
      </c>
      <c r="U434" s="36" t="s">
        <v>390</v>
      </c>
      <c r="W434" s="4">
        <f>0.07*C19</f>
        <v>5.24</v>
      </c>
      <c r="X434" s="36">
        <f>X432+W434</f>
        <v>570.23</v>
      </c>
      <c r="AC434" s="3"/>
      <c r="AD434" s="1" t="s">
        <v>788</v>
      </c>
      <c r="AF434" s="10"/>
      <c r="AG434" s="8">
        <f>(AG432/10)</f>
        <v>6413.48</v>
      </c>
    </row>
    <row r="435" spans="1:33" ht="24" customHeight="1">
      <c r="A435" s="218">
        <f t="shared" si="46"/>
        <v>269</v>
      </c>
      <c r="B435" s="219" t="s">
        <v>1138</v>
      </c>
      <c r="C435" s="535">
        <v>6.86</v>
      </c>
      <c r="D435" s="219" t="s">
        <v>883</v>
      </c>
      <c r="H435" s="1" t="s">
        <v>392</v>
      </c>
      <c r="K435" s="38">
        <f>(K434+C20/10*F426)</f>
        <v>554.94000000000005</v>
      </c>
      <c r="O435" s="1" t="s">
        <v>2198</v>
      </c>
      <c r="U435" s="36" t="s">
        <v>392</v>
      </c>
      <c r="W435" s="4">
        <f>0.07*C20</f>
        <v>10.56</v>
      </c>
      <c r="X435" s="36">
        <f>X434+W435</f>
        <v>580.79</v>
      </c>
      <c r="AC435" s="3"/>
      <c r="AF435" s="10"/>
      <c r="AG435" s="5" t="s">
        <v>2090</v>
      </c>
    </row>
    <row r="436" spans="1:33" ht="24" customHeight="1">
      <c r="A436" s="218">
        <f t="shared" si="46"/>
        <v>270</v>
      </c>
      <c r="B436" s="219" t="s">
        <v>1140</v>
      </c>
      <c r="C436" s="535">
        <v>9.15</v>
      </c>
      <c r="D436" s="219" t="s">
        <v>883</v>
      </c>
      <c r="H436" s="1" t="s">
        <v>2270</v>
      </c>
      <c r="K436" s="38">
        <f>(K435+C21/10*F426)</f>
        <v>565.5</v>
      </c>
      <c r="O436" s="1" t="s">
        <v>2199</v>
      </c>
      <c r="U436" s="36" t="s">
        <v>2270</v>
      </c>
      <c r="W436" s="4">
        <f>W435</f>
        <v>10.56</v>
      </c>
      <c r="X436" s="36">
        <f>X435+W436</f>
        <v>591.35</v>
      </c>
      <c r="AB436" s="1" t="s">
        <v>252</v>
      </c>
      <c r="AC436" s="3"/>
      <c r="AF436" s="10"/>
    </row>
    <row r="437" spans="1:33" ht="24" customHeight="1">
      <c r="A437" s="218">
        <f t="shared" si="46"/>
        <v>271</v>
      </c>
      <c r="B437" s="219" t="s">
        <v>243</v>
      </c>
      <c r="C437" s="535">
        <v>14.59</v>
      </c>
      <c r="D437" s="219" t="s">
        <v>883</v>
      </c>
      <c r="H437" s="1" t="s">
        <v>384</v>
      </c>
      <c r="K437" s="38">
        <f>(K436+C21/10*F426)</f>
        <v>576.05999999999995</v>
      </c>
      <c r="O437" s="1" t="s">
        <v>2202</v>
      </c>
      <c r="U437" s="36" t="s">
        <v>384</v>
      </c>
      <c r="W437" s="4">
        <f>W436</f>
        <v>10.56</v>
      </c>
      <c r="X437" s="36">
        <f>X436+W437</f>
        <v>601.91</v>
      </c>
      <c r="AC437" s="3"/>
      <c r="AF437" s="10"/>
    </row>
    <row r="438" spans="1:33" ht="24" customHeight="1">
      <c r="A438" s="218"/>
      <c r="B438" s="219"/>
      <c r="C438" s="535"/>
      <c r="D438" s="219"/>
      <c r="H438" s="1" t="s">
        <v>848</v>
      </c>
      <c r="K438" s="38">
        <f>(K437+C20/10*F426)</f>
        <v>586.62</v>
      </c>
      <c r="O438" s="1"/>
      <c r="U438" s="36" t="s">
        <v>848</v>
      </c>
      <c r="W438" s="4">
        <f>W437</f>
        <v>10.56</v>
      </c>
      <c r="X438" s="36">
        <f>X437+W438</f>
        <v>612.47</v>
      </c>
      <c r="AC438" s="7" t="s">
        <v>1566</v>
      </c>
      <c r="AD438" s="1" t="s">
        <v>3930</v>
      </c>
      <c r="AF438" s="10"/>
    </row>
    <row r="439" spans="1:33" ht="24" customHeight="1">
      <c r="A439" s="218">
        <f>(A437+1)</f>
        <v>272</v>
      </c>
      <c r="B439" s="219" t="s">
        <v>1141</v>
      </c>
      <c r="C439" s="535">
        <v>21.74</v>
      </c>
      <c r="D439" s="219" t="s">
        <v>883</v>
      </c>
      <c r="H439" s="2" t="s">
        <v>2180</v>
      </c>
      <c r="M439" s="8">
        <v>8</v>
      </c>
      <c r="N439" s="1" t="s">
        <v>784</v>
      </c>
      <c r="O439" s="1" t="s">
        <v>2181</v>
      </c>
      <c r="P439" s="8">
        <f>(C43)</f>
        <v>8.9</v>
      </c>
      <c r="Q439" s="1" t="s">
        <v>784</v>
      </c>
      <c r="R439" s="8">
        <f>(M439*P439)</f>
        <v>71.2</v>
      </c>
      <c r="W439" s="4"/>
      <c r="AC439" s="3"/>
      <c r="AD439" s="5" t="s">
        <v>1614</v>
      </c>
      <c r="AF439" s="10"/>
    </row>
    <row r="440" spans="1:33" ht="24" customHeight="1">
      <c r="A440" s="218">
        <f t="shared" si="46"/>
        <v>273</v>
      </c>
      <c r="B440" s="530" t="s">
        <v>4793</v>
      </c>
      <c r="C440" s="221"/>
      <c r="D440" s="219" t="s">
        <v>991</v>
      </c>
      <c r="H440" s="2" t="s">
        <v>2155</v>
      </c>
      <c r="M440" s="8">
        <v>8</v>
      </c>
      <c r="N440" s="1" t="s">
        <v>784</v>
      </c>
      <c r="O440" s="1" t="s">
        <v>472</v>
      </c>
      <c r="P440" s="8">
        <f>(C50)</f>
        <v>12.65</v>
      </c>
      <c r="Q440" s="1" t="s">
        <v>784</v>
      </c>
      <c r="R440" s="8">
        <f>(M440*P440)</f>
        <v>101.2</v>
      </c>
      <c r="W440" s="4"/>
      <c r="AB440" s="8">
        <v>0.75</v>
      </c>
      <c r="AC440" s="7" t="s">
        <v>884</v>
      </c>
      <c r="AD440" s="1" t="s">
        <v>2317</v>
      </c>
      <c r="AE440" s="8">
        <f>AG434</f>
        <v>6413.48</v>
      </c>
      <c r="AF440" s="1" t="s">
        <v>883</v>
      </c>
      <c r="AG440" s="8">
        <f>(AB440*AE440)</f>
        <v>4810.1099999999997</v>
      </c>
    </row>
    <row r="441" spans="1:33" ht="38.25" customHeight="1">
      <c r="A441" s="218">
        <f t="shared" si="46"/>
        <v>274</v>
      </c>
      <c r="B441" s="219" t="s">
        <v>1135</v>
      </c>
      <c r="C441" s="418">
        <v>28.6</v>
      </c>
      <c r="D441" s="219" t="s">
        <v>883</v>
      </c>
      <c r="F441" s="11">
        <v>12</v>
      </c>
      <c r="G441" s="7" t="s">
        <v>2289</v>
      </c>
      <c r="H441" s="1" t="s">
        <v>473</v>
      </c>
      <c r="M441" s="8">
        <v>1</v>
      </c>
      <c r="N441" s="1" t="s">
        <v>454</v>
      </c>
      <c r="O441" s="1" t="s">
        <v>1715</v>
      </c>
      <c r="P441" s="8">
        <f>(C56)</f>
        <v>12.1</v>
      </c>
      <c r="Q441" s="1" t="s">
        <v>454</v>
      </c>
      <c r="R441" s="8">
        <f>(M441*P441)</f>
        <v>12.1</v>
      </c>
      <c r="W441" s="4"/>
      <c r="AB441" s="8">
        <v>1</v>
      </c>
      <c r="AC441" s="7" t="s">
        <v>784</v>
      </c>
      <c r="AD441" s="1" t="s">
        <v>2044</v>
      </c>
      <c r="AE441" s="8">
        <f>AE426</f>
        <v>947</v>
      </c>
      <c r="AF441" s="1" t="s">
        <v>883</v>
      </c>
      <c r="AG441" s="8">
        <f>(AB441*AE441)</f>
        <v>947</v>
      </c>
    </row>
    <row r="442" spans="1:33" ht="24" customHeight="1">
      <c r="A442" s="218">
        <f t="shared" si="46"/>
        <v>275</v>
      </c>
      <c r="B442" s="219" t="s">
        <v>1136</v>
      </c>
      <c r="C442" s="418">
        <v>34.700000000000003</v>
      </c>
      <c r="D442" s="219" t="s">
        <v>883</v>
      </c>
      <c r="H442" s="1" t="s">
        <v>1132</v>
      </c>
      <c r="M442" s="8">
        <v>1</v>
      </c>
      <c r="N442" s="1" t="s">
        <v>454</v>
      </c>
      <c r="O442" s="1" t="s">
        <v>455</v>
      </c>
      <c r="Q442" s="1" t="s">
        <v>454</v>
      </c>
      <c r="R442" s="8">
        <v>0</v>
      </c>
      <c r="W442" s="4"/>
      <c r="AC442" s="7" t="s">
        <v>454</v>
      </c>
      <c r="AD442" s="1" t="s">
        <v>455</v>
      </c>
      <c r="AE442" s="1" t="s">
        <v>991</v>
      </c>
      <c r="AF442" s="1" t="s">
        <v>454</v>
      </c>
      <c r="AG442" s="8">
        <v>0</v>
      </c>
    </row>
    <row r="443" spans="1:33" ht="24" customHeight="1">
      <c r="A443" s="218">
        <f t="shared" si="46"/>
        <v>276</v>
      </c>
      <c r="B443" s="219" t="s">
        <v>1137</v>
      </c>
      <c r="C443" s="418">
        <v>81.400000000000006</v>
      </c>
      <c r="D443" s="219" t="s">
        <v>883</v>
      </c>
      <c r="H443" s="5" t="s">
        <v>1614</v>
      </c>
      <c r="R443" s="5" t="s">
        <v>1614</v>
      </c>
      <c r="W443" s="4"/>
      <c r="AC443" s="3"/>
      <c r="AF443" s="10"/>
      <c r="AG443" s="5" t="s">
        <v>1614</v>
      </c>
    </row>
    <row r="444" spans="1:33" ht="24" customHeight="1">
      <c r="A444" s="218">
        <f t="shared" si="46"/>
        <v>277</v>
      </c>
      <c r="B444" s="219" t="s">
        <v>1138</v>
      </c>
      <c r="C444" s="418">
        <v>98.6</v>
      </c>
      <c r="D444" s="219" t="s">
        <v>883</v>
      </c>
      <c r="F444" s="8">
        <v>6570</v>
      </c>
      <c r="G444" s="7" t="s">
        <v>1449</v>
      </c>
      <c r="H444" s="1" t="s">
        <v>1594</v>
      </c>
      <c r="I444" s="8">
        <f>(C77)</f>
        <v>4563.5</v>
      </c>
      <c r="J444" s="1" t="s">
        <v>1622</v>
      </c>
      <c r="K444" s="8">
        <f>(F444*I444)/1000</f>
        <v>29982.2</v>
      </c>
      <c r="O444" s="1" t="s">
        <v>1571</v>
      </c>
      <c r="R444" s="8">
        <f>SUM(R431:R442)</f>
        <v>2355.0500000000002</v>
      </c>
      <c r="W444" s="4"/>
      <c r="AC444" s="3"/>
      <c r="AD444" s="1" t="s">
        <v>446</v>
      </c>
      <c r="AF444" s="10"/>
      <c r="AG444" s="8">
        <f>SUM(AG440:AG442)</f>
        <v>5757.11</v>
      </c>
    </row>
    <row r="445" spans="1:33" ht="24" customHeight="1">
      <c r="A445" s="218">
        <f t="shared" si="46"/>
        <v>278</v>
      </c>
      <c r="B445" s="219" t="s">
        <v>1140</v>
      </c>
      <c r="C445" s="418">
        <v>110.2</v>
      </c>
      <c r="D445" s="219" t="s">
        <v>883</v>
      </c>
      <c r="F445" s="8">
        <v>1.91</v>
      </c>
      <c r="G445" s="7" t="s">
        <v>884</v>
      </c>
      <c r="H445" s="1" t="s">
        <v>1330</v>
      </c>
      <c r="I445" s="8">
        <f>(K40)</f>
        <v>4262.16</v>
      </c>
      <c r="J445" s="1" t="s">
        <v>884</v>
      </c>
      <c r="K445" s="8">
        <f>(F445*I445)</f>
        <v>8140.73</v>
      </c>
      <c r="R445" s="5" t="s">
        <v>1614</v>
      </c>
      <c r="W445" s="4"/>
      <c r="AC445" s="3"/>
      <c r="AF445" s="10"/>
      <c r="AG445" s="5" t="s">
        <v>1614</v>
      </c>
    </row>
    <row r="446" spans="1:33" ht="24" customHeight="1">
      <c r="A446" s="218">
        <f t="shared" si="46"/>
        <v>279</v>
      </c>
      <c r="B446" s="219" t="s">
        <v>243</v>
      </c>
      <c r="C446" s="418">
        <v>139.80000000000001</v>
      </c>
      <c r="D446" s="219" t="s">
        <v>883</v>
      </c>
      <c r="F446" s="8">
        <v>7</v>
      </c>
      <c r="G446" s="7" t="s">
        <v>883</v>
      </c>
      <c r="H446" s="1" t="s">
        <v>2044</v>
      </c>
      <c r="I446" s="8">
        <f>(C10)</f>
        <v>947</v>
      </c>
      <c r="J446" s="1" t="s">
        <v>883</v>
      </c>
      <c r="K446" s="8">
        <f>(F446*I446)</f>
        <v>6629</v>
      </c>
      <c r="O446" s="1" t="s">
        <v>1572</v>
      </c>
      <c r="R446" s="8">
        <f>(R444/30)</f>
        <v>78.5</v>
      </c>
      <c r="W446" s="4"/>
      <c r="AC446" s="3"/>
      <c r="AD446" s="1" t="s">
        <v>561</v>
      </c>
      <c r="AF446" s="10"/>
      <c r="AG446" s="8">
        <f>(AG444/10)</f>
        <v>575.71</v>
      </c>
    </row>
    <row r="447" spans="1:33" ht="24" customHeight="1">
      <c r="A447" s="218">
        <f t="shared" si="46"/>
        <v>280</v>
      </c>
      <c r="B447" s="705" t="s">
        <v>3600</v>
      </c>
      <c r="C447" s="441">
        <v>363</v>
      </c>
      <c r="D447" s="705" t="s">
        <v>883</v>
      </c>
      <c r="F447" s="8">
        <v>3.6</v>
      </c>
      <c r="G447" s="7" t="s">
        <v>883</v>
      </c>
      <c r="H447" s="1" t="s">
        <v>1743</v>
      </c>
      <c r="I447" s="8">
        <f>(C11)</f>
        <v>884</v>
      </c>
      <c r="J447" s="1" t="s">
        <v>883</v>
      </c>
      <c r="K447" s="8">
        <f>(F447*I447)</f>
        <v>3182.4</v>
      </c>
      <c r="R447" s="5" t="s">
        <v>1614</v>
      </c>
      <c r="W447" s="4"/>
      <c r="AC447" s="3"/>
      <c r="AF447" s="10"/>
      <c r="AG447" s="5" t="s">
        <v>2090</v>
      </c>
    </row>
    <row r="448" spans="1:33" ht="24" customHeight="1">
      <c r="A448" s="218">
        <f t="shared" si="46"/>
        <v>281</v>
      </c>
      <c r="B448" s="530" t="s">
        <v>4794</v>
      </c>
      <c r="C448" s="221"/>
      <c r="D448" s="219" t="s">
        <v>991</v>
      </c>
      <c r="F448" s="8">
        <v>7.1</v>
      </c>
      <c r="G448" s="7" t="s">
        <v>883</v>
      </c>
      <c r="H448" s="1" t="s">
        <v>1936</v>
      </c>
      <c r="I448" s="8">
        <f>(C12)</f>
        <v>618</v>
      </c>
      <c r="J448" s="1" t="s">
        <v>883</v>
      </c>
      <c r="K448" s="8">
        <f>(F448*I448)</f>
        <v>4387.8</v>
      </c>
      <c r="N448" s="1" t="s">
        <v>1582</v>
      </c>
      <c r="O448" s="2" t="s">
        <v>1032</v>
      </c>
      <c r="W448" s="4"/>
      <c r="AC448" s="3"/>
      <c r="AD448" s="1" t="s">
        <v>390</v>
      </c>
      <c r="AF448" s="10">
        <f>C19*0.075</f>
        <v>5.61</v>
      </c>
      <c r="AG448" s="38">
        <f>AG446+AF448</f>
        <v>581.32000000000005</v>
      </c>
    </row>
    <row r="449" spans="1:36" ht="24" customHeight="1">
      <c r="A449" s="218">
        <f t="shared" si="46"/>
        <v>282</v>
      </c>
      <c r="B449" s="219" t="s">
        <v>1135</v>
      </c>
      <c r="C449" s="418">
        <v>23.2</v>
      </c>
      <c r="D449" s="219" t="s">
        <v>883</v>
      </c>
      <c r="F449" s="8">
        <v>14.1</v>
      </c>
      <c r="G449" s="7" t="s">
        <v>883</v>
      </c>
      <c r="H449" s="1" t="s">
        <v>324</v>
      </c>
      <c r="I449" s="8">
        <f>(C13)</f>
        <v>507</v>
      </c>
      <c r="J449" s="1" t="s">
        <v>883</v>
      </c>
      <c r="K449" s="8">
        <f>(F449*I449)</f>
        <v>7148.7</v>
      </c>
      <c r="O449" s="5" t="s">
        <v>1614</v>
      </c>
      <c r="W449" s="4"/>
      <c r="AC449" s="3"/>
      <c r="AD449" s="1" t="s">
        <v>392</v>
      </c>
      <c r="AF449" s="10">
        <f>C20*0.075</f>
        <v>11.32</v>
      </c>
      <c r="AG449" s="38">
        <f t="shared" ref="AG449:AG458" si="48">AG448+AF449</f>
        <v>592.64</v>
      </c>
    </row>
    <row r="450" spans="1:36" ht="39" customHeight="1">
      <c r="A450" s="218">
        <f t="shared" si="46"/>
        <v>283</v>
      </c>
      <c r="B450" s="219" t="s">
        <v>1136</v>
      </c>
      <c r="C450" s="418">
        <v>34.700000000000003</v>
      </c>
      <c r="D450" s="219" t="s">
        <v>883</v>
      </c>
      <c r="G450" s="7" t="s">
        <v>454</v>
      </c>
      <c r="H450" s="1" t="s">
        <v>455</v>
      </c>
      <c r="I450" s="1" t="s">
        <v>991</v>
      </c>
      <c r="J450" s="1" t="s">
        <v>454</v>
      </c>
      <c r="K450" s="8">
        <v>0</v>
      </c>
      <c r="M450" s="8">
        <v>8.1</v>
      </c>
      <c r="N450" s="1" t="s">
        <v>884</v>
      </c>
      <c r="O450" s="1" t="s">
        <v>628</v>
      </c>
      <c r="P450" s="8">
        <f>(C61)*2</f>
        <v>212.5</v>
      </c>
      <c r="Q450" s="1" t="s">
        <v>884</v>
      </c>
      <c r="R450" s="8">
        <f>(M450*P450)</f>
        <v>1721.25</v>
      </c>
      <c r="W450" s="4"/>
      <c r="AC450" s="3"/>
      <c r="AD450" s="1" t="s">
        <v>2270</v>
      </c>
      <c r="AF450" s="10">
        <f>C21*0.075</f>
        <v>11.32</v>
      </c>
      <c r="AG450" s="38">
        <f t="shared" si="48"/>
        <v>603.96</v>
      </c>
    </row>
    <row r="451" spans="1:36" ht="24" customHeight="1">
      <c r="A451" s="218">
        <f t="shared" si="46"/>
        <v>284</v>
      </c>
      <c r="B451" s="219" t="s">
        <v>1137</v>
      </c>
      <c r="C451" s="418">
        <v>43.7</v>
      </c>
      <c r="D451" s="219" t="s">
        <v>883</v>
      </c>
      <c r="K451" s="5" t="s">
        <v>1614</v>
      </c>
      <c r="M451" s="8">
        <v>8.1</v>
      </c>
      <c r="N451" s="1" t="s">
        <v>884</v>
      </c>
      <c r="O451" s="1" t="s">
        <v>2195</v>
      </c>
      <c r="P451" s="8">
        <f>(C26)</f>
        <v>36.950000000000003</v>
      </c>
      <c r="Q451" s="1" t="s">
        <v>884</v>
      </c>
      <c r="R451" s="8">
        <f>(M451*P451)</f>
        <v>299.3</v>
      </c>
      <c r="W451" s="4"/>
      <c r="AC451" s="3"/>
      <c r="AD451" s="1" t="s">
        <v>384</v>
      </c>
      <c r="AF451" s="10">
        <f t="shared" ref="AF451:AF458" si="49">AF450</f>
        <v>11.32</v>
      </c>
      <c r="AG451" s="38">
        <f t="shared" si="48"/>
        <v>615.28</v>
      </c>
    </row>
    <row r="452" spans="1:36" ht="24" customHeight="1">
      <c r="A452" s="218">
        <f t="shared" si="46"/>
        <v>285</v>
      </c>
      <c r="B452" s="219" t="s">
        <v>1138</v>
      </c>
      <c r="C452" s="418">
        <v>58.1</v>
      </c>
      <c r="D452" s="219" t="s">
        <v>883</v>
      </c>
      <c r="H452" s="1" t="s">
        <v>625</v>
      </c>
      <c r="K452" s="8">
        <f>SUM(K444:K450)</f>
        <v>59470.83</v>
      </c>
      <c r="M452" s="8">
        <v>30</v>
      </c>
      <c r="N452" s="1" t="s">
        <v>1804</v>
      </c>
      <c r="O452" s="1" t="s">
        <v>2196</v>
      </c>
      <c r="P452" s="8">
        <f>(C42)</f>
        <v>5</v>
      </c>
      <c r="Q452" s="1" t="s">
        <v>1804</v>
      </c>
      <c r="R452" s="8">
        <f>(M452*P452)</f>
        <v>150</v>
      </c>
      <c r="W452" s="4"/>
      <c r="AC452" s="3"/>
      <c r="AD452" s="1" t="s">
        <v>848</v>
      </c>
      <c r="AF452" s="10">
        <f t="shared" si="49"/>
        <v>11.32</v>
      </c>
      <c r="AG452" s="38">
        <f t="shared" si="48"/>
        <v>626.6</v>
      </c>
      <c r="AJ452">
        <f>40.81*0.075</f>
        <v>3.06</v>
      </c>
    </row>
    <row r="453" spans="1:36" ht="24" customHeight="1">
      <c r="A453" s="218">
        <f t="shared" si="46"/>
        <v>286</v>
      </c>
      <c r="B453" s="219" t="s">
        <v>1140</v>
      </c>
      <c r="C453" s="418">
        <v>69.8</v>
      </c>
      <c r="D453" s="219" t="s">
        <v>883</v>
      </c>
      <c r="K453" s="5" t="s">
        <v>1614</v>
      </c>
      <c r="O453" s="1" t="s">
        <v>2197</v>
      </c>
      <c r="W453" s="4"/>
      <c r="AD453" s="1" t="s">
        <v>3640</v>
      </c>
      <c r="AE453" s="51">
        <f t="shared" ref="AE453:AE458" si="50">AG453</f>
        <v>637.91999999999996</v>
      </c>
      <c r="AF453" s="10">
        <f t="shared" si="49"/>
        <v>11.32</v>
      </c>
      <c r="AG453" s="38">
        <f t="shared" si="48"/>
        <v>637.91999999999996</v>
      </c>
    </row>
    <row r="454" spans="1:36" ht="24" customHeight="1">
      <c r="A454" s="218">
        <f t="shared" si="46"/>
        <v>287</v>
      </c>
      <c r="B454" s="219" t="s">
        <v>243</v>
      </c>
      <c r="C454" s="418">
        <v>87</v>
      </c>
      <c r="D454" s="219" t="s">
        <v>883</v>
      </c>
      <c r="H454" s="1" t="s">
        <v>788</v>
      </c>
      <c r="K454" s="8">
        <f>(K452/10)</f>
        <v>5947.08</v>
      </c>
      <c r="O454" s="1" t="s">
        <v>2198</v>
      </c>
      <c r="W454" s="4"/>
      <c r="AD454" s="1" t="s">
        <v>3641</v>
      </c>
      <c r="AE454" s="51">
        <f t="shared" si="50"/>
        <v>649.24</v>
      </c>
      <c r="AF454" s="10">
        <f t="shared" si="49"/>
        <v>11.32</v>
      </c>
      <c r="AG454" s="38">
        <f t="shared" si="48"/>
        <v>649.24</v>
      </c>
    </row>
    <row r="455" spans="1:36" ht="24" customHeight="1">
      <c r="A455" s="218">
        <f t="shared" si="46"/>
        <v>288</v>
      </c>
      <c r="B455" s="705" t="s">
        <v>3600</v>
      </c>
      <c r="C455" s="441">
        <v>18.600000000000001</v>
      </c>
      <c r="D455" s="705" t="s">
        <v>883</v>
      </c>
      <c r="K455" s="5" t="s">
        <v>2090</v>
      </c>
      <c r="O455" s="1" t="s">
        <v>2199</v>
      </c>
      <c r="W455" s="4"/>
      <c r="AD455" s="1" t="s">
        <v>3642</v>
      </c>
      <c r="AE455" s="51">
        <f t="shared" si="50"/>
        <v>660.56</v>
      </c>
      <c r="AF455" s="10">
        <f t="shared" si="49"/>
        <v>11.32</v>
      </c>
      <c r="AG455" s="38">
        <f t="shared" si="48"/>
        <v>660.56</v>
      </c>
    </row>
    <row r="456" spans="1:36" ht="24" customHeight="1">
      <c r="A456" s="218">
        <f t="shared" si="46"/>
        <v>289</v>
      </c>
      <c r="B456" s="219" t="s">
        <v>2326</v>
      </c>
      <c r="C456" s="221"/>
      <c r="D456" s="219" t="s">
        <v>991</v>
      </c>
      <c r="O456" s="1" t="s">
        <v>2202</v>
      </c>
      <c r="W456" s="4"/>
      <c r="AD456" s="1" t="s">
        <v>3664</v>
      </c>
      <c r="AE456" s="51">
        <f t="shared" si="50"/>
        <v>671.88</v>
      </c>
      <c r="AF456" s="10">
        <f t="shared" si="49"/>
        <v>11.32</v>
      </c>
      <c r="AG456" s="38">
        <f t="shared" si="48"/>
        <v>671.88</v>
      </c>
    </row>
    <row r="457" spans="1:36" ht="24" customHeight="1">
      <c r="A457" s="218">
        <f t="shared" si="46"/>
        <v>290</v>
      </c>
      <c r="B457" s="219" t="s">
        <v>1135</v>
      </c>
      <c r="C457" s="1020">
        <v>355.95</v>
      </c>
      <c r="D457" s="219" t="s">
        <v>883</v>
      </c>
      <c r="G457" s="7" t="s">
        <v>2289</v>
      </c>
      <c r="H457" s="1" t="s">
        <v>153</v>
      </c>
      <c r="M457" s="8">
        <v>8</v>
      </c>
      <c r="N457" s="1" t="s">
        <v>784</v>
      </c>
      <c r="O457" s="1" t="s">
        <v>2181</v>
      </c>
      <c r="P457" s="8">
        <f>(C44)</f>
        <v>8.9</v>
      </c>
      <c r="Q457" s="1" t="s">
        <v>784</v>
      </c>
      <c r="R457" s="8">
        <f>(M457*P457)</f>
        <v>71.2</v>
      </c>
      <c r="W457" s="4"/>
      <c r="AD457" s="1" t="s">
        <v>3662</v>
      </c>
      <c r="AE457" s="51">
        <f t="shared" si="50"/>
        <v>683.2</v>
      </c>
      <c r="AF457" s="10">
        <f t="shared" si="49"/>
        <v>11.32</v>
      </c>
      <c r="AG457" s="38">
        <f t="shared" si="48"/>
        <v>683.2</v>
      </c>
    </row>
    <row r="458" spans="1:36" ht="24" customHeight="1">
      <c r="A458" s="218">
        <f t="shared" si="46"/>
        <v>291</v>
      </c>
      <c r="B458" s="219" t="s">
        <v>1136</v>
      </c>
      <c r="C458" s="1020">
        <v>536.54999999999995</v>
      </c>
      <c r="D458" s="219" t="s">
        <v>883</v>
      </c>
      <c r="H458" s="5" t="s">
        <v>1614</v>
      </c>
      <c r="M458" s="8">
        <v>8</v>
      </c>
      <c r="N458" s="1" t="s">
        <v>784</v>
      </c>
      <c r="O458" s="1" t="s">
        <v>472</v>
      </c>
      <c r="P458" s="8">
        <f>(C51)</f>
        <v>12.85</v>
      </c>
      <c r="Q458" s="1" t="s">
        <v>784</v>
      </c>
      <c r="R458" s="8">
        <f>(M458*P458)</f>
        <v>102.8</v>
      </c>
      <c r="W458" s="4"/>
      <c r="AE458" s="51">
        <f t="shared" si="50"/>
        <v>694.52</v>
      </c>
      <c r="AF458" s="10">
        <f t="shared" si="49"/>
        <v>11.32</v>
      </c>
      <c r="AG458" s="38">
        <f t="shared" si="48"/>
        <v>694.52</v>
      </c>
    </row>
    <row r="459" spans="1:36" ht="24" customHeight="1">
      <c r="A459" s="218">
        <f t="shared" si="46"/>
        <v>292</v>
      </c>
      <c r="B459" s="219" t="s">
        <v>1137</v>
      </c>
      <c r="C459" s="1021">
        <v>789.6</v>
      </c>
      <c r="D459" s="219" t="s">
        <v>991</v>
      </c>
      <c r="F459" s="8">
        <v>0.5</v>
      </c>
      <c r="G459" s="7" t="s">
        <v>884</v>
      </c>
      <c r="H459" s="1" t="s">
        <v>2317</v>
      </c>
      <c r="I459" s="8">
        <f>(K454)</f>
        <v>5947.08</v>
      </c>
      <c r="J459" s="1" t="s">
        <v>883</v>
      </c>
      <c r="K459" s="8">
        <f>(F459*I459)</f>
        <v>2973.54</v>
      </c>
      <c r="M459" s="8">
        <v>1</v>
      </c>
      <c r="N459" s="1" t="s">
        <v>454</v>
      </c>
      <c r="O459" s="1" t="s">
        <v>1715</v>
      </c>
      <c r="P459" s="8">
        <f>(C56)</f>
        <v>12.1</v>
      </c>
      <c r="Q459" s="1" t="s">
        <v>454</v>
      </c>
      <c r="R459" s="8">
        <f>(M459*P459)</f>
        <v>12.1</v>
      </c>
      <c r="U459" s="602" t="s">
        <v>4190</v>
      </c>
      <c r="W459" s="4"/>
      <c r="Y459" s="50"/>
      <c r="AA459" s="602" t="s">
        <v>4314</v>
      </c>
      <c r="AE459" s="51">
        <f>AG459</f>
        <v>705.84</v>
      </c>
      <c r="AF459" s="10">
        <f>AF458</f>
        <v>11.32</v>
      </c>
      <c r="AG459" s="38">
        <f>AG458+AF459</f>
        <v>705.84</v>
      </c>
    </row>
    <row r="460" spans="1:36" ht="24" customHeight="1">
      <c r="A460" s="218">
        <f t="shared" si="46"/>
        <v>293</v>
      </c>
      <c r="B460" s="219" t="s">
        <v>4795</v>
      </c>
      <c r="C460" s="438">
        <f>AE49</f>
        <v>4</v>
      </c>
      <c r="D460" s="219" t="s">
        <v>883</v>
      </c>
      <c r="F460" s="8">
        <v>1</v>
      </c>
      <c r="G460" s="7" t="s">
        <v>784</v>
      </c>
      <c r="H460" s="1" t="s">
        <v>2044</v>
      </c>
      <c r="I460" s="8">
        <f>(C10)</f>
        <v>947</v>
      </c>
      <c r="J460" s="1" t="s">
        <v>883</v>
      </c>
      <c r="K460" s="8">
        <f>(F460*I460)</f>
        <v>947</v>
      </c>
      <c r="M460" s="8">
        <v>1</v>
      </c>
      <c r="N460" s="1" t="s">
        <v>454</v>
      </c>
      <c r="O460" s="1" t="s">
        <v>455</v>
      </c>
      <c r="Q460" s="1" t="s">
        <v>454</v>
      </c>
      <c r="R460" s="8">
        <v>0</v>
      </c>
      <c r="S460" s="2" t="s">
        <v>1640</v>
      </c>
      <c r="T460" s="7" t="s">
        <v>2289</v>
      </c>
      <c r="U460" s="1" t="s">
        <v>897</v>
      </c>
      <c r="W460" s="4"/>
      <c r="Y460" s="2" t="s">
        <v>1640</v>
      </c>
      <c r="Z460" s="7" t="s">
        <v>2289</v>
      </c>
      <c r="AA460" s="1" t="s">
        <v>897</v>
      </c>
      <c r="AC460" s="10"/>
      <c r="AE460" s="51">
        <f>AG460</f>
        <v>717.16</v>
      </c>
      <c r="AF460" s="10">
        <f>AF459</f>
        <v>11.32</v>
      </c>
      <c r="AG460" s="38">
        <f>AG459+AF460</f>
        <v>717.16</v>
      </c>
    </row>
    <row r="461" spans="1:36" ht="24" customHeight="1">
      <c r="A461" s="218">
        <f t="shared" si="46"/>
        <v>294</v>
      </c>
      <c r="B461" s="219" t="s">
        <v>4796</v>
      </c>
      <c r="C461" s="438">
        <f>AE50</f>
        <v>5.5</v>
      </c>
      <c r="D461" s="219" t="s">
        <v>883</v>
      </c>
      <c r="G461" s="7" t="s">
        <v>454</v>
      </c>
      <c r="H461" s="1" t="s">
        <v>455</v>
      </c>
      <c r="I461" s="1" t="s">
        <v>991</v>
      </c>
      <c r="J461" s="1" t="s">
        <v>454</v>
      </c>
      <c r="K461" s="8">
        <v>0</v>
      </c>
      <c r="R461" s="5" t="s">
        <v>1614</v>
      </c>
      <c r="S461"/>
      <c r="T461" s="3"/>
      <c r="U461" s="1" t="s">
        <v>1115</v>
      </c>
      <c r="W461" s="4"/>
      <c r="Z461" s="3"/>
      <c r="AA461" s="1" t="s">
        <v>1115</v>
      </c>
      <c r="AC461" s="10"/>
      <c r="AE461" s="51">
        <f t="shared" ref="AE461:AE524" si="51">AG461</f>
        <v>728.48</v>
      </c>
      <c r="AF461" s="10">
        <f>AF460</f>
        <v>11.32</v>
      </c>
      <c r="AG461" s="38">
        <f>AG460+AF461</f>
        <v>728.48</v>
      </c>
    </row>
    <row r="462" spans="1:36" ht="24" customHeight="1">
      <c r="A462" s="218">
        <f t="shared" si="46"/>
        <v>295</v>
      </c>
      <c r="B462" s="219" t="s">
        <v>1101</v>
      </c>
      <c r="C462" s="862">
        <v>350</v>
      </c>
      <c r="D462" s="862">
        <v>375</v>
      </c>
      <c r="K462" s="5" t="s">
        <v>1614</v>
      </c>
      <c r="O462" s="1" t="s">
        <v>1571</v>
      </c>
      <c r="R462" s="8">
        <f>SUM(R450:R460)</f>
        <v>2356.65</v>
      </c>
      <c r="S462"/>
      <c r="T462" s="3"/>
      <c r="U462" s="1" t="s">
        <v>4182</v>
      </c>
      <c r="W462" s="4"/>
      <c r="Z462" s="3"/>
      <c r="AA462" s="1" t="s">
        <v>4182</v>
      </c>
      <c r="AC462" s="10"/>
      <c r="AE462" s="51">
        <f t="shared" si="51"/>
        <v>739.8</v>
      </c>
      <c r="AF462" s="10">
        <f>AF461</f>
        <v>11.32</v>
      </c>
      <c r="AG462" s="38">
        <f>AG461+AF462</f>
        <v>739.8</v>
      </c>
    </row>
    <row r="463" spans="1:36" ht="24" customHeight="1">
      <c r="A463" s="218">
        <f t="shared" si="46"/>
        <v>296</v>
      </c>
      <c r="B463" s="219" t="s">
        <v>2132</v>
      </c>
      <c r="C463" s="862">
        <v>400</v>
      </c>
      <c r="D463" s="862">
        <v>425</v>
      </c>
      <c r="H463" s="1" t="s">
        <v>446</v>
      </c>
      <c r="K463" s="8">
        <f>SUM(K459:K461)</f>
        <v>3920.54</v>
      </c>
      <c r="R463" s="5" t="s">
        <v>1614</v>
      </c>
      <c r="S463"/>
      <c r="T463" s="3"/>
      <c r="U463" s="5" t="s">
        <v>1614</v>
      </c>
      <c r="W463" s="4"/>
      <c r="Z463" s="3"/>
      <c r="AA463" s="5" t="s">
        <v>1614</v>
      </c>
      <c r="AC463" s="10"/>
      <c r="AE463" s="51">
        <f t="shared" si="51"/>
        <v>751.12</v>
      </c>
      <c r="AF463" s="10">
        <f>AF462</f>
        <v>11.32</v>
      </c>
      <c r="AG463" s="38">
        <f>AG462+AF463</f>
        <v>751.12</v>
      </c>
    </row>
    <row r="464" spans="1:36" ht="60.75" customHeight="1">
      <c r="A464" s="218">
        <f t="shared" si="46"/>
        <v>297</v>
      </c>
      <c r="B464" s="219" t="s">
        <v>1078</v>
      </c>
      <c r="C464" s="862">
        <v>450</v>
      </c>
      <c r="D464" s="862">
        <v>500</v>
      </c>
      <c r="K464" s="5" t="s">
        <v>1614</v>
      </c>
      <c r="O464" s="1" t="s">
        <v>1572</v>
      </c>
      <c r="R464" s="8">
        <f>(R462/30)</f>
        <v>78.56</v>
      </c>
      <c r="S464" s="8">
        <v>0.01</v>
      </c>
      <c r="T464" s="7" t="s">
        <v>884</v>
      </c>
      <c r="U464" s="22" t="s">
        <v>4191</v>
      </c>
      <c r="V464" s="8">
        <f>Z718</f>
        <v>7861.6</v>
      </c>
      <c r="W464" s="2" t="s">
        <v>884</v>
      </c>
      <c r="X464" s="8">
        <f>(S464*V464)</f>
        <v>78.62</v>
      </c>
      <c r="Y464" s="8">
        <v>0.01</v>
      </c>
      <c r="Z464" s="7" t="s">
        <v>884</v>
      </c>
      <c r="AA464" s="22" t="s">
        <v>4315</v>
      </c>
      <c r="AB464" s="8">
        <f>Y688</f>
        <v>8405.8700000000008</v>
      </c>
      <c r="AC464" s="1" t="s">
        <v>884</v>
      </c>
      <c r="AD464" s="8">
        <f>(Y464*AB464)</f>
        <v>84.06</v>
      </c>
      <c r="AE464" s="51" t="str">
        <f t="shared" si="51"/>
        <v>|</v>
      </c>
      <c r="AG464" s="1" t="s">
        <v>2297</v>
      </c>
    </row>
    <row r="465" spans="1:33" ht="24" customHeight="1">
      <c r="A465" s="218">
        <f t="shared" si="46"/>
        <v>298</v>
      </c>
      <c r="B465" s="219" t="s">
        <v>1988</v>
      </c>
      <c r="C465" s="862">
        <v>77.819999999999993</v>
      </c>
      <c r="D465" s="219" t="s">
        <v>883</v>
      </c>
      <c r="H465" s="1" t="s">
        <v>561</v>
      </c>
      <c r="K465" s="8">
        <f>(K463/10)</f>
        <v>392.05</v>
      </c>
      <c r="R465" s="5" t="s">
        <v>1614</v>
      </c>
      <c r="S465" s="8">
        <v>0.01</v>
      </c>
      <c r="T465" s="7" t="s">
        <v>884</v>
      </c>
      <c r="U465" s="1" t="s">
        <v>1001</v>
      </c>
      <c r="V465" s="8"/>
      <c r="W465" s="2" t="s">
        <v>454</v>
      </c>
      <c r="X465" s="8">
        <v>1.1499999999999999</v>
      </c>
      <c r="Y465" s="8">
        <v>0.01</v>
      </c>
      <c r="Z465" s="7" t="s">
        <v>884</v>
      </c>
      <c r="AA465" s="1" t="s">
        <v>1001</v>
      </c>
      <c r="AB465" s="8"/>
      <c r="AC465" s="1" t="s">
        <v>454</v>
      </c>
      <c r="AD465" s="8">
        <v>1.1499999999999999</v>
      </c>
      <c r="AE465" s="51" t="str">
        <f t="shared" si="51"/>
        <v>|</v>
      </c>
      <c r="AG465" s="1" t="s">
        <v>2297</v>
      </c>
    </row>
    <row r="466" spans="1:33" ht="24" customHeight="1">
      <c r="A466" s="218">
        <f t="shared" si="46"/>
        <v>299</v>
      </c>
      <c r="B466" s="219" t="s">
        <v>1989</v>
      </c>
      <c r="C466" s="862">
        <v>99.74</v>
      </c>
      <c r="D466" s="219" t="s">
        <v>883</v>
      </c>
      <c r="K466" s="5" t="s">
        <v>2090</v>
      </c>
      <c r="N466" s="1" t="s">
        <v>1990</v>
      </c>
      <c r="O466" s="2" t="s">
        <v>1991</v>
      </c>
      <c r="S466"/>
      <c r="T466" s="3"/>
      <c r="U466" s="1" t="s">
        <v>132</v>
      </c>
      <c r="V466" s="8"/>
      <c r="W466" s="4"/>
      <c r="Z466" s="3"/>
      <c r="AA466" s="1" t="s">
        <v>132</v>
      </c>
      <c r="AB466" s="8"/>
      <c r="AC466" s="10"/>
      <c r="AE466" s="51" t="str">
        <f t="shared" si="51"/>
        <v>|</v>
      </c>
      <c r="AG466" s="1" t="s">
        <v>2297</v>
      </c>
    </row>
    <row r="467" spans="1:33" ht="24" customHeight="1">
      <c r="A467" s="218">
        <f t="shared" si="46"/>
        <v>300</v>
      </c>
      <c r="B467" s="219" t="s">
        <v>1137</v>
      </c>
      <c r="C467" s="862">
        <v>165</v>
      </c>
      <c r="D467" s="219" t="s">
        <v>883</v>
      </c>
      <c r="H467" s="1" t="s">
        <v>390</v>
      </c>
      <c r="K467" s="38">
        <f>(K465+C19/10*F459)</f>
        <v>395.79</v>
      </c>
      <c r="O467" s="5" t="s">
        <v>1614</v>
      </c>
      <c r="S467"/>
      <c r="T467" s="3"/>
      <c r="V467" s="8"/>
      <c r="W467" s="4"/>
      <c r="X467" s="5" t="s">
        <v>1614</v>
      </c>
      <c r="Z467" s="3"/>
      <c r="AB467" s="8"/>
      <c r="AC467" s="10"/>
      <c r="AD467" s="5" t="s">
        <v>1614</v>
      </c>
      <c r="AE467" s="51" t="str">
        <f t="shared" si="51"/>
        <v>|</v>
      </c>
      <c r="AG467" s="1" t="s">
        <v>2297</v>
      </c>
    </row>
    <row r="468" spans="1:33" ht="24" customHeight="1">
      <c r="A468" s="218">
        <f t="shared" si="46"/>
        <v>301</v>
      </c>
      <c r="B468" s="219" t="s">
        <v>1138</v>
      </c>
      <c r="C468" s="862">
        <v>258</v>
      </c>
      <c r="D468" s="219" t="s">
        <v>883</v>
      </c>
      <c r="H468" s="1" t="s">
        <v>392</v>
      </c>
      <c r="K468" s="38">
        <f>(K467+C20/10*F459)</f>
        <v>403.34</v>
      </c>
      <c r="M468" s="8">
        <v>8.1</v>
      </c>
      <c r="N468" s="1" t="s">
        <v>884</v>
      </c>
      <c r="O468" s="1" t="s">
        <v>628</v>
      </c>
      <c r="P468" s="8">
        <f>(C61)*2</f>
        <v>212.5</v>
      </c>
      <c r="Q468" s="1" t="s">
        <v>884</v>
      </c>
      <c r="R468" s="8">
        <f>(M468*P468)</f>
        <v>1721.25</v>
      </c>
      <c r="S468"/>
      <c r="T468" s="3"/>
      <c r="U468" s="1" t="s">
        <v>1511</v>
      </c>
      <c r="V468" s="8"/>
      <c r="W468" s="4"/>
      <c r="X468" s="8">
        <f>SUM(X464:X466)</f>
        <v>79.77</v>
      </c>
      <c r="Z468" s="3"/>
      <c r="AA468" s="1" t="s">
        <v>1511</v>
      </c>
      <c r="AB468" s="8"/>
      <c r="AC468" s="10"/>
      <c r="AD468" s="8">
        <f>SUM(AD464:AD466)</f>
        <v>85.21</v>
      </c>
      <c r="AE468" s="51" t="str">
        <f t="shared" si="51"/>
        <v>|</v>
      </c>
      <c r="AG468" s="1" t="s">
        <v>2297</v>
      </c>
    </row>
    <row r="469" spans="1:33" ht="24" customHeight="1">
      <c r="A469" s="218">
        <f t="shared" si="46"/>
        <v>302</v>
      </c>
      <c r="B469" s="219" t="s">
        <v>1140</v>
      </c>
      <c r="C469" s="862">
        <v>298</v>
      </c>
      <c r="D469" s="219" t="s">
        <v>883</v>
      </c>
      <c r="H469" s="1" t="s">
        <v>2270</v>
      </c>
      <c r="K469" s="38">
        <f>(K468+C21/10*F459)</f>
        <v>410.89</v>
      </c>
      <c r="M469" s="8">
        <v>8.1</v>
      </c>
      <c r="N469" s="1" t="s">
        <v>884</v>
      </c>
      <c r="O469" s="1" t="s">
        <v>2195</v>
      </c>
      <c r="P469" s="8">
        <f>(C26)</f>
        <v>36.950000000000003</v>
      </c>
      <c r="Q469" s="1" t="s">
        <v>884</v>
      </c>
      <c r="R469" s="8">
        <f>(M469*P469)</f>
        <v>299.3</v>
      </c>
      <c r="S469"/>
      <c r="T469" s="3"/>
      <c r="V469" s="8"/>
      <c r="W469" s="4"/>
      <c r="X469" s="5" t="s">
        <v>1614</v>
      </c>
      <c r="Z469" s="3"/>
      <c r="AB469" s="8"/>
      <c r="AC469" s="10"/>
      <c r="AD469" s="5" t="s">
        <v>1614</v>
      </c>
      <c r="AE469" s="51" t="str">
        <f t="shared" si="51"/>
        <v>|</v>
      </c>
      <c r="AG469" s="1" t="s">
        <v>2297</v>
      </c>
    </row>
    <row r="470" spans="1:33" ht="24" customHeight="1">
      <c r="A470" s="218">
        <f t="shared" si="46"/>
        <v>303</v>
      </c>
      <c r="B470" s="219" t="s">
        <v>243</v>
      </c>
      <c r="C470" s="862">
        <v>398</v>
      </c>
      <c r="D470" s="219" t="s">
        <v>883</v>
      </c>
      <c r="H470" s="1" t="s">
        <v>384</v>
      </c>
      <c r="K470" s="38">
        <f>(K469+C21/10*F459)</f>
        <v>418.44</v>
      </c>
      <c r="L470">
        <f t="shared" ref="L470:L476" si="52">K470-K469</f>
        <v>7.55</v>
      </c>
      <c r="M470" s="8">
        <v>30</v>
      </c>
      <c r="N470" s="1" t="s">
        <v>1804</v>
      </c>
      <c r="O470" s="1" t="s">
        <v>2196</v>
      </c>
      <c r="P470" s="8">
        <f>(C42)</f>
        <v>5</v>
      </c>
      <c r="Q470" s="1" t="s">
        <v>1804</v>
      </c>
      <c r="R470" s="8">
        <f>(M470*P470)</f>
        <v>150</v>
      </c>
      <c r="S470"/>
      <c r="T470" s="3"/>
      <c r="U470" s="1" t="s">
        <v>788</v>
      </c>
      <c r="V470" s="8"/>
      <c r="W470" s="4"/>
      <c r="X470" s="8">
        <f>ROUND(X468*100,0)</f>
        <v>7977</v>
      </c>
      <c r="Z470" s="3"/>
      <c r="AA470" s="1" t="s">
        <v>788</v>
      </c>
      <c r="AB470" s="8"/>
      <c r="AC470" s="10"/>
      <c r="AD470" s="8">
        <f>ROUND(AD468*100,0)</f>
        <v>8521</v>
      </c>
      <c r="AE470" s="51" t="str">
        <f t="shared" si="51"/>
        <v>|</v>
      </c>
      <c r="AG470" s="1" t="s">
        <v>2297</v>
      </c>
    </row>
    <row r="471" spans="1:33" ht="15.75">
      <c r="A471" s="218">
        <f t="shared" si="46"/>
        <v>304</v>
      </c>
      <c r="B471" s="219" t="s">
        <v>1141</v>
      </c>
      <c r="C471" s="864"/>
      <c r="D471" s="219" t="s">
        <v>883</v>
      </c>
      <c r="H471" s="1" t="s">
        <v>1559</v>
      </c>
      <c r="K471" s="38">
        <f>(K470+C21/10*F459)</f>
        <v>425.99</v>
      </c>
      <c r="L471">
        <f t="shared" si="52"/>
        <v>7.55</v>
      </c>
      <c r="O471" s="1" t="s">
        <v>2197</v>
      </c>
      <c r="S471" s="1" t="s">
        <v>991</v>
      </c>
      <c r="T471" s="3"/>
      <c r="V471" s="8"/>
      <c r="W471" s="4"/>
      <c r="Y471" s="1" t="s">
        <v>991</v>
      </c>
      <c r="Z471" s="3"/>
      <c r="AB471" s="8"/>
      <c r="AC471" s="10"/>
      <c r="AE471" s="51" t="str">
        <f t="shared" si="51"/>
        <v>|</v>
      </c>
      <c r="AG471" s="1" t="s">
        <v>2297</v>
      </c>
    </row>
    <row r="472" spans="1:33" ht="15.75">
      <c r="A472" s="218"/>
      <c r="B472" s="219"/>
      <c r="C472" s="221"/>
      <c r="D472" s="219"/>
      <c r="H472" s="1">
        <v>5</v>
      </c>
      <c r="K472" s="38">
        <f>(K471+C21/10*F459)</f>
        <v>433.54</v>
      </c>
      <c r="L472">
        <f t="shared" si="52"/>
        <v>7.55</v>
      </c>
      <c r="O472" s="1"/>
      <c r="S472"/>
      <c r="T472" s="3"/>
      <c r="V472" s="8"/>
      <c r="W472" s="4"/>
      <c r="X472" s="5" t="s">
        <v>2090</v>
      </c>
      <c r="Z472" s="3"/>
      <c r="AB472" s="8"/>
      <c r="AC472" s="10"/>
      <c r="AD472" s="5" t="s">
        <v>2090</v>
      </c>
      <c r="AE472" s="51"/>
      <c r="AG472" s="1"/>
    </row>
    <row r="473" spans="1:33" ht="15.75">
      <c r="A473" s="218"/>
      <c r="B473" s="219"/>
      <c r="C473" s="221"/>
      <c r="D473" s="219"/>
      <c r="H473" s="1">
        <v>6</v>
      </c>
      <c r="K473" s="38">
        <f>(K472+C21/10*F459)</f>
        <v>441.09</v>
      </c>
      <c r="L473">
        <f t="shared" si="52"/>
        <v>7.55</v>
      </c>
      <c r="O473" s="1"/>
      <c r="S473"/>
      <c r="T473" s="7" t="s">
        <v>686</v>
      </c>
      <c r="U473" s="1" t="s">
        <v>1008</v>
      </c>
      <c r="V473" s="8"/>
      <c r="W473" s="4"/>
      <c r="Z473" s="7" t="s">
        <v>686</v>
      </c>
      <c r="AA473" s="1" t="s">
        <v>1008</v>
      </c>
      <c r="AB473" s="8"/>
      <c r="AC473" s="10"/>
      <c r="AE473" s="51"/>
      <c r="AG473" s="1"/>
    </row>
    <row r="474" spans="1:33" ht="15.75">
      <c r="A474" s="218"/>
      <c r="B474" s="219"/>
      <c r="C474" s="221"/>
      <c r="D474" s="219"/>
      <c r="H474" s="1">
        <v>7</v>
      </c>
      <c r="K474" s="38">
        <f>(K473+C21/10*F459)</f>
        <v>448.64</v>
      </c>
      <c r="L474">
        <f t="shared" si="52"/>
        <v>7.55</v>
      </c>
      <c r="O474" s="1"/>
      <c r="S474"/>
      <c r="T474" s="3"/>
      <c r="U474" s="1" t="s">
        <v>1683</v>
      </c>
      <c r="V474" s="8"/>
      <c r="W474" s="4"/>
      <c r="Z474" s="3"/>
      <c r="AA474" s="1" t="s">
        <v>1683</v>
      </c>
      <c r="AB474" s="8"/>
      <c r="AC474" s="10"/>
      <c r="AE474" s="51"/>
      <c r="AG474" s="1"/>
    </row>
    <row r="475" spans="1:33" ht="15.75">
      <c r="A475" s="218"/>
      <c r="B475" s="219"/>
      <c r="C475" s="221"/>
      <c r="D475" s="219"/>
      <c r="H475" s="1">
        <v>8</v>
      </c>
      <c r="K475" s="38">
        <f>(K474+C21/10*F459)</f>
        <v>456.19</v>
      </c>
      <c r="L475">
        <f t="shared" si="52"/>
        <v>7.55</v>
      </c>
      <c r="O475" s="1"/>
      <c r="S475"/>
      <c r="T475" s="3"/>
      <c r="U475" s="5" t="s">
        <v>1614</v>
      </c>
      <c r="V475" s="8"/>
      <c r="W475" s="4"/>
      <c r="Z475" s="3"/>
      <c r="AA475" s="5" t="s">
        <v>1614</v>
      </c>
      <c r="AB475" s="8"/>
      <c r="AC475" s="10"/>
      <c r="AE475" s="51"/>
      <c r="AG475" s="1"/>
    </row>
    <row r="476" spans="1:33" ht="15.75">
      <c r="A476" s="218"/>
      <c r="B476" s="219"/>
      <c r="C476" s="221"/>
      <c r="D476" s="219"/>
      <c r="H476" s="1">
        <v>9</v>
      </c>
      <c r="K476" s="38">
        <f>(K475+C21/10*F459)</f>
        <v>463.74</v>
      </c>
      <c r="L476">
        <f t="shared" si="52"/>
        <v>7.55</v>
      </c>
      <c r="O476" s="1"/>
      <c r="S476" s="12">
        <v>1.4E-2</v>
      </c>
      <c r="T476" s="7" t="s">
        <v>884</v>
      </c>
      <c r="U476" s="1" t="s">
        <v>1348</v>
      </c>
      <c r="V476" s="8">
        <f>X470</f>
        <v>7977</v>
      </c>
      <c r="W476" s="2" t="s">
        <v>884</v>
      </c>
      <c r="X476" s="8">
        <f>(S476*V476)</f>
        <v>111.68</v>
      </c>
      <c r="Y476" s="12">
        <v>1.4E-2</v>
      </c>
      <c r="Z476" s="7" t="s">
        <v>884</v>
      </c>
      <c r="AA476" s="1" t="s">
        <v>1348</v>
      </c>
      <c r="AB476" s="8">
        <f>AD470</f>
        <v>8521</v>
      </c>
      <c r="AC476" s="1" t="s">
        <v>884</v>
      </c>
      <c r="AD476" s="8">
        <f>(Y476*AB476)</f>
        <v>119.29</v>
      </c>
      <c r="AE476" s="51"/>
      <c r="AG476" s="1"/>
    </row>
    <row r="477" spans="1:33" ht="15.75">
      <c r="A477" s="218"/>
      <c r="B477" s="219"/>
      <c r="C477" s="221"/>
      <c r="D477" s="219"/>
      <c r="H477" s="1">
        <v>10</v>
      </c>
      <c r="K477" s="38">
        <f>(K476+C21/10*F459)</f>
        <v>471.29</v>
      </c>
      <c r="L477">
        <f>K477-K476</f>
        <v>7.55</v>
      </c>
      <c r="O477" s="1"/>
      <c r="S477" s="12"/>
      <c r="T477" s="3"/>
      <c r="U477" s="1" t="s">
        <v>1807</v>
      </c>
      <c r="V477" s="8"/>
      <c r="W477" s="4"/>
      <c r="X477" s="1" t="s">
        <v>991</v>
      </c>
      <c r="Y477" s="12"/>
      <c r="Z477" s="3"/>
      <c r="AA477" s="1" t="s">
        <v>1807</v>
      </c>
      <c r="AB477" s="8"/>
      <c r="AC477" s="10"/>
      <c r="AD477" s="1" t="s">
        <v>991</v>
      </c>
      <c r="AE477" s="51"/>
      <c r="AG477" s="1"/>
    </row>
    <row r="478" spans="1:33" ht="15.75">
      <c r="A478" s="218"/>
      <c r="B478" s="219"/>
      <c r="C478" s="221"/>
      <c r="D478" s="219"/>
      <c r="H478" s="1"/>
      <c r="K478" s="38">
        <f>(K477+C21/10*F459)</f>
        <v>478.84</v>
      </c>
      <c r="L478">
        <f>K478-K477</f>
        <v>7.55</v>
      </c>
      <c r="O478" s="1"/>
      <c r="S478" s="8">
        <v>0.5</v>
      </c>
      <c r="T478" s="7" t="s">
        <v>784</v>
      </c>
      <c r="U478" s="1" t="s">
        <v>2044</v>
      </c>
      <c r="V478" s="8">
        <f>C10</f>
        <v>947</v>
      </c>
      <c r="W478" s="2" t="s">
        <v>784</v>
      </c>
      <c r="X478" s="8">
        <f>(S478*V478)</f>
        <v>473.5</v>
      </c>
      <c r="Y478" s="8">
        <v>0.5</v>
      </c>
      <c r="Z478" s="7" t="s">
        <v>784</v>
      </c>
      <c r="AA478" s="1" t="s">
        <v>2044</v>
      </c>
      <c r="AB478" s="8">
        <f>V478</f>
        <v>947</v>
      </c>
      <c r="AC478" s="1" t="s">
        <v>784</v>
      </c>
      <c r="AD478" s="8">
        <f>(Y478*AB478)</f>
        <v>473.5</v>
      </c>
      <c r="AE478" s="51"/>
      <c r="AG478" s="1"/>
    </row>
    <row r="479" spans="1:33" ht="15.75">
      <c r="A479" s="218">
        <f>(A471+1)</f>
        <v>305</v>
      </c>
      <c r="B479" s="530" t="s">
        <v>6156</v>
      </c>
      <c r="C479" s="221"/>
      <c r="D479" s="219" t="s">
        <v>883</v>
      </c>
      <c r="F479" s="2" t="s">
        <v>1992</v>
      </c>
      <c r="G479" s="7" t="s">
        <v>2289</v>
      </c>
      <c r="H479" s="1" t="s">
        <v>1993</v>
      </c>
      <c r="K479" s="38">
        <f>(K478+C21/10*F459)</f>
        <v>486.39</v>
      </c>
      <c r="L479">
        <f>K479-K478</f>
        <v>7.55</v>
      </c>
      <c r="O479" s="1" t="s">
        <v>2198</v>
      </c>
      <c r="S479" s="8">
        <v>0.75</v>
      </c>
      <c r="T479" s="7" t="s">
        <v>784</v>
      </c>
      <c r="U479" s="1" t="s">
        <v>1936</v>
      </c>
      <c r="V479" s="8">
        <f>C12</f>
        <v>618</v>
      </c>
      <c r="W479" s="2" t="s">
        <v>784</v>
      </c>
      <c r="X479" s="8">
        <f>(S479*V479)</f>
        <v>463.5</v>
      </c>
      <c r="Y479" s="8">
        <v>0.75</v>
      </c>
      <c r="Z479" s="7" t="s">
        <v>784</v>
      </c>
      <c r="AA479" s="1" t="s">
        <v>1936</v>
      </c>
      <c r="AB479" s="8">
        <f>V479</f>
        <v>618</v>
      </c>
      <c r="AC479" s="1" t="s">
        <v>784</v>
      </c>
      <c r="AD479" s="8">
        <f>(Y479*AB479)</f>
        <v>463.5</v>
      </c>
      <c r="AE479" s="51" t="str">
        <f t="shared" si="51"/>
        <v>|</v>
      </c>
      <c r="AG479" s="1" t="s">
        <v>2297</v>
      </c>
    </row>
    <row r="480" spans="1:33" ht="50.25" customHeight="1">
      <c r="A480" s="218">
        <f t="shared" si="46"/>
        <v>306</v>
      </c>
      <c r="B480" s="219" t="s">
        <v>1135</v>
      </c>
      <c r="C480" s="1020">
        <v>168</v>
      </c>
      <c r="D480" s="219" t="s">
        <v>883</v>
      </c>
      <c r="H480" s="1" t="s">
        <v>2276</v>
      </c>
      <c r="O480" s="1" t="s">
        <v>2199</v>
      </c>
      <c r="S480"/>
      <c r="T480" s="7" t="s">
        <v>454</v>
      </c>
      <c r="U480" s="1" t="s">
        <v>455</v>
      </c>
      <c r="V480" s="8"/>
      <c r="W480" s="2" t="s">
        <v>454</v>
      </c>
      <c r="X480" s="8">
        <v>0</v>
      </c>
      <c r="Z480" s="7" t="s">
        <v>454</v>
      </c>
      <c r="AA480" s="1" t="s">
        <v>455</v>
      </c>
      <c r="AB480" s="8">
        <f>V480</f>
        <v>0</v>
      </c>
      <c r="AC480" s="1" t="s">
        <v>454</v>
      </c>
      <c r="AD480" s="8">
        <v>0</v>
      </c>
      <c r="AE480" s="51" t="str">
        <f t="shared" si="51"/>
        <v>|</v>
      </c>
      <c r="AG480" s="1" t="s">
        <v>2297</v>
      </c>
    </row>
    <row r="481" spans="1:33" ht="30.75" customHeight="1">
      <c r="A481" s="218">
        <f t="shared" si="46"/>
        <v>307</v>
      </c>
      <c r="B481" s="219" t="s">
        <v>1136</v>
      </c>
      <c r="C481" s="418">
        <v>350</v>
      </c>
      <c r="D481" s="219" t="s">
        <v>883</v>
      </c>
      <c r="H481" s="5" t="s">
        <v>1614</v>
      </c>
      <c r="O481" s="1" t="s">
        <v>2202</v>
      </c>
      <c r="S481"/>
      <c r="T481" s="3"/>
      <c r="V481" s="8"/>
      <c r="W481" s="4"/>
      <c r="X481" s="5" t="s">
        <v>1614</v>
      </c>
      <c r="Z481" s="3"/>
      <c r="AB481" s="8"/>
      <c r="AC481" s="10"/>
      <c r="AD481" s="5" t="s">
        <v>1614</v>
      </c>
      <c r="AE481" s="51" t="str">
        <f t="shared" si="51"/>
        <v>|</v>
      </c>
      <c r="AG481" s="1" t="s">
        <v>2297</v>
      </c>
    </row>
    <row r="482" spans="1:33" ht="24" customHeight="1">
      <c r="A482" s="218">
        <f t="shared" si="46"/>
        <v>308</v>
      </c>
      <c r="B482" s="219" t="s">
        <v>1137</v>
      </c>
      <c r="C482" s="418">
        <v>592</v>
      </c>
      <c r="D482" s="219" t="s">
        <v>883</v>
      </c>
      <c r="F482" s="8">
        <v>1</v>
      </c>
      <c r="G482" s="7" t="s">
        <v>884</v>
      </c>
      <c r="H482" s="1" t="s">
        <v>6343</v>
      </c>
      <c r="I482" s="8">
        <f>(C26)</f>
        <v>36.950000000000003</v>
      </c>
      <c r="J482" s="1" t="s">
        <v>884</v>
      </c>
      <c r="K482" s="38">
        <f>(F482*I482)</f>
        <v>36.950000000000003</v>
      </c>
      <c r="M482" s="8">
        <v>8</v>
      </c>
      <c r="N482" s="1" t="s">
        <v>784</v>
      </c>
      <c r="O482" s="1" t="s">
        <v>2181</v>
      </c>
      <c r="P482" s="8">
        <f>(C45)</f>
        <v>10.65</v>
      </c>
      <c r="Q482" s="1" t="s">
        <v>784</v>
      </c>
      <c r="R482" s="8">
        <f>(M482*P482)</f>
        <v>85.2</v>
      </c>
      <c r="S482"/>
      <c r="T482" s="3"/>
      <c r="U482" s="1" t="s">
        <v>104</v>
      </c>
      <c r="V482" s="8"/>
      <c r="W482" s="4"/>
      <c r="X482" s="8">
        <f>SUM(X476:X480)</f>
        <v>1048.68</v>
      </c>
      <c r="Z482" s="3"/>
      <c r="AA482" s="1" t="s">
        <v>104</v>
      </c>
      <c r="AB482" s="8"/>
      <c r="AC482" s="10"/>
      <c r="AD482" s="8">
        <f>SUM(AD476:AD480)</f>
        <v>1056.29</v>
      </c>
      <c r="AE482" s="51" t="str">
        <f t="shared" si="51"/>
        <v>|</v>
      </c>
      <c r="AG482" s="1" t="s">
        <v>2297</v>
      </c>
    </row>
    <row r="483" spans="1:33" ht="24" customHeight="1">
      <c r="A483" s="218">
        <f t="shared" si="46"/>
        <v>309</v>
      </c>
      <c r="B483" s="219" t="s">
        <v>1138</v>
      </c>
      <c r="C483" s="418">
        <v>760</v>
      </c>
      <c r="D483" s="219" t="s">
        <v>883</v>
      </c>
      <c r="K483" s="5" t="s">
        <v>2090</v>
      </c>
      <c r="M483" s="8">
        <v>8</v>
      </c>
      <c r="N483" s="1" t="s">
        <v>784</v>
      </c>
      <c r="O483" s="1" t="s">
        <v>472</v>
      </c>
      <c r="P483" s="8">
        <f>(C52)</f>
        <v>26.6</v>
      </c>
      <c r="Q483" s="1" t="s">
        <v>784</v>
      </c>
      <c r="R483" s="8">
        <f>(M483*P483)</f>
        <v>212.8</v>
      </c>
      <c r="S483"/>
      <c r="T483" s="3"/>
      <c r="V483" s="8"/>
      <c r="W483" s="4"/>
      <c r="X483" s="5" t="s">
        <v>1614</v>
      </c>
      <c r="Z483" s="3"/>
      <c r="AB483" s="8"/>
      <c r="AC483" s="10"/>
      <c r="AD483" s="5" t="s">
        <v>1614</v>
      </c>
      <c r="AE483" s="51" t="str">
        <f t="shared" si="51"/>
        <v>|</v>
      </c>
      <c r="AG483" s="1" t="s">
        <v>2297</v>
      </c>
    </row>
    <row r="484" spans="1:33" ht="24" customHeight="1">
      <c r="A484" s="218">
        <f t="shared" si="46"/>
        <v>310</v>
      </c>
      <c r="B484" s="219" t="s">
        <v>1140</v>
      </c>
      <c r="C484" s="418">
        <v>977</v>
      </c>
      <c r="D484" s="219" t="s">
        <v>883</v>
      </c>
      <c r="F484" s="24">
        <v>7.3</v>
      </c>
      <c r="G484" s="7" t="s">
        <v>2289</v>
      </c>
      <c r="H484" s="1" t="s">
        <v>2278</v>
      </c>
      <c r="M484" s="8">
        <v>1</v>
      </c>
      <c r="N484" s="1" t="s">
        <v>454</v>
      </c>
      <c r="O484" s="1" t="s">
        <v>1715</v>
      </c>
      <c r="P484" s="8">
        <f>(C56)</f>
        <v>12.1</v>
      </c>
      <c r="Q484" s="1" t="s">
        <v>454</v>
      </c>
      <c r="R484" s="8">
        <f>(M484*P484)</f>
        <v>12.1</v>
      </c>
      <c r="S484"/>
      <c r="T484" s="3"/>
      <c r="U484" s="1" t="s">
        <v>561</v>
      </c>
      <c r="W484" s="4"/>
      <c r="X484" s="8">
        <f>(X482/0.372)</f>
        <v>2819.03</v>
      </c>
      <c r="Z484" s="3"/>
      <c r="AA484" s="1" t="s">
        <v>561</v>
      </c>
      <c r="AC484" s="10"/>
      <c r="AD484" s="8">
        <f>(AD482/0.372)</f>
        <v>2839.49</v>
      </c>
      <c r="AE484" s="51" t="str">
        <f t="shared" si="51"/>
        <v>|</v>
      </c>
      <c r="AG484" s="1" t="s">
        <v>2297</v>
      </c>
    </row>
    <row r="485" spans="1:33" ht="24" customHeight="1">
      <c r="A485" s="218">
        <f t="shared" si="46"/>
        <v>311</v>
      </c>
      <c r="B485" s="219" t="s">
        <v>243</v>
      </c>
      <c r="C485" s="418">
        <v>1241</v>
      </c>
      <c r="D485" s="219" t="s">
        <v>883</v>
      </c>
      <c r="F485" s="1" t="s">
        <v>991</v>
      </c>
      <c r="H485" s="1" t="s">
        <v>979</v>
      </c>
      <c r="M485" s="8">
        <v>1</v>
      </c>
      <c r="N485" s="1" t="s">
        <v>454</v>
      </c>
      <c r="O485" s="1" t="s">
        <v>455</v>
      </c>
      <c r="Q485" s="1" t="s">
        <v>454</v>
      </c>
      <c r="R485" s="8">
        <v>0</v>
      </c>
      <c r="S485"/>
      <c r="T485" s="3"/>
      <c r="W485" s="4"/>
      <c r="X485" s="5" t="s">
        <v>2090</v>
      </c>
      <c r="Z485" s="3"/>
      <c r="AC485" s="10"/>
      <c r="AD485" s="5" t="s">
        <v>2090</v>
      </c>
      <c r="AE485" s="51" t="str">
        <f t="shared" si="51"/>
        <v>|</v>
      </c>
      <c r="AG485" s="1" t="s">
        <v>2297</v>
      </c>
    </row>
    <row r="486" spans="1:33" ht="24" customHeight="1">
      <c r="A486" s="218">
        <f t="shared" si="46"/>
        <v>312</v>
      </c>
      <c r="B486" s="219" t="s">
        <v>1141</v>
      </c>
      <c r="C486" s="430">
        <v>1523</v>
      </c>
      <c r="D486" s="219" t="s">
        <v>883</v>
      </c>
      <c r="F486" s="1" t="s">
        <v>991</v>
      </c>
      <c r="H486" s="5" t="s">
        <v>2337</v>
      </c>
      <c r="R486" s="5" t="s">
        <v>1614</v>
      </c>
      <c r="S486"/>
      <c r="T486" s="3"/>
      <c r="U486" s="1" t="s">
        <v>390</v>
      </c>
      <c r="V486">
        <f>X484</f>
        <v>2819.03</v>
      </c>
      <c r="W486" s="4">
        <f>J659</f>
        <v>4.28</v>
      </c>
      <c r="X486" s="38">
        <f>V486+W486</f>
        <v>2823.31</v>
      </c>
      <c r="Z486" s="3"/>
      <c r="AA486" s="1" t="s">
        <v>390</v>
      </c>
      <c r="AB486">
        <f>AD484</f>
        <v>2839.49</v>
      </c>
      <c r="AC486" s="10">
        <f>W486</f>
        <v>4.28</v>
      </c>
      <c r="AD486" s="38">
        <f>AB486+AC486</f>
        <v>2843.77</v>
      </c>
      <c r="AE486" s="51" t="str">
        <f t="shared" si="51"/>
        <v>|</v>
      </c>
      <c r="AG486" s="1" t="s">
        <v>2297</v>
      </c>
    </row>
    <row r="487" spans="1:33" ht="24" customHeight="1">
      <c r="A487" s="218">
        <f t="shared" si="46"/>
        <v>313</v>
      </c>
      <c r="B487" s="530" t="s">
        <v>6157</v>
      </c>
      <c r="C487" s="221"/>
      <c r="D487" s="219"/>
      <c r="F487" s="8">
        <v>0.13</v>
      </c>
      <c r="G487" s="7" t="s">
        <v>884</v>
      </c>
      <c r="H487" s="1" t="s">
        <v>1330</v>
      </c>
      <c r="I487" s="8">
        <f>(K40)</f>
        <v>4262.16</v>
      </c>
      <c r="J487" s="1" t="s">
        <v>884</v>
      </c>
      <c r="K487" s="8">
        <f t="shared" ref="K487:K492" si="53">(F487*I487)</f>
        <v>554.08000000000004</v>
      </c>
      <c r="O487" s="1" t="s">
        <v>1571</v>
      </c>
      <c r="R487" s="8">
        <f>SUM(R468:R485)</f>
        <v>2480.65</v>
      </c>
      <c r="S487"/>
      <c r="T487" s="3"/>
      <c r="U487" s="1" t="s">
        <v>392</v>
      </c>
      <c r="V487">
        <f>X486</f>
        <v>2823.31</v>
      </c>
      <c r="W487" s="4">
        <f>J662</f>
        <v>8.42</v>
      </c>
      <c r="X487" s="38">
        <f>V487+W487</f>
        <v>2831.73</v>
      </c>
      <c r="Z487" s="3"/>
      <c r="AA487" s="1" t="s">
        <v>392</v>
      </c>
      <c r="AB487">
        <f>AD486</f>
        <v>2843.77</v>
      </c>
      <c r="AC487" s="10">
        <f>W487</f>
        <v>8.42</v>
      </c>
      <c r="AD487" s="38">
        <f>AB487+AC487</f>
        <v>2852.19</v>
      </c>
      <c r="AE487" s="51" t="str">
        <f t="shared" si="51"/>
        <v>|</v>
      </c>
      <c r="AG487" s="1" t="s">
        <v>2297</v>
      </c>
    </row>
    <row r="488" spans="1:33" ht="24" customHeight="1">
      <c r="A488" s="218">
        <f t="shared" ref="A488:A494" si="54">(A487+1)</f>
        <v>314</v>
      </c>
      <c r="B488" s="219" t="s">
        <v>1135</v>
      </c>
      <c r="C488" s="418">
        <v>169</v>
      </c>
      <c r="D488" s="219" t="s">
        <v>883</v>
      </c>
      <c r="F488" s="8">
        <v>0.7</v>
      </c>
      <c r="G488" s="7" t="s">
        <v>784</v>
      </c>
      <c r="H488" s="1" t="s">
        <v>2044</v>
      </c>
      <c r="I488" s="8">
        <f>(C10)</f>
        <v>947</v>
      </c>
      <c r="J488" s="1" t="s">
        <v>784</v>
      </c>
      <c r="K488" s="8">
        <f t="shared" si="53"/>
        <v>662.9</v>
      </c>
      <c r="R488" s="5" t="s">
        <v>1614</v>
      </c>
      <c r="S488"/>
      <c r="T488" s="3"/>
      <c r="U488" s="1" t="s">
        <v>2270</v>
      </c>
      <c r="V488">
        <f>X487</f>
        <v>2831.73</v>
      </c>
      <c r="W488" s="4">
        <f>J663</f>
        <v>8.42</v>
      </c>
      <c r="X488" s="38">
        <f>V488+W488</f>
        <v>2840.15</v>
      </c>
      <c r="Z488" s="3"/>
      <c r="AA488" s="1" t="s">
        <v>2270</v>
      </c>
      <c r="AB488">
        <f>AD487</f>
        <v>2852.19</v>
      </c>
      <c r="AC488" s="10">
        <f>W488</f>
        <v>8.42</v>
      </c>
      <c r="AD488" s="38">
        <f>AB488+AC488</f>
        <v>2860.61</v>
      </c>
      <c r="AE488" s="51" t="str">
        <f t="shared" si="51"/>
        <v>|</v>
      </c>
      <c r="AG488" s="1" t="s">
        <v>2297</v>
      </c>
    </row>
    <row r="489" spans="1:33" ht="33.75" customHeight="1">
      <c r="A489" s="218">
        <f t="shared" si="54"/>
        <v>315</v>
      </c>
      <c r="B489" s="219" t="s">
        <v>1136</v>
      </c>
      <c r="C489" s="418">
        <v>241</v>
      </c>
      <c r="D489" s="219" t="s">
        <v>883</v>
      </c>
      <c r="F489" s="8">
        <v>0.7</v>
      </c>
      <c r="G489" s="7" t="s">
        <v>784</v>
      </c>
      <c r="H489" s="1" t="s">
        <v>1743</v>
      </c>
      <c r="I489" s="8">
        <f>(C11)</f>
        <v>884</v>
      </c>
      <c r="J489" s="1" t="s">
        <v>784</v>
      </c>
      <c r="K489" s="8">
        <f t="shared" si="53"/>
        <v>618.79999999999995</v>
      </c>
      <c r="O489" s="1" t="s">
        <v>1572</v>
      </c>
      <c r="R489" s="8">
        <f>(R487/30)</f>
        <v>82.69</v>
      </c>
      <c r="S489"/>
      <c r="T489" s="3"/>
      <c r="U489" s="1" t="s">
        <v>384</v>
      </c>
      <c r="V489">
        <f>X488</f>
        <v>2840.15</v>
      </c>
      <c r="W489" s="4">
        <f>J664</f>
        <v>8.42</v>
      </c>
      <c r="X489" s="38">
        <f>V489+W489</f>
        <v>2848.57</v>
      </c>
      <c r="Z489" s="3"/>
      <c r="AA489" s="1" t="s">
        <v>384</v>
      </c>
      <c r="AB489">
        <f>AD488</f>
        <v>2860.61</v>
      </c>
      <c r="AC489" s="10">
        <f>W489</f>
        <v>8.42</v>
      </c>
      <c r="AD489" s="38">
        <f>AB489+AC489</f>
        <v>2869.03</v>
      </c>
      <c r="AE489" s="51" t="str">
        <f t="shared" si="51"/>
        <v>|</v>
      </c>
      <c r="AG489" s="1" t="s">
        <v>2297</v>
      </c>
    </row>
    <row r="490" spans="1:33" ht="24" customHeight="1">
      <c r="A490" s="218">
        <f t="shared" si="54"/>
        <v>316</v>
      </c>
      <c r="B490" s="219" t="s">
        <v>1137</v>
      </c>
      <c r="C490" s="418">
        <v>351</v>
      </c>
      <c r="D490" s="219" t="s">
        <v>883</v>
      </c>
      <c r="F490" s="8">
        <v>1.5</v>
      </c>
      <c r="G490" s="7" t="s">
        <v>784</v>
      </c>
      <c r="H490" s="1" t="s">
        <v>1936</v>
      </c>
      <c r="I490" s="8">
        <f>(C12)</f>
        <v>618</v>
      </c>
      <c r="J490" s="1" t="s">
        <v>784</v>
      </c>
      <c r="K490" s="8">
        <f t="shared" si="53"/>
        <v>927</v>
      </c>
      <c r="R490" s="5" t="s">
        <v>1614</v>
      </c>
      <c r="S490"/>
      <c r="T490" s="3"/>
      <c r="U490" s="1" t="s">
        <v>1387</v>
      </c>
      <c r="V490">
        <f>X489</f>
        <v>2848.57</v>
      </c>
      <c r="W490" s="4">
        <f>J665</f>
        <v>8.42</v>
      </c>
      <c r="X490" s="38">
        <f>V490+W490</f>
        <v>2856.99</v>
      </c>
      <c r="Z490" s="3"/>
      <c r="AA490" s="1" t="s">
        <v>1387</v>
      </c>
      <c r="AB490">
        <f>AD489</f>
        <v>2869.03</v>
      </c>
      <c r="AC490" s="10">
        <f>W490</f>
        <v>8.42</v>
      </c>
      <c r="AD490" s="38">
        <f>AB490+AC490</f>
        <v>2877.45</v>
      </c>
      <c r="AE490" s="51" t="str">
        <f t="shared" si="51"/>
        <v>|</v>
      </c>
      <c r="AG490" s="1" t="s">
        <v>2297</v>
      </c>
    </row>
    <row r="491" spans="1:33" ht="24" customHeight="1">
      <c r="A491" s="218">
        <f t="shared" si="54"/>
        <v>317</v>
      </c>
      <c r="B491" s="219" t="s">
        <v>1138</v>
      </c>
      <c r="C491" s="418">
        <v>513</v>
      </c>
      <c r="D491" s="219" t="s">
        <v>883</v>
      </c>
      <c r="F491" s="8">
        <v>0.5</v>
      </c>
      <c r="G491" s="7" t="s">
        <v>784</v>
      </c>
      <c r="H491" s="1" t="s">
        <v>324</v>
      </c>
      <c r="I491" s="8">
        <f>(C13)</f>
        <v>507</v>
      </c>
      <c r="J491" s="1" t="s">
        <v>784</v>
      </c>
      <c r="K491" s="8">
        <f t="shared" si="53"/>
        <v>253.5</v>
      </c>
      <c r="M491" s="1" t="s">
        <v>991</v>
      </c>
      <c r="W491" s="4"/>
      <c r="Y491" s="50"/>
      <c r="AA491" s="1" t="s">
        <v>3640</v>
      </c>
      <c r="AC491" s="10">
        <f t="shared" ref="AC491:AC497" si="55">AC490</f>
        <v>8.42</v>
      </c>
      <c r="AD491" s="38">
        <f t="shared" ref="AD491:AD497" si="56">AD490+AC491</f>
        <v>2885.87</v>
      </c>
      <c r="AE491" s="51" t="str">
        <f t="shared" si="51"/>
        <v>|</v>
      </c>
      <c r="AG491" s="1" t="s">
        <v>2297</v>
      </c>
    </row>
    <row r="492" spans="1:33" ht="24" customHeight="1">
      <c r="A492" s="218">
        <f t="shared" si="54"/>
        <v>318</v>
      </c>
      <c r="B492" s="219" t="s">
        <v>1140</v>
      </c>
      <c r="C492" s="418">
        <v>652</v>
      </c>
      <c r="D492" s="219" t="s">
        <v>883</v>
      </c>
      <c r="F492" s="8">
        <v>0.94</v>
      </c>
      <c r="G492" s="7" t="s">
        <v>1675</v>
      </c>
      <c r="H492" s="1" t="s">
        <v>926</v>
      </c>
      <c r="I492" s="8">
        <f>C653</f>
        <v>42.7</v>
      </c>
      <c r="J492" s="1" t="s">
        <v>1675</v>
      </c>
      <c r="K492" s="8">
        <f t="shared" si="53"/>
        <v>40.14</v>
      </c>
      <c r="N492" s="1" t="s">
        <v>2289</v>
      </c>
      <c r="O492" s="1" t="s">
        <v>2082</v>
      </c>
      <c r="W492" s="4"/>
      <c r="Y492" s="50"/>
      <c r="AA492" s="1" t="s">
        <v>3641</v>
      </c>
      <c r="AC492" s="10">
        <f t="shared" si="55"/>
        <v>8.42</v>
      </c>
      <c r="AD492" s="38">
        <f t="shared" si="56"/>
        <v>2894.29</v>
      </c>
      <c r="AE492" s="51" t="str">
        <f t="shared" si="51"/>
        <v>|</v>
      </c>
      <c r="AG492" s="1" t="s">
        <v>2297</v>
      </c>
    </row>
    <row r="493" spans="1:33" ht="24" customHeight="1">
      <c r="A493" s="218">
        <f t="shared" si="54"/>
        <v>319</v>
      </c>
      <c r="B493" s="219" t="s">
        <v>243</v>
      </c>
      <c r="C493" s="862">
        <v>584</v>
      </c>
      <c r="D493" s="219" t="s">
        <v>883</v>
      </c>
      <c r="H493" s="1" t="s">
        <v>455</v>
      </c>
      <c r="I493" s="1" t="s">
        <v>991</v>
      </c>
      <c r="J493" s="1" t="s">
        <v>454</v>
      </c>
      <c r="K493" s="8">
        <v>0</v>
      </c>
      <c r="O493" s="1" t="s">
        <v>2083</v>
      </c>
      <c r="W493" s="4"/>
      <c r="Y493" s="50"/>
      <c r="AA493" s="1" t="s">
        <v>3642</v>
      </c>
      <c r="AC493" s="10">
        <f t="shared" si="55"/>
        <v>8.42</v>
      </c>
      <c r="AD493">
        <f t="shared" si="56"/>
        <v>2902.71</v>
      </c>
      <c r="AE493" s="51" t="str">
        <f t="shared" si="51"/>
        <v>|</v>
      </c>
      <c r="AG493" s="1" t="s">
        <v>2297</v>
      </c>
    </row>
    <row r="494" spans="1:33" ht="24" customHeight="1">
      <c r="A494" s="218">
        <f t="shared" si="54"/>
        <v>320</v>
      </c>
      <c r="B494" s="219" t="s">
        <v>1141</v>
      </c>
      <c r="C494" s="221"/>
      <c r="D494" s="219" t="s">
        <v>883</v>
      </c>
      <c r="K494" s="5" t="s">
        <v>1614</v>
      </c>
      <c r="O494" s="1" t="s">
        <v>964</v>
      </c>
      <c r="W494" s="4"/>
      <c r="Y494" s="50"/>
      <c r="AA494" s="1" t="s">
        <v>3643</v>
      </c>
      <c r="AC494" s="10">
        <f t="shared" si="55"/>
        <v>8.42</v>
      </c>
      <c r="AD494">
        <f t="shared" si="56"/>
        <v>2911.13</v>
      </c>
      <c r="AE494" s="51" t="str">
        <f t="shared" si="51"/>
        <v>|</v>
      </c>
      <c r="AG494" s="1" t="s">
        <v>2297</v>
      </c>
    </row>
    <row r="495" spans="1:33" ht="24" customHeight="1">
      <c r="A495" s="218">
        <f>(A494+1)</f>
        <v>321</v>
      </c>
      <c r="B495" s="530" t="s">
        <v>6158</v>
      </c>
      <c r="C495" s="221"/>
      <c r="D495" s="219" t="s">
        <v>883</v>
      </c>
      <c r="H495" s="1" t="s">
        <v>446</v>
      </c>
      <c r="K495" s="8">
        <f>SUM(K486:K493)</f>
        <v>3056.42</v>
      </c>
      <c r="O495" s="5" t="s">
        <v>1614</v>
      </c>
      <c r="W495" s="4"/>
      <c r="Y495" s="50"/>
      <c r="AA495" s="1" t="s">
        <v>3662</v>
      </c>
      <c r="AC495" s="10">
        <f t="shared" si="55"/>
        <v>8.42</v>
      </c>
      <c r="AD495" s="38">
        <f t="shared" si="56"/>
        <v>2919.55</v>
      </c>
      <c r="AE495" s="51" t="str">
        <f t="shared" si="51"/>
        <v>|</v>
      </c>
      <c r="AG495" s="1" t="s">
        <v>2297</v>
      </c>
    </row>
    <row r="496" spans="1:33" ht="24" customHeight="1">
      <c r="A496" s="218">
        <f>(A495+1)</f>
        <v>322</v>
      </c>
      <c r="B496" s="219" t="s">
        <v>4445</v>
      </c>
      <c r="C496" s="418">
        <v>20.3</v>
      </c>
      <c r="D496" s="219" t="s">
        <v>883</v>
      </c>
      <c r="K496" s="5" t="s">
        <v>1614</v>
      </c>
      <c r="N496" s="1" t="s">
        <v>156</v>
      </c>
      <c r="O496" s="2" t="s">
        <v>969</v>
      </c>
      <c r="W496" s="4"/>
      <c r="Y496" s="50"/>
      <c r="AA496" s="1" t="s">
        <v>3663</v>
      </c>
      <c r="AC496" s="10">
        <f t="shared" si="55"/>
        <v>8.42</v>
      </c>
      <c r="AD496" s="38">
        <f t="shared" si="56"/>
        <v>2927.97</v>
      </c>
      <c r="AE496" s="51" t="str">
        <f t="shared" si="51"/>
        <v>|</v>
      </c>
      <c r="AG496" s="1" t="s">
        <v>2297</v>
      </c>
    </row>
    <row r="497" spans="1:33" ht="33.75" customHeight="1">
      <c r="A497" s="218">
        <f>(A496+1)</f>
        <v>323</v>
      </c>
      <c r="B497" s="219" t="s">
        <v>758</v>
      </c>
      <c r="C497" s="862">
        <v>11.5</v>
      </c>
      <c r="D497" s="219" t="s">
        <v>883</v>
      </c>
      <c r="H497" s="58" t="s">
        <v>561</v>
      </c>
      <c r="K497" s="38">
        <f>(K495/10)</f>
        <v>305.64</v>
      </c>
      <c r="O497" s="5" t="s">
        <v>1614</v>
      </c>
      <c r="W497" s="4"/>
      <c r="Y497" s="50"/>
      <c r="AA497" s="1" t="s">
        <v>4839</v>
      </c>
      <c r="AC497" s="10">
        <f t="shared" si="55"/>
        <v>8.42</v>
      </c>
      <c r="AD497" s="38">
        <f t="shared" si="56"/>
        <v>2936.39</v>
      </c>
      <c r="AE497" s="51" t="str">
        <f t="shared" si="51"/>
        <v>|</v>
      </c>
      <c r="AG497" s="1" t="s">
        <v>2297</v>
      </c>
    </row>
    <row r="498" spans="1:33" ht="36" customHeight="1">
      <c r="A498" s="221"/>
      <c r="B498" s="221"/>
      <c r="C498" s="221"/>
      <c r="D498" s="221"/>
      <c r="F498" s="1" t="s">
        <v>991</v>
      </c>
      <c r="W498" s="4"/>
      <c r="AD498" s="38">
        <f>AD497+AC497</f>
        <v>2944.81</v>
      </c>
      <c r="AE498" s="51" t="str">
        <f t="shared" si="51"/>
        <v>|</v>
      </c>
      <c r="AG498" s="1" t="s">
        <v>2297</v>
      </c>
    </row>
    <row r="499" spans="1:33" ht="24" customHeight="1">
      <c r="A499" s="218">
        <f>(A497+1)</f>
        <v>324</v>
      </c>
      <c r="B499" s="219" t="s">
        <v>4446</v>
      </c>
      <c r="C499" s="418">
        <v>28.6</v>
      </c>
      <c r="D499" s="219" t="s">
        <v>883</v>
      </c>
      <c r="K499" s="5" t="s">
        <v>2090</v>
      </c>
      <c r="M499" s="8">
        <v>30</v>
      </c>
      <c r="N499" s="1" t="s">
        <v>1804</v>
      </c>
      <c r="O499" s="1" t="s">
        <v>1694</v>
      </c>
      <c r="P499" s="8">
        <f>(C42)</f>
        <v>5</v>
      </c>
      <c r="Q499" s="1" t="s">
        <v>1804</v>
      </c>
      <c r="R499" s="8">
        <f>(M499*P499)</f>
        <v>150</v>
      </c>
      <c r="W499" s="4"/>
      <c r="AE499" s="51" t="str">
        <f t="shared" si="51"/>
        <v>|</v>
      </c>
      <c r="AG499" s="1" t="s">
        <v>2297</v>
      </c>
    </row>
    <row r="500" spans="1:33" ht="24" customHeight="1">
      <c r="A500" s="218">
        <f t="shared" ref="A500:A562" si="57">(A499+1)</f>
        <v>325</v>
      </c>
      <c r="B500" s="219" t="s">
        <v>1695</v>
      </c>
      <c r="C500" s="862">
        <v>56.74</v>
      </c>
      <c r="D500" s="219" t="s">
        <v>883</v>
      </c>
      <c r="F500" s="2"/>
      <c r="G500" s="7" t="s">
        <v>2289</v>
      </c>
      <c r="H500" s="1" t="s">
        <v>1696</v>
      </c>
      <c r="M500" s="1" t="s">
        <v>991</v>
      </c>
      <c r="O500" s="1" t="s">
        <v>1697</v>
      </c>
      <c r="P500" s="1" t="s">
        <v>991</v>
      </c>
      <c r="R500" s="1" t="s">
        <v>991</v>
      </c>
      <c r="W500" s="4"/>
      <c r="AE500" s="51" t="str">
        <f t="shared" si="51"/>
        <v>|</v>
      </c>
      <c r="AG500" s="1" t="s">
        <v>2297</v>
      </c>
    </row>
    <row r="501" spans="1:33" ht="24" customHeight="1">
      <c r="A501" s="218">
        <f t="shared" si="57"/>
        <v>326</v>
      </c>
      <c r="B501" s="219" t="s">
        <v>1698</v>
      </c>
      <c r="C501" s="862">
        <v>56.74</v>
      </c>
      <c r="D501" s="219" t="s">
        <v>883</v>
      </c>
      <c r="H501" s="1" t="s">
        <v>2307</v>
      </c>
      <c r="M501" s="8">
        <v>8</v>
      </c>
      <c r="N501" s="1" t="s">
        <v>883</v>
      </c>
      <c r="O501" s="1" t="s">
        <v>2181</v>
      </c>
      <c r="P501" s="8">
        <f>(C43)</f>
        <v>8.9</v>
      </c>
      <c r="Q501" s="1" t="s">
        <v>883</v>
      </c>
      <c r="R501" s="8">
        <f t="shared" ref="R501:R506" si="58">(M501*P501)</f>
        <v>71.2</v>
      </c>
      <c r="W501" s="4"/>
      <c r="AE501" s="51" t="str">
        <f t="shared" si="51"/>
        <v>|</v>
      </c>
      <c r="AG501" s="1" t="s">
        <v>2297</v>
      </c>
    </row>
    <row r="502" spans="1:33" ht="45.75" customHeight="1">
      <c r="A502" s="218">
        <f t="shared" si="57"/>
        <v>327</v>
      </c>
      <c r="B502" s="530" t="s">
        <v>6159</v>
      </c>
      <c r="C502" s="221"/>
      <c r="D502" s="219" t="s">
        <v>991</v>
      </c>
      <c r="H502" s="5" t="s">
        <v>1614</v>
      </c>
      <c r="M502" s="8">
        <v>8</v>
      </c>
      <c r="N502" s="1" t="s">
        <v>883</v>
      </c>
      <c r="O502" s="1" t="s">
        <v>472</v>
      </c>
      <c r="P502" s="8">
        <f>(C50)</f>
        <v>12.65</v>
      </c>
      <c r="Q502" s="1" t="s">
        <v>883</v>
      </c>
      <c r="R502" s="8">
        <f t="shared" si="58"/>
        <v>101.2</v>
      </c>
      <c r="W502" s="4"/>
      <c r="AE502" s="51" t="str">
        <f t="shared" si="51"/>
        <v>|</v>
      </c>
      <c r="AG502" s="1" t="s">
        <v>2297</v>
      </c>
    </row>
    <row r="503" spans="1:33" ht="24" customHeight="1">
      <c r="A503" s="218">
        <f t="shared" si="57"/>
        <v>328</v>
      </c>
      <c r="B503" s="219" t="s">
        <v>968</v>
      </c>
      <c r="C503" s="418">
        <v>69.8</v>
      </c>
      <c r="D503" s="219" t="s">
        <v>883</v>
      </c>
      <c r="F503" s="8">
        <v>9</v>
      </c>
      <c r="G503" s="7" t="s">
        <v>884</v>
      </c>
      <c r="H503" s="1" t="s">
        <v>1700</v>
      </c>
      <c r="I503" s="8">
        <f>(C70)</f>
        <v>1118.04</v>
      </c>
      <c r="J503" s="1" t="s">
        <v>884</v>
      </c>
      <c r="K503" s="8">
        <f t="shared" ref="K503:K508" si="59">(F503*I503)</f>
        <v>10062.36</v>
      </c>
      <c r="M503" s="8">
        <v>3</v>
      </c>
      <c r="N503" s="1" t="s">
        <v>883</v>
      </c>
      <c r="O503" s="1" t="s">
        <v>1878</v>
      </c>
      <c r="P503" s="8">
        <f>(C41)</f>
        <v>700</v>
      </c>
      <c r="Q503" s="1" t="s">
        <v>883</v>
      </c>
      <c r="R503" s="8">
        <f t="shared" si="58"/>
        <v>2100</v>
      </c>
      <c r="W503" s="4"/>
      <c r="AE503" s="51" t="str">
        <f t="shared" si="51"/>
        <v>|</v>
      </c>
      <c r="AG503" s="1" t="s">
        <v>2297</v>
      </c>
    </row>
    <row r="504" spans="1:33" ht="24" customHeight="1">
      <c r="A504" s="218">
        <f t="shared" si="57"/>
        <v>329</v>
      </c>
      <c r="B504" s="219" t="s">
        <v>758</v>
      </c>
      <c r="C504" s="862">
        <v>15.6</v>
      </c>
      <c r="D504" s="219" t="s">
        <v>883</v>
      </c>
      <c r="F504" s="12">
        <v>3.2309999999999999</v>
      </c>
      <c r="G504" s="7" t="s">
        <v>876</v>
      </c>
      <c r="H504" s="1" t="s">
        <v>877</v>
      </c>
      <c r="I504" s="8">
        <f>(C67)</f>
        <v>6040</v>
      </c>
      <c r="J504" s="1" t="s">
        <v>876</v>
      </c>
      <c r="K504" s="8">
        <f t="shared" si="59"/>
        <v>19515.240000000002</v>
      </c>
      <c r="M504" s="8">
        <v>1</v>
      </c>
      <c r="N504" s="1" t="s">
        <v>883</v>
      </c>
      <c r="O504" s="1" t="s">
        <v>1879</v>
      </c>
      <c r="P504" s="8">
        <f>(C10)</f>
        <v>947</v>
      </c>
      <c r="Q504" s="1" t="s">
        <v>883</v>
      </c>
      <c r="R504" s="8">
        <f t="shared" si="58"/>
        <v>947</v>
      </c>
      <c r="W504" s="4"/>
      <c r="AE504" s="51" t="str">
        <f t="shared" si="51"/>
        <v>|</v>
      </c>
      <c r="AG504" s="1" t="s">
        <v>2297</v>
      </c>
    </row>
    <row r="505" spans="1:33" ht="24" customHeight="1">
      <c r="A505" s="218">
        <f t="shared" si="57"/>
        <v>330</v>
      </c>
      <c r="B505" s="219" t="s">
        <v>1693</v>
      </c>
      <c r="C505" s="418">
        <v>75.3</v>
      </c>
      <c r="D505" s="219" t="s">
        <v>883</v>
      </c>
      <c r="F505" s="8">
        <v>4.5</v>
      </c>
      <c r="G505" s="7" t="s">
        <v>884</v>
      </c>
      <c r="H505" s="1" t="s">
        <v>885</v>
      </c>
      <c r="I505" s="8">
        <f>(C78)</f>
        <v>1977.76</v>
      </c>
      <c r="J505" s="1" t="s">
        <v>884</v>
      </c>
      <c r="K505" s="8">
        <f t="shared" si="59"/>
        <v>8899.92</v>
      </c>
      <c r="M505" s="8">
        <v>2</v>
      </c>
      <c r="N505" s="1" t="s">
        <v>883</v>
      </c>
      <c r="O505" s="1" t="s">
        <v>1936</v>
      </c>
      <c r="P505" s="8">
        <f>(C12)</f>
        <v>618</v>
      </c>
      <c r="Q505" s="1" t="s">
        <v>883</v>
      </c>
      <c r="R505" s="8">
        <f t="shared" si="58"/>
        <v>1236</v>
      </c>
      <c r="W505" s="4"/>
      <c r="AE505" s="51" t="str">
        <f t="shared" si="51"/>
        <v>|</v>
      </c>
      <c r="AG505" s="1" t="s">
        <v>2297</v>
      </c>
    </row>
    <row r="506" spans="1:33" ht="24" customHeight="1">
      <c r="A506" s="218">
        <f t="shared" si="57"/>
        <v>331</v>
      </c>
      <c r="B506" s="219" t="s">
        <v>1695</v>
      </c>
      <c r="C506" s="862">
        <v>100.3</v>
      </c>
      <c r="D506" s="219" t="s">
        <v>883</v>
      </c>
      <c r="F506" s="8">
        <v>3.5</v>
      </c>
      <c r="G506" s="7" t="s">
        <v>883</v>
      </c>
      <c r="H506" s="1" t="s">
        <v>1743</v>
      </c>
      <c r="I506" s="8">
        <f>(C11)</f>
        <v>884</v>
      </c>
      <c r="J506" s="1" t="s">
        <v>883</v>
      </c>
      <c r="K506" s="8">
        <f t="shared" si="59"/>
        <v>3094</v>
      </c>
      <c r="M506" s="8">
        <v>1</v>
      </c>
      <c r="N506" s="1" t="s">
        <v>883</v>
      </c>
      <c r="O506" s="1" t="s">
        <v>324</v>
      </c>
      <c r="P506" s="8">
        <f>(C13)</f>
        <v>507</v>
      </c>
      <c r="Q506" s="1" t="s">
        <v>883</v>
      </c>
      <c r="R506" s="8">
        <f t="shared" si="58"/>
        <v>507</v>
      </c>
      <c r="W506" s="4"/>
      <c r="AE506" s="51" t="str">
        <f t="shared" si="51"/>
        <v>|</v>
      </c>
      <c r="AG506" s="1" t="s">
        <v>2297</v>
      </c>
    </row>
    <row r="507" spans="1:33" ht="24" customHeight="1">
      <c r="A507" s="218">
        <f t="shared" si="57"/>
        <v>332</v>
      </c>
      <c r="B507" s="219" t="s">
        <v>1698</v>
      </c>
      <c r="C507" s="862">
        <v>100.3</v>
      </c>
      <c r="D507" s="219" t="s">
        <v>883</v>
      </c>
      <c r="F507" s="8">
        <v>21.2</v>
      </c>
      <c r="G507" s="7" t="s">
        <v>883</v>
      </c>
      <c r="H507" s="1" t="s">
        <v>1936</v>
      </c>
      <c r="I507" s="8">
        <f>(C12)</f>
        <v>618</v>
      </c>
      <c r="J507" s="1" t="s">
        <v>883</v>
      </c>
      <c r="K507" s="8">
        <f t="shared" si="59"/>
        <v>13101.6</v>
      </c>
      <c r="N507" s="1" t="s">
        <v>454</v>
      </c>
      <c r="O507" s="1" t="s">
        <v>1880</v>
      </c>
      <c r="P507" s="1" t="s">
        <v>991</v>
      </c>
      <c r="Q507" s="1" t="s">
        <v>454</v>
      </c>
      <c r="R507" s="8">
        <f>(C56)</f>
        <v>12.1</v>
      </c>
      <c r="W507" s="4"/>
      <c r="AE507" s="51" t="str">
        <f t="shared" si="51"/>
        <v>|</v>
      </c>
      <c r="AG507" s="1" t="s">
        <v>2297</v>
      </c>
    </row>
    <row r="508" spans="1:33" ht="24" customHeight="1">
      <c r="A508" s="218">
        <f t="shared" si="57"/>
        <v>333</v>
      </c>
      <c r="B508" s="530" t="s">
        <v>6160</v>
      </c>
      <c r="C508" s="221"/>
      <c r="D508" s="219" t="s">
        <v>991</v>
      </c>
      <c r="F508" s="8">
        <v>35.299999999999997</v>
      </c>
      <c r="G508" s="7" t="s">
        <v>883</v>
      </c>
      <c r="H508" s="1" t="s">
        <v>324</v>
      </c>
      <c r="I508" s="8">
        <f>(C13)</f>
        <v>507</v>
      </c>
      <c r="J508" s="1" t="s">
        <v>883</v>
      </c>
      <c r="K508" s="8">
        <f t="shared" si="59"/>
        <v>17897.099999999999</v>
      </c>
      <c r="O508" s="1" t="s">
        <v>1882</v>
      </c>
      <c r="P508" s="1" t="s">
        <v>991</v>
      </c>
      <c r="R508" s="1" t="s">
        <v>991</v>
      </c>
      <c r="W508" s="4"/>
      <c r="AE508" s="51" t="str">
        <f t="shared" si="51"/>
        <v>|</v>
      </c>
      <c r="AG508" s="1" t="s">
        <v>2297</v>
      </c>
    </row>
    <row r="509" spans="1:33" ht="24" customHeight="1">
      <c r="A509" s="218">
        <f t="shared" si="57"/>
        <v>334</v>
      </c>
      <c r="B509" s="219" t="s">
        <v>968</v>
      </c>
      <c r="C509" s="418">
        <v>40.4</v>
      </c>
      <c r="D509" s="219" t="s">
        <v>883</v>
      </c>
      <c r="G509" s="7" t="s">
        <v>454</v>
      </c>
      <c r="H509" s="1" t="s">
        <v>455</v>
      </c>
      <c r="I509" s="1" t="s">
        <v>991</v>
      </c>
      <c r="J509" s="1" t="s">
        <v>454</v>
      </c>
      <c r="K509" s="8">
        <v>0</v>
      </c>
      <c r="N509" s="1" t="s">
        <v>454</v>
      </c>
      <c r="O509" s="1" t="s">
        <v>455</v>
      </c>
      <c r="Q509" s="1" t="s">
        <v>454</v>
      </c>
      <c r="R509" s="8">
        <v>0</v>
      </c>
      <c r="W509" s="4"/>
      <c r="AE509" s="51" t="str">
        <f t="shared" si="51"/>
        <v>|</v>
      </c>
      <c r="AG509" s="1" t="s">
        <v>2297</v>
      </c>
    </row>
    <row r="510" spans="1:33" ht="24" customHeight="1">
      <c r="A510" s="218">
        <f t="shared" si="57"/>
        <v>335</v>
      </c>
      <c r="B510" s="219" t="s">
        <v>758</v>
      </c>
      <c r="C510" s="869">
        <v>47</v>
      </c>
      <c r="D510" s="219" t="s">
        <v>883</v>
      </c>
      <c r="K510" s="5" t="s">
        <v>1614</v>
      </c>
      <c r="R510" s="5" t="s">
        <v>1614</v>
      </c>
      <c r="W510" s="4"/>
      <c r="AE510" s="51" t="str">
        <f t="shared" si="51"/>
        <v>|</v>
      </c>
      <c r="AG510" s="1" t="s">
        <v>2297</v>
      </c>
    </row>
    <row r="511" spans="1:33" ht="24" customHeight="1">
      <c r="A511" s="218">
        <f t="shared" si="57"/>
        <v>336</v>
      </c>
      <c r="B511" s="219" t="s">
        <v>1693</v>
      </c>
      <c r="C511" s="418">
        <v>52</v>
      </c>
      <c r="D511" s="219" t="s">
        <v>883</v>
      </c>
      <c r="H511" s="1" t="s">
        <v>2209</v>
      </c>
      <c r="K511" s="8">
        <f>SUM(K503:K509)</f>
        <v>72570.22</v>
      </c>
      <c r="O511" s="1" t="s">
        <v>1883</v>
      </c>
      <c r="R511" s="8">
        <f>SUM(R499:R509)</f>
        <v>5124.5</v>
      </c>
      <c r="W511" s="4"/>
      <c r="AE511" s="51" t="str">
        <f t="shared" si="51"/>
        <v>|</v>
      </c>
      <c r="AG511" s="1" t="s">
        <v>2297</v>
      </c>
    </row>
    <row r="512" spans="1:33" ht="24" customHeight="1">
      <c r="A512" s="218">
        <f t="shared" si="57"/>
        <v>337</v>
      </c>
      <c r="B512" s="219" t="s">
        <v>1884</v>
      </c>
      <c r="C512" s="862">
        <v>36.61</v>
      </c>
      <c r="D512" s="219" t="s">
        <v>883</v>
      </c>
      <c r="K512" s="5" t="s">
        <v>1614</v>
      </c>
      <c r="R512" s="5" t="s">
        <v>1614</v>
      </c>
      <c r="W512" s="4"/>
      <c r="AE512" s="51" t="str">
        <f t="shared" si="51"/>
        <v>|</v>
      </c>
      <c r="AG512" s="1" t="s">
        <v>2297</v>
      </c>
    </row>
    <row r="513" spans="1:37" ht="24" customHeight="1">
      <c r="A513" s="218">
        <f t="shared" si="57"/>
        <v>338</v>
      </c>
      <c r="B513" s="219" t="s">
        <v>1695</v>
      </c>
      <c r="C513" s="862">
        <v>78.709999999999994</v>
      </c>
      <c r="D513" s="219" t="s">
        <v>883</v>
      </c>
      <c r="H513" s="1" t="s">
        <v>788</v>
      </c>
      <c r="K513" s="8">
        <f>(K511/10)+0.01</f>
        <v>7257.03</v>
      </c>
      <c r="O513" s="1" t="s">
        <v>1572</v>
      </c>
      <c r="R513" s="8">
        <f>(R511/30)</f>
        <v>170.82</v>
      </c>
      <c r="W513" s="4"/>
      <c r="AE513" s="51" t="str">
        <f t="shared" si="51"/>
        <v>|</v>
      </c>
      <c r="AG513" s="1" t="s">
        <v>2297</v>
      </c>
    </row>
    <row r="514" spans="1:37" ht="24" customHeight="1">
      <c r="A514" s="218">
        <f t="shared" si="57"/>
        <v>339</v>
      </c>
      <c r="B514" s="219" t="s">
        <v>1698</v>
      </c>
      <c r="C514" s="862">
        <v>78.709999999999994</v>
      </c>
      <c r="D514" s="219" t="s">
        <v>883</v>
      </c>
      <c r="R514" s="5" t="s">
        <v>1614</v>
      </c>
      <c r="W514" s="4"/>
      <c r="AE514" s="51">
        <f t="shared" si="51"/>
        <v>0</v>
      </c>
    </row>
    <row r="515" spans="1:37" ht="24" customHeight="1">
      <c r="A515" s="218">
        <f t="shared" si="57"/>
        <v>340</v>
      </c>
      <c r="B515" s="219" t="s">
        <v>1885</v>
      </c>
      <c r="C515" s="221"/>
      <c r="D515" s="219" t="s">
        <v>219</v>
      </c>
      <c r="F515" s="8">
        <v>1</v>
      </c>
      <c r="G515" s="7" t="s">
        <v>884</v>
      </c>
      <c r="H515" s="1" t="s">
        <v>46</v>
      </c>
      <c r="K515" s="8">
        <f>C25</f>
        <v>89.4</v>
      </c>
      <c r="N515" s="1" t="s">
        <v>1582</v>
      </c>
      <c r="O515" s="2" t="s">
        <v>220</v>
      </c>
      <c r="W515" s="4"/>
      <c r="AE515" s="51" t="str">
        <f t="shared" si="51"/>
        <v>|</v>
      </c>
      <c r="AG515" s="1" t="s">
        <v>2297</v>
      </c>
    </row>
    <row r="516" spans="1:37" ht="24" customHeight="1">
      <c r="A516" s="218">
        <f t="shared" si="57"/>
        <v>341</v>
      </c>
      <c r="B516" s="219" t="s">
        <v>4447</v>
      </c>
      <c r="C516" s="535">
        <v>20.55</v>
      </c>
      <c r="D516" s="219" t="s">
        <v>1804</v>
      </c>
      <c r="K516" s="5" t="s">
        <v>1614</v>
      </c>
      <c r="O516" s="5" t="s">
        <v>1614</v>
      </c>
      <c r="W516" s="4"/>
      <c r="AE516" s="51" t="str">
        <f t="shared" si="51"/>
        <v>|</v>
      </c>
      <c r="AG516" s="1" t="s">
        <v>2297</v>
      </c>
    </row>
    <row r="517" spans="1:37" ht="24" customHeight="1">
      <c r="A517" s="218">
        <f t="shared" si="57"/>
        <v>342</v>
      </c>
      <c r="B517" s="219" t="s">
        <v>2978</v>
      </c>
      <c r="C517" s="535">
        <v>26</v>
      </c>
      <c r="D517" s="219" t="s">
        <v>1804</v>
      </c>
      <c r="E517" s="430">
        <v>98.6</v>
      </c>
      <c r="H517" s="1" t="s">
        <v>1263</v>
      </c>
      <c r="K517" s="8">
        <f>SUM(K513:K515)</f>
        <v>7346.43</v>
      </c>
      <c r="M517" s="8">
        <v>30</v>
      </c>
      <c r="N517" s="1" t="s">
        <v>1804</v>
      </c>
      <c r="O517" s="1" t="s">
        <v>1694</v>
      </c>
      <c r="P517" s="8">
        <f>(C42)</f>
        <v>5</v>
      </c>
      <c r="Q517" s="1" t="s">
        <v>1804</v>
      </c>
      <c r="R517" s="8">
        <f>(M517*P517)</f>
        <v>150</v>
      </c>
      <c r="W517" s="4"/>
      <c r="AE517" s="51" t="str">
        <f t="shared" si="51"/>
        <v>|</v>
      </c>
      <c r="AG517" s="1" t="s">
        <v>2297</v>
      </c>
    </row>
    <row r="518" spans="1:37" ht="24" customHeight="1">
      <c r="A518" s="218">
        <f t="shared" si="57"/>
        <v>343</v>
      </c>
      <c r="B518" s="219" t="s">
        <v>1264</v>
      </c>
      <c r="C518" s="535">
        <v>35</v>
      </c>
      <c r="D518" s="219" t="s">
        <v>1804</v>
      </c>
      <c r="K518" s="5" t="s">
        <v>1614</v>
      </c>
      <c r="M518" s="1" t="s">
        <v>991</v>
      </c>
      <c r="O518" s="1" t="s">
        <v>1697</v>
      </c>
      <c r="P518" s="1" t="s">
        <v>991</v>
      </c>
      <c r="R518" s="1" t="s">
        <v>991</v>
      </c>
      <c r="W518" s="4"/>
      <c r="AE518" s="51" t="str">
        <f t="shared" si="51"/>
        <v>|</v>
      </c>
      <c r="AG518" s="1" t="s">
        <v>2297</v>
      </c>
    </row>
    <row r="519" spans="1:37" ht="24" customHeight="1">
      <c r="A519" s="218">
        <f t="shared" si="57"/>
        <v>344</v>
      </c>
      <c r="B519" s="219" t="s">
        <v>1265</v>
      </c>
      <c r="C519" s="535">
        <v>52</v>
      </c>
      <c r="D519" s="219" t="s">
        <v>1804</v>
      </c>
      <c r="G519" s="7" t="s">
        <v>1266</v>
      </c>
      <c r="H519" s="1" t="s">
        <v>390</v>
      </c>
      <c r="K519" s="8">
        <f>(K517+C22)</f>
        <v>7460.03</v>
      </c>
      <c r="L519">
        <f>K519-K517</f>
        <v>113.6</v>
      </c>
      <c r="M519" s="8">
        <v>8</v>
      </c>
      <c r="N519" s="1" t="s">
        <v>883</v>
      </c>
      <c r="O519" s="1" t="s">
        <v>2181</v>
      </c>
      <c r="P519" s="8">
        <f>(C44)</f>
        <v>8.9</v>
      </c>
      <c r="Q519" s="1" t="s">
        <v>883</v>
      </c>
      <c r="R519" s="8">
        <f t="shared" ref="R519:R524" si="60">(M519*P519)</f>
        <v>71.2</v>
      </c>
      <c r="W519" s="4"/>
      <c r="AE519" s="51" t="str">
        <f t="shared" si="51"/>
        <v>|</v>
      </c>
      <c r="AG519" s="1" t="s">
        <v>2297</v>
      </c>
    </row>
    <row r="520" spans="1:37" ht="24" customHeight="1">
      <c r="A520" s="218">
        <f t="shared" si="57"/>
        <v>345</v>
      </c>
      <c r="B520" s="219" t="s">
        <v>1267</v>
      </c>
      <c r="C520" s="535">
        <v>65</v>
      </c>
      <c r="D520" s="220">
        <v>21</v>
      </c>
      <c r="G520" s="7" t="s">
        <v>1268</v>
      </c>
      <c r="H520" s="1" t="s">
        <v>392</v>
      </c>
      <c r="K520" s="8">
        <f>(K519+C23)</f>
        <v>7683.83</v>
      </c>
      <c r="M520" s="8">
        <v>8</v>
      </c>
      <c r="N520" s="1" t="s">
        <v>883</v>
      </c>
      <c r="O520" s="1" t="s">
        <v>472</v>
      </c>
      <c r="P520" s="8">
        <f>(C51)</f>
        <v>12.85</v>
      </c>
      <c r="Q520" s="1" t="s">
        <v>883</v>
      </c>
      <c r="R520" s="8">
        <f t="shared" si="60"/>
        <v>102.8</v>
      </c>
      <c r="W520" s="4"/>
      <c r="AE520" s="51" t="str">
        <f t="shared" si="51"/>
        <v>|</v>
      </c>
      <c r="AG520" s="1" t="s">
        <v>2297</v>
      </c>
    </row>
    <row r="521" spans="1:37" ht="24" customHeight="1">
      <c r="A521" s="218">
        <f t="shared" si="57"/>
        <v>346</v>
      </c>
      <c r="B521" s="219" t="s">
        <v>380</v>
      </c>
      <c r="C521" s="535">
        <v>82</v>
      </c>
      <c r="D521" s="220">
        <v>37.15</v>
      </c>
      <c r="G521" s="7" t="s">
        <v>430</v>
      </c>
      <c r="H521" s="1" t="s">
        <v>2270</v>
      </c>
      <c r="K521" s="8">
        <f>(K520+C24)</f>
        <v>7907.63</v>
      </c>
      <c r="M521" s="8">
        <v>3</v>
      </c>
      <c r="N521" s="1" t="s">
        <v>883</v>
      </c>
      <c r="O521" s="1" t="s">
        <v>1878</v>
      </c>
      <c r="P521" s="8">
        <f>(C41)</f>
        <v>700</v>
      </c>
      <c r="Q521" s="1" t="s">
        <v>883</v>
      </c>
      <c r="R521" s="8">
        <f t="shared" si="60"/>
        <v>2100</v>
      </c>
      <c r="W521" s="4"/>
      <c r="AE521" s="51" t="str">
        <f t="shared" si="51"/>
        <v>|</v>
      </c>
      <c r="AG521" s="1" t="s">
        <v>2297</v>
      </c>
    </row>
    <row r="522" spans="1:37" ht="24" customHeight="1">
      <c r="A522" s="218">
        <f t="shared" si="57"/>
        <v>347</v>
      </c>
      <c r="B522" s="219" t="s">
        <v>1011</v>
      </c>
      <c r="C522" s="221"/>
      <c r="D522" s="219" t="s">
        <v>991</v>
      </c>
      <c r="G522" s="7" t="s">
        <v>1012</v>
      </c>
      <c r="H522" s="1" t="s">
        <v>384</v>
      </c>
      <c r="K522" s="8">
        <f>(K521+C24)</f>
        <v>8131.43</v>
      </c>
      <c r="M522" s="8">
        <v>1</v>
      </c>
      <c r="N522" s="1" t="s">
        <v>883</v>
      </c>
      <c r="O522" s="1" t="s">
        <v>1879</v>
      </c>
      <c r="P522" s="8">
        <f>(C10)</f>
        <v>947</v>
      </c>
      <c r="Q522" s="1" t="s">
        <v>883</v>
      </c>
      <c r="R522" s="8">
        <f t="shared" si="60"/>
        <v>947</v>
      </c>
      <c r="W522" s="4"/>
      <c r="AE522" s="51" t="str">
        <f t="shared" si="51"/>
        <v>|::</v>
      </c>
      <c r="AG522" s="1" t="s">
        <v>325</v>
      </c>
    </row>
    <row r="523" spans="1:37" ht="24" customHeight="1">
      <c r="A523" s="218">
        <f t="shared" si="57"/>
        <v>348</v>
      </c>
      <c r="B523" s="219" t="s">
        <v>1135</v>
      </c>
      <c r="C523" s="535">
        <v>4.1900000000000004</v>
      </c>
      <c r="D523" s="219" t="s">
        <v>883</v>
      </c>
      <c r="M523" s="8">
        <v>2</v>
      </c>
      <c r="N523" s="1" t="s">
        <v>883</v>
      </c>
      <c r="O523" s="1" t="s">
        <v>1936</v>
      </c>
      <c r="P523" s="8">
        <f>(C12)</f>
        <v>618</v>
      </c>
      <c r="Q523" s="1" t="s">
        <v>883</v>
      </c>
      <c r="R523" s="8">
        <f t="shared" si="60"/>
        <v>1236</v>
      </c>
      <c r="W523" s="4"/>
      <c r="AE523" s="51">
        <f t="shared" si="51"/>
        <v>0</v>
      </c>
    </row>
    <row r="524" spans="1:37" ht="24" customHeight="1">
      <c r="A524" s="218">
        <f t="shared" si="57"/>
        <v>349</v>
      </c>
      <c r="B524" s="219" t="s">
        <v>1136</v>
      </c>
      <c r="C524" s="535">
        <v>5</v>
      </c>
      <c r="D524" s="219" t="s">
        <v>883</v>
      </c>
      <c r="F524" s="2" t="s">
        <v>1013</v>
      </c>
      <c r="G524" s="7" t="s">
        <v>2289</v>
      </c>
      <c r="H524" s="1" t="s">
        <v>1014</v>
      </c>
      <c r="M524" s="8">
        <v>1</v>
      </c>
      <c r="N524" s="1" t="s">
        <v>883</v>
      </c>
      <c r="O524" s="1" t="s">
        <v>324</v>
      </c>
      <c r="P524" s="8">
        <f>(C13)</f>
        <v>507</v>
      </c>
      <c r="Q524" s="1" t="s">
        <v>883</v>
      </c>
      <c r="R524" s="8">
        <f t="shared" si="60"/>
        <v>507</v>
      </c>
      <c r="W524" s="4"/>
      <c r="AE524" s="51">
        <f t="shared" si="51"/>
        <v>0</v>
      </c>
    </row>
    <row r="525" spans="1:37" ht="24" customHeight="1">
      <c r="A525" s="218">
        <f t="shared" si="57"/>
        <v>350</v>
      </c>
      <c r="B525" s="219" t="s">
        <v>1137</v>
      </c>
      <c r="C525" s="535">
        <v>8.06</v>
      </c>
      <c r="D525" s="219" t="s">
        <v>883</v>
      </c>
      <c r="H525" s="5" t="s">
        <v>1614</v>
      </c>
      <c r="N525" s="1" t="s">
        <v>454</v>
      </c>
      <c r="O525" s="1" t="s">
        <v>1880</v>
      </c>
      <c r="P525" s="1" t="s">
        <v>991</v>
      </c>
      <c r="Q525" s="1" t="s">
        <v>454</v>
      </c>
      <c r="R525" s="8">
        <f>(C56)</f>
        <v>12.1</v>
      </c>
      <c r="U525" s="653" t="s">
        <v>4170</v>
      </c>
      <c r="W525" s="4"/>
      <c r="AA525" s="653" t="s">
        <v>4316</v>
      </c>
      <c r="AE525" s="51">
        <f t="shared" ref="AE525:AE596" si="61">AG525</f>
        <v>0</v>
      </c>
      <c r="AH525" s="653" t="s">
        <v>4958</v>
      </c>
    </row>
    <row r="526" spans="1:37" ht="24" customHeight="1">
      <c r="A526" s="218">
        <f t="shared" si="57"/>
        <v>351</v>
      </c>
      <c r="B526" s="219" t="s">
        <v>1138</v>
      </c>
      <c r="C526" s="535">
        <v>11.86</v>
      </c>
      <c r="D526" s="219" t="s">
        <v>883</v>
      </c>
      <c r="F526" s="12">
        <v>1.4999999999999999E-2</v>
      </c>
      <c r="G526" s="7" t="s">
        <v>884</v>
      </c>
      <c r="H526" s="1" t="s">
        <v>1015</v>
      </c>
      <c r="I526" s="8">
        <f>(K513)</f>
        <v>7257.03</v>
      </c>
      <c r="J526" s="1" t="s">
        <v>884</v>
      </c>
      <c r="K526" s="8">
        <f>(F526*I526)</f>
        <v>108.86</v>
      </c>
      <c r="O526" s="1" t="s">
        <v>1882</v>
      </c>
      <c r="P526" s="1" t="s">
        <v>991</v>
      </c>
      <c r="R526" s="1" t="s">
        <v>991</v>
      </c>
      <c r="S526" s="2" t="s">
        <v>1013</v>
      </c>
      <c r="T526" s="7" t="s">
        <v>2289</v>
      </c>
      <c r="U526" s="1" t="s">
        <v>4167</v>
      </c>
      <c r="W526" s="4"/>
      <c r="Y526" s="2" t="s">
        <v>1013</v>
      </c>
      <c r="Z526" s="7" t="s">
        <v>2289</v>
      </c>
      <c r="AA526" s="1" t="s">
        <v>4313</v>
      </c>
      <c r="AC526" s="10"/>
      <c r="AE526" s="51" t="str">
        <f t="shared" si="61"/>
        <v>*</v>
      </c>
      <c r="AF526" s="2" t="s">
        <v>1013</v>
      </c>
      <c r="AG526" s="7" t="s">
        <v>2289</v>
      </c>
      <c r="AH526" s="1" t="s">
        <v>6241</v>
      </c>
      <c r="AJ526" s="10"/>
    </row>
    <row r="527" spans="1:37" ht="24" customHeight="1">
      <c r="A527" s="218">
        <f t="shared" si="57"/>
        <v>352</v>
      </c>
      <c r="B527" s="219" t="s">
        <v>1140</v>
      </c>
      <c r="C527" s="535">
        <v>18.88</v>
      </c>
      <c r="D527" s="219" t="s">
        <v>883</v>
      </c>
      <c r="F527" s="8">
        <v>0.5</v>
      </c>
      <c r="G527" s="7" t="s">
        <v>784</v>
      </c>
      <c r="H527" s="1" t="s">
        <v>2044</v>
      </c>
      <c r="I527" s="8">
        <f>(C10)</f>
        <v>947</v>
      </c>
      <c r="J527" s="1" t="s">
        <v>784</v>
      </c>
      <c r="K527" s="8">
        <f>(F527*I527)</f>
        <v>473.5</v>
      </c>
      <c r="N527" s="1" t="s">
        <v>454</v>
      </c>
      <c r="O527" s="1" t="s">
        <v>455</v>
      </c>
      <c r="Q527" s="1" t="s">
        <v>454</v>
      </c>
      <c r="R527" s="8">
        <v>0</v>
      </c>
      <c r="S527"/>
      <c r="T527" s="3"/>
      <c r="U527" s="5" t="s">
        <v>1614</v>
      </c>
      <c r="W527" s="4"/>
      <c r="Z527" s="3"/>
      <c r="AA527" s="5" t="s">
        <v>1614</v>
      </c>
      <c r="AC527" s="10"/>
      <c r="AE527" s="51">
        <f t="shared" si="61"/>
        <v>0</v>
      </c>
      <c r="AG527" s="3"/>
      <c r="AH527" s="5" t="s">
        <v>1614</v>
      </c>
      <c r="AJ527" s="10"/>
    </row>
    <row r="528" spans="1:37" ht="24" customHeight="1">
      <c r="A528" s="218">
        <f t="shared" si="57"/>
        <v>353</v>
      </c>
      <c r="B528" s="219" t="s">
        <v>243</v>
      </c>
      <c r="C528" s="535">
        <v>26</v>
      </c>
      <c r="D528" s="219" t="s">
        <v>883</v>
      </c>
      <c r="F528" s="8">
        <v>0.75</v>
      </c>
      <c r="G528" s="7" t="s">
        <v>784</v>
      </c>
      <c r="H528" s="1" t="s">
        <v>1936</v>
      </c>
      <c r="I528" s="8">
        <f>(C12)</f>
        <v>618</v>
      </c>
      <c r="J528" s="1" t="s">
        <v>784</v>
      </c>
      <c r="K528" s="8">
        <f>(F528*I528)</f>
        <v>463.5</v>
      </c>
      <c r="R528" s="5" t="s">
        <v>1614</v>
      </c>
      <c r="S528" s="12">
        <v>1.4999999999999999E-2</v>
      </c>
      <c r="T528" s="7" t="s">
        <v>884</v>
      </c>
      <c r="U528" s="1" t="s">
        <v>1015</v>
      </c>
      <c r="V528" s="8">
        <f>X657</f>
        <v>7368.49</v>
      </c>
      <c r="W528" s="2" t="s">
        <v>884</v>
      </c>
      <c r="X528" s="8">
        <f>(S528*V528)</f>
        <v>110.53</v>
      </c>
      <c r="Y528" s="12">
        <v>1.4999999999999999E-2</v>
      </c>
      <c r="Z528" s="7" t="s">
        <v>884</v>
      </c>
      <c r="AA528" s="1" t="s">
        <v>1015</v>
      </c>
      <c r="AB528" s="8">
        <f>AF657</f>
        <v>7912.76</v>
      </c>
      <c r="AC528" s="1" t="s">
        <v>884</v>
      </c>
      <c r="AD528" s="8">
        <f>(Y528*AB528)</f>
        <v>118.69</v>
      </c>
      <c r="AE528" s="51" t="str">
        <f t="shared" si="61"/>
        <v>CUM</v>
      </c>
      <c r="AF528" s="12">
        <v>1.4999999999999999E-2</v>
      </c>
      <c r="AG528" s="7" t="s">
        <v>884</v>
      </c>
      <c r="AH528" s="1" t="s">
        <v>1015</v>
      </c>
      <c r="AI528" s="8">
        <f>Y742</f>
        <v>8050.26</v>
      </c>
      <c r="AJ528" s="1" t="s">
        <v>884</v>
      </c>
      <c r="AK528" s="8">
        <f>(AF528*AI528)</f>
        <v>120.75</v>
      </c>
    </row>
    <row r="529" spans="1:37" ht="24" customHeight="1">
      <c r="A529" s="218">
        <f t="shared" si="57"/>
        <v>354</v>
      </c>
      <c r="B529" s="219" t="s">
        <v>694</v>
      </c>
      <c r="C529" s="606"/>
      <c r="D529" s="219" t="s">
        <v>991</v>
      </c>
      <c r="G529" s="7" t="s">
        <v>454</v>
      </c>
      <c r="H529" s="1" t="s">
        <v>455</v>
      </c>
      <c r="J529" s="1" t="s">
        <v>454</v>
      </c>
      <c r="K529" s="8">
        <v>0</v>
      </c>
      <c r="O529" s="1" t="s">
        <v>1883</v>
      </c>
      <c r="R529" s="8">
        <f>SUM(R517:R527)</f>
        <v>5126.1000000000004</v>
      </c>
      <c r="S529" s="8">
        <v>0.5</v>
      </c>
      <c r="T529" s="7" t="s">
        <v>784</v>
      </c>
      <c r="U529" s="1" t="s">
        <v>2044</v>
      </c>
      <c r="V529" s="8">
        <f>C10</f>
        <v>947</v>
      </c>
      <c r="W529" s="2" t="s">
        <v>784</v>
      </c>
      <c r="X529" s="8">
        <f>(S529*V529)</f>
        <v>473.5</v>
      </c>
      <c r="Y529" s="8">
        <v>0.5</v>
      </c>
      <c r="Z529" s="7" t="s">
        <v>784</v>
      </c>
      <c r="AA529" s="1" t="s">
        <v>2044</v>
      </c>
      <c r="AB529" s="8">
        <f>V529</f>
        <v>947</v>
      </c>
      <c r="AC529" s="1" t="s">
        <v>784</v>
      </c>
      <c r="AD529" s="8">
        <f>(Y529*AB529)</f>
        <v>473.5</v>
      </c>
      <c r="AE529" s="51" t="str">
        <f t="shared" si="61"/>
        <v>NO</v>
      </c>
      <c r="AF529" s="8">
        <v>0.5</v>
      </c>
      <c r="AG529" s="7" t="s">
        <v>784</v>
      </c>
      <c r="AH529" s="1" t="s">
        <v>2044</v>
      </c>
      <c r="AI529" s="8">
        <f>AB529</f>
        <v>947</v>
      </c>
      <c r="AJ529" s="1" t="s">
        <v>784</v>
      </c>
      <c r="AK529" s="8">
        <f>(AF529*AI529)</f>
        <v>473.5</v>
      </c>
    </row>
    <row r="530" spans="1:37" ht="24" customHeight="1">
      <c r="A530" s="218">
        <f t="shared" si="57"/>
        <v>355</v>
      </c>
      <c r="B530" s="219" t="s">
        <v>1135</v>
      </c>
      <c r="C530" s="535">
        <v>4.62</v>
      </c>
      <c r="D530" s="219" t="s">
        <v>883</v>
      </c>
      <c r="K530" s="5" t="s">
        <v>1614</v>
      </c>
      <c r="R530" s="5" t="s">
        <v>1614</v>
      </c>
      <c r="S530" s="8">
        <v>0.75</v>
      </c>
      <c r="T530" s="7" t="s">
        <v>784</v>
      </c>
      <c r="U530" s="1" t="s">
        <v>1936</v>
      </c>
      <c r="V530" s="8">
        <f>C12</f>
        <v>618</v>
      </c>
      <c r="W530" s="2" t="s">
        <v>784</v>
      </c>
      <c r="X530" s="8">
        <f>(S530*V530)</f>
        <v>463.5</v>
      </c>
      <c r="Y530" s="8">
        <v>0.75</v>
      </c>
      <c r="Z530" s="7" t="s">
        <v>784</v>
      </c>
      <c r="AA530" s="1" t="s">
        <v>1936</v>
      </c>
      <c r="AB530" s="8">
        <f>V530</f>
        <v>618</v>
      </c>
      <c r="AC530" s="1" t="s">
        <v>784</v>
      </c>
      <c r="AD530" s="8">
        <f>(Y530*AB530)</f>
        <v>463.5</v>
      </c>
      <c r="AE530" s="51" t="str">
        <f t="shared" si="61"/>
        <v>NO</v>
      </c>
      <c r="AF530" s="8">
        <v>0.75</v>
      </c>
      <c r="AG530" s="7" t="s">
        <v>784</v>
      </c>
      <c r="AH530" s="1" t="s">
        <v>1936</v>
      </c>
      <c r="AI530" s="8">
        <f>AB530</f>
        <v>618</v>
      </c>
      <c r="AJ530" s="1" t="s">
        <v>784</v>
      </c>
      <c r="AK530" s="8">
        <f>(AF530*AI530)</f>
        <v>463.5</v>
      </c>
    </row>
    <row r="531" spans="1:37" ht="24" customHeight="1">
      <c r="A531" s="218">
        <f t="shared" si="57"/>
        <v>356</v>
      </c>
      <c r="B531" s="219" t="s">
        <v>1136</v>
      </c>
      <c r="C531" s="535">
        <v>7.83</v>
      </c>
      <c r="D531" s="219" t="s">
        <v>883</v>
      </c>
      <c r="H531" s="1" t="s">
        <v>1781</v>
      </c>
      <c r="K531" s="8">
        <f>SUM(K526:K529)</f>
        <v>1045.8599999999999</v>
      </c>
      <c r="O531" s="1" t="s">
        <v>1572</v>
      </c>
      <c r="R531" s="8">
        <f>(R529/30)</f>
        <v>170.87</v>
      </c>
      <c r="S531"/>
      <c r="T531" s="7" t="s">
        <v>454</v>
      </c>
      <c r="U531" s="1" t="s">
        <v>455</v>
      </c>
      <c r="W531" s="2" t="s">
        <v>454</v>
      </c>
      <c r="X531" s="8">
        <v>0</v>
      </c>
      <c r="Z531" s="7" t="s">
        <v>454</v>
      </c>
      <c r="AA531" s="1" t="s">
        <v>455</v>
      </c>
      <c r="AB531" s="8">
        <f>V531</f>
        <v>0</v>
      </c>
      <c r="AC531" s="1" t="s">
        <v>454</v>
      </c>
      <c r="AD531" s="8">
        <v>0</v>
      </c>
      <c r="AE531" s="51" t="str">
        <f t="shared" si="61"/>
        <v>L.S</v>
      </c>
      <c r="AG531" s="7" t="s">
        <v>454</v>
      </c>
      <c r="AH531" s="1" t="s">
        <v>455</v>
      </c>
      <c r="AI531" s="8">
        <f>AB531</f>
        <v>0</v>
      </c>
      <c r="AJ531" s="1" t="s">
        <v>454</v>
      </c>
      <c r="AK531" s="8">
        <v>0</v>
      </c>
    </row>
    <row r="532" spans="1:37" ht="24" customHeight="1">
      <c r="A532" s="218">
        <f t="shared" si="57"/>
        <v>357</v>
      </c>
      <c r="B532" s="219" t="s">
        <v>1137</v>
      </c>
      <c r="C532" s="535">
        <v>11.38</v>
      </c>
      <c r="D532" s="219" t="s">
        <v>883</v>
      </c>
      <c r="K532" s="5" t="s">
        <v>1614</v>
      </c>
      <c r="R532" s="5" t="s">
        <v>1614</v>
      </c>
      <c r="S532"/>
      <c r="T532" s="3"/>
      <c r="W532" s="4"/>
      <c r="X532" s="5" t="s">
        <v>1614</v>
      </c>
      <c r="Z532" s="3"/>
      <c r="AC532" s="10"/>
      <c r="AD532" s="5" t="s">
        <v>1614</v>
      </c>
      <c r="AE532" s="51">
        <f t="shared" si="61"/>
        <v>0</v>
      </c>
      <c r="AG532" s="3"/>
      <c r="AJ532" s="10"/>
      <c r="AK532" s="5" t="s">
        <v>1614</v>
      </c>
    </row>
    <row r="533" spans="1:37" ht="24" customHeight="1">
      <c r="A533" s="218">
        <f t="shared" si="57"/>
        <v>358</v>
      </c>
      <c r="B533" s="219" t="s">
        <v>1138</v>
      </c>
      <c r="C533" s="535">
        <v>18.75</v>
      </c>
      <c r="D533" s="219" t="s">
        <v>883</v>
      </c>
      <c r="H533" s="1" t="s">
        <v>561</v>
      </c>
      <c r="K533" s="8">
        <f>(K531/0.743)</f>
        <v>1407.62</v>
      </c>
      <c r="S533"/>
      <c r="T533" s="3"/>
      <c r="U533" s="1" t="s">
        <v>1781</v>
      </c>
      <c r="W533" s="4"/>
      <c r="X533" s="8">
        <f>SUM(X528:X531)</f>
        <v>1047.53</v>
      </c>
      <c r="Z533" s="3"/>
      <c r="AA533" s="1" t="s">
        <v>1781</v>
      </c>
      <c r="AC533" s="10"/>
      <c r="AD533" s="8">
        <f>SUM(AD528:AD531)</f>
        <v>1055.69</v>
      </c>
      <c r="AE533" s="51">
        <f t="shared" si="61"/>
        <v>0</v>
      </c>
      <c r="AG533" s="3"/>
      <c r="AH533" s="1" t="s">
        <v>1781</v>
      </c>
      <c r="AJ533" s="10"/>
      <c r="AK533" s="8">
        <f>SUM(AK528:AK531)</f>
        <v>1057.75</v>
      </c>
    </row>
    <row r="534" spans="1:37" ht="24" customHeight="1">
      <c r="A534" s="218">
        <f t="shared" si="57"/>
        <v>359</v>
      </c>
      <c r="B534" s="219" t="s">
        <v>1140</v>
      </c>
      <c r="C534" s="535">
        <v>35.1</v>
      </c>
      <c r="D534" s="219" t="s">
        <v>883</v>
      </c>
      <c r="K534" s="5" t="s">
        <v>2090</v>
      </c>
      <c r="S534"/>
      <c r="T534" s="3"/>
      <c r="W534" s="4"/>
      <c r="X534" s="5" t="s">
        <v>1614</v>
      </c>
      <c r="Z534" s="3"/>
      <c r="AC534" s="10"/>
      <c r="AD534" s="5" t="s">
        <v>1614</v>
      </c>
      <c r="AE534" s="51">
        <f t="shared" si="61"/>
        <v>0</v>
      </c>
      <c r="AG534" s="3"/>
      <c r="AJ534" s="10"/>
      <c r="AK534" s="5" t="s">
        <v>1614</v>
      </c>
    </row>
    <row r="535" spans="1:37" ht="24" customHeight="1">
      <c r="A535" s="218">
        <f t="shared" si="57"/>
        <v>360</v>
      </c>
      <c r="B535" s="219" t="s">
        <v>243</v>
      </c>
      <c r="C535" s="535">
        <v>45.57</v>
      </c>
      <c r="D535" s="219" t="s">
        <v>883</v>
      </c>
      <c r="H535" s="1" t="s">
        <v>390</v>
      </c>
      <c r="I535" s="8">
        <f>K533</f>
        <v>1407.62</v>
      </c>
      <c r="J535" s="1">
        <f>C22*0.015/0.743</f>
        <v>2.29</v>
      </c>
      <c r="K535" s="38">
        <f>I535+J535</f>
        <v>1409.91</v>
      </c>
      <c r="N535" s="1" t="s">
        <v>1990</v>
      </c>
      <c r="O535" s="2" t="s">
        <v>1295</v>
      </c>
      <c r="S535"/>
      <c r="T535" s="3"/>
      <c r="U535" s="1" t="s">
        <v>561</v>
      </c>
      <c r="W535" s="4"/>
      <c r="X535" s="8">
        <f>(X533/0.743)</f>
        <v>1409.87</v>
      </c>
      <c r="Z535" s="3"/>
      <c r="AA535" s="1" t="s">
        <v>561</v>
      </c>
      <c r="AC535" s="10"/>
      <c r="AD535" s="8">
        <f>(AD533/0.743)</f>
        <v>1420.85</v>
      </c>
      <c r="AE535" s="51">
        <f t="shared" si="61"/>
        <v>0</v>
      </c>
      <c r="AG535" s="3"/>
      <c r="AH535" s="1" t="s">
        <v>561</v>
      </c>
      <c r="AJ535" s="10"/>
      <c r="AK535" s="8">
        <f>(AK533/0.743)</f>
        <v>1423.62</v>
      </c>
    </row>
    <row r="536" spans="1:37" ht="24" customHeight="1">
      <c r="A536" s="218">
        <f t="shared" si="57"/>
        <v>361</v>
      </c>
      <c r="B536" s="219" t="s">
        <v>1147</v>
      </c>
      <c r="C536" s="606"/>
      <c r="D536" s="219" t="s">
        <v>991</v>
      </c>
      <c r="H536" s="1" t="s">
        <v>392</v>
      </c>
      <c r="I536" s="8">
        <f>K535</f>
        <v>1409.91</v>
      </c>
      <c r="J536" s="1">
        <f>C23*0.015/0.743</f>
        <v>4.5199999999999996</v>
      </c>
      <c r="K536" s="38">
        <f>I536+J536</f>
        <v>1414.43</v>
      </c>
      <c r="O536" s="5" t="s">
        <v>1614</v>
      </c>
      <c r="S536"/>
      <c r="T536" s="3"/>
      <c r="W536" s="4"/>
      <c r="X536" s="5" t="s">
        <v>2090</v>
      </c>
      <c r="Z536" s="3"/>
      <c r="AC536" s="10"/>
      <c r="AD536" s="5" t="s">
        <v>2090</v>
      </c>
      <c r="AE536" s="51">
        <f t="shared" si="61"/>
        <v>0</v>
      </c>
      <c r="AG536" s="3"/>
      <c r="AJ536" s="10"/>
      <c r="AK536" s="5" t="s">
        <v>2090</v>
      </c>
    </row>
    <row r="537" spans="1:37" ht="24" customHeight="1">
      <c r="A537" s="218">
        <f t="shared" si="57"/>
        <v>362</v>
      </c>
      <c r="B537" s="219" t="s">
        <v>1135</v>
      </c>
      <c r="C537" s="535">
        <v>7.8</v>
      </c>
      <c r="D537" s="219" t="s">
        <v>883</v>
      </c>
      <c r="H537" s="1" t="s">
        <v>2270</v>
      </c>
      <c r="I537" s="8">
        <f>K536</f>
        <v>1414.43</v>
      </c>
      <c r="J537" s="1">
        <f>J536</f>
        <v>4.5199999999999996</v>
      </c>
      <c r="K537" s="38">
        <f>I537+J537</f>
        <v>1418.95</v>
      </c>
      <c r="M537" s="8">
        <v>30</v>
      </c>
      <c r="N537" s="1" t="s">
        <v>1804</v>
      </c>
      <c r="O537" s="1" t="s">
        <v>1694</v>
      </c>
      <c r="P537" s="8">
        <f>(C42)</f>
        <v>5</v>
      </c>
      <c r="Q537" s="1" t="s">
        <v>1804</v>
      </c>
      <c r="R537" s="8">
        <f>(M537*P537)</f>
        <v>150</v>
      </c>
      <c r="S537"/>
      <c r="T537" s="3"/>
      <c r="U537" s="1" t="s">
        <v>390</v>
      </c>
      <c r="V537" s="8">
        <f>X535</f>
        <v>1409.87</v>
      </c>
      <c r="W537" s="2">
        <f>J535</f>
        <v>2.29</v>
      </c>
      <c r="X537" s="38">
        <f>V537+W537</f>
        <v>1412.16</v>
      </c>
      <c r="Z537" s="3"/>
      <c r="AA537" s="1" t="s">
        <v>390</v>
      </c>
      <c r="AB537" s="8">
        <f>AD535</f>
        <v>1420.85</v>
      </c>
      <c r="AC537" s="1">
        <f>W537</f>
        <v>2.29</v>
      </c>
      <c r="AD537" s="38">
        <f>AB537+AC537</f>
        <v>1423.14</v>
      </c>
      <c r="AE537" s="51">
        <f t="shared" si="61"/>
        <v>0</v>
      </c>
      <c r="AG537" s="3"/>
      <c r="AH537" s="1" t="s">
        <v>390</v>
      </c>
      <c r="AI537" s="8">
        <f>AK535</f>
        <v>1423.62</v>
      </c>
      <c r="AJ537" s="1">
        <f>AC537</f>
        <v>2.29</v>
      </c>
      <c r="AK537" s="38">
        <f>AI537+AJ537</f>
        <v>1425.91</v>
      </c>
    </row>
    <row r="538" spans="1:37" ht="24" customHeight="1">
      <c r="A538" s="218">
        <f t="shared" si="57"/>
        <v>363</v>
      </c>
      <c r="B538" s="219" t="s">
        <v>1136</v>
      </c>
      <c r="C538" s="535">
        <v>9.49</v>
      </c>
      <c r="D538" s="219" t="s">
        <v>883</v>
      </c>
      <c r="H538" s="1" t="s">
        <v>384</v>
      </c>
      <c r="I538" s="8">
        <f>K537</f>
        <v>1418.95</v>
      </c>
      <c r="J538" s="1">
        <f>J537</f>
        <v>4.5199999999999996</v>
      </c>
      <c r="K538" s="38">
        <f>I538+J538</f>
        <v>1423.47</v>
      </c>
      <c r="M538" s="1" t="s">
        <v>991</v>
      </c>
      <c r="O538" s="1" t="s">
        <v>1697</v>
      </c>
      <c r="P538" s="1" t="s">
        <v>991</v>
      </c>
      <c r="R538" s="1" t="s">
        <v>991</v>
      </c>
      <c r="S538"/>
      <c r="T538" s="3"/>
      <c r="U538" s="1" t="s">
        <v>392</v>
      </c>
      <c r="V538" s="8">
        <f>X537</f>
        <v>1412.16</v>
      </c>
      <c r="W538" s="2">
        <f t="shared" ref="W538:W549" si="62">J538</f>
        <v>4.5199999999999996</v>
      </c>
      <c r="X538" s="38">
        <f>V538+W538</f>
        <v>1416.68</v>
      </c>
      <c r="Z538" s="3"/>
      <c r="AA538" s="1" t="s">
        <v>392</v>
      </c>
      <c r="AB538" s="8">
        <f>AD537</f>
        <v>1423.14</v>
      </c>
      <c r="AC538" s="1">
        <f t="shared" ref="AC538:AC549" si="63">W538</f>
        <v>4.5199999999999996</v>
      </c>
      <c r="AD538" s="38">
        <f>AB538+AC538</f>
        <v>1427.66</v>
      </c>
      <c r="AE538" s="51">
        <f t="shared" si="61"/>
        <v>0</v>
      </c>
      <c r="AG538" s="3"/>
      <c r="AH538" s="1" t="s">
        <v>392</v>
      </c>
      <c r="AI538" s="8">
        <f>AK537</f>
        <v>1425.91</v>
      </c>
      <c r="AJ538" s="1">
        <f t="shared" ref="AJ538:AJ548" si="64">AC538</f>
        <v>4.5199999999999996</v>
      </c>
      <c r="AK538" s="38">
        <f>AI538+AJ538</f>
        <v>1430.43</v>
      </c>
    </row>
    <row r="539" spans="1:37" ht="24" customHeight="1">
      <c r="A539" s="218">
        <f t="shared" si="57"/>
        <v>364</v>
      </c>
      <c r="B539" s="219" t="s">
        <v>1137</v>
      </c>
      <c r="C539" s="535">
        <v>13.91</v>
      </c>
      <c r="D539" s="219" t="s">
        <v>883</v>
      </c>
      <c r="H539" s="1" t="s">
        <v>392</v>
      </c>
      <c r="I539" s="8">
        <f>K538</f>
        <v>1423.47</v>
      </c>
      <c r="J539" s="1">
        <f>J538</f>
        <v>4.5199999999999996</v>
      </c>
      <c r="K539" s="38">
        <f>I539+J539</f>
        <v>1427.99</v>
      </c>
      <c r="M539" s="8">
        <v>8</v>
      </c>
      <c r="N539" s="1" t="s">
        <v>883</v>
      </c>
      <c r="O539" s="1" t="s">
        <v>2181</v>
      </c>
      <c r="P539" s="8">
        <f>(C45)</f>
        <v>10.65</v>
      </c>
      <c r="Q539" s="1" t="s">
        <v>883</v>
      </c>
      <c r="R539" s="8">
        <f>(M539*P539)</f>
        <v>85.2</v>
      </c>
      <c r="S539"/>
      <c r="T539" s="3"/>
      <c r="U539" s="1" t="s">
        <v>2270</v>
      </c>
      <c r="V539" s="8">
        <f>X538</f>
        <v>1416.68</v>
      </c>
      <c r="W539" s="2">
        <f t="shared" si="62"/>
        <v>4.5199999999999996</v>
      </c>
      <c r="X539" s="38">
        <f>V539+W539</f>
        <v>1421.2</v>
      </c>
      <c r="Z539" s="3"/>
      <c r="AA539" s="1" t="s">
        <v>2270</v>
      </c>
      <c r="AB539" s="8">
        <f>AD538</f>
        <v>1427.66</v>
      </c>
      <c r="AC539" s="1">
        <f t="shared" si="63"/>
        <v>4.5199999999999996</v>
      </c>
      <c r="AD539" s="38">
        <f>AB539+AC539</f>
        <v>1432.18</v>
      </c>
      <c r="AE539" s="51">
        <f t="shared" si="61"/>
        <v>0</v>
      </c>
      <c r="AG539" s="3"/>
      <c r="AH539" s="1" t="s">
        <v>2270</v>
      </c>
      <c r="AI539" s="8">
        <f>AK538</f>
        <v>1430.43</v>
      </c>
      <c r="AJ539" s="1">
        <f t="shared" si="64"/>
        <v>4.5199999999999996</v>
      </c>
      <c r="AK539" s="38">
        <f>AI539+AJ539</f>
        <v>1434.95</v>
      </c>
    </row>
    <row r="540" spans="1:37" ht="24" customHeight="1">
      <c r="A540" s="218"/>
      <c r="B540" s="219"/>
      <c r="C540" s="220"/>
      <c r="D540" s="219"/>
      <c r="H540" s="1">
        <v>5</v>
      </c>
      <c r="I540" s="8">
        <f t="shared" ref="I540:I545" si="65">K539</f>
        <v>1427.99</v>
      </c>
      <c r="J540" s="1">
        <f t="shared" ref="J540:J547" si="66">J539</f>
        <v>4.5199999999999996</v>
      </c>
      <c r="K540" s="38">
        <f t="shared" ref="K540:K545" si="67">I540+J540</f>
        <v>1432.51</v>
      </c>
      <c r="M540" s="8"/>
      <c r="N540" s="1"/>
      <c r="O540" s="1"/>
      <c r="P540" s="8"/>
      <c r="Q540" s="1"/>
      <c r="R540" s="8"/>
      <c r="S540"/>
      <c r="T540" s="3"/>
      <c r="U540" s="1" t="s">
        <v>384</v>
      </c>
      <c r="V540" s="8">
        <f>X539</f>
        <v>1421.2</v>
      </c>
      <c r="W540" s="2">
        <f t="shared" si="62"/>
        <v>4.5199999999999996</v>
      </c>
      <c r="X540" s="38">
        <f>V540+W540</f>
        <v>1425.72</v>
      </c>
      <c r="Z540" s="3"/>
      <c r="AA540" s="1" t="s">
        <v>384</v>
      </c>
      <c r="AB540" s="8">
        <f>AD539</f>
        <v>1432.18</v>
      </c>
      <c r="AC540" s="1">
        <f t="shared" si="63"/>
        <v>4.5199999999999996</v>
      </c>
      <c r="AD540" s="38">
        <f>AB540+AC540</f>
        <v>1436.7</v>
      </c>
      <c r="AE540" s="51"/>
      <c r="AG540" s="3"/>
      <c r="AH540" s="1" t="s">
        <v>384</v>
      </c>
      <c r="AI540" s="8">
        <f>AK539</f>
        <v>1434.95</v>
      </c>
      <c r="AJ540" s="1">
        <f t="shared" si="64"/>
        <v>4.5199999999999996</v>
      </c>
      <c r="AK540" s="38">
        <f>AI540+AJ540</f>
        <v>1439.47</v>
      </c>
    </row>
    <row r="541" spans="1:37" ht="24" customHeight="1">
      <c r="A541" s="218"/>
      <c r="B541" s="219"/>
      <c r="C541" s="220"/>
      <c r="D541" s="219"/>
      <c r="H541" s="1">
        <v>6</v>
      </c>
      <c r="I541" s="8">
        <f t="shared" si="65"/>
        <v>1432.51</v>
      </c>
      <c r="J541" s="1">
        <f t="shared" si="66"/>
        <v>4.5199999999999996</v>
      </c>
      <c r="K541" s="38">
        <f t="shared" si="67"/>
        <v>1437.03</v>
      </c>
      <c r="M541" s="8"/>
      <c r="N541" s="1"/>
      <c r="O541" s="1"/>
      <c r="P541" s="8"/>
      <c r="Q541" s="1"/>
      <c r="R541" s="8"/>
      <c r="S541"/>
      <c r="T541" s="3"/>
      <c r="U541" s="1" t="s">
        <v>392</v>
      </c>
      <c r="V541" s="8">
        <f>X540</f>
        <v>1425.72</v>
      </c>
      <c r="W541" s="2">
        <f t="shared" si="62"/>
        <v>4.5199999999999996</v>
      </c>
      <c r="X541" s="38">
        <f>V541+W541</f>
        <v>1430.24</v>
      </c>
      <c r="Z541" s="3"/>
      <c r="AA541" s="1" t="s">
        <v>392</v>
      </c>
      <c r="AB541" s="8">
        <f>AD540</f>
        <v>1436.7</v>
      </c>
      <c r="AC541" s="1">
        <f t="shared" si="63"/>
        <v>4.5199999999999996</v>
      </c>
      <c r="AD541" s="38">
        <f>AB541+AC541</f>
        <v>1441.22</v>
      </c>
      <c r="AE541" s="51"/>
      <c r="AG541" s="3"/>
      <c r="AH541" s="1" t="s">
        <v>392</v>
      </c>
      <c r="AI541" s="8">
        <f>AK540</f>
        <v>1439.47</v>
      </c>
      <c r="AJ541" s="1">
        <f t="shared" si="64"/>
        <v>4.5199999999999996</v>
      </c>
      <c r="AK541" s="38">
        <f>AI541+AJ541</f>
        <v>1443.99</v>
      </c>
    </row>
    <row r="542" spans="1:37" ht="24" customHeight="1">
      <c r="A542" s="218"/>
      <c r="B542" s="219"/>
      <c r="C542" s="220"/>
      <c r="D542" s="219"/>
      <c r="H542" s="1">
        <v>7</v>
      </c>
      <c r="I542" s="8">
        <f t="shared" si="65"/>
        <v>1437.03</v>
      </c>
      <c r="J542" s="1">
        <f t="shared" si="66"/>
        <v>4.5199999999999996</v>
      </c>
      <c r="K542" s="38">
        <f t="shared" si="67"/>
        <v>1441.55</v>
      </c>
      <c r="M542" s="8"/>
      <c r="N542" s="1"/>
      <c r="O542" s="1"/>
      <c r="P542" s="8"/>
      <c r="Q542" s="1"/>
      <c r="R542" s="8"/>
      <c r="S542"/>
      <c r="T542" s="3"/>
      <c r="U542" s="1">
        <v>5</v>
      </c>
      <c r="V542" s="8">
        <f t="shared" ref="V542:V547" si="68">X541</f>
        <v>1430.24</v>
      </c>
      <c r="W542" s="2">
        <f t="shared" si="62"/>
        <v>4.5199999999999996</v>
      </c>
      <c r="X542" s="38">
        <f t="shared" ref="X542:X547" si="69">V542+W542</f>
        <v>1434.76</v>
      </c>
      <c r="Z542" s="3"/>
      <c r="AA542" s="1">
        <v>5</v>
      </c>
      <c r="AB542" s="8">
        <f t="shared" ref="AB542:AB547" si="70">AD541</f>
        <v>1441.22</v>
      </c>
      <c r="AC542" s="1">
        <f t="shared" si="63"/>
        <v>4.5199999999999996</v>
      </c>
      <c r="AD542" s="38">
        <f t="shared" ref="AD542:AD547" si="71">AB542+AC542</f>
        <v>1445.74</v>
      </c>
      <c r="AE542" s="51"/>
      <c r="AG542" s="3"/>
      <c r="AH542" s="1">
        <v>5</v>
      </c>
      <c r="AI542" s="8">
        <f t="shared" ref="AI542:AI547" si="72">AK541</f>
        <v>1443.99</v>
      </c>
      <c r="AJ542" s="1">
        <f t="shared" si="64"/>
        <v>4.5199999999999996</v>
      </c>
      <c r="AK542" s="38">
        <f t="shared" ref="AK542:AK547" si="73">AI542+AJ542</f>
        <v>1448.51</v>
      </c>
    </row>
    <row r="543" spans="1:37" ht="24" customHeight="1">
      <c r="A543" s="218"/>
      <c r="B543" s="219"/>
      <c r="C543" s="220"/>
      <c r="D543" s="219"/>
      <c r="H543" s="1">
        <v>8</v>
      </c>
      <c r="I543" s="8">
        <f t="shared" si="65"/>
        <v>1441.55</v>
      </c>
      <c r="J543" s="1">
        <f t="shared" si="66"/>
        <v>4.5199999999999996</v>
      </c>
      <c r="K543" s="38">
        <f t="shared" si="67"/>
        <v>1446.07</v>
      </c>
      <c r="M543" s="8"/>
      <c r="N543" s="1"/>
      <c r="O543" s="1"/>
      <c r="P543" s="8"/>
      <c r="Q543" s="1"/>
      <c r="R543" s="8"/>
      <c r="S543"/>
      <c r="T543" s="3"/>
      <c r="U543" s="1">
        <v>6</v>
      </c>
      <c r="V543" s="8">
        <f t="shared" si="68"/>
        <v>1434.76</v>
      </c>
      <c r="W543" s="2">
        <f t="shared" si="62"/>
        <v>4.5199999999999996</v>
      </c>
      <c r="X543" s="38">
        <f t="shared" si="69"/>
        <v>1439.28</v>
      </c>
      <c r="Z543" s="3"/>
      <c r="AA543" s="1">
        <v>6</v>
      </c>
      <c r="AB543" s="8">
        <f t="shared" si="70"/>
        <v>1445.74</v>
      </c>
      <c r="AC543" s="1">
        <f t="shared" si="63"/>
        <v>4.5199999999999996</v>
      </c>
      <c r="AD543" s="38">
        <f t="shared" si="71"/>
        <v>1450.26</v>
      </c>
      <c r="AE543" s="51"/>
      <c r="AG543" s="3"/>
      <c r="AH543" s="1">
        <v>6</v>
      </c>
      <c r="AI543" s="8">
        <f t="shared" si="72"/>
        <v>1448.51</v>
      </c>
      <c r="AJ543" s="1">
        <f t="shared" si="64"/>
        <v>4.5199999999999996</v>
      </c>
      <c r="AK543" s="38">
        <f t="shared" si="73"/>
        <v>1453.03</v>
      </c>
    </row>
    <row r="544" spans="1:37" ht="24" customHeight="1">
      <c r="A544" s="218"/>
      <c r="B544" s="219"/>
      <c r="C544" s="220"/>
      <c r="D544" s="219"/>
      <c r="H544" s="1">
        <v>9</v>
      </c>
      <c r="I544" s="8">
        <f t="shared" si="65"/>
        <v>1446.07</v>
      </c>
      <c r="J544" s="1">
        <f t="shared" si="66"/>
        <v>4.5199999999999996</v>
      </c>
      <c r="K544" s="38">
        <f t="shared" si="67"/>
        <v>1450.59</v>
      </c>
      <c r="M544" s="8"/>
      <c r="N544" s="1"/>
      <c r="O544" s="1"/>
      <c r="P544" s="8"/>
      <c r="Q544" s="1"/>
      <c r="R544" s="8"/>
      <c r="S544"/>
      <c r="T544" s="3"/>
      <c r="U544" s="1">
        <v>7</v>
      </c>
      <c r="V544" s="8">
        <f t="shared" si="68"/>
        <v>1439.28</v>
      </c>
      <c r="W544" s="2">
        <f t="shared" si="62"/>
        <v>4.5199999999999996</v>
      </c>
      <c r="X544" s="38">
        <f t="shared" si="69"/>
        <v>1443.8</v>
      </c>
      <c r="Z544" s="3"/>
      <c r="AA544" s="1">
        <v>7</v>
      </c>
      <c r="AB544" s="8">
        <f t="shared" si="70"/>
        <v>1450.26</v>
      </c>
      <c r="AC544" s="1">
        <f t="shared" si="63"/>
        <v>4.5199999999999996</v>
      </c>
      <c r="AD544" s="38">
        <f t="shared" si="71"/>
        <v>1454.78</v>
      </c>
      <c r="AE544" s="51"/>
      <c r="AG544" s="3"/>
      <c r="AH544" s="1">
        <v>7</v>
      </c>
      <c r="AI544" s="8">
        <f t="shared" si="72"/>
        <v>1453.03</v>
      </c>
      <c r="AJ544" s="1">
        <f t="shared" si="64"/>
        <v>4.5199999999999996</v>
      </c>
      <c r="AK544" s="38">
        <f t="shared" si="73"/>
        <v>1457.55</v>
      </c>
    </row>
    <row r="545" spans="1:37" ht="24" customHeight="1">
      <c r="A545" s="218"/>
      <c r="B545" s="219"/>
      <c r="C545" s="220"/>
      <c r="D545" s="219"/>
      <c r="H545" s="1">
        <v>10</v>
      </c>
      <c r="I545" s="8">
        <f t="shared" si="65"/>
        <v>1450.59</v>
      </c>
      <c r="J545" s="1">
        <f t="shared" si="66"/>
        <v>4.5199999999999996</v>
      </c>
      <c r="K545" s="38">
        <f t="shared" si="67"/>
        <v>1455.11</v>
      </c>
      <c r="M545" s="8"/>
      <c r="N545" s="1"/>
      <c r="O545" s="1"/>
      <c r="P545" s="8"/>
      <c r="Q545" s="1"/>
      <c r="R545" s="8"/>
      <c r="S545"/>
      <c r="T545" s="3"/>
      <c r="U545" s="1">
        <v>8</v>
      </c>
      <c r="V545" s="8">
        <f t="shared" si="68"/>
        <v>1443.8</v>
      </c>
      <c r="W545" s="2">
        <f t="shared" si="62"/>
        <v>4.5199999999999996</v>
      </c>
      <c r="X545" s="38">
        <f t="shared" si="69"/>
        <v>1448.32</v>
      </c>
      <c r="Z545" s="3"/>
      <c r="AA545" s="1">
        <v>8</v>
      </c>
      <c r="AB545" s="8">
        <f t="shared" si="70"/>
        <v>1454.78</v>
      </c>
      <c r="AC545" s="1">
        <f t="shared" si="63"/>
        <v>4.5199999999999996</v>
      </c>
      <c r="AD545" s="38">
        <f t="shared" si="71"/>
        <v>1459.3</v>
      </c>
      <c r="AE545" s="51"/>
      <c r="AG545" s="3"/>
      <c r="AH545" s="1">
        <v>8</v>
      </c>
      <c r="AI545" s="8">
        <f t="shared" si="72"/>
        <v>1457.55</v>
      </c>
      <c r="AJ545" s="1">
        <f t="shared" si="64"/>
        <v>4.5199999999999996</v>
      </c>
      <c r="AK545" s="38">
        <f t="shared" si="73"/>
        <v>1462.07</v>
      </c>
    </row>
    <row r="546" spans="1:37" ht="24" customHeight="1">
      <c r="A546" s="218"/>
      <c r="B546" s="219"/>
      <c r="C546" s="220"/>
      <c r="D546" s="219"/>
      <c r="H546" s="1">
        <v>11</v>
      </c>
      <c r="I546" s="8">
        <f>K545</f>
        <v>1455.11</v>
      </c>
      <c r="J546" s="1">
        <f t="shared" si="66"/>
        <v>4.5199999999999996</v>
      </c>
      <c r="K546" s="38">
        <f>I546+J546</f>
        <v>1459.63</v>
      </c>
      <c r="M546" s="8"/>
      <c r="N546" s="1"/>
      <c r="O546" s="1"/>
      <c r="P546" s="8"/>
      <c r="Q546" s="1"/>
      <c r="R546" s="8"/>
      <c r="S546"/>
      <c r="T546" s="3"/>
      <c r="U546" s="1">
        <v>9</v>
      </c>
      <c r="V546" s="8">
        <f t="shared" si="68"/>
        <v>1448.32</v>
      </c>
      <c r="W546" s="2">
        <f t="shared" si="62"/>
        <v>4.5199999999999996</v>
      </c>
      <c r="X546" s="38">
        <f t="shared" si="69"/>
        <v>1452.84</v>
      </c>
      <c r="Z546" s="3"/>
      <c r="AA546" s="1">
        <v>9</v>
      </c>
      <c r="AB546" s="8">
        <f t="shared" si="70"/>
        <v>1459.3</v>
      </c>
      <c r="AC546" s="1">
        <f t="shared" si="63"/>
        <v>4.5199999999999996</v>
      </c>
      <c r="AD546" s="38">
        <f t="shared" si="71"/>
        <v>1463.82</v>
      </c>
      <c r="AE546" s="51"/>
      <c r="AG546" s="3"/>
      <c r="AH546" s="1">
        <v>9</v>
      </c>
      <c r="AI546" s="8">
        <f t="shared" si="72"/>
        <v>1462.07</v>
      </c>
      <c r="AJ546" s="1">
        <f t="shared" si="64"/>
        <v>4.5199999999999996</v>
      </c>
      <c r="AK546" s="38">
        <f t="shared" si="73"/>
        <v>1466.59</v>
      </c>
    </row>
    <row r="547" spans="1:37" ht="24" customHeight="1">
      <c r="A547" s="218"/>
      <c r="B547" s="219"/>
      <c r="C547" s="220"/>
      <c r="D547" s="219"/>
      <c r="H547" s="1">
        <v>12</v>
      </c>
      <c r="I547" s="8">
        <f>K546</f>
        <v>1459.63</v>
      </c>
      <c r="J547" s="1">
        <f t="shared" si="66"/>
        <v>4.5199999999999996</v>
      </c>
      <c r="K547" s="38">
        <f>I547+J547</f>
        <v>1464.15</v>
      </c>
      <c r="M547" s="8"/>
      <c r="N547" s="1"/>
      <c r="O547" s="1"/>
      <c r="P547" s="8"/>
      <c r="Q547" s="1"/>
      <c r="R547" s="8"/>
      <c r="S547"/>
      <c r="T547" s="3"/>
      <c r="U547" s="1">
        <v>10</v>
      </c>
      <c r="V547" s="8">
        <f t="shared" si="68"/>
        <v>1452.84</v>
      </c>
      <c r="W547" s="2">
        <f t="shared" si="62"/>
        <v>4.5199999999999996</v>
      </c>
      <c r="X547" s="38">
        <f t="shared" si="69"/>
        <v>1457.36</v>
      </c>
      <c r="Z547" s="3"/>
      <c r="AA547" s="1">
        <v>10</v>
      </c>
      <c r="AB547" s="8">
        <f t="shared" si="70"/>
        <v>1463.82</v>
      </c>
      <c r="AC547" s="1">
        <f t="shared" si="63"/>
        <v>4.5199999999999996</v>
      </c>
      <c r="AD547" s="38">
        <f t="shared" si="71"/>
        <v>1468.34</v>
      </c>
      <c r="AE547" s="51"/>
      <c r="AG547" s="3"/>
      <c r="AH547" s="1">
        <v>10</v>
      </c>
      <c r="AI547" s="8">
        <f t="shared" si="72"/>
        <v>1466.59</v>
      </c>
      <c r="AJ547" s="1">
        <f t="shared" si="64"/>
        <v>4.5199999999999996</v>
      </c>
      <c r="AK547" s="38">
        <f t="shared" si="73"/>
        <v>1471.11</v>
      </c>
    </row>
    <row r="548" spans="1:37" ht="24" customHeight="1">
      <c r="A548" s="218">
        <f>(A539+1)</f>
        <v>365</v>
      </c>
      <c r="B548" s="219" t="s">
        <v>1138</v>
      </c>
      <c r="C548" s="535">
        <v>26.59</v>
      </c>
      <c r="D548" s="219" t="s">
        <v>883</v>
      </c>
      <c r="F548" s="2" t="s">
        <v>1148</v>
      </c>
      <c r="G548" s="7" t="s">
        <v>2289</v>
      </c>
      <c r="H548" s="1" t="s">
        <v>260</v>
      </c>
      <c r="M548" s="8">
        <v>8</v>
      </c>
      <c r="N548" s="1" t="s">
        <v>883</v>
      </c>
      <c r="O548" s="1" t="s">
        <v>472</v>
      </c>
      <c r="P548" s="8">
        <f>(C52)</f>
        <v>26.6</v>
      </c>
      <c r="Q548" s="1" t="s">
        <v>883</v>
      </c>
      <c r="R548" s="8">
        <f>(M548*P548)</f>
        <v>212.8</v>
      </c>
      <c r="S548"/>
      <c r="T548" s="3"/>
      <c r="U548" s="1">
        <v>11</v>
      </c>
      <c r="V548" s="8">
        <f>X547</f>
        <v>1457.36</v>
      </c>
      <c r="W548" s="2">
        <f t="shared" si="62"/>
        <v>0</v>
      </c>
      <c r="X548" s="38">
        <f>V548+W548</f>
        <v>1457.36</v>
      </c>
      <c r="Z548" s="3"/>
      <c r="AA548" s="1">
        <v>11</v>
      </c>
      <c r="AB548" s="8">
        <f>AD547</f>
        <v>1468.34</v>
      </c>
      <c r="AC548" s="1">
        <f t="shared" si="63"/>
        <v>0</v>
      </c>
      <c r="AD548" s="38">
        <f>AB548+AC548</f>
        <v>1468.34</v>
      </c>
      <c r="AE548" s="51">
        <f t="shared" si="61"/>
        <v>0</v>
      </c>
      <c r="AG548" s="3"/>
      <c r="AH548" s="1">
        <v>11</v>
      </c>
      <c r="AI548" s="8">
        <f>AK547</f>
        <v>1471.11</v>
      </c>
      <c r="AJ548" s="1">
        <f t="shared" si="64"/>
        <v>0</v>
      </c>
      <c r="AK548" s="38">
        <f>AI548+AJ548</f>
        <v>1471.11</v>
      </c>
    </row>
    <row r="549" spans="1:37" ht="45.75" customHeight="1">
      <c r="A549" s="218">
        <f t="shared" si="57"/>
        <v>366</v>
      </c>
      <c r="B549" s="219" t="s">
        <v>1140</v>
      </c>
      <c r="C549" s="535">
        <v>39.909999999999997</v>
      </c>
      <c r="D549" s="219" t="s">
        <v>883</v>
      </c>
      <c r="H549" s="5" t="s">
        <v>1614</v>
      </c>
      <c r="M549" s="8">
        <v>3</v>
      </c>
      <c r="N549" s="1" t="s">
        <v>883</v>
      </c>
      <c r="O549" s="1" t="s">
        <v>1878</v>
      </c>
      <c r="P549" s="8">
        <f>(C41)</f>
        <v>700</v>
      </c>
      <c r="Q549" s="1" t="s">
        <v>883</v>
      </c>
      <c r="R549" s="8">
        <f>(M549*P549)</f>
        <v>2100</v>
      </c>
      <c r="S549"/>
      <c r="T549" s="3"/>
      <c r="U549" s="1">
        <v>12</v>
      </c>
      <c r="V549" s="8">
        <f>X548</f>
        <v>1457.36</v>
      </c>
      <c r="W549" s="2">
        <f t="shared" si="62"/>
        <v>0</v>
      </c>
      <c r="X549" s="38">
        <f>V549+W549</f>
        <v>1457.36</v>
      </c>
      <c r="Z549" s="3"/>
      <c r="AA549" s="1">
        <v>12</v>
      </c>
      <c r="AB549" s="8">
        <f>AD548</f>
        <v>1468.34</v>
      </c>
      <c r="AC549" s="1">
        <f t="shared" si="63"/>
        <v>0</v>
      </c>
      <c r="AD549" s="38">
        <f>AB549+AC549</f>
        <v>1468.34</v>
      </c>
      <c r="AE549" s="51">
        <f t="shared" si="61"/>
        <v>0</v>
      </c>
      <c r="AG549" s="3"/>
      <c r="AH549" s="1">
        <v>12</v>
      </c>
      <c r="AI549" s="8">
        <f>AK548</f>
        <v>1471.11</v>
      </c>
      <c r="AJ549" s="1">
        <f>AD549</f>
        <v>1468.34</v>
      </c>
      <c r="AK549" s="38">
        <f>AI549+AJ549</f>
        <v>2939.45</v>
      </c>
    </row>
    <row r="550" spans="1:37" ht="52.5" customHeight="1">
      <c r="A550" s="218">
        <f t="shared" si="57"/>
        <v>367</v>
      </c>
      <c r="B550" s="219" t="s">
        <v>243</v>
      </c>
      <c r="C550" s="535">
        <v>66</v>
      </c>
      <c r="D550" s="219" t="s">
        <v>883</v>
      </c>
      <c r="F550" s="8">
        <v>0.03</v>
      </c>
      <c r="G550" s="7" t="s">
        <v>884</v>
      </c>
      <c r="H550" s="1" t="s">
        <v>1015</v>
      </c>
      <c r="I550" s="8">
        <f>(K513)</f>
        <v>7257.03</v>
      </c>
      <c r="J550" s="1" t="s">
        <v>884</v>
      </c>
      <c r="K550" s="8">
        <f>(F550*I550)</f>
        <v>217.71</v>
      </c>
      <c r="M550" s="8">
        <v>1</v>
      </c>
      <c r="N550" s="1" t="s">
        <v>883</v>
      </c>
      <c r="O550" s="1" t="s">
        <v>1879</v>
      </c>
      <c r="P550" s="8">
        <f>(C10)</f>
        <v>947</v>
      </c>
      <c r="Q550" s="1" t="s">
        <v>883</v>
      </c>
      <c r="R550" s="8">
        <f>(M550*P550)</f>
        <v>947</v>
      </c>
      <c r="S550" s="2" t="s">
        <v>1148</v>
      </c>
      <c r="T550" s="7" t="s">
        <v>2289</v>
      </c>
      <c r="U550" s="22" t="s">
        <v>4186</v>
      </c>
      <c r="W550" s="2"/>
      <c r="Y550" s="2" t="s">
        <v>1148</v>
      </c>
      <c r="Z550" s="7" t="s">
        <v>2289</v>
      </c>
      <c r="AA550" s="1627" t="s">
        <v>5979</v>
      </c>
      <c r="AB550" s="1627"/>
      <c r="AC550" s="1"/>
      <c r="AE550" s="51" t="str">
        <f t="shared" si="61"/>
        <v>*</v>
      </c>
      <c r="AF550" s="2" t="s">
        <v>1148</v>
      </c>
      <c r="AG550" s="7" t="s">
        <v>2289</v>
      </c>
      <c r="AH550" s="1627" t="s">
        <v>6242</v>
      </c>
      <c r="AI550" s="1627"/>
      <c r="AJ550" s="1"/>
    </row>
    <row r="551" spans="1:37" ht="24" customHeight="1">
      <c r="A551" s="218">
        <f t="shared" si="57"/>
        <v>368</v>
      </c>
      <c r="B551" s="219" t="s">
        <v>1149</v>
      </c>
      <c r="C551" s="606"/>
      <c r="D551" s="219" t="s">
        <v>991</v>
      </c>
      <c r="F551" s="8">
        <v>0.5</v>
      </c>
      <c r="G551" s="7" t="s">
        <v>784</v>
      </c>
      <c r="H551" s="1" t="s">
        <v>2044</v>
      </c>
      <c r="I551" s="8">
        <f>(C10)</f>
        <v>947</v>
      </c>
      <c r="J551" s="1" t="s">
        <v>784</v>
      </c>
      <c r="K551" s="8">
        <f>(F551*I551)</f>
        <v>473.5</v>
      </c>
      <c r="M551" s="8">
        <v>2</v>
      </c>
      <c r="N551" s="1" t="s">
        <v>883</v>
      </c>
      <c r="O551" s="1" t="s">
        <v>1936</v>
      </c>
      <c r="P551" s="8">
        <f>(C12)</f>
        <v>618</v>
      </c>
      <c r="Q551" s="1" t="s">
        <v>883</v>
      </c>
      <c r="R551" s="8">
        <f>(M551*P551)</f>
        <v>1236</v>
      </c>
      <c r="S551"/>
      <c r="T551" s="3"/>
      <c r="U551" s="5" t="s">
        <v>1614</v>
      </c>
      <c r="W551" s="4"/>
      <c r="Z551" s="3"/>
      <c r="AA551" s="5" t="s">
        <v>1614</v>
      </c>
      <c r="AC551" s="10"/>
      <c r="AE551" s="51">
        <f t="shared" si="61"/>
        <v>0</v>
      </c>
      <c r="AG551" s="3"/>
      <c r="AH551" s="5" t="s">
        <v>1614</v>
      </c>
      <c r="AJ551" s="10"/>
    </row>
    <row r="552" spans="1:37" ht="24" customHeight="1">
      <c r="A552" s="218">
        <f t="shared" si="57"/>
        <v>369</v>
      </c>
      <c r="B552" s="219" t="s">
        <v>968</v>
      </c>
      <c r="C552" s="535">
        <v>4.75</v>
      </c>
      <c r="D552" s="219" t="s">
        <v>883</v>
      </c>
      <c r="F552" s="8">
        <v>0.75</v>
      </c>
      <c r="G552" s="7" t="s">
        <v>784</v>
      </c>
      <c r="H552" s="1" t="s">
        <v>1936</v>
      </c>
      <c r="I552" s="8">
        <f>(C12)</f>
        <v>618</v>
      </c>
      <c r="J552" s="1" t="s">
        <v>784</v>
      </c>
      <c r="K552" s="8">
        <f>(F552*I552)</f>
        <v>463.5</v>
      </c>
      <c r="M552" s="8">
        <v>1</v>
      </c>
      <c r="N552" s="1" t="s">
        <v>883</v>
      </c>
      <c r="O552" s="1" t="s">
        <v>324</v>
      </c>
      <c r="P552" s="8">
        <f>(C13)</f>
        <v>507</v>
      </c>
      <c r="Q552" s="1" t="s">
        <v>883</v>
      </c>
      <c r="R552" s="8">
        <f>(M552*P552)</f>
        <v>507</v>
      </c>
      <c r="S552" s="8">
        <v>0.03</v>
      </c>
      <c r="T552" s="7" t="s">
        <v>884</v>
      </c>
      <c r="U552" s="1" t="s">
        <v>4168</v>
      </c>
      <c r="V552" s="8">
        <f>V528</f>
        <v>7368.49</v>
      </c>
      <c r="W552" s="2" t="s">
        <v>884</v>
      </c>
      <c r="X552" s="8">
        <f>(S552*V552)</f>
        <v>221.05</v>
      </c>
      <c r="Y552" s="8">
        <v>0.03</v>
      </c>
      <c r="Z552" s="7" t="s">
        <v>884</v>
      </c>
      <c r="AA552" s="1" t="s">
        <v>4168</v>
      </c>
      <c r="AB552" s="8">
        <f>AB528</f>
        <v>7912.76</v>
      </c>
      <c r="AC552" s="1" t="s">
        <v>884</v>
      </c>
      <c r="AD552" s="8">
        <f>(Y552*AB552)</f>
        <v>237.38</v>
      </c>
      <c r="AE552" s="51" t="str">
        <f t="shared" si="61"/>
        <v>CUM</v>
      </c>
      <c r="AF552" s="15">
        <v>7.3999999999999996E-2</v>
      </c>
      <c r="AG552" s="7" t="s">
        <v>884</v>
      </c>
      <c r="AH552" s="1" t="s">
        <v>4168</v>
      </c>
      <c r="AI552" s="8">
        <f>AI528</f>
        <v>8050.26</v>
      </c>
      <c r="AJ552" s="1" t="s">
        <v>884</v>
      </c>
      <c r="AK552" s="8">
        <f>(AF552*AI552)</f>
        <v>595.72</v>
      </c>
    </row>
    <row r="553" spans="1:37" ht="24" customHeight="1">
      <c r="A553" s="218">
        <f t="shared" si="57"/>
        <v>370</v>
      </c>
      <c r="B553" s="219" t="s">
        <v>758</v>
      </c>
      <c r="C553" s="535">
        <v>6.89</v>
      </c>
      <c r="D553" s="219" t="s">
        <v>883</v>
      </c>
      <c r="E553" s="380">
        <f>0.03/40*75</f>
        <v>5.6300000000000003E-2</v>
      </c>
      <c r="G553" s="7" t="s">
        <v>454</v>
      </c>
      <c r="H553" s="1" t="s">
        <v>455</v>
      </c>
      <c r="J553" s="1" t="s">
        <v>454</v>
      </c>
      <c r="K553" s="8">
        <v>0</v>
      </c>
      <c r="N553" s="1" t="s">
        <v>454</v>
      </c>
      <c r="O553" s="1" t="s">
        <v>1880</v>
      </c>
      <c r="P553" s="1" t="s">
        <v>991</v>
      </c>
      <c r="Q553" s="1" t="s">
        <v>454</v>
      </c>
      <c r="R553" s="8">
        <f>(C56)</f>
        <v>12.1</v>
      </c>
      <c r="S553" s="8">
        <v>0.5</v>
      </c>
      <c r="T553" s="7" t="s">
        <v>784</v>
      </c>
      <c r="U553" s="1" t="s">
        <v>2044</v>
      </c>
      <c r="V553" s="8">
        <f>V529</f>
        <v>947</v>
      </c>
      <c r="W553" s="2" t="s">
        <v>784</v>
      </c>
      <c r="X553" s="8">
        <f>(S553*V553)</f>
        <v>473.5</v>
      </c>
      <c r="Y553" s="8">
        <v>0.5</v>
      </c>
      <c r="Z553" s="7" t="s">
        <v>784</v>
      </c>
      <c r="AA553" s="1" t="s">
        <v>2044</v>
      </c>
      <c r="AB553" s="8">
        <f>AB529</f>
        <v>947</v>
      </c>
      <c r="AC553" s="1" t="s">
        <v>784</v>
      </c>
      <c r="AD553" s="8">
        <f>(Y553*AB553)</f>
        <v>473.5</v>
      </c>
      <c r="AE553" s="51" t="str">
        <f t="shared" si="61"/>
        <v>NO</v>
      </c>
      <c r="AF553" s="8">
        <v>0.5</v>
      </c>
      <c r="AG553" s="7" t="s">
        <v>784</v>
      </c>
      <c r="AH553" s="1" t="s">
        <v>2044</v>
      </c>
      <c r="AI553" s="8">
        <f>AI529</f>
        <v>947</v>
      </c>
      <c r="AJ553" s="1" t="s">
        <v>784</v>
      </c>
      <c r="AK553" s="8">
        <f>(AF553*AI553)</f>
        <v>473.5</v>
      </c>
    </row>
    <row r="554" spans="1:37" ht="24" customHeight="1">
      <c r="A554" s="218">
        <f t="shared" si="57"/>
        <v>371</v>
      </c>
      <c r="B554" s="219" t="s">
        <v>1693</v>
      </c>
      <c r="C554" s="535">
        <v>6.18</v>
      </c>
      <c r="D554" s="219" t="s">
        <v>883</v>
      </c>
      <c r="K554" s="5" t="s">
        <v>1614</v>
      </c>
      <c r="O554" s="1" t="s">
        <v>1882</v>
      </c>
      <c r="P554" s="1" t="s">
        <v>991</v>
      </c>
      <c r="R554" s="1" t="s">
        <v>991</v>
      </c>
      <c r="S554" s="8">
        <v>0.75</v>
      </c>
      <c r="T554" s="7" t="s">
        <v>784</v>
      </c>
      <c r="U554" s="1" t="s">
        <v>1936</v>
      </c>
      <c r="V554" s="8">
        <f>V530</f>
        <v>618</v>
      </c>
      <c r="W554" s="2" t="s">
        <v>784</v>
      </c>
      <c r="X554" s="8">
        <f>(S554*V554)</f>
        <v>463.5</v>
      </c>
      <c r="Y554" s="8">
        <v>0.75</v>
      </c>
      <c r="Z554" s="7" t="s">
        <v>784</v>
      </c>
      <c r="AA554" s="1" t="s">
        <v>1936</v>
      </c>
      <c r="AB554" s="8">
        <f>AB530</f>
        <v>618</v>
      </c>
      <c r="AC554" s="1" t="s">
        <v>784</v>
      </c>
      <c r="AD554" s="8">
        <f>(Y554*AB554)</f>
        <v>463.5</v>
      </c>
      <c r="AE554" s="51" t="str">
        <f t="shared" si="61"/>
        <v>NO</v>
      </c>
      <c r="AF554" s="8">
        <v>0.75</v>
      </c>
      <c r="AG554" s="7" t="s">
        <v>784</v>
      </c>
      <c r="AH554" s="1" t="s">
        <v>1936</v>
      </c>
      <c r="AI554" s="8">
        <f>AI530</f>
        <v>618</v>
      </c>
      <c r="AJ554" s="1" t="s">
        <v>784</v>
      </c>
      <c r="AK554" s="8">
        <f>(AF554*AI554)</f>
        <v>463.5</v>
      </c>
    </row>
    <row r="555" spans="1:37" ht="24" customHeight="1">
      <c r="A555" s="218">
        <f t="shared" si="57"/>
        <v>372</v>
      </c>
      <c r="B555" s="219" t="s">
        <v>1150</v>
      </c>
      <c r="C555" s="535">
        <v>13.29</v>
      </c>
      <c r="D555" s="219" t="s">
        <v>883</v>
      </c>
      <c r="H555" s="1" t="s">
        <v>1781</v>
      </c>
      <c r="K555" s="8">
        <f>SUM(K550:K553)</f>
        <v>1154.71</v>
      </c>
      <c r="N555" s="1" t="s">
        <v>454</v>
      </c>
      <c r="O555" s="1" t="s">
        <v>455</v>
      </c>
      <c r="Q555" s="1" t="s">
        <v>454</v>
      </c>
      <c r="R555" s="8">
        <v>0</v>
      </c>
      <c r="S555"/>
      <c r="T555" s="7" t="s">
        <v>454</v>
      </c>
      <c r="U555" s="1" t="s">
        <v>455</v>
      </c>
      <c r="V555" s="8">
        <f>V531</f>
        <v>0</v>
      </c>
      <c r="W555" s="2" t="s">
        <v>454</v>
      </c>
      <c r="X555" s="8">
        <v>0</v>
      </c>
      <c r="Z555" s="7" t="s">
        <v>454</v>
      </c>
      <c r="AA555" s="1" t="s">
        <v>455</v>
      </c>
      <c r="AB555" s="8">
        <f>AB531</f>
        <v>0</v>
      </c>
      <c r="AC555" s="1" t="s">
        <v>454</v>
      </c>
      <c r="AD555" s="8">
        <v>0</v>
      </c>
      <c r="AE555" s="51" t="str">
        <f t="shared" si="61"/>
        <v>L.S</v>
      </c>
      <c r="AG555" s="7" t="s">
        <v>454</v>
      </c>
      <c r="AH555" s="1" t="s">
        <v>455</v>
      </c>
      <c r="AI555" s="8">
        <f>AI531</f>
        <v>0</v>
      </c>
      <c r="AJ555" s="1" t="s">
        <v>454</v>
      </c>
      <c r="AK555" s="8">
        <v>0</v>
      </c>
    </row>
    <row r="556" spans="1:37" ht="24" customHeight="1">
      <c r="A556" s="218">
        <f t="shared" si="57"/>
        <v>373</v>
      </c>
      <c r="B556" s="219" t="s">
        <v>1151</v>
      </c>
      <c r="C556" s="535">
        <v>14.11</v>
      </c>
      <c r="D556" s="219" t="s">
        <v>883</v>
      </c>
      <c r="K556" s="5" t="s">
        <v>1614</v>
      </c>
      <c r="R556" s="5" t="s">
        <v>1614</v>
      </c>
      <c r="S556"/>
      <c r="T556" s="3"/>
      <c r="W556" s="4"/>
      <c r="X556" s="5" t="s">
        <v>1614</v>
      </c>
      <c r="Z556" s="3"/>
      <c r="AC556" s="10"/>
      <c r="AD556" s="5" t="s">
        <v>1614</v>
      </c>
      <c r="AE556" s="51">
        <f t="shared" si="61"/>
        <v>0</v>
      </c>
      <c r="AG556" s="3"/>
      <c r="AJ556" s="10"/>
      <c r="AK556" s="5" t="s">
        <v>1614</v>
      </c>
    </row>
    <row r="557" spans="1:37" ht="24" customHeight="1">
      <c r="A557" s="218">
        <f t="shared" si="57"/>
        <v>374</v>
      </c>
      <c r="B557" s="219" t="s">
        <v>1152</v>
      </c>
      <c r="C557" s="535">
        <v>14.69</v>
      </c>
      <c r="D557" s="219" t="s">
        <v>883</v>
      </c>
      <c r="H557" s="1" t="s">
        <v>561</v>
      </c>
      <c r="K557" s="8">
        <f>(K555/0.743)</f>
        <v>1554.12</v>
      </c>
      <c r="O557" s="1" t="s">
        <v>1883</v>
      </c>
      <c r="R557" s="8">
        <f>SUM(R537:R555)</f>
        <v>5250.1</v>
      </c>
      <c r="S557"/>
      <c r="T557" s="3"/>
      <c r="U557" s="1" t="s">
        <v>1781</v>
      </c>
      <c r="W557" s="4"/>
      <c r="X557" s="8">
        <f>SUM(X552:X555)</f>
        <v>1158.05</v>
      </c>
      <c r="Z557" s="3"/>
      <c r="AA557" s="1" t="s">
        <v>1781</v>
      </c>
      <c r="AC557" s="10"/>
      <c r="AD557" s="8">
        <f>SUM(AD552:AD555)</f>
        <v>1174.3800000000001</v>
      </c>
      <c r="AE557" s="51">
        <f t="shared" si="61"/>
        <v>0</v>
      </c>
      <c r="AG557" s="3"/>
      <c r="AH557" s="1" t="s">
        <v>1781</v>
      </c>
      <c r="AJ557" s="10"/>
      <c r="AK557" s="8">
        <f>SUM(AK552:AK555)</f>
        <v>1532.72</v>
      </c>
    </row>
    <row r="558" spans="1:37" ht="24" customHeight="1">
      <c r="A558" s="218">
        <f t="shared" si="57"/>
        <v>375</v>
      </c>
      <c r="B558" s="219" t="s">
        <v>1897</v>
      </c>
      <c r="C558" s="221"/>
      <c r="D558" s="219" t="s">
        <v>991</v>
      </c>
      <c r="K558" s="5" t="s">
        <v>2090</v>
      </c>
      <c r="R558" s="5" t="s">
        <v>1614</v>
      </c>
      <c r="S558"/>
      <c r="T558" s="3"/>
      <c r="W558" s="4"/>
      <c r="X558" s="5" t="s">
        <v>1614</v>
      </c>
      <c r="Z558" s="3"/>
      <c r="AC558" s="10"/>
      <c r="AD558" s="5" t="s">
        <v>1614</v>
      </c>
      <c r="AE558" s="51">
        <f t="shared" si="61"/>
        <v>0</v>
      </c>
      <c r="AG558" s="3"/>
      <c r="AJ558" s="10"/>
      <c r="AK558" s="5" t="s">
        <v>1614</v>
      </c>
    </row>
    <row r="559" spans="1:37" ht="24" customHeight="1">
      <c r="A559" s="218">
        <f t="shared" si="57"/>
        <v>376</v>
      </c>
      <c r="B559" s="219" t="s">
        <v>968</v>
      </c>
      <c r="C559" s="535">
        <v>10.3</v>
      </c>
      <c r="D559" s="219" t="s">
        <v>883</v>
      </c>
      <c r="H559" s="1" t="s">
        <v>390</v>
      </c>
      <c r="I559" s="8">
        <f>K557</f>
        <v>1554.12</v>
      </c>
      <c r="J559" s="1">
        <f>C22*0.03/0.743</f>
        <v>4.59</v>
      </c>
      <c r="K559" s="38">
        <f>I559+J559</f>
        <v>1558.71</v>
      </c>
      <c r="M559">
        <f>0.47*38.5</f>
        <v>18.100000000000001</v>
      </c>
      <c r="O559" s="1" t="s">
        <v>1572</v>
      </c>
      <c r="R559" s="8">
        <f>(R557/30)</f>
        <v>175</v>
      </c>
      <c r="S559"/>
      <c r="T559" s="3"/>
      <c r="U559" s="1" t="s">
        <v>4169</v>
      </c>
      <c r="W559" s="4"/>
      <c r="X559" s="38">
        <f>(X557/0.743)</f>
        <v>1558.61</v>
      </c>
      <c r="Z559" s="3"/>
      <c r="AA559" s="1" t="s">
        <v>4169</v>
      </c>
      <c r="AC559" s="10"/>
      <c r="AD559" s="38">
        <f>(AD557/0.743)</f>
        <v>1580.59</v>
      </c>
      <c r="AE559" s="51">
        <f t="shared" si="61"/>
        <v>0</v>
      </c>
      <c r="AG559" s="3"/>
      <c r="AH559" s="1" t="s">
        <v>4169</v>
      </c>
      <c r="AJ559" s="10"/>
      <c r="AK559" s="38">
        <f>(AK557/0.743)</f>
        <v>2062.88</v>
      </c>
    </row>
    <row r="560" spans="1:37" ht="24" customHeight="1">
      <c r="A560" s="218">
        <f t="shared" si="57"/>
        <v>377</v>
      </c>
      <c r="B560" s="219" t="s">
        <v>758</v>
      </c>
      <c r="C560" s="535">
        <v>19.05</v>
      </c>
      <c r="D560" s="219" t="s">
        <v>883</v>
      </c>
      <c r="H560" s="1" t="s">
        <v>392</v>
      </c>
      <c r="I560" s="8">
        <f>K559</f>
        <v>1558.71</v>
      </c>
      <c r="J560" s="1">
        <f>C23*0.03/0.743</f>
        <v>9.0399999999999991</v>
      </c>
      <c r="K560" s="38">
        <f>I560+J560</f>
        <v>1567.75</v>
      </c>
      <c r="M560">
        <f>0.24*546</f>
        <v>131.04</v>
      </c>
      <c r="R560" s="5" t="s">
        <v>1614</v>
      </c>
      <c r="S560"/>
      <c r="T560" s="3"/>
      <c r="W560" s="4"/>
      <c r="X560" s="5" t="s">
        <v>2090</v>
      </c>
      <c r="Z560" s="3"/>
      <c r="AC560" s="10"/>
      <c r="AD560" s="5" t="s">
        <v>2090</v>
      </c>
      <c r="AE560" s="51">
        <f t="shared" si="61"/>
        <v>0</v>
      </c>
      <c r="AG560" s="3"/>
      <c r="AJ560" s="10"/>
      <c r="AK560" s="5" t="s">
        <v>2090</v>
      </c>
    </row>
    <row r="561" spans="1:37" ht="24" customHeight="1">
      <c r="A561" s="218">
        <f t="shared" si="57"/>
        <v>378</v>
      </c>
      <c r="B561" s="219" t="s">
        <v>1693</v>
      </c>
      <c r="C561" s="535">
        <v>15.34</v>
      </c>
      <c r="D561" s="219" t="s">
        <v>883</v>
      </c>
      <c r="H561" s="1" t="s">
        <v>2270</v>
      </c>
      <c r="I561" s="8">
        <f>K560</f>
        <v>1567.75</v>
      </c>
      <c r="J561" s="1">
        <f>J560</f>
        <v>9.0399999999999991</v>
      </c>
      <c r="K561" s="38">
        <f>I561+J561</f>
        <v>1576.79</v>
      </c>
      <c r="M561">
        <f>0.24*143.6</f>
        <v>34.46</v>
      </c>
      <c r="N561" s="1" t="s">
        <v>2289</v>
      </c>
      <c r="O561" s="1" t="s">
        <v>2082</v>
      </c>
      <c r="S561"/>
      <c r="T561" s="3"/>
      <c r="U561" s="1" t="s">
        <v>390</v>
      </c>
      <c r="V561" s="8">
        <f>X559</f>
        <v>1558.61</v>
      </c>
      <c r="W561" s="2">
        <f>J559</f>
        <v>4.59</v>
      </c>
      <c r="X561" s="38">
        <f>V561+W561</f>
        <v>1563.2</v>
      </c>
      <c r="Z561" s="3"/>
      <c r="AA561" s="1" t="s">
        <v>390</v>
      </c>
      <c r="AB561" s="8">
        <f>AD559</f>
        <v>1580.59</v>
      </c>
      <c r="AC561" s="1">
        <f t="shared" ref="AC561:AC566" si="74">W561</f>
        <v>4.59</v>
      </c>
      <c r="AD561" s="38">
        <f t="shared" ref="AD561:AD566" si="75">AB561+AC561</f>
        <v>1585.18</v>
      </c>
      <c r="AE561" s="51">
        <f t="shared" si="61"/>
        <v>0</v>
      </c>
      <c r="AG561" s="3"/>
      <c r="AH561" s="1" t="s">
        <v>390</v>
      </c>
      <c r="AI561" s="8">
        <f>AK559</f>
        <v>2062.88</v>
      </c>
      <c r="AJ561" s="1">
        <f t="shared" ref="AJ561:AJ566" si="76">AC561</f>
        <v>4.59</v>
      </c>
      <c r="AK561" s="38">
        <f t="shared" ref="AK561:AK566" si="77">AI561+AJ561</f>
        <v>2067.4699999999998</v>
      </c>
    </row>
    <row r="562" spans="1:37" ht="24" customHeight="1">
      <c r="A562" s="218">
        <f t="shared" si="57"/>
        <v>379</v>
      </c>
      <c r="B562" s="219" t="s">
        <v>1898</v>
      </c>
      <c r="C562" s="535">
        <v>29.41</v>
      </c>
      <c r="D562" s="219" t="s">
        <v>883</v>
      </c>
      <c r="H562" s="1" t="s">
        <v>384</v>
      </c>
      <c r="I562" s="8">
        <f>K561</f>
        <v>1576.79</v>
      </c>
      <c r="J562" s="1">
        <f>J561</f>
        <v>9.0399999999999991</v>
      </c>
      <c r="K562" s="38">
        <f>I562+J562</f>
        <v>1585.83</v>
      </c>
      <c r="M562">
        <f>0.79*328.9</f>
        <v>259.83</v>
      </c>
      <c r="O562" s="1" t="s">
        <v>1899</v>
      </c>
      <c r="S562"/>
      <c r="T562" s="3"/>
      <c r="U562" s="1" t="s">
        <v>392</v>
      </c>
      <c r="V562" s="8">
        <f>X561</f>
        <v>1563.2</v>
      </c>
      <c r="W562" s="2">
        <f>J560</f>
        <v>9.0399999999999991</v>
      </c>
      <c r="X562" s="38">
        <f>V562+W562</f>
        <v>1572.24</v>
      </c>
      <c r="Z562" s="3"/>
      <c r="AA562" s="1" t="s">
        <v>392</v>
      </c>
      <c r="AB562" s="8">
        <f>AD561</f>
        <v>1585.18</v>
      </c>
      <c r="AC562" s="1">
        <f t="shared" si="74"/>
        <v>9.0399999999999991</v>
      </c>
      <c r="AD562" s="38">
        <f t="shared" si="75"/>
        <v>1594.22</v>
      </c>
      <c r="AE562" s="51">
        <f t="shared" si="61"/>
        <v>0</v>
      </c>
      <c r="AG562" s="3"/>
      <c r="AH562" s="1" t="s">
        <v>392</v>
      </c>
      <c r="AI562" s="8">
        <f>AK561</f>
        <v>2067.4699999999998</v>
      </c>
      <c r="AJ562" s="1">
        <f t="shared" si="76"/>
        <v>9.0399999999999991</v>
      </c>
      <c r="AK562" s="38">
        <f t="shared" si="77"/>
        <v>2076.5100000000002</v>
      </c>
    </row>
    <row r="563" spans="1:37" ht="24" customHeight="1">
      <c r="A563" s="221"/>
      <c r="B563" s="221"/>
      <c r="C563" s="606"/>
      <c r="D563" s="221"/>
      <c r="F563" s="1" t="s">
        <v>991</v>
      </c>
      <c r="H563" s="1" t="s">
        <v>392</v>
      </c>
      <c r="I563" s="8">
        <f>K562</f>
        <v>1585.83</v>
      </c>
      <c r="J563" s="1">
        <f>J562</f>
        <v>9.0399999999999991</v>
      </c>
      <c r="K563" s="38">
        <f>I563+J563</f>
        <v>1594.87</v>
      </c>
      <c r="M563">
        <f>SUM(M559:M562)</f>
        <v>443.43</v>
      </c>
      <c r="S563"/>
      <c r="T563" s="3"/>
      <c r="U563" s="1" t="s">
        <v>2270</v>
      </c>
      <c r="V563" s="8">
        <f>X562</f>
        <v>1572.24</v>
      </c>
      <c r="W563" s="2">
        <f>J561</f>
        <v>9.0399999999999991</v>
      </c>
      <c r="X563" s="38">
        <f>V563+W563</f>
        <v>1581.28</v>
      </c>
      <c r="Z563" s="3"/>
      <c r="AA563" s="1" t="s">
        <v>2270</v>
      </c>
      <c r="AB563" s="8">
        <f>AD562</f>
        <v>1594.22</v>
      </c>
      <c r="AC563" s="1">
        <f t="shared" si="74"/>
        <v>9.0399999999999991</v>
      </c>
      <c r="AD563" s="38">
        <f t="shared" si="75"/>
        <v>1603.26</v>
      </c>
      <c r="AE563" s="51">
        <f t="shared" si="61"/>
        <v>0</v>
      </c>
      <c r="AG563" s="3"/>
      <c r="AH563" s="1" t="s">
        <v>2270</v>
      </c>
      <c r="AI563" s="8">
        <f>AK562</f>
        <v>2076.5100000000002</v>
      </c>
      <c r="AJ563" s="1">
        <f t="shared" si="76"/>
        <v>9.0399999999999991</v>
      </c>
      <c r="AK563" s="38">
        <f t="shared" si="77"/>
        <v>2085.5500000000002</v>
      </c>
    </row>
    <row r="564" spans="1:37" ht="15.75">
      <c r="A564" s="218">
        <f>(A562+1)</f>
        <v>380</v>
      </c>
      <c r="B564" s="219" t="s">
        <v>1151</v>
      </c>
      <c r="C564" s="535">
        <v>38.35</v>
      </c>
      <c r="D564" s="219" t="s">
        <v>883</v>
      </c>
      <c r="H564" s="1">
        <v>5</v>
      </c>
      <c r="I564" s="8">
        <f t="shared" ref="I564:I569" si="78">K563</f>
        <v>1594.87</v>
      </c>
      <c r="J564" s="1">
        <f t="shared" ref="J564:J571" si="79">J563</f>
        <v>9.0399999999999991</v>
      </c>
      <c r="K564" s="38">
        <f t="shared" ref="K564:K569" si="80">I564+J564</f>
        <v>1603.91</v>
      </c>
      <c r="O564" s="1" t="s">
        <v>155</v>
      </c>
      <c r="S564"/>
      <c r="T564" s="3"/>
      <c r="U564" s="1" t="s">
        <v>384</v>
      </c>
      <c r="V564" s="8">
        <f>X563</f>
        <v>1581.28</v>
      </c>
      <c r="W564" s="2">
        <f>J562</f>
        <v>9.0399999999999991</v>
      </c>
      <c r="X564" s="38">
        <f>V564+W564</f>
        <v>1590.32</v>
      </c>
      <c r="Z564" s="3"/>
      <c r="AA564" s="1" t="s">
        <v>384</v>
      </c>
      <c r="AB564" s="8">
        <f>AD563</f>
        <v>1603.26</v>
      </c>
      <c r="AC564" s="1">
        <f t="shared" si="74"/>
        <v>9.0399999999999991</v>
      </c>
      <c r="AD564" s="38">
        <f t="shared" si="75"/>
        <v>1612.3</v>
      </c>
      <c r="AE564" s="51">
        <f t="shared" si="61"/>
        <v>0</v>
      </c>
      <c r="AG564" s="3"/>
      <c r="AH564" s="1" t="s">
        <v>384</v>
      </c>
      <c r="AI564" s="8">
        <f>AK563</f>
        <v>2085.5500000000002</v>
      </c>
      <c r="AJ564" s="1">
        <f t="shared" si="76"/>
        <v>9.0399999999999991</v>
      </c>
      <c r="AK564" s="38">
        <f t="shared" si="77"/>
        <v>2094.59</v>
      </c>
    </row>
    <row r="565" spans="1:37" ht="15.75">
      <c r="A565" s="218"/>
      <c r="B565" s="219"/>
      <c r="C565" s="220"/>
      <c r="D565" s="219"/>
      <c r="H565" s="1">
        <v>6</v>
      </c>
      <c r="I565" s="8">
        <f t="shared" si="78"/>
        <v>1603.91</v>
      </c>
      <c r="J565" s="1">
        <f t="shared" si="79"/>
        <v>9.0399999999999991</v>
      </c>
      <c r="K565" s="38">
        <f t="shared" si="80"/>
        <v>1612.95</v>
      </c>
      <c r="O565" s="1"/>
      <c r="S565" s="1" t="s">
        <v>991</v>
      </c>
      <c r="T565" s="3"/>
      <c r="U565" s="1" t="s">
        <v>4185</v>
      </c>
      <c r="V565" s="8">
        <f>X564</f>
        <v>1590.32</v>
      </c>
      <c r="W565" s="2">
        <f>J563</f>
        <v>9.0399999999999991</v>
      </c>
      <c r="X565" s="38">
        <f>V565+W565</f>
        <v>1599.36</v>
      </c>
      <c r="AA565" s="1" t="s">
        <v>392</v>
      </c>
      <c r="AB565" s="8">
        <f>AD564</f>
        <v>1612.3</v>
      </c>
      <c r="AC565" s="1">
        <f t="shared" si="74"/>
        <v>9.0399999999999991</v>
      </c>
      <c r="AD565" s="38">
        <f t="shared" si="75"/>
        <v>1621.34</v>
      </c>
      <c r="AE565" s="51"/>
      <c r="AH565" s="1" t="s">
        <v>392</v>
      </c>
      <c r="AI565" s="8">
        <f>AK564</f>
        <v>2094.59</v>
      </c>
      <c r="AJ565" s="1">
        <f t="shared" si="76"/>
        <v>9.0399999999999991</v>
      </c>
      <c r="AK565" s="38">
        <f t="shared" si="77"/>
        <v>2103.63</v>
      </c>
    </row>
    <row r="566" spans="1:37" ht="15.75">
      <c r="A566" s="218"/>
      <c r="B566" s="219"/>
      <c r="C566" s="220"/>
      <c r="D566" s="219"/>
      <c r="H566" s="1">
        <v>7</v>
      </c>
      <c r="I566" s="8">
        <f t="shared" si="78"/>
        <v>1612.95</v>
      </c>
      <c r="J566" s="1">
        <f t="shared" si="79"/>
        <v>9.0399999999999991</v>
      </c>
      <c r="K566" s="38">
        <f t="shared" si="80"/>
        <v>1621.99</v>
      </c>
      <c r="O566" s="1"/>
      <c r="W566" s="4"/>
      <c r="AA566" s="1" t="s">
        <v>2270</v>
      </c>
      <c r="AB566" s="8">
        <f>AD565</f>
        <v>1621.34</v>
      </c>
      <c r="AC566" s="1">
        <f t="shared" si="74"/>
        <v>0</v>
      </c>
      <c r="AD566" s="38">
        <f t="shared" si="75"/>
        <v>1621.34</v>
      </c>
      <c r="AE566" s="51"/>
      <c r="AH566" s="1" t="s">
        <v>2270</v>
      </c>
      <c r="AI566" s="8">
        <f>AK565</f>
        <v>2103.63</v>
      </c>
      <c r="AJ566" s="1">
        <f t="shared" si="76"/>
        <v>0</v>
      </c>
      <c r="AK566" s="38">
        <f t="shared" si="77"/>
        <v>2103.63</v>
      </c>
    </row>
    <row r="567" spans="1:37" ht="15.75">
      <c r="A567" s="218"/>
      <c r="B567" s="219"/>
      <c r="C567" s="220"/>
      <c r="D567" s="219"/>
      <c r="H567" s="1">
        <v>8</v>
      </c>
      <c r="I567" s="8">
        <f t="shared" si="78"/>
        <v>1621.99</v>
      </c>
      <c r="J567" s="1">
        <f t="shared" si="79"/>
        <v>9.0399999999999991</v>
      </c>
      <c r="K567" s="38">
        <f t="shared" si="80"/>
        <v>1631.03</v>
      </c>
      <c r="O567" s="1"/>
      <c r="W567" s="4"/>
      <c r="AE567" s="51"/>
      <c r="AG567" s="1"/>
    </row>
    <row r="568" spans="1:37" ht="15.75">
      <c r="A568" s="218"/>
      <c r="B568" s="219"/>
      <c r="C568" s="220"/>
      <c r="D568" s="219"/>
      <c r="H568" s="1">
        <v>9</v>
      </c>
      <c r="I568" s="8">
        <f t="shared" si="78"/>
        <v>1631.03</v>
      </c>
      <c r="J568" s="1">
        <f t="shared" si="79"/>
        <v>9.0399999999999991</v>
      </c>
      <c r="K568" s="38">
        <f t="shared" si="80"/>
        <v>1640.07</v>
      </c>
      <c r="O568" s="1"/>
      <c r="W568" s="4"/>
      <c r="AE568" s="51"/>
      <c r="AG568" s="1"/>
    </row>
    <row r="569" spans="1:37" ht="15.75">
      <c r="A569" s="218"/>
      <c r="B569" s="219"/>
      <c r="C569" s="220"/>
      <c r="D569" s="219"/>
      <c r="H569" s="1">
        <v>10</v>
      </c>
      <c r="I569" s="8">
        <f t="shared" si="78"/>
        <v>1640.07</v>
      </c>
      <c r="J569" s="1">
        <f t="shared" si="79"/>
        <v>9.0399999999999991</v>
      </c>
      <c r="K569" s="38">
        <f t="shared" si="80"/>
        <v>1649.11</v>
      </c>
      <c r="O569" s="1"/>
      <c r="W569" s="4"/>
      <c r="AE569" s="51"/>
      <c r="AG569" s="1"/>
    </row>
    <row r="570" spans="1:37" ht="15.75">
      <c r="A570" s="218"/>
      <c r="B570" s="219"/>
      <c r="C570" s="220"/>
      <c r="D570" s="219"/>
      <c r="H570" s="1">
        <v>11</v>
      </c>
      <c r="I570" s="8">
        <f>K569</f>
        <v>1649.11</v>
      </c>
      <c r="J570" s="1">
        <f t="shared" si="79"/>
        <v>9.0399999999999991</v>
      </c>
      <c r="K570" s="38">
        <f>I570+J570</f>
        <v>1658.15</v>
      </c>
      <c r="O570" s="1"/>
      <c r="W570" s="4"/>
      <c r="AE570" s="51"/>
      <c r="AG570" s="1"/>
    </row>
    <row r="571" spans="1:37" ht="15.75">
      <c r="A571" s="218"/>
      <c r="B571" s="219"/>
      <c r="C571" s="220"/>
      <c r="D571" s="219"/>
      <c r="H571" s="1">
        <v>12</v>
      </c>
      <c r="I571" s="8">
        <f>K570</f>
        <v>1658.15</v>
      </c>
      <c r="J571" s="1">
        <f t="shared" si="79"/>
        <v>9.0399999999999991</v>
      </c>
      <c r="K571" s="38">
        <f>I571+J571</f>
        <v>1667.19</v>
      </c>
      <c r="O571" s="1"/>
      <c r="W571" s="4"/>
      <c r="AE571" s="51"/>
      <c r="AG571" s="1"/>
    </row>
    <row r="572" spans="1:37" ht="15.75">
      <c r="A572" s="218">
        <f>(A564+1)</f>
        <v>381</v>
      </c>
      <c r="B572" s="219" t="s">
        <v>1152</v>
      </c>
      <c r="C572" s="535">
        <v>37.96</v>
      </c>
      <c r="D572" s="219" t="s">
        <v>883</v>
      </c>
      <c r="F572" s="24"/>
      <c r="G572" s="7" t="s">
        <v>991</v>
      </c>
      <c r="H572" s="1" t="s">
        <v>135</v>
      </c>
      <c r="O572" s="5" t="s">
        <v>1614</v>
      </c>
      <c r="S572" s="20"/>
      <c r="T572" s="7" t="s">
        <v>991</v>
      </c>
      <c r="U572" s="1" t="s">
        <v>135</v>
      </c>
      <c r="W572" s="4"/>
      <c r="AA572" s="1" t="s">
        <v>384</v>
      </c>
      <c r="AB572" s="8">
        <f>AD571</f>
        <v>0</v>
      </c>
      <c r="AC572" s="1">
        <f>W572</f>
        <v>0</v>
      </c>
      <c r="AD572" s="38">
        <f>AB572+AC572</f>
        <v>0</v>
      </c>
      <c r="AE572" s="51" t="str">
        <f t="shared" si="61"/>
        <v>|</v>
      </c>
      <c r="AG572" s="1" t="s">
        <v>2297</v>
      </c>
    </row>
    <row r="573" spans="1:37" ht="24" customHeight="1">
      <c r="A573" s="218">
        <f t="shared" ref="A573:A587" si="81">(A572+1)</f>
        <v>382</v>
      </c>
      <c r="B573" s="219" t="s">
        <v>136</v>
      </c>
      <c r="C573" s="606"/>
      <c r="D573" s="219" t="s">
        <v>991</v>
      </c>
      <c r="H573" s="1" t="s">
        <v>1288</v>
      </c>
      <c r="T573" s="3"/>
      <c r="U573" s="1" t="s">
        <v>1288</v>
      </c>
      <c r="W573" s="4"/>
      <c r="AE573" s="51" t="str">
        <f t="shared" si="61"/>
        <v>|</v>
      </c>
      <c r="AG573" s="1" t="s">
        <v>2297</v>
      </c>
    </row>
    <row r="574" spans="1:37" ht="24" customHeight="1">
      <c r="A574" s="218">
        <f t="shared" si="81"/>
        <v>383</v>
      </c>
      <c r="B574" s="219" t="s">
        <v>968</v>
      </c>
      <c r="C574" s="535">
        <v>6.68</v>
      </c>
      <c r="D574" s="219" t="s">
        <v>883</v>
      </c>
      <c r="H574" s="1" t="s">
        <v>1289</v>
      </c>
      <c r="N574" s="1" t="s">
        <v>156</v>
      </c>
      <c r="O574" s="1" t="s">
        <v>1041</v>
      </c>
      <c r="T574" s="3"/>
      <c r="U574" s="1" t="s">
        <v>1289</v>
      </c>
      <c r="W574" s="4"/>
      <c r="AE574" s="51" t="str">
        <f t="shared" si="61"/>
        <v>|</v>
      </c>
      <c r="AG574" s="1" t="s">
        <v>2297</v>
      </c>
    </row>
    <row r="575" spans="1:37" ht="24" customHeight="1">
      <c r="A575" s="218">
        <f t="shared" si="81"/>
        <v>384</v>
      </c>
      <c r="B575" s="219" t="s">
        <v>758</v>
      </c>
      <c r="C575" s="535">
        <v>9.4499999999999993</v>
      </c>
      <c r="D575" s="219" t="s">
        <v>883</v>
      </c>
      <c r="H575" s="1" t="s">
        <v>1042</v>
      </c>
      <c r="O575" s="5" t="s">
        <v>1614</v>
      </c>
      <c r="T575" s="3"/>
      <c r="U575" s="1" t="s">
        <v>1042</v>
      </c>
      <c r="W575" s="4"/>
      <c r="AE575" s="51" t="str">
        <f t="shared" si="61"/>
        <v>|</v>
      </c>
      <c r="AG575" s="1" t="s">
        <v>2297</v>
      </c>
    </row>
    <row r="576" spans="1:37" ht="24" customHeight="1">
      <c r="A576" s="218">
        <f t="shared" si="81"/>
        <v>385</v>
      </c>
      <c r="B576" s="219" t="s">
        <v>1693</v>
      </c>
      <c r="C576" s="535">
        <v>33.04</v>
      </c>
      <c r="D576" s="219" t="s">
        <v>883</v>
      </c>
      <c r="H576" s="1" t="s">
        <v>1043</v>
      </c>
      <c r="M576" s="8">
        <v>8.1</v>
      </c>
      <c r="N576" s="1" t="s">
        <v>884</v>
      </c>
      <c r="O576" s="1" t="s">
        <v>628</v>
      </c>
      <c r="P576" s="8">
        <f>(C61)*2</f>
        <v>212.5</v>
      </c>
      <c r="Q576" s="1" t="s">
        <v>884</v>
      </c>
      <c r="R576" s="8">
        <f>(M576*P576)</f>
        <v>1721.25</v>
      </c>
      <c r="T576" s="3"/>
      <c r="U576" s="1" t="s">
        <v>1043</v>
      </c>
      <c r="W576" s="4"/>
      <c r="AE576" s="51" t="str">
        <f t="shared" si="61"/>
        <v>|</v>
      </c>
      <c r="AG576" s="1" t="s">
        <v>2297</v>
      </c>
    </row>
    <row r="577" spans="1:33" ht="24" customHeight="1">
      <c r="A577" s="218">
        <f t="shared" si="81"/>
        <v>386</v>
      </c>
      <c r="B577" s="219" t="s">
        <v>1898</v>
      </c>
      <c r="C577" s="535">
        <v>33.04</v>
      </c>
      <c r="D577" s="219" t="s">
        <v>883</v>
      </c>
      <c r="H577" s="1" t="s">
        <v>1271</v>
      </c>
      <c r="M577" s="8">
        <v>8.1</v>
      </c>
      <c r="N577" s="1" t="s">
        <v>884</v>
      </c>
      <c r="O577" s="1" t="s">
        <v>2195</v>
      </c>
      <c r="P577" s="8">
        <f>(C26)</f>
        <v>36.950000000000003</v>
      </c>
      <c r="Q577" s="1" t="s">
        <v>884</v>
      </c>
      <c r="R577" s="8">
        <f>(M577*P577)</f>
        <v>299.3</v>
      </c>
      <c r="T577" s="3"/>
      <c r="U577" s="1" t="s">
        <v>1271</v>
      </c>
      <c r="W577" s="4"/>
      <c r="AE577" s="51" t="str">
        <f t="shared" si="61"/>
        <v>|</v>
      </c>
      <c r="AG577" s="1" t="s">
        <v>2297</v>
      </c>
    </row>
    <row r="578" spans="1:33" ht="24" customHeight="1">
      <c r="A578" s="218">
        <f t="shared" si="81"/>
        <v>387</v>
      </c>
      <c r="B578" s="219" t="s">
        <v>1272</v>
      </c>
      <c r="C578" s="535">
        <v>33.04</v>
      </c>
      <c r="D578" s="219" t="s">
        <v>883</v>
      </c>
      <c r="H578" s="1" t="s">
        <v>1167</v>
      </c>
      <c r="M578" s="8">
        <v>30</v>
      </c>
      <c r="N578" s="1" t="s">
        <v>1804</v>
      </c>
      <c r="O578" s="1" t="s">
        <v>2196</v>
      </c>
      <c r="P578" s="8">
        <f>(C661)</f>
        <v>11.2</v>
      </c>
      <c r="Q578" s="1" t="s">
        <v>1804</v>
      </c>
      <c r="R578" s="8">
        <f>(M578*P578)</f>
        <v>336</v>
      </c>
      <c r="T578" s="3"/>
      <c r="U578" s="1" t="s">
        <v>1167</v>
      </c>
      <c r="W578" s="4"/>
      <c r="AE578" s="51" t="str">
        <f t="shared" si="61"/>
        <v>|</v>
      </c>
      <c r="AG578" s="1" t="s">
        <v>2297</v>
      </c>
    </row>
    <row r="579" spans="1:33" ht="24" customHeight="1">
      <c r="A579" s="218">
        <f t="shared" si="81"/>
        <v>388</v>
      </c>
      <c r="B579" s="219" t="s">
        <v>1273</v>
      </c>
      <c r="C579" s="535">
        <v>33.04</v>
      </c>
      <c r="D579" s="219" t="s">
        <v>883</v>
      </c>
      <c r="H579" s="5" t="s">
        <v>1614</v>
      </c>
      <c r="I579" s="5" t="s">
        <v>1614</v>
      </c>
      <c r="O579" s="1" t="s">
        <v>1274</v>
      </c>
      <c r="T579" s="3"/>
      <c r="U579" s="5" t="s">
        <v>1614</v>
      </c>
      <c r="V579" s="5" t="s">
        <v>1614</v>
      </c>
      <c r="W579" s="4"/>
      <c r="AE579" s="51" t="str">
        <f t="shared" si="61"/>
        <v>|</v>
      </c>
      <c r="AG579" s="1" t="s">
        <v>2297</v>
      </c>
    </row>
    <row r="580" spans="1:33" ht="24" customHeight="1">
      <c r="A580" s="218">
        <f t="shared" si="81"/>
        <v>389</v>
      </c>
      <c r="B580" s="219" t="s">
        <v>621</v>
      </c>
      <c r="C580" s="535">
        <v>538</v>
      </c>
      <c r="D580" s="219" t="s">
        <v>883</v>
      </c>
      <c r="G580" s="7" t="s">
        <v>701</v>
      </c>
      <c r="H580" s="1" t="s">
        <v>622</v>
      </c>
      <c r="O580" s="1" t="s">
        <v>2198</v>
      </c>
      <c r="T580" s="7" t="s">
        <v>701</v>
      </c>
      <c r="U580" s="1" t="s">
        <v>2201</v>
      </c>
      <c r="W580" s="4"/>
      <c r="AE580" s="51" t="str">
        <f t="shared" si="61"/>
        <v>|</v>
      </c>
      <c r="AG580" s="1" t="s">
        <v>2297</v>
      </c>
    </row>
    <row r="581" spans="1:33" ht="24" customHeight="1">
      <c r="A581" s="218">
        <f t="shared" si="81"/>
        <v>390</v>
      </c>
      <c r="B581" s="219" t="s">
        <v>2318</v>
      </c>
      <c r="C581" s="535">
        <v>340</v>
      </c>
      <c r="D581" s="219" t="s">
        <v>883</v>
      </c>
      <c r="H581" s="1" t="s">
        <v>2319</v>
      </c>
      <c r="O581" s="1" t="s">
        <v>2199</v>
      </c>
      <c r="T581" s="3"/>
      <c r="U581" s="1" t="s">
        <v>2319</v>
      </c>
      <c r="W581" s="4"/>
      <c r="AE581" s="51" t="str">
        <f t="shared" si="61"/>
        <v>|</v>
      </c>
      <c r="AG581" s="1" t="s">
        <v>2297</v>
      </c>
    </row>
    <row r="582" spans="1:33" ht="24" customHeight="1">
      <c r="A582" s="218">
        <f t="shared" si="81"/>
        <v>391</v>
      </c>
      <c r="B582" s="219" t="s">
        <v>2320</v>
      </c>
      <c r="C582" s="535">
        <v>1039</v>
      </c>
      <c r="D582" s="219" t="s">
        <v>883</v>
      </c>
      <c r="F582" s="8">
        <v>10</v>
      </c>
      <c r="G582" s="7" t="s">
        <v>2321</v>
      </c>
      <c r="H582" s="1" t="s">
        <v>567</v>
      </c>
      <c r="I582" s="63">
        <f>C751</f>
        <v>376.7</v>
      </c>
      <c r="J582" s="1" t="s">
        <v>2321</v>
      </c>
      <c r="K582" s="8">
        <f>(F582*I582)</f>
        <v>3767</v>
      </c>
      <c r="O582" s="1" t="s">
        <v>2202</v>
      </c>
      <c r="S582" s="12">
        <v>10</v>
      </c>
      <c r="T582" s="7" t="s">
        <v>2321</v>
      </c>
      <c r="U582" s="1" t="s">
        <v>567</v>
      </c>
      <c r="V582" s="63">
        <f>I604</f>
        <v>408</v>
      </c>
      <c r="W582" s="2" t="s">
        <v>2321</v>
      </c>
      <c r="X582" s="8">
        <f>(S582*V582)</f>
        <v>4080</v>
      </c>
      <c r="AE582" s="51" t="str">
        <f t="shared" si="61"/>
        <v>|</v>
      </c>
      <c r="AG582" s="1" t="s">
        <v>2297</v>
      </c>
    </row>
    <row r="583" spans="1:33" ht="24" customHeight="1">
      <c r="A583" s="218">
        <f t="shared" si="81"/>
        <v>392</v>
      </c>
      <c r="B583" s="219" t="s">
        <v>5579</v>
      </c>
      <c r="C583" s="418">
        <v>230.2</v>
      </c>
      <c r="D583" s="219" t="s">
        <v>883</v>
      </c>
      <c r="F583" s="8">
        <v>1</v>
      </c>
      <c r="G583" s="7" t="s">
        <v>569</v>
      </c>
      <c r="H583" s="1" t="s">
        <v>570</v>
      </c>
      <c r="I583" s="8">
        <f>C10</f>
        <v>947</v>
      </c>
      <c r="J583" s="1" t="s">
        <v>1422</v>
      </c>
      <c r="K583" s="8">
        <f>(F583*I583)</f>
        <v>947</v>
      </c>
      <c r="M583" s="8">
        <v>8</v>
      </c>
      <c r="N583" s="1" t="s">
        <v>784</v>
      </c>
      <c r="O583" s="1" t="s">
        <v>2181</v>
      </c>
      <c r="P583" s="8">
        <v>10.199999999999999</v>
      </c>
      <c r="Q583" s="1" t="s">
        <v>784</v>
      </c>
      <c r="R583" s="8">
        <f>(M583*P583)</f>
        <v>81.599999999999994</v>
      </c>
      <c r="S583" s="12">
        <v>1</v>
      </c>
      <c r="T583" s="7" t="s">
        <v>569</v>
      </c>
      <c r="U583" s="1" t="s">
        <v>570</v>
      </c>
      <c r="V583" s="8">
        <f>I583</f>
        <v>947</v>
      </c>
      <c r="W583" s="2" t="s">
        <v>1422</v>
      </c>
      <c r="X583" s="8">
        <f>(S583*V583)</f>
        <v>947</v>
      </c>
      <c r="AE583" s="51" t="str">
        <f t="shared" si="61"/>
        <v>|</v>
      </c>
      <c r="AG583" s="1" t="s">
        <v>2297</v>
      </c>
    </row>
    <row r="584" spans="1:33" ht="24" customHeight="1">
      <c r="A584" s="218">
        <f t="shared" si="81"/>
        <v>393</v>
      </c>
      <c r="B584" s="219" t="s">
        <v>837</v>
      </c>
      <c r="C584" s="535">
        <v>31</v>
      </c>
      <c r="D584" s="219" t="s">
        <v>1173</v>
      </c>
      <c r="F584" s="8">
        <v>1</v>
      </c>
      <c r="G584" s="7" t="s">
        <v>569</v>
      </c>
      <c r="H584" s="1" t="s">
        <v>838</v>
      </c>
      <c r="I584" s="8">
        <f>C12</f>
        <v>618</v>
      </c>
      <c r="J584" s="1" t="s">
        <v>1422</v>
      </c>
      <c r="K584" s="8">
        <f>(F584*I584)</f>
        <v>618</v>
      </c>
      <c r="M584" s="8">
        <v>8</v>
      </c>
      <c r="N584" s="1" t="s">
        <v>784</v>
      </c>
      <c r="O584" s="1" t="s">
        <v>472</v>
      </c>
      <c r="P584" s="8">
        <v>28.5</v>
      </c>
      <c r="Q584" s="1" t="s">
        <v>784</v>
      </c>
      <c r="R584" s="8">
        <f>(M584*P584)</f>
        <v>228</v>
      </c>
      <c r="S584" s="12">
        <v>1</v>
      </c>
      <c r="T584" s="7" t="s">
        <v>569</v>
      </c>
      <c r="U584" s="1" t="s">
        <v>838</v>
      </c>
      <c r="V584" s="8">
        <f>I584</f>
        <v>618</v>
      </c>
      <c r="W584" s="2" t="s">
        <v>1422</v>
      </c>
      <c r="X584" s="8">
        <f>(S584*V584)</f>
        <v>618</v>
      </c>
      <c r="AE584" s="51" t="str">
        <f t="shared" si="61"/>
        <v>|</v>
      </c>
      <c r="AG584" s="1" t="s">
        <v>2297</v>
      </c>
    </row>
    <row r="585" spans="1:33" ht="24" customHeight="1">
      <c r="A585" s="218">
        <f t="shared" si="81"/>
        <v>394</v>
      </c>
      <c r="B585" s="1" t="s">
        <v>5580</v>
      </c>
      <c r="C585" s="418">
        <v>204</v>
      </c>
      <c r="D585" s="219" t="s">
        <v>883</v>
      </c>
      <c r="G585" s="7" t="s">
        <v>454</v>
      </c>
      <c r="H585" s="1" t="s">
        <v>61</v>
      </c>
      <c r="J585" s="1" t="s">
        <v>454</v>
      </c>
      <c r="K585" s="8">
        <v>120</v>
      </c>
      <c r="M585" s="8">
        <v>1</v>
      </c>
      <c r="N585" s="1" t="s">
        <v>454</v>
      </c>
      <c r="O585" s="1" t="s">
        <v>1715</v>
      </c>
      <c r="P585" s="8">
        <f>(C673)</f>
        <v>4</v>
      </c>
      <c r="Q585" s="1" t="s">
        <v>454</v>
      </c>
      <c r="R585" s="8">
        <f>(M585*P585)</f>
        <v>4</v>
      </c>
      <c r="T585" s="7" t="s">
        <v>454</v>
      </c>
      <c r="U585" s="1" t="s">
        <v>61</v>
      </c>
      <c r="V585" s="8">
        <f>I585</f>
        <v>0</v>
      </c>
      <c r="W585" s="2" t="s">
        <v>454</v>
      </c>
      <c r="X585" s="8">
        <v>120</v>
      </c>
      <c r="AE585" s="51" t="str">
        <f t="shared" si="61"/>
        <v>|</v>
      </c>
      <c r="AG585" s="1" t="s">
        <v>2297</v>
      </c>
    </row>
    <row r="586" spans="1:33" ht="24" customHeight="1">
      <c r="A586" s="218">
        <f t="shared" si="81"/>
        <v>395</v>
      </c>
      <c r="B586" s="219" t="s">
        <v>6161</v>
      </c>
      <c r="C586" s="418">
        <v>93.4</v>
      </c>
      <c r="D586" s="219" t="s">
        <v>883</v>
      </c>
      <c r="H586" s="1" t="s">
        <v>946</v>
      </c>
      <c r="K586" s="5" t="s">
        <v>1614</v>
      </c>
      <c r="M586" s="8">
        <v>1</v>
      </c>
      <c r="N586" s="1" t="s">
        <v>454</v>
      </c>
      <c r="O586" s="1" t="s">
        <v>455</v>
      </c>
      <c r="Q586" s="1" t="s">
        <v>454</v>
      </c>
      <c r="R586" s="8">
        <v>0</v>
      </c>
      <c r="T586" s="3"/>
      <c r="U586" s="1" t="s">
        <v>946</v>
      </c>
      <c r="W586" s="4"/>
      <c r="X586" s="5" t="s">
        <v>1614</v>
      </c>
      <c r="AE586" s="51">
        <f t="shared" si="61"/>
        <v>0</v>
      </c>
    </row>
    <row r="587" spans="1:33" ht="24" customHeight="1">
      <c r="A587" s="218">
        <f t="shared" si="81"/>
        <v>396</v>
      </c>
      <c r="B587" s="219" t="s">
        <v>1079</v>
      </c>
      <c r="C587" s="535">
        <v>57.51</v>
      </c>
      <c r="D587" s="219" t="s">
        <v>883</v>
      </c>
      <c r="H587" s="2" t="s">
        <v>1080</v>
      </c>
      <c r="K587" s="8">
        <f>SUM(K582:K585)</f>
        <v>5452</v>
      </c>
      <c r="R587" s="5" t="s">
        <v>1614</v>
      </c>
      <c r="T587" s="3"/>
      <c r="U587" s="2" t="s">
        <v>1080</v>
      </c>
      <c r="W587" s="4"/>
      <c r="X587" s="8">
        <f>SUM(X582:X585)</f>
        <v>5765</v>
      </c>
      <c r="AE587" s="51" t="str">
        <f t="shared" si="61"/>
        <v>|</v>
      </c>
      <c r="AG587" s="1" t="s">
        <v>2297</v>
      </c>
    </row>
    <row r="588" spans="1:33" ht="24" customHeight="1">
      <c r="A588" s="218">
        <f>(A587+1)</f>
        <v>397</v>
      </c>
      <c r="B588" s="219" t="s">
        <v>932</v>
      </c>
      <c r="C588" s="535">
        <v>30</v>
      </c>
      <c r="D588" s="219" t="s">
        <v>883</v>
      </c>
      <c r="K588" s="5" t="s">
        <v>1614</v>
      </c>
      <c r="O588" s="1" t="s">
        <v>1571</v>
      </c>
      <c r="R588" s="8">
        <f>SUM(R576:R586)</f>
        <v>2670.15</v>
      </c>
      <c r="T588" s="3"/>
      <c r="W588" s="4"/>
      <c r="X588" s="5" t="s">
        <v>1614</v>
      </c>
      <c r="AE588" s="51" t="str">
        <f t="shared" si="61"/>
        <v>|</v>
      </c>
      <c r="AG588" s="1" t="s">
        <v>2297</v>
      </c>
    </row>
    <row r="589" spans="1:33" ht="24" customHeight="1">
      <c r="A589" s="218">
        <f t="shared" ref="A589:A636" si="82">(A588+1)</f>
        <v>398</v>
      </c>
      <c r="B589" s="219" t="s">
        <v>507</v>
      </c>
      <c r="C589" s="535">
        <v>57.51</v>
      </c>
      <c r="D589" s="219" t="s">
        <v>883</v>
      </c>
      <c r="H589" s="2" t="s">
        <v>508</v>
      </c>
      <c r="K589" s="8">
        <f>K587/10</f>
        <v>545.20000000000005</v>
      </c>
      <c r="R589" s="5" t="s">
        <v>1614</v>
      </c>
      <c r="T589" s="3"/>
      <c r="U589" s="2" t="s">
        <v>508</v>
      </c>
      <c r="W589" s="4"/>
      <c r="X589" s="8">
        <f>X587/10</f>
        <v>576.5</v>
      </c>
      <c r="AE589" s="51" t="str">
        <f t="shared" si="61"/>
        <v>|</v>
      </c>
      <c r="AG589" s="1" t="s">
        <v>2297</v>
      </c>
    </row>
    <row r="590" spans="1:33" ht="24" customHeight="1">
      <c r="A590" s="218">
        <f t="shared" si="82"/>
        <v>399</v>
      </c>
      <c r="B590" s="219" t="s">
        <v>1943</v>
      </c>
      <c r="C590" s="535">
        <v>20</v>
      </c>
      <c r="D590" s="219" t="s">
        <v>883</v>
      </c>
      <c r="H590" s="1" t="s">
        <v>390</v>
      </c>
      <c r="I590" s="8">
        <f t="shared" ref="I590:I599" si="83">K589</f>
        <v>545.20000000000005</v>
      </c>
      <c r="J590" s="1">
        <f>C22*0.02</f>
        <v>2.27</v>
      </c>
      <c r="K590" s="38">
        <f>I590+J590</f>
        <v>547.47</v>
      </c>
      <c r="O590" s="1" t="s">
        <v>1572</v>
      </c>
      <c r="R590" s="8">
        <f>(R588/30)</f>
        <v>89.01</v>
      </c>
      <c r="T590" s="3"/>
      <c r="U590" s="1" t="s">
        <v>390</v>
      </c>
      <c r="V590" s="8">
        <f>J612</f>
        <v>4.54</v>
      </c>
      <c r="W590" s="2">
        <f>P22*0.02</f>
        <v>39.56</v>
      </c>
      <c r="X590" s="38">
        <f>X589+V590</f>
        <v>581.04</v>
      </c>
      <c r="Y590">
        <f>X595+V594</f>
        <v>634.74</v>
      </c>
      <c r="AE590" s="51" t="str">
        <f t="shared" si="61"/>
        <v>|</v>
      </c>
      <c r="AG590" s="1" t="s">
        <v>2297</v>
      </c>
    </row>
    <row r="591" spans="1:33" ht="24" customHeight="1">
      <c r="A591" s="218">
        <f t="shared" si="82"/>
        <v>400</v>
      </c>
      <c r="B591" s="219" t="s">
        <v>1944</v>
      </c>
      <c r="C591" s="535">
        <v>21.92</v>
      </c>
      <c r="D591" s="219" t="s">
        <v>883</v>
      </c>
      <c r="H591" s="1" t="s">
        <v>392</v>
      </c>
      <c r="I591" s="8">
        <f t="shared" si="83"/>
        <v>547.47</v>
      </c>
      <c r="J591" s="1">
        <f>C23*0.02</f>
        <v>4.4800000000000004</v>
      </c>
      <c r="K591" s="38">
        <f>I591+J591</f>
        <v>551.95000000000005</v>
      </c>
      <c r="N591" s="1" t="s">
        <v>2289</v>
      </c>
      <c r="O591" s="1" t="s">
        <v>1945</v>
      </c>
      <c r="T591" s="3"/>
      <c r="U591" s="1" t="s">
        <v>392</v>
      </c>
      <c r="V591" s="8">
        <f>J613</f>
        <v>8.9499999999999993</v>
      </c>
      <c r="W591" s="2">
        <f>P23*0.02</f>
        <v>19.86</v>
      </c>
      <c r="X591" s="38">
        <f>X590+V591</f>
        <v>589.99</v>
      </c>
      <c r="Y591">
        <f>Y590+V594</f>
        <v>643.69000000000005</v>
      </c>
      <c r="AE591" s="51" t="str">
        <f t="shared" si="61"/>
        <v>|</v>
      </c>
      <c r="AG591" s="1" t="s">
        <v>2297</v>
      </c>
    </row>
    <row r="592" spans="1:33" ht="24" customHeight="1">
      <c r="A592" s="218">
        <f t="shared" si="82"/>
        <v>401</v>
      </c>
      <c r="B592" s="219" t="s">
        <v>6162</v>
      </c>
      <c r="C592" s="418">
        <f>145.15/2</f>
        <v>72.58</v>
      </c>
      <c r="D592" s="219" t="s">
        <v>883</v>
      </c>
      <c r="H592" s="1" t="s">
        <v>2270</v>
      </c>
      <c r="I592" s="8">
        <f t="shared" si="83"/>
        <v>551.95000000000005</v>
      </c>
      <c r="J592" s="1">
        <f>C23*0.02</f>
        <v>4.4800000000000004</v>
      </c>
      <c r="K592" s="38">
        <f>I592+J592</f>
        <v>556.42999999999995</v>
      </c>
      <c r="O592" s="1" t="s">
        <v>242</v>
      </c>
      <c r="T592" s="3"/>
      <c r="U592" s="1" t="s">
        <v>2270</v>
      </c>
      <c r="V592" s="8">
        <f>J614</f>
        <v>8.9499999999999993</v>
      </c>
      <c r="W592" s="2">
        <f>P23*0.02</f>
        <v>19.86</v>
      </c>
      <c r="X592" s="38">
        <f>X591+V592</f>
        <v>598.94000000000005</v>
      </c>
      <c r="Y592">
        <f>Y591+V594</f>
        <v>652.64</v>
      </c>
      <c r="AE592" s="51" t="str">
        <f t="shared" si="61"/>
        <v>|</v>
      </c>
      <c r="AG592" s="1" t="s">
        <v>2297</v>
      </c>
    </row>
    <row r="593" spans="1:33" ht="24" customHeight="1">
      <c r="A593" s="218">
        <f t="shared" si="82"/>
        <v>402</v>
      </c>
      <c r="B593" s="219" t="s">
        <v>6163</v>
      </c>
      <c r="C593" s="418">
        <v>995</v>
      </c>
      <c r="D593" s="219" t="s">
        <v>883</v>
      </c>
      <c r="H593" s="1" t="s">
        <v>384</v>
      </c>
      <c r="I593" s="8">
        <f t="shared" si="83"/>
        <v>556.42999999999995</v>
      </c>
      <c r="J593" s="1">
        <f>C23*0.02</f>
        <v>4.4800000000000004</v>
      </c>
      <c r="K593" s="38">
        <f>I593+J593</f>
        <v>560.91</v>
      </c>
      <c r="O593" s="5" t="s">
        <v>1614</v>
      </c>
      <c r="T593" s="3"/>
      <c r="U593" s="1" t="s">
        <v>384</v>
      </c>
      <c r="V593" s="8">
        <f>J615</f>
        <v>8.9499999999999993</v>
      </c>
      <c r="W593" s="2">
        <f>P23*0.02</f>
        <v>19.86</v>
      </c>
      <c r="X593" s="38">
        <f>X592+V593</f>
        <v>607.89</v>
      </c>
      <c r="Y593">
        <f>Y592+V594</f>
        <v>661.59</v>
      </c>
      <c r="AE593" s="51" t="str">
        <f t="shared" si="61"/>
        <v>|</v>
      </c>
      <c r="AG593" s="1" t="s">
        <v>2297</v>
      </c>
    </row>
    <row r="594" spans="1:33" ht="24" customHeight="1">
      <c r="A594" s="218"/>
      <c r="B594" s="219"/>
      <c r="C594" s="220"/>
      <c r="D594" s="219"/>
      <c r="H594" s="1" t="s">
        <v>1387</v>
      </c>
      <c r="I594" s="8">
        <f t="shared" si="83"/>
        <v>560.91</v>
      </c>
      <c r="J594" s="1">
        <f>C23*0.02</f>
        <v>4.4800000000000004</v>
      </c>
      <c r="K594" s="38">
        <f t="shared" ref="K594:K599" si="84">I594+J594</f>
        <v>565.39</v>
      </c>
      <c r="O594" s="5"/>
      <c r="T594" s="3"/>
      <c r="U594" s="1" t="s">
        <v>1387</v>
      </c>
      <c r="V594" s="8">
        <f>J616</f>
        <v>8.9499999999999993</v>
      </c>
      <c r="W594" s="2">
        <f>P23*0.02</f>
        <v>19.86</v>
      </c>
      <c r="X594" s="38">
        <f>X593+V594</f>
        <v>616.84</v>
      </c>
      <c r="Y594">
        <f>Y593+V594</f>
        <v>670.54</v>
      </c>
      <c r="AE594" s="51" t="str">
        <f t="shared" si="61"/>
        <v>|::</v>
      </c>
      <c r="AG594" s="1" t="s">
        <v>325</v>
      </c>
    </row>
    <row r="595" spans="1:33" ht="24" customHeight="1">
      <c r="A595" s="218">
        <f>(A593+1)</f>
        <v>403</v>
      </c>
      <c r="B595" s="219" t="s">
        <v>551</v>
      </c>
      <c r="C595" s="535">
        <v>21</v>
      </c>
      <c r="D595" s="219" t="s">
        <v>883</v>
      </c>
      <c r="H595" s="1" t="s">
        <v>3640</v>
      </c>
      <c r="I595" s="8">
        <f t="shared" si="83"/>
        <v>565.39</v>
      </c>
      <c r="J595" s="1">
        <f>C23*0.02</f>
        <v>4.4800000000000004</v>
      </c>
      <c r="K595" s="38">
        <f t="shared" si="84"/>
        <v>569.87</v>
      </c>
      <c r="M595" s="8">
        <v>1.08</v>
      </c>
      <c r="N595" s="1" t="s">
        <v>884</v>
      </c>
      <c r="O595" s="1" t="s">
        <v>802</v>
      </c>
      <c r="P595" s="8">
        <f>(K88)</f>
        <v>224.82</v>
      </c>
      <c r="Q595" s="1" t="s">
        <v>884</v>
      </c>
      <c r="R595" s="8">
        <f>(M595*P595)</f>
        <v>242.81</v>
      </c>
      <c r="S595" s="20">
        <v>15.2</v>
      </c>
      <c r="T595" s="7" t="s">
        <v>701</v>
      </c>
      <c r="U595" s="1" t="s">
        <v>801</v>
      </c>
      <c r="W595" s="4"/>
      <c r="X595" s="38">
        <f>X594+V594</f>
        <v>625.79</v>
      </c>
      <c r="AE595" s="51">
        <f t="shared" si="61"/>
        <v>0</v>
      </c>
    </row>
    <row r="596" spans="1:33" ht="24" customHeight="1">
      <c r="A596" s="218">
        <f t="shared" si="82"/>
        <v>404</v>
      </c>
      <c r="B596" s="219" t="s">
        <v>803</v>
      </c>
      <c r="C596" s="535">
        <v>150</v>
      </c>
      <c r="D596" s="219" t="s">
        <v>883</v>
      </c>
      <c r="H596" s="1" t="s">
        <v>3641</v>
      </c>
      <c r="I596" s="8">
        <f t="shared" si="83"/>
        <v>569.87</v>
      </c>
      <c r="J596" s="1">
        <f>C23*0.02</f>
        <v>4.4800000000000004</v>
      </c>
      <c r="K596" s="38">
        <f t="shared" si="84"/>
        <v>574.35</v>
      </c>
      <c r="M596" s="12">
        <v>0.216</v>
      </c>
      <c r="N596" s="1" t="s">
        <v>884</v>
      </c>
      <c r="O596" s="1" t="s">
        <v>804</v>
      </c>
      <c r="P596" s="8">
        <f>(R60)</f>
        <v>4225.03</v>
      </c>
      <c r="Q596" s="1" t="s">
        <v>884</v>
      </c>
      <c r="R596" s="8">
        <f>(M596*P596)</f>
        <v>912.61</v>
      </c>
      <c r="W596" s="4"/>
      <c r="AE596" s="51">
        <f t="shared" si="61"/>
        <v>0</v>
      </c>
    </row>
    <row r="597" spans="1:33" ht="24" customHeight="1">
      <c r="A597" s="218">
        <f t="shared" si="82"/>
        <v>405</v>
      </c>
      <c r="B597" s="219" t="s">
        <v>4797</v>
      </c>
      <c r="C597" s="418">
        <v>21.6</v>
      </c>
      <c r="D597" s="219" t="s">
        <v>883</v>
      </c>
      <c r="H597" s="1" t="s">
        <v>3642</v>
      </c>
      <c r="I597" s="8">
        <f t="shared" si="83"/>
        <v>574.35</v>
      </c>
      <c r="J597" s="1">
        <f>C23*0.02</f>
        <v>4.4800000000000004</v>
      </c>
      <c r="K597" s="38">
        <f t="shared" si="84"/>
        <v>578.83000000000004</v>
      </c>
      <c r="M597" s="12">
        <v>0.48699999999999999</v>
      </c>
      <c r="N597" s="1" t="s">
        <v>884</v>
      </c>
      <c r="O597" s="1" t="s">
        <v>2011</v>
      </c>
      <c r="P597" s="8">
        <f>AG321</f>
        <v>6615.59</v>
      </c>
      <c r="Q597" s="1" t="s">
        <v>884</v>
      </c>
      <c r="R597" s="8">
        <f>(M597*P597)</f>
        <v>3221.79</v>
      </c>
      <c r="W597" s="4"/>
      <c r="AE597" s="51" t="str">
        <f t="shared" ref="AE597:AE637" si="85">AG597</f>
        <v>|</v>
      </c>
      <c r="AG597" s="1" t="s">
        <v>2297</v>
      </c>
    </row>
    <row r="598" spans="1:33" ht="24" customHeight="1">
      <c r="A598" s="218">
        <f t="shared" si="82"/>
        <v>406</v>
      </c>
      <c r="B598" s="219" t="s">
        <v>6164</v>
      </c>
      <c r="C598" s="418">
        <v>57.65</v>
      </c>
      <c r="D598" s="418">
        <v>49.55</v>
      </c>
      <c r="E598" t="s">
        <v>5581</v>
      </c>
      <c r="H598" s="1" t="s">
        <v>3643</v>
      </c>
      <c r="I598" s="8">
        <f t="shared" si="83"/>
        <v>578.83000000000004</v>
      </c>
      <c r="J598" s="1">
        <f>C23*0.02</f>
        <v>4.4800000000000004</v>
      </c>
      <c r="K598" s="38">
        <f t="shared" si="84"/>
        <v>583.30999999999995</v>
      </c>
      <c r="M598" s="12">
        <v>5.36</v>
      </c>
      <c r="N598" s="1" t="s">
        <v>620</v>
      </c>
      <c r="O598" s="1" t="s">
        <v>2012</v>
      </c>
      <c r="P598" s="8">
        <f>(R304)</f>
        <v>260.66000000000003</v>
      </c>
      <c r="Q598" s="1" t="s">
        <v>620</v>
      </c>
      <c r="R598" s="8">
        <f>(M598*P598)</f>
        <v>1397.14</v>
      </c>
      <c r="W598" s="4"/>
      <c r="AE598" s="51" t="str">
        <f t="shared" si="85"/>
        <v>|</v>
      </c>
      <c r="AG598" s="1" t="s">
        <v>2297</v>
      </c>
    </row>
    <row r="599" spans="1:33" ht="24" customHeight="1">
      <c r="A599" s="218">
        <f t="shared" si="82"/>
        <v>407</v>
      </c>
      <c r="B599" s="219" t="s">
        <v>428</v>
      </c>
      <c r="C599" s="535">
        <v>208.5</v>
      </c>
      <c r="D599" s="219" t="s">
        <v>883</v>
      </c>
      <c r="H599" s="1">
        <v>9</v>
      </c>
      <c r="I599" s="8">
        <f t="shared" si="83"/>
        <v>583.30999999999995</v>
      </c>
      <c r="J599" s="1">
        <f>C23*0.02</f>
        <v>4.4800000000000004</v>
      </c>
      <c r="K599" s="38">
        <f t="shared" si="84"/>
        <v>587.79</v>
      </c>
      <c r="M599" s="12">
        <v>3.2000000000000001E-2</v>
      </c>
      <c r="N599" s="1" t="s">
        <v>884</v>
      </c>
      <c r="O599" s="1" t="s">
        <v>794</v>
      </c>
      <c r="P599" s="8">
        <f>(K643)</f>
        <v>8006</v>
      </c>
      <c r="Q599" s="1" t="s">
        <v>884</v>
      </c>
      <c r="R599" s="8">
        <f>(M599*P599)</f>
        <v>256.19</v>
      </c>
      <c r="W599" s="4"/>
      <c r="AE599" s="51" t="str">
        <f t="shared" si="85"/>
        <v>|</v>
      </c>
      <c r="AG599" s="1" t="s">
        <v>2297</v>
      </c>
    </row>
    <row r="600" spans="1:33" ht="24" customHeight="1">
      <c r="A600" s="218">
        <f t="shared" si="82"/>
        <v>408</v>
      </c>
      <c r="B600" s="603" t="s">
        <v>2076</v>
      </c>
      <c r="C600" s="706">
        <v>172</v>
      </c>
      <c r="D600" s="219" t="s">
        <v>883</v>
      </c>
      <c r="H600" s="1"/>
      <c r="I600" s="8"/>
      <c r="J600" s="1"/>
      <c r="K600" s="38"/>
      <c r="O600" s="1" t="s">
        <v>292</v>
      </c>
      <c r="R600" s="1" t="s">
        <v>991</v>
      </c>
      <c r="W600" s="4"/>
      <c r="AE600" s="51" t="str">
        <f t="shared" si="85"/>
        <v>|</v>
      </c>
      <c r="AG600" s="1" t="s">
        <v>2297</v>
      </c>
    </row>
    <row r="601" spans="1:33" ht="47.25" customHeight="1">
      <c r="A601" s="218">
        <f t="shared" si="82"/>
        <v>409</v>
      </c>
      <c r="B601" s="870" t="s">
        <v>5582</v>
      </c>
      <c r="C601" s="436">
        <f>ROUND(35.15/0.093025,2)</f>
        <v>377.86</v>
      </c>
      <c r="D601" s="219" t="s">
        <v>620</v>
      </c>
      <c r="H601" s="1"/>
      <c r="I601" s="8"/>
      <c r="J601" s="1"/>
      <c r="K601" s="38"/>
      <c r="N601" s="1" t="s">
        <v>454</v>
      </c>
      <c r="O601" s="1" t="s">
        <v>344</v>
      </c>
      <c r="Q601" s="1" t="s">
        <v>454</v>
      </c>
      <c r="R601" s="8">
        <v>2.66</v>
      </c>
      <c r="W601" s="4"/>
      <c r="AE601" s="51" t="str">
        <f t="shared" si="85"/>
        <v>|</v>
      </c>
      <c r="AG601" s="1" t="s">
        <v>2297</v>
      </c>
    </row>
    <row r="602" spans="1:33" ht="31.5">
      <c r="A602" s="218">
        <f t="shared" si="82"/>
        <v>410</v>
      </c>
      <c r="B602" s="871" t="s">
        <v>5583</v>
      </c>
      <c r="C602" s="418">
        <f>8.3/0.02</f>
        <v>415</v>
      </c>
      <c r="D602" s="219" t="s">
        <v>620</v>
      </c>
      <c r="E602" s="439">
        <f>7.25/0.02</f>
        <v>362.5</v>
      </c>
      <c r="F602" s="24">
        <v>15.2</v>
      </c>
      <c r="G602" s="7" t="s">
        <v>701</v>
      </c>
      <c r="H602" s="1" t="s">
        <v>801</v>
      </c>
      <c r="K602" s="519">
        <f>K594+J594</f>
        <v>569.87</v>
      </c>
      <c r="R602" s="5" t="s">
        <v>1614</v>
      </c>
      <c r="W602" s="4"/>
      <c r="AE602" s="51" t="str">
        <f t="shared" si="85"/>
        <v>|</v>
      </c>
      <c r="AG602" s="1" t="s">
        <v>2297</v>
      </c>
    </row>
    <row r="603" spans="1:33" ht="24" customHeight="1">
      <c r="A603" s="218">
        <f t="shared" si="82"/>
        <v>411</v>
      </c>
      <c r="B603" s="219" t="s">
        <v>345</v>
      </c>
      <c r="C603" s="535">
        <v>75</v>
      </c>
      <c r="D603" s="219" t="s">
        <v>883</v>
      </c>
      <c r="H603" s="1" t="s">
        <v>2319</v>
      </c>
      <c r="O603" s="1" t="s">
        <v>1784</v>
      </c>
      <c r="R603" s="8">
        <f>SUM(R595:R601)</f>
        <v>6033.2</v>
      </c>
      <c r="W603" s="4"/>
      <c r="AE603" s="51" t="str">
        <f t="shared" si="85"/>
        <v>|</v>
      </c>
      <c r="AG603" s="1" t="s">
        <v>2297</v>
      </c>
    </row>
    <row r="604" spans="1:33" ht="24" customHeight="1">
      <c r="A604" s="218">
        <f t="shared" si="82"/>
        <v>412</v>
      </c>
      <c r="B604" s="219" t="s">
        <v>1785</v>
      </c>
      <c r="C604" s="535">
        <v>125</v>
      </c>
      <c r="D604" s="219" t="s">
        <v>883</v>
      </c>
      <c r="F604" s="8">
        <v>1</v>
      </c>
      <c r="G604" s="7" t="s">
        <v>2321</v>
      </c>
      <c r="H604" s="1" t="s">
        <v>567</v>
      </c>
      <c r="I604" s="8">
        <f>D751</f>
        <v>408</v>
      </c>
      <c r="J604" s="1" t="s">
        <v>2321</v>
      </c>
      <c r="K604" s="8">
        <f>(F604*I604)</f>
        <v>408</v>
      </c>
      <c r="R604" s="5" t="s">
        <v>1614</v>
      </c>
      <c r="W604" s="4"/>
      <c r="AE604" s="51" t="str">
        <f t="shared" si="85"/>
        <v>|</v>
      </c>
      <c r="AG604" s="1" t="s">
        <v>2297</v>
      </c>
    </row>
    <row r="605" spans="1:33" ht="24" customHeight="1">
      <c r="A605" s="218">
        <f t="shared" si="82"/>
        <v>413</v>
      </c>
      <c r="B605" s="219" t="s">
        <v>1786</v>
      </c>
      <c r="C605" s="535">
        <v>190</v>
      </c>
      <c r="D605" s="219" t="s">
        <v>883</v>
      </c>
      <c r="F605" s="8">
        <v>0.75</v>
      </c>
      <c r="G605" s="7" t="s">
        <v>569</v>
      </c>
      <c r="H605" s="1" t="s">
        <v>570</v>
      </c>
      <c r="I605" s="8">
        <f>C10</f>
        <v>947</v>
      </c>
      <c r="J605" s="1" t="s">
        <v>1422</v>
      </c>
      <c r="K605" s="8">
        <f>(F605*I605)</f>
        <v>710.25</v>
      </c>
      <c r="N605" s="1" t="s">
        <v>2289</v>
      </c>
      <c r="O605" s="1" t="s">
        <v>1945</v>
      </c>
      <c r="W605" s="4"/>
      <c r="AE605" s="51" t="str">
        <f t="shared" si="85"/>
        <v>|</v>
      </c>
      <c r="AG605" s="1" t="s">
        <v>2297</v>
      </c>
    </row>
    <row r="606" spans="1:33" ht="24" customHeight="1">
      <c r="A606" s="218">
        <f t="shared" si="82"/>
        <v>414</v>
      </c>
      <c r="B606" s="219" t="s">
        <v>1787</v>
      </c>
      <c r="C606" s="535">
        <v>16</v>
      </c>
      <c r="D606" s="219" t="s">
        <v>883</v>
      </c>
      <c r="F606" s="8">
        <v>0.75</v>
      </c>
      <c r="G606" s="7" t="s">
        <v>569</v>
      </c>
      <c r="H606" s="1" t="s">
        <v>838</v>
      </c>
      <c r="I606" s="8">
        <f>C12</f>
        <v>618</v>
      </c>
      <c r="J606" s="1" t="s">
        <v>1422</v>
      </c>
      <c r="K606" s="8">
        <f>(F606*I606)</f>
        <v>463.5</v>
      </c>
      <c r="O606" s="1" t="s">
        <v>1788</v>
      </c>
      <c r="W606" s="4"/>
      <c r="AE606" s="51" t="str">
        <f t="shared" si="85"/>
        <v>|</v>
      </c>
      <c r="AG606" s="1" t="s">
        <v>2297</v>
      </c>
    </row>
    <row r="607" spans="1:33" ht="24" customHeight="1">
      <c r="A607" s="218">
        <f t="shared" si="82"/>
        <v>415</v>
      </c>
      <c r="B607" s="1" t="s">
        <v>6165</v>
      </c>
      <c r="C607" s="418">
        <v>11.8</v>
      </c>
      <c r="D607" s="219" t="s">
        <v>1675</v>
      </c>
      <c r="F607" s="8">
        <v>0.5</v>
      </c>
      <c r="G607" s="7" t="s">
        <v>569</v>
      </c>
      <c r="H607" s="1" t="s">
        <v>2077</v>
      </c>
      <c r="I607" s="8">
        <f>C41</f>
        <v>700</v>
      </c>
      <c r="J607" s="1" t="s">
        <v>1422</v>
      </c>
      <c r="K607" s="8">
        <f>(F607*I607)</f>
        <v>350</v>
      </c>
      <c r="O607" s="5" t="s">
        <v>1614</v>
      </c>
      <c r="W607" s="4"/>
      <c r="AE607" s="51" t="str">
        <f t="shared" si="85"/>
        <v>|</v>
      </c>
      <c r="AG607" s="1" t="s">
        <v>2297</v>
      </c>
    </row>
    <row r="608" spans="1:33" ht="24" customHeight="1">
      <c r="A608" s="218">
        <f t="shared" si="82"/>
        <v>416</v>
      </c>
      <c r="B608" s="1" t="s">
        <v>5584</v>
      </c>
      <c r="C608" s="418">
        <f>(22.6+27.25)/2</f>
        <v>24.93</v>
      </c>
      <c r="D608" s="219" t="s">
        <v>1675</v>
      </c>
      <c r="G608" s="7" t="s">
        <v>454</v>
      </c>
      <c r="H608" s="1" t="s">
        <v>61</v>
      </c>
      <c r="J608" s="1" t="s">
        <v>454</v>
      </c>
      <c r="K608" s="8">
        <v>53.5</v>
      </c>
      <c r="M608" s="8">
        <v>1.3</v>
      </c>
      <c r="N608" s="1" t="s">
        <v>884</v>
      </c>
      <c r="O608" s="1" t="s">
        <v>802</v>
      </c>
      <c r="P608" s="8">
        <f>(K88)</f>
        <v>224.82</v>
      </c>
      <c r="Q608" s="1" t="s">
        <v>884</v>
      </c>
      <c r="R608" s="8">
        <f>(M608*P608)</f>
        <v>292.27</v>
      </c>
      <c r="W608" s="4"/>
      <c r="AE608" s="51" t="str">
        <f t="shared" si="85"/>
        <v>|</v>
      </c>
      <c r="AG608" s="1" t="s">
        <v>2297</v>
      </c>
    </row>
    <row r="609" spans="1:33" ht="24" customHeight="1">
      <c r="A609" s="218"/>
      <c r="B609" s="1" t="s">
        <v>5585</v>
      </c>
      <c r="C609" s="418">
        <v>22.6</v>
      </c>
      <c r="D609" s="219" t="s">
        <v>1675</v>
      </c>
      <c r="H609" s="1" t="s">
        <v>946</v>
      </c>
      <c r="K609" s="5" t="s">
        <v>1614</v>
      </c>
      <c r="M609" s="8"/>
      <c r="N609" s="1"/>
      <c r="O609" s="1"/>
      <c r="P609" s="8"/>
      <c r="Q609" s="1"/>
      <c r="R609" s="8"/>
      <c r="W609" s="4"/>
      <c r="AE609" s="51" t="str">
        <f t="shared" si="85"/>
        <v>|</v>
      </c>
      <c r="AG609" s="1" t="s">
        <v>2297</v>
      </c>
    </row>
    <row r="610" spans="1:33" ht="24" customHeight="1">
      <c r="A610" s="218">
        <f>(A608+1)</f>
        <v>417</v>
      </c>
      <c r="B610" s="1" t="s">
        <v>5586</v>
      </c>
      <c r="C610" s="418">
        <v>27.25</v>
      </c>
      <c r="D610" s="219" t="s">
        <v>1675</v>
      </c>
      <c r="H610" s="2" t="s">
        <v>1783</v>
      </c>
      <c r="K610" s="8">
        <f>SUM(K604:K608)</f>
        <v>1985.25</v>
      </c>
      <c r="M610" s="12">
        <v>0.216</v>
      </c>
      <c r="N610" s="1" t="s">
        <v>884</v>
      </c>
      <c r="O610" s="1" t="s">
        <v>804</v>
      </c>
      <c r="P610" s="8">
        <f>(R60)</f>
        <v>4225.03</v>
      </c>
      <c r="Q610" s="1" t="s">
        <v>884</v>
      </c>
      <c r="R610" s="8">
        <f>(M610*P610)</f>
        <v>912.61</v>
      </c>
      <c r="W610" s="4"/>
      <c r="AE610" s="51">
        <f t="shared" si="85"/>
        <v>0</v>
      </c>
      <c r="AG610" s="1"/>
    </row>
    <row r="611" spans="1:33" ht="24" customHeight="1">
      <c r="A611" s="218">
        <f t="shared" si="82"/>
        <v>418</v>
      </c>
      <c r="B611" s="219" t="s">
        <v>4798</v>
      </c>
      <c r="C611" s="535">
        <v>7.5</v>
      </c>
      <c r="D611" s="219" t="s">
        <v>784</v>
      </c>
      <c r="K611" s="5" t="s">
        <v>1614</v>
      </c>
      <c r="M611" s="12">
        <v>0.60099999999999998</v>
      </c>
      <c r="N611" s="1" t="s">
        <v>884</v>
      </c>
      <c r="O611" s="1" t="s">
        <v>2011</v>
      </c>
      <c r="P611" s="8">
        <f>P597</f>
        <v>6615.59</v>
      </c>
      <c r="Q611" s="1" t="s">
        <v>884</v>
      </c>
      <c r="R611" s="8">
        <f>(M611*P611)</f>
        <v>3975.97</v>
      </c>
      <c r="W611" s="4"/>
      <c r="AE611" s="51" t="str">
        <f t="shared" si="85"/>
        <v>|</v>
      </c>
      <c r="AG611" s="1" t="s">
        <v>2297</v>
      </c>
    </row>
    <row r="612" spans="1:33" ht="24" customHeight="1">
      <c r="A612" s="218">
        <f t="shared" si="82"/>
        <v>419</v>
      </c>
      <c r="B612" s="219" t="s">
        <v>4799</v>
      </c>
      <c r="C612" s="535">
        <v>16</v>
      </c>
      <c r="D612" s="219" t="s">
        <v>784</v>
      </c>
      <c r="E612" t="s">
        <v>1587</v>
      </c>
      <c r="H612" s="1" t="s">
        <v>390</v>
      </c>
      <c r="I612" s="8">
        <f>K610</f>
        <v>1985.25</v>
      </c>
      <c r="J612" s="1">
        <f>C22*0.04</f>
        <v>4.54</v>
      </c>
      <c r="K612" s="38">
        <f>(K610+C22*0.04)</f>
        <v>1989.79</v>
      </c>
      <c r="M612" s="12">
        <v>6.35</v>
      </c>
      <c r="N612" s="1" t="s">
        <v>620</v>
      </c>
      <c r="O612" s="1" t="s">
        <v>2012</v>
      </c>
      <c r="P612" s="8">
        <f>(R304)</f>
        <v>260.66000000000003</v>
      </c>
      <c r="Q612" s="1" t="s">
        <v>620</v>
      </c>
      <c r="R612" s="8">
        <f>(M612*P612)</f>
        <v>1655.19</v>
      </c>
      <c r="W612" s="4"/>
      <c r="AE612" s="51" t="str">
        <f t="shared" si="85"/>
        <v>|</v>
      </c>
      <c r="AG612" s="1" t="s">
        <v>2297</v>
      </c>
    </row>
    <row r="613" spans="1:33" ht="24" customHeight="1">
      <c r="A613" s="218">
        <f t="shared" si="82"/>
        <v>420</v>
      </c>
      <c r="B613" s="1" t="s">
        <v>6166</v>
      </c>
      <c r="C613" s="418">
        <v>3090</v>
      </c>
      <c r="D613" s="219" t="s">
        <v>798</v>
      </c>
      <c r="E613" s="430">
        <v>3484</v>
      </c>
      <c r="H613" s="1" t="s">
        <v>392</v>
      </c>
      <c r="I613" s="8">
        <f>K612</f>
        <v>1989.79</v>
      </c>
      <c r="J613" s="1">
        <f>C23*0.04</f>
        <v>8.9499999999999993</v>
      </c>
      <c r="K613" s="38">
        <f>(K612+C23*0.04)</f>
        <v>1998.74</v>
      </c>
      <c r="M613" s="12">
        <v>3.2000000000000001E-2</v>
      </c>
      <c r="N613" s="1" t="s">
        <v>884</v>
      </c>
      <c r="O613" s="1" t="s">
        <v>794</v>
      </c>
      <c r="P613" s="8">
        <f>(K643)</f>
        <v>8006</v>
      </c>
      <c r="Q613" s="1" t="s">
        <v>884</v>
      </c>
      <c r="R613" s="8">
        <f>(M613*P613)</f>
        <v>256.19</v>
      </c>
      <c r="W613" s="4"/>
      <c r="AE613" s="51" t="str">
        <f t="shared" si="85"/>
        <v>|</v>
      </c>
      <c r="AG613" s="1" t="s">
        <v>2297</v>
      </c>
    </row>
    <row r="614" spans="1:33" ht="24" customHeight="1">
      <c r="A614" s="218">
        <f t="shared" si="82"/>
        <v>421</v>
      </c>
      <c r="B614" s="219" t="s">
        <v>800</v>
      </c>
      <c r="C614" s="535">
        <v>805</v>
      </c>
      <c r="D614" s="219" t="s">
        <v>798</v>
      </c>
      <c r="H614" s="1" t="s">
        <v>2270</v>
      </c>
      <c r="I614" s="8">
        <f>K613</f>
        <v>1998.74</v>
      </c>
      <c r="J614" s="1">
        <f>C23*0.04</f>
        <v>8.9499999999999993</v>
      </c>
      <c r="K614" s="38">
        <f>(K613+C24*0.04)</f>
        <v>2007.69</v>
      </c>
      <c r="O614" s="1" t="s">
        <v>292</v>
      </c>
      <c r="R614" s="1" t="s">
        <v>991</v>
      </c>
      <c r="W614" s="4"/>
      <c r="AE614" s="51" t="str">
        <f t="shared" si="85"/>
        <v>|</v>
      </c>
      <c r="AG614" s="1" t="s">
        <v>2297</v>
      </c>
    </row>
    <row r="615" spans="1:33" ht="24" customHeight="1">
      <c r="A615" s="218">
        <f t="shared" si="82"/>
        <v>422</v>
      </c>
      <c r="B615" s="219" t="s">
        <v>2100</v>
      </c>
      <c r="C615" s="535">
        <f>204+53</f>
        <v>257</v>
      </c>
      <c r="D615" s="219" t="s">
        <v>798</v>
      </c>
      <c r="H615" s="1" t="s">
        <v>384</v>
      </c>
      <c r="I615" s="8">
        <f>K614</f>
        <v>2007.69</v>
      </c>
      <c r="J615" s="1">
        <f>C23*0.04</f>
        <v>8.9499999999999993</v>
      </c>
      <c r="K615" s="38">
        <f>(K614+C24*0.04)</f>
        <v>2016.64</v>
      </c>
      <c r="N615" s="1" t="s">
        <v>454</v>
      </c>
      <c r="O615" s="1" t="s">
        <v>344</v>
      </c>
      <c r="Q615" s="1" t="s">
        <v>454</v>
      </c>
      <c r="R615" s="8">
        <v>2</v>
      </c>
      <c r="W615" s="4"/>
      <c r="AE615" s="51" t="str">
        <f t="shared" si="85"/>
        <v>|</v>
      </c>
      <c r="AG615" s="1" t="s">
        <v>2297</v>
      </c>
    </row>
    <row r="616" spans="1:33" ht="24" customHeight="1">
      <c r="A616" s="218">
        <f t="shared" si="82"/>
        <v>423</v>
      </c>
      <c r="B616" s="219" t="s">
        <v>1081</v>
      </c>
      <c r="C616" s="535">
        <v>53</v>
      </c>
      <c r="D616" s="219" t="s">
        <v>784</v>
      </c>
      <c r="H616" s="1" t="s">
        <v>1387</v>
      </c>
      <c r="I616" s="8">
        <f>K615</f>
        <v>2016.64</v>
      </c>
      <c r="J616" s="1">
        <f>C24*0.04</f>
        <v>8.9499999999999993</v>
      </c>
      <c r="K616" s="38">
        <f>(K615+C24*0.04)</f>
        <v>2025.59</v>
      </c>
      <c r="R616" s="5" t="s">
        <v>1614</v>
      </c>
      <c r="W616" s="4"/>
      <c r="AE616" s="51" t="str">
        <f t="shared" si="85"/>
        <v>|</v>
      </c>
      <c r="AG616" s="1" t="s">
        <v>2297</v>
      </c>
    </row>
    <row r="617" spans="1:33" ht="24" customHeight="1">
      <c r="A617" s="218">
        <f t="shared" si="82"/>
        <v>424</v>
      </c>
      <c r="B617" s="1" t="s">
        <v>6167</v>
      </c>
      <c r="C617" s="418">
        <v>1672</v>
      </c>
      <c r="D617" s="219" t="s">
        <v>784</v>
      </c>
      <c r="F617" s="30">
        <v>15.1</v>
      </c>
      <c r="G617" s="7" t="s">
        <v>1790</v>
      </c>
      <c r="H617" s="1" t="s">
        <v>1636</v>
      </c>
      <c r="O617" s="1" t="s">
        <v>1784</v>
      </c>
      <c r="R617" s="8">
        <f>SUM(R608:R615)</f>
        <v>7094.23</v>
      </c>
      <c r="W617" s="4"/>
      <c r="AE617" s="51" t="str">
        <f t="shared" si="85"/>
        <v>|</v>
      </c>
      <c r="AG617" s="1" t="s">
        <v>2297</v>
      </c>
    </row>
    <row r="618" spans="1:33" ht="24" customHeight="1">
      <c r="A618" s="218">
        <f t="shared" si="82"/>
        <v>425</v>
      </c>
      <c r="B618" s="219" t="s">
        <v>410</v>
      </c>
      <c r="C618" s="535">
        <v>196</v>
      </c>
      <c r="D618" s="219" t="s">
        <v>784</v>
      </c>
      <c r="H618" s="1" t="s">
        <v>2319</v>
      </c>
      <c r="R618" s="5" t="s">
        <v>1614</v>
      </c>
      <c r="W618" s="4"/>
      <c r="AE618" s="51" t="str">
        <f t="shared" si="85"/>
        <v>|</v>
      </c>
      <c r="AG618" s="1" t="s">
        <v>2297</v>
      </c>
    </row>
    <row r="619" spans="1:33" ht="24" customHeight="1">
      <c r="A619" s="218">
        <f t="shared" si="82"/>
        <v>426</v>
      </c>
      <c r="B619" s="1" t="s">
        <v>5587</v>
      </c>
      <c r="C619" s="418">
        <v>940</v>
      </c>
      <c r="D619" s="219" t="s">
        <v>784</v>
      </c>
      <c r="F619" s="8">
        <v>10</v>
      </c>
      <c r="G619" s="7" t="s">
        <v>2321</v>
      </c>
      <c r="H619" s="1" t="s">
        <v>4258</v>
      </c>
      <c r="I619" s="63">
        <f>C751</f>
        <v>376.7</v>
      </c>
      <c r="J619" s="1" t="s">
        <v>2321</v>
      </c>
      <c r="K619" s="8">
        <f>(F619*I619)</f>
        <v>3767</v>
      </c>
      <c r="N619" s="1" t="s">
        <v>2289</v>
      </c>
      <c r="O619" s="1" t="s">
        <v>413</v>
      </c>
      <c r="W619" s="4"/>
      <c r="AE619" s="51" t="str">
        <f t="shared" si="85"/>
        <v>|</v>
      </c>
      <c r="AG619" s="1" t="s">
        <v>2297</v>
      </c>
    </row>
    <row r="620" spans="1:33" ht="24" customHeight="1">
      <c r="A620" s="218">
        <f t="shared" si="82"/>
        <v>427</v>
      </c>
      <c r="B620" s="219" t="s">
        <v>414</v>
      </c>
      <c r="C620" s="535">
        <v>193.05</v>
      </c>
      <c r="D620" s="603">
        <v>120.54</v>
      </c>
      <c r="F620" s="8">
        <v>0.12</v>
      </c>
      <c r="G620" s="7" t="s">
        <v>884</v>
      </c>
      <c r="H620" s="1" t="s">
        <v>799</v>
      </c>
      <c r="I620" s="8">
        <f>K32</f>
        <v>4986.96</v>
      </c>
      <c r="J620" s="1" t="s">
        <v>884</v>
      </c>
      <c r="K620" s="8">
        <f>(F620*I620)</f>
        <v>598.44000000000005</v>
      </c>
      <c r="O620" s="1" t="s">
        <v>416</v>
      </c>
      <c r="W620" s="4"/>
      <c r="AE620" s="51" t="str">
        <f t="shared" si="85"/>
        <v>|</v>
      </c>
      <c r="AG620" s="1" t="s">
        <v>2297</v>
      </c>
    </row>
    <row r="621" spans="1:33" ht="24" customHeight="1">
      <c r="A621" s="218">
        <f t="shared" si="82"/>
        <v>428</v>
      </c>
      <c r="B621" s="219" t="s">
        <v>417</v>
      </c>
      <c r="C621" s="479">
        <v>115.85</v>
      </c>
      <c r="D621" s="480" t="s">
        <v>1804</v>
      </c>
      <c r="E621" s="481"/>
      <c r="F621" s="8">
        <v>1</v>
      </c>
      <c r="G621" s="7" t="s">
        <v>569</v>
      </c>
      <c r="H621" s="1" t="s">
        <v>570</v>
      </c>
      <c r="I621" s="8">
        <f>C10</f>
        <v>947</v>
      </c>
      <c r="J621" s="1" t="s">
        <v>1422</v>
      </c>
      <c r="K621" s="8">
        <f>(F621*I621)</f>
        <v>947</v>
      </c>
      <c r="O621" s="5" t="s">
        <v>1614</v>
      </c>
      <c r="W621" s="4"/>
      <c r="AE621" s="51" t="str">
        <f t="shared" si="85"/>
        <v>|</v>
      </c>
      <c r="AG621" s="1" t="s">
        <v>2297</v>
      </c>
    </row>
    <row r="622" spans="1:33" ht="24" customHeight="1">
      <c r="A622" s="218">
        <f t="shared" si="82"/>
        <v>429</v>
      </c>
      <c r="B622" s="219" t="s">
        <v>418</v>
      </c>
      <c r="C622" s="482"/>
      <c r="D622" s="480" t="s">
        <v>1804</v>
      </c>
      <c r="E622" s="481"/>
      <c r="F622" s="8">
        <v>1</v>
      </c>
      <c r="G622" s="7" t="s">
        <v>569</v>
      </c>
      <c r="H622" s="1" t="s">
        <v>838</v>
      </c>
      <c r="I622" s="8">
        <f>C12</f>
        <v>618</v>
      </c>
      <c r="J622" s="1" t="s">
        <v>1422</v>
      </c>
      <c r="K622" s="8">
        <f>(F622*I622)</f>
        <v>618</v>
      </c>
      <c r="M622" s="8">
        <v>10.37</v>
      </c>
      <c r="N622" s="1" t="s">
        <v>884</v>
      </c>
      <c r="O622" s="1" t="s">
        <v>419</v>
      </c>
      <c r="P622" s="8">
        <f>(C61*2)</f>
        <v>212.5</v>
      </c>
      <c r="Q622" s="1" t="s">
        <v>884</v>
      </c>
      <c r="R622" s="8">
        <f t="shared" ref="R622:R630" si="86">(M622*P622)</f>
        <v>2203.63</v>
      </c>
      <c r="W622" s="4"/>
      <c r="AE622" s="51" t="str">
        <f t="shared" si="85"/>
        <v>|</v>
      </c>
      <c r="AG622" s="1" t="s">
        <v>2297</v>
      </c>
    </row>
    <row r="623" spans="1:33" ht="24" customHeight="1">
      <c r="A623" s="218">
        <f t="shared" si="82"/>
        <v>430</v>
      </c>
      <c r="B623" s="219" t="s">
        <v>4424</v>
      </c>
      <c r="C623" s="479">
        <v>76</v>
      </c>
      <c r="D623" s="480" t="s">
        <v>883</v>
      </c>
      <c r="E623" s="481"/>
      <c r="G623" s="7" t="s">
        <v>454</v>
      </c>
      <c r="H623" s="1" t="s">
        <v>61</v>
      </c>
      <c r="J623" s="1" t="s">
        <v>454</v>
      </c>
      <c r="K623" s="8">
        <v>0.33</v>
      </c>
      <c r="M623" s="8">
        <v>0.65</v>
      </c>
      <c r="N623" s="1" t="s">
        <v>884</v>
      </c>
      <c r="O623" s="1" t="s">
        <v>2099</v>
      </c>
      <c r="P623" s="8">
        <f>R60</f>
        <v>4225.03</v>
      </c>
      <c r="Q623" s="1" t="s">
        <v>884</v>
      </c>
      <c r="R623" s="8">
        <f t="shared" si="86"/>
        <v>2746.27</v>
      </c>
      <c r="W623" s="4"/>
      <c r="AE623" s="51" t="str">
        <f t="shared" si="85"/>
        <v>|</v>
      </c>
      <c r="AG623" s="1" t="s">
        <v>2297</v>
      </c>
    </row>
    <row r="624" spans="1:33" ht="24" customHeight="1">
      <c r="A624" s="218">
        <f t="shared" si="82"/>
        <v>431</v>
      </c>
      <c r="B624" s="219" t="s">
        <v>1815</v>
      </c>
      <c r="C624" s="479">
        <v>45</v>
      </c>
      <c r="D624" s="480" t="s">
        <v>883</v>
      </c>
      <c r="E624" s="481"/>
      <c r="H624" s="1" t="s">
        <v>946</v>
      </c>
      <c r="K624" s="5" t="s">
        <v>1614</v>
      </c>
      <c r="M624" s="8">
        <v>1.1399999999999999</v>
      </c>
      <c r="N624" s="1" t="s">
        <v>884</v>
      </c>
      <c r="O624" s="1" t="s">
        <v>330</v>
      </c>
      <c r="P624" s="8">
        <f>K321</f>
        <v>6606.71</v>
      </c>
      <c r="Q624" s="1" t="s">
        <v>884</v>
      </c>
      <c r="R624" s="8">
        <f t="shared" si="86"/>
        <v>7531.65</v>
      </c>
      <c r="W624" s="4"/>
      <c r="AE624" s="51" t="str">
        <f t="shared" si="85"/>
        <v>|</v>
      </c>
      <c r="AG624" s="1" t="s">
        <v>2297</v>
      </c>
    </row>
    <row r="625" spans="1:33" ht="24" customHeight="1">
      <c r="A625" s="218">
        <f t="shared" si="82"/>
        <v>432</v>
      </c>
      <c r="B625" s="219" t="s">
        <v>332</v>
      </c>
      <c r="C625" s="162">
        <v>34.299999999999997</v>
      </c>
      <c r="D625" s="219" t="s">
        <v>883</v>
      </c>
      <c r="H625" s="2" t="s">
        <v>411</v>
      </c>
      <c r="K625" s="8">
        <f>SUM(K619:K623)</f>
        <v>5930.77</v>
      </c>
      <c r="M625" s="8">
        <v>0.85</v>
      </c>
      <c r="N625" s="1" t="s">
        <v>884</v>
      </c>
      <c r="O625" s="1" t="s">
        <v>1638</v>
      </c>
      <c r="P625" s="8">
        <f>K321-K312/10</f>
        <v>5649.89</v>
      </c>
      <c r="Q625" s="1" t="s">
        <v>884</v>
      </c>
      <c r="R625" s="8">
        <f t="shared" si="86"/>
        <v>4802.41</v>
      </c>
      <c r="W625" s="4"/>
      <c r="AE625" s="51">
        <f t="shared" si="85"/>
        <v>0</v>
      </c>
      <c r="AG625" s="1"/>
    </row>
    <row r="626" spans="1:33" ht="24" customHeight="1">
      <c r="A626" s="218">
        <f t="shared" si="82"/>
        <v>433</v>
      </c>
      <c r="B626" s="1" t="s">
        <v>6168</v>
      </c>
      <c r="C626" s="418">
        <v>83.4</v>
      </c>
      <c r="D626" s="219" t="s">
        <v>883</v>
      </c>
      <c r="K626" s="5" t="s">
        <v>1614</v>
      </c>
      <c r="M626" s="8">
        <v>0.98</v>
      </c>
      <c r="N626" s="1" t="s">
        <v>884</v>
      </c>
      <c r="O626" s="1" t="s">
        <v>2256</v>
      </c>
      <c r="P626" s="8">
        <f>(C73)</f>
        <v>1822.71</v>
      </c>
      <c r="Q626" s="1" t="s">
        <v>884</v>
      </c>
      <c r="R626" s="8">
        <f t="shared" si="86"/>
        <v>1786.26</v>
      </c>
      <c r="W626" s="4"/>
      <c r="AE626" s="51" t="str">
        <f t="shared" si="85"/>
        <v>|</v>
      </c>
      <c r="AG626" s="1" t="s">
        <v>2297</v>
      </c>
    </row>
    <row r="627" spans="1:33" ht="24" customHeight="1">
      <c r="A627" s="218">
        <f t="shared" si="82"/>
        <v>434</v>
      </c>
      <c r="B627" s="219" t="s">
        <v>1114</v>
      </c>
      <c r="C627" s="535">
        <v>36.520000000000003</v>
      </c>
      <c r="D627" s="219" t="s">
        <v>883</v>
      </c>
      <c r="H627" s="2" t="s">
        <v>415</v>
      </c>
      <c r="K627" s="8">
        <f>K625/10</f>
        <v>593.08000000000004</v>
      </c>
      <c r="M627" s="8">
        <v>2.68</v>
      </c>
      <c r="N627" s="1" t="s">
        <v>884</v>
      </c>
      <c r="O627" s="1" t="s">
        <v>1054</v>
      </c>
      <c r="P627" s="8">
        <f>(C79)</f>
        <v>1977.76</v>
      </c>
      <c r="Q627" s="1" t="s">
        <v>884</v>
      </c>
      <c r="R627" s="8">
        <f t="shared" si="86"/>
        <v>5300.4</v>
      </c>
      <c r="W627" s="4"/>
      <c r="AE627" s="51" t="str">
        <f t="shared" si="85"/>
        <v>|</v>
      </c>
      <c r="AG627" s="1" t="s">
        <v>2297</v>
      </c>
    </row>
    <row r="628" spans="1:33" ht="24" customHeight="1">
      <c r="A628" s="218">
        <f t="shared" si="82"/>
        <v>435</v>
      </c>
      <c r="B628" s="219" t="s">
        <v>1641</v>
      </c>
      <c r="C628" s="221"/>
      <c r="D628" s="219" t="s">
        <v>883</v>
      </c>
      <c r="H628" s="1" t="s">
        <v>390</v>
      </c>
      <c r="I628">
        <f>K627</f>
        <v>593.08000000000004</v>
      </c>
      <c r="J628" s="10">
        <f>C22*0.02</f>
        <v>2.27</v>
      </c>
      <c r="K628" s="38">
        <f>I628+J628</f>
        <v>595.35</v>
      </c>
      <c r="M628" s="8">
        <v>7.24</v>
      </c>
      <c r="N628" s="1" t="s">
        <v>620</v>
      </c>
      <c r="O628" s="1" t="s">
        <v>1643</v>
      </c>
      <c r="P628" s="8">
        <f>(K1400)</f>
        <v>244.92</v>
      </c>
      <c r="Q628" s="1" t="s">
        <v>620</v>
      </c>
      <c r="R628" s="8">
        <f t="shared" si="86"/>
        <v>1773.22</v>
      </c>
      <c r="W628" s="4"/>
      <c r="AE628" s="51" t="str">
        <f t="shared" si="85"/>
        <v>|</v>
      </c>
      <c r="AG628" s="1" t="s">
        <v>2297</v>
      </c>
    </row>
    <row r="629" spans="1:33" ht="24" customHeight="1">
      <c r="A629" s="218">
        <f t="shared" si="82"/>
        <v>436</v>
      </c>
      <c r="B629" s="521" t="s">
        <v>4800</v>
      </c>
      <c r="C629" s="418">
        <v>104.1</v>
      </c>
      <c r="D629" s="220">
        <v>93.72</v>
      </c>
      <c r="H629" s="1" t="s">
        <v>392</v>
      </c>
      <c r="I629">
        <f>K628</f>
        <v>595.35</v>
      </c>
      <c r="J629" s="10">
        <f>C23*0.02</f>
        <v>4.4800000000000004</v>
      </c>
      <c r="K629" s="38">
        <f>I629+J629</f>
        <v>599.83000000000004</v>
      </c>
      <c r="M629" s="8">
        <v>1</v>
      </c>
      <c r="N629" s="1" t="s">
        <v>883</v>
      </c>
      <c r="O629" s="1" t="s">
        <v>1501</v>
      </c>
      <c r="P629" s="8">
        <f>(C203)</f>
        <v>128</v>
      </c>
      <c r="Q629" s="1" t="s">
        <v>883</v>
      </c>
      <c r="R629" s="8">
        <f t="shared" si="86"/>
        <v>128</v>
      </c>
      <c r="W629" s="4"/>
      <c r="AE629" s="51" t="str">
        <f t="shared" si="85"/>
        <v>|</v>
      </c>
      <c r="AG629" s="1" t="s">
        <v>2297</v>
      </c>
    </row>
    <row r="630" spans="1:33" ht="24" customHeight="1">
      <c r="A630" s="218">
        <f t="shared" si="82"/>
        <v>437</v>
      </c>
      <c r="B630" s="521" t="s">
        <v>1502</v>
      </c>
      <c r="C630" s="418">
        <v>69.599999999999994</v>
      </c>
      <c r="D630" s="219" t="s">
        <v>883</v>
      </c>
      <c r="H630" s="1" t="s">
        <v>2270</v>
      </c>
      <c r="I630">
        <f>K629</f>
        <v>599.83000000000004</v>
      </c>
      <c r="J630" s="10">
        <f>J629</f>
        <v>4.4800000000000004</v>
      </c>
      <c r="K630" s="38">
        <f>I630+J630</f>
        <v>604.30999999999995</v>
      </c>
      <c r="M630" s="12">
        <v>0.13600000000000001</v>
      </c>
      <c r="N630" s="1" t="s">
        <v>884</v>
      </c>
      <c r="O630" s="1" t="s">
        <v>999</v>
      </c>
      <c r="P630" s="8">
        <f>(K643)</f>
        <v>8006</v>
      </c>
      <c r="Q630" s="1" t="s">
        <v>884</v>
      </c>
      <c r="R630" s="8">
        <f t="shared" si="86"/>
        <v>1088.82</v>
      </c>
      <c r="W630" s="4"/>
      <c r="AE630" s="51" t="str">
        <f t="shared" si="85"/>
        <v>|</v>
      </c>
      <c r="AG630" s="1" t="s">
        <v>2297</v>
      </c>
    </row>
    <row r="631" spans="1:33" ht="24" customHeight="1">
      <c r="A631" s="218">
        <f t="shared" si="82"/>
        <v>438</v>
      </c>
      <c r="B631" s="219" t="s">
        <v>1000</v>
      </c>
      <c r="C631" s="162">
        <v>30.25</v>
      </c>
      <c r="D631" s="219" t="s">
        <v>883</v>
      </c>
      <c r="H631" s="1" t="s">
        <v>384</v>
      </c>
      <c r="I631">
        <f>K630</f>
        <v>604.30999999999995</v>
      </c>
      <c r="J631" s="10">
        <f>J630</f>
        <v>4.4800000000000004</v>
      </c>
      <c r="K631" s="38">
        <f>I631+J631</f>
        <v>608.79</v>
      </c>
      <c r="O631" s="1" t="s">
        <v>130</v>
      </c>
      <c r="W631" s="4"/>
      <c r="AE631" s="51" t="str">
        <f t="shared" si="85"/>
        <v>|</v>
      </c>
      <c r="AG631" s="1" t="s">
        <v>2297</v>
      </c>
    </row>
    <row r="632" spans="1:33" ht="24" customHeight="1">
      <c r="A632" s="218">
        <f t="shared" si="82"/>
        <v>439</v>
      </c>
      <c r="B632" s="521" t="s">
        <v>4801</v>
      </c>
      <c r="C632" s="418">
        <v>167.1</v>
      </c>
      <c r="D632" s="219" t="s">
        <v>883</v>
      </c>
      <c r="H632" s="1" t="s">
        <v>1387</v>
      </c>
      <c r="I632">
        <f>K631</f>
        <v>608.79</v>
      </c>
      <c r="J632" s="10">
        <f>J631</f>
        <v>4.4800000000000004</v>
      </c>
      <c r="K632" s="38">
        <f>I632+J632</f>
        <v>613.27</v>
      </c>
      <c r="N632" s="1" t="s">
        <v>454</v>
      </c>
      <c r="O632" s="1" t="s">
        <v>344</v>
      </c>
      <c r="Q632" s="1" t="s">
        <v>454</v>
      </c>
      <c r="R632" s="8">
        <v>2.2400000000000002</v>
      </c>
      <c r="W632" s="4"/>
      <c r="AE632" s="51" t="str">
        <f t="shared" si="85"/>
        <v>|</v>
      </c>
      <c r="AG632" s="1" t="s">
        <v>2297</v>
      </c>
    </row>
    <row r="633" spans="1:33" ht="24" customHeight="1">
      <c r="A633" s="218">
        <f t="shared" si="82"/>
        <v>440</v>
      </c>
      <c r="B633" s="521" t="s">
        <v>1509</v>
      </c>
      <c r="C633" s="418">
        <v>104.1</v>
      </c>
      <c r="D633" s="219" t="s">
        <v>883</v>
      </c>
      <c r="F633" s="2" t="s">
        <v>1640</v>
      </c>
      <c r="G633" s="7" t="s">
        <v>2289</v>
      </c>
      <c r="H633" s="1" t="s">
        <v>897</v>
      </c>
      <c r="R633" s="5" t="s">
        <v>1614</v>
      </c>
      <c r="W633" s="4"/>
      <c r="AE633" s="51" t="str">
        <f t="shared" si="85"/>
        <v>|</v>
      </c>
      <c r="AG633" s="1" t="s">
        <v>2297</v>
      </c>
    </row>
    <row r="634" spans="1:33" ht="24" customHeight="1">
      <c r="A634" s="218">
        <f t="shared" si="82"/>
        <v>441</v>
      </c>
      <c r="B634" s="219" t="s">
        <v>1510</v>
      </c>
      <c r="C634" s="221"/>
      <c r="D634" s="219" t="s">
        <v>883</v>
      </c>
      <c r="H634" s="1" t="s">
        <v>1115</v>
      </c>
      <c r="O634" s="1" t="s">
        <v>1784</v>
      </c>
      <c r="R634" s="8">
        <f>SUM(R622:R632)</f>
        <v>27362.9</v>
      </c>
      <c r="W634" s="4"/>
      <c r="AE634" s="51" t="str">
        <f t="shared" si="85"/>
        <v>|</v>
      </c>
      <c r="AG634" s="1" t="s">
        <v>2297</v>
      </c>
    </row>
    <row r="635" spans="1:33" ht="24" customHeight="1">
      <c r="A635" s="218">
        <f t="shared" si="82"/>
        <v>442</v>
      </c>
      <c r="B635" s="521" t="s">
        <v>4802</v>
      </c>
      <c r="C635" s="418">
        <v>195.2</v>
      </c>
      <c r="D635" s="219" t="s">
        <v>883</v>
      </c>
      <c r="H635" s="1" t="s">
        <v>1642</v>
      </c>
      <c r="R635" s="5" t="s">
        <v>1614</v>
      </c>
      <c r="W635" s="4"/>
      <c r="AE635" s="51" t="str">
        <f t="shared" si="85"/>
        <v>|</v>
      </c>
      <c r="AG635" s="1" t="s">
        <v>2297</v>
      </c>
    </row>
    <row r="636" spans="1:33" ht="24" customHeight="1">
      <c r="A636" s="218">
        <f t="shared" si="82"/>
        <v>443</v>
      </c>
      <c r="B636" s="521" t="s">
        <v>439</v>
      </c>
      <c r="C636" s="418">
        <v>125.2</v>
      </c>
      <c r="D636" s="219" t="s">
        <v>883</v>
      </c>
      <c r="H636" s="5" t="s">
        <v>1614</v>
      </c>
      <c r="N636" s="1" t="s">
        <v>2289</v>
      </c>
      <c r="O636" s="1" t="s">
        <v>440</v>
      </c>
      <c r="W636" s="4"/>
      <c r="AE636" s="51" t="str">
        <f t="shared" si="85"/>
        <v>|</v>
      </c>
      <c r="AG636" s="1" t="s">
        <v>2297</v>
      </c>
    </row>
    <row r="637" spans="1:33" ht="24" customHeight="1">
      <c r="A637" s="221"/>
      <c r="B637" s="221"/>
      <c r="C637" s="221"/>
      <c r="D637" s="221"/>
      <c r="F637" s="8">
        <v>0.01</v>
      </c>
      <c r="G637" s="7" t="s">
        <v>884</v>
      </c>
      <c r="H637" s="1" t="s">
        <v>1503</v>
      </c>
      <c r="I637" s="8">
        <f>(K280)</f>
        <v>7891.23</v>
      </c>
      <c r="J637" s="1" t="s">
        <v>884</v>
      </c>
      <c r="K637" s="8">
        <f>(F637*I637)</f>
        <v>78.91</v>
      </c>
      <c r="W637" s="4"/>
      <c r="AE637" s="51" t="str">
        <f t="shared" si="85"/>
        <v>|</v>
      </c>
      <c r="AG637" s="1" t="s">
        <v>2297</v>
      </c>
    </row>
    <row r="638" spans="1:33" ht="24" customHeight="1">
      <c r="A638" s="218">
        <f>(A636+1)</f>
        <v>444</v>
      </c>
      <c r="B638" s="219" t="s">
        <v>1119</v>
      </c>
      <c r="C638" s="221"/>
      <c r="D638" s="219" t="s">
        <v>883</v>
      </c>
      <c r="F638" s="8">
        <v>0.01</v>
      </c>
      <c r="G638" s="7" t="s">
        <v>884</v>
      </c>
      <c r="H638" s="1" t="s">
        <v>1001</v>
      </c>
      <c r="J638" s="1" t="s">
        <v>454</v>
      </c>
      <c r="K638" s="8">
        <v>1.1499999999999999</v>
      </c>
      <c r="O638" s="1" t="s">
        <v>1120</v>
      </c>
      <c r="S638" s="2" t="s">
        <v>165</v>
      </c>
      <c r="T638" s="7" t="s">
        <v>2289</v>
      </c>
      <c r="U638" s="33" t="s">
        <v>4170</v>
      </c>
      <c r="W638" s="4"/>
      <c r="AA638" s="2" t="s">
        <v>165</v>
      </c>
      <c r="AB638" s="7" t="s">
        <v>2289</v>
      </c>
      <c r="AC638" s="33" t="s">
        <v>4316</v>
      </c>
      <c r="AE638" s="10"/>
    </row>
    <row r="639" spans="1:33" ht="24" customHeight="1">
      <c r="A639" s="218">
        <f t="shared" ref="A639:A702" si="87">(A638+1)</f>
        <v>445</v>
      </c>
      <c r="B639" s="521" t="s">
        <v>4448</v>
      </c>
      <c r="C639" s="418">
        <v>298.60000000000002</v>
      </c>
      <c r="D639" s="219" t="s">
        <v>883</v>
      </c>
      <c r="H639" s="1" t="s">
        <v>132</v>
      </c>
      <c r="O639" s="5" t="s">
        <v>1614</v>
      </c>
      <c r="S639"/>
      <c r="T639" s="3"/>
      <c r="U639" s="1" t="s">
        <v>1406</v>
      </c>
      <c r="W639" s="4"/>
      <c r="AB639" s="3"/>
      <c r="AC639" s="1" t="s">
        <v>1406</v>
      </c>
      <c r="AE639" s="10"/>
    </row>
    <row r="640" spans="1:33" ht="24" customHeight="1">
      <c r="A640" s="218">
        <f t="shared" si="87"/>
        <v>446</v>
      </c>
      <c r="B640" s="521" t="s">
        <v>1682</v>
      </c>
      <c r="C640" s="418">
        <v>208.1</v>
      </c>
      <c r="D640" s="219" t="s">
        <v>883</v>
      </c>
      <c r="K640" s="5" t="s">
        <v>1614</v>
      </c>
      <c r="M640" s="8">
        <v>3</v>
      </c>
      <c r="N640" s="1" t="s">
        <v>884</v>
      </c>
      <c r="O640" s="1" t="s">
        <v>1684</v>
      </c>
      <c r="P640" s="8">
        <f>(C61*2)</f>
        <v>212.5</v>
      </c>
      <c r="Q640" s="1" t="s">
        <v>884</v>
      </c>
      <c r="R640" s="8">
        <f>(M640*P640)</f>
        <v>637.5</v>
      </c>
      <c r="S640"/>
      <c r="T640" s="3"/>
      <c r="U640" s="1" t="s">
        <v>134</v>
      </c>
      <c r="W640" s="4"/>
      <c r="AB640" s="3"/>
      <c r="AC640" s="1" t="s">
        <v>134</v>
      </c>
      <c r="AE640" s="10"/>
    </row>
    <row r="641" spans="1:32" ht="24" customHeight="1">
      <c r="A641" s="218">
        <f t="shared" si="87"/>
        <v>447</v>
      </c>
      <c r="B641" s="219" t="s">
        <v>633</v>
      </c>
      <c r="C641" s="221"/>
      <c r="D641" s="219" t="s">
        <v>883</v>
      </c>
      <c r="H641" s="1" t="s">
        <v>1511</v>
      </c>
      <c r="K641" s="8">
        <f>SUM(K637:K639)</f>
        <v>80.06</v>
      </c>
      <c r="M641" s="8">
        <v>2.4</v>
      </c>
      <c r="N641" s="1" t="s">
        <v>884</v>
      </c>
      <c r="O641" s="1" t="s">
        <v>1663</v>
      </c>
      <c r="P641" s="8">
        <f>(C81)</f>
        <v>920.5</v>
      </c>
      <c r="Q641" s="1" t="s">
        <v>884</v>
      </c>
      <c r="R641" s="8">
        <f>(M641*P641)</f>
        <v>2209.1999999999998</v>
      </c>
      <c r="S641"/>
      <c r="T641" s="3"/>
      <c r="U641" s="5" t="s">
        <v>1614</v>
      </c>
      <c r="W641" s="4"/>
      <c r="AB641" s="3"/>
      <c r="AC641" s="5" t="s">
        <v>1614</v>
      </c>
      <c r="AE641" s="10"/>
    </row>
    <row r="642" spans="1:32" ht="24" customHeight="1">
      <c r="A642" s="218">
        <f t="shared" si="87"/>
        <v>448</v>
      </c>
      <c r="B642" s="521" t="s">
        <v>4804</v>
      </c>
      <c r="C642" s="418">
        <v>159.9</v>
      </c>
      <c r="D642" s="219" t="s">
        <v>883</v>
      </c>
      <c r="K642" s="5" t="s">
        <v>1614</v>
      </c>
      <c r="M642" s="8">
        <v>5</v>
      </c>
      <c r="N642" s="1" t="s">
        <v>883</v>
      </c>
      <c r="O642" s="1" t="s">
        <v>618</v>
      </c>
      <c r="P642" s="8">
        <f>(C204)</f>
        <v>63.4</v>
      </c>
      <c r="Q642" s="1" t="s">
        <v>883</v>
      </c>
      <c r="R642" s="8">
        <f>(M642*P642)</f>
        <v>317</v>
      </c>
      <c r="S642" s="12">
        <v>8.3000000000000007</v>
      </c>
      <c r="T642" s="7" t="s">
        <v>884</v>
      </c>
      <c r="U642" s="1" t="s">
        <v>4171</v>
      </c>
      <c r="V642" s="8">
        <f>AC11</f>
        <v>1118.04</v>
      </c>
      <c r="W642" s="2" t="s">
        <v>884</v>
      </c>
      <c r="X642" s="8">
        <f t="shared" ref="X642:X648" si="88">S642*V642</f>
        <v>9279.73</v>
      </c>
      <c r="AA642" s="12">
        <v>8.3000000000000007</v>
      </c>
      <c r="AB642" s="7" t="s">
        <v>884</v>
      </c>
      <c r="AC642" s="1" t="s">
        <v>4171</v>
      </c>
      <c r="AD642" s="8">
        <f>V642</f>
        <v>1118.04</v>
      </c>
      <c r="AE642" s="1" t="s">
        <v>884</v>
      </c>
      <c r="AF642" s="8">
        <f t="shared" ref="AF642:AF648" si="89">AA642*AD642</f>
        <v>9279.73</v>
      </c>
    </row>
    <row r="643" spans="1:32" ht="24" customHeight="1">
      <c r="A643" s="218">
        <f t="shared" si="87"/>
        <v>449</v>
      </c>
      <c r="B643" s="521" t="s">
        <v>1806</v>
      </c>
      <c r="C643" s="418">
        <v>97.3</v>
      </c>
      <c r="D643" s="219" t="s">
        <v>883</v>
      </c>
      <c r="H643" s="1" t="s">
        <v>788</v>
      </c>
      <c r="K643" s="8">
        <f>ROUND(K641*100,0)</f>
        <v>8006</v>
      </c>
      <c r="O643" s="1" t="s">
        <v>455</v>
      </c>
      <c r="Q643" s="1" t="s">
        <v>454</v>
      </c>
      <c r="R643" s="8">
        <v>0.08</v>
      </c>
      <c r="S643" s="12">
        <v>3.25</v>
      </c>
      <c r="T643" s="7" t="s">
        <v>876</v>
      </c>
      <c r="U643" s="1" t="s">
        <v>877</v>
      </c>
      <c r="V643" s="8">
        <f>I808</f>
        <v>6040</v>
      </c>
      <c r="W643" s="2" t="s">
        <v>876</v>
      </c>
      <c r="X643" s="8">
        <f t="shared" si="88"/>
        <v>19630</v>
      </c>
      <c r="AA643" s="12">
        <v>4</v>
      </c>
      <c r="AB643" s="7" t="s">
        <v>876</v>
      </c>
      <c r="AC643" s="1" t="s">
        <v>877</v>
      </c>
      <c r="AD643" s="8">
        <f t="shared" ref="AD643:AD648" si="90">V643</f>
        <v>6040</v>
      </c>
      <c r="AE643" s="1" t="s">
        <v>876</v>
      </c>
      <c r="AF643" s="8">
        <f t="shared" si="89"/>
        <v>24160</v>
      </c>
    </row>
    <row r="644" spans="1:32" ht="24" customHeight="1">
      <c r="A644" s="218">
        <f t="shared" si="87"/>
        <v>450</v>
      </c>
      <c r="B644" s="219" t="s">
        <v>1808</v>
      </c>
      <c r="C644" s="221"/>
      <c r="D644" s="219" t="s">
        <v>883</v>
      </c>
      <c r="F644" s="1" t="s">
        <v>991</v>
      </c>
      <c r="R644" s="5" t="s">
        <v>1614</v>
      </c>
      <c r="S644" s="12">
        <v>4.79</v>
      </c>
      <c r="T644" s="7" t="s">
        <v>884</v>
      </c>
      <c r="U644" s="1" t="s">
        <v>885</v>
      </c>
      <c r="V644" s="8">
        <f>I809</f>
        <v>1977.76</v>
      </c>
      <c r="W644" s="2" t="s">
        <v>884</v>
      </c>
      <c r="X644" s="8">
        <f t="shared" si="88"/>
        <v>9473.4699999999993</v>
      </c>
      <c r="AA644" s="12">
        <v>4.79</v>
      </c>
      <c r="AB644" s="7" t="s">
        <v>884</v>
      </c>
      <c r="AC644" s="1" t="s">
        <v>885</v>
      </c>
      <c r="AD644" s="8">
        <f t="shared" si="90"/>
        <v>1977.76</v>
      </c>
      <c r="AE644" s="1" t="s">
        <v>884</v>
      </c>
      <c r="AF644" s="8">
        <f t="shared" si="89"/>
        <v>9473.4699999999993</v>
      </c>
    </row>
    <row r="645" spans="1:32" ht="24" customHeight="1">
      <c r="A645" s="218">
        <f t="shared" si="87"/>
        <v>451</v>
      </c>
      <c r="B645" s="521" t="s">
        <v>4803</v>
      </c>
      <c r="C645" s="418">
        <v>187.8</v>
      </c>
      <c r="D645" s="219" t="s">
        <v>883</v>
      </c>
      <c r="K645" s="5" t="s">
        <v>2090</v>
      </c>
      <c r="O645" s="1" t="s">
        <v>1784</v>
      </c>
      <c r="R645" s="8">
        <f>SUM(R640:R643)</f>
        <v>3163.78</v>
      </c>
      <c r="S645" s="12">
        <v>3.5</v>
      </c>
      <c r="T645" s="7" t="s">
        <v>883</v>
      </c>
      <c r="U645" s="1" t="s">
        <v>1743</v>
      </c>
      <c r="V645" s="8">
        <f>C11</f>
        <v>884</v>
      </c>
      <c r="W645" s="2" t="s">
        <v>883</v>
      </c>
      <c r="X645" s="8">
        <f t="shared" si="88"/>
        <v>3094</v>
      </c>
      <c r="AA645" s="12">
        <v>3.5</v>
      </c>
      <c r="AB645" s="7" t="s">
        <v>883</v>
      </c>
      <c r="AC645" s="1" t="s">
        <v>1743</v>
      </c>
      <c r="AD645" s="8">
        <f t="shared" si="90"/>
        <v>884</v>
      </c>
      <c r="AE645" s="1" t="s">
        <v>883</v>
      </c>
      <c r="AF645" s="8">
        <f t="shared" si="89"/>
        <v>3094</v>
      </c>
    </row>
    <row r="646" spans="1:32" ht="24" customHeight="1">
      <c r="A646" s="218">
        <f t="shared" si="87"/>
        <v>452</v>
      </c>
      <c r="B646" s="521" t="s">
        <v>1665</v>
      </c>
      <c r="C646" s="418">
        <v>125.2</v>
      </c>
      <c r="D646" s="219" t="s">
        <v>883</v>
      </c>
      <c r="G646" s="7" t="s">
        <v>686</v>
      </c>
      <c r="H646" s="1" t="s">
        <v>1008</v>
      </c>
      <c r="R646" s="5" t="s">
        <v>1614</v>
      </c>
      <c r="S646" s="12">
        <v>21.2</v>
      </c>
      <c r="T646" s="7" t="s">
        <v>883</v>
      </c>
      <c r="U646" s="1" t="s">
        <v>1936</v>
      </c>
      <c r="V646" s="8">
        <f>C12</f>
        <v>618</v>
      </c>
      <c r="W646" s="2" t="s">
        <v>883</v>
      </c>
      <c r="X646" s="8">
        <f t="shared" si="88"/>
        <v>13101.6</v>
      </c>
      <c r="AA646" s="12">
        <v>21.2</v>
      </c>
      <c r="AB646" s="7" t="s">
        <v>883</v>
      </c>
      <c r="AC646" s="1" t="s">
        <v>1936</v>
      </c>
      <c r="AD646" s="8">
        <f t="shared" si="90"/>
        <v>618</v>
      </c>
      <c r="AE646" s="1" t="s">
        <v>883</v>
      </c>
      <c r="AF646" s="8">
        <f t="shared" si="89"/>
        <v>13101.6</v>
      </c>
    </row>
    <row r="647" spans="1:32" ht="24" customHeight="1">
      <c r="A647" s="218">
        <f t="shared" si="87"/>
        <v>453</v>
      </c>
      <c r="B647" s="219" t="s">
        <v>1666</v>
      </c>
      <c r="C647" s="221"/>
      <c r="D647" s="219" t="s">
        <v>883</v>
      </c>
      <c r="H647" s="1" t="s">
        <v>1683</v>
      </c>
      <c r="S647" s="12">
        <v>35.299999999999997</v>
      </c>
      <c r="T647" s="7" t="s">
        <v>883</v>
      </c>
      <c r="U647" s="1" t="s">
        <v>324</v>
      </c>
      <c r="V647" s="8">
        <f>C13</f>
        <v>507</v>
      </c>
      <c r="W647" s="2" t="s">
        <v>883</v>
      </c>
      <c r="X647" s="8">
        <f t="shared" si="88"/>
        <v>17897.099999999999</v>
      </c>
      <c r="AA647" s="12">
        <v>35.299999999999997</v>
      </c>
      <c r="AB647" s="7" t="s">
        <v>883</v>
      </c>
      <c r="AC647" s="1" t="s">
        <v>324</v>
      </c>
      <c r="AD647" s="8">
        <f t="shared" si="90"/>
        <v>507</v>
      </c>
      <c r="AE647" s="1" t="s">
        <v>883</v>
      </c>
      <c r="AF647" s="8">
        <f t="shared" si="89"/>
        <v>17897.099999999999</v>
      </c>
    </row>
    <row r="648" spans="1:32" ht="24" customHeight="1">
      <c r="A648" s="218">
        <f t="shared" si="87"/>
        <v>454</v>
      </c>
      <c r="B648" s="521" t="s">
        <v>4805</v>
      </c>
      <c r="C648" s="418">
        <v>82.3</v>
      </c>
      <c r="D648" s="219" t="s">
        <v>883</v>
      </c>
      <c r="H648" s="5" t="s">
        <v>1614</v>
      </c>
      <c r="N648" s="1" t="s">
        <v>2289</v>
      </c>
      <c r="O648" s="1" t="s">
        <v>63</v>
      </c>
      <c r="S648" s="6">
        <v>19.5</v>
      </c>
      <c r="T648" s="3"/>
      <c r="U648" s="1" t="s">
        <v>4172</v>
      </c>
      <c r="V648" s="430">
        <f>C149</f>
        <v>43.2</v>
      </c>
      <c r="W648" s="2" t="s">
        <v>454</v>
      </c>
      <c r="X648" s="8">
        <f t="shared" si="88"/>
        <v>842.4</v>
      </c>
      <c r="AA648" s="6">
        <v>40</v>
      </c>
      <c r="AB648" s="3"/>
      <c r="AC648" s="1" t="s">
        <v>4172</v>
      </c>
      <c r="AD648" s="8">
        <f t="shared" si="90"/>
        <v>43.2</v>
      </c>
      <c r="AE648" s="1" t="s">
        <v>454</v>
      </c>
      <c r="AF648" s="8">
        <f t="shared" si="89"/>
        <v>1728</v>
      </c>
    </row>
    <row r="649" spans="1:32" ht="24" customHeight="1">
      <c r="A649" s="218">
        <f t="shared" si="87"/>
        <v>455</v>
      </c>
      <c r="B649" s="521" t="s">
        <v>1995</v>
      </c>
      <c r="C649" s="418">
        <v>55.5</v>
      </c>
      <c r="D649" s="219" t="s">
        <v>883</v>
      </c>
      <c r="F649" s="12">
        <v>1.4E-2</v>
      </c>
      <c r="G649" s="7" t="s">
        <v>884</v>
      </c>
      <c r="H649" s="1" t="s">
        <v>1348</v>
      </c>
      <c r="I649" s="8">
        <f>(K643)</f>
        <v>8006</v>
      </c>
      <c r="J649" s="1" t="s">
        <v>884</v>
      </c>
      <c r="K649" s="8">
        <f>(F649*I649)</f>
        <v>112.08</v>
      </c>
      <c r="O649" s="1" t="s">
        <v>1996</v>
      </c>
      <c r="S649"/>
      <c r="T649" s="3"/>
      <c r="W649" s="4"/>
      <c r="X649" s="5" t="s">
        <v>1614</v>
      </c>
      <c r="AB649" s="3"/>
      <c r="AE649" s="10"/>
      <c r="AF649" s="5" t="s">
        <v>1614</v>
      </c>
    </row>
    <row r="650" spans="1:32" ht="24" customHeight="1">
      <c r="A650" s="218">
        <f t="shared" si="87"/>
        <v>456</v>
      </c>
      <c r="B650" s="521" t="s">
        <v>1997</v>
      </c>
      <c r="C650" s="430">
        <v>34.4</v>
      </c>
      <c r="D650" s="219" t="s">
        <v>883</v>
      </c>
      <c r="F650" s="12"/>
      <c r="H650" s="1" t="s">
        <v>1807</v>
      </c>
      <c r="K650" s="1" t="s">
        <v>991</v>
      </c>
      <c r="O650" s="1" t="s">
        <v>1998</v>
      </c>
      <c r="S650"/>
      <c r="T650" s="3"/>
      <c r="U650" s="2" t="s">
        <v>625</v>
      </c>
      <c r="W650" s="4"/>
      <c r="X650" s="8">
        <f>SUM(X642:X648)</f>
        <v>73318.3</v>
      </c>
      <c r="AB650" s="3"/>
      <c r="AC650" s="2" t="s">
        <v>625</v>
      </c>
      <c r="AE650" s="10"/>
      <c r="AF650" s="8">
        <f>SUM(AF642:AF648)</f>
        <v>78733.899999999994</v>
      </c>
    </row>
    <row r="651" spans="1:32" ht="24" customHeight="1">
      <c r="A651" s="218">
        <f t="shared" si="87"/>
        <v>457</v>
      </c>
      <c r="B651" s="219" t="s">
        <v>1999</v>
      </c>
      <c r="C651" s="535">
        <v>155.32</v>
      </c>
      <c r="D651" s="219" t="s">
        <v>883</v>
      </c>
      <c r="F651" s="8">
        <v>0.5</v>
      </c>
      <c r="G651" s="7" t="s">
        <v>784</v>
      </c>
      <c r="H651" s="1" t="s">
        <v>2044</v>
      </c>
      <c r="I651" s="8">
        <f>(C10)</f>
        <v>947</v>
      </c>
      <c r="J651" s="1" t="s">
        <v>784</v>
      </c>
      <c r="K651" s="8">
        <f>(F651*I651)</f>
        <v>473.5</v>
      </c>
      <c r="O651" s="5" t="s">
        <v>1614</v>
      </c>
      <c r="S651"/>
      <c r="T651" s="3"/>
      <c r="W651" s="4"/>
      <c r="X651" s="5" t="s">
        <v>2090</v>
      </c>
      <c r="AB651" s="3"/>
      <c r="AE651" s="10"/>
      <c r="AF651" s="5" t="s">
        <v>2090</v>
      </c>
    </row>
    <row r="652" spans="1:32" ht="24" customHeight="1">
      <c r="A652" s="218">
        <f t="shared" si="87"/>
        <v>458</v>
      </c>
      <c r="B652" s="219" t="s">
        <v>1800</v>
      </c>
      <c r="C652" s="535">
        <v>91.08</v>
      </c>
      <c r="D652" s="219" t="s">
        <v>883</v>
      </c>
      <c r="F652" s="8">
        <v>0.75</v>
      </c>
      <c r="G652" s="7" t="s">
        <v>784</v>
      </c>
      <c r="H652" s="1" t="s">
        <v>1936</v>
      </c>
      <c r="I652" s="8">
        <f>(C12)</f>
        <v>618</v>
      </c>
      <c r="J652" s="1" t="s">
        <v>784</v>
      </c>
      <c r="K652" s="8">
        <f>(F652*I652)</f>
        <v>463.5</v>
      </c>
      <c r="M652" s="8">
        <v>9.5</v>
      </c>
      <c r="N652" s="1" t="s">
        <v>884</v>
      </c>
      <c r="O652" s="1" t="s">
        <v>1684</v>
      </c>
      <c r="P652" s="8">
        <f>(C61*2)</f>
        <v>212.5</v>
      </c>
      <c r="Q652" s="1" t="s">
        <v>884</v>
      </c>
      <c r="R652" s="8">
        <f t="shared" ref="R652:R660" si="91">(M652*P652)</f>
        <v>2018.75</v>
      </c>
      <c r="S652"/>
      <c r="T652" s="3"/>
      <c r="U652" s="1" t="s">
        <v>788</v>
      </c>
      <c r="W652" s="4"/>
      <c r="X652" s="8">
        <f>X650/10</f>
        <v>7331.83</v>
      </c>
      <c r="AB652" s="3"/>
      <c r="AC652" s="1" t="s">
        <v>788</v>
      </c>
      <c r="AE652" s="10"/>
      <c r="AF652" s="8">
        <f>AF650/10</f>
        <v>7873.39</v>
      </c>
    </row>
    <row r="653" spans="1:32" ht="24" customHeight="1">
      <c r="A653" s="218">
        <f t="shared" si="87"/>
        <v>459</v>
      </c>
      <c r="B653" s="1" t="s">
        <v>5588</v>
      </c>
      <c r="C653" s="418">
        <v>42.7</v>
      </c>
      <c r="D653" s="219" t="s">
        <v>1675</v>
      </c>
      <c r="G653" s="7" t="s">
        <v>454</v>
      </c>
      <c r="H653" s="1" t="s">
        <v>455</v>
      </c>
      <c r="J653" s="1" t="s">
        <v>454</v>
      </c>
      <c r="K653" s="8">
        <v>0</v>
      </c>
      <c r="M653" s="8">
        <v>0.47</v>
      </c>
      <c r="N653" s="1" t="s">
        <v>884</v>
      </c>
      <c r="O653" s="1" t="s">
        <v>346</v>
      </c>
      <c r="P653" s="8">
        <f>(R74)</f>
        <v>6504.74</v>
      </c>
      <c r="Q653" s="1" t="s">
        <v>884</v>
      </c>
      <c r="R653" s="8">
        <f t="shared" si="91"/>
        <v>3057.23</v>
      </c>
      <c r="S653" s="8">
        <v>1</v>
      </c>
      <c r="T653" s="7" t="s">
        <v>884</v>
      </c>
      <c r="U653" s="1" t="s">
        <v>46</v>
      </c>
      <c r="V653" s="8"/>
      <c r="W653" s="4"/>
      <c r="X653" s="8"/>
      <c r="AA653" s="8">
        <v>1</v>
      </c>
      <c r="AB653" s="7" t="s">
        <v>884</v>
      </c>
      <c r="AC653" s="1" t="s">
        <v>46</v>
      </c>
      <c r="AD653" s="8"/>
      <c r="AE653" s="10"/>
      <c r="AF653" s="8"/>
    </row>
    <row r="654" spans="1:32" ht="24" customHeight="1">
      <c r="A654" s="218">
        <f t="shared" si="87"/>
        <v>460</v>
      </c>
      <c r="B654" s="219" t="s">
        <v>1876</v>
      </c>
      <c r="C654" s="535">
        <v>0.3</v>
      </c>
      <c r="D654" s="219" t="s">
        <v>883</v>
      </c>
      <c r="K654" s="5" t="s">
        <v>1614</v>
      </c>
      <c r="M654" s="8">
        <v>1.62</v>
      </c>
      <c r="N654" s="1" t="s">
        <v>884</v>
      </c>
      <c r="O654" s="1" t="s">
        <v>2011</v>
      </c>
      <c r="P654" s="8">
        <f>(R89)</f>
        <v>6975.44</v>
      </c>
      <c r="Q654" s="1" t="s">
        <v>884</v>
      </c>
      <c r="R654" s="8">
        <f t="shared" si="91"/>
        <v>11300.21</v>
      </c>
      <c r="W654" s="4"/>
      <c r="X654" s="437">
        <f>SUM(X652:X653)</f>
        <v>7331.83</v>
      </c>
      <c r="AA654" s="50"/>
      <c r="AF654" s="437">
        <f>SUM(AF652:AF653)</f>
        <v>7873.39</v>
      </c>
    </row>
    <row r="655" spans="1:32" ht="24" customHeight="1">
      <c r="A655" s="218">
        <f t="shared" si="87"/>
        <v>461</v>
      </c>
      <c r="B655" s="1" t="s">
        <v>5589</v>
      </c>
      <c r="C655" s="418">
        <v>189.65</v>
      </c>
      <c r="D655" s="219" t="s">
        <v>620</v>
      </c>
      <c r="H655" s="1" t="s">
        <v>104</v>
      </c>
      <c r="K655" s="8">
        <f>SUM(K649:K653)</f>
        <v>1049.08</v>
      </c>
      <c r="M655" s="8">
        <v>15.22</v>
      </c>
      <c r="N655" s="1" t="s">
        <v>620</v>
      </c>
      <c r="O655" s="1" t="s">
        <v>2172</v>
      </c>
      <c r="P655" s="8">
        <f>(R304)</f>
        <v>260.66000000000003</v>
      </c>
      <c r="Q655" s="1" t="s">
        <v>620</v>
      </c>
      <c r="R655" s="8">
        <f t="shared" si="91"/>
        <v>3967.25</v>
      </c>
      <c r="S655"/>
      <c r="T655" s="3"/>
      <c r="U655" t="s">
        <v>4173</v>
      </c>
      <c r="W655" s="4"/>
      <c r="X655">
        <f>X654*0.5%</f>
        <v>36.659999999999997</v>
      </c>
      <c r="AB655" s="3"/>
      <c r="AC655" t="s">
        <v>4173</v>
      </c>
      <c r="AF655">
        <f>AF654*0.5%</f>
        <v>39.369999999999997</v>
      </c>
    </row>
    <row r="656" spans="1:32" ht="24" customHeight="1">
      <c r="A656" s="218">
        <f t="shared" si="87"/>
        <v>462</v>
      </c>
      <c r="B656" s="219" t="s">
        <v>2053</v>
      </c>
      <c r="C656" s="535">
        <v>97.31</v>
      </c>
      <c r="D656" s="219" t="s">
        <v>620</v>
      </c>
      <c r="K656" s="5" t="s">
        <v>1614</v>
      </c>
      <c r="M656" s="8">
        <v>0.18</v>
      </c>
      <c r="N656" s="1" t="s">
        <v>884</v>
      </c>
      <c r="O656" s="1" t="s">
        <v>1356</v>
      </c>
      <c r="P656" s="8">
        <f>(K280)</f>
        <v>7891.23</v>
      </c>
      <c r="Q656" s="1" t="s">
        <v>884</v>
      </c>
      <c r="R656" s="8">
        <f t="shared" si="91"/>
        <v>1420.42</v>
      </c>
      <c r="S656"/>
      <c r="T656" s="3"/>
      <c r="W656" s="4"/>
      <c r="X656" s="5"/>
      <c r="AB656" s="3"/>
      <c r="AE656" s="10"/>
      <c r="AF656" s="5"/>
    </row>
    <row r="657" spans="1:32" ht="24" customHeight="1">
      <c r="A657" s="218">
        <f t="shared" si="87"/>
        <v>463</v>
      </c>
      <c r="B657" s="521" t="s">
        <v>5590</v>
      </c>
      <c r="C657" s="418">
        <v>196.45</v>
      </c>
      <c r="D657" s="521" t="s">
        <v>1173</v>
      </c>
      <c r="H657" s="1" t="s">
        <v>561</v>
      </c>
      <c r="K657" s="8">
        <f>(K655/0.372)</f>
        <v>2820.11</v>
      </c>
      <c r="M657" s="8">
        <v>0.36</v>
      </c>
      <c r="N657" s="1" t="s">
        <v>620</v>
      </c>
      <c r="O657" s="1" t="s">
        <v>775</v>
      </c>
      <c r="P657" s="8">
        <f>(K467)</f>
        <v>395.79</v>
      </c>
      <c r="Q657" s="1" t="s">
        <v>620</v>
      </c>
      <c r="R657" s="8">
        <f t="shared" si="91"/>
        <v>142.47999999999999</v>
      </c>
      <c r="S657"/>
      <c r="T657" s="3"/>
      <c r="U657" t="s">
        <v>3667</v>
      </c>
      <c r="W657" s="4"/>
      <c r="X657" s="38">
        <f>SUM(X654:X656)</f>
        <v>7368.49</v>
      </c>
      <c r="AB657" s="3"/>
      <c r="AC657" t="s">
        <v>3667</v>
      </c>
      <c r="AE657" s="10"/>
      <c r="AF657" s="38">
        <f>SUM(AF654:AF656)</f>
        <v>7912.76</v>
      </c>
    </row>
    <row r="658" spans="1:32" ht="24" customHeight="1">
      <c r="A658" s="218">
        <f t="shared" si="87"/>
        <v>464</v>
      </c>
      <c r="B658" s="1" t="s">
        <v>5591</v>
      </c>
      <c r="C658" s="418">
        <f>C657</f>
        <v>196.45</v>
      </c>
      <c r="D658" s="521" t="s">
        <v>1173</v>
      </c>
      <c r="K658" s="5" t="s">
        <v>2090</v>
      </c>
      <c r="M658" s="8">
        <v>1</v>
      </c>
      <c r="N658" s="1" t="s">
        <v>883</v>
      </c>
      <c r="O658" s="1" t="s">
        <v>1185</v>
      </c>
      <c r="P658" s="8">
        <f>(C203)</f>
        <v>128</v>
      </c>
      <c r="Q658" s="1" t="s">
        <v>883</v>
      </c>
      <c r="R658" s="8">
        <f t="shared" si="91"/>
        <v>128</v>
      </c>
      <c r="S658"/>
      <c r="T658" s="3"/>
      <c r="W658" s="4"/>
      <c r="X658" s="5" t="s">
        <v>1614</v>
      </c>
      <c r="AB658" s="3"/>
      <c r="AE658" s="10"/>
      <c r="AF658" s="5" t="s">
        <v>1614</v>
      </c>
    </row>
    <row r="659" spans="1:32" ht="24" customHeight="1">
      <c r="A659" s="218">
        <f t="shared" si="87"/>
        <v>465</v>
      </c>
      <c r="B659" s="521" t="s">
        <v>1186</v>
      </c>
      <c r="C659" s="418">
        <v>3.91</v>
      </c>
      <c r="D659" s="521" t="s">
        <v>883</v>
      </c>
      <c r="E659" t="s">
        <v>150</v>
      </c>
      <c r="H659" s="1" t="s">
        <v>390</v>
      </c>
      <c r="I659">
        <f>K657</f>
        <v>2820.11</v>
      </c>
      <c r="J659" s="10">
        <f>C22*0.014/0.372</f>
        <v>4.28</v>
      </c>
      <c r="K659" s="38">
        <f>I659+J659</f>
        <v>2824.39</v>
      </c>
      <c r="M659" s="8">
        <v>1.8</v>
      </c>
      <c r="N659" s="1" t="s">
        <v>339</v>
      </c>
      <c r="O659" s="1" t="s">
        <v>340</v>
      </c>
      <c r="P659" s="8">
        <f>(C325)</f>
        <v>14.91</v>
      </c>
      <c r="Q659" s="1" t="s">
        <v>339</v>
      </c>
      <c r="R659" s="8">
        <f t="shared" si="91"/>
        <v>26.84</v>
      </c>
      <c r="S659"/>
      <c r="T659" s="3"/>
      <c r="U659" s="1" t="s">
        <v>390</v>
      </c>
      <c r="W659" s="4"/>
      <c r="X659" s="38">
        <f>(X657+C23)</f>
        <v>7592.29</v>
      </c>
      <c r="AB659" s="3"/>
      <c r="AC659" s="1" t="s">
        <v>390</v>
      </c>
      <c r="AE659" s="10"/>
      <c r="AF659" s="38">
        <f>AF657+C23</f>
        <v>8136.56</v>
      </c>
    </row>
    <row r="660" spans="1:32" ht="24" customHeight="1">
      <c r="A660" s="218">
        <f t="shared" si="87"/>
        <v>466</v>
      </c>
      <c r="B660" s="1" t="s">
        <v>6169</v>
      </c>
      <c r="C660" s="418">
        <v>70.150000000000006</v>
      </c>
      <c r="D660" s="439">
        <v>69.599999999999994</v>
      </c>
      <c r="E660" t="s">
        <v>4806</v>
      </c>
      <c r="H660" s="1" t="s">
        <v>392</v>
      </c>
      <c r="I660">
        <f>K659</f>
        <v>2824.39</v>
      </c>
      <c r="J660" s="10">
        <f>C23*0.014/0.372</f>
        <v>8.42</v>
      </c>
      <c r="K660" s="38">
        <f>I660+J660</f>
        <v>2832.81</v>
      </c>
      <c r="M660" s="8">
        <v>1</v>
      </c>
      <c r="N660" s="1" t="s">
        <v>883</v>
      </c>
      <c r="O660" s="1" t="s">
        <v>1947</v>
      </c>
      <c r="P660" s="8">
        <f>(C371)</f>
        <v>13.29</v>
      </c>
      <c r="Q660" s="1" t="s">
        <v>883</v>
      </c>
      <c r="R660" s="8">
        <f t="shared" si="91"/>
        <v>13.29</v>
      </c>
      <c r="S660"/>
      <c r="T660" s="3"/>
      <c r="U660" s="1" t="s">
        <v>392</v>
      </c>
      <c r="W660" s="4"/>
      <c r="X660" s="38">
        <f>X659+C24</f>
        <v>7816.09</v>
      </c>
      <c r="AB660" s="3"/>
      <c r="AC660" s="1" t="s">
        <v>392</v>
      </c>
      <c r="AE660" s="10"/>
      <c r="AF660" s="38">
        <f>AF659+C24</f>
        <v>8360.36</v>
      </c>
    </row>
    <row r="661" spans="1:32" ht="32.25" customHeight="1">
      <c r="A661" s="218">
        <f t="shared" si="87"/>
        <v>467</v>
      </c>
      <c r="B661" s="872" t="s">
        <v>5592</v>
      </c>
      <c r="C661" s="441">
        <v>11.2</v>
      </c>
      <c r="D661" s="705" t="s">
        <v>1804</v>
      </c>
      <c r="E661" s="708">
        <v>17.3</v>
      </c>
      <c r="H661" s="1" t="s">
        <v>2270</v>
      </c>
      <c r="I661">
        <f>K660</f>
        <v>2832.81</v>
      </c>
      <c r="J661" s="10">
        <f>J660</f>
        <v>8.42</v>
      </c>
      <c r="K661" s="38">
        <f>I661+J661</f>
        <v>2841.23</v>
      </c>
      <c r="N661" s="1" t="s">
        <v>454</v>
      </c>
      <c r="O661" s="1" t="s">
        <v>344</v>
      </c>
      <c r="Q661" s="1" t="s">
        <v>454</v>
      </c>
      <c r="R661" s="8">
        <v>1.72</v>
      </c>
      <c r="S661"/>
      <c r="T661" s="3"/>
      <c r="U661" s="1" t="s">
        <v>2270</v>
      </c>
      <c r="W661" s="4"/>
      <c r="X661" s="38">
        <f>X660+C25</f>
        <v>7905.49</v>
      </c>
      <c r="AB661" s="3"/>
      <c r="AC661" s="1" t="s">
        <v>2270</v>
      </c>
      <c r="AE661" s="10"/>
      <c r="AF661" s="38">
        <f>AF660+C25</f>
        <v>8449.76</v>
      </c>
    </row>
    <row r="662" spans="1:32" ht="24" customHeight="1">
      <c r="A662" s="218">
        <f t="shared" si="87"/>
        <v>468</v>
      </c>
      <c r="B662" s="707" t="s">
        <v>5593</v>
      </c>
      <c r="C662" s="441">
        <v>17.3</v>
      </c>
      <c r="D662" s="705" t="s">
        <v>1804</v>
      </c>
      <c r="E662" s="708"/>
      <c r="H662" s="1" t="s">
        <v>384</v>
      </c>
      <c r="I662">
        <f>K661</f>
        <v>2841.23</v>
      </c>
      <c r="J662" s="10">
        <f>J661</f>
        <v>8.42</v>
      </c>
      <c r="K662" s="38">
        <f>I662+J662</f>
        <v>2849.65</v>
      </c>
      <c r="R662" s="1" t="s">
        <v>991</v>
      </c>
      <c r="S662"/>
      <c r="T662" s="3"/>
      <c r="U662" s="1" t="s">
        <v>384</v>
      </c>
      <c r="W662" s="4"/>
      <c r="X662" s="38">
        <f>X661+C25</f>
        <v>7994.89</v>
      </c>
      <c r="AB662" s="3"/>
      <c r="AC662" s="1" t="s">
        <v>384</v>
      </c>
      <c r="AE662" s="10"/>
      <c r="AF662" s="38">
        <f>AF661+C25</f>
        <v>8539.16</v>
      </c>
    </row>
    <row r="663" spans="1:32" ht="24" customHeight="1">
      <c r="A663" s="218">
        <f t="shared" si="87"/>
        <v>469</v>
      </c>
      <c r="B663" s="521" t="s">
        <v>4807</v>
      </c>
      <c r="C663" s="1022">
        <v>8.9</v>
      </c>
      <c r="D663" s="1023">
        <v>10.65</v>
      </c>
      <c r="E663">
        <v>2</v>
      </c>
      <c r="H663" s="1" t="s">
        <v>1387</v>
      </c>
      <c r="I663">
        <f>K662</f>
        <v>2849.65</v>
      </c>
      <c r="J663" s="10">
        <f>J662</f>
        <v>8.42</v>
      </c>
      <c r="K663" s="38">
        <f>I663+J663</f>
        <v>2858.07</v>
      </c>
      <c r="R663" s="5" t="s">
        <v>1614</v>
      </c>
      <c r="S663"/>
      <c r="T663" s="3"/>
      <c r="U663" s="1" t="s">
        <v>1559</v>
      </c>
      <c r="W663" s="4"/>
      <c r="X663" s="38">
        <f>X662+C25</f>
        <v>8084.29</v>
      </c>
      <c r="AB663" s="3"/>
      <c r="AC663" s="1" t="s">
        <v>1559</v>
      </c>
      <c r="AE663" s="10"/>
      <c r="AF663" s="38">
        <f>AF662+K25</f>
        <v>8539.16</v>
      </c>
    </row>
    <row r="664" spans="1:32" ht="24" customHeight="1">
      <c r="A664" s="218"/>
      <c r="B664" s="219"/>
      <c r="C664" s="51"/>
      <c r="D664" s="158"/>
      <c r="H664" s="1">
        <v>5</v>
      </c>
      <c r="I664">
        <f t="shared" ref="I664:I670" si="92">K663</f>
        <v>2858.07</v>
      </c>
      <c r="J664" s="10">
        <f t="shared" ref="J664:J670" si="93">J663</f>
        <v>8.42</v>
      </c>
      <c r="K664" s="38">
        <f t="shared" ref="K664:K670" si="94">I664+J664</f>
        <v>2866.49</v>
      </c>
      <c r="R664" s="5"/>
      <c r="S664"/>
      <c r="T664" s="3"/>
      <c r="U664" s="1">
        <v>5</v>
      </c>
      <c r="W664" s="4"/>
      <c r="X664" s="38">
        <f>X663+C25</f>
        <v>8173.69</v>
      </c>
      <c r="AB664" s="3"/>
      <c r="AC664" s="1">
        <v>5</v>
      </c>
      <c r="AE664" s="10"/>
      <c r="AF664" s="38">
        <f>AF663+K25</f>
        <v>8539.16</v>
      </c>
    </row>
    <row r="665" spans="1:32" ht="24" customHeight="1">
      <c r="A665" s="218"/>
      <c r="B665" s="219"/>
      <c r="C665" s="51"/>
      <c r="D665" s="158"/>
      <c r="H665" s="1">
        <v>6</v>
      </c>
      <c r="I665">
        <f t="shared" si="92"/>
        <v>2866.49</v>
      </c>
      <c r="J665" s="10">
        <f t="shared" si="93"/>
        <v>8.42</v>
      </c>
      <c r="K665" s="38">
        <f t="shared" si="94"/>
        <v>2874.91</v>
      </c>
      <c r="R665" s="5"/>
      <c r="W665" s="4"/>
      <c r="AA665" s="50"/>
    </row>
    <row r="666" spans="1:32" ht="24" customHeight="1">
      <c r="A666" s="218"/>
      <c r="B666" s="219"/>
      <c r="C666" s="51"/>
      <c r="D666" s="158"/>
      <c r="H666" s="1">
        <v>7</v>
      </c>
      <c r="I666">
        <f t="shared" si="92"/>
        <v>2874.91</v>
      </c>
      <c r="J666" s="10">
        <f t="shared" si="93"/>
        <v>8.42</v>
      </c>
      <c r="K666" s="38">
        <f t="shared" si="94"/>
        <v>2883.33</v>
      </c>
      <c r="R666" s="5"/>
      <c r="W666" s="4"/>
      <c r="AA666" s="50"/>
    </row>
    <row r="667" spans="1:32" ht="24" customHeight="1">
      <c r="A667" s="218"/>
      <c r="B667" s="219"/>
      <c r="C667" s="51"/>
      <c r="D667" s="158"/>
      <c r="H667" s="1">
        <v>8</v>
      </c>
      <c r="I667">
        <f t="shared" si="92"/>
        <v>2883.33</v>
      </c>
      <c r="J667" s="10">
        <f t="shared" si="93"/>
        <v>8.42</v>
      </c>
      <c r="K667" s="38">
        <f t="shared" si="94"/>
        <v>2891.75</v>
      </c>
      <c r="R667" s="5"/>
      <c r="W667" s="4"/>
      <c r="AA667" s="50"/>
    </row>
    <row r="668" spans="1:32" ht="24" customHeight="1">
      <c r="A668" s="218"/>
      <c r="B668" s="219"/>
      <c r="C668" s="51"/>
      <c r="D668" s="158"/>
      <c r="H668" s="1">
        <v>9</v>
      </c>
      <c r="I668">
        <f t="shared" si="92"/>
        <v>2891.75</v>
      </c>
      <c r="J668" s="10">
        <f t="shared" si="93"/>
        <v>8.42</v>
      </c>
      <c r="K668" s="38">
        <f t="shared" si="94"/>
        <v>2900.17</v>
      </c>
      <c r="R668" s="5"/>
      <c r="W668" s="4"/>
      <c r="AA668" s="50"/>
    </row>
    <row r="669" spans="1:32" ht="24" customHeight="1">
      <c r="A669" s="218"/>
      <c r="B669" s="219"/>
      <c r="C669" s="51"/>
      <c r="D669" s="158"/>
      <c r="H669" s="1">
        <v>10</v>
      </c>
      <c r="I669">
        <f t="shared" si="92"/>
        <v>2900.17</v>
      </c>
      <c r="J669" s="10">
        <f t="shared" si="93"/>
        <v>8.42</v>
      </c>
      <c r="K669" s="38">
        <f t="shared" si="94"/>
        <v>2908.59</v>
      </c>
      <c r="R669" s="5"/>
      <c r="W669" s="4"/>
      <c r="AA669" s="50"/>
    </row>
    <row r="670" spans="1:32" ht="24" customHeight="1">
      <c r="A670" s="218"/>
      <c r="B670" s="219"/>
      <c r="C670" s="51"/>
      <c r="D670" s="158"/>
      <c r="H670" s="1">
        <v>11</v>
      </c>
      <c r="I670">
        <f t="shared" si="92"/>
        <v>2908.59</v>
      </c>
      <c r="J670" s="10">
        <f t="shared" si="93"/>
        <v>8.42</v>
      </c>
      <c r="K670" s="38">
        <f t="shared" si="94"/>
        <v>2917.01</v>
      </c>
      <c r="R670" s="5"/>
      <c r="W670" s="4"/>
      <c r="AA670" s="50"/>
    </row>
    <row r="671" spans="1:32" ht="24" customHeight="1">
      <c r="A671" s="218"/>
      <c r="B671" s="219"/>
      <c r="C671" s="51"/>
      <c r="D671" s="158"/>
      <c r="H671" s="1"/>
      <c r="K671" s="38"/>
      <c r="R671" s="5"/>
      <c r="W671" s="4"/>
      <c r="AA671" s="50"/>
    </row>
    <row r="672" spans="1:32" ht="28.5" customHeight="1">
      <c r="A672" s="218">
        <f>(A663+1)</f>
        <v>470</v>
      </c>
      <c r="B672" s="219" t="s">
        <v>176</v>
      </c>
      <c r="C672" s="1022">
        <v>12.65</v>
      </c>
      <c r="D672" s="1023">
        <v>12.85</v>
      </c>
      <c r="E672">
        <v>3.7</v>
      </c>
      <c r="F672" s="2" t="s">
        <v>1357</v>
      </c>
      <c r="H672" s="1" t="s">
        <v>774</v>
      </c>
      <c r="O672" s="1" t="s">
        <v>1784</v>
      </c>
      <c r="R672" s="8">
        <f>SUM(R652:R662)</f>
        <v>22076.19</v>
      </c>
      <c r="W672" s="4"/>
      <c r="AA672" s="50"/>
    </row>
    <row r="673" spans="1:33" ht="24" customHeight="1">
      <c r="A673" s="218">
        <f t="shared" si="87"/>
        <v>471</v>
      </c>
      <c r="B673" s="219" t="s">
        <v>177</v>
      </c>
      <c r="C673" s="535">
        <v>4</v>
      </c>
      <c r="D673" s="219" t="s">
        <v>454</v>
      </c>
      <c r="H673" s="1" t="s">
        <v>1433</v>
      </c>
      <c r="R673" s="5" t="s">
        <v>1614</v>
      </c>
      <c r="W673" s="4"/>
      <c r="AE673" s="51" t="str">
        <f t="shared" ref="AE673:AE680" si="95">AG673</f>
        <v>|</v>
      </c>
      <c r="AG673" s="1" t="s">
        <v>2297</v>
      </c>
    </row>
    <row r="674" spans="1:33" ht="24" customHeight="1">
      <c r="A674" s="218">
        <f t="shared" si="87"/>
        <v>472</v>
      </c>
      <c r="B674" s="219" t="s">
        <v>422</v>
      </c>
      <c r="C674" s="535">
        <v>5</v>
      </c>
      <c r="D674" s="219" t="s">
        <v>454</v>
      </c>
      <c r="H674" s="1" t="s">
        <v>338</v>
      </c>
      <c r="O674" s="1" t="s">
        <v>1463</v>
      </c>
      <c r="T674" s="36">
        <v>4.2</v>
      </c>
      <c r="U674" s="36" t="s">
        <v>4165</v>
      </c>
      <c r="W674" s="4"/>
      <c r="AE674" s="51" t="str">
        <f t="shared" si="95"/>
        <v>|</v>
      </c>
      <c r="AG674" s="1" t="s">
        <v>2297</v>
      </c>
    </row>
    <row r="675" spans="1:33" ht="24" customHeight="1">
      <c r="A675" s="218">
        <f t="shared" si="87"/>
        <v>473</v>
      </c>
      <c r="B675" s="219" t="s">
        <v>1626</v>
      </c>
      <c r="C675" s="535">
        <v>96</v>
      </c>
      <c r="D675" s="219" t="s">
        <v>883</v>
      </c>
      <c r="H675" s="1" t="s">
        <v>1528</v>
      </c>
      <c r="N675" s="1" t="s">
        <v>2289</v>
      </c>
      <c r="O675" s="1" t="s">
        <v>1628</v>
      </c>
      <c r="S675" s="50">
        <v>5</v>
      </c>
      <c r="T675" t="s">
        <v>1364</v>
      </c>
      <c r="U675" t="s">
        <v>4174</v>
      </c>
      <c r="V675">
        <f>V705</f>
        <v>1822.71</v>
      </c>
      <c r="W675" s="4"/>
      <c r="X675">
        <f>V675*S675</f>
        <v>9113.5499999999993</v>
      </c>
      <c r="AE675" s="51" t="str">
        <f t="shared" si="95"/>
        <v>|</v>
      </c>
      <c r="AG675" s="1" t="s">
        <v>2297</v>
      </c>
    </row>
    <row r="676" spans="1:33" ht="24" customHeight="1">
      <c r="A676" s="218">
        <f t="shared" si="87"/>
        <v>474</v>
      </c>
      <c r="B676" s="219" t="s">
        <v>1629</v>
      </c>
      <c r="C676" s="535">
        <v>75</v>
      </c>
      <c r="D676" s="219" t="s">
        <v>883</v>
      </c>
      <c r="H676" s="1" t="s">
        <v>172</v>
      </c>
      <c r="O676" s="1" t="s">
        <v>1630</v>
      </c>
      <c r="S676" s="50">
        <v>3.3</v>
      </c>
      <c r="T676" t="s">
        <v>1364</v>
      </c>
      <c r="U676" t="s">
        <v>4175</v>
      </c>
      <c r="V676">
        <f t="shared" ref="V676:V685" si="96">V706</f>
        <v>1537.21</v>
      </c>
      <c r="W676" s="4"/>
      <c r="X676">
        <f t="shared" ref="X676:X682" si="97">V676*S676</f>
        <v>5072.79</v>
      </c>
      <c r="AE676" s="51" t="str">
        <f t="shared" si="95"/>
        <v>|</v>
      </c>
      <c r="AG676" s="1" t="s">
        <v>2297</v>
      </c>
    </row>
    <row r="677" spans="1:33" ht="24" customHeight="1">
      <c r="A677" s="218">
        <f t="shared" si="87"/>
        <v>475</v>
      </c>
      <c r="B677" s="219" t="s">
        <v>1631</v>
      </c>
      <c r="C677" s="1024">
        <v>26.6</v>
      </c>
      <c r="D677" s="1024">
        <v>40.9</v>
      </c>
      <c r="E677">
        <v>3</v>
      </c>
      <c r="H677" s="1" t="s">
        <v>174</v>
      </c>
      <c r="O677" s="5" t="s">
        <v>1614</v>
      </c>
      <c r="S677" s="50">
        <v>4.79</v>
      </c>
      <c r="T677" t="s">
        <v>1364</v>
      </c>
      <c r="U677" t="s">
        <v>4176</v>
      </c>
      <c r="V677">
        <f t="shared" si="96"/>
        <v>1977.76</v>
      </c>
      <c r="W677" s="4"/>
      <c r="X677">
        <f t="shared" si="97"/>
        <v>9473.4699999999993</v>
      </c>
      <c r="AE677" s="51" t="str">
        <f t="shared" si="95"/>
        <v>|</v>
      </c>
      <c r="AG677" s="1" t="s">
        <v>2297</v>
      </c>
    </row>
    <row r="678" spans="1:33" ht="24" customHeight="1">
      <c r="A678" s="218">
        <f t="shared" si="87"/>
        <v>476</v>
      </c>
      <c r="B678" s="219" t="s">
        <v>1608</v>
      </c>
      <c r="C678" s="535">
        <v>80</v>
      </c>
      <c r="D678" s="219" t="s">
        <v>883</v>
      </c>
      <c r="H678" s="1" t="s">
        <v>175</v>
      </c>
      <c r="M678" s="8">
        <v>1</v>
      </c>
      <c r="N678" s="1" t="s">
        <v>883</v>
      </c>
      <c r="O678" s="1" t="s">
        <v>1610</v>
      </c>
      <c r="P678" s="8">
        <f>(C383)</f>
        <v>14.91</v>
      </c>
      <c r="Q678" s="1" t="s">
        <v>883</v>
      </c>
      <c r="R678" s="8">
        <f>(M678*P678)</f>
        <v>14.91</v>
      </c>
      <c r="S678" s="50">
        <v>4</v>
      </c>
      <c r="T678" t="s">
        <v>534</v>
      </c>
      <c r="U678" t="s">
        <v>394</v>
      </c>
      <c r="V678">
        <f t="shared" si="96"/>
        <v>6040</v>
      </c>
      <c r="W678" s="4"/>
      <c r="X678">
        <f t="shared" si="97"/>
        <v>24160</v>
      </c>
      <c r="AE678" s="51" t="str">
        <f t="shared" si="95"/>
        <v>|</v>
      </c>
      <c r="AG678" s="1" t="s">
        <v>2297</v>
      </c>
    </row>
    <row r="679" spans="1:33" ht="24" customHeight="1">
      <c r="A679" s="218">
        <f t="shared" si="87"/>
        <v>477</v>
      </c>
      <c r="B679" s="219" t="s">
        <v>137</v>
      </c>
      <c r="C679" s="535">
        <v>64</v>
      </c>
      <c r="D679" s="219" t="s">
        <v>883</v>
      </c>
      <c r="H679" s="5" t="s">
        <v>1614</v>
      </c>
      <c r="I679" s="5" t="s">
        <v>1614</v>
      </c>
      <c r="N679" s="1" t="s">
        <v>454</v>
      </c>
      <c r="O679" s="1" t="s">
        <v>138</v>
      </c>
      <c r="Q679" s="1" t="s">
        <v>454</v>
      </c>
      <c r="R679" s="8">
        <v>2.09</v>
      </c>
      <c r="S679" s="50">
        <v>40</v>
      </c>
      <c r="T679" t="s">
        <v>1675</v>
      </c>
      <c r="U679" t="s">
        <v>4183</v>
      </c>
      <c r="V679">
        <f>V648</f>
        <v>43.2</v>
      </c>
      <c r="W679" s="4"/>
      <c r="X679">
        <f t="shared" si="97"/>
        <v>1728</v>
      </c>
      <c r="AE679" s="51" t="str">
        <f t="shared" si="95"/>
        <v>|</v>
      </c>
      <c r="AG679" s="1" t="s">
        <v>2297</v>
      </c>
    </row>
    <row r="680" spans="1:33" ht="24" customHeight="1">
      <c r="A680" s="218">
        <f t="shared" si="87"/>
        <v>478</v>
      </c>
      <c r="B680" s="219" t="s">
        <v>139</v>
      </c>
      <c r="C680" s="535">
        <v>40.5</v>
      </c>
      <c r="D680" s="219" t="s">
        <v>883</v>
      </c>
      <c r="F680" s="8">
        <v>1</v>
      </c>
      <c r="G680" s="7" t="s">
        <v>620</v>
      </c>
      <c r="H680" s="1" t="s">
        <v>178</v>
      </c>
      <c r="I680" s="8">
        <f>D76</f>
        <v>290</v>
      </c>
      <c r="J680" s="1" t="s">
        <v>620</v>
      </c>
      <c r="K680" s="8">
        <f>(F680*I680)</f>
        <v>290</v>
      </c>
      <c r="O680" s="1" t="s">
        <v>140</v>
      </c>
      <c r="R680" s="1" t="s">
        <v>991</v>
      </c>
      <c r="S680" s="50">
        <v>3.5</v>
      </c>
      <c r="T680" t="s">
        <v>1456</v>
      </c>
      <c r="U680" t="s">
        <v>470</v>
      </c>
      <c r="V680">
        <f t="shared" si="96"/>
        <v>884</v>
      </c>
      <c r="W680" s="4"/>
      <c r="X680">
        <f>V680*S680</f>
        <v>3094</v>
      </c>
      <c r="AE680" s="51" t="str">
        <f t="shared" si="95"/>
        <v>|</v>
      </c>
      <c r="AG680" s="1" t="s">
        <v>2297</v>
      </c>
    </row>
    <row r="681" spans="1:33" ht="24" customHeight="1">
      <c r="A681" s="218">
        <f t="shared" si="87"/>
        <v>479</v>
      </c>
      <c r="B681" s="219" t="s">
        <v>1486</v>
      </c>
      <c r="C681" s="535">
        <v>92</v>
      </c>
      <c r="D681" s="219" t="s">
        <v>883</v>
      </c>
      <c r="F681" s="8">
        <v>1</v>
      </c>
      <c r="G681" s="7" t="s">
        <v>620</v>
      </c>
      <c r="H681" s="1" t="s">
        <v>1462</v>
      </c>
      <c r="I681" s="8">
        <f>C75</f>
        <v>175</v>
      </c>
      <c r="J681" s="1" t="s">
        <v>620</v>
      </c>
      <c r="K681" s="8">
        <f>(F681*I681)</f>
        <v>175</v>
      </c>
      <c r="R681" s="5" t="s">
        <v>1614</v>
      </c>
      <c r="S681" s="50">
        <v>21.2</v>
      </c>
      <c r="T681" t="s">
        <v>1456</v>
      </c>
      <c r="U681" t="s">
        <v>3538</v>
      </c>
      <c r="V681">
        <f t="shared" si="96"/>
        <v>618</v>
      </c>
      <c r="W681" s="4"/>
      <c r="X681">
        <f t="shared" si="97"/>
        <v>13101.6</v>
      </c>
      <c r="AE681" s="51">
        <f>32.32*100</f>
        <v>3232</v>
      </c>
      <c r="AG681" s="1" t="s">
        <v>2297</v>
      </c>
    </row>
    <row r="682" spans="1:33" ht="24" customHeight="1">
      <c r="A682" s="218">
        <f t="shared" si="87"/>
        <v>480</v>
      </c>
      <c r="B682" s="219" t="s">
        <v>1592</v>
      </c>
      <c r="C682" s="535">
        <v>60</v>
      </c>
      <c r="D682" s="219" t="s">
        <v>883</v>
      </c>
      <c r="F682" s="8">
        <v>1</v>
      </c>
      <c r="G682" s="7" t="s">
        <v>454</v>
      </c>
      <c r="H682" s="1" t="s">
        <v>1627</v>
      </c>
      <c r="I682" s="484">
        <v>15</v>
      </c>
      <c r="J682" s="1" t="s">
        <v>454</v>
      </c>
      <c r="K682" s="8">
        <f>(F682*I682)</f>
        <v>15</v>
      </c>
      <c r="O682" s="1" t="s">
        <v>1593</v>
      </c>
      <c r="R682" s="8">
        <f>SUM(R678:R680)</f>
        <v>17</v>
      </c>
      <c r="S682" s="50">
        <v>35.299999999999997</v>
      </c>
      <c r="T682" t="s">
        <v>1456</v>
      </c>
      <c r="U682" t="s">
        <v>3539</v>
      </c>
      <c r="V682">
        <f>V712</f>
        <v>507</v>
      </c>
      <c r="W682" s="4"/>
      <c r="X682">
        <f t="shared" si="97"/>
        <v>17897.099999999999</v>
      </c>
      <c r="AE682" s="51">
        <f>48.824*100</f>
        <v>4882.3999999999996</v>
      </c>
      <c r="AG682" s="1" t="s">
        <v>2297</v>
      </c>
    </row>
    <row r="683" spans="1:33" ht="24" customHeight="1">
      <c r="A683" s="218">
        <f t="shared" si="87"/>
        <v>481</v>
      </c>
      <c r="B683" s="219" t="s">
        <v>1386</v>
      </c>
      <c r="C683" s="535">
        <v>49.87</v>
      </c>
      <c r="D683" s="219" t="s">
        <v>883</v>
      </c>
      <c r="K683" s="5" t="s">
        <v>1614</v>
      </c>
      <c r="R683" s="5" t="s">
        <v>1614</v>
      </c>
      <c r="U683" s="36" t="s">
        <v>4178</v>
      </c>
      <c r="W683" s="4"/>
      <c r="X683" s="36">
        <f>SUM(X675:X682)</f>
        <v>83640.509999999995</v>
      </c>
      <c r="AA683" s="50">
        <f>22.77+26.054</f>
        <v>48.823999999999998</v>
      </c>
      <c r="AE683" s="51">
        <f>0.52*100</f>
        <v>52</v>
      </c>
      <c r="AG683" s="1" t="s">
        <v>2297</v>
      </c>
    </row>
    <row r="684" spans="1:33" ht="24" customHeight="1">
      <c r="A684" s="218">
        <f t="shared" si="87"/>
        <v>482</v>
      </c>
      <c r="B684" s="219" t="s">
        <v>1848</v>
      </c>
      <c r="C684" s="535">
        <v>80</v>
      </c>
      <c r="D684" s="219" t="s">
        <v>883</v>
      </c>
      <c r="H684" s="1" t="s">
        <v>561</v>
      </c>
      <c r="K684" s="8">
        <f>SUM(K678:K682)</f>
        <v>480</v>
      </c>
      <c r="U684" s="36" t="s">
        <v>4179</v>
      </c>
      <c r="W684" s="4"/>
      <c r="X684" s="36">
        <f>X683/10</f>
        <v>8364.0499999999993</v>
      </c>
      <c r="Y684">
        <f>X684</f>
        <v>8364.0499999999993</v>
      </c>
      <c r="AC684">
        <f>26.19*0.02</f>
        <v>0.52</v>
      </c>
      <c r="AE684" s="51">
        <f>0.397*100</f>
        <v>39.700000000000003</v>
      </c>
      <c r="AF684">
        <f>AE681+AE682+AE683+AE684</f>
        <v>8206.1</v>
      </c>
      <c r="AG684" s="1" t="s">
        <v>2297</v>
      </c>
    </row>
    <row r="685" spans="1:33" ht="24" customHeight="1">
      <c r="A685" s="218">
        <f t="shared" si="87"/>
        <v>483</v>
      </c>
      <c r="B685" s="219" t="s">
        <v>1850</v>
      </c>
      <c r="C685" s="535">
        <v>52</v>
      </c>
      <c r="D685" s="219" t="s">
        <v>883</v>
      </c>
      <c r="H685" s="1" t="s">
        <v>1609</v>
      </c>
      <c r="K685" s="5" t="s">
        <v>2090</v>
      </c>
      <c r="N685" s="1" t="s">
        <v>2289</v>
      </c>
      <c r="O685" s="1" t="s">
        <v>909</v>
      </c>
      <c r="S685" s="50">
        <v>1</v>
      </c>
      <c r="T685" t="s">
        <v>1364</v>
      </c>
      <c r="U685" t="s">
        <v>4206</v>
      </c>
      <c r="V685">
        <f t="shared" si="96"/>
        <v>89.4</v>
      </c>
      <c r="W685" s="4"/>
      <c r="X685">
        <f>V685</f>
        <v>89.4</v>
      </c>
      <c r="AC685" s="50">
        <f>9.92*0.04</f>
        <v>0.39700000000000002</v>
      </c>
      <c r="AE685" s="51" t="str">
        <f t="shared" ref="AE685:AE748" si="98">AG685</f>
        <v>|</v>
      </c>
      <c r="AG685" s="1" t="s">
        <v>2297</v>
      </c>
    </row>
    <row r="686" spans="1:33" ht="24" customHeight="1">
      <c r="A686" s="218">
        <f t="shared" si="87"/>
        <v>484</v>
      </c>
      <c r="B686" s="219" t="s">
        <v>1203</v>
      </c>
      <c r="C686" s="535">
        <v>39</v>
      </c>
      <c r="D686" s="219" t="s">
        <v>883</v>
      </c>
      <c r="H686" s="1" t="s">
        <v>390</v>
      </c>
      <c r="I686">
        <f>K684</f>
        <v>480</v>
      </c>
      <c r="J686" s="10">
        <f>C19*0.05</f>
        <v>3.74</v>
      </c>
      <c r="K686" s="38">
        <f>I686+J686</f>
        <v>483.74</v>
      </c>
      <c r="O686" s="1" t="s">
        <v>1630</v>
      </c>
      <c r="U686" t="s">
        <v>4180</v>
      </c>
      <c r="W686" s="4"/>
      <c r="X686" s="36">
        <f>SUM(X684:X685)</f>
        <v>8453.4500000000007</v>
      </c>
      <c r="Y686">
        <f>SUM(Y684:Y685)</f>
        <v>8364.0499999999993</v>
      </c>
      <c r="AE686" s="51" t="str">
        <f t="shared" si="98"/>
        <v>|</v>
      </c>
      <c r="AF686">
        <f>SUM(AF684:AF685)</f>
        <v>8206.1</v>
      </c>
      <c r="AG686" s="1" t="s">
        <v>2297</v>
      </c>
    </row>
    <row r="687" spans="1:33" ht="24" customHeight="1">
      <c r="A687" s="218">
        <f t="shared" si="87"/>
        <v>485</v>
      </c>
      <c r="B687" s="219" t="s">
        <v>1276</v>
      </c>
      <c r="C687" s="535">
        <v>90</v>
      </c>
      <c r="D687" s="219" t="s">
        <v>883</v>
      </c>
      <c r="H687" s="1" t="s">
        <v>392</v>
      </c>
      <c r="I687">
        <f>K686</f>
        <v>483.74</v>
      </c>
      <c r="J687" s="10">
        <f>C20*0.05</f>
        <v>7.55</v>
      </c>
      <c r="K687" s="38">
        <f>I687+J687</f>
        <v>491.29</v>
      </c>
      <c r="O687" s="5" t="s">
        <v>1614</v>
      </c>
      <c r="S687" s="415" t="s">
        <v>668</v>
      </c>
      <c r="U687" t="s">
        <v>4181</v>
      </c>
      <c r="V687" s="415" t="s">
        <v>668</v>
      </c>
      <c r="W687" s="4"/>
      <c r="X687">
        <f>X686*0.5%</f>
        <v>42.27</v>
      </c>
      <c r="Y687">
        <f>Y686*0.5/100</f>
        <v>41.82</v>
      </c>
      <c r="AE687" s="51" t="str">
        <f t="shared" si="98"/>
        <v>|</v>
      </c>
      <c r="AF687">
        <f>AF686/185.82</f>
        <v>44.16</v>
      </c>
      <c r="AG687" s="1" t="s">
        <v>2297</v>
      </c>
    </row>
    <row r="688" spans="1:33" ht="30.75" customHeight="1">
      <c r="A688" s="218">
        <f t="shared" si="87"/>
        <v>486</v>
      </c>
      <c r="B688" s="219" t="s">
        <v>1277</v>
      </c>
      <c r="C688" s="535">
        <v>60</v>
      </c>
      <c r="D688" s="219" t="s">
        <v>883</v>
      </c>
      <c r="H688" s="1" t="s">
        <v>2270</v>
      </c>
      <c r="I688">
        <f>K687</f>
        <v>491.29</v>
      </c>
      <c r="J688" s="10">
        <f>J687</f>
        <v>7.55</v>
      </c>
      <c r="K688" s="38">
        <f>I688+J688</f>
        <v>498.84</v>
      </c>
      <c r="M688" s="8">
        <v>1</v>
      </c>
      <c r="N688" s="1" t="s">
        <v>883</v>
      </c>
      <c r="O688" s="1" t="s">
        <v>1104</v>
      </c>
      <c r="P688" s="8">
        <f>(C384)</f>
        <v>17.579999999999998</v>
      </c>
      <c r="Q688" s="1" t="s">
        <v>883</v>
      </c>
      <c r="R688" s="8">
        <f>(M688*P688)</f>
        <v>17.579999999999998</v>
      </c>
      <c r="T688" s="3"/>
      <c r="U688" s="36" t="s">
        <v>3667</v>
      </c>
      <c r="W688" s="4"/>
      <c r="X688" s="38">
        <f>SUM(X686:X687)</f>
        <v>8495.7199999999993</v>
      </c>
      <c r="Y688" s="36">
        <f>SUM(Y686:Y687)</f>
        <v>8405.8700000000008</v>
      </c>
      <c r="Z688" s="407" t="s">
        <v>4192</v>
      </c>
      <c r="AE688" s="51" t="str">
        <f t="shared" si="98"/>
        <v>|</v>
      </c>
      <c r="AF688">
        <f>AF686/1000</f>
        <v>8.2100000000000009</v>
      </c>
      <c r="AG688" s="1" t="s">
        <v>2297</v>
      </c>
    </row>
    <row r="689" spans="1:33" ht="17.25" customHeight="1">
      <c r="A689" s="218">
        <f t="shared" si="87"/>
        <v>487</v>
      </c>
      <c r="B689" s="219" t="s">
        <v>1105</v>
      </c>
      <c r="C689" s="535">
        <v>43.5</v>
      </c>
      <c r="D689" s="219" t="s">
        <v>883</v>
      </c>
      <c r="H689" s="1" t="s">
        <v>384</v>
      </c>
      <c r="I689">
        <f>K688</f>
        <v>498.84</v>
      </c>
      <c r="J689" s="10">
        <f>J688</f>
        <v>7.55</v>
      </c>
      <c r="K689" s="38">
        <f>I689+J689</f>
        <v>506.39</v>
      </c>
      <c r="N689" s="1" t="s">
        <v>454</v>
      </c>
      <c r="O689" s="1" t="s">
        <v>138</v>
      </c>
      <c r="Q689" s="1" t="s">
        <v>454</v>
      </c>
      <c r="R689" s="8">
        <v>2.09</v>
      </c>
      <c r="T689" s="3"/>
      <c r="W689" s="4"/>
      <c r="X689" s="5" t="s">
        <v>1614</v>
      </c>
      <c r="AE689" s="51" t="str">
        <f t="shared" si="98"/>
        <v>|</v>
      </c>
      <c r="AF689">
        <f>185.82*10.764</f>
        <v>2000.17</v>
      </c>
      <c r="AG689" s="1" t="s">
        <v>2297</v>
      </c>
    </row>
    <row r="690" spans="1:33" ht="24" customHeight="1">
      <c r="A690" s="218">
        <f t="shared" si="87"/>
        <v>488</v>
      </c>
      <c r="B690" s="219" t="s">
        <v>250</v>
      </c>
      <c r="C690" s="535">
        <v>75</v>
      </c>
      <c r="D690" s="219" t="s">
        <v>883</v>
      </c>
      <c r="H690" s="1" t="s">
        <v>1387</v>
      </c>
      <c r="I690">
        <f>K689</f>
        <v>506.39</v>
      </c>
      <c r="J690" s="10">
        <f>J689</f>
        <v>7.55</v>
      </c>
      <c r="K690" s="38">
        <f>I690+J690</f>
        <v>513.94000000000005</v>
      </c>
      <c r="O690" s="1" t="s">
        <v>140</v>
      </c>
      <c r="R690" s="1" t="s">
        <v>991</v>
      </c>
      <c r="T690" s="3"/>
      <c r="U690" s="1" t="s">
        <v>390</v>
      </c>
      <c r="W690" s="4"/>
      <c r="X690" s="38">
        <f>(X688+C22)</f>
        <v>8609.32</v>
      </c>
      <c r="AE690" s="51" t="str">
        <f t="shared" si="98"/>
        <v>|</v>
      </c>
      <c r="AF690">
        <f>AF686/AF689</f>
        <v>4.0999999999999996</v>
      </c>
      <c r="AG690" s="1" t="s">
        <v>2297</v>
      </c>
    </row>
    <row r="691" spans="1:33" ht="24" customHeight="1">
      <c r="A691" s="218">
        <f t="shared" si="87"/>
        <v>489</v>
      </c>
      <c r="B691" s="219" t="s">
        <v>2060</v>
      </c>
      <c r="C691" s="535">
        <v>52</v>
      </c>
      <c r="D691" s="219" t="s">
        <v>883</v>
      </c>
      <c r="F691" s="2" t="s">
        <v>1849</v>
      </c>
      <c r="H691" s="1" t="s">
        <v>774</v>
      </c>
      <c r="R691" s="5" t="s">
        <v>1614</v>
      </c>
      <c r="T691" s="3"/>
      <c r="U691" s="1" t="s">
        <v>392</v>
      </c>
      <c r="W691" s="4"/>
      <c r="X691" s="38">
        <f>(X690+C24)</f>
        <v>8833.1200000000008</v>
      </c>
      <c r="AE691" s="51" t="str">
        <f t="shared" si="98"/>
        <v>|</v>
      </c>
      <c r="AF691">
        <f>924.2/8.21</f>
        <v>112.57</v>
      </c>
      <c r="AG691" s="1" t="s">
        <v>2297</v>
      </c>
    </row>
    <row r="692" spans="1:33" ht="24" customHeight="1">
      <c r="A692" s="218">
        <f t="shared" si="87"/>
        <v>490</v>
      </c>
      <c r="B692" s="219" t="s">
        <v>1203</v>
      </c>
      <c r="C692" s="535">
        <v>35.25</v>
      </c>
      <c r="D692" s="219" t="s">
        <v>883</v>
      </c>
      <c r="H692" s="1" t="s">
        <v>1851</v>
      </c>
      <c r="O692" s="1" t="s">
        <v>1593</v>
      </c>
      <c r="R692" s="8">
        <f>SUM(R688:R690)</f>
        <v>19.670000000000002</v>
      </c>
      <c r="T692" s="3"/>
      <c r="U692" s="1" t="s">
        <v>2270</v>
      </c>
      <c r="W692" s="4"/>
      <c r="X692" s="38">
        <f>(X691+C24)</f>
        <v>9056.92</v>
      </c>
      <c r="AE692" s="51" t="str">
        <f t="shared" si="98"/>
        <v>|</v>
      </c>
      <c r="AG692" s="1" t="s">
        <v>2297</v>
      </c>
    </row>
    <row r="693" spans="1:33" ht="24" customHeight="1">
      <c r="A693" s="218">
        <f t="shared" si="87"/>
        <v>491</v>
      </c>
      <c r="B693" s="219" t="s">
        <v>942</v>
      </c>
      <c r="C693" s="535">
        <v>37.5</v>
      </c>
      <c r="D693" s="219" t="s">
        <v>883</v>
      </c>
      <c r="H693" s="1" t="s">
        <v>338</v>
      </c>
      <c r="R693" s="5" t="s">
        <v>1614</v>
      </c>
      <c r="T693" s="3"/>
      <c r="U693" s="1" t="s">
        <v>384</v>
      </c>
      <c r="W693" s="4"/>
      <c r="X693" s="38">
        <f>(X692+C24)</f>
        <v>9280.7199999999993</v>
      </c>
      <c r="AE693" s="51" t="str">
        <f t="shared" si="98"/>
        <v>|</v>
      </c>
      <c r="AG693" s="1" t="s">
        <v>2297</v>
      </c>
    </row>
    <row r="694" spans="1:33" ht="24" customHeight="1">
      <c r="A694" s="218">
        <f t="shared" si="87"/>
        <v>492</v>
      </c>
      <c r="B694" s="219" t="s">
        <v>943</v>
      </c>
      <c r="C694" s="535">
        <v>24</v>
      </c>
      <c r="D694" s="219" t="s">
        <v>883</v>
      </c>
      <c r="H694" s="1" t="s">
        <v>1528</v>
      </c>
      <c r="O694" t="s">
        <v>252</v>
      </c>
      <c r="T694" s="3"/>
      <c r="U694" s="1" t="s">
        <v>1559</v>
      </c>
      <c r="W694" s="4"/>
      <c r="X694" s="38">
        <f>(X693+C24)</f>
        <v>9504.52</v>
      </c>
      <c r="AE694" s="51" t="str">
        <f t="shared" si="98"/>
        <v>|</v>
      </c>
      <c r="AG694" s="1" t="s">
        <v>2297</v>
      </c>
    </row>
    <row r="695" spans="1:33" ht="24" customHeight="1">
      <c r="A695" s="218">
        <f t="shared" si="87"/>
        <v>493</v>
      </c>
      <c r="B695" s="219" t="s">
        <v>944</v>
      </c>
      <c r="C695" s="535">
        <v>16</v>
      </c>
      <c r="D695" s="219" t="s">
        <v>883</v>
      </c>
      <c r="H695" s="1" t="s">
        <v>172</v>
      </c>
      <c r="N695" s="1" t="s">
        <v>2289</v>
      </c>
      <c r="O695" s="1" t="s">
        <v>486</v>
      </c>
      <c r="W695" s="4"/>
      <c r="X695">
        <f>X694+C24</f>
        <v>9728.32</v>
      </c>
      <c r="AE695" s="51" t="str">
        <f t="shared" si="98"/>
        <v>|</v>
      </c>
      <c r="AG695" s="1" t="s">
        <v>2297</v>
      </c>
    </row>
    <row r="696" spans="1:33" ht="24" customHeight="1">
      <c r="A696" s="218">
        <f t="shared" si="87"/>
        <v>494</v>
      </c>
      <c r="B696" s="1" t="s">
        <v>5594</v>
      </c>
      <c r="C696" s="51">
        <v>32.1</v>
      </c>
      <c r="D696" s="219" t="s">
        <v>883</v>
      </c>
      <c r="H696" s="1" t="s">
        <v>174</v>
      </c>
      <c r="O696" s="1" t="s">
        <v>1630</v>
      </c>
      <c r="W696" s="4"/>
      <c r="X696">
        <f>X695+C24</f>
        <v>9952.1200000000008</v>
      </c>
      <c r="AE696" s="51" t="str">
        <f t="shared" si="98"/>
        <v>|</v>
      </c>
      <c r="AG696" s="1" t="s">
        <v>2297</v>
      </c>
    </row>
    <row r="697" spans="1:33" ht="24" customHeight="1">
      <c r="A697" s="218">
        <f t="shared" si="87"/>
        <v>495</v>
      </c>
      <c r="B697" s="219" t="s">
        <v>3967</v>
      </c>
      <c r="C697" s="535">
        <v>6</v>
      </c>
      <c r="D697" s="219" t="s">
        <v>883</v>
      </c>
      <c r="H697" s="1" t="s">
        <v>2106</v>
      </c>
      <c r="O697" s="5" t="s">
        <v>1614</v>
      </c>
      <c r="W697" s="4"/>
      <c r="X697">
        <f>X696+C24</f>
        <v>10175.92</v>
      </c>
      <c r="AE697" s="51" t="str">
        <f t="shared" si="98"/>
        <v>|</v>
      </c>
      <c r="AG697" s="1" t="s">
        <v>2297</v>
      </c>
    </row>
    <row r="698" spans="1:33" ht="24" customHeight="1">
      <c r="A698" s="218">
        <f t="shared" si="87"/>
        <v>496</v>
      </c>
      <c r="B698" s="219" t="s">
        <v>128</v>
      </c>
      <c r="C698" s="220">
        <v>152.5</v>
      </c>
      <c r="D698" s="219" t="s">
        <v>1804</v>
      </c>
      <c r="E698" s="430">
        <v>98.6</v>
      </c>
      <c r="F698" t="s">
        <v>4808</v>
      </c>
      <c r="H698" s="5" t="s">
        <v>1614</v>
      </c>
      <c r="I698" s="5" t="s">
        <v>1614</v>
      </c>
      <c r="M698" s="8">
        <v>1</v>
      </c>
      <c r="N698" s="1" t="s">
        <v>883</v>
      </c>
      <c r="O698" s="1" t="s">
        <v>490</v>
      </c>
      <c r="P698" s="8">
        <f>(C385)</f>
        <v>19.3</v>
      </c>
      <c r="Q698" s="1" t="s">
        <v>883</v>
      </c>
      <c r="R698" s="8">
        <f>(M698*P698)</f>
        <v>19.3</v>
      </c>
      <c r="W698" s="4"/>
      <c r="X698">
        <f>X697+C24</f>
        <v>10399.719999999999</v>
      </c>
      <c r="AE698" s="51" t="str">
        <f t="shared" si="98"/>
        <v>|</v>
      </c>
      <c r="AG698" s="1" t="s">
        <v>2297</v>
      </c>
    </row>
    <row r="699" spans="1:33" ht="24" customHeight="1">
      <c r="A699" s="218">
        <f t="shared" si="87"/>
        <v>497</v>
      </c>
      <c r="B699" s="1" t="s">
        <v>5595</v>
      </c>
      <c r="C699" s="1024">
        <v>366</v>
      </c>
      <c r="D699" s="219" t="s">
        <v>883</v>
      </c>
      <c r="F699" s="8">
        <v>1</v>
      </c>
      <c r="G699" s="7" t="s">
        <v>620</v>
      </c>
      <c r="H699" s="1" t="s">
        <v>941</v>
      </c>
      <c r="I699" s="8">
        <f>C76</f>
        <v>460</v>
      </c>
      <c r="J699" s="1" t="s">
        <v>620</v>
      </c>
      <c r="K699" s="8">
        <f>(F699*I699)</f>
        <v>460</v>
      </c>
      <c r="N699" s="1" t="s">
        <v>454</v>
      </c>
      <c r="O699" s="1" t="s">
        <v>138</v>
      </c>
      <c r="Q699" s="1" t="s">
        <v>454</v>
      </c>
      <c r="R699" s="8">
        <v>2.09</v>
      </c>
      <c r="W699" s="4"/>
      <c r="X699">
        <f>X698+C24</f>
        <v>10623.52</v>
      </c>
      <c r="AE699" s="51" t="str">
        <f t="shared" si="98"/>
        <v>|</v>
      </c>
      <c r="AG699" s="1" t="s">
        <v>2297</v>
      </c>
    </row>
    <row r="700" spans="1:33" ht="24" customHeight="1">
      <c r="A700" s="218">
        <f t="shared" si="87"/>
        <v>498</v>
      </c>
      <c r="B700" s="521" t="s">
        <v>557</v>
      </c>
      <c r="C700" s="1024">
        <v>256</v>
      </c>
      <c r="D700" s="219" t="s">
        <v>883</v>
      </c>
      <c r="F700" s="8">
        <v>1</v>
      </c>
      <c r="G700" s="7" t="s">
        <v>620</v>
      </c>
      <c r="H700" s="1" t="s">
        <v>1462</v>
      </c>
      <c r="I700" s="8">
        <f>C75</f>
        <v>175</v>
      </c>
      <c r="J700" s="1" t="s">
        <v>620</v>
      </c>
      <c r="K700" s="8">
        <f>(F700*I700)</f>
        <v>175</v>
      </c>
      <c r="O700" s="1" t="s">
        <v>140</v>
      </c>
      <c r="R700" s="1" t="s">
        <v>991</v>
      </c>
      <c r="W700" s="4"/>
      <c r="X700">
        <f>X699+C24</f>
        <v>10847.32</v>
      </c>
      <c r="AE700" s="51" t="str">
        <f t="shared" si="98"/>
        <v>|</v>
      </c>
      <c r="AG700" s="1" t="s">
        <v>2297</v>
      </c>
    </row>
    <row r="701" spans="1:33" ht="24" customHeight="1">
      <c r="A701" s="218">
        <f t="shared" si="87"/>
        <v>499</v>
      </c>
      <c r="B701" s="521" t="s">
        <v>558</v>
      </c>
      <c r="C701" s="1024">
        <v>768.6</v>
      </c>
      <c r="D701" s="219" t="s">
        <v>883</v>
      </c>
      <c r="F701" s="8">
        <v>1</v>
      </c>
      <c r="G701" s="7" t="s">
        <v>454</v>
      </c>
      <c r="H701" s="1" t="s">
        <v>1627</v>
      </c>
      <c r="I701" s="484">
        <v>15</v>
      </c>
      <c r="J701" s="1" t="s">
        <v>454</v>
      </c>
      <c r="K701" s="8">
        <f>(F701*I701)</f>
        <v>15</v>
      </c>
      <c r="R701" s="5" t="s">
        <v>1614</v>
      </c>
      <c r="W701" s="4"/>
      <c r="X701">
        <f>X700+C24</f>
        <v>11071.12</v>
      </c>
      <c r="AE701" s="51" t="str">
        <f t="shared" si="98"/>
        <v>|</v>
      </c>
      <c r="AG701" s="1" t="s">
        <v>2297</v>
      </c>
    </row>
    <row r="702" spans="1:33" ht="24" customHeight="1">
      <c r="A702" s="218">
        <f t="shared" si="87"/>
        <v>500</v>
      </c>
      <c r="B702" s="521" t="s">
        <v>559</v>
      </c>
      <c r="C702" s="1024">
        <v>129</v>
      </c>
      <c r="D702" s="219" t="s">
        <v>883</v>
      </c>
      <c r="H702" s="1" t="s">
        <v>455</v>
      </c>
      <c r="J702" s="1" t="s">
        <v>454</v>
      </c>
      <c r="K702" s="8">
        <v>0</v>
      </c>
      <c r="O702" s="1" t="s">
        <v>1593</v>
      </c>
      <c r="R702" s="8">
        <f>SUM(R698:R700)</f>
        <v>21.39</v>
      </c>
      <c r="W702" s="4"/>
      <c r="X702">
        <f>X701+C24</f>
        <v>11294.92</v>
      </c>
      <c r="AE702" s="51" t="str">
        <f t="shared" si="98"/>
        <v>|</v>
      </c>
      <c r="AG702" s="1" t="s">
        <v>2297</v>
      </c>
    </row>
    <row r="703" spans="1:33" ht="24" customHeight="1">
      <c r="A703" s="218">
        <f>(A702+1)</f>
        <v>501</v>
      </c>
      <c r="B703" s="521" t="s">
        <v>188</v>
      </c>
      <c r="C703" s="1024">
        <v>515.54999999999995</v>
      </c>
      <c r="D703" s="219" t="s">
        <v>883</v>
      </c>
      <c r="K703" s="5" t="s">
        <v>1614</v>
      </c>
      <c r="R703" s="5" t="s">
        <v>1614</v>
      </c>
      <c r="W703" s="4"/>
      <c r="AE703" s="51" t="str">
        <f t="shared" si="98"/>
        <v>|</v>
      </c>
      <c r="AG703" s="1" t="s">
        <v>2297</v>
      </c>
    </row>
    <row r="704" spans="1:33" ht="24" customHeight="1">
      <c r="A704" s="221"/>
      <c r="B704" t="s">
        <v>5596</v>
      </c>
      <c r="C704" s="430">
        <v>3325</v>
      </c>
      <c r="D704" s="221" t="s">
        <v>620</v>
      </c>
      <c r="H704" s="1" t="s">
        <v>561</v>
      </c>
      <c r="K704" s="8">
        <f>SUM(K699:K702)</f>
        <v>650</v>
      </c>
      <c r="U704" s="36" t="s">
        <v>4166</v>
      </c>
      <c r="W704" s="4"/>
      <c r="AE704" s="51" t="str">
        <f t="shared" si="98"/>
        <v>|</v>
      </c>
      <c r="AG704" s="1" t="s">
        <v>2297</v>
      </c>
    </row>
    <row r="705" spans="1:33" ht="24" customHeight="1">
      <c r="A705" s="218">
        <f>(A703+1)</f>
        <v>502</v>
      </c>
      <c r="B705" s="521" t="s">
        <v>189</v>
      </c>
      <c r="C705" s="1024">
        <v>254</v>
      </c>
      <c r="D705" s="219" t="s">
        <v>883</v>
      </c>
      <c r="H705" s="1" t="s">
        <v>1609</v>
      </c>
      <c r="K705" s="5" t="s">
        <v>2090</v>
      </c>
      <c r="S705" s="50">
        <v>5</v>
      </c>
      <c r="T705" t="s">
        <v>1364</v>
      </c>
      <c r="U705" t="s">
        <v>4174</v>
      </c>
      <c r="V705">
        <f>AC14</f>
        <v>1822.71</v>
      </c>
      <c r="W705" s="4"/>
      <c r="X705">
        <f>V705*S705</f>
        <v>9113.5499999999993</v>
      </c>
      <c r="Z705">
        <f>X705</f>
        <v>9113.5499999999993</v>
      </c>
      <c r="AE705" s="51" t="str">
        <f t="shared" si="98"/>
        <v>|</v>
      </c>
      <c r="AG705" s="1" t="s">
        <v>2297</v>
      </c>
    </row>
    <row r="706" spans="1:33" ht="24" customHeight="1">
      <c r="A706" s="218">
        <f t="shared" ref="A706:A763" si="99">(A705+1)</f>
        <v>503</v>
      </c>
      <c r="B706" s="521" t="s">
        <v>190</v>
      </c>
      <c r="C706" s="1024">
        <v>315</v>
      </c>
      <c r="D706" s="219" t="s">
        <v>883</v>
      </c>
      <c r="H706" s="1" t="s">
        <v>390</v>
      </c>
      <c r="I706">
        <f>K704</f>
        <v>650</v>
      </c>
      <c r="J706" s="1">
        <f>C19*0.11</f>
        <v>8.23</v>
      </c>
      <c r="K706" s="38">
        <f>I706+J706</f>
        <v>658.23</v>
      </c>
      <c r="N706" s="1" t="s">
        <v>2289</v>
      </c>
      <c r="O706" s="1" t="s">
        <v>1477</v>
      </c>
      <c r="S706" s="50">
        <v>3.3</v>
      </c>
      <c r="T706" t="s">
        <v>1364</v>
      </c>
      <c r="U706" t="s">
        <v>4175</v>
      </c>
      <c r="V706">
        <f>(AC12+AC13)/2</f>
        <v>1537.21</v>
      </c>
      <c r="W706" s="4"/>
      <c r="X706">
        <f t="shared" ref="X706:X712" si="100">V706*S706</f>
        <v>5072.79</v>
      </c>
      <c r="Z706">
        <f t="shared" ref="Z706:Z714" si="101">X706</f>
        <v>5072.79</v>
      </c>
      <c r="AE706" s="51" t="str">
        <f t="shared" si="98"/>
        <v>|</v>
      </c>
      <c r="AG706" s="1" t="s">
        <v>2297</v>
      </c>
    </row>
    <row r="707" spans="1:33" ht="24" customHeight="1">
      <c r="A707" s="218">
        <f t="shared" si="99"/>
        <v>504</v>
      </c>
      <c r="B707" s="521" t="s">
        <v>1478</v>
      </c>
      <c r="C707" s="1024">
        <v>306</v>
      </c>
      <c r="D707" s="219" t="s">
        <v>883</v>
      </c>
      <c r="H707" s="1" t="s">
        <v>392</v>
      </c>
      <c r="I707">
        <f>K706</f>
        <v>658.23</v>
      </c>
      <c r="J707" s="10">
        <f>C20*0.11</f>
        <v>16.600000000000001</v>
      </c>
      <c r="K707" s="38">
        <f>I707+J707</f>
        <v>674.83</v>
      </c>
      <c r="O707" s="1" t="s">
        <v>1480</v>
      </c>
      <c r="S707" s="50">
        <v>4.79</v>
      </c>
      <c r="T707" t="s">
        <v>1364</v>
      </c>
      <c r="U707" t="s">
        <v>4176</v>
      </c>
      <c r="V707">
        <f>V644</f>
        <v>1977.76</v>
      </c>
      <c r="W707" s="4"/>
      <c r="X707">
        <f t="shared" si="100"/>
        <v>9473.4699999999993</v>
      </c>
      <c r="Z707">
        <f t="shared" si="101"/>
        <v>9473.4699999999993</v>
      </c>
      <c r="AE707" s="51" t="str">
        <f t="shared" si="98"/>
        <v>|</v>
      </c>
      <c r="AG707" s="1" t="s">
        <v>2297</v>
      </c>
    </row>
    <row r="708" spans="1:33" ht="24" customHeight="1">
      <c r="A708" s="218">
        <f t="shared" si="99"/>
        <v>505</v>
      </c>
      <c r="B708" s="521" t="s">
        <v>1481</v>
      </c>
      <c r="C708" s="1024">
        <v>274</v>
      </c>
      <c r="D708" s="219" t="s">
        <v>883</v>
      </c>
      <c r="H708" s="1" t="s">
        <v>2270</v>
      </c>
      <c r="I708">
        <f>K707</f>
        <v>674.83</v>
      </c>
      <c r="J708" s="10">
        <f>J707</f>
        <v>16.600000000000001</v>
      </c>
      <c r="K708" s="38">
        <f>I708+J708</f>
        <v>691.43</v>
      </c>
      <c r="O708" s="5" t="s">
        <v>1614</v>
      </c>
      <c r="S708" s="50">
        <v>3.25</v>
      </c>
      <c r="T708" t="s">
        <v>534</v>
      </c>
      <c r="U708" t="s">
        <v>394</v>
      </c>
      <c r="V708">
        <f>V643</f>
        <v>6040</v>
      </c>
      <c r="W708" s="4"/>
      <c r="X708">
        <f t="shared" si="100"/>
        <v>19630</v>
      </c>
      <c r="Z708">
        <f t="shared" si="101"/>
        <v>19630</v>
      </c>
      <c r="AE708" s="51" t="str">
        <f t="shared" si="98"/>
        <v>|</v>
      </c>
      <c r="AG708" s="1" t="s">
        <v>2297</v>
      </c>
    </row>
    <row r="709" spans="1:33" ht="30.75" customHeight="1">
      <c r="A709" s="218">
        <f t="shared" si="99"/>
        <v>506</v>
      </c>
      <c r="B709" s="521" t="s">
        <v>1236</v>
      </c>
      <c r="C709" s="1024">
        <v>266</v>
      </c>
      <c r="D709" s="219" t="s">
        <v>883</v>
      </c>
      <c r="H709" s="1" t="s">
        <v>384</v>
      </c>
      <c r="I709">
        <f>K708</f>
        <v>691.43</v>
      </c>
      <c r="J709" s="10">
        <f>J708</f>
        <v>16.600000000000001</v>
      </c>
      <c r="K709" s="38">
        <f>I709+J709</f>
        <v>708.03</v>
      </c>
      <c r="M709" s="8">
        <v>1</v>
      </c>
      <c r="N709" s="1" t="s">
        <v>883</v>
      </c>
      <c r="O709" s="1" t="s">
        <v>1237</v>
      </c>
      <c r="P709" s="8">
        <f>(C393/1*0.3)</f>
        <v>38.4</v>
      </c>
      <c r="Q709" s="1" t="s">
        <v>883</v>
      </c>
      <c r="R709" s="8">
        <f>(M709*P709)</f>
        <v>38.4</v>
      </c>
      <c r="S709" s="50">
        <f>3250*0.6%</f>
        <v>19.5</v>
      </c>
      <c r="T709" t="s">
        <v>1675</v>
      </c>
      <c r="U709" s="327" t="s">
        <v>4177</v>
      </c>
      <c r="V709">
        <f>V648</f>
        <v>43.2</v>
      </c>
      <c r="W709" s="4"/>
      <c r="X709">
        <f t="shared" si="100"/>
        <v>842.4</v>
      </c>
      <c r="Z709">
        <f t="shared" si="101"/>
        <v>842.4</v>
      </c>
      <c r="AE709" s="51" t="str">
        <f t="shared" si="98"/>
        <v>|</v>
      </c>
      <c r="AG709" s="1" t="s">
        <v>2297</v>
      </c>
    </row>
    <row r="710" spans="1:33" ht="24" customHeight="1">
      <c r="A710" s="218">
        <f t="shared" si="99"/>
        <v>507</v>
      </c>
      <c r="B710" s="219" t="s">
        <v>1238</v>
      </c>
      <c r="C710" s="535">
        <v>107.64</v>
      </c>
      <c r="D710" s="219" t="s">
        <v>620</v>
      </c>
      <c r="H710" s="1" t="s">
        <v>1387</v>
      </c>
      <c r="I710">
        <f>K709</f>
        <v>708.03</v>
      </c>
      <c r="J710" s="10">
        <f>J709</f>
        <v>16.600000000000001</v>
      </c>
      <c r="K710" s="38">
        <f>I710+J710</f>
        <v>724.63</v>
      </c>
      <c r="N710" s="1" t="s">
        <v>454</v>
      </c>
      <c r="O710" s="1" t="s">
        <v>138</v>
      </c>
      <c r="Q710" s="1" t="s">
        <v>454</v>
      </c>
      <c r="R710" s="8">
        <v>1.65</v>
      </c>
      <c r="S710" s="50">
        <v>3.5</v>
      </c>
      <c r="T710" t="s">
        <v>1456</v>
      </c>
      <c r="U710" t="s">
        <v>470</v>
      </c>
      <c r="V710">
        <f>C11</f>
        <v>884</v>
      </c>
      <c r="W710" s="4">
        <f>J719</f>
        <v>0</v>
      </c>
      <c r="X710">
        <f t="shared" si="100"/>
        <v>3094</v>
      </c>
      <c r="Z710">
        <f t="shared" si="101"/>
        <v>3094</v>
      </c>
      <c r="AE710" s="51" t="str">
        <f t="shared" si="98"/>
        <v>|</v>
      </c>
      <c r="AG710" s="1" t="s">
        <v>2297</v>
      </c>
    </row>
    <row r="711" spans="1:33" ht="24" customHeight="1">
      <c r="A711" s="218">
        <f t="shared" si="99"/>
        <v>508</v>
      </c>
      <c r="B711" s="219" t="s">
        <v>1240</v>
      </c>
      <c r="C711" s="221"/>
      <c r="D711" s="221"/>
      <c r="F711" s="1" t="s">
        <v>991</v>
      </c>
      <c r="O711" s="1" t="s">
        <v>140</v>
      </c>
      <c r="R711" s="1" t="s">
        <v>991</v>
      </c>
      <c r="S711" s="50">
        <v>21.2</v>
      </c>
      <c r="T711" t="s">
        <v>1456</v>
      </c>
      <c r="U711" t="s">
        <v>3538</v>
      </c>
      <c r="V711">
        <f>C12</f>
        <v>618</v>
      </c>
      <c r="W711" s="4"/>
      <c r="X711">
        <f t="shared" si="100"/>
        <v>13101.6</v>
      </c>
      <c r="Z711">
        <f t="shared" si="101"/>
        <v>13101.6</v>
      </c>
      <c r="AE711" s="51" t="str">
        <f t="shared" si="98"/>
        <v>|</v>
      </c>
      <c r="AG711" s="1" t="s">
        <v>2297</v>
      </c>
    </row>
    <row r="712" spans="1:33" ht="24" customHeight="1">
      <c r="A712" s="218">
        <f t="shared" si="99"/>
        <v>509</v>
      </c>
      <c r="B712" s="219" t="s">
        <v>2153</v>
      </c>
      <c r="C712" s="535">
        <v>11.55</v>
      </c>
      <c r="D712" s="219" t="s">
        <v>883</v>
      </c>
      <c r="R712" s="5" t="s">
        <v>1614</v>
      </c>
      <c r="S712" s="50">
        <v>35.299999999999997</v>
      </c>
      <c r="T712" t="s">
        <v>1456</v>
      </c>
      <c r="U712" t="s">
        <v>3539</v>
      </c>
      <c r="V712">
        <f>C13</f>
        <v>507</v>
      </c>
      <c r="W712" s="4"/>
      <c r="X712">
        <f t="shared" si="100"/>
        <v>17897.099999999999</v>
      </c>
      <c r="Z712">
        <f t="shared" si="101"/>
        <v>17897.099999999999</v>
      </c>
      <c r="AE712" s="51" t="str">
        <f t="shared" si="98"/>
        <v>|</v>
      </c>
      <c r="AG712" s="1" t="s">
        <v>2297</v>
      </c>
    </row>
    <row r="713" spans="1:33" ht="24" customHeight="1">
      <c r="A713" s="218">
        <f t="shared" si="99"/>
        <v>510</v>
      </c>
      <c r="B713" s="219" t="s">
        <v>1136</v>
      </c>
      <c r="C713" s="535">
        <v>16.399999999999999</v>
      </c>
      <c r="D713" s="219" t="s">
        <v>883</v>
      </c>
      <c r="F713" s="2" t="s">
        <v>1378</v>
      </c>
      <c r="H713" s="1" t="s">
        <v>191</v>
      </c>
      <c r="O713" s="1" t="s">
        <v>1593</v>
      </c>
      <c r="R713" s="8">
        <f>SUM(R709:R711)</f>
        <v>40.049999999999997</v>
      </c>
      <c r="U713" t="s">
        <v>4178</v>
      </c>
      <c r="V713">
        <f>V683</f>
        <v>0</v>
      </c>
      <c r="W713" s="4"/>
      <c r="X713" s="36">
        <f>SUM(X705:X712)</f>
        <v>78224.91</v>
      </c>
      <c r="Z713">
        <f t="shared" si="101"/>
        <v>78224.91</v>
      </c>
      <c r="AE713" s="51" t="str">
        <f t="shared" si="98"/>
        <v>|</v>
      </c>
      <c r="AG713" s="1" t="s">
        <v>2297</v>
      </c>
    </row>
    <row r="714" spans="1:33" ht="27" customHeight="1">
      <c r="A714" s="218">
        <f t="shared" si="99"/>
        <v>511</v>
      </c>
      <c r="B714" s="219" t="s">
        <v>1137</v>
      </c>
      <c r="C714" s="535">
        <v>27.85</v>
      </c>
      <c r="D714" s="219" t="s">
        <v>883</v>
      </c>
      <c r="H714" s="1" t="s">
        <v>1479</v>
      </c>
      <c r="R714" s="5" t="s">
        <v>1614</v>
      </c>
      <c r="U714" t="s">
        <v>4179</v>
      </c>
      <c r="V714">
        <f>V684</f>
        <v>0</v>
      </c>
      <c r="W714" s="4"/>
      <c r="X714" s="36">
        <f>X713/10</f>
        <v>7822.49</v>
      </c>
      <c r="Z714">
        <f t="shared" si="101"/>
        <v>7822.49</v>
      </c>
      <c r="AE714" s="51" t="str">
        <f t="shared" si="98"/>
        <v>|</v>
      </c>
      <c r="AG714" s="1" t="s">
        <v>2297</v>
      </c>
    </row>
    <row r="715" spans="1:33" ht="24" customHeight="1">
      <c r="A715" s="218">
        <f t="shared" si="99"/>
        <v>512</v>
      </c>
      <c r="B715" s="219" t="s">
        <v>1138</v>
      </c>
      <c r="C715" s="535">
        <v>49.9</v>
      </c>
      <c r="D715" s="219" t="s">
        <v>883</v>
      </c>
      <c r="H715" s="1" t="s">
        <v>1482</v>
      </c>
      <c r="O715" s="2" t="s">
        <v>673</v>
      </c>
      <c r="R715" s="1" t="s">
        <v>991</v>
      </c>
      <c r="S715" s="50">
        <v>1</v>
      </c>
      <c r="T715" t="s">
        <v>1364</v>
      </c>
      <c r="U715" t="s">
        <v>4206</v>
      </c>
      <c r="V715">
        <f>C25</f>
        <v>89.4</v>
      </c>
      <c r="W715" s="4"/>
      <c r="X715">
        <f>V715*S715</f>
        <v>89.4</v>
      </c>
      <c r="AE715" s="51" t="str">
        <f t="shared" si="98"/>
        <v>|</v>
      </c>
      <c r="AG715" s="1" t="s">
        <v>2297</v>
      </c>
    </row>
    <row r="716" spans="1:33" ht="24" customHeight="1">
      <c r="A716" s="218">
        <f t="shared" si="99"/>
        <v>513</v>
      </c>
      <c r="B716" s="219" t="s">
        <v>1140</v>
      </c>
      <c r="C716" s="535">
        <v>69.25</v>
      </c>
      <c r="D716" s="219" t="s">
        <v>883</v>
      </c>
      <c r="H716" s="5" t="s">
        <v>1614</v>
      </c>
      <c r="M716" s="15"/>
      <c r="O716" s="2" t="s">
        <v>2120</v>
      </c>
      <c r="U716" t="s">
        <v>4180</v>
      </c>
      <c r="V716">
        <f>V686</f>
        <v>0</v>
      </c>
      <c r="W716" s="4"/>
      <c r="X716" s="36">
        <f>SUM(X714:X715)</f>
        <v>7911.89</v>
      </c>
      <c r="Z716">
        <f>Z714</f>
        <v>7822.49</v>
      </c>
      <c r="AE716" s="51" t="str">
        <f t="shared" si="98"/>
        <v>|</v>
      </c>
      <c r="AG716" s="1" t="s">
        <v>2297</v>
      </c>
    </row>
    <row r="717" spans="1:33" ht="24" customHeight="1">
      <c r="A717" s="218">
        <f t="shared" si="99"/>
        <v>514</v>
      </c>
      <c r="B717" s="219" t="s">
        <v>1940</v>
      </c>
      <c r="C717" s="221"/>
      <c r="D717" s="219" t="s">
        <v>991</v>
      </c>
      <c r="F717" s="8">
        <v>0.4</v>
      </c>
      <c r="G717" s="7" t="s">
        <v>884</v>
      </c>
      <c r="H717" s="1" t="s">
        <v>1239</v>
      </c>
      <c r="I717" s="8">
        <f>(C268)</f>
        <v>17600</v>
      </c>
      <c r="J717" s="1" t="s">
        <v>884</v>
      </c>
      <c r="K717" s="8">
        <f>(F717*I717)</f>
        <v>7040</v>
      </c>
      <c r="M717" s="2" t="s">
        <v>1566</v>
      </c>
      <c r="N717" s="1" t="s">
        <v>1941</v>
      </c>
      <c r="O717" s="1" t="s">
        <v>334</v>
      </c>
      <c r="S717" s="415" t="s">
        <v>668</v>
      </c>
      <c r="U717" t="s">
        <v>4181</v>
      </c>
      <c r="V717" t="str">
        <f>V687</f>
        <v>LS</v>
      </c>
      <c r="W717" s="4"/>
      <c r="X717">
        <f>X716*0.5%</f>
        <v>39.56</v>
      </c>
      <c r="Z717">
        <f>Z716*0.5/100</f>
        <v>39.11</v>
      </c>
      <c r="AE717" s="51" t="str">
        <f t="shared" si="98"/>
        <v>|::</v>
      </c>
      <c r="AG717" s="1" t="s">
        <v>325</v>
      </c>
    </row>
    <row r="718" spans="1:33" ht="24" customHeight="1">
      <c r="A718" s="218">
        <f t="shared" si="99"/>
        <v>515</v>
      </c>
      <c r="B718" s="219" t="s">
        <v>244</v>
      </c>
      <c r="C718" s="535">
        <v>20</v>
      </c>
      <c r="D718" s="219" t="s">
        <v>883</v>
      </c>
      <c r="F718" s="8">
        <v>0.12</v>
      </c>
      <c r="G718" s="7" t="s">
        <v>884</v>
      </c>
      <c r="H718" s="1" t="s">
        <v>1195</v>
      </c>
      <c r="I718" s="8">
        <f>(C269)</f>
        <v>15500</v>
      </c>
      <c r="J718" s="1" t="s">
        <v>884</v>
      </c>
      <c r="K718" s="8">
        <f>(F718*I718)</f>
        <v>1860</v>
      </c>
      <c r="O718" s="5" t="s">
        <v>1614</v>
      </c>
      <c r="T718" s="3"/>
      <c r="U718" s="36" t="s">
        <v>3667</v>
      </c>
      <c r="W718" s="4"/>
      <c r="X718" s="38">
        <f>SUM(X716:X717)</f>
        <v>7951.45</v>
      </c>
      <c r="Z718" s="36">
        <f>SUM(Z716:Z717)</f>
        <v>7861.6</v>
      </c>
      <c r="AE718" s="51">
        <f t="shared" si="98"/>
        <v>0</v>
      </c>
    </row>
    <row r="719" spans="1:33" ht="24" customHeight="1">
      <c r="A719" s="218">
        <f t="shared" si="99"/>
        <v>516</v>
      </c>
      <c r="B719" s="219" t="s">
        <v>505</v>
      </c>
      <c r="C719" s="535">
        <v>45</v>
      </c>
      <c r="D719" s="219" t="s">
        <v>883</v>
      </c>
      <c r="H719" s="1" t="s">
        <v>2154</v>
      </c>
      <c r="I719" s="1" t="s">
        <v>991</v>
      </c>
      <c r="K719" s="1" t="s">
        <v>991</v>
      </c>
      <c r="M719" s="15">
        <v>2.69E-2</v>
      </c>
      <c r="N719" s="1" t="s">
        <v>884</v>
      </c>
      <c r="O719" s="503" t="s">
        <v>491</v>
      </c>
      <c r="P719" s="8">
        <f>C86</f>
        <v>34300</v>
      </c>
      <c r="Q719" s="1" t="s">
        <v>884</v>
      </c>
      <c r="R719" s="8">
        <f t="shared" ref="R719:R725" si="102">M719*P719</f>
        <v>922.67</v>
      </c>
      <c r="T719" s="3"/>
      <c r="W719" s="4"/>
      <c r="X719" s="5" t="s">
        <v>1614</v>
      </c>
      <c r="AE719" s="51">
        <f t="shared" si="98"/>
        <v>0</v>
      </c>
    </row>
    <row r="720" spans="1:33" ht="24" customHeight="1">
      <c r="A720" s="218">
        <f t="shared" si="99"/>
        <v>517</v>
      </c>
      <c r="B720" s="219" t="s">
        <v>1338</v>
      </c>
      <c r="C720" s="606"/>
      <c r="D720" s="219" t="s">
        <v>252</v>
      </c>
      <c r="F720" s="8">
        <v>98.5</v>
      </c>
      <c r="G720" s="7" t="s">
        <v>1804</v>
      </c>
      <c r="H720" s="1" t="s">
        <v>1450</v>
      </c>
      <c r="I720" s="8">
        <f>(C270)</f>
        <v>25.2</v>
      </c>
      <c r="J720" s="1" t="s">
        <v>1804</v>
      </c>
      <c r="K720" s="8">
        <f>(F720*I720)</f>
        <v>2482.1999999999998</v>
      </c>
      <c r="M720" s="15">
        <v>1.2949999999999999</v>
      </c>
      <c r="N720" s="1" t="s">
        <v>620</v>
      </c>
      <c r="O720" s="1" t="s">
        <v>1320</v>
      </c>
      <c r="P720" s="8">
        <f>C783</f>
        <v>387.4</v>
      </c>
      <c r="Q720" s="1" t="s">
        <v>620</v>
      </c>
      <c r="R720" s="8">
        <f t="shared" si="102"/>
        <v>501.68</v>
      </c>
      <c r="T720" s="3"/>
      <c r="U720" s="1" t="s">
        <v>390</v>
      </c>
      <c r="W720" s="4"/>
      <c r="X720" s="38">
        <f>(X718+C22)</f>
        <v>8065.05</v>
      </c>
      <c r="AE720" s="51">
        <f t="shared" si="98"/>
        <v>0</v>
      </c>
    </row>
    <row r="721" spans="1:33" ht="24" customHeight="1">
      <c r="A721" s="218">
        <f t="shared" si="99"/>
        <v>518</v>
      </c>
      <c r="B721" s="219" t="s">
        <v>244</v>
      </c>
      <c r="C721" s="535">
        <v>19.09</v>
      </c>
      <c r="D721" s="219" t="s">
        <v>883</v>
      </c>
      <c r="H721" s="1" t="s">
        <v>315</v>
      </c>
      <c r="I721" s="1" t="s">
        <v>991</v>
      </c>
      <c r="K721" s="1" t="s">
        <v>252</v>
      </c>
      <c r="M721" s="15">
        <v>1.8149999999999999</v>
      </c>
      <c r="N721" s="1" t="s">
        <v>620</v>
      </c>
      <c r="O721" s="1" t="s">
        <v>2128</v>
      </c>
      <c r="P721" s="8">
        <f>C31</f>
        <v>1457</v>
      </c>
      <c r="Q721" s="1" t="s">
        <v>620</v>
      </c>
      <c r="R721" s="8">
        <f t="shared" si="102"/>
        <v>2644.46</v>
      </c>
      <c r="T721" s="3"/>
      <c r="U721" s="1" t="s">
        <v>392</v>
      </c>
      <c r="W721" s="4"/>
      <c r="X721" s="38">
        <f>(X720+C24)</f>
        <v>8288.85</v>
      </c>
      <c r="AE721" s="51" t="str">
        <f t="shared" si="98"/>
        <v>|</v>
      </c>
      <c r="AG721" s="1" t="s">
        <v>2297</v>
      </c>
    </row>
    <row r="722" spans="1:33" ht="24" customHeight="1">
      <c r="A722" s="218">
        <f t="shared" si="99"/>
        <v>519</v>
      </c>
      <c r="B722" s="219" t="s">
        <v>505</v>
      </c>
      <c r="C722" s="535">
        <v>50.66</v>
      </c>
      <c r="D722" s="219" t="s">
        <v>883</v>
      </c>
      <c r="K722" s="5" t="s">
        <v>1614</v>
      </c>
      <c r="M722" s="8">
        <v>2</v>
      </c>
      <c r="N722" s="1" t="s">
        <v>883</v>
      </c>
      <c r="O722" s="1" t="s">
        <v>1754</v>
      </c>
      <c r="P722" s="8">
        <f>C299</f>
        <v>10.5</v>
      </c>
      <c r="Q722" s="1" t="s">
        <v>883</v>
      </c>
      <c r="R722" s="8">
        <f t="shared" si="102"/>
        <v>21</v>
      </c>
      <c r="T722" s="3"/>
      <c r="U722" s="1" t="s">
        <v>2270</v>
      </c>
      <c r="W722" s="4"/>
      <c r="X722" s="38">
        <f>(X721+C24)</f>
        <v>8512.65</v>
      </c>
      <c r="AE722" s="51" t="str">
        <f t="shared" si="98"/>
        <v>|</v>
      </c>
      <c r="AG722" s="1" t="s">
        <v>2297</v>
      </c>
    </row>
    <row r="723" spans="1:33" ht="24" customHeight="1">
      <c r="A723" s="218">
        <f t="shared" si="99"/>
        <v>520</v>
      </c>
      <c r="B723" s="219" t="s">
        <v>1647</v>
      </c>
      <c r="C723" s="535">
        <v>1183.82</v>
      </c>
      <c r="D723" s="219" t="s">
        <v>620</v>
      </c>
      <c r="H723" s="1" t="s">
        <v>674</v>
      </c>
      <c r="K723" s="8">
        <f>SUM(K717:K721)</f>
        <v>11382.2</v>
      </c>
      <c r="M723" s="8">
        <v>3</v>
      </c>
      <c r="N723" s="1" t="s">
        <v>883</v>
      </c>
      <c r="O723" s="1" t="s">
        <v>1648</v>
      </c>
      <c r="P723" s="8">
        <f>C295</f>
        <v>8.5</v>
      </c>
      <c r="Q723" s="1" t="s">
        <v>883</v>
      </c>
      <c r="R723" s="8">
        <f t="shared" si="102"/>
        <v>25.5</v>
      </c>
      <c r="T723" s="3"/>
      <c r="U723" s="1" t="s">
        <v>384</v>
      </c>
      <c r="W723" s="4"/>
      <c r="X723" s="38">
        <f>(X722+C24)</f>
        <v>8736.4500000000007</v>
      </c>
      <c r="AE723" s="51" t="str">
        <f t="shared" si="98"/>
        <v>|</v>
      </c>
      <c r="AG723" s="1" t="s">
        <v>2297</v>
      </c>
    </row>
    <row r="724" spans="1:33" ht="24" customHeight="1">
      <c r="A724" s="218">
        <f t="shared" si="99"/>
        <v>521</v>
      </c>
      <c r="B724" s="219" t="s">
        <v>1649</v>
      </c>
      <c r="C724" s="535">
        <v>1605</v>
      </c>
      <c r="D724" s="219" t="s">
        <v>620</v>
      </c>
      <c r="H724" s="1" t="s">
        <v>991</v>
      </c>
      <c r="K724" s="5" t="s">
        <v>1614</v>
      </c>
      <c r="M724" s="8">
        <v>1</v>
      </c>
      <c r="N724" s="1" t="s">
        <v>883</v>
      </c>
      <c r="O724" s="1" t="s">
        <v>1738</v>
      </c>
      <c r="P724" s="8">
        <f>C301</f>
        <v>21</v>
      </c>
      <c r="Q724" s="1" t="s">
        <v>883</v>
      </c>
      <c r="R724" s="8">
        <f t="shared" si="102"/>
        <v>21</v>
      </c>
      <c r="T724" s="3"/>
      <c r="U724" s="1" t="s">
        <v>1559</v>
      </c>
      <c r="W724" s="4"/>
      <c r="X724" s="38">
        <f>(X723+C24)</f>
        <v>8960.25</v>
      </c>
      <c r="AE724" s="51" t="str">
        <f t="shared" si="98"/>
        <v>|</v>
      </c>
      <c r="AG724" s="1" t="s">
        <v>2297</v>
      </c>
    </row>
    <row r="725" spans="1:33" ht="24" customHeight="1">
      <c r="A725" s="218">
        <f t="shared" si="99"/>
        <v>522</v>
      </c>
      <c r="B725" s="1" t="s">
        <v>6170</v>
      </c>
      <c r="C725" s="436">
        <v>10.050000000000001</v>
      </c>
      <c r="D725" s="439" t="s">
        <v>55</v>
      </c>
      <c r="F725" s="8">
        <v>10</v>
      </c>
      <c r="G725" s="7" t="s">
        <v>620</v>
      </c>
      <c r="H725" s="1" t="s">
        <v>504</v>
      </c>
      <c r="I725" s="8">
        <f>(K723/50)</f>
        <v>227.64</v>
      </c>
      <c r="J725" s="1" t="s">
        <v>620</v>
      </c>
      <c r="K725" s="8">
        <f>(F725*I725)</f>
        <v>2276.4</v>
      </c>
      <c r="M725" s="8">
        <v>1</v>
      </c>
      <c r="N725" s="1" t="s">
        <v>883</v>
      </c>
      <c r="O725" s="1" t="s">
        <v>2015</v>
      </c>
      <c r="P725" s="8">
        <f>C303</f>
        <v>4</v>
      </c>
      <c r="Q725" s="1" t="s">
        <v>883</v>
      </c>
      <c r="R725" s="8">
        <f t="shared" si="102"/>
        <v>4</v>
      </c>
      <c r="W725" s="4"/>
      <c r="AE725" s="51" t="str">
        <f t="shared" si="98"/>
        <v>|</v>
      </c>
      <c r="AG725" s="1" t="s">
        <v>2297</v>
      </c>
    </row>
    <row r="726" spans="1:33" ht="24" customHeight="1">
      <c r="A726" s="218">
        <f t="shared" si="99"/>
        <v>523</v>
      </c>
      <c r="B726" s="219" t="s">
        <v>1748</v>
      </c>
      <c r="C726" s="535">
        <v>147.6</v>
      </c>
      <c r="D726" s="219" t="s">
        <v>1804</v>
      </c>
      <c r="F726" s="8">
        <v>3.8</v>
      </c>
      <c r="G726" s="7" t="s">
        <v>784</v>
      </c>
      <c r="H726" s="1" t="s">
        <v>506</v>
      </c>
      <c r="I726" s="8">
        <f>(C16)</f>
        <v>926</v>
      </c>
      <c r="J726" s="1" t="s">
        <v>784</v>
      </c>
      <c r="K726" s="8">
        <f>(F726*I726)</f>
        <v>3518.8</v>
      </c>
      <c r="N726" s="1" t="s">
        <v>454</v>
      </c>
      <c r="O726" s="1" t="s">
        <v>455</v>
      </c>
      <c r="Q726" s="1" t="s">
        <v>454</v>
      </c>
      <c r="R726" s="8">
        <v>0</v>
      </c>
      <c r="W726" s="4"/>
      <c r="AE726" s="51" t="str">
        <f t="shared" si="98"/>
        <v>|</v>
      </c>
      <c r="AG726" s="1" t="s">
        <v>2297</v>
      </c>
    </row>
    <row r="727" spans="1:33" ht="24" customHeight="1">
      <c r="A727" s="218">
        <f t="shared" si="99"/>
        <v>524</v>
      </c>
      <c r="B727" s="219" t="s">
        <v>1749</v>
      </c>
      <c r="C727" s="535">
        <v>147.6</v>
      </c>
      <c r="D727" s="219" t="s">
        <v>1804</v>
      </c>
      <c r="F727" s="8">
        <v>5.4</v>
      </c>
      <c r="G727" s="7" t="s">
        <v>784</v>
      </c>
      <c r="H727" s="1" t="s">
        <v>1936</v>
      </c>
      <c r="I727" s="8">
        <f>(C12)</f>
        <v>618</v>
      </c>
      <c r="J727" s="1" t="s">
        <v>784</v>
      </c>
      <c r="K727" s="8">
        <f>(F727*I727)</f>
        <v>3337.2</v>
      </c>
      <c r="R727" s="5" t="s">
        <v>1614</v>
      </c>
      <c r="W727" s="4"/>
      <c r="AE727" s="51" t="str">
        <f t="shared" si="98"/>
        <v>|</v>
      </c>
      <c r="AG727" s="1" t="s">
        <v>2297</v>
      </c>
    </row>
    <row r="728" spans="1:33" ht="24" customHeight="1">
      <c r="A728" s="218">
        <f t="shared" si="99"/>
        <v>525</v>
      </c>
      <c r="B728" s="219" t="s">
        <v>1750</v>
      </c>
      <c r="C728" s="535">
        <v>147.6</v>
      </c>
      <c r="D728" s="219" t="s">
        <v>1804</v>
      </c>
      <c r="G728" s="7" t="s">
        <v>454</v>
      </c>
      <c r="H728" s="1" t="s">
        <v>1321</v>
      </c>
      <c r="J728" s="1" t="s">
        <v>454</v>
      </c>
      <c r="K728" s="8">
        <v>5</v>
      </c>
      <c r="O728" s="2" t="s">
        <v>12</v>
      </c>
      <c r="R728" s="8">
        <f>SUM(R719:R726)</f>
        <v>4140.3100000000004</v>
      </c>
      <c r="T728" s="36">
        <v>4.2</v>
      </c>
      <c r="U728" s="36" t="s">
        <v>4843</v>
      </c>
      <c r="W728" s="4"/>
      <c r="AE728" s="51" t="str">
        <f t="shared" si="98"/>
        <v>|</v>
      </c>
      <c r="AG728" s="1" t="s">
        <v>2297</v>
      </c>
    </row>
    <row r="729" spans="1:33" ht="24" customHeight="1">
      <c r="A729" s="218">
        <f t="shared" si="99"/>
        <v>526</v>
      </c>
      <c r="B729" s="219" t="s">
        <v>659</v>
      </c>
      <c r="C729" s="535">
        <v>1250</v>
      </c>
      <c r="D729" s="219" t="s">
        <v>620</v>
      </c>
      <c r="K729" s="5" t="s">
        <v>1614</v>
      </c>
      <c r="R729" s="5" t="s">
        <v>1614</v>
      </c>
      <c r="S729" s="50">
        <v>5</v>
      </c>
      <c r="T729" t="s">
        <v>1364</v>
      </c>
      <c r="U729" t="s">
        <v>4174</v>
      </c>
      <c r="V729">
        <f>V675</f>
        <v>1822.71</v>
      </c>
      <c r="W729" s="4"/>
      <c r="X729">
        <f t="shared" ref="X729:X736" si="103">V729*S729</f>
        <v>9113.5499999999993</v>
      </c>
      <c r="AE729" s="51" t="str">
        <f t="shared" si="98"/>
        <v>|</v>
      </c>
      <c r="AG729" s="1" t="s">
        <v>2297</v>
      </c>
    </row>
    <row r="730" spans="1:33" ht="24" customHeight="1">
      <c r="A730" s="218">
        <f t="shared" si="99"/>
        <v>527</v>
      </c>
      <c r="B730" s="219" t="s">
        <v>661</v>
      </c>
      <c r="C730" s="535">
        <v>1250</v>
      </c>
      <c r="D730" s="219" t="s">
        <v>620</v>
      </c>
      <c r="H730" s="1" t="s">
        <v>446</v>
      </c>
      <c r="K730" s="8">
        <f>SUM(K725:K728)</f>
        <v>9137.4</v>
      </c>
      <c r="N730" s="1" t="s">
        <v>991</v>
      </c>
      <c r="O730" s="2" t="s">
        <v>561</v>
      </c>
      <c r="R730" s="8">
        <f>R728/M720</f>
        <v>3197.15</v>
      </c>
      <c r="S730" s="50">
        <v>3.3</v>
      </c>
      <c r="T730" t="s">
        <v>1364</v>
      </c>
      <c r="U730" t="s">
        <v>4175</v>
      </c>
      <c r="V730">
        <f t="shared" ref="V730:V739" si="104">V676</f>
        <v>1537.21</v>
      </c>
      <c r="W730" s="4"/>
      <c r="X730">
        <f t="shared" si="103"/>
        <v>5072.79</v>
      </c>
      <c r="AE730" s="51" t="str">
        <f t="shared" si="98"/>
        <v>|</v>
      </c>
      <c r="AG730" s="1" t="s">
        <v>2297</v>
      </c>
    </row>
    <row r="731" spans="1:33" ht="24" customHeight="1">
      <c r="A731" s="218">
        <f t="shared" si="99"/>
        <v>528</v>
      </c>
      <c r="B731" s="219" t="s">
        <v>1258</v>
      </c>
      <c r="C731" s="535">
        <v>1250</v>
      </c>
      <c r="D731" s="219" t="s">
        <v>620</v>
      </c>
      <c r="K731" s="5" t="s">
        <v>1614</v>
      </c>
      <c r="R731" s="5" t="s">
        <v>2090</v>
      </c>
      <c r="S731" s="50">
        <v>4.79</v>
      </c>
      <c r="T731" t="s">
        <v>1364</v>
      </c>
      <c r="U731" t="s">
        <v>4176</v>
      </c>
      <c r="V731">
        <f t="shared" si="104"/>
        <v>1977.76</v>
      </c>
      <c r="W731" s="4"/>
      <c r="X731">
        <f t="shared" si="103"/>
        <v>9473.4699999999993</v>
      </c>
      <c r="AE731" s="51" t="str">
        <f t="shared" si="98"/>
        <v>|</v>
      </c>
      <c r="AG731" s="1" t="s">
        <v>2297</v>
      </c>
    </row>
    <row r="732" spans="1:33" ht="24" customHeight="1">
      <c r="A732" s="218">
        <f t="shared" si="99"/>
        <v>529</v>
      </c>
      <c r="B732" s="219" t="s">
        <v>524</v>
      </c>
      <c r="C732" s="535">
        <v>1250</v>
      </c>
      <c r="D732" s="219" t="s">
        <v>620</v>
      </c>
      <c r="H732" s="1" t="s">
        <v>561</v>
      </c>
      <c r="K732" s="8">
        <f>(K730/10)</f>
        <v>913.74</v>
      </c>
      <c r="M732" s="2" t="s">
        <v>1566</v>
      </c>
      <c r="N732" s="1" t="s">
        <v>526</v>
      </c>
      <c r="O732" s="1" t="s">
        <v>527</v>
      </c>
      <c r="S732" s="50">
        <v>3.5</v>
      </c>
      <c r="T732" t="s">
        <v>534</v>
      </c>
      <c r="U732" t="s">
        <v>394</v>
      </c>
      <c r="V732">
        <f t="shared" si="104"/>
        <v>6040</v>
      </c>
      <c r="W732" s="4"/>
      <c r="X732">
        <f t="shared" si="103"/>
        <v>21140</v>
      </c>
      <c r="AE732" s="51" t="str">
        <f t="shared" si="98"/>
        <v>|</v>
      </c>
      <c r="AG732" s="1" t="s">
        <v>2297</v>
      </c>
    </row>
    <row r="733" spans="1:33" ht="24" customHeight="1">
      <c r="A733" s="218">
        <f t="shared" si="99"/>
        <v>530</v>
      </c>
      <c r="B733" s="219" t="s">
        <v>528</v>
      </c>
      <c r="C733" s="535">
        <v>1250</v>
      </c>
      <c r="D733" s="219" t="s">
        <v>620</v>
      </c>
      <c r="K733" s="5" t="s">
        <v>2090</v>
      </c>
      <c r="O733" s="5" t="s">
        <v>1614</v>
      </c>
      <c r="S733" s="50">
        <v>28</v>
      </c>
      <c r="T733" t="s">
        <v>1675</v>
      </c>
      <c r="U733" t="s">
        <v>4183</v>
      </c>
      <c r="V733">
        <f t="shared" si="104"/>
        <v>43.2</v>
      </c>
      <c r="W733" s="4"/>
      <c r="X733">
        <f t="shared" si="103"/>
        <v>1209.5999999999999</v>
      </c>
      <c r="AE733" s="51" t="str">
        <f t="shared" si="98"/>
        <v>|</v>
      </c>
      <c r="AG733" s="1" t="s">
        <v>2297</v>
      </c>
    </row>
    <row r="734" spans="1:33" ht="24" customHeight="1">
      <c r="A734" s="218">
        <f t="shared" si="99"/>
        <v>531</v>
      </c>
      <c r="B734" s="219" t="s">
        <v>776</v>
      </c>
      <c r="C734" s="535">
        <v>1250</v>
      </c>
      <c r="D734" s="219" t="s">
        <v>620</v>
      </c>
      <c r="M734" s="15">
        <v>2.5499999999999998E-2</v>
      </c>
      <c r="N734" s="1" t="s">
        <v>884</v>
      </c>
      <c r="O734" s="1" t="s">
        <v>1337</v>
      </c>
      <c r="P734" s="8">
        <f>C86</f>
        <v>34300</v>
      </c>
      <c r="Q734" s="1" t="s">
        <v>884</v>
      </c>
      <c r="R734" s="8">
        <f t="shared" ref="R734:R740" si="105">M734*P734</f>
        <v>874.65</v>
      </c>
      <c r="S734" s="50">
        <v>3.5</v>
      </c>
      <c r="T734" t="s">
        <v>1456</v>
      </c>
      <c r="U734" t="s">
        <v>470</v>
      </c>
      <c r="V734">
        <f t="shared" si="104"/>
        <v>884</v>
      </c>
      <c r="W734" s="4"/>
      <c r="X734">
        <f t="shared" si="103"/>
        <v>3094</v>
      </c>
      <c r="AE734" s="51" t="str">
        <f t="shared" si="98"/>
        <v>|</v>
      </c>
      <c r="AG734" s="1" t="s">
        <v>2297</v>
      </c>
    </row>
    <row r="735" spans="1:33" ht="24" customHeight="1">
      <c r="A735" s="218">
        <f t="shared" si="99"/>
        <v>532</v>
      </c>
      <c r="B735" s="219" t="s">
        <v>1250</v>
      </c>
      <c r="C735" s="535">
        <v>1250</v>
      </c>
      <c r="D735" s="219" t="s">
        <v>620</v>
      </c>
      <c r="F735" s="2" t="s">
        <v>2079</v>
      </c>
      <c r="G735" s="7" t="s">
        <v>2289</v>
      </c>
      <c r="H735" s="1" t="s">
        <v>11</v>
      </c>
      <c r="M735" s="15">
        <v>1.1299999999999999</v>
      </c>
      <c r="N735" s="1" t="s">
        <v>620</v>
      </c>
      <c r="O735" s="1" t="s">
        <v>1320</v>
      </c>
      <c r="P735" s="8">
        <f>C783</f>
        <v>387.4</v>
      </c>
      <c r="Q735" s="1" t="s">
        <v>620</v>
      </c>
      <c r="R735" s="8">
        <f t="shared" si="105"/>
        <v>437.76</v>
      </c>
      <c r="S735" s="50">
        <v>21.2</v>
      </c>
      <c r="T735" t="s">
        <v>1456</v>
      </c>
      <c r="U735" t="s">
        <v>3538</v>
      </c>
      <c r="V735">
        <f t="shared" si="104"/>
        <v>618</v>
      </c>
      <c r="W735" s="4"/>
      <c r="X735">
        <f t="shared" si="103"/>
        <v>13101.6</v>
      </c>
      <c r="AE735" s="51" t="str">
        <f t="shared" si="98"/>
        <v>|</v>
      </c>
      <c r="AG735" s="1" t="s">
        <v>2297</v>
      </c>
    </row>
    <row r="736" spans="1:33" ht="24" customHeight="1">
      <c r="A736" s="218">
        <f t="shared" si="99"/>
        <v>533</v>
      </c>
      <c r="B736" s="219" t="s">
        <v>1251</v>
      </c>
      <c r="C736" s="535">
        <v>1250</v>
      </c>
      <c r="D736" s="219" t="s">
        <v>620</v>
      </c>
      <c r="H736" s="1" t="s">
        <v>660</v>
      </c>
      <c r="M736" s="15">
        <v>1.6191</v>
      </c>
      <c r="N736" s="1" t="s">
        <v>620</v>
      </c>
      <c r="O736" s="1" t="s">
        <v>2128</v>
      </c>
      <c r="P736" s="8">
        <f>C31</f>
        <v>1457</v>
      </c>
      <c r="Q736" s="1" t="s">
        <v>620</v>
      </c>
      <c r="R736" s="8">
        <f t="shared" si="105"/>
        <v>2359.0300000000002</v>
      </c>
      <c r="S736" s="50">
        <v>35.299999999999997</v>
      </c>
      <c r="T736" t="s">
        <v>1456</v>
      </c>
      <c r="U736" t="s">
        <v>3539</v>
      </c>
      <c r="V736">
        <f t="shared" si="104"/>
        <v>507</v>
      </c>
      <c r="W736" s="4"/>
      <c r="X736">
        <f t="shared" si="103"/>
        <v>17897.099999999999</v>
      </c>
      <c r="AE736" s="51" t="str">
        <f t="shared" si="98"/>
        <v>|</v>
      </c>
      <c r="AG736" s="1" t="s">
        <v>2297</v>
      </c>
    </row>
    <row r="737" spans="1:33" ht="24" customHeight="1">
      <c r="A737" s="218">
        <f t="shared" si="99"/>
        <v>534</v>
      </c>
      <c r="B737" s="219" t="s">
        <v>995</v>
      </c>
      <c r="C737" s="535">
        <v>1250</v>
      </c>
      <c r="D737" s="219" t="s">
        <v>620</v>
      </c>
      <c r="H737" s="1" t="s">
        <v>662</v>
      </c>
      <c r="M737" s="8">
        <v>2</v>
      </c>
      <c r="N737" s="1" t="s">
        <v>883</v>
      </c>
      <c r="O737" s="1" t="s">
        <v>1754</v>
      </c>
      <c r="P737" s="8">
        <f>C299</f>
        <v>10.5</v>
      </c>
      <c r="Q737" s="1" t="s">
        <v>883</v>
      </c>
      <c r="R737" s="8">
        <f t="shared" si="105"/>
        <v>21</v>
      </c>
      <c r="U737" s="36" t="s">
        <v>4178</v>
      </c>
      <c r="V737">
        <f t="shared" si="104"/>
        <v>0</v>
      </c>
      <c r="W737" s="4"/>
      <c r="X737" s="36">
        <f>SUM(X729:X736)</f>
        <v>80102.11</v>
      </c>
      <c r="AE737" s="51" t="str">
        <f t="shared" si="98"/>
        <v>|</v>
      </c>
      <c r="AG737" s="1" t="s">
        <v>2297</v>
      </c>
    </row>
    <row r="738" spans="1:33" ht="24" customHeight="1">
      <c r="A738" s="218">
        <f t="shared" si="99"/>
        <v>535</v>
      </c>
      <c r="B738" s="219" t="s">
        <v>997</v>
      </c>
      <c r="C738" s="535">
        <v>1250</v>
      </c>
      <c r="D738" s="219" t="s">
        <v>620</v>
      </c>
      <c r="H738" s="1" t="s">
        <v>523</v>
      </c>
      <c r="M738" s="8">
        <v>3</v>
      </c>
      <c r="N738" s="1" t="s">
        <v>883</v>
      </c>
      <c r="O738" s="1" t="s">
        <v>1648</v>
      </c>
      <c r="P738" s="8">
        <f>C295</f>
        <v>8.5</v>
      </c>
      <c r="Q738" s="1" t="s">
        <v>883</v>
      </c>
      <c r="R738" s="8">
        <f t="shared" si="105"/>
        <v>25.5</v>
      </c>
      <c r="U738" s="36" t="s">
        <v>4179</v>
      </c>
      <c r="V738">
        <f t="shared" si="104"/>
        <v>0</v>
      </c>
      <c r="W738" s="4"/>
      <c r="X738" s="36">
        <f>X737/10</f>
        <v>8010.21</v>
      </c>
      <c r="Y738">
        <f>X738</f>
        <v>8010.21</v>
      </c>
      <c r="AE738" s="51" t="str">
        <f t="shared" si="98"/>
        <v>|</v>
      </c>
      <c r="AG738" s="1" t="s">
        <v>2297</v>
      </c>
    </row>
    <row r="739" spans="1:33" ht="24" customHeight="1">
      <c r="A739" s="218">
        <f t="shared" si="99"/>
        <v>536</v>
      </c>
      <c r="B739" s="219" t="s">
        <v>958</v>
      </c>
      <c r="C739" s="535">
        <v>1250</v>
      </c>
      <c r="D739" s="219" t="s">
        <v>620</v>
      </c>
      <c r="H739" s="1" t="s">
        <v>525</v>
      </c>
      <c r="M739" s="8">
        <v>1</v>
      </c>
      <c r="N739" s="1" t="s">
        <v>883</v>
      </c>
      <c r="O739" s="1" t="s">
        <v>1738</v>
      </c>
      <c r="P739" s="8">
        <f>C301</f>
        <v>21</v>
      </c>
      <c r="Q739" s="1" t="s">
        <v>883</v>
      </c>
      <c r="R739" s="8">
        <f t="shared" si="105"/>
        <v>21</v>
      </c>
      <c r="S739" s="50">
        <v>1</v>
      </c>
      <c r="T739" t="s">
        <v>1364</v>
      </c>
      <c r="U739" t="s">
        <v>4206</v>
      </c>
      <c r="V739">
        <f t="shared" si="104"/>
        <v>89.4</v>
      </c>
      <c r="W739" s="4"/>
      <c r="X739">
        <f>V739</f>
        <v>89.4</v>
      </c>
      <c r="AE739" s="51" t="str">
        <f t="shared" si="98"/>
        <v>|</v>
      </c>
      <c r="AG739" s="1" t="s">
        <v>2297</v>
      </c>
    </row>
    <row r="740" spans="1:33" ht="24" customHeight="1">
      <c r="A740" s="218">
        <f t="shared" si="99"/>
        <v>537</v>
      </c>
      <c r="B740" s="219" t="s">
        <v>1250</v>
      </c>
      <c r="C740" s="535">
        <v>1250</v>
      </c>
      <c r="D740" s="219" t="s">
        <v>620</v>
      </c>
      <c r="H740" s="1" t="s">
        <v>2</v>
      </c>
      <c r="M740" s="8">
        <v>1</v>
      </c>
      <c r="N740" s="1" t="s">
        <v>883</v>
      </c>
      <c r="O740" s="1" t="s">
        <v>2015</v>
      </c>
      <c r="P740" s="8">
        <f>C303</f>
        <v>4</v>
      </c>
      <c r="Q740" s="1" t="s">
        <v>883</v>
      </c>
      <c r="R740" s="8">
        <f t="shared" si="105"/>
        <v>4</v>
      </c>
      <c r="U740" t="s">
        <v>4180</v>
      </c>
      <c r="W740" s="4"/>
      <c r="X740" s="36">
        <f>SUM(X738:X739)</f>
        <v>8099.61</v>
      </c>
      <c r="Y740">
        <f>SUM(Y738:Y739)</f>
        <v>8010.21</v>
      </c>
      <c r="AE740" s="51" t="str">
        <f t="shared" si="98"/>
        <v>|</v>
      </c>
      <c r="AG740" s="1" t="s">
        <v>2297</v>
      </c>
    </row>
    <row r="741" spans="1:33" ht="24" customHeight="1">
      <c r="A741" s="218">
        <f t="shared" si="99"/>
        <v>538</v>
      </c>
      <c r="B741" s="219" t="s">
        <v>1687</v>
      </c>
      <c r="C741" s="221"/>
      <c r="D741" s="219" t="s">
        <v>991</v>
      </c>
      <c r="H741" s="1" t="s">
        <v>1249</v>
      </c>
      <c r="N741" s="1" t="s">
        <v>454</v>
      </c>
      <c r="O741" s="1" t="s">
        <v>455</v>
      </c>
      <c r="Q741" s="1" t="s">
        <v>454</v>
      </c>
      <c r="R741" s="8">
        <v>0</v>
      </c>
      <c r="S741" s="415" t="s">
        <v>668</v>
      </c>
      <c r="U741" t="s">
        <v>4181</v>
      </c>
      <c r="V741" s="415" t="s">
        <v>668</v>
      </c>
      <c r="W741" s="4"/>
      <c r="X741">
        <f>X740*0.5%</f>
        <v>40.5</v>
      </c>
      <c r="Y741">
        <f>Y740*0.5/100</f>
        <v>40.049999999999997</v>
      </c>
      <c r="AE741" s="51" t="str">
        <f t="shared" si="98"/>
        <v>|</v>
      </c>
      <c r="AG741" s="1" t="s">
        <v>2297</v>
      </c>
    </row>
    <row r="742" spans="1:33" ht="24" customHeight="1">
      <c r="A742" s="218">
        <f t="shared" si="99"/>
        <v>539</v>
      </c>
      <c r="B742" s="219" t="s">
        <v>1689</v>
      </c>
      <c r="C742" s="535">
        <v>65</v>
      </c>
      <c r="D742" s="219" t="s">
        <v>1747</v>
      </c>
      <c r="H742" s="5" t="s">
        <v>1614</v>
      </c>
      <c r="I742" s="5" t="s">
        <v>1614</v>
      </c>
      <c r="J742" s="1" t="s">
        <v>1614</v>
      </c>
      <c r="R742" s="5" t="s">
        <v>1614</v>
      </c>
      <c r="T742" s="3"/>
      <c r="U742" s="36" t="s">
        <v>3667</v>
      </c>
      <c r="W742" s="4"/>
      <c r="X742" s="38">
        <f>SUM(X740:X741)</f>
        <v>8140.11</v>
      </c>
      <c r="Y742" s="36">
        <f>SUM(Y740:Y741)</f>
        <v>8050.26</v>
      </c>
      <c r="AE742" s="51" t="str">
        <f t="shared" si="98"/>
        <v>|</v>
      </c>
      <c r="AG742" s="1" t="s">
        <v>2297</v>
      </c>
    </row>
    <row r="743" spans="1:33" ht="24" customHeight="1">
      <c r="A743" s="218">
        <f t="shared" si="99"/>
        <v>540</v>
      </c>
      <c r="B743" s="521" t="s">
        <v>26</v>
      </c>
      <c r="C743" s="418">
        <v>21.5</v>
      </c>
      <c r="D743" s="219" t="s">
        <v>1747</v>
      </c>
      <c r="F743" s="8">
        <v>13.46</v>
      </c>
      <c r="G743" s="7" t="s">
        <v>272</v>
      </c>
      <c r="H743" s="1" t="s">
        <v>273</v>
      </c>
      <c r="I743" s="8">
        <f>C34/1000</f>
        <v>53</v>
      </c>
      <c r="J743" s="1" t="s">
        <v>272</v>
      </c>
      <c r="K743" s="8">
        <f>(F743*I743)</f>
        <v>713.38</v>
      </c>
      <c r="O743" s="2" t="s">
        <v>27</v>
      </c>
      <c r="R743" s="8">
        <f>SUM(R734:R741)</f>
        <v>3742.94</v>
      </c>
      <c r="T743" s="3"/>
      <c r="W743" s="4"/>
      <c r="X743" s="5" t="s">
        <v>1614</v>
      </c>
      <c r="AE743" s="51" t="str">
        <f t="shared" si="98"/>
        <v>|</v>
      </c>
      <c r="AG743" s="1" t="s">
        <v>2297</v>
      </c>
    </row>
    <row r="744" spans="1:33" ht="24" customHeight="1">
      <c r="A744" s="218">
        <f t="shared" si="99"/>
        <v>541</v>
      </c>
      <c r="B744" s="219" t="s">
        <v>28</v>
      </c>
      <c r="C744" s="535">
        <v>110.95</v>
      </c>
      <c r="D744" s="219" t="s">
        <v>1747</v>
      </c>
      <c r="H744" s="1" t="s">
        <v>996</v>
      </c>
      <c r="R744" s="5" t="s">
        <v>1614</v>
      </c>
      <c r="T744" s="3"/>
      <c r="U744" s="1" t="s">
        <v>390</v>
      </c>
      <c r="W744" s="4"/>
      <c r="X744" s="38">
        <f>(X742+C22)</f>
        <v>8253.7099999999991</v>
      </c>
      <c r="AE744" s="51" t="str">
        <f t="shared" si="98"/>
        <v>|</v>
      </c>
      <c r="AG744" s="1" t="s">
        <v>2297</v>
      </c>
    </row>
    <row r="745" spans="1:33" ht="24" customHeight="1">
      <c r="A745" s="218">
        <f t="shared" si="99"/>
        <v>542</v>
      </c>
      <c r="B745" s="219" t="s">
        <v>1036</v>
      </c>
      <c r="C745" s="535">
        <v>399</v>
      </c>
      <c r="D745" s="219" t="s">
        <v>1747</v>
      </c>
      <c r="F745" s="8">
        <v>4</v>
      </c>
      <c r="G745" s="7" t="s">
        <v>272</v>
      </c>
      <c r="H745" s="1" t="s">
        <v>998</v>
      </c>
      <c r="I745" s="8">
        <f>C34/1000</f>
        <v>53</v>
      </c>
      <c r="J745" s="1" t="s">
        <v>272</v>
      </c>
      <c r="K745" s="8">
        <f>(F745*I745)</f>
        <v>212</v>
      </c>
      <c r="O745" s="2" t="s">
        <v>561</v>
      </c>
      <c r="R745" s="8">
        <f>R743/M736</f>
        <v>2311.7399999999998</v>
      </c>
      <c r="T745" s="3"/>
      <c r="U745" s="1" t="s">
        <v>392</v>
      </c>
      <c r="W745" s="4"/>
      <c r="X745" s="38">
        <f>(X744+C24)</f>
        <v>8477.51</v>
      </c>
      <c r="AE745" s="51" t="str">
        <f t="shared" si="98"/>
        <v>|</v>
      </c>
      <c r="AG745" s="1" t="s">
        <v>2297</v>
      </c>
    </row>
    <row r="746" spans="1:33" ht="24" customHeight="1">
      <c r="A746" s="218">
        <f t="shared" si="99"/>
        <v>543</v>
      </c>
      <c r="B746" s="219" t="s">
        <v>911</v>
      </c>
      <c r="C746" s="535">
        <v>92</v>
      </c>
      <c r="D746" s="219" t="s">
        <v>1747</v>
      </c>
      <c r="H746" s="1" t="s">
        <v>1049</v>
      </c>
      <c r="R746" s="5" t="s">
        <v>2090</v>
      </c>
      <c r="T746" s="3"/>
      <c r="U746" s="1" t="s">
        <v>2270</v>
      </c>
      <c r="W746" s="4"/>
      <c r="X746" s="38">
        <f>(X745+C24)</f>
        <v>8701.31</v>
      </c>
      <c r="Y746">
        <f>X746-X745</f>
        <v>223.8</v>
      </c>
      <c r="AE746" s="51" t="str">
        <f t="shared" si="98"/>
        <v>|</v>
      </c>
      <c r="AG746" s="1" t="s">
        <v>2297</v>
      </c>
    </row>
    <row r="747" spans="1:33" ht="24" customHeight="1">
      <c r="A747" s="218">
        <f t="shared" si="99"/>
        <v>544</v>
      </c>
      <c r="B747" s="219" t="s">
        <v>316</v>
      </c>
      <c r="C747" s="535">
        <v>174.24</v>
      </c>
      <c r="D747" s="219" t="s">
        <v>1747</v>
      </c>
      <c r="F747" s="8"/>
      <c r="G747" s="7" t="s">
        <v>454</v>
      </c>
      <c r="H747" s="1" t="s">
        <v>1686</v>
      </c>
      <c r="J747" s="1" t="s">
        <v>454</v>
      </c>
      <c r="K747" s="1020">
        <v>40</v>
      </c>
      <c r="T747" s="3"/>
      <c r="U747" s="1" t="s">
        <v>384</v>
      </c>
      <c r="W747" s="4"/>
      <c r="X747" s="38">
        <f>(X746+C24)</f>
        <v>8925.11</v>
      </c>
      <c r="AE747" s="51" t="str">
        <f t="shared" si="98"/>
        <v>|</v>
      </c>
      <c r="AG747" s="1" t="s">
        <v>2297</v>
      </c>
    </row>
    <row r="748" spans="1:33" ht="24" customHeight="1">
      <c r="A748" s="218">
        <f t="shared" si="99"/>
        <v>545</v>
      </c>
      <c r="B748" s="219" t="s">
        <v>318</v>
      </c>
      <c r="C748" s="535">
        <v>215.06</v>
      </c>
      <c r="D748" s="219" t="s">
        <v>1747</v>
      </c>
      <c r="H748" s="1" t="s">
        <v>1688</v>
      </c>
      <c r="K748" s="5" t="s">
        <v>1614</v>
      </c>
      <c r="M748" s="2" t="s">
        <v>1566</v>
      </c>
      <c r="N748" s="1" t="s">
        <v>320</v>
      </c>
      <c r="O748" s="1" t="s">
        <v>1650</v>
      </c>
      <c r="T748" s="3"/>
      <c r="U748" s="1" t="s">
        <v>1559</v>
      </c>
      <c r="W748" s="4"/>
      <c r="X748" s="38">
        <f t="shared" ref="X748:X753" si="106">(X747+C24)</f>
        <v>9148.91</v>
      </c>
      <c r="Y748">
        <f>X748+Y746</f>
        <v>9372.7099999999991</v>
      </c>
      <c r="AE748" s="51" t="str">
        <f t="shared" si="98"/>
        <v>|</v>
      </c>
      <c r="AG748" s="1" t="s">
        <v>2297</v>
      </c>
    </row>
    <row r="749" spans="1:33" ht="24" customHeight="1">
      <c r="A749" s="218">
        <f t="shared" si="99"/>
        <v>546</v>
      </c>
      <c r="B749" s="219" t="s">
        <v>1651</v>
      </c>
      <c r="C749" s="535">
        <v>97.24</v>
      </c>
      <c r="D749" s="219" t="s">
        <v>1747</v>
      </c>
      <c r="H749" s="2" t="s">
        <v>3677</v>
      </c>
      <c r="K749" s="8">
        <f>SUM(K743:K747)</f>
        <v>965.38</v>
      </c>
      <c r="O749" s="5" t="s">
        <v>1614</v>
      </c>
      <c r="W749" s="4"/>
      <c r="X749" s="38">
        <f t="shared" si="106"/>
        <v>9238.31</v>
      </c>
      <c r="Y749">
        <f>Y748-X748</f>
        <v>223.8</v>
      </c>
      <c r="AE749" s="51" t="str">
        <f t="shared" ref="AE749:AE812" si="107">AG749</f>
        <v>|</v>
      </c>
      <c r="AG749" s="1" t="s">
        <v>2297</v>
      </c>
    </row>
    <row r="750" spans="1:33" ht="24" customHeight="1">
      <c r="A750" s="218">
        <f t="shared" si="99"/>
        <v>547</v>
      </c>
      <c r="B750" s="219" t="s">
        <v>1455</v>
      </c>
      <c r="C750" s="535">
        <v>168.96</v>
      </c>
      <c r="D750" s="219" t="s">
        <v>1747</v>
      </c>
      <c r="K750" s="5" t="s">
        <v>1614</v>
      </c>
      <c r="M750" s="15">
        <v>2.35E-2</v>
      </c>
      <c r="N750" s="1" t="s">
        <v>884</v>
      </c>
      <c r="O750" s="1" t="s">
        <v>1337</v>
      </c>
      <c r="P750" s="8">
        <f>C86</f>
        <v>34300</v>
      </c>
      <c r="Q750" s="1" t="s">
        <v>884</v>
      </c>
      <c r="R750" s="8">
        <f t="shared" ref="R750:R756" si="108">M750*P750</f>
        <v>806.05</v>
      </c>
      <c r="W750" s="4"/>
      <c r="X750" s="38">
        <f t="shared" si="106"/>
        <v>9275.26</v>
      </c>
      <c r="AE750" s="51" t="str">
        <f t="shared" si="107"/>
        <v>|</v>
      </c>
      <c r="AG750" s="1" t="s">
        <v>2297</v>
      </c>
    </row>
    <row r="751" spans="1:33" ht="24" customHeight="1">
      <c r="A751" s="218">
        <f t="shared" si="99"/>
        <v>548</v>
      </c>
      <c r="B751" s="1" t="s">
        <v>6171</v>
      </c>
      <c r="C751" s="418">
        <v>376.7</v>
      </c>
      <c r="D751" s="418">
        <v>408</v>
      </c>
      <c r="H751" s="2" t="s">
        <v>29</v>
      </c>
      <c r="K751" s="8">
        <f>K749/40</f>
        <v>24.13</v>
      </c>
      <c r="M751" s="15">
        <v>0.872</v>
      </c>
      <c r="N751" s="1" t="s">
        <v>620</v>
      </c>
      <c r="O751" s="1" t="s">
        <v>1320</v>
      </c>
      <c r="P751" s="8">
        <f>C783</f>
        <v>387.4</v>
      </c>
      <c r="Q751" s="1" t="s">
        <v>620</v>
      </c>
      <c r="R751" s="8">
        <f t="shared" si="108"/>
        <v>337.81</v>
      </c>
      <c r="W751" s="4"/>
      <c r="X751" s="38">
        <f t="shared" si="106"/>
        <v>9307.7099999999991</v>
      </c>
      <c r="AE751" s="51" t="str">
        <f t="shared" si="107"/>
        <v>|</v>
      </c>
      <c r="AG751" s="1" t="s">
        <v>2297</v>
      </c>
    </row>
    <row r="752" spans="1:33" ht="24" customHeight="1">
      <c r="A752" s="218">
        <f t="shared" si="99"/>
        <v>549</v>
      </c>
      <c r="B752" s="1" t="s">
        <v>6172</v>
      </c>
      <c r="C752" s="418">
        <v>769</v>
      </c>
      <c r="D752" s="219" t="s">
        <v>1747</v>
      </c>
      <c r="K752" s="5" t="s">
        <v>1614</v>
      </c>
      <c r="M752" s="15">
        <v>1.3247</v>
      </c>
      <c r="N752" s="1" t="s">
        <v>620</v>
      </c>
      <c r="O752" s="1" t="s">
        <v>2128</v>
      </c>
      <c r="P752" s="8">
        <f>C31</f>
        <v>1457</v>
      </c>
      <c r="Q752" s="1" t="s">
        <v>620</v>
      </c>
      <c r="R752" s="8">
        <f t="shared" si="108"/>
        <v>1930.09</v>
      </c>
      <c r="W752" s="4"/>
      <c r="X752" s="38">
        <f t="shared" si="106"/>
        <v>9394.11</v>
      </c>
      <c r="AE752" s="51" t="str">
        <f t="shared" si="107"/>
        <v>|</v>
      </c>
      <c r="AG752" s="1" t="s">
        <v>2297</v>
      </c>
    </row>
    <row r="753" spans="1:33" ht="24" customHeight="1">
      <c r="A753" s="218">
        <f t="shared" si="99"/>
        <v>550</v>
      </c>
      <c r="B753" s="219" t="s">
        <v>840</v>
      </c>
      <c r="C753" s="535">
        <v>210</v>
      </c>
      <c r="D753" s="219" t="s">
        <v>1747</v>
      </c>
      <c r="H753" s="1" t="s">
        <v>912</v>
      </c>
      <c r="M753" s="8">
        <v>1</v>
      </c>
      <c r="N753" s="1" t="s">
        <v>883</v>
      </c>
      <c r="O753" s="1" t="s">
        <v>1754</v>
      </c>
      <c r="P753" s="8">
        <f>C299</f>
        <v>10.5</v>
      </c>
      <c r="Q753" s="1" t="s">
        <v>883</v>
      </c>
      <c r="R753" s="8">
        <f t="shared" si="108"/>
        <v>10.5</v>
      </c>
      <c r="W753" s="4"/>
      <c r="X753" s="38">
        <f t="shared" si="106"/>
        <v>10123.11</v>
      </c>
      <c r="AE753" s="51" t="str">
        <f t="shared" si="107"/>
        <v>|</v>
      </c>
      <c r="AG753" s="1" t="s">
        <v>2297</v>
      </c>
    </row>
    <row r="754" spans="1:33" ht="24" customHeight="1">
      <c r="A754" s="218">
        <f t="shared" si="99"/>
        <v>551</v>
      </c>
      <c r="B754" s="1" t="s">
        <v>5597</v>
      </c>
      <c r="C754" s="418">
        <v>1462</v>
      </c>
      <c r="D754" s="219" t="s">
        <v>620</v>
      </c>
      <c r="H754" s="1" t="s">
        <v>317</v>
      </c>
      <c r="M754" s="8">
        <v>3</v>
      </c>
      <c r="N754" s="1" t="s">
        <v>883</v>
      </c>
      <c r="O754" s="1" t="s">
        <v>1416</v>
      </c>
      <c r="P754" s="8">
        <f>C294</f>
        <v>5.75</v>
      </c>
      <c r="Q754" s="1" t="s">
        <v>883</v>
      </c>
      <c r="R754" s="8">
        <f t="shared" si="108"/>
        <v>17.25</v>
      </c>
      <c r="W754" s="4"/>
      <c r="AE754" s="51" t="str">
        <f t="shared" si="107"/>
        <v>|</v>
      </c>
      <c r="AG754" s="1" t="s">
        <v>2297</v>
      </c>
    </row>
    <row r="755" spans="1:33" ht="24" customHeight="1">
      <c r="A755" s="218">
        <f t="shared" si="99"/>
        <v>552</v>
      </c>
      <c r="B755" s="219" t="s">
        <v>1417</v>
      </c>
      <c r="C755" s="221"/>
      <c r="D755" s="219" t="s">
        <v>991</v>
      </c>
      <c r="H755" s="1" t="s">
        <v>319</v>
      </c>
      <c r="M755" s="8">
        <v>1</v>
      </c>
      <c r="N755" s="1" t="s">
        <v>883</v>
      </c>
      <c r="O755" s="1" t="s">
        <v>1420</v>
      </c>
      <c r="P755" s="8">
        <f>C302</f>
        <v>10</v>
      </c>
      <c r="Q755" s="1" t="s">
        <v>883</v>
      </c>
      <c r="R755" s="8">
        <f t="shared" si="108"/>
        <v>10</v>
      </c>
      <c r="W755" s="4"/>
      <c r="AE755" s="51" t="str">
        <f t="shared" si="107"/>
        <v>|</v>
      </c>
      <c r="AG755" s="1" t="s">
        <v>2297</v>
      </c>
    </row>
    <row r="756" spans="1:33" ht="24" customHeight="1">
      <c r="A756" s="218">
        <f t="shared" si="99"/>
        <v>553</v>
      </c>
      <c r="B756" s="219" t="s">
        <v>1421</v>
      </c>
      <c r="C756" s="221"/>
      <c r="D756" s="221"/>
      <c r="M756" s="8">
        <v>1</v>
      </c>
      <c r="N756" s="1" t="s">
        <v>883</v>
      </c>
      <c r="O756" s="1" t="s">
        <v>2015</v>
      </c>
      <c r="P756" s="8">
        <f>C303</f>
        <v>4</v>
      </c>
      <c r="Q756" s="1" t="s">
        <v>883</v>
      </c>
      <c r="R756" s="8">
        <f t="shared" si="108"/>
        <v>4</v>
      </c>
      <c r="W756" s="4"/>
      <c r="AE756" s="51" t="str">
        <f t="shared" si="107"/>
        <v>|</v>
      </c>
      <c r="AG756" s="1" t="s">
        <v>2297</v>
      </c>
    </row>
    <row r="757" spans="1:33" ht="24" customHeight="1">
      <c r="A757" s="218">
        <f t="shared" si="99"/>
        <v>554</v>
      </c>
      <c r="B757" s="219" t="s">
        <v>2216</v>
      </c>
      <c r="C757" s="220">
        <v>300</v>
      </c>
      <c r="D757" s="219" t="s">
        <v>2323</v>
      </c>
      <c r="F757" s="8">
        <v>19</v>
      </c>
      <c r="G757" s="7" t="s">
        <v>1456</v>
      </c>
      <c r="H757" s="1" t="s">
        <v>70</v>
      </c>
      <c r="I757" s="12">
        <f>K751</f>
        <v>24.13</v>
      </c>
      <c r="J757" s="1" t="s">
        <v>263</v>
      </c>
      <c r="K757" s="8">
        <f>(F757*I757)</f>
        <v>458.47</v>
      </c>
      <c r="N757" s="1" t="s">
        <v>454</v>
      </c>
      <c r="O757" s="1" t="s">
        <v>455</v>
      </c>
      <c r="Q757" s="1" t="s">
        <v>454</v>
      </c>
      <c r="R757" s="8">
        <v>0</v>
      </c>
      <c r="W757" s="4"/>
      <c r="AE757" s="51" t="str">
        <f t="shared" si="107"/>
        <v>|</v>
      </c>
      <c r="AG757" s="1" t="s">
        <v>2297</v>
      </c>
    </row>
    <row r="758" spans="1:33" ht="24" customHeight="1">
      <c r="A758" s="218">
        <f t="shared" si="99"/>
        <v>555</v>
      </c>
      <c r="B758" s="223" t="s">
        <v>789</v>
      </c>
      <c r="C758" s="220">
        <v>302</v>
      </c>
      <c r="D758" s="219" t="s">
        <v>2323</v>
      </c>
      <c r="H758" s="1" t="s">
        <v>1690</v>
      </c>
      <c r="R758" s="5" t="s">
        <v>1614</v>
      </c>
      <c r="W758" s="4"/>
      <c r="AE758" s="51" t="str">
        <f t="shared" si="107"/>
        <v>|</v>
      </c>
      <c r="AG758" s="1" t="s">
        <v>2297</v>
      </c>
    </row>
    <row r="759" spans="1:33" ht="24" customHeight="1">
      <c r="A759" s="218">
        <f t="shared" si="99"/>
        <v>556</v>
      </c>
      <c r="B759" s="219" t="s">
        <v>791</v>
      </c>
      <c r="C759" s="220">
        <v>382</v>
      </c>
      <c r="D759" s="219" t="s">
        <v>2323</v>
      </c>
      <c r="F759" s="8">
        <v>0.12</v>
      </c>
      <c r="G759" s="7" t="s">
        <v>2189</v>
      </c>
      <c r="H759" s="1" t="s">
        <v>1155</v>
      </c>
      <c r="I759" s="8">
        <f>C269/5</f>
        <v>3100</v>
      </c>
      <c r="J759" s="1" t="s">
        <v>263</v>
      </c>
      <c r="K759" s="8">
        <f t="shared" ref="K759:K766" si="109">(F759*I759)</f>
        <v>372</v>
      </c>
      <c r="O759" s="2" t="s">
        <v>759</v>
      </c>
      <c r="R759" s="8">
        <f>SUM(R750:R757)</f>
        <v>3115.7</v>
      </c>
      <c r="W759" s="4"/>
      <c r="AE759" s="51" t="str">
        <f t="shared" si="107"/>
        <v>|</v>
      </c>
      <c r="AG759" s="1" t="s">
        <v>2297</v>
      </c>
    </row>
    <row r="760" spans="1:33" ht="24" customHeight="1">
      <c r="A760" s="218">
        <f t="shared" si="99"/>
        <v>557</v>
      </c>
      <c r="B760" s="219" t="s">
        <v>579</v>
      </c>
      <c r="C760" s="220">
        <v>140</v>
      </c>
      <c r="D760" s="219" t="s">
        <v>2323</v>
      </c>
      <c r="F760" s="8">
        <v>98.5</v>
      </c>
      <c r="G760" s="7" t="s">
        <v>841</v>
      </c>
      <c r="H760" s="1" t="s">
        <v>842</v>
      </c>
      <c r="I760" s="8">
        <f>C270/5</f>
        <v>5.04</v>
      </c>
      <c r="J760" s="1" t="s">
        <v>263</v>
      </c>
      <c r="K760" s="8">
        <f t="shared" si="109"/>
        <v>496.44</v>
      </c>
      <c r="R760" s="5" t="s">
        <v>1614</v>
      </c>
      <c r="T760" s="36">
        <v>4.2</v>
      </c>
      <c r="U760" s="36" t="s">
        <v>6173</v>
      </c>
      <c r="W760" s="4"/>
      <c r="AE760" s="51" t="str">
        <f t="shared" si="107"/>
        <v>|</v>
      </c>
      <c r="AG760" s="1" t="s">
        <v>2297</v>
      </c>
    </row>
    <row r="761" spans="1:33" ht="24" customHeight="1">
      <c r="A761" s="218">
        <f t="shared" si="99"/>
        <v>558</v>
      </c>
      <c r="B761" s="219" t="s">
        <v>853</v>
      </c>
      <c r="C761" s="220">
        <v>222</v>
      </c>
      <c r="D761" s="219" t="s">
        <v>2323</v>
      </c>
      <c r="F761" s="8">
        <v>1</v>
      </c>
      <c r="G761" s="7" t="s">
        <v>454</v>
      </c>
      <c r="H761" s="1" t="s">
        <v>1415</v>
      </c>
      <c r="I761" s="484">
        <v>11</v>
      </c>
      <c r="J761" s="1" t="s">
        <v>454</v>
      </c>
      <c r="K761" s="8">
        <f t="shared" si="109"/>
        <v>11</v>
      </c>
      <c r="O761" s="2" t="s">
        <v>561</v>
      </c>
      <c r="R761" s="8">
        <f>R759/1.3247</f>
        <v>2352</v>
      </c>
      <c r="S761" s="50">
        <v>5</v>
      </c>
      <c r="T761" t="s">
        <v>1364</v>
      </c>
      <c r="U761" t="s">
        <v>4174</v>
      </c>
      <c r="V761">
        <f>V675</f>
        <v>1822.71</v>
      </c>
      <c r="W761" s="4"/>
      <c r="X761">
        <f t="shared" ref="X761:X768" si="110">V761*S761</f>
        <v>9113.5499999999993</v>
      </c>
      <c r="AE761" s="51" t="str">
        <f t="shared" si="107"/>
        <v>|</v>
      </c>
      <c r="AG761" s="1" t="s">
        <v>2297</v>
      </c>
    </row>
    <row r="762" spans="1:33" ht="24" customHeight="1">
      <c r="A762" s="218">
        <f t="shared" si="99"/>
        <v>559</v>
      </c>
      <c r="B762" s="219" t="s">
        <v>623</v>
      </c>
      <c r="C762" s="220">
        <v>505</v>
      </c>
      <c r="D762" s="219" t="s">
        <v>2323</v>
      </c>
      <c r="F762" s="8">
        <v>3.8</v>
      </c>
      <c r="G762" s="7" t="s">
        <v>1418</v>
      </c>
      <c r="H762" s="1" t="s">
        <v>1419</v>
      </c>
      <c r="I762" s="8">
        <f>C16</f>
        <v>926</v>
      </c>
      <c r="J762" s="1" t="s">
        <v>1422</v>
      </c>
      <c r="K762" s="8">
        <f t="shared" si="109"/>
        <v>3518.8</v>
      </c>
      <c r="R762" s="5" t="s">
        <v>2090</v>
      </c>
      <c r="S762" s="50">
        <v>3.3</v>
      </c>
      <c r="T762" t="s">
        <v>1364</v>
      </c>
      <c r="U762" t="s">
        <v>4175</v>
      </c>
      <c r="V762">
        <f t="shared" ref="V762:V768" si="111">V676</f>
        <v>1537.21</v>
      </c>
      <c r="W762" s="4"/>
      <c r="X762">
        <f t="shared" si="110"/>
        <v>5072.79</v>
      </c>
      <c r="AE762" s="51" t="str">
        <f t="shared" si="107"/>
        <v>|</v>
      </c>
      <c r="AG762" s="1" t="s">
        <v>2297</v>
      </c>
    </row>
    <row r="763" spans="1:33" ht="24" customHeight="1">
      <c r="A763" s="218">
        <f t="shared" si="99"/>
        <v>560</v>
      </c>
      <c r="B763" s="219" t="s">
        <v>4809</v>
      </c>
      <c r="C763" s="438">
        <v>272.2</v>
      </c>
      <c r="D763" s="219" t="s">
        <v>1747</v>
      </c>
      <c r="F763" s="8">
        <v>5.4</v>
      </c>
      <c r="G763" s="7" t="s">
        <v>1418</v>
      </c>
      <c r="H763" s="1" t="s">
        <v>838</v>
      </c>
      <c r="I763" s="8">
        <f>C12</f>
        <v>618</v>
      </c>
      <c r="J763" s="1" t="s">
        <v>1422</v>
      </c>
      <c r="K763" s="8">
        <f t="shared" si="109"/>
        <v>3337.2</v>
      </c>
      <c r="N763" s="1" t="s">
        <v>2289</v>
      </c>
      <c r="S763" s="50">
        <v>4.79</v>
      </c>
      <c r="T763" t="s">
        <v>1364</v>
      </c>
      <c r="U763" t="s">
        <v>4176</v>
      </c>
      <c r="V763">
        <f t="shared" si="111"/>
        <v>1977.76</v>
      </c>
      <c r="W763" s="4"/>
      <c r="X763">
        <f t="shared" si="110"/>
        <v>9473.4699999999993</v>
      </c>
      <c r="AE763" s="51" t="str">
        <f t="shared" si="107"/>
        <v>|</v>
      </c>
      <c r="AG763" s="1" t="s">
        <v>2297</v>
      </c>
    </row>
    <row r="764" spans="1:33" ht="24" customHeight="1">
      <c r="A764" s="221" t="s">
        <v>2884</v>
      </c>
      <c r="B764" s="219" t="s">
        <v>6174</v>
      </c>
      <c r="C764" s="418">
        <v>1020</v>
      </c>
      <c r="D764" s="219" t="s">
        <v>1747</v>
      </c>
      <c r="F764" s="8">
        <v>1</v>
      </c>
      <c r="G764" s="7" t="s">
        <v>1418</v>
      </c>
      <c r="H764" s="1" t="s">
        <v>2324</v>
      </c>
      <c r="I764" s="8">
        <f>C66</f>
        <v>812</v>
      </c>
      <c r="J764" s="1" t="s">
        <v>1422</v>
      </c>
      <c r="K764" s="8">
        <f t="shared" si="109"/>
        <v>812</v>
      </c>
      <c r="O764" s="1" t="s">
        <v>2322</v>
      </c>
      <c r="S764" s="50">
        <v>4.25</v>
      </c>
      <c r="T764" t="s">
        <v>534</v>
      </c>
      <c r="U764" t="s">
        <v>394</v>
      </c>
      <c r="V764">
        <f t="shared" si="111"/>
        <v>6040</v>
      </c>
      <c r="W764" s="4"/>
      <c r="X764">
        <f t="shared" si="110"/>
        <v>25670</v>
      </c>
      <c r="AE764" s="51" t="str">
        <f t="shared" si="107"/>
        <v>|</v>
      </c>
      <c r="AG764" s="1" t="s">
        <v>2297</v>
      </c>
    </row>
    <row r="765" spans="1:33" ht="24" customHeight="1">
      <c r="A765" s="218">
        <f>(A763+1)</f>
        <v>561</v>
      </c>
      <c r="B765" s="219" t="s">
        <v>102</v>
      </c>
      <c r="C765" s="220">
        <v>43.3</v>
      </c>
      <c r="D765" s="219" t="s">
        <v>1804</v>
      </c>
      <c r="F765" s="8">
        <v>1</v>
      </c>
      <c r="G765" s="7" t="s">
        <v>454</v>
      </c>
      <c r="H765" s="1" t="s">
        <v>790</v>
      </c>
      <c r="I765" s="484">
        <v>10</v>
      </c>
      <c r="J765" s="1" t="s">
        <v>454</v>
      </c>
      <c r="K765" s="8">
        <f t="shared" si="109"/>
        <v>10</v>
      </c>
      <c r="O765" s="1" t="s">
        <v>2149</v>
      </c>
      <c r="S765" s="50">
        <v>40</v>
      </c>
      <c r="T765" t="s">
        <v>1675</v>
      </c>
      <c r="U765" t="s">
        <v>4183</v>
      </c>
      <c r="V765">
        <f t="shared" si="111"/>
        <v>43.2</v>
      </c>
      <c r="W765" s="4"/>
      <c r="X765">
        <f t="shared" si="110"/>
        <v>1728</v>
      </c>
      <c r="AE765" s="51" t="str">
        <f t="shared" si="107"/>
        <v>|</v>
      </c>
      <c r="AG765" s="1" t="s">
        <v>2297</v>
      </c>
    </row>
    <row r="766" spans="1:33" ht="24" customHeight="1">
      <c r="A766" s="218">
        <f t="shared" ref="A766:A783" si="112">(A765+1)</f>
        <v>562</v>
      </c>
      <c r="B766" s="219" t="s">
        <v>2150</v>
      </c>
      <c r="C766" s="220">
        <v>218</v>
      </c>
      <c r="D766" s="219" t="s">
        <v>1747</v>
      </c>
      <c r="F766" s="8">
        <v>19</v>
      </c>
      <c r="G766" s="7" t="s">
        <v>1456</v>
      </c>
      <c r="H766" s="1" t="s">
        <v>792</v>
      </c>
      <c r="I766" s="484">
        <v>2</v>
      </c>
      <c r="J766" s="1" t="s">
        <v>1456</v>
      </c>
      <c r="K766" s="8">
        <f t="shared" si="109"/>
        <v>38</v>
      </c>
      <c r="O766" s="1" t="s">
        <v>729</v>
      </c>
      <c r="S766" s="50">
        <v>3.5</v>
      </c>
      <c r="T766" t="s">
        <v>1456</v>
      </c>
      <c r="U766" t="s">
        <v>470</v>
      </c>
      <c r="V766">
        <f t="shared" si="111"/>
        <v>884</v>
      </c>
      <c r="W766" s="4"/>
      <c r="X766">
        <f t="shared" si="110"/>
        <v>3094</v>
      </c>
      <c r="AE766" s="51" t="str">
        <f t="shared" si="107"/>
        <v>|</v>
      </c>
      <c r="AG766" s="1" t="s">
        <v>2297</v>
      </c>
    </row>
    <row r="767" spans="1:33" ht="24" customHeight="1">
      <c r="A767" s="218">
        <f t="shared" si="112"/>
        <v>563</v>
      </c>
      <c r="B767" s="219" t="s">
        <v>730</v>
      </c>
      <c r="C767" s="220">
        <v>926</v>
      </c>
      <c r="D767" s="219" t="s">
        <v>1747</v>
      </c>
      <c r="H767" s="1" t="s">
        <v>509</v>
      </c>
      <c r="K767" s="5" t="s">
        <v>1614</v>
      </c>
      <c r="O767" s="1" t="s">
        <v>88</v>
      </c>
      <c r="S767" s="50">
        <v>21.2</v>
      </c>
      <c r="T767" t="s">
        <v>1456</v>
      </c>
      <c r="U767" t="s">
        <v>3538</v>
      </c>
      <c r="V767">
        <f t="shared" si="111"/>
        <v>618</v>
      </c>
      <c r="W767" s="4"/>
      <c r="X767">
        <f t="shared" si="110"/>
        <v>13101.6</v>
      </c>
      <c r="AE767" s="51" t="str">
        <f t="shared" si="107"/>
        <v>|</v>
      </c>
      <c r="AG767" s="1" t="s">
        <v>2297</v>
      </c>
    </row>
    <row r="768" spans="1:33" ht="24" customHeight="1">
      <c r="A768" s="218">
        <f t="shared" si="112"/>
        <v>564</v>
      </c>
      <c r="B768" s="219" t="s">
        <v>89</v>
      </c>
      <c r="C768" s="220">
        <v>5.15</v>
      </c>
      <c r="D768" s="219" t="s">
        <v>1804</v>
      </c>
      <c r="H768" s="2" t="s">
        <v>446</v>
      </c>
      <c r="K768" s="8">
        <f>SUM(K757:K766)+0.07</f>
        <v>9053.98</v>
      </c>
      <c r="O768" s="5" t="s">
        <v>1614</v>
      </c>
      <c r="S768" s="50">
        <v>35.299999999999997</v>
      </c>
      <c r="T768" t="s">
        <v>1456</v>
      </c>
      <c r="U768" t="s">
        <v>3539</v>
      </c>
      <c r="V768">
        <f t="shared" si="111"/>
        <v>507</v>
      </c>
      <c r="W768" s="4"/>
      <c r="X768">
        <f t="shared" si="110"/>
        <v>17897.099999999999</v>
      </c>
      <c r="AE768" s="51" t="str">
        <f t="shared" si="107"/>
        <v>|</v>
      </c>
      <c r="AG768" s="1" t="s">
        <v>2297</v>
      </c>
    </row>
    <row r="769" spans="1:33" ht="24" customHeight="1">
      <c r="A769" s="218">
        <f t="shared" si="112"/>
        <v>565</v>
      </c>
      <c r="B769" s="219" t="s">
        <v>576</v>
      </c>
      <c r="C769" s="220">
        <v>550</v>
      </c>
      <c r="D769" s="219" t="s">
        <v>1747</v>
      </c>
      <c r="K769" s="5" t="s">
        <v>1614</v>
      </c>
      <c r="U769" s="36" t="s">
        <v>4178</v>
      </c>
      <c r="W769" s="4"/>
      <c r="X769" s="36">
        <f>SUM(X761:X768)</f>
        <v>85150.51</v>
      </c>
      <c r="AE769" s="51" t="str">
        <f t="shared" si="107"/>
        <v>|</v>
      </c>
      <c r="AG769" s="1" t="s">
        <v>2297</v>
      </c>
    </row>
    <row r="770" spans="1:33" ht="24" customHeight="1">
      <c r="A770" s="218">
        <f t="shared" si="112"/>
        <v>566</v>
      </c>
      <c r="B770" s="219" t="s">
        <v>994</v>
      </c>
      <c r="C770" s="220">
        <v>286</v>
      </c>
      <c r="D770" s="219" t="s">
        <v>1747</v>
      </c>
      <c r="H770" s="2" t="s">
        <v>561</v>
      </c>
      <c r="K770" s="8">
        <f>(K768/10)</f>
        <v>905.4</v>
      </c>
      <c r="O770" s="1" t="s">
        <v>914</v>
      </c>
      <c r="R770" s="8">
        <f>(C723)</f>
        <v>1183.82</v>
      </c>
      <c r="U770" s="36" t="s">
        <v>4179</v>
      </c>
      <c r="W770" s="4"/>
      <c r="X770" s="36">
        <f>X769/10</f>
        <v>8515.0499999999993</v>
      </c>
      <c r="AE770" s="51" t="str">
        <f t="shared" si="107"/>
        <v>|</v>
      </c>
      <c r="AG770" s="1" t="s">
        <v>2297</v>
      </c>
    </row>
    <row r="771" spans="1:33" ht="24" customHeight="1">
      <c r="A771" s="218">
        <f t="shared" si="112"/>
        <v>567</v>
      </c>
      <c r="B771" s="219" t="s">
        <v>915</v>
      </c>
      <c r="C771" s="220">
        <v>96.3</v>
      </c>
      <c r="D771" s="219" t="s">
        <v>1804</v>
      </c>
      <c r="F771" s="1" t="s">
        <v>991</v>
      </c>
      <c r="R771" s="5" t="s">
        <v>2090</v>
      </c>
      <c r="S771" s="50">
        <v>1</v>
      </c>
      <c r="T771" t="s">
        <v>1364</v>
      </c>
      <c r="U771" t="s">
        <v>4206</v>
      </c>
      <c r="V771">
        <f>V807</f>
        <v>89.4</v>
      </c>
      <c r="W771" s="4"/>
      <c r="X771">
        <f>V771</f>
        <v>89.4</v>
      </c>
      <c r="AE771" s="51" t="str">
        <f t="shared" si="107"/>
        <v>|</v>
      </c>
      <c r="AG771" s="1" t="s">
        <v>2297</v>
      </c>
    </row>
    <row r="772" spans="1:33" ht="24" customHeight="1">
      <c r="A772" s="218">
        <f t="shared" si="112"/>
        <v>568</v>
      </c>
      <c r="B772" s="219" t="s">
        <v>854</v>
      </c>
      <c r="C772" s="220">
        <v>51</v>
      </c>
      <c r="D772" s="219" t="s">
        <v>1747</v>
      </c>
      <c r="K772" s="5" t="s">
        <v>2090</v>
      </c>
      <c r="U772" t="s">
        <v>4180</v>
      </c>
      <c r="W772" s="4"/>
      <c r="X772" s="36">
        <f>SUM(X770:X771)</f>
        <v>8604.4500000000007</v>
      </c>
      <c r="AE772" s="51" t="str">
        <f t="shared" si="107"/>
        <v>|</v>
      </c>
      <c r="AG772" s="1" t="s">
        <v>2297</v>
      </c>
    </row>
    <row r="773" spans="1:33" ht="24" customHeight="1">
      <c r="A773" s="218">
        <f t="shared" si="112"/>
        <v>569</v>
      </c>
      <c r="B773" s="219" t="s">
        <v>563</v>
      </c>
      <c r="C773" s="220">
        <v>181</v>
      </c>
      <c r="D773" s="219" t="s">
        <v>798</v>
      </c>
      <c r="F773" s="2" t="s">
        <v>1515</v>
      </c>
      <c r="G773" s="7" t="s">
        <v>2289</v>
      </c>
      <c r="H773" s="1" t="s">
        <v>728</v>
      </c>
      <c r="N773" s="1" t="s">
        <v>2289</v>
      </c>
      <c r="O773" s="1" t="s">
        <v>565</v>
      </c>
      <c r="S773" s="415" t="s">
        <v>668</v>
      </c>
      <c r="U773" t="s">
        <v>4181</v>
      </c>
      <c r="V773" s="415" t="s">
        <v>668</v>
      </c>
      <c r="W773" s="4"/>
      <c r="X773">
        <f>X772*0.5%</f>
        <v>43.02</v>
      </c>
      <c r="AE773" s="51" t="str">
        <f t="shared" si="107"/>
        <v>|</v>
      </c>
      <c r="AG773" s="1" t="s">
        <v>2297</v>
      </c>
    </row>
    <row r="774" spans="1:33" ht="24" customHeight="1">
      <c r="A774" s="218">
        <f t="shared" si="112"/>
        <v>570</v>
      </c>
      <c r="B774" s="219" t="s">
        <v>566</v>
      </c>
      <c r="C774" s="220">
        <v>36.200000000000003</v>
      </c>
      <c r="D774" s="219" t="s">
        <v>1804</v>
      </c>
      <c r="H774" s="1" t="s">
        <v>731</v>
      </c>
      <c r="O774" s="5" t="s">
        <v>2090</v>
      </c>
      <c r="P774" s="5" t="s">
        <v>2090</v>
      </c>
      <c r="Q774" s="5" t="s">
        <v>2090</v>
      </c>
      <c r="R774" s="1" t="s">
        <v>1020</v>
      </c>
      <c r="T774" s="3"/>
      <c r="U774" s="36" t="s">
        <v>3667</v>
      </c>
      <c r="W774" s="4"/>
      <c r="X774" s="38">
        <f>SUM(X772:X773)</f>
        <v>8647.4699999999993</v>
      </c>
      <c r="AE774" s="51" t="str">
        <f t="shared" si="107"/>
        <v>|</v>
      </c>
      <c r="AG774" s="1" t="s">
        <v>2297</v>
      </c>
    </row>
    <row r="775" spans="1:33" ht="24" customHeight="1">
      <c r="A775" s="218">
        <f t="shared" si="112"/>
        <v>571</v>
      </c>
      <c r="B775" s="219" t="s">
        <v>669</v>
      </c>
      <c r="C775" s="220">
        <v>98</v>
      </c>
      <c r="D775" s="219" t="s">
        <v>1747</v>
      </c>
      <c r="H775" s="1" t="s">
        <v>2311</v>
      </c>
      <c r="O775" s="1" t="s">
        <v>1457</v>
      </c>
      <c r="Q775" s="2" t="s">
        <v>841</v>
      </c>
      <c r="R775" s="8">
        <f>(C726)</f>
        <v>147.6</v>
      </c>
      <c r="T775" s="3"/>
      <c r="W775" s="4"/>
      <c r="X775" s="5" t="s">
        <v>1614</v>
      </c>
      <c r="AE775" s="51" t="str">
        <f t="shared" si="107"/>
        <v>|</v>
      </c>
      <c r="AG775" s="1" t="s">
        <v>2297</v>
      </c>
    </row>
    <row r="776" spans="1:33" ht="24" customHeight="1">
      <c r="A776" s="218">
        <f t="shared" si="112"/>
        <v>572</v>
      </c>
      <c r="B776" s="219" t="s">
        <v>1994</v>
      </c>
      <c r="C776" s="220">
        <v>92</v>
      </c>
      <c r="D776" s="219" t="s">
        <v>1804</v>
      </c>
      <c r="H776" s="5" t="s">
        <v>1614</v>
      </c>
      <c r="O776" s="1" t="s">
        <v>2119</v>
      </c>
      <c r="T776" s="3"/>
      <c r="U776" s="1" t="s">
        <v>390</v>
      </c>
      <c r="W776" s="4"/>
      <c r="X776" s="38">
        <f>(X774+C22)</f>
        <v>8761.07</v>
      </c>
      <c r="AE776" s="51" t="str">
        <f t="shared" si="107"/>
        <v>|::</v>
      </c>
      <c r="AG776" s="1" t="s">
        <v>325</v>
      </c>
    </row>
    <row r="777" spans="1:33" ht="24" customHeight="1">
      <c r="A777" s="218">
        <f t="shared" si="112"/>
        <v>573</v>
      </c>
      <c r="B777" s="219" t="s">
        <v>328</v>
      </c>
      <c r="C777" s="220">
        <v>49.42</v>
      </c>
      <c r="D777" s="219" t="s">
        <v>1747</v>
      </c>
      <c r="F777" s="8">
        <v>10</v>
      </c>
      <c r="G777" s="7" t="s">
        <v>620</v>
      </c>
      <c r="H777" s="1" t="s">
        <v>913</v>
      </c>
      <c r="I777" s="8">
        <f>(K757)*1.2</f>
        <v>550.16</v>
      </c>
      <c r="J777" s="1" t="s">
        <v>263</v>
      </c>
      <c r="K777" s="8">
        <f>(F777*I777)/10</f>
        <v>550.16</v>
      </c>
      <c r="O777" s="1" t="s">
        <v>329</v>
      </c>
      <c r="T777" s="3"/>
      <c r="U777" s="1" t="s">
        <v>392</v>
      </c>
      <c r="W777" s="4"/>
      <c r="X777" s="38">
        <f>(X776+C24)</f>
        <v>8984.8700000000008</v>
      </c>
      <c r="AE777" s="51">
        <f t="shared" si="107"/>
        <v>0</v>
      </c>
    </row>
    <row r="778" spans="1:33" ht="24" customHeight="1">
      <c r="A778" s="218">
        <f t="shared" si="112"/>
        <v>574</v>
      </c>
      <c r="B778" s="219" t="s">
        <v>727</v>
      </c>
      <c r="C778" s="220">
        <v>53.2</v>
      </c>
      <c r="D778" s="219" t="s">
        <v>1747</v>
      </c>
      <c r="H778" s="1" t="s">
        <v>916</v>
      </c>
      <c r="O778" s="1" t="s">
        <v>1062</v>
      </c>
      <c r="T778" s="3"/>
      <c r="U778" s="1" t="s">
        <v>2270</v>
      </c>
      <c r="W778" s="4"/>
      <c r="X778" s="38">
        <f>(X777+C24)</f>
        <v>9208.67</v>
      </c>
      <c r="AE778" s="51">
        <f t="shared" si="107"/>
        <v>0</v>
      </c>
    </row>
    <row r="779" spans="1:33" ht="24" customHeight="1">
      <c r="A779" s="218">
        <f t="shared" si="112"/>
        <v>575</v>
      </c>
      <c r="B779" s="219" t="s">
        <v>1063</v>
      </c>
      <c r="C779" s="220">
        <v>59</v>
      </c>
      <c r="D779" s="219" t="s">
        <v>1747</v>
      </c>
      <c r="H779" s="1" t="s">
        <v>855</v>
      </c>
      <c r="O779" s="1" t="s">
        <v>1121</v>
      </c>
      <c r="T779" s="3"/>
      <c r="U779" s="1" t="s">
        <v>384</v>
      </c>
      <c r="W779" s="4"/>
      <c r="X779" s="38">
        <f>(X778+C24)</f>
        <v>9432.4699999999993</v>
      </c>
      <c r="AE779" s="51" t="str">
        <f t="shared" si="107"/>
        <v>|</v>
      </c>
      <c r="AG779" s="1" t="s">
        <v>2297</v>
      </c>
    </row>
    <row r="780" spans="1:33" ht="24" customHeight="1">
      <c r="A780" s="218">
        <f t="shared" si="112"/>
        <v>576</v>
      </c>
      <c r="B780" s="219" t="s">
        <v>977</v>
      </c>
      <c r="C780" s="220">
        <v>100</v>
      </c>
      <c r="D780" s="219" t="s">
        <v>1747</v>
      </c>
      <c r="F780" s="8">
        <v>10</v>
      </c>
      <c r="G780" s="7" t="s">
        <v>620</v>
      </c>
      <c r="H780" s="1" t="s">
        <v>564</v>
      </c>
      <c r="I780" s="8">
        <f>K759*1.2</f>
        <v>446.4</v>
      </c>
      <c r="J780" s="1" t="s">
        <v>263</v>
      </c>
      <c r="K780" s="8">
        <f>(F780*I780)/10</f>
        <v>446.4</v>
      </c>
      <c r="O780" s="1" t="s">
        <v>1130</v>
      </c>
      <c r="R780" s="1" t="s">
        <v>991</v>
      </c>
      <c r="T780" s="3"/>
      <c r="U780" s="1" t="s">
        <v>1559</v>
      </c>
      <c r="W780" s="4"/>
      <c r="X780" s="38">
        <f>(X779+C$24)</f>
        <v>9656.27</v>
      </c>
      <c r="AE780" s="51">
        <f t="shared" si="107"/>
        <v>0</v>
      </c>
    </row>
    <row r="781" spans="1:33" ht="24" customHeight="1">
      <c r="A781" s="218">
        <f t="shared" si="112"/>
        <v>577</v>
      </c>
      <c r="B781" s="219" t="s">
        <v>1131</v>
      </c>
      <c r="C781" s="220">
        <v>49.52</v>
      </c>
      <c r="D781" s="219" t="s">
        <v>1804</v>
      </c>
      <c r="H781" s="1" t="s">
        <v>1019</v>
      </c>
      <c r="O781" s="1" t="s">
        <v>991</v>
      </c>
      <c r="W781" s="4"/>
      <c r="X781" s="38">
        <f>(X780+C$24)</f>
        <v>9880.07</v>
      </c>
      <c r="AE781" s="51" t="str">
        <f t="shared" si="107"/>
        <v>|</v>
      </c>
      <c r="AG781" s="1" t="s">
        <v>2297</v>
      </c>
    </row>
    <row r="782" spans="1:33" ht="24" customHeight="1">
      <c r="A782" s="218">
        <f t="shared" si="112"/>
        <v>578</v>
      </c>
      <c r="B782" s="219" t="s">
        <v>2162</v>
      </c>
      <c r="C782" s="220">
        <v>1080</v>
      </c>
      <c r="D782" s="219" t="s">
        <v>1747</v>
      </c>
      <c r="H782" s="1" t="s">
        <v>831</v>
      </c>
      <c r="W782" s="4"/>
      <c r="X782" s="38">
        <f>(X781+C$24)</f>
        <v>10103.870000000001</v>
      </c>
      <c r="AE782" s="51" t="str">
        <f t="shared" si="107"/>
        <v>|</v>
      </c>
      <c r="AG782" s="1" t="s">
        <v>2297</v>
      </c>
    </row>
    <row r="783" spans="1:33" ht="24" customHeight="1">
      <c r="A783" s="218">
        <f t="shared" si="112"/>
        <v>579</v>
      </c>
      <c r="B783" s="219" t="s">
        <v>4418</v>
      </c>
      <c r="C783" s="535">
        <v>387.4</v>
      </c>
      <c r="D783" s="219" t="s">
        <v>620</v>
      </c>
      <c r="F783" s="8">
        <v>98.5</v>
      </c>
      <c r="G783" s="7" t="s">
        <v>841</v>
      </c>
      <c r="H783" s="1" t="s">
        <v>842</v>
      </c>
      <c r="I783" s="8">
        <f>C270/5</f>
        <v>5.04</v>
      </c>
      <c r="J783" s="1" t="s">
        <v>263</v>
      </c>
      <c r="K783" s="8">
        <f t="shared" ref="K783:K789" si="113">(F783*I783)</f>
        <v>496.44</v>
      </c>
      <c r="N783" s="1" t="s">
        <v>2289</v>
      </c>
      <c r="O783" s="1" t="s">
        <v>2164</v>
      </c>
      <c r="Q783" s="2" t="s">
        <v>2321</v>
      </c>
      <c r="R783" s="8">
        <f>(C730)</f>
        <v>1250</v>
      </c>
      <c r="W783" s="4"/>
      <c r="X783" s="38">
        <f>(X782+C$24)</f>
        <v>10327.67</v>
      </c>
      <c r="AE783" s="51" t="str">
        <f t="shared" si="107"/>
        <v>|</v>
      </c>
      <c r="AG783" s="1" t="s">
        <v>2297</v>
      </c>
    </row>
    <row r="784" spans="1:33" ht="24" customHeight="1">
      <c r="A784" s="218" t="e">
        <f>(#REF!+1)</f>
        <v>#REF!</v>
      </c>
      <c r="B784" s="219" t="s">
        <v>1421</v>
      </c>
      <c r="C784" s="221"/>
      <c r="D784" s="221"/>
      <c r="F784" s="8">
        <v>3.8</v>
      </c>
      <c r="G784" s="7" t="s">
        <v>784</v>
      </c>
      <c r="H784" s="1" t="s">
        <v>506</v>
      </c>
      <c r="I784" s="8">
        <f>(C16)</f>
        <v>926</v>
      </c>
      <c r="J784" s="1" t="s">
        <v>784</v>
      </c>
      <c r="K784" s="8">
        <f t="shared" si="113"/>
        <v>3518.8</v>
      </c>
      <c r="O784" s="1" t="s">
        <v>1714</v>
      </c>
      <c r="W784" s="4"/>
      <c r="AE784" s="51" t="str">
        <f t="shared" si="107"/>
        <v>|</v>
      </c>
      <c r="AG784" s="1" t="s">
        <v>2297</v>
      </c>
    </row>
    <row r="785" spans="1:33" ht="24" customHeight="1">
      <c r="A785" s="218"/>
      <c r="B785" s="219" t="s">
        <v>2216</v>
      </c>
      <c r="C785" s="220">
        <v>300</v>
      </c>
      <c r="D785" s="221"/>
      <c r="F785" s="8">
        <v>5.4</v>
      </c>
      <c r="G785" s="7" t="s">
        <v>784</v>
      </c>
      <c r="H785" s="1" t="s">
        <v>1936</v>
      </c>
      <c r="I785" s="8">
        <f>(C12)</f>
        <v>618</v>
      </c>
      <c r="J785" s="1" t="s">
        <v>784</v>
      </c>
      <c r="K785" s="8">
        <f t="shared" si="113"/>
        <v>3337.2</v>
      </c>
      <c r="O785" s="1" t="s">
        <v>321</v>
      </c>
      <c r="W785" s="4"/>
      <c r="AE785" s="51" t="str">
        <f t="shared" si="107"/>
        <v>|</v>
      </c>
      <c r="AG785" s="1" t="s">
        <v>2297</v>
      </c>
    </row>
    <row r="786" spans="1:33" ht="24" customHeight="1">
      <c r="A786" s="218"/>
      <c r="B786" s="223" t="s">
        <v>789</v>
      </c>
      <c r="C786" s="220">
        <v>302</v>
      </c>
      <c r="D786" s="221"/>
      <c r="F786" s="8">
        <v>1</v>
      </c>
      <c r="G786" s="7" t="s">
        <v>784</v>
      </c>
      <c r="H786" s="1" t="s">
        <v>2324</v>
      </c>
      <c r="I786" s="8">
        <f>C66</f>
        <v>812</v>
      </c>
      <c r="J786" s="1" t="s">
        <v>1422</v>
      </c>
      <c r="K786" s="8">
        <f t="shared" si="113"/>
        <v>812</v>
      </c>
      <c r="O786" s="1" t="s">
        <v>1290</v>
      </c>
      <c r="W786" s="4"/>
      <c r="AE786" s="51" t="str">
        <f t="shared" si="107"/>
        <v>|</v>
      </c>
      <c r="AG786" s="1" t="s">
        <v>2297</v>
      </c>
    </row>
    <row r="787" spans="1:33" ht="24" customHeight="1">
      <c r="A787" s="218"/>
      <c r="B787" s="219" t="s">
        <v>1291</v>
      </c>
      <c r="C787" s="220">
        <v>324</v>
      </c>
      <c r="D787" s="221"/>
      <c r="F787" s="8">
        <v>1</v>
      </c>
      <c r="G787" s="7" t="s">
        <v>454</v>
      </c>
      <c r="H787" s="1" t="s">
        <v>978</v>
      </c>
      <c r="I787" s="8">
        <f>I761</f>
        <v>11</v>
      </c>
      <c r="J787" s="1" t="s">
        <v>1422</v>
      </c>
      <c r="K787" s="8">
        <f t="shared" si="113"/>
        <v>11</v>
      </c>
      <c r="W787" s="4"/>
      <c r="AE787" s="51" t="str">
        <f t="shared" si="107"/>
        <v>|</v>
      </c>
      <c r="AG787" s="1" t="s">
        <v>2297</v>
      </c>
    </row>
    <row r="788" spans="1:33" ht="24" customHeight="1">
      <c r="A788" s="218"/>
      <c r="B788" s="219" t="s">
        <v>791</v>
      </c>
      <c r="C788" s="220">
        <v>382</v>
      </c>
      <c r="D788" s="221"/>
      <c r="F788" s="8">
        <v>1</v>
      </c>
      <c r="G788" s="7" t="s">
        <v>454</v>
      </c>
      <c r="H788" s="1" t="s">
        <v>1321</v>
      </c>
      <c r="I788" s="485">
        <v>10</v>
      </c>
      <c r="J788" s="1" t="s">
        <v>454</v>
      </c>
      <c r="K788" s="8">
        <f t="shared" si="113"/>
        <v>10</v>
      </c>
      <c r="N788" s="1" t="s">
        <v>2289</v>
      </c>
      <c r="O788" s="1" t="s">
        <v>603</v>
      </c>
      <c r="W788" s="4"/>
      <c r="AE788" s="51" t="str">
        <f t="shared" si="107"/>
        <v>|</v>
      </c>
      <c r="AG788" s="1" t="s">
        <v>2297</v>
      </c>
    </row>
    <row r="789" spans="1:33" ht="24" customHeight="1">
      <c r="A789" s="218"/>
      <c r="B789" s="219" t="s">
        <v>623</v>
      </c>
      <c r="C789" s="220">
        <v>505</v>
      </c>
      <c r="D789" s="221"/>
      <c r="F789" s="8">
        <v>19</v>
      </c>
      <c r="G789" s="7" t="s">
        <v>1456</v>
      </c>
      <c r="H789" s="1" t="s">
        <v>2163</v>
      </c>
      <c r="I789" s="485">
        <v>2</v>
      </c>
      <c r="J789" s="10" t="s">
        <v>1456</v>
      </c>
      <c r="K789" s="8">
        <f t="shared" si="113"/>
        <v>38</v>
      </c>
      <c r="O789" s="1" t="s">
        <v>4260</v>
      </c>
      <c r="R789" s="1" t="s">
        <v>991</v>
      </c>
      <c r="W789" s="4"/>
      <c r="AE789" s="51" t="str">
        <f t="shared" si="107"/>
        <v>|</v>
      </c>
      <c r="AG789" s="1" t="s">
        <v>2297</v>
      </c>
    </row>
    <row r="790" spans="1:33" ht="24" customHeight="1">
      <c r="A790" s="218"/>
      <c r="B790" s="219" t="s">
        <v>579</v>
      </c>
      <c r="C790" s="220">
        <v>140</v>
      </c>
      <c r="D790" s="221"/>
      <c r="H790" s="1" t="s">
        <v>77</v>
      </c>
      <c r="O790" s="1" t="s">
        <v>2126</v>
      </c>
      <c r="W790" s="4"/>
      <c r="AE790" s="51" t="str">
        <f t="shared" si="107"/>
        <v>|</v>
      </c>
      <c r="AG790" s="1" t="s">
        <v>2297</v>
      </c>
    </row>
    <row r="791" spans="1:33" ht="24" customHeight="1">
      <c r="A791" s="218"/>
      <c r="B791" s="219" t="s">
        <v>853</v>
      </c>
      <c r="C791" s="220">
        <v>222</v>
      </c>
      <c r="D791" s="221"/>
      <c r="K791" s="5" t="s">
        <v>1614</v>
      </c>
      <c r="O791" s="5" t="s">
        <v>1614</v>
      </c>
      <c r="W791" s="4"/>
      <c r="AE791" s="51" t="str">
        <f t="shared" si="107"/>
        <v>|</v>
      </c>
      <c r="AG791" s="1" t="s">
        <v>2297</v>
      </c>
    </row>
    <row r="792" spans="1:33" ht="24" customHeight="1">
      <c r="A792" s="218"/>
      <c r="B792" s="219" t="s">
        <v>744</v>
      </c>
      <c r="C792" s="220">
        <v>100</v>
      </c>
      <c r="D792" s="221"/>
      <c r="H792" s="1" t="s">
        <v>446</v>
      </c>
      <c r="K792" s="8">
        <f>SUM(K777:K790)</f>
        <v>9220</v>
      </c>
      <c r="N792" s="1" t="s">
        <v>236</v>
      </c>
      <c r="O792" s="1" t="s">
        <v>4259</v>
      </c>
      <c r="P792" s="8">
        <f>(C272)</f>
        <v>306.89999999999998</v>
      </c>
      <c r="Q792" s="1" t="s">
        <v>236</v>
      </c>
      <c r="R792" s="8">
        <f>M792*P792</f>
        <v>0</v>
      </c>
      <c r="W792" s="4"/>
      <c r="AE792" s="51" t="str">
        <f t="shared" si="107"/>
        <v>|</v>
      </c>
      <c r="AG792" s="1" t="s">
        <v>2297</v>
      </c>
    </row>
    <row r="793" spans="1:33" ht="24" customHeight="1">
      <c r="A793" s="218"/>
      <c r="B793" s="219" t="s">
        <v>503</v>
      </c>
      <c r="C793" s="220">
        <v>75</v>
      </c>
      <c r="D793" s="221"/>
      <c r="K793" s="5" t="s">
        <v>1614</v>
      </c>
      <c r="R793" s="8"/>
      <c r="W793" s="4"/>
      <c r="AE793" s="51" t="str">
        <f t="shared" si="107"/>
        <v>|</v>
      </c>
      <c r="AG793" s="1" t="s">
        <v>2297</v>
      </c>
    </row>
    <row r="794" spans="1:33" ht="24" customHeight="1">
      <c r="A794" s="218"/>
      <c r="B794" s="219" t="s">
        <v>1177</v>
      </c>
      <c r="C794" s="220">
        <v>218</v>
      </c>
      <c r="D794" s="221"/>
      <c r="H794" s="1" t="s">
        <v>561</v>
      </c>
      <c r="K794" s="8">
        <f>(K792/10)</f>
        <v>922</v>
      </c>
      <c r="N794" s="1" t="s">
        <v>1179</v>
      </c>
      <c r="O794" s="1" t="s">
        <v>278</v>
      </c>
      <c r="P794" s="8">
        <f>(C16)</f>
        <v>926</v>
      </c>
      <c r="Q794" s="1" t="s">
        <v>1179</v>
      </c>
      <c r="R794" s="8">
        <f>M794*P794</f>
        <v>0</v>
      </c>
      <c r="W794" s="4"/>
      <c r="AE794" s="51" t="str">
        <f t="shared" si="107"/>
        <v>|</v>
      </c>
      <c r="AG794" s="1" t="s">
        <v>2297</v>
      </c>
    </row>
    <row r="795" spans="1:33" ht="24" customHeight="1">
      <c r="A795" s="218"/>
      <c r="B795" s="219" t="s">
        <v>279</v>
      </c>
      <c r="C795" s="220">
        <v>1854</v>
      </c>
      <c r="D795" s="221"/>
      <c r="K795" s="5" t="s">
        <v>2090</v>
      </c>
      <c r="R795" s="8"/>
      <c r="W795" s="4"/>
      <c r="AE795" s="51" t="str">
        <f t="shared" si="107"/>
        <v>|</v>
      </c>
      <c r="AG795" s="1" t="s">
        <v>2297</v>
      </c>
    </row>
    <row r="796" spans="1:33" ht="24" customHeight="1">
      <c r="A796" s="218"/>
      <c r="B796" s="219" t="s">
        <v>164</v>
      </c>
      <c r="C796" s="220">
        <v>51</v>
      </c>
      <c r="D796" s="221"/>
      <c r="O796" s="1" t="s">
        <v>1349</v>
      </c>
      <c r="P796" s="6" t="s">
        <v>454</v>
      </c>
      <c r="R796" s="8">
        <v>0.64</v>
      </c>
      <c r="W796" s="4"/>
      <c r="AE796" s="51" t="str">
        <f t="shared" si="107"/>
        <v>|</v>
      </c>
      <c r="AG796" s="1" t="s">
        <v>2297</v>
      </c>
    </row>
    <row r="797" spans="1:33" ht="24" customHeight="1">
      <c r="A797" s="218"/>
      <c r="B797" s="219" t="s">
        <v>1405</v>
      </c>
      <c r="C797" s="220">
        <v>915</v>
      </c>
      <c r="D797" s="221"/>
      <c r="F797" s="2" t="s">
        <v>900</v>
      </c>
      <c r="G797" s="7" t="s">
        <v>2289</v>
      </c>
      <c r="H797" s="1" t="s">
        <v>728</v>
      </c>
      <c r="R797" s="5" t="s">
        <v>1614</v>
      </c>
      <c r="W797" s="4"/>
      <c r="AE797" s="51" t="str">
        <f t="shared" si="107"/>
        <v>|</v>
      </c>
      <c r="AG797" s="1" t="s">
        <v>2297</v>
      </c>
    </row>
    <row r="798" spans="1:33" ht="24" customHeight="1">
      <c r="A798" s="218"/>
      <c r="B798" s="219" t="s">
        <v>133</v>
      </c>
      <c r="C798" s="220">
        <v>890</v>
      </c>
      <c r="D798" s="221"/>
      <c r="H798" s="1" t="s">
        <v>731</v>
      </c>
      <c r="O798" s="1" t="s">
        <v>1965</v>
      </c>
      <c r="R798" s="8">
        <f>SUM(R792:R796)</f>
        <v>0.64</v>
      </c>
      <c r="W798" s="4"/>
      <c r="AE798" s="51" t="str">
        <f t="shared" si="107"/>
        <v>|</v>
      </c>
      <c r="AG798" s="1" t="s">
        <v>2297</v>
      </c>
    </row>
    <row r="799" spans="1:33" ht="24" customHeight="1">
      <c r="A799" s="218"/>
      <c r="B799" s="219" t="s">
        <v>1966</v>
      </c>
      <c r="C799" s="220">
        <v>5.15</v>
      </c>
      <c r="D799" s="221"/>
      <c r="H799" s="1" t="s">
        <v>281</v>
      </c>
      <c r="R799" s="5" t="s">
        <v>1614</v>
      </c>
      <c r="U799" s="36" t="s">
        <v>3543</v>
      </c>
      <c r="W799" s="4"/>
      <c r="AE799" s="51" t="str">
        <f t="shared" si="107"/>
        <v>|</v>
      </c>
      <c r="AG799" s="1" t="s">
        <v>2297</v>
      </c>
    </row>
    <row r="800" spans="1:33" ht="24" customHeight="1">
      <c r="A800" s="218"/>
      <c r="B800" s="219" t="s">
        <v>1434</v>
      </c>
      <c r="C800" s="220">
        <v>43.3</v>
      </c>
      <c r="D800" s="221"/>
      <c r="H800" s="5" t="s">
        <v>1614</v>
      </c>
      <c r="O800" s="1" t="s">
        <v>1436</v>
      </c>
      <c r="R800" s="8">
        <f>(R798/0.4)</f>
        <v>1.6</v>
      </c>
      <c r="S800" s="50">
        <v>0.443</v>
      </c>
      <c r="T800" t="s">
        <v>1364</v>
      </c>
      <c r="U800" t="s">
        <v>3536</v>
      </c>
      <c r="V800">
        <f>AC14</f>
        <v>1822.71</v>
      </c>
      <c r="W800" s="4"/>
      <c r="X800">
        <f>V800*S800</f>
        <v>807.46</v>
      </c>
      <c r="AE800" s="51" t="str">
        <f t="shared" si="107"/>
        <v>|</v>
      </c>
      <c r="AG800" s="1" t="s">
        <v>2297</v>
      </c>
    </row>
    <row r="801" spans="1:33" ht="24" customHeight="1">
      <c r="A801" s="218"/>
      <c r="B801" s="219" t="s">
        <v>81</v>
      </c>
      <c r="C801" s="220">
        <v>920</v>
      </c>
      <c r="D801" s="221"/>
      <c r="H801" s="1" t="s">
        <v>1178</v>
      </c>
      <c r="K801" s="8">
        <f>(K732/2)</f>
        <v>456.87</v>
      </c>
      <c r="R801" s="5" t="s">
        <v>2090</v>
      </c>
      <c r="S801" s="50">
        <v>0.29499999999999998</v>
      </c>
      <c r="T801" t="s">
        <v>1364</v>
      </c>
      <c r="U801" t="s">
        <v>3537</v>
      </c>
      <c r="V801">
        <f>AC12</f>
        <v>1356.71</v>
      </c>
      <c r="W801" s="4"/>
      <c r="X801">
        <f t="shared" ref="X801:X807" si="114">V801*S801</f>
        <v>400.23</v>
      </c>
      <c r="AE801" s="51" t="str">
        <f t="shared" si="107"/>
        <v>|</v>
      </c>
      <c r="AG801" s="1" t="s">
        <v>2297</v>
      </c>
    </row>
    <row r="802" spans="1:33" ht="24" customHeight="1">
      <c r="A802" s="218"/>
      <c r="B802" s="219" t="s">
        <v>82</v>
      </c>
      <c r="C802" s="220">
        <v>98</v>
      </c>
      <c r="D802" s="221"/>
      <c r="H802" s="1" t="s">
        <v>280</v>
      </c>
      <c r="K802" s="5" t="s">
        <v>2090</v>
      </c>
      <c r="N802" s="604"/>
      <c r="O802" s="604"/>
      <c r="P802" s="606"/>
      <c r="Q802" s="606"/>
      <c r="R802" s="606"/>
      <c r="S802" s="50">
        <v>0.43</v>
      </c>
      <c r="T802" t="s">
        <v>1364</v>
      </c>
      <c r="U802" t="s">
        <v>1085</v>
      </c>
      <c r="V802">
        <f>I809</f>
        <v>1977.76</v>
      </c>
      <c r="W802" s="4"/>
      <c r="X802">
        <f t="shared" si="114"/>
        <v>850.44</v>
      </c>
      <c r="AE802" s="51" t="str">
        <f t="shared" si="107"/>
        <v>|</v>
      </c>
      <c r="AG802" s="1" t="s">
        <v>2297</v>
      </c>
    </row>
    <row r="803" spans="1:33" ht="24" customHeight="1">
      <c r="A803" s="218"/>
      <c r="B803" s="219" t="s">
        <v>2152</v>
      </c>
      <c r="C803" s="220">
        <v>181</v>
      </c>
      <c r="D803" s="221"/>
      <c r="F803" s="2" t="s">
        <v>165</v>
      </c>
      <c r="G803" s="7" t="s">
        <v>2289</v>
      </c>
      <c r="H803" s="1" t="s">
        <v>166</v>
      </c>
      <c r="N803" s="606"/>
      <c r="O803" s="604"/>
      <c r="P803" s="606"/>
      <c r="Q803" s="606"/>
      <c r="R803" s="606"/>
      <c r="S803" s="50">
        <v>0.39</v>
      </c>
      <c r="T803" t="s">
        <v>534</v>
      </c>
      <c r="U803" t="s">
        <v>394</v>
      </c>
      <c r="V803">
        <f>I808</f>
        <v>6040</v>
      </c>
      <c r="W803" s="4"/>
      <c r="X803">
        <f t="shared" si="114"/>
        <v>2355.6</v>
      </c>
      <c r="AE803" s="51" t="str">
        <f t="shared" si="107"/>
        <v>|</v>
      </c>
      <c r="AG803" s="1" t="s">
        <v>2297</v>
      </c>
    </row>
    <row r="804" spans="1:33" ht="24" customHeight="1">
      <c r="A804" s="218"/>
      <c r="B804" s="219" t="s">
        <v>93</v>
      </c>
      <c r="C804" s="220">
        <v>1148.76</v>
      </c>
      <c r="D804" s="221"/>
      <c r="H804" s="1" t="s">
        <v>1406</v>
      </c>
      <c r="N804" s="606"/>
      <c r="O804" s="604"/>
      <c r="P804" s="606"/>
      <c r="Q804" s="606"/>
      <c r="R804" s="606"/>
      <c r="S804" s="50">
        <v>0.35</v>
      </c>
      <c r="T804" t="s">
        <v>1456</v>
      </c>
      <c r="U804" t="s">
        <v>470</v>
      </c>
      <c r="V804">
        <f>I810</f>
        <v>884</v>
      </c>
      <c r="W804" s="4" t="str">
        <f>J810</f>
        <v>NO.</v>
      </c>
      <c r="X804">
        <f t="shared" si="114"/>
        <v>309.39999999999998</v>
      </c>
      <c r="AE804" s="51" t="str">
        <f t="shared" si="107"/>
        <v>|</v>
      </c>
      <c r="AG804" s="1" t="s">
        <v>2297</v>
      </c>
    </row>
    <row r="805" spans="1:33" ht="24" customHeight="1">
      <c r="A805" s="218"/>
      <c r="B805" s="219" t="s">
        <v>1576</v>
      </c>
      <c r="C805" s="220">
        <v>967</v>
      </c>
      <c r="D805" s="221"/>
      <c r="H805" s="1" t="s">
        <v>134</v>
      </c>
      <c r="N805" s="606"/>
      <c r="O805" s="873"/>
      <c r="P805" s="606"/>
      <c r="Q805" s="606"/>
      <c r="R805" s="606"/>
      <c r="S805" s="50">
        <v>2.12</v>
      </c>
      <c r="T805" t="s">
        <v>1456</v>
      </c>
      <c r="U805" t="s">
        <v>3538</v>
      </c>
      <c r="V805">
        <f>I811</f>
        <v>618</v>
      </c>
      <c r="W805" s="4"/>
      <c r="X805">
        <f t="shared" si="114"/>
        <v>1310.1600000000001</v>
      </c>
      <c r="AE805" s="51" t="str">
        <f t="shared" si="107"/>
        <v>|</v>
      </c>
      <c r="AG805" s="1" t="s">
        <v>2297</v>
      </c>
    </row>
    <row r="806" spans="1:33" ht="24" customHeight="1">
      <c r="A806" s="218"/>
      <c r="B806" s="219" t="s">
        <v>4419</v>
      </c>
      <c r="C806" s="483">
        <v>33.9</v>
      </c>
      <c r="D806" s="221"/>
      <c r="H806" s="5" t="s">
        <v>1614</v>
      </c>
      <c r="N806" s="713"/>
      <c r="O806" s="604"/>
      <c r="P806" s="606"/>
      <c r="Q806" s="606"/>
      <c r="R806" s="606"/>
      <c r="S806" s="50">
        <v>3.53</v>
      </c>
      <c r="T806" t="s">
        <v>1456</v>
      </c>
      <c r="U806" t="s">
        <v>3539</v>
      </c>
      <c r="V806">
        <f>I812</f>
        <v>507</v>
      </c>
      <c r="W806" s="4"/>
      <c r="X806">
        <f t="shared" si="114"/>
        <v>1789.71</v>
      </c>
      <c r="AE806" s="51" t="str">
        <f t="shared" si="107"/>
        <v>|</v>
      </c>
      <c r="AG806" s="1" t="s">
        <v>2297</v>
      </c>
    </row>
    <row r="807" spans="1:33" ht="24" customHeight="1">
      <c r="A807" s="218"/>
      <c r="B807" s="219" t="s">
        <v>1795</v>
      </c>
      <c r="C807" s="220">
        <v>2107</v>
      </c>
      <c r="D807" s="221"/>
      <c r="F807" s="12">
        <v>9</v>
      </c>
      <c r="G807" s="7" t="s">
        <v>884</v>
      </c>
      <c r="H807" s="1" t="s">
        <v>1435</v>
      </c>
      <c r="I807" s="8">
        <f>C73</f>
        <v>1822.71</v>
      </c>
      <c r="J807" s="1" t="s">
        <v>884</v>
      </c>
      <c r="K807" s="8">
        <f t="shared" ref="K807:K812" si="115">F807*I807</f>
        <v>16404.39</v>
      </c>
      <c r="N807" s="606"/>
      <c r="O807" s="604"/>
      <c r="P807" s="606"/>
      <c r="Q807" s="606"/>
      <c r="R807" s="606"/>
      <c r="S807" s="50">
        <v>1</v>
      </c>
      <c r="T807" t="s">
        <v>1364</v>
      </c>
      <c r="U807" t="s">
        <v>3540</v>
      </c>
      <c r="V807">
        <f>K819</f>
        <v>89.4</v>
      </c>
      <c r="W807" s="4"/>
      <c r="X807">
        <f t="shared" si="114"/>
        <v>89.4</v>
      </c>
      <c r="AE807" s="51" t="str">
        <f t="shared" si="107"/>
        <v>|</v>
      </c>
      <c r="AG807" s="1" t="s">
        <v>2297</v>
      </c>
    </row>
    <row r="808" spans="1:33" ht="24" customHeight="1">
      <c r="A808" s="218"/>
      <c r="B808" s="219" t="s">
        <v>6175</v>
      </c>
      <c r="C808" s="51">
        <v>940</v>
      </c>
      <c r="D808" s="221"/>
      <c r="F808" s="12">
        <v>4.3079999999999998</v>
      </c>
      <c r="G808" s="7" t="s">
        <v>876</v>
      </c>
      <c r="H808" s="1" t="s">
        <v>877</v>
      </c>
      <c r="I808" s="8">
        <f>C67</f>
        <v>6040</v>
      </c>
      <c r="J808" s="1" t="s">
        <v>876</v>
      </c>
      <c r="K808" s="8">
        <f t="shared" si="115"/>
        <v>26020.32</v>
      </c>
      <c r="N808" s="604"/>
      <c r="O808" s="604"/>
      <c r="P808" s="535"/>
      <c r="Q808" s="606"/>
      <c r="R808" s="535"/>
      <c r="S808" s="415" t="s">
        <v>668</v>
      </c>
      <c r="U808" t="s">
        <v>3541</v>
      </c>
      <c r="V808" s="415" t="s">
        <v>668</v>
      </c>
      <c r="W808" s="4"/>
      <c r="X808">
        <v>270</v>
      </c>
      <c r="AE808" s="51" t="str">
        <f t="shared" si="107"/>
        <v>|</v>
      </c>
      <c r="AG808" s="1" t="s">
        <v>2297</v>
      </c>
    </row>
    <row r="809" spans="1:33" ht="24" customHeight="1">
      <c r="A809" s="218"/>
      <c r="B809" s="219" t="s">
        <v>4810</v>
      </c>
      <c r="C809" s="418">
        <v>783</v>
      </c>
      <c r="D809" s="221"/>
      <c r="F809" s="12">
        <v>4.5</v>
      </c>
      <c r="G809" s="7" t="s">
        <v>884</v>
      </c>
      <c r="H809" s="1" t="s">
        <v>885</v>
      </c>
      <c r="I809" s="8">
        <f>C78</f>
        <v>1977.76</v>
      </c>
      <c r="J809" s="1" t="s">
        <v>884</v>
      </c>
      <c r="K809" s="8">
        <f t="shared" si="115"/>
        <v>8899.92</v>
      </c>
      <c r="N809" s="606"/>
      <c r="O809" s="604"/>
      <c r="P809" s="606"/>
      <c r="Q809" s="606"/>
      <c r="R809" s="606"/>
      <c r="S809" s="415" t="s">
        <v>668</v>
      </c>
      <c r="U809" t="s">
        <v>3542</v>
      </c>
      <c r="V809" s="415" t="s">
        <v>668</v>
      </c>
      <c r="W809" s="4"/>
      <c r="X809">
        <v>150</v>
      </c>
      <c r="AE809" s="51" t="str">
        <f t="shared" si="107"/>
        <v>|</v>
      </c>
      <c r="AG809" s="1" t="s">
        <v>2297</v>
      </c>
    </row>
    <row r="810" spans="1:33" ht="24" customHeight="1">
      <c r="A810" s="218"/>
      <c r="B810" s="219" t="s">
        <v>4811</v>
      </c>
      <c r="C810" s="418">
        <v>611</v>
      </c>
      <c r="D810" s="221"/>
      <c r="F810" s="12">
        <v>3.5</v>
      </c>
      <c r="G810" s="7" t="s">
        <v>883</v>
      </c>
      <c r="H810" s="1" t="s">
        <v>1743</v>
      </c>
      <c r="I810" s="8">
        <f>C11</f>
        <v>884</v>
      </c>
      <c r="J810" s="1" t="s">
        <v>883</v>
      </c>
      <c r="K810" s="8">
        <f t="shared" si="115"/>
        <v>3094</v>
      </c>
      <c r="N810" s="606"/>
      <c r="O810" s="604"/>
      <c r="P810" s="606"/>
      <c r="Q810" s="606"/>
      <c r="R810" s="606"/>
      <c r="S810" s="415" t="s">
        <v>668</v>
      </c>
      <c r="U810" t="s">
        <v>2309</v>
      </c>
      <c r="V810" s="415" t="s">
        <v>668</v>
      </c>
      <c r="W810" s="4"/>
      <c r="X810">
        <v>0.06</v>
      </c>
      <c r="AE810" s="51" t="str">
        <f t="shared" si="107"/>
        <v>|</v>
      </c>
      <c r="AG810" s="1" t="s">
        <v>2297</v>
      </c>
    </row>
    <row r="811" spans="1:33" ht="24" customHeight="1">
      <c r="A811" s="218"/>
      <c r="B811" s="221"/>
      <c r="C811" s="221"/>
      <c r="D811" s="221"/>
      <c r="F811" s="12">
        <v>21.2</v>
      </c>
      <c r="G811" s="7" t="s">
        <v>883</v>
      </c>
      <c r="H811" s="1" t="s">
        <v>1936</v>
      </c>
      <c r="I811" s="8">
        <f>C12</f>
        <v>618</v>
      </c>
      <c r="J811" s="1" t="s">
        <v>883</v>
      </c>
      <c r="K811" s="8">
        <f t="shared" si="115"/>
        <v>13101.6</v>
      </c>
      <c r="N811" s="604"/>
      <c r="O811" s="604"/>
      <c r="P811" s="535"/>
      <c r="Q811" s="606"/>
      <c r="R811" s="535"/>
      <c r="W811" s="4"/>
      <c r="X811" s="36">
        <f>SUM(X800:X810)</f>
        <v>8332.4599999999991</v>
      </c>
      <c r="Y811">
        <v>59.4</v>
      </c>
      <c r="Z811">
        <v>117</v>
      </c>
      <c r="AE811" s="51" t="str">
        <f t="shared" si="107"/>
        <v>|</v>
      </c>
      <c r="AG811" s="1" t="s">
        <v>2297</v>
      </c>
    </row>
    <row r="812" spans="1:33" ht="24" customHeight="1">
      <c r="A812" s="218"/>
      <c r="B812" s="219" t="s">
        <v>3954</v>
      </c>
      <c r="C812" s="1025">
        <v>3.15</v>
      </c>
      <c r="D812" s="221"/>
      <c r="F812" s="12">
        <v>35.299999999999997</v>
      </c>
      <c r="G812" s="7" t="s">
        <v>883</v>
      </c>
      <c r="H812" s="1" t="s">
        <v>324</v>
      </c>
      <c r="I812" s="8">
        <f>C13</f>
        <v>507</v>
      </c>
      <c r="J812" s="1" t="s">
        <v>883</v>
      </c>
      <c r="K812" s="8">
        <f t="shared" si="115"/>
        <v>17897.099999999999</v>
      </c>
      <c r="N812" s="604"/>
      <c r="O812" s="604"/>
      <c r="P812" s="535"/>
      <c r="Q812" s="606"/>
      <c r="R812" s="535"/>
      <c r="W812" s="4"/>
      <c r="AE812" s="51" t="str">
        <f t="shared" si="107"/>
        <v>|</v>
      </c>
      <c r="AG812" s="1" t="s">
        <v>2297</v>
      </c>
    </row>
    <row r="813" spans="1:33" ht="24" customHeight="1">
      <c r="A813" s="218"/>
      <c r="B813" s="221"/>
      <c r="C813" s="221"/>
      <c r="D813" s="221"/>
      <c r="F813" s="6" t="s">
        <v>454</v>
      </c>
      <c r="H813" s="1" t="s">
        <v>455</v>
      </c>
      <c r="J813" s="1" t="s">
        <v>454</v>
      </c>
      <c r="K813" s="8">
        <v>0</v>
      </c>
      <c r="N813" s="604"/>
      <c r="O813" s="604"/>
      <c r="P813" s="535"/>
      <c r="Q813" s="606"/>
      <c r="R813" s="535"/>
      <c r="W813" s="4"/>
      <c r="AE813" s="51" t="str">
        <f t="shared" ref="AE813:AE876" si="116">AG813</f>
        <v>|</v>
      </c>
      <c r="AG813" s="1" t="s">
        <v>2297</v>
      </c>
    </row>
    <row r="814" spans="1:33" ht="24" customHeight="1">
      <c r="A814" s="218"/>
      <c r="B814" s="219" t="s">
        <v>4812</v>
      </c>
      <c r="C814" s="1026">
        <v>8.5</v>
      </c>
      <c r="D814" s="221"/>
      <c r="K814" s="5" t="s">
        <v>1614</v>
      </c>
      <c r="N814" s="604"/>
      <c r="O814" s="604"/>
      <c r="P814" s="535"/>
      <c r="Q814" s="606"/>
      <c r="R814" s="535"/>
      <c r="U814" s="36" t="s">
        <v>3544</v>
      </c>
      <c r="W814" s="4"/>
      <c r="AE814" s="51" t="str">
        <f t="shared" si="116"/>
        <v>|</v>
      </c>
      <c r="AG814" s="1" t="s">
        <v>2297</v>
      </c>
    </row>
    <row r="815" spans="1:33" ht="24" customHeight="1">
      <c r="A815" s="218"/>
      <c r="B815" s="219" t="s">
        <v>1086</v>
      </c>
      <c r="C815" s="1026">
        <v>21.1</v>
      </c>
      <c r="D815" s="221"/>
      <c r="H815" s="2" t="s">
        <v>625</v>
      </c>
      <c r="K815" s="8">
        <f>SUM(K807:K813)</f>
        <v>85417.33</v>
      </c>
      <c r="N815" s="604"/>
      <c r="O815" s="604"/>
      <c r="P815" s="535"/>
      <c r="Q815" s="606"/>
      <c r="R815" s="535"/>
      <c r="S815" s="50">
        <v>0.45300000000000001</v>
      </c>
      <c r="T815" t="s">
        <v>1364</v>
      </c>
      <c r="U815" t="s">
        <v>3536</v>
      </c>
      <c r="V815">
        <f>V800</f>
        <v>1822.71</v>
      </c>
      <c r="W815" s="4"/>
      <c r="X815">
        <f>V815*S815</f>
        <v>825.69</v>
      </c>
      <c r="Z815">
        <f>X826+Y811</f>
        <v>8318.67</v>
      </c>
      <c r="AE815" s="51" t="str">
        <f t="shared" si="116"/>
        <v>|</v>
      </c>
      <c r="AG815" s="1" t="s">
        <v>2297</v>
      </c>
    </row>
    <row r="816" spans="1:33" ht="24" customHeight="1">
      <c r="A816" s="218"/>
      <c r="B816" s="221"/>
      <c r="C816" s="221" t="s">
        <v>4449</v>
      </c>
      <c r="D816" s="221"/>
      <c r="K816" s="5" t="s">
        <v>2090</v>
      </c>
      <c r="N816" s="604"/>
      <c r="O816" s="604"/>
      <c r="P816" s="535"/>
      <c r="Q816" s="606"/>
      <c r="R816" s="535"/>
      <c r="S816" s="50">
        <v>0.30199999999999999</v>
      </c>
      <c r="T816" t="s">
        <v>1364</v>
      </c>
      <c r="U816" t="s">
        <v>3537</v>
      </c>
      <c r="V816">
        <f t="shared" ref="V816:V825" si="117">V801</f>
        <v>1356.71</v>
      </c>
      <c r="W816" s="4"/>
      <c r="X816">
        <f t="shared" ref="X816:X822" si="118">V816*S816</f>
        <v>409.73</v>
      </c>
      <c r="Z816">
        <f>Z815+Z811</f>
        <v>8435.67</v>
      </c>
      <c r="AE816" s="51" t="str">
        <f t="shared" si="116"/>
        <v>|</v>
      </c>
      <c r="AG816" s="1" t="s">
        <v>2297</v>
      </c>
    </row>
    <row r="817" spans="1:33" ht="24" customHeight="1">
      <c r="A817" s="9"/>
      <c r="H817" s="1" t="s">
        <v>788</v>
      </c>
      <c r="K817" s="8">
        <f>K815/10</f>
        <v>8541.73</v>
      </c>
      <c r="N817" s="604"/>
      <c r="O817" s="604"/>
      <c r="P817" s="535"/>
      <c r="Q817" s="606"/>
      <c r="R817" s="535"/>
      <c r="S817" s="50">
        <v>0.44</v>
      </c>
      <c r="T817" t="s">
        <v>1364</v>
      </c>
      <c r="U817" t="s">
        <v>1085</v>
      </c>
      <c r="V817">
        <f t="shared" si="117"/>
        <v>1977.76</v>
      </c>
      <c r="W817" s="4"/>
      <c r="X817">
        <f t="shared" si="118"/>
        <v>870.21</v>
      </c>
      <c r="Z817">
        <f>Z816+Z811</f>
        <v>8552.67</v>
      </c>
      <c r="AE817" s="51" t="str">
        <f t="shared" si="116"/>
        <v>|</v>
      </c>
      <c r="AG817" s="1" t="s">
        <v>2297</v>
      </c>
    </row>
    <row r="818" spans="1:33" ht="24" customHeight="1">
      <c r="A818" s="9"/>
      <c r="R818" s="8"/>
      <c r="S818" s="50">
        <v>0.37</v>
      </c>
      <c r="T818" t="s">
        <v>534</v>
      </c>
      <c r="U818" t="s">
        <v>394</v>
      </c>
      <c r="V818">
        <f t="shared" si="117"/>
        <v>6040</v>
      </c>
      <c r="W818" s="4"/>
      <c r="X818">
        <f t="shared" si="118"/>
        <v>2234.8000000000002</v>
      </c>
      <c r="Z818">
        <f>Z817+Z811</f>
        <v>8669.67</v>
      </c>
      <c r="AE818" s="51" t="str">
        <f t="shared" si="116"/>
        <v>|</v>
      </c>
      <c r="AG818" s="1" t="s">
        <v>2297</v>
      </c>
    </row>
    <row r="819" spans="1:33" ht="24" customHeight="1">
      <c r="A819" s="9"/>
      <c r="F819" s="8">
        <v>1</v>
      </c>
      <c r="G819" s="7" t="s">
        <v>884</v>
      </c>
      <c r="H819" s="1" t="s">
        <v>46</v>
      </c>
      <c r="I819" s="8">
        <f>C25</f>
        <v>89.4</v>
      </c>
      <c r="K819" s="8">
        <f>F819*I819</f>
        <v>89.4</v>
      </c>
      <c r="R819" s="5"/>
      <c r="S819" s="50">
        <v>0.35</v>
      </c>
      <c r="T819" t="s">
        <v>1456</v>
      </c>
      <c r="U819" t="s">
        <v>470</v>
      </c>
      <c r="V819">
        <f t="shared" si="117"/>
        <v>884</v>
      </c>
      <c r="W819" s="4">
        <f>J825</f>
        <v>0</v>
      </c>
      <c r="X819">
        <f t="shared" si="118"/>
        <v>309.39999999999998</v>
      </c>
      <c r="Z819">
        <f>Z811+Z818</f>
        <v>8786.67</v>
      </c>
      <c r="AE819" s="51" t="str">
        <f t="shared" si="116"/>
        <v>|</v>
      </c>
      <c r="AG819" s="1" t="s">
        <v>2297</v>
      </c>
    </row>
    <row r="820" spans="1:33" ht="24" customHeight="1">
      <c r="A820" s="9"/>
      <c r="K820" s="5" t="s">
        <v>1614</v>
      </c>
      <c r="O820" s="2"/>
      <c r="R820" s="8"/>
      <c r="S820" s="50">
        <v>2.12</v>
      </c>
      <c r="T820" t="s">
        <v>1456</v>
      </c>
      <c r="U820" t="s">
        <v>3538</v>
      </c>
      <c r="V820">
        <f t="shared" si="117"/>
        <v>618</v>
      </c>
      <c r="W820" s="4"/>
      <c r="X820">
        <f t="shared" si="118"/>
        <v>1310.1600000000001</v>
      </c>
      <c r="Z820">
        <f>Z811+Z819</f>
        <v>8903.67</v>
      </c>
      <c r="AE820" s="51" t="str">
        <f t="shared" si="116"/>
        <v>|</v>
      </c>
      <c r="AG820" s="1" t="s">
        <v>2297</v>
      </c>
    </row>
    <row r="821" spans="1:33" ht="24" customHeight="1">
      <c r="K821" s="8">
        <f>SUM(K817:K819)</f>
        <v>8631.1299999999992</v>
      </c>
      <c r="S821" s="50">
        <v>3.53</v>
      </c>
      <c r="T821" t="s">
        <v>1456</v>
      </c>
      <c r="U821" t="s">
        <v>3539</v>
      </c>
      <c r="V821">
        <f t="shared" si="117"/>
        <v>507</v>
      </c>
      <c r="W821" s="4"/>
      <c r="X821">
        <f t="shared" si="118"/>
        <v>1789.71</v>
      </c>
      <c r="Z821">
        <f>Z811+Z820</f>
        <v>9020.67</v>
      </c>
      <c r="AE821" s="51" t="str">
        <f t="shared" si="116"/>
        <v>|</v>
      </c>
      <c r="AG821" s="1" t="s">
        <v>2297</v>
      </c>
    </row>
    <row r="822" spans="1:33" ht="24" customHeight="1">
      <c r="A822" s="9"/>
      <c r="K822" s="5" t="s">
        <v>1614</v>
      </c>
      <c r="R822" s="5"/>
      <c r="S822" s="50">
        <v>1</v>
      </c>
      <c r="T822" t="s">
        <v>1364</v>
      </c>
      <c r="U822" t="s">
        <v>3540</v>
      </c>
      <c r="V822">
        <f t="shared" si="117"/>
        <v>89.4</v>
      </c>
      <c r="W822" s="4"/>
      <c r="X822">
        <f t="shared" si="118"/>
        <v>89.4</v>
      </c>
      <c r="Z822">
        <f>Z811+Z821</f>
        <v>9137.67</v>
      </c>
      <c r="AE822" s="51" t="str">
        <f t="shared" si="116"/>
        <v>|</v>
      </c>
      <c r="AG822" s="1" t="s">
        <v>2297</v>
      </c>
    </row>
    <row r="823" spans="1:33" ht="24" customHeight="1">
      <c r="A823" s="9"/>
      <c r="H823" s="1" t="s">
        <v>390</v>
      </c>
      <c r="K823" s="38">
        <f>(K821+C22)</f>
        <v>8744.73</v>
      </c>
      <c r="S823" s="415" t="s">
        <v>668</v>
      </c>
      <c r="U823" t="s">
        <v>3541</v>
      </c>
      <c r="V823" s="32" t="str">
        <f t="shared" si="117"/>
        <v>LS</v>
      </c>
      <c r="W823" s="4"/>
      <c r="X823">
        <v>270</v>
      </c>
      <c r="Z823">
        <f>Z811+Z822</f>
        <v>9254.67</v>
      </c>
      <c r="AE823" s="51" t="str">
        <f t="shared" si="116"/>
        <v>|</v>
      </c>
      <c r="AG823" s="1" t="s">
        <v>2297</v>
      </c>
    </row>
    <row r="824" spans="1:33" ht="24" customHeight="1">
      <c r="A824" s="9"/>
      <c r="H824" s="1" t="s">
        <v>392</v>
      </c>
      <c r="K824" s="38">
        <f>(K823+C23)</f>
        <v>8968.5300000000007</v>
      </c>
      <c r="N824" s="1"/>
      <c r="O824" s="1"/>
      <c r="S824" s="415" t="s">
        <v>668</v>
      </c>
      <c r="U824" t="s">
        <v>3542</v>
      </c>
      <c r="V824" s="32" t="str">
        <f t="shared" si="117"/>
        <v>LS</v>
      </c>
      <c r="W824" s="4"/>
      <c r="X824">
        <v>150</v>
      </c>
      <c r="Z824">
        <f>Z811+Z823</f>
        <v>9371.67</v>
      </c>
      <c r="AE824" s="51" t="str">
        <f t="shared" si="116"/>
        <v>|</v>
      </c>
      <c r="AG824" s="1" t="s">
        <v>2297</v>
      </c>
    </row>
    <row r="825" spans="1:33" ht="24" customHeight="1">
      <c r="A825" s="9"/>
      <c r="H825" s="1" t="s">
        <v>2270</v>
      </c>
      <c r="K825" s="38">
        <f>(K824+C24)</f>
        <v>9192.33</v>
      </c>
      <c r="O825" s="1"/>
      <c r="S825" s="415" t="s">
        <v>668</v>
      </c>
      <c r="U825" t="s">
        <v>2309</v>
      </c>
      <c r="V825" s="32" t="str">
        <f t="shared" si="117"/>
        <v>LS</v>
      </c>
      <c r="W825" s="4"/>
      <c r="X825">
        <v>0.17</v>
      </c>
      <c r="AE825" s="51" t="str">
        <f t="shared" si="116"/>
        <v>|</v>
      </c>
      <c r="AG825" s="1" t="s">
        <v>2297</v>
      </c>
    </row>
    <row r="826" spans="1:33" ht="24" customHeight="1">
      <c r="A826" s="9"/>
      <c r="H826" s="1" t="s">
        <v>384</v>
      </c>
      <c r="K826" s="38">
        <f>(K825+C24)</f>
        <v>9416.1299999999992</v>
      </c>
      <c r="N826" s="1"/>
      <c r="O826" s="1"/>
      <c r="P826" s="8"/>
      <c r="R826" s="8"/>
      <c r="W826" s="4"/>
      <c r="X826" s="36">
        <f>SUM(X815:X825)</f>
        <v>8259.27</v>
      </c>
      <c r="AE826" s="51" t="str">
        <f t="shared" si="116"/>
        <v>|</v>
      </c>
      <c r="AG826" s="1" t="s">
        <v>2297</v>
      </c>
    </row>
    <row r="827" spans="1:33" ht="24" customHeight="1">
      <c r="H827" s="1" t="s">
        <v>1559</v>
      </c>
      <c r="K827" s="38">
        <f>(K826+C24)</f>
        <v>9639.93</v>
      </c>
      <c r="O827" s="1"/>
      <c r="W827" s="4"/>
      <c r="AE827" s="51" t="str">
        <f t="shared" si="116"/>
        <v>|</v>
      </c>
      <c r="AG827" s="1" t="s">
        <v>2297</v>
      </c>
    </row>
    <row r="828" spans="1:33" ht="24" customHeight="1">
      <c r="H828" s="1">
        <v>5</v>
      </c>
      <c r="K828" s="38">
        <f>(K827+C24)</f>
        <v>9863.73</v>
      </c>
      <c r="O828" s="1"/>
      <c r="W828" s="4"/>
      <c r="AE828" s="51">
        <f>SUM(AE681:AE685)</f>
        <v>8206.1</v>
      </c>
      <c r="AG828" s="1"/>
    </row>
    <row r="829" spans="1:33" ht="24" customHeight="1">
      <c r="H829" s="1">
        <v>6</v>
      </c>
      <c r="K829" s="38">
        <f>(K828+C24)</f>
        <v>10087.530000000001</v>
      </c>
      <c r="O829" s="1"/>
      <c r="W829" s="4"/>
      <c r="AE829" s="51"/>
      <c r="AG829" s="1"/>
    </row>
    <row r="830" spans="1:33" ht="24" customHeight="1">
      <c r="H830" s="1">
        <v>7</v>
      </c>
      <c r="K830" s="38">
        <f>(K829+C24)</f>
        <v>10311.33</v>
      </c>
      <c r="O830" s="1"/>
      <c r="W830" s="4"/>
      <c r="AE830" s="51"/>
      <c r="AG830" s="1"/>
    </row>
    <row r="831" spans="1:33" ht="24" customHeight="1">
      <c r="H831" s="1">
        <v>8</v>
      </c>
      <c r="K831" s="38">
        <f>(K830+C24)</f>
        <v>10535.13</v>
      </c>
      <c r="O831" s="1"/>
      <c r="W831" s="4"/>
      <c r="AE831" s="51"/>
      <c r="AG831" s="1"/>
    </row>
    <row r="832" spans="1:33" ht="24" customHeight="1">
      <c r="H832" s="1">
        <v>9</v>
      </c>
      <c r="K832" s="38">
        <f>(K831+C24)</f>
        <v>10758.93</v>
      </c>
      <c r="O832" s="1"/>
      <c r="W832" s="4"/>
      <c r="AE832" s="51"/>
      <c r="AG832" s="1"/>
    </row>
    <row r="833" spans="6:33" ht="24" customHeight="1">
      <c r="H833" s="1">
        <v>10</v>
      </c>
      <c r="K833" s="38">
        <f>(K832+C24)</f>
        <v>10982.73</v>
      </c>
      <c r="O833" s="1"/>
      <c r="W833" s="4"/>
      <c r="AE833" s="51"/>
      <c r="AG833" s="1"/>
    </row>
    <row r="834" spans="6:33" ht="24" customHeight="1">
      <c r="H834" s="1">
        <v>11</v>
      </c>
      <c r="K834" s="38">
        <f>(K833+C24)</f>
        <v>11206.53</v>
      </c>
      <c r="O834" s="1"/>
      <c r="W834" s="4"/>
      <c r="AE834" s="51"/>
      <c r="AG834" s="1"/>
    </row>
    <row r="835" spans="6:33" ht="24" customHeight="1">
      <c r="H835" s="1">
        <v>12</v>
      </c>
      <c r="K835" s="38">
        <f>(K834+C24)</f>
        <v>11430.33</v>
      </c>
      <c r="O835" s="1"/>
      <c r="W835" s="4"/>
      <c r="AE835" s="51"/>
      <c r="AG835" s="1"/>
    </row>
    <row r="836" spans="6:33" ht="24" customHeight="1">
      <c r="H836" s="1"/>
      <c r="K836" s="38"/>
      <c r="O836" s="1"/>
      <c r="W836" s="4"/>
      <c r="AE836" s="51"/>
      <c r="AG836" s="1"/>
    </row>
    <row r="837" spans="6:33" ht="24" customHeight="1">
      <c r="F837" s="1" t="s">
        <v>991</v>
      </c>
      <c r="O837" s="1"/>
      <c r="W837" s="4"/>
      <c r="AE837" s="51" t="str">
        <f t="shared" si="116"/>
        <v>|</v>
      </c>
      <c r="AG837" s="1" t="s">
        <v>2297</v>
      </c>
    </row>
    <row r="838" spans="6:33" ht="24" customHeight="1">
      <c r="F838" s="1" t="s">
        <v>991</v>
      </c>
      <c r="G838" s="7" t="s">
        <v>2289</v>
      </c>
      <c r="H838" s="2" t="s">
        <v>1344</v>
      </c>
      <c r="N838" s="1"/>
      <c r="O838" s="1"/>
      <c r="P838" s="8"/>
      <c r="R838" s="8"/>
      <c r="W838" s="4"/>
      <c r="AE838" s="51" t="str">
        <f t="shared" si="116"/>
        <v>|</v>
      </c>
      <c r="AG838" s="1" t="s">
        <v>2297</v>
      </c>
    </row>
    <row r="839" spans="6:33" ht="24" customHeight="1">
      <c r="H839" s="5" t="s">
        <v>2090</v>
      </c>
      <c r="N839" s="1"/>
      <c r="O839" s="1"/>
      <c r="P839" s="8"/>
      <c r="R839" s="8"/>
      <c r="W839" s="4"/>
      <c r="AE839" s="51" t="str">
        <f t="shared" si="116"/>
        <v>|</v>
      </c>
      <c r="AG839" s="1" t="s">
        <v>2297</v>
      </c>
    </row>
    <row r="840" spans="6:33" ht="24" customHeight="1">
      <c r="N840" s="1"/>
      <c r="O840" s="1"/>
      <c r="P840" s="8"/>
      <c r="R840" s="8"/>
      <c r="W840" s="4"/>
      <c r="AE840" s="51" t="str">
        <f t="shared" si="116"/>
        <v>|</v>
      </c>
      <c r="AG840" s="1" t="s">
        <v>2297</v>
      </c>
    </row>
    <row r="841" spans="6:33" ht="24" customHeight="1">
      <c r="F841" s="2" t="s">
        <v>1346</v>
      </c>
      <c r="G841" s="7" t="s">
        <v>2289</v>
      </c>
      <c r="H841" s="1" t="s">
        <v>2066</v>
      </c>
      <c r="N841" s="1"/>
      <c r="O841" s="1"/>
      <c r="P841" s="8"/>
      <c r="R841" s="8"/>
      <c r="W841" s="4"/>
      <c r="AE841" s="51" t="str">
        <f t="shared" si="116"/>
        <v>|</v>
      </c>
      <c r="AG841" s="1" t="s">
        <v>2297</v>
      </c>
    </row>
    <row r="842" spans="6:33" ht="24" customHeight="1">
      <c r="H842" s="1" t="s">
        <v>2067</v>
      </c>
      <c r="N842" s="1"/>
      <c r="O842" s="1"/>
      <c r="P842" s="8"/>
      <c r="R842" s="8"/>
      <c r="W842" s="4"/>
      <c r="AE842" s="51" t="str">
        <f t="shared" si="116"/>
        <v>|</v>
      </c>
      <c r="AG842" s="1" t="s">
        <v>2297</v>
      </c>
    </row>
    <row r="843" spans="6:33" ht="24" customHeight="1">
      <c r="H843" s="1" t="s">
        <v>2068</v>
      </c>
      <c r="N843" s="1"/>
      <c r="O843" s="1"/>
      <c r="P843" s="8"/>
      <c r="R843" s="8"/>
      <c r="W843" s="4"/>
      <c r="AE843" s="51" t="str">
        <f t="shared" si="116"/>
        <v>|::</v>
      </c>
      <c r="AG843" s="1" t="s">
        <v>325</v>
      </c>
    </row>
    <row r="844" spans="6:33" ht="24" customHeight="1">
      <c r="H844" s="1" t="s">
        <v>906</v>
      </c>
      <c r="N844" s="1"/>
      <c r="O844" s="1"/>
      <c r="P844" s="8"/>
      <c r="R844" s="8"/>
      <c r="W844" s="4"/>
      <c r="AE844" s="51">
        <f t="shared" si="116"/>
        <v>0</v>
      </c>
    </row>
    <row r="845" spans="6:33" ht="24" customHeight="1">
      <c r="H845" s="1" t="s">
        <v>907</v>
      </c>
      <c r="R845" s="8"/>
      <c r="W845" s="4"/>
      <c r="AE845" s="51">
        <f t="shared" si="116"/>
        <v>0</v>
      </c>
    </row>
    <row r="846" spans="6:33" ht="24" customHeight="1">
      <c r="H846" s="1" t="s">
        <v>1752</v>
      </c>
      <c r="R846" s="5"/>
      <c r="W846" s="4"/>
      <c r="AE846" s="51">
        <f t="shared" si="116"/>
        <v>0</v>
      </c>
    </row>
    <row r="847" spans="6:33" ht="24" customHeight="1">
      <c r="H847" s="1" t="s">
        <v>95</v>
      </c>
      <c r="O847" s="2"/>
      <c r="R847" s="8"/>
      <c r="W847" s="4"/>
      <c r="AE847" s="51" t="str">
        <f t="shared" si="116"/>
        <v>|</v>
      </c>
      <c r="AG847" s="1" t="s">
        <v>2297</v>
      </c>
    </row>
    <row r="848" spans="6:33" ht="24" customHeight="1">
      <c r="H848" s="1" t="s">
        <v>96</v>
      </c>
      <c r="R848" s="5"/>
      <c r="W848" s="4"/>
      <c r="AE848" s="51" t="str">
        <f t="shared" si="116"/>
        <v>|</v>
      </c>
      <c r="AG848" s="1" t="s">
        <v>2297</v>
      </c>
    </row>
    <row r="849" spans="6:33" ht="24" customHeight="1">
      <c r="H849" s="1" t="s">
        <v>97</v>
      </c>
      <c r="O849" s="36" t="s">
        <v>4597</v>
      </c>
      <c r="R849" s="5"/>
      <c r="W849" s="4"/>
      <c r="AE849" s="51" t="str">
        <f t="shared" si="116"/>
        <v>|</v>
      </c>
      <c r="AG849" s="1" t="s">
        <v>2297</v>
      </c>
    </row>
    <row r="850" spans="6:33" ht="24" customHeight="1">
      <c r="H850" s="1" t="s">
        <v>98</v>
      </c>
      <c r="O850" s="2" t="s">
        <v>1776</v>
      </c>
      <c r="R850" s="5"/>
      <c r="W850" s="4"/>
      <c r="AE850" s="51" t="str">
        <f t="shared" si="116"/>
        <v>|</v>
      </c>
      <c r="AG850" s="1" t="s">
        <v>2297</v>
      </c>
    </row>
    <row r="851" spans="6:33" ht="24" customHeight="1">
      <c r="H851" s="1" t="s">
        <v>2088</v>
      </c>
      <c r="R851" s="5"/>
      <c r="W851" s="4"/>
      <c r="AE851" s="51" t="str">
        <f t="shared" si="116"/>
        <v>|</v>
      </c>
      <c r="AG851" s="1" t="s">
        <v>2297</v>
      </c>
    </row>
    <row r="852" spans="6:33" ht="24" customHeight="1">
      <c r="H852" s="1" t="s">
        <v>1048</v>
      </c>
      <c r="M852" s="14">
        <v>6.5000000000000002E-2</v>
      </c>
      <c r="N852" s="7" t="s">
        <v>884</v>
      </c>
      <c r="O852" s="1" t="s">
        <v>2109</v>
      </c>
      <c r="P852" s="8">
        <f>I859</f>
        <v>7861.6</v>
      </c>
      <c r="Q852" s="1" t="s">
        <v>884</v>
      </c>
      <c r="R852" s="8">
        <f>P852*M852</f>
        <v>511</v>
      </c>
      <c r="W852" s="4"/>
      <c r="AE852" s="51" t="str">
        <f t="shared" si="116"/>
        <v>|</v>
      </c>
      <c r="AG852" s="1" t="s">
        <v>2297</v>
      </c>
    </row>
    <row r="853" spans="6:33" ht="24" customHeight="1">
      <c r="H853" s="1" t="s">
        <v>1811</v>
      </c>
      <c r="M853" s="402">
        <v>8.4499999999999993</v>
      </c>
      <c r="N853" s="7" t="s">
        <v>1675</v>
      </c>
      <c r="O853" s="1" t="s">
        <v>2110</v>
      </c>
      <c r="P853" s="8">
        <f t="shared" ref="P853:P862" si="119">I860</f>
        <v>87298.5</v>
      </c>
      <c r="Q853" s="1" t="s">
        <v>876</v>
      </c>
      <c r="R853" s="8">
        <f>P853*M853/1000</f>
        <v>737.67</v>
      </c>
      <c r="W853" s="4"/>
      <c r="AE853" s="51" t="str">
        <f t="shared" si="116"/>
        <v>|</v>
      </c>
      <c r="AG853" s="1" t="s">
        <v>2297</v>
      </c>
    </row>
    <row r="854" spans="6:33" ht="24" customHeight="1">
      <c r="H854" s="1" t="s">
        <v>1812</v>
      </c>
      <c r="M854" s="8">
        <v>3</v>
      </c>
      <c r="N854" s="7" t="s">
        <v>883</v>
      </c>
      <c r="O854" s="1" t="s">
        <v>1207</v>
      </c>
      <c r="P854" s="8">
        <f t="shared" si="119"/>
        <v>14.8</v>
      </c>
      <c r="Q854" s="1" t="s">
        <v>883</v>
      </c>
      <c r="R854" s="8">
        <f t="shared" ref="R854:R861" si="120">P854*M854</f>
        <v>44.4</v>
      </c>
      <c r="W854" s="4"/>
      <c r="AE854" s="51" t="str">
        <f t="shared" si="116"/>
        <v>|</v>
      </c>
      <c r="AG854" s="1" t="s">
        <v>2297</v>
      </c>
    </row>
    <row r="855" spans="6:33" ht="24" customHeight="1">
      <c r="M855" s="8">
        <v>12</v>
      </c>
      <c r="N855" s="7" t="s">
        <v>883</v>
      </c>
      <c r="O855" s="1" t="s">
        <v>1208</v>
      </c>
      <c r="P855" s="8">
        <f t="shared" si="119"/>
        <v>2</v>
      </c>
      <c r="Q855" s="1" t="s">
        <v>883</v>
      </c>
      <c r="R855" s="8">
        <f t="shared" si="120"/>
        <v>24</v>
      </c>
      <c r="W855" s="4"/>
      <c r="AE855" s="51" t="str">
        <f t="shared" si="116"/>
        <v>|</v>
      </c>
      <c r="AG855" s="1" t="s">
        <v>2297</v>
      </c>
    </row>
    <row r="856" spans="6:33" ht="24" customHeight="1">
      <c r="M856" s="8">
        <v>2</v>
      </c>
      <c r="N856" s="7" t="s">
        <v>883</v>
      </c>
      <c r="O856" s="1" t="s">
        <v>1209</v>
      </c>
      <c r="P856" s="8">
        <f t="shared" si="119"/>
        <v>4.9000000000000004</v>
      </c>
      <c r="Q856" s="1" t="s">
        <v>883</v>
      </c>
      <c r="R856" s="8">
        <f t="shared" si="120"/>
        <v>9.8000000000000007</v>
      </c>
      <c r="W856" s="4"/>
      <c r="AE856" s="51" t="str">
        <f t="shared" si="116"/>
        <v>|</v>
      </c>
      <c r="AG856" s="1" t="s">
        <v>2297</v>
      </c>
    </row>
    <row r="857" spans="6:33" ht="24" customHeight="1">
      <c r="G857" s="7" t="s">
        <v>320</v>
      </c>
      <c r="H857" s="2" t="s">
        <v>1809</v>
      </c>
      <c r="M857" s="8">
        <v>6</v>
      </c>
      <c r="N857" s="7" t="s">
        <v>883</v>
      </c>
      <c r="O857" s="1" t="s">
        <v>2258</v>
      </c>
      <c r="P857" s="8">
        <f t="shared" si="119"/>
        <v>4.45</v>
      </c>
      <c r="Q857" s="1" t="s">
        <v>883</v>
      </c>
      <c r="R857" s="8">
        <f t="shared" si="120"/>
        <v>26.7</v>
      </c>
      <c r="S857"/>
      <c r="T857" s="7" t="s">
        <v>320</v>
      </c>
      <c r="U857" s="2" t="s">
        <v>3842</v>
      </c>
      <c r="W857" s="4"/>
      <c r="AE857" s="51" t="str">
        <f t="shared" si="116"/>
        <v>|</v>
      </c>
      <c r="AG857" s="1" t="s">
        <v>2297</v>
      </c>
    </row>
    <row r="858" spans="6:33" ht="24" customHeight="1">
      <c r="H858" s="2" t="s">
        <v>1814</v>
      </c>
      <c r="M858" s="8">
        <v>1</v>
      </c>
      <c r="N858" s="7" t="s">
        <v>883</v>
      </c>
      <c r="O858" s="1" t="s">
        <v>1214</v>
      </c>
      <c r="P858" s="8">
        <f t="shared" si="119"/>
        <v>947</v>
      </c>
      <c r="Q858" s="1" t="s">
        <v>883</v>
      </c>
      <c r="R858" s="8">
        <f t="shared" si="120"/>
        <v>947</v>
      </c>
      <c r="S858"/>
      <c r="T858" s="3"/>
      <c r="U858" s="2" t="s">
        <v>1814</v>
      </c>
      <c r="W858" s="4"/>
      <c r="AE858" s="51" t="str">
        <f t="shared" si="116"/>
        <v>|</v>
      </c>
      <c r="AG858" s="1" t="s">
        <v>2297</v>
      </c>
    </row>
    <row r="859" spans="6:33" ht="24" customHeight="1">
      <c r="F859" s="14">
        <v>3.8100000000000002E-2</v>
      </c>
      <c r="G859" s="7" t="s">
        <v>884</v>
      </c>
      <c r="H859" s="1" t="s">
        <v>6344</v>
      </c>
      <c r="I859" s="8">
        <f>I877</f>
        <v>7861.6</v>
      </c>
      <c r="J859" s="1" t="s">
        <v>884</v>
      </c>
      <c r="K859" s="8">
        <f>F859*I859</f>
        <v>299.52999999999997</v>
      </c>
      <c r="M859" s="8">
        <v>1</v>
      </c>
      <c r="N859" s="7" t="s">
        <v>883</v>
      </c>
      <c r="O859" s="1" t="s">
        <v>1215</v>
      </c>
      <c r="P859" s="8">
        <f t="shared" si="119"/>
        <v>618</v>
      </c>
      <c r="Q859" s="1" t="s">
        <v>883</v>
      </c>
      <c r="R859" s="8">
        <f t="shared" si="120"/>
        <v>618</v>
      </c>
      <c r="S859" s="14">
        <v>4.9500000000000002E-2</v>
      </c>
      <c r="T859" s="7" t="s">
        <v>884</v>
      </c>
      <c r="U859" s="1" t="s">
        <v>2109</v>
      </c>
      <c r="V859" s="8">
        <f>I859</f>
        <v>7861.6</v>
      </c>
      <c r="W859" s="2" t="s">
        <v>884</v>
      </c>
      <c r="X859" s="8">
        <f>S859*V859</f>
        <v>389.15</v>
      </c>
      <c r="AE859" s="51" t="str">
        <f t="shared" si="116"/>
        <v>|</v>
      </c>
      <c r="AG859" s="1" t="s">
        <v>2297</v>
      </c>
    </row>
    <row r="860" spans="6:33" ht="24" customHeight="1">
      <c r="F860" s="215">
        <v>5.01</v>
      </c>
      <c r="G860" s="7" t="s">
        <v>1675</v>
      </c>
      <c r="H860" s="1" t="s">
        <v>2110</v>
      </c>
      <c r="I860" s="8">
        <f>I878</f>
        <v>87298.5</v>
      </c>
      <c r="J860" s="1" t="s">
        <v>876</v>
      </c>
      <c r="K860" s="8">
        <f>F860*I860/1000</f>
        <v>437.37</v>
      </c>
      <c r="M860" s="8">
        <v>1</v>
      </c>
      <c r="N860" s="7" t="s">
        <v>883</v>
      </c>
      <c r="O860" s="1" t="s">
        <v>1216</v>
      </c>
      <c r="P860" s="8">
        <f t="shared" si="119"/>
        <v>25</v>
      </c>
      <c r="Q860" s="1" t="s">
        <v>883</v>
      </c>
      <c r="R860" s="8">
        <f t="shared" si="120"/>
        <v>25</v>
      </c>
      <c r="S860" s="215">
        <v>5.66</v>
      </c>
      <c r="T860" s="7" t="s">
        <v>1675</v>
      </c>
      <c r="U860" s="1" t="s">
        <v>2110</v>
      </c>
      <c r="V860" s="8">
        <f t="shared" ref="V860:V868" si="121">I860</f>
        <v>87298.5</v>
      </c>
      <c r="W860" s="2" t="s">
        <v>876</v>
      </c>
      <c r="X860" s="8">
        <f>S860*V860/1000</f>
        <v>494.11</v>
      </c>
      <c r="AE860" s="51" t="str">
        <f t="shared" si="116"/>
        <v>|</v>
      </c>
      <c r="AG860" s="1" t="s">
        <v>2297</v>
      </c>
    </row>
    <row r="861" spans="6:33" ht="24" customHeight="1">
      <c r="F861" s="8">
        <v>3</v>
      </c>
      <c r="G861" s="7" t="s">
        <v>883</v>
      </c>
      <c r="H861" s="1370" t="s">
        <v>1207</v>
      </c>
      <c r="I861" s="484">
        <v>14.8</v>
      </c>
      <c r="J861" s="1" t="s">
        <v>883</v>
      </c>
      <c r="K861" s="8">
        <f t="shared" ref="K861:K868" si="122">F861*I861</f>
        <v>44.4</v>
      </c>
      <c r="M861" s="8">
        <v>0.5</v>
      </c>
      <c r="N861" s="7" t="s">
        <v>883</v>
      </c>
      <c r="O861" s="1" t="s">
        <v>1217</v>
      </c>
      <c r="P861" s="8">
        <f t="shared" si="119"/>
        <v>507</v>
      </c>
      <c r="Q861" s="1" t="s">
        <v>883</v>
      </c>
      <c r="R861" s="8">
        <f t="shared" si="120"/>
        <v>253.5</v>
      </c>
      <c r="S861" s="8">
        <v>3</v>
      </c>
      <c r="T861" s="7" t="s">
        <v>883</v>
      </c>
      <c r="U861" s="1" t="s">
        <v>1207</v>
      </c>
      <c r="V861" s="8">
        <f t="shared" si="121"/>
        <v>14.8</v>
      </c>
      <c r="W861" s="2" t="s">
        <v>883</v>
      </c>
      <c r="X861" s="8">
        <f t="shared" ref="X861:X868" si="123">S861*V861</f>
        <v>44.4</v>
      </c>
      <c r="AE861" s="51" t="str">
        <f t="shared" si="116"/>
        <v>|</v>
      </c>
      <c r="AG861" s="1" t="s">
        <v>2297</v>
      </c>
    </row>
    <row r="862" spans="6:33" ht="24" customHeight="1">
      <c r="F862" s="8">
        <v>12</v>
      </c>
      <c r="G862" s="7" t="s">
        <v>883</v>
      </c>
      <c r="H862" s="1370" t="s">
        <v>1208</v>
      </c>
      <c r="I862" s="484">
        <v>2</v>
      </c>
      <c r="J862" s="1" t="s">
        <v>883</v>
      </c>
      <c r="K862" s="8">
        <f t="shared" si="122"/>
        <v>24</v>
      </c>
      <c r="N862" s="7" t="s">
        <v>454</v>
      </c>
      <c r="O862" s="1" t="s">
        <v>2176</v>
      </c>
      <c r="P862" s="8">
        <f t="shared" si="119"/>
        <v>0</v>
      </c>
      <c r="Q862" s="1" t="s">
        <v>454</v>
      </c>
      <c r="R862" s="8">
        <v>2.1</v>
      </c>
      <c r="S862" s="8">
        <v>12</v>
      </c>
      <c r="T862" s="7" t="s">
        <v>883</v>
      </c>
      <c r="U862" s="1" t="s">
        <v>1208</v>
      </c>
      <c r="V862" s="8">
        <f t="shared" si="121"/>
        <v>2</v>
      </c>
      <c r="W862" s="2" t="s">
        <v>883</v>
      </c>
      <c r="X862" s="8">
        <f t="shared" si="123"/>
        <v>24</v>
      </c>
      <c r="AE862" s="51" t="str">
        <f t="shared" si="116"/>
        <v>|</v>
      </c>
      <c r="AG862" s="1" t="s">
        <v>2297</v>
      </c>
    </row>
    <row r="863" spans="6:33" ht="24" customHeight="1">
      <c r="F863" s="8">
        <v>2</v>
      </c>
      <c r="G863" s="7" t="s">
        <v>883</v>
      </c>
      <c r="H863" s="1370" t="s">
        <v>1209</v>
      </c>
      <c r="I863" s="484">
        <v>4.9000000000000004</v>
      </c>
      <c r="J863" s="1" t="s">
        <v>883</v>
      </c>
      <c r="K863" s="8">
        <f t="shared" si="122"/>
        <v>9.8000000000000007</v>
      </c>
      <c r="N863" s="3"/>
      <c r="Q863" s="10"/>
      <c r="R863" s="5" t="s">
        <v>1614</v>
      </c>
      <c r="S863" s="8">
        <v>2</v>
      </c>
      <c r="T863" s="7" t="s">
        <v>883</v>
      </c>
      <c r="U863" s="1" t="s">
        <v>1209</v>
      </c>
      <c r="V863" s="8">
        <f t="shared" si="121"/>
        <v>4.9000000000000004</v>
      </c>
      <c r="W863" s="2" t="s">
        <v>883</v>
      </c>
      <c r="X863" s="8">
        <f t="shared" si="123"/>
        <v>9.8000000000000007</v>
      </c>
      <c r="AE863" s="51" t="str">
        <f t="shared" si="116"/>
        <v>|</v>
      </c>
      <c r="AG863" s="1" t="s">
        <v>2297</v>
      </c>
    </row>
    <row r="864" spans="6:33" ht="24" customHeight="1">
      <c r="F864" s="8">
        <v>6</v>
      </c>
      <c r="G864" s="7" t="s">
        <v>883</v>
      </c>
      <c r="H864" s="1370" t="s">
        <v>2258</v>
      </c>
      <c r="I864" s="484">
        <v>4.45</v>
      </c>
      <c r="J864" s="1" t="s">
        <v>883</v>
      </c>
      <c r="K864" s="8">
        <f t="shared" si="122"/>
        <v>26.7</v>
      </c>
      <c r="N864" s="3"/>
      <c r="O864" s="58" t="s">
        <v>287</v>
      </c>
      <c r="Q864" s="10"/>
      <c r="R864" s="403">
        <f>SUM(R852:R862)</f>
        <v>3199.17</v>
      </c>
      <c r="S864" s="8">
        <v>6</v>
      </c>
      <c r="T864" s="7" t="s">
        <v>883</v>
      </c>
      <c r="U864" s="1" t="s">
        <v>2258</v>
      </c>
      <c r="V864" s="8">
        <f t="shared" si="121"/>
        <v>4.45</v>
      </c>
      <c r="W864" s="2" t="s">
        <v>883</v>
      </c>
      <c r="X864" s="8">
        <f t="shared" si="123"/>
        <v>26.7</v>
      </c>
      <c r="AE864" s="51" t="str">
        <f t="shared" si="116"/>
        <v>|</v>
      </c>
      <c r="AG864" s="1" t="s">
        <v>2297</v>
      </c>
    </row>
    <row r="865" spans="2:33" ht="24" customHeight="1">
      <c r="F865" s="8">
        <v>1</v>
      </c>
      <c r="G865" s="7" t="s">
        <v>883</v>
      </c>
      <c r="H865" s="1" t="s">
        <v>1214</v>
      </c>
      <c r="I865" s="8">
        <f>C10</f>
        <v>947</v>
      </c>
      <c r="J865" s="1" t="s">
        <v>883</v>
      </c>
      <c r="K865" s="8">
        <f t="shared" si="122"/>
        <v>947</v>
      </c>
      <c r="N865" s="3"/>
      <c r="Q865" s="10"/>
      <c r="R865" s="5" t="s">
        <v>1614</v>
      </c>
      <c r="S865" s="8">
        <v>1</v>
      </c>
      <c r="T865" s="7" t="s">
        <v>883</v>
      </c>
      <c r="U865" s="1" t="s">
        <v>1214</v>
      </c>
      <c r="V865" s="8">
        <f t="shared" si="121"/>
        <v>947</v>
      </c>
      <c r="W865" s="2" t="s">
        <v>883</v>
      </c>
      <c r="X865" s="8">
        <f t="shared" si="123"/>
        <v>947</v>
      </c>
      <c r="AE865" s="51">
        <f t="shared" si="116"/>
        <v>0</v>
      </c>
      <c r="AG865" s="1"/>
    </row>
    <row r="866" spans="2:33" ht="24" customHeight="1">
      <c r="F866" s="8">
        <v>1</v>
      </c>
      <c r="G866" s="7" t="s">
        <v>883</v>
      </c>
      <c r="H866" s="1" t="s">
        <v>1215</v>
      </c>
      <c r="I866" s="8">
        <f>C12</f>
        <v>618</v>
      </c>
      <c r="J866" s="1" t="s">
        <v>883</v>
      </c>
      <c r="K866" s="8">
        <f t="shared" si="122"/>
        <v>618</v>
      </c>
      <c r="S866" s="8">
        <v>1</v>
      </c>
      <c r="T866" s="7" t="s">
        <v>883</v>
      </c>
      <c r="U866" s="1" t="s">
        <v>1215</v>
      </c>
      <c r="V866" s="8">
        <f t="shared" si="121"/>
        <v>618</v>
      </c>
      <c r="W866" s="2" t="s">
        <v>883</v>
      </c>
      <c r="X866" s="8">
        <f t="shared" si="123"/>
        <v>618</v>
      </c>
      <c r="AE866" s="51">
        <f t="shared" si="116"/>
        <v>0</v>
      </c>
      <c r="AG866" s="1"/>
    </row>
    <row r="867" spans="2:33" ht="24" customHeight="1">
      <c r="F867" s="8">
        <v>1</v>
      </c>
      <c r="G867" s="7" t="s">
        <v>883</v>
      </c>
      <c r="H867" s="1370" t="s">
        <v>1216</v>
      </c>
      <c r="I867" s="484">
        <v>25</v>
      </c>
      <c r="J867" s="1" t="s">
        <v>883</v>
      </c>
      <c r="K867" s="8">
        <f t="shared" si="122"/>
        <v>25</v>
      </c>
      <c r="R867" s="5"/>
      <c r="S867" s="8">
        <v>1</v>
      </c>
      <c r="T867" s="7" t="s">
        <v>883</v>
      </c>
      <c r="U867" s="1" t="s">
        <v>1216</v>
      </c>
      <c r="V867" s="8">
        <f t="shared" si="121"/>
        <v>25</v>
      </c>
      <c r="W867" s="2" t="s">
        <v>883</v>
      </c>
      <c r="X867" s="8">
        <f t="shared" si="123"/>
        <v>25</v>
      </c>
      <c r="AE867" s="51">
        <f t="shared" si="116"/>
        <v>0</v>
      </c>
      <c r="AG867" s="1"/>
    </row>
    <row r="868" spans="2:33" ht="24" customHeight="1">
      <c r="F868" s="8">
        <v>0.5</v>
      </c>
      <c r="G868" s="7" t="s">
        <v>883</v>
      </c>
      <c r="H868" s="1" t="s">
        <v>1217</v>
      </c>
      <c r="I868" s="8">
        <f>C13</f>
        <v>507</v>
      </c>
      <c r="J868" s="1" t="s">
        <v>883</v>
      </c>
      <c r="K868" s="8">
        <f t="shared" si="122"/>
        <v>253.5</v>
      </c>
      <c r="R868" s="1" t="s">
        <v>991</v>
      </c>
      <c r="S868" s="8">
        <v>0.5</v>
      </c>
      <c r="T868" s="7" t="s">
        <v>883</v>
      </c>
      <c r="U868" s="1" t="s">
        <v>1217</v>
      </c>
      <c r="V868" s="8">
        <f t="shared" si="121"/>
        <v>507</v>
      </c>
      <c r="W868" s="2" t="s">
        <v>883</v>
      </c>
      <c r="X868" s="8">
        <f t="shared" si="123"/>
        <v>253.5</v>
      </c>
      <c r="AE868" s="51">
        <f t="shared" si="116"/>
        <v>0</v>
      </c>
      <c r="AG868" s="1"/>
    </row>
    <row r="869" spans="2:33" ht="24" customHeight="1">
      <c r="G869" s="7" t="s">
        <v>454</v>
      </c>
      <c r="H869" s="1" t="s">
        <v>2176</v>
      </c>
      <c r="J869" s="1" t="s">
        <v>454</v>
      </c>
      <c r="K869" s="8">
        <v>1.1299999999999999</v>
      </c>
      <c r="N869" s="1"/>
      <c r="O869" s="1"/>
      <c r="S869"/>
      <c r="T869" s="7" t="s">
        <v>454</v>
      </c>
      <c r="U869" s="1" t="s">
        <v>2176</v>
      </c>
      <c r="W869" s="2" t="s">
        <v>454</v>
      </c>
      <c r="X869" s="8">
        <v>0.06</v>
      </c>
      <c r="AE869" s="51">
        <f t="shared" si="116"/>
        <v>0</v>
      </c>
      <c r="AG869" s="1"/>
    </row>
    <row r="870" spans="2:33" ht="24" customHeight="1">
      <c r="K870" s="5" t="s">
        <v>1614</v>
      </c>
      <c r="O870" s="1"/>
      <c r="S870"/>
      <c r="T870" s="3"/>
      <c r="W870" s="4"/>
      <c r="X870" s="5" t="s">
        <v>1614</v>
      </c>
      <c r="AE870" s="51">
        <f t="shared" si="116"/>
        <v>0</v>
      </c>
      <c r="AG870" s="1"/>
    </row>
    <row r="871" spans="2:33" ht="24" customHeight="1">
      <c r="H871" s="58" t="s">
        <v>287</v>
      </c>
      <c r="K871" s="38">
        <f>SUM(K859:K869)</f>
        <v>2686.43</v>
      </c>
      <c r="N871" s="1"/>
      <c r="O871" s="1"/>
      <c r="P871" s="8"/>
      <c r="R871" s="8"/>
      <c r="S871"/>
      <c r="T871" s="3"/>
      <c r="U871" s="58" t="s">
        <v>287</v>
      </c>
      <c r="W871" s="4"/>
      <c r="X871" s="38">
        <f>SUM(X859:X869)</f>
        <v>2831.72</v>
      </c>
      <c r="AE871" s="51">
        <f t="shared" si="116"/>
        <v>0</v>
      </c>
      <c r="AG871" s="1"/>
    </row>
    <row r="872" spans="2:33" ht="24" customHeight="1">
      <c r="K872" s="5" t="s">
        <v>1614</v>
      </c>
      <c r="O872" s="1"/>
      <c r="W872" s="4"/>
      <c r="AE872" s="51">
        <f t="shared" si="116"/>
        <v>0</v>
      </c>
      <c r="AG872" s="1"/>
    </row>
    <row r="873" spans="2:33" ht="24" customHeight="1">
      <c r="O873" s="1"/>
      <c r="W873" s="4"/>
      <c r="AE873" s="51">
        <f t="shared" si="116"/>
        <v>0</v>
      </c>
      <c r="AG873" s="1"/>
    </row>
    <row r="874" spans="2:33" ht="24" customHeight="1">
      <c r="N874" s="1"/>
      <c r="O874" s="1"/>
      <c r="P874" s="8"/>
      <c r="R874" s="8"/>
      <c r="W874" s="4"/>
      <c r="AE874" s="51">
        <f t="shared" si="116"/>
        <v>0</v>
      </c>
      <c r="AG874" s="1"/>
    </row>
    <row r="875" spans="2:33" ht="24" customHeight="1">
      <c r="G875" s="7" t="s">
        <v>1941</v>
      </c>
      <c r="H875" s="2" t="s">
        <v>1813</v>
      </c>
      <c r="N875" s="1"/>
      <c r="O875" s="1"/>
      <c r="P875" s="8"/>
      <c r="R875" s="8"/>
      <c r="S875"/>
      <c r="T875" s="7" t="s">
        <v>320</v>
      </c>
      <c r="U875" s="2" t="s">
        <v>3843</v>
      </c>
      <c r="W875" s="4"/>
      <c r="AE875" s="51">
        <f t="shared" si="116"/>
        <v>0</v>
      </c>
      <c r="AG875" s="1"/>
    </row>
    <row r="876" spans="2:33" ht="24" customHeight="1">
      <c r="H876" s="2" t="s">
        <v>1814</v>
      </c>
      <c r="N876" s="1"/>
      <c r="O876" s="1"/>
      <c r="P876" s="8"/>
      <c r="R876" s="8"/>
      <c r="S876"/>
      <c r="T876" s="3"/>
      <c r="U876" s="2" t="s">
        <v>1814</v>
      </c>
      <c r="W876" s="4"/>
      <c r="AE876" s="51">
        <f t="shared" si="116"/>
        <v>0</v>
      </c>
      <c r="AG876" s="1"/>
    </row>
    <row r="877" spans="2:33" ht="64.5" customHeight="1">
      <c r="B877" s="22" t="s">
        <v>4537</v>
      </c>
      <c r="C877" s="8">
        <f>Y688</f>
        <v>8405.8700000000008</v>
      </c>
      <c r="F877" s="14">
        <v>3.6799999999999999E-2</v>
      </c>
      <c r="G877" s="7" t="s">
        <v>884</v>
      </c>
      <c r="H877" s="22" t="s">
        <v>4537</v>
      </c>
      <c r="I877" s="8">
        <f>Z718</f>
        <v>7861.6</v>
      </c>
      <c r="J877" s="1" t="s">
        <v>884</v>
      </c>
      <c r="K877" s="8">
        <f>F877*I877</f>
        <v>289.31</v>
      </c>
      <c r="N877" s="1"/>
      <c r="O877" s="1"/>
      <c r="P877" s="8"/>
      <c r="R877" s="8"/>
      <c r="S877" s="14">
        <v>5.4699999999999999E-2</v>
      </c>
      <c r="T877" s="7" t="s">
        <v>884</v>
      </c>
      <c r="U877" s="1" t="s">
        <v>2109</v>
      </c>
      <c r="V877" s="8">
        <f>I877</f>
        <v>7861.6</v>
      </c>
      <c r="W877" s="2" t="s">
        <v>884</v>
      </c>
      <c r="X877" s="8">
        <f>S877*V877</f>
        <v>430.03</v>
      </c>
      <c r="AE877" s="51">
        <f t="shared" ref="AE877:AE949" si="124">AG877</f>
        <v>0</v>
      </c>
      <c r="AG877" s="1"/>
    </row>
    <row r="878" spans="2:33" ht="34.5" customHeight="1">
      <c r="B878" s="1" t="s">
        <v>2110</v>
      </c>
      <c r="C878" s="8">
        <f>R1609</f>
        <v>87449.3</v>
      </c>
      <c r="F878" s="8">
        <v>4.87</v>
      </c>
      <c r="G878" s="7" t="s">
        <v>1675</v>
      </c>
      <c r="H878" s="1" t="s">
        <v>2110</v>
      </c>
      <c r="I878" s="8">
        <f>K1608</f>
        <v>87298.5</v>
      </c>
      <c r="J878" s="1" t="s">
        <v>876</v>
      </c>
      <c r="K878" s="8">
        <f>F878*I878/1000</f>
        <v>425.14</v>
      </c>
      <c r="N878" s="1"/>
      <c r="O878" s="1"/>
      <c r="P878" s="8"/>
      <c r="R878" s="8"/>
      <c r="S878" s="215">
        <v>6.16</v>
      </c>
      <c r="T878" s="7" t="s">
        <v>1675</v>
      </c>
      <c r="U878" s="1" t="s">
        <v>2110</v>
      </c>
      <c r="V878" s="8">
        <f t="shared" ref="V878:V886" si="125">I878</f>
        <v>87298.5</v>
      </c>
      <c r="W878" s="2" t="s">
        <v>876</v>
      </c>
      <c r="X878" s="8">
        <f>S878*V878/1000</f>
        <v>537.76</v>
      </c>
      <c r="AE878" s="51">
        <f t="shared" si="124"/>
        <v>0</v>
      </c>
      <c r="AG878" s="1"/>
    </row>
    <row r="879" spans="2:33" ht="24" customHeight="1">
      <c r="F879" s="8">
        <v>3</v>
      </c>
      <c r="G879" s="7" t="s">
        <v>883</v>
      </c>
      <c r="H879" s="1" t="s">
        <v>1207</v>
      </c>
      <c r="I879" s="483">
        <f>I861</f>
        <v>14.8</v>
      </c>
      <c r="J879" s="1" t="s">
        <v>883</v>
      </c>
      <c r="K879" s="8">
        <f t="shared" ref="K879:K886" si="126">F879*I879</f>
        <v>44.4</v>
      </c>
      <c r="N879" s="1"/>
      <c r="O879" s="1"/>
      <c r="P879" s="8"/>
      <c r="R879" s="8"/>
      <c r="S879" s="8">
        <v>3</v>
      </c>
      <c r="T879" s="7" t="s">
        <v>883</v>
      </c>
      <c r="U879" s="1" t="s">
        <v>1207</v>
      </c>
      <c r="V879" s="8">
        <f t="shared" si="125"/>
        <v>14.8</v>
      </c>
      <c r="W879" s="2" t="s">
        <v>883</v>
      </c>
      <c r="X879" s="8">
        <f t="shared" ref="X879:X886" si="127">S879*V879</f>
        <v>44.4</v>
      </c>
      <c r="AE879" s="51">
        <f t="shared" si="124"/>
        <v>0</v>
      </c>
      <c r="AG879" s="1"/>
    </row>
    <row r="880" spans="2:33" ht="24" customHeight="1">
      <c r="F880" s="8">
        <v>12</v>
      </c>
      <c r="G880" s="7" t="s">
        <v>883</v>
      </c>
      <c r="H880" s="1" t="s">
        <v>1208</v>
      </c>
      <c r="I880" s="483">
        <f>I862</f>
        <v>2</v>
      </c>
      <c r="J880" s="1" t="s">
        <v>883</v>
      </c>
      <c r="K880" s="8">
        <f t="shared" si="126"/>
        <v>24</v>
      </c>
      <c r="N880" s="1"/>
      <c r="O880" s="1"/>
      <c r="P880" s="8"/>
      <c r="R880" s="8"/>
      <c r="S880" s="8">
        <v>12</v>
      </c>
      <c r="T880" s="7" t="s">
        <v>883</v>
      </c>
      <c r="U880" s="1" t="s">
        <v>1208</v>
      </c>
      <c r="V880" s="8">
        <f t="shared" si="125"/>
        <v>2</v>
      </c>
      <c r="W880" s="2" t="s">
        <v>883</v>
      </c>
      <c r="X880" s="8">
        <f t="shared" si="127"/>
        <v>24</v>
      </c>
      <c r="AE880" s="51">
        <f t="shared" si="124"/>
        <v>0</v>
      </c>
      <c r="AG880" s="1"/>
    </row>
    <row r="881" spans="6:33" ht="24" customHeight="1">
      <c r="F881" s="8">
        <v>2</v>
      </c>
      <c r="G881" s="7" t="s">
        <v>883</v>
      </c>
      <c r="H881" s="1" t="s">
        <v>1209</v>
      </c>
      <c r="I881" s="483">
        <f>I863</f>
        <v>4.9000000000000004</v>
      </c>
      <c r="J881" s="1" t="s">
        <v>883</v>
      </c>
      <c r="K881" s="8">
        <f t="shared" si="126"/>
        <v>9.8000000000000007</v>
      </c>
      <c r="R881" s="8"/>
      <c r="S881" s="8">
        <v>2</v>
      </c>
      <c r="T881" s="7" t="s">
        <v>883</v>
      </c>
      <c r="U881" s="1" t="s">
        <v>1209</v>
      </c>
      <c r="V881" s="8">
        <f t="shared" si="125"/>
        <v>4.9000000000000004</v>
      </c>
      <c r="W881" s="2" t="s">
        <v>883</v>
      </c>
      <c r="X881" s="8">
        <f t="shared" si="127"/>
        <v>9.8000000000000007</v>
      </c>
      <c r="AE881" s="51">
        <f t="shared" si="124"/>
        <v>0</v>
      </c>
      <c r="AG881" s="1"/>
    </row>
    <row r="882" spans="6:33" ht="24" customHeight="1">
      <c r="F882" s="8">
        <v>6</v>
      </c>
      <c r="G882" s="7" t="s">
        <v>883</v>
      </c>
      <c r="H882" s="1" t="s">
        <v>2258</v>
      </c>
      <c r="I882" s="483">
        <f>I864</f>
        <v>4.45</v>
      </c>
      <c r="J882" s="1" t="s">
        <v>883</v>
      </c>
      <c r="K882" s="8">
        <f t="shared" si="126"/>
        <v>26.7</v>
      </c>
      <c r="R882" s="5"/>
      <c r="S882" s="8">
        <v>6</v>
      </c>
      <c r="T882" s="7" t="s">
        <v>883</v>
      </c>
      <c r="U882" s="1" t="s">
        <v>2258</v>
      </c>
      <c r="V882" s="8">
        <f t="shared" si="125"/>
        <v>4.45</v>
      </c>
      <c r="W882" s="2" t="s">
        <v>883</v>
      </c>
      <c r="X882" s="8">
        <f t="shared" si="127"/>
        <v>26.7</v>
      </c>
      <c r="AE882" s="51">
        <f t="shared" si="124"/>
        <v>0</v>
      </c>
      <c r="AG882" s="1"/>
    </row>
    <row r="883" spans="6:33" ht="24" customHeight="1">
      <c r="F883" s="8">
        <v>1</v>
      </c>
      <c r="G883" s="7" t="s">
        <v>883</v>
      </c>
      <c r="H883" s="1" t="s">
        <v>1214</v>
      </c>
      <c r="I883" s="8">
        <f>C10</f>
        <v>947</v>
      </c>
      <c r="J883" s="1" t="s">
        <v>883</v>
      </c>
      <c r="K883" s="8">
        <f t="shared" si="126"/>
        <v>947</v>
      </c>
      <c r="O883" s="2"/>
      <c r="R883" s="8"/>
      <c r="S883" s="8">
        <v>1</v>
      </c>
      <c r="T883" s="7" t="s">
        <v>883</v>
      </c>
      <c r="U883" s="1" t="s">
        <v>1214</v>
      </c>
      <c r="V883" s="8">
        <f t="shared" si="125"/>
        <v>947</v>
      </c>
      <c r="W883" s="2" t="s">
        <v>883</v>
      </c>
      <c r="X883" s="8">
        <f t="shared" si="127"/>
        <v>947</v>
      </c>
      <c r="AE883" s="51">
        <f t="shared" si="124"/>
        <v>0</v>
      </c>
      <c r="AG883" s="1"/>
    </row>
    <row r="884" spans="6:33" ht="24" customHeight="1">
      <c r="F884" s="8">
        <v>1</v>
      </c>
      <c r="G884" s="7" t="s">
        <v>883</v>
      </c>
      <c r="H884" s="1" t="s">
        <v>1215</v>
      </c>
      <c r="I884" s="8">
        <f>C12</f>
        <v>618</v>
      </c>
      <c r="J884" s="1" t="s">
        <v>883</v>
      </c>
      <c r="K884" s="8">
        <f t="shared" si="126"/>
        <v>618</v>
      </c>
      <c r="R884" s="5"/>
      <c r="S884" s="8">
        <v>1</v>
      </c>
      <c r="T884" s="7" t="s">
        <v>883</v>
      </c>
      <c r="U884" s="1" t="s">
        <v>1215</v>
      </c>
      <c r="V884" s="8">
        <f t="shared" si="125"/>
        <v>618</v>
      </c>
      <c r="W884" s="2" t="s">
        <v>883</v>
      </c>
      <c r="X884" s="8">
        <f t="shared" si="127"/>
        <v>618</v>
      </c>
      <c r="AE884" s="51" t="str">
        <f t="shared" si="124"/>
        <v>|</v>
      </c>
      <c r="AG884" s="1" t="s">
        <v>2297</v>
      </c>
    </row>
    <row r="885" spans="6:33" ht="24" customHeight="1">
      <c r="F885" s="8">
        <v>1</v>
      </c>
      <c r="G885" s="7" t="s">
        <v>883</v>
      </c>
      <c r="H885" s="1" t="s">
        <v>1216</v>
      </c>
      <c r="I885" s="486">
        <v>25</v>
      </c>
      <c r="J885" s="1" t="s">
        <v>883</v>
      </c>
      <c r="K885" s="8">
        <f t="shared" si="126"/>
        <v>25</v>
      </c>
      <c r="S885" s="8">
        <v>1</v>
      </c>
      <c r="T885" s="7" t="s">
        <v>883</v>
      </c>
      <c r="U885" s="1" t="s">
        <v>1216</v>
      </c>
      <c r="V885" s="8">
        <f t="shared" si="125"/>
        <v>25</v>
      </c>
      <c r="W885" s="2" t="s">
        <v>883</v>
      </c>
      <c r="X885" s="8">
        <f t="shared" si="127"/>
        <v>25</v>
      </c>
      <c r="AE885" s="51" t="str">
        <f t="shared" si="124"/>
        <v>|</v>
      </c>
      <c r="AG885" s="1" t="s">
        <v>2297</v>
      </c>
    </row>
    <row r="886" spans="6:33" ht="24" customHeight="1">
      <c r="F886" s="8">
        <v>0.5</v>
      </c>
      <c r="G886" s="7" t="s">
        <v>883</v>
      </c>
      <c r="H886" s="1" t="s">
        <v>1217</v>
      </c>
      <c r="I886" s="8">
        <f>C13</f>
        <v>507</v>
      </c>
      <c r="J886" s="1" t="s">
        <v>883</v>
      </c>
      <c r="K886" s="8">
        <f t="shared" si="126"/>
        <v>253.5</v>
      </c>
      <c r="M886" s="2" t="s">
        <v>1125</v>
      </c>
      <c r="N886" s="1" t="s">
        <v>2289</v>
      </c>
      <c r="O886" s="1" t="s">
        <v>1126</v>
      </c>
      <c r="S886" s="8">
        <v>0.5</v>
      </c>
      <c r="T886" s="7" t="s">
        <v>883</v>
      </c>
      <c r="U886" s="1" t="s">
        <v>1217</v>
      </c>
      <c r="V886" s="8">
        <f t="shared" si="125"/>
        <v>507</v>
      </c>
      <c r="W886" s="2" t="s">
        <v>883</v>
      </c>
      <c r="X886" s="8">
        <f t="shared" si="127"/>
        <v>253.5</v>
      </c>
      <c r="AE886" s="51" t="str">
        <f t="shared" si="124"/>
        <v>|</v>
      </c>
      <c r="AG886" s="1" t="s">
        <v>2297</v>
      </c>
    </row>
    <row r="887" spans="6:33" ht="24" customHeight="1">
      <c r="G887" s="7" t="s">
        <v>454</v>
      </c>
      <c r="H887" s="1" t="s">
        <v>2176</v>
      </c>
      <c r="J887" s="1" t="s">
        <v>454</v>
      </c>
      <c r="K887" s="8">
        <v>1.98</v>
      </c>
      <c r="O887" s="1" t="s">
        <v>589</v>
      </c>
      <c r="S887"/>
      <c r="T887" s="7" t="s">
        <v>454</v>
      </c>
      <c r="U887" s="1" t="s">
        <v>2176</v>
      </c>
      <c r="W887" s="2" t="s">
        <v>454</v>
      </c>
      <c r="X887" s="8">
        <v>0.27</v>
      </c>
      <c r="AE887" s="51" t="str">
        <f t="shared" si="124"/>
        <v>|</v>
      </c>
      <c r="AG887" s="1" t="s">
        <v>2297</v>
      </c>
    </row>
    <row r="888" spans="6:33" ht="24" customHeight="1">
      <c r="K888" s="5" t="s">
        <v>1614</v>
      </c>
      <c r="O888" s="5" t="s">
        <v>1614</v>
      </c>
      <c r="P888" s="5" t="s">
        <v>1614</v>
      </c>
      <c r="S888"/>
      <c r="T888" s="3"/>
      <c r="W888" s="4"/>
      <c r="X888" s="5" t="s">
        <v>1614</v>
      </c>
      <c r="AE888" s="51" t="str">
        <f t="shared" si="124"/>
        <v>|</v>
      </c>
      <c r="AG888" s="1" t="s">
        <v>2297</v>
      </c>
    </row>
    <row r="889" spans="6:33" ht="24" customHeight="1">
      <c r="H889" s="58" t="s">
        <v>287</v>
      </c>
      <c r="K889" s="38">
        <f>SUM(K877:K887)</f>
        <v>2664.83</v>
      </c>
      <c r="L889">
        <f>K889-1729</f>
        <v>935.83</v>
      </c>
      <c r="O889" s="1" t="s">
        <v>590</v>
      </c>
      <c r="S889"/>
      <c r="T889" s="3"/>
      <c r="U889" s="58" t="s">
        <v>287</v>
      </c>
      <c r="W889" s="4"/>
      <c r="X889" s="38">
        <f>SUM(X877:X887)</f>
        <v>2916.46</v>
      </c>
      <c r="AE889" s="51" t="str">
        <f t="shared" si="124"/>
        <v>|</v>
      </c>
      <c r="AG889" s="1" t="s">
        <v>2297</v>
      </c>
    </row>
    <row r="890" spans="6:33" ht="24" customHeight="1">
      <c r="K890" s="5" t="s">
        <v>1614</v>
      </c>
      <c r="M890" s="8">
        <v>0.5</v>
      </c>
      <c r="N890" s="2" t="s">
        <v>784</v>
      </c>
      <c r="O890" s="1" t="s">
        <v>76</v>
      </c>
      <c r="P890" s="8">
        <f>C16</f>
        <v>926</v>
      </c>
      <c r="Q890" s="2" t="s">
        <v>1747</v>
      </c>
      <c r="R890" s="8">
        <f>(M890*P890)</f>
        <v>463</v>
      </c>
      <c r="W890" s="4"/>
      <c r="AE890" s="51" t="str">
        <f t="shared" si="124"/>
        <v>|</v>
      </c>
      <c r="AG890" s="1" t="s">
        <v>2297</v>
      </c>
    </row>
    <row r="891" spans="6:33" ht="24" customHeight="1">
      <c r="F891" s="2"/>
      <c r="G891" s="7" t="s">
        <v>526</v>
      </c>
      <c r="H891" s="2" t="s">
        <v>572</v>
      </c>
      <c r="K891">
        <f>K889-1800.2</f>
        <v>864.63</v>
      </c>
      <c r="M891" s="8">
        <v>0.25</v>
      </c>
      <c r="N891" s="2" t="s">
        <v>784</v>
      </c>
      <c r="O891" s="1" t="s">
        <v>893</v>
      </c>
      <c r="P891" s="8">
        <f>C12</f>
        <v>618</v>
      </c>
      <c r="Q891" s="2" t="s">
        <v>1747</v>
      </c>
      <c r="R891" s="8">
        <f>(M891*P891)</f>
        <v>154.5</v>
      </c>
      <c r="S891"/>
      <c r="T891" s="7" t="s">
        <v>320</v>
      </c>
      <c r="U891" s="2" t="s">
        <v>3844</v>
      </c>
      <c r="W891" s="4"/>
      <c r="AE891" s="51" t="str">
        <f t="shared" si="124"/>
        <v>|</v>
      </c>
      <c r="AG891" s="1" t="s">
        <v>2297</v>
      </c>
    </row>
    <row r="892" spans="6:33" ht="24" customHeight="1">
      <c r="H892" s="2" t="s">
        <v>1814</v>
      </c>
      <c r="R892" s="5" t="s">
        <v>1614</v>
      </c>
      <c r="S892"/>
      <c r="T892" s="3"/>
      <c r="U892" s="2" t="s">
        <v>1814</v>
      </c>
      <c r="W892" s="4"/>
      <c r="AE892" s="51" t="str">
        <f t="shared" si="124"/>
        <v>|</v>
      </c>
      <c r="AG892" s="1" t="s">
        <v>2297</v>
      </c>
    </row>
    <row r="893" spans="6:33" ht="24" customHeight="1">
      <c r="F893" s="14">
        <v>3.5299999999999998E-2</v>
      </c>
      <c r="G893" s="7" t="s">
        <v>884</v>
      </c>
      <c r="H893" s="1" t="s">
        <v>2109</v>
      </c>
      <c r="I893" s="8">
        <f t="shared" ref="I893:I898" si="128">I877</f>
        <v>7861.6</v>
      </c>
      <c r="J893" s="1" t="s">
        <v>884</v>
      </c>
      <c r="K893" s="8">
        <f>F893*I893</f>
        <v>277.51</v>
      </c>
      <c r="O893" s="2" t="s">
        <v>1183</v>
      </c>
      <c r="R893" s="8">
        <f>SUM(R890:R891)</f>
        <v>617.5</v>
      </c>
      <c r="S893" s="14">
        <v>5.91E-2</v>
      </c>
      <c r="T893" s="7" t="s">
        <v>884</v>
      </c>
      <c r="U893" s="1" t="s">
        <v>2109</v>
      </c>
      <c r="V893" s="8">
        <f>V877</f>
        <v>7861.6</v>
      </c>
      <c r="W893" s="2" t="s">
        <v>884</v>
      </c>
      <c r="X893" s="8">
        <f>S893*V893</f>
        <v>464.62</v>
      </c>
      <c r="AE893" s="51" t="str">
        <f t="shared" si="124"/>
        <v>|</v>
      </c>
      <c r="AG893" s="1" t="s">
        <v>2297</v>
      </c>
    </row>
    <row r="894" spans="6:33" ht="24" customHeight="1">
      <c r="F894" s="8">
        <v>4.59</v>
      </c>
      <c r="G894" s="7" t="s">
        <v>1675</v>
      </c>
      <c r="H894" s="1" t="s">
        <v>2110</v>
      </c>
      <c r="I894" s="8">
        <f t="shared" si="128"/>
        <v>87298.5</v>
      </c>
      <c r="J894" s="1" t="s">
        <v>876</v>
      </c>
      <c r="K894" s="8">
        <f>F894*I894/1000</f>
        <v>400.7</v>
      </c>
      <c r="R894" s="5" t="s">
        <v>1614</v>
      </c>
      <c r="S894" s="215">
        <v>6.58</v>
      </c>
      <c r="T894" s="7" t="s">
        <v>1675</v>
      </c>
      <c r="U894" s="1" t="s">
        <v>2110</v>
      </c>
      <c r="V894" s="8">
        <f t="shared" ref="V894:V902" si="129">V878</f>
        <v>87298.5</v>
      </c>
      <c r="W894" s="2" t="s">
        <v>876</v>
      </c>
      <c r="X894" s="8">
        <f>S894*V894/1000</f>
        <v>574.41999999999996</v>
      </c>
      <c r="AE894" s="51" t="str">
        <f t="shared" si="124"/>
        <v>|</v>
      </c>
      <c r="AG894" s="1" t="s">
        <v>2297</v>
      </c>
    </row>
    <row r="895" spans="6:33" ht="24" customHeight="1">
      <c r="F895" s="8">
        <v>3</v>
      </c>
      <c r="G895" s="7" t="s">
        <v>883</v>
      </c>
      <c r="H895" s="1" t="s">
        <v>1207</v>
      </c>
      <c r="I895" s="483">
        <f t="shared" si="128"/>
        <v>14.8</v>
      </c>
      <c r="J895" s="1" t="s">
        <v>883</v>
      </c>
      <c r="K895" s="8">
        <f t="shared" ref="K895:K902" si="130">F895*I895</f>
        <v>44.4</v>
      </c>
      <c r="O895" s="2" t="s">
        <v>1184</v>
      </c>
      <c r="R895" s="8">
        <f>R893/0.0283</f>
        <v>21819.79</v>
      </c>
      <c r="S895" s="8">
        <v>3</v>
      </c>
      <c r="T895" s="7" t="s">
        <v>883</v>
      </c>
      <c r="U895" s="1" t="s">
        <v>1207</v>
      </c>
      <c r="V895" s="8">
        <f t="shared" si="129"/>
        <v>14.8</v>
      </c>
      <c r="W895" s="2" t="s">
        <v>883</v>
      </c>
      <c r="X895" s="8">
        <f t="shared" ref="X895:X902" si="131">S895*V895</f>
        <v>44.4</v>
      </c>
      <c r="AE895" s="51" t="str">
        <f t="shared" si="124"/>
        <v>|</v>
      </c>
      <c r="AG895" s="1" t="s">
        <v>2297</v>
      </c>
    </row>
    <row r="896" spans="6:33" ht="24" customHeight="1">
      <c r="F896" s="8">
        <v>12</v>
      </c>
      <c r="G896" s="7" t="s">
        <v>883</v>
      </c>
      <c r="H896" s="1" t="s">
        <v>1208</v>
      </c>
      <c r="I896" s="483">
        <f t="shared" si="128"/>
        <v>2</v>
      </c>
      <c r="J896" s="1" t="s">
        <v>883</v>
      </c>
      <c r="K896" s="8">
        <f t="shared" si="130"/>
        <v>24</v>
      </c>
      <c r="R896" s="5" t="s">
        <v>1614</v>
      </c>
      <c r="S896" s="8">
        <v>12</v>
      </c>
      <c r="T896" s="7" t="s">
        <v>883</v>
      </c>
      <c r="U896" s="1" t="s">
        <v>1208</v>
      </c>
      <c r="V896" s="8">
        <f t="shared" si="129"/>
        <v>2</v>
      </c>
      <c r="W896" s="2" t="s">
        <v>883</v>
      </c>
      <c r="X896" s="8">
        <f t="shared" si="131"/>
        <v>24</v>
      </c>
      <c r="AE896" s="51" t="str">
        <f t="shared" si="124"/>
        <v>|</v>
      </c>
      <c r="AG896" s="1" t="s">
        <v>2297</v>
      </c>
    </row>
    <row r="897" spans="6:33" ht="24" customHeight="1">
      <c r="F897" s="8">
        <v>2</v>
      </c>
      <c r="G897" s="7" t="s">
        <v>883</v>
      </c>
      <c r="H897" s="8" t="str">
        <f>H881</f>
        <v>TOWER BOLT RECEIVER</v>
      </c>
      <c r="I897" s="483">
        <f t="shared" si="128"/>
        <v>4.9000000000000004</v>
      </c>
      <c r="J897" s="1" t="s">
        <v>883</v>
      </c>
      <c r="K897" s="8">
        <f t="shared" si="130"/>
        <v>9.8000000000000007</v>
      </c>
      <c r="S897" s="8">
        <v>2</v>
      </c>
      <c r="T897" s="7" t="s">
        <v>883</v>
      </c>
      <c r="U897" s="1" t="s">
        <v>1209</v>
      </c>
      <c r="V897" s="8">
        <f t="shared" si="129"/>
        <v>4.9000000000000004</v>
      </c>
      <c r="W897" s="2" t="s">
        <v>883</v>
      </c>
      <c r="X897" s="8">
        <f t="shared" si="131"/>
        <v>9.8000000000000007</v>
      </c>
      <c r="AE897" s="51" t="str">
        <f t="shared" si="124"/>
        <v>|</v>
      </c>
      <c r="AG897" s="1" t="s">
        <v>2297</v>
      </c>
    </row>
    <row r="898" spans="6:33" ht="24" customHeight="1">
      <c r="F898" s="8">
        <v>6</v>
      </c>
      <c r="G898" s="7" t="s">
        <v>883</v>
      </c>
      <c r="H898" s="1" t="s">
        <v>2258</v>
      </c>
      <c r="I898" s="483">
        <f t="shared" si="128"/>
        <v>4.45</v>
      </c>
      <c r="J898" s="1" t="s">
        <v>883</v>
      </c>
      <c r="K898" s="8">
        <f t="shared" si="130"/>
        <v>26.7</v>
      </c>
      <c r="S898" s="8">
        <v>6</v>
      </c>
      <c r="T898" s="7" t="s">
        <v>883</v>
      </c>
      <c r="U898" s="1" t="s">
        <v>2258</v>
      </c>
      <c r="V898" s="8">
        <f t="shared" si="129"/>
        <v>4.45</v>
      </c>
      <c r="W898" s="2" t="s">
        <v>883</v>
      </c>
      <c r="X898" s="8">
        <f t="shared" si="131"/>
        <v>26.7</v>
      </c>
      <c r="AE898" s="51" t="str">
        <f t="shared" si="124"/>
        <v>|</v>
      </c>
      <c r="AG898" s="1" t="s">
        <v>2297</v>
      </c>
    </row>
    <row r="899" spans="6:33" ht="24" customHeight="1">
      <c r="F899" s="8">
        <v>1</v>
      </c>
      <c r="G899" s="7" t="s">
        <v>883</v>
      </c>
      <c r="H899" s="1" t="s">
        <v>1214</v>
      </c>
      <c r="I899" s="8">
        <f>C10</f>
        <v>947</v>
      </c>
      <c r="J899" s="1" t="s">
        <v>883</v>
      </c>
      <c r="K899" s="8">
        <f t="shared" si="130"/>
        <v>947</v>
      </c>
      <c r="S899" s="8">
        <v>1</v>
      </c>
      <c r="T899" s="7" t="s">
        <v>883</v>
      </c>
      <c r="U899" s="1" t="s">
        <v>1214</v>
      </c>
      <c r="V899" s="8">
        <f t="shared" si="129"/>
        <v>947</v>
      </c>
      <c r="W899" s="2" t="s">
        <v>883</v>
      </c>
      <c r="X899" s="8">
        <f t="shared" si="131"/>
        <v>947</v>
      </c>
      <c r="AE899" s="51" t="str">
        <f t="shared" si="124"/>
        <v>|</v>
      </c>
      <c r="AG899" s="1" t="s">
        <v>2297</v>
      </c>
    </row>
    <row r="900" spans="6:33" ht="24" customHeight="1">
      <c r="F900" s="8">
        <v>1</v>
      </c>
      <c r="G900" s="7" t="s">
        <v>883</v>
      </c>
      <c r="H900" s="1" t="s">
        <v>1215</v>
      </c>
      <c r="I900" s="8">
        <f>C12</f>
        <v>618</v>
      </c>
      <c r="J900" s="1" t="s">
        <v>883</v>
      </c>
      <c r="K900" s="8">
        <f t="shared" si="130"/>
        <v>618</v>
      </c>
      <c r="S900" s="8">
        <v>1</v>
      </c>
      <c r="T900" s="7" t="s">
        <v>883</v>
      </c>
      <c r="U900" s="1" t="s">
        <v>1215</v>
      </c>
      <c r="V900" s="8">
        <f t="shared" si="129"/>
        <v>618</v>
      </c>
      <c r="W900" s="2" t="s">
        <v>883</v>
      </c>
      <c r="X900" s="8">
        <f t="shared" si="131"/>
        <v>618</v>
      </c>
      <c r="AE900" s="51" t="str">
        <f t="shared" si="124"/>
        <v>|</v>
      </c>
      <c r="AG900" s="1" t="s">
        <v>2297</v>
      </c>
    </row>
    <row r="901" spans="6:33" ht="101.25" customHeight="1">
      <c r="F901" s="8">
        <v>1</v>
      </c>
      <c r="G901" s="7" t="s">
        <v>883</v>
      </c>
      <c r="H901" s="8" t="str">
        <f>H885</f>
        <v>MOULDING CHARGES</v>
      </c>
      <c r="I901" s="484">
        <v>25</v>
      </c>
      <c r="J901" s="1" t="s">
        <v>883</v>
      </c>
      <c r="K901" s="8">
        <f t="shared" si="130"/>
        <v>25</v>
      </c>
      <c r="S901" s="8">
        <v>1</v>
      </c>
      <c r="T901" s="7" t="s">
        <v>883</v>
      </c>
      <c r="U901" s="1" t="s">
        <v>1216</v>
      </c>
      <c r="V901" s="8">
        <f t="shared" si="129"/>
        <v>25</v>
      </c>
      <c r="W901" s="2" t="s">
        <v>883</v>
      </c>
      <c r="X901" s="8">
        <f t="shared" si="131"/>
        <v>25</v>
      </c>
      <c r="AE901" s="51">
        <f t="shared" si="124"/>
        <v>0</v>
      </c>
    </row>
    <row r="902" spans="6:33" ht="44.25" customHeight="1">
      <c r="F902" s="8">
        <v>0.5</v>
      </c>
      <c r="G902" s="7" t="s">
        <v>883</v>
      </c>
      <c r="H902" s="1" t="s">
        <v>1217</v>
      </c>
      <c r="I902" s="8">
        <f>C13</f>
        <v>507</v>
      </c>
      <c r="J902" s="1" t="s">
        <v>883</v>
      </c>
      <c r="K902" s="8">
        <f t="shared" si="130"/>
        <v>253.5</v>
      </c>
      <c r="M902" s="8"/>
      <c r="N902" s="1"/>
      <c r="O902" s="1"/>
      <c r="P902" s="8"/>
      <c r="R902" s="8"/>
      <c r="S902" s="8">
        <v>0.5</v>
      </c>
      <c r="T902" s="7" t="s">
        <v>883</v>
      </c>
      <c r="U902" s="1" t="s">
        <v>1217</v>
      </c>
      <c r="V902" s="8">
        <f t="shared" si="129"/>
        <v>507</v>
      </c>
      <c r="W902" s="2" t="s">
        <v>883</v>
      </c>
      <c r="X902" s="8">
        <f t="shared" si="131"/>
        <v>253.5</v>
      </c>
      <c r="AE902" s="51">
        <f t="shared" si="124"/>
        <v>0</v>
      </c>
    </row>
    <row r="903" spans="6:33" ht="39.75" customHeight="1">
      <c r="G903" s="7" t="s">
        <v>454</v>
      </c>
      <c r="H903" s="1" t="s">
        <v>2176</v>
      </c>
      <c r="J903" s="1" t="s">
        <v>454</v>
      </c>
      <c r="K903" s="8">
        <v>1.39</v>
      </c>
      <c r="M903" s="15"/>
      <c r="N903" s="1"/>
      <c r="O903" s="1"/>
      <c r="P903" s="8"/>
      <c r="R903" s="8"/>
      <c r="S903"/>
      <c r="T903" s="7" t="s">
        <v>454</v>
      </c>
      <c r="U903" s="1" t="s">
        <v>2176</v>
      </c>
      <c r="W903" s="2" t="s">
        <v>454</v>
      </c>
      <c r="X903" s="8">
        <v>0.21</v>
      </c>
      <c r="AE903" s="51">
        <f t="shared" si="124"/>
        <v>0</v>
      </c>
    </row>
    <row r="904" spans="6:33" ht="24" customHeight="1">
      <c r="K904" s="5" t="s">
        <v>1614</v>
      </c>
      <c r="M904" s="8"/>
      <c r="N904" s="1"/>
      <c r="O904" s="1"/>
      <c r="P904" s="8"/>
      <c r="R904" s="8"/>
      <c r="S904"/>
      <c r="T904" s="3"/>
      <c r="W904" s="4"/>
      <c r="X904" s="5" t="s">
        <v>1614</v>
      </c>
      <c r="AE904" s="51">
        <f t="shared" si="124"/>
        <v>0</v>
      </c>
    </row>
    <row r="905" spans="6:33" ht="24" customHeight="1">
      <c r="H905" s="58" t="s">
        <v>287</v>
      </c>
      <c r="K905" s="38">
        <f>SUM(K893:K903)</f>
        <v>2628</v>
      </c>
      <c r="R905" s="8"/>
      <c r="S905"/>
      <c r="T905" s="3"/>
      <c r="U905" s="58" t="s">
        <v>287</v>
      </c>
      <c r="W905" s="4"/>
      <c r="X905" s="38">
        <f>SUM(X893:X903)</f>
        <v>2987.65</v>
      </c>
      <c r="AE905" s="51">
        <f t="shared" si="124"/>
        <v>0</v>
      </c>
    </row>
    <row r="906" spans="6:33" ht="24" customHeight="1">
      <c r="K906" s="5" t="s">
        <v>1614</v>
      </c>
      <c r="W906" s="4"/>
      <c r="AE906" s="51">
        <f t="shared" si="124"/>
        <v>0</v>
      </c>
    </row>
    <row r="907" spans="6:33" ht="24" customHeight="1">
      <c r="R907" s="5"/>
      <c r="W907" s="4"/>
      <c r="AE907" s="51">
        <f t="shared" si="124"/>
        <v>0</v>
      </c>
    </row>
    <row r="908" spans="6:33" ht="55.5" customHeight="1">
      <c r="F908" s="34">
        <v>21.3</v>
      </c>
      <c r="G908" s="7" t="s">
        <v>2289</v>
      </c>
      <c r="H908" s="35" t="s">
        <v>1758</v>
      </c>
      <c r="O908" s="2"/>
      <c r="R908" s="8"/>
      <c r="W908" s="4"/>
      <c r="AE908" s="51">
        <f t="shared" si="124"/>
        <v>0</v>
      </c>
    </row>
    <row r="909" spans="6:33" ht="24" customHeight="1">
      <c r="H909" s="1" t="s">
        <v>2298</v>
      </c>
      <c r="W909" s="4"/>
      <c r="AE909" s="51">
        <f t="shared" si="124"/>
        <v>0</v>
      </c>
    </row>
    <row r="910" spans="6:33" ht="24" customHeight="1">
      <c r="H910" s="5" t="s">
        <v>1614</v>
      </c>
      <c r="J910" s="10" t="s">
        <v>1327</v>
      </c>
      <c r="W910" s="4"/>
      <c r="AE910" s="51">
        <f t="shared" si="124"/>
        <v>0</v>
      </c>
    </row>
    <row r="911" spans="6:33" ht="24" customHeight="1">
      <c r="W911" s="4"/>
      <c r="AE911" s="51">
        <f t="shared" si="124"/>
        <v>0</v>
      </c>
    </row>
    <row r="912" spans="6:33" ht="24" customHeight="1">
      <c r="H912" s="503" t="s">
        <v>5598</v>
      </c>
      <c r="J912" s="1" t="s">
        <v>620</v>
      </c>
      <c r="K912" s="435">
        <v>2135</v>
      </c>
      <c r="W912" s="4"/>
      <c r="AE912" s="51">
        <f t="shared" si="124"/>
        <v>0</v>
      </c>
    </row>
    <row r="913" spans="6:33" ht="24" customHeight="1">
      <c r="F913" s="1" t="s">
        <v>991</v>
      </c>
      <c r="W913" s="4"/>
      <c r="AE913" s="51">
        <f t="shared" si="124"/>
        <v>0</v>
      </c>
    </row>
    <row r="914" spans="6:33" ht="24" customHeight="1">
      <c r="H914" s="2" t="s">
        <v>2299</v>
      </c>
      <c r="K914" s="5" t="s">
        <v>2090</v>
      </c>
      <c r="W914" s="4"/>
      <c r="AE914" s="51">
        <f t="shared" si="124"/>
        <v>0</v>
      </c>
    </row>
    <row r="915" spans="6:33" ht="24" customHeight="1">
      <c r="H915" s="2" t="s">
        <v>1391</v>
      </c>
      <c r="W915" s="4"/>
      <c r="AE915" s="51">
        <f t="shared" si="124"/>
        <v>0</v>
      </c>
    </row>
    <row r="916" spans="6:33" ht="24" customHeight="1">
      <c r="F916" s="30">
        <v>21.2</v>
      </c>
      <c r="H916" s="36" t="s">
        <v>1759</v>
      </c>
      <c r="W916" s="4"/>
      <c r="AE916" s="51">
        <f t="shared" si="124"/>
        <v>0</v>
      </c>
    </row>
    <row r="917" spans="6:33" ht="24" customHeight="1">
      <c r="F917" s="30"/>
      <c r="H917" s="5" t="s">
        <v>1614</v>
      </c>
      <c r="W917" s="4"/>
      <c r="AE917" s="51" t="str">
        <f t="shared" si="124"/>
        <v>|</v>
      </c>
      <c r="AG917" s="1" t="s">
        <v>2297</v>
      </c>
    </row>
    <row r="918" spans="6:33" ht="24" customHeight="1">
      <c r="G918" s="7" t="s">
        <v>156</v>
      </c>
      <c r="H918" s="1" t="s">
        <v>1392</v>
      </c>
      <c r="K918" s="1" t="s">
        <v>991</v>
      </c>
      <c r="W918" s="4"/>
      <c r="AE918" s="51" t="str">
        <f t="shared" si="124"/>
        <v>|</v>
      </c>
      <c r="AG918" s="1" t="s">
        <v>2297</v>
      </c>
    </row>
    <row r="919" spans="6:33" ht="24" customHeight="1">
      <c r="H919" s="5" t="s">
        <v>1614</v>
      </c>
      <c r="K919" s="1" t="s">
        <v>991</v>
      </c>
      <c r="W919" s="4"/>
      <c r="AE919" s="51" t="str">
        <f t="shared" si="124"/>
        <v>|</v>
      </c>
      <c r="AG919" s="1" t="s">
        <v>2297</v>
      </c>
    </row>
    <row r="920" spans="6:33" ht="24" customHeight="1">
      <c r="F920" s="8">
        <v>1</v>
      </c>
      <c r="G920" s="7" t="s">
        <v>884</v>
      </c>
      <c r="H920" s="1" t="s">
        <v>1596</v>
      </c>
      <c r="I920" s="8">
        <f>C30</f>
        <v>12980</v>
      </c>
      <c r="J920" s="1" t="s">
        <v>884</v>
      </c>
      <c r="K920" s="8">
        <f>(F920*I920)</f>
        <v>12980</v>
      </c>
      <c r="W920" s="4"/>
      <c r="AE920" s="51" t="str">
        <f t="shared" si="124"/>
        <v>|</v>
      </c>
      <c r="AG920" s="1" t="s">
        <v>2297</v>
      </c>
    </row>
    <row r="921" spans="6:33" ht="24" customHeight="1">
      <c r="F921" s="8">
        <v>1</v>
      </c>
      <c r="G921" s="7" t="s">
        <v>884</v>
      </c>
      <c r="H921" s="1" t="s">
        <v>1392</v>
      </c>
      <c r="I921" s="8">
        <f>C88</f>
        <v>111600</v>
      </c>
      <c r="J921" s="1" t="s">
        <v>884</v>
      </c>
      <c r="K921" s="8">
        <f>(F921*I921)</f>
        <v>111600</v>
      </c>
      <c r="W921" s="4"/>
      <c r="AE921" s="51" t="str">
        <f t="shared" si="124"/>
        <v>|</v>
      </c>
      <c r="AG921" s="1" t="s">
        <v>2297</v>
      </c>
    </row>
    <row r="922" spans="6:33" ht="24" customHeight="1">
      <c r="K922" s="5" t="s">
        <v>2090</v>
      </c>
      <c r="W922" s="4"/>
      <c r="AE922" s="51">
        <f t="shared" si="124"/>
        <v>0</v>
      </c>
    </row>
    <row r="923" spans="6:33" ht="24" customHeight="1">
      <c r="H923" s="1" t="s">
        <v>1597</v>
      </c>
      <c r="K923" s="38">
        <f>SUM(K920:K921)</f>
        <v>124580</v>
      </c>
      <c r="W923" s="4"/>
      <c r="AE923" s="51" t="str">
        <f t="shared" si="124"/>
        <v>|</v>
      </c>
      <c r="AG923" s="1" t="s">
        <v>2297</v>
      </c>
    </row>
    <row r="924" spans="6:33" ht="24" customHeight="1">
      <c r="K924" s="5" t="s">
        <v>2090</v>
      </c>
      <c r="W924" s="4"/>
      <c r="AE924" s="51" t="str">
        <f t="shared" si="124"/>
        <v>|</v>
      </c>
      <c r="AG924" s="1" t="s">
        <v>2297</v>
      </c>
    </row>
    <row r="925" spans="6:33" ht="24" customHeight="1">
      <c r="G925" s="7" t="s">
        <v>1582</v>
      </c>
      <c r="H925" s="1" t="s">
        <v>1598</v>
      </c>
      <c r="K925" s="1" t="s">
        <v>991</v>
      </c>
      <c r="W925" s="4"/>
      <c r="AE925" s="51" t="str">
        <f t="shared" si="124"/>
        <v>|</v>
      </c>
      <c r="AG925" s="1" t="s">
        <v>2297</v>
      </c>
    </row>
    <row r="926" spans="6:33" ht="24" customHeight="1">
      <c r="H926" s="5" t="s">
        <v>1614</v>
      </c>
      <c r="M926" s="2" t="s">
        <v>573</v>
      </c>
      <c r="N926" s="7" t="s">
        <v>2289</v>
      </c>
      <c r="O926" s="1" t="s">
        <v>333</v>
      </c>
      <c r="Q926" s="10"/>
      <c r="W926" s="4"/>
      <c r="AE926" s="51">
        <f t="shared" si="124"/>
        <v>0</v>
      </c>
      <c r="AG926" s="1"/>
    </row>
    <row r="927" spans="6:33" ht="24" customHeight="1">
      <c r="F927" s="8">
        <v>1</v>
      </c>
      <c r="G927" s="7" t="s">
        <v>884</v>
      </c>
      <c r="H927" s="1" t="s">
        <v>1596</v>
      </c>
      <c r="I927" s="8">
        <f>C30</f>
        <v>12980</v>
      </c>
      <c r="J927" s="1" t="s">
        <v>884</v>
      </c>
      <c r="K927" s="8">
        <f>(F927*I927)</f>
        <v>12980</v>
      </c>
      <c r="N927" s="3"/>
      <c r="O927" s="1" t="s">
        <v>259</v>
      </c>
      <c r="Q927" s="10"/>
      <c r="W927" s="4"/>
      <c r="AE927" s="51" t="str">
        <f t="shared" si="124"/>
        <v>|</v>
      </c>
      <c r="AG927" s="1" t="s">
        <v>2297</v>
      </c>
    </row>
    <row r="928" spans="6:33" ht="24" customHeight="1">
      <c r="F928" s="8">
        <v>1</v>
      </c>
      <c r="G928" s="7" t="s">
        <v>884</v>
      </c>
      <c r="H928" s="1" t="s">
        <v>1392</v>
      </c>
      <c r="I928" s="8">
        <f>C89</f>
        <v>99400</v>
      </c>
      <c r="J928" s="1" t="s">
        <v>884</v>
      </c>
      <c r="K928" s="8">
        <f>(F928*I928)</f>
        <v>99400</v>
      </c>
      <c r="N928" s="3"/>
      <c r="O928" s="1" t="s">
        <v>1495</v>
      </c>
      <c r="Q928" s="10"/>
      <c r="W928" s="4"/>
      <c r="AE928" s="51" t="str">
        <f t="shared" si="124"/>
        <v>|</v>
      </c>
      <c r="AG928" s="1" t="s">
        <v>2297</v>
      </c>
    </row>
    <row r="929" spans="6:33" ht="24" customHeight="1">
      <c r="K929" s="5" t="s">
        <v>2090</v>
      </c>
      <c r="N929" s="3"/>
      <c r="O929" s="5" t="s">
        <v>1614</v>
      </c>
      <c r="Q929" s="10"/>
      <c r="W929" s="4"/>
      <c r="AE929" s="51" t="str">
        <f t="shared" si="124"/>
        <v>|</v>
      </c>
      <c r="AG929" s="1" t="s">
        <v>2297</v>
      </c>
    </row>
    <row r="930" spans="6:33" ht="24" customHeight="1">
      <c r="H930" s="1" t="s">
        <v>1599</v>
      </c>
      <c r="K930" s="38">
        <f>SUM(K927:K928)</f>
        <v>112380</v>
      </c>
      <c r="N930" s="3"/>
      <c r="O930" s="1" t="s">
        <v>91</v>
      </c>
      <c r="Q930" s="10"/>
      <c r="W930" s="4"/>
      <c r="AE930" s="51" t="str">
        <f t="shared" si="124"/>
        <v>|</v>
      </c>
      <c r="AG930" s="1" t="s">
        <v>2297</v>
      </c>
    </row>
    <row r="931" spans="6:33" ht="24" customHeight="1">
      <c r="K931" s="5" t="s">
        <v>2090</v>
      </c>
      <c r="N931" s="3"/>
      <c r="O931" s="1" t="s">
        <v>92</v>
      </c>
      <c r="Q931" s="10"/>
      <c r="W931" s="4"/>
      <c r="AE931" s="51" t="str">
        <f t="shared" si="124"/>
        <v>|</v>
      </c>
      <c r="AG931" s="1" t="s">
        <v>2297</v>
      </c>
    </row>
    <row r="932" spans="6:33" ht="24" customHeight="1">
      <c r="N932" s="3"/>
      <c r="Q932" s="1" t="s">
        <v>1614</v>
      </c>
      <c r="W932" s="4"/>
      <c r="AE932" s="51" t="str">
        <f t="shared" si="124"/>
        <v>|</v>
      </c>
      <c r="AG932" s="1" t="s">
        <v>2297</v>
      </c>
    </row>
    <row r="933" spans="6:33" ht="24" customHeight="1">
      <c r="F933" s="2" t="s">
        <v>573</v>
      </c>
      <c r="G933" s="7" t="s">
        <v>2289</v>
      </c>
      <c r="H933" s="1" t="s">
        <v>258</v>
      </c>
      <c r="N933" s="3"/>
      <c r="O933" s="1" t="s">
        <v>1193</v>
      </c>
      <c r="Q933" s="10"/>
      <c r="W933" s="4"/>
      <c r="AE933" s="51" t="str">
        <f t="shared" si="124"/>
        <v>|</v>
      </c>
      <c r="AG933" s="1" t="s">
        <v>2297</v>
      </c>
    </row>
    <row r="934" spans="6:33" ht="24" customHeight="1">
      <c r="H934" s="1" t="s">
        <v>259</v>
      </c>
      <c r="N934" s="3"/>
      <c r="O934" s="1" t="s">
        <v>2041</v>
      </c>
      <c r="Q934" s="10"/>
      <c r="R934" s="14">
        <v>2.4299999999999999E-2</v>
      </c>
      <c r="W934" s="4"/>
      <c r="AE934" s="51" t="str">
        <f t="shared" si="124"/>
        <v>|</v>
      </c>
      <c r="AG934" s="1" t="s">
        <v>2297</v>
      </c>
    </row>
    <row r="935" spans="6:33" ht="24" customHeight="1">
      <c r="H935" s="1" t="s">
        <v>1495</v>
      </c>
      <c r="N935" s="3"/>
      <c r="Q935" s="1" t="s">
        <v>991</v>
      </c>
      <c r="R935" s="5" t="s">
        <v>1614</v>
      </c>
      <c r="W935" s="4"/>
      <c r="AE935" s="51" t="str">
        <f t="shared" si="124"/>
        <v>|</v>
      </c>
      <c r="AG935" s="1" t="s">
        <v>2297</v>
      </c>
    </row>
    <row r="936" spans="6:33" ht="24" customHeight="1">
      <c r="H936" s="5" t="s">
        <v>1614</v>
      </c>
      <c r="N936" s="3"/>
      <c r="O936" s="1" t="s">
        <v>2042</v>
      </c>
      <c r="Q936" s="17" t="s">
        <v>991</v>
      </c>
      <c r="R936" s="14">
        <v>1.47E-2</v>
      </c>
      <c r="W936" s="4"/>
      <c r="AE936" s="51" t="str">
        <f t="shared" si="124"/>
        <v>|</v>
      </c>
      <c r="AG936" s="1" t="s">
        <v>2297</v>
      </c>
    </row>
    <row r="937" spans="6:33" ht="24" customHeight="1">
      <c r="H937" s="1" t="s">
        <v>91</v>
      </c>
      <c r="N937" s="3"/>
      <c r="O937" s="1" t="s">
        <v>1799</v>
      </c>
      <c r="Q937" s="1" t="s">
        <v>991</v>
      </c>
      <c r="R937" s="14">
        <v>4.5999999999999999E-3</v>
      </c>
      <c r="W937" s="4"/>
      <c r="AE937" s="51" t="str">
        <f t="shared" si="124"/>
        <v>|</v>
      </c>
      <c r="AG937" s="1" t="s">
        <v>2297</v>
      </c>
    </row>
    <row r="938" spans="6:33" ht="24" customHeight="1">
      <c r="H938" s="1" t="s">
        <v>92</v>
      </c>
      <c r="N938" s="3"/>
      <c r="Q938" s="10"/>
      <c r="R938" s="5" t="s">
        <v>1614</v>
      </c>
      <c r="W938" s="4"/>
      <c r="AE938" s="51" t="str">
        <f t="shared" si="124"/>
        <v>|</v>
      </c>
      <c r="AG938" s="1" t="s">
        <v>2297</v>
      </c>
    </row>
    <row r="939" spans="6:33" ht="24" customHeight="1">
      <c r="J939" s="1" t="s">
        <v>1614</v>
      </c>
      <c r="N939" s="3"/>
      <c r="Q939" s="10"/>
      <c r="R939" s="14">
        <v>1.9300000000000001E-2</v>
      </c>
      <c r="W939" s="4"/>
      <c r="AE939" s="51" t="str">
        <f t="shared" si="124"/>
        <v>|</v>
      </c>
      <c r="AG939" s="1" t="s">
        <v>2297</v>
      </c>
    </row>
    <row r="940" spans="6:33" ht="24" customHeight="1">
      <c r="H940" s="1" t="s">
        <v>1193</v>
      </c>
      <c r="N940" s="3"/>
      <c r="Q940" s="10"/>
      <c r="R940" s="5" t="s">
        <v>1614</v>
      </c>
      <c r="W940" s="4"/>
      <c r="AE940" s="51" t="str">
        <f t="shared" si="124"/>
        <v>|</v>
      </c>
      <c r="AG940" s="1" t="s">
        <v>2297</v>
      </c>
    </row>
    <row r="941" spans="6:33" ht="24" customHeight="1">
      <c r="H941" s="1" t="s">
        <v>2041</v>
      </c>
      <c r="K941" s="14">
        <v>2.4299999999999999E-2</v>
      </c>
      <c r="N941" s="3"/>
      <c r="Q941" s="10"/>
      <c r="W941" s="4"/>
      <c r="AE941" s="51" t="str">
        <f t="shared" si="124"/>
        <v>|</v>
      </c>
      <c r="AG941" s="1" t="s">
        <v>2297</v>
      </c>
    </row>
    <row r="942" spans="6:33" ht="24" customHeight="1">
      <c r="J942" s="1" t="s">
        <v>991</v>
      </c>
      <c r="K942" s="5" t="s">
        <v>1614</v>
      </c>
      <c r="N942" s="3"/>
      <c r="Q942" s="10"/>
      <c r="W942" s="4"/>
      <c r="AE942" s="51" t="str">
        <f t="shared" si="124"/>
        <v>|</v>
      </c>
      <c r="AG942" s="1" t="s">
        <v>2297</v>
      </c>
    </row>
    <row r="943" spans="6:33" ht="24" customHeight="1">
      <c r="H943" s="1" t="s">
        <v>2042</v>
      </c>
      <c r="J943" s="17" t="s">
        <v>991</v>
      </c>
      <c r="K943" s="14">
        <v>1.47E-2</v>
      </c>
      <c r="M943" s="14">
        <v>1.14E-2</v>
      </c>
      <c r="N943" s="7" t="s">
        <v>884</v>
      </c>
      <c r="O943" s="1" t="s">
        <v>3995</v>
      </c>
      <c r="P943" s="8">
        <f>C86</f>
        <v>34300</v>
      </c>
      <c r="Q943" s="1" t="s">
        <v>884</v>
      </c>
      <c r="R943" s="8">
        <f>(M943*P943)</f>
        <v>391.02</v>
      </c>
      <c r="W943" s="4"/>
      <c r="AE943" s="51" t="str">
        <f t="shared" si="124"/>
        <v>|</v>
      </c>
      <c r="AG943" s="1" t="s">
        <v>2297</v>
      </c>
    </row>
    <row r="944" spans="6:33" ht="24" customHeight="1">
      <c r="H944" s="1" t="s">
        <v>1799</v>
      </c>
      <c r="J944" s="1" t="s">
        <v>991</v>
      </c>
      <c r="K944" s="14">
        <v>4.5999999999999999E-3</v>
      </c>
      <c r="M944" s="14">
        <v>2.4299999999999999E-2</v>
      </c>
      <c r="N944" s="7" t="s">
        <v>884</v>
      </c>
      <c r="O944" s="1" t="s">
        <v>3996</v>
      </c>
      <c r="P944" s="8">
        <f>P943</f>
        <v>34300</v>
      </c>
      <c r="Q944" s="1" t="s">
        <v>884</v>
      </c>
      <c r="R944" s="8">
        <f>(M944*P944)</f>
        <v>833.49</v>
      </c>
      <c r="W944" s="4"/>
      <c r="AE944" s="51" t="str">
        <f t="shared" si="124"/>
        <v>|</v>
      </c>
      <c r="AG944" s="1" t="s">
        <v>2297</v>
      </c>
    </row>
    <row r="945" spans="6:33" ht="24" customHeight="1">
      <c r="K945" s="5" t="s">
        <v>1614</v>
      </c>
      <c r="M945" s="14">
        <v>1.9300000000000001E-2</v>
      </c>
      <c r="N945" s="7" t="s">
        <v>884</v>
      </c>
      <c r="O945" s="1" t="s">
        <v>3997</v>
      </c>
      <c r="P945" s="8">
        <f>C87</f>
        <v>39400</v>
      </c>
      <c r="Q945" s="1" t="s">
        <v>884</v>
      </c>
      <c r="R945" s="8">
        <f>(M945*P945)</f>
        <v>760.42</v>
      </c>
      <c r="W945" s="4"/>
      <c r="AE945" s="51" t="str">
        <f t="shared" si="124"/>
        <v>|</v>
      </c>
      <c r="AG945" s="1" t="s">
        <v>2297</v>
      </c>
    </row>
    <row r="946" spans="6:33" ht="24" customHeight="1">
      <c r="K946" s="14">
        <v>1.9300000000000001E-2</v>
      </c>
      <c r="M946" s="15"/>
      <c r="N946" s="3"/>
      <c r="O946" s="1"/>
      <c r="P946" s="1" t="s">
        <v>991</v>
      </c>
      <c r="Q946" s="10"/>
      <c r="R946" s="1" t="s">
        <v>991</v>
      </c>
      <c r="W946" s="4"/>
      <c r="AE946" s="51">
        <f t="shared" si="124"/>
        <v>0</v>
      </c>
    </row>
    <row r="947" spans="6:33" ht="24" customHeight="1">
      <c r="K947" s="5" t="s">
        <v>1614</v>
      </c>
      <c r="M947" s="15">
        <v>1.823</v>
      </c>
      <c r="N947" s="7" t="s">
        <v>620</v>
      </c>
      <c r="O947" s="1" t="s">
        <v>452</v>
      </c>
      <c r="P947" s="8">
        <f>I954</f>
        <v>1457</v>
      </c>
      <c r="Q947" s="1" t="s">
        <v>620</v>
      </c>
      <c r="R947" s="8">
        <f t="shared" ref="R947:R953" si="132">(M947*P947)</f>
        <v>2656.11</v>
      </c>
      <c r="W947" s="4"/>
      <c r="AE947" s="51">
        <f t="shared" si="124"/>
        <v>0</v>
      </c>
    </row>
    <row r="948" spans="6:33" ht="24" customHeight="1">
      <c r="M948" s="8">
        <v>1</v>
      </c>
      <c r="N948" s="7" t="s">
        <v>784</v>
      </c>
      <c r="O948" s="1" t="s">
        <v>1488</v>
      </c>
      <c r="P948" s="8">
        <f t="shared" ref="P948:P953" si="133">I955</f>
        <v>57.65</v>
      </c>
      <c r="Q948" s="1" t="s">
        <v>883</v>
      </c>
      <c r="R948" s="8">
        <f t="shared" si="132"/>
        <v>57.65</v>
      </c>
      <c r="W948" s="4"/>
      <c r="AE948" s="51">
        <f t="shared" si="124"/>
        <v>0</v>
      </c>
    </row>
    <row r="949" spans="6:33" ht="24" customHeight="1">
      <c r="M949" s="8">
        <v>3</v>
      </c>
      <c r="N949" s="7" t="s">
        <v>883</v>
      </c>
      <c r="O949" s="1" t="s">
        <v>1489</v>
      </c>
      <c r="P949" s="8">
        <f t="shared" si="133"/>
        <v>89.6</v>
      </c>
      <c r="Q949" s="1" t="s">
        <v>883</v>
      </c>
      <c r="R949" s="8">
        <f t="shared" si="132"/>
        <v>268.8</v>
      </c>
      <c r="W949" s="4"/>
      <c r="AE949" s="51">
        <f t="shared" si="124"/>
        <v>0</v>
      </c>
    </row>
    <row r="950" spans="6:33" ht="24" customHeight="1">
      <c r="F950" s="14">
        <v>1.14E-2</v>
      </c>
      <c r="G950" s="7" t="s">
        <v>884</v>
      </c>
      <c r="H950" s="1" t="s">
        <v>312</v>
      </c>
      <c r="I950" s="8">
        <f>C88</f>
        <v>111600</v>
      </c>
      <c r="J950" s="1" t="s">
        <v>884</v>
      </c>
      <c r="K950" s="8">
        <f>(F950*I950)</f>
        <v>1272.24</v>
      </c>
      <c r="M950" s="8">
        <v>2</v>
      </c>
      <c r="N950" s="7" t="s">
        <v>883</v>
      </c>
      <c r="O950" s="1" t="s">
        <v>1490</v>
      </c>
      <c r="P950" s="8">
        <f t="shared" si="133"/>
        <v>64.8</v>
      </c>
      <c r="Q950" s="1" t="s">
        <v>883</v>
      </c>
      <c r="R950" s="8">
        <f t="shared" si="132"/>
        <v>129.6</v>
      </c>
      <c r="W950" s="4"/>
      <c r="AE950" s="51">
        <f t="shared" ref="AE950:AE1013" si="134">AG950</f>
        <v>0</v>
      </c>
    </row>
    <row r="951" spans="6:33" ht="24" customHeight="1">
      <c r="F951" s="14">
        <v>2.4299999999999999E-2</v>
      </c>
      <c r="G951" s="7" t="s">
        <v>884</v>
      </c>
      <c r="H951" s="1" t="s">
        <v>313</v>
      </c>
      <c r="I951" s="8">
        <f>C89</f>
        <v>99400</v>
      </c>
      <c r="J951" s="1" t="s">
        <v>884</v>
      </c>
      <c r="K951" s="8">
        <f>(F951*I951)</f>
        <v>2415.42</v>
      </c>
      <c r="M951" s="8">
        <v>1</v>
      </c>
      <c r="N951" s="7" t="s">
        <v>883</v>
      </c>
      <c r="O951" s="1" t="s">
        <v>1491</v>
      </c>
      <c r="P951" s="8">
        <f t="shared" si="133"/>
        <v>181</v>
      </c>
      <c r="Q951" s="1" t="s">
        <v>883</v>
      </c>
      <c r="R951" s="8">
        <f t="shared" si="132"/>
        <v>181</v>
      </c>
      <c r="W951" s="4"/>
      <c r="AE951" s="51">
        <f t="shared" si="134"/>
        <v>0</v>
      </c>
    </row>
    <row r="952" spans="6:33" ht="24" customHeight="1">
      <c r="F952" s="14">
        <v>1.9300000000000001E-2</v>
      </c>
      <c r="G952" s="7" t="s">
        <v>884</v>
      </c>
      <c r="H952" s="1" t="s">
        <v>314</v>
      </c>
      <c r="I952" s="8">
        <f>C90</f>
        <v>95000</v>
      </c>
      <c r="J952" s="1" t="s">
        <v>884</v>
      </c>
      <c r="K952" s="8">
        <f>(F952*I952)</f>
        <v>1833.5</v>
      </c>
      <c r="M952" s="8">
        <v>1</v>
      </c>
      <c r="N952" s="7" t="s">
        <v>883</v>
      </c>
      <c r="O952" s="1" t="s">
        <v>1492</v>
      </c>
      <c r="P952" s="8">
        <f t="shared" si="133"/>
        <v>7.3</v>
      </c>
      <c r="Q952" s="1" t="s">
        <v>883</v>
      </c>
      <c r="R952" s="8">
        <f t="shared" si="132"/>
        <v>7.3</v>
      </c>
      <c r="W952" s="4"/>
      <c r="AE952" s="51">
        <f t="shared" si="134"/>
        <v>0</v>
      </c>
    </row>
    <row r="953" spans="6:33" ht="24" customHeight="1">
      <c r="F953" s="15"/>
      <c r="H953" s="1" t="s">
        <v>451</v>
      </c>
      <c r="I953" s="1" t="s">
        <v>991</v>
      </c>
      <c r="K953" s="1" t="s">
        <v>991</v>
      </c>
      <c r="M953" s="8">
        <v>1</v>
      </c>
      <c r="N953" s="7" t="s">
        <v>883</v>
      </c>
      <c r="O953" s="1" t="s">
        <v>2017</v>
      </c>
      <c r="P953" s="8">
        <f t="shared" si="133"/>
        <v>49.55</v>
      </c>
      <c r="Q953" s="1" t="s">
        <v>883</v>
      </c>
      <c r="R953" s="8">
        <f t="shared" si="132"/>
        <v>49.55</v>
      </c>
      <c r="W953" s="4"/>
      <c r="AE953" s="51">
        <f t="shared" si="134"/>
        <v>0</v>
      </c>
    </row>
    <row r="954" spans="6:33" ht="24" customHeight="1">
      <c r="F954" s="15">
        <v>1.823</v>
      </c>
      <c r="G954" s="7" t="s">
        <v>620</v>
      </c>
      <c r="H954" s="1" t="s">
        <v>452</v>
      </c>
      <c r="I954" s="8">
        <f>C31</f>
        <v>1457</v>
      </c>
      <c r="J954" s="1" t="s">
        <v>620</v>
      </c>
      <c r="K954" s="8">
        <f t="shared" ref="K954:K961" si="135">(F954*I954)</f>
        <v>2656.11</v>
      </c>
      <c r="N954" s="3"/>
      <c r="Q954" s="10"/>
      <c r="R954" s="5" t="s">
        <v>1614</v>
      </c>
      <c r="W954" s="4"/>
      <c r="AE954" s="51">
        <f t="shared" si="134"/>
        <v>0</v>
      </c>
    </row>
    <row r="955" spans="6:33" ht="24" customHeight="1">
      <c r="F955" s="8">
        <v>1</v>
      </c>
      <c r="G955" s="7" t="s">
        <v>784</v>
      </c>
      <c r="H955" s="1" t="s">
        <v>6345</v>
      </c>
      <c r="I955" s="8">
        <f>C598</f>
        <v>57.65</v>
      </c>
      <c r="J955" s="1" t="s">
        <v>883</v>
      </c>
      <c r="K955" s="8">
        <f t="shared" si="135"/>
        <v>57.65</v>
      </c>
      <c r="N955" s="3"/>
      <c r="O955" s="1" t="s">
        <v>1493</v>
      </c>
      <c r="Q955" s="10"/>
      <c r="R955" s="8">
        <f>SUM(R943:R953)</f>
        <v>5334.94</v>
      </c>
      <c r="W955" s="4"/>
      <c r="AE955" s="51">
        <f t="shared" si="134"/>
        <v>0</v>
      </c>
    </row>
    <row r="956" spans="6:33" ht="24" customHeight="1">
      <c r="F956" s="8">
        <v>3</v>
      </c>
      <c r="G956" s="7" t="s">
        <v>883</v>
      </c>
      <c r="H956" s="1" t="s">
        <v>6346</v>
      </c>
      <c r="I956" s="8">
        <f>C279</f>
        <v>89.6</v>
      </c>
      <c r="J956" s="1" t="s">
        <v>883</v>
      </c>
      <c r="K956" s="8">
        <f t="shared" si="135"/>
        <v>268.8</v>
      </c>
      <c r="N956" s="3"/>
      <c r="Q956" s="10"/>
      <c r="R956" s="5" t="s">
        <v>1614</v>
      </c>
      <c r="W956" s="4"/>
      <c r="AE956" s="51">
        <f t="shared" si="134"/>
        <v>0</v>
      </c>
    </row>
    <row r="957" spans="6:33" ht="24" customHeight="1">
      <c r="F957" s="8">
        <v>2</v>
      </c>
      <c r="G957" s="7" t="s">
        <v>883</v>
      </c>
      <c r="H957" s="1" t="s">
        <v>6347</v>
      </c>
      <c r="I957" s="8">
        <f>C284</f>
        <v>64.8</v>
      </c>
      <c r="J957" s="1" t="s">
        <v>883</v>
      </c>
      <c r="K957" s="8">
        <f t="shared" si="135"/>
        <v>129.6</v>
      </c>
      <c r="N957" s="3"/>
      <c r="O957" s="58" t="s">
        <v>561</v>
      </c>
      <c r="Q957" s="10"/>
      <c r="R957" s="38">
        <f>R955/M947</f>
        <v>2926.46</v>
      </c>
      <c r="W957" s="4"/>
      <c r="AE957" s="51">
        <f t="shared" si="134"/>
        <v>0</v>
      </c>
    </row>
    <row r="958" spans="6:33" ht="24" customHeight="1">
      <c r="F958" s="8">
        <v>1</v>
      </c>
      <c r="G958" s="7" t="s">
        <v>883</v>
      </c>
      <c r="H958" s="1" t="s">
        <v>6348</v>
      </c>
      <c r="I958" s="8">
        <f>C286</f>
        <v>181</v>
      </c>
      <c r="J958" s="1" t="s">
        <v>883</v>
      </c>
      <c r="K958" s="8">
        <f t="shared" si="135"/>
        <v>181</v>
      </c>
      <c r="M958" s="1" t="s">
        <v>991</v>
      </c>
      <c r="N958" s="3"/>
      <c r="Q958" s="10"/>
      <c r="W958" s="4"/>
      <c r="AE958" s="51">
        <f t="shared" si="134"/>
        <v>0</v>
      </c>
    </row>
    <row r="959" spans="6:33" ht="24" customHeight="1">
      <c r="F959" s="8">
        <v>1</v>
      </c>
      <c r="G959" s="7" t="s">
        <v>883</v>
      </c>
      <c r="H959" s="1" t="s">
        <v>1492</v>
      </c>
      <c r="I959" s="8">
        <f>C288</f>
        <v>7.3</v>
      </c>
      <c r="J959" s="1" t="s">
        <v>883</v>
      </c>
      <c r="K959" s="8">
        <f t="shared" si="135"/>
        <v>7.3</v>
      </c>
      <c r="N959" s="3"/>
      <c r="Q959" s="10"/>
      <c r="R959" s="5" t="s">
        <v>2090</v>
      </c>
      <c r="W959" s="4"/>
      <c r="AE959" s="51" t="str">
        <f t="shared" si="134"/>
        <v>|</v>
      </c>
      <c r="AG959" s="1" t="s">
        <v>2297</v>
      </c>
    </row>
    <row r="960" spans="6:33" ht="24" customHeight="1">
      <c r="F960" s="8">
        <v>1</v>
      </c>
      <c r="G960" s="7" t="s">
        <v>883</v>
      </c>
      <c r="H960" s="1" t="s">
        <v>6349</v>
      </c>
      <c r="I960" s="8">
        <f>D598</f>
        <v>49.55</v>
      </c>
      <c r="J960" s="1" t="s">
        <v>883</v>
      </c>
      <c r="K960" s="8">
        <f t="shared" si="135"/>
        <v>49.55</v>
      </c>
      <c r="W960" s="4"/>
      <c r="AE960" s="51" t="str">
        <f t="shared" si="134"/>
        <v>|</v>
      </c>
      <c r="AG960" s="1" t="s">
        <v>2297</v>
      </c>
    </row>
    <row r="961" spans="6:33" ht="24" customHeight="1">
      <c r="F961" s="8">
        <v>64</v>
      </c>
      <c r="G961" s="7" t="s">
        <v>1050</v>
      </c>
      <c r="H961" s="503" t="s">
        <v>6176</v>
      </c>
      <c r="I961" s="430">
        <v>2.41</v>
      </c>
      <c r="J961" s="10" t="s">
        <v>160</v>
      </c>
      <c r="K961" s="8">
        <f t="shared" si="135"/>
        <v>154.24</v>
      </c>
      <c r="W961" s="4"/>
      <c r="AE961" s="51" t="str">
        <f t="shared" si="134"/>
        <v>|</v>
      </c>
      <c r="AG961" s="1" t="s">
        <v>2297</v>
      </c>
    </row>
    <row r="962" spans="6:33" ht="24" customHeight="1">
      <c r="H962" s="1" t="s">
        <v>1493</v>
      </c>
      <c r="K962" s="8">
        <f>SUM(K950:K961)</f>
        <v>9025.41</v>
      </c>
      <c r="W962" s="4"/>
      <c r="AE962" s="51" t="str">
        <f t="shared" si="134"/>
        <v>|</v>
      </c>
      <c r="AG962" s="1" t="s">
        <v>2297</v>
      </c>
    </row>
    <row r="963" spans="6:33" ht="24" customHeight="1">
      <c r="K963" s="5" t="s">
        <v>1614</v>
      </c>
      <c r="W963" s="4"/>
      <c r="AE963" s="51" t="str">
        <f t="shared" si="134"/>
        <v>|</v>
      </c>
      <c r="AG963" s="1" t="s">
        <v>2297</v>
      </c>
    </row>
    <row r="964" spans="6:33" ht="24" customHeight="1">
      <c r="H964" s="58" t="s">
        <v>561</v>
      </c>
      <c r="K964" s="38">
        <f>K962/F954</f>
        <v>4950.8599999999997</v>
      </c>
      <c r="W964" s="4"/>
      <c r="AE964" s="51" t="str">
        <f t="shared" si="134"/>
        <v>|</v>
      </c>
      <c r="AG964" s="1" t="s">
        <v>2297</v>
      </c>
    </row>
    <row r="965" spans="6:33" ht="24" customHeight="1">
      <c r="F965" s="1" t="s">
        <v>991</v>
      </c>
      <c r="W965" s="4"/>
      <c r="AE965" s="51" t="str">
        <f t="shared" si="134"/>
        <v>|</v>
      </c>
      <c r="AG965" s="1" t="s">
        <v>2297</v>
      </c>
    </row>
    <row r="966" spans="6:33" ht="24" customHeight="1">
      <c r="K966" s="5" t="s">
        <v>2090</v>
      </c>
      <c r="W966" s="4"/>
      <c r="AE966" s="51" t="str">
        <f t="shared" si="134"/>
        <v>|</v>
      </c>
      <c r="AG966" s="1" t="s">
        <v>2297</v>
      </c>
    </row>
    <row r="967" spans="6:33" ht="24" customHeight="1">
      <c r="W967" s="4"/>
      <c r="AE967" s="51" t="str">
        <f t="shared" si="134"/>
        <v>|</v>
      </c>
      <c r="AG967" s="1" t="s">
        <v>2297</v>
      </c>
    </row>
    <row r="968" spans="6:33" ht="24" customHeight="1">
      <c r="W968" s="4"/>
      <c r="AE968" s="51" t="str">
        <f t="shared" si="134"/>
        <v>|</v>
      </c>
      <c r="AG968" s="1" t="s">
        <v>2297</v>
      </c>
    </row>
    <row r="969" spans="6:33" ht="24" customHeight="1">
      <c r="F969" s="2" t="s">
        <v>1361</v>
      </c>
      <c r="G969" s="7" t="s">
        <v>2289</v>
      </c>
      <c r="H969" s="1" t="s">
        <v>258</v>
      </c>
      <c r="W969" s="4"/>
      <c r="AE969" s="51" t="str">
        <f t="shared" si="134"/>
        <v>|</v>
      </c>
      <c r="AG969" s="1" t="s">
        <v>2297</v>
      </c>
    </row>
    <row r="970" spans="6:33" ht="24" customHeight="1">
      <c r="H970" s="1" t="s">
        <v>259</v>
      </c>
      <c r="W970" s="4"/>
      <c r="AE970" s="51" t="str">
        <f t="shared" si="134"/>
        <v>|</v>
      </c>
      <c r="AG970" s="1" t="s">
        <v>2297</v>
      </c>
    </row>
    <row r="971" spans="6:33" ht="24" customHeight="1">
      <c r="H971" s="1" t="s">
        <v>1496</v>
      </c>
      <c r="W971" s="4"/>
      <c r="AE971" s="51" t="str">
        <f t="shared" si="134"/>
        <v>|</v>
      </c>
      <c r="AG971" s="1" t="s">
        <v>2297</v>
      </c>
    </row>
    <row r="972" spans="6:33" ht="24" customHeight="1">
      <c r="H972" s="5" t="s">
        <v>1614</v>
      </c>
      <c r="W972" s="4"/>
      <c r="AE972" s="51" t="str">
        <f t="shared" si="134"/>
        <v>|</v>
      </c>
      <c r="AG972" s="1" t="s">
        <v>2297</v>
      </c>
    </row>
    <row r="973" spans="6:33" ht="24" customHeight="1">
      <c r="W973" s="4"/>
      <c r="AE973" s="51" t="str">
        <f t="shared" si="134"/>
        <v>|</v>
      </c>
      <c r="AG973" s="1" t="s">
        <v>2297</v>
      </c>
    </row>
    <row r="974" spans="6:33" ht="24" customHeight="1">
      <c r="H974" s="1" t="s">
        <v>655</v>
      </c>
      <c r="W974" s="4"/>
      <c r="AE974" s="51">
        <f t="shared" si="134"/>
        <v>0</v>
      </c>
    </row>
    <row r="975" spans="6:33" ht="24" customHeight="1">
      <c r="H975" s="1" t="s">
        <v>656</v>
      </c>
      <c r="W975" s="4"/>
      <c r="AE975" s="51" t="str">
        <f t="shared" si="134"/>
        <v>|</v>
      </c>
      <c r="AG975" s="1" t="s">
        <v>2297</v>
      </c>
    </row>
    <row r="976" spans="6:33" ht="24" customHeight="1">
      <c r="J976" s="1" t="s">
        <v>1614</v>
      </c>
      <c r="W976" s="4"/>
      <c r="AE976" s="51">
        <f t="shared" si="134"/>
        <v>0</v>
      </c>
    </row>
    <row r="977" spans="6:33" ht="24" customHeight="1">
      <c r="H977" s="1" t="s">
        <v>657</v>
      </c>
      <c r="W977" s="4"/>
      <c r="AE977" s="51">
        <f t="shared" si="134"/>
        <v>0</v>
      </c>
    </row>
    <row r="978" spans="6:33" ht="24" customHeight="1">
      <c r="H978" s="1" t="s">
        <v>658</v>
      </c>
      <c r="K978" s="14">
        <v>2.1999999999999999E-2</v>
      </c>
      <c r="W978" s="4"/>
      <c r="AE978" s="51" t="str">
        <f t="shared" si="134"/>
        <v>|</v>
      </c>
      <c r="AG978" s="1" t="s">
        <v>2297</v>
      </c>
    </row>
    <row r="979" spans="6:33" ht="24" customHeight="1">
      <c r="J979" s="1" t="s">
        <v>991</v>
      </c>
      <c r="K979" s="5" t="s">
        <v>1614</v>
      </c>
      <c r="W979" s="4"/>
      <c r="AE979" s="51" t="str">
        <f t="shared" si="134"/>
        <v>|</v>
      </c>
      <c r="AG979" s="1" t="s">
        <v>2297</v>
      </c>
    </row>
    <row r="980" spans="6:33" ht="24" customHeight="1">
      <c r="H980" s="1" t="s">
        <v>874</v>
      </c>
      <c r="J980" s="17" t="s">
        <v>991</v>
      </c>
      <c r="K980" s="14">
        <v>1.3100000000000001E-2</v>
      </c>
      <c r="W980" s="4"/>
      <c r="AE980" s="51" t="str">
        <f t="shared" si="134"/>
        <v>|</v>
      </c>
      <c r="AG980" s="1" t="s">
        <v>2297</v>
      </c>
    </row>
    <row r="981" spans="6:33" ht="24" customHeight="1">
      <c r="H981" s="1" t="s">
        <v>2190</v>
      </c>
      <c r="J981" s="1" t="s">
        <v>991</v>
      </c>
      <c r="K981" s="14">
        <v>3.3999999999999998E-3</v>
      </c>
      <c r="W981" s="4"/>
      <c r="AE981" s="51" t="str">
        <f t="shared" si="134"/>
        <v>|</v>
      </c>
      <c r="AG981" s="1" t="s">
        <v>2297</v>
      </c>
    </row>
    <row r="982" spans="6:33" ht="24" customHeight="1">
      <c r="K982" s="5" t="s">
        <v>1614</v>
      </c>
      <c r="W982" s="4"/>
      <c r="AE982" s="51">
        <f t="shared" si="134"/>
        <v>0</v>
      </c>
    </row>
    <row r="983" spans="6:33" ht="24" customHeight="1">
      <c r="K983" s="14">
        <v>1.6500000000000001E-2</v>
      </c>
      <c r="W983" s="4"/>
      <c r="AE983" s="51">
        <f t="shared" si="134"/>
        <v>0</v>
      </c>
    </row>
    <row r="984" spans="6:33" ht="24" customHeight="1">
      <c r="K984" s="5" t="s">
        <v>1614</v>
      </c>
      <c r="O984" t="s">
        <v>4588</v>
      </c>
      <c r="W984" s="4"/>
      <c r="AE984" s="51">
        <f t="shared" si="134"/>
        <v>0</v>
      </c>
    </row>
    <row r="985" spans="6:33" ht="24" customHeight="1">
      <c r="F985" s="14">
        <v>1.15E-2</v>
      </c>
      <c r="G985" s="7" t="s">
        <v>884</v>
      </c>
      <c r="H985" s="1" t="s">
        <v>312</v>
      </c>
      <c r="I985" s="8">
        <f>C88</f>
        <v>111600</v>
      </c>
      <c r="J985" s="1" t="s">
        <v>884</v>
      </c>
      <c r="K985" s="8">
        <f>(F985*I985)</f>
        <v>1283.4000000000001</v>
      </c>
      <c r="M985" s="2" t="s">
        <v>1498</v>
      </c>
      <c r="N985" s="7"/>
      <c r="O985" s="1" t="s">
        <v>3814</v>
      </c>
      <c r="Q985" s="10"/>
      <c r="R985" s="1" t="s">
        <v>991</v>
      </c>
      <c r="W985" s="4"/>
      <c r="AE985" s="51">
        <f t="shared" si="134"/>
        <v>0</v>
      </c>
    </row>
    <row r="986" spans="6:33" ht="24" customHeight="1">
      <c r="F986" s="14">
        <v>2.1999999999999999E-2</v>
      </c>
      <c r="G986" s="7" t="s">
        <v>884</v>
      </c>
      <c r="H986" s="1" t="s">
        <v>313</v>
      </c>
      <c r="I986" s="8">
        <f>C89</f>
        <v>99400</v>
      </c>
      <c r="J986" s="1" t="s">
        <v>884</v>
      </c>
      <c r="K986" s="8">
        <f>(F986*I986)</f>
        <v>2186.8000000000002</v>
      </c>
      <c r="N986" s="3"/>
      <c r="O986" s="5" t="s">
        <v>1614</v>
      </c>
      <c r="Q986" s="10"/>
      <c r="W986" s="4"/>
      <c r="AE986" s="51">
        <f t="shared" si="134"/>
        <v>0</v>
      </c>
    </row>
    <row r="987" spans="6:33" ht="24" customHeight="1">
      <c r="F987" s="14">
        <v>1.6500000000000001E-2</v>
      </c>
      <c r="G987" s="7" t="s">
        <v>884</v>
      </c>
      <c r="H987" s="1" t="s">
        <v>314</v>
      </c>
      <c r="I987" s="8">
        <f>C90</f>
        <v>95000</v>
      </c>
      <c r="J987" s="1" t="s">
        <v>884</v>
      </c>
      <c r="K987" s="8">
        <f>(F987*I987)</f>
        <v>1567.5</v>
      </c>
      <c r="L987" t="s">
        <v>5765</v>
      </c>
      <c r="M987" s="228">
        <v>1.153E-2</v>
      </c>
      <c r="N987" s="229" t="s">
        <v>884</v>
      </c>
      <c r="O987" s="230" t="s">
        <v>704</v>
      </c>
      <c r="P987" s="231">
        <f t="shared" ref="P987:P997" si="136">I1053</f>
        <v>111600</v>
      </c>
      <c r="Q987" s="230" t="s">
        <v>884</v>
      </c>
      <c r="R987" s="231">
        <f t="shared" ref="R987:R997" si="137">(M987*P987)</f>
        <v>1286.75</v>
      </c>
      <c r="W987" s="4"/>
      <c r="AE987" s="51">
        <f t="shared" si="134"/>
        <v>0</v>
      </c>
    </row>
    <row r="988" spans="6:33" ht="24" customHeight="1">
      <c r="F988" s="14"/>
      <c r="H988" s="1" t="s">
        <v>451</v>
      </c>
      <c r="I988" s="1" t="s">
        <v>991</v>
      </c>
      <c r="K988" s="1" t="s">
        <v>991</v>
      </c>
      <c r="M988" s="18">
        <v>1.013E-2</v>
      </c>
      <c r="N988" s="7" t="s">
        <v>884</v>
      </c>
      <c r="O988" s="1" t="s">
        <v>705</v>
      </c>
      <c r="P988" s="231">
        <f t="shared" si="136"/>
        <v>99400</v>
      </c>
      <c r="Q988" s="1" t="s">
        <v>884</v>
      </c>
      <c r="R988" s="8">
        <f t="shared" si="137"/>
        <v>1006.92</v>
      </c>
      <c r="W988" s="4"/>
      <c r="AE988" s="51">
        <f t="shared" si="134"/>
        <v>0</v>
      </c>
    </row>
    <row r="989" spans="6:33" ht="24" customHeight="1">
      <c r="F989" s="14">
        <v>1.64</v>
      </c>
      <c r="G989" s="7" t="s">
        <v>620</v>
      </c>
      <c r="H989" s="1" t="s">
        <v>452</v>
      </c>
      <c r="I989" s="8">
        <f>C31</f>
        <v>1457</v>
      </c>
      <c r="J989" s="1" t="s">
        <v>620</v>
      </c>
      <c r="K989" s="8">
        <f t="shared" ref="K989:K996" si="138">(F989*I989)</f>
        <v>2389.48</v>
      </c>
      <c r="M989" s="18">
        <v>0.77780000000000005</v>
      </c>
      <c r="N989" s="7" t="s">
        <v>620</v>
      </c>
      <c r="O989" s="1" t="s">
        <v>2127</v>
      </c>
      <c r="P989" s="231">
        <f t="shared" si="136"/>
        <v>387.4</v>
      </c>
      <c r="Q989" s="1" t="s">
        <v>620</v>
      </c>
      <c r="R989" s="8">
        <f t="shared" si="137"/>
        <v>301.32</v>
      </c>
      <c r="W989" s="4"/>
      <c r="AE989" s="51">
        <f t="shared" si="134"/>
        <v>0</v>
      </c>
    </row>
    <row r="990" spans="6:33" ht="24" customHeight="1">
      <c r="F990" s="8">
        <v>1</v>
      </c>
      <c r="G990" s="7" t="s">
        <v>784</v>
      </c>
      <c r="H990" s="1" t="s">
        <v>1156</v>
      </c>
      <c r="I990" s="8">
        <f>C598</f>
        <v>57.65</v>
      </c>
      <c r="J990" s="1" t="s">
        <v>883</v>
      </c>
      <c r="K990" s="8">
        <f t="shared" si="138"/>
        <v>57.65</v>
      </c>
      <c r="M990" s="18">
        <v>1.23</v>
      </c>
      <c r="N990" s="7" t="s">
        <v>620</v>
      </c>
      <c r="O990" s="1" t="s">
        <v>2128</v>
      </c>
      <c r="P990" s="231">
        <f t="shared" si="136"/>
        <v>1215</v>
      </c>
      <c r="Q990" s="1" t="s">
        <v>620</v>
      </c>
      <c r="R990" s="8">
        <f t="shared" si="137"/>
        <v>1494.45</v>
      </c>
      <c r="W990" s="4"/>
      <c r="AE990" s="51">
        <f t="shared" si="134"/>
        <v>0</v>
      </c>
    </row>
    <row r="991" spans="6:33" ht="24" customHeight="1">
      <c r="F991" s="8">
        <v>3</v>
      </c>
      <c r="G991" s="7" t="s">
        <v>883</v>
      </c>
      <c r="H991" s="1" t="str">
        <f>H956</f>
        <v xml:space="preserve">  5"BUTT HINGS (p-40)</v>
      </c>
      <c r="I991" s="8">
        <f>C279</f>
        <v>89.6</v>
      </c>
      <c r="J991" s="1" t="s">
        <v>883</v>
      </c>
      <c r="K991" s="8">
        <f t="shared" si="138"/>
        <v>268.8</v>
      </c>
      <c r="M991" s="8">
        <v>2</v>
      </c>
      <c r="N991" s="7" t="s">
        <v>883</v>
      </c>
      <c r="O991" s="1" t="s">
        <v>2129</v>
      </c>
      <c r="P991" s="231">
        <f t="shared" si="136"/>
        <v>64.8</v>
      </c>
      <c r="Q991" s="1" t="s">
        <v>883</v>
      </c>
      <c r="R991" s="8">
        <f t="shared" si="137"/>
        <v>129.6</v>
      </c>
      <c r="W991" s="4"/>
      <c r="AE991" s="51">
        <f t="shared" si="134"/>
        <v>0</v>
      </c>
    </row>
    <row r="992" spans="6:33" ht="24" customHeight="1">
      <c r="F992" s="8">
        <v>2</v>
      </c>
      <c r="G992" s="7" t="s">
        <v>883</v>
      </c>
      <c r="H992" s="1" t="str">
        <f t="shared" ref="H992:H996" si="139">H957</f>
        <v xml:space="preserve"> 6"X1/2"TOWER BOLT (p-40)</v>
      </c>
      <c r="I992" s="8">
        <f>C284</f>
        <v>64.8</v>
      </c>
      <c r="J992" s="1" t="s">
        <v>883</v>
      </c>
      <c r="K992" s="8">
        <f t="shared" si="138"/>
        <v>129.6</v>
      </c>
      <c r="M992" s="8">
        <v>3</v>
      </c>
      <c r="N992" s="7" t="s">
        <v>883</v>
      </c>
      <c r="O992" s="1" t="s">
        <v>1542</v>
      </c>
      <c r="P992" s="231">
        <f t="shared" si="136"/>
        <v>89.6</v>
      </c>
      <c r="Q992" s="1" t="s">
        <v>883</v>
      </c>
      <c r="R992" s="8">
        <f t="shared" si="137"/>
        <v>268.8</v>
      </c>
      <c r="W992" s="4"/>
      <c r="AE992" s="51">
        <f t="shared" si="134"/>
        <v>0</v>
      </c>
    </row>
    <row r="993" spans="6:33" ht="24" customHeight="1">
      <c r="F993" s="8">
        <v>1</v>
      </c>
      <c r="G993" s="7" t="s">
        <v>883</v>
      </c>
      <c r="H993" s="1" t="str">
        <f t="shared" si="139"/>
        <v>10"X5/8"ALDROP (p-41)</v>
      </c>
      <c r="I993" s="8">
        <f>C286</f>
        <v>181</v>
      </c>
      <c r="J993" s="1" t="s">
        <v>883</v>
      </c>
      <c r="K993" s="8">
        <f t="shared" si="138"/>
        <v>181</v>
      </c>
      <c r="M993" s="8">
        <v>1</v>
      </c>
      <c r="N993" s="7" t="s">
        <v>883</v>
      </c>
      <c r="O993" s="1" t="s">
        <v>2014</v>
      </c>
      <c r="P993" s="231">
        <f t="shared" si="136"/>
        <v>181</v>
      </c>
      <c r="Q993" s="1" t="s">
        <v>883</v>
      </c>
      <c r="R993" s="8">
        <f t="shared" si="137"/>
        <v>181</v>
      </c>
      <c r="W993" s="4"/>
      <c r="AE993" s="51">
        <f t="shared" si="134"/>
        <v>0</v>
      </c>
    </row>
    <row r="994" spans="6:33" ht="24" customHeight="1">
      <c r="F994" s="8">
        <v>1</v>
      </c>
      <c r="G994" s="7" t="s">
        <v>883</v>
      </c>
      <c r="H994" s="1" t="str">
        <f t="shared" si="139"/>
        <v>NYLONBUSH</v>
      </c>
      <c r="I994" s="8">
        <f>C288</f>
        <v>7.3</v>
      </c>
      <c r="J994" s="1" t="s">
        <v>883</v>
      </c>
      <c r="K994" s="8">
        <f t="shared" si="138"/>
        <v>7.3</v>
      </c>
      <c r="M994" s="8">
        <v>1</v>
      </c>
      <c r="N994" s="7" t="s">
        <v>883</v>
      </c>
      <c r="O994" s="1" t="s">
        <v>2015</v>
      </c>
      <c r="P994" s="231">
        <f t="shared" si="136"/>
        <v>7.3</v>
      </c>
      <c r="Q994" s="1" t="s">
        <v>883</v>
      </c>
      <c r="R994" s="8">
        <f t="shared" si="137"/>
        <v>7.3</v>
      </c>
      <c r="W994" s="4"/>
      <c r="AE994" s="51" t="str">
        <f t="shared" si="134"/>
        <v>|</v>
      </c>
      <c r="AG994" s="1" t="s">
        <v>2297</v>
      </c>
    </row>
    <row r="995" spans="6:33" ht="24" customHeight="1">
      <c r="F995" s="8">
        <v>1</v>
      </c>
      <c r="G995" s="7" t="s">
        <v>883</v>
      </c>
      <c r="H995" s="1" t="str">
        <f t="shared" si="139"/>
        <v>DOOR STOPPER (p-41)</v>
      </c>
      <c r="I995" s="8">
        <f>D598</f>
        <v>49.55</v>
      </c>
      <c r="J995" s="1" t="s">
        <v>883</v>
      </c>
      <c r="K995" s="8">
        <f t="shared" si="138"/>
        <v>49.55</v>
      </c>
      <c r="M995" s="8">
        <v>1</v>
      </c>
      <c r="N995" s="7" t="s">
        <v>883</v>
      </c>
      <c r="O995" s="1" t="s">
        <v>1157</v>
      </c>
      <c r="P995" s="231">
        <f t="shared" si="136"/>
        <v>57.65</v>
      </c>
      <c r="Q995" s="1" t="s">
        <v>883</v>
      </c>
      <c r="R995" s="8">
        <f t="shared" si="137"/>
        <v>57.65</v>
      </c>
      <c r="W995" s="4"/>
      <c r="AE995" s="51" t="str">
        <f t="shared" si="134"/>
        <v>|</v>
      </c>
      <c r="AG995" s="1" t="s">
        <v>2297</v>
      </c>
    </row>
    <row r="996" spans="6:33" ht="24" customHeight="1">
      <c r="F996" s="8">
        <v>10</v>
      </c>
      <c r="G996" s="7" t="s">
        <v>1050</v>
      </c>
      <c r="H996" s="1" t="str">
        <f t="shared" si="139"/>
        <v>Brass screw p-55 it-232</v>
      </c>
      <c r="I996" s="8">
        <f>I961</f>
        <v>2.41</v>
      </c>
      <c r="J996" s="1" t="s">
        <v>883</v>
      </c>
      <c r="K996" s="8">
        <f t="shared" si="138"/>
        <v>24.1</v>
      </c>
      <c r="M996" s="8">
        <v>1</v>
      </c>
      <c r="N996" s="7" t="s">
        <v>883</v>
      </c>
      <c r="O996" s="1" t="s">
        <v>2017</v>
      </c>
      <c r="P996" s="231">
        <f t="shared" si="136"/>
        <v>49.55</v>
      </c>
      <c r="Q996" s="1" t="s">
        <v>883</v>
      </c>
      <c r="R996" s="8">
        <f t="shared" si="137"/>
        <v>49.55</v>
      </c>
      <c r="W996" s="4"/>
      <c r="AE996" s="51" t="str">
        <f t="shared" si="134"/>
        <v>|</v>
      </c>
      <c r="AG996" s="1" t="s">
        <v>2297</v>
      </c>
    </row>
    <row r="997" spans="6:33" ht="24" customHeight="1">
      <c r="K997" s="5" t="s">
        <v>1614</v>
      </c>
      <c r="M997" s="8">
        <v>58</v>
      </c>
      <c r="N997" s="3"/>
      <c r="O997" s="1" t="s">
        <v>1775</v>
      </c>
      <c r="P997" s="231">
        <f t="shared" si="136"/>
        <v>2.41</v>
      </c>
      <c r="Q997" s="10"/>
      <c r="R997" s="8">
        <f t="shared" si="137"/>
        <v>139.78</v>
      </c>
      <c r="W997" s="4"/>
      <c r="AE997" s="51" t="str">
        <f t="shared" si="134"/>
        <v>|</v>
      </c>
      <c r="AG997" s="1" t="s">
        <v>2297</v>
      </c>
    </row>
    <row r="998" spans="6:33" ht="24" customHeight="1">
      <c r="H998" s="1" t="s">
        <v>2191</v>
      </c>
      <c r="K998" s="8">
        <f>SUM(K985:K996)</f>
        <v>8145.18</v>
      </c>
      <c r="N998" s="3"/>
      <c r="O998" s="2" t="s">
        <v>2018</v>
      </c>
      <c r="Q998" s="10"/>
      <c r="R998" s="8">
        <f>SUM(R987:R997)</f>
        <v>4923.12</v>
      </c>
      <c r="W998" s="4"/>
      <c r="AE998" s="51" t="str">
        <f t="shared" si="134"/>
        <v>|</v>
      </c>
      <c r="AG998" s="1" t="s">
        <v>2297</v>
      </c>
    </row>
    <row r="999" spans="6:33" ht="24" customHeight="1">
      <c r="K999" s="5" t="s">
        <v>1614</v>
      </c>
      <c r="N999" s="7" t="s">
        <v>991</v>
      </c>
      <c r="Q999" s="10"/>
      <c r="R999" s="5" t="s">
        <v>1614</v>
      </c>
      <c r="W999" s="4"/>
      <c r="AE999" s="51" t="str">
        <f t="shared" si="134"/>
        <v>|</v>
      </c>
      <c r="AG999" s="1" t="s">
        <v>2297</v>
      </c>
    </row>
    <row r="1000" spans="6:33" ht="24" customHeight="1">
      <c r="H1000" s="58" t="s">
        <v>5764</v>
      </c>
      <c r="K1000" s="38">
        <f>K998/F989</f>
        <v>4966.57</v>
      </c>
      <c r="N1000" s="3"/>
      <c r="O1000" s="58" t="s">
        <v>561</v>
      </c>
      <c r="Q1000" s="10"/>
      <c r="R1000" s="38">
        <f>R998/M990</f>
        <v>4002.54</v>
      </c>
      <c r="W1000" s="4"/>
      <c r="AE1000" s="51" t="str">
        <f t="shared" si="134"/>
        <v>|</v>
      </c>
      <c r="AG1000" s="1" t="s">
        <v>2297</v>
      </c>
    </row>
    <row r="1001" spans="6:33" ht="24" customHeight="1">
      <c r="K1001" s="5" t="s">
        <v>2090</v>
      </c>
      <c r="N1001" s="3"/>
      <c r="Q1001" s="10"/>
      <c r="R1001" s="5" t="s">
        <v>2090</v>
      </c>
      <c r="W1001" s="4"/>
      <c r="AE1001" s="51" t="str">
        <f t="shared" si="134"/>
        <v>|::</v>
      </c>
      <c r="AG1001" s="1" t="s">
        <v>325</v>
      </c>
    </row>
    <row r="1002" spans="6:33" ht="24" customHeight="1">
      <c r="F1002" s="2" t="s">
        <v>1360</v>
      </c>
      <c r="G1002" s="7" t="s">
        <v>2289</v>
      </c>
      <c r="H1002" s="1" t="s">
        <v>258</v>
      </c>
      <c r="W1002" s="4"/>
      <c r="AE1002" s="51">
        <f t="shared" si="134"/>
        <v>0</v>
      </c>
    </row>
    <row r="1003" spans="6:33" ht="24" customHeight="1">
      <c r="H1003" s="1" t="s">
        <v>259</v>
      </c>
      <c r="W1003" s="4"/>
      <c r="AE1003" s="51">
        <f t="shared" si="134"/>
        <v>0</v>
      </c>
    </row>
    <row r="1004" spans="6:33" ht="24" customHeight="1">
      <c r="H1004" s="1" t="s">
        <v>1497</v>
      </c>
      <c r="W1004" s="4"/>
      <c r="AE1004" s="51" t="str">
        <f t="shared" si="134"/>
        <v>|</v>
      </c>
      <c r="AG1004" s="1" t="s">
        <v>2297</v>
      </c>
    </row>
    <row r="1005" spans="6:33" ht="24" customHeight="1">
      <c r="H1005" s="5" t="s">
        <v>1614</v>
      </c>
      <c r="W1005" s="4"/>
      <c r="AE1005" s="51"/>
      <c r="AG1005" s="1"/>
    </row>
    <row r="1006" spans="6:33" ht="24" customHeight="1">
      <c r="H1006" s="1" t="s">
        <v>2192</v>
      </c>
      <c r="W1006" s="4"/>
      <c r="AE1006" s="51" t="str">
        <f t="shared" si="134"/>
        <v>|</v>
      </c>
      <c r="AG1006" s="1" t="s">
        <v>2297</v>
      </c>
    </row>
    <row r="1007" spans="6:33" ht="24" customHeight="1">
      <c r="H1007" s="1" t="s">
        <v>92</v>
      </c>
      <c r="W1007" s="4"/>
      <c r="AE1007" s="51" t="str">
        <f t="shared" si="134"/>
        <v>|</v>
      </c>
      <c r="AG1007" s="1" t="s">
        <v>2297</v>
      </c>
    </row>
    <row r="1008" spans="6:33" ht="24" customHeight="1">
      <c r="J1008" s="1" t="s">
        <v>1614</v>
      </c>
      <c r="W1008" s="4"/>
      <c r="AE1008" s="51" t="str">
        <f t="shared" si="134"/>
        <v>|</v>
      </c>
      <c r="AG1008" s="1" t="s">
        <v>2297</v>
      </c>
    </row>
    <row r="1009" spans="6:33" ht="24" customHeight="1">
      <c r="H1009" s="1" t="s">
        <v>2193</v>
      </c>
      <c r="W1009" s="4"/>
      <c r="AE1009" s="51" t="str">
        <f t="shared" si="134"/>
        <v>|</v>
      </c>
      <c r="AG1009" s="1" t="s">
        <v>2297</v>
      </c>
    </row>
    <row r="1010" spans="6:33" ht="24" customHeight="1">
      <c r="H1010" s="1" t="s">
        <v>464</v>
      </c>
      <c r="K1010" s="14">
        <v>1.1900000000000001E-2</v>
      </c>
      <c r="W1010" s="4"/>
      <c r="AE1010" s="51" t="str">
        <f t="shared" si="134"/>
        <v>|</v>
      </c>
      <c r="AG1010" s="1" t="s">
        <v>2297</v>
      </c>
    </row>
    <row r="1011" spans="6:33" ht="24" customHeight="1">
      <c r="J1011" s="1" t="s">
        <v>991</v>
      </c>
      <c r="K1011" s="5" t="s">
        <v>1614</v>
      </c>
      <c r="W1011" s="4"/>
      <c r="AE1011" s="51">
        <f t="shared" si="134"/>
        <v>0</v>
      </c>
    </row>
    <row r="1012" spans="6:33" ht="24" customHeight="1">
      <c r="H1012" s="1" t="s">
        <v>465</v>
      </c>
      <c r="J1012" s="17" t="s">
        <v>991</v>
      </c>
      <c r="K1012" s="14">
        <v>1.18E-2</v>
      </c>
      <c r="W1012" s="4"/>
      <c r="AE1012" s="51">
        <f t="shared" si="134"/>
        <v>0</v>
      </c>
    </row>
    <row r="1013" spans="6:33" ht="24" customHeight="1">
      <c r="H1013" s="1" t="s">
        <v>252</v>
      </c>
      <c r="J1013" s="1" t="s">
        <v>991</v>
      </c>
      <c r="K1013" s="16" t="s">
        <v>1614</v>
      </c>
      <c r="W1013" s="4"/>
      <c r="AE1013" s="51">
        <f t="shared" si="134"/>
        <v>0</v>
      </c>
    </row>
    <row r="1014" spans="6:33" ht="24" customHeight="1">
      <c r="W1014" s="4"/>
      <c r="AE1014" s="51">
        <f t="shared" ref="AE1014:AE1034" si="140">AG1014</f>
        <v>0</v>
      </c>
    </row>
    <row r="1015" spans="6:33" ht="24" customHeight="1">
      <c r="F1015" s="14">
        <v>1.14E-2</v>
      </c>
      <c r="G1015" s="7" t="s">
        <v>884</v>
      </c>
      <c r="H1015" s="1" t="s">
        <v>312</v>
      </c>
      <c r="I1015" s="8">
        <f>C88</f>
        <v>111600</v>
      </c>
      <c r="J1015" s="1" t="s">
        <v>884</v>
      </c>
      <c r="K1015" s="8">
        <f>(F1015*I1015)</f>
        <v>1272.24</v>
      </c>
      <c r="W1015" s="4"/>
      <c r="AE1015" s="51">
        <f t="shared" si="140"/>
        <v>0</v>
      </c>
    </row>
    <row r="1016" spans="6:33" ht="24" customHeight="1">
      <c r="F1016" s="14">
        <v>1.1900000000000001E-2</v>
      </c>
      <c r="G1016" s="7" t="s">
        <v>884</v>
      </c>
      <c r="H1016" s="1" t="s">
        <v>313</v>
      </c>
      <c r="I1016" s="8">
        <f>C89</f>
        <v>99400</v>
      </c>
      <c r="J1016" s="1" t="s">
        <v>884</v>
      </c>
      <c r="K1016" s="8">
        <f>(F1016*I1016)</f>
        <v>1182.8599999999999</v>
      </c>
      <c r="W1016" s="4"/>
      <c r="AE1016" s="51">
        <f t="shared" si="140"/>
        <v>0</v>
      </c>
    </row>
    <row r="1017" spans="6:33" ht="24" customHeight="1">
      <c r="F1017" s="14">
        <v>1.18E-2</v>
      </c>
      <c r="G1017" s="7" t="s">
        <v>884</v>
      </c>
      <c r="H1017" s="1" t="s">
        <v>314</v>
      </c>
      <c r="I1017" s="8">
        <f>C90</f>
        <v>95000</v>
      </c>
      <c r="J1017" s="1" t="s">
        <v>884</v>
      </c>
      <c r="K1017" s="8">
        <f>(F1017*I1017)</f>
        <v>1121</v>
      </c>
      <c r="W1017" s="4"/>
      <c r="AE1017" s="51">
        <f t="shared" si="140"/>
        <v>0</v>
      </c>
    </row>
    <row r="1018" spans="6:33" ht="24" customHeight="1">
      <c r="F1018" s="14"/>
      <c r="H1018" s="1" t="s">
        <v>451</v>
      </c>
      <c r="I1018" s="1" t="s">
        <v>991</v>
      </c>
      <c r="K1018" s="1" t="s">
        <v>991</v>
      </c>
      <c r="W1018" s="4"/>
      <c r="AE1018" s="51">
        <f t="shared" si="140"/>
        <v>0</v>
      </c>
    </row>
    <row r="1019" spans="6:33" ht="24" customHeight="1">
      <c r="F1019" s="14">
        <v>1.2150000000000001</v>
      </c>
      <c r="G1019" s="7" t="s">
        <v>620</v>
      </c>
      <c r="H1019" s="1" t="s">
        <v>452</v>
      </c>
      <c r="I1019" s="8">
        <f>C31</f>
        <v>1457</v>
      </c>
      <c r="J1019" s="1" t="s">
        <v>620</v>
      </c>
      <c r="K1019" s="8">
        <f t="shared" ref="K1019:K1026" si="141">(F1019*I1019)</f>
        <v>1770.26</v>
      </c>
      <c r="W1019" s="4"/>
      <c r="AE1019" s="51">
        <f t="shared" si="140"/>
        <v>0</v>
      </c>
    </row>
    <row r="1020" spans="6:33" ht="24" customHeight="1">
      <c r="F1020" s="8">
        <v>1</v>
      </c>
      <c r="G1020" s="7" t="s">
        <v>784</v>
      </c>
      <c r="H1020" s="1" t="s">
        <v>1156</v>
      </c>
      <c r="I1020" s="8">
        <f>C598</f>
        <v>57.65</v>
      </c>
      <c r="J1020" s="1" t="s">
        <v>883</v>
      </c>
      <c r="K1020" s="8">
        <f t="shared" si="141"/>
        <v>57.65</v>
      </c>
      <c r="W1020" s="4"/>
      <c r="AE1020" s="51">
        <f t="shared" si="140"/>
        <v>0</v>
      </c>
    </row>
    <row r="1021" spans="6:33" ht="24" customHeight="1">
      <c r="F1021" s="8">
        <v>3</v>
      </c>
      <c r="G1021" s="7" t="s">
        <v>883</v>
      </c>
      <c r="H1021" s="1" t="str">
        <f>H991</f>
        <v xml:space="preserve">  5"BUTT HINGS (p-40)</v>
      </c>
      <c r="I1021" s="8">
        <f>C279</f>
        <v>89.6</v>
      </c>
      <c r="J1021" s="1" t="s">
        <v>883</v>
      </c>
      <c r="K1021" s="8">
        <f t="shared" si="141"/>
        <v>268.8</v>
      </c>
      <c r="W1021" s="4"/>
      <c r="AE1021" s="51">
        <f t="shared" si="140"/>
        <v>0</v>
      </c>
    </row>
    <row r="1022" spans="6:33" ht="24" customHeight="1">
      <c r="F1022" s="8">
        <v>2</v>
      </c>
      <c r="G1022" s="7" t="s">
        <v>883</v>
      </c>
      <c r="H1022" s="1" t="str">
        <f t="shared" ref="H1022:H1026" si="142">H992</f>
        <v xml:space="preserve"> 6"X1/2"TOWER BOLT (p-40)</v>
      </c>
      <c r="I1022" s="8">
        <f>C284</f>
        <v>64.8</v>
      </c>
      <c r="J1022" s="1" t="s">
        <v>883</v>
      </c>
      <c r="K1022" s="8">
        <f t="shared" si="141"/>
        <v>129.6</v>
      </c>
      <c r="W1022" s="4"/>
      <c r="AE1022" s="51">
        <f t="shared" si="140"/>
        <v>0</v>
      </c>
    </row>
    <row r="1023" spans="6:33" ht="24" customHeight="1">
      <c r="F1023" s="8">
        <v>1</v>
      </c>
      <c r="G1023" s="7" t="s">
        <v>883</v>
      </c>
      <c r="H1023" s="1" t="str">
        <f t="shared" si="142"/>
        <v>10"X5/8"ALDROP (p-41)</v>
      </c>
      <c r="I1023" s="8">
        <f>C286</f>
        <v>181</v>
      </c>
      <c r="J1023" s="1" t="s">
        <v>883</v>
      </c>
      <c r="K1023" s="8">
        <f t="shared" si="141"/>
        <v>181</v>
      </c>
      <c r="W1023" s="4"/>
      <c r="AE1023" s="51">
        <f t="shared" si="140"/>
        <v>0</v>
      </c>
    </row>
    <row r="1024" spans="6:33" ht="24" customHeight="1">
      <c r="F1024" s="8">
        <v>1</v>
      </c>
      <c r="G1024" s="7" t="s">
        <v>883</v>
      </c>
      <c r="H1024" s="1" t="str">
        <f t="shared" si="142"/>
        <v>NYLONBUSH</v>
      </c>
      <c r="I1024" s="8">
        <f>C288</f>
        <v>7.3</v>
      </c>
      <c r="J1024" s="1" t="s">
        <v>883</v>
      </c>
      <c r="K1024" s="8">
        <f t="shared" si="141"/>
        <v>7.3</v>
      </c>
      <c r="W1024" s="4"/>
      <c r="AE1024" s="51">
        <f t="shared" si="140"/>
        <v>0</v>
      </c>
    </row>
    <row r="1025" spans="6:31" ht="24" customHeight="1">
      <c r="F1025" s="8">
        <v>1</v>
      </c>
      <c r="G1025" s="7" t="s">
        <v>883</v>
      </c>
      <c r="H1025" s="1" t="str">
        <f t="shared" si="142"/>
        <v>DOOR STOPPER (p-41)</v>
      </c>
      <c r="I1025" s="8">
        <f>D598</f>
        <v>49.55</v>
      </c>
      <c r="J1025" s="1" t="s">
        <v>883</v>
      </c>
      <c r="K1025" s="8">
        <f t="shared" si="141"/>
        <v>49.55</v>
      </c>
      <c r="W1025" s="4"/>
      <c r="AE1025" s="51">
        <f t="shared" si="140"/>
        <v>0</v>
      </c>
    </row>
    <row r="1026" spans="6:31" ht="24" customHeight="1">
      <c r="F1026" s="8">
        <v>10</v>
      </c>
      <c r="G1026" s="7" t="s">
        <v>1050</v>
      </c>
      <c r="H1026" s="1" t="str">
        <f t="shared" si="142"/>
        <v>Brass screw p-55 it-232</v>
      </c>
      <c r="I1026" s="8">
        <f>I996</f>
        <v>2.41</v>
      </c>
      <c r="J1026" s="1" t="s">
        <v>883</v>
      </c>
      <c r="K1026" s="8">
        <f t="shared" si="141"/>
        <v>24.1</v>
      </c>
      <c r="M1026" s="2" t="s">
        <v>467</v>
      </c>
      <c r="N1026" s="7" t="s">
        <v>2289</v>
      </c>
      <c r="O1026" s="1" t="s">
        <v>2215</v>
      </c>
      <c r="Q1026" s="10"/>
      <c r="W1026" s="4"/>
      <c r="AE1026" s="51">
        <f t="shared" si="140"/>
        <v>0</v>
      </c>
    </row>
    <row r="1027" spans="6:31" ht="24" customHeight="1">
      <c r="K1027" s="5" t="s">
        <v>1614</v>
      </c>
      <c r="N1027" s="3"/>
      <c r="O1027" s="1" t="s">
        <v>2217</v>
      </c>
      <c r="Q1027" s="10"/>
      <c r="W1027" s="4"/>
      <c r="AE1027" s="51">
        <f t="shared" si="140"/>
        <v>0</v>
      </c>
    </row>
    <row r="1028" spans="6:31" ht="24" customHeight="1">
      <c r="H1028" s="1" t="s">
        <v>466</v>
      </c>
      <c r="K1028" s="8">
        <f>SUM(K1015:K1026)</f>
        <v>6064.36</v>
      </c>
      <c r="N1028" s="3"/>
      <c r="O1028" s="1" t="s">
        <v>2218</v>
      </c>
      <c r="Q1028" s="10"/>
      <c r="W1028" s="4"/>
      <c r="AE1028" s="51">
        <f t="shared" si="140"/>
        <v>0</v>
      </c>
    </row>
    <row r="1029" spans="6:31" ht="24" customHeight="1">
      <c r="K1029" s="5" t="s">
        <v>1614</v>
      </c>
      <c r="N1029" s="3"/>
      <c r="O1029" s="1" t="s">
        <v>2219</v>
      </c>
      <c r="Q1029" s="10"/>
      <c r="W1029" s="4"/>
      <c r="AE1029" s="51">
        <f t="shared" si="140"/>
        <v>0</v>
      </c>
    </row>
    <row r="1030" spans="6:31" ht="24" customHeight="1">
      <c r="H1030" s="58" t="s">
        <v>561</v>
      </c>
      <c r="K1030" s="38">
        <f>K1028/F1019</f>
        <v>4991.24</v>
      </c>
      <c r="N1030" s="3"/>
      <c r="O1030" s="1" t="s">
        <v>2220</v>
      </c>
      <c r="Q1030" s="10"/>
      <c r="W1030" s="4"/>
      <c r="AE1030" s="51">
        <f t="shared" si="140"/>
        <v>0</v>
      </c>
    </row>
    <row r="1031" spans="6:31" ht="24" customHeight="1">
      <c r="K1031" s="5" t="s">
        <v>2090</v>
      </c>
      <c r="N1031" s="3"/>
      <c r="O1031" s="1" t="s">
        <v>2221</v>
      </c>
      <c r="Q1031" s="10"/>
      <c r="W1031" s="4"/>
      <c r="AE1031" s="51">
        <f t="shared" si="140"/>
        <v>0</v>
      </c>
    </row>
    <row r="1032" spans="6:31" ht="24" customHeight="1">
      <c r="H1032" s="431" t="s">
        <v>3584</v>
      </c>
      <c r="I1032" s="432"/>
      <c r="J1032" s="433"/>
      <c r="K1032" s="431">
        <f>K912</f>
        <v>2135</v>
      </c>
      <c r="N1032" s="3"/>
      <c r="O1032" s="5" t="s">
        <v>1614</v>
      </c>
      <c r="Q1032" s="10"/>
      <c r="W1032" s="4"/>
      <c r="AE1032" s="51">
        <f t="shared" si="140"/>
        <v>0</v>
      </c>
    </row>
    <row r="1033" spans="6:31" ht="24" customHeight="1">
      <c r="F1033" s="2" t="s">
        <v>467</v>
      </c>
      <c r="G1033" s="7" t="s">
        <v>2289</v>
      </c>
      <c r="H1033" s="1" t="s">
        <v>2215</v>
      </c>
      <c r="N1033" s="3"/>
      <c r="O1033" s="1" t="s">
        <v>655</v>
      </c>
      <c r="Q1033" s="10"/>
      <c r="W1033" s="4"/>
      <c r="AE1033" s="51">
        <f t="shared" si="140"/>
        <v>0</v>
      </c>
    </row>
    <row r="1034" spans="6:31" ht="24" customHeight="1">
      <c r="H1034" s="1" t="s">
        <v>2217</v>
      </c>
      <c r="N1034" s="3"/>
      <c r="O1034" s="1" t="s">
        <v>2222</v>
      </c>
      <c r="Q1034" s="10"/>
      <c r="W1034" s="4"/>
      <c r="AE1034" s="51">
        <f t="shared" si="140"/>
        <v>0</v>
      </c>
    </row>
    <row r="1035" spans="6:31" ht="24" customHeight="1">
      <c r="H1035" s="1" t="s">
        <v>2218</v>
      </c>
      <c r="N1035" s="3"/>
      <c r="Q1035" s="1" t="s">
        <v>1614</v>
      </c>
      <c r="W1035" s="4"/>
      <c r="AE1035" s="51"/>
    </row>
    <row r="1036" spans="6:31" ht="24" customHeight="1">
      <c r="H1036" s="1" t="s">
        <v>2219</v>
      </c>
      <c r="N1036" s="3"/>
      <c r="O1036" s="1" t="s">
        <v>2223</v>
      </c>
      <c r="Q1036" s="10"/>
      <c r="W1036" s="4"/>
      <c r="AE1036" s="51">
        <f t="shared" ref="AE1036:AE1041" si="143">AG1036</f>
        <v>0</v>
      </c>
    </row>
    <row r="1037" spans="6:31" ht="24" customHeight="1">
      <c r="H1037" s="1" t="s">
        <v>2220</v>
      </c>
      <c r="N1037" s="3"/>
      <c r="O1037" s="1" t="s">
        <v>991</v>
      </c>
      <c r="P1037" s="1" t="s">
        <v>991</v>
      </c>
      <c r="Q1037" s="10"/>
      <c r="R1037" s="17" t="s">
        <v>991</v>
      </c>
      <c r="W1037" s="4"/>
      <c r="AE1037" s="51">
        <f t="shared" si="143"/>
        <v>0</v>
      </c>
    </row>
    <row r="1038" spans="6:31" ht="24" customHeight="1">
      <c r="H1038" s="1" t="s">
        <v>2221</v>
      </c>
      <c r="N1038" s="3"/>
      <c r="Q1038" s="1" t="s">
        <v>991</v>
      </c>
      <c r="R1038" s="1" t="s">
        <v>991</v>
      </c>
      <c r="W1038" s="4"/>
      <c r="AE1038" s="51">
        <f t="shared" si="143"/>
        <v>0</v>
      </c>
    </row>
    <row r="1039" spans="6:31" ht="24" customHeight="1">
      <c r="H1039" s="5" t="s">
        <v>1614</v>
      </c>
      <c r="N1039" s="3"/>
      <c r="O1039" s="1" t="s">
        <v>2147</v>
      </c>
      <c r="Q1039" s="17" t="s">
        <v>991</v>
      </c>
      <c r="R1039" s="17" t="s">
        <v>991</v>
      </c>
      <c r="W1039" s="4"/>
      <c r="AE1039" s="51">
        <f t="shared" si="143"/>
        <v>0</v>
      </c>
    </row>
    <row r="1040" spans="6:31" ht="24" customHeight="1">
      <c r="H1040" s="1" t="s">
        <v>655</v>
      </c>
      <c r="N1040" s="3"/>
      <c r="O1040" s="1" t="s">
        <v>113</v>
      </c>
      <c r="Q1040" s="10"/>
      <c r="R1040" s="17" t="s">
        <v>1773</v>
      </c>
      <c r="W1040" s="4"/>
      <c r="AE1040" s="51">
        <f t="shared" si="143"/>
        <v>0</v>
      </c>
    </row>
    <row r="1041" spans="6:33" ht="24" customHeight="1">
      <c r="H1041" s="1" t="s">
        <v>2222</v>
      </c>
      <c r="N1041" s="3"/>
      <c r="Q1041" s="10"/>
      <c r="R1041" s="1" t="s">
        <v>991</v>
      </c>
      <c r="W1041" s="4"/>
      <c r="AE1041" s="51">
        <f t="shared" si="143"/>
        <v>0</v>
      </c>
    </row>
    <row r="1042" spans="6:33" ht="24" customHeight="1">
      <c r="J1042" s="1" t="s">
        <v>1614</v>
      </c>
      <c r="N1042" s="3"/>
      <c r="Q1042" s="10"/>
      <c r="R1042" s="17" t="s">
        <v>991</v>
      </c>
      <c r="W1042" s="4"/>
      <c r="AB1042" s="2" t="s">
        <v>467</v>
      </c>
      <c r="AC1042" s="7" t="s">
        <v>2289</v>
      </c>
      <c r="AD1042" s="1" t="s">
        <v>1762</v>
      </c>
      <c r="AF1042" s="10"/>
    </row>
    <row r="1043" spans="6:33" ht="24" customHeight="1">
      <c r="H1043" s="1" t="s">
        <v>2223</v>
      </c>
      <c r="N1043" s="3"/>
      <c r="Q1043" s="10"/>
      <c r="R1043" s="1" t="s">
        <v>991</v>
      </c>
      <c r="W1043" s="4"/>
      <c r="AC1043" s="3"/>
      <c r="AD1043" s="1" t="s">
        <v>2217</v>
      </c>
      <c r="AF1043" s="10"/>
    </row>
    <row r="1044" spans="6:33" ht="24" customHeight="1">
      <c r="H1044" s="1" t="s">
        <v>991</v>
      </c>
      <c r="I1044" s="1" t="s">
        <v>991</v>
      </c>
      <c r="K1044" s="17" t="s">
        <v>991</v>
      </c>
      <c r="M1044" s="2" t="s">
        <v>1498</v>
      </c>
      <c r="N1044" s="7"/>
      <c r="O1044" s="1" t="s">
        <v>732</v>
      </c>
      <c r="Q1044" s="10"/>
      <c r="R1044" s="1" t="s">
        <v>991</v>
      </c>
      <c r="W1044" s="4"/>
      <c r="AC1044" s="3"/>
      <c r="AD1044" s="1" t="s">
        <v>2218</v>
      </c>
      <c r="AF1044" s="10"/>
    </row>
    <row r="1045" spans="6:33" ht="24" customHeight="1">
      <c r="J1045" s="1" t="s">
        <v>991</v>
      </c>
      <c r="K1045" s="1" t="s">
        <v>991</v>
      </c>
      <c r="N1045" s="3"/>
      <c r="O1045" s="5" t="s">
        <v>1614</v>
      </c>
      <c r="Q1045" s="10"/>
      <c r="W1045" s="4"/>
      <c r="AC1045" s="3"/>
      <c r="AD1045" s="1" t="s">
        <v>2219</v>
      </c>
      <c r="AF1045" s="10"/>
    </row>
    <row r="1046" spans="6:33" s="232" customFormat="1" ht="24" customHeight="1">
      <c r="F1046"/>
      <c r="G1046" s="3"/>
      <c r="H1046" s="1" t="s">
        <v>2147</v>
      </c>
      <c r="I1046"/>
      <c r="J1046" s="17" t="s">
        <v>991</v>
      </c>
      <c r="K1046" s="17" t="s">
        <v>991</v>
      </c>
      <c r="M1046" s="228">
        <v>1.153E-2</v>
      </c>
      <c r="N1046" s="229" t="s">
        <v>884</v>
      </c>
      <c r="O1046" s="230" t="s">
        <v>1794</v>
      </c>
      <c r="P1046" s="231">
        <f>C86</f>
        <v>34300</v>
      </c>
      <c r="Q1046" s="230" t="s">
        <v>884</v>
      </c>
      <c r="R1046" s="231">
        <f t="shared" ref="R1046:R1055" si="144">(M1046*P1046)</f>
        <v>395.48</v>
      </c>
      <c r="S1046" s="411"/>
      <c r="W1046" s="1027"/>
      <c r="AB1046"/>
      <c r="AC1046" s="3"/>
      <c r="AD1046" s="1" t="s">
        <v>2220</v>
      </c>
      <c r="AE1046"/>
      <c r="AF1046" s="10"/>
      <c r="AG1046"/>
    </row>
    <row r="1047" spans="6:33" ht="24" customHeight="1">
      <c r="H1047" s="1" t="s">
        <v>113</v>
      </c>
      <c r="K1047" s="17" t="s">
        <v>1773</v>
      </c>
      <c r="M1047" s="18">
        <v>1.35E-2</v>
      </c>
      <c r="N1047" s="7" t="s">
        <v>884</v>
      </c>
      <c r="O1047" s="1" t="s">
        <v>1794</v>
      </c>
      <c r="P1047" s="8">
        <f>P1046</f>
        <v>34300</v>
      </c>
      <c r="Q1047" s="1" t="s">
        <v>884</v>
      </c>
      <c r="R1047" s="8">
        <f t="shared" si="144"/>
        <v>463.05</v>
      </c>
      <c r="S1047" s="12"/>
      <c r="W1047" s="4"/>
      <c r="AC1047" s="3"/>
      <c r="AD1047" s="1" t="s">
        <v>1763</v>
      </c>
      <c r="AF1047" s="10"/>
    </row>
    <row r="1048" spans="6:33" ht="24" customHeight="1">
      <c r="K1048" s="1" t="s">
        <v>991</v>
      </c>
      <c r="M1048" s="18">
        <v>1.016</v>
      </c>
      <c r="N1048" s="7" t="s">
        <v>620</v>
      </c>
      <c r="O1048" s="1" t="s">
        <v>2127</v>
      </c>
      <c r="P1048" s="8">
        <f>I1055</f>
        <v>387.4</v>
      </c>
      <c r="Q1048" s="1" t="s">
        <v>620</v>
      </c>
      <c r="R1048" s="8">
        <f t="shared" si="144"/>
        <v>393.6</v>
      </c>
      <c r="S1048" s="12"/>
      <c r="W1048" s="4"/>
      <c r="AC1048" s="3"/>
      <c r="AD1048" s="5" t="s">
        <v>1614</v>
      </c>
      <c r="AF1048" s="10"/>
    </row>
    <row r="1049" spans="6:33" ht="24" customHeight="1">
      <c r="K1049" s="17" t="s">
        <v>991</v>
      </c>
      <c r="M1049" s="18">
        <v>1.64</v>
      </c>
      <c r="N1049" s="7" t="s">
        <v>620</v>
      </c>
      <c r="O1049" s="1" t="s">
        <v>2128</v>
      </c>
      <c r="P1049" s="8">
        <f t="shared" ref="P1049:P1054" si="145">I1056</f>
        <v>1215</v>
      </c>
      <c r="Q1049" s="1" t="s">
        <v>620</v>
      </c>
      <c r="R1049" s="8">
        <f t="shared" si="144"/>
        <v>1992.6</v>
      </c>
      <c r="S1049" s="12"/>
      <c r="W1049" s="4"/>
      <c r="AC1049" s="3"/>
      <c r="AD1049" s="1" t="s">
        <v>1764</v>
      </c>
      <c r="AF1049" s="10"/>
    </row>
    <row r="1050" spans="6:33" ht="24" customHeight="1">
      <c r="K1050" s="1" t="s">
        <v>991</v>
      </c>
      <c r="M1050" s="8">
        <v>2</v>
      </c>
      <c r="N1050" s="7" t="s">
        <v>883</v>
      </c>
      <c r="O1050" s="1" t="s">
        <v>2129</v>
      </c>
      <c r="P1050" s="8">
        <f t="shared" si="145"/>
        <v>64.8</v>
      </c>
      <c r="Q1050" s="1" t="s">
        <v>883</v>
      </c>
      <c r="R1050" s="8">
        <f t="shared" si="144"/>
        <v>129.6</v>
      </c>
      <c r="S1050" s="12"/>
      <c r="W1050" s="4"/>
      <c r="AC1050" s="3"/>
      <c r="AD1050" s="1" t="s">
        <v>1765</v>
      </c>
      <c r="AF1050" s="10"/>
    </row>
    <row r="1051" spans="6:33" ht="24" customHeight="1">
      <c r="F1051" s="2" t="s">
        <v>1498</v>
      </c>
      <c r="G1051" s="7"/>
      <c r="H1051" s="1" t="s">
        <v>732</v>
      </c>
      <c r="K1051" s="1" t="s">
        <v>991</v>
      </c>
      <c r="M1051" s="8">
        <v>3</v>
      </c>
      <c r="N1051" s="7" t="s">
        <v>883</v>
      </c>
      <c r="O1051" s="1" t="s">
        <v>1542</v>
      </c>
      <c r="P1051" s="8">
        <f t="shared" si="145"/>
        <v>89.6</v>
      </c>
      <c r="Q1051" s="1" t="s">
        <v>883</v>
      </c>
      <c r="R1051" s="8">
        <f t="shared" si="144"/>
        <v>268.8</v>
      </c>
      <c r="S1051" s="12"/>
      <c r="W1051" s="4"/>
      <c r="AC1051" s="3"/>
      <c r="AF1051" s="1" t="s">
        <v>1614</v>
      </c>
    </row>
    <row r="1052" spans="6:33" ht="24" customHeight="1">
      <c r="H1052" s="5" t="s">
        <v>1614</v>
      </c>
      <c r="M1052" s="8">
        <v>1</v>
      </c>
      <c r="N1052" s="7" t="s">
        <v>883</v>
      </c>
      <c r="O1052" s="1" t="s">
        <v>2014</v>
      </c>
      <c r="P1052" s="8">
        <f t="shared" si="145"/>
        <v>181</v>
      </c>
      <c r="Q1052" s="1" t="s">
        <v>883</v>
      </c>
      <c r="R1052" s="8">
        <f t="shared" si="144"/>
        <v>181</v>
      </c>
      <c r="S1052" s="12"/>
      <c r="W1052" s="4"/>
      <c r="AC1052" s="3"/>
      <c r="AD1052" s="1" t="s">
        <v>1766</v>
      </c>
      <c r="AF1052" s="10"/>
    </row>
    <row r="1053" spans="6:33" ht="24" customHeight="1">
      <c r="F1053" s="228">
        <v>1.153E-2</v>
      </c>
      <c r="G1053" s="229" t="s">
        <v>884</v>
      </c>
      <c r="H1053" s="230" t="s">
        <v>704</v>
      </c>
      <c r="I1053" s="231">
        <f>C88</f>
        <v>111600</v>
      </c>
      <c r="J1053" s="230" t="s">
        <v>884</v>
      </c>
      <c r="K1053" s="231">
        <f t="shared" ref="K1053:K1063" si="146">(F1053*I1053)</f>
        <v>1286.75</v>
      </c>
      <c r="M1053" s="8">
        <v>1</v>
      </c>
      <c r="N1053" s="7" t="s">
        <v>883</v>
      </c>
      <c r="O1053" s="1" t="s">
        <v>2015</v>
      </c>
      <c r="P1053" s="8">
        <f t="shared" si="145"/>
        <v>7.3</v>
      </c>
      <c r="Q1053" s="1" t="s">
        <v>883</v>
      </c>
      <c r="R1053" s="8">
        <f t="shared" si="144"/>
        <v>7.3</v>
      </c>
      <c r="S1053" s="12"/>
      <c r="W1053" s="4"/>
      <c r="AC1053" s="3"/>
      <c r="AD1053" s="1" t="s">
        <v>991</v>
      </c>
      <c r="AE1053" s="1" t="s">
        <v>991</v>
      </c>
      <c r="AF1053" s="10"/>
      <c r="AG1053" s="17" t="s">
        <v>991</v>
      </c>
    </row>
    <row r="1054" spans="6:33" ht="24" customHeight="1">
      <c r="F1054" s="18">
        <v>1.35E-2</v>
      </c>
      <c r="G1054" s="7" t="s">
        <v>884</v>
      </c>
      <c r="H1054" s="1" t="s">
        <v>705</v>
      </c>
      <c r="I1054" s="8">
        <f>C89</f>
        <v>99400</v>
      </c>
      <c r="J1054" s="1" t="s">
        <v>884</v>
      </c>
      <c r="K1054" s="8">
        <f t="shared" si="146"/>
        <v>1341.9</v>
      </c>
      <c r="M1054" s="8">
        <v>1</v>
      </c>
      <c r="N1054" s="7" t="s">
        <v>883</v>
      </c>
      <c r="O1054" s="1" t="s">
        <v>2016</v>
      </c>
      <c r="P1054" s="8">
        <f t="shared" si="145"/>
        <v>57.65</v>
      </c>
      <c r="Q1054" s="1" t="s">
        <v>883</v>
      </c>
      <c r="R1054" s="8">
        <f t="shared" si="144"/>
        <v>57.65</v>
      </c>
      <c r="S1054" s="12"/>
      <c r="W1054" s="4"/>
      <c r="AC1054" s="3"/>
      <c r="AF1054" s="1" t="s">
        <v>991</v>
      </c>
      <c r="AG1054" s="1" t="s">
        <v>991</v>
      </c>
    </row>
    <row r="1055" spans="6:33" ht="24" customHeight="1">
      <c r="F1055" s="18">
        <v>1.016</v>
      </c>
      <c r="G1055" s="7" t="s">
        <v>620</v>
      </c>
      <c r="H1055" s="1" t="s">
        <v>2127</v>
      </c>
      <c r="I1055" s="8">
        <f>C783</f>
        <v>387.4</v>
      </c>
      <c r="J1055" s="1" t="s">
        <v>620</v>
      </c>
      <c r="K1055" s="8">
        <f t="shared" si="146"/>
        <v>393.6</v>
      </c>
      <c r="M1055" s="8">
        <v>1</v>
      </c>
      <c r="N1055" s="7" t="s">
        <v>883</v>
      </c>
      <c r="O1055" s="1" t="s">
        <v>2017</v>
      </c>
      <c r="P1055" s="8">
        <f>P953</f>
        <v>49.55</v>
      </c>
      <c r="Q1055" s="1" t="s">
        <v>883</v>
      </c>
      <c r="R1055" s="8">
        <f t="shared" si="144"/>
        <v>49.55</v>
      </c>
      <c r="S1055" s="12"/>
      <c r="W1055" s="4"/>
      <c r="AC1055" s="3"/>
      <c r="AD1055" s="1" t="s">
        <v>1767</v>
      </c>
      <c r="AF1055" s="17" t="s">
        <v>991</v>
      </c>
      <c r="AG1055" s="17" t="s">
        <v>991</v>
      </c>
    </row>
    <row r="1056" spans="6:33" ht="24" customHeight="1">
      <c r="F1056" s="18">
        <v>1.64</v>
      </c>
      <c r="G1056" s="7" t="s">
        <v>620</v>
      </c>
      <c r="H1056" s="1" t="s">
        <v>2128</v>
      </c>
      <c r="I1056" s="8">
        <f>D30</f>
        <v>1215</v>
      </c>
      <c r="J1056" s="1" t="s">
        <v>620</v>
      </c>
      <c r="K1056" s="8">
        <f t="shared" si="146"/>
        <v>1992.6</v>
      </c>
      <c r="N1056" s="3"/>
      <c r="Q1056" s="10"/>
      <c r="R1056" s="5" t="s">
        <v>1614</v>
      </c>
      <c r="S1056" s="412"/>
      <c r="W1056" s="4"/>
      <c r="AC1056" s="3"/>
      <c r="AD1056" s="1" t="s">
        <v>1768</v>
      </c>
      <c r="AF1056" s="10"/>
      <c r="AG1056" s="17" t="s">
        <v>1769</v>
      </c>
    </row>
    <row r="1057" spans="6:33" ht="24" customHeight="1">
      <c r="F1057" s="8">
        <v>2</v>
      </c>
      <c r="G1057" s="7" t="s">
        <v>883</v>
      </c>
      <c r="H1057" s="1" t="str">
        <f>H1022</f>
        <v xml:space="preserve"> 6"X1/2"TOWER BOLT (p-40)</v>
      </c>
      <c r="I1057" s="8">
        <f>C284</f>
        <v>64.8</v>
      </c>
      <c r="J1057" s="1" t="s">
        <v>883</v>
      </c>
      <c r="K1057" s="8">
        <f t="shared" si="146"/>
        <v>129.6</v>
      </c>
      <c r="N1057" s="3"/>
      <c r="O1057" s="2" t="s">
        <v>1543</v>
      </c>
      <c r="Q1057" s="10"/>
      <c r="R1057" s="8">
        <f>SUM(R1046:R1055)</f>
        <v>3938.63</v>
      </c>
      <c r="S1057" s="12"/>
      <c r="W1057" s="4"/>
      <c r="AC1057" s="3"/>
      <c r="AF1057" s="10"/>
      <c r="AG1057" s="1" t="s">
        <v>991</v>
      </c>
    </row>
    <row r="1058" spans="6:33" ht="24" customHeight="1">
      <c r="F1058" s="8">
        <v>3</v>
      </c>
      <c r="G1058" s="7" t="s">
        <v>883</v>
      </c>
      <c r="H1058" s="1" t="s">
        <v>1542</v>
      </c>
      <c r="I1058" s="8">
        <f>C279</f>
        <v>89.6</v>
      </c>
      <c r="J1058" s="1" t="s">
        <v>883</v>
      </c>
      <c r="K1058" s="8">
        <f t="shared" si="146"/>
        <v>268.8</v>
      </c>
      <c r="N1058" s="7" t="s">
        <v>991</v>
      </c>
      <c r="Q1058" s="10"/>
      <c r="R1058" s="5" t="s">
        <v>1614</v>
      </c>
      <c r="S1058" s="412"/>
      <c r="W1058" s="4"/>
      <c r="AC1058" s="3"/>
      <c r="AF1058" s="10"/>
      <c r="AG1058" s="17" t="s">
        <v>991</v>
      </c>
    </row>
    <row r="1059" spans="6:33" ht="24" customHeight="1">
      <c r="F1059" s="8">
        <v>1</v>
      </c>
      <c r="G1059" s="7" t="s">
        <v>883</v>
      </c>
      <c r="H1059" s="1" t="s">
        <v>2014</v>
      </c>
      <c r="I1059" s="8">
        <f>C286</f>
        <v>181</v>
      </c>
      <c r="J1059" s="1" t="s">
        <v>883</v>
      </c>
      <c r="K1059" s="8">
        <f t="shared" si="146"/>
        <v>181</v>
      </c>
      <c r="N1059" s="3"/>
      <c r="O1059" s="58" t="s">
        <v>561</v>
      </c>
      <c r="Q1059" s="10"/>
      <c r="R1059" s="38">
        <f>R1057/M1049</f>
        <v>2401.6</v>
      </c>
      <c r="S1059" s="12"/>
      <c r="W1059" s="4"/>
      <c r="AC1059" s="3"/>
      <c r="AF1059" s="10"/>
      <c r="AG1059" s="1" t="s">
        <v>991</v>
      </c>
    </row>
    <row r="1060" spans="6:33" ht="24" customHeight="1">
      <c r="F1060" s="8">
        <v>1</v>
      </c>
      <c r="G1060" s="7" t="s">
        <v>883</v>
      </c>
      <c r="H1060" s="1" t="s">
        <v>2015</v>
      </c>
      <c r="I1060" s="8">
        <f>C288</f>
        <v>7.3</v>
      </c>
      <c r="J1060" s="1" t="s">
        <v>883</v>
      </c>
      <c r="K1060" s="8">
        <f t="shared" si="146"/>
        <v>7.3</v>
      </c>
      <c r="N1060" s="3"/>
      <c r="Q1060" s="10"/>
      <c r="R1060" s="5" t="s">
        <v>2090</v>
      </c>
      <c r="S1060" s="412" t="s">
        <v>2090</v>
      </c>
      <c r="W1060" s="4"/>
      <c r="AB1060" s="2" t="s">
        <v>1498</v>
      </c>
      <c r="AC1060" s="7"/>
      <c r="AD1060" s="1" t="s">
        <v>1771</v>
      </c>
      <c r="AF1060" s="10"/>
      <c r="AG1060" s="1" t="s">
        <v>991</v>
      </c>
    </row>
    <row r="1061" spans="6:33" ht="24" customHeight="1">
      <c r="F1061" s="8">
        <v>1</v>
      </c>
      <c r="G1061" s="7" t="s">
        <v>883</v>
      </c>
      <c r="H1061" s="1" t="s">
        <v>1157</v>
      </c>
      <c r="I1061" s="8">
        <f>C598</f>
        <v>57.65</v>
      </c>
      <c r="J1061" s="1" t="s">
        <v>883</v>
      </c>
      <c r="K1061" s="8">
        <f t="shared" si="146"/>
        <v>57.65</v>
      </c>
      <c r="M1061" s="2"/>
      <c r="N1061" s="7"/>
      <c r="O1061" s="1"/>
      <c r="Q1061" s="10"/>
      <c r="R1061" s="1" t="s">
        <v>991</v>
      </c>
      <c r="W1061" s="4"/>
      <c r="AC1061" s="3"/>
      <c r="AD1061" s="5" t="s">
        <v>1614</v>
      </c>
      <c r="AF1061" s="10"/>
    </row>
    <row r="1062" spans="6:33" ht="24" customHeight="1">
      <c r="F1062" s="8">
        <v>1</v>
      </c>
      <c r="G1062" s="7" t="s">
        <v>883</v>
      </c>
      <c r="H1062" s="1" t="s">
        <v>2017</v>
      </c>
      <c r="I1062" s="8">
        <f>D598</f>
        <v>49.55</v>
      </c>
      <c r="J1062" s="1" t="s">
        <v>883</v>
      </c>
      <c r="K1062" s="8">
        <f t="shared" si="146"/>
        <v>49.55</v>
      </c>
      <c r="M1062" s="2" t="s">
        <v>1498</v>
      </c>
      <c r="N1062" s="7"/>
      <c r="O1062" s="1" t="s">
        <v>1847</v>
      </c>
      <c r="Q1062" s="10"/>
      <c r="R1062" s="1" t="s">
        <v>991</v>
      </c>
      <c r="W1062" s="4"/>
      <c r="AB1062" s="228">
        <v>2.3060000000000001E-2</v>
      </c>
      <c r="AC1062" s="229" t="s">
        <v>884</v>
      </c>
      <c r="AD1062" s="230" t="s">
        <v>704</v>
      </c>
      <c r="AE1062" s="231">
        <f>I1053</f>
        <v>111600</v>
      </c>
      <c r="AF1062" s="230" t="s">
        <v>884</v>
      </c>
      <c r="AG1062" s="231">
        <f t="shared" ref="AG1062:AG1072" si="147">(AB1062*AE1062)</f>
        <v>2573.5</v>
      </c>
    </row>
    <row r="1063" spans="6:33" ht="24" customHeight="1">
      <c r="F1063" s="8">
        <v>58</v>
      </c>
      <c r="G1063" s="7" t="s">
        <v>1050</v>
      </c>
      <c r="H1063" s="1" t="s">
        <v>1162</v>
      </c>
      <c r="I1063">
        <f>I1026</f>
        <v>2.41</v>
      </c>
      <c r="J1063" s="1" t="s">
        <v>883</v>
      </c>
      <c r="K1063" s="8">
        <f t="shared" si="146"/>
        <v>139.78</v>
      </c>
      <c r="N1063" s="3"/>
      <c r="O1063" s="5" t="s">
        <v>1614</v>
      </c>
      <c r="Q1063" s="10"/>
      <c r="W1063" s="4"/>
      <c r="AB1063" s="18">
        <v>1.856E-2</v>
      </c>
      <c r="AC1063" s="7" t="s">
        <v>884</v>
      </c>
      <c r="AD1063" s="1" t="s">
        <v>705</v>
      </c>
      <c r="AE1063" s="231">
        <f t="shared" ref="AE1063:AE1071" si="148">I1054</f>
        <v>99400</v>
      </c>
      <c r="AF1063" s="1" t="s">
        <v>884</v>
      </c>
      <c r="AG1063" s="8">
        <f t="shared" si="147"/>
        <v>1844.86</v>
      </c>
    </row>
    <row r="1064" spans="6:33" ht="24" customHeight="1">
      <c r="H1064" s="2" t="s">
        <v>1543</v>
      </c>
      <c r="K1064" s="8">
        <f>SUM(K1053:K1063)</f>
        <v>5848.53</v>
      </c>
      <c r="M1064" s="228">
        <v>1.153E-2</v>
      </c>
      <c r="N1064" s="229" t="s">
        <v>884</v>
      </c>
      <c r="O1064" s="230" t="s">
        <v>704</v>
      </c>
      <c r="P1064" s="231">
        <f>I1053</f>
        <v>111600</v>
      </c>
      <c r="Q1064" s="230" t="s">
        <v>884</v>
      </c>
      <c r="R1064" s="231">
        <f t="shared" ref="R1064:R1074" si="149">(M1064*P1064)</f>
        <v>1286.75</v>
      </c>
      <c r="W1064" s="4"/>
      <c r="AB1064" s="18">
        <v>1.4</v>
      </c>
      <c r="AC1064" s="7" t="s">
        <v>620</v>
      </c>
      <c r="AD1064" s="1" t="s">
        <v>2127</v>
      </c>
      <c r="AE1064" s="231">
        <f t="shared" si="148"/>
        <v>387.4</v>
      </c>
      <c r="AF1064" s="1" t="s">
        <v>620</v>
      </c>
      <c r="AG1064" s="8">
        <f t="shared" si="147"/>
        <v>542.36</v>
      </c>
    </row>
    <row r="1065" spans="6:33" ht="24" customHeight="1">
      <c r="G1065" s="7" t="s">
        <v>991</v>
      </c>
      <c r="K1065" s="5" t="s">
        <v>1614</v>
      </c>
      <c r="M1065" s="18">
        <v>1.52E-2</v>
      </c>
      <c r="N1065" s="7" t="s">
        <v>884</v>
      </c>
      <c r="O1065" s="1" t="s">
        <v>705</v>
      </c>
      <c r="P1065" s="231">
        <f t="shared" ref="P1065:P1073" si="150">I1054</f>
        <v>99400</v>
      </c>
      <c r="Q1065" s="1" t="s">
        <v>884</v>
      </c>
      <c r="R1065" s="8">
        <f t="shared" si="149"/>
        <v>1510.88</v>
      </c>
      <c r="W1065" s="4"/>
      <c r="AB1065" s="18">
        <v>2.2549999999999999</v>
      </c>
      <c r="AC1065" s="7" t="s">
        <v>620</v>
      </c>
      <c r="AD1065" s="1" t="s">
        <v>2128</v>
      </c>
      <c r="AE1065" s="231">
        <f t="shared" si="148"/>
        <v>1215</v>
      </c>
      <c r="AF1065" s="1" t="s">
        <v>620</v>
      </c>
      <c r="AG1065" s="8">
        <f t="shared" si="147"/>
        <v>2739.83</v>
      </c>
    </row>
    <row r="1066" spans="6:33" ht="24" customHeight="1">
      <c r="H1066" s="58" t="s">
        <v>561</v>
      </c>
      <c r="K1066" s="38">
        <f>K1064/F1056</f>
        <v>3566.18</v>
      </c>
      <c r="M1066" s="18">
        <v>1.26</v>
      </c>
      <c r="N1066" s="7" t="s">
        <v>620</v>
      </c>
      <c r="O1066" s="1" t="s">
        <v>2127</v>
      </c>
      <c r="P1066" s="231">
        <f t="shared" si="150"/>
        <v>387.4</v>
      </c>
      <c r="Q1066" s="1" t="s">
        <v>620</v>
      </c>
      <c r="R1066" s="8">
        <f t="shared" si="149"/>
        <v>488.12</v>
      </c>
      <c r="W1066" s="4"/>
      <c r="AB1066" s="8">
        <v>4</v>
      </c>
      <c r="AC1066" s="7" t="s">
        <v>883</v>
      </c>
      <c r="AD1066" s="1" t="s">
        <v>2129</v>
      </c>
      <c r="AE1066" s="231">
        <f t="shared" si="148"/>
        <v>64.8</v>
      </c>
      <c r="AF1066" s="1" t="s">
        <v>883</v>
      </c>
      <c r="AG1066" s="8">
        <f t="shared" si="147"/>
        <v>259.2</v>
      </c>
    </row>
    <row r="1067" spans="6:33" ht="24" customHeight="1">
      <c r="K1067" s="5" t="s">
        <v>2090</v>
      </c>
      <c r="M1067" s="18">
        <v>1.845</v>
      </c>
      <c r="N1067" s="7" t="s">
        <v>620</v>
      </c>
      <c r="O1067" s="1" t="s">
        <v>2128</v>
      </c>
      <c r="P1067" s="231">
        <f t="shared" si="150"/>
        <v>1215</v>
      </c>
      <c r="Q1067" s="1" t="s">
        <v>620</v>
      </c>
      <c r="R1067" s="8">
        <f t="shared" si="149"/>
        <v>2241.6799999999998</v>
      </c>
      <c r="W1067" s="4"/>
      <c r="AB1067" s="8">
        <v>6</v>
      </c>
      <c r="AC1067" s="7" t="s">
        <v>883</v>
      </c>
      <c r="AD1067" s="1" t="s">
        <v>1542</v>
      </c>
      <c r="AE1067" s="231">
        <f t="shared" si="148"/>
        <v>89.6</v>
      </c>
      <c r="AF1067" s="1" t="s">
        <v>883</v>
      </c>
      <c r="AG1067" s="8">
        <f t="shared" si="147"/>
        <v>537.6</v>
      </c>
    </row>
    <row r="1068" spans="6:33" ht="24" customHeight="1">
      <c r="F1068" s="2" t="s">
        <v>1600</v>
      </c>
      <c r="H1068" s="1" t="s">
        <v>1362</v>
      </c>
      <c r="M1068" s="8">
        <v>2</v>
      </c>
      <c r="N1068" s="7" t="s">
        <v>883</v>
      </c>
      <c r="O1068" s="1" t="s">
        <v>2129</v>
      </c>
      <c r="P1068" s="231">
        <f t="shared" si="150"/>
        <v>64.8</v>
      </c>
      <c r="Q1068" s="1" t="s">
        <v>883</v>
      </c>
      <c r="R1068" s="8">
        <f t="shared" si="149"/>
        <v>129.6</v>
      </c>
      <c r="W1068" s="4"/>
      <c r="AB1068" s="8">
        <v>1</v>
      </c>
      <c r="AC1068" s="7" t="s">
        <v>883</v>
      </c>
      <c r="AD1068" s="1" t="s">
        <v>2014</v>
      </c>
      <c r="AE1068" s="231">
        <f t="shared" si="148"/>
        <v>181</v>
      </c>
      <c r="AF1068" s="1" t="s">
        <v>883</v>
      </c>
      <c r="AG1068" s="8">
        <f t="shared" si="147"/>
        <v>181</v>
      </c>
    </row>
    <row r="1069" spans="6:33" ht="24" customHeight="1">
      <c r="H1069" s="1" t="s">
        <v>1363</v>
      </c>
      <c r="M1069" s="8">
        <v>3</v>
      </c>
      <c r="N1069" s="7" t="s">
        <v>883</v>
      </c>
      <c r="O1069" s="1" t="s">
        <v>1542</v>
      </c>
      <c r="P1069" s="231">
        <f t="shared" si="150"/>
        <v>89.6</v>
      </c>
      <c r="Q1069" s="1" t="s">
        <v>883</v>
      </c>
      <c r="R1069" s="8">
        <f t="shared" si="149"/>
        <v>268.8</v>
      </c>
      <c r="W1069" s="4"/>
      <c r="AB1069" s="8">
        <v>2</v>
      </c>
      <c r="AC1069" s="7" t="s">
        <v>883</v>
      </c>
      <c r="AD1069" s="1" t="s">
        <v>2015</v>
      </c>
      <c r="AE1069" s="231">
        <f t="shared" si="148"/>
        <v>7.3</v>
      </c>
      <c r="AF1069" s="1" t="s">
        <v>883</v>
      </c>
      <c r="AG1069" s="8">
        <f t="shared" si="147"/>
        <v>14.6</v>
      </c>
    </row>
    <row r="1070" spans="6:33" ht="24" customHeight="1">
      <c r="H1070" s="5" t="s">
        <v>1614</v>
      </c>
      <c r="M1070" s="8">
        <v>1</v>
      </c>
      <c r="N1070" s="7" t="s">
        <v>883</v>
      </c>
      <c r="O1070" s="1" t="s">
        <v>2014</v>
      </c>
      <c r="P1070" s="231">
        <f t="shared" si="150"/>
        <v>181</v>
      </c>
      <c r="Q1070" s="1" t="s">
        <v>883</v>
      </c>
      <c r="R1070" s="8">
        <f t="shared" si="149"/>
        <v>181</v>
      </c>
      <c r="W1070" s="4"/>
      <c r="AB1070" s="8">
        <v>2</v>
      </c>
      <c r="AC1070" s="7" t="s">
        <v>883</v>
      </c>
      <c r="AD1070" s="1" t="s">
        <v>1157</v>
      </c>
      <c r="AE1070" s="231">
        <f t="shared" si="148"/>
        <v>57.65</v>
      </c>
      <c r="AF1070" s="1" t="s">
        <v>883</v>
      </c>
      <c r="AG1070" s="8">
        <f t="shared" si="147"/>
        <v>115.3</v>
      </c>
    </row>
    <row r="1071" spans="6:33" ht="24" customHeight="1">
      <c r="F1071" s="18">
        <v>6.6499999999999997E-3</v>
      </c>
      <c r="G1071" s="7" t="s">
        <v>1364</v>
      </c>
      <c r="H1071" s="1" t="s">
        <v>1365</v>
      </c>
      <c r="I1071" s="8">
        <f>C89</f>
        <v>99400</v>
      </c>
      <c r="J1071" s="1" t="s">
        <v>884</v>
      </c>
      <c r="K1071" s="8">
        <f t="shared" ref="K1071:K1078" si="151">(F1071*I1071)</f>
        <v>661.01</v>
      </c>
      <c r="M1071" s="8">
        <v>1</v>
      </c>
      <c r="N1071" s="7" t="s">
        <v>883</v>
      </c>
      <c r="O1071" s="1" t="s">
        <v>2015</v>
      </c>
      <c r="P1071" s="231">
        <f t="shared" si="150"/>
        <v>7.3</v>
      </c>
      <c r="Q1071" s="1" t="s">
        <v>883</v>
      </c>
      <c r="R1071" s="8">
        <f t="shared" si="149"/>
        <v>7.3</v>
      </c>
      <c r="W1071" s="4"/>
      <c r="AB1071" s="8">
        <v>2</v>
      </c>
      <c r="AC1071" s="7" t="s">
        <v>883</v>
      </c>
      <c r="AD1071" s="1" t="s">
        <v>2017</v>
      </c>
      <c r="AE1071" s="231">
        <f t="shared" si="148"/>
        <v>49.55</v>
      </c>
      <c r="AF1071" s="1" t="s">
        <v>883</v>
      </c>
      <c r="AG1071" s="8">
        <f t="shared" si="147"/>
        <v>99.1</v>
      </c>
    </row>
    <row r="1072" spans="6:33" ht="24" customHeight="1">
      <c r="F1072" s="18">
        <v>0.32346000000000003</v>
      </c>
      <c r="G1072" s="7" t="s">
        <v>620</v>
      </c>
      <c r="H1072" s="1" t="s">
        <v>1637</v>
      </c>
      <c r="I1072" s="169">
        <v>208.8</v>
      </c>
      <c r="J1072" s="1" t="s">
        <v>884</v>
      </c>
      <c r="K1072" s="8">
        <f t="shared" si="151"/>
        <v>67.540000000000006</v>
      </c>
      <c r="M1072" s="8">
        <v>1</v>
      </c>
      <c r="N1072" s="7" t="s">
        <v>883</v>
      </c>
      <c r="O1072" s="1" t="s">
        <v>1157</v>
      </c>
      <c r="P1072" s="231">
        <f t="shared" si="150"/>
        <v>57.65</v>
      </c>
      <c r="Q1072" s="1" t="s">
        <v>883</v>
      </c>
      <c r="R1072" s="8">
        <f t="shared" si="149"/>
        <v>57.65</v>
      </c>
      <c r="W1072" s="4"/>
      <c r="AB1072" s="8">
        <v>118</v>
      </c>
      <c r="AC1072" s="7" t="s">
        <v>883</v>
      </c>
      <c r="AD1072" s="1" t="s">
        <v>1162</v>
      </c>
      <c r="AE1072" s="231">
        <f>I1063</f>
        <v>2.41</v>
      </c>
      <c r="AF1072" s="10"/>
      <c r="AG1072" s="8">
        <f t="shared" si="147"/>
        <v>284.38</v>
      </c>
    </row>
    <row r="1073" spans="6:33" ht="24" customHeight="1">
      <c r="F1073" s="18">
        <v>0.47660000000000002</v>
      </c>
      <c r="G1073" s="7" t="s">
        <v>620</v>
      </c>
      <c r="H1073" s="1" t="s">
        <v>2128</v>
      </c>
      <c r="I1073" s="8">
        <f>D31</f>
        <v>1362</v>
      </c>
      <c r="J1073" s="1" t="s">
        <v>620</v>
      </c>
      <c r="K1073" s="8">
        <f t="shared" si="151"/>
        <v>649.13</v>
      </c>
      <c r="M1073" s="8">
        <v>1</v>
      </c>
      <c r="N1073" s="7" t="s">
        <v>883</v>
      </c>
      <c r="O1073" s="1" t="s">
        <v>2017</v>
      </c>
      <c r="P1073" s="231">
        <f t="shared" si="150"/>
        <v>49.55</v>
      </c>
      <c r="Q1073" s="1" t="s">
        <v>883</v>
      </c>
      <c r="R1073" s="8">
        <f t="shared" si="149"/>
        <v>49.55</v>
      </c>
      <c r="W1073" s="4"/>
      <c r="AC1073" s="3"/>
      <c r="AD1073" s="2" t="s">
        <v>1770</v>
      </c>
      <c r="AF1073" s="10"/>
      <c r="AG1073" s="8">
        <f>SUM(AG1062:AG1072)</f>
        <v>9191.73</v>
      </c>
    </row>
    <row r="1074" spans="6:33" ht="24" customHeight="1">
      <c r="F1074" s="8">
        <v>3</v>
      </c>
      <c r="G1074" s="7" t="s">
        <v>883</v>
      </c>
      <c r="H1074" s="1" t="s">
        <v>1366</v>
      </c>
      <c r="I1074" s="8">
        <f>C282</f>
        <v>49.35</v>
      </c>
      <c r="J1074" s="1" t="s">
        <v>883</v>
      </c>
      <c r="K1074" s="8">
        <f t="shared" si="151"/>
        <v>148.05000000000001</v>
      </c>
      <c r="M1074" s="8">
        <v>58</v>
      </c>
      <c r="N1074" s="3"/>
      <c r="O1074" s="1" t="s">
        <v>1775</v>
      </c>
      <c r="P1074" s="231">
        <f>I1078</f>
        <v>2.41</v>
      </c>
      <c r="Q1074" s="10"/>
      <c r="R1074" s="8">
        <f t="shared" si="149"/>
        <v>139.78</v>
      </c>
      <c r="W1074" s="4"/>
      <c r="AC1074" s="7" t="s">
        <v>991</v>
      </c>
      <c r="AF1074" s="10"/>
      <c r="AG1074" s="5" t="s">
        <v>1614</v>
      </c>
    </row>
    <row r="1075" spans="6:33" ht="24" customHeight="1">
      <c r="F1075" s="8">
        <v>2</v>
      </c>
      <c r="G1075" s="7" t="s">
        <v>883</v>
      </c>
      <c r="H1075" s="1" t="s">
        <v>2143</v>
      </c>
      <c r="I1075" s="8">
        <f>C285</f>
        <v>39.700000000000003</v>
      </c>
      <c r="J1075" s="1" t="s">
        <v>883</v>
      </c>
      <c r="K1075" s="8">
        <f t="shared" si="151"/>
        <v>79.400000000000006</v>
      </c>
      <c r="N1075" s="3"/>
      <c r="O1075" s="2" t="s">
        <v>4589</v>
      </c>
      <c r="Q1075" s="10"/>
      <c r="R1075" s="8">
        <f>SUM(R1064:R1074)</f>
        <v>6361.11</v>
      </c>
      <c r="W1075" s="4"/>
      <c r="AC1075" s="3"/>
      <c r="AD1075" s="58" t="s">
        <v>561</v>
      </c>
      <c r="AF1075" s="10"/>
      <c r="AG1075" s="38">
        <f>AG1073/AB1065</f>
        <v>4076.16</v>
      </c>
    </row>
    <row r="1076" spans="6:33" ht="24" customHeight="1">
      <c r="F1076" s="8">
        <v>1</v>
      </c>
      <c r="G1076" s="7" t="s">
        <v>883</v>
      </c>
      <c r="H1076" s="1" t="s">
        <v>2144</v>
      </c>
      <c r="I1076" s="483">
        <f>I1060</f>
        <v>7.3</v>
      </c>
      <c r="J1076" s="1" t="s">
        <v>883</v>
      </c>
      <c r="K1076" s="8">
        <f t="shared" si="151"/>
        <v>7.3</v>
      </c>
      <c r="N1076" s="7" t="s">
        <v>991</v>
      </c>
      <c r="Q1076" s="10"/>
      <c r="R1076" s="5" t="s">
        <v>1614</v>
      </c>
      <c r="W1076" s="4"/>
      <c r="AC1076" s="3"/>
      <c r="AF1076" s="10"/>
      <c r="AG1076" s="5" t="s">
        <v>2090</v>
      </c>
    </row>
    <row r="1077" spans="6:33" ht="24" customHeight="1">
      <c r="F1077" s="8">
        <v>1</v>
      </c>
      <c r="G1077" s="7" t="s">
        <v>883</v>
      </c>
      <c r="H1077" s="1" t="s">
        <v>2145</v>
      </c>
      <c r="I1077" s="8">
        <f>C292</f>
        <v>8.9</v>
      </c>
      <c r="J1077" s="1" t="s">
        <v>883</v>
      </c>
      <c r="K1077" s="8">
        <f t="shared" si="151"/>
        <v>8.9</v>
      </c>
      <c r="N1077" s="3"/>
      <c r="O1077" s="58" t="s">
        <v>561</v>
      </c>
      <c r="Q1077" s="10"/>
      <c r="R1077" s="38">
        <f>R1075/M1067</f>
        <v>3447.76</v>
      </c>
      <c r="W1077" s="4"/>
      <c r="AE1077" s="51"/>
    </row>
    <row r="1078" spans="6:33" ht="24" customHeight="1">
      <c r="F1078" s="8">
        <v>24</v>
      </c>
      <c r="H1078" s="1" t="s">
        <v>1162</v>
      </c>
      <c r="I1078">
        <f>I1063</f>
        <v>2.41</v>
      </c>
      <c r="J1078" s="1" t="s">
        <v>883</v>
      </c>
      <c r="K1078" s="8">
        <f t="shared" si="151"/>
        <v>57.84</v>
      </c>
      <c r="N1078" s="3"/>
      <c r="Q1078" s="10"/>
      <c r="R1078" s="5" t="s">
        <v>2090</v>
      </c>
      <c r="W1078" s="4"/>
      <c r="AE1078" s="51"/>
    </row>
    <row r="1079" spans="6:33" ht="24" customHeight="1">
      <c r="H1079" s="2" t="s">
        <v>2146</v>
      </c>
      <c r="K1079" s="8">
        <f>SUM(K1071:K1078)</f>
        <v>1679.17</v>
      </c>
      <c r="W1079" s="4"/>
      <c r="AE1079" s="51"/>
    </row>
    <row r="1080" spans="6:33" ht="24" customHeight="1">
      <c r="K1080" s="5" t="s">
        <v>1614</v>
      </c>
      <c r="W1080" s="4"/>
      <c r="AE1080" s="51"/>
    </row>
    <row r="1081" spans="6:33" ht="24" customHeight="1">
      <c r="H1081" s="58" t="s">
        <v>561</v>
      </c>
      <c r="I1081" s="1" t="s">
        <v>991</v>
      </c>
      <c r="K1081" s="38">
        <f>K1079/F1073</f>
        <v>3523.23</v>
      </c>
      <c r="W1081" s="4"/>
      <c r="AE1081" s="51"/>
    </row>
    <row r="1082" spans="6:33" ht="24" customHeight="1">
      <c r="K1082" s="5" t="s">
        <v>2090</v>
      </c>
      <c r="W1082" s="4"/>
      <c r="AE1082" s="51"/>
    </row>
    <row r="1083" spans="6:33" ht="24" customHeight="1">
      <c r="F1083" s="2" t="s">
        <v>1644</v>
      </c>
      <c r="G1083" s="7" t="s">
        <v>2289</v>
      </c>
      <c r="H1083" s="1" t="s">
        <v>1362</v>
      </c>
      <c r="W1083" s="4"/>
      <c r="AE1083" s="51"/>
    </row>
    <row r="1084" spans="6:33" ht="24" customHeight="1">
      <c r="H1084" s="1" t="s">
        <v>721</v>
      </c>
      <c r="N1084" s="1" t="s">
        <v>258</v>
      </c>
      <c r="W1084" s="4"/>
      <c r="AE1084" s="51"/>
    </row>
    <row r="1085" spans="6:33" ht="24" customHeight="1">
      <c r="H1085" s="5" t="s">
        <v>1614</v>
      </c>
      <c r="N1085" s="1" t="s">
        <v>259</v>
      </c>
      <c r="W1085" s="4"/>
      <c r="AE1085" s="51"/>
    </row>
    <row r="1086" spans="6:33" ht="24" customHeight="1">
      <c r="F1086" s="18">
        <v>5.4000000000000003E-3</v>
      </c>
      <c r="G1086" s="7" t="s">
        <v>1364</v>
      </c>
      <c r="H1086" s="1" t="s">
        <v>1365</v>
      </c>
      <c r="I1086" s="8">
        <f>C89</f>
        <v>99400</v>
      </c>
      <c r="J1086" s="1" t="s">
        <v>884</v>
      </c>
      <c r="K1086" s="8">
        <f t="shared" ref="K1086:K1093" si="152">(F1086*I1086)</f>
        <v>536.76</v>
      </c>
      <c r="N1086" s="1" t="s">
        <v>1772</v>
      </c>
      <c r="W1086" s="4"/>
      <c r="AE1086" s="51"/>
    </row>
    <row r="1087" spans="6:33" ht="24" customHeight="1">
      <c r="F1087" s="18">
        <v>0.23871000000000001</v>
      </c>
      <c r="G1087" s="7" t="s">
        <v>620</v>
      </c>
      <c r="H1087" s="503" t="str">
        <f>H1072</f>
        <v>frosted glass 4mmthick</v>
      </c>
      <c r="I1087" s="483">
        <f>I1072</f>
        <v>208.8</v>
      </c>
      <c r="J1087" s="1" t="s">
        <v>884</v>
      </c>
      <c r="K1087" s="8">
        <f t="shared" si="152"/>
        <v>49.84</v>
      </c>
      <c r="W1087" s="4"/>
      <c r="AE1087" s="51"/>
    </row>
    <row r="1088" spans="6:33" ht="24" customHeight="1">
      <c r="F1088" s="18">
        <v>0.36199999999999999</v>
      </c>
      <c r="G1088" s="7" t="s">
        <v>620</v>
      </c>
      <c r="H1088" s="1" t="s">
        <v>2128</v>
      </c>
      <c r="I1088" s="8">
        <f>D31</f>
        <v>1362</v>
      </c>
      <c r="J1088" s="1" t="s">
        <v>620</v>
      </c>
      <c r="K1088" s="8">
        <f t="shared" si="152"/>
        <v>493.04</v>
      </c>
      <c r="W1088" s="4"/>
      <c r="AE1088" s="51"/>
    </row>
    <row r="1089" spans="6:31" ht="24" customHeight="1">
      <c r="F1089" s="8">
        <v>3</v>
      </c>
      <c r="G1089" s="7" t="s">
        <v>883</v>
      </c>
      <c r="H1089" s="1" t="s">
        <v>1366</v>
      </c>
      <c r="I1089" s="8">
        <f>C282</f>
        <v>49.35</v>
      </c>
      <c r="J1089" s="1" t="s">
        <v>883</v>
      </c>
      <c r="K1089" s="8">
        <f t="shared" si="152"/>
        <v>148.05000000000001</v>
      </c>
      <c r="M1089" s="14">
        <v>2.2800000000000001E-2</v>
      </c>
      <c r="N1089" s="7" t="s">
        <v>884</v>
      </c>
      <c r="O1089" s="1" t="s">
        <v>312</v>
      </c>
      <c r="P1089" s="8">
        <f>I1053</f>
        <v>111600</v>
      </c>
      <c r="Q1089" s="1" t="s">
        <v>884</v>
      </c>
      <c r="R1089" s="8">
        <f>P1089*M1089</f>
        <v>2544.48</v>
      </c>
      <c r="W1089" s="4"/>
      <c r="AE1089" s="51"/>
    </row>
    <row r="1090" spans="6:31" ht="24" customHeight="1">
      <c r="F1090" s="8">
        <v>2</v>
      </c>
      <c r="G1090" s="7" t="s">
        <v>883</v>
      </c>
      <c r="H1090" s="1" t="s">
        <v>2143</v>
      </c>
      <c r="I1090" s="8">
        <f>C285</f>
        <v>39.700000000000003</v>
      </c>
      <c r="J1090" s="1" t="s">
        <v>883</v>
      </c>
      <c r="K1090" s="8">
        <f t="shared" si="152"/>
        <v>79.400000000000006</v>
      </c>
      <c r="M1090" s="14">
        <v>4.2999999999999997E-2</v>
      </c>
      <c r="N1090" s="7" t="s">
        <v>884</v>
      </c>
      <c r="O1090" s="1" t="s">
        <v>313</v>
      </c>
      <c r="P1090" s="8">
        <f>I1054</f>
        <v>99400</v>
      </c>
      <c r="Q1090" s="1" t="s">
        <v>884</v>
      </c>
      <c r="R1090" s="8">
        <f t="shared" ref="R1090:R1100" si="153">P1090*M1090</f>
        <v>4274.2</v>
      </c>
      <c r="W1090" s="4"/>
      <c r="AE1090" s="51"/>
    </row>
    <row r="1091" spans="6:31" ht="24" customHeight="1">
      <c r="F1091" s="8">
        <v>1</v>
      </c>
      <c r="G1091" s="7" t="s">
        <v>883</v>
      </c>
      <c r="H1091" s="1" t="s">
        <v>2144</v>
      </c>
      <c r="I1091" s="483">
        <f>I1076</f>
        <v>7.3</v>
      </c>
      <c r="J1091" s="1" t="s">
        <v>883</v>
      </c>
      <c r="K1091" s="8">
        <f t="shared" si="152"/>
        <v>7.3</v>
      </c>
      <c r="M1091" s="14">
        <v>4.0800000000000003E-2</v>
      </c>
      <c r="N1091" s="7" t="s">
        <v>884</v>
      </c>
      <c r="O1091" s="1" t="s">
        <v>314</v>
      </c>
      <c r="P1091" s="8">
        <f>I1017</f>
        <v>95000</v>
      </c>
      <c r="Q1091" s="1" t="s">
        <v>884</v>
      </c>
      <c r="R1091" s="8">
        <f t="shared" si="153"/>
        <v>3876</v>
      </c>
      <c r="W1091" s="4"/>
      <c r="AE1091" s="51"/>
    </row>
    <row r="1092" spans="6:31" ht="24" customHeight="1">
      <c r="F1092" s="8">
        <v>1</v>
      </c>
      <c r="G1092" s="7" t="s">
        <v>883</v>
      </c>
      <c r="H1092" s="1" t="s">
        <v>2145</v>
      </c>
      <c r="I1092" s="8">
        <f>C292</f>
        <v>8.9</v>
      </c>
      <c r="J1092" s="1" t="s">
        <v>883</v>
      </c>
      <c r="K1092" s="8">
        <f t="shared" si="152"/>
        <v>8.9</v>
      </c>
      <c r="M1092" s="14"/>
      <c r="N1092" s="3"/>
      <c r="O1092" s="1" t="s">
        <v>960</v>
      </c>
      <c r="P1092" s="8"/>
      <c r="Q1092" s="10"/>
      <c r="R1092" s="8">
        <f t="shared" si="153"/>
        <v>0</v>
      </c>
      <c r="W1092" s="4"/>
      <c r="AE1092" s="51"/>
    </row>
    <row r="1093" spans="6:31" ht="24" customHeight="1">
      <c r="F1093" s="8">
        <v>10</v>
      </c>
      <c r="H1093" s="1" t="s">
        <v>1162</v>
      </c>
      <c r="I1093" s="8">
        <f>I1078</f>
        <v>2.41</v>
      </c>
      <c r="J1093" s="1" t="s">
        <v>883</v>
      </c>
      <c r="K1093" s="8">
        <f t="shared" si="152"/>
        <v>24.1</v>
      </c>
      <c r="M1093" s="14">
        <v>3.4424999999999999</v>
      </c>
      <c r="N1093" s="7" t="s">
        <v>620</v>
      </c>
      <c r="O1093" s="1" t="s">
        <v>452</v>
      </c>
      <c r="P1093" s="8">
        <f>I1019</f>
        <v>1457</v>
      </c>
      <c r="Q1093" s="1" t="s">
        <v>620</v>
      </c>
      <c r="R1093" s="8">
        <f t="shared" si="153"/>
        <v>5015.72</v>
      </c>
      <c r="W1093" s="4"/>
      <c r="AE1093" s="51"/>
    </row>
    <row r="1094" spans="6:31" ht="24" customHeight="1">
      <c r="K1094" s="5" t="s">
        <v>1614</v>
      </c>
      <c r="M1094" s="8">
        <v>2</v>
      </c>
      <c r="N1094" s="7" t="s">
        <v>784</v>
      </c>
      <c r="O1094" s="1" t="s">
        <v>1156</v>
      </c>
      <c r="P1094" s="8">
        <f t="shared" ref="P1094:P1099" si="154">I1020</f>
        <v>57.65</v>
      </c>
      <c r="Q1094" s="1" t="s">
        <v>883</v>
      </c>
      <c r="R1094" s="8">
        <f t="shared" si="153"/>
        <v>115.3</v>
      </c>
      <c r="W1094" s="4"/>
      <c r="AE1094" s="51"/>
    </row>
    <row r="1095" spans="6:31" ht="24" customHeight="1">
      <c r="H1095" s="2" t="s">
        <v>904</v>
      </c>
      <c r="K1095" s="8">
        <f>SUM(K1082:K1093)</f>
        <v>1347.39</v>
      </c>
      <c r="M1095" s="8">
        <v>6</v>
      </c>
      <c r="N1095" s="7" t="s">
        <v>883</v>
      </c>
      <c r="O1095" s="1" t="s">
        <v>1489</v>
      </c>
      <c r="P1095" s="8">
        <f t="shared" si="154"/>
        <v>89.6</v>
      </c>
      <c r="Q1095" s="1" t="s">
        <v>883</v>
      </c>
      <c r="R1095" s="8">
        <f t="shared" si="153"/>
        <v>537.6</v>
      </c>
      <c r="W1095" s="4"/>
      <c r="AE1095" s="51"/>
    </row>
    <row r="1096" spans="6:31" ht="24" customHeight="1">
      <c r="K1096" s="5" t="s">
        <v>1614</v>
      </c>
      <c r="M1096" s="8">
        <v>4</v>
      </c>
      <c r="N1096" s="7" t="s">
        <v>883</v>
      </c>
      <c r="O1096" s="1" t="s">
        <v>1490</v>
      </c>
      <c r="P1096" s="8">
        <f t="shared" si="154"/>
        <v>64.8</v>
      </c>
      <c r="Q1096" s="1" t="s">
        <v>883</v>
      </c>
      <c r="R1096" s="8">
        <f t="shared" si="153"/>
        <v>259.2</v>
      </c>
      <c r="W1096" s="4"/>
      <c r="AE1096" s="51"/>
    </row>
    <row r="1097" spans="6:31" ht="24" customHeight="1">
      <c r="H1097" s="58" t="s">
        <v>561</v>
      </c>
      <c r="I1097" s="1" t="s">
        <v>991</v>
      </c>
      <c r="K1097" s="38">
        <f>K1095/F1088</f>
        <v>3722.07</v>
      </c>
      <c r="M1097" s="8">
        <v>1</v>
      </c>
      <c r="N1097" s="7" t="s">
        <v>883</v>
      </c>
      <c r="O1097" s="1" t="s">
        <v>1491</v>
      </c>
      <c r="P1097" s="8">
        <f t="shared" si="154"/>
        <v>181</v>
      </c>
      <c r="Q1097" s="1" t="s">
        <v>883</v>
      </c>
      <c r="R1097" s="8">
        <f t="shared" si="153"/>
        <v>181</v>
      </c>
      <c r="W1097" s="4"/>
      <c r="AE1097" s="51"/>
    </row>
    <row r="1098" spans="6:31" ht="24" customHeight="1">
      <c r="K1098" s="5" t="s">
        <v>2090</v>
      </c>
      <c r="M1098" s="8">
        <v>2</v>
      </c>
      <c r="N1098" s="7" t="s">
        <v>883</v>
      </c>
      <c r="O1098" s="1" t="s">
        <v>1492</v>
      </c>
      <c r="P1098" s="8">
        <f t="shared" si="154"/>
        <v>7.3</v>
      </c>
      <c r="Q1098" s="1" t="s">
        <v>883</v>
      </c>
      <c r="R1098" s="8">
        <f t="shared" si="153"/>
        <v>14.6</v>
      </c>
      <c r="W1098" s="4"/>
      <c r="AE1098" s="51"/>
    </row>
    <row r="1099" spans="6:31" ht="24" customHeight="1">
      <c r="F1099" s="2" t="s">
        <v>1645</v>
      </c>
      <c r="G1099" s="7" t="s">
        <v>2289</v>
      </c>
      <c r="H1099" s="1" t="s">
        <v>905</v>
      </c>
      <c r="M1099" s="8">
        <v>2</v>
      </c>
      <c r="N1099" s="7" t="s">
        <v>883</v>
      </c>
      <c r="O1099" s="1" t="s">
        <v>2017</v>
      </c>
      <c r="P1099" s="8">
        <f t="shared" si="154"/>
        <v>49.55</v>
      </c>
      <c r="Q1099" s="1" t="s">
        <v>883</v>
      </c>
      <c r="R1099" s="8">
        <f t="shared" si="153"/>
        <v>99.1</v>
      </c>
      <c r="W1099" s="4"/>
      <c r="AE1099" s="51"/>
    </row>
    <row r="1100" spans="6:31" ht="24" customHeight="1">
      <c r="H1100" s="1" t="s">
        <v>2029</v>
      </c>
      <c r="M1100" s="8">
        <v>10</v>
      </c>
      <c r="N1100" s="3"/>
      <c r="O1100" s="1" t="s">
        <v>1775</v>
      </c>
      <c r="P1100" s="8">
        <f>P1074</f>
        <v>2.41</v>
      </c>
      <c r="Q1100" s="10"/>
      <c r="R1100" s="8">
        <f t="shared" si="153"/>
        <v>24.1</v>
      </c>
      <c r="W1100" s="4"/>
      <c r="AE1100" s="51"/>
    </row>
    <row r="1101" spans="6:31" ht="24" customHeight="1">
      <c r="H1101" s="5" t="s">
        <v>1614</v>
      </c>
      <c r="N1101" s="3"/>
      <c r="O1101" s="1" t="s">
        <v>2191</v>
      </c>
      <c r="Q1101" s="10"/>
      <c r="R1101" s="8">
        <f>SUM(R1089:R1100)+0.31</f>
        <v>16941.61</v>
      </c>
      <c r="W1101" s="4"/>
      <c r="AE1101" s="51"/>
    </row>
    <row r="1102" spans="6:31" ht="24" customHeight="1">
      <c r="F1102" s="18">
        <v>5.3E-3</v>
      </c>
      <c r="G1102" s="7" t="s">
        <v>1364</v>
      </c>
      <c r="H1102" s="1" t="s">
        <v>1365</v>
      </c>
      <c r="I1102" s="8">
        <f>C89</f>
        <v>99400</v>
      </c>
      <c r="J1102" s="1" t="s">
        <v>884</v>
      </c>
      <c r="K1102" s="8">
        <f t="shared" ref="K1102:K1108" si="155">(F1102*I1102)</f>
        <v>526.82000000000005</v>
      </c>
      <c r="N1102" s="3"/>
      <c r="Q1102" s="10"/>
      <c r="R1102" s="5" t="s">
        <v>1614</v>
      </c>
      <c r="W1102" s="4"/>
      <c r="AE1102" s="51"/>
    </row>
    <row r="1103" spans="6:31" ht="24" customHeight="1">
      <c r="F1103" s="18">
        <v>0.27450000000000002</v>
      </c>
      <c r="G1103" s="7" t="s">
        <v>620</v>
      </c>
      <c r="H1103" s="1" t="str">
        <f>H1087</f>
        <v>frosted glass 4mmthick</v>
      </c>
      <c r="I1103" s="535">
        <f>I1072</f>
        <v>208.8</v>
      </c>
      <c r="J1103" s="1" t="s">
        <v>884</v>
      </c>
      <c r="K1103" s="8">
        <f t="shared" si="155"/>
        <v>57.32</v>
      </c>
      <c r="N1103" s="3"/>
      <c r="O1103" s="58" t="s">
        <v>561</v>
      </c>
      <c r="Q1103" s="10"/>
      <c r="R1103" s="38">
        <f>R1101/M1093</f>
        <v>4921.3100000000004</v>
      </c>
      <c r="W1103" s="4"/>
      <c r="AE1103" s="51"/>
    </row>
    <row r="1104" spans="6:31" ht="24" customHeight="1">
      <c r="F1104" s="18">
        <v>0.4</v>
      </c>
      <c r="G1104" s="7" t="s">
        <v>620</v>
      </c>
      <c r="H1104" s="1" t="s">
        <v>2128</v>
      </c>
      <c r="I1104" s="8">
        <f>D32</f>
        <v>1135</v>
      </c>
      <c r="J1104" s="1" t="s">
        <v>620</v>
      </c>
      <c r="K1104" s="8">
        <f t="shared" si="155"/>
        <v>454</v>
      </c>
      <c r="N1104" s="3"/>
      <c r="Q1104" s="10"/>
      <c r="R1104" s="5" t="s">
        <v>2090</v>
      </c>
      <c r="W1104" s="4"/>
      <c r="AE1104" s="51"/>
    </row>
    <row r="1105" spans="6:31" ht="24" customHeight="1">
      <c r="F1105" s="8">
        <v>2</v>
      </c>
      <c r="G1105" s="7" t="s">
        <v>2030</v>
      </c>
      <c r="H1105" s="1" t="s">
        <v>2031</v>
      </c>
      <c r="I1105" s="8">
        <f>C305</f>
        <v>8.5</v>
      </c>
      <c r="J1105" s="1" t="s">
        <v>2030</v>
      </c>
      <c r="K1105" s="8">
        <f t="shared" si="155"/>
        <v>17</v>
      </c>
      <c r="W1105" s="4"/>
      <c r="AE1105" s="51"/>
    </row>
    <row r="1106" spans="6:31" ht="24" customHeight="1">
      <c r="F1106" s="8">
        <v>1</v>
      </c>
      <c r="G1106" s="7" t="s">
        <v>883</v>
      </c>
      <c r="H1106" s="1" t="s">
        <v>2032</v>
      </c>
      <c r="I1106" s="8">
        <f>C293</f>
        <v>6.1</v>
      </c>
      <c r="J1106" s="1" t="s">
        <v>883</v>
      </c>
      <c r="K1106" s="8">
        <f t="shared" si="155"/>
        <v>6.1</v>
      </c>
      <c r="W1106" s="4"/>
      <c r="AE1106" s="51"/>
    </row>
    <row r="1107" spans="6:31" ht="24" customHeight="1">
      <c r="F1107" s="8">
        <v>1</v>
      </c>
      <c r="G1107" s="7" t="s">
        <v>883</v>
      </c>
      <c r="H1107" s="1" t="s">
        <v>2033</v>
      </c>
      <c r="I1107" s="535">
        <f>C291</f>
        <v>11.8</v>
      </c>
      <c r="J1107" s="1" t="s">
        <v>883</v>
      </c>
      <c r="K1107" s="8">
        <f t="shared" si="155"/>
        <v>11.8</v>
      </c>
      <c r="O1107" s="1" t="s">
        <v>1774</v>
      </c>
      <c r="W1107" s="4"/>
      <c r="AE1107" s="51"/>
    </row>
    <row r="1108" spans="6:31" ht="24" customHeight="1">
      <c r="F1108" s="8">
        <v>10</v>
      </c>
      <c r="H1108" s="1" t="s">
        <v>1162</v>
      </c>
      <c r="I1108" s="8">
        <f>I1093</f>
        <v>2.41</v>
      </c>
      <c r="J1108" s="1" t="s">
        <v>883</v>
      </c>
      <c r="K1108" s="8">
        <f t="shared" si="155"/>
        <v>24.1</v>
      </c>
      <c r="W1108" s="4"/>
      <c r="AE1108" s="51"/>
    </row>
    <row r="1109" spans="6:31" ht="24" customHeight="1">
      <c r="K1109" s="5" t="s">
        <v>1614</v>
      </c>
      <c r="W1109" s="4"/>
      <c r="AE1109" s="51"/>
    </row>
    <row r="1110" spans="6:31" ht="24" customHeight="1">
      <c r="H1110" s="2" t="s">
        <v>36</v>
      </c>
      <c r="K1110" s="8">
        <f>SUM(K1098:K1108)</f>
        <v>1097.1400000000001</v>
      </c>
      <c r="W1110" s="4"/>
      <c r="AE1110" s="51"/>
    </row>
    <row r="1111" spans="6:31" ht="24" customHeight="1">
      <c r="K1111" s="5" t="s">
        <v>1614</v>
      </c>
      <c r="M1111" s="75">
        <v>2.2800000000000001E-2</v>
      </c>
      <c r="N1111" s="53" t="s">
        <v>884</v>
      </c>
      <c r="O1111" s="54" t="s">
        <v>3196</v>
      </c>
      <c r="P1111" s="54">
        <f>P1089</f>
        <v>111600</v>
      </c>
      <c r="Q1111" s="71" t="s">
        <v>884</v>
      </c>
      <c r="R1111" s="54">
        <f>P1111*M1111</f>
        <v>2544.48</v>
      </c>
      <c r="W1111" s="4"/>
      <c r="AE1111" s="51"/>
    </row>
    <row r="1112" spans="6:31" ht="24" customHeight="1">
      <c r="H1112" s="58" t="s">
        <v>561</v>
      </c>
      <c r="I1112" s="1" t="s">
        <v>991</v>
      </c>
      <c r="K1112" s="38">
        <f>K1110/F1104</f>
        <v>2742.85</v>
      </c>
      <c r="M1112" s="75">
        <v>3.5400000000000001E-2</v>
      </c>
      <c r="N1112" s="53" t="s">
        <v>884</v>
      </c>
      <c r="O1112" s="54" t="s">
        <v>2535</v>
      </c>
      <c r="P1112" s="54">
        <f>P1090</f>
        <v>99400</v>
      </c>
      <c r="Q1112" s="71" t="s">
        <v>884</v>
      </c>
      <c r="R1112" s="54">
        <f t="shared" ref="R1112:R1121" si="156">P1112*M1112</f>
        <v>3518.76</v>
      </c>
      <c r="W1112" s="4"/>
      <c r="AE1112" s="51"/>
    </row>
    <row r="1113" spans="6:31" ht="24" customHeight="1">
      <c r="F1113" s="1" t="s">
        <v>991</v>
      </c>
      <c r="M1113" s="76">
        <v>3.2300000000000002E-2</v>
      </c>
      <c r="N1113" s="53" t="s">
        <v>884</v>
      </c>
      <c r="O1113" s="54" t="s">
        <v>952</v>
      </c>
      <c r="P1113" s="54">
        <f>P1091</f>
        <v>95000</v>
      </c>
      <c r="Q1113" s="71" t="s">
        <v>884</v>
      </c>
      <c r="R1113" s="54">
        <f t="shared" si="156"/>
        <v>3068.5</v>
      </c>
      <c r="W1113" s="4"/>
      <c r="AE1113" s="51"/>
    </row>
    <row r="1114" spans="6:31" ht="24" customHeight="1">
      <c r="K1114" s="5" t="s">
        <v>2090</v>
      </c>
      <c r="M1114" s="73">
        <v>2.835</v>
      </c>
      <c r="N1114" s="53" t="s">
        <v>620</v>
      </c>
      <c r="O1114" s="54" t="s">
        <v>898</v>
      </c>
      <c r="P1114" s="54">
        <f t="shared" ref="P1114:P1120" si="157">P1093</f>
        <v>1457</v>
      </c>
      <c r="Q1114" s="71" t="s">
        <v>620</v>
      </c>
      <c r="R1114" s="54">
        <f t="shared" si="156"/>
        <v>4130.6000000000004</v>
      </c>
      <c r="W1114" s="4"/>
      <c r="AE1114" s="51"/>
    </row>
    <row r="1115" spans="6:31" ht="24" customHeight="1">
      <c r="F1115" s="24">
        <v>22.3</v>
      </c>
      <c r="H1115" s="1" t="s">
        <v>2034</v>
      </c>
      <c r="L1115" s="1" t="s">
        <v>991</v>
      </c>
      <c r="M1115" s="54">
        <v>2</v>
      </c>
      <c r="N1115" s="53" t="s">
        <v>1906</v>
      </c>
      <c r="O1115" s="54" t="s">
        <v>2160</v>
      </c>
      <c r="P1115" s="54">
        <f t="shared" si="157"/>
        <v>57.65</v>
      </c>
      <c r="Q1115" s="71" t="s">
        <v>1422</v>
      </c>
      <c r="R1115" s="54">
        <f t="shared" si="156"/>
        <v>115.3</v>
      </c>
      <c r="W1115" s="4"/>
      <c r="AE1115" s="51"/>
    </row>
    <row r="1116" spans="6:31" ht="24" customHeight="1">
      <c r="H1116" s="5" t="s">
        <v>1614</v>
      </c>
      <c r="I1116" s="5" t="s">
        <v>1614</v>
      </c>
      <c r="J1116" s="1" t="s">
        <v>1614</v>
      </c>
      <c r="M1116" s="54">
        <v>6</v>
      </c>
      <c r="N1116" s="53" t="s">
        <v>1906</v>
      </c>
      <c r="O1116" s="54" t="s">
        <v>1118</v>
      </c>
      <c r="P1116" s="54">
        <f t="shared" si="157"/>
        <v>89.6</v>
      </c>
      <c r="Q1116" s="71" t="s">
        <v>1422</v>
      </c>
      <c r="R1116" s="54">
        <f t="shared" si="156"/>
        <v>537.6</v>
      </c>
      <c r="W1116" s="4"/>
      <c r="AE1116" s="51"/>
    </row>
    <row r="1117" spans="6:31" ht="24" customHeight="1">
      <c r="M1117" s="54">
        <v>4</v>
      </c>
      <c r="N1117" s="53" t="s">
        <v>1906</v>
      </c>
      <c r="O1117" s="54" t="s">
        <v>1371</v>
      </c>
      <c r="P1117" s="54">
        <f t="shared" si="157"/>
        <v>64.8</v>
      </c>
      <c r="Q1117" s="71" t="s">
        <v>1422</v>
      </c>
      <c r="R1117" s="54">
        <f t="shared" si="156"/>
        <v>259.2</v>
      </c>
      <c r="W1117" s="4"/>
      <c r="AE1117" s="51"/>
    </row>
    <row r="1118" spans="6:31" ht="24" customHeight="1">
      <c r="H1118" s="1" t="s">
        <v>2035</v>
      </c>
      <c r="M1118" s="54">
        <v>1</v>
      </c>
      <c r="N1118" s="53" t="s">
        <v>1906</v>
      </c>
      <c r="O1118" s="54" t="s">
        <v>1372</v>
      </c>
      <c r="P1118" s="54">
        <f t="shared" si="157"/>
        <v>181</v>
      </c>
      <c r="Q1118" s="71" t="s">
        <v>1422</v>
      </c>
      <c r="R1118" s="54">
        <f t="shared" si="156"/>
        <v>181</v>
      </c>
      <c r="W1118" s="4"/>
      <c r="AE1118" s="51"/>
    </row>
    <row r="1119" spans="6:31" ht="24" customHeight="1">
      <c r="H1119" s="1" t="s">
        <v>2036</v>
      </c>
      <c r="M1119" s="54">
        <v>2</v>
      </c>
      <c r="N1119" s="53" t="s">
        <v>1906</v>
      </c>
      <c r="O1119" s="54" t="s">
        <v>2015</v>
      </c>
      <c r="P1119" s="54">
        <f t="shared" si="157"/>
        <v>7.3</v>
      </c>
      <c r="Q1119" s="71" t="s">
        <v>1422</v>
      </c>
      <c r="R1119" s="54">
        <f t="shared" si="156"/>
        <v>14.6</v>
      </c>
      <c r="W1119" s="4"/>
      <c r="AE1119" s="51"/>
    </row>
    <row r="1120" spans="6:31" ht="24" customHeight="1">
      <c r="H1120" s="1" t="s">
        <v>459</v>
      </c>
      <c r="M1120" s="54">
        <v>2</v>
      </c>
      <c r="N1120" s="53" t="s">
        <v>1906</v>
      </c>
      <c r="O1120" s="54" t="s">
        <v>2017</v>
      </c>
      <c r="P1120" s="54">
        <f t="shared" si="157"/>
        <v>49.55</v>
      </c>
      <c r="Q1120" s="71" t="s">
        <v>1422</v>
      </c>
      <c r="R1120" s="54">
        <f t="shared" si="156"/>
        <v>99.1</v>
      </c>
      <c r="W1120" s="4"/>
      <c r="AE1120" s="51"/>
    </row>
    <row r="1121" spans="6:62" ht="24" customHeight="1">
      <c r="H1121" s="1" t="s">
        <v>460</v>
      </c>
      <c r="M1121" s="8">
        <v>118</v>
      </c>
      <c r="N1121" s="3"/>
      <c r="O1121" s="1" t="s">
        <v>1775</v>
      </c>
      <c r="P1121" s="8">
        <f>P1100</f>
        <v>2.41</v>
      </c>
      <c r="Q1121" s="10"/>
      <c r="R1121" s="8">
        <f t="shared" si="156"/>
        <v>284.38</v>
      </c>
      <c r="W1121" s="4"/>
      <c r="AE1121" s="51"/>
    </row>
    <row r="1122" spans="6:62" ht="24" customHeight="1">
      <c r="H1122" s="1" t="s">
        <v>461</v>
      </c>
      <c r="M1122" s="54"/>
      <c r="N1122" s="72"/>
      <c r="O1122" s="36" t="s">
        <v>561</v>
      </c>
      <c r="P1122" s="54"/>
      <c r="Q1122" s="71"/>
      <c r="R1122" s="36">
        <f>SUM(R1111:R1121)</f>
        <v>14753.52</v>
      </c>
      <c r="W1122" s="4"/>
      <c r="AE1122" s="51"/>
    </row>
    <row r="1123" spans="6:62" ht="24" customHeight="1">
      <c r="J1123" s="1" t="s">
        <v>991</v>
      </c>
      <c r="K1123" s="14">
        <v>3.32E-2</v>
      </c>
      <c r="M1123" s="54"/>
      <c r="N1123" s="72"/>
      <c r="O1123" s="36"/>
      <c r="P1123" s="54"/>
      <c r="Q1123" s="71"/>
      <c r="R1123" s="56" t="s">
        <v>148</v>
      </c>
      <c r="W1123" s="4"/>
      <c r="AE1123" s="51"/>
      <c r="BJ1123" t="s">
        <v>2065</v>
      </c>
    </row>
    <row r="1124" spans="6:62" ht="24" customHeight="1">
      <c r="H1124" s="1" t="s">
        <v>2194</v>
      </c>
      <c r="J1124" s="17" t="s">
        <v>991</v>
      </c>
      <c r="K1124" s="17" t="s">
        <v>991</v>
      </c>
      <c r="M1124" s="54"/>
      <c r="N1124" s="72"/>
      <c r="O1124" s="36" t="s">
        <v>2118</v>
      </c>
      <c r="P1124" s="54"/>
      <c r="Q1124" s="71"/>
      <c r="R1124" s="36">
        <f>R1122/2.835</f>
        <v>5204.0600000000004</v>
      </c>
      <c r="W1124" s="4"/>
      <c r="AE1124" s="51"/>
    </row>
    <row r="1125" spans="6:62" ht="24" customHeight="1">
      <c r="H1125" s="1" t="s">
        <v>1863</v>
      </c>
      <c r="K1125" s="17" t="s">
        <v>991</v>
      </c>
      <c r="M1125" s="54"/>
      <c r="N1125" s="72"/>
      <c r="Q1125" s="10"/>
      <c r="R1125" s="55" t="s">
        <v>148</v>
      </c>
      <c r="W1125" s="4"/>
      <c r="AE1125" s="51"/>
    </row>
    <row r="1126" spans="6:62" ht="24" customHeight="1">
      <c r="W1126" s="4"/>
      <c r="AE1126" s="51"/>
    </row>
    <row r="1127" spans="6:62" ht="24" customHeight="1">
      <c r="F1127" s="18">
        <v>1.18E-2</v>
      </c>
      <c r="G1127" s="7" t="s">
        <v>884</v>
      </c>
      <c r="H1127" s="1" t="s">
        <v>704</v>
      </c>
      <c r="I1127" s="8">
        <f>C88</f>
        <v>111600</v>
      </c>
      <c r="J1127" s="1" t="s">
        <v>884</v>
      </c>
      <c r="K1127" s="8">
        <f t="shared" ref="K1127:K1136" si="158">(F1127*I1127)</f>
        <v>1316.88</v>
      </c>
      <c r="W1127" s="4"/>
      <c r="AE1127" s="51"/>
    </row>
    <row r="1128" spans="6:62" ht="24" customHeight="1">
      <c r="F1128" s="18">
        <v>3.32E-2</v>
      </c>
      <c r="G1128" s="7" t="s">
        <v>884</v>
      </c>
      <c r="H1128" s="1" t="s">
        <v>705</v>
      </c>
      <c r="I1128" s="8">
        <f>C89</f>
        <v>99400</v>
      </c>
      <c r="J1128" s="1" t="s">
        <v>884</v>
      </c>
      <c r="K1128" s="8">
        <f t="shared" si="158"/>
        <v>3300.08</v>
      </c>
      <c r="W1128" s="4"/>
      <c r="AE1128" s="51"/>
    </row>
    <row r="1129" spans="6:62" ht="24" customHeight="1">
      <c r="F1129" s="18">
        <v>1.8550000000000001E-2</v>
      </c>
      <c r="G1129" s="7" t="s">
        <v>884</v>
      </c>
      <c r="H1129" s="1" t="s">
        <v>901</v>
      </c>
      <c r="I1129" s="8">
        <f>C30</f>
        <v>12980</v>
      </c>
      <c r="J1129" s="1" t="s">
        <v>884</v>
      </c>
      <c r="K1129" s="8">
        <f t="shared" si="158"/>
        <v>240.78</v>
      </c>
      <c r="W1129" s="4"/>
      <c r="AE1129" s="51"/>
    </row>
    <row r="1130" spans="6:62" ht="24" customHeight="1">
      <c r="F1130" s="18">
        <v>1.46</v>
      </c>
      <c r="G1130" s="7" t="s">
        <v>620</v>
      </c>
      <c r="H1130" s="1" t="s">
        <v>902</v>
      </c>
      <c r="I1130" s="487">
        <v>269.10000000000002</v>
      </c>
      <c r="J1130" s="1" t="s">
        <v>620</v>
      </c>
      <c r="K1130" s="8">
        <f t="shared" si="158"/>
        <v>392.89</v>
      </c>
      <c r="W1130" s="4"/>
      <c r="AE1130" s="51"/>
    </row>
    <row r="1131" spans="6:62" ht="24" customHeight="1">
      <c r="F1131" s="18">
        <v>2.0499999999999998</v>
      </c>
      <c r="G1131" s="7" t="s">
        <v>620</v>
      </c>
      <c r="H1131" s="1" t="s">
        <v>1531</v>
      </c>
      <c r="I1131" s="8">
        <f>D30</f>
        <v>1215</v>
      </c>
      <c r="J1131" s="1" t="s">
        <v>620</v>
      </c>
      <c r="K1131" s="8">
        <f t="shared" si="158"/>
        <v>2490.75</v>
      </c>
      <c r="W1131" s="4"/>
      <c r="AE1131" s="51"/>
    </row>
    <row r="1132" spans="6:62" ht="24" customHeight="1">
      <c r="F1132" s="8">
        <v>2</v>
      </c>
      <c r="G1132" s="7" t="s">
        <v>883</v>
      </c>
      <c r="H1132" s="1" t="s">
        <v>1532</v>
      </c>
      <c r="I1132" s="63">
        <f>C285</f>
        <v>39.700000000000003</v>
      </c>
      <c r="J1132" s="1" t="s">
        <v>883</v>
      </c>
      <c r="K1132" s="8">
        <f t="shared" si="158"/>
        <v>79.400000000000006</v>
      </c>
      <c r="W1132" s="4"/>
      <c r="AE1132" s="51"/>
    </row>
    <row r="1133" spans="6:62" ht="24" customHeight="1">
      <c r="F1133" s="8">
        <v>6</v>
      </c>
      <c r="G1133" s="7" t="s">
        <v>883</v>
      </c>
      <c r="H1133" s="1" t="s">
        <v>1366</v>
      </c>
      <c r="I1133" s="8">
        <f>C282</f>
        <v>49.35</v>
      </c>
      <c r="J1133" s="1" t="s">
        <v>883</v>
      </c>
      <c r="K1133" s="8">
        <f t="shared" si="158"/>
        <v>296.10000000000002</v>
      </c>
      <c r="W1133" s="4"/>
      <c r="AE1133" s="51"/>
    </row>
    <row r="1134" spans="6:62" ht="24" customHeight="1">
      <c r="F1134" s="8">
        <v>2</v>
      </c>
      <c r="G1134" s="7" t="s">
        <v>883</v>
      </c>
      <c r="H1134" s="1" t="s">
        <v>5599</v>
      </c>
      <c r="I1134" s="418">
        <v>60.9</v>
      </c>
      <c r="J1134" s="1" t="s">
        <v>883</v>
      </c>
      <c r="K1134" s="8">
        <f t="shared" si="158"/>
        <v>121.8</v>
      </c>
      <c r="W1134" s="4"/>
      <c r="AE1134" s="51"/>
    </row>
    <row r="1135" spans="6:62" ht="24" customHeight="1">
      <c r="F1135" s="8">
        <v>1</v>
      </c>
      <c r="G1135" s="7" t="s">
        <v>883</v>
      </c>
      <c r="H1135" s="479" t="s">
        <v>4421</v>
      </c>
      <c r="I1135" s="479">
        <v>63.2</v>
      </c>
      <c r="J1135" s="1" t="s">
        <v>883</v>
      </c>
      <c r="K1135" s="8">
        <f t="shared" si="158"/>
        <v>63.2</v>
      </c>
      <c r="W1135" s="4"/>
      <c r="AE1135" s="51"/>
    </row>
    <row r="1136" spans="6:62" ht="24" customHeight="1">
      <c r="F1136" s="8">
        <v>2.52</v>
      </c>
      <c r="G1136" s="7" t="s">
        <v>620</v>
      </c>
      <c r="H1136" s="1" t="s">
        <v>1744</v>
      </c>
      <c r="I1136" s="8">
        <f>K1167</f>
        <v>186.08</v>
      </c>
      <c r="J1136" s="1" t="s">
        <v>620</v>
      </c>
      <c r="K1136" s="8">
        <f t="shared" si="158"/>
        <v>468.92</v>
      </c>
      <c r="W1136" s="4"/>
      <c r="AE1136" s="51"/>
    </row>
    <row r="1137" spans="6:31" ht="24" customHeight="1">
      <c r="H1137" s="1" t="s">
        <v>1438</v>
      </c>
      <c r="I1137" s="2" t="s">
        <v>454</v>
      </c>
      <c r="K1137" s="8">
        <v>0.21</v>
      </c>
      <c r="W1137" s="4"/>
      <c r="AE1137" s="51"/>
    </row>
    <row r="1138" spans="6:31" ht="24" customHeight="1">
      <c r="K1138" s="5" t="s">
        <v>1614</v>
      </c>
      <c r="W1138" s="4"/>
      <c r="AE1138" s="51"/>
    </row>
    <row r="1139" spans="6:31" ht="24" customHeight="1">
      <c r="H1139" s="2" t="s">
        <v>1439</v>
      </c>
      <c r="K1139" s="8">
        <f>SUM(K1127:K1137)</f>
        <v>8771.01</v>
      </c>
      <c r="M1139" s="403" t="s">
        <v>3659</v>
      </c>
      <c r="N1139" s="403"/>
      <c r="O1139" s="403"/>
      <c r="P1139" s="403"/>
      <c r="Q1139" s="403"/>
      <c r="R1139" s="403"/>
      <c r="S1139" s="403"/>
      <c r="W1139" s="4"/>
      <c r="AE1139" s="51"/>
    </row>
    <row r="1140" spans="6:31" ht="24" customHeight="1">
      <c r="G1140" s="7" t="s">
        <v>991</v>
      </c>
      <c r="K1140" s="5" t="s">
        <v>1614</v>
      </c>
      <c r="O1140" s="5" t="s">
        <v>1614</v>
      </c>
      <c r="Q1140" s="10"/>
      <c r="W1140" s="4"/>
      <c r="AE1140" s="51"/>
    </row>
    <row r="1141" spans="6:31" ht="24" customHeight="1">
      <c r="H1141" s="58" t="s">
        <v>561</v>
      </c>
      <c r="K1141" s="38">
        <f>K1139/2.52</f>
        <v>3480.56</v>
      </c>
      <c r="N1141" s="50">
        <v>0.45300000000000001</v>
      </c>
      <c r="O1141" s="1" t="s">
        <v>1435</v>
      </c>
      <c r="P1141" s="8">
        <f>C73</f>
        <v>1822.71</v>
      </c>
      <c r="Q1141" s="1" t="s">
        <v>884</v>
      </c>
      <c r="R1141" s="8">
        <f>P1141*N1141</f>
        <v>825.69</v>
      </c>
      <c r="W1141" s="4"/>
      <c r="AE1141" s="51"/>
    </row>
    <row r="1142" spans="6:31" ht="24" customHeight="1">
      <c r="K1142" s="5" t="s">
        <v>2090</v>
      </c>
      <c r="N1142" s="50">
        <v>0.30199999999999999</v>
      </c>
      <c r="O1142" s="1" t="s">
        <v>3660</v>
      </c>
      <c r="P1142" s="8">
        <f>C71</f>
        <v>1356.71</v>
      </c>
      <c r="Q1142" s="1" t="str">
        <f>Q1141</f>
        <v>CUM</v>
      </c>
      <c r="R1142" s="8">
        <f t="shared" ref="R1142:R1147" si="159">P1142*N1142</f>
        <v>409.73</v>
      </c>
      <c r="W1142" s="4"/>
      <c r="AE1142" s="51"/>
    </row>
    <row r="1143" spans="6:31" ht="24" customHeight="1">
      <c r="G1143" s="7" t="s">
        <v>2289</v>
      </c>
      <c r="H1143" s="1" t="s">
        <v>184</v>
      </c>
      <c r="N1143">
        <v>0.44</v>
      </c>
      <c r="O1143" s="1" t="s">
        <v>885</v>
      </c>
      <c r="P1143" s="8">
        <f>C78</f>
        <v>1977.76</v>
      </c>
      <c r="Q1143" s="1" t="s">
        <v>884</v>
      </c>
      <c r="R1143" s="8">
        <f t="shared" si="159"/>
        <v>870.21</v>
      </c>
      <c r="W1143" s="4"/>
      <c r="AE1143" s="51"/>
    </row>
    <row r="1144" spans="6:31" ht="24" customHeight="1">
      <c r="H1144" s="5" t="s">
        <v>1614</v>
      </c>
      <c r="I1144" s="5" t="s">
        <v>1614</v>
      </c>
      <c r="N1144">
        <v>0.37</v>
      </c>
      <c r="O1144" s="1" t="s">
        <v>394</v>
      </c>
      <c r="P1144" s="8">
        <f>I808</f>
        <v>6040</v>
      </c>
      <c r="Q1144" s="1" t="s">
        <v>534</v>
      </c>
      <c r="R1144" s="8">
        <f t="shared" si="159"/>
        <v>2234.8000000000002</v>
      </c>
      <c r="W1144" s="4"/>
      <c r="AE1144" s="51"/>
    </row>
    <row r="1145" spans="6:31" ht="24" customHeight="1">
      <c r="F1145" s="8">
        <v>0.77</v>
      </c>
      <c r="G1145" s="7" t="s">
        <v>185</v>
      </c>
      <c r="H1145" s="1" t="s">
        <v>186</v>
      </c>
      <c r="I1145" s="8">
        <f>C194</f>
        <v>271.2</v>
      </c>
      <c r="J1145" s="1" t="s">
        <v>185</v>
      </c>
      <c r="K1145" s="8">
        <f>(F1145*I1145)</f>
        <v>208.82</v>
      </c>
      <c r="N1145">
        <v>0.35</v>
      </c>
      <c r="O1145" s="1" t="s">
        <v>470</v>
      </c>
      <c r="P1145" s="8">
        <f>C11</f>
        <v>884</v>
      </c>
      <c r="Q1145" s="1" t="s">
        <v>883</v>
      </c>
      <c r="R1145" s="8">
        <f t="shared" si="159"/>
        <v>309.39999999999998</v>
      </c>
      <c r="W1145" s="4"/>
      <c r="AE1145" s="51"/>
    </row>
    <row r="1146" spans="6:31" ht="24" customHeight="1">
      <c r="F1146" s="8">
        <v>0.61</v>
      </c>
      <c r="G1146" s="7" t="s">
        <v>185</v>
      </c>
      <c r="H1146" s="1" t="s">
        <v>187</v>
      </c>
      <c r="I1146" s="8">
        <f>C193</f>
        <v>25</v>
      </c>
      <c r="J1146" s="1" t="s">
        <v>185</v>
      </c>
      <c r="K1146" s="8">
        <f>(F1146*I1146)</f>
        <v>15.25</v>
      </c>
      <c r="N1146">
        <v>2.12</v>
      </c>
      <c r="O1146" s="1" t="s">
        <v>352</v>
      </c>
      <c r="P1146" s="8">
        <f>C12</f>
        <v>618</v>
      </c>
      <c r="Q1146" s="1" t="s">
        <v>883</v>
      </c>
      <c r="R1146" s="8">
        <f t="shared" si="159"/>
        <v>1310.1600000000001</v>
      </c>
      <c r="W1146" s="4"/>
      <c r="AE1146" s="51"/>
    </row>
    <row r="1147" spans="6:31" ht="24" customHeight="1">
      <c r="F1147" s="8">
        <v>0.7</v>
      </c>
      <c r="G1147" s="7" t="s">
        <v>569</v>
      </c>
      <c r="H1147" s="1" t="s">
        <v>1539</v>
      </c>
      <c r="I1147" s="8">
        <f>C14</f>
        <v>756</v>
      </c>
      <c r="J1147" s="1" t="s">
        <v>1747</v>
      </c>
      <c r="K1147" s="8">
        <f>(F1147*I1147)</f>
        <v>529.20000000000005</v>
      </c>
      <c r="N1147">
        <v>3.53</v>
      </c>
      <c r="O1147" s="1" t="s">
        <v>1246</v>
      </c>
      <c r="P1147" s="8">
        <f>C13</f>
        <v>507</v>
      </c>
      <c r="Q1147" s="1" t="s">
        <v>883</v>
      </c>
      <c r="R1147" s="8">
        <f t="shared" si="159"/>
        <v>1789.71</v>
      </c>
      <c r="W1147" s="4"/>
      <c r="AE1147" s="51"/>
    </row>
    <row r="1148" spans="6:31" ht="24" customHeight="1">
      <c r="F1148" s="8"/>
      <c r="G1148" s="7"/>
      <c r="H1148" s="1"/>
      <c r="I1148" s="8"/>
      <c r="J1148" s="1"/>
      <c r="K1148" s="8"/>
      <c r="O1148" s="1" t="s">
        <v>46</v>
      </c>
      <c r="P1148" s="8"/>
      <c r="Q1148" s="10"/>
      <c r="R1148" s="6">
        <f>K819</f>
        <v>89.4</v>
      </c>
      <c r="W1148" s="4"/>
      <c r="AE1148" s="51"/>
    </row>
    <row r="1149" spans="6:31" ht="24" customHeight="1">
      <c r="F1149" s="8">
        <v>0.7</v>
      </c>
      <c r="G1149" s="7" t="s">
        <v>569</v>
      </c>
      <c r="H1149" s="1" t="s">
        <v>893</v>
      </c>
      <c r="I1149" s="8">
        <f>C12</f>
        <v>618</v>
      </c>
      <c r="J1149" s="1" t="s">
        <v>1747</v>
      </c>
      <c r="K1149" s="8">
        <f>(F1149*I1149)</f>
        <v>432.6</v>
      </c>
      <c r="M1149" s="415" t="s">
        <v>668</v>
      </c>
      <c r="O1149" t="s">
        <v>3541</v>
      </c>
      <c r="P1149" s="32">
        <f>V1134</f>
        <v>0</v>
      </c>
      <c r="R1149">
        <v>270</v>
      </c>
      <c r="W1149" s="4"/>
      <c r="AE1149" s="51"/>
    </row>
    <row r="1150" spans="6:31" ht="43.5" customHeight="1">
      <c r="G1150" s="7" t="s">
        <v>454</v>
      </c>
      <c r="H1150" s="1" t="s">
        <v>1202</v>
      </c>
      <c r="J1150" s="1" t="s">
        <v>454</v>
      </c>
      <c r="K1150" s="8">
        <v>1.5</v>
      </c>
      <c r="M1150" s="415" t="s">
        <v>668</v>
      </c>
      <c r="O1150" t="s">
        <v>3542</v>
      </c>
      <c r="P1150" s="32">
        <f>V1135</f>
        <v>0</v>
      </c>
      <c r="R1150">
        <v>150</v>
      </c>
      <c r="W1150" s="4"/>
      <c r="AE1150" s="51"/>
    </row>
    <row r="1151" spans="6:31" ht="24" customHeight="1">
      <c r="K1151" s="5" t="s">
        <v>1614</v>
      </c>
      <c r="M1151" s="415" t="s">
        <v>668</v>
      </c>
      <c r="O1151" t="s">
        <v>2309</v>
      </c>
      <c r="P1151" s="32">
        <f>V1136</f>
        <v>0</v>
      </c>
      <c r="R1151">
        <v>0.35</v>
      </c>
      <c r="W1151" s="4"/>
      <c r="AE1151" s="51"/>
    </row>
    <row r="1152" spans="6:31" ht="24" customHeight="1">
      <c r="H1152" s="2" t="s">
        <v>1464</v>
      </c>
      <c r="K1152" s="8">
        <f>SUM(K1145:K1150)</f>
        <v>1187.3699999999999</v>
      </c>
      <c r="Q1152" s="10"/>
      <c r="R1152">
        <f>SUM(R1141:R1151)</f>
        <v>8259.4500000000007</v>
      </c>
      <c r="W1152" s="4"/>
      <c r="AE1152" s="51"/>
    </row>
    <row r="1153" spans="6:31" ht="24" customHeight="1">
      <c r="K1153" s="5" t="s">
        <v>1614</v>
      </c>
      <c r="W1153" s="4"/>
      <c r="X1153" s="36">
        <f>SUM(X1141:X1152)</f>
        <v>0</v>
      </c>
      <c r="AE1153" s="51"/>
    </row>
    <row r="1154" spans="6:31" ht="24" customHeight="1">
      <c r="H1154" s="58" t="s">
        <v>561</v>
      </c>
      <c r="K1154" s="38">
        <f>(K1152/10)</f>
        <v>118.74</v>
      </c>
      <c r="W1154" s="4"/>
      <c r="AE1154" s="51"/>
    </row>
    <row r="1155" spans="6:31" ht="24" customHeight="1">
      <c r="K1155" s="5" t="s">
        <v>2090</v>
      </c>
      <c r="Q1155" s="10"/>
      <c r="R1155" s="6"/>
      <c r="W1155" s="4"/>
      <c r="AE1155" s="51"/>
    </row>
    <row r="1156" spans="6:31" ht="24" customHeight="1">
      <c r="O1156" t="s">
        <v>3661</v>
      </c>
      <c r="Q1156" s="10"/>
      <c r="R1156" s="8">
        <f>SUM(R1152:R1155)</f>
        <v>8259.4500000000007</v>
      </c>
      <c r="W1156" s="4"/>
      <c r="AE1156" s="51"/>
    </row>
    <row r="1157" spans="6:31" ht="24" customHeight="1">
      <c r="F1157" s="1" t="s">
        <v>991</v>
      </c>
      <c r="G1157" s="7" t="s">
        <v>2289</v>
      </c>
      <c r="H1157" s="1" t="s">
        <v>1465</v>
      </c>
      <c r="Q1157" s="10"/>
      <c r="R1157" s="5" t="s">
        <v>1614</v>
      </c>
      <c r="W1157" s="4"/>
      <c r="AE1157" s="51"/>
    </row>
    <row r="1158" spans="6:31" ht="24" customHeight="1">
      <c r="H1158" s="5" t="s">
        <v>1614</v>
      </c>
      <c r="I1158" s="5" t="s">
        <v>1614</v>
      </c>
      <c r="O1158" s="1" t="s">
        <v>390</v>
      </c>
      <c r="Q1158" s="10"/>
      <c r="R1158" s="38">
        <f>R1156+C22</f>
        <v>8373.0499999999993</v>
      </c>
      <c r="S1158" s="50">
        <f>C22</f>
        <v>113.6</v>
      </c>
      <c r="T1158" s="50">
        <f>C23</f>
        <v>223.8</v>
      </c>
      <c r="W1158" s="4"/>
      <c r="AE1158" s="51"/>
    </row>
    <row r="1159" spans="6:31" ht="24" customHeight="1">
      <c r="F1159" s="8">
        <v>1.2</v>
      </c>
      <c r="G1159" s="7" t="s">
        <v>185</v>
      </c>
      <c r="H1159" s="1" t="s">
        <v>5600</v>
      </c>
      <c r="I1159" s="8">
        <f>C194</f>
        <v>271.2</v>
      </c>
      <c r="J1159" s="1" t="s">
        <v>185</v>
      </c>
      <c r="K1159" s="8">
        <f>(F1159*I1159)</f>
        <v>325.44</v>
      </c>
      <c r="O1159" s="1" t="s">
        <v>392</v>
      </c>
      <c r="Q1159" s="10"/>
      <c r="R1159" s="38">
        <f>R1158+C23</f>
        <v>8596.85</v>
      </c>
      <c r="S1159" s="50">
        <f>R1156-5363.9</f>
        <v>2895.55</v>
      </c>
      <c r="W1159" s="4"/>
      <c r="AE1159" s="51"/>
    </row>
    <row r="1160" spans="6:31" ht="24" customHeight="1">
      <c r="F1160" s="8">
        <v>0.9</v>
      </c>
      <c r="G1160" s="7" t="s">
        <v>185</v>
      </c>
      <c r="H1160" s="1" t="s">
        <v>187</v>
      </c>
      <c r="I1160" s="8">
        <f>C193</f>
        <v>25</v>
      </c>
      <c r="J1160" s="1" t="s">
        <v>185</v>
      </c>
      <c r="K1160" s="8">
        <f>(F1160*I1160)</f>
        <v>22.5</v>
      </c>
      <c r="O1160" s="1" t="s">
        <v>2270</v>
      </c>
      <c r="Q1160" s="10"/>
      <c r="R1160" s="38">
        <f>R1159+C23</f>
        <v>8820.65</v>
      </c>
      <c r="W1160" s="4"/>
      <c r="AE1160" s="51"/>
    </row>
    <row r="1161" spans="6:31" ht="24" customHeight="1">
      <c r="F1161" s="8">
        <v>1.1000000000000001</v>
      </c>
      <c r="G1161" s="7" t="s">
        <v>569</v>
      </c>
      <c r="H1161" s="1" t="s">
        <v>1539</v>
      </c>
      <c r="I1161" s="8">
        <f>C14</f>
        <v>756</v>
      </c>
      <c r="J1161" s="1" t="s">
        <v>1747</v>
      </c>
      <c r="K1161" s="8">
        <f>(F1161*I1161)</f>
        <v>831.6</v>
      </c>
      <c r="O1161" s="1" t="s">
        <v>384</v>
      </c>
      <c r="Q1161" s="10"/>
      <c r="R1161" s="38">
        <f>R1160+C23</f>
        <v>9044.4500000000007</v>
      </c>
      <c r="W1161" s="4"/>
      <c r="AE1161" s="51"/>
    </row>
    <row r="1162" spans="6:31" ht="24" customHeight="1">
      <c r="F1162" s="8">
        <v>1.1000000000000001</v>
      </c>
      <c r="G1162" s="7" t="s">
        <v>569</v>
      </c>
      <c r="H1162" s="1" t="s">
        <v>893</v>
      </c>
      <c r="I1162" s="8">
        <f>C12</f>
        <v>618</v>
      </c>
      <c r="J1162" s="1" t="s">
        <v>1747</v>
      </c>
      <c r="K1162" s="8">
        <f>(F1162*I1162)</f>
        <v>679.8</v>
      </c>
      <c r="O1162" s="1" t="s">
        <v>1559</v>
      </c>
      <c r="Q1162" s="10"/>
      <c r="R1162" s="38">
        <f>R1161+C23</f>
        <v>9268.25</v>
      </c>
      <c r="W1162" s="4"/>
      <c r="AE1162" s="51"/>
    </row>
    <row r="1163" spans="6:31" ht="24" customHeight="1">
      <c r="G1163" s="7" t="s">
        <v>454</v>
      </c>
      <c r="H1163" s="1" t="s">
        <v>1202</v>
      </c>
      <c r="J1163" s="1" t="s">
        <v>454</v>
      </c>
      <c r="K1163" s="8">
        <v>1.5</v>
      </c>
      <c r="O1163" s="1" t="s">
        <v>3640</v>
      </c>
      <c r="R1163" s="38">
        <f>R1162+C23</f>
        <v>9492.0499999999993</v>
      </c>
      <c r="W1163" s="4"/>
      <c r="AE1163" s="51"/>
    </row>
    <row r="1164" spans="6:31" ht="24" customHeight="1">
      <c r="K1164" s="5" t="s">
        <v>1614</v>
      </c>
      <c r="O1164" s="1" t="s">
        <v>3641</v>
      </c>
      <c r="R1164" s="38">
        <f>R1163+C23</f>
        <v>9715.85</v>
      </c>
      <c r="W1164" s="4"/>
      <c r="AE1164" s="51"/>
    </row>
    <row r="1165" spans="6:31" ht="24" customHeight="1">
      <c r="H1165" s="2" t="s">
        <v>1464</v>
      </c>
      <c r="K1165" s="8">
        <f>SUM(K1159:K1163)</f>
        <v>1860.84</v>
      </c>
      <c r="O1165" s="1" t="s">
        <v>3642</v>
      </c>
      <c r="R1165" s="38">
        <f>R1164+C23</f>
        <v>9939.65</v>
      </c>
      <c r="W1165" s="4"/>
      <c r="AE1165" s="51"/>
    </row>
    <row r="1166" spans="6:31" ht="24" customHeight="1">
      <c r="K1166" s="5" t="s">
        <v>1614</v>
      </c>
      <c r="O1166" s="1" t="s">
        <v>3643</v>
      </c>
      <c r="R1166" s="38">
        <f>R1165+C23</f>
        <v>10163.450000000001</v>
      </c>
      <c r="W1166" s="4"/>
      <c r="AE1166" s="51"/>
    </row>
    <row r="1167" spans="6:31" ht="24" customHeight="1">
      <c r="H1167" s="58" t="s">
        <v>561</v>
      </c>
      <c r="K1167" s="38">
        <f>(K1165/10)</f>
        <v>186.08</v>
      </c>
      <c r="O1167" s="1" t="s">
        <v>3662</v>
      </c>
      <c r="R1167" s="38">
        <f>R1166+C23</f>
        <v>10387.25</v>
      </c>
      <c r="W1167" s="4"/>
      <c r="AE1167" s="51"/>
    </row>
    <row r="1168" spans="6:31" ht="24" customHeight="1">
      <c r="K1168" s="5" t="s">
        <v>2090</v>
      </c>
      <c r="O1168" t="s">
        <v>3663</v>
      </c>
      <c r="R1168" s="38">
        <f>R1167+C23</f>
        <v>10611.05</v>
      </c>
      <c r="W1168" s="4"/>
      <c r="AE1168" s="51"/>
    </row>
    <row r="1169" spans="6:33" ht="24" customHeight="1">
      <c r="R1169" s="38">
        <f>R1168+C23</f>
        <v>10834.85</v>
      </c>
      <c r="W1169" s="4"/>
      <c r="AE1169" s="51"/>
    </row>
    <row r="1170" spans="6:33" ht="24" customHeight="1">
      <c r="F1170" s="30">
        <v>23.3</v>
      </c>
      <c r="H1170" s="606" t="s">
        <v>2325</v>
      </c>
      <c r="I1170" s="606" t="s">
        <v>4408</v>
      </c>
      <c r="K1170" s="690">
        <v>52</v>
      </c>
      <c r="R1170" s="38">
        <f>R1169+C23</f>
        <v>11058.65</v>
      </c>
      <c r="S1170"/>
      <c r="W1170" s="4"/>
      <c r="AE1170" s="51"/>
    </row>
    <row r="1171" spans="6:33" ht="24" customHeight="1">
      <c r="M1171" s="50"/>
      <c r="O1171" s="36" t="s">
        <v>3543</v>
      </c>
      <c r="R1171" s="38">
        <f>R1170+C23</f>
        <v>11282.45</v>
      </c>
      <c r="S1171"/>
      <c r="W1171" s="4"/>
      <c r="AE1171" s="51"/>
    </row>
    <row r="1172" spans="6:33" ht="24" customHeight="1">
      <c r="M1172" s="50">
        <v>0.443</v>
      </c>
      <c r="N1172" t="s">
        <v>1364</v>
      </c>
      <c r="O1172" t="s">
        <v>3536</v>
      </c>
      <c r="P1172">
        <f t="shared" ref="P1172:P1178" si="160">P1141</f>
        <v>1822.71</v>
      </c>
      <c r="R1172">
        <f>P1172*M1172</f>
        <v>807.46</v>
      </c>
      <c r="S1172"/>
      <c r="W1172" s="4"/>
      <c r="AE1172" s="51"/>
    </row>
    <row r="1173" spans="6:33" ht="24" customHeight="1">
      <c r="F1173" s="2" t="s">
        <v>1466</v>
      </c>
      <c r="G1173" s="7" t="s">
        <v>2289</v>
      </c>
      <c r="H1173" s="1" t="s">
        <v>5601</v>
      </c>
      <c r="M1173" s="50">
        <v>0.29499999999999998</v>
      </c>
      <c r="N1173" t="s">
        <v>1364</v>
      </c>
      <c r="O1173" t="s">
        <v>3537</v>
      </c>
      <c r="P1173">
        <f t="shared" si="160"/>
        <v>1356.71</v>
      </c>
      <c r="R1173">
        <f t="shared" ref="R1173:R1179" si="161">P1173*M1173</f>
        <v>400.23</v>
      </c>
      <c r="S1173"/>
      <c r="W1173" s="4"/>
      <c r="AE1173" s="51"/>
    </row>
    <row r="1174" spans="6:33" ht="24" customHeight="1">
      <c r="H1174" s="1" t="s">
        <v>1467</v>
      </c>
      <c r="M1174" s="50">
        <v>0.43</v>
      </c>
      <c r="N1174" t="s">
        <v>1364</v>
      </c>
      <c r="O1174" t="s">
        <v>1085</v>
      </c>
      <c r="P1174">
        <f t="shared" si="160"/>
        <v>1977.76</v>
      </c>
      <c r="R1174">
        <f t="shared" si="161"/>
        <v>850.44</v>
      </c>
      <c r="S1174"/>
      <c r="W1174" s="4"/>
      <c r="AE1174" s="51"/>
    </row>
    <row r="1175" spans="6:33" ht="24" customHeight="1">
      <c r="H1175" s="5" t="s">
        <v>1614</v>
      </c>
      <c r="I1175" s="5" t="s">
        <v>1614</v>
      </c>
      <c r="M1175" s="50">
        <v>0.39</v>
      </c>
      <c r="N1175" t="s">
        <v>534</v>
      </c>
      <c r="O1175" t="s">
        <v>394</v>
      </c>
      <c r="P1175">
        <f t="shared" si="160"/>
        <v>6040</v>
      </c>
      <c r="R1175">
        <f t="shared" si="161"/>
        <v>2355.6</v>
      </c>
      <c r="S1175"/>
      <c r="W1175" s="4"/>
      <c r="AE1175" s="51"/>
    </row>
    <row r="1176" spans="6:33" ht="24" customHeight="1">
      <c r="F1176" s="15">
        <v>0.53339999999999999</v>
      </c>
      <c r="G1176" s="7" t="s">
        <v>2321</v>
      </c>
      <c r="H1176" s="503" t="s">
        <v>6325</v>
      </c>
      <c r="I1176" s="418">
        <v>362.5</v>
      </c>
      <c r="J1176" s="1" t="s">
        <v>2321</v>
      </c>
      <c r="K1176" s="8">
        <f>(F1176*I1176)</f>
        <v>193.36</v>
      </c>
      <c r="M1176" s="50">
        <v>0.35</v>
      </c>
      <c r="N1176" t="s">
        <v>1456</v>
      </c>
      <c r="O1176" t="s">
        <v>470</v>
      </c>
      <c r="P1176">
        <f t="shared" si="160"/>
        <v>884</v>
      </c>
      <c r="Q1176">
        <f>D1174</f>
        <v>0</v>
      </c>
      <c r="R1176">
        <f t="shared" si="161"/>
        <v>309.39999999999998</v>
      </c>
      <c r="S1176"/>
      <c r="W1176" s="4"/>
      <c r="AE1176" s="51"/>
    </row>
    <row r="1177" spans="6:33" ht="24" customHeight="1">
      <c r="F1177" s="8">
        <v>4.24</v>
      </c>
      <c r="G1177" s="7" t="s">
        <v>841</v>
      </c>
      <c r="H1177" s="691" t="s">
        <v>4409</v>
      </c>
      <c r="I1177" s="535">
        <v>35.61</v>
      </c>
      <c r="J1177" s="1" t="s">
        <v>841</v>
      </c>
      <c r="K1177" s="8">
        <f>(F1177*I1177)</f>
        <v>150.99</v>
      </c>
      <c r="M1177" s="50">
        <v>2.12</v>
      </c>
      <c r="N1177" t="s">
        <v>1456</v>
      </c>
      <c r="O1177" t="s">
        <v>3538</v>
      </c>
      <c r="P1177">
        <f t="shared" si="160"/>
        <v>618</v>
      </c>
      <c r="R1177">
        <f t="shared" si="161"/>
        <v>1310.1600000000001</v>
      </c>
      <c r="S1177"/>
      <c r="W1177" s="4"/>
      <c r="AE1177" s="51"/>
    </row>
    <row r="1178" spans="6:33" ht="24" customHeight="1">
      <c r="F1178" s="8">
        <v>16</v>
      </c>
      <c r="G1178" s="7" t="s">
        <v>569</v>
      </c>
      <c r="H1178" s="691" t="s">
        <v>4410</v>
      </c>
      <c r="I1178" s="535">
        <v>1</v>
      </c>
      <c r="J1178" s="1" t="s">
        <v>1422</v>
      </c>
      <c r="K1178" s="8">
        <f>(F1178*I1178)</f>
        <v>16</v>
      </c>
      <c r="M1178" s="50">
        <v>3.53</v>
      </c>
      <c r="N1178" t="s">
        <v>1456</v>
      </c>
      <c r="O1178" t="s">
        <v>3539</v>
      </c>
      <c r="P1178">
        <f t="shared" si="160"/>
        <v>507</v>
      </c>
      <c r="R1178">
        <f t="shared" si="161"/>
        <v>1789.71</v>
      </c>
      <c r="S1178"/>
      <c r="W1178" s="4"/>
      <c r="AE1178" s="51"/>
    </row>
    <row r="1179" spans="6:33" ht="24" customHeight="1">
      <c r="F1179" s="15">
        <v>0.53339999999999999</v>
      </c>
      <c r="G1179" s="7" t="s">
        <v>2321</v>
      </c>
      <c r="H1179" s="1" t="s">
        <v>719</v>
      </c>
      <c r="I1179" s="8">
        <f>0.25/1.08*D16</f>
        <v>204.63</v>
      </c>
      <c r="J1179" s="1" t="s">
        <v>2321</v>
      </c>
      <c r="K1179" s="8">
        <f>(F1179*I1179)</f>
        <v>109.15</v>
      </c>
      <c r="M1179" s="50">
        <v>1</v>
      </c>
      <c r="N1179" t="s">
        <v>1364</v>
      </c>
      <c r="O1179" t="s">
        <v>3540</v>
      </c>
      <c r="P1179">
        <f>R1148</f>
        <v>89.4</v>
      </c>
      <c r="R1179">
        <f t="shared" si="161"/>
        <v>89.4</v>
      </c>
      <c r="S1179"/>
      <c r="W1179" s="4"/>
      <c r="AE1179" s="51"/>
    </row>
    <row r="1180" spans="6:33" ht="24" customHeight="1">
      <c r="G1180" s="7" t="s">
        <v>454</v>
      </c>
      <c r="H1180" s="1" t="s">
        <v>2309</v>
      </c>
      <c r="J1180" s="1" t="s">
        <v>454</v>
      </c>
      <c r="K1180" s="8"/>
      <c r="M1180" s="415" t="s">
        <v>668</v>
      </c>
      <c r="O1180" t="s">
        <v>3541</v>
      </c>
      <c r="P1180" s="415" t="s">
        <v>668</v>
      </c>
      <c r="R1180">
        <v>270</v>
      </c>
      <c r="S1180"/>
      <c r="W1180" s="4"/>
      <c r="AE1180" s="51"/>
    </row>
    <row r="1181" spans="6:33" ht="24" customHeight="1">
      <c r="H1181" s="1" t="s">
        <v>2310</v>
      </c>
      <c r="M1181" s="415" t="s">
        <v>668</v>
      </c>
      <c r="O1181" t="s">
        <v>3542</v>
      </c>
      <c r="P1181" s="415" t="s">
        <v>668</v>
      </c>
      <c r="R1181">
        <v>150</v>
      </c>
      <c r="S1181"/>
      <c r="W1181" s="4"/>
      <c r="AE1181" s="51"/>
    </row>
    <row r="1182" spans="6:33" ht="24" customHeight="1">
      <c r="K1182" s="5" t="s">
        <v>1614</v>
      </c>
      <c r="M1182" s="415" t="s">
        <v>668</v>
      </c>
      <c r="O1182" t="s">
        <v>2309</v>
      </c>
      <c r="P1182" s="415" t="s">
        <v>668</v>
      </c>
      <c r="R1182">
        <v>0.45</v>
      </c>
      <c r="S1182">
        <f>C22</f>
        <v>113.6</v>
      </c>
      <c r="T1182">
        <f>C23</f>
        <v>223.8</v>
      </c>
      <c r="W1182" s="4"/>
      <c r="AE1182" s="51"/>
      <c r="AG1182" s="1" t="s">
        <v>2297</v>
      </c>
    </row>
    <row r="1183" spans="6:33" ht="24" customHeight="1">
      <c r="H1183" s="2" t="s">
        <v>1725</v>
      </c>
      <c r="K1183" s="8">
        <f>SUM(K1176:K1180)</f>
        <v>469.5</v>
      </c>
      <c r="M1183" s="50"/>
      <c r="O1183" t="s">
        <v>3667</v>
      </c>
      <c r="R1183" s="36">
        <f>SUM(R1172:R1182)</f>
        <v>8332.85</v>
      </c>
      <c r="S1183"/>
      <c r="W1183" s="4"/>
      <c r="AE1183" s="51"/>
      <c r="AG1183" s="1" t="s">
        <v>2297</v>
      </c>
    </row>
    <row r="1184" spans="6:33" ht="24" customHeight="1">
      <c r="K1184" s="5" t="s">
        <v>1614</v>
      </c>
      <c r="M1184" s="50"/>
      <c r="O1184" t="s">
        <v>390</v>
      </c>
      <c r="R1184">
        <f>R1183+C22</f>
        <v>8446.4500000000007</v>
      </c>
      <c r="W1184" s="4"/>
      <c r="AE1184" s="51"/>
      <c r="AG1184" s="1" t="s">
        <v>2297</v>
      </c>
    </row>
    <row r="1185" spans="6:37" ht="24" customHeight="1">
      <c r="H1185" s="2" t="s">
        <v>1726</v>
      </c>
      <c r="K1185" s="38">
        <f>ROUND(K1183/0.5334,1)</f>
        <v>880.2</v>
      </c>
      <c r="R1185">
        <f>R1184+C23</f>
        <v>8670.25</v>
      </c>
      <c r="W1185" s="4"/>
      <c r="AE1185" s="51"/>
      <c r="AG1185" s="1" t="s">
        <v>2297</v>
      </c>
    </row>
    <row r="1186" spans="6:37" ht="24" customHeight="1">
      <c r="F1186" s="1" t="s">
        <v>991</v>
      </c>
      <c r="K1186" s="5" t="s">
        <v>2090</v>
      </c>
      <c r="R1186">
        <f>R1185+C23</f>
        <v>8894.0499999999993</v>
      </c>
      <c r="W1186" s="4"/>
      <c r="Y1186" s="30">
        <v>15.1</v>
      </c>
      <c r="Z1186" s="7" t="s">
        <v>1790</v>
      </c>
      <c r="AA1186" s="33" t="s">
        <v>4431</v>
      </c>
      <c r="AC1186" s="4"/>
      <c r="AE1186" s="51"/>
      <c r="AF1186" s="30">
        <v>15.1</v>
      </c>
      <c r="AG1186" s="7" t="s">
        <v>1790</v>
      </c>
      <c r="AH1186" s="697" t="s">
        <v>4430</v>
      </c>
      <c r="AJ1186" s="4"/>
    </row>
    <row r="1187" spans="6:37" ht="24" customHeight="1">
      <c r="F1187" s="1" t="s">
        <v>991</v>
      </c>
      <c r="G1187" s="7" t="s">
        <v>991</v>
      </c>
      <c r="H1187" s="1" t="s">
        <v>991</v>
      </c>
      <c r="W1187" s="4"/>
      <c r="Z1187" s="3"/>
      <c r="AA1187" s="1" t="s">
        <v>2319</v>
      </c>
      <c r="AC1187" s="4"/>
      <c r="AE1187" s="51"/>
      <c r="AG1187" s="3"/>
      <c r="AH1187" s="1" t="s">
        <v>2319</v>
      </c>
      <c r="AJ1187" s="4"/>
    </row>
    <row r="1188" spans="6:37" ht="53.25" customHeight="1">
      <c r="F1188" s="2" t="s">
        <v>1831</v>
      </c>
      <c r="G1188" s="7" t="s">
        <v>2289</v>
      </c>
      <c r="H1188" s="1" t="s">
        <v>1517</v>
      </c>
      <c r="W1188" s="4"/>
      <c r="Y1188" s="8">
        <v>10</v>
      </c>
      <c r="Z1188" s="7" t="s">
        <v>2321</v>
      </c>
      <c r="AA1188" s="22" t="s">
        <v>5602</v>
      </c>
      <c r="AB1188" s="418">
        <v>1737</v>
      </c>
      <c r="AC1188" s="2" t="s">
        <v>2321</v>
      </c>
      <c r="AD1188" s="8">
        <f>(Y1188*AB1188)</f>
        <v>17370</v>
      </c>
      <c r="AE1188" s="51" t="str">
        <f>AG1188</f>
        <v>Sqm</v>
      </c>
      <c r="AF1188" s="8">
        <v>10</v>
      </c>
      <c r="AG1188" s="7" t="s">
        <v>2321</v>
      </c>
      <c r="AH1188" s="22" t="s">
        <v>5603</v>
      </c>
      <c r="AI1188" s="418">
        <v>886</v>
      </c>
      <c r="AJ1188" s="2" t="s">
        <v>2321</v>
      </c>
      <c r="AK1188" s="8">
        <f>(AF1188*AI1188)</f>
        <v>8860</v>
      </c>
    </row>
    <row r="1189" spans="6:37" ht="24" customHeight="1">
      <c r="H1189" s="1" t="s">
        <v>161</v>
      </c>
      <c r="W1189" s="4"/>
      <c r="Y1189" s="8">
        <v>0.12</v>
      </c>
      <c r="Z1189" s="7" t="s">
        <v>884</v>
      </c>
      <c r="AA1189" s="1" t="s">
        <v>799</v>
      </c>
      <c r="AB1189" s="715">
        <f>P1333</f>
        <v>4986.96</v>
      </c>
      <c r="AC1189" s="2" t="s">
        <v>884</v>
      </c>
      <c r="AD1189" s="8">
        <f>(Y1189*AB1189)</f>
        <v>598.44000000000005</v>
      </c>
      <c r="AE1189" s="51" t="str">
        <f>AG1189</f>
        <v>CUM</v>
      </c>
      <c r="AF1189" s="8">
        <v>0.12</v>
      </c>
      <c r="AG1189" s="7" t="s">
        <v>884</v>
      </c>
      <c r="AH1189" s="1" t="s">
        <v>799</v>
      </c>
      <c r="AI1189" s="418">
        <f>AB1189</f>
        <v>4986.96</v>
      </c>
      <c r="AJ1189" s="2" t="s">
        <v>884</v>
      </c>
      <c r="AK1189" s="8">
        <f>(AF1189*AI1189)</f>
        <v>598.44000000000005</v>
      </c>
    </row>
    <row r="1190" spans="6:37" ht="24" customHeight="1">
      <c r="H1190" s="5" t="s">
        <v>1614</v>
      </c>
      <c r="W1190" s="4"/>
      <c r="Y1190" s="8">
        <v>1</v>
      </c>
      <c r="Z1190" s="7" t="s">
        <v>569</v>
      </c>
      <c r="AA1190" s="1" t="s">
        <v>570</v>
      </c>
      <c r="AB1190" s="715">
        <f>P1334</f>
        <v>947</v>
      </c>
      <c r="AC1190" s="2" t="s">
        <v>1422</v>
      </c>
      <c r="AD1190" s="8">
        <f>(Y1190*AB1190)</f>
        <v>947</v>
      </c>
      <c r="AE1190" s="51" t="str">
        <f>AG1190</f>
        <v>No.</v>
      </c>
      <c r="AF1190" s="8">
        <v>1</v>
      </c>
      <c r="AG1190" s="7" t="s">
        <v>569</v>
      </c>
      <c r="AH1190" s="1" t="s">
        <v>570</v>
      </c>
      <c r="AI1190" s="418">
        <f>AB1190</f>
        <v>947</v>
      </c>
      <c r="AJ1190" s="2" t="s">
        <v>1422</v>
      </c>
      <c r="AK1190" s="8">
        <f>(AF1190*AI1190)</f>
        <v>947</v>
      </c>
    </row>
    <row r="1191" spans="6:37" ht="24" customHeight="1">
      <c r="F1191" s="8">
        <v>1</v>
      </c>
      <c r="G1191" s="7" t="s">
        <v>1675</v>
      </c>
      <c r="H1191" s="1" t="s">
        <v>5604</v>
      </c>
      <c r="I1191" s="553">
        <f>D660</f>
        <v>69.599999999999994</v>
      </c>
      <c r="J1191" s="1" t="s">
        <v>1675</v>
      </c>
      <c r="K1191" s="38">
        <f>(F1191*I1191)</f>
        <v>69.599999999999994</v>
      </c>
      <c r="W1191" s="4"/>
      <c r="Y1191" s="8">
        <v>1</v>
      </c>
      <c r="Z1191" s="7" t="s">
        <v>569</v>
      </c>
      <c r="AA1191" s="1" t="s">
        <v>4856</v>
      </c>
      <c r="AB1191" s="715">
        <f>P1335</f>
        <v>618</v>
      </c>
      <c r="AC1191" s="2" t="s">
        <v>1422</v>
      </c>
      <c r="AD1191" s="8">
        <f>(Y1191*AB1191)</f>
        <v>618</v>
      </c>
      <c r="AE1191" s="51" t="str">
        <f>AG1191</f>
        <v>No.</v>
      </c>
      <c r="AF1191" s="8">
        <v>1</v>
      </c>
      <c r="AG1191" s="7" t="s">
        <v>569</v>
      </c>
      <c r="AH1191" s="1" t="s">
        <v>4857</v>
      </c>
      <c r="AI1191" s="418">
        <f>AB1191</f>
        <v>618</v>
      </c>
      <c r="AJ1191" s="2" t="s">
        <v>1422</v>
      </c>
      <c r="AK1191" s="8">
        <f>(AF1191*AI1191)</f>
        <v>618</v>
      </c>
    </row>
    <row r="1192" spans="6:37" ht="24" customHeight="1">
      <c r="K1192" s="5" t="s">
        <v>2090</v>
      </c>
      <c r="W1192" s="4"/>
      <c r="Y1192" s="8"/>
      <c r="Z1192" s="7" t="s">
        <v>454</v>
      </c>
      <c r="AA1192" s="1" t="s">
        <v>61</v>
      </c>
      <c r="AC1192" s="2" t="s">
        <v>454</v>
      </c>
      <c r="AD1192" s="8">
        <v>0.33</v>
      </c>
      <c r="AF1192" s="8"/>
      <c r="AG1192" s="7" t="s">
        <v>454</v>
      </c>
      <c r="AH1192" s="1" t="s">
        <v>61</v>
      </c>
      <c r="AJ1192" s="2" t="s">
        <v>454</v>
      </c>
      <c r="AK1192" s="8">
        <v>0.33</v>
      </c>
    </row>
    <row r="1193" spans="6:37" ht="24" customHeight="1">
      <c r="F1193" s="2">
        <v>39</v>
      </c>
      <c r="H1193" s="503" t="s">
        <v>5605</v>
      </c>
      <c r="I1193" s="553">
        <f>C660</f>
        <v>70.150000000000006</v>
      </c>
      <c r="J1193" s="1" t="s">
        <v>1675</v>
      </c>
      <c r="K1193" s="164">
        <f>I1193</f>
        <v>70.150000000000006</v>
      </c>
      <c r="W1193" s="4"/>
      <c r="Y1193" s="8"/>
      <c r="Z1193" s="3"/>
      <c r="AA1193" s="1" t="s">
        <v>946</v>
      </c>
      <c r="AD1193" s="4"/>
      <c r="AE1193" s="5" t="s">
        <v>1614</v>
      </c>
      <c r="AF1193" s="8"/>
      <c r="AG1193" s="3"/>
      <c r="AH1193" s="1" t="s">
        <v>946</v>
      </c>
      <c r="AK1193" s="4"/>
    </row>
    <row r="1194" spans="6:37" ht="24" customHeight="1">
      <c r="F1194" s="2" t="s">
        <v>450</v>
      </c>
      <c r="G1194" s="7" t="s">
        <v>2289</v>
      </c>
      <c r="H1194" s="1" t="s">
        <v>4411</v>
      </c>
      <c r="I1194" s="1" t="s">
        <v>991</v>
      </c>
      <c r="J1194" s="1" t="s">
        <v>1747</v>
      </c>
      <c r="K1194" s="692">
        <v>9.6</v>
      </c>
      <c r="W1194" s="4"/>
      <c r="Y1194" s="8"/>
      <c r="Z1194" s="3"/>
      <c r="AA1194" s="2" t="s">
        <v>411</v>
      </c>
      <c r="AC1194" s="4"/>
      <c r="AD1194" s="8">
        <f>SUM(AD1188:AD1193)</f>
        <v>19533.77</v>
      </c>
      <c r="AE1194" s="8">
        <f>SUM(AE1188:AE1192)</f>
        <v>0</v>
      </c>
      <c r="AF1194" s="8"/>
      <c r="AG1194" s="3"/>
      <c r="AH1194" s="2" t="s">
        <v>411</v>
      </c>
      <c r="AJ1194" s="4"/>
      <c r="AK1194" s="8">
        <f>SUM(AK1188:AK1193)</f>
        <v>11023.77</v>
      </c>
    </row>
    <row r="1195" spans="6:37" ht="24" customHeight="1">
      <c r="H1195" s="1" t="s">
        <v>266</v>
      </c>
      <c r="K1195" s="5" t="s">
        <v>2090</v>
      </c>
      <c r="W1195" s="4"/>
      <c r="Z1195" s="3"/>
      <c r="AC1195" s="4"/>
      <c r="AD1195" s="5" t="s">
        <v>1614</v>
      </c>
      <c r="AE1195" s="5" t="s">
        <v>1614</v>
      </c>
      <c r="AG1195" s="3"/>
      <c r="AJ1195" s="4"/>
      <c r="AK1195" s="5" t="s">
        <v>1614</v>
      </c>
    </row>
    <row r="1196" spans="6:37" ht="24" customHeight="1">
      <c r="W1196" s="4"/>
      <c r="Z1196" s="3"/>
      <c r="AA1196" s="2" t="s">
        <v>415</v>
      </c>
      <c r="AD1196" s="38">
        <f>AD1194/10</f>
        <v>1953.38</v>
      </c>
      <c r="AG1196" s="3"/>
      <c r="AH1196" s="2" t="s">
        <v>415</v>
      </c>
      <c r="AK1196" s="38">
        <f>AK1194/10</f>
        <v>1102.3800000000001</v>
      </c>
    </row>
    <row r="1197" spans="6:37" ht="24" customHeight="1">
      <c r="F1197" s="2" t="s">
        <v>228</v>
      </c>
      <c r="G1197" s="7" t="s">
        <v>2289</v>
      </c>
      <c r="H1197" s="1" t="s">
        <v>1957</v>
      </c>
      <c r="W1197" s="4"/>
      <c r="Z1197" s="3"/>
      <c r="AA1197" s="1" t="s">
        <v>390</v>
      </c>
      <c r="AC1197" s="4">
        <f>C22*0.02</f>
        <v>2.27</v>
      </c>
      <c r="AD1197" s="8">
        <f>AD1196+AC1197</f>
        <v>1955.65</v>
      </c>
      <c r="AG1197" s="3"/>
      <c r="AH1197" s="1" t="s">
        <v>390</v>
      </c>
      <c r="AJ1197" s="4">
        <f>C22*0.01</f>
        <v>1.1399999999999999</v>
      </c>
      <c r="AK1197" s="8">
        <f>AK1196+AJ1197</f>
        <v>1103.52</v>
      </c>
    </row>
    <row r="1198" spans="6:37" ht="24" customHeight="1">
      <c r="H1198" s="1" t="s">
        <v>948</v>
      </c>
      <c r="W1198" s="4"/>
      <c r="Z1198" s="3"/>
      <c r="AA1198" s="1" t="s">
        <v>392</v>
      </c>
      <c r="AC1198" s="4">
        <f>C23*0.02</f>
        <v>4.4800000000000004</v>
      </c>
      <c r="AD1198" s="8">
        <f>AD1197+AC1198</f>
        <v>1960.13</v>
      </c>
      <c r="AG1198" s="3"/>
      <c r="AH1198" s="1" t="s">
        <v>392</v>
      </c>
      <c r="AJ1198" s="4">
        <f>C23*0.01</f>
        <v>2.2400000000000002</v>
      </c>
      <c r="AK1198" s="8">
        <f>AK1197+AJ1198</f>
        <v>1105.76</v>
      </c>
    </row>
    <row r="1199" spans="6:37" ht="24" customHeight="1">
      <c r="H1199" s="5" t="s">
        <v>1614</v>
      </c>
      <c r="W1199" s="4"/>
      <c r="Z1199" s="3"/>
      <c r="AA1199" s="1" t="s">
        <v>2270</v>
      </c>
      <c r="AC1199" s="4">
        <f t="shared" ref="AC1199:AC1208" si="162">AC1198</f>
        <v>4.4800000000000004</v>
      </c>
      <c r="AD1199" s="8">
        <f t="shared" ref="AD1199:AD1208" si="163">+AD1198+AC1199</f>
        <v>1964.61</v>
      </c>
      <c r="AG1199" s="3"/>
      <c r="AH1199" s="1" t="s">
        <v>2270</v>
      </c>
      <c r="AJ1199" s="4">
        <f>C24*0.01</f>
        <v>2.2400000000000002</v>
      </c>
      <c r="AK1199" s="8">
        <f t="shared" ref="AK1199:AK1206" si="164">+AK1198+AJ1199</f>
        <v>1108</v>
      </c>
    </row>
    <row r="1200" spans="6:37" ht="24" customHeight="1">
      <c r="F1200" s="8">
        <v>0.22</v>
      </c>
      <c r="G1200" s="7" t="s">
        <v>884</v>
      </c>
      <c r="H1200" s="1" t="s">
        <v>1330</v>
      </c>
      <c r="I1200" s="8">
        <f>K40</f>
        <v>4262.16</v>
      </c>
      <c r="J1200" s="1" t="s">
        <v>884</v>
      </c>
      <c r="K1200" s="8">
        <f>(F1200*I1200)</f>
        <v>937.68</v>
      </c>
      <c r="W1200" s="4"/>
      <c r="Z1200" s="3"/>
      <c r="AA1200" s="1" t="s">
        <v>384</v>
      </c>
      <c r="AC1200" s="4">
        <f t="shared" si="162"/>
        <v>4.4800000000000004</v>
      </c>
      <c r="AD1200" s="8">
        <f t="shared" si="163"/>
        <v>1969.09</v>
      </c>
      <c r="AG1200" s="3"/>
      <c r="AH1200" s="1" t="s">
        <v>384</v>
      </c>
      <c r="AJ1200" s="4">
        <v>1.95</v>
      </c>
      <c r="AK1200" s="8">
        <f t="shared" si="164"/>
        <v>1109.95</v>
      </c>
    </row>
    <row r="1201" spans="6:37" ht="24" customHeight="1">
      <c r="F1201" s="8">
        <v>2.2000000000000002</v>
      </c>
      <c r="G1201" s="7" t="s">
        <v>784</v>
      </c>
      <c r="H1201" s="1" t="s">
        <v>2044</v>
      </c>
      <c r="I1201" s="8">
        <f>(C10)</f>
        <v>947</v>
      </c>
      <c r="J1201" s="1" t="s">
        <v>784</v>
      </c>
      <c r="K1201" s="8">
        <f>(F1201*I1201)</f>
        <v>2083.4</v>
      </c>
      <c r="W1201" s="4"/>
      <c r="Z1201" s="3"/>
      <c r="AA1201" s="1" t="s">
        <v>1387</v>
      </c>
      <c r="AC1201" s="4">
        <f t="shared" si="162"/>
        <v>4.4800000000000004</v>
      </c>
      <c r="AD1201" s="8">
        <f t="shared" si="163"/>
        <v>1973.57</v>
      </c>
      <c r="AG1201" s="3"/>
      <c r="AH1201" s="1" t="s">
        <v>1387</v>
      </c>
      <c r="AJ1201" s="4">
        <v>1.95</v>
      </c>
      <c r="AK1201" s="8">
        <f t="shared" si="164"/>
        <v>1111.9000000000001</v>
      </c>
    </row>
    <row r="1202" spans="6:37" ht="24" customHeight="1">
      <c r="F1202" s="8">
        <v>0.5</v>
      </c>
      <c r="G1202" s="7" t="s">
        <v>784</v>
      </c>
      <c r="H1202" s="1" t="s">
        <v>949</v>
      </c>
      <c r="I1202" s="8">
        <f>(C12)</f>
        <v>618</v>
      </c>
      <c r="J1202" s="1" t="s">
        <v>784</v>
      </c>
      <c r="K1202" s="8">
        <f>(F1202*I1202)</f>
        <v>309</v>
      </c>
      <c r="W1202" s="4"/>
      <c r="Z1202" s="3"/>
      <c r="AA1202">
        <v>5</v>
      </c>
      <c r="AC1202" s="4">
        <f t="shared" si="162"/>
        <v>4.4800000000000004</v>
      </c>
      <c r="AD1202" s="8">
        <f t="shared" si="163"/>
        <v>1978.05</v>
      </c>
      <c r="AE1202" s="51">
        <f>AG1202</f>
        <v>0</v>
      </c>
      <c r="AG1202" s="3"/>
      <c r="AH1202">
        <v>5</v>
      </c>
      <c r="AJ1202" s="4">
        <f>AC1202</f>
        <v>4.4800000000000004</v>
      </c>
      <c r="AK1202" s="8">
        <f t="shared" si="164"/>
        <v>1116.3800000000001</v>
      </c>
    </row>
    <row r="1203" spans="6:37" ht="24" customHeight="1">
      <c r="F1203" s="8">
        <v>3.2</v>
      </c>
      <c r="G1203" s="7" t="s">
        <v>784</v>
      </c>
      <c r="H1203" s="1" t="s">
        <v>324</v>
      </c>
      <c r="I1203" s="8">
        <f>(C13)</f>
        <v>507</v>
      </c>
      <c r="J1203" s="1" t="s">
        <v>784</v>
      </c>
      <c r="K1203" s="8">
        <f>(F1203*I1203)</f>
        <v>1622.4</v>
      </c>
      <c r="W1203" s="4"/>
      <c r="AA1203">
        <v>6</v>
      </c>
      <c r="AC1203" s="4">
        <f t="shared" si="162"/>
        <v>4.4800000000000004</v>
      </c>
      <c r="AD1203" s="8">
        <f t="shared" si="163"/>
        <v>1982.53</v>
      </c>
      <c r="AE1203" s="51">
        <f>AG1203</f>
        <v>0</v>
      </c>
      <c r="AH1203">
        <v>6</v>
      </c>
      <c r="AJ1203" s="4">
        <f>AC1203</f>
        <v>4.4800000000000004</v>
      </c>
      <c r="AK1203" s="8">
        <f t="shared" si="164"/>
        <v>1120.8599999999999</v>
      </c>
    </row>
    <row r="1204" spans="6:37" ht="24" customHeight="1">
      <c r="F1204" s="8"/>
      <c r="G1204" s="7"/>
      <c r="H1204" s="1"/>
      <c r="I1204" s="8"/>
      <c r="J1204" s="1"/>
      <c r="K1204" s="8"/>
      <c r="W1204" s="4"/>
      <c r="AA1204">
        <v>7</v>
      </c>
      <c r="AC1204" s="4">
        <f t="shared" si="162"/>
        <v>4.4800000000000004</v>
      </c>
      <c r="AD1204" s="8">
        <f t="shared" si="163"/>
        <v>1987.01</v>
      </c>
      <c r="AE1204" s="51"/>
      <c r="AH1204">
        <v>7</v>
      </c>
      <c r="AJ1204" s="4">
        <f>AC1204</f>
        <v>4.4800000000000004</v>
      </c>
      <c r="AK1204" s="8">
        <f t="shared" si="164"/>
        <v>1125.3399999999999</v>
      </c>
    </row>
    <row r="1205" spans="6:37" ht="24" customHeight="1">
      <c r="F1205" s="8"/>
      <c r="G1205" s="7"/>
      <c r="H1205" s="1"/>
      <c r="I1205" s="8"/>
      <c r="J1205" s="1"/>
      <c r="K1205" s="8"/>
      <c r="W1205" s="4"/>
      <c r="AA1205">
        <v>8</v>
      </c>
      <c r="AC1205" s="4">
        <f t="shared" si="162"/>
        <v>4.4800000000000004</v>
      </c>
      <c r="AD1205" s="8">
        <f t="shared" si="163"/>
        <v>1991.49</v>
      </c>
      <c r="AE1205" s="51"/>
      <c r="AH1205">
        <v>8</v>
      </c>
      <c r="AJ1205" s="4">
        <f>AC1205</f>
        <v>4.4800000000000004</v>
      </c>
      <c r="AK1205" s="8">
        <f t="shared" si="164"/>
        <v>1129.82</v>
      </c>
    </row>
    <row r="1206" spans="6:37" ht="24" customHeight="1">
      <c r="F1206" s="8"/>
      <c r="G1206" s="7"/>
      <c r="H1206" s="1"/>
      <c r="I1206" s="8"/>
      <c r="J1206" s="1"/>
      <c r="K1206" s="8"/>
      <c r="W1206" s="4"/>
      <c r="AA1206">
        <v>9</v>
      </c>
      <c r="AC1206" s="4">
        <f t="shared" si="162"/>
        <v>4.4800000000000004</v>
      </c>
      <c r="AD1206" s="8">
        <f t="shared" si="163"/>
        <v>1995.97</v>
      </c>
      <c r="AE1206" s="51"/>
      <c r="AF1206" t="s">
        <v>4840</v>
      </c>
      <c r="AH1206">
        <v>9</v>
      </c>
      <c r="AJ1206" s="4">
        <f>AC1206</f>
        <v>4.4800000000000004</v>
      </c>
      <c r="AK1206" s="8">
        <f t="shared" si="164"/>
        <v>1134.3</v>
      </c>
    </row>
    <row r="1207" spans="6:37" ht="24" customHeight="1">
      <c r="F1207" s="8"/>
      <c r="G1207" s="7"/>
      <c r="H1207" s="1"/>
      <c r="I1207" s="8"/>
      <c r="J1207" s="1"/>
      <c r="K1207" s="8"/>
      <c r="W1207" s="4"/>
      <c r="AA1207">
        <v>10</v>
      </c>
      <c r="AC1207" s="4">
        <f t="shared" si="162"/>
        <v>4.4800000000000004</v>
      </c>
      <c r="AD1207" s="8">
        <f t="shared" si="163"/>
        <v>2000.45</v>
      </c>
      <c r="AE1207" s="51"/>
      <c r="AG1207" s="1"/>
    </row>
    <row r="1208" spans="6:37" ht="24" customHeight="1">
      <c r="F1208" s="8"/>
      <c r="G1208" s="7"/>
      <c r="H1208" s="1"/>
      <c r="I1208" s="8"/>
      <c r="J1208" s="1"/>
      <c r="K1208" s="8"/>
      <c r="W1208" s="4"/>
      <c r="AA1208">
        <v>11</v>
      </c>
      <c r="AC1208" s="4">
        <f t="shared" si="162"/>
        <v>4.4800000000000004</v>
      </c>
      <c r="AD1208" s="8">
        <f t="shared" si="163"/>
        <v>2004.93</v>
      </c>
      <c r="AE1208" s="51"/>
      <c r="AG1208" s="1"/>
    </row>
    <row r="1209" spans="6:37" ht="24" customHeight="1">
      <c r="G1209" s="7" t="s">
        <v>454</v>
      </c>
      <c r="H1209" s="1" t="s">
        <v>455</v>
      </c>
      <c r="I1209" s="1" t="s">
        <v>991</v>
      </c>
      <c r="J1209" s="1" t="s">
        <v>454</v>
      </c>
      <c r="K1209" s="8">
        <v>5</v>
      </c>
      <c r="N1209" s="3"/>
      <c r="Q1209" s="4"/>
      <c r="W1209" s="4"/>
      <c r="Y1209" s="24">
        <v>29.5</v>
      </c>
      <c r="Z1209" s="7" t="s">
        <v>2289</v>
      </c>
      <c r="AA1209" s="33" t="s">
        <v>6355</v>
      </c>
      <c r="AE1209" s="51" t="str">
        <f t="shared" ref="AE1209:AE1277" si="165">AG1209</f>
        <v>|</v>
      </c>
      <c r="AG1209" s="1" t="s">
        <v>2297</v>
      </c>
    </row>
    <row r="1210" spans="6:37" ht="24" customHeight="1">
      <c r="K1210" s="5" t="s">
        <v>1614</v>
      </c>
      <c r="N1210" s="3"/>
      <c r="Q1210" s="4"/>
      <c r="W1210" s="4"/>
      <c r="Z1210" s="3"/>
      <c r="AA1210" s="33" t="s">
        <v>3904</v>
      </c>
      <c r="AE1210" s="51" t="str">
        <f t="shared" si="165"/>
        <v>|</v>
      </c>
      <c r="AG1210" s="1" t="s">
        <v>2297</v>
      </c>
    </row>
    <row r="1211" spans="6:37" ht="24" customHeight="1">
      <c r="H1211" s="1" t="s">
        <v>446</v>
      </c>
      <c r="K1211" s="8">
        <f>SUM(K1200:K1209)</f>
        <v>4957.4799999999996</v>
      </c>
      <c r="N1211" s="3"/>
      <c r="Q1211" s="4"/>
      <c r="W1211" s="4"/>
      <c r="Z1211" s="3"/>
      <c r="AA1211" s="1"/>
      <c r="AE1211" s="51" t="str">
        <f t="shared" si="165"/>
        <v>|</v>
      </c>
      <c r="AG1211" s="1" t="s">
        <v>2297</v>
      </c>
    </row>
    <row r="1212" spans="6:37" ht="36.75" customHeight="1">
      <c r="F1212" t="s">
        <v>991</v>
      </c>
      <c r="K1212" s="5" t="s">
        <v>1614</v>
      </c>
      <c r="N1212" s="3"/>
      <c r="O1212" s="216" t="s">
        <v>1554</v>
      </c>
      <c r="Q1212" s="4"/>
      <c r="W1212" s="4"/>
      <c r="Z1212" s="3"/>
      <c r="AA1212" s="5" t="s">
        <v>1614</v>
      </c>
      <c r="AB1212" s="5" t="s">
        <v>1614</v>
      </c>
      <c r="AC1212" s="10">
        <f>54.96*10.764</f>
        <v>591.59</v>
      </c>
      <c r="AE1212" s="51" t="str">
        <f t="shared" si="165"/>
        <v>|</v>
      </c>
      <c r="AG1212" s="1" t="s">
        <v>2297</v>
      </c>
    </row>
    <row r="1213" spans="6:37" ht="30" customHeight="1">
      <c r="H1213" s="58" t="s">
        <v>561</v>
      </c>
      <c r="K1213" s="38">
        <f>(K1211/10)</f>
        <v>495.75</v>
      </c>
      <c r="N1213" s="3"/>
      <c r="Q1213" s="4"/>
      <c r="W1213" s="4"/>
      <c r="Y1213" s="8">
        <v>10</v>
      </c>
      <c r="Z1213" s="7" t="s">
        <v>620</v>
      </c>
      <c r="AA1213" s="26" t="s">
        <v>6356</v>
      </c>
      <c r="AB1213" s="418">
        <v>1462</v>
      </c>
      <c r="AC1213" s="1" t="s">
        <v>620</v>
      </c>
      <c r="AD1213" s="8">
        <f>(Y1213*AB1213)</f>
        <v>14620</v>
      </c>
      <c r="AE1213" s="51" t="str">
        <f t="shared" si="165"/>
        <v>|</v>
      </c>
      <c r="AG1213" s="1" t="s">
        <v>2297</v>
      </c>
    </row>
    <row r="1214" spans="6:37" ht="24" customHeight="1">
      <c r="K1214" s="5" t="s">
        <v>2090</v>
      </c>
      <c r="N1214" s="3"/>
      <c r="Q1214" s="4"/>
      <c r="S1214" s="416" t="s">
        <v>3545</v>
      </c>
      <c r="W1214" s="4"/>
      <c r="Y1214" s="8">
        <v>0.21</v>
      </c>
      <c r="Z1214" s="7" t="s">
        <v>884</v>
      </c>
      <c r="AA1214" s="1" t="s">
        <v>1909</v>
      </c>
      <c r="AB1214" s="438">
        <f t="shared" ref="AB1214:AB1226" si="166">AB1242</f>
        <v>4986.96</v>
      </c>
      <c r="AC1214" s="1" t="s">
        <v>884</v>
      </c>
      <c r="AD1214" s="8">
        <f>(Y1214*AB1214)</f>
        <v>1047.26</v>
      </c>
      <c r="AE1214" s="51" t="str">
        <f t="shared" si="165"/>
        <v>|</v>
      </c>
      <c r="AG1214" s="1" t="s">
        <v>2297</v>
      </c>
    </row>
    <row r="1215" spans="6:37" ht="24" customHeight="1">
      <c r="F1215" s="2" t="s">
        <v>950</v>
      </c>
      <c r="G1215" s="7" t="s">
        <v>2289</v>
      </c>
      <c r="H1215" s="1" t="s">
        <v>1877</v>
      </c>
      <c r="M1215" s="8">
        <v>10</v>
      </c>
      <c r="N1215" s="7" t="s">
        <v>620</v>
      </c>
      <c r="O1215" s="503" t="s">
        <v>5606</v>
      </c>
      <c r="P1215" s="227">
        <v>653</v>
      </c>
      <c r="Q1215" s="2" t="s">
        <v>620</v>
      </c>
      <c r="R1215" s="8">
        <f>M1215*P1215</f>
        <v>6530</v>
      </c>
      <c r="S1215" s="50">
        <v>694.02</v>
      </c>
      <c r="T1215">
        <f>S1215*M1215</f>
        <v>6940.2</v>
      </c>
      <c r="W1215" s="4"/>
      <c r="Z1215" s="3"/>
      <c r="AA1215" s="1" t="s">
        <v>1910</v>
      </c>
      <c r="AB1215" s="438" t="str">
        <f t="shared" si="166"/>
        <v xml:space="preserve"> </v>
      </c>
      <c r="AC1215" s="10"/>
      <c r="AD1215" s="1" t="s">
        <v>991</v>
      </c>
      <c r="AE1215" s="51" t="str">
        <f t="shared" si="165"/>
        <v>|</v>
      </c>
      <c r="AG1215" s="1" t="s">
        <v>2297</v>
      </c>
    </row>
    <row r="1216" spans="6:37" ht="24" customHeight="1">
      <c r="H1216" s="1" t="s">
        <v>1905</v>
      </c>
      <c r="M1216" s="8">
        <v>0.21</v>
      </c>
      <c r="N1216" s="7" t="s">
        <v>884</v>
      </c>
      <c r="O1216" s="1" t="s">
        <v>1909</v>
      </c>
      <c r="P1216" s="8">
        <f>I1220</f>
        <v>4986.96</v>
      </c>
      <c r="Q1216" s="2" t="s">
        <v>884</v>
      </c>
      <c r="R1216" s="8">
        <f t="shared" ref="R1216:R1225" si="167">(M1216*P1216)</f>
        <v>1047.26</v>
      </c>
      <c r="T1216">
        <f>R1216</f>
        <v>1047.26</v>
      </c>
      <c r="W1216" s="4"/>
      <c r="Y1216" s="8">
        <v>1.1000000000000001</v>
      </c>
      <c r="Z1216" s="7" t="s">
        <v>784</v>
      </c>
      <c r="AA1216" s="1" t="s">
        <v>2044</v>
      </c>
      <c r="AB1216" s="438">
        <f t="shared" si="166"/>
        <v>947</v>
      </c>
      <c r="AC1216" s="1" t="s">
        <v>784</v>
      </c>
      <c r="AD1216" s="8">
        <f>(Y1216*AB1216)</f>
        <v>1041.7</v>
      </c>
      <c r="AE1216" s="51" t="str">
        <f t="shared" si="165"/>
        <v>|</v>
      </c>
      <c r="AG1216" s="1" t="s">
        <v>2297</v>
      </c>
    </row>
    <row r="1217" spans="6:33" ht="24" customHeight="1">
      <c r="H1217" s="5" t="s">
        <v>1614</v>
      </c>
      <c r="M1217" s="8">
        <v>1.1000000000000001</v>
      </c>
      <c r="N1217" s="7" t="s">
        <v>784</v>
      </c>
      <c r="O1217" s="1" t="s">
        <v>2044</v>
      </c>
      <c r="P1217" s="8">
        <f>I1222</f>
        <v>947</v>
      </c>
      <c r="Q1217" s="2" t="s">
        <v>784</v>
      </c>
      <c r="R1217" s="8">
        <f t="shared" si="167"/>
        <v>1041.7</v>
      </c>
      <c r="T1217">
        <f t="shared" ref="T1217:T1225" si="168">R1217</f>
        <v>1041.7</v>
      </c>
      <c r="W1217" s="4"/>
      <c r="Y1217" s="8">
        <v>1.1000000000000001</v>
      </c>
      <c r="Z1217" s="7" t="s">
        <v>784</v>
      </c>
      <c r="AA1217" s="1" t="s">
        <v>1743</v>
      </c>
      <c r="AB1217" s="438">
        <f t="shared" si="166"/>
        <v>884</v>
      </c>
      <c r="AC1217" s="1" t="s">
        <v>784</v>
      </c>
      <c r="AD1217" s="8">
        <f>(Y1217*AB1217)</f>
        <v>972.4</v>
      </c>
      <c r="AE1217" s="51" t="str">
        <f t="shared" si="165"/>
        <v>|</v>
      </c>
      <c r="AG1217" s="1" t="s">
        <v>2297</v>
      </c>
    </row>
    <row r="1218" spans="6:33" ht="24" customHeight="1">
      <c r="F1218" s="8">
        <v>160</v>
      </c>
      <c r="G1218" s="7" t="s">
        <v>1906</v>
      </c>
      <c r="H1218" s="1" t="s">
        <v>1907</v>
      </c>
      <c r="I1218" s="8">
        <f>(C137)</f>
        <v>11907</v>
      </c>
      <c r="J1218" s="1" t="s">
        <v>1506</v>
      </c>
      <c r="K1218" s="8">
        <f>(F1218*I1218)/1000</f>
        <v>1905.12</v>
      </c>
      <c r="M1218" s="8">
        <v>1.1000000000000001</v>
      </c>
      <c r="N1218" s="7" t="s">
        <v>784</v>
      </c>
      <c r="O1218" s="1" t="s">
        <v>1743</v>
      </c>
      <c r="P1218" s="8">
        <f>I1223</f>
        <v>884</v>
      </c>
      <c r="Q1218" s="2" t="s">
        <v>784</v>
      </c>
      <c r="R1218" s="8">
        <f t="shared" si="167"/>
        <v>972.4</v>
      </c>
      <c r="T1218">
        <f t="shared" si="168"/>
        <v>972.4</v>
      </c>
      <c r="W1218" s="4"/>
      <c r="Y1218" s="8">
        <v>2.2000000000000002</v>
      </c>
      <c r="Z1218" s="7" t="s">
        <v>784</v>
      </c>
      <c r="AA1218" s="1" t="s">
        <v>1936</v>
      </c>
      <c r="AB1218" s="438">
        <f t="shared" si="166"/>
        <v>618</v>
      </c>
      <c r="AC1218" s="1" t="s">
        <v>784</v>
      </c>
      <c r="AD1218" s="8">
        <f>(Y1218*AB1218)</f>
        <v>1359.6</v>
      </c>
      <c r="AE1218" s="51" t="str">
        <f t="shared" si="165"/>
        <v>|</v>
      </c>
      <c r="AG1218" s="1" t="s">
        <v>2297</v>
      </c>
    </row>
    <row r="1219" spans="6:33" ht="24" customHeight="1">
      <c r="H1219" s="1" t="s">
        <v>1908</v>
      </c>
      <c r="I1219" s="1" t="s">
        <v>991</v>
      </c>
      <c r="K1219" s="1" t="s">
        <v>991</v>
      </c>
      <c r="M1219" s="8">
        <v>2.2000000000000002</v>
      </c>
      <c r="N1219" s="7" t="s">
        <v>784</v>
      </c>
      <c r="O1219" s="1" t="s">
        <v>1936</v>
      </c>
      <c r="P1219" s="8">
        <f>I1224</f>
        <v>618</v>
      </c>
      <c r="Q1219" s="2" t="s">
        <v>784</v>
      </c>
      <c r="R1219" s="8">
        <f t="shared" si="167"/>
        <v>1359.6</v>
      </c>
      <c r="T1219">
        <f t="shared" si="168"/>
        <v>1359.6</v>
      </c>
      <c r="W1219" s="4"/>
      <c r="Y1219" s="8">
        <v>2.2000000000000002</v>
      </c>
      <c r="Z1219" s="7" t="s">
        <v>784</v>
      </c>
      <c r="AA1219" s="1" t="s">
        <v>324</v>
      </c>
      <c r="AB1219" s="438">
        <f t="shared" si="166"/>
        <v>507</v>
      </c>
      <c r="AC1219" s="1" t="s">
        <v>784</v>
      </c>
      <c r="AD1219" s="8">
        <f>(Y1219*AB1219)</f>
        <v>1115.4000000000001</v>
      </c>
      <c r="AE1219" s="51" t="str">
        <f t="shared" si="165"/>
        <v>|</v>
      </c>
      <c r="AG1219" s="1" t="s">
        <v>2297</v>
      </c>
    </row>
    <row r="1220" spans="6:33" ht="24" customHeight="1">
      <c r="F1220" s="8">
        <v>0.21</v>
      </c>
      <c r="G1220" s="7" t="s">
        <v>884</v>
      </c>
      <c r="H1220" s="1" t="s">
        <v>1909</v>
      </c>
      <c r="I1220" s="8">
        <f>(K32)</f>
        <v>4986.96</v>
      </c>
      <c r="J1220" s="1" t="s">
        <v>884</v>
      </c>
      <c r="K1220" s="8">
        <f>(F1220*I1220)</f>
        <v>1047.26</v>
      </c>
      <c r="M1220" s="8">
        <v>2.2000000000000002</v>
      </c>
      <c r="N1220" s="7" t="s">
        <v>784</v>
      </c>
      <c r="O1220" s="1" t="s">
        <v>324</v>
      </c>
      <c r="P1220" s="8">
        <f>I1225</f>
        <v>507</v>
      </c>
      <c r="Q1220" s="2" t="s">
        <v>784</v>
      </c>
      <c r="R1220" s="8">
        <f t="shared" si="167"/>
        <v>1115.4000000000001</v>
      </c>
      <c r="T1220">
        <f t="shared" si="168"/>
        <v>1115.4000000000001</v>
      </c>
      <c r="W1220" s="4"/>
      <c r="Y1220" s="12">
        <v>20</v>
      </c>
      <c r="Z1220" s="7" t="s">
        <v>1675</v>
      </c>
      <c r="AA1220" s="1" t="s">
        <v>877</v>
      </c>
      <c r="AB1220" s="438">
        <f t="shared" si="166"/>
        <v>6040</v>
      </c>
      <c r="AC1220" s="1" t="s">
        <v>876</v>
      </c>
      <c r="AD1220" s="8">
        <f>(Y1220*AB1220)/1000</f>
        <v>120.8</v>
      </c>
      <c r="AE1220" s="51" t="str">
        <f t="shared" si="165"/>
        <v>|</v>
      </c>
      <c r="AG1220" s="1" t="s">
        <v>2297</v>
      </c>
    </row>
    <row r="1221" spans="6:33" ht="24" customHeight="1">
      <c r="H1221" s="1" t="s">
        <v>1910</v>
      </c>
      <c r="I1221" s="1" t="s">
        <v>991</v>
      </c>
      <c r="K1221" s="1" t="s">
        <v>991</v>
      </c>
      <c r="M1221" s="12">
        <v>20</v>
      </c>
      <c r="N1221" s="7" t="s">
        <v>1675</v>
      </c>
      <c r="O1221" s="1" t="s">
        <v>877</v>
      </c>
      <c r="P1221" s="8">
        <f>I1226</f>
        <v>6040</v>
      </c>
      <c r="Q1221" s="2" t="s">
        <v>876</v>
      </c>
      <c r="R1221" s="8">
        <f>(M1221*P1221)/1000</f>
        <v>120.8</v>
      </c>
      <c r="T1221">
        <f t="shared" si="168"/>
        <v>120.8</v>
      </c>
      <c r="W1221" s="4"/>
      <c r="Y1221" s="12">
        <v>2</v>
      </c>
      <c r="Z1221" s="7" t="s">
        <v>1675</v>
      </c>
      <c r="AA1221" s="1" t="s">
        <v>2117</v>
      </c>
      <c r="AB1221" s="438">
        <f t="shared" si="166"/>
        <v>36.1</v>
      </c>
      <c r="AC1221" s="1" t="s">
        <v>1675</v>
      </c>
      <c r="AD1221" s="8">
        <f>(Y1221*AB1221)</f>
        <v>72.2</v>
      </c>
      <c r="AE1221" s="51" t="str">
        <f t="shared" si="165"/>
        <v>|</v>
      </c>
      <c r="AG1221" s="1" t="s">
        <v>2297</v>
      </c>
    </row>
    <row r="1222" spans="6:33" ht="24" customHeight="1">
      <c r="F1222" s="8">
        <v>1.1000000000000001</v>
      </c>
      <c r="G1222" s="7" t="s">
        <v>784</v>
      </c>
      <c r="H1222" s="1" t="s">
        <v>2044</v>
      </c>
      <c r="I1222" s="8">
        <f>(C10)</f>
        <v>947</v>
      </c>
      <c r="J1222" s="1" t="s">
        <v>784</v>
      </c>
      <c r="K1222" s="8">
        <f>(F1222*I1222)</f>
        <v>1041.7</v>
      </c>
      <c r="M1222" s="12">
        <v>2</v>
      </c>
      <c r="N1222" s="7" t="s">
        <v>1675</v>
      </c>
      <c r="O1222" s="503" t="s">
        <v>1116</v>
      </c>
      <c r="P1222" s="438">
        <f>C608</f>
        <v>24.93</v>
      </c>
      <c r="Q1222" s="2" t="s">
        <v>1675</v>
      </c>
      <c r="R1222" s="8">
        <f t="shared" si="167"/>
        <v>49.86</v>
      </c>
      <c r="T1222">
        <f t="shared" si="168"/>
        <v>49.86</v>
      </c>
      <c r="W1222" s="4"/>
      <c r="Y1222" s="8">
        <v>1.6</v>
      </c>
      <c r="Z1222" s="7" t="s">
        <v>784</v>
      </c>
      <c r="AA1222" s="1" t="s">
        <v>1743</v>
      </c>
      <c r="AB1222" s="438">
        <f t="shared" si="166"/>
        <v>884</v>
      </c>
      <c r="AC1222" s="1" t="s">
        <v>784</v>
      </c>
      <c r="AD1222" s="8">
        <f>(Y1222*AB1222)</f>
        <v>1414.4</v>
      </c>
      <c r="AE1222" s="51" t="str">
        <f t="shared" si="165"/>
        <v>|</v>
      </c>
      <c r="AG1222" s="1" t="s">
        <v>2297</v>
      </c>
    </row>
    <row r="1223" spans="6:33" ht="24" customHeight="1">
      <c r="F1223" s="8">
        <v>1.1000000000000001</v>
      </c>
      <c r="G1223" s="7" t="s">
        <v>784</v>
      </c>
      <c r="H1223" s="1" t="s">
        <v>1743</v>
      </c>
      <c r="I1223" s="8">
        <f>(C11)</f>
        <v>884</v>
      </c>
      <c r="J1223" s="1" t="s">
        <v>784</v>
      </c>
      <c r="K1223" s="8">
        <f>(F1223*I1223)</f>
        <v>972.4</v>
      </c>
      <c r="M1223" s="8">
        <v>1.6</v>
      </c>
      <c r="N1223" s="7" t="s">
        <v>784</v>
      </c>
      <c r="O1223" s="1" t="s">
        <v>1743</v>
      </c>
      <c r="P1223" s="438">
        <f>P1218</f>
        <v>884</v>
      </c>
      <c r="Q1223" s="2" t="s">
        <v>784</v>
      </c>
      <c r="R1223" s="8">
        <f t="shared" si="167"/>
        <v>1414.4</v>
      </c>
      <c r="T1223">
        <f t="shared" si="168"/>
        <v>1414.4</v>
      </c>
      <c r="W1223" s="4"/>
      <c r="Y1223" s="8">
        <v>0.5</v>
      </c>
      <c r="Z1223" s="7" t="s">
        <v>784</v>
      </c>
      <c r="AA1223" s="1" t="s">
        <v>1936</v>
      </c>
      <c r="AB1223" s="438">
        <f t="shared" si="166"/>
        <v>618</v>
      </c>
      <c r="AC1223" s="1" t="s">
        <v>784</v>
      </c>
      <c r="AD1223" s="8">
        <f>(Y1223*AB1223)</f>
        <v>309</v>
      </c>
      <c r="AE1223" s="51" t="str">
        <f t="shared" si="165"/>
        <v>|</v>
      </c>
      <c r="AG1223" s="1" t="s">
        <v>2297</v>
      </c>
    </row>
    <row r="1224" spans="6:33" ht="24" customHeight="1">
      <c r="F1224" s="8">
        <v>2.2000000000000002</v>
      </c>
      <c r="G1224" s="7" t="s">
        <v>784</v>
      </c>
      <c r="H1224" s="1" t="s">
        <v>1936</v>
      </c>
      <c r="I1224" s="8">
        <f>(C12)</f>
        <v>618</v>
      </c>
      <c r="J1224" s="1" t="s">
        <v>784</v>
      </c>
      <c r="K1224" s="8">
        <f>(F1224*I1224)</f>
        <v>1359.6</v>
      </c>
      <c r="M1224" s="8">
        <v>0.5</v>
      </c>
      <c r="N1224" s="7" t="s">
        <v>784</v>
      </c>
      <c r="O1224" s="1" t="s">
        <v>1936</v>
      </c>
      <c r="P1224" s="8">
        <f>P1219</f>
        <v>618</v>
      </c>
      <c r="Q1224" s="2" t="s">
        <v>784</v>
      </c>
      <c r="R1224" s="8">
        <f t="shared" si="167"/>
        <v>309</v>
      </c>
      <c r="T1224">
        <f t="shared" si="168"/>
        <v>309</v>
      </c>
      <c r="W1224" s="4"/>
      <c r="Y1224" s="8">
        <v>1.1000000000000001</v>
      </c>
      <c r="Z1224" s="7" t="s">
        <v>784</v>
      </c>
      <c r="AA1224" s="1" t="s">
        <v>324</v>
      </c>
      <c r="AB1224" s="438">
        <f t="shared" si="166"/>
        <v>507</v>
      </c>
      <c r="AC1224" s="1" t="s">
        <v>784</v>
      </c>
      <c r="AD1224" s="8">
        <f>(Y1224*AB1224)</f>
        <v>557.70000000000005</v>
      </c>
      <c r="AE1224" s="51" t="str">
        <f t="shared" si="165"/>
        <v>|</v>
      </c>
      <c r="AG1224" s="1" t="s">
        <v>2297</v>
      </c>
    </row>
    <row r="1225" spans="6:33" ht="24" customHeight="1">
      <c r="F1225" s="8">
        <v>2.2000000000000002</v>
      </c>
      <c r="G1225" s="7" t="s">
        <v>784</v>
      </c>
      <c r="H1225" s="1" t="s">
        <v>324</v>
      </c>
      <c r="I1225" s="8">
        <f>(C13)</f>
        <v>507</v>
      </c>
      <c r="J1225" s="1" t="s">
        <v>784</v>
      </c>
      <c r="K1225" s="8">
        <f>(F1225*I1225)</f>
        <v>1115.4000000000001</v>
      </c>
      <c r="M1225" s="8">
        <v>1.1000000000000001</v>
      </c>
      <c r="N1225" s="7" t="s">
        <v>784</v>
      </c>
      <c r="O1225" s="1" t="s">
        <v>324</v>
      </c>
      <c r="P1225" s="8">
        <f>P1220</f>
        <v>507</v>
      </c>
      <c r="Q1225" s="2" t="s">
        <v>784</v>
      </c>
      <c r="R1225" s="8">
        <f t="shared" si="167"/>
        <v>557.70000000000005</v>
      </c>
      <c r="T1225">
        <f t="shared" si="168"/>
        <v>557.70000000000005</v>
      </c>
      <c r="W1225" s="4"/>
      <c r="Z1225" s="7" t="s">
        <v>454</v>
      </c>
      <c r="AA1225" s="1" t="s">
        <v>455</v>
      </c>
      <c r="AB1225" s="438">
        <f t="shared" si="166"/>
        <v>0</v>
      </c>
      <c r="AC1225" s="1" t="s">
        <v>454</v>
      </c>
      <c r="AD1225" s="8">
        <v>0</v>
      </c>
      <c r="AE1225" s="51" t="str">
        <f t="shared" si="165"/>
        <v>|</v>
      </c>
      <c r="AG1225" s="1" t="s">
        <v>2297</v>
      </c>
    </row>
    <row r="1226" spans="6:33" ht="24" customHeight="1">
      <c r="F1226" s="12">
        <v>22</v>
      </c>
      <c r="G1226" s="7" t="s">
        <v>1675</v>
      </c>
      <c r="H1226" s="1" t="s">
        <v>877</v>
      </c>
      <c r="I1226" s="8">
        <f>(C67)</f>
        <v>6040</v>
      </c>
      <c r="J1226" s="1" t="s">
        <v>876</v>
      </c>
      <c r="K1226" s="8">
        <f>(F1226*I1226)/1000</f>
        <v>132.88</v>
      </c>
      <c r="N1226" s="7" t="s">
        <v>454</v>
      </c>
      <c r="O1226" s="1" t="s">
        <v>455</v>
      </c>
      <c r="Q1226" s="2" t="s">
        <v>454</v>
      </c>
      <c r="R1226" s="8">
        <v>4.5999999999999996</v>
      </c>
      <c r="S1226" s="50">
        <f>3.27-0.52</f>
        <v>2.75</v>
      </c>
      <c r="T1226">
        <v>2.74</v>
      </c>
      <c r="W1226" s="4"/>
      <c r="Z1226" s="3"/>
      <c r="AB1226" s="438">
        <f t="shared" si="166"/>
        <v>0</v>
      </c>
      <c r="AC1226" s="10"/>
      <c r="AD1226" s="5" t="s">
        <v>1614</v>
      </c>
      <c r="AE1226" s="51" t="str">
        <f t="shared" si="165"/>
        <v>|</v>
      </c>
      <c r="AG1226" s="1" t="s">
        <v>2297</v>
      </c>
    </row>
    <row r="1227" spans="6:33" ht="24" customHeight="1">
      <c r="F1227" s="8">
        <v>1.6</v>
      </c>
      <c r="G1227" s="7" t="s">
        <v>784</v>
      </c>
      <c r="H1227" s="1" t="s">
        <v>1743</v>
      </c>
      <c r="I1227" s="8">
        <f>(C11)</f>
        <v>884</v>
      </c>
      <c r="J1227" s="1" t="s">
        <v>784</v>
      </c>
      <c r="K1227" s="8">
        <f>(F1227*I1227)</f>
        <v>1414.4</v>
      </c>
      <c r="N1227" s="3"/>
      <c r="Q1227" s="4"/>
      <c r="R1227" s="5" t="s">
        <v>1614</v>
      </c>
      <c r="W1227" s="4"/>
      <c r="Z1227" s="3"/>
      <c r="AA1227" s="1" t="s">
        <v>446</v>
      </c>
      <c r="AC1227" s="10"/>
      <c r="AD1227" s="8">
        <f>SUM(AD1213:AD1225)</f>
        <v>22630.46</v>
      </c>
      <c r="AE1227" s="51" t="str">
        <f t="shared" si="165"/>
        <v>|::</v>
      </c>
      <c r="AG1227" s="1" t="s">
        <v>325</v>
      </c>
    </row>
    <row r="1228" spans="6:33" ht="24" customHeight="1">
      <c r="F1228" s="8">
        <v>0.5</v>
      </c>
      <c r="G1228" s="7" t="s">
        <v>784</v>
      </c>
      <c r="H1228" s="1" t="s">
        <v>1936</v>
      </c>
      <c r="I1228" s="8">
        <f>(C12)</f>
        <v>618</v>
      </c>
      <c r="J1228" s="1" t="s">
        <v>784</v>
      </c>
      <c r="K1228" s="8">
        <f>(F1228*I1228)</f>
        <v>309</v>
      </c>
      <c r="N1228" s="3"/>
      <c r="O1228" s="1" t="s">
        <v>446</v>
      </c>
      <c r="Q1228" s="4"/>
      <c r="R1228" s="8">
        <f>SUM(R1215:R1226)</f>
        <v>14522.72</v>
      </c>
      <c r="T1228" s="8">
        <f>SUM(T1215:T1227)</f>
        <v>14931.06</v>
      </c>
      <c r="W1228" s="4"/>
      <c r="Z1228" s="3"/>
      <c r="AC1228" s="10"/>
      <c r="AD1228" s="5" t="s">
        <v>1614</v>
      </c>
      <c r="AE1228" s="51">
        <f t="shared" si="165"/>
        <v>0</v>
      </c>
    </row>
    <row r="1229" spans="6:33" ht="24" customHeight="1">
      <c r="F1229" s="8">
        <v>1.1000000000000001</v>
      </c>
      <c r="G1229" s="7" t="s">
        <v>784</v>
      </c>
      <c r="H1229" s="1" t="s">
        <v>324</v>
      </c>
      <c r="I1229" s="8">
        <f>(C13)</f>
        <v>507</v>
      </c>
      <c r="J1229" s="1" t="s">
        <v>784</v>
      </c>
      <c r="K1229" s="8">
        <f>(F1229*I1229)</f>
        <v>557.70000000000005</v>
      </c>
      <c r="N1229" s="3"/>
      <c r="Q1229" s="4"/>
      <c r="R1229" s="5" t="s">
        <v>1614</v>
      </c>
      <c r="W1229" s="4"/>
      <c r="Z1229" s="3"/>
      <c r="AA1229" s="58" t="s">
        <v>561</v>
      </c>
      <c r="AC1229" s="10"/>
      <c r="AD1229" s="38">
        <f>(AD1227/10)</f>
        <v>2263.0500000000002</v>
      </c>
      <c r="AE1229" s="51">
        <f t="shared" si="165"/>
        <v>0</v>
      </c>
    </row>
    <row r="1230" spans="6:33" ht="24" customHeight="1">
      <c r="F1230" s="1" t="s">
        <v>252</v>
      </c>
      <c r="H1230" s="1" t="s">
        <v>1911</v>
      </c>
      <c r="I1230" s="1" t="s">
        <v>991</v>
      </c>
      <c r="K1230" s="1" t="s">
        <v>991</v>
      </c>
      <c r="N1230" s="3"/>
      <c r="O1230" s="33" t="s">
        <v>561</v>
      </c>
      <c r="Q1230" s="4"/>
      <c r="R1230" s="38">
        <f>(R1228/10)</f>
        <v>1452.27</v>
      </c>
      <c r="S1230" s="50">
        <f>R1230-975.62</f>
        <v>476.65</v>
      </c>
      <c r="T1230" s="38">
        <f>(T1228/10)</f>
        <v>1493.11</v>
      </c>
      <c r="W1230" s="4"/>
      <c r="Z1230" s="3"/>
      <c r="AC1230" s="10"/>
      <c r="AD1230" s="5" t="s">
        <v>2090</v>
      </c>
      <c r="AE1230" s="51" t="str">
        <f t="shared" si="165"/>
        <v>|</v>
      </c>
      <c r="AG1230" s="1" t="s">
        <v>2297</v>
      </c>
    </row>
    <row r="1231" spans="6:33" ht="24" customHeight="1">
      <c r="F1231" s="8">
        <v>1</v>
      </c>
      <c r="G1231" s="7" t="s">
        <v>454</v>
      </c>
      <c r="H1231" s="1" t="s">
        <v>1912</v>
      </c>
      <c r="I1231" s="8">
        <f>(C57)</f>
        <v>28.58</v>
      </c>
      <c r="J1231" s="1" t="s">
        <v>454</v>
      </c>
      <c r="K1231" s="8">
        <f>(F1231*I1231)</f>
        <v>28.58</v>
      </c>
      <c r="N1231" s="3"/>
      <c r="O1231" s="216" t="s">
        <v>3966</v>
      </c>
      <c r="P1231" s="36"/>
      <c r="Q1231" s="4"/>
      <c r="W1231" s="4"/>
      <c r="AE1231" s="51" t="str">
        <f t="shared" si="165"/>
        <v>|</v>
      </c>
      <c r="AG1231" s="1" t="s">
        <v>2297</v>
      </c>
    </row>
    <row r="1232" spans="6:33" ht="24" customHeight="1">
      <c r="F1232" s="8">
        <v>1</v>
      </c>
      <c r="G1232" s="7" t="s">
        <v>454</v>
      </c>
      <c r="H1232" s="1" t="s">
        <v>1913</v>
      </c>
      <c r="I1232" s="8">
        <f>(C58)</f>
        <v>11.9</v>
      </c>
      <c r="J1232" s="1" t="s">
        <v>454</v>
      </c>
      <c r="K1232" s="8">
        <f>(F1232*I1232)</f>
        <v>11.9</v>
      </c>
      <c r="N1232" s="3"/>
      <c r="Q1232" s="4"/>
      <c r="W1232" s="4"/>
      <c r="AE1232" s="51" t="str">
        <f t="shared" si="165"/>
        <v>|</v>
      </c>
      <c r="AG1232" s="1" t="s">
        <v>2297</v>
      </c>
    </row>
    <row r="1233" spans="6:33" ht="24" customHeight="1">
      <c r="F1233" s="8">
        <v>1</v>
      </c>
      <c r="G1233" s="7" t="s">
        <v>454</v>
      </c>
      <c r="H1233" s="1" t="s">
        <v>179</v>
      </c>
      <c r="I1233" s="8">
        <f>(C28)</f>
        <v>86.4</v>
      </c>
      <c r="J1233" s="1" t="s">
        <v>454</v>
      </c>
      <c r="K1233" s="8">
        <f>(F1233*I1233)</f>
        <v>86.4</v>
      </c>
      <c r="M1233" s="399"/>
      <c r="N1233" s="400"/>
      <c r="O1233" s="399"/>
      <c r="P1233" s="399"/>
      <c r="Q1233" s="4"/>
      <c r="W1233" s="4"/>
      <c r="AE1233" s="51" t="str">
        <f t="shared" si="165"/>
        <v>|</v>
      </c>
      <c r="AG1233" s="1" t="s">
        <v>2297</v>
      </c>
    </row>
    <row r="1234" spans="6:33" ht="24" customHeight="1">
      <c r="F1234" s="8">
        <v>1.1000000000000001</v>
      </c>
      <c r="G1234" s="7" t="s">
        <v>784</v>
      </c>
      <c r="H1234" s="1" t="s">
        <v>871</v>
      </c>
      <c r="I1234" s="8">
        <f>(C29)</f>
        <v>729</v>
      </c>
      <c r="J1234" s="1" t="s">
        <v>784</v>
      </c>
      <c r="K1234" s="8">
        <f>(F1234*I1234)</f>
        <v>801.9</v>
      </c>
      <c r="M1234" s="8">
        <v>10</v>
      </c>
      <c r="N1234" s="7" t="s">
        <v>620</v>
      </c>
      <c r="O1234" s="1" t="s">
        <v>5607</v>
      </c>
      <c r="P1234" s="418">
        <v>658</v>
      </c>
      <c r="Q1234" s="2" t="s">
        <v>620</v>
      </c>
      <c r="R1234" s="8">
        <f>M1234*P1234</f>
        <v>6580</v>
      </c>
      <c r="T1234" s="3"/>
      <c r="U1234" s="216" t="s">
        <v>3993</v>
      </c>
      <c r="W1234" s="4"/>
      <c r="AE1234" s="51" t="str">
        <f t="shared" si="165"/>
        <v>|</v>
      </c>
      <c r="AG1234" s="1" t="s">
        <v>2297</v>
      </c>
    </row>
    <row r="1235" spans="6:33" ht="24" customHeight="1">
      <c r="F1235" s="8">
        <v>2.2000000000000002</v>
      </c>
      <c r="G1235" s="7" t="s">
        <v>784</v>
      </c>
      <c r="H1235" s="1" t="s">
        <v>872</v>
      </c>
      <c r="I1235" s="8">
        <f>(C13)</f>
        <v>507</v>
      </c>
      <c r="J1235" s="1" t="s">
        <v>784</v>
      </c>
      <c r="K1235" s="8">
        <f>(F1235*I1235)</f>
        <v>1115.4000000000001</v>
      </c>
      <c r="M1235" s="8">
        <v>0.21</v>
      </c>
      <c r="N1235" s="7" t="s">
        <v>884</v>
      </c>
      <c r="O1235" s="1" t="s">
        <v>1909</v>
      </c>
      <c r="P1235" s="8">
        <f>P1258</f>
        <v>4986.96</v>
      </c>
      <c r="Q1235" s="2" t="s">
        <v>884</v>
      </c>
      <c r="R1235" s="8">
        <f>(M1235*P1235)</f>
        <v>1047.26</v>
      </c>
      <c r="T1235" s="3"/>
      <c r="W1235" s="4"/>
      <c r="AE1235" s="51" t="str">
        <f t="shared" si="165"/>
        <v>|</v>
      </c>
      <c r="AG1235" s="1" t="s">
        <v>2297</v>
      </c>
    </row>
    <row r="1236" spans="6:33" ht="24" customHeight="1">
      <c r="G1236" s="7" t="s">
        <v>454</v>
      </c>
      <c r="H1236" s="1" t="s">
        <v>455</v>
      </c>
      <c r="J1236" s="1" t="s">
        <v>454</v>
      </c>
      <c r="K1236" s="8">
        <v>0</v>
      </c>
      <c r="M1236" s="8">
        <v>1.1000000000000001</v>
      </c>
      <c r="N1236" s="7" t="s">
        <v>784</v>
      </c>
      <c r="O1236" s="1" t="s">
        <v>2044</v>
      </c>
      <c r="P1236" s="8">
        <f t="shared" ref="P1236:P1244" si="169">P1259</f>
        <v>947</v>
      </c>
      <c r="Q1236" s="2" t="s">
        <v>784</v>
      </c>
      <c r="R1236" s="8">
        <f>(M1236*P1236)</f>
        <v>1041.7</v>
      </c>
      <c r="T1236" s="3"/>
      <c r="W1236" s="4"/>
      <c r="AE1236" s="51" t="str">
        <f t="shared" si="165"/>
        <v>|</v>
      </c>
      <c r="AG1236" s="1" t="s">
        <v>2297</v>
      </c>
    </row>
    <row r="1237" spans="6:33" ht="24" customHeight="1">
      <c r="K1237" s="5" t="s">
        <v>1614</v>
      </c>
      <c r="M1237" s="8">
        <v>1.1000000000000001</v>
      </c>
      <c r="N1237" s="7" t="s">
        <v>784</v>
      </c>
      <c r="O1237" s="1" t="s">
        <v>1743</v>
      </c>
      <c r="P1237" s="8">
        <f t="shared" si="169"/>
        <v>884</v>
      </c>
      <c r="Q1237" s="2" t="s">
        <v>784</v>
      </c>
      <c r="R1237" s="8">
        <f>(M1237*P1237)</f>
        <v>972.4</v>
      </c>
      <c r="S1237" s="12">
        <v>10</v>
      </c>
      <c r="T1237" s="7" t="s">
        <v>620</v>
      </c>
      <c r="U1237" s="1" t="s">
        <v>6352</v>
      </c>
      <c r="V1237" s="713">
        <v>658</v>
      </c>
      <c r="W1237" s="2" t="s">
        <v>620</v>
      </c>
      <c r="X1237" s="8">
        <f>S1237*V1237</f>
        <v>6580</v>
      </c>
      <c r="Y1237" s="24">
        <v>29.5</v>
      </c>
      <c r="Z1237" s="7" t="s">
        <v>2289</v>
      </c>
      <c r="AA1237" s="33" t="s">
        <v>3880</v>
      </c>
      <c r="AE1237" s="51" t="str">
        <f t="shared" si="165"/>
        <v>|</v>
      </c>
      <c r="AG1237" s="1" t="s">
        <v>2297</v>
      </c>
    </row>
    <row r="1238" spans="6:33" ht="24" customHeight="1">
      <c r="H1238" s="1" t="s">
        <v>446</v>
      </c>
      <c r="K1238" s="8">
        <f>SUM(K1218:K1236)</f>
        <v>11899.64</v>
      </c>
      <c r="M1238" s="8">
        <v>2.2000000000000002</v>
      </c>
      <c r="N1238" s="7" t="s">
        <v>784</v>
      </c>
      <c r="O1238" s="1" t="s">
        <v>1936</v>
      </c>
      <c r="P1238" s="8">
        <f t="shared" si="169"/>
        <v>618</v>
      </c>
      <c r="Q1238" s="2" t="s">
        <v>784</v>
      </c>
      <c r="R1238" s="8">
        <f>(M1238*P1238)</f>
        <v>1359.6</v>
      </c>
      <c r="S1238" s="12">
        <v>0.21</v>
      </c>
      <c r="T1238" s="7" t="s">
        <v>884</v>
      </c>
      <c r="U1238" s="1" t="s">
        <v>1909</v>
      </c>
      <c r="V1238" s="8">
        <f t="shared" ref="V1238:V1247" si="170">P1258</f>
        <v>4986.96</v>
      </c>
      <c r="W1238" s="2" t="s">
        <v>884</v>
      </c>
      <c r="X1238" s="8">
        <f>(S1238*V1238)</f>
        <v>1047.26</v>
      </c>
      <c r="Z1238" s="3"/>
      <c r="AA1238" s="1"/>
      <c r="AE1238" s="51" t="str">
        <f t="shared" si="165"/>
        <v>|</v>
      </c>
      <c r="AG1238" s="1" t="s">
        <v>2297</v>
      </c>
    </row>
    <row r="1239" spans="6:33" ht="24" customHeight="1">
      <c r="K1239" s="5" t="s">
        <v>1614</v>
      </c>
      <c r="M1239" s="8">
        <v>2.2000000000000002</v>
      </c>
      <c r="N1239" s="7" t="s">
        <v>784</v>
      </c>
      <c r="O1239" s="1" t="s">
        <v>324</v>
      </c>
      <c r="P1239" s="8">
        <f t="shared" si="169"/>
        <v>507</v>
      </c>
      <c r="Q1239" s="2" t="s">
        <v>784</v>
      </c>
      <c r="R1239" s="8">
        <f>(M1239*P1239)</f>
        <v>1115.4000000000001</v>
      </c>
      <c r="S1239" s="12">
        <v>1.1000000000000001</v>
      </c>
      <c r="T1239" s="7" t="s">
        <v>784</v>
      </c>
      <c r="U1239" s="1" t="s">
        <v>2044</v>
      </c>
      <c r="V1239" s="8">
        <f t="shared" si="170"/>
        <v>947</v>
      </c>
      <c r="W1239" s="2" t="s">
        <v>784</v>
      </c>
      <c r="X1239" s="8">
        <f>(S1239*V1239)</f>
        <v>1041.7</v>
      </c>
      <c r="Z1239" s="3"/>
      <c r="AA1239" s="1"/>
      <c r="AE1239" s="51" t="str">
        <f t="shared" si="165"/>
        <v>|</v>
      </c>
      <c r="AG1239" s="1" t="s">
        <v>2297</v>
      </c>
    </row>
    <row r="1240" spans="6:33" ht="24" customHeight="1">
      <c r="F1240" s="1" t="s">
        <v>991</v>
      </c>
      <c r="M1240" s="12">
        <v>20</v>
      </c>
      <c r="N1240" s="7" t="s">
        <v>1675</v>
      </c>
      <c r="O1240" s="1" t="s">
        <v>877</v>
      </c>
      <c r="P1240" s="8">
        <f t="shared" si="169"/>
        <v>6040</v>
      </c>
      <c r="Q1240" s="2" t="s">
        <v>876</v>
      </c>
      <c r="R1240" s="8">
        <f>(M1240*P1240)/1000</f>
        <v>120.8</v>
      </c>
      <c r="S1240" s="12">
        <v>1.1000000000000001</v>
      </c>
      <c r="T1240" s="7" t="s">
        <v>784</v>
      </c>
      <c r="U1240" s="1" t="s">
        <v>1743</v>
      </c>
      <c r="V1240" s="8">
        <f t="shared" si="170"/>
        <v>884</v>
      </c>
      <c r="W1240" s="2" t="s">
        <v>784</v>
      </c>
      <c r="X1240" s="8">
        <f>(S1240*V1240)</f>
        <v>972.4</v>
      </c>
      <c r="Z1240" s="3"/>
      <c r="AA1240" s="5" t="s">
        <v>1614</v>
      </c>
      <c r="AB1240" s="5" t="s">
        <v>1614</v>
      </c>
      <c r="AC1240" s="10"/>
      <c r="AE1240" s="51" t="str">
        <f t="shared" si="165"/>
        <v>|</v>
      </c>
      <c r="AG1240" s="1" t="s">
        <v>2297</v>
      </c>
    </row>
    <row r="1241" spans="6:33" ht="45.75" customHeight="1">
      <c r="H1241" s="58" t="s">
        <v>561</v>
      </c>
      <c r="K1241" s="38">
        <f>(K1238/10)</f>
        <v>1189.96</v>
      </c>
      <c r="M1241" s="12">
        <v>2</v>
      </c>
      <c r="N1241" s="7" t="s">
        <v>1675</v>
      </c>
      <c r="O1241" s="1" t="s">
        <v>1555</v>
      </c>
      <c r="P1241" s="8">
        <f t="shared" si="169"/>
        <v>36.1</v>
      </c>
      <c r="Q1241" s="2" t="s">
        <v>1675</v>
      </c>
      <c r="R1241" s="8">
        <f>(M1241*P1241)</f>
        <v>72.2</v>
      </c>
      <c r="S1241" s="12">
        <v>2.2000000000000002</v>
      </c>
      <c r="T1241" s="7" t="s">
        <v>784</v>
      </c>
      <c r="U1241" s="1" t="s">
        <v>1936</v>
      </c>
      <c r="V1241" s="8">
        <f t="shared" si="170"/>
        <v>618</v>
      </c>
      <c r="W1241" s="2" t="s">
        <v>784</v>
      </c>
      <c r="X1241" s="8">
        <f>(S1241*V1241)</f>
        <v>1359.6</v>
      </c>
      <c r="Y1241" s="8">
        <v>10</v>
      </c>
      <c r="Z1241" s="7" t="s">
        <v>620</v>
      </c>
      <c r="AA1241" s="26" t="s">
        <v>5608</v>
      </c>
      <c r="AB1241" s="418">
        <v>793</v>
      </c>
      <c r="AC1241" s="1" t="s">
        <v>620</v>
      </c>
      <c r="AD1241" s="8">
        <f>(Y1241*AB1241)</f>
        <v>7930</v>
      </c>
      <c r="AE1241" s="51" t="str">
        <f t="shared" si="165"/>
        <v>|</v>
      </c>
      <c r="AG1241" s="1" t="s">
        <v>2297</v>
      </c>
    </row>
    <row r="1242" spans="6:33" ht="24" customHeight="1">
      <c r="F1242" s="1" t="s">
        <v>991</v>
      </c>
      <c r="M1242" s="8">
        <v>1.6</v>
      </c>
      <c r="N1242" s="7" t="s">
        <v>784</v>
      </c>
      <c r="O1242" s="1" t="s">
        <v>1743</v>
      </c>
      <c r="P1242" s="8">
        <f t="shared" si="169"/>
        <v>884</v>
      </c>
      <c r="Q1242" s="2" t="s">
        <v>784</v>
      </c>
      <c r="R1242" s="8">
        <f>(M1242*P1242)</f>
        <v>1414.4</v>
      </c>
      <c r="S1242" s="12">
        <v>2.2000000000000002</v>
      </c>
      <c r="T1242" s="7" t="s">
        <v>784</v>
      </c>
      <c r="U1242" s="1" t="s">
        <v>324</v>
      </c>
      <c r="V1242" s="8">
        <f t="shared" si="170"/>
        <v>507</v>
      </c>
      <c r="W1242" s="2" t="s">
        <v>784</v>
      </c>
      <c r="X1242" s="8">
        <f>(S1242*V1242)</f>
        <v>1115.4000000000001</v>
      </c>
      <c r="Y1242" s="8">
        <v>0.21</v>
      </c>
      <c r="Z1242" s="7" t="s">
        <v>884</v>
      </c>
      <c r="AA1242" s="1" t="s">
        <v>1909</v>
      </c>
      <c r="AB1242" s="8">
        <f>V1238</f>
        <v>4986.96</v>
      </c>
      <c r="AC1242" s="1" t="s">
        <v>884</v>
      </c>
      <c r="AD1242" s="8">
        <f>(Y1242*AB1242)</f>
        <v>1047.26</v>
      </c>
      <c r="AE1242" s="51" t="str">
        <f t="shared" si="165"/>
        <v>|</v>
      </c>
      <c r="AG1242" s="1" t="s">
        <v>2297</v>
      </c>
    </row>
    <row r="1243" spans="6:33" ht="24" customHeight="1">
      <c r="K1243" s="5" t="s">
        <v>2090</v>
      </c>
      <c r="M1243" s="8">
        <v>0.5</v>
      </c>
      <c r="N1243" s="7" t="s">
        <v>784</v>
      </c>
      <c r="O1243" s="1" t="s">
        <v>1936</v>
      </c>
      <c r="P1243" s="8">
        <f t="shared" si="169"/>
        <v>618</v>
      </c>
      <c r="Q1243" s="2" t="s">
        <v>784</v>
      </c>
      <c r="R1243" s="8">
        <f>(M1243*P1243)</f>
        <v>309</v>
      </c>
      <c r="S1243" s="12">
        <v>20</v>
      </c>
      <c r="T1243" s="7" t="s">
        <v>1675</v>
      </c>
      <c r="U1243" s="1" t="s">
        <v>877</v>
      </c>
      <c r="V1243" s="8">
        <f t="shared" si="170"/>
        <v>6040</v>
      </c>
      <c r="W1243" s="2" t="s">
        <v>876</v>
      </c>
      <c r="X1243" s="8">
        <f>(S1243*V1243)/1000</f>
        <v>120.8</v>
      </c>
      <c r="Z1243" s="3"/>
      <c r="AA1243" s="1" t="s">
        <v>1910</v>
      </c>
      <c r="AB1243" s="1" t="s">
        <v>991</v>
      </c>
      <c r="AC1243" s="10"/>
      <c r="AD1243" s="1" t="s">
        <v>991</v>
      </c>
      <c r="AE1243" s="51" t="str">
        <f t="shared" si="165"/>
        <v>|</v>
      </c>
      <c r="AG1243" s="1" t="s">
        <v>2297</v>
      </c>
    </row>
    <row r="1244" spans="6:33" ht="24" customHeight="1">
      <c r="F1244" s="24">
        <v>29.5</v>
      </c>
      <c r="G1244" s="7" t="s">
        <v>2289</v>
      </c>
      <c r="H1244" s="1" t="s">
        <v>1846</v>
      </c>
      <c r="M1244" s="8">
        <v>1.1000000000000001</v>
      </c>
      <c r="N1244" s="7" t="s">
        <v>784</v>
      </c>
      <c r="O1244" s="1" t="s">
        <v>324</v>
      </c>
      <c r="P1244" s="8">
        <f t="shared" si="169"/>
        <v>507</v>
      </c>
      <c r="Q1244" s="2" t="s">
        <v>784</v>
      </c>
      <c r="R1244" s="8">
        <f>(M1244*P1244)</f>
        <v>557.70000000000005</v>
      </c>
      <c r="S1244" s="12">
        <v>2</v>
      </c>
      <c r="T1244" s="7" t="s">
        <v>1675</v>
      </c>
      <c r="U1244" s="1" t="s">
        <v>1555</v>
      </c>
      <c r="V1244" s="8">
        <f t="shared" si="170"/>
        <v>36.1</v>
      </c>
      <c r="W1244" s="2" t="s">
        <v>1675</v>
      </c>
      <c r="X1244" s="8">
        <f>(S1244*V1244)</f>
        <v>72.2</v>
      </c>
      <c r="Y1244" s="8">
        <v>1.1000000000000001</v>
      </c>
      <c r="Z1244" s="7" t="s">
        <v>784</v>
      </c>
      <c r="AA1244" s="1" t="s">
        <v>2044</v>
      </c>
      <c r="AB1244" s="8">
        <f>V1239</f>
        <v>947</v>
      </c>
      <c r="AC1244" s="1" t="s">
        <v>784</v>
      </c>
      <c r="AD1244" s="8">
        <f>(Y1244*AB1244)</f>
        <v>1041.7</v>
      </c>
      <c r="AE1244" s="51" t="str">
        <f t="shared" si="165"/>
        <v>|</v>
      </c>
      <c r="AG1244" s="1" t="s">
        <v>2297</v>
      </c>
    </row>
    <row r="1245" spans="6:33" ht="24" customHeight="1">
      <c r="H1245" s="1" t="s">
        <v>873</v>
      </c>
      <c r="N1245" s="7" t="s">
        <v>454</v>
      </c>
      <c r="O1245" s="1" t="s">
        <v>455</v>
      </c>
      <c r="Q1245" s="2" t="s">
        <v>454</v>
      </c>
      <c r="R1245" s="8">
        <v>0</v>
      </c>
      <c r="S1245" s="12">
        <v>1.6</v>
      </c>
      <c r="T1245" s="7" t="s">
        <v>784</v>
      </c>
      <c r="U1245" s="1" t="s">
        <v>1743</v>
      </c>
      <c r="V1245" s="8">
        <f t="shared" si="170"/>
        <v>884</v>
      </c>
      <c r="W1245" s="2" t="s">
        <v>784</v>
      </c>
      <c r="X1245" s="8">
        <f>(S1245*V1245)</f>
        <v>1414.4</v>
      </c>
      <c r="Y1245" s="8">
        <v>1.1000000000000001</v>
      </c>
      <c r="Z1245" s="7" t="s">
        <v>784</v>
      </c>
      <c r="AA1245" s="1" t="s">
        <v>1743</v>
      </c>
      <c r="AB1245" s="8">
        <f>V1240</f>
        <v>884</v>
      </c>
      <c r="AC1245" s="1" t="s">
        <v>784</v>
      </c>
      <c r="AD1245" s="8">
        <f>(Y1245*AB1245)</f>
        <v>972.4</v>
      </c>
      <c r="AE1245" s="51" t="str">
        <f t="shared" si="165"/>
        <v>|</v>
      </c>
      <c r="AG1245" s="1" t="s">
        <v>2297</v>
      </c>
    </row>
    <row r="1246" spans="6:33" ht="24" customHeight="1">
      <c r="H1246" s="1" t="s">
        <v>1971</v>
      </c>
      <c r="N1246" s="3"/>
      <c r="Q1246" s="4"/>
      <c r="R1246" s="5"/>
      <c r="S1246" s="12">
        <v>0.5</v>
      </c>
      <c r="T1246" s="7" t="s">
        <v>784</v>
      </c>
      <c r="U1246" s="1" t="s">
        <v>1936</v>
      </c>
      <c r="V1246" s="8">
        <f t="shared" si="170"/>
        <v>618</v>
      </c>
      <c r="W1246" s="2" t="s">
        <v>784</v>
      </c>
      <c r="X1246" s="8">
        <f>(S1246*V1246)</f>
        <v>309</v>
      </c>
      <c r="Y1246" s="8">
        <v>2.2000000000000002</v>
      </c>
      <c r="Z1246" s="7" t="s">
        <v>784</v>
      </c>
      <c r="AA1246" s="1" t="s">
        <v>1936</v>
      </c>
      <c r="AB1246" s="8">
        <f>V1241</f>
        <v>618</v>
      </c>
      <c r="AC1246" s="1" t="s">
        <v>784</v>
      </c>
      <c r="AD1246" s="8">
        <f>(Y1246*AB1246)</f>
        <v>1359.6</v>
      </c>
      <c r="AE1246" s="51" t="str">
        <f t="shared" si="165"/>
        <v>|</v>
      </c>
      <c r="AG1246" s="1" t="s">
        <v>2297</v>
      </c>
    </row>
    <row r="1247" spans="6:33" ht="24" customHeight="1">
      <c r="H1247" s="5" t="s">
        <v>1614</v>
      </c>
      <c r="I1247" s="5" t="s">
        <v>1614</v>
      </c>
      <c r="N1247" s="3"/>
      <c r="O1247" s="1" t="s">
        <v>446</v>
      </c>
      <c r="Q1247" s="4"/>
      <c r="R1247" s="8">
        <f>SUM(R1234:R1245)</f>
        <v>14590.46</v>
      </c>
      <c r="S1247" s="12">
        <v>1.1000000000000001</v>
      </c>
      <c r="T1247" s="7" t="s">
        <v>784</v>
      </c>
      <c r="U1247" s="1" t="s">
        <v>324</v>
      </c>
      <c r="V1247" s="8">
        <f t="shared" si="170"/>
        <v>507</v>
      </c>
      <c r="W1247" s="2" t="s">
        <v>784</v>
      </c>
      <c r="X1247" s="8">
        <f>(S1247*V1247)</f>
        <v>557.70000000000005</v>
      </c>
      <c r="Y1247" s="8">
        <v>2.2000000000000002</v>
      </c>
      <c r="Z1247" s="7" t="s">
        <v>784</v>
      </c>
      <c r="AA1247" s="1" t="s">
        <v>324</v>
      </c>
      <c r="AB1247" s="8">
        <f>V1242</f>
        <v>507</v>
      </c>
      <c r="AC1247" s="1" t="s">
        <v>784</v>
      </c>
      <c r="AD1247" s="8">
        <f>(Y1247*AB1247)</f>
        <v>1115.4000000000001</v>
      </c>
      <c r="AE1247" s="51" t="str">
        <f t="shared" si="165"/>
        <v>|</v>
      </c>
      <c r="AG1247" s="1" t="s">
        <v>2297</v>
      </c>
    </row>
    <row r="1248" spans="6:33" ht="24" customHeight="1">
      <c r="F1248" s="8">
        <v>10</v>
      </c>
      <c r="G1248" s="7" t="s">
        <v>620</v>
      </c>
      <c r="H1248" s="1" t="s">
        <v>1972</v>
      </c>
      <c r="I1248" s="63">
        <f>C601</f>
        <v>377.86</v>
      </c>
      <c r="J1248" s="1" t="s">
        <v>620</v>
      </c>
      <c r="K1248" s="8">
        <f>(F1248*I1248)</f>
        <v>3778.6</v>
      </c>
      <c r="N1248" s="3"/>
      <c r="Q1248" s="4"/>
      <c r="R1248" s="5" t="s">
        <v>1614</v>
      </c>
      <c r="T1248" s="7" t="s">
        <v>454</v>
      </c>
      <c r="U1248" s="1" t="s">
        <v>455</v>
      </c>
      <c r="W1248" s="2" t="s">
        <v>454</v>
      </c>
      <c r="X1248" s="8">
        <v>0.18</v>
      </c>
      <c r="Y1248" s="12">
        <v>20</v>
      </c>
      <c r="Z1248" s="7" t="s">
        <v>1675</v>
      </c>
      <c r="AA1248" s="1" t="s">
        <v>877</v>
      </c>
      <c r="AB1248" s="8">
        <f>V1243</f>
        <v>6040</v>
      </c>
      <c r="AC1248" s="1" t="s">
        <v>876</v>
      </c>
      <c r="AD1248" s="8">
        <f>(Y1248*AB1248)/1000</f>
        <v>120.8</v>
      </c>
      <c r="AE1248" s="51" t="str">
        <f t="shared" si="165"/>
        <v>|</v>
      </c>
      <c r="AG1248" s="1" t="s">
        <v>2297</v>
      </c>
    </row>
    <row r="1249" spans="6:33" ht="24" customHeight="1">
      <c r="F1249" s="8">
        <v>0.21</v>
      </c>
      <c r="G1249" s="7" t="s">
        <v>884</v>
      </c>
      <c r="H1249" s="1" t="s">
        <v>1909</v>
      </c>
      <c r="I1249" s="8">
        <f>(K32)</f>
        <v>4986.96</v>
      </c>
      <c r="J1249" s="1" t="s">
        <v>884</v>
      </c>
      <c r="K1249" s="8">
        <f>(F1249*I1249)</f>
        <v>1047.26</v>
      </c>
      <c r="N1249" s="3"/>
      <c r="O1249" s="33" t="s">
        <v>561</v>
      </c>
      <c r="Q1249" s="4"/>
      <c r="R1249" s="38">
        <f>(R1247/10)</f>
        <v>1459.05</v>
      </c>
      <c r="T1249" s="3"/>
      <c r="W1249" s="4"/>
      <c r="X1249" s="5" t="s">
        <v>1614</v>
      </c>
      <c r="Y1249" s="12">
        <v>2</v>
      </c>
      <c r="Z1249" s="7" t="s">
        <v>1675</v>
      </c>
      <c r="AA1249" s="1" t="s">
        <v>2117</v>
      </c>
      <c r="AB1249" s="535">
        <v>36.1</v>
      </c>
      <c r="AC1249" s="1" t="s">
        <v>1675</v>
      </c>
      <c r="AD1249" s="8">
        <f>(Y1249*AB1249)</f>
        <v>72.2</v>
      </c>
      <c r="AE1249" s="51">
        <f t="shared" si="165"/>
        <v>0</v>
      </c>
    </row>
    <row r="1250" spans="6:33" ht="24" customHeight="1">
      <c r="H1250" s="1" t="s">
        <v>1910</v>
      </c>
      <c r="I1250" s="1" t="s">
        <v>991</v>
      </c>
      <c r="K1250" s="1" t="s">
        <v>991</v>
      </c>
      <c r="N1250" s="3"/>
      <c r="Q1250" s="4"/>
      <c r="R1250" s="5"/>
      <c r="T1250" s="3"/>
      <c r="U1250" s="1" t="s">
        <v>446</v>
      </c>
      <c r="W1250" s="4"/>
      <c r="X1250" s="8">
        <f>SUM(X1237:X1248)</f>
        <v>14590.64</v>
      </c>
      <c r="Y1250" s="8">
        <v>1.6</v>
      </c>
      <c r="Z1250" s="7" t="s">
        <v>784</v>
      </c>
      <c r="AA1250" s="1" t="s">
        <v>1743</v>
      </c>
      <c r="AB1250" s="8">
        <f>V1245</f>
        <v>884</v>
      </c>
      <c r="AC1250" s="1" t="s">
        <v>784</v>
      </c>
      <c r="AD1250" s="8">
        <f>(Y1250*AB1250)</f>
        <v>1414.4</v>
      </c>
      <c r="AE1250" s="51" t="str">
        <f t="shared" si="165"/>
        <v>|</v>
      </c>
      <c r="AG1250" s="1" t="s">
        <v>2297</v>
      </c>
    </row>
    <row r="1251" spans="6:33" ht="24" customHeight="1">
      <c r="F1251" s="8">
        <v>1.1000000000000001</v>
      </c>
      <c r="G1251" s="7" t="s">
        <v>784</v>
      </c>
      <c r="H1251" s="1" t="s">
        <v>2044</v>
      </c>
      <c r="I1251" s="8">
        <f>(C10)</f>
        <v>947</v>
      </c>
      <c r="J1251" s="1" t="s">
        <v>784</v>
      </c>
      <c r="K1251" s="8">
        <f>(F1251*I1251)</f>
        <v>1041.7</v>
      </c>
      <c r="N1251" s="3"/>
      <c r="Q1251" s="4"/>
      <c r="R1251" s="5"/>
      <c r="T1251" s="3"/>
      <c r="W1251" s="4"/>
      <c r="X1251" s="5" t="s">
        <v>1614</v>
      </c>
      <c r="Y1251" s="8">
        <v>0.5</v>
      </c>
      <c r="Z1251" s="7" t="s">
        <v>784</v>
      </c>
      <c r="AA1251" s="1" t="s">
        <v>1936</v>
      </c>
      <c r="AB1251" s="8">
        <f>V1246</f>
        <v>618</v>
      </c>
      <c r="AC1251" s="1" t="s">
        <v>784</v>
      </c>
      <c r="AD1251" s="8">
        <f>(Y1251*AB1251)</f>
        <v>309</v>
      </c>
      <c r="AE1251" s="51">
        <f t="shared" si="165"/>
        <v>0</v>
      </c>
    </row>
    <row r="1252" spans="6:33" ht="24" customHeight="1">
      <c r="F1252" s="8">
        <v>1.1000000000000001</v>
      </c>
      <c r="G1252" s="7" t="s">
        <v>784</v>
      </c>
      <c r="H1252" s="1" t="s">
        <v>1743</v>
      </c>
      <c r="I1252" s="8">
        <f>(C11)</f>
        <v>884</v>
      </c>
      <c r="J1252" s="1" t="s">
        <v>784</v>
      </c>
      <c r="K1252" s="8">
        <f>(F1252*I1252)</f>
        <v>972.4</v>
      </c>
      <c r="N1252" s="3"/>
      <c r="Q1252" s="4"/>
      <c r="R1252" s="5"/>
      <c r="T1252" s="3"/>
      <c r="U1252" s="33" t="s">
        <v>561</v>
      </c>
      <c r="W1252" s="4"/>
      <c r="X1252" s="38">
        <f>(X1250/10)</f>
        <v>1459.06</v>
      </c>
      <c r="Y1252" s="8">
        <v>1.1000000000000001</v>
      </c>
      <c r="Z1252" s="7" t="s">
        <v>784</v>
      </c>
      <c r="AA1252" s="1" t="s">
        <v>324</v>
      </c>
      <c r="AB1252" s="8">
        <f>V1247</f>
        <v>507</v>
      </c>
      <c r="AC1252" s="1" t="s">
        <v>784</v>
      </c>
      <c r="AD1252" s="8">
        <f>(Y1252*AB1252)</f>
        <v>557.70000000000005</v>
      </c>
      <c r="AE1252" s="51" t="str">
        <f t="shared" si="165"/>
        <v>|</v>
      </c>
      <c r="AG1252" s="1" t="s">
        <v>2297</v>
      </c>
    </row>
    <row r="1253" spans="6:33" ht="24" customHeight="1">
      <c r="F1253" s="8">
        <v>2.2000000000000002</v>
      </c>
      <c r="G1253" s="7" t="s">
        <v>784</v>
      </c>
      <c r="H1253" s="1" t="s">
        <v>1936</v>
      </c>
      <c r="I1253" s="8">
        <f>(C12)</f>
        <v>618</v>
      </c>
      <c r="J1253" s="1" t="s">
        <v>784</v>
      </c>
      <c r="K1253" s="8">
        <f>(F1253*I1253)</f>
        <v>1359.6</v>
      </c>
      <c r="N1253" s="3"/>
      <c r="Q1253" s="4"/>
      <c r="R1253" s="5"/>
      <c r="W1253" s="4"/>
      <c r="Z1253" s="7" t="s">
        <v>454</v>
      </c>
      <c r="AA1253" s="1" t="s">
        <v>455</v>
      </c>
      <c r="AB1253" s="8">
        <f>V1248</f>
        <v>0</v>
      </c>
      <c r="AC1253" s="1" t="s">
        <v>454</v>
      </c>
      <c r="AD1253" s="8">
        <v>0</v>
      </c>
      <c r="AE1253" s="51" t="str">
        <f t="shared" si="165"/>
        <v>|</v>
      </c>
      <c r="AG1253" s="1" t="s">
        <v>2297</v>
      </c>
    </row>
    <row r="1254" spans="6:33" ht="24" customHeight="1">
      <c r="F1254" s="8">
        <v>2.2000000000000002</v>
      </c>
      <c r="G1254" s="7" t="s">
        <v>784</v>
      </c>
      <c r="H1254" s="1" t="s">
        <v>324</v>
      </c>
      <c r="I1254" s="8">
        <f>(C13)</f>
        <v>507</v>
      </c>
      <c r="J1254" s="1" t="s">
        <v>784</v>
      </c>
      <c r="K1254" s="8">
        <f>(F1254*I1254)</f>
        <v>1115.4000000000001</v>
      </c>
      <c r="M1254" s="723"/>
      <c r="N1254" s="724"/>
      <c r="O1254" s="725" t="s">
        <v>3697</v>
      </c>
      <c r="P1254" s="723"/>
      <c r="Q1254" s="726" t="s">
        <v>3947</v>
      </c>
      <c r="R1254" s="723"/>
      <c r="W1254" s="4"/>
      <c r="Z1254" s="3"/>
      <c r="AC1254" s="10"/>
      <c r="AD1254" s="5" t="s">
        <v>1614</v>
      </c>
      <c r="AE1254" s="51" t="str">
        <f t="shared" si="165"/>
        <v>|</v>
      </c>
      <c r="AG1254" s="1" t="s">
        <v>2297</v>
      </c>
    </row>
    <row r="1255" spans="6:33" ht="24" customHeight="1">
      <c r="F1255" s="12">
        <v>20</v>
      </c>
      <c r="G1255" s="7" t="s">
        <v>1675</v>
      </c>
      <c r="H1255" s="1" t="s">
        <v>877</v>
      </c>
      <c r="I1255" s="8">
        <f>(C67)</f>
        <v>6040</v>
      </c>
      <c r="J1255" s="1" t="s">
        <v>876</v>
      </c>
      <c r="K1255" s="8">
        <f>(F1255*I1255)/1000</f>
        <v>120.8</v>
      </c>
      <c r="M1255" s="723"/>
      <c r="N1255" s="724"/>
      <c r="O1255" s="723"/>
      <c r="P1255" s="723"/>
      <c r="Q1255" s="726"/>
      <c r="R1255" s="723"/>
      <c r="W1255" s="4"/>
      <c r="Z1255" s="3"/>
      <c r="AA1255" s="1" t="s">
        <v>446</v>
      </c>
      <c r="AC1255" s="10"/>
      <c r="AD1255" s="8">
        <f>SUM(AD1241:AD1253)</f>
        <v>15940.46</v>
      </c>
      <c r="AE1255" s="51" t="str">
        <f t="shared" si="165"/>
        <v>|</v>
      </c>
      <c r="AG1255" s="1" t="s">
        <v>2297</v>
      </c>
    </row>
    <row r="1256" spans="6:33" ht="24" customHeight="1">
      <c r="F1256" s="12">
        <v>2</v>
      </c>
      <c r="G1256" s="7" t="s">
        <v>1675</v>
      </c>
      <c r="H1256" s="604" t="s">
        <v>4412</v>
      </c>
      <c r="I1256" s="479">
        <v>36.1</v>
      </c>
      <c r="J1256" s="1" t="s">
        <v>1675</v>
      </c>
      <c r="K1256" s="8">
        <f>(F1256*I1256)</f>
        <v>72.2</v>
      </c>
      <c r="M1256" s="727"/>
      <c r="N1256" s="736"/>
      <c r="O1256" s="727"/>
      <c r="P1256" s="727"/>
      <c r="Q1256" s="726"/>
      <c r="R1256" s="723"/>
      <c r="W1256" s="4"/>
      <c r="Z1256" s="3"/>
      <c r="AC1256" s="10"/>
      <c r="AD1256" s="5" t="s">
        <v>1614</v>
      </c>
      <c r="AE1256" s="51" t="str">
        <f t="shared" si="165"/>
        <v>|</v>
      </c>
      <c r="AG1256" s="1" t="s">
        <v>2297</v>
      </c>
    </row>
    <row r="1257" spans="6:33" ht="24" customHeight="1">
      <c r="F1257" s="8">
        <v>1.6</v>
      </c>
      <c r="G1257" s="7" t="s">
        <v>784</v>
      </c>
      <c r="H1257" s="1" t="s">
        <v>1743</v>
      </c>
      <c r="I1257" s="8">
        <f>(C11)</f>
        <v>884</v>
      </c>
      <c r="J1257" s="1" t="s">
        <v>784</v>
      </c>
      <c r="K1257" s="8">
        <f>(F1257*I1257)</f>
        <v>1414.4</v>
      </c>
      <c r="M1257" s="737">
        <v>10</v>
      </c>
      <c r="N1257" s="738" t="s">
        <v>620</v>
      </c>
      <c r="O1257" s="742" t="s">
        <v>4536</v>
      </c>
      <c r="P1257" s="741">
        <v>421.3</v>
      </c>
      <c r="Q1257" s="728" t="s">
        <v>620</v>
      </c>
      <c r="R1257" s="729">
        <f>M1257*P1257</f>
        <v>4213</v>
      </c>
      <c r="W1257" s="4"/>
      <c r="Z1257" s="3"/>
      <c r="AA1257" s="58" t="s">
        <v>561</v>
      </c>
      <c r="AC1257" s="10"/>
      <c r="AD1257" s="38">
        <f>(AD1255/10)</f>
        <v>1594.05</v>
      </c>
      <c r="AE1257" s="417" t="s">
        <v>3578</v>
      </c>
      <c r="AG1257" s="1" t="s">
        <v>2297</v>
      </c>
    </row>
    <row r="1258" spans="6:33" ht="24" customHeight="1">
      <c r="F1258" s="8">
        <v>0.5</v>
      </c>
      <c r="G1258" s="7" t="s">
        <v>784</v>
      </c>
      <c r="H1258" s="1" t="s">
        <v>1936</v>
      </c>
      <c r="I1258" s="8">
        <f>(C12)</f>
        <v>618</v>
      </c>
      <c r="J1258" s="1" t="s">
        <v>784</v>
      </c>
      <c r="K1258" s="8">
        <f>(F1258*I1258)</f>
        <v>309</v>
      </c>
      <c r="M1258" s="729">
        <v>0.21</v>
      </c>
      <c r="N1258" s="730" t="s">
        <v>884</v>
      </c>
      <c r="O1258" s="731" t="s">
        <v>1909</v>
      </c>
      <c r="P1258" s="729">
        <f t="shared" ref="P1258:P1263" si="171">P1216</f>
        <v>4986.96</v>
      </c>
      <c r="Q1258" s="728" t="s">
        <v>884</v>
      </c>
      <c r="R1258" s="729">
        <f t="shared" ref="R1258:R1267" si="172">(M1258*P1258)</f>
        <v>1047.26</v>
      </c>
      <c r="W1258" s="4"/>
      <c r="Z1258" s="3"/>
      <c r="AC1258" s="10"/>
      <c r="AD1258" s="5" t="s">
        <v>2090</v>
      </c>
      <c r="AE1258" s="51" t="str">
        <f t="shared" si="165"/>
        <v>|</v>
      </c>
      <c r="AG1258" s="1" t="s">
        <v>2297</v>
      </c>
    </row>
    <row r="1259" spans="6:33" ht="24" customHeight="1">
      <c r="F1259" s="8">
        <v>1.1000000000000001</v>
      </c>
      <c r="G1259" s="7" t="s">
        <v>784</v>
      </c>
      <c r="H1259" s="1" t="s">
        <v>324</v>
      </c>
      <c r="I1259" s="8">
        <f>(C13)</f>
        <v>507</v>
      </c>
      <c r="J1259" s="1" t="s">
        <v>784</v>
      </c>
      <c r="K1259" s="8">
        <f>(F1259*I1259)</f>
        <v>557.70000000000005</v>
      </c>
      <c r="M1259" s="729">
        <v>1.1000000000000001</v>
      </c>
      <c r="N1259" s="730" t="s">
        <v>784</v>
      </c>
      <c r="O1259" s="731" t="s">
        <v>2044</v>
      </c>
      <c r="P1259" s="729">
        <f t="shared" si="171"/>
        <v>947</v>
      </c>
      <c r="Q1259" s="728" t="s">
        <v>784</v>
      </c>
      <c r="R1259" s="729">
        <f t="shared" si="172"/>
        <v>1041.7</v>
      </c>
      <c r="W1259" s="4"/>
      <c r="Y1259" s="24">
        <v>29.4</v>
      </c>
      <c r="Z1259" s="7" t="s">
        <v>2289</v>
      </c>
      <c r="AA1259" s="1" t="s">
        <v>3580</v>
      </c>
      <c r="AE1259" s="51" t="str">
        <f t="shared" si="165"/>
        <v>|</v>
      </c>
      <c r="AG1259" s="1" t="s">
        <v>2297</v>
      </c>
    </row>
    <row r="1260" spans="6:33" ht="24" customHeight="1">
      <c r="G1260" s="7" t="s">
        <v>454</v>
      </c>
      <c r="H1260" s="1" t="s">
        <v>455</v>
      </c>
      <c r="J1260" s="1" t="s">
        <v>454</v>
      </c>
      <c r="K1260" s="8">
        <v>0</v>
      </c>
      <c r="M1260" s="729">
        <v>1.1000000000000001</v>
      </c>
      <c r="N1260" s="730" t="s">
        <v>784</v>
      </c>
      <c r="O1260" s="731" t="s">
        <v>1743</v>
      </c>
      <c r="P1260" s="729">
        <f t="shared" si="171"/>
        <v>884</v>
      </c>
      <c r="Q1260" s="728" t="s">
        <v>784</v>
      </c>
      <c r="R1260" s="729">
        <f t="shared" si="172"/>
        <v>972.4</v>
      </c>
      <c r="W1260" s="4"/>
      <c r="Z1260" s="3"/>
      <c r="AA1260" s="1" t="s">
        <v>3581</v>
      </c>
      <c r="AE1260" s="51" t="str">
        <f t="shared" si="165"/>
        <v>|</v>
      </c>
      <c r="AG1260" s="1" t="s">
        <v>2297</v>
      </c>
    </row>
    <row r="1261" spans="6:33" ht="24" customHeight="1">
      <c r="K1261" s="5" t="s">
        <v>1614</v>
      </c>
      <c r="M1261" s="729">
        <v>2.2000000000000002</v>
      </c>
      <c r="N1261" s="730" t="s">
        <v>784</v>
      </c>
      <c r="O1261" s="731" t="s">
        <v>1936</v>
      </c>
      <c r="P1261" s="729">
        <f t="shared" si="171"/>
        <v>618</v>
      </c>
      <c r="Q1261" s="728" t="s">
        <v>784</v>
      </c>
      <c r="R1261" s="729">
        <f t="shared" si="172"/>
        <v>1359.6</v>
      </c>
      <c r="W1261" s="4"/>
      <c r="Z1261" s="3"/>
      <c r="AA1261" s="5" t="s">
        <v>1614</v>
      </c>
      <c r="AE1261" s="51" t="str">
        <f t="shared" si="165"/>
        <v>|</v>
      </c>
      <c r="AG1261" s="1" t="s">
        <v>2297</v>
      </c>
    </row>
    <row r="1262" spans="6:33" ht="24" customHeight="1">
      <c r="H1262" s="1" t="s">
        <v>446</v>
      </c>
      <c r="K1262" s="8">
        <f>SUM(K1248:K1260)</f>
        <v>11789.06</v>
      </c>
      <c r="M1262" s="729">
        <v>2.2000000000000002</v>
      </c>
      <c r="N1262" s="730" t="s">
        <v>784</v>
      </c>
      <c r="O1262" s="731" t="s">
        <v>324</v>
      </c>
      <c r="P1262" s="729">
        <f t="shared" si="171"/>
        <v>507</v>
      </c>
      <c r="Q1262" s="728" t="s">
        <v>784</v>
      </c>
      <c r="R1262" s="729">
        <f t="shared" si="172"/>
        <v>1115.4000000000001</v>
      </c>
      <c r="W1262" s="4"/>
      <c r="Y1262" s="8">
        <v>1.86</v>
      </c>
      <c r="Z1262" s="7" t="s">
        <v>620</v>
      </c>
      <c r="AA1262" s="1" t="s">
        <v>3582</v>
      </c>
      <c r="AB1262" s="63">
        <f>AB1241</f>
        <v>793</v>
      </c>
      <c r="AC1262" s="1" t="str">
        <f>J1269</f>
        <v>SQM</v>
      </c>
      <c r="AD1262" s="8">
        <f t="shared" ref="AD1262:AD1267" si="173">(Y1262*AB1262)</f>
        <v>1474.98</v>
      </c>
      <c r="AE1262" s="51" t="str">
        <f t="shared" si="165"/>
        <v>|</v>
      </c>
      <c r="AG1262" s="1" t="s">
        <v>2297</v>
      </c>
    </row>
    <row r="1263" spans="6:33" ht="24" customHeight="1">
      <c r="K1263" s="5" t="s">
        <v>1614</v>
      </c>
      <c r="M1263" s="732">
        <v>20</v>
      </c>
      <c r="N1263" s="730" t="s">
        <v>1675</v>
      </c>
      <c r="O1263" s="731" t="s">
        <v>877</v>
      </c>
      <c r="P1263" s="729">
        <f t="shared" si="171"/>
        <v>6040</v>
      </c>
      <c r="Q1263" s="728" t="s">
        <v>876</v>
      </c>
      <c r="R1263" s="729">
        <f>(M1263*P1263)/1000</f>
        <v>120.8</v>
      </c>
      <c r="W1263" s="4"/>
      <c r="Y1263" s="8">
        <v>0.4</v>
      </c>
      <c r="Z1263" s="7" t="s">
        <v>1675</v>
      </c>
      <c r="AA1263" s="1" t="s">
        <v>2117</v>
      </c>
      <c r="AB1263" s="169">
        <f>AB1249</f>
        <v>36.1</v>
      </c>
      <c r="AC1263" s="1" t="str">
        <f>J1270</f>
        <v>Kg</v>
      </c>
      <c r="AD1263" s="8">
        <f t="shared" si="173"/>
        <v>14.44</v>
      </c>
      <c r="AE1263" s="51">
        <f t="shared" si="165"/>
        <v>0</v>
      </c>
    </row>
    <row r="1264" spans="6:33" ht="24" customHeight="1">
      <c r="H1264" s="58" t="s">
        <v>561</v>
      </c>
      <c r="K1264" s="38">
        <f>(K1262/10)</f>
        <v>1178.9100000000001</v>
      </c>
      <c r="M1264" s="732">
        <v>2</v>
      </c>
      <c r="N1264" s="730" t="s">
        <v>1675</v>
      </c>
      <c r="O1264" s="731" t="s">
        <v>1555</v>
      </c>
      <c r="P1264" s="729">
        <f>I1256</f>
        <v>36.1</v>
      </c>
      <c r="Q1264" s="728" t="s">
        <v>1675</v>
      </c>
      <c r="R1264" s="729">
        <f t="shared" si="172"/>
        <v>72.2</v>
      </c>
      <c r="W1264" s="4"/>
      <c r="Y1264" s="8">
        <v>0.02</v>
      </c>
      <c r="Z1264" s="7" t="s">
        <v>884</v>
      </c>
      <c r="AA1264" s="1" t="s">
        <v>421</v>
      </c>
      <c r="AB1264" s="8">
        <f>I1271</f>
        <v>6436.56</v>
      </c>
      <c r="AC1264" s="1" t="str">
        <f>J1271</f>
        <v>CUM</v>
      </c>
      <c r="AD1264" s="8">
        <f t="shared" si="173"/>
        <v>128.72999999999999</v>
      </c>
      <c r="AE1264" s="51">
        <f t="shared" si="165"/>
        <v>0</v>
      </c>
    </row>
    <row r="1265" spans="6:33" ht="24" customHeight="1">
      <c r="K1265" s="5" t="s">
        <v>2090</v>
      </c>
      <c r="M1265" s="729">
        <v>1.6</v>
      </c>
      <c r="N1265" s="730" t="s">
        <v>784</v>
      </c>
      <c r="O1265" s="731" t="s">
        <v>1743</v>
      </c>
      <c r="P1265" s="729">
        <f>P1223</f>
        <v>884</v>
      </c>
      <c r="Q1265" s="728" t="s">
        <v>784</v>
      </c>
      <c r="R1265" s="729">
        <f t="shared" si="172"/>
        <v>1414.4</v>
      </c>
      <c r="W1265" s="4"/>
      <c r="Y1265" s="8">
        <v>1</v>
      </c>
      <c r="Z1265" s="7" t="s">
        <v>784</v>
      </c>
      <c r="AA1265" s="1" t="s">
        <v>2044</v>
      </c>
      <c r="AB1265" s="8">
        <f>I1272</f>
        <v>947</v>
      </c>
      <c r="AC1265" s="1" t="str">
        <f>J1272</f>
        <v>NO</v>
      </c>
      <c r="AD1265" s="8">
        <f t="shared" si="173"/>
        <v>947</v>
      </c>
      <c r="AE1265" s="51" t="str">
        <f t="shared" si="165"/>
        <v xml:space="preserve"> </v>
      </c>
      <c r="AG1265" s="1" t="s">
        <v>991</v>
      </c>
    </row>
    <row r="1266" spans="6:33" ht="24" customHeight="1">
      <c r="F1266" s="24">
        <v>29.4</v>
      </c>
      <c r="G1266" s="7" t="s">
        <v>2289</v>
      </c>
      <c r="H1266" s="1" t="s">
        <v>1111</v>
      </c>
      <c r="M1266" s="729">
        <v>0.5</v>
      </c>
      <c r="N1266" s="730" t="s">
        <v>784</v>
      </c>
      <c r="O1266" s="731" t="s">
        <v>1936</v>
      </c>
      <c r="P1266" s="729">
        <f>P1224</f>
        <v>618</v>
      </c>
      <c r="Q1266" s="728" t="s">
        <v>784</v>
      </c>
      <c r="R1266" s="729">
        <f t="shared" si="172"/>
        <v>309</v>
      </c>
      <c r="W1266" s="4"/>
      <c r="Y1266" s="8">
        <v>1</v>
      </c>
      <c r="Z1266" s="7" t="s">
        <v>784</v>
      </c>
      <c r="AA1266" s="1" t="s">
        <v>1719</v>
      </c>
      <c r="AB1266" s="8">
        <f>I1273</f>
        <v>618</v>
      </c>
      <c r="AC1266" s="1" t="str">
        <f>J1273</f>
        <v>NO</v>
      </c>
      <c r="AD1266" s="8">
        <f t="shared" si="173"/>
        <v>618</v>
      </c>
      <c r="AE1266" s="51">
        <f t="shared" si="165"/>
        <v>0</v>
      </c>
    </row>
    <row r="1267" spans="6:33" ht="24" customHeight="1">
      <c r="H1267" s="1" t="s">
        <v>1112</v>
      </c>
      <c r="M1267" s="729">
        <v>1.1000000000000001</v>
      </c>
      <c r="N1267" s="730" t="s">
        <v>784</v>
      </c>
      <c r="O1267" s="731" t="s">
        <v>324</v>
      </c>
      <c r="P1267" s="729">
        <f>P1225</f>
        <v>507</v>
      </c>
      <c r="Q1267" s="728" t="s">
        <v>784</v>
      </c>
      <c r="R1267" s="729">
        <f t="shared" si="172"/>
        <v>557.70000000000005</v>
      </c>
      <c r="W1267" s="4"/>
      <c r="Z1267" s="7" t="s">
        <v>454</v>
      </c>
      <c r="AA1267" s="1" t="s">
        <v>455</v>
      </c>
      <c r="AC1267" s="1" t="s">
        <v>454</v>
      </c>
      <c r="AD1267" s="8">
        <f t="shared" si="173"/>
        <v>0</v>
      </c>
      <c r="AE1267" s="51">
        <f t="shared" si="165"/>
        <v>0</v>
      </c>
    </row>
    <row r="1268" spans="6:33" ht="24" customHeight="1">
      <c r="H1268" s="5" t="s">
        <v>1614</v>
      </c>
      <c r="M1268" s="723"/>
      <c r="N1268" s="730" t="s">
        <v>454</v>
      </c>
      <c r="O1268" s="731" t="s">
        <v>455</v>
      </c>
      <c r="P1268" s="723"/>
      <c r="Q1268" s="728" t="s">
        <v>454</v>
      </c>
      <c r="R1268" s="729">
        <v>0</v>
      </c>
      <c r="W1268" s="4"/>
      <c r="Z1268" s="3"/>
      <c r="AC1268" s="10"/>
      <c r="AD1268" s="5" t="s">
        <v>1614</v>
      </c>
      <c r="AE1268" s="51">
        <f t="shared" si="165"/>
        <v>0</v>
      </c>
    </row>
    <row r="1269" spans="6:33" ht="24" customHeight="1">
      <c r="F1269" s="8">
        <v>1.86</v>
      </c>
      <c r="G1269" s="7" t="s">
        <v>620</v>
      </c>
      <c r="H1269" s="1" t="s">
        <v>1113</v>
      </c>
      <c r="I1269" s="438">
        <f>C602</f>
        <v>415</v>
      </c>
      <c r="J1269" s="1" t="s">
        <v>620</v>
      </c>
      <c r="K1269" s="8">
        <f>(F1269*I1269)</f>
        <v>771.9</v>
      </c>
      <c r="M1269" s="723">
        <f>9.3/0.02</f>
        <v>465</v>
      </c>
      <c r="N1269" s="724"/>
      <c r="O1269" s="723"/>
      <c r="P1269" s="723"/>
      <c r="Q1269" s="726"/>
      <c r="R1269" s="733"/>
      <c r="W1269" s="4"/>
      <c r="Z1269" s="3"/>
      <c r="AA1269" s="1" t="s">
        <v>1720</v>
      </c>
      <c r="AC1269" s="10"/>
      <c r="AD1269" s="8">
        <f>SUM(AD1262:AD1267)</f>
        <v>3183.15</v>
      </c>
      <c r="AE1269" s="51">
        <f t="shared" si="165"/>
        <v>0</v>
      </c>
    </row>
    <row r="1270" spans="6:33" ht="24" customHeight="1">
      <c r="F1270" s="8">
        <v>0.4</v>
      </c>
      <c r="G1270" s="7" t="s">
        <v>1675</v>
      </c>
      <c r="H1270" s="1" t="s">
        <v>2117</v>
      </c>
      <c r="I1270" s="483">
        <f>I1256</f>
        <v>36.1</v>
      </c>
      <c r="J1270" s="1" t="s">
        <v>1675</v>
      </c>
      <c r="K1270" s="8">
        <f>(F1270*I1270)</f>
        <v>14.44</v>
      </c>
      <c r="M1270" s="723"/>
      <c r="N1270" s="724"/>
      <c r="O1270" s="731" t="s">
        <v>446</v>
      </c>
      <c r="P1270" s="723"/>
      <c r="Q1270" s="726"/>
      <c r="R1270" s="729">
        <f>SUM(R1257:R1268)</f>
        <v>12223.46</v>
      </c>
      <c r="W1270" s="4"/>
      <c r="Z1270" s="3"/>
      <c r="AC1270" s="10"/>
      <c r="AD1270" s="5" t="s">
        <v>1614</v>
      </c>
      <c r="AE1270" s="51">
        <f t="shared" si="165"/>
        <v>0</v>
      </c>
    </row>
    <row r="1271" spans="6:33" ht="24" customHeight="1">
      <c r="F1271" s="8">
        <v>0.02</v>
      </c>
      <c r="G1271" s="7" t="s">
        <v>884</v>
      </c>
      <c r="H1271" s="1" t="s">
        <v>421</v>
      </c>
      <c r="I1271" s="8">
        <f>K23</f>
        <v>6436.56</v>
      </c>
      <c r="J1271" s="1" t="s">
        <v>884</v>
      </c>
      <c r="K1271" s="8">
        <f>(F1271*I1271)</f>
        <v>128.72999999999999</v>
      </c>
      <c r="M1271" s="723"/>
      <c r="N1271" s="724"/>
      <c r="O1271" s="723"/>
      <c r="P1271" s="723"/>
      <c r="Q1271" s="726"/>
      <c r="R1271" s="733" t="s">
        <v>1614</v>
      </c>
      <c r="W1271" s="4"/>
      <c r="Z1271" s="3"/>
      <c r="AA1271" s="58" t="s">
        <v>561</v>
      </c>
      <c r="AC1271" s="10"/>
      <c r="AD1271" s="38">
        <f>(AD1269/1.86)</f>
        <v>1711.37</v>
      </c>
      <c r="AE1271" s="51">
        <f t="shared" si="165"/>
        <v>0</v>
      </c>
    </row>
    <row r="1272" spans="6:33" ht="24" customHeight="1">
      <c r="F1272" s="8">
        <v>1</v>
      </c>
      <c r="G1272" s="7" t="s">
        <v>784</v>
      </c>
      <c r="H1272" s="1" t="s">
        <v>2044</v>
      </c>
      <c r="I1272" s="8">
        <f>C10</f>
        <v>947</v>
      </c>
      <c r="J1272" s="1" t="s">
        <v>784</v>
      </c>
      <c r="K1272" s="8">
        <f>(F1272*I1272)</f>
        <v>947</v>
      </c>
      <c r="M1272" s="723"/>
      <c r="N1272" s="724"/>
      <c r="O1272" s="734" t="s">
        <v>561</v>
      </c>
      <c r="P1272" s="723"/>
      <c r="Q1272" s="726"/>
      <c r="R1272" s="735">
        <f>(R1270/10)</f>
        <v>1222.3499999999999</v>
      </c>
      <c r="W1272" s="4"/>
      <c r="Z1272" s="3"/>
      <c r="AC1272" s="10"/>
      <c r="AD1272" s="5" t="s">
        <v>2090</v>
      </c>
      <c r="AE1272" s="51">
        <f t="shared" si="165"/>
        <v>0</v>
      </c>
    </row>
    <row r="1273" spans="6:33" ht="24" customHeight="1">
      <c r="F1273" s="8">
        <v>1</v>
      </c>
      <c r="G1273" s="7" t="s">
        <v>784</v>
      </c>
      <c r="H1273" s="1" t="s">
        <v>1719</v>
      </c>
      <c r="I1273" s="8">
        <f>C12</f>
        <v>618</v>
      </c>
      <c r="J1273" s="1" t="s">
        <v>784</v>
      </c>
      <c r="K1273" s="8">
        <f>(F1273*I1273)</f>
        <v>618</v>
      </c>
      <c r="S1273" s="24">
        <v>29.5</v>
      </c>
      <c r="T1273" s="7" t="s">
        <v>2289</v>
      </c>
      <c r="U1273" s="1" t="s">
        <v>3674</v>
      </c>
      <c r="W1273" s="4"/>
      <c r="AE1273" s="51">
        <f t="shared" si="165"/>
        <v>0</v>
      </c>
    </row>
    <row r="1274" spans="6:33" ht="24" customHeight="1">
      <c r="G1274" s="7" t="s">
        <v>454</v>
      </c>
      <c r="H1274" s="1" t="s">
        <v>455</v>
      </c>
      <c r="J1274" s="1" t="s">
        <v>454</v>
      </c>
      <c r="K1274" s="8"/>
      <c r="S1274"/>
      <c r="T1274" s="3"/>
      <c r="U1274" s="1"/>
      <c r="W1274" s="4"/>
      <c r="AE1274" s="51">
        <f t="shared" si="165"/>
        <v>0</v>
      </c>
    </row>
    <row r="1275" spans="6:33" ht="24" customHeight="1">
      <c r="K1275" s="5" t="s">
        <v>1614</v>
      </c>
      <c r="S1275"/>
      <c r="T1275" s="3"/>
      <c r="U1275" s="1"/>
      <c r="W1275" s="4"/>
      <c r="AC1275" s="10"/>
      <c r="AE1275" s="51">
        <f t="shared" si="165"/>
        <v>0</v>
      </c>
    </row>
    <row r="1276" spans="6:33" ht="24" customHeight="1">
      <c r="H1276" s="1" t="s">
        <v>1720</v>
      </c>
      <c r="K1276" s="8">
        <f>SUM(K1269:K1274)</f>
        <v>2480.0700000000002</v>
      </c>
      <c r="S1276"/>
      <c r="T1276" s="3"/>
      <c r="U1276" s="5" t="s">
        <v>1614</v>
      </c>
      <c r="V1276" s="5" t="s">
        <v>1614</v>
      </c>
      <c r="W1276" s="4"/>
      <c r="AC1276" s="10"/>
      <c r="AE1276" s="51">
        <f t="shared" si="165"/>
        <v>0</v>
      </c>
    </row>
    <row r="1277" spans="6:33" ht="40.5" customHeight="1">
      <c r="K1277" s="5" t="s">
        <v>1614</v>
      </c>
      <c r="S1277" s="8">
        <v>10</v>
      </c>
      <c r="T1277" s="7" t="s">
        <v>620</v>
      </c>
      <c r="U1277" s="26" t="s">
        <v>3683</v>
      </c>
      <c r="V1277" s="535">
        <v>538.21</v>
      </c>
      <c r="W1277" s="2" t="s">
        <v>620</v>
      </c>
      <c r="X1277" s="8">
        <f>(S1277*V1277)</f>
        <v>5382.1</v>
      </c>
      <c r="AC1277" s="10"/>
      <c r="AE1277" s="51">
        <f t="shared" si="165"/>
        <v>0</v>
      </c>
    </row>
    <row r="1278" spans="6:33" ht="24" customHeight="1">
      <c r="H1278" s="58" t="s">
        <v>561</v>
      </c>
      <c r="K1278" s="38">
        <f>(K1276/1.86)</f>
        <v>1333.37</v>
      </c>
      <c r="S1278" s="8">
        <v>0.21</v>
      </c>
      <c r="T1278" s="7" t="s">
        <v>884</v>
      </c>
      <c r="U1278" s="1" t="s">
        <v>1909</v>
      </c>
      <c r="V1278" s="63">
        <f t="shared" ref="V1278:V1288" si="174">I1249</f>
        <v>4986.96</v>
      </c>
      <c r="W1278" s="2" t="s">
        <v>884</v>
      </c>
      <c r="X1278" s="8">
        <f>(S1278*V1278)</f>
        <v>1047.26</v>
      </c>
      <c r="AE1278" s="51">
        <f t="shared" ref="AE1278:AE1341" si="175">AG1278</f>
        <v>0</v>
      </c>
    </row>
    <row r="1279" spans="6:33" ht="24" customHeight="1">
      <c r="K1279" s="5" t="s">
        <v>2090</v>
      </c>
      <c r="S1279"/>
      <c r="T1279" s="3"/>
      <c r="U1279" s="1" t="s">
        <v>1910</v>
      </c>
      <c r="V1279" s="63" t="str">
        <f t="shared" si="174"/>
        <v xml:space="preserve"> </v>
      </c>
      <c r="W1279" s="4"/>
      <c r="X1279" s="1" t="s">
        <v>991</v>
      </c>
      <c r="AE1279" s="51">
        <f t="shared" si="175"/>
        <v>0</v>
      </c>
    </row>
    <row r="1280" spans="6:33" ht="24" customHeight="1">
      <c r="F1280" s="24"/>
      <c r="G1280" s="7" t="s">
        <v>2289</v>
      </c>
      <c r="H1280" s="1" t="s">
        <v>3675</v>
      </c>
      <c r="S1280" s="8">
        <v>1.1000000000000001</v>
      </c>
      <c r="T1280" s="7" t="s">
        <v>784</v>
      </c>
      <c r="U1280" s="1" t="s">
        <v>2044</v>
      </c>
      <c r="V1280" s="63">
        <f t="shared" si="174"/>
        <v>947</v>
      </c>
      <c r="W1280" s="2" t="s">
        <v>784</v>
      </c>
      <c r="X1280" s="8">
        <f>(S1280*V1280)</f>
        <v>1041.7</v>
      </c>
      <c r="AE1280" s="51">
        <f t="shared" si="175"/>
        <v>0</v>
      </c>
    </row>
    <row r="1281" spans="6:31" ht="24" customHeight="1">
      <c r="H1281" s="1"/>
      <c r="S1281" s="8">
        <v>1.1000000000000001</v>
      </c>
      <c r="T1281" s="7" t="s">
        <v>784</v>
      </c>
      <c r="U1281" s="1" t="s">
        <v>1743</v>
      </c>
      <c r="V1281" s="63">
        <f t="shared" si="174"/>
        <v>884</v>
      </c>
      <c r="W1281" s="2" t="s">
        <v>784</v>
      </c>
      <c r="X1281" s="8">
        <f>(S1281*V1281)</f>
        <v>972.4</v>
      </c>
      <c r="AE1281" s="51">
        <f t="shared" si="175"/>
        <v>0</v>
      </c>
    </row>
    <row r="1282" spans="6:31" ht="24" customHeight="1">
      <c r="H1282" s="5" t="s">
        <v>1614</v>
      </c>
      <c r="S1282" s="8">
        <v>2.2000000000000002</v>
      </c>
      <c r="T1282" s="7" t="s">
        <v>784</v>
      </c>
      <c r="U1282" s="1" t="s">
        <v>1936</v>
      </c>
      <c r="V1282" s="63">
        <f t="shared" si="174"/>
        <v>618</v>
      </c>
      <c r="W1282" s="2" t="s">
        <v>784</v>
      </c>
      <c r="X1282" s="8">
        <f>(S1282*V1282)</f>
        <v>1359.6</v>
      </c>
      <c r="AE1282" s="51">
        <f t="shared" si="175"/>
        <v>0</v>
      </c>
    </row>
    <row r="1283" spans="6:31" ht="24" customHeight="1">
      <c r="F1283" s="8">
        <v>1.86</v>
      </c>
      <c r="G1283" s="7" t="s">
        <v>620</v>
      </c>
      <c r="H1283" s="1" t="s">
        <v>3684</v>
      </c>
      <c r="I1283" s="535">
        <v>699.4</v>
      </c>
      <c r="J1283" s="1" t="s">
        <v>620</v>
      </c>
      <c r="K1283" s="8">
        <f>(F1283*I1283)</f>
        <v>1300.8800000000001</v>
      </c>
      <c r="S1283" s="8">
        <v>2.2000000000000002</v>
      </c>
      <c r="T1283" s="7" t="s">
        <v>784</v>
      </c>
      <c r="U1283" s="1" t="s">
        <v>324</v>
      </c>
      <c r="V1283" s="63">
        <f t="shared" si="174"/>
        <v>507</v>
      </c>
      <c r="W1283" s="2" t="s">
        <v>784</v>
      </c>
      <c r="X1283" s="8">
        <f>(S1283*V1283)</f>
        <v>1115.4000000000001</v>
      </c>
      <c r="AE1283" s="51">
        <f t="shared" si="175"/>
        <v>0</v>
      </c>
    </row>
    <row r="1284" spans="6:31" ht="24" customHeight="1">
      <c r="F1284" s="8">
        <v>0.4</v>
      </c>
      <c r="G1284" s="7" t="s">
        <v>1675</v>
      </c>
      <c r="H1284" s="1" t="s">
        <v>394</v>
      </c>
      <c r="I1284" s="528">
        <f>C67</f>
        <v>6040</v>
      </c>
      <c r="J1284" s="1" t="s">
        <v>1675</v>
      </c>
      <c r="K1284" s="8">
        <f>(F1284*I1284)</f>
        <v>2416</v>
      </c>
      <c r="S1284" s="12">
        <v>20</v>
      </c>
      <c r="T1284" s="7" t="s">
        <v>1675</v>
      </c>
      <c r="U1284" s="1" t="s">
        <v>877</v>
      </c>
      <c r="V1284" s="63">
        <f t="shared" si="174"/>
        <v>6040</v>
      </c>
      <c r="W1284" s="2" t="s">
        <v>876</v>
      </c>
      <c r="X1284" s="8">
        <f>(S1284*V1284)/1000</f>
        <v>120.8</v>
      </c>
      <c r="AE1284" s="51">
        <f t="shared" si="175"/>
        <v>0</v>
      </c>
    </row>
    <row r="1285" spans="6:31" ht="24" customHeight="1">
      <c r="F1285" s="8">
        <v>0.02</v>
      </c>
      <c r="G1285" s="7" t="s">
        <v>884</v>
      </c>
      <c r="H1285" s="1" t="s">
        <v>421</v>
      </c>
      <c r="I1285" s="8">
        <f>I1271</f>
        <v>6436.56</v>
      </c>
      <c r="J1285" s="1" t="s">
        <v>884</v>
      </c>
      <c r="K1285" s="8">
        <f>(F1285*I1285)</f>
        <v>128.72999999999999</v>
      </c>
      <c r="S1285" s="12">
        <v>2</v>
      </c>
      <c r="T1285" s="7" t="s">
        <v>1675</v>
      </c>
      <c r="U1285" s="1" t="s">
        <v>2117</v>
      </c>
      <c r="V1285" s="63">
        <f t="shared" si="174"/>
        <v>36.1</v>
      </c>
      <c r="W1285" s="2" t="s">
        <v>1675</v>
      </c>
      <c r="X1285" s="8">
        <f>(S1285*V1285)</f>
        <v>72.2</v>
      </c>
      <c r="AE1285" s="51">
        <f t="shared" si="175"/>
        <v>0</v>
      </c>
    </row>
    <row r="1286" spans="6:31" ht="24" customHeight="1">
      <c r="F1286" s="8">
        <v>1</v>
      </c>
      <c r="G1286" s="7" t="s">
        <v>784</v>
      </c>
      <c r="H1286" s="1" t="s">
        <v>2044</v>
      </c>
      <c r="I1286" s="8">
        <f>I1272</f>
        <v>947</v>
      </c>
      <c r="J1286" s="1" t="s">
        <v>784</v>
      </c>
      <c r="K1286" s="8">
        <f>(F1286*I1286)</f>
        <v>947</v>
      </c>
      <c r="S1286" s="8">
        <v>1.6</v>
      </c>
      <c r="T1286" s="7" t="s">
        <v>784</v>
      </c>
      <c r="U1286" s="1" t="s">
        <v>1743</v>
      </c>
      <c r="V1286" s="63">
        <f t="shared" si="174"/>
        <v>884</v>
      </c>
      <c r="W1286" s="2" t="s">
        <v>784</v>
      </c>
      <c r="X1286" s="8">
        <f>(S1286*V1286)</f>
        <v>1414.4</v>
      </c>
      <c r="AE1286" s="51">
        <f t="shared" si="175"/>
        <v>0</v>
      </c>
    </row>
    <row r="1287" spans="6:31" ht="24" customHeight="1">
      <c r="F1287" s="8">
        <v>1</v>
      </c>
      <c r="G1287" s="7" t="s">
        <v>784</v>
      </c>
      <c r="H1287" s="1" t="s">
        <v>1719</v>
      </c>
      <c r="I1287" s="8">
        <f>I1273</f>
        <v>618</v>
      </c>
      <c r="J1287" s="1" t="s">
        <v>784</v>
      </c>
      <c r="K1287" s="8">
        <f>(F1287*I1287)</f>
        <v>618</v>
      </c>
      <c r="S1287" s="8">
        <v>0.5</v>
      </c>
      <c r="T1287" s="7" t="s">
        <v>784</v>
      </c>
      <c r="U1287" s="1" t="s">
        <v>1936</v>
      </c>
      <c r="V1287" s="63">
        <f t="shared" si="174"/>
        <v>618</v>
      </c>
      <c r="W1287" s="2" t="s">
        <v>784</v>
      </c>
      <c r="X1287" s="8">
        <f>(S1287*V1287)</f>
        <v>309</v>
      </c>
      <c r="AE1287" s="51">
        <f t="shared" si="175"/>
        <v>0</v>
      </c>
    </row>
    <row r="1288" spans="6:31" ht="24" customHeight="1">
      <c r="G1288" s="7" t="s">
        <v>454</v>
      </c>
      <c r="H1288" s="1" t="s">
        <v>455</v>
      </c>
      <c r="J1288" s="1" t="s">
        <v>454</v>
      </c>
      <c r="K1288" s="8"/>
      <c r="S1288" s="8">
        <v>1.1000000000000001</v>
      </c>
      <c r="T1288" s="7" t="s">
        <v>784</v>
      </c>
      <c r="U1288" s="1" t="s">
        <v>324</v>
      </c>
      <c r="V1288" s="63">
        <f t="shared" si="174"/>
        <v>507</v>
      </c>
      <c r="W1288" s="2" t="s">
        <v>784</v>
      </c>
      <c r="X1288" s="8">
        <f>(S1288*V1288)</f>
        <v>557.70000000000005</v>
      </c>
      <c r="AE1288" s="51">
        <f t="shared" si="175"/>
        <v>0</v>
      </c>
    </row>
    <row r="1289" spans="6:31" ht="24" customHeight="1">
      <c r="K1289" s="5" t="s">
        <v>1614</v>
      </c>
      <c r="S1289"/>
      <c r="T1289" s="7" t="s">
        <v>454</v>
      </c>
      <c r="U1289" s="1" t="s">
        <v>455</v>
      </c>
      <c r="W1289" s="2" t="s">
        <v>454</v>
      </c>
      <c r="X1289" s="8">
        <v>0</v>
      </c>
      <c r="AE1289" s="51">
        <f t="shared" si="175"/>
        <v>0</v>
      </c>
    </row>
    <row r="1290" spans="6:31" ht="24" customHeight="1">
      <c r="H1290" s="1" t="s">
        <v>1720</v>
      </c>
      <c r="K1290" s="8">
        <f>SUM(K1283:K1288)</f>
        <v>5410.61</v>
      </c>
      <c r="S1290"/>
      <c r="T1290" s="3"/>
      <c r="W1290" s="4"/>
      <c r="X1290" s="5" t="s">
        <v>1614</v>
      </c>
      <c r="AE1290" s="51">
        <f t="shared" si="175"/>
        <v>0</v>
      </c>
    </row>
    <row r="1291" spans="6:31" ht="24" customHeight="1">
      <c r="K1291" s="5" t="s">
        <v>1614</v>
      </c>
      <c r="S1291"/>
      <c r="T1291" s="3"/>
      <c r="U1291" s="1" t="s">
        <v>446</v>
      </c>
      <c r="W1291" s="4"/>
      <c r="X1291" s="8">
        <f>SUM(X1277:X1289)</f>
        <v>13392.56</v>
      </c>
      <c r="AE1291" s="51">
        <f t="shared" si="175"/>
        <v>0</v>
      </c>
    </row>
    <row r="1292" spans="6:31" ht="24" customHeight="1">
      <c r="H1292" s="58" t="s">
        <v>561</v>
      </c>
      <c r="K1292" s="38">
        <f>(K1290/1.86)</f>
        <v>2908.93</v>
      </c>
      <c r="S1292"/>
      <c r="T1292" s="3"/>
      <c r="W1292" s="4"/>
      <c r="X1292" s="5" t="s">
        <v>1614</v>
      </c>
      <c r="AE1292" s="51">
        <f t="shared" si="175"/>
        <v>0</v>
      </c>
    </row>
    <row r="1293" spans="6:31" ht="24" customHeight="1">
      <c r="K1293" s="5" t="s">
        <v>2090</v>
      </c>
      <c r="U1293" s="58" t="s">
        <v>561</v>
      </c>
      <c r="W1293" s="4"/>
      <c r="X1293" s="38">
        <f>(X1291/10)</f>
        <v>1339.26</v>
      </c>
      <c r="AE1293" s="51">
        <f t="shared" si="175"/>
        <v>0</v>
      </c>
    </row>
    <row r="1294" spans="6:31" ht="24" customHeight="1">
      <c r="K1294" s="5"/>
      <c r="W1294" s="4"/>
      <c r="X1294" s="5" t="s">
        <v>2090</v>
      </c>
      <c r="AE1294" s="51">
        <f t="shared" si="175"/>
        <v>0</v>
      </c>
    </row>
    <row r="1295" spans="6:31" ht="24" customHeight="1">
      <c r="K1295" s="5"/>
      <c r="W1295" s="4"/>
      <c r="AE1295" s="51">
        <f t="shared" si="175"/>
        <v>0</v>
      </c>
    </row>
    <row r="1296" spans="6:31" ht="24" customHeight="1">
      <c r="K1296" s="5"/>
      <c r="M1296" s="2"/>
      <c r="N1296" s="7" t="s">
        <v>2289</v>
      </c>
      <c r="O1296" s="1" t="s">
        <v>1549</v>
      </c>
      <c r="Q1296" s="4"/>
      <c r="S1296" s="30">
        <v>15.1</v>
      </c>
      <c r="T1296" s="7" t="s">
        <v>1790</v>
      </c>
      <c r="U1296" s="1" t="s">
        <v>3692</v>
      </c>
      <c r="W1296" s="4"/>
      <c r="AE1296" s="51">
        <f t="shared" si="175"/>
        <v>0</v>
      </c>
    </row>
    <row r="1297" spans="6:31" ht="24" customHeight="1">
      <c r="K1297" s="5"/>
      <c r="N1297" s="3"/>
      <c r="O1297" s="1" t="s">
        <v>1550</v>
      </c>
      <c r="Q1297" s="4"/>
      <c r="S1297"/>
      <c r="T1297" s="3"/>
      <c r="U1297" s="1" t="s">
        <v>2319</v>
      </c>
      <c r="W1297" s="4"/>
      <c r="AE1297" s="51">
        <f t="shared" si="175"/>
        <v>0</v>
      </c>
    </row>
    <row r="1298" spans="6:31" ht="24" customHeight="1">
      <c r="F1298" s="2" t="s">
        <v>209</v>
      </c>
      <c r="G1298" s="7" t="s">
        <v>2289</v>
      </c>
      <c r="H1298" s="1" t="s">
        <v>1957</v>
      </c>
      <c r="N1298" s="3"/>
      <c r="O1298" s="33" t="s">
        <v>1551</v>
      </c>
      <c r="Q1298" s="4"/>
      <c r="S1298" s="8">
        <v>10</v>
      </c>
      <c r="T1298" s="7" t="s">
        <v>2321</v>
      </c>
      <c r="U1298" s="1" t="s">
        <v>5609</v>
      </c>
      <c r="V1298" s="418">
        <v>1626</v>
      </c>
      <c r="W1298" s="2" t="s">
        <v>2321</v>
      </c>
      <c r="X1298" s="8">
        <f t="shared" ref="X1298:X1304" si="176">(S1298*V1298)</f>
        <v>16260</v>
      </c>
      <c r="AE1298" s="51">
        <f t="shared" si="175"/>
        <v>0</v>
      </c>
    </row>
    <row r="1299" spans="6:31" ht="24" customHeight="1">
      <c r="H1299" s="1" t="s">
        <v>2271</v>
      </c>
      <c r="N1299" s="3"/>
      <c r="O1299" s="5" t="s">
        <v>1614</v>
      </c>
      <c r="Q1299" s="4"/>
      <c r="S1299" s="8">
        <v>0.21</v>
      </c>
      <c r="T1299" s="7" t="s">
        <v>884</v>
      </c>
      <c r="U1299" s="1" t="s">
        <v>799</v>
      </c>
      <c r="V1299" s="6">
        <f>P1333</f>
        <v>4986.96</v>
      </c>
      <c r="W1299" s="2" t="s">
        <v>884</v>
      </c>
      <c r="X1299" s="8">
        <f t="shared" si="176"/>
        <v>1047.26</v>
      </c>
      <c r="AE1299" s="51">
        <f t="shared" si="175"/>
        <v>0</v>
      </c>
    </row>
    <row r="1300" spans="6:31" ht="24" customHeight="1">
      <c r="H1300" s="1" t="s">
        <v>1721</v>
      </c>
      <c r="M1300" s="8">
        <v>3.2</v>
      </c>
      <c r="N1300" s="7" t="s">
        <v>1675</v>
      </c>
      <c r="O1300" s="503" t="s">
        <v>1219</v>
      </c>
      <c r="P1300" s="535">
        <v>225</v>
      </c>
      <c r="Q1300" s="2" t="s">
        <v>1675</v>
      </c>
      <c r="R1300" s="8">
        <f>(M1300*P1300)</f>
        <v>720</v>
      </c>
      <c r="S1300" s="8">
        <v>1.1000000000000001</v>
      </c>
      <c r="T1300" s="7" t="s">
        <v>569</v>
      </c>
      <c r="U1300" s="1" t="s">
        <v>570</v>
      </c>
      <c r="V1300" s="6">
        <f>P1334</f>
        <v>947</v>
      </c>
      <c r="W1300" s="2" t="s">
        <v>1422</v>
      </c>
      <c r="X1300" s="8">
        <f t="shared" si="176"/>
        <v>1041.7</v>
      </c>
      <c r="AE1300" s="51">
        <f t="shared" si="175"/>
        <v>0</v>
      </c>
    </row>
    <row r="1301" spans="6:31" ht="24" customHeight="1">
      <c r="H1301" s="1" t="s">
        <v>733</v>
      </c>
      <c r="M1301" s="8">
        <v>0.98</v>
      </c>
      <c r="N1301" s="7" t="s">
        <v>1261</v>
      </c>
      <c r="O1301" s="1" t="s">
        <v>3968</v>
      </c>
      <c r="P1301" s="8">
        <f>P1320</f>
        <v>147.5</v>
      </c>
      <c r="Q1301" s="2" t="s">
        <v>1261</v>
      </c>
      <c r="R1301" s="8">
        <f t="shared" ref="R1301:R1306" si="177">(M1301*P1301)</f>
        <v>144.55000000000001</v>
      </c>
      <c r="S1301" s="8">
        <v>1.1000000000000001</v>
      </c>
      <c r="T1301" s="7" t="s">
        <v>569</v>
      </c>
      <c r="U1301" s="1" t="s">
        <v>3693</v>
      </c>
      <c r="V1301" s="6">
        <f>P1260</f>
        <v>884</v>
      </c>
      <c r="W1301" s="2" t="s">
        <v>1422</v>
      </c>
      <c r="X1301" s="8">
        <f t="shared" si="176"/>
        <v>972.4</v>
      </c>
      <c r="AE1301" s="51">
        <f t="shared" si="175"/>
        <v>0</v>
      </c>
    </row>
    <row r="1302" spans="6:31" ht="24" customHeight="1">
      <c r="H1302" s="5" t="s">
        <v>1614</v>
      </c>
      <c r="M1302" s="8">
        <v>0.5</v>
      </c>
      <c r="N1302" s="7" t="s">
        <v>784</v>
      </c>
      <c r="O1302" s="1" t="s">
        <v>1200</v>
      </c>
      <c r="P1302" s="8">
        <f>AE13</f>
        <v>756</v>
      </c>
      <c r="Q1302" s="7" t="s">
        <v>784</v>
      </c>
      <c r="R1302" s="8">
        <f t="shared" si="177"/>
        <v>378</v>
      </c>
      <c r="S1302" s="8">
        <v>2.2000000000000002</v>
      </c>
      <c r="T1302" s="7" t="s">
        <v>569</v>
      </c>
      <c r="U1302" s="1" t="s">
        <v>838</v>
      </c>
      <c r="V1302" s="6">
        <f>P1335</f>
        <v>618</v>
      </c>
      <c r="W1302" s="2" t="s">
        <v>1422</v>
      </c>
      <c r="X1302" s="8">
        <f t="shared" si="176"/>
        <v>1359.6</v>
      </c>
      <c r="AE1302" s="51">
        <f t="shared" si="175"/>
        <v>0</v>
      </c>
    </row>
    <row r="1303" spans="6:31" ht="24" customHeight="1">
      <c r="F1303" s="8">
        <v>0.24</v>
      </c>
      <c r="G1303" s="7" t="s">
        <v>884</v>
      </c>
      <c r="H1303" s="1" t="s">
        <v>1722</v>
      </c>
      <c r="I1303" s="8">
        <f>(C70)</f>
        <v>1118.04</v>
      </c>
      <c r="J1303" s="1" t="s">
        <v>884</v>
      </c>
      <c r="K1303" s="8">
        <f>(F1303*I1303)</f>
        <v>268.33</v>
      </c>
      <c r="M1303" s="8">
        <v>0.7</v>
      </c>
      <c r="N1303" s="7" t="s">
        <v>784</v>
      </c>
      <c r="O1303" s="1" t="s">
        <v>1220</v>
      </c>
      <c r="P1303" s="8">
        <f>AE14</f>
        <v>732</v>
      </c>
      <c r="Q1303" s="7" t="s">
        <v>784</v>
      </c>
      <c r="R1303" s="8">
        <f t="shared" si="177"/>
        <v>512.4</v>
      </c>
      <c r="S1303" s="8">
        <v>2.2000000000000002</v>
      </c>
      <c r="T1303" s="7" t="s">
        <v>569</v>
      </c>
      <c r="U1303" s="1" t="s">
        <v>3690</v>
      </c>
      <c r="V1303" s="6">
        <f>P1305</f>
        <v>507</v>
      </c>
      <c r="W1303" s="2" t="s">
        <v>1422</v>
      </c>
      <c r="X1303" s="8">
        <f t="shared" si="176"/>
        <v>1115.4000000000001</v>
      </c>
      <c r="AE1303" s="51">
        <f t="shared" si="175"/>
        <v>0</v>
      </c>
    </row>
    <row r="1304" spans="6:31" ht="24" customHeight="1">
      <c r="F1304" s="12">
        <v>0.11700000000000001</v>
      </c>
      <c r="G1304" s="7" t="s">
        <v>876</v>
      </c>
      <c r="H1304" s="1" t="s">
        <v>877</v>
      </c>
      <c r="I1304" s="8">
        <f>(C67)</f>
        <v>6040</v>
      </c>
      <c r="J1304" s="1" t="s">
        <v>876</v>
      </c>
      <c r="K1304" s="8">
        <f>(F1304*I1304)</f>
        <v>706.68</v>
      </c>
      <c r="M1304" s="8">
        <v>0.5</v>
      </c>
      <c r="N1304" s="7" t="s">
        <v>784</v>
      </c>
      <c r="O1304" s="1" t="s">
        <v>1936</v>
      </c>
      <c r="P1304" s="8">
        <f>I1306</f>
        <v>618</v>
      </c>
      <c r="Q1304" s="7" t="s">
        <v>784</v>
      </c>
      <c r="R1304" s="8">
        <f t="shared" si="177"/>
        <v>309</v>
      </c>
      <c r="S1304" s="8">
        <v>10</v>
      </c>
      <c r="T1304" s="7" t="s">
        <v>454</v>
      </c>
      <c r="U1304" s="1" t="s">
        <v>3691</v>
      </c>
      <c r="V1304" s="6">
        <v>153.47</v>
      </c>
      <c r="W1304" s="2" t="s">
        <v>454</v>
      </c>
      <c r="X1304" s="8">
        <f t="shared" si="176"/>
        <v>1534.7</v>
      </c>
      <c r="AE1304" s="51">
        <f t="shared" si="175"/>
        <v>0</v>
      </c>
    </row>
    <row r="1305" spans="6:31" ht="24" customHeight="1">
      <c r="F1305" s="8">
        <v>0.5</v>
      </c>
      <c r="G1305" s="7" t="s">
        <v>784</v>
      </c>
      <c r="H1305" s="1" t="s">
        <v>2044</v>
      </c>
      <c r="I1305" s="8">
        <f>(C10)</f>
        <v>947</v>
      </c>
      <c r="J1305" s="1" t="s">
        <v>784</v>
      </c>
      <c r="K1305" s="8">
        <f>(F1305*I1305)</f>
        <v>473.5</v>
      </c>
      <c r="M1305" s="8">
        <v>0.8</v>
      </c>
      <c r="N1305" s="7" t="s">
        <v>784</v>
      </c>
      <c r="O1305" s="1" t="s">
        <v>324</v>
      </c>
      <c r="P1305" s="8">
        <f>I1307</f>
        <v>507</v>
      </c>
      <c r="Q1305" s="7" t="s">
        <v>784</v>
      </c>
      <c r="R1305" s="8">
        <f t="shared" si="177"/>
        <v>405.6</v>
      </c>
      <c r="S1305"/>
      <c r="T1305" s="3"/>
      <c r="U1305" s="1"/>
      <c r="V1305" s="6">
        <f>P1337</f>
        <v>0</v>
      </c>
      <c r="W1305" s="4"/>
      <c r="X1305" s="5" t="s">
        <v>1614</v>
      </c>
      <c r="AE1305" s="51">
        <f t="shared" si="175"/>
        <v>0</v>
      </c>
    </row>
    <row r="1306" spans="6:31" ht="24" customHeight="1">
      <c r="F1306" s="8">
        <v>1.1000000000000001</v>
      </c>
      <c r="G1306" s="7" t="s">
        <v>784</v>
      </c>
      <c r="H1306" s="1" t="s">
        <v>949</v>
      </c>
      <c r="I1306" s="8">
        <f>(C12)</f>
        <v>618</v>
      </c>
      <c r="J1306" s="1" t="s">
        <v>784</v>
      </c>
      <c r="K1306" s="8">
        <f>(F1306*I1306)</f>
        <v>679.8</v>
      </c>
      <c r="M1306" s="8">
        <v>10</v>
      </c>
      <c r="N1306" s="7" t="s">
        <v>2321</v>
      </c>
      <c r="O1306" s="1" t="s">
        <v>3956</v>
      </c>
      <c r="P1306" s="438">
        <f>C460</f>
        <v>4</v>
      </c>
      <c r="Q1306" s="7" t="s">
        <v>2321</v>
      </c>
      <c r="R1306" s="8">
        <f t="shared" si="177"/>
        <v>40</v>
      </c>
      <c r="S1306"/>
      <c r="T1306" s="3"/>
      <c r="U1306" s="2" t="s">
        <v>411</v>
      </c>
      <c r="V1306" s="6"/>
      <c r="W1306" s="4"/>
      <c r="X1306" s="8">
        <f>SUM(X1298:X1304)</f>
        <v>23331.06</v>
      </c>
      <c r="AE1306" s="51">
        <f t="shared" si="175"/>
        <v>0</v>
      </c>
    </row>
    <row r="1307" spans="6:31" ht="24" customHeight="1">
      <c r="F1307" s="8">
        <v>4.3</v>
      </c>
      <c r="G1307" s="7" t="s">
        <v>784</v>
      </c>
      <c r="H1307" s="1" t="s">
        <v>324</v>
      </c>
      <c r="I1307" s="8">
        <f>(C13)</f>
        <v>507</v>
      </c>
      <c r="J1307" s="1" t="s">
        <v>784</v>
      </c>
      <c r="K1307" s="8">
        <f>(F1307*I1307)</f>
        <v>2180.1</v>
      </c>
      <c r="N1307" s="7" t="s">
        <v>454</v>
      </c>
      <c r="O1307" s="1" t="s">
        <v>1202</v>
      </c>
      <c r="P1307" s="1" t="s">
        <v>991</v>
      </c>
      <c r="Q1307" s="2" t="s">
        <v>454</v>
      </c>
      <c r="R1307" s="8">
        <v>0</v>
      </c>
      <c r="S1307"/>
      <c r="T1307" s="3"/>
      <c r="W1307" s="4"/>
      <c r="X1307" s="5" t="s">
        <v>1614</v>
      </c>
      <c r="AE1307" s="51">
        <f t="shared" si="175"/>
        <v>0</v>
      </c>
    </row>
    <row r="1308" spans="6:31" ht="24" customHeight="1">
      <c r="G1308" s="7" t="s">
        <v>454</v>
      </c>
      <c r="H1308" s="1" t="s">
        <v>455</v>
      </c>
      <c r="J1308" s="1" t="s">
        <v>454</v>
      </c>
      <c r="K1308" s="8">
        <v>0</v>
      </c>
      <c r="N1308" s="3"/>
      <c r="Q1308" s="4"/>
      <c r="R1308" s="5" t="s">
        <v>1614</v>
      </c>
      <c r="S1308"/>
      <c r="T1308" s="3"/>
      <c r="U1308" s="2" t="s">
        <v>415</v>
      </c>
      <c r="W1308" s="4"/>
      <c r="X1308" s="38">
        <f>X1306/10</f>
        <v>2333.11</v>
      </c>
      <c r="AE1308" s="51">
        <f t="shared" si="175"/>
        <v>0</v>
      </c>
    </row>
    <row r="1309" spans="6:31" ht="24" customHeight="1">
      <c r="K1309" s="5" t="s">
        <v>1614</v>
      </c>
      <c r="N1309" s="3"/>
      <c r="O1309" s="1" t="s">
        <v>446</v>
      </c>
      <c r="Q1309" s="4"/>
      <c r="R1309" s="8">
        <f>SUM(R1300:R1307)</f>
        <v>2509.5500000000002</v>
      </c>
      <c r="S1309"/>
      <c r="T1309" s="3"/>
      <c r="U1309" s="1" t="s">
        <v>390</v>
      </c>
      <c r="W1309" s="4">
        <f>X1313+Y1308</f>
        <v>2335.33</v>
      </c>
      <c r="X1309" s="8">
        <f>X1308+Y1306</f>
        <v>2333.11</v>
      </c>
      <c r="AE1309" s="51">
        <f t="shared" si="175"/>
        <v>0</v>
      </c>
    </row>
    <row r="1310" spans="6:31" ht="24" customHeight="1">
      <c r="H1310" s="1" t="s">
        <v>446</v>
      </c>
      <c r="K1310" s="8">
        <f>SUM(K1303:K1308)</f>
        <v>4308.41</v>
      </c>
      <c r="N1310" s="3"/>
      <c r="Q1310" s="4"/>
      <c r="R1310" s="5" t="s">
        <v>1614</v>
      </c>
      <c r="S1310"/>
      <c r="T1310" s="3"/>
      <c r="U1310" s="1" t="s">
        <v>392</v>
      </c>
      <c r="W1310" s="4">
        <f>W1309+Y1308</f>
        <v>2335.33</v>
      </c>
      <c r="X1310" s="8">
        <f>X1309+1.11</f>
        <v>2334.2199999999998</v>
      </c>
      <c r="AE1310" s="51">
        <f t="shared" si="175"/>
        <v>0</v>
      </c>
    </row>
    <row r="1311" spans="6:31" ht="24" customHeight="1">
      <c r="K1311" s="5" t="s">
        <v>1614</v>
      </c>
      <c r="N1311" s="3"/>
      <c r="O1311" s="33" t="s">
        <v>561</v>
      </c>
      <c r="Q1311" s="4"/>
      <c r="R1311" s="38">
        <f>(R1309/10)</f>
        <v>250.96</v>
      </c>
      <c r="S1311"/>
      <c r="T1311" s="3"/>
      <c r="U1311" s="1" t="s">
        <v>2270</v>
      </c>
      <c r="W1311" s="4"/>
      <c r="X1311" s="8">
        <f>X1310+1.11</f>
        <v>2335.33</v>
      </c>
      <c r="AE1311" s="51">
        <f t="shared" si="175"/>
        <v>0</v>
      </c>
    </row>
    <row r="1312" spans="6:31" ht="24" customHeight="1">
      <c r="H1312" s="58" t="s">
        <v>561</v>
      </c>
      <c r="K1312" s="38">
        <f>(K1310/10)</f>
        <v>430.84</v>
      </c>
      <c r="M1312" s="1" t="s">
        <v>991</v>
      </c>
      <c r="N1312" s="3"/>
      <c r="Q1312" s="4"/>
      <c r="S1312"/>
      <c r="T1312" s="3"/>
      <c r="U1312" s="1" t="s">
        <v>384</v>
      </c>
      <c r="W1312" s="4"/>
      <c r="X1312" s="8">
        <f>X1311+Y1308</f>
        <v>2335.33</v>
      </c>
      <c r="AE1312" s="51">
        <f t="shared" si="175"/>
        <v>0</v>
      </c>
    </row>
    <row r="1313" spans="6:31" ht="24" customHeight="1">
      <c r="F1313" s="1" t="s">
        <v>991</v>
      </c>
      <c r="N1313" s="3"/>
      <c r="Q1313" s="4"/>
      <c r="R1313" s="5" t="s">
        <v>2090</v>
      </c>
      <c r="S1313"/>
      <c r="T1313" s="3"/>
      <c r="U1313" s="1" t="s">
        <v>1387</v>
      </c>
      <c r="W1313" s="4"/>
      <c r="X1313" s="8">
        <f>X1312+Y1308</f>
        <v>2335.33</v>
      </c>
      <c r="AE1313" s="51">
        <f t="shared" si="175"/>
        <v>0</v>
      </c>
    </row>
    <row r="1314" spans="6:31" ht="24" customHeight="1">
      <c r="K1314" s="5" t="s">
        <v>2090</v>
      </c>
      <c r="N1314" s="3"/>
      <c r="Q1314" s="4"/>
      <c r="S1314"/>
      <c r="T1314" s="3"/>
      <c r="W1314" s="4"/>
      <c r="AE1314" s="51">
        <f t="shared" si="175"/>
        <v>0</v>
      </c>
    </row>
    <row r="1315" spans="6:31" ht="24" customHeight="1">
      <c r="F1315" s="2" t="s">
        <v>1973</v>
      </c>
      <c r="G1315" s="7" t="s">
        <v>2289</v>
      </c>
      <c r="H1315" s="33" t="s">
        <v>734</v>
      </c>
      <c r="M1315" s="2" t="s">
        <v>1397</v>
      </c>
      <c r="N1315" s="7" t="s">
        <v>2289</v>
      </c>
      <c r="O1315" s="1" t="s">
        <v>1221</v>
      </c>
      <c r="Q1315" s="4"/>
      <c r="W1315" s="4"/>
      <c r="AE1315" s="51">
        <f t="shared" si="175"/>
        <v>0</v>
      </c>
    </row>
    <row r="1316" spans="6:31" ht="24" customHeight="1">
      <c r="H1316" s="1" t="s">
        <v>1974</v>
      </c>
      <c r="N1316" s="3"/>
      <c r="O1316" s="1" t="s">
        <v>1550</v>
      </c>
      <c r="Q1316" s="4"/>
      <c r="S1316" s="30">
        <v>15.1</v>
      </c>
      <c r="T1316" s="7" t="s">
        <v>1790</v>
      </c>
      <c r="U1316" s="1" t="s">
        <v>1223</v>
      </c>
      <c r="W1316" s="4"/>
      <c r="AE1316" s="51">
        <f t="shared" si="175"/>
        <v>0</v>
      </c>
    </row>
    <row r="1317" spans="6:31" ht="24" customHeight="1">
      <c r="H1317" s="1" t="s">
        <v>1975</v>
      </c>
      <c r="N1317" s="3"/>
      <c r="O1317" s="33" t="s">
        <v>1222</v>
      </c>
      <c r="Q1317" s="4"/>
      <c r="S1317"/>
      <c r="T1317" s="3"/>
      <c r="U1317" s="1" t="s">
        <v>2319</v>
      </c>
      <c r="W1317" s="4"/>
      <c r="AE1317" s="51">
        <f t="shared" si="175"/>
        <v>0</v>
      </c>
    </row>
    <row r="1318" spans="6:31" ht="24" customHeight="1">
      <c r="H1318" s="1" t="s">
        <v>771</v>
      </c>
      <c r="N1318" s="3"/>
      <c r="O1318" s="5" t="s">
        <v>1614</v>
      </c>
      <c r="Q1318" s="4"/>
      <c r="S1318" s="8">
        <v>10</v>
      </c>
      <c r="T1318" s="7" t="s">
        <v>2321</v>
      </c>
      <c r="U1318" s="1" t="s">
        <v>5610</v>
      </c>
      <c r="V1318" s="418">
        <f>AB1188</f>
        <v>1737</v>
      </c>
      <c r="W1318" s="2" t="s">
        <v>2321</v>
      </c>
      <c r="X1318" s="8">
        <f>(S1318*V1318)</f>
        <v>17370</v>
      </c>
      <c r="AE1318" s="51">
        <f t="shared" si="175"/>
        <v>0</v>
      </c>
    </row>
    <row r="1319" spans="6:31" ht="24" customHeight="1">
      <c r="H1319" s="1" t="s">
        <v>763</v>
      </c>
      <c r="M1319" s="8">
        <v>1.4</v>
      </c>
      <c r="N1319" s="7" t="s">
        <v>1261</v>
      </c>
      <c r="O1319" s="510" t="s">
        <v>5611</v>
      </c>
      <c r="P1319" s="227">
        <v>295.60000000000002</v>
      </c>
      <c r="Q1319" s="2" t="s">
        <v>1261</v>
      </c>
      <c r="R1319" s="8">
        <f>P1319*M1319</f>
        <v>413.84</v>
      </c>
      <c r="S1319" s="8">
        <v>0.21</v>
      </c>
      <c r="T1319" s="7" t="s">
        <v>884</v>
      </c>
      <c r="U1319" s="1" t="s">
        <v>799</v>
      </c>
      <c r="V1319" s="6">
        <f>V1299</f>
        <v>4986.96</v>
      </c>
      <c r="W1319" s="2" t="s">
        <v>884</v>
      </c>
      <c r="X1319" s="8">
        <f t="shared" ref="X1319:X1324" si="178">(S1319*V1319)</f>
        <v>1047.26</v>
      </c>
      <c r="AE1319" s="51">
        <f t="shared" si="175"/>
        <v>0</v>
      </c>
    </row>
    <row r="1320" spans="6:31" ht="24" customHeight="1">
      <c r="H1320" s="5" t="s">
        <v>1614</v>
      </c>
      <c r="M1320" s="8">
        <v>0.98</v>
      </c>
      <c r="N1320" s="7" t="s">
        <v>1261</v>
      </c>
      <c r="O1320" s="503" t="s">
        <v>5612</v>
      </c>
      <c r="P1320" s="438">
        <f>C196</f>
        <v>147.5</v>
      </c>
      <c r="Q1320" s="2" t="s">
        <v>1261</v>
      </c>
      <c r="R1320" s="8">
        <f>(M1320*P1320)</f>
        <v>144.55000000000001</v>
      </c>
      <c r="S1320" s="8">
        <v>1.1000000000000001</v>
      </c>
      <c r="T1320" s="7" t="s">
        <v>569</v>
      </c>
      <c r="U1320" s="1" t="s">
        <v>570</v>
      </c>
      <c r="V1320" s="418">
        <f t="shared" ref="V1320:V1325" si="179">V1300</f>
        <v>947</v>
      </c>
      <c r="W1320" s="2" t="s">
        <v>1422</v>
      </c>
      <c r="X1320" s="8">
        <f t="shared" si="178"/>
        <v>1041.7</v>
      </c>
      <c r="AE1320" s="51">
        <f t="shared" si="175"/>
        <v>0</v>
      </c>
    </row>
    <row r="1321" spans="6:31" ht="24" customHeight="1">
      <c r="F1321" s="8">
        <v>12.8</v>
      </c>
      <c r="G1321" s="7" t="s">
        <v>884</v>
      </c>
      <c r="H1321" s="1" t="s">
        <v>764</v>
      </c>
      <c r="I1321" s="8">
        <f>(C82)</f>
        <v>1001.5</v>
      </c>
      <c r="J1321" s="1" t="s">
        <v>884</v>
      </c>
      <c r="K1321" s="8">
        <f>(F1321*I1321)</f>
        <v>12819.2</v>
      </c>
      <c r="M1321" s="8">
        <v>2.2000000000000002</v>
      </c>
      <c r="N1321" s="7" t="s">
        <v>784</v>
      </c>
      <c r="O1321" s="1" t="s">
        <v>1200</v>
      </c>
      <c r="P1321" s="8">
        <f>P1302</f>
        <v>756</v>
      </c>
      <c r="Q1321" s="2" t="s">
        <v>784</v>
      </c>
      <c r="R1321" s="8">
        <f>(M1321*P1321)</f>
        <v>1663.2</v>
      </c>
      <c r="S1321" s="8">
        <v>1.1000000000000001</v>
      </c>
      <c r="T1321" s="7" t="s">
        <v>569</v>
      </c>
      <c r="U1321" s="1" t="s">
        <v>3693</v>
      </c>
      <c r="V1321" s="418">
        <f t="shared" si="179"/>
        <v>884</v>
      </c>
      <c r="W1321" s="2" t="s">
        <v>1422</v>
      </c>
      <c r="X1321" s="8">
        <f t="shared" si="178"/>
        <v>972.4</v>
      </c>
      <c r="AE1321" s="51">
        <f t="shared" si="175"/>
        <v>0</v>
      </c>
    </row>
    <row r="1322" spans="6:31" ht="24" customHeight="1">
      <c r="F1322" s="8">
        <v>5</v>
      </c>
      <c r="G1322" s="7" t="s">
        <v>884</v>
      </c>
      <c r="H1322" s="1" t="s">
        <v>765</v>
      </c>
      <c r="I1322" s="8">
        <f>(C85)</f>
        <v>993</v>
      </c>
      <c r="J1322" s="1" t="s">
        <v>884</v>
      </c>
      <c r="K1322" s="8">
        <f>(F1322*I1322)</f>
        <v>4965</v>
      </c>
      <c r="N1322" s="7" t="s">
        <v>454</v>
      </c>
      <c r="O1322" s="1" t="s">
        <v>1202</v>
      </c>
      <c r="P1322" s="1" t="s">
        <v>991</v>
      </c>
      <c r="Q1322" s="2" t="s">
        <v>454</v>
      </c>
      <c r="R1322" s="8">
        <v>2.5499999999999998</v>
      </c>
      <c r="S1322" s="8">
        <v>2.2000000000000002</v>
      </c>
      <c r="T1322" s="7" t="s">
        <v>569</v>
      </c>
      <c r="U1322" s="1" t="s">
        <v>838</v>
      </c>
      <c r="V1322" s="418">
        <f t="shared" si="179"/>
        <v>618</v>
      </c>
      <c r="W1322" s="2" t="s">
        <v>1422</v>
      </c>
      <c r="X1322" s="8">
        <f t="shared" si="178"/>
        <v>1359.6</v>
      </c>
      <c r="AE1322" s="51">
        <f t="shared" si="175"/>
        <v>0</v>
      </c>
    </row>
    <row r="1323" spans="6:31" ht="24" customHeight="1">
      <c r="F1323" s="8">
        <v>1.8</v>
      </c>
      <c r="G1323" s="7" t="s">
        <v>784</v>
      </c>
      <c r="H1323" s="1" t="s">
        <v>2044</v>
      </c>
      <c r="I1323" s="8">
        <f>(C10)</f>
        <v>947</v>
      </c>
      <c r="J1323" s="1" t="s">
        <v>784</v>
      </c>
      <c r="K1323" s="8">
        <f>(F1323*I1323)</f>
        <v>1704.6</v>
      </c>
      <c r="N1323" s="3"/>
      <c r="Q1323" s="4"/>
      <c r="R1323" s="5"/>
      <c r="S1323" s="8">
        <v>2.2000000000000002</v>
      </c>
      <c r="T1323" s="7" t="s">
        <v>569</v>
      </c>
      <c r="U1323" s="1" t="s">
        <v>3690</v>
      </c>
      <c r="V1323" s="418">
        <f t="shared" si="179"/>
        <v>507</v>
      </c>
      <c r="W1323" s="2" t="s">
        <v>1422</v>
      </c>
      <c r="X1323" s="8">
        <f t="shared" si="178"/>
        <v>1115.4000000000001</v>
      </c>
      <c r="AE1323" s="51">
        <f t="shared" si="175"/>
        <v>0</v>
      </c>
    </row>
    <row r="1324" spans="6:31" ht="24" customHeight="1">
      <c r="F1324" s="8">
        <v>17.7</v>
      </c>
      <c r="G1324" s="7" t="s">
        <v>784</v>
      </c>
      <c r="H1324" s="1" t="s">
        <v>949</v>
      </c>
      <c r="I1324" s="8">
        <f>(C12)</f>
        <v>618</v>
      </c>
      <c r="J1324" s="1" t="s">
        <v>784</v>
      </c>
      <c r="K1324" s="8">
        <f>(F1324*I1324)</f>
        <v>10938.6</v>
      </c>
      <c r="N1324" s="3"/>
      <c r="O1324" s="1" t="s">
        <v>446</v>
      </c>
      <c r="Q1324" s="4"/>
      <c r="R1324" s="8">
        <f>SUM(R1319:R1322)</f>
        <v>2224.14</v>
      </c>
      <c r="S1324" s="8">
        <v>10</v>
      </c>
      <c r="T1324" s="7" t="s">
        <v>454</v>
      </c>
      <c r="U1324" s="1" t="s">
        <v>3691</v>
      </c>
      <c r="V1324" s="418">
        <f t="shared" si="179"/>
        <v>153.47</v>
      </c>
      <c r="W1324" s="2" t="s">
        <v>454</v>
      </c>
      <c r="X1324" s="8">
        <f t="shared" si="178"/>
        <v>1534.7</v>
      </c>
      <c r="AE1324" s="51">
        <f t="shared" si="175"/>
        <v>0</v>
      </c>
    </row>
    <row r="1325" spans="6:31" ht="24" customHeight="1">
      <c r="F1325" s="8">
        <v>14.1</v>
      </c>
      <c r="G1325" s="7" t="s">
        <v>784</v>
      </c>
      <c r="H1325" s="1" t="s">
        <v>324</v>
      </c>
      <c r="I1325" s="8">
        <f>(C13)</f>
        <v>507</v>
      </c>
      <c r="J1325" s="1" t="s">
        <v>784</v>
      </c>
      <c r="K1325" s="8">
        <f>(F1325*I1325)</f>
        <v>7148.7</v>
      </c>
      <c r="N1325" s="3"/>
      <c r="Q1325" s="4"/>
      <c r="R1325" s="5" t="s">
        <v>1614</v>
      </c>
      <c r="S1325"/>
      <c r="T1325" s="3"/>
      <c r="U1325" s="1"/>
      <c r="V1325" s="418">
        <f t="shared" si="179"/>
        <v>0</v>
      </c>
      <c r="W1325" s="4"/>
      <c r="X1325" s="5" t="s">
        <v>1614</v>
      </c>
      <c r="AE1325" s="51">
        <f t="shared" si="175"/>
        <v>0</v>
      </c>
    </row>
    <row r="1326" spans="6:31" ht="24" customHeight="1">
      <c r="G1326" s="7" t="s">
        <v>454</v>
      </c>
      <c r="H1326" s="1" t="s">
        <v>455</v>
      </c>
      <c r="J1326" s="1" t="s">
        <v>454</v>
      </c>
      <c r="K1326" s="8">
        <v>0</v>
      </c>
      <c r="N1326" s="3"/>
      <c r="O1326" s="1" t="s">
        <v>561</v>
      </c>
      <c r="Q1326" s="4"/>
      <c r="R1326" s="38">
        <f>(R1324/10)</f>
        <v>222.41</v>
      </c>
      <c r="S1326">
        <f>R1326-157</f>
        <v>65.41</v>
      </c>
      <c r="T1326" s="3"/>
      <c r="U1326" s="2" t="s">
        <v>411</v>
      </c>
      <c r="W1326" s="4"/>
      <c r="X1326" s="8">
        <f>SUM(X1318:X1324)</f>
        <v>24441.06</v>
      </c>
      <c r="AE1326" s="51">
        <f t="shared" si="175"/>
        <v>0</v>
      </c>
    </row>
    <row r="1327" spans="6:31" ht="24" customHeight="1">
      <c r="K1327" s="5" t="s">
        <v>1614</v>
      </c>
      <c r="M1327" s="1" t="s">
        <v>991</v>
      </c>
      <c r="N1327" s="3"/>
      <c r="Q1327" s="4"/>
      <c r="S1327"/>
      <c r="T1327" s="3"/>
      <c r="W1327" s="4"/>
      <c r="X1327" s="5" t="s">
        <v>1614</v>
      </c>
      <c r="AE1327" s="51">
        <f t="shared" si="175"/>
        <v>0</v>
      </c>
    </row>
    <row r="1328" spans="6:31" ht="24" customHeight="1">
      <c r="H1328" s="1" t="s">
        <v>625</v>
      </c>
      <c r="K1328" s="8">
        <f>SUM(K1321:K1327)</f>
        <v>37576.1</v>
      </c>
      <c r="N1328" s="3"/>
      <c r="Q1328" s="4"/>
      <c r="R1328" s="5" t="s">
        <v>2090</v>
      </c>
      <c r="S1328"/>
      <c r="T1328" s="3"/>
      <c r="U1328" s="2" t="s">
        <v>415</v>
      </c>
      <c r="W1328" s="4"/>
      <c r="X1328" s="38">
        <f>X1326/10</f>
        <v>2444.11</v>
      </c>
      <c r="AE1328" s="51">
        <f t="shared" si="175"/>
        <v>0</v>
      </c>
    </row>
    <row r="1329" spans="6:31" ht="24" customHeight="1">
      <c r="K1329" s="5" t="s">
        <v>1614</v>
      </c>
      <c r="N1329" s="3"/>
      <c r="Q1329" s="4"/>
      <c r="W1329" s="4"/>
      <c r="AE1329" s="51">
        <f t="shared" si="175"/>
        <v>0</v>
      </c>
    </row>
    <row r="1330" spans="6:31" ht="24" customHeight="1">
      <c r="H1330" s="58" t="s">
        <v>788</v>
      </c>
      <c r="K1330" s="38">
        <f>(K1328/10)</f>
        <v>3757.61</v>
      </c>
      <c r="M1330" s="30">
        <v>15.1</v>
      </c>
      <c r="N1330" s="7" t="s">
        <v>1790</v>
      </c>
      <c r="O1330" s="1" t="s">
        <v>1223</v>
      </c>
      <c r="Q1330" s="4"/>
      <c r="T1330" s="33" t="s">
        <v>3926</v>
      </c>
      <c r="W1330" s="4"/>
      <c r="AE1330" s="51">
        <f t="shared" si="175"/>
        <v>0</v>
      </c>
    </row>
    <row r="1331" spans="6:31" ht="24" customHeight="1">
      <c r="K1331" s="5" t="s">
        <v>2090</v>
      </c>
      <c r="N1331" s="3"/>
      <c r="O1331" s="1" t="s">
        <v>2319</v>
      </c>
      <c r="Q1331" s="4"/>
      <c r="S1331" s="8">
        <v>10</v>
      </c>
      <c r="T1331" s="7" t="s">
        <v>620</v>
      </c>
      <c r="U1331" s="1" t="s">
        <v>5613</v>
      </c>
      <c r="V1331" s="418">
        <v>506</v>
      </c>
      <c r="W1331" s="2" t="s">
        <v>620</v>
      </c>
      <c r="X1331" s="8">
        <f>(S1331*V1331)</f>
        <v>5060</v>
      </c>
      <c r="Z1331">
        <v>9</v>
      </c>
      <c r="AA1331" t="s">
        <v>3733</v>
      </c>
      <c r="AB1331">
        <f>AC44</f>
        <v>1194.71</v>
      </c>
      <c r="AC1331">
        <f>AB1331*Z1331</f>
        <v>10752.39</v>
      </c>
      <c r="AE1331" s="51">
        <f t="shared" si="175"/>
        <v>0</v>
      </c>
    </row>
    <row r="1332" spans="6:31" ht="38.25" customHeight="1">
      <c r="M1332" s="8">
        <v>10</v>
      </c>
      <c r="N1332" s="7" t="s">
        <v>2321</v>
      </c>
      <c r="O1332" s="712" t="s">
        <v>5614</v>
      </c>
      <c r="P1332" s="418">
        <v>1626</v>
      </c>
      <c r="Q1332" s="2" t="s">
        <v>2321</v>
      </c>
      <c r="R1332" s="8">
        <f>(M1332*P1332)</f>
        <v>16260</v>
      </c>
      <c r="S1332" s="8">
        <v>0.21</v>
      </c>
      <c r="T1332" s="7" t="s">
        <v>884</v>
      </c>
      <c r="U1332" s="1" t="s">
        <v>1909</v>
      </c>
      <c r="V1332" s="8">
        <f>P1333</f>
        <v>4986.96</v>
      </c>
      <c r="W1332" s="2" t="s">
        <v>884</v>
      </c>
      <c r="X1332" s="8">
        <f>(S1332*V1332)</f>
        <v>1047.26</v>
      </c>
      <c r="Z1332">
        <v>4.5</v>
      </c>
      <c r="AA1332" s="1" t="s">
        <v>421</v>
      </c>
      <c r="AB1332">
        <f>K23</f>
        <v>6436.56</v>
      </c>
      <c r="AC1332">
        <f>AB1332*Z1332</f>
        <v>28964.52</v>
      </c>
      <c r="AE1332" s="51">
        <f t="shared" si="175"/>
        <v>0</v>
      </c>
    </row>
    <row r="1333" spans="6:31" ht="24" customHeight="1">
      <c r="G1333" s="7" t="s">
        <v>686</v>
      </c>
      <c r="H1333" s="1" t="s">
        <v>766</v>
      </c>
      <c r="M1333" s="8">
        <v>0.12</v>
      </c>
      <c r="N1333" s="7" t="s">
        <v>884</v>
      </c>
      <c r="O1333" s="1" t="s">
        <v>799</v>
      </c>
      <c r="P1333" s="8">
        <f>K32</f>
        <v>4986.96</v>
      </c>
      <c r="Q1333" s="2" t="s">
        <v>884</v>
      </c>
      <c r="R1333" s="8">
        <f>(M1333*P1333)</f>
        <v>598.44000000000005</v>
      </c>
      <c r="S1333">
        <v>10</v>
      </c>
      <c r="T1333" s="3"/>
      <c r="U1333" s="1" t="s">
        <v>3927</v>
      </c>
      <c r="V1333" s="6">
        <f>K1344</f>
        <v>301.10000000000002</v>
      </c>
      <c r="W1333" s="4"/>
      <c r="X1333" s="8">
        <f>(S1333*V1333)</f>
        <v>3011</v>
      </c>
      <c r="Z1333">
        <v>1.8</v>
      </c>
      <c r="AA1333" s="1" t="s">
        <v>1743</v>
      </c>
      <c r="AB1333">
        <f>V1335</f>
        <v>884</v>
      </c>
      <c r="AC1333">
        <f>AB1333*Z1333</f>
        <v>1591.2</v>
      </c>
      <c r="AE1333" s="51">
        <f t="shared" si="175"/>
        <v>0</v>
      </c>
    </row>
    <row r="1334" spans="6:31" ht="31.5" customHeight="1">
      <c r="H1334" s="1" t="s">
        <v>767</v>
      </c>
      <c r="M1334" s="8">
        <v>1</v>
      </c>
      <c r="N1334" s="7" t="s">
        <v>569</v>
      </c>
      <c r="O1334" s="1" t="s">
        <v>570</v>
      </c>
      <c r="P1334" s="8">
        <f>I1305</f>
        <v>947</v>
      </c>
      <c r="Q1334" s="2" t="s">
        <v>1422</v>
      </c>
      <c r="R1334" s="8">
        <f>(M1334*P1334)</f>
        <v>947</v>
      </c>
      <c r="S1334" s="8">
        <v>1.1000000000000001</v>
      </c>
      <c r="T1334" s="452" t="s">
        <v>784</v>
      </c>
      <c r="U1334" s="1" t="s">
        <v>2044</v>
      </c>
      <c r="V1334" s="8">
        <f>AE9</f>
        <v>947</v>
      </c>
      <c r="W1334" s="2" t="s">
        <v>784</v>
      </c>
      <c r="X1334" s="8">
        <f t="shared" ref="X1334:X1341" si="180">S1334*V1334</f>
        <v>1041.7</v>
      </c>
      <c r="Z1334">
        <v>17.7</v>
      </c>
      <c r="AA1334" s="1" t="s">
        <v>1936</v>
      </c>
      <c r="AB1334">
        <f>V1336</f>
        <v>618</v>
      </c>
      <c r="AC1334">
        <f>AB1334*Z1334</f>
        <v>10938.6</v>
      </c>
      <c r="AE1334" s="51">
        <f t="shared" si="175"/>
        <v>0</v>
      </c>
    </row>
    <row r="1335" spans="6:31" ht="38.25" customHeight="1">
      <c r="H1335" s="5" t="s">
        <v>1614</v>
      </c>
      <c r="L1335">
        <f>SUM(K1355:K1360)</f>
        <v>7892.16</v>
      </c>
      <c r="M1335" s="8">
        <v>1</v>
      </c>
      <c r="N1335" s="7" t="s">
        <v>569</v>
      </c>
      <c r="O1335" s="1" t="s">
        <v>838</v>
      </c>
      <c r="P1335" s="8">
        <f>I1306</f>
        <v>618</v>
      </c>
      <c r="Q1335" s="2" t="s">
        <v>1422</v>
      </c>
      <c r="R1335" s="8">
        <f>(M1335*P1335)</f>
        <v>618</v>
      </c>
      <c r="S1335" s="8">
        <v>2.1</v>
      </c>
      <c r="T1335" s="452" t="s">
        <v>784</v>
      </c>
      <c r="U1335" s="1" t="s">
        <v>1743</v>
      </c>
      <c r="V1335" s="8">
        <f>AE10</f>
        <v>884</v>
      </c>
      <c r="W1335" s="2" t="s">
        <v>784</v>
      </c>
      <c r="X1335" s="8">
        <f t="shared" si="180"/>
        <v>1856.4</v>
      </c>
      <c r="Z1335">
        <v>14.1</v>
      </c>
      <c r="AA1335" s="1" t="s">
        <v>324</v>
      </c>
      <c r="AB1335">
        <f>V1337</f>
        <v>507</v>
      </c>
      <c r="AC1335">
        <f>AB1335*Z1335</f>
        <v>7148.7</v>
      </c>
      <c r="AE1335" s="51">
        <f t="shared" si="175"/>
        <v>0</v>
      </c>
    </row>
    <row r="1336" spans="6:31" ht="24" customHeight="1">
      <c r="F1336" s="8">
        <v>0.04</v>
      </c>
      <c r="G1336" s="7" t="s">
        <v>884</v>
      </c>
      <c r="H1336" s="1" t="s">
        <v>768</v>
      </c>
      <c r="I1336" s="8">
        <f>(K32)</f>
        <v>4986.96</v>
      </c>
      <c r="J1336" s="1" t="s">
        <v>884</v>
      </c>
      <c r="K1336" s="8">
        <f>(F1336*I1336)</f>
        <v>199.48</v>
      </c>
      <c r="N1336" s="7" t="s">
        <v>454</v>
      </c>
      <c r="O1336" s="1" t="s">
        <v>61</v>
      </c>
      <c r="Q1336" s="2" t="s">
        <v>454</v>
      </c>
      <c r="R1336" s="8">
        <v>0.33</v>
      </c>
      <c r="S1336" s="8">
        <v>2.2000000000000002</v>
      </c>
      <c r="T1336" s="452" t="s">
        <v>784</v>
      </c>
      <c r="U1336" s="1" t="s">
        <v>1936</v>
      </c>
      <c r="V1336" s="8">
        <f>AE11</f>
        <v>618</v>
      </c>
      <c r="W1336" s="2" t="s">
        <v>784</v>
      </c>
      <c r="X1336" s="8">
        <f t="shared" si="180"/>
        <v>1359.6</v>
      </c>
      <c r="AC1336">
        <f>SUM(AC1331:AC1335)</f>
        <v>59395.41</v>
      </c>
      <c r="AE1336" s="51">
        <f t="shared" si="175"/>
        <v>0</v>
      </c>
    </row>
    <row r="1337" spans="6:31" ht="24" customHeight="1">
      <c r="F1337" s="8">
        <v>2.2000000000000002</v>
      </c>
      <c r="G1337" s="7" t="s">
        <v>784</v>
      </c>
      <c r="H1337" s="1" t="s">
        <v>1743</v>
      </c>
      <c r="I1337" s="8">
        <f>(C11)</f>
        <v>884</v>
      </c>
      <c r="J1337" s="1" t="s">
        <v>784</v>
      </c>
      <c r="K1337" s="8">
        <f>(F1337*I1337)</f>
        <v>1944.8</v>
      </c>
      <c r="L1337">
        <f>SUM(K1355:K1360)</f>
        <v>7892.16</v>
      </c>
      <c r="N1337" s="3"/>
      <c r="O1337" s="1" t="s">
        <v>946</v>
      </c>
      <c r="Q1337" s="4"/>
      <c r="R1337" s="5" t="s">
        <v>1614</v>
      </c>
      <c r="S1337" s="8">
        <v>1.1000000000000001</v>
      </c>
      <c r="T1337" s="452" t="s">
        <v>784</v>
      </c>
      <c r="U1337" s="1" t="s">
        <v>324</v>
      </c>
      <c r="V1337" s="8">
        <f>AE12</f>
        <v>507</v>
      </c>
      <c r="W1337" s="2" t="s">
        <v>784</v>
      </c>
      <c r="X1337" s="8">
        <f t="shared" si="180"/>
        <v>557.70000000000005</v>
      </c>
      <c r="AC1337">
        <f>AC1336/10</f>
        <v>5939.54</v>
      </c>
      <c r="AE1337" s="51">
        <f t="shared" si="175"/>
        <v>0</v>
      </c>
    </row>
    <row r="1338" spans="6:31" ht="24" customHeight="1">
      <c r="F1338" s="8">
        <v>0.5</v>
      </c>
      <c r="G1338" s="7" t="s">
        <v>784</v>
      </c>
      <c r="H1338" s="1" t="s">
        <v>1936</v>
      </c>
      <c r="I1338" s="8">
        <f>(C12)</f>
        <v>618</v>
      </c>
      <c r="J1338" s="1" t="s">
        <v>784</v>
      </c>
      <c r="K1338" s="8">
        <f>(F1338*I1338)</f>
        <v>309</v>
      </c>
      <c r="N1338" s="3"/>
      <c r="O1338" s="2" t="s">
        <v>411</v>
      </c>
      <c r="Q1338" s="4"/>
      <c r="R1338" s="8">
        <f>SUM(R1332:R1336)</f>
        <v>18423.77</v>
      </c>
      <c r="S1338" s="12">
        <v>6.5</v>
      </c>
      <c r="T1338" s="452" t="s">
        <v>1675</v>
      </c>
      <c r="U1338" s="1" t="s">
        <v>3734</v>
      </c>
      <c r="V1338" s="535">
        <v>17.18</v>
      </c>
      <c r="W1338" s="2" t="s">
        <v>876</v>
      </c>
      <c r="X1338" s="8">
        <f t="shared" si="180"/>
        <v>111.67</v>
      </c>
      <c r="AE1338" s="51">
        <f t="shared" si="175"/>
        <v>0</v>
      </c>
    </row>
    <row r="1339" spans="6:31" ht="24" customHeight="1">
      <c r="F1339" s="8">
        <v>1.1000000000000001</v>
      </c>
      <c r="G1339" s="7" t="s">
        <v>784</v>
      </c>
      <c r="H1339" s="1" t="s">
        <v>324</v>
      </c>
      <c r="I1339" s="8">
        <f>(C13)</f>
        <v>507</v>
      </c>
      <c r="J1339" s="1" t="s">
        <v>784</v>
      </c>
      <c r="K1339" s="8">
        <f>(F1339*I1339)</f>
        <v>557.70000000000005</v>
      </c>
      <c r="N1339" s="3"/>
      <c r="Q1339" s="4"/>
      <c r="R1339" s="5" t="s">
        <v>1614</v>
      </c>
      <c r="S1339" s="12">
        <v>3</v>
      </c>
      <c r="T1339" s="452" t="s">
        <v>1675</v>
      </c>
      <c r="U1339" s="1" t="s">
        <v>3817</v>
      </c>
      <c r="V1339" s="418">
        <f>C610</f>
        <v>27.25</v>
      </c>
      <c r="W1339" s="2" t="s">
        <v>1675</v>
      </c>
      <c r="X1339" s="8">
        <f t="shared" si="180"/>
        <v>81.75</v>
      </c>
      <c r="AE1339" s="51">
        <f t="shared" si="175"/>
        <v>0</v>
      </c>
    </row>
    <row r="1340" spans="6:31" ht="24" customHeight="1">
      <c r="G1340" s="7" t="s">
        <v>454</v>
      </c>
      <c r="H1340" s="1" t="s">
        <v>455</v>
      </c>
      <c r="J1340" s="1" t="s">
        <v>454</v>
      </c>
      <c r="K1340" s="8">
        <v>0</v>
      </c>
      <c r="N1340" s="3"/>
      <c r="O1340" s="2" t="s">
        <v>415</v>
      </c>
      <c r="Q1340" s="4"/>
      <c r="R1340" s="38">
        <f>R1338/10</f>
        <v>1842.38</v>
      </c>
      <c r="S1340" s="8">
        <v>2.15</v>
      </c>
      <c r="T1340" s="452" t="s">
        <v>784</v>
      </c>
      <c r="U1340" s="1" t="s">
        <v>3735</v>
      </c>
      <c r="V1340" s="535">
        <v>45.8</v>
      </c>
      <c r="W1340" s="2" t="s">
        <v>784</v>
      </c>
      <c r="X1340" s="8">
        <f t="shared" si="180"/>
        <v>98.47</v>
      </c>
      <c r="AE1340" s="51">
        <f t="shared" si="175"/>
        <v>0</v>
      </c>
    </row>
    <row r="1341" spans="6:31" ht="24" customHeight="1">
      <c r="K1341" s="5" t="s">
        <v>1614</v>
      </c>
      <c r="N1341" s="3"/>
      <c r="O1341" s="1" t="s">
        <v>390</v>
      </c>
      <c r="Q1341" s="4">
        <f>R1345+S1302</f>
        <v>1851.41</v>
      </c>
      <c r="R1341" s="8">
        <f>R1340+S1299</f>
        <v>1842.59</v>
      </c>
      <c r="S1341" s="121">
        <v>0.4</v>
      </c>
      <c r="T1341" s="518" t="s">
        <v>784</v>
      </c>
      <c r="U1341" s="119" t="s">
        <v>3826</v>
      </c>
      <c r="V1341" s="121">
        <f>AC1337</f>
        <v>5939.54</v>
      </c>
      <c r="W1341" s="117" t="s">
        <v>784</v>
      </c>
      <c r="X1341" s="8">
        <f t="shared" si="180"/>
        <v>2375.8200000000002</v>
      </c>
      <c r="AE1341" s="51">
        <f t="shared" si="175"/>
        <v>0</v>
      </c>
    </row>
    <row r="1342" spans="6:31" ht="24" customHeight="1">
      <c r="H1342" s="1" t="s">
        <v>446</v>
      </c>
      <c r="K1342" s="8">
        <f>SUM(K1336:K1340)</f>
        <v>3010.98</v>
      </c>
      <c r="N1342" s="3"/>
      <c r="O1342" s="1" t="s">
        <v>392</v>
      </c>
      <c r="Q1342" s="4">
        <f>Q1341+S1302</f>
        <v>1853.61</v>
      </c>
      <c r="R1342" s="8">
        <f>R1341+1.11</f>
        <v>1843.7</v>
      </c>
      <c r="S1342" s="8"/>
      <c r="T1342" s="452"/>
      <c r="U1342" s="1"/>
      <c r="V1342" s="8"/>
      <c r="W1342" s="2" t="s">
        <v>784</v>
      </c>
      <c r="X1342" s="8">
        <f>(S1342*V1342)</f>
        <v>0</v>
      </c>
      <c r="AE1342" s="51">
        <f t="shared" ref="AE1342:AE1405" si="181">AG1342</f>
        <v>0</v>
      </c>
    </row>
    <row r="1343" spans="6:31" ht="24" customHeight="1">
      <c r="K1343" s="5" t="s">
        <v>1614</v>
      </c>
      <c r="N1343" s="3"/>
      <c r="O1343" s="1" t="s">
        <v>2270</v>
      </c>
      <c r="Q1343" s="4"/>
      <c r="R1343" s="8">
        <f>R1342+1.11</f>
        <v>1844.81</v>
      </c>
      <c r="S1343"/>
      <c r="T1343" s="452" t="s">
        <v>454</v>
      </c>
      <c r="U1343" s="1" t="s">
        <v>455</v>
      </c>
      <c r="V1343" s="8"/>
      <c r="W1343" s="2" t="s">
        <v>454</v>
      </c>
      <c r="X1343" s="8">
        <v>0.8</v>
      </c>
      <c r="AE1343" s="51">
        <f t="shared" si="181"/>
        <v>0</v>
      </c>
    </row>
    <row r="1344" spans="6:31" ht="24" customHeight="1">
      <c r="H1344" s="58" t="s">
        <v>561</v>
      </c>
      <c r="K1344" s="38">
        <f>(K1342/10)</f>
        <v>301.10000000000002</v>
      </c>
      <c r="N1344" s="3"/>
      <c r="O1344" s="1" t="s">
        <v>384</v>
      </c>
      <c r="Q1344" s="4"/>
      <c r="R1344" s="8">
        <f>R1343+S1302</f>
        <v>1847.01</v>
      </c>
      <c r="S1344"/>
      <c r="T1344" s="453"/>
      <c r="W1344" s="4"/>
      <c r="X1344" s="5" t="s">
        <v>1614</v>
      </c>
      <c r="AE1344" s="51">
        <f t="shared" si="181"/>
        <v>0</v>
      </c>
    </row>
    <row r="1345" spans="6:31" ht="24" customHeight="1">
      <c r="K1345" s="5" t="s">
        <v>2090</v>
      </c>
      <c r="N1345" s="3"/>
      <c r="O1345" s="1" t="s">
        <v>1387</v>
      </c>
      <c r="Q1345" s="4"/>
      <c r="R1345" s="8">
        <f>R1344+S1302</f>
        <v>1849.21</v>
      </c>
      <c r="S1345"/>
      <c r="T1345" s="453"/>
      <c r="U1345" s="1" t="s">
        <v>446</v>
      </c>
      <c r="W1345" s="4"/>
      <c r="X1345" s="8">
        <f>SUM(X1331:X1344)</f>
        <v>16602.169999999998</v>
      </c>
      <c r="AE1345" s="51">
        <f t="shared" si="181"/>
        <v>0</v>
      </c>
    </row>
    <row r="1346" spans="6:31" ht="24" customHeight="1">
      <c r="N1346" s="3"/>
      <c r="Q1346" s="4"/>
      <c r="S1346"/>
      <c r="T1346" s="453"/>
      <c r="W1346" s="4"/>
      <c r="X1346" s="5" t="s">
        <v>1614</v>
      </c>
      <c r="AE1346" s="51">
        <f t="shared" si="181"/>
        <v>0</v>
      </c>
    </row>
    <row r="1347" spans="6:31" ht="24" customHeight="1">
      <c r="F1347" s="24">
        <v>32.1</v>
      </c>
      <c r="G1347" s="7" t="s">
        <v>2289</v>
      </c>
      <c r="H1347" s="1" t="s">
        <v>769</v>
      </c>
      <c r="N1347" s="3"/>
      <c r="Q1347" s="10"/>
      <c r="S1347"/>
      <c r="T1347" s="453"/>
      <c r="U1347" s="1" t="s">
        <v>561</v>
      </c>
      <c r="W1347" s="4"/>
      <c r="X1347" s="38">
        <f>(X1345/10)</f>
        <v>1660.22</v>
      </c>
      <c r="Y1347">
        <f>0.8-0.77</f>
        <v>0.03</v>
      </c>
      <c r="AE1347" s="51">
        <f t="shared" si="181"/>
        <v>0</v>
      </c>
    </row>
    <row r="1348" spans="6:31" ht="24" customHeight="1">
      <c r="H1348" s="1" t="s">
        <v>1508</v>
      </c>
      <c r="N1348" s="3"/>
      <c r="Q1348" s="10"/>
      <c r="S1348"/>
      <c r="T1348" s="453"/>
      <c r="W1348" s="4"/>
      <c r="X1348" s="5" t="s">
        <v>2090</v>
      </c>
      <c r="AE1348" s="51">
        <f t="shared" si="181"/>
        <v>0</v>
      </c>
    </row>
    <row r="1349" spans="6:31" ht="24" customHeight="1">
      <c r="H1349" s="1" t="s">
        <v>695</v>
      </c>
      <c r="N1349" s="3"/>
      <c r="Q1349" s="10"/>
      <c r="W1349" s="4"/>
      <c r="AE1349" s="51">
        <f t="shared" si="181"/>
        <v>0</v>
      </c>
    </row>
    <row r="1350" spans="6:31" ht="24" customHeight="1">
      <c r="H1350" s="1" t="s">
        <v>2002</v>
      </c>
      <c r="N1350" s="3"/>
      <c r="Q1350" s="10"/>
      <c r="W1350" s="4"/>
      <c r="Y1350" s="15">
        <v>3.02</v>
      </c>
      <c r="Z1350" s="7" t="s">
        <v>928</v>
      </c>
      <c r="AA1350" s="1" t="s">
        <v>1887</v>
      </c>
      <c r="AB1350" s="8">
        <f t="shared" ref="AB1350:AB1361" si="182">V1352</f>
        <v>325</v>
      </c>
      <c r="AC1350" s="7" t="s">
        <v>928</v>
      </c>
      <c r="AD1350" s="8">
        <f t="shared" ref="AD1350:AD1361" si="183">AB1350*Y1350</f>
        <v>981.5</v>
      </c>
      <c r="AE1350" s="51">
        <f t="shared" si="181"/>
        <v>0</v>
      </c>
    </row>
    <row r="1351" spans="6:31" ht="24" customHeight="1">
      <c r="H1351" s="1" t="s">
        <v>1316</v>
      </c>
      <c r="N1351" s="3"/>
      <c r="O1351" t="s">
        <v>1224</v>
      </c>
      <c r="Q1351" s="4"/>
      <c r="T1351" s="3"/>
      <c r="U1351" s="216" t="s">
        <v>3555</v>
      </c>
      <c r="W1351" s="4"/>
      <c r="Y1351" s="15">
        <v>2.19</v>
      </c>
      <c r="Z1351" s="7" t="s">
        <v>928</v>
      </c>
      <c r="AA1351" s="1" t="s">
        <v>1887</v>
      </c>
      <c r="AB1351" s="8">
        <f t="shared" si="182"/>
        <v>325</v>
      </c>
      <c r="AC1351" s="7" t="s">
        <v>928</v>
      </c>
      <c r="AD1351" s="8">
        <f t="shared" si="183"/>
        <v>711.75</v>
      </c>
      <c r="AE1351" s="51">
        <f t="shared" si="181"/>
        <v>0</v>
      </c>
    </row>
    <row r="1352" spans="6:31" ht="24" customHeight="1">
      <c r="H1352" s="5" t="s">
        <v>1614</v>
      </c>
      <c r="N1352" s="3"/>
      <c r="Q1352" s="4"/>
      <c r="S1352" s="12">
        <v>3.72</v>
      </c>
      <c r="T1352" s="7" t="s">
        <v>928</v>
      </c>
      <c r="U1352" s="1" t="s">
        <v>1887</v>
      </c>
      <c r="V1352" s="8">
        <f>P1391</f>
        <v>325</v>
      </c>
      <c r="W1352" s="2" t="s">
        <v>928</v>
      </c>
      <c r="X1352" s="8">
        <f>V1352*S1352</f>
        <v>1209</v>
      </c>
      <c r="Y1352" s="15">
        <v>4.96</v>
      </c>
      <c r="Z1352" s="7" t="s">
        <v>928</v>
      </c>
      <c r="AA1352" s="1" t="s">
        <v>1887</v>
      </c>
      <c r="AB1352" s="8">
        <f t="shared" si="182"/>
        <v>325</v>
      </c>
      <c r="AC1352" s="7" t="s">
        <v>928</v>
      </c>
      <c r="AD1352" s="8">
        <f t="shared" si="183"/>
        <v>1612</v>
      </c>
      <c r="AE1352" s="51">
        <f t="shared" si="181"/>
        <v>0</v>
      </c>
    </row>
    <row r="1353" spans="6:31" ht="24" customHeight="1">
      <c r="F1353" s="8">
        <v>190</v>
      </c>
      <c r="G1353" s="7" t="s">
        <v>1906</v>
      </c>
      <c r="H1353" s="1" t="s">
        <v>3971</v>
      </c>
      <c r="I1353" s="8">
        <f>(C83)</f>
        <v>16106</v>
      </c>
      <c r="J1353" s="1" t="s">
        <v>1506</v>
      </c>
      <c r="K1353" s="8">
        <f>(F1353*I1353)/1000</f>
        <v>3060.14</v>
      </c>
      <c r="M1353">
        <v>70</v>
      </c>
      <c r="N1353" s="3" t="s">
        <v>841</v>
      </c>
      <c r="O1353" s="511" t="s">
        <v>5615</v>
      </c>
      <c r="P1353" s="430">
        <v>33</v>
      </c>
      <c r="Q1353" s="4" t="s">
        <v>841</v>
      </c>
      <c r="R1353">
        <f>P1353*M1353</f>
        <v>2310</v>
      </c>
      <c r="S1353" s="12">
        <v>3.87</v>
      </c>
      <c r="T1353" s="7" t="s">
        <v>928</v>
      </c>
      <c r="U1353" s="1" t="s">
        <v>1887</v>
      </c>
      <c r="V1353" s="8">
        <f t="shared" ref="V1353:V1363" si="184">P1392</f>
        <v>325</v>
      </c>
      <c r="W1353" s="2" t="s">
        <v>928</v>
      </c>
      <c r="X1353" s="8">
        <f t="shared" ref="X1353:X1363" si="185">V1353*S1353</f>
        <v>1257.75</v>
      </c>
      <c r="Y1353" s="15">
        <v>0.85</v>
      </c>
      <c r="Z1353" s="7" t="s">
        <v>928</v>
      </c>
      <c r="AA1353" s="1" t="s">
        <v>1887</v>
      </c>
      <c r="AB1353" s="8">
        <f t="shared" si="182"/>
        <v>325</v>
      </c>
      <c r="AC1353" s="7" t="s">
        <v>928</v>
      </c>
      <c r="AD1353" s="8">
        <f t="shared" si="183"/>
        <v>276.25</v>
      </c>
      <c r="AE1353" s="51">
        <f t="shared" si="181"/>
        <v>0</v>
      </c>
    </row>
    <row r="1354" spans="6:31" ht="24" customHeight="1">
      <c r="F1354" s="8">
        <v>0.12</v>
      </c>
      <c r="G1354" s="7" t="s">
        <v>884</v>
      </c>
      <c r="H1354" s="1" t="s">
        <v>1909</v>
      </c>
      <c r="I1354" s="8">
        <f>(K32)</f>
        <v>4986.96</v>
      </c>
      <c r="J1354" s="1" t="s">
        <v>884</v>
      </c>
      <c r="K1354" s="7">
        <f t="shared" ref="K1354:K1360" si="186">(F1354*I1354)</f>
        <v>598.44000000000005</v>
      </c>
      <c r="N1354" s="3"/>
      <c r="Q1354" s="4"/>
      <c r="S1354" s="12">
        <v>7.46</v>
      </c>
      <c r="T1354" s="7" t="s">
        <v>928</v>
      </c>
      <c r="U1354" s="1" t="s">
        <v>1887</v>
      </c>
      <c r="V1354" s="8">
        <f t="shared" si="184"/>
        <v>325</v>
      </c>
      <c r="W1354" s="2" t="s">
        <v>928</v>
      </c>
      <c r="X1354" s="8">
        <f t="shared" si="185"/>
        <v>2424.5</v>
      </c>
      <c r="Y1354" s="15">
        <v>0.73199999999999998</v>
      </c>
      <c r="Z1354" s="7" t="s">
        <v>236</v>
      </c>
      <c r="AA1354" s="1" t="s">
        <v>1888</v>
      </c>
      <c r="AB1354" s="8">
        <f>V1356</f>
        <v>306.89999999999998</v>
      </c>
      <c r="AC1354" s="7" t="s">
        <v>236</v>
      </c>
      <c r="AD1354" s="8">
        <f t="shared" si="183"/>
        <v>224.65</v>
      </c>
      <c r="AE1354" s="51">
        <f t="shared" si="181"/>
        <v>0</v>
      </c>
    </row>
    <row r="1355" spans="6:31" ht="24" customHeight="1">
      <c r="F1355" s="8">
        <v>10</v>
      </c>
      <c r="G1355" s="7" t="s">
        <v>620</v>
      </c>
      <c r="H1355" s="1" t="s">
        <v>1318</v>
      </c>
      <c r="I1355" s="8">
        <f>(K1344)</f>
        <v>301.10000000000002</v>
      </c>
      <c r="J1355" s="1" t="s">
        <v>620</v>
      </c>
      <c r="K1355" s="7">
        <f t="shared" si="186"/>
        <v>3011</v>
      </c>
      <c r="M1355">
        <v>0.3</v>
      </c>
      <c r="N1355" s="3" t="s">
        <v>2189</v>
      </c>
      <c r="O1355" s="511" t="s">
        <v>5616</v>
      </c>
      <c r="P1355" s="430">
        <v>17600</v>
      </c>
      <c r="Q1355" s="4" t="s">
        <v>2189</v>
      </c>
      <c r="R1355">
        <f>P1355*M1355</f>
        <v>5280</v>
      </c>
      <c r="S1355" s="12">
        <v>1.28</v>
      </c>
      <c r="T1355" s="7" t="s">
        <v>928</v>
      </c>
      <c r="U1355" s="1" t="s">
        <v>1887</v>
      </c>
      <c r="V1355" s="8">
        <f t="shared" si="184"/>
        <v>325</v>
      </c>
      <c r="W1355" s="2" t="s">
        <v>928</v>
      </c>
      <c r="X1355" s="8">
        <f t="shared" si="185"/>
        <v>416</v>
      </c>
      <c r="Y1355" s="15">
        <v>6.8719999999999999</v>
      </c>
      <c r="Z1355" s="7" t="s">
        <v>841</v>
      </c>
      <c r="AA1355" s="1" t="s">
        <v>1889</v>
      </c>
      <c r="AB1355" s="8">
        <f t="shared" si="182"/>
        <v>29.05</v>
      </c>
      <c r="AC1355" s="7" t="s">
        <v>841</v>
      </c>
      <c r="AD1355" s="8">
        <f t="shared" si="183"/>
        <v>199.63</v>
      </c>
      <c r="AE1355" s="51">
        <f t="shared" si="181"/>
        <v>0</v>
      </c>
    </row>
    <row r="1356" spans="6:31" ht="24" customHeight="1">
      <c r="F1356" s="12">
        <v>1.54</v>
      </c>
      <c r="G1356" s="7" t="s">
        <v>1675</v>
      </c>
      <c r="H1356" s="1" t="s">
        <v>980</v>
      </c>
      <c r="I1356" s="63">
        <f>C653</f>
        <v>42.7</v>
      </c>
      <c r="J1356" s="1" t="s">
        <v>1675</v>
      </c>
      <c r="K1356" s="8">
        <f t="shared" si="186"/>
        <v>65.760000000000005</v>
      </c>
      <c r="N1356" s="3"/>
      <c r="Q1356" s="4"/>
      <c r="S1356" s="12">
        <v>1.107</v>
      </c>
      <c r="T1356" s="7" t="s">
        <v>236</v>
      </c>
      <c r="U1356" s="1" t="s">
        <v>1888</v>
      </c>
      <c r="V1356" s="8">
        <f t="shared" si="184"/>
        <v>306.89999999999998</v>
      </c>
      <c r="W1356" s="2" t="s">
        <v>236</v>
      </c>
      <c r="X1356" s="8">
        <f t="shared" si="185"/>
        <v>339.74</v>
      </c>
      <c r="Y1356" s="15">
        <v>8</v>
      </c>
      <c r="Z1356" s="7" t="s">
        <v>784</v>
      </c>
      <c r="AA1356" s="1" t="s">
        <v>1890</v>
      </c>
      <c r="AB1356" s="8">
        <f t="shared" si="182"/>
        <v>71.900000000000006</v>
      </c>
      <c r="AC1356" s="7" t="s">
        <v>784</v>
      </c>
      <c r="AD1356" s="8">
        <f t="shared" si="183"/>
        <v>575.20000000000005</v>
      </c>
      <c r="AE1356" s="51">
        <f t="shared" si="181"/>
        <v>0</v>
      </c>
    </row>
    <row r="1357" spans="6:31" ht="24" customHeight="1">
      <c r="F1357" s="8">
        <v>1.1000000000000001</v>
      </c>
      <c r="G1357" s="7" t="s">
        <v>784</v>
      </c>
      <c r="H1357" s="1" t="s">
        <v>2044</v>
      </c>
      <c r="I1357" s="8">
        <f>(C10)</f>
        <v>947</v>
      </c>
      <c r="J1357" s="1" t="s">
        <v>784</v>
      </c>
      <c r="K1357" s="8">
        <f t="shared" si="186"/>
        <v>1041.7</v>
      </c>
      <c r="N1357" s="3"/>
      <c r="O1357" t="s">
        <v>1225</v>
      </c>
      <c r="Q1357" s="4"/>
      <c r="R1357">
        <f>SUM(R1353:R1355)</f>
        <v>7590</v>
      </c>
      <c r="S1357" s="12">
        <v>10.343999999999999</v>
      </c>
      <c r="T1357" s="7" t="s">
        <v>841</v>
      </c>
      <c r="U1357" s="1" t="s">
        <v>1889</v>
      </c>
      <c r="V1357" s="8">
        <f t="shared" si="184"/>
        <v>29.05</v>
      </c>
      <c r="W1357" s="2" t="s">
        <v>841</v>
      </c>
      <c r="X1357" s="8">
        <f t="shared" si="185"/>
        <v>300.49</v>
      </c>
      <c r="Y1357" s="15">
        <v>4</v>
      </c>
      <c r="Z1357" s="7" t="s">
        <v>784</v>
      </c>
      <c r="AA1357" s="1" t="s">
        <v>1891</v>
      </c>
      <c r="AB1357" s="8">
        <f t="shared" si="182"/>
        <v>57.65</v>
      </c>
      <c r="AC1357" s="7" t="s">
        <v>784</v>
      </c>
      <c r="AD1357" s="8">
        <f t="shared" si="183"/>
        <v>230.6</v>
      </c>
      <c r="AE1357" s="51">
        <f t="shared" si="181"/>
        <v>0</v>
      </c>
    </row>
    <row r="1358" spans="6:31" ht="24" customHeight="1">
      <c r="F1358" s="8">
        <v>2.1</v>
      </c>
      <c r="G1358" s="7" t="s">
        <v>784</v>
      </c>
      <c r="H1358" s="1" t="s">
        <v>1743</v>
      </c>
      <c r="I1358" s="8">
        <f>(C11)</f>
        <v>884</v>
      </c>
      <c r="J1358" s="1" t="s">
        <v>784</v>
      </c>
      <c r="K1358" s="8">
        <f t="shared" si="186"/>
        <v>1856.4</v>
      </c>
      <c r="N1358" s="3"/>
      <c r="O1358" s="91" t="s">
        <v>1226</v>
      </c>
      <c r="Q1358" s="4"/>
      <c r="R1358" s="36">
        <f>R1357/10</f>
        <v>759</v>
      </c>
      <c r="S1358" s="12">
        <v>12</v>
      </c>
      <c r="T1358" s="7" t="s">
        <v>784</v>
      </c>
      <c r="U1358" s="1" t="s">
        <v>4213</v>
      </c>
      <c r="V1358" s="8">
        <f t="shared" si="184"/>
        <v>71.900000000000006</v>
      </c>
      <c r="W1358" s="2" t="s">
        <v>784</v>
      </c>
      <c r="X1358" s="8">
        <f t="shared" si="185"/>
        <v>862.8</v>
      </c>
      <c r="Y1358" s="15">
        <v>4</v>
      </c>
      <c r="Z1358" s="7" t="s">
        <v>784</v>
      </c>
      <c r="AA1358" s="1" t="s">
        <v>1892</v>
      </c>
      <c r="AB1358" s="8">
        <f t="shared" si="182"/>
        <v>30</v>
      </c>
      <c r="AC1358" s="7" t="s">
        <v>784</v>
      </c>
      <c r="AD1358" s="8">
        <f t="shared" si="183"/>
        <v>120</v>
      </c>
      <c r="AE1358" s="51">
        <f t="shared" si="181"/>
        <v>0</v>
      </c>
    </row>
    <row r="1359" spans="6:31" ht="24" customHeight="1">
      <c r="F1359" s="8">
        <v>2.2000000000000002</v>
      </c>
      <c r="G1359" s="7" t="s">
        <v>784</v>
      </c>
      <c r="H1359" s="1" t="s">
        <v>1936</v>
      </c>
      <c r="I1359" s="8">
        <f>(C12)</f>
        <v>618</v>
      </c>
      <c r="J1359" s="1" t="s">
        <v>784</v>
      </c>
      <c r="K1359" s="8">
        <f t="shared" si="186"/>
        <v>1359.6</v>
      </c>
      <c r="N1359" s="3"/>
      <c r="Q1359" s="4"/>
      <c r="S1359" s="12">
        <v>6</v>
      </c>
      <c r="T1359" s="7" t="s">
        <v>784</v>
      </c>
      <c r="U1359" s="1" t="s">
        <v>1891</v>
      </c>
      <c r="V1359" s="8">
        <f t="shared" si="184"/>
        <v>57.65</v>
      </c>
      <c r="W1359" s="2" t="s">
        <v>784</v>
      </c>
      <c r="X1359" s="8">
        <f t="shared" si="185"/>
        <v>345.9</v>
      </c>
      <c r="Y1359" s="15">
        <v>4</v>
      </c>
      <c r="Z1359" s="7" t="s">
        <v>784</v>
      </c>
      <c r="AA1359" s="1" t="s">
        <v>1893</v>
      </c>
      <c r="AB1359" s="8">
        <f t="shared" si="182"/>
        <v>20</v>
      </c>
      <c r="AC1359" s="7" t="s">
        <v>784</v>
      </c>
      <c r="AD1359" s="8">
        <f t="shared" si="183"/>
        <v>80</v>
      </c>
      <c r="AE1359" s="51">
        <f t="shared" si="181"/>
        <v>0</v>
      </c>
    </row>
    <row r="1360" spans="6:31" ht="24" customHeight="1">
      <c r="F1360" s="8">
        <v>1.1000000000000001</v>
      </c>
      <c r="G1360" s="7" t="s">
        <v>784</v>
      </c>
      <c r="H1360" s="1" t="s">
        <v>324</v>
      </c>
      <c r="I1360" s="8">
        <f>(C13)</f>
        <v>507</v>
      </c>
      <c r="J1360" s="1" t="s">
        <v>784</v>
      </c>
      <c r="K1360" s="8">
        <f t="shared" si="186"/>
        <v>557.70000000000005</v>
      </c>
      <c r="M1360">
        <v>2</v>
      </c>
      <c r="N1360" s="3" t="s">
        <v>1456</v>
      </c>
      <c r="O1360" t="s">
        <v>352</v>
      </c>
      <c r="P1360">
        <f>C12</f>
        <v>618</v>
      </c>
      <c r="Q1360" s="4" t="s">
        <v>1745</v>
      </c>
      <c r="R1360">
        <f>P1360*M1360</f>
        <v>1236</v>
      </c>
      <c r="S1360" s="12">
        <v>6</v>
      </c>
      <c r="T1360" s="7" t="s">
        <v>784</v>
      </c>
      <c r="U1360" s="1" t="s">
        <v>1892</v>
      </c>
      <c r="V1360" s="8">
        <f t="shared" si="184"/>
        <v>30</v>
      </c>
      <c r="W1360" s="2" t="s">
        <v>784</v>
      </c>
      <c r="X1360" s="8">
        <f t="shared" si="185"/>
        <v>180</v>
      </c>
      <c r="Y1360" s="15">
        <v>4</v>
      </c>
      <c r="Z1360" s="7" t="s">
        <v>784</v>
      </c>
      <c r="AA1360" s="1" t="s">
        <v>1894</v>
      </c>
      <c r="AB1360" s="8">
        <f t="shared" si="182"/>
        <v>15</v>
      </c>
      <c r="AC1360" s="7" t="s">
        <v>784</v>
      </c>
      <c r="AD1360" s="8">
        <f t="shared" si="183"/>
        <v>60</v>
      </c>
      <c r="AE1360" s="51">
        <f t="shared" si="181"/>
        <v>0</v>
      </c>
    </row>
    <row r="1361" spans="6:31" ht="24" customHeight="1">
      <c r="G1361" s="7" t="s">
        <v>454</v>
      </c>
      <c r="H1361" s="1" t="s">
        <v>455</v>
      </c>
      <c r="J1361" s="1" t="s">
        <v>454</v>
      </c>
      <c r="K1361" s="8">
        <v>0</v>
      </c>
      <c r="N1361" s="3"/>
      <c r="Q1361" s="4"/>
      <c r="S1361" s="12">
        <v>6</v>
      </c>
      <c r="T1361" s="7" t="s">
        <v>784</v>
      </c>
      <c r="U1361" s="1" t="s">
        <v>1893</v>
      </c>
      <c r="V1361" s="8">
        <f t="shared" si="184"/>
        <v>20</v>
      </c>
      <c r="W1361" s="2" t="s">
        <v>784</v>
      </c>
      <c r="X1361" s="8">
        <f t="shared" si="185"/>
        <v>120</v>
      </c>
      <c r="Y1361" s="15">
        <v>0.94499999999999995</v>
      </c>
      <c r="Z1361" s="7" t="s">
        <v>2321</v>
      </c>
      <c r="AA1361" s="1" t="s">
        <v>1895</v>
      </c>
      <c r="AB1361" s="8">
        <f t="shared" si="182"/>
        <v>1896</v>
      </c>
      <c r="AC1361" s="7" t="s">
        <v>2321</v>
      </c>
      <c r="AD1361" s="8">
        <f t="shared" si="183"/>
        <v>1791.72</v>
      </c>
      <c r="AE1361" s="51">
        <f t="shared" si="181"/>
        <v>0</v>
      </c>
    </row>
    <row r="1362" spans="6:31" ht="24" customHeight="1">
      <c r="K1362" s="5" t="s">
        <v>1614</v>
      </c>
      <c r="N1362" s="3"/>
      <c r="O1362" t="s">
        <v>1227</v>
      </c>
      <c r="P1362" t="s">
        <v>668</v>
      </c>
      <c r="Q1362" s="4"/>
      <c r="R1362">
        <v>11.5</v>
      </c>
      <c r="S1362" s="12">
        <v>4</v>
      </c>
      <c r="T1362" s="7" t="s">
        <v>784</v>
      </c>
      <c r="U1362" s="1" t="s">
        <v>1894</v>
      </c>
      <c r="V1362" s="8">
        <f t="shared" si="184"/>
        <v>15</v>
      </c>
      <c r="W1362" s="2" t="s">
        <v>784</v>
      </c>
      <c r="X1362" s="8">
        <f t="shared" si="185"/>
        <v>60</v>
      </c>
      <c r="Z1362" s="3"/>
      <c r="AA1362" s="1" t="s">
        <v>1896</v>
      </c>
      <c r="AC1362" s="4"/>
      <c r="AD1362" s="8">
        <v>0.81</v>
      </c>
      <c r="AE1362" s="51">
        <f t="shared" si="181"/>
        <v>0</v>
      </c>
    </row>
    <row r="1363" spans="6:31" ht="24" customHeight="1">
      <c r="H1363" s="1" t="s">
        <v>446</v>
      </c>
      <c r="K1363" s="8">
        <f>SUM(K1353:K1361)</f>
        <v>11550.74</v>
      </c>
      <c r="N1363" s="3"/>
      <c r="O1363" s="91" t="s">
        <v>1228</v>
      </c>
      <c r="Q1363" s="4"/>
      <c r="R1363">
        <f>SUM(R1358:R1362)</f>
        <v>2006.5</v>
      </c>
      <c r="S1363" s="12">
        <v>1.4179999999999999</v>
      </c>
      <c r="T1363" s="7" t="s">
        <v>2321</v>
      </c>
      <c r="U1363" s="1" t="s">
        <v>1895</v>
      </c>
      <c r="V1363" s="8">
        <f t="shared" si="184"/>
        <v>1896</v>
      </c>
      <c r="W1363" s="2" t="s">
        <v>2321</v>
      </c>
      <c r="X1363" s="8">
        <f t="shared" si="185"/>
        <v>2688.53</v>
      </c>
      <c r="AA1363" s="41" t="s">
        <v>3614</v>
      </c>
      <c r="AD1363" s="38">
        <f>SUM(AD1350:AD1362)</f>
        <v>6864.11</v>
      </c>
      <c r="AE1363" s="51">
        <f t="shared" si="181"/>
        <v>0</v>
      </c>
    </row>
    <row r="1364" spans="6:31" ht="24" customHeight="1">
      <c r="K1364" s="5" t="s">
        <v>1614</v>
      </c>
      <c r="N1364" s="3"/>
      <c r="Q1364" s="4"/>
      <c r="T1364" s="3"/>
      <c r="U1364" s="1" t="s">
        <v>1896</v>
      </c>
      <c r="W1364" s="4"/>
      <c r="X1364" s="8"/>
      <c r="AE1364" s="51">
        <f t="shared" si="181"/>
        <v>0</v>
      </c>
    </row>
    <row r="1365" spans="6:31" ht="24" customHeight="1">
      <c r="H1365" s="58" t="s">
        <v>561</v>
      </c>
      <c r="K1365" s="38">
        <f>(K1363/10)</f>
        <v>1155.07</v>
      </c>
      <c r="N1365" s="3"/>
      <c r="O1365" s="91" t="s">
        <v>1229</v>
      </c>
      <c r="Q1365" s="4"/>
      <c r="R1365" s="36">
        <f>R1363/6</f>
        <v>334.42</v>
      </c>
      <c r="U1365" s="41" t="s">
        <v>3614</v>
      </c>
      <c r="W1365" s="4"/>
      <c r="X1365" s="38">
        <f>SUM(X1352:X1364)</f>
        <v>10204.709999999999</v>
      </c>
      <c r="AE1365" s="51">
        <f t="shared" si="181"/>
        <v>0</v>
      </c>
    </row>
    <row r="1366" spans="6:31" ht="24" customHeight="1">
      <c r="K1366" s="5" t="s">
        <v>2090</v>
      </c>
      <c r="N1366" s="3"/>
      <c r="Q1366" s="4"/>
      <c r="W1366" s="4"/>
      <c r="Z1366" s="3"/>
      <c r="AA1366" s="216" t="s">
        <v>3551</v>
      </c>
      <c r="AC1366" s="10"/>
      <c r="AE1366" s="51">
        <f t="shared" si="181"/>
        <v>0</v>
      </c>
    </row>
    <row r="1367" spans="6:31" ht="24" customHeight="1">
      <c r="K1367" s="5"/>
      <c r="N1367" s="3"/>
      <c r="Q1367" s="10"/>
      <c r="W1367" s="4"/>
      <c r="Y1367" s="15">
        <v>3.72</v>
      </c>
      <c r="Z1367" s="7" t="s">
        <v>928</v>
      </c>
      <c r="AA1367" s="1" t="s">
        <v>1887</v>
      </c>
      <c r="AB1367" s="8">
        <f>AB1350</f>
        <v>325</v>
      </c>
      <c r="AC1367" s="7" t="s">
        <v>928</v>
      </c>
      <c r="AD1367" s="8">
        <f t="shared" ref="AD1367:AD1378" si="187">AB1367*Y1367</f>
        <v>1209</v>
      </c>
      <c r="AE1367" s="51">
        <f t="shared" si="181"/>
        <v>0</v>
      </c>
    </row>
    <row r="1368" spans="6:31" ht="24" customHeight="1">
      <c r="K1368" s="5"/>
      <c r="M1368" s="24">
        <v>29.5</v>
      </c>
      <c r="N1368" s="7" t="s">
        <v>2289</v>
      </c>
      <c r="O1368" s="1" t="s">
        <v>1230</v>
      </c>
      <c r="Q1368" s="4"/>
      <c r="T1368" s="3"/>
      <c r="U1368" s="216" t="s">
        <v>3550</v>
      </c>
      <c r="W1368" s="4"/>
      <c r="Y1368" s="15">
        <v>2.69</v>
      </c>
      <c r="Z1368" s="7" t="s">
        <v>928</v>
      </c>
      <c r="AA1368" s="1" t="s">
        <v>1887</v>
      </c>
      <c r="AB1368" s="8">
        <f t="shared" ref="AB1368:AB1378" si="188">AB1351</f>
        <v>325</v>
      </c>
      <c r="AC1368" s="7" t="s">
        <v>928</v>
      </c>
      <c r="AD1368" s="8">
        <f t="shared" si="187"/>
        <v>874.25</v>
      </c>
      <c r="AE1368" s="51">
        <f t="shared" si="181"/>
        <v>0</v>
      </c>
    </row>
    <row r="1369" spans="6:31" ht="24" customHeight="1">
      <c r="F1369" s="24">
        <v>32.200000000000003</v>
      </c>
      <c r="G1369" s="7" t="s">
        <v>2289</v>
      </c>
      <c r="H1369" s="1" t="s">
        <v>769</v>
      </c>
      <c r="K1369" s="5"/>
      <c r="N1369" s="3"/>
      <c r="O1369" s="1" t="s">
        <v>873</v>
      </c>
      <c r="Q1369" s="4"/>
      <c r="S1369" s="12">
        <v>3.49</v>
      </c>
      <c r="T1369" s="7" t="s">
        <v>928</v>
      </c>
      <c r="U1369" s="1" t="s">
        <v>1887</v>
      </c>
      <c r="V1369" s="8">
        <f>P1408</f>
        <v>325</v>
      </c>
      <c r="W1369" s="2" t="s">
        <v>928</v>
      </c>
      <c r="X1369" s="8">
        <f>V1369*S1369</f>
        <v>1134.25</v>
      </c>
      <c r="Y1369" s="15">
        <v>6.15</v>
      </c>
      <c r="Z1369" s="7" t="s">
        <v>928</v>
      </c>
      <c r="AA1369" s="1" t="s">
        <v>1887</v>
      </c>
      <c r="AB1369" s="8">
        <f t="shared" si="188"/>
        <v>325</v>
      </c>
      <c r="AC1369" s="7" t="s">
        <v>928</v>
      </c>
      <c r="AD1369" s="8">
        <f t="shared" si="187"/>
        <v>1998.75</v>
      </c>
      <c r="AE1369" s="51">
        <f t="shared" si="181"/>
        <v>0</v>
      </c>
    </row>
    <row r="1370" spans="6:31" ht="24" customHeight="1">
      <c r="H1370" s="1" t="s">
        <v>1508</v>
      </c>
      <c r="K1370" s="5"/>
      <c r="N1370" s="3"/>
      <c r="O1370" s="1" t="s">
        <v>1971</v>
      </c>
      <c r="Q1370" s="4"/>
      <c r="S1370" s="12">
        <v>2.5299999999999998</v>
      </c>
      <c r="T1370" s="7" t="s">
        <v>928</v>
      </c>
      <c r="U1370" s="1" t="s">
        <v>1887</v>
      </c>
      <c r="V1370" s="8">
        <f t="shared" ref="V1370:V1380" si="189">P1409</f>
        <v>325</v>
      </c>
      <c r="W1370" s="2" t="s">
        <v>928</v>
      </c>
      <c r="X1370" s="8">
        <f t="shared" ref="X1370:X1380" si="190">V1370*S1370</f>
        <v>822.25</v>
      </c>
      <c r="Y1370" s="15">
        <v>1.07</v>
      </c>
      <c r="Z1370" s="7" t="s">
        <v>928</v>
      </c>
      <c r="AA1370" s="1" t="s">
        <v>1887</v>
      </c>
      <c r="AB1370" s="8">
        <f t="shared" si="188"/>
        <v>325</v>
      </c>
      <c r="AC1370" s="7" t="s">
        <v>928</v>
      </c>
      <c r="AD1370" s="8">
        <f t="shared" si="187"/>
        <v>347.75</v>
      </c>
      <c r="AE1370" s="51">
        <f t="shared" si="181"/>
        <v>0</v>
      </c>
    </row>
    <row r="1371" spans="6:31" ht="24" customHeight="1">
      <c r="H1371" s="1" t="s">
        <v>695</v>
      </c>
      <c r="K1371" s="5"/>
      <c r="N1371" s="3"/>
      <c r="O1371" s="5" t="s">
        <v>1614</v>
      </c>
      <c r="P1371" s="5" t="s">
        <v>1614</v>
      </c>
      <c r="Q1371" s="4"/>
      <c r="R1371" s="8"/>
      <c r="S1371" s="12">
        <v>5.75</v>
      </c>
      <c r="T1371" s="7" t="s">
        <v>928</v>
      </c>
      <c r="U1371" s="1" t="s">
        <v>1887</v>
      </c>
      <c r="V1371" s="8">
        <f t="shared" si="189"/>
        <v>325</v>
      </c>
      <c r="W1371" s="2" t="s">
        <v>928</v>
      </c>
      <c r="X1371" s="8">
        <f t="shared" si="190"/>
        <v>1868.75</v>
      </c>
      <c r="Y1371" s="15">
        <v>1.153</v>
      </c>
      <c r="Z1371" s="7" t="s">
        <v>236</v>
      </c>
      <c r="AA1371" s="1" t="s">
        <v>1888</v>
      </c>
      <c r="AB1371" s="8">
        <f t="shared" si="188"/>
        <v>306.89999999999998</v>
      </c>
      <c r="AC1371" s="7" t="s">
        <v>236</v>
      </c>
      <c r="AD1371" s="8">
        <f t="shared" si="187"/>
        <v>353.86</v>
      </c>
      <c r="AE1371" s="51">
        <f t="shared" si="181"/>
        <v>0</v>
      </c>
    </row>
    <row r="1372" spans="6:31" ht="24" customHeight="1">
      <c r="H1372" s="1" t="s">
        <v>2002</v>
      </c>
      <c r="K1372" s="5"/>
      <c r="M1372" s="8">
        <v>10</v>
      </c>
      <c r="N1372" s="7" t="s">
        <v>620</v>
      </c>
      <c r="O1372" s="1" t="s">
        <v>1231</v>
      </c>
      <c r="P1372" s="6">
        <f>P1332</f>
        <v>1626</v>
      </c>
      <c r="Q1372" s="2" t="s">
        <v>620</v>
      </c>
      <c r="R1372" s="8">
        <f>M1372*P1372</f>
        <v>16260</v>
      </c>
      <c r="S1372" s="12">
        <v>1</v>
      </c>
      <c r="T1372" s="7" t="s">
        <v>928</v>
      </c>
      <c r="U1372" s="1" t="s">
        <v>1887</v>
      </c>
      <c r="V1372" s="8">
        <f t="shared" si="189"/>
        <v>325</v>
      </c>
      <c r="W1372" s="2" t="s">
        <v>928</v>
      </c>
      <c r="X1372" s="8">
        <f t="shared" si="190"/>
        <v>325</v>
      </c>
      <c r="Y1372" s="15">
        <v>8.6720000000000006</v>
      </c>
      <c r="Z1372" s="7" t="s">
        <v>841</v>
      </c>
      <c r="AA1372" s="1" t="s">
        <v>1889</v>
      </c>
      <c r="AB1372" s="8">
        <f t="shared" si="188"/>
        <v>29.05</v>
      </c>
      <c r="AC1372" s="7" t="s">
        <v>841</v>
      </c>
      <c r="AD1372" s="8">
        <f t="shared" si="187"/>
        <v>251.92</v>
      </c>
      <c r="AE1372" s="51">
        <f t="shared" si="181"/>
        <v>0</v>
      </c>
    </row>
    <row r="1373" spans="6:31" ht="24" customHeight="1">
      <c r="H1373" s="1" t="s">
        <v>1316</v>
      </c>
      <c r="K1373" s="5"/>
      <c r="M1373" s="8">
        <v>0.21</v>
      </c>
      <c r="N1373" s="7" t="s">
        <v>884</v>
      </c>
      <c r="O1373" s="1" t="s">
        <v>1909</v>
      </c>
      <c r="P1373" s="8">
        <f>P1333</f>
        <v>4986.96</v>
      </c>
      <c r="Q1373" s="2" t="s">
        <v>884</v>
      </c>
      <c r="R1373" s="8">
        <f>(M1373*P1373)</f>
        <v>1047.26</v>
      </c>
      <c r="S1373" s="12">
        <v>0.96699999999999997</v>
      </c>
      <c r="T1373" s="7" t="s">
        <v>236</v>
      </c>
      <c r="U1373" s="1" t="s">
        <v>1888</v>
      </c>
      <c r="V1373" s="8">
        <f t="shared" si="189"/>
        <v>306.89999999999998</v>
      </c>
      <c r="W1373" s="2" t="s">
        <v>236</v>
      </c>
      <c r="X1373" s="8">
        <f t="shared" si="190"/>
        <v>296.77</v>
      </c>
      <c r="Y1373" s="15">
        <v>8</v>
      </c>
      <c r="Z1373" s="7" t="s">
        <v>784</v>
      </c>
      <c r="AA1373" s="1" t="s">
        <v>1890</v>
      </c>
      <c r="AB1373" s="8">
        <f t="shared" si="188"/>
        <v>71.900000000000006</v>
      </c>
      <c r="AC1373" s="7" t="s">
        <v>784</v>
      </c>
      <c r="AD1373" s="8">
        <f t="shared" si="187"/>
        <v>575.20000000000005</v>
      </c>
      <c r="AE1373" s="51">
        <f t="shared" si="181"/>
        <v>0</v>
      </c>
    </row>
    <row r="1374" spans="6:31" ht="24" customHeight="1">
      <c r="H1374" s="5" t="s">
        <v>1614</v>
      </c>
      <c r="K1374" s="5"/>
      <c r="N1374" s="3"/>
      <c r="O1374" s="1" t="s">
        <v>1910</v>
      </c>
      <c r="P1374" s="1" t="s">
        <v>991</v>
      </c>
      <c r="Q1374" s="4"/>
      <c r="R1374" s="1" t="s">
        <v>991</v>
      </c>
      <c r="S1374" s="12">
        <v>8.0719999999999992</v>
      </c>
      <c r="T1374" s="7" t="s">
        <v>841</v>
      </c>
      <c r="U1374" s="1" t="s">
        <v>1889</v>
      </c>
      <c r="V1374" s="8">
        <f t="shared" si="189"/>
        <v>29.05</v>
      </c>
      <c r="W1374" s="2" t="s">
        <v>841</v>
      </c>
      <c r="X1374" s="8">
        <f t="shared" si="190"/>
        <v>234.49</v>
      </c>
      <c r="Y1374" s="15">
        <v>4</v>
      </c>
      <c r="Z1374" s="7" t="s">
        <v>784</v>
      </c>
      <c r="AA1374" s="1" t="s">
        <v>1891</v>
      </c>
      <c r="AB1374" s="8">
        <f t="shared" si="188"/>
        <v>57.65</v>
      </c>
      <c r="AC1374" s="7" t="s">
        <v>784</v>
      </c>
      <c r="AD1374" s="8">
        <f t="shared" si="187"/>
        <v>230.6</v>
      </c>
      <c r="AE1374" s="51">
        <f t="shared" si="181"/>
        <v>0</v>
      </c>
    </row>
    <row r="1375" spans="6:31" ht="24" customHeight="1">
      <c r="F1375" s="8">
        <v>190</v>
      </c>
      <c r="G1375" s="7" t="s">
        <v>1906</v>
      </c>
      <c r="H1375" s="1" t="s">
        <v>1595</v>
      </c>
      <c r="I1375" s="437">
        <f>C83</f>
        <v>16106</v>
      </c>
      <c r="J1375" s="1" t="s">
        <v>1506</v>
      </c>
      <c r="K1375" s="8">
        <f>(F1375*I1375)/1000</f>
        <v>3060.14</v>
      </c>
      <c r="M1375" s="8">
        <v>1.1000000000000001</v>
      </c>
      <c r="N1375" s="7" t="s">
        <v>784</v>
      </c>
      <c r="O1375" s="1" t="s">
        <v>2044</v>
      </c>
      <c r="P1375" s="8">
        <f>AE9</f>
        <v>947</v>
      </c>
      <c r="Q1375" s="2" t="s">
        <v>784</v>
      </c>
      <c r="R1375" s="8">
        <f>(M1375*P1375)</f>
        <v>1041.7</v>
      </c>
      <c r="S1375" s="12">
        <v>8</v>
      </c>
      <c r="T1375" s="7" t="s">
        <v>784</v>
      </c>
      <c r="U1375" s="1" t="s">
        <v>1890</v>
      </c>
      <c r="V1375" s="8">
        <f t="shared" si="189"/>
        <v>71.900000000000006</v>
      </c>
      <c r="W1375" s="2" t="s">
        <v>784</v>
      </c>
      <c r="X1375" s="8">
        <f t="shared" si="190"/>
        <v>575.20000000000005</v>
      </c>
      <c r="Y1375" s="15">
        <v>4</v>
      </c>
      <c r="Z1375" s="7" t="s">
        <v>784</v>
      </c>
      <c r="AA1375" s="1" t="s">
        <v>1892</v>
      </c>
      <c r="AB1375" s="8">
        <f t="shared" si="188"/>
        <v>30</v>
      </c>
      <c r="AC1375" s="7" t="s">
        <v>784</v>
      </c>
      <c r="AD1375" s="8">
        <f t="shared" si="187"/>
        <v>120</v>
      </c>
      <c r="AE1375" s="51">
        <f t="shared" si="181"/>
        <v>0</v>
      </c>
    </row>
    <row r="1376" spans="6:31" ht="24" customHeight="1">
      <c r="F1376" s="8">
        <v>0.12</v>
      </c>
      <c r="G1376" s="7" t="s">
        <v>884</v>
      </c>
      <c r="H1376" s="1" t="s">
        <v>1909</v>
      </c>
      <c r="I1376">
        <f>K32</f>
        <v>4986.96</v>
      </c>
      <c r="J1376" s="1" t="s">
        <v>884</v>
      </c>
      <c r="K1376" s="8">
        <f t="shared" ref="K1376:K1382" si="191">(F1376*I1376)</f>
        <v>598.44000000000005</v>
      </c>
      <c r="M1376" s="8">
        <v>1.1000000000000001</v>
      </c>
      <c r="N1376" s="7" t="s">
        <v>784</v>
      </c>
      <c r="O1376" s="1" t="s">
        <v>1743</v>
      </c>
      <c r="P1376" s="8">
        <f>AE10</f>
        <v>884</v>
      </c>
      <c r="Q1376" s="2" t="s">
        <v>784</v>
      </c>
      <c r="R1376" s="8">
        <f>(M1376*P1376)</f>
        <v>972.4</v>
      </c>
      <c r="S1376" s="12">
        <v>4</v>
      </c>
      <c r="T1376" s="7" t="s">
        <v>784</v>
      </c>
      <c r="U1376" s="1" t="s">
        <v>1891</v>
      </c>
      <c r="V1376" s="8">
        <f t="shared" si="189"/>
        <v>57.65</v>
      </c>
      <c r="W1376" s="2" t="s">
        <v>784</v>
      </c>
      <c r="X1376" s="8">
        <f t="shared" si="190"/>
        <v>230.6</v>
      </c>
      <c r="Y1376" s="15">
        <v>4</v>
      </c>
      <c r="Z1376" s="7" t="s">
        <v>784</v>
      </c>
      <c r="AA1376" s="1" t="s">
        <v>1893</v>
      </c>
      <c r="AB1376" s="8">
        <f t="shared" si="188"/>
        <v>20</v>
      </c>
      <c r="AC1376" s="7" t="s">
        <v>784</v>
      </c>
      <c r="AD1376" s="8">
        <f t="shared" si="187"/>
        <v>80</v>
      </c>
      <c r="AE1376" s="51">
        <f t="shared" si="181"/>
        <v>0</v>
      </c>
    </row>
    <row r="1377" spans="6:31" ht="24" customHeight="1">
      <c r="F1377" s="8">
        <v>10</v>
      </c>
      <c r="G1377" s="7" t="s">
        <v>620</v>
      </c>
      <c r="H1377" s="1" t="s">
        <v>1318</v>
      </c>
      <c r="I1377">
        <f>K1344</f>
        <v>301.10000000000002</v>
      </c>
      <c r="J1377" s="1" t="s">
        <v>620</v>
      </c>
      <c r="K1377" s="8">
        <f t="shared" si="191"/>
        <v>3011</v>
      </c>
      <c r="M1377" s="8">
        <v>2.2000000000000002</v>
      </c>
      <c r="N1377" s="7" t="s">
        <v>784</v>
      </c>
      <c r="O1377" s="1" t="s">
        <v>1936</v>
      </c>
      <c r="P1377" s="8">
        <f>AE11</f>
        <v>618</v>
      </c>
      <c r="Q1377" s="2" t="s">
        <v>784</v>
      </c>
      <c r="R1377" s="8">
        <f>(M1377*P1377)</f>
        <v>1359.6</v>
      </c>
      <c r="S1377" s="12">
        <v>4</v>
      </c>
      <c r="T1377" s="7" t="s">
        <v>784</v>
      </c>
      <c r="U1377" s="1" t="s">
        <v>1892</v>
      </c>
      <c r="V1377" s="8">
        <f t="shared" si="189"/>
        <v>30</v>
      </c>
      <c r="W1377" s="2" t="s">
        <v>784</v>
      </c>
      <c r="X1377" s="8">
        <f t="shared" si="190"/>
        <v>120</v>
      </c>
      <c r="Y1377" s="15">
        <v>4</v>
      </c>
      <c r="Z1377" s="7" t="s">
        <v>784</v>
      </c>
      <c r="AA1377" s="1" t="s">
        <v>1894</v>
      </c>
      <c r="AB1377" s="8">
        <f t="shared" si="188"/>
        <v>15</v>
      </c>
      <c r="AC1377" s="7" t="s">
        <v>784</v>
      </c>
      <c r="AD1377" s="8">
        <f t="shared" si="187"/>
        <v>60</v>
      </c>
      <c r="AE1377" s="51">
        <f t="shared" si="181"/>
        <v>0</v>
      </c>
    </row>
    <row r="1378" spans="6:31" ht="24" customHeight="1">
      <c r="F1378" s="8">
        <v>5.8</v>
      </c>
      <c r="G1378" s="7" t="s">
        <v>1675</v>
      </c>
      <c r="H1378" s="1" t="s">
        <v>980</v>
      </c>
      <c r="I1378">
        <f>C653</f>
        <v>42.7</v>
      </c>
      <c r="J1378" s="1" t="s">
        <v>1675</v>
      </c>
      <c r="K1378" s="8">
        <f t="shared" si="191"/>
        <v>247.66</v>
      </c>
      <c r="M1378" s="8">
        <v>2.2000000000000002</v>
      </c>
      <c r="N1378" s="7" t="s">
        <v>784</v>
      </c>
      <c r="O1378" s="1" t="s">
        <v>324</v>
      </c>
      <c r="P1378" s="8">
        <f>AE12</f>
        <v>507</v>
      </c>
      <c r="Q1378" s="2" t="s">
        <v>784</v>
      </c>
      <c r="R1378" s="8">
        <f>(M1378*P1378)</f>
        <v>1115.4000000000001</v>
      </c>
      <c r="S1378" s="12">
        <v>4</v>
      </c>
      <c r="T1378" s="7" t="s">
        <v>784</v>
      </c>
      <c r="U1378" s="1" t="s">
        <v>1893</v>
      </c>
      <c r="V1378" s="8">
        <f t="shared" si="189"/>
        <v>20</v>
      </c>
      <c r="W1378" s="2" t="s">
        <v>784</v>
      </c>
      <c r="X1378" s="8">
        <f t="shared" si="190"/>
        <v>80</v>
      </c>
      <c r="Y1378" s="15">
        <v>1.42</v>
      </c>
      <c r="Z1378" s="7" t="s">
        <v>2321</v>
      </c>
      <c r="AA1378" s="1" t="s">
        <v>1895</v>
      </c>
      <c r="AB1378" s="8">
        <f t="shared" si="188"/>
        <v>1896</v>
      </c>
      <c r="AC1378" s="7" t="s">
        <v>2321</v>
      </c>
      <c r="AD1378" s="8">
        <f t="shared" si="187"/>
        <v>2692.32</v>
      </c>
      <c r="AE1378" s="51">
        <f t="shared" si="181"/>
        <v>0</v>
      </c>
    </row>
    <row r="1379" spans="6:31" ht="24" customHeight="1">
      <c r="F1379" s="8">
        <v>1.1000000000000001</v>
      </c>
      <c r="G1379" s="7" t="s">
        <v>784</v>
      </c>
      <c r="H1379" s="1" t="s">
        <v>2044</v>
      </c>
      <c r="I1379">
        <f>C10</f>
        <v>947</v>
      </c>
      <c r="J1379" s="1" t="s">
        <v>784</v>
      </c>
      <c r="K1379" s="8">
        <f t="shared" si="191"/>
        <v>1041.7</v>
      </c>
      <c r="M1379" s="12">
        <v>20</v>
      </c>
      <c r="N1379" s="7" t="s">
        <v>1675</v>
      </c>
      <c r="O1379" s="1" t="s">
        <v>877</v>
      </c>
      <c r="P1379" s="8">
        <f>AC31</f>
        <v>6040</v>
      </c>
      <c r="Q1379" s="2" t="s">
        <v>876</v>
      </c>
      <c r="R1379" s="8">
        <f>(M1379*P1379)/1000</f>
        <v>120.8</v>
      </c>
      <c r="S1379" s="12">
        <v>4</v>
      </c>
      <c r="T1379" s="7" t="s">
        <v>784</v>
      </c>
      <c r="U1379" s="1" t="s">
        <v>1894</v>
      </c>
      <c r="V1379" s="8">
        <f t="shared" si="189"/>
        <v>15</v>
      </c>
      <c r="W1379" s="2" t="s">
        <v>784</v>
      </c>
      <c r="X1379" s="8">
        <f t="shared" si="190"/>
        <v>60</v>
      </c>
      <c r="Z1379" s="3"/>
      <c r="AA1379" s="1" t="s">
        <v>1896</v>
      </c>
      <c r="AC1379" s="4"/>
      <c r="AD1379" s="8">
        <v>0.85</v>
      </c>
      <c r="AE1379" s="51">
        <f t="shared" si="181"/>
        <v>0</v>
      </c>
    </row>
    <row r="1380" spans="6:31" ht="24" customHeight="1">
      <c r="F1380" s="8">
        <v>2.1</v>
      </c>
      <c r="G1380" s="7" t="s">
        <v>784</v>
      </c>
      <c r="H1380" s="1" t="s">
        <v>1743</v>
      </c>
      <c r="I1380">
        <f>C11</f>
        <v>884</v>
      </c>
      <c r="J1380" s="1" t="s">
        <v>784</v>
      </c>
      <c r="K1380" s="8">
        <f t="shared" si="191"/>
        <v>1856.4</v>
      </c>
      <c r="M1380" s="12">
        <v>2</v>
      </c>
      <c r="N1380" s="7" t="s">
        <v>1675</v>
      </c>
      <c r="O1380" s="1" t="s">
        <v>2117</v>
      </c>
      <c r="P1380" s="706">
        <f>P1264</f>
        <v>36.1</v>
      </c>
      <c r="Q1380" s="2" t="s">
        <v>1675</v>
      </c>
      <c r="R1380" s="8">
        <f>(M1380*P1380)</f>
        <v>72.2</v>
      </c>
      <c r="S1380" s="12">
        <v>1.2150000000000001</v>
      </c>
      <c r="T1380" s="7" t="s">
        <v>2321</v>
      </c>
      <c r="U1380" s="1" t="s">
        <v>1895</v>
      </c>
      <c r="V1380" s="8">
        <f t="shared" si="189"/>
        <v>1896</v>
      </c>
      <c r="W1380" s="2" t="s">
        <v>2321</v>
      </c>
      <c r="X1380" s="8">
        <f t="shared" si="190"/>
        <v>2303.64</v>
      </c>
      <c r="AA1380" s="41" t="s">
        <v>3614</v>
      </c>
      <c r="AD1380" s="38">
        <f>SUM(AD1367:AD1379)</f>
        <v>8794.5</v>
      </c>
      <c r="AE1380" s="51">
        <f t="shared" si="181"/>
        <v>0</v>
      </c>
    </row>
    <row r="1381" spans="6:31" ht="24" customHeight="1">
      <c r="F1381" s="8">
        <v>2.2000000000000002</v>
      </c>
      <c r="G1381" s="7" t="s">
        <v>784</v>
      </c>
      <c r="H1381" s="1" t="s">
        <v>1936</v>
      </c>
      <c r="I1381">
        <f>C12</f>
        <v>618</v>
      </c>
      <c r="J1381" s="1" t="s">
        <v>784</v>
      </c>
      <c r="K1381" s="8">
        <f t="shared" si="191"/>
        <v>1359.6</v>
      </c>
      <c r="M1381" s="8">
        <v>1.6</v>
      </c>
      <c r="N1381" s="7" t="s">
        <v>784</v>
      </c>
      <c r="O1381" s="1" t="s">
        <v>1743</v>
      </c>
      <c r="P1381" s="8">
        <f>P1265</f>
        <v>884</v>
      </c>
      <c r="Q1381" s="2" t="s">
        <v>784</v>
      </c>
      <c r="R1381" s="8">
        <f>(M1381*P1381)</f>
        <v>1414.4</v>
      </c>
      <c r="T1381" s="3"/>
      <c r="U1381" s="1" t="s">
        <v>1896</v>
      </c>
      <c r="W1381" s="4"/>
      <c r="X1381" s="8">
        <v>0.23</v>
      </c>
      <c r="AE1381" s="51">
        <f t="shared" si="181"/>
        <v>0</v>
      </c>
    </row>
    <row r="1382" spans="6:31" ht="24" customHeight="1">
      <c r="F1382" s="8">
        <v>1.1000000000000001</v>
      </c>
      <c r="G1382" s="7" t="s">
        <v>784</v>
      </c>
      <c r="H1382" s="1" t="s">
        <v>324</v>
      </c>
      <c r="I1382">
        <f>C13</f>
        <v>507</v>
      </c>
      <c r="J1382" s="1" t="s">
        <v>784</v>
      </c>
      <c r="K1382" s="8">
        <f t="shared" si="191"/>
        <v>557.70000000000005</v>
      </c>
      <c r="M1382" s="8">
        <v>0.5</v>
      </c>
      <c r="N1382" s="7" t="s">
        <v>784</v>
      </c>
      <c r="O1382" s="1" t="s">
        <v>1936</v>
      </c>
      <c r="P1382" s="8">
        <f>P1266</f>
        <v>618</v>
      </c>
      <c r="Q1382" s="2" t="s">
        <v>784</v>
      </c>
      <c r="R1382" s="8">
        <f>(M1382*P1382)</f>
        <v>309</v>
      </c>
      <c r="U1382" s="41" t="s">
        <v>3614</v>
      </c>
      <c r="W1382" s="4"/>
      <c r="X1382" s="38">
        <f>SUM(X1369:X1381)</f>
        <v>8051.18</v>
      </c>
      <c r="AE1382" s="51">
        <f t="shared" si="181"/>
        <v>0</v>
      </c>
    </row>
    <row r="1383" spans="6:31" ht="24" customHeight="1">
      <c r="G1383" s="7" t="s">
        <v>454</v>
      </c>
      <c r="H1383" s="1" t="s">
        <v>455</v>
      </c>
      <c r="J1383" s="1" t="s">
        <v>454</v>
      </c>
      <c r="K1383" s="8">
        <v>0</v>
      </c>
      <c r="M1383" s="8">
        <v>1.1000000000000001</v>
      </c>
      <c r="N1383" s="7" t="s">
        <v>784</v>
      </c>
      <c r="O1383" s="1" t="s">
        <v>324</v>
      </c>
      <c r="P1383" s="8">
        <f>P1267</f>
        <v>507</v>
      </c>
      <c r="Q1383" s="2" t="s">
        <v>784</v>
      </c>
      <c r="R1383" s="8">
        <f>(M1383*P1383)</f>
        <v>557.70000000000005</v>
      </c>
      <c r="W1383" s="4"/>
      <c r="Z1383" s="3"/>
      <c r="AA1383" s="216" t="s">
        <v>3552</v>
      </c>
      <c r="AC1383" s="10"/>
      <c r="AE1383" s="51">
        <f t="shared" si="181"/>
        <v>0</v>
      </c>
    </row>
    <row r="1384" spans="6:31" ht="24" customHeight="1">
      <c r="K1384" s="5" t="s">
        <v>1614</v>
      </c>
      <c r="N1384" s="7" t="s">
        <v>454</v>
      </c>
      <c r="O1384" s="1" t="s">
        <v>455</v>
      </c>
      <c r="P1384" s="8"/>
      <c r="Q1384" s="2" t="s">
        <v>454</v>
      </c>
      <c r="R1384" s="8">
        <v>0.28000000000000003</v>
      </c>
      <c r="W1384" s="4"/>
      <c r="Y1384" s="15">
        <v>2.87</v>
      </c>
      <c r="Z1384" s="7" t="s">
        <v>928</v>
      </c>
      <c r="AA1384" s="1" t="s">
        <v>1887</v>
      </c>
      <c r="AB1384" s="8">
        <f>AB1367</f>
        <v>325</v>
      </c>
      <c r="AC1384" s="7" t="s">
        <v>928</v>
      </c>
      <c r="AD1384" s="8">
        <f t="shared" ref="AD1384:AD1395" si="192">AB1384*Y1384</f>
        <v>932.75</v>
      </c>
      <c r="AE1384" s="51">
        <f t="shared" si="181"/>
        <v>0</v>
      </c>
    </row>
    <row r="1385" spans="6:31" ht="24" customHeight="1">
      <c r="H1385" s="1" t="s">
        <v>446</v>
      </c>
      <c r="K1385" s="8">
        <f>SUM(K1375:K1383)</f>
        <v>11732.64</v>
      </c>
      <c r="N1385" s="3"/>
      <c r="Q1385" s="4"/>
      <c r="R1385" s="5" t="s">
        <v>1614</v>
      </c>
      <c r="T1385" s="3"/>
      <c r="U1385" s="216" t="s">
        <v>3559</v>
      </c>
      <c r="W1385" s="4"/>
      <c r="Y1385" s="15">
        <v>0.56000000000000005</v>
      </c>
      <c r="Z1385" s="7" t="s">
        <v>928</v>
      </c>
      <c r="AA1385" s="1" t="s">
        <v>1887</v>
      </c>
      <c r="AB1385" s="8">
        <f t="shared" ref="AB1385:AB1395" si="193">AB1368</f>
        <v>325</v>
      </c>
      <c r="AC1385" s="7" t="s">
        <v>928</v>
      </c>
      <c r="AD1385" s="8">
        <f t="shared" si="192"/>
        <v>182</v>
      </c>
      <c r="AE1385" s="51">
        <f t="shared" si="181"/>
        <v>0</v>
      </c>
    </row>
    <row r="1386" spans="6:31" ht="24" customHeight="1">
      <c r="K1386" s="5" t="s">
        <v>1614</v>
      </c>
      <c r="N1386" s="3"/>
      <c r="O1386" s="1" t="s">
        <v>446</v>
      </c>
      <c r="Q1386" s="4"/>
      <c r="R1386" s="8">
        <f>SUM(R1372:R1384)</f>
        <v>24270.74</v>
      </c>
      <c r="S1386" s="12">
        <v>4.88</v>
      </c>
      <c r="T1386" s="7" t="s">
        <v>928</v>
      </c>
      <c r="U1386" s="1" t="s">
        <v>1887</v>
      </c>
      <c r="V1386" s="8">
        <f>V1369</f>
        <v>325</v>
      </c>
      <c r="W1386" s="2" t="s">
        <v>928</v>
      </c>
      <c r="X1386" s="8">
        <f>V1386*S1386</f>
        <v>1586</v>
      </c>
      <c r="Y1386" s="15">
        <v>2.98</v>
      </c>
      <c r="Z1386" s="7" t="s">
        <v>928</v>
      </c>
      <c r="AA1386" s="1" t="s">
        <v>1887</v>
      </c>
      <c r="AB1386" s="8">
        <f t="shared" si="193"/>
        <v>325</v>
      </c>
      <c r="AC1386" s="7" t="s">
        <v>928</v>
      </c>
      <c r="AD1386" s="8">
        <f t="shared" si="192"/>
        <v>968.5</v>
      </c>
      <c r="AE1386" s="51">
        <f t="shared" si="181"/>
        <v>0</v>
      </c>
    </row>
    <row r="1387" spans="6:31" ht="24" customHeight="1">
      <c r="H1387" s="58" t="s">
        <v>561</v>
      </c>
      <c r="K1387" s="38">
        <f>(K1385/10)</f>
        <v>1173.26</v>
      </c>
      <c r="N1387" s="3"/>
      <c r="Q1387" s="4"/>
      <c r="R1387" s="5" t="s">
        <v>1614</v>
      </c>
      <c r="S1387" s="12">
        <v>6.57</v>
      </c>
      <c r="T1387" s="7" t="s">
        <v>928</v>
      </c>
      <c r="U1387" s="1" t="s">
        <v>1887</v>
      </c>
      <c r="V1387" s="8">
        <f t="shared" ref="V1387:V1397" si="194">V1370</f>
        <v>325</v>
      </c>
      <c r="W1387" s="2" t="s">
        <v>928</v>
      </c>
      <c r="X1387" s="8">
        <f t="shared" ref="X1387:X1397" si="195">V1387*S1387</f>
        <v>2135.25</v>
      </c>
      <c r="Y1387" s="15">
        <v>0.52</v>
      </c>
      <c r="Z1387" s="7" t="s">
        <v>928</v>
      </c>
      <c r="AA1387" s="1" t="s">
        <v>1887</v>
      </c>
      <c r="AB1387" s="8">
        <f t="shared" si="193"/>
        <v>325</v>
      </c>
      <c r="AC1387" s="7" t="s">
        <v>928</v>
      </c>
      <c r="AD1387" s="8">
        <f t="shared" si="192"/>
        <v>169</v>
      </c>
      <c r="AE1387" s="51">
        <f t="shared" si="181"/>
        <v>0</v>
      </c>
    </row>
    <row r="1388" spans="6:31" ht="24" customHeight="1">
      <c r="K1388" s="5" t="s">
        <v>2090</v>
      </c>
      <c r="N1388" s="3"/>
      <c r="O1388" s="1" t="s">
        <v>561</v>
      </c>
      <c r="Q1388" s="4"/>
      <c r="R1388" s="8">
        <f>(R1386/10)</f>
        <v>2427.0700000000002</v>
      </c>
      <c r="S1388" s="12">
        <v>11.56</v>
      </c>
      <c r="T1388" s="7" t="s">
        <v>928</v>
      </c>
      <c r="U1388" s="1" t="s">
        <v>1887</v>
      </c>
      <c r="V1388" s="8">
        <f t="shared" si="194"/>
        <v>325</v>
      </c>
      <c r="W1388" s="2" t="s">
        <v>928</v>
      </c>
      <c r="X1388" s="8">
        <f t="shared" si="195"/>
        <v>3757</v>
      </c>
      <c r="Y1388" s="15">
        <v>0.53300000000000003</v>
      </c>
      <c r="Z1388" s="7" t="s">
        <v>236</v>
      </c>
      <c r="AA1388" s="1" t="s">
        <v>1888</v>
      </c>
      <c r="AB1388" s="8">
        <f t="shared" si="193"/>
        <v>306.89999999999998</v>
      </c>
      <c r="AC1388" s="7" t="s">
        <v>236</v>
      </c>
      <c r="AD1388" s="8">
        <f t="shared" si="192"/>
        <v>163.58000000000001</v>
      </c>
      <c r="AE1388" s="51">
        <f t="shared" si="181"/>
        <v>0</v>
      </c>
    </row>
    <row r="1389" spans="6:31" ht="24" customHeight="1">
      <c r="K1389" s="5"/>
      <c r="N1389" s="3"/>
      <c r="Q1389" s="4"/>
      <c r="R1389" s="5" t="s">
        <v>2090</v>
      </c>
      <c r="S1389" s="12">
        <v>2.0099999999999998</v>
      </c>
      <c r="T1389" s="7" t="s">
        <v>928</v>
      </c>
      <c r="U1389" s="1" t="s">
        <v>1887</v>
      </c>
      <c r="V1389" s="8">
        <f t="shared" si="194"/>
        <v>325</v>
      </c>
      <c r="W1389" s="2" t="s">
        <v>928</v>
      </c>
      <c r="X1389" s="8">
        <f t="shared" si="195"/>
        <v>653.25</v>
      </c>
      <c r="Y1389" s="15">
        <v>4.1959999999999997</v>
      </c>
      <c r="Z1389" s="7" t="s">
        <v>841</v>
      </c>
      <c r="AA1389" s="1" t="s">
        <v>1889</v>
      </c>
      <c r="AB1389" s="8">
        <f t="shared" si="193"/>
        <v>29.05</v>
      </c>
      <c r="AC1389" s="7" t="s">
        <v>841</v>
      </c>
      <c r="AD1389" s="8">
        <f t="shared" si="192"/>
        <v>121.89</v>
      </c>
      <c r="AE1389" s="51">
        <f t="shared" si="181"/>
        <v>0</v>
      </c>
    </row>
    <row r="1390" spans="6:31" ht="24" customHeight="1">
      <c r="F1390" s="2" t="s">
        <v>1319</v>
      </c>
      <c r="G1390" s="7" t="s">
        <v>2289</v>
      </c>
      <c r="H1390" s="1" t="s">
        <v>6</v>
      </c>
      <c r="N1390" s="3"/>
      <c r="O1390" s="216" t="s">
        <v>3554</v>
      </c>
      <c r="Q1390" s="10"/>
      <c r="S1390" s="12">
        <v>1.96</v>
      </c>
      <c r="T1390" s="7" t="s">
        <v>236</v>
      </c>
      <c r="U1390" s="1" t="s">
        <v>1888</v>
      </c>
      <c r="V1390" s="8">
        <f t="shared" si="194"/>
        <v>306.89999999999998</v>
      </c>
      <c r="W1390" s="2" t="s">
        <v>236</v>
      </c>
      <c r="X1390" s="8">
        <f t="shared" si="195"/>
        <v>601.52</v>
      </c>
      <c r="Y1390" s="15">
        <v>4</v>
      </c>
      <c r="Z1390" s="7" t="s">
        <v>784</v>
      </c>
      <c r="AA1390" s="1" t="s">
        <v>1890</v>
      </c>
      <c r="AB1390" s="8">
        <f t="shared" si="193"/>
        <v>71.900000000000006</v>
      </c>
      <c r="AC1390" s="7" t="s">
        <v>784</v>
      </c>
      <c r="AD1390" s="8">
        <f t="shared" si="192"/>
        <v>287.60000000000002</v>
      </c>
      <c r="AE1390" s="51">
        <f t="shared" si="181"/>
        <v>0</v>
      </c>
    </row>
    <row r="1391" spans="6:31" ht="24" customHeight="1">
      <c r="H1391" s="5" t="s">
        <v>1614</v>
      </c>
      <c r="M1391" s="15">
        <v>4.1849999999999996</v>
      </c>
      <c r="N1391" s="7" t="s">
        <v>928</v>
      </c>
      <c r="O1391" s="503" t="s">
        <v>5617</v>
      </c>
      <c r="P1391" s="418">
        <v>325</v>
      </c>
      <c r="Q1391" s="7" t="s">
        <v>928</v>
      </c>
      <c r="R1391" s="8">
        <f>P1391*M1391</f>
        <v>1360.13</v>
      </c>
      <c r="S1391" s="12">
        <v>16.224</v>
      </c>
      <c r="T1391" s="7" t="s">
        <v>841</v>
      </c>
      <c r="U1391" s="1" t="s">
        <v>1889</v>
      </c>
      <c r="V1391" s="8">
        <f t="shared" si="194"/>
        <v>29.05</v>
      </c>
      <c r="W1391" s="2" t="s">
        <v>841</v>
      </c>
      <c r="X1391" s="8">
        <f t="shared" si="195"/>
        <v>471.31</v>
      </c>
      <c r="Y1391" s="15">
        <v>2</v>
      </c>
      <c r="Z1391" s="7" t="s">
        <v>784</v>
      </c>
      <c r="AA1391" s="1" t="s">
        <v>1891</v>
      </c>
      <c r="AB1391" s="8">
        <f t="shared" si="193"/>
        <v>57.65</v>
      </c>
      <c r="AC1391" s="7" t="s">
        <v>784</v>
      </c>
      <c r="AD1391" s="8">
        <f t="shared" si="192"/>
        <v>115.3</v>
      </c>
      <c r="AE1391" s="51">
        <f t="shared" si="181"/>
        <v>0</v>
      </c>
    </row>
    <row r="1392" spans="6:31" ht="24" customHeight="1">
      <c r="F1392" s="8">
        <v>0.14000000000000001</v>
      </c>
      <c r="G1392" s="7" t="s">
        <v>884</v>
      </c>
      <c r="H1392" s="1" t="s">
        <v>1655</v>
      </c>
      <c r="I1392" s="8">
        <f>(K49)</f>
        <v>3827.28</v>
      </c>
      <c r="J1392" s="1" t="s">
        <v>884</v>
      </c>
      <c r="K1392" s="8">
        <f>(F1392*I1392)</f>
        <v>535.82000000000005</v>
      </c>
      <c r="M1392" s="15">
        <v>4.55</v>
      </c>
      <c r="N1392" s="7" t="s">
        <v>928</v>
      </c>
      <c r="O1392" s="1" t="s">
        <v>1887</v>
      </c>
      <c r="P1392" s="8">
        <f>P1391</f>
        <v>325</v>
      </c>
      <c r="Q1392" s="7" t="s">
        <v>928</v>
      </c>
      <c r="R1392" s="8">
        <f t="shared" ref="R1392:R1402" si="196">P1392*M1392</f>
        <v>1478.75</v>
      </c>
      <c r="S1392" s="12">
        <v>16</v>
      </c>
      <c r="T1392" s="7" t="s">
        <v>784</v>
      </c>
      <c r="U1392" s="1" t="s">
        <v>1890</v>
      </c>
      <c r="V1392" s="8">
        <f t="shared" si="194"/>
        <v>71.900000000000006</v>
      </c>
      <c r="W1392" s="2" t="s">
        <v>784</v>
      </c>
      <c r="X1392" s="8">
        <f t="shared" si="195"/>
        <v>1150.4000000000001</v>
      </c>
      <c r="Y1392" s="15">
        <v>2</v>
      </c>
      <c r="Z1392" s="7" t="s">
        <v>784</v>
      </c>
      <c r="AA1392" s="1" t="s">
        <v>1892</v>
      </c>
      <c r="AB1392" s="8">
        <f t="shared" si="193"/>
        <v>30</v>
      </c>
      <c r="AC1392" s="7" t="s">
        <v>784</v>
      </c>
      <c r="AD1392" s="8">
        <f t="shared" si="192"/>
        <v>60</v>
      </c>
      <c r="AE1392" s="51">
        <f t="shared" si="181"/>
        <v>0</v>
      </c>
    </row>
    <row r="1393" spans="6:31" ht="24" customHeight="1">
      <c r="F1393" s="8">
        <v>1.1000000000000001</v>
      </c>
      <c r="G1393" s="7" t="s">
        <v>883</v>
      </c>
      <c r="H1393" s="1" t="s">
        <v>2044</v>
      </c>
      <c r="I1393" s="8">
        <f>(C10)</f>
        <v>947</v>
      </c>
      <c r="J1393" s="1" t="s">
        <v>883</v>
      </c>
      <c r="K1393" s="8">
        <f>(F1393*I1393)</f>
        <v>1041.7</v>
      </c>
      <c r="M1393" s="15">
        <v>8.66</v>
      </c>
      <c r="N1393" s="7" t="s">
        <v>928</v>
      </c>
      <c r="O1393" s="1" t="s">
        <v>1887</v>
      </c>
      <c r="P1393" s="8">
        <f>P1391</f>
        <v>325</v>
      </c>
      <c r="Q1393" s="7" t="s">
        <v>928</v>
      </c>
      <c r="R1393" s="8">
        <f t="shared" si="196"/>
        <v>2814.5</v>
      </c>
      <c r="S1393" s="12">
        <v>8</v>
      </c>
      <c r="T1393" s="7" t="s">
        <v>784</v>
      </c>
      <c r="U1393" s="1" t="s">
        <v>1891</v>
      </c>
      <c r="V1393" s="8">
        <f t="shared" si="194"/>
        <v>57.65</v>
      </c>
      <c r="W1393" s="2" t="s">
        <v>784</v>
      </c>
      <c r="X1393" s="8">
        <f t="shared" si="195"/>
        <v>461.2</v>
      </c>
      <c r="Y1393" s="15">
        <v>2</v>
      </c>
      <c r="Z1393" s="7" t="s">
        <v>784</v>
      </c>
      <c r="AA1393" s="1" t="s">
        <v>1893</v>
      </c>
      <c r="AB1393" s="8">
        <f t="shared" si="193"/>
        <v>20</v>
      </c>
      <c r="AC1393" s="7" t="s">
        <v>784</v>
      </c>
      <c r="AD1393" s="8">
        <f t="shared" si="192"/>
        <v>40</v>
      </c>
      <c r="AE1393" s="51">
        <f t="shared" si="181"/>
        <v>0</v>
      </c>
    </row>
    <row r="1394" spans="6:31" ht="24" customHeight="1">
      <c r="F1394" s="8">
        <v>0.5</v>
      </c>
      <c r="G1394" s="7" t="s">
        <v>883</v>
      </c>
      <c r="H1394" s="1" t="s">
        <v>1936</v>
      </c>
      <c r="I1394" s="8">
        <f>(C12)</f>
        <v>618</v>
      </c>
      <c r="J1394" s="1" t="s">
        <v>883</v>
      </c>
      <c r="K1394" s="8">
        <f>(F1394*I1394)</f>
        <v>309</v>
      </c>
      <c r="M1394" s="15">
        <v>1.51</v>
      </c>
      <c r="N1394" s="7" t="s">
        <v>928</v>
      </c>
      <c r="O1394" s="1" t="s">
        <v>1887</v>
      </c>
      <c r="P1394" s="8">
        <f>P1391</f>
        <v>325</v>
      </c>
      <c r="Q1394" s="7" t="s">
        <v>928</v>
      </c>
      <c r="R1394" s="8">
        <f t="shared" si="196"/>
        <v>490.75</v>
      </c>
      <c r="S1394" s="12">
        <v>8</v>
      </c>
      <c r="T1394" s="7" t="s">
        <v>784</v>
      </c>
      <c r="U1394" s="1" t="s">
        <v>1892</v>
      </c>
      <c r="V1394" s="8">
        <f t="shared" si="194"/>
        <v>30</v>
      </c>
      <c r="W1394" s="2" t="s">
        <v>784</v>
      </c>
      <c r="X1394" s="8">
        <f t="shared" si="195"/>
        <v>240</v>
      </c>
      <c r="Y1394" s="15">
        <v>4</v>
      </c>
      <c r="Z1394" s="7" t="s">
        <v>784</v>
      </c>
      <c r="AA1394" s="1" t="s">
        <v>1894</v>
      </c>
      <c r="AB1394" s="8">
        <f t="shared" si="193"/>
        <v>15</v>
      </c>
      <c r="AC1394" s="7" t="s">
        <v>784</v>
      </c>
      <c r="AD1394" s="8">
        <f t="shared" si="192"/>
        <v>60</v>
      </c>
      <c r="AE1394" s="51">
        <f t="shared" si="181"/>
        <v>0</v>
      </c>
    </row>
    <row r="1395" spans="6:31" ht="24" customHeight="1">
      <c r="F1395" s="8">
        <v>1.1000000000000001</v>
      </c>
      <c r="G1395" s="7" t="s">
        <v>883</v>
      </c>
      <c r="H1395" s="1" t="s">
        <v>324</v>
      </c>
      <c r="I1395" s="8">
        <f>(C13)</f>
        <v>507</v>
      </c>
      <c r="J1395" s="1" t="s">
        <v>883</v>
      </c>
      <c r="K1395" s="8">
        <f>(F1395*I1395)</f>
        <v>557.70000000000005</v>
      </c>
      <c r="M1395" s="15">
        <v>1.462</v>
      </c>
      <c r="N1395" s="7" t="s">
        <v>236</v>
      </c>
      <c r="O1395" s="503" t="s">
        <v>1888</v>
      </c>
      <c r="P1395" s="418">
        <v>306.89999999999998</v>
      </c>
      <c r="Q1395" s="7" t="s">
        <v>236</v>
      </c>
      <c r="R1395" s="8">
        <f t="shared" si="196"/>
        <v>448.69</v>
      </c>
      <c r="S1395" s="12">
        <v>8</v>
      </c>
      <c r="T1395" s="7" t="s">
        <v>784</v>
      </c>
      <c r="U1395" s="1" t="s">
        <v>1893</v>
      </c>
      <c r="V1395" s="8">
        <f t="shared" si="194"/>
        <v>20</v>
      </c>
      <c r="W1395" s="2" t="s">
        <v>784</v>
      </c>
      <c r="X1395" s="8">
        <f t="shared" si="195"/>
        <v>160</v>
      </c>
      <c r="Y1395" s="15">
        <v>0.67500000000000004</v>
      </c>
      <c r="Z1395" s="7" t="s">
        <v>2321</v>
      </c>
      <c r="AA1395" s="1" t="s">
        <v>1895</v>
      </c>
      <c r="AB1395" s="8">
        <f t="shared" si="193"/>
        <v>1896</v>
      </c>
      <c r="AC1395" s="7" t="s">
        <v>2321</v>
      </c>
      <c r="AD1395" s="8">
        <f t="shared" si="192"/>
        <v>1279.8</v>
      </c>
      <c r="AE1395" s="51">
        <f t="shared" si="181"/>
        <v>0</v>
      </c>
    </row>
    <row r="1396" spans="6:31" ht="24" customHeight="1">
      <c r="G1396" s="7" t="s">
        <v>454</v>
      </c>
      <c r="H1396" s="1" t="s">
        <v>455</v>
      </c>
      <c r="I1396" s="1" t="s">
        <v>991</v>
      </c>
      <c r="J1396" s="1" t="s">
        <v>454</v>
      </c>
      <c r="K1396" s="8">
        <v>5</v>
      </c>
      <c r="M1396" s="15">
        <v>12.144</v>
      </c>
      <c r="N1396" s="7" t="s">
        <v>841</v>
      </c>
      <c r="O1396" s="503" t="s">
        <v>4819</v>
      </c>
      <c r="P1396" s="418">
        <v>29.05</v>
      </c>
      <c r="Q1396" s="7" t="s">
        <v>841</v>
      </c>
      <c r="R1396" s="8">
        <f t="shared" si="196"/>
        <v>352.78</v>
      </c>
      <c r="S1396" s="12">
        <v>4</v>
      </c>
      <c r="T1396" s="7" t="s">
        <v>784</v>
      </c>
      <c r="U1396" s="1" t="s">
        <v>1894</v>
      </c>
      <c r="V1396" s="8">
        <f t="shared" si="194"/>
        <v>15</v>
      </c>
      <c r="W1396" s="2" t="s">
        <v>784</v>
      </c>
      <c r="X1396" s="8">
        <f t="shared" si="195"/>
        <v>60</v>
      </c>
      <c r="Z1396" s="3"/>
      <c r="AA1396" s="1" t="s">
        <v>1896</v>
      </c>
      <c r="AC1396" s="4"/>
      <c r="AD1396" s="8">
        <v>0.39</v>
      </c>
      <c r="AE1396" s="51">
        <f t="shared" si="181"/>
        <v>0</v>
      </c>
    </row>
    <row r="1397" spans="6:31" ht="24" customHeight="1">
      <c r="K1397" s="5" t="s">
        <v>1614</v>
      </c>
      <c r="M1397" s="15">
        <v>12</v>
      </c>
      <c r="N1397" s="7" t="s">
        <v>784</v>
      </c>
      <c r="O1397" s="503" t="s">
        <v>4820</v>
      </c>
      <c r="P1397" s="418">
        <v>71.900000000000006</v>
      </c>
      <c r="Q1397" s="7" t="s">
        <v>784</v>
      </c>
      <c r="R1397" s="8">
        <f t="shared" si="196"/>
        <v>862.8</v>
      </c>
      <c r="S1397" s="12">
        <v>2.4300000000000002</v>
      </c>
      <c r="T1397" s="7" t="s">
        <v>2321</v>
      </c>
      <c r="U1397" s="1" t="s">
        <v>1895</v>
      </c>
      <c r="V1397" s="8">
        <f t="shared" si="194"/>
        <v>1896</v>
      </c>
      <c r="W1397" s="2" t="s">
        <v>2321</v>
      </c>
      <c r="X1397" s="8">
        <f t="shared" si="195"/>
        <v>4607.28</v>
      </c>
      <c r="AA1397" s="41" t="s">
        <v>3614</v>
      </c>
      <c r="AD1397" s="38">
        <f>SUM(AD1384:AD1396)</f>
        <v>4380.8100000000004</v>
      </c>
      <c r="AE1397" s="51">
        <f t="shared" si="181"/>
        <v>0</v>
      </c>
    </row>
    <row r="1398" spans="6:31" ht="24" customHeight="1">
      <c r="H1398" s="1" t="s">
        <v>446</v>
      </c>
      <c r="K1398" s="8">
        <f>SUM(K1392:K1397)</f>
        <v>2449.2199999999998</v>
      </c>
      <c r="M1398" s="15">
        <v>6</v>
      </c>
      <c r="N1398" s="7" t="s">
        <v>784</v>
      </c>
      <c r="O1398" s="503" t="s">
        <v>4455</v>
      </c>
      <c r="P1398" s="438">
        <f>P1094</f>
        <v>57.65</v>
      </c>
      <c r="Q1398" s="7" t="s">
        <v>784</v>
      </c>
      <c r="R1398" s="8">
        <f t="shared" si="196"/>
        <v>345.9</v>
      </c>
      <c r="T1398" s="3"/>
      <c r="U1398" s="1" t="s">
        <v>1896</v>
      </c>
      <c r="W1398" s="4"/>
      <c r="X1398" s="8"/>
      <c r="AE1398" s="51">
        <f t="shared" si="181"/>
        <v>0</v>
      </c>
    </row>
    <row r="1399" spans="6:31" ht="24" customHeight="1">
      <c r="K1399" s="5" t="s">
        <v>1614</v>
      </c>
      <c r="M1399" s="15">
        <v>6</v>
      </c>
      <c r="N1399" s="7" t="s">
        <v>784</v>
      </c>
      <c r="O1399" s="1" t="s">
        <v>3612</v>
      </c>
      <c r="P1399" s="706">
        <v>30</v>
      </c>
      <c r="Q1399" s="7" t="s">
        <v>784</v>
      </c>
      <c r="R1399" s="8">
        <f t="shared" si="196"/>
        <v>180</v>
      </c>
      <c r="U1399" s="41" t="s">
        <v>3614</v>
      </c>
      <c r="W1399" s="4"/>
      <c r="X1399" s="38">
        <f>SUM(X1386:X1398)</f>
        <v>15883.21</v>
      </c>
      <c r="Z1399" s="3"/>
      <c r="AA1399" s="216" t="s">
        <v>3557</v>
      </c>
      <c r="AC1399" s="10"/>
      <c r="AE1399" s="51">
        <f t="shared" si="181"/>
        <v>0</v>
      </c>
    </row>
    <row r="1400" spans="6:31" ht="24" customHeight="1">
      <c r="H1400" s="58" t="s">
        <v>561</v>
      </c>
      <c r="K1400" s="38">
        <f>(K1398/10)</f>
        <v>244.92</v>
      </c>
      <c r="M1400" s="15">
        <v>6</v>
      </c>
      <c r="N1400" s="7" t="s">
        <v>784</v>
      </c>
      <c r="O1400" s="1" t="s">
        <v>1893</v>
      </c>
      <c r="P1400" s="535">
        <v>20</v>
      </c>
      <c r="Q1400" s="7" t="s">
        <v>784</v>
      </c>
      <c r="R1400" s="8">
        <f t="shared" si="196"/>
        <v>120</v>
      </c>
      <c r="W1400" s="4"/>
      <c r="Y1400" s="15">
        <v>2.33</v>
      </c>
      <c r="Z1400" s="7" t="s">
        <v>928</v>
      </c>
      <c r="AA1400" s="1" t="s">
        <v>1887</v>
      </c>
      <c r="AB1400" s="8">
        <f t="shared" ref="AB1400:AB1411" si="197">V1402</f>
        <v>325</v>
      </c>
      <c r="AC1400" s="7" t="s">
        <v>928</v>
      </c>
      <c r="AD1400" s="8">
        <f t="shared" ref="AD1400:AD1411" si="198">AB1400*Y1400</f>
        <v>757.25</v>
      </c>
      <c r="AE1400" s="51">
        <f t="shared" si="181"/>
        <v>0</v>
      </c>
    </row>
    <row r="1401" spans="6:31" ht="24" customHeight="1">
      <c r="F1401" s="1" t="s">
        <v>991</v>
      </c>
      <c r="M1401" s="15">
        <v>4</v>
      </c>
      <c r="N1401" s="7" t="s">
        <v>784</v>
      </c>
      <c r="O1401" s="1" t="s">
        <v>1894</v>
      </c>
      <c r="P1401" s="535">
        <v>15</v>
      </c>
      <c r="Q1401" s="7" t="s">
        <v>784</v>
      </c>
      <c r="R1401" s="8">
        <f t="shared" si="196"/>
        <v>60</v>
      </c>
      <c r="T1401" s="3"/>
      <c r="U1401" s="216" t="s">
        <v>3558</v>
      </c>
      <c r="W1401" s="4"/>
      <c r="Y1401" s="15">
        <v>0.67</v>
      </c>
      <c r="Z1401" s="7" t="s">
        <v>928</v>
      </c>
      <c r="AA1401" s="1" t="s">
        <v>1887</v>
      </c>
      <c r="AB1401" s="8">
        <f t="shared" si="197"/>
        <v>325</v>
      </c>
      <c r="AC1401" s="7" t="s">
        <v>928</v>
      </c>
      <c r="AD1401" s="8">
        <f t="shared" si="198"/>
        <v>217.75</v>
      </c>
      <c r="AE1401" s="51">
        <f t="shared" si="181"/>
        <v>0</v>
      </c>
    </row>
    <row r="1402" spans="6:31" ht="24" customHeight="1">
      <c r="K1402" s="5" t="s">
        <v>2090</v>
      </c>
      <c r="M1402" s="15">
        <v>1.823</v>
      </c>
      <c r="N1402" s="7" t="s">
        <v>2321</v>
      </c>
      <c r="O1402" s="1" t="s">
        <v>1895</v>
      </c>
      <c r="P1402">
        <f>ROUND(AE17+AE11+(AE20*0.5),2)</f>
        <v>1896</v>
      </c>
      <c r="Q1402" s="7" t="s">
        <v>2321</v>
      </c>
      <c r="R1402" s="8">
        <f t="shared" si="196"/>
        <v>3456.41</v>
      </c>
      <c r="S1402" s="12">
        <f>8*0.775</f>
        <v>6.2</v>
      </c>
      <c r="T1402" s="7" t="s">
        <v>928</v>
      </c>
      <c r="U1402" s="1" t="s">
        <v>1887</v>
      </c>
      <c r="V1402" s="8">
        <f>V1386</f>
        <v>325</v>
      </c>
      <c r="W1402" s="2" t="s">
        <v>928</v>
      </c>
      <c r="X1402" s="8">
        <f>V1402*S1402</f>
        <v>2015</v>
      </c>
      <c r="Y1402" s="15">
        <v>2.65</v>
      </c>
      <c r="Z1402" s="7" t="s">
        <v>928</v>
      </c>
      <c r="AA1402" s="1" t="s">
        <v>1887</v>
      </c>
      <c r="AB1402" s="8">
        <f t="shared" si="197"/>
        <v>325</v>
      </c>
      <c r="AC1402" s="7" t="s">
        <v>928</v>
      </c>
      <c r="AD1402" s="8">
        <f t="shared" si="198"/>
        <v>861.25</v>
      </c>
      <c r="AE1402" s="51">
        <f t="shared" si="181"/>
        <v>0</v>
      </c>
    </row>
    <row r="1403" spans="6:31" ht="24" customHeight="1">
      <c r="F1403" s="2" t="s">
        <v>7</v>
      </c>
      <c r="G1403" s="7" t="s">
        <v>2289</v>
      </c>
      <c r="H1403" s="1" t="s">
        <v>8</v>
      </c>
      <c r="N1403" s="3"/>
      <c r="O1403" s="1" t="s">
        <v>1896</v>
      </c>
      <c r="Q1403" s="4"/>
      <c r="R1403" s="8">
        <v>0.51</v>
      </c>
      <c r="S1403" s="12">
        <f>8.4*1.123</f>
        <v>9.4329999999999998</v>
      </c>
      <c r="T1403" s="7" t="s">
        <v>928</v>
      </c>
      <c r="U1403" s="1" t="s">
        <v>1887</v>
      </c>
      <c r="V1403" s="8">
        <f t="shared" ref="V1403:V1413" si="199">V1387</f>
        <v>325</v>
      </c>
      <c r="W1403" s="2" t="s">
        <v>928</v>
      </c>
      <c r="X1403" s="8">
        <f t="shared" ref="X1403:X1413" si="200">V1403*S1403</f>
        <v>3065.73</v>
      </c>
      <c r="Y1403" s="15">
        <v>0.46</v>
      </c>
      <c r="Z1403" s="7" t="s">
        <v>928</v>
      </c>
      <c r="AA1403" s="1" t="s">
        <v>1887</v>
      </c>
      <c r="AB1403" s="8">
        <f t="shared" si="197"/>
        <v>325</v>
      </c>
      <c r="AC1403" s="7" t="s">
        <v>928</v>
      </c>
      <c r="AD1403" s="8">
        <f t="shared" si="198"/>
        <v>149.5</v>
      </c>
      <c r="AE1403" s="51">
        <f t="shared" si="181"/>
        <v>0</v>
      </c>
    </row>
    <row r="1404" spans="6:31" ht="24" customHeight="1">
      <c r="H1404" s="5" t="s">
        <v>1614</v>
      </c>
      <c r="L1404">
        <f>5.85*1.123</f>
        <v>6.57</v>
      </c>
      <c r="R1404" s="38">
        <f>SUM(R1391:R1403)</f>
        <v>11971.22</v>
      </c>
      <c r="S1404" s="12">
        <f>24.24*0.663</f>
        <v>16.071000000000002</v>
      </c>
      <c r="T1404" s="7" t="s">
        <v>928</v>
      </c>
      <c r="U1404" s="1" t="s">
        <v>1887</v>
      </c>
      <c r="V1404" s="8">
        <f t="shared" si="199"/>
        <v>325</v>
      </c>
      <c r="W1404" s="2" t="s">
        <v>928</v>
      </c>
      <c r="X1404" s="8">
        <f t="shared" si="200"/>
        <v>5223.08</v>
      </c>
      <c r="Y1404" s="15">
        <v>0.41699999999999998</v>
      </c>
      <c r="Z1404" s="7" t="s">
        <v>236</v>
      </c>
      <c r="AA1404" s="1" t="s">
        <v>1888</v>
      </c>
      <c r="AB1404" s="8">
        <f t="shared" si="197"/>
        <v>306.89999999999998</v>
      </c>
      <c r="AC1404" s="7" t="s">
        <v>236</v>
      </c>
      <c r="AD1404" s="8">
        <f t="shared" si="198"/>
        <v>127.98</v>
      </c>
      <c r="AE1404" s="51">
        <f t="shared" si="181"/>
        <v>0</v>
      </c>
    </row>
    <row r="1405" spans="6:31" ht="24" customHeight="1">
      <c r="F1405" s="8">
        <v>0.14000000000000001</v>
      </c>
      <c r="G1405" s="7" t="s">
        <v>884</v>
      </c>
      <c r="H1405" s="1" t="s">
        <v>1330</v>
      </c>
      <c r="I1405" s="8">
        <f>(K40)</f>
        <v>4262.16</v>
      </c>
      <c r="J1405" s="1" t="s">
        <v>884</v>
      </c>
      <c r="K1405" s="8">
        <f>(F1405*I1405)</f>
        <v>596.70000000000005</v>
      </c>
      <c r="O1405" s="702"/>
      <c r="S1405" s="12">
        <f>23.02*0.124</f>
        <v>2.8540000000000001</v>
      </c>
      <c r="T1405" s="7" t="s">
        <v>928</v>
      </c>
      <c r="U1405" s="1" t="s">
        <v>1887</v>
      </c>
      <c r="V1405" s="8">
        <f t="shared" si="199"/>
        <v>325</v>
      </c>
      <c r="W1405" s="2" t="s">
        <v>928</v>
      </c>
      <c r="X1405" s="8">
        <f t="shared" si="200"/>
        <v>927.55</v>
      </c>
      <c r="Y1405" s="15">
        <v>3.6960000000000002</v>
      </c>
      <c r="Z1405" s="7" t="s">
        <v>841</v>
      </c>
      <c r="AA1405" s="1" t="s">
        <v>1889</v>
      </c>
      <c r="AB1405" s="8">
        <f t="shared" si="197"/>
        <v>29.05</v>
      </c>
      <c r="AC1405" s="7" t="s">
        <v>841</v>
      </c>
      <c r="AD1405" s="8">
        <f t="shared" si="198"/>
        <v>107.37</v>
      </c>
      <c r="AE1405" s="51">
        <f t="shared" si="181"/>
        <v>0</v>
      </c>
    </row>
    <row r="1406" spans="6:31" ht="24" customHeight="1">
      <c r="F1406" s="8">
        <v>1.1000000000000001</v>
      </c>
      <c r="G1406" s="7" t="s">
        <v>883</v>
      </c>
      <c r="H1406" s="1" t="s">
        <v>2044</v>
      </c>
      <c r="I1406" s="8">
        <f>(C10)</f>
        <v>947</v>
      </c>
      <c r="J1406" s="1" t="s">
        <v>883</v>
      </c>
      <c r="K1406" s="8">
        <f>(F1406*I1406)</f>
        <v>1041.7</v>
      </c>
      <c r="S1406" s="12">
        <f>3.31</f>
        <v>3.31</v>
      </c>
      <c r="T1406" s="7" t="s">
        <v>236</v>
      </c>
      <c r="U1406" s="1" t="s">
        <v>1888</v>
      </c>
      <c r="V1406" s="8">
        <f t="shared" si="199"/>
        <v>306.89999999999998</v>
      </c>
      <c r="W1406" s="2" t="s">
        <v>236</v>
      </c>
      <c r="X1406" s="8">
        <f t="shared" si="200"/>
        <v>1015.84</v>
      </c>
      <c r="Y1406" s="15">
        <v>4</v>
      </c>
      <c r="Z1406" s="7" t="s">
        <v>784</v>
      </c>
      <c r="AA1406" s="1" t="s">
        <v>1890</v>
      </c>
      <c r="AB1406" s="8">
        <f t="shared" si="197"/>
        <v>71.900000000000006</v>
      </c>
      <c r="AC1406" s="7" t="s">
        <v>784</v>
      </c>
      <c r="AD1406" s="8">
        <f t="shared" si="198"/>
        <v>287.60000000000002</v>
      </c>
      <c r="AE1406" s="51">
        <f t="shared" ref="AE1406:AE1469" si="201">AG1406</f>
        <v>0</v>
      </c>
    </row>
    <row r="1407" spans="6:31" ht="24" customHeight="1">
      <c r="F1407" s="8">
        <v>0.5</v>
      </c>
      <c r="G1407" s="7" t="s">
        <v>883</v>
      </c>
      <c r="H1407" s="1" t="s">
        <v>1936</v>
      </c>
      <c r="I1407" s="8">
        <f>(C12)</f>
        <v>618</v>
      </c>
      <c r="J1407" s="1" t="s">
        <v>883</v>
      </c>
      <c r="K1407" s="8">
        <f>(F1407*I1407)</f>
        <v>309</v>
      </c>
      <c r="N1407" s="3"/>
      <c r="O1407" s="216" t="s">
        <v>3549</v>
      </c>
      <c r="Q1407" s="10"/>
      <c r="S1407" s="12">
        <v>23.02</v>
      </c>
      <c r="T1407" s="7" t="s">
        <v>841</v>
      </c>
      <c r="U1407" s="1" t="s">
        <v>1889</v>
      </c>
      <c r="V1407" s="8">
        <f t="shared" si="199"/>
        <v>29.05</v>
      </c>
      <c r="W1407" s="2" t="s">
        <v>841</v>
      </c>
      <c r="X1407" s="8">
        <f t="shared" si="200"/>
        <v>668.73</v>
      </c>
      <c r="Y1407" s="15">
        <v>2</v>
      </c>
      <c r="Z1407" s="7" t="s">
        <v>784</v>
      </c>
      <c r="AA1407" s="1" t="s">
        <v>1891</v>
      </c>
      <c r="AB1407" s="8">
        <f t="shared" si="197"/>
        <v>57.65</v>
      </c>
      <c r="AC1407" s="7" t="s">
        <v>784</v>
      </c>
      <c r="AD1407" s="8">
        <f t="shared" si="198"/>
        <v>115.3</v>
      </c>
      <c r="AE1407" s="51">
        <f t="shared" si="201"/>
        <v>0</v>
      </c>
    </row>
    <row r="1408" spans="6:31" ht="24" customHeight="1">
      <c r="F1408" s="8">
        <v>1.1000000000000001</v>
      </c>
      <c r="G1408" s="7" t="s">
        <v>883</v>
      </c>
      <c r="H1408" s="1" t="s">
        <v>324</v>
      </c>
      <c r="I1408" s="8">
        <f>(C13)</f>
        <v>507</v>
      </c>
      <c r="J1408" s="1" t="s">
        <v>883</v>
      </c>
      <c r="K1408" s="8">
        <f>(F1408*I1408)</f>
        <v>557.70000000000005</v>
      </c>
      <c r="M1408" s="15">
        <v>3.95</v>
      </c>
      <c r="N1408" s="7" t="s">
        <v>928</v>
      </c>
      <c r="O1408" s="503" t="s">
        <v>4453</v>
      </c>
      <c r="P1408" s="8">
        <f>P1391</f>
        <v>325</v>
      </c>
      <c r="Q1408" s="7" t="s">
        <v>928</v>
      </c>
      <c r="R1408" s="8">
        <f>P1408*M1408</f>
        <v>1283.75</v>
      </c>
      <c r="S1408" s="12">
        <v>16</v>
      </c>
      <c r="T1408" s="7" t="s">
        <v>784</v>
      </c>
      <c r="U1408" s="1" t="s">
        <v>1890</v>
      </c>
      <c r="V1408" s="8">
        <f t="shared" si="199"/>
        <v>71.900000000000006</v>
      </c>
      <c r="W1408" s="2" t="s">
        <v>784</v>
      </c>
      <c r="X1408" s="8">
        <f t="shared" si="200"/>
        <v>1150.4000000000001</v>
      </c>
      <c r="Y1408" s="15">
        <v>2</v>
      </c>
      <c r="Z1408" s="7" t="s">
        <v>784</v>
      </c>
      <c r="AA1408" s="1" t="s">
        <v>1892</v>
      </c>
      <c r="AB1408" s="8">
        <f t="shared" si="197"/>
        <v>30</v>
      </c>
      <c r="AC1408" s="7" t="s">
        <v>784</v>
      </c>
      <c r="AD1408" s="8">
        <f t="shared" si="198"/>
        <v>60</v>
      </c>
      <c r="AE1408" s="51">
        <f t="shared" si="201"/>
        <v>0</v>
      </c>
    </row>
    <row r="1409" spans="6:31" ht="24" customHeight="1">
      <c r="G1409" s="7" t="s">
        <v>454</v>
      </c>
      <c r="H1409" s="1" t="s">
        <v>455</v>
      </c>
      <c r="I1409" s="1" t="s">
        <v>991</v>
      </c>
      <c r="J1409" s="1" t="s">
        <v>454</v>
      </c>
      <c r="K1409" s="8">
        <v>5</v>
      </c>
      <c r="M1409" s="15">
        <v>2.86</v>
      </c>
      <c r="N1409" s="7" t="s">
        <v>928</v>
      </c>
      <c r="O1409" s="1" t="s">
        <v>1887</v>
      </c>
      <c r="P1409" s="8">
        <f t="shared" ref="P1409:P1419" si="202">P1392</f>
        <v>325</v>
      </c>
      <c r="Q1409" s="7" t="s">
        <v>928</v>
      </c>
      <c r="R1409" s="8">
        <f t="shared" ref="R1409:R1419" si="203">P1409*M1409</f>
        <v>929.5</v>
      </c>
      <c r="S1409" s="12">
        <v>8</v>
      </c>
      <c r="T1409" s="7" t="s">
        <v>784</v>
      </c>
      <c r="U1409" s="1" t="s">
        <v>1891</v>
      </c>
      <c r="V1409" s="8">
        <f t="shared" si="199"/>
        <v>57.65</v>
      </c>
      <c r="W1409" s="2" t="s">
        <v>784</v>
      </c>
      <c r="X1409" s="8">
        <f t="shared" si="200"/>
        <v>461.2</v>
      </c>
      <c r="Y1409" s="15">
        <v>2</v>
      </c>
      <c r="Z1409" s="7" t="s">
        <v>784</v>
      </c>
      <c r="AA1409" s="1" t="s">
        <v>1893</v>
      </c>
      <c r="AB1409" s="8">
        <f t="shared" si="197"/>
        <v>20</v>
      </c>
      <c r="AC1409" s="7" t="s">
        <v>784</v>
      </c>
      <c r="AD1409" s="8">
        <f t="shared" si="198"/>
        <v>40</v>
      </c>
      <c r="AE1409" s="51">
        <f t="shared" si="201"/>
        <v>0</v>
      </c>
    </row>
    <row r="1410" spans="6:31" ht="24" customHeight="1">
      <c r="G1410" s="7"/>
      <c r="H1410" s="1"/>
      <c r="I1410" s="1"/>
      <c r="J1410" s="1"/>
      <c r="K1410" s="8"/>
      <c r="M1410" s="15">
        <v>6.55</v>
      </c>
      <c r="N1410" s="7" t="s">
        <v>928</v>
      </c>
      <c r="O1410" s="1" t="s">
        <v>1887</v>
      </c>
      <c r="P1410" s="8">
        <f t="shared" si="202"/>
        <v>325</v>
      </c>
      <c r="Q1410" s="7" t="s">
        <v>928</v>
      </c>
      <c r="R1410" s="8">
        <f t="shared" si="203"/>
        <v>2128.75</v>
      </c>
      <c r="S1410" s="12">
        <v>8</v>
      </c>
      <c r="T1410" s="7" t="s">
        <v>784</v>
      </c>
      <c r="U1410" s="1" t="s">
        <v>1892</v>
      </c>
      <c r="V1410" s="8">
        <f t="shared" si="199"/>
        <v>30</v>
      </c>
      <c r="W1410" s="2" t="s">
        <v>784</v>
      </c>
      <c r="X1410" s="8">
        <f t="shared" si="200"/>
        <v>240</v>
      </c>
      <c r="Y1410" s="15">
        <v>2</v>
      </c>
      <c r="Z1410" s="7" t="s">
        <v>784</v>
      </c>
      <c r="AA1410" s="1" t="s">
        <v>1894</v>
      </c>
      <c r="AB1410" s="8">
        <f t="shared" si="197"/>
        <v>15</v>
      </c>
      <c r="AC1410" s="7" t="s">
        <v>784</v>
      </c>
      <c r="AD1410" s="8">
        <f t="shared" si="198"/>
        <v>30</v>
      </c>
      <c r="AE1410" s="51">
        <f t="shared" si="201"/>
        <v>0</v>
      </c>
    </row>
    <row r="1411" spans="6:31" ht="24" customHeight="1">
      <c r="K1411" s="5" t="s">
        <v>1614</v>
      </c>
      <c r="M1411" s="15">
        <v>1.1499999999999999</v>
      </c>
      <c r="N1411" s="7" t="s">
        <v>928</v>
      </c>
      <c r="O1411" s="1" t="s">
        <v>1887</v>
      </c>
      <c r="P1411" s="8">
        <f t="shared" si="202"/>
        <v>325</v>
      </c>
      <c r="Q1411" s="7" t="s">
        <v>928</v>
      </c>
      <c r="R1411" s="8">
        <f t="shared" si="203"/>
        <v>373.75</v>
      </c>
      <c r="S1411" s="12">
        <v>8</v>
      </c>
      <c r="T1411" s="7" t="s">
        <v>784</v>
      </c>
      <c r="U1411" s="1" t="s">
        <v>1893</v>
      </c>
      <c r="V1411" s="8">
        <f t="shared" si="199"/>
        <v>20</v>
      </c>
      <c r="W1411" s="2" t="s">
        <v>784</v>
      </c>
      <c r="X1411" s="8">
        <f t="shared" si="200"/>
        <v>160</v>
      </c>
      <c r="Y1411" s="15">
        <v>0.54</v>
      </c>
      <c r="Z1411" s="7" t="s">
        <v>2321</v>
      </c>
      <c r="AA1411" s="1" t="s">
        <v>1895</v>
      </c>
      <c r="AB1411" s="8">
        <f t="shared" si="197"/>
        <v>1896</v>
      </c>
      <c r="AC1411" s="7" t="s">
        <v>2321</v>
      </c>
      <c r="AD1411" s="8">
        <f t="shared" si="198"/>
        <v>1023.84</v>
      </c>
      <c r="AE1411" s="51">
        <f t="shared" si="201"/>
        <v>0</v>
      </c>
    </row>
    <row r="1412" spans="6:31" ht="24" customHeight="1">
      <c r="H1412" s="1" t="s">
        <v>446</v>
      </c>
      <c r="K1412" s="8">
        <f>SUM(K1405:K1409)</f>
        <v>2510.1</v>
      </c>
      <c r="L1412">
        <f>SUM(K1433:K1436)</f>
        <v>2606.5700000000002</v>
      </c>
      <c r="M1412" s="15">
        <v>1.3380000000000001</v>
      </c>
      <c r="N1412" s="7" t="s">
        <v>236</v>
      </c>
      <c r="O1412" s="1" t="s">
        <v>1888</v>
      </c>
      <c r="P1412" s="8">
        <f t="shared" si="202"/>
        <v>306.89999999999998</v>
      </c>
      <c r="Q1412" s="7" t="s">
        <v>236</v>
      </c>
      <c r="R1412" s="8">
        <f t="shared" si="203"/>
        <v>410.63</v>
      </c>
      <c r="S1412" s="12">
        <v>4</v>
      </c>
      <c r="T1412" s="7" t="s">
        <v>784</v>
      </c>
      <c r="U1412" s="1" t="s">
        <v>1894</v>
      </c>
      <c r="V1412" s="8">
        <f t="shared" si="199"/>
        <v>15</v>
      </c>
      <c r="W1412" s="2" t="s">
        <v>784</v>
      </c>
      <c r="X1412" s="8">
        <f t="shared" si="200"/>
        <v>60</v>
      </c>
      <c r="Z1412" s="3"/>
      <c r="AA1412" s="1" t="s">
        <v>1896</v>
      </c>
      <c r="AC1412" s="4"/>
      <c r="AD1412" s="8">
        <v>0.7</v>
      </c>
      <c r="AE1412" s="51">
        <f t="shared" si="201"/>
        <v>0</v>
      </c>
    </row>
    <row r="1413" spans="6:31" ht="24" customHeight="1">
      <c r="K1413" s="5" t="s">
        <v>1614</v>
      </c>
      <c r="M1413" s="15">
        <v>9.2720000000000002</v>
      </c>
      <c r="N1413" s="7" t="s">
        <v>841</v>
      </c>
      <c r="O1413" s="503" t="s">
        <v>4456</v>
      </c>
      <c r="P1413" s="8">
        <f t="shared" si="202"/>
        <v>29.05</v>
      </c>
      <c r="Q1413" s="7" t="s">
        <v>841</v>
      </c>
      <c r="R1413" s="8">
        <f t="shared" si="203"/>
        <v>269.35000000000002</v>
      </c>
      <c r="S1413" s="12">
        <v>3.96</v>
      </c>
      <c r="T1413" s="7" t="s">
        <v>2321</v>
      </c>
      <c r="U1413" s="1" t="s">
        <v>1895</v>
      </c>
      <c r="V1413" s="8">
        <f t="shared" si="199"/>
        <v>1896</v>
      </c>
      <c r="W1413" s="2" t="s">
        <v>2321</v>
      </c>
      <c r="X1413" s="8">
        <f t="shared" si="200"/>
        <v>7508.16</v>
      </c>
      <c r="AA1413" s="41" t="s">
        <v>3614</v>
      </c>
      <c r="AD1413" s="38">
        <f>SUM(AD1400:AD1412)</f>
        <v>3778.54</v>
      </c>
      <c r="AE1413" s="51">
        <f t="shared" si="201"/>
        <v>0</v>
      </c>
    </row>
    <row r="1414" spans="6:31" ht="24" customHeight="1">
      <c r="H1414" s="58" t="s">
        <v>561</v>
      </c>
      <c r="K1414" s="38">
        <f>(K1412/10)</f>
        <v>251.01</v>
      </c>
      <c r="M1414" s="15">
        <v>8</v>
      </c>
      <c r="N1414" s="7" t="s">
        <v>784</v>
      </c>
      <c r="O1414" s="503" t="s">
        <v>4454</v>
      </c>
      <c r="P1414" s="8">
        <f t="shared" si="202"/>
        <v>71.900000000000006</v>
      </c>
      <c r="Q1414" s="7" t="s">
        <v>784</v>
      </c>
      <c r="R1414" s="8">
        <f t="shared" si="203"/>
        <v>575.20000000000005</v>
      </c>
      <c r="T1414" s="3"/>
      <c r="U1414" s="1" t="s">
        <v>1896</v>
      </c>
      <c r="W1414" s="4"/>
      <c r="X1414" s="8">
        <v>0.09</v>
      </c>
      <c r="AE1414" s="51">
        <f t="shared" si="201"/>
        <v>0</v>
      </c>
    </row>
    <row r="1415" spans="6:31" ht="24" customHeight="1">
      <c r="K1415" s="5" t="s">
        <v>2090</v>
      </c>
      <c r="M1415" s="15">
        <v>4</v>
      </c>
      <c r="N1415" s="7" t="s">
        <v>784</v>
      </c>
      <c r="O1415" s="503" t="s">
        <v>4455</v>
      </c>
      <c r="P1415" s="8">
        <f t="shared" si="202"/>
        <v>57.65</v>
      </c>
      <c r="Q1415" s="7" t="s">
        <v>784</v>
      </c>
      <c r="R1415" s="8">
        <f t="shared" si="203"/>
        <v>230.6</v>
      </c>
      <c r="U1415" s="41" t="s">
        <v>3614</v>
      </c>
      <c r="W1415" s="4"/>
      <c r="X1415" s="38">
        <f>SUM(X1402:X1414)</f>
        <v>22495.78</v>
      </c>
      <c r="AE1415" s="51">
        <f t="shared" si="201"/>
        <v>0</v>
      </c>
    </row>
    <row r="1416" spans="6:31" ht="24" customHeight="1">
      <c r="F1416" s="2" t="s">
        <v>9</v>
      </c>
      <c r="G1416" s="7" t="s">
        <v>2289</v>
      </c>
      <c r="H1416" s="1" t="s">
        <v>10</v>
      </c>
      <c r="M1416" s="15">
        <v>4</v>
      </c>
      <c r="N1416" s="7" t="s">
        <v>784</v>
      </c>
      <c r="O1416" s="1" t="s">
        <v>1892</v>
      </c>
      <c r="P1416" s="8">
        <f t="shared" si="202"/>
        <v>30</v>
      </c>
      <c r="Q1416" s="7" t="s">
        <v>784</v>
      </c>
      <c r="R1416" s="8">
        <f t="shared" si="203"/>
        <v>120</v>
      </c>
      <c r="W1416" s="4"/>
      <c r="Z1416" s="3"/>
      <c r="AA1416" s="216" t="s">
        <v>3548</v>
      </c>
      <c r="AC1416" s="10"/>
      <c r="AE1416" s="51">
        <f t="shared" si="201"/>
        <v>0</v>
      </c>
    </row>
    <row r="1417" spans="6:31" ht="24" customHeight="1">
      <c r="H1417" s="5" t="s">
        <v>1614</v>
      </c>
      <c r="M1417" s="15">
        <v>4</v>
      </c>
      <c r="N1417" s="7" t="s">
        <v>784</v>
      </c>
      <c r="O1417" s="1" t="s">
        <v>1893</v>
      </c>
      <c r="P1417" s="8">
        <f t="shared" si="202"/>
        <v>20</v>
      </c>
      <c r="Q1417" s="7" t="s">
        <v>784</v>
      </c>
      <c r="R1417" s="8">
        <f t="shared" si="203"/>
        <v>80</v>
      </c>
      <c r="W1417" s="4"/>
      <c r="Y1417" s="15">
        <f>4.2*0.775</f>
        <v>3.2549999999999999</v>
      </c>
      <c r="Z1417" s="7" t="s">
        <v>928</v>
      </c>
      <c r="AA1417" s="1" t="s">
        <v>1887</v>
      </c>
      <c r="AB1417" s="8">
        <f>AB1400</f>
        <v>325</v>
      </c>
      <c r="AC1417" s="7" t="s">
        <v>928</v>
      </c>
      <c r="AD1417" s="8">
        <f t="shared" ref="AD1417:AD1428" si="204">AB1417*Y1417</f>
        <v>1057.8800000000001</v>
      </c>
      <c r="AE1417" s="51">
        <f t="shared" si="201"/>
        <v>0</v>
      </c>
    </row>
    <row r="1418" spans="6:31" ht="24" customHeight="1">
      <c r="F1418" s="8">
        <v>0.1</v>
      </c>
      <c r="G1418" s="7" t="s">
        <v>884</v>
      </c>
      <c r="H1418" s="1" t="s">
        <v>1376</v>
      </c>
      <c r="I1418" s="8">
        <f>(K32)</f>
        <v>4986.96</v>
      </c>
      <c r="J1418" s="1" t="s">
        <v>884</v>
      </c>
      <c r="K1418" s="8">
        <f>(F1418*I1418)</f>
        <v>498.7</v>
      </c>
      <c r="M1418" s="15">
        <v>4</v>
      </c>
      <c r="N1418" s="7" t="s">
        <v>784</v>
      </c>
      <c r="O1418" s="1" t="s">
        <v>1894</v>
      </c>
      <c r="P1418" s="8">
        <f t="shared" si="202"/>
        <v>15</v>
      </c>
      <c r="Q1418" s="7" t="s">
        <v>784</v>
      </c>
      <c r="R1418" s="8">
        <f t="shared" si="203"/>
        <v>60</v>
      </c>
      <c r="U1418" s="36" t="s">
        <v>3615</v>
      </c>
      <c r="W1418" s="4"/>
      <c r="Y1418" s="15">
        <v>2.3580000000000001</v>
      </c>
      <c r="Z1418" s="7" t="s">
        <v>928</v>
      </c>
      <c r="AA1418" s="1" t="s">
        <v>1887</v>
      </c>
      <c r="AB1418" s="8">
        <f t="shared" ref="AB1418:AB1428" si="205">AB1401</f>
        <v>325</v>
      </c>
      <c r="AC1418" s="7" t="s">
        <v>928</v>
      </c>
      <c r="AD1418" s="8">
        <f t="shared" si="204"/>
        <v>766.35</v>
      </c>
      <c r="AE1418" s="51">
        <f t="shared" si="201"/>
        <v>0</v>
      </c>
    </row>
    <row r="1419" spans="6:31" ht="24" customHeight="1">
      <c r="F1419" s="8">
        <v>1.1000000000000001</v>
      </c>
      <c r="G1419" s="7" t="s">
        <v>883</v>
      </c>
      <c r="H1419" s="1" t="s">
        <v>2044</v>
      </c>
      <c r="I1419" s="8">
        <f>(C10)</f>
        <v>947</v>
      </c>
      <c r="J1419" s="1" t="s">
        <v>883</v>
      </c>
      <c r="K1419" s="8">
        <f>(F1419*I1419)</f>
        <v>1041.7</v>
      </c>
      <c r="L1419">
        <f>M1458+M1459+M1460</f>
        <v>11.74</v>
      </c>
      <c r="M1419" s="15">
        <v>1.62</v>
      </c>
      <c r="N1419" s="7" t="s">
        <v>2321</v>
      </c>
      <c r="O1419" s="1" t="s">
        <v>1895</v>
      </c>
      <c r="P1419" s="8">
        <f t="shared" si="202"/>
        <v>1896</v>
      </c>
      <c r="Q1419" s="7" t="s">
        <v>2321</v>
      </c>
      <c r="R1419" s="8">
        <f t="shared" si="203"/>
        <v>3071.52</v>
      </c>
      <c r="S1419" s="12">
        <v>4.42</v>
      </c>
      <c r="T1419" s="7" t="s">
        <v>928</v>
      </c>
      <c r="U1419" s="1" t="s">
        <v>1887</v>
      </c>
      <c r="V1419" s="8">
        <f>P1458</f>
        <v>325</v>
      </c>
      <c r="W1419" s="2" t="s">
        <v>928</v>
      </c>
      <c r="X1419" s="51">
        <f>V1419*S1419</f>
        <v>1436.5</v>
      </c>
      <c r="Y1419" s="15">
        <f>8.08*0.663</f>
        <v>5.3570000000000002</v>
      </c>
      <c r="Z1419" s="7" t="s">
        <v>928</v>
      </c>
      <c r="AA1419" s="1" t="s">
        <v>1887</v>
      </c>
      <c r="AB1419" s="8">
        <f t="shared" si="205"/>
        <v>325</v>
      </c>
      <c r="AC1419" s="7" t="s">
        <v>928</v>
      </c>
      <c r="AD1419" s="8">
        <f t="shared" si="204"/>
        <v>1741.03</v>
      </c>
      <c r="AE1419" s="51">
        <f t="shared" si="201"/>
        <v>0</v>
      </c>
    </row>
    <row r="1420" spans="6:31" ht="24" customHeight="1">
      <c r="F1420" s="8">
        <v>1.1000000000000001</v>
      </c>
      <c r="G1420" s="7" t="s">
        <v>883</v>
      </c>
      <c r="H1420" s="1" t="s">
        <v>1936</v>
      </c>
      <c r="I1420" s="8">
        <f>(C12)</f>
        <v>618</v>
      </c>
      <c r="J1420" s="1" t="s">
        <v>883</v>
      </c>
      <c r="K1420" s="8">
        <f>(F1420*I1420)</f>
        <v>679.8</v>
      </c>
      <c r="N1420" s="3"/>
      <c r="O1420" s="1" t="s">
        <v>1896</v>
      </c>
      <c r="Q1420" s="4"/>
      <c r="R1420" s="8">
        <v>0.25</v>
      </c>
      <c r="S1420" s="12">
        <v>4.72</v>
      </c>
      <c r="T1420" s="7" t="s">
        <v>928</v>
      </c>
      <c r="U1420" s="1" t="s">
        <v>1887</v>
      </c>
      <c r="V1420" s="8">
        <f>P1459</f>
        <v>325</v>
      </c>
      <c r="W1420" s="2" t="s">
        <v>928</v>
      </c>
      <c r="X1420" s="51">
        <f t="shared" ref="X1420:X1430" si="206">V1420*S1420</f>
        <v>1534</v>
      </c>
      <c r="Y1420" s="15">
        <v>0.92600000000000005</v>
      </c>
      <c r="Z1420" s="7" t="s">
        <v>928</v>
      </c>
      <c r="AA1420" s="1" t="s">
        <v>1887</v>
      </c>
      <c r="AB1420" s="8">
        <f t="shared" si="205"/>
        <v>325</v>
      </c>
      <c r="AC1420" s="7" t="s">
        <v>928</v>
      </c>
      <c r="AD1420" s="8">
        <f t="shared" si="204"/>
        <v>300.95</v>
      </c>
      <c r="AE1420" s="51">
        <f t="shared" si="201"/>
        <v>0</v>
      </c>
    </row>
    <row r="1421" spans="6:31" ht="24" customHeight="1">
      <c r="F1421" s="8">
        <v>1.1000000000000001</v>
      </c>
      <c r="G1421" s="7" t="s">
        <v>883</v>
      </c>
      <c r="H1421" s="1" t="s">
        <v>324</v>
      </c>
      <c r="I1421" s="8">
        <f>(C13)</f>
        <v>507</v>
      </c>
      <c r="J1421" s="1" t="s">
        <v>883</v>
      </c>
      <c r="K1421" s="8">
        <f>(F1421*I1421)</f>
        <v>557.70000000000005</v>
      </c>
      <c r="R1421" s="38">
        <f>SUM(R1408:R1420)</f>
        <v>9533.2999999999993</v>
      </c>
      <c r="S1421" s="12">
        <v>9.06</v>
      </c>
      <c r="T1421" s="7" t="s">
        <v>928</v>
      </c>
      <c r="U1421" s="1" t="s">
        <v>1887</v>
      </c>
      <c r="V1421" s="8">
        <f>P1460</f>
        <v>325</v>
      </c>
      <c r="W1421" s="2" t="s">
        <v>928</v>
      </c>
      <c r="X1421" s="51">
        <f t="shared" si="206"/>
        <v>2944.5</v>
      </c>
      <c r="Y1421" s="15">
        <v>0.85</v>
      </c>
      <c r="Z1421" s="7" t="s">
        <v>236</v>
      </c>
      <c r="AA1421" s="1" t="s">
        <v>1888</v>
      </c>
      <c r="AB1421" s="8">
        <f t="shared" si="205"/>
        <v>306.89999999999998</v>
      </c>
      <c r="AC1421" s="7" t="s">
        <v>236</v>
      </c>
      <c r="AD1421" s="8">
        <f t="shared" si="204"/>
        <v>260.87</v>
      </c>
      <c r="AE1421" s="51">
        <f t="shared" si="201"/>
        <v>0</v>
      </c>
    </row>
    <row r="1422" spans="6:31" ht="24" customHeight="1">
      <c r="G1422" s="7" t="s">
        <v>454</v>
      </c>
      <c r="H1422" s="1" t="s">
        <v>455</v>
      </c>
      <c r="I1422" s="1" t="s">
        <v>991</v>
      </c>
      <c r="J1422" s="1" t="s">
        <v>454</v>
      </c>
      <c r="K1422" s="8"/>
      <c r="M1422" s="8"/>
      <c r="N1422" s="7"/>
      <c r="O1422" s="1"/>
      <c r="P1422" s="8"/>
      <c r="Q1422" s="2"/>
      <c r="R1422" s="8"/>
      <c r="S1422" s="12">
        <v>1.58</v>
      </c>
      <c r="T1422" s="7" t="s">
        <v>928</v>
      </c>
      <c r="U1422" s="1" t="s">
        <v>1887</v>
      </c>
      <c r="V1422" s="8">
        <f>P1461</f>
        <v>325</v>
      </c>
      <c r="W1422" s="2" t="s">
        <v>928</v>
      </c>
      <c r="X1422" s="51">
        <f t="shared" si="206"/>
        <v>513.5</v>
      </c>
      <c r="Y1422" s="15">
        <v>7.4720000000000004</v>
      </c>
      <c r="Z1422" s="7" t="s">
        <v>841</v>
      </c>
      <c r="AA1422" s="1" t="s">
        <v>1889</v>
      </c>
      <c r="AB1422" s="8">
        <f t="shared" si="205"/>
        <v>29.05</v>
      </c>
      <c r="AC1422" s="7" t="s">
        <v>841</v>
      </c>
      <c r="AD1422" s="8">
        <f t="shared" si="204"/>
        <v>217.06</v>
      </c>
      <c r="AE1422" s="51">
        <f t="shared" si="201"/>
        <v>0</v>
      </c>
    </row>
    <row r="1423" spans="6:31" ht="24" customHeight="1">
      <c r="K1423" s="5" t="s">
        <v>1614</v>
      </c>
      <c r="M1423" s="8"/>
      <c r="N1423" s="7"/>
      <c r="O1423" s="1"/>
      <c r="P1423" s="8"/>
      <c r="Q1423" s="2"/>
      <c r="R1423" s="8"/>
      <c r="S1423" s="12">
        <v>1.65</v>
      </c>
      <c r="T1423" s="7" t="s">
        <v>236</v>
      </c>
      <c r="U1423" s="1" t="s">
        <v>1888</v>
      </c>
      <c r="V1423" s="8">
        <f>P1429</f>
        <v>306.89999999999998</v>
      </c>
      <c r="W1423" s="2" t="s">
        <v>236</v>
      </c>
      <c r="X1423" s="51">
        <f t="shared" si="206"/>
        <v>506.39</v>
      </c>
      <c r="Y1423" s="15">
        <v>8</v>
      </c>
      <c r="Z1423" s="7" t="s">
        <v>784</v>
      </c>
      <c r="AA1423" s="1" t="s">
        <v>1890</v>
      </c>
      <c r="AB1423" s="8">
        <f t="shared" si="205"/>
        <v>71.900000000000006</v>
      </c>
      <c r="AC1423" s="7" t="s">
        <v>784</v>
      </c>
      <c r="AD1423" s="8">
        <f t="shared" si="204"/>
        <v>575.20000000000005</v>
      </c>
      <c r="AE1423" s="51">
        <f t="shared" si="201"/>
        <v>0</v>
      </c>
    </row>
    <row r="1424" spans="6:31" ht="24" customHeight="1">
      <c r="H1424" s="1" t="s">
        <v>446</v>
      </c>
      <c r="K1424" s="8">
        <f>SUM(K1418:K1422)</f>
        <v>2777.9</v>
      </c>
      <c r="N1424" s="3"/>
      <c r="O1424" s="216" t="s">
        <v>3553</v>
      </c>
      <c r="Q1424" s="10"/>
      <c r="S1424" s="12">
        <v>12.74</v>
      </c>
      <c r="T1424" s="7" t="s">
        <v>841</v>
      </c>
      <c r="U1424" s="1" t="s">
        <v>1889</v>
      </c>
      <c r="V1424" s="8">
        <f>P1463</f>
        <v>29.05</v>
      </c>
      <c r="W1424" s="2" t="s">
        <v>841</v>
      </c>
      <c r="X1424" s="51">
        <f t="shared" si="206"/>
        <v>370.1</v>
      </c>
      <c r="Y1424" s="15">
        <v>4</v>
      </c>
      <c r="Z1424" s="7" t="s">
        <v>784</v>
      </c>
      <c r="AA1424" s="1" t="s">
        <v>1891</v>
      </c>
      <c r="AB1424" s="8">
        <f t="shared" si="205"/>
        <v>57.65</v>
      </c>
      <c r="AC1424" s="7" t="s">
        <v>784</v>
      </c>
      <c r="AD1424" s="8">
        <f t="shared" si="204"/>
        <v>230.6</v>
      </c>
      <c r="AE1424" s="51">
        <f t="shared" si="201"/>
        <v>0</v>
      </c>
    </row>
    <row r="1425" spans="6:31" ht="24" customHeight="1">
      <c r="H1425" s="4"/>
      <c r="K1425" s="5" t="s">
        <v>1614</v>
      </c>
      <c r="M1425" s="15">
        <v>2.79</v>
      </c>
      <c r="N1425" s="7" t="s">
        <v>928</v>
      </c>
      <c r="O1425" s="503" t="s">
        <v>4453</v>
      </c>
      <c r="P1425" s="8">
        <f>P1408</f>
        <v>325</v>
      </c>
      <c r="Q1425" s="7" t="s">
        <v>928</v>
      </c>
      <c r="R1425" s="8">
        <f>P1425*M1425</f>
        <v>906.75</v>
      </c>
      <c r="S1425" s="12">
        <v>12</v>
      </c>
      <c r="T1425" s="7" t="s">
        <v>784</v>
      </c>
      <c r="U1425" s="1" t="s">
        <v>1890</v>
      </c>
      <c r="V1425" s="8">
        <f>P1464</f>
        <v>71.900000000000006</v>
      </c>
      <c r="W1425" s="2" t="s">
        <v>784</v>
      </c>
      <c r="X1425" s="51">
        <f t="shared" si="206"/>
        <v>862.8</v>
      </c>
      <c r="Y1425" s="15">
        <v>4</v>
      </c>
      <c r="Z1425" s="7" t="s">
        <v>784</v>
      </c>
      <c r="AA1425" s="1" t="s">
        <v>1892</v>
      </c>
      <c r="AB1425" s="8">
        <f t="shared" si="205"/>
        <v>30</v>
      </c>
      <c r="AC1425" s="7" t="s">
        <v>784</v>
      </c>
      <c r="AD1425" s="8">
        <f t="shared" si="204"/>
        <v>120</v>
      </c>
      <c r="AE1425" s="51">
        <f t="shared" si="201"/>
        <v>0</v>
      </c>
    </row>
    <row r="1426" spans="6:31" ht="24" customHeight="1">
      <c r="H1426" s="58" t="s">
        <v>561</v>
      </c>
      <c r="I1426" s="36"/>
      <c r="J1426" s="98"/>
      <c r="K1426" s="38">
        <f>(K1424/10)</f>
        <v>277.79000000000002</v>
      </c>
      <c r="M1426" s="15">
        <v>0.5</v>
      </c>
      <c r="N1426" s="7" t="s">
        <v>928</v>
      </c>
      <c r="O1426" s="1" t="s">
        <v>1887</v>
      </c>
      <c r="P1426" s="8">
        <f t="shared" ref="P1426:P1436" si="207">P1409</f>
        <v>325</v>
      </c>
      <c r="Q1426" s="7" t="s">
        <v>928</v>
      </c>
      <c r="R1426" s="8">
        <f t="shared" ref="R1426:R1436" si="208">P1426*M1426</f>
        <v>162.5</v>
      </c>
      <c r="S1426" s="12">
        <v>6</v>
      </c>
      <c r="T1426" s="7" t="s">
        <v>784</v>
      </c>
      <c r="U1426" s="1" t="s">
        <v>1891</v>
      </c>
      <c r="V1426" s="8">
        <f>P1465</f>
        <v>57.65</v>
      </c>
      <c r="W1426" s="2" t="s">
        <v>784</v>
      </c>
      <c r="X1426" s="51">
        <f t="shared" si="206"/>
        <v>345.9</v>
      </c>
      <c r="Y1426" s="15">
        <v>4</v>
      </c>
      <c r="Z1426" s="7" t="s">
        <v>784</v>
      </c>
      <c r="AA1426" s="1" t="s">
        <v>1893</v>
      </c>
      <c r="AB1426" s="8">
        <f t="shared" si="205"/>
        <v>20</v>
      </c>
      <c r="AC1426" s="7" t="s">
        <v>784</v>
      </c>
      <c r="AD1426" s="8">
        <f t="shared" si="204"/>
        <v>80</v>
      </c>
      <c r="AE1426" s="51">
        <f t="shared" si="201"/>
        <v>0</v>
      </c>
    </row>
    <row r="1427" spans="6:31" ht="24" customHeight="1">
      <c r="K1427" s="5" t="s">
        <v>2090</v>
      </c>
      <c r="M1427" s="15">
        <v>2.85</v>
      </c>
      <c r="N1427" s="7" t="s">
        <v>928</v>
      </c>
      <c r="O1427" s="1" t="s">
        <v>1887</v>
      </c>
      <c r="P1427" s="8">
        <f t="shared" si="207"/>
        <v>325</v>
      </c>
      <c r="Q1427" s="7" t="s">
        <v>928</v>
      </c>
      <c r="R1427" s="8">
        <f t="shared" si="208"/>
        <v>926.25</v>
      </c>
      <c r="S1427" s="12">
        <v>6</v>
      </c>
      <c r="T1427" s="7" t="s">
        <v>784</v>
      </c>
      <c r="U1427" s="1" t="s">
        <v>1892</v>
      </c>
      <c r="V1427" s="535">
        <v>30</v>
      </c>
      <c r="W1427" s="2" t="s">
        <v>784</v>
      </c>
      <c r="X1427" s="51">
        <f t="shared" si="206"/>
        <v>180</v>
      </c>
      <c r="Y1427" s="15">
        <v>4</v>
      </c>
      <c r="Z1427" s="7" t="s">
        <v>784</v>
      </c>
      <c r="AA1427" s="1" t="s">
        <v>1894</v>
      </c>
      <c r="AB1427" s="8">
        <f t="shared" si="205"/>
        <v>15</v>
      </c>
      <c r="AC1427" s="7" t="s">
        <v>784</v>
      </c>
      <c r="AD1427" s="8">
        <f t="shared" si="204"/>
        <v>60</v>
      </c>
      <c r="AE1427" s="51">
        <f t="shared" si="201"/>
        <v>0</v>
      </c>
    </row>
    <row r="1428" spans="6:31" ht="24" customHeight="1">
      <c r="M1428" s="15">
        <v>0.5</v>
      </c>
      <c r="N1428" s="7" t="s">
        <v>928</v>
      </c>
      <c r="O1428" s="1" t="s">
        <v>1887</v>
      </c>
      <c r="P1428" s="8">
        <f t="shared" si="207"/>
        <v>325</v>
      </c>
      <c r="Q1428" s="7" t="s">
        <v>928</v>
      </c>
      <c r="R1428" s="8">
        <f t="shared" si="208"/>
        <v>162.5</v>
      </c>
      <c r="S1428" s="12">
        <v>6</v>
      </c>
      <c r="T1428" s="7" t="s">
        <v>784</v>
      </c>
      <c r="U1428" s="1" t="s">
        <v>1893</v>
      </c>
      <c r="V1428" s="535">
        <v>20</v>
      </c>
      <c r="W1428" s="2" t="s">
        <v>784</v>
      </c>
      <c r="X1428" s="51">
        <f t="shared" si="206"/>
        <v>120</v>
      </c>
      <c r="Y1428" s="15">
        <v>1.08</v>
      </c>
      <c r="Z1428" s="7" t="s">
        <v>2321</v>
      </c>
      <c r="AA1428" s="1" t="s">
        <v>1895</v>
      </c>
      <c r="AB1428" s="8">
        <f t="shared" si="205"/>
        <v>1896</v>
      </c>
      <c r="AC1428" s="7" t="s">
        <v>2321</v>
      </c>
      <c r="AD1428" s="8">
        <f t="shared" si="204"/>
        <v>2047.68</v>
      </c>
      <c r="AE1428" s="51">
        <f t="shared" si="201"/>
        <v>0</v>
      </c>
    </row>
    <row r="1429" spans="6:31" ht="24" customHeight="1">
      <c r="G1429" s="7" t="s">
        <v>2289</v>
      </c>
      <c r="H1429" s="1" t="s">
        <v>857</v>
      </c>
      <c r="M1429" s="15">
        <v>0.47099999999999997</v>
      </c>
      <c r="N1429" s="7" t="s">
        <v>236</v>
      </c>
      <c r="O1429" s="1" t="s">
        <v>1888</v>
      </c>
      <c r="P1429" s="535">
        <f t="shared" si="207"/>
        <v>306.89999999999998</v>
      </c>
      <c r="Q1429" s="7" t="s">
        <v>236</v>
      </c>
      <c r="R1429" s="8">
        <f t="shared" si="208"/>
        <v>144.55000000000001</v>
      </c>
      <c r="S1429" s="12">
        <v>4</v>
      </c>
      <c r="T1429" s="7" t="s">
        <v>784</v>
      </c>
      <c r="U1429" s="1" t="s">
        <v>1894</v>
      </c>
      <c r="V1429" s="535">
        <v>15</v>
      </c>
      <c r="W1429" s="2" t="s">
        <v>784</v>
      </c>
      <c r="X1429" s="51">
        <f t="shared" si="206"/>
        <v>60</v>
      </c>
      <c r="Z1429" s="3"/>
      <c r="AA1429" s="1" t="s">
        <v>1896</v>
      </c>
      <c r="AC1429" s="4"/>
      <c r="AD1429" s="8">
        <v>0.96</v>
      </c>
      <c r="AE1429" s="51">
        <f t="shared" si="201"/>
        <v>0</v>
      </c>
    </row>
    <row r="1430" spans="6:31" ht="24" customHeight="1">
      <c r="H1430" s="1" t="s">
        <v>858</v>
      </c>
      <c r="M1430" s="15">
        <v>3.996</v>
      </c>
      <c r="N1430" s="7" t="s">
        <v>841</v>
      </c>
      <c r="O1430" s="503" t="s">
        <v>4456</v>
      </c>
      <c r="P1430" s="8">
        <f t="shared" si="207"/>
        <v>29.05</v>
      </c>
      <c r="Q1430" s="7" t="s">
        <v>841</v>
      </c>
      <c r="R1430" s="8">
        <f t="shared" si="208"/>
        <v>116.08</v>
      </c>
      <c r="S1430" s="12">
        <f>1.5*1.35</f>
        <v>2.0249999999999999</v>
      </c>
      <c r="T1430" s="7" t="s">
        <v>2321</v>
      </c>
      <c r="U1430" s="1" t="s">
        <v>1895</v>
      </c>
      <c r="V1430" s="8">
        <f>P1469</f>
        <v>1896</v>
      </c>
      <c r="W1430" s="2" t="s">
        <v>2321</v>
      </c>
      <c r="X1430" s="8">
        <f t="shared" si="206"/>
        <v>3839.4</v>
      </c>
      <c r="AA1430" s="41" t="s">
        <v>3614</v>
      </c>
      <c r="AD1430" s="38">
        <f>SUM(AD1417:AD1429)</f>
        <v>7458.58</v>
      </c>
      <c r="AE1430" s="51">
        <f t="shared" si="201"/>
        <v>0</v>
      </c>
    </row>
    <row r="1431" spans="6:31" ht="24" customHeight="1">
      <c r="H1431" s="1" t="s">
        <v>859</v>
      </c>
      <c r="M1431" s="15">
        <v>4</v>
      </c>
      <c r="N1431" s="7" t="s">
        <v>784</v>
      </c>
      <c r="O1431" s="503" t="s">
        <v>4454</v>
      </c>
      <c r="P1431" s="8">
        <f t="shared" si="207"/>
        <v>71.900000000000006</v>
      </c>
      <c r="Q1431" s="7" t="s">
        <v>784</v>
      </c>
      <c r="R1431" s="8">
        <f t="shared" si="208"/>
        <v>287.60000000000002</v>
      </c>
      <c r="T1431" s="3"/>
      <c r="U1431" s="1" t="s">
        <v>1896</v>
      </c>
      <c r="W1431" s="4"/>
      <c r="X1431" s="8">
        <v>0.31</v>
      </c>
      <c r="AE1431" s="51">
        <f t="shared" si="201"/>
        <v>0</v>
      </c>
    </row>
    <row r="1432" spans="6:31" ht="24" customHeight="1">
      <c r="H1432" s="5" t="s">
        <v>1614</v>
      </c>
      <c r="M1432" s="15">
        <v>2</v>
      </c>
      <c r="N1432" s="7" t="s">
        <v>784</v>
      </c>
      <c r="O1432" s="503" t="s">
        <v>4455</v>
      </c>
      <c r="P1432" s="8">
        <f t="shared" si="207"/>
        <v>57.65</v>
      </c>
      <c r="Q1432" s="7" t="s">
        <v>784</v>
      </c>
      <c r="R1432" s="8">
        <f t="shared" si="208"/>
        <v>115.3</v>
      </c>
      <c r="U1432" s="41" t="s">
        <v>3614</v>
      </c>
      <c r="W1432" s="4"/>
      <c r="X1432" s="38">
        <f>SUM(X1419:X1431)</f>
        <v>12713.4</v>
      </c>
      <c r="AE1432" s="51">
        <f t="shared" si="201"/>
        <v>0</v>
      </c>
    </row>
    <row r="1433" spans="6:31" ht="24" customHeight="1">
      <c r="F1433" s="8">
        <v>0.14000000000000001</v>
      </c>
      <c r="G1433" s="7" t="s">
        <v>884</v>
      </c>
      <c r="H1433" s="1" t="s">
        <v>1376</v>
      </c>
      <c r="I1433" s="8">
        <f>(K32)</f>
        <v>4986.96</v>
      </c>
      <c r="J1433" s="1" t="s">
        <v>884</v>
      </c>
      <c r="K1433" s="8">
        <f>(F1433*I1433)</f>
        <v>698.17</v>
      </c>
      <c r="M1433" s="15">
        <v>2</v>
      </c>
      <c r="N1433" s="7" t="s">
        <v>784</v>
      </c>
      <c r="O1433" s="1" t="s">
        <v>1892</v>
      </c>
      <c r="P1433" s="8">
        <f t="shared" si="207"/>
        <v>30</v>
      </c>
      <c r="Q1433" s="7" t="s">
        <v>784</v>
      </c>
      <c r="R1433" s="8">
        <f t="shared" si="208"/>
        <v>60</v>
      </c>
      <c r="U1433">
        <f>2.025</f>
        <v>2.0299999999999998</v>
      </c>
      <c r="W1433" s="4"/>
      <c r="Y1433" s="50"/>
      <c r="Z1433" s="3"/>
      <c r="AA1433" s="216" t="s">
        <v>3579</v>
      </c>
      <c r="AB1433" s="72" t="s">
        <v>2397</v>
      </c>
      <c r="AC1433" s="72"/>
      <c r="AD1433" s="72"/>
      <c r="AE1433" s="51">
        <f t="shared" si="201"/>
        <v>0</v>
      </c>
    </row>
    <row r="1434" spans="6:31" ht="24" customHeight="1">
      <c r="F1434" s="8">
        <v>1.1000000000000001</v>
      </c>
      <c r="G1434" s="7" t="s">
        <v>883</v>
      </c>
      <c r="H1434" s="1" t="s">
        <v>2044</v>
      </c>
      <c r="I1434" s="8">
        <f>(C10)</f>
        <v>947</v>
      </c>
      <c r="J1434" s="1" t="s">
        <v>883</v>
      </c>
      <c r="K1434" s="8">
        <f>(F1434*I1434)</f>
        <v>1041.7</v>
      </c>
      <c r="M1434" s="15">
        <v>2</v>
      </c>
      <c r="N1434" s="7" t="s">
        <v>784</v>
      </c>
      <c r="O1434" s="1" t="s">
        <v>1893</v>
      </c>
      <c r="P1434" s="8">
        <f t="shared" si="207"/>
        <v>20</v>
      </c>
      <c r="Q1434" s="7" t="s">
        <v>784</v>
      </c>
      <c r="R1434" s="8">
        <f t="shared" si="208"/>
        <v>40</v>
      </c>
      <c r="W1434" s="4"/>
      <c r="Y1434" s="12">
        <v>4.21</v>
      </c>
      <c r="Z1434" s="7" t="s">
        <v>928</v>
      </c>
      <c r="AA1434" s="1" t="s">
        <v>1887</v>
      </c>
      <c r="AB1434" s="8">
        <f>V1436</f>
        <v>325</v>
      </c>
      <c r="AC1434" s="7" t="s">
        <v>928</v>
      </c>
      <c r="AD1434" s="8">
        <f>AB1434*Y1434</f>
        <v>1368.25</v>
      </c>
      <c r="AE1434" s="51">
        <f t="shared" si="201"/>
        <v>0</v>
      </c>
    </row>
    <row r="1435" spans="6:31" ht="24" customHeight="1">
      <c r="F1435" s="8">
        <v>0.5</v>
      </c>
      <c r="G1435" s="7" t="s">
        <v>883</v>
      </c>
      <c r="H1435" s="1" t="s">
        <v>1936</v>
      </c>
      <c r="I1435" s="8">
        <f>(C12)</f>
        <v>618</v>
      </c>
      <c r="J1435" s="1" t="s">
        <v>883</v>
      </c>
      <c r="K1435" s="8">
        <f>(F1435*I1435)</f>
        <v>309</v>
      </c>
      <c r="M1435" s="15">
        <v>4</v>
      </c>
      <c r="N1435" s="7" t="s">
        <v>784</v>
      </c>
      <c r="O1435" s="1" t="s">
        <v>1894</v>
      </c>
      <c r="P1435" s="8">
        <f t="shared" si="207"/>
        <v>15</v>
      </c>
      <c r="Q1435" s="7" t="s">
        <v>784</v>
      </c>
      <c r="R1435" s="8">
        <f t="shared" si="208"/>
        <v>60</v>
      </c>
      <c r="T1435" s="3"/>
      <c r="U1435" s="216" t="s">
        <v>3818</v>
      </c>
      <c r="V1435" s="72" t="s">
        <v>2397</v>
      </c>
      <c r="W1435" s="39"/>
      <c r="X1435" s="72"/>
      <c r="Y1435" s="12">
        <v>0.40500000000000003</v>
      </c>
      <c r="Z1435" s="7" t="s">
        <v>236</v>
      </c>
      <c r="AA1435" s="1" t="s">
        <v>1888</v>
      </c>
      <c r="AB1435" s="8">
        <f>V1437</f>
        <v>306.89999999999998</v>
      </c>
      <c r="AC1435" s="7" t="s">
        <v>928</v>
      </c>
      <c r="AD1435" s="8">
        <f>AB1435*Y1435</f>
        <v>124.29</v>
      </c>
      <c r="AE1435" s="51">
        <f t="shared" si="201"/>
        <v>0</v>
      </c>
    </row>
    <row r="1436" spans="6:31" ht="24" customHeight="1">
      <c r="F1436" s="8">
        <v>1.1000000000000001</v>
      </c>
      <c r="G1436" s="7" t="s">
        <v>883</v>
      </c>
      <c r="H1436" s="1" t="s">
        <v>324</v>
      </c>
      <c r="I1436" s="8">
        <f>(C13)</f>
        <v>507</v>
      </c>
      <c r="J1436" s="1" t="s">
        <v>883</v>
      </c>
      <c r="K1436" s="8">
        <f>(F1436*I1436)</f>
        <v>557.70000000000005</v>
      </c>
      <c r="M1436" s="15">
        <v>0.60799999999999998</v>
      </c>
      <c r="N1436" s="7" t="s">
        <v>2321</v>
      </c>
      <c r="O1436" s="1" t="s">
        <v>1895</v>
      </c>
      <c r="P1436" s="8">
        <f t="shared" si="207"/>
        <v>1896</v>
      </c>
      <c r="Q1436" s="7" t="s">
        <v>2321</v>
      </c>
      <c r="R1436" s="8">
        <f t="shared" si="208"/>
        <v>1152.77</v>
      </c>
      <c r="S1436" s="12">
        <v>3.7389999999999999</v>
      </c>
      <c r="T1436" s="7" t="s">
        <v>928</v>
      </c>
      <c r="U1436" s="1" t="s">
        <v>1887</v>
      </c>
      <c r="V1436" s="8">
        <f>P1475</f>
        <v>325</v>
      </c>
      <c r="W1436" s="2" t="s">
        <v>928</v>
      </c>
      <c r="X1436" s="8">
        <f>V1436*S1436</f>
        <v>1215.18</v>
      </c>
      <c r="Y1436" s="12">
        <v>0.40500000000000003</v>
      </c>
      <c r="Z1436" s="7" t="s">
        <v>236</v>
      </c>
      <c r="AA1436" s="1" t="s">
        <v>1895</v>
      </c>
      <c r="AB1436" s="8">
        <f>V1438</f>
        <v>1896</v>
      </c>
      <c r="AC1436" s="7" t="s">
        <v>928</v>
      </c>
      <c r="AD1436" s="8">
        <f>AB1436*Y1436</f>
        <v>767.88</v>
      </c>
      <c r="AE1436" s="51">
        <f t="shared" si="201"/>
        <v>0</v>
      </c>
    </row>
    <row r="1437" spans="6:31" ht="24" customHeight="1">
      <c r="F1437" s="8">
        <v>2</v>
      </c>
      <c r="G1437" s="7" t="s">
        <v>1675</v>
      </c>
      <c r="H1437" s="1" t="s">
        <v>860</v>
      </c>
      <c r="I1437" s="8">
        <f>(C653)</f>
        <v>42.7</v>
      </c>
      <c r="J1437" s="1" t="s">
        <v>1675</v>
      </c>
      <c r="K1437" s="8">
        <f>(F1437*I1437)</f>
        <v>85.4</v>
      </c>
      <c r="N1437" s="3"/>
      <c r="O1437" s="1" t="s">
        <v>1896</v>
      </c>
      <c r="Q1437" s="4"/>
      <c r="R1437" s="8">
        <v>0.57999999999999996</v>
      </c>
      <c r="S1437" s="12">
        <v>0.36</v>
      </c>
      <c r="T1437" s="7" t="s">
        <v>236</v>
      </c>
      <c r="U1437" s="1" t="s">
        <v>1888</v>
      </c>
      <c r="V1437" s="8">
        <f>P1476</f>
        <v>306.89999999999998</v>
      </c>
      <c r="W1437" s="2" t="s">
        <v>928</v>
      </c>
      <c r="X1437" s="8">
        <f>V1437*S1437</f>
        <v>110.48</v>
      </c>
      <c r="Y1437" s="12"/>
      <c r="Z1437" s="7"/>
      <c r="AA1437" s="1"/>
      <c r="AB1437" s="8"/>
      <c r="AC1437" s="7"/>
      <c r="AD1437" s="8">
        <f>SUM(AD1434:AD1436)</f>
        <v>2260.42</v>
      </c>
      <c r="AE1437" s="51">
        <f t="shared" si="201"/>
        <v>0</v>
      </c>
    </row>
    <row r="1438" spans="6:31" ht="24" customHeight="1">
      <c r="G1438" s="7" t="s">
        <v>454</v>
      </c>
      <c r="H1438" s="1" t="s">
        <v>455</v>
      </c>
      <c r="I1438" s="1" t="s">
        <v>991</v>
      </c>
      <c r="J1438" s="1" t="s">
        <v>454</v>
      </c>
      <c r="K1438" s="8">
        <v>5</v>
      </c>
      <c r="R1438" s="38">
        <f>SUM(R1425:R1437)</f>
        <v>4134.88</v>
      </c>
      <c r="S1438" s="12">
        <v>0.36</v>
      </c>
      <c r="T1438" s="7" t="s">
        <v>236</v>
      </c>
      <c r="U1438" s="1" t="s">
        <v>1895</v>
      </c>
      <c r="V1438" s="8">
        <f>P1477</f>
        <v>1896</v>
      </c>
      <c r="W1438" s="2" t="s">
        <v>928</v>
      </c>
      <c r="X1438" s="8">
        <f>V1438*S1438</f>
        <v>682.56</v>
      </c>
      <c r="Y1438" s="12"/>
      <c r="Z1438" s="7"/>
      <c r="AA1438" s="41" t="s">
        <v>3613</v>
      </c>
      <c r="AB1438" s="8"/>
      <c r="AC1438" s="7"/>
      <c r="AD1438" s="38">
        <f>AD1437/Y1436</f>
        <v>5581.28</v>
      </c>
      <c r="AE1438" s="51">
        <f t="shared" si="201"/>
        <v>0</v>
      </c>
    </row>
    <row r="1439" spans="6:31" ht="24" customHeight="1">
      <c r="K1439" s="5" t="s">
        <v>1614</v>
      </c>
      <c r="M1439" s="8"/>
      <c r="N1439" s="7"/>
      <c r="O1439" s="1"/>
      <c r="P1439" s="8"/>
      <c r="Q1439" s="2"/>
      <c r="R1439" s="8"/>
      <c r="S1439" s="12"/>
      <c r="T1439" s="7"/>
      <c r="U1439" s="1"/>
      <c r="V1439" s="8"/>
      <c r="W1439" s="2"/>
      <c r="X1439" s="8">
        <f>SUM(X1436:X1438)</f>
        <v>2008.22</v>
      </c>
      <c r="AE1439" s="51">
        <f t="shared" si="201"/>
        <v>0</v>
      </c>
    </row>
    <row r="1440" spans="6:31" ht="24" customHeight="1">
      <c r="F1440" s="1" t="s">
        <v>991</v>
      </c>
      <c r="H1440" s="1" t="s">
        <v>446</v>
      </c>
      <c r="K1440" s="8">
        <f>SUM(K1433:K1438)</f>
        <v>2696.97</v>
      </c>
      <c r="N1440" s="3"/>
      <c r="O1440" s="216" t="s">
        <v>3560</v>
      </c>
      <c r="Q1440" s="10"/>
      <c r="S1440" s="12"/>
      <c r="T1440" s="7"/>
      <c r="U1440" s="41" t="s">
        <v>3613</v>
      </c>
      <c r="V1440" s="8"/>
      <c r="W1440" s="2"/>
      <c r="X1440" s="38">
        <f>X1439/S1438</f>
        <v>5578.39</v>
      </c>
      <c r="AE1440" s="51">
        <f t="shared" si="201"/>
        <v>0</v>
      </c>
    </row>
    <row r="1441" spans="6:31" ht="24" customHeight="1">
      <c r="H1441" s="36"/>
      <c r="I1441" s="36"/>
      <c r="J1441" s="98"/>
      <c r="K1441" s="40" t="s">
        <v>1614</v>
      </c>
      <c r="M1441" s="15">
        <v>5.35</v>
      </c>
      <c r="N1441" s="7" t="s">
        <v>928</v>
      </c>
      <c r="O1441" s="503" t="s">
        <v>4453</v>
      </c>
      <c r="P1441" s="8">
        <f>P1425</f>
        <v>325</v>
      </c>
      <c r="Q1441" s="7" t="s">
        <v>928</v>
      </c>
      <c r="R1441" s="8">
        <f>P1441*M1441</f>
        <v>1738.75</v>
      </c>
      <c r="W1441" s="4"/>
      <c r="AE1441" s="51">
        <f t="shared" si="201"/>
        <v>0</v>
      </c>
    </row>
    <row r="1442" spans="6:31" ht="24" customHeight="1">
      <c r="H1442" s="58" t="s">
        <v>561</v>
      </c>
      <c r="I1442" s="36"/>
      <c r="J1442" s="98"/>
      <c r="K1442" s="38">
        <f>(K1440/10)</f>
        <v>269.7</v>
      </c>
      <c r="M1442" s="15">
        <v>7.58</v>
      </c>
      <c r="N1442" s="7" t="s">
        <v>928</v>
      </c>
      <c r="O1442" s="1" t="s">
        <v>1887</v>
      </c>
      <c r="P1442" s="8">
        <f t="shared" ref="P1442:P1452" si="209">P1426</f>
        <v>325</v>
      </c>
      <c r="Q1442" s="7" t="s">
        <v>928</v>
      </c>
      <c r="R1442" s="8">
        <f t="shared" ref="R1442:R1452" si="210">P1442*M1442</f>
        <v>2463.5</v>
      </c>
      <c r="T1442" s="3"/>
      <c r="U1442" s="216" t="s">
        <v>3819</v>
      </c>
      <c r="V1442" s="72" t="s">
        <v>2397</v>
      </c>
      <c r="W1442" s="4"/>
      <c r="AE1442" s="51">
        <f t="shared" si="201"/>
        <v>0</v>
      </c>
    </row>
    <row r="1443" spans="6:31" ht="24" customHeight="1">
      <c r="K1443" s="5" t="s">
        <v>2090</v>
      </c>
      <c r="M1443" s="15">
        <v>13.15</v>
      </c>
      <c r="N1443" s="7" t="s">
        <v>928</v>
      </c>
      <c r="O1443" s="1" t="s">
        <v>1887</v>
      </c>
      <c r="P1443" s="8">
        <f t="shared" si="209"/>
        <v>325</v>
      </c>
      <c r="Q1443" s="7" t="s">
        <v>928</v>
      </c>
      <c r="R1443" s="8">
        <f t="shared" si="210"/>
        <v>4273.75</v>
      </c>
      <c r="S1443" s="12">
        <v>4.21</v>
      </c>
      <c r="T1443" s="7" t="s">
        <v>928</v>
      </c>
      <c r="U1443" s="1" t="s">
        <v>1887</v>
      </c>
      <c r="V1443" s="8">
        <f>P1482</f>
        <v>325</v>
      </c>
      <c r="W1443" s="2" t="s">
        <v>928</v>
      </c>
      <c r="X1443" s="8">
        <f>V1443*S1443</f>
        <v>1368.25</v>
      </c>
      <c r="AE1443" s="51">
        <f t="shared" si="201"/>
        <v>0</v>
      </c>
    </row>
    <row r="1444" spans="6:31" ht="24" customHeight="1">
      <c r="H1444" s="1" t="s">
        <v>991</v>
      </c>
      <c r="M1444" s="15">
        <v>2.31</v>
      </c>
      <c r="N1444" s="7" t="s">
        <v>928</v>
      </c>
      <c r="O1444" s="1" t="s">
        <v>1887</v>
      </c>
      <c r="P1444" s="8">
        <f t="shared" si="209"/>
        <v>325</v>
      </c>
      <c r="Q1444" s="7" t="s">
        <v>928</v>
      </c>
      <c r="R1444" s="8">
        <f t="shared" si="210"/>
        <v>750.75</v>
      </c>
      <c r="S1444" s="12">
        <v>0.45</v>
      </c>
      <c r="T1444" s="7" t="s">
        <v>236</v>
      </c>
      <c r="U1444" s="1" t="s">
        <v>1888</v>
      </c>
      <c r="V1444" s="8">
        <f>P1483</f>
        <v>306.89999999999998</v>
      </c>
      <c r="W1444" s="2" t="s">
        <v>928</v>
      </c>
      <c r="X1444" s="8">
        <f>V1444*S1444</f>
        <v>138.11000000000001</v>
      </c>
      <c r="AE1444" s="51">
        <f t="shared" si="201"/>
        <v>0</v>
      </c>
    </row>
    <row r="1445" spans="6:31" ht="24" customHeight="1">
      <c r="M1445" s="15">
        <v>2.44</v>
      </c>
      <c r="N1445" s="7" t="s">
        <v>236</v>
      </c>
      <c r="O1445" s="1" t="s">
        <v>1888</v>
      </c>
      <c r="P1445" s="535">
        <f t="shared" si="209"/>
        <v>306.89999999999998</v>
      </c>
      <c r="Q1445" s="7" t="s">
        <v>236</v>
      </c>
      <c r="R1445" s="8">
        <f t="shared" si="210"/>
        <v>748.84</v>
      </c>
      <c r="S1445" s="12">
        <v>0.45</v>
      </c>
      <c r="T1445" s="7" t="s">
        <v>236</v>
      </c>
      <c r="U1445" s="1" t="s">
        <v>1895</v>
      </c>
      <c r="V1445" s="8">
        <f>P1484</f>
        <v>1896</v>
      </c>
      <c r="W1445" s="2" t="s">
        <v>928</v>
      </c>
      <c r="X1445" s="8">
        <f>V1445*S1445</f>
        <v>853.2</v>
      </c>
      <c r="AE1445" s="51">
        <f t="shared" si="201"/>
        <v>0</v>
      </c>
    </row>
    <row r="1446" spans="6:31" ht="24" customHeight="1">
      <c r="F1446" s="2" t="s">
        <v>861</v>
      </c>
      <c r="G1446" s="7" t="s">
        <v>2289</v>
      </c>
      <c r="H1446" s="1" t="s">
        <v>862</v>
      </c>
      <c r="M1446" s="15">
        <v>18.62</v>
      </c>
      <c r="N1446" s="7" t="s">
        <v>841</v>
      </c>
      <c r="O1446" s="503" t="s">
        <v>4456</v>
      </c>
      <c r="P1446" s="8">
        <f t="shared" si="209"/>
        <v>29.05</v>
      </c>
      <c r="Q1446" s="7" t="s">
        <v>841</v>
      </c>
      <c r="R1446" s="8">
        <f t="shared" si="210"/>
        <v>540.91</v>
      </c>
      <c r="S1446" s="12">
        <f>R1485-2967</f>
        <v>1096.28</v>
      </c>
      <c r="T1446" s="7"/>
      <c r="U1446" s="1"/>
      <c r="V1446" s="8"/>
      <c r="W1446" s="2"/>
      <c r="X1446" s="8">
        <f>SUM(X1443:X1445)</f>
        <v>2359.56</v>
      </c>
      <c r="AE1446" s="51">
        <f t="shared" si="201"/>
        <v>0</v>
      </c>
    </row>
    <row r="1447" spans="6:31" ht="24" customHeight="1">
      <c r="H1447" s="1" t="s">
        <v>1383</v>
      </c>
      <c r="M1447" s="15">
        <v>16</v>
      </c>
      <c r="N1447" s="7" t="s">
        <v>784</v>
      </c>
      <c r="O1447" s="503" t="s">
        <v>4454</v>
      </c>
      <c r="P1447" s="8">
        <f t="shared" si="209"/>
        <v>71.900000000000006</v>
      </c>
      <c r="Q1447" s="7" t="s">
        <v>784</v>
      </c>
      <c r="R1447" s="8">
        <f t="shared" si="210"/>
        <v>1150.4000000000001</v>
      </c>
      <c r="S1447" s="12"/>
      <c r="T1447" s="7"/>
      <c r="U1447" s="41" t="s">
        <v>3613</v>
      </c>
      <c r="V1447" s="8"/>
      <c r="W1447" s="2"/>
      <c r="X1447" s="38">
        <f>X1446/S1445</f>
        <v>5243.47</v>
      </c>
      <c r="Y1447" s="50"/>
      <c r="Z1447" s="3"/>
      <c r="AA1447" s="216" t="s">
        <v>3547</v>
      </c>
      <c r="AC1447" s="10"/>
      <c r="AE1447" s="51">
        <f t="shared" si="201"/>
        <v>0</v>
      </c>
    </row>
    <row r="1448" spans="6:31" ht="24" customHeight="1">
      <c r="H1448" s="1" t="s">
        <v>1384</v>
      </c>
      <c r="M1448" s="15">
        <v>8</v>
      </c>
      <c r="N1448" s="7" t="s">
        <v>784</v>
      </c>
      <c r="O1448" s="503" t="s">
        <v>4455</v>
      </c>
      <c r="P1448" s="8">
        <f t="shared" si="209"/>
        <v>57.65</v>
      </c>
      <c r="Q1448" s="7" t="s">
        <v>784</v>
      </c>
      <c r="R1448" s="8">
        <f t="shared" si="210"/>
        <v>461.2</v>
      </c>
      <c r="W1448" s="4"/>
      <c r="Y1448" s="12">
        <v>3.26</v>
      </c>
      <c r="Z1448" s="7" t="s">
        <v>928</v>
      </c>
      <c r="AA1448" s="1" t="s">
        <v>1887</v>
      </c>
      <c r="AB1448" s="8">
        <f t="shared" ref="AB1448:AB1459" si="211">V1450</f>
        <v>325</v>
      </c>
      <c r="AC1448" s="7" t="s">
        <v>928</v>
      </c>
      <c r="AD1448" s="8">
        <f t="shared" ref="AD1448:AD1459" si="212">AB1448*Y1448</f>
        <v>1059.5</v>
      </c>
      <c r="AE1448" s="51">
        <f t="shared" si="201"/>
        <v>0</v>
      </c>
    </row>
    <row r="1449" spans="6:31" ht="24" customHeight="1">
      <c r="H1449" s="1" t="s">
        <v>710</v>
      </c>
      <c r="M1449" s="15">
        <v>8</v>
      </c>
      <c r="N1449" s="7" t="s">
        <v>784</v>
      </c>
      <c r="O1449" s="1" t="s">
        <v>1892</v>
      </c>
      <c r="P1449" s="8">
        <f t="shared" si="209"/>
        <v>30</v>
      </c>
      <c r="Q1449" s="7" t="s">
        <v>784</v>
      </c>
      <c r="R1449" s="8">
        <f t="shared" si="210"/>
        <v>240</v>
      </c>
      <c r="T1449" s="3"/>
      <c r="U1449" s="216" t="s">
        <v>3546</v>
      </c>
      <c r="W1449" s="4"/>
      <c r="Y1449" s="12">
        <v>0.84</v>
      </c>
      <c r="Z1449" s="7" t="s">
        <v>928</v>
      </c>
      <c r="AA1449" s="1" t="s">
        <v>1887</v>
      </c>
      <c r="AB1449" s="8">
        <f t="shared" si="211"/>
        <v>325</v>
      </c>
      <c r="AC1449" s="7" t="s">
        <v>928</v>
      </c>
      <c r="AD1449" s="8">
        <f t="shared" si="212"/>
        <v>273</v>
      </c>
      <c r="AE1449" s="51">
        <f t="shared" si="201"/>
        <v>0</v>
      </c>
    </row>
    <row r="1450" spans="6:31" ht="24" customHeight="1">
      <c r="H1450" s="5" t="s">
        <v>1614</v>
      </c>
      <c r="I1450" s="5" t="s">
        <v>1614</v>
      </c>
      <c r="M1450" s="15">
        <v>8</v>
      </c>
      <c r="N1450" s="7" t="s">
        <v>784</v>
      </c>
      <c r="O1450" s="1" t="s">
        <v>1893</v>
      </c>
      <c r="P1450" s="8">
        <f t="shared" si="209"/>
        <v>20</v>
      </c>
      <c r="Q1450" s="7" t="s">
        <v>784</v>
      </c>
      <c r="R1450" s="8">
        <f t="shared" si="210"/>
        <v>160</v>
      </c>
      <c r="S1450" s="12">
        <v>3.49</v>
      </c>
      <c r="T1450" s="7" t="s">
        <v>928</v>
      </c>
      <c r="U1450" s="1" t="s">
        <v>1887</v>
      </c>
      <c r="V1450" s="8">
        <f>P1489</f>
        <v>325</v>
      </c>
      <c r="W1450" s="2" t="s">
        <v>928</v>
      </c>
      <c r="X1450" s="8">
        <f>V1450*S1450</f>
        <v>1134.25</v>
      </c>
      <c r="Y1450" s="12">
        <v>3.65</v>
      </c>
      <c r="Z1450" s="7" t="s">
        <v>928</v>
      </c>
      <c r="AA1450" s="1" t="s">
        <v>1887</v>
      </c>
      <c r="AB1450" s="8">
        <f t="shared" si="211"/>
        <v>325</v>
      </c>
      <c r="AC1450" s="7" t="s">
        <v>928</v>
      </c>
      <c r="AD1450" s="8">
        <f t="shared" si="212"/>
        <v>1186.25</v>
      </c>
      <c r="AE1450" s="51">
        <f t="shared" si="201"/>
        <v>0</v>
      </c>
    </row>
    <row r="1451" spans="6:31" ht="24" customHeight="1">
      <c r="G1451" s="7" t="s">
        <v>1941</v>
      </c>
      <c r="H1451" s="1" t="s">
        <v>711</v>
      </c>
      <c r="M1451" s="15">
        <v>4</v>
      </c>
      <c r="N1451" s="7" t="s">
        <v>784</v>
      </c>
      <c r="O1451" s="1" t="s">
        <v>1894</v>
      </c>
      <c r="P1451" s="8">
        <f t="shared" si="209"/>
        <v>15</v>
      </c>
      <c r="Q1451" s="7" t="s">
        <v>784</v>
      </c>
      <c r="R1451" s="8">
        <f t="shared" si="210"/>
        <v>60</v>
      </c>
      <c r="S1451" s="12">
        <v>2.5299999999999998</v>
      </c>
      <c r="T1451" s="7" t="s">
        <v>928</v>
      </c>
      <c r="U1451" s="1" t="s">
        <v>1887</v>
      </c>
      <c r="V1451" s="8">
        <f t="shared" ref="V1451:V1461" si="213">P1490</f>
        <v>325</v>
      </c>
      <c r="W1451" s="2" t="s">
        <v>928</v>
      </c>
      <c r="X1451" s="8">
        <f t="shared" ref="X1451:X1461" si="214">V1451*S1451</f>
        <v>822.25</v>
      </c>
      <c r="Y1451" s="12">
        <v>0.64</v>
      </c>
      <c r="Z1451" s="7" t="s">
        <v>928</v>
      </c>
      <c r="AA1451" s="1" t="s">
        <v>1887</v>
      </c>
      <c r="AB1451" s="8">
        <f t="shared" si="211"/>
        <v>325</v>
      </c>
      <c r="AC1451" s="7" t="s">
        <v>928</v>
      </c>
      <c r="AD1451" s="8">
        <f t="shared" si="212"/>
        <v>208</v>
      </c>
      <c r="AE1451" s="51">
        <f t="shared" si="201"/>
        <v>0</v>
      </c>
    </row>
    <row r="1452" spans="6:31" ht="24" customHeight="1">
      <c r="G1452" s="7" t="s">
        <v>1614</v>
      </c>
      <c r="H1452" s="5" t="s">
        <v>1614</v>
      </c>
      <c r="M1452" s="15">
        <f>1.8*1.65</f>
        <v>2.97</v>
      </c>
      <c r="N1452" s="7" t="s">
        <v>2321</v>
      </c>
      <c r="O1452" s="1" t="s">
        <v>1895</v>
      </c>
      <c r="P1452" s="8">
        <f t="shared" si="209"/>
        <v>1896</v>
      </c>
      <c r="Q1452" s="7" t="s">
        <v>2321</v>
      </c>
      <c r="R1452" s="8">
        <f t="shared" si="210"/>
        <v>5631.12</v>
      </c>
      <c r="S1452" s="12">
        <v>5.7549999999999999</v>
      </c>
      <c r="T1452" s="7" t="s">
        <v>928</v>
      </c>
      <c r="U1452" s="1" t="s">
        <v>1887</v>
      </c>
      <c r="V1452" s="8">
        <f t="shared" si="213"/>
        <v>325</v>
      </c>
      <c r="W1452" s="2" t="s">
        <v>928</v>
      </c>
      <c r="X1452" s="8">
        <f t="shared" si="214"/>
        <v>1870.38</v>
      </c>
      <c r="Y1452" s="12">
        <v>0.84099999999999997</v>
      </c>
      <c r="Z1452" s="7" t="s">
        <v>236</v>
      </c>
      <c r="AA1452" s="1" t="s">
        <v>1888</v>
      </c>
      <c r="AB1452" s="8">
        <f t="shared" si="211"/>
        <v>306.89999999999998</v>
      </c>
      <c r="AC1452" s="7" t="s">
        <v>236</v>
      </c>
      <c r="AD1452" s="8">
        <f t="shared" si="212"/>
        <v>258.10000000000002</v>
      </c>
      <c r="AE1452" s="51">
        <f t="shared" si="201"/>
        <v>0</v>
      </c>
    </row>
    <row r="1453" spans="6:31" ht="24" customHeight="1">
      <c r="F1453" s="15">
        <v>1.4E-2</v>
      </c>
      <c r="G1453" s="7" t="s">
        <v>2189</v>
      </c>
      <c r="H1453" s="1" t="s">
        <v>712</v>
      </c>
      <c r="I1453" s="8">
        <f>K49</f>
        <v>3827.28</v>
      </c>
      <c r="J1453" s="1" t="s">
        <v>2189</v>
      </c>
      <c r="K1453" s="8">
        <f>(F1453*I1453)</f>
        <v>53.58</v>
      </c>
      <c r="N1453" s="3"/>
      <c r="O1453" s="1" t="s">
        <v>1896</v>
      </c>
      <c r="Q1453" s="4"/>
      <c r="R1453" s="8">
        <v>0.78</v>
      </c>
      <c r="S1453" s="12">
        <v>1.0009999999999999</v>
      </c>
      <c r="T1453" s="7" t="s">
        <v>928</v>
      </c>
      <c r="U1453" s="1" t="s">
        <v>1887</v>
      </c>
      <c r="V1453" s="8">
        <f t="shared" si="213"/>
        <v>325</v>
      </c>
      <c r="W1453" s="2" t="s">
        <v>928</v>
      </c>
      <c r="X1453" s="8">
        <f t="shared" si="214"/>
        <v>325.33</v>
      </c>
      <c r="Y1453" s="12">
        <v>5.1959999999999997</v>
      </c>
      <c r="Z1453" s="7" t="s">
        <v>841</v>
      </c>
      <c r="AA1453" s="1" t="s">
        <v>1889</v>
      </c>
      <c r="AB1453" s="8">
        <f t="shared" si="211"/>
        <v>29.05</v>
      </c>
      <c r="AC1453" s="7" t="s">
        <v>841</v>
      </c>
      <c r="AD1453" s="8">
        <f t="shared" si="212"/>
        <v>150.94</v>
      </c>
      <c r="AE1453" s="51">
        <f t="shared" si="201"/>
        <v>0</v>
      </c>
    </row>
    <row r="1454" spans="6:31" ht="24" customHeight="1">
      <c r="F1454" s="8">
        <v>0.3</v>
      </c>
      <c r="G1454" s="7" t="s">
        <v>569</v>
      </c>
      <c r="H1454" s="1" t="s">
        <v>713</v>
      </c>
      <c r="I1454" s="8">
        <f>C10</f>
        <v>947</v>
      </c>
      <c r="J1454" s="1" t="s">
        <v>569</v>
      </c>
      <c r="K1454" s="8">
        <f>(F1454*I1454)</f>
        <v>284.10000000000002</v>
      </c>
      <c r="R1454" s="38">
        <f>SUM(R1441:R1453)</f>
        <v>18220</v>
      </c>
      <c r="S1454" s="12">
        <f>1.012</f>
        <v>1.012</v>
      </c>
      <c r="T1454" s="7" t="s">
        <v>236</v>
      </c>
      <c r="U1454" s="1" t="s">
        <v>1888</v>
      </c>
      <c r="V1454" s="8">
        <f t="shared" si="213"/>
        <v>306.89999999999998</v>
      </c>
      <c r="W1454" s="2" t="s">
        <v>236</v>
      </c>
      <c r="X1454" s="8">
        <f t="shared" si="214"/>
        <v>310.58</v>
      </c>
      <c r="Y1454" s="12">
        <v>4</v>
      </c>
      <c r="Z1454" s="7" t="s">
        <v>784</v>
      </c>
      <c r="AA1454" s="1" t="s">
        <v>1890</v>
      </c>
      <c r="AB1454" s="8">
        <f t="shared" si="211"/>
        <v>71.900000000000006</v>
      </c>
      <c r="AC1454" s="7" t="s">
        <v>784</v>
      </c>
      <c r="AD1454" s="8">
        <f t="shared" si="212"/>
        <v>287.60000000000002</v>
      </c>
      <c r="AE1454" s="51">
        <f t="shared" si="201"/>
        <v>0</v>
      </c>
    </row>
    <row r="1455" spans="6:31" ht="24" customHeight="1">
      <c r="F1455" s="8">
        <v>0.3</v>
      </c>
      <c r="G1455" s="7" t="s">
        <v>569</v>
      </c>
      <c r="H1455" s="1" t="s">
        <v>838</v>
      </c>
      <c r="I1455" s="8">
        <f>C12</f>
        <v>618</v>
      </c>
      <c r="J1455" s="1" t="s">
        <v>569</v>
      </c>
      <c r="K1455" s="8">
        <f>(F1455*I1455)</f>
        <v>185.4</v>
      </c>
      <c r="R1455">
        <f>R1454/M1452</f>
        <v>6134.68</v>
      </c>
      <c r="S1455" s="12" t="s">
        <v>2321</v>
      </c>
      <c r="T1455" s="7" t="s">
        <v>841</v>
      </c>
      <c r="U1455" s="1" t="s">
        <v>1889</v>
      </c>
      <c r="V1455" s="8">
        <f t="shared" si="213"/>
        <v>29.05</v>
      </c>
      <c r="W1455" s="2" t="s">
        <v>841</v>
      </c>
      <c r="X1455" s="8">
        <f t="shared" si="214"/>
        <v>0</v>
      </c>
      <c r="Y1455" s="12">
        <v>2</v>
      </c>
      <c r="Z1455" s="7" t="s">
        <v>784</v>
      </c>
      <c r="AA1455" s="1" t="s">
        <v>1891</v>
      </c>
      <c r="AB1455" s="8">
        <f t="shared" si="211"/>
        <v>57.65</v>
      </c>
      <c r="AC1455" s="7" t="s">
        <v>784</v>
      </c>
      <c r="AD1455" s="8">
        <f t="shared" si="212"/>
        <v>115.3</v>
      </c>
      <c r="AE1455" s="51">
        <f t="shared" si="201"/>
        <v>0</v>
      </c>
    </row>
    <row r="1456" spans="6:31" ht="24" customHeight="1">
      <c r="G1456" s="7" t="s">
        <v>454</v>
      </c>
      <c r="H1456" s="1" t="s">
        <v>2309</v>
      </c>
      <c r="J1456" s="1" t="s">
        <v>454</v>
      </c>
      <c r="K1456">
        <v>0</v>
      </c>
      <c r="S1456" s="12">
        <v>8</v>
      </c>
      <c r="T1456" s="7" t="s">
        <v>784</v>
      </c>
      <c r="U1456" s="1" t="s">
        <v>1890</v>
      </c>
      <c r="V1456" s="8">
        <f t="shared" si="213"/>
        <v>71.900000000000006</v>
      </c>
      <c r="W1456" s="2" t="s">
        <v>784</v>
      </c>
      <c r="X1456" s="8">
        <f t="shared" si="214"/>
        <v>575.20000000000005</v>
      </c>
      <c r="Y1456" s="12">
        <v>2</v>
      </c>
      <c r="Z1456" s="7" t="s">
        <v>784</v>
      </c>
      <c r="AA1456" s="1" t="s">
        <v>1892</v>
      </c>
      <c r="AB1456" s="8">
        <f t="shared" si="211"/>
        <v>30</v>
      </c>
      <c r="AC1456" s="7" t="s">
        <v>784</v>
      </c>
      <c r="AD1456" s="8">
        <f t="shared" si="212"/>
        <v>60</v>
      </c>
      <c r="AE1456" s="51">
        <f t="shared" si="201"/>
        <v>0</v>
      </c>
    </row>
    <row r="1457" spans="6:31" ht="24" customHeight="1">
      <c r="K1457" s="5" t="s">
        <v>1614</v>
      </c>
      <c r="N1457" s="3"/>
      <c r="O1457" s="216" t="s">
        <v>2896</v>
      </c>
      <c r="Q1457" s="10"/>
      <c r="S1457" s="12">
        <v>4</v>
      </c>
      <c r="T1457" s="7" t="s">
        <v>784</v>
      </c>
      <c r="U1457" s="1" t="s">
        <v>1891</v>
      </c>
      <c r="V1457" s="8">
        <f t="shared" si="213"/>
        <v>57.65</v>
      </c>
      <c r="W1457" s="2" t="s">
        <v>784</v>
      </c>
      <c r="X1457" s="8">
        <f t="shared" si="214"/>
        <v>230.6</v>
      </c>
      <c r="Y1457" s="12">
        <v>2</v>
      </c>
      <c r="Z1457" s="7" t="s">
        <v>784</v>
      </c>
      <c r="AA1457" s="1" t="s">
        <v>1893</v>
      </c>
      <c r="AB1457" s="8">
        <f t="shared" si="211"/>
        <v>20</v>
      </c>
      <c r="AC1457" s="7" t="s">
        <v>784</v>
      </c>
      <c r="AD1457" s="8">
        <f t="shared" si="212"/>
        <v>40</v>
      </c>
      <c r="AE1457" s="51">
        <f t="shared" si="201"/>
        <v>0</v>
      </c>
    </row>
    <row r="1458" spans="6:31" ht="24" customHeight="1">
      <c r="H1458" s="2" t="s">
        <v>714</v>
      </c>
      <c r="K1458" s="8">
        <f>SUM(K1453:K1456)</f>
        <v>523.08000000000004</v>
      </c>
      <c r="M1458" s="15">
        <v>10.75</v>
      </c>
      <c r="N1458" s="7" t="s">
        <v>928</v>
      </c>
      <c r="O1458" s="503" t="s">
        <v>4453</v>
      </c>
      <c r="P1458" s="8">
        <f>P1441</f>
        <v>325</v>
      </c>
      <c r="Q1458" s="7" t="s">
        <v>928</v>
      </c>
      <c r="R1458" s="8">
        <f>P1458*M1458</f>
        <v>3493.75</v>
      </c>
      <c r="S1458" s="12">
        <v>4</v>
      </c>
      <c r="T1458" s="7" t="s">
        <v>784</v>
      </c>
      <c r="U1458" s="1" t="s">
        <v>1892</v>
      </c>
      <c r="V1458" s="8">
        <f t="shared" si="213"/>
        <v>30</v>
      </c>
      <c r="W1458" s="2" t="s">
        <v>784</v>
      </c>
      <c r="X1458" s="8">
        <f t="shared" si="214"/>
        <v>120</v>
      </c>
      <c r="Y1458" s="12">
        <v>4</v>
      </c>
      <c r="Z1458" s="7" t="s">
        <v>784</v>
      </c>
      <c r="AA1458" s="1" t="s">
        <v>1894</v>
      </c>
      <c r="AB1458" s="8">
        <f t="shared" si="211"/>
        <v>15</v>
      </c>
      <c r="AC1458" s="7" t="s">
        <v>784</v>
      </c>
      <c r="AD1458" s="8">
        <f t="shared" si="212"/>
        <v>60</v>
      </c>
      <c r="AE1458" s="51">
        <f t="shared" si="201"/>
        <v>0</v>
      </c>
    </row>
    <row r="1459" spans="6:31" ht="24" customHeight="1">
      <c r="K1459" s="5" t="s">
        <v>1614</v>
      </c>
      <c r="M1459" s="15">
        <v>0.99199999999999999</v>
      </c>
      <c r="N1459" s="7" t="s">
        <v>928</v>
      </c>
      <c r="O1459" s="1" t="s">
        <v>1887</v>
      </c>
      <c r="P1459" s="8">
        <f t="shared" ref="P1459:P1469" si="215">P1442</f>
        <v>325</v>
      </c>
      <c r="Q1459" s="7" t="s">
        <v>928</v>
      </c>
      <c r="R1459" s="8">
        <f t="shared" ref="R1459:R1469" si="216">P1459*M1459</f>
        <v>322.39999999999998</v>
      </c>
      <c r="S1459" s="12">
        <v>4</v>
      </c>
      <c r="T1459" s="7" t="s">
        <v>784</v>
      </c>
      <c r="U1459" s="1" t="s">
        <v>1893</v>
      </c>
      <c r="V1459" s="8">
        <f t="shared" si="213"/>
        <v>20</v>
      </c>
      <c r="W1459" s="2" t="s">
        <v>784</v>
      </c>
      <c r="X1459" s="8">
        <f t="shared" si="214"/>
        <v>80</v>
      </c>
      <c r="Y1459" s="12">
        <v>1.01</v>
      </c>
      <c r="Z1459" s="7" t="s">
        <v>2321</v>
      </c>
      <c r="AA1459" s="1" t="s">
        <v>1895</v>
      </c>
      <c r="AB1459" s="8">
        <f t="shared" si="211"/>
        <v>1896</v>
      </c>
      <c r="AC1459" s="7" t="s">
        <v>2321</v>
      </c>
      <c r="AD1459" s="8">
        <f t="shared" si="212"/>
        <v>1914.96</v>
      </c>
      <c r="AE1459" s="51">
        <f t="shared" si="201"/>
        <v>0</v>
      </c>
    </row>
    <row r="1460" spans="6:31" ht="24" customHeight="1">
      <c r="H1460" s="58" t="s">
        <v>715</v>
      </c>
      <c r="I1460" s="36"/>
      <c r="J1460" s="98"/>
      <c r="K1460" s="38">
        <f>K1458/6.77</f>
        <v>77.260000000000005</v>
      </c>
      <c r="M1460" s="15">
        <v>0</v>
      </c>
      <c r="N1460" s="7" t="s">
        <v>928</v>
      </c>
      <c r="O1460" s="1" t="s">
        <v>1887</v>
      </c>
      <c r="P1460" s="8">
        <f t="shared" si="215"/>
        <v>325</v>
      </c>
      <c r="Q1460" s="7" t="s">
        <v>928</v>
      </c>
      <c r="R1460" s="8">
        <f t="shared" si="216"/>
        <v>0</v>
      </c>
      <c r="S1460" s="12">
        <v>4</v>
      </c>
      <c r="T1460" s="7" t="s">
        <v>784</v>
      </c>
      <c r="U1460" s="1" t="s">
        <v>1894</v>
      </c>
      <c r="V1460" s="8">
        <f t="shared" si="213"/>
        <v>15</v>
      </c>
      <c r="W1460" s="2" t="s">
        <v>784</v>
      </c>
      <c r="X1460" s="8">
        <f t="shared" si="214"/>
        <v>60</v>
      </c>
      <c r="Y1460" s="50"/>
      <c r="Z1460" s="3"/>
      <c r="AA1460" s="1" t="s">
        <v>1896</v>
      </c>
      <c r="AC1460" s="4"/>
      <c r="AD1460" s="8">
        <v>0.84</v>
      </c>
      <c r="AE1460" s="51">
        <f t="shared" si="201"/>
        <v>0</v>
      </c>
    </row>
    <row r="1461" spans="6:31" ht="24" customHeight="1">
      <c r="F1461" s="1" t="s">
        <v>991</v>
      </c>
      <c r="M1461" s="15">
        <v>0</v>
      </c>
      <c r="N1461" s="7" t="s">
        <v>928</v>
      </c>
      <c r="O1461" s="1" t="s">
        <v>1887</v>
      </c>
      <c r="P1461" s="8">
        <f t="shared" si="215"/>
        <v>325</v>
      </c>
      <c r="Q1461" s="7" t="s">
        <v>928</v>
      </c>
      <c r="R1461" s="8">
        <f t="shared" si="216"/>
        <v>0</v>
      </c>
      <c r="S1461" s="12">
        <v>1.26</v>
      </c>
      <c r="T1461" s="7" t="s">
        <v>2321</v>
      </c>
      <c r="U1461" s="1" t="s">
        <v>1895</v>
      </c>
      <c r="V1461" s="8">
        <f t="shared" si="213"/>
        <v>1896</v>
      </c>
      <c r="W1461" s="2" t="s">
        <v>2321</v>
      </c>
      <c r="X1461" s="8">
        <f t="shared" si="214"/>
        <v>2388.96</v>
      </c>
      <c r="Y1461" s="50"/>
      <c r="AA1461" s="41" t="s">
        <v>3614</v>
      </c>
      <c r="AD1461" s="38">
        <f>SUM(AD1448:AD1460)</f>
        <v>5614.49</v>
      </c>
      <c r="AE1461" s="51">
        <f t="shared" si="201"/>
        <v>0</v>
      </c>
    </row>
    <row r="1462" spans="6:31" ht="24" customHeight="1">
      <c r="K1462" s="5" t="s">
        <v>2090</v>
      </c>
      <c r="M1462" s="15">
        <v>1.89</v>
      </c>
      <c r="N1462" s="7" t="s">
        <v>236</v>
      </c>
      <c r="O1462" s="1" t="s">
        <v>1888</v>
      </c>
      <c r="P1462" s="535">
        <f t="shared" si="215"/>
        <v>306.89999999999998</v>
      </c>
      <c r="Q1462" s="7" t="s">
        <v>236</v>
      </c>
      <c r="R1462" s="8">
        <f t="shared" si="216"/>
        <v>580.04</v>
      </c>
      <c r="T1462" s="3"/>
      <c r="U1462" s="1" t="s">
        <v>1896</v>
      </c>
      <c r="W1462" s="4"/>
      <c r="X1462" s="8">
        <v>0.14000000000000001</v>
      </c>
      <c r="AE1462" s="51">
        <f t="shared" si="201"/>
        <v>0</v>
      </c>
    </row>
    <row r="1463" spans="6:31" ht="24" customHeight="1">
      <c r="G1463" s="7" t="s">
        <v>526</v>
      </c>
      <c r="H1463" s="1" t="s">
        <v>716</v>
      </c>
      <c r="M1463" s="15">
        <v>8</v>
      </c>
      <c r="N1463" s="7" t="s">
        <v>841</v>
      </c>
      <c r="O1463" s="503" t="s">
        <v>4456</v>
      </c>
      <c r="P1463" s="8">
        <f t="shared" si="215"/>
        <v>29.05</v>
      </c>
      <c r="Q1463" s="7" t="s">
        <v>841</v>
      </c>
      <c r="R1463" s="8">
        <f t="shared" si="216"/>
        <v>232.4</v>
      </c>
      <c r="U1463" s="41" t="s">
        <v>3614</v>
      </c>
      <c r="W1463" s="4"/>
      <c r="X1463" s="38">
        <f>SUM(X1450:X1462)</f>
        <v>7917.69</v>
      </c>
      <c r="AE1463" s="51">
        <f t="shared" si="201"/>
        <v>0</v>
      </c>
    </row>
    <row r="1464" spans="6:31" ht="24" customHeight="1">
      <c r="G1464" s="7" t="s">
        <v>1614</v>
      </c>
      <c r="H1464" s="5" t="s">
        <v>1614</v>
      </c>
      <c r="M1464" s="15">
        <v>0</v>
      </c>
      <c r="N1464" s="7" t="s">
        <v>784</v>
      </c>
      <c r="O1464" s="503" t="s">
        <v>4454</v>
      </c>
      <c r="P1464" s="8">
        <f t="shared" si="215"/>
        <v>71.900000000000006</v>
      </c>
      <c r="Q1464" s="7" t="s">
        <v>784</v>
      </c>
      <c r="R1464" s="8">
        <f t="shared" si="216"/>
        <v>0</v>
      </c>
      <c r="W1464" s="4"/>
      <c r="AE1464" s="51">
        <f t="shared" si="201"/>
        <v>0</v>
      </c>
    </row>
    <row r="1465" spans="6:31" ht="24" customHeight="1">
      <c r="F1465" s="15">
        <v>7.0000000000000001E-3</v>
      </c>
      <c r="G1465" s="7" t="s">
        <v>2189</v>
      </c>
      <c r="H1465" s="1" t="s">
        <v>712</v>
      </c>
      <c r="I1465" s="8">
        <f>K49</f>
        <v>3827.28</v>
      </c>
      <c r="J1465" s="1" t="s">
        <v>2189</v>
      </c>
      <c r="K1465" s="8">
        <f>(F1465*I1465)</f>
        <v>26.79</v>
      </c>
      <c r="M1465" s="15">
        <v>0</v>
      </c>
      <c r="N1465" s="7" t="s">
        <v>784</v>
      </c>
      <c r="O1465" s="503" t="s">
        <v>4455</v>
      </c>
      <c r="P1465" s="8">
        <f t="shared" si="215"/>
        <v>57.65</v>
      </c>
      <c r="Q1465" s="7" t="s">
        <v>784</v>
      </c>
      <c r="R1465" s="8">
        <f t="shared" si="216"/>
        <v>0</v>
      </c>
      <c r="W1465" s="4"/>
      <c r="AE1465" s="51">
        <f t="shared" si="201"/>
        <v>0</v>
      </c>
    </row>
    <row r="1466" spans="6:31" ht="24" customHeight="1">
      <c r="F1466" s="8">
        <v>0.2</v>
      </c>
      <c r="G1466" s="7" t="s">
        <v>569</v>
      </c>
      <c r="H1466" s="1" t="s">
        <v>713</v>
      </c>
      <c r="I1466" s="8">
        <f>C10</f>
        <v>947</v>
      </c>
      <c r="J1466" s="1" t="s">
        <v>569</v>
      </c>
      <c r="K1466" s="8">
        <f>(F1466*I1466)</f>
        <v>189.4</v>
      </c>
      <c r="M1466" s="15">
        <v>0</v>
      </c>
      <c r="N1466" s="7" t="s">
        <v>784</v>
      </c>
      <c r="O1466" s="1" t="s">
        <v>1892</v>
      </c>
      <c r="P1466" s="8">
        <f t="shared" si="215"/>
        <v>30</v>
      </c>
      <c r="Q1466" s="7" t="s">
        <v>784</v>
      </c>
      <c r="R1466" s="8">
        <f t="shared" si="216"/>
        <v>0</v>
      </c>
      <c r="T1466" s="3"/>
      <c r="U1466" s="216" t="s">
        <v>2396</v>
      </c>
      <c r="V1466" s="72" t="s">
        <v>2397</v>
      </c>
      <c r="W1466" s="4"/>
      <c r="AE1466" s="51">
        <f t="shared" si="201"/>
        <v>0</v>
      </c>
    </row>
    <row r="1467" spans="6:31" ht="24" customHeight="1">
      <c r="F1467" s="8">
        <v>0.2</v>
      </c>
      <c r="G1467" s="7" t="s">
        <v>569</v>
      </c>
      <c r="H1467" s="1" t="s">
        <v>838</v>
      </c>
      <c r="I1467" s="8">
        <f>C12</f>
        <v>618</v>
      </c>
      <c r="J1467" s="1" t="s">
        <v>569</v>
      </c>
      <c r="K1467" s="8">
        <f>(F1467*I1467)</f>
        <v>123.6</v>
      </c>
      <c r="M1467" s="15">
        <v>0</v>
      </c>
      <c r="N1467" s="7" t="s">
        <v>784</v>
      </c>
      <c r="O1467" s="1" t="s">
        <v>1893</v>
      </c>
      <c r="P1467" s="8">
        <f t="shared" si="215"/>
        <v>20</v>
      </c>
      <c r="Q1467" s="7" t="s">
        <v>784</v>
      </c>
      <c r="R1467" s="8">
        <f t="shared" si="216"/>
        <v>0</v>
      </c>
      <c r="S1467" s="12">
        <v>6.81</v>
      </c>
      <c r="T1467" s="7" t="s">
        <v>928</v>
      </c>
      <c r="U1467" s="1" t="s">
        <v>1887</v>
      </c>
      <c r="V1467" s="8">
        <f>V1443</f>
        <v>325</v>
      </c>
      <c r="W1467" s="2" t="s">
        <v>928</v>
      </c>
      <c r="X1467" s="8">
        <f>V1467*S1467</f>
        <v>2213.25</v>
      </c>
      <c r="AE1467" s="51">
        <f t="shared" si="201"/>
        <v>0</v>
      </c>
    </row>
    <row r="1468" spans="6:31" ht="24" customHeight="1">
      <c r="H1468" s="1" t="s">
        <v>2309</v>
      </c>
      <c r="K1468">
        <v>0</v>
      </c>
      <c r="M1468" s="15">
        <v>0</v>
      </c>
      <c r="N1468" s="7" t="s">
        <v>784</v>
      </c>
      <c r="O1468" s="1" t="s">
        <v>1894</v>
      </c>
      <c r="P1468" s="8">
        <f t="shared" si="215"/>
        <v>15</v>
      </c>
      <c r="Q1468" s="7" t="s">
        <v>784</v>
      </c>
      <c r="R1468" s="8">
        <f t="shared" si="216"/>
        <v>0</v>
      </c>
      <c r="S1468" s="12">
        <v>0.77100000000000002</v>
      </c>
      <c r="T1468" s="7" t="s">
        <v>236</v>
      </c>
      <c r="U1468" s="1" t="s">
        <v>1888</v>
      </c>
      <c r="V1468" s="8">
        <f>V1444</f>
        <v>306.89999999999998</v>
      </c>
      <c r="W1468" s="2" t="s">
        <v>928</v>
      </c>
      <c r="X1468" s="8">
        <f>V1468*S1468</f>
        <v>236.62</v>
      </c>
      <c r="AE1468" s="51">
        <f t="shared" si="201"/>
        <v>0</v>
      </c>
    </row>
    <row r="1469" spans="6:31" ht="24" customHeight="1">
      <c r="K1469" s="5" t="s">
        <v>1614</v>
      </c>
      <c r="M1469" s="15">
        <v>1.89</v>
      </c>
      <c r="N1469" s="7" t="s">
        <v>2321</v>
      </c>
      <c r="O1469" s="1" t="s">
        <v>1895</v>
      </c>
      <c r="P1469" s="8">
        <f t="shared" si="215"/>
        <v>1896</v>
      </c>
      <c r="Q1469" s="7" t="s">
        <v>2321</v>
      </c>
      <c r="R1469" s="8">
        <f t="shared" si="216"/>
        <v>3583.44</v>
      </c>
      <c r="S1469" s="12">
        <v>0.77100000000000002</v>
      </c>
      <c r="T1469" s="7" t="s">
        <v>236</v>
      </c>
      <c r="U1469" s="1" t="s">
        <v>1895</v>
      </c>
      <c r="V1469" s="8">
        <f>V1445</f>
        <v>1896</v>
      </c>
      <c r="W1469" s="2" t="s">
        <v>928</v>
      </c>
      <c r="X1469" s="8">
        <f>V1469*S1469</f>
        <v>1461.82</v>
      </c>
      <c r="AE1469" s="51">
        <f t="shared" si="201"/>
        <v>0</v>
      </c>
    </row>
    <row r="1470" spans="6:31" ht="24" customHeight="1">
      <c r="H1470" s="2" t="s">
        <v>714</v>
      </c>
      <c r="K1470" s="8">
        <f>SUM(K1465:K1468)</f>
        <v>339.79</v>
      </c>
      <c r="N1470" s="3"/>
      <c r="O1470" s="1" t="s">
        <v>1896</v>
      </c>
      <c r="Q1470" s="4"/>
      <c r="R1470" s="8">
        <v>0.28000000000000003</v>
      </c>
      <c r="S1470" s="12"/>
      <c r="T1470" s="7"/>
      <c r="U1470" s="1"/>
      <c r="V1470" s="8"/>
      <c r="W1470" s="2"/>
      <c r="X1470" s="8">
        <f>SUM(X1467:X1469)</f>
        <v>3911.69</v>
      </c>
      <c r="AE1470" s="51">
        <f t="shared" ref="AE1470:AE1533" si="217">AG1470</f>
        <v>0</v>
      </c>
    </row>
    <row r="1471" spans="6:31" ht="24" customHeight="1">
      <c r="K1471" s="5" t="s">
        <v>1614</v>
      </c>
      <c r="R1471" s="38">
        <f>SUM(R1458:R1470)</f>
        <v>8212.31</v>
      </c>
      <c r="S1471" s="12"/>
      <c r="T1471" s="7"/>
      <c r="U1471" s="41" t="s">
        <v>3613</v>
      </c>
      <c r="V1471" s="8"/>
      <c r="W1471" s="2"/>
      <c r="X1471" s="38">
        <f>X1470/S1469</f>
        <v>5073.53</v>
      </c>
      <c r="AE1471" s="51">
        <f t="shared" si="217"/>
        <v>0</v>
      </c>
    </row>
    <row r="1472" spans="6:31" ht="24" customHeight="1">
      <c r="H1472" s="58" t="s">
        <v>715</v>
      </c>
      <c r="I1472" s="36"/>
      <c r="J1472" s="98"/>
      <c r="K1472" s="38">
        <f>K1470/6.77</f>
        <v>50.19</v>
      </c>
      <c r="W1472" s="4"/>
      <c r="AE1472" s="51">
        <f t="shared" si="217"/>
        <v>0</v>
      </c>
    </row>
    <row r="1473" spans="6:31" ht="24" customHeight="1">
      <c r="K1473" s="5" t="s">
        <v>2090</v>
      </c>
      <c r="W1473" s="4"/>
      <c r="AE1473" s="51">
        <f t="shared" si="217"/>
        <v>0</v>
      </c>
    </row>
    <row r="1474" spans="6:31" ht="24" customHeight="1">
      <c r="K1474" s="5"/>
      <c r="N1474" s="3"/>
      <c r="O1474" s="216" t="s">
        <v>2897</v>
      </c>
      <c r="P1474" s="1610" t="s">
        <v>2397</v>
      </c>
      <c r="Q1474" s="1610"/>
      <c r="R1474" s="1610"/>
      <c r="S1474" s="1614"/>
      <c r="T1474" s="1614"/>
      <c r="U1474" s="1614"/>
      <c r="V1474" s="577"/>
      <c r="W1474" s="577"/>
      <c r="AE1474" s="51">
        <f t="shared" si="217"/>
        <v>0</v>
      </c>
    </row>
    <row r="1475" spans="6:31" ht="24" customHeight="1">
      <c r="K1475" s="5"/>
      <c r="M1475" s="15">
        <v>4.67</v>
      </c>
      <c r="N1475" s="7" t="s">
        <v>928</v>
      </c>
      <c r="O1475" s="503" t="s">
        <v>4453</v>
      </c>
      <c r="P1475" s="8">
        <f>P1458</f>
        <v>325</v>
      </c>
      <c r="Q1475" s="7" t="s">
        <v>928</v>
      </c>
      <c r="R1475" s="8">
        <f>P1475*M1475</f>
        <v>1517.75</v>
      </c>
      <c r="S1475" s="15"/>
      <c r="T1475" s="7"/>
      <c r="U1475" s="1"/>
      <c r="V1475" s="8"/>
      <c r="W1475" s="2"/>
      <c r="X1475" s="8"/>
      <c r="AE1475" s="51">
        <f t="shared" si="217"/>
        <v>0</v>
      </c>
    </row>
    <row r="1476" spans="6:31" ht="24" customHeight="1">
      <c r="G1476" s="7" t="s">
        <v>320</v>
      </c>
      <c r="H1476" s="1" t="s">
        <v>954</v>
      </c>
      <c r="K1476" s="5"/>
      <c r="M1476" s="15">
        <v>0.54</v>
      </c>
      <c r="N1476" s="7" t="s">
        <v>236</v>
      </c>
      <c r="O1476" s="1" t="s">
        <v>1888</v>
      </c>
      <c r="P1476" s="535">
        <f>P1462</f>
        <v>306.89999999999998</v>
      </c>
      <c r="Q1476" s="7" t="s">
        <v>928</v>
      </c>
      <c r="R1476" s="8">
        <f>P1476*M1476</f>
        <v>165.73</v>
      </c>
      <c r="S1476" s="15"/>
      <c r="T1476" s="7"/>
      <c r="U1476" s="1"/>
      <c r="V1476" s="8"/>
      <c r="W1476" s="2"/>
      <c r="X1476" s="8"/>
      <c r="AE1476" s="51">
        <f t="shared" si="217"/>
        <v>0</v>
      </c>
    </row>
    <row r="1477" spans="6:31" ht="24" customHeight="1">
      <c r="G1477" s="7" t="s">
        <v>1614</v>
      </c>
      <c r="H1477" s="5" t="s">
        <v>1614</v>
      </c>
      <c r="K1477" s="5"/>
      <c r="M1477" s="15">
        <v>0.54</v>
      </c>
      <c r="N1477" s="7" t="s">
        <v>236</v>
      </c>
      <c r="O1477" s="1" t="s">
        <v>1895</v>
      </c>
      <c r="P1477" s="8">
        <f>P1469</f>
        <v>1896</v>
      </c>
      <c r="Q1477" s="7" t="s">
        <v>928</v>
      </c>
      <c r="R1477" s="8">
        <f>P1477*M1477</f>
        <v>1023.84</v>
      </c>
      <c r="S1477" s="15"/>
      <c r="T1477" s="7"/>
      <c r="U1477" s="1"/>
      <c r="V1477" s="8"/>
      <c r="W1477" s="2"/>
      <c r="X1477" s="8"/>
      <c r="AE1477" s="51">
        <f t="shared" si="217"/>
        <v>0</v>
      </c>
    </row>
    <row r="1478" spans="6:31" ht="24" customHeight="1">
      <c r="F1478" s="15">
        <v>4.7000000000000002E-3</v>
      </c>
      <c r="G1478" s="7" t="s">
        <v>2189</v>
      </c>
      <c r="H1478" s="1" t="s">
        <v>712</v>
      </c>
      <c r="I1478">
        <f>K49</f>
        <v>3827.28</v>
      </c>
      <c r="J1478" s="1" t="s">
        <v>2189</v>
      </c>
      <c r="K1478" s="8">
        <f>(F1478*I1478)</f>
        <v>17.989999999999998</v>
      </c>
      <c r="M1478" s="15"/>
      <c r="N1478" s="7"/>
      <c r="O1478" s="1"/>
      <c r="P1478" s="8"/>
      <c r="Q1478" s="7"/>
      <c r="R1478" s="8">
        <f>SUM(R1475:R1477)</f>
        <v>2707.32</v>
      </c>
      <c r="S1478" s="15"/>
      <c r="T1478" s="7"/>
      <c r="U1478" s="1"/>
      <c r="V1478" s="578"/>
      <c r="W1478" s="579"/>
      <c r="X1478" s="8"/>
      <c r="AE1478" s="51">
        <f t="shared" si="217"/>
        <v>0</v>
      </c>
    </row>
    <row r="1479" spans="6:31" ht="24" customHeight="1">
      <c r="F1479" s="8">
        <v>0.15</v>
      </c>
      <c r="G1479" s="7" t="s">
        <v>569</v>
      </c>
      <c r="H1479" s="1" t="s">
        <v>713</v>
      </c>
      <c r="I1479">
        <f>C10</f>
        <v>947</v>
      </c>
      <c r="J1479" s="1" t="s">
        <v>569</v>
      </c>
      <c r="K1479" s="8">
        <f>(F1479*I1479)</f>
        <v>142.05000000000001</v>
      </c>
      <c r="M1479" s="15"/>
      <c r="N1479" s="7"/>
      <c r="O1479" s="41" t="s">
        <v>3613</v>
      </c>
      <c r="P1479" s="8"/>
      <c r="Q1479" s="7"/>
      <c r="R1479" s="38">
        <f>R1478/M1477</f>
        <v>5013.5600000000004</v>
      </c>
      <c r="S1479" s="15"/>
      <c r="T1479" s="7"/>
      <c r="U1479" s="1"/>
      <c r="V1479" s="8"/>
      <c r="W1479" s="2"/>
      <c r="X1479" s="38"/>
      <c r="AE1479" s="51">
        <f t="shared" si="217"/>
        <v>0</v>
      </c>
    </row>
    <row r="1480" spans="6:31" ht="24" customHeight="1">
      <c r="F1480" s="8">
        <v>0.15</v>
      </c>
      <c r="G1480" s="7" t="s">
        <v>569</v>
      </c>
      <c r="H1480" s="1" t="s">
        <v>838</v>
      </c>
      <c r="I1480">
        <f>C12</f>
        <v>618</v>
      </c>
      <c r="J1480" s="1" t="s">
        <v>569</v>
      </c>
      <c r="K1480" s="8">
        <f>(F1480*I1480)</f>
        <v>92.7</v>
      </c>
      <c r="M1480" s="15"/>
      <c r="N1480" s="7"/>
      <c r="O1480" s="1"/>
      <c r="P1480" s="8"/>
      <c r="Q1480" s="7"/>
      <c r="R1480" s="8"/>
      <c r="W1480" s="4"/>
      <c r="AE1480" s="51">
        <f t="shared" si="217"/>
        <v>0</v>
      </c>
    </row>
    <row r="1481" spans="6:31" ht="24" customHeight="1">
      <c r="H1481" s="1" t="s">
        <v>2309</v>
      </c>
      <c r="K1481">
        <v>0</v>
      </c>
      <c r="N1481" s="3"/>
      <c r="O1481" s="216" t="s">
        <v>2898</v>
      </c>
      <c r="P1481" s="72" t="s">
        <v>2397</v>
      </c>
      <c r="Q1481" s="10"/>
      <c r="W1481" s="4"/>
      <c r="AE1481" s="51">
        <f t="shared" si="217"/>
        <v>0</v>
      </c>
    </row>
    <row r="1482" spans="6:31" ht="24" customHeight="1">
      <c r="K1482" s="5" t="s">
        <v>1614</v>
      </c>
      <c r="M1482" s="15">
        <v>7.01</v>
      </c>
      <c r="N1482" s="7" t="s">
        <v>928</v>
      </c>
      <c r="O1482" s="503" t="s">
        <v>4453</v>
      </c>
      <c r="P1482" s="8">
        <f>P1475</f>
        <v>325</v>
      </c>
      <c r="Q1482" s="7" t="s">
        <v>928</v>
      </c>
      <c r="R1482" s="8">
        <f>P1482*M1482</f>
        <v>2278.25</v>
      </c>
      <c r="S1482" s="50">
        <f>0.3028*0.3028</f>
        <v>9.1999999999999998E-2</v>
      </c>
      <c r="T1482">
        <f>60*S1482</f>
        <v>5.52</v>
      </c>
      <c r="U1482">
        <f>4.58/10</f>
        <v>0.46</v>
      </c>
      <c r="W1482" s="4"/>
      <c r="AE1482" s="51">
        <f t="shared" si="217"/>
        <v>0</v>
      </c>
    </row>
    <row r="1483" spans="6:31" ht="24" customHeight="1">
      <c r="H1483" s="2" t="s">
        <v>714</v>
      </c>
      <c r="K1483" s="8">
        <f>SUM(K1478:K1481)</f>
        <v>252.74</v>
      </c>
      <c r="M1483" s="15">
        <v>0.81</v>
      </c>
      <c r="N1483" s="7" t="s">
        <v>236</v>
      </c>
      <c r="O1483" s="1" t="s">
        <v>1888</v>
      </c>
      <c r="P1483" s="535">
        <f>P1476</f>
        <v>306.89999999999998</v>
      </c>
      <c r="Q1483" s="7" t="s">
        <v>928</v>
      </c>
      <c r="R1483" s="8">
        <f>P1483*M1483</f>
        <v>248.59</v>
      </c>
      <c r="W1483" s="4"/>
      <c r="AE1483" s="51">
        <f t="shared" si="217"/>
        <v>0</v>
      </c>
    </row>
    <row r="1484" spans="6:31" ht="24" customHeight="1">
      <c r="K1484" s="5" t="s">
        <v>1614</v>
      </c>
      <c r="M1484" s="15">
        <v>0.81</v>
      </c>
      <c r="N1484" s="7" t="s">
        <v>236</v>
      </c>
      <c r="O1484" s="1" t="s">
        <v>1895</v>
      </c>
      <c r="P1484" s="8">
        <f>P1477</f>
        <v>1896</v>
      </c>
      <c r="Q1484" s="7" t="s">
        <v>928</v>
      </c>
      <c r="R1484" s="8">
        <f>P1484*M1484</f>
        <v>1535.76</v>
      </c>
      <c r="W1484" s="4"/>
      <c r="AE1484" s="51">
        <f t="shared" si="217"/>
        <v>0</v>
      </c>
    </row>
    <row r="1485" spans="6:31" ht="24" customHeight="1">
      <c r="H1485" s="58" t="s">
        <v>715</v>
      </c>
      <c r="I1485" s="36"/>
      <c r="J1485" s="98"/>
      <c r="K1485" s="38">
        <f>K1483/6.77</f>
        <v>37.33</v>
      </c>
      <c r="M1485" s="15"/>
      <c r="N1485" s="7"/>
      <c r="O1485" s="1"/>
      <c r="P1485" s="8"/>
      <c r="Q1485" s="7"/>
      <c r="R1485" s="8">
        <f>SUM(R1482:R1484)+0.68</f>
        <v>4063.28</v>
      </c>
      <c r="W1485" s="4"/>
      <c r="AE1485" s="51">
        <f t="shared" si="217"/>
        <v>0</v>
      </c>
    </row>
    <row r="1486" spans="6:31" ht="24" customHeight="1">
      <c r="K1486" s="5" t="s">
        <v>2090</v>
      </c>
      <c r="M1486" s="15"/>
      <c r="N1486" s="7"/>
      <c r="O1486" s="41" t="s">
        <v>3613</v>
      </c>
      <c r="P1486" s="8"/>
      <c r="Q1486" s="7"/>
      <c r="R1486" s="38">
        <f>R1485/M1484</f>
        <v>5016.3999999999996</v>
      </c>
      <c r="W1486" s="4"/>
      <c r="AE1486" s="51">
        <f t="shared" si="217"/>
        <v>0</v>
      </c>
    </row>
    <row r="1487" spans="6:31" ht="24" customHeight="1">
      <c r="K1487" s="5"/>
      <c r="N1487" s="3"/>
      <c r="O1487" s="1"/>
      <c r="Q1487" s="4"/>
      <c r="R1487" s="8"/>
      <c r="W1487" s="4"/>
      <c r="AE1487" s="51">
        <f t="shared" si="217"/>
        <v>0</v>
      </c>
    </row>
    <row r="1488" spans="6:31" ht="24" customHeight="1">
      <c r="F1488" s="24">
        <v>37.1</v>
      </c>
      <c r="G1488" s="7" t="s">
        <v>2289</v>
      </c>
      <c r="H1488" s="1" t="s">
        <v>399</v>
      </c>
      <c r="N1488" s="3"/>
      <c r="O1488" s="216" t="s">
        <v>3556</v>
      </c>
      <c r="Q1488" s="10"/>
      <c r="W1488" s="4"/>
      <c r="AE1488" s="51">
        <f t="shared" si="217"/>
        <v>0</v>
      </c>
    </row>
    <row r="1489" spans="6:31" ht="24" customHeight="1">
      <c r="H1489" s="5" t="s">
        <v>1614</v>
      </c>
      <c r="M1489" s="15">
        <v>4.42</v>
      </c>
      <c r="N1489" s="7" t="s">
        <v>928</v>
      </c>
      <c r="O1489" s="503" t="s">
        <v>4453</v>
      </c>
      <c r="P1489" s="8">
        <f>P1458</f>
        <v>325</v>
      </c>
      <c r="Q1489" s="7" t="s">
        <v>928</v>
      </c>
      <c r="R1489" s="8">
        <f>P1489*M1489</f>
        <v>1436.5</v>
      </c>
      <c r="W1489" s="4"/>
      <c r="AE1489" s="51">
        <f t="shared" si="217"/>
        <v>0</v>
      </c>
    </row>
    <row r="1490" spans="6:31" ht="24" customHeight="1">
      <c r="F1490" s="8">
        <v>0.09</v>
      </c>
      <c r="G1490" s="7" t="s">
        <v>884</v>
      </c>
      <c r="H1490" s="1" t="s">
        <v>2039</v>
      </c>
      <c r="I1490" s="8">
        <f>(C84)</f>
        <v>1348</v>
      </c>
      <c r="J1490" s="1" t="s">
        <v>884</v>
      </c>
      <c r="K1490" s="8">
        <f>(F1490*I1490)</f>
        <v>121.32</v>
      </c>
      <c r="M1490" s="15">
        <v>4.72</v>
      </c>
      <c r="N1490" s="7" t="s">
        <v>928</v>
      </c>
      <c r="O1490" s="503" t="s">
        <v>4453</v>
      </c>
      <c r="P1490" s="8">
        <f t="shared" ref="P1490:P1500" si="218">P1459</f>
        <v>325</v>
      </c>
      <c r="Q1490" s="7" t="s">
        <v>928</v>
      </c>
      <c r="R1490" s="8">
        <f t="shared" ref="R1490:R1500" si="219">P1490*M1490</f>
        <v>1534</v>
      </c>
      <c r="W1490" s="4"/>
      <c r="AE1490" s="51">
        <f t="shared" si="217"/>
        <v>0</v>
      </c>
    </row>
    <row r="1491" spans="6:31" ht="24" customHeight="1">
      <c r="F1491" s="8">
        <v>2.2000000000000002</v>
      </c>
      <c r="G1491" s="7" t="s">
        <v>883</v>
      </c>
      <c r="H1491" s="1" t="s">
        <v>1743</v>
      </c>
      <c r="I1491" s="8">
        <f>(C11)</f>
        <v>884</v>
      </c>
      <c r="J1491" s="1" t="s">
        <v>883</v>
      </c>
      <c r="K1491" s="8">
        <f>(F1491*I1491)</f>
        <v>1944.8</v>
      </c>
      <c r="M1491" s="15">
        <v>9.06</v>
      </c>
      <c r="N1491" s="7" t="s">
        <v>928</v>
      </c>
      <c r="O1491" s="1" t="s">
        <v>1887</v>
      </c>
      <c r="P1491" s="8">
        <f t="shared" si="218"/>
        <v>325</v>
      </c>
      <c r="Q1491" s="7" t="s">
        <v>928</v>
      </c>
      <c r="R1491" s="8">
        <f t="shared" si="219"/>
        <v>2944.5</v>
      </c>
      <c r="W1491" s="4"/>
      <c r="AE1491" s="51">
        <f t="shared" si="217"/>
        <v>0</v>
      </c>
    </row>
    <row r="1492" spans="6:31" ht="24" customHeight="1">
      <c r="F1492" s="8">
        <v>0.5</v>
      </c>
      <c r="G1492" s="7" t="s">
        <v>883</v>
      </c>
      <c r="H1492" s="1" t="s">
        <v>1936</v>
      </c>
      <c r="I1492" s="8">
        <f>(C12)</f>
        <v>618</v>
      </c>
      <c r="J1492" s="1" t="s">
        <v>883</v>
      </c>
      <c r="K1492" s="8">
        <f>(F1492*I1492)</f>
        <v>309</v>
      </c>
      <c r="M1492" s="15">
        <v>1.58</v>
      </c>
      <c r="N1492" s="7" t="s">
        <v>928</v>
      </c>
      <c r="O1492" s="1" t="s">
        <v>1887</v>
      </c>
      <c r="P1492" s="8">
        <f t="shared" si="218"/>
        <v>325</v>
      </c>
      <c r="Q1492" s="7" t="s">
        <v>928</v>
      </c>
      <c r="R1492" s="8">
        <f t="shared" si="219"/>
        <v>513.5</v>
      </c>
      <c r="W1492" s="4"/>
      <c r="AE1492" s="51">
        <f t="shared" si="217"/>
        <v>0</v>
      </c>
    </row>
    <row r="1493" spans="6:31" ht="24" customHeight="1">
      <c r="F1493" s="8">
        <v>3.8</v>
      </c>
      <c r="G1493" s="7" t="s">
        <v>883</v>
      </c>
      <c r="H1493" s="1" t="s">
        <v>324</v>
      </c>
      <c r="I1493" s="8">
        <f>(C13)</f>
        <v>507</v>
      </c>
      <c r="J1493" s="1" t="s">
        <v>883</v>
      </c>
      <c r="K1493" s="8">
        <f>(F1493*I1493)</f>
        <v>1926.6</v>
      </c>
      <c r="M1493" s="15">
        <v>1.65</v>
      </c>
      <c r="N1493" s="7" t="s">
        <v>236</v>
      </c>
      <c r="O1493" s="1" t="s">
        <v>1888</v>
      </c>
      <c r="P1493" s="8">
        <f t="shared" si="218"/>
        <v>306.89999999999998</v>
      </c>
      <c r="Q1493" s="7" t="s">
        <v>236</v>
      </c>
      <c r="R1493" s="8">
        <f t="shared" si="219"/>
        <v>506.39</v>
      </c>
      <c r="W1493" s="4"/>
      <c r="AE1493" s="51">
        <f t="shared" si="217"/>
        <v>0</v>
      </c>
    </row>
    <row r="1494" spans="6:31" ht="24" customHeight="1">
      <c r="G1494" s="7" t="s">
        <v>454</v>
      </c>
      <c r="H1494" s="1" t="s">
        <v>510</v>
      </c>
      <c r="I1494" s="1" t="s">
        <v>991</v>
      </c>
      <c r="J1494" s="1" t="s">
        <v>454</v>
      </c>
      <c r="K1494" s="8">
        <v>1.5</v>
      </c>
      <c r="M1494" s="15">
        <v>12.74</v>
      </c>
      <c r="N1494" s="7" t="s">
        <v>841</v>
      </c>
      <c r="O1494" s="1" t="str">
        <f>O1463</f>
        <v>rubber beeding P-41/64</v>
      </c>
      <c r="P1494" s="8">
        <f t="shared" si="218"/>
        <v>29.05</v>
      </c>
      <c r="Q1494" s="7" t="s">
        <v>841</v>
      </c>
      <c r="R1494" s="8">
        <f t="shared" si="219"/>
        <v>370.1</v>
      </c>
      <c r="W1494" s="4"/>
      <c r="AE1494" s="51">
        <f t="shared" si="217"/>
        <v>0</v>
      </c>
    </row>
    <row r="1495" spans="6:31" ht="24" customHeight="1">
      <c r="K1495" s="5" t="s">
        <v>1614</v>
      </c>
      <c r="M1495" s="15">
        <v>12</v>
      </c>
      <c r="N1495" s="7" t="s">
        <v>784</v>
      </c>
      <c r="O1495" s="1" t="str">
        <f>O1464</f>
        <v>hinges 75mm x 30 mm P-41/77 b</v>
      </c>
      <c r="P1495" s="8">
        <f t="shared" si="218"/>
        <v>71.900000000000006</v>
      </c>
      <c r="Q1495" s="7" t="s">
        <v>784</v>
      </c>
      <c r="R1495" s="8">
        <f t="shared" si="219"/>
        <v>862.8</v>
      </c>
      <c r="W1495" s="4"/>
      <c r="AE1495" s="51">
        <f t="shared" si="217"/>
        <v>0</v>
      </c>
    </row>
    <row r="1496" spans="6:31" ht="24" customHeight="1">
      <c r="H1496" s="1" t="s">
        <v>1871</v>
      </c>
      <c r="K1496" s="8">
        <f>SUM(K1489:K1494)</f>
        <v>4303.22</v>
      </c>
      <c r="M1496" s="15">
        <v>6</v>
      </c>
      <c r="N1496" s="7" t="s">
        <v>784</v>
      </c>
      <c r="O1496" s="1" t="str">
        <f>O1465</f>
        <v>handle 150 mm long p-42 /80b</v>
      </c>
      <c r="P1496" s="8">
        <f t="shared" si="218"/>
        <v>57.65</v>
      </c>
      <c r="Q1496" s="7" t="s">
        <v>784</v>
      </c>
      <c r="R1496" s="8">
        <f t="shared" si="219"/>
        <v>345.9</v>
      </c>
      <c r="W1496" s="4"/>
      <c r="AE1496" s="51">
        <f t="shared" si="217"/>
        <v>0</v>
      </c>
    </row>
    <row r="1497" spans="6:31" ht="24" customHeight="1">
      <c r="K1497" s="5" t="s">
        <v>1614</v>
      </c>
      <c r="M1497" s="15">
        <v>6</v>
      </c>
      <c r="N1497" s="7" t="s">
        <v>784</v>
      </c>
      <c r="O1497" s="1" t="s">
        <v>1892</v>
      </c>
      <c r="P1497" s="8">
        <f t="shared" si="218"/>
        <v>30</v>
      </c>
      <c r="Q1497" s="7" t="s">
        <v>784</v>
      </c>
      <c r="R1497" s="8">
        <f t="shared" si="219"/>
        <v>180</v>
      </c>
      <c r="W1497" s="4"/>
      <c r="AE1497" s="51">
        <f t="shared" si="217"/>
        <v>0</v>
      </c>
    </row>
    <row r="1498" spans="6:31" ht="24" customHeight="1">
      <c r="H1498" s="58" t="s">
        <v>561</v>
      </c>
      <c r="I1498" s="36"/>
      <c r="J1498" s="98"/>
      <c r="K1498" s="38">
        <f>(K1496/100)</f>
        <v>43.03</v>
      </c>
      <c r="M1498" s="15">
        <v>6</v>
      </c>
      <c r="N1498" s="7" t="s">
        <v>784</v>
      </c>
      <c r="O1498" s="1" t="s">
        <v>1893</v>
      </c>
      <c r="P1498" s="8">
        <f t="shared" si="218"/>
        <v>20</v>
      </c>
      <c r="Q1498" s="7" t="s">
        <v>784</v>
      </c>
      <c r="R1498" s="8">
        <f t="shared" si="219"/>
        <v>120</v>
      </c>
      <c r="W1498" s="4"/>
      <c r="AE1498" s="51">
        <f t="shared" si="217"/>
        <v>0</v>
      </c>
    </row>
    <row r="1499" spans="6:31" ht="24" customHeight="1">
      <c r="K1499" s="5" t="s">
        <v>2090</v>
      </c>
      <c r="M1499" s="15">
        <v>4</v>
      </c>
      <c r="N1499" s="7" t="s">
        <v>784</v>
      </c>
      <c r="O1499" s="1" t="s">
        <v>1894</v>
      </c>
      <c r="P1499" s="8">
        <f t="shared" si="218"/>
        <v>15</v>
      </c>
      <c r="Q1499" s="7" t="s">
        <v>784</v>
      </c>
      <c r="R1499" s="8">
        <f t="shared" si="219"/>
        <v>60</v>
      </c>
      <c r="W1499" s="4"/>
      <c r="AE1499" s="51">
        <f t="shared" si="217"/>
        <v>0</v>
      </c>
    </row>
    <row r="1500" spans="6:31" ht="24" customHeight="1">
      <c r="F1500" s="2" t="s">
        <v>863</v>
      </c>
      <c r="G1500" s="7" t="s">
        <v>2289</v>
      </c>
      <c r="H1500" s="1" t="s">
        <v>1016</v>
      </c>
      <c r="M1500" s="15">
        <f>1.5*1.35</f>
        <v>2.0249999999999999</v>
      </c>
      <c r="N1500" s="7" t="s">
        <v>2321</v>
      </c>
      <c r="O1500" s="1" t="s">
        <v>1895</v>
      </c>
      <c r="P1500" s="8">
        <f t="shared" si="218"/>
        <v>1896</v>
      </c>
      <c r="Q1500" s="7" t="s">
        <v>2321</v>
      </c>
      <c r="R1500" s="8">
        <f t="shared" si="219"/>
        <v>3839.4</v>
      </c>
      <c r="W1500" s="4"/>
      <c r="AE1500" s="51">
        <f t="shared" si="217"/>
        <v>0</v>
      </c>
    </row>
    <row r="1501" spans="6:31" ht="24" customHeight="1">
      <c r="H1501" s="1" t="s">
        <v>1017</v>
      </c>
      <c r="N1501" s="3"/>
      <c r="O1501" s="1" t="s">
        <v>1896</v>
      </c>
      <c r="Q1501" s="4"/>
      <c r="R1501" s="8">
        <v>0.31</v>
      </c>
      <c r="W1501" s="4"/>
      <c r="AE1501" s="51">
        <f t="shared" si="217"/>
        <v>0</v>
      </c>
    </row>
    <row r="1502" spans="6:31" ht="24" customHeight="1">
      <c r="H1502" s="1" t="s">
        <v>1018</v>
      </c>
      <c r="R1502" s="38">
        <f>SUM(R1489:R1501)</f>
        <v>12713.4</v>
      </c>
      <c r="W1502" s="4"/>
      <c r="AE1502" s="51">
        <f t="shared" si="217"/>
        <v>0</v>
      </c>
    </row>
    <row r="1503" spans="6:31" ht="24" customHeight="1">
      <c r="H1503" s="1" t="s">
        <v>30</v>
      </c>
      <c r="W1503" s="4"/>
      <c r="AE1503" s="51">
        <f t="shared" si="217"/>
        <v>0</v>
      </c>
    </row>
    <row r="1504" spans="6:31" ht="24" customHeight="1">
      <c r="H1504" s="5" t="s">
        <v>1614</v>
      </c>
      <c r="W1504" s="4"/>
      <c r="AE1504" s="51">
        <f t="shared" si="217"/>
        <v>0</v>
      </c>
    </row>
    <row r="1505" spans="6:31" ht="24" customHeight="1">
      <c r="F1505" s="8">
        <v>4.8</v>
      </c>
      <c r="G1505" s="7" t="s">
        <v>1675</v>
      </c>
      <c r="H1505" s="1" t="s">
        <v>445</v>
      </c>
      <c r="I1505" s="8">
        <f>(C271)</f>
        <v>49.85</v>
      </c>
      <c r="J1505" s="1" t="s">
        <v>1675</v>
      </c>
      <c r="K1505" s="8">
        <f>(F1505*I1505)</f>
        <v>239.28</v>
      </c>
      <c r="W1505" s="4"/>
      <c r="AE1505" s="51">
        <f t="shared" si="217"/>
        <v>0</v>
      </c>
    </row>
    <row r="1506" spans="6:31" ht="24" customHeight="1">
      <c r="F1506" s="8">
        <v>0.75</v>
      </c>
      <c r="G1506" s="7" t="s">
        <v>883</v>
      </c>
      <c r="H1506" s="1" t="s">
        <v>31</v>
      </c>
      <c r="I1506" s="8">
        <f>(C14)</f>
        <v>756</v>
      </c>
      <c r="J1506" s="1" t="s">
        <v>883</v>
      </c>
      <c r="K1506" s="8">
        <f>(F1506*I1506)</f>
        <v>567</v>
      </c>
      <c r="W1506" s="4"/>
      <c r="AE1506" s="51">
        <f t="shared" si="217"/>
        <v>0</v>
      </c>
    </row>
    <row r="1507" spans="6:31" ht="24" customHeight="1">
      <c r="F1507" s="8">
        <v>0.75</v>
      </c>
      <c r="G1507" s="7" t="s">
        <v>883</v>
      </c>
      <c r="H1507" s="1" t="s">
        <v>949</v>
      </c>
      <c r="I1507" s="8">
        <f>(C12)</f>
        <v>618</v>
      </c>
      <c r="J1507" s="1" t="s">
        <v>883</v>
      </c>
      <c r="K1507" s="8">
        <f>(F1507*I1507)</f>
        <v>463.5</v>
      </c>
      <c r="W1507" s="4"/>
      <c r="AE1507" s="51">
        <f t="shared" si="217"/>
        <v>0</v>
      </c>
    </row>
    <row r="1508" spans="6:31" ht="24" customHeight="1">
      <c r="F1508" s="8">
        <v>1.2</v>
      </c>
      <c r="G1508" s="7" t="s">
        <v>883</v>
      </c>
      <c r="H1508" s="1" t="s">
        <v>324</v>
      </c>
      <c r="I1508" s="8">
        <f>(C13)</f>
        <v>507</v>
      </c>
      <c r="J1508" s="1" t="s">
        <v>883</v>
      </c>
      <c r="K1508" s="8">
        <f>(F1508*I1508)</f>
        <v>608.4</v>
      </c>
      <c r="W1508" s="4"/>
      <c r="AE1508" s="51">
        <f t="shared" si="217"/>
        <v>0</v>
      </c>
    </row>
    <row r="1509" spans="6:31" ht="24" customHeight="1">
      <c r="G1509" s="7" t="s">
        <v>454</v>
      </c>
      <c r="H1509" s="1" t="s">
        <v>1869</v>
      </c>
      <c r="I1509" s="1" t="s">
        <v>991</v>
      </c>
      <c r="J1509" s="1" t="s">
        <v>454</v>
      </c>
      <c r="K1509" s="8">
        <v>1.5</v>
      </c>
      <c r="W1509" s="4"/>
      <c r="AE1509" s="51">
        <f t="shared" si="217"/>
        <v>0</v>
      </c>
    </row>
    <row r="1510" spans="6:31" ht="24" customHeight="1">
      <c r="K1510" s="5" t="s">
        <v>1614</v>
      </c>
      <c r="W1510" s="4"/>
      <c r="AE1510" s="51">
        <f t="shared" si="217"/>
        <v>0</v>
      </c>
    </row>
    <row r="1511" spans="6:31" ht="24" customHeight="1">
      <c r="H1511" s="1" t="s">
        <v>446</v>
      </c>
      <c r="K1511" s="8">
        <f>SUM(K1505:K1509)</f>
        <v>1879.68</v>
      </c>
      <c r="W1511" s="4"/>
      <c r="AE1511" s="51">
        <f t="shared" si="217"/>
        <v>0</v>
      </c>
    </row>
    <row r="1512" spans="6:31" ht="24" customHeight="1">
      <c r="K1512" s="5" t="s">
        <v>1614</v>
      </c>
      <c r="W1512" s="4"/>
      <c r="AE1512" s="51">
        <f t="shared" si="217"/>
        <v>0</v>
      </c>
    </row>
    <row r="1513" spans="6:31" ht="24" customHeight="1">
      <c r="H1513" s="58" t="s">
        <v>561</v>
      </c>
      <c r="I1513" s="36"/>
      <c r="J1513" s="98"/>
      <c r="K1513" s="38">
        <f>(K1511/10)</f>
        <v>187.97</v>
      </c>
      <c r="W1513" s="4"/>
      <c r="AE1513" s="51">
        <f t="shared" si="217"/>
        <v>0</v>
      </c>
    </row>
    <row r="1514" spans="6:31" ht="24" customHeight="1">
      <c r="K1514" s="5" t="s">
        <v>2090</v>
      </c>
      <c r="W1514" s="4"/>
      <c r="AE1514" s="51">
        <f t="shared" si="217"/>
        <v>0</v>
      </c>
    </row>
    <row r="1515" spans="6:31" ht="24" customHeight="1">
      <c r="F1515" s="2" t="s">
        <v>32</v>
      </c>
      <c r="G1515" s="7" t="s">
        <v>2289</v>
      </c>
      <c r="H1515" s="2" t="s">
        <v>2003</v>
      </c>
      <c r="W1515" s="4"/>
      <c r="AE1515" s="51">
        <f t="shared" si="217"/>
        <v>0</v>
      </c>
    </row>
    <row r="1516" spans="6:31" ht="24" customHeight="1">
      <c r="H1516" s="2" t="s">
        <v>34</v>
      </c>
      <c r="M1516" s="2"/>
      <c r="N1516" s="7" t="s">
        <v>2289</v>
      </c>
      <c r="O1516" s="1" t="s">
        <v>2024</v>
      </c>
      <c r="Q1516" s="10"/>
      <c r="W1516" s="4"/>
      <c r="AE1516" s="51">
        <f t="shared" si="217"/>
        <v>0</v>
      </c>
    </row>
    <row r="1517" spans="6:31" ht="24" customHeight="1">
      <c r="F1517" s="8">
        <v>3.08</v>
      </c>
      <c r="G1517" s="7" t="s">
        <v>1393</v>
      </c>
      <c r="H1517" s="1" t="s">
        <v>33</v>
      </c>
      <c r="I1517" s="8">
        <f>E271</f>
        <v>158</v>
      </c>
      <c r="J1517" s="1" t="s">
        <v>1393</v>
      </c>
      <c r="K1517" s="8">
        <f>(F1517*I1517)</f>
        <v>486.64</v>
      </c>
      <c r="N1517" s="3"/>
      <c r="O1517" s="1" t="s">
        <v>1017</v>
      </c>
      <c r="Q1517" s="10"/>
      <c r="W1517" s="4"/>
      <c r="AE1517" s="51">
        <f t="shared" si="217"/>
        <v>0</v>
      </c>
    </row>
    <row r="1518" spans="6:31" ht="24" customHeight="1">
      <c r="F1518" s="8">
        <v>0.5</v>
      </c>
      <c r="G1518" s="7" t="s">
        <v>569</v>
      </c>
      <c r="H1518" s="1" t="s">
        <v>1394</v>
      </c>
      <c r="I1518" s="8">
        <f>C14</f>
        <v>756</v>
      </c>
      <c r="J1518" s="1" t="s">
        <v>569</v>
      </c>
      <c r="K1518" s="8">
        <f>(F1518*I1518)</f>
        <v>378</v>
      </c>
      <c r="N1518" s="3"/>
      <c r="O1518" s="1" t="s">
        <v>1018</v>
      </c>
      <c r="Q1518" s="10"/>
      <c r="W1518" s="4"/>
      <c r="AE1518" s="51">
        <f t="shared" si="217"/>
        <v>0</v>
      </c>
    </row>
    <row r="1519" spans="6:31" ht="24" customHeight="1">
      <c r="F1519" s="8">
        <v>0.5</v>
      </c>
      <c r="G1519" s="7" t="s">
        <v>569</v>
      </c>
      <c r="H1519" s="1" t="s">
        <v>838</v>
      </c>
      <c r="I1519" s="8">
        <f>C12</f>
        <v>618</v>
      </c>
      <c r="J1519" s="1" t="s">
        <v>569</v>
      </c>
      <c r="K1519" s="8">
        <f>(F1519*I1519)</f>
        <v>309</v>
      </c>
      <c r="N1519" s="3"/>
      <c r="O1519" s="1" t="s">
        <v>30</v>
      </c>
      <c r="Q1519" s="10"/>
      <c r="W1519" s="4"/>
      <c r="AE1519" s="51">
        <f t="shared" si="217"/>
        <v>0</v>
      </c>
    </row>
    <row r="1520" spans="6:31" ht="24" customHeight="1">
      <c r="F1520" s="8">
        <v>0.8</v>
      </c>
      <c r="G1520" s="7" t="s">
        <v>569</v>
      </c>
      <c r="H1520" s="1" t="s">
        <v>1395</v>
      </c>
      <c r="I1520" s="8">
        <f>C13</f>
        <v>507</v>
      </c>
      <c r="J1520" s="1" t="s">
        <v>569</v>
      </c>
      <c r="K1520" s="8">
        <f>(F1520*I1520)</f>
        <v>405.6</v>
      </c>
      <c r="N1520" s="3"/>
      <c r="O1520" s="5" t="s">
        <v>1614</v>
      </c>
      <c r="Q1520" s="10"/>
      <c r="W1520" s="4"/>
      <c r="AE1520" s="51">
        <f t="shared" si="217"/>
        <v>0</v>
      </c>
    </row>
    <row r="1521" spans="6:31" ht="24" customHeight="1">
      <c r="G1521" s="7" t="s">
        <v>454</v>
      </c>
      <c r="H1521" s="1" t="s">
        <v>1869</v>
      </c>
      <c r="J1521" s="1" t="s">
        <v>454</v>
      </c>
      <c r="K1521" s="8">
        <v>1.5</v>
      </c>
      <c r="M1521" s="8">
        <v>2.1800000000000002</v>
      </c>
      <c r="N1521" s="7" t="s">
        <v>1675</v>
      </c>
      <c r="O1521" s="1" t="s">
        <v>2025</v>
      </c>
      <c r="P1521" s="535">
        <v>70</v>
      </c>
      <c r="Q1521" s="1" t="s">
        <v>1675</v>
      </c>
      <c r="R1521" s="8">
        <f>M1521*P1521</f>
        <v>152.6</v>
      </c>
      <c r="W1521" s="4"/>
      <c r="AE1521" s="51">
        <f t="shared" si="217"/>
        <v>0</v>
      </c>
    </row>
    <row r="1522" spans="6:31" ht="24" customHeight="1">
      <c r="M1522" s="8">
        <v>0.75</v>
      </c>
      <c r="N1522" s="7" t="s">
        <v>883</v>
      </c>
      <c r="O1522" s="1" t="s">
        <v>31</v>
      </c>
      <c r="P1522" s="8">
        <f>C14</f>
        <v>756</v>
      </c>
      <c r="Q1522" s="1" t="s">
        <v>883</v>
      </c>
      <c r="R1522" s="8">
        <f>M1522*P1522</f>
        <v>567</v>
      </c>
      <c r="W1522" s="4"/>
      <c r="AE1522" s="51">
        <f t="shared" si="217"/>
        <v>0</v>
      </c>
    </row>
    <row r="1523" spans="6:31" ht="24" customHeight="1">
      <c r="K1523" s="5" t="s">
        <v>1614</v>
      </c>
      <c r="M1523" s="8">
        <v>0.75</v>
      </c>
      <c r="N1523" s="7" t="s">
        <v>883</v>
      </c>
      <c r="O1523" s="1" t="s">
        <v>949</v>
      </c>
      <c r="P1523" s="8">
        <f>C12</f>
        <v>618</v>
      </c>
      <c r="Q1523" s="1" t="s">
        <v>883</v>
      </c>
      <c r="R1523" s="8">
        <f>M1523*P1523</f>
        <v>463.5</v>
      </c>
      <c r="W1523" s="4"/>
      <c r="AE1523" s="51">
        <f t="shared" si="217"/>
        <v>0</v>
      </c>
    </row>
    <row r="1524" spans="6:31" ht="24" customHeight="1">
      <c r="H1524" s="2" t="s">
        <v>1396</v>
      </c>
      <c r="K1524" s="8">
        <f>SUM(K1517:K1521)</f>
        <v>1580.74</v>
      </c>
      <c r="M1524" s="8">
        <v>1.2</v>
      </c>
      <c r="N1524" s="7" t="s">
        <v>883</v>
      </c>
      <c r="O1524" s="1" t="s">
        <v>324</v>
      </c>
      <c r="P1524" s="8">
        <f>C13</f>
        <v>507</v>
      </c>
      <c r="Q1524" s="1" t="s">
        <v>883</v>
      </c>
      <c r="R1524" s="8">
        <f>M1524*P1524</f>
        <v>608.4</v>
      </c>
      <c r="W1524" s="4"/>
      <c r="AE1524" s="51">
        <f t="shared" si="217"/>
        <v>0</v>
      </c>
    </row>
    <row r="1525" spans="6:31" ht="24" customHeight="1">
      <c r="K1525" s="5" t="s">
        <v>1614</v>
      </c>
      <c r="N1525" s="7" t="s">
        <v>454</v>
      </c>
      <c r="O1525" s="1" t="s">
        <v>1869</v>
      </c>
      <c r="P1525" s="1" t="s">
        <v>991</v>
      </c>
      <c r="Q1525" s="1" t="s">
        <v>454</v>
      </c>
      <c r="R1525" s="8">
        <v>1.5</v>
      </c>
      <c r="W1525" s="4"/>
      <c r="AE1525" s="51">
        <f t="shared" si="217"/>
        <v>0</v>
      </c>
    </row>
    <row r="1526" spans="6:31" ht="24" customHeight="1">
      <c r="F1526" s="1" t="s">
        <v>991</v>
      </c>
      <c r="G1526" s="7" t="s">
        <v>991</v>
      </c>
      <c r="H1526" s="58" t="s">
        <v>1726</v>
      </c>
      <c r="I1526" s="33" t="s">
        <v>991</v>
      </c>
      <c r="J1526" s="33" t="s">
        <v>991</v>
      </c>
      <c r="K1526" s="38">
        <f>K1524/10</f>
        <v>158.07</v>
      </c>
      <c r="N1526" s="3"/>
      <c r="Q1526" s="10"/>
      <c r="R1526" s="5" t="s">
        <v>1614</v>
      </c>
      <c r="W1526" s="4"/>
      <c r="AE1526" s="51">
        <f t="shared" si="217"/>
        <v>0</v>
      </c>
    </row>
    <row r="1527" spans="6:31" ht="24" customHeight="1">
      <c r="K1527" s="5" t="s">
        <v>2090</v>
      </c>
      <c r="N1527" s="3"/>
      <c r="O1527" s="1" t="s">
        <v>446</v>
      </c>
      <c r="Q1527" s="10"/>
      <c r="R1527" s="8">
        <f>SUM(R1521:R1525)</f>
        <v>1793</v>
      </c>
      <c r="W1527" s="4"/>
      <c r="AE1527" s="51">
        <f t="shared" si="217"/>
        <v>0</v>
      </c>
    </row>
    <row r="1528" spans="6:31" ht="24" customHeight="1">
      <c r="F1528" s="2" t="s">
        <v>1397</v>
      </c>
      <c r="G1528" s="7" t="s">
        <v>2289</v>
      </c>
      <c r="H1528" s="1" t="s">
        <v>498</v>
      </c>
      <c r="N1528" s="3"/>
      <c r="Q1528" s="10"/>
      <c r="R1528" s="5" t="s">
        <v>1614</v>
      </c>
      <c r="W1528" s="4"/>
      <c r="AE1528" s="51">
        <f t="shared" si="217"/>
        <v>0</v>
      </c>
    </row>
    <row r="1529" spans="6:31" ht="24" customHeight="1">
      <c r="H1529" s="1" t="s">
        <v>1399</v>
      </c>
      <c r="N1529" s="3"/>
      <c r="O1529" s="1" t="s">
        <v>561</v>
      </c>
      <c r="Q1529" s="10"/>
      <c r="R1529" s="8">
        <f>(R1527/10)</f>
        <v>179.3</v>
      </c>
      <c r="W1529" s="4"/>
      <c r="AE1529" s="51">
        <f t="shared" si="217"/>
        <v>0</v>
      </c>
    </row>
    <row r="1530" spans="6:31" ht="24" customHeight="1">
      <c r="H1530" s="1" t="s">
        <v>2004</v>
      </c>
      <c r="N1530" s="3"/>
      <c r="Q1530" s="10"/>
      <c r="R1530" s="5" t="s">
        <v>2090</v>
      </c>
      <c r="W1530" s="4"/>
      <c r="AE1530" s="51">
        <f t="shared" si="217"/>
        <v>0</v>
      </c>
    </row>
    <row r="1531" spans="6:31" ht="24" customHeight="1">
      <c r="H1531" s="5" t="s">
        <v>1614</v>
      </c>
      <c r="L1531" s="176"/>
      <c r="M1531" s="561"/>
      <c r="N1531" s="1609" t="s">
        <v>4576</v>
      </c>
      <c r="O1531" s="1609"/>
      <c r="P1531" s="1609"/>
      <c r="Q1531" s="1609"/>
      <c r="R1531" s="1609"/>
      <c r="W1531" s="4"/>
      <c r="AE1531" s="51">
        <f t="shared" si="217"/>
        <v>0</v>
      </c>
    </row>
    <row r="1532" spans="6:31" ht="24" customHeight="1">
      <c r="F1532" s="8">
        <v>1.44</v>
      </c>
      <c r="G1532" s="7" t="s">
        <v>1261</v>
      </c>
      <c r="H1532" s="1" t="s">
        <v>1199</v>
      </c>
      <c r="I1532" s="8">
        <f>(C196)</f>
        <v>147.5</v>
      </c>
      <c r="J1532" s="1" t="s">
        <v>1261</v>
      </c>
      <c r="K1532" s="8">
        <f>(F1532*I1532)</f>
        <v>212.4</v>
      </c>
      <c r="L1532" s="182"/>
      <c r="M1532" s="565"/>
      <c r="N1532" s="566"/>
      <c r="O1532" s="573" t="s">
        <v>4577</v>
      </c>
      <c r="P1532" s="563"/>
      <c r="Q1532" s="566"/>
      <c r="R1532" s="563"/>
      <c r="W1532" s="4"/>
      <c r="AE1532" s="51">
        <f t="shared" si="217"/>
        <v>0</v>
      </c>
    </row>
    <row r="1533" spans="6:31" ht="24" customHeight="1">
      <c r="F1533" s="8">
        <v>0.7</v>
      </c>
      <c r="G1533" s="7" t="s">
        <v>784</v>
      </c>
      <c r="H1533" s="1" t="s">
        <v>1200</v>
      </c>
      <c r="I1533" s="8">
        <f>(C14)</f>
        <v>756</v>
      </c>
      <c r="J1533" s="1" t="s">
        <v>784</v>
      </c>
      <c r="K1533" s="8">
        <f>(F1533*I1533)</f>
        <v>529.20000000000005</v>
      </c>
      <c r="L1533" s="182"/>
      <c r="M1533" s="565"/>
      <c r="N1533" s="566"/>
      <c r="O1533" s="567"/>
      <c r="P1533" s="563"/>
      <c r="Q1533" s="566"/>
      <c r="R1533" s="563"/>
      <c r="W1533" s="4"/>
      <c r="AE1533" s="51">
        <f t="shared" si="217"/>
        <v>0</v>
      </c>
    </row>
    <row r="1534" spans="6:31" ht="24" customHeight="1">
      <c r="F1534" s="8">
        <v>2.5499999999999998</v>
      </c>
      <c r="G1534" s="7" t="s">
        <v>1261</v>
      </c>
      <c r="H1534" s="1" t="s">
        <v>1201</v>
      </c>
      <c r="I1534" s="8">
        <f>(C195)</f>
        <v>238.9</v>
      </c>
      <c r="J1534" s="1" t="s">
        <v>1261</v>
      </c>
      <c r="K1534" s="8">
        <f>(F1534*I1534)</f>
        <v>609.20000000000005</v>
      </c>
      <c r="L1534" s="182"/>
      <c r="M1534" s="565"/>
      <c r="N1534" s="566"/>
      <c r="O1534" s="567"/>
      <c r="P1534" s="563"/>
      <c r="Q1534" s="566"/>
      <c r="R1534" s="563"/>
      <c r="W1534" s="4"/>
      <c r="AE1534" s="51">
        <f t="shared" ref="AE1534:AE1597" si="220">AG1534</f>
        <v>0</v>
      </c>
    </row>
    <row r="1535" spans="6:31" ht="24" customHeight="1">
      <c r="F1535" s="8">
        <v>1.2</v>
      </c>
      <c r="G1535" s="7" t="s">
        <v>784</v>
      </c>
      <c r="H1535" s="1" t="s">
        <v>1200</v>
      </c>
      <c r="I1535" s="8">
        <f>(C14)</f>
        <v>756</v>
      </c>
      <c r="J1535" s="1" t="s">
        <v>784</v>
      </c>
      <c r="K1535" s="8">
        <f>(F1535*I1535)</f>
        <v>907.2</v>
      </c>
      <c r="L1535" s="182"/>
      <c r="M1535" s="565">
        <v>19.13</v>
      </c>
      <c r="N1535" s="566" t="s">
        <v>928</v>
      </c>
      <c r="O1535" s="567" t="s">
        <v>4023</v>
      </c>
      <c r="P1535" s="563">
        <f>P1489</f>
        <v>325</v>
      </c>
      <c r="Q1535" s="566" t="s">
        <v>928</v>
      </c>
      <c r="R1535" s="563">
        <f>P1535*M1535</f>
        <v>6217.25</v>
      </c>
      <c r="W1535" s="4"/>
      <c r="AE1535" s="51">
        <f t="shared" si="220"/>
        <v>0</v>
      </c>
    </row>
    <row r="1536" spans="6:31" ht="24" customHeight="1">
      <c r="G1536" s="7" t="s">
        <v>454</v>
      </c>
      <c r="H1536" s="1" t="s">
        <v>1202</v>
      </c>
      <c r="I1536" s="1" t="s">
        <v>991</v>
      </c>
      <c r="J1536" s="1" t="s">
        <v>454</v>
      </c>
      <c r="K1536" s="8">
        <v>1.5</v>
      </c>
      <c r="L1536" s="182"/>
      <c r="M1536" s="565">
        <v>2.97</v>
      </c>
      <c r="N1536" s="566" t="s">
        <v>236</v>
      </c>
      <c r="O1536" s="567" t="s">
        <v>4007</v>
      </c>
      <c r="P1536" s="563">
        <f>P1493</f>
        <v>306.89999999999998</v>
      </c>
      <c r="Q1536" s="566" t="s">
        <v>236</v>
      </c>
      <c r="R1536" s="563">
        <f t="shared" ref="R1536:R1541" si="221">P1536*M1536</f>
        <v>911.49</v>
      </c>
      <c r="W1536" s="4"/>
      <c r="AE1536" s="51">
        <f t="shared" si="220"/>
        <v>0</v>
      </c>
    </row>
    <row r="1537" spans="6:31" ht="24" customHeight="1">
      <c r="K1537" s="5" t="s">
        <v>1614</v>
      </c>
      <c r="L1537" s="182"/>
      <c r="M1537" s="565">
        <v>15.3</v>
      </c>
      <c r="N1537" s="566" t="s">
        <v>841</v>
      </c>
      <c r="O1537" s="567" t="s">
        <v>4006</v>
      </c>
      <c r="P1537" s="563">
        <f>P1494</f>
        <v>29.05</v>
      </c>
      <c r="Q1537" s="566" t="s">
        <v>841</v>
      </c>
      <c r="R1537" s="563">
        <f t="shared" si="221"/>
        <v>444.47</v>
      </c>
      <c r="W1537" s="4"/>
      <c r="AE1537" s="51">
        <f t="shared" si="220"/>
        <v>0</v>
      </c>
    </row>
    <row r="1538" spans="6:31" ht="24" customHeight="1">
      <c r="H1538" s="1" t="s">
        <v>446</v>
      </c>
      <c r="K1538" s="8">
        <f>SUM(K1532:K1536)</f>
        <v>2259.5</v>
      </c>
      <c r="L1538" s="182"/>
      <c r="M1538" s="565">
        <v>3</v>
      </c>
      <c r="N1538" s="566" t="s">
        <v>4015</v>
      </c>
      <c r="O1538" s="567" t="s">
        <v>4029</v>
      </c>
      <c r="P1538" s="563">
        <f>I4009</f>
        <v>350</v>
      </c>
      <c r="Q1538" s="566" t="s">
        <v>784</v>
      </c>
      <c r="R1538" s="563">
        <f t="shared" si="221"/>
        <v>1050</v>
      </c>
      <c r="W1538" s="4"/>
      <c r="AE1538" s="51">
        <f t="shared" si="220"/>
        <v>0</v>
      </c>
    </row>
    <row r="1539" spans="6:31" ht="24" customHeight="1">
      <c r="K1539" s="5" t="s">
        <v>1614</v>
      </c>
      <c r="L1539" s="182"/>
      <c r="M1539" s="565">
        <v>3</v>
      </c>
      <c r="N1539" s="566" t="s">
        <v>784</v>
      </c>
      <c r="O1539" s="567" t="s">
        <v>4008</v>
      </c>
      <c r="P1539" s="563">
        <f>I4010</f>
        <v>57.65</v>
      </c>
      <c r="Q1539" s="566" t="s">
        <v>784</v>
      </c>
      <c r="R1539" s="563">
        <f t="shared" si="221"/>
        <v>172.95</v>
      </c>
      <c r="W1539" s="4"/>
      <c r="AE1539" s="51">
        <f t="shared" si="220"/>
        <v>0</v>
      </c>
    </row>
    <row r="1540" spans="6:31" ht="24" customHeight="1">
      <c r="H1540" s="58" t="s">
        <v>561</v>
      </c>
      <c r="I1540" s="36"/>
      <c r="J1540" s="98"/>
      <c r="K1540" s="38">
        <f>(K1538/10)</f>
        <v>225.95</v>
      </c>
      <c r="L1540" s="182"/>
      <c r="M1540" s="565">
        <v>6</v>
      </c>
      <c r="N1540" s="566" t="s">
        <v>784</v>
      </c>
      <c r="O1540" s="567" t="s">
        <v>4010</v>
      </c>
      <c r="P1540" s="563">
        <f>I3995</f>
        <v>15</v>
      </c>
      <c r="Q1540" s="566" t="s">
        <v>784</v>
      </c>
      <c r="R1540" s="563">
        <f t="shared" si="221"/>
        <v>90</v>
      </c>
      <c r="W1540" s="4"/>
      <c r="AE1540" s="51">
        <f t="shared" si="220"/>
        <v>0</v>
      </c>
    </row>
    <row r="1541" spans="6:31" ht="24" customHeight="1">
      <c r="F1541" s="1" t="s">
        <v>991</v>
      </c>
      <c r="L1541" s="182"/>
      <c r="M1541" s="565">
        <v>2.97</v>
      </c>
      <c r="N1541" s="566" t="s">
        <v>2321</v>
      </c>
      <c r="O1541" s="567" t="s">
        <v>4011</v>
      </c>
      <c r="P1541" s="563">
        <f>R1552</f>
        <v>1896</v>
      </c>
      <c r="Q1541" s="566" t="s">
        <v>2321</v>
      </c>
      <c r="R1541" s="563">
        <f t="shared" si="221"/>
        <v>5631.12</v>
      </c>
      <c r="W1541" s="4"/>
      <c r="AE1541" s="51">
        <f t="shared" si="220"/>
        <v>0</v>
      </c>
    </row>
    <row r="1542" spans="6:31" ht="24" customHeight="1">
      <c r="K1542" s="5" t="s">
        <v>2090</v>
      </c>
      <c r="L1542" s="182"/>
      <c r="M1542" s="565"/>
      <c r="N1542" s="566"/>
      <c r="O1542" s="567" t="s">
        <v>2309</v>
      </c>
      <c r="P1542" s="561"/>
      <c r="Q1542" s="562"/>
      <c r="R1542" s="563">
        <v>3.5</v>
      </c>
      <c r="W1542" s="4"/>
      <c r="AE1542" s="51">
        <f t="shared" si="220"/>
        <v>0</v>
      </c>
    </row>
    <row r="1543" spans="6:31" ht="24" customHeight="1">
      <c r="F1543" s="11">
        <v>41</v>
      </c>
      <c r="G1543" s="7" t="s">
        <v>2289</v>
      </c>
      <c r="H1543" s="1" t="s">
        <v>1398</v>
      </c>
      <c r="L1543" s="182"/>
      <c r="M1543" s="561"/>
      <c r="N1543" s="568"/>
      <c r="O1543" s="1" t="s">
        <v>4578</v>
      </c>
      <c r="P1543" s="561"/>
      <c r="Q1543" s="561"/>
      <c r="R1543" s="570">
        <f>SUM(R1535:R1542)</f>
        <v>14520.78</v>
      </c>
      <c r="W1543" s="4"/>
      <c r="AE1543" s="51">
        <f t="shared" si="220"/>
        <v>0</v>
      </c>
    </row>
    <row r="1544" spans="6:31" ht="24" customHeight="1">
      <c r="H1544" s="1" t="s">
        <v>1065</v>
      </c>
      <c r="L1544" s="197"/>
      <c r="M1544" s="561"/>
      <c r="N1544" s="561"/>
      <c r="W1544" s="4"/>
      <c r="AE1544" s="51">
        <f t="shared" si="220"/>
        <v>0</v>
      </c>
    </row>
    <row r="1545" spans="6:31" ht="24" customHeight="1">
      <c r="H1545" s="1" t="s">
        <v>1260</v>
      </c>
      <c r="L1545" s="176"/>
      <c r="M1545" s="561"/>
      <c r="N1545" s="561"/>
      <c r="O1545" s="1" t="s">
        <v>561</v>
      </c>
      <c r="P1545" s="561"/>
      <c r="Q1545" s="561"/>
      <c r="R1545" s="571">
        <f>R1543/2.97</f>
        <v>4889.1499999999996</v>
      </c>
      <c r="S1545" s="50">
        <f>R1545-3740</f>
        <v>1149.1500000000001</v>
      </c>
      <c r="W1545" s="4"/>
      <c r="AE1545" s="51">
        <f t="shared" si="220"/>
        <v>0</v>
      </c>
    </row>
    <row r="1546" spans="6:31" ht="24" customHeight="1">
      <c r="H1546" s="5" t="s">
        <v>1614</v>
      </c>
      <c r="L1546" s="182"/>
      <c r="M1546" s="561"/>
      <c r="N1546" s="561"/>
      <c r="O1546" s="574"/>
      <c r="P1546" s="561"/>
      <c r="Q1546" s="561"/>
      <c r="R1546" s="561"/>
      <c r="W1546" s="4"/>
      <c r="AE1546" s="51">
        <f t="shared" si="220"/>
        <v>0</v>
      </c>
    </row>
    <row r="1547" spans="6:31" ht="24" customHeight="1">
      <c r="F1547" s="8">
        <v>2.2200000000000002</v>
      </c>
      <c r="G1547" s="7" t="s">
        <v>1261</v>
      </c>
      <c r="H1547" s="1" t="s">
        <v>1201</v>
      </c>
      <c r="I1547" s="8">
        <f>(C207)</f>
        <v>227.6</v>
      </c>
      <c r="J1547" s="1" t="s">
        <v>1261</v>
      </c>
      <c r="K1547" s="8">
        <f>(F1547*I1547)</f>
        <v>505.27</v>
      </c>
      <c r="L1547" s="182"/>
      <c r="M1547" s="563">
        <v>1</v>
      </c>
      <c r="N1547" s="566" t="s">
        <v>883</v>
      </c>
      <c r="O1547" s="567" t="s">
        <v>4017</v>
      </c>
      <c r="P1547" s="563">
        <f>AE17</f>
        <v>836</v>
      </c>
      <c r="Q1547" s="567" t="s">
        <v>883</v>
      </c>
      <c r="R1547" s="563">
        <f>P1547*M1547</f>
        <v>836</v>
      </c>
      <c r="W1547" s="4"/>
      <c r="AE1547" s="51">
        <f t="shared" si="220"/>
        <v>0</v>
      </c>
    </row>
    <row r="1548" spans="6:31" ht="24" customHeight="1">
      <c r="F1548" s="8">
        <v>1.1000000000000001</v>
      </c>
      <c r="G1548" s="7" t="s">
        <v>784</v>
      </c>
      <c r="H1548" s="1" t="s">
        <v>1200</v>
      </c>
      <c r="I1548" s="8">
        <f>(C14)</f>
        <v>756</v>
      </c>
      <c r="J1548" s="1" t="s">
        <v>784</v>
      </c>
      <c r="K1548" s="8">
        <f>(F1548*I1548)</f>
        <v>831.6</v>
      </c>
      <c r="L1548" s="182"/>
      <c r="M1548" s="563">
        <v>1</v>
      </c>
      <c r="N1548" s="566" t="s">
        <v>883</v>
      </c>
      <c r="O1548" s="567" t="s">
        <v>4018</v>
      </c>
      <c r="P1548" s="563">
        <f>AE11</f>
        <v>618</v>
      </c>
      <c r="Q1548" s="567" t="s">
        <v>883</v>
      </c>
      <c r="R1548" s="563">
        <f>P1548*M1548</f>
        <v>618</v>
      </c>
      <c r="W1548" s="4"/>
      <c r="AE1548" s="51">
        <f t="shared" si="220"/>
        <v>0</v>
      </c>
    </row>
    <row r="1549" spans="6:31" ht="24" customHeight="1">
      <c r="G1549" s="7" t="s">
        <v>454</v>
      </c>
      <c r="H1549" s="1" t="s">
        <v>1202</v>
      </c>
      <c r="I1549" s="1" t="s">
        <v>991</v>
      </c>
      <c r="J1549" s="1" t="s">
        <v>454</v>
      </c>
      <c r="K1549" s="8">
        <v>1.5</v>
      </c>
      <c r="L1549" s="182"/>
      <c r="M1549" s="563">
        <v>0.5</v>
      </c>
      <c r="N1549" s="566" t="s">
        <v>883</v>
      </c>
      <c r="O1549" s="567" t="s">
        <v>4019</v>
      </c>
      <c r="P1549" s="563">
        <f>AE20</f>
        <v>884</v>
      </c>
      <c r="Q1549" s="567" t="s">
        <v>883</v>
      </c>
      <c r="R1549" s="563">
        <f>P1549*M1549</f>
        <v>442</v>
      </c>
      <c r="W1549" s="4"/>
      <c r="AE1549" s="51">
        <f t="shared" si="220"/>
        <v>0</v>
      </c>
    </row>
    <row r="1550" spans="6:31" ht="24" customHeight="1">
      <c r="K1550" s="5" t="s">
        <v>1614</v>
      </c>
      <c r="L1550" s="182"/>
      <c r="M1550" s="561"/>
      <c r="N1550" s="568"/>
      <c r="O1550" s="561"/>
      <c r="P1550" s="561"/>
      <c r="Q1550" s="575"/>
      <c r="R1550" s="563"/>
      <c r="W1550" s="4"/>
      <c r="AE1550" s="51">
        <f t="shared" si="220"/>
        <v>0</v>
      </c>
    </row>
    <row r="1551" spans="6:31" ht="24" customHeight="1">
      <c r="H1551" s="1" t="s">
        <v>446</v>
      </c>
      <c r="K1551" s="8">
        <f>SUM(K1547:K1549)</f>
        <v>1338.37</v>
      </c>
      <c r="L1551" s="182"/>
      <c r="M1551" s="561"/>
      <c r="N1551" s="568"/>
      <c r="O1551" s="567" t="s">
        <v>4020</v>
      </c>
      <c r="P1551" s="561"/>
      <c r="Q1551" s="575"/>
      <c r="R1551" s="576" t="s">
        <v>1614</v>
      </c>
      <c r="W1551" s="4"/>
      <c r="AE1551" s="51">
        <f t="shared" si="220"/>
        <v>0</v>
      </c>
    </row>
    <row r="1552" spans="6:31" ht="24" customHeight="1">
      <c r="K1552" s="5" t="s">
        <v>1614</v>
      </c>
      <c r="L1552" s="182"/>
      <c r="M1552" s="561"/>
      <c r="N1552" s="568"/>
      <c r="O1552" s="561"/>
      <c r="P1552" s="561"/>
      <c r="Q1552" s="575"/>
      <c r="R1552" s="570">
        <f>SUM(R1547:R1551)</f>
        <v>1896</v>
      </c>
      <c r="W1552" s="4"/>
      <c r="AE1552" s="51">
        <f t="shared" si="220"/>
        <v>0</v>
      </c>
    </row>
    <row r="1553" spans="6:31" ht="24" customHeight="1">
      <c r="H1553" s="58" t="s">
        <v>561</v>
      </c>
      <c r="I1553" s="36"/>
      <c r="J1553" s="98"/>
      <c r="K1553" s="38">
        <f>(K1551/10)</f>
        <v>133.84</v>
      </c>
      <c r="L1553" s="182"/>
      <c r="W1553" s="4"/>
      <c r="AE1553" s="51">
        <f t="shared" si="220"/>
        <v>0</v>
      </c>
    </row>
    <row r="1554" spans="6:31" ht="24" customHeight="1">
      <c r="H1554" s="1"/>
      <c r="K1554" s="8"/>
      <c r="L1554" s="182"/>
      <c r="W1554" s="4"/>
      <c r="AE1554" s="51">
        <f t="shared" si="220"/>
        <v>0</v>
      </c>
    </row>
    <row r="1555" spans="6:31" ht="24" customHeight="1">
      <c r="H1555" s="1"/>
      <c r="K1555" s="8"/>
      <c r="L1555" s="182"/>
      <c r="W1555" s="4"/>
      <c r="AE1555" s="51">
        <f t="shared" si="220"/>
        <v>0</v>
      </c>
    </row>
    <row r="1556" spans="6:31" ht="24" customHeight="1">
      <c r="F1556" s="171">
        <v>238</v>
      </c>
      <c r="G1556" s="172" t="s">
        <v>2289</v>
      </c>
      <c r="H1556" s="173" t="s">
        <v>595</v>
      </c>
      <c r="I1556" s="174"/>
      <c r="J1556" s="175"/>
      <c r="K1556" s="174"/>
      <c r="L1556" s="182"/>
      <c r="W1556" s="4"/>
      <c r="AE1556" s="51">
        <f t="shared" si="220"/>
        <v>0</v>
      </c>
    </row>
    <row r="1557" spans="6:31" ht="24" customHeight="1">
      <c r="F1557" s="177"/>
      <c r="G1557" s="178"/>
      <c r="H1557" s="179" t="s">
        <v>2005</v>
      </c>
      <c r="I1557" s="180"/>
      <c r="J1557" s="181"/>
      <c r="K1557" s="180"/>
      <c r="L1557" s="197"/>
      <c r="W1557" s="4"/>
      <c r="AE1557" s="51">
        <f t="shared" si="220"/>
        <v>0</v>
      </c>
    </row>
    <row r="1558" spans="6:31" ht="24" customHeight="1">
      <c r="F1558" s="177"/>
      <c r="G1558" s="178"/>
      <c r="H1558" s="183" t="s">
        <v>1614</v>
      </c>
      <c r="I1558" s="180"/>
      <c r="J1558" s="181"/>
      <c r="K1558" s="180"/>
      <c r="W1558" s="4"/>
      <c r="AE1558" s="51">
        <f t="shared" si="220"/>
        <v>0</v>
      </c>
    </row>
    <row r="1559" spans="6:31" ht="24" customHeight="1">
      <c r="F1559" s="184">
        <v>20</v>
      </c>
      <c r="G1559" s="185" t="s">
        <v>1261</v>
      </c>
      <c r="H1559" s="179" t="s">
        <v>4413</v>
      </c>
      <c r="I1559" s="693">
        <f>D40</f>
        <v>116.2</v>
      </c>
      <c r="J1559" s="179" t="s">
        <v>1261</v>
      </c>
      <c r="K1559" s="186">
        <f>(F1559*I1559)</f>
        <v>2324</v>
      </c>
      <c r="W1559" s="4"/>
      <c r="AE1559" s="51">
        <f t="shared" si="220"/>
        <v>0</v>
      </c>
    </row>
    <row r="1560" spans="6:31" ht="24" customHeight="1">
      <c r="F1560" s="177"/>
      <c r="G1560" s="178"/>
      <c r="H1560" s="179" t="s">
        <v>597</v>
      </c>
      <c r="I1560" s="180"/>
      <c r="J1560" s="181"/>
      <c r="K1560" s="179" t="s">
        <v>991</v>
      </c>
      <c r="W1560" s="4"/>
      <c r="AE1560" s="51">
        <f t="shared" si="220"/>
        <v>0</v>
      </c>
    </row>
    <row r="1561" spans="6:31" ht="24" customHeight="1">
      <c r="F1561" s="184">
        <v>50</v>
      </c>
      <c r="G1561" s="185" t="s">
        <v>1675</v>
      </c>
      <c r="H1561" s="179" t="s">
        <v>877</v>
      </c>
      <c r="I1561" s="186">
        <f>C67/1000</f>
        <v>6.04</v>
      </c>
      <c r="J1561" s="179" t="s">
        <v>1675</v>
      </c>
      <c r="K1561" s="186">
        <f>(F1561*I1561)</f>
        <v>302</v>
      </c>
      <c r="W1561" s="4"/>
      <c r="AE1561" s="51">
        <f t="shared" si="220"/>
        <v>0</v>
      </c>
    </row>
    <row r="1562" spans="6:31" ht="24" customHeight="1">
      <c r="F1562" s="184">
        <v>1</v>
      </c>
      <c r="G1562" s="185" t="s">
        <v>454</v>
      </c>
      <c r="H1562" s="179" t="s">
        <v>598</v>
      </c>
      <c r="I1562" s="504">
        <v>75</v>
      </c>
      <c r="J1562" s="179" t="s">
        <v>454</v>
      </c>
      <c r="K1562" s="186">
        <f>(F1562*I1562)</f>
        <v>75</v>
      </c>
      <c r="W1562" s="4"/>
      <c r="AE1562" s="51">
        <f t="shared" si="220"/>
        <v>0</v>
      </c>
    </row>
    <row r="1563" spans="6:31" ht="24" customHeight="1">
      <c r="F1563" s="184">
        <v>1</v>
      </c>
      <c r="G1563" s="185" t="s">
        <v>454</v>
      </c>
      <c r="H1563" s="179" t="s">
        <v>599</v>
      </c>
      <c r="I1563" s="186">
        <f>C38</f>
        <v>40</v>
      </c>
      <c r="J1563" s="179" t="s">
        <v>454</v>
      </c>
      <c r="K1563" s="186">
        <f>(F1563*I1563)</f>
        <v>40</v>
      </c>
      <c r="W1563" s="4"/>
      <c r="AE1563" s="51">
        <f t="shared" si="220"/>
        <v>0</v>
      </c>
    </row>
    <row r="1564" spans="6:31" ht="24" customHeight="1">
      <c r="F1564" s="184">
        <v>2.5</v>
      </c>
      <c r="G1564" s="185" t="s">
        <v>454</v>
      </c>
      <c r="H1564" s="179" t="s">
        <v>600</v>
      </c>
      <c r="I1564" s="186">
        <f>D14</f>
        <v>732</v>
      </c>
      <c r="J1564" s="179" t="s">
        <v>454</v>
      </c>
      <c r="K1564" s="186">
        <f>(F1564*I1564)</f>
        <v>1830</v>
      </c>
      <c r="W1564" s="4"/>
      <c r="AE1564" s="51">
        <f t="shared" si="220"/>
        <v>0</v>
      </c>
    </row>
    <row r="1565" spans="6:31" ht="24" customHeight="1">
      <c r="F1565" s="177"/>
      <c r="G1565" s="185" t="s">
        <v>454</v>
      </c>
      <c r="H1565" s="179" t="s">
        <v>511</v>
      </c>
      <c r="I1565" s="180"/>
      <c r="J1565" s="179" t="s">
        <v>454</v>
      </c>
      <c r="K1565" s="187">
        <v>1.5</v>
      </c>
      <c r="W1565" s="4"/>
      <c r="AE1565" s="51">
        <f t="shared" si="220"/>
        <v>0</v>
      </c>
    </row>
    <row r="1566" spans="6:31" ht="24" customHeight="1">
      <c r="F1566" s="177"/>
      <c r="G1566" s="178"/>
      <c r="H1566" s="180"/>
      <c r="I1566" s="180"/>
      <c r="J1566" s="181"/>
      <c r="K1566" s="183" t="s">
        <v>1614</v>
      </c>
      <c r="W1566" s="4"/>
      <c r="AE1566" s="51">
        <f t="shared" si="220"/>
        <v>0</v>
      </c>
    </row>
    <row r="1567" spans="6:31" ht="24" customHeight="1">
      <c r="F1567" s="177"/>
      <c r="G1567" s="178"/>
      <c r="H1567" s="188" t="s">
        <v>601</v>
      </c>
      <c r="I1567" s="189"/>
      <c r="J1567" s="190"/>
      <c r="K1567" s="191">
        <f>SUM(K1559:K1565)</f>
        <v>4572.5</v>
      </c>
      <c r="W1567" s="4"/>
      <c r="AE1567" s="51">
        <f t="shared" si="220"/>
        <v>0</v>
      </c>
    </row>
    <row r="1568" spans="6:31" ht="24" customHeight="1">
      <c r="F1568" s="177"/>
      <c r="G1568" s="178"/>
      <c r="H1568" s="179"/>
      <c r="I1568" s="180"/>
      <c r="J1568" s="181"/>
      <c r="K1568" s="183" t="s">
        <v>1614</v>
      </c>
      <c r="W1568" s="4"/>
      <c r="AE1568" s="51">
        <f t="shared" si="220"/>
        <v>0</v>
      </c>
    </row>
    <row r="1569" spans="6:31" ht="24" customHeight="1">
      <c r="F1569" s="192"/>
      <c r="G1569" s="193"/>
      <c r="H1569" s="194"/>
      <c r="I1569" s="194"/>
      <c r="J1569" s="195"/>
      <c r="K1569" s="196"/>
      <c r="W1569" s="4"/>
      <c r="AE1569" s="51">
        <f t="shared" si="220"/>
        <v>0</v>
      </c>
    </row>
    <row r="1570" spans="6:31" ht="24" customHeight="1">
      <c r="F1570" s="198" t="s">
        <v>1066</v>
      </c>
      <c r="G1570" s="172" t="s">
        <v>2289</v>
      </c>
      <c r="H1570" s="173" t="s">
        <v>560</v>
      </c>
      <c r="I1570" s="174"/>
      <c r="J1570" s="175"/>
      <c r="K1570" s="174"/>
      <c r="W1570" s="4"/>
      <c r="AE1570" s="51">
        <f t="shared" si="220"/>
        <v>0</v>
      </c>
    </row>
    <row r="1571" spans="6:31" ht="24" customHeight="1">
      <c r="F1571" s="177"/>
      <c r="G1571" s="178"/>
      <c r="H1571" s="179" t="s">
        <v>2171</v>
      </c>
      <c r="I1571" s="180"/>
      <c r="J1571" s="181"/>
      <c r="K1571" s="180"/>
      <c r="W1571" s="4"/>
      <c r="AE1571" s="51">
        <f t="shared" si="220"/>
        <v>0</v>
      </c>
    </row>
    <row r="1572" spans="6:31" ht="24" customHeight="1">
      <c r="F1572" s="177"/>
      <c r="G1572" s="178"/>
      <c r="H1572" s="183" t="s">
        <v>1614</v>
      </c>
      <c r="I1572" s="180"/>
      <c r="J1572" s="181"/>
      <c r="K1572" s="180"/>
      <c r="W1572" s="4"/>
      <c r="AE1572" s="51">
        <f t="shared" si="220"/>
        <v>0</v>
      </c>
    </row>
    <row r="1573" spans="6:31" ht="24" customHeight="1">
      <c r="F1573" s="184">
        <v>1</v>
      </c>
      <c r="G1573" s="185" t="s">
        <v>532</v>
      </c>
      <c r="H1573" s="179" t="s">
        <v>533</v>
      </c>
      <c r="I1573" s="186">
        <f>(C139)</f>
        <v>58000</v>
      </c>
      <c r="J1573" s="179" t="s">
        <v>534</v>
      </c>
      <c r="K1573" s="186">
        <f>(F1573*I1573)/10</f>
        <v>5800</v>
      </c>
      <c r="W1573" s="4"/>
      <c r="AE1573" s="51">
        <f t="shared" si="220"/>
        <v>0</v>
      </c>
    </row>
    <row r="1574" spans="6:31" ht="24" customHeight="1">
      <c r="F1574" s="199">
        <v>0.01</v>
      </c>
      <c r="G1574" s="185" t="s">
        <v>532</v>
      </c>
      <c r="H1574" s="179" t="s">
        <v>194</v>
      </c>
      <c r="I1574" s="186">
        <f>(C143)</f>
        <v>56350</v>
      </c>
      <c r="J1574" s="179" t="s">
        <v>534</v>
      </c>
      <c r="K1574" s="186">
        <f>(F1574*I1574)/10</f>
        <v>56.35</v>
      </c>
      <c r="W1574" s="4"/>
      <c r="AE1574" s="51">
        <f t="shared" si="220"/>
        <v>0</v>
      </c>
    </row>
    <row r="1575" spans="6:31" ht="24" customHeight="1">
      <c r="F1575" s="199">
        <v>3.5</v>
      </c>
      <c r="G1575" s="185" t="s">
        <v>784</v>
      </c>
      <c r="H1575" s="179" t="s">
        <v>535</v>
      </c>
      <c r="I1575" s="186">
        <f>AE38</f>
        <v>821</v>
      </c>
      <c r="J1575" s="179" t="s">
        <v>1422</v>
      </c>
      <c r="K1575" s="186">
        <f>(F1575*I1575)</f>
        <v>2873.5</v>
      </c>
      <c r="W1575" s="4"/>
      <c r="AE1575" s="51">
        <f t="shared" si="220"/>
        <v>0</v>
      </c>
    </row>
    <row r="1576" spans="6:31" ht="24" customHeight="1">
      <c r="F1576" s="184">
        <v>1.3</v>
      </c>
      <c r="G1576" s="185" t="s">
        <v>1675</v>
      </c>
      <c r="H1576" s="179" t="s">
        <v>536</v>
      </c>
      <c r="I1576" s="186">
        <f>C67/1000</f>
        <v>6.04</v>
      </c>
      <c r="J1576" s="179" t="s">
        <v>1675</v>
      </c>
      <c r="K1576" s="186">
        <f>(F1576*I1576)</f>
        <v>7.85</v>
      </c>
      <c r="W1576" s="4"/>
      <c r="AE1576" s="51">
        <f t="shared" si="220"/>
        <v>0</v>
      </c>
    </row>
    <row r="1577" spans="6:31" ht="24" customHeight="1">
      <c r="F1577" s="184">
        <v>0.25</v>
      </c>
      <c r="G1577" s="185" t="s">
        <v>784</v>
      </c>
      <c r="H1577" s="179" t="s">
        <v>537</v>
      </c>
      <c r="I1577" s="186">
        <f>D14</f>
        <v>732</v>
      </c>
      <c r="J1577" s="179" t="s">
        <v>1422</v>
      </c>
      <c r="K1577" s="186">
        <f>(F1577*I1577)</f>
        <v>183</v>
      </c>
      <c r="W1577" s="4"/>
      <c r="AE1577" s="51">
        <f t="shared" si="220"/>
        <v>0</v>
      </c>
    </row>
    <row r="1578" spans="6:31" ht="24" customHeight="1">
      <c r="F1578" s="199"/>
      <c r="G1578" s="185" t="s">
        <v>454</v>
      </c>
      <c r="H1578" s="179" t="s">
        <v>455</v>
      </c>
      <c r="I1578" s="180"/>
      <c r="J1578" s="179" t="s">
        <v>454</v>
      </c>
      <c r="K1578" s="186">
        <f>(F1578*I1578)</f>
        <v>0</v>
      </c>
      <c r="W1578" s="4"/>
      <c r="AE1578" s="51">
        <f t="shared" si="220"/>
        <v>0</v>
      </c>
    </row>
    <row r="1579" spans="6:31" ht="24" customHeight="1">
      <c r="F1579" s="199"/>
      <c r="G1579" s="178"/>
      <c r="H1579" s="180"/>
      <c r="I1579" s="180"/>
      <c r="J1579" s="181"/>
      <c r="K1579" s="183" t="s">
        <v>1614</v>
      </c>
      <c r="W1579" s="4"/>
      <c r="AE1579" s="51">
        <f t="shared" si="220"/>
        <v>0</v>
      </c>
    </row>
    <row r="1580" spans="6:31" ht="24" customHeight="1">
      <c r="F1580" s="199"/>
      <c r="G1580" s="178"/>
      <c r="H1580" s="179" t="s">
        <v>538</v>
      </c>
      <c r="I1580" s="180"/>
      <c r="J1580" s="181"/>
      <c r="K1580" s="186">
        <f>SUM(K1573:K1578)</f>
        <v>8920.7000000000007</v>
      </c>
      <c r="W1580" s="4"/>
      <c r="AE1580" s="51">
        <f t="shared" si="220"/>
        <v>0</v>
      </c>
    </row>
    <row r="1581" spans="6:31" ht="24" customHeight="1">
      <c r="F1581" s="199"/>
      <c r="G1581" s="178"/>
      <c r="H1581" s="180"/>
      <c r="I1581" s="180"/>
      <c r="J1581" s="181"/>
      <c r="K1581" s="183" t="s">
        <v>1614</v>
      </c>
      <c r="W1581" s="4"/>
      <c r="AE1581" s="51">
        <f t="shared" si="220"/>
        <v>0</v>
      </c>
    </row>
    <row r="1582" spans="6:31" ht="24" customHeight="1">
      <c r="F1582" s="200"/>
      <c r="G1582" s="193"/>
      <c r="H1582" s="201" t="s">
        <v>539</v>
      </c>
      <c r="I1582" s="202"/>
      <c r="J1582" s="203"/>
      <c r="K1582" s="204">
        <f>(K1580*10)</f>
        <v>89207</v>
      </c>
      <c r="W1582" s="4"/>
      <c r="AE1582" s="51">
        <f t="shared" si="220"/>
        <v>0</v>
      </c>
    </row>
    <row r="1583" spans="6:31" ht="24" customHeight="1">
      <c r="F1583" s="12"/>
      <c r="K1583" s="5"/>
      <c r="W1583" s="4"/>
      <c r="AE1583" s="51">
        <f t="shared" si="220"/>
        <v>0</v>
      </c>
    </row>
    <row r="1584" spans="6:31" ht="24" customHeight="1">
      <c r="F1584" s="12"/>
      <c r="K1584" s="5"/>
      <c r="W1584" s="4"/>
      <c r="AE1584" s="51">
        <f t="shared" si="220"/>
        <v>0</v>
      </c>
    </row>
    <row r="1585" spans="6:31" ht="24" customHeight="1">
      <c r="F1585" s="12"/>
      <c r="H1585" s="19" t="s">
        <v>540</v>
      </c>
      <c r="K1585" s="5"/>
      <c r="W1585" s="4"/>
      <c r="AE1585" s="51">
        <f t="shared" si="220"/>
        <v>0</v>
      </c>
    </row>
    <row r="1586" spans="6:31" ht="24" customHeight="1">
      <c r="F1586" s="8">
        <v>1</v>
      </c>
      <c r="G1586" s="7" t="s">
        <v>532</v>
      </c>
      <c r="H1586" s="1" t="s">
        <v>541</v>
      </c>
      <c r="I1586">
        <f>C138</f>
        <v>58000</v>
      </c>
      <c r="J1586" s="1" t="s">
        <v>534</v>
      </c>
      <c r="K1586" s="8">
        <f>(F1586*I1586)/10</f>
        <v>5800</v>
      </c>
      <c r="W1586" s="4"/>
      <c r="AE1586" s="51">
        <f t="shared" si="220"/>
        <v>0</v>
      </c>
    </row>
    <row r="1587" spans="6:31" ht="24" customHeight="1">
      <c r="F1587" s="12">
        <v>0.01</v>
      </c>
      <c r="G1587" s="7" t="s">
        <v>532</v>
      </c>
      <c r="H1587" s="1" t="s">
        <v>194</v>
      </c>
      <c r="I1587">
        <f>C143</f>
        <v>56350</v>
      </c>
      <c r="J1587" s="1" t="s">
        <v>534</v>
      </c>
      <c r="K1587" s="8">
        <f>(F1587*I1587)/10</f>
        <v>56.35</v>
      </c>
      <c r="W1587" s="4"/>
      <c r="AE1587" s="51">
        <f t="shared" si="220"/>
        <v>0</v>
      </c>
    </row>
    <row r="1588" spans="6:31" ht="24" customHeight="1">
      <c r="F1588" s="12">
        <v>3.5</v>
      </c>
      <c r="G1588" s="7" t="s">
        <v>784</v>
      </c>
      <c r="H1588" s="1" t="s">
        <v>535</v>
      </c>
      <c r="I1588">
        <f>I1575</f>
        <v>821</v>
      </c>
      <c r="J1588" s="1" t="s">
        <v>1422</v>
      </c>
      <c r="K1588" s="8">
        <f>(F1588*I1588)</f>
        <v>2873.5</v>
      </c>
      <c r="W1588" s="4"/>
      <c r="AE1588" s="51">
        <f t="shared" si="220"/>
        <v>0</v>
      </c>
    </row>
    <row r="1589" spans="6:31" ht="24" customHeight="1">
      <c r="F1589" s="8">
        <v>1.3</v>
      </c>
      <c r="G1589" s="7" t="s">
        <v>1675</v>
      </c>
      <c r="H1589" s="1" t="s">
        <v>536</v>
      </c>
      <c r="I1589">
        <f>C67/1000</f>
        <v>6.04</v>
      </c>
      <c r="J1589" s="1" t="s">
        <v>1675</v>
      </c>
      <c r="K1589" s="8">
        <f>(F1589*I1589)</f>
        <v>7.85</v>
      </c>
      <c r="W1589" s="4"/>
      <c r="AE1589" s="51">
        <f t="shared" si="220"/>
        <v>0</v>
      </c>
    </row>
    <row r="1590" spans="6:31" ht="24" customHeight="1">
      <c r="F1590" s="8">
        <v>0.25</v>
      </c>
      <c r="G1590" s="7" t="s">
        <v>784</v>
      </c>
      <c r="H1590" s="1" t="s">
        <v>537</v>
      </c>
      <c r="I1590">
        <f>D14</f>
        <v>732</v>
      </c>
      <c r="J1590" s="1" t="s">
        <v>1422</v>
      </c>
      <c r="K1590" s="8">
        <f>(F1590*I1590)</f>
        <v>183</v>
      </c>
      <c r="W1590" s="4"/>
      <c r="AE1590" s="51">
        <f t="shared" si="220"/>
        <v>0</v>
      </c>
    </row>
    <row r="1591" spans="6:31" ht="24" customHeight="1">
      <c r="F1591" s="12"/>
      <c r="G1591" s="7" t="s">
        <v>454</v>
      </c>
      <c r="H1591" s="1" t="s">
        <v>455</v>
      </c>
      <c r="J1591" s="1" t="s">
        <v>454</v>
      </c>
      <c r="K1591" s="8">
        <f>(F1591*I1591)</f>
        <v>0</v>
      </c>
      <c r="W1591" s="4"/>
      <c r="AE1591" s="51">
        <f t="shared" si="220"/>
        <v>0</v>
      </c>
    </row>
    <row r="1592" spans="6:31" ht="24" customHeight="1">
      <c r="F1592" s="12"/>
      <c r="K1592" s="5" t="s">
        <v>1614</v>
      </c>
      <c r="W1592" s="4"/>
      <c r="AE1592" s="51">
        <f t="shared" si="220"/>
        <v>0</v>
      </c>
    </row>
    <row r="1593" spans="6:31" ht="24" customHeight="1">
      <c r="F1593" s="12"/>
      <c r="H1593" s="1" t="s">
        <v>538</v>
      </c>
      <c r="K1593" s="8">
        <f>SUM(K1586:K1591)</f>
        <v>8920.7000000000007</v>
      </c>
      <c r="W1593" s="4"/>
      <c r="AE1593" s="51">
        <f t="shared" si="220"/>
        <v>0</v>
      </c>
    </row>
    <row r="1594" spans="6:31" ht="24" customHeight="1">
      <c r="F1594" s="12"/>
      <c r="K1594" s="5" t="s">
        <v>1614</v>
      </c>
      <c r="W1594" s="4"/>
      <c r="AE1594" s="51">
        <f t="shared" si="220"/>
        <v>0</v>
      </c>
    </row>
    <row r="1595" spans="6:31" ht="24" customHeight="1">
      <c r="F1595" s="12" t="s">
        <v>991</v>
      </c>
      <c r="H1595" s="58" t="s">
        <v>539</v>
      </c>
      <c r="I1595" s="36"/>
      <c r="J1595" s="98"/>
      <c r="K1595" s="38">
        <f>(K1593*10)</f>
        <v>89207</v>
      </c>
      <c r="W1595" s="4"/>
      <c r="AE1595" s="51">
        <f t="shared" si="220"/>
        <v>0</v>
      </c>
    </row>
    <row r="1596" spans="6:31" ht="24" customHeight="1">
      <c r="F1596" s="12"/>
      <c r="K1596" s="5" t="s">
        <v>2090</v>
      </c>
      <c r="W1596" s="4"/>
      <c r="AE1596" s="51">
        <f t="shared" si="220"/>
        <v>0</v>
      </c>
    </row>
    <row r="1597" spans="6:31" ht="24" customHeight="1">
      <c r="F1597" s="12"/>
      <c r="H1597" s="1" t="s">
        <v>991</v>
      </c>
      <c r="K1597" s="1" t="s">
        <v>991</v>
      </c>
      <c r="W1597" s="4"/>
      <c r="AE1597" s="51">
        <f t="shared" si="220"/>
        <v>0</v>
      </c>
    </row>
    <row r="1598" spans="6:31" ht="24" customHeight="1">
      <c r="F1598" s="20" t="s">
        <v>542</v>
      </c>
      <c r="G1598" s="7" t="s">
        <v>1941</v>
      </c>
      <c r="H1598" s="1" t="s">
        <v>560</v>
      </c>
      <c r="O1598" s="36" t="s">
        <v>3965</v>
      </c>
      <c r="W1598" s="4"/>
      <c r="AE1598" s="51">
        <f t="shared" ref="AE1598:AE1661" si="222">AG1598</f>
        <v>0</v>
      </c>
    </row>
    <row r="1599" spans="6:31" ht="24" customHeight="1">
      <c r="F1599" s="12"/>
      <c r="H1599" s="1" t="s">
        <v>543</v>
      </c>
      <c r="M1599" s="20" t="s">
        <v>542</v>
      </c>
      <c r="N1599" s="7" t="s">
        <v>1941</v>
      </c>
      <c r="O1599" s="1" t="s">
        <v>560</v>
      </c>
      <c r="Q1599" s="10"/>
      <c r="W1599" s="4"/>
      <c r="AE1599" s="51">
        <f t="shared" si="222"/>
        <v>0</v>
      </c>
    </row>
    <row r="1600" spans="6:31" ht="24" customHeight="1">
      <c r="F1600" s="12"/>
      <c r="H1600" s="5" t="s">
        <v>1614</v>
      </c>
      <c r="M1600" s="12"/>
      <c r="N1600" s="3"/>
      <c r="O1600" s="1" t="s">
        <v>543</v>
      </c>
      <c r="Q1600" s="10"/>
      <c r="W1600" s="4"/>
      <c r="AE1600" s="51">
        <f t="shared" si="222"/>
        <v>0</v>
      </c>
    </row>
    <row r="1601" spans="6:31" ht="24" customHeight="1">
      <c r="F1601" s="8">
        <v>1</v>
      </c>
      <c r="G1601" s="7" t="s">
        <v>532</v>
      </c>
      <c r="H1601" s="1" t="s">
        <v>533</v>
      </c>
      <c r="I1601" s="8">
        <f>(C139)</f>
        <v>58000</v>
      </c>
      <c r="J1601" s="1" t="s">
        <v>534</v>
      </c>
      <c r="K1601" s="8">
        <f>(F1601*I1601)/10</f>
        <v>5800</v>
      </c>
      <c r="L1601">
        <f>K1626+K1630</f>
        <v>393.72</v>
      </c>
      <c r="M1601" s="12"/>
      <c r="N1601" s="3"/>
      <c r="O1601" s="5" t="s">
        <v>1614</v>
      </c>
      <c r="Q1601" s="10"/>
      <c r="W1601" s="4"/>
      <c r="AE1601" s="51">
        <f t="shared" si="222"/>
        <v>0</v>
      </c>
    </row>
    <row r="1602" spans="6:31" ht="24" customHeight="1">
      <c r="F1602" s="12">
        <v>0.01</v>
      </c>
      <c r="G1602" s="7" t="s">
        <v>532</v>
      </c>
      <c r="H1602" s="1" t="s">
        <v>194</v>
      </c>
      <c r="I1602" s="438">
        <f>I1587</f>
        <v>56350</v>
      </c>
      <c r="J1602" s="1" t="s">
        <v>534</v>
      </c>
      <c r="K1602" s="8">
        <f>(F1602*I1602)/10</f>
        <v>56.35</v>
      </c>
      <c r="L1602">
        <f>L1601/3</f>
        <v>131.24</v>
      </c>
      <c r="M1602" s="8">
        <v>1</v>
      </c>
      <c r="N1602" s="7" t="s">
        <v>532</v>
      </c>
      <c r="O1602" s="1" t="s">
        <v>533</v>
      </c>
      <c r="P1602" s="8">
        <f>I1601</f>
        <v>58000</v>
      </c>
      <c r="Q1602" s="1" t="s">
        <v>534</v>
      </c>
      <c r="R1602" s="8">
        <f>(M1602*P1602)/10</f>
        <v>5800</v>
      </c>
      <c r="W1602" s="4"/>
      <c r="AE1602" s="51">
        <f t="shared" si="222"/>
        <v>0</v>
      </c>
    </row>
    <row r="1603" spans="6:31" ht="24" customHeight="1">
      <c r="F1603" s="12">
        <v>3.5</v>
      </c>
      <c r="G1603" s="7" t="s">
        <v>784</v>
      </c>
      <c r="H1603" s="1" t="s">
        <v>535</v>
      </c>
      <c r="I1603" s="8">
        <f>AE38</f>
        <v>821</v>
      </c>
      <c r="J1603" s="1" t="s">
        <v>784</v>
      </c>
      <c r="K1603" s="8">
        <f>(F1603*I1603)</f>
        <v>2873.5</v>
      </c>
      <c r="M1603" s="12">
        <v>0.01</v>
      </c>
      <c r="N1603" s="7" t="s">
        <v>532</v>
      </c>
      <c r="O1603" s="33" t="s">
        <v>4205</v>
      </c>
      <c r="P1603" s="692">
        <f>80000/112*100</f>
        <v>71428.570000000007</v>
      </c>
      <c r="Q1603" s="1" t="s">
        <v>534</v>
      </c>
      <c r="R1603" s="8">
        <f>(M1603*P1603)/10</f>
        <v>71.430000000000007</v>
      </c>
      <c r="W1603" s="4"/>
      <c r="AE1603" s="51">
        <f t="shared" si="222"/>
        <v>0</v>
      </c>
    </row>
    <row r="1604" spans="6:31" ht="24" customHeight="1">
      <c r="F1604" s="12"/>
      <c r="G1604" s="7" t="s">
        <v>454</v>
      </c>
      <c r="H1604" s="1" t="s">
        <v>455</v>
      </c>
      <c r="J1604" s="1" t="s">
        <v>454</v>
      </c>
      <c r="K1604" s="8">
        <v>0</v>
      </c>
      <c r="M1604" s="12">
        <v>3.5</v>
      </c>
      <c r="N1604" s="7" t="s">
        <v>784</v>
      </c>
      <c r="O1604" s="1" t="s">
        <v>535</v>
      </c>
      <c r="P1604" s="8">
        <f>I1603</f>
        <v>821</v>
      </c>
      <c r="Q1604" s="1" t="s">
        <v>784</v>
      </c>
      <c r="R1604" s="8">
        <f>(M1604*P1604)</f>
        <v>2873.5</v>
      </c>
      <c r="W1604" s="4"/>
      <c r="AE1604" s="51">
        <f t="shared" si="222"/>
        <v>0</v>
      </c>
    </row>
    <row r="1605" spans="6:31" ht="24" customHeight="1">
      <c r="K1605" s="5" t="s">
        <v>1614</v>
      </c>
      <c r="M1605" s="12"/>
      <c r="N1605" s="7" t="s">
        <v>454</v>
      </c>
      <c r="O1605" s="1" t="s">
        <v>455</v>
      </c>
      <c r="Q1605" s="1" t="s">
        <v>454</v>
      </c>
      <c r="R1605" s="8">
        <v>0</v>
      </c>
      <c r="W1605" s="4"/>
      <c r="AE1605" s="51">
        <f t="shared" si="222"/>
        <v>0</v>
      </c>
    </row>
    <row r="1606" spans="6:31" ht="24" customHeight="1">
      <c r="H1606" s="1" t="s">
        <v>538</v>
      </c>
      <c r="K1606" s="8">
        <f>SUM(K1601:K1604)</f>
        <v>8729.85</v>
      </c>
      <c r="N1606" s="3"/>
      <c r="Q1606" s="10"/>
      <c r="R1606" s="5" t="s">
        <v>1614</v>
      </c>
      <c r="W1606" s="4"/>
      <c r="AE1606" s="51">
        <f t="shared" si="222"/>
        <v>0</v>
      </c>
    </row>
    <row r="1607" spans="6:31" ht="24" customHeight="1">
      <c r="K1607" s="5" t="s">
        <v>1614</v>
      </c>
      <c r="N1607" s="3"/>
      <c r="O1607" s="1" t="s">
        <v>538</v>
      </c>
      <c r="Q1607" s="10"/>
      <c r="R1607" s="8">
        <f>SUM(R1602:R1605)</f>
        <v>8744.93</v>
      </c>
      <c r="W1607" s="4"/>
      <c r="AE1607" s="51">
        <f t="shared" si="222"/>
        <v>0</v>
      </c>
    </row>
    <row r="1608" spans="6:31" ht="24" customHeight="1">
      <c r="H1608" s="58" t="s">
        <v>539</v>
      </c>
      <c r="I1608" s="36"/>
      <c r="J1608" s="98"/>
      <c r="K1608" s="38">
        <f>(K1606*10)</f>
        <v>87298.5</v>
      </c>
      <c r="N1608" s="3"/>
      <c r="Q1608" s="10"/>
      <c r="R1608" s="5" t="s">
        <v>1614</v>
      </c>
      <c r="W1608" s="4"/>
      <c r="AE1608" s="51">
        <f t="shared" si="222"/>
        <v>0</v>
      </c>
    </row>
    <row r="1609" spans="6:31" ht="24" customHeight="1">
      <c r="H1609" s="1" t="s">
        <v>991</v>
      </c>
      <c r="K1609" s="1" t="s">
        <v>991</v>
      </c>
      <c r="N1609" s="3"/>
      <c r="O1609" s="58" t="s">
        <v>539</v>
      </c>
      <c r="P1609" s="36"/>
      <c r="Q1609" s="98"/>
      <c r="R1609" s="38">
        <f>(R1607*10)</f>
        <v>87449.3</v>
      </c>
      <c r="W1609" s="4"/>
      <c r="AE1609" s="51">
        <f t="shared" si="222"/>
        <v>0</v>
      </c>
    </row>
    <row r="1610" spans="6:31" ht="24" customHeight="1">
      <c r="G1610" s="3" t="s">
        <v>526</v>
      </c>
      <c r="H1610" s="1" t="s">
        <v>560</v>
      </c>
      <c r="K1610" s="1"/>
      <c r="W1610" s="4"/>
      <c r="AE1610" s="51">
        <f t="shared" si="222"/>
        <v>0</v>
      </c>
    </row>
    <row r="1611" spans="6:31" ht="24" customHeight="1">
      <c r="H1611" s="1" t="s">
        <v>1623</v>
      </c>
      <c r="K1611" s="1"/>
      <c r="N1611" s="3" t="s">
        <v>526</v>
      </c>
      <c r="O1611" s="1" t="s">
        <v>560</v>
      </c>
      <c r="Q1611" s="10"/>
      <c r="R1611" s="1"/>
      <c r="W1611" s="4"/>
      <c r="AE1611" s="51">
        <f t="shared" si="222"/>
        <v>0</v>
      </c>
    </row>
    <row r="1612" spans="6:31" ht="24" customHeight="1">
      <c r="F1612" s="12"/>
      <c r="H1612" s="5" t="s">
        <v>1614</v>
      </c>
      <c r="K1612" s="1"/>
      <c r="N1612" s="3"/>
      <c r="O1612" s="1" t="s">
        <v>1623</v>
      </c>
      <c r="Q1612" s="10"/>
      <c r="R1612" s="1"/>
      <c r="W1612" s="4"/>
      <c r="AE1612" s="51">
        <f t="shared" si="222"/>
        <v>0</v>
      </c>
    </row>
    <row r="1613" spans="6:31" ht="24" customHeight="1">
      <c r="F1613" s="8">
        <v>1</v>
      </c>
      <c r="G1613" s="7" t="s">
        <v>532</v>
      </c>
      <c r="H1613" s="1" t="s">
        <v>541</v>
      </c>
      <c r="I1613">
        <f>C138</f>
        <v>58000</v>
      </c>
      <c r="J1613" s="1" t="s">
        <v>534</v>
      </c>
      <c r="K1613" s="8">
        <f>(F1613*I1613)/10</f>
        <v>5800</v>
      </c>
      <c r="M1613" s="12"/>
      <c r="N1613" s="3"/>
      <c r="O1613" s="5" t="s">
        <v>1614</v>
      </c>
      <c r="Q1613" s="10"/>
      <c r="R1613" s="1"/>
      <c r="W1613" s="4"/>
      <c r="AE1613" s="51">
        <f t="shared" si="222"/>
        <v>0</v>
      </c>
    </row>
    <row r="1614" spans="6:31" ht="24" customHeight="1">
      <c r="F1614" s="12">
        <v>0.01</v>
      </c>
      <c r="G1614" s="7" t="s">
        <v>532</v>
      </c>
      <c r="H1614" s="1" t="s">
        <v>194</v>
      </c>
      <c r="I1614">
        <f>C143</f>
        <v>56350</v>
      </c>
      <c r="J1614" s="1" t="s">
        <v>534</v>
      </c>
      <c r="K1614" s="8">
        <f>(F1614*I1614)/10</f>
        <v>56.35</v>
      </c>
      <c r="M1614" s="8">
        <v>1</v>
      </c>
      <c r="N1614" s="7" t="s">
        <v>532</v>
      </c>
      <c r="O1614" s="1" t="s">
        <v>541</v>
      </c>
      <c r="P1614">
        <f>I1613</f>
        <v>58000</v>
      </c>
      <c r="Q1614" s="1" t="s">
        <v>534</v>
      </c>
      <c r="R1614" s="8">
        <f>(M1614*P1614)/10</f>
        <v>5800</v>
      </c>
      <c r="W1614" s="4"/>
      <c r="AE1614" s="51">
        <f t="shared" si="222"/>
        <v>0</v>
      </c>
    </row>
    <row r="1615" spans="6:31" ht="24" customHeight="1">
      <c r="F1615" s="12">
        <v>3.5</v>
      </c>
      <c r="G1615" s="7" t="s">
        <v>784</v>
      </c>
      <c r="H1615" s="1" t="s">
        <v>535</v>
      </c>
      <c r="I1615">
        <f>I1603</f>
        <v>821</v>
      </c>
      <c r="J1615" s="1" t="s">
        <v>784</v>
      </c>
      <c r="K1615" s="8">
        <f>(F1615*I1615)</f>
        <v>2873.5</v>
      </c>
      <c r="M1615" s="12">
        <v>0.01</v>
      </c>
      <c r="N1615" s="7" t="s">
        <v>532</v>
      </c>
      <c r="O1615" s="33" t="str">
        <f>O1603</f>
        <v>BINDING WIRE insulated with PVC as per circular</v>
      </c>
      <c r="P1615">
        <f>P1603</f>
        <v>71428.570000000007</v>
      </c>
      <c r="Q1615" s="1" t="s">
        <v>534</v>
      </c>
      <c r="R1615" s="8">
        <f>(M1615*P1615)/10</f>
        <v>71.430000000000007</v>
      </c>
      <c r="W1615" s="4"/>
      <c r="AE1615" s="51">
        <f t="shared" si="222"/>
        <v>0</v>
      </c>
    </row>
    <row r="1616" spans="6:31" ht="24" customHeight="1">
      <c r="F1616" s="12"/>
      <c r="G1616" s="7" t="s">
        <v>454</v>
      </c>
      <c r="H1616" s="1" t="s">
        <v>455</v>
      </c>
      <c r="J1616" s="1" t="s">
        <v>454</v>
      </c>
      <c r="K1616" s="8">
        <v>0</v>
      </c>
      <c r="M1616" s="12">
        <v>3.5</v>
      </c>
      <c r="N1616" s="7" t="s">
        <v>532</v>
      </c>
      <c r="O1616" s="1" t="s">
        <v>535</v>
      </c>
      <c r="P1616">
        <f>I1615</f>
        <v>821</v>
      </c>
      <c r="Q1616" s="1" t="s">
        <v>784</v>
      </c>
      <c r="R1616" s="8">
        <f>(M1616*P1616)</f>
        <v>2873.5</v>
      </c>
      <c r="W1616" s="4"/>
      <c r="AE1616" s="51">
        <f t="shared" si="222"/>
        <v>0</v>
      </c>
    </row>
    <row r="1617" spans="6:31" ht="24" customHeight="1">
      <c r="K1617" s="5" t="s">
        <v>1614</v>
      </c>
      <c r="M1617" s="12"/>
      <c r="N1617" s="7" t="s">
        <v>532</v>
      </c>
      <c r="O1617" s="1" t="s">
        <v>455</v>
      </c>
      <c r="Q1617" s="1" t="s">
        <v>454</v>
      </c>
      <c r="R1617" s="8">
        <v>0</v>
      </c>
      <c r="W1617" s="4"/>
      <c r="AE1617" s="51">
        <f t="shared" si="222"/>
        <v>0</v>
      </c>
    </row>
    <row r="1618" spans="6:31" ht="24" customHeight="1">
      <c r="H1618" s="1" t="s">
        <v>538</v>
      </c>
      <c r="K1618" s="8">
        <f>SUM(K1613:K1616)</f>
        <v>8729.85</v>
      </c>
      <c r="N1618" s="3"/>
      <c r="Q1618" s="10"/>
      <c r="R1618" s="5" t="s">
        <v>1614</v>
      </c>
      <c r="W1618" s="4"/>
      <c r="AE1618" s="51">
        <f t="shared" si="222"/>
        <v>0</v>
      </c>
    </row>
    <row r="1619" spans="6:31" ht="24" customHeight="1">
      <c r="K1619" s="5" t="s">
        <v>1614</v>
      </c>
      <c r="N1619" s="3"/>
      <c r="O1619" s="1" t="s">
        <v>538</v>
      </c>
      <c r="Q1619" s="10"/>
      <c r="R1619" s="8">
        <f>SUM(R1614:R1617)</f>
        <v>8744.93</v>
      </c>
      <c r="W1619" s="4"/>
      <c r="AE1619" s="51">
        <f t="shared" si="222"/>
        <v>0</v>
      </c>
    </row>
    <row r="1620" spans="6:31" ht="24" customHeight="1">
      <c r="H1620" s="58" t="s">
        <v>539</v>
      </c>
      <c r="I1620" s="36"/>
      <c r="J1620" s="98"/>
      <c r="K1620" s="38">
        <f>(K1618*10)</f>
        <v>87298.5</v>
      </c>
      <c r="N1620" s="3"/>
      <c r="Q1620" s="10"/>
      <c r="R1620" s="5" t="s">
        <v>1614</v>
      </c>
      <c r="W1620" s="4"/>
      <c r="AE1620" s="51">
        <f t="shared" si="222"/>
        <v>0</v>
      </c>
    </row>
    <row r="1621" spans="6:31" ht="24" customHeight="1">
      <c r="H1621" s="1" t="s">
        <v>991</v>
      </c>
      <c r="N1621" s="3"/>
      <c r="O1621" s="58" t="s">
        <v>539</v>
      </c>
      <c r="P1621" s="36"/>
      <c r="Q1621" s="98"/>
      <c r="R1621" s="38">
        <f>(R1619*10)</f>
        <v>87449.3</v>
      </c>
      <c r="W1621" s="4"/>
      <c r="AE1621" s="51">
        <f t="shared" si="222"/>
        <v>0</v>
      </c>
    </row>
    <row r="1622" spans="6:31" ht="24" customHeight="1">
      <c r="F1622" s="24">
        <v>44.1</v>
      </c>
      <c r="G1622" s="7" t="s">
        <v>2289</v>
      </c>
      <c r="H1622" s="1" t="s">
        <v>1624</v>
      </c>
      <c r="W1622" s="4"/>
      <c r="AE1622" s="51">
        <f t="shared" si="222"/>
        <v>0</v>
      </c>
    </row>
    <row r="1623" spans="6:31" ht="24" customHeight="1">
      <c r="H1623" s="1" t="s">
        <v>1625</v>
      </c>
      <c r="R1623" t="s">
        <v>252</v>
      </c>
      <c r="W1623" s="4"/>
      <c r="AE1623" s="51">
        <f t="shared" si="222"/>
        <v>0</v>
      </c>
    </row>
    <row r="1624" spans="6:31" ht="24" customHeight="1">
      <c r="H1624" s="1" t="s">
        <v>1158</v>
      </c>
      <c r="M1624" s="24">
        <v>44.1</v>
      </c>
      <c r="N1624" s="7" t="s">
        <v>2289</v>
      </c>
      <c r="O1624" s="1" t="s">
        <v>1624</v>
      </c>
      <c r="W1624" s="4"/>
      <c r="AE1624" s="51">
        <f t="shared" si="222"/>
        <v>0</v>
      </c>
    </row>
    <row r="1625" spans="6:31" ht="24" customHeight="1">
      <c r="H1625" s="5" t="s">
        <v>1614</v>
      </c>
      <c r="N1625" s="3"/>
      <c r="O1625" s="1" t="s">
        <v>1625</v>
      </c>
      <c r="W1625" s="4"/>
      <c r="AE1625" s="51">
        <f t="shared" si="222"/>
        <v>0</v>
      </c>
    </row>
    <row r="1626" spans="6:31" ht="24" customHeight="1">
      <c r="F1626" s="8">
        <v>3</v>
      </c>
      <c r="G1626" s="7" t="s">
        <v>1804</v>
      </c>
      <c r="H1626" s="1" t="s">
        <v>2081</v>
      </c>
      <c r="I1626" s="8">
        <f>D620</f>
        <v>120.54</v>
      </c>
      <c r="J1626" s="1" t="s">
        <v>1804</v>
      </c>
      <c r="K1626" s="8">
        <f t="shared" ref="K1626:K1631" si="223">(F1626*I1626)</f>
        <v>361.62</v>
      </c>
      <c r="N1626" s="3"/>
      <c r="O1626" s="1" t="s">
        <v>1158</v>
      </c>
      <c r="W1626" s="4"/>
      <c r="AE1626" s="51">
        <f t="shared" si="222"/>
        <v>0</v>
      </c>
    </row>
    <row r="1627" spans="6:31" ht="24" customHeight="1">
      <c r="F1627" s="8">
        <v>1</v>
      </c>
      <c r="G1627" s="7" t="s">
        <v>883</v>
      </c>
      <c r="H1627" s="1" t="s">
        <v>2135</v>
      </c>
      <c r="I1627" s="479">
        <f>(C623)</f>
        <v>76</v>
      </c>
      <c r="J1627" s="1" t="s">
        <v>883</v>
      </c>
      <c r="K1627" s="8">
        <f t="shared" si="223"/>
        <v>76</v>
      </c>
      <c r="N1627" s="3"/>
      <c r="O1627" s="5" t="s">
        <v>1614</v>
      </c>
      <c r="W1627" s="4"/>
      <c r="AE1627" s="51">
        <f t="shared" si="222"/>
        <v>0</v>
      </c>
    </row>
    <row r="1628" spans="6:31" ht="24" customHeight="1">
      <c r="F1628" s="8">
        <v>1</v>
      </c>
      <c r="G1628" s="7" t="s">
        <v>883</v>
      </c>
      <c r="H1628" s="1" t="s">
        <v>2136</v>
      </c>
      <c r="I1628" s="8">
        <f>(C626)</f>
        <v>83.4</v>
      </c>
      <c r="J1628" s="1" t="s">
        <v>883</v>
      </c>
      <c r="K1628" s="8">
        <f t="shared" si="223"/>
        <v>83.4</v>
      </c>
      <c r="M1628" s="8">
        <v>3</v>
      </c>
      <c r="N1628" s="7" t="s">
        <v>1804</v>
      </c>
      <c r="O1628" s="1" t="s">
        <v>2081</v>
      </c>
      <c r="P1628">
        <f>I1626</f>
        <v>120.54</v>
      </c>
      <c r="Q1628" t="str">
        <f>J1628</f>
        <v>NO.</v>
      </c>
      <c r="R1628">
        <f t="shared" ref="R1628:R1633" si="224">P1628*M1628</f>
        <v>361.62</v>
      </c>
      <c r="W1628" s="4"/>
      <c r="AE1628" s="51">
        <f t="shared" si="222"/>
        <v>0</v>
      </c>
    </row>
    <row r="1629" spans="6:31" ht="24" customHeight="1">
      <c r="F1629" s="8">
        <v>2</v>
      </c>
      <c r="G1629" s="7" t="s">
        <v>883</v>
      </c>
      <c r="H1629" s="1" t="s">
        <v>2137</v>
      </c>
      <c r="I1629" s="8">
        <f>C597</f>
        <v>21.6</v>
      </c>
      <c r="J1629" s="1" t="s">
        <v>883</v>
      </c>
      <c r="K1629" s="8">
        <f t="shared" si="223"/>
        <v>43.2</v>
      </c>
      <c r="M1629" s="8">
        <v>1</v>
      </c>
      <c r="N1629" s="7" t="s">
        <v>883</v>
      </c>
      <c r="O1629" s="1" t="s">
        <v>2135</v>
      </c>
      <c r="P1629" s="606">
        <v>76.78</v>
      </c>
      <c r="Q1629" t="str">
        <f>J1629</f>
        <v>NO.</v>
      </c>
      <c r="R1629">
        <f t="shared" si="224"/>
        <v>76.78</v>
      </c>
      <c r="W1629" s="4"/>
      <c r="AE1629" s="51">
        <f t="shared" si="222"/>
        <v>0</v>
      </c>
    </row>
    <row r="1630" spans="6:31" ht="24" customHeight="1">
      <c r="F1630" s="8">
        <v>1</v>
      </c>
      <c r="G1630" s="7" t="s">
        <v>883</v>
      </c>
      <c r="H1630" s="1" t="s">
        <v>2138</v>
      </c>
      <c r="I1630" s="8">
        <f>(C696)</f>
        <v>32.1</v>
      </c>
      <c r="J1630" s="1" t="s">
        <v>883</v>
      </c>
      <c r="K1630" s="8">
        <f t="shared" si="223"/>
        <v>32.1</v>
      </c>
      <c r="M1630" s="8">
        <v>1</v>
      </c>
      <c r="N1630" s="7" t="s">
        <v>883</v>
      </c>
      <c r="O1630" s="1" t="s">
        <v>2136</v>
      </c>
      <c r="P1630">
        <f>I1628</f>
        <v>83.4</v>
      </c>
      <c r="Q1630" t="str">
        <f>J1630</f>
        <v>NO.</v>
      </c>
      <c r="R1630">
        <f t="shared" si="224"/>
        <v>83.4</v>
      </c>
      <c r="W1630" s="4"/>
      <c r="AE1630" s="51">
        <f t="shared" si="222"/>
        <v>0</v>
      </c>
    </row>
    <row r="1631" spans="6:31" ht="24" customHeight="1">
      <c r="F1631" s="8">
        <v>0.5</v>
      </c>
      <c r="G1631" s="7" t="s">
        <v>883</v>
      </c>
      <c r="H1631" s="1" t="s">
        <v>2139</v>
      </c>
      <c r="I1631" s="8">
        <f>(C15)</f>
        <v>821</v>
      </c>
      <c r="J1631" s="1" t="s">
        <v>883</v>
      </c>
      <c r="K1631" s="8">
        <f t="shared" si="223"/>
        <v>410.5</v>
      </c>
      <c r="M1631" s="38">
        <v>2</v>
      </c>
      <c r="N1631" s="403" t="s">
        <v>1050</v>
      </c>
      <c r="O1631" s="694" t="s">
        <v>4414</v>
      </c>
      <c r="P1631" s="606">
        <v>12</v>
      </c>
      <c r="Q1631" t="str">
        <f>J1631</f>
        <v>NO.</v>
      </c>
      <c r="R1631">
        <f t="shared" si="224"/>
        <v>24</v>
      </c>
      <c r="W1631" s="4"/>
      <c r="AE1631" s="51">
        <f t="shared" si="222"/>
        <v>0</v>
      </c>
    </row>
    <row r="1632" spans="6:31" ht="24" customHeight="1">
      <c r="G1632" s="7" t="s">
        <v>454</v>
      </c>
      <c r="H1632" s="1" t="s">
        <v>616</v>
      </c>
      <c r="J1632" s="1" t="s">
        <v>454</v>
      </c>
      <c r="K1632" s="8"/>
      <c r="M1632" s="8">
        <v>1</v>
      </c>
      <c r="N1632" s="558" t="s">
        <v>1050</v>
      </c>
      <c r="O1632" s="1" t="s">
        <v>2138</v>
      </c>
      <c r="P1632">
        <f>I1630</f>
        <v>32.1</v>
      </c>
      <c r="Q1632" t="str">
        <f>J1632</f>
        <v>L.S</v>
      </c>
      <c r="R1632">
        <f t="shared" si="224"/>
        <v>32.1</v>
      </c>
      <c r="W1632" s="4"/>
      <c r="AE1632" s="51">
        <f t="shared" si="222"/>
        <v>0</v>
      </c>
    </row>
    <row r="1633" spans="6:31" ht="24" customHeight="1">
      <c r="H1633" s="1" t="s">
        <v>22</v>
      </c>
      <c r="M1633" s="8">
        <v>0.5</v>
      </c>
      <c r="N1633" s="558" t="s">
        <v>1050</v>
      </c>
      <c r="O1633" s="1" t="s">
        <v>2139</v>
      </c>
      <c r="P1633">
        <f>I1631</f>
        <v>821</v>
      </c>
      <c r="R1633">
        <f t="shared" si="224"/>
        <v>410.5</v>
      </c>
      <c r="W1633" s="4"/>
      <c r="AE1633" s="51">
        <f t="shared" si="222"/>
        <v>0</v>
      </c>
    </row>
    <row r="1634" spans="6:31" ht="24" customHeight="1">
      <c r="K1634" s="5" t="s">
        <v>1614</v>
      </c>
      <c r="N1634" s="558" t="s">
        <v>1050</v>
      </c>
      <c r="O1634" s="1" t="s">
        <v>616</v>
      </c>
      <c r="P1634">
        <f>I1634</f>
        <v>0</v>
      </c>
      <c r="W1634" s="4"/>
      <c r="AE1634" s="51">
        <f t="shared" si="222"/>
        <v>0</v>
      </c>
    </row>
    <row r="1635" spans="6:31" ht="24" customHeight="1">
      <c r="H1635" s="1" t="s">
        <v>1340</v>
      </c>
      <c r="K1635" s="8">
        <f>SUM(K1626:K1632)</f>
        <v>1006.82</v>
      </c>
      <c r="O1635" s="1" t="s">
        <v>22</v>
      </c>
      <c r="R1635">
        <f>26.98+4.7</f>
        <v>31.68</v>
      </c>
      <c r="W1635" s="4"/>
      <c r="AE1635" s="51">
        <f t="shared" si="222"/>
        <v>0</v>
      </c>
    </row>
    <row r="1636" spans="6:31" ht="24" customHeight="1">
      <c r="F1636" s="1" t="s">
        <v>991</v>
      </c>
      <c r="W1636" s="4"/>
      <c r="AE1636" s="51">
        <f t="shared" si="222"/>
        <v>0</v>
      </c>
    </row>
    <row r="1637" spans="6:31" ht="24" customHeight="1">
      <c r="K1637" s="5" t="s">
        <v>1614</v>
      </c>
      <c r="O1637" s="1" t="s">
        <v>1340</v>
      </c>
      <c r="R1637" s="36">
        <f>SUM(R1628:R1636)</f>
        <v>1020.08</v>
      </c>
      <c r="W1637" s="4"/>
      <c r="AE1637" s="51">
        <f t="shared" si="222"/>
        <v>0</v>
      </c>
    </row>
    <row r="1638" spans="6:31" ht="24" customHeight="1">
      <c r="H1638" s="58" t="s">
        <v>1572</v>
      </c>
      <c r="I1638" s="36"/>
      <c r="J1638" s="98"/>
      <c r="K1638" s="38">
        <f>(K1635/3)</f>
        <v>335.61</v>
      </c>
      <c r="W1638" s="4"/>
      <c r="AE1638" s="51">
        <f t="shared" si="222"/>
        <v>0</v>
      </c>
    </row>
    <row r="1639" spans="6:31" ht="24" customHeight="1">
      <c r="H1639" s="1"/>
      <c r="K1639" s="5" t="s">
        <v>2090</v>
      </c>
      <c r="N1639" s="3"/>
      <c r="Q1639" s="10"/>
      <c r="R1639" s="5" t="s">
        <v>1614</v>
      </c>
      <c r="W1639" s="4"/>
      <c r="AE1639" s="51">
        <f t="shared" si="222"/>
        <v>0</v>
      </c>
    </row>
    <row r="1640" spans="6:31" ht="24" customHeight="1">
      <c r="F1640" s="2" t="s">
        <v>1341</v>
      </c>
      <c r="H1640" s="1" t="s">
        <v>16</v>
      </c>
      <c r="N1640" s="3"/>
      <c r="O1640" s="58" t="s">
        <v>1572</v>
      </c>
      <c r="P1640" s="36"/>
      <c r="Q1640" s="98"/>
      <c r="R1640" s="38">
        <f>(R1637/3)</f>
        <v>340.03</v>
      </c>
      <c r="S1640" s="50">
        <f>310*3</f>
        <v>930</v>
      </c>
      <c r="T1640">
        <f>S1640-R1637</f>
        <v>-90.08</v>
      </c>
      <c r="W1640" s="4"/>
      <c r="AE1640" s="51">
        <f t="shared" si="222"/>
        <v>0</v>
      </c>
    </row>
    <row r="1641" spans="6:31" ht="24" customHeight="1">
      <c r="H1641" s="1" t="s">
        <v>17</v>
      </c>
      <c r="N1641" s="3"/>
      <c r="O1641" s="1"/>
      <c r="Q1641" s="10"/>
      <c r="R1641" s="5" t="s">
        <v>2090</v>
      </c>
      <c r="W1641" s="4"/>
      <c r="AE1641" s="51">
        <f t="shared" si="222"/>
        <v>0</v>
      </c>
    </row>
    <row r="1642" spans="6:31" ht="24" customHeight="1">
      <c r="H1642" s="1" t="s">
        <v>2071</v>
      </c>
      <c r="W1642" s="4"/>
      <c r="AE1642" s="51">
        <f t="shared" si="222"/>
        <v>0</v>
      </c>
    </row>
    <row r="1643" spans="6:31" ht="24" customHeight="1">
      <c r="H1643" s="5" t="s">
        <v>1614</v>
      </c>
      <c r="W1643" s="4"/>
      <c r="AE1643" s="51">
        <f t="shared" si="222"/>
        <v>0</v>
      </c>
    </row>
    <row r="1644" spans="6:31" ht="24" customHeight="1">
      <c r="F1644" s="8">
        <v>0.15</v>
      </c>
      <c r="G1644" s="7" t="s">
        <v>884</v>
      </c>
      <c r="H1644" s="1" t="s">
        <v>2072</v>
      </c>
      <c r="I1644" s="8">
        <f>(C70)</f>
        <v>1118.04</v>
      </c>
      <c r="J1644" s="1" t="s">
        <v>884</v>
      </c>
      <c r="K1644" s="8">
        <f>(F1644*I1644)</f>
        <v>167.71</v>
      </c>
      <c r="W1644" s="4"/>
      <c r="AE1644" s="51">
        <f t="shared" si="222"/>
        <v>0</v>
      </c>
    </row>
    <row r="1645" spans="6:31" ht="24" customHeight="1">
      <c r="F1645" s="15">
        <v>8.6499999999999994E-2</v>
      </c>
      <c r="G1645" s="7" t="s">
        <v>876</v>
      </c>
      <c r="H1645" s="1" t="s">
        <v>877</v>
      </c>
      <c r="I1645" s="8">
        <f>(C67)</f>
        <v>6040</v>
      </c>
      <c r="J1645" s="1" t="s">
        <v>876</v>
      </c>
      <c r="K1645" s="8">
        <f>(F1645*I1645)</f>
        <v>522.46</v>
      </c>
      <c r="W1645" s="4"/>
      <c r="AE1645" s="51">
        <f t="shared" si="222"/>
        <v>0</v>
      </c>
    </row>
    <row r="1646" spans="6:31" ht="24" customHeight="1">
      <c r="F1646" s="8">
        <v>1.6</v>
      </c>
      <c r="G1646" s="7" t="s">
        <v>784</v>
      </c>
      <c r="H1646" s="1" t="s">
        <v>2044</v>
      </c>
      <c r="I1646" s="8">
        <f>(C10)</f>
        <v>947</v>
      </c>
      <c r="J1646" s="1" t="s">
        <v>784</v>
      </c>
      <c r="K1646" s="8">
        <f>(F1646*I1646)</f>
        <v>1515.2</v>
      </c>
      <c r="W1646" s="4"/>
      <c r="AE1646" s="51">
        <f t="shared" si="222"/>
        <v>0</v>
      </c>
    </row>
    <row r="1647" spans="6:31" ht="24" customHeight="1">
      <c r="F1647" s="8">
        <v>0.5</v>
      </c>
      <c r="G1647" s="7" t="s">
        <v>784</v>
      </c>
      <c r="H1647" s="1" t="s">
        <v>1936</v>
      </c>
      <c r="I1647" s="8">
        <f>(C12)</f>
        <v>618</v>
      </c>
      <c r="J1647" s="1" t="s">
        <v>784</v>
      </c>
      <c r="K1647" s="8">
        <f>(F1647*I1647)</f>
        <v>309</v>
      </c>
      <c r="W1647" s="4"/>
      <c r="AE1647" s="51">
        <f t="shared" si="222"/>
        <v>0</v>
      </c>
    </row>
    <row r="1648" spans="6:31" ht="24" customHeight="1">
      <c r="F1648" s="8">
        <v>1.1000000000000001</v>
      </c>
      <c r="G1648" s="7" t="s">
        <v>784</v>
      </c>
      <c r="H1648" s="1" t="s">
        <v>324</v>
      </c>
      <c r="I1648" s="8">
        <f>(C13)</f>
        <v>507</v>
      </c>
      <c r="J1648" s="1" t="s">
        <v>784</v>
      </c>
      <c r="K1648" s="8">
        <f>(F1648*I1648)</f>
        <v>557.70000000000005</v>
      </c>
      <c r="W1648" s="4"/>
      <c r="AE1648" s="51">
        <f t="shared" si="222"/>
        <v>0</v>
      </c>
    </row>
    <row r="1649" spans="6:31" ht="24" customHeight="1">
      <c r="G1649" s="7" t="s">
        <v>454</v>
      </c>
      <c r="H1649" s="1" t="s">
        <v>455</v>
      </c>
      <c r="I1649" s="1" t="s">
        <v>991</v>
      </c>
      <c r="J1649" s="1" t="s">
        <v>454</v>
      </c>
      <c r="K1649" s="8">
        <v>0</v>
      </c>
      <c r="W1649" s="4"/>
      <c r="AE1649" s="51">
        <f t="shared" si="222"/>
        <v>0</v>
      </c>
    </row>
    <row r="1650" spans="6:31" ht="24" customHeight="1">
      <c r="K1650" s="5" t="s">
        <v>1614</v>
      </c>
      <c r="W1650" s="4"/>
      <c r="AE1650" s="51">
        <f t="shared" si="222"/>
        <v>0</v>
      </c>
    </row>
    <row r="1651" spans="6:31" ht="24" customHeight="1">
      <c r="H1651" s="1" t="s">
        <v>446</v>
      </c>
      <c r="K1651" s="8">
        <f>SUM(K1644:K1649)</f>
        <v>3072.07</v>
      </c>
      <c r="W1651" s="4"/>
      <c r="AE1651" s="51">
        <f t="shared" si="222"/>
        <v>0</v>
      </c>
    </row>
    <row r="1652" spans="6:31" ht="24" customHeight="1">
      <c r="K1652" s="5" t="s">
        <v>1614</v>
      </c>
      <c r="W1652" s="4"/>
      <c r="AE1652" s="51">
        <f t="shared" si="222"/>
        <v>0</v>
      </c>
    </row>
    <row r="1653" spans="6:31" ht="24" customHeight="1">
      <c r="H1653" s="58" t="s">
        <v>561</v>
      </c>
      <c r="I1653" s="36"/>
      <c r="J1653" s="98"/>
      <c r="K1653" s="38">
        <f>(K1651/10)</f>
        <v>307.20999999999998</v>
      </c>
      <c r="W1653" s="4"/>
      <c r="AE1653" s="51">
        <f t="shared" si="222"/>
        <v>0</v>
      </c>
    </row>
    <row r="1654" spans="6:31" ht="24" customHeight="1">
      <c r="K1654" s="5" t="s">
        <v>2090</v>
      </c>
      <c r="W1654" s="4"/>
      <c r="AE1654" s="51">
        <f t="shared" si="222"/>
        <v>0</v>
      </c>
    </row>
    <row r="1655" spans="6:31" ht="24" customHeight="1">
      <c r="F1655" s="2" t="s">
        <v>2073</v>
      </c>
      <c r="G1655" s="7" t="s">
        <v>2289</v>
      </c>
      <c r="H1655" s="1" t="s">
        <v>2074</v>
      </c>
      <c r="W1655" s="4"/>
      <c r="AE1655" s="51">
        <f t="shared" si="222"/>
        <v>0</v>
      </c>
    </row>
    <row r="1656" spans="6:31" ht="24" customHeight="1">
      <c r="H1656" s="1" t="s">
        <v>1234</v>
      </c>
      <c r="W1656" s="4"/>
      <c r="AE1656" s="51">
        <f t="shared" si="222"/>
        <v>0</v>
      </c>
    </row>
    <row r="1657" spans="6:31" ht="24" customHeight="1">
      <c r="H1657" s="1" t="s">
        <v>1235</v>
      </c>
      <c r="J1657" s="1" t="s">
        <v>991</v>
      </c>
      <c r="W1657" s="4"/>
      <c r="AE1657" s="51">
        <f t="shared" si="222"/>
        <v>0</v>
      </c>
    </row>
    <row r="1658" spans="6:31" ht="24" customHeight="1">
      <c r="H1658" s="1" t="s">
        <v>1127</v>
      </c>
      <c r="W1658" s="4"/>
      <c r="AE1658" s="51">
        <f t="shared" si="222"/>
        <v>0</v>
      </c>
    </row>
    <row r="1659" spans="6:31" ht="24" customHeight="1">
      <c r="H1659" s="1" t="s">
        <v>1044</v>
      </c>
      <c r="W1659" s="4"/>
      <c r="AE1659" s="51">
        <f t="shared" si="222"/>
        <v>0</v>
      </c>
    </row>
    <row r="1660" spans="6:31" ht="24" customHeight="1">
      <c r="H1660" s="1" t="s">
        <v>1845</v>
      </c>
      <c r="W1660" s="4"/>
      <c r="AE1660" s="51">
        <f t="shared" si="222"/>
        <v>0</v>
      </c>
    </row>
    <row r="1661" spans="6:31" ht="24" customHeight="1">
      <c r="H1661" s="1" t="s">
        <v>282</v>
      </c>
      <c r="W1661" s="4"/>
      <c r="AE1661" s="51">
        <f t="shared" si="222"/>
        <v>0</v>
      </c>
    </row>
    <row r="1662" spans="6:31" ht="24" customHeight="1">
      <c r="H1662" s="1" t="s">
        <v>283</v>
      </c>
      <c r="W1662" s="4"/>
      <c r="AE1662" s="51">
        <f t="shared" ref="AE1662:AE1695" si="225">AG1662</f>
        <v>0</v>
      </c>
    </row>
    <row r="1663" spans="6:31" ht="24" customHeight="1">
      <c r="H1663" s="1" t="s">
        <v>284</v>
      </c>
      <c r="W1663" s="4"/>
      <c r="AE1663" s="51">
        <f t="shared" si="225"/>
        <v>0</v>
      </c>
    </row>
    <row r="1664" spans="6:31" ht="24" customHeight="1">
      <c r="H1664" s="5" t="s">
        <v>2090</v>
      </c>
      <c r="W1664" s="4"/>
      <c r="AE1664" s="51">
        <f t="shared" si="225"/>
        <v>0</v>
      </c>
    </row>
    <row r="1665" spans="6:31" ht="24" customHeight="1">
      <c r="W1665" s="4"/>
      <c r="AE1665" s="51">
        <f t="shared" si="225"/>
        <v>0</v>
      </c>
    </row>
    <row r="1666" spans="6:31" ht="24" customHeight="1">
      <c r="F1666" s="8">
        <v>1</v>
      </c>
      <c r="G1666" s="7" t="s">
        <v>841</v>
      </c>
      <c r="H1666" s="1" t="s">
        <v>3583</v>
      </c>
      <c r="I1666" s="483">
        <v>45.72</v>
      </c>
      <c r="J1666" s="1" t="s">
        <v>841</v>
      </c>
      <c r="K1666" s="8">
        <f>(F1666*I1666)</f>
        <v>45.72</v>
      </c>
      <c r="W1666" s="4"/>
      <c r="AE1666" s="51">
        <f t="shared" si="225"/>
        <v>0</v>
      </c>
    </row>
    <row r="1667" spans="6:31" ht="24" customHeight="1">
      <c r="F1667" s="8">
        <v>1</v>
      </c>
      <c r="G1667" s="7" t="s">
        <v>286</v>
      </c>
      <c r="H1667" s="1" t="s">
        <v>1176</v>
      </c>
      <c r="I1667" s="483">
        <v>5</v>
      </c>
      <c r="J1667" s="1" t="s">
        <v>286</v>
      </c>
      <c r="K1667" s="8">
        <f>(F1667*I1667)</f>
        <v>5</v>
      </c>
      <c r="W1667" s="4"/>
      <c r="AE1667" s="51">
        <f t="shared" si="225"/>
        <v>0</v>
      </c>
    </row>
    <row r="1668" spans="6:31" ht="24" customHeight="1">
      <c r="G1668" s="7" t="s">
        <v>454</v>
      </c>
      <c r="H1668" s="1" t="s">
        <v>512</v>
      </c>
      <c r="J1668" s="1" t="s">
        <v>454</v>
      </c>
      <c r="K1668" s="8">
        <v>7.28</v>
      </c>
      <c r="W1668" s="4"/>
      <c r="AE1668" s="51">
        <f t="shared" si="225"/>
        <v>0</v>
      </c>
    </row>
    <row r="1669" spans="6:31" ht="24" customHeight="1">
      <c r="K1669" s="5" t="s">
        <v>1614</v>
      </c>
      <c r="W1669" s="4"/>
      <c r="AE1669" s="51">
        <f t="shared" si="225"/>
        <v>0</v>
      </c>
    </row>
    <row r="1670" spans="6:31" ht="24" customHeight="1">
      <c r="H1670" s="2" t="s">
        <v>1669</v>
      </c>
      <c r="K1670" s="8">
        <f>SUM(K1666:K1668)</f>
        <v>58</v>
      </c>
      <c r="W1670" s="4"/>
      <c r="AE1670" s="51">
        <f t="shared" si="225"/>
        <v>0</v>
      </c>
    </row>
    <row r="1671" spans="6:31" ht="24" customHeight="1">
      <c r="K1671" s="5" t="s">
        <v>2090</v>
      </c>
      <c r="W1671" s="4"/>
      <c r="AE1671" s="51">
        <f t="shared" si="225"/>
        <v>0</v>
      </c>
    </row>
    <row r="1672" spans="6:31" ht="24" customHeight="1">
      <c r="F1672" s="2" t="s">
        <v>1670</v>
      </c>
      <c r="G1672" s="7" t="s">
        <v>2289</v>
      </c>
      <c r="H1672" s="1" t="s">
        <v>770</v>
      </c>
      <c r="W1672" s="4"/>
      <c r="AE1672" s="51">
        <f t="shared" si="225"/>
        <v>0</v>
      </c>
    </row>
    <row r="1673" spans="6:31" ht="24" customHeight="1">
      <c r="H1673" s="1" t="s">
        <v>406</v>
      </c>
      <c r="W1673" s="4"/>
      <c r="AE1673" s="51">
        <f t="shared" si="225"/>
        <v>0</v>
      </c>
    </row>
    <row r="1674" spans="6:31" ht="24" customHeight="1">
      <c r="H1674" s="1" t="s">
        <v>407</v>
      </c>
      <c r="W1674" s="4"/>
      <c r="AE1674" s="51">
        <f t="shared" si="225"/>
        <v>0</v>
      </c>
    </row>
    <row r="1675" spans="6:31" ht="24" customHeight="1">
      <c r="H1675" s="1" t="s">
        <v>404</v>
      </c>
      <c r="W1675" s="4"/>
      <c r="AE1675" s="51">
        <f t="shared" si="225"/>
        <v>0</v>
      </c>
    </row>
    <row r="1676" spans="6:31" ht="24" customHeight="1">
      <c r="H1676" s="1" t="s">
        <v>1792</v>
      </c>
      <c r="W1676" s="4"/>
      <c r="AE1676" s="51">
        <f t="shared" si="225"/>
        <v>0</v>
      </c>
    </row>
    <row r="1677" spans="6:31" ht="24" customHeight="1">
      <c r="H1677" s="5" t="s">
        <v>1614</v>
      </c>
      <c r="I1677" s="5" t="s">
        <v>1614</v>
      </c>
      <c r="W1677" s="4"/>
      <c r="AE1677" s="51">
        <f t="shared" si="225"/>
        <v>0</v>
      </c>
    </row>
    <row r="1678" spans="6:31" ht="24" customHeight="1">
      <c r="F1678" s="8">
        <v>1</v>
      </c>
      <c r="G1678" s="7" t="s">
        <v>1793</v>
      </c>
      <c r="H1678" s="1" t="s">
        <v>1579</v>
      </c>
      <c r="I1678" s="483">
        <v>85</v>
      </c>
      <c r="J1678" s="1" t="s">
        <v>1422</v>
      </c>
      <c r="K1678" s="8">
        <f>(F1678*I1678)</f>
        <v>85</v>
      </c>
      <c r="W1678" s="4"/>
      <c r="AE1678" s="51">
        <f t="shared" si="225"/>
        <v>0</v>
      </c>
    </row>
    <row r="1679" spans="6:31" ht="24" customHeight="1">
      <c r="G1679" s="7" t="s">
        <v>454</v>
      </c>
      <c r="H1679" s="1" t="s">
        <v>1580</v>
      </c>
      <c r="J1679" s="1" t="s">
        <v>454</v>
      </c>
      <c r="K1679" s="8">
        <v>7.5</v>
      </c>
      <c r="W1679" s="4"/>
      <c r="AE1679" s="51">
        <f t="shared" si="225"/>
        <v>0</v>
      </c>
    </row>
    <row r="1680" spans="6:31" ht="24" customHeight="1">
      <c r="G1680" s="7" t="s">
        <v>454</v>
      </c>
      <c r="H1680" s="1" t="s">
        <v>634</v>
      </c>
      <c r="J1680" s="1" t="s">
        <v>454</v>
      </c>
      <c r="K1680" s="8">
        <f>1.75+0.75</f>
        <v>2.5</v>
      </c>
      <c r="W1680" s="4"/>
      <c r="AE1680" s="51">
        <f t="shared" si="225"/>
        <v>0</v>
      </c>
    </row>
    <row r="1681" spans="6:31" ht="24" customHeight="1">
      <c r="H1681" s="1" t="s">
        <v>635</v>
      </c>
      <c r="K1681" s="5" t="s">
        <v>1614</v>
      </c>
      <c r="W1681" s="4"/>
      <c r="AE1681" s="51">
        <f t="shared" si="225"/>
        <v>0</v>
      </c>
    </row>
    <row r="1682" spans="6:31" ht="24" customHeight="1">
      <c r="H1682" s="2" t="s">
        <v>1669</v>
      </c>
      <c r="K1682" s="8">
        <f>SUM(K1678:K1680)</f>
        <v>95</v>
      </c>
      <c r="W1682" s="4"/>
      <c r="AE1682" s="51">
        <f t="shared" si="225"/>
        <v>0</v>
      </c>
    </row>
    <row r="1683" spans="6:31" ht="24" customHeight="1">
      <c r="K1683" s="5" t="s">
        <v>2090</v>
      </c>
      <c r="W1683" s="4"/>
      <c r="AE1683" s="51">
        <f t="shared" si="225"/>
        <v>0</v>
      </c>
    </row>
    <row r="1684" spans="6:31" ht="24" customHeight="1">
      <c r="F1684" s="2" t="s">
        <v>636</v>
      </c>
      <c r="G1684" s="7" t="s">
        <v>2289</v>
      </c>
      <c r="H1684" s="1" t="s">
        <v>548</v>
      </c>
      <c r="W1684" s="4"/>
      <c r="AE1684" s="51">
        <f t="shared" si="225"/>
        <v>0</v>
      </c>
    </row>
    <row r="1685" spans="6:31" ht="24" customHeight="1">
      <c r="H1685" s="1" t="s">
        <v>637</v>
      </c>
      <c r="K1685" s="1" t="s">
        <v>991</v>
      </c>
      <c r="W1685" s="4"/>
      <c r="AE1685" s="51">
        <f t="shared" si="225"/>
        <v>0</v>
      </c>
    </row>
    <row r="1686" spans="6:31" ht="24" customHeight="1">
      <c r="H1686" s="5" t="s">
        <v>1614</v>
      </c>
      <c r="W1686" s="4"/>
      <c r="AE1686" s="51">
        <f t="shared" si="225"/>
        <v>0</v>
      </c>
    </row>
    <row r="1687" spans="6:31" ht="24" customHeight="1">
      <c r="F1687" s="8">
        <v>1</v>
      </c>
      <c r="G1687" s="7" t="s">
        <v>1793</v>
      </c>
      <c r="H1687" s="1" t="s">
        <v>638</v>
      </c>
      <c r="I1687" s="483">
        <v>50</v>
      </c>
      <c r="J1687" s="1" t="s">
        <v>1422</v>
      </c>
      <c r="K1687" s="8">
        <f>(F1687*I1687)</f>
        <v>50</v>
      </c>
      <c r="W1687" s="4"/>
      <c r="AE1687" s="51">
        <f t="shared" si="225"/>
        <v>0</v>
      </c>
    </row>
    <row r="1688" spans="6:31" ht="24" customHeight="1">
      <c r="G1688" s="7" t="s">
        <v>454</v>
      </c>
      <c r="H1688" s="1" t="s">
        <v>639</v>
      </c>
      <c r="J1688" s="1" t="s">
        <v>454</v>
      </c>
      <c r="K1688" s="8">
        <v>5</v>
      </c>
      <c r="W1688" s="4"/>
      <c r="AE1688" s="51">
        <f t="shared" si="225"/>
        <v>0</v>
      </c>
    </row>
    <row r="1689" spans="6:31" ht="24" customHeight="1">
      <c r="K1689" s="5" t="s">
        <v>1614</v>
      </c>
      <c r="W1689" s="4"/>
      <c r="AE1689" s="51">
        <f t="shared" si="225"/>
        <v>0</v>
      </c>
    </row>
    <row r="1690" spans="6:31" ht="24" customHeight="1">
      <c r="H1690" s="2" t="s">
        <v>640</v>
      </c>
      <c r="K1690" s="8">
        <f>SUM(K1686:K1688)</f>
        <v>55</v>
      </c>
      <c r="W1690" s="4"/>
      <c r="AE1690" s="51">
        <f t="shared" si="225"/>
        <v>0</v>
      </c>
    </row>
    <row r="1691" spans="6:31" ht="24" customHeight="1">
      <c r="K1691" s="5" t="s">
        <v>2090</v>
      </c>
      <c r="W1691" s="4"/>
      <c r="AE1691" s="51">
        <f t="shared" si="225"/>
        <v>0</v>
      </c>
    </row>
    <row r="1692" spans="6:31" ht="24" customHeight="1">
      <c r="F1692" s="2" t="s">
        <v>2186</v>
      </c>
      <c r="G1692" s="7" t="s">
        <v>2289</v>
      </c>
      <c r="H1692" s="1" t="s">
        <v>549</v>
      </c>
      <c r="W1692" s="4"/>
      <c r="AE1692" s="51">
        <f t="shared" si="225"/>
        <v>0</v>
      </c>
    </row>
    <row r="1693" spans="6:31" ht="24" customHeight="1">
      <c r="H1693" s="5" t="s">
        <v>1614</v>
      </c>
      <c r="I1693" s="5" t="s">
        <v>1614</v>
      </c>
      <c r="W1693" s="4"/>
      <c r="AE1693" s="51">
        <f t="shared" si="225"/>
        <v>0</v>
      </c>
    </row>
    <row r="1694" spans="6:31" ht="24" customHeight="1">
      <c r="F1694" s="8">
        <v>1</v>
      </c>
      <c r="G1694" s="7" t="s">
        <v>1793</v>
      </c>
      <c r="H1694" s="1" t="s">
        <v>2187</v>
      </c>
      <c r="I1694" s="483">
        <v>1.2</v>
      </c>
      <c r="J1694" s="1" t="s">
        <v>1422</v>
      </c>
      <c r="K1694" s="8">
        <f>(F1694*I1694)</f>
        <v>1.2</v>
      </c>
      <c r="W1694" s="4"/>
      <c r="AE1694" s="51">
        <f t="shared" si="225"/>
        <v>0</v>
      </c>
    </row>
    <row r="1695" spans="6:31" ht="24" customHeight="1">
      <c r="G1695" s="7" t="s">
        <v>454</v>
      </c>
      <c r="H1695" s="1" t="s">
        <v>639</v>
      </c>
      <c r="J1695" s="1" t="s">
        <v>454</v>
      </c>
      <c r="K1695" s="8">
        <f>K1694*0.25</f>
        <v>0.3</v>
      </c>
      <c r="W1695" s="4"/>
      <c r="AE1695" s="51">
        <f t="shared" si="225"/>
        <v>0</v>
      </c>
    </row>
    <row r="1696" spans="6:31" ht="24" customHeight="1">
      <c r="K1696" s="5" t="s">
        <v>1614</v>
      </c>
      <c r="W1696" s="4"/>
    </row>
    <row r="1697" spans="6:23" ht="24" customHeight="1">
      <c r="H1697" s="2" t="s">
        <v>640</v>
      </c>
      <c r="K1697" s="8">
        <f>SUM(K1692:K1695)</f>
        <v>1.5</v>
      </c>
      <c r="W1697" s="4"/>
    </row>
    <row r="1698" spans="6:23" ht="24" customHeight="1">
      <c r="F1698" s="1" t="s">
        <v>991</v>
      </c>
      <c r="K1698" s="5" t="s">
        <v>1614</v>
      </c>
      <c r="W1698" s="4"/>
    </row>
    <row r="1699" spans="6:23" ht="24" customHeight="1">
      <c r="F1699" s="24">
        <v>50.1</v>
      </c>
      <c r="G1699" s="7" t="s">
        <v>2289</v>
      </c>
      <c r="H1699" s="1" t="s">
        <v>2203</v>
      </c>
      <c r="W1699" s="4"/>
    </row>
    <row r="1700" spans="6:23" ht="24" customHeight="1">
      <c r="H1700" s="1" t="s">
        <v>14</v>
      </c>
      <c r="W1700" s="4"/>
    </row>
    <row r="1701" spans="6:23" ht="24" customHeight="1">
      <c r="H1701" s="1" t="s">
        <v>43</v>
      </c>
      <c r="W1701" s="4"/>
    </row>
    <row r="1702" spans="6:23" ht="24" customHeight="1">
      <c r="H1702" s="1" t="s">
        <v>44</v>
      </c>
      <c r="W1702" s="4"/>
    </row>
    <row r="1703" spans="6:23" ht="24" customHeight="1">
      <c r="H1703" s="1" t="s">
        <v>45</v>
      </c>
      <c r="W1703" s="4"/>
    </row>
    <row r="1704" spans="6:23" ht="24" customHeight="1">
      <c r="H1704" s="5" t="s">
        <v>1614</v>
      </c>
      <c r="I1704" s="5" t="s">
        <v>1614</v>
      </c>
      <c r="W1704" s="4"/>
    </row>
    <row r="1705" spans="6:23" ht="24" customHeight="1">
      <c r="F1705" s="8">
        <v>9</v>
      </c>
      <c r="G1705" s="7" t="s">
        <v>2189</v>
      </c>
      <c r="H1705" s="1" t="s">
        <v>1602</v>
      </c>
      <c r="I1705" s="8">
        <f>C73</f>
        <v>1822.71</v>
      </c>
      <c r="J1705" s="1" t="s">
        <v>2189</v>
      </c>
      <c r="K1705" s="8">
        <f>(F1705*I1705)</f>
        <v>16404.39</v>
      </c>
      <c r="W1705" s="4"/>
    </row>
    <row r="1706" spans="6:23" ht="24" customHeight="1">
      <c r="F1706" s="8">
        <v>4.5</v>
      </c>
      <c r="G1706" s="7" t="s">
        <v>2189</v>
      </c>
      <c r="H1706" s="1" t="s">
        <v>1603</v>
      </c>
      <c r="I1706" s="8">
        <f>K32</f>
        <v>4986.96</v>
      </c>
      <c r="J1706" s="1" t="s">
        <v>2189</v>
      </c>
      <c r="K1706" s="8">
        <f>(F1706*I1706)</f>
        <v>22441.32</v>
      </c>
      <c r="W1706" s="4"/>
    </row>
    <row r="1707" spans="6:23" ht="24" customHeight="1">
      <c r="F1707" s="8">
        <v>1.8</v>
      </c>
      <c r="G1707" s="7" t="s">
        <v>569</v>
      </c>
      <c r="H1707" s="1" t="s">
        <v>1604</v>
      </c>
      <c r="I1707" s="8">
        <f>C11</f>
        <v>884</v>
      </c>
      <c r="J1707" s="1" t="s">
        <v>1422</v>
      </c>
      <c r="K1707" s="8">
        <f>(F1707*I1707)</f>
        <v>1591.2</v>
      </c>
      <c r="W1707" s="4"/>
    </row>
    <row r="1708" spans="6:23" ht="24" customHeight="1">
      <c r="F1708" s="8">
        <v>17.7</v>
      </c>
      <c r="G1708" s="7" t="s">
        <v>569</v>
      </c>
      <c r="H1708" s="1" t="s">
        <v>838</v>
      </c>
      <c r="I1708" s="8">
        <f>C12</f>
        <v>618</v>
      </c>
      <c r="J1708" s="1" t="s">
        <v>1422</v>
      </c>
      <c r="K1708" s="8">
        <f>(F1708*I1708)</f>
        <v>10938.6</v>
      </c>
      <c r="W1708" s="4"/>
    </row>
    <row r="1709" spans="6:23" ht="24" customHeight="1">
      <c r="F1709" s="8">
        <v>14.1</v>
      </c>
      <c r="G1709" s="7" t="s">
        <v>569</v>
      </c>
      <c r="H1709" s="1" t="s">
        <v>1395</v>
      </c>
      <c r="I1709" s="8">
        <f>C13</f>
        <v>507</v>
      </c>
      <c r="J1709" s="1" t="s">
        <v>1422</v>
      </c>
      <c r="K1709" s="8">
        <f>(F1709*I1709)</f>
        <v>7148.7</v>
      </c>
      <c r="W1709" s="4"/>
    </row>
    <row r="1710" spans="6:23" ht="24" customHeight="1">
      <c r="K1710" s="5" t="s">
        <v>1614</v>
      </c>
      <c r="W1710" s="4"/>
    </row>
    <row r="1711" spans="6:23" ht="24" customHeight="1">
      <c r="H1711" s="2" t="s">
        <v>1605</v>
      </c>
      <c r="K1711" s="8">
        <f>SUM(K1705:K1709)</f>
        <v>58524.21</v>
      </c>
      <c r="W1711" s="4"/>
    </row>
    <row r="1712" spans="6:23" ht="24" customHeight="1">
      <c r="K1712" s="5" t="s">
        <v>1614</v>
      </c>
      <c r="W1712" s="4"/>
    </row>
    <row r="1713" spans="6:23" ht="24" customHeight="1">
      <c r="H1713" s="2" t="s">
        <v>1606</v>
      </c>
      <c r="K1713" s="38">
        <f>(K1711/10)</f>
        <v>5852.42</v>
      </c>
      <c r="W1713" s="4"/>
    </row>
    <row r="1714" spans="6:23" ht="24" customHeight="1">
      <c r="K1714" s="5" t="s">
        <v>2090</v>
      </c>
      <c r="W1714" s="4"/>
    </row>
    <row r="1715" spans="6:23" ht="24" customHeight="1">
      <c r="W1715" s="4"/>
    </row>
    <row r="1716" spans="6:23" ht="24" customHeight="1">
      <c r="G1716" s="7" t="s">
        <v>686</v>
      </c>
      <c r="H1716" s="1" t="s">
        <v>1168</v>
      </c>
      <c r="W1716" s="4"/>
    </row>
    <row r="1717" spans="6:23" ht="24" customHeight="1">
      <c r="H1717" s="1" t="s">
        <v>611</v>
      </c>
      <c r="W1717" s="4"/>
    </row>
    <row r="1718" spans="6:23" ht="24" customHeight="1">
      <c r="H1718" s="5" t="s">
        <v>1614</v>
      </c>
      <c r="I1718" s="5" t="s">
        <v>1614</v>
      </c>
      <c r="W1718" s="4"/>
    </row>
    <row r="1719" spans="6:23" ht="24" customHeight="1">
      <c r="W1719" s="4"/>
    </row>
    <row r="1720" spans="6:23" ht="24" customHeight="1">
      <c r="F1720" s="12">
        <v>0.314</v>
      </c>
      <c r="G1720" s="7" t="s">
        <v>2189</v>
      </c>
      <c r="H1720" s="1" t="s">
        <v>447</v>
      </c>
      <c r="I1720" s="8">
        <f>K1713</f>
        <v>5852.42</v>
      </c>
      <c r="J1720" s="1" t="s">
        <v>2189</v>
      </c>
      <c r="K1720" s="8">
        <f>(F1720*I1720)</f>
        <v>1837.66</v>
      </c>
      <c r="W1720" s="4"/>
    </row>
    <row r="1721" spans="6:23" ht="24" customHeight="1">
      <c r="F1721" s="8">
        <v>18</v>
      </c>
      <c r="G1721" s="7" t="s">
        <v>569</v>
      </c>
      <c r="H1721" s="604" t="s">
        <v>4415</v>
      </c>
      <c r="I1721" s="479">
        <v>41.87</v>
      </c>
      <c r="J1721" s="1" t="s">
        <v>1422</v>
      </c>
      <c r="K1721" s="8">
        <f>(F1721*I1721)</f>
        <v>753.66</v>
      </c>
      <c r="W1721" s="4"/>
    </row>
    <row r="1722" spans="6:23" ht="24" customHeight="1">
      <c r="F1722" s="8">
        <v>18</v>
      </c>
      <c r="G1722" s="7" t="s">
        <v>569</v>
      </c>
      <c r="H1722" s="1" t="s">
        <v>545</v>
      </c>
      <c r="I1722" s="8">
        <v>1</v>
      </c>
      <c r="J1722" s="1" t="s">
        <v>1422</v>
      </c>
      <c r="K1722" s="8">
        <f>(F1722*I1722)</f>
        <v>18</v>
      </c>
      <c r="W1722" s="4"/>
    </row>
    <row r="1723" spans="6:23" ht="24" customHeight="1">
      <c r="F1723" s="8">
        <v>18</v>
      </c>
      <c r="G1723" s="7" t="s">
        <v>569</v>
      </c>
      <c r="H1723" s="1" t="s">
        <v>546</v>
      </c>
      <c r="I1723" s="8">
        <v>2</v>
      </c>
      <c r="J1723" s="1" t="s">
        <v>1422</v>
      </c>
      <c r="K1723" s="8">
        <f>(F1723*I1723)</f>
        <v>36</v>
      </c>
      <c r="W1723" s="4"/>
    </row>
    <row r="1724" spans="6:23" ht="24" customHeight="1">
      <c r="K1724" s="5" t="s">
        <v>1614</v>
      </c>
      <c r="W1724" s="4"/>
    </row>
    <row r="1725" spans="6:23" ht="24" customHeight="1">
      <c r="H1725" s="2" t="s">
        <v>1984</v>
      </c>
      <c r="K1725" s="8">
        <f>SUM(K1719:K1723)</f>
        <v>2645.32</v>
      </c>
      <c r="W1725" s="4"/>
    </row>
    <row r="1726" spans="6:23" ht="24" customHeight="1">
      <c r="K1726" s="5" t="s">
        <v>1614</v>
      </c>
      <c r="W1726" s="4"/>
    </row>
    <row r="1727" spans="6:23" ht="24" customHeight="1">
      <c r="H1727" s="2" t="s">
        <v>1985</v>
      </c>
      <c r="K1727" s="38">
        <f>(K1725/6.28)</f>
        <v>421.23</v>
      </c>
      <c r="W1727" s="4"/>
    </row>
    <row r="1728" spans="6:23" ht="24" customHeight="1">
      <c r="K1728" s="5" t="s">
        <v>2090</v>
      </c>
      <c r="W1728" s="4"/>
    </row>
    <row r="1729" spans="6:23" ht="24" customHeight="1">
      <c r="F1729" s="1" t="s">
        <v>991</v>
      </c>
      <c r="H1729" s="1" t="s">
        <v>745</v>
      </c>
      <c r="W1729" s="4"/>
    </row>
    <row r="1730" spans="6:23" ht="24" customHeight="1">
      <c r="H1730" s="5" t="s">
        <v>1614</v>
      </c>
      <c r="W1730" s="4"/>
    </row>
    <row r="1731" spans="6:23" ht="24" customHeight="1">
      <c r="F1731" s="12">
        <v>0.01</v>
      </c>
      <c r="G1731" s="7" t="s">
        <v>2189</v>
      </c>
      <c r="H1731" s="1" t="s">
        <v>447</v>
      </c>
      <c r="I1731" s="8">
        <f>K1713</f>
        <v>5852.42</v>
      </c>
      <c r="J1731" s="1" t="s">
        <v>2189</v>
      </c>
      <c r="K1731" s="8">
        <f>ROUND(F1731*I1731,2)</f>
        <v>58.52</v>
      </c>
      <c r="W1731" s="4"/>
    </row>
    <row r="1732" spans="6:23" ht="24" customHeight="1">
      <c r="F1732" s="8">
        <v>0.01</v>
      </c>
      <c r="G1732" s="7" t="s">
        <v>1364</v>
      </c>
      <c r="H1732" s="1" t="s">
        <v>746</v>
      </c>
      <c r="I1732" s="6" t="s">
        <v>668</v>
      </c>
      <c r="K1732" s="8">
        <v>1.2</v>
      </c>
      <c r="W1732" s="4"/>
    </row>
    <row r="1733" spans="6:23" ht="24" customHeight="1">
      <c r="I1733" s="32"/>
      <c r="K1733" s="5" t="s">
        <v>1614</v>
      </c>
      <c r="W1733" s="4"/>
    </row>
    <row r="1734" spans="6:23" ht="24" customHeight="1">
      <c r="H1734" s="2" t="s">
        <v>754</v>
      </c>
      <c r="K1734" s="8">
        <f>SUM(K1728:K1732)</f>
        <v>59.72</v>
      </c>
      <c r="W1734" s="4"/>
    </row>
    <row r="1735" spans="6:23" ht="24" customHeight="1">
      <c r="K1735" s="5" t="s">
        <v>1614</v>
      </c>
      <c r="W1735" s="4"/>
    </row>
    <row r="1736" spans="6:23" ht="24" customHeight="1">
      <c r="H1736" s="2" t="s">
        <v>2213</v>
      </c>
      <c r="K1736" s="8">
        <f>K1734/0.01</f>
        <v>5972</v>
      </c>
      <c r="W1736" s="4"/>
    </row>
    <row r="1737" spans="6:23" ht="24" customHeight="1">
      <c r="K1737" s="5" t="s">
        <v>2090</v>
      </c>
      <c r="W1737" s="4"/>
    </row>
    <row r="1738" spans="6:23" ht="24" customHeight="1">
      <c r="F1738" s="2" t="s">
        <v>2214</v>
      </c>
      <c r="G1738" s="7" t="s">
        <v>686</v>
      </c>
      <c r="H1738" s="1" t="s">
        <v>1168</v>
      </c>
      <c r="W1738" s="4"/>
    </row>
    <row r="1739" spans="6:23" ht="24" customHeight="1">
      <c r="H1739" s="33" t="s">
        <v>612</v>
      </c>
      <c r="W1739" s="4"/>
    </row>
    <row r="1740" spans="6:23" ht="24" customHeight="1">
      <c r="H1740" s="5" t="s">
        <v>1614</v>
      </c>
      <c r="I1740" s="5" t="s">
        <v>1614</v>
      </c>
      <c r="W1740" s="4"/>
    </row>
    <row r="1741" spans="6:23" ht="24" customHeight="1">
      <c r="F1741" s="12">
        <v>0.40500000000000003</v>
      </c>
      <c r="G1741" s="7" t="s">
        <v>2189</v>
      </c>
      <c r="H1741" s="1" t="s">
        <v>447</v>
      </c>
      <c r="I1741" s="8">
        <f>K1736</f>
        <v>5972</v>
      </c>
      <c r="J1741" s="1" t="s">
        <v>2189</v>
      </c>
      <c r="K1741" s="8">
        <f>(F1741*I1741)</f>
        <v>2418.66</v>
      </c>
      <c r="W1741" s="4"/>
    </row>
    <row r="1742" spans="6:23" ht="24" customHeight="1">
      <c r="F1742" s="1" t="s">
        <v>991</v>
      </c>
      <c r="G1742" s="7" t="s">
        <v>991</v>
      </c>
      <c r="H1742" s="1" t="s">
        <v>1678</v>
      </c>
      <c r="I1742" s="6" t="s">
        <v>668</v>
      </c>
      <c r="K1742" s="1" t="s">
        <v>991</v>
      </c>
      <c r="W1742" s="4"/>
    </row>
    <row r="1743" spans="6:23" ht="24" customHeight="1">
      <c r="K1743" s="5" t="s">
        <v>1614</v>
      </c>
      <c r="W1743" s="4"/>
    </row>
    <row r="1744" spans="6:23" ht="24" customHeight="1">
      <c r="H1744" s="2" t="s">
        <v>1679</v>
      </c>
      <c r="K1744" s="8">
        <f>SUM(K1738:K1742)</f>
        <v>2418.66</v>
      </c>
      <c r="W1744" s="4"/>
    </row>
    <row r="1745" spans="6:23" ht="24" customHeight="1">
      <c r="K1745" s="5" t="s">
        <v>1614</v>
      </c>
      <c r="W1745" s="4"/>
    </row>
    <row r="1746" spans="6:23" ht="24" customHeight="1">
      <c r="H1746" s="2" t="s">
        <v>1680</v>
      </c>
      <c r="K1746" s="38">
        <f>K1744/9</f>
        <v>268.74</v>
      </c>
      <c r="W1746" s="4"/>
    </row>
    <row r="1747" spans="6:23" ht="24" customHeight="1">
      <c r="K1747" s="5" t="s">
        <v>2090</v>
      </c>
      <c r="W1747" s="4"/>
    </row>
    <row r="1748" spans="6:23" ht="24" customHeight="1">
      <c r="F1748" s="2" t="s">
        <v>1429</v>
      </c>
      <c r="H1748" s="1" t="s">
        <v>474</v>
      </c>
      <c r="W1748" s="4"/>
    </row>
    <row r="1749" spans="6:23" ht="24" customHeight="1">
      <c r="H1749" s="5" t="s">
        <v>1614</v>
      </c>
      <c r="W1749" s="4"/>
    </row>
    <row r="1750" spans="6:23" ht="24" customHeight="1">
      <c r="F1750" s="8">
        <v>4.32</v>
      </c>
      <c r="G1750" s="7" t="s">
        <v>884</v>
      </c>
      <c r="H1750" s="1" t="s">
        <v>361</v>
      </c>
      <c r="I1750" s="8">
        <f>C61</f>
        <v>106.25</v>
      </c>
      <c r="J1750" s="1" t="s">
        <v>884</v>
      </c>
      <c r="K1750" s="8">
        <f t="shared" ref="K1750:K1757" si="226">(F1750*I1750)</f>
        <v>459</v>
      </c>
      <c r="W1750" s="4"/>
    </row>
    <row r="1751" spans="6:23" ht="24" customHeight="1">
      <c r="F1751" s="8">
        <v>1.44</v>
      </c>
      <c r="G1751" s="7" t="s">
        <v>884</v>
      </c>
      <c r="H1751" s="1" t="s">
        <v>475</v>
      </c>
      <c r="I1751" s="483">
        <v>69.099999999999994</v>
      </c>
      <c r="J1751" s="1" t="s">
        <v>884</v>
      </c>
      <c r="K1751" s="8">
        <f t="shared" si="226"/>
        <v>99.5</v>
      </c>
      <c r="W1751" s="4"/>
    </row>
    <row r="1752" spans="6:23" ht="24" customHeight="1">
      <c r="F1752" s="8">
        <v>1.44</v>
      </c>
      <c r="G1752" s="7" t="s">
        <v>884</v>
      </c>
      <c r="H1752" s="1" t="s">
        <v>476</v>
      </c>
      <c r="I1752" s="8">
        <f>C35</f>
        <v>494.11</v>
      </c>
      <c r="J1752" s="1" t="s">
        <v>884</v>
      </c>
      <c r="K1752" s="8">
        <f t="shared" si="226"/>
        <v>711.52</v>
      </c>
      <c r="W1752" s="4"/>
    </row>
    <row r="1753" spans="6:23" ht="24" customHeight="1">
      <c r="F1753" s="8">
        <v>1.44</v>
      </c>
      <c r="G1753" s="7" t="s">
        <v>884</v>
      </c>
      <c r="H1753" s="1" t="s">
        <v>477</v>
      </c>
      <c r="I1753" s="8">
        <f>C78</f>
        <v>1977.76</v>
      </c>
      <c r="J1753" s="1" t="s">
        <v>884</v>
      </c>
      <c r="K1753" s="8">
        <f t="shared" si="226"/>
        <v>2847.97</v>
      </c>
      <c r="W1753" s="4"/>
    </row>
    <row r="1754" spans="6:23" ht="24" customHeight="1">
      <c r="F1754" s="8">
        <v>2.88</v>
      </c>
      <c r="G1754" s="7" t="s">
        <v>884</v>
      </c>
      <c r="H1754" s="1" t="s">
        <v>478</v>
      </c>
      <c r="I1754" s="479">
        <v>10</v>
      </c>
      <c r="J1754" s="1" t="s">
        <v>884</v>
      </c>
      <c r="K1754" s="8">
        <f t="shared" si="226"/>
        <v>28.8</v>
      </c>
      <c r="W1754" s="4"/>
    </row>
    <row r="1755" spans="6:23" ht="24" customHeight="1">
      <c r="F1755" s="8">
        <v>20</v>
      </c>
      <c r="G1755" s="7" t="s">
        <v>262</v>
      </c>
      <c r="H1755" s="1" t="s">
        <v>1654</v>
      </c>
      <c r="I1755" s="483">
        <v>46.1</v>
      </c>
      <c r="J1755" s="1" t="s">
        <v>262</v>
      </c>
      <c r="K1755" s="8">
        <f t="shared" si="226"/>
        <v>922</v>
      </c>
      <c r="W1755" s="4"/>
    </row>
    <row r="1756" spans="6:23" ht="24" customHeight="1">
      <c r="F1756" s="8">
        <v>42</v>
      </c>
      <c r="G1756" s="7" t="s">
        <v>2234</v>
      </c>
      <c r="H1756" s="1" t="s">
        <v>5618</v>
      </c>
      <c r="I1756" s="51">
        <v>17.5</v>
      </c>
      <c r="J1756" s="1" t="s">
        <v>2234</v>
      </c>
      <c r="K1756" s="8">
        <f t="shared" si="226"/>
        <v>735</v>
      </c>
      <c r="W1756" s="4"/>
    </row>
    <row r="1757" spans="6:23" ht="24" customHeight="1">
      <c r="F1757" s="8">
        <v>4.32</v>
      </c>
      <c r="G1757" s="7" t="s">
        <v>884</v>
      </c>
      <c r="H1757" s="1" t="s">
        <v>1646</v>
      </c>
      <c r="I1757" s="8">
        <f>C26</f>
        <v>36.950000000000003</v>
      </c>
      <c r="J1757" s="1" t="s">
        <v>884</v>
      </c>
      <c r="K1757" s="8">
        <f t="shared" si="226"/>
        <v>159.62</v>
      </c>
      <c r="W1757" s="4"/>
    </row>
    <row r="1758" spans="6:23" ht="24" customHeight="1">
      <c r="F1758" s="2" t="s">
        <v>747</v>
      </c>
      <c r="H1758" s="1" t="s">
        <v>1038</v>
      </c>
      <c r="K1758" s="8">
        <v>2000</v>
      </c>
      <c r="W1758" s="4"/>
    </row>
    <row r="1759" spans="6:23" ht="24" customHeight="1">
      <c r="K1759" s="5" t="s">
        <v>1614</v>
      </c>
      <c r="W1759" s="4"/>
    </row>
    <row r="1760" spans="6:23" ht="24" customHeight="1">
      <c r="H1760" s="1" t="s">
        <v>1039</v>
      </c>
      <c r="K1760" s="8">
        <f>SUM(K1750:K1758)</f>
        <v>7963.41</v>
      </c>
      <c r="W1760" s="4"/>
    </row>
    <row r="1761" spans="6:23" ht="24" customHeight="1">
      <c r="K1761" s="5" t="s">
        <v>1614</v>
      </c>
      <c r="W1761" s="4"/>
    </row>
    <row r="1762" spans="6:23" ht="24" customHeight="1">
      <c r="H1762" s="1" t="s">
        <v>1425</v>
      </c>
      <c r="K1762" s="38">
        <f>K1760/20</f>
        <v>398.17</v>
      </c>
      <c r="W1762" s="4"/>
    </row>
    <row r="1763" spans="6:23" ht="24" customHeight="1">
      <c r="K1763" s="5" t="s">
        <v>2090</v>
      </c>
      <c r="W1763" s="4"/>
    </row>
    <row r="1764" spans="6:23" ht="24" customHeight="1">
      <c r="W1764" s="4"/>
    </row>
    <row r="1765" spans="6:23" ht="24" customHeight="1">
      <c r="F1765" s="2" t="s">
        <v>1040</v>
      </c>
      <c r="H1765" s="1" t="s">
        <v>1339</v>
      </c>
      <c r="W1765" s="4"/>
    </row>
    <row r="1766" spans="6:23" ht="24" customHeight="1">
      <c r="H1766" s="5" t="s">
        <v>1614</v>
      </c>
      <c r="W1766" s="4"/>
    </row>
    <row r="1767" spans="6:23" ht="24" customHeight="1">
      <c r="F1767" s="8">
        <v>0.1</v>
      </c>
      <c r="G1767" s="7" t="s">
        <v>884</v>
      </c>
      <c r="H1767" s="1" t="s">
        <v>361</v>
      </c>
      <c r="I1767" s="8">
        <f>K90</f>
        <v>212.5</v>
      </c>
      <c r="J1767" s="1" t="s">
        <v>884</v>
      </c>
      <c r="K1767" s="8">
        <f t="shared" ref="K1767:K1772" si="227">(F1767*I1767)</f>
        <v>21.25</v>
      </c>
      <c r="W1767" s="4"/>
    </row>
    <row r="1768" spans="6:23" ht="24" customHeight="1">
      <c r="F1768" s="8">
        <v>6.3</v>
      </c>
      <c r="G1768" s="7" t="s">
        <v>2234</v>
      </c>
      <c r="H1768" s="1" t="s">
        <v>6177</v>
      </c>
      <c r="I1768" s="51">
        <v>34.6</v>
      </c>
      <c r="J1768" s="1" t="s">
        <v>2234</v>
      </c>
      <c r="K1768" s="8">
        <f t="shared" si="227"/>
        <v>217.98</v>
      </c>
      <c r="W1768" s="4"/>
    </row>
    <row r="1769" spans="6:23" ht="24" customHeight="1">
      <c r="F1769" s="8">
        <v>6.3</v>
      </c>
      <c r="G1769" s="7" t="s">
        <v>2234</v>
      </c>
      <c r="H1769" s="1" t="s">
        <v>1159</v>
      </c>
      <c r="I1769" s="438">
        <f>I1756</f>
        <v>17.5</v>
      </c>
      <c r="J1769" s="1" t="s">
        <v>2234</v>
      </c>
      <c r="K1769" s="8">
        <f t="shared" si="227"/>
        <v>110.25</v>
      </c>
      <c r="W1769" s="4"/>
    </row>
    <row r="1770" spans="6:23" ht="24" customHeight="1">
      <c r="F1770" s="8">
        <v>3.15</v>
      </c>
      <c r="G1770" s="7" t="s">
        <v>236</v>
      </c>
      <c r="H1770" s="1" t="s">
        <v>647</v>
      </c>
      <c r="I1770" s="8">
        <f>C198</f>
        <v>40.65</v>
      </c>
      <c r="J1770" s="1" t="s">
        <v>236</v>
      </c>
      <c r="K1770" s="8">
        <f t="shared" si="227"/>
        <v>128.05000000000001</v>
      </c>
      <c r="L1770" t="s">
        <v>185</v>
      </c>
      <c r="W1770" s="4"/>
    </row>
    <row r="1771" spans="6:23" ht="24" customHeight="1">
      <c r="F1771" s="8">
        <v>0.25</v>
      </c>
      <c r="G1771" s="7" t="s">
        <v>1793</v>
      </c>
      <c r="H1771" s="1" t="s">
        <v>648</v>
      </c>
      <c r="I1771" s="8">
        <f>D16</f>
        <v>884</v>
      </c>
      <c r="J1771" s="1" t="s">
        <v>1793</v>
      </c>
      <c r="K1771" s="8">
        <f t="shared" si="227"/>
        <v>221</v>
      </c>
      <c r="W1771" s="4"/>
    </row>
    <row r="1772" spans="6:23" ht="24" customHeight="1">
      <c r="F1772" s="8">
        <v>0.2</v>
      </c>
      <c r="G1772" s="7" t="s">
        <v>1793</v>
      </c>
      <c r="H1772" s="1" t="s">
        <v>649</v>
      </c>
      <c r="I1772" s="8">
        <f>AE38</f>
        <v>821</v>
      </c>
      <c r="J1772" s="1" t="s">
        <v>1793</v>
      </c>
      <c r="K1772" s="8">
        <f t="shared" si="227"/>
        <v>164.2</v>
      </c>
      <c r="W1772" s="4"/>
    </row>
    <row r="1773" spans="6:23" ht="24" customHeight="1">
      <c r="H1773" s="1" t="s">
        <v>513</v>
      </c>
      <c r="I1773" s="1" t="s">
        <v>991</v>
      </c>
      <c r="J1773" s="1" t="s">
        <v>991</v>
      </c>
      <c r="K1773" s="8">
        <v>0</v>
      </c>
      <c r="W1773" s="4"/>
    </row>
    <row r="1774" spans="6:23" ht="24" customHeight="1">
      <c r="J1774" s="1" t="s">
        <v>991</v>
      </c>
      <c r="K1774" s="5" t="s">
        <v>1614</v>
      </c>
      <c r="W1774" s="4"/>
    </row>
    <row r="1775" spans="6:23" ht="24" customHeight="1">
      <c r="F1775" s="1" t="s">
        <v>991</v>
      </c>
      <c r="G1775" s="7" t="s">
        <v>991</v>
      </c>
      <c r="H1775" s="1" t="s">
        <v>1425</v>
      </c>
      <c r="K1775" s="38">
        <f>SUM(K1767:K1774)</f>
        <v>862.73</v>
      </c>
      <c r="W1775" s="4"/>
    </row>
    <row r="1776" spans="6:23" ht="24" customHeight="1">
      <c r="H1776" s="1" t="s">
        <v>991</v>
      </c>
      <c r="K1776" s="5" t="s">
        <v>1614</v>
      </c>
      <c r="W1776" s="4"/>
    </row>
    <row r="1777" spans="6:23" ht="24" customHeight="1">
      <c r="K1777" s="5"/>
      <c r="W1777" s="4"/>
    </row>
    <row r="1778" spans="6:23" ht="24" customHeight="1">
      <c r="F1778" s="2" t="s">
        <v>602</v>
      </c>
      <c r="H1778" s="1" t="s">
        <v>945</v>
      </c>
      <c r="W1778" s="4"/>
    </row>
    <row r="1779" spans="6:23" ht="24" customHeight="1">
      <c r="H1779" s="5" t="s">
        <v>1614</v>
      </c>
      <c r="W1779" s="4"/>
    </row>
    <row r="1780" spans="6:23" ht="24" customHeight="1">
      <c r="F1780" s="15">
        <v>0.48599999999999999</v>
      </c>
      <c r="G1780" s="7" t="s">
        <v>1364</v>
      </c>
      <c r="H1780" s="1" t="s">
        <v>361</v>
      </c>
      <c r="I1780" s="8">
        <f>C61</f>
        <v>106.25</v>
      </c>
      <c r="J1780" s="1" t="s">
        <v>1364</v>
      </c>
      <c r="K1780" s="8">
        <f t="shared" ref="K1780:K1786" si="228">(F1780*I1780)</f>
        <v>51.64</v>
      </c>
      <c r="W1780" s="4"/>
    </row>
    <row r="1781" spans="6:23" ht="24" customHeight="1">
      <c r="F1781" s="15">
        <v>0.48599999999999999</v>
      </c>
      <c r="G1781" s="7" t="s">
        <v>1364</v>
      </c>
      <c r="H1781" s="1" t="s">
        <v>362</v>
      </c>
      <c r="I1781" s="8">
        <f>K204</f>
        <v>4958.87</v>
      </c>
      <c r="J1781" s="1" t="s">
        <v>1364</v>
      </c>
      <c r="K1781" s="8">
        <f t="shared" si="228"/>
        <v>2410.0100000000002</v>
      </c>
      <c r="W1781" s="4"/>
    </row>
    <row r="1782" spans="6:23" ht="24" customHeight="1">
      <c r="F1782" s="8">
        <v>81.75</v>
      </c>
      <c r="G1782" s="7" t="s">
        <v>363</v>
      </c>
      <c r="H1782" s="1" t="s">
        <v>364</v>
      </c>
      <c r="I1782" s="8">
        <f>I745</f>
        <v>53</v>
      </c>
      <c r="J1782" s="1" t="s">
        <v>363</v>
      </c>
      <c r="K1782" s="8">
        <f t="shared" si="228"/>
        <v>4332.75</v>
      </c>
      <c r="W1782" s="4"/>
    </row>
    <row r="1783" spans="6:23" ht="24" customHeight="1">
      <c r="F1783" s="8">
        <v>7.2</v>
      </c>
      <c r="G1783" s="7" t="s">
        <v>363</v>
      </c>
      <c r="H1783" s="1" t="s">
        <v>365</v>
      </c>
      <c r="I1783" s="8">
        <f>I745</f>
        <v>53</v>
      </c>
      <c r="J1783" s="1" t="s">
        <v>363</v>
      </c>
      <c r="K1783" s="8">
        <f t="shared" si="228"/>
        <v>381.6</v>
      </c>
      <c r="W1783" s="4"/>
    </row>
    <row r="1784" spans="6:23" ht="24" customHeight="1">
      <c r="F1784" s="8">
        <v>43.68</v>
      </c>
      <c r="G1784" s="7" t="s">
        <v>363</v>
      </c>
      <c r="H1784" s="1" t="s">
        <v>1583</v>
      </c>
      <c r="I1784" s="8">
        <f>I743</f>
        <v>53</v>
      </c>
      <c r="J1784" s="1" t="s">
        <v>363</v>
      </c>
      <c r="K1784" s="8">
        <f t="shared" si="228"/>
        <v>2315.04</v>
      </c>
      <c r="W1784" s="4"/>
    </row>
    <row r="1785" spans="6:23" ht="24" customHeight="1">
      <c r="F1785" s="8">
        <v>132.63</v>
      </c>
      <c r="G1785" s="7" t="s">
        <v>363</v>
      </c>
      <c r="H1785" s="1" t="s">
        <v>1584</v>
      </c>
      <c r="I1785" s="8">
        <f>C37</f>
        <v>57.75</v>
      </c>
      <c r="J1785" s="1" t="s">
        <v>363</v>
      </c>
      <c r="K1785" s="8">
        <f t="shared" si="228"/>
        <v>7659.38</v>
      </c>
      <c r="W1785" s="4"/>
    </row>
    <row r="1786" spans="6:23" ht="24" customHeight="1">
      <c r="F1786" s="8">
        <v>2.2000000000000002</v>
      </c>
      <c r="G1786" s="7" t="s">
        <v>236</v>
      </c>
      <c r="H1786" s="1" t="s">
        <v>4417</v>
      </c>
      <c r="I1786" s="479">
        <v>970</v>
      </c>
      <c r="J1786" s="1" t="s">
        <v>236</v>
      </c>
      <c r="K1786" s="8">
        <f t="shared" si="228"/>
        <v>2134</v>
      </c>
      <c r="W1786" s="4"/>
    </row>
    <row r="1787" spans="6:23" ht="24" customHeight="1">
      <c r="F1787" s="6" t="s">
        <v>668</v>
      </c>
      <c r="H1787" s="1" t="s">
        <v>1585</v>
      </c>
      <c r="I1787" s="6" t="s">
        <v>668</v>
      </c>
      <c r="K1787" s="8">
        <v>250</v>
      </c>
      <c r="W1787" s="4"/>
    </row>
    <row r="1788" spans="6:23" ht="24" customHeight="1">
      <c r="F1788" s="6" t="s">
        <v>668</v>
      </c>
      <c r="H1788" s="1" t="s">
        <v>1424</v>
      </c>
      <c r="I1788" s="6" t="s">
        <v>668</v>
      </c>
      <c r="K1788" s="8">
        <v>20.47</v>
      </c>
      <c r="W1788" s="4"/>
    </row>
    <row r="1789" spans="6:23" ht="24" customHeight="1">
      <c r="K1789" s="5" t="s">
        <v>1614</v>
      </c>
      <c r="W1789" s="4"/>
    </row>
    <row r="1790" spans="6:23" ht="24" customHeight="1">
      <c r="K1790" s="8">
        <f>SUM(K1780:K1789)</f>
        <v>19554.89</v>
      </c>
      <c r="W1790" s="4"/>
    </row>
    <row r="1791" spans="6:23" ht="24" customHeight="1">
      <c r="K1791" s="5" t="s">
        <v>1614</v>
      </c>
      <c r="W1791" s="4"/>
    </row>
    <row r="1792" spans="6:23" ht="24" customHeight="1">
      <c r="K1792" s="5"/>
      <c r="W1792" s="4"/>
    </row>
    <row r="1793" spans="6:23" ht="24" customHeight="1">
      <c r="F1793" s="11">
        <v>86</v>
      </c>
      <c r="H1793" s="1" t="s">
        <v>2094</v>
      </c>
      <c r="K1793" s="535">
        <f>C806</f>
        <v>33.9</v>
      </c>
      <c r="W1793" s="4"/>
    </row>
    <row r="1794" spans="6:23" ht="24" customHeight="1">
      <c r="F1794" s="24"/>
      <c r="H1794" s="1"/>
      <c r="K1794" s="8"/>
      <c r="W1794" s="4"/>
    </row>
    <row r="1795" spans="6:23" ht="24" customHeight="1">
      <c r="F1795" s="2" t="s">
        <v>1681</v>
      </c>
      <c r="H1795" s="1" t="s">
        <v>5619</v>
      </c>
      <c r="K1795" s="436">
        <v>10.050000000000001</v>
      </c>
      <c r="W1795" s="4"/>
    </row>
    <row r="1796" spans="6:23" ht="26.25" customHeight="1">
      <c r="H1796" s="1" t="s">
        <v>2314</v>
      </c>
      <c r="K1796">
        <f>700*K1795</f>
        <v>7035</v>
      </c>
      <c r="W1796" s="4"/>
    </row>
    <row r="1797" spans="6:23" ht="18.95" customHeight="1">
      <c r="F1797" s="1" t="s">
        <v>991</v>
      </c>
      <c r="H1797" s="1" t="s">
        <v>2775</v>
      </c>
      <c r="K1797">
        <f>200*K1795</f>
        <v>2010</v>
      </c>
      <c r="L1797">
        <f>K1795*1000</f>
        <v>10050</v>
      </c>
      <c r="M1797">
        <f>K1795*1500</f>
        <v>15075</v>
      </c>
      <c r="W1797" s="4"/>
    </row>
    <row r="1798" spans="6:23" ht="18.95" customHeight="1">
      <c r="F1798" s="24"/>
      <c r="G1798" s="7" t="s">
        <v>2289</v>
      </c>
      <c r="H1798" s="1" t="s">
        <v>2082</v>
      </c>
      <c r="W1798" s="4"/>
    </row>
    <row r="1799" spans="6:23" ht="18.95" customHeight="1">
      <c r="H1799" s="1" t="s">
        <v>2315</v>
      </c>
      <c r="W1799" s="4"/>
    </row>
    <row r="1800" spans="6:23" ht="18.95" customHeight="1">
      <c r="H1800" s="1" t="s">
        <v>964</v>
      </c>
      <c r="W1800" s="4"/>
    </row>
    <row r="1801" spans="6:23" ht="18.95" customHeight="1">
      <c r="H1801" s="5" t="s">
        <v>1614</v>
      </c>
      <c r="W1801" s="4"/>
    </row>
    <row r="1802" spans="6:23" ht="18.95" customHeight="1">
      <c r="G1802" s="7" t="s">
        <v>2316</v>
      </c>
      <c r="H1802" s="1" t="s">
        <v>964</v>
      </c>
      <c r="K1802" s="1" t="s">
        <v>1476</v>
      </c>
      <c r="W1802" s="4"/>
    </row>
    <row r="1803" spans="6:23" ht="18.95" customHeight="1">
      <c r="H1803" s="5" t="s">
        <v>1614</v>
      </c>
      <c r="K1803" s="5" t="s">
        <v>2090</v>
      </c>
      <c r="W1803" s="4"/>
    </row>
    <row r="1804" spans="6:23" ht="18.95" customHeight="1">
      <c r="F1804" s="8">
        <v>30</v>
      </c>
      <c r="G1804" s="7" t="s">
        <v>1804</v>
      </c>
      <c r="H1804" s="1" t="s">
        <v>1694</v>
      </c>
      <c r="I1804" s="8">
        <f>(C661)</f>
        <v>11.2</v>
      </c>
      <c r="J1804" s="1" t="s">
        <v>1804</v>
      </c>
      <c r="K1804" s="8">
        <f>(F1804*I1804)</f>
        <v>336</v>
      </c>
      <c r="W1804" s="4"/>
    </row>
    <row r="1805" spans="6:23" ht="18.95" customHeight="1">
      <c r="F1805" s="1" t="s">
        <v>991</v>
      </c>
      <c r="H1805" s="1" t="s">
        <v>1697</v>
      </c>
      <c r="I1805" s="1" t="s">
        <v>991</v>
      </c>
      <c r="K1805" s="1" t="s">
        <v>991</v>
      </c>
      <c r="W1805" s="4"/>
    </row>
    <row r="1806" spans="6:23" ht="18.95" customHeight="1">
      <c r="F1806" s="8">
        <v>8</v>
      </c>
      <c r="G1806" s="7" t="s">
        <v>883</v>
      </c>
      <c r="H1806" s="1" t="s">
        <v>2181</v>
      </c>
      <c r="I1806" s="8">
        <f>(C663)</f>
        <v>8.9</v>
      </c>
      <c r="J1806" s="1" t="s">
        <v>883</v>
      </c>
      <c r="K1806" s="8">
        <f t="shared" ref="K1806:K1812" si="229">(F1806*I1806)</f>
        <v>71.2</v>
      </c>
      <c r="W1806" s="4"/>
    </row>
    <row r="1807" spans="6:23" ht="18.95" customHeight="1">
      <c r="F1807" s="8">
        <v>8</v>
      </c>
      <c r="G1807" s="7" t="s">
        <v>883</v>
      </c>
      <c r="H1807" s="1" t="s">
        <v>472</v>
      </c>
      <c r="I1807" s="8">
        <f>(C672)</f>
        <v>12.65</v>
      </c>
      <c r="J1807" s="1" t="s">
        <v>883</v>
      </c>
      <c r="K1807" s="8">
        <f t="shared" si="229"/>
        <v>101.2</v>
      </c>
      <c r="W1807" s="4"/>
    </row>
    <row r="1808" spans="6:23" ht="18.95" customHeight="1">
      <c r="F1808" s="8">
        <v>3</v>
      </c>
      <c r="G1808" s="7" t="s">
        <v>883</v>
      </c>
      <c r="H1808" s="1" t="s">
        <v>1878</v>
      </c>
      <c r="I1808" s="8">
        <f>(C41)</f>
        <v>700</v>
      </c>
      <c r="J1808" s="1" t="s">
        <v>883</v>
      </c>
      <c r="K1808" s="8">
        <f t="shared" si="229"/>
        <v>2100</v>
      </c>
      <c r="W1808" s="4"/>
    </row>
    <row r="1809" spans="6:23" ht="18.95" customHeight="1">
      <c r="F1809" s="8">
        <v>1</v>
      </c>
      <c r="G1809" s="7" t="s">
        <v>883</v>
      </c>
      <c r="H1809" s="1" t="s">
        <v>1403</v>
      </c>
      <c r="I1809" s="8">
        <f>(C10)</f>
        <v>947</v>
      </c>
      <c r="J1809" s="1" t="s">
        <v>883</v>
      </c>
      <c r="K1809" s="8">
        <f t="shared" si="229"/>
        <v>947</v>
      </c>
      <c r="W1809" s="4"/>
    </row>
    <row r="1810" spans="6:23" ht="18.95" customHeight="1">
      <c r="F1810" s="8">
        <v>2</v>
      </c>
      <c r="G1810" s="7" t="s">
        <v>883</v>
      </c>
      <c r="H1810" s="1" t="s">
        <v>1936</v>
      </c>
      <c r="I1810" s="8">
        <f>(C12)</f>
        <v>618</v>
      </c>
      <c r="J1810" s="1" t="s">
        <v>883</v>
      </c>
      <c r="K1810" s="8">
        <f t="shared" si="229"/>
        <v>1236</v>
      </c>
      <c r="W1810" s="4"/>
    </row>
    <row r="1811" spans="6:23" ht="18.95" customHeight="1">
      <c r="F1811" s="8">
        <v>1</v>
      </c>
      <c r="G1811" s="7" t="s">
        <v>883</v>
      </c>
      <c r="H1811" s="1" t="s">
        <v>324</v>
      </c>
      <c r="I1811" s="8">
        <f>(C13)</f>
        <v>507</v>
      </c>
      <c r="J1811" s="1" t="s">
        <v>883</v>
      </c>
      <c r="K1811" s="8">
        <f t="shared" si="229"/>
        <v>507</v>
      </c>
      <c r="W1811" s="4"/>
    </row>
    <row r="1812" spans="6:23" ht="18.95" customHeight="1">
      <c r="F1812" s="8">
        <v>1</v>
      </c>
      <c r="G1812" s="7" t="s">
        <v>883</v>
      </c>
      <c r="H1812" s="1" t="s">
        <v>1404</v>
      </c>
      <c r="I1812" s="6">
        <v>5</v>
      </c>
      <c r="J1812" s="1" t="s">
        <v>1422</v>
      </c>
      <c r="K1812" s="8">
        <f t="shared" si="229"/>
        <v>5</v>
      </c>
      <c r="W1812" s="4"/>
    </row>
    <row r="1813" spans="6:23" ht="18.95" customHeight="1">
      <c r="H1813" s="1" t="s">
        <v>947</v>
      </c>
      <c r="I1813" s="1" t="s">
        <v>991</v>
      </c>
      <c r="K1813" s="1" t="s">
        <v>991</v>
      </c>
      <c r="W1813" s="4"/>
    </row>
    <row r="1814" spans="6:23" ht="18.95" customHeight="1">
      <c r="G1814" s="7" t="s">
        <v>454</v>
      </c>
      <c r="H1814" s="1" t="s">
        <v>455</v>
      </c>
      <c r="J1814" s="1" t="s">
        <v>454</v>
      </c>
      <c r="K1814" s="8">
        <v>0</v>
      </c>
      <c r="W1814" s="4"/>
    </row>
    <row r="1815" spans="6:23" ht="18.95" customHeight="1">
      <c r="K1815" s="5" t="s">
        <v>1614</v>
      </c>
      <c r="W1815" s="4"/>
    </row>
    <row r="1816" spans="6:23" ht="18.95" customHeight="1">
      <c r="H1816" s="1" t="s">
        <v>1883</v>
      </c>
      <c r="K1816" s="8">
        <f>SUM(K1804:K1814)</f>
        <v>5303.4</v>
      </c>
      <c r="W1816" s="4"/>
    </row>
    <row r="1817" spans="6:23" ht="18.95" customHeight="1">
      <c r="K1817" s="5" t="s">
        <v>1614</v>
      </c>
      <c r="W1817" s="4"/>
    </row>
    <row r="1818" spans="6:23" ht="18.95" customHeight="1">
      <c r="H1818" s="1" t="s">
        <v>1572</v>
      </c>
      <c r="K1818" s="8">
        <f>(K1816/30)</f>
        <v>176.78</v>
      </c>
      <c r="W1818" s="4"/>
    </row>
    <row r="1819" spans="6:23" ht="18.95" customHeight="1">
      <c r="K1819" s="5" t="s">
        <v>1614</v>
      </c>
      <c r="W1819" s="4"/>
    </row>
    <row r="1820" spans="6:23" ht="18.95" customHeight="1">
      <c r="G1820" s="7" t="s">
        <v>526</v>
      </c>
      <c r="H1820" s="1" t="s">
        <v>964</v>
      </c>
      <c r="K1820" s="1" t="s">
        <v>23</v>
      </c>
      <c r="W1820" s="4"/>
    </row>
    <row r="1821" spans="6:23" ht="18.95" customHeight="1">
      <c r="H1821" s="5" t="s">
        <v>1614</v>
      </c>
      <c r="K1821" s="5" t="s">
        <v>2090</v>
      </c>
      <c r="W1821" s="4"/>
    </row>
    <row r="1822" spans="6:23" ht="18.95" customHeight="1">
      <c r="F1822" s="8">
        <v>30</v>
      </c>
      <c r="G1822" s="7" t="s">
        <v>1804</v>
      </c>
      <c r="H1822" s="1" t="s">
        <v>1694</v>
      </c>
      <c r="I1822" s="8">
        <f>(C661)</f>
        <v>11.2</v>
      </c>
      <c r="J1822" s="1" t="s">
        <v>1804</v>
      </c>
      <c r="K1822" s="8">
        <f>(F1822*I1822)</f>
        <v>336</v>
      </c>
      <c r="W1822" s="4"/>
    </row>
    <row r="1823" spans="6:23" ht="18.95" customHeight="1">
      <c r="F1823" s="1" t="s">
        <v>991</v>
      </c>
      <c r="H1823" s="1" t="s">
        <v>1697</v>
      </c>
      <c r="I1823" s="1" t="s">
        <v>991</v>
      </c>
      <c r="K1823" s="1" t="s">
        <v>991</v>
      </c>
      <c r="W1823" s="4"/>
    </row>
    <row r="1824" spans="6:23" ht="18.95" customHeight="1">
      <c r="F1824" s="8">
        <v>8</v>
      </c>
      <c r="G1824" s="7" t="s">
        <v>883</v>
      </c>
      <c r="H1824" s="1" t="s">
        <v>2181</v>
      </c>
      <c r="I1824" s="8">
        <f>(C663)</f>
        <v>8.9</v>
      </c>
      <c r="J1824" s="1" t="s">
        <v>883</v>
      </c>
      <c r="K1824" s="8">
        <f t="shared" ref="K1824:K1830" si="230">(F1824*I1824)</f>
        <v>71.2</v>
      </c>
      <c r="W1824" s="4"/>
    </row>
    <row r="1825" spans="6:23" ht="18.95" customHeight="1">
      <c r="F1825" s="8">
        <v>8</v>
      </c>
      <c r="G1825" s="7" t="s">
        <v>883</v>
      </c>
      <c r="H1825" s="1" t="s">
        <v>472</v>
      </c>
      <c r="I1825" s="8">
        <f>D672</f>
        <v>12.85</v>
      </c>
      <c r="J1825" s="1" t="s">
        <v>883</v>
      </c>
      <c r="K1825" s="8">
        <f t="shared" si="230"/>
        <v>102.8</v>
      </c>
      <c r="W1825" s="4"/>
    </row>
    <row r="1826" spans="6:23" ht="18.95" customHeight="1">
      <c r="F1826" s="8">
        <v>3</v>
      </c>
      <c r="G1826" s="7" t="s">
        <v>883</v>
      </c>
      <c r="H1826" s="1" t="s">
        <v>1878</v>
      </c>
      <c r="I1826" s="8">
        <f>(C41)</f>
        <v>700</v>
      </c>
      <c r="J1826" s="1" t="s">
        <v>883</v>
      </c>
      <c r="K1826" s="8">
        <f t="shared" si="230"/>
        <v>2100</v>
      </c>
      <c r="W1826" s="4"/>
    </row>
    <row r="1827" spans="6:23" ht="18.95" customHeight="1">
      <c r="F1827" s="8">
        <v>1</v>
      </c>
      <c r="G1827" s="7" t="s">
        <v>883</v>
      </c>
      <c r="H1827" s="1" t="s">
        <v>1403</v>
      </c>
      <c r="I1827" s="8">
        <f>(C10)</f>
        <v>947</v>
      </c>
      <c r="J1827" s="1" t="s">
        <v>883</v>
      </c>
      <c r="K1827" s="8">
        <f t="shared" si="230"/>
        <v>947</v>
      </c>
      <c r="W1827" s="4"/>
    </row>
    <row r="1828" spans="6:23" ht="18.95" customHeight="1">
      <c r="F1828" s="8">
        <v>2</v>
      </c>
      <c r="G1828" s="7" t="s">
        <v>883</v>
      </c>
      <c r="H1828" s="1" t="s">
        <v>1936</v>
      </c>
      <c r="I1828" s="8">
        <f>(C12)</f>
        <v>618</v>
      </c>
      <c r="J1828" s="1" t="s">
        <v>883</v>
      </c>
      <c r="K1828" s="8">
        <f t="shared" si="230"/>
        <v>1236</v>
      </c>
      <c r="W1828" s="4"/>
    </row>
    <row r="1829" spans="6:23" ht="18.95" customHeight="1">
      <c r="F1829" s="8">
        <v>1</v>
      </c>
      <c r="G1829" s="7" t="s">
        <v>883</v>
      </c>
      <c r="H1829" s="1" t="s">
        <v>324</v>
      </c>
      <c r="I1829" s="8">
        <f>(C13)</f>
        <v>507</v>
      </c>
      <c r="J1829" s="1" t="s">
        <v>883</v>
      </c>
      <c r="K1829" s="8">
        <f t="shared" si="230"/>
        <v>507</v>
      </c>
      <c r="W1829" s="4"/>
    </row>
    <row r="1830" spans="6:23" ht="18.95" customHeight="1">
      <c r="F1830" s="8">
        <v>1</v>
      </c>
      <c r="G1830" s="7" t="s">
        <v>883</v>
      </c>
      <c r="H1830" s="1" t="s">
        <v>1404</v>
      </c>
      <c r="I1830" s="6">
        <v>3</v>
      </c>
      <c r="J1830" s="1" t="s">
        <v>883</v>
      </c>
      <c r="K1830" s="8">
        <f t="shared" si="230"/>
        <v>3</v>
      </c>
      <c r="W1830" s="4"/>
    </row>
    <row r="1831" spans="6:23" ht="18.95" customHeight="1">
      <c r="H1831" s="1" t="s">
        <v>947</v>
      </c>
      <c r="I1831" s="1" t="s">
        <v>991</v>
      </c>
      <c r="K1831" s="1" t="s">
        <v>991</v>
      </c>
      <c r="W1831" s="4"/>
    </row>
    <row r="1832" spans="6:23" ht="18.95" customHeight="1">
      <c r="G1832" s="7" t="s">
        <v>454</v>
      </c>
      <c r="H1832" s="1" t="s">
        <v>455</v>
      </c>
      <c r="J1832" s="1" t="s">
        <v>454</v>
      </c>
      <c r="K1832" s="8">
        <v>0</v>
      </c>
      <c r="W1832" s="4"/>
    </row>
    <row r="1833" spans="6:23" ht="18.95" customHeight="1">
      <c r="K1833" s="5" t="s">
        <v>1614</v>
      </c>
      <c r="W1833" s="4"/>
    </row>
    <row r="1834" spans="6:23" ht="18.95" customHeight="1">
      <c r="H1834" s="1" t="s">
        <v>1883</v>
      </c>
      <c r="K1834" s="8">
        <f>SUM(K1822:K1832)</f>
        <v>5303</v>
      </c>
      <c r="W1834" s="4"/>
    </row>
    <row r="1835" spans="6:23" ht="18.95" customHeight="1">
      <c r="K1835" s="5" t="s">
        <v>1614</v>
      </c>
      <c r="W1835" s="4"/>
    </row>
    <row r="1836" spans="6:23" ht="18.95" customHeight="1">
      <c r="H1836" s="1" t="s">
        <v>1572</v>
      </c>
      <c r="K1836" s="8">
        <f>(K1834/30)</f>
        <v>176.77</v>
      </c>
      <c r="W1836" s="4"/>
    </row>
    <row r="1837" spans="6:23" ht="18.95" customHeight="1">
      <c r="K1837" s="5" t="s">
        <v>1614</v>
      </c>
      <c r="W1837" s="4"/>
    </row>
    <row r="1838" spans="6:23" ht="18.95" customHeight="1">
      <c r="G1838" s="7" t="s">
        <v>1941</v>
      </c>
      <c r="H1838" s="1" t="s">
        <v>964</v>
      </c>
      <c r="K1838" s="1" t="s">
        <v>24</v>
      </c>
      <c r="W1838" s="4"/>
    </row>
    <row r="1839" spans="6:23" ht="18.95" customHeight="1">
      <c r="H1839" s="5" t="s">
        <v>1614</v>
      </c>
      <c r="K1839" s="5" t="s">
        <v>2090</v>
      </c>
      <c r="W1839" s="4"/>
    </row>
    <row r="1840" spans="6:23" ht="18.95" customHeight="1">
      <c r="F1840" s="8">
        <v>30</v>
      </c>
      <c r="G1840" s="7" t="s">
        <v>1804</v>
      </c>
      <c r="H1840" s="1" t="s">
        <v>1694</v>
      </c>
      <c r="I1840" s="8">
        <f>(C661)</f>
        <v>11.2</v>
      </c>
      <c r="J1840" s="1" t="s">
        <v>1804</v>
      </c>
      <c r="K1840" s="8">
        <f>(F1840*I1840)</f>
        <v>336</v>
      </c>
      <c r="W1840" s="4"/>
    </row>
    <row r="1841" spans="6:23" ht="18.95" customHeight="1">
      <c r="F1841" s="1" t="s">
        <v>991</v>
      </c>
      <c r="H1841" s="1" t="s">
        <v>1697</v>
      </c>
      <c r="I1841" s="1" t="s">
        <v>991</v>
      </c>
      <c r="K1841" s="1" t="s">
        <v>991</v>
      </c>
      <c r="W1841" s="4"/>
    </row>
    <row r="1842" spans="6:23" ht="18.95" customHeight="1">
      <c r="F1842" s="8">
        <v>8</v>
      </c>
      <c r="G1842" s="7" t="s">
        <v>883</v>
      </c>
      <c r="H1842" s="1" t="s">
        <v>2181</v>
      </c>
      <c r="I1842" s="8">
        <f>D663</f>
        <v>10.65</v>
      </c>
      <c r="J1842" s="1" t="s">
        <v>883</v>
      </c>
      <c r="K1842" s="8">
        <f t="shared" ref="K1842:K1848" si="231">(F1842*I1842)</f>
        <v>85.2</v>
      </c>
      <c r="W1842" s="4"/>
    </row>
    <row r="1843" spans="6:23" ht="18.95" customHeight="1">
      <c r="F1843" s="8">
        <v>8</v>
      </c>
      <c r="G1843" s="7" t="s">
        <v>883</v>
      </c>
      <c r="H1843" s="1" t="s">
        <v>472</v>
      </c>
      <c r="I1843" s="8">
        <f>C677</f>
        <v>26.6</v>
      </c>
      <c r="J1843" s="1" t="s">
        <v>883</v>
      </c>
      <c r="K1843" s="8">
        <f t="shared" si="231"/>
        <v>212.8</v>
      </c>
      <c r="W1843" s="4"/>
    </row>
    <row r="1844" spans="6:23" ht="18.95" customHeight="1">
      <c r="F1844" s="8">
        <v>3</v>
      </c>
      <c r="G1844" s="7" t="s">
        <v>883</v>
      </c>
      <c r="H1844" s="1" t="s">
        <v>1878</v>
      </c>
      <c r="I1844" s="8">
        <f>(C41)</f>
        <v>700</v>
      </c>
      <c r="J1844" s="1" t="s">
        <v>883</v>
      </c>
      <c r="K1844" s="8">
        <f t="shared" si="231"/>
        <v>2100</v>
      </c>
      <c r="W1844" s="4"/>
    </row>
    <row r="1845" spans="6:23" ht="18.95" customHeight="1">
      <c r="F1845" s="8">
        <v>1</v>
      </c>
      <c r="G1845" s="7" t="s">
        <v>883</v>
      </c>
      <c r="H1845" s="1" t="s">
        <v>1403</v>
      </c>
      <c r="I1845" s="8">
        <f>(C10)</f>
        <v>947</v>
      </c>
      <c r="J1845" s="1" t="s">
        <v>883</v>
      </c>
      <c r="K1845" s="8">
        <f t="shared" si="231"/>
        <v>947</v>
      </c>
      <c r="W1845" s="4"/>
    </row>
    <row r="1846" spans="6:23" ht="18.95" customHeight="1">
      <c r="F1846" s="8">
        <v>2</v>
      </c>
      <c r="G1846" s="7" t="s">
        <v>883</v>
      </c>
      <c r="H1846" s="1" t="s">
        <v>1936</v>
      </c>
      <c r="I1846" s="8">
        <f>(C12)</f>
        <v>618</v>
      </c>
      <c r="J1846" s="1" t="s">
        <v>883</v>
      </c>
      <c r="K1846" s="8">
        <f t="shared" si="231"/>
        <v>1236</v>
      </c>
      <c r="W1846" s="4"/>
    </row>
    <row r="1847" spans="6:23" ht="18.95" customHeight="1">
      <c r="F1847" s="8">
        <v>1</v>
      </c>
      <c r="G1847" s="7" t="s">
        <v>883</v>
      </c>
      <c r="H1847" s="1" t="s">
        <v>324</v>
      </c>
      <c r="I1847" s="8">
        <f>(C13)</f>
        <v>507</v>
      </c>
      <c r="J1847" s="1" t="s">
        <v>883</v>
      </c>
      <c r="K1847" s="8">
        <f t="shared" si="231"/>
        <v>507</v>
      </c>
      <c r="W1847" s="4"/>
    </row>
    <row r="1848" spans="6:23" ht="18.95" customHeight="1">
      <c r="F1848" s="8">
        <v>1</v>
      </c>
      <c r="G1848" s="7" t="s">
        <v>883</v>
      </c>
      <c r="H1848" s="1" t="s">
        <v>1404</v>
      </c>
      <c r="I1848" s="6">
        <v>5.26</v>
      </c>
      <c r="J1848" s="1" t="s">
        <v>883</v>
      </c>
      <c r="K1848" s="8">
        <f t="shared" si="231"/>
        <v>5.26</v>
      </c>
      <c r="W1848" s="4"/>
    </row>
    <row r="1849" spans="6:23" ht="18.95" customHeight="1">
      <c r="H1849" s="1" t="s">
        <v>947</v>
      </c>
      <c r="I1849" s="1" t="s">
        <v>991</v>
      </c>
      <c r="K1849" s="1" t="s">
        <v>991</v>
      </c>
      <c r="W1849" s="4"/>
    </row>
    <row r="1850" spans="6:23" ht="18.95" customHeight="1">
      <c r="G1850" s="7" t="s">
        <v>454</v>
      </c>
      <c r="H1850" s="1" t="s">
        <v>455</v>
      </c>
      <c r="J1850" s="1" t="s">
        <v>454</v>
      </c>
      <c r="K1850" s="8">
        <v>0</v>
      </c>
      <c r="W1850" s="4"/>
    </row>
    <row r="1851" spans="6:23" ht="18.95" customHeight="1">
      <c r="K1851" s="5" t="s">
        <v>1614</v>
      </c>
      <c r="W1851" s="4"/>
    </row>
    <row r="1852" spans="6:23" ht="18.95" customHeight="1">
      <c r="H1852" s="1" t="s">
        <v>1883</v>
      </c>
      <c r="K1852" s="8">
        <f>SUM(K1840:K1850)</f>
        <v>5429.26</v>
      </c>
      <c r="W1852" s="4"/>
    </row>
    <row r="1853" spans="6:23" ht="18.95" customHeight="1">
      <c r="K1853" s="5" t="s">
        <v>1614</v>
      </c>
      <c r="W1853" s="4"/>
    </row>
    <row r="1854" spans="6:23" ht="18.95" customHeight="1">
      <c r="H1854" s="1" t="s">
        <v>1572</v>
      </c>
      <c r="K1854" s="8">
        <f>(K1852/30)</f>
        <v>180.98</v>
      </c>
      <c r="N1854" s="7" t="s">
        <v>1941</v>
      </c>
      <c r="O1854" s="1" t="s">
        <v>964</v>
      </c>
      <c r="Q1854" s="10"/>
      <c r="R1854" s="1" t="s">
        <v>1755</v>
      </c>
      <c r="W1854" s="4"/>
    </row>
    <row r="1855" spans="6:23" ht="18.95" customHeight="1">
      <c r="K1855" s="5" t="s">
        <v>1614</v>
      </c>
      <c r="N1855" s="3"/>
      <c r="O1855" s="5" t="s">
        <v>1614</v>
      </c>
      <c r="Q1855" s="10"/>
      <c r="R1855" s="5" t="s">
        <v>2090</v>
      </c>
      <c r="W1855" s="4"/>
    </row>
    <row r="1856" spans="6:23" ht="24" customHeight="1">
      <c r="M1856" s="8">
        <v>30</v>
      </c>
      <c r="N1856" s="7" t="s">
        <v>1804</v>
      </c>
      <c r="O1856" s="1" t="s">
        <v>1694</v>
      </c>
      <c r="P1856" s="8">
        <f>I1840</f>
        <v>11.2</v>
      </c>
      <c r="Q1856" s="1" t="s">
        <v>1804</v>
      </c>
      <c r="R1856" s="8">
        <f>(M1856*P1856)</f>
        <v>336</v>
      </c>
      <c r="W1856" s="4"/>
    </row>
    <row r="1857" spans="6:23" ht="24" customHeight="1">
      <c r="F1857" s="43">
        <v>52</v>
      </c>
      <c r="G1857" s="7" t="s">
        <v>2289</v>
      </c>
      <c r="H1857" s="1" t="s">
        <v>101</v>
      </c>
      <c r="M1857" s="1" t="s">
        <v>991</v>
      </c>
      <c r="N1857" s="3"/>
      <c r="O1857" s="1" t="s">
        <v>1697</v>
      </c>
      <c r="P1857" s="8" t="str">
        <f t="shared" ref="P1857:P1866" si="232">I1841</f>
        <v xml:space="preserve"> </v>
      </c>
      <c r="Q1857" s="10"/>
      <c r="R1857" s="1" t="s">
        <v>991</v>
      </c>
      <c r="W1857" s="4"/>
    </row>
    <row r="1858" spans="6:23" ht="24" customHeight="1">
      <c r="H1858" s="1" t="s">
        <v>2207</v>
      </c>
      <c r="M1858" s="8">
        <v>8</v>
      </c>
      <c r="N1858" s="7" t="s">
        <v>883</v>
      </c>
      <c r="O1858" s="503" t="s">
        <v>6178</v>
      </c>
      <c r="P1858" s="438">
        <f>C46</f>
        <v>12.85</v>
      </c>
      <c r="Q1858" s="1" t="s">
        <v>883</v>
      </c>
      <c r="R1858" s="8">
        <f t="shared" ref="R1858:R1863" si="233">(M1858*P1858)</f>
        <v>102.8</v>
      </c>
      <c r="W1858" s="4"/>
    </row>
    <row r="1859" spans="6:23" ht="24" customHeight="1">
      <c r="H1859" s="1" t="s">
        <v>2208</v>
      </c>
      <c r="M1859" s="8">
        <v>8</v>
      </c>
      <c r="N1859" s="7" t="s">
        <v>883</v>
      </c>
      <c r="O1859" s="503" t="s">
        <v>6179</v>
      </c>
      <c r="P1859" s="438">
        <f>C53</f>
        <v>35.9</v>
      </c>
      <c r="Q1859" s="1" t="s">
        <v>883</v>
      </c>
      <c r="R1859" s="8">
        <f t="shared" si="233"/>
        <v>287.2</v>
      </c>
      <c r="W1859" s="4"/>
    </row>
    <row r="1860" spans="6:23" ht="24" customHeight="1">
      <c r="H1860" s="1" t="s">
        <v>1430</v>
      </c>
      <c r="M1860" s="8">
        <v>3</v>
      </c>
      <c r="N1860" s="7" t="s">
        <v>883</v>
      </c>
      <c r="O1860" s="1" t="s">
        <v>1878</v>
      </c>
      <c r="P1860" s="8">
        <f t="shared" si="232"/>
        <v>700</v>
      </c>
      <c r="Q1860" s="1" t="s">
        <v>883</v>
      </c>
      <c r="R1860" s="8">
        <f t="shared" si="233"/>
        <v>2100</v>
      </c>
      <c r="W1860" s="4"/>
    </row>
    <row r="1861" spans="6:23" ht="24" customHeight="1">
      <c r="H1861" s="1" t="s">
        <v>1431</v>
      </c>
      <c r="M1861" s="8">
        <v>1</v>
      </c>
      <c r="N1861" s="7" t="s">
        <v>883</v>
      </c>
      <c r="O1861" s="1" t="s">
        <v>1403</v>
      </c>
      <c r="P1861" s="8">
        <f t="shared" si="232"/>
        <v>947</v>
      </c>
      <c r="Q1861" s="1" t="s">
        <v>883</v>
      </c>
      <c r="R1861" s="8">
        <f t="shared" si="233"/>
        <v>947</v>
      </c>
      <c r="W1861" s="4"/>
    </row>
    <row r="1862" spans="6:23" ht="24" customHeight="1">
      <c r="H1862" s="1" t="s">
        <v>1374</v>
      </c>
      <c r="M1862" s="8">
        <v>2</v>
      </c>
      <c r="N1862" s="7" t="s">
        <v>883</v>
      </c>
      <c r="O1862" s="1" t="s">
        <v>1936</v>
      </c>
      <c r="P1862" s="8">
        <f t="shared" si="232"/>
        <v>618</v>
      </c>
      <c r="Q1862" s="1" t="s">
        <v>883</v>
      </c>
      <c r="R1862" s="8">
        <f t="shared" si="233"/>
        <v>1236</v>
      </c>
      <c r="W1862" s="4"/>
    </row>
    <row r="1863" spans="6:23" ht="24" customHeight="1">
      <c r="H1863" s="1" t="s">
        <v>1375</v>
      </c>
      <c r="M1863" s="8">
        <v>1</v>
      </c>
      <c r="N1863" s="7" t="s">
        <v>883</v>
      </c>
      <c r="O1863" s="1" t="s">
        <v>324</v>
      </c>
      <c r="P1863" s="8">
        <f t="shared" si="232"/>
        <v>507</v>
      </c>
      <c r="Q1863" s="1" t="s">
        <v>883</v>
      </c>
      <c r="R1863" s="8">
        <f t="shared" si="233"/>
        <v>507</v>
      </c>
      <c r="W1863" s="4"/>
    </row>
    <row r="1864" spans="6:23" ht="24" customHeight="1">
      <c r="H1864" s="1" t="s">
        <v>722</v>
      </c>
      <c r="N1864" s="7" t="s">
        <v>454</v>
      </c>
      <c r="O1864" s="1" t="s">
        <v>1404</v>
      </c>
      <c r="P1864" s="8">
        <f t="shared" si="232"/>
        <v>5.26</v>
      </c>
      <c r="Q1864" s="1" t="s">
        <v>454</v>
      </c>
      <c r="R1864" s="8">
        <v>5</v>
      </c>
      <c r="W1864" s="4"/>
    </row>
    <row r="1865" spans="6:23" ht="24" customHeight="1">
      <c r="H1865" s="5" t="s">
        <v>2090</v>
      </c>
      <c r="I1865" s="5" t="s">
        <v>2090</v>
      </c>
      <c r="N1865" s="3"/>
      <c r="O1865" s="1" t="s">
        <v>947</v>
      </c>
      <c r="P1865" s="8" t="str">
        <f t="shared" si="232"/>
        <v xml:space="preserve"> </v>
      </c>
      <c r="Q1865" s="10"/>
      <c r="R1865" s="1" t="s">
        <v>991</v>
      </c>
      <c r="W1865" s="4"/>
    </row>
    <row r="1866" spans="6:23" ht="24" customHeight="1">
      <c r="G1866" s="7" t="s">
        <v>2289</v>
      </c>
      <c r="H1866" s="1" t="s">
        <v>933</v>
      </c>
      <c r="N1866" s="7" t="s">
        <v>454</v>
      </c>
      <c r="O1866" s="1" t="s">
        <v>455</v>
      </c>
      <c r="P1866" s="8">
        <f t="shared" si="232"/>
        <v>0</v>
      </c>
      <c r="Q1866" s="1" t="s">
        <v>454</v>
      </c>
      <c r="R1866" s="8">
        <v>0</v>
      </c>
      <c r="W1866" s="4"/>
    </row>
    <row r="1867" spans="6:23" ht="24" customHeight="1">
      <c r="H1867" s="1" t="s">
        <v>821</v>
      </c>
      <c r="N1867" s="3"/>
      <c r="Q1867" s="10"/>
      <c r="R1867" s="5" t="s">
        <v>1614</v>
      </c>
      <c r="W1867" s="4"/>
    </row>
    <row r="1868" spans="6:23" ht="24" customHeight="1">
      <c r="G1868" s="7" t="s">
        <v>320</v>
      </c>
      <c r="H1868" s="1" t="s">
        <v>822</v>
      </c>
      <c r="N1868" s="3"/>
      <c r="O1868" s="1" t="s">
        <v>1883</v>
      </c>
      <c r="Q1868" s="10"/>
      <c r="R1868" s="8">
        <f>SUM(R1856:R1866)</f>
        <v>5521</v>
      </c>
      <c r="W1868" s="4"/>
    </row>
    <row r="1869" spans="6:23" ht="24" customHeight="1">
      <c r="H1869" s="5" t="s">
        <v>1614</v>
      </c>
      <c r="N1869" s="3"/>
      <c r="Q1869" s="10"/>
      <c r="R1869" s="5" t="s">
        <v>1614</v>
      </c>
      <c r="W1869" s="4"/>
    </row>
    <row r="1870" spans="6:23" ht="24" customHeight="1">
      <c r="F1870" s="8">
        <v>1</v>
      </c>
      <c r="G1870" s="7" t="s">
        <v>841</v>
      </c>
      <c r="H1870" s="1" t="s">
        <v>629</v>
      </c>
      <c r="I1870" s="8">
        <f>C517</f>
        <v>26</v>
      </c>
      <c r="J1870" s="1" t="s">
        <v>841</v>
      </c>
      <c r="K1870" s="8">
        <f>(F1870*I1870)</f>
        <v>26</v>
      </c>
      <c r="N1870" s="3"/>
      <c r="O1870" s="1" t="s">
        <v>1572</v>
      </c>
      <c r="Q1870" s="10"/>
      <c r="R1870" s="8">
        <f>(R1868/30)</f>
        <v>184.03</v>
      </c>
      <c r="W1870" s="4"/>
    </row>
    <row r="1871" spans="6:23" ht="24" customHeight="1">
      <c r="F1871" s="8">
        <v>1</v>
      </c>
      <c r="G1871" s="7" t="s">
        <v>454</v>
      </c>
      <c r="H1871" s="1" t="s">
        <v>1834</v>
      </c>
      <c r="I1871" s="8">
        <f>I1870*0.7</f>
        <v>18.2</v>
      </c>
      <c r="J1871" s="1" t="s">
        <v>454</v>
      </c>
      <c r="K1871" s="8">
        <f>(F1871*I1871)</f>
        <v>18.2</v>
      </c>
      <c r="N1871" s="3"/>
      <c r="Q1871" s="10"/>
      <c r="R1871" s="5" t="s">
        <v>1614</v>
      </c>
      <c r="W1871" s="4"/>
    </row>
    <row r="1872" spans="6:23" ht="24" customHeight="1">
      <c r="F1872" s="8">
        <v>1</v>
      </c>
      <c r="G1872" s="7" t="s">
        <v>841</v>
      </c>
      <c r="H1872" s="1" t="s">
        <v>163</v>
      </c>
      <c r="I1872" s="8">
        <f>K1818</f>
        <v>176.78</v>
      </c>
      <c r="J1872" s="1" t="s">
        <v>841</v>
      </c>
      <c r="K1872" s="8">
        <f>(F1872*I1872)</f>
        <v>176.78</v>
      </c>
      <c r="W1872" s="4"/>
    </row>
    <row r="1873" spans="6:23" ht="24" customHeight="1">
      <c r="I1873" s="1" t="s">
        <v>991</v>
      </c>
      <c r="K1873" s="5" t="s">
        <v>1614</v>
      </c>
      <c r="W1873" s="4"/>
    </row>
    <row r="1874" spans="6:23" ht="24" customHeight="1">
      <c r="H1874" s="1" t="s">
        <v>381</v>
      </c>
      <c r="K1874" s="38">
        <f>SUM(K1870:K1872)</f>
        <v>220.98</v>
      </c>
      <c r="W1874" s="4"/>
    </row>
    <row r="1875" spans="6:23" ht="24" customHeight="1">
      <c r="H1875" s="1" t="s">
        <v>991</v>
      </c>
      <c r="I1875" s="1" t="s">
        <v>991</v>
      </c>
      <c r="K1875" s="5" t="s">
        <v>2090</v>
      </c>
      <c r="N1875" s="7" t="s">
        <v>1941</v>
      </c>
      <c r="O1875" s="1" t="s">
        <v>5620</v>
      </c>
      <c r="Q1875" s="10"/>
      <c r="W1875" s="4"/>
    </row>
    <row r="1876" spans="6:23" ht="24" customHeight="1">
      <c r="G1876" s="7" t="s">
        <v>526</v>
      </c>
      <c r="H1876" s="1" t="s">
        <v>756</v>
      </c>
      <c r="N1876" s="3"/>
      <c r="O1876" s="5" t="s">
        <v>1614</v>
      </c>
      <c r="Q1876" s="10"/>
      <c r="W1876" s="4"/>
    </row>
    <row r="1877" spans="6:23" ht="24" customHeight="1">
      <c r="H1877" s="5" t="s">
        <v>1614</v>
      </c>
      <c r="M1877" s="8">
        <v>1</v>
      </c>
      <c r="N1877" s="7" t="s">
        <v>841</v>
      </c>
      <c r="O1877" s="1" t="s">
        <v>2965</v>
      </c>
      <c r="P1877" s="418">
        <v>133.69999999999999</v>
      </c>
      <c r="Q1877" s="1" t="s">
        <v>841</v>
      </c>
      <c r="R1877" s="8">
        <f>(M1877*P1877)</f>
        <v>133.69999999999999</v>
      </c>
      <c r="W1877" s="4"/>
    </row>
    <row r="1878" spans="6:23" ht="24" customHeight="1">
      <c r="F1878" s="8">
        <v>1</v>
      </c>
      <c r="G1878" s="7" t="s">
        <v>841</v>
      </c>
      <c r="H1878" s="1" t="s">
        <v>757</v>
      </c>
      <c r="I1878" s="8">
        <f>C518</f>
        <v>35</v>
      </c>
      <c r="J1878" s="1" t="s">
        <v>841</v>
      </c>
      <c r="K1878" s="8">
        <f>(F1878*I1878)</f>
        <v>35</v>
      </c>
      <c r="M1878" s="8">
        <v>1</v>
      </c>
      <c r="N1878" s="7" t="s">
        <v>454</v>
      </c>
      <c r="O1878" s="1" t="s">
        <v>1702</v>
      </c>
      <c r="P1878" s="8">
        <f>P1877*0.2</f>
        <v>26.74</v>
      </c>
      <c r="Q1878" s="1" t="s">
        <v>454</v>
      </c>
      <c r="R1878" s="8">
        <f>(M1878*P1878)</f>
        <v>26.74</v>
      </c>
      <c r="W1878" s="4"/>
    </row>
    <row r="1879" spans="6:23" ht="24" customHeight="1">
      <c r="F1879" s="8">
        <v>1</v>
      </c>
      <c r="G1879" s="7" t="s">
        <v>454</v>
      </c>
      <c r="H1879" s="1" t="s">
        <v>908</v>
      </c>
      <c r="I1879" s="8">
        <f>I1878*0.4</f>
        <v>14</v>
      </c>
      <c r="J1879" s="1" t="s">
        <v>454</v>
      </c>
      <c r="K1879" s="8">
        <f>(F1879*I1879)</f>
        <v>14</v>
      </c>
      <c r="M1879" s="8">
        <v>1</v>
      </c>
      <c r="N1879" s="7" t="s">
        <v>841</v>
      </c>
      <c r="O1879" s="1" t="s">
        <v>163</v>
      </c>
      <c r="P1879" s="8">
        <f>R1870</f>
        <v>184.03</v>
      </c>
      <c r="Q1879" s="1" t="s">
        <v>841</v>
      </c>
      <c r="R1879" s="8">
        <f>(M1879*P1879)</f>
        <v>184.03</v>
      </c>
      <c r="W1879" s="4"/>
    </row>
    <row r="1880" spans="6:23" ht="24" customHeight="1">
      <c r="F1880" s="8">
        <v>1</v>
      </c>
      <c r="G1880" s="7" t="s">
        <v>841</v>
      </c>
      <c r="H1880" s="1" t="s">
        <v>163</v>
      </c>
      <c r="I1880" s="8">
        <f>K1836</f>
        <v>176.77</v>
      </c>
      <c r="J1880" s="1" t="s">
        <v>841</v>
      </c>
      <c r="K1880" s="8">
        <f>(F1880*I1880)</f>
        <v>176.77</v>
      </c>
      <c r="N1880" s="3"/>
      <c r="P1880" s="1" t="s">
        <v>991</v>
      </c>
      <c r="Q1880" s="10"/>
      <c r="R1880" s="5" t="s">
        <v>1614</v>
      </c>
      <c r="W1880" s="4"/>
    </row>
    <row r="1881" spans="6:23" ht="24" customHeight="1">
      <c r="I1881" s="1" t="s">
        <v>991</v>
      </c>
      <c r="K1881" s="5" t="s">
        <v>1614</v>
      </c>
      <c r="N1881" s="3"/>
      <c r="O1881" s="1" t="s">
        <v>381</v>
      </c>
      <c r="Q1881" s="10"/>
      <c r="R1881" s="38">
        <f>SUM(R1877:R1879)</f>
        <v>344.47</v>
      </c>
      <c r="W1881" s="4"/>
    </row>
    <row r="1882" spans="6:23" ht="24" customHeight="1">
      <c r="H1882" s="1" t="s">
        <v>381</v>
      </c>
      <c r="K1882" s="38">
        <f>SUM(K1878:K1880)</f>
        <v>225.77</v>
      </c>
      <c r="N1882" s="3"/>
      <c r="P1882" s="1" t="s">
        <v>991</v>
      </c>
      <c r="Q1882" s="10"/>
      <c r="R1882" s="5" t="s">
        <v>2090</v>
      </c>
      <c r="W1882" s="4"/>
    </row>
    <row r="1883" spans="6:23" ht="24" customHeight="1">
      <c r="I1883" s="1" t="s">
        <v>991</v>
      </c>
      <c r="K1883" s="5" t="s">
        <v>2090</v>
      </c>
      <c r="W1883" s="4"/>
    </row>
    <row r="1884" spans="6:23" ht="49.5" customHeight="1">
      <c r="G1884" s="7" t="s">
        <v>1941</v>
      </c>
      <c r="H1884" s="1" t="s">
        <v>379</v>
      </c>
      <c r="W1884" s="4"/>
    </row>
    <row r="1885" spans="6:23" ht="24" customHeight="1">
      <c r="H1885" s="5" t="s">
        <v>1614</v>
      </c>
      <c r="N1885" s="7" t="s">
        <v>1941</v>
      </c>
      <c r="O1885" s="1" t="s">
        <v>964</v>
      </c>
      <c r="Q1885" s="10"/>
      <c r="R1885" s="1" t="s">
        <v>3672</v>
      </c>
      <c r="W1885" s="4"/>
    </row>
    <row r="1886" spans="6:23" ht="24" customHeight="1">
      <c r="F1886" s="8">
        <v>1</v>
      </c>
      <c r="G1886" s="7" t="s">
        <v>841</v>
      </c>
      <c r="H1886" s="1" t="s">
        <v>1701</v>
      </c>
      <c r="I1886" s="8">
        <v>52</v>
      </c>
      <c r="J1886" s="1" t="s">
        <v>841</v>
      </c>
      <c r="K1886" s="8">
        <f>(F1886*I1886)</f>
        <v>52</v>
      </c>
      <c r="N1886" s="3"/>
      <c r="O1886" s="5" t="s">
        <v>1614</v>
      </c>
      <c r="Q1886" s="10"/>
      <c r="R1886" s="5" t="s">
        <v>2090</v>
      </c>
      <c r="W1886" s="4"/>
    </row>
    <row r="1887" spans="6:23" ht="24" customHeight="1">
      <c r="F1887" s="8">
        <v>1</v>
      </c>
      <c r="G1887" s="7" t="s">
        <v>454</v>
      </c>
      <c r="H1887" s="1" t="s">
        <v>1702</v>
      </c>
      <c r="I1887" s="8">
        <f>I1886*0.2</f>
        <v>10.4</v>
      </c>
      <c r="J1887" s="1" t="s">
        <v>454</v>
      </c>
      <c r="K1887" s="8">
        <f>(F1887*I1887)</f>
        <v>10.4</v>
      </c>
      <c r="M1887" s="8">
        <v>30</v>
      </c>
      <c r="N1887" s="7" t="s">
        <v>1804</v>
      </c>
      <c r="O1887" s="1" t="s">
        <v>5621</v>
      </c>
      <c r="P1887" s="1368">
        <f>18.9*10/100+18.9</f>
        <v>20.79</v>
      </c>
      <c r="Q1887" s="1" t="s">
        <v>1804</v>
      </c>
      <c r="R1887" s="8">
        <f>(M1887*P1887)</f>
        <v>623.70000000000005</v>
      </c>
      <c r="W1887" s="4"/>
    </row>
    <row r="1888" spans="6:23" ht="24" customHeight="1">
      <c r="F1888" s="8">
        <v>1</v>
      </c>
      <c r="G1888" s="7" t="s">
        <v>841</v>
      </c>
      <c r="H1888" s="1" t="s">
        <v>163</v>
      </c>
      <c r="I1888" s="8">
        <f>K1854</f>
        <v>180.98</v>
      </c>
      <c r="J1888" s="1" t="s">
        <v>841</v>
      </c>
      <c r="K1888" s="8">
        <f>(F1888*I1888)</f>
        <v>180.98</v>
      </c>
      <c r="M1888" s="1" t="s">
        <v>991</v>
      </c>
      <c r="N1888" s="3"/>
      <c r="O1888" s="1369" t="s">
        <v>6324</v>
      </c>
      <c r="P1888" s="8" t="str">
        <f t="shared" ref="P1888:P1896" si="234">P1857</f>
        <v xml:space="preserve"> </v>
      </c>
      <c r="Q1888" s="10"/>
      <c r="R1888" s="1" t="s">
        <v>991</v>
      </c>
      <c r="W1888" s="4"/>
    </row>
    <row r="1889" spans="6:23" ht="24" customHeight="1">
      <c r="I1889" s="1" t="s">
        <v>991</v>
      </c>
      <c r="K1889" s="5" t="s">
        <v>1614</v>
      </c>
      <c r="M1889" s="8">
        <v>8</v>
      </c>
      <c r="N1889" s="7" t="s">
        <v>883</v>
      </c>
      <c r="O1889" s="1" t="s">
        <v>5622</v>
      </c>
      <c r="P1889" s="438">
        <f>C47*10/100+17.35</f>
        <v>19.09</v>
      </c>
      <c r="Q1889" s="1" t="s">
        <v>883</v>
      </c>
      <c r="R1889" s="8">
        <f t="shared" ref="R1889:R1894" si="235">(M1889*P1889)</f>
        <v>152.72</v>
      </c>
      <c r="W1889" s="4"/>
    </row>
    <row r="1890" spans="6:23" ht="24" customHeight="1">
      <c r="H1890" s="1" t="s">
        <v>381</v>
      </c>
      <c r="K1890" s="38">
        <f>SUM(K1886:K1888)</f>
        <v>243.38</v>
      </c>
      <c r="M1890" s="8">
        <v>8</v>
      </c>
      <c r="N1890" s="7" t="s">
        <v>883</v>
      </c>
      <c r="O1890" s="1" t="s">
        <v>5623</v>
      </c>
      <c r="P1890" s="438">
        <f>C48*10/100+40.45</f>
        <v>42.68</v>
      </c>
      <c r="Q1890" s="1" t="s">
        <v>883</v>
      </c>
      <c r="R1890" s="8">
        <f t="shared" si="235"/>
        <v>341.44</v>
      </c>
      <c r="W1890" s="4"/>
    </row>
    <row r="1891" spans="6:23" ht="36.75" customHeight="1">
      <c r="I1891" s="1" t="s">
        <v>991</v>
      </c>
      <c r="K1891" s="5" t="s">
        <v>2090</v>
      </c>
      <c r="M1891" s="8">
        <v>3</v>
      </c>
      <c r="N1891" s="7" t="s">
        <v>883</v>
      </c>
      <c r="O1891" s="1" t="s">
        <v>1878</v>
      </c>
      <c r="P1891" s="8">
        <f t="shared" si="234"/>
        <v>700</v>
      </c>
      <c r="Q1891" s="1" t="s">
        <v>883</v>
      </c>
      <c r="R1891" s="8">
        <f t="shared" si="235"/>
        <v>2100</v>
      </c>
      <c r="W1891" s="4"/>
    </row>
    <row r="1892" spans="6:23" ht="24" customHeight="1">
      <c r="I1892" s="1"/>
      <c r="K1892" s="5"/>
      <c r="M1892" s="8">
        <v>1</v>
      </c>
      <c r="N1892" s="7" t="s">
        <v>883</v>
      </c>
      <c r="O1892" s="1" t="s">
        <v>1403</v>
      </c>
      <c r="P1892" s="8">
        <f t="shared" si="234"/>
        <v>947</v>
      </c>
      <c r="Q1892" s="1" t="s">
        <v>883</v>
      </c>
      <c r="R1892" s="8">
        <f t="shared" si="235"/>
        <v>947</v>
      </c>
      <c r="W1892" s="4"/>
    </row>
    <row r="1893" spans="6:23" ht="24" customHeight="1">
      <c r="G1893" s="7" t="s">
        <v>1941</v>
      </c>
      <c r="H1893" s="1" t="s">
        <v>3669</v>
      </c>
      <c r="M1893" s="8">
        <v>2</v>
      </c>
      <c r="N1893" s="7" t="s">
        <v>883</v>
      </c>
      <c r="O1893" s="1" t="s">
        <v>1936</v>
      </c>
      <c r="P1893" s="8">
        <f t="shared" si="234"/>
        <v>618</v>
      </c>
      <c r="Q1893" s="1" t="s">
        <v>883</v>
      </c>
      <c r="R1893" s="8">
        <f t="shared" si="235"/>
        <v>1236</v>
      </c>
      <c r="W1893" s="4"/>
    </row>
    <row r="1894" spans="6:23" ht="24" customHeight="1">
      <c r="H1894" s="5" t="s">
        <v>1614</v>
      </c>
      <c r="M1894" s="8">
        <v>1</v>
      </c>
      <c r="N1894" s="7" t="s">
        <v>883</v>
      </c>
      <c r="O1894" s="1" t="s">
        <v>324</v>
      </c>
      <c r="P1894" s="8">
        <f t="shared" si="234"/>
        <v>507</v>
      </c>
      <c r="Q1894" s="1" t="s">
        <v>883</v>
      </c>
      <c r="R1894" s="8">
        <f t="shared" si="235"/>
        <v>507</v>
      </c>
      <c r="W1894" s="4"/>
    </row>
    <row r="1895" spans="6:23" ht="24" customHeight="1">
      <c r="F1895" s="8">
        <v>1</v>
      </c>
      <c r="G1895" s="7" t="s">
        <v>841</v>
      </c>
      <c r="H1895" s="1" t="s">
        <v>3670</v>
      </c>
      <c r="I1895" s="8">
        <f>C521</f>
        <v>82</v>
      </c>
      <c r="J1895" s="1" t="s">
        <v>841</v>
      </c>
      <c r="K1895" s="8">
        <f>(F1895*I1895)</f>
        <v>82</v>
      </c>
      <c r="N1895" s="7" t="s">
        <v>454</v>
      </c>
      <c r="O1895" s="1" t="s">
        <v>1404</v>
      </c>
      <c r="P1895" s="8">
        <f t="shared" si="234"/>
        <v>5.26</v>
      </c>
      <c r="Q1895" s="1" t="s">
        <v>454</v>
      </c>
      <c r="R1895" s="8">
        <v>5.26</v>
      </c>
      <c r="W1895" s="4"/>
    </row>
    <row r="1896" spans="6:23" ht="24" customHeight="1">
      <c r="F1896" s="8">
        <v>1</v>
      </c>
      <c r="G1896" s="7" t="s">
        <v>454</v>
      </c>
      <c r="H1896" s="1" t="s">
        <v>1702</v>
      </c>
      <c r="I1896" s="8">
        <f>I1895*0.2</f>
        <v>16.399999999999999</v>
      </c>
      <c r="J1896" s="1" t="s">
        <v>454</v>
      </c>
      <c r="K1896" s="8">
        <f>(F1896*I1896)</f>
        <v>16.399999999999999</v>
      </c>
      <c r="N1896" s="3"/>
      <c r="O1896" s="1" t="s">
        <v>947</v>
      </c>
      <c r="P1896" s="8" t="str">
        <f t="shared" si="234"/>
        <v xml:space="preserve"> </v>
      </c>
      <c r="Q1896" s="10"/>
      <c r="R1896" s="1" t="s">
        <v>991</v>
      </c>
      <c r="W1896" s="4"/>
    </row>
    <row r="1897" spans="6:23" ht="24" customHeight="1">
      <c r="F1897" s="8">
        <v>1</v>
      </c>
      <c r="G1897" s="7" t="s">
        <v>841</v>
      </c>
      <c r="H1897" s="1" t="s">
        <v>163</v>
      </c>
      <c r="I1897" s="8">
        <f>I1888</f>
        <v>180.98</v>
      </c>
      <c r="J1897" s="1" t="s">
        <v>841</v>
      </c>
      <c r="K1897" s="8">
        <f>(F1897*I1897)</f>
        <v>180.98</v>
      </c>
      <c r="N1897" s="7" t="s">
        <v>454</v>
      </c>
      <c r="O1897" s="1" t="s">
        <v>455</v>
      </c>
      <c r="P1897" s="8" t="str">
        <f>I1881</f>
        <v xml:space="preserve"> </v>
      </c>
      <c r="Q1897" s="1" t="s">
        <v>454</v>
      </c>
      <c r="R1897" s="8">
        <v>0</v>
      </c>
      <c r="W1897" s="4"/>
    </row>
    <row r="1898" spans="6:23" ht="24" customHeight="1">
      <c r="I1898" s="1" t="s">
        <v>991</v>
      </c>
      <c r="K1898" s="5" t="s">
        <v>1614</v>
      </c>
      <c r="N1898" s="3"/>
      <c r="Q1898" s="10"/>
      <c r="R1898" s="5" t="s">
        <v>1614</v>
      </c>
      <c r="W1898" s="4"/>
    </row>
    <row r="1899" spans="6:23" ht="24" customHeight="1">
      <c r="H1899" s="1" t="s">
        <v>381</v>
      </c>
      <c r="K1899" s="38">
        <f>SUM(K1895:K1897)</f>
        <v>279.38</v>
      </c>
      <c r="N1899" s="3"/>
      <c r="O1899" s="1" t="s">
        <v>1883</v>
      </c>
      <c r="Q1899" s="10"/>
      <c r="R1899" s="8">
        <f>SUM(R1887:R1897)</f>
        <v>5913.12</v>
      </c>
      <c r="W1899" s="4"/>
    </row>
    <row r="1900" spans="6:23" ht="24" customHeight="1">
      <c r="I1900" s="1" t="s">
        <v>991</v>
      </c>
      <c r="K1900" s="5" t="s">
        <v>2090</v>
      </c>
      <c r="N1900" s="3"/>
      <c r="Q1900" s="10"/>
      <c r="R1900" s="5" t="s">
        <v>1614</v>
      </c>
      <c r="W1900" s="4"/>
    </row>
    <row r="1901" spans="6:23" ht="24" customHeight="1">
      <c r="I1901" s="1"/>
      <c r="K1901" s="5"/>
      <c r="N1901" s="3"/>
      <c r="O1901" s="1" t="s">
        <v>1572</v>
      </c>
      <c r="Q1901" s="10"/>
      <c r="R1901" s="8">
        <f>(R1899/30)</f>
        <v>197.1</v>
      </c>
      <c r="W1901" s="4"/>
    </row>
    <row r="1902" spans="6:23" ht="39" customHeight="1">
      <c r="F1902" s="28">
        <v>52.1</v>
      </c>
      <c r="H1902" s="27" t="s">
        <v>2239</v>
      </c>
      <c r="I1902" s="1"/>
      <c r="K1902" s="5"/>
      <c r="N1902" s="3"/>
      <c r="Q1902" s="10"/>
      <c r="R1902" s="5" t="s">
        <v>1614</v>
      </c>
      <c r="W1902" s="4"/>
    </row>
    <row r="1903" spans="6:23" ht="24" customHeight="1">
      <c r="I1903" s="1"/>
      <c r="K1903" s="5"/>
      <c r="W1903" s="4"/>
    </row>
    <row r="1904" spans="6:23" ht="24" customHeight="1">
      <c r="F1904" s="2"/>
      <c r="G1904" s="7"/>
      <c r="H1904" s="1" t="s">
        <v>2082</v>
      </c>
      <c r="I1904" s="1"/>
      <c r="K1904" s="5"/>
      <c r="W1904" s="4"/>
    </row>
    <row r="1905" spans="6:23" ht="24" customHeight="1">
      <c r="G1905" s="7"/>
      <c r="H1905" s="1" t="s">
        <v>2240</v>
      </c>
      <c r="I1905" s="1"/>
      <c r="K1905" s="5"/>
      <c r="W1905" s="4"/>
    </row>
    <row r="1906" spans="6:23" ht="24" customHeight="1">
      <c r="H1906" s="5" t="s">
        <v>1614</v>
      </c>
      <c r="I1906" s="1"/>
      <c r="K1906" s="5"/>
      <c r="N1906" s="7" t="s">
        <v>1941</v>
      </c>
      <c r="O1906" s="1" t="s">
        <v>3669</v>
      </c>
      <c r="Q1906" s="10"/>
      <c r="W1906" s="4"/>
    </row>
    <row r="1907" spans="6:23" ht="24" customHeight="1">
      <c r="F1907" s="8">
        <v>30</v>
      </c>
      <c r="G1907" s="7" t="s">
        <v>1804</v>
      </c>
      <c r="H1907" s="1" t="s">
        <v>149</v>
      </c>
      <c r="I1907" s="6">
        <f>E661</f>
        <v>17.3</v>
      </c>
      <c r="J1907" s="1" t="s">
        <v>1804</v>
      </c>
      <c r="K1907" s="8">
        <f>(F1907*I1907)</f>
        <v>519</v>
      </c>
      <c r="N1907" s="3"/>
      <c r="O1907" s="5" t="s">
        <v>1614</v>
      </c>
      <c r="Q1907" s="10"/>
      <c r="W1907" s="4"/>
    </row>
    <row r="1908" spans="6:23" ht="24" customHeight="1">
      <c r="F1908" s="8">
        <v>8</v>
      </c>
      <c r="G1908" s="7" t="s">
        <v>883</v>
      </c>
      <c r="H1908" s="1" t="s">
        <v>2181</v>
      </c>
      <c r="I1908" s="6">
        <f>C663</f>
        <v>8.9</v>
      </c>
      <c r="J1908" s="1" t="s">
        <v>883</v>
      </c>
      <c r="K1908" s="8">
        <f t="shared" ref="K1908:K1913" si="236">(F1908*I1908)</f>
        <v>71.2</v>
      </c>
      <c r="M1908" s="8">
        <v>1</v>
      </c>
      <c r="N1908" s="7" t="s">
        <v>841</v>
      </c>
      <c r="O1908" s="1" t="s">
        <v>3671</v>
      </c>
      <c r="P1908" s="418">
        <v>82</v>
      </c>
      <c r="Q1908" s="1" t="s">
        <v>841</v>
      </c>
      <c r="R1908" s="8">
        <f>(M1908*P1908)</f>
        <v>82</v>
      </c>
      <c r="W1908" s="4"/>
    </row>
    <row r="1909" spans="6:23" ht="24" customHeight="1">
      <c r="F1909" s="8">
        <v>8</v>
      </c>
      <c r="G1909" s="7" t="s">
        <v>883</v>
      </c>
      <c r="H1909" s="1" t="s">
        <v>472</v>
      </c>
      <c r="I1909" s="6">
        <f>D672</f>
        <v>12.85</v>
      </c>
      <c r="J1909" s="1" t="s">
        <v>883</v>
      </c>
      <c r="K1909" s="8">
        <f t="shared" si="236"/>
        <v>102.8</v>
      </c>
      <c r="M1909" s="8">
        <v>1</v>
      </c>
      <c r="N1909" s="7" t="s">
        <v>454</v>
      </c>
      <c r="O1909" s="1" t="s">
        <v>1702</v>
      </c>
      <c r="P1909" s="8">
        <f>P1908*0.2</f>
        <v>16.399999999999999</v>
      </c>
      <c r="Q1909" s="1" t="s">
        <v>454</v>
      </c>
      <c r="R1909" s="8">
        <f>(M1909*P1909)</f>
        <v>16.399999999999999</v>
      </c>
      <c r="W1909" s="4"/>
    </row>
    <row r="1910" spans="6:23" ht="24" customHeight="1">
      <c r="F1910" s="8">
        <v>3</v>
      </c>
      <c r="G1910" s="7" t="s">
        <v>883</v>
      </c>
      <c r="H1910" s="1" t="s">
        <v>1878</v>
      </c>
      <c r="I1910" s="6">
        <f>C41</f>
        <v>700</v>
      </c>
      <c r="J1910" s="1" t="s">
        <v>883</v>
      </c>
      <c r="K1910" s="8">
        <f t="shared" si="236"/>
        <v>2100</v>
      </c>
      <c r="M1910" s="8">
        <v>1</v>
      </c>
      <c r="N1910" s="7" t="s">
        <v>841</v>
      </c>
      <c r="O1910" s="1" t="s">
        <v>163</v>
      </c>
      <c r="P1910" s="8">
        <f>R1901</f>
        <v>197.1</v>
      </c>
      <c r="Q1910" s="1" t="s">
        <v>841</v>
      </c>
      <c r="R1910" s="8">
        <f>(M1910*P1910)</f>
        <v>197.1</v>
      </c>
      <c r="W1910" s="4"/>
    </row>
    <row r="1911" spans="6:23" ht="24" customHeight="1">
      <c r="F1911" s="8">
        <v>1</v>
      </c>
      <c r="G1911" s="7" t="s">
        <v>883</v>
      </c>
      <c r="H1911" s="1" t="s">
        <v>1403</v>
      </c>
      <c r="I1911" s="6">
        <f>C10</f>
        <v>947</v>
      </c>
      <c r="J1911" s="1" t="s">
        <v>883</v>
      </c>
      <c r="K1911" s="8">
        <f t="shared" si="236"/>
        <v>947</v>
      </c>
      <c r="N1911" s="3"/>
      <c r="P1911" s="1" t="s">
        <v>991</v>
      </c>
      <c r="Q1911" s="10"/>
      <c r="R1911" s="5" t="s">
        <v>1614</v>
      </c>
      <c r="W1911" s="4"/>
    </row>
    <row r="1912" spans="6:23" ht="24" customHeight="1">
      <c r="F1912" s="8">
        <v>2</v>
      </c>
      <c r="G1912" s="7" t="s">
        <v>883</v>
      </c>
      <c r="H1912" s="1" t="s">
        <v>1936</v>
      </c>
      <c r="I1912" s="6">
        <f>C12</f>
        <v>618</v>
      </c>
      <c r="J1912" s="1" t="s">
        <v>883</v>
      </c>
      <c r="K1912" s="8">
        <f t="shared" si="236"/>
        <v>1236</v>
      </c>
      <c r="N1912" s="3"/>
      <c r="O1912" s="1" t="s">
        <v>381</v>
      </c>
      <c r="Q1912" s="10"/>
      <c r="R1912" s="38">
        <f>SUM(R1908:R1910)</f>
        <v>295.5</v>
      </c>
      <c r="W1912" s="4"/>
    </row>
    <row r="1913" spans="6:23" ht="24" customHeight="1">
      <c r="F1913" s="8">
        <v>1</v>
      </c>
      <c r="G1913" s="7" t="s">
        <v>883</v>
      </c>
      <c r="H1913" s="1" t="s">
        <v>324</v>
      </c>
      <c r="I1913" s="6">
        <f>C13</f>
        <v>507</v>
      </c>
      <c r="J1913" s="1" t="s">
        <v>883</v>
      </c>
      <c r="K1913" s="8">
        <f t="shared" si="236"/>
        <v>507</v>
      </c>
      <c r="N1913" s="3"/>
      <c r="P1913" s="1" t="s">
        <v>991</v>
      </c>
      <c r="Q1913" s="10"/>
      <c r="R1913" s="5" t="s">
        <v>2090</v>
      </c>
      <c r="W1913" s="4"/>
    </row>
    <row r="1914" spans="6:23" ht="24" customHeight="1">
      <c r="K1914" s="5" t="s">
        <v>1614</v>
      </c>
      <c r="W1914" s="4"/>
    </row>
    <row r="1915" spans="6:23" ht="24" customHeight="1">
      <c r="H1915" s="1" t="s">
        <v>1883</v>
      </c>
      <c r="K1915" s="8">
        <f>SUM(K1907:K1913)</f>
        <v>5483</v>
      </c>
      <c r="W1915" s="4"/>
    </row>
    <row r="1916" spans="6:23" ht="24" customHeight="1">
      <c r="K1916" s="5" t="s">
        <v>1614</v>
      </c>
      <c r="W1916" s="4"/>
    </row>
    <row r="1917" spans="6:23" ht="24" customHeight="1">
      <c r="H1917" s="1" t="s">
        <v>1572</v>
      </c>
      <c r="K1917" s="8">
        <f>(K1915/30)</f>
        <v>182.77</v>
      </c>
      <c r="W1917" s="4"/>
    </row>
    <row r="1918" spans="6:23" ht="24" customHeight="1">
      <c r="K1918" s="5" t="s">
        <v>1614</v>
      </c>
      <c r="W1918" s="4"/>
    </row>
    <row r="1919" spans="6:23" ht="24" customHeight="1">
      <c r="I1919" s="1"/>
      <c r="K1919" s="5"/>
      <c r="W1919" s="4"/>
    </row>
    <row r="1920" spans="6:23" ht="24" customHeight="1">
      <c r="H1920" t="s">
        <v>341</v>
      </c>
      <c r="I1920" s="1"/>
      <c r="K1920" s="5"/>
      <c r="W1920" s="4"/>
    </row>
    <row r="1921" spans="6:23" ht="24" customHeight="1">
      <c r="H1921" s="5" t="s">
        <v>1614</v>
      </c>
      <c r="I1921" s="1"/>
      <c r="K1921" s="5"/>
      <c r="W1921" s="4"/>
    </row>
    <row r="1922" spans="6:23" ht="24" customHeight="1">
      <c r="F1922" s="8">
        <v>1</v>
      </c>
      <c r="G1922" s="7" t="s">
        <v>841</v>
      </c>
      <c r="H1922" s="1" t="s">
        <v>342</v>
      </c>
      <c r="I1922" s="6">
        <f>E698</f>
        <v>98.6</v>
      </c>
      <c r="J1922" s="1" t="s">
        <v>841</v>
      </c>
      <c r="K1922" s="8">
        <f>(F1922*I1922)</f>
        <v>98.6</v>
      </c>
      <c r="W1922" s="4"/>
    </row>
    <row r="1923" spans="6:23" ht="24" customHeight="1">
      <c r="F1923" s="8">
        <v>1</v>
      </c>
      <c r="G1923" s="7" t="s">
        <v>454</v>
      </c>
      <c r="H1923" s="1" t="s">
        <v>343</v>
      </c>
      <c r="I1923" s="6">
        <f>I1922*0.2</f>
        <v>19.72</v>
      </c>
      <c r="J1923" s="1" t="s">
        <v>454</v>
      </c>
      <c r="K1923" s="8">
        <f>(F1923*I1923)</f>
        <v>19.72</v>
      </c>
      <c r="W1923" s="4"/>
    </row>
    <row r="1924" spans="6:23" ht="24" customHeight="1">
      <c r="F1924" s="8">
        <v>1</v>
      </c>
      <c r="G1924" s="7" t="s">
        <v>841</v>
      </c>
      <c r="H1924" s="1" t="s">
        <v>163</v>
      </c>
      <c r="I1924" s="6">
        <f>K1917</f>
        <v>182.77</v>
      </c>
      <c r="J1924" s="1" t="s">
        <v>841</v>
      </c>
      <c r="K1924" s="8">
        <f>(F1924*I1924)</f>
        <v>182.77</v>
      </c>
      <c r="W1924" s="4"/>
    </row>
    <row r="1925" spans="6:23" ht="24" customHeight="1">
      <c r="F1925" s="8"/>
      <c r="G1925" s="7"/>
      <c r="H1925" s="22" t="s">
        <v>1096</v>
      </c>
      <c r="I1925" s="6"/>
      <c r="J1925" s="1" t="s">
        <v>454</v>
      </c>
      <c r="K1925" s="8">
        <f>1.25+0.47</f>
        <v>1.72</v>
      </c>
      <c r="W1925" s="4"/>
    </row>
    <row r="1926" spans="6:23" ht="24" customHeight="1">
      <c r="I1926" s="1"/>
      <c r="K1926" s="5" t="s">
        <v>1614</v>
      </c>
      <c r="W1926" s="4"/>
    </row>
    <row r="1927" spans="6:23" ht="24" customHeight="1">
      <c r="H1927" s="1" t="s">
        <v>381</v>
      </c>
      <c r="I1927" s="1"/>
      <c r="K1927" s="38">
        <f>SUM(K1922:K1925)</f>
        <v>302.81</v>
      </c>
      <c r="W1927" s="4"/>
    </row>
    <row r="1928" spans="6:23" ht="24" customHeight="1">
      <c r="I1928" s="1"/>
      <c r="K1928" s="5" t="s">
        <v>2090</v>
      </c>
      <c r="W1928" s="4"/>
    </row>
    <row r="1929" spans="6:23" ht="24" customHeight="1">
      <c r="I1929" s="1"/>
      <c r="K1929" s="5"/>
      <c r="W1929" s="4"/>
    </row>
    <row r="1930" spans="6:23" ht="24" customHeight="1">
      <c r="I1930" s="1"/>
      <c r="K1930" s="5"/>
      <c r="W1930" s="4"/>
    </row>
    <row r="1931" spans="6:23" ht="24" customHeight="1">
      <c r="F1931" s="24">
        <v>53.1</v>
      </c>
      <c r="G1931" s="7" t="s">
        <v>2289</v>
      </c>
      <c r="H1931" s="1" t="s">
        <v>2257</v>
      </c>
      <c r="W1931" s="4"/>
    </row>
    <row r="1932" spans="6:23" ht="24" customHeight="1">
      <c r="H1932" s="33" t="s">
        <v>1473</v>
      </c>
      <c r="W1932" s="4"/>
    </row>
    <row r="1933" spans="6:23" ht="24" customHeight="1">
      <c r="H1933" s="1" t="s">
        <v>1163</v>
      </c>
      <c r="W1933" s="4"/>
    </row>
    <row r="1934" spans="6:23" ht="24" customHeight="1">
      <c r="H1934" s="1" t="s">
        <v>1164</v>
      </c>
      <c r="W1934" s="4"/>
    </row>
    <row r="1935" spans="6:23" ht="24" customHeight="1">
      <c r="H1935" s="5" t="s">
        <v>1614</v>
      </c>
      <c r="W1935" s="4"/>
    </row>
    <row r="1936" spans="6:23" ht="85.5" customHeight="1">
      <c r="F1936" s="21">
        <v>1</v>
      </c>
      <c r="G1936" s="21" t="s">
        <v>883</v>
      </c>
      <c r="H1936" s="159" t="s">
        <v>1607</v>
      </c>
      <c r="I1936" s="716">
        <v>1672</v>
      </c>
      <c r="J1936" s="97" t="s">
        <v>883</v>
      </c>
      <c r="K1936" s="21">
        <f>(F1936*I1936)</f>
        <v>1672</v>
      </c>
      <c r="W1936" s="4"/>
    </row>
    <row r="1937" spans="6:23" ht="24" customHeight="1">
      <c r="F1937" s="8"/>
      <c r="G1937" s="7"/>
      <c r="H1937" s="61"/>
      <c r="I1937" s="8"/>
      <c r="J1937" s="1"/>
      <c r="K1937" s="8"/>
      <c r="W1937" s="4"/>
    </row>
    <row r="1938" spans="6:23" ht="24" customHeight="1">
      <c r="F1938" s="8"/>
      <c r="G1938" s="7"/>
      <c r="H1938" s="61"/>
      <c r="I1938" s="8"/>
      <c r="J1938" s="2"/>
      <c r="K1938" s="8"/>
      <c r="W1938" s="4"/>
    </row>
    <row r="1939" spans="6:23" ht="24" customHeight="1">
      <c r="F1939" s="160">
        <v>1</v>
      </c>
      <c r="G1939" s="160" t="s">
        <v>883</v>
      </c>
      <c r="H1939" s="1" t="s">
        <v>6180</v>
      </c>
      <c r="I1939" s="895">
        <v>-169</v>
      </c>
      <c r="J1939" s="61" t="s">
        <v>883</v>
      </c>
      <c r="K1939" s="160">
        <f>(F1939*I1939)</f>
        <v>-169</v>
      </c>
      <c r="W1939" s="4"/>
    </row>
    <row r="1940" spans="6:23" ht="24" customHeight="1">
      <c r="F1940" s="63"/>
      <c r="G1940" s="64"/>
      <c r="H1940" s="61"/>
      <c r="I1940" s="63"/>
      <c r="J1940" s="60"/>
      <c r="K1940" s="63"/>
      <c r="W1940" s="4"/>
    </row>
    <row r="1941" spans="6:23" ht="24" customHeight="1">
      <c r="F1941" s="63">
        <v>1</v>
      </c>
      <c r="G1941" s="64" t="s">
        <v>883</v>
      </c>
      <c r="H1941" s="61" t="s">
        <v>2170</v>
      </c>
      <c r="I1941" s="719">
        <v>250</v>
      </c>
      <c r="J1941" s="61" t="s">
        <v>883</v>
      </c>
      <c r="K1941" s="490">
        <f>(F1941*I1941)</f>
        <v>250</v>
      </c>
      <c r="W1941" s="4"/>
    </row>
    <row r="1942" spans="6:23" ht="24" customHeight="1">
      <c r="F1942" s="8"/>
      <c r="G1942" s="7"/>
      <c r="H1942" s="1"/>
      <c r="I1942" s="8"/>
      <c r="J1942" s="1"/>
      <c r="K1942" s="8"/>
      <c r="W1942" s="4"/>
    </row>
    <row r="1943" spans="6:23" ht="24" customHeight="1">
      <c r="F1943" s="8">
        <v>0.5</v>
      </c>
      <c r="G1943" s="7" t="s">
        <v>883</v>
      </c>
      <c r="H1943" s="1" t="s">
        <v>2139</v>
      </c>
      <c r="I1943" s="8">
        <f>(C15)</f>
        <v>821</v>
      </c>
      <c r="J1943" s="1" t="s">
        <v>883</v>
      </c>
      <c r="K1943" s="8">
        <f>(F1943*I1943)</f>
        <v>410.5</v>
      </c>
      <c r="N1943">
        <f>7635</f>
        <v>7635</v>
      </c>
      <c r="W1943" s="4"/>
    </row>
    <row r="1944" spans="6:23" ht="24" customHeight="1">
      <c r="F1944" s="8">
        <v>1</v>
      </c>
      <c r="G1944" s="7" t="s">
        <v>883</v>
      </c>
      <c r="H1944" s="1" t="s">
        <v>1936</v>
      </c>
      <c r="I1944" s="8">
        <f>(C12)</f>
        <v>618</v>
      </c>
      <c r="J1944" s="1" t="s">
        <v>883</v>
      </c>
      <c r="K1944" s="8">
        <f>(F1944*I1944)</f>
        <v>618</v>
      </c>
      <c r="N1944">
        <f>N1943*4%</f>
        <v>305.39999999999998</v>
      </c>
      <c r="W1944" s="4"/>
    </row>
    <row r="1945" spans="6:23" ht="24" customHeight="1">
      <c r="F1945" s="8">
        <v>0.5</v>
      </c>
      <c r="G1945" s="7" t="s">
        <v>883</v>
      </c>
      <c r="H1945" s="1" t="s">
        <v>2044</v>
      </c>
      <c r="I1945" s="8">
        <f>(C10)</f>
        <v>947</v>
      </c>
      <c r="J1945" s="1" t="s">
        <v>883</v>
      </c>
      <c r="K1945" s="8">
        <f>(F1945*I1945)</f>
        <v>473.5</v>
      </c>
      <c r="N1945">
        <f>SUM(N1943:N1944)</f>
        <v>7940.4</v>
      </c>
      <c r="W1945" s="4"/>
    </row>
    <row r="1946" spans="6:23" ht="24" customHeight="1">
      <c r="G1946" s="7" t="s">
        <v>454</v>
      </c>
      <c r="H1946" s="1" t="s">
        <v>1165</v>
      </c>
      <c r="J1946" s="1" t="s">
        <v>454</v>
      </c>
      <c r="K1946" s="8">
        <v>0.82</v>
      </c>
      <c r="W1946" s="4"/>
    </row>
    <row r="1947" spans="6:23" ht="24" customHeight="1">
      <c r="K1947" s="5" t="s">
        <v>1614</v>
      </c>
      <c r="W1947" s="4"/>
    </row>
    <row r="1948" spans="6:23" ht="24" customHeight="1">
      <c r="H1948" s="1" t="s">
        <v>1784</v>
      </c>
      <c r="K1948" s="8">
        <f>SUM(K1936:K1946)</f>
        <v>3255.82</v>
      </c>
      <c r="W1948" s="4"/>
    </row>
    <row r="1949" spans="6:23" ht="24" customHeight="1">
      <c r="K1949" s="5" t="s">
        <v>1614</v>
      </c>
      <c r="W1949" s="4"/>
    </row>
    <row r="1950" spans="6:23" ht="24" customHeight="1">
      <c r="F1950" s="2" t="s">
        <v>1426</v>
      </c>
      <c r="H1950" s="1" t="s">
        <v>1427</v>
      </c>
      <c r="J1950" s="1" t="s">
        <v>1422</v>
      </c>
      <c r="K1950" s="491">
        <v>967.5</v>
      </c>
      <c r="V1950" s="1" t="s">
        <v>1476</v>
      </c>
      <c r="W1950" s="4"/>
    </row>
    <row r="1951" spans="6:23" ht="24" customHeight="1">
      <c r="H1951" s="1" t="s">
        <v>6181</v>
      </c>
      <c r="J1951" s="1" t="s">
        <v>1422</v>
      </c>
      <c r="K1951" s="556">
        <v>1864</v>
      </c>
      <c r="W1951" s="4"/>
    </row>
    <row r="1952" spans="6:23" ht="24" customHeight="1">
      <c r="F1952" s="2" t="s">
        <v>1428</v>
      </c>
      <c r="H1952" s="1" t="s">
        <v>1027</v>
      </c>
      <c r="J1952" s="1" t="s">
        <v>1422</v>
      </c>
      <c r="K1952" s="491">
        <v>30</v>
      </c>
      <c r="W1952" s="4"/>
    </row>
    <row r="1953" spans="6:23" ht="24" customHeight="1">
      <c r="F1953" s="2"/>
      <c r="H1953" s="1"/>
      <c r="K1953" s="1"/>
      <c r="W1953" s="4"/>
    </row>
    <row r="1954" spans="6:23" ht="24" customHeight="1">
      <c r="F1954" s="11">
        <v>54</v>
      </c>
      <c r="G1954" s="7" t="s">
        <v>2289</v>
      </c>
      <c r="H1954" s="1" t="s">
        <v>5624</v>
      </c>
      <c r="J1954" s="1" t="s">
        <v>1422</v>
      </c>
      <c r="K1954" s="554">
        <v>206</v>
      </c>
      <c r="W1954" s="4"/>
    </row>
    <row r="1955" spans="6:23" ht="24" customHeight="1">
      <c r="K1955" s="5" t="s">
        <v>2090</v>
      </c>
      <c r="W1955" s="4"/>
    </row>
    <row r="1956" spans="6:23" ht="24" customHeight="1">
      <c r="W1956" s="4"/>
    </row>
    <row r="1957" spans="6:23" ht="24" customHeight="1">
      <c r="F1957" s="24">
        <v>54.1</v>
      </c>
      <c r="G1957" s="7" t="s">
        <v>2289</v>
      </c>
      <c r="H1957" s="1" t="s">
        <v>1317</v>
      </c>
      <c r="J1957" s="1" t="s">
        <v>1422</v>
      </c>
      <c r="K1957" s="483">
        <v>300</v>
      </c>
      <c r="W1957" s="4"/>
    </row>
    <row r="1958" spans="6:23" ht="24" customHeight="1">
      <c r="K1958" s="5" t="s">
        <v>2090</v>
      </c>
      <c r="W1958" s="4"/>
    </row>
    <row r="1959" spans="6:23" ht="24" customHeight="1">
      <c r="W1959" s="4"/>
    </row>
    <row r="1960" spans="6:23" ht="24" customHeight="1">
      <c r="F1960" s="24">
        <v>54.2</v>
      </c>
      <c r="G1960" s="7" t="s">
        <v>2289</v>
      </c>
      <c r="H1960" s="1" t="s">
        <v>953</v>
      </c>
      <c r="J1960" s="1" t="s">
        <v>1422</v>
      </c>
      <c r="K1960" s="483">
        <v>250</v>
      </c>
      <c r="W1960" s="4"/>
    </row>
    <row r="1961" spans="6:23" ht="24" customHeight="1">
      <c r="K1961" s="5" t="s">
        <v>2090</v>
      </c>
      <c r="W1961" s="4"/>
    </row>
    <row r="1962" spans="6:23" ht="24" customHeight="1">
      <c r="W1962" s="4"/>
    </row>
    <row r="1963" spans="6:23" ht="24" customHeight="1">
      <c r="F1963" s="2" t="s">
        <v>1161</v>
      </c>
      <c r="G1963" s="7" t="s">
        <v>2289</v>
      </c>
      <c r="H1963" s="1" t="s">
        <v>83</v>
      </c>
      <c r="M1963" s="2" t="s">
        <v>1161</v>
      </c>
      <c r="N1963" s="7" t="s">
        <v>2289</v>
      </c>
      <c r="O1963" s="1" t="s">
        <v>83</v>
      </c>
      <c r="Q1963" s="10"/>
      <c r="W1963" s="4"/>
    </row>
    <row r="1964" spans="6:23" ht="24" customHeight="1">
      <c r="H1964" s="1" t="s">
        <v>1122</v>
      </c>
      <c r="N1964" s="3"/>
      <c r="O1964" s="1" t="s">
        <v>1122</v>
      </c>
      <c r="Q1964" s="10"/>
      <c r="W1964" s="4"/>
    </row>
    <row r="1965" spans="6:23" ht="24" customHeight="1">
      <c r="H1965" s="1" t="s">
        <v>1123</v>
      </c>
      <c r="N1965" s="3"/>
      <c r="O1965" s="1" t="s">
        <v>1123</v>
      </c>
      <c r="Q1965" s="10"/>
      <c r="W1965" s="4"/>
    </row>
    <row r="1966" spans="6:23" ht="24" customHeight="1">
      <c r="H1966" s="1" t="s">
        <v>1124</v>
      </c>
      <c r="N1966" s="3"/>
      <c r="O1966" s="1" t="s">
        <v>1124</v>
      </c>
      <c r="Q1966" s="10"/>
      <c r="W1966" s="4"/>
    </row>
    <row r="1967" spans="6:23" ht="24" customHeight="1">
      <c r="H1967" s="5" t="s">
        <v>1614</v>
      </c>
      <c r="N1967" s="3"/>
      <c r="O1967" s="5" t="s">
        <v>1614</v>
      </c>
      <c r="Q1967" s="10"/>
      <c r="W1967" s="4"/>
    </row>
    <row r="1968" spans="6:23" ht="24" customHeight="1">
      <c r="F1968" s="8">
        <v>1</v>
      </c>
      <c r="G1968" s="7" t="s">
        <v>883</v>
      </c>
      <c r="H1968" s="1" t="s">
        <v>724</v>
      </c>
      <c r="I1968" s="8">
        <f>(C201)</f>
        <v>1201</v>
      </c>
      <c r="J1968" s="1" t="s">
        <v>883</v>
      </c>
      <c r="K1968" s="8">
        <f t="shared" ref="K1968:K1974" si="237">(F1968*I1968)</f>
        <v>1201</v>
      </c>
      <c r="M1968" s="8">
        <v>1</v>
      </c>
      <c r="N1968" s="7" t="s">
        <v>883</v>
      </c>
      <c r="O1968" s="1" t="s">
        <v>724</v>
      </c>
      <c r="P1968" s="8">
        <f>I1968</f>
        <v>1201</v>
      </c>
      <c r="Q1968" s="1" t="s">
        <v>883</v>
      </c>
      <c r="R1968" s="8">
        <f t="shared" ref="R1968:R1974" si="238">(M1968*P1968)</f>
        <v>1201</v>
      </c>
      <c r="W1968" s="4"/>
    </row>
    <row r="1969" spans="6:23" ht="24" customHeight="1">
      <c r="F1969" s="8">
        <v>0.65</v>
      </c>
      <c r="G1969" s="7" t="s">
        <v>884</v>
      </c>
      <c r="H1969" s="1" t="s">
        <v>253</v>
      </c>
      <c r="I1969" s="8">
        <f>(C61*2)</f>
        <v>212.5</v>
      </c>
      <c r="J1969" s="1" t="s">
        <v>884</v>
      </c>
      <c r="K1969" s="8">
        <f t="shared" si="237"/>
        <v>138.13</v>
      </c>
      <c r="M1969" s="8">
        <v>0.65</v>
      </c>
      <c r="N1969" s="7" t="s">
        <v>884</v>
      </c>
      <c r="O1969" s="1" t="s">
        <v>253</v>
      </c>
      <c r="P1969" s="8">
        <f t="shared" ref="P1969:P1975" si="239">I1969</f>
        <v>212.5</v>
      </c>
      <c r="Q1969" s="1" t="s">
        <v>884</v>
      </c>
      <c r="R1969" s="8">
        <f t="shared" si="238"/>
        <v>138.13</v>
      </c>
      <c r="W1969" s="4"/>
    </row>
    <row r="1970" spans="6:23" ht="24" customHeight="1">
      <c r="F1970" s="8">
        <v>0.56999999999999995</v>
      </c>
      <c r="G1970" s="7" t="s">
        <v>884</v>
      </c>
      <c r="H1970" s="1" t="s">
        <v>254</v>
      </c>
      <c r="I1970" s="8">
        <f>(C26)</f>
        <v>36.950000000000003</v>
      </c>
      <c r="J1970" s="1" t="s">
        <v>884</v>
      </c>
      <c r="K1970" s="8">
        <f t="shared" si="237"/>
        <v>21.06</v>
      </c>
      <c r="M1970" s="8">
        <v>0.56999999999999995</v>
      </c>
      <c r="N1970" s="7" t="s">
        <v>884</v>
      </c>
      <c r="O1970" s="1" t="s">
        <v>254</v>
      </c>
      <c r="P1970" s="8">
        <f t="shared" si="239"/>
        <v>36.950000000000003</v>
      </c>
      <c r="Q1970" s="1" t="s">
        <v>884</v>
      </c>
      <c r="R1970" s="8">
        <f t="shared" si="238"/>
        <v>21.06</v>
      </c>
      <c r="W1970" s="4"/>
    </row>
    <row r="1971" spans="6:23" ht="24" customHeight="1">
      <c r="F1971" s="12">
        <v>8.1000000000000003E-2</v>
      </c>
      <c r="G1971" s="7" t="s">
        <v>884</v>
      </c>
      <c r="H1971" s="1" t="s">
        <v>255</v>
      </c>
      <c r="I1971" s="8">
        <f>(R60)</f>
        <v>4225.03</v>
      </c>
      <c r="J1971" s="1" t="s">
        <v>884</v>
      </c>
      <c r="K1971" s="8">
        <f t="shared" si="237"/>
        <v>342.23</v>
      </c>
      <c r="M1971" s="12">
        <v>8.1000000000000003E-2</v>
      </c>
      <c r="N1971" s="7" t="s">
        <v>884</v>
      </c>
      <c r="O1971" s="1" t="s">
        <v>255</v>
      </c>
      <c r="P1971" s="8">
        <f t="shared" si="239"/>
        <v>4225.03</v>
      </c>
      <c r="Q1971" s="1" t="s">
        <v>884</v>
      </c>
      <c r="R1971" s="8">
        <f t="shared" si="238"/>
        <v>342.23</v>
      </c>
      <c r="W1971" s="4"/>
    </row>
    <row r="1972" spans="6:23" ht="24" customHeight="1">
      <c r="F1972" s="8">
        <v>1</v>
      </c>
      <c r="G1972" s="7" t="s">
        <v>883</v>
      </c>
      <c r="H1972" s="1" t="s">
        <v>2139</v>
      </c>
      <c r="I1972" s="8">
        <f>(C15)</f>
        <v>821</v>
      </c>
      <c r="J1972" s="1" t="s">
        <v>883</v>
      </c>
      <c r="K1972" s="8">
        <f t="shared" si="237"/>
        <v>821</v>
      </c>
      <c r="M1972" s="8">
        <v>1</v>
      </c>
      <c r="N1972" s="7" t="s">
        <v>883</v>
      </c>
      <c r="O1972" s="1" t="s">
        <v>2139</v>
      </c>
      <c r="P1972" s="8">
        <f t="shared" si="239"/>
        <v>821</v>
      </c>
      <c r="Q1972" s="1" t="s">
        <v>883</v>
      </c>
      <c r="R1972" s="8">
        <f t="shared" si="238"/>
        <v>821</v>
      </c>
      <c r="W1972" s="4"/>
    </row>
    <row r="1973" spans="6:23" ht="24" customHeight="1">
      <c r="F1973" s="8">
        <v>0.5</v>
      </c>
      <c r="G1973" s="7" t="s">
        <v>883</v>
      </c>
      <c r="H1973" s="1" t="s">
        <v>1743</v>
      </c>
      <c r="I1973" s="8">
        <f>(C11)</f>
        <v>884</v>
      </c>
      <c r="J1973" s="1" t="s">
        <v>883</v>
      </c>
      <c r="K1973" s="8">
        <f t="shared" si="237"/>
        <v>442</v>
      </c>
      <c r="M1973" s="8">
        <v>0.5</v>
      </c>
      <c r="N1973" s="7" t="s">
        <v>883</v>
      </c>
      <c r="O1973" s="1" t="s">
        <v>1743</v>
      </c>
      <c r="P1973" s="8">
        <f t="shared" si="239"/>
        <v>884</v>
      </c>
      <c r="Q1973" s="1" t="s">
        <v>883</v>
      </c>
      <c r="R1973" s="8">
        <f t="shared" si="238"/>
        <v>442</v>
      </c>
      <c r="W1973" s="4"/>
    </row>
    <row r="1974" spans="6:23" ht="24" customHeight="1">
      <c r="F1974" s="8">
        <v>0.5</v>
      </c>
      <c r="G1974" s="7" t="s">
        <v>883</v>
      </c>
      <c r="H1974" s="1" t="s">
        <v>1936</v>
      </c>
      <c r="I1974" s="8">
        <f>(C12)</f>
        <v>618</v>
      </c>
      <c r="J1974" s="1" t="s">
        <v>883</v>
      </c>
      <c r="K1974" s="8">
        <f t="shared" si="237"/>
        <v>309</v>
      </c>
      <c r="M1974" s="8">
        <v>0.5</v>
      </c>
      <c r="N1974" s="7" t="s">
        <v>883</v>
      </c>
      <c r="O1974" s="1" t="s">
        <v>1936</v>
      </c>
      <c r="P1974" s="8">
        <f t="shared" si="239"/>
        <v>618</v>
      </c>
      <c r="Q1974" s="1" t="s">
        <v>883</v>
      </c>
      <c r="R1974" s="8">
        <f t="shared" si="238"/>
        <v>309</v>
      </c>
      <c r="W1974" s="4"/>
    </row>
    <row r="1975" spans="6:23" ht="24" customHeight="1">
      <c r="G1975" s="7" t="s">
        <v>454</v>
      </c>
      <c r="H1975" s="1" t="s">
        <v>455</v>
      </c>
      <c r="I1975" s="1" t="s">
        <v>991</v>
      </c>
      <c r="J1975" s="1" t="s">
        <v>454</v>
      </c>
      <c r="K1975" s="8">
        <v>1.25</v>
      </c>
      <c r="N1975" s="7"/>
      <c r="O1975" s="33" t="s">
        <v>4422</v>
      </c>
      <c r="P1975" s="8" t="str">
        <f t="shared" si="239"/>
        <v xml:space="preserve"> </v>
      </c>
      <c r="Q1975" s="1"/>
      <c r="R1975" s="790">
        <v>-164</v>
      </c>
      <c r="W1975" s="4"/>
    </row>
    <row r="1976" spans="6:23" ht="24" customHeight="1">
      <c r="K1976" s="5" t="s">
        <v>1614</v>
      </c>
      <c r="O1976" s="33" t="s">
        <v>4423</v>
      </c>
      <c r="P1976" s="8"/>
      <c r="Q1976" s="1"/>
      <c r="R1976" s="790">
        <v>134.1</v>
      </c>
      <c r="W1976" s="4"/>
    </row>
    <row r="1977" spans="6:23" ht="24" customHeight="1" thickBot="1">
      <c r="H1977" s="1" t="s">
        <v>1784</v>
      </c>
      <c r="K1977" s="8">
        <f>SUM(K1968:K1975)</f>
        <v>3275.67</v>
      </c>
      <c r="N1977" s="3" t="s">
        <v>668</v>
      </c>
      <c r="O1977" s="33" t="s">
        <v>2309</v>
      </c>
      <c r="Q1977" s="10"/>
      <c r="R1977" s="8">
        <v>0.32</v>
      </c>
      <c r="W1977" s="4"/>
    </row>
    <row r="1978" spans="6:23" ht="24" customHeight="1" thickTop="1">
      <c r="K1978" s="5" t="s">
        <v>2090</v>
      </c>
      <c r="N1978" s="3"/>
      <c r="O1978" s="1" t="s">
        <v>1784</v>
      </c>
      <c r="Q1978" s="10"/>
      <c r="R1978" s="538">
        <f>SUM(R1968:R1977)</f>
        <v>3244.84</v>
      </c>
      <c r="W1978" s="4"/>
    </row>
    <row r="1979" spans="6:23" ht="24" customHeight="1" thickBot="1">
      <c r="G1979" s="7" t="s">
        <v>991</v>
      </c>
      <c r="H1979" s="1" t="s">
        <v>991</v>
      </c>
      <c r="K1979" s="1" t="s">
        <v>991</v>
      </c>
      <c r="N1979" s="3"/>
      <c r="Q1979" s="10"/>
      <c r="R1979" s="539"/>
      <c r="W1979" s="4"/>
    </row>
    <row r="1980" spans="6:23" ht="24" customHeight="1" thickTop="1">
      <c r="J1980" s="1" t="s">
        <v>991</v>
      </c>
      <c r="K1980" s="1" t="s">
        <v>991</v>
      </c>
      <c r="W1980" s="4"/>
    </row>
    <row r="1981" spans="6:23" ht="24" customHeight="1">
      <c r="F1981" s="2" t="s">
        <v>256</v>
      </c>
      <c r="G1981" s="7" t="s">
        <v>2289</v>
      </c>
      <c r="H1981" s="1" t="s">
        <v>83</v>
      </c>
      <c r="M1981" s="2" t="s">
        <v>256</v>
      </c>
      <c r="N1981" s="7" t="s">
        <v>2289</v>
      </c>
      <c r="O1981" s="1" t="s">
        <v>83</v>
      </c>
      <c r="Q1981" s="10"/>
      <c r="W1981" s="4"/>
    </row>
    <row r="1982" spans="6:23" ht="24" customHeight="1">
      <c r="H1982" s="1" t="s">
        <v>1122</v>
      </c>
      <c r="N1982" s="3"/>
      <c r="O1982" s="1" t="s">
        <v>1122</v>
      </c>
      <c r="Q1982" s="10"/>
      <c r="W1982" s="4"/>
    </row>
    <row r="1983" spans="6:23" ht="24" customHeight="1">
      <c r="H1983" s="1" t="s">
        <v>1123</v>
      </c>
      <c r="N1983" s="3"/>
      <c r="O1983" s="1" t="s">
        <v>1123</v>
      </c>
      <c r="Q1983" s="10"/>
      <c r="W1983" s="4"/>
    </row>
    <row r="1984" spans="6:23" ht="24" customHeight="1">
      <c r="H1984" s="1" t="s">
        <v>257</v>
      </c>
      <c r="N1984" s="3"/>
      <c r="O1984" s="1" t="s">
        <v>257</v>
      </c>
      <c r="Q1984" s="10"/>
      <c r="W1984" s="4"/>
    </row>
    <row r="1985" spans="6:23" ht="24" customHeight="1">
      <c r="H1985" s="5" t="s">
        <v>1614</v>
      </c>
      <c r="N1985" s="3"/>
      <c r="O1985" s="5" t="s">
        <v>1614</v>
      </c>
      <c r="Q1985" s="10"/>
      <c r="W1985" s="4"/>
    </row>
    <row r="1986" spans="6:23" ht="24" customHeight="1">
      <c r="F1986" s="8">
        <v>1</v>
      </c>
      <c r="G1986" s="7" t="s">
        <v>883</v>
      </c>
      <c r="H1986" s="1" t="s">
        <v>724</v>
      </c>
      <c r="I1986" s="8">
        <f>(C201)</f>
        <v>1201</v>
      </c>
      <c r="J1986" s="1" t="s">
        <v>883</v>
      </c>
      <c r="K1986" s="8">
        <f>(F1986*I1986)</f>
        <v>1201</v>
      </c>
      <c r="M1986" s="8">
        <v>1</v>
      </c>
      <c r="N1986" s="7" t="s">
        <v>883</v>
      </c>
      <c r="O1986" s="1" t="s">
        <v>724</v>
      </c>
      <c r="P1986" s="8">
        <f>I1986</f>
        <v>1201</v>
      </c>
      <c r="Q1986" s="1" t="s">
        <v>883</v>
      </c>
      <c r="R1986" s="8">
        <f>(M1986*P1986)</f>
        <v>1201</v>
      </c>
      <c r="W1986" s="4"/>
    </row>
    <row r="1987" spans="6:23" ht="24" customHeight="1">
      <c r="F1987" s="12">
        <v>0.40500000000000003</v>
      </c>
      <c r="G1987" s="7" t="s">
        <v>884</v>
      </c>
      <c r="H1987" s="1" t="s">
        <v>2254</v>
      </c>
      <c r="I1987" s="8">
        <f>(K1330)</f>
        <v>3757.61</v>
      </c>
      <c r="J1987" s="1" t="s">
        <v>884</v>
      </c>
      <c r="K1987" s="8">
        <f>(F1987*I1987)</f>
        <v>1521.83</v>
      </c>
      <c r="M1987" s="12">
        <v>0.40500000000000003</v>
      </c>
      <c r="N1987" s="7" t="s">
        <v>884</v>
      </c>
      <c r="O1987" s="1" t="s">
        <v>2254</v>
      </c>
      <c r="P1987" s="8">
        <f t="shared" ref="P1987:P1996" si="240">I1987</f>
        <v>3757.61</v>
      </c>
      <c r="Q1987" s="1" t="s">
        <v>884</v>
      </c>
      <c r="R1987" s="8">
        <f>(M1987*P1987)</f>
        <v>1521.83</v>
      </c>
      <c r="W1987" s="4"/>
    </row>
    <row r="1988" spans="6:23" ht="24" customHeight="1">
      <c r="H1988" s="1" t="s">
        <v>1117</v>
      </c>
      <c r="I1988" s="1" t="s">
        <v>991</v>
      </c>
      <c r="K1988" s="1" t="s">
        <v>991</v>
      </c>
      <c r="N1988" s="3"/>
      <c r="O1988" s="1" t="s">
        <v>1117</v>
      </c>
      <c r="P1988" s="8" t="str">
        <f t="shared" si="240"/>
        <v xml:space="preserve"> </v>
      </c>
      <c r="Q1988" s="10"/>
      <c r="R1988" s="1" t="s">
        <v>991</v>
      </c>
      <c r="W1988" s="4"/>
    </row>
    <row r="1989" spans="6:23" ht="24" customHeight="1">
      <c r="F1989" s="8">
        <v>1.89</v>
      </c>
      <c r="G1989" s="7" t="s">
        <v>620</v>
      </c>
      <c r="H1989" s="1" t="s">
        <v>268</v>
      </c>
      <c r="I1989" s="8">
        <f>(K1442)</f>
        <v>269.7</v>
      </c>
      <c r="J1989" s="1" t="s">
        <v>620</v>
      </c>
      <c r="K1989" s="8">
        <f>(F1989*I1989)</f>
        <v>509.73</v>
      </c>
      <c r="M1989" s="8">
        <v>1.89</v>
      </c>
      <c r="N1989" s="7" t="s">
        <v>620</v>
      </c>
      <c r="O1989" s="1" t="s">
        <v>268</v>
      </c>
      <c r="P1989" s="8">
        <f t="shared" si="240"/>
        <v>269.7</v>
      </c>
      <c r="Q1989" s="1" t="s">
        <v>620</v>
      </c>
      <c r="R1989" s="8">
        <f>(M1989*P1989)</f>
        <v>509.73</v>
      </c>
      <c r="W1989" s="4"/>
    </row>
    <row r="1990" spans="6:23" ht="24" customHeight="1">
      <c r="H1990" s="1" t="s">
        <v>269</v>
      </c>
      <c r="I1990" s="1" t="s">
        <v>991</v>
      </c>
      <c r="K1990" s="1" t="s">
        <v>991</v>
      </c>
      <c r="N1990" s="3"/>
      <c r="O1990" s="1" t="s">
        <v>269</v>
      </c>
      <c r="P1990" s="8" t="str">
        <f t="shared" si="240"/>
        <v xml:space="preserve"> </v>
      </c>
      <c r="Q1990" s="10"/>
      <c r="R1990" s="1" t="s">
        <v>991</v>
      </c>
      <c r="W1990" s="4"/>
    </row>
    <row r="1991" spans="6:23" ht="24" customHeight="1">
      <c r="F1991" s="12">
        <v>8.1000000000000003E-2</v>
      </c>
      <c r="G1991" s="7" t="s">
        <v>884</v>
      </c>
      <c r="H1991" s="1" t="s">
        <v>270</v>
      </c>
      <c r="I1991" s="8">
        <f>(R60)</f>
        <v>4225.03</v>
      </c>
      <c r="J1991" s="1" t="s">
        <v>884</v>
      </c>
      <c r="K1991" s="8">
        <f>(F1991*I1991)</f>
        <v>342.23</v>
      </c>
      <c r="M1991" s="12">
        <v>8.1000000000000003E-2</v>
      </c>
      <c r="N1991" s="7" t="s">
        <v>884</v>
      </c>
      <c r="O1991" s="1" t="s">
        <v>270</v>
      </c>
      <c r="P1991" s="8">
        <f t="shared" si="240"/>
        <v>4225.03</v>
      </c>
      <c r="Q1991" s="1" t="s">
        <v>884</v>
      </c>
      <c r="R1991" s="8">
        <f>(M1991*P1991)</f>
        <v>342.23</v>
      </c>
      <c r="W1991" s="4"/>
    </row>
    <row r="1992" spans="6:23" ht="24" customHeight="1">
      <c r="H1992" s="1" t="s">
        <v>271</v>
      </c>
      <c r="N1992" s="3"/>
      <c r="O1992" s="1" t="s">
        <v>271</v>
      </c>
      <c r="P1992" s="8"/>
      <c r="Q1992" s="10"/>
      <c r="W1992" s="4"/>
    </row>
    <row r="1993" spans="6:23" ht="24" customHeight="1">
      <c r="F1993" s="8">
        <v>1</v>
      </c>
      <c r="G1993" s="7" t="s">
        <v>784</v>
      </c>
      <c r="H1993" s="1" t="s">
        <v>2139</v>
      </c>
      <c r="I1993" s="8">
        <f>(C15)</f>
        <v>821</v>
      </c>
      <c r="J1993" s="1" t="s">
        <v>784</v>
      </c>
      <c r="K1993" s="8">
        <f>(F1993*I1993)</f>
        <v>821</v>
      </c>
      <c r="M1993" s="8">
        <v>1</v>
      </c>
      <c r="N1993" s="7" t="s">
        <v>784</v>
      </c>
      <c r="O1993" s="1" t="s">
        <v>2139</v>
      </c>
      <c r="P1993" s="8">
        <f t="shared" si="240"/>
        <v>821</v>
      </c>
      <c r="Q1993" s="1" t="s">
        <v>784</v>
      </c>
      <c r="R1993" s="8">
        <f>(M1993*P1993)</f>
        <v>821</v>
      </c>
      <c r="W1993" s="4"/>
    </row>
    <row r="1994" spans="6:23" ht="24" customHeight="1">
      <c r="F1994" s="8">
        <v>0.5</v>
      </c>
      <c r="G1994" s="7" t="s">
        <v>883</v>
      </c>
      <c r="H1994" s="1" t="s">
        <v>1743</v>
      </c>
      <c r="I1994" s="8">
        <f>(C11)</f>
        <v>884</v>
      </c>
      <c r="J1994" s="1" t="s">
        <v>883</v>
      </c>
      <c r="K1994" s="8">
        <f>(F1994*I1994)</f>
        <v>442</v>
      </c>
      <c r="M1994" s="8">
        <v>0.5</v>
      </c>
      <c r="N1994" s="7" t="s">
        <v>883</v>
      </c>
      <c r="O1994" s="1" t="s">
        <v>1743</v>
      </c>
      <c r="P1994" s="8">
        <f t="shared" si="240"/>
        <v>884</v>
      </c>
      <c r="Q1994" s="1" t="s">
        <v>883</v>
      </c>
      <c r="R1994" s="790">
        <f>(M1994*P1994)</f>
        <v>442</v>
      </c>
      <c r="W1994" s="4"/>
    </row>
    <row r="1995" spans="6:23" ht="24" customHeight="1">
      <c r="F1995" s="8">
        <v>0.5</v>
      </c>
      <c r="G1995" s="7" t="s">
        <v>883</v>
      </c>
      <c r="H1995" s="1" t="s">
        <v>1936</v>
      </c>
      <c r="I1995" s="8">
        <f>(C12)</f>
        <v>618</v>
      </c>
      <c r="J1995" s="1" t="s">
        <v>883</v>
      </c>
      <c r="K1995" s="8">
        <f>(F1995*I1995)</f>
        <v>309</v>
      </c>
      <c r="M1995" s="8">
        <v>0.5</v>
      </c>
      <c r="N1995" s="7" t="s">
        <v>883</v>
      </c>
      <c r="O1995" s="1" t="s">
        <v>1936</v>
      </c>
      <c r="P1995" s="8">
        <f t="shared" si="240"/>
        <v>618</v>
      </c>
      <c r="Q1995" s="1" t="s">
        <v>883</v>
      </c>
      <c r="R1995" s="790">
        <f>(M1995*P1995)</f>
        <v>309</v>
      </c>
      <c r="W1995" s="4"/>
    </row>
    <row r="1996" spans="6:23" ht="24" customHeight="1">
      <c r="G1996" s="7" t="s">
        <v>454</v>
      </c>
      <c r="H1996" s="1" t="s">
        <v>455</v>
      </c>
      <c r="I1996" s="1" t="s">
        <v>991</v>
      </c>
      <c r="J1996" s="1" t="s">
        <v>454</v>
      </c>
      <c r="K1996" s="8">
        <v>1.03</v>
      </c>
      <c r="N1996" s="7"/>
      <c r="O1996" s="33" t="s">
        <v>4422</v>
      </c>
      <c r="P1996" s="8" t="str">
        <f t="shared" si="240"/>
        <v xml:space="preserve"> </v>
      </c>
      <c r="Q1996" s="1"/>
      <c r="R1996" s="790">
        <v>-164</v>
      </c>
      <c r="W1996" s="4"/>
    </row>
    <row r="1997" spans="6:23" ht="24" customHeight="1">
      <c r="H1997" s="1" t="s">
        <v>991</v>
      </c>
      <c r="K1997" s="5" t="s">
        <v>1614</v>
      </c>
      <c r="O1997" s="33" t="s">
        <v>4423</v>
      </c>
      <c r="P1997" s="8"/>
      <c r="Q1997" s="1"/>
      <c r="R1997" s="790">
        <v>134.1</v>
      </c>
      <c r="W1997" s="4"/>
    </row>
    <row r="1998" spans="6:23" ht="24" customHeight="1" thickBot="1">
      <c r="H1998" s="1" t="s">
        <v>1784</v>
      </c>
      <c r="K1998" s="8">
        <f>SUM(K1986:K1996)</f>
        <v>5147.82</v>
      </c>
      <c r="N1998" s="3" t="s">
        <v>668</v>
      </c>
      <c r="O1998" s="33" t="s">
        <v>2309</v>
      </c>
      <c r="Q1998" s="10"/>
      <c r="R1998" s="790">
        <v>0.47</v>
      </c>
      <c r="W1998" s="4"/>
    </row>
    <row r="1999" spans="6:23" ht="24" customHeight="1" thickTop="1">
      <c r="K1999" s="5" t="s">
        <v>2090</v>
      </c>
      <c r="N1999" s="3"/>
      <c r="O1999" s="521" t="s">
        <v>1784</v>
      </c>
      <c r="Q1999" s="10"/>
      <c r="R1999" s="538">
        <f>SUM(R1986:R1998)</f>
        <v>5117.3599999999997</v>
      </c>
      <c r="W1999" s="4"/>
    </row>
    <row r="2000" spans="6:23" ht="24" customHeight="1" thickBot="1">
      <c r="G2000" s="7" t="s">
        <v>991</v>
      </c>
      <c r="H2000" s="1" t="s">
        <v>991</v>
      </c>
      <c r="K2000" s="1" t="s">
        <v>991</v>
      </c>
      <c r="N2000" s="3"/>
      <c r="Q2000" s="10"/>
      <c r="R2000" s="539"/>
      <c r="W2000" s="4"/>
    </row>
    <row r="2001" spans="6:23" ht="24" customHeight="1" thickTop="1">
      <c r="F2001" s="11">
        <v>57</v>
      </c>
      <c r="G2001" s="7" t="s">
        <v>2289</v>
      </c>
      <c r="H2001" s="1" t="s">
        <v>261</v>
      </c>
      <c r="W2001" s="4"/>
    </row>
    <row r="2002" spans="6:23" ht="24" customHeight="1">
      <c r="H2002" s="1" t="s">
        <v>203</v>
      </c>
      <c r="M2002" s="11">
        <v>57</v>
      </c>
      <c r="N2002" s="7" t="s">
        <v>2289</v>
      </c>
      <c r="O2002" s="1" t="s">
        <v>261</v>
      </c>
      <c r="Q2002" s="10"/>
      <c r="S2002"/>
      <c r="W2002" s="4"/>
    </row>
    <row r="2003" spans="6:23" ht="24" customHeight="1">
      <c r="H2003" s="1" t="s">
        <v>1805</v>
      </c>
      <c r="N2003" s="3"/>
      <c r="O2003" s="1" t="s">
        <v>203</v>
      </c>
      <c r="Q2003" s="10"/>
      <c r="S2003"/>
      <c r="W2003" s="4"/>
    </row>
    <row r="2004" spans="6:23" ht="24" customHeight="1">
      <c r="H2004" s="5" t="s">
        <v>1614</v>
      </c>
      <c r="N2004" s="3"/>
      <c r="O2004" s="1" t="s">
        <v>1805</v>
      </c>
      <c r="Q2004" s="10"/>
      <c r="S2004"/>
      <c r="W2004" s="4"/>
    </row>
    <row r="2005" spans="6:23" ht="60.75" customHeight="1">
      <c r="F2005" s="21">
        <v>1</v>
      </c>
      <c r="G2005" s="21" t="s">
        <v>798</v>
      </c>
      <c r="H2005" s="26" t="s">
        <v>4306</v>
      </c>
      <c r="I2005" s="21">
        <f>C613</f>
        <v>3090</v>
      </c>
      <c r="J2005" s="97" t="s">
        <v>798</v>
      </c>
      <c r="K2005" s="21">
        <f>(F2005*I2005)</f>
        <v>3090</v>
      </c>
      <c r="N2005" s="3"/>
      <c r="O2005" s="5" t="s">
        <v>1614</v>
      </c>
      <c r="Q2005" s="10"/>
      <c r="S2005"/>
      <c r="W2005" s="4"/>
    </row>
    <row r="2006" spans="6:23" ht="48.75" customHeight="1">
      <c r="F2006" s="8"/>
      <c r="G2006" s="7"/>
      <c r="H2006" s="23" t="s">
        <v>1182</v>
      </c>
      <c r="I2006" s="8"/>
      <c r="J2006" s="1"/>
      <c r="K2006" s="8"/>
      <c r="M2006" s="21">
        <v>1</v>
      </c>
      <c r="N2006" s="21" t="s">
        <v>798</v>
      </c>
      <c r="O2006" s="26" t="s">
        <v>1142</v>
      </c>
      <c r="P2006" s="21">
        <f>I2005</f>
        <v>3090</v>
      </c>
      <c r="Q2006" s="97" t="s">
        <v>798</v>
      </c>
      <c r="R2006" s="21">
        <f>(M2006*P2006)</f>
        <v>3090</v>
      </c>
      <c r="S2006"/>
      <c r="W2006" s="4"/>
    </row>
    <row r="2007" spans="6:23" ht="36" customHeight="1">
      <c r="F2007" s="8">
        <v>1</v>
      </c>
      <c r="G2007" s="7" t="s">
        <v>883</v>
      </c>
      <c r="H2007" s="1" t="s">
        <v>2044</v>
      </c>
      <c r="I2007" s="8">
        <f>(C10)</f>
        <v>947</v>
      </c>
      <c r="J2007" s="1" t="s">
        <v>883</v>
      </c>
      <c r="K2007" s="8">
        <f>(F2007*I2007)</f>
        <v>947</v>
      </c>
      <c r="M2007" s="8"/>
      <c r="N2007" s="7"/>
      <c r="O2007" s="23" t="s">
        <v>1182</v>
      </c>
      <c r="P2007" s="8"/>
      <c r="Q2007" s="1"/>
      <c r="R2007" s="8"/>
      <c r="S2007"/>
      <c r="W2007" s="4"/>
    </row>
    <row r="2008" spans="6:23" ht="24" customHeight="1">
      <c r="F2008" s="8">
        <v>2</v>
      </c>
      <c r="G2008" s="7" t="s">
        <v>883</v>
      </c>
      <c r="H2008" s="1" t="s">
        <v>2139</v>
      </c>
      <c r="I2008" s="8">
        <f>(C15)</f>
        <v>821</v>
      </c>
      <c r="J2008" s="1" t="s">
        <v>883</v>
      </c>
      <c r="K2008" s="8">
        <f>(F2008*I2008)</f>
        <v>1642</v>
      </c>
      <c r="M2008" s="8">
        <v>1</v>
      </c>
      <c r="N2008" s="7" t="s">
        <v>883</v>
      </c>
      <c r="O2008" s="1" t="s">
        <v>2044</v>
      </c>
      <c r="P2008" s="8">
        <f t="shared" ref="P2008:P2013" si="241">I2007</f>
        <v>947</v>
      </c>
      <c r="Q2008" s="1" t="s">
        <v>883</v>
      </c>
      <c r="R2008" s="8">
        <f>(M2008*P2008)</f>
        <v>947</v>
      </c>
      <c r="S2008"/>
      <c r="W2008" s="4"/>
    </row>
    <row r="2009" spans="6:23" ht="24" customHeight="1">
      <c r="F2009" s="8">
        <v>1</v>
      </c>
      <c r="G2009" s="7" t="s">
        <v>883</v>
      </c>
      <c r="H2009" s="1" t="s">
        <v>324</v>
      </c>
      <c r="I2009" s="8">
        <f>(C13)</f>
        <v>507</v>
      </c>
      <c r="J2009" s="1" t="s">
        <v>883</v>
      </c>
      <c r="K2009" s="8">
        <f>(F2009*I2009)</f>
        <v>507</v>
      </c>
      <c r="M2009" s="8">
        <v>2</v>
      </c>
      <c r="N2009" s="7" t="s">
        <v>883</v>
      </c>
      <c r="O2009" s="1" t="s">
        <v>2139</v>
      </c>
      <c r="P2009" s="8">
        <f t="shared" si="241"/>
        <v>821</v>
      </c>
      <c r="Q2009" s="1" t="s">
        <v>883</v>
      </c>
      <c r="R2009" s="8">
        <f>(M2009*P2009)</f>
        <v>1642</v>
      </c>
      <c r="S2009"/>
      <c r="W2009" s="4"/>
    </row>
    <row r="2010" spans="6:23" ht="24" customHeight="1">
      <c r="F2010" s="8"/>
      <c r="G2010" s="7"/>
      <c r="H2010" s="23" t="s">
        <v>725</v>
      </c>
      <c r="I2010" s="8"/>
      <c r="J2010" s="1"/>
      <c r="K2010" s="8"/>
      <c r="M2010" s="8">
        <v>1</v>
      </c>
      <c r="N2010" s="7" t="s">
        <v>883</v>
      </c>
      <c r="O2010" s="1" t="s">
        <v>324</v>
      </c>
      <c r="P2010" s="8">
        <f t="shared" si="241"/>
        <v>507</v>
      </c>
      <c r="Q2010" s="1" t="s">
        <v>883</v>
      </c>
      <c r="R2010" s="8">
        <f>(M2010*P2010)</f>
        <v>507</v>
      </c>
      <c r="S2010"/>
      <c r="W2010" s="4"/>
    </row>
    <row r="2011" spans="6:23" ht="24" customHeight="1">
      <c r="F2011" s="8">
        <v>0.5</v>
      </c>
      <c r="G2011" s="7" t="s">
        <v>883</v>
      </c>
      <c r="H2011" s="1" t="s">
        <v>2139</v>
      </c>
      <c r="I2011" s="8">
        <f>(C15)</f>
        <v>821</v>
      </c>
      <c r="J2011" s="1" t="s">
        <v>883</v>
      </c>
      <c r="K2011" s="8">
        <f>(F2011*I2011)</f>
        <v>410.5</v>
      </c>
      <c r="M2011" s="8"/>
      <c r="N2011" s="7"/>
      <c r="O2011" s="23" t="s">
        <v>725</v>
      </c>
      <c r="P2011" s="8"/>
      <c r="Q2011" s="1"/>
      <c r="R2011" s="8"/>
      <c r="S2011"/>
      <c r="W2011" s="4"/>
    </row>
    <row r="2012" spans="6:23" ht="24" customHeight="1">
      <c r="F2012" s="8">
        <v>0.5</v>
      </c>
      <c r="G2012" s="7" t="s">
        <v>883</v>
      </c>
      <c r="H2012" s="1" t="s">
        <v>1936</v>
      </c>
      <c r="I2012" s="8">
        <f>(C12)</f>
        <v>618</v>
      </c>
      <c r="J2012" s="1" t="s">
        <v>883</v>
      </c>
      <c r="K2012" s="8">
        <f>(F2012*I2012)</f>
        <v>309</v>
      </c>
      <c r="M2012" s="8">
        <v>0.5</v>
      </c>
      <c r="N2012" s="7" t="s">
        <v>883</v>
      </c>
      <c r="O2012" s="1" t="s">
        <v>2139</v>
      </c>
      <c r="P2012" s="8">
        <f t="shared" si="241"/>
        <v>821</v>
      </c>
      <c r="Q2012" s="1" t="s">
        <v>883</v>
      </c>
      <c r="R2012" s="8">
        <f>(M2012*P2012)</f>
        <v>410.5</v>
      </c>
      <c r="S2012"/>
      <c r="W2012" s="4"/>
    </row>
    <row r="2013" spans="6:23" ht="24" customHeight="1">
      <c r="G2013" s="7" t="s">
        <v>454</v>
      </c>
      <c r="H2013" s="1" t="s">
        <v>455</v>
      </c>
      <c r="J2013" s="1" t="s">
        <v>454</v>
      </c>
      <c r="K2013" s="8">
        <v>0.7</v>
      </c>
      <c r="M2013" s="8">
        <v>0.5</v>
      </c>
      <c r="N2013" s="7" t="s">
        <v>883</v>
      </c>
      <c r="O2013" s="1" t="s">
        <v>1936</v>
      </c>
      <c r="P2013" s="8">
        <f t="shared" si="241"/>
        <v>618</v>
      </c>
      <c r="Q2013" s="1" t="s">
        <v>883</v>
      </c>
      <c r="R2013" s="8">
        <f>(M2013*P2013)</f>
        <v>309</v>
      </c>
      <c r="S2013"/>
      <c r="W2013" s="4"/>
    </row>
    <row r="2014" spans="6:23" ht="24" customHeight="1">
      <c r="K2014" s="5" t="s">
        <v>1614</v>
      </c>
      <c r="M2014" s="8"/>
      <c r="N2014" s="7"/>
      <c r="O2014" s="33" t="s">
        <v>4422</v>
      </c>
      <c r="P2014" s="8">
        <f>I2014</f>
        <v>0</v>
      </c>
      <c r="Q2014" s="1"/>
      <c r="R2014" s="535">
        <v>-164</v>
      </c>
      <c r="S2014"/>
      <c r="W2014" s="4"/>
    </row>
    <row r="2015" spans="6:23" ht="24" customHeight="1">
      <c r="H2015" s="1" t="s">
        <v>1784</v>
      </c>
      <c r="K2015" s="8">
        <f>SUM(K2005:K2013)</f>
        <v>6906.2</v>
      </c>
      <c r="M2015" s="8"/>
      <c r="N2015" s="7"/>
      <c r="O2015" s="33" t="s">
        <v>4423</v>
      </c>
      <c r="P2015" s="8"/>
      <c r="Q2015" s="1"/>
      <c r="R2015" s="535">
        <v>134.1</v>
      </c>
      <c r="S2015"/>
      <c r="W2015" s="4"/>
    </row>
    <row r="2016" spans="6:23" ht="24" customHeight="1">
      <c r="F2016" s="1" t="s">
        <v>991</v>
      </c>
      <c r="N2016" s="7" t="s">
        <v>454</v>
      </c>
      <c r="O2016" s="1" t="s">
        <v>455</v>
      </c>
      <c r="Q2016" s="1" t="s">
        <v>454</v>
      </c>
      <c r="R2016" s="8">
        <v>0.7</v>
      </c>
      <c r="S2016"/>
      <c r="W2016" s="4"/>
    </row>
    <row r="2017" spans="6:23" ht="24" customHeight="1">
      <c r="K2017" s="5" t="s">
        <v>1614</v>
      </c>
      <c r="N2017" s="3"/>
      <c r="O2017" s="1" t="s">
        <v>1784</v>
      </c>
      <c r="Q2017" s="10"/>
      <c r="R2017" s="8"/>
      <c r="S2017"/>
      <c r="W2017" s="4"/>
    </row>
    <row r="2018" spans="6:23" ht="24" customHeight="1">
      <c r="G2018" s="7" t="s">
        <v>991</v>
      </c>
      <c r="H2018" s="1" t="s">
        <v>991</v>
      </c>
      <c r="K2018" s="1" t="s">
        <v>991</v>
      </c>
      <c r="N2018" s="3"/>
      <c r="Q2018" s="10"/>
      <c r="R2018" s="36">
        <f>SUM(R2006:R2017)</f>
        <v>6876.3</v>
      </c>
      <c r="S2018"/>
      <c r="W2018" s="4"/>
    </row>
    <row r="2019" spans="6:23" ht="24" customHeight="1">
      <c r="H2019" s="1" t="s">
        <v>991</v>
      </c>
      <c r="M2019" s="1" t="s">
        <v>991</v>
      </c>
      <c r="N2019" s="3"/>
      <c r="S2019"/>
      <c r="W2019" s="4"/>
    </row>
    <row r="2020" spans="6:23" ht="24" customHeight="1">
      <c r="F2020" s="24">
        <v>57.1</v>
      </c>
      <c r="G2020" s="7" t="s">
        <v>2289</v>
      </c>
      <c r="H2020" s="1" t="s">
        <v>1586</v>
      </c>
      <c r="M2020" s="11">
        <v>57</v>
      </c>
      <c r="N2020" s="7" t="s">
        <v>2289</v>
      </c>
      <c r="O2020" s="1" t="s">
        <v>1586</v>
      </c>
      <c r="Q2020" s="10"/>
      <c r="S2020"/>
      <c r="W2020" s="4"/>
    </row>
    <row r="2021" spans="6:23" ht="24" customHeight="1">
      <c r="H2021" s="1" t="s">
        <v>203</v>
      </c>
      <c r="N2021" s="3"/>
      <c r="O2021" s="1" t="s">
        <v>203</v>
      </c>
      <c r="Q2021" s="10"/>
      <c r="W2021" s="4"/>
    </row>
    <row r="2022" spans="6:23" ht="24" customHeight="1">
      <c r="H2022" s="1" t="s">
        <v>1805</v>
      </c>
      <c r="N2022" s="3"/>
      <c r="O2022" s="1" t="s">
        <v>1805</v>
      </c>
      <c r="Q2022" s="10"/>
      <c r="W2022" s="4"/>
    </row>
    <row r="2023" spans="6:23" ht="24" customHeight="1">
      <c r="H2023" s="5" t="s">
        <v>1614</v>
      </c>
      <c r="N2023" s="3"/>
      <c r="O2023" s="5" t="s">
        <v>1614</v>
      </c>
      <c r="Q2023" s="10"/>
      <c r="W2023" s="4"/>
    </row>
    <row r="2024" spans="6:23" ht="62.25" customHeight="1">
      <c r="F2024" s="21">
        <v>1</v>
      </c>
      <c r="G2024" s="21" t="s">
        <v>798</v>
      </c>
      <c r="H2024" s="22" t="s">
        <v>1142</v>
      </c>
      <c r="I2024">
        <f>E613</f>
        <v>3484</v>
      </c>
      <c r="J2024" s="97" t="s">
        <v>798</v>
      </c>
      <c r="K2024" s="21">
        <f>(F2024*I2024)</f>
        <v>3484</v>
      </c>
      <c r="M2024" s="21">
        <v>1</v>
      </c>
      <c r="N2024" s="21" t="s">
        <v>798</v>
      </c>
      <c r="O2024" s="26" t="s">
        <v>1142</v>
      </c>
      <c r="P2024" s="21">
        <f>I2024</f>
        <v>3484</v>
      </c>
      <c r="Q2024" s="97" t="s">
        <v>798</v>
      </c>
      <c r="R2024" s="21">
        <f>(M2024*P2024)</f>
        <v>3484</v>
      </c>
      <c r="W2024" s="4"/>
    </row>
    <row r="2025" spans="6:23" ht="54.75" customHeight="1">
      <c r="F2025" s="8"/>
      <c r="G2025" s="7"/>
      <c r="H2025" s="23" t="s">
        <v>1182</v>
      </c>
      <c r="J2025" s="1"/>
      <c r="K2025" s="8"/>
      <c r="M2025" s="8"/>
      <c r="N2025" s="7"/>
      <c r="O2025" s="23" t="s">
        <v>1182</v>
      </c>
      <c r="P2025" s="8"/>
      <c r="Q2025" s="1"/>
      <c r="R2025" s="21"/>
      <c r="W2025" s="4"/>
    </row>
    <row r="2026" spans="6:23" ht="24" customHeight="1">
      <c r="F2026" s="8">
        <v>1</v>
      </c>
      <c r="G2026" s="7" t="s">
        <v>883</v>
      </c>
      <c r="H2026" s="1" t="s">
        <v>2044</v>
      </c>
      <c r="I2026">
        <f>C10</f>
        <v>947</v>
      </c>
      <c r="J2026" s="1" t="s">
        <v>883</v>
      </c>
      <c r="K2026" s="8">
        <f>(F2026*I2026)</f>
        <v>947</v>
      </c>
      <c r="M2026" s="8">
        <v>1</v>
      </c>
      <c r="N2026" s="7" t="s">
        <v>883</v>
      </c>
      <c r="O2026" s="1" t="s">
        <v>2044</v>
      </c>
      <c r="P2026" s="8">
        <f>I2026</f>
        <v>947</v>
      </c>
      <c r="Q2026" s="1" t="s">
        <v>883</v>
      </c>
      <c r="R2026" s="21">
        <f>(M2026*P2026)</f>
        <v>947</v>
      </c>
      <c r="W2026" s="4"/>
    </row>
    <row r="2027" spans="6:23" ht="24" customHeight="1">
      <c r="F2027" s="8">
        <v>2</v>
      </c>
      <c r="G2027" s="7" t="s">
        <v>883</v>
      </c>
      <c r="H2027" s="1" t="s">
        <v>2139</v>
      </c>
      <c r="I2027">
        <f>C15</f>
        <v>821</v>
      </c>
      <c r="J2027" s="1" t="s">
        <v>883</v>
      </c>
      <c r="K2027" s="8">
        <f>(F2027*I2027)</f>
        <v>1642</v>
      </c>
      <c r="M2027" s="8">
        <v>2</v>
      </c>
      <c r="N2027" s="7" t="s">
        <v>883</v>
      </c>
      <c r="O2027" s="1" t="s">
        <v>2139</v>
      </c>
      <c r="P2027" s="8">
        <f>I2027</f>
        <v>821</v>
      </c>
      <c r="Q2027" s="1" t="s">
        <v>883</v>
      </c>
      <c r="R2027" s="21">
        <f>(M2027*P2027)</f>
        <v>1642</v>
      </c>
      <c r="W2027" s="4"/>
    </row>
    <row r="2028" spans="6:23" ht="24" customHeight="1">
      <c r="F2028" s="8">
        <v>1</v>
      </c>
      <c r="G2028" s="7" t="s">
        <v>883</v>
      </c>
      <c r="H2028" s="1" t="s">
        <v>324</v>
      </c>
      <c r="I2028">
        <f>C13</f>
        <v>507</v>
      </c>
      <c r="J2028" s="1" t="s">
        <v>883</v>
      </c>
      <c r="K2028" s="8">
        <f>(F2028*I2028)</f>
        <v>507</v>
      </c>
      <c r="M2028" s="8">
        <v>1</v>
      </c>
      <c r="N2028" s="7" t="s">
        <v>883</v>
      </c>
      <c r="O2028" s="1" t="s">
        <v>324</v>
      </c>
      <c r="P2028" s="8">
        <f>I2028</f>
        <v>507</v>
      </c>
      <c r="Q2028" s="1" t="s">
        <v>883</v>
      </c>
      <c r="R2028" s="21">
        <f>(M2028*P2028)</f>
        <v>507</v>
      </c>
      <c r="W2028" s="4"/>
    </row>
    <row r="2029" spans="6:23" ht="24" customHeight="1">
      <c r="F2029" s="8"/>
      <c r="G2029" s="7"/>
      <c r="H2029" s="23" t="s">
        <v>725</v>
      </c>
      <c r="J2029" s="1"/>
      <c r="K2029" s="8"/>
      <c r="M2029" s="8"/>
      <c r="N2029" s="7"/>
      <c r="O2029" s="23" t="s">
        <v>725</v>
      </c>
      <c r="Q2029" s="1"/>
      <c r="R2029" s="8"/>
      <c r="W2029" s="4"/>
    </row>
    <row r="2030" spans="6:23" ht="24" customHeight="1">
      <c r="F2030" s="8">
        <v>0.5</v>
      </c>
      <c r="G2030" s="7" t="s">
        <v>883</v>
      </c>
      <c r="H2030" s="1" t="s">
        <v>2139</v>
      </c>
      <c r="I2030">
        <f>C15</f>
        <v>821</v>
      </c>
      <c r="J2030" s="1" t="s">
        <v>883</v>
      </c>
      <c r="K2030" s="8">
        <f>(F2030*I2030)</f>
        <v>410.5</v>
      </c>
      <c r="M2030" s="8">
        <v>0.5</v>
      </c>
      <c r="N2030" s="7" t="s">
        <v>883</v>
      </c>
      <c r="O2030" s="1" t="s">
        <v>2139</v>
      </c>
      <c r="P2030" s="8">
        <f>I2030</f>
        <v>821</v>
      </c>
      <c r="Q2030" s="1" t="s">
        <v>883</v>
      </c>
      <c r="R2030" s="8">
        <f>(M2030*P2030)</f>
        <v>410.5</v>
      </c>
      <c r="W2030" s="4"/>
    </row>
    <row r="2031" spans="6:23" ht="24" customHeight="1">
      <c r="F2031" s="8">
        <v>0.5</v>
      </c>
      <c r="G2031" s="7" t="s">
        <v>883</v>
      </c>
      <c r="H2031" s="1" t="s">
        <v>1936</v>
      </c>
      <c r="I2031">
        <f>C12</f>
        <v>618</v>
      </c>
      <c r="J2031" s="1" t="s">
        <v>883</v>
      </c>
      <c r="K2031" s="8">
        <f>(F2031*I2031)</f>
        <v>309</v>
      </c>
      <c r="M2031" s="8">
        <v>0.5</v>
      </c>
      <c r="N2031" s="7" t="s">
        <v>883</v>
      </c>
      <c r="O2031" s="1" t="s">
        <v>1936</v>
      </c>
      <c r="P2031" s="8">
        <f>I2031</f>
        <v>618</v>
      </c>
      <c r="Q2031" s="1" t="s">
        <v>883</v>
      </c>
      <c r="R2031" s="8">
        <f>(M2031*P2031)</f>
        <v>309</v>
      </c>
      <c r="W2031" s="4"/>
    </row>
    <row r="2032" spans="6:23" ht="24" customHeight="1">
      <c r="G2032" s="7" t="s">
        <v>454</v>
      </c>
      <c r="H2032" s="1" t="s">
        <v>455</v>
      </c>
      <c r="J2032" s="1" t="s">
        <v>454</v>
      </c>
      <c r="K2032" s="8">
        <v>0.7</v>
      </c>
      <c r="M2032" s="8"/>
      <c r="N2032" s="7"/>
      <c r="O2032" s="33" t="s">
        <v>4422</v>
      </c>
      <c r="P2032" s="8">
        <f>I2032</f>
        <v>0</v>
      </c>
      <c r="Q2032" s="1"/>
      <c r="R2032" s="535">
        <v>-164</v>
      </c>
      <c r="W2032" s="4"/>
    </row>
    <row r="2033" spans="6:23" ht="24" customHeight="1">
      <c r="K2033" s="5" t="s">
        <v>1614</v>
      </c>
      <c r="M2033" s="8"/>
      <c r="N2033" s="7"/>
      <c r="O2033" s="33" t="s">
        <v>4423</v>
      </c>
      <c r="P2033" s="8"/>
      <c r="Q2033" s="1"/>
      <c r="R2033" s="535">
        <v>134.1</v>
      </c>
      <c r="W2033" s="4"/>
    </row>
    <row r="2034" spans="6:23" ht="24" customHeight="1">
      <c r="H2034" s="1" t="s">
        <v>1784</v>
      </c>
      <c r="K2034" s="8">
        <f>SUM(K2024:K2032)</f>
        <v>7300.2</v>
      </c>
      <c r="N2034" s="7" t="s">
        <v>454</v>
      </c>
      <c r="O2034" s="1" t="s">
        <v>455</v>
      </c>
      <c r="Q2034" s="1" t="s">
        <v>454</v>
      </c>
      <c r="R2034" s="8">
        <v>0.7</v>
      </c>
      <c r="W2034" s="4"/>
    </row>
    <row r="2035" spans="6:23" ht="24" customHeight="1">
      <c r="H2035" s="1"/>
      <c r="N2035" s="3"/>
      <c r="Q2035" s="10"/>
      <c r="R2035" s="5" t="s">
        <v>1614</v>
      </c>
      <c r="W2035" s="4"/>
    </row>
    <row r="2036" spans="6:23" ht="24" customHeight="1">
      <c r="H2036" s="1"/>
      <c r="K2036" s="5" t="s">
        <v>1614</v>
      </c>
      <c r="N2036" s="3"/>
      <c r="O2036" s="1" t="s">
        <v>1784</v>
      </c>
      <c r="Q2036" s="10"/>
      <c r="R2036" s="8"/>
      <c r="W2036" s="4"/>
    </row>
    <row r="2037" spans="6:23" ht="24" customHeight="1">
      <c r="H2037" s="1"/>
      <c r="M2037" s="1" t="s">
        <v>991</v>
      </c>
      <c r="N2037" s="3"/>
      <c r="Q2037" s="10"/>
      <c r="R2037" s="36">
        <f>SUM(R2024:R2036)</f>
        <v>7270.3</v>
      </c>
      <c r="W2037" s="4"/>
    </row>
    <row r="2038" spans="6:23" ht="24" customHeight="1">
      <c r="F2038" s="2" t="s">
        <v>726</v>
      </c>
      <c r="G2038" s="7" t="s">
        <v>2289</v>
      </c>
      <c r="H2038" s="1" t="s">
        <v>823</v>
      </c>
      <c r="N2038" s="3"/>
      <c r="Q2038" s="10"/>
      <c r="R2038" s="5" t="s">
        <v>1614</v>
      </c>
      <c r="W2038" s="4"/>
    </row>
    <row r="2039" spans="6:23" ht="24" customHeight="1">
      <c r="H2039" s="1" t="s">
        <v>162</v>
      </c>
      <c r="W2039" s="4"/>
    </row>
    <row r="2040" spans="6:23" ht="24" customHeight="1">
      <c r="H2040" s="5" t="s">
        <v>1614</v>
      </c>
      <c r="W2040" s="4"/>
    </row>
    <row r="2041" spans="6:23" ht="24" customHeight="1">
      <c r="G2041" s="7" t="s">
        <v>701</v>
      </c>
      <c r="H2041" s="1" t="s">
        <v>42</v>
      </c>
      <c r="W2041" s="4"/>
    </row>
    <row r="2042" spans="6:23" ht="24" customHeight="1">
      <c r="H2042" s="1" t="s">
        <v>218</v>
      </c>
      <c r="W2042" s="4"/>
    </row>
    <row r="2043" spans="6:23" ht="24" customHeight="1">
      <c r="H2043" s="1" t="s">
        <v>962</v>
      </c>
      <c r="M2043" s="856"/>
      <c r="N2043" s="848"/>
      <c r="O2043" s="845" t="s">
        <v>2034</v>
      </c>
      <c r="P2043" s="846"/>
      <c r="Q2043" s="847"/>
      <c r="R2043" s="846"/>
      <c r="W2043" s="4"/>
    </row>
    <row r="2044" spans="6:23" ht="24" customHeight="1">
      <c r="H2044" s="1" t="s">
        <v>963</v>
      </c>
      <c r="M2044" s="856"/>
      <c r="N2044" s="848"/>
      <c r="O2044" s="845" t="s">
        <v>5450</v>
      </c>
      <c r="P2044" s="846"/>
      <c r="Q2044" s="847"/>
      <c r="R2044" s="846"/>
      <c r="W2044" s="4"/>
    </row>
    <row r="2045" spans="6:23" ht="24" customHeight="1">
      <c r="H2045" s="1" t="s">
        <v>2140</v>
      </c>
      <c r="M2045" s="846"/>
      <c r="N2045" s="848"/>
      <c r="O2045" s="849" t="s">
        <v>1614</v>
      </c>
      <c r="P2045" s="849" t="s">
        <v>1614</v>
      </c>
      <c r="Q2045" s="845" t="s">
        <v>1614</v>
      </c>
      <c r="R2045" s="846"/>
      <c r="W2045" s="4"/>
    </row>
    <row r="2046" spans="6:23" ht="24" customHeight="1">
      <c r="H2046" s="1" t="s">
        <v>2141</v>
      </c>
      <c r="M2046" s="846"/>
      <c r="N2046" s="848"/>
      <c r="O2046" s="846"/>
      <c r="P2046" s="846"/>
      <c r="Q2046" s="847"/>
      <c r="R2046" s="846"/>
      <c r="W2046" s="4"/>
    </row>
    <row r="2047" spans="6:23" ht="24" customHeight="1">
      <c r="H2047" s="1" t="s">
        <v>201</v>
      </c>
      <c r="M2047" s="846"/>
      <c r="N2047" s="848"/>
      <c r="O2047" s="841" t="s">
        <v>5451</v>
      </c>
      <c r="P2047" s="846">
        <f>3.93*2.1</f>
        <v>8.25</v>
      </c>
      <c r="Q2047" s="847" t="s">
        <v>2189</v>
      </c>
      <c r="R2047" s="846"/>
      <c r="W2047" s="4"/>
    </row>
    <row r="2048" spans="6:23" ht="24" customHeight="1">
      <c r="H2048" s="5" t="s">
        <v>1614</v>
      </c>
      <c r="M2048" s="846"/>
      <c r="N2048" s="848"/>
      <c r="O2048" s="845" t="s">
        <v>5452</v>
      </c>
      <c r="P2048" s="846"/>
      <c r="Q2048" s="847"/>
      <c r="R2048" s="846"/>
      <c r="W2048" s="4"/>
    </row>
    <row r="2049" spans="6:23" ht="24" customHeight="1">
      <c r="F2049" s="8">
        <v>3</v>
      </c>
      <c r="G2049" s="7" t="s">
        <v>1804</v>
      </c>
      <c r="H2049" s="1" t="s">
        <v>2142</v>
      </c>
      <c r="I2049" s="479">
        <f>(C620)</f>
        <v>193.05</v>
      </c>
      <c r="J2049" s="1" t="s">
        <v>1804</v>
      </c>
      <c r="K2049" s="8">
        <f t="shared" ref="K2049:K2055" si="242">(F2049*I2049)</f>
        <v>579.15</v>
      </c>
      <c r="M2049" s="846"/>
      <c r="N2049" s="848"/>
      <c r="O2049" s="845" t="s">
        <v>5453</v>
      </c>
      <c r="P2049" s="850">
        <f>1*7*2.1*0.075*0.0375</f>
        <v>4.1000000000000002E-2</v>
      </c>
      <c r="Q2049" s="847"/>
      <c r="R2049" s="846"/>
      <c r="W2049" s="4"/>
    </row>
    <row r="2050" spans="6:23" ht="24" customHeight="1">
      <c r="F2050" s="8">
        <v>1</v>
      </c>
      <c r="G2050" s="7" t="s">
        <v>784</v>
      </c>
      <c r="H2050" s="1" t="s">
        <v>681</v>
      </c>
      <c r="I2050" s="535">
        <v>76</v>
      </c>
      <c r="J2050" s="1" t="s">
        <v>1747</v>
      </c>
      <c r="K2050" s="8">
        <f t="shared" si="242"/>
        <v>76</v>
      </c>
      <c r="M2050" s="846"/>
      <c r="N2050" s="848"/>
      <c r="O2050" s="845" t="s">
        <v>5454</v>
      </c>
      <c r="P2050" s="850">
        <f>5*3.93*0.075*0.0375</f>
        <v>5.5E-2</v>
      </c>
      <c r="Q2050" s="847"/>
      <c r="R2050" s="846"/>
      <c r="W2050" s="4"/>
    </row>
    <row r="2051" spans="6:23" ht="24" customHeight="1">
      <c r="F2051" s="8">
        <v>1</v>
      </c>
      <c r="G2051" s="7" t="s">
        <v>784</v>
      </c>
      <c r="H2051" s="1" t="s">
        <v>682</v>
      </c>
      <c r="I2051" s="8">
        <f>C648</f>
        <v>82.3</v>
      </c>
      <c r="J2051" s="1" t="s">
        <v>1747</v>
      </c>
      <c r="K2051" s="8">
        <f t="shared" si="242"/>
        <v>82.3</v>
      </c>
      <c r="M2051" s="846"/>
      <c r="N2051" s="848"/>
      <c r="O2051" s="845"/>
      <c r="P2051" s="851">
        <f>SUM(P2049:P2050)</f>
        <v>9.6000000000000002E-2</v>
      </c>
      <c r="Q2051" s="847" t="s">
        <v>2189</v>
      </c>
      <c r="R2051" s="846"/>
      <c r="W2051" s="4"/>
    </row>
    <row r="2052" spans="6:23" ht="24" customHeight="1">
      <c r="F2052" s="8">
        <v>1</v>
      </c>
      <c r="G2052" s="7" t="s">
        <v>784</v>
      </c>
      <c r="H2052" s="1" t="s">
        <v>4307</v>
      </c>
      <c r="I2052" s="8">
        <f>C645</f>
        <v>187.8</v>
      </c>
      <c r="J2052" s="1" t="s">
        <v>1747</v>
      </c>
      <c r="K2052" s="8">
        <f t="shared" si="242"/>
        <v>187.8</v>
      </c>
      <c r="M2052" s="846"/>
      <c r="N2052" s="848"/>
      <c r="O2052" s="845" t="s">
        <v>5455</v>
      </c>
      <c r="P2052" s="846"/>
      <c r="Q2052" s="847"/>
      <c r="R2052" s="846"/>
      <c r="W2052" s="4"/>
    </row>
    <row r="2053" spans="6:23" ht="24" customHeight="1">
      <c r="F2053" s="8">
        <v>0.5</v>
      </c>
      <c r="G2053" s="7" t="s">
        <v>883</v>
      </c>
      <c r="H2053" s="1" t="s">
        <v>2139</v>
      </c>
      <c r="I2053" s="8">
        <f>(C15)</f>
        <v>821</v>
      </c>
      <c r="J2053" s="1" t="s">
        <v>1747</v>
      </c>
      <c r="K2053" s="8">
        <f t="shared" si="242"/>
        <v>410.5</v>
      </c>
      <c r="M2053" s="846"/>
      <c r="N2053" s="848"/>
      <c r="O2053" s="845" t="s">
        <v>5456</v>
      </c>
      <c r="P2053" s="846"/>
      <c r="Q2053" s="847"/>
      <c r="R2053" s="846"/>
      <c r="W2053" s="4"/>
    </row>
    <row r="2054" spans="6:23" ht="24" customHeight="1">
      <c r="F2054" s="8">
        <v>0.5</v>
      </c>
      <c r="G2054" s="7" t="s">
        <v>883</v>
      </c>
      <c r="H2054" s="1" t="s">
        <v>1743</v>
      </c>
      <c r="I2054" s="8">
        <f>(C11)</f>
        <v>884</v>
      </c>
      <c r="J2054" s="1" t="s">
        <v>1747</v>
      </c>
      <c r="K2054" s="8">
        <f t="shared" si="242"/>
        <v>442</v>
      </c>
      <c r="M2054" s="846"/>
      <c r="N2054" s="848"/>
      <c r="O2054" s="845" t="s">
        <v>5457</v>
      </c>
      <c r="P2054" s="850">
        <f>2*18*0.6*0.075*0.0375</f>
        <v>6.0999999999999999E-2</v>
      </c>
      <c r="Q2054" s="847"/>
      <c r="R2054" s="846"/>
      <c r="W2054" s="4"/>
    </row>
    <row r="2055" spans="6:23" ht="24" customHeight="1">
      <c r="F2055" s="8">
        <v>0.5</v>
      </c>
      <c r="G2055" s="7" t="s">
        <v>883</v>
      </c>
      <c r="H2055" s="1" t="s">
        <v>1936</v>
      </c>
      <c r="I2055" s="8">
        <f>(C12)</f>
        <v>618</v>
      </c>
      <c r="J2055" s="1" t="s">
        <v>1747</v>
      </c>
      <c r="K2055" s="8">
        <f t="shared" si="242"/>
        <v>309</v>
      </c>
      <c r="M2055" s="846"/>
      <c r="N2055" s="848"/>
      <c r="O2055" s="845" t="s">
        <v>5458</v>
      </c>
      <c r="P2055" s="850">
        <f>2*18*0.69*0.075*0.0375</f>
        <v>7.0000000000000007E-2</v>
      </c>
      <c r="Q2055" s="847"/>
      <c r="R2055" s="846"/>
      <c r="W2055" s="4"/>
    </row>
    <row r="2056" spans="6:23" ht="24" customHeight="1">
      <c r="G2056" s="7" t="s">
        <v>454</v>
      </c>
      <c r="H2056" s="1" t="s">
        <v>1548</v>
      </c>
      <c r="I2056" s="479">
        <v>2.79</v>
      </c>
      <c r="J2056" s="1" t="s">
        <v>454</v>
      </c>
      <c r="K2056" s="8">
        <v>2.79</v>
      </c>
      <c r="M2056" s="846"/>
      <c r="N2056" s="848"/>
      <c r="O2056" s="845"/>
      <c r="P2056" s="851">
        <f>SUM(P2054:P2055)</f>
        <v>0.13100000000000001</v>
      </c>
      <c r="Q2056" s="847"/>
      <c r="R2056" s="846"/>
      <c r="W2056" s="4"/>
    </row>
    <row r="2057" spans="6:23" ht="24" customHeight="1">
      <c r="H2057" s="1" t="s">
        <v>85</v>
      </c>
      <c r="M2057" s="846"/>
      <c r="N2057" s="848"/>
      <c r="O2057" s="845" t="s">
        <v>5459</v>
      </c>
      <c r="P2057" s="846"/>
      <c r="Q2057" s="847"/>
      <c r="R2057" s="846"/>
      <c r="W2057" s="4"/>
    </row>
    <row r="2058" spans="6:23" ht="24" customHeight="1">
      <c r="H2058" s="1" t="s">
        <v>192</v>
      </c>
      <c r="M2058" s="846"/>
      <c r="N2058" s="848"/>
      <c r="O2058" s="845" t="s">
        <v>5460</v>
      </c>
      <c r="P2058" s="850">
        <f>2*6*0.66*0.075*0.0375</f>
        <v>2.1999999999999999E-2</v>
      </c>
      <c r="Q2058" s="847"/>
      <c r="R2058" s="846"/>
      <c r="W2058" s="4"/>
    </row>
    <row r="2059" spans="6:23" ht="24" customHeight="1">
      <c r="H2059" s="1" t="s">
        <v>748</v>
      </c>
      <c r="J2059" s="1" t="s">
        <v>454</v>
      </c>
      <c r="K2059" s="8">
        <v>0.12</v>
      </c>
      <c r="M2059" s="846"/>
      <c r="N2059" s="848"/>
      <c r="O2059" s="845" t="s">
        <v>5461</v>
      </c>
      <c r="P2059" s="850">
        <f>2*6*0.69*0.075*0.0375</f>
        <v>2.3E-2</v>
      </c>
      <c r="Q2059" s="847"/>
      <c r="R2059" s="846"/>
      <c r="W2059" s="4"/>
    </row>
    <row r="2060" spans="6:23" ht="24" customHeight="1">
      <c r="K2060" s="5" t="s">
        <v>1614</v>
      </c>
      <c r="M2060" s="846"/>
      <c r="N2060" s="848"/>
      <c r="O2060" s="845"/>
      <c r="P2060" s="851">
        <f>SUM(P2058:P2059)</f>
        <v>4.4999999999999998E-2</v>
      </c>
      <c r="Q2060" s="847"/>
      <c r="R2060" s="846"/>
      <c r="W2060" s="4"/>
    </row>
    <row r="2061" spans="6:23" ht="24" customHeight="1">
      <c r="H2061" s="1" t="s">
        <v>1340</v>
      </c>
      <c r="K2061" s="8">
        <f>SUM(K2049:K2059)</f>
        <v>2089.66</v>
      </c>
      <c r="M2061" s="846"/>
      <c r="N2061" s="848"/>
      <c r="O2061" s="845"/>
      <c r="P2061" s="851">
        <f>P2056+P2060</f>
        <v>0.17599999999999999</v>
      </c>
      <c r="Q2061" s="847" t="s">
        <v>2189</v>
      </c>
      <c r="R2061" s="850">
        <f>P2061+P2051</f>
        <v>0.27200000000000002</v>
      </c>
      <c r="W2061" s="4"/>
    </row>
    <row r="2062" spans="6:23" ht="24" customHeight="1">
      <c r="K2062" s="5" t="s">
        <v>1614</v>
      </c>
      <c r="M2062" s="846"/>
      <c r="N2062" s="848"/>
      <c r="O2062" s="845" t="s">
        <v>5462</v>
      </c>
      <c r="P2062" s="846"/>
      <c r="Q2062" s="847"/>
      <c r="R2062" s="846"/>
      <c r="W2062" s="4"/>
    </row>
    <row r="2063" spans="6:23" ht="24" customHeight="1">
      <c r="H2063" s="1" t="s">
        <v>1572</v>
      </c>
      <c r="K2063" s="8">
        <f>(K2061/3)</f>
        <v>696.55</v>
      </c>
      <c r="M2063" s="846"/>
      <c r="N2063" s="848"/>
      <c r="O2063" s="845" t="s">
        <v>5463</v>
      </c>
      <c r="P2063" s="846">
        <f>1*18*0.54*0.45</f>
        <v>4.37</v>
      </c>
      <c r="Q2063" s="847"/>
      <c r="R2063" s="846"/>
      <c r="W2063" s="4"/>
    </row>
    <row r="2064" spans="6:23" ht="24" customHeight="1">
      <c r="K2064" s="5" t="s">
        <v>1614</v>
      </c>
      <c r="M2064" s="846"/>
      <c r="N2064" s="848"/>
      <c r="O2064" s="845" t="s">
        <v>5464</v>
      </c>
      <c r="P2064" s="846">
        <f>1*6*0.54*0.51</f>
        <v>1.65</v>
      </c>
      <c r="Q2064" s="847"/>
      <c r="R2064" s="846"/>
      <c r="W2064" s="4"/>
    </row>
    <row r="2065" spans="6:23" ht="24" customHeight="1">
      <c r="F2065" s="2" t="s">
        <v>749</v>
      </c>
      <c r="G2065" s="7" t="s">
        <v>288</v>
      </c>
      <c r="H2065" s="1" t="s">
        <v>750</v>
      </c>
      <c r="M2065" s="846"/>
      <c r="N2065" s="848"/>
      <c r="O2065" s="845"/>
      <c r="P2065" s="842">
        <f>SUM(P2063:P2064)</f>
        <v>6.02</v>
      </c>
      <c r="Q2065" s="847" t="s">
        <v>2321</v>
      </c>
      <c r="R2065" s="846"/>
      <c r="W2065" s="4"/>
    </row>
    <row r="2066" spans="6:23" ht="24" customHeight="1">
      <c r="H2066" s="1" t="s">
        <v>2156</v>
      </c>
      <c r="M2066" s="846"/>
      <c r="N2066" s="848"/>
      <c r="O2066" s="845"/>
      <c r="P2066" s="846"/>
      <c r="Q2066" s="847"/>
      <c r="R2066" s="846"/>
      <c r="W2066" s="4"/>
    </row>
    <row r="2067" spans="6:23" ht="24" customHeight="1">
      <c r="H2067" s="1" t="s">
        <v>962</v>
      </c>
      <c r="M2067" s="846"/>
      <c r="N2067" s="848"/>
      <c r="O2067" s="845" t="s">
        <v>5465</v>
      </c>
      <c r="P2067" s="846">
        <f>3.78*1.95</f>
        <v>7.37</v>
      </c>
      <c r="Q2067" s="847" t="s">
        <v>2321</v>
      </c>
      <c r="R2067" s="857" t="s">
        <v>991</v>
      </c>
      <c r="W2067" s="4"/>
    </row>
    <row r="2068" spans="6:23" ht="24" customHeight="1">
      <c r="H2068" s="1" t="s">
        <v>751</v>
      </c>
      <c r="M2068" s="846"/>
      <c r="N2068" s="848"/>
      <c r="O2068" s="845"/>
      <c r="P2068" s="846"/>
      <c r="Q2068" s="847"/>
      <c r="R2068" s="857"/>
      <c r="W2068" s="4"/>
    </row>
    <row r="2069" spans="6:23" ht="24" customHeight="1">
      <c r="H2069" s="1" t="s">
        <v>547</v>
      </c>
      <c r="M2069" s="846"/>
      <c r="N2069" s="848"/>
      <c r="O2069" s="845" t="s">
        <v>5466</v>
      </c>
      <c r="P2069" s="846">
        <f>18*2</f>
        <v>36</v>
      </c>
      <c r="Q2069" s="847" t="s">
        <v>1418</v>
      </c>
      <c r="R2069" s="857"/>
      <c r="W2069" s="4"/>
    </row>
    <row r="2070" spans="6:23" ht="24" customHeight="1">
      <c r="H2070" s="1" t="s">
        <v>2141</v>
      </c>
      <c r="M2070" s="846"/>
      <c r="N2070" s="848"/>
      <c r="O2070" s="845" t="s">
        <v>5467</v>
      </c>
      <c r="P2070" s="846">
        <f>18*1</f>
        <v>18</v>
      </c>
      <c r="Q2070" s="847" t="s">
        <v>1418</v>
      </c>
      <c r="R2070" s="857"/>
      <c r="W2070" s="4"/>
    </row>
    <row r="2071" spans="6:23" ht="24" customHeight="1">
      <c r="H2071" s="1" t="s">
        <v>201</v>
      </c>
      <c r="M2071" s="846"/>
      <c r="N2071" s="848"/>
      <c r="O2071" s="852" t="s">
        <v>4421</v>
      </c>
      <c r="P2071" s="846">
        <f>18*1</f>
        <v>18</v>
      </c>
      <c r="Q2071" s="847" t="s">
        <v>1418</v>
      </c>
      <c r="R2071" s="857"/>
      <c r="W2071" s="4"/>
    </row>
    <row r="2072" spans="6:23" ht="24" customHeight="1">
      <c r="H2072" s="5" t="s">
        <v>1614</v>
      </c>
      <c r="M2072" s="846"/>
      <c r="N2072" s="848"/>
      <c r="O2072" s="845" t="s">
        <v>5468</v>
      </c>
      <c r="P2072" s="846">
        <f>3.93*2.6*2.1</f>
        <v>21.46</v>
      </c>
      <c r="Q2072" s="847" t="s">
        <v>2321</v>
      </c>
      <c r="R2072" s="857"/>
      <c r="W2072" s="4"/>
    </row>
    <row r="2073" spans="6:23" ht="24" customHeight="1">
      <c r="F2073" s="8">
        <v>3</v>
      </c>
      <c r="G2073" s="7" t="s">
        <v>1804</v>
      </c>
      <c r="H2073" s="1" t="s">
        <v>1021</v>
      </c>
      <c r="I2073" s="535">
        <f>C621</f>
        <v>115.85</v>
      </c>
      <c r="J2073" s="1" t="s">
        <v>1804</v>
      </c>
      <c r="K2073" s="8">
        <f t="shared" ref="K2073:K2079" si="243">(F2073*I2073)</f>
        <v>347.55</v>
      </c>
      <c r="M2073" s="846"/>
      <c r="N2073" s="848"/>
      <c r="O2073" s="846"/>
      <c r="P2073" s="846"/>
      <c r="Q2073" s="847"/>
      <c r="R2073" s="846"/>
      <c r="W2073" s="4"/>
    </row>
    <row r="2074" spans="6:23" ht="24" customHeight="1">
      <c r="F2074" s="8">
        <v>1</v>
      </c>
      <c r="G2074" s="7" t="s">
        <v>784</v>
      </c>
      <c r="H2074" s="1" t="s">
        <v>1022</v>
      </c>
      <c r="I2074" s="535">
        <f>C624</f>
        <v>45</v>
      </c>
      <c r="J2074" s="1" t="s">
        <v>1747</v>
      </c>
      <c r="K2074" s="8">
        <f t="shared" si="243"/>
        <v>45</v>
      </c>
      <c r="M2074" s="858">
        <f>P2051</f>
        <v>9.6000000000000002E-2</v>
      </c>
      <c r="N2074" s="844" t="s">
        <v>884</v>
      </c>
      <c r="O2074" s="845" t="s">
        <v>704</v>
      </c>
      <c r="P2074" s="853">
        <f>I3100</f>
        <v>111600</v>
      </c>
      <c r="Q2074" s="845" t="s">
        <v>884</v>
      </c>
      <c r="R2074" s="853">
        <f t="shared" ref="R2074:R2083" si="244">(M2074*P2074)</f>
        <v>10713.6</v>
      </c>
      <c r="W2074" s="4"/>
    </row>
    <row r="2075" spans="6:23" ht="24" customHeight="1">
      <c r="F2075" s="8">
        <v>1</v>
      </c>
      <c r="G2075" s="7" t="s">
        <v>784</v>
      </c>
      <c r="H2075" s="1" t="s">
        <v>1023</v>
      </c>
      <c r="I2075" s="8">
        <f>C649</f>
        <v>55.5</v>
      </c>
      <c r="J2075" s="1" t="s">
        <v>1747</v>
      </c>
      <c r="K2075" s="8">
        <f t="shared" si="243"/>
        <v>55.5</v>
      </c>
      <c r="M2075" s="858">
        <f>P2061</f>
        <v>0.17599999999999999</v>
      </c>
      <c r="N2075" s="844" t="s">
        <v>884</v>
      </c>
      <c r="O2075" s="845" t="s">
        <v>705</v>
      </c>
      <c r="P2075" s="853">
        <f t="shared" ref="P2075:P2083" si="245">I3101</f>
        <v>99400</v>
      </c>
      <c r="Q2075" s="845" t="s">
        <v>884</v>
      </c>
      <c r="R2075" s="853">
        <f t="shared" si="244"/>
        <v>17494.400000000001</v>
      </c>
      <c r="W2075" s="4"/>
    </row>
    <row r="2076" spans="6:23" ht="24" customHeight="1">
      <c r="F2076" s="8">
        <v>1</v>
      </c>
      <c r="G2076" s="7" t="s">
        <v>784</v>
      </c>
      <c r="H2076" s="1" t="s">
        <v>86</v>
      </c>
      <c r="I2076" s="8">
        <f>C646</f>
        <v>125.2</v>
      </c>
      <c r="J2076" s="1" t="s">
        <v>1747</v>
      </c>
      <c r="K2076" s="8">
        <f t="shared" si="243"/>
        <v>125.2</v>
      </c>
      <c r="M2076" s="858">
        <f>SUM(M2074:M2075)</f>
        <v>0.27200000000000002</v>
      </c>
      <c r="N2076" s="844" t="s">
        <v>884</v>
      </c>
      <c r="O2076" s="845" t="s">
        <v>901</v>
      </c>
      <c r="P2076" s="853">
        <f t="shared" si="245"/>
        <v>12980</v>
      </c>
      <c r="Q2076" s="845" t="s">
        <v>884</v>
      </c>
      <c r="R2076" s="853">
        <f t="shared" si="244"/>
        <v>3530.56</v>
      </c>
      <c r="W2076" s="4"/>
    </row>
    <row r="2077" spans="6:23" ht="24" customHeight="1">
      <c r="F2077" s="8">
        <v>0.5</v>
      </c>
      <c r="G2077" s="7" t="s">
        <v>883</v>
      </c>
      <c r="H2077" s="1" t="s">
        <v>2139</v>
      </c>
      <c r="I2077" s="8">
        <f>(C15)</f>
        <v>821</v>
      </c>
      <c r="J2077" s="1" t="s">
        <v>1747</v>
      </c>
      <c r="K2077" s="8">
        <f t="shared" si="243"/>
        <v>410.5</v>
      </c>
      <c r="M2077" s="858">
        <f>P2065</f>
        <v>6.02</v>
      </c>
      <c r="N2077" s="844" t="s">
        <v>620</v>
      </c>
      <c r="O2077" s="845" t="s">
        <v>5469</v>
      </c>
      <c r="P2077" s="853">
        <f t="shared" si="245"/>
        <v>387.4</v>
      </c>
      <c r="Q2077" s="845" t="s">
        <v>620</v>
      </c>
      <c r="R2077" s="853">
        <f t="shared" si="244"/>
        <v>2332.15</v>
      </c>
      <c r="W2077" s="4"/>
    </row>
    <row r="2078" spans="6:23" ht="24" customHeight="1">
      <c r="F2078" s="8">
        <v>0.5</v>
      </c>
      <c r="G2078" s="7" t="s">
        <v>883</v>
      </c>
      <c r="H2078" s="1" t="s">
        <v>1743</v>
      </c>
      <c r="I2078" s="8">
        <f>(C11)</f>
        <v>884</v>
      </c>
      <c r="J2078" s="1" t="s">
        <v>1747</v>
      </c>
      <c r="K2078" s="8">
        <f t="shared" si="243"/>
        <v>442</v>
      </c>
      <c r="M2078" s="858">
        <f>P2067</f>
        <v>7.37</v>
      </c>
      <c r="N2078" s="844" t="s">
        <v>620</v>
      </c>
      <c r="O2078" s="845" t="s">
        <v>1531</v>
      </c>
      <c r="P2078" s="853">
        <f t="shared" si="245"/>
        <v>1215</v>
      </c>
      <c r="Q2078" s="845" t="s">
        <v>620</v>
      </c>
      <c r="R2078" s="853">
        <f t="shared" si="244"/>
        <v>8954.5499999999993</v>
      </c>
      <c r="W2078" s="4"/>
    </row>
    <row r="2079" spans="6:23" ht="24" customHeight="1">
      <c r="F2079" s="8">
        <v>0.5</v>
      </c>
      <c r="G2079" s="7" t="s">
        <v>883</v>
      </c>
      <c r="H2079" s="1" t="s">
        <v>1936</v>
      </c>
      <c r="I2079" s="8">
        <f>(C12)</f>
        <v>618</v>
      </c>
      <c r="J2079" s="1" t="s">
        <v>1747</v>
      </c>
      <c r="K2079" s="8">
        <f t="shared" si="243"/>
        <v>309</v>
      </c>
      <c r="M2079" s="853">
        <f>P2069</f>
        <v>36</v>
      </c>
      <c r="N2079" s="844" t="s">
        <v>883</v>
      </c>
      <c r="O2079" s="845" t="s">
        <v>1366</v>
      </c>
      <c r="P2079" s="853">
        <f t="shared" si="245"/>
        <v>57</v>
      </c>
      <c r="Q2079" s="845" t="s">
        <v>883</v>
      </c>
      <c r="R2079" s="853">
        <f t="shared" si="244"/>
        <v>2052</v>
      </c>
      <c r="W2079" s="4"/>
    </row>
    <row r="2080" spans="6:23" ht="24" customHeight="1">
      <c r="G2080" s="7" t="s">
        <v>454</v>
      </c>
      <c r="H2080" s="1" t="s">
        <v>1548</v>
      </c>
      <c r="I2080" s="1" t="s">
        <v>991</v>
      </c>
      <c r="J2080" s="1" t="s">
        <v>454</v>
      </c>
      <c r="K2080" s="8">
        <v>2.73</v>
      </c>
      <c r="M2080" s="853">
        <f>P2070</f>
        <v>18</v>
      </c>
      <c r="N2080" s="844" t="s">
        <v>883</v>
      </c>
      <c r="O2080" s="845" t="s">
        <v>4813</v>
      </c>
      <c r="P2080" s="853">
        <f t="shared" si="245"/>
        <v>49.35</v>
      </c>
      <c r="Q2080" s="845" t="s">
        <v>883</v>
      </c>
      <c r="R2080" s="853">
        <f t="shared" si="244"/>
        <v>888.3</v>
      </c>
      <c r="W2080" s="4"/>
    </row>
    <row r="2081" spans="6:23" ht="24" customHeight="1">
      <c r="H2081" s="1" t="s">
        <v>85</v>
      </c>
      <c r="M2081" s="853">
        <f>P2071</f>
        <v>18</v>
      </c>
      <c r="N2081" s="844" t="s">
        <v>883</v>
      </c>
      <c r="O2081" s="852" t="s">
        <v>5470</v>
      </c>
      <c r="P2081" s="853">
        <f t="shared" si="245"/>
        <v>60.9</v>
      </c>
      <c r="Q2081" s="845" t="s">
        <v>883</v>
      </c>
      <c r="R2081" s="853">
        <f t="shared" si="244"/>
        <v>1096.2</v>
      </c>
      <c r="W2081" s="4"/>
    </row>
    <row r="2082" spans="6:23" ht="24" customHeight="1">
      <c r="H2082" s="1" t="s">
        <v>192</v>
      </c>
      <c r="M2082" s="853">
        <f>P2072</f>
        <v>21.46</v>
      </c>
      <c r="N2082" s="844" t="s">
        <v>620</v>
      </c>
      <c r="O2082" s="845" t="s">
        <v>5471</v>
      </c>
      <c r="P2082" s="853">
        <f t="shared" si="245"/>
        <v>63.2</v>
      </c>
      <c r="Q2082" s="845" t="s">
        <v>620</v>
      </c>
      <c r="R2082" s="853">
        <f t="shared" si="244"/>
        <v>1356.27</v>
      </c>
      <c r="W2082" s="4"/>
    </row>
    <row r="2083" spans="6:23" ht="24" customHeight="1">
      <c r="H2083" s="1" t="s">
        <v>748</v>
      </c>
      <c r="J2083" s="1" t="s">
        <v>454</v>
      </c>
      <c r="K2083" s="8">
        <v>0.27</v>
      </c>
      <c r="M2083" s="846">
        <v>50</v>
      </c>
      <c r="N2083" s="844" t="s">
        <v>1456</v>
      </c>
      <c r="O2083" s="845" t="s">
        <v>1438</v>
      </c>
      <c r="P2083" s="853">
        <f t="shared" si="245"/>
        <v>225.95</v>
      </c>
      <c r="Q2083" s="847" t="s">
        <v>883</v>
      </c>
      <c r="R2083" s="853">
        <f t="shared" si="244"/>
        <v>11297.5</v>
      </c>
      <c r="W2083" s="4"/>
    </row>
    <row r="2084" spans="6:23" ht="24" customHeight="1">
      <c r="K2084" s="5" t="s">
        <v>1614</v>
      </c>
      <c r="M2084" s="846"/>
      <c r="N2084" s="848"/>
      <c r="O2084" s="846"/>
      <c r="P2084" s="846"/>
      <c r="Q2084" s="847"/>
      <c r="R2084" s="849" t="s">
        <v>1614</v>
      </c>
      <c r="W2084" s="4"/>
    </row>
    <row r="2085" spans="6:23" ht="24" customHeight="1">
      <c r="H2085" s="1" t="s">
        <v>1340</v>
      </c>
      <c r="K2085" s="8">
        <f>SUM(K2073:K2083)</f>
        <v>1737.75</v>
      </c>
      <c r="M2085" s="846"/>
      <c r="N2085" s="848"/>
      <c r="O2085" s="843" t="s">
        <v>1439</v>
      </c>
      <c r="P2085" s="846"/>
      <c r="Q2085" s="847"/>
      <c r="R2085" s="853">
        <f>SUM(R2074:R2083)</f>
        <v>59715.53</v>
      </c>
      <c r="W2085" s="4"/>
    </row>
    <row r="2086" spans="6:23" ht="24" customHeight="1">
      <c r="K2086" s="5" t="s">
        <v>1614</v>
      </c>
      <c r="M2086" s="846"/>
      <c r="N2086" s="844" t="s">
        <v>991</v>
      </c>
      <c r="O2086" s="846"/>
      <c r="P2086" s="846"/>
      <c r="Q2086" s="847"/>
      <c r="R2086" s="849" t="s">
        <v>1614</v>
      </c>
      <c r="W2086" s="4"/>
    </row>
    <row r="2087" spans="6:23" ht="24" customHeight="1">
      <c r="H2087" s="1" t="s">
        <v>1572</v>
      </c>
      <c r="K2087" s="8">
        <f>(K2085/3)</f>
        <v>579.25</v>
      </c>
      <c r="M2087" s="846"/>
      <c r="N2087" s="848"/>
      <c r="O2087" s="854" t="s">
        <v>561</v>
      </c>
      <c r="P2087" s="846"/>
      <c r="Q2087" s="847"/>
      <c r="R2087" s="855">
        <f>R2085/P2047</f>
        <v>7238.25</v>
      </c>
      <c r="W2087" s="4"/>
    </row>
    <row r="2088" spans="6:23" ht="24" customHeight="1">
      <c r="K2088" s="5" t="s">
        <v>1614</v>
      </c>
      <c r="M2088" s="846"/>
      <c r="N2088" s="848"/>
      <c r="O2088" s="846"/>
      <c r="P2088" s="846"/>
      <c r="Q2088" s="847"/>
      <c r="R2088" s="849" t="s">
        <v>2090</v>
      </c>
      <c r="W2088" s="4"/>
    </row>
    <row r="2089" spans="6:23" ht="24" customHeight="1">
      <c r="F2089" s="2" t="s">
        <v>87</v>
      </c>
      <c r="H2089" s="1" t="s">
        <v>208</v>
      </c>
      <c r="M2089" s="846"/>
      <c r="N2089" s="846"/>
      <c r="O2089" s="846"/>
      <c r="P2089" s="846"/>
      <c r="Q2089" s="846"/>
      <c r="R2089" s="846"/>
      <c r="W2089" s="4"/>
    </row>
    <row r="2090" spans="6:23" ht="24" customHeight="1">
      <c r="H2090" s="1" t="s">
        <v>1852</v>
      </c>
      <c r="W2090" s="4"/>
    </row>
    <row r="2091" spans="6:23" ht="24" customHeight="1">
      <c r="F2091" s="1" t="s">
        <v>991</v>
      </c>
      <c r="H2091" s="1" t="s">
        <v>2233</v>
      </c>
      <c r="W2091" s="4"/>
    </row>
    <row r="2092" spans="6:23" ht="48" customHeight="1">
      <c r="H2092" s="5" t="s">
        <v>1614</v>
      </c>
      <c r="M2092" s="836"/>
      <c r="N2092" s="836"/>
      <c r="O2092" s="836" t="s">
        <v>5472</v>
      </c>
      <c r="P2092" s="836"/>
      <c r="Q2092" s="836"/>
      <c r="R2092" s="836"/>
      <c r="W2092" s="4"/>
    </row>
    <row r="2093" spans="6:23" ht="24" customHeight="1">
      <c r="F2093" s="8">
        <v>3</v>
      </c>
      <c r="G2093" s="7" t="s">
        <v>2234</v>
      </c>
      <c r="H2093" s="1" t="s">
        <v>2235</v>
      </c>
      <c r="I2093" s="535">
        <f>D620</f>
        <v>120.54</v>
      </c>
      <c r="J2093" s="1" t="s">
        <v>2234</v>
      </c>
      <c r="K2093" s="8">
        <f>(F2093*I2093)</f>
        <v>361.62</v>
      </c>
      <c r="M2093" s="838">
        <v>8.5000000000000006E-2</v>
      </c>
      <c r="N2093" s="836" t="s">
        <v>2189</v>
      </c>
      <c r="O2093" s="836" t="s">
        <v>5473</v>
      </c>
      <c r="P2093" s="836">
        <f>Z718</f>
        <v>7861.6</v>
      </c>
      <c r="Q2093" s="836" t="s">
        <v>1422</v>
      </c>
      <c r="R2093" s="836">
        <f>M2093*P2093</f>
        <v>668.24</v>
      </c>
      <c r="W2093" s="4"/>
    </row>
    <row r="2094" spans="6:23" ht="24" customHeight="1">
      <c r="F2094" s="8">
        <v>1</v>
      </c>
      <c r="G2094" s="7" t="s">
        <v>1793</v>
      </c>
      <c r="H2094" s="1" t="s">
        <v>2236</v>
      </c>
      <c r="I2094" s="8">
        <f>C648</f>
        <v>82.3</v>
      </c>
      <c r="J2094" s="1" t="s">
        <v>1793</v>
      </c>
      <c r="K2094" s="8">
        <f>(F2094*I2094)</f>
        <v>82.3</v>
      </c>
      <c r="M2094" s="836">
        <v>8.5</v>
      </c>
      <c r="N2094" s="836" t="s">
        <v>1675</v>
      </c>
      <c r="O2094" s="836" t="s">
        <v>5474</v>
      </c>
      <c r="P2094" s="836">
        <f>K1608/1000</f>
        <v>87.3</v>
      </c>
      <c r="Q2094" s="836" t="s">
        <v>1675</v>
      </c>
      <c r="R2094" s="836">
        <f>M2094*P2094</f>
        <v>742.05</v>
      </c>
      <c r="W2094" s="4"/>
    </row>
    <row r="2095" spans="6:23" ht="24" customHeight="1">
      <c r="F2095" s="8">
        <v>1</v>
      </c>
      <c r="G2095" s="7" t="s">
        <v>1793</v>
      </c>
      <c r="H2095" s="1" t="s">
        <v>2237</v>
      </c>
      <c r="I2095" s="8">
        <v>8</v>
      </c>
      <c r="J2095" s="1" t="s">
        <v>1793</v>
      </c>
      <c r="K2095" s="8">
        <f>(F2095*I2095)</f>
        <v>8</v>
      </c>
      <c r="M2095" s="836"/>
      <c r="N2095" s="836"/>
      <c r="O2095" s="836" t="s">
        <v>2309</v>
      </c>
      <c r="P2095" s="836"/>
      <c r="Q2095" s="836"/>
      <c r="R2095" s="837" t="s">
        <v>1614</v>
      </c>
      <c r="W2095" s="4"/>
    </row>
    <row r="2096" spans="6:23" ht="24" customHeight="1">
      <c r="F2096" s="2" t="s">
        <v>747</v>
      </c>
      <c r="H2096" s="1" t="s">
        <v>2238</v>
      </c>
      <c r="I2096" s="2" t="s">
        <v>747</v>
      </c>
      <c r="K2096" s="8">
        <f>1.21+0.47+0.4</f>
        <v>2.08</v>
      </c>
      <c r="M2096" s="836"/>
      <c r="N2096" s="836"/>
      <c r="O2096" s="836"/>
      <c r="P2096" s="836"/>
      <c r="Q2096" s="836"/>
      <c r="R2096" s="836">
        <f>SUM(R2093:R2095)</f>
        <v>1410.29</v>
      </c>
      <c r="W2096" s="4"/>
    </row>
    <row r="2097" spans="6:23" ht="24" customHeight="1">
      <c r="K2097" s="5" t="s">
        <v>1614</v>
      </c>
      <c r="W2097" s="4"/>
    </row>
    <row r="2098" spans="6:23" ht="24" customHeight="1">
      <c r="H2098" s="1" t="s">
        <v>400</v>
      </c>
      <c r="K2098" s="8">
        <f>SUM(K2093:K2096)</f>
        <v>454</v>
      </c>
      <c r="M2098" s="836"/>
      <c r="N2098" s="836"/>
      <c r="O2098" s="836" t="s">
        <v>5472</v>
      </c>
      <c r="P2098" s="836"/>
      <c r="Q2098" s="836"/>
      <c r="R2098" s="836"/>
      <c r="W2098" s="4"/>
    </row>
    <row r="2099" spans="6:23" ht="24" customHeight="1">
      <c r="K2099" s="5" t="s">
        <v>1614</v>
      </c>
      <c r="M2099" s="838">
        <v>4.4999999999999998E-2</v>
      </c>
      <c r="N2099" s="836" t="s">
        <v>2189</v>
      </c>
      <c r="O2099" s="836" t="s">
        <v>5476</v>
      </c>
      <c r="P2099" s="836">
        <f>P2093</f>
        <v>7861.6</v>
      </c>
      <c r="Q2099" s="836" t="s">
        <v>1422</v>
      </c>
      <c r="R2099" s="836">
        <f>M2099*P2099</f>
        <v>353.77</v>
      </c>
      <c r="W2099" s="4"/>
    </row>
    <row r="2100" spans="6:23" ht="24" customHeight="1">
      <c r="M2100" s="836">
        <v>4.5</v>
      </c>
      <c r="N2100" s="836" t="s">
        <v>1675</v>
      </c>
      <c r="O2100" s="836" t="s">
        <v>5474</v>
      </c>
      <c r="P2100" s="836">
        <f>P2094</f>
        <v>87.3</v>
      </c>
      <c r="Q2100" s="836" t="s">
        <v>1675</v>
      </c>
      <c r="R2100" s="836">
        <f>M2100*P2100</f>
        <v>392.85</v>
      </c>
      <c r="W2100" s="4"/>
    </row>
    <row r="2101" spans="6:23" ht="24" customHeight="1">
      <c r="F2101" s="2" t="s">
        <v>401</v>
      </c>
      <c r="G2101" s="7" t="s">
        <v>2289</v>
      </c>
      <c r="H2101" s="1" t="s">
        <v>1153</v>
      </c>
      <c r="M2101" s="836"/>
      <c r="N2101" s="836"/>
      <c r="O2101" s="836" t="s">
        <v>2309</v>
      </c>
      <c r="P2101" s="836"/>
      <c r="Q2101" s="836"/>
      <c r="R2101" s="837" t="s">
        <v>1614</v>
      </c>
      <c r="W2101" s="4"/>
    </row>
    <row r="2102" spans="6:23" ht="24" customHeight="1">
      <c r="H2102" s="1" t="s">
        <v>298</v>
      </c>
      <c r="M2102" s="836"/>
      <c r="N2102" s="836"/>
      <c r="O2102" s="836"/>
      <c r="P2102" s="836"/>
      <c r="Q2102" s="836"/>
      <c r="R2102" s="836">
        <f>SUM(R2099:R2101)</f>
        <v>746.62</v>
      </c>
      <c r="W2102" s="4"/>
    </row>
    <row r="2103" spans="6:23" ht="24" customHeight="1">
      <c r="H2103" s="5" t="s">
        <v>1614</v>
      </c>
      <c r="W2103" s="4"/>
    </row>
    <row r="2104" spans="6:23" ht="24" customHeight="1">
      <c r="F2104" s="8">
        <v>1</v>
      </c>
      <c r="G2104" s="7" t="s">
        <v>883</v>
      </c>
      <c r="H2104" s="1" t="s">
        <v>298</v>
      </c>
      <c r="I2104" s="8">
        <f>(C266)</f>
        <v>170.35</v>
      </c>
      <c r="J2104" s="1" t="s">
        <v>883</v>
      </c>
      <c r="K2104" s="8">
        <f>(F2104*I2104)</f>
        <v>170.35</v>
      </c>
      <c r="W2104" s="4"/>
    </row>
    <row r="2105" spans="6:23" ht="24" customHeight="1">
      <c r="F2105" s="8">
        <v>0.05</v>
      </c>
      <c r="G2105" s="7" t="s">
        <v>884</v>
      </c>
      <c r="H2105" s="1" t="s">
        <v>1196</v>
      </c>
      <c r="I2105" s="8">
        <f>(R60)</f>
        <v>4225.03</v>
      </c>
      <c r="J2105" s="1" t="s">
        <v>884</v>
      </c>
      <c r="K2105" s="8">
        <f>(F2105*I2105)</f>
        <v>211.25</v>
      </c>
      <c r="M2105" s="836"/>
      <c r="N2105" s="836"/>
      <c r="O2105" s="836" t="s">
        <v>5475</v>
      </c>
      <c r="P2105" s="836"/>
      <c r="Q2105" s="836"/>
      <c r="R2105" s="836"/>
      <c r="W2105" s="4"/>
    </row>
    <row r="2106" spans="6:23" ht="24" customHeight="1">
      <c r="F2106" s="8">
        <v>0.5</v>
      </c>
      <c r="G2106" s="7" t="s">
        <v>883</v>
      </c>
      <c r="H2106" s="1" t="s">
        <v>2139</v>
      </c>
      <c r="I2106" s="8">
        <f>(C15)</f>
        <v>821</v>
      </c>
      <c r="J2106" s="1" t="s">
        <v>883</v>
      </c>
      <c r="K2106" s="8">
        <f>(F2106*I2106)</f>
        <v>410.5</v>
      </c>
      <c r="M2106" s="838">
        <v>8.5000000000000006E-2</v>
      </c>
      <c r="N2106" s="836" t="s">
        <v>2189</v>
      </c>
      <c r="O2106" s="836" t="s">
        <v>5473</v>
      </c>
      <c r="P2106" s="836">
        <f>Z718</f>
        <v>7861.6</v>
      </c>
      <c r="Q2106" s="836" t="s">
        <v>1422</v>
      </c>
      <c r="R2106" s="836">
        <f>M2106*P2106</f>
        <v>668.24</v>
      </c>
      <c r="W2106" s="4"/>
    </row>
    <row r="2107" spans="6:23" ht="24" customHeight="1">
      <c r="F2107" s="8">
        <v>1</v>
      </c>
      <c r="G2107" s="7" t="s">
        <v>883</v>
      </c>
      <c r="H2107" s="1" t="s">
        <v>1936</v>
      </c>
      <c r="I2107" s="8">
        <f>(C12)</f>
        <v>618</v>
      </c>
      <c r="J2107" s="1" t="s">
        <v>883</v>
      </c>
      <c r="K2107" s="8">
        <f>(F2107*I2107)</f>
        <v>618</v>
      </c>
      <c r="M2107" s="836">
        <v>8.5</v>
      </c>
      <c r="N2107" s="836" t="s">
        <v>1675</v>
      </c>
      <c r="O2107" s="836" t="s">
        <v>5474</v>
      </c>
      <c r="P2107" s="836">
        <f>P2100</f>
        <v>87.3</v>
      </c>
      <c r="Q2107" s="836" t="s">
        <v>1675</v>
      </c>
      <c r="R2107" s="836">
        <f>M2107*P2107</f>
        <v>742.05</v>
      </c>
      <c r="W2107" s="4"/>
    </row>
    <row r="2108" spans="6:23" ht="24" customHeight="1">
      <c r="F2108" s="8">
        <v>1</v>
      </c>
      <c r="G2108" s="7" t="s">
        <v>883</v>
      </c>
      <c r="H2108" s="1" t="s">
        <v>324</v>
      </c>
      <c r="I2108" s="8">
        <f>(C13)</f>
        <v>507</v>
      </c>
      <c r="J2108" s="1" t="s">
        <v>883</v>
      </c>
      <c r="K2108" s="8">
        <f>(F2108*I2108)</f>
        <v>507</v>
      </c>
      <c r="M2108" s="836"/>
      <c r="N2108" s="836"/>
      <c r="O2108" s="836" t="s">
        <v>2309</v>
      </c>
      <c r="P2108" s="836"/>
      <c r="Q2108" s="836"/>
      <c r="R2108" s="837" t="s">
        <v>1614</v>
      </c>
      <c r="W2108" s="4"/>
    </row>
    <row r="2109" spans="6:23" ht="24" customHeight="1">
      <c r="G2109" s="7" t="s">
        <v>454</v>
      </c>
      <c r="H2109" s="1" t="s">
        <v>455</v>
      </c>
      <c r="I2109" s="1" t="s">
        <v>991</v>
      </c>
      <c r="J2109" s="1" t="s">
        <v>454</v>
      </c>
      <c r="K2109" s="8">
        <v>0.54</v>
      </c>
      <c r="M2109" s="836"/>
      <c r="N2109" s="836"/>
      <c r="O2109" s="836"/>
      <c r="P2109" s="836"/>
      <c r="Q2109" s="836"/>
      <c r="R2109" s="836">
        <f>SUM(R2106:R2108)</f>
        <v>1410.29</v>
      </c>
      <c r="W2109" s="4"/>
    </row>
    <row r="2110" spans="6:23" ht="24" customHeight="1">
      <c r="H2110" s="1" t="s">
        <v>991</v>
      </c>
      <c r="K2110" s="5" t="s">
        <v>1614</v>
      </c>
      <c r="W2110" s="4"/>
    </row>
    <row r="2111" spans="6:23" ht="24" customHeight="1">
      <c r="H2111" s="1" t="s">
        <v>1784</v>
      </c>
      <c r="K2111" s="8">
        <f>SUM(K2104:K2109)</f>
        <v>1917.64</v>
      </c>
      <c r="W2111" s="4"/>
    </row>
    <row r="2112" spans="6:23" ht="66" customHeight="1">
      <c r="K2112" s="5" t="s">
        <v>2090</v>
      </c>
      <c r="M2112" s="836"/>
      <c r="N2112" s="836"/>
      <c r="O2112" s="836" t="s">
        <v>5475</v>
      </c>
      <c r="P2112" s="836"/>
      <c r="Q2112" s="836"/>
      <c r="R2112" s="836"/>
      <c r="W2112" s="4"/>
    </row>
    <row r="2113" spans="6:23" ht="24" customHeight="1">
      <c r="F2113" s="2" t="s">
        <v>1197</v>
      </c>
      <c r="G2113" s="7" t="s">
        <v>2289</v>
      </c>
      <c r="H2113" s="1" t="s">
        <v>2263</v>
      </c>
      <c r="M2113" s="838">
        <v>8.5000000000000006E-2</v>
      </c>
      <c r="N2113" s="836" t="s">
        <v>2189</v>
      </c>
      <c r="O2113" s="836" t="s">
        <v>5473</v>
      </c>
      <c r="P2113" s="836">
        <f>Z725</f>
        <v>0</v>
      </c>
      <c r="Q2113" s="836" t="s">
        <v>1422</v>
      </c>
      <c r="R2113" s="836">
        <f>M2113*P2113</f>
        <v>0</v>
      </c>
      <c r="W2113" s="4"/>
    </row>
    <row r="2114" spans="6:23" ht="24" customHeight="1">
      <c r="H2114" s="1" t="s">
        <v>2157</v>
      </c>
      <c r="M2114" s="836">
        <v>8.5</v>
      </c>
      <c r="N2114" s="836" t="s">
        <v>1675</v>
      </c>
      <c r="O2114" s="836" t="s">
        <v>5474</v>
      </c>
      <c r="P2114" s="836">
        <f>P2107</f>
        <v>87.3</v>
      </c>
      <c r="Q2114" s="836" t="s">
        <v>1675</v>
      </c>
      <c r="R2114" s="836">
        <f>M2114*P2114</f>
        <v>742.05</v>
      </c>
      <c r="W2114" s="4"/>
    </row>
    <row r="2115" spans="6:23" ht="24" customHeight="1">
      <c r="H2115" s="5" t="s">
        <v>1614</v>
      </c>
      <c r="M2115" s="836"/>
      <c r="N2115" s="836"/>
      <c r="O2115" s="836" t="s">
        <v>2309</v>
      </c>
      <c r="P2115" s="836"/>
      <c r="Q2115" s="836"/>
      <c r="R2115" s="837" t="s">
        <v>1614</v>
      </c>
      <c r="W2115" s="4"/>
    </row>
    <row r="2116" spans="6:23" ht="24" customHeight="1">
      <c r="F2116" s="8">
        <v>1</v>
      </c>
      <c r="G2116" s="7" t="s">
        <v>883</v>
      </c>
      <c r="H2116" s="1" t="s">
        <v>2264</v>
      </c>
      <c r="I2116" s="8">
        <f>(D267)</f>
        <v>156</v>
      </c>
      <c r="J2116" s="1" t="s">
        <v>883</v>
      </c>
      <c r="K2116" s="8">
        <f>(F2116*I2116)</f>
        <v>156</v>
      </c>
      <c r="M2116" s="836"/>
      <c r="N2116" s="836"/>
      <c r="O2116" s="836"/>
      <c r="P2116" s="836"/>
      <c r="Q2116" s="836"/>
      <c r="R2116" s="836">
        <f>SUM(R2113:R2115)</f>
        <v>742.05</v>
      </c>
      <c r="W2116" s="4"/>
    </row>
    <row r="2117" spans="6:23" ht="33" customHeight="1">
      <c r="G2117" s="7" t="s">
        <v>454</v>
      </c>
      <c r="H2117" s="1" t="s">
        <v>1717</v>
      </c>
      <c r="J2117" s="1" t="s">
        <v>454</v>
      </c>
      <c r="K2117" s="8">
        <v>4</v>
      </c>
      <c r="W2117" s="4"/>
    </row>
    <row r="2118" spans="6:23" ht="24" customHeight="1">
      <c r="J2118" s="1" t="s">
        <v>991</v>
      </c>
      <c r="K2118" s="5" t="s">
        <v>1614</v>
      </c>
      <c r="W2118" s="4"/>
    </row>
    <row r="2119" spans="6:23" ht="49.5" customHeight="1">
      <c r="H2119" s="1" t="s">
        <v>1784</v>
      </c>
      <c r="K2119" s="8">
        <f>SUM(K2116:K2118)</f>
        <v>160</v>
      </c>
      <c r="W2119" s="4"/>
    </row>
    <row r="2120" spans="6:23" ht="24" customHeight="1">
      <c r="K2120" s="5" t="s">
        <v>1614</v>
      </c>
      <c r="W2120" s="4"/>
    </row>
    <row r="2121" spans="6:23" ht="24" customHeight="1">
      <c r="F2121" s="2" t="s">
        <v>1718</v>
      </c>
      <c r="G2121" s="7" t="s">
        <v>2289</v>
      </c>
      <c r="H2121" s="1" t="s">
        <v>53</v>
      </c>
      <c r="W2121" s="4"/>
    </row>
    <row r="2122" spans="6:23" ht="24" customHeight="1">
      <c r="H2122" s="1" t="s">
        <v>54</v>
      </c>
      <c r="W2122" s="4"/>
    </row>
    <row r="2123" spans="6:23" ht="24" customHeight="1">
      <c r="H2123" s="5" t="s">
        <v>1614</v>
      </c>
      <c r="W2123" s="4"/>
    </row>
    <row r="2124" spans="6:23" ht="24" customHeight="1">
      <c r="F2124" s="8">
        <v>50</v>
      </c>
      <c r="G2124" s="7" t="s">
        <v>883</v>
      </c>
      <c r="H2124" s="1" t="s">
        <v>805</v>
      </c>
      <c r="I2124" s="63">
        <f>C204</f>
        <v>63.4</v>
      </c>
      <c r="J2124" s="1" t="s">
        <v>883</v>
      </c>
      <c r="K2124" s="8">
        <f t="shared" ref="K2124:K2133" si="246">(F2124*I2124)</f>
        <v>3170</v>
      </c>
      <c r="W2124" s="4"/>
    </row>
    <row r="2125" spans="6:23" ht="24" customHeight="1">
      <c r="F2125" s="8">
        <v>21.6</v>
      </c>
      <c r="G2125" s="7" t="s">
        <v>884</v>
      </c>
      <c r="H2125" s="1" t="s">
        <v>806</v>
      </c>
      <c r="I2125" s="8">
        <f>(C61*2)</f>
        <v>212.5</v>
      </c>
      <c r="J2125" s="1" t="s">
        <v>884</v>
      </c>
      <c r="K2125" s="8">
        <f t="shared" si="246"/>
        <v>4590</v>
      </c>
      <c r="W2125" s="4"/>
    </row>
    <row r="2126" spans="6:23" ht="59.25" customHeight="1">
      <c r="F2126" s="8">
        <v>21.6</v>
      </c>
      <c r="G2126" s="7" t="s">
        <v>884</v>
      </c>
      <c r="H2126" s="1" t="s">
        <v>254</v>
      </c>
      <c r="I2126" s="8">
        <f>(C26)</f>
        <v>36.950000000000003</v>
      </c>
      <c r="J2126" s="1" t="s">
        <v>884</v>
      </c>
      <c r="K2126" s="8">
        <f t="shared" si="246"/>
        <v>798.12</v>
      </c>
      <c r="W2126" s="4"/>
    </row>
    <row r="2127" spans="6:23" ht="24" customHeight="1">
      <c r="F2127" s="8">
        <v>45</v>
      </c>
      <c r="G2127" s="7" t="s">
        <v>1675</v>
      </c>
      <c r="H2127" s="1" t="s">
        <v>877</v>
      </c>
      <c r="I2127" s="8">
        <f>(C67/1000)</f>
        <v>6.04</v>
      </c>
      <c r="J2127" s="1" t="s">
        <v>1675</v>
      </c>
      <c r="K2127" s="8">
        <f t="shared" si="246"/>
        <v>271.8</v>
      </c>
      <c r="W2127" s="4"/>
    </row>
    <row r="2128" spans="6:23" ht="24" customHeight="1">
      <c r="F2128" s="8">
        <v>0.04</v>
      </c>
      <c r="G2128" s="7" t="s">
        <v>884</v>
      </c>
      <c r="H2128" s="1" t="s">
        <v>885</v>
      </c>
      <c r="I2128" s="8">
        <f>(C78)</f>
        <v>1977.76</v>
      </c>
      <c r="J2128" s="1" t="s">
        <v>884</v>
      </c>
      <c r="K2128" s="8">
        <f t="shared" si="246"/>
        <v>79.11</v>
      </c>
      <c r="W2128" s="4"/>
    </row>
    <row r="2129" spans="6:23" ht="24" customHeight="1">
      <c r="F2129" s="8">
        <v>3.63</v>
      </c>
      <c r="G2129" s="7" t="s">
        <v>1675</v>
      </c>
      <c r="H2129" s="1" t="s">
        <v>807</v>
      </c>
      <c r="I2129" s="8">
        <f>(C607)</f>
        <v>11.8</v>
      </c>
      <c r="J2129" s="1" t="s">
        <v>1675</v>
      </c>
      <c r="K2129" s="8">
        <f t="shared" si="246"/>
        <v>42.83</v>
      </c>
      <c r="W2129" s="4"/>
    </row>
    <row r="2130" spans="6:23" ht="24" customHeight="1">
      <c r="F2130" s="8">
        <v>2</v>
      </c>
      <c r="G2130" s="7" t="s">
        <v>883</v>
      </c>
      <c r="H2130" s="1" t="s">
        <v>2044</v>
      </c>
      <c r="I2130" s="8">
        <f>(C10)</f>
        <v>947</v>
      </c>
      <c r="J2130" s="1" t="s">
        <v>883</v>
      </c>
      <c r="K2130" s="8">
        <f t="shared" si="246"/>
        <v>1894</v>
      </c>
      <c r="W2130" s="4"/>
    </row>
    <row r="2131" spans="6:23" ht="24" customHeight="1">
      <c r="F2131" s="8">
        <v>1</v>
      </c>
      <c r="G2131" s="7" t="s">
        <v>883</v>
      </c>
      <c r="H2131" s="1" t="s">
        <v>808</v>
      </c>
      <c r="I2131" s="8">
        <f>AE37</f>
        <v>796</v>
      </c>
      <c r="J2131" s="1" t="s">
        <v>883</v>
      </c>
      <c r="K2131" s="8">
        <f t="shared" si="246"/>
        <v>796</v>
      </c>
      <c r="W2131" s="4"/>
    </row>
    <row r="2132" spans="6:23" ht="24" customHeight="1">
      <c r="F2132" s="8">
        <v>5</v>
      </c>
      <c r="G2132" s="7" t="s">
        <v>883</v>
      </c>
      <c r="H2132" s="1" t="s">
        <v>1936</v>
      </c>
      <c r="I2132" s="8">
        <f>(C12)</f>
        <v>618</v>
      </c>
      <c r="J2132" s="1" t="s">
        <v>883</v>
      </c>
      <c r="K2132" s="8">
        <f t="shared" si="246"/>
        <v>3090</v>
      </c>
      <c r="W2132" s="4"/>
    </row>
    <row r="2133" spans="6:23" ht="24" customHeight="1">
      <c r="F2133" s="8">
        <v>2</v>
      </c>
      <c r="G2133" s="7" t="s">
        <v>883</v>
      </c>
      <c r="H2133" s="1" t="s">
        <v>324</v>
      </c>
      <c r="I2133" s="8">
        <f>(C13)</f>
        <v>507</v>
      </c>
      <c r="J2133" s="1" t="s">
        <v>883</v>
      </c>
      <c r="K2133" s="8">
        <f t="shared" si="246"/>
        <v>1014</v>
      </c>
      <c r="W2133" s="4"/>
    </row>
    <row r="2134" spans="6:23" ht="24" customHeight="1">
      <c r="G2134" s="7" t="s">
        <v>454</v>
      </c>
      <c r="H2134" s="1" t="s">
        <v>2173</v>
      </c>
      <c r="J2134" s="1" t="s">
        <v>454</v>
      </c>
      <c r="K2134" s="8">
        <f>SUM(K2130:K2133)/10+7.5</f>
        <v>686.9</v>
      </c>
      <c r="W2134" s="4"/>
    </row>
    <row r="2135" spans="6:23" ht="24" customHeight="1">
      <c r="K2135" s="5" t="s">
        <v>1614</v>
      </c>
      <c r="W2135" s="4"/>
    </row>
    <row r="2136" spans="6:23" ht="24" customHeight="1">
      <c r="H2136" s="1" t="s">
        <v>2174</v>
      </c>
      <c r="K2136" s="8">
        <f>SUM(K2124:K2134)</f>
        <v>16432.759999999998</v>
      </c>
      <c r="W2136" s="4"/>
    </row>
    <row r="2137" spans="6:23" ht="24" customHeight="1">
      <c r="K2137" s="5" t="s">
        <v>1614</v>
      </c>
      <c r="W2137" s="4"/>
    </row>
    <row r="2138" spans="6:23" ht="24" customHeight="1">
      <c r="H2138" s="1" t="s">
        <v>1143</v>
      </c>
      <c r="K2138" s="8">
        <f>(K2136/30)</f>
        <v>547.76</v>
      </c>
      <c r="W2138" s="4"/>
    </row>
    <row r="2139" spans="6:23" ht="24" customHeight="1">
      <c r="K2139" s="5" t="s">
        <v>2090</v>
      </c>
      <c r="W2139" s="4"/>
    </row>
    <row r="2140" spans="6:23" ht="24" customHeight="1">
      <c r="W2140" s="4"/>
    </row>
    <row r="2141" spans="6:23" ht="24" customHeight="1">
      <c r="F2141" s="2" t="s">
        <v>1144</v>
      </c>
      <c r="G2141" s="7" t="s">
        <v>2289</v>
      </c>
      <c r="H2141" s="1" t="s">
        <v>1037</v>
      </c>
      <c r="W2141" s="4"/>
    </row>
    <row r="2142" spans="6:23" ht="24" customHeight="1">
      <c r="H2142" s="1" t="s">
        <v>54</v>
      </c>
      <c r="W2142" s="4"/>
    </row>
    <row r="2143" spans="6:23" ht="24" customHeight="1">
      <c r="H2143" s="5" t="s">
        <v>1614</v>
      </c>
      <c r="W2143" s="4"/>
    </row>
    <row r="2144" spans="6:23" ht="24" customHeight="1">
      <c r="F2144" s="8">
        <v>50</v>
      </c>
      <c r="G2144" s="7" t="s">
        <v>883</v>
      </c>
      <c r="H2144" s="1" t="s">
        <v>577</v>
      </c>
      <c r="I2144" s="63">
        <f>C205</f>
        <v>102</v>
      </c>
      <c r="J2144" s="1" t="s">
        <v>883</v>
      </c>
      <c r="K2144" s="8">
        <f t="shared" ref="K2144:K2153" si="247">(F2144*I2144)</f>
        <v>5100</v>
      </c>
      <c r="W2144" s="4"/>
    </row>
    <row r="2145" spans="6:23" ht="24" customHeight="1">
      <c r="F2145" s="8">
        <v>21.6</v>
      </c>
      <c r="G2145" s="7" t="s">
        <v>884</v>
      </c>
      <c r="H2145" s="1" t="s">
        <v>806</v>
      </c>
      <c r="I2145" s="8">
        <f>(C61*2)</f>
        <v>212.5</v>
      </c>
      <c r="J2145" s="1" t="s">
        <v>884</v>
      </c>
      <c r="K2145" s="8">
        <f t="shared" si="247"/>
        <v>4590</v>
      </c>
      <c r="W2145" s="4"/>
    </row>
    <row r="2146" spans="6:23" ht="24" customHeight="1">
      <c r="F2146" s="8">
        <v>21.6</v>
      </c>
      <c r="G2146" s="7" t="s">
        <v>884</v>
      </c>
      <c r="H2146" s="1" t="s">
        <v>254</v>
      </c>
      <c r="I2146" s="8">
        <f>(C26)</f>
        <v>36.950000000000003</v>
      </c>
      <c r="J2146" s="1" t="s">
        <v>884</v>
      </c>
      <c r="K2146" s="8">
        <f t="shared" si="247"/>
        <v>798.12</v>
      </c>
      <c r="W2146" s="4"/>
    </row>
    <row r="2147" spans="6:23" ht="24" customHeight="1">
      <c r="F2147" s="8">
        <v>68</v>
      </c>
      <c r="G2147" s="7" t="s">
        <v>1675</v>
      </c>
      <c r="H2147" s="1" t="s">
        <v>877</v>
      </c>
      <c r="I2147" s="8">
        <f>(C67/1000)</f>
        <v>6.04</v>
      </c>
      <c r="J2147" s="1" t="s">
        <v>1675</v>
      </c>
      <c r="K2147" s="8">
        <f t="shared" si="247"/>
        <v>410.72</v>
      </c>
      <c r="W2147" s="4"/>
    </row>
    <row r="2148" spans="6:23" ht="24" customHeight="1">
      <c r="F2148" s="8">
        <v>7.0000000000000007E-2</v>
      </c>
      <c r="G2148" s="7" t="s">
        <v>884</v>
      </c>
      <c r="H2148" s="1" t="s">
        <v>885</v>
      </c>
      <c r="I2148" s="8">
        <f>(C78)</f>
        <v>1977.76</v>
      </c>
      <c r="J2148" s="1" t="s">
        <v>884</v>
      </c>
      <c r="K2148" s="8">
        <f t="shared" si="247"/>
        <v>138.44</v>
      </c>
      <c r="M2148" s="2" t="s">
        <v>1144</v>
      </c>
      <c r="N2148" s="7" t="s">
        <v>2289</v>
      </c>
      <c r="O2148" s="1" t="s">
        <v>753</v>
      </c>
      <c r="Q2148" s="10"/>
      <c r="W2148" s="4"/>
    </row>
    <row r="2149" spans="6:23" ht="24" customHeight="1">
      <c r="F2149" s="8">
        <v>5.45</v>
      </c>
      <c r="G2149" s="7" t="s">
        <v>1675</v>
      </c>
      <c r="H2149" s="1" t="s">
        <v>807</v>
      </c>
      <c r="I2149" s="8">
        <f>(C607)</f>
        <v>11.8</v>
      </c>
      <c r="J2149" s="1" t="s">
        <v>1675</v>
      </c>
      <c r="K2149" s="8">
        <f t="shared" si="247"/>
        <v>64.31</v>
      </c>
      <c r="N2149" s="3"/>
      <c r="O2149" s="1" t="s">
        <v>54</v>
      </c>
      <c r="Q2149" s="10"/>
      <c r="W2149" s="4"/>
    </row>
    <row r="2150" spans="6:23" ht="24" customHeight="1">
      <c r="F2150" s="8">
        <v>3</v>
      </c>
      <c r="G2150" s="7" t="s">
        <v>883</v>
      </c>
      <c r="H2150" s="1" t="s">
        <v>2044</v>
      </c>
      <c r="I2150" s="8">
        <f>(C10)</f>
        <v>947</v>
      </c>
      <c r="J2150" s="1" t="s">
        <v>883</v>
      </c>
      <c r="K2150" s="8">
        <f t="shared" si="247"/>
        <v>2841</v>
      </c>
      <c r="N2150" s="3"/>
      <c r="O2150" s="5" t="s">
        <v>1614</v>
      </c>
      <c r="Q2150" s="10"/>
      <c r="W2150" s="4"/>
    </row>
    <row r="2151" spans="6:23" ht="39" customHeight="1">
      <c r="F2151" s="8">
        <v>2</v>
      </c>
      <c r="G2151" s="7" t="s">
        <v>883</v>
      </c>
      <c r="H2151" s="1" t="s">
        <v>808</v>
      </c>
      <c r="I2151" s="8">
        <f>AE37</f>
        <v>796</v>
      </c>
      <c r="J2151" s="1" t="s">
        <v>883</v>
      </c>
      <c r="K2151" s="8">
        <f t="shared" si="247"/>
        <v>1592</v>
      </c>
      <c r="M2151" s="8">
        <v>50</v>
      </c>
      <c r="N2151" s="7" t="s">
        <v>883</v>
      </c>
      <c r="O2151" s="22" t="s">
        <v>5625</v>
      </c>
      <c r="P2151" s="512">
        <v>455</v>
      </c>
      <c r="Q2151" s="1" t="s">
        <v>883</v>
      </c>
      <c r="R2151" s="8">
        <f t="shared" ref="R2151:R2160" si="248">(M2151*P2151)</f>
        <v>22750</v>
      </c>
      <c r="W2151" s="4"/>
    </row>
    <row r="2152" spans="6:23" ht="24" customHeight="1">
      <c r="F2152" s="8">
        <v>6</v>
      </c>
      <c r="G2152" s="7" t="s">
        <v>883</v>
      </c>
      <c r="H2152" s="1" t="s">
        <v>1936</v>
      </c>
      <c r="I2152" s="8">
        <f>(C12)</f>
        <v>618</v>
      </c>
      <c r="J2152" s="1" t="s">
        <v>883</v>
      </c>
      <c r="K2152" s="8">
        <f t="shared" si="247"/>
        <v>3708</v>
      </c>
      <c r="M2152" s="8">
        <v>21.6</v>
      </c>
      <c r="N2152" s="7" t="s">
        <v>884</v>
      </c>
      <c r="O2152" s="1" t="s">
        <v>806</v>
      </c>
      <c r="P2152" s="8">
        <f>I2145</f>
        <v>212.5</v>
      </c>
      <c r="Q2152" s="1" t="s">
        <v>884</v>
      </c>
      <c r="R2152" s="8">
        <f t="shared" si="248"/>
        <v>4590</v>
      </c>
      <c r="W2152" s="4"/>
    </row>
    <row r="2153" spans="6:23" ht="24" customHeight="1">
      <c r="F2153" s="8">
        <v>3</v>
      </c>
      <c r="G2153" s="7" t="s">
        <v>883</v>
      </c>
      <c r="H2153" s="1" t="s">
        <v>324</v>
      </c>
      <c r="I2153" s="8">
        <f>(C13)</f>
        <v>507</v>
      </c>
      <c r="J2153" s="1" t="s">
        <v>883</v>
      </c>
      <c r="K2153" s="8">
        <f t="shared" si="247"/>
        <v>1521</v>
      </c>
      <c r="M2153" s="8">
        <v>21.6</v>
      </c>
      <c r="N2153" s="7" t="s">
        <v>884</v>
      </c>
      <c r="O2153" s="1" t="s">
        <v>254</v>
      </c>
      <c r="P2153" s="8">
        <f t="shared" ref="P2153:P2160" si="249">I2146</f>
        <v>36.950000000000003</v>
      </c>
      <c r="Q2153" s="1" t="s">
        <v>884</v>
      </c>
      <c r="R2153" s="8">
        <f t="shared" si="248"/>
        <v>798.12</v>
      </c>
      <c r="W2153" s="4"/>
    </row>
    <row r="2154" spans="6:23" ht="24" customHeight="1">
      <c r="G2154" s="7" t="s">
        <v>454</v>
      </c>
      <c r="H2154" s="1" t="s">
        <v>2173</v>
      </c>
      <c r="J2154" s="1" t="s">
        <v>454</v>
      </c>
      <c r="K2154" s="8">
        <f>SUM(K2150:K2153)/10+4.8</f>
        <v>971</v>
      </c>
      <c r="M2154" s="8">
        <v>115</v>
      </c>
      <c r="N2154" s="7" t="s">
        <v>1675</v>
      </c>
      <c r="O2154" s="1" t="s">
        <v>877</v>
      </c>
      <c r="P2154" s="8">
        <f t="shared" si="249"/>
        <v>6.04</v>
      </c>
      <c r="Q2154" s="1" t="s">
        <v>1675</v>
      </c>
      <c r="R2154" s="8">
        <f t="shared" si="248"/>
        <v>694.6</v>
      </c>
      <c r="W2154" s="4"/>
    </row>
    <row r="2155" spans="6:23" ht="24" customHeight="1">
      <c r="K2155" s="5" t="s">
        <v>1614</v>
      </c>
      <c r="M2155" s="8">
        <v>0.11</v>
      </c>
      <c r="N2155" s="7" t="s">
        <v>884</v>
      </c>
      <c r="O2155" s="1" t="s">
        <v>885</v>
      </c>
      <c r="P2155" s="8">
        <f t="shared" si="249"/>
        <v>1977.76</v>
      </c>
      <c r="Q2155" s="1" t="s">
        <v>884</v>
      </c>
      <c r="R2155" s="8">
        <f t="shared" si="248"/>
        <v>217.55</v>
      </c>
      <c r="W2155" s="4"/>
    </row>
    <row r="2156" spans="6:23" ht="24" customHeight="1">
      <c r="H2156" s="1" t="s">
        <v>2174</v>
      </c>
      <c r="K2156" s="8">
        <f>SUM(K2144:K2154)</f>
        <v>21734.59</v>
      </c>
      <c r="M2156" s="8">
        <v>8.35</v>
      </c>
      <c r="N2156" s="7" t="s">
        <v>1675</v>
      </c>
      <c r="O2156" s="1" t="s">
        <v>807</v>
      </c>
      <c r="P2156" s="8">
        <f t="shared" si="249"/>
        <v>11.8</v>
      </c>
      <c r="Q2156" s="1" t="s">
        <v>1675</v>
      </c>
      <c r="R2156" s="8">
        <f t="shared" si="248"/>
        <v>98.53</v>
      </c>
      <c r="W2156" s="4"/>
    </row>
    <row r="2157" spans="6:23" ht="24" customHeight="1">
      <c r="K2157" s="5" t="s">
        <v>1614</v>
      </c>
      <c r="M2157" s="8">
        <v>5</v>
      </c>
      <c r="N2157" s="7" t="s">
        <v>883</v>
      </c>
      <c r="O2157" s="1" t="s">
        <v>2044</v>
      </c>
      <c r="P2157" s="8">
        <f t="shared" si="249"/>
        <v>947</v>
      </c>
      <c r="Q2157" s="1" t="s">
        <v>883</v>
      </c>
      <c r="R2157" s="8">
        <f t="shared" si="248"/>
        <v>4735</v>
      </c>
      <c r="W2157" s="4"/>
    </row>
    <row r="2158" spans="6:23" ht="24" customHeight="1">
      <c r="H2158" s="1" t="s">
        <v>1143</v>
      </c>
      <c r="K2158" s="8">
        <f>(K2156/30)</f>
        <v>724.49</v>
      </c>
      <c r="M2158" s="8">
        <v>3</v>
      </c>
      <c r="N2158" s="7" t="s">
        <v>883</v>
      </c>
      <c r="O2158" s="1" t="s">
        <v>808</v>
      </c>
      <c r="P2158" s="8">
        <f t="shared" si="249"/>
        <v>796</v>
      </c>
      <c r="Q2158" s="1" t="s">
        <v>883</v>
      </c>
      <c r="R2158" s="8">
        <f t="shared" si="248"/>
        <v>2388</v>
      </c>
      <c r="W2158" s="4"/>
    </row>
    <row r="2159" spans="6:23" ht="24" customHeight="1">
      <c r="K2159" s="5" t="s">
        <v>2090</v>
      </c>
      <c r="M2159" s="8">
        <v>7</v>
      </c>
      <c r="N2159" s="7" t="s">
        <v>883</v>
      </c>
      <c r="O2159" s="1" t="s">
        <v>1936</v>
      </c>
      <c r="P2159" s="8">
        <f t="shared" si="249"/>
        <v>618</v>
      </c>
      <c r="Q2159" s="1" t="s">
        <v>883</v>
      </c>
      <c r="R2159" s="8">
        <f t="shared" si="248"/>
        <v>4326</v>
      </c>
      <c r="W2159" s="4"/>
    </row>
    <row r="2160" spans="6:23" ht="24" customHeight="1">
      <c r="F2160" s="2" t="s">
        <v>578</v>
      </c>
      <c r="G2160" s="7" t="s">
        <v>2289</v>
      </c>
      <c r="H2160" s="1" t="s">
        <v>53</v>
      </c>
      <c r="M2160" s="8">
        <v>5</v>
      </c>
      <c r="N2160" s="7" t="s">
        <v>883</v>
      </c>
      <c r="O2160" s="1" t="s">
        <v>324</v>
      </c>
      <c r="P2160" s="8">
        <f t="shared" si="249"/>
        <v>507</v>
      </c>
      <c r="Q2160" s="1" t="s">
        <v>883</v>
      </c>
      <c r="R2160" s="8">
        <f t="shared" si="248"/>
        <v>2535</v>
      </c>
      <c r="W2160" s="4"/>
    </row>
    <row r="2161" spans="6:23" ht="24" customHeight="1">
      <c r="H2161" s="1" t="s">
        <v>221</v>
      </c>
      <c r="N2161" s="7" t="s">
        <v>454</v>
      </c>
      <c r="O2161" s="1" t="s">
        <v>2173</v>
      </c>
      <c r="Q2161" s="1" t="s">
        <v>454</v>
      </c>
      <c r="R2161" s="8">
        <v>234</v>
      </c>
      <c r="W2161" s="4"/>
    </row>
    <row r="2162" spans="6:23" ht="24" customHeight="1">
      <c r="H2162" s="5" t="s">
        <v>1614</v>
      </c>
      <c r="N2162" s="3"/>
      <c r="Q2162" s="10"/>
      <c r="R2162" s="5" t="s">
        <v>1614</v>
      </c>
      <c r="W2162" s="4"/>
    </row>
    <row r="2163" spans="6:23" ht="24" customHeight="1">
      <c r="F2163" s="8">
        <v>50</v>
      </c>
      <c r="G2163" s="7" t="s">
        <v>883</v>
      </c>
      <c r="H2163" s="1" t="s">
        <v>222</v>
      </c>
      <c r="I2163" s="8">
        <f>C204</f>
        <v>63.4</v>
      </c>
      <c r="J2163" s="1" t="s">
        <v>883</v>
      </c>
      <c r="K2163" s="8">
        <f>(F2163*I2163)</f>
        <v>3170</v>
      </c>
      <c r="N2163" s="3"/>
      <c r="O2163" s="1" t="s">
        <v>2174</v>
      </c>
      <c r="Q2163" s="10"/>
      <c r="R2163" s="8">
        <f>SUM(R2151:R2161)</f>
        <v>43366.8</v>
      </c>
      <c r="W2163" s="4"/>
    </row>
    <row r="2164" spans="6:23" ht="24" customHeight="1">
      <c r="F2164" s="8">
        <v>1</v>
      </c>
      <c r="G2164" s="7" t="s">
        <v>883</v>
      </c>
      <c r="H2164" s="1" t="s">
        <v>808</v>
      </c>
      <c r="I2164" s="8">
        <f>AE37</f>
        <v>796</v>
      </c>
      <c r="J2164" s="1" t="s">
        <v>883</v>
      </c>
      <c r="K2164" s="8">
        <f>(F2164*I2164)</f>
        <v>796</v>
      </c>
      <c r="N2164" s="3"/>
      <c r="Q2164" s="10"/>
      <c r="R2164" s="5" t="s">
        <v>1614</v>
      </c>
      <c r="W2164" s="4"/>
    </row>
    <row r="2165" spans="6:23" ht="24" customHeight="1">
      <c r="F2165" s="8">
        <v>5</v>
      </c>
      <c r="G2165" s="7" t="s">
        <v>883</v>
      </c>
      <c r="H2165" s="1" t="s">
        <v>1936</v>
      </c>
      <c r="I2165" s="8">
        <f>C12</f>
        <v>618</v>
      </c>
      <c r="J2165" s="1" t="s">
        <v>883</v>
      </c>
      <c r="K2165" s="8">
        <f>(F2165*I2165)</f>
        <v>3090</v>
      </c>
      <c r="N2165" s="3"/>
      <c r="O2165" s="1" t="s">
        <v>1143</v>
      </c>
      <c r="Q2165" s="10"/>
      <c r="R2165" s="8">
        <f>(R2163/30)</f>
        <v>1445.56</v>
      </c>
      <c r="W2165" s="4"/>
    </row>
    <row r="2166" spans="6:23" ht="24" customHeight="1">
      <c r="H2166" s="1" t="s">
        <v>2309</v>
      </c>
      <c r="K2166" s="6">
        <v>1.8</v>
      </c>
      <c r="N2166" s="3"/>
      <c r="Q2166" s="10"/>
      <c r="R2166" s="5" t="s">
        <v>2090</v>
      </c>
      <c r="W2166" s="4"/>
    </row>
    <row r="2167" spans="6:23" ht="24" customHeight="1">
      <c r="H2167" s="1" t="s">
        <v>2174</v>
      </c>
      <c r="K2167" s="8">
        <f>SUM(K2163:K2166)</f>
        <v>7057.8</v>
      </c>
      <c r="W2167" s="4"/>
    </row>
    <row r="2168" spans="6:23" ht="24" customHeight="1">
      <c r="F2168" s="1" t="s">
        <v>991</v>
      </c>
      <c r="K2168" s="5" t="s">
        <v>1614</v>
      </c>
      <c r="W2168" s="4"/>
    </row>
    <row r="2169" spans="6:23" ht="24" customHeight="1">
      <c r="H2169" s="1" t="s">
        <v>1143</v>
      </c>
      <c r="K2169" s="8">
        <f>(K2167/30)</f>
        <v>235.26</v>
      </c>
      <c r="W2169" s="4"/>
    </row>
    <row r="2170" spans="6:23" ht="24" customHeight="1">
      <c r="F2170" s="1" t="s">
        <v>991</v>
      </c>
      <c r="W2170" s="4"/>
    </row>
    <row r="2171" spans="6:23" ht="24" customHeight="1">
      <c r="F2171" s="1" t="s">
        <v>991</v>
      </c>
      <c r="W2171" s="4"/>
    </row>
    <row r="2172" spans="6:23" ht="24" customHeight="1">
      <c r="K2172" s="5" t="s">
        <v>2090</v>
      </c>
      <c r="W2172" s="4"/>
    </row>
    <row r="2173" spans="6:23" ht="24" customHeight="1">
      <c r="F2173" s="2" t="s">
        <v>1144</v>
      </c>
      <c r="G2173" s="7" t="s">
        <v>2289</v>
      </c>
      <c r="H2173" s="1" t="s">
        <v>1037</v>
      </c>
      <c r="W2173" s="4"/>
    </row>
    <row r="2174" spans="6:23" ht="24" customHeight="1">
      <c r="H2174" s="8" t="str">
        <f>H2161</f>
        <v>DIA S.W.PIPE(LOOSE JOINTING)</v>
      </c>
      <c r="W2174" s="4"/>
    </row>
    <row r="2175" spans="6:23" ht="24" customHeight="1">
      <c r="H2175" s="5" t="s">
        <v>1614</v>
      </c>
      <c r="W2175" s="4"/>
    </row>
    <row r="2176" spans="6:23" ht="24" customHeight="1">
      <c r="F2176" s="8">
        <v>50</v>
      </c>
      <c r="G2176" s="7" t="s">
        <v>883</v>
      </c>
      <c r="H2176" s="1" t="s">
        <v>223</v>
      </c>
      <c r="I2176" s="8">
        <f>C205</f>
        <v>102</v>
      </c>
      <c r="J2176" s="1" t="s">
        <v>883</v>
      </c>
      <c r="K2176" s="8">
        <f>(F2176*I2176)</f>
        <v>5100</v>
      </c>
      <c r="W2176" s="4"/>
    </row>
    <row r="2177" spans="6:23" ht="24" customHeight="1">
      <c r="F2177" s="8">
        <v>2</v>
      </c>
      <c r="G2177" s="7" t="s">
        <v>883</v>
      </c>
      <c r="H2177" s="1" t="s">
        <v>808</v>
      </c>
      <c r="I2177" s="8">
        <f>AE37</f>
        <v>796</v>
      </c>
      <c r="J2177" s="1" t="s">
        <v>883</v>
      </c>
      <c r="K2177" s="8">
        <f>(F2177*I2177)</f>
        <v>1592</v>
      </c>
      <c r="W2177" s="4"/>
    </row>
    <row r="2178" spans="6:23" ht="24" customHeight="1">
      <c r="F2178" s="8">
        <v>6</v>
      </c>
      <c r="G2178" s="7" t="s">
        <v>883</v>
      </c>
      <c r="H2178" s="1" t="s">
        <v>1936</v>
      </c>
      <c r="I2178" s="8">
        <f>C12</f>
        <v>618</v>
      </c>
      <c r="J2178" s="1" t="s">
        <v>883</v>
      </c>
      <c r="K2178" s="8">
        <f>(F2178*I2178)</f>
        <v>3708</v>
      </c>
      <c r="W2178" s="4"/>
    </row>
    <row r="2179" spans="6:23" ht="24" customHeight="1">
      <c r="H2179" s="1" t="s">
        <v>2309</v>
      </c>
      <c r="K2179" s="6">
        <v>0.6</v>
      </c>
      <c r="W2179" s="4"/>
    </row>
    <row r="2180" spans="6:23" ht="24" customHeight="1">
      <c r="H2180" s="1" t="s">
        <v>2174</v>
      </c>
      <c r="K2180" s="8">
        <f>SUM(K2176:K2179)</f>
        <v>10400.6</v>
      </c>
      <c r="W2180" s="4"/>
    </row>
    <row r="2181" spans="6:23" ht="24" customHeight="1">
      <c r="K2181" s="5" t="s">
        <v>1614</v>
      </c>
      <c r="W2181" s="4"/>
    </row>
    <row r="2182" spans="6:23" ht="24" customHeight="1">
      <c r="H2182" s="1" t="s">
        <v>1143</v>
      </c>
      <c r="K2182" s="8">
        <f>(K2180/30)</f>
        <v>346.69</v>
      </c>
      <c r="W2182" s="4"/>
    </row>
    <row r="2183" spans="6:23" ht="24" customHeight="1">
      <c r="K2183" s="5" t="s">
        <v>2090</v>
      </c>
      <c r="W2183" s="4"/>
    </row>
    <row r="2184" spans="6:23" ht="24" customHeight="1">
      <c r="H2184" s="2" t="s">
        <v>224</v>
      </c>
      <c r="K2184" s="8">
        <f>SUM(K2181:K2182)</f>
        <v>346.69</v>
      </c>
      <c r="W2184" s="4"/>
    </row>
    <row r="2185" spans="6:23" ht="24" customHeight="1">
      <c r="K2185" s="5" t="s">
        <v>2090</v>
      </c>
      <c r="W2185" s="4"/>
    </row>
    <row r="2186" spans="6:23" ht="24" customHeight="1">
      <c r="F2186" s="2" t="s">
        <v>1902</v>
      </c>
      <c r="G2186" s="7" t="s">
        <v>2289</v>
      </c>
      <c r="H2186" s="1" t="s">
        <v>53</v>
      </c>
      <c r="W2186" s="4"/>
    </row>
    <row r="2187" spans="6:23" ht="24" customHeight="1">
      <c r="H2187" s="1" t="s">
        <v>58</v>
      </c>
      <c r="W2187" s="4"/>
    </row>
    <row r="2188" spans="6:23" ht="24" customHeight="1">
      <c r="H2188" s="5" t="s">
        <v>1614</v>
      </c>
      <c r="W2188" s="4"/>
    </row>
    <row r="2189" spans="6:23" ht="24" customHeight="1">
      <c r="F2189" s="8">
        <v>1</v>
      </c>
      <c r="G2189" s="7" t="s">
        <v>883</v>
      </c>
      <c r="H2189" s="1" t="s">
        <v>1109</v>
      </c>
      <c r="I2189" s="8">
        <f>C206</f>
        <v>101.6</v>
      </c>
      <c r="J2189" s="1" t="s">
        <v>883</v>
      </c>
      <c r="K2189" s="8">
        <f>(F2189*I2189)</f>
        <v>101.6</v>
      </c>
      <c r="W2189" s="4"/>
    </row>
    <row r="2190" spans="6:23" ht="24" customHeight="1">
      <c r="F2190" s="1" t="s">
        <v>991</v>
      </c>
      <c r="H2190" s="1" t="s">
        <v>59</v>
      </c>
      <c r="W2190" s="4"/>
    </row>
    <row r="2191" spans="6:23" ht="24" customHeight="1">
      <c r="F2191" s="1" t="s">
        <v>991</v>
      </c>
      <c r="H2191" s="1" t="s">
        <v>60</v>
      </c>
      <c r="I2191" s="2" t="s">
        <v>454</v>
      </c>
      <c r="K2191" s="8">
        <v>2.5</v>
      </c>
      <c r="W2191" s="4"/>
    </row>
    <row r="2192" spans="6:23" ht="24" customHeight="1">
      <c r="K2192" s="5" t="s">
        <v>1614</v>
      </c>
      <c r="W2192" s="4"/>
    </row>
    <row r="2193" spans="6:23" ht="24" customHeight="1">
      <c r="H2193" s="1" t="s">
        <v>2174</v>
      </c>
      <c r="K2193" s="8">
        <f>SUM(K2189:K2191)</f>
        <v>104.1</v>
      </c>
      <c r="W2193" s="4"/>
    </row>
    <row r="2194" spans="6:23" ht="24" customHeight="1">
      <c r="F2194" s="2" t="s">
        <v>1902</v>
      </c>
      <c r="G2194" s="7" t="s">
        <v>2289</v>
      </c>
      <c r="H2194" s="1" t="s">
        <v>1037</v>
      </c>
      <c r="K2194" s="5" t="s">
        <v>1614</v>
      </c>
      <c r="W2194" s="4"/>
    </row>
    <row r="2195" spans="6:23" ht="24" customHeight="1">
      <c r="H2195" s="1" t="s">
        <v>58</v>
      </c>
      <c r="K2195" s="8"/>
      <c r="W2195" s="4"/>
    </row>
    <row r="2196" spans="6:23" ht="24" customHeight="1">
      <c r="H2196" s="5" t="s">
        <v>1614</v>
      </c>
      <c r="K2196" s="5" t="s">
        <v>1614</v>
      </c>
      <c r="W2196" s="4"/>
    </row>
    <row r="2197" spans="6:23" ht="24" customHeight="1">
      <c r="F2197">
        <v>1</v>
      </c>
      <c r="G2197" s="3" t="s">
        <v>784</v>
      </c>
      <c r="H2197" s="1" t="s">
        <v>1108</v>
      </c>
      <c r="J2197" s="10">
        <f>E206</f>
        <v>140.65</v>
      </c>
      <c r="K2197" s="8">
        <f>J2197</f>
        <v>140.65</v>
      </c>
      <c r="W2197" s="4"/>
    </row>
    <row r="2198" spans="6:23" ht="24" customHeight="1">
      <c r="H2198" s="1" t="s">
        <v>60</v>
      </c>
      <c r="I2198" s="2" t="s">
        <v>454</v>
      </c>
      <c r="K2198" s="8">
        <v>2.5</v>
      </c>
      <c r="W2198" s="4"/>
    </row>
    <row r="2199" spans="6:23" ht="24" customHeight="1">
      <c r="F2199" s="2" t="s">
        <v>1287</v>
      </c>
      <c r="G2199" s="7" t="s">
        <v>2289</v>
      </c>
      <c r="H2199" s="33" t="s">
        <v>53</v>
      </c>
      <c r="K2199" s="5" t="s">
        <v>1614</v>
      </c>
      <c r="W2199" s="4"/>
    </row>
    <row r="2200" spans="6:23" ht="24" customHeight="1">
      <c r="H2200" s="33" t="s">
        <v>1294</v>
      </c>
      <c r="K2200" s="8">
        <f>SUM(K2196:K2198)</f>
        <v>143.15</v>
      </c>
      <c r="W2200" s="4"/>
    </row>
    <row r="2201" spans="6:23" ht="24" customHeight="1">
      <c r="H2201" s="5" t="s">
        <v>1614</v>
      </c>
      <c r="K2201" s="5" t="s">
        <v>1614</v>
      </c>
      <c r="W2201" s="4"/>
    </row>
    <row r="2202" spans="6:23" ht="24" customHeight="1">
      <c r="F2202" s="8">
        <v>1</v>
      </c>
      <c r="G2202" s="7" t="s">
        <v>883</v>
      </c>
      <c r="H2202" s="1" t="s">
        <v>1107</v>
      </c>
      <c r="I2202" s="8">
        <f>C203</f>
        <v>128</v>
      </c>
      <c r="J2202" s="1" t="s">
        <v>883</v>
      </c>
      <c r="K2202" s="8">
        <f>(F2202*I2202)</f>
        <v>128</v>
      </c>
      <c r="W2202" s="4"/>
    </row>
    <row r="2203" spans="6:23" ht="24" customHeight="1">
      <c r="F2203" s="1" t="s">
        <v>991</v>
      </c>
      <c r="H2203" s="1" t="s">
        <v>59</v>
      </c>
      <c r="W2203" s="4"/>
    </row>
    <row r="2204" spans="6:23" ht="24" customHeight="1">
      <c r="F2204" s="1" t="s">
        <v>991</v>
      </c>
      <c r="H2204" s="1" t="s">
        <v>60</v>
      </c>
      <c r="I2204" s="2" t="s">
        <v>454</v>
      </c>
      <c r="K2204" s="8">
        <v>3</v>
      </c>
      <c r="W2204" s="4"/>
    </row>
    <row r="2205" spans="6:23" ht="24" customHeight="1">
      <c r="K2205" s="5" t="s">
        <v>1614</v>
      </c>
      <c r="W2205" s="4"/>
    </row>
    <row r="2206" spans="6:23" ht="24" customHeight="1">
      <c r="H2206" s="1" t="s">
        <v>2174</v>
      </c>
      <c r="K2206" s="8">
        <f>SUM(K2202:K2204)</f>
        <v>131</v>
      </c>
      <c r="W2206" s="4"/>
    </row>
    <row r="2207" spans="6:23" ht="24" customHeight="1">
      <c r="K2207" s="5" t="s">
        <v>1614</v>
      </c>
      <c r="W2207" s="4"/>
    </row>
    <row r="2208" spans="6:23" ht="24" customHeight="1">
      <c r="W2208" s="4"/>
    </row>
    <row r="2209" spans="6:23" ht="24" customHeight="1">
      <c r="F2209" s="2" t="s">
        <v>1837</v>
      </c>
      <c r="G2209" s="7" t="s">
        <v>2289</v>
      </c>
      <c r="H2209" s="33" t="s">
        <v>1037</v>
      </c>
      <c r="W2209" s="4"/>
    </row>
    <row r="2210" spans="6:23" ht="24" customHeight="1">
      <c r="H2210" s="33" t="s">
        <v>1294</v>
      </c>
      <c r="W2210" s="4"/>
    </row>
    <row r="2211" spans="6:23" ht="24" customHeight="1">
      <c r="H2211" s="5" t="s">
        <v>1614</v>
      </c>
      <c r="W2211" s="4"/>
    </row>
    <row r="2212" spans="6:23" ht="24" customHeight="1">
      <c r="F2212" s="8">
        <v>1</v>
      </c>
      <c r="G2212" s="7" t="s">
        <v>883</v>
      </c>
      <c r="H2212" s="1" t="s">
        <v>820</v>
      </c>
      <c r="I2212" s="8">
        <f>C208</f>
        <v>166.15</v>
      </c>
      <c r="J2212" s="1" t="s">
        <v>883</v>
      </c>
      <c r="K2212" s="8">
        <f>(F2212*I2212)</f>
        <v>166.15</v>
      </c>
      <c r="W2212" s="4"/>
    </row>
    <row r="2213" spans="6:23" ht="24" customHeight="1">
      <c r="F2213" s="1" t="s">
        <v>991</v>
      </c>
      <c r="H2213" s="1" t="s">
        <v>59</v>
      </c>
      <c r="W2213" s="4"/>
    </row>
    <row r="2214" spans="6:23" ht="24" customHeight="1">
      <c r="F2214" s="1" t="s">
        <v>991</v>
      </c>
      <c r="H2214" s="1" t="s">
        <v>60</v>
      </c>
      <c r="I2214" s="2" t="s">
        <v>454</v>
      </c>
      <c r="K2214" s="8">
        <v>3</v>
      </c>
      <c r="W2214" s="4"/>
    </row>
    <row r="2215" spans="6:23" ht="24" customHeight="1">
      <c r="K2215" s="5" t="s">
        <v>1614</v>
      </c>
      <c r="W2215" s="4"/>
    </row>
    <row r="2216" spans="6:23" ht="24" customHeight="1">
      <c r="H2216" s="33" t="s">
        <v>2174</v>
      </c>
      <c r="K2216" s="8">
        <f>SUM(K2212:K2214)</f>
        <v>169.15</v>
      </c>
      <c r="W2216" s="4"/>
    </row>
    <row r="2217" spans="6:23" ht="24" customHeight="1">
      <c r="K2217" s="5" t="s">
        <v>1614</v>
      </c>
      <c r="W2217" s="4"/>
    </row>
    <row r="2218" spans="6:23" ht="24" customHeight="1">
      <c r="F2218" s="2" t="s">
        <v>1567</v>
      </c>
      <c r="H2218" s="33" t="s">
        <v>1568</v>
      </c>
      <c r="W2218" s="4"/>
    </row>
    <row r="2219" spans="6:23" ht="24" customHeight="1">
      <c r="H2219" s="33" t="s">
        <v>1090</v>
      </c>
      <c r="W2219" s="4"/>
    </row>
    <row r="2220" spans="6:23" ht="24" customHeight="1">
      <c r="H2220" s="5" t="s">
        <v>1614</v>
      </c>
      <c r="W2220" s="4"/>
    </row>
    <row r="2221" spans="6:23" ht="24" customHeight="1">
      <c r="F2221" s="8">
        <v>2.5</v>
      </c>
      <c r="G2221" s="7" t="s">
        <v>1091</v>
      </c>
      <c r="H2221" s="1" t="s">
        <v>1568</v>
      </c>
      <c r="I2221" s="8">
        <f>C588</f>
        <v>30</v>
      </c>
      <c r="J2221" s="1">
        <v>2.5</v>
      </c>
      <c r="K2221" s="505">
        <f>(F2221*I2221)/F2221</f>
        <v>30</v>
      </c>
      <c r="L2221">
        <f>1394*1.62-K2252</f>
        <v>-1772.6</v>
      </c>
      <c r="W2221" s="4"/>
    </row>
    <row r="2222" spans="6:23" ht="24" customHeight="1">
      <c r="H2222" s="1" t="s">
        <v>1092</v>
      </c>
      <c r="J2222" s="1" t="s">
        <v>1091</v>
      </c>
      <c r="K2222" s="506"/>
      <c r="W2222" s="4"/>
    </row>
    <row r="2223" spans="6:23" ht="24" customHeight="1">
      <c r="G2223" s="7" t="s">
        <v>454</v>
      </c>
      <c r="H2223" s="1" t="s">
        <v>1093</v>
      </c>
      <c r="J2223" s="1" t="s">
        <v>454</v>
      </c>
      <c r="K2223" s="483">
        <v>1.87</v>
      </c>
      <c r="W2223" s="4"/>
    </row>
    <row r="2224" spans="6:23" ht="24" customHeight="1">
      <c r="K2224" s="5" t="s">
        <v>1614</v>
      </c>
      <c r="W2224" s="4"/>
    </row>
    <row r="2225" spans="6:23" ht="24" customHeight="1">
      <c r="H2225" s="58" t="s">
        <v>224</v>
      </c>
      <c r="K2225" s="38">
        <f>SUM(K2221:K2223)</f>
        <v>31.87</v>
      </c>
      <c r="W2225" s="4"/>
    </row>
    <row r="2226" spans="6:23" ht="24" customHeight="1">
      <c r="K2226" s="5" t="s">
        <v>2090</v>
      </c>
      <c r="W2226" s="4"/>
    </row>
    <row r="2227" spans="6:23" ht="24" customHeight="1">
      <c r="W2227" s="4"/>
    </row>
    <row r="2228" spans="6:23" ht="24" customHeight="1">
      <c r="F2228" s="2" t="s">
        <v>1094</v>
      </c>
      <c r="G2228" s="7" t="s">
        <v>2289</v>
      </c>
      <c r="H2228" s="1" t="s">
        <v>277</v>
      </c>
      <c r="W2228" s="4"/>
    </row>
    <row r="2229" spans="6:23" ht="24" customHeight="1">
      <c r="H2229" s="1" t="s">
        <v>64</v>
      </c>
      <c r="W2229" s="4"/>
    </row>
    <row r="2230" spans="6:23" ht="24" customHeight="1">
      <c r="H2230" s="1" t="s">
        <v>374</v>
      </c>
      <c r="W2230" s="4"/>
    </row>
    <row r="2231" spans="6:23" ht="24" customHeight="1">
      <c r="H2231" s="1" t="s">
        <v>355</v>
      </c>
      <c r="W2231" s="4"/>
    </row>
    <row r="2232" spans="6:23" ht="24" customHeight="1">
      <c r="H2232" s="1" t="s">
        <v>436</v>
      </c>
      <c r="W2232" s="4"/>
    </row>
    <row r="2233" spans="6:23" ht="24" customHeight="1">
      <c r="H2233" s="1" t="s">
        <v>1504</v>
      </c>
      <c r="W2233" s="4"/>
    </row>
    <row r="2234" spans="6:23" ht="24" customHeight="1">
      <c r="H2234" s="1" t="s">
        <v>1900</v>
      </c>
      <c r="W2234" s="4"/>
    </row>
    <row r="2235" spans="6:23" ht="24" customHeight="1">
      <c r="H2235" s="1" t="s">
        <v>2241</v>
      </c>
      <c r="W2235" s="4"/>
    </row>
    <row r="2236" spans="6:23" ht="24" customHeight="1">
      <c r="H2236" s="1" t="s">
        <v>575</v>
      </c>
      <c r="W2236" s="4"/>
    </row>
    <row r="2237" spans="6:23" ht="24" customHeight="1">
      <c r="H2237" s="1" t="s">
        <v>1298</v>
      </c>
      <c r="W2237" s="4"/>
    </row>
    <row r="2238" spans="6:23" ht="24" customHeight="1">
      <c r="H2238" s="1" t="s">
        <v>1299</v>
      </c>
      <c r="W2238" s="4"/>
    </row>
    <row r="2239" spans="6:23" ht="24" customHeight="1">
      <c r="H2239" s="1" t="s">
        <v>1300</v>
      </c>
      <c r="W2239" s="4"/>
    </row>
    <row r="2240" spans="6:23" ht="24" customHeight="1">
      <c r="H2240" s="5" t="s">
        <v>1614</v>
      </c>
      <c r="I2240" s="5" t="s">
        <v>1614</v>
      </c>
      <c r="W2240" s="4"/>
    </row>
    <row r="2241" spans="6:23" ht="24" customHeight="1">
      <c r="F2241" s="1" t="s">
        <v>991</v>
      </c>
      <c r="W2241" s="4"/>
    </row>
    <row r="2242" spans="6:23" ht="24" customHeight="1">
      <c r="F2242" s="15">
        <v>1.7399999999999999E-2</v>
      </c>
      <c r="G2242" s="7" t="s">
        <v>2189</v>
      </c>
      <c r="H2242" s="1" t="s">
        <v>1301</v>
      </c>
      <c r="I2242" s="8">
        <f>C86</f>
        <v>34300</v>
      </c>
      <c r="J2242" s="1" t="s">
        <v>2189</v>
      </c>
      <c r="K2242" s="8">
        <f t="shared" ref="K2242:K2249" si="250">F2242*I2242</f>
        <v>596.82000000000005</v>
      </c>
      <c r="W2242" s="4"/>
    </row>
    <row r="2243" spans="6:23" ht="24" customHeight="1">
      <c r="F2243" s="15">
        <v>2.93E-2</v>
      </c>
      <c r="G2243" s="7" t="s">
        <v>2189</v>
      </c>
      <c r="H2243" s="1" t="s">
        <v>1302</v>
      </c>
      <c r="I2243" s="8">
        <f>C87</f>
        <v>39400</v>
      </c>
      <c r="J2243" s="1" t="s">
        <v>2189</v>
      </c>
      <c r="K2243" s="8">
        <f t="shared" si="250"/>
        <v>1154.42</v>
      </c>
      <c r="W2243" s="4"/>
    </row>
    <row r="2244" spans="6:23" ht="24" customHeight="1">
      <c r="F2244" s="15">
        <v>1.093</v>
      </c>
      <c r="G2244" s="7" t="s">
        <v>2321</v>
      </c>
      <c r="H2244" s="1" t="s">
        <v>1303</v>
      </c>
      <c r="I2244" s="8">
        <f>C199</f>
        <v>379.9</v>
      </c>
      <c r="J2244" s="1" t="s">
        <v>2321</v>
      </c>
      <c r="K2244" s="8">
        <f t="shared" si="250"/>
        <v>415.23</v>
      </c>
      <c r="W2244" s="4"/>
    </row>
    <row r="2245" spans="6:23" ht="24" customHeight="1">
      <c r="F2245" s="8">
        <v>6</v>
      </c>
      <c r="G2245" s="7" t="s">
        <v>569</v>
      </c>
      <c r="H2245" s="1" t="s">
        <v>1166</v>
      </c>
      <c r="I2245" s="8">
        <f>C297</f>
        <v>7</v>
      </c>
      <c r="J2245" s="1" t="s">
        <v>1422</v>
      </c>
      <c r="K2245" s="8">
        <f t="shared" si="250"/>
        <v>42</v>
      </c>
      <c r="W2245" s="4"/>
    </row>
    <row r="2246" spans="6:23" ht="24" customHeight="1">
      <c r="F2246" s="8">
        <v>1</v>
      </c>
      <c r="G2246" s="7" t="s">
        <v>569</v>
      </c>
      <c r="H2246" s="1" t="s">
        <v>2255</v>
      </c>
      <c r="I2246" s="8">
        <f>C287</f>
        <v>101.6</v>
      </c>
      <c r="J2246" s="1" t="s">
        <v>1422</v>
      </c>
      <c r="K2246" s="8">
        <f t="shared" si="250"/>
        <v>101.6</v>
      </c>
      <c r="W2246" s="4"/>
    </row>
    <row r="2247" spans="6:23" ht="24" customHeight="1">
      <c r="F2247" s="8">
        <v>2</v>
      </c>
      <c r="G2247" s="7" t="s">
        <v>569</v>
      </c>
      <c r="H2247" s="1" t="s">
        <v>1782</v>
      </c>
      <c r="I2247" s="8">
        <f>C308</f>
        <v>3</v>
      </c>
      <c r="J2247" s="1" t="s">
        <v>1422</v>
      </c>
      <c r="K2247" s="8">
        <f t="shared" si="250"/>
        <v>6</v>
      </c>
      <c r="W2247" s="4"/>
    </row>
    <row r="2248" spans="6:23" ht="24" customHeight="1">
      <c r="F2248" s="8">
        <v>6</v>
      </c>
      <c r="G2248" s="7" t="s">
        <v>569</v>
      </c>
      <c r="H2248" s="1" t="s">
        <v>141</v>
      </c>
      <c r="I2248" s="488">
        <v>10.5</v>
      </c>
      <c r="J2248" s="1" t="s">
        <v>1422</v>
      </c>
      <c r="K2248" s="8">
        <f t="shared" si="250"/>
        <v>63</v>
      </c>
      <c r="W2248" s="4"/>
    </row>
    <row r="2249" spans="6:23" ht="24" customHeight="1">
      <c r="F2249" s="12">
        <v>1.62</v>
      </c>
      <c r="G2249" s="7" t="s">
        <v>2321</v>
      </c>
      <c r="H2249" s="1" t="s">
        <v>142</v>
      </c>
      <c r="I2249" s="8">
        <f>D33</f>
        <v>1017</v>
      </c>
      <c r="J2249" s="1" t="s">
        <v>2321</v>
      </c>
      <c r="K2249" s="8">
        <f t="shared" si="250"/>
        <v>1647.54</v>
      </c>
      <c r="W2249" s="4"/>
    </row>
    <row r="2250" spans="6:23" ht="24" customHeight="1">
      <c r="G2250" s="7" t="s">
        <v>454</v>
      </c>
      <c r="H2250" s="1" t="s">
        <v>514</v>
      </c>
      <c r="J2250" s="1" t="s">
        <v>454</v>
      </c>
      <c r="K2250" s="8">
        <v>4.2699999999999996</v>
      </c>
      <c r="W2250" s="4"/>
    </row>
    <row r="2251" spans="6:23" ht="24" customHeight="1">
      <c r="K2251" s="5" t="s">
        <v>1614</v>
      </c>
      <c r="W2251" s="4"/>
    </row>
    <row r="2252" spans="6:23" ht="24" customHeight="1">
      <c r="H2252" s="58" t="s">
        <v>143</v>
      </c>
      <c r="K2252" s="38">
        <f>SUM(K2242:K2250)</f>
        <v>4030.88</v>
      </c>
      <c r="W2252" s="4"/>
    </row>
    <row r="2253" spans="6:23" ht="24" customHeight="1">
      <c r="K2253" s="40" t="s">
        <v>1614</v>
      </c>
      <c r="W2253" s="4"/>
    </row>
    <row r="2254" spans="6:23" ht="24" customHeight="1">
      <c r="K2254" s="36"/>
      <c r="W2254" s="4"/>
    </row>
    <row r="2255" spans="6:23" ht="24" customHeight="1">
      <c r="H2255" s="58" t="s">
        <v>144</v>
      </c>
      <c r="I2255" s="1" t="s">
        <v>991</v>
      </c>
      <c r="K2255" s="38">
        <f>K2252/1.62</f>
        <v>2488.1999999999998</v>
      </c>
      <c r="M2255">
        <f>1921*1.62</f>
        <v>3112.02</v>
      </c>
      <c r="W2255" s="4"/>
    </row>
    <row r="2256" spans="6:23" ht="15" customHeight="1">
      <c r="F2256" s="1" t="s">
        <v>991</v>
      </c>
      <c r="G2256" s="7" t="s">
        <v>991</v>
      </c>
      <c r="H2256" s="1" t="s">
        <v>991</v>
      </c>
      <c r="I2256" s="1" t="s">
        <v>991</v>
      </c>
      <c r="J2256" s="1" t="s">
        <v>991</v>
      </c>
      <c r="M2256">
        <f>M2255-K2252</f>
        <v>-918.86</v>
      </c>
      <c r="W2256" s="4"/>
    </row>
    <row r="2257" spans="6:23" ht="13.5" customHeight="1">
      <c r="W2257" s="4"/>
    </row>
    <row r="2258" spans="6:23" ht="24" customHeight="1">
      <c r="G2258" s="7" t="s">
        <v>1566</v>
      </c>
      <c r="H2258" s="33" t="s">
        <v>1417</v>
      </c>
      <c r="W2258" s="4"/>
    </row>
    <row r="2259" spans="6:23" ht="24" customHeight="1">
      <c r="H2259" s="1" t="s">
        <v>812</v>
      </c>
      <c r="L2259">
        <f>3.6*1.1</f>
        <v>3.96</v>
      </c>
      <c r="W2259" s="4"/>
    </row>
    <row r="2260" spans="6:23" ht="24" customHeight="1">
      <c r="F2260" s="1" t="s">
        <v>991</v>
      </c>
      <c r="H2260" s="1" t="s">
        <v>813</v>
      </c>
      <c r="L2260">
        <f>3.6*1.6</f>
        <v>5.76</v>
      </c>
      <c r="W2260" s="4"/>
    </row>
    <row r="2261" spans="6:23" ht="35.25" customHeight="1">
      <c r="F2261" s="2" t="s">
        <v>814</v>
      </c>
      <c r="H2261" s="1" t="s">
        <v>2216</v>
      </c>
      <c r="K2261" s="161">
        <f>Elec.Data!K29</f>
        <v>1630</v>
      </c>
      <c r="W2261" s="4"/>
    </row>
    <row r="2262" spans="6:23" ht="30.75" customHeight="1">
      <c r="F2262" s="2" t="s">
        <v>815</v>
      </c>
      <c r="H2262" s="2" t="s">
        <v>789</v>
      </c>
      <c r="K2262" s="161">
        <f>Elec.Data!K53</f>
        <v>1633</v>
      </c>
      <c r="W2262" s="4"/>
    </row>
    <row r="2263" spans="6:23" ht="30.75" customHeight="1">
      <c r="F2263" s="2" t="s">
        <v>816</v>
      </c>
      <c r="H2263" s="1" t="s">
        <v>1291</v>
      </c>
      <c r="K2263" s="161">
        <f>Elec.Data!K68</f>
        <v>1670</v>
      </c>
      <c r="W2263" s="4"/>
    </row>
    <row r="2264" spans="6:23" ht="30.75" customHeight="1">
      <c r="F2264" s="11">
        <v>65</v>
      </c>
      <c r="H2264" s="1" t="s">
        <v>791</v>
      </c>
      <c r="K2264" s="161">
        <f>Elec.Data!K90</f>
        <v>1705</v>
      </c>
      <c r="W2264" s="4"/>
    </row>
    <row r="2265" spans="6:23" ht="30.75" customHeight="1">
      <c r="F2265" s="11">
        <v>66</v>
      </c>
      <c r="H2265" s="1" t="s">
        <v>623</v>
      </c>
      <c r="K2265" s="161">
        <f>Elec.Data!K114</f>
        <v>3052</v>
      </c>
      <c r="W2265" s="4"/>
    </row>
    <row r="2266" spans="6:23" ht="30.75" customHeight="1">
      <c r="F2266" s="11">
        <v>67</v>
      </c>
      <c r="H2266" s="1" t="s">
        <v>579</v>
      </c>
      <c r="K2266" s="161">
        <f>Elec.Data!K146</f>
        <v>835</v>
      </c>
      <c r="W2266" s="4"/>
    </row>
    <row r="2267" spans="6:23" ht="30.75" customHeight="1">
      <c r="F2267" s="11">
        <v>68</v>
      </c>
      <c r="H2267" s="1" t="s">
        <v>853</v>
      </c>
      <c r="K2267" s="161">
        <f>Elec.Data!K134</f>
        <v>1133</v>
      </c>
      <c r="W2267" s="4"/>
    </row>
    <row r="2268" spans="6:23" ht="30.75" customHeight="1">
      <c r="F2268" s="11">
        <v>69</v>
      </c>
      <c r="H2268" s="1" t="s">
        <v>817</v>
      </c>
      <c r="K2268" s="161">
        <f>Elec.Data!K157</f>
        <v>150</v>
      </c>
      <c r="W2268" s="4"/>
    </row>
    <row r="2269" spans="6:23" ht="30.75" customHeight="1">
      <c r="F2269" s="11" t="s">
        <v>818</v>
      </c>
      <c r="H2269" s="1" t="s">
        <v>503</v>
      </c>
      <c r="K2269" s="161">
        <f>Elec.Data!K304</f>
        <v>517</v>
      </c>
      <c r="W2269" s="4"/>
    </row>
    <row r="2270" spans="6:23" ht="30.75" customHeight="1">
      <c r="F2270" s="11" t="s">
        <v>297</v>
      </c>
      <c r="H2270" s="1" t="s">
        <v>293</v>
      </c>
      <c r="J2270" s="4"/>
      <c r="K2270" s="161"/>
      <c r="L2270">
        <f>37.7*90</f>
        <v>3393</v>
      </c>
      <c r="W2270" s="4"/>
    </row>
    <row r="2271" spans="6:23" ht="30.75" customHeight="1">
      <c r="F2271" s="11" t="s">
        <v>1977</v>
      </c>
      <c r="H2271" s="1" t="s">
        <v>1527</v>
      </c>
      <c r="K2271" s="418">
        <v>9.4</v>
      </c>
      <c r="W2271" s="4"/>
    </row>
    <row r="2272" spans="6:23" ht="24" customHeight="1">
      <c r="F2272" s="11" t="s">
        <v>1978</v>
      </c>
      <c r="H2272" s="1" t="s">
        <v>591</v>
      </c>
      <c r="K2272" s="479">
        <v>10</v>
      </c>
      <c r="W2272" s="4"/>
    </row>
    <row r="2273" spans="6:23" ht="24" customHeight="1">
      <c r="F2273" s="11">
        <v>71</v>
      </c>
      <c r="H2273" s="1" t="s">
        <v>1177</v>
      </c>
      <c r="K2273" s="161">
        <f>Elec.Data!K342</f>
        <v>1345.6</v>
      </c>
      <c r="W2273" s="4"/>
    </row>
    <row r="2274" spans="6:23" ht="24" customHeight="1">
      <c r="F2274" s="11">
        <v>72</v>
      </c>
      <c r="H2274" s="1" t="s">
        <v>819</v>
      </c>
      <c r="K2274" s="479">
        <v>33.9</v>
      </c>
      <c r="W2274" s="4"/>
    </row>
    <row r="2275" spans="6:23" ht="24" customHeight="1">
      <c r="F2275" s="11" t="s">
        <v>592</v>
      </c>
      <c r="H2275" s="1" t="s">
        <v>279</v>
      </c>
      <c r="K2275" s="161">
        <f>Elec.Data!K402</f>
        <v>4212</v>
      </c>
      <c r="W2275" s="4"/>
    </row>
    <row r="2276" spans="6:23" ht="24" customHeight="1">
      <c r="F2276" s="11" t="s">
        <v>593</v>
      </c>
      <c r="H2276" s="1" t="s">
        <v>594</v>
      </c>
      <c r="K2276" s="161">
        <f>Elec.Data!K390</f>
        <v>3430</v>
      </c>
      <c r="W2276" s="4"/>
    </row>
    <row r="2277" spans="6:23" ht="24" customHeight="1">
      <c r="F2277" s="11">
        <v>74</v>
      </c>
      <c r="H2277" s="1" t="s">
        <v>164</v>
      </c>
      <c r="K2277" s="161">
        <f>Elec.Data!K446</f>
        <v>571</v>
      </c>
      <c r="W2277" s="4"/>
    </row>
    <row r="2278" spans="6:23" ht="24" customHeight="1">
      <c r="F2278" s="11" t="s">
        <v>643</v>
      </c>
      <c r="H2278" s="1" t="s">
        <v>1282</v>
      </c>
      <c r="K2278" s="535">
        <v>1265</v>
      </c>
      <c r="W2278" s="4"/>
    </row>
    <row r="2279" spans="6:23" ht="24" customHeight="1">
      <c r="F2279" s="11" t="s">
        <v>644</v>
      </c>
      <c r="H2279" s="1" t="s">
        <v>133</v>
      </c>
      <c r="W2279" s="4"/>
    </row>
    <row r="2280" spans="6:23" ht="24" customHeight="1">
      <c r="F2280" s="11">
        <v>112</v>
      </c>
      <c r="H2280" s="1" t="s">
        <v>760</v>
      </c>
      <c r="K2280" s="161">
        <f>Elec.Data!K913</f>
        <v>2336</v>
      </c>
      <c r="W2280" s="4"/>
    </row>
    <row r="2281" spans="6:23" ht="34.5" customHeight="1">
      <c r="F2281" s="11">
        <v>76</v>
      </c>
      <c r="H2281" s="1" t="s">
        <v>1966</v>
      </c>
      <c r="K2281" s="161">
        <f>Elec.Data!K463</f>
        <v>26.3</v>
      </c>
      <c r="W2281" s="4"/>
    </row>
    <row r="2282" spans="6:23" ht="31.5" customHeight="1">
      <c r="F2282" s="11">
        <v>77</v>
      </c>
      <c r="H2282" s="1" t="s">
        <v>2306</v>
      </c>
      <c r="K2282" s="161">
        <f>Elec.Data!K249</f>
        <v>208</v>
      </c>
      <c r="W2282" s="4"/>
    </row>
    <row r="2283" spans="6:23" ht="38.25" customHeight="1">
      <c r="F2283" s="31">
        <v>77.099999999999994</v>
      </c>
      <c r="H2283" s="22" t="s">
        <v>1840</v>
      </c>
      <c r="K2283" s="166">
        <f>Elec.Data!K274</f>
        <v>266</v>
      </c>
      <c r="W2283" s="4"/>
    </row>
    <row r="2284" spans="6:23" ht="24" customHeight="1">
      <c r="F2284" s="24">
        <v>77.2</v>
      </c>
      <c r="H2284" s="1" t="s">
        <v>1841</v>
      </c>
      <c r="K2284" s="535">
        <v>500</v>
      </c>
      <c r="W2284" s="4"/>
    </row>
    <row r="2285" spans="6:23" ht="24" customHeight="1">
      <c r="F2285" s="24">
        <v>77.3</v>
      </c>
      <c r="H2285" s="1" t="s">
        <v>1526</v>
      </c>
      <c r="K2285" s="535">
        <f>Elec.Data!K881</f>
        <v>77.010000000000005</v>
      </c>
      <c r="W2285" s="4"/>
    </row>
    <row r="2286" spans="6:23" ht="24" customHeight="1">
      <c r="F2286" s="11">
        <v>78</v>
      </c>
      <c r="H2286" s="1" t="s">
        <v>81</v>
      </c>
      <c r="K2286" s="161">
        <f>Elec.Data!K488</f>
        <v>2921.6</v>
      </c>
      <c r="W2286" s="4"/>
    </row>
    <row r="2287" spans="6:23" ht="24" customHeight="1">
      <c r="F2287" s="11">
        <v>80</v>
      </c>
      <c r="H2287" s="1" t="s">
        <v>2152</v>
      </c>
      <c r="K2287" s="161">
        <f>Elec.Data!K610</f>
        <v>818.75</v>
      </c>
      <c r="W2287" s="4"/>
    </row>
    <row r="2288" spans="6:23" ht="24" customHeight="1">
      <c r="F2288" s="11">
        <v>81</v>
      </c>
      <c r="H2288" s="1" t="s">
        <v>93</v>
      </c>
      <c r="K2288" s="8">
        <f>K2255</f>
        <v>2488.1999999999998</v>
      </c>
      <c r="W2288" s="4"/>
    </row>
    <row r="2289" spans="6:33" ht="24" customHeight="1">
      <c r="F2289" s="11">
        <v>82</v>
      </c>
      <c r="H2289" s="1" t="s">
        <v>1576</v>
      </c>
      <c r="K2289" s="161">
        <f>Elec.Data!K807</f>
        <v>2946</v>
      </c>
      <c r="W2289" s="4"/>
    </row>
    <row r="2290" spans="6:33" ht="24" customHeight="1">
      <c r="F2290" s="11">
        <v>87</v>
      </c>
      <c r="H2290" s="1" t="s">
        <v>1795</v>
      </c>
      <c r="K2290" s="161">
        <f>Elec.Data!K627</f>
        <v>2695</v>
      </c>
      <c r="W2290" s="4"/>
    </row>
    <row r="2291" spans="6:33" ht="24" customHeight="1">
      <c r="H2291" s="104" t="s">
        <v>1953</v>
      </c>
      <c r="K2291" s="161">
        <f>Elec.Data!K931</f>
        <v>2149.15</v>
      </c>
      <c r="W2291" s="4"/>
    </row>
    <row r="2292" spans="6:33" ht="24" customHeight="1">
      <c r="H2292" s="167" t="s">
        <v>267</v>
      </c>
      <c r="K2292" s="535">
        <v>137</v>
      </c>
      <c r="W2292" s="4"/>
    </row>
    <row r="2293" spans="6:33" ht="28.5" customHeight="1">
      <c r="F2293" s="29">
        <v>77.400000000000006</v>
      </c>
      <c r="H2293" s="57" t="s">
        <v>1753</v>
      </c>
      <c r="M2293" s="29">
        <v>77.400000000000006</v>
      </c>
      <c r="N2293" s="3"/>
      <c r="O2293" s="57" t="s">
        <v>4936</v>
      </c>
      <c r="Q2293" s="10"/>
      <c r="W2293" s="4"/>
    </row>
    <row r="2294" spans="6:33" ht="27" customHeight="1">
      <c r="H2294" s="1" t="s">
        <v>812</v>
      </c>
      <c r="N2294" s="3"/>
      <c r="O2294" s="1" t="s">
        <v>812</v>
      </c>
      <c r="Q2294" s="10"/>
      <c r="W2294" s="4"/>
    </row>
    <row r="2295" spans="6:33" ht="42.75" customHeight="1">
      <c r="F2295">
        <v>90</v>
      </c>
      <c r="G2295" s="3" t="s">
        <v>376</v>
      </c>
      <c r="H2295" s="27" t="s">
        <v>5626</v>
      </c>
      <c r="I2295" s="531">
        <v>20</v>
      </c>
      <c r="J2295" s="10" t="s">
        <v>376</v>
      </c>
      <c r="K2295">
        <f>I2295*F2295</f>
        <v>1800</v>
      </c>
      <c r="M2295">
        <v>90</v>
      </c>
      <c r="N2295" s="3" t="s">
        <v>376</v>
      </c>
      <c r="O2295" s="27" t="s">
        <v>4814</v>
      </c>
      <c r="P2295" s="531">
        <v>20</v>
      </c>
      <c r="Q2295" s="10" t="s">
        <v>376</v>
      </c>
      <c r="R2295">
        <f>P2295*M2295</f>
        <v>1800</v>
      </c>
      <c r="W2295" s="4"/>
    </row>
    <row r="2296" spans="6:33" ht="24" customHeight="1">
      <c r="F2296">
        <v>0.15</v>
      </c>
      <c r="G2296" s="3" t="s">
        <v>534</v>
      </c>
      <c r="H2296" t="s">
        <v>877</v>
      </c>
      <c r="I2296">
        <f>AC31</f>
        <v>6040</v>
      </c>
      <c r="J2296" s="10" t="s">
        <v>534</v>
      </c>
      <c r="K2296">
        <f>I2296*F2296</f>
        <v>906</v>
      </c>
      <c r="M2296">
        <v>0.15</v>
      </c>
      <c r="N2296" s="3" t="s">
        <v>534</v>
      </c>
      <c r="O2296" t="s">
        <v>877</v>
      </c>
      <c r="P2296">
        <f>I2296</f>
        <v>6040</v>
      </c>
      <c r="Q2296" s="10" t="s">
        <v>534</v>
      </c>
      <c r="R2296">
        <f>P2296*M2296</f>
        <v>906</v>
      </c>
      <c r="W2296" s="4"/>
    </row>
    <row r="2297" spans="6:33" ht="24" customHeight="1">
      <c r="F2297">
        <v>1</v>
      </c>
      <c r="G2297" s="3" t="s">
        <v>784</v>
      </c>
      <c r="H2297" t="s">
        <v>375</v>
      </c>
      <c r="I2297" s="437">
        <f>C809</f>
        <v>783</v>
      </c>
      <c r="J2297" s="10" t="s">
        <v>784</v>
      </c>
      <c r="K2297">
        <f>I2297*F2297</f>
        <v>783</v>
      </c>
      <c r="M2297">
        <v>1</v>
      </c>
      <c r="N2297" s="3" t="s">
        <v>784</v>
      </c>
      <c r="O2297" t="s">
        <v>375</v>
      </c>
      <c r="P2297">
        <f>I2297</f>
        <v>783</v>
      </c>
      <c r="Q2297" s="10" t="s">
        <v>784</v>
      </c>
      <c r="R2297">
        <f>P2297*M2297</f>
        <v>783</v>
      </c>
      <c r="W2297" s="4"/>
    </row>
    <row r="2298" spans="6:33" ht="24" customHeight="1">
      <c r="F2298">
        <v>2</v>
      </c>
      <c r="G2298" s="3" t="s">
        <v>784</v>
      </c>
      <c r="H2298" t="s">
        <v>1743</v>
      </c>
      <c r="I2298">
        <f>AE10</f>
        <v>884</v>
      </c>
      <c r="J2298" s="10" t="s">
        <v>784</v>
      </c>
      <c r="K2298">
        <f>I2298*F2298</f>
        <v>1768</v>
      </c>
      <c r="M2298">
        <v>2</v>
      </c>
      <c r="N2298" s="3" t="s">
        <v>784</v>
      </c>
      <c r="O2298" t="s">
        <v>1743</v>
      </c>
      <c r="P2298">
        <f>I2298</f>
        <v>884</v>
      </c>
      <c r="Q2298" s="10" t="s">
        <v>784</v>
      </c>
      <c r="R2298">
        <f>P2298*M2298</f>
        <v>1768</v>
      </c>
      <c r="W2298" s="4"/>
    </row>
    <row r="2299" spans="6:33" ht="24" customHeight="1">
      <c r="F2299">
        <v>4</v>
      </c>
      <c r="G2299" s="3" t="s">
        <v>784</v>
      </c>
      <c r="H2299" t="str">
        <f>B810</f>
        <v>Electrical HELPERp-15 it-100</v>
      </c>
      <c r="I2299" s="165">
        <f>C810</f>
        <v>611</v>
      </c>
      <c r="J2299" s="10" t="s">
        <v>784</v>
      </c>
      <c r="K2299">
        <f>I2299*F2299</f>
        <v>2444</v>
      </c>
      <c r="M2299">
        <v>4</v>
      </c>
      <c r="N2299" s="3" t="s">
        <v>784</v>
      </c>
      <c r="O2299" t="str">
        <f>H2299</f>
        <v>Electrical HELPERp-15 it-100</v>
      </c>
      <c r="P2299">
        <f>I2299</f>
        <v>611</v>
      </c>
      <c r="Q2299" s="10" t="s">
        <v>784</v>
      </c>
      <c r="R2299">
        <f>P2299*M2299</f>
        <v>2444</v>
      </c>
      <c r="W2299" s="4"/>
    </row>
    <row r="2300" spans="6:33" ht="24" customHeight="1">
      <c r="H2300" t="s">
        <v>377</v>
      </c>
      <c r="K2300">
        <v>11.5</v>
      </c>
      <c r="N2300" s="3"/>
      <c r="O2300" t="s">
        <v>377</v>
      </c>
      <c r="Q2300" s="10"/>
      <c r="R2300">
        <v>11.5</v>
      </c>
      <c r="W2300" s="4"/>
    </row>
    <row r="2301" spans="6:33" ht="24" customHeight="1">
      <c r="K2301" s="5" t="s">
        <v>1614</v>
      </c>
      <c r="N2301" s="3"/>
      <c r="Q2301" s="10"/>
      <c r="R2301" s="5" t="s">
        <v>1614</v>
      </c>
      <c r="W2301" s="4"/>
    </row>
    <row r="2302" spans="6:33" ht="36.75" customHeight="1">
      <c r="H2302" s="1" t="s">
        <v>2305</v>
      </c>
      <c r="K2302" s="8">
        <f>SUM(K2295:K2300)</f>
        <v>7712.5</v>
      </c>
      <c r="N2302" s="3"/>
      <c r="O2302" s="1" t="s">
        <v>2305</v>
      </c>
      <c r="Q2302" s="10"/>
      <c r="R2302" s="8">
        <f>SUM(R2295:R2300)</f>
        <v>7712.5</v>
      </c>
      <c r="W2302" s="4"/>
    </row>
    <row r="2303" spans="6:33" ht="24" customHeight="1">
      <c r="K2303" s="5" t="s">
        <v>1614</v>
      </c>
      <c r="N2303" s="3"/>
      <c r="Q2303" s="10"/>
      <c r="R2303" s="5" t="s">
        <v>1614</v>
      </c>
      <c r="W2303" s="4"/>
    </row>
    <row r="2304" spans="6:33" ht="24" customHeight="1">
      <c r="H2304" s="1" t="s">
        <v>1143</v>
      </c>
      <c r="K2304" s="8">
        <f>(K2302/90)</f>
        <v>85.69</v>
      </c>
      <c r="N2304" s="3"/>
      <c r="O2304" s="1" t="s">
        <v>1143</v>
      </c>
      <c r="Q2304" s="10"/>
      <c r="R2304" s="8">
        <f>(R2302/90)</f>
        <v>85.69</v>
      </c>
      <c r="W2304" s="4"/>
      <c r="AG2304">
        <v>0</v>
      </c>
    </row>
    <row r="2305" spans="5:253" ht="24" customHeight="1">
      <c r="K2305" s="5" t="s">
        <v>2090</v>
      </c>
      <c r="W2305" s="4"/>
      <c r="IS2305">
        <v>0</v>
      </c>
    </row>
    <row r="2306" spans="5:253" ht="24" customHeight="1">
      <c r="W2306" s="4"/>
    </row>
    <row r="2307" spans="5:253" ht="24" customHeight="1">
      <c r="F2307" s="30">
        <v>78.099999999999994</v>
      </c>
      <c r="H2307" s="33" t="s">
        <v>1588</v>
      </c>
      <c r="L2307">
        <f>31.5+85</f>
        <v>116.5</v>
      </c>
      <c r="W2307" s="4"/>
    </row>
    <row r="2308" spans="5:253" ht="24" customHeight="1">
      <c r="H2308" s="1" t="s">
        <v>812</v>
      </c>
      <c r="L2308">
        <f>L2307*10%</f>
        <v>11.65</v>
      </c>
      <c r="W2308" s="4"/>
    </row>
    <row r="2309" spans="5:253" ht="24" customHeight="1">
      <c r="F2309">
        <v>2.5</v>
      </c>
      <c r="G2309" s="3" t="s">
        <v>784</v>
      </c>
      <c r="H2309" t="s">
        <v>1589</v>
      </c>
      <c r="I2309" s="437">
        <f>C395</f>
        <v>163</v>
      </c>
      <c r="J2309" s="10" t="s">
        <v>784</v>
      </c>
      <c r="K2309">
        <f t="shared" ref="K2309:K2314" si="251">I2309*F2309</f>
        <v>407.5</v>
      </c>
      <c r="W2309" s="4"/>
    </row>
    <row r="2310" spans="5:253" ht="24" customHeight="1">
      <c r="F2310">
        <v>20</v>
      </c>
      <c r="G2310" s="3" t="s">
        <v>363</v>
      </c>
      <c r="H2310" s="420" t="s">
        <v>6182</v>
      </c>
      <c r="I2310" s="1029">
        <v>5</v>
      </c>
      <c r="J2310" s="10" t="s">
        <v>363</v>
      </c>
      <c r="K2310">
        <f t="shared" si="251"/>
        <v>100</v>
      </c>
      <c r="W2310" s="4"/>
    </row>
    <row r="2311" spans="5:253" ht="24" customHeight="1">
      <c r="F2311">
        <v>9</v>
      </c>
      <c r="G2311" s="3" t="s">
        <v>363</v>
      </c>
      <c r="H2311" s="430" t="s">
        <v>6183</v>
      </c>
      <c r="I2311" s="430">
        <v>3.7</v>
      </c>
      <c r="J2311" s="10" t="s">
        <v>363</v>
      </c>
      <c r="K2311">
        <f t="shared" si="251"/>
        <v>33.299999999999997</v>
      </c>
      <c r="W2311" s="4"/>
    </row>
    <row r="2312" spans="5:253" ht="51.75" customHeight="1">
      <c r="F2312">
        <v>0.5</v>
      </c>
      <c r="G2312" s="3" t="s">
        <v>363</v>
      </c>
      <c r="H2312" t="s">
        <v>6184</v>
      </c>
      <c r="I2312" s="531">
        <v>101.5</v>
      </c>
      <c r="J2312" s="10" t="s">
        <v>363</v>
      </c>
      <c r="K2312">
        <f t="shared" si="251"/>
        <v>50.75</v>
      </c>
      <c r="W2312" s="4"/>
    </row>
    <row r="2313" spans="5:253" ht="36.75" customHeight="1">
      <c r="E2313" s="50">
        <f>25.2/5</f>
        <v>5.04</v>
      </c>
      <c r="F2313">
        <v>0.5</v>
      </c>
      <c r="G2313" s="3" t="s">
        <v>784</v>
      </c>
      <c r="H2313" t="s">
        <v>1307</v>
      </c>
      <c r="I2313">
        <f>I2297</f>
        <v>783</v>
      </c>
      <c r="J2313" s="10" t="s">
        <v>784</v>
      </c>
      <c r="K2313">
        <f t="shared" si="251"/>
        <v>391.5</v>
      </c>
      <c r="W2313" s="4"/>
    </row>
    <row r="2314" spans="5:253" ht="24" customHeight="1">
      <c r="F2314">
        <v>1</v>
      </c>
      <c r="G2314" s="3" t="s">
        <v>784</v>
      </c>
      <c r="H2314" t="s">
        <v>1308</v>
      </c>
      <c r="I2314">
        <f>I2299</f>
        <v>611</v>
      </c>
      <c r="J2314" s="10" t="s">
        <v>784</v>
      </c>
      <c r="K2314">
        <f t="shared" si="251"/>
        <v>611</v>
      </c>
      <c r="W2314" s="4"/>
    </row>
    <row r="2315" spans="5:253" ht="45.75" customHeight="1">
      <c r="G2315" s="3" t="s">
        <v>668</v>
      </c>
      <c r="H2315" s="327" t="s">
        <v>1309</v>
      </c>
      <c r="J2315" s="10" t="s">
        <v>668</v>
      </c>
      <c r="K2315">
        <v>200</v>
      </c>
      <c r="W2315" s="4"/>
    </row>
    <row r="2316" spans="5:253" ht="24" customHeight="1">
      <c r="G2316" s="3" t="s">
        <v>668</v>
      </c>
      <c r="H2316" t="s">
        <v>1233</v>
      </c>
      <c r="J2316" s="10" t="s">
        <v>668</v>
      </c>
      <c r="K2316">
        <v>8.32</v>
      </c>
      <c r="W2316" s="4"/>
    </row>
    <row r="2317" spans="5:253" ht="24" customHeight="1">
      <c r="K2317" s="5" t="s">
        <v>1614</v>
      </c>
      <c r="W2317" s="4"/>
    </row>
    <row r="2318" spans="5:253" ht="24" customHeight="1">
      <c r="H2318" t="s">
        <v>287</v>
      </c>
      <c r="K2318" s="8">
        <f>SUM(K2309:K2316)</f>
        <v>1802.37</v>
      </c>
      <c r="L2318">
        <f>K2352/3</f>
        <v>32.020000000000003</v>
      </c>
      <c r="W2318" s="4"/>
    </row>
    <row r="2319" spans="5:253" ht="27" customHeight="1">
      <c r="K2319" s="5" t="s">
        <v>1614</v>
      </c>
      <c r="W2319" s="4"/>
    </row>
    <row r="2320" spans="5:253" ht="45" customHeight="1">
      <c r="H2320" s="36" t="s">
        <v>2267</v>
      </c>
      <c r="W2320" s="4"/>
    </row>
    <row r="2321" spans="6:23" ht="24" customHeight="1">
      <c r="F2321">
        <v>0.7</v>
      </c>
      <c r="G2321" s="3" t="s">
        <v>784</v>
      </c>
      <c r="H2321" t="s">
        <v>664</v>
      </c>
      <c r="I2321">
        <f>C17</f>
        <v>836</v>
      </c>
      <c r="J2321" s="10" t="s">
        <v>1422</v>
      </c>
      <c r="K2321">
        <f>I2321*F2321</f>
        <v>585.20000000000005</v>
      </c>
      <c r="S2321" s="50">
        <f>R2359+R2360</f>
        <v>839</v>
      </c>
      <c r="W2321" s="4"/>
    </row>
    <row r="2322" spans="6:23" ht="24" customHeight="1">
      <c r="F2322">
        <v>0.5</v>
      </c>
      <c r="G2322" s="3" t="s">
        <v>784</v>
      </c>
      <c r="H2322" t="s">
        <v>665</v>
      </c>
      <c r="I2322">
        <f>C12</f>
        <v>618</v>
      </c>
      <c r="J2322" s="10" t="s">
        <v>1422</v>
      </c>
      <c r="K2322">
        <f>I2322*F2322</f>
        <v>309</v>
      </c>
      <c r="W2322" s="4"/>
    </row>
    <row r="2323" spans="6:23" ht="24" customHeight="1">
      <c r="H2323" t="s">
        <v>2268</v>
      </c>
      <c r="K2323">
        <f>SUM(K2321:K2322)</f>
        <v>894.2</v>
      </c>
      <c r="W2323" s="4"/>
    </row>
    <row r="2324" spans="6:23" ht="24" customHeight="1">
      <c r="H2324" t="s">
        <v>441</v>
      </c>
      <c r="K2324" s="36">
        <f>K2323/8.16</f>
        <v>109.58</v>
      </c>
      <c r="W2324" s="4"/>
    </row>
    <row r="2325" spans="6:23" ht="24" customHeight="1">
      <c r="W2325" s="4"/>
    </row>
    <row r="2326" spans="6:23" ht="24" customHeight="1">
      <c r="H2326" s="36" t="s">
        <v>1853</v>
      </c>
      <c r="W2326" s="4"/>
    </row>
    <row r="2327" spans="6:23" ht="24" customHeight="1">
      <c r="F2327">
        <v>2</v>
      </c>
      <c r="G2327" s="3" t="s">
        <v>928</v>
      </c>
      <c r="H2327" t="s">
        <v>5627</v>
      </c>
      <c r="I2327" s="531">
        <v>62.1</v>
      </c>
      <c r="J2327" s="10" t="s">
        <v>928</v>
      </c>
      <c r="K2327">
        <f>I2327*F2327</f>
        <v>124.2</v>
      </c>
      <c r="W2327" s="4"/>
    </row>
    <row r="2328" spans="6:23" ht="24" customHeight="1">
      <c r="F2328">
        <v>0.2</v>
      </c>
      <c r="G2328" s="3" t="s">
        <v>928</v>
      </c>
      <c r="H2328" t="s">
        <v>1854</v>
      </c>
      <c r="I2328">
        <f>C143/1000</f>
        <v>56.35</v>
      </c>
      <c r="J2328" s="10" t="s">
        <v>928</v>
      </c>
      <c r="K2328">
        <f>I2328*F2328</f>
        <v>11.27</v>
      </c>
      <c r="W2328" s="4"/>
    </row>
    <row r="2329" spans="6:23" ht="24" customHeight="1">
      <c r="F2329">
        <v>2</v>
      </c>
      <c r="G2329" s="3" t="s">
        <v>928</v>
      </c>
      <c r="H2329" t="s">
        <v>1855</v>
      </c>
      <c r="I2329">
        <f>K2324</f>
        <v>109.58</v>
      </c>
      <c r="J2329" s="10" t="s">
        <v>928</v>
      </c>
      <c r="K2329">
        <f>I2329*F2329</f>
        <v>219.16</v>
      </c>
      <c r="W2329" s="4"/>
    </row>
    <row r="2330" spans="6:23" ht="24" customHeight="1">
      <c r="H2330" t="s">
        <v>1856</v>
      </c>
      <c r="K2330">
        <f>SUM(K2327:K2329)</f>
        <v>354.63</v>
      </c>
      <c r="W2330" s="4"/>
    </row>
    <row r="2331" spans="6:23" ht="24" customHeight="1">
      <c r="H2331" t="s">
        <v>1857</v>
      </c>
      <c r="K2331" s="36">
        <f>K2330/10</f>
        <v>35.46</v>
      </c>
      <c r="W2331" s="4"/>
    </row>
    <row r="2332" spans="6:23" ht="24" customHeight="1">
      <c r="W2332" s="4"/>
    </row>
    <row r="2333" spans="6:23" ht="24" customHeight="1">
      <c r="H2333" s="36" t="s">
        <v>1009</v>
      </c>
      <c r="N2333" s="3"/>
      <c r="O2333" s="36" t="s">
        <v>936</v>
      </c>
      <c r="Q2333" s="10"/>
      <c r="W2333" s="4"/>
    </row>
    <row r="2334" spans="6:23" ht="24" customHeight="1">
      <c r="F2334">
        <v>0.25</v>
      </c>
      <c r="G2334" s="3" t="s">
        <v>569</v>
      </c>
      <c r="H2334" t="s">
        <v>1858</v>
      </c>
      <c r="I2334">
        <f>C11</f>
        <v>884</v>
      </c>
      <c r="J2334" s="10" t="s">
        <v>1422</v>
      </c>
      <c r="K2334">
        <f>I2334*F2334</f>
        <v>221</v>
      </c>
      <c r="M2334">
        <v>15</v>
      </c>
      <c r="N2334" s="3" t="s">
        <v>236</v>
      </c>
      <c r="O2334" s="511" t="s">
        <v>6185</v>
      </c>
      <c r="P2334" s="430">
        <v>160.25</v>
      </c>
      <c r="Q2334" s="10" t="s">
        <v>236</v>
      </c>
      <c r="R2334">
        <f>P2334*M2334</f>
        <v>2403.75</v>
      </c>
      <c r="W2334" s="4"/>
    </row>
    <row r="2335" spans="6:23" ht="24" customHeight="1">
      <c r="F2335">
        <v>1</v>
      </c>
      <c r="G2335" s="3" t="s">
        <v>569</v>
      </c>
      <c r="H2335" t="s">
        <v>665</v>
      </c>
      <c r="I2335">
        <f>C12</f>
        <v>618</v>
      </c>
      <c r="J2335" s="10" t="s">
        <v>1422</v>
      </c>
      <c r="K2335">
        <f>I2335*F2335</f>
        <v>618</v>
      </c>
      <c r="M2335">
        <v>0.5</v>
      </c>
      <c r="N2335" s="3" t="s">
        <v>928</v>
      </c>
      <c r="O2335" t="s">
        <v>1854</v>
      </c>
      <c r="P2335">
        <f>C143/1000</f>
        <v>56.35</v>
      </c>
      <c r="Q2335" s="10" t="s">
        <v>928</v>
      </c>
      <c r="R2335">
        <f>P2335*M2335</f>
        <v>28.18</v>
      </c>
      <c r="W2335" s="4"/>
    </row>
    <row r="2336" spans="6:23" ht="24" customHeight="1">
      <c r="G2336" s="10" t="s">
        <v>454</v>
      </c>
      <c r="H2336" t="s">
        <v>2054</v>
      </c>
      <c r="I2336">
        <f>SUM(K2334:K2335)*10/100</f>
        <v>83.9</v>
      </c>
      <c r="J2336" s="10" t="s">
        <v>454</v>
      </c>
      <c r="K2336">
        <f>I2336</f>
        <v>83.9</v>
      </c>
      <c r="M2336">
        <v>0.5</v>
      </c>
      <c r="N2336" s="3" t="s">
        <v>569</v>
      </c>
      <c r="O2336" t="s">
        <v>664</v>
      </c>
      <c r="P2336">
        <f>C17</f>
        <v>836</v>
      </c>
      <c r="Q2336" s="10" t="s">
        <v>928</v>
      </c>
      <c r="R2336">
        <f>P2336*M2336</f>
        <v>418</v>
      </c>
      <c r="W2336" s="4"/>
    </row>
    <row r="2337" spans="4:23" ht="24" customHeight="1">
      <c r="H2337" t="s">
        <v>2059</v>
      </c>
      <c r="K2337">
        <f>SUM(K2334:K2336)</f>
        <v>922.9</v>
      </c>
      <c r="M2337">
        <v>0.5</v>
      </c>
      <c r="N2337" s="3" t="s">
        <v>569</v>
      </c>
      <c r="O2337" t="s">
        <v>665</v>
      </c>
      <c r="P2337">
        <f>C12</f>
        <v>618</v>
      </c>
      <c r="Q2337" s="10" t="s">
        <v>928</v>
      </c>
      <c r="R2337">
        <f>P2337*M2337</f>
        <v>309</v>
      </c>
      <c r="W2337" s="4"/>
    </row>
    <row r="2338" spans="4:23" ht="24" customHeight="1">
      <c r="H2338" t="s">
        <v>1010</v>
      </c>
      <c r="K2338" s="36">
        <f>K2337/2.44</f>
        <v>378.24</v>
      </c>
      <c r="N2338" s="3"/>
      <c r="O2338" t="s">
        <v>41</v>
      </c>
      <c r="Q2338" s="10"/>
      <c r="R2338">
        <f>SUM(R2334:R2337)</f>
        <v>3158.93</v>
      </c>
      <c r="W2338" s="4"/>
    </row>
    <row r="2339" spans="4:23" ht="24" customHeight="1">
      <c r="K2339">
        <v>0</v>
      </c>
      <c r="O2339" s="36" t="s">
        <v>1761</v>
      </c>
      <c r="Q2339" s="10"/>
      <c r="R2339" s="36">
        <f>R2338/15</f>
        <v>210.6</v>
      </c>
      <c r="W2339" s="4"/>
    </row>
    <row r="2340" spans="4:23" ht="24" customHeight="1">
      <c r="H2340" s="36" t="s">
        <v>955</v>
      </c>
      <c r="W2340" s="4"/>
    </row>
    <row r="2341" spans="4:23" ht="24" customHeight="1">
      <c r="F2341" s="50">
        <v>7.0999999999999994E-2</v>
      </c>
      <c r="G2341" s="3" t="s">
        <v>371</v>
      </c>
      <c r="H2341" t="s">
        <v>956</v>
      </c>
      <c r="I2341">
        <f>Y688</f>
        <v>8405.8700000000008</v>
      </c>
      <c r="J2341" s="10" t="s">
        <v>372</v>
      </c>
      <c r="K2341">
        <f>I2341*F2341</f>
        <v>596.82000000000005</v>
      </c>
      <c r="W2341" s="4"/>
    </row>
    <row r="2342" spans="4:23" ht="24" customHeight="1">
      <c r="F2342">
        <v>1</v>
      </c>
      <c r="G2342" s="3" t="s">
        <v>2234</v>
      </c>
      <c r="H2342" t="s">
        <v>930</v>
      </c>
      <c r="I2342">
        <f>K2338</f>
        <v>378.24</v>
      </c>
      <c r="J2342" s="10" t="s">
        <v>2234</v>
      </c>
      <c r="K2342">
        <f>I2342*F2342</f>
        <v>378.24</v>
      </c>
      <c r="W2342" s="4"/>
    </row>
    <row r="2343" spans="4:23" ht="43.5" customHeight="1">
      <c r="F2343" t="s">
        <v>991</v>
      </c>
      <c r="H2343" t="s">
        <v>373</v>
      </c>
      <c r="K2343" s="36">
        <f>SUM(K2341:K2342)</f>
        <v>975.06</v>
      </c>
      <c r="N2343" s="3"/>
      <c r="O2343" s="1622" t="s">
        <v>1187</v>
      </c>
      <c r="P2343" s="1623"/>
      <c r="Q2343" s="1623"/>
      <c r="W2343" s="4"/>
    </row>
    <row r="2344" spans="4:23" ht="51" customHeight="1">
      <c r="M2344">
        <v>0.47</v>
      </c>
      <c r="N2344" s="3" t="s">
        <v>2189</v>
      </c>
      <c r="O2344" t="s">
        <v>361</v>
      </c>
      <c r="P2344">
        <f>K90</f>
        <v>212.5</v>
      </c>
      <c r="Q2344" s="10" t="s">
        <v>1422</v>
      </c>
      <c r="R2344">
        <f>P2344*M2344</f>
        <v>99.88</v>
      </c>
      <c r="W2344" s="4"/>
    </row>
    <row r="2345" spans="4:23" ht="24" customHeight="1">
      <c r="M2345">
        <v>2</v>
      </c>
      <c r="R2345">
        <f>P2345*M2345</f>
        <v>0</v>
      </c>
      <c r="W2345" s="4"/>
    </row>
    <row r="2346" spans="4:23" ht="36.75" customHeight="1">
      <c r="H2346" s="52" t="s">
        <v>1355</v>
      </c>
      <c r="K2346" s="50"/>
      <c r="M2346">
        <v>0.24</v>
      </c>
      <c r="N2346" s="3" t="s">
        <v>2189</v>
      </c>
      <c r="O2346" t="s">
        <v>1188</v>
      </c>
      <c r="P2346">
        <f>AC15</f>
        <v>1409.71</v>
      </c>
      <c r="Q2346" s="10" t="s">
        <v>1422</v>
      </c>
      <c r="R2346">
        <f>P2346*M2346</f>
        <v>338.33</v>
      </c>
      <c r="W2346" s="4"/>
    </row>
    <row r="2347" spans="4:23" ht="41.25" customHeight="1">
      <c r="D2347">
        <f>24/5</f>
        <v>4.8</v>
      </c>
      <c r="F2347">
        <v>98.5</v>
      </c>
      <c r="G2347" s="53" t="s">
        <v>1804</v>
      </c>
      <c r="H2347" s="507" t="s">
        <v>5628</v>
      </c>
      <c r="I2347" s="605">
        <f>25.2/5</f>
        <v>5.04</v>
      </c>
      <c r="J2347" s="10" t="s">
        <v>1804</v>
      </c>
      <c r="K2347">
        <f>I2347*F2347</f>
        <v>496.44</v>
      </c>
      <c r="M2347">
        <v>0.79</v>
      </c>
      <c r="N2347" s="10" t="s">
        <v>2321</v>
      </c>
      <c r="O2347" s="407" t="s">
        <v>5629</v>
      </c>
      <c r="P2347">
        <f>AD559</f>
        <v>1580.59</v>
      </c>
      <c r="Q2347" s="10" t="s">
        <v>454</v>
      </c>
      <c r="R2347">
        <f>P2347*M2347</f>
        <v>1248.67</v>
      </c>
      <c r="W2347" s="4"/>
    </row>
    <row r="2348" spans="4:23" ht="24" customHeight="1">
      <c r="F2348">
        <v>0.3</v>
      </c>
      <c r="G2348" s="3" t="s">
        <v>1804</v>
      </c>
      <c r="H2348" t="s">
        <v>278</v>
      </c>
      <c r="I2348">
        <f>C16</f>
        <v>926</v>
      </c>
      <c r="J2348" s="10" t="s">
        <v>1422</v>
      </c>
      <c r="K2348">
        <f>I2348*F2348</f>
        <v>277.8</v>
      </c>
      <c r="M2348">
        <v>0.24</v>
      </c>
      <c r="N2348" s="3" t="s">
        <v>2189</v>
      </c>
      <c r="O2348" t="s">
        <v>927</v>
      </c>
      <c r="P2348">
        <f>I140</f>
        <v>1977.76</v>
      </c>
      <c r="Q2348" s="10"/>
      <c r="R2348">
        <f>P2348*M2348</f>
        <v>474.66</v>
      </c>
      <c r="W2348" s="4"/>
    </row>
    <row r="2349" spans="4:23" ht="24" customHeight="1">
      <c r="F2349">
        <v>0.3</v>
      </c>
      <c r="G2349" t="s">
        <v>1804</v>
      </c>
      <c r="H2349" t="s">
        <v>665</v>
      </c>
      <c r="I2349">
        <f>C12</f>
        <v>618</v>
      </c>
      <c r="J2349" s="10" t="s">
        <v>1422</v>
      </c>
      <c r="K2349">
        <f>I2349*F2349</f>
        <v>185.4</v>
      </c>
      <c r="N2349" s="3"/>
      <c r="O2349" t="s">
        <v>2309</v>
      </c>
      <c r="Q2349" s="10"/>
      <c r="R2349" t="s">
        <v>1332</v>
      </c>
      <c r="W2349" s="4"/>
    </row>
    <row r="2350" spans="4:23" ht="24" customHeight="1">
      <c r="H2350" t="s">
        <v>15</v>
      </c>
      <c r="K2350">
        <v>0.9</v>
      </c>
      <c r="R2350" s="36">
        <f>SUM(R2344:R2348)</f>
        <v>2161.54</v>
      </c>
      <c r="W2350" s="4"/>
    </row>
    <row r="2351" spans="4:23" ht="24" customHeight="1">
      <c r="H2351" s="36" t="s">
        <v>3617</v>
      </c>
      <c r="K2351" s="36">
        <f>SUM(K2347:K2350)</f>
        <v>960.54</v>
      </c>
      <c r="R2351" t="s">
        <v>4189</v>
      </c>
      <c r="W2351" s="4"/>
    </row>
    <row r="2352" spans="4:23" ht="24" customHeight="1">
      <c r="H2352" s="36" t="s">
        <v>3618</v>
      </c>
      <c r="K2352" s="36">
        <f>K2351/10</f>
        <v>96.05</v>
      </c>
      <c r="R2352">
        <v>0</v>
      </c>
      <c r="W2352" s="4"/>
    </row>
    <row r="2353" spans="6:23" ht="24" customHeight="1">
      <c r="H2353" s="36" t="s">
        <v>3619</v>
      </c>
      <c r="K2353" s="36">
        <f>K2352/3</f>
        <v>32.020000000000003</v>
      </c>
      <c r="N2353" s="3"/>
      <c r="O2353" s="1622" t="s">
        <v>1333</v>
      </c>
      <c r="P2353" s="1623"/>
      <c r="Q2353" s="1623"/>
      <c r="W2353" s="4"/>
    </row>
    <row r="2354" spans="6:23" ht="24" customHeight="1">
      <c r="G2354" s="91" t="s">
        <v>742</v>
      </c>
      <c r="H2354" s="54" t="s">
        <v>738</v>
      </c>
      <c r="I2354" s="36">
        <f>I2356-K2352</f>
        <v>809.35</v>
      </c>
      <c r="K2354" s="36"/>
      <c r="M2354">
        <v>1</v>
      </c>
      <c r="N2354" s="3" t="s">
        <v>2189</v>
      </c>
      <c r="O2354" t="s">
        <v>930</v>
      </c>
      <c r="P2354">
        <f>R2365</f>
        <v>378.24</v>
      </c>
      <c r="Q2354" s="10" t="s">
        <v>1422</v>
      </c>
      <c r="R2354">
        <f>P2354*M2354</f>
        <v>378.24</v>
      </c>
      <c r="W2354" s="4"/>
    </row>
    <row r="2355" spans="6:23" ht="24" customHeight="1">
      <c r="G2355" s="72"/>
      <c r="H2355" s="54"/>
      <c r="I2355" s="36"/>
      <c r="K2355" s="36"/>
      <c r="M2355" s="50">
        <v>7.0999999999999994E-2</v>
      </c>
      <c r="N2355" s="3" t="s">
        <v>2189</v>
      </c>
      <c r="O2355" t="s">
        <v>1188</v>
      </c>
      <c r="P2355">
        <f>P2346</f>
        <v>1409.71</v>
      </c>
      <c r="Q2355" s="10" t="s">
        <v>1422</v>
      </c>
      <c r="R2355">
        <f>P2355*M2355</f>
        <v>100.09</v>
      </c>
      <c r="W2355" s="4"/>
    </row>
    <row r="2356" spans="6:23" ht="24" customHeight="1">
      <c r="G2356" s="91" t="s">
        <v>526</v>
      </c>
      <c r="H2356" s="54" t="s">
        <v>739</v>
      </c>
      <c r="I2356" s="36">
        <f>K770</f>
        <v>905.4</v>
      </c>
      <c r="K2356" s="36"/>
      <c r="R2356" t="s">
        <v>1332</v>
      </c>
      <c r="W2356" s="4"/>
    </row>
    <row r="2357" spans="6:23" ht="24" customHeight="1">
      <c r="G2357" s="72"/>
      <c r="H2357" s="54"/>
      <c r="I2357" s="36"/>
      <c r="K2357" s="36"/>
      <c r="N2357" s="10"/>
      <c r="Q2357" s="10"/>
      <c r="R2357" s="36">
        <f>SUM(R2354:R2355)</f>
        <v>478.33</v>
      </c>
      <c r="W2357" s="4"/>
    </row>
    <row r="2358" spans="6:23" ht="24" customHeight="1">
      <c r="G2358" s="93" t="s">
        <v>320</v>
      </c>
      <c r="H2358" s="92" t="s">
        <v>740</v>
      </c>
      <c r="I2358" s="36">
        <f>I2356*1.2</f>
        <v>1086.48</v>
      </c>
      <c r="K2358" s="36"/>
      <c r="N2358" s="3"/>
      <c r="Q2358" s="10"/>
      <c r="R2358" t="s">
        <v>1332</v>
      </c>
      <c r="W2358" s="4"/>
    </row>
    <row r="2359" spans="6:23" ht="24" customHeight="1">
      <c r="G2359" s="91"/>
      <c r="H2359" s="54"/>
      <c r="K2359" s="36"/>
      <c r="M2359">
        <v>0.25</v>
      </c>
      <c r="N2359" s="3" t="s">
        <v>1418</v>
      </c>
      <c r="O2359" t="s">
        <v>1334</v>
      </c>
      <c r="P2359">
        <f>AE10</f>
        <v>884</v>
      </c>
      <c r="Q2359" s="10"/>
      <c r="R2359">
        <f>P2359*M2359</f>
        <v>221</v>
      </c>
      <c r="W2359" s="4"/>
    </row>
    <row r="2360" spans="6:23" ht="24" customHeight="1">
      <c r="G2360" s="91" t="s">
        <v>743</v>
      </c>
      <c r="H2360" s="54" t="s">
        <v>741</v>
      </c>
      <c r="I2360" s="36">
        <f>I2356*1.1</f>
        <v>995.94</v>
      </c>
      <c r="K2360" s="36"/>
      <c r="M2360">
        <v>1</v>
      </c>
      <c r="N2360" s="3" t="s">
        <v>1418</v>
      </c>
      <c r="O2360" t="s">
        <v>1335</v>
      </c>
      <c r="P2360">
        <f>AE11</f>
        <v>618</v>
      </c>
      <c r="R2360">
        <f>P2360*M2360</f>
        <v>618</v>
      </c>
      <c r="W2360" s="4"/>
    </row>
    <row r="2361" spans="6:23" ht="42" customHeight="1">
      <c r="H2361" s="54"/>
      <c r="K2361" s="36"/>
      <c r="M2361">
        <v>1</v>
      </c>
      <c r="N2361" t="s">
        <v>1418</v>
      </c>
      <c r="O2361" s="27" t="s">
        <v>1336</v>
      </c>
      <c r="P2361" t="s">
        <v>668</v>
      </c>
      <c r="R2361">
        <f>(R2359+R2360)*10%</f>
        <v>83.9</v>
      </c>
      <c r="W2361" s="4"/>
    </row>
    <row r="2362" spans="6:23" ht="24" customHeight="1">
      <c r="R2362" t="s">
        <v>1332</v>
      </c>
      <c r="W2362" s="4"/>
    </row>
    <row r="2363" spans="6:23" ht="24" customHeight="1">
      <c r="H2363" s="36" t="s">
        <v>2229</v>
      </c>
      <c r="R2363" s="36">
        <f>SUM(R2359:R2361)</f>
        <v>922.9</v>
      </c>
      <c r="W2363" s="4"/>
    </row>
    <row r="2364" spans="6:23" ht="24" customHeight="1">
      <c r="F2364">
        <v>11.5</v>
      </c>
      <c r="G2364" s="3" t="s">
        <v>2321</v>
      </c>
      <c r="H2364" s="481" t="s">
        <v>5630</v>
      </c>
      <c r="I2364" s="105">
        <v>170.15</v>
      </c>
      <c r="J2364" s="10" t="s">
        <v>2321</v>
      </c>
      <c r="K2364">
        <f t="shared" ref="K2364:K2369" si="252">F2364*I2364</f>
        <v>1956.73</v>
      </c>
      <c r="R2364" t="s">
        <v>1332</v>
      </c>
      <c r="W2364" s="4"/>
    </row>
    <row r="2365" spans="6:23" ht="24" customHeight="1">
      <c r="F2365">
        <v>2</v>
      </c>
      <c r="G2365" s="3" t="s">
        <v>2000</v>
      </c>
      <c r="H2365" s="481" t="s">
        <v>5631</v>
      </c>
      <c r="I2365" s="105">
        <v>196.45</v>
      </c>
      <c r="J2365" s="10" t="s">
        <v>2001</v>
      </c>
      <c r="K2365">
        <f t="shared" si="252"/>
        <v>392.9</v>
      </c>
      <c r="R2365">
        <f>R2363/2.44</f>
        <v>378.24</v>
      </c>
      <c r="W2365" s="4"/>
    </row>
    <row r="2366" spans="6:23" ht="24" customHeight="1">
      <c r="F2366">
        <v>20</v>
      </c>
      <c r="G2366" s="3" t="s">
        <v>147</v>
      </c>
      <c r="H2366" s="710" t="s">
        <v>5632</v>
      </c>
      <c r="I2366" s="105">
        <v>3.91</v>
      </c>
      <c r="J2366" s="10" t="s">
        <v>147</v>
      </c>
      <c r="K2366">
        <f t="shared" si="252"/>
        <v>78.2</v>
      </c>
      <c r="W2366" s="4"/>
    </row>
    <row r="2367" spans="6:23" ht="24" customHeight="1">
      <c r="F2367">
        <v>2.2000000000000002</v>
      </c>
      <c r="G2367" s="3" t="s">
        <v>1418</v>
      </c>
      <c r="H2367" t="s">
        <v>981</v>
      </c>
      <c r="I2367">
        <f>AE18</f>
        <v>812</v>
      </c>
      <c r="J2367" s="10" t="s">
        <v>1422</v>
      </c>
      <c r="K2367">
        <f t="shared" si="252"/>
        <v>1786.4</v>
      </c>
      <c r="W2367" s="4"/>
    </row>
    <row r="2368" spans="6:23" ht="24" customHeight="1">
      <c r="F2368">
        <v>1.1000000000000001</v>
      </c>
      <c r="G2368" s="3" t="s">
        <v>1418</v>
      </c>
      <c r="H2368" t="s">
        <v>145</v>
      </c>
      <c r="I2368">
        <f>C16</f>
        <v>926</v>
      </c>
      <c r="J2368" s="10" t="s">
        <v>1422</v>
      </c>
      <c r="K2368">
        <f t="shared" si="252"/>
        <v>1018.6</v>
      </c>
      <c r="W2368" s="4"/>
    </row>
    <row r="2369" spans="6:23" ht="24" customHeight="1">
      <c r="F2369">
        <v>3.2</v>
      </c>
      <c r="G2369" s="3" t="s">
        <v>1418</v>
      </c>
      <c r="H2369" t="s">
        <v>146</v>
      </c>
      <c r="I2369">
        <f>C12</f>
        <v>618</v>
      </c>
      <c r="J2369" s="10" t="s">
        <v>1422</v>
      </c>
      <c r="K2369">
        <f t="shared" si="252"/>
        <v>1977.6</v>
      </c>
      <c r="O2369" s="4"/>
      <c r="W2369" s="4"/>
    </row>
    <row r="2370" spans="6:23" ht="24" customHeight="1">
      <c r="H2370" t="s">
        <v>1483</v>
      </c>
      <c r="J2370" s="10" t="s">
        <v>454</v>
      </c>
      <c r="K2370">
        <v>0.5</v>
      </c>
      <c r="N2370" s="3"/>
      <c r="O2370" s="39" t="s">
        <v>2230</v>
      </c>
      <c r="Q2370" s="10"/>
      <c r="W2370" s="4"/>
    </row>
    <row r="2371" spans="6:23" ht="24" customHeight="1">
      <c r="K2371" s="55" t="s">
        <v>148</v>
      </c>
      <c r="M2371">
        <v>11</v>
      </c>
      <c r="N2371" s="3" t="s">
        <v>2321</v>
      </c>
      <c r="O2371" s="54" t="s">
        <v>2966</v>
      </c>
      <c r="P2371" s="221">
        <f>I2364</f>
        <v>170.15</v>
      </c>
      <c r="Q2371" s="10" t="s">
        <v>2321</v>
      </c>
      <c r="R2371">
        <f>M2371*P2371</f>
        <v>1871.65</v>
      </c>
      <c r="W2371" s="4"/>
    </row>
    <row r="2372" spans="6:23" ht="24" customHeight="1">
      <c r="H2372" s="39" t="s">
        <v>1484</v>
      </c>
      <c r="K2372" s="36">
        <f>SUM(K2364:K2371)</f>
        <v>7210.93</v>
      </c>
      <c r="M2372">
        <v>20</v>
      </c>
      <c r="N2372" s="10" t="s">
        <v>286</v>
      </c>
      <c r="O2372" s="54" t="s">
        <v>809</v>
      </c>
      <c r="P2372" s="221">
        <f>I2366</f>
        <v>3.91</v>
      </c>
      <c r="Q2372" s="10" t="s">
        <v>286</v>
      </c>
      <c r="R2372">
        <f>M2372*P2372</f>
        <v>78.2</v>
      </c>
      <c r="W2372" s="4"/>
    </row>
    <row r="2373" spans="6:23" ht="24" customHeight="1">
      <c r="K2373" s="55" t="s">
        <v>148</v>
      </c>
      <c r="M2373">
        <v>2.2000000000000002</v>
      </c>
      <c r="N2373" s="3" t="s">
        <v>1418</v>
      </c>
      <c r="O2373" t="s">
        <v>981</v>
      </c>
      <c r="P2373">
        <f>AE18</f>
        <v>812</v>
      </c>
      <c r="Q2373" s="10" t="s">
        <v>1422</v>
      </c>
      <c r="R2373">
        <f>M2373*P2373</f>
        <v>1786.4</v>
      </c>
      <c r="W2373" s="4"/>
    </row>
    <row r="2374" spans="6:23" ht="24" customHeight="1">
      <c r="H2374" s="39" t="s">
        <v>1985</v>
      </c>
      <c r="I2374" t="s">
        <v>991</v>
      </c>
      <c r="K2374" s="36">
        <f>K2372/10</f>
        <v>721.09</v>
      </c>
      <c r="M2374">
        <v>1.1000000000000001</v>
      </c>
      <c r="N2374" s="3" t="s">
        <v>1418</v>
      </c>
      <c r="O2374" t="s">
        <v>145</v>
      </c>
      <c r="P2374">
        <f>I2368</f>
        <v>926</v>
      </c>
      <c r="Q2374" s="10" t="s">
        <v>1422</v>
      </c>
      <c r="R2374">
        <f>M2374*P2374</f>
        <v>1018.6</v>
      </c>
      <c r="W2374" s="4"/>
    </row>
    <row r="2375" spans="6:23" ht="24" customHeight="1">
      <c r="K2375" s="55" t="s">
        <v>148</v>
      </c>
      <c r="M2375">
        <v>3.2</v>
      </c>
      <c r="N2375" s="3" t="s">
        <v>1418</v>
      </c>
      <c r="O2375" t="s">
        <v>146</v>
      </c>
      <c r="P2375">
        <f>I2369</f>
        <v>618</v>
      </c>
      <c r="Q2375" s="10" t="s">
        <v>1422</v>
      </c>
      <c r="R2375">
        <f>M2375*P2375</f>
        <v>1977.6</v>
      </c>
      <c r="W2375" s="4"/>
    </row>
    <row r="2376" spans="6:23" ht="24" customHeight="1">
      <c r="N2376" s="3"/>
      <c r="O2376" t="s">
        <v>1483</v>
      </c>
      <c r="Q2376" s="10" t="s">
        <v>668</v>
      </c>
      <c r="R2376">
        <v>0.74</v>
      </c>
      <c r="W2376" s="4"/>
    </row>
    <row r="2377" spans="6:23" ht="24" customHeight="1">
      <c r="W2377" s="4"/>
    </row>
    <row r="2378" spans="6:23" ht="39" customHeight="1">
      <c r="G2378"/>
      <c r="H2378" s="69" t="s">
        <v>2061</v>
      </c>
      <c r="N2378" s="3"/>
      <c r="Q2378" s="10"/>
      <c r="R2378" s="55" t="s">
        <v>148</v>
      </c>
      <c r="W2378" s="4"/>
    </row>
    <row r="2379" spans="6:23" ht="24" customHeight="1">
      <c r="G2379"/>
      <c r="N2379" s="3"/>
      <c r="O2379" s="39" t="s">
        <v>1484</v>
      </c>
      <c r="Q2379" s="10"/>
      <c r="R2379" s="36">
        <f>SUM(R2371:R2378)</f>
        <v>6733.19</v>
      </c>
      <c r="W2379" s="4"/>
    </row>
    <row r="2380" spans="6:23" ht="24" customHeight="1">
      <c r="F2380" t="s">
        <v>2062</v>
      </c>
      <c r="G2380"/>
      <c r="H2380" t="s">
        <v>2063</v>
      </c>
      <c r="N2380" s="3"/>
      <c r="Q2380" s="10"/>
      <c r="R2380" s="55" t="s">
        <v>148</v>
      </c>
      <c r="W2380" s="4"/>
    </row>
    <row r="2381" spans="6:23" ht="24" customHeight="1">
      <c r="G2381"/>
      <c r="H2381" t="s">
        <v>356</v>
      </c>
      <c r="N2381" s="3"/>
      <c r="O2381" s="39" t="s">
        <v>1485</v>
      </c>
      <c r="Q2381" s="10"/>
      <c r="R2381" s="36">
        <f>R2379/10</f>
        <v>673.32</v>
      </c>
      <c r="W2381" s="4"/>
    </row>
    <row r="2382" spans="6:23" ht="24" customHeight="1">
      <c r="G2382"/>
      <c r="N2382" s="3"/>
      <c r="Q2382" s="10"/>
      <c r="R2382" s="55" t="s">
        <v>148</v>
      </c>
      <c r="W2382" s="4"/>
    </row>
    <row r="2383" spans="6:23" ht="24" customHeight="1">
      <c r="F2383">
        <v>1.96</v>
      </c>
      <c r="G2383" t="s">
        <v>2189</v>
      </c>
      <c r="H2383" t="s">
        <v>357</v>
      </c>
      <c r="I2383">
        <f>K1713</f>
        <v>5852.42</v>
      </c>
      <c r="J2383" s="1" t="s">
        <v>884</v>
      </c>
      <c r="K2383" s="8">
        <f t="shared" ref="K2383:K2388" si="253">(F2383*I2383)</f>
        <v>11470.74</v>
      </c>
      <c r="W2383" s="4"/>
    </row>
    <row r="2384" spans="6:23" ht="24" customHeight="1">
      <c r="F2384">
        <v>2</v>
      </c>
      <c r="G2384" t="s">
        <v>1418</v>
      </c>
      <c r="H2384" t="s">
        <v>358</v>
      </c>
      <c r="I2384">
        <f>C10</f>
        <v>947</v>
      </c>
      <c r="J2384" s="1" t="s">
        <v>883</v>
      </c>
      <c r="K2384" s="8">
        <f t="shared" si="253"/>
        <v>1894</v>
      </c>
      <c r="W2384" s="4"/>
    </row>
    <row r="2385" spans="5:23" ht="24" customHeight="1">
      <c r="F2385">
        <v>2</v>
      </c>
      <c r="G2385" t="s">
        <v>1418</v>
      </c>
      <c r="H2385" t="s">
        <v>359</v>
      </c>
      <c r="I2385">
        <f>C13</f>
        <v>507</v>
      </c>
      <c r="J2385" s="1" t="s">
        <v>883</v>
      </c>
      <c r="K2385" s="8">
        <f t="shared" si="253"/>
        <v>1014</v>
      </c>
      <c r="N2385" s="7" t="s">
        <v>2289</v>
      </c>
      <c r="Q2385" s="10"/>
      <c r="W2385" s="4"/>
    </row>
    <row r="2386" spans="5:23" ht="24" customHeight="1">
      <c r="F2386">
        <v>0.28000000000000003</v>
      </c>
      <c r="G2386" t="s">
        <v>2321</v>
      </c>
      <c r="H2386" t="s">
        <v>360</v>
      </c>
      <c r="I2386">
        <f>I2354</f>
        <v>809.35</v>
      </c>
      <c r="J2386" s="1" t="s">
        <v>883</v>
      </c>
      <c r="K2386" s="8">
        <f t="shared" si="253"/>
        <v>226.62</v>
      </c>
      <c r="N2386" s="3"/>
      <c r="O2386" s="1" t="s">
        <v>3747</v>
      </c>
      <c r="Q2386" s="4"/>
      <c r="W2386" s="4"/>
    </row>
    <row r="2387" spans="5:23" ht="24" customHeight="1">
      <c r="F2387">
        <v>500</v>
      </c>
      <c r="G2387" t="s">
        <v>1418</v>
      </c>
      <c r="H2387" s="59" t="s">
        <v>2183</v>
      </c>
      <c r="I2387">
        <v>2</v>
      </c>
      <c r="J2387" s="1" t="s">
        <v>883</v>
      </c>
      <c r="K2387" s="8">
        <f t="shared" si="253"/>
        <v>1000</v>
      </c>
      <c r="N2387" s="3"/>
      <c r="O2387" s="1" t="s">
        <v>3748</v>
      </c>
      <c r="Q2387" s="4"/>
      <c r="W2387" s="4"/>
    </row>
    <row r="2388" spans="5:23" ht="24" customHeight="1">
      <c r="F2388">
        <v>8.5</v>
      </c>
      <c r="G2388" t="s">
        <v>2184</v>
      </c>
      <c r="H2388" s="777" t="s">
        <v>4416</v>
      </c>
      <c r="I2388" s="482">
        <v>43.6</v>
      </c>
      <c r="J2388" s="10" t="s">
        <v>2184</v>
      </c>
      <c r="K2388" s="8">
        <f t="shared" si="253"/>
        <v>370.6</v>
      </c>
      <c r="N2388" s="3"/>
      <c r="O2388" s="1" t="s">
        <v>3749</v>
      </c>
      <c r="Q2388" s="4"/>
      <c r="W2388" s="4"/>
    </row>
    <row r="2389" spans="5:23" ht="24" customHeight="1">
      <c r="G2389"/>
      <c r="H2389" t="s">
        <v>2309</v>
      </c>
      <c r="K2389" s="6">
        <v>1.96</v>
      </c>
      <c r="N2389" s="3"/>
      <c r="O2389" s="1" t="s">
        <v>3750</v>
      </c>
      <c r="Q2389" s="4"/>
      <c r="W2389" s="4"/>
    </row>
    <row r="2390" spans="5:23" ht="24" customHeight="1">
      <c r="G2390"/>
      <c r="I2390" t="s">
        <v>1760</v>
      </c>
      <c r="K2390" s="8">
        <f>SUM(K2383:K2389)</f>
        <v>15977.92</v>
      </c>
      <c r="N2390" s="3"/>
      <c r="O2390" s="5" t="s">
        <v>1614</v>
      </c>
      <c r="P2390" s="5" t="s">
        <v>1614</v>
      </c>
      <c r="Q2390" s="4"/>
      <c r="R2390" s="8"/>
      <c r="W2390" s="4"/>
    </row>
    <row r="2391" spans="5:23" ht="24" customHeight="1">
      <c r="G2391"/>
      <c r="K2391" s="5" t="s">
        <v>1614</v>
      </c>
      <c r="M2391">
        <v>8</v>
      </c>
      <c r="N2391" s="7" t="s">
        <v>1906</v>
      </c>
      <c r="O2391" s="1" t="s">
        <v>4457</v>
      </c>
      <c r="P2391" s="713">
        <v>4.0999999999999996</v>
      </c>
      <c r="Q2391" s="2" t="s">
        <v>1422</v>
      </c>
      <c r="R2391" s="8">
        <f>P2391*M2391</f>
        <v>32.799999999999997</v>
      </c>
      <c r="W2391" s="4"/>
    </row>
    <row r="2392" spans="5:23" ht="24" customHeight="1">
      <c r="E2392">
        <f>23+26.65</f>
        <v>49.65</v>
      </c>
      <c r="G2392"/>
      <c r="I2392" t="s">
        <v>1761</v>
      </c>
      <c r="K2392" s="38">
        <f>K2390/39.2</f>
        <v>407.6</v>
      </c>
      <c r="M2392">
        <v>8</v>
      </c>
      <c r="N2392" s="7" t="s">
        <v>1906</v>
      </c>
      <c r="O2392" s="1" t="s">
        <v>3751</v>
      </c>
      <c r="P2392" s="713">
        <v>3.69</v>
      </c>
      <c r="Q2392" s="2" t="s">
        <v>1422</v>
      </c>
      <c r="R2392" s="8">
        <f>P2392*M2392</f>
        <v>29.52</v>
      </c>
      <c r="W2392" s="4"/>
    </row>
    <row r="2393" spans="5:23" ht="24" customHeight="1">
      <c r="E2393">
        <f>E2392/2</f>
        <v>24.83</v>
      </c>
      <c r="G2393"/>
      <c r="K2393" s="5" t="s">
        <v>2090</v>
      </c>
      <c r="M2393">
        <v>8</v>
      </c>
      <c r="N2393" s="7" t="s">
        <v>1906</v>
      </c>
      <c r="O2393" s="1" t="s">
        <v>3752</v>
      </c>
      <c r="P2393" s="713">
        <v>4.0999999999999996</v>
      </c>
      <c r="Q2393" s="2" t="s">
        <v>1422</v>
      </c>
      <c r="R2393" s="8">
        <f>P2393*M2393</f>
        <v>32.799999999999997</v>
      </c>
      <c r="W2393" s="4"/>
    </row>
    <row r="2394" spans="5:23" ht="24" customHeight="1">
      <c r="G2394"/>
      <c r="M2394">
        <v>0.75</v>
      </c>
      <c r="N2394" s="7" t="s">
        <v>1675</v>
      </c>
      <c r="O2394" s="1" t="s">
        <v>3753</v>
      </c>
      <c r="P2394" s="535">
        <v>176.4</v>
      </c>
      <c r="Q2394" s="2" t="s">
        <v>1422</v>
      </c>
      <c r="R2394" s="8">
        <f t="shared" ref="R2394:R2399" si="254">(M2394*P2394)</f>
        <v>132.30000000000001</v>
      </c>
      <c r="W2394" s="4"/>
    </row>
    <row r="2395" spans="5:23" ht="24" customHeight="1">
      <c r="G2395"/>
      <c r="M2395">
        <v>2.25</v>
      </c>
      <c r="N2395" s="7" t="s">
        <v>3754</v>
      </c>
      <c r="O2395" s="1" t="s">
        <v>3755</v>
      </c>
      <c r="P2395" s="535">
        <v>140.41</v>
      </c>
      <c r="Q2395" s="2" t="s">
        <v>3754</v>
      </c>
      <c r="R2395" s="8">
        <f t="shared" si="254"/>
        <v>315.92</v>
      </c>
      <c r="W2395" s="4"/>
    </row>
    <row r="2396" spans="5:23" ht="24" customHeight="1">
      <c r="G2396"/>
      <c r="H2396" s="36" t="s">
        <v>991</v>
      </c>
      <c r="M2396">
        <v>4.5</v>
      </c>
      <c r="N2396" s="7" t="s">
        <v>3754</v>
      </c>
      <c r="O2396" s="1" t="s">
        <v>3756</v>
      </c>
      <c r="P2396" s="535">
        <v>65</v>
      </c>
      <c r="Q2396" s="2" t="s">
        <v>3754</v>
      </c>
      <c r="R2396" s="8">
        <f t="shared" si="254"/>
        <v>292.5</v>
      </c>
      <c r="W2396" s="4"/>
    </row>
    <row r="2397" spans="5:23" ht="34.5" customHeight="1">
      <c r="F2397">
        <v>1</v>
      </c>
      <c r="G2397" t="s">
        <v>1418</v>
      </c>
      <c r="H2397" s="778" t="s">
        <v>6186</v>
      </c>
      <c r="I2397" s="105">
        <v>454.5</v>
      </c>
      <c r="J2397" s="1" t="s">
        <v>883</v>
      </c>
      <c r="K2397" s="8">
        <f>(F2397*I2397)</f>
        <v>454.5</v>
      </c>
      <c r="M2397">
        <v>6</v>
      </c>
      <c r="N2397" s="7" t="s">
        <v>1906</v>
      </c>
      <c r="O2397" s="1" t="s">
        <v>3757</v>
      </c>
      <c r="P2397" s="535">
        <v>8</v>
      </c>
      <c r="Q2397" s="2" t="s">
        <v>1422</v>
      </c>
      <c r="R2397" s="8">
        <f t="shared" si="254"/>
        <v>48</v>
      </c>
      <c r="W2397" s="4"/>
    </row>
    <row r="2398" spans="5:23" ht="24" customHeight="1">
      <c r="F2398">
        <v>0.25</v>
      </c>
      <c r="G2398" t="s">
        <v>1418</v>
      </c>
      <c r="H2398" t="s">
        <v>358</v>
      </c>
      <c r="I2398">
        <f>I2384</f>
        <v>947</v>
      </c>
      <c r="J2398" s="1" t="s">
        <v>883</v>
      </c>
      <c r="K2398" s="8">
        <f>(F2398*I2398)</f>
        <v>236.75</v>
      </c>
      <c r="M2398">
        <v>6</v>
      </c>
      <c r="N2398" s="7" t="s">
        <v>1906</v>
      </c>
      <c r="O2398" s="1" t="s">
        <v>3758</v>
      </c>
      <c r="P2398" s="535">
        <v>8.61</v>
      </c>
      <c r="Q2398" s="2" t="s">
        <v>1422</v>
      </c>
      <c r="R2398" s="8">
        <f t="shared" si="254"/>
        <v>51.66</v>
      </c>
      <c r="W2398" s="4"/>
    </row>
    <row r="2399" spans="5:23" ht="24" customHeight="1">
      <c r="F2399">
        <v>0.28000000000000003</v>
      </c>
      <c r="G2399" t="s">
        <v>2321</v>
      </c>
      <c r="H2399" t="s">
        <v>665</v>
      </c>
      <c r="I2399">
        <f>C12</f>
        <v>618</v>
      </c>
      <c r="J2399" s="1" t="s">
        <v>883</v>
      </c>
      <c r="K2399" s="8">
        <f>(F2399*I2399)</f>
        <v>173.04</v>
      </c>
      <c r="M2399">
        <v>4</v>
      </c>
      <c r="N2399" s="7" t="s">
        <v>1906</v>
      </c>
      <c r="O2399" s="1" t="s">
        <v>3759</v>
      </c>
      <c r="P2399" s="535">
        <v>8.61</v>
      </c>
      <c r="Q2399" s="2" t="s">
        <v>1422</v>
      </c>
      <c r="R2399" s="8">
        <f t="shared" si="254"/>
        <v>34.44</v>
      </c>
      <c r="W2399" s="4"/>
    </row>
    <row r="2400" spans="5:23" ht="24" customHeight="1">
      <c r="G2400"/>
      <c r="H2400" s="59"/>
      <c r="J2400" s="1"/>
      <c r="K2400" s="8"/>
      <c r="M2400">
        <v>300</v>
      </c>
      <c r="N2400" s="7" t="s">
        <v>3760</v>
      </c>
      <c r="O2400" s="1" t="s">
        <v>3761</v>
      </c>
      <c r="P2400" s="535">
        <v>30</v>
      </c>
      <c r="Q2400" s="2" t="s">
        <v>4427</v>
      </c>
      <c r="R2400" s="8">
        <f>P2400*M2400/100</f>
        <v>90</v>
      </c>
      <c r="W2400" s="4"/>
    </row>
    <row r="2401" spans="6:23" ht="24" customHeight="1">
      <c r="G2401"/>
      <c r="K2401" s="8"/>
      <c r="M2401">
        <v>300</v>
      </c>
      <c r="N2401" s="7" t="s">
        <v>3760</v>
      </c>
      <c r="O2401" s="1" t="s">
        <v>3762</v>
      </c>
      <c r="P2401" s="535">
        <v>44.99</v>
      </c>
      <c r="Q2401" s="2" t="s">
        <v>4428</v>
      </c>
      <c r="R2401" s="8">
        <f>P2401*M2401/500</f>
        <v>26.99</v>
      </c>
      <c r="W2401" s="4"/>
    </row>
    <row r="2402" spans="6:23" ht="24" customHeight="1">
      <c r="G2402"/>
      <c r="K2402" s="68" t="s">
        <v>148</v>
      </c>
      <c r="M2402">
        <v>1.5</v>
      </c>
      <c r="N2402" s="7" t="s">
        <v>1675</v>
      </c>
      <c r="O2402" s="1" t="s">
        <v>3763</v>
      </c>
      <c r="P2402" s="535">
        <v>20.95</v>
      </c>
      <c r="Q2402" s="2" t="s">
        <v>1675</v>
      </c>
      <c r="R2402" s="8">
        <f>P2402*M2402</f>
        <v>31.43</v>
      </c>
      <c r="W2402" s="4"/>
    </row>
    <row r="2403" spans="6:23" ht="24" customHeight="1">
      <c r="G2403"/>
      <c r="K2403" s="38">
        <f>SUM(K2397:K2402)</f>
        <v>864.29</v>
      </c>
      <c r="M2403">
        <v>2.25</v>
      </c>
      <c r="N2403" s="7" t="s">
        <v>3754</v>
      </c>
      <c r="O2403" s="1" t="s">
        <v>4458</v>
      </c>
      <c r="P2403" s="535">
        <v>212.41</v>
      </c>
      <c r="Q2403" s="2" t="s">
        <v>3754</v>
      </c>
      <c r="R2403" s="8">
        <f>(M2403*P2403)</f>
        <v>477.92</v>
      </c>
      <c r="W2403" s="4"/>
    </row>
    <row r="2404" spans="6:23" ht="24" customHeight="1">
      <c r="G2404"/>
      <c r="K2404" s="68" t="s">
        <v>148</v>
      </c>
      <c r="M2404">
        <v>0.75</v>
      </c>
      <c r="N2404" s="7" t="s">
        <v>3754</v>
      </c>
      <c r="O2404" s="1" t="s">
        <v>3764</v>
      </c>
      <c r="P2404" s="535">
        <v>205.21</v>
      </c>
      <c r="Q2404" s="2" t="s">
        <v>3754</v>
      </c>
      <c r="R2404" s="8">
        <f>(M2404*P2404)</f>
        <v>153.91</v>
      </c>
      <c r="W2404" s="4"/>
    </row>
    <row r="2405" spans="6:23" ht="24" customHeight="1">
      <c r="G2405"/>
      <c r="K2405" s="8"/>
      <c r="M2405">
        <v>2.25</v>
      </c>
      <c r="N2405" s="7" t="s">
        <v>3754</v>
      </c>
      <c r="O2405" s="1" t="s">
        <v>3765</v>
      </c>
      <c r="P2405" s="535">
        <v>185.21</v>
      </c>
      <c r="Q2405" s="2" t="s">
        <v>3754</v>
      </c>
      <c r="R2405" s="8">
        <f>(M2405*P2405)</f>
        <v>416.72</v>
      </c>
      <c r="W2405" s="4"/>
    </row>
    <row r="2406" spans="6:23" ht="24" customHeight="1">
      <c r="G2406"/>
      <c r="M2406">
        <v>500</v>
      </c>
      <c r="N2406" s="7" t="s">
        <v>3760</v>
      </c>
      <c r="O2406" s="1" t="s">
        <v>3766</v>
      </c>
      <c r="P2406" s="535">
        <v>52.25</v>
      </c>
      <c r="Q2406" s="2" t="s">
        <v>1675</v>
      </c>
      <c r="R2406" s="8">
        <f>(M2406*P2406)/1000</f>
        <v>26.13</v>
      </c>
      <c r="W2406" s="4"/>
    </row>
    <row r="2407" spans="6:23" ht="24" customHeight="1">
      <c r="G2407"/>
      <c r="H2407" s="36" t="s">
        <v>2158</v>
      </c>
      <c r="M2407">
        <v>1</v>
      </c>
      <c r="N2407" s="7" t="s">
        <v>1906</v>
      </c>
      <c r="O2407" s="1" t="s">
        <v>3767</v>
      </c>
      <c r="P2407" s="535">
        <v>131.21</v>
      </c>
      <c r="Q2407" s="4" t="s">
        <v>4429</v>
      </c>
      <c r="R2407" s="438">
        <f>P2407/1</f>
        <v>131.21</v>
      </c>
      <c r="W2407" s="4"/>
    </row>
    <row r="2408" spans="6:23" ht="24" customHeight="1">
      <c r="F2408">
        <v>1</v>
      </c>
      <c r="G2408" t="s">
        <v>1418</v>
      </c>
      <c r="H2408" s="481" t="s">
        <v>4450</v>
      </c>
      <c r="I2408">
        <f>C619</f>
        <v>940</v>
      </c>
      <c r="J2408" s="1" t="s">
        <v>883</v>
      </c>
      <c r="K2408" s="8">
        <f>(F2408*I2408)</f>
        <v>940</v>
      </c>
      <c r="M2408">
        <v>1</v>
      </c>
      <c r="N2408" s="7" t="s">
        <v>1906</v>
      </c>
      <c r="O2408" s="1" t="s">
        <v>3768</v>
      </c>
      <c r="P2408" s="535">
        <v>12.3</v>
      </c>
      <c r="Q2408" s="4" t="s">
        <v>4429</v>
      </c>
      <c r="R2408" s="438">
        <f>P2408/1</f>
        <v>12.3</v>
      </c>
      <c r="W2408" s="4"/>
    </row>
    <row r="2409" spans="6:23" ht="24" customHeight="1">
      <c r="F2409">
        <v>0.5</v>
      </c>
      <c r="G2409" t="s">
        <v>1418</v>
      </c>
      <c r="H2409" t="s">
        <v>2097</v>
      </c>
      <c r="I2409">
        <f>C15</f>
        <v>821</v>
      </c>
      <c r="J2409" s="1" t="s">
        <v>883</v>
      </c>
      <c r="K2409" s="8">
        <f>(F2409*I2409)</f>
        <v>410.5</v>
      </c>
      <c r="M2409">
        <v>4</v>
      </c>
      <c r="N2409" s="7" t="s">
        <v>1906</v>
      </c>
      <c r="O2409" s="503" t="s">
        <v>3769</v>
      </c>
      <c r="P2409" s="8">
        <f>AE13</f>
        <v>756</v>
      </c>
      <c r="Q2409" s="2" t="s">
        <v>1422</v>
      </c>
      <c r="R2409" s="8">
        <f>(M2409*P2409)</f>
        <v>3024</v>
      </c>
      <c r="W2409" s="4"/>
    </row>
    <row r="2410" spans="6:23" ht="24" customHeight="1">
      <c r="F2410">
        <v>0.5</v>
      </c>
      <c r="G2410" t="s">
        <v>1418</v>
      </c>
      <c r="H2410" t="s">
        <v>358</v>
      </c>
      <c r="I2410">
        <f>I2398</f>
        <v>947</v>
      </c>
      <c r="J2410" s="1" t="s">
        <v>883</v>
      </c>
      <c r="K2410" s="8">
        <f>(F2410*I2410)</f>
        <v>473.5</v>
      </c>
      <c r="M2410">
        <v>2</v>
      </c>
      <c r="N2410" s="7" t="s">
        <v>1906</v>
      </c>
      <c r="O2410" s="503" t="s">
        <v>3770</v>
      </c>
      <c r="P2410" s="8">
        <f>AE14</f>
        <v>732</v>
      </c>
      <c r="Q2410" s="2" t="s">
        <v>1422</v>
      </c>
      <c r="R2410" s="8">
        <f>(M2410*P2410)</f>
        <v>1464</v>
      </c>
      <c r="W2410" s="4"/>
    </row>
    <row r="2411" spans="6:23" ht="24" customHeight="1">
      <c r="F2411">
        <v>0.5</v>
      </c>
      <c r="G2411" t="s">
        <v>2321</v>
      </c>
      <c r="H2411" t="s">
        <v>665</v>
      </c>
      <c r="I2411">
        <f>I2399</f>
        <v>618</v>
      </c>
      <c r="J2411" s="1" t="s">
        <v>883</v>
      </c>
      <c r="K2411" s="8">
        <f>(F2411*I2411)</f>
        <v>309</v>
      </c>
      <c r="M2411">
        <v>2</v>
      </c>
      <c r="N2411" s="7" t="s">
        <v>1906</v>
      </c>
      <c r="O2411" s="503" t="s">
        <v>3771</v>
      </c>
      <c r="P2411" s="8">
        <f>AE12</f>
        <v>507</v>
      </c>
      <c r="Q2411" s="2" t="s">
        <v>1422</v>
      </c>
      <c r="R2411" s="8">
        <f>(M2411*P2411)</f>
        <v>1014</v>
      </c>
      <c r="W2411" s="4"/>
    </row>
    <row r="2412" spans="6:23" ht="24" customHeight="1">
      <c r="G2412"/>
      <c r="H2412" t="s">
        <v>311</v>
      </c>
      <c r="J2412" s="2" t="s">
        <v>69</v>
      </c>
      <c r="K2412" s="8">
        <v>0.25</v>
      </c>
      <c r="N2412" s="7"/>
      <c r="O2412" s="1" t="s">
        <v>3772</v>
      </c>
      <c r="P2412" s="8"/>
      <c r="Q2412" s="2"/>
      <c r="R2412" s="8">
        <v>20</v>
      </c>
      <c r="W2412" s="4"/>
    </row>
    <row r="2413" spans="6:23" ht="24" customHeight="1">
      <c r="G2413"/>
      <c r="K2413" s="8"/>
      <c r="N2413" s="3"/>
      <c r="P2413" s="8"/>
      <c r="Q2413" s="10"/>
      <c r="R2413" s="55" t="s">
        <v>3773</v>
      </c>
      <c r="W2413" s="4"/>
    </row>
    <row r="2414" spans="6:23" ht="24" customHeight="1">
      <c r="G2414"/>
      <c r="K2414" s="68" t="s">
        <v>148</v>
      </c>
      <c r="N2414" s="3"/>
      <c r="O2414" s="1" t="s">
        <v>3774</v>
      </c>
      <c r="Q2414" s="10"/>
      <c r="R2414">
        <f>SUM(R2391:R2413)</f>
        <v>7858.55</v>
      </c>
      <c r="W2414" s="4"/>
    </row>
    <row r="2415" spans="6:23" ht="26.25" customHeight="1">
      <c r="G2415"/>
      <c r="K2415" s="38">
        <f>SUM(K2408:K2414)</f>
        <v>2133.25</v>
      </c>
      <c r="N2415" s="3"/>
      <c r="O2415" s="36"/>
      <c r="P2415" s="36"/>
      <c r="Q2415" s="98"/>
      <c r="R2415" s="5" t="s">
        <v>2090</v>
      </c>
      <c r="W2415" s="4"/>
    </row>
    <row r="2416" spans="6:23" ht="24" customHeight="1">
      <c r="G2416"/>
      <c r="K2416" s="68" t="s">
        <v>148</v>
      </c>
      <c r="N2416" s="3"/>
      <c r="O2416" s="36" t="s">
        <v>3297</v>
      </c>
      <c r="P2416" s="36"/>
      <c r="Q2416" s="98"/>
      <c r="R2416" s="41">
        <f>R2414/5.67</f>
        <v>1385.99</v>
      </c>
      <c r="W2416" s="4"/>
    </row>
    <row r="2417" spans="6:23" ht="32.25" customHeight="1">
      <c r="G2417"/>
      <c r="K2417" s="2"/>
      <c r="W2417" s="4"/>
    </row>
    <row r="2418" spans="6:23" ht="24" customHeight="1">
      <c r="G2418"/>
      <c r="K2418" s="2"/>
      <c r="W2418" s="4"/>
    </row>
    <row r="2419" spans="6:23" ht="24" customHeight="1">
      <c r="G2419"/>
      <c r="K2419" s="2"/>
      <c r="W2419" s="4"/>
    </row>
    <row r="2420" spans="6:23" ht="24" customHeight="1">
      <c r="F2420" s="60" t="s">
        <v>950</v>
      </c>
      <c r="G2420" s="60"/>
      <c r="H2420" s="1618" t="s">
        <v>348</v>
      </c>
      <c r="I2420" s="1618"/>
      <c r="J2420" s="1618"/>
      <c r="K2420" s="1618"/>
      <c r="W2420" s="4"/>
    </row>
    <row r="2421" spans="6:23" ht="24" customHeight="1">
      <c r="F2421" s="60"/>
      <c r="G2421" s="60"/>
      <c r="H2421" s="60"/>
      <c r="I2421" s="60"/>
      <c r="J2421" s="71"/>
      <c r="K2421" s="54"/>
      <c r="W2421" s="4"/>
    </row>
    <row r="2422" spans="6:23" ht="24" customHeight="1">
      <c r="F2422" s="63">
        <v>10.5</v>
      </c>
      <c r="G2422" s="64" t="s">
        <v>2321</v>
      </c>
      <c r="H2422" s="1616" t="s">
        <v>5633</v>
      </c>
      <c r="I2422" s="51">
        <v>318</v>
      </c>
      <c r="J2422" s="61" t="s">
        <v>2321</v>
      </c>
      <c r="K2422" s="63">
        <f>(F2422*I2422)</f>
        <v>3339</v>
      </c>
      <c r="W2422" s="4"/>
    </row>
    <row r="2423" spans="6:23" ht="24" customHeight="1">
      <c r="F2423" s="54"/>
      <c r="G2423" s="53"/>
      <c r="H2423" s="1617"/>
      <c r="I2423" s="61" t="s">
        <v>991</v>
      </c>
      <c r="J2423" s="71"/>
      <c r="K2423" s="61" t="s">
        <v>991</v>
      </c>
      <c r="W2423" s="4"/>
    </row>
    <row r="2424" spans="6:23" ht="24" customHeight="1">
      <c r="F2424" s="63">
        <v>0.22</v>
      </c>
      <c r="G2424" s="64" t="s">
        <v>884</v>
      </c>
      <c r="H2424" s="61" t="s">
        <v>1909</v>
      </c>
      <c r="I2424" s="63">
        <f>K32</f>
        <v>4986.96</v>
      </c>
      <c r="J2424" s="61" t="s">
        <v>884</v>
      </c>
      <c r="K2424" s="63">
        <f>(F2424*I2424)</f>
        <v>1097.1300000000001</v>
      </c>
      <c r="W2424" s="4"/>
    </row>
    <row r="2425" spans="6:23" ht="24" customHeight="1">
      <c r="F2425" s="63">
        <v>64</v>
      </c>
      <c r="G2425" s="64" t="s">
        <v>1675</v>
      </c>
      <c r="H2425" s="61" t="s">
        <v>349</v>
      </c>
      <c r="I2425" s="63">
        <f>C67</f>
        <v>6040</v>
      </c>
      <c r="J2425" s="61" t="s">
        <v>350</v>
      </c>
      <c r="K2425" s="63">
        <f>I2425*F2425/1000</f>
        <v>386.56</v>
      </c>
      <c r="W2425" s="4"/>
    </row>
    <row r="2426" spans="6:23" ht="24" customHeight="1">
      <c r="F2426" s="63">
        <v>4.5</v>
      </c>
      <c r="G2426" s="64" t="s">
        <v>1675</v>
      </c>
      <c r="H2426" s="493" t="s">
        <v>4451</v>
      </c>
      <c r="I2426" s="63">
        <f>C608</f>
        <v>24.93</v>
      </c>
      <c r="J2426" s="61" t="s">
        <v>1675</v>
      </c>
      <c r="K2426" s="63">
        <f>F2426*I2426</f>
        <v>112.19</v>
      </c>
      <c r="W2426" s="4"/>
    </row>
    <row r="2427" spans="6:23" ht="24" customHeight="1">
      <c r="F2427" s="63">
        <v>5.4</v>
      </c>
      <c r="G2427" s="64" t="s">
        <v>784</v>
      </c>
      <c r="H2427" s="1" t="s">
        <v>351</v>
      </c>
      <c r="I2427" s="63">
        <f>C11</f>
        <v>884</v>
      </c>
      <c r="J2427" s="61" t="s">
        <v>784</v>
      </c>
      <c r="K2427" s="63">
        <f>(F2427*I2427)</f>
        <v>4773.6000000000004</v>
      </c>
      <c r="M2427" s="60" t="s">
        <v>950</v>
      </c>
      <c r="N2427" s="60"/>
      <c r="O2427" s="1624" t="s">
        <v>2850</v>
      </c>
      <c r="P2427" s="1624"/>
      <c r="Q2427" s="1624"/>
      <c r="R2427" s="1624"/>
      <c r="W2427" s="4"/>
    </row>
    <row r="2428" spans="6:23" ht="24" customHeight="1">
      <c r="F2428" s="63">
        <v>2.16</v>
      </c>
      <c r="G2428" s="64" t="s">
        <v>784</v>
      </c>
      <c r="H2428" s="61" t="s">
        <v>352</v>
      </c>
      <c r="I2428" s="63">
        <f>C12</f>
        <v>618</v>
      </c>
      <c r="J2428" s="61" t="s">
        <v>784</v>
      </c>
      <c r="K2428" s="63">
        <f>(F2428*I2428)</f>
        <v>1334.88</v>
      </c>
      <c r="M2428" s="60"/>
      <c r="N2428" s="60"/>
      <c r="O2428" s="60"/>
      <c r="P2428" s="60"/>
      <c r="Q2428" s="71"/>
      <c r="R2428" s="54"/>
      <c r="W2428" s="4"/>
    </row>
    <row r="2429" spans="6:23" ht="24" customHeight="1">
      <c r="F2429" s="63">
        <v>6.5</v>
      </c>
      <c r="G2429" s="64" t="s">
        <v>784</v>
      </c>
      <c r="H2429" s="61" t="s">
        <v>1246</v>
      </c>
      <c r="I2429" s="63">
        <f>C13</f>
        <v>507</v>
      </c>
      <c r="J2429" s="61" t="s">
        <v>784</v>
      </c>
      <c r="K2429" s="63">
        <f>(F2429*I2429)</f>
        <v>3295.5</v>
      </c>
      <c r="M2429" s="63">
        <v>10.5</v>
      </c>
      <c r="N2429" s="64" t="s">
        <v>2321</v>
      </c>
      <c r="O2429" s="1625" t="s">
        <v>5634</v>
      </c>
      <c r="P2429" s="418">
        <v>484</v>
      </c>
      <c r="Q2429" s="61" t="s">
        <v>2321</v>
      </c>
      <c r="R2429" s="63">
        <f>(M2429*P2429)</f>
        <v>5082</v>
      </c>
      <c r="W2429" s="4"/>
    </row>
    <row r="2430" spans="6:23" ht="24" customHeight="1">
      <c r="F2430" s="63"/>
      <c r="G2430" s="64"/>
      <c r="H2430" s="61"/>
      <c r="I2430" s="63"/>
      <c r="J2430" s="61" t="s">
        <v>784</v>
      </c>
      <c r="K2430" s="63">
        <v>0</v>
      </c>
      <c r="M2430" s="54"/>
      <c r="N2430" s="53"/>
      <c r="O2430" s="1626"/>
      <c r="P2430" s="61" t="s">
        <v>991</v>
      </c>
      <c r="Q2430" s="71"/>
      <c r="R2430" s="61" t="s">
        <v>991</v>
      </c>
      <c r="W2430" s="4"/>
    </row>
    <row r="2431" spans="6:23" ht="24" customHeight="1">
      <c r="F2431" s="65"/>
      <c r="G2431" s="64"/>
      <c r="H2431" s="54"/>
      <c r="I2431" s="63"/>
      <c r="J2431" s="61"/>
      <c r="K2431" s="63"/>
      <c r="M2431" s="63">
        <v>0.22</v>
      </c>
      <c r="N2431" s="64" t="s">
        <v>884</v>
      </c>
      <c r="O2431" s="61" t="s">
        <v>1909</v>
      </c>
      <c r="P2431" s="63">
        <f t="shared" ref="P2431:P2436" si="255">I2424</f>
        <v>4986.96</v>
      </c>
      <c r="Q2431" s="61" t="s">
        <v>884</v>
      </c>
      <c r="R2431" s="63">
        <f>(M2431*P2431)</f>
        <v>1097.1300000000001</v>
      </c>
      <c r="W2431" s="4"/>
    </row>
    <row r="2432" spans="6:23" ht="24" customHeight="1">
      <c r="F2432" s="63"/>
      <c r="G2432" s="64"/>
      <c r="H2432" s="33" t="s">
        <v>446</v>
      </c>
      <c r="I2432" s="54"/>
      <c r="J2432" s="71"/>
      <c r="K2432" s="66" t="s">
        <v>148</v>
      </c>
      <c r="M2432" s="63">
        <v>64</v>
      </c>
      <c r="N2432" s="64" t="s">
        <v>1675</v>
      </c>
      <c r="O2432" s="61" t="s">
        <v>349</v>
      </c>
      <c r="P2432" s="63">
        <f t="shared" si="255"/>
        <v>6040</v>
      </c>
      <c r="Q2432" s="61" t="s">
        <v>350</v>
      </c>
      <c r="R2432" s="63">
        <f>P2432*M2432/1000</f>
        <v>386.56</v>
      </c>
      <c r="W2432" s="4"/>
    </row>
    <row r="2433" spans="6:23" ht="24" customHeight="1">
      <c r="F2433" s="63"/>
      <c r="G2433" s="64"/>
      <c r="H2433" s="33"/>
      <c r="I2433" s="54"/>
      <c r="J2433" s="71"/>
      <c r="K2433" s="38">
        <f>SUM(K2422:K2430)</f>
        <v>14338.86</v>
      </c>
      <c r="M2433" s="63">
        <v>4.5</v>
      </c>
      <c r="N2433" s="64" t="s">
        <v>1675</v>
      </c>
      <c r="O2433" s="61" t="s">
        <v>2967</v>
      </c>
      <c r="P2433" s="63">
        <f t="shared" si="255"/>
        <v>24.93</v>
      </c>
      <c r="Q2433" s="61" t="s">
        <v>1675</v>
      </c>
      <c r="R2433" s="63">
        <f>M2433*P2433</f>
        <v>112.19</v>
      </c>
      <c r="W2433" s="4"/>
    </row>
    <row r="2434" spans="6:23" ht="24" customHeight="1">
      <c r="F2434" s="63"/>
      <c r="G2434" s="64"/>
      <c r="H2434" s="33"/>
      <c r="I2434" s="63"/>
      <c r="J2434" s="61"/>
      <c r="K2434" s="67" t="s">
        <v>1247</v>
      </c>
      <c r="M2434" s="63">
        <v>5.4</v>
      </c>
      <c r="N2434" s="64" t="s">
        <v>784</v>
      </c>
      <c r="O2434" s="61" t="s">
        <v>351</v>
      </c>
      <c r="P2434" s="63">
        <f t="shared" si="255"/>
        <v>884</v>
      </c>
      <c r="Q2434" s="61" t="s">
        <v>784</v>
      </c>
      <c r="R2434" s="63">
        <f>(M2434*P2434)</f>
        <v>4773.6000000000004</v>
      </c>
      <c r="W2434" s="4"/>
    </row>
    <row r="2435" spans="6:23" ht="24" customHeight="1">
      <c r="F2435" s="61"/>
      <c r="G2435" s="53"/>
      <c r="H2435" s="33" t="s">
        <v>561</v>
      </c>
      <c r="I2435" s="61"/>
      <c r="J2435" s="71"/>
      <c r="K2435" s="41">
        <f>K2433/10</f>
        <v>1433.89</v>
      </c>
      <c r="M2435" s="63">
        <v>2.16</v>
      </c>
      <c r="N2435" s="64" t="s">
        <v>784</v>
      </c>
      <c r="O2435" s="61" t="s">
        <v>352</v>
      </c>
      <c r="P2435" s="63">
        <f t="shared" si="255"/>
        <v>618</v>
      </c>
      <c r="Q2435" s="61" t="s">
        <v>784</v>
      </c>
      <c r="R2435" s="63">
        <f>(M2435*P2435)</f>
        <v>1334.88</v>
      </c>
      <c r="W2435" s="4"/>
    </row>
    <row r="2436" spans="6:23" ht="24" customHeight="1">
      <c r="K2436" s="55" t="s">
        <v>148</v>
      </c>
      <c r="M2436" s="63">
        <v>6.5</v>
      </c>
      <c r="N2436" s="64" t="s">
        <v>784</v>
      </c>
      <c r="O2436" s="61" t="s">
        <v>1246</v>
      </c>
      <c r="P2436" s="63">
        <f t="shared" si="255"/>
        <v>507</v>
      </c>
      <c r="Q2436" s="61" t="s">
        <v>784</v>
      </c>
      <c r="R2436" s="63">
        <f>(M2436*P2436)</f>
        <v>3295.5</v>
      </c>
      <c r="W2436" s="4"/>
    </row>
    <row r="2437" spans="6:23" ht="24" customHeight="1">
      <c r="M2437" s="63"/>
      <c r="N2437" s="64"/>
      <c r="O2437" s="61"/>
      <c r="P2437" s="63"/>
      <c r="Q2437" s="61" t="s">
        <v>784</v>
      </c>
      <c r="R2437" s="63">
        <f>(M2437*P2437)</f>
        <v>0</v>
      </c>
      <c r="W2437" s="4"/>
    </row>
    <row r="2438" spans="6:23" ht="24" customHeight="1">
      <c r="M2438" s="65"/>
      <c r="N2438" s="64"/>
      <c r="O2438" s="54"/>
      <c r="P2438" s="63"/>
      <c r="Q2438" s="61"/>
      <c r="R2438" s="63"/>
      <c r="W2438" s="4"/>
    </row>
    <row r="2439" spans="6:23" ht="24" customHeight="1">
      <c r="F2439" s="63"/>
      <c r="G2439" s="64"/>
      <c r="H2439" s="33" t="s">
        <v>1248</v>
      </c>
      <c r="I2439" s="63"/>
      <c r="J2439" s="61"/>
      <c r="K2439" s="63"/>
      <c r="M2439" s="63"/>
      <c r="N2439" s="64"/>
      <c r="O2439" s="33" t="s">
        <v>446</v>
      </c>
      <c r="P2439" s="54"/>
      <c r="Q2439" s="71"/>
      <c r="R2439" s="66" t="s">
        <v>148</v>
      </c>
      <c r="W2439" s="4"/>
    </row>
    <row r="2440" spans="6:23" ht="24" customHeight="1">
      <c r="F2440" s="63"/>
      <c r="G2440" s="64"/>
      <c r="H2440" s="54"/>
      <c r="I2440" s="63"/>
      <c r="J2440" s="61"/>
      <c r="K2440" s="54"/>
      <c r="M2440" s="63"/>
      <c r="N2440" s="64"/>
      <c r="O2440" s="33"/>
      <c r="P2440" s="54"/>
      <c r="Q2440" s="71"/>
      <c r="R2440" s="38">
        <f>SUM(R2429:R2437)</f>
        <v>16081.86</v>
      </c>
      <c r="W2440" s="4"/>
    </row>
    <row r="2441" spans="6:23" ht="24" customHeight="1">
      <c r="F2441" s="63">
        <v>10</v>
      </c>
      <c r="G2441" s="64" t="s">
        <v>2321</v>
      </c>
      <c r="H2441" s="61" t="s">
        <v>214</v>
      </c>
      <c r="I2441" s="63">
        <f>K1213</f>
        <v>495.75</v>
      </c>
      <c r="J2441" s="61" t="s">
        <v>2321</v>
      </c>
      <c r="K2441" s="63">
        <f>F2441*I2441</f>
        <v>4957.5</v>
      </c>
      <c r="M2441" s="63"/>
      <c r="N2441" s="64"/>
      <c r="O2441" s="33"/>
      <c r="P2441" s="63"/>
      <c r="Q2441" s="61"/>
      <c r="R2441" s="67" t="s">
        <v>1247</v>
      </c>
      <c r="W2441" s="4"/>
    </row>
    <row r="2442" spans="6:23" ht="24" customHeight="1">
      <c r="F2442" s="54">
        <v>9.8000000000000007</v>
      </c>
      <c r="G2442" s="64" t="s">
        <v>1675</v>
      </c>
      <c r="H2442" t="s">
        <v>3882</v>
      </c>
      <c r="I2442" s="63">
        <f>C148</f>
        <v>145.19999999999999</v>
      </c>
      <c r="J2442" s="61" t="s">
        <v>1675</v>
      </c>
      <c r="K2442" s="63">
        <f>F2442*I2442</f>
        <v>1422.96</v>
      </c>
      <c r="M2442" s="61"/>
      <c r="N2442" s="53"/>
      <c r="O2442" s="33" t="s">
        <v>561</v>
      </c>
      <c r="P2442" s="61"/>
      <c r="Q2442" s="71"/>
      <c r="R2442" s="41">
        <f>R2440/10</f>
        <v>1608.19</v>
      </c>
      <c r="W2442" s="4"/>
    </row>
    <row r="2443" spans="6:23" ht="24" customHeight="1">
      <c r="F2443" s="54">
        <v>1.1000000000000001</v>
      </c>
      <c r="G2443" s="53" t="s">
        <v>1906</v>
      </c>
      <c r="H2443" s="61" t="s">
        <v>2044</v>
      </c>
      <c r="I2443" s="54">
        <f>I2410</f>
        <v>947</v>
      </c>
      <c r="J2443" s="71" t="s">
        <v>1422</v>
      </c>
      <c r="K2443" s="54">
        <f>F2443*I2443</f>
        <v>1041.7</v>
      </c>
      <c r="N2443" s="3"/>
      <c r="Q2443" s="10"/>
      <c r="R2443" s="55" t="s">
        <v>148</v>
      </c>
      <c r="W2443" s="4"/>
    </row>
    <row r="2444" spans="6:23" ht="24" customHeight="1">
      <c r="F2444" s="54"/>
      <c r="G2444" s="53"/>
      <c r="H2444" t="s">
        <v>2309</v>
      </c>
      <c r="I2444" s="54"/>
      <c r="J2444" s="71"/>
      <c r="K2444" s="54">
        <v>0.2</v>
      </c>
      <c r="W2444" s="4"/>
    </row>
    <row r="2445" spans="6:23" ht="24" customHeight="1">
      <c r="F2445" s="54"/>
      <c r="G2445" s="53"/>
      <c r="H2445" s="54"/>
      <c r="I2445" s="54"/>
      <c r="J2445" s="71"/>
      <c r="K2445" s="62" t="s">
        <v>2090</v>
      </c>
      <c r="N2445" s="3"/>
      <c r="O2445" s="36" t="s">
        <v>955</v>
      </c>
      <c r="Q2445" s="10"/>
      <c r="W2445" s="4"/>
    </row>
    <row r="2446" spans="6:23" ht="24" customHeight="1">
      <c r="F2446" s="61" t="s">
        <v>991</v>
      </c>
      <c r="G2446" s="53"/>
      <c r="H2446" s="33" t="s">
        <v>446</v>
      </c>
      <c r="I2446" s="54"/>
      <c r="J2446" s="71"/>
      <c r="K2446" s="36">
        <f>SUM(K2441:K2444)</f>
        <v>7422.36</v>
      </c>
      <c r="M2446" s="50">
        <v>7.0999999999999994E-2</v>
      </c>
      <c r="N2446" s="3" t="s">
        <v>371</v>
      </c>
      <c r="O2446" t="s">
        <v>956</v>
      </c>
      <c r="P2446">
        <f>Z718</f>
        <v>7861.6</v>
      </c>
      <c r="Q2446" s="10" t="s">
        <v>372</v>
      </c>
      <c r="R2446">
        <f>P2446*M2446</f>
        <v>558.16999999999996</v>
      </c>
      <c r="W2446" s="4"/>
    </row>
    <row r="2447" spans="6:23" ht="24" customHeight="1">
      <c r="F2447" s="54"/>
      <c r="G2447" s="53"/>
      <c r="H2447" s="54"/>
      <c r="I2447" s="54"/>
      <c r="J2447" s="71"/>
      <c r="K2447" s="70" t="s">
        <v>148</v>
      </c>
      <c r="M2447">
        <v>1</v>
      </c>
      <c r="N2447" s="3" t="s">
        <v>2234</v>
      </c>
      <c r="O2447" t="s">
        <v>930</v>
      </c>
      <c r="P2447">
        <f>I2342</f>
        <v>378.24</v>
      </c>
      <c r="Q2447" s="10" t="s">
        <v>2234</v>
      </c>
      <c r="R2447">
        <f>P2447*M2447</f>
        <v>378.24</v>
      </c>
      <c r="W2447" s="4"/>
    </row>
    <row r="2448" spans="6:23" ht="24" customHeight="1">
      <c r="F2448" s="61" t="s">
        <v>991</v>
      </c>
      <c r="G2448" s="53"/>
      <c r="H2448" s="33" t="s">
        <v>561</v>
      </c>
      <c r="I2448" s="54"/>
      <c r="J2448" s="71"/>
      <c r="K2448" s="41">
        <f>K2446/10</f>
        <v>742.24</v>
      </c>
      <c r="M2448" t="s">
        <v>991</v>
      </c>
      <c r="N2448" s="3"/>
      <c r="O2448" t="s">
        <v>373</v>
      </c>
      <c r="Q2448" s="10"/>
      <c r="R2448" s="36">
        <f>SUM(R2446:R2447)</f>
        <v>936.41</v>
      </c>
      <c r="W2448" s="4"/>
    </row>
    <row r="2449" spans="6:23" ht="24" customHeight="1">
      <c r="F2449" s="54"/>
      <c r="G2449" s="53"/>
      <c r="I2449" s="54"/>
      <c r="J2449" s="71"/>
      <c r="K2449" s="55" t="s">
        <v>148</v>
      </c>
      <c r="W2449" s="4"/>
    </row>
    <row r="2450" spans="6:23" ht="24" customHeight="1">
      <c r="F2450" s="54"/>
      <c r="G2450" s="53"/>
      <c r="H2450" s="54"/>
      <c r="I2450" s="54"/>
      <c r="J2450" s="71"/>
      <c r="K2450" s="54"/>
      <c r="W2450" s="4"/>
    </row>
    <row r="2451" spans="6:23" ht="24" customHeight="1">
      <c r="F2451" s="54"/>
      <c r="G2451" s="53"/>
      <c r="H2451" s="54"/>
      <c r="I2451" s="54"/>
      <c r="J2451" s="71"/>
      <c r="K2451" s="54"/>
      <c r="W2451" s="4"/>
    </row>
    <row r="2452" spans="6:23" ht="24" customHeight="1">
      <c r="F2452" s="54"/>
      <c r="G2452" s="53"/>
      <c r="H2452" s="54"/>
      <c r="I2452" s="54"/>
      <c r="J2452" s="71"/>
      <c r="K2452" s="54"/>
      <c r="W2452" s="4"/>
    </row>
    <row r="2453" spans="6:23" ht="24" customHeight="1">
      <c r="F2453" s="54"/>
      <c r="G2453" s="53"/>
      <c r="H2453" s="54"/>
      <c r="I2453" s="54"/>
      <c r="J2453" s="71"/>
      <c r="K2453" s="54"/>
      <c r="W2453" s="4"/>
    </row>
    <row r="2454" spans="6:23" ht="24" customHeight="1">
      <c r="F2454" s="54"/>
      <c r="G2454" s="53"/>
      <c r="H2454" s="36" t="s">
        <v>215</v>
      </c>
      <c r="I2454" s="54"/>
      <c r="J2454" s="71"/>
      <c r="K2454" s="54"/>
      <c r="W2454" s="4"/>
    </row>
    <row r="2455" spans="6:23" ht="24" customHeight="1">
      <c r="F2455" s="54"/>
      <c r="G2455" s="53"/>
      <c r="H2455" s="54"/>
      <c r="I2455" s="54"/>
      <c r="J2455" s="71"/>
      <c r="K2455" s="54"/>
      <c r="W2455" s="4"/>
    </row>
    <row r="2456" spans="6:23" ht="24" customHeight="1">
      <c r="F2456" s="71" t="s">
        <v>216</v>
      </c>
      <c r="G2456" s="71"/>
      <c r="H2456" s="71"/>
      <c r="I2456" s="54">
        <v>15.21</v>
      </c>
      <c r="J2456" s="71" t="s">
        <v>363</v>
      </c>
      <c r="K2456" s="54"/>
      <c r="W2456" s="4"/>
    </row>
    <row r="2457" spans="6:23" ht="24" customHeight="1">
      <c r="F2457" s="54" t="s">
        <v>217</v>
      </c>
      <c r="G2457" s="53"/>
      <c r="H2457" s="54"/>
      <c r="I2457" s="54">
        <v>22.61</v>
      </c>
      <c r="J2457" s="71" t="s">
        <v>363</v>
      </c>
      <c r="K2457" s="54"/>
      <c r="W2457" s="4"/>
    </row>
    <row r="2458" spans="6:23" ht="24" customHeight="1">
      <c r="F2458" s="54" t="s">
        <v>517</v>
      </c>
      <c r="G2458" s="53"/>
      <c r="H2458" s="54"/>
      <c r="I2458" s="54">
        <v>3.24</v>
      </c>
      <c r="J2458" s="71" t="s">
        <v>363</v>
      </c>
      <c r="K2458" s="54"/>
      <c r="W2458" s="4"/>
    </row>
    <row r="2459" spans="6:23" ht="24" customHeight="1">
      <c r="F2459" s="54" t="s">
        <v>518</v>
      </c>
      <c r="G2459" s="53"/>
      <c r="H2459" s="54"/>
      <c r="I2459" s="54">
        <v>2.16</v>
      </c>
      <c r="J2459" s="71" t="s">
        <v>363</v>
      </c>
      <c r="K2459" s="54"/>
      <c r="W2459" s="4"/>
    </row>
    <row r="2460" spans="6:23" ht="24" customHeight="1">
      <c r="F2460" s="54"/>
      <c r="G2460" s="53"/>
      <c r="H2460" s="54"/>
      <c r="I2460" s="54"/>
      <c r="J2460" s="71"/>
      <c r="K2460" s="54"/>
      <c r="W2460" s="4"/>
    </row>
    <row r="2461" spans="6:23" ht="24" customHeight="1">
      <c r="F2461" s="54"/>
      <c r="G2461" s="53"/>
      <c r="H2461" s="54"/>
      <c r="I2461" s="56" t="s">
        <v>148</v>
      </c>
      <c r="J2461" s="71"/>
      <c r="K2461" s="54"/>
      <c r="W2461" s="4"/>
    </row>
    <row r="2462" spans="6:23" ht="24" customHeight="1">
      <c r="F2462" s="54"/>
      <c r="G2462" s="53"/>
      <c r="H2462" s="54"/>
      <c r="I2462" s="54">
        <f>SUM(I2456:I2460)</f>
        <v>43.22</v>
      </c>
      <c r="J2462" s="71"/>
      <c r="K2462" s="54"/>
      <c r="W2462" s="4"/>
    </row>
    <row r="2463" spans="6:23" ht="24" customHeight="1">
      <c r="F2463" s="54"/>
      <c r="G2463" s="53"/>
      <c r="H2463" s="54"/>
      <c r="I2463" s="54" t="s">
        <v>1716</v>
      </c>
      <c r="J2463" s="71"/>
      <c r="K2463" s="54"/>
      <c r="W2463" s="4"/>
    </row>
    <row r="2464" spans="6:23" ht="24" customHeight="1">
      <c r="F2464" s="54"/>
      <c r="G2464" s="53"/>
      <c r="H2464" s="54"/>
      <c r="I2464" s="54"/>
      <c r="J2464" s="71"/>
      <c r="K2464" s="54"/>
      <c r="W2464" s="4"/>
    </row>
    <row r="2465" spans="6:23" ht="24" customHeight="1">
      <c r="F2465" s="54"/>
      <c r="G2465" s="53"/>
      <c r="H2465" s="54"/>
      <c r="I2465" s="54"/>
      <c r="J2465" s="71"/>
      <c r="K2465" s="54"/>
      <c r="W2465" s="4"/>
    </row>
    <row r="2466" spans="6:23" ht="24" customHeight="1">
      <c r="F2466" s="54">
        <v>43.22</v>
      </c>
      <c r="G2466" s="53" t="s">
        <v>1675</v>
      </c>
      <c r="H2466" s="492" t="s">
        <v>519</v>
      </c>
      <c r="I2466" s="54">
        <f>C660</f>
        <v>70.150000000000006</v>
      </c>
      <c r="J2466" s="71" t="s">
        <v>1675</v>
      </c>
      <c r="K2466" s="54">
        <f>I2466*F2466</f>
        <v>3031.88</v>
      </c>
      <c r="W2466" s="4"/>
    </row>
    <row r="2467" spans="6:23" ht="24" customHeight="1">
      <c r="F2467" s="54">
        <v>0.81</v>
      </c>
      <c r="G2467" s="53" t="s">
        <v>2321</v>
      </c>
      <c r="H2467" s="54" t="s">
        <v>2159</v>
      </c>
      <c r="I2467" s="54">
        <f>C199</f>
        <v>379.9</v>
      </c>
      <c r="J2467" s="71" t="s">
        <v>2321</v>
      </c>
      <c r="K2467" s="54">
        <f>I2467*F2467</f>
        <v>307.72000000000003</v>
      </c>
      <c r="W2467" s="4"/>
    </row>
    <row r="2468" spans="6:23" ht="24" customHeight="1">
      <c r="F2468" s="54">
        <v>0.81</v>
      </c>
      <c r="G2468" s="53" t="s">
        <v>2321</v>
      </c>
      <c r="H2468" s="54" t="s">
        <v>1986</v>
      </c>
      <c r="I2468" s="54">
        <f>D199</f>
        <v>116.55</v>
      </c>
      <c r="J2468" s="71" t="s">
        <v>2321</v>
      </c>
      <c r="K2468" s="54">
        <f>I2468*F2468</f>
        <v>94.41</v>
      </c>
      <c r="W2468" s="4"/>
    </row>
    <row r="2469" spans="6:23" ht="24" customHeight="1">
      <c r="F2469" s="54"/>
      <c r="G2469" s="53"/>
      <c r="H2469" s="54" t="s">
        <v>521</v>
      </c>
      <c r="I2469" s="482">
        <f>46.61</f>
        <v>46.61</v>
      </c>
      <c r="J2469" s="71" t="s">
        <v>454</v>
      </c>
      <c r="K2469" s="54">
        <f>I2469</f>
        <v>46.61</v>
      </c>
      <c r="W2469" s="4"/>
    </row>
    <row r="2470" spans="6:23" ht="24" customHeight="1">
      <c r="F2470" s="54"/>
      <c r="G2470" s="53"/>
      <c r="H2470" s="54"/>
      <c r="I2470" s="54"/>
      <c r="J2470" s="71"/>
      <c r="K2470" s="56" t="s">
        <v>148</v>
      </c>
      <c r="W2470" s="4"/>
    </row>
    <row r="2471" spans="6:23" ht="24" customHeight="1">
      <c r="F2471" s="54"/>
      <c r="G2471" s="53"/>
      <c r="H2471" s="36" t="s">
        <v>522</v>
      </c>
      <c r="I2471" s="54"/>
      <c r="J2471" s="71"/>
      <c r="K2471" s="36">
        <f>SUM(K2466:K2469)</f>
        <v>3480.62</v>
      </c>
      <c r="W2471" s="4"/>
    </row>
    <row r="2472" spans="6:23" ht="24" customHeight="1">
      <c r="F2472" s="54"/>
      <c r="G2472" s="53"/>
      <c r="H2472" s="54">
        <f>0.6*1.35</f>
        <v>0.81</v>
      </c>
      <c r="I2472" s="54"/>
      <c r="J2472" s="71"/>
      <c r="K2472" s="56" t="s">
        <v>148</v>
      </c>
      <c r="W2472" s="4"/>
    </row>
    <row r="2473" spans="6:23" ht="24" customHeight="1">
      <c r="F2473" s="54"/>
      <c r="G2473" s="53"/>
      <c r="H2473" s="36" t="s">
        <v>516</v>
      </c>
      <c r="I2473" s="54"/>
      <c r="J2473" s="71"/>
      <c r="K2473" s="36">
        <f>K2471/H2472</f>
        <v>4297.0600000000004</v>
      </c>
      <c r="W2473" s="4"/>
    </row>
    <row r="2474" spans="6:23" ht="24" customHeight="1">
      <c r="F2474" s="54"/>
      <c r="G2474" s="53"/>
      <c r="H2474" s="54"/>
      <c r="I2474" s="54"/>
      <c r="J2474" s="71"/>
      <c r="K2474" s="54"/>
      <c r="W2474" s="4"/>
    </row>
    <row r="2475" spans="6:23" ht="24" customHeight="1">
      <c r="F2475" s="71" t="s">
        <v>2175</v>
      </c>
      <c r="G2475" s="71"/>
      <c r="H2475" s="71"/>
      <c r="I2475" s="54">
        <v>11.78</v>
      </c>
      <c r="J2475" s="71" t="s">
        <v>363</v>
      </c>
      <c r="K2475" s="54"/>
      <c r="W2475" s="4"/>
    </row>
    <row r="2476" spans="6:23" ht="24" customHeight="1">
      <c r="F2476" s="54" t="s">
        <v>1373</v>
      </c>
      <c r="G2476" s="53"/>
      <c r="H2476" s="54"/>
      <c r="I2476" s="54">
        <v>15.07</v>
      </c>
      <c r="J2476" s="71" t="s">
        <v>363</v>
      </c>
      <c r="K2476" s="54"/>
      <c r="W2476" s="4"/>
    </row>
    <row r="2477" spans="6:23" ht="24" customHeight="1">
      <c r="F2477" s="54" t="s">
        <v>2069</v>
      </c>
      <c r="G2477" s="53"/>
      <c r="H2477" s="54"/>
      <c r="I2477" s="54">
        <v>2.16</v>
      </c>
      <c r="J2477" s="71" t="s">
        <v>363</v>
      </c>
      <c r="K2477" s="54"/>
      <c r="W2477" s="4"/>
    </row>
    <row r="2478" spans="6:23" ht="24" customHeight="1">
      <c r="F2478" s="54" t="s">
        <v>518</v>
      </c>
      <c r="G2478" s="53"/>
      <c r="H2478" s="54"/>
      <c r="I2478" s="54">
        <v>2.16</v>
      </c>
      <c r="J2478" s="71" t="s">
        <v>363</v>
      </c>
      <c r="K2478" s="54"/>
      <c r="W2478" s="4"/>
    </row>
    <row r="2479" spans="6:23" ht="24" customHeight="1">
      <c r="F2479" s="54" t="s">
        <v>550</v>
      </c>
      <c r="G2479" s="53"/>
      <c r="H2479" s="54"/>
      <c r="I2479" s="54">
        <f>1.91-0.08</f>
        <v>1.83</v>
      </c>
      <c r="J2479" s="71"/>
      <c r="K2479" s="54"/>
      <c r="W2479" s="4"/>
    </row>
    <row r="2480" spans="6:23" ht="24" customHeight="1">
      <c r="F2480" s="54"/>
      <c r="G2480" s="53"/>
      <c r="H2480" s="54"/>
      <c r="I2480" s="56" t="s">
        <v>894</v>
      </c>
      <c r="J2480" s="71"/>
      <c r="K2480" s="54"/>
      <c r="W2480" s="4"/>
    </row>
    <row r="2481" spans="6:23" ht="24" customHeight="1">
      <c r="F2481" s="54"/>
      <c r="G2481" s="53"/>
      <c r="H2481" s="54"/>
      <c r="I2481" s="36">
        <f>SUM(I2475:I2479)</f>
        <v>33</v>
      </c>
      <c r="J2481" s="71" t="s">
        <v>363</v>
      </c>
      <c r="K2481" s="54"/>
      <c r="W2481" s="4"/>
    </row>
    <row r="2482" spans="6:23" ht="24" customHeight="1">
      <c r="F2482" s="54"/>
      <c r="G2482" s="53"/>
      <c r="H2482" s="54"/>
      <c r="I2482" s="56" t="s">
        <v>894</v>
      </c>
      <c r="J2482" s="71"/>
      <c r="K2482" s="54"/>
      <c r="W2482" s="4"/>
    </row>
    <row r="2483" spans="6:23" ht="24" customHeight="1">
      <c r="F2483" s="54"/>
      <c r="G2483" s="53"/>
      <c r="H2483" s="54"/>
      <c r="I2483" s="54"/>
      <c r="J2483" s="71"/>
      <c r="K2483" s="54"/>
      <c r="W2483" s="4"/>
    </row>
    <row r="2484" spans="6:23" ht="24" customHeight="1">
      <c r="F2484" s="54"/>
      <c r="G2484" s="53"/>
      <c r="H2484" s="54"/>
      <c r="I2484" s="54"/>
      <c r="J2484" s="71"/>
      <c r="K2484" s="54"/>
      <c r="W2484" s="4"/>
    </row>
    <row r="2485" spans="6:23" ht="24" customHeight="1">
      <c r="F2485" s="54">
        <f>I2481</f>
        <v>33</v>
      </c>
      <c r="G2485" s="53" t="s">
        <v>1675</v>
      </c>
      <c r="H2485" s="54" t="s">
        <v>519</v>
      </c>
      <c r="I2485" s="54">
        <f>I2466</f>
        <v>70.150000000000006</v>
      </c>
      <c r="J2485" s="71" t="s">
        <v>1675</v>
      </c>
      <c r="K2485" s="54">
        <f>I2485*F2485</f>
        <v>2314.9499999999998</v>
      </c>
      <c r="W2485" s="4"/>
    </row>
    <row r="2486" spans="6:23" ht="24" customHeight="1">
      <c r="F2486" s="54">
        <v>0.54</v>
      </c>
      <c r="G2486" s="53" t="s">
        <v>2321</v>
      </c>
      <c r="H2486" s="54" t="s">
        <v>2159</v>
      </c>
      <c r="I2486" s="54">
        <f>I2467</f>
        <v>379.9</v>
      </c>
      <c r="J2486" s="71" t="s">
        <v>2321</v>
      </c>
      <c r="K2486" s="54">
        <f>I2486*F2486</f>
        <v>205.15</v>
      </c>
      <c r="W2486" s="4"/>
    </row>
    <row r="2487" spans="6:23" ht="24" customHeight="1">
      <c r="F2487" s="54">
        <v>0.54</v>
      </c>
      <c r="G2487" s="53" t="s">
        <v>2321</v>
      </c>
      <c r="H2487" s="54" t="str">
        <f>H2468</f>
        <v>Fly proof  Mesh</v>
      </c>
      <c r="I2487" s="54">
        <f>I2468</f>
        <v>116.55</v>
      </c>
      <c r="J2487" s="71" t="s">
        <v>2321</v>
      </c>
      <c r="K2487" s="54">
        <f>I2487*F2487</f>
        <v>62.94</v>
      </c>
      <c r="W2487" s="4"/>
    </row>
    <row r="2488" spans="6:23" ht="24" customHeight="1">
      <c r="F2488" s="54"/>
      <c r="G2488" s="53"/>
      <c r="H2488" s="54" t="s">
        <v>521</v>
      </c>
      <c r="I2488" s="482">
        <v>53.5</v>
      </c>
      <c r="J2488" s="71" t="s">
        <v>454</v>
      </c>
      <c r="K2488" s="54">
        <v>52.8</v>
      </c>
      <c r="W2488" s="4"/>
    </row>
    <row r="2489" spans="6:23" ht="24" customHeight="1">
      <c r="F2489" s="54"/>
      <c r="G2489" s="53"/>
      <c r="H2489" s="54"/>
      <c r="I2489" s="54"/>
      <c r="J2489" s="71"/>
      <c r="K2489" s="56" t="s">
        <v>148</v>
      </c>
      <c r="W2489" s="4"/>
    </row>
    <row r="2490" spans="6:23" ht="24" customHeight="1">
      <c r="F2490" s="54"/>
      <c r="G2490" s="53"/>
      <c r="H2490" s="36" t="s">
        <v>522</v>
      </c>
      <c r="I2490" s="54"/>
      <c r="J2490" s="71"/>
      <c r="K2490" s="36">
        <f>SUM(K2485:K2488)</f>
        <v>2635.84</v>
      </c>
      <c r="W2490" s="4"/>
    </row>
    <row r="2491" spans="6:23" ht="24" customHeight="1">
      <c r="F2491" s="54"/>
      <c r="G2491" s="53"/>
      <c r="H2491" s="54"/>
      <c r="I2491" s="54"/>
      <c r="J2491" s="71"/>
      <c r="K2491" s="56" t="s">
        <v>148</v>
      </c>
      <c r="W2491" s="4"/>
    </row>
    <row r="2492" spans="6:23" ht="24" customHeight="1">
      <c r="F2492" s="54"/>
      <c r="G2492" s="53"/>
      <c r="H2492" s="54"/>
      <c r="I2492" s="36" t="s">
        <v>2849</v>
      </c>
      <c r="J2492" s="71"/>
      <c r="K2492" s="36">
        <f>K2490/0.54</f>
        <v>4881.1899999999996</v>
      </c>
      <c r="W2492" s="4"/>
    </row>
    <row r="2493" spans="6:23" ht="24" customHeight="1">
      <c r="F2493" s="54"/>
      <c r="G2493" s="53"/>
      <c r="H2493" s="54"/>
      <c r="I2493" s="54"/>
      <c r="J2493" s="71"/>
      <c r="K2493" s="54"/>
      <c r="W2493" s="4"/>
    </row>
    <row r="2494" spans="6:23" ht="24" customHeight="1">
      <c r="F2494" s="54"/>
      <c r="G2494" s="53"/>
      <c r="H2494" s="54"/>
      <c r="I2494" s="54"/>
      <c r="J2494" s="71"/>
      <c r="K2494" s="54"/>
      <c r="W2494" s="4"/>
    </row>
    <row r="2495" spans="6:23" ht="24" customHeight="1">
      <c r="F2495" s="54"/>
      <c r="G2495" s="53"/>
      <c r="H2495" s="36" t="s">
        <v>2028</v>
      </c>
      <c r="I2495" s="54"/>
      <c r="J2495" s="71"/>
      <c r="K2495" s="54"/>
      <c r="W2495" s="4"/>
    </row>
    <row r="2496" spans="6:23" ht="24" customHeight="1">
      <c r="F2496" s="54"/>
      <c r="G2496" s="53"/>
      <c r="H2496" s="54"/>
      <c r="I2496" s="54"/>
      <c r="J2496" s="71"/>
      <c r="K2496" s="54"/>
      <c r="W2496" s="4"/>
    </row>
    <row r="2497" spans="6:23" ht="24" customHeight="1">
      <c r="F2497" s="71" t="s">
        <v>1861</v>
      </c>
      <c r="G2497" s="71"/>
      <c r="H2497" s="71"/>
      <c r="I2497" s="54">
        <v>9.42</v>
      </c>
      <c r="J2497" s="71" t="s">
        <v>363</v>
      </c>
      <c r="K2497" s="71"/>
      <c r="W2497" s="4"/>
    </row>
    <row r="2498" spans="6:23" ht="24" customHeight="1">
      <c r="F2498" s="54" t="s">
        <v>1862</v>
      </c>
      <c r="G2498" s="53"/>
      <c r="H2498" s="54"/>
      <c r="I2498" s="54">
        <v>9.42</v>
      </c>
      <c r="J2498" s="71" t="s">
        <v>363</v>
      </c>
      <c r="K2498" s="71"/>
      <c r="W2498" s="4"/>
    </row>
    <row r="2499" spans="6:23" ht="24" customHeight="1">
      <c r="F2499" s="54" t="s">
        <v>72</v>
      </c>
      <c r="G2499" s="53"/>
      <c r="H2499" s="54"/>
      <c r="I2499" s="54">
        <v>1.44</v>
      </c>
      <c r="J2499" s="71" t="s">
        <v>363</v>
      </c>
      <c r="K2499" s="71"/>
      <c r="W2499" s="4"/>
    </row>
    <row r="2500" spans="6:23" ht="24" customHeight="1">
      <c r="F2500" s="54" t="s">
        <v>518</v>
      </c>
      <c r="G2500" s="53"/>
      <c r="H2500" s="54"/>
      <c r="I2500" s="54">
        <v>2.16</v>
      </c>
      <c r="J2500" s="71" t="s">
        <v>363</v>
      </c>
      <c r="K2500" s="71"/>
      <c r="W2500" s="4"/>
    </row>
    <row r="2501" spans="6:23" ht="24" customHeight="1">
      <c r="F2501" s="54" t="s">
        <v>550</v>
      </c>
      <c r="G2501" s="53"/>
      <c r="H2501" s="54"/>
      <c r="I2501" s="54">
        <v>1.56</v>
      </c>
      <c r="J2501" s="71"/>
      <c r="K2501" s="71"/>
      <c r="W2501" s="4"/>
    </row>
    <row r="2502" spans="6:23" ht="24" customHeight="1">
      <c r="F2502" s="54"/>
      <c r="G2502" s="53"/>
      <c r="H2502" s="54"/>
      <c r="I2502" s="56" t="s">
        <v>894</v>
      </c>
      <c r="J2502" s="71"/>
      <c r="K2502" s="71"/>
      <c r="M2502" s="54"/>
      <c r="N2502" s="53"/>
      <c r="O2502" s="36" t="s">
        <v>2647</v>
      </c>
      <c r="P2502" s="54"/>
      <c r="Q2502" s="71"/>
      <c r="R2502" s="54"/>
      <c r="W2502" s="4"/>
    </row>
    <row r="2503" spans="6:23" ht="24" customHeight="1">
      <c r="F2503" s="54"/>
      <c r="G2503" s="53"/>
      <c r="H2503" s="54"/>
      <c r="I2503" s="54">
        <f>SUM(I2497:I2501)</f>
        <v>24</v>
      </c>
      <c r="J2503" s="71" t="s">
        <v>363</v>
      </c>
      <c r="K2503" s="71"/>
      <c r="M2503" s="54"/>
      <c r="N2503" s="53"/>
      <c r="O2503" s="54"/>
      <c r="P2503" s="54"/>
      <c r="Q2503" s="71"/>
      <c r="R2503" s="54"/>
      <c r="W2503" s="4"/>
    </row>
    <row r="2504" spans="6:23" ht="24" customHeight="1">
      <c r="F2504" s="54"/>
      <c r="G2504" s="53"/>
      <c r="H2504" s="54"/>
      <c r="I2504" s="56" t="s">
        <v>894</v>
      </c>
      <c r="J2504" s="71"/>
      <c r="K2504" s="54"/>
      <c r="M2504" s="71" t="s">
        <v>2648</v>
      </c>
      <c r="N2504" s="71"/>
      <c r="O2504" s="71"/>
      <c r="P2504" s="73">
        <f>3.77*3.9</f>
        <v>14.702999999999999</v>
      </c>
      <c r="Q2504" s="71" t="s">
        <v>363</v>
      </c>
      <c r="R2504" s="71"/>
      <c r="W2504" s="4"/>
    </row>
    <row r="2505" spans="6:23" ht="24" customHeight="1">
      <c r="F2505" s="54"/>
      <c r="G2505" s="53"/>
      <c r="H2505" s="54"/>
      <c r="I2505" s="54"/>
      <c r="J2505" s="71"/>
      <c r="K2505" s="54"/>
      <c r="M2505" s="54" t="s">
        <v>2649</v>
      </c>
      <c r="N2505" s="53"/>
      <c r="O2505" s="54"/>
      <c r="P2505" s="54">
        <f>12*0.6*3.14</f>
        <v>22.61</v>
      </c>
      <c r="Q2505" s="71" t="s">
        <v>363</v>
      </c>
      <c r="R2505" s="71"/>
      <c r="W2505" s="4"/>
    </row>
    <row r="2506" spans="6:23" ht="24" customHeight="1">
      <c r="F2506" s="54"/>
      <c r="G2506" s="53"/>
      <c r="H2506" s="54"/>
      <c r="I2506" s="54"/>
      <c r="J2506" s="71"/>
      <c r="K2506" s="54"/>
      <c r="M2506" s="54" t="s">
        <v>3299</v>
      </c>
      <c r="N2506" s="53"/>
      <c r="O2506" s="54"/>
      <c r="P2506" s="54">
        <f>2*1.285*1.2</f>
        <v>3.08</v>
      </c>
      <c r="Q2506" s="71" t="s">
        <v>363</v>
      </c>
      <c r="R2506" s="71"/>
      <c r="W2506" s="4"/>
    </row>
    <row r="2507" spans="6:23" ht="24" customHeight="1">
      <c r="F2507" s="54">
        <v>24</v>
      </c>
      <c r="G2507" s="53" t="s">
        <v>1675</v>
      </c>
      <c r="H2507" s="54" t="s">
        <v>519</v>
      </c>
      <c r="I2507" s="54">
        <f>I2485</f>
        <v>70.150000000000006</v>
      </c>
      <c r="J2507" s="71" t="s">
        <v>1675</v>
      </c>
      <c r="K2507" s="54">
        <f>I2507*F2507</f>
        <v>1683.6</v>
      </c>
      <c r="M2507" s="54" t="s">
        <v>518</v>
      </c>
      <c r="N2507" s="53"/>
      <c r="O2507" s="54"/>
      <c r="P2507" s="54">
        <f>3*0.6*1.2</f>
        <v>2.16</v>
      </c>
      <c r="Q2507" s="71" t="s">
        <v>363</v>
      </c>
      <c r="R2507" s="71"/>
      <c r="W2507" s="4"/>
    </row>
    <row r="2508" spans="6:23" ht="24" customHeight="1">
      <c r="F2508" s="54">
        <v>0.36</v>
      </c>
      <c r="G2508" s="53" t="s">
        <v>2321</v>
      </c>
      <c r="H2508" s="54" t="s">
        <v>2159</v>
      </c>
      <c r="I2508" s="54">
        <f>I2486</f>
        <v>379.9</v>
      </c>
      <c r="J2508" s="71" t="s">
        <v>2321</v>
      </c>
      <c r="K2508" s="54">
        <f>I2508*F2508</f>
        <v>136.76</v>
      </c>
      <c r="M2508" s="54" t="s">
        <v>550</v>
      </c>
      <c r="N2508" s="53"/>
      <c r="O2508" s="54"/>
      <c r="P2508" s="54">
        <v>0.16</v>
      </c>
      <c r="Q2508" s="71"/>
      <c r="R2508" s="71"/>
      <c r="W2508" s="4"/>
    </row>
    <row r="2509" spans="6:23" ht="24" customHeight="1">
      <c r="F2509" s="54">
        <v>0.36</v>
      </c>
      <c r="G2509" s="53" t="s">
        <v>2321</v>
      </c>
      <c r="H2509" s="54" t="s">
        <v>520</v>
      </c>
      <c r="I2509" s="54">
        <f>C198</f>
        <v>40.65</v>
      </c>
      <c r="J2509" s="71" t="s">
        <v>2321</v>
      </c>
      <c r="K2509" s="54">
        <f>I2509*F2509</f>
        <v>14.63</v>
      </c>
      <c r="M2509" s="54"/>
      <c r="N2509" s="53"/>
      <c r="O2509" s="54"/>
      <c r="P2509" s="56" t="s">
        <v>894</v>
      </c>
      <c r="Q2509" s="71"/>
      <c r="R2509" s="71"/>
      <c r="W2509" s="4"/>
    </row>
    <row r="2510" spans="6:23" ht="24" customHeight="1">
      <c r="F2510" s="54"/>
      <c r="G2510" s="53"/>
      <c r="H2510" s="54" t="s">
        <v>580</v>
      </c>
      <c r="I2510" s="494">
        <v>28.34</v>
      </c>
      <c r="J2510" s="71" t="s">
        <v>454</v>
      </c>
      <c r="K2510" s="54">
        <f>28.14</f>
        <v>28.14</v>
      </c>
      <c r="M2510" s="54"/>
      <c r="N2510" s="53"/>
      <c r="O2510" s="54"/>
      <c r="P2510" s="75">
        <f>SUM(P2504:P2508)</f>
        <v>42.713000000000001</v>
      </c>
      <c r="Q2510" s="71" t="s">
        <v>363</v>
      </c>
      <c r="R2510" s="71">
        <f>42.55-42.713</f>
        <v>-0.16</v>
      </c>
      <c r="W2510" s="4"/>
    </row>
    <row r="2511" spans="6:23" ht="24" customHeight="1">
      <c r="F2511" s="54"/>
      <c r="G2511" s="53"/>
      <c r="H2511" s="54"/>
      <c r="I2511" s="54"/>
      <c r="J2511" s="71"/>
      <c r="K2511" s="56" t="s">
        <v>148</v>
      </c>
      <c r="M2511" s="54"/>
      <c r="N2511" s="53"/>
      <c r="O2511" s="54"/>
      <c r="P2511" s="56" t="s">
        <v>894</v>
      </c>
      <c r="Q2511" s="71"/>
      <c r="R2511" s="54"/>
      <c r="W2511" s="4"/>
    </row>
    <row r="2512" spans="6:23" ht="24" customHeight="1">
      <c r="F2512" s="54"/>
      <c r="G2512" s="53"/>
      <c r="H2512" s="36" t="s">
        <v>522</v>
      </c>
      <c r="I2512" s="54"/>
      <c r="J2512" s="71"/>
      <c r="K2512" s="36">
        <f>SUM(K2507:K2510)</f>
        <v>1863.13</v>
      </c>
      <c r="M2512" s="54"/>
      <c r="N2512" s="53"/>
      <c r="O2512" s="54"/>
      <c r="P2512" s="54"/>
      <c r="Q2512" s="71"/>
      <c r="R2512" s="54"/>
      <c r="W2512" s="4"/>
    </row>
    <row r="2513" spans="6:23" ht="24" customHeight="1">
      <c r="F2513" s="54"/>
      <c r="G2513" s="53"/>
      <c r="H2513" s="54"/>
      <c r="I2513" s="54"/>
      <c r="J2513" s="71"/>
      <c r="K2513" s="56" t="s">
        <v>148</v>
      </c>
      <c r="M2513" s="54"/>
      <c r="N2513" s="53"/>
      <c r="O2513" s="54"/>
      <c r="P2513" s="54"/>
      <c r="Q2513" s="71"/>
      <c r="R2513" s="54"/>
      <c r="W2513" s="4"/>
    </row>
    <row r="2514" spans="6:23" ht="24" customHeight="1">
      <c r="F2514" s="54"/>
      <c r="G2514" s="53"/>
      <c r="H2514" s="54"/>
      <c r="I2514" s="54"/>
      <c r="J2514" s="71"/>
      <c r="K2514" s="54">
        <f>0.6*0.6</f>
        <v>0.36</v>
      </c>
      <c r="M2514" s="73">
        <f>P2510</f>
        <v>42.713000000000001</v>
      </c>
      <c r="N2514" s="53" t="s">
        <v>1675</v>
      </c>
      <c r="O2514" s="54" t="s">
        <v>519</v>
      </c>
      <c r="P2514" s="54">
        <f>I2507</f>
        <v>70.150000000000006</v>
      </c>
      <c r="Q2514" s="71" t="s">
        <v>1675</v>
      </c>
      <c r="R2514" s="54">
        <f>P2514*M2514</f>
        <v>2996.32</v>
      </c>
      <c r="W2514" s="4"/>
    </row>
    <row r="2515" spans="6:23" ht="24" customHeight="1">
      <c r="F2515" s="54"/>
      <c r="G2515" s="53"/>
      <c r="H2515" s="36" t="s">
        <v>1757</v>
      </c>
      <c r="I2515" s="54"/>
      <c r="J2515" s="71"/>
      <c r="K2515" s="54">
        <f>K2512/K2514</f>
        <v>5175.3599999999997</v>
      </c>
      <c r="M2515" s="54">
        <v>0.77</v>
      </c>
      <c r="N2515" s="53" t="s">
        <v>2321</v>
      </c>
      <c r="O2515" s="54" t="s">
        <v>2159</v>
      </c>
      <c r="P2515" s="54">
        <f>I2508</f>
        <v>379.9</v>
      </c>
      <c r="Q2515" s="71" t="s">
        <v>2321</v>
      </c>
      <c r="R2515" s="54">
        <f>P2515*M2515</f>
        <v>292.52</v>
      </c>
      <c r="W2515" s="4"/>
    </row>
    <row r="2516" spans="6:23" ht="24" customHeight="1">
      <c r="F2516" s="54"/>
      <c r="G2516" s="53"/>
      <c r="H2516" s="54"/>
      <c r="I2516" s="54"/>
      <c r="J2516" s="71"/>
      <c r="K2516" s="54"/>
      <c r="M2516" s="54">
        <v>0.77</v>
      </c>
      <c r="N2516" s="53" t="s">
        <v>2321</v>
      </c>
      <c r="O2516" s="54" t="s">
        <v>520</v>
      </c>
      <c r="P2516" s="54">
        <f>I2509</f>
        <v>40.65</v>
      </c>
      <c r="Q2516" s="71" t="s">
        <v>2321</v>
      </c>
      <c r="R2516" s="54">
        <f>P2516*M2516</f>
        <v>31.3</v>
      </c>
      <c r="W2516" s="4"/>
    </row>
    <row r="2517" spans="6:23" ht="24" customHeight="1">
      <c r="F2517" s="36" t="s">
        <v>443</v>
      </c>
      <c r="G2517" s="72"/>
      <c r="H2517" s="54"/>
      <c r="I2517" s="54"/>
      <c r="J2517" s="71"/>
      <c r="K2517" s="54"/>
      <c r="M2517" s="54"/>
      <c r="N2517" s="53"/>
      <c r="O2517" s="54" t="s">
        <v>580</v>
      </c>
      <c r="P2517" s="54">
        <f>I2510</f>
        <v>28.34</v>
      </c>
      <c r="Q2517" s="71" t="s">
        <v>454</v>
      </c>
      <c r="R2517" s="54">
        <f>28.34+0.11</f>
        <v>28.45</v>
      </c>
      <c r="W2517" s="4"/>
    </row>
    <row r="2518" spans="6:23" ht="24" customHeight="1">
      <c r="F2518" s="54"/>
      <c r="G2518" s="53"/>
      <c r="H2518" s="54"/>
      <c r="I2518" s="54"/>
      <c r="J2518" s="71"/>
      <c r="K2518" s="54"/>
      <c r="M2518" s="54"/>
      <c r="N2518" s="53"/>
      <c r="O2518" s="54"/>
      <c r="P2518" s="54"/>
      <c r="Q2518" s="71"/>
      <c r="R2518" s="56" t="s">
        <v>148</v>
      </c>
      <c r="W2518" s="4"/>
    </row>
    <row r="2519" spans="6:23" ht="24" customHeight="1">
      <c r="F2519" s="54" t="s">
        <v>810</v>
      </c>
      <c r="G2519" s="53"/>
      <c r="H2519" s="54"/>
      <c r="I2519" s="54">
        <v>3.93</v>
      </c>
      <c r="J2519" s="71" t="s">
        <v>1675</v>
      </c>
      <c r="K2519" s="54"/>
      <c r="M2519" s="54"/>
      <c r="N2519" s="53"/>
      <c r="O2519" s="36" t="s">
        <v>522</v>
      </c>
      <c r="P2519" s="54"/>
      <c r="Q2519" s="71"/>
      <c r="R2519" s="36">
        <f>SUM(R2514:R2517)</f>
        <v>3348.59</v>
      </c>
      <c r="W2519" s="4"/>
    </row>
    <row r="2520" spans="6:23" ht="24" customHeight="1">
      <c r="F2520" s="54" t="s">
        <v>2269</v>
      </c>
      <c r="G2520" s="53"/>
      <c r="H2520" s="54"/>
      <c r="I2520" s="54">
        <v>3.14</v>
      </c>
      <c r="J2520" s="71" t="s">
        <v>1675</v>
      </c>
      <c r="K2520" s="54"/>
      <c r="M2520" s="54"/>
      <c r="N2520" s="53"/>
      <c r="O2520" s="54"/>
      <c r="P2520" s="54"/>
      <c r="Q2520" s="71"/>
      <c r="R2520" s="56" t="s">
        <v>148</v>
      </c>
      <c r="W2520" s="4"/>
    </row>
    <row r="2521" spans="6:23" ht="24" customHeight="1">
      <c r="F2521" s="54" t="s">
        <v>212</v>
      </c>
      <c r="G2521" s="53"/>
      <c r="H2521" s="54"/>
      <c r="I2521" s="54">
        <v>1.18</v>
      </c>
      <c r="J2521" s="71" t="s">
        <v>1675</v>
      </c>
      <c r="K2521" s="54"/>
      <c r="M2521" s="54"/>
      <c r="N2521" s="53"/>
      <c r="O2521" s="91" t="s">
        <v>2849</v>
      </c>
      <c r="P2521" s="54"/>
      <c r="Q2521" s="71"/>
      <c r="R2521" s="36">
        <f>R2519/M2515</f>
        <v>4348.82</v>
      </c>
      <c r="W2521" s="4"/>
    </row>
    <row r="2522" spans="6:23" ht="24" customHeight="1">
      <c r="F2522" s="54"/>
      <c r="G2522" s="53"/>
      <c r="H2522" s="54"/>
      <c r="I2522" s="54"/>
      <c r="J2522" s="71"/>
      <c r="K2522" s="54"/>
      <c r="N2522">
        <f>1.285*0.6</f>
        <v>0.77</v>
      </c>
      <c r="W2522" s="4"/>
    </row>
    <row r="2523" spans="6:23" ht="24" customHeight="1">
      <c r="F2523" s="54"/>
      <c r="G2523" s="53"/>
      <c r="H2523" s="54"/>
      <c r="I2523" s="54"/>
      <c r="J2523" s="71"/>
      <c r="K2523" s="54"/>
      <c r="W2523" s="4"/>
    </row>
    <row r="2524" spans="6:23" ht="24" customHeight="1">
      <c r="F2524" s="54"/>
      <c r="G2524" s="53"/>
      <c r="H2524" s="36" t="s">
        <v>1757</v>
      </c>
      <c r="I2524" s="54"/>
      <c r="J2524" s="71"/>
      <c r="K2524" s="54"/>
      <c r="W2524" s="4"/>
    </row>
    <row r="2525" spans="6:23" ht="24" customHeight="1">
      <c r="F2525" s="54"/>
      <c r="G2525" s="53"/>
      <c r="H2525" s="54"/>
      <c r="I2525" s="54"/>
      <c r="J2525" s="71"/>
      <c r="K2525" s="54"/>
      <c r="W2525" s="4"/>
    </row>
    <row r="2526" spans="6:23" ht="24" customHeight="1">
      <c r="F2526" s="54"/>
      <c r="G2526" s="53"/>
      <c r="H2526" s="54"/>
      <c r="I2526" s="54"/>
      <c r="J2526" s="71"/>
      <c r="K2526" s="54"/>
      <c r="W2526" s="4"/>
    </row>
    <row r="2527" spans="6:23" ht="24" customHeight="1">
      <c r="F2527" s="54" t="s">
        <v>1494</v>
      </c>
      <c r="G2527" s="53"/>
      <c r="H2527" s="54"/>
      <c r="I2527" s="54">
        <v>24.34</v>
      </c>
      <c r="J2527" s="71" t="s">
        <v>1675</v>
      </c>
      <c r="K2527" s="54"/>
      <c r="W2527" s="4"/>
    </row>
    <row r="2528" spans="6:23" ht="24" customHeight="1">
      <c r="F2528" s="54" t="s">
        <v>112</v>
      </c>
      <c r="G2528" s="53"/>
      <c r="H2528" s="54"/>
      <c r="I2528" s="54">
        <v>11.78</v>
      </c>
      <c r="J2528" s="71" t="s">
        <v>1675</v>
      </c>
      <c r="K2528" s="54"/>
      <c r="W2528" s="4"/>
    </row>
    <row r="2529" spans="6:23" ht="24" customHeight="1">
      <c r="F2529" s="54" t="s">
        <v>583</v>
      </c>
      <c r="G2529" s="53"/>
      <c r="H2529" s="54"/>
      <c r="I2529" s="54">
        <v>59.35</v>
      </c>
      <c r="J2529" s="71" t="s">
        <v>1675</v>
      </c>
      <c r="K2529" s="54"/>
      <c r="W2529" s="4"/>
    </row>
    <row r="2530" spans="6:23" ht="24" customHeight="1">
      <c r="F2530" s="54" t="s">
        <v>584</v>
      </c>
      <c r="G2530" s="53"/>
      <c r="H2530" s="54"/>
      <c r="I2530" s="54">
        <v>5.04</v>
      </c>
      <c r="J2530" s="71" t="s">
        <v>1675</v>
      </c>
      <c r="K2530" s="54"/>
      <c r="W2530" s="4"/>
    </row>
    <row r="2531" spans="6:23" ht="24" customHeight="1">
      <c r="F2531" s="54" t="s">
        <v>585</v>
      </c>
      <c r="G2531" s="53"/>
      <c r="H2531" s="54"/>
      <c r="I2531" s="54">
        <v>4.8</v>
      </c>
      <c r="J2531" s="71" t="s">
        <v>1675</v>
      </c>
      <c r="K2531" s="54"/>
      <c r="W2531" s="4"/>
    </row>
    <row r="2532" spans="6:23" ht="24" customHeight="1">
      <c r="F2532" s="54" t="s">
        <v>586</v>
      </c>
      <c r="G2532" s="53"/>
      <c r="H2532" s="54"/>
      <c r="I2532" s="54">
        <v>2.69</v>
      </c>
      <c r="J2532" s="71"/>
      <c r="K2532" s="54"/>
      <c r="W2532" s="4"/>
    </row>
    <row r="2533" spans="6:23" ht="24" customHeight="1">
      <c r="F2533" s="54"/>
      <c r="G2533" s="53"/>
      <c r="H2533" s="54"/>
      <c r="I2533" s="56" t="s">
        <v>894</v>
      </c>
      <c r="J2533" s="71"/>
      <c r="K2533" s="54"/>
      <c r="W2533" s="4"/>
    </row>
    <row r="2534" spans="6:23" ht="24" customHeight="1">
      <c r="F2534" s="54"/>
      <c r="G2534" s="53"/>
      <c r="H2534" s="54"/>
      <c r="I2534" s="36">
        <f>SUM(I2527:I2532)</f>
        <v>108</v>
      </c>
      <c r="J2534" s="71" t="s">
        <v>1675</v>
      </c>
      <c r="K2534" s="54"/>
      <c r="W2534" s="4"/>
    </row>
    <row r="2535" spans="6:23" ht="24" customHeight="1">
      <c r="F2535" s="54"/>
      <c r="G2535" s="53"/>
      <c r="H2535" s="54"/>
      <c r="I2535" s="56" t="s">
        <v>894</v>
      </c>
      <c r="J2535" s="71"/>
      <c r="K2535" s="54"/>
      <c r="W2535" s="4"/>
    </row>
    <row r="2536" spans="6:23" ht="24" customHeight="1">
      <c r="F2536" s="54"/>
      <c r="G2536" s="53"/>
      <c r="H2536" s="54"/>
      <c r="I2536" s="54"/>
      <c r="J2536" s="71"/>
      <c r="K2536" s="54"/>
      <c r="L2536" t="s">
        <v>1727</v>
      </c>
      <c r="W2536" s="4"/>
    </row>
    <row r="2537" spans="6:23" ht="24" customHeight="1">
      <c r="F2537" s="54">
        <v>108</v>
      </c>
      <c r="G2537" s="53" t="s">
        <v>1675</v>
      </c>
      <c r="H2537" s="54" t="s">
        <v>587</v>
      </c>
      <c r="I2537" s="54">
        <f>I2466</f>
        <v>70.150000000000006</v>
      </c>
      <c r="J2537" s="71" t="s">
        <v>1675</v>
      </c>
      <c r="K2537" s="54">
        <f>F2537*I2537</f>
        <v>7576.2</v>
      </c>
      <c r="W2537" s="4"/>
    </row>
    <row r="2538" spans="6:23" ht="24" customHeight="1">
      <c r="F2538" s="54">
        <v>2.1</v>
      </c>
      <c r="G2538" s="53" t="s">
        <v>2321</v>
      </c>
      <c r="H2538" s="54" t="s">
        <v>2159</v>
      </c>
      <c r="I2538" s="54">
        <f>I2467</f>
        <v>379.9</v>
      </c>
      <c r="J2538" s="71" t="s">
        <v>2321</v>
      </c>
      <c r="K2538" s="54">
        <f>F2538*I2538</f>
        <v>797.79</v>
      </c>
      <c r="L2538" s="50">
        <v>42.713000000000001</v>
      </c>
      <c r="W2538" s="4"/>
    </row>
    <row r="2539" spans="6:23" ht="24" customHeight="1">
      <c r="F2539" s="54">
        <v>2.1</v>
      </c>
      <c r="G2539" s="53" t="s">
        <v>2321</v>
      </c>
      <c r="H2539" s="54" t="s">
        <v>1987</v>
      </c>
      <c r="I2539" s="54">
        <f>I2468</f>
        <v>116.55</v>
      </c>
      <c r="J2539" s="71" t="s">
        <v>2321</v>
      </c>
      <c r="K2539" s="54">
        <f>F2539*I2539</f>
        <v>244.76</v>
      </c>
      <c r="L2539">
        <v>0.77</v>
      </c>
      <c r="W2539" s="4"/>
    </row>
    <row r="2540" spans="6:23" ht="24" customHeight="1">
      <c r="F2540" s="54"/>
      <c r="G2540" s="53"/>
      <c r="H2540" s="54" t="s">
        <v>125</v>
      </c>
      <c r="I2540" s="54">
        <v>267.10000000000002</v>
      </c>
      <c r="J2540" s="71" t="s">
        <v>454</v>
      </c>
      <c r="K2540" s="54">
        <f>I2540</f>
        <v>267.10000000000002</v>
      </c>
      <c r="L2540">
        <v>0.77</v>
      </c>
      <c r="W2540" s="4"/>
    </row>
    <row r="2541" spans="6:23" ht="24" customHeight="1">
      <c r="F2541" s="54"/>
      <c r="G2541" s="53"/>
      <c r="H2541" s="54"/>
      <c r="I2541" s="54"/>
      <c r="J2541" s="71"/>
      <c r="K2541" s="56" t="s">
        <v>148</v>
      </c>
      <c r="W2541" s="4"/>
    </row>
    <row r="2542" spans="6:23" ht="24" customHeight="1">
      <c r="F2542" s="54"/>
      <c r="G2542" s="53"/>
      <c r="H2542" s="54"/>
      <c r="I2542" s="54"/>
      <c r="J2542" s="71"/>
      <c r="K2542" s="54">
        <f>SUM(K2537:K2540)</f>
        <v>8885.85</v>
      </c>
      <c r="W2542" s="4"/>
    </row>
    <row r="2543" spans="6:23" ht="24" customHeight="1">
      <c r="F2543" s="54"/>
      <c r="G2543" s="53"/>
      <c r="H2543" s="54" t="s">
        <v>126</v>
      </c>
      <c r="I2543" s="54">
        <v>500</v>
      </c>
      <c r="J2543" s="71" t="s">
        <v>454</v>
      </c>
      <c r="K2543" s="54">
        <f>I2543</f>
        <v>500</v>
      </c>
      <c r="W2543" s="4"/>
    </row>
    <row r="2544" spans="6:23" ht="24" customHeight="1">
      <c r="F2544" s="54"/>
      <c r="G2544" s="53"/>
      <c r="H2544" s="54"/>
      <c r="I2544" s="54"/>
      <c r="J2544" s="71"/>
      <c r="K2544" s="56" t="s">
        <v>148</v>
      </c>
      <c r="W2544" s="4"/>
    </row>
    <row r="2545" spans="6:23" ht="24" customHeight="1">
      <c r="F2545" s="54"/>
      <c r="G2545" s="53"/>
      <c r="H2545" s="36" t="s">
        <v>127</v>
      </c>
      <c r="I2545" s="54"/>
      <c r="J2545" s="71"/>
      <c r="K2545" s="36">
        <f>SUM(K2542:K2543)</f>
        <v>9385.85</v>
      </c>
      <c r="W2545" s="4"/>
    </row>
    <row r="2546" spans="6:23" ht="24" customHeight="1">
      <c r="F2546" s="54"/>
      <c r="G2546" s="53"/>
      <c r="H2546" s="54"/>
      <c r="I2546" s="54"/>
      <c r="J2546" s="71"/>
      <c r="K2546" s="56" t="s">
        <v>148</v>
      </c>
      <c r="W2546" s="4"/>
    </row>
    <row r="2547" spans="6:23" ht="24" customHeight="1">
      <c r="F2547" s="54"/>
      <c r="G2547" s="53"/>
      <c r="H2547" s="54"/>
      <c r="I2547" s="54"/>
      <c r="J2547" s="71"/>
      <c r="K2547" s="54"/>
      <c r="W2547" s="4"/>
    </row>
    <row r="2548" spans="6:23" ht="24" customHeight="1">
      <c r="F2548" s="54"/>
      <c r="G2548" s="53"/>
      <c r="H2548" s="54"/>
      <c r="I2548" s="54"/>
      <c r="J2548" s="71"/>
      <c r="K2548" s="54">
        <f>8054-K2545</f>
        <v>-1331.85</v>
      </c>
      <c r="W2548" s="4"/>
    </row>
    <row r="2549" spans="6:23" ht="24" customHeight="1">
      <c r="F2549" s="54"/>
      <c r="G2549" s="53"/>
      <c r="H2549" s="54"/>
      <c r="I2549" s="54"/>
      <c r="J2549" s="71"/>
      <c r="K2549" s="54"/>
      <c r="W2549" s="4"/>
    </row>
    <row r="2550" spans="6:23" ht="24" customHeight="1">
      <c r="F2550" s="54"/>
      <c r="G2550" s="53"/>
      <c r="H2550" s="36" t="s">
        <v>13</v>
      </c>
      <c r="I2550" s="54"/>
      <c r="J2550" s="71"/>
      <c r="K2550" s="54"/>
      <c r="W2550" s="4"/>
    </row>
    <row r="2551" spans="6:23" ht="24" customHeight="1">
      <c r="F2551" s="54"/>
      <c r="G2551" s="53"/>
      <c r="H2551" s="54"/>
      <c r="I2551" s="54"/>
      <c r="J2551" s="71"/>
      <c r="K2551" s="54"/>
      <c r="W2551" s="4"/>
    </row>
    <row r="2552" spans="6:23" ht="24" customHeight="1">
      <c r="F2552" s="36" t="s">
        <v>443</v>
      </c>
      <c r="G2552" s="72"/>
      <c r="H2552" s="54"/>
      <c r="I2552" s="54"/>
      <c r="J2552" s="71"/>
      <c r="K2552" s="54"/>
      <c r="W2552" s="4"/>
    </row>
    <row r="2553" spans="6:23" ht="24" customHeight="1">
      <c r="F2553" s="54"/>
      <c r="G2553" s="53"/>
      <c r="H2553" s="54"/>
      <c r="I2553" s="54"/>
      <c r="J2553" s="71"/>
      <c r="K2553" s="54"/>
      <c r="W2553" s="4"/>
    </row>
    <row r="2554" spans="6:23" ht="24" customHeight="1">
      <c r="F2554" s="54" t="s">
        <v>830</v>
      </c>
      <c r="G2554" s="53"/>
      <c r="H2554" s="54"/>
      <c r="I2554" s="73">
        <v>2.944</v>
      </c>
      <c r="J2554" s="71" t="s">
        <v>1675</v>
      </c>
      <c r="K2554" s="54"/>
      <c r="W2554" s="4"/>
    </row>
    <row r="2555" spans="6:23" ht="24" customHeight="1">
      <c r="F2555" s="54" t="s">
        <v>1286</v>
      </c>
      <c r="G2555" s="53"/>
      <c r="H2555" s="54"/>
      <c r="I2555" s="73">
        <v>2.355</v>
      </c>
      <c r="J2555" s="71" t="s">
        <v>1675</v>
      </c>
      <c r="K2555" s="54"/>
      <c r="W2555" s="4"/>
    </row>
    <row r="2556" spans="6:23" ht="24" customHeight="1">
      <c r="F2556" s="54" t="s">
        <v>1259</v>
      </c>
      <c r="G2556" s="53"/>
      <c r="H2556" s="54"/>
      <c r="I2556" s="73">
        <v>0.88300000000000001</v>
      </c>
      <c r="J2556" s="71" t="s">
        <v>1675</v>
      </c>
      <c r="K2556" s="54"/>
      <c r="W2556" s="4"/>
    </row>
    <row r="2557" spans="6:23" ht="24" customHeight="1">
      <c r="F2557" s="54"/>
      <c r="G2557" s="53"/>
      <c r="H2557" s="54"/>
      <c r="I2557" s="54"/>
      <c r="J2557" s="71"/>
      <c r="K2557" s="54"/>
      <c r="W2557" s="4"/>
    </row>
    <row r="2558" spans="6:23" ht="24" customHeight="1">
      <c r="F2558" s="54"/>
      <c r="G2558" s="53"/>
      <c r="H2558" s="54"/>
      <c r="I2558" s="54"/>
      <c r="J2558" s="71"/>
      <c r="K2558" s="54"/>
      <c r="W2558" s="4"/>
    </row>
    <row r="2559" spans="6:23" ht="24" customHeight="1">
      <c r="F2559" s="54"/>
      <c r="G2559" s="53"/>
      <c r="H2559" s="36" t="s">
        <v>13</v>
      </c>
      <c r="I2559" s="54"/>
      <c r="J2559" s="71"/>
      <c r="K2559" s="54"/>
      <c r="W2559" s="4"/>
    </row>
    <row r="2560" spans="6:23" ht="24" customHeight="1">
      <c r="F2560" s="54"/>
      <c r="G2560" s="53"/>
      <c r="H2560" s="54"/>
      <c r="I2560" s="54"/>
      <c r="J2560" s="71"/>
      <c r="K2560" s="54"/>
      <c r="W2560" s="4"/>
    </row>
    <row r="2561" spans="6:23" ht="24" customHeight="1">
      <c r="F2561" s="54"/>
      <c r="G2561" s="53"/>
      <c r="H2561" s="54"/>
      <c r="I2561" s="54"/>
      <c r="J2561" s="71"/>
      <c r="K2561" s="54"/>
      <c r="M2561" s="54"/>
      <c r="N2561" s="393">
        <v>24.1</v>
      </c>
      <c r="O2561" s="36" t="s">
        <v>2647</v>
      </c>
      <c r="P2561" s="54"/>
      <c r="Q2561" s="71"/>
      <c r="R2561" s="54"/>
      <c r="W2561" s="4"/>
    </row>
    <row r="2562" spans="6:23" ht="24" customHeight="1">
      <c r="F2562" s="54" t="s">
        <v>1245</v>
      </c>
      <c r="G2562" s="53"/>
      <c r="H2562" s="54"/>
      <c r="I2562" s="54">
        <v>16.38</v>
      </c>
      <c r="J2562" s="71" t="s">
        <v>1675</v>
      </c>
      <c r="K2562" s="54"/>
      <c r="M2562" s="54"/>
      <c r="N2562" s="394" t="s">
        <v>2090</v>
      </c>
      <c r="O2562" s="395"/>
      <c r="P2562" s="54"/>
      <c r="Q2562" s="71"/>
      <c r="R2562" s="54"/>
      <c r="W2562" s="4"/>
    </row>
    <row r="2563" spans="6:23" ht="24" customHeight="1">
      <c r="F2563" s="54" t="s">
        <v>1252</v>
      </c>
      <c r="G2563" s="53"/>
      <c r="H2563" s="54"/>
      <c r="I2563" s="54">
        <v>8.7799999999999994</v>
      </c>
      <c r="J2563" s="71" t="s">
        <v>1675</v>
      </c>
      <c r="K2563" s="54"/>
      <c r="M2563" s="71" t="s">
        <v>2495</v>
      </c>
      <c r="N2563" s="71"/>
      <c r="O2563" s="71"/>
      <c r="P2563" s="54">
        <v>14.8</v>
      </c>
      <c r="Q2563" s="71" t="s">
        <v>363</v>
      </c>
      <c r="R2563" s="54"/>
      <c r="W2563" s="4"/>
    </row>
    <row r="2564" spans="6:23" ht="24" customHeight="1">
      <c r="F2564" s="54" t="s">
        <v>1633</v>
      </c>
      <c r="G2564" s="53"/>
      <c r="H2564" s="54"/>
      <c r="I2564" s="54">
        <v>37.67</v>
      </c>
      <c r="J2564" s="71" t="s">
        <v>1675</v>
      </c>
      <c r="K2564" s="54"/>
      <c r="M2564" s="54" t="s">
        <v>217</v>
      </c>
      <c r="N2564" s="53"/>
      <c r="O2564" s="54"/>
      <c r="P2564" s="54">
        <v>22.61</v>
      </c>
      <c r="Q2564" s="71" t="s">
        <v>363</v>
      </c>
      <c r="R2564" s="54"/>
      <c r="W2564" s="4"/>
    </row>
    <row r="2565" spans="6:23" ht="24" customHeight="1">
      <c r="F2565" s="54" t="s">
        <v>1691</v>
      </c>
      <c r="G2565" s="53"/>
      <c r="H2565" s="54"/>
      <c r="I2565" s="54">
        <v>3.24</v>
      </c>
      <c r="J2565" s="71" t="s">
        <v>1675</v>
      </c>
      <c r="K2565" s="54"/>
      <c r="M2565" s="54" t="s">
        <v>517</v>
      </c>
      <c r="N2565" s="53"/>
      <c r="O2565" s="54"/>
      <c r="P2565" s="54">
        <v>3.24</v>
      </c>
      <c r="Q2565" s="71" t="s">
        <v>363</v>
      </c>
      <c r="R2565" s="54"/>
      <c r="W2565" s="4"/>
    </row>
    <row r="2566" spans="6:23" ht="24" customHeight="1">
      <c r="F2566" s="54" t="s">
        <v>437</v>
      </c>
      <c r="G2566" s="53"/>
      <c r="H2566" s="54"/>
      <c r="I2566" s="54">
        <v>3.6</v>
      </c>
      <c r="J2566" s="71" t="s">
        <v>1675</v>
      </c>
      <c r="K2566" s="54"/>
      <c r="M2566" s="54" t="s">
        <v>518</v>
      </c>
      <c r="N2566" s="53"/>
      <c r="O2566" s="54"/>
      <c r="P2566" s="54">
        <v>2.16</v>
      </c>
      <c r="Q2566" s="71" t="s">
        <v>363</v>
      </c>
      <c r="R2566" s="54"/>
      <c r="W2566" s="4"/>
    </row>
    <row r="2567" spans="6:23" ht="24" customHeight="1">
      <c r="F2567" s="54" t="s">
        <v>586</v>
      </c>
      <c r="G2567" s="53"/>
      <c r="H2567" s="54"/>
      <c r="I2567" s="54">
        <v>2.88</v>
      </c>
      <c r="J2567" s="71"/>
      <c r="K2567" s="54"/>
      <c r="M2567" s="54"/>
      <c r="N2567" s="53"/>
      <c r="O2567" s="54"/>
      <c r="P2567" s="54"/>
      <c r="Q2567" s="71"/>
      <c r="R2567" s="54"/>
      <c r="W2567" s="4"/>
    </row>
    <row r="2568" spans="6:23" ht="24" customHeight="1">
      <c r="F2568" s="54"/>
      <c r="G2568" s="53"/>
      <c r="H2568" s="54"/>
      <c r="I2568" s="56" t="s">
        <v>894</v>
      </c>
      <c r="J2568" s="71"/>
      <c r="K2568" s="54"/>
      <c r="M2568" s="54"/>
      <c r="N2568" s="53"/>
      <c r="O2568" s="54"/>
      <c r="P2568" s="56" t="s">
        <v>148</v>
      </c>
      <c r="Q2568" s="71"/>
      <c r="R2568" s="54"/>
      <c r="W2568" s="4"/>
    </row>
    <row r="2569" spans="6:23" ht="24" customHeight="1">
      <c r="F2569" s="54"/>
      <c r="G2569" s="53"/>
      <c r="H2569" s="54"/>
      <c r="I2569" s="36">
        <f>SUM(I2562:I2567)</f>
        <v>72.55</v>
      </c>
      <c r="J2569" s="71" t="s">
        <v>1675</v>
      </c>
      <c r="K2569" s="54"/>
      <c r="M2569" s="54"/>
      <c r="N2569" s="53"/>
      <c r="O2569" s="54"/>
      <c r="P2569" s="54">
        <f>SUM(P2563:P2567)</f>
        <v>42.81</v>
      </c>
      <c r="Q2569" s="71"/>
      <c r="R2569" s="54"/>
      <c r="W2569" s="4"/>
    </row>
    <row r="2570" spans="6:23" ht="24" customHeight="1">
      <c r="F2570" s="54"/>
      <c r="G2570" s="53"/>
      <c r="H2570" s="54"/>
      <c r="I2570" s="56" t="s">
        <v>894</v>
      </c>
      <c r="J2570" s="71"/>
      <c r="K2570" s="54"/>
      <c r="M2570" s="54"/>
      <c r="N2570" s="53"/>
      <c r="O2570" s="54"/>
      <c r="P2570" s="54" t="s">
        <v>1716</v>
      </c>
      <c r="Q2570" s="71"/>
      <c r="R2570" s="54"/>
      <c r="W2570" s="4"/>
    </row>
    <row r="2571" spans="6:23" ht="24" customHeight="1">
      <c r="F2571" s="54"/>
      <c r="G2571" s="53"/>
      <c r="H2571" s="54"/>
      <c r="I2571" s="54"/>
      <c r="J2571" s="71"/>
      <c r="K2571" s="54"/>
      <c r="M2571" s="54"/>
      <c r="N2571" s="53"/>
      <c r="O2571" s="54"/>
      <c r="P2571" s="54"/>
      <c r="Q2571" s="71"/>
      <c r="R2571" s="54"/>
      <c r="W2571" s="4"/>
    </row>
    <row r="2572" spans="6:23" ht="24" customHeight="1">
      <c r="F2572" s="54">
        <v>72.55</v>
      </c>
      <c r="G2572" s="53" t="s">
        <v>1675</v>
      </c>
      <c r="H2572" s="54" t="s">
        <v>587</v>
      </c>
      <c r="I2572" s="54">
        <f>I2537</f>
        <v>70.150000000000006</v>
      </c>
      <c r="J2572" s="71" t="s">
        <v>1675</v>
      </c>
      <c r="K2572" s="54">
        <f>F2572*I2572</f>
        <v>5089.38</v>
      </c>
      <c r="M2572" s="54"/>
      <c r="N2572" s="53"/>
      <c r="O2572" s="54"/>
      <c r="P2572" s="54"/>
      <c r="Q2572" s="71"/>
      <c r="R2572" s="54"/>
      <c r="W2572" s="4"/>
    </row>
    <row r="2573" spans="6:23" ht="24" customHeight="1">
      <c r="F2573" s="54">
        <v>1.01</v>
      </c>
      <c r="G2573" s="53" t="s">
        <v>2321</v>
      </c>
      <c r="H2573" s="54" t="s">
        <v>2159</v>
      </c>
      <c r="I2573" s="54">
        <f>I2538</f>
        <v>379.9</v>
      </c>
      <c r="J2573" s="71" t="s">
        <v>2321</v>
      </c>
      <c r="K2573" s="74">
        <f>F2573*I2573</f>
        <v>383.7</v>
      </c>
      <c r="M2573" s="54">
        <v>42.81</v>
      </c>
      <c r="N2573" s="53" t="s">
        <v>1675</v>
      </c>
      <c r="O2573" t="s">
        <v>4257</v>
      </c>
      <c r="P2573" s="54">
        <f>I2572</f>
        <v>70.150000000000006</v>
      </c>
      <c r="Q2573" s="71" t="s">
        <v>1675</v>
      </c>
      <c r="R2573" s="54">
        <f>P2573*M2573</f>
        <v>3003.12</v>
      </c>
      <c r="W2573" s="4"/>
    </row>
    <row r="2574" spans="6:23" ht="24" customHeight="1">
      <c r="F2574" s="54">
        <v>1.01</v>
      </c>
      <c r="G2574" s="53" t="s">
        <v>2321</v>
      </c>
      <c r="H2574" s="54" t="str">
        <f>H2539</f>
        <v>Fly proof mesh</v>
      </c>
      <c r="I2574" s="54">
        <f>I2539</f>
        <v>116.55</v>
      </c>
      <c r="J2574" s="71" t="s">
        <v>2321</v>
      </c>
      <c r="K2574" s="54">
        <f>F2574*I2574</f>
        <v>117.72</v>
      </c>
      <c r="M2574" s="54">
        <v>0.77</v>
      </c>
      <c r="N2574" s="53" t="s">
        <v>2321</v>
      </c>
      <c r="O2574" s="54" t="s">
        <v>2496</v>
      </c>
      <c r="P2574" s="54">
        <f>I2573</f>
        <v>379.9</v>
      </c>
      <c r="Q2574" s="71" t="s">
        <v>2321</v>
      </c>
      <c r="R2574" s="54">
        <f>P2574*M2574</f>
        <v>292.52</v>
      </c>
      <c r="W2574" s="4"/>
    </row>
    <row r="2575" spans="6:23" ht="24" customHeight="1">
      <c r="F2575" s="54"/>
      <c r="G2575" s="53"/>
      <c r="H2575" s="54" t="s">
        <v>125</v>
      </c>
      <c r="I2575" s="54">
        <v>266.49</v>
      </c>
      <c r="J2575" s="71" t="s">
        <v>454</v>
      </c>
      <c r="K2575" s="54">
        <f>I2575</f>
        <v>266.49</v>
      </c>
      <c r="M2575" s="54">
        <v>0.77</v>
      </c>
      <c r="N2575" s="53" t="s">
        <v>2321</v>
      </c>
      <c r="O2575" s="511" t="s">
        <v>4459</v>
      </c>
      <c r="P2575" s="437">
        <f>I2574</f>
        <v>116.55</v>
      </c>
      <c r="Q2575" s="71" t="s">
        <v>2321</v>
      </c>
      <c r="R2575" s="54">
        <f>P2575*M2575</f>
        <v>89.74</v>
      </c>
      <c r="W2575" s="4"/>
    </row>
    <row r="2576" spans="6:23" ht="24" customHeight="1">
      <c r="F2576" s="54"/>
      <c r="G2576" s="53"/>
      <c r="H2576" s="54"/>
      <c r="I2576" s="54"/>
      <c r="J2576" s="71"/>
      <c r="K2576" s="56" t="s">
        <v>148</v>
      </c>
      <c r="M2576" s="54"/>
      <c r="N2576" s="53"/>
      <c r="O2576" s="54" t="s">
        <v>521</v>
      </c>
      <c r="P2576" s="606">
        <f>46.62+0.48</f>
        <v>47.1</v>
      </c>
      <c r="Q2576" s="71" t="s">
        <v>454</v>
      </c>
      <c r="R2576" s="54">
        <f>P2576</f>
        <v>47.1</v>
      </c>
      <c r="W2576" s="4"/>
    </row>
    <row r="2577" spans="6:24" ht="24" customHeight="1">
      <c r="F2577" s="54"/>
      <c r="G2577" s="53"/>
      <c r="H2577" s="54"/>
      <c r="I2577" s="54"/>
      <c r="J2577" s="71"/>
      <c r="K2577" s="54">
        <f>SUM(K2572:K2575)</f>
        <v>5857.29</v>
      </c>
      <c r="M2577" s="54"/>
      <c r="N2577" s="53"/>
      <c r="O2577" s="54"/>
      <c r="P2577" s="54"/>
      <c r="Q2577" s="71"/>
      <c r="R2577" s="56" t="s">
        <v>148</v>
      </c>
      <c r="W2577" s="4"/>
    </row>
    <row r="2578" spans="6:24" ht="24" customHeight="1">
      <c r="F2578" s="54"/>
      <c r="G2578" s="53"/>
      <c r="H2578" s="54" t="s">
        <v>126</v>
      </c>
      <c r="I2578" s="54">
        <v>255</v>
      </c>
      <c r="J2578" s="71" t="s">
        <v>454</v>
      </c>
      <c r="K2578">
        <v>255</v>
      </c>
      <c r="M2578" s="54"/>
      <c r="N2578" s="53"/>
      <c r="O2578" s="36" t="s">
        <v>522</v>
      </c>
      <c r="P2578" s="54"/>
      <c r="Q2578" s="71"/>
      <c r="R2578" s="36">
        <f>SUM(R2573:R2576)</f>
        <v>3432.48</v>
      </c>
      <c r="W2578" s="4"/>
    </row>
    <row r="2579" spans="6:24" ht="24" customHeight="1">
      <c r="F2579" s="54"/>
      <c r="G2579" s="53"/>
      <c r="H2579" s="54"/>
      <c r="I2579" s="54"/>
      <c r="J2579" s="71"/>
      <c r="K2579" s="56" t="s">
        <v>148</v>
      </c>
      <c r="M2579" s="54"/>
      <c r="N2579" s="53"/>
      <c r="O2579" s="54"/>
      <c r="P2579" s="54"/>
      <c r="Q2579" s="71"/>
      <c r="R2579" s="56" t="s">
        <v>148</v>
      </c>
      <c r="W2579" s="4"/>
    </row>
    <row r="2580" spans="6:24" ht="24" customHeight="1">
      <c r="F2580" s="54"/>
      <c r="G2580" s="53"/>
      <c r="H2580" s="36" t="s">
        <v>127</v>
      </c>
      <c r="I2580" s="54"/>
      <c r="J2580" s="71"/>
      <c r="K2580" s="36">
        <f>SUM(K2577:K2578)</f>
        <v>6112.29</v>
      </c>
      <c r="N2580" s="3"/>
      <c r="O2580">
        <f>1.285*0.6</f>
        <v>0.77</v>
      </c>
      <c r="Q2580" s="10"/>
      <c r="R2580">
        <f>R2578/O2580</f>
        <v>4457.7700000000004</v>
      </c>
      <c r="W2580" s="4"/>
    </row>
    <row r="2581" spans="6:24" ht="24" customHeight="1">
      <c r="F2581" s="54"/>
      <c r="G2581" s="53"/>
      <c r="H2581" s="54"/>
      <c r="I2581" s="54"/>
      <c r="J2581" s="71"/>
      <c r="K2581" s="56" t="s">
        <v>148</v>
      </c>
      <c r="M2581" s="54">
        <f>I2574</f>
        <v>116.55</v>
      </c>
      <c r="O2581" s="10">
        <f>M2581*L2540</f>
        <v>89.74</v>
      </c>
      <c r="W2581" s="4"/>
    </row>
    <row r="2582" spans="6:24" ht="24" customHeight="1">
      <c r="F2582" s="54"/>
      <c r="G2582" s="53"/>
      <c r="H2582" s="54"/>
      <c r="I2582" s="54"/>
      <c r="J2582" s="71"/>
      <c r="K2582" s="54"/>
      <c r="M2582" s="54"/>
      <c r="O2582" s="10">
        <v>0.8</v>
      </c>
      <c r="W2582" s="4"/>
    </row>
    <row r="2583" spans="6:24" ht="24" customHeight="1">
      <c r="F2583" s="54"/>
      <c r="G2583" s="53"/>
      <c r="H2583" s="54"/>
      <c r="I2583" s="54"/>
      <c r="J2583" s="71"/>
      <c r="K2583" s="54">
        <f>5261-K2580</f>
        <v>-851.29</v>
      </c>
      <c r="O2583" s="10">
        <f>SUM(O2579:O2582)</f>
        <v>91.31</v>
      </c>
      <c r="W2583" s="4"/>
    </row>
    <row r="2584" spans="6:24" ht="24" customHeight="1">
      <c r="F2584" s="54"/>
      <c r="G2584" s="53"/>
      <c r="H2584" s="54"/>
      <c r="I2584" s="54"/>
      <c r="J2584" s="71"/>
      <c r="K2584" s="54"/>
      <c r="O2584" s="10">
        <f>O2583/0.77</f>
        <v>118.58</v>
      </c>
      <c r="W2584" s="4"/>
    </row>
    <row r="2585" spans="6:24" ht="24" customHeight="1">
      <c r="F2585" s="54"/>
      <c r="G2585" s="53"/>
      <c r="H2585" s="36" t="s">
        <v>13</v>
      </c>
      <c r="I2585" s="54"/>
      <c r="J2585" s="71"/>
      <c r="K2585" s="54"/>
      <c r="W2585" s="4"/>
    </row>
    <row r="2586" spans="6:24" ht="24" customHeight="1">
      <c r="F2586" s="54"/>
      <c r="G2586" s="53"/>
      <c r="H2586" s="54"/>
      <c r="I2586" s="54"/>
      <c r="J2586" s="71"/>
      <c r="K2586" s="54"/>
      <c r="W2586" s="4"/>
    </row>
    <row r="2587" spans="6:24" ht="24" customHeight="1">
      <c r="F2587" s="36" t="s">
        <v>443</v>
      </c>
      <c r="G2587" s="72"/>
      <c r="H2587" s="54"/>
      <c r="I2587" s="54"/>
      <c r="J2587" s="71"/>
      <c r="K2587" s="54"/>
      <c r="S2587" s="73"/>
      <c r="T2587" s="53"/>
      <c r="U2587" t="s">
        <v>3820</v>
      </c>
      <c r="V2587" s="54"/>
      <c r="W2587" s="342"/>
      <c r="X2587" s="54"/>
    </row>
    <row r="2588" spans="6:24" ht="24" customHeight="1">
      <c r="F2588" s="54"/>
      <c r="G2588" s="53"/>
      <c r="H2588" s="54"/>
      <c r="I2588" s="54"/>
      <c r="J2588" s="71"/>
      <c r="K2588" s="54"/>
      <c r="S2588" s="73"/>
      <c r="T2588" s="53"/>
      <c r="U2588" s="54"/>
      <c r="V2588" s="54"/>
      <c r="W2588" s="342"/>
      <c r="X2588" s="54"/>
    </row>
    <row r="2589" spans="6:24" ht="24" customHeight="1">
      <c r="F2589" s="54" t="s">
        <v>830</v>
      </c>
      <c r="G2589" s="53"/>
      <c r="H2589" s="54"/>
      <c r="I2589" s="73">
        <v>2.944</v>
      </c>
      <c r="J2589" s="71" t="s">
        <v>1675</v>
      </c>
      <c r="K2589" s="54"/>
      <c r="S2589" s="73" t="s">
        <v>2529</v>
      </c>
      <c r="T2589" s="53"/>
      <c r="U2589" s="54"/>
      <c r="V2589" s="156">
        <f>2*0.85*2.025</f>
        <v>3.4424999999999999</v>
      </c>
      <c r="W2589" s="342"/>
      <c r="X2589" s="54"/>
    </row>
    <row r="2590" spans="6:24" ht="24" customHeight="1">
      <c r="F2590" s="54" t="s">
        <v>1286</v>
      </c>
      <c r="G2590" s="53"/>
      <c r="H2590" s="54"/>
      <c r="I2590" s="73">
        <v>2.355</v>
      </c>
      <c r="J2590" s="71" t="s">
        <v>1675</v>
      </c>
      <c r="K2590" s="54"/>
      <c r="S2590" s="73" t="s">
        <v>1967</v>
      </c>
      <c r="T2590" s="53"/>
      <c r="U2590" s="54"/>
      <c r="V2590" s="156">
        <v>2.2800000000000001E-2</v>
      </c>
      <c r="W2590" s="342"/>
      <c r="X2590" s="54"/>
    </row>
    <row r="2591" spans="6:24" ht="24" customHeight="1">
      <c r="F2591" s="54" t="s">
        <v>1259</v>
      </c>
      <c r="G2591" s="53"/>
      <c r="H2591" s="54"/>
      <c r="I2591" s="73">
        <v>0.88300000000000001</v>
      </c>
      <c r="J2591" s="71" t="s">
        <v>1675</v>
      </c>
      <c r="K2591" s="54"/>
      <c r="S2591" s="73" t="s">
        <v>2530</v>
      </c>
      <c r="T2591" s="53"/>
      <c r="U2591" s="54"/>
      <c r="V2591" s="75">
        <f>2*3*0.85*0.15*0.0375</f>
        <v>2.87E-2</v>
      </c>
      <c r="W2591" s="342"/>
      <c r="X2591" s="54"/>
    </row>
    <row r="2592" spans="6:24" ht="24" customHeight="1">
      <c r="F2592" s="54"/>
      <c r="G2592" s="53"/>
      <c r="H2592" s="54"/>
      <c r="I2592" s="54"/>
      <c r="J2592" s="71"/>
      <c r="K2592" s="54"/>
      <c r="S2592" s="73"/>
      <c r="T2592" s="53" t="s">
        <v>2531</v>
      </c>
      <c r="U2592" s="54"/>
      <c r="V2592" s="75">
        <f>2*3*0.85*0.075*0.0375</f>
        <v>1.43E-2</v>
      </c>
      <c r="W2592" s="342"/>
      <c r="X2592" s="54"/>
    </row>
    <row r="2593" spans="6:33" ht="24" customHeight="1">
      <c r="F2593" s="54"/>
      <c r="G2593" s="53"/>
      <c r="H2593" s="54"/>
      <c r="I2593" s="54"/>
      <c r="J2593" s="71"/>
      <c r="K2593" s="54"/>
      <c r="S2593" s="73"/>
      <c r="T2593" s="53"/>
      <c r="U2593" s="54"/>
      <c r="V2593" s="157">
        <f>SUM(V2591:V2592)</f>
        <v>4.2999999999999997E-2</v>
      </c>
      <c r="W2593" s="342"/>
      <c r="X2593" s="54"/>
    </row>
    <row r="2594" spans="6:33" ht="24" customHeight="1">
      <c r="F2594" s="54"/>
      <c r="G2594" s="53"/>
      <c r="H2594" s="36" t="s">
        <v>13</v>
      </c>
      <c r="I2594" s="54"/>
      <c r="J2594" s="71"/>
      <c r="K2594" s="54"/>
      <c r="S2594" s="73"/>
      <c r="T2594" s="53"/>
      <c r="U2594" s="54"/>
      <c r="V2594" s="54"/>
      <c r="W2594" s="342"/>
      <c r="X2594" s="54"/>
    </row>
    <row r="2595" spans="6:33" ht="24" customHeight="1">
      <c r="F2595" s="54"/>
      <c r="G2595" s="53"/>
      <c r="H2595" s="54"/>
      <c r="I2595" s="54"/>
      <c r="J2595" s="71"/>
      <c r="K2595" s="54"/>
      <c r="S2595" s="73"/>
      <c r="T2595" s="53"/>
      <c r="U2595" s="54"/>
      <c r="V2595" s="54"/>
      <c r="W2595" s="342"/>
      <c r="X2595" s="54"/>
    </row>
    <row r="2596" spans="6:33" ht="24" customHeight="1">
      <c r="F2596" s="54"/>
      <c r="G2596" s="53"/>
      <c r="H2596" s="54"/>
      <c r="I2596" s="54"/>
      <c r="J2596" s="71"/>
      <c r="K2596" s="54"/>
      <c r="S2596" s="73" t="s">
        <v>2532</v>
      </c>
      <c r="T2596" s="53"/>
      <c r="U2596" s="54"/>
      <c r="V2596" s="75">
        <f>2*4*0.725*0.3*0.01875</f>
        <v>3.2599999999999997E-2</v>
      </c>
      <c r="W2596" s="342"/>
      <c r="X2596" s="54"/>
    </row>
    <row r="2597" spans="6:33" ht="24" customHeight="1">
      <c r="F2597" s="54" t="s">
        <v>1245</v>
      </c>
      <c r="G2597" s="53"/>
      <c r="H2597" s="54"/>
      <c r="I2597" s="54">
        <v>16.38</v>
      </c>
      <c r="J2597" s="71" t="s">
        <v>1675</v>
      </c>
      <c r="K2597" s="54"/>
      <c r="S2597" s="73" t="s">
        <v>2533</v>
      </c>
      <c r="T2597" s="53"/>
      <c r="U2597" s="54"/>
      <c r="V2597" s="75">
        <f>2*0.725*0.3*0.01875</f>
        <v>8.2000000000000007E-3</v>
      </c>
      <c r="W2597" s="342"/>
      <c r="X2597" s="54"/>
    </row>
    <row r="2598" spans="6:33" ht="24" customHeight="1">
      <c r="F2598" s="54" t="s">
        <v>1252</v>
      </c>
      <c r="G2598" s="53"/>
      <c r="H2598" s="54"/>
      <c r="I2598" s="54">
        <v>8.7799999999999994</v>
      </c>
      <c r="J2598" s="71" t="s">
        <v>1675</v>
      </c>
      <c r="K2598" s="54"/>
      <c r="S2598" s="73"/>
      <c r="T2598" s="53"/>
      <c r="U2598" s="54"/>
      <c r="V2598" s="157">
        <f>SUM(V2596:V2597)</f>
        <v>4.0800000000000003E-2</v>
      </c>
      <c r="W2598" s="342"/>
      <c r="X2598" s="54"/>
    </row>
    <row r="2599" spans="6:33" ht="24" customHeight="1">
      <c r="F2599" s="54" t="s">
        <v>1633</v>
      </c>
      <c r="G2599" s="53"/>
      <c r="H2599" s="54"/>
      <c r="I2599" s="54">
        <v>37.67</v>
      </c>
      <c r="J2599" s="71" t="s">
        <v>1675</v>
      </c>
      <c r="K2599" s="54"/>
      <c r="S2599" s="73"/>
      <c r="T2599" s="53"/>
      <c r="U2599" s="36" t="s">
        <v>1652</v>
      </c>
      <c r="V2599" s="54"/>
      <c r="W2599" s="342"/>
      <c r="X2599" s="54"/>
      <c r="Y2599" s="380">
        <v>2.3099999999999999E-2</v>
      </c>
      <c r="Z2599">
        <f>Y2599*V2601</f>
        <v>2577.96</v>
      </c>
    </row>
    <row r="2600" spans="6:33" ht="24" customHeight="1">
      <c r="F2600" s="54" t="s">
        <v>1691</v>
      </c>
      <c r="G2600" s="53"/>
      <c r="H2600" s="54"/>
      <c r="I2600" s="54">
        <v>3.24</v>
      </c>
      <c r="J2600" s="71" t="s">
        <v>1675</v>
      </c>
      <c r="K2600" s="54"/>
      <c r="S2600" s="73"/>
      <c r="T2600" s="53"/>
      <c r="U2600" s="54"/>
      <c r="V2600" s="54"/>
      <c r="W2600" s="342"/>
      <c r="X2600" s="54"/>
      <c r="Y2600" s="380">
        <v>4.48E-2</v>
      </c>
      <c r="Z2600">
        <f>Y2600*V2602</f>
        <v>4453.12</v>
      </c>
    </row>
    <row r="2601" spans="6:33" ht="40.5" customHeight="1">
      <c r="F2601" s="54" t="s">
        <v>437</v>
      </c>
      <c r="G2601" s="53"/>
      <c r="H2601" s="54"/>
      <c r="I2601" s="54">
        <v>3.6</v>
      </c>
      <c r="J2601" s="71" t="s">
        <v>1675</v>
      </c>
      <c r="K2601" s="54"/>
      <c r="S2601" s="75">
        <f>V2590</f>
        <v>2.2800000000000001E-2</v>
      </c>
      <c r="T2601" s="53" t="s">
        <v>884</v>
      </c>
      <c r="U2601" s="54" t="s">
        <v>2534</v>
      </c>
      <c r="V2601" s="54">
        <f>I2633</f>
        <v>111600</v>
      </c>
      <c r="W2601" s="342" t="s">
        <v>884</v>
      </c>
      <c r="X2601" s="54">
        <f>S2601*V2601</f>
        <v>2544.48</v>
      </c>
      <c r="Y2601" s="380">
        <v>2.2690000000000001</v>
      </c>
      <c r="Z2601">
        <f>Y2601*336</f>
        <v>762.38</v>
      </c>
      <c r="AB2601" s="54"/>
      <c r="AC2601" s="53"/>
      <c r="AD2601" s="1628" t="s">
        <v>4746</v>
      </c>
      <c r="AE2601" s="1628"/>
      <c r="AF2601" s="1628"/>
      <c r="AG2601" s="1628"/>
    </row>
    <row r="2602" spans="6:33" ht="24" customHeight="1">
      <c r="F2602" s="54" t="s">
        <v>586</v>
      </c>
      <c r="G2602" s="53"/>
      <c r="H2602" s="54"/>
      <c r="I2602" s="54">
        <v>2.88</v>
      </c>
      <c r="J2602" s="71"/>
      <c r="K2602" s="54"/>
      <c r="S2602" s="75">
        <f>V2593</f>
        <v>4.2999999999999997E-2</v>
      </c>
      <c r="T2602" s="53" t="s">
        <v>884</v>
      </c>
      <c r="U2602" s="54" t="s">
        <v>2535</v>
      </c>
      <c r="V2602" s="54">
        <f t="shared" ref="V2602:V2610" si="256">I2634</f>
        <v>99400</v>
      </c>
      <c r="W2602" s="342" t="s">
        <v>884</v>
      </c>
      <c r="X2602" s="54">
        <f t="shared" ref="X2602:X2612" si="257">S2602*V2602</f>
        <v>4274.2</v>
      </c>
      <c r="Y2602" s="380">
        <v>3.4849999999999999</v>
      </c>
      <c r="Z2602">
        <f>Y2602*V2604</f>
        <v>5077.6499999999996</v>
      </c>
      <c r="AB2602" s="54"/>
      <c r="AC2602" s="53"/>
      <c r="AD2602" s="54"/>
      <c r="AE2602" s="54"/>
      <c r="AF2602" s="71"/>
      <c r="AG2602" s="54"/>
    </row>
    <row r="2603" spans="6:33" ht="24" customHeight="1">
      <c r="F2603" s="54"/>
      <c r="G2603" s="53"/>
      <c r="H2603" s="54"/>
      <c r="I2603" s="56" t="s">
        <v>894</v>
      </c>
      <c r="J2603" s="71"/>
      <c r="K2603" s="54"/>
      <c r="S2603" s="75">
        <f>V2598</f>
        <v>4.0800000000000003E-2</v>
      </c>
      <c r="T2603" s="53" t="s">
        <v>884</v>
      </c>
      <c r="U2603" s="54" t="s">
        <v>952</v>
      </c>
      <c r="V2603" s="54">
        <f t="shared" si="256"/>
        <v>107000</v>
      </c>
      <c r="W2603" s="342" t="s">
        <v>884</v>
      </c>
      <c r="X2603" s="54">
        <f t="shared" si="257"/>
        <v>4365.6000000000004</v>
      </c>
      <c r="Y2603" s="380">
        <v>2</v>
      </c>
      <c r="Z2603">
        <f>Y2603*V2605</f>
        <v>509</v>
      </c>
      <c r="AB2603" s="54" t="s">
        <v>2055</v>
      </c>
      <c r="AC2603" s="53"/>
      <c r="AD2603" s="54"/>
      <c r="AE2603" s="156">
        <f>2*0.95*2.025</f>
        <v>3.8475000000000001</v>
      </c>
      <c r="AF2603" s="71"/>
      <c r="AG2603" s="54"/>
    </row>
    <row r="2604" spans="6:33" ht="24" customHeight="1">
      <c r="F2604" s="54"/>
      <c r="G2604" s="53"/>
      <c r="H2604" s="54"/>
      <c r="I2604" s="36">
        <f>SUM(I2597:I2602)</f>
        <v>72.55</v>
      </c>
      <c r="J2604" s="71" t="s">
        <v>1675</v>
      </c>
      <c r="K2604" s="54"/>
      <c r="S2604" s="75">
        <f>V2589</f>
        <v>3.4424999999999999</v>
      </c>
      <c r="T2604" s="53" t="s">
        <v>620</v>
      </c>
      <c r="U2604" s="54" t="s">
        <v>898</v>
      </c>
      <c r="V2604" s="54">
        <f t="shared" si="256"/>
        <v>1457</v>
      </c>
      <c r="W2604" s="342" t="s">
        <v>620</v>
      </c>
      <c r="X2604" s="54">
        <f t="shared" si="257"/>
        <v>5015.72</v>
      </c>
      <c r="Y2604" s="380">
        <v>6</v>
      </c>
      <c r="Z2604">
        <f>Y2604*V2606</f>
        <v>1284.5999999999999</v>
      </c>
      <c r="AB2604" s="54" t="s">
        <v>1967</v>
      </c>
      <c r="AC2604" s="53"/>
      <c r="AD2604" s="54"/>
      <c r="AE2604" s="156">
        <v>2.2800000000000001E-2</v>
      </c>
      <c r="AF2604" s="71"/>
      <c r="AG2604" s="54"/>
    </row>
    <row r="2605" spans="6:33" ht="24" customHeight="1">
      <c r="F2605" s="54"/>
      <c r="G2605" s="53"/>
      <c r="H2605" s="54"/>
      <c r="I2605" s="56" t="s">
        <v>894</v>
      </c>
      <c r="J2605" s="71"/>
      <c r="K2605" s="54"/>
      <c r="S2605" s="73">
        <v>2</v>
      </c>
      <c r="T2605" s="53" t="s">
        <v>1906</v>
      </c>
      <c r="U2605" s="54" t="s">
        <v>2160</v>
      </c>
      <c r="V2605" s="54">
        <f t="shared" si="256"/>
        <v>254.5</v>
      </c>
      <c r="W2605" s="342" t="s">
        <v>1422</v>
      </c>
      <c r="X2605" s="54">
        <f t="shared" si="257"/>
        <v>509</v>
      </c>
      <c r="Y2605" s="380">
        <v>4</v>
      </c>
      <c r="Z2605">
        <f>Y2605*V2607</f>
        <v>1632</v>
      </c>
      <c r="AB2605" s="54" t="s">
        <v>2056</v>
      </c>
      <c r="AC2605" s="53"/>
      <c r="AD2605" s="54"/>
      <c r="AE2605" s="75">
        <f>2*3*0.95*0.15*0.0375</f>
        <v>3.2099999999999997E-2</v>
      </c>
      <c r="AF2605" s="71"/>
      <c r="AG2605" s="54"/>
    </row>
    <row r="2606" spans="6:33" ht="24" customHeight="1">
      <c r="F2606" s="54"/>
      <c r="G2606" s="53"/>
      <c r="H2606" s="54"/>
      <c r="I2606" s="54"/>
      <c r="J2606" s="71"/>
      <c r="K2606" s="54"/>
      <c r="S2606" s="73">
        <v>6</v>
      </c>
      <c r="T2606" s="53" t="s">
        <v>1906</v>
      </c>
      <c r="U2606" s="54" t="s">
        <v>1118</v>
      </c>
      <c r="V2606" s="54">
        <f t="shared" si="256"/>
        <v>214.1</v>
      </c>
      <c r="W2606" s="342" t="s">
        <v>1422</v>
      </c>
      <c r="X2606" s="54">
        <f t="shared" si="257"/>
        <v>1284.5999999999999</v>
      </c>
      <c r="Y2606" s="380">
        <v>1</v>
      </c>
      <c r="Z2606">
        <f>Y2606*X2608</f>
        <v>836</v>
      </c>
      <c r="AB2606" s="54"/>
      <c r="AC2606" s="53" t="s">
        <v>2057</v>
      </c>
      <c r="AD2606" s="54"/>
      <c r="AE2606" s="75">
        <f>2*3*0.95*0.075*0.0375</f>
        <v>1.6E-2</v>
      </c>
      <c r="AF2606" s="71"/>
      <c r="AG2606" s="54"/>
    </row>
    <row r="2607" spans="6:33" ht="24" customHeight="1">
      <c r="F2607" s="54">
        <v>73</v>
      </c>
      <c r="G2607" s="53" t="s">
        <v>1675</v>
      </c>
      <c r="H2607" s="54" t="s">
        <v>587</v>
      </c>
      <c r="I2607" s="54">
        <f>I2572</f>
        <v>70.150000000000006</v>
      </c>
      <c r="J2607" s="71" t="s">
        <v>1675</v>
      </c>
      <c r="K2607" s="54">
        <f>F2607*I2607</f>
        <v>5120.95</v>
      </c>
      <c r="S2607" s="73">
        <v>4</v>
      </c>
      <c r="T2607" s="53" t="s">
        <v>1906</v>
      </c>
      <c r="U2607" s="54" t="s">
        <v>1371</v>
      </c>
      <c r="V2607" s="54">
        <f t="shared" si="256"/>
        <v>408</v>
      </c>
      <c r="W2607" s="342" t="s">
        <v>1422</v>
      </c>
      <c r="X2607" s="54">
        <f t="shared" si="257"/>
        <v>1632</v>
      </c>
      <c r="Y2607" s="380">
        <v>2</v>
      </c>
      <c r="Z2607">
        <f>Y2607*V2609</f>
        <v>15</v>
      </c>
      <c r="AB2607" s="54"/>
      <c r="AC2607" s="53"/>
      <c r="AD2607" s="54"/>
      <c r="AE2607" s="157">
        <f>SUM(AE2605:AE2606)</f>
        <v>4.8099999999999997E-2</v>
      </c>
      <c r="AF2607" s="71"/>
      <c r="AG2607" s="54"/>
    </row>
    <row r="2608" spans="6:33" ht="24" customHeight="1">
      <c r="F2608" s="54">
        <v>1.01</v>
      </c>
      <c r="G2608" s="53" t="s">
        <v>2321</v>
      </c>
      <c r="H2608" s="54" t="s">
        <v>2159</v>
      </c>
      <c r="I2608" s="54">
        <f>I2573</f>
        <v>379.9</v>
      </c>
      <c r="J2608" s="71" t="s">
        <v>2321</v>
      </c>
      <c r="K2608" s="74">
        <f>F2608*I2608</f>
        <v>383.7</v>
      </c>
      <c r="S2608" s="73">
        <v>1</v>
      </c>
      <c r="T2608" s="53" t="s">
        <v>1906</v>
      </c>
      <c r="U2608" s="54" t="s">
        <v>1372</v>
      </c>
      <c r="V2608" s="54">
        <f t="shared" si="256"/>
        <v>836</v>
      </c>
      <c r="W2608" s="342" t="s">
        <v>1422</v>
      </c>
      <c r="X2608" s="54">
        <f t="shared" si="257"/>
        <v>836</v>
      </c>
      <c r="Y2608" s="380">
        <v>2</v>
      </c>
      <c r="Z2608">
        <f>Y2608*V2610</f>
        <v>99.1</v>
      </c>
      <c r="AB2608" s="54"/>
      <c r="AC2608" s="53"/>
      <c r="AD2608" s="54"/>
      <c r="AE2608" s="54"/>
      <c r="AF2608" s="71"/>
      <c r="AG2608" s="54"/>
    </row>
    <row r="2609" spans="6:33" ht="24" customHeight="1">
      <c r="F2609" s="54">
        <v>1.01</v>
      </c>
      <c r="G2609" s="53" t="s">
        <v>2321</v>
      </c>
      <c r="H2609" s="54" t="s">
        <v>588</v>
      </c>
      <c r="I2609" s="54">
        <f>C198</f>
        <v>40.65</v>
      </c>
      <c r="J2609" s="71" t="s">
        <v>2321</v>
      </c>
      <c r="K2609" s="54">
        <f>F2609*I2609</f>
        <v>41.06</v>
      </c>
      <c r="S2609" s="73">
        <v>2</v>
      </c>
      <c r="T2609" s="53" t="s">
        <v>1906</v>
      </c>
      <c r="U2609" s="54" t="s">
        <v>2015</v>
      </c>
      <c r="V2609" s="606">
        <v>7.5</v>
      </c>
      <c r="W2609" s="342" t="s">
        <v>1422</v>
      </c>
      <c r="X2609" s="54">
        <f t="shared" si="257"/>
        <v>15</v>
      </c>
      <c r="Y2609" s="380"/>
      <c r="Z2609">
        <v>20</v>
      </c>
      <c r="AB2609" s="54"/>
      <c r="AC2609" s="53"/>
      <c r="AD2609" s="54"/>
      <c r="AE2609" s="54"/>
      <c r="AF2609" s="71"/>
      <c r="AG2609" s="54"/>
    </row>
    <row r="2610" spans="6:33" ht="24" customHeight="1">
      <c r="F2610" s="54"/>
      <c r="G2610" s="53"/>
      <c r="H2610" s="54" t="s">
        <v>125</v>
      </c>
      <c r="I2610" s="494">
        <v>266.81</v>
      </c>
      <c r="J2610" s="71" t="s">
        <v>454</v>
      </c>
      <c r="K2610" s="54">
        <f>I2610</f>
        <v>266.81</v>
      </c>
      <c r="S2610" s="73">
        <v>2</v>
      </c>
      <c r="T2610" s="53" t="s">
        <v>1906</v>
      </c>
      <c r="U2610" s="54" t="s">
        <v>2017</v>
      </c>
      <c r="V2610" s="54">
        <f t="shared" si="256"/>
        <v>49.55</v>
      </c>
      <c r="W2610" s="342" t="s">
        <v>1422</v>
      </c>
      <c r="X2610" s="54">
        <f t="shared" si="257"/>
        <v>99.1</v>
      </c>
      <c r="Z2610">
        <f>SUM(Z2599:Z2609)</f>
        <v>17266.810000000001</v>
      </c>
      <c r="AB2610" s="54" t="s">
        <v>2122</v>
      </c>
      <c r="AC2610" s="53"/>
      <c r="AD2610" s="54"/>
      <c r="AE2610" s="75">
        <f>2*4*0.825*0.3*0.01875</f>
        <v>3.7100000000000001E-2</v>
      </c>
      <c r="AF2610" s="71"/>
      <c r="AG2610" s="54"/>
    </row>
    <row r="2611" spans="6:33" ht="24" customHeight="1">
      <c r="F2611" s="54"/>
      <c r="G2611" s="53"/>
      <c r="H2611" s="54"/>
      <c r="I2611" s="54"/>
      <c r="J2611" s="71"/>
      <c r="K2611" s="56" t="s">
        <v>148</v>
      </c>
      <c r="S2611" s="73"/>
      <c r="T2611" s="53"/>
      <c r="U2611" s="54"/>
      <c r="V2611" s="54"/>
      <c r="W2611" s="342"/>
      <c r="X2611" s="54"/>
      <c r="Z2611">
        <f>Z2610/3.485</f>
        <v>4954.6099999999997</v>
      </c>
      <c r="AB2611" s="54" t="s">
        <v>2123</v>
      </c>
      <c r="AC2611" s="53"/>
      <c r="AD2611" s="54"/>
      <c r="AE2611" s="75">
        <f>2*0.825*0.3*0.01875</f>
        <v>9.2999999999999992E-3</v>
      </c>
      <c r="AF2611" s="71"/>
      <c r="AG2611" s="54"/>
    </row>
    <row r="2612" spans="6:33" ht="24" customHeight="1">
      <c r="F2612" s="54"/>
      <c r="G2612" s="53"/>
      <c r="H2612" s="54"/>
      <c r="I2612" s="54"/>
      <c r="J2612" s="71"/>
      <c r="K2612" s="54">
        <f>SUM(K2607:K2610)</f>
        <v>5812.52</v>
      </c>
      <c r="S2612" s="73">
        <v>10</v>
      </c>
      <c r="T2612" s="53"/>
      <c r="U2612" s="437" t="s">
        <v>1162</v>
      </c>
      <c r="V2612" s="54">
        <f>I2643</f>
        <v>2.41</v>
      </c>
      <c r="W2612" s="342"/>
      <c r="X2612" s="54">
        <f t="shared" si="257"/>
        <v>24.1</v>
      </c>
      <c r="AB2612" s="54"/>
      <c r="AC2612" s="53"/>
      <c r="AD2612" s="54"/>
      <c r="AE2612" s="157">
        <f>SUM(AE2610:AE2611)</f>
        <v>4.6399999999999997E-2</v>
      </c>
      <c r="AF2612" s="71"/>
      <c r="AG2612" s="54"/>
    </row>
    <row r="2613" spans="6:33" ht="24" customHeight="1">
      <c r="F2613" s="54"/>
      <c r="G2613" s="53"/>
      <c r="H2613" s="54" t="s">
        <v>126</v>
      </c>
      <c r="I2613" s="494">
        <v>255</v>
      </c>
      <c r="J2613" s="71" t="s">
        <v>454</v>
      </c>
      <c r="K2613" s="54">
        <v>255</v>
      </c>
      <c r="S2613" s="73"/>
      <c r="T2613" s="72"/>
      <c r="U2613" s="36" t="s">
        <v>561</v>
      </c>
      <c r="V2613" s="54"/>
      <c r="W2613" s="342"/>
      <c r="X2613" s="36">
        <f>SUM(X2601:X2612)</f>
        <v>20599.8</v>
      </c>
      <c r="AB2613" s="54"/>
      <c r="AC2613" s="53"/>
      <c r="AD2613" s="36" t="s">
        <v>1652</v>
      </c>
      <c r="AE2613" s="54"/>
      <c r="AF2613" s="71"/>
      <c r="AG2613" s="54"/>
    </row>
    <row r="2614" spans="6:33" ht="24" customHeight="1">
      <c r="F2614" s="54"/>
      <c r="G2614" s="53"/>
      <c r="H2614" s="54"/>
      <c r="I2614" s="54"/>
      <c r="J2614" s="71"/>
      <c r="K2614" s="56" t="s">
        <v>148</v>
      </c>
      <c r="S2614" s="73"/>
      <c r="T2614" s="72"/>
      <c r="U2614" s="36"/>
      <c r="V2614" s="54"/>
      <c r="W2614" s="342"/>
      <c r="X2614" s="56" t="s">
        <v>148</v>
      </c>
      <c r="AB2614" s="54"/>
      <c r="AC2614" s="53"/>
      <c r="AD2614" s="54"/>
      <c r="AE2614" s="54"/>
      <c r="AF2614" s="71"/>
      <c r="AG2614" s="54"/>
    </row>
    <row r="2615" spans="6:33" ht="24" customHeight="1">
      <c r="F2615" s="54"/>
      <c r="G2615" s="53"/>
      <c r="H2615" s="36" t="s">
        <v>127</v>
      </c>
      <c r="I2615" s="54"/>
      <c r="J2615" s="71"/>
      <c r="K2615" s="36">
        <f>SUM(K2612:K2613)</f>
        <v>6067.52</v>
      </c>
      <c r="M2615">
        <f>5227-K2615</f>
        <v>-840.52</v>
      </c>
      <c r="S2615" s="73"/>
      <c r="T2615" s="72"/>
      <c r="U2615" s="36" t="s">
        <v>2536</v>
      </c>
      <c r="V2615" s="54"/>
      <c r="W2615" s="342"/>
      <c r="X2615" s="36">
        <f>X2613/3.4425</f>
        <v>5983.97</v>
      </c>
      <c r="AB2615" s="75">
        <f>AE2604</f>
        <v>2.2800000000000001E-2</v>
      </c>
      <c r="AC2615" s="53" t="s">
        <v>884</v>
      </c>
      <c r="AD2615" s="54" t="s">
        <v>2534</v>
      </c>
      <c r="AE2615" s="54">
        <f>V2601</f>
        <v>111600</v>
      </c>
      <c r="AF2615" s="71" t="s">
        <v>884</v>
      </c>
      <c r="AG2615" s="54">
        <f>AB2615*AE2615</f>
        <v>2544.48</v>
      </c>
    </row>
    <row r="2616" spans="6:33" ht="24" customHeight="1">
      <c r="F2616" s="54"/>
      <c r="G2616" s="53"/>
      <c r="H2616" s="54"/>
      <c r="I2616" s="54"/>
      <c r="J2616" s="71"/>
      <c r="K2616" s="56" t="s">
        <v>148</v>
      </c>
      <c r="W2616" s="4"/>
      <c r="AB2616" s="75">
        <f>AE2607</f>
        <v>4.8099999999999997E-2</v>
      </c>
      <c r="AC2616" s="53" t="s">
        <v>884</v>
      </c>
      <c r="AD2616" s="54" t="s">
        <v>2535</v>
      </c>
      <c r="AE2616" s="54">
        <f t="shared" ref="AE2616:AE2624" si="258">V2602</f>
        <v>99400</v>
      </c>
      <c r="AF2616" s="71" t="s">
        <v>884</v>
      </c>
      <c r="AG2616" s="54">
        <f t="shared" ref="AG2616:AG2624" si="259">AB2616*AE2616</f>
        <v>4781.1400000000003</v>
      </c>
    </row>
    <row r="2617" spans="6:33" ht="24" customHeight="1">
      <c r="F2617" s="54"/>
      <c r="G2617" s="53"/>
      <c r="H2617" s="54"/>
      <c r="I2617" s="54"/>
      <c r="J2617" s="71"/>
      <c r="K2617" s="54"/>
      <c r="W2617" s="4"/>
      <c r="AB2617" s="76">
        <f>AE2612</f>
        <v>4.6399999999999997E-2</v>
      </c>
      <c r="AC2617" s="53" t="s">
        <v>884</v>
      </c>
      <c r="AD2617" s="54" t="s">
        <v>952</v>
      </c>
      <c r="AE2617" s="54">
        <f t="shared" si="258"/>
        <v>107000</v>
      </c>
      <c r="AF2617" s="71" t="s">
        <v>884</v>
      </c>
      <c r="AG2617" s="54">
        <f t="shared" si="259"/>
        <v>4964.8</v>
      </c>
    </row>
    <row r="2618" spans="6:33" ht="24" customHeight="1">
      <c r="F2618" s="54"/>
      <c r="G2618" s="53"/>
      <c r="H2618" s="54"/>
      <c r="I2618" s="54"/>
      <c r="J2618" s="71"/>
      <c r="K2618" s="54"/>
      <c r="W2618" s="4"/>
      <c r="AB2618" s="75">
        <f>AE2603</f>
        <v>3.8475000000000001</v>
      </c>
      <c r="AC2618" s="53" t="s">
        <v>620</v>
      </c>
      <c r="AD2618" s="54" t="s">
        <v>898</v>
      </c>
      <c r="AE2618" s="54">
        <f t="shared" si="258"/>
        <v>1457</v>
      </c>
      <c r="AF2618" s="71" t="s">
        <v>620</v>
      </c>
      <c r="AG2618" s="54">
        <f t="shared" si="259"/>
        <v>5605.81</v>
      </c>
    </row>
    <row r="2619" spans="6:33" ht="24" customHeight="1">
      <c r="F2619" s="54"/>
      <c r="G2619" s="53"/>
      <c r="H2619" s="36" t="s">
        <v>4040</v>
      </c>
      <c r="I2619" s="36"/>
      <c r="J2619" s="71"/>
      <c r="K2619" s="54"/>
      <c r="W2619" s="4"/>
      <c r="AB2619" s="54">
        <v>2</v>
      </c>
      <c r="AC2619" s="53" t="s">
        <v>1906</v>
      </c>
      <c r="AD2619" s="54" t="s">
        <v>2160</v>
      </c>
      <c r="AE2619" s="54">
        <f t="shared" si="258"/>
        <v>254.5</v>
      </c>
      <c r="AF2619" s="71" t="s">
        <v>1422</v>
      </c>
      <c r="AG2619" s="54">
        <f t="shared" si="259"/>
        <v>509</v>
      </c>
    </row>
    <row r="2620" spans="6:33" ht="24" customHeight="1">
      <c r="F2620" s="54"/>
      <c r="G2620" s="53"/>
      <c r="H2620" s="54"/>
      <c r="I2620" s="54"/>
      <c r="J2620" s="71"/>
      <c r="K2620" s="54"/>
      <c r="W2620" s="4"/>
      <c r="AB2620" s="54">
        <v>6</v>
      </c>
      <c r="AC2620" s="53" t="s">
        <v>1906</v>
      </c>
      <c r="AD2620" s="54" t="s">
        <v>1118</v>
      </c>
      <c r="AE2620" s="54">
        <f t="shared" si="258"/>
        <v>214.1</v>
      </c>
      <c r="AF2620" s="71" t="s">
        <v>1422</v>
      </c>
      <c r="AG2620" s="54">
        <f t="shared" si="259"/>
        <v>1284.5999999999999</v>
      </c>
    </row>
    <row r="2621" spans="6:33" ht="24" customHeight="1">
      <c r="F2621" s="54" t="s">
        <v>463</v>
      </c>
      <c r="G2621" s="53"/>
      <c r="H2621" s="54"/>
      <c r="I2621" s="54"/>
      <c r="J2621" s="71"/>
      <c r="K2621" s="54"/>
      <c r="W2621" s="4"/>
      <c r="AB2621" s="54">
        <v>4</v>
      </c>
      <c r="AC2621" s="53" t="s">
        <v>1906</v>
      </c>
      <c r="AD2621" s="54" t="s">
        <v>1371</v>
      </c>
      <c r="AE2621" s="54">
        <f t="shared" si="258"/>
        <v>408</v>
      </c>
      <c r="AF2621" s="71" t="s">
        <v>1422</v>
      </c>
      <c r="AG2621" s="54">
        <f t="shared" si="259"/>
        <v>1632</v>
      </c>
    </row>
    <row r="2622" spans="6:33" ht="24" customHeight="1">
      <c r="F2622" s="54" t="s">
        <v>1967</v>
      </c>
      <c r="G2622" s="53"/>
      <c r="H2622" s="54"/>
      <c r="I2622" s="156">
        <v>2.2800000000000001E-2</v>
      </c>
      <c r="J2622" s="71"/>
      <c r="K2622" s="54"/>
      <c r="W2622" s="4"/>
      <c r="AB2622" s="54">
        <v>1</v>
      </c>
      <c r="AC2622" s="53" t="s">
        <v>1906</v>
      </c>
      <c r="AD2622" s="54" t="s">
        <v>1372</v>
      </c>
      <c r="AE2622" s="54">
        <f t="shared" si="258"/>
        <v>836</v>
      </c>
      <c r="AF2622" s="71" t="s">
        <v>1422</v>
      </c>
      <c r="AG2622" s="54">
        <f t="shared" si="259"/>
        <v>836</v>
      </c>
    </row>
    <row r="2623" spans="6:33" ht="24" customHeight="1">
      <c r="F2623" s="54" t="s">
        <v>1968</v>
      </c>
      <c r="G2623" s="53"/>
      <c r="H2623" s="54"/>
      <c r="I2623" s="75">
        <v>2.3599999999999999E-2</v>
      </c>
      <c r="J2623" s="71"/>
      <c r="K2623" s="54"/>
      <c r="W2623" s="4"/>
      <c r="AB2623" s="54">
        <v>2</v>
      </c>
      <c r="AC2623" s="53" t="s">
        <v>1906</v>
      </c>
      <c r="AD2623" s="54" t="s">
        <v>2015</v>
      </c>
      <c r="AE2623" s="54">
        <f t="shared" si="258"/>
        <v>7.5</v>
      </c>
      <c r="AF2623" s="71" t="s">
        <v>1422</v>
      </c>
      <c r="AG2623" s="54">
        <f t="shared" si="259"/>
        <v>15</v>
      </c>
    </row>
    <row r="2624" spans="6:33" ht="24" customHeight="1">
      <c r="F2624" s="54"/>
      <c r="G2624" s="53" t="s">
        <v>2111</v>
      </c>
      <c r="H2624" s="54"/>
      <c r="I2624" s="75">
        <v>1.18E-2</v>
      </c>
      <c r="J2624" s="71"/>
      <c r="K2624" s="54"/>
      <c r="W2624" s="4"/>
      <c r="AB2624" s="54">
        <v>2</v>
      </c>
      <c r="AC2624" s="53" t="s">
        <v>1906</v>
      </c>
      <c r="AD2624" s="54" t="s">
        <v>2017</v>
      </c>
      <c r="AE2624" s="54">
        <f t="shared" si="258"/>
        <v>49.55</v>
      </c>
      <c r="AF2624" s="71" t="s">
        <v>1422</v>
      </c>
      <c r="AG2624" s="54">
        <f t="shared" si="259"/>
        <v>99.1</v>
      </c>
    </row>
    <row r="2625" spans="6:33" ht="24" customHeight="1">
      <c r="F2625" s="54"/>
      <c r="G2625" s="53"/>
      <c r="H2625" s="54"/>
      <c r="I2625" s="157">
        <f>SUM(I2623:I2624)</f>
        <v>3.5400000000000001E-2</v>
      </c>
      <c r="J2625" s="71"/>
      <c r="K2625" s="54"/>
      <c r="W2625" s="4"/>
      <c r="AB2625" s="54"/>
      <c r="AC2625" s="53"/>
      <c r="AD2625" s="54"/>
      <c r="AE2625" s="54"/>
      <c r="AF2625" s="71"/>
      <c r="AG2625" s="54"/>
    </row>
    <row r="2626" spans="6:33" ht="24" customHeight="1">
      <c r="F2626" s="54"/>
      <c r="G2626" s="53"/>
      <c r="H2626" s="54"/>
      <c r="I2626" s="54"/>
      <c r="J2626" s="71"/>
      <c r="K2626" s="54"/>
      <c r="M2626" s="54"/>
      <c r="N2626" s="53"/>
      <c r="O2626" s="36" t="s">
        <v>4041</v>
      </c>
      <c r="P2626" s="54"/>
      <c r="Q2626" s="71"/>
      <c r="R2626" s="54"/>
      <c r="W2626" s="4"/>
      <c r="AB2626" s="54"/>
      <c r="AC2626" s="53"/>
      <c r="AD2626" s="54"/>
      <c r="AE2626" s="54"/>
      <c r="AF2626" s="71"/>
      <c r="AG2626" s="56">
        <v>10.54</v>
      </c>
    </row>
    <row r="2627" spans="6:33" ht="24" customHeight="1">
      <c r="F2627" s="54"/>
      <c r="G2627" s="53"/>
      <c r="H2627" s="54"/>
      <c r="I2627" s="54"/>
      <c r="J2627" s="71"/>
      <c r="K2627" s="54"/>
      <c r="M2627" s="54"/>
      <c r="N2627" s="53"/>
      <c r="O2627" s="54"/>
      <c r="P2627" s="54"/>
      <c r="Q2627" s="71"/>
      <c r="R2627" s="54"/>
      <c r="W2627" s="4"/>
      <c r="AB2627" s="54"/>
      <c r="AC2627" s="72"/>
      <c r="AD2627" s="36" t="s">
        <v>561</v>
      </c>
      <c r="AE2627" s="54"/>
      <c r="AF2627" s="71"/>
      <c r="AG2627" s="36">
        <f>SUM(AG2615:AG2626)</f>
        <v>22282.47</v>
      </c>
    </row>
    <row r="2628" spans="6:33" ht="24" customHeight="1">
      <c r="F2628" s="54" t="s">
        <v>2112</v>
      </c>
      <c r="G2628" s="53"/>
      <c r="H2628" s="54"/>
      <c r="I2628" s="75">
        <v>2.5899999999999999E-2</v>
      </c>
      <c r="J2628" s="71"/>
      <c r="K2628" s="54"/>
      <c r="M2628" s="54" t="s">
        <v>1903</v>
      </c>
      <c r="N2628" s="53"/>
      <c r="O2628" s="54"/>
      <c r="P2628" s="54"/>
      <c r="Q2628" s="71"/>
      <c r="R2628" s="54"/>
      <c r="W2628" s="4"/>
      <c r="AB2628" s="54"/>
      <c r="AC2628" s="72"/>
      <c r="AD2628" s="36"/>
      <c r="AE2628" s="54"/>
      <c r="AF2628" s="71"/>
      <c r="AG2628" s="56" t="s">
        <v>148</v>
      </c>
    </row>
    <row r="2629" spans="6:33" ht="24" customHeight="1">
      <c r="F2629" s="54" t="s">
        <v>425</v>
      </c>
      <c r="G2629" s="53"/>
      <c r="H2629" s="54"/>
      <c r="I2629" s="75">
        <f>2*0.575*0.3*0.01875</f>
        <v>6.4999999999999997E-3</v>
      </c>
      <c r="J2629" s="71"/>
      <c r="K2629" s="54">
        <f>3643035-3769622.98</f>
        <v>-126587.98</v>
      </c>
      <c r="M2629" s="54" t="s">
        <v>1967</v>
      </c>
      <c r="N2629" s="53"/>
      <c r="O2629" s="54"/>
      <c r="P2629" s="156">
        <v>2.2800000000000001E-2</v>
      </c>
      <c r="Q2629" s="71"/>
      <c r="R2629" s="54"/>
      <c r="W2629" s="4"/>
      <c r="AB2629" s="54"/>
      <c r="AC2629" s="72"/>
      <c r="AD2629" s="36" t="s">
        <v>2124</v>
      </c>
      <c r="AE2629" s="54"/>
      <c r="AF2629" s="71"/>
      <c r="AG2629" s="36">
        <f>AG2627/3.8475</f>
        <v>5791.42</v>
      </c>
    </row>
    <row r="2630" spans="6:33" ht="24" customHeight="1">
      <c r="F2630" s="54"/>
      <c r="G2630" s="53"/>
      <c r="H2630" s="54"/>
      <c r="I2630" s="157">
        <f>SUM(I2628:I2629)</f>
        <v>3.2399999999999998E-2</v>
      </c>
      <c r="J2630" s="71"/>
      <c r="K2630" s="54"/>
      <c r="M2630" s="54" t="s">
        <v>1904</v>
      </c>
      <c r="N2630" s="53"/>
      <c r="O2630" s="54"/>
      <c r="P2630" s="75">
        <v>1.8599999999999998E-2</v>
      </c>
      <c r="Q2630" s="71"/>
      <c r="R2630" s="54"/>
      <c r="W2630" s="4"/>
    </row>
    <row r="2631" spans="6:33" ht="24" customHeight="1">
      <c r="F2631" s="54"/>
      <c r="G2631" s="53"/>
      <c r="H2631" s="36" t="s">
        <v>1652</v>
      </c>
      <c r="I2631" s="54"/>
      <c r="J2631" s="71"/>
      <c r="K2631" s="54"/>
      <c r="M2631" s="54"/>
      <c r="N2631" s="53" t="s">
        <v>409</v>
      </c>
      <c r="O2631" s="54"/>
      <c r="P2631" s="75">
        <v>9.2999999999999992E-3</v>
      </c>
      <c r="Q2631" s="71"/>
      <c r="R2631" s="54"/>
      <c r="W2631" s="4"/>
    </row>
    <row r="2632" spans="6:33" ht="24" customHeight="1">
      <c r="F2632" s="54"/>
      <c r="G2632" s="53"/>
      <c r="H2632" s="54"/>
      <c r="I2632" s="54"/>
      <c r="J2632" s="71"/>
      <c r="K2632" s="54"/>
      <c r="M2632" s="54"/>
      <c r="N2632" s="53"/>
      <c r="O2632" s="54"/>
      <c r="P2632" s="157">
        <f>SUM(P2630:P2631)</f>
        <v>2.7900000000000001E-2</v>
      </c>
      <c r="Q2632" s="71"/>
      <c r="R2632" s="54"/>
      <c r="W2632" s="4"/>
    </row>
    <row r="2633" spans="6:33" ht="24" customHeight="1">
      <c r="F2633" s="75">
        <v>2.2800000000000001E-2</v>
      </c>
      <c r="G2633" s="53" t="s">
        <v>884</v>
      </c>
      <c r="H2633" s="54" t="s">
        <v>3196</v>
      </c>
      <c r="I2633" s="54">
        <f>AC26</f>
        <v>111600</v>
      </c>
      <c r="J2633" s="71" t="s">
        <v>884</v>
      </c>
      <c r="K2633" s="54">
        <f>F2633*I2633</f>
        <v>2544.48</v>
      </c>
      <c r="M2633" s="54"/>
      <c r="N2633" s="53"/>
      <c r="O2633" s="54"/>
      <c r="P2633" s="54"/>
      <c r="Q2633" s="71"/>
      <c r="R2633" s="54"/>
      <c r="W2633" s="4"/>
    </row>
    <row r="2634" spans="6:33" ht="24" customHeight="1">
      <c r="F2634" s="75">
        <v>3.5400000000000001E-2</v>
      </c>
      <c r="G2634" s="53" t="s">
        <v>884</v>
      </c>
      <c r="H2634" s="54" t="s">
        <v>2535</v>
      </c>
      <c r="I2634" s="54">
        <f>AC27</f>
        <v>99400</v>
      </c>
      <c r="J2634" s="71" t="s">
        <v>884</v>
      </c>
      <c r="K2634" s="54">
        <f t="shared" ref="K2634:K2643" si="260">F2634*I2634</f>
        <v>3518.76</v>
      </c>
      <c r="M2634" s="54"/>
      <c r="N2634" s="53"/>
      <c r="O2634" s="54"/>
      <c r="P2634" s="54"/>
      <c r="Q2634" s="71"/>
      <c r="R2634" s="54"/>
      <c r="W2634" s="4"/>
    </row>
    <row r="2635" spans="6:33" ht="24" customHeight="1">
      <c r="F2635" s="76">
        <v>3.2300000000000002E-2</v>
      </c>
      <c r="G2635" s="53" t="s">
        <v>884</v>
      </c>
      <c r="H2635" t="s">
        <v>5635</v>
      </c>
      <c r="I2635" s="430">
        <v>107000</v>
      </c>
      <c r="J2635" s="71" t="s">
        <v>884</v>
      </c>
      <c r="K2635" s="54">
        <f t="shared" si="260"/>
        <v>3456.1</v>
      </c>
      <c r="M2635" s="54" t="s">
        <v>408</v>
      </c>
      <c r="N2635" s="53"/>
      <c r="O2635" s="54"/>
      <c r="P2635" s="75">
        <v>1.9E-2</v>
      </c>
      <c r="Q2635" s="71"/>
      <c r="R2635" s="54"/>
      <c r="W2635" s="4"/>
      <c r="AB2635" s="73"/>
      <c r="AC2635" s="53"/>
      <c r="AD2635" s="36" t="s">
        <v>3820</v>
      </c>
      <c r="AE2635" s="54"/>
      <c r="AF2635" s="71"/>
      <c r="AG2635" s="54"/>
    </row>
    <row r="2636" spans="6:33" ht="24" customHeight="1">
      <c r="F2636" s="73">
        <v>2.835</v>
      </c>
      <c r="G2636" s="53" t="s">
        <v>620</v>
      </c>
      <c r="H2636" s="54" t="s">
        <v>898</v>
      </c>
      <c r="I2636" s="54">
        <f>AE30</f>
        <v>1457</v>
      </c>
      <c r="J2636" s="71" t="s">
        <v>620</v>
      </c>
      <c r="K2636" s="54">
        <f t="shared" si="260"/>
        <v>4130.6000000000004</v>
      </c>
      <c r="M2636" s="54" t="s">
        <v>354</v>
      </c>
      <c r="N2636" s="53"/>
      <c r="O2636" s="54"/>
      <c r="P2636" s="75">
        <v>4.7999999999999996E-3</v>
      </c>
      <c r="Q2636" s="71"/>
      <c r="R2636" s="54"/>
      <c r="W2636" s="4"/>
      <c r="AB2636" s="73"/>
      <c r="AC2636" s="53"/>
      <c r="AD2636" s="36" t="s">
        <v>3948</v>
      </c>
      <c r="AE2636" s="54"/>
      <c r="AF2636" s="71"/>
      <c r="AG2636" s="54"/>
    </row>
    <row r="2637" spans="6:33" ht="24" customHeight="1">
      <c r="F2637" s="54">
        <v>2</v>
      </c>
      <c r="G2637" s="53" t="s">
        <v>1906</v>
      </c>
      <c r="H2637" t="s">
        <v>3821</v>
      </c>
      <c r="I2637" s="437">
        <f>I2818</f>
        <v>254.5</v>
      </c>
      <c r="J2637" s="71" t="s">
        <v>1422</v>
      </c>
      <c r="K2637" s="54">
        <f t="shared" si="260"/>
        <v>509</v>
      </c>
      <c r="M2637" s="54"/>
      <c r="N2637" s="53"/>
      <c r="O2637" s="54"/>
      <c r="P2637" s="157">
        <f>SUM(P2635:P2636)</f>
        <v>2.3800000000000002E-2</v>
      </c>
      <c r="Q2637" s="71"/>
      <c r="R2637" s="54"/>
      <c r="W2637" s="4"/>
      <c r="AB2637" s="73" t="s">
        <v>2529</v>
      </c>
      <c r="AC2637" s="53"/>
      <c r="AD2637" s="54"/>
      <c r="AE2637" s="156">
        <f>2*0.85*2.025</f>
        <v>3.4424999999999999</v>
      </c>
      <c r="AF2637" s="71"/>
      <c r="AG2637" s="54"/>
    </row>
    <row r="2638" spans="6:33" ht="24" customHeight="1">
      <c r="F2638" s="54">
        <v>6</v>
      </c>
      <c r="G2638" s="53" t="s">
        <v>1906</v>
      </c>
      <c r="H2638" t="s">
        <v>3822</v>
      </c>
      <c r="I2638" s="437">
        <f t="shared" ref="I2638:I2643" si="261">I2819</f>
        <v>214.1</v>
      </c>
      <c r="J2638" s="71" t="s">
        <v>1422</v>
      </c>
      <c r="K2638" s="54">
        <f t="shared" si="260"/>
        <v>1284.5999999999999</v>
      </c>
      <c r="M2638" s="54"/>
      <c r="N2638" s="53"/>
      <c r="O2638" s="36" t="s">
        <v>1652</v>
      </c>
      <c r="P2638" s="54"/>
      <c r="Q2638" s="71"/>
      <c r="R2638" s="54"/>
      <c r="W2638" s="4"/>
      <c r="AB2638" s="73" t="s">
        <v>1967</v>
      </c>
      <c r="AC2638" s="53"/>
      <c r="AD2638" s="54"/>
      <c r="AE2638" s="156">
        <v>2.2800000000000001E-2</v>
      </c>
      <c r="AF2638" s="71"/>
      <c r="AG2638" s="54"/>
    </row>
    <row r="2639" spans="6:33" ht="24" customHeight="1">
      <c r="F2639" s="54">
        <v>4</v>
      </c>
      <c r="G2639" s="53" t="s">
        <v>1906</v>
      </c>
      <c r="H2639" t="s">
        <v>3823</v>
      </c>
      <c r="I2639" s="437">
        <f t="shared" si="261"/>
        <v>408</v>
      </c>
      <c r="J2639" s="71" t="s">
        <v>1422</v>
      </c>
      <c r="K2639" s="54">
        <f t="shared" si="260"/>
        <v>1632</v>
      </c>
      <c r="M2639" s="54"/>
      <c r="N2639" s="53"/>
      <c r="O2639" s="54"/>
      <c r="P2639" s="54"/>
      <c r="Q2639" s="71"/>
      <c r="R2639" s="54"/>
      <c r="W2639" s="4"/>
      <c r="AB2639" s="73" t="s">
        <v>2530</v>
      </c>
      <c r="AC2639" s="53"/>
      <c r="AD2639" s="54"/>
      <c r="AE2639" s="75">
        <f>2*3*0.85*0.15*0.0375</f>
        <v>2.87E-2</v>
      </c>
      <c r="AF2639" s="71"/>
      <c r="AG2639" s="54"/>
    </row>
    <row r="2640" spans="6:33" ht="24" customHeight="1">
      <c r="F2640" s="54">
        <v>1</v>
      </c>
      <c r="G2640" s="53" t="s">
        <v>1906</v>
      </c>
      <c r="H2640" t="s">
        <v>3824</v>
      </c>
      <c r="I2640" s="437">
        <f t="shared" si="261"/>
        <v>836</v>
      </c>
      <c r="J2640" s="71" t="s">
        <v>1422</v>
      </c>
      <c r="K2640" s="54">
        <f t="shared" si="260"/>
        <v>836</v>
      </c>
      <c r="M2640" s="75">
        <f>P2629</f>
        <v>2.2800000000000001E-2</v>
      </c>
      <c r="N2640" s="53" t="s">
        <v>884</v>
      </c>
      <c r="O2640" s="54" t="s">
        <v>2534</v>
      </c>
      <c r="P2640" s="54">
        <f>I2633</f>
        <v>111600</v>
      </c>
      <c r="Q2640" s="71" t="s">
        <v>884</v>
      </c>
      <c r="R2640" s="54">
        <f>M2640*P2640</f>
        <v>2544.48</v>
      </c>
      <c r="W2640" s="4"/>
      <c r="AB2640" s="73"/>
      <c r="AC2640" s="53" t="s">
        <v>2531</v>
      </c>
      <c r="AD2640" s="54"/>
      <c r="AE2640" s="75">
        <f>2*3*0.85*0.075*0.0375</f>
        <v>1.43E-2</v>
      </c>
      <c r="AF2640" s="71"/>
      <c r="AG2640" s="54"/>
    </row>
    <row r="2641" spans="6:34" ht="24" customHeight="1">
      <c r="F2641" s="54">
        <v>2</v>
      </c>
      <c r="G2641" s="53" t="s">
        <v>1906</v>
      </c>
      <c r="H2641" t="s">
        <v>5976</v>
      </c>
      <c r="I2641" s="437">
        <f t="shared" si="261"/>
        <v>7.3</v>
      </c>
      <c r="J2641" s="71" t="s">
        <v>1422</v>
      </c>
      <c r="K2641" s="54">
        <f t="shared" si="260"/>
        <v>14.6</v>
      </c>
      <c r="M2641" s="75">
        <f>P2632</f>
        <v>2.7900000000000001E-2</v>
      </c>
      <c r="N2641" s="53" t="s">
        <v>884</v>
      </c>
      <c r="O2641" s="54" t="s">
        <v>2535</v>
      </c>
      <c r="P2641" s="54">
        <f t="shared" ref="P2641:P2649" si="262">I2634</f>
        <v>99400</v>
      </c>
      <c r="Q2641" s="71" t="s">
        <v>884</v>
      </c>
      <c r="R2641" s="54">
        <f t="shared" ref="R2641:R2650" si="263">M2641*P2641</f>
        <v>2773.26</v>
      </c>
      <c r="W2641" s="4"/>
      <c r="AA2641" s="73"/>
      <c r="AB2641" s="73"/>
      <c r="AC2641" s="53"/>
      <c r="AD2641" s="54"/>
      <c r="AE2641" s="157">
        <f>SUM(AE2639:AE2640)</f>
        <v>4.2999999999999997E-2</v>
      </c>
      <c r="AF2641" s="71"/>
      <c r="AG2641" s="54"/>
    </row>
    <row r="2642" spans="6:34" ht="24" customHeight="1">
      <c r="F2642" s="54">
        <v>2</v>
      </c>
      <c r="G2642" s="53" t="s">
        <v>1906</v>
      </c>
      <c r="H2642" t="s">
        <v>5636</v>
      </c>
      <c r="I2642" s="437">
        <f t="shared" si="261"/>
        <v>49.55</v>
      </c>
      <c r="J2642" s="71" t="s">
        <v>1422</v>
      </c>
      <c r="K2642" s="54">
        <f t="shared" si="260"/>
        <v>99.1</v>
      </c>
      <c r="M2642" s="76">
        <f>P2637</f>
        <v>2.3800000000000002E-2</v>
      </c>
      <c r="N2642" s="53" t="s">
        <v>884</v>
      </c>
      <c r="O2642" t="s">
        <v>4039</v>
      </c>
      <c r="P2642" s="54">
        <f t="shared" si="262"/>
        <v>107000</v>
      </c>
      <c r="Q2642" s="71" t="s">
        <v>884</v>
      </c>
      <c r="R2642" s="54">
        <f t="shared" si="263"/>
        <v>2546.6</v>
      </c>
      <c r="W2642" s="4"/>
      <c r="AA2642" s="73"/>
      <c r="AB2642" s="73"/>
      <c r="AC2642" s="53"/>
      <c r="AD2642" s="54"/>
      <c r="AE2642" s="54"/>
      <c r="AF2642" s="71"/>
      <c r="AG2642" s="54"/>
    </row>
    <row r="2643" spans="6:34" ht="24" customHeight="1">
      <c r="F2643" s="437">
        <v>118</v>
      </c>
      <c r="G2643" s="53"/>
      <c r="H2643" s="437" t="s">
        <v>1162</v>
      </c>
      <c r="I2643" s="437">
        <f t="shared" si="261"/>
        <v>2.41</v>
      </c>
      <c r="J2643" s="71"/>
      <c r="K2643" s="54">
        <f t="shared" si="260"/>
        <v>284.38</v>
      </c>
      <c r="M2643" s="73">
        <v>2.23</v>
      </c>
      <c r="N2643" s="53" t="s">
        <v>620</v>
      </c>
      <c r="O2643" s="54" t="s">
        <v>898</v>
      </c>
      <c r="P2643" s="54">
        <f t="shared" si="262"/>
        <v>1457</v>
      </c>
      <c r="Q2643" s="71" t="s">
        <v>620</v>
      </c>
      <c r="R2643" s="54">
        <f t="shared" si="263"/>
        <v>3249.11</v>
      </c>
      <c r="W2643" s="4"/>
      <c r="AA2643" s="73"/>
      <c r="AB2643" s="73"/>
      <c r="AC2643" s="53"/>
      <c r="AD2643" s="54"/>
      <c r="AE2643" s="54"/>
      <c r="AF2643" s="71"/>
      <c r="AG2643" s="54"/>
    </row>
    <row r="2644" spans="6:34" ht="24" customHeight="1">
      <c r="F2644" s="54"/>
      <c r="G2644" s="53"/>
      <c r="H2644" s="54"/>
      <c r="I2644" s="54"/>
      <c r="J2644" s="71"/>
      <c r="K2644" s="56"/>
      <c r="M2644" s="54">
        <v>2</v>
      </c>
      <c r="N2644" s="53" t="s">
        <v>1906</v>
      </c>
      <c r="O2644" s="36" t="s">
        <v>3821</v>
      </c>
      <c r="P2644" s="54">
        <f t="shared" si="262"/>
        <v>254.5</v>
      </c>
      <c r="Q2644" s="71" t="s">
        <v>1422</v>
      </c>
      <c r="R2644" s="54">
        <f t="shared" si="263"/>
        <v>509</v>
      </c>
      <c r="W2644" s="4"/>
      <c r="AA2644" s="73"/>
      <c r="AB2644" s="73" t="s">
        <v>2532</v>
      </c>
      <c r="AC2644" s="53"/>
      <c r="AD2644" s="54"/>
      <c r="AE2644" s="75">
        <f>2*4*0.725*0.3*0.01875</f>
        <v>3.2599999999999997E-2</v>
      </c>
      <c r="AF2644" s="71"/>
      <c r="AG2644" s="54"/>
    </row>
    <row r="2645" spans="6:34" ht="24" customHeight="1">
      <c r="F2645" s="54"/>
      <c r="G2645" s="72"/>
      <c r="H2645" s="36" t="s">
        <v>561</v>
      </c>
      <c r="I2645" s="54"/>
      <c r="J2645" s="71"/>
      <c r="K2645" s="36">
        <f>SUM(K2633:K2644)</f>
        <v>18309.62</v>
      </c>
      <c r="L2645" s="446"/>
      <c r="M2645" s="54">
        <v>6</v>
      </c>
      <c r="N2645" s="53" t="s">
        <v>1906</v>
      </c>
      <c r="O2645" s="36" t="s">
        <v>3822</v>
      </c>
      <c r="P2645" s="54">
        <f t="shared" si="262"/>
        <v>214.1</v>
      </c>
      <c r="Q2645" s="71" t="s">
        <v>1422</v>
      </c>
      <c r="R2645" s="54">
        <f t="shared" si="263"/>
        <v>1284.5999999999999</v>
      </c>
      <c r="W2645" s="4"/>
      <c r="AA2645" s="73"/>
      <c r="AB2645" s="73" t="s">
        <v>2533</v>
      </c>
      <c r="AC2645" s="53"/>
      <c r="AD2645" s="54"/>
      <c r="AE2645" s="75">
        <f>2*0.725*0.3*0.01875</f>
        <v>8.2000000000000007E-3</v>
      </c>
      <c r="AF2645" s="71"/>
      <c r="AG2645" s="54"/>
    </row>
    <row r="2646" spans="6:34" ht="24" customHeight="1">
      <c r="F2646" s="54"/>
      <c r="G2646" s="72"/>
      <c r="H2646" s="36"/>
      <c r="I2646" s="54"/>
      <c r="J2646" s="71"/>
      <c r="K2646" s="56" t="s">
        <v>148</v>
      </c>
      <c r="M2646" s="54">
        <v>4</v>
      </c>
      <c r="N2646" s="53" t="s">
        <v>1906</v>
      </c>
      <c r="O2646" s="36" t="s">
        <v>3823</v>
      </c>
      <c r="P2646" s="54">
        <f t="shared" si="262"/>
        <v>408</v>
      </c>
      <c r="Q2646" s="71" t="s">
        <v>1422</v>
      </c>
      <c r="R2646" s="54">
        <f t="shared" si="263"/>
        <v>1632</v>
      </c>
      <c r="W2646" s="4"/>
      <c r="AA2646" s="73"/>
      <c r="AB2646" s="73"/>
      <c r="AC2646" s="53"/>
      <c r="AD2646" s="54"/>
      <c r="AE2646" s="157">
        <f>SUM(AE2644:AE2645)</f>
        <v>4.0800000000000003E-2</v>
      </c>
      <c r="AF2646" s="71"/>
      <c r="AG2646" s="54"/>
    </row>
    <row r="2647" spans="6:34" ht="24" customHeight="1">
      <c r="F2647" s="54"/>
      <c r="G2647" s="72"/>
      <c r="H2647" s="36" t="s">
        <v>2118</v>
      </c>
      <c r="I2647" s="54"/>
      <c r="J2647" s="71"/>
      <c r="K2647" s="36">
        <f>K2645/2.835</f>
        <v>6458.42</v>
      </c>
      <c r="M2647" s="54">
        <v>1</v>
      </c>
      <c r="N2647" s="53" t="s">
        <v>1906</v>
      </c>
      <c r="O2647" s="36" t="s">
        <v>3824</v>
      </c>
      <c r="P2647" s="54">
        <f t="shared" si="262"/>
        <v>836</v>
      </c>
      <c r="Q2647" s="71" t="s">
        <v>1422</v>
      </c>
      <c r="R2647" s="54">
        <f t="shared" si="263"/>
        <v>836</v>
      </c>
      <c r="W2647" s="4"/>
      <c r="AA2647" s="73"/>
      <c r="AB2647" s="73"/>
      <c r="AC2647" s="53"/>
      <c r="AD2647" s="36" t="s">
        <v>1652</v>
      </c>
      <c r="AE2647" s="54"/>
      <c r="AF2647" s="71"/>
      <c r="AG2647" s="54"/>
      <c r="AH2647" s="380"/>
    </row>
    <row r="2648" spans="6:34" ht="24" customHeight="1">
      <c r="F2648" s="54"/>
      <c r="G2648" s="72"/>
      <c r="K2648" s="55" t="s">
        <v>148</v>
      </c>
      <c r="M2648" s="54">
        <v>2</v>
      </c>
      <c r="N2648" s="53" t="s">
        <v>1906</v>
      </c>
      <c r="O2648" t="s">
        <v>2015</v>
      </c>
      <c r="P2648" s="54">
        <f t="shared" si="262"/>
        <v>7.3</v>
      </c>
      <c r="Q2648" s="71" t="s">
        <v>1422</v>
      </c>
      <c r="R2648" s="54">
        <f t="shared" si="263"/>
        <v>14.6</v>
      </c>
      <c r="W2648" s="4"/>
      <c r="AA2648" s="73"/>
      <c r="AB2648" s="73"/>
      <c r="AC2648" s="53"/>
      <c r="AD2648" s="54"/>
      <c r="AE2648" s="54"/>
      <c r="AF2648" s="71"/>
      <c r="AG2648" s="54"/>
      <c r="AH2648" s="380"/>
    </row>
    <row r="2649" spans="6:34" ht="24" customHeight="1">
      <c r="F2649" s="77" t="s">
        <v>895</v>
      </c>
      <c r="G2649" s="78"/>
      <c r="H2649" s="79" t="s">
        <v>2034</v>
      </c>
      <c r="I2649" s="46"/>
      <c r="J2649" s="99"/>
      <c r="K2649" s="46"/>
      <c r="M2649" s="54">
        <v>2</v>
      </c>
      <c r="N2649" s="53" t="s">
        <v>1906</v>
      </c>
      <c r="O2649" s="54" t="s">
        <v>2017</v>
      </c>
      <c r="P2649" s="54">
        <f t="shared" si="262"/>
        <v>49.55</v>
      </c>
      <c r="Q2649" s="71" t="s">
        <v>1422</v>
      </c>
      <c r="R2649" s="54">
        <f t="shared" si="263"/>
        <v>99.1</v>
      </c>
      <c r="W2649" s="4"/>
      <c r="AA2649" s="73"/>
      <c r="AB2649" s="75">
        <f>AE2638</f>
        <v>2.2800000000000001E-2</v>
      </c>
      <c r="AC2649" s="53" t="s">
        <v>884</v>
      </c>
      <c r="AD2649" s="54" t="s">
        <v>2534</v>
      </c>
      <c r="AE2649" s="54">
        <f>V2601</f>
        <v>111600</v>
      </c>
      <c r="AF2649" s="71" t="s">
        <v>884</v>
      </c>
      <c r="AG2649" s="54">
        <f>AB2649*AE2649</f>
        <v>2544.48</v>
      </c>
      <c r="AH2649" s="380"/>
    </row>
    <row r="2650" spans="6:34" ht="24" customHeight="1">
      <c r="F2650" s="46"/>
      <c r="G2650" s="78"/>
      <c r="H2650" s="80" t="s">
        <v>1614</v>
      </c>
      <c r="I2650" s="80" t="s">
        <v>1614</v>
      </c>
      <c r="J2650" s="79" t="s">
        <v>1614</v>
      </c>
      <c r="K2650" s="46"/>
      <c r="M2650" s="437">
        <v>118</v>
      </c>
      <c r="N2650" s="53"/>
      <c r="O2650" s="437" t="s">
        <v>1162</v>
      </c>
      <c r="P2650" s="430">
        <f>P2831</f>
        <v>2.41</v>
      </c>
      <c r="Q2650" s="71"/>
      <c r="R2650" s="54">
        <f t="shared" si="263"/>
        <v>284.38</v>
      </c>
      <c r="W2650" s="4"/>
      <c r="AA2650" s="73"/>
      <c r="AB2650" s="75">
        <f>AE2641</f>
        <v>4.2999999999999997E-2</v>
      </c>
      <c r="AC2650" s="53" t="s">
        <v>884</v>
      </c>
      <c r="AD2650" s="54" t="s">
        <v>2535</v>
      </c>
      <c r="AE2650" s="54">
        <f t="shared" ref="AE2650:AE2660" si="264">V2602</f>
        <v>99400</v>
      </c>
      <c r="AF2650" s="71" t="s">
        <v>884</v>
      </c>
      <c r="AG2650" s="54">
        <f t="shared" ref="AG2650:AG2660" si="265">AB2650*AE2650</f>
        <v>4274.2</v>
      </c>
      <c r="AH2650" s="380"/>
    </row>
    <row r="2651" spans="6:34" ht="37.5" customHeight="1">
      <c r="F2651" s="46"/>
      <c r="G2651" s="78"/>
      <c r="H2651" s="46"/>
      <c r="I2651" s="46"/>
      <c r="J2651" s="99"/>
      <c r="K2651" s="46"/>
      <c r="M2651" s="54"/>
      <c r="N2651" s="53"/>
      <c r="O2651" s="54"/>
      <c r="P2651" s="54"/>
      <c r="Q2651" s="71"/>
      <c r="R2651" s="56" t="s">
        <v>148</v>
      </c>
      <c r="W2651" s="4"/>
      <c r="AA2651" s="73"/>
      <c r="AB2651" s="75">
        <f>AE2646</f>
        <v>4.0800000000000003E-2</v>
      </c>
      <c r="AC2651" s="53" t="s">
        <v>884</v>
      </c>
      <c r="AD2651" s="27" t="s">
        <v>4039</v>
      </c>
      <c r="AE2651" s="54">
        <f t="shared" si="264"/>
        <v>107000</v>
      </c>
      <c r="AF2651" s="71" t="s">
        <v>884</v>
      </c>
      <c r="AG2651" s="54">
        <f t="shared" si="265"/>
        <v>4365.6000000000004</v>
      </c>
      <c r="AH2651" s="380"/>
    </row>
    <row r="2652" spans="6:34" ht="34.5" customHeight="1">
      <c r="F2652" s="46"/>
      <c r="G2652" s="78"/>
      <c r="H2652" s="79" t="s">
        <v>2035</v>
      </c>
      <c r="I2652" s="46"/>
      <c r="J2652" s="99"/>
      <c r="K2652" s="46"/>
      <c r="M2652" s="54"/>
      <c r="N2652" s="72"/>
      <c r="O2652" s="36" t="s">
        <v>561</v>
      </c>
      <c r="P2652" s="54"/>
      <c r="Q2652" s="71"/>
      <c r="R2652" s="36">
        <f>SUM(R2640:R2650)</f>
        <v>15773.13</v>
      </c>
      <c r="W2652" s="4"/>
      <c r="AA2652" s="73"/>
      <c r="AB2652" s="75">
        <f>AE2637</f>
        <v>3.4424999999999999</v>
      </c>
      <c r="AC2652" s="53" t="s">
        <v>620</v>
      </c>
      <c r="AD2652" s="516" t="s">
        <v>898</v>
      </c>
      <c r="AE2652" s="54">
        <f t="shared" si="264"/>
        <v>1457</v>
      </c>
      <c r="AF2652" s="71" t="s">
        <v>620</v>
      </c>
      <c r="AG2652" s="54">
        <f t="shared" si="265"/>
        <v>5015.72</v>
      </c>
      <c r="AH2652" s="380"/>
    </row>
    <row r="2653" spans="6:34" ht="24" customHeight="1">
      <c r="F2653" s="46"/>
      <c r="G2653" s="78"/>
      <c r="H2653" s="79"/>
      <c r="I2653" s="46"/>
      <c r="J2653" s="99"/>
      <c r="K2653" s="46"/>
      <c r="M2653" s="54"/>
      <c r="N2653" s="72"/>
      <c r="O2653" s="36"/>
      <c r="P2653" s="54"/>
      <c r="Q2653" s="71"/>
      <c r="R2653" s="56" t="s">
        <v>148</v>
      </c>
      <c r="W2653" s="4"/>
      <c r="AA2653" s="73"/>
      <c r="AB2653" s="73">
        <v>2</v>
      </c>
      <c r="AC2653" s="53" t="s">
        <v>1906</v>
      </c>
      <c r="AD2653" t="s">
        <v>3821</v>
      </c>
      <c r="AE2653" s="557">
        <v>450</v>
      </c>
      <c r="AF2653" s="71" t="s">
        <v>1422</v>
      </c>
      <c r="AG2653" s="54">
        <f t="shared" si="265"/>
        <v>900</v>
      </c>
      <c r="AH2653" s="380"/>
    </row>
    <row r="2654" spans="6:34" ht="24" customHeight="1">
      <c r="F2654" s="46"/>
      <c r="G2654" s="78"/>
      <c r="H2654" s="79" t="s">
        <v>2036</v>
      </c>
      <c r="I2654" s="46"/>
      <c r="J2654" s="99"/>
      <c r="K2654" s="46"/>
      <c r="M2654" s="54"/>
      <c r="N2654" s="72"/>
      <c r="O2654" s="36" t="s">
        <v>653</v>
      </c>
      <c r="P2654" s="54"/>
      <c r="Q2654" s="71"/>
      <c r="R2654" s="36">
        <f>R2652/M2643</f>
        <v>7073.15</v>
      </c>
      <c r="W2654" s="4"/>
      <c r="AA2654" s="73"/>
      <c r="AB2654" s="73">
        <v>6</v>
      </c>
      <c r="AC2654" s="53" t="s">
        <v>1906</v>
      </c>
      <c r="AD2654" t="s">
        <v>3822</v>
      </c>
      <c r="AE2654" s="557">
        <v>79</v>
      </c>
      <c r="AF2654" s="71" t="s">
        <v>1422</v>
      </c>
      <c r="AG2654" s="54">
        <f t="shared" si="265"/>
        <v>474</v>
      </c>
      <c r="AH2654" s="380"/>
    </row>
    <row r="2655" spans="6:34" ht="24" customHeight="1">
      <c r="F2655" s="46"/>
      <c r="G2655" s="78"/>
      <c r="H2655" s="79" t="s">
        <v>459</v>
      </c>
      <c r="I2655" s="46"/>
      <c r="J2655" s="99"/>
      <c r="K2655" s="46"/>
      <c r="M2655" s="54"/>
      <c r="N2655" s="72"/>
      <c r="Q2655" s="10"/>
      <c r="R2655" s="55" t="s">
        <v>148</v>
      </c>
      <c r="W2655" s="4"/>
      <c r="AA2655" s="75"/>
      <c r="AB2655" s="73">
        <v>4</v>
      </c>
      <c r="AC2655" s="53" t="s">
        <v>1906</v>
      </c>
      <c r="AD2655" t="s">
        <v>3823</v>
      </c>
      <c r="AE2655" s="557">
        <v>130</v>
      </c>
      <c r="AF2655" s="71" t="s">
        <v>1422</v>
      </c>
      <c r="AG2655" s="54">
        <f t="shared" si="265"/>
        <v>520</v>
      </c>
      <c r="AH2655" s="380"/>
    </row>
    <row r="2656" spans="6:34" ht="24" customHeight="1">
      <c r="F2656" s="46"/>
      <c r="G2656" s="78"/>
      <c r="H2656" s="79" t="s">
        <v>460</v>
      </c>
      <c r="I2656" s="46"/>
      <c r="J2656" s="99"/>
      <c r="K2656" s="46"/>
      <c r="M2656" t="s">
        <v>895</v>
      </c>
      <c r="O2656" t="s">
        <v>2034</v>
      </c>
      <c r="W2656" s="4"/>
      <c r="AA2656" s="75"/>
      <c r="AB2656" s="73">
        <v>1</v>
      </c>
      <c r="AC2656" s="53" t="s">
        <v>1906</v>
      </c>
      <c r="AD2656" t="s">
        <v>3824</v>
      </c>
      <c r="AE2656" s="557">
        <v>985</v>
      </c>
      <c r="AF2656" s="71" t="s">
        <v>1422</v>
      </c>
      <c r="AG2656" s="54">
        <f t="shared" si="265"/>
        <v>985</v>
      </c>
      <c r="AH2656" s="380"/>
    </row>
    <row r="2657" spans="6:34" ht="24" customHeight="1">
      <c r="F2657" s="46"/>
      <c r="G2657" s="78"/>
      <c r="H2657" s="79" t="s">
        <v>461</v>
      </c>
      <c r="I2657" s="46"/>
      <c r="J2657" s="99"/>
      <c r="K2657" s="46"/>
      <c r="O2657" t="s">
        <v>1614</v>
      </c>
      <c r="P2657" t="s">
        <v>1614</v>
      </c>
      <c r="Q2657" t="s">
        <v>1614</v>
      </c>
      <c r="W2657" s="4"/>
      <c r="AA2657" s="75"/>
      <c r="AB2657" s="73">
        <v>2</v>
      </c>
      <c r="AC2657" s="53" t="s">
        <v>1906</v>
      </c>
      <c r="AD2657" t="s">
        <v>3816</v>
      </c>
      <c r="AE2657" s="430">
        <v>24.6</v>
      </c>
      <c r="AF2657" s="71" t="s">
        <v>1422</v>
      </c>
      <c r="AG2657" s="54">
        <f t="shared" si="265"/>
        <v>49.2</v>
      </c>
      <c r="AH2657" s="380"/>
    </row>
    <row r="2658" spans="6:34" ht="24" customHeight="1">
      <c r="F2658" s="46"/>
      <c r="G2658" s="78"/>
      <c r="H2658" s="79" t="s">
        <v>896</v>
      </c>
      <c r="I2658" s="46"/>
      <c r="J2658" s="79" t="s">
        <v>991</v>
      </c>
      <c r="K2658" s="82">
        <v>3.7699999999999997E-2</v>
      </c>
      <c r="W2658" s="4"/>
      <c r="AA2658" s="75"/>
      <c r="AB2658" s="73">
        <v>2</v>
      </c>
      <c r="AC2658" s="53" t="s">
        <v>1906</v>
      </c>
      <c r="AD2658" s="54" t="s">
        <v>2017</v>
      </c>
      <c r="AE2658" s="54">
        <f t="shared" si="264"/>
        <v>49.55</v>
      </c>
      <c r="AF2658" s="71" t="s">
        <v>1422</v>
      </c>
      <c r="AG2658" s="54">
        <f t="shared" si="265"/>
        <v>99.1</v>
      </c>
    </row>
    <row r="2659" spans="6:34" ht="24" customHeight="1">
      <c r="F2659" s="46"/>
      <c r="G2659" s="78"/>
      <c r="H2659" s="79" t="s">
        <v>707</v>
      </c>
      <c r="I2659" s="46"/>
      <c r="J2659" s="83" t="s">
        <v>991</v>
      </c>
      <c r="K2659" s="83" t="s">
        <v>991</v>
      </c>
      <c r="O2659" t="s">
        <v>2035</v>
      </c>
      <c r="W2659" s="4"/>
      <c r="AA2659" s="73"/>
      <c r="AB2659" s="73"/>
      <c r="AC2659" s="53"/>
      <c r="AD2659" s="54"/>
      <c r="AE2659" s="54">
        <f t="shared" si="264"/>
        <v>0</v>
      </c>
      <c r="AF2659" s="71"/>
      <c r="AG2659" s="54">
        <f t="shared" si="265"/>
        <v>0</v>
      </c>
    </row>
    <row r="2660" spans="6:34" ht="24" customHeight="1">
      <c r="F2660" s="46"/>
      <c r="G2660" s="78"/>
      <c r="H2660" s="79" t="s">
        <v>1863</v>
      </c>
      <c r="I2660" s="46"/>
      <c r="J2660" s="99"/>
      <c r="K2660" s="83" t="s">
        <v>991</v>
      </c>
      <c r="W2660" s="4"/>
      <c r="AA2660" s="73"/>
      <c r="AB2660" s="73">
        <v>118</v>
      </c>
      <c r="AC2660" s="53"/>
      <c r="AD2660" s="437" t="s">
        <v>1162</v>
      </c>
      <c r="AE2660" s="54">
        <f t="shared" si="264"/>
        <v>2.41</v>
      </c>
      <c r="AF2660" s="71"/>
      <c r="AG2660" s="54">
        <f t="shared" si="265"/>
        <v>284.38</v>
      </c>
    </row>
    <row r="2661" spans="6:34" ht="24" customHeight="1">
      <c r="F2661" s="46"/>
      <c r="G2661" s="78"/>
      <c r="H2661" s="46"/>
      <c r="I2661" s="46"/>
      <c r="J2661" s="99"/>
      <c r="K2661" s="46"/>
      <c r="O2661" t="s">
        <v>2036</v>
      </c>
      <c r="W2661" s="4"/>
      <c r="AA2661" s="73"/>
      <c r="AB2661" s="73"/>
      <c r="AC2661" s="72"/>
      <c r="AD2661" s="36" t="s">
        <v>561</v>
      </c>
      <c r="AE2661" s="54"/>
      <c r="AF2661" s="71"/>
      <c r="AG2661" s="36">
        <f>SUM(AG2649:AG2660)</f>
        <v>19511.68</v>
      </c>
    </row>
    <row r="2662" spans="6:34" ht="24" customHeight="1">
      <c r="F2662" s="84">
        <v>1.18E-2</v>
      </c>
      <c r="G2662" s="85" t="s">
        <v>884</v>
      </c>
      <c r="H2662" s="79" t="s">
        <v>704</v>
      </c>
      <c r="I2662" s="86">
        <f>AC26</f>
        <v>111600</v>
      </c>
      <c r="J2662" s="79" t="s">
        <v>884</v>
      </c>
      <c r="K2662" s="86">
        <f t="shared" ref="K2662:K2671" si="266">(F2662*I2662)</f>
        <v>1316.88</v>
      </c>
      <c r="O2662" t="s">
        <v>459</v>
      </c>
      <c r="W2662" s="4"/>
      <c r="AA2662" s="73"/>
      <c r="AB2662" s="73"/>
      <c r="AC2662" s="72"/>
      <c r="AD2662" s="36"/>
      <c r="AE2662" s="54"/>
      <c r="AF2662" s="71"/>
      <c r="AG2662" s="56" t="s">
        <v>148</v>
      </c>
    </row>
    <row r="2663" spans="6:34" ht="24" customHeight="1">
      <c r="F2663" s="84">
        <v>3.7699999999999997E-2</v>
      </c>
      <c r="G2663" s="85" t="s">
        <v>884</v>
      </c>
      <c r="H2663" s="79" t="s">
        <v>705</v>
      </c>
      <c r="I2663" s="86">
        <f>AC27</f>
        <v>99400</v>
      </c>
      <c r="J2663" s="79" t="s">
        <v>884</v>
      </c>
      <c r="K2663" s="86">
        <f t="shared" si="266"/>
        <v>3747.38</v>
      </c>
      <c r="O2663" t="s">
        <v>460</v>
      </c>
      <c r="W2663" s="4"/>
      <c r="AA2663" s="73"/>
      <c r="AB2663" s="73"/>
      <c r="AC2663" s="72"/>
      <c r="AD2663" s="36" t="s">
        <v>2536</v>
      </c>
      <c r="AE2663" s="54"/>
      <c r="AF2663" s="71"/>
      <c r="AG2663" s="36">
        <f>AG2661/3.4425</f>
        <v>5667.88</v>
      </c>
    </row>
    <row r="2664" spans="6:34" ht="24" customHeight="1">
      <c r="F2664" s="84">
        <v>1.8550000000000001E-2</v>
      </c>
      <c r="G2664" s="85" t="s">
        <v>884</v>
      </c>
      <c r="H2664" s="79" t="s">
        <v>901</v>
      </c>
      <c r="I2664" s="86">
        <f>AE33</f>
        <v>12980</v>
      </c>
      <c r="J2664" s="79" t="s">
        <v>884</v>
      </c>
      <c r="K2664" s="86">
        <f t="shared" si="266"/>
        <v>240.78</v>
      </c>
      <c r="O2664" t="s">
        <v>461</v>
      </c>
      <c r="W2664" s="4"/>
      <c r="AA2664" s="73"/>
      <c r="AB2664" s="53"/>
      <c r="AC2664" s="54"/>
      <c r="AD2664" s="54"/>
      <c r="AE2664" s="71"/>
      <c r="AF2664" s="54"/>
    </row>
    <row r="2665" spans="6:34" ht="24" customHeight="1">
      <c r="F2665" s="84">
        <v>1.36</v>
      </c>
      <c r="G2665" s="85" t="s">
        <v>620</v>
      </c>
      <c r="H2665" s="79" t="s">
        <v>902</v>
      </c>
      <c r="I2665" s="495">
        <v>269.10000000000002</v>
      </c>
      <c r="J2665" s="79" t="s">
        <v>620</v>
      </c>
      <c r="K2665" s="86">
        <f t="shared" si="266"/>
        <v>365.98</v>
      </c>
      <c r="O2665" t="s">
        <v>896</v>
      </c>
      <c r="Q2665" t="s">
        <v>991</v>
      </c>
      <c r="R2665">
        <v>0.04</v>
      </c>
      <c r="W2665" s="4"/>
      <c r="AA2665" s="73"/>
      <c r="AB2665" s="53"/>
      <c r="AC2665" s="54"/>
      <c r="AD2665" s="54"/>
      <c r="AE2665" s="71"/>
      <c r="AF2665" s="54"/>
    </row>
    <row r="2666" spans="6:34" ht="24" customHeight="1">
      <c r="F2666" s="84">
        <v>2.0499999999999998</v>
      </c>
      <c r="G2666" s="85" t="s">
        <v>620</v>
      </c>
      <c r="H2666" s="79" t="s">
        <v>1531</v>
      </c>
      <c r="I2666" s="86">
        <f>D30</f>
        <v>1215</v>
      </c>
      <c r="J2666" s="79" t="s">
        <v>620</v>
      </c>
      <c r="K2666" s="86">
        <f t="shared" si="266"/>
        <v>2490.75</v>
      </c>
      <c r="O2666" t="s">
        <v>707</v>
      </c>
      <c r="Q2666" t="s">
        <v>991</v>
      </c>
      <c r="R2666" t="s">
        <v>991</v>
      </c>
      <c r="W2666" s="4"/>
      <c r="AA2666" s="73"/>
      <c r="AB2666" s="53"/>
      <c r="AC2666" s="437"/>
      <c r="AD2666" s="54"/>
      <c r="AE2666" s="71"/>
      <c r="AF2666" s="54"/>
    </row>
    <row r="2667" spans="6:34" ht="24" customHeight="1">
      <c r="F2667" s="86">
        <v>2</v>
      </c>
      <c r="G2667" s="85" t="s">
        <v>883</v>
      </c>
      <c r="H2667" s="79" t="s">
        <v>1413</v>
      </c>
      <c r="I2667" s="86">
        <f>E285</f>
        <v>57</v>
      </c>
      <c r="J2667" s="79" t="s">
        <v>883</v>
      </c>
      <c r="K2667" s="86">
        <f t="shared" si="266"/>
        <v>114</v>
      </c>
      <c r="O2667" t="s">
        <v>1863</v>
      </c>
      <c r="R2667" t="s">
        <v>991</v>
      </c>
      <c r="W2667" s="4"/>
      <c r="AA2667" s="73"/>
      <c r="AB2667" s="72"/>
      <c r="AC2667" s="36"/>
      <c r="AD2667" s="54"/>
      <c r="AE2667" s="71"/>
      <c r="AF2667" s="36"/>
    </row>
    <row r="2668" spans="6:34" ht="24" customHeight="1">
      <c r="F2668" s="86">
        <v>6</v>
      </c>
      <c r="G2668" s="85" t="s">
        <v>883</v>
      </c>
      <c r="H2668" s="79" t="s">
        <v>1366</v>
      </c>
      <c r="I2668" s="86">
        <f>C282</f>
        <v>49.35</v>
      </c>
      <c r="J2668" s="79" t="s">
        <v>883</v>
      </c>
      <c r="K2668" s="86">
        <f t="shared" si="266"/>
        <v>296.10000000000002</v>
      </c>
      <c r="W2668" s="4"/>
      <c r="AA2668" s="73"/>
      <c r="AB2668" s="72"/>
      <c r="AC2668" s="36"/>
      <c r="AD2668" s="54"/>
      <c r="AE2668" s="71"/>
      <c r="AF2668" s="56"/>
    </row>
    <row r="2669" spans="6:34" ht="24" customHeight="1">
      <c r="F2669" s="86">
        <v>2</v>
      </c>
      <c r="G2669" s="85" t="s">
        <v>883</v>
      </c>
      <c r="H2669" s="496" t="s">
        <v>2161</v>
      </c>
      <c r="I2669" s="86">
        <f>I1134</f>
        <v>60.9</v>
      </c>
      <c r="J2669" s="79" t="s">
        <v>883</v>
      </c>
      <c r="K2669" s="86">
        <f t="shared" si="266"/>
        <v>121.8</v>
      </c>
      <c r="M2669">
        <v>0.01</v>
      </c>
      <c r="N2669" t="s">
        <v>884</v>
      </c>
      <c r="O2669" t="s">
        <v>704</v>
      </c>
      <c r="P2669">
        <f>I2662</f>
        <v>111600</v>
      </c>
      <c r="Q2669" t="s">
        <v>884</v>
      </c>
      <c r="R2669">
        <v>764.29</v>
      </c>
      <c r="W2669" s="4"/>
      <c r="AA2669" s="73"/>
      <c r="AB2669" s="72"/>
      <c r="AC2669" s="36"/>
      <c r="AD2669" s="54"/>
      <c r="AE2669" s="71"/>
      <c r="AF2669" s="36"/>
    </row>
    <row r="2670" spans="6:34" ht="24" customHeight="1">
      <c r="F2670" s="86">
        <v>1</v>
      </c>
      <c r="G2670" s="85" t="s">
        <v>883</v>
      </c>
      <c r="H2670" s="79" t="s">
        <v>1441</v>
      </c>
      <c r="I2670" s="495">
        <f>I1135</f>
        <v>63.2</v>
      </c>
      <c r="J2670" s="79" t="s">
        <v>883</v>
      </c>
      <c r="K2670" s="86">
        <f t="shared" si="266"/>
        <v>63.2</v>
      </c>
      <c r="M2670">
        <v>0.04</v>
      </c>
      <c r="N2670" t="s">
        <v>884</v>
      </c>
      <c r="O2670" t="s">
        <v>705</v>
      </c>
      <c r="P2670">
        <f>I2663</f>
        <v>99400</v>
      </c>
      <c r="Q2670" t="s">
        <v>884</v>
      </c>
      <c r="R2670">
        <v>2172.65</v>
      </c>
      <c r="W2670" s="4"/>
      <c r="AA2670" s="50"/>
    </row>
    <row r="2671" spans="6:34" ht="24" customHeight="1">
      <c r="F2671" s="86">
        <v>2.52</v>
      </c>
      <c r="G2671" s="85" t="s">
        <v>620</v>
      </c>
      <c r="H2671" s="79" t="s">
        <v>1744</v>
      </c>
      <c r="I2671" s="86">
        <f>K1167</f>
        <v>186.08</v>
      </c>
      <c r="J2671" s="79" t="s">
        <v>620</v>
      </c>
      <c r="K2671" s="86">
        <f t="shared" si="266"/>
        <v>468.92</v>
      </c>
      <c r="M2671">
        <v>0.02</v>
      </c>
      <c r="N2671" t="s">
        <v>884</v>
      </c>
      <c r="O2671" t="s">
        <v>901</v>
      </c>
      <c r="P2671">
        <f>I2664</f>
        <v>12980</v>
      </c>
      <c r="Q2671" t="s">
        <v>884</v>
      </c>
      <c r="R2671">
        <v>56.02</v>
      </c>
      <c r="W2671" s="4"/>
    </row>
    <row r="2672" spans="6:34" ht="24" customHeight="1">
      <c r="F2672" s="46"/>
      <c r="G2672" s="78"/>
      <c r="H2672" s="79" t="s">
        <v>1438</v>
      </c>
      <c r="I2672" s="81" t="s">
        <v>454</v>
      </c>
      <c r="J2672" s="99"/>
      <c r="K2672" s="86">
        <v>2.13</v>
      </c>
      <c r="M2672">
        <v>1.36</v>
      </c>
      <c r="N2672" t="s">
        <v>620</v>
      </c>
      <c r="O2672" t="s">
        <v>902</v>
      </c>
      <c r="P2672" s="509">
        <v>385.89</v>
      </c>
      <c r="Q2672" t="s">
        <v>620</v>
      </c>
      <c r="R2672">
        <v>524.80999999999995</v>
      </c>
      <c r="W2672" s="4"/>
    </row>
    <row r="2673" spans="6:23" ht="24" customHeight="1">
      <c r="F2673" s="46"/>
      <c r="G2673" s="78"/>
      <c r="H2673" s="87"/>
      <c r="I2673" s="87"/>
      <c r="J2673" s="100"/>
      <c r="K2673" s="88" t="s">
        <v>1614</v>
      </c>
      <c r="M2673">
        <v>2.0499999999999998</v>
      </c>
      <c r="N2673" t="s">
        <v>620</v>
      </c>
      <c r="O2673" t="s">
        <v>1531</v>
      </c>
      <c r="P2673">
        <f t="shared" ref="P2673:P2678" si="267">I2666</f>
        <v>1215</v>
      </c>
      <c r="Q2673" t="s">
        <v>620</v>
      </c>
      <c r="R2673">
        <v>586.29999999999995</v>
      </c>
      <c r="W2673" s="4"/>
    </row>
    <row r="2674" spans="6:23" ht="24" customHeight="1">
      <c r="F2674" s="46"/>
      <c r="G2674" s="78"/>
      <c r="H2674" s="89" t="s">
        <v>1439</v>
      </c>
      <c r="I2674" s="87"/>
      <c r="J2674" s="100"/>
      <c r="K2674" s="90">
        <f>SUM(K2662:K2672)</f>
        <v>9227.92</v>
      </c>
      <c r="M2674">
        <v>2</v>
      </c>
      <c r="N2674" t="s">
        <v>883</v>
      </c>
      <c r="O2674" t="s">
        <v>1413</v>
      </c>
      <c r="P2674">
        <f t="shared" si="267"/>
        <v>57</v>
      </c>
      <c r="Q2674" t="s">
        <v>883</v>
      </c>
      <c r="R2674">
        <v>50</v>
      </c>
      <c r="W2674" s="4"/>
    </row>
    <row r="2675" spans="6:23" ht="24" customHeight="1">
      <c r="F2675" s="46"/>
      <c r="G2675" s="85" t="s">
        <v>991</v>
      </c>
      <c r="H2675" s="87"/>
      <c r="I2675" s="87"/>
      <c r="J2675" s="100"/>
      <c r="K2675" s="88" t="s">
        <v>1614</v>
      </c>
      <c r="M2675">
        <v>6</v>
      </c>
      <c r="N2675" t="s">
        <v>883</v>
      </c>
      <c r="O2675" t="s">
        <v>1366</v>
      </c>
      <c r="P2675">
        <f t="shared" si="267"/>
        <v>49.35</v>
      </c>
      <c r="Q2675" t="s">
        <v>883</v>
      </c>
      <c r="R2675">
        <v>150</v>
      </c>
      <c r="W2675" s="4"/>
    </row>
    <row r="2676" spans="6:23" ht="24" customHeight="1">
      <c r="F2676" s="46"/>
      <c r="G2676" s="78"/>
      <c r="H2676" s="89" t="s">
        <v>561</v>
      </c>
      <c r="I2676" s="87"/>
      <c r="J2676" s="100"/>
      <c r="K2676" s="90">
        <f>K2674/2.52</f>
        <v>3661.87</v>
      </c>
      <c r="M2676">
        <v>2</v>
      </c>
      <c r="N2676" t="s">
        <v>883</v>
      </c>
      <c r="O2676" t="s">
        <v>1414</v>
      </c>
      <c r="P2676">
        <f t="shared" si="267"/>
        <v>60.9</v>
      </c>
      <c r="Q2676" t="s">
        <v>883</v>
      </c>
      <c r="R2676">
        <v>70</v>
      </c>
      <c r="W2676" s="4"/>
    </row>
    <row r="2677" spans="6:23" ht="24" customHeight="1">
      <c r="F2677" s="46"/>
      <c r="G2677" s="78"/>
      <c r="H2677" s="87"/>
      <c r="I2677" s="87"/>
      <c r="J2677" s="100"/>
      <c r="K2677" s="88" t="s">
        <v>2090</v>
      </c>
      <c r="M2677">
        <v>1</v>
      </c>
      <c r="N2677" t="s">
        <v>883</v>
      </c>
      <c r="O2677" t="s">
        <v>1441</v>
      </c>
      <c r="P2677">
        <f t="shared" si="267"/>
        <v>63.2</v>
      </c>
      <c r="Q2677" t="s">
        <v>883</v>
      </c>
      <c r="R2677">
        <v>60</v>
      </c>
      <c r="W2677" s="4"/>
    </row>
    <row r="2678" spans="6:23" ht="24" customHeight="1">
      <c r="F2678" s="46"/>
      <c r="G2678" s="78"/>
      <c r="H2678" s="87"/>
      <c r="I2678" s="87"/>
      <c r="J2678" s="100"/>
      <c r="K2678" s="87"/>
      <c r="M2678">
        <v>2.52</v>
      </c>
      <c r="N2678" t="s">
        <v>620</v>
      </c>
      <c r="O2678" t="s">
        <v>1744</v>
      </c>
      <c r="P2678">
        <f t="shared" si="267"/>
        <v>186.08</v>
      </c>
      <c r="Q2678" t="s">
        <v>620</v>
      </c>
      <c r="R2678">
        <v>124.71</v>
      </c>
      <c r="W2678" s="4"/>
    </row>
    <row r="2679" spans="6:23" ht="24" customHeight="1">
      <c r="F2679" s="446" t="s">
        <v>777</v>
      </c>
      <c r="G2679" s="446"/>
      <c r="H2679" s="446"/>
      <c r="I2679" s="446"/>
      <c r="J2679" s="446"/>
      <c r="K2679" s="446"/>
      <c r="O2679" t="s">
        <v>1438</v>
      </c>
      <c r="P2679" t="s">
        <v>454</v>
      </c>
      <c r="R2679">
        <v>0.28000000000000003</v>
      </c>
      <c r="W2679" s="4"/>
    </row>
    <row r="2680" spans="6:23" ht="24" customHeight="1">
      <c r="F2680" s="94">
        <v>4</v>
      </c>
      <c r="G2680" s="3" t="s">
        <v>1050</v>
      </c>
      <c r="H2680" t="s">
        <v>1051</v>
      </c>
      <c r="I2680" s="54">
        <f>C394</f>
        <v>151.4</v>
      </c>
      <c r="J2680" s="10" t="s">
        <v>910</v>
      </c>
      <c r="K2680" s="94">
        <f>I2680*F2680</f>
        <v>605.6</v>
      </c>
      <c r="R2680" t="s">
        <v>1614</v>
      </c>
      <c r="W2680" s="4"/>
    </row>
    <row r="2681" spans="6:23" ht="24" customHeight="1">
      <c r="F2681" s="94">
        <v>2.52</v>
      </c>
      <c r="G2681" s="3" t="s">
        <v>910</v>
      </c>
      <c r="H2681" t="s">
        <v>833</v>
      </c>
      <c r="I2681">
        <f>C34/1000</f>
        <v>53</v>
      </c>
      <c r="J2681" s="10" t="s">
        <v>1675</v>
      </c>
      <c r="K2681" s="94">
        <f t="shared" ref="K2681:K2687" si="268">I2681*F2681</f>
        <v>133.56</v>
      </c>
      <c r="O2681" t="s">
        <v>1439</v>
      </c>
      <c r="R2681">
        <v>4559.0600000000004</v>
      </c>
      <c r="W2681" s="4"/>
    </row>
    <row r="2682" spans="6:23" ht="16.5" customHeight="1">
      <c r="F2682" s="94">
        <v>1.1299999999999999</v>
      </c>
      <c r="G2682" s="3" t="s">
        <v>910</v>
      </c>
      <c r="H2682" t="s">
        <v>834</v>
      </c>
      <c r="I2682">
        <f>I2681</f>
        <v>53</v>
      </c>
      <c r="J2682" s="10" t="s">
        <v>1675</v>
      </c>
      <c r="K2682" s="94">
        <f t="shared" si="268"/>
        <v>59.89</v>
      </c>
      <c r="N2682" t="s">
        <v>991</v>
      </c>
      <c r="R2682" t="s">
        <v>1614</v>
      </c>
      <c r="W2682" s="4"/>
    </row>
    <row r="2683" spans="6:23" ht="53.25" customHeight="1">
      <c r="F2683" s="94">
        <v>0.35</v>
      </c>
      <c r="G2683" s="3" t="s">
        <v>1675</v>
      </c>
      <c r="H2683" t="s">
        <v>835</v>
      </c>
      <c r="I2683">
        <f>I2682</f>
        <v>53</v>
      </c>
      <c r="J2683" s="10" t="s">
        <v>1675</v>
      </c>
      <c r="K2683" s="94">
        <f t="shared" si="268"/>
        <v>18.55</v>
      </c>
      <c r="O2683" t="s">
        <v>561</v>
      </c>
      <c r="R2683">
        <v>1809.15</v>
      </c>
      <c r="W2683" s="4"/>
    </row>
    <row r="2684" spans="6:23" ht="51" customHeight="1">
      <c r="F2684" s="94">
        <v>4</v>
      </c>
      <c r="G2684" s="3" t="s">
        <v>1675</v>
      </c>
      <c r="H2684" t="s">
        <v>108</v>
      </c>
      <c r="I2684">
        <f>C37</f>
        <v>57.75</v>
      </c>
      <c r="J2684" s="10" t="s">
        <v>1675</v>
      </c>
      <c r="K2684" s="94">
        <f t="shared" si="268"/>
        <v>231</v>
      </c>
      <c r="R2684" t="s">
        <v>2090</v>
      </c>
      <c r="W2684" s="4"/>
    </row>
    <row r="2685" spans="6:23" ht="24" customHeight="1">
      <c r="F2685" s="94">
        <v>6</v>
      </c>
      <c r="G2685" s="3" t="s">
        <v>1050</v>
      </c>
      <c r="H2685" t="s">
        <v>109</v>
      </c>
      <c r="I2685" s="606">
        <v>1</v>
      </c>
      <c r="J2685" s="10" t="s">
        <v>1422</v>
      </c>
      <c r="K2685" s="94">
        <f t="shared" si="268"/>
        <v>6</v>
      </c>
      <c r="W2685" s="4"/>
    </row>
    <row r="2686" spans="6:23" ht="24" customHeight="1">
      <c r="F2686" s="94">
        <v>0.5</v>
      </c>
      <c r="G2686" s="3" t="s">
        <v>1050</v>
      </c>
      <c r="H2686" t="s">
        <v>665</v>
      </c>
      <c r="I2686">
        <f>C12</f>
        <v>618</v>
      </c>
      <c r="J2686" s="10" t="s">
        <v>1422</v>
      </c>
      <c r="K2686" s="94">
        <f t="shared" si="268"/>
        <v>309</v>
      </c>
      <c r="W2686" s="4"/>
    </row>
    <row r="2687" spans="6:23" ht="24" customHeight="1">
      <c r="F2687" s="94">
        <v>0.5</v>
      </c>
      <c r="G2687" s="3" t="s">
        <v>1050</v>
      </c>
      <c r="H2687" t="s">
        <v>359</v>
      </c>
      <c r="I2687">
        <f>C13</f>
        <v>507</v>
      </c>
      <c r="J2687" s="10" t="s">
        <v>1422</v>
      </c>
      <c r="K2687" s="94">
        <f t="shared" si="268"/>
        <v>253.5</v>
      </c>
      <c r="W2687" s="4"/>
    </row>
    <row r="2688" spans="6:23" ht="24" customHeight="1">
      <c r="G2688" s="3" t="s">
        <v>454</v>
      </c>
      <c r="H2688" t="s">
        <v>110</v>
      </c>
      <c r="I2688" s="32" t="s">
        <v>454</v>
      </c>
      <c r="K2688">
        <v>21.69</v>
      </c>
      <c r="L2688">
        <f>24*176</f>
        <v>4224</v>
      </c>
      <c r="W2688" s="4"/>
    </row>
    <row r="2689" spans="6:23" ht="24" customHeight="1">
      <c r="G2689"/>
      <c r="H2689" s="95" t="s">
        <v>111</v>
      </c>
      <c r="K2689" s="96">
        <f>SUM(K2680:K2688)</f>
        <v>1638.79</v>
      </c>
      <c r="W2689" s="4"/>
    </row>
    <row r="2690" spans="6:23" ht="24" customHeight="1">
      <c r="G2690"/>
      <c r="H2690" s="95" t="s">
        <v>522</v>
      </c>
      <c r="K2690" s="96">
        <f>K2689/2</f>
        <v>819.4</v>
      </c>
      <c r="W2690" s="4"/>
    </row>
    <row r="2691" spans="6:23" ht="24" customHeight="1">
      <c r="G2691"/>
      <c r="L2691">
        <f>K2725+K2716</f>
        <v>183.11</v>
      </c>
      <c r="W2691" s="4"/>
    </row>
    <row r="2692" spans="6:23" ht="24" customHeight="1">
      <c r="H2692" t="s">
        <v>1499</v>
      </c>
      <c r="W2692" s="4"/>
    </row>
    <row r="2693" spans="6:23" ht="24" customHeight="1">
      <c r="W2693" s="4"/>
    </row>
    <row r="2694" spans="6:23" ht="24" customHeight="1">
      <c r="F2694" s="110"/>
      <c r="G2694" s="111"/>
      <c r="H2694" s="112" t="s">
        <v>2121</v>
      </c>
      <c r="I2694" s="110"/>
      <c r="J2694" s="113"/>
      <c r="K2694" s="110"/>
      <c r="W2694" s="4"/>
    </row>
    <row r="2695" spans="6:23" ht="24" customHeight="1">
      <c r="F2695" s="110"/>
      <c r="G2695" s="111"/>
      <c r="H2695" s="110" t="s">
        <v>642</v>
      </c>
      <c r="I2695" s="110"/>
      <c r="J2695" s="113"/>
      <c r="K2695" s="110"/>
      <c r="W2695" s="4"/>
    </row>
    <row r="2696" spans="6:23" ht="24" customHeight="1">
      <c r="F2696" s="110">
        <v>41.6</v>
      </c>
      <c r="G2696" s="111" t="s">
        <v>1675</v>
      </c>
      <c r="H2696" s="110" t="s">
        <v>1033</v>
      </c>
      <c r="I2696" s="110">
        <f>I2681</f>
        <v>53</v>
      </c>
      <c r="J2696" s="113" t="s">
        <v>1675</v>
      </c>
      <c r="K2696" s="110">
        <f>F2696*I2696</f>
        <v>2204.8000000000002</v>
      </c>
      <c r="W2696" s="4"/>
    </row>
    <row r="2697" spans="6:23" ht="24" customHeight="1">
      <c r="F2697" s="110">
        <v>0.5</v>
      </c>
      <c r="G2697" s="111" t="s">
        <v>1418</v>
      </c>
      <c r="H2697" s="110" t="s">
        <v>1034</v>
      </c>
      <c r="I2697" s="110">
        <f>AE21</f>
        <v>727</v>
      </c>
      <c r="J2697" s="113" t="s">
        <v>1422</v>
      </c>
      <c r="K2697" s="110">
        <f>F2697*I2697</f>
        <v>363.5</v>
      </c>
      <c r="W2697" s="4"/>
    </row>
    <row r="2698" spans="6:23" ht="24" customHeight="1">
      <c r="F2698" s="110">
        <v>1</v>
      </c>
      <c r="G2698" s="111" t="s">
        <v>569</v>
      </c>
      <c r="H2698" s="110" t="s">
        <v>1035</v>
      </c>
      <c r="I2698" s="110">
        <f>C10</f>
        <v>947</v>
      </c>
      <c r="J2698" s="113" t="s">
        <v>1422</v>
      </c>
      <c r="K2698" s="110">
        <f>F2698*I2698</f>
        <v>947</v>
      </c>
      <c r="W2698" s="4"/>
    </row>
    <row r="2699" spans="6:23" ht="24" customHeight="1">
      <c r="F2699" s="110">
        <v>1</v>
      </c>
      <c r="G2699" s="111" t="s">
        <v>569</v>
      </c>
      <c r="H2699" s="110" t="s">
        <v>1246</v>
      </c>
      <c r="I2699" s="110">
        <f>C13</f>
        <v>507</v>
      </c>
      <c r="J2699" s="113" t="s">
        <v>1422</v>
      </c>
      <c r="K2699" s="110">
        <f>F2699*I2699</f>
        <v>507</v>
      </c>
      <c r="W2699" s="4"/>
    </row>
    <row r="2700" spans="6:23" ht="24" customHeight="1">
      <c r="F2700" s="110"/>
      <c r="G2700" s="111" t="s">
        <v>454</v>
      </c>
      <c r="H2700" s="110" t="s">
        <v>832</v>
      </c>
      <c r="I2700" s="110"/>
      <c r="J2700" s="113" t="s">
        <v>454</v>
      </c>
      <c r="K2700" s="110">
        <v>27.7</v>
      </c>
      <c r="W2700" s="4"/>
    </row>
    <row r="2701" spans="6:23" ht="24" customHeight="1">
      <c r="F2701" s="110"/>
      <c r="G2701" s="111"/>
      <c r="H2701" s="114" t="s">
        <v>1739</v>
      </c>
      <c r="I2701" s="110"/>
      <c r="J2701" s="114" t="s">
        <v>735</v>
      </c>
      <c r="K2701" s="110">
        <f>SUM(K2696:K2700)</f>
        <v>4050</v>
      </c>
      <c r="W2701" s="4"/>
    </row>
    <row r="2702" spans="6:23" ht="24" customHeight="1">
      <c r="F2702" s="110"/>
      <c r="G2702" s="111"/>
      <c r="H2702" s="114" t="s">
        <v>1310</v>
      </c>
      <c r="I2702" s="110"/>
      <c r="J2702" s="114" t="s">
        <v>735</v>
      </c>
      <c r="K2702" s="110">
        <f>K2701/16</f>
        <v>253.13</v>
      </c>
      <c r="W2702" s="4"/>
    </row>
    <row r="2703" spans="6:23" ht="24" customHeight="1">
      <c r="F2703" s="110"/>
      <c r="G2703" s="111"/>
      <c r="H2703" s="115" t="s">
        <v>100</v>
      </c>
      <c r="I2703" s="116"/>
      <c r="J2703" s="115" t="s">
        <v>735</v>
      </c>
      <c r="K2703" s="116">
        <f>K2702/0.95</f>
        <v>266.45</v>
      </c>
      <c r="W2703" s="4"/>
    </row>
    <row r="2704" spans="6:23" ht="24" customHeight="1">
      <c r="F2704" s="110"/>
      <c r="G2704" s="111"/>
      <c r="H2704" s="110"/>
      <c r="I2704" s="110"/>
      <c r="J2704" s="113"/>
      <c r="K2704" s="110"/>
      <c r="W2704" s="4"/>
    </row>
    <row r="2705" spans="6:23" ht="24" customHeight="1">
      <c r="F2705" s="110"/>
      <c r="G2705" s="111"/>
      <c r="H2705" s="110"/>
      <c r="I2705" s="110"/>
      <c r="J2705" s="113"/>
      <c r="K2705" s="110"/>
      <c r="W2705" s="4"/>
    </row>
    <row r="2706" spans="6:23" ht="24" customHeight="1">
      <c r="F2706" s="117" t="s">
        <v>863</v>
      </c>
      <c r="G2706" s="118" t="s">
        <v>2289</v>
      </c>
      <c r="H2706" s="119" t="s">
        <v>1016</v>
      </c>
      <c r="I2706" s="110"/>
      <c r="J2706" s="113"/>
      <c r="K2706" s="110"/>
      <c r="W2706" s="4"/>
    </row>
    <row r="2707" spans="6:23" ht="50.25" customHeight="1">
      <c r="F2707" s="110"/>
      <c r="G2707" s="111"/>
      <c r="H2707" s="119" t="s">
        <v>1017</v>
      </c>
      <c r="I2707" s="110"/>
      <c r="J2707" s="113"/>
      <c r="K2707" s="110"/>
      <c r="W2707" s="4"/>
    </row>
    <row r="2708" spans="6:23" ht="24" customHeight="1">
      <c r="F2708" s="110"/>
      <c r="G2708" s="111"/>
      <c r="H2708" s="119" t="s">
        <v>1018</v>
      </c>
      <c r="I2708" s="110"/>
      <c r="J2708" s="113"/>
      <c r="K2708" s="110"/>
      <c r="W2708" s="4"/>
    </row>
    <row r="2709" spans="6:23" ht="24" customHeight="1">
      <c r="F2709" s="110"/>
      <c r="G2709" s="111"/>
      <c r="H2709" s="119" t="s">
        <v>30</v>
      </c>
      <c r="I2709" s="110"/>
      <c r="J2709" s="113"/>
      <c r="K2709" s="110"/>
      <c r="W2709" s="4"/>
    </row>
    <row r="2710" spans="6:23" ht="24" customHeight="1">
      <c r="F2710" s="110"/>
      <c r="G2710" s="111"/>
      <c r="H2710" s="120" t="s">
        <v>1614</v>
      </c>
      <c r="I2710" s="110"/>
      <c r="J2710" s="113"/>
      <c r="K2710" s="110"/>
      <c r="W2710" s="4"/>
    </row>
    <row r="2711" spans="6:23" ht="24" customHeight="1">
      <c r="F2711" s="121">
        <v>1.8</v>
      </c>
      <c r="G2711" s="118" t="s">
        <v>1675</v>
      </c>
      <c r="H2711" s="497" t="s">
        <v>1311</v>
      </c>
      <c r="I2711" s="121">
        <f>C609</f>
        <v>22.6</v>
      </c>
      <c r="J2711" s="117" t="s">
        <v>1675</v>
      </c>
      <c r="K2711" s="121">
        <f>(F2711*I2711)</f>
        <v>40.68</v>
      </c>
      <c r="W2711" s="4"/>
    </row>
    <row r="2712" spans="6:23" ht="24" customHeight="1">
      <c r="F2712" s="121">
        <v>0.25</v>
      </c>
      <c r="G2712" s="118" t="s">
        <v>883</v>
      </c>
      <c r="H2712" s="119" t="s">
        <v>31</v>
      </c>
      <c r="I2712" s="121">
        <f>C14</f>
        <v>756</v>
      </c>
      <c r="J2712" s="117" t="s">
        <v>883</v>
      </c>
      <c r="K2712" s="121">
        <f>(F2712*I2712)</f>
        <v>189</v>
      </c>
      <c r="W2712" s="4"/>
    </row>
    <row r="2713" spans="6:23" ht="24" customHeight="1">
      <c r="F2713" s="121">
        <v>0.25</v>
      </c>
      <c r="G2713" s="118" t="s">
        <v>883</v>
      </c>
      <c r="H2713" s="119" t="s">
        <v>949</v>
      </c>
      <c r="I2713" s="121">
        <f>C12</f>
        <v>618</v>
      </c>
      <c r="J2713" s="117" t="s">
        <v>883</v>
      </c>
      <c r="K2713" s="121">
        <f>(F2713*I2713)</f>
        <v>154.5</v>
      </c>
      <c r="W2713" s="4"/>
    </row>
    <row r="2714" spans="6:23" ht="24" customHeight="1">
      <c r="F2714" s="121">
        <v>0.4</v>
      </c>
      <c r="G2714" s="118" t="s">
        <v>883</v>
      </c>
      <c r="H2714" s="119" t="s">
        <v>324</v>
      </c>
      <c r="I2714" s="121">
        <f>C13</f>
        <v>507</v>
      </c>
      <c r="J2714" s="117" t="s">
        <v>883</v>
      </c>
      <c r="K2714" s="121">
        <f>(F2714*I2714)</f>
        <v>202.8</v>
      </c>
      <c r="W2714" s="4"/>
    </row>
    <row r="2715" spans="6:23" ht="24" customHeight="1">
      <c r="F2715" s="110"/>
      <c r="G2715" s="118"/>
      <c r="H2715" s="119"/>
      <c r="I2715" s="119" t="s">
        <v>991</v>
      </c>
      <c r="J2715" s="117"/>
      <c r="K2715" s="121">
        <f>SUM(K2711:K2714)</f>
        <v>586.98</v>
      </c>
      <c r="W2715" s="4"/>
    </row>
    <row r="2716" spans="6:23" ht="24" customHeight="1">
      <c r="F2716" s="110"/>
      <c r="G2716" s="111"/>
      <c r="H2716" s="116"/>
      <c r="I2716" s="116"/>
      <c r="J2716" s="122"/>
      <c r="K2716" s="123">
        <f>K2715/10</f>
        <v>58.7</v>
      </c>
      <c r="W2716" s="4"/>
    </row>
    <row r="2717" spans="6:23" ht="24" customHeight="1">
      <c r="F2717" s="121">
        <v>3</v>
      </c>
      <c r="G2717" s="118" t="s">
        <v>1675</v>
      </c>
      <c r="H2717" s="119" t="s">
        <v>445</v>
      </c>
      <c r="I2717" s="124">
        <f>C271</f>
        <v>49.85</v>
      </c>
      <c r="J2717" s="117" t="s">
        <v>1675</v>
      </c>
      <c r="K2717" s="124">
        <f>(F2717*I2717)</f>
        <v>149.55000000000001</v>
      </c>
      <c r="W2717" s="4"/>
    </row>
    <row r="2718" spans="6:23" ht="24" customHeight="1">
      <c r="F2718" s="121">
        <v>0.5</v>
      </c>
      <c r="G2718" s="118" t="s">
        <v>883</v>
      </c>
      <c r="H2718" s="119" t="s">
        <v>31</v>
      </c>
      <c r="I2718" s="124">
        <f>C14</f>
        <v>756</v>
      </c>
      <c r="J2718" s="117" t="s">
        <v>883</v>
      </c>
      <c r="K2718" s="124">
        <f>(F2718*I2718)</f>
        <v>378</v>
      </c>
      <c r="W2718" s="4"/>
    </row>
    <row r="2719" spans="6:23" ht="24" customHeight="1">
      <c r="F2719" s="121">
        <v>0.5</v>
      </c>
      <c r="G2719" s="118" t="s">
        <v>883</v>
      </c>
      <c r="H2719" s="119" t="s">
        <v>949</v>
      </c>
      <c r="I2719" s="124">
        <f>I2713</f>
        <v>618</v>
      </c>
      <c r="J2719" s="117" t="s">
        <v>883</v>
      </c>
      <c r="K2719" s="124">
        <f>(F2719*I2719)</f>
        <v>309</v>
      </c>
      <c r="W2719" s="4"/>
    </row>
    <row r="2720" spans="6:23" ht="24" customHeight="1">
      <c r="F2720" s="121">
        <v>0.8</v>
      </c>
      <c r="G2720" s="118" t="s">
        <v>883</v>
      </c>
      <c r="H2720" s="119" t="s">
        <v>324</v>
      </c>
      <c r="I2720" s="124">
        <f>I2714</f>
        <v>507</v>
      </c>
      <c r="J2720" s="117" t="s">
        <v>883</v>
      </c>
      <c r="K2720" s="124">
        <f>(F2720*I2720)</f>
        <v>405.6</v>
      </c>
      <c r="W2720" s="4"/>
    </row>
    <row r="2721" spans="6:23" ht="24" customHeight="1">
      <c r="F2721" s="110"/>
      <c r="G2721" s="118" t="s">
        <v>454</v>
      </c>
      <c r="H2721" s="119" t="s">
        <v>1869</v>
      </c>
      <c r="I2721" s="119" t="s">
        <v>991</v>
      </c>
      <c r="J2721" s="117" t="s">
        <v>454</v>
      </c>
      <c r="K2721" s="121">
        <v>1.9</v>
      </c>
      <c r="W2721" s="4"/>
    </row>
    <row r="2722" spans="6:23" ht="24" customHeight="1">
      <c r="F2722" s="110"/>
      <c r="G2722" s="111"/>
      <c r="H2722" s="116"/>
      <c r="I2722" s="116"/>
      <c r="J2722" s="122"/>
      <c r="K2722" s="107" t="s">
        <v>1614</v>
      </c>
      <c r="W2722" s="4"/>
    </row>
    <row r="2723" spans="6:23" ht="24" customHeight="1">
      <c r="F2723" s="110"/>
      <c r="G2723" s="111"/>
      <c r="H2723" s="108" t="s">
        <v>446</v>
      </c>
      <c r="I2723" s="116"/>
      <c r="J2723" s="122"/>
      <c r="K2723" s="109">
        <f>SUM(K2717:K2721)</f>
        <v>1244.05</v>
      </c>
      <c r="W2723" s="4"/>
    </row>
    <row r="2724" spans="6:23" ht="24" customHeight="1">
      <c r="F2724" s="110"/>
      <c r="G2724" s="111"/>
      <c r="H2724" s="116"/>
      <c r="I2724" s="116"/>
      <c r="J2724" s="122"/>
      <c r="K2724" s="107" t="s">
        <v>1614</v>
      </c>
      <c r="W2724" s="4"/>
    </row>
    <row r="2725" spans="6:23" ht="24" customHeight="1">
      <c r="F2725" s="110"/>
      <c r="G2725" s="111"/>
      <c r="H2725" s="108" t="s">
        <v>561</v>
      </c>
      <c r="I2725" s="116"/>
      <c r="J2725" s="122"/>
      <c r="K2725" s="109">
        <f>(K2723/10)</f>
        <v>124.41</v>
      </c>
      <c r="W2725" s="4"/>
    </row>
    <row r="2726" spans="6:23" ht="24" customHeight="1">
      <c r="F2726" s="110"/>
      <c r="G2726" s="110"/>
      <c r="H2726" s="110"/>
      <c r="I2726" s="110"/>
      <c r="J2726" s="110"/>
      <c r="K2726" s="110"/>
      <c r="W2726" s="4"/>
    </row>
    <row r="2727" spans="6:23" ht="24" customHeight="1">
      <c r="F2727" s="125"/>
      <c r="G2727" s="118" t="s">
        <v>2289</v>
      </c>
      <c r="H2727" s="119" t="s">
        <v>2082</v>
      </c>
      <c r="I2727" s="110"/>
      <c r="J2727" s="113"/>
      <c r="K2727" s="110"/>
      <c r="W2727" s="4"/>
    </row>
    <row r="2728" spans="6:23" ht="24" customHeight="1">
      <c r="F2728" s="110"/>
      <c r="G2728" s="111"/>
      <c r="H2728" s="119" t="s">
        <v>2315</v>
      </c>
      <c r="I2728" s="110"/>
      <c r="J2728" s="113"/>
      <c r="K2728" s="110"/>
      <c r="W2728" s="4"/>
    </row>
    <row r="2729" spans="6:23" ht="24" customHeight="1">
      <c r="F2729" s="110"/>
      <c r="G2729" s="111"/>
      <c r="H2729" s="119" t="s">
        <v>1312</v>
      </c>
      <c r="I2729" s="110"/>
      <c r="J2729" s="113"/>
      <c r="K2729" s="110"/>
      <c r="W2729" s="4"/>
    </row>
    <row r="2730" spans="6:23" ht="24" customHeight="1">
      <c r="F2730" s="110"/>
      <c r="G2730" s="111"/>
      <c r="H2730" s="120" t="s">
        <v>1614</v>
      </c>
      <c r="I2730" s="110"/>
      <c r="J2730" s="113"/>
      <c r="K2730" s="110"/>
      <c r="W2730" s="4"/>
    </row>
    <row r="2731" spans="6:23" ht="24" customHeight="1">
      <c r="F2731" s="110"/>
      <c r="G2731" s="118" t="s">
        <v>2316</v>
      </c>
      <c r="H2731" s="119" t="s">
        <v>964</v>
      </c>
      <c r="I2731" s="110"/>
      <c r="J2731" s="113"/>
      <c r="K2731" s="119" t="s">
        <v>1476</v>
      </c>
      <c r="W2731" s="4"/>
    </row>
    <row r="2732" spans="6:23" ht="24" customHeight="1">
      <c r="F2732" s="110"/>
      <c r="G2732" s="111"/>
      <c r="H2732" s="120" t="s">
        <v>1614</v>
      </c>
      <c r="I2732" s="110"/>
      <c r="J2732" s="113"/>
      <c r="K2732" s="120" t="s">
        <v>2090</v>
      </c>
      <c r="W2732" s="4"/>
    </row>
    <row r="2733" spans="6:23" ht="24" customHeight="1">
      <c r="F2733" s="121">
        <v>30</v>
      </c>
      <c r="G2733" s="118" t="s">
        <v>1804</v>
      </c>
      <c r="H2733" s="119" t="s">
        <v>1694</v>
      </c>
      <c r="I2733" s="121">
        <f>C661</f>
        <v>11.2</v>
      </c>
      <c r="J2733" s="117" t="s">
        <v>1804</v>
      </c>
      <c r="K2733" s="121">
        <f>(F2733*I2733)</f>
        <v>336</v>
      </c>
      <c r="W2733" s="4"/>
    </row>
    <row r="2734" spans="6:23" ht="24" customHeight="1">
      <c r="F2734" s="119" t="s">
        <v>991</v>
      </c>
      <c r="G2734" s="111"/>
      <c r="H2734" s="119" t="s">
        <v>1697</v>
      </c>
      <c r="I2734" s="119" t="s">
        <v>991</v>
      </c>
      <c r="J2734" s="113"/>
      <c r="K2734" s="119" t="s">
        <v>991</v>
      </c>
      <c r="W2734" s="4"/>
    </row>
    <row r="2735" spans="6:23" ht="24" customHeight="1">
      <c r="F2735" s="121">
        <v>8</v>
      </c>
      <c r="G2735" s="118" t="s">
        <v>883</v>
      </c>
      <c r="H2735" s="119" t="s">
        <v>2181</v>
      </c>
      <c r="I2735" s="121">
        <f>I1806</f>
        <v>8.9</v>
      </c>
      <c r="J2735" s="117" t="s">
        <v>883</v>
      </c>
      <c r="K2735" s="121">
        <f t="shared" ref="K2735:K2740" si="269">(F2735*I2735)</f>
        <v>71.2</v>
      </c>
      <c r="W2735" s="4"/>
    </row>
    <row r="2736" spans="6:23" ht="24" customHeight="1">
      <c r="F2736" s="121">
        <v>8</v>
      </c>
      <c r="G2736" s="118" t="s">
        <v>883</v>
      </c>
      <c r="H2736" s="119" t="s">
        <v>472</v>
      </c>
      <c r="I2736" s="121">
        <f>I1807</f>
        <v>12.65</v>
      </c>
      <c r="J2736" s="117" t="s">
        <v>883</v>
      </c>
      <c r="K2736" s="121">
        <f t="shared" si="269"/>
        <v>101.2</v>
      </c>
      <c r="L2736" s="176"/>
      <c r="W2736" s="4"/>
    </row>
    <row r="2737" spans="6:23" ht="24" customHeight="1">
      <c r="F2737" s="121">
        <v>3</v>
      </c>
      <c r="G2737" s="118" t="s">
        <v>883</v>
      </c>
      <c r="H2737" s="119" t="s">
        <v>1878</v>
      </c>
      <c r="I2737" s="121">
        <f>C41</f>
        <v>700</v>
      </c>
      <c r="J2737" s="117" t="s">
        <v>883</v>
      </c>
      <c r="K2737" s="121">
        <f t="shared" si="269"/>
        <v>2100</v>
      </c>
      <c r="L2737" s="182"/>
      <c r="W2737" s="4"/>
    </row>
    <row r="2738" spans="6:23" ht="24" customHeight="1">
      <c r="F2738" s="121">
        <v>1</v>
      </c>
      <c r="G2738" s="118" t="s">
        <v>883</v>
      </c>
      <c r="H2738" s="119" t="s">
        <v>1403</v>
      </c>
      <c r="I2738" s="121">
        <f>C10</f>
        <v>947</v>
      </c>
      <c r="J2738" s="117" t="s">
        <v>883</v>
      </c>
      <c r="K2738" s="121">
        <f t="shared" si="269"/>
        <v>947</v>
      </c>
      <c r="L2738" s="182"/>
      <c r="W2738" s="4"/>
    </row>
    <row r="2739" spans="6:23" ht="24" customHeight="1">
      <c r="F2739" s="121">
        <v>2</v>
      </c>
      <c r="G2739" s="118" t="s">
        <v>883</v>
      </c>
      <c r="H2739" s="119" t="s">
        <v>1936</v>
      </c>
      <c r="I2739" s="121">
        <f>C12</f>
        <v>618</v>
      </c>
      <c r="J2739" s="117" t="s">
        <v>883</v>
      </c>
      <c r="K2739" s="121">
        <f t="shared" si="269"/>
        <v>1236</v>
      </c>
      <c r="L2739" s="182"/>
      <c r="W2739" s="4"/>
    </row>
    <row r="2740" spans="6:23" ht="24" customHeight="1">
      <c r="F2740" s="121">
        <v>1</v>
      </c>
      <c r="G2740" s="118" t="s">
        <v>883</v>
      </c>
      <c r="H2740" s="119" t="s">
        <v>324</v>
      </c>
      <c r="I2740" s="121">
        <f>C13</f>
        <v>507</v>
      </c>
      <c r="J2740" s="117" t="s">
        <v>883</v>
      </c>
      <c r="K2740" s="121">
        <f t="shared" si="269"/>
        <v>507</v>
      </c>
      <c r="L2740" s="182"/>
      <c r="W2740" s="4"/>
    </row>
    <row r="2741" spans="6:23" ht="36.75" customHeight="1">
      <c r="F2741" s="110"/>
      <c r="G2741" s="118" t="s">
        <v>454</v>
      </c>
      <c r="H2741" s="126" t="s">
        <v>68</v>
      </c>
      <c r="I2741" s="121" t="s">
        <v>69</v>
      </c>
      <c r="J2741" s="117" t="s">
        <v>454</v>
      </c>
      <c r="K2741" s="121">
        <v>64.849999999999994</v>
      </c>
      <c r="L2741" s="182"/>
      <c r="W2741" s="4"/>
    </row>
    <row r="2742" spans="6:23" ht="24" customHeight="1">
      <c r="F2742" s="110"/>
      <c r="G2742" s="111"/>
      <c r="H2742" s="119"/>
      <c r="I2742" s="121"/>
      <c r="J2742" s="113"/>
      <c r="K2742" s="124"/>
      <c r="L2742" s="182"/>
      <c r="W2742" s="4"/>
    </row>
    <row r="2743" spans="6:23" ht="24" customHeight="1">
      <c r="F2743" s="110"/>
      <c r="G2743" s="110"/>
      <c r="H2743" s="110"/>
      <c r="I2743" s="110"/>
      <c r="J2743" s="110"/>
      <c r="K2743" s="110"/>
      <c r="L2743" s="182"/>
      <c r="W2743" s="4"/>
    </row>
    <row r="2744" spans="6:23" ht="24" customHeight="1">
      <c r="F2744" s="110"/>
      <c r="G2744" s="111"/>
      <c r="H2744" s="110"/>
      <c r="I2744" s="110"/>
      <c r="J2744" s="113"/>
      <c r="K2744" s="120" t="s">
        <v>1614</v>
      </c>
      <c r="L2744" s="182"/>
      <c r="W2744" s="4"/>
    </row>
    <row r="2745" spans="6:23" ht="24" customHeight="1">
      <c r="F2745" s="110"/>
      <c r="G2745" s="111"/>
      <c r="H2745" s="108" t="s">
        <v>1883</v>
      </c>
      <c r="I2745" s="116"/>
      <c r="J2745" s="122"/>
      <c r="K2745" s="109">
        <f>SUM(K2733:K2744)</f>
        <v>5363.25</v>
      </c>
      <c r="L2745" s="197"/>
      <c r="W2745" s="4"/>
    </row>
    <row r="2746" spans="6:23" ht="24" customHeight="1">
      <c r="F2746" s="110"/>
      <c r="G2746" s="111"/>
      <c r="H2746" s="116"/>
      <c r="I2746" s="116"/>
      <c r="J2746" s="122"/>
      <c r="K2746" s="107" t="s">
        <v>1614</v>
      </c>
      <c r="W2746" s="4"/>
    </row>
    <row r="2747" spans="6:23" ht="24" customHeight="1">
      <c r="F2747" s="110"/>
      <c r="G2747" s="111"/>
      <c r="H2747" s="108" t="s">
        <v>1572</v>
      </c>
      <c r="I2747" s="116"/>
      <c r="J2747" s="122"/>
      <c r="K2747" s="109">
        <f>(K2745/30)</f>
        <v>178.78</v>
      </c>
      <c r="W2747" s="4"/>
    </row>
    <row r="2748" spans="6:23" ht="24" customHeight="1">
      <c r="F2748" s="110"/>
      <c r="G2748" s="110"/>
      <c r="H2748" s="110"/>
      <c r="I2748" s="110"/>
      <c r="J2748" s="110"/>
      <c r="K2748" s="110"/>
      <c r="W2748" s="4"/>
    </row>
    <row r="2749" spans="6:23" ht="24" customHeight="1">
      <c r="F2749" s="110"/>
      <c r="G2749" s="110"/>
      <c r="H2749" s="110"/>
      <c r="I2749" s="110"/>
      <c r="J2749" s="110"/>
      <c r="K2749" s="110"/>
      <c r="W2749" s="4"/>
    </row>
    <row r="2750" spans="6:23" ht="24" customHeight="1">
      <c r="F2750" s="127">
        <v>52</v>
      </c>
      <c r="G2750" s="118" t="s">
        <v>2289</v>
      </c>
      <c r="H2750" s="119" t="s">
        <v>101</v>
      </c>
      <c r="I2750" s="110"/>
      <c r="J2750" s="113"/>
      <c r="K2750" s="110"/>
      <c r="W2750" s="4"/>
    </row>
    <row r="2751" spans="6:23" ht="24" customHeight="1">
      <c r="F2751" s="110"/>
      <c r="G2751" s="111"/>
      <c r="H2751" s="119" t="s">
        <v>2207</v>
      </c>
      <c r="I2751" s="110"/>
      <c r="J2751" s="113"/>
      <c r="K2751" s="110"/>
      <c r="W2751" s="4"/>
    </row>
    <row r="2752" spans="6:23" ht="24" customHeight="1">
      <c r="F2752" s="110"/>
      <c r="G2752" s="111"/>
      <c r="H2752" s="119" t="s">
        <v>2208</v>
      </c>
      <c r="I2752" s="110"/>
      <c r="J2752" s="113"/>
      <c r="K2752" s="110"/>
      <c r="W2752" s="4"/>
    </row>
    <row r="2753" spans="5:24" ht="24" customHeight="1">
      <c r="F2753" s="110"/>
      <c r="G2753" s="111"/>
      <c r="H2753" s="119" t="s">
        <v>1430</v>
      </c>
      <c r="I2753" s="110"/>
      <c r="J2753" s="113"/>
      <c r="K2753" s="110"/>
      <c r="W2753" s="4"/>
    </row>
    <row r="2754" spans="5:24" ht="24" customHeight="1">
      <c r="F2754" s="110"/>
      <c r="G2754" s="111"/>
      <c r="H2754" s="119" t="s">
        <v>1431</v>
      </c>
      <c r="I2754" s="110"/>
      <c r="J2754" s="113"/>
      <c r="K2754" s="110"/>
      <c r="W2754" s="4"/>
    </row>
    <row r="2755" spans="5:24" ht="24" customHeight="1">
      <c r="E2755">
        <f>6*0.3</f>
        <v>1.8</v>
      </c>
      <c r="F2755" s="110"/>
      <c r="G2755" s="111"/>
      <c r="H2755" s="119" t="s">
        <v>737</v>
      </c>
      <c r="I2755" s="110"/>
      <c r="J2755" s="113"/>
      <c r="K2755" s="110"/>
      <c r="W2755" s="4"/>
    </row>
    <row r="2756" spans="5:24" ht="24" customHeight="1">
      <c r="E2756">
        <f>3.5+E2755</f>
        <v>5.3</v>
      </c>
      <c r="F2756" s="110"/>
      <c r="G2756" s="111"/>
      <c r="H2756" s="119" t="s">
        <v>1375</v>
      </c>
      <c r="I2756" s="110"/>
      <c r="J2756" s="113"/>
      <c r="K2756" s="110"/>
      <c r="L2756">
        <f>K2790</f>
        <v>221</v>
      </c>
      <c r="W2756" s="4"/>
    </row>
    <row r="2757" spans="5:24" ht="24" customHeight="1">
      <c r="E2757">
        <f>3.14*0.3*0.3</f>
        <v>0.28000000000000003</v>
      </c>
      <c r="F2757" s="110"/>
      <c r="G2757" s="111"/>
      <c r="H2757" s="119" t="s">
        <v>722</v>
      </c>
      <c r="I2757" s="110"/>
      <c r="J2757" s="113"/>
      <c r="K2757" s="110"/>
      <c r="L2757">
        <f>K2791</f>
        <v>2163</v>
      </c>
      <c r="W2757" s="4"/>
    </row>
    <row r="2758" spans="5:24" ht="24" customHeight="1">
      <c r="F2758" s="110"/>
      <c r="G2758" s="111"/>
      <c r="H2758" s="120" t="s">
        <v>2090</v>
      </c>
      <c r="I2758" s="120" t="s">
        <v>2090</v>
      </c>
      <c r="J2758" s="113"/>
      <c r="K2758" s="110"/>
      <c r="W2758" s="4"/>
    </row>
    <row r="2759" spans="5:24" ht="24" customHeight="1">
      <c r="E2759">
        <f>E2757/4</f>
        <v>7.0000000000000007E-2</v>
      </c>
      <c r="F2759" s="110"/>
      <c r="G2759" s="118" t="s">
        <v>2289</v>
      </c>
      <c r="H2759" s="119" t="s">
        <v>933</v>
      </c>
      <c r="I2759" s="110"/>
      <c r="J2759" s="113"/>
      <c r="K2759" s="110"/>
      <c r="L2759">
        <f>SUM(L2756:L2757)</f>
        <v>2384</v>
      </c>
      <c r="W2759" s="4"/>
    </row>
    <row r="2760" spans="5:24" ht="24" customHeight="1">
      <c r="E2760" s="380">
        <f>E2759*E2756</f>
        <v>0.371</v>
      </c>
      <c r="F2760" s="110"/>
      <c r="G2760" s="111"/>
      <c r="H2760" s="119" t="s">
        <v>821</v>
      </c>
      <c r="I2760" s="110"/>
      <c r="J2760" s="113"/>
      <c r="K2760" s="110"/>
      <c r="W2760" s="4"/>
    </row>
    <row r="2761" spans="5:24" ht="24" customHeight="1">
      <c r="F2761" s="110"/>
      <c r="G2761" s="118" t="s">
        <v>320</v>
      </c>
      <c r="H2761" s="119" t="s">
        <v>822</v>
      </c>
      <c r="I2761" s="110"/>
      <c r="J2761" s="113"/>
      <c r="K2761" s="110"/>
      <c r="W2761" s="4"/>
    </row>
    <row r="2762" spans="5:24" ht="24" customHeight="1">
      <c r="F2762" s="110"/>
      <c r="G2762" s="111"/>
      <c r="H2762" s="120" t="s">
        <v>1614</v>
      </c>
      <c r="I2762" s="110"/>
      <c r="J2762" s="113"/>
      <c r="K2762" s="110"/>
      <c r="W2762" s="4"/>
    </row>
    <row r="2763" spans="5:24" ht="24" customHeight="1">
      <c r="F2763" s="121">
        <v>1</v>
      </c>
      <c r="G2763" s="118" t="s">
        <v>841</v>
      </c>
      <c r="H2763" s="119" t="s">
        <v>629</v>
      </c>
      <c r="I2763" s="121">
        <f>I1870</f>
        <v>26</v>
      </c>
      <c r="J2763" s="117" t="s">
        <v>841</v>
      </c>
      <c r="K2763" s="121">
        <f>(F2763*I2763)</f>
        <v>26</v>
      </c>
      <c r="W2763" s="4"/>
    </row>
    <row r="2764" spans="5:24" ht="24" customHeight="1">
      <c r="F2764" s="121">
        <v>1</v>
      </c>
      <c r="G2764" s="118" t="s">
        <v>454</v>
      </c>
      <c r="H2764" s="119" t="s">
        <v>1834</v>
      </c>
      <c r="I2764" s="121">
        <f>I2763*0.7</f>
        <v>18.2</v>
      </c>
      <c r="J2764" s="117" t="s">
        <v>454</v>
      </c>
      <c r="K2764" s="121">
        <f>(F2764*I2764)</f>
        <v>18.2</v>
      </c>
      <c r="W2764" s="4"/>
    </row>
    <row r="2765" spans="5:24" ht="24" customHeight="1">
      <c r="F2765" s="121">
        <v>1</v>
      </c>
      <c r="G2765" s="118" t="s">
        <v>841</v>
      </c>
      <c r="H2765" s="119" t="s">
        <v>163</v>
      </c>
      <c r="I2765" s="121">
        <f>K2747</f>
        <v>178.78</v>
      </c>
      <c r="J2765" s="117" t="s">
        <v>841</v>
      </c>
      <c r="K2765" s="121">
        <f>(F2765*I2765)</f>
        <v>178.78</v>
      </c>
      <c r="W2765" s="4"/>
    </row>
    <row r="2766" spans="5:24" ht="24" customHeight="1">
      <c r="F2766" s="110"/>
      <c r="G2766" s="111"/>
      <c r="H2766" s="110"/>
      <c r="I2766" s="119" t="s">
        <v>991</v>
      </c>
      <c r="J2766" s="113"/>
      <c r="K2766" s="120"/>
      <c r="W2766" s="4"/>
    </row>
    <row r="2767" spans="5:24" ht="24" customHeight="1">
      <c r="F2767" s="110"/>
      <c r="G2767" s="111"/>
      <c r="H2767" s="108" t="s">
        <v>381</v>
      </c>
      <c r="I2767" s="116"/>
      <c r="J2767" s="122"/>
      <c r="K2767" s="109">
        <f>SUM(K2763:K2765)</f>
        <v>222.98</v>
      </c>
      <c r="S2767" s="129"/>
      <c r="T2767" s="111"/>
      <c r="U2767" s="110"/>
      <c r="V2767" s="110"/>
      <c r="W2767" s="113"/>
      <c r="X2767" s="110"/>
    </row>
    <row r="2768" spans="5:24" ht="24" customHeight="1">
      <c r="F2768" s="110"/>
      <c r="G2768" s="111"/>
      <c r="H2768" s="119" t="s">
        <v>991</v>
      </c>
      <c r="I2768" s="119" t="s">
        <v>991</v>
      </c>
      <c r="J2768" s="113"/>
      <c r="K2768" s="120" t="s">
        <v>2090</v>
      </c>
      <c r="S2768" s="413" t="s">
        <v>573</v>
      </c>
      <c r="T2768" s="118" t="s">
        <v>2289</v>
      </c>
      <c r="U2768" s="119" t="s">
        <v>335</v>
      </c>
      <c r="V2768" s="110"/>
      <c r="W2768" s="113"/>
      <c r="X2768" s="110"/>
    </row>
    <row r="2769" spans="6:29" ht="24" customHeight="1">
      <c r="F2769" s="110"/>
      <c r="G2769" s="110"/>
      <c r="H2769" s="110"/>
      <c r="I2769" s="110"/>
      <c r="J2769" s="110"/>
      <c r="K2769" s="110"/>
      <c r="S2769" s="129"/>
      <c r="T2769" s="111"/>
      <c r="U2769" s="119" t="s">
        <v>259</v>
      </c>
      <c r="V2769" s="110"/>
      <c r="W2769" s="113"/>
      <c r="X2769" s="110"/>
    </row>
    <row r="2770" spans="6:29" ht="24" customHeight="1">
      <c r="F2770" s="205"/>
      <c r="G2770" s="206"/>
      <c r="H2770" s="206"/>
      <c r="I2770" s="206"/>
      <c r="J2770" s="206"/>
      <c r="K2770" s="206"/>
      <c r="S2770" s="129"/>
      <c r="T2770" s="111"/>
      <c r="U2770" s="119" t="s">
        <v>1495</v>
      </c>
      <c r="V2770" s="110"/>
      <c r="W2770" s="113"/>
      <c r="X2770" s="110"/>
    </row>
    <row r="2771" spans="6:29" ht="24" customHeight="1">
      <c r="F2771" s="207"/>
      <c r="G2771" s="152" t="s">
        <v>982</v>
      </c>
      <c r="H2771" s="143"/>
      <c r="I2771" s="143"/>
      <c r="J2771" s="145"/>
      <c r="K2771" s="143"/>
      <c r="S2771" s="129"/>
      <c r="T2771" s="111"/>
      <c r="U2771" s="120" t="s">
        <v>1614</v>
      </c>
      <c r="V2771" s="110"/>
      <c r="W2771" s="113"/>
      <c r="X2771" s="110"/>
    </row>
    <row r="2772" spans="6:29" ht="24" customHeight="1">
      <c r="F2772" s="208"/>
      <c r="G2772" s="144"/>
      <c r="H2772" s="143"/>
      <c r="I2772" s="143"/>
      <c r="J2772" s="145"/>
      <c r="K2772" s="143"/>
      <c r="S2772" s="129"/>
      <c r="T2772" s="111"/>
      <c r="U2772" s="119" t="s">
        <v>1915</v>
      </c>
      <c r="V2772" s="110"/>
      <c r="W2772" s="113"/>
      <c r="X2772" s="110"/>
    </row>
    <row r="2773" spans="6:29" ht="24" customHeight="1">
      <c r="F2773" s="208">
        <v>5</v>
      </c>
      <c r="G2773" s="144" t="s">
        <v>983</v>
      </c>
      <c r="H2773" s="711" t="s">
        <v>4452</v>
      </c>
      <c r="I2773" s="696">
        <v>160</v>
      </c>
      <c r="J2773" s="145" t="s">
        <v>984</v>
      </c>
      <c r="K2773" s="143">
        <f>I2773*F2773</f>
        <v>800</v>
      </c>
      <c r="S2773" s="129"/>
      <c r="T2773" s="111"/>
      <c r="U2773" s="119" t="s">
        <v>1916</v>
      </c>
      <c r="V2773" s="110"/>
      <c r="W2773" s="113"/>
      <c r="X2773" s="110"/>
    </row>
    <row r="2774" spans="6:29" ht="24" customHeight="1">
      <c r="F2774" s="208">
        <v>1</v>
      </c>
      <c r="G2774" s="144" t="s">
        <v>1418</v>
      </c>
      <c r="H2774" s="143" t="s">
        <v>780</v>
      </c>
      <c r="I2774" s="874">
        <v>75</v>
      </c>
      <c r="J2774" s="145" t="s">
        <v>1422</v>
      </c>
      <c r="K2774" s="143">
        <f>I2774*F2774</f>
        <v>75</v>
      </c>
      <c r="S2774" s="129"/>
      <c r="T2774" s="111"/>
      <c r="U2774" s="110"/>
      <c r="V2774" s="110"/>
      <c r="W2774" s="117" t="s">
        <v>1614</v>
      </c>
      <c r="X2774" s="110"/>
    </row>
    <row r="2775" spans="6:29" ht="24" customHeight="1">
      <c r="F2775" s="208">
        <v>2.5</v>
      </c>
      <c r="G2775" s="144" t="s">
        <v>1418</v>
      </c>
      <c r="H2775" s="143" t="s">
        <v>781</v>
      </c>
      <c r="I2775" s="143">
        <f>C14</f>
        <v>756</v>
      </c>
      <c r="J2775" s="145" t="s">
        <v>1418</v>
      </c>
      <c r="K2775" s="143">
        <f>I2775*F2775</f>
        <v>1890</v>
      </c>
      <c r="S2775" s="129"/>
      <c r="T2775" s="111"/>
      <c r="U2775" s="119" t="s">
        <v>1324</v>
      </c>
      <c r="V2775" s="110"/>
      <c r="W2775" s="113"/>
      <c r="X2775" s="110"/>
    </row>
    <row r="2776" spans="6:29" ht="24" customHeight="1">
      <c r="F2776" s="208"/>
      <c r="G2776" s="144"/>
      <c r="H2776" s="143" t="s">
        <v>2309</v>
      </c>
      <c r="I2776" s="149" t="s">
        <v>454</v>
      </c>
      <c r="J2776" s="145"/>
      <c r="K2776" s="143">
        <v>0.25</v>
      </c>
      <c r="S2776" s="129"/>
      <c r="T2776" s="111"/>
      <c r="U2776" s="119" t="s">
        <v>1325</v>
      </c>
      <c r="V2776" s="110"/>
      <c r="W2776" s="113"/>
      <c r="X2776" s="130">
        <v>2.7099999999999999E-2</v>
      </c>
    </row>
    <row r="2777" spans="6:29" ht="24" customHeight="1">
      <c r="F2777" s="208"/>
      <c r="G2777" s="144"/>
      <c r="H2777" s="143"/>
      <c r="I2777" s="143"/>
      <c r="J2777" s="145"/>
      <c r="K2777" s="209" t="s">
        <v>2090</v>
      </c>
      <c r="S2777" s="129"/>
      <c r="T2777" s="111"/>
      <c r="U2777" s="110"/>
      <c r="V2777" s="110"/>
      <c r="W2777" s="117" t="s">
        <v>991</v>
      </c>
      <c r="X2777" s="120" t="s">
        <v>1614</v>
      </c>
      <c r="Y2777" s="168">
        <f>SUM(X2778:X2779)</f>
        <v>1.6420000000000001E-2</v>
      </c>
    </row>
    <row r="2778" spans="6:29" ht="24" customHeight="1">
      <c r="F2778" s="208"/>
      <c r="G2778" s="144"/>
      <c r="H2778" s="143"/>
      <c r="I2778" s="143" t="s">
        <v>782</v>
      </c>
      <c r="J2778" s="145" t="s">
        <v>2090</v>
      </c>
      <c r="K2778" s="147">
        <f>SUM(K2773:K2777)</f>
        <v>2765.25</v>
      </c>
      <c r="L2778" s="168">
        <f>K2811+K2810</f>
        <v>1.6420000000000001E-2</v>
      </c>
      <c r="S2778" s="129"/>
      <c r="T2778" s="111"/>
      <c r="U2778" s="119" t="s">
        <v>1326</v>
      </c>
      <c r="V2778" s="110"/>
      <c r="W2778" s="131" t="s">
        <v>991</v>
      </c>
      <c r="X2778" s="130">
        <v>1.2840000000000001E-2</v>
      </c>
    </row>
    <row r="2779" spans="6:29" ht="24" customHeight="1">
      <c r="F2779" s="210"/>
      <c r="G2779" s="211"/>
      <c r="H2779" s="212"/>
      <c r="I2779" s="212"/>
      <c r="J2779" s="213"/>
      <c r="K2779" s="214" t="s">
        <v>2090</v>
      </c>
      <c r="S2779" s="129"/>
      <c r="T2779" s="111"/>
      <c r="U2779" s="119" t="s">
        <v>959</v>
      </c>
      <c r="V2779" s="110"/>
      <c r="W2779" s="117" t="s">
        <v>991</v>
      </c>
      <c r="X2779" s="130">
        <v>3.5799999999999998E-3</v>
      </c>
    </row>
    <row r="2780" spans="6:29" ht="24" customHeight="1">
      <c r="F2780" s="110"/>
      <c r="G2780" s="111"/>
      <c r="H2780" s="110"/>
      <c r="I2780" s="110"/>
      <c r="J2780" s="113"/>
      <c r="K2780" s="110"/>
      <c r="S2780" s="129"/>
      <c r="T2780" s="111"/>
      <c r="U2780" s="110"/>
      <c r="V2780" s="110"/>
      <c r="W2780" s="113"/>
      <c r="X2780" s="120" t="s">
        <v>1614</v>
      </c>
    </row>
    <row r="2781" spans="6:29" ht="24" customHeight="1">
      <c r="F2781" s="110" t="s">
        <v>957</v>
      </c>
      <c r="G2781" s="111"/>
      <c r="H2781" s="110"/>
      <c r="I2781" s="110"/>
      <c r="J2781" s="113"/>
      <c r="K2781" s="110"/>
      <c r="S2781" s="133">
        <f>F2813</f>
        <v>1.9E-2</v>
      </c>
      <c r="T2781" s="118" t="s">
        <v>884</v>
      </c>
      <c r="U2781" s="119" t="s">
        <v>336</v>
      </c>
      <c r="V2781" s="121">
        <f>C86</f>
        <v>34300</v>
      </c>
      <c r="W2781" s="117" t="s">
        <v>884</v>
      </c>
      <c r="X2781" s="121">
        <f>(S2781*V2781)</f>
        <v>651.70000000000005</v>
      </c>
    </row>
    <row r="2782" spans="6:29" ht="24" customHeight="1">
      <c r="F2782" s="110"/>
      <c r="G2782" s="111"/>
      <c r="H2782" s="110"/>
      <c r="I2782" s="110"/>
      <c r="J2782" s="113"/>
      <c r="K2782" s="110"/>
      <c r="S2782" s="133">
        <f t="shared" ref="S2782:S2792" si="270">F2814</f>
        <v>2.7E-2</v>
      </c>
      <c r="T2782" s="118" t="s">
        <v>884</v>
      </c>
      <c r="U2782" s="119" t="s">
        <v>336</v>
      </c>
      <c r="V2782" s="121">
        <f>V2781</f>
        <v>34300</v>
      </c>
      <c r="W2782" s="117" t="s">
        <v>884</v>
      </c>
      <c r="X2782" s="121">
        <f t="shared" ref="X2782:X2792" si="271">(S2782*V2782)</f>
        <v>926.1</v>
      </c>
    </row>
    <row r="2783" spans="6:29" ht="24" customHeight="1">
      <c r="F2783" s="110" t="s">
        <v>3113</v>
      </c>
      <c r="G2783" s="111"/>
      <c r="H2783" s="110"/>
      <c r="I2783" s="110"/>
      <c r="J2783" s="113"/>
      <c r="K2783" s="110"/>
      <c r="S2783" s="133">
        <f t="shared" si="270"/>
        <v>1.6E-2</v>
      </c>
      <c r="T2783" s="118" t="s">
        <v>884</v>
      </c>
      <c r="U2783" s="119" t="s">
        <v>337</v>
      </c>
      <c r="V2783" s="121">
        <f>C87</f>
        <v>39400</v>
      </c>
      <c r="W2783" s="117" t="s">
        <v>884</v>
      </c>
      <c r="X2783" s="121">
        <f t="shared" si="271"/>
        <v>630.4</v>
      </c>
      <c r="AC2783" s="36" t="s">
        <v>1777</v>
      </c>
    </row>
    <row r="2784" spans="6:29" ht="24" customHeight="1">
      <c r="F2784" s="110"/>
      <c r="G2784" s="111"/>
      <c r="H2784" s="110"/>
      <c r="I2784" s="110"/>
      <c r="J2784" s="113"/>
      <c r="K2784" s="110"/>
      <c r="S2784" s="133"/>
      <c r="T2784" s="111"/>
      <c r="U2784" s="119"/>
      <c r="V2784" s="121">
        <f>V958</f>
        <v>0</v>
      </c>
      <c r="W2784" s="113"/>
      <c r="X2784" s="121">
        <f t="shared" si="271"/>
        <v>0</v>
      </c>
      <c r="AC2784" s="36" t="s">
        <v>1778</v>
      </c>
    </row>
    <row r="2785" spans="6:33" ht="24" customHeight="1">
      <c r="F2785" s="110"/>
      <c r="G2785" s="128">
        <v>0.745</v>
      </c>
      <c r="H2785" s="110" t="s">
        <v>2189</v>
      </c>
      <c r="I2785" s="110"/>
      <c r="J2785" s="113"/>
      <c r="K2785" s="110"/>
      <c r="S2785" s="133">
        <f t="shared" si="270"/>
        <v>1.823</v>
      </c>
      <c r="T2785" s="118" t="s">
        <v>620</v>
      </c>
      <c r="U2785" s="119" t="s">
        <v>452</v>
      </c>
      <c r="V2785" s="121">
        <f>I2817</f>
        <v>1457</v>
      </c>
      <c r="W2785" s="117" t="s">
        <v>620</v>
      </c>
      <c r="X2785" s="121">
        <f t="shared" si="271"/>
        <v>2656.11</v>
      </c>
    </row>
    <row r="2786" spans="6:33" ht="24" customHeight="1">
      <c r="F2786" s="110"/>
      <c r="G2786" s="111"/>
      <c r="H2786" s="110"/>
      <c r="I2786" s="110"/>
      <c r="J2786" s="113"/>
      <c r="K2786" s="110"/>
      <c r="S2786" s="133">
        <f t="shared" si="270"/>
        <v>2</v>
      </c>
      <c r="T2786" s="118" t="s">
        <v>784</v>
      </c>
      <c r="U2786" s="119" t="s">
        <v>1488</v>
      </c>
      <c r="V2786" s="121">
        <f t="shared" ref="V2786:V2791" si="272">I2818</f>
        <v>254.5</v>
      </c>
      <c r="W2786" s="117" t="s">
        <v>883</v>
      </c>
      <c r="X2786" s="121">
        <f t="shared" si="271"/>
        <v>509</v>
      </c>
      <c r="AB2786" s="404">
        <v>2.6159999999999999E-2</v>
      </c>
      <c r="AC2786" s="72" t="s">
        <v>884</v>
      </c>
      <c r="AD2786" s="36" t="s">
        <v>3196</v>
      </c>
      <c r="AE2786" s="36">
        <f>I2813</f>
        <v>111600</v>
      </c>
      <c r="AF2786" s="98" t="s">
        <v>884</v>
      </c>
      <c r="AG2786" s="36">
        <f>AE2786*AB2786</f>
        <v>2919.46</v>
      </c>
    </row>
    <row r="2787" spans="6:33" ht="24" customHeight="1">
      <c r="F2787" s="116" t="s">
        <v>468</v>
      </c>
      <c r="G2787" s="111"/>
      <c r="H2787" s="110"/>
      <c r="I2787" s="110"/>
      <c r="J2787" s="113"/>
      <c r="K2787" s="110"/>
      <c r="S2787" s="133">
        <f t="shared" si="270"/>
        <v>3</v>
      </c>
      <c r="T2787" s="118" t="s">
        <v>883</v>
      </c>
      <c r="U2787" s="119" t="s">
        <v>1489</v>
      </c>
      <c r="V2787" s="121">
        <f t="shared" si="272"/>
        <v>214.1</v>
      </c>
      <c r="W2787" s="117" t="s">
        <v>883</v>
      </c>
      <c r="X2787" s="121">
        <f t="shared" si="271"/>
        <v>642.29999999999995</v>
      </c>
      <c r="AB2787" s="404">
        <v>4.7809999999999998E-2</v>
      </c>
      <c r="AC2787" s="72" t="s">
        <v>884</v>
      </c>
      <c r="AD2787" s="36" t="s">
        <v>2535</v>
      </c>
      <c r="AE2787" s="36">
        <f>I2814</f>
        <v>99400</v>
      </c>
      <c r="AF2787" s="98" t="s">
        <v>884</v>
      </c>
      <c r="AG2787" s="36">
        <f t="shared" ref="AG2787:AG2796" si="273">AE2787*AB2787</f>
        <v>4752.3100000000004</v>
      </c>
    </row>
    <row r="2788" spans="6:33" ht="24" customHeight="1">
      <c r="F2788" s="110"/>
      <c r="G2788" s="111"/>
      <c r="H2788" s="110"/>
      <c r="I2788" s="110"/>
      <c r="J2788" s="113"/>
      <c r="K2788" s="110"/>
      <c r="S2788" s="133">
        <f t="shared" si="270"/>
        <v>2</v>
      </c>
      <c r="T2788" s="118" t="s">
        <v>883</v>
      </c>
      <c r="U2788" s="119" t="s">
        <v>1490</v>
      </c>
      <c r="V2788" s="121">
        <f t="shared" si="272"/>
        <v>408</v>
      </c>
      <c r="W2788" s="117" t="s">
        <v>883</v>
      </c>
      <c r="X2788" s="121">
        <f t="shared" si="271"/>
        <v>816</v>
      </c>
      <c r="AB2788" s="405">
        <v>4.5879999999999997E-2</v>
      </c>
      <c r="AC2788" s="72" t="s">
        <v>884</v>
      </c>
      <c r="AD2788" s="36" t="s">
        <v>1779</v>
      </c>
      <c r="AE2788" s="36">
        <f>I3320</f>
        <v>107000</v>
      </c>
      <c r="AF2788" s="98" t="s">
        <v>884</v>
      </c>
      <c r="AG2788" s="36">
        <f t="shared" si="273"/>
        <v>4909.16</v>
      </c>
    </row>
    <row r="2789" spans="6:33" ht="24" customHeight="1">
      <c r="F2789" s="129">
        <v>0.37</v>
      </c>
      <c r="G2789" s="111" t="s">
        <v>2189</v>
      </c>
      <c r="H2789" s="110" t="s">
        <v>3116</v>
      </c>
      <c r="I2789" s="110">
        <f>X688</f>
        <v>8495.7199999999993</v>
      </c>
      <c r="J2789" s="114" t="s">
        <v>2189</v>
      </c>
      <c r="K2789" s="110">
        <f>F2789*I2789</f>
        <v>3143.42</v>
      </c>
      <c r="S2789" s="133">
        <f t="shared" si="270"/>
        <v>1</v>
      </c>
      <c r="T2789" s="118" t="s">
        <v>883</v>
      </c>
      <c r="U2789" s="119" t="s">
        <v>1491</v>
      </c>
      <c r="V2789" s="121">
        <f t="shared" si="272"/>
        <v>836</v>
      </c>
      <c r="W2789" s="117" t="s">
        <v>883</v>
      </c>
      <c r="X2789" s="121">
        <f t="shared" si="271"/>
        <v>836</v>
      </c>
      <c r="AB2789" s="405">
        <v>3.95</v>
      </c>
      <c r="AC2789" s="72" t="s">
        <v>620</v>
      </c>
      <c r="AD2789" s="36" t="s">
        <v>898</v>
      </c>
      <c r="AE2789" s="36">
        <f>I2817</f>
        <v>1457</v>
      </c>
      <c r="AF2789" s="98" t="s">
        <v>620</v>
      </c>
      <c r="AG2789" s="36">
        <f t="shared" si="273"/>
        <v>5755.15</v>
      </c>
    </row>
    <row r="2790" spans="6:33" ht="24" customHeight="1">
      <c r="F2790" s="110">
        <v>0.25</v>
      </c>
      <c r="G2790" s="111" t="s">
        <v>1418</v>
      </c>
      <c r="H2790" s="110" t="s">
        <v>470</v>
      </c>
      <c r="I2790" s="110">
        <f>C11</f>
        <v>884</v>
      </c>
      <c r="J2790" s="114" t="s">
        <v>1422</v>
      </c>
      <c r="K2790" s="110">
        <f>F2790*I2790</f>
        <v>221</v>
      </c>
      <c r="S2790" s="133">
        <f t="shared" si="270"/>
        <v>1</v>
      </c>
      <c r="T2790" s="118" t="s">
        <v>883</v>
      </c>
      <c r="U2790" s="119" t="s">
        <v>1492</v>
      </c>
      <c r="V2790" s="121">
        <f t="shared" si="272"/>
        <v>7.3</v>
      </c>
      <c r="W2790" s="117" t="s">
        <v>883</v>
      </c>
      <c r="X2790" s="121">
        <f t="shared" si="271"/>
        <v>7.3</v>
      </c>
      <c r="AB2790" s="36">
        <v>2</v>
      </c>
      <c r="AC2790" s="72" t="s">
        <v>1906</v>
      </c>
      <c r="AD2790" s="36" t="s">
        <v>2160</v>
      </c>
      <c r="AE2790" s="36">
        <f t="shared" ref="AE2790:AE2795" si="274">I2818</f>
        <v>254.5</v>
      </c>
      <c r="AF2790" s="98" t="s">
        <v>1422</v>
      </c>
      <c r="AG2790" s="36">
        <f t="shared" si="273"/>
        <v>509</v>
      </c>
    </row>
    <row r="2791" spans="6:33" ht="24" customHeight="1">
      <c r="F2791" s="110">
        <v>3.5</v>
      </c>
      <c r="G2791" s="111" t="s">
        <v>1456</v>
      </c>
      <c r="H2791" s="110" t="s">
        <v>352</v>
      </c>
      <c r="I2791" s="110">
        <f>C12</f>
        <v>618</v>
      </c>
      <c r="J2791" s="114" t="s">
        <v>1422</v>
      </c>
      <c r="K2791" s="110">
        <f>F2791*I2791</f>
        <v>2163</v>
      </c>
      <c r="S2791" s="133">
        <f t="shared" si="270"/>
        <v>1</v>
      </c>
      <c r="T2791" s="118" t="s">
        <v>883</v>
      </c>
      <c r="U2791" s="119" t="s">
        <v>2017</v>
      </c>
      <c r="V2791" s="121">
        <f t="shared" si="272"/>
        <v>49.55</v>
      </c>
      <c r="W2791" s="117" t="s">
        <v>883</v>
      </c>
      <c r="X2791" s="121">
        <f t="shared" si="271"/>
        <v>49.55</v>
      </c>
      <c r="AB2791" s="36">
        <v>6</v>
      </c>
      <c r="AC2791" s="72" t="s">
        <v>1906</v>
      </c>
      <c r="AD2791" s="36" t="s">
        <v>1118</v>
      </c>
      <c r="AE2791" s="36">
        <f t="shared" si="274"/>
        <v>214.1</v>
      </c>
      <c r="AF2791" s="98" t="s">
        <v>1422</v>
      </c>
      <c r="AG2791" s="36">
        <f t="shared" si="273"/>
        <v>1284.5999999999999</v>
      </c>
    </row>
    <row r="2792" spans="6:33" ht="24" customHeight="1">
      <c r="F2792" s="110">
        <v>12</v>
      </c>
      <c r="G2792" s="111" t="s">
        <v>928</v>
      </c>
      <c r="H2792" s="110" t="s">
        <v>3114</v>
      </c>
      <c r="I2792" s="110"/>
      <c r="J2792" s="114" t="s">
        <v>928</v>
      </c>
      <c r="K2792" s="110">
        <f>I2792*F2792</f>
        <v>0</v>
      </c>
      <c r="S2792" s="129">
        <f t="shared" si="270"/>
        <v>64</v>
      </c>
      <c r="T2792" s="111"/>
      <c r="U2792" s="110" t="s">
        <v>479</v>
      </c>
      <c r="V2792" s="110">
        <f>P2831</f>
        <v>2.41</v>
      </c>
      <c r="W2792" s="113"/>
      <c r="X2792" s="121">
        <f t="shared" si="271"/>
        <v>154.24</v>
      </c>
      <c r="AB2792" s="36">
        <v>4</v>
      </c>
      <c r="AC2792" s="72" t="s">
        <v>1906</v>
      </c>
      <c r="AD2792" s="36" t="s">
        <v>1371</v>
      </c>
      <c r="AE2792" s="36">
        <f t="shared" si="274"/>
        <v>408</v>
      </c>
      <c r="AF2792" s="98" t="s">
        <v>1422</v>
      </c>
      <c r="AG2792" s="36">
        <f t="shared" si="273"/>
        <v>1632</v>
      </c>
    </row>
    <row r="2793" spans="6:33" ht="24" customHeight="1">
      <c r="F2793" s="110"/>
      <c r="G2793" s="110" t="s">
        <v>471</v>
      </c>
      <c r="H2793" s="110" t="s">
        <v>966</v>
      </c>
      <c r="I2793" s="110"/>
      <c r="J2793" s="114" t="s">
        <v>69</v>
      </c>
      <c r="K2793" s="110">
        <f>L2759*10%</f>
        <v>238.4</v>
      </c>
      <c r="S2793" s="129"/>
      <c r="T2793" s="111"/>
      <c r="U2793" s="119" t="s">
        <v>1004</v>
      </c>
      <c r="V2793" s="110"/>
      <c r="W2793" s="113"/>
      <c r="X2793" s="121">
        <f>SUM(X2781:X2792)</f>
        <v>7878.7</v>
      </c>
      <c r="AB2793" s="36">
        <v>1</v>
      </c>
      <c r="AC2793" s="72" t="s">
        <v>1906</v>
      </c>
      <c r="AD2793" s="36" t="s">
        <v>1372</v>
      </c>
      <c r="AE2793" s="36">
        <f t="shared" si="274"/>
        <v>836</v>
      </c>
      <c r="AF2793" s="98" t="s">
        <v>1422</v>
      </c>
      <c r="AG2793" s="36">
        <f t="shared" si="273"/>
        <v>836</v>
      </c>
    </row>
    <row r="2794" spans="6:33" ht="24" customHeight="1">
      <c r="F2794" s="110"/>
      <c r="G2794" s="111"/>
      <c r="H2794" s="110"/>
      <c r="I2794" s="110"/>
      <c r="J2794" s="113"/>
      <c r="K2794" s="110" t="s">
        <v>967</v>
      </c>
      <c r="S2794" s="129"/>
      <c r="T2794" s="111"/>
      <c r="U2794" s="110"/>
      <c r="V2794" s="110"/>
      <c r="W2794" s="113"/>
      <c r="X2794" s="120" t="s">
        <v>1614</v>
      </c>
      <c r="AB2794" s="36">
        <v>2</v>
      </c>
      <c r="AC2794" s="72" t="s">
        <v>1906</v>
      </c>
      <c r="AD2794" s="36" t="s">
        <v>2015</v>
      </c>
      <c r="AE2794" s="36">
        <f t="shared" si="274"/>
        <v>7.3</v>
      </c>
      <c r="AF2794" s="98" t="s">
        <v>1422</v>
      </c>
      <c r="AG2794" s="36">
        <f t="shared" si="273"/>
        <v>14.6</v>
      </c>
    </row>
    <row r="2795" spans="6:33" ht="24" customHeight="1">
      <c r="F2795" s="110"/>
      <c r="G2795" s="111"/>
      <c r="H2795" s="110"/>
      <c r="I2795" s="110"/>
      <c r="J2795" s="113"/>
      <c r="K2795" s="110"/>
      <c r="S2795" s="129"/>
      <c r="T2795" s="111"/>
      <c r="U2795" s="119" t="s">
        <v>561</v>
      </c>
      <c r="V2795" s="110"/>
      <c r="W2795" s="113"/>
      <c r="X2795" s="121">
        <f>X2793/1.8225</f>
        <v>4323.0200000000004</v>
      </c>
      <c r="AB2795" s="36">
        <v>2</v>
      </c>
      <c r="AC2795" s="72" t="s">
        <v>1906</v>
      </c>
      <c r="AD2795" s="36" t="s">
        <v>2017</v>
      </c>
      <c r="AE2795" s="36">
        <f t="shared" si="274"/>
        <v>49.55</v>
      </c>
      <c r="AF2795" s="98" t="s">
        <v>1422</v>
      </c>
      <c r="AG2795" s="36">
        <f t="shared" si="273"/>
        <v>99.1</v>
      </c>
    </row>
    <row r="2796" spans="6:33" ht="24" customHeight="1">
      <c r="F2796" s="110"/>
      <c r="G2796" s="111"/>
      <c r="H2796" s="110"/>
      <c r="I2796" s="110" t="s">
        <v>3115</v>
      </c>
      <c r="J2796" s="113"/>
      <c r="K2796" s="110">
        <f>SUM(K2789:K2793)</f>
        <v>5765.82</v>
      </c>
      <c r="S2796" s="129"/>
      <c r="T2796" s="111"/>
      <c r="U2796" s="110"/>
      <c r="V2796" s="110"/>
      <c r="W2796" s="113"/>
      <c r="X2796" s="110"/>
      <c r="AB2796" s="36">
        <v>10</v>
      </c>
      <c r="AC2796" s="72"/>
      <c r="AD2796" s="36" t="s">
        <v>1775</v>
      </c>
      <c r="AE2796" s="36">
        <f>V2792</f>
        <v>2.41</v>
      </c>
      <c r="AF2796" s="98"/>
      <c r="AG2796" s="36">
        <f t="shared" si="273"/>
        <v>24.1</v>
      </c>
    </row>
    <row r="2797" spans="6:33" ht="24" customHeight="1">
      <c r="F2797" s="110"/>
      <c r="G2797" s="111"/>
      <c r="H2797" s="110"/>
      <c r="I2797" s="110"/>
      <c r="J2797" s="113"/>
      <c r="K2797" s="110"/>
      <c r="W2797" s="4"/>
      <c r="AB2797" s="36"/>
      <c r="AC2797" s="72"/>
      <c r="AD2797" s="36" t="s">
        <v>561</v>
      </c>
      <c r="AE2797" s="36"/>
      <c r="AF2797" s="98"/>
      <c r="AG2797" s="36">
        <f>SUM(AG2786:AG2796)</f>
        <v>22735.48</v>
      </c>
    </row>
    <row r="2798" spans="6:33" ht="24" customHeight="1">
      <c r="F2798" s="110"/>
      <c r="G2798" s="111"/>
      <c r="H2798" s="110"/>
      <c r="I2798" s="110" t="s">
        <v>1914</v>
      </c>
      <c r="J2798" s="113"/>
      <c r="K2798" s="110">
        <f>K2796/3.5</f>
        <v>1647.38</v>
      </c>
      <c r="W2798" s="4"/>
      <c r="AB2798" s="36"/>
      <c r="AC2798" s="72"/>
      <c r="AD2798" s="36"/>
      <c r="AE2798" s="36"/>
      <c r="AF2798" s="98"/>
      <c r="AG2798" s="406" t="s">
        <v>148</v>
      </c>
    </row>
    <row r="2799" spans="6:33" ht="24" customHeight="1">
      <c r="F2799" s="110"/>
      <c r="G2799" s="111"/>
      <c r="H2799" s="110"/>
      <c r="I2799" s="110"/>
      <c r="J2799" s="113"/>
      <c r="K2799" s="110"/>
      <c r="W2799" s="4"/>
      <c r="AB2799" s="36"/>
      <c r="AC2799" s="72"/>
      <c r="AD2799" s="36" t="s">
        <v>561</v>
      </c>
      <c r="AE2799" s="36"/>
      <c r="AF2799" s="98"/>
      <c r="AG2799" s="36">
        <f>AG2797/AB2789</f>
        <v>5755.82</v>
      </c>
    </row>
    <row r="2800" spans="6:33" ht="54.75" customHeight="1">
      <c r="F2800" s="922" t="s">
        <v>573</v>
      </c>
      <c r="G2800" s="923" t="s">
        <v>2289</v>
      </c>
      <c r="H2800" s="924" t="s">
        <v>258</v>
      </c>
      <c r="I2800" s="875"/>
      <c r="J2800" s="925"/>
      <c r="K2800" s="875"/>
      <c r="W2800" s="4"/>
      <c r="AB2800" s="36"/>
      <c r="AC2800" s="72"/>
      <c r="AD2800" s="36"/>
      <c r="AE2800" s="36"/>
      <c r="AF2800" s="98"/>
      <c r="AG2800" s="406" t="s">
        <v>148</v>
      </c>
    </row>
    <row r="2801" spans="6:23" ht="24" customHeight="1">
      <c r="F2801" s="875"/>
      <c r="G2801" s="926"/>
      <c r="H2801" s="924" t="s">
        <v>259</v>
      </c>
      <c r="I2801" s="875"/>
      <c r="J2801" s="925"/>
      <c r="K2801" s="875"/>
      <c r="W2801" s="4"/>
    </row>
    <row r="2802" spans="6:23" ht="24" customHeight="1">
      <c r="F2802" s="875"/>
      <c r="G2802" s="926"/>
      <c r="H2802" s="924" t="s">
        <v>1495</v>
      </c>
      <c r="I2802" s="927" t="s">
        <v>2249</v>
      </c>
      <c r="J2802" s="925"/>
      <c r="K2802" s="875"/>
      <c r="W2802" s="4"/>
    </row>
    <row r="2803" spans="6:23" ht="24" customHeight="1">
      <c r="F2803" s="875"/>
      <c r="G2803" s="926"/>
      <c r="H2803" s="928" t="s">
        <v>1614</v>
      </c>
      <c r="I2803" s="875"/>
      <c r="J2803" s="925"/>
      <c r="K2803" s="875"/>
      <c r="W2803" s="4"/>
    </row>
    <row r="2804" spans="6:23" ht="24" customHeight="1">
      <c r="F2804" s="875"/>
      <c r="G2804" s="926"/>
      <c r="H2804" s="924" t="s">
        <v>1915</v>
      </c>
      <c r="I2804" s="875"/>
      <c r="J2804" s="925"/>
      <c r="K2804" s="875"/>
      <c r="W2804" s="4"/>
    </row>
    <row r="2805" spans="6:23" ht="24" customHeight="1">
      <c r="F2805" s="875"/>
      <c r="G2805" s="926"/>
      <c r="H2805" s="924" t="s">
        <v>1916</v>
      </c>
      <c r="I2805" s="875"/>
      <c r="J2805" s="925"/>
      <c r="K2805" s="875"/>
      <c r="W2805" s="4"/>
    </row>
    <row r="2806" spans="6:23" ht="24" customHeight="1">
      <c r="F2806" s="875"/>
      <c r="G2806" s="926"/>
      <c r="H2806" s="875"/>
      <c r="I2806" s="875"/>
      <c r="J2806" s="922" t="s">
        <v>1614</v>
      </c>
      <c r="K2806" s="875"/>
      <c r="W2806" s="4"/>
    </row>
    <row r="2807" spans="6:23" ht="24" customHeight="1">
      <c r="F2807" s="875"/>
      <c r="G2807" s="926"/>
      <c r="H2807" s="924" t="s">
        <v>1324</v>
      </c>
      <c r="I2807" s="875"/>
      <c r="J2807" s="925"/>
      <c r="K2807" s="875"/>
      <c r="M2807" s="117" t="s">
        <v>573</v>
      </c>
      <c r="N2807" s="118" t="s">
        <v>2289</v>
      </c>
      <c r="O2807" s="119" t="s">
        <v>258</v>
      </c>
      <c r="P2807" s="110"/>
      <c r="Q2807" s="113"/>
      <c r="R2807" s="110"/>
      <c r="W2807" s="4"/>
    </row>
    <row r="2808" spans="6:23" ht="24" customHeight="1">
      <c r="F2808" s="875"/>
      <c r="G2808" s="926"/>
      <c r="H2808" s="924" t="s">
        <v>1325</v>
      </c>
      <c r="I2808" s="875"/>
      <c r="J2808" s="925"/>
      <c r="K2808" s="929">
        <v>2.7099999999999999E-2</v>
      </c>
      <c r="M2808" s="110"/>
      <c r="N2808" s="111"/>
      <c r="O2808" s="119" t="s">
        <v>259</v>
      </c>
      <c r="P2808" s="110"/>
      <c r="Q2808" s="113"/>
      <c r="R2808" s="110"/>
      <c r="W2808" s="4"/>
    </row>
    <row r="2809" spans="6:23" ht="24" customHeight="1">
      <c r="F2809" s="875"/>
      <c r="G2809" s="926"/>
      <c r="H2809" s="875"/>
      <c r="I2809" s="875"/>
      <c r="J2809" s="922" t="s">
        <v>991</v>
      </c>
      <c r="K2809" s="928" t="s">
        <v>1614</v>
      </c>
      <c r="M2809" s="110"/>
      <c r="N2809" s="111"/>
      <c r="O2809" s="119" t="s">
        <v>720</v>
      </c>
      <c r="P2809" s="116" t="s">
        <v>2248</v>
      </c>
      <c r="Q2809" s="113"/>
      <c r="R2809" s="110"/>
      <c r="W2809" s="4"/>
    </row>
    <row r="2810" spans="6:23" ht="24" customHeight="1">
      <c r="F2810" s="875"/>
      <c r="G2810" s="926"/>
      <c r="H2810" s="924" t="s">
        <v>1326</v>
      </c>
      <c r="I2810" s="875"/>
      <c r="J2810" s="930" t="s">
        <v>991</v>
      </c>
      <c r="K2810" s="929">
        <v>1.2840000000000001E-2</v>
      </c>
      <c r="M2810" s="110"/>
      <c r="N2810" s="111"/>
      <c r="O2810" s="120" t="s">
        <v>1614</v>
      </c>
      <c r="P2810" s="110"/>
      <c r="Q2810" s="113"/>
      <c r="R2810" s="110"/>
      <c r="W2810" s="4"/>
    </row>
    <row r="2811" spans="6:23" ht="24" customHeight="1">
      <c r="F2811" s="875"/>
      <c r="G2811" s="926"/>
      <c r="H2811" s="924" t="s">
        <v>2250</v>
      </c>
      <c r="I2811" s="875"/>
      <c r="J2811" s="922" t="s">
        <v>991</v>
      </c>
      <c r="K2811" s="929">
        <v>3.5799999999999998E-3</v>
      </c>
      <c r="M2811" s="110"/>
      <c r="N2811" s="111"/>
      <c r="O2811" s="119" t="s">
        <v>427</v>
      </c>
      <c r="P2811" s="110"/>
      <c r="Q2811" s="113"/>
      <c r="R2811" s="110"/>
      <c r="W2811" s="4"/>
    </row>
    <row r="2812" spans="6:23" ht="24" customHeight="1">
      <c r="F2812" s="931"/>
      <c r="G2812" s="926"/>
      <c r="H2812" s="875"/>
      <c r="I2812" s="875"/>
      <c r="J2812" s="925"/>
      <c r="K2812" s="928" t="s">
        <v>1614</v>
      </c>
      <c r="M2812" s="110"/>
      <c r="N2812" s="111"/>
      <c r="O2812" s="119" t="s">
        <v>1916</v>
      </c>
      <c r="P2812" s="110"/>
      <c r="Q2812" s="113"/>
      <c r="R2812" s="110"/>
      <c r="W2812" s="4"/>
    </row>
    <row r="2813" spans="6:23" ht="24" customHeight="1">
      <c r="F2813" s="929">
        <v>1.898E-2</v>
      </c>
      <c r="G2813" s="923" t="s">
        <v>884</v>
      </c>
      <c r="H2813" s="924" t="s">
        <v>312</v>
      </c>
      <c r="I2813" s="932">
        <f>AC26</f>
        <v>111600</v>
      </c>
      <c r="J2813" s="922" t="s">
        <v>884</v>
      </c>
      <c r="K2813" s="932">
        <f>(F2813*I2813)</f>
        <v>2118.17</v>
      </c>
      <c r="M2813" s="110"/>
      <c r="N2813" s="111"/>
      <c r="O2813" s="110"/>
      <c r="P2813" s="110"/>
      <c r="Q2813" s="117" t="s">
        <v>1614</v>
      </c>
      <c r="R2813" s="110"/>
      <c r="W2813" s="4"/>
    </row>
    <row r="2814" spans="6:23" ht="24" customHeight="1">
      <c r="F2814" s="929">
        <f>K2808</f>
        <v>2.7099999999999999E-2</v>
      </c>
      <c r="G2814" s="923" t="s">
        <v>884</v>
      </c>
      <c r="H2814" s="924" t="s">
        <v>313</v>
      </c>
      <c r="I2814" s="932">
        <f>AC27</f>
        <v>99400</v>
      </c>
      <c r="J2814" s="922" t="s">
        <v>884</v>
      </c>
      <c r="K2814" s="932">
        <f t="shared" ref="K2814:K2824" si="275">(F2814*I2814)</f>
        <v>2693.74</v>
      </c>
      <c r="M2814" s="110"/>
      <c r="N2814" s="111"/>
      <c r="O2814" s="119" t="s">
        <v>429</v>
      </c>
      <c r="P2814" s="110"/>
      <c r="Q2814" s="113"/>
      <c r="R2814" s="110"/>
      <c r="W2814" s="4"/>
    </row>
    <row r="2815" spans="6:23" ht="24" customHeight="1">
      <c r="F2815" s="929">
        <f>L2778</f>
        <v>1.6420000000000001E-2</v>
      </c>
      <c r="G2815" s="923" t="s">
        <v>884</v>
      </c>
      <c r="H2815" s="924" t="s">
        <v>314</v>
      </c>
      <c r="I2815" s="932">
        <f>AC28</f>
        <v>95000</v>
      </c>
      <c r="J2815" s="922" t="s">
        <v>884</v>
      </c>
      <c r="K2815" s="932">
        <f t="shared" si="275"/>
        <v>1559.9</v>
      </c>
      <c r="M2815" s="110"/>
      <c r="N2815" s="111"/>
      <c r="O2815" s="119" t="s">
        <v>2246</v>
      </c>
      <c r="P2815" s="110"/>
      <c r="Q2815" s="113"/>
      <c r="R2815" s="130">
        <v>2.784E-2</v>
      </c>
      <c r="W2815" s="4"/>
    </row>
    <row r="2816" spans="6:23" ht="24" customHeight="1">
      <c r="F2816" s="933"/>
      <c r="G2816" s="926"/>
      <c r="H2816" s="924" t="s">
        <v>960</v>
      </c>
      <c r="I2816" s="932"/>
      <c r="J2816" s="925"/>
      <c r="K2816" s="932"/>
      <c r="M2816" s="110"/>
      <c r="N2816" s="111"/>
      <c r="O2816" s="110"/>
      <c r="P2816" s="110"/>
      <c r="Q2816" s="117" t="s">
        <v>991</v>
      </c>
      <c r="R2816" s="120" t="s">
        <v>1614</v>
      </c>
      <c r="W2816" s="4"/>
    </row>
    <row r="2817" spans="6:23" ht="24" customHeight="1">
      <c r="F2817" s="933">
        <v>1.8225</v>
      </c>
      <c r="G2817" s="923" t="s">
        <v>620</v>
      </c>
      <c r="H2817" s="924" t="s">
        <v>452</v>
      </c>
      <c r="I2817" s="932">
        <f>I954</f>
        <v>1457</v>
      </c>
      <c r="J2817" s="922" t="s">
        <v>620</v>
      </c>
      <c r="K2817" s="932">
        <f t="shared" si="275"/>
        <v>2655.38</v>
      </c>
      <c r="M2817" s="110"/>
      <c r="N2817" s="111"/>
      <c r="O2817" s="119" t="s">
        <v>2247</v>
      </c>
      <c r="P2817" s="110"/>
      <c r="Q2817" s="131" t="s">
        <v>991</v>
      </c>
      <c r="R2817" s="130">
        <v>2.5499999999999998E-2</v>
      </c>
      <c r="W2817" s="4"/>
    </row>
    <row r="2818" spans="6:23" ht="24" customHeight="1">
      <c r="F2818" s="932">
        <v>2</v>
      </c>
      <c r="G2818" s="923" t="s">
        <v>784</v>
      </c>
      <c r="H2818" s="924" t="s">
        <v>6187</v>
      </c>
      <c r="I2818" s="934">
        <v>254.5</v>
      </c>
      <c r="J2818" s="922" t="s">
        <v>883</v>
      </c>
      <c r="K2818" s="932">
        <f t="shared" si="275"/>
        <v>509</v>
      </c>
      <c r="M2818" s="110"/>
      <c r="N2818" s="111"/>
      <c r="O2818" s="119"/>
      <c r="P2818" s="110"/>
      <c r="Q2818" s="117" t="s">
        <v>991</v>
      </c>
      <c r="R2818" s="130"/>
      <c r="W2818" s="4"/>
    </row>
    <row r="2819" spans="6:23" ht="24" customHeight="1">
      <c r="F2819" s="932">
        <v>3</v>
      </c>
      <c r="G2819" s="923" t="s">
        <v>883</v>
      </c>
      <c r="H2819" s="924" t="s">
        <v>6188</v>
      </c>
      <c r="I2819" s="934">
        <v>214.1</v>
      </c>
      <c r="J2819" s="922" t="s">
        <v>883</v>
      </c>
      <c r="K2819" s="932">
        <f t="shared" si="275"/>
        <v>642.29999999999995</v>
      </c>
      <c r="M2819" s="110"/>
      <c r="N2819" s="111"/>
      <c r="O2819" s="110"/>
      <c r="P2819" s="110"/>
      <c r="Q2819" s="113"/>
      <c r="R2819" s="120" t="s">
        <v>1614</v>
      </c>
      <c r="W2819" s="4"/>
    </row>
    <row r="2820" spans="6:23" ht="24" customHeight="1">
      <c r="F2820" s="932">
        <v>2</v>
      </c>
      <c r="G2820" s="923" t="s">
        <v>883</v>
      </c>
      <c r="H2820" s="924" t="s">
        <v>6189</v>
      </c>
      <c r="I2820" s="934">
        <v>408</v>
      </c>
      <c r="J2820" s="922" t="s">
        <v>883</v>
      </c>
      <c r="K2820" s="932">
        <f t="shared" si="275"/>
        <v>816</v>
      </c>
      <c r="M2820" s="130">
        <v>1.898E-2</v>
      </c>
      <c r="N2820" s="118" t="s">
        <v>884</v>
      </c>
      <c r="O2820" s="119" t="s">
        <v>312</v>
      </c>
      <c r="P2820" s="121">
        <f>I2813</f>
        <v>111600</v>
      </c>
      <c r="Q2820" s="117" t="s">
        <v>884</v>
      </c>
      <c r="R2820" s="121">
        <f>(M2820*P2820)</f>
        <v>2118.17</v>
      </c>
      <c r="W2820" s="4"/>
    </row>
    <row r="2821" spans="6:23" ht="24" customHeight="1">
      <c r="F2821" s="932">
        <v>1</v>
      </c>
      <c r="G2821" s="923" t="s">
        <v>883</v>
      </c>
      <c r="H2821" s="924" t="s">
        <v>6190</v>
      </c>
      <c r="I2821" s="934">
        <v>836</v>
      </c>
      <c r="J2821" s="922" t="s">
        <v>883</v>
      </c>
      <c r="K2821" s="932">
        <f t="shared" si="275"/>
        <v>836</v>
      </c>
      <c r="M2821" s="130">
        <f>R2815</f>
        <v>2.784E-2</v>
      </c>
      <c r="N2821" s="118" t="s">
        <v>884</v>
      </c>
      <c r="O2821" s="119" t="s">
        <v>313</v>
      </c>
      <c r="P2821" s="121">
        <f t="shared" ref="P2821:P2830" si="276">I2814</f>
        <v>99400</v>
      </c>
      <c r="Q2821" s="117" t="s">
        <v>884</v>
      </c>
      <c r="R2821" s="121">
        <f t="shared" ref="R2821:R2830" si="277">(M2821*P2821)</f>
        <v>2767.3</v>
      </c>
      <c r="W2821" s="4"/>
    </row>
    <row r="2822" spans="6:23" ht="24" customHeight="1">
      <c r="F2822" s="932">
        <v>1</v>
      </c>
      <c r="G2822" s="923" t="s">
        <v>883</v>
      </c>
      <c r="H2822" s="924" t="s">
        <v>1492</v>
      </c>
      <c r="I2822" s="1030">
        <v>7.3</v>
      </c>
      <c r="J2822" s="922" t="s">
        <v>883</v>
      </c>
      <c r="K2822" s="932">
        <f t="shared" si="275"/>
        <v>7.3</v>
      </c>
      <c r="M2822" s="130">
        <f>R2817</f>
        <v>2.5499999999999998E-2</v>
      </c>
      <c r="N2822" s="118" t="s">
        <v>884</v>
      </c>
      <c r="O2822" s="119" t="s">
        <v>314</v>
      </c>
      <c r="P2822" s="121">
        <f t="shared" si="276"/>
        <v>95000</v>
      </c>
      <c r="Q2822" s="117" t="s">
        <v>884</v>
      </c>
      <c r="R2822" s="121">
        <f t="shared" si="277"/>
        <v>2422.5</v>
      </c>
      <c r="W2822" s="4"/>
    </row>
    <row r="2823" spans="6:23" ht="24" customHeight="1">
      <c r="F2823" s="932">
        <v>1</v>
      </c>
      <c r="G2823" s="923" t="s">
        <v>883</v>
      </c>
      <c r="H2823" s="924" t="s">
        <v>6191</v>
      </c>
      <c r="I2823" s="934">
        <v>49.55</v>
      </c>
      <c r="J2823" s="922" t="s">
        <v>883</v>
      </c>
      <c r="K2823" s="932">
        <f t="shared" si="275"/>
        <v>49.55</v>
      </c>
      <c r="M2823" s="132"/>
      <c r="N2823" s="111"/>
      <c r="O2823" s="119" t="s">
        <v>2251</v>
      </c>
      <c r="P2823" s="121"/>
      <c r="Q2823" s="113"/>
      <c r="R2823" s="121"/>
      <c r="W2823" s="4"/>
    </row>
    <row r="2824" spans="6:23" ht="24" customHeight="1">
      <c r="F2824" s="875">
        <v>64</v>
      </c>
      <c r="G2824" s="926"/>
      <c r="H2824" s="875" t="s">
        <v>3745</v>
      </c>
      <c r="I2824" s="935">
        <f>P1121</f>
        <v>2.41</v>
      </c>
      <c r="J2824" s="925"/>
      <c r="K2824" s="932">
        <f t="shared" si="275"/>
        <v>154.24</v>
      </c>
      <c r="M2824" s="132">
        <v>2.2275</v>
      </c>
      <c r="N2824" s="118" t="s">
        <v>620</v>
      </c>
      <c r="O2824" s="119" t="s">
        <v>452</v>
      </c>
      <c r="P2824" s="121">
        <f t="shared" si="276"/>
        <v>1457</v>
      </c>
      <c r="Q2824" s="117" t="s">
        <v>620</v>
      </c>
      <c r="R2824" s="121">
        <f t="shared" si="277"/>
        <v>3245.47</v>
      </c>
      <c r="W2824" s="4"/>
    </row>
    <row r="2825" spans="6:23" ht="24" customHeight="1">
      <c r="F2825" s="875"/>
      <c r="G2825" s="926"/>
      <c r="H2825" s="924" t="s">
        <v>1004</v>
      </c>
      <c r="I2825" s="875"/>
      <c r="J2825" s="925"/>
      <c r="K2825" s="932">
        <f>SUM(K2813:K2824)</f>
        <v>12041.58</v>
      </c>
      <c r="M2825" s="121">
        <v>1</v>
      </c>
      <c r="N2825" s="118" t="s">
        <v>784</v>
      </c>
      <c r="O2825" s="119" t="s">
        <v>1488</v>
      </c>
      <c r="P2825" s="121">
        <f t="shared" si="276"/>
        <v>254.5</v>
      </c>
      <c r="Q2825" s="117" t="s">
        <v>883</v>
      </c>
      <c r="R2825" s="121">
        <f t="shared" si="277"/>
        <v>254.5</v>
      </c>
      <c r="W2825" s="4"/>
    </row>
    <row r="2826" spans="6:23" ht="24" customHeight="1">
      <c r="F2826" s="875"/>
      <c r="G2826" s="926"/>
      <c r="H2826" s="875"/>
      <c r="I2826" s="875"/>
      <c r="J2826" s="925"/>
      <c r="K2826" s="928" t="s">
        <v>1614</v>
      </c>
      <c r="M2826" s="121">
        <v>3</v>
      </c>
      <c r="N2826" s="118" t="s">
        <v>883</v>
      </c>
      <c r="O2826" s="119" t="s">
        <v>1489</v>
      </c>
      <c r="P2826" s="121">
        <f t="shared" si="276"/>
        <v>214.1</v>
      </c>
      <c r="Q2826" s="117" t="s">
        <v>883</v>
      </c>
      <c r="R2826" s="121">
        <f t="shared" si="277"/>
        <v>642.29999999999995</v>
      </c>
      <c r="W2826" s="4"/>
    </row>
    <row r="2827" spans="6:23" ht="24" customHeight="1">
      <c r="F2827" s="110"/>
      <c r="G2827" s="111"/>
      <c r="H2827" s="119" t="s">
        <v>561</v>
      </c>
      <c r="I2827" s="110"/>
      <c r="J2827" s="113"/>
      <c r="K2827" s="109">
        <f>K2825/F2817</f>
        <v>6607.18</v>
      </c>
      <c r="M2827" s="121">
        <v>2</v>
      </c>
      <c r="N2827" s="118" t="s">
        <v>883</v>
      </c>
      <c r="O2827" s="119" t="s">
        <v>1490</v>
      </c>
      <c r="P2827" s="121">
        <f t="shared" si="276"/>
        <v>408</v>
      </c>
      <c r="Q2827" s="117" t="s">
        <v>883</v>
      </c>
      <c r="R2827" s="121">
        <f t="shared" si="277"/>
        <v>816</v>
      </c>
      <c r="W2827" s="4"/>
    </row>
    <row r="2828" spans="6:23" ht="24" customHeight="1">
      <c r="F2828" s="110"/>
      <c r="G2828" s="111"/>
      <c r="H2828" s="110"/>
      <c r="I2828" s="110"/>
      <c r="J2828" s="113"/>
      <c r="K2828" s="110"/>
      <c r="M2828" s="121">
        <v>1</v>
      </c>
      <c r="N2828" s="118" t="s">
        <v>883</v>
      </c>
      <c r="O2828" s="119" t="s">
        <v>1491</v>
      </c>
      <c r="P2828" s="121">
        <f t="shared" si="276"/>
        <v>836</v>
      </c>
      <c r="Q2828" s="117" t="s">
        <v>883</v>
      </c>
      <c r="R2828" s="121">
        <f t="shared" si="277"/>
        <v>836</v>
      </c>
      <c r="W2828" s="4"/>
    </row>
    <row r="2829" spans="6:23" ht="24" customHeight="1">
      <c r="F2829" s="117" t="s">
        <v>573</v>
      </c>
      <c r="G2829" s="118" t="s">
        <v>2289</v>
      </c>
      <c r="H2829" s="119" t="s">
        <v>1801</v>
      </c>
      <c r="I2829" s="110"/>
      <c r="J2829" s="113"/>
      <c r="K2829" s="110"/>
      <c r="M2829" s="121">
        <v>1</v>
      </c>
      <c r="N2829" s="118" t="s">
        <v>883</v>
      </c>
      <c r="O2829" s="119" t="s">
        <v>1492</v>
      </c>
      <c r="P2829" s="121">
        <f t="shared" si="276"/>
        <v>7.3</v>
      </c>
      <c r="Q2829" s="117" t="s">
        <v>883</v>
      </c>
      <c r="R2829" s="121">
        <f t="shared" si="277"/>
        <v>7.3</v>
      </c>
      <c r="W2829" s="4"/>
    </row>
    <row r="2830" spans="6:23" ht="24" customHeight="1">
      <c r="F2830" s="110"/>
      <c r="G2830" s="111"/>
      <c r="H2830" s="119" t="s">
        <v>259</v>
      </c>
      <c r="I2830" s="110"/>
      <c r="J2830" s="113"/>
      <c r="K2830" s="110"/>
      <c r="M2830" s="121">
        <v>1</v>
      </c>
      <c r="N2830" s="118" t="s">
        <v>883</v>
      </c>
      <c r="O2830" s="119" t="s">
        <v>2017</v>
      </c>
      <c r="P2830" s="121">
        <f t="shared" si="276"/>
        <v>49.55</v>
      </c>
      <c r="Q2830" s="117" t="s">
        <v>883</v>
      </c>
      <c r="R2830" s="121">
        <f t="shared" si="277"/>
        <v>49.55</v>
      </c>
      <c r="W2830" s="4"/>
    </row>
    <row r="2831" spans="6:23" ht="24" customHeight="1">
      <c r="F2831" s="110"/>
      <c r="G2831" s="111"/>
      <c r="H2831" s="119" t="s">
        <v>1495</v>
      </c>
      <c r="I2831" s="110"/>
      <c r="J2831" s="113">
        <f>1.1*2.025</f>
        <v>2.23</v>
      </c>
      <c r="K2831" s="110"/>
      <c r="M2831" s="110">
        <v>58</v>
      </c>
      <c r="N2831" s="118" t="s">
        <v>883</v>
      </c>
      <c r="O2831" s="110" t="s">
        <v>1775</v>
      </c>
      <c r="P2831" s="110">
        <f>P1121</f>
        <v>2.41</v>
      </c>
      <c r="Q2831" s="113" t="s">
        <v>883</v>
      </c>
      <c r="R2831" s="121">
        <f>(M2831*P2831)</f>
        <v>139.78</v>
      </c>
      <c r="W2831" s="4"/>
    </row>
    <row r="2832" spans="6:23" ht="24" customHeight="1">
      <c r="F2832" s="110"/>
      <c r="G2832" s="111"/>
      <c r="H2832" s="120" t="s">
        <v>1614</v>
      </c>
      <c r="I2832" s="110"/>
      <c r="J2832" s="113"/>
      <c r="K2832" s="110"/>
      <c r="M2832" s="110"/>
      <c r="N2832" s="111"/>
      <c r="O2832" s="119" t="s">
        <v>3470</v>
      </c>
      <c r="P2832" s="110"/>
      <c r="Q2832" s="113"/>
      <c r="R2832" s="121">
        <f>SUM(R2820:R2831)</f>
        <v>13298.87</v>
      </c>
      <c r="W2832" s="4"/>
    </row>
    <row r="2833" spans="6:23" ht="28.5" customHeight="1">
      <c r="F2833" s="110"/>
      <c r="G2833" s="111"/>
      <c r="H2833" s="119" t="s">
        <v>91</v>
      </c>
      <c r="I2833" s="110"/>
      <c r="J2833" s="113"/>
      <c r="K2833" s="110"/>
      <c r="M2833" s="110"/>
      <c r="N2833" s="111"/>
      <c r="O2833" s="110"/>
      <c r="P2833" s="110"/>
      <c r="Q2833" s="113"/>
      <c r="R2833" s="120" t="s">
        <v>1614</v>
      </c>
      <c r="W2833" s="4"/>
    </row>
    <row r="2834" spans="6:23" ht="45.75">
      <c r="F2834" s="129">
        <v>1.823</v>
      </c>
      <c r="G2834" s="118" t="s">
        <v>620</v>
      </c>
      <c r="H2834" s="126" t="s">
        <v>6192</v>
      </c>
      <c r="I2834" s="1031">
        <v>2180</v>
      </c>
      <c r="J2834" s="117" t="s">
        <v>620</v>
      </c>
      <c r="K2834" s="110">
        <f>F2835*I2834</f>
        <v>3974.14</v>
      </c>
      <c r="M2834" s="110"/>
      <c r="N2834" s="111"/>
      <c r="O2834" s="119" t="s">
        <v>561</v>
      </c>
      <c r="P2834" s="110"/>
      <c r="Q2834" s="113"/>
      <c r="R2834" s="121">
        <f>R2832/M2824</f>
        <v>5970.31</v>
      </c>
      <c r="W2834" s="4"/>
    </row>
    <row r="2835" spans="6:23" ht="24" customHeight="1">
      <c r="F2835" s="133">
        <v>1.823</v>
      </c>
      <c r="G2835" s="118" t="s">
        <v>620</v>
      </c>
      <c r="H2835" s="497" t="s">
        <v>5637</v>
      </c>
      <c r="I2835" s="121">
        <f>AE52</f>
        <v>223.3</v>
      </c>
      <c r="J2835" s="117" t="s">
        <v>620</v>
      </c>
      <c r="K2835" s="121">
        <f t="shared" ref="K2835:K2841" si="278">(F2835*I2835)</f>
        <v>407.08</v>
      </c>
      <c r="W2835" s="4"/>
    </row>
    <row r="2836" spans="6:23" ht="24" customHeight="1">
      <c r="F2836" s="121">
        <v>2</v>
      </c>
      <c r="G2836" s="118" t="s">
        <v>784</v>
      </c>
      <c r="H2836" s="119" t="s">
        <v>1488</v>
      </c>
      <c r="I2836" s="121">
        <f t="shared" ref="I2836:I2841" si="279">I990</f>
        <v>57.65</v>
      </c>
      <c r="J2836" s="117" t="s">
        <v>883</v>
      </c>
      <c r="K2836" s="121">
        <f t="shared" si="278"/>
        <v>115.3</v>
      </c>
      <c r="W2836" s="4"/>
    </row>
    <row r="2837" spans="6:23" ht="24" customHeight="1">
      <c r="F2837" s="121">
        <v>3</v>
      </c>
      <c r="G2837" s="118" t="s">
        <v>883</v>
      </c>
      <c r="H2837" s="119" t="s">
        <v>1489</v>
      </c>
      <c r="I2837" s="121">
        <f t="shared" si="279"/>
        <v>89.6</v>
      </c>
      <c r="J2837" s="117" t="s">
        <v>883</v>
      </c>
      <c r="K2837" s="121">
        <f t="shared" si="278"/>
        <v>268.8</v>
      </c>
      <c r="W2837" s="4"/>
    </row>
    <row r="2838" spans="6:23" ht="24" customHeight="1">
      <c r="F2838" s="121">
        <v>2</v>
      </c>
      <c r="G2838" s="118" t="s">
        <v>883</v>
      </c>
      <c r="H2838" s="119" t="s">
        <v>1490</v>
      </c>
      <c r="I2838" s="121">
        <f t="shared" si="279"/>
        <v>64.8</v>
      </c>
      <c r="J2838" s="117" t="s">
        <v>883</v>
      </c>
      <c r="K2838" s="121">
        <f t="shared" si="278"/>
        <v>129.6</v>
      </c>
      <c r="W2838" s="4"/>
    </row>
    <row r="2839" spans="6:23" ht="24" customHeight="1">
      <c r="F2839" s="121">
        <v>1</v>
      </c>
      <c r="G2839" s="118" t="s">
        <v>883</v>
      </c>
      <c r="H2839" s="119" t="s">
        <v>1491</v>
      </c>
      <c r="I2839" s="121">
        <f t="shared" si="279"/>
        <v>181</v>
      </c>
      <c r="J2839" s="117" t="s">
        <v>883</v>
      </c>
      <c r="K2839" s="121">
        <f t="shared" si="278"/>
        <v>181</v>
      </c>
      <c r="W2839" s="4"/>
    </row>
    <row r="2840" spans="6:23" ht="24" customHeight="1">
      <c r="F2840" s="121">
        <v>1</v>
      </c>
      <c r="G2840" s="118" t="s">
        <v>883</v>
      </c>
      <c r="H2840" s="119" t="s">
        <v>1492</v>
      </c>
      <c r="I2840" s="121">
        <f t="shared" si="279"/>
        <v>7.3</v>
      </c>
      <c r="J2840" s="117" t="s">
        <v>883</v>
      </c>
      <c r="K2840" s="121">
        <f t="shared" si="278"/>
        <v>7.3</v>
      </c>
      <c r="M2840" s="117" t="s">
        <v>573</v>
      </c>
      <c r="N2840" s="118" t="s">
        <v>2289</v>
      </c>
      <c r="O2840" s="119" t="s">
        <v>258</v>
      </c>
      <c r="P2840" s="110"/>
      <c r="Q2840" s="113"/>
      <c r="R2840" s="110"/>
      <c r="W2840" s="4"/>
    </row>
    <row r="2841" spans="6:23" ht="24" customHeight="1">
      <c r="F2841" s="121">
        <v>1</v>
      </c>
      <c r="G2841" s="118" t="s">
        <v>883</v>
      </c>
      <c r="H2841" s="119" t="s">
        <v>2017</v>
      </c>
      <c r="I2841" s="121">
        <f t="shared" si="279"/>
        <v>49.55</v>
      </c>
      <c r="J2841" s="117" t="s">
        <v>883</v>
      </c>
      <c r="K2841" s="121">
        <f t="shared" si="278"/>
        <v>49.55</v>
      </c>
      <c r="M2841" s="110"/>
      <c r="N2841" s="111"/>
      <c r="O2841" s="119" t="s">
        <v>259</v>
      </c>
      <c r="P2841" s="116" t="s">
        <v>3472</v>
      </c>
      <c r="Q2841" s="113"/>
      <c r="R2841" s="110"/>
      <c r="W2841" s="4"/>
    </row>
    <row r="2842" spans="6:23" ht="24" customHeight="1">
      <c r="F2842" s="110"/>
      <c r="G2842" s="111"/>
      <c r="H2842" s="110"/>
      <c r="I2842" s="110"/>
      <c r="J2842" s="113"/>
      <c r="K2842" s="124">
        <v>0.85</v>
      </c>
      <c r="M2842" s="110"/>
      <c r="N2842" s="111"/>
      <c r="O2842" s="119" t="s">
        <v>720</v>
      </c>
      <c r="P2842" s="116" t="s">
        <v>3471</v>
      </c>
      <c r="Q2842" s="113"/>
      <c r="R2842" s="110"/>
      <c r="W2842" s="4"/>
    </row>
    <row r="2843" spans="6:23" ht="24" customHeight="1">
      <c r="F2843" s="110"/>
      <c r="G2843" s="111"/>
      <c r="H2843" s="119" t="s">
        <v>1244</v>
      </c>
      <c r="I2843" s="110"/>
      <c r="J2843" s="113"/>
      <c r="K2843" s="121">
        <f>SUM(K2834:K2842)</f>
        <v>5133.62</v>
      </c>
      <c r="M2843" s="110"/>
      <c r="N2843" s="111"/>
      <c r="O2843" s="120" t="s">
        <v>1614</v>
      </c>
      <c r="Q2843" s="113"/>
      <c r="R2843" s="110"/>
      <c r="W2843" s="4"/>
    </row>
    <row r="2844" spans="6:23" ht="24" customHeight="1">
      <c r="F2844" s="110"/>
      <c r="G2844" s="111"/>
      <c r="H2844" s="110"/>
      <c r="I2844" s="110"/>
      <c r="J2844" s="113"/>
      <c r="K2844" s="120" t="s">
        <v>1614</v>
      </c>
      <c r="M2844" s="110"/>
      <c r="N2844" s="111"/>
      <c r="O2844" s="119" t="s">
        <v>3467</v>
      </c>
      <c r="P2844" s="110"/>
      <c r="Q2844" s="113"/>
      <c r="R2844" s="110"/>
      <c r="W2844" s="4"/>
    </row>
    <row r="2845" spans="6:23" ht="24" customHeight="1">
      <c r="F2845" s="110"/>
      <c r="G2845" s="111"/>
      <c r="H2845" s="119" t="s">
        <v>561</v>
      </c>
      <c r="I2845" s="110"/>
      <c r="J2845" s="113"/>
      <c r="K2845" s="121">
        <f>K2843/F2835</f>
        <v>2816.03</v>
      </c>
      <c r="M2845" s="110"/>
      <c r="N2845" s="111"/>
      <c r="O2845" s="119" t="s">
        <v>3239</v>
      </c>
      <c r="P2845" s="110"/>
      <c r="Q2845" s="113"/>
      <c r="R2845" s="110"/>
      <c r="W2845" s="4"/>
    </row>
    <row r="2846" spans="6:23" ht="24" customHeight="1">
      <c r="F2846" s="119" t="s">
        <v>991</v>
      </c>
      <c r="G2846" s="111"/>
      <c r="H2846" s="110"/>
      <c r="I2846" s="110"/>
      <c r="J2846" s="113"/>
      <c r="K2846" s="110"/>
      <c r="M2846" s="110"/>
      <c r="N2846" s="111"/>
      <c r="O2846" s="110"/>
      <c r="P2846" s="110"/>
      <c r="Q2846" s="117" t="s">
        <v>1614</v>
      </c>
      <c r="R2846" s="110"/>
      <c r="W2846" s="4"/>
    </row>
    <row r="2847" spans="6:23" ht="24" customHeight="1">
      <c r="F2847" s="110"/>
      <c r="G2847" s="111"/>
      <c r="H2847" s="110"/>
      <c r="I2847" s="110"/>
      <c r="J2847" s="113"/>
      <c r="K2847" s="110"/>
      <c r="M2847" s="110"/>
      <c r="N2847" s="111"/>
      <c r="O2847" s="119" t="s">
        <v>2425</v>
      </c>
      <c r="P2847" s="110"/>
      <c r="Q2847" s="113"/>
      <c r="R2847" s="110"/>
      <c r="W2847" s="4"/>
    </row>
    <row r="2848" spans="6:23" ht="24" customHeight="1">
      <c r="F2848" s="125" t="s">
        <v>895</v>
      </c>
      <c r="G2848" s="111"/>
      <c r="H2848" s="119" t="s">
        <v>574</v>
      </c>
      <c r="I2848" s="110"/>
      <c r="J2848" s="134"/>
      <c r="K2848" s="110"/>
      <c r="M2848" s="110"/>
      <c r="N2848" s="111"/>
      <c r="O2848" s="119" t="s">
        <v>2426</v>
      </c>
      <c r="P2848" s="110"/>
      <c r="Q2848" s="113"/>
      <c r="R2848" s="130">
        <v>2.8910000000000002E-2</v>
      </c>
      <c r="W2848" s="4"/>
    </row>
    <row r="2849" spans="6:23" ht="24" customHeight="1">
      <c r="F2849" s="110"/>
      <c r="G2849" s="111"/>
      <c r="H2849" s="120" t="s">
        <v>1614</v>
      </c>
      <c r="I2849" s="120" t="s">
        <v>1614</v>
      </c>
      <c r="J2849" s="119" t="s">
        <v>1614</v>
      </c>
      <c r="K2849" s="110"/>
      <c r="M2849" s="110"/>
      <c r="N2849" s="111"/>
      <c r="O2849" s="110"/>
      <c r="P2849" s="110"/>
      <c r="Q2849" s="117" t="s">
        <v>991</v>
      </c>
      <c r="R2849" s="120" t="s">
        <v>1614</v>
      </c>
      <c r="W2849" s="4"/>
    </row>
    <row r="2850" spans="6:23" ht="24" customHeight="1">
      <c r="F2850" s="110"/>
      <c r="G2850" s="111"/>
      <c r="H2850" s="110"/>
      <c r="I2850" s="110"/>
      <c r="J2850" s="134"/>
      <c r="K2850" s="110"/>
      <c r="M2850" s="110"/>
      <c r="N2850" s="111"/>
      <c r="O2850" s="119" t="s">
        <v>2427</v>
      </c>
      <c r="P2850" s="110"/>
      <c r="Q2850" s="131" t="s">
        <v>991</v>
      </c>
      <c r="R2850" s="130"/>
      <c r="W2850" s="4"/>
    </row>
    <row r="2851" spans="6:23" ht="24" customHeight="1">
      <c r="F2851" s="110"/>
      <c r="G2851" s="111"/>
      <c r="H2851" s="119" t="s">
        <v>2035</v>
      </c>
      <c r="I2851" s="110"/>
      <c r="J2851" s="134"/>
      <c r="K2851" s="110"/>
      <c r="M2851" s="110"/>
      <c r="N2851" s="111"/>
      <c r="O2851" s="119" t="s">
        <v>3468</v>
      </c>
      <c r="P2851" s="110"/>
      <c r="Q2851" s="117" t="s">
        <v>991</v>
      </c>
      <c r="R2851" s="130">
        <v>1.7999999999999999E-2</v>
      </c>
      <c r="W2851" s="4"/>
    </row>
    <row r="2852" spans="6:23" ht="24" customHeight="1">
      <c r="F2852" s="110"/>
      <c r="G2852" s="111"/>
      <c r="H2852" s="119"/>
      <c r="I2852" s="110"/>
      <c r="J2852" s="134"/>
      <c r="K2852" s="110"/>
      <c r="M2852" s="110"/>
      <c r="N2852" s="111"/>
      <c r="O2852" s="110"/>
      <c r="P2852" s="110"/>
      <c r="Q2852" s="113"/>
      <c r="R2852" s="120" t="s">
        <v>1614</v>
      </c>
      <c r="W2852" s="4"/>
    </row>
    <row r="2853" spans="6:23" ht="24" customHeight="1">
      <c r="F2853" s="110"/>
      <c r="G2853" s="111"/>
      <c r="H2853" s="135" t="s">
        <v>2036</v>
      </c>
      <c r="I2853" s="110"/>
      <c r="J2853" s="134"/>
      <c r="K2853" s="136"/>
      <c r="M2853" s="130">
        <v>1.9220000000000001E-2</v>
      </c>
      <c r="N2853" s="118" t="s">
        <v>884</v>
      </c>
      <c r="O2853" s="119" t="s">
        <v>312</v>
      </c>
      <c r="P2853" s="121">
        <f>P2820</f>
        <v>111600</v>
      </c>
      <c r="Q2853" s="117" t="s">
        <v>884</v>
      </c>
      <c r="R2853" s="121">
        <f>(M2853*P2853)</f>
        <v>2144.9499999999998</v>
      </c>
      <c r="W2853" s="4"/>
    </row>
    <row r="2854" spans="6:23" ht="24" customHeight="1">
      <c r="F2854" s="110"/>
      <c r="G2854" s="111"/>
      <c r="H2854" s="119" t="s">
        <v>459</v>
      </c>
      <c r="I2854" s="137">
        <f>0.0118+0.00675</f>
        <v>1.8550000000000001E-2</v>
      </c>
      <c r="J2854" s="134"/>
      <c r="K2854" s="110"/>
      <c r="M2854" s="130">
        <f>R2848</f>
        <v>2.8910000000000002E-2</v>
      </c>
      <c r="N2854" s="118" t="s">
        <v>884</v>
      </c>
      <c r="O2854" s="119" t="s">
        <v>313</v>
      </c>
      <c r="P2854" s="121">
        <f t="shared" ref="P2854:P2863" si="280">P2821</f>
        <v>99400</v>
      </c>
      <c r="Q2854" s="117" t="s">
        <v>884</v>
      </c>
      <c r="R2854" s="121">
        <f>(M2854*P2854)</f>
        <v>2873.65</v>
      </c>
      <c r="W2854" s="4"/>
    </row>
    <row r="2855" spans="6:23" ht="24" customHeight="1">
      <c r="F2855" s="110"/>
      <c r="G2855" s="111"/>
      <c r="H2855" s="119" t="s">
        <v>460</v>
      </c>
      <c r="I2855" s="110"/>
      <c r="J2855" s="134"/>
      <c r="K2855" s="110"/>
      <c r="M2855" s="130">
        <f>R2851</f>
        <v>1.7999999999999999E-2</v>
      </c>
      <c r="N2855" s="118" t="s">
        <v>884</v>
      </c>
      <c r="O2855" s="119" t="s">
        <v>314</v>
      </c>
      <c r="P2855" s="121">
        <f t="shared" si="280"/>
        <v>95000</v>
      </c>
      <c r="Q2855" s="117" t="s">
        <v>884</v>
      </c>
      <c r="R2855" s="121">
        <f>(M2855*P2855)</f>
        <v>1710</v>
      </c>
      <c r="W2855" s="4"/>
    </row>
    <row r="2856" spans="6:23" ht="24" customHeight="1">
      <c r="F2856" s="110"/>
      <c r="G2856" s="111"/>
      <c r="H2856" s="119" t="s">
        <v>461</v>
      </c>
      <c r="I2856" s="110"/>
      <c r="J2856" s="134"/>
      <c r="K2856" s="110"/>
      <c r="M2856" s="132"/>
      <c r="N2856" s="111"/>
      <c r="O2856" s="119" t="s">
        <v>2251</v>
      </c>
      <c r="P2856" s="121"/>
      <c r="Q2856" s="113"/>
      <c r="R2856" s="121"/>
      <c r="W2856" s="4"/>
    </row>
    <row r="2857" spans="6:23" ht="24" customHeight="1">
      <c r="F2857" s="110"/>
      <c r="G2857" s="111"/>
      <c r="H2857" s="119" t="s">
        <v>896</v>
      </c>
      <c r="I2857" s="110"/>
      <c r="J2857" s="119" t="s">
        <v>991</v>
      </c>
      <c r="K2857" s="130">
        <v>3.7699999999999997E-2</v>
      </c>
      <c r="M2857" s="132">
        <v>2.2549999999999999</v>
      </c>
      <c r="N2857" s="118" t="s">
        <v>620</v>
      </c>
      <c r="O2857" s="119" t="s">
        <v>452</v>
      </c>
      <c r="P2857" s="121">
        <f t="shared" si="280"/>
        <v>1457</v>
      </c>
      <c r="Q2857" s="117" t="s">
        <v>620</v>
      </c>
      <c r="R2857" s="121">
        <f t="shared" ref="R2857:R2863" si="281">(M2857*P2857)</f>
        <v>3285.54</v>
      </c>
      <c r="W2857" s="4"/>
    </row>
    <row r="2858" spans="6:23" ht="24" customHeight="1">
      <c r="F2858" s="110"/>
      <c r="G2858" s="111"/>
      <c r="H2858" s="119" t="s">
        <v>169</v>
      </c>
      <c r="I2858" s="110"/>
      <c r="J2858" s="135" t="s">
        <v>991</v>
      </c>
      <c r="K2858" s="135" t="s">
        <v>991</v>
      </c>
      <c r="M2858" s="121">
        <v>1</v>
      </c>
      <c r="N2858" s="118" t="s">
        <v>784</v>
      </c>
      <c r="O2858" s="119" t="s">
        <v>1488</v>
      </c>
      <c r="P2858" s="121">
        <f t="shared" si="280"/>
        <v>254.5</v>
      </c>
      <c r="Q2858" s="117" t="s">
        <v>883</v>
      </c>
      <c r="R2858" s="121">
        <f t="shared" si="281"/>
        <v>254.5</v>
      </c>
      <c r="W2858" s="4"/>
    </row>
    <row r="2859" spans="6:23" ht="67.5" customHeight="1">
      <c r="F2859" s="110"/>
      <c r="G2859" s="111"/>
      <c r="H2859" s="119" t="s">
        <v>1863</v>
      </c>
      <c r="I2859" s="110"/>
      <c r="J2859" s="134"/>
      <c r="K2859" s="135" t="s">
        <v>991</v>
      </c>
      <c r="M2859" s="121">
        <v>3</v>
      </c>
      <c r="N2859" s="118" t="s">
        <v>883</v>
      </c>
      <c r="O2859" s="119" t="s">
        <v>1489</v>
      </c>
      <c r="P2859" s="121">
        <f t="shared" si="280"/>
        <v>214.1</v>
      </c>
      <c r="Q2859" s="117" t="s">
        <v>883</v>
      </c>
      <c r="R2859" s="121">
        <f t="shared" si="281"/>
        <v>642.29999999999995</v>
      </c>
      <c r="W2859" s="4"/>
    </row>
    <row r="2860" spans="6:23" ht="24" customHeight="1">
      <c r="F2860" s="110"/>
      <c r="G2860" s="111"/>
      <c r="H2860" s="119"/>
      <c r="I2860" s="110"/>
      <c r="J2860" s="134"/>
      <c r="K2860" s="135"/>
      <c r="M2860" s="121">
        <v>2</v>
      </c>
      <c r="N2860" s="118" t="s">
        <v>883</v>
      </c>
      <c r="O2860" s="119" t="s">
        <v>1490</v>
      </c>
      <c r="P2860" s="121">
        <f t="shared" si="280"/>
        <v>408</v>
      </c>
      <c r="Q2860" s="117" t="s">
        <v>883</v>
      </c>
      <c r="R2860" s="121">
        <f t="shared" si="281"/>
        <v>816</v>
      </c>
      <c r="W2860" s="4"/>
    </row>
    <row r="2861" spans="6:23" ht="24" customHeight="1">
      <c r="F2861" s="110"/>
      <c r="G2861" s="111"/>
      <c r="H2861" s="119"/>
      <c r="I2861" s="110"/>
      <c r="J2861" s="134"/>
      <c r="K2861" s="135"/>
      <c r="M2861" s="121">
        <v>1</v>
      </c>
      <c r="N2861" s="118" t="s">
        <v>883</v>
      </c>
      <c r="O2861" s="119" t="s">
        <v>1491</v>
      </c>
      <c r="P2861" s="121">
        <f t="shared" si="280"/>
        <v>836</v>
      </c>
      <c r="Q2861" s="117" t="s">
        <v>883</v>
      </c>
      <c r="R2861" s="121">
        <f t="shared" si="281"/>
        <v>836</v>
      </c>
      <c r="W2861" s="4"/>
    </row>
    <row r="2862" spans="6:23" ht="24" customHeight="1">
      <c r="F2862" s="110"/>
      <c r="G2862" s="111"/>
      <c r="H2862" s="110"/>
      <c r="I2862" s="110"/>
      <c r="J2862" s="134"/>
      <c r="K2862" s="110"/>
      <c r="M2862" s="121">
        <v>1</v>
      </c>
      <c r="N2862" s="118" t="s">
        <v>883</v>
      </c>
      <c r="O2862" s="119" t="s">
        <v>1492</v>
      </c>
      <c r="P2862" s="121">
        <f t="shared" si="280"/>
        <v>7.3</v>
      </c>
      <c r="Q2862" s="117" t="s">
        <v>883</v>
      </c>
      <c r="R2862" s="121">
        <f t="shared" si="281"/>
        <v>7.3</v>
      </c>
      <c r="W2862" s="4"/>
    </row>
    <row r="2863" spans="6:23" ht="24" customHeight="1">
      <c r="F2863" s="138">
        <v>1.18E-2</v>
      </c>
      <c r="G2863" s="118" t="s">
        <v>884</v>
      </c>
      <c r="H2863" s="119" t="s">
        <v>704</v>
      </c>
      <c r="I2863" s="121">
        <f>I2813</f>
        <v>111600</v>
      </c>
      <c r="J2863" s="119" t="s">
        <v>884</v>
      </c>
      <c r="K2863" s="121">
        <f t="shared" ref="K2863:K2872" si="282">(F2863*I2863)</f>
        <v>1316.88</v>
      </c>
      <c r="M2863" s="121">
        <v>1</v>
      </c>
      <c r="N2863" s="118" t="s">
        <v>883</v>
      </c>
      <c r="O2863" s="119" t="s">
        <v>2017</v>
      </c>
      <c r="P2863" s="121">
        <f t="shared" si="280"/>
        <v>49.55</v>
      </c>
      <c r="Q2863" s="117" t="s">
        <v>883</v>
      </c>
      <c r="R2863" s="121">
        <f t="shared" si="281"/>
        <v>49.55</v>
      </c>
      <c r="W2863" s="4"/>
    </row>
    <row r="2864" spans="6:23" ht="24" customHeight="1">
      <c r="F2864" s="130">
        <v>6.7499999999999999E-3</v>
      </c>
      <c r="G2864" s="118" t="s">
        <v>884</v>
      </c>
      <c r="H2864" s="119" t="s">
        <v>705</v>
      </c>
      <c r="I2864" s="121">
        <f>I2814</f>
        <v>99400</v>
      </c>
      <c r="J2864" s="119" t="s">
        <v>884</v>
      </c>
      <c r="K2864" s="121">
        <f t="shared" si="282"/>
        <v>670.95</v>
      </c>
      <c r="M2864" s="110">
        <v>58</v>
      </c>
      <c r="N2864" s="118" t="s">
        <v>883</v>
      </c>
      <c r="O2864" s="110" t="s">
        <v>1775</v>
      </c>
      <c r="P2864" s="110">
        <f>P2831</f>
        <v>2.41</v>
      </c>
      <c r="Q2864" s="113" t="s">
        <v>883</v>
      </c>
      <c r="R2864" s="121">
        <f>(M2864*P2864)</f>
        <v>139.78</v>
      </c>
      <c r="W2864" s="4"/>
    </row>
    <row r="2865" spans="6:23" ht="24" customHeight="1">
      <c r="F2865" s="130">
        <v>1.8550000000000001E-2</v>
      </c>
      <c r="G2865" s="118" t="s">
        <v>884</v>
      </c>
      <c r="H2865" s="119" t="s">
        <v>901</v>
      </c>
      <c r="I2865" s="121">
        <f>C30</f>
        <v>12980</v>
      </c>
      <c r="J2865" s="119" t="s">
        <v>884</v>
      </c>
      <c r="K2865" s="121">
        <f t="shared" si="282"/>
        <v>240.78</v>
      </c>
      <c r="M2865" s="110"/>
      <c r="N2865" s="111"/>
      <c r="O2865" s="119" t="s">
        <v>3469</v>
      </c>
      <c r="P2865" s="110"/>
      <c r="Q2865" s="113"/>
      <c r="R2865" s="121">
        <f>SUM(R2853:R2864)+21.502</f>
        <v>12781.07</v>
      </c>
      <c r="W2865" s="4"/>
    </row>
    <row r="2866" spans="6:23" ht="24" customHeight="1">
      <c r="F2866" s="130">
        <v>2.0499999999999998</v>
      </c>
      <c r="G2866" s="118" t="s">
        <v>620</v>
      </c>
      <c r="H2866" s="119" t="s">
        <v>1657</v>
      </c>
      <c r="I2866" s="443">
        <v>840</v>
      </c>
      <c r="J2866" s="119" t="s">
        <v>620</v>
      </c>
      <c r="K2866" s="121">
        <f t="shared" si="282"/>
        <v>1722</v>
      </c>
      <c r="M2866" s="110"/>
      <c r="N2866" s="111"/>
      <c r="O2866" s="110"/>
      <c r="P2866" s="110"/>
      <c r="Q2866" s="113"/>
      <c r="R2866" s="120" t="s">
        <v>1614</v>
      </c>
      <c r="W2866" s="4"/>
    </row>
    <row r="2867" spans="6:23" ht="36" customHeight="1">
      <c r="F2867" s="130">
        <v>2.0499999999999998</v>
      </c>
      <c r="G2867" s="118" t="s">
        <v>620</v>
      </c>
      <c r="H2867" s="779" t="s">
        <v>5638</v>
      </c>
      <c r="I2867" s="121">
        <f>AE53</f>
        <v>344.3</v>
      </c>
      <c r="J2867" s="119" t="s">
        <v>620</v>
      </c>
      <c r="K2867" s="121">
        <f t="shared" si="282"/>
        <v>705.82</v>
      </c>
      <c r="M2867" s="110"/>
      <c r="N2867" s="111"/>
      <c r="O2867" s="119" t="s">
        <v>561</v>
      </c>
      <c r="P2867" s="110"/>
      <c r="Q2867" s="113"/>
      <c r="R2867" s="121">
        <f>R2865/M2857</f>
        <v>5667.88</v>
      </c>
      <c r="W2867" s="4"/>
    </row>
    <row r="2868" spans="6:23" ht="24" customHeight="1">
      <c r="F2868" s="121">
        <v>2</v>
      </c>
      <c r="G2868" s="118" t="s">
        <v>883</v>
      </c>
      <c r="H2868" s="119" t="s">
        <v>1413</v>
      </c>
      <c r="I2868" s="121">
        <f>E285</f>
        <v>57</v>
      </c>
      <c r="J2868" s="119" t="s">
        <v>883</v>
      </c>
      <c r="K2868" s="121">
        <f t="shared" si="282"/>
        <v>114</v>
      </c>
      <c r="W2868" s="4"/>
    </row>
    <row r="2869" spans="6:23" ht="24" customHeight="1">
      <c r="F2869" s="121">
        <v>8</v>
      </c>
      <c r="G2869" s="118" t="s">
        <v>883</v>
      </c>
      <c r="H2869" s="119" t="s">
        <v>1366</v>
      </c>
      <c r="I2869" s="121">
        <f>C282</f>
        <v>49.35</v>
      </c>
      <c r="J2869" s="119" t="s">
        <v>883</v>
      </c>
      <c r="K2869" s="121">
        <f t="shared" si="282"/>
        <v>394.8</v>
      </c>
      <c r="W2869" s="4"/>
    </row>
    <row r="2870" spans="6:23" ht="24" customHeight="1">
      <c r="F2870" s="121">
        <v>2</v>
      </c>
      <c r="G2870" s="118" t="s">
        <v>883</v>
      </c>
      <c r="H2870" s="119" t="s">
        <v>1414</v>
      </c>
      <c r="I2870" s="121">
        <f>I1134</f>
        <v>60.9</v>
      </c>
      <c r="J2870" s="119" t="s">
        <v>883</v>
      </c>
      <c r="K2870" s="121">
        <f t="shared" si="282"/>
        <v>121.8</v>
      </c>
      <c r="W2870" s="4"/>
    </row>
    <row r="2871" spans="6:23" ht="24" customHeight="1">
      <c r="F2871" s="121">
        <v>1</v>
      </c>
      <c r="G2871" s="118" t="s">
        <v>883</v>
      </c>
      <c r="H2871" s="119" t="s">
        <v>4460</v>
      </c>
      <c r="I2871" s="714">
        <f>I1135</f>
        <v>63.2</v>
      </c>
      <c r="J2871" s="119" t="s">
        <v>883</v>
      </c>
      <c r="K2871" s="121">
        <f t="shared" si="282"/>
        <v>63.2</v>
      </c>
      <c r="W2871" s="4"/>
    </row>
    <row r="2872" spans="6:23" ht="24" customHeight="1">
      <c r="F2872" s="133">
        <v>0.94499999999999995</v>
      </c>
      <c r="G2872" s="118" t="s">
        <v>620</v>
      </c>
      <c r="H2872" s="119" t="s">
        <v>1744</v>
      </c>
      <c r="I2872" s="121">
        <f>K1167</f>
        <v>186.08</v>
      </c>
      <c r="J2872" s="119" t="s">
        <v>620</v>
      </c>
      <c r="K2872" s="121">
        <f t="shared" si="282"/>
        <v>175.85</v>
      </c>
      <c r="W2872" s="4"/>
    </row>
    <row r="2873" spans="6:23" ht="24" customHeight="1">
      <c r="F2873" s="110"/>
      <c r="G2873" s="111"/>
      <c r="H2873" s="119" t="s">
        <v>1438</v>
      </c>
      <c r="I2873" s="117" t="s">
        <v>454</v>
      </c>
      <c r="J2873" s="134"/>
      <c r="K2873" s="121">
        <v>0.6</v>
      </c>
      <c r="W2873" s="4"/>
    </row>
    <row r="2874" spans="6:23" ht="24" customHeight="1">
      <c r="F2874" s="110"/>
      <c r="G2874" s="111"/>
      <c r="H2874" s="116"/>
      <c r="I2874" s="116"/>
      <c r="J2874" s="139"/>
      <c r="K2874" s="107" t="s">
        <v>1614</v>
      </c>
      <c r="W2874" s="4"/>
    </row>
    <row r="2875" spans="6:23" ht="24" customHeight="1">
      <c r="F2875" s="110"/>
      <c r="G2875" s="111"/>
      <c r="H2875" s="140" t="s">
        <v>1439</v>
      </c>
      <c r="I2875" s="116"/>
      <c r="J2875" s="139"/>
      <c r="K2875" s="109">
        <f>SUM(K2863:K2873)</f>
        <v>5526.68</v>
      </c>
      <c r="W2875" s="4"/>
    </row>
    <row r="2876" spans="6:23" ht="24" customHeight="1">
      <c r="F2876" s="110"/>
      <c r="G2876" s="118" t="s">
        <v>991</v>
      </c>
      <c r="H2876" s="116"/>
      <c r="I2876" s="116"/>
      <c r="J2876" s="139"/>
      <c r="K2876" s="107" t="s">
        <v>1614</v>
      </c>
      <c r="W2876" s="4"/>
    </row>
    <row r="2877" spans="6:23" ht="24" customHeight="1">
      <c r="F2877" s="110"/>
      <c r="G2877" s="111"/>
      <c r="H2877" s="140" t="s">
        <v>561</v>
      </c>
      <c r="I2877" s="116"/>
      <c r="J2877" s="139"/>
      <c r="K2877" s="109">
        <f>K2875/2.52</f>
        <v>2193.13</v>
      </c>
      <c r="W2877" s="4"/>
    </row>
    <row r="2878" spans="6:23" ht="24" customHeight="1">
      <c r="F2878" s="110"/>
      <c r="G2878" s="111"/>
      <c r="H2878" s="116"/>
      <c r="I2878" s="116"/>
      <c r="J2878" s="139"/>
      <c r="K2878" s="107" t="s">
        <v>2090</v>
      </c>
      <c r="W2878" s="4"/>
    </row>
    <row r="2879" spans="6:23" ht="24" customHeight="1">
      <c r="F2879" s="110"/>
      <c r="G2879" s="111"/>
      <c r="H2879" s="110"/>
      <c r="I2879" s="110"/>
      <c r="J2879" s="113"/>
      <c r="K2879" s="110"/>
      <c r="W2879" s="4"/>
    </row>
    <row r="2880" spans="6:23" ht="24" customHeight="1">
      <c r="F2880" s="110"/>
      <c r="G2880" s="111"/>
      <c r="H2880" s="110" t="s">
        <v>1658</v>
      </c>
      <c r="I2880" s="110"/>
      <c r="J2880" s="113"/>
      <c r="K2880" s="110"/>
      <c r="W2880" s="4"/>
    </row>
    <row r="2881" spans="6:23" ht="24" customHeight="1">
      <c r="F2881" s="110"/>
      <c r="G2881" s="111"/>
      <c r="H2881" s="110" t="s">
        <v>1352</v>
      </c>
      <c r="I2881" s="110"/>
      <c r="J2881" s="113"/>
      <c r="K2881" s="110"/>
      <c r="W2881" s="4"/>
    </row>
    <row r="2882" spans="6:23" ht="24" customHeight="1">
      <c r="F2882" s="110"/>
      <c r="G2882" s="111"/>
      <c r="H2882" s="110"/>
      <c r="I2882" s="110"/>
      <c r="J2882" s="113"/>
      <c r="K2882" s="110"/>
      <c r="W2882" s="4"/>
    </row>
    <row r="2883" spans="6:23" ht="24" customHeight="1">
      <c r="F2883" s="110">
        <v>2</v>
      </c>
      <c r="G2883" s="111" t="s">
        <v>841</v>
      </c>
      <c r="H2883" s="110" t="s">
        <v>5639</v>
      </c>
      <c r="I2883" s="1032">
        <v>96.6</v>
      </c>
      <c r="J2883" s="113" t="s">
        <v>841</v>
      </c>
      <c r="K2883" s="110">
        <f>F2883*I2883</f>
        <v>193.2</v>
      </c>
      <c r="W2883" s="4"/>
    </row>
    <row r="2884" spans="6:23" ht="24" customHeight="1">
      <c r="F2884" s="110">
        <v>1</v>
      </c>
      <c r="G2884" s="111" t="s">
        <v>569</v>
      </c>
      <c r="H2884" s="110" t="s">
        <v>1353</v>
      </c>
      <c r="I2884" s="875">
        <f>C625</f>
        <v>34.299999999999997</v>
      </c>
      <c r="J2884" s="113" t="s">
        <v>1422</v>
      </c>
      <c r="K2884" s="110">
        <f>F2884*I2884</f>
        <v>34.299999999999997</v>
      </c>
      <c r="W2884" s="4"/>
    </row>
    <row r="2885" spans="6:23" ht="24" customHeight="1">
      <c r="F2885" s="110"/>
      <c r="G2885" s="111"/>
      <c r="H2885" s="110" t="s">
        <v>1369</v>
      </c>
      <c r="I2885" s="110"/>
      <c r="J2885" s="113" t="s">
        <v>454</v>
      </c>
      <c r="K2885" s="110">
        <v>1.4</v>
      </c>
      <c r="W2885" s="4"/>
    </row>
    <row r="2886" spans="6:23" ht="24" customHeight="1">
      <c r="F2886" s="110"/>
      <c r="G2886" s="111"/>
      <c r="H2886" s="114" t="s">
        <v>1370</v>
      </c>
      <c r="I2886" s="110"/>
      <c r="J2886" s="113"/>
      <c r="K2886" s="110">
        <f>SUM(K2883:K2885)</f>
        <v>228.9</v>
      </c>
      <c r="W2886" s="4"/>
    </row>
    <row r="2887" spans="6:23" ht="24" customHeight="1">
      <c r="F2887" s="110"/>
      <c r="G2887" s="111"/>
      <c r="H2887" s="110"/>
      <c r="I2887" s="110"/>
      <c r="J2887" s="113"/>
      <c r="K2887" s="110"/>
      <c r="W2887" s="4"/>
    </row>
    <row r="2888" spans="6:23" ht="24" customHeight="1">
      <c r="F2888" s="110"/>
      <c r="G2888" s="111"/>
      <c r="H2888" s="115" t="s">
        <v>1740</v>
      </c>
      <c r="I2888" s="116"/>
      <c r="J2888" s="122"/>
      <c r="K2888" s="116">
        <f>K2886/2</f>
        <v>114.45</v>
      </c>
      <c r="W2888" s="4"/>
    </row>
    <row r="2889" spans="6:23" ht="24" customHeight="1">
      <c r="F2889" s="110"/>
      <c r="G2889" s="111"/>
      <c r="H2889" s="110"/>
      <c r="I2889" s="110"/>
      <c r="J2889" s="113"/>
      <c r="K2889" s="110"/>
      <c r="W2889" s="4"/>
    </row>
    <row r="2890" spans="6:23" ht="24" customHeight="1">
      <c r="F2890" s="110"/>
      <c r="G2890" s="111"/>
      <c r="H2890" s="110"/>
      <c r="I2890" s="110"/>
      <c r="J2890" s="113"/>
      <c r="K2890" s="110"/>
      <c r="W2890" s="4"/>
    </row>
    <row r="2891" spans="6:23" ht="24" customHeight="1">
      <c r="F2891" s="110"/>
      <c r="G2891" s="111"/>
      <c r="H2891" s="110"/>
      <c r="I2891" s="110"/>
      <c r="J2891" s="113"/>
      <c r="K2891" s="110"/>
      <c r="W2891" s="4"/>
    </row>
    <row r="2892" spans="6:23" ht="24" customHeight="1">
      <c r="F2892" s="110"/>
      <c r="G2892" s="111"/>
      <c r="H2892" s="110"/>
      <c r="I2892" s="110"/>
      <c r="J2892" s="113"/>
      <c r="K2892" s="110"/>
      <c r="W2892" s="4"/>
    </row>
    <row r="2893" spans="6:23" ht="24" customHeight="1">
      <c r="F2893" s="110"/>
      <c r="G2893" s="111"/>
      <c r="H2893" s="141" t="s">
        <v>1175</v>
      </c>
      <c r="I2893" s="110"/>
      <c r="J2893" s="113"/>
      <c r="K2893" s="110"/>
      <c r="W2893" s="4"/>
    </row>
    <row r="2894" spans="6:23" ht="24" customHeight="1">
      <c r="F2894" s="117"/>
      <c r="G2894" s="118" t="s">
        <v>2289</v>
      </c>
      <c r="H2894" s="119" t="s">
        <v>1696</v>
      </c>
      <c r="I2894" s="110"/>
      <c r="J2894" s="113"/>
      <c r="K2894" s="110"/>
      <c r="W2894" s="4"/>
    </row>
    <row r="2895" spans="6:23" ht="24" customHeight="1">
      <c r="F2895" s="110"/>
      <c r="G2895" s="111"/>
      <c r="H2895" s="119" t="s">
        <v>2307</v>
      </c>
      <c r="I2895" s="110"/>
      <c r="J2895" s="113"/>
      <c r="K2895" s="110"/>
      <c r="W2895" s="4"/>
    </row>
    <row r="2896" spans="6:23" ht="24" customHeight="1">
      <c r="F2896" s="110"/>
      <c r="G2896" s="111"/>
      <c r="H2896" s="120" t="s">
        <v>1614</v>
      </c>
      <c r="I2896" s="110"/>
      <c r="J2896" s="113"/>
      <c r="K2896" s="110"/>
      <c r="W2896" s="4"/>
    </row>
    <row r="2897" spans="6:23" ht="24" customHeight="1">
      <c r="F2897" s="121">
        <v>9</v>
      </c>
      <c r="G2897" s="118" t="s">
        <v>884</v>
      </c>
      <c r="H2897" s="119" t="s">
        <v>1700</v>
      </c>
      <c r="I2897" s="121">
        <f t="shared" ref="I2897:I2902" si="283">I503</f>
        <v>1118.04</v>
      </c>
      <c r="J2897" s="117" t="s">
        <v>884</v>
      </c>
      <c r="K2897" s="121">
        <f t="shared" ref="K2897:K2902" si="284">(F2897*I2897)</f>
        <v>10062.36</v>
      </c>
      <c r="W2897" s="4"/>
    </row>
    <row r="2898" spans="6:23" ht="24" customHeight="1">
      <c r="F2898" s="133">
        <v>3.2309999999999999</v>
      </c>
      <c r="G2898" s="118" t="s">
        <v>876</v>
      </c>
      <c r="H2898" s="119" t="s">
        <v>877</v>
      </c>
      <c r="I2898" s="121">
        <f t="shared" si="283"/>
        <v>6040</v>
      </c>
      <c r="J2898" s="117" t="s">
        <v>876</v>
      </c>
      <c r="K2898" s="121">
        <f t="shared" si="284"/>
        <v>19515.240000000002</v>
      </c>
      <c r="W2898" s="4"/>
    </row>
    <row r="2899" spans="6:23" ht="24" customHeight="1">
      <c r="F2899" s="121">
        <v>4.5</v>
      </c>
      <c r="G2899" s="118" t="s">
        <v>884</v>
      </c>
      <c r="H2899" s="119" t="s">
        <v>885</v>
      </c>
      <c r="I2899" s="121">
        <f t="shared" si="283"/>
        <v>1977.76</v>
      </c>
      <c r="J2899" s="117" t="s">
        <v>884</v>
      </c>
      <c r="K2899" s="121">
        <f t="shared" si="284"/>
        <v>8899.92</v>
      </c>
      <c r="W2899" s="4"/>
    </row>
    <row r="2900" spans="6:23" ht="24" customHeight="1">
      <c r="F2900" s="121">
        <v>3.5</v>
      </c>
      <c r="G2900" s="118" t="s">
        <v>883</v>
      </c>
      <c r="H2900" s="119" t="s">
        <v>1743</v>
      </c>
      <c r="I2900" s="121">
        <f t="shared" si="283"/>
        <v>884</v>
      </c>
      <c r="J2900" s="117" t="s">
        <v>883</v>
      </c>
      <c r="K2900" s="121">
        <f t="shared" si="284"/>
        <v>3094</v>
      </c>
      <c r="W2900" s="4"/>
    </row>
    <row r="2901" spans="6:23" ht="24" customHeight="1">
      <c r="F2901" s="121">
        <v>21.2</v>
      </c>
      <c r="G2901" s="118" t="s">
        <v>883</v>
      </c>
      <c r="H2901" s="119" t="s">
        <v>1936</v>
      </c>
      <c r="I2901" s="121">
        <f t="shared" si="283"/>
        <v>618</v>
      </c>
      <c r="J2901" s="117" t="s">
        <v>883</v>
      </c>
      <c r="K2901" s="121">
        <f t="shared" si="284"/>
        <v>13101.6</v>
      </c>
      <c r="W2901" s="4"/>
    </row>
    <row r="2902" spans="6:23" ht="24" customHeight="1">
      <c r="F2902" s="121">
        <v>35.299999999999997</v>
      </c>
      <c r="G2902" s="118" t="s">
        <v>883</v>
      </c>
      <c r="H2902" s="119" t="s">
        <v>324</v>
      </c>
      <c r="I2902" s="121">
        <f t="shared" si="283"/>
        <v>507</v>
      </c>
      <c r="J2902" s="117" t="s">
        <v>883</v>
      </c>
      <c r="K2902" s="121">
        <f t="shared" si="284"/>
        <v>17897.099999999999</v>
      </c>
      <c r="W2902" s="4"/>
    </row>
    <row r="2903" spans="6:23" ht="24" customHeight="1">
      <c r="F2903" s="110"/>
      <c r="G2903" s="118" t="s">
        <v>454</v>
      </c>
      <c r="H2903" s="119" t="s">
        <v>455</v>
      </c>
      <c r="I2903" s="119" t="s">
        <v>991</v>
      </c>
      <c r="J2903" s="117" t="s">
        <v>454</v>
      </c>
      <c r="K2903" s="121">
        <v>0</v>
      </c>
      <c r="W2903" s="4"/>
    </row>
    <row r="2904" spans="6:23" ht="24" customHeight="1">
      <c r="F2904" s="110"/>
      <c r="G2904" s="111"/>
      <c r="H2904" s="110"/>
      <c r="I2904" s="110"/>
      <c r="J2904" s="113"/>
      <c r="K2904" s="120" t="s">
        <v>1614</v>
      </c>
      <c r="W2904" s="4"/>
    </row>
    <row r="2905" spans="6:23" ht="24" customHeight="1">
      <c r="F2905" s="110"/>
      <c r="G2905" s="111"/>
      <c r="H2905" s="119" t="s">
        <v>2209</v>
      </c>
      <c r="I2905" s="110"/>
      <c r="J2905" s="113"/>
      <c r="K2905" s="121">
        <f>SUM(K2897:K2903)</f>
        <v>72570.22</v>
      </c>
      <c r="W2905" s="4"/>
    </row>
    <row r="2906" spans="6:23" ht="24" customHeight="1">
      <c r="F2906" s="110"/>
      <c r="G2906" s="111"/>
      <c r="H2906" s="110"/>
      <c r="I2906" s="110"/>
      <c r="J2906" s="113"/>
      <c r="K2906" s="120" t="s">
        <v>1614</v>
      </c>
      <c r="W2906" s="4"/>
    </row>
    <row r="2907" spans="6:23" ht="24" customHeight="1">
      <c r="F2907" s="110"/>
      <c r="G2907" s="111"/>
      <c r="H2907" s="119" t="s">
        <v>788</v>
      </c>
      <c r="I2907" s="110"/>
      <c r="J2907" s="113"/>
      <c r="K2907" s="121">
        <f>(K2905/10)</f>
        <v>7257.02</v>
      </c>
      <c r="W2907" s="4"/>
    </row>
    <row r="2908" spans="6:23" ht="24" customHeight="1">
      <c r="F2908" s="110"/>
      <c r="G2908" s="111"/>
      <c r="H2908" s="110"/>
      <c r="I2908" s="110"/>
      <c r="J2908" s="113"/>
      <c r="K2908" s="110"/>
      <c r="W2908" s="4"/>
    </row>
    <row r="2909" spans="6:23" ht="24" customHeight="1">
      <c r="F2909" s="121">
        <v>1</v>
      </c>
      <c r="G2909" s="118" t="s">
        <v>884</v>
      </c>
      <c r="H2909" s="119" t="s">
        <v>46</v>
      </c>
      <c r="I2909" s="110"/>
      <c r="J2909" s="113"/>
      <c r="K2909" s="121"/>
      <c r="W2909" s="4"/>
    </row>
    <row r="2910" spans="6:23" ht="24" customHeight="1">
      <c r="F2910" s="110"/>
      <c r="G2910" s="111"/>
      <c r="H2910" s="110"/>
      <c r="I2910" s="110"/>
      <c r="J2910" s="113"/>
      <c r="K2910" s="120" t="s">
        <v>1614</v>
      </c>
      <c r="W2910" s="4"/>
    </row>
    <row r="2911" spans="6:23" ht="24" customHeight="1">
      <c r="F2911" s="110"/>
      <c r="G2911" s="111"/>
      <c r="H2911" s="119" t="s">
        <v>1323</v>
      </c>
      <c r="I2911" s="110"/>
      <c r="J2911" s="113"/>
      <c r="K2911" s="121">
        <f>SUM(K2907:K2909)</f>
        <v>7257.02</v>
      </c>
      <c r="W2911" s="4"/>
    </row>
    <row r="2912" spans="6:23" ht="24" customHeight="1">
      <c r="F2912" s="110"/>
      <c r="G2912" s="111"/>
      <c r="H2912" s="110"/>
      <c r="I2912" s="110"/>
      <c r="J2912" s="113"/>
      <c r="K2912" s="120" t="s">
        <v>1614</v>
      </c>
      <c r="W2912" s="4"/>
    </row>
    <row r="2913" spans="6:23" ht="24" customHeight="1">
      <c r="F2913" s="110"/>
      <c r="G2913" s="118" t="s">
        <v>1266</v>
      </c>
      <c r="H2913" s="119" t="s">
        <v>390</v>
      </c>
      <c r="I2913" s="110"/>
      <c r="J2913" s="113"/>
      <c r="K2913" s="121">
        <f>K2911+C22</f>
        <v>7370.62</v>
      </c>
      <c r="W2913" s="4"/>
    </row>
    <row r="2914" spans="6:23" ht="24" customHeight="1">
      <c r="F2914" s="110"/>
      <c r="G2914" s="118" t="s">
        <v>1268</v>
      </c>
      <c r="H2914" s="119" t="s">
        <v>392</v>
      </c>
      <c r="I2914" s="110"/>
      <c r="J2914" s="113"/>
      <c r="K2914" s="121">
        <f>K2913+C23</f>
        <v>7594.42</v>
      </c>
      <c r="W2914" s="4"/>
    </row>
    <row r="2915" spans="6:23" ht="24" customHeight="1">
      <c r="F2915" s="110"/>
      <c r="G2915" s="118" t="s">
        <v>430</v>
      </c>
      <c r="H2915" s="119" t="s">
        <v>2270</v>
      </c>
      <c r="I2915" s="110"/>
      <c r="J2915" s="113"/>
      <c r="K2915" s="121">
        <f>K2914+C23</f>
        <v>7818.22</v>
      </c>
      <c r="W2915" s="4"/>
    </row>
    <row r="2916" spans="6:23" ht="24" customHeight="1">
      <c r="F2916" s="110"/>
      <c r="G2916" s="118" t="s">
        <v>1012</v>
      </c>
      <c r="H2916" s="119" t="s">
        <v>384</v>
      </c>
      <c r="I2916" s="110"/>
      <c r="J2916" s="113"/>
      <c r="K2916" s="121">
        <f>K2915+C23</f>
        <v>8042.02</v>
      </c>
      <c r="W2916" s="4"/>
    </row>
    <row r="2917" spans="6:23" ht="24" customHeight="1">
      <c r="F2917" s="110"/>
      <c r="G2917" s="111"/>
      <c r="H2917" s="110"/>
      <c r="I2917" s="110"/>
      <c r="J2917" s="113"/>
      <c r="K2917" s="110"/>
      <c r="W2917" s="4"/>
    </row>
    <row r="2918" spans="6:23" ht="24" customHeight="1">
      <c r="F2918" s="110"/>
      <c r="G2918" s="115"/>
      <c r="H2918" s="141"/>
      <c r="I2918" s="110"/>
      <c r="J2918" s="134"/>
      <c r="K2918" s="110"/>
      <c r="W2918" s="4"/>
    </row>
    <row r="2919" spans="6:23" ht="24" customHeight="1">
      <c r="F2919" s="110"/>
      <c r="G2919" s="111"/>
      <c r="H2919" s="116" t="s">
        <v>2272</v>
      </c>
      <c r="I2919" s="110"/>
      <c r="J2919" s="134"/>
      <c r="K2919" s="110"/>
      <c r="W2919" s="4"/>
    </row>
    <row r="2920" spans="6:23" ht="24" customHeight="1">
      <c r="F2920" s="110"/>
      <c r="G2920" s="111"/>
      <c r="H2920" s="110"/>
      <c r="I2920" s="110"/>
      <c r="J2920" s="134"/>
      <c r="K2920" s="110"/>
      <c r="W2920" s="4"/>
    </row>
    <row r="2921" spans="6:23" ht="24" customHeight="1">
      <c r="F2921" s="136"/>
      <c r="G2921" s="111"/>
      <c r="H2921" s="110" t="s">
        <v>1409</v>
      </c>
      <c r="I2921" s="110"/>
      <c r="J2921" s="111"/>
      <c r="K2921" s="110"/>
      <c r="W2921" s="4"/>
    </row>
    <row r="2922" spans="6:23" ht="24" customHeight="1">
      <c r="F2922" s="129"/>
      <c r="G2922" s="111"/>
      <c r="H2922" s="110" t="s">
        <v>641</v>
      </c>
      <c r="I2922" s="110"/>
      <c r="J2922" s="111"/>
      <c r="K2922" s="110"/>
      <c r="W2922" s="4"/>
    </row>
    <row r="2923" spans="6:23" ht="24" customHeight="1">
      <c r="F2923" s="110"/>
      <c r="G2923" s="111"/>
      <c r="H2923" s="134" t="s">
        <v>1708</v>
      </c>
      <c r="I2923" s="110"/>
      <c r="J2923" s="114"/>
      <c r="K2923" s="110"/>
      <c r="P2923">
        <f>0.35*4</f>
        <v>1.4</v>
      </c>
      <c r="W2923" s="4"/>
    </row>
    <row r="2924" spans="6:23" ht="24" customHeight="1">
      <c r="F2924" s="110"/>
      <c r="G2924" s="111"/>
      <c r="H2924" s="122" t="s">
        <v>1709</v>
      </c>
      <c r="I2924" s="116"/>
      <c r="J2924" s="115"/>
      <c r="K2924" s="116"/>
      <c r="P2924">
        <f>0.3*4</f>
        <v>1.2</v>
      </c>
      <c r="W2924" s="4"/>
    </row>
    <row r="2925" spans="6:23" ht="24" customHeight="1">
      <c r="F2925" s="110"/>
      <c r="G2925" s="111"/>
      <c r="H2925" s="110" t="s">
        <v>1710</v>
      </c>
      <c r="I2925" s="110"/>
      <c r="J2925" s="134"/>
      <c r="K2925" s="110"/>
      <c r="P2925">
        <f>1.28*2</f>
        <v>2.56</v>
      </c>
      <c r="W2925" s="4"/>
    </row>
    <row r="2926" spans="6:23" ht="24" customHeight="1">
      <c r="F2926" s="110"/>
      <c r="G2926" s="111"/>
      <c r="H2926" s="116" t="s">
        <v>204</v>
      </c>
      <c r="I2926" s="110"/>
      <c r="J2926" s="134"/>
      <c r="K2926" s="110"/>
      <c r="P2926" t="s">
        <v>3165</v>
      </c>
      <c r="W2926" s="4"/>
    </row>
    <row r="2927" spans="6:23" ht="24" customHeight="1">
      <c r="F2927" s="136">
        <v>3.5999999999999997E-2</v>
      </c>
      <c r="G2927" s="111" t="s">
        <v>2189</v>
      </c>
      <c r="H2927" s="110" t="s">
        <v>1711</v>
      </c>
      <c r="I2927" s="110">
        <f>K2913</f>
        <v>7370.62</v>
      </c>
      <c r="J2927" s="111" t="s">
        <v>2189</v>
      </c>
      <c r="K2927" s="110">
        <f>F2927*I2927</f>
        <v>265.33999999999997</v>
      </c>
      <c r="W2927" s="4"/>
    </row>
    <row r="2928" spans="6:23" ht="24" customHeight="1">
      <c r="F2928" s="129">
        <v>3.0649999999999999</v>
      </c>
      <c r="G2928" s="111" t="s">
        <v>928</v>
      </c>
      <c r="H2928" s="142" t="s">
        <v>1712</v>
      </c>
      <c r="I2928" s="110">
        <f>K1582/1000</f>
        <v>89.21</v>
      </c>
      <c r="J2928" s="111" t="s">
        <v>928</v>
      </c>
      <c r="K2928" s="110">
        <f>F2928*I2928</f>
        <v>273.43</v>
      </c>
      <c r="W2928" s="4"/>
    </row>
    <row r="2929" spans="6:23" ht="24" customHeight="1">
      <c r="F2929" s="129">
        <v>0.79800000000000004</v>
      </c>
      <c r="G2929" s="111" t="s">
        <v>236</v>
      </c>
      <c r="H2929" s="110" t="s">
        <v>1453</v>
      </c>
      <c r="I2929" s="110">
        <f>I2358</f>
        <v>1086.48</v>
      </c>
      <c r="J2929" s="111" t="s">
        <v>236</v>
      </c>
      <c r="K2929" s="110">
        <f>F2929*I2929</f>
        <v>867.01</v>
      </c>
      <c r="W2929" s="4"/>
    </row>
    <row r="2930" spans="6:23" ht="24" customHeight="1">
      <c r="F2930" s="110"/>
      <c r="G2930" s="111"/>
      <c r="H2930" s="115" t="s">
        <v>1454</v>
      </c>
      <c r="I2930" s="116"/>
      <c r="J2930" s="115" t="s">
        <v>735</v>
      </c>
      <c r="K2930" s="116">
        <f>SUM(K2927:K2929)</f>
        <v>1405.78</v>
      </c>
      <c r="W2930" s="4"/>
    </row>
    <row r="2931" spans="6:23" ht="24" customHeight="1">
      <c r="F2931" s="136"/>
      <c r="G2931" s="111"/>
      <c r="H2931" s="115" t="s">
        <v>1857</v>
      </c>
      <c r="I2931" s="110"/>
      <c r="J2931" s="115" t="s">
        <v>735</v>
      </c>
      <c r="K2931" s="116">
        <f>K2930/2.1</f>
        <v>669.42</v>
      </c>
      <c r="W2931" s="4"/>
    </row>
    <row r="2932" spans="6:23" ht="24" customHeight="1">
      <c r="F2932" s="129"/>
      <c r="G2932" s="111"/>
      <c r="H2932" s="110"/>
      <c r="I2932" s="110"/>
      <c r="J2932" s="111"/>
      <c r="K2932" s="110"/>
      <c r="W2932" s="4"/>
    </row>
    <row r="2933" spans="6:23" ht="24" customHeight="1">
      <c r="F2933" s="110"/>
      <c r="G2933" s="111"/>
      <c r="H2933" s="114"/>
      <c r="I2933" s="110"/>
      <c r="J2933" s="114"/>
      <c r="K2933" s="110"/>
      <c r="W2933" s="4"/>
    </row>
    <row r="2934" spans="6:23" ht="24" customHeight="1">
      <c r="F2934" s="110"/>
      <c r="G2934" s="111"/>
      <c r="H2934" s="115"/>
      <c r="I2934" s="116"/>
      <c r="J2934" s="115"/>
      <c r="K2934" s="116"/>
      <c r="W2934" s="4"/>
    </row>
    <row r="2935" spans="6:23" ht="24" customHeight="1">
      <c r="F2935" s="110"/>
      <c r="G2935" s="111"/>
      <c r="H2935" s="116" t="s">
        <v>205</v>
      </c>
      <c r="I2935" s="110"/>
      <c r="J2935" s="134"/>
      <c r="K2935" s="110"/>
      <c r="W2935" s="4"/>
    </row>
    <row r="2936" spans="6:23" ht="24" customHeight="1">
      <c r="F2936" s="136">
        <v>3.5999999999999997E-2</v>
      </c>
      <c r="G2936" s="111" t="s">
        <v>2189</v>
      </c>
      <c r="H2936" s="110" t="s">
        <v>1711</v>
      </c>
      <c r="I2936" s="110">
        <f>K2914</f>
        <v>7594.42</v>
      </c>
      <c r="J2936" s="111" t="s">
        <v>2189</v>
      </c>
      <c r="K2936" s="110">
        <f>F2936*I2936</f>
        <v>273.39999999999998</v>
      </c>
      <c r="W2936" s="4"/>
    </row>
    <row r="2937" spans="6:23" ht="56.25" customHeight="1">
      <c r="F2937" s="129">
        <v>3.0649999999999999</v>
      </c>
      <c r="G2937" s="111" t="s">
        <v>928</v>
      </c>
      <c r="H2937" s="142" t="s">
        <v>1712</v>
      </c>
      <c r="I2937" s="110">
        <f>K1582/1000</f>
        <v>89.21</v>
      </c>
      <c r="J2937" s="111" t="s">
        <v>928</v>
      </c>
      <c r="K2937" s="110">
        <f>F2937*I2937</f>
        <v>273.43</v>
      </c>
      <c r="W2937" s="4"/>
    </row>
    <row r="2938" spans="6:23" ht="24" customHeight="1">
      <c r="F2938" s="129">
        <v>0.79800000000000004</v>
      </c>
      <c r="G2938" s="111" t="s">
        <v>236</v>
      </c>
      <c r="H2938" s="110" t="s">
        <v>1453</v>
      </c>
      <c r="I2938" s="110">
        <f>I2358</f>
        <v>1086.48</v>
      </c>
      <c r="J2938" s="111" t="s">
        <v>236</v>
      </c>
      <c r="K2938" s="110">
        <f>F2938*I2938</f>
        <v>867.01</v>
      </c>
      <c r="W2938" s="4"/>
    </row>
    <row r="2939" spans="6:23" ht="24" customHeight="1">
      <c r="F2939" s="110"/>
      <c r="G2939" s="111"/>
      <c r="H2939" s="115" t="s">
        <v>1454</v>
      </c>
      <c r="I2939" s="116"/>
      <c r="J2939" s="115" t="s">
        <v>735</v>
      </c>
      <c r="K2939" s="116">
        <f>SUM(K2936:K2938)</f>
        <v>1413.84</v>
      </c>
      <c r="W2939" s="4"/>
    </row>
    <row r="2940" spans="6:23" ht="24" customHeight="1">
      <c r="F2940" s="136"/>
      <c r="G2940" s="111"/>
      <c r="H2940" s="115" t="s">
        <v>1857</v>
      </c>
      <c r="I2940" s="110"/>
      <c r="J2940" s="115" t="s">
        <v>735</v>
      </c>
      <c r="K2940" s="116">
        <f>K2939/2.1</f>
        <v>673.26</v>
      </c>
      <c r="W2940" s="4"/>
    </row>
    <row r="2941" spans="6:23" ht="24" customHeight="1">
      <c r="F2941" s="129"/>
      <c r="G2941" s="111"/>
      <c r="H2941" s="110"/>
      <c r="I2941" s="110"/>
      <c r="J2941" s="111"/>
      <c r="K2941" s="110"/>
      <c r="W2941" s="4"/>
    </row>
    <row r="2942" spans="6:23" ht="24" customHeight="1">
      <c r="F2942" s="110"/>
      <c r="G2942" s="111"/>
      <c r="H2942" s="110"/>
      <c r="I2942" s="110"/>
      <c r="J2942" s="134"/>
      <c r="K2942" s="110"/>
      <c r="W2942" s="4"/>
    </row>
    <row r="2943" spans="6:23" ht="24" customHeight="1">
      <c r="F2943" s="110"/>
      <c r="G2943" s="111"/>
      <c r="H2943" s="110"/>
      <c r="I2943" s="110"/>
      <c r="J2943" s="134"/>
      <c r="K2943" s="110"/>
      <c r="W2943" s="4"/>
    </row>
    <row r="2944" spans="6:23" ht="24" customHeight="1">
      <c r="F2944" s="110"/>
      <c r="G2944" s="111"/>
      <c r="H2944" s="110"/>
      <c r="I2944" s="110"/>
      <c r="J2944" s="134"/>
      <c r="K2944" s="110"/>
      <c r="W2944" s="4"/>
    </row>
    <row r="2945" spans="6:23" ht="24" customHeight="1">
      <c r="F2945" s="110"/>
      <c r="G2945" s="111"/>
      <c r="H2945" s="116" t="s">
        <v>1632</v>
      </c>
      <c r="I2945" s="110"/>
      <c r="J2945" s="134"/>
      <c r="K2945" s="110"/>
      <c r="W2945" s="4"/>
    </row>
    <row r="2946" spans="6:23" ht="24" customHeight="1">
      <c r="F2946" s="136">
        <v>3.5999999999999997E-2</v>
      </c>
      <c r="G2946" s="111" t="s">
        <v>2189</v>
      </c>
      <c r="H2946" s="110" t="s">
        <v>1711</v>
      </c>
      <c r="I2946" s="110">
        <f>K2915</f>
        <v>7818.22</v>
      </c>
      <c r="J2946" s="111" t="s">
        <v>2189</v>
      </c>
      <c r="K2946" s="110">
        <f>F2946*I2946</f>
        <v>281.45999999999998</v>
      </c>
      <c r="W2946" s="4"/>
    </row>
    <row r="2947" spans="6:23" ht="24" customHeight="1">
      <c r="F2947" s="129">
        <v>3.0649999999999999</v>
      </c>
      <c r="G2947" s="111" t="s">
        <v>928</v>
      </c>
      <c r="H2947" s="142" t="s">
        <v>1712</v>
      </c>
      <c r="I2947" s="110">
        <f>I2928</f>
        <v>89.21</v>
      </c>
      <c r="J2947" s="111" t="s">
        <v>928</v>
      </c>
      <c r="K2947" s="110">
        <f>F2947*I2947</f>
        <v>273.43</v>
      </c>
      <c r="W2947" s="4"/>
    </row>
    <row r="2948" spans="6:23" ht="24" customHeight="1">
      <c r="F2948" s="129">
        <v>0.79800000000000004</v>
      </c>
      <c r="G2948" s="111" t="s">
        <v>236</v>
      </c>
      <c r="H2948" s="110" t="s">
        <v>1453</v>
      </c>
      <c r="I2948" s="110">
        <f>I2929</f>
        <v>1086.48</v>
      </c>
      <c r="J2948" s="111" t="s">
        <v>236</v>
      </c>
      <c r="K2948" s="110">
        <f>F2948*I2948</f>
        <v>867.01</v>
      </c>
      <c r="W2948" s="4"/>
    </row>
    <row r="2949" spans="6:23" ht="24" customHeight="1">
      <c r="F2949" s="110"/>
      <c r="G2949" s="111"/>
      <c r="H2949" s="115" t="s">
        <v>1454</v>
      </c>
      <c r="I2949" s="116"/>
      <c r="J2949" s="115" t="s">
        <v>735</v>
      </c>
      <c r="K2949" s="116">
        <f>SUM(K2946:K2948)</f>
        <v>1421.9</v>
      </c>
      <c r="W2949" s="4"/>
    </row>
    <row r="2950" spans="6:23" ht="24" customHeight="1">
      <c r="F2950" s="136"/>
      <c r="G2950" s="111"/>
      <c r="H2950" s="115" t="s">
        <v>1857</v>
      </c>
      <c r="I2950" s="110"/>
      <c r="J2950" s="115" t="s">
        <v>735</v>
      </c>
      <c r="K2950" s="116">
        <f>K2949/2.1</f>
        <v>677.1</v>
      </c>
      <c r="W2950" s="4"/>
    </row>
    <row r="2951" spans="6:23" ht="24" customHeight="1">
      <c r="F2951" s="129"/>
      <c r="G2951" s="111"/>
      <c r="H2951" s="110"/>
      <c r="I2951" s="110"/>
      <c r="J2951" s="111"/>
      <c r="K2951" s="110"/>
      <c r="W2951" s="4"/>
    </row>
    <row r="2952" spans="6:23" ht="24" customHeight="1">
      <c r="F2952" s="110"/>
      <c r="G2952" s="111"/>
      <c r="H2952" s="110"/>
      <c r="I2952" s="110"/>
      <c r="J2952" s="134"/>
      <c r="K2952" s="110"/>
      <c r="W2952" s="4"/>
    </row>
    <row r="2953" spans="6:23" ht="24" customHeight="1">
      <c r="F2953" s="110"/>
      <c r="G2953" s="111"/>
      <c r="H2953" s="110"/>
      <c r="I2953" s="110"/>
      <c r="J2953" s="134"/>
      <c r="K2953" s="110"/>
      <c r="W2953" s="4"/>
    </row>
    <row r="2954" spans="6:23" ht="24" customHeight="1">
      <c r="F2954" s="110"/>
      <c r="G2954" s="111"/>
      <c r="H2954" s="116" t="s">
        <v>65</v>
      </c>
      <c r="I2954" s="110"/>
      <c r="J2954" s="134"/>
      <c r="K2954" s="110"/>
      <c r="W2954" s="4"/>
    </row>
    <row r="2955" spans="6:23" ht="24" customHeight="1">
      <c r="F2955" s="136">
        <v>3.5999999999999997E-2</v>
      </c>
      <c r="G2955" s="111" t="s">
        <v>2189</v>
      </c>
      <c r="H2955" s="110" t="s">
        <v>1711</v>
      </c>
      <c r="I2955" s="110">
        <f>K2916</f>
        <v>8042.02</v>
      </c>
      <c r="J2955" s="111" t="s">
        <v>2189</v>
      </c>
      <c r="K2955" s="110">
        <f>F2955*I2955</f>
        <v>289.51</v>
      </c>
      <c r="W2955" s="4"/>
    </row>
    <row r="2956" spans="6:23" ht="24" customHeight="1">
      <c r="F2956" s="129">
        <v>3.0649999999999999</v>
      </c>
      <c r="G2956" s="111" t="s">
        <v>928</v>
      </c>
      <c r="H2956" s="142" t="s">
        <v>1712</v>
      </c>
      <c r="I2956" s="110">
        <f>I2947</f>
        <v>89.21</v>
      </c>
      <c r="J2956" s="111" t="s">
        <v>928</v>
      </c>
      <c r="K2956" s="110">
        <f>F2956*I2956</f>
        <v>273.43</v>
      </c>
      <c r="W2956" s="4"/>
    </row>
    <row r="2957" spans="6:23" ht="24" customHeight="1">
      <c r="F2957" s="129">
        <v>0.79800000000000004</v>
      </c>
      <c r="G2957" s="111" t="s">
        <v>236</v>
      </c>
      <c r="H2957" s="110" t="s">
        <v>1453</v>
      </c>
      <c r="I2957" s="110">
        <f>I2948</f>
        <v>1086.48</v>
      </c>
      <c r="J2957" s="111" t="s">
        <v>236</v>
      </c>
      <c r="K2957" s="110">
        <f>F2957*I2957</f>
        <v>867.01</v>
      </c>
      <c r="W2957" s="4"/>
    </row>
    <row r="2958" spans="6:23" ht="24" customHeight="1">
      <c r="F2958" s="110"/>
      <c r="G2958" s="111"/>
      <c r="H2958" s="115" t="s">
        <v>1454</v>
      </c>
      <c r="I2958" s="116"/>
      <c r="J2958" s="115" t="s">
        <v>735</v>
      </c>
      <c r="K2958" s="116">
        <f>SUM(K2955:K2957)</f>
        <v>1429.95</v>
      </c>
      <c r="W2958" s="4"/>
    </row>
    <row r="2959" spans="6:23" ht="24" customHeight="1">
      <c r="F2959" s="136"/>
      <c r="G2959" s="111"/>
      <c r="H2959" s="115" t="s">
        <v>1857</v>
      </c>
      <c r="I2959" s="110"/>
      <c r="J2959" s="115" t="s">
        <v>735</v>
      </c>
      <c r="K2959" s="116">
        <f>K2958/2.1</f>
        <v>680.93</v>
      </c>
      <c r="W2959" s="4"/>
    </row>
    <row r="2960" spans="6:23" ht="24" customHeight="1">
      <c r="F2960" s="129"/>
      <c r="G2960" s="111"/>
      <c r="H2960" s="110"/>
      <c r="I2960" s="110"/>
      <c r="J2960" s="111"/>
      <c r="K2960" s="110"/>
      <c r="W2960" s="4"/>
    </row>
    <row r="2961" spans="6:23" ht="24" customHeight="1">
      <c r="F2961" s="110"/>
      <c r="G2961" s="111"/>
      <c r="H2961" s="110"/>
      <c r="I2961" s="110"/>
      <c r="J2961" s="113"/>
      <c r="K2961" s="110"/>
      <c r="W2961" s="4"/>
    </row>
    <row r="2962" spans="6:23" ht="24" customHeight="1">
      <c r="F2962" s="110"/>
      <c r="G2962" s="111"/>
      <c r="H2962" s="110"/>
      <c r="I2962" s="110"/>
      <c r="J2962" s="113"/>
      <c r="K2962" s="110"/>
      <c r="W2962" s="4"/>
    </row>
    <row r="2963" spans="6:23" ht="24" customHeight="1">
      <c r="F2963" s="110"/>
      <c r="G2963" s="111"/>
      <c r="H2963" s="110"/>
      <c r="I2963" s="110">
        <f>160*10.76</f>
        <v>1721.6</v>
      </c>
      <c r="J2963" s="113"/>
      <c r="K2963" s="110"/>
      <c r="W2963" s="4"/>
    </row>
    <row r="2964" spans="6:23" ht="24" customHeight="1">
      <c r="F2964" s="117" t="s">
        <v>573</v>
      </c>
      <c r="G2964" s="118" t="s">
        <v>2289</v>
      </c>
      <c r="H2964" s="119" t="s">
        <v>1801</v>
      </c>
      <c r="I2964" s="110">
        <f>148*10.76</f>
        <v>1592.48</v>
      </c>
      <c r="J2964" s="113"/>
      <c r="K2964" s="110"/>
      <c r="W2964" s="4"/>
    </row>
    <row r="2965" spans="6:23" ht="24" customHeight="1">
      <c r="F2965" s="110"/>
      <c r="G2965" s="111"/>
      <c r="H2965" s="119" t="s">
        <v>259</v>
      </c>
      <c r="I2965" s="110"/>
      <c r="J2965" s="113"/>
      <c r="K2965" s="110"/>
      <c r="W2965" s="4"/>
    </row>
    <row r="2966" spans="6:23" ht="24" customHeight="1">
      <c r="F2966" s="110"/>
      <c r="G2966" s="111"/>
      <c r="H2966" s="119" t="s">
        <v>1496</v>
      </c>
      <c r="I2966" s="110"/>
      <c r="J2966" s="113"/>
      <c r="K2966" s="110"/>
      <c r="W2966" s="4"/>
    </row>
    <row r="2967" spans="6:23" ht="24" customHeight="1">
      <c r="F2967" s="110"/>
      <c r="G2967" s="111"/>
      <c r="H2967" s="120" t="s">
        <v>1614</v>
      </c>
      <c r="I2967" s="136">
        <f>1.4*2.025</f>
        <v>2.835</v>
      </c>
      <c r="J2967" s="113"/>
      <c r="K2967" s="110"/>
      <c r="W2967" s="4"/>
    </row>
    <row r="2968" spans="6:23" ht="24" customHeight="1">
      <c r="F2968" s="110"/>
      <c r="G2968" s="111"/>
      <c r="H2968" s="119" t="s">
        <v>1959</v>
      </c>
      <c r="I2968" s="110"/>
      <c r="J2968" s="113"/>
      <c r="K2968" s="110"/>
      <c r="W2968" s="4"/>
    </row>
    <row r="2969" spans="6:23" ht="24" customHeight="1">
      <c r="F2969" s="110"/>
      <c r="G2969" s="111"/>
      <c r="H2969" s="110"/>
      <c r="I2969" s="110"/>
      <c r="J2969" s="113"/>
      <c r="K2969" s="110"/>
      <c r="W2969" s="4"/>
    </row>
    <row r="2970" spans="6:23" ht="24" customHeight="1">
      <c r="F2970" s="129">
        <v>1.64</v>
      </c>
      <c r="G2970" s="118" t="s">
        <v>620</v>
      </c>
      <c r="H2970" s="126" t="s">
        <v>755</v>
      </c>
      <c r="I2970" s="508">
        <f>I2834</f>
        <v>2180</v>
      </c>
      <c r="J2970" s="117" t="s">
        <v>620</v>
      </c>
      <c r="K2970" s="110">
        <f>F2971*I2970</f>
        <v>3575.2</v>
      </c>
      <c r="W2970" s="4"/>
    </row>
    <row r="2971" spans="6:23" ht="44.25" customHeight="1">
      <c r="F2971" s="133">
        <v>1.64</v>
      </c>
      <c r="G2971" s="118" t="s">
        <v>620</v>
      </c>
      <c r="H2971" s="119" t="s">
        <v>452</v>
      </c>
      <c r="I2971" s="110">
        <f t="shared" ref="I2971:I2977" si="285">I2835</f>
        <v>223.3</v>
      </c>
      <c r="J2971" s="117" t="s">
        <v>620</v>
      </c>
      <c r="K2971" s="121">
        <f t="shared" ref="K2971:K2977" si="286">(F2971*I2971)</f>
        <v>366.21</v>
      </c>
      <c r="O2971" s="119" t="s">
        <v>1801</v>
      </c>
      <c r="W2971" s="4"/>
    </row>
    <row r="2972" spans="6:23" ht="24" customHeight="1">
      <c r="F2972" s="121">
        <v>2</v>
      </c>
      <c r="G2972" s="118" t="s">
        <v>784</v>
      </c>
      <c r="H2972" s="119" t="s">
        <v>1488</v>
      </c>
      <c r="I2972" s="110">
        <f t="shared" si="285"/>
        <v>57.65</v>
      </c>
      <c r="J2972" s="117" t="s">
        <v>883</v>
      </c>
      <c r="K2972" s="121">
        <f t="shared" si="286"/>
        <v>115.3</v>
      </c>
      <c r="O2972" s="119" t="s">
        <v>259</v>
      </c>
      <c r="W2972" s="4"/>
    </row>
    <row r="2973" spans="6:23" ht="24" customHeight="1">
      <c r="F2973" s="121">
        <v>3</v>
      </c>
      <c r="G2973" s="118" t="s">
        <v>883</v>
      </c>
      <c r="H2973" s="119" t="s">
        <v>1489</v>
      </c>
      <c r="I2973" s="110">
        <f t="shared" si="285"/>
        <v>89.6</v>
      </c>
      <c r="J2973" s="117" t="s">
        <v>883</v>
      </c>
      <c r="K2973" s="121">
        <f t="shared" si="286"/>
        <v>268.8</v>
      </c>
      <c r="O2973" s="119" t="s">
        <v>1962</v>
      </c>
      <c r="W2973" s="4"/>
    </row>
    <row r="2974" spans="6:23" ht="24" customHeight="1">
      <c r="F2974" s="121">
        <v>2</v>
      </c>
      <c r="G2974" s="118" t="s">
        <v>883</v>
      </c>
      <c r="H2974" s="119" t="s">
        <v>1490</v>
      </c>
      <c r="I2974" s="110">
        <f t="shared" si="285"/>
        <v>64.8</v>
      </c>
      <c r="J2974" s="117" t="s">
        <v>883</v>
      </c>
      <c r="K2974" s="121">
        <f t="shared" si="286"/>
        <v>129.6</v>
      </c>
      <c r="O2974" s="120" t="s">
        <v>1614</v>
      </c>
      <c r="W2974" s="4"/>
    </row>
    <row r="2975" spans="6:23" ht="24" customHeight="1">
      <c r="F2975" s="121">
        <v>1</v>
      </c>
      <c r="G2975" s="118" t="s">
        <v>883</v>
      </c>
      <c r="H2975" s="119" t="s">
        <v>1491</v>
      </c>
      <c r="I2975" s="110">
        <f t="shared" si="285"/>
        <v>181</v>
      </c>
      <c r="J2975" s="117" t="s">
        <v>883</v>
      </c>
      <c r="K2975" s="121">
        <f t="shared" si="286"/>
        <v>181</v>
      </c>
      <c r="L2975" t="s">
        <v>991</v>
      </c>
      <c r="O2975" s="119" t="s">
        <v>1963</v>
      </c>
      <c r="W2975" s="4"/>
    </row>
    <row r="2976" spans="6:23" ht="24" customHeight="1">
      <c r="F2976" s="121">
        <v>1</v>
      </c>
      <c r="G2976" s="118" t="s">
        <v>883</v>
      </c>
      <c r="H2976" s="119" t="s">
        <v>1492</v>
      </c>
      <c r="I2976" s="110">
        <f t="shared" si="285"/>
        <v>7.3</v>
      </c>
      <c r="J2976" s="117" t="s">
        <v>883</v>
      </c>
      <c r="K2976" s="121">
        <f t="shared" si="286"/>
        <v>7.3</v>
      </c>
      <c r="W2976" s="4"/>
    </row>
    <row r="2977" spans="6:23" ht="24" customHeight="1">
      <c r="F2977" s="121">
        <v>1</v>
      </c>
      <c r="G2977" s="118" t="s">
        <v>883</v>
      </c>
      <c r="H2977" s="119" t="s">
        <v>2017</v>
      </c>
      <c r="I2977" s="110">
        <f t="shared" si="285"/>
        <v>49.55</v>
      </c>
      <c r="J2977" s="117" t="s">
        <v>883</v>
      </c>
      <c r="K2977" s="121">
        <f t="shared" si="286"/>
        <v>49.55</v>
      </c>
      <c r="M2977" s="129">
        <v>2.2549999999999999</v>
      </c>
      <c r="N2977" s="118" t="s">
        <v>620</v>
      </c>
      <c r="O2977" s="126" t="s">
        <v>755</v>
      </c>
      <c r="P2977" s="110">
        <f>I2970</f>
        <v>2180</v>
      </c>
      <c r="Q2977" s="117" t="s">
        <v>620</v>
      </c>
      <c r="R2977" s="110">
        <f>M2978*P2977</f>
        <v>4915.8999999999996</v>
      </c>
      <c r="W2977" s="4"/>
    </row>
    <row r="2978" spans="6:23" ht="39.75" customHeight="1">
      <c r="F2978" s="110"/>
      <c r="G2978" s="111"/>
      <c r="H2978" s="110"/>
      <c r="I2978" s="110"/>
      <c r="J2978" s="113"/>
      <c r="K2978" s="124">
        <v>0.63</v>
      </c>
      <c r="M2978" s="133">
        <v>2.2549999999999999</v>
      </c>
      <c r="N2978" s="118" t="s">
        <v>620</v>
      </c>
      <c r="O2978" s="119" t="s">
        <v>452</v>
      </c>
      <c r="P2978" s="110">
        <f t="shared" ref="P2978:P2984" si="287">I2971</f>
        <v>223.3</v>
      </c>
      <c r="Q2978" s="117" t="s">
        <v>620</v>
      </c>
      <c r="R2978" s="121">
        <f t="shared" ref="R2978:R2984" si="288">(M2978*P2978)</f>
        <v>503.54</v>
      </c>
      <c r="W2978" s="4"/>
    </row>
    <row r="2979" spans="6:23" ht="24" customHeight="1">
      <c r="F2979" s="110"/>
      <c r="G2979" s="111"/>
      <c r="H2979" s="119" t="s">
        <v>1960</v>
      </c>
      <c r="I2979" s="110"/>
      <c r="J2979" s="113"/>
      <c r="K2979" s="121">
        <f>SUM(K2970:K2978)</f>
        <v>4693.59</v>
      </c>
      <c r="M2979" s="121">
        <v>2</v>
      </c>
      <c r="N2979" s="118" t="s">
        <v>784</v>
      </c>
      <c r="O2979" s="119" t="s">
        <v>1488</v>
      </c>
      <c r="P2979" s="110">
        <f t="shared" si="287"/>
        <v>57.65</v>
      </c>
      <c r="Q2979" s="117" t="s">
        <v>883</v>
      </c>
      <c r="R2979" s="121">
        <f t="shared" si="288"/>
        <v>115.3</v>
      </c>
      <c r="W2979" s="4"/>
    </row>
    <row r="2980" spans="6:23" ht="24" customHeight="1">
      <c r="F2980" s="110"/>
      <c r="G2980" s="111"/>
      <c r="H2980" s="110"/>
      <c r="I2980" s="110"/>
      <c r="J2980" s="113"/>
      <c r="K2980" s="120" t="s">
        <v>1614</v>
      </c>
      <c r="M2980" s="121">
        <v>3</v>
      </c>
      <c r="N2980" s="118" t="s">
        <v>883</v>
      </c>
      <c r="O2980" s="119" t="s">
        <v>1489</v>
      </c>
      <c r="P2980" s="110">
        <f t="shared" si="287"/>
        <v>89.6</v>
      </c>
      <c r="Q2980" s="117" t="s">
        <v>883</v>
      </c>
      <c r="R2980" s="121">
        <f t="shared" si="288"/>
        <v>268.8</v>
      </c>
      <c r="W2980" s="4"/>
    </row>
    <row r="2981" spans="6:23" ht="24" customHeight="1">
      <c r="F2981" s="110"/>
      <c r="G2981" s="111"/>
      <c r="H2981" s="119" t="s">
        <v>561</v>
      </c>
      <c r="I2981" s="110"/>
      <c r="J2981" s="113"/>
      <c r="K2981" s="121">
        <f>K2979/F2971</f>
        <v>2861.95</v>
      </c>
      <c r="M2981" s="121">
        <v>2</v>
      </c>
      <c r="N2981" s="118" t="s">
        <v>883</v>
      </c>
      <c r="O2981" s="119" t="s">
        <v>1490</v>
      </c>
      <c r="P2981" s="110">
        <f t="shared" si="287"/>
        <v>64.8</v>
      </c>
      <c r="Q2981" s="117" t="s">
        <v>883</v>
      </c>
      <c r="R2981" s="121">
        <f t="shared" si="288"/>
        <v>129.6</v>
      </c>
      <c r="W2981" s="4"/>
    </row>
    <row r="2982" spans="6:23" ht="24" customHeight="1">
      <c r="F2982" s="119" t="s">
        <v>991</v>
      </c>
      <c r="G2982" s="111"/>
      <c r="H2982" s="110"/>
      <c r="I2982" s="110"/>
      <c r="J2982" s="113"/>
      <c r="K2982" s="110"/>
      <c r="M2982" s="121">
        <v>1</v>
      </c>
      <c r="N2982" s="118" t="s">
        <v>883</v>
      </c>
      <c r="O2982" s="119" t="s">
        <v>1491</v>
      </c>
      <c r="P2982" s="110">
        <f t="shared" si="287"/>
        <v>181</v>
      </c>
      <c r="Q2982" s="117" t="s">
        <v>883</v>
      </c>
      <c r="R2982" s="121">
        <f t="shared" si="288"/>
        <v>181</v>
      </c>
      <c r="W2982" s="4"/>
    </row>
    <row r="2983" spans="6:23" ht="24" customHeight="1">
      <c r="F2983" s="110"/>
      <c r="G2983" s="111"/>
      <c r="H2983" s="110"/>
      <c r="I2983" s="110"/>
      <c r="J2983" s="113"/>
      <c r="K2983" s="110"/>
      <c r="M2983" s="121">
        <v>1</v>
      </c>
      <c r="N2983" s="118" t="s">
        <v>883</v>
      </c>
      <c r="O2983" s="119" t="s">
        <v>1492</v>
      </c>
      <c r="P2983" s="110">
        <f t="shared" si="287"/>
        <v>7.3</v>
      </c>
      <c r="Q2983" s="117" t="s">
        <v>883</v>
      </c>
      <c r="R2983" s="121">
        <f t="shared" si="288"/>
        <v>7.3</v>
      </c>
      <c r="W2983" s="4"/>
    </row>
    <row r="2984" spans="6:23" ht="24" customHeight="1">
      <c r="F2984" s="143" t="s">
        <v>1451</v>
      </c>
      <c r="G2984" s="144"/>
      <c r="H2984" s="143"/>
      <c r="I2984" s="143"/>
      <c r="J2984" s="145"/>
      <c r="K2984" s="143"/>
      <c r="M2984" s="121">
        <v>1</v>
      </c>
      <c r="N2984" s="118" t="s">
        <v>883</v>
      </c>
      <c r="O2984" s="119" t="s">
        <v>2017</v>
      </c>
      <c r="P2984" s="110">
        <f t="shared" si="287"/>
        <v>49.55</v>
      </c>
      <c r="Q2984" s="117" t="s">
        <v>883</v>
      </c>
      <c r="R2984" s="121">
        <f t="shared" si="288"/>
        <v>49.55</v>
      </c>
      <c r="W2984" s="4"/>
    </row>
    <row r="2985" spans="6:23" ht="24" customHeight="1">
      <c r="F2985" s="143"/>
      <c r="G2985" s="144"/>
      <c r="H2985" s="143"/>
      <c r="I2985" s="143"/>
      <c r="J2985" s="145"/>
      <c r="K2985" s="143"/>
      <c r="M2985" s="110"/>
      <c r="N2985" s="111"/>
      <c r="O2985" s="110"/>
      <c r="P2985" s="110"/>
      <c r="Q2985" s="113"/>
      <c r="R2985" s="120" t="s">
        <v>1614</v>
      </c>
      <c r="W2985" s="4"/>
    </row>
    <row r="2986" spans="6:23" ht="24" customHeight="1">
      <c r="F2986" s="143" t="s">
        <v>1452</v>
      </c>
      <c r="G2986" s="144"/>
      <c r="H2986" s="143"/>
      <c r="I2986" s="143"/>
      <c r="J2986" s="145"/>
      <c r="K2986" s="143"/>
      <c r="M2986" s="110"/>
      <c r="N2986" s="111"/>
      <c r="O2986" s="119" t="s">
        <v>1964</v>
      </c>
      <c r="P2986" s="110"/>
      <c r="Q2986" s="113"/>
      <c r="R2986" s="121">
        <f>SUM(R2977:R2984)+0.17</f>
        <v>6171.16</v>
      </c>
      <c r="W2986" s="4"/>
    </row>
    <row r="2987" spans="6:23" ht="24" customHeight="1">
      <c r="F2987" s="143"/>
      <c r="G2987" s="144"/>
      <c r="H2987" s="143"/>
      <c r="I2987" s="143"/>
      <c r="J2987" s="145"/>
      <c r="K2987" s="143"/>
      <c r="M2987" s="110"/>
      <c r="N2987" s="111"/>
      <c r="O2987" s="110"/>
      <c r="P2987" s="110"/>
      <c r="Q2987" s="113"/>
      <c r="R2987" s="120" t="s">
        <v>1614</v>
      </c>
      <c r="W2987" s="4"/>
    </row>
    <row r="2988" spans="6:23" ht="24" customHeight="1">
      <c r="F2988" s="143"/>
      <c r="G2988" s="146">
        <v>0.99350000000000005</v>
      </c>
      <c r="H2988" s="143" t="s">
        <v>2189</v>
      </c>
      <c r="I2988" s="143"/>
      <c r="J2988" s="145"/>
      <c r="K2988" s="143"/>
      <c r="M2988" s="110"/>
      <c r="N2988" s="111"/>
      <c r="O2988" s="119" t="s">
        <v>561</v>
      </c>
      <c r="P2988" s="110"/>
      <c r="Q2988" s="113"/>
      <c r="R2988" s="121">
        <f>R2986/M2978</f>
        <v>2736.66</v>
      </c>
      <c r="W2988" s="4"/>
    </row>
    <row r="2989" spans="6:23" ht="24" customHeight="1">
      <c r="F2989" s="143"/>
      <c r="G2989" s="144"/>
      <c r="H2989" s="143"/>
      <c r="I2989" s="143"/>
      <c r="J2989" s="145"/>
      <c r="K2989" s="143"/>
      <c r="W2989" s="4"/>
    </row>
    <row r="2990" spans="6:23" ht="24" customHeight="1">
      <c r="F2990" s="147" t="s">
        <v>468</v>
      </c>
      <c r="G2990" s="144"/>
      <c r="H2990" s="143"/>
      <c r="I2990" s="143"/>
      <c r="J2990" s="145"/>
      <c r="K2990" s="143"/>
      <c r="W2990" s="4"/>
    </row>
    <row r="2991" spans="6:23" ht="24" customHeight="1">
      <c r="F2991" s="143"/>
      <c r="G2991" s="144"/>
      <c r="H2991" s="143"/>
      <c r="I2991" s="143"/>
      <c r="J2991" s="145"/>
      <c r="K2991" s="143"/>
      <c r="W2991" s="4"/>
    </row>
    <row r="2992" spans="6:23" ht="24" customHeight="1">
      <c r="F2992" s="148">
        <v>0.42</v>
      </c>
      <c r="G2992" s="144" t="s">
        <v>2189</v>
      </c>
      <c r="H2992" s="143" t="s">
        <v>469</v>
      </c>
      <c r="I2992" s="143">
        <f>K817</f>
        <v>8541.73</v>
      </c>
      <c r="J2992" s="149" t="s">
        <v>2189</v>
      </c>
      <c r="K2992" s="143">
        <f>F2992*I2992</f>
        <v>3587.53</v>
      </c>
      <c r="W2992" s="4"/>
    </row>
    <row r="2993" spans="6:23" ht="24" customHeight="1">
      <c r="F2993" s="143">
        <v>0.25</v>
      </c>
      <c r="G2993" s="144" t="s">
        <v>1418</v>
      </c>
      <c r="H2993" s="143" t="s">
        <v>470</v>
      </c>
      <c r="I2993" s="143">
        <f>C11</f>
        <v>884</v>
      </c>
      <c r="J2993" s="149" t="s">
        <v>1422</v>
      </c>
      <c r="K2993" s="143">
        <f>F2993*I2993</f>
        <v>221</v>
      </c>
      <c r="W2993" s="4"/>
    </row>
    <row r="2994" spans="6:23" ht="24" customHeight="1">
      <c r="F2994" s="143">
        <v>3.5</v>
      </c>
      <c r="G2994" s="144" t="s">
        <v>1456</v>
      </c>
      <c r="H2994" s="143" t="s">
        <v>352</v>
      </c>
      <c r="I2994" s="143">
        <f>C12</f>
        <v>618</v>
      </c>
      <c r="J2994" s="149" t="s">
        <v>1422</v>
      </c>
      <c r="K2994" s="143">
        <f>F2994*I2994</f>
        <v>2163</v>
      </c>
      <c r="W2994" s="4"/>
    </row>
    <row r="2995" spans="6:23" ht="24" customHeight="1">
      <c r="F2995" s="150">
        <v>32.1</v>
      </c>
      <c r="G2995" s="151" t="s">
        <v>1675</v>
      </c>
      <c r="H2995" s="150" t="s">
        <v>1621</v>
      </c>
      <c r="I2995" s="143"/>
      <c r="J2995" s="149"/>
      <c r="K2995" s="143">
        <f>(F2995*I2995)/1000</f>
        <v>0</v>
      </c>
      <c r="W2995" s="4"/>
    </row>
    <row r="2996" spans="6:23" ht="24" customHeight="1">
      <c r="F2996" s="143"/>
      <c r="G2996" s="143" t="s">
        <v>471</v>
      </c>
      <c r="H2996" s="143" t="s">
        <v>966</v>
      </c>
      <c r="I2996" s="143"/>
      <c r="J2996" s="149" t="s">
        <v>69</v>
      </c>
      <c r="K2996" s="143">
        <f>(K2993+K2994)*10%</f>
        <v>238.4</v>
      </c>
      <c r="W2996" s="4"/>
    </row>
    <row r="2997" spans="6:23" ht="24" customHeight="1">
      <c r="F2997" s="143"/>
      <c r="G2997" s="144"/>
      <c r="H2997" s="143"/>
      <c r="I2997" s="143"/>
      <c r="J2997" s="145"/>
      <c r="K2997" s="143" t="s">
        <v>967</v>
      </c>
      <c r="W2997" s="4"/>
    </row>
    <row r="2998" spans="6:23" ht="24" customHeight="1">
      <c r="F2998" s="143"/>
      <c r="G2998" s="144"/>
      <c r="H2998" s="143"/>
      <c r="I2998" s="143"/>
      <c r="J2998" s="145"/>
      <c r="K2998" s="143"/>
      <c r="W2998" s="4"/>
    </row>
    <row r="2999" spans="6:23" ht="24" customHeight="1">
      <c r="F2999" s="143"/>
      <c r="G2999" s="144"/>
      <c r="H2999" s="143"/>
      <c r="I2999" s="143" t="s">
        <v>1067</v>
      </c>
      <c r="J2999" s="145"/>
      <c r="K2999" s="143">
        <f>SUM(K2992:K2996)</f>
        <v>6209.93</v>
      </c>
      <c r="W2999" s="4"/>
    </row>
    <row r="3000" spans="6:23" ht="24" customHeight="1">
      <c r="F3000" s="143"/>
      <c r="G3000" s="144"/>
      <c r="H3000" s="143"/>
      <c r="I3000" s="143"/>
      <c r="J3000" s="145"/>
      <c r="K3000" s="143"/>
      <c r="W3000" s="4"/>
    </row>
    <row r="3001" spans="6:23" ht="24" customHeight="1">
      <c r="F3001" s="143"/>
      <c r="G3001" s="144"/>
      <c r="H3001" s="143"/>
      <c r="I3001" s="143" t="s">
        <v>1914</v>
      </c>
      <c r="J3001" s="145"/>
      <c r="K3001" s="143">
        <f>K2999/3.5</f>
        <v>1774.27</v>
      </c>
      <c r="W3001" s="4"/>
    </row>
    <row r="3002" spans="6:23" ht="24" customHeight="1">
      <c r="F3002" s="143"/>
      <c r="G3002" s="152" t="s">
        <v>1068</v>
      </c>
      <c r="H3002" s="143"/>
      <c r="I3002" s="143"/>
      <c r="J3002" s="145"/>
      <c r="K3002" s="143"/>
      <c r="W3002" s="4"/>
    </row>
    <row r="3003" spans="6:23" ht="24" customHeight="1">
      <c r="F3003" s="110"/>
      <c r="G3003" s="111"/>
      <c r="H3003" s="110"/>
      <c r="I3003" s="110"/>
      <c r="J3003" s="113"/>
      <c r="K3003" s="110"/>
      <c r="W3003" s="4"/>
    </row>
    <row r="3004" spans="6:23" ht="24" customHeight="1">
      <c r="F3004" s="110">
        <v>1</v>
      </c>
      <c r="G3004" s="144" t="s">
        <v>2189</v>
      </c>
      <c r="H3004" s="110" t="s">
        <v>210</v>
      </c>
      <c r="I3004" s="110">
        <f>AC38</f>
        <v>494.11</v>
      </c>
      <c r="J3004" s="149" t="s">
        <v>2189</v>
      </c>
      <c r="K3004" s="143">
        <f>F3004*I3004</f>
        <v>494.11</v>
      </c>
      <c r="W3004" s="4"/>
    </row>
    <row r="3005" spans="6:23" ht="42" customHeight="1">
      <c r="F3005" s="110">
        <v>1</v>
      </c>
      <c r="G3005" s="144" t="s">
        <v>2189</v>
      </c>
      <c r="H3005" s="110" t="s">
        <v>1069</v>
      </c>
      <c r="I3005" s="110">
        <f>AE28</f>
        <v>36.950000000000003</v>
      </c>
      <c r="J3005" s="149" t="s">
        <v>2189</v>
      </c>
      <c r="K3005" s="143">
        <f>F3005*I3005</f>
        <v>36.950000000000003</v>
      </c>
      <c r="W3005" s="4"/>
    </row>
    <row r="3006" spans="6:23" ht="24" customHeight="1">
      <c r="F3006" s="110"/>
      <c r="G3006" s="111"/>
      <c r="H3006" s="110"/>
      <c r="I3006" s="110"/>
      <c r="J3006" s="113"/>
      <c r="K3006" s="116">
        <f>SUM(K3004:K3005)</f>
        <v>531.05999999999995</v>
      </c>
      <c r="W3006" s="4"/>
    </row>
    <row r="3007" spans="6:23" ht="24" customHeight="1">
      <c r="W3007" s="4"/>
    </row>
    <row r="3008" spans="6:23" ht="24" customHeight="1">
      <c r="H3008" s="3" t="s">
        <v>1942</v>
      </c>
      <c r="I3008" s="27"/>
      <c r="J3008" s="4"/>
      <c r="W3008" s="4"/>
    </row>
    <row r="3009" spans="8:23" ht="24" customHeight="1">
      <c r="H3009" s="27" t="s">
        <v>6193</v>
      </c>
      <c r="I3009" s="110">
        <v>1020</v>
      </c>
      <c r="J3009" s="4" t="s">
        <v>1745</v>
      </c>
      <c r="K3009" s="430">
        <f>I3009</f>
        <v>1020</v>
      </c>
      <c r="W3009" s="4"/>
    </row>
    <row r="3010" spans="8:23" ht="32.25" customHeight="1">
      <c r="J3010" s="4"/>
      <c r="K3010" s="162"/>
      <c r="W3010" s="4"/>
    </row>
    <row r="3011" spans="8:23" ht="24" customHeight="1">
      <c r="J3011" s="4"/>
      <c r="K3011" s="162"/>
      <c r="W3011" s="4"/>
    </row>
    <row r="3012" spans="8:23" ht="24" customHeight="1">
      <c r="H3012" t="s">
        <v>6194</v>
      </c>
      <c r="I3012" s="531">
        <v>494.7</v>
      </c>
      <c r="J3012" s="4" t="s">
        <v>1745</v>
      </c>
      <c r="K3012" s="430">
        <f>I3012</f>
        <v>494.7</v>
      </c>
      <c r="W3012" s="4"/>
    </row>
    <row r="3013" spans="8:23" ht="24" customHeight="1">
      <c r="I3013" s="430"/>
      <c r="J3013" s="4"/>
      <c r="K3013" s="430"/>
      <c r="W3013" s="4"/>
    </row>
    <row r="3014" spans="8:23" ht="24" customHeight="1">
      <c r="H3014" t="s">
        <v>6195</v>
      </c>
      <c r="I3014" s="531">
        <v>398.3</v>
      </c>
      <c r="J3014" s="4" t="s">
        <v>1745</v>
      </c>
      <c r="K3014" s="430">
        <f>I3014</f>
        <v>398.3</v>
      </c>
      <c r="W3014" s="4"/>
    </row>
    <row r="3015" spans="8:23" ht="24" customHeight="1">
      <c r="J3015" s="4"/>
      <c r="K3015" s="430"/>
      <c r="W3015" s="4"/>
    </row>
    <row r="3016" spans="8:23" ht="24" customHeight="1">
      <c r="H3016" t="s">
        <v>1314</v>
      </c>
      <c r="J3016" s="4"/>
      <c r="K3016" s="162"/>
      <c r="W3016" s="4"/>
    </row>
    <row r="3017" spans="8:23" ht="24" customHeight="1">
      <c r="H3017" t="s">
        <v>6196</v>
      </c>
      <c r="I3017" s="531">
        <v>995</v>
      </c>
      <c r="J3017" s="4" t="s">
        <v>1745</v>
      </c>
      <c r="K3017" s="430">
        <f>I3017</f>
        <v>995</v>
      </c>
      <c r="W3017" s="4"/>
    </row>
    <row r="3018" spans="8:23" ht="24" customHeight="1">
      <c r="H3018" s="1" t="s">
        <v>1087</v>
      </c>
      <c r="I3018" s="165">
        <f>K2291</f>
        <v>2149.15</v>
      </c>
      <c r="J3018" s="4"/>
      <c r="K3018" s="165">
        <f>I3018</f>
        <v>2149.15</v>
      </c>
      <c r="W3018" s="4"/>
    </row>
    <row r="3019" spans="8:23" ht="24" customHeight="1">
      <c r="J3019" s="4"/>
      <c r="W3019" s="4"/>
    </row>
    <row r="3020" spans="8:23" ht="24" customHeight="1">
      <c r="J3020" s="4"/>
      <c r="W3020" s="4"/>
    </row>
    <row r="3021" spans="8:23" ht="44.25" customHeight="1">
      <c r="J3021" s="4"/>
      <c r="W3021" s="4"/>
    </row>
    <row r="3022" spans="8:23" ht="68.25" customHeight="1">
      <c r="J3022" s="4"/>
      <c r="W3022" s="4"/>
    </row>
    <row r="3023" spans="8:23" ht="24" customHeight="1">
      <c r="I3023" s="162"/>
      <c r="J3023" s="4"/>
      <c r="W3023" s="4"/>
    </row>
    <row r="3024" spans="8:23" ht="24" customHeight="1">
      <c r="J3024" s="4"/>
      <c r="W3024" s="4"/>
    </row>
    <row r="3025" spans="8:23" ht="24" customHeight="1">
      <c r="H3025" s="32"/>
      <c r="J3025" s="4"/>
      <c r="W3025" s="4"/>
    </row>
    <row r="3026" spans="8:23" ht="24" customHeight="1">
      <c r="J3026" s="4"/>
      <c r="W3026" s="4"/>
    </row>
    <row r="3027" spans="8:23" ht="24" customHeight="1">
      <c r="H3027" s="91"/>
      <c r="I3027" s="36"/>
      <c r="J3027" s="39"/>
      <c r="K3027" s="36"/>
      <c r="W3027" s="4"/>
    </row>
    <row r="3028" spans="8:23" ht="24" customHeight="1">
      <c r="W3028" s="4"/>
    </row>
    <row r="3029" spans="8:23" ht="24" customHeight="1">
      <c r="W3029" s="4"/>
    </row>
    <row r="3030" spans="8:23" ht="24" customHeight="1">
      <c r="H3030" t="s">
        <v>1028</v>
      </c>
      <c r="W3030" s="4"/>
    </row>
    <row r="3031" spans="8:23" ht="24" customHeight="1">
      <c r="H3031" t="s">
        <v>1029</v>
      </c>
      <c r="J3031" s="10" t="s">
        <v>1422</v>
      </c>
      <c r="K3031" s="527">
        <v>130</v>
      </c>
      <c r="W3031" s="4"/>
    </row>
    <row r="3032" spans="8:23" ht="24" customHeight="1">
      <c r="K3032" s="437"/>
      <c r="W3032" s="4"/>
    </row>
    <row r="3033" spans="8:23" ht="24" customHeight="1">
      <c r="H3033" t="s">
        <v>1030</v>
      </c>
      <c r="J3033" s="10" t="s">
        <v>1422</v>
      </c>
      <c r="K3033" s="527">
        <v>170</v>
      </c>
      <c r="W3033" s="4"/>
    </row>
    <row r="3034" spans="8:23" ht="24" customHeight="1">
      <c r="K3034" s="437"/>
      <c r="W3034" s="4"/>
    </row>
    <row r="3035" spans="8:23" ht="24" customHeight="1">
      <c r="K3035" s="437"/>
      <c r="W3035" s="4"/>
    </row>
    <row r="3036" spans="8:23" ht="24" customHeight="1">
      <c r="H3036" s="1" t="s">
        <v>1281</v>
      </c>
      <c r="J3036" s="10" t="s">
        <v>1422</v>
      </c>
      <c r="K3036" s="528">
        <v>443</v>
      </c>
      <c r="W3036" s="4"/>
    </row>
    <row r="3037" spans="8:23" ht="24" customHeight="1">
      <c r="K3037" s="437"/>
      <c r="W3037" s="4"/>
    </row>
    <row r="3038" spans="8:23" ht="24" customHeight="1">
      <c r="H3038" s="22" t="s">
        <v>202</v>
      </c>
      <c r="J3038" s="10" t="s">
        <v>1422</v>
      </c>
      <c r="K3038" s="438">
        <f>[3]Elec.Data!K936</f>
        <v>1552.7</v>
      </c>
      <c r="W3038" s="4"/>
    </row>
    <row r="3039" spans="8:23" ht="45" customHeight="1">
      <c r="W3039" s="4"/>
    </row>
    <row r="3040" spans="8:23" ht="24" customHeight="1">
      <c r="W3040" s="4"/>
    </row>
    <row r="3041" spans="6:23" ht="41.25" customHeight="1">
      <c r="H3041" t="s">
        <v>1314</v>
      </c>
      <c r="J3041" s="10" t="s">
        <v>1422</v>
      </c>
      <c r="K3041" s="162">
        <f>K3017</f>
        <v>995</v>
      </c>
      <c r="W3041" s="4"/>
    </row>
    <row r="3042" spans="6:23" ht="24" customHeight="1">
      <c r="H3042" t="s">
        <v>1315</v>
      </c>
      <c r="W3042" s="4"/>
    </row>
    <row r="3043" spans="6:23" ht="24" customHeight="1">
      <c r="W3043" s="4"/>
    </row>
    <row r="3044" spans="6:23" ht="24" customHeight="1">
      <c r="F3044">
        <v>0.5</v>
      </c>
      <c r="H3044" t="s">
        <v>1901</v>
      </c>
      <c r="J3044" s="10">
        <f>C15</f>
        <v>821</v>
      </c>
      <c r="K3044">
        <f>J3044*F3044</f>
        <v>410.5</v>
      </c>
      <c r="W3044" s="4"/>
    </row>
    <row r="3045" spans="6:23" ht="24" customHeight="1">
      <c r="F3045">
        <v>0.5</v>
      </c>
      <c r="H3045" t="s">
        <v>352</v>
      </c>
      <c r="J3045" s="10">
        <f>C12</f>
        <v>618</v>
      </c>
      <c r="K3045">
        <f>J3045*F3045</f>
        <v>309</v>
      </c>
      <c r="W3045" s="4"/>
    </row>
    <row r="3046" spans="6:23" ht="24" customHeight="1">
      <c r="I3046" s="1629" t="s">
        <v>1082</v>
      </c>
      <c r="J3046" s="1629"/>
      <c r="K3046" s="36">
        <f>SUM(K3041:K3045)</f>
        <v>1714.5</v>
      </c>
      <c r="W3046" s="4"/>
    </row>
    <row r="3047" spans="6:23" ht="24" customHeight="1">
      <c r="W3047" s="4"/>
    </row>
    <row r="3048" spans="6:23" ht="24" customHeight="1">
      <c r="W3048" s="4"/>
    </row>
    <row r="3049" spans="6:23" ht="24" customHeight="1">
      <c r="F3049" s="117" t="s">
        <v>573</v>
      </c>
      <c r="G3049" s="118" t="s">
        <v>2289</v>
      </c>
      <c r="H3049" s="119" t="s">
        <v>1801</v>
      </c>
      <c r="I3049" s="110"/>
      <c r="J3049" s="113"/>
      <c r="K3049" s="110"/>
      <c r="W3049" s="4"/>
    </row>
    <row r="3050" spans="6:23" ht="24" customHeight="1">
      <c r="F3050" s="110"/>
      <c r="G3050" s="111"/>
      <c r="H3050" s="119" t="s">
        <v>259</v>
      </c>
      <c r="I3050" s="110"/>
      <c r="J3050" s="113"/>
      <c r="K3050" s="110"/>
      <c r="W3050" s="4"/>
    </row>
    <row r="3051" spans="6:23" ht="24" customHeight="1">
      <c r="F3051" s="110"/>
      <c r="G3051" s="111"/>
      <c r="H3051" s="119" t="s">
        <v>1437</v>
      </c>
      <c r="I3051" s="110"/>
      <c r="J3051" s="113"/>
      <c r="K3051" s="110"/>
      <c r="W3051" s="4"/>
    </row>
    <row r="3052" spans="6:23" ht="24" customHeight="1">
      <c r="F3052" s="110"/>
      <c r="G3052" s="111"/>
      <c r="H3052" s="120" t="s">
        <v>1614</v>
      </c>
      <c r="I3052" s="110"/>
      <c r="J3052" s="113"/>
      <c r="K3052" s="110"/>
      <c r="W3052" s="4"/>
    </row>
    <row r="3053" spans="6:23" ht="24" customHeight="1">
      <c r="F3053" s="110"/>
      <c r="G3053" s="111"/>
      <c r="H3053" s="119" t="s">
        <v>772</v>
      </c>
      <c r="I3053" s="110"/>
      <c r="J3053" s="113"/>
      <c r="K3053" s="110"/>
      <c r="W3053" s="4"/>
    </row>
    <row r="3054" spans="6:23" ht="24" customHeight="1">
      <c r="F3054" s="110"/>
      <c r="G3054" s="111"/>
      <c r="H3054" s="110"/>
      <c r="I3054" s="110"/>
      <c r="J3054" s="113"/>
      <c r="K3054" s="110"/>
      <c r="W3054" s="4"/>
    </row>
    <row r="3055" spans="6:23" ht="24" customHeight="1">
      <c r="F3055" s="136">
        <v>2.2275</v>
      </c>
      <c r="G3055" s="118" t="s">
        <v>620</v>
      </c>
      <c r="H3055" s="126" t="s">
        <v>755</v>
      </c>
      <c r="I3055" s="110">
        <f>I2834</f>
        <v>2180</v>
      </c>
      <c r="J3055" s="117" t="s">
        <v>620</v>
      </c>
      <c r="K3055" s="110">
        <f>F3056*I3055</f>
        <v>4855.95</v>
      </c>
      <c r="W3055" s="4"/>
    </row>
    <row r="3056" spans="6:23" ht="38.25" customHeight="1">
      <c r="F3056" s="132">
        <f>F3055</f>
        <v>2.2275</v>
      </c>
      <c r="G3056" s="118" t="s">
        <v>620</v>
      </c>
      <c r="H3056" s="497" t="s">
        <v>452</v>
      </c>
      <c r="I3056" s="124">
        <f>I2867</f>
        <v>344.3</v>
      </c>
      <c r="J3056" s="117" t="s">
        <v>620</v>
      </c>
      <c r="K3056" s="121">
        <f t="shared" ref="K3056:K3062" si="289">(F3056*I3056)</f>
        <v>766.93</v>
      </c>
      <c r="M3056" s="117" t="s">
        <v>573</v>
      </c>
      <c r="N3056" s="118" t="s">
        <v>2289</v>
      </c>
      <c r="O3056" s="119" t="s">
        <v>1801</v>
      </c>
      <c r="P3056" s="110"/>
      <c r="Q3056" s="113"/>
      <c r="R3056" s="110"/>
      <c r="W3056" s="4"/>
    </row>
    <row r="3057" spans="6:23" ht="24" customHeight="1">
      <c r="F3057" s="121">
        <v>4</v>
      </c>
      <c r="G3057" s="118" t="s">
        <v>784</v>
      </c>
      <c r="H3057" s="119" t="s">
        <v>1488</v>
      </c>
      <c r="I3057" s="163">
        <f t="shared" ref="I3057:I3062" si="290">I2972</f>
        <v>57.65</v>
      </c>
      <c r="J3057" s="117" t="s">
        <v>883</v>
      </c>
      <c r="K3057" s="121">
        <f t="shared" si="289"/>
        <v>230.6</v>
      </c>
      <c r="M3057" s="110"/>
      <c r="N3057" s="111"/>
      <c r="O3057" s="119" t="s">
        <v>259</v>
      </c>
      <c r="P3057" s="110"/>
      <c r="Q3057" s="113"/>
      <c r="R3057" s="110"/>
      <c r="W3057" s="4"/>
    </row>
    <row r="3058" spans="6:23" ht="24" customHeight="1">
      <c r="F3058" s="121">
        <v>6</v>
      </c>
      <c r="G3058" s="118" t="s">
        <v>883</v>
      </c>
      <c r="H3058" s="119" t="s">
        <v>1489</v>
      </c>
      <c r="I3058" s="163">
        <f t="shared" si="290"/>
        <v>89.6</v>
      </c>
      <c r="J3058" s="117" t="s">
        <v>883</v>
      </c>
      <c r="K3058" s="121">
        <f t="shared" si="289"/>
        <v>537.6</v>
      </c>
      <c r="M3058" s="110"/>
      <c r="N3058" s="111"/>
      <c r="O3058" s="119" t="s">
        <v>84</v>
      </c>
      <c r="P3058" s="110"/>
      <c r="Q3058" s="113"/>
      <c r="R3058" s="110"/>
      <c r="W3058" s="4"/>
    </row>
    <row r="3059" spans="6:23" ht="24" customHeight="1">
      <c r="F3059" s="121">
        <v>4</v>
      </c>
      <c r="G3059" s="118" t="s">
        <v>883</v>
      </c>
      <c r="H3059" s="119" t="s">
        <v>1490</v>
      </c>
      <c r="I3059" s="163">
        <f t="shared" si="290"/>
        <v>64.8</v>
      </c>
      <c r="J3059" s="117" t="s">
        <v>883</v>
      </c>
      <c r="K3059" s="121">
        <f t="shared" si="289"/>
        <v>259.2</v>
      </c>
      <c r="M3059" s="110"/>
      <c r="N3059" s="111"/>
      <c r="O3059" s="120" t="s">
        <v>1614</v>
      </c>
      <c r="P3059" s="110"/>
      <c r="Q3059" s="113"/>
      <c r="R3059" s="110"/>
      <c r="W3059" s="4"/>
    </row>
    <row r="3060" spans="6:23" ht="24" customHeight="1">
      <c r="F3060" s="121">
        <v>1</v>
      </c>
      <c r="G3060" s="118" t="s">
        <v>883</v>
      </c>
      <c r="H3060" s="119" t="s">
        <v>1491</v>
      </c>
      <c r="I3060" s="163">
        <f t="shared" si="290"/>
        <v>181</v>
      </c>
      <c r="J3060" s="117" t="s">
        <v>883</v>
      </c>
      <c r="K3060" s="121">
        <f t="shared" si="289"/>
        <v>181</v>
      </c>
      <c r="M3060" s="110"/>
      <c r="N3060" s="111"/>
      <c r="O3060" s="119" t="s">
        <v>368</v>
      </c>
      <c r="P3060" s="110"/>
      <c r="Q3060" s="113"/>
      <c r="R3060" s="110"/>
      <c r="W3060" s="4"/>
    </row>
    <row r="3061" spans="6:23" ht="24" customHeight="1">
      <c r="F3061" s="121">
        <v>2</v>
      </c>
      <c r="G3061" s="118" t="s">
        <v>883</v>
      </c>
      <c r="H3061" s="119" t="s">
        <v>1492</v>
      </c>
      <c r="I3061" s="163">
        <f t="shared" si="290"/>
        <v>7.3</v>
      </c>
      <c r="J3061" s="117" t="s">
        <v>883</v>
      </c>
      <c r="K3061" s="121">
        <f t="shared" si="289"/>
        <v>14.6</v>
      </c>
      <c r="M3061" s="110"/>
      <c r="N3061" s="111"/>
      <c r="O3061" s="110"/>
      <c r="P3061" s="110"/>
      <c r="Q3061" s="113"/>
      <c r="R3061" s="110"/>
      <c r="W3061" s="4"/>
    </row>
    <row r="3062" spans="6:23" ht="24" customHeight="1">
      <c r="F3062" s="121">
        <v>2</v>
      </c>
      <c r="G3062" s="118" t="s">
        <v>883</v>
      </c>
      <c r="H3062" s="119" t="s">
        <v>2017</v>
      </c>
      <c r="I3062" s="163">
        <f t="shared" si="290"/>
        <v>49.55</v>
      </c>
      <c r="J3062" s="117" t="s">
        <v>883</v>
      </c>
      <c r="K3062" s="121">
        <f t="shared" si="289"/>
        <v>99.1</v>
      </c>
      <c r="M3062" s="129">
        <v>3.29</v>
      </c>
      <c r="N3062" s="118" t="s">
        <v>620</v>
      </c>
      <c r="O3062" s="126" t="s">
        <v>755</v>
      </c>
      <c r="P3062" s="110">
        <f>I3055</f>
        <v>2180</v>
      </c>
      <c r="Q3062" s="117" t="s">
        <v>620</v>
      </c>
      <c r="R3062" s="110">
        <f>M3063*P3062</f>
        <v>7172.2</v>
      </c>
      <c r="W3062" s="4"/>
    </row>
    <row r="3063" spans="6:23" ht="33.75" customHeight="1">
      <c r="F3063" s="110"/>
      <c r="G3063" s="111"/>
      <c r="H3063" s="110"/>
      <c r="I3063" s="110"/>
      <c r="J3063" s="113"/>
      <c r="K3063" s="124">
        <v>0.2</v>
      </c>
      <c r="M3063" s="133">
        <v>3.29</v>
      </c>
      <c r="N3063" s="118" t="s">
        <v>620</v>
      </c>
      <c r="O3063" s="119" t="s">
        <v>452</v>
      </c>
      <c r="P3063" s="110">
        <f t="shared" ref="P3063:P3069" si="291">I3056</f>
        <v>344.3</v>
      </c>
      <c r="Q3063" s="117" t="s">
        <v>620</v>
      </c>
      <c r="R3063" s="121">
        <f t="shared" ref="R3063:R3069" si="292">(M3063*P3063)</f>
        <v>1132.75</v>
      </c>
      <c r="W3063" s="4"/>
    </row>
    <row r="3064" spans="6:23" ht="33.75" customHeight="1">
      <c r="F3064" s="110"/>
      <c r="G3064" s="111"/>
      <c r="H3064" s="119" t="s">
        <v>773</v>
      </c>
      <c r="I3064" s="110"/>
      <c r="J3064" s="113"/>
      <c r="K3064" s="121">
        <f>SUM(K3055:K3063)</f>
        <v>6945.18</v>
      </c>
      <c r="M3064" s="121">
        <v>4</v>
      </c>
      <c r="N3064" s="118" t="s">
        <v>784</v>
      </c>
      <c r="O3064" s="119" t="s">
        <v>1488</v>
      </c>
      <c r="P3064" s="110">
        <f t="shared" si="291"/>
        <v>57.65</v>
      </c>
      <c r="Q3064" s="117" t="s">
        <v>883</v>
      </c>
      <c r="R3064" s="121">
        <f t="shared" si="292"/>
        <v>230.6</v>
      </c>
      <c r="W3064" s="4"/>
    </row>
    <row r="3065" spans="6:23" ht="24" customHeight="1">
      <c r="F3065" s="110"/>
      <c r="G3065" s="111"/>
      <c r="H3065" s="110"/>
      <c r="I3065" s="110"/>
      <c r="J3065" s="113"/>
      <c r="K3065" s="120" t="s">
        <v>1614</v>
      </c>
      <c r="M3065" s="121">
        <v>6</v>
      </c>
      <c r="N3065" s="118" t="s">
        <v>883</v>
      </c>
      <c r="O3065" s="119" t="s">
        <v>1489</v>
      </c>
      <c r="P3065" s="110">
        <f t="shared" si="291"/>
        <v>89.6</v>
      </c>
      <c r="Q3065" s="117" t="s">
        <v>883</v>
      </c>
      <c r="R3065" s="121">
        <f t="shared" si="292"/>
        <v>537.6</v>
      </c>
      <c r="W3065" s="4"/>
    </row>
    <row r="3066" spans="6:23" ht="24" customHeight="1">
      <c r="F3066" s="110"/>
      <c r="G3066" s="111"/>
      <c r="H3066" s="119" t="s">
        <v>561</v>
      </c>
      <c r="I3066" s="110"/>
      <c r="J3066" s="113"/>
      <c r="K3066" s="121">
        <f>K3064/F3056</f>
        <v>3117.93</v>
      </c>
      <c r="M3066" s="121">
        <v>4</v>
      </c>
      <c r="N3066" s="118" t="s">
        <v>883</v>
      </c>
      <c r="O3066" s="119" t="s">
        <v>1490</v>
      </c>
      <c r="P3066" s="110">
        <f t="shared" si="291"/>
        <v>64.8</v>
      </c>
      <c r="Q3066" s="117" t="s">
        <v>883</v>
      </c>
      <c r="R3066" s="121">
        <f t="shared" si="292"/>
        <v>259.2</v>
      </c>
      <c r="W3066" s="4"/>
    </row>
    <row r="3067" spans="6:23" ht="24" customHeight="1">
      <c r="M3067" s="121">
        <v>1</v>
      </c>
      <c r="N3067" s="118" t="s">
        <v>883</v>
      </c>
      <c r="O3067" s="119" t="s">
        <v>1491</v>
      </c>
      <c r="P3067" s="110">
        <f t="shared" si="291"/>
        <v>181</v>
      </c>
      <c r="Q3067" s="117" t="s">
        <v>883</v>
      </c>
      <c r="R3067" s="121">
        <f t="shared" si="292"/>
        <v>181</v>
      </c>
      <c r="W3067" s="4"/>
    </row>
    <row r="3068" spans="6:23" ht="24" customHeight="1">
      <c r="F3068" s="117" t="s">
        <v>573</v>
      </c>
      <c r="G3068" s="118" t="s">
        <v>2289</v>
      </c>
      <c r="H3068" s="119" t="s">
        <v>1801</v>
      </c>
      <c r="I3068" s="110"/>
      <c r="J3068" s="113"/>
      <c r="K3068" s="110"/>
      <c r="M3068" s="121">
        <v>2</v>
      </c>
      <c r="N3068" s="118" t="s">
        <v>883</v>
      </c>
      <c r="O3068" s="119" t="s">
        <v>1492</v>
      </c>
      <c r="P3068" s="110">
        <f t="shared" si="291"/>
        <v>7.3</v>
      </c>
      <c r="Q3068" s="117" t="s">
        <v>883</v>
      </c>
      <c r="R3068" s="121">
        <f t="shared" si="292"/>
        <v>14.6</v>
      </c>
      <c r="W3068" s="4"/>
    </row>
    <row r="3069" spans="6:23" ht="24" customHeight="1">
      <c r="F3069" s="110"/>
      <c r="G3069" s="111"/>
      <c r="H3069" s="119" t="s">
        <v>259</v>
      </c>
      <c r="I3069" s="110"/>
      <c r="J3069" s="113"/>
      <c r="K3069" s="110"/>
      <c r="M3069" s="121">
        <v>2</v>
      </c>
      <c r="N3069" s="118" t="s">
        <v>883</v>
      </c>
      <c r="O3069" s="119" t="s">
        <v>2017</v>
      </c>
      <c r="P3069" s="110">
        <f t="shared" si="291"/>
        <v>49.55</v>
      </c>
      <c r="Q3069" s="117" t="s">
        <v>883</v>
      </c>
      <c r="R3069" s="121">
        <f t="shared" si="292"/>
        <v>99.1</v>
      </c>
      <c r="W3069" s="4"/>
    </row>
    <row r="3070" spans="6:23" ht="24" customHeight="1">
      <c r="F3070" s="110"/>
      <c r="G3070" s="111"/>
      <c r="H3070" s="119" t="s">
        <v>1961</v>
      </c>
      <c r="I3070" s="110"/>
      <c r="J3070" s="113"/>
      <c r="K3070" s="110"/>
      <c r="M3070" s="110"/>
      <c r="N3070" s="111"/>
      <c r="O3070" s="110"/>
      <c r="P3070" s="110"/>
      <c r="Q3070" s="113"/>
      <c r="R3070" s="120" t="s">
        <v>1614</v>
      </c>
      <c r="W3070" s="4"/>
    </row>
    <row r="3071" spans="6:23" ht="24" customHeight="1">
      <c r="F3071" s="110"/>
      <c r="G3071" s="111"/>
      <c r="H3071" s="120" t="s">
        <v>1614</v>
      </c>
      <c r="I3071" s="110"/>
      <c r="J3071" s="113"/>
      <c r="K3071" s="110"/>
      <c r="M3071" s="110"/>
      <c r="N3071" s="111"/>
      <c r="O3071" s="119" t="s">
        <v>369</v>
      </c>
      <c r="P3071" s="110"/>
      <c r="Q3071" s="113"/>
      <c r="R3071" s="121">
        <f>SUM(R3062:R3070)+0.5</f>
        <v>9627.5499999999993</v>
      </c>
      <c r="W3071" s="4"/>
    </row>
    <row r="3072" spans="6:23" ht="24" customHeight="1">
      <c r="F3072" s="110"/>
      <c r="G3072" s="111"/>
      <c r="H3072" s="119" t="s">
        <v>105</v>
      </c>
      <c r="I3072" s="110"/>
      <c r="J3072" s="113"/>
      <c r="K3072" s="110"/>
      <c r="M3072" s="110"/>
      <c r="N3072" s="111"/>
      <c r="O3072" s="110"/>
      <c r="P3072" s="110"/>
      <c r="Q3072" s="113"/>
      <c r="R3072" s="120" t="s">
        <v>1614</v>
      </c>
      <c r="W3072" s="4"/>
    </row>
    <row r="3073" spans="6:23" ht="24" customHeight="1">
      <c r="F3073" s="110"/>
      <c r="G3073" s="111"/>
      <c r="H3073" s="110"/>
      <c r="I3073" s="110"/>
      <c r="J3073" s="113"/>
      <c r="K3073" s="110"/>
      <c r="M3073" s="110"/>
      <c r="N3073" s="111"/>
      <c r="O3073" s="119" t="s">
        <v>561</v>
      </c>
      <c r="P3073" s="110"/>
      <c r="Q3073" s="113"/>
      <c r="R3073" s="121">
        <f>R3071/M3062</f>
        <v>2926.31</v>
      </c>
      <c r="W3073" s="4"/>
    </row>
    <row r="3074" spans="6:23" ht="24" customHeight="1">
      <c r="F3074" s="129">
        <v>2.87</v>
      </c>
      <c r="G3074" s="118" t="s">
        <v>620</v>
      </c>
      <c r="H3074" s="126" t="s">
        <v>755</v>
      </c>
      <c r="I3074" s="163">
        <f>I3055</f>
        <v>2180</v>
      </c>
      <c r="J3074" s="117" t="s">
        <v>620</v>
      </c>
      <c r="K3074" s="110">
        <f>F3075*I3074</f>
        <v>6256.6</v>
      </c>
      <c r="N3074" s="3"/>
      <c r="Q3074" s="10"/>
      <c r="W3074" s="4"/>
    </row>
    <row r="3075" spans="6:23" ht="24" customHeight="1">
      <c r="F3075" s="133">
        <f>F3074</f>
        <v>2.87</v>
      </c>
      <c r="G3075" s="118" t="s">
        <v>620</v>
      </c>
      <c r="H3075" s="497" t="s">
        <v>452</v>
      </c>
      <c r="I3075" s="124">
        <f t="shared" ref="I3075:I3081" si="293">I3056</f>
        <v>344.3</v>
      </c>
      <c r="J3075" s="117" t="s">
        <v>620</v>
      </c>
      <c r="K3075" s="121">
        <f t="shared" ref="K3075:K3081" si="294">(F3075*I3075)</f>
        <v>988.14</v>
      </c>
      <c r="W3075" s="4"/>
    </row>
    <row r="3076" spans="6:23" ht="24" customHeight="1">
      <c r="F3076" s="121">
        <v>4</v>
      </c>
      <c r="G3076" s="118" t="s">
        <v>784</v>
      </c>
      <c r="H3076" s="119" t="s">
        <v>1488</v>
      </c>
      <c r="I3076" s="163">
        <f t="shared" si="293"/>
        <v>57.65</v>
      </c>
      <c r="J3076" s="117" t="s">
        <v>883</v>
      </c>
      <c r="K3076" s="121">
        <f t="shared" si="294"/>
        <v>230.6</v>
      </c>
      <c r="W3076" s="4"/>
    </row>
    <row r="3077" spans="6:23" ht="24" customHeight="1">
      <c r="F3077" s="121">
        <v>6</v>
      </c>
      <c r="G3077" s="118" t="s">
        <v>883</v>
      </c>
      <c r="H3077" s="119" t="s">
        <v>1489</v>
      </c>
      <c r="I3077" s="163">
        <f t="shared" si="293"/>
        <v>89.6</v>
      </c>
      <c r="J3077" s="117" t="s">
        <v>883</v>
      </c>
      <c r="K3077" s="121">
        <f t="shared" si="294"/>
        <v>537.6</v>
      </c>
      <c r="W3077" s="4"/>
    </row>
    <row r="3078" spans="6:23" ht="24" customHeight="1">
      <c r="F3078" s="121">
        <v>4</v>
      </c>
      <c r="G3078" s="118" t="s">
        <v>883</v>
      </c>
      <c r="H3078" s="119" t="s">
        <v>1490</v>
      </c>
      <c r="I3078" s="163">
        <f t="shared" si="293"/>
        <v>64.8</v>
      </c>
      <c r="J3078" s="117" t="s">
        <v>883</v>
      </c>
      <c r="K3078" s="121">
        <f t="shared" si="294"/>
        <v>259.2</v>
      </c>
      <c r="W3078" s="4"/>
    </row>
    <row r="3079" spans="6:23" ht="24" customHeight="1">
      <c r="F3079" s="121">
        <v>1</v>
      </c>
      <c r="G3079" s="118" t="s">
        <v>883</v>
      </c>
      <c r="H3079" s="119" t="s">
        <v>1491</v>
      </c>
      <c r="I3079" s="163">
        <f t="shared" si="293"/>
        <v>181</v>
      </c>
      <c r="J3079" s="117" t="s">
        <v>883</v>
      </c>
      <c r="K3079" s="121">
        <f t="shared" si="294"/>
        <v>181</v>
      </c>
      <c r="W3079" s="4"/>
    </row>
    <row r="3080" spans="6:23" ht="24" customHeight="1">
      <c r="F3080" s="121">
        <v>2</v>
      </c>
      <c r="G3080" s="118" t="s">
        <v>883</v>
      </c>
      <c r="H3080" s="119" t="s">
        <v>1492</v>
      </c>
      <c r="I3080" s="163">
        <f t="shared" si="293"/>
        <v>7.3</v>
      </c>
      <c r="J3080" s="117" t="s">
        <v>883</v>
      </c>
      <c r="K3080" s="121">
        <f t="shared" si="294"/>
        <v>14.6</v>
      </c>
      <c r="W3080" s="4"/>
    </row>
    <row r="3081" spans="6:23" ht="24" customHeight="1">
      <c r="F3081" s="121">
        <v>2</v>
      </c>
      <c r="G3081" s="118" t="s">
        <v>883</v>
      </c>
      <c r="H3081" s="119" t="s">
        <v>2017</v>
      </c>
      <c r="I3081" s="163">
        <f t="shared" si="293"/>
        <v>49.55</v>
      </c>
      <c r="J3081" s="117" t="s">
        <v>883</v>
      </c>
      <c r="K3081" s="121">
        <f t="shared" si="294"/>
        <v>99.1</v>
      </c>
      <c r="W3081" s="4"/>
    </row>
    <row r="3082" spans="6:23" ht="24" customHeight="1">
      <c r="F3082" s="110"/>
      <c r="G3082" s="111"/>
      <c r="H3082" s="110"/>
      <c r="I3082" s="110"/>
      <c r="J3082" s="113"/>
      <c r="K3082" s="124">
        <f>1.19+0.16</f>
        <v>1.35</v>
      </c>
      <c r="W3082" s="4"/>
    </row>
    <row r="3083" spans="6:23" ht="24" customHeight="1">
      <c r="F3083" s="110"/>
      <c r="G3083" s="111"/>
      <c r="H3083" s="119" t="s">
        <v>106</v>
      </c>
      <c r="I3083" s="110"/>
      <c r="J3083" s="113"/>
      <c r="K3083" s="121">
        <f>SUM(K3074:K3082)</f>
        <v>8568.19</v>
      </c>
      <c r="W3083" s="4"/>
    </row>
    <row r="3084" spans="6:23" ht="24" customHeight="1">
      <c r="F3084" s="110"/>
      <c r="G3084" s="111"/>
      <c r="H3084" s="110"/>
      <c r="I3084" s="110"/>
      <c r="J3084" s="113"/>
      <c r="K3084" s="120" t="s">
        <v>1614</v>
      </c>
      <c r="W3084" s="4"/>
    </row>
    <row r="3085" spans="6:23" ht="24" customHeight="1">
      <c r="F3085" s="110"/>
      <c r="G3085" s="111"/>
      <c r="H3085" s="119" t="s">
        <v>561</v>
      </c>
      <c r="I3085" s="110"/>
      <c r="J3085" s="113"/>
      <c r="K3085" s="121">
        <f>K3083/F3075</f>
        <v>2985.43</v>
      </c>
      <c r="W3085" s="4"/>
    </row>
    <row r="3086" spans="6:23" ht="24" customHeight="1">
      <c r="W3086" s="4"/>
    </row>
    <row r="3087" spans="6:23" ht="24" customHeight="1">
      <c r="F3087" s="77" t="s">
        <v>895</v>
      </c>
      <c r="G3087" s="78"/>
      <c r="H3087" s="79" t="s">
        <v>1253</v>
      </c>
      <c r="I3087" s="46"/>
      <c r="J3087" s="99"/>
      <c r="K3087" s="46"/>
      <c r="W3087" s="4"/>
    </row>
    <row r="3088" spans="6:23" ht="24" customHeight="1">
      <c r="F3088" s="46"/>
      <c r="G3088" s="78"/>
      <c r="H3088" s="80" t="s">
        <v>1614</v>
      </c>
      <c r="I3088" s="80" t="s">
        <v>1614</v>
      </c>
      <c r="J3088" s="79" t="s">
        <v>1614</v>
      </c>
      <c r="K3088" s="46"/>
      <c r="W3088" s="4"/>
    </row>
    <row r="3089" spans="6:42" ht="24" customHeight="1">
      <c r="F3089" s="46"/>
      <c r="G3089" s="78"/>
      <c r="H3089" s="46"/>
      <c r="I3089" s="46"/>
      <c r="J3089" s="99"/>
      <c r="K3089" s="46"/>
      <c r="W3089" s="4"/>
    </row>
    <row r="3090" spans="6:42" ht="24" customHeight="1">
      <c r="F3090" s="46"/>
      <c r="G3090" s="78"/>
      <c r="H3090" s="79" t="s">
        <v>2035</v>
      </c>
      <c r="I3090" s="46"/>
      <c r="J3090" s="99"/>
      <c r="K3090" s="46"/>
      <c r="W3090" s="4"/>
    </row>
    <row r="3091" spans="6:42" ht="24" customHeight="1">
      <c r="F3091" s="46"/>
      <c r="G3091" s="78"/>
      <c r="H3091" s="79"/>
      <c r="I3091" s="46"/>
      <c r="J3091" s="99"/>
      <c r="K3091" s="46"/>
      <c r="W3091" s="4"/>
    </row>
    <row r="3092" spans="6:42" ht="24" customHeight="1">
      <c r="F3092" s="46"/>
      <c r="G3092" s="78"/>
      <c r="H3092" s="79" t="s">
        <v>2036</v>
      </c>
      <c r="I3092" s="46"/>
      <c r="J3092" s="99"/>
      <c r="K3092" s="46"/>
      <c r="W3092" s="4"/>
    </row>
    <row r="3093" spans="6:42" ht="24" customHeight="1">
      <c r="F3093" s="46"/>
      <c r="G3093" s="78"/>
      <c r="H3093" s="79" t="s">
        <v>459</v>
      </c>
      <c r="I3093" s="46"/>
      <c r="J3093" s="99"/>
      <c r="K3093" s="46"/>
      <c r="W3093" s="4"/>
    </row>
    <row r="3094" spans="6:42" ht="24" customHeight="1">
      <c r="F3094" s="46"/>
      <c r="G3094" s="78"/>
      <c r="H3094" s="79" t="s">
        <v>460</v>
      </c>
      <c r="I3094" s="46"/>
      <c r="J3094" s="99"/>
      <c r="K3094" s="46"/>
      <c r="S3094" s="2"/>
      <c r="T3094" s="7"/>
      <c r="U3094" s="1"/>
      <c r="W3094" s="4"/>
    </row>
    <row r="3095" spans="6:42" ht="24" customHeight="1">
      <c r="F3095" s="46"/>
      <c r="G3095" s="78"/>
      <c r="H3095" s="79" t="s">
        <v>461</v>
      </c>
      <c r="I3095" s="46"/>
      <c r="J3095" s="99"/>
      <c r="K3095" s="46"/>
      <c r="S3095"/>
      <c r="U3095" s="1"/>
      <c r="W3095" s="4"/>
    </row>
    <row r="3096" spans="6:42" ht="24" customHeight="1">
      <c r="F3096" s="46"/>
      <c r="G3096" s="78"/>
      <c r="H3096" s="79" t="s">
        <v>896</v>
      </c>
      <c r="I3096" s="46"/>
      <c r="J3096" s="79" t="s">
        <v>991</v>
      </c>
      <c r="K3096" s="82">
        <v>3.7699999999999997E-2</v>
      </c>
      <c r="S3096"/>
      <c r="T3096" s="3"/>
      <c r="U3096" s="1"/>
      <c r="W3096" s="4"/>
    </row>
    <row r="3097" spans="6:42" ht="24" customHeight="1">
      <c r="F3097" s="46"/>
      <c r="G3097" s="78"/>
      <c r="H3097" s="217" t="s">
        <v>457</v>
      </c>
      <c r="I3097" s="46"/>
      <c r="J3097" s="83" t="s">
        <v>991</v>
      </c>
      <c r="K3097" s="83" t="s">
        <v>991</v>
      </c>
      <c r="S3097"/>
      <c r="T3097" s="3"/>
      <c r="U3097" s="1"/>
      <c r="W3097" s="4"/>
    </row>
    <row r="3098" spans="6:42" ht="24" customHeight="1">
      <c r="F3098" s="46"/>
      <c r="G3098" s="78"/>
      <c r="H3098" s="79" t="s">
        <v>1863</v>
      </c>
      <c r="I3098" s="46"/>
      <c r="J3098" s="99"/>
      <c r="K3098" s="83" t="s">
        <v>991</v>
      </c>
      <c r="S3098"/>
      <c r="T3098" s="3"/>
      <c r="U3098" s="1"/>
      <c r="W3098" s="4"/>
    </row>
    <row r="3099" spans="6:42" ht="24" customHeight="1">
      <c r="F3099" s="46"/>
      <c r="G3099" s="78"/>
      <c r="H3099" s="46"/>
      <c r="I3099" s="46"/>
      <c r="J3099" s="99"/>
      <c r="K3099" s="46"/>
      <c r="S3099"/>
      <c r="T3099" s="3"/>
      <c r="U3099" s="3" t="s">
        <v>3620</v>
      </c>
      <c r="W3099" s="4"/>
    </row>
    <row r="3100" spans="6:42" ht="31.5" customHeight="1">
      <c r="F3100" s="84">
        <v>1.18E-2</v>
      </c>
      <c r="G3100" s="85" t="s">
        <v>884</v>
      </c>
      <c r="H3100" s="79" t="s">
        <v>704</v>
      </c>
      <c r="I3100" s="86">
        <f>I2662</f>
        <v>111600</v>
      </c>
      <c r="J3100" s="79" t="s">
        <v>884</v>
      </c>
      <c r="K3100" s="86">
        <f t="shared" ref="K3100:K3108" si="295">(F3100*I3100)</f>
        <v>1316.88</v>
      </c>
      <c r="S3100"/>
      <c r="T3100" s="3"/>
      <c r="U3100" s="41"/>
      <c r="W3100" s="4"/>
    </row>
    <row r="3101" spans="6:42" ht="24.75" customHeight="1">
      <c r="F3101" s="84">
        <v>3.7699999999999997E-2</v>
      </c>
      <c r="G3101" s="85" t="s">
        <v>884</v>
      </c>
      <c r="H3101" s="79" t="s">
        <v>705</v>
      </c>
      <c r="I3101" s="86">
        <f t="shared" ref="I3101:I3108" si="296">I2663</f>
        <v>99400</v>
      </c>
      <c r="J3101" s="79" t="s">
        <v>884</v>
      </c>
      <c r="K3101" s="86">
        <f t="shared" si="295"/>
        <v>3747.38</v>
      </c>
      <c r="S3101"/>
      <c r="T3101" s="3"/>
      <c r="U3101" s="1" t="s">
        <v>3621</v>
      </c>
      <c r="V3101" s="380">
        <f xml:space="preserve"> 3.08*2.1</f>
        <v>6.468</v>
      </c>
      <c r="W3101" s="4" t="s">
        <v>236</v>
      </c>
      <c r="X3101" t="s">
        <v>236</v>
      </c>
    </row>
    <row r="3102" spans="6:42" ht="36" customHeight="1">
      <c r="F3102" s="84">
        <v>1.8550000000000001E-2</v>
      </c>
      <c r="G3102" s="85" t="s">
        <v>884</v>
      </c>
      <c r="H3102" s="79" t="s">
        <v>901</v>
      </c>
      <c r="I3102" s="86">
        <f t="shared" si="296"/>
        <v>12980</v>
      </c>
      <c r="J3102" s="79" t="s">
        <v>884</v>
      </c>
      <c r="K3102" s="86">
        <f t="shared" si="295"/>
        <v>240.78</v>
      </c>
      <c r="S3102"/>
      <c r="T3102" s="542"/>
      <c r="U3102" s="541" t="s">
        <v>3915</v>
      </c>
      <c r="V3102" s="543">
        <f>4*2.05*0.075*0.0375</f>
        <v>2.3060000000000001E-2</v>
      </c>
      <c r="W3102" s="1033" t="s">
        <v>1364</v>
      </c>
      <c r="X3102" s="544"/>
      <c r="AE3102" s="36" t="s">
        <v>3736</v>
      </c>
      <c r="AP3102" s="36" t="s">
        <v>4426</v>
      </c>
    </row>
    <row r="3103" spans="6:42" ht="45" customHeight="1">
      <c r="F3103" s="84">
        <v>1.36</v>
      </c>
      <c r="G3103" s="85" t="s">
        <v>620</v>
      </c>
      <c r="H3103" s="79" t="s">
        <v>1254</v>
      </c>
      <c r="I3103" s="86">
        <f>I1055</f>
        <v>387.4</v>
      </c>
      <c r="J3103" s="79" t="s">
        <v>620</v>
      </c>
      <c r="K3103" s="86">
        <f t="shared" si="295"/>
        <v>526.86</v>
      </c>
      <c r="S3103"/>
      <c r="T3103" s="542"/>
      <c r="U3103" s="544"/>
      <c r="V3103" s="544"/>
      <c r="W3103" s="1034" t="s">
        <v>1614</v>
      </c>
      <c r="X3103" s="544"/>
      <c r="AE3103" t="s">
        <v>3288</v>
      </c>
      <c r="AP3103" t="s">
        <v>3288</v>
      </c>
    </row>
    <row r="3104" spans="6:42" ht="31.5" customHeight="1">
      <c r="F3104" s="84">
        <v>2.0499999999999998</v>
      </c>
      <c r="G3104" s="85" t="s">
        <v>620</v>
      </c>
      <c r="H3104" s="79" t="s">
        <v>1531</v>
      </c>
      <c r="I3104" s="86">
        <f t="shared" si="296"/>
        <v>1215</v>
      </c>
      <c r="J3104" s="79" t="s">
        <v>620</v>
      </c>
      <c r="K3104" s="86">
        <f t="shared" si="295"/>
        <v>2490.75</v>
      </c>
      <c r="S3104"/>
      <c r="T3104" s="542"/>
      <c r="U3104" s="541" t="s">
        <v>3916</v>
      </c>
      <c r="V3104" s="543">
        <f>2*3*0.55*0.15*0.0375</f>
        <v>1.856E-2</v>
      </c>
      <c r="W3104" s="1033" t="s">
        <v>1364</v>
      </c>
      <c r="X3104" s="544"/>
      <c r="AE3104" t="s">
        <v>3737</v>
      </c>
      <c r="AP3104" t="s">
        <v>3737</v>
      </c>
    </row>
    <row r="3105" spans="6:47" ht="31.5" customHeight="1">
      <c r="F3105" s="86">
        <v>2</v>
      </c>
      <c r="G3105" s="85" t="s">
        <v>883</v>
      </c>
      <c r="H3105" s="79" t="s">
        <v>6197</v>
      </c>
      <c r="I3105" s="532">
        <v>57</v>
      </c>
      <c r="J3105" s="79" t="s">
        <v>883</v>
      </c>
      <c r="K3105" s="86">
        <f t="shared" si="295"/>
        <v>114</v>
      </c>
      <c r="S3105"/>
      <c r="T3105" s="542"/>
      <c r="U3105" s="541" t="s">
        <v>991</v>
      </c>
      <c r="V3105" s="541" t="s">
        <v>991</v>
      </c>
      <c r="W3105" s="1033"/>
      <c r="X3105" s="545" t="s">
        <v>991</v>
      </c>
      <c r="AC3105">
        <v>0.1</v>
      </c>
      <c r="AD3105" t="s">
        <v>1456</v>
      </c>
      <c r="AE3105" t="s">
        <v>664</v>
      </c>
      <c r="AF3105">
        <f>AE17</f>
        <v>836</v>
      </c>
      <c r="AG3105" t="s">
        <v>1422</v>
      </c>
      <c r="AH3105">
        <f>AC3105*AF3105</f>
        <v>83.6</v>
      </c>
      <c r="AM3105">
        <v>0.1</v>
      </c>
      <c r="AN3105" t="s">
        <v>1456</v>
      </c>
      <c r="AP3105" t="s">
        <v>664</v>
      </c>
      <c r="AQ3105">
        <f>AF3105</f>
        <v>836</v>
      </c>
      <c r="AR3105" t="s">
        <v>1422</v>
      </c>
      <c r="AS3105">
        <f>AQ3105*AM3105</f>
        <v>83.6</v>
      </c>
    </row>
    <row r="3106" spans="6:47" ht="36" customHeight="1">
      <c r="F3106" s="86">
        <v>6</v>
      </c>
      <c r="G3106" s="85" t="s">
        <v>883</v>
      </c>
      <c r="H3106" s="79" t="s">
        <v>1366</v>
      </c>
      <c r="I3106" s="86">
        <f t="shared" si="296"/>
        <v>49.35</v>
      </c>
      <c r="J3106" s="79" t="s">
        <v>883</v>
      </c>
      <c r="K3106" s="86">
        <f t="shared" si="295"/>
        <v>296.10000000000002</v>
      </c>
      <c r="S3106"/>
      <c r="T3106" s="542"/>
      <c r="U3106" s="544"/>
      <c r="V3106" s="544"/>
      <c r="W3106" s="1034" t="s">
        <v>991</v>
      </c>
      <c r="X3106" s="541" t="s">
        <v>991</v>
      </c>
      <c r="AC3106">
        <v>0.1</v>
      </c>
      <c r="AD3106" t="s">
        <v>3738</v>
      </c>
      <c r="AE3106" t="s">
        <v>352</v>
      </c>
      <c r="AF3106">
        <f>AE11</f>
        <v>618</v>
      </c>
      <c r="AG3106" t="s">
        <v>1422</v>
      </c>
      <c r="AH3106">
        <f>AC3106*AF3106</f>
        <v>61.8</v>
      </c>
      <c r="AM3106">
        <v>0.1</v>
      </c>
      <c r="AN3106" t="s">
        <v>3738</v>
      </c>
      <c r="AP3106" t="s">
        <v>352</v>
      </c>
      <c r="AQ3106">
        <f>AF3106</f>
        <v>618</v>
      </c>
      <c r="AR3106" t="s">
        <v>1422</v>
      </c>
      <c r="AS3106">
        <f>AQ3106*AM3106</f>
        <v>61.8</v>
      </c>
    </row>
    <row r="3107" spans="6:47" ht="24.75" customHeight="1">
      <c r="F3107" s="86">
        <v>2</v>
      </c>
      <c r="G3107" s="85" t="s">
        <v>883</v>
      </c>
      <c r="H3107" s="79" t="s">
        <v>1414</v>
      </c>
      <c r="I3107" s="86">
        <f t="shared" si="296"/>
        <v>60.9</v>
      </c>
      <c r="J3107" s="79" t="s">
        <v>883</v>
      </c>
      <c r="K3107" s="86">
        <f t="shared" si="295"/>
        <v>121.8</v>
      </c>
      <c r="S3107"/>
      <c r="T3107" s="542"/>
      <c r="U3107" s="541" t="s">
        <v>2484</v>
      </c>
      <c r="V3107" s="544">
        <f>2*0.625*0.425</f>
        <v>0.53</v>
      </c>
      <c r="W3107" s="1035" t="s">
        <v>991</v>
      </c>
      <c r="X3107" s="545" t="s">
        <v>991</v>
      </c>
      <c r="AC3107">
        <v>10</v>
      </c>
      <c r="AD3107" t="s">
        <v>3739</v>
      </c>
      <c r="AE3107" t="s">
        <v>5640</v>
      </c>
      <c r="AF3107" s="430">
        <v>18.45</v>
      </c>
      <c r="AG3107" t="s">
        <v>3740</v>
      </c>
      <c r="AH3107">
        <f>(AC3107*AF3107)/100</f>
        <v>1.85</v>
      </c>
      <c r="AM3107">
        <v>10</v>
      </c>
      <c r="AN3107" t="s">
        <v>3739</v>
      </c>
      <c r="AP3107" t="s">
        <v>4533</v>
      </c>
      <c r="AQ3107" s="437">
        <f>AF3107</f>
        <v>18.45</v>
      </c>
      <c r="AR3107" t="s">
        <v>3740</v>
      </c>
      <c r="AS3107">
        <f>(AQ3107*AM3107)/100</f>
        <v>1.85</v>
      </c>
    </row>
    <row r="3108" spans="6:47" ht="29.25" customHeight="1">
      <c r="F3108" s="86">
        <v>1</v>
      </c>
      <c r="G3108" s="85" t="s">
        <v>883</v>
      </c>
      <c r="H3108" s="79" t="s">
        <v>1441</v>
      </c>
      <c r="I3108" s="695">
        <f t="shared" si="296"/>
        <v>63.2</v>
      </c>
      <c r="J3108" s="79" t="s">
        <v>883</v>
      </c>
      <c r="K3108" s="86">
        <f t="shared" si="295"/>
        <v>63.2</v>
      </c>
      <c r="S3108"/>
      <c r="T3108" s="542"/>
      <c r="U3108" s="541" t="s">
        <v>2485</v>
      </c>
      <c r="V3108" s="544">
        <f>2*0.425*1.025</f>
        <v>0.87</v>
      </c>
      <c r="W3108" s="1033"/>
      <c r="X3108" s="545">
        <v>1.26</v>
      </c>
      <c r="AC3108">
        <v>0.25</v>
      </c>
      <c r="AD3108" t="s">
        <v>1456</v>
      </c>
      <c r="AE3108" t="s">
        <v>5641</v>
      </c>
      <c r="AF3108" s="430">
        <v>3.6</v>
      </c>
      <c r="AG3108" t="s">
        <v>1422</v>
      </c>
      <c r="AH3108">
        <v>1</v>
      </c>
      <c r="AM3108">
        <v>0.25</v>
      </c>
      <c r="AN3108" t="s">
        <v>1456</v>
      </c>
      <c r="AP3108" t="s">
        <v>4534</v>
      </c>
      <c r="AQ3108" s="437">
        <f>AF3108</f>
        <v>3.6</v>
      </c>
      <c r="AR3108" t="s">
        <v>1422</v>
      </c>
      <c r="AS3108">
        <f>AQ3108*AM3108</f>
        <v>0.9</v>
      </c>
      <c r="AU3108">
        <f>3.09/0.25</f>
        <v>12.36</v>
      </c>
    </row>
    <row r="3109" spans="6:47" ht="24" customHeight="1">
      <c r="F3109" s="86">
        <v>6.55</v>
      </c>
      <c r="G3109" s="85" t="s">
        <v>620</v>
      </c>
      <c r="H3109" s="79" t="s">
        <v>1368</v>
      </c>
      <c r="I3109" s="86">
        <f>K1540</f>
        <v>225.95</v>
      </c>
      <c r="J3109" s="79" t="s">
        <v>620</v>
      </c>
      <c r="K3109" s="86">
        <f>(F3109*I3109)</f>
        <v>1479.97</v>
      </c>
      <c r="S3109"/>
      <c r="T3109" s="542"/>
      <c r="U3109" s="544"/>
      <c r="V3109" s="546">
        <f>SUM(V3107:V3108)</f>
        <v>1.4</v>
      </c>
      <c r="W3109" s="1033" t="s">
        <v>236</v>
      </c>
      <c r="X3109" s="541" t="s">
        <v>991</v>
      </c>
      <c r="AF3109" t="s">
        <v>3741</v>
      </c>
      <c r="AH3109">
        <f>SUM(AH3105:AH3108)</f>
        <v>148.25</v>
      </c>
      <c r="AQ3109" t="s">
        <v>3741</v>
      </c>
      <c r="AS3109">
        <f>SUM(AS3105:AS3108)</f>
        <v>148.15</v>
      </c>
    </row>
    <row r="3110" spans="6:47" ht="27.75" customHeight="1">
      <c r="F3110" s="46">
        <v>50</v>
      </c>
      <c r="G3110" s="78" t="s">
        <v>1456</v>
      </c>
      <c r="H3110" s="79" t="s">
        <v>1358</v>
      </c>
      <c r="I3110" s="529">
        <f>I961</f>
        <v>2.41</v>
      </c>
      <c r="J3110" s="99"/>
      <c r="K3110" s="86">
        <f>(F3110*I3110)</f>
        <v>120.5</v>
      </c>
      <c r="S3110"/>
      <c r="T3110" s="3"/>
      <c r="W3110" s="4"/>
      <c r="X3110" s="17" t="s">
        <v>991</v>
      </c>
    </row>
    <row r="3111" spans="6:47" ht="24" customHeight="1">
      <c r="F3111" s="46"/>
      <c r="G3111" s="78"/>
      <c r="H3111" s="87"/>
      <c r="I3111" s="87"/>
      <c r="J3111" s="100"/>
      <c r="K3111" s="88" t="s">
        <v>1614</v>
      </c>
      <c r="S3111"/>
      <c r="T3111" s="3"/>
      <c r="W3111" s="4"/>
      <c r="X3111" s="1" t="s">
        <v>991</v>
      </c>
      <c r="AE3111" s="454" t="s">
        <v>468</v>
      </c>
      <c r="AF3111" t="s">
        <v>3742</v>
      </c>
      <c r="AG3111" s="454" t="s">
        <v>3742</v>
      </c>
      <c r="AH3111" s="454" t="s">
        <v>3743</v>
      </c>
      <c r="AP3111" s="454" t="s">
        <v>468</v>
      </c>
      <c r="AQ3111" s="36" t="s">
        <v>3742</v>
      </c>
      <c r="AR3111" s="547" t="s">
        <v>3743</v>
      </c>
    </row>
    <row r="3112" spans="6:47" ht="26.25" customHeight="1">
      <c r="F3112" s="46"/>
      <c r="G3112" s="78"/>
      <c r="H3112" s="89" t="s">
        <v>1439</v>
      </c>
      <c r="I3112" s="87"/>
      <c r="J3112" s="100"/>
      <c r="K3112" s="90">
        <f>SUM(K3100:K3110)</f>
        <v>10518.22</v>
      </c>
      <c r="S3112" s="2" t="s">
        <v>1498</v>
      </c>
      <c r="T3112" s="7"/>
      <c r="U3112" s="33" t="s">
        <v>3627</v>
      </c>
      <c r="W3112" s="4"/>
      <c r="X3112" s="1" t="s">
        <v>991</v>
      </c>
      <c r="AE3112" s="454"/>
      <c r="AF3112" s="606">
        <v>331</v>
      </c>
      <c r="AG3112" s="606">
        <v>331</v>
      </c>
      <c r="AH3112" s="606">
        <v>283</v>
      </c>
      <c r="AP3112" s="454"/>
      <c r="AR3112" s="454"/>
      <c r="AS3112" s="454"/>
    </row>
    <row r="3113" spans="6:47" ht="24" customHeight="1">
      <c r="F3113" s="46"/>
      <c r="G3113" s="85" t="s">
        <v>991</v>
      </c>
      <c r="H3113" s="87"/>
      <c r="I3113" s="87"/>
      <c r="J3113" s="100"/>
      <c r="K3113" s="88" t="s">
        <v>1614</v>
      </c>
      <c r="S3113"/>
      <c r="T3113" s="3"/>
      <c r="U3113" s="5" t="s">
        <v>1614</v>
      </c>
      <c r="W3113" s="4"/>
      <c r="AE3113" s="454" t="s">
        <v>3744</v>
      </c>
      <c r="AF3113">
        <f>AH3109</f>
        <v>148.25</v>
      </c>
      <c r="AG3113" s="454">
        <f>AH3109</f>
        <v>148.25</v>
      </c>
      <c r="AH3113" s="454">
        <f>AH3109</f>
        <v>148.25</v>
      </c>
      <c r="AP3113" s="454" t="s">
        <v>3744</v>
      </c>
      <c r="AQ3113" s="690">
        <v>96</v>
      </c>
      <c r="AR3113" s="690">
        <v>85</v>
      </c>
      <c r="AS3113" s="690">
        <v>85</v>
      </c>
    </row>
    <row r="3114" spans="6:47" ht="24" customHeight="1">
      <c r="F3114" s="46"/>
      <c r="G3114" s="78"/>
      <c r="H3114" s="89" t="s">
        <v>561</v>
      </c>
      <c r="I3114" s="87"/>
      <c r="J3114" s="100"/>
      <c r="K3114" s="90">
        <f>K3112/2.52</f>
        <v>4173.8999999999996</v>
      </c>
      <c r="S3114" s="14">
        <v>7.0699999999999999E-2</v>
      </c>
      <c r="T3114" s="7" t="s">
        <v>884</v>
      </c>
      <c r="U3114" s="1" t="s">
        <v>3622</v>
      </c>
      <c r="V3114" s="8">
        <f>P3154</f>
        <v>99400</v>
      </c>
      <c r="W3114" s="2" t="s">
        <v>884</v>
      </c>
      <c r="X3114" s="8">
        <f>V3114*S3114</f>
        <v>7027.58</v>
      </c>
      <c r="AE3114" s="454" t="s">
        <v>1855</v>
      </c>
      <c r="AF3114">
        <f>SUM(AF3112:AF3113)</f>
        <v>479.25</v>
      </c>
      <c r="AG3114" s="454">
        <f>SUM(AG3112:AG3113)</f>
        <v>479.25</v>
      </c>
      <c r="AH3114" s="454">
        <f>SUM(AH3112:AH3113)</f>
        <v>431.25</v>
      </c>
      <c r="AP3114" s="454" t="s">
        <v>1855</v>
      </c>
      <c r="AQ3114">
        <f>AS3109</f>
        <v>148.15</v>
      </c>
      <c r="AR3114" s="454">
        <f>AS3109</f>
        <v>148.15</v>
      </c>
      <c r="AS3114" s="454"/>
    </row>
    <row r="3115" spans="6:47" ht="21" customHeight="1">
      <c r="F3115" s="46"/>
      <c r="G3115" s="78"/>
      <c r="H3115" s="87"/>
      <c r="I3115" s="87"/>
      <c r="J3115" s="100"/>
      <c r="K3115" s="88" t="s">
        <v>2090</v>
      </c>
      <c r="S3115" s="14">
        <v>3.6659999999999999</v>
      </c>
      <c r="T3115" s="7" t="s">
        <v>620</v>
      </c>
      <c r="U3115" s="1" t="s">
        <v>3623</v>
      </c>
      <c r="V3115" s="8">
        <f>I1176</f>
        <v>362.5</v>
      </c>
      <c r="W3115" s="2" t="s">
        <v>884</v>
      </c>
      <c r="X3115" s="8">
        <f t="shared" ref="X3115:X3122" si="297">V3115*S3115</f>
        <v>1328.93</v>
      </c>
      <c r="AE3115" s="454"/>
      <c r="AF3115">
        <f>ROUNDUP(AF3114,0)</f>
        <v>480</v>
      </c>
      <c r="AG3115">
        <f>ROUNDUP(AG3114,0)</f>
        <v>480</v>
      </c>
      <c r="AH3115">
        <f>ROUNDUP(AH3114,0)</f>
        <v>432</v>
      </c>
      <c r="AP3115" s="454"/>
      <c r="AQ3115" s="36">
        <f>SUM(AQ3112:AQ3114)</f>
        <v>244.15</v>
      </c>
      <c r="AR3115" s="36">
        <f>SUM(AR3112:AR3114)</f>
        <v>233.15</v>
      </c>
    </row>
    <row r="3116" spans="6:47" ht="23.25" customHeight="1">
      <c r="S3116" s="15">
        <v>5.16</v>
      </c>
      <c r="T3116" s="7" t="s">
        <v>620</v>
      </c>
      <c r="U3116" s="1" t="s">
        <v>2128</v>
      </c>
      <c r="V3116" s="8">
        <f>AE32</f>
        <v>1362</v>
      </c>
      <c r="W3116" s="2" t="s">
        <v>620</v>
      </c>
      <c r="X3116" s="8">
        <f t="shared" si="297"/>
        <v>7027.92</v>
      </c>
      <c r="AE3116" s="454"/>
      <c r="AF3116" s="454"/>
      <c r="AG3116" s="454"/>
      <c r="AH3116" s="454"/>
      <c r="AQ3116">
        <f>ROUNDUP(AQ3115,0)</f>
        <v>245</v>
      </c>
      <c r="AR3116">
        <f>ROUNDUP(AR3115,0)</f>
        <v>234</v>
      </c>
    </row>
    <row r="3117" spans="6:47" ht="39" customHeight="1">
      <c r="S3117" s="15">
        <v>22.66</v>
      </c>
      <c r="T3117" s="7" t="s">
        <v>3628</v>
      </c>
      <c r="U3117" s="1" t="s">
        <v>3624</v>
      </c>
      <c r="V3117" s="418">
        <v>15.45</v>
      </c>
      <c r="W3117" s="2" t="s">
        <v>5316</v>
      </c>
      <c r="X3117" s="8">
        <f t="shared" si="297"/>
        <v>350.1</v>
      </c>
    </row>
    <row r="3118" spans="6:47" ht="39" customHeight="1">
      <c r="H3118" s="36" t="s">
        <v>1255</v>
      </c>
      <c r="N3118" s="3"/>
      <c r="O3118" s="36" t="s">
        <v>3775</v>
      </c>
      <c r="Q3118" s="10"/>
      <c r="S3118" s="8">
        <v>15</v>
      </c>
      <c r="T3118" s="7" t="s">
        <v>883</v>
      </c>
      <c r="U3118" s="1" t="s">
        <v>1542</v>
      </c>
      <c r="V3118" s="8">
        <f>C279</f>
        <v>89.6</v>
      </c>
      <c r="W3118" s="2" t="s">
        <v>883</v>
      </c>
      <c r="X3118" s="8">
        <f t="shared" si="297"/>
        <v>1344</v>
      </c>
    </row>
    <row r="3119" spans="6:47" ht="39" customHeight="1">
      <c r="F3119">
        <v>1</v>
      </c>
      <c r="H3119" t="s">
        <v>458</v>
      </c>
      <c r="I3119" s="498">
        <v>143.97999999999999</v>
      </c>
      <c r="J3119" s="10" t="s">
        <v>1422</v>
      </c>
      <c r="K3119">
        <f>I3119</f>
        <v>143.97999999999999</v>
      </c>
      <c r="M3119">
        <v>1</v>
      </c>
      <c r="N3119" s="3"/>
      <c r="O3119" t="s">
        <v>4822</v>
      </c>
      <c r="P3119" s="430">
        <v>17.2</v>
      </c>
      <c r="Q3119" s="10" t="s">
        <v>1422</v>
      </c>
      <c r="R3119">
        <f>P3119</f>
        <v>17.2</v>
      </c>
      <c r="S3119" s="8">
        <v>10</v>
      </c>
      <c r="T3119" s="7" t="s">
        <v>883</v>
      </c>
      <c r="U3119" s="1" t="s">
        <v>3625</v>
      </c>
      <c r="V3119" s="418">
        <v>82.25</v>
      </c>
      <c r="W3119" s="2" t="s">
        <v>883</v>
      </c>
      <c r="X3119" s="8">
        <f t="shared" si="297"/>
        <v>822.5</v>
      </c>
    </row>
    <row r="3120" spans="6:47" ht="39" customHeight="1">
      <c r="F3120">
        <v>1</v>
      </c>
      <c r="H3120" s="54" t="s">
        <v>1256</v>
      </c>
      <c r="I3120" s="498">
        <v>49.2</v>
      </c>
      <c r="J3120" s="10" t="s">
        <v>1422</v>
      </c>
      <c r="K3120">
        <f>I3120</f>
        <v>49.2</v>
      </c>
      <c r="M3120">
        <v>1</v>
      </c>
      <c r="N3120" s="3"/>
      <c r="O3120" t="s">
        <v>4821</v>
      </c>
      <c r="P3120" s="430">
        <v>8.5</v>
      </c>
      <c r="Q3120" s="10" t="s">
        <v>1422</v>
      </c>
      <c r="R3120">
        <f>P3120</f>
        <v>8.5</v>
      </c>
      <c r="S3120" s="8">
        <v>5</v>
      </c>
      <c r="T3120" s="7" t="s">
        <v>883</v>
      </c>
      <c r="U3120" s="1" t="s">
        <v>3626</v>
      </c>
      <c r="V3120" s="8">
        <f>P3161</f>
        <v>57.65</v>
      </c>
      <c r="W3120" s="2" t="s">
        <v>883</v>
      </c>
      <c r="X3120" s="8">
        <f t="shared" si="297"/>
        <v>288.25</v>
      </c>
    </row>
    <row r="3121" spans="6:24" ht="39" customHeight="1">
      <c r="F3121" s="50">
        <v>0.125</v>
      </c>
      <c r="H3121" s="54" t="s">
        <v>1257</v>
      </c>
      <c r="I3121">
        <f>C15</f>
        <v>821</v>
      </c>
      <c r="J3121" s="10" t="s">
        <v>1422</v>
      </c>
      <c r="K3121">
        <f>F3121*I3121</f>
        <v>102.63</v>
      </c>
      <c r="M3121" s="50">
        <v>0.125</v>
      </c>
      <c r="N3121" s="3"/>
      <c r="O3121" s="54" t="s">
        <v>1257</v>
      </c>
      <c r="P3121" s="437">
        <f>I3121</f>
        <v>821</v>
      </c>
      <c r="Q3121" s="10" t="s">
        <v>1422</v>
      </c>
      <c r="R3121">
        <f>M3121*P3121</f>
        <v>102.63</v>
      </c>
      <c r="S3121" s="8">
        <v>5</v>
      </c>
      <c r="T3121" s="7" t="s">
        <v>883</v>
      </c>
      <c r="U3121" s="1" t="s">
        <v>2015</v>
      </c>
      <c r="V3121" s="8">
        <f>P3160</f>
        <v>7.3</v>
      </c>
      <c r="W3121" s="2" t="s">
        <v>883</v>
      </c>
      <c r="X3121" s="8">
        <f t="shared" si="297"/>
        <v>36.5</v>
      </c>
    </row>
    <row r="3122" spans="6:24" ht="39" customHeight="1">
      <c r="F3122" s="50"/>
      <c r="H3122" s="54" t="s">
        <v>2309</v>
      </c>
      <c r="K3122">
        <v>2.11</v>
      </c>
      <c r="M3122" s="50"/>
      <c r="N3122" s="3"/>
      <c r="O3122" s="54" t="s">
        <v>2309</v>
      </c>
      <c r="Q3122" s="10"/>
      <c r="R3122">
        <v>4.37</v>
      </c>
      <c r="S3122" s="8">
        <v>10</v>
      </c>
      <c r="T3122" s="7" t="s">
        <v>883</v>
      </c>
      <c r="U3122" s="1" t="s">
        <v>1359</v>
      </c>
      <c r="V3122" s="8">
        <f>I3110</f>
        <v>2.41</v>
      </c>
      <c r="W3122" s="2" t="s">
        <v>883</v>
      </c>
      <c r="X3122" s="8">
        <f t="shared" si="297"/>
        <v>24.1</v>
      </c>
    </row>
    <row r="3123" spans="6:24" ht="39" customHeight="1">
      <c r="H3123" s="91" t="s">
        <v>522</v>
      </c>
      <c r="I3123" s="36"/>
      <c r="J3123" s="98"/>
      <c r="K3123" s="36">
        <f>SUM(K3119:K3122)</f>
        <v>297.92</v>
      </c>
      <c r="N3123" s="3"/>
      <c r="O3123" s="54" t="s">
        <v>2309</v>
      </c>
      <c r="P3123" s="36"/>
      <c r="Q3123" s="98"/>
      <c r="R3123" s="36">
        <f>SUM(R3119:R3122)</f>
        <v>132.69999999999999</v>
      </c>
      <c r="S3123" s="8"/>
      <c r="T3123" s="7">
        <f>R3123-90</f>
        <v>42.7</v>
      </c>
      <c r="U3123" s="1"/>
      <c r="V3123" s="8"/>
      <c r="W3123" s="2" t="s">
        <v>883</v>
      </c>
      <c r="X3123" s="5" t="s">
        <v>1614</v>
      </c>
    </row>
    <row r="3124" spans="6:24" ht="24" customHeight="1">
      <c r="R3124">
        <f>R3123-87</f>
        <v>45.7</v>
      </c>
      <c r="S3124" s="8"/>
      <c r="T3124" s="3"/>
      <c r="U3124" s="2" t="s">
        <v>3629</v>
      </c>
      <c r="W3124" s="4"/>
      <c r="X3124" s="8">
        <f>SUM(X3114:X3122)</f>
        <v>18249.88</v>
      </c>
    </row>
    <row r="3125" spans="6:24" ht="24" customHeight="1">
      <c r="S3125"/>
      <c r="T3125" s="3"/>
      <c r="W3125" s="4"/>
      <c r="X3125" s="5" t="s">
        <v>1614</v>
      </c>
    </row>
    <row r="3126" spans="6:24" ht="24" customHeight="1">
      <c r="F3126" s="2" t="s">
        <v>467</v>
      </c>
      <c r="G3126" s="7" t="s">
        <v>2289</v>
      </c>
      <c r="H3126" s="1" t="s">
        <v>2215</v>
      </c>
      <c r="S3126"/>
      <c r="T3126" s="7" t="s">
        <v>991</v>
      </c>
      <c r="U3126" s="58" t="s">
        <v>561</v>
      </c>
      <c r="W3126" s="4"/>
      <c r="X3126" s="38">
        <f>X3124/S3116</f>
        <v>3536.8</v>
      </c>
    </row>
    <row r="3127" spans="6:24" ht="24" customHeight="1">
      <c r="H3127" s="1" t="s">
        <v>2217</v>
      </c>
      <c r="S3127"/>
      <c r="T3127" s="3"/>
      <c r="W3127" s="4"/>
      <c r="X3127" s="5" t="s">
        <v>2090</v>
      </c>
    </row>
    <row r="3128" spans="6:24" ht="24" customHeight="1">
      <c r="H3128" s="1" t="s">
        <v>2218</v>
      </c>
      <c r="S3128"/>
      <c r="T3128" s="3"/>
      <c r="W3128" s="4"/>
    </row>
    <row r="3129" spans="6:24" ht="24" customHeight="1">
      <c r="H3129" s="1" t="s">
        <v>2219</v>
      </c>
      <c r="S3129" s="2"/>
      <c r="T3129" s="7"/>
      <c r="U3129" s="1" t="s">
        <v>3630</v>
      </c>
      <c r="W3129" s="4"/>
      <c r="X3129" s="1" t="s">
        <v>991</v>
      </c>
    </row>
    <row r="3130" spans="6:24" ht="24" customHeight="1">
      <c r="H3130" s="1" t="s">
        <v>2220</v>
      </c>
      <c r="S3130"/>
      <c r="T3130" s="3"/>
      <c r="U3130" s="5" t="s">
        <v>1614</v>
      </c>
      <c r="W3130" s="4"/>
    </row>
    <row r="3131" spans="6:24" ht="24" customHeight="1">
      <c r="H3131" s="1" t="s">
        <v>2221</v>
      </c>
      <c r="S3131" s="14">
        <v>2.7400000000000001E-2</v>
      </c>
      <c r="T3131" s="7" t="s">
        <v>884</v>
      </c>
      <c r="U3131" s="1" t="s">
        <v>3622</v>
      </c>
      <c r="V3131" s="8">
        <f>V3114</f>
        <v>99400</v>
      </c>
      <c r="W3131" s="2" t="s">
        <v>884</v>
      </c>
      <c r="X3131" s="8">
        <f>V3131*S3131</f>
        <v>2723.56</v>
      </c>
    </row>
    <row r="3132" spans="6:24" ht="24" customHeight="1">
      <c r="H3132" s="5" t="s">
        <v>1614</v>
      </c>
      <c r="S3132" s="14">
        <v>1.1599999999999999</v>
      </c>
      <c r="T3132" s="7" t="s">
        <v>620</v>
      </c>
      <c r="U3132" s="1" t="s">
        <v>3623</v>
      </c>
      <c r="V3132" s="8">
        <f t="shared" ref="V3132:V3139" si="298">V3115</f>
        <v>362.5</v>
      </c>
      <c r="W3132" s="2" t="s">
        <v>884</v>
      </c>
      <c r="X3132" s="8">
        <f t="shared" ref="X3132:X3139" si="299">V3132*S3132</f>
        <v>420.5</v>
      </c>
    </row>
    <row r="3133" spans="6:24" ht="24" customHeight="1">
      <c r="H3133" s="1" t="s">
        <v>1833</v>
      </c>
      <c r="M3133" s="2" t="s">
        <v>467</v>
      </c>
      <c r="N3133" s="7" t="s">
        <v>2289</v>
      </c>
      <c r="O3133" s="1" t="s">
        <v>2215</v>
      </c>
      <c r="Q3133" s="10"/>
      <c r="S3133" s="15">
        <v>1.74</v>
      </c>
      <c r="T3133" s="7" t="s">
        <v>620</v>
      </c>
      <c r="U3133" s="1" t="s">
        <v>2128</v>
      </c>
      <c r="V3133" s="8">
        <f t="shared" si="298"/>
        <v>1362</v>
      </c>
      <c r="W3133" s="2" t="s">
        <v>620</v>
      </c>
      <c r="X3133" s="8">
        <f t="shared" si="299"/>
        <v>2369.88</v>
      </c>
    </row>
    <row r="3134" spans="6:24" ht="24" customHeight="1">
      <c r="H3134" s="1" t="s">
        <v>2222</v>
      </c>
      <c r="N3134" s="3"/>
      <c r="O3134" s="1" t="s">
        <v>2217</v>
      </c>
      <c r="Q3134" s="10"/>
      <c r="S3134" s="15">
        <v>8.74</v>
      </c>
      <c r="T3134" s="7" t="s">
        <v>3628</v>
      </c>
      <c r="U3134" s="1" t="s">
        <v>3624</v>
      </c>
      <c r="V3134" s="8">
        <f t="shared" si="298"/>
        <v>15.45</v>
      </c>
      <c r="W3134" s="2" t="s">
        <v>620</v>
      </c>
      <c r="X3134" s="8">
        <f t="shared" si="299"/>
        <v>135.03</v>
      </c>
    </row>
    <row r="3135" spans="6:24" ht="24" customHeight="1">
      <c r="J3135" s="1" t="s">
        <v>1614</v>
      </c>
      <c r="N3135" s="3"/>
      <c r="O3135" s="1" t="s">
        <v>2218</v>
      </c>
      <c r="Q3135" s="10"/>
      <c r="S3135" s="8">
        <v>6</v>
      </c>
      <c r="T3135" s="7" t="s">
        <v>883</v>
      </c>
      <c r="U3135" s="1" t="s">
        <v>1542</v>
      </c>
      <c r="V3135" s="8">
        <f t="shared" si="298"/>
        <v>89.6</v>
      </c>
      <c r="W3135" s="2" t="s">
        <v>883</v>
      </c>
      <c r="X3135" s="8">
        <f t="shared" si="299"/>
        <v>537.6</v>
      </c>
    </row>
    <row r="3136" spans="6:24" ht="24" customHeight="1">
      <c r="H3136" s="1" t="s">
        <v>1280</v>
      </c>
      <c r="N3136" s="3"/>
      <c r="O3136" s="1" t="s">
        <v>2219</v>
      </c>
      <c r="Q3136" s="10"/>
      <c r="S3136" s="8">
        <v>4</v>
      </c>
      <c r="T3136" s="7" t="s">
        <v>883</v>
      </c>
      <c r="U3136" s="1" t="s">
        <v>3625</v>
      </c>
      <c r="V3136" s="8">
        <f t="shared" si="298"/>
        <v>82.25</v>
      </c>
      <c r="W3136" s="2" t="s">
        <v>883</v>
      </c>
      <c r="X3136" s="8">
        <f t="shared" si="299"/>
        <v>329</v>
      </c>
    </row>
    <row r="3137" spans="6:24" ht="24" customHeight="1">
      <c r="H3137" s="1" t="s">
        <v>991</v>
      </c>
      <c r="I3137" s="1" t="s">
        <v>991</v>
      </c>
      <c r="K3137" s="17" t="s">
        <v>991</v>
      </c>
      <c r="N3137" s="3"/>
      <c r="O3137" s="1" t="s">
        <v>2220</v>
      </c>
      <c r="Q3137" s="10"/>
      <c r="S3137" s="8">
        <v>2</v>
      </c>
      <c r="T3137" s="7" t="s">
        <v>883</v>
      </c>
      <c r="U3137" s="1" t="s">
        <v>3626</v>
      </c>
      <c r="V3137" s="8">
        <f t="shared" si="298"/>
        <v>57.65</v>
      </c>
      <c r="W3137" s="2" t="s">
        <v>883</v>
      </c>
      <c r="X3137" s="8">
        <f t="shared" si="299"/>
        <v>115.3</v>
      </c>
    </row>
    <row r="3138" spans="6:24" ht="24" customHeight="1">
      <c r="J3138" s="1" t="s">
        <v>991</v>
      </c>
      <c r="K3138" s="1" t="s">
        <v>991</v>
      </c>
      <c r="N3138" s="3"/>
      <c r="O3138" s="1" t="s">
        <v>2221</v>
      </c>
      <c r="Q3138" s="10"/>
      <c r="S3138" s="8">
        <v>2</v>
      </c>
      <c r="T3138" s="7" t="s">
        <v>883</v>
      </c>
      <c r="U3138" s="1" t="s">
        <v>2015</v>
      </c>
      <c r="V3138" s="8">
        <f t="shared" si="298"/>
        <v>7.3</v>
      </c>
      <c r="W3138" s="2" t="s">
        <v>883</v>
      </c>
      <c r="X3138" s="8">
        <f t="shared" si="299"/>
        <v>14.6</v>
      </c>
    </row>
    <row r="3139" spans="6:24" ht="24" customHeight="1">
      <c r="H3139" s="1" t="s">
        <v>3105</v>
      </c>
      <c r="J3139" s="17" t="s">
        <v>991</v>
      </c>
      <c r="K3139" s="17" t="s">
        <v>991</v>
      </c>
      <c r="N3139" s="3"/>
      <c r="O3139" s="41" t="s">
        <v>2482</v>
      </c>
      <c r="Q3139" s="10"/>
      <c r="S3139" s="8">
        <v>10</v>
      </c>
      <c r="T3139" s="7" t="s">
        <v>883</v>
      </c>
      <c r="U3139" s="1" t="s">
        <v>1359</v>
      </c>
      <c r="V3139" s="8">
        <f t="shared" si="298"/>
        <v>2.41</v>
      </c>
      <c r="W3139" s="2" t="s">
        <v>883</v>
      </c>
      <c r="X3139" s="8">
        <f t="shared" si="299"/>
        <v>24.1</v>
      </c>
    </row>
    <row r="3140" spans="6:24" ht="24" customHeight="1">
      <c r="H3140" s="1" t="s">
        <v>3106</v>
      </c>
      <c r="K3140" s="17">
        <v>1.26</v>
      </c>
      <c r="N3140" s="3"/>
      <c r="O3140" s="1" t="s">
        <v>2483</v>
      </c>
      <c r="P3140" s="380">
        <f>1.1*2.05</f>
        <v>2.2549999999999999</v>
      </c>
      <c r="Q3140" s="10" t="s">
        <v>236</v>
      </c>
      <c r="S3140" s="8"/>
      <c r="T3140" s="7"/>
      <c r="U3140" s="1"/>
      <c r="V3140" s="8"/>
      <c r="W3140" s="2" t="s">
        <v>883</v>
      </c>
      <c r="X3140" s="5" t="s">
        <v>1614</v>
      </c>
    </row>
    <row r="3141" spans="6:24" ht="24" customHeight="1">
      <c r="K3141" s="1" t="s">
        <v>991</v>
      </c>
      <c r="N3141" s="3"/>
      <c r="O3141" s="1" t="s">
        <v>3876</v>
      </c>
      <c r="P3141" s="168">
        <f>2*2.05*0.075*0.0375</f>
        <v>1.153E-2</v>
      </c>
      <c r="Q3141" s="10" t="s">
        <v>1364</v>
      </c>
      <c r="S3141" s="8"/>
      <c r="T3141" s="3"/>
      <c r="U3141" s="2" t="s">
        <v>3631</v>
      </c>
      <c r="W3141" s="4"/>
      <c r="X3141" s="8">
        <f>SUM(X3131:X3139)</f>
        <v>6669.57</v>
      </c>
    </row>
    <row r="3142" spans="6:24" ht="24" customHeight="1">
      <c r="K3142" s="17" t="s">
        <v>991</v>
      </c>
      <c r="N3142" s="3"/>
      <c r="Q3142" s="1" t="s">
        <v>1614</v>
      </c>
      <c r="S3142"/>
      <c r="T3142" s="3"/>
      <c r="W3142" s="4"/>
      <c r="X3142" s="5" t="s">
        <v>1614</v>
      </c>
    </row>
    <row r="3143" spans="6:24" ht="24" customHeight="1">
      <c r="K3143" s="1" t="s">
        <v>991</v>
      </c>
      <c r="N3143" s="3"/>
      <c r="O3143" s="1" t="s">
        <v>3877</v>
      </c>
      <c r="P3143" s="168">
        <f>1*3*1.1*0.15*0.0375</f>
        <v>1.856E-2</v>
      </c>
      <c r="Q3143" s="10" t="s">
        <v>1364</v>
      </c>
      <c r="S3143"/>
      <c r="T3143" s="7" t="s">
        <v>991</v>
      </c>
      <c r="U3143" s="58" t="s">
        <v>561</v>
      </c>
      <c r="W3143" s="4"/>
      <c r="X3143" s="38">
        <f>X3141/S3133</f>
        <v>3833.09</v>
      </c>
    </row>
    <row r="3144" spans="6:24" ht="24" customHeight="1">
      <c r="F3144" s="2" t="s">
        <v>1498</v>
      </c>
      <c r="G3144" s="7"/>
      <c r="H3144" s="1" t="s">
        <v>1847</v>
      </c>
      <c r="K3144" s="1" t="s">
        <v>991</v>
      </c>
      <c r="N3144" s="3"/>
      <c r="O3144" s="1" t="s">
        <v>991</v>
      </c>
      <c r="P3144" s="1" t="s">
        <v>991</v>
      </c>
      <c r="Q3144" s="10"/>
      <c r="R3144" s="17" t="s">
        <v>991</v>
      </c>
      <c r="S3144"/>
      <c r="T3144" s="3"/>
      <c r="W3144" s="4"/>
      <c r="X3144" s="5" t="s">
        <v>2090</v>
      </c>
    </row>
    <row r="3145" spans="6:24" ht="24" customHeight="1">
      <c r="H3145" s="5" t="s">
        <v>1614</v>
      </c>
      <c r="N3145" s="3"/>
      <c r="Q3145" s="1" t="s">
        <v>991</v>
      </c>
      <c r="R3145" s="1" t="s">
        <v>991</v>
      </c>
      <c r="W3145" s="4"/>
    </row>
    <row r="3146" spans="6:24" ht="24" customHeight="1">
      <c r="F3146" s="14">
        <v>1.153E-2</v>
      </c>
      <c r="G3146" s="7" t="s">
        <v>884</v>
      </c>
      <c r="H3146" s="1" t="s">
        <v>704</v>
      </c>
      <c r="I3146" s="8">
        <f>AC26</f>
        <v>111600</v>
      </c>
      <c r="J3146" s="1" t="s">
        <v>884</v>
      </c>
      <c r="K3146" s="8">
        <f>I3146*F3146</f>
        <v>1286.75</v>
      </c>
      <c r="N3146" s="3"/>
      <c r="O3146" s="1" t="s">
        <v>3878</v>
      </c>
      <c r="P3146">
        <f>1*0.625*0.975</f>
        <v>0.61</v>
      </c>
      <c r="Q3146" s="17" t="s">
        <v>991</v>
      </c>
      <c r="R3146" s="17" t="s">
        <v>991</v>
      </c>
      <c r="W3146" s="4"/>
    </row>
    <row r="3147" spans="6:24" ht="24" customHeight="1">
      <c r="F3147" s="15">
        <v>1.52E-2</v>
      </c>
      <c r="G3147" s="7" t="s">
        <v>884</v>
      </c>
      <c r="H3147" s="1" t="s">
        <v>705</v>
      </c>
      <c r="I3147" s="8">
        <f>AC27</f>
        <v>99400</v>
      </c>
      <c r="J3147" s="1" t="s">
        <v>884</v>
      </c>
      <c r="K3147" s="8">
        <f t="shared" ref="K3147:K3155" si="300">I3147*F3147</f>
        <v>1510.88</v>
      </c>
      <c r="N3147" s="3"/>
      <c r="O3147" s="1" t="s">
        <v>2485</v>
      </c>
      <c r="P3147">
        <f>1*0.975*1.025</f>
        <v>1</v>
      </c>
      <c r="Q3147" s="10"/>
      <c r="R3147" s="17">
        <v>1.26</v>
      </c>
      <c r="U3147" s="33" t="s">
        <v>4523</v>
      </c>
      <c r="W3147" s="4"/>
    </row>
    <row r="3148" spans="6:24" ht="24" customHeight="1">
      <c r="F3148" s="15">
        <f>K3140</f>
        <v>1.26</v>
      </c>
      <c r="G3148" s="7" t="s">
        <v>620</v>
      </c>
      <c r="H3148" s="1" t="s">
        <v>2127</v>
      </c>
      <c r="I3148" s="8">
        <f>C783</f>
        <v>387.4</v>
      </c>
      <c r="J3148" s="1" t="s">
        <v>620</v>
      </c>
      <c r="K3148" s="8">
        <f t="shared" si="300"/>
        <v>488.12</v>
      </c>
      <c r="N3148" s="3"/>
      <c r="P3148" s="36">
        <f>SUM(P3146:P3147)</f>
        <v>1.61</v>
      </c>
      <c r="Q3148" s="10" t="s">
        <v>236</v>
      </c>
      <c r="R3148" s="1" t="s">
        <v>991</v>
      </c>
      <c r="S3148" s="1630" t="s">
        <v>4524</v>
      </c>
      <c r="T3148" s="1630"/>
      <c r="U3148" s="50">
        <f>2*2*0.075*0.0375*1.95</f>
        <v>2.1999999999999999E-2</v>
      </c>
      <c r="W3148" s="4"/>
    </row>
    <row r="3149" spans="6:24" ht="24" customHeight="1">
      <c r="F3149" s="15">
        <v>1.845</v>
      </c>
      <c r="G3149" s="7" t="s">
        <v>620</v>
      </c>
      <c r="H3149" s="1" t="s">
        <v>2128</v>
      </c>
      <c r="I3149" s="8">
        <f>D30</f>
        <v>1215</v>
      </c>
      <c r="J3149" s="1" t="s">
        <v>620</v>
      </c>
      <c r="K3149" s="8">
        <f t="shared" si="300"/>
        <v>2241.6799999999998</v>
      </c>
      <c r="N3149" s="3"/>
      <c r="Q3149" s="10"/>
      <c r="R3149" s="17" t="s">
        <v>991</v>
      </c>
      <c r="S3149" s="722" t="s">
        <v>4525</v>
      </c>
      <c r="T3149" s="3"/>
      <c r="U3149" s="168">
        <f>2*2*0.065*0.075*0.375</f>
        <v>7.3099999999999997E-3</v>
      </c>
      <c r="W3149" s="4"/>
    </row>
    <row r="3150" spans="6:24" ht="24" customHeight="1">
      <c r="F3150" s="8">
        <v>2</v>
      </c>
      <c r="G3150" s="7" t="s">
        <v>883</v>
      </c>
      <c r="H3150" s="1" t="s">
        <v>2129</v>
      </c>
      <c r="I3150" s="8">
        <f>C284</f>
        <v>64.8</v>
      </c>
      <c r="J3150" s="1" t="s">
        <v>883</v>
      </c>
      <c r="K3150" s="8">
        <f t="shared" si="300"/>
        <v>129.6</v>
      </c>
      <c r="N3150" s="3"/>
      <c r="Q3150" s="10"/>
      <c r="R3150" s="1" t="s">
        <v>991</v>
      </c>
      <c r="S3150" s="722"/>
      <c r="T3150" s="3"/>
      <c r="U3150" s="156">
        <f>SUM(U3148:U3149)</f>
        <v>2.93E-2</v>
      </c>
      <c r="V3150" t="s">
        <v>4526</v>
      </c>
      <c r="W3150" s="4"/>
    </row>
    <row r="3151" spans="6:24" ht="24" customHeight="1">
      <c r="F3151" s="8">
        <v>3</v>
      </c>
      <c r="G3151" s="7" t="s">
        <v>883</v>
      </c>
      <c r="H3151" s="1" t="s">
        <v>1542</v>
      </c>
      <c r="I3151" s="8">
        <f>C279</f>
        <v>89.6</v>
      </c>
      <c r="J3151" s="1" t="s">
        <v>883</v>
      </c>
      <c r="K3151" s="8">
        <f t="shared" si="300"/>
        <v>268.8</v>
      </c>
      <c r="M3151" s="2" t="s">
        <v>1498</v>
      </c>
      <c r="N3151" s="7"/>
      <c r="O3151" s="1" t="s">
        <v>2486</v>
      </c>
      <c r="Q3151" s="10"/>
      <c r="R3151" s="1" t="s">
        <v>991</v>
      </c>
      <c r="S3151" s="722" t="s">
        <v>4527</v>
      </c>
      <c r="T3151" s="3"/>
      <c r="U3151" s="50">
        <f>2*0.65*1.95</f>
        <v>2.5350000000000001</v>
      </c>
      <c r="V3151" t="s">
        <v>930</v>
      </c>
      <c r="W3151" s="4"/>
    </row>
    <row r="3152" spans="6:24" ht="24" customHeight="1">
      <c r="F3152" s="8">
        <v>1</v>
      </c>
      <c r="G3152" s="7" t="s">
        <v>883</v>
      </c>
      <c r="H3152" s="1" t="s">
        <v>2014</v>
      </c>
      <c r="I3152" s="8">
        <f>C286</f>
        <v>181</v>
      </c>
      <c r="J3152" s="1" t="s">
        <v>883</v>
      </c>
      <c r="K3152" s="8">
        <f t="shared" si="300"/>
        <v>181</v>
      </c>
      <c r="N3152" s="3"/>
      <c r="O3152" s="5" t="s">
        <v>1614</v>
      </c>
      <c r="Q3152" s="10"/>
      <c r="S3152" s="722" t="s">
        <v>4528</v>
      </c>
      <c r="T3152" s="3"/>
      <c r="U3152" s="50">
        <f>1*2*0.525*1.825</f>
        <v>1.9159999999999999</v>
      </c>
      <c r="V3152" t="s">
        <v>4529</v>
      </c>
      <c r="W3152" s="4"/>
    </row>
    <row r="3153" spans="6:24" ht="24" customHeight="1">
      <c r="F3153" s="8">
        <v>1</v>
      </c>
      <c r="G3153" s="7" t="s">
        <v>883</v>
      </c>
      <c r="H3153" s="1" t="s">
        <v>2015</v>
      </c>
      <c r="I3153" s="8">
        <f>C288</f>
        <v>7.3</v>
      </c>
      <c r="J3153" s="1" t="s">
        <v>883</v>
      </c>
      <c r="K3153" s="8">
        <f t="shared" si="300"/>
        <v>7.3</v>
      </c>
      <c r="M3153" s="14">
        <f>P3141</f>
        <v>1.153E-2</v>
      </c>
      <c r="N3153" s="7" t="s">
        <v>884</v>
      </c>
      <c r="O3153" s="1" t="s">
        <v>704</v>
      </c>
      <c r="P3153" s="8">
        <f>I3146</f>
        <v>111600</v>
      </c>
      <c r="Q3153" s="1" t="s">
        <v>884</v>
      </c>
      <c r="R3153" s="8">
        <f>P3153*M3153</f>
        <v>1286.75</v>
      </c>
      <c r="S3153" s="722" t="s">
        <v>4530</v>
      </c>
      <c r="T3153" s="3"/>
      <c r="U3153" s="50">
        <f>2*2*(0.525+1.825)</f>
        <v>9.4</v>
      </c>
      <c r="V3153" t="s">
        <v>4531</v>
      </c>
      <c r="W3153" s="4"/>
    </row>
    <row r="3154" spans="6:24" ht="24" customHeight="1">
      <c r="F3154" s="8">
        <v>1</v>
      </c>
      <c r="G3154" s="7" t="s">
        <v>883</v>
      </c>
      <c r="H3154" s="1" t="s">
        <v>2016</v>
      </c>
      <c r="I3154" s="8">
        <f>C598</f>
        <v>57.65</v>
      </c>
      <c r="J3154" s="1" t="s">
        <v>883</v>
      </c>
      <c r="K3154" s="8">
        <f t="shared" si="300"/>
        <v>57.65</v>
      </c>
      <c r="M3154" s="14">
        <f>P3143</f>
        <v>1.856E-2</v>
      </c>
      <c r="N3154" s="7" t="s">
        <v>884</v>
      </c>
      <c r="O3154" s="1" t="s">
        <v>705</v>
      </c>
      <c r="P3154" s="8">
        <f t="shared" ref="P3154:P3162" si="301">I3147</f>
        <v>99400</v>
      </c>
      <c r="Q3154" s="1" t="s">
        <v>884</v>
      </c>
      <c r="R3154" s="8">
        <f t="shared" ref="R3154:R3163" si="302">P3154*M3154</f>
        <v>1844.86</v>
      </c>
      <c r="S3154" s="2"/>
      <c r="T3154" s="7"/>
      <c r="W3154" s="4"/>
      <c r="X3154" s="1" t="s">
        <v>991</v>
      </c>
    </row>
    <row r="3155" spans="6:24" ht="24" customHeight="1">
      <c r="F3155" s="8">
        <v>1</v>
      </c>
      <c r="G3155" s="7" t="s">
        <v>883</v>
      </c>
      <c r="H3155" s="1" t="s">
        <v>2017</v>
      </c>
      <c r="I3155" s="8">
        <f>D598</f>
        <v>49.55</v>
      </c>
      <c r="J3155" s="1" t="s">
        <v>883</v>
      </c>
      <c r="K3155" s="8">
        <f t="shared" si="300"/>
        <v>49.55</v>
      </c>
      <c r="M3155" s="15">
        <f>P3148</f>
        <v>1.61</v>
      </c>
      <c r="N3155" s="7" t="s">
        <v>620</v>
      </c>
      <c r="O3155" s="1" t="s">
        <v>2127</v>
      </c>
      <c r="P3155" s="8">
        <f t="shared" si="301"/>
        <v>387.4</v>
      </c>
      <c r="Q3155" s="1" t="s">
        <v>620</v>
      </c>
      <c r="R3155" s="8">
        <f t="shared" si="302"/>
        <v>623.71</v>
      </c>
      <c r="S3155"/>
      <c r="T3155" s="3"/>
      <c r="U3155" s="5" t="s">
        <v>1614</v>
      </c>
      <c r="W3155" s="4"/>
    </row>
    <row r="3156" spans="6:24" ht="24" customHeight="1">
      <c r="H3156" s="110" t="s">
        <v>1359</v>
      </c>
      <c r="K3156" s="6">
        <f>10*2.18</f>
        <v>21.8</v>
      </c>
      <c r="M3156" s="15">
        <f>P3140</f>
        <v>2.2549999999999999</v>
      </c>
      <c r="N3156" s="7" t="s">
        <v>620</v>
      </c>
      <c r="O3156" s="1" t="s">
        <v>2128</v>
      </c>
      <c r="P3156" s="8">
        <f t="shared" si="301"/>
        <v>1215</v>
      </c>
      <c r="Q3156" s="1" t="s">
        <v>620</v>
      </c>
      <c r="R3156" s="8">
        <f t="shared" si="302"/>
        <v>2739.83</v>
      </c>
      <c r="S3156" s="14">
        <v>9.2099999999999994E-3</v>
      </c>
      <c r="T3156" s="7" t="s">
        <v>884</v>
      </c>
      <c r="U3156" s="1" t="s">
        <v>3622</v>
      </c>
      <c r="V3156" s="8">
        <f>V3131</f>
        <v>99400</v>
      </c>
      <c r="W3156" s="2" t="s">
        <v>884</v>
      </c>
      <c r="X3156" s="8">
        <f>V3156*S3156</f>
        <v>915.47</v>
      </c>
    </row>
    <row r="3157" spans="6:24" ht="24" customHeight="1">
      <c r="H3157" s="2" t="s">
        <v>462</v>
      </c>
      <c r="K3157" s="8">
        <f>SUM(K3146:K3156)</f>
        <v>6243.13</v>
      </c>
      <c r="M3157" s="8">
        <v>2</v>
      </c>
      <c r="N3157" s="7" t="s">
        <v>883</v>
      </c>
      <c r="O3157" s="1" t="s">
        <v>2129</v>
      </c>
      <c r="P3157" s="8">
        <f t="shared" si="301"/>
        <v>64.8</v>
      </c>
      <c r="Q3157" s="1" t="s">
        <v>883</v>
      </c>
      <c r="R3157" s="8">
        <f t="shared" si="302"/>
        <v>129.6</v>
      </c>
      <c r="S3157" s="14">
        <v>0.65249999999999997</v>
      </c>
      <c r="T3157" s="7" t="s">
        <v>620</v>
      </c>
      <c r="U3157" s="1" t="s">
        <v>3623</v>
      </c>
      <c r="V3157" s="8">
        <f>V3132</f>
        <v>362.5</v>
      </c>
      <c r="W3157" s="2" t="s">
        <v>884</v>
      </c>
      <c r="X3157" s="8">
        <f t="shared" ref="X3157:X3164" si="303">V3157*S3157</f>
        <v>236.53</v>
      </c>
    </row>
    <row r="3158" spans="6:24" ht="24" customHeight="1">
      <c r="G3158" s="7" t="s">
        <v>991</v>
      </c>
      <c r="K3158" s="5" t="s">
        <v>1614</v>
      </c>
      <c r="M3158" s="8">
        <v>3</v>
      </c>
      <c r="N3158" s="7" t="s">
        <v>883</v>
      </c>
      <c r="O3158" s="1" t="s">
        <v>1542</v>
      </c>
      <c r="P3158" s="8">
        <f t="shared" si="301"/>
        <v>89.6</v>
      </c>
      <c r="Q3158" s="1" t="s">
        <v>883</v>
      </c>
      <c r="R3158" s="8">
        <f t="shared" si="302"/>
        <v>268.8</v>
      </c>
      <c r="S3158" s="15">
        <v>0.879</v>
      </c>
      <c r="T3158" s="7" t="s">
        <v>620</v>
      </c>
      <c r="U3158" s="1" t="s">
        <v>2128</v>
      </c>
      <c r="V3158" s="8">
        <f t="shared" ref="V3158:V3163" si="304">V3133</f>
        <v>1362</v>
      </c>
      <c r="W3158" s="2" t="s">
        <v>620</v>
      </c>
      <c r="X3158" s="8">
        <f t="shared" si="303"/>
        <v>1197.2</v>
      </c>
    </row>
    <row r="3159" spans="6:24" ht="24" customHeight="1">
      <c r="H3159" s="58" t="s">
        <v>561</v>
      </c>
      <c r="K3159" s="38">
        <f>K3157/F3149</f>
        <v>3383.81</v>
      </c>
      <c r="M3159" s="8">
        <v>1</v>
      </c>
      <c r="N3159" s="7" t="s">
        <v>883</v>
      </c>
      <c r="O3159" s="1" t="s">
        <v>2014</v>
      </c>
      <c r="P3159" s="8">
        <f t="shared" si="301"/>
        <v>181</v>
      </c>
      <c r="Q3159" s="1" t="s">
        <v>883</v>
      </c>
      <c r="R3159" s="8">
        <f t="shared" si="302"/>
        <v>181</v>
      </c>
      <c r="S3159" s="15">
        <v>4.3250000000000002</v>
      </c>
      <c r="T3159" s="7" t="s">
        <v>3628</v>
      </c>
      <c r="U3159" s="1" t="s">
        <v>3624</v>
      </c>
      <c r="V3159" s="8">
        <f t="shared" si="304"/>
        <v>15.45</v>
      </c>
      <c r="W3159" s="2" t="s">
        <v>620</v>
      </c>
      <c r="X3159" s="8">
        <f t="shared" si="303"/>
        <v>66.819999999999993</v>
      </c>
    </row>
    <row r="3160" spans="6:24" ht="24" customHeight="1">
      <c r="K3160" s="5" t="s">
        <v>2090</v>
      </c>
      <c r="M3160" s="8">
        <v>1</v>
      </c>
      <c r="N3160" s="7" t="s">
        <v>883</v>
      </c>
      <c r="O3160" s="1" t="s">
        <v>2015</v>
      </c>
      <c r="P3160" s="8">
        <f t="shared" si="301"/>
        <v>7.3</v>
      </c>
      <c r="Q3160" s="1" t="s">
        <v>883</v>
      </c>
      <c r="R3160" s="8">
        <f t="shared" si="302"/>
        <v>7.3</v>
      </c>
      <c r="S3160" s="8">
        <v>3</v>
      </c>
      <c r="T3160" s="7" t="s">
        <v>883</v>
      </c>
      <c r="U3160" s="1" t="s">
        <v>1542</v>
      </c>
      <c r="V3160" s="8">
        <f t="shared" si="304"/>
        <v>89.6</v>
      </c>
      <c r="W3160" s="2" t="s">
        <v>883</v>
      </c>
      <c r="X3160" s="8">
        <f t="shared" si="303"/>
        <v>268.8</v>
      </c>
    </row>
    <row r="3161" spans="6:24" ht="24" customHeight="1">
      <c r="M3161" s="8">
        <v>1</v>
      </c>
      <c r="N3161" s="7" t="s">
        <v>883</v>
      </c>
      <c r="O3161" s="1" t="s">
        <v>2016</v>
      </c>
      <c r="P3161" s="8">
        <f t="shared" si="301"/>
        <v>57.65</v>
      </c>
      <c r="Q3161" s="1" t="s">
        <v>883</v>
      </c>
      <c r="R3161" s="8">
        <f t="shared" si="302"/>
        <v>57.65</v>
      </c>
      <c r="S3161" s="8">
        <v>2</v>
      </c>
      <c r="T3161" s="7" t="s">
        <v>883</v>
      </c>
      <c r="U3161" s="1" t="s">
        <v>3625</v>
      </c>
      <c r="V3161" s="8">
        <f t="shared" si="304"/>
        <v>82.25</v>
      </c>
      <c r="W3161" s="2" t="s">
        <v>883</v>
      </c>
      <c r="X3161" s="8">
        <f t="shared" si="303"/>
        <v>164.5</v>
      </c>
    </row>
    <row r="3162" spans="6:24" ht="24" customHeight="1">
      <c r="M3162" s="8">
        <v>1</v>
      </c>
      <c r="N3162" s="7" t="s">
        <v>883</v>
      </c>
      <c r="O3162" s="1" t="s">
        <v>2017</v>
      </c>
      <c r="P3162" s="8">
        <f t="shared" si="301"/>
        <v>49.55</v>
      </c>
      <c r="Q3162" s="1" t="s">
        <v>883</v>
      </c>
      <c r="R3162" s="8">
        <f t="shared" si="302"/>
        <v>49.55</v>
      </c>
      <c r="S3162" s="8">
        <v>1</v>
      </c>
      <c r="T3162" s="7" t="s">
        <v>883</v>
      </c>
      <c r="U3162" s="1" t="s">
        <v>3626</v>
      </c>
      <c r="V3162" s="8">
        <f t="shared" si="304"/>
        <v>57.65</v>
      </c>
      <c r="W3162" s="2" t="s">
        <v>883</v>
      </c>
      <c r="X3162" s="8">
        <f t="shared" si="303"/>
        <v>57.65</v>
      </c>
    </row>
    <row r="3163" spans="6:24" ht="24" customHeight="1">
      <c r="M3163" s="8">
        <v>58</v>
      </c>
      <c r="N3163" s="3"/>
      <c r="O3163" s="110" t="s">
        <v>1359</v>
      </c>
      <c r="P3163">
        <f>P2864</f>
        <v>2.41</v>
      </c>
      <c r="Q3163" s="10"/>
      <c r="R3163" s="8">
        <f t="shared" si="302"/>
        <v>139.78</v>
      </c>
      <c r="S3163" s="8">
        <v>1</v>
      </c>
      <c r="T3163" s="7" t="s">
        <v>883</v>
      </c>
      <c r="U3163" s="1" t="s">
        <v>2015</v>
      </c>
      <c r="V3163" s="8">
        <f t="shared" si="304"/>
        <v>7.3</v>
      </c>
      <c r="W3163" s="2" t="s">
        <v>883</v>
      </c>
      <c r="X3163" s="8">
        <f t="shared" si="303"/>
        <v>7.3</v>
      </c>
    </row>
    <row r="3164" spans="6:24" ht="24" customHeight="1">
      <c r="N3164" s="3"/>
      <c r="O3164" s="2" t="s">
        <v>3469</v>
      </c>
      <c r="Q3164" s="10"/>
      <c r="R3164" s="8">
        <f>SUM(R3153:R3163)</f>
        <v>7328.83</v>
      </c>
      <c r="S3164" s="8">
        <v>36</v>
      </c>
      <c r="T3164" s="7" t="s">
        <v>883</v>
      </c>
      <c r="U3164" s="1" t="s">
        <v>1359</v>
      </c>
      <c r="V3164" s="8">
        <f>V3139</f>
        <v>2.41</v>
      </c>
      <c r="W3164" s="2" t="s">
        <v>883</v>
      </c>
      <c r="X3164" s="8">
        <f t="shared" si="303"/>
        <v>86.76</v>
      </c>
    </row>
    <row r="3165" spans="6:24" ht="24" customHeight="1">
      <c r="N3165" s="7" t="s">
        <v>991</v>
      </c>
      <c r="Q3165" s="10"/>
      <c r="R3165" s="5" t="s">
        <v>1614</v>
      </c>
      <c r="S3165" s="8"/>
      <c r="T3165" s="7"/>
      <c r="U3165" s="1"/>
      <c r="V3165" s="8"/>
      <c r="W3165" s="2" t="s">
        <v>883</v>
      </c>
      <c r="X3165" s="5" t="s">
        <v>1614</v>
      </c>
    </row>
    <row r="3166" spans="6:24" ht="24" customHeight="1">
      <c r="H3166" t="s">
        <v>4432</v>
      </c>
      <c r="J3166"/>
      <c r="N3166" s="3"/>
      <c r="O3166" s="58" t="s">
        <v>561</v>
      </c>
      <c r="Q3166" s="10"/>
      <c r="R3166" s="38">
        <f>R3164/M3156</f>
        <v>3250.04</v>
      </c>
      <c r="S3166" s="8"/>
      <c r="T3166" s="3"/>
      <c r="U3166" s="58" t="s">
        <v>4532</v>
      </c>
      <c r="W3166" s="4"/>
      <c r="X3166" s="8">
        <f>SUM(X3156:X3164)</f>
        <v>3001.03</v>
      </c>
    </row>
    <row r="3167" spans="6:24" ht="24" customHeight="1">
      <c r="J3167"/>
      <c r="N3167" s="3"/>
      <c r="Q3167" s="10"/>
      <c r="R3167" s="5" t="s">
        <v>2090</v>
      </c>
      <c r="S3167"/>
      <c r="T3167" s="3"/>
      <c r="W3167" s="4"/>
      <c r="X3167" s="5" t="s">
        <v>1614</v>
      </c>
    </row>
    <row r="3168" spans="6:24" ht="24" customHeight="1">
      <c r="F3168">
        <v>3.23</v>
      </c>
      <c r="G3168" s="3" t="s">
        <v>928</v>
      </c>
      <c r="H3168" t="s">
        <v>3107</v>
      </c>
      <c r="I3168">
        <f>I1505</f>
        <v>49.85</v>
      </c>
      <c r="J3168" s="3" t="s">
        <v>928</v>
      </c>
      <c r="K3168">
        <f>I3168*F3168</f>
        <v>161.02000000000001</v>
      </c>
      <c r="S3168"/>
      <c r="T3168" s="7" t="s">
        <v>991</v>
      </c>
      <c r="U3168" s="58" t="s">
        <v>561</v>
      </c>
      <c r="W3168" s="4"/>
      <c r="X3168" s="38">
        <f>X3166/S3158</f>
        <v>3414.14</v>
      </c>
    </row>
    <row r="3169" spans="6:24" ht="24" customHeight="1">
      <c r="F3169">
        <v>0.5</v>
      </c>
      <c r="G3169" s="3" t="s">
        <v>262</v>
      </c>
      <c r="H3169" t="s">
        <v>3108</v>
      </c>
      <c r="I3169">
        <f>I1506</f>
        <v>756</v>
      </c>
      <c r="J3169" s="3" t="s">
        <v>262</v>
      </c>
      <c r="K3169">
        <f>I3169*F3169</f>
        <v>378</v>
      </c>
      <c r="S3169"/>
      <c r="T3169" s="3"/>
      <c r="W3169" s="4"/>
      <c r="X3169" s="5" t="s">
        <v>2090</v>
      </c>
    </row>
    <row r="3170" spans="6:24" ht="24" customHeight="1">
      <c r="F3170">
        <v>0.5</v>
      </c>
      <c r="G3170" s="3" t="s">
        <v>262</v>
      </c>
      <c r="H3170" s="1" t="s">
        <v>1936</v>
      </c>
      <c r="I3170">
        <f>I1507</f>
        <v>618</v>
      </c>
      <c r="J3170" s="3" t="s">
        <v>262</v>
      </c>
      <c r="K3170">
        <f>I3170*F3170</f>
        <v>309</v>
      </c>
      <c r="M3170" s="117"/>
      <c r="N3170" s="118" t="s">
        <v>2289</v>
      </c>
      <c r="O3170" s="119" t="s">
        <v>2875</v>
      </c>
      <c r="P3170" s="110"/>
      <c r="Q3170" s="113"/>
      <c r="R3170" s="110"/>
      <c r="W3170" s="4"/>
    </row>
    <row r="3171" spans="6:24" ht="24" customHeight="1">
      <c r="F3171">
        <v>0.8</v>
      </c>
      <c r="G3171" s="3" t="s">
        <v>262</v>
      </c>
      <c r="H3171" s="1" t="s">
        <v>324</v>
      </c>
      <c r="I3171">
        <f>I1508</f>
        <v>507</v>
      </c>
      <c r="J3171" s="3" t="s">
        <v>262</v>
      </c>
      <c r="K3171">
        <f>I3171*F3171</f>
        <v>405.6</v>
      </c>
      <c r="M3171" s="110"/>
      <c r="N3171" s="111"/>
      <c r="O3171" s="119" t="s">
        <v>259</v>
      </c>
      <c r="P3171" s="110"/>
      <c r="Q3171" s="113"/>
      <c r="R3171" s="110"/>
      <c r="W3171" s="4"/>
    </row>
    <row r="3172" spans="6:24" ht="24" customHeight="1">
      <c r="F3172">
        <v>10</v>
      </c>
      <c r="G3172" s="3" t="s">
        <v>2321</v>
      </c>
      <c r="H3172" s="1" t="s">
        <v>3955</v>
      </c>
      <c r="I3172">
        <f>C460</f>
        <v>4</v>
      </c>
      <c r="J3172" s="3" t="s">
        <v>2321</v>
      </c>
      <c r="K3172">
        <f>I3172*F3172</f>
        <v>40</v>
      </c>
      <c r="M3172" s="110"/>
      <c r="N3172" s="111"/>
      <c r="O3172" s="381" t="s">
        <v>2876</v>
      </c>
      <c r="P3172" s="110"/>
      <c r="Q3172" s="113"/>
      <c r="R3172" s="110"/>
      <c r="W3172" s="4"/>
    </row>
    <row r="3173" spans="6:24" ht="24" customHeight="1">
      <c r="H3173" s="1" t="s">
        <v>3110</v>
      </c>
      <c r="I3173" s="32" t="s">
        <v>668</v>
      </c>
      <c r="J3173" s="4"/>
      <c r="K3173">
        <v>1.75</v>
      </c>
      <c r="M3173" s="110"/>
      <c r="N3173" s="111"/>
      <c r="O3173" s="120" t="s">
        <v>1614</v>
      </c>
      <c r="P3173" s="110"/>
      <c r="Q3173" s="113"/>
      <c r="R3173" s="110"/>
      <c r="W3173" s="4"/>
    </row>
    <row r="3174" spans="6:24" ht="24" customHeight="1">
      <c r="J3174" s="4"/>
      <c r="K3174">
        <f>SUM(K3168:K3173)</f>
        <v>1295.3699999999999</v>
      </c>
      <c r="M3174" s="110"/>
      <c r="N3174" s="111"/>
      <c r="O3174" s="119" t="s">
        <v>3330</v>
      </c>
      <c r="P3174" s="114" t="s">
        <v>2090</v>
      </c>
      <c r="Q3174" s="382">
        <v>3.1219999999999999</v>
      </c>
      <c r="R3174" s="110" t="s">
        <v>2321</v>
      </c>
      <c r="W3174" s="4"/>
    </row>
    <row r="3175" spans="6:24" ht="24" customHeight="1">
      <c r="J3175" s="4"/>
      <c r="K3175">
        <f>K3174/10</f>
        <v>129.54</v>
      </c>
      <c r="M3175" s="110"/>
      <c r="N3175" s="111"/>
      <c r="O3175" s="119"/>
      <c r="P3175" s="114"/>
      <c r="Q3175" s="382"/>
      <c r="R3175" s="110"/>
      <c r="W3175" s="4"/>
    </row>
    <row r="3176" spans="6:24" ht="24" customHeight="1">
      <c r="G3176"/>
      <c r="J3176"/>
      <c r="L3176">
        <f>K3210</f>
        <v>317.74</v>
      </c>
      <c r="M3176" s="110"/>
      <c r="N3176" s="111"/>
      <c r="O3176" s="119" t="s">
        <v>2878</v>
      </c>
      <c r="P3176" s="114" t="s">
        <v>2090</v>
      </c>
      <c r="Q3176" s="383">
        <v>5.1999999999999998E-2</v>
      </c>
      <c r="R3176" s="110" t="s">
        <v>2189</v>
      </c>
      <c r="W3176" s="4"/>
    </row>
    <row r="3177" spans="6:24" ht="24" customHeight="1">
      <c r="G3177"/>
      <c r="J3177"/>
      <c r="L3177">
        <f>K3211</f>
        <v>529.20000000000005</v>
      </c>
      <c r="M3177" s="110"/>
      <c r="N3177" s="111"/>
      <c r="O3177" s="119" t="s">
        <v>3331</v>
      </c>
      <c r="Q3177" s="384"/>
      <c r="R3177" s="110"/>
      <c r="W3177" s="4"/>
    </row>
    <row r="3178" spans="6:24" ht="24" customHeight="1">
      <c r="G3178"/>
      <c r="J3178"/>
      <c r="M3178" s="110"/>
      <c r="N3178" s="111"/>
      <c r="O3178" s="119" t="s">
        <v>3332</v>
      </c>
      <c r="P3178" s="114" t="s">
        <v>2090</v>
      </c>
      <c r="Q3178" s="385">
        <v>2.2780000000000002E-2</v>
      </c>
      <c r="R3178" s="110"/>
      <c r="W3178" s="4"/>
    </row>
    <row r="3179" spans="6:24" ht="24" customHeight="1">
      <c r="H3179" t="s">
        <v>4433</v>
      </c>
      <c r="J3179"/>
      <c r="L3179">
        <v>1.5</v>
      </c>
      <c r="M3179" s="110"/>
      <c r="N3179" s="111"/>
      <c r="O3179" s="119" t="s">
        <v>2877</v>
      </c>
      <c r="P3179" s="114" t="s">
        <v>2090</v>
      </c>
      <c r="Q3179" s="385">
        <v>1.013E-2</v>
      </c>
      <c r="R3179" s="130"/>
      <c r="W3179" s="4"/>
    </row>
    <row r="3180" spans="6:24" ht="24" customHeight="1">
      <c r="J3180"/>
      <c r="L3180">
        <f>SUM(L3176:L3179)</f>
        <v>848.44</v>
      </c>
      <c r="M3180" s="110"/>
      <c r="N3180" s="111"/>
      <c r="O3180" s="110"/>
      <c r="P3180" s="110"/>
      <c r="Q3180" s="120" t="s">
        <v>1614</v>
      </c>
      <c r="W3180" s="4"/>
    </row>
    <row r="3181" spans="6:24" ht="24" customHeight="1">
      <c r="F3181">
        <v>1.8</v>
      </c>
      <c r="G3181" s="3" t="s">
        <v>928</v>
      </c>
      <c r="H3181" t="s">
        <v>3107</v>
      </c>
      <c r="I3181">
        <f>I3168</f>
        <v>49.85</v>
      </c>
      <c r="J3181" s="3" t="s">
        <v>928</v>
      </c>
      <c r="K3181">
        <f>I3181*F3181</f>
        <v>89.73</v>
      </c>
      <c r="M3181" s="110"/>
      <c r="N3181" s="111"/>
      <c r="O3181" s="110"/>
      <c r="P3181" s="110"/>
      <c r="Q3181" s="387">
        <v>3.2910000000000002E-2</v>
      </c>
      <c r="R3181" t="s">
        <v>2189</v>
      </c>
      <c r="W3181" s="4"/>
    </row>
    <row r="3182" spans="6:24" ht="24" customHeight="1">
      <c r="F3182">
        <v>0.25</v>
      </c>
      <c r="G3182" s="3" t="s">
        <v>262</v>
      </c>
      <c r="H3182" t="s">
        <v>3108</v>
      </c>
      <c r="I3182">
        <f>I3169</f>
        <v>756</v>
      </c>
      <c r="J3182" s="3" t="s">
        <v>262</v>
      </c>
      <c r="K3182">
        <f>I3182*F3182</f>
        <v>189</v>
      </c>
      <c r="L3182">
        <f>L3180/10</f>
        <v>84.84</v>
      </c>
      <c r="M3182" s="110"/>
      <c r="N3182" s="111"/>
      <c r="O3182" s="110"/>
      <c r="P3182" s="110"/>
      <c r="Q3182" s="120" t="s">
        <v>1614</v>
      </c>
      <c r="W3182" s="4"/>
    </row>
    <row r="3183" spans="6:24" ht="24" customHeight="1">
      <c r="F3183">
        <v>0.25</v>
      </c>
      <c r="G3183" s="3" t="s">
        <v>262</v>
      </c>
      <c r="H3183" s="1" t="s">
        <v>1936</v>
      </c>
      <c r="I3183">
        <f>I3170</f>
        <v>618</v>
      </c>
      <c r="J3183" s="3" t="s">
        <v>262</v>
      </c>
      <c r="K3183">
        <f>I3183*F3183</f>
        <v>154.5</v>
      </c>
      <c r="M3183" s="110"/>
      <c r="N3183" s="111"/>
      <c r="O3183" s="119" t="s">
        <v>3333</v>
      </c>
      <c r="P3183" s="110"/>
      <c r="Q3183" s="388">
        <v>1.7600000000000001E-2</v>
      </c>
      <c r="R3183" s="130"/>
      <c r="W3183" s="4"/>
    </row>
    <row r="3184" spans="6:24" ht="24" customHeight="1">
      <c r="F3184">
        <v>0.4</v>
      </c>
      <c r="G3184" s="3" t="s">
        <v>262</v>
      </c>
      <c r="H3184" s="1" t="s">
        <v>324</v>
      </c>
      <c r="I3184">
        <f>I3171</f>
        <v>507</v>
      </c>
      <c r="J3184" s="3" t="s">
        <v>262</v>
      </c>
      <c r="K3184">
        <f>I3184*F3184</f>
        <v>202.8</v>
      </c>
      <c r="M3184" s="110"/>
      <c r="N3184" s="111"/>
      <c r="O3184" s="119" t="s">
        <v>3334</v>
      </c>
      <c r="P3184" s="110"/>
      <c r="Q3184" s="389">
        <v>8.3999999999999995E-3</v>
      </c>
      <c r="R3184" s="130"/>
      <c r="W3184" s="4"/>
    </row>
    <row r="3185" spans="6:23" ht="24" customHeight="1">
      <c r="F3185">
        <v>10</v>
      </c>
      <c r="G3185" s="3" t="s">
        <v>2321</v>
      </c>
      <c r="H3185" s="1" t="s">
        <v>3109</v>
      </c>
      <c r="I3185">
        <f>I3172</f>
        <v>4</v>
      </c>
      <c r="J3185" s="3" t="s">
        <v>2321</v>
      </c>
      <c r="K3185">
        <f>I3185*F3185</f>
        <v>40</v>
      </c>
      <c r="M3185" s="110"/>
      <c r="N3185" s="111"/>
      <c r="O3185" s="119"/>
      <c r="P3185" s="110"/>
      <c r="Q3185" s="120" t="s">
        <v>1614</v>
      </c>
      <c r="R3185" s="130"/>
      <c r="W3185" s="4"/>
    </row>
    <row r="3186" spans="6:23" ht="24" customHeight="1">
      <c r="H3186" s="1" t="s">
        <v>3110</v>
      </c>
      <c r="I3186" s="32" t="s">
        <v>3111</v>
      </c>
      <c r="J3186" s="4"/>
      <c r="K3186">
        <v>1.6</v>
      </c>
      <c r="M3186" s="110"/>
      <c r="N3186" s="111"/>
      <c r="O3186" s="119"/>
      <c r="P3186" s="110"/>
      <c r="Q3186" s="390">
        <v>2.5999999999999999E-2</v>
      </c>
      <c r="R3186" s="130" t="s">
        <v>2189</v>
      </c>
      <c r="W3186" s="4"/>
    </row>
    <row r="3187" spans="6:23" ht="24" customHeight="1">
      <c r="J3187" s="4"/>
      <c r="K3187">
        <f>SUM(K3181:K3186)</f>
        <v>677.63</v>
      </c>
      <c r="M3187" s="110"/>
      <c r="N3187" s="111"/>
      <c r="O3187" s="110"/>
      <c r="P3187" s="110"/>
      <c r="Q3187" s="120" t="s">
        <v>1614</v>
      </c>
      <c r="R3187" s="120"/>
      <c r="W3187" s="4"/>
    </row>
    <row r="3188" spans="6:23" ht="24" customHeight="1">
      <c r="J3188" s="4"/>
      <c r="K3188">
        <f>K3187/10</f>
        <v>67.760000000000005</v>
      </c>
      <c r="M3188" s="130">
        <v>5.1999999999999998E-2</v>
      </c>
      <c r="N3188" s="118" t="s">
        <v>884</v>
      </c>
      <c r="O3188" s="119" t="s">
        <v>312</v>
      </c>
      <c r="P3188" s="121">
        <f>AC26</f>
        <v>111600</v>
      </c>
      <c r="Q3188" s="117" t="s">
        <v>884</v>
      </c>
      <c r="R3188" s="121">
        <f>P3188*M3188</f>
        <v>5803.2</v>
      </c>
      <c r="W3188" s="4"/>
    </row>
    <row r="3189" spans="6:23" ht="24" customHeight="1">
      <c r="G3189"/>
      <c r="J3189"/>
      <c r="M3189" s="130">
        <v>3.2910000000000002E-2</v>
      </c>
      <c r="N3189" s="118" t="s">
        <v>884</v>
      </c>
      <c r="O3189" s="119" t="s">
        <v>313</v>
      </c>
      <c r="P3189" s="121">
        <f>AC27</f>
        <v>99400</v>
      </c>
      <c r="Q3189" s="117" t="s">
        <v>884</v>
      </c>
      <c r="R3189" s="121">
        <f t="shared" ref="R3189:R3199" si="305">P3189*M3189</f>
        <v>3271.25</v>
      </c>
      <c r="W3189" s="4"/>
    </row>
    <row r="3190" spans="6:23" ht="24" customHeight="1">
      <c r="G3190"/>
      <c r="J3190"/>
      <c r="M3190" s="130">
        <v>2.5999999999999999E-2</v>
      </c>
      <c r="N3190" s="118" t="s">
        <v>884</v>
      </c>
      <c r="O3190" s="119" t="s">
        <v>3335</v>
      </c>
      <c r="P3190" s="443">
        <v>107000</v>
      </c>
      <c r="Q3190" s="117" t="s">
        <v>884</v>
      </c>
      <c r="R3190" s="121">
        <f t="shared" si="305"/>
        <v>2782</v>
      </c>
      <c r="W3190" s="4"/>
    </row>
    <row r="3191" spans="6:23" ht="24" customHeight="1">
      <c r="G3191"/>
      <c r="J3191"/>
      <c r="L3191">
        <f>K3225</f>
        <v>530.36</v>
      </c>
      <c r="M3191" s="132"/>
      <c r="N3191" s="111"/>
      <c r="O3191" s="119" t="s">
        <v>3999</v>
      </c>
      <c r="P3191" s="121"/>
      <c r="Q3191" s="113"/>
      <c r="R3191" s="121">
        <f t="shared" si="305"/>
        <v>0</v>
      </c>
      <c r="W3191" s="4"/>
    </row>
    <row r="3192" spans="6:23" ht="24" customHeight="1">
      <c r="H3192" t="s">
        <v>3112</v>
      </c>
      <c r="J3192"/>
      <c r="L3192">
        <f>K3226</f>
        <v>907.2</v>
      </c>
      <c r="M3192" s="132">
        <v>3.1219999999999999</v>
      </c>
      <c r="N3192" s="118" t="s">
        <v>620</v>
      </c>
      <c r="O3192" s="119" t="s">
        <v>452</v>
      </c>
      <c r="P3192" s="121">
        <f>I954</f>
        <v>1457</v>
      </c>
      <c r="Q3192" s="117" t="s">
        <v>620</v>
      </c>
      <c r="R3192" s="121">
        <f t="shared" si="305"/>
        <v>4548.75</v>
      </c>
      <c r="W3192" s="4"/>
    </row>
    <row r="3193" spans="6:23" ht="24" customHeight="1">
      <c r="H3193" t="s">
        <v>1065</v>
      </c>
      <c r="J3193"/>
      <c r="M3193" s="121">
        <v>4</v>
      </c>
      <c r="N3193" s="118" t="s">
        <v>784</v>
      </c>
      <c r="O3193" s="119" t="s">
        <v>3336</v>
      </c>
      <c r="P3193" s="121">
        <f>I2637</f>
        <v>254.5</v>
      </c>
      <c r="Q3193" s="117" t="s">
        <v>883</v>
      </c>
      <c r="R3193" s="121">
        <f t="shared" si="305"/>
        <v>1018</v>
      </c>
      <c r="W3193" s="4"/>
    </row>
    <row r="3194" spans="6:23" ht="24" customHeight="1">
      <c r="H3194" t="s">
        <v>1260</v>
      </c>
      <c r="J3194"/>
      <c r="L3194">
        <f>K3228</f>
        <v>6.65</v>
      </c>
      <c r="M3194" s="121">
        <v>8</v>
      </c>
      <c r="N3194" s="118" t="s">
        <v>883</v>
      </c>
      <c r="O3194" s="119" t="s">
        <v>1489</v>
      </c>
      <c r="P3194" s="121">
        <f>P3158</f>
        <v>89.6</v>
      </c>
      <c r="Q3194" s="117" t="s">
        <v>883</v>
      </c>
      <c r="R3194" s="121">
        <f t="shared" si="305"/>
        <v>716.8</v>
      </c>
      <c r="W3194" s="4"/>
    </row>
    <row r="3195" spans="6:23" ht="24" customHeight="1">
      <c r="J3195"/>
      <c r="L3195">
        <f>SUM(L3191:L3194)</f>
        <v>1444.21</v>
      </c>
      <c r="M3195" s="121">
        <v>4</v>
      </c>
      <c r="N3195" s="118" t="s">
        <v>883</v>
      </c>
      <c r="O3195" s="780" t="s">
        <v>5642</v>
      </c>
      <c r="P3195" s="443">
        <v>97.85</v>
      </c>
      <c r="Q3195" s="117" t="s">
        <v>883</v>
      </c>
      <c r="R3195" s="121">
        <f t="shared" si="305"/>
        <v>391.4</v>
      </c>
      <c r="W3195" s="4"/>
    </row>
    <row r="3196" spans="6:23" ht="24" customHeight="1">
      <c r="F3196">
        <v>1.1100000000000001</v>
      </c>
      <c r="G3196" s="3" t="s">
        <v>2617</v>
      </c>
      <c r="H3196" t="s">
        <v>1201</v>
      </c>
      <c r="I3196">
        <f>I1547</f>
        <v>227.6</v>
      </c>
      <c r="J3196" s="3" t="s">
        <v>2617</v>
      </c>
      <c r="K3196">
        <f>I3196*F3196</f>
        <v>252.64</v>
      </c>
      <c r="M3196" s="121">
        <v>1</v>
      </c>
      <c r="N3196" s="118" t="s">
        <v>883</v>
      </c>
      <c r="O3196" s="780" t="s">
        <v>5643</v>
      </c>
      <c r="P3196" s="443">
        <v>209.9</v>
      </c>
      <c r="Q3196" s="117" t="s">
        <v>883</v>
      </c>
      <c r="R3196" s="121">
        <f t="shared" si="305"/>
        <v>209.9</v>
      </c>
      <c r="W3196" s="4"/>
    </row>
    <row r="3197" spans="6:23" ht="24" customHeight="1">
      <c r="F3197">
        <v>0.7</v>
      </c>
      <c r="G3197" s="3" t="s">
        <v>262</v>
      </c>
      <c r="H3197" t="s">
        <v>1200</v>
      </c>
      <c r="I3197">
        <f>I3182</f>
        <v>756</v>
      </c>
      <c r="J3197" s="3" t="s">
        <v>262</v>
      </c>
      <c r="K3197">
        <f>I3197*F3197</f>
        <v>529.20000000000005</v>
      </c>
      <c r="L3197">
        <f>L3195/10</f>
        <v>144.41999999999999</v>
      </c>
      <c r="M3197" s="121">
        <v>2</v>
      </c>
      <c r="N3197" s="118" t="s">
        <v>883</v>
      </c>
      <c r="O3197" s="780" t="s">
        <v>5644</v>
      </c>
      <c r="P3197" s="443">
        <v>23.1</v>
      </c>
      <c r="Q3197" s="117" t="s">
        <v>883</v>
      </c>
      <c r="R3197" s="121">
        <f t="shared" si="305"/>
        <v>46.2</v>
      </c>
      <c r="W3197" s="4"/>
    </row>
    <row r="3198" spans="6:23" ht="24" customHeight="1">
      <c r="F3198">
        <v>10</v>
      </c>
      <c r="G3198" s="3" t="s">
        <v>2321</v>
      </c>
      <c r="H3198" s="493" t="s">
        <v>5645</v>
      </c>
      <c r="I3198" s="105">
        <f>AE54</f>
        <v>9.52</v>
      </c>
      <c r="J3198" s="3" t="s">
        <v>2321</v>
      </c>
      <c r="K3198">
        <f>I3198*F3198</f>
        <v>95.2</v>
      </c>
      <c r="M3198" s="121">
        <v>2</v>
      </c>
      <c r="N3198" s="118" t="s">
        <v>883</v>
      </c>
      <c r="O3198" s="780" t="s">
        <v>5646</v>
      </c>
      <c r="P3198" s="443">
        <v>49.55</v>
      </c>
      <c r="Q3198" s="117" t="s">
        <v>883</v>
      </c>
      <c r="R3198" s="121">
        <f t="shared" si="305"/>
        <v>99.1</v>
      </c>
      <c r="S3198" s="50">
        <f>0.42*3.122</f>
        <v>1.3109999999999999</v>
      </c>
      <c r="T3198">
        <f>S3198+19.79</f>
        <v>21.1</v>
      </c>
      <c r="W3198" s="4"/>
    </row>
    <row r="3199" spans="6:23" ht="24" customHeight="1">
      <c r="H3199" s="1" t="s">
        <v>3110</v>
      </c>
      <c r="I3199" t="s">
        <v>668</v>
      </c>
      <c r="J3199" s="4"/>
      <c r="K3199">
        <v>2.8</v>
      </c>
      <c r="M3199" s="121">
        <v>118</v>
      </c>
      <c r="N3199" s="118" t="s">
        <v>883</v>
      </c>
      <c r="O3199" s="110" t="s">
        <v>1359</v>
      </c>
      <c r="P3199" s="110">
        <f>I961</f>
        <v>2.41</v>
      </c>
      <c r="Q3199" s="117" t="s">
        <v>883</v>
      </c>
      <c r="R3199" s="121">
        <f t="shared" si="305"/>
        <v>284.38</v>
      </c>
      <c r="W3199" s="4"/>
    </row>
    <row r="3200" spans="6:23" ht="24" customHeight="1">
      <c r="H3200" t="s">
        <v>446</v>
      </c>
      <c r="J3200" s="4"/>
      <c r="K3200">
        <f>SUM(K3196:K3199)</f>
        <v>879.84</v>
      </c>
      <c r="M3200" s="110"/>
      <c r="N3200" s="111"/>
      <c r="O3200" s="110"/>
      <c r="P3200" s="110"/>
      <c r="Q3200" s="113"/>
      <c r="R3200" s="120" t="s">
        <v>1614</v>
      </c>
      <c r="W3200" s="4"/>
    </row>
    <row r="3201" spans="6:23" ht="24" customHeight="1">
      <c r="J3201" s="4"/>
      <c r="M3201" s="110"/>
      <c r="N3201" s="111"/>
      <c r="O3201" s="119" t="s">
        <v>3341</v>
      </c>
      <c r="P3201" s="110"/>
      <c r="Q3201" s="113"/>
      <c r="R3201" s="121">
        <f>SUM(R3188:R3199)</f>
        <v>19170.98</v>
      </c>
      <c r="W3201" s="4"/>
    </row>
    <row r="3202" spans="6:23" ht="24" customHeight="1">
      <c r="H3202" t="s">
        <v>561</v>
      </c>
      <c r="J3202" s="4"/>
      <c r="K3202">
        <f>K3200/10</f>
        <v>87.98</v>
      </c>
      <c r="M3202" s="110"/>
      <c r="N3202" s="111"/>
      <c r="O3202" s="110"/>
      <c r="P3202" s="110"/>
      <c r="Q3202" s="113"/>
      <c r="R3202" s="120" t="s">
        <v>1614</v>
      </c>
      <c r="W3202" s="4"/>
    </row>
    <row r="3203" spans="6:23" ht="24" customHeight="1">
      <c r="J3203" s="4"/>
      <c r="M3203" s="110"/>
      <c r="N3203" s="111"/>
      <c r="O3203" s="108" t="s">
        <v>561</v>
      </c>
      <c r="P3203" s="110"/>
      <c r="Q3203" s="115" t="s">
        <v>735</v>
      </c>
      <c r="R3203" s="109">
        <f>R3201/M3192</f>
        <v>6140.61</v>
      </c>
      <c r="W3203" s="4"/>
    </row>
    <row r="3204" spans="6:23" ht="24" customHeight="1">
      <c r="J3204" s="4"/>
      <c r="M3204" s="117"/>
      <c r="N3204" s="118" t="s">
        <v>2289</v>
      </c>
      <c r="O3204" s="119" t="s">
        <v>3342</v>
      </c>
      <c r="P3204" s="110"/>
      <c r="Q3204" s="113"/>
      <c r="R3204" s="110"/>
      <c r="W3204" s="4"/>
    </row>
    <row r="3205" spans="6:23" ht="24" customHeight="1">
      <c r="J3205" s="4"/>
      <c r="M3205" s="110"/>
      <c r="N3205" s="111"/>
      <c r="O3205" s="119" t="s">
        <v>259</v>
      </c>
      <c r="P3205" s="110"/>
      <c r="Q3205" s="113"/>
      <c r="R3205" s="110"/>
      <c r="W3205" s="4"/>
    </row>
    <row r="3206" spans="6:23" ht="24" customHeight="1">
      <c r="H3206" t="s">
        <v>3112</v>
      </c>
      <c r="J3206" s="4"/>
      <c r="M3206" s="110"/>
      <c r="N3206" s="111"/>
      <c r="O3206" s="381" t="s">
        <v>2876</v>
      </c>
      <c r="P3206" s="110"/>
      <c r="Q3206" s="113"/>
      <c r="R3206" s="110"/>
      <c r="W3206" s="4"/>
    </row>
    <row r="3207" spans="6:23" ht="24" customHeight="1">
      <c r="H3207" t="s">
        <v>1399</v>
      </c>
      <c r="J3207" s="4"/>
      <c r="L3207">
        <f>K3241</f>
        <v>430.16</v>
      </c>
      <c r="M3207" s="110"/>
      <c r="N3207" s="111"/>
      <c r="O3207" s="120" t="s">
        <v>1614</v>
      </c>
      <c r="P3207" s="110"/>
      <c r="Q3207" s="113"/>
      <c r="R3207" s="110"/>
      <c r="W3207" s="4"/>
    </row>
    <row r="3208" spans="6:23" ht="24" customHeight="1">
      <c r="H3208" t="s">
        <v>1260</v>
      </c>
      <c r="J3208" s="4"/>
      <c r="L3208">
        <f>K3242</f>
        <v>831.6</v>
      </c>
      <c r="M3208" s="110"/>
      <c r="N3208" s="111"/>
      <c r="O3208" s="119" t="s">
        <v>3330</v>
      </c>
      <c r="P3208" s="114" t="s">
        <v>2090</v>
      </c>
      <c r="Q3208" s="382">
        <v>3.1219999999999999</v>
      </c>
      <c r="R3208" s="134" t="s">
        <v>2321</v>
      </c>
      <c r="W3208" s="4"/>
    </row>
    <row r="3209" spans="6:23" ht="24" customHeight="1">
      <c r="J3209" s="4"/>
      <c r="M3209" s="110"/>
      <c r="N3209" s="111"/>
      <c r="O3209" s="119"/>
      <c r="P3209" s="114"/>
      <c r="Q3209" s="382"/>
      <c r="R3209" s="134"/>
      <c r="W3209" s="4"/>
    </row>
    <row r="3210" spans="6:23" ht="24" customHeight="1">
      <c r="F3210">
        <v>1.33</v>
      </c>
      <c r="G3210" s="3" t="s">
        <v>2617</v>
      </c>
      <c r="H3210" t="s">
        <v>1201</v>
      </c>
      <c r="I3210">
        <f>I1534</f>
        <v>238.9</v>
      </c>
      <c r="J3210" s="3" t="s">
        <v>2617</v>
      </c>
      <c r="K3210">
        <f>I3210*F3210</f>
        <v>317.74</v>
      </c>
      <c r="L3210">
        <f>K3244</f>
        <v>1.9</v>
      </c>
      <c r="M3210" s="110"/>
      <c r="N3210" s="111"/>
      <c r="O3210" s="119" t="s">
        <v>2878</v>
      </c>
      <c r="P3210" s="114" t="s">
        <v>2090</v>
      </c>
      <c r="Q3210" s="383">
        <v>5.1999999999999998E-2</v>
      </c>
      <c r="R3210" s="134" t="s">
        <v>2189</v>
      </c>
      <c r="W3210" s="4"/>
    </row>
    <row r="3211" spans="6:23" ht="24" customHeight="1">
      <c r="F3211">
        <v>0.7</v>
      </c>
      <c r="G3211" s="3" t="s">
        <v>262</v>
      </c>
      <c r="H3211" t="s">
        <v>1200</v>
      </c>
      <c r="I3211">
        <f>I3197</f>
        <v>756</v>
      </c>
      <c r="J3211" s="3" t="s">
        <v>262</v>
      </c>
      <c r="K3211">
        <f>I3211*F3211</f>
        <v>529.20000000000005</v>
      </c>
      <c r="L3211">
        <f>SUM(L3207:L3210)</f>
        <v>1263.6600000000001</v>
      </c>
      <c r="M3211" s="110"/>
      <c r="N3211" s="111"/>
      <c r="O3211" s="119" t="s">
        <v>3331</v>
      </c>
      <c r="Q3211" s="384"/>
      <c r="R3211" s="134"/>
      <c r="W3211" s="4"/>
    </row>
    <row r="3212" spans="6:23" ht="24" customHeight="1">
      <c r="F3212">
        <v>10</v>
      </c>
      <c r="G3212" s="3" t="s">
        <v>2321</v>
      </c>
      <c r="H3212" s="481" t="s">
        <v>4815</v>
      </c>
      <c r="I3212" s="105">
        <f>AE55</f>
        <v>10.29</v>
      </c>
      <c r="J3212" s="3" t="s">
        <v>2321</v>
      </c>
      <c r="K3212">
        <f>I3212*F3212</f>
        <v>102.9</v>
      </c>
      <c r="M3212" s="110"/>
      <c r="N3212" s="111"/>
      <c r="O3212" s="119" t="s">
        <v>3459</v>
      </c>
      <c r="P3212" s="114" t="s">
        <v>2090</v>
      </c>
      <c r="Q3212" s="385">
        <v>2.2780000000000002E-2</v>
      </c>
      <c r="R3212" s="134"/>
      <c r="W3212" s="4"/>
    </row>
    <row r="3213" spans="6:23" ht="24" customHeight="1">
      <c r="H3213" t="s">
        <v>3110</v>
      </c>
      <c r="I3213" t="s">
        <v>668</v>
      </c>
      <c r="J3213" s="4"/>
      <c r="K3213">
        <v>3.43</v>
      </c>
      <c r="M3213" s="110"/>
      <c r="N3213" s="111"/>
      <c r="O3213" s="119" t="s">
        <v>2877</v>
      </c>
      <c r="P3213" s="114" t="s">
        <v>2090</v>
      </c>
      <c r="Q3213" s="385">
        <v>1.013E-2</v>
      </c>
      <c r="R3213" s="135"/>
      <c r="W3213" s="4"/>
    </row>
    <row r="3214" spans="6:23" ht="24" customHeight="1">
      <c r="H3214" t="s">
        <v>446</v>
      </c>
      <c r="J3214" s="4"/>
      <c r="K3214">
        <f>SUM(K3210:K3213)</f>
        <v>953.27</v>
      </c>
      <c r="M3214" s="110"/>
      <c r="N3214" s="111"/>
      <c r="O3214" s="110"/>
      <c r="P3214" s="110"/>
      <c r="Q3214" s="392" t="s">
        <v>3125</v>
      </c>
      <c r="R3214" s="10"/>
      <c r="W3214" s="4"/>
    </row>
    <row r="3215" spans="6:23" ht="24" customHeight="1">
      <c r="J3215" s="4"/>
      <c r="M3215" s="110"/>
      <c r="N3215" s="111"/>
      <c r="O3215" s="110"/>
      <c r="P3215" s="110"/>
      <c r="Q3215" s="387">
        <v>3.2910000000000002E-2</v>
      </c>
      <c r="R3215" s="10" t="s">
        <v>2189</v>
      </c>
      <c r="W3215" s="4"/>
    </row>
    <row r="3216" spans="6:23" ht="24" customHeight="1">
      <c r="H3216" t="s">
        <v>561</v>
      </c>
      <c r="J3216" s="4"/>
      <c r="K3216">
        <f>K3214/10</f>
        <v>95.33</v>
      </c>
      <c r="M3216" s="110"/>
      <c r="N3216" s="111"/>
      <c r="O3216" s="110"/>
      <c r="P3216" s="110"/>
      <c r="Q3216" s="392" t="s">
        <v>3125</v>
      </c>
      <c r="R3216" s="10"/>
      <c r="W3216" s="4"/>
    </row>
    <row r="3217" spans="6:23" ht="24" customHeight="1">
      <c r="J3217" s="4"/>
      <c r="M3217" s="110"/>
      <c r="N3217" s="111"/>
      <c r="O3217" s="119" t="s">
        <v>3344</v>
      </c>
      <c r="P3217" s="110"/>
      <c r="Q3217" s="157">
        <v>0.94</v>
      </c>
      <c r="R3217" s="135" t="s">
        <v>2321</v>
      </c>
      <c r="W3217" s="4"/>
    </row>
    <row r="3218" spans="6:23" ht="24" customHeight="1">
      <c r="J3218" s="4"/>
      <c r="M3218" s="110"/>
      <c r="N3218" s="111"/>
      <c r="O3218" s="119" t="s">
        <v>3343</v>
      </c>
      <c r="P3218" s="110"/>
      <c r="Q3218" s="390">
        <v>8.3999999999999995E-3</v>
      </c>
      <c r="R3218" s="135" t="s">
        <v>2189</v>
      </c>
      <c r="W3218" s="4"/>
    </row>
    <row r="3219" spans="6:23" ht="24" customHeight="1">
      <c r="J3219" s="4"/>
      <c r="M3219" s="110"/>
      <c r="N3219" s="111"/>
      <c r="O3219" s="119" t="s">
        <v>3346</v>
      </c>
      <c r="P3219" s="110"/>
      <c r="Q3219" s="390">
        <v>7.9</v>
      </c>
      <c r="R3219" s="135" t="s">
        <v>841</v>
      </c>
      <c r="W3219" s="4"/>
    </row>
    <row r="3220" spans="6:23" ht="24" customHeight="1">
      <c r="J3220" s="4"/>
      <c r="M3220" s="110"/>
      <c r="N3220" s="111"/>
      <c r="O3220" s="110"/>
      <c r="P3220" s="110"/>
      <c r="Q3220" s="120"/>
      <c r="R3220" s="120"/>
      <c r="W3220" s="4"/>
    </row>
    <row r="3221" spans="6:23" ht="24" customHeight="1">
      <c r="H3221" t="s">
        <v>2618</v>
      </c>
      <c r="J3221" s="4"/>
      <c r="M3221" s="130">
        <v>5.1999999999999998E-2</v>
      </c>
      <c r="N3221" s="118" t="s">
        <v>884</v>
      </c>
      <c r="O3221" s="119" t="s">
        <v>312</v>
      </c>
      <c r="P3221" s="121">
        <f>P3188</f>
        <v>111600</v>
      </c>
      <c r="Q3221" s="117" t="s">
        <v>884</v>
      </c>
      <c r="R3221" s="121">
        <f>P3221*M3221</f>
        <v>5803.2</v>
      </c>
      <c r="W3221" s="4"/>
    </row>
    <row r="3222" spans="6:23" ht="24" customHeight="1">
      <c r="H3222" t="s">
        <v>1399</v>
      </c>
      <c r="J3222" s="4"/>
      <c r="M3222" s="130">
        <v>3.2910000000000002E-2</v>
      </c>
      <c r="N3222" s="118" t="s">
        <v>884</v>
      </c>
      <c r="O3222" s="119" t="s">
        <v>313</v>
      </c>
      <c r="P3222" s="121">
        <f>P3189</f>
        <v>99400</v>
      </c>
      <c r="Q3222" s="117" t="s">
        <v>884</v>
      </c>
      <c r="R3222" s="121">
        <f t="shared" ref="R3222:R3234" si="306">P3222*M3222</f>
        <v>3271.25</v>
      </c>
      <c r="W3222" s="4"/>
    </row>
    <row r="3223" spans="6:23" ht="24" customHeight="1">
      <c r="H3223" t="s">
        <v>1260</v>
      </c>
      <c r="J3223" s="4"/>
      <c r="M3223" s="130">
        <v>8.3999999999999995E-3</v>
      </c>
      <c r="N3223" s="118" t="s">
        <v>884</v>
      </c>
      <c r="O3223" s="514" t="s">
        <v>3335</v>
      </c>
      <c r="P3223" s="121">
        <f>P3190</f>
        <v>107000</v>
      </c>
      <c r="Q3223" s="117" t="s">
        <v>884</v>
      </c>
      <c r="R3223" s="121">
        <f t="shared" si="306"/>
        <v>898.8</v>
      </c>
      <c r="W3223" s="4"/>
    </row>
    <row r="3224" spans="6:23" ht="24" customHeight="1">
      <c r="J3224" s="4"/>
      <c r="M3224" s="132"/>
      <c r="N3224" s="111"/>
      <c r="O3224" s="119" t="s">
        <v>3607</v>
      </c>
      <c r="P3224" s="121"/>
      <c r="Q3224" s="113"/>
      <c r="R3224" s="121">
        <f t="shared" si="306"/>
        <v>0</v>
      </c>
      <c r="W3224" s="4"/>
    </row>
    <row r="3225" spans="6:23" ht="24" customHeight="1">
      <c r="F3225">
        <v>2.2200000000000002</v>
      </c>
      <c r="G3225" s="3" t="s">
        <v>2617</v>
      </c>
      <c r="H3225" t="s">
        <v>1201</v>
      </c>
      <c r="I3225">
        <f>I3210</f>
        <v>238.9</v>
      </c>
      <c r="J3225" s="3" t="s">
        <v>2617</v>
      </c>
      <c r="K3225">
        <f>I3225*F3225</f>
        <v>530.36</v>
      </c>
      <c r="M3225" s="132">
        <v>0.94</v>
      </c>
      <c r="N3225" s="118" t="s">
        <v>620</v>
      </c>
      <c r="O3225" s="514" t="s">
        <v>5647</v>
      </c>
      <c r="P3225" s="443">
        <v>562.5</v>
      </c>
      <c r="Q3225" s="113" t="s">
        <v>620</v>
      </c>
      <c r="R3225" s="121">
        <f t="shared" si="306"/>
        <v>528.75</v>
      </c>
      <c r="W3225" s="4"/>
    </row>
    <row r="3226" spans="6:23" ht="24" customHeight="1">
      <c r="F3226">
        <v>1.2</v>
      </c>
      <c r="G3226" s="3" t="s">
        <v>262</v>
      </c>
      <c r="H3226" t="s">
        <v>1200</v>
      </c>
      <c r="I3226">
        <f>I3211</f>
        <v>756</v>
      </c>
      <c r="J3226" s="3" t="s">
        <v>262</v>
      </c>
      <c r="K3226">
        <f>I3226*F3226</f>
        <v>907.2</v>
      </c>
      <c r="M3226" s="132">
        <v>7.9</v>
      </c>
      <c r="N3226" s="118" t="s">
        <v>1804</v>
      </c>
      <c r="O3226" s="514" t="s">
        <v>5648</v>
      </c>
      <c r="P3226" s="443">
        <v>15.45</v>
      </c>
      <c r="Q3226" s="113" t="s">
        <v>841</v>
      </c>
      <c r="R3226" s="121">
        <f t="shared" si="306"/>
        <v>122.06</v>
      </c>
      <c r="W3226" s="4"/>
    </row>
    <row r="3227" spans="6:23" ht="24" customHeight="1">
      <c r="F3227">
        <v>10</v>
      </c>
      <c r="G3227" s="3" t="s">
        <v>2321</v>
      </c>
      <c r="H3227" t="s">
        <v>3109</v>
      </c>
      <c r="I3227">
        <f>I3212</f>
        <v>10.29</v>
      </c>
      <c r="J3227" s="3" t="s">
        <v>2321</v>
      </c>
      <c r="K3227">
        <f>I3227*F3227</f>
        <v>102.9</v>
      </c>
      <c r="M3227" s="132">
        <v>3.1219999999999999</v>
      </c>
      <c r="N3227" s="118" t="s">
        <v>620</v>
      </c>
      <c r="O3227" s="514" t="s">
        <v>4823</v>
      </c>
      <c r="P3227" s="443">
        <f>AE58</f>
        <v>1498.2</v>
      </c>
      <c r="Q3227" s="117" t="s">
        <v>620</v>
      </c>
      <c r="R3227" s="121">
        <f t="shared" si="306"/>
        <v>4677.38</v>
      </c>
      <c r="W3227" s="4"/>
    </row>
    <row r="3228" spans="6:23" ht="24" customHeight="1">
      <c r="H3228" t="s">
        <v>3110</v>
      </c>
      <c r="I3228" t="s">
        <v>668</v>
      </c>
      <c r="J3228" s="4"/>
      <c r="K3228">
        <v>6.65</v>
      </c>
      <c r="M3228" s="121">
        <v>4</v>
      </c>
      <c r="N3228" s="118" t="s">
        <v>784</v>
      </c>
      <c r="O3228" s="119" t="s">
        <v>3957</v>
      </c>
      <c r="P3228" s="121">
        <f>C598</f>
        <v>57.65</v>
      </c>
      <c r="Q3228" s="117" t="s">
        <v>883</v>
      </c>
      <c r="R3228" s="121">
        <f t="shared" si="306"/>
        <v>230.6</v>
      </c>
      <c r="W3228" s="4"/>
    </row>
    <row r="3229" spans="6:23" ht="24" customHeight="1">
      <c r="H3229" t="s">
        <v>446</v>
      </c>
      <c r="J3229" s="4"/>
      <c r="K3229">
        <f>SUM(K3225:K3228)</f>
        <v>1547.11</v>
      </c>
      <c r="M3229" s="121">
        <v>8</v>
      </c>
      <c r="N3229" s="118" t="s">
        <v>883</v>
      </c>
      <c r="O3229" s="119" t="s">
        <v>3958</v>
      </c>
      <c r="P3229" s="121">
        <f>C279</f>
        <v>89.6</v>
      </c>
      <c r="Q3229" s="117" t="s">
        <v>883</v>
      </c>
      <c r="R3229" s="121">
        <f t="shared" si="306"/>
        <v>716.8</v>
      </c>
      <c r="W3229" s="4"/>
    </row>
    <row r="3230" spans="6:23" ht="24" customHeight="1">
      <c r="J3230" s="4"/>
      <c r="M3230" s="121">
        <v>4</v>
      </c>
      <c r="N3230" s="118" t="s">
        <v>883</v>
      </c>
      <c r="O3230" s="119" t="s">
        <v>3337</v>
      </c>
      <c r="P3230" s="121">
        <f>P3195</f>
        <v>97.85</v>
      </c>
      <c r="Q3230" s="117" t="s">
        <v>883</v>
      </c>
      <c r="R3230" s="121">
        <f t="shared" si="306"/>
        <v>391.4</v>
      </c>
      <c r="W3230" s="4"/>
    </row>
    <row r="3231" spans="6:23" ht="24" customHeight="1">
      <c r="H3231" t="s">
        <v>561</v>
      </c>
      <c r="J3231" s="4"/>
      <c r="K3231">
        <f>K3229/10</f>
        <v>154.71</v>
      </c>
      <c r="M3231" s="121">
        <v>1</v>
      </c>
      <c r="N3231" s="118" t="s">
        <v>883</v>
      </c>
      <c r="O3231" s="119" t="s">
        <v>3338</v>
      </c>
      <c r="P3231" s="121">
        <f>P3196</f>
        <v>209.9</v>
      </c>
      <c r="Q3231" s="117" t="s">
        <v>883</v>
      </c>
      <c r="R3231" s="121">
        <f t="shared" si="306"/>
        <v>209.9</v>
      </c>
      <c r="W3231" s="4"/>
    </row>
    <row r="3232" spans="6:23" ht="24" customHeight="1">
      <c r="J3232" s="4"/>
      <c r="L3232">
        <f>K3266</f>
        <v>284.39999999999998</v>
      </c>
      <c r="M3232" s="121">
        <v>2</v>
      </c>
      <c r="N3232" s="118" t="s">
        <v>883</v>
      </c>
      <c r="O3232" s="119" t="s">
        <v>3339</v>
      </c>
      <c r="P3232" s="121">
        <f>P3197</f>
        <v>23.1</v>
      </c>
      <c r="Q3232" s="117" t="s">
        <v>883</v>
      </c>
      <c r="R3232" s="121">
        <f t="shared" si="306"/>
        <v>46.2</v>
      </c>
      <c r="W3232" s="4"/>
    </row>
    <row r="3233" spans="6:24" ht="24" customHeight="1">
      <c r="J3233" s="4"/>
      <c r="L3233">
        <f>K3267</f>
        <v>189</v>
      </c>
      <c r="M3233" s="121">
        <v>2</v>
      </c>
      <c r="N3233" s="118" t="s">
        <v>883</v>
      </c>
      <c r="O3233" s="119" t="s">
        <v>3340</v>
      </c>
      <c r="P3233" s="121">
        <f>P3198</f>
        <v>49.55</v>
      </c>
      <c r="Q3233" s="117" t="s">
        <v>883</v>
      </c>
      <c r="R3233" s="121">
        <f t="shared" si="306"/>
        <v>99.1</v>
      </c>
      <c r="W3233" s="4"/>
    </row>
    <row r="3234" spans="6:24" ht="24" customHeight="1">
      <c r="J3234" s="4"/>
      <c r="L3234">
        <f>K3268</f>
        <v>154.5</v>
      </c>
      <c r="M3234" s="121">
        <v>118</v>
      </c>
      <c r="N3234" s="118" t="s">
        <v>883</v>
      </c>
      <c r="O3234" s="110" t="s">
        <v>1359</v>
      </c>
      <c r="P3234" s="110">
        <f>P3199</f>
        <v>2.41</v>
      </c>
      <c r="Q3234" s="117" t="s">
        <v>883</v>
      </c>
      <c r="R3234" s="121">
        <f t="shared" si="306"/>
        <v>284.38</v>
      </c>
      <c r="W3234" s="4"/>
    </row>
    <row r="3235" spans="6:24" ht="24" customHeight="1">
      <c r="J3235" s="4"/>
      <c r="L3235">
        <f>K3269</f>
        <v>202.8</v>
      </c>
      <c r="M3235" s="110"/>
      <c r="N3235" s="111"/>
      <c r="O3235" s="110"/>
      <c r="P3235" s="110"/>
      <c r="Q3235" s="113"/>
      <c r="R3235" s="120" t="s">
        <v>1614</v>
      </c>
      <c r="W3235" s="4"/>
    </row>
    <row r="3236" spans="6:24" ht="24" customHeight="1">
      <c r="J3236" s="4"/>
      <c r="L3236">
        <f>K3270</f>
        <v>1.65</v>
      </c>
      <c r="M3236" s="110"/>
      <c r="N3236" s="111"/>
      <c r="O3236" s="119" t="s">
        <v>3341</v>
      </c>
      <c r="P3236" s="110"/>
      <c r="Q3236" s="113"/>
      <c r="R3236" s="121">
        <f>SUM(R3221:R3234)</f>
        <v>17279.82</v>
      </c>
      <c r="W3236" s="4"/>
    </row>
    <row r="3237" spans="6:24" ht="24" customHeight="1">
      <c r="H3237" t="s">
        <v>2618</v>
      </c>
      <c r="J3237" s="4"/>
      <c r="M3237" s="110"/>
      <c r="N3237" s="111"/>
      <c r="O3237" s="110"/>
      <c r="P3237" s="110"/>
      <c r="Q3237" s="113"/>
      <c r="R3237" s="120" t="s">
        <v>1614</v>
      </c>
      <c r="W3237" s="4"/>
    </row>
    <row r="3238" spans="6:24" ht="24" customHeight="1">
      <c r="H3238" t="s">
        <v>1065</v>
      </c>
      <c r="J3238" s="4"/>
      <c r="M3238" s="110"/>
      <c r="N3238" s="111"/>
      <c r="O3238" s="108" t="s">
        <v>561</v>
      </c>
      <c r="P3238" s="110"/>
      <c r="Q3238" s="115" t="s">
        <v>735</v>
      </c>
      <c r="R3238" s="109">
        <f>R3236/M3227</f>
        <v>5534.86</v>
      </c>
      <c r="W3238" s="4"/>
    </row>
    <row r="3239" spans="6:24" ht="24" customHeight="1">
      <c r="H3239" t="s">
        <v>1260</v>
      </c>
      <c r="J3239" s="4"/>
      <c r="L3239">
        <f>SUM(L3232:L3238)</f>
        <v>832.35</v>
      </c>
      <c r="M3239" s="117"/>
      <c r="N3239" s="118" t="s">
        <v>2289</v>
      </c>
      <c r="O3239" s="119" t="s">
        <v>2875</v>
      </c>
      <c r="P3239" s="110"/>
      <c r="Q3239" s="113"/>
      <c r="R3239" s="110"/>
      <c r="W3239" s="4"/>
    </row>
    <row r="3240" spans="6:24" ht="24" customHeight="1">
      <c r="J3240" s="4"/>
      <c r="M3240" s="110"/>
      <c r="N3240" s="111"/>
      <c r="O3240" s="119" t="s">
        <v>259</v>
      </c>
      <c r="P3240" s="110"/>
      <c r="Q3240" s="113"/>
      <c r="R3240" s="110"/>
      <c r="W3240" s="4"/>
    </row>
    <row r="3241" spans="6:24" ht="24" customHeight="1">
      <c r="F3241">
        <v>1.89</v>
      </c>
      <c r="G3241" s="3" t="s">
        <v>2617</v>
      </c>
      <c r="H3241" t="s">
        <v>1201</v>
      </c>
      <c r="I3241">
        <f>I3196</f>
        <v>227.6</v>
      </c>
      <c r="J3241" s="3" t="s">
        <v>2617</v>
      </c>
      <c r="K3241">
        <f>I3241*F3241</f>
        <v>430.16</v>
      </c>
      <c r="L3241">
        <f>L3239/10</f>
        <v>83.24</v>
      </c>
      <c r="M3241" s="110"/>
      <c r="N3241" s="111"/>
      <c r="O3241" s="381" t="s">
        <v>3348</v>
      </c>
      <c r="P3241" s="110"/>
      <c r="Q3241" s="113"/>
      <c r="R3241" s="110"/>
      <c r="W3241" s="4"/>
    </row>
    <row r="3242" spans="6:24" ht="24" customHeight="1">
      <c r="F3242">
        <v>1.1000000000000001</v>
      </c>
      <c r="G3242" s="3" t="s">
        <v>262</v>
      </c>
      <c r="H3242" t="s">
        <v>1200</v>
      </c>
      <c r="I3242">
        <f>I3197</f>
        <v>756</v>
      </c>
      <c r="J3242" s="3" t="s">
        <v>262</v>
      </c>
      <c r="K3242">
        <f>I3242*F3242</f>
        <v>831.6</v>
      </c>
      <c r="M3242" s="110"/>
      <c r="N3242" s="111"/>
      <c r="O3242" s="120" t="s">
        <v>1614</v>
      </c>
      <c r="P3242" s="110"/>
      <c r="Q3242" s="113"/>
      <c r="R3242" s="110"/>
      <c r="W3242" s="4"/>
    </row>
    <row r="3243" spans="6:24" ht="24" customHeight="1">
      <c r="F3243">
        <v>10</v>
      </c>
      <c r="G3243" s="3" t="s">
        <v>2321</v>
      </c>
      <c r="H3243" s="1" t="s">
        <v>3109</v>
      </c>
      <c r="I3243" s="105">
        <f>I3198</f>
        <v>9.52</v>
      </c>
      <c r="J3243" s="3" t="s">
        <v>2321</v>
      </c>
      <c r="K3243">
        <f>I3243*F3243</f>
        <v>95.2</v>
      </c>
      <c r="M3243" s="110"/>
      <c r="N3243" s="111"/>
      <c r="O3243" s="119" t="s">
        <v>3349</v>
      </c>
      <c r="P3243" s="114" t="s">
        <v>2090</v>
      </c>
      <c r="Q3243" s="382">
        <v>2.4279999999999999</v>
      </c>
      <c r="R3243" s="110" t="s">
        <v>2321</v>
      </c>
      <c r="W3243" s="4"/>
    </row>
    <row r="3244" spans="6:24" ht="30" customHeight="1">
      <c r="H3244" s="1" t="s">
        <v>3110</v>
      </c>
      <c r="I3244" t="s">
        <v>668</v>
      </c>
      <c r="J3244" s="4"/>
      <c r="K3244">
        <v>1.9</v>
      </c>
      <c r="M3244" s="110"/>
      <c r="N3244" s="111"/>
      <c r="O3244" s="119"/>
      <c r="P3244" s="114"/>
      <c r="Q3244" s="382"/>
      <c r="R3244" s="110"/>
      <c r="W3244" s="4"/>
    </row>
    <row r="3245" spans="6:24" ht="30" customHeight="1">
      <c r="H3245" t="s">
        <v>446</v>
      </c>
      <c r="J3245" s="4"/>
      <c r="K3245">
        <f>SUM(K3241:K3244)</f>
        <v>1358.86</v>
      </c>
      <c r="M3245" s="110"/>
      <c r="N3245" s="111"/>
      <c r="O3245" s="119" t="s">
        <v>2878</v>
      </c>
      <c r="P3245" s="114" t="s">
        <v>2090</v>
      </c>
      <c r="Q3245" s="383">
        <v>5.1999999999999998E-2</v>
      </c>
      <c r="R3245" s="110" t="s">
        <v>2189</v>
      </c>
      <c r="T3245" s="36" t="s">
        <v>690</v>
      </c>
      <c r="W3245" s="4"/>
    </row>
    <row r="3246" spans="6:24" ht="30" customHeight="1">
      <c r="J3246" s="4"/>
      <c r="M3246" s="110"/>
      <c r="N3246" s="111"/>
      <c r="O3246" s="119" t="s">
        <v>3331</v>
      </c>
      <c r="Q3246" s="384"/>
      <c r="R3246" s="110"/>
      <c r="T3246" s="36" t="s">
        <v>1921</v>
      </c>
      <c r="W3246" s="4"/>
    </row>
    <row r="3247" spans="6:24" ht="30" customHeight="1">
      <c r="H3247" t="s">
        <v>561</v>
      </c>
      <c r="J3247" s="4"/>
      <c r="K3247">
        <f>K3245/10</f>
        <v>135.88999999999999</v>
      </c>
      <c r="M3247" s="110"/>
      <c r="N3247" s="111"/>
      <c r="O3247" s="119" t="s">
        <v>3350</v>
      </c>
      <c r="P3247" s="114" t="s">
        <v>2090</v>
      </c>
      <c r="Q3247" s="386">
        <v>1.7718999999999999E-2</v>
      </c>
      <c r="R3247" s="110"/>
      <c r="S3247" s="414">
        <v>6.3E-2</v>
      </c>
      <c r="T3247" s="72" t="s">
        <v>884</v>
      </c>
      <c r="U3247" s="36" t="s">
        <v>3196</v>
      </c>
      <c r="V3247" s="36">
        <f>P3291</f>
        <v>111600</v>
      </c>
      <c r="W3247" s="39" t="s">
        <v>884</v>
      </c>
      <c r="X3247" s="36">
        <f>V3247*S3247</f>
        <v>7030.8</v>
      </c>
    </row>
    <row r="3248" spans="6:24" ht="30" customHeight="1">
      <c r="G3248"/>
      <c r="J3248"/>
      <c r="M3248" s="110"/>
      <c r="N3248" s="111"/>
      <c r="O3248" s="119" t="s">
        <v>3351</v>
      </c>
      <c r="P3248" s="114" t="s">
        <v>2090</v>
      </c>
      <c r="Q3248" s="386">
        <v>7.8750000000000001E-3</v>
      </c>
      <c r="R3248" s="130"/>
      <c r="S3248" s="414">
        <v>4.8000000000000001E-2</v>
      </c>
      <c r="T3248" s="72" t="s">
        <v>884</v>
      </c>
      <c r="U3248" s="36" t="s">
        <v>2499</v>
      </c>
      <c r="V3248" s="36">
        <f>I3280</f>
        <v>99400</v>
      </c>
      <c r="W3248" s="39" t="s">
        <v>884</v>
      </c>
      <c r="X3248" s="36">
        <f>V3248*S3248</f>
        <v>4771.2</v>
      </c>
    </row>
    <row r="3249" spans="6:24" ht="30" customHeight="1">
      <c r="G3249"/>
      <c r="H3249" s="1" t="s">
        <v>1957</v>
      </c>
      <c r="J3249"/>
      <c r="M3249" s="110"/>
      <c r="N3249" s="111"/>
      <c r="O3249" s="110"/>
      <c r="P3249" s="110"/>
      <c r="Q3249" s="120" t="s">
        <v>1614</v>
      </c>
      <c r="S3249" s="414">
        <v>1.54</v>
      </c>
      <c r="T3249" s="72" t="s">
        <v>620</v>
      </c>
      <c r="U3249" s="36" t="s">
        <v>1922</v>
      </c>
      <c r="V3249" s="36">
        <f t="shared" ref="V3249:V3258" si="307">I3281</f>
        <v>2152</v>
      </c>
      <c r="W3249" s="39" t="s">
        <v>2321</v>
      </c>
      <c r="X3249" s="36">
        <f t="shared" ref="X3249:X3258" si="308">V3249*S3249</f>
        <v>3314.08</v>
      </c>
    </row>
    <row r="3250" spans="6:24" ht="30" customHeight="1">
      <c r="G3250"/>
      <c r="H3250" s="1" t="s">
        <v>2619</v>
      </c>
      <c r="J3250"/>
      <c r="M3250" s="110"/>
      <c r="N3250" s="111"/>
      <c r="O3250" s="110"/>
      <c r="P3250" s="110"/>
      <c r="Q3250" s="387">
        <v>2.5590000000000002E-2</v>
      </c>
      <c r="R3250" t="s">
        <v>2189</v>
      </c>
      <c r="S3250" s="414">
        <v>3.9E-2</v>
      </c>
      <c r="T3250" s="72" t="s">
        <v>884</v>
      </c>
      <c r="U3250" s="407" t="s">
        <v>952</v>
      </c>
      <c r="V3250" s="36">
        <f t="shared" si="307"/>
        <v>95000</v>
      </c>
      <c r="W3250" s="39" t="s">
        <v>884</v>
      </c>
      <c r="X3250" s="36">
        <f t="shared" si="308"/>
        <v>3705</v>
      </c>
    </row>
    <row r="3251" spans="6:24" ht="30" customHeight="1">
      <c r="G3251"/>
      <c r="J3251"/>
      <c r="M3251" s="110"/>
      <c r="N3251" s="111"/>
      <c r="O3251" s="110"/>
      <c r="P3251" s="110"/>
      <c r="Q3251" s="120" t="s">
        <v>1614</v>
      </c>
      <c r="S3251" s="414">
        <v>3.488</v>
      </c>
      <c r="T3251" s="72" t="s">
        <v>620</v>
      </c>
      <c r="U3251" s="407" t="s">
        <v>898</v>
      </c>
      <c r="V3251" s="36">
        <f t="shared" si="307"/>
        <v>1457</v>
      </c>
      <c r="W3251" s="39" t="s">
        <v>620</v>
      </c>
      <c r="X3251" s="36">
        <f t="shared" si="308"/>
        <v>5082.0200000000004</v>
      </c>
    </row>
    <row r="3252" spans="6:24" ht="30" customHeight="1">
      <c r="F3252" s="8">
        <v>0.22</v>
      </c>
      <c r="G3252" s="7" t="s">
        <v>884</v>
      </c>
      <c r="H3252" s="1" t="s">
        <v>1655</v>
      </c>
      <c r="I3252" s="8">
        <f>K49</f>
        <v>3827.28</v>
      </c>
      <c r="J3252" s="2" t="s">
        <v>884</v>
      </c>
      <c r="K3252" s="8">
        <f>(F3252*I3252)</f>
        <v>842</v>
      </c>
      <c r="M3252" s="110"/>
      <c r="N3252" s="111"/>
      <c r="O3252" s="119" t="s">
        <v>3352</v>
      </c>
      <c r="P3252" s="110"/>
      <c r="Q3252" s="388">
        <v>1.0999999999999999E-2</v>
      </c>
      <c r="R3252" s="130"/>
      <c r="S3252" s="414">
        <v>6</v>
      </c>
      <c r="T3252" s="72" t="s">
        <v>1906</v>
      </c>
      <c r="U3252" s="36" t="s">
        <v>1923</v>
      </c>
      <c r="V3252" s="36">
        <f t="shared" si="307"/>
        <v>214.1</v>
      </c>
      <c r="W3252" s="39" t="s">
        <v>1422</v>
      </c>
      <c r="X3252" s="36">
        <f t="shared" si="308"/>
        <v>1284.5999999999999</v>
      </c>
    </row>
    <row r="3253" spans="6:24" ht="30" customHeight="1">
      <c r="F3253" s="8">
        <v>2.2000000000000002</v>
      </c>
      <c r="G3253" s="7" t="s">
        <v>784</v>
      </c>
      <c r="H3253" s="1" t="s">
        <v>2044</v>
      </c>
      <c r="I3253" s="8">
        <f>AE9</f>
        <v>947</v>
      </c>
      <c r="J3253" s="2" t="s">
        <v>784</v>
      </c>
      <c r="K3253" s="8">
        <f>(F3253*I3253)</f>
        <v>2083.4</v>
      </c>
      <c r="M3253" s="110"/>
      <c r="N3253" s="111"/>
      <c r="O3253" s="119" t="s">
        <v>3353</v>
      </c>
      <c r="P3253" s="110"/>
      <c r="Q3253" s="389">
        <v>5.3E-3</v>
      </c>
      <c r="R3253" s="130"/>
      <c r="S3253" s="414">
        <v>1</v>
      </c>
      <c r="T3253" s="72" t="s">
        <v>1906</v>
      </c>
      <c r="U3253" s="36" t="s">
        <v>1924</v>
      </c>
      <c r="V3253" s="36">
        <f t="shared" si="307"/>
        <v>1020</v>
      </c>
      <c r="W3253" s="39" t="s">
        <v>1422</v>
      </c>
      <c r="X3253" s="36">
        <f t="shared" si="308"/>
        <v>1020</v>
      </c>
    </row>
    <row r="3254" spans="6:24" ht="30" customHeight="1">
      <c r="F3254" s="8">
        <v>0.5</v>
      </c>
      <c r="G3254" s="7" t="s">
        <v>784</v>
      </c>
      <c r="H3254" s="1" t="s">
        <v>949</v>
      </c>
      <c r="I3254" s="8">
        <f>I3183</f>
        <v>618</v>
      </c>
      <c r="J3254" s="2" t="s">
        <v>784</v>
      </c>
      <c r="K3254" s="8">
        <f>(F3254*I3254)</f>
        <v>309</v>
      </c>
      <c r="M3254" s="110"/>
      <c r="N3254" s="111"/>
      <c r="O3254" s="119"/>
      <c r="P3254" s="110"/>
      <c r="Q3254" s="120" t="s">
        <v>1614</v>
      </c>
      <c r="R3254" s="130"/>
      <c r="S3254" s="414">
        <v>2</v>
      </c>
      <c r="T3254" s="72" t="s">
        <v>1906</v>
      </c>
      <c r="U3254" s="36" t="s">
        <v>1925</v>
      </c>
      <c r="V3254" s="36">
        <f t="shared" si="307"/>
        <v>540</v>
      </c>
      <c r="W3254" s="39" t="s">
        <v>1422</v>
      </c>
      <c r="X3254" s="36">
        <f t="shared" si="308"/>
        <v>1080</v>
      </c>
    </row>
    <row r="3255" spans="6:24" ht="30" customHeight="1">
      <c r="F3255" s="8">
        <v>3.2</v>
      </c>
      <c r="G3255" s="7" t="s">
        <v>784</v>
      </c>
      <c r="H3255" s="1" t="s">
        <v>324</v>
      </c>
      <c r="I3255" s="8">
        <f>I3184</f>
        <v>507</v>
      </c>
      <c r="J3255" s="2" t="s">
        <v>784</v>
      </c>
      <c r="K3255" s="8">
        <f>(F3255*I3255)</f>
        <v>1622.4</v>
      </c>
      <c r="M3255" s="110"/>
      <c r="N3255" s="111"/>
      <c r="O3255" s="119"/>
      <c r="P3255" s="110"/>
      <c r="Q3255" s="390">
        <v>1.6299999999999999E-2</v>
      </c>
      <c r="R3255" s="130" t="s">
        <v>2189</v>
      </c>
      <c r="S3255" s="414">
        <v>2</v>
      </c>
      <c r="T3255" s="72" t="s">
        <v>1906</v>
      </c>
      <c r="U3255" s="36" t="s">
        <v>1926</v>
      </c>
      <c r="V3255" s="36">
        <f t="shared" si="307"/>
        <v>764</v>
      </c>
      <c r="W3255" s="39" t="s">
        <v>1422</v>
      </c>
      <c r="X3255" s="36">
        <f t="shared" si="308"/>
        <v>1528</v>
      </c>
    </row>
    <row r="3256" spans="6:24" ht="30" customHeight="1">
      <c r="F3256" s="8">
        <v>10</v>
      </c>
      <c r="G3256" s="7" t="s">
        <v>236</v>
      </c>
      <c r="H3256" s="555" t="s">
        <v>5649</v>
      </c>
      <c r="I3256" s="436">
        <f>AE56</f>
        <v>10.67</v>
      </c>
      <c r="J3256" s="2" t="s">
        <v>236</v>
      </c>
      <c r="K3256" s="8">
        <f>(F3256*I3256)</f>
        <v>106.7</v>
      </c>
      <c r="M3256" s="110"/>
      <c r="N3256" s="111"/>
      <c r="O3256" s="110"/>
      <c r="P3256" s="110"/>
      <c r="Q3256" s="120" t="s">
        <v>1614</v>
      </c>
      <c r="R3256" s="120"/>
      <c r="S3256" s="414">
        <v>1</v>
      </c>
      <c r="T3256" s="72" t="s">
        <v>1906</v>
      </c>
      <c r="U3256" s="36" t="s">
        <v>1927</v>
      </c>
      <c r="V3256" s="36">
        <f t="shared" si="307"/>
        <v>985</v>
      </c>
      <c r="W3256" s="39" t="s">
        <v>1422</v>
      </c>
      <c r="X3256" s="36">
        <f t="shared" si="308"/>
        <v>985</v>
      </c>
    </row>
    <row r="3257" spans="6:24" ht="39.75" customHeight="1">
      <c r="J3257" s="4"/>
      <c r="K3257" s="5" t="s">
        <v>1614</v>
      </c>
      <c r="M3257" s="130">
        <v>5.1999999999999998E-2</v>
      </c>
      <c r="N3257" s="118" t="s">
        <v>884</v>
      </c>
      <c r="O3257" s="119" t="s">
        <v>312</v>
      </c>
      <c r="P3257" s="121">
        <f>P3188</f>
        <v>111600</v>
      </c>
      <c r="Q3257" s="117" t="s">
        <v>884</v>
      </c>
      <c r="R3257" s="121">
        <f>P3257*M3257</f>
        <v>5803.2</v>
      </c>
      <c r="S3257" s="414">
        <v>2</v>
      </c>
      <c r="T3257" s="72" t="s">
        <v>1906</v>
      </c>
      <c r="U3257" s="36" t="s">
        <v>1928</v>
      </c>
      <c r="V3257" s="36">
        <f t="shared" si="307"/>
        <v>450</v>
      </c>
      <c r="W3257" s="39" t="s">
        <v>1422</v>
      </c>
      <c r="X3257" s="36">
        <f t="shared" si="308"/>
        <v>900</v>
      </c>
    </row>
    <row r="3258" spans="6:24" ht="30" customHeight="1">
      <c r="H3258" s="1" t="s">
        <v>446</v>
      </c>
      <c r="J3258" s="4"/>
      <c r="K3258" s="8">
        <f>SUM(K3252:K3257)</f>
        <v>4963.5</v>
      </c>
      <c r="M3258" s="130">
        <v>2.5590000000000002E-2</v>
      </c>
      <c r="N3258" s="118" t="s">
        <v>884</v>
      </c>
      <c r="O3258" s="119" t="s">
        <v>313</v>
      </c>
      <c r="P3258" s="121">
        <f>P3189</f>
        <v>99400</v>
      </c>
      <c r="Q3258" s="117" t="s">
        <v>884</v>
      </c>
      <c r="R3258" s="121">
        <f t="shared" ref="R3258:R3268" si="309">P3258*M3258</f>
        <v>2543.65</v>
      </c>
      <c r="S3258" s="414">
        <v>0</v>
      </c>
      <c r="T3258" s="72" t="s">
        <v>1456</v>
      </c>
      <c r="U3258" s="36" t="s">
        <v>689</v>
      </c>
      <c r="V3258" s="36">
        <f t="shared" si="307"/>
        <v>2.41</v>
      </c>
      <c r="W3258" s="39" t="s">
        <v>1422</v>
      </c>
      <c r="X3258" s="406">
        <f t="shared" si="308"/>
        <v>0</v>
      </c>
    </row>
    <row r="3259" spans="6:24" ht="30" customHeight="1">
      <c r="J3259" s="4"/>
      <c r="K3259" s="5" t="s">
        <v>1614</v>
      </c>
      <c r="M3259" s="130">
        <v>1.6299999999999999E-2</v>
      </c>
      <c r="N3259" s="118" t="s">
        <v>884</v>
      </c>
      <c r="O3259" s="514" t="s">
        <v>3354</v>
      </c>
      <c r="P3259" s="121">
        <f>AC28</f>
        <v>95000</v>
      </c>
      <c r="Q3259" s="117" t="s">
        <v>884</v>
      </c>
      <c r="R3259" s="121">
        <f t="shared" si="309"/>
        <v>1548.5</v>
      </c>
      <c r="S3259" s="414"/>
      <c r="T3259" s="72"/>
      <c r="U3259" s="36" t="s">
        <v>1929</v>
      </c>
      <c r="V3259" s="36"/>
      <c r="W3259" s="39"/>
      <c r="X3259" s="36">
        <f>SUM(X3247:X3258)</f>
        <v>30700.7</v>
      </c>
    </row>
    <row r="3260" spans="6:24" ht="30" customHeight="1">
      <c r="H3260" s="1" t="s">
        <v>561</v>
      </c>
      <c r="J3260" s="4"/>
      <c r="K3260" s="8">
        <f>(K3258/10)</f>
        <v>496.35</v>
      </c>
      <c r="M3260" s="132"/>
      <c r="N3260" s="111"/>
      <c r="O3260" s="119" t="s">
        <v>960</v>
      </c>
      <c r="P3260" s="121"/>
      <c r="Q3260" s="113"/>
      <c r="R3260" s="121">
        <f t="shared" si="309"/>
        <v>0</v>
      </c>
      <c r="S3260" s="414"/>
      <c r="T3260" s="72"/>
      <c r="U3260" s="36"/>
      <c r="V3260" s="36"/>
      <c r="W3260" s="39"/>
      <c r="X3260" s="406" t="s">
        <v>148</v>
      </c>
    </row>
    <row r="3261" spans="6:24" ht="30" customHeight="1">
      <c r="J3261" s="4"/>
      <c r="K3261" s="5" t="s">
        <v>2090</v>
      </c>
      <c r="M3261" s="132">
        <v>2.4279999999999999</v>
      </c>
      <c r="N3261" s="118" t="s">
        <v>620</v>
      </c>
      <c r="O3261" s="119" t="s">
        <v>452</v>
      </c>
      <c r="P3261" s="121">
        <f t="shared" ref="P3261:P3267" si="310">P3192</f>
        <v>1457</v>
      </c>
      <c r="Q3261" s="117" t="s">
        <v>620</v>
      </c>
      <c r="R3261" s="121">
        <f t="shared" si="309"/>
        <v>3537.6</v>
      </c>
      <c r="S3261" s="414"/>
      <c r="T3261" s="72"/>
      <c r="U3261" s="36" t="s">
        <v>1930</v>
      </c>
      <c r="V3261" s="36"/>
      <c r="W3261" s="39"/>
      <c r="X3261" s="36">
        <f>X3259/S3251</f>
        <v>8801.81</v>
      </c>
    </row>
    <row r="3262" spans="6:24" ht="24" customHeight="1">
      <c r="G3262"/>
      <c r="J3262"/>
      <c r="K3262">
        <f>54000+7000</f>
        <v>61000</v>
      </c>
      <c r="M3262" s="121">
        <v>4</v>
      </c>
      <c r="N3262" s="118" t="s">
        <v>784</v>
      </c>
      <c r="O3262" s="119" t="s">
        <v>3336</v>
      </c>
      <c r="P3262" s="121">
        <f>P3228</f>
        <v>57.65</v>
      </c>
      <c r="Q3262" s="117" t="s">
        <v>883</v>
      </c>
      <c r="R3262" s="121">
        <f t="shared" si="309"/>
        <v>230.6</v>
      </c>
      <c r="S3262" s="414"/>
      <c r="T3262" s="72"/>
      <c r="U3262" s="36"/>
      <c r="V3262" s="36"/>
      <c r="W3262" s="39"/>
      <c r="X3262" s="406" t="s">
        <v>148</v>
      </c>
    </row>
    <row r="3263" spans="6:24" ht="24" customHeight="1">
      <c r="G3263"/>
      <c r="J3263"/>
      <c r="M3263" s="121">
        <v>8</v>
      </c>
      <c r="N3263" s="118" t="s">
        <v>883</v>
      </c>
      <c r="O3263" s="119" t="s">
        <v>1489</v>
      </c>
      <c r="P3263" s="121">
        <f>P3229</f>
        <v>89.6</v>
      </c>
      <c r="Q3263" s="117" t="s">
        <v>883</v>
      </c>
      <c r="R3263" s="121">
        <f t="shared" si="309"/>
        <v>716.8</v>
      </c>
      <c r="W3263" s="4"/>
    </row>
    <row r="3264" spans="6:24" ht="24" customHeight="1">
      <c r="F3264" s="2" t="s">
        <v>32</v>
      </c>
      <c r="G3264" s="7" t="s">
        <v>2289</v>
      </c>
      <c r="H3264" s="2" t="s">
        <v>3465</v>
      </c>
      <c r="J3264" s="4"/>
      <c r="M3264" s="121">
        <v>4</v>
      </c>
      <c r="N3264" s="118" t="s">
        <v>883</v>
      </c>
      <c r="O3264" s="119" t="s">
        <v>3337</v>
      </c>
      <c r="P3264" s="121">
        <f t="shared" si="310"/>
        <v>97.85</v>
      </c>
      <c r="Q3264" s="117" t="s">
        <v>883</v>
      </c>
      <c r="R3264" s="121">
        <f t="shared" si="309"/>
        <v>391.4</v>
      </c>
      <c r="W3264" s="4"/>
    </row>
    <row r="3265" spans="6:23" ht="24" customHeight="1">
      <c r="H3265" s="2" t="s">
        <v>34</v>
      </c>
      <c r="J3265" s="4"/>
      <c r="M3265" s="121">
        <v>1</v>
      </c>
      <c r="N3265" s="118" t="s">
        <v>883</v>
      </c>
      <c r="O3265" s="119" t="s">
        <v>3338</v>
      </c>
      <c r="P3265" s="121">
        <f t="shared" si="310"/>
        <v>209.9</v>
      </c>
      <c r="Q3265" s="117" t="s">
        <v>883</v>
      </c>
      <c r="R3265" s="121">
        <f t="shared" si="309"/>
        <v>209.9</v>
      </c>
      <c r="W3265" s="4"/>
    </row>
    <row r="3266" spans="6:23" ht="24" customHeight="1">
      <c r="F3266" s="8">
        <v>1.8</v>
      </c>
      <c r="G3266" s="7" t="s">
        <v>1393</v>
      </c>
      <c r="H3266" s="1" t="s">
        <v>33</v>
      </c>
      <c r="I3266" s="8">
        <f>E271</f>
        <v>158</v>
      </c>
      <c r="J3266" s="2" t="s">
        <v>1393</v>
      </c>
      <c r="K3266" s="8">
        <f>(F3266*I3266)</f>
        <v>284.39999999999998</v>
      </c>
      <c r="M3266" s="121">
        <v>2</v>
      </c>
      <c r="N3266" s="118" t="s">
        <v>883</v>
      </c>
      <c r="O3266" s="119" t="s">
        <v>3339</v>
      </c>
      <c r="P3266" s="121">
        <f t="shared" si="310"/>
        <v>23.1</v>
      </c>
      <c r="Q3266" s="117" t="s">
        <v>883</v>
      </c>
      <c r="R3266" s="121">
        <f t="shared" si="309"/>
        <v>46.2</v>
      </c>
      <c r="W3266" s="4"/>
    </row>
    <row r="3267" spans="6:23" ht="24" customHeight="1">
      <c r="F3267" s="8">
        <v>0.25</v>
      </c>
      <c r="G3267" s="7" t="s">
        <v>569</v>
      </c>
      <c r="H3267" s="1" t="s">
        <v>1394</v>
      </c>
      <c r="I3267" s="8">
        <f>I3242</f>
        <v>756</v>
      </c>
      <c r="J3267" s="2" t="s">
        <v>569</v>
      </c>
      <c r="K3267" s="8">
        <f>(F3267*I3267)</f>
        <v>189</v>
      </c>
      <c r="M3267" s="121">
        <v>2</v>
      </c>
      <c r="N3267" s="118" t="s">
        <v>883</v>
      </c>
      <c r="O3267" s="119" t="s">
        <v>3340</v>
      </c>
      <c r="P3267" s="121">
        <f t="shared" si="310"/>
        <v>49.55</v>
      </c>
      <c r="Q3267" s="117" t="s">
        <v>883</v>
      </c>
      <c r="R3267" s="121">
        <f t="shared" si="309"/>
        <v>99.1</v>
      </c>
      <c r="W3267" s="4"/>
    </row>
    <row r="3268" spans="6:23" ht="24" customHeight="1">
      <c r="F3268" s="8">
        <v>0.25</v>
      </c>
      <c r="G3268" s="7" t="s">
        <v>569</v>
      </c>
      <c r="H3268" s="1" t="s">
        <v>838</v>
      </c>
      <c r="I3268" s="8">
        <f>I3183</f>
        <v>618</v>
      </c>
      <c r="J3268" s="2" t="s">
        <v>569</v>
      </c>
      <c r="K3268" s="8">
        <f>(F3268*I3268)</f>
        <v>154.5</v>
      </c>
      <c r="M3268" s="110">
        <v>118</v>
      </c>
      <c r="N3268" s="118" t="s">
        <v>883</v>
      </c>
      <c r="O3268" s="110" t="s">
        <v>1359</v>
      </c>
      <c r="P3268" s="110">
        <f>P3234</f>
        <v>2.41</v>
      </c>
      <c r="Q3268" s="113"/>
      <c r="R3268" s="121">
        <f t="shared" si="309"/>
        <v>284.38</v>
      </c>
      <c r="W3268" s="4"/>
    </row>
    <row r="3269" spans="6:23" ht="24" customHeight="1">
      <c r="F3269" s="8">
        <v>0.4</v>
      </c>
      <c r="G3269" s="7" t="s">
        <v>569</v>
      </c>
      <c r="H3269" s="1" t="s">
        <v>1395</v>
      </c>
      <c r="I3269" s="8">
        <f>I3184</f>
        <v>507</v>
      </c>
      <c r="J3269" s="2" t="s">
        <v>569</v>
      </c>
      <c r="K3269" s="8">
        <f>(F3269*I3269)</f>
        <v>202.8</v>
      </c>
      <c r="M3269" s="110"/>
      <c r="N3269" s="111"/>
      <c r="O3269" s="110"/>
      <c r="P3269" s="110"/>
      <c r="Q3269" s="113"/>
      <c r="R3269" s="120" t="s">
        <v>1614</v>
      </c>
      <c r="W3269" s="4"/>
    </row>
    <row r="3270" spans="6:23" ht="24" customHeight="1">
      <c r="G3270" s="7" t="s">
        <v>454</v>
      </c>
      <c r="H3270" s="1" t="s">
        <v>1869</v>
      </c>
      <c r="J3270" s="2" t="s">
        <v>454</v>
      </c>
      <c r="K3270" s="8">
        <v>1.65</v>
      </c>
      <c r="M3270" s="110"/>
      <c r="N3270" s="111"/>
      <c r="O3270" s="119" t="s">
        <v>3355</v>
      </c>
      <c r="P3270" s="110"/>
      <c r="Q3270" s="113"/>
      <c r="R3270" s="121">
        <f>SUM(R3257:R3268)</f>
        <v>15411.33</v>
      </c>
      <c r="W3270" s="4"/>
    </row>
    <row r="3271" spans="6:23" ht="24" customHeight="1">
      <c r="F3271">
        <v>10</v>
      </c>
      <c r="H3271" s="1" t="s">
        <v>3466</v>
      </c>
      <c r="I3271">
        <f>I3172</f>
        <v>4</v>
      </c>
      <c r="J3271" s="4" t="s">
        <v>236</v>
      </c>
      <c r="K3271" s="8">
        <f>I3271*F3271</f>
        <v>40</v>
      </c>
      <c r="M3271" s="110"/>
      <c r="N3271" s="111"/>
      <c r="O3271" s="110"/>
      <c r="P3271" s="110"/>
      <c r="Q3271" s="113"/>
      <c r="R3271" s="120" t="s">
        <v>1614</v>
      </c>
      <c r="W3271" s="4"/>
    </row>
    <row r="3272" spans="6:23" ht="24" customHeight="1">
      <c r="J3272" s="4"/>
      <c r="K3272" s="5" t="s">
        <v>1614</v>
      </c>
      <c r="M3272" s="110"/>
      <c r="N3272" s="111"/>
      <c r="O3272" s="108" t="s">
        <v>561</v>
      </c>
      <c r="P3272" s="110"/>
      <c r="Q3272" s="115" t="s">
        <v>735</v>
      </c>
      <c r="R3272" s="109">
        <f>R3270/M3261</f>
        <v>6347.34</v>
      </c>
      <c r="W3272" s="4"/>
    </row>
    <row r="3273" spans="6:23" ht="24" customHeight="1">
      <c r="H3273" s="2" t="s">
        <v>1396</v>
      </c>
      <c r="J3273" s="4"/>
      <c r="K3273" s="8">
        <f>SUM(K3266:K3272)</f>
        <v>872.35</v>
      </c>
      <c r="M3273" s="117"/>
      <c r="N3273" s="118" t="s">
        <v>2289</v>
      </c>
      <c r="O3273" s="119" t="s">
        <v>3358</v>
      </c>
      <c r="P3273" s="110"/>
      <c r="Q3273" s="113"/>
      <c r="R3273" s="110"/>
      <c r="W3273" s="4"/>
    </row>
    <row r="3274" spans="6:23" ht="24" customHeight="1">
      <c r="J3274" s="4"/>
      <c r="K3274" s="5" t="s">
        <v>1614</v>
      </c>
      <c r="M3274" s="110"/>
      <c r="N3274" s="111"/>
      <c r="O3274" s="119" t="s">
        <v>259</v>
      </c>
      <c r="P3274" s="110"/>
      <c r="Q3274" s="113"/>
      <c r="R3274" s="110"/>
      <c r="W3274" s="4"/>
    </row>
    <row r="3275" spans="6:23" ht="24" customHeight="1">
      <c r="F3275" s="1" t="s">
        <v>991</v>
      </c>
      <c r="G3275" s="7" t="s">
        <v>991</v>
      </c>
      <c r="H3275" s="2" t="s">
        <v>1726</v>
      </c>
      <c r="I3275" s="1" t="s">
        <v>991</v>
      </c>
      <c r="J3275" s="2" t="s">
        <v>991</v>
      </c>
      <c r="K3275" s="8">
        <f>K3273/10</f>
        <v>87.24</v>
      </c>
      <c r="M3275" s="110"/>
      <c r="N3275" s="111"/>
      <c r="O3275" s="381" t="s">
        <v>3348</v>
      </c>
      <c r="P3275" s="110"/>
      <c r="Q3275" s="113"/>
      <c r="R3275" s="110"/>
      <c r="W3275" s="4"/>
    </row>
    <row r="3276" spans="6:23" ht="24" customHeight="1">
      <c r="J3276" s="4"/>
      <c r="K3276" s="5" t="s">
        <v>2090</v>
      </c>
      <c r="M3276" s="110"/>
      <c r="N3276" s="111"/>
      <c r="O3276" s="120" t="s">
        <v>1614</v>
      </c>
      <c r="P3276" s="110"/>
      <c r="Q3276" s="113"/>
      <c r="R3276" s="110"/>
      <c r="W3276" s="4"/>
    </row>
    <row r="3277" spans="6:23" ht="24" customHeight="1">
      <c r="G3277" s="36" t="s">
        <v>1920</v>
      </c>
      <c r="J3277"/>
      <c r="M3277" s="110"/>
      <c r="N3277" s="111"/>
      <c r="O3277" s="119" t="s">
        <v>3349</v>
      </c>
      <c r="P3277" s="114" t="s">
        <v>2090</v>
      </c>
      <c r="Q3277" s="382">
        <v>2.4279999999999999</v>
      </c>
      <c r="R3277" s="110" t="s">
        <v>2321</v>
      </c>
      <c r="W3277" s="4"/>
    </row>
    <row r="3278" spans="6:23" ht="24" customHeight="1">
      <c r="G3278" s="36" t="s">
        <v>1921</v>
      </c>
      <c r="J3278"/>
      <c r="M3278" s="110"/>
      <c r="N3278" s="111"/>
      <c r="O3278" s="119"/>
      <c r="P3278" s="114"/>
      <c r="Q3278" s="382"/>
      <c r="R3278" s="110"/>
      <c r="W3278" s="4"/>
    </row>
    <row r="3279" spans="6:23" ht="24" customHeight="1">
      <c r="G3279"/>
      <c r="J3279"/>
      <c r="M3279" s="110"/>
      <c r="N3279" s="111"/>
      <c r="O3279" s="119" t="s">
        <v>2878</v>
      </c>
      <c r="P3279" s="114" t="s">
        <v>2090</v>
      </c>
      <c r="Q3279" s="383">
        <v>5.1999999999999998E-2</v>
      </c>
      <c r="R3279" s="110" t="s">
        <v>2189</v>
      </c>
      <c r="W3279" s="4"/>
    </row>
    <row r="3280" spans="6:23" ht="24" customHeight="1">
      <c r="F3280" s="404">
        <v>0.10299999999999999</v>
      </c>
      <c r="G3280" s="72" t="s">
        <v>884</v>
      </c>
      <c r="H3280" s="36" t="s">
        <v>2499</v>
      </c>
      <c r="I3280" s="36">
        <f>I1102</f>
        <v>99400</v>
      </c>
      <c r="J3280" s="98" t="s">
        <v>884</v>
      </c>
      <c r="K3280" s="36">
        <f>I3280*F3280</f>
        <v>10238.200000000001</v>
      </c>
      <c r="M3280" s="110"/>
      <c r="N3280" s="111"/>
      <c r="O3280" s="119" t="s">
        <v>3331</v>
      </c>
      <c r="Q3280" s="384"/>
      <c r="R3280" s="110"/>
      <c r="W3280" s="4"/>
    </row>
    <row r="3281" spans="6:23" ht="24" customHeight="1">
      <c r="F3281" s="404">
        <v>1.32</v>
      </c>
      <c r="G3281" s="72" t="s">
        <v>620</v>
      </c>
      <c r="H3281" s="36" t="s">
        <v>1922</v>
      </c>
      <c r="I3281" s="499">
        <v>2152</v>
      </c>
      <c r="J3281" s="98" t="s">
        <v>2321</v>
      </c>
      <c r="K3281" s="36">
        <f t="shared" ref="K3281:K3290" si="311">I3281*F3281</f>
        <v>2840.64</v>
      </c>
      <c r="M3281" s="110"/>
      <c r="N3281" s="111"/>
      <c r="O3281" s="119" t="s">
        <v>3350</v>
      </c>
      <c r="P3281" s="114" t="s">
        <v>2090</v>
      </c>
      <c r="Q3281" s="386">
        <v>1.7718999999999999E-2</v>
      </c>
      <c r="R3281" s="110"/>
      <c r="W3281" s="4"/>
    </row>
    <row r="3282" spans="6:23" ht="24" customHeight="1">
      <c r="F3282" s="405">
        <v>3.3000000000000002E-2</v>
      </c>
      <c r="G3282" s="72" t="s">
        <v>884</v>
      </c>
      <c r="H3282" s="407" t="s">
        <v>952</v>
      </c>
      <c r="I3282" s="36">
        <f>AC28</f>
        <v>95000</v>
      </c>
      <c r="J3282" s="98" t="s">
        <v>884</v>
      </c>
      <c r="K3282" s="36">
        <f t="shared" si="311"/>
        <v>3135</v>
      </c>
      <c r="M3282" s="110"/>
      <c r="N3282" s="111"/>
      <c r="O3282" s="119" t="s">
        <v>3351</v>
      </c>
      <c r="P3282" s="114" t="s">
        <v>2090</v>
      </c>
      <c r="Q3282" s="386">
        <v>7.8750000000000001E-3</v>
      </c>
      <c r="R3282" s="130"/>
      <c r="W3282" s="4"/>
    </row>
    <row r="3283" spans="6:23" ht="24" customHeight="1">
      <c r="F3283" s="405">
        <v>3.0225</v>
      </c>
      <c r="G3283" s="72" t="s">
        <v>620</v>
      </c>
      <c r="H3283" s="407" t="s">
        <v>898</v>
      </c>
      <c r="I3283" s="36">
        <f>AE30</f>
        <v>1457</v>
      </c>
      <c r="J3283" s="98" t="s">
        <v>620</v>
      </c>
      <c r="K3283" s="36">
        <f t="shared" si="311"/>
        <v>4403.78</v>
      </c>
      <c r="M3283" s="110"/>
      <c r="N3283" s="111"/>
      <c r="O3283" s="110"/>
      <c r="P3283" s="110"/>
      <c r="Q3283" s="120" t="s">
        <v>1614</v>
      </c>
      <c r="W3283" s="4"/>
    </row>
    <row r="3284" spans="6:23" ht="24" customHeight="1">
      <c r="F3284" s="36">
        <v>6</v>
      </c>
      <c r="G3284" s="72" t="s">
        <v>1906</v>
      </c>
      <c r="H3284" s="36" t="s">
        <v>6198</v>
      </c>
      <c r="I3284" s="1036">
        <v>214.1</v>
      </c>
      <c r="J3284" s="98" t="s">
        <v>1422</v>
      </c>
      <c r="K3284" s="36">
        <f t="shared" si="311"/>
        <v>1284.5999999999999</v>
      </c>
      <c r="M3284" s="110"/>
      <c r="N3284" s="111"/>
      <c r="O3284" s="110"/>
      <c r="P3284" s="110"/>
      <c r="Q3284" s="387">
        <v>2.5590000000000002E-2</v>
      </c>
      <c r="R3284" t="s">
        <v>2189</v>
      </c>
      <c r="W3284" s="4"/>
    </row>
    <row r="3285" spans="6:23" ht="24" customHeight="1">
      <c r="F3285" s="36">
        <v>1</v>
      </c>
      <c r="G3285" s="72" t="s">
        <v>1906</v>
      </c>
      <c r="H3285" s="36" t="s">
        <v>6199</v>
      </c>
      <c r="I3285" s="442">
        <v>1020</v>
      </c>
      <c r="J3285" s="98" t="s">
        <v>1422</v>
      </c>
      <c r="K3285" s="36">
        <f t="shared" si="311"/>
        <v>1020</v>
      </c>
      <c r="M3285" s="110"/>
      <c r="N3285" s="111"/>
      <c r="O3285" s="110"/>
      <c r="P3285" s="110"/>
      <c r="Q3285" s="120" t="s">
        <v>1614</v>
      </c>
      <c r="W3285" s="4"/>
    </row>
    <row r="3286" spans="6:23" ht="24" customHeight="1">
      <c r="F3286" s="36">
        <v>2</v>
      </c>
      <c r="G3286" s="72" t="s">
        <v>1906</v>
      </c>
      <c r="H3286" s="36" t="s">
        <v>1925</v>
      </c>
      <c r="I3286" s="442">
        <v>540</v>
      </c>
      <c r="J3286" s="98" t="s">
        <v>1422</v>
      </c>
      <c r="K3286" s="36">
        <f t="shared" si="311"/>
        <v>1080</v>
      </c>
      <c r="M3286" s="110"/>
      <c r="N3286" s="111"/>
      <c r="O3286" s="119" t="s">
        <v>3356</v>
      </c>
      <c r="P3286" s="110"/>
      <c r="Q3286" s="388">
        <v>0.58750000000000002</v>
      </c>
      <c r="R3286" s="130"/>
      <c r="W3286" s="4"/>
    </row>
    <row r="3287" spans="6:23" ht="24" customHeight="1">
      <c r="F3287" s="36">
        <v>2</v>
      </c>
      <c r="G3287" s="72" t="s">
        <v>1906</v>
      </c>
      <c r="H3287" s="36" t="s">
        <v>1926</v>
      </c>
      <c r="I3287" s="442">
        <v>764</v>
      </c>
      <c r="J3287" s="98" t="s">
        <v>1422</v>
      </c>
      <c r="K3287" s="36">
        <f t="shared" si="311"/>
        <v>1528</v>
      </c>
      <c r="M3287" s="110"/>
      <c r="N3287" s="111"/>
      <c r="O3287" s="119" t="s">
        <v>3357</v>
      </c>
      <c r="P3287" s="110"/>
      <c r="Q3287" s="389">
        <v>0.28129999999999999</v>
      </c>
      <c r="R3287" s="130"/>
      <c r="W3287" s="4"/>
    </row>
    <row r="3288" spans="6:23" ht="24" customHeight="1">
      <c r="F3288" s="36">
        <v>1</v>
      </c>
      <c r="G3288" s="72" t="s">
        <v>1906</v>
      </c>
      <c r="H3288" s="36" t="s">
        <v>1927</v>
      </c>
      <c r="I3288" s="690">
        <v>985</v>
      </c>
      <c r="J3288" s="98" t="s">
        <v>1422</v>
      </c>
      <c r="K3288" s="36">
        <f t="shared" si="311"/>
        <v>985</v>
      </c>
      <c r="M3288" s="110"/>
      <c r="N3288" s="111"/>
      <c r="O3288" s="119"/>
      <c r="P3288" s="110"/>
      <c r="Q3288" s="120" t="s">
        <v>1614</v>
      </c>
      <c r="R3288" s="130"/>
      <c r="W3288" s="4"/>
    </row>
    <row r="3289" spans="6:23" ht="24" customHeight="1">
      <c r="F3289" s="36">
        <v>2</v>
      </c>
      <c r="G3289" s="72" t="s">
        <v>1906</v>
      </c>
      <c r="H3289" s="36" t="s">
        <v>1928</v>
      </c>
      <c r="I3289" s="690">
        <v>450</v>
      </c>
      <c r="J3289" s="98" t="s">
        <v>1422</v>
      </c>
      <c r="K3289" s="36">
        <f t="shared" si="311"/>
        <v>900</v>
      </c>
      <c r="M3289" s="110"/>
      <c r="N3289" s="111"/>
      <c r="O3289" s="119"/>
      <c r="P3289" s="110"/>
      <c r="Q3289" s="389">
        <v>0.86880000000000002</v>
      </c>
      <c r="R3289" s="116" t="s">
        <v>2321</v>
      </c>
      <c r="W3289" s="4"/>
    </row>
    <row r="3290" spans="6:23" ht="24" customHeight="1">
      <c r="F3290" s="36">
        <v>0</v>
      </c>
      <c r="G3290" s="72" t="s">
        <v>1456</v>
      </c>
      <c r="H3290" s="36" t="s">
        <v>689</v>
      </c>
      <c r="I3290" s="36">
        <f>I961</f>
        <v>2.41</v>
      </c>
      <c r="J3290" s="98" t="s">
        <v>1422</v>
      </c>
      <c r="K3290" s="406">
        <f t="shared" si="311"/>
        <v>0</v>
      </c>
      <c r="M3290" s="110"/>
      <c r="N3290" s="111"/>
      <c r="O3290" s="110"/>
      <c r="P3290" s="110"/>
      <c r="Q3290" s="120" t="s">
        <v>1614</v>
      </c>
      <c r="R3290" s="120"/>
      <c r="W3290" s="4"/>
    </row>
    <row r="3291" spans="6:23" ht="24" customHeight="1">
      <c r="F3291" s="36"/>
      <c r="G3291" s="72"/>
      <c r="H3291" s="36" t="s">
        <v>1929</v>
      </c>
      <c r="I3291" s="36"/>
      <c r="J3291" s="98"/>
      <c r="K3291" s="36">
        <f>SUM(K3280:K3290)</f>
        <v>27415.22</v>
      </c>
      <c r="M3291" s="130">
        <v>5.1999999999999998E-2</v>
      </c>
      <c r="N3291" s="118" t="s">
        <v>884</v>
      </c>
      <c r="O3291" s="119" t="s">
        <v>312</v>
      </c>
      <c r="P3291" s="121">
        <f>P3188</f>
        <v>111600</v>
      </c>
      <c r="Q3291" s="117" t="s">
        <v>884</v>
      </c>
      <c r="R3291" s="121">
        <f>P3291*M3291</f>
        <v>5803.2</v>
      </c>
      <c r="W3291" s="4"/>
    </row>
    <row r="3292" spans="6:23" ht="24" customHeight="1">
      <c r="F3292" s="36"/>
      <c r="G3292" s="72"/>
      <c r="H3292" s="36"/>
      <c r="I3292" s="36"/>
      <c r="J3292" s="98"/>
      <c r="K3292" s="406" t="s">
        <v>148</v>
      </c>
      <c r="M3292" s="130">
        <v>2.5590000000000002E-2</v>
      </c>
      <c r="N3292" s="118" t="s">
        <v>884</v>
      </c>
      <c r="O3292" s="119" t="s">
        <v>313</v>
      </c>
      <c r="P3292" s="121">
        <f>P3189</f>
        <v>99400</v>
      </c>
      <c r="Q3292" s="117" t="s">
        <v>884</v>
      </c>
      <c r="R3292" s="121">
        <f t="shared" ref="R3292:R3300" si="312">P3292*M3292</f>
        <v>2543.65</v>
      </c>
      <c r="W3292" s="4"/>
    </row>
    <row r="3293" spans="6:23" ht="24" customHeight="1">
      <c r="F3293" s="36"/>
      <c r="G3293" s="72"/>
      <c r="H3293" s="36" t="s">
        <v>1930</v>
      </c>
      <c r="I3293" s="36"/>
      <c r="J3293" s="98"/>
      <c r="K3293" s="36">
        <f>K3291/F3283</f>
        <v>9070.3799999999992</v>
      </c>
      <c r="M3293" s="121">
        <v>0.87</v>
      </c>
      <c r="N3293" s="118" t="s">
        <v>620</v>
      </c>
      <c r="O3293" s="1" t="s">
        <v>2127</v>
      </c>
      <c r="P3293" s="121">
        <f>C783</f>
        <v>387.4</v>
      </c>
      <c r="Q3293" s="117" t="s">
        <v>884</v>
      </c>
      <c r="R3293" s="121">
        <f t="shared" si="312"/>
        <v>337.04</v>
      </c>
      <c r="W3293" s="4"/>
    </row>
    <row r="3294" spans="6:23" ht="24" customHeight="1">
      <c r="F3294" s="36"/>
      <c r="G3294" s="72"/>
      <c r="H3294" s="36"/>
      <c r="I3294" s="36"/>
      <c r="J3294" s="98"/>
      <c r="K3294" s="406" t="s">
        <v>148</v>
      </c>
      <c r="M3294" s="132">
        <v>2.4279999999999999</v>
      </c>
      <c r="N3294" s="118" t="s">
        <v>620</v>
      </c>
      <c r="O3294" s="119" t="s">
        <v>452</v>
      </c>
      <c r="P3294" s="121">
        <f>D30</f>
        <v>1215</v>
      </c>
      <c r="Q3294" s="117" t="s">
        <v>620</v>
      </c>
      <c r="R3294" s="121">
        <f t="shared" si="312"/>
        <v>2950.02</v>
      </c>
      <c r="W3294" s="4"/>
    </row>
    <row r="3295" spans="6:23" ht="24" customHeight="1">
      <c r="G3295"/>
      <c r="J3295"/>
      <c r="M3295" s="121">
        <v>4</v>
      </c>
      <c r="N3295" s="118" t="s">
        <v>784</v>
      </c>
      <c r="O3295" s="119" t="s">
        <v>3336</v>
      </c>
      <c r="P3295" s="121">
        <f t="shared" ref="P3295:P3300" si="313">P3228</f>
        <v>57.65</v>
      </c>
      <c r="Q3295" s="117" t="s">
        <v>883</v>
      </c>
      <c r="R3295" s="121">
        <f t="shared" si="312"/>
        <v>230.6</v>
      </c>
      <c r="W3295" s="4"/>
    </row>
    <row r="3296" spans="6:23" ht="24" customHeight="1">
      <c r="G3296"/>
      <c r="J3296"/>
      <c r="M3296" s="121">
        <v>8</v>
      </c>
      <c r="N3296" s="118" t="s">
        <v>883</v>
      </c>
      <c r="O3296" s="119" t="s">
        <v>1489</v>
      </c>
      <c r="P3296" s="121">
        <f t="shared" si="313"/>
        <v>89.6</v>
      </c>
      <c r="Q3296" s="117" t="s">
        <v>883</v>
      </c>
      <c r="R3296" s="121">
        <f t="shared" si="312"/>
        <v>716.8</v>
      </c>
      <c r="W3296" s="4"/>
    </row>
    <row r="3297" spans="6:23" ht="24" customHeight="1">
      <c r="G3297" s="7" t="s">
        <v>320</v>
      </c>
      <c r="H3297" s="2" t="s">
        <v>1776</v>
      </c>
      <c r="M3297" s="121">
        <v>4</v>
      </c>
      <c r="N3297" s="118" t="s">
        <v>883</v>
      </c>
      <c r="O3297" s="119" t="s">
        <v>3337</v>
      </c>
      <c r="P3297" s="121">
        <f t="shared" si="313"/>
        <v>97.85</v>
      </c>
      <c r="Q3297" s="117" t="s">
        <v>883</v>
      </c>
      <c r="R3297" s="121">
        <f t="shared" si="312"/>
        <v>391.4</v>
      </c>
      <c r="W3297" s="4"/>
    </row>
    <row r="3298" spans="6:23" ht="24" customHeight="1">
      <c r="H3298" s="2" t="s">
        <v>1814</v>
      </c>
      <c r="M3298" s="121">
        <v>1</v>
      </c>
      <c r="N3298" s="118" t="s">
        <v>883</v>
      </c>
      <c r="O3298" s="119" t="s">
        <v>3338</v>
      </c>
      <c r="P3298" s="121">
        <f t="shared" si="313"/>
        <v>209.9</v>
      </c>
      <c r="Q3298" s="117" t="s">
        <v>883</v>
      </c>
      <c r="R3298" s="121">
        <f t="shared" si="312"/>
        <v>209.9</v>
      </c>
      <c r="W3298" s="4"/>
    </row>
    <row r="3299" spans="6:23" ht="24" customHeight="1">
      <c r="F3299" s="14">
        <v>6.5000000000000002E-2</v>
      </c>
      <c r="G3299" s="7" t="s">
        <v>884</v>
      </c>
      <c r="H3299" s="1" t="s">
        <v>2109</v>
      </c>
      <c r="I3299" s="8">
        <f>I859</f>
        <v>7861.6</v>
      </c>
      <c r="J3299" s="1" t="s">
        <v>884</v>
      </c>
      <c r="K3299" s="8">
        <f>I3299*F3299</f>
        <v>511</v>
      </c>
      <c r="M3299" s="121">
        <v>2</v>
      </c>
      <c r="N3299" s="118" t="s">
        <v>883</v>
      </c>
      <c r="O3299" s="119" t="s">
        <v>3339</v>
      </c>
      <c r="P3299" s="121">
        <f t="shared" si="313"/>
        <v>23.1</v>
      </c>
      <c r="Q3299" s="117" t="s">
        <v>883</v>
      </c>
      <c r="R3299" s="121">
        <f t="shared" si="312"/>
        <v>46.2</v>
      </c>
      <c r="W3299" s="4"/>
    </row>
    <row r="3300" spans="6:23" ht="24" customHeight="1">
      <c r="F3300" s="402">
        <v>8.4499999999999993</v>
      </c>
      <c r="G3300" s="7" t="s">
        <v>1675</v>
      </c>
      <c r="H3300" s="1" t="s">
        <v>2110</v>
      </c>
      <c r="I3300" s="8">
        <f t="shared" ref="I3300:I3310" si="314">I860</f>
        <v>87298.5</v>
      </c>
      <c r="J3300" s="1" t="s">
        <v>876</v>
      </c>
      <c r="K3300" s="8">
        <f>I3300*F3300/1000</f>
        <v>737.67</v>
      </c>
      <c r="M3300" s="121">
        <v>2</v>
      </c>
      <c r="N3300" s="118" t="s">
        <v>883</v>
      </c>
      <c r="O3300" s="119" t="s">
        <v>3340</v>
      </c>
      <c r="P3300" s="121">
        <f t="shared" si="313"/>
        <v>49.55</v>
      </c>
      <c r="Q3300" s="117" t="s">
        <v>883</v>
      </c>
      <c r="R3300" s="121">
        <f t="shared" si="312"/>
        <v>99.1</v>
      </c>
      <c r="W3300" s="4"/>
    </row>
    <row r="3301" spans="6:23" ht="24" customHeight="1">
      <c r="F3301" s="8">
        <v>3</v>
      </c>
      <c r="G3301" s="7" t="s">
        <v>883</v>
      </c>
      <c r="H3301" s="1" t="s">
        <v>1207</v>
      </c>
      <c r="I3301" s="8">
        <f t="shared" si="314"/>
        <v>14.8</v>
      </c>
      <c r="J3301" s="1" t="s">
        <v>883</v>
      </c>
      <c r="K3301" s="8">
        <f t="shared" ref="K3301:K3308" si="315">I3301*F3301</f>
        <v>44.4</v>
      </c>
      <c r="M3301" s="110"/>
      <c r="N3301" s="111"/>
      <c r="O3301" s="110" t="s">
        <v>1359</v>
      </c>
      <c r="P3301" s="110"/>
      <c r="Q3301" s="113"/>
      <c r="R3301" s="124">
        <f>R3199</f>
        <v>284.38</v>
      </c>
      <c r="W3301" s="4"/>
    </row>
    <row r="3302" spans="6:23" ht="24" customHeight="1">
      <c r="F3302" s="8">
        <v>12</v>
      </c>
      <c r="G3302" s="7" t="s">
        <v>883</v>
      </c>
      <c r="H3302" s="1" t="s">
        <v>1208</v>
      </c>
      <c r="I3302" s="8">
        <f t="shared" si="314"/>
        <v>2</v>
      </c>
      <c r="J3302" s="1" t="s">
        <v>883</v>
      </c>
      <c r="K3302" s="8">
        <f t="shared" si="315"/>
        <v>24</v>
      </c>
      <c r="M3302" s="110"/>
      <c r="N3302" s="111"/>
      <c r="O3302" s="110"/>
      <c r="P3302" s="110"/>
      <c r="Q3302" s="113"/>
      <c r="R3302" s="120" t="s">
        <v>1614</v>
      </c>
      <c r="W3302" s="4"/>
    </row>
    <row r="3303" spans="6:23" ht="24" customHeight="1">
      <c r="F3303" s="8">
        <v>2</v>
      </c>
      <c r="G3303" s="7" t="s">
        <v>883</v>
      </c>
      <c r="H3303" s="1" t="s">
        <v>1209</v>
      </c>
      <c r="I3303" s="8">
        <f t="shared" si="314"/>
        <v>4.9000000000000004</v>
      </c>
      <c r="J3303" s="1" t="s">
        <v>883</v>
      </c>
      <c r="K3303" s="8">
        <f t="shared" si="315"/>
        <v>9.8000000000000007</v>
      </c>
      <c r="M3303" s="110"/>
      <c r="N3303" s="111"/>
      <c r="O3303" s="119" t="s">
        <v>3355</v>
      </c>
      <c r="P3303" s="110"/>
      <c r="Q3303" s="113"/>
      <c r="R3303" s="121">
        <f>SUM(R3291:R3301)</f>
        <v>13612.29</v>
      </c>
      <c r="W3303" s="4"/>
    </row>
    <row r="3304" spans="6:23" ht="24" customHeight="1">
      <c r="F3304" s="8">
        <v>6</v>
      </c>
      <c r="G3304" s="7" t="s">
        <v>883</v>
      </c>
      <c r="H3304" s="1" t="s">
        <v>2258</v>
      </c>
      <c r="I3304" s="8">
        <f t="shared" si="314"/>
        <v>4.45</v>
      </c>
      <c r="J3304" s="1" t="s">
        <v>883</v>
      </c>
      <c r="K3304" s="8">
        <f t="shared" si="315"/>
        <v>26.7</v>
      </c>
      <c r="M3304" s="110"/>
      <c r="N3304" s="111"/>
      <c r="O3304" s="110"/>
      <c r="P3304" s="110"/>
      <c r="Q3304" s="113"/>
      <c r="R3304" s="120" t="s">
        <v>1614</v>
      </c>
      <c r="W3304" s="4"/>
    </row>
    <row r="3305" spans="6:23" ht="24" customHeight="1">
      <c r="F3305" s="8">
        <v>1</v>
      </c>
      <c r="G3305" s="7" t="s">
        <v>883</v>
      </c>
      <c r="H3305" s="1" t="s">
        <v>1214</v>
      </c>
      <c r="I3305" s="8">
        <f t="shared" si="314"/>
        <v>947</v>
      </c>
      <c r="J3305" s="1" t="s">
        <v>883</v>
      </c>
      <c r="K3305" s="8">
        <f t="shared" si="315"/>
        <v>947</v>
      </c>
      <c r="M3305" s="110"/>
      <c r="N3305" s="111"/>
      <c r="O3305" s="108" t="s">
        <v>561</v>
      </c>
      <c r="P3305" s="110"/>
      <c r="Q3305" s="115" t="s">
        <v>735</v>
      </c>
      <c r="R3305" s="109">
        <f>R3303/M3294</f>
        <v>5606.38</v>
      </c>
      <c r="W3305" s="4"/>
    </row>
    <row r="3306" spans="6:23" ht="24" customHeight="1">
      <c r="F3306" s="8">
        <v>1</v>
      </c>
      <c r="G3306" s="7" t="s">
        <v>883</v>
      </c>
      <c r="H3306" s="1" t="s">
        <v>1215</v>
      </c>
      <c r="I3306" s="8">
        <f t="shared" si="314"/>
        <v>618</v>
      </c>
      <c r="J3306" s="1" t="s">
        <v>883</v>
      </c>
      <c r="K3306" s="8">
        <f t="shared" si="315"/>
        <v>618</v>
      </c>
      <c r="M3306" s="117"/>
      <c r="N3306" s="118" t="s">
        <v>2289</v>
      </c>
      <c r="O3306" s="119" t="s">
        <v>2419</v>
      </c>
      <c r="P3306" s="110"/>
      <c r="Q3306" s="113"/>
      <c r="R3306" s="110"/>
      <c r="W3306" s="4"/>
    </row>
    <row r="3307" spans="6:23" ht="24" customHeight="1">
      <c r="F3307" s="8">
        <v>1</v>
      </c>
      <c r="G3307" s="7" t="s">
        <v>883</v>
      </c>
      <c r="H3307" s="1" t="s">
        <v>1216</v>
      </c>
      <c r="I3307" s="8">
        <f t="shared" si="314"/>
        <v>25</v>
      </c>
      <c r="J3307" s="1" t="s">
        <v>883</v>
      </c>
      <c r="K3307" s="8">
        <f t="shared" si="315"/>
        <v>25</v>
      </c>
      <c r="M3307" s="110"/>
      <c r="N3307" s="111"/>
      <c r="O3307" s="119" t="s">
        <v>259</v>
      </c>
      <c r="P3307" s="110"/>
      <c r="Q3307" s="113"/>
      <c r="R3307" s="110"/>
      <c r="W3307" s="4"/>
    </row>
    <row r="3308" spans="6:23" ht="24" customHeight="1">
      <c r="F3308" s="8">
        <v>0.5</v>
      </c>
      <c r="G3308" s="7" t="s">
        <v>883</v>
      </c>
      <c r="H3308" s="1" t="s">
        <v>1217</v>
      </c>
      <c r="I3308" s="8">
        <f t="shared" si="314"/>
        <v>507</v>
      </c>
      <c r="J3308" s="1" t="s">
        <v>883</v>
      </c>
      <c r="K3308" s="8">
        <f t="shared" si="315"/>
        <v>253.5</v>
      </c>
      <c r="M3308" s="110"/>
      <c r="N3308" s="111"/>
      <c r="O3308" s="381" t="s">
        <v>2876</v>
      </c>
      <c r="P3308" s="110"/>
      <c r="Q3308" s="113"/>
      <c r="R3308" s="110"/>
      <c r="W3308" s="4"/>
    </row>
    <row r="3309" spans="6:23" ht="24" customHeight="1">
      <c r="G3309" s="7" t="s">
        <v>454</v>
      </c>
      <c r="H3309" s="1" t="s">
        <v>2176</v>
      </c>
      <c r="I3309" s="8">
        <f t="shared" si="314"/>
        <v>0</v>
      </c>
      <c r="J3309" s="1" t="s">
        <v>454</v>
      </c>
      <c r="K3309" s="8">
        <v>2.1</v>
      </c>
      <c r="M3309" s="110"/>
      <c r="N3309" s="111"/>
      <c r="O3309" s="120" t="s">
        <v>1614</v>
      </c>
      <c r="P3309" s="110"/>
      <c r="Q3309" s="113"/>
      <c r="R3309" s="110"/>
      <c r="W3309" s="4"/>
    </row>
    <row r="3310" spans="6:23" ht="24" customHeight="1">
      <c r="I3310" s="8">
        <f t="shared" si="314"/>
        <v>0</v>
      </c>
      <c r="K3310" s="5" t="s">
        <v>1614</v>
      </c>
      <c r="M3310" s="110"/>
      <c r="N3310" s="111"/>
      <c r="O3310" s="119" t="s">
        <v>3330</v>
      </c>
      <c r="P3310" s="114" t="s">
        <v>2090</v>
      </c>
      <c r="Q3310" s="382">
        <v>3.1219999999999999</v>
      </c>
      <c r="R3310" s="134" t="s">
        <v>2321</v>
      </c>
      <c r="W3310" s="4"/>
    </row>
    <row r="3311" spans="6:23" ht="24" customHeight="1">
      <c r="H3311" s="58" t="s">
        <v>287</v>
      </c>
      <c r="K3311" s="403">
        <f>SUM(K3299:K3310)</f>
        <v>3199.17</v>
      </c>
      <c r="M3311" s="110"/>
      <c r="N3311" s="111"/>
      <c r="O3311" s="119"/>
      <c r="P3311" s="114"/>
      <c r="Q3311" s="382"/>
      <c r="R3311" s="134"/>
      <c r="W3311" s="4"/>
    </row>
    <row r="3312" spans="6:23" ht="24" customHeight="1">
      <c r="K3312" s="5" t="s">
        <v>1614</v>
      </c>
      <c r="M3312" s="110"/>
      <c r="N3312" s="111"/>
      <c r="O3312" s="119" t="s">
        <v>2878</v>
      </c>
      <c r="P3312" s="114" t="s">
        <v>2090</v>
      </c>
      <c r="Q3312" s="383">
        <v>5.1999999999999998E-2</v>
      </c>
      <c r="R3312" s="134" t="s">
        <v>2189</v>
      </c>
      <c r="W3312" s="4"/>
    </row>
    <row r="3313" spans="6:23" ht="24" customHeight="1">
      <c r="G3313"/>
      <c r="J3313"/>
      <c r="M3313" s="110"/>
      <c r="N3313" s="111"/>
      <c r="O3313" s="119" t="s">
        <v>3331</v>
      </c>
      <c r="Q3313" s="384"/>
      <c r="R3313" s="134"/>
      <c r="W3313" s="4"/>
    </row>
    <row r="3314" spans="6:23" ht="24" customHeight="1">
      <c r="G3314"/>
      <c r="J3314"/>
      <c r="M3314" s="110"/>
      <c r="N3314" s="111"/>
      <c r="O3314" s="119" t="s">
        <v>3332</v>
      </c>
      <c r="P3314" s="114" t="s">
        <v>2090</v>
      </c>
      <c r="Q3314" s="385">
        <v>2.2780000000000002E-2</v>
      </c>
      <c r="R3314" s="134"/>
      <c r="W3314" s="4"/>
    </row>
    <row r="3315" spans="6:23" ht="24" customHeight="1">
      <c r="G3315" s="36" t="s">
        <v>1777</v>
      </c>
      <c r="J3315"/>
      <c r="M3315" s="110"/>
      <c r="N3315" s="111"/>
      <c r="O3315" s="119" t="s">
        <v>2877</v>
      </c>
      <c r="P3315" s="114" t="s">
        <v>2090</v>
      </c>
      <c r="Q3315" s="386">
        <v>1.0125E-2</v>
      </c>
      <c r="R3315" s="135"/>
      <c r="W3315" s="4"/>
    </row>
    <row r="3316" spans="6:23" ht="24" customHeight="1">
      <c r="G3316" s="36" t="s">
        <v>1778</v>
      </c>
      <c r="J3316"/>
      <c r="M3316" s="110"/>
      <c r="N3316" s="111"/>
      <c r="O3316" s="110"/>
      <c r="P3316" s="110"/>
      <c r="Q3316" s="392" t="s">
        <v>3125</v>
      </c>
      <c r="R3316" s="10"/>
      <c r="W3316" s="4"/>
    </row>
    <row r="3317" spans="6:23" ht="24" customHeight="1">
      <c r="G3317"/>
      <c r="J3317"/>
      <c r="M3317" s="110"/>
      <c r="N3317" s="111"/>
      <c r="O3317" s="110"/>
      <c r="P3317" s="110"/>
      <c r="Q3317" s="387">
        <v>3.2910000000000002E-2</v>
      </c>
      <c r="R3317" s="10" t="s">
        <v>2189</v>
      </c>
      <c r="W3317" s="4"/>
    </row>
    <row r="3318" spans="6:23" ht="24" customHeight="1">
      <c r="F3318" s="405">
        <v>2.6159999999999999E-2</v>
      </c>
      <c r="G3318" s="72" t="s">
        <v>884</v>
      </c>
      <c r="H3318" s="36" t="s">
        <v>3196</v>
      </c>
      <c r="I3318" s="36">
        <f>AC26</f>
        <v>111600</v>
      </c>
      <c r="J3318" s="98" t="s">
        <v>884</v>
      </c>
      <c r="K3318" s="36">
        <f>I3318*F3318</f>
        <v>2919.46</v>
      </c>
      <c r="M3318" s="110"/>
      <c r="N3318" s="111"/>
      <c r="O3318" s="110"/>
      <c r="P3318" s="110"/>
      <c r="Q3318" s="392" t="s">
        <v>3125</v>
      </c>
      <c r="R3318" s="10"/>
      <c r="W3318" s="4"/>
    </row>
    <row r="3319" spans="6:23" ht="24" customHeight="1">
      <c r="F3319" s="405">
        <v>4.7809999999999998E-2</v>
      </c>
      <c r="G3319" s="72" t="s">
        <v>884</v>
      </c>
      <c r="H3319" s="36" t="s">
        <v>2535</v>
      </c>
      <c r="I3319" s="36">
        <f>AC27</f>
        <v>99400</v>
      </c>
      <c r="J3319" s="98" t="s">
        <v>884</v>
      </c>
      <c r="K3319" s="36">
        <f t="shared" ref="K3319:K3327" si="316">I3319*F3319</f>
        <v>4752.3100000000004</v>
      </c>
      <c r="M3319" s="110"/>
      <c r="N3319" s="111"/>
      <c r="O3319" s="119" t="s">
        <v>3344</v>
      </c>
      <c r="P3319" s="110"/>
      <c r="Q3319" s="157">
        <v>0.94</v>
      </c>
      <c r="R3319" s="135" t="s">
        <v>2321</v>
      </c>
      <c r="W3319" s="4"/>
    </row>
    <row r="3320" spans="6:23" ht="31.5" customHeight="1">
      <c r="F3320" s="1037">
        <v>4.5879999999999997E-2</v>
      </c>
      <c r="G3320" s="839" t="s">
        <v>884</v>
      </c>
      <c r="H3320" s="1038" t="s">
        <v>6200</v>
      </c>
      <c r="I3320" s="1039">
        <v>107000</v>
      </c>
      <c r="J3320" s="1040" t="s">
        <v>884</v>
      </c>
      <c r="K3320" s="839">
        <f t="shared" si="316"/>
        <v>4909.16</v>
      </c>
      <c r="M3320" s="110"/>
      <c r="N3320" s="111"/>
      <c r="O3320" s="119" t="s">
        <v>3359</v>
      </c>
      <c r="P3320" s="110"/>
      <c r="Q3320" s="390">
        <v>0.45</v>
      </c>
      <c r="R3320" s="135" t="s">
        <v>2189</v>
      </c>
      <c r="W3320" s="4"/>
    </row>
    <row r="3321" spans="6:23" ht="24" customHeight="1">
      <c r="F3321" s="405">
        <v>3.95</v>
      </c>
      <c r="G3321" s="72" t="s">
        <v>620</v>
      </c>
      <c r="H3321" s="36" t="s">
        <v>898</v>
      </c>
      <c r="I3321" s="36">
        <f>P3261</f>
        <v>1457</v>
      </c>
      <c r="J3321" s="98" t="s">
        <v>620</v>
      </c>
      <c r="K3321" s="36">
        <f t="shared" si="316"/>
        <v>5755.15</v>
      </c>
      <c r="M3321" s="110"/>
      <c r="N3321" s="111"/>
      <c r="O3321" s="119" t="s">
        <v>3346</v>
      </c>
      <c r="P3321" s="110"/>
      <c r="Q3321" s="390">
        <v>7.9</v>
      </c>
      <c r="R3321" s="135" t="s">
        <v>841</v>
      </c>
      <c r="W3321" s="4"/>
    </row>
    <row r="3322" spans="6:23" ht="24" customHeight="1">
      <c r="F3322" s="36">
        <v>2</v>
      </c>
      <c r="G3322" s="72" t="s">
        <v>1906</v>
      </c>
      <c r="H3322" s="36" t="s">
        <v>2160</v>
      </c>
      <c r="I3322" s="36">
        <f t="shared" ref="I3322:I3327" si="317">P3262</f>
        <v>57.65</v>
      </c>
      <c r="J3322" s="98" t="s">
        <v>1422</v>
      </c>
      <c r="K3322" s="36">
        <f t="shared" si="316"/>
        <v>115.3</v>
      </c>
      <c r="M3322" s="110"/>
      <c r="N3322" s="111"/>
      <c r="O3322" s="110"/>
      <c r="P3322" s="110"/>
      <c r="Q3322" s="120"/>
      <c r="R3322" s="120"/>
      <c r="W3322" s="4"/>
    </row>
    <row r="3323" spans="6:23" ht="24" customHeight="1">
      <c r="F3323" s="36">
        <v>6</v>
      </c>
      <c r="G3323" s="72" t="s">
        <v>1906</v>
      </c>
      <c r="H3323" s="36" t="s">
        <v>1118</v>
      </c>
      <c r="I3323" s="36">
        <f t="shared" si="317"/>
        <v>89.6</v>
      </c>
      <c r="J3323" s="98" t="s">
        <v>1422</v>
      </c>
      <c r="K3323" s="36">
        <f t="shared" si="316"/>
        <v>537.6</v>
      </c>
      <c r="M3323" s="130">
        <v>5.1999999999999998E-2</v>
      </c>
      <c r="N3323" s="118" t="s">
        <v>884</v>
      </c>
      <c r="O3323" s="119" t="s">
        <v>312</v>
      </c>
      <c r="P3323" s="121">
        <f>P3221</f>
        <v>111600</v>
      </c>
      <c r="Q3323" s="117" t="s">
        <v>884</v>
      </c>
      <c r="R3323" s="121">
        <f>P3323*M3323</f>
        <v>5803.2</v>
      </c>
      <c r="W3323" s="4"/>
    </row>
    <row r="3324" spans="6:23" ht="24" customHeight="1">
      <c r="F3324" s="36">
        <v>4</v>
      </c>
      <c r="G3324" s="72" t="s">
        <v>1906</v>
      </c>
      <c r="H3324" s="36" t="s">
        <v>1371</v>
      </c>
      <c r="I3324" s="36">
        <f t="shared" si="317"/>
        <v>97.85</v>
      </c>
      <c r="J3324" s="98" t="s">
        <v>1422</v>
      </c>
      <c r="K3324" s="36">
        <f t="shared" si="316"/>
        <v>391.4</v>
      </c>
      <c r="M3324" s="130">
        <v>3.2910000000000002E-2</v>
      </c>
      <c r="N3324" s="118" t="s">
        <v>884</v>
      </c>
      <c r="O3324" s="119" t="s">
        <v>313</v>
      </c>
      <c r="P3324" s="121">
        <f>P3222</f>
        <v>99400</v>
      </c>
      <c r="Q3324" s="117" t="s">
        <v>884</v>
      </c>
      <c r="R3324" s="121">
        <f t="shared" ref="R3324:R3335" si="318">P3324*M3324</f>
        <v>3271.25</v>
      </c>
      <c r="W3324" s="4"/>
    </row>
    <row r="3325" spans="6:23" ht="24" customHeight="1">
      <c r="F3325" s="36">
        <v>1</v>
      </c>
      <c r="G3325" s="72" t="s">
        <v>1906</v>
      </c>
      <c r="H3325" s="36" t="s">
        <v>1372</v>
      </c>
      <c r="I3325" s="36">
        <f t="shared" si="317"/>
        <v>209.9</v>
      </c>
      <c r="J3325" s="98" t="s">
        <v>1422</v>
      </c>
      <c r="K3325" s="36">
        <f t="shared" si="316"/>
        <v>209.9</v>
      </c>
      <c r="M3325" s="130">
        <v>0.45</v>
      </c>
      <c r="N3325" s="118" t="s">
        <v>620</v>
      </c>
      <c r="O3325" s="1" t="s">
        <v>2127</v>
      </c>
      <c r="P3325" s="121">
        <f>P3293</f>
        <v>387.4</v>
      </c>
      <c r="Q3325" s="117" t="s">
        <v>884</v>
      </c>
      <c r="R3325" s="121">
        <f t="shared" si="318"/>
        <v>174.33</v>
      </c>
      <c r="W3325" s="4"/>
    </row>
    <row r="3326" spans="6:23" ht="24" customHeight="1">
      <c r="F3326" s="36">
        <v>2</v>
      </c>
      <c r="G3326" s="72" t="s">
        <v>1906</v>
      </c>
      <c r="H3326" s="36" t="s">
        <v>3828</v>
      </c>
      <c r="I3326" s="36">
        <f t="shared" si="317"/>
        <v>23.1</v>
      </c>
      <c r="J3326" s="98" t="s">
        <v>1422</v>
      </c>
      <c r="K3326" s="36">
        <f t="shared" si="316"/>
        <v>46.2</v>
      </c>
      <c r="M3326" s="132">
        <v>0.94</v>
      </c>
      <c r="N3326" s="118" t="s">
        <v>620</v>
      </c>
      <c r="O3326" s="119" t="s">
        <v>3345</v>
      </c>
      <c r="P3326" s="121">
        <f t="shared" ref="P3326:P3334" si="319">P3225</f>
        <v>562.5</v>
      </c>
      <c r="Q3326" s="113" t="s">
        <v>620</v>
      </c>
      <c r="R3326" s="121">
        <f t="shared" si="318"/>
        <v>528.75</v>
      </c>
      <c r="W3326" s="4"/>
    </row>
    <row r="3327" spans="6:23" ht="24" customHeight="1">
      <c r="F3327" s="36">
        <v>2</v>
      </c>
      <c r="G3327" s="72" t="s">
        <v>1906</v>
      </c>
      <c r="H3327" s="36" t="s">
        <v>2017</v>
      </c>
      <c r="I3327" s="36">
        <f t="shared" si="317"/>
        <v>49.55</v>
      </c>
      <c r="J3327" s="98" t="s">
        <v>1422</v>
      </c>
      <c r="K3327" s="36">
        <f t="shared" si="316"/>
        <v>99.1</v>
      </c>
      <c r="M3327" s="132">
        <v>7.9</v>
      </c>
      <c r="N3327" s="118" t="s">
        <v>1804</v>
      </c>
      <c r="O3327" s="119" t="s">
        <v>3347</v>
      </c>
      <c r="P3327" s="121">
        <f t="shared" si="319"/>
        <v>15.45</v>
      </c>
      <c r="Q3327" s="113"/>
      <c r="R3327" s="121">
        <f t="shared" si="318"/>
        <v>122.06</v>
      </c>
      <c r="W3327" s="4"/>
    </row>
    <row r="3328" spans="6:23" ht="24" customHeight="1">
      <c r="F3328" s="36">
        <v>10</v>
      </c>
      <c r="G3328" s="72"/>
      <c r="H3328" s="500" t="s">
        <v>1933</v>
      </c>
      <c r="I3328" s="36">
        <f>I3290</f>
        <v>2.41</v>
      </c>
      <c r="J3328" s="98"/>
      <c r="K3328" s="36">
        <v>24.3</v>
      </c>
      <c r="M3328" s="132">
        <v>3.1219999999999999</v>
      </c>
      <c r="N3328" s="118" t="s">
        <v>620</v>
      </c>
      <c r="O3328" s="119" t="s">
        <v>452</v>
      </c>
      <c r="P3328" s="121">
        <f t="shared" si="319"/>
        <v>1498.2</v>
      </c>
      <c r="Q3328" s="117" t="s">
        <v>620</v>
      </c>
      <c r="R3328" s="121">
        <f t="shared" si="318"/>
        <v>4677.38</v>
      </c>
      <c r="W3328" s="4"/>
    </row>
    <row r="3329" spans="6:23" ht="24" customHeight="1">
      <c r="F3329" s="36"/>
      <c r="G3329" s="72"/>
      <c r="H3329" s="36" t="s">
        <v>6350</v>
      </c>
      <c r="I3329" s="36"/>
      <c r="J3329" s="98"/>
      <c r="K3329" s="36">
        <f>SUM(K3318:K3328)</f>
        <v>19759.88</v>
      </c>
      <c r="M3329" s="121">
        <v>4</v>
      </c>
      <c r="N3329" s="118" t="s">
        <v>784</v>
      </c>
      <c r="O3329" s="119" t="s">
        <v>3336</v>
      </c>
      <c r="P3329" s="121">
        <f t="shared" si="319"/>
        <v>57.65</v>
      </c>
      <c r="Q3329" s="117" t="s">
        <v>883</v>
      </c>
      <c r="R3329" s="121">
        <f t="shared" si="318"/>
        <v>230.6</v>
      </c>
      <c r="W3329" s="4"/>
    </row>
    <row r="3330" spans="6:23" ht="24" customHeight="1">
      <c r="F3330" s="36"/>
      <c r="G3330" s="72"/>
      <c r="H3330" s="36"/>
      <c r="I3330" s="36"/>
      <c r="J3330" s="98"/>
      <c r="K3330" s="406" t="s">
        <v>148</v>
      </c>
      <c r="M3330" s="121">
        <v>8</v>
      </c>
      <c r="N3330" s="118" t="s">
        <v>883</v>
      </c>
      <c r="O3330" s="119" t="s">
        <v>1489</v>
      </c>
      <c r="P3330" s="121">
        <f t="shared" si="319"/>
        <v>89.6</v>
      </c>
      <c r="Q3330" s="117" t="s">
        <v>883</v>
      </c>
      <c r="R3330" s="121">
        <f t="shared" si="318"/>
        <v>716.8</v>
      </c>
      <c r="W3330" s="4"/>
    </row>
    <row r="3331" spans="6:23" ht="24" customHeight="1">
      <c r="F3331" s="36"/>
      <c r="G3331" s="72"/>
      <c r="H3331" s="36" t="s">
        <v>561</v>
      </c>
      <c r="I3331" s="36"/>
      <c r="J3331" s="98"/>
      <c r="K3331" s="36">
        <f>K3329/F3321</f>
        <v>5002.5</v>
      </c>
      <c r="M3331" s="121">
        <v>4</v>
      </c>
      <c r="N3331" s="118" t="s">
        <v>883</v>
      </c>
      <c r="O3331" s="119" t="s">
        <v>3337</v>
      </c>
      <c r="P3331" s="121">
        <f t="shared" si="319"/>
        <v>97.85</v>
      </c>
      <c r="Q3331" s="117" t="s">
        <v>883</v>
      </c>
      <c r="R3331" s="121">
        <f t="shared" si="318"/>
        <v>391.4</v>
      </c>
      <c r="W3331" s="4"/>
    </row>
    <row r="3332" spans="6:23" ht="24" customHeight="1">
      <c r="F3332" s="36"/>
      <c r="G3332" s="72"/>
      <c r="H3332" s="36"/>
      <c r="I3332" s="36"/>
      <c r="J3332" s="98"/>
      <c r="K3332" s="406" t="s">
        <v>148</v>
      </c>
      <c r="M3332" s="121">
        <v>1</v>
      </c>
      <c r="N3332" s="118" t="s">
        <v>883</v>
      </c>
      <c r="O3332" s="119" t="s">
        <v>3338</v>
      </c>
      <c r="P3332" s="121">
        <f t="shared" si="319"/>
        <v>209.9</v>
      </c>
      <c r="Q3332" s="117" t="s">
        <v>883</v>
      </c>
      <c r="R3332" s="121">
        <f t="shared" si="318"/>
        <v>209.9</v>
      </c>
      <c r="W3332" s="4"/>
    </row>
    <row r="3333" spans="6:23" ht="24" customHeight="1">
      <c r="G3333"/>
      <c r="J3333"/>
      <c r="M3333" s="121">
        <v>2</v>
      </c>
      <c r="N3333" s="118" t="s">
        <v>883</v>
      </c>
      <c r="O3333" s="119" t="s">
        <v>3339</v>
      </c>
      <c r="P3333" s="121">
        <f t="shared" si="319"/>
        <v>23.1</v>
      </c>
      <c r="Q3333" s="117" t="s">
        <v>883</v>
      </c>
      <c r="R3333" s="121">
        <f t="shared" si="318"/>
        <v>46.2</v>
      </c>
      <c r="W3333" s="4"/>
    </row>
    <row r="3334" spans="6:23" ht="24" customHeight="1">
      <c r="G3334"/>
      <c r="J3334"/>
      <c r="M3334" s="121">
        <v>2</v>
      </c>
      <c r="N3334" s="118" t="s">
        <v>883</v>
      </c>
      <c r="O3334" s="119" t="s">
        <v>3340</v>
      </c>
      <c r="P3334" s="121">
        <f t="shared" si="319"/>
        <v>49.55</v>
      </c>
      <c r="Q3334" s="117" t="s">
        <v>883</v>
      </c>
      <c r="R3334" s="121">
        <f t="shared" si="318"/>
        <v>99.1</v>
      </c>
      <c r="W3334" s="4"/>
    </row>
    <row r="3335" spans="6:23" ht="24" customHeight="1">
      <c r="G3335"/>
      <c r="J3335"/>
      <c r="M3335" s="110">
        <v>118</v>
      </c>
      <c r="N3335" s="118" t="s">
        <v>883</v>
      </c>
      <c r="O3335" s="110" t="s">
        <v>1359</v>
      </c>
      <c r="P3335" s="110">
        <f>P3268</f>
        <v>2.41</v>
      </c>
      <c r="Q3335" s="117" t="s">
        <v>883</v>
      </c>
      <c r="R3335" s="121">
        <f t="shared" si="318"/>
        <v>284.38</v>
      </c>
      <c r="W3335" s="4"/>
    </row>
    <row r="3336" spans="6:23" ht="24" customHeight="1">
      <c r="F3336" s="2"/>
      <c r="G3336" s="7" t="s">
        <v>2289</v>
      </c>
      <c r="H3336" s="1" t="s">
        <v>1931</v>
      </c>
      <c r="J3336" s="4"/>
      <c r="M3336" s="110"/>
      <c r="N3336" s="111"/>
      <c r="O3336" s="110"/>
      <c r="P3336" s="110"/>
      <c r="Q3336" s="113"/>
      <c r="R3336" s="120" t="s">
        <v>1614</v>
      </c>
      <c r="W3336" s="4"/>
    </row>
    <row r="3337" spans="6:23" ht="24" customHeight="1">
      <c r="H3337" s="1" t="s">
        <v>1550</v>
      </c>
      <c r="J3337" s="4"/>
      <c r="M3337" s="110"/>
      <c r="N3337" s="111"/>
      <c r="O3337" s="119" t="s">
        <v>3341</v>
      </c>
      <c r="P3337" s="110"/>
      <c r="Q3337" s="113"/>
      <c r="R3337" s="121">
        <f>SUM(R3323:R3335)</f>
        <v>16555.349999999999</v>
      </c>
      <c r="W3337" s="4"/>
    </row>
    <row r="3338" spans="6:23" ht="24" customHeight="1">
      <c r="H3338" s="33" t="s">
        <v>1932</v>
      </c>
      <c r="J3338" s="4"/>
      <c r="M3338" s="110"/>
      <c r="N3338" s="111"/>
      <c r="O3338" s="110"/>
      <c r="P3338" s="110"/>
      <c r="Q3338" s="113"/>
      <c r="R3338" s="120" t="s">
        <v>1614</v>
      </c>
      <c r="W3338" s="4"/>
    </row>
    <row r="3339" spans="6:23" ht="24" customHeight="1">
      <c r="H3339" s="5" t="s">
        <v>1614</v>
      </c>
      <c r="J3339" s="4"/>
      <c r="M3339" s="110"/>
      <c r="N3339" s="111"/>
      <c r="O3339" s="108" t="s">
        <v>561</v>
      </c>
      <c r="P3339" s="110"/>
      <c r="Q3339" s="115" t="s">
        <v>735</v>
      </c>
      <c r="R3339" s="109">
        <f>R3337/M3328</f>
        <v>5302.8</v>
      </c>
      <c r="W3339" s="4"/>
    </row>
    <row r="3340" spans="6:23" ht="24" customHeight="1">
      <c r="F3340" s="8">
        <v>1.34</v>
      </c>
      <c r="G3340" s="7" t="s">
        <v>1675</v>
      </c>
      <c r="H3340" s="493" t="s">
        <v>5650</v>
      </c>
      <c r="I3340" s="418">
        <v>73.8</v>
      </c>
      <c r="J3340" s="1" t="s">
        <v>1675</v>
      </c>
      <c r="K3340" s="8">
        <f>(F3340*I3340)</f>
        <v>98.89</v>
      </c>
      <c r="W3340" s="4"/>
    </row>
    <row r="3341" spans="6:23" ht="24" customHeight="1">
      <c r="F3341" s="8">
        <v>0.5</v>
      </c>
      <c r="G3341" s="7" t="s">
        <v>784</v>
      </c>
      <c r="H3341" s="1" t="s">
        <v>1200</v>
      </c>
      <c r="I3341" s="8">
        <f>AE13</f>
        <v>756</v>
      </c>
      <c r="J3341" s="7" t="s">
        <v>784</v>
      </c>
      <c r="K3341" s="8">
        <f>(F3341*I3341)</f>
        <v>378</v>
      </c>
      <c r="W3341" s="4"/>
    </row>
    <row r="3342" spans="6:23" ht="24" customHeight="1">
      <c r="F3342" s="8">
        <v>0.5</v>
      </c>
      <c r="G3342" s="7" t="s">
        <v>784</v>
      </c>
      <c r="H3342" s="1" t="s">
        <v>1936</v>
      </c>
      <c r="I3342" s="8">
        <f>AE11</f>
        <v>618</v>
      </c>
      <c r="J3342" s="7" t="s">
        <v>784</v>
      </c>
      <c r="K3342" s="8">
        <f>(F3342*I3342)</f>
        <v>309</v>
      </c>
      <c r="M3342" s="117"/>
      <c r="N3342" s="118" t="s">
        <v>2289</v>
      </c>
      <c r="O3342" s="119" t="s">
        <v>3361</v>
      </c>
      <c r="P3342" s="110"/>
      <c r="Q3342" s="113"/>
      <c r="R3342" s="110"/>
      <c r="W3342" s="4"/>
    </row>
    <row r="3343" spans="6:23" ht="24" customHeight="1">
      <c r="F3343" s="8">
        <v>0.8</v>
      </c>
      <c r="G3343" s="7" t="s">
        <v>784</v>
      </c>
      <c r="H3343" s="1" t="s">
        <v>324</v>
      </c>
      <c r="I3343" s="8">
        <f>AE12</f>
        <v>507</v>
      </c>
      <c r="J3343" s="7" t="s">
        <v>784</v>
      </c>
      <c r="K3343" s="8">
        <f>(F3343*I3343)</f>
        <v>405.6</v>
      </c>
      <c r="M3343" s="110"/>
      <c r="N3343" s="111"/>
      <c r="O3343" s="119" t="s">
        <v>259</v>
      </c>
      <c r="P3343" s="110"/>
      <c r="Q3343" s="113"/>
      <c r="R3343" s="110"/>
      <c r="W3343" s="4"/>
    </row>
    <row r="3344" spans="6:23" ht="24" customHeight="1">
      <c r="G3344" s="7" t="s">
        <v>454</v>
      </c>
      <c r="H3344" s="1" t="s">
        <v>1202</v>
      </c>
      <c r="I3344" s="1" t="s">
        <v>991</v>
      </c>
      <c r="J3344" s="2" t="s">
        <v>454</v>
      </c>
      <c r="K3344" s="8">
        <v>2.6</v>
      </c>
      <c r="M3344" s="110"/>
      <c r="N3344" s="111"/>
      <c r="O3344" s="381" t="s">
        <v>3360</v>
      </c>
      <c r="P3344" s="110"/>
      <c r="Q3344" s="113"/>
      <c r="R3344" s="110"/>
      <c r="W3344" s="4"/>
    </row>
    <row r="3345" spans="6:23" ht="24" customHeight="1">
      <c r="J3345" s="4"/>
      <c r="K3345" s="5" t="s">
        <v>1614</v>
      </c>
      <c r="M3345" s="110"/>
      <c r="N3345" s="111"/>
      <c r="O3345" s="120" t="s">
        <v>1614</v>
      </c>
      <c r="P3345" s="110"/>
      <c r="Q3345" s="113"/>
      <c r="R3345" s="110"/>
      <c r="W3345" s="4"/>
    </row>
    <row r="3346" spans="6:23" ht="24" customHeight="1">
      <c r="H3346" s="1" t="s">
        <v>446</v>
      </c>
      <c r="J3346" s="4"/>
      <c r="K3346" s="8">
        <f>SUM(K3340:K3345)</f>
        <v>1194.0899999999999</v>
      </c>
      <c r="M3346" s="110"/>
      <c r="N3346" s="111"/>
      <c r="O3346" s="119" t="s">
        <v>3460</v>
      </c>
      <c r="P3346" s="114" t="s">
        <v>2090</v>
      </c>
      <c r="Q3346" s="382">
        <v>1.734</v>
      </c>
      <c r="R3346" s="110" t="s">
        <v>2321</v>
      </c>
      <c r="W3346" s="4"/>
    </row>
    <row r="3347" spans="6:23" ht="24" customHeight="1">
      <c r="J3347" s="4"/>
      <c r="K3347" s="5" t="s">
        <v>1614</v>
      </c>
      <c r="M3347" s="110"/>
      <c r="N3347" s="111"/>
      <c r="O3347" s="119"/>
      <c r="P3347" s="114"/>
      <c r="Q3347" s="382"/>
      <c r="R3347" s="110"/>
      <c r="W3347" s="4"/>
    </row>
    <row r="3348" spans="6:23" ht="24" customHeight="1">
      <c r="H3348" s="33" t="s">
        <v>561</v>
      </c>
      <c r="J3348" s="4"/>
      <c r="K3348" s="38">
        <f>(K3346/10)</f>
        <v>119.41</v>
      </c>
      <c r="M3348" s="110"/>
      <c r="N3348" s="111"/>
      <c r="O3348" s="119" t="s">
        <v>2818</v>
      </c>
      <c r="P3348" s="114" t="s">
        <v>2090</v>
      </c>
      <c r="Q3348" s="383">
        <v>3.9E-2</v>
      </c>
      <c r="R3348" s="110" t="s">
        <v>2189</v>
      </c>
      <c r="W3348" s="4"/>
    </row>
    <row r="3349" spans="6:23" ht="24" customHeight="1">
      <c r="F3349" s="1" t="s">
        <v>991</v>
      </c>
      <c r="J3349" s="4"/>
      <c r="M3349" s="110"/>
      <c r="N3349" s="111"/>
      <c r="O3349" s="119" t="s">
        <v>3331</v>
      </c>
      <c r="Q3349" s="384"/>
      <c r="R3349" s="110"/>
      <c r="W3349" s="4"/>
    </row>
    <row r="3350" spans="6:23" ht="24" customHeight="1">
      <c r="G3350"/>
      <c r="J3350"/>
      <c r="M3350" s="110"/>
      <c r="N3350" s="111"/>
      <c r="O3350" s="119" t="s">
        <v>2819</v>
      </c>
      <c r="P3350" s="114" t="s">
        <v>2090</v>
      </c>
      <c r="Q3350" s="385">
        <v>1.2659999999999999E-2</v>
      </c>
      <c r="R3350" s="110"/>
      <c r="W3350" s="4"/>
    </row>
    <row r="3351" spans="6:23" ht="24" customHeight="1">
      <c r="H3351" s="36" t="s">
        <v>4434</v>
      </c>
      <c r="J3351"/>
      <c r="M3351" s="110"/>
      <c r="N3351" s="111"/>
      <c r="O3351" s="119" t="s">
        <v>2826</v>
      </c>
      <c r="P3351" s="114" t="s">
        <v>2090</v>
      </c>
      <c r="Q3351" s="386">
        <v>5.6249999999999998E-3</v>
      </c>
      <c r="R3351" s="130"/>
      <c r="W3351" s="4"/>
    </row>
    <row r="3352" spans="6:23" ht="24" customHeight="1">
      <c r="J3352"/>
      <c r="M3352" s="110"/>
      <c r="N3352" s="111"/>
      <c r="O3352" s="110"/>
      <c r="P3352" s="110"/>
      <c r="Q3352" s="120" t="s">
        <v>1614</v>
      </c>
      <c r="W3352" s="4"/>
    </row>
    <row r="3353" spans="6:23" ht="24" customHeight="1">
      <c r="F3353">
        <v>1.4</v>
      </c>
      <c r="G3353" s="7" t="s">
        <v>1261</v>
      </c>
      <c r="H3353" t="s">
        <v>1222</v>
      </c>
      <c r="I3353" s="32">
        <f>I3366</f>
        <v>295.60000000000002</v>
      </c>
      <c r="J3353" s="7" t="s">
        <v>1261</v>
      </c>
      <c r="K3353">
        <f>I3353*F3353</f>
        <v>413.84</v>
      </c>
      <c r="M3353" s="110"/>
      <c r="N3353" s="111"/>
      <c r="O3353" s="110"/>
      <c r="P3353" s="110"/>
      <c r="Q3353" s="387">
        <v>1.8290000000000001E-2</v>
      </c>
      <c r="R3353" t="s">
        <v>2189</v>
      </c>
      <c r="W3353" s="4"/>
    </row>
    <row r="3354" spans="6:23" ht="24" customHeight="1">
      <c r="F3354">
        <v>1.5</v>
      </c>
      <c r="G3354" s="7" t="s">
        <v>784</v>
      </c>
      <c r="H3354" t="s">
        <v>4436</v>
      </c>
      <c r="I3354" s="32">
        <f>I3367</f>
        <v>756</v>
      </c>
      <c r="J3354" s="7" t="s">
        <v>784</v>
      </c>
      <c r="K3354">
        <f>I3354*F3354</f>
        <v>1134</v>
      </c>
      <c r="M3354" s="110"/>
      <c r="N3354" s="111"/>
      <c r="O3354" s="110"/>
      <c r="P3354" s="110"/>
      <c r="Q3354" s="120" t="s">
        <v>1614</v>
      </c>
      <c r="W3354" s="4"/>
    </row>
    <row r="3355" spans="6:23" ht="24" customHeight="1">
      <c r="F3355">
        <v>10</v>
      </c>
      <c r="G3355" s="3" t="s">
        <v>2321</v>
      </c>
      <c r="H3355" s="1" t="s">
        <v>3955</v>
      </c>
      <c r="I3355" s="32">
        <f>I3368</f>
        <v>4</v>
      </c>
      <c r="J3355" s="3" t="s">
        <v>2321</v>
      </c>
      <c r="K3355">
        <f>I3355*F3355</f>
        <v>40</v>
      </c>
      <c r="M3355" s="110"/>
      <c r="N3355" s="111"/>
      <c r="O3355" s="119" t="s">
        <v>2820</v>
      </c>
      <c r="P3355" s="110"/>
      <c r="Q3355" s="388">
        <v>0.4113</v>
      </c>
      <c r="R3355" s="130"/>
      <c r="W3355" s="4"/>
    </row>
    <row r="3356" spans="6:23" ht="24" customHeight="1">
      <c r="H3356" s="1" t="s">
        <v>3110</v>
      </c>
      <c r="I3356" s="32" t="s">
        <v>3111</v>
      </c>
      <c r="J3356" s="4"/>
      <c r="K3356">
        <v>4.33</v>
      </c>
      <c r="M3356" s="110"/>
      <c r="N3356" s="111"/>
      <c r="O3356" s="119" t="s">
        <v>2821</v>
      </c>
      <c r="P3356" s="110"/>
      <c r="Q3356" s="389">
        <v>0.19689999999999999</v>
      </c>
      <c r="R3356" s="130"/>
      <c r="W3356" s="4"/>
    </row>
    <row r="3357" spans="6:23" ht="24" customHeight="1">
      <c r="H3357" s="1" t="s">
        <v>446</v>
      </c>
      <c r="J3357" s="4"/>
      <c r="K3357">
        <f>SUM(K3353:K3356)</f>
        <v>1592.17</v>
      </c>
      <c r="M3357" s="110"/>
      <c r="N3357" s="111"/>
      <c r="O3357" s="119"/>
      <c r="P3357" s="110"/>
      <c r="Q3357" s="120" t="s">
        <v>1614</v>
      </c>
      <c r="R3357" s="130"/>
      <c r="W3357" s="4"/>
    </row>
    <row r="3358" spans="6:23" ht="24" customHeight="1">
      <c r="H3358" s="33" t="s">
        <v>561</v>
      </c>
      <c r="J3358" s="4"/>
      <c r="K3358">
        <f>K3357/10</f>
        <v>159.22</v>
      </c>
      <c r="M3358" s="110"/>
      <c r="N3358" s="111"/>
      <c r="O3358" s="119"/>
      <c r="P3358" s="110"/>
      <c r="Q3358" s="390">
        <v>0.60819999999999996</v>
      </c>
      <c r="R3358" s="116"/>
      <c r="W3358" s="4"/>
    </row>
    <row r="3359" spans="6:23" ht="24" customHeight="1">
      <c r="J3359" s="4"/>
      <c r="M3359" s="110"/>
      <c r="N3359" s="111"/>
      <c r="O3359" s="110"/>
      <c r="P3359" s="110"/>
      <c r="Q3359" s="120" t="s">
        <v>1614</v>
      </c>
      <c r="R3359" s="120"/>
      <c r="W3359" s="4"/>
    </row>
    <row r="3360" spans="6:23" ht="24" customHeight="1">
      <c r="J3360" s="4"/>
      <c r="M3360" s="130">
        <v>3.9E-2</v>
      </c>
      <c r="N3360" s="118" t="s">
        <v>884</v>
      </c>
      <c r="O3360" s="119" t="s">
        <v>312</v>
      </c>
      <c r="P3360" s="121">
        <f>P3291</f>
        <v>111600</v>
      </c>
      <c r="Q3360" s="117" t="s">
        <v>884</v>
      </c>
      <c r="R3360" s="121">
        <f>P3360*M3360</f>
        <v>4352.3999999999996</v>
      </c>
      <c r="W3360" s="4"/>
    </row>
    <row r="3361" spans="6:23" ht="24" customHeight="1">
      <c r="G3361"/>
      <c r="J3361"/>
      <c r="M3361" s="130">
        <v>1.8290000000000001E-2</v>
      </c>
      <c r="N3361" s="118" t="s">
        <v>884</v>
      </c>
      <c r="O3361" s="119" t="s">
        <v>313</v>
      </c>
      <c r="P3361" s="121">
        <f>P3292</f>
        <v>99400</v>
      </c>
      <c r="Q3361" s="117" t="s">
        <v>884</v>
      </c>
      <c r="R3361" s="121">
        <f t="shared" ref="R3361:R3370" si="320">P3361*M3361</f>
        <v>1818.03</v>
      </c>
      <c r="W3361" s="4"/>
    </row>
    <row r="3362" spans="6:23" ht="24" customHeight="1">
      <c r="G3362"/>
      <c r="J3362"/>
      <c r="M3362" s="130">
        <v>0.60819999999999996</v>
      </c>
      <c r="N3362" s="118" t="s">
        <v>620</v>
      </c>
      <c r="O3362" s="1" t="s">
        <v>2127</v>
      </c>
      <c r="P3362" s="121">
        <f>P3325</f>
        <v>387.4</v>
      </c>
      <c r="Q3362" s="117" t="s">
        <v>884</v>
      </c>
      <c r="R3362" s="121">
        <f t="shared" si="320"/>
        <v>235.62</v>
      </c>
      <c r="W3362" s="4"/>
    </row>
    <row r="3363" spans="6:23" ht="24" customHeight="1">
      <c r="G3363"/>
      <c r="J3363"/>
      <c r="M3363" s="132">
        <v>1.734</v>
      </c>
      <c r="N3363" s="118" t="s">
        <v>620</v>
      </c>
      <c r="O3363" s="119" t="s">
        <v>452</v>
      </c>
      <c r="P3363" s="121">
        <f>P3328</f>
        <v>1498.2</v>
      </c>
      <c r="Q3363" s="117" t="s">
        <v>620</v>
      </c>
      <c r="R3363" s="121">
        <f t="shared" si="320"/>
        <v>2597.88</v>
      </c>
      <c r="W3363" s="4"/>
    </row>
    <row r="3364" spans="6:23" ht="24" customHeight="1">
      <c r="H3364" s="36" t="s">
        <v>4435</v>
      </c>
      <c r="J3364"/>
      <c r="M3364" s="121">
        <v>2</v>
      </c>
      <c r="N3364" s="118" t="s">
        <v>784</v>
      </c>
      <c r="O3364" s="119" t="s">
        <v>3336</v>
      </c>
      <c r="P3364" s="121">
        <f t="shared" ref="P3364:P3369" si="321">P3295</f>
        <v>57.65</v>
      </c>
      <c r="Q3364" s="117" t="s">
        <v>883</v>
      </c>
      <c r="R3364" s="121">
        <f t="shared" si="320"/>
        <v>115.3</v>
      </c>
      <c r="W3364" s="4"/>
    </row>
    <row r="3365" spans="6:23" ht="24" customHeight="1">
      <c r="J3365"/>
      <c r="M3365" s="121">
        <v>4</v>
      </c>
      <c r="N3365" s="118" t="s">
        <v>883</v>
      </c>
      <c r="O3365" s="119" t="s">
        <v>1489</v>
      </c>
      <c r="P3365" s="121">
        <f t="shared" si="321"/>
        <v>89.6</v>
      </c>
      <c r="Q3365" s="117" t="s">
        <v>883</v>
      </c>
      <c r="R3365" s="121">
        <f t="shared" si="320"/>
        <v>358.4</v>
      </c>
      <c r="W3365" s="4"/>
    </row>
    <row r="3366" spans="6:23" ht="24" customHeight="1">
      <c r="F3366">
        <v>0.8</v>
      </c>
      <c r="G3366" s="7" t="s">
        <v>1261</v>
      </c>
      <c r="H3366" t="s">
        <v>1222</v>
      </c>
      <c r="I3366" s="32">
        <f>P1319</f>
        <v>295.60000000000002</v>
      </c>
      <c r="J3366" s="7" t="s">
        <v>1261</v>
      </c>
      <c r="K3366">
        <f>I3366*F3366</f>
        <v>236.48</v>
      </c>
      <c r="M3366" s="121">
        <v>2</v>
      </c>
      <c r="N3366" s="118" t="s">
        <v>883</v>
      </c>
      <c r="O3366" s="119" t="s">
        <v>3337</v>
      </c>
      <c r="P3366" s="121">
        <f t="shared" si="321"/>
        <v>97.85</v>
      </c>
      <c r="Q3366" s="117" t="s">
        <v>883</v>
      </c>
      <c r="R3366" s="121">
        <f t="shared" si="320"/>
        <v>195.7</v>
      </c>
      <c r="W3366" s="4"/>
    </row>
    <row r="3367" spans="6:23" ht="24" customHeight="1">
      <c r="F3367">
        <v>0.7</v>
      </c>
      <c r="G3367" s="7" t="s">
        <v>784</v>
      </c>
      <c r="H3367" t="s">
        <v>4436</v>
      </c>
      <c r="I3367">
        <f>I3341</f>
        <v>756</v>
      </c>
      <c r="J3367" s="7" t="s">
        <v>784</v>
      </c>
      <c r="K3367">
        <f>I3367*F3367</f>
        <v>529.20000000000005</v>
      </c>
      <c r="M3367" s="121">
        <v>1</v>
      </c>
      <c r="N3367" s="118" t="s">
        <v>883</v>
      </c>
      <c r="O3367" s="119" t="s">
        <v>3338</v>
      </c>
      <c r="P3367" s="121">
        <f t="shared" si="321"/>
        <v>209.9</v>
      </c>
      <c r="Q3367" s="117" t="s">
        <v>883</v>
      </c>
      <c r="R3367" s="121">
        <f t="shared" si="320"/>
        <v>209.9</v>
      </c>
      <c r="W3367" s="4"/>
    </row>
    <row r="3368" spans="6:23" ht="24" customHeight="1">
      <c r="F3368">
        <v>10</v>
      </c>
      <c r="G3368" s="3" t="s">
        <v>2321</v>
      </c>
      <c r="H3368" s="1" t="s">
        <v>3955</v>
      </c>
      <c r="I3368">
        <f>I3185</f>
        <v>4</v>
      </c>
      <c r="J3368" s="3" t="s">
        <v>2321</v>
      </c>
      <c r="K3368">
        <f>I3368*F3368</f>
        <v>40</v>
      </c>
      <c r="M3368" s="121">
        <v>1</v>
      </c>
      <c r="N3368" s="118" t="s">
        <v>883</v>
      </c>
      <c r="O3368" s="119" t="s">
        <v>3339</v>
      </c>
      <c r="P3368" s="121">
        <f t="shared" si="321"/>
        <v>23.1</v>
      </c>
      <c r="Q3368" s="117" t="s">
        <v>883</v>
      </c>
      <c r="R3368" s="121">
        <f t="shared" si="320"/>
        <v>23.1</v>
      </c>
      <c r="W3368" s="4"/>
    </row>
    <row r="3369" spans="6:23" ht="24" customHeight="1">
      <c r="H3369" s="1" t="s">
        <v>3110</v>
      </c>
      <c r="I3369" s="32" t="s">
        <v>3111</v>
      </c>
      <c r="J3369" s="4"/>
      <c r="K3369">
        <v>1.6</v>
      </c>
      <c r="M3369" s="121">
        <v>1</v>
      </c>
      <c r="N3369" s="118" t="s">
        <v>883</v>
      </c>
      <c r="O3369" s="119" t="s">
        <v>3340</v>
      </c>
      <c r="P3369" s="121">
        <f t="shared" si="321"/>
        <v>49.55</v>
      </c>
      <c r="Q3369" s="117" t="s">
        <v>883</v>
      </c>
      <c r="R3369" s="121">
        <f t="shared" si="320"/>
        <v>49.55</v>
      </c>
      <c r="W3369" s="4"/>
    </row>
    <row r="3370" spans="6:23" ht="24" customHeight="1">
      <c r="H3370" s="1" t="s">
        <v>446</v>
      </c>
      <c r="J3370" s="4"/>
      <c r="K3370">
        <f>SUM(K3366:K3369)</f>
        <v>807.28</v>
      </c>
      <c r="M3370" s="121">
        <v>58</v>
      </c>
      <c r="N3370" s="118" t="s">
        <v>883</v>
      </c>
      <c r="O3370" s="110" t="s">
        <v>1359</v>
      </c>
      <c r="P3370" s="110">
        <f>P3335</f>
        <v>2.41</v>
      </c>
      <c r="Q3370" s="117" t="s">
        <v>883</v>
      </c>
      <c r="R3370" s="121">
        <f t="shared" si="320"/>
        <v>139.78</v>
      </c>
      <c r="W3370" s="4"/>
    </row>
    <row r="3371" spans="6:23" ht="24" customHeight="1">
      <c r="H3371" s="33" t="s">
        <v>561</v>
      </c>
      <c r="J3371" s="4"/>
      <c r="K3371">
        <f>K3370/10</f>
        <v>80.73</v>
      </c>
      <c r="M3371" s="110"/>
      <c r="N3371" s="111"/>
      <c r="O3371" s="110"/>
      <c r="P3371" s="110"/>
      <c r="Q3371" s="113"/>
      <c r="R3371" s="120" t="s">
        <v>1614</v>
      </c>
      <c r="W3371" s="4"/>
    </row>
    <row r="3372" spans="6:23" ht="24" customHeight="1">
      <c r="M3372" s="110"/>
      <c r="N3372" s="111"/>
      <c r="O3372" s="119" t="s">
        <v>2822</v>
      </c>
      <c r="P3372" s="110"/>
      <c r="Q3372" s="113"/>
      <c r="R3372" s="121">
        <f>SUM(R3360:R3370)</f>
        <v>10095.66</v>
      </c>
      <c r="W3372" s="4"/>
    </row>
    <row r="3373" spans="6:23" ht="24" customHeight="1">
      <c r="M3373" s="110"/>
      <c r="N3373" s="111"/>
      <c r="O3373" s="110"/>
      <c r="P3373" s="110"/>
      <c r="Q3373" s="113"/>
      <c r="R3373" s="120" t="s">
        <v>1614</v>
      </c>
      <c r="W3373" s="4"/>
    </row>
    <row r="3374" spans="6:23" ht="24" customHeight="1">
      <c r="F3374" s="110"/>
      <c r="G3374" s="111"/>
      <c r="H3374" s="119"/>
      <c r="I3374" s="114"/>
      <c r="J3374" s="382"/>
      <c r="K3374" s="110"/>
      <c r="M3374" s="110"/>
      <c r="N3374" s="111"/>
      <c r="O3374" s="108" t="s">
        <v>561</v>
      </c>
      <c r="P3374" s="110"/>
      <c r="Q3374" s="115" t="s">
        <v>735</v>
      </c>
      <c r="R3374" s="109">
        <f>R3372/M3363</f>
        <v>5822.18</v>
      </c>
      <c r="W3374" s="4"/>
    </row>
    <row r="3375" spans="6:23" ht="24" customHeight="1">
      <c r="F3375" s="110"/>
      <c r="G3375" s="111"/>
      <c r="H3375" s="119" t="s">
        <v>2818</v>
      </c>
      <c r="I3375" s="114" t="s">
        <v>2090</v>
      </c>
      <c r="J3375" s="383">
        <v>3.9E-2</v>
      </c>
      <c r="K3375" s="110" t="s">
        <v>2189</v>
      </c>
      <c r="N3375" s="3"/>
      <c r="Q3375" s="10"/>
      <c r="R3375" s="5" t="s">
        <v>2090</v>
      </c>
      <c r="W3375" s="4"/>
    </row>
    <row r="3376" spans="6:23" ht="24" customHeight="1">
      <c r="F3376" s="110"/>
      <c r="G3376" s="111"/>
      <c r="H3376" s="119" t="s">
        <v>3331</v>
      </c>
      <c r="J3376" s="384"/>
      <c r="K3376" s="110"/>
      <c r="M3376" s="117"/>
      <c r="N3376" s="118" t="s">
        <v>2289</v>
      </c>
      <c r="O3376" s="119" t="s">
        <v>3361</v>
      </c>
      <c r="P3376" s="110"/>
      <c r="Q3376" s="113"/>
      <c r="R3376" s="110"/>
      <c r="W3376" s="4"/>
    </row>
    <row r="3377" spans="6:23" ht="24" customHeight="1">
      <c r="F3377" s="110"/>
      <c r="G3377" s="111"/>
      <c r="H3377" s="119" t="s">
        <v>2825</v>
      </c>
      <c r="I3377" s="114" t="s">
        <v>2090</v>
      </c>
      <c r="J3377" s="385">
        <v>1.519E-2</v>
      </c>
      <c r="K3377" s="110"/>
      <c r="M3377" s="110"/>
      <c r="N3377" s="111"/>
      <c r="O3377" s="119" t="s">
        <v>259</v>
      </c>
      <c r="P3377" s="110"/>
      <c r="Q3377" s="113"/>
      <c r="R3377" s="110"/>
      <c r="W3377" s="4"/>
    </row>
    <row r="3378" spans="6:23" ht="24" customHeight="1">
      <c r="F3378" s="110"/>
      <c r="G3378" s="111"/>
      <c r="H3378" s="119" t="s">
        <v>2827</v>
      </c>
      <c r="I3378" s="114" t="s">
        <v>2090</v>
      </c>
      <c r="J3378" s="386">
        <v>6.7499999999999999E-3</v>
      </c>
      <c r="K3378" s="130"/>
      <c r="M3378" s="110"/>
      <c r="N3378" s="111"/>
      <c r="O3378" s="381" t="s">
        <v>2823</v>
      </c>
      <c r="P3378" s="110"/>
      <c r="Q3378" s="113"/>
      <c r="R3378" s="110"/>
      <c r="W3378" s="4"/>
    </row>
    <row r="3379" spans="6:23" ht="24" customHeight="1">
      <c r="F3379" s="110"/>
      <c r="G3379" s="111"/>
      <c r="H3379" s="110"/>
      <c r="I3379" s="110"/>
      <c r="J3379" s="120" t="s">
        <v>1614</v>
      </c>
      <c r="M3379" s="110"/>
      <c r="N3379" s="111"/>
      <c r="O3379" s="120" t="s">
        <v>1614</v>
      </c>
      <c r="P3379" s="110"/>
      <c r="Q3379" s="113"/>
      <c r="R3379" s="110"/>
      <c r="W3379" s="4"/>
    </row>
    <row r="3380" spans="6:23" ht="24" customHeight="1">
      <c r="F3380" s="110"/>
      <c r="G3380" s="111"/>
      <c r="H3380" s="110"/>
      <c r="I3380" s="110"/>
      <c r="J3380" s="387">
        <v>2.1940000000000001E-2</v>
      </c>
      <c r="K3380" t="s">
        <v>2189</v>
      </c>
      <c r="M3380" s="110"/>
      <c r="N3380" s="111"/>
      <c r="O3380" s="119" t="s">
        <v>2824</v>
      </c>
      <c r="P3380" s="114" t="s">
        <v>2090</v>
      </c>
      <c r="Q3380" s="382">
        <v>2.081</v>
      </c>
      <c r="R3380" s="110" t="s">
        <v>2321</v>
      </c>
      <c r="W3380" s="4"/>
    </row>
    <row r="3381" spans="6:23" ht="24" customHeight="1">
      <c r="F3381" s="110"/>
      <c r="G3381" s="111"/>
      <c r="H3381" s="110"/>
      <c r="I3381" s="110"/>
      <c r="J3381" s="120" t="s">
        <v>1614</v>
      </c>
      <c r="M3381" s="110"/>
      <c r="N3381" s="111"/>
      <c r="O3381" s="119"/>
      <c r="P3381" s="114"/>
      <c r="Q3381" s="382"/>
      <c r="R3381" s="110"/>
      <c r="W3381" s="4"/>
    </row>
    <row r="3382" spans="6:23" ht="24" customHeight="1">
      <c r="F3382" s="110"/>
      <c r="G3382" s="111"/>
      <c r="H3382" s="119" t="s">
        <v>3356</v>
      </c>
      <c r="I3382" s="110"/>
      <c r="J3382" s="388">
        <v>0.58750000000000002</v>
      </c>
      <c r="K3382" s="130"/>
      <c r="M3382" s="110"/>
      <c r="N3382" s="111"/>
      <c r="O3382" s="119" t="s">
        <v>2818</v>
      </c>
      <c r="P3382" s="114" t="s">
        <v>2090</v>
      </c>
      <c r="Q3382" s="383">
        <v>3.9E-2</v>
      </c>
      <c r="R3382" s="110" t="s">
        <v>2189</v>
      </c>
      <c r="W3382" s="4"/>
    </row>
    <row r="3383" spans="6:23" ht="24" customHeight="1">
      <c r="F3383" s="110"/>
      <c r="G3383" s="111"/>
      <c r="H3383" s="119" t="s">
        <v>3357</v>
      </c>
      <c r="I3383" s="110"/>
      <c r="J3383" s="389">
        <v>0.28129999999999999</v>
      </c>
      <c r="K3383" s="130"/>
      <c r="M3383" s="110"/>
      <c r="N3383" s="111"/>
      <c r="O3383" s="119" t="s">
        <v>3331</v>
      </c>
      <c r="Q3383" s="384"/>
      <c r="R3383" s="110"/>
      <c r="W3383" s="4"/>
    </row>
    <row r="3384" spans="6:23" ht="24" customHeight="1">
      <c r="F3384" s="110"/>
      <c r="G3384" s="111"/>
      <c r="H3384" s="119"/>
      <c r="I3384" s="110"/>
      <c r="J3384" s="120" t="s">
        <v>1614</v>
      </c>
      <c r="K3384" s="130"/>
      <c r="M3384" s="110"/>
      <c r="N3384" s="111"/>
      <c r="O3384" s="119" t="s">
        <v>2825</v>
      </c>
      <c r="P3384" s="114" t="s">
        <v>2090</v>
      </c>
      <c r="Q3384" s="385">
        <v>1.519E-2</v>
      </c>
      <c r="R3384" s="110"/>
      <c r="W3384" s="4"/>
    </row>
    <row r="3385" spans="6:23" ht="24" customHeight="1">
      <c r="F3385" s="110"/>
      <c r="G3385" s="111"/>
      <c r="H3385" s="119"/>
      <c r="I3385" s="110"/>
      <c r="J3385" s="390">
        <v>0.86880000000000002</v>
      </c>
      <c r="K3385" s="116"/>
      <c r="M3385" s="110"/>
      <c r="N3385" s="111"/>
      <c r="O3385" s="119" t="s">
        <v>2827</v>
      </c>
      <c r="P3385" s="114" t="s">
        <v>2090</v>
      </c>
      <c r="Q3385" s="386">
        <v>6.7499999999999999E-3</v>
      </c>
      <c r="R3385" s="130"/>
      <c r="W3385" s="4"/>
    </row>
    <row r="3386" spans="6:23" ht="24" customHeight="1">
      <c r="F3386" s="110"/>
      <c r="G3386" s="111"/>
      <c r="H3386" s="110"/>
      <c r="I3386" s="110"/>
      <c r="J3386" s="120" t="s">
        <v>1614</v>
      </c>
      <c r="K3386" s="120"/>
      <c r="M3386" s="110"/>
      <c r="N3386" s="111"/>
      <c r="O3386" s="110"/>
      <c r="P3386" s="110"/>
      <c r="Q3386" s="120" t="s">
        <v>1614</v>
      </c>
      <c r="W3386" s="4"/>
    </row>
    <row r="3387" spans="6:23" ht="24" customHeight="1">
      <c r="F3387" s="130">
        <v>3.9E-2</v>
      </c>
      <c r="G3387" s="118" t="s">
        <v>884</v>
      </c>
      <c r="H3387" s="119" t="s">
        <v>312</v>
      </c>
      <c r="I3387" s="121">
        <f>C88</f>
        <v>111600</v>
      </c>
      <c r="J3387" s="117" t="s">
        <v>884</v>
      </c>
      <c r="K3387" s="121">
        <v>2868.26</v>
      </c>
      <c r="M3387" s="110"/>
      <c r="N3387" s="111"/>
      <c r="O3387" s="110"/>
      <c r="P3387" s="110"/>
      <c r="Q3387" s="387">
        <v>2.1940000000000001E-2</v>
      </c>
      <c r="R3387" t="s">
        <v>2189</v>
      </c>
      <c r="W3387" s="4"/>
    </row>
    <row r="3388" spans="6:23" ht="24" customHeight="1">
      <c r="F3388" s="130">
        <v>2.1940000000000001E-2</v>
      </c>
      <c r="G3388" s="118" t="s">
        <v>884</v>
      </c>
      <c r="H3388" s="119" t="s">
        <v>313</v>
      </c>
      <c r="I3388" s="121">
        <f>C89</f>
        <v>99400</v>
      </c>
      <c r="J3388" s="117" t="s">
        <v>884</v>
      </c>
      <c r="K3388" s="121">
        <v>1435.86</v>
      </c>
      <c r="M3388" s="110"/>
      <c r="N3388" s="111"/>
      <c r="O3388" s="110"/>
      <c r="P3388" s="110"/>
      <c r="Q3388" s="120" t="s">
        <v>1614</v>
      </c>
      <c r="W3388" s="4"/>
    </row>
    <row r="3389" spans="6:23" ht="24" customHeight="1">
      <c r="F3389" s="130">
        <v>0.86880000000000002</v>
      </c>
      <c r="G3389" s="118" t="s">
        <v>620</v>
      </c>
      <c r="H3389" s="1" t="s">
        <v>2127</v>
      </c>
      <c r="I3389" s="121">
        <f>C783</f>
        <v>387.4</v>
      </c>
      <c r="J3389" s="117" t="s">
        <v>884</v>
      </c>
      <c r="K3389" s="121">
        <v>336.66</v>
      </c>
      <c r="M3389" s="110"/>
      <c r="N3389" s="111"/>
      <c r="O3389" s="119" t="s">
        <v>3356</v>
      </c>
      <c r="P3389" s="110"/>
      <c r="Q3389" s="388">
        <v>0.58750000000000002</v>
      </c>
      <c r="R3389" s="130"/>
      <c r="W3389" s="4"/>
    </row>
    <row r="3390" spans="6:23" ht="24" customHeight="1">
      <c r="F3390" s="132">
        <v>2.081</v>
      </c>
      <c r="G3390" s="118" t="s">
        <v>620</v>
      </c>
      <c r="H3390" s="119" t="s">
        <v>452</v>
      </c>
      <c r="I3390" s="501">
        <v>363</v>
      </c>
      <c r="J3390" s="117" t="s">
        <v>620</v>
      </c>
      <c r="K3390" s="121">
        <v>755.4</v>
      </c>
      <c r="M3390" s="110"/>
      <c r="N3390" s="111"/>
      <c r="O3390" s="119" t="s">
        <v>3357</v>
      </c>
      <c r="P3390" s="110"/>
      <c r="Q3390" s="389">
        <v>0.28129999999999999</v>
      </c>
      <c r="R3390" s="130"/>
      <c r="W3390" s="4"/>
    </row>
    <row r="3391" spans="6:23" ht="24" customHeight="1">
      <c r="F3391" s="121">
        <v>2</v>
      </c>
      <c r="G3391" s="118" t="s">
        <v>784</v>
      </c>
      <c r="H3391" s="497" t="s">
        <v>3602</v>
      </c>
      <c r="I3391" s="121">
        <f t="shared" ref="I3391:I3396" si="322">I3322</f>
        <v>57.65</v>
      </c>
      <c r="J3391" s="117" t="s">
        <v>883</v>
      </c>
      <c r="K3391" s="121">
        <v>84</v>
      </c>
      <c r="M3391" s="110"/>
      <c r="N3391" s="111"/>
      <c r="O3391" s="119"/>
      <c r="P3391" s="110"/>
      <c r="Q3391" s="120" t="s">
        <v>1614</v>
      </c>
      <c r="R3391" s="130"/>
      <c r="W3391" s="4"/>
    </row>
    <row r="3392" spans="6:23" ht="24" customHeight="1">
      <c r="F3392" s="121">
        <v>4</v>
      </c>
      <c r="G3392" s="118" t="s">
        <v>883</v>
      </c>
      <c r="H3392" s="497" t="s">
        <v>3603</v>
      </c>
      <c r="I3392" s="121">
        <f t="shared" si="322"/>
        <v>89.6</v>
      </c>
      <c r="J3392" s="117" t="s">
        <v>883</v>
      </c>
      <c r="K3392" s="121">
        <v>232</v>
      </c>
      <c r="M3392" s="110"/>
      <c r="N3392" s="111"/>
      <c r="O3392" s="119"/>
      <c r="P3392" s="110"/>
      <c r="Q3392" s="390">
        <v>0.86880000000000002</v>
      </c>
      <c r="R3392" s="116"/>
      <c r="W3392" s="4"/>
    </row>
    <row r="3393" spans="6:23" ht="24" customHeight="1">
      <c r="F3393" s="121">
        <v>2</v>
      </c>
      <c r="G3393" s="118" t="s">
        <v>883</v>
      </c>
      <c r="H3393" s="497" t="s">
        <v>3604</v>
      </c>
      <c r="I3393" s="121">
        <f t="shared" si="322"/>
        <v>97.85</v>
      </c>
      <c r="J3393" s="117" t="s">
        <v>883</v>
      </c>
      <c r="K3393" s="121">
        <v>126</v>
      </c>
      <c r="M3393" s="110"/>
      <c r="N3393" s="111"/>
      <c r="O3393" s="110"/>
      <c r="P3393" s="110"/>
      <c r="Q3393" s="120" t="s">
        <v>1614</v>
      </c>
      <c r="R3393" s="120"/>
      <c r="W3393" s="4"/>
    </row>
    <row r="3394" spans="6:23" ht="24" customHeight="1">
      <c r="F3394" s="121">
        <v>1</v>
      </c>
      <c r="G3394" s="118" t="s">
        <v>883</v>
      </c>
      <c r="H3394" s="497" t="s">
        <v>3605</v>
      </c>
      <c r="I3394" s="121">
        <f t="shared" si="322"/>
        <v>209.9</v>
      </c>
      <c r="J3394" s="117" t="s">
        <v>883</v>
      </c>
      <c r="K3394" s="121">
        <v>152</v>
      </c>
      <c r="M3394" s="130">
        <v>3.9E-2</v>
      </c>
      <c r="N3394" s="118" t="s">
        <v>884</v>
      </c>
      <c r="O3394" s="119" t="s">
        <v>312</v>
      </c>
      <c r="P3394" s="121">
        <f>P3291</f>
        <v>111600</v>
      </c>
      <c r="Q3394" s="117" t="s">
        <v>884</v>
      </c>
      <c r="R3394" s="121">
        <f>P3394*M3394</f>
        <v>4352.3999999999996</v>
      </c>
      <c r="W3394" s="4"/>
    </row>
    <row r="3395" spans="6:23" ht="24" customHeight="1">
      <c r="F3395" s="121">
        <v>1</v>
      </c>
      <c r="G3395" s="118" t="s">
        <v>883</v>
      </c>
      <c r="H3395" s="497" t="s">
        <v>3339</v>
      </c>
      <c r="I3395" s="121">
        <f t="shared" si="322"/>
        <v>23.1</v>
      </c>
      <c r="J3395" s="117" t="s">
        <v>883</v>
      </c>
      <c r="K3395" s="121">
        <v>20</v>
      </c>
      <c r="M3395" s="130">
        <v>2.1940000000000001E-2</v>
      </c>
      <c r="N3395" s="118" t="s">
        <v>884</v>
      </c>
      <c r="O3395" s="119" t="s">
        <v>313</v>
      </c>
      <c r="P3395" s="121">
        <f>P3292</f>
        <v>99400</v>
      </c>
      <c r="Q3395" s="117" t="s">
        <v>884</v>
      </c>
      <c r="R3395" s="121">
        <f t="shared" ref="R3395:R3404" si="323">P3395*M3395</f>
        <v>2180.84</v>
      </c>
      <c r="W3395" s="4"/>
    </row>
    <row r="3396" spans="6:23" ht="24" customHeight="1">
      <c r="F3396" s="121">
        <v>1</v>
      </c>
      <c r="G3396" s="118" t="s">
        <v>883</v>
      </c>
      <c r="H3396" s="497" t="s">
        <v>3340</v>
      </c>
      <c r="I3396" s="121">
        <f t="shared" si="322"/>
        <v>49.55</v>
      </c>
      <c r="J3396" s="117" t="s">
        <v>883</v>
      </c>
      <c r="K3396" s="121">
        <v>37</v>
      </c>
      <c r="M3396" s="130">
        <v>0.86880000000000002</v>
      </c>
      <c r="N3396" s="118" t="s">
        <v>620</v>
      </c>
      <c r="O3396" s="1" t="s">
        <v>2127</v>
      </c>
      <c r="P3396" s="121">
        <f>P3362</f>
        <v>387.4</v>
      </c>
      <c r="Q3396" s="117" t="s">
        <v>884</v>
      </c>
      <c r="R3396" s="121">
        <f t="shared" si="323"/>
        <v>336.57</v>
      </c>
      <c r="W3396" s="4"/>
    </row>
    <row r="3397" spans="6:23" ht="24" customHeight="1">
      <c r="F3397" s="110"/>
      <c r="G3397" s="111"/>
      <c r="H3397" s="110" t="s">
        <v>1359</v>
      </c>
      <c r="I3397" s="110"/>
      <c r="J3397" s="113"/>
      <c r="K3397" s="391"/>
      <c r="M3397" s="132">
        <v>2.081</v>
      </c>
      <c r="N3397" s="118" t="s">
        <v>620</v>
      </c>
      <c r="O3397" s="119" t="s">
        <v>452</v>
      </c>
      <c r="P3397" s="121">
        <f>P3294</f>
        <v>1215</v>
      </c>
      <c r="Q3397" s="117" t="s">
        <v>620</v>
      </c>
      <c r="R3397" s="121">
        <f t="shared" si="323"/>
        <v>2528.42</v>
      </c>
      <c r="W3397" s="4"/>
    </row>
    <row r="3398" spans="6:23" ht="24" customHeight="1">
      <c r="F3398" s="110"/>
      <c r="G3398" s="111"/>
      <c r="H3398" s="110"/>
      <c r="I3398" s="110"/>
      <c r="J3398" s="113"/>
      <c r="K3398" s="120" t="s">
        <v>1614</v>
      </c>
      <c r="M3398" s="121">
        <v>2</v>
      </c>
      <c r="N3398" s="118" t="s">
        <v>784</v>
      </c>
      <c r="O3398" s="119" t="s">
        <v>3336</v>
      </c>
      <c r="P3398" s="121">
        <f t="shared" ref="P3398:P3403" si="324">P3295</f>
        <v>57.65</v>
      </c>
      <c r="Q3398" s="117" t="s">
        <v>883</v>
      </c>
      <c r="R3398" s="121">
        <f t="shared" si="323"/>
        <v>115.3</v>
      </c>
      <c r="W3398" s="4"/>
    </row>
    <row r="3399" spans="6:23" ht="24" customHeight="1">
      <c r="F3399" s="110"/>
      <c r="G3399" s="111"/>
      <c r="H3399" s="119" t="s">
        <v>2828</v>
      </c>
      <c r="I3399" s="110"/>
      <c r="J3399" s="113"/>
      <c r="K3399" s="121">
        <v>6067.81</v>
      </c>
      <c r="M3399" s="121">
        <v>4</v>
      </c>
      <c r="N3399" s="118" t="s">
        <v>883</v>
      </c>
      <c r="O3399" s="119" t="s">
        <v>1489</v>
      </c>
      <c r="P3399" s="121">
        <f t="shared" si="324"/>
        <v>89.6</v>
      </c>
      <c r="Q3399" s="117" t="s">
        <v>883</v>
      </c>
      <c r="R3399" s="121">
        <f t="shared" si="323"/>
        <v>358.4</v>
      </c>
      <c r="W3399" s="4"/>
    </row>
    <row r="3400" spans="6:23" ht="24" customHeight="1">
      <c r="F3400" s="110"/>
      <c r="G3400" s="111"/>
      <c r="H3400" s="110"/>
      <c r="I3400" s="110"/>
      <c r="J3400" s="113"/>
      <c r="K3400" s="120" t="s">
        <v>1614</v>
      </c>
      <c r="M3400" s="121">
        <v>2</v>
      </c>
      <c r="N3400" s="118" t="s">
        <v>883</v>
      </c>
      <c r="O3400" s="119" t="s">
        <v>3337</v>
      </c>
      <c r="P3400" s="121">
        <f t="shared" si="324"/>
        <v>97.85</v>
      </c>
      <c r="Q3400" s="117" t="s">
        <v>883</v>
      </c>
      <c r="R3400" s="121">
        <f t="shared" si="323"/>
        <v>195.7</v>
      </c>
      <c r="W3400" s="4"/>
    </row>
    <row r="3401" spans="6:23" ht="24" customHeight="1">
      <c r="F3401" s="110"/>
      <c r="G3401" s="111"/>
      <c r="H3401" s="108" t="s">
        <v>561</v>
      </c>
      <c r="I3401" s="110"/>
      <c r="J3401" s="115" t="s">
        <v>735</v>
      </c>
      <c r="K3401" s="109">
        <v>2915.81</v>
      </c>
      <c r="M3401" s="121">
        <v>1</v>
      </c>
      <c r="N3401" s="118" t="s">
        <v>883</v>
      </c>
      <c r="O3401" s="119" t="s">
        <v>3338</v>
      </c>
      <c r="P3401" s="121">
        <f t="shared" si="324"/>
        <v>209.9</v>
      </c>
      <c r="Q3401" s="117" t="s">
        <v>883</v>
      </c>
      <c r="R3401" s="121">
        <f t="shared" si="323"/>
        <v>209.9</v>
      </c>
      <c r="W3401" s="4"/>
    </row>
    <row r="3402" spans="6:23" ht="24" customHeight="1">
      <c r="K3402" s="5" t="s">
        <v>2090</v>
      </c>
      <c r="M3402" s="121">
        <v>1</v>
      </c>
      <c r="N3402" s="118" t="s">
        <v>883</v>
      </c>
      <c r="O3402" s="119" t="s">
        <v>3339</v>
      </c>
      <c r="P3402" s="121">
        <f t="shared" si="324"/>
        <v>23.1</v>
      </c>
      <c r="Q3402" s="117" t="s">
        <v>883</v>
      </c>
      <c r="R3402" s="121">
        <f t="shared" si="323"/>
        <v>23.1</v>
      </c>
      <c r="W3402" s="4"/>
    </row>
    <row r="3403" spans="6:23" ht="24" customHeight="1">
      <c r="M3403" s="121">
        <v>1</v>
      </c>
      <c r="N3403" s="118" t="s">
        <v>883</v>
      </c>
      <c r="O3403" s="119" t="s">
        <v>3340</v>
      </c>
      <c r="P3403" s="121">
        <f t="shared" si="324"/>
        <v>49.55</v>
      </c>
      <c r="Q3403" s="117" t="s">
        <v>883</v>
      </c>
      <c r="R3403" s="121">
        <f t="shared" si="323"/>
        <v>49.55</v>
      </c>
      <c r="W3403" s="4"/>
    </row>
    <row r="3404" spans="6:23" ht="24" customHeight="1">
      <c r="M3404" s="121">
        <v>58</v>
      </c>
      <c r="N3404" s="118" t="s">
        <v>883</v>
      </c>
      <c r="O3404" s="110" t="s">
        <v>1359</v>
      </c>
      <c r="P3404" s="110">
        <f>P3370</f>
        <v>2.41</v>
      </c>
      <c r="Q3404" s="113"/>
      <c r="R3404" s="121">
        <f t="shared" si="323"/>
        <v>139.78</v>
      </c>
      <c r="W3404" s="4"/>
    </row>
    <row r="3405" spans="6:23" ht="24" customHeight="1">
      <c r="M3405" s="110"/>
      <c r="N3405" s="111"/>
      <c r="O3405" s="110"/>
      <c r="P3405" s="110"/>
      <c r="Q3405" s="113"/>
      <c r="R3405" s="120" t="s">
        <v>1614</v>
      </c>
      <c r="W3405" s="4"/>
    </row>
    <row r="3406" spans="6:23" ht="24" customHeight="1">
      <c r="F3406" s="54"/>
      <c r="G3406" s="53"/>
      <c r="H3406" s="39" t="s">
        <v>4042</v>
      </c>
      <c r="I3406" s="39"/>
      <c r="J3406" s="71"/>
      <c r="K3406" s="54"/>
      <c r="M3406" s="110"/>
      <c r="N3406" s="111"/>
      <c r="O3406" s="119" t="s">
        <v>2828</v>
      </c>
      <c r="P3406" s="110"/>
      <c r="Q3406" s="113"/>
      <c r="R3406" s="121">
        <f>SUM(R3394:R3404)</f>
        <v>10489.96</v>
      </c>
      <c r="W3406" s="4"/>
    </row>
    <row r="3407" spans="6:23" ht="24" customHeight="1">
      <c r="F3407" s="54"/>
      <c r="G3407" s="53"/>
      <c r="H3407" s="54"/>
      <c r="I3407" s="54"/>
      <c r="J3407" s="71"/>
      <c r="K3407" s="54"/>
      <c r="M3407" s="110"/>
      <c r="N3407" s="111"/>
      <c r="O3407" s="110"/>
      <c r="P3407" s="110"/>
      <c r="Q3407" s="113"/>
      <c r="R3407" s="120" t="s">
        <v>1614</v>
      </c>
      <c r="W3407" s="4"/>
    </row>
    <row r="3408" spans="6:23" ht="24" customHeight="1">
      <c r="F3408" t="s">
        <v>4043</v>
      </c>
      <c r="G3408" s="53"/>
      <c r="H3408" s="54"/>
      <c r="I3408" s="156">
        <f>2*0.95*2.325</f>
        <v>4.4175000000000004</v>
      </c>
      <c r="J3408" s="71"/>
      <c r="K3408" s="54"/>
      <c r="M3408" s="110"/>
      <c r="N3408" s="111"/>
      <c r="O3408" s="108" t="s">
        <v>561</v>
      </c>
      <c r="P3408" s="110"/>
      <c r="Q3408" s="115" t="s">
        <v>735</v>
      </c>
      <c r="R3408" s="109">
        <f>R3406/M3397</f>
        <v>5040.83</v>
      </c>
      <c r="W3408" s="4"/>
    </row>
    <row r="3409" spans="6:23" ht="24" customHeight="1">
      <c r="F3409" t="s">
        <v>4044</v>
      </c>
      <c r="G3409" s="53"/>
      <c r="H3409" s="54"/>
      <c r="I3409" s="156">
        <f>2*2*2.325*0.075*0.0375</f>
        <v>2.6200000000000001E-2</v>
      </c>
      <c r="J3409" s="71"/>
      <c r="K3409" s="54"/>
      <c r="N3409" s="3"/>
      <c r="Q3409" s="10"/>
      <c r="R3409" s="5" t="s">
        <v>2090</v>
      </c>
      <c r="W3409" s="4"/>
    </row>
    <row r="3410" spans="6:23" ht="24" customHeight="1">
      <c r="F3410" s="54" t="s">
        <v>2056</v>
      </c>
      <c r="G3410" s="53"/>
      <c r="H3410" s="54"/>
      <c r="I3410" s="75">
        <f>2*3*0.95*0.15*0.0375</f>
        <v>3.2099999999999997E-2</v>
      </c>
      <c r="J3410" s="71"/>
      <c r="K3410" s="54"/>
      <c r="W3410" s="4"/>
    </row>
    <row r="3411" spans="6:23" ht="24" customHeight="1">
      <c r="F3411" s="437" t="s">
        <v>4045</v>
      </c>
      <c r="G3411" s="3" t="s">
        <v>4046</v>
      </c>
      <c r="H3411" s="54"/>
      <c r="I3411" s="75">
        <f>2*2*0.95*0.075*0.0375</f>
        <v>1.0699999999999999E-2</v>
      </c>
      <c r="J3411" s="71"/>
      <c r="K3411" s="54"/>
      <c r="N3411" s="3"/>
      <c r="O3411" s="36"/>
      <c r="Q3411" s="10"/>
      <c r="W3411" s="4"/>
    </row>
    <row r="3412" spans="6:23" ht="24" customHeight="1">
      <c r="F3412" s="54"/>
      <c r="G3412" s="53"/>
      <c r="H3412" s="54"/>
      <c r="I3412" s="157">
        <f>SUM(I3410:I3411)</f>
        <v>4.2799999999999998E-2</v>
      </c>
      <c r="J3412" s="71"/>
      <c r="K3412" s="54"/>
      <c r="W3412" s="4"/>
    </row>
    <row r="3413" spans="6:23" ht="24" customHeight="1">
      <c r="F3413" s="54"/>
      <c r="G3413" s="53"/>
      <c r="H3413" s="54"/>
      <c r="I3413" s="54"/>
      <c r="J3413" s="71"/>
      <c r="K3413" s="54"/>
      <c r="W3413" s="4"/>
    </row>
    <row r="3414" spans="6:23" ht="24" customHeight="1">
      <c r="F3414" s="54"/>
      <c r="G3414" s="53"/>
      <c r="H3414" s="54"/>
      <c r="I3414" s="54"/>
      <c r="J3414" s="71"/>
      <c r="K3414" s="54"/>
      <c r="W3414" s="4"/>
    </row>
    <row r="3415" spans="6:23" ht="24" customHeight="1">
      <c r="F3415" t="s">
        <v>4047</v>
      </c>
      <c r="G3415" s="53"/>
      <c r="H3415" s="54"/>
      <c r="I3415" s="75">
        <f>2*4*0.825*0.36*0.01875</f>
        <v>4.4600000000000001E-2</v>
      </c>
      <c r="J3415" s="71"/>
      <c r="K3415" s="54"/>
      <c r="W3415" s="4"/>
    </row>
    <row r="3416" spans="6:23" ht="24" customHeight="1">
      <c r="F3416" t="s">
        <v>4048</v>
      </c>
      <c r="G3416" s="53"/>
      <c r="H3416" s="54"/>
      <c r="I3416" s="75">
        <f>2*0.825*0.36*0.01875</f>
        <v>1.11E-2</v>
      </c>
      <c r="J3416" s="71"/>
      <c r="K3416" s="54"/>
      <c r="W3416" s="4"/>
    </row>
    <row r="3417" spans="6:23" ht="24" customHeight="1">
      <c r="F3417" s="54"/>
      <c r="G3417" s="53"/>
      <c r="H3417" s="54"/>
      <c r="I3417" s="157">
        <f>SUM(I3415:I3416)</f>
        <v>5.57E-2</v>
      </c>
      <c r="J3417" s="71"/>
      <c r="K3417" s="54"/>
      <c r="W3417" s="4"/>
    </row>
    <row r="3418" spans="6:23" ht="24" customHeight="1">
      <c r="F3418" s="54"/>
      <c r="G3418" s="53"/>
      <c r="H3418" s="36" t="s">
        <v>1652</v>
      </c>
      <c r="I3418" s="54"/>
      <c r="J3418" s="71"/>
      <c r="K3418" s="54"/>
      <c r="M3418" s="117"/>
      <c r="N3418" s="118" t="s">
        <v>2289</v>
      </c>
      <c r="O3418" s="119" t="s">
        <v>3342</v>
      </c>
      <c r="P3418" s="110"/>
      <c r="Q3418" s="113"/>
      <c r="R3418" s="110"/>
      <c r="W3418" s="4"/>
    </row>
    <row r="3419" spans="6:23" ht="24" customHeight="1">
      <c r="F3419" s="54"/>
      <c r="G3419" s="53"/>
      <c r="H3419" s="54"/>
      <c r="I3419" s="54"/>
      <c r="J3419" s="71"/>
      <c r="K3419" s="54"/>
      <c r="M3419" s="110"/>
      <c r="N3419" s="111"/>
      <c r="O3419" s="119" t="s">
        <v>259</v>
      </c>
      <c r="P3419" s="110"/>
      <c r="Q3419" s="113"/>
      <c r="R3419" s="110"/>
      <c r="W3419" s="4"/>
    </row>
    <row r="3420" spans="6:23" ht="24" customHeight="1">
      <c r="F3420" s="75">
        <f>I3409</f>
        <v>2.6200000000000001E-2</v>
      </c>
      <c r="G3420" s="53" t="s">
        <v>884</v>
      </c>
      <c r="H3420" s="54" t="s">
        <v>2534</v>
      </c>
      <c r="I3420" s="54">
        <f>I2633</f>
        <v>111600</v>
      </c>
      <c r="J3420" s="71" t="s">
        <v>884</v>
      </c>
      <c r="K3420" s="54">
        <f>F3420*I3420</f>
        <v>2923.92</v>
      </c>
      <c r="M3420" s="110"/>
      <c r="N3420" s="111"/>
      <c r="O3420" s="381" t="s">
        <v>3348</v>
      </c>
      <c r="P3420" s="110"/>
      <c r="Q3420" s="113"/>
      <c r="R3420" s="110"/>
      <c r="W3420" s="4"/>
    </row>
    <row r="3421" spans="6:23" ht="24" customHeight="1">
      <c r="F3421" s="75">
        <f>I3412</f>
        <v>4.2799999999999998E-2</v>
      </c>
      <c r="G3421" s="53" t="s">
        <v>884</v>
      </c>
      <c r="H3421" s="54" t="s">
        <v>2535</v>
      </c>
      <c r="I3421" s="54">
        <f>I2634</f>
        <v>99400</v>
      </c>
      <c r="J3421" s="71" t="s">
        <v>884</v>
      </c>
      <c r="K3421" s="54">
        <f t="shared" ref="K3421:K3430" si="325">F3421*I3421</f>
        <v>4254.32</v>
      </c>
      <c r="M3421" s="110"/>
      <c r="N3421" s="111"/>
      <c r="O3421" s="120" t="s">
        <v>1614</v>
      </c>
      <c r="P3421" s="110"/>
      <c r="Q3421" s="113"/>
      <c r="R3421" s="110"/>
      <c r="W3421" s="4"/>
    </row>
    <row r="3422" spans="6:23" ht="24" customHeight="1">
      <c r="F3422" s="76">
        <f>I3417</f>
        <v>5.57E-2</v>
      </c>
      <c r="G3422" s="53" t="s">
        <v>884</v>
      </c>
      <c r="H3422" t="s">
        <v>4049</v>
      </c>
      <c r="I3422" s="54">
        <f>I2635</f>
        <v>107000</v>
      </c>
      <c r="J3422" s="71" t="s">
        <v>884</v>
      </c>
      <c r="K3422" s="54">
        <f t="shared" si="325"/>
        <v>5959.9</v>
      </c>
      <c r="M3422" s="110"/>
      <c r="N3422" s="111"/>
      <c r="O3422" s="119" t="s">
        <v>3349</v>
      </c>
      <c r="P3422" s="114" t="s">
        <v>2090</v>
      </c>
      <c r="Q3422" s="382">
        <v>2.4279999999999999</v>
      </c>
      <c r="R3422" s="110" t="s">
        <v>2321</v>
      </c>
      <c r="W3422" s="4"/>
    </row>
    <row r="3423" spans="6:23" ht="24" customHeight="1">
      <c r="F3423" s="75">
        <f>I3408</f>
        <v>4.4175000000000004</v>
      </c>
      <c r="G3423" s="53" t="s">
        <v>620</v>
      </c>
      <c r="H3423" s="54" t="s">
        <v>898</v>
      </c>
      <c r="I3423" s="54">
        <f>I2636</f>
        <v>1457</v>
      </c>
      <c r="J3423" s="71" t="s">
        <v>620</v>
      </c>
      <c r="K3423" s="54">
        <f t="shared" si="325"/>
        <v>6436.3</v>
      </c>
      <c r="M3423" s="110"/>
      <c r="N3423" s="111"/>
      <c r="O3423" s="119"/>
      <c r="P3423" s="114"/>
      <c r="Q3423" s="382"/>
      <c r="R3423" s="110"/>
      <c r="W3423" s="4"/>
    </row>
    <row r="3424" spans="6:23" ht="24" customHeight="1">
      <c r="F3424" s="54">
        <v>2</v>
      </c>
      <c r="G3424" s="53" t="s">
        <v>1906</v>
      </c>
      <c r="H3424" t="s">
        <v>3821</v>
      </c>
      <c r="I3424" s="606">
        <v>450</v>
      </c>
      <c r="J3424" s="71" t="s">
        <v>1422</v>
      </c>
      <c r="K3424" s="54">
        <f t="shared" si="325"/>
        <v>900</v>
      </c>
      <c r="M3424" s="110"/>
      <c r="N3424" s="111"/>
      <c r="O3424" s="119" t="s">
        <v>2878</v>
      </c>
      <c r="P3424" s="114" t="s">
        <v>2090</v>
      </c>
      <c r="Q3424" s="383">
        <v>5.1999999999999998E-2</v>
      </c>
      <c r="R3424" s="110" t="s">
        <v>2189</v>
      </c>
      <c r="W3424" s="4"/>
    </row>
    <row r="3425" spans="6:23" ht="24" customHeight="1">
      <c r="F3425" s="54">
        <v>6</v>
      </c>
      <c r="G3425" s="53" t="s">
        <v>1906</v>
      </c>
      <c r="H3425" t="s">
        <v>3822</v>
      </c>
      <c r="I3425" s="606">
        <v>79</v>
      </c>
      <c r="J3425" s="71" t="s">
        <v>1422</v>
      </c>
      <c r="K3425" s="54">
        <f t="shared" si="325"/>
        <v>474</v>
      </c>
      <c r="M3425" s="110"/>
      <c r="N3425" s="111"/>
      <c r="O3425" s="119" t="s">
        <v>3331</v>
      </c>
      <c r="Q3425" s="384"/>
      <c r="R3425" s="110"/>
      <c r="W3425" s="4"/>
    </row>
    <row r="3426" spans="6:23" ht="24" customHeight="1">
      <c r="F3426" s="54">
        <v>4</v>
      </c>
      <c r="G3426" s="53" t="s">
        <v>1906</v>
      </c>
      <c r="H3426" t="s">
        <v>3823</v>
      </c>
      <c r="I3426" s="606">
        <v>130</v>
      </c>
      <c r="J3426" s="71" t="s">
        <v>1422</v>
      </c>
      <c r="K3426" s="54">
        <f t="shared" si="325"/>
        <v>520</v>
      </c>
      <c r="M3426" s="110"/>
      <c r="N3426" s="111"/>
      <c r="O3426" s="119" t="s">
        <v>3350</v>
      </c>
      <c r="P3426" s="114" t="s">
        <v>2090</v>
      </c>
      <c r="Q3426" s="385">
        <v>1.772E-2</v>
      </c>
      <c r="R3426" s="110"/>
      <c r="W3426" s="4"/>
    </row>
    <row r="3427" spans="6:23" ht="24" customHeight="1">
      <c r="F3427" s="54">
        <v>1</v>
      </c>
      <c r="G3427" s="53" t="s">
        <v>1906</v>
      </c>
      <c r="H3427" t="s">
        <v>3824</v>
      </c>
      <c r="I3427" s="606">
        <v>985</v>
      </c>
      <c r="J3427" s="71" t="s">
        <v>1422</v>
      </c>
      <c r="K3427" s="54">
        <f t="shared" si="325"/>
        <v>985</v>
      </c>
      <c r="M3427" s="110"/>
      <c r="N3427" s="111"/>
      <c r="O3427" s="119" t="s">
        <v>3351</v>
      </c>
      <c r="P3427" s="114" t="s">
        <v>2090</v>
      </c>
      <c r="Q3427" s="386">
        <v>7.8750000000000001E-3</v>
      </c>
      <c r="R3427" s="130"/>
      <c r="W3427" s="4"/>
    </row>
    <row r="3428" spans="6:23" ht="24" customHeight="1">
      <c r="F3428" s="54">
        <v>2</v>
      </c>
      <c r="G3428" s="53" t="s">
        <v>1906</v>
      </c>
      <c r="H3428" t="s">
        <v>3816</v>
      </c>
      <c r="I3428" s="437">
        <f>I3395</f>
        <v>23.1</v>
      </c>
      <c r="J3428" s="71" t="s">
        <v>1422</v>
      </c>
      <c r="K3428" s="54">
        <f t="shared" si="325"/>
        <v>46.2</v>
      </c>
      <c r="M3428" s="110"/>
      <c r="N3428" s="111"/>
      <c r="O3428" s="110"/>
      <c r="P3428" s="110"/>
      <c r="Q3428" s="120" t="s">
        <v>1614</v>
      </c>
      <c r="W3428" s="4"/>
    </row>
    <row r="3429" spans="6:23" ht="24" customHeight="1">
      <c r="F3429" s="54">
        <v>2</v>
      </c>
      <c r="G3429" s="53" t="s">
        <v>1906</v>
      </c>
      <c r="H3429" s="54" t="s">
        <v>2017</v>
      </c>
      <c r="I3429" s="54">
        <f>I3396</f>
        <v>49.55</v>
      </c>
      <c r="J3429" s="71" t="s">
        <v>1422</v>
      </c>
      <c r="K3429" s="54">
        <f t="shared" si="325"/>
        <v>99.1</v>
      </c>
      <c r="M3429" s="110"/>
      <c r="N3429" s="111"/>
      <c r="O3429" s="110"/>
      <c r="P3429" s="110"/>
      <c r="Q3429" s="387">
        <v>2.5600000000000001E-2</v>
      </c>
      <c r="R3429" t="s">
        <v>2189</v>
      </c>
      <c r="W3429" s="4"/>
    </row>
    <row r="3430" spans="6:23" ht="24" customHeight="1">
      <c r="F3430" s="73">
        <v>130</v>
      </c>
      <c r="G3430" s="53" t="s">
        <v>1906</v>
      </c>
      <c r="H3430" s="437" t="s">
        <v>1162</v>
      </c>
      <c r="I3430" s="517">
        <f>I3328</f>
        <v>2.41</v>
      </c>
      <c r="J3430" s="71"/>
      <c r="K3430" s="54">
        <f t="shared" si="325"/>
        <v>313.3</v>
      </c>
      <c r="M3430" s="110"/>
      <c r="N3430" s="111"/>
      <c r="O3430" s="110"/>
      <c r="P3430" s="110"/>
      <c r="Q3430" s="120" t="s">
        <v>1614</v>
      </c>
      <c r="W3430" s="4"/>
    </row>
    <row r="3431" spans="6:23" ht="24" customHeight="1">
      <c r="F3431" s="54"/>
      <c r="G3431" s="53"/>
      <c r="H3431" s="54"/>
      <c r="I3431" s="54"/>
      <c r="J3431" s="71"/>
      <c r="K3431" s="56"/>
      <c r="M3431" s="110"/>
      <c r="N3431" s="111"/>
      <c r="O3431" s="119" t="s">
        <v>2420</v>
      </c>
      <c r="P3431" s="110"/>
      <c r="Q3431" s="157">
        <v>0.58750000000000002</v>
      </c>
      <c r="R3431" s="135" t="s">
        <v>2321</v>
      </c>
      <c r="W3431" s="4"/>
    </row>
    <row r="3432" spans="6:23" ht="24" customHeight="1">
      <c r="F3432" s="54"/>
      <c r="G3432" s="72"/>
      <c r="H3432" s="36" t="s">
        <v>4050</v>
      </c>
      <c r="I3432" s="54"/>
      <c r="J3432" s="71"/>
      <c r="K3432" s="36">
        <f>SUM(K3420:K3431)</f>
        <v>22912.04</v>
      </c>
      <c r="M3432" s="110"/>
      <c r="N3432" s="111"/>
      <c r="O3432" s="119" t="s">
        <v>2421</v>
      </c>
      <c r="P3432" s="110"/>
      <c r="Q3432" s="390">
        <v>5.3E-3</v>
      </c>
      <c r="R3432" s="135" t="s">
        <v>2189</v>
      </c>
      <c r="W3432" s="4"/>
    </row>
    <row r="3433" spans="6:23" ht="24" customHeight="1">
      <c r="F3433" s="54"/>
      <c r="G3433" s="72"/>
      <c r="I3433" s="54"/>
      <c r="J3433" s="71"/>
      <c r="K3433" s="56" t="s">
        <v>148</v>
      </c>
      <c r="M3433" s="110"/>
      <c r="N3433" s="111"/>
      <c r="O3433" s="119" t="s">
        <v>2422</v>
      </c>
      <c r="P3433" s="110"/>
      <c r="Q3433" s="390">
        <v>6.7</v>
      </c>
      <c r="R3433" s="135" t="s">
        <v>841</v>
      </c>
      <c r="W3433" s="4"/>
    </row>
    <row r="3434" spans="6:23" ht="24" customHeight="1">
      <c r="F3434" s="54"/>
      <c r="G3434" s="72"/>
      <c r="H3434" s="36" t="s">
        <v>561</v>
      </c>
      <c r="I3434" s="54"/>
      <c r="J3434" s="71"/>
      <c r="K3434" s="36">
        <f>K3432/F3423</f>
        <v>5186.6499999999996</v>
      </c>
      <c r="M3434" s="110"/>
      <c r="N3434" s="111"/>
      <c r="O3434" s="110"/>
      <c r="P3434" s="110"/>
      <c r="Q3434" s="120"/>
      <c r="R3434" s="120"/>
      <c r="W3434" s="4"/>
    </row>
    <row r="3435" spans="6:23" ht="24" customHeight="1">
      <c r="G3435" s="7" t="s">
        <v>2289</v>
      </c>
      <c r="H3435" s="1" t="s">
        <v>6371</v>
      </c>
      <c r="J3435" s="1385"/>
      <c r="M3435" s="130">
        <v>5.1999999999999998E-2</v>
      </c>
      <c r="N3435" s="118" t="s">
        <v>884</v>
      </c>
      <c r="O3435" s="119" t="s">
        <v>312</v>
      </c>
      <c r="P3435" s="121">
        <f>P3221</f>
        <v>111600</v>
      </c>
      <c r="Q3435" s="117" t="s">
        <v>884</v>
      </c>
      <c r="R3435" s="121">
        <f>P3435*M3435</f>
        <v>5803.2</v>
      </c>
      <c r="W3435" s="4"/>
    </row>
    <row r="3436" spans="6:23" ht="24" customHeight="1">
      <c r="H3436" s="1" t="s">
        <v>1550</v>
      </c>
      <c r="J3436" s="1385"/>
      <c r="M3436" s="130">
        <v>2.5600000000000001E-2</v>
      </c>
      <c r="N3436" s="118" t="s">
        <v>884</v>
      </c>
      <c r="O3436" s="119" t="s">
        <v>313</v>
      </c>
      <c r="P3436" s="121">
        <f>P3222</f>
        <v>99400</v>
      </c>
      <c r="Q3436" s="117" t="s">
        <v>884</v>
      </c>
      <c r="R3436" s="121">
        <f t="shared" ref="R3436:R3448" si="326">P3436*M3436</f>
        <v>2544.64</v>
      </c>
      <c r="W3436" s="4"/>
    </row>
    <row r="3437" spans="6:23" ht="24" customHeight="1">
      <c r="H3437" s="33" t="s">
        <v>1932</v>
      </c>
      <c r="J3437" s="1385"/>
      <c r="M3437" s="130">
        <v>5.3E-3</v>
      </c>
      <c r="N3437" s="118" t="s">
        <v>884</v>
      </c>
      <c r="O3437" s="119" t="s">
        <v>3335</v>
      </c>
      <c r="P3437" s="121">
        <f>P3223</f>
        <v>107000</v>
      </c>
      <c r="Q3437" s="117" t="s">
        <v>884</v>
      </c>
      <c r="R3437" s="121">
        <f t="shared" si="326"/>
        <v>567.1</v>
      </c>
      <c r="W3437" s="4"/>
    </row>
    <row r="3438" spans="6:23" ht="24" customHeight="1">
      <c r="H3438" s="5" t="s">
        <v>1614</v>
      </c>
      <c r="J3438" s="1385"/>
      <c r="M3438" s="132"/>
      <c r="N3438" s="111"/>
      <c r="O3438" s="119" t="s">
        <v>960</v>
      </c>
      <c r="P3438" s="121"/>
      <c r="Q3438" s="113"/>
      <c r="R3438" s="121">
        <f t="shared" si="326"/>
        <v>0</v>
      </c>
      <c r="W3438" s="4"/>
    </row>
    <row r="3439" spans="6:23" ht="24" customHeight="1">
      <c r="F3439">
        <f>F3340</f>
        <v>1.34</v>
      </c>
      <c r="G3439" s="7" t="s">
        <v>1675</v>
      </c>
      <c r="H3439" s="493" t="s">
        <v>5650</v>
      </c>
      <c r="I3439" s="418">
        <v>73.8</v>
      </c>
      <c r="J3439" s="1" t="s">
        <v>1675</v>
      </c>
      <c r="K3439" s="8">
        <f>I3439*F3439</f>
        <v>98.89</v>
      </c>
      <c r="M3439" s="132">
        <v>0.58750000000000002</v>
      </c>
      <c r="N3439" s="118" t="s">
        <v>620</v>
      </c>
      <c r="O3439" s="119" t="s">
        <v>3345</v>
      </c>
      <c r="P3439" s="121">
        <f>P3225</f>
        <v>562.5</v>
      </c>
      <c r="Q3439" s="113" t="s">
        <v>620</v>
      </c>
      <c r="R3439" s="121">
        <f t="shared" si="326"/>
        <v>330.47</v>
      </c>
      <c r="W3439" s="4"/>
    </row>
    <row r="3440" spans="6:23" ht="24" customHeight="1">
      <c r="F3440">
        <f>F3341</f>
        <v>0.5</v>
      </c>
      <c r="G3440" s="7" t="s">
        <v>784</v>
      </c>
      <c r="H3440" s="1" t="s">
        <v>1200</v>
      </c>
      <c r="I3440" s="418">
        <f>I3341</f>
        <v>756</v>
      </c>
      <c r="J3440" s="7" t="s">
        <v>784</v>
      </c>
      <c r="K3440" s="8">
        <f>I3440*F3440</f>
        <v>378</v>
      </c>
      <c r="M3440" s="132">
        <v>6.7</v>
      </c>
      <c r="N3440" s="118" t="s">
        <v>1804</v>
      </c>
      <c r="O3440" s="119" t="s">
        <v>3347</v>
      </c>
      <c r="P3440" s="121">
        <f>P3226</f>
        <v>15.45</v>
      </c>
      <c r="Q3440" s="113" t="s">
        <v>841</v>
      </c>
      <c r="R3440" s="121">
        <f t="shared" si="326"/>
        <v>103.52</v>
      </c>
      <c r="W3440" s="4"/>
    </row>
    <row r="3441" spans="6:23" ht="24" customHeight="1">
      <c r="F3441">
        <f>F3342</f>
        <v>0.5</v>
      </c>
      <c r="G3441" s="7" t="s">
        <v>784</v>
      </c>
      <c r="H3441" s="1" t="s">
        <v>1936</v>
      </c>
      <c r="I3441" s="418">
        <f>I3342</f>
        <v>618</v>
      </c>
      <c r="J3441" s="7" t="s">
        <v>784</v>
      </c>
      <c r="K3441" s="8">
        <f>I3441*F3441</f>
        <v>309</v>
      </c>
      <c r="M3441" s="132">
        <v>2.4279999999999999</v>
      </c>
      <c r="N3441" s="118" t="s">
        <v>620</v>
      </c>
      <c r="O3441" s="119" t="s">
        <v>452</v>
      </c>
      <c r="P3441" s="121">
        <f>P3227</f>
        <v>1498.2</v>
      </c>
      <c r="Q3441" s="117" t="s">
        <v>620</v>
      </c>
      <c r="R3441" s="121">
        <f t="shared" si="326"/>
        <v>3637.63</v>
      </c>
      <c r="W3441" s="4"/>
    </row>
    <row r="3442" spans="6:23" ht="24" customHeight="1">
      <c r="F3442">
        <f>F3343</f>
        <v>0.8</v>
      </c>
      <c r="G3442" s="7" t="s">
        <v>784</v>
      </c>
      <c r="H3442" s="1" t="s">
        <v>324</v>
      </c>
      <c r="I3442" s="418">
        <f>I3343</f>
        <v>507</v>
      </c>
      <c r="J3442" s="7" t="s">
        <v>784</v>
      </c>
      <c r="K3442" s="8">
        <f>I3442*F3442</f>
        <v>405.6</v>
      </c>
      <c r="M3442" s="121">
        <v>4</v>
      </c>
      <c r="N3442" s="118" t="s">
        <v>784</v>
      </c>
      <c r="O3442" s="119" t="s">
        <v>3336</v>
      </c>
      <c r="P3442" s="121">
        <f t="shared" ref="P3442:P3447" si="327">P3228</f>
        <v>57.65</v>
      </c>
      <c r="Q3442" s="117" t="s">
        <v>883</v>
      </c>
      <c r="R3442" s="121">
        <f t="shared" si="326"/>
        <v>230.6</v>
      </c>
      <c r="W3442" s="4"/>
    </row>
    <row r="3443" spans="6:23" ht="35.1" customHeight="1">
      <c r="F3443">
        <f>F3368</f>
        <v>10</v>
      </c>
      <c r="G3443" s="3" t="s">
        <v>2321</v>
      </c>
      <c r="H3443" s="1" t="s">
        <v>3955</v>
      </c>
      <c r="I3443">
        <f>I3355</f>
        <v>4</v>
      </c>
      <c r="J3443" s="3" t="s">
        <v>2321</v>
      </c>
      <c r="K3443" s="8">
        <f>I3443*F3443</f>
        <v>40</v>
      </c>
      <c r="M3443" s="121">
        <v>8</v>
      </c>
      <c r="N3443" s="118" t="s">
        <v>883</v>
      </c>
      <c r="O3443" s="119" t="s">
        <v>1489</v>
      </c>
      <c r="P3443" s="121">
        <f t="shared" si="327"/>
        <v>89.6</v>
      </c>
      <c r="Q3443" s="117" t="s">
        <v>883</v>
      </c>
      <c r="R3443" s="121">
        <f t="shared" si="326"/>
        <v>716.8</v>
      </c>
      <c r="W3443" s="4"/>
    </row>
    <row r="3444" spans="6:23" ht="24" customHeight="1">
      <c r="G3444" s="7" t="s">
        <v>454</v>
      </c>
      <c r="H3444" s="1" t="s">
        <v>1202</v>
      </c>
      <c r="I3444" s="1" t="s">
        <v>991</v>
      </c>
      <c r="J3444" s="1384" t="s">
        <v>454</v>
      </c>
      <c r="K3444" s="8">
        <v>2.5</v>
      </c>
      <c r="M3444" s="121">
        <v>4</v>
      </c>
      <c r="N3444" s="118" t="s">
        <v>883</v>
      </c>
      <c r="O3444" s="119" t="s">
        <v>3337</v>
      </c>
      <c r="P3444" s="121">
        <f t="shared" si="327"/>
        <v>97.85</v>
      </c>
      <c r="Q3444" s="117" t="s">
        <v>883</v>
      </c>
      <c r="R3444" s="121">
        <f t="shared" si="326"/>
        <v>391.4</v>
      </c>
      <c r="W3444" s="4"/>
    </row>
    <row r="3445" spans="6:23" ht="24" customHeight="1">
      <c r="H3445" s="1" t="s">
        <v>446</v>
      </c>
      <c r="J3445" s="1385"/>
      <c r="K3445" s="8">
        <f>SUM(K3439:K3444)</f>
        <v>1233.99</v>
      </c>
      <c r="M3445" s="121">
        <v>1</v>
      </c>
      <c r="N3445" s="118" t="s">
        <v>883</v>
      </c>
      <c r="O3445" s="119" t="s">
        <v>3338</v>
      </c>
      <c r="P3445" s="121">
        <f t="shared" si="327"/>
        <v>209.9</v>
      </c>
      <c r="Q3445" s="117" t="s">
        <v>883</v>
      </c>
      <c r="R3445" s="121">
        <f t="shared" si="326"/>
        <v>209.9</v>
      </c>
      <c r="W3445" s="4"/>
    </row>
    <row r="3446" spans="6:23" ht="24" customHeight="1">
      <c r="J3446" s="1385"/>
      <c r="K3446" s="5" t="s">
        <v>1614</v>
      </c>
      <c r="M3446" s="121">
        <v>2</v>
      </c>
      <c r="N3446" s="118" t="s">
        <v>883</v>
      </c>
      <c r="O3446" s="119" t="s">
        <v>3339</v>
      </c>
      <c r="P3446" s="121">
        <f t="shared" si="327"/>
        <v>23.1</v>
      </c>
      <c r="Q3446" s="117" t="s">
        <v>883</v>
      </c>
      <c r="R3446" s="121">
        <f t="shared" si="326"/>
        <v>46.2</v>
      </c>
      <c r="W3446" s="4"/>
    </row>
    <row r="3447" spans="6:23" ht="24" customHeight="1">
      <c r="H3447" s="33" t="s">
        <v>561</v>
      </c>
      <c r="J3447" s="1385"/>
      <c r="K3447" s="38">
        <f>(K3445/10)</f>
        <v>123.4</v>
      </c>
      <c r="M3447" s="121">
        <v>2</v>
      </c>
      <c r="N3447" s="118" t="s">
        <v>883</v>
      </c>
      <c r="O3447" s="119" t="s">
        <v>3340</v>
      </c>
      <c r="P3447" s="121">
        <f t="shared" si="327"/>
        <v>49.55</v>
      </c>
      <c r="Q3447" s="117" t="s">
        <v>883</v>
      </c>
      <c r="R3447" s="121">
        <f t="shared" si="326"/>
        <v>99.1</v>
      </c>
      <c r="W3447" s="4"/>
    </row>
    <row r="3448" spans="6:23" ht="24" customHeight="1">
      <c r="H3448" s="33" t="s">
        <v>6372</v>
      </c>
      <c r="J3448" s="1385"/>
      <c r="K3448" s="38">
        <f>K3447/2</f>
        <v>61.7</v>
      </c>
      <c r="M3448" s="110">
        <v>118</v>
      </c>
      <c r="N3448" s="118" t="s">
        <v>883</v>
      </c>
      <c r="O3448" s="110" t="s">
        <v>1359</v>
      </c>
      <c r="P3448" s="110">
        <f>P3404</f>
        <v>2.41</v>
      </c>
      <c r="Q3448" s="117" t="s">
        <v>883</v>
      </c>
      <c r="R3448" s="121">
        <f t="shared" si="326"/>
        <v>284.38</v>
      </c>
      <c r="W3448" s="4"/>
    </row>
    <row r="3449" spans="6:23" ht="24" customHeight="1">
      <c r="M3449" s="110"/>
      <c r="N3449" s="111"/>
      <c r="O3449" s="110"/>
      <c r="P3449" s="110"/>
      <c r="Q3449" s="113"/>
      <c r="R3449" s="120" t="s">
        <v>1614</v>
      </c>
      <c r="W3449" s="4"/>
    </row>
    <row r="3450" spans="6:23" ht="24" customHeight="1">
      <c r="F3450" s="24">
        <v>29.5</v>
      </c>
      <c r="G3450" s="7" t="s">
        <v>2289</v>
      </c>
      <c r="H3450" s="1" t="s">
        <v>3173</v>
      </c>
      <c r="J3450" s="4"/>
      <c r="M3450" s="110"/>
      <c r="N3450" s="111"/>
      <c r="O3450" s="119" t="s">
        <v>3355</v>
      </c>
      <c r="P3450" s="110"/>
      <c r="Q3450" s="113"/>
      <c r="R3450" s="121">
        <f>SUM(R3435:R3449)</f>
        <v>14964.94</v>
      </c>
      <c r="W3450" s="4"/>
    </row>
    <row r="3451" spans="6:23" ht="24" customHeight="1">
      <c r="H3451" s="1" t="s">
        <v>3174</v>
      </c>
      <c r="J3451" s="4"/>
      <c r="M3451" s="110"/>
      <c r="N3451" s="111"/>
      <c r="O3451" s="110"/>
      <c r="P3451" s="110"/>
      <c r="Q3451" s="113"/>
      <c r="R3451" s="120" t="s">
        <v>1614</v>
      </c>
      <c r="W3451" s="4"/>
    </row>
    <row r="3452" spans="6:23" ht="24" customHeight="1">
      <c r="H3452" s="1" t="s">
        <v>1971</v>
      </c>
      <c r="J3452" s="4"/>
      <c r="M3452" s="110"/>
      <c r="N3452" s="111"/>
      <c r="O3452" s="108" t="s">
        <v>561</v>
      </c>
      <c r="P3452" s="110"/>
      <c r="Q3452" s="115" t="s">
        <v>735</v>
      </c>
      <c r="R3452" s="109">
        <f>R3450/M3441</f>
        <v>6163.48</v>
      </c>
      <c r="W3452" s="4"/>
    </row>
    <row r="3453" spans="6:23" ht="24" customHeight="1">
      <c r="H3453" s="5" t="s">
        <v>1614</v>
      </c>
      <c r="I3453" s="5" t="s">
        <v>1614</v>
      </c>
      <c r="J3453" s="4"/>
      <c r="K3453" s="8"/>
      <c r="W3453" s="4"/>
    </row>
    <row r="3454" spans="6:23" ht="24" customHeight="1">
      <c r="F3454" s="8">
        <v>10</v>
      </c>
      <c r="G3454" s="7" t="s">
        <v>620</v>
      </c>
      <c r="H3454" s="33" t="s">
        <v>3506</v>
      </c>
      <c r="I3454" s="1041">
        <v>416</v>
      </c>
      <c r="J3454" s="2" t="s">
        <v>620</v>
      </c>
      <c r="K3454" s="8">
        <f>F3454*I3454</f>
        <v>4160</v>
      </c>
      <c r="W3454" s="4"/>
    </row>
    <row r="3455" spans="6:23" ht="24" customHeight="1">
      <c r="F3455" s="8">
        <v>0.21</v>
      </c>
      <c r="G3455" s="7" t="s">
        <v>884</v>
      </c>
      <c r="H3455" s="1" t="s">
        <v>1909</v>
      </c>
      <c r="I3455" s="8">
        <f>K32</f>
        <v>4986.96</v>
      </c>
      <c r="J3455" s="2" t="s">
        <v>884</v>
      </c>
      <c r="K3455" s="8">
        <f>(F3455*I3455)</f>
        <v>1047.26</v>
      </c>
      <c r="W3455" s="4"/>
    </row>
    <row r="3456" spans="6:23" ht="24" customHeight="1">
      <c r="H3456" s="1" t="s">
        <v>1910</v>
      </c>
      <c r="I3456" s="8"/>
      <c r="J3456" s="4"/>
      <c r="K3456" s="1" t="s">
        <v>991</v>
      </c>
      <c r="M3456" s="24">
        <v>29.5</v>
      </c>
      <c r="N3456" s="7" t="s">
        <v>2289</v>
      </c>
      <c r="O3456" s="1" t="s">
        <v>3173</v>
      </c>
      <c r="Q3456" s="4"/>
      <c r="W3456" s="4"/>
    </row>
    <row r="3457" spans="6:23" ht="24" customHeight="1">
      <c r="F3457" s="8">
        <v>1.1000000000000001</v>
      </c>
      <c r="G3457" s="7" t="s">
        <v>784</v>
      </c>
      <c r="H3457" s="1" t="s">
        <v>2044</v>
      </c>
      <c r="I3457" s="8">
        <f>C10</f>
        <v>947</v>
      </c>
      <c r="J3457" s="2" t="s">
        <v>784</v>
      </c>
      <c r="K3457" s="8">
        <f>(F3457*I3457)</f>
        <v>1041.7</v>
      </c>
      <c r="N3457" s="3"/>
      <c r="O3457" s="1" t="s">
        <v>3174</v>
      </c>
      <c r="Q3457" s="4"/>
      <c r="W3457" s="4"/>
    </row>
    <row r="3458" spans="6:23" ht="24" customHeight="1">
      <c r="F3458" s="8">
        <v>1.1000000000000001</v>
      </c>
      <c r="G3458" s="7" t="s">
        <v>784</v>
      </c>
      <c r="H3458" s="1" t="s">
        <v>1743</v>
      </c>
      <c r="I3458" s="8">
        <f>C11</f>
        <v>884</v>
      </c>
      <c r="J3458" s="2" t="s">
        <v>784</v>
      </c>
      <c r="K3458" s="8">
        <f>(F3458*I3458)</f>
        <v>972.4</v>
      </c>
      <c r="N3458" s="3"/>
      <c r="O3458" s="1" t="s">
        <v>1971</v>
      </c>
      <c r="Q3458" s="4"/>
      <c r="W3458" s="4"/>
    </row>
    <row r="3459" spans="6:23" ht="24" customHeight="1">
      <c r="F3459" s="8">
        <v>2.2000000000000002</v>
      </c>
      <c r="G3459" s="7" t="s">
        <v>784</v>
      </c>
      <c r="H3459" s="1" t="s">
        <v>1936</v>
      </c>
      <c r="I3459" s="8">
        <f>C12</f>
        <v>618</v>
      </c>
      <c r="J3459" s="2" t="s">
        <v>784</v>
      </c>
      <c r="K3459" s="8">
        <f>(F3459*I3459)</f>
        <v>1359.6</v>
      </c>
      <c r="N3459" s="3"/>
      <c r="O3459" s="5" t="s">
        <v>1614</v>
      </c>
      <c r="P3459" s="5" t="s">
        <v>1614</v>
      </c>
      <c r="Q3459" s="4"/>
      <c r="R3459" s="8"/>
      <c r="W3459" s="4"/>
    </row>
    <row r="3460" spans="6:23" ht="24" customHeight="1">
      <c r="F3460" s="8">
        <v>2.2000000000000002</v>
      </c>
      <c r="G3460" s="7" t="s">
        <v>784</v>
      </c>
      <c r="H3460" s="1" t="s">
        <v>324</v>
      </c>
      <c r="I3460" s="8">
        <f>C13</f>
        <v>507</v>
      </c>
      <c r="J3460" s="2" t="s">
        <v>784</v>
      </c>
      <c r="K3460" s="8">
        <f>(F3460*I3460)</f>
        <v>1115.4000000000001</v>
      </c>
      <c r="M3460" s="8">
        <v>10</v>
      </c>
      <c r="N3460" s="7" t="s">
        <v>620</v>
      </c>
      <c r="O3460" s="33" t="s">
        <v>3506</v>
      </c>
      <c r="P3460" s="515">
        <f>I3454</f>
        <v>416</v>
      </c>
      <c r="Q3460" s="2" t="s">
        <v>620</v>
      </c>
      <c r="R3460" s="8">
        <f>P3460*M3460</f>
        <v>4160</v>
      </c>
      <c r="W3460" s="4"/>
    </row>
    <row r="3461" spans="6:23" ht="24" customHeight="1">
      <c r="F3461" s="12">
        <v>20</v>
      </c>
      <c r="G3461" s="7" t="s">
        <v>1675</v>
      </c>
      <c r="H3461" s="1" t="s">
        <v>877</v>
      </c>
      <c r="I3461" s="8">
        <f>AC31</f>
        <v>6040</v>
      </c>
      <c r="J3461" s="2" t="s">
        <v>876</v>
      </c>
      <c r="K3461" s="8">
        <f>(F3461*I3461)/1000</f>
        <v>120.8</v>
      </c>
      <c r="M3461" s="8">
        <v>0.21</v>
      </c>
      <c r="N3461" s="7" t="s">
        <v>884</v>
      </c>
      <c r="O3461" s="1" t="s">
        <v>1909</v>
      </c>
      <c r="P3461" s="401">
        <f t="shared" ref="P3461:P3471" si="328">I3455</f>
        <v>4986.96</v>
      </c>
      <c r="Q3461" s="2" t="s">
        <v>884</v>
      </c>
      <c r="R3461" s="8">
        <f t="shared" ref="R3461:R3471" si="329">P3461*M3461</f>
        <v>1047.26</v>
      </c>
      <c r="W3461" s="4"/>
    </row>
    <row r="3462" spans="6:23" ht="24" customHeight="1">
      <c r="F3462" s="12">
        <v>2</v>
      </c>
      <c r="G3462" s="7" t="s">
        <v>1675</v>
      </c>
      <c r="H3462" s="1" t="s">
        <v>2117</v>
      </c>
      <c r="I3462" s="8">
        <f>I1256</f>
        <v>36.1</v>
      </c>
      <c r="J3462" s="2" t="s">
        <v>1675</v>
      </c>
      <c r="K3462" s="8">
        <f>(F3462*I3462)</f>
        <v>72.2</v>
      </c>
      <c r="N3462" s="3"/>
      <c r="O3462" s="1" t="s">
        <v>1910</v>
      </c>
      <c r="P3462" s="401">
        <f t="shared" si="328"/>
        <v>0</v>
      </c>
      <c r="Q3462" s="4"/>
      <c r="R3462" s="8">
        <f t="shared" si="329"/>
        <v>0</v>
      </c>
      <c r="W3462" s="4"/>
    </row>
    <row r="3463" spans="6:23" ht="24" customHeight="1">
      <c r="F3463" s="8">
        <v>1.6</v>
      </c>
      <c r="G3463" s="7" t="s">
        <v>784</v>
      </c>
      <c r="H3463" s="1" t="s">
        <v>1743</v>
      </c>
      <c r="I3463" s="8">
        <f>I3458</f>
        <v>884</v>
      </c>
      <c r="J3463" s="2" t="s">
        <v>784</v>
      </c>
      <c r="K3463" s="8">
        <f>(F3463*I3463)</f>
        <v>1414.4</v>
      </c>
      <c r="M3463" s="8">
        <v>1.1000000000000001</v>
      </c>
      <c r="N3463" s="7" t="s">
        <v>784</v>
      </c>
      <c r="O3463" s="1" t="s">
        <v>2044</v>
      </c>
      <c r="P3463" s="401">
        <f t="shared" si="328"/>
        <v>947</v>
      </c>
      <c r="Q3463" s="2" t="s">
        <v>784</v>
      </c>
      <c r="R3463" s="8">
        <f t="shared" si="329"/>
        <v>1041.7</v>
      </c>
      <c r="W3463" s="4"/>
    </row>
    <row r="3464" spans="6:23" ht="24" customHeight="1">
      <c r="F3464" s="8">
        <v>0.5</v>
      </c>
      <c r="G3464" s="7" t="s">
        <v>784</v>
      </c>
      <c r="H3464" s="1" t="s">
        <v>1936</v>
      </c>
      <c r="I3464" s="8">
        <f>I3459</f>
        <v>618</v>
      </c>
      <c r="J3464" s="2" t="s">
        <v>784</v>
      </c>
      <c r="K3464" s="8">
        <f>(F3464*I3464)</f>
        <v>309</v>
      </c>
      <c r="M3464" s="8">
        <v>1.1000000000000001</v>
      </c>
      <c r="N3464" s="7" t="s">
        <v>784</v>
      </c>
      <c r="O3464" s="1" t="s">
        <v>1743</v>
      </c>
      <c r="P3464" s="401">
        <f t="shared" si="328"/>
        <v>884</v>
      </c>
      <c r="Q3464" s="2" t="s">
        <v>784</v>
      </c>
      <c r="R3464" s="8">
        <f t="shared" si="329"/>
        <v>972.4</v>
      </c>
      <c r="W3464" s="4"/>
    </row>
    <row r="3465" spans="6:23" ht="24" customHeight="1">
      <c r="F3465" s="8">
        <v>1.1000000000000001</v>
      </c>
      <c r="G3465" s="7" t="s">
        <v>784</v>
      </c>
      <c r="H3465" s="1" t="s">
        <v>324</v>
      </c>
      <c r="I3465" s="8">
        <f>I3460</f>
        <v>507</v>
      </c>
      <c r="J3465" s="2" t="s">
        <v>784</v>
      </c>
      <c r="K3465" s="8">
        <f>(F3465*I3465)</f>
        <v>557.70000000000005</v>
      </c>
      <c r="M3465" s="8">
        <v>2.2000000000000002</v>
      </c>
      <c r="N3465" s="7" t="s">
        <v>784</v>
      </c>
      <c r="O3465" s="1" t="s">
        <v>1936</v>
      </c>
      <c r="P3465" s="401">
        <f t="shared" si="328"/>
        <v>618</v>
      </c>
      <c r="Q3465" s="2" t="s">
        <v>784</v>
      </c>
      <c r="R3465" s="8">
        <f t="shared" si="329"/>
        <v>1359.6</v>
      </c>
      <c r="W3465" s="4"/>
    </row>
    <row r="3466" spans="6:23" ht="24" customHeight="1">
      <c r="G3466" s="7" t="s">
        <v>454</v>
      </c>
      <c r="H3466" s="1" t="s">
        <v>455</v>
      </c>
      <c r="I3466" s="8">
        <f>I1262</f>
        <v>0</v>
      </c>
      <c r="J3466" s="2" t="s">
        <v>454</v>
      </c>
      <c r="K3466" s="8">
        <v>0</v>
      </c>
      <c r="M3466" s="8">
        <v>2.2000000000000002</v>
      </c>
      <c r="N3466" s="7" t="s">
        <v>784</v>
      </c>
      <c r="O3466" s="1" t="s">
        <v>324</v>
      </c>
      <c r="P3466" s="401">
        <f t="shared" si="328"/>
        <v>507</v>
      </c>
      <c r="Q3466" s="2" t="s">
        <v>784</v>
      </c>
      <c r="R3466" s="8">
        <f t="shared" si="329"/>
        <v>1115.4000000000001</v>
      </c>
      <c r="W3466" s="4"/>
    </row>
    <row r="3467" spans="6:23" ht="24" customHeight="1">
      <c r="J3467" s="4"/>
      <c r="K3467" s="5" t="s">
        <v>1614</v>
      </c>
      <c r="M3467" s="12">
        <v>20</v>
      </c>
      <c r="N3467" s="7" t="s">
        <v>1675</v>
      </c>
      <c r="O3467" s="1" t="s">
        <v>877</v>
      </c>
      <c r="P3467" s="401">
        <f t="shared" si="328"/>
        <v>6040</v>
      </c>
      <c r="Q3467" s="2" t="s">
        <v>876</v>
      </c>
      <c r="R3467" s="8">
        <f>P3467*M3467/1000</f>
        <v>120.8</v>
      </c>
      <c r="W3467" s="4"/>
    </row>
    <row r="3468" spans="6:23" ht="24" customHeight="1">
      <c r="H3468" s="1" t="s">
        <v>446</v>
      </c>
      <c r="J3468" s="4"/>
      <c r="K3468" s="8">
        <f>SUM(K3454:K3466)</f>
        <v>12170.46</v>
      </c>
      <c r="M3468" s="12">
        <v>2</v>
      </c>
      <c r="N3468" s="7" t="s">
        <v>1675</v>
      </c>
      <c r="O3468" s="1" t="s">
        <v>2968</v>
      </c>
      <c r="P3468" s="401">
        <f>I3644</f>
        <v>24.93</v>
      </c>
      <c r="Q3468" s="2" t="s">
        <v>1675</v>
      </c>
      <c r="R3468" s="8">
        <f t="shared" si="329"/>
        <v>49.86</v>
      </c>
      <c r="W3468" s="4"/>
    </row>
    <row r="3469" spans="6:23" ht="24" customHeight="1">
      <c r="J3469" s="4"/>
      <c r="K3469" s="5" t="s">
        <v>1614</v>
      </c>
      <c r="M3469" s="8">
        <v>1.6</v>
      </c>
      <c r="N3469" s="7" t="s">
        <v>784</v>
      </c>
      <c r="O3469" s="1" t="s">
        <v>1743</v>
      </c>
      <c r="P3469" s="401">
        <f t="shared" si="328"/>
        <v>884</v>
      </c>
      <c r="Q3469" s="2" t="s">
        <v>784</v>
      </c>
      <c r="R3469" s="8">
        <f t="shared" si="329"/>
        <v>1414.4</v>
      </c>
      <c r="W3469" s="4"/>
    </row>
    <row r="3470" spans="6:23" ht="24" customHeight="1">
      <c r="H3470" s="1" t="s">
        <v>561</v>
      </c>
      <c r="J3470" s="4"/>
      <c r="K3470" s="38">
        <f>(K3468/10)</f>
        <v>1217.05</v>
      </c>
      <c r="M3470" s="8">
        <v>0.5</v>
      </c>
      <c r="N3470" s="7" t="s">
        <v>784</v>
      </c>
      <c r="O3470" s="1" t="s">
        <v>1936</v>
      </c>
      <c r="P3470" s="401">
        <f t="shared" si="328"/>
        <v>618</v>
      </c>
      <c r="Q3470" s="2" t="s">
        <v>784</v>
      </c>
      <c r="R3470" s="8">
        <f t="shared" si="329"/>
        <v>309</v>
      </c>
      <c r="W3470" s="4"/>
    </row>
    <row r="3471" spans="6:23" ht="24" customHeight="1">
      <c r="J3471" s="4"/>
      <c r="K3471" s="5" t="s">
        <v>2090</v>
      </c>
      <c r="M3471" s="8">
        <v>1.1000000000000001</v>
      </c>
      <c r="N3471" s="7" t="s">
        <v>784</v>
      </c>
      <c r="O3471" s="1" t="s">
        <v>324</v>
      </c>
      <c r="P3471" s="401">
        <f t="shared" si="328"/>
        <v>507</v>
      </c>
      <c r="Q3471" s="2" t="s">
        <v>784</v>
      </c>
      <c r="R3471" s="8">
        <f t="shared" si="329"/>
        <v>557.70000000000005</v>
      </c>
      <c r="W3471" s="4"/>
    </row>
    <row r="3472" spans="6:23" ht="24" customHeight="1">
      <c r="N3472" s="7" t="s">
        <v>454</v>
      </c>
      <c r="O3472" s="1" t="s">
        <v>455</v>
      </c>
      <c r="P3472" s="8">
        <v>0</v>
      </c>
      <c r="Q3472" s="2" t="s">
        <v>454</v>
      </c>
      <c r="R3472" s="8">
        <v>0</v>
      </c>
      <c r="W3472" s="4"/>
    </row>
    <row r="3473" spans="6:23" ht="24" customHeight="1">
      <c r="N3473" s="3"/>
      <c r="Q3473" s="4"/>
      <c r="R3473" s="5" t="s">
        <v>1614</v>
      </c>
      <c r="W3473" s="4"/>
    </row>
    <row r="3474" spans="6:23" ht="24" customHeight="1">
      <c r="N3474" s="3"/>
      <c r="O3474" s="1" t="s">
        <v>446</v>
      </c>
      <c r="Q3474" s="4"/>
      <c r="R3474" s="8">
        <f>SUM(R3460:R3473)</f>
        <v>12148.12</v>
      </c>
      <c r="W3474" s="4"/>
    </row>
    <row r="3475" spans="6:23" ht="24" customHeight="1">
      <c r="N3475" s="3"/>
      <c r="Q3475" s="4"/>
      <c r="R3475" s="5" t="s">
        <v>1614</v>
      </c>
      <c r="W3475" s="4"/>
    </row>
    <row r="3476" spans="6:23" ht="24" customHeight="1">
      <c r="G3476" s="396">
        <v>90</v>
      </c>
      <c r="H3476" s="154" t="s">
        <v>2497</v>
      </c>
      <c r="N3476" s="3"/>
      <c r="O3476" s="1" t="s">
        <v>561</v>
      </c>
      <c r="Q3476" s="4"/>
      <c r="R3476" s="38">
        <f>R3474/10</f>
        <v>1214.81</v>
      </c>
      <c r="W3476" s="4"/>
    </row>
    <row r="3477" spans="6:23" ht="57.75" customHeight="1">
      <c r="F3477" s="380">
        <v>3.8100000000000002E-2</v>
      </c>
      <c r="G3477" s="53" t="s">
        <v>884</v>
      </c>
      <c r="H3477" s="54" t="s">
        <v>2498</v>
      </c>
      <c r="I3477">
        <f>I3387</f>
        <v>111600</v>
      </c>
      <c r="J3477">
        <f>J2279</f>
        <v>0</v>
      </c>
      <c r="K3477">
        <f>F3477*I3477</f>
        <v>4251.96</v>
      </c>
      <c r="N3477" s="3"/>
      <c r="Q3477" s="4"/>
      <c r="R3477" s="5" t="s">
        <v>2090</v>
      </c>
      <c r="W3477" s="4"/>
    </row>
    <row r="3478" spans="6:23" ht="24" customHeight="1">
      <c r="F3478" s="50">
        <v>2.4E-2</v>
      </c>
      <c r="G3478" s="53" t="s">
        <v>884</v>
      </c>
      <c r="H3478" s="54" t="s">
        <v>2499</v>
      </c>
      <c r="I3478">
        <f>I3388</f>
        <v>99400</v>
      </c>
      <c r="J3478">
        <f>J2280</f>
        <v>0</v>
      </c>
      <c r="K3478">
        <f t="shared" ref="K3478:K3491" si="330">F3478*I3478</f>
        <v>2385.6</v>
      </c>
      <c r="W3478" s="4"/>
    </row>
    <row r="3479" spans="6:23" ht="24" customHeight="1">
      <c r="F3479">
        <v>0.01</v>
      </c>
      <c r="G3479" s="53" t="s">
        <v>884</v>
      </c>
      <c r="H3479" s="1" t="s">
        <v>314</v>
      </c>
      <c r="I3479">
        <f>I2815</f>
        <v>95000</v>
      </c>
      <c r="J3479">
        <f>J2281</f>
        <v>0</v>
      </c>
      <c r="K3479">
        <f t="shared" si="330"/>
        <v>950</v>
      </c>
      <c r="W3479" s="4"/>
    </row>
    <row r="3480" spans="6:23" ht="24" customHeight="1">
      <c r="H3480" s="1" t="s">
        <v>451</v>
      </c>
      <c r="W3480" s="4"/>
    </row>
    <row r="3481" spans="6:23" ht="24" customHeight="1">
      <c r="F3481">
        <v>1.05</v>
      </c>
      <c r="G3481" s="7" t="s">
        <v>620</v>
      </c>
      <c r="H3481" s="481" t="s">
        <v>6201</v>
      </c>
      <c r="I3481" s="430">
        <v>362.5</v>
      </c>
      <c r="J3481" s="10" t="s">
        <v>620</v>
      </c>
      <c r="K3481">
        <f t="shared" si="330"/>
        <v>380.63</v>
      </c>
      <c r="W3481" s="4"/>
    </row>
    <row r="3482" spans="6:23" ht="24" customHeight="1">
      <c r="F3482">
        <v>12</v>
      </c>
      <c r="G3482" s="7" t="s">
        <v>363</v>
      </c>
      <c r="H3482" t="s">
        <v>2500</v>
      </c>
      <c r="I3482">
        <f>I2537</f>
        <v>70.150000000000006</v>
      </c>
      <c r="J3482" s="10" t="s">
        <v>363</v>
      </c>
      <c r="K3482">
        <f t="shared" si="330"/>
        <v>841.8</v>
      </c>
      <c r="S3482" s="414" t="s">
        <v>3570</v>
      </c>
      <c r="W3482" s="4"/>
    </row>
    <row r="3483" spans="6:23" ht="24" customHeight="1">
      <c r="F3483">
        <v>2.85</v>
      </c>
      <c r="G3483" s="7" t="s">
        <v>620</v>
      </c>
      <c r="H3483" t="s">
        <v>2501</v>
      </c>
      <c r="I3483">
        <f>D31</f>
        <v>1362</v>
      </c>
      <c r="J3483" s="10" t="s">
        <v>620</v>
      </c>
      <c r="K3483">
        <f t="shared" si="330"/>
        <v>3881.7</v>
      </c>
      <c r="W3483" s="4"/>
    </row>
    <row r="3484" spans="6:23" ht="24" customHeight="1">
      <c r="F3484">
        <v>6</v>
      </c>
      <c r="G3484" s="7" t="s">
        <v>1418</v>
      </c>
      <c r="H3484" s="1" t="s">
        <v>1489</v>
      </c>
      <c r="I3484">
        <f>I2819</f>
        <v>214.1</v>
      </c>
      <c r="J3484" s="10" t="s">
        <v>784</v>
      </c>
      <c r="K3484">
        <f t="shared" si="330"/>
        <v>1284.5999999999999</v>
      </c>
      <c r="W3484" s="4"/>
    </row>
    <row r="3485" spans="6:23" ht="24" customHeight="1">
      <c r="F3485">
        <v>1</v>
      </c>
      <c r="G3485" s="7" t="s">
        <v>1418</v>
      </c>
      <c r="H3485" t="s">
        <v>2502</v>
      </c>
      <c r="I3485">
        <f>I2821</f>
        <v>836</v>
      </c>
      <c r="J3485" s="10" t="s">
        <v>784</v>
      </c>
      <c r="K3485">
        <f t="shared" si="330"/>
        <v>836</v>
      </c>
      <c r="W3485" s="4"/>
    </row>
    <row r="3486" spans="6:23" ht="24" customHeight="1">
      <c r="F3486">
        <v>3</v>
      </c>
      <c r="G3486" s="7" t="s">
        <v>1418</v>
      </c>
      <c r="H3486" s="1" t="s">
        <v>1490</v>
      </c>
      <c r="I3486">
        <f>I2820</f>
        <v>408</v>
      </c>
      <c r="J3486" s="10" t="s">
        <v>784</v>
      </c>
      <c r="K3486">
        <f t="shared" si="330"/>
        <v>1224</v>
      </c>
      <c r="W3486" s="4"/>
    </row>
    <row r="3487" spans="6:23" ht="24" customHeight="1">
      <c r="F3487">
        <v>2</v>
      </c>
      <c r="G3487" s="7" t="s">
        <v>1418</v>
      </c>
      <c r="H3487" s="1" t="s">
        <v>2506</v>
      </c>
      <c r="I3487">
        <f>I2820</f>
        <v>408</v>
      </c>
      <c r="J3487" s="10" t="s">
        <v>784</v>
      </c>
      <c r="K3487">
        <f t="shared" si="330"/>
        <v>816</v>
      </c>
      <c r="W3487" s="4"/>
    </row>
    <row r="3488" spans="6:23" ht="24" customHeight="1">
      <c r="F3488">
        <v>2</v>
      </c>
      <c r="G3488" s="7" t="s">
        <v>1418</v>
      </c>
      <c r="H3488" s="1" t="s">
        <v>2017</v>
      </c>
      <c r="I3488">
        <f>I2823</f>
        <v>49.55</v>
      </c>
      <c r="J3488" s="10" t="s">
        <v>784</v>
      </c>
      <c r="K3488">
        <f t="shared" si="330"/>
        <v>99.1</v>
      </c>
      <c r="W3488" s="4"/>
    </row>
    <row r="3489" spans="6:23" ht="24" customHeight="1">
      <c r="F3489">
        <v>2</v>
      </c>
      <c r="G3489" s="7" t="s">
        <v>1418</v>
      </c>
      <c r="H3489" s="1" t="s">
        <v>1492</v>
      </c>
      <c r="I3489">
        <f>I2822</f>
        <v>7.3</v>
      </c>
      <c r="J3489" s="10" t="s">
        <v>784</v>
      </c>
      <c r="K3489">
        <f t="shared" si="330"/>
        <v>14.6</v>
      </c>
      <c r="W3489" s="4"/>
    </row>
    <row r="3490" spans="6:23" ht="24" customHeight="1">
      <c r="F3490">
        <v>1.05</v>
      </c>
      <c r="G3490" s="7" t="s">
        <v>620</v>
      </c>
      <c r="H3490" s="1" t="s">
        <v>2503</v>
      </c>
      <c r="I3490">
        <f>K1553</f>
        <v>133.84</v>
      </c>
      <c r="J3490" s="10" t="s">
        <v>620</v>
      </c>
      <c r="K3490">
        <f t="shared" si="330"/>
        <v>140.53</v>
      </c>
      <c r="W3490" s="4"/>
    </row>
    <row r="3491" spans="6:23" ht="24" customHeight="1">
      <c r="F3491" s="397">
        <v>3.15</v>
      </c>
      <c r="G3491" s="7" t="s">
        <v>620</v>
      </c>
      <c r="H3491" s="1" t="s">
        <v>2504</v>
      </c>
      <c r="I3491">
        <f>K1167</f>
        <v>186.08</v>
      </c>
      <c r="J3491" s="10" t="s">
        <v>620</v>
      </c>
      <c r="K3491">
        <f t="shared" si="330"/>
        <v>586.15</v>
      </c>
      <c r="W3491" s="4"/>
    </row>
    <row r="3492" spans="6:23" ht="24" customHeight="1">
      <c r="G3492" s="7"/>
      <c r="H3492" s="1" t="s">
        <v>3616</v>
      </c>
      <c r="I3492" s="1631" t="s">
        <v>454</v>
      </c>
      <c r="J3492" s="1631"/>
      <c r="K3492">
        <f>R3199</f>
        <v>284.38</v>
      </c>
      <c r="W3492" s="4"/>
    </row>
    <row r="3493" spans="6:23" ht="24" customHeight="1">
      <c r="K3493" s="328" t="s">
        <v>2090</v>
      </c>
      <c r="W3493" s="4"/>
    </row>
    <row r="3494" spans="6:23" ht="24" customHeight="1">
      <c r="H3494" s="33" t="s">
        <v>2505</v>
      </c>
      <c r="I3494" s="36"/>
      <c r="J3494" s="98"/>
      <c r="K3494" s="36">
        <f>SUM(K3477:K3493)</f>
        <v>17977.05</v>
      </c>
      <c r="W3494" s="4"/>
    </row>
    <row r="3495" spans="6:23" ht="24" customHeight="1">
      <c r="K3495" s="328" t="s">
        <v>2090</v>
      </c>
      <c r="W3495" s="4"/>
    </row>
    <row r="3496" spans="6:23" ht="24" customHeight="1">
      <c r="W3496" s="4"/>
    </row>
    <row r="3497" spans="6:23" ht="24" customHeight="1">
      <c r="J3497" s="4"/>
      <c r="W3497" s="4"/>
    </row>
    <row r="3498" spans="6:23" ht="24" customHeight="1">
      <c r="G3498" s="10" t="s">
        <v>3571</v>
      </c>
      <c r="J3498" s="4"/>
      <c r="W3498" s="4"/>
    </row>
    <row r="3499" spans="6:23" ht="24" customHeight="1">
      <c r="J3499" s="4"/>
      <c r="W3499" s="4"/>
    </row>
    <row r="3500" spans="6:23" ht="24" customHeight="1">
      <c r="F3500" s="380">
        <v>1.8</v>
      </c>
      <c r="G3500" s="3" t="s">
        <v>884</v>
      </c>
      <c r="H3500" t="s">
        <v>3573</v>
      </c>
      <c r="I3500" s="430">
        <f>((505+583)/2)+Z15</f>
        <v>899.71</v>
      </c>
      <c r="J3500" s="4" t="s">
        <v>884</v>
      </c>
      <c r="K3500" s="32">
        <f>I3500*F3500</f>
        <v>1619.48</v>
      </c>
      <c r="W3500" s="4"/>
    </row>
    <row r="3501" spans="6:23" ht="24" customHeight="1">
      <c r="I3501" s="430"/>
      <c r="J3501" s="4"/>
      <c r="K3501" s="32"/>
      <c r="W3501" s="4"/>
    </row>
    <row r="3502" spans="6:23" ht="24" customHeight="1">
      <c r="F3502" s="380">
        <v>1.2</v>
      </c>
      <c r="G3502" s="3" t="s">
        <v>884</v>
      </c>
      <c r="H3502" t="s">
        <v>3574</v>
      </c>
      <c r="I3502" s="430">
        <f>((1054+906+1467+1362+1001)/5)+Z15</f>
        <v>1513.71</v>
      </c>
      <c r="J3502" s="4" t="s">
        <v>884</v>
      </c>
      <c r="K3502" s="32">
        <f t="shared" ref="K3502:K3510" si="331">I3502*F3502</f>
        <v>1816.45</v>
      </c>
      <c r="W3502" s="4"/>
    </row>
    <row r="3503" spans="6:23" ht="24" customHeight="1">
      <c r="J3503" s="4"/>
      <c r="K3503" s="32"/>
      <c r="W3503" s="4"/>
    </row>
    <row r="3504" spans="6:23" ht="24" customHeight="1">
      <c r="F3504" s="380">
        <v>0.6</v>
      </c>
      <c r="G3504" s="3" t="s">
        <v>884</v>
      </c>
      <c r="H3504" t="s">
        <v>3575</v>
      </c>
      <c r="I3504">
        <f>AC16</f>
        <v>1977.76</v>
      </c>
      <c r="J3504" s="4" t="s">
        <v>884</v>
      </c>
      <c r="K3504" s="32">
        <f t="shared" si="331"/>
        <v>1186.6600000000001</v>
      </c>
      <c r="O3504" s="36" t="s">
        <v>3561</v>
      </c>
      <c r="W3504" s="4"/>
    </row>
    <row r="3505" spans="6:24" ht="24" customHeight="1">
      <c r="J3505" s="4"/>
      <c r="K3505" s="32"/>
      <c r="W3505" s="4"/>
    </row>
    <row r="3506" spans="6:24" ht="24" customHeight="1">
      <c r="F3506" s="380">
        <v>3</v>
      </c>
      <c r="G3506" s="3" t="s">
        <v>884</v>
      </c>
      <c r="H3506" t="s">
        <v>3565</v>
      </c>
      <c r="I3506">
        <f>R3519</f>
        <v>1967.85</v>
      </c>
      <c r="J3506" s="4" t="s">
        <v>884</v>
      </c>
      <c r="K3506" s="32">
        <f t="shared" si="331"/>
        <v>5903.55</v>
      </c>
      <c r="W3506" s="4"/>
    </row>
    <row r="3507" spans="6:24" ht="24" customHeight="1">
      <c r="F3507" s="380"/>
      <c r="J3507" s="4"/>
      <c r="K3507" s="32"/>
      <c r="M3507">
        <f>(1.08/8)</f>
        <v>0.14000000000000001</v>
      </c>
      <c r="N3507" t="s">
        <v>884</v>
      </c>
      <c r="O3507" t="s">
        <v>1936</v>
      </c>
      <c r="P3507">
        <f>P3515</f>
        <v>618</v>
      </c>
      <c r="Q3507" t="s">
        <v>884</v>
      </c>
      <c r="R3507">
        <f>P3507*M3507</f>
        <v>86.52</v>
      </c>
      <c r="W3507" s="4"/>
    </row>
    <row r="3508" spans="6:24" ht="24" customHeight="1">
      <c r="F3508" s="380">
        <v>3</v>
      </c>
      <c r="G3508" s="3" t="s">
        <v>884</v>
      </c>
      <c r="H3508" t="s">
        <v>3572</v>
      </c>
      <c r="I3508">
        <f>R3521</f>
        <v>36.950000000000003</v>
      </c>
      <c r="J3508" s="4" t="s">
        <v>884</v>
      </c>
      <c r="K3508" s="32">
        <f t="shared" si="331"/>
        <v>110.85</v>
      </c>
      <c r="L3508" s="807"/>
      <c r="W3508" s="4"/>
    </row>
    <row r="3509" spans="6:24" ht="24" customHeight="1">
      <c r="F3509" s="380"/>
      <c r="J3509" s="4"/>
      <c r="K3509" s="32"/>
      <c r="O3509" s="32" t="s">
        <v>3562</v>
      </c>
      <c r="R3509">
        <f>R3507</f>
        <v>86.52</v>
      </c>
      <c r="W3509" s="4"/>
    </row>
    <row r="3510" spans="6:24" ht="24" customHeight="1">
      <c r="F3510" s="380">
        <v>3</v>
      </c>
      <c r="G3510" s="3" t="s">
        <v>884</v>
      </c>
      <c r="H3510" t="s">
        <v>3567</v>
      </c>
      <c r="I3510">
        <f>AE26</f>
        <v>66.2</v>
      </c>
      <c r="J3510" s="4" t="s">
        <v>884</v>
      </c>
      <c r="K3510" s="32">
        <f t="shared" si="331"/>
        <v>198.6</v>
      </c>
      <c r="O3510" s="32" t="s">
        <v>3563</v>
      </c>
      <c r="R3510">
        <f>R3509/0.75</f>
        <v>115.36</v>
      </c>
      <c r="W3510" s="4"/>
    </row>
    <row r="3511" spans="6:24" ht="24" customHeight="1">
      <c r="J3511" s="4"/>
      <c r="K3511" s="32"/>
      <c r="W3511" s="4"/>
    </row>
    <row r="3512" spans="6:24" ht="24" customHeight="1">
      <c r="H3512" t="s">
        <v>3569</v>
      </c>
      <c r="J3512" s="4" t="s">
        <v>454</v>
      </c>
      <c r="K3512" s="32">
        <v>1.84</v>
      </c>
      <c r="O3512" s="36" t="s">
        <v>3564</v>
      </c>
      <c r="W3512" s="4"/>
    </row>
    <row r="3513" spans="6:24" ht="24" customHeight="1">
      <c r="J3513" s="4"/>
      <c r="K3513" s="32"/>
      <c r="W3513" s="4"/>
    </row>
    <row r="3514" spans="6:24" ht="24" customHeight="1">
      <c r="H3514" s="32" t="s">
        <v>3576</v>
      </c>
      <c r="J3514" s="4"/>
      <c r="K3514" s="91">
        <f>SUM(K3500:K3513)</f>
        <v>10837.43</v>
      </c>
      <c r="M3514">
        <v>1.8</v>
      </c>
      <c r="N3514" t="s">
        <v>1456</v>
      </c>
      <c r="O3514" t="s">
        <v>3566</v>
      </c>
      <c r="P3514">
        <f>AE10</f>
        <v>884</v>
      </c>
      <c r="Q3514" t="s">
        <v>1422</v>
      </c>
      <c r="R3514">
        <f>P3514*M3514</f>
        <v>1591.2</v>
      </c>
      <c r="W3514" s="4"/>
    </row>
    <row r="3515" spans="6:24" ht="24" customHeight="1">
      <c r="H3515" s="32" t="s">
        <v>3577</v>
      </c>
      <c r="J3515" s="4"/>
      <c r="K3515" s="36">
        <f>K3514/F3506</f>
        <v>3612.48</v>
      </c>
      <c r="M3515">
        <v>17.7</v>
      </c>
      <c r="N3515" t="s">
        <v>1456</v>
      </c>
      <c r="O3515" t="s">
        <v>2834</v>
      </c>
      <c r="P3515">
        <f>AE11</f>
        <v>618</v>
      </c>
      <c r="Q3515" t="s">
        <v>1422</v>
      </c>
      <c r="R3515">
        <f>P3515*M3515</f>
        <v>10938.6</v>
      </c>
      <c r="W3515" s="4"/>
    </row>
    <row r="3516" spans="6:24" ht="24" customHeight="1">
      <c r="J3516" s="4"/>
      <c r="K3516" s="328" t="s">
        <v>2090</v>
      </c>
      <c r="M3516">
        <v>14.1</v>
      </c>
      <c r="N3516" t="s">
        <v>1456</v>
      </c>
      <c r="O3516" t="s">
        <v>2835</v>
      </c>
      <c r="P3516">
        <f>AE12</f>
        <v>507</v>
      </c>
      <c r="Q3516" t="s">
        <v>1422</v>
      </c>
      <c r="R3516">
        <f>P3516*M3516</f>
        <v>7148.7</v>
      </c>
      <c r="S3516" s="447"/>
      <c r="T3516" s="448"/>
      <c r="U3516" s="447" t="s">
        <v>3846</v>
      </c>
      <c r="V3516" s="447"/>
      <c r="W3516" s="1042"/>
    </row>
    <row r="3517" spans="6:24" ht="24" customHeight="1">
      <c r="S3517"/>
      <c r="T3517" s="3"/>
      <c r="U3517" s="447" t="s">
        <v>5981</v>
      </c>
      <c r="V3517">
        <f>1.1*2.325</f>
        <v>2.56</v>
      </c>
      <c r="W3517" s="4"/>
    </row>
    <row r="3518" spans="6:24" ht="24" customHeight="1">
      <c r="O3518" s="32" t="s">
        <v>3568</v>
      </c>
      <c r="R3518">
        <f>SUM(R3514:R3517)</f>
        <v>19678.5</v>
      </c>
      <c r="S3518" s="447">
        <f>V3517</f>
        <v>2.56</v>
      </c>
      <c r="T3518" s="448" t="s">
        <v>620</v>
      </c>
      <c r="U3518" s="447" t="s">
        <v>3716</v>
      </c>
      <c r="V3518" s="447">
        <f>V3538</f>
        <v>2255</v>
      </c>
      <c r="W3518" s="1042" t="s">
        <v>620</v>
      </c>
      <c r="X3518" s="447">
        <f>V3518*S3518</f>
        <v>5772.8</v>
      </c>
    </row>
    <row r="3519" spans="6:24" ht="24" customHeight="1">
      <c r="O3519" s="32" t="s">
        <v>3563</v>
      </c>
      <c r="R3519">
        <f>R3518/10</f>
        <v>1967.85</v>
      </c>
      <c r="S3519" s="447">
        <f>V3517</f>
        <v>2.56</v>
      </c>
      <c r="T3519" s="448" t="s">
        <v>620</v>
      </c>
      <c r="U3519" s="447" t="s">
        <v>3717</v>
      </c>
      <c r="V3519" s="447">
        <f t="shared" ref="V3519:V3527" si="332">V3539</f>
        <v>223.3</v>
      </c>
      <c r="W3519" s="1042" t="s">
        <v>620</v>
      </c>
      <c r="X3519" s="447">
        <f t="shared" ref="X3519:X3526" si="333">V3519*S3519</f>
        <v>571.65</v>
      </c>
    </row>
    <row r="3520" spans="6:24" ht="24" customHeight="1">
      <c r="F3520" s="447"/>
      <c r="G3520" s="448"/>
      <c r="H3520" s="447" t="s">
        <v>3728</v>
      </c>
      <c r="I3520" s="447"/>
      <c r="J3520" s="449"/>
      <c r="O3520" s="32"/>
      <c r="S3520" s="447">
        <v>2</v>
      </c>
      <c r="T3520" s="448" t="s">
        <v>784</v>
      </c>
      <c r="U3520" s="447" t="s">
        <v>3718</v>
      </c>
      <c r="V3520" s="447">
        <f t="shared" si="332"/>
        <v>57.65</v>
      </c>
      <c r="W3520" s="1042" t="s">
        <v>784</v>
      </c>
      <c r="X3520" s="447">
        <f t="shared" si="333"/>
        <v>115.3</v>
      </c>
    </row>
    <row r="3521" spans="6:32" ht="24" customHeight="1">
      <c r="H3521" s="451" t="s">
        <v>3729</v>
      </c>
      <c r="I3521" s="447">
        <f>1.1*2.325</f>
        <v>2.56</v>
      </c>
      <c r="O3521" s="36" t="s">
        <v>3969</v>
      </c>
      <c r="R3521" s="36">
        <f>AF67</f>
        <v>36.950000000000003</v>
      </c>
      <c r="S3521" s="447">
        <v>4</v>
      </c>
      <c r="T3521" s="448" t="s">
        <v>784</v>
      </c>
      <c r="U3521" s="447" t="s">
        <v>3719</v>
      </c>
      <c r="V3521" s="447">
        <f t="shared" si="332"/>
        <v>89.6</v>
      </c>
      <c r="W3521" s="1042" t="s">
        <v>784</v>
      </c>
      <c r="X3521" s="447">
        <f t="shared" si="333"/>
        <v>358.4</v>
      </c>
    </row>
    <row r="3522" spans="6:32" ht="24" customHeight="1">
      <c r="F3522" s="447">
        <f>I3521</f>
        <v>2.56</v>
      </c>
      <c r="G3522" s="448" t="s">
        <v>620</v>
      </c>
      <c r="H3522" s="447" t="s">
        <v>5651</v>
      </c>
      <c r="I3522" s="526">
        <v>2255</v>
      </c>
      <c r="J3522" s="448" t="s">
        <v>620</v>
      </c>
      <c r="K3522" s="447">
        <f>I3522*F3522</f>
        <v>5772.8</v>
      </c>
      <c r="S3522" s="447">
        <v>2</v>
      </c>
      <c r="T3522" s="448" t="s">
        <v>784</v>
      </c>
      <c r="U3522" s="447" t="s">
        <v>3720</v>
      </c>
      <c r="V3522" s="447">
        <f t="shared" si="332"/>
        <v>64.8</v>
      </c>
      <c r="W3522" s="1042" t="s">
        <v>784</v>
      </c>
      <c r="X3522" s="447">
        <f t="shared" si="333"/>
        <v>129.6</v>
      </c>
    </row>
    <row r="3523" spans="6:32" ht="24" customHeight="1">
      <c r="F3523" s="447">
        <f>F3522</f>
        <v>2.56</v>
      </c>
      <c r="G3523" s="448" t="s">
        <v>620</v>
      </c>
      <c r="H3523" s="447" t="s">
        <v>4816</v>
      </c>
      <c r="I3523" s="447">
        <f>AE53</f>
        <v>344.3</v>
      </c>
      <c r="J3523" s="448" t="s">
        <v>620</v>
      </c>
      <c r="K3523" s="447">
        <f t="shared" ref="K3523:K3530" si="334">I3523*F3523</f>
        <v>881.41</v>
      </c>
      <c r="S3523" s="447">
        <v>1</v>
      </c>
      <c r="T3523" s="448" t="s">
        <v>784</v>
      </c>
      <c r="U3523" s="447" t="s">
        <v>2502</v>
      </c>
      <c r="V3523" s="447">
        <f t="shared" si="332"/>
        <v>181</v>
      </c>
      <c r="W3523" s="1042" t="s">
        <v>784</v>
      </c>
      <c r="X3523" s="447">
        <f t="shared" si="333"/>
        <v>181</v>
      </c>
    </row>
    <row r="3524" spans="6:32" ht="24" customHeight="1">
      <c r="F3524" s="447">
        <v>4</v>
      </c>
      <c r="G3524" s="448" t="s">
        <v>784</v>
      </c>
      <c r="H3524" s="447" t="s">
        <v>3960</v>
      </c>
      <c r="I3524" s="447">
        <f>P3228</f>
        <v>57.65</v>
      </c>
      <c r="J3524" s="448" t="s">
        <v>784</v>
      </c>
      <c r="K3524" s="447">
        <f t="shared" si="334"/>
        <v>230.6</v>
      </c>
      <c r="M3524" s="447"/>
      <c r="N3524" s="448"/>
      <c r="O3524" s="523" t="s">
        <v>3836</v>
      </c>
      <c r="P3524" s="447"/>
      <c r="Q3524" s="449"/>
      <c r="S3524" s="447">
        <v>92</v>
      </c>
      <c r="T3524" s="448" t="s">
        <v>784</v>
      </c>
      <c r="U3524" s="447" t="s">
        <v>3721</v>
      </c>
      <c r="V3524" s="447">
        <f t="shared" si="332"/>
        <v>2.41</v>
      </c>
      <c r="W3524" s="1042" t="s">
        <v>784</v>
      </c>
      <c r="X3524" s="447">
        <f t="shared" si="333"/>
        <v>221.72</v>
      </c>
    </row>
    <row r="3525" spans="6:32" ht="24" customHeight="1">
      <c r="F3525" s="447">
        <v>8</v>
      </c>
      <c r="G3525" s="448" t="s">
        <v>784</v>
      </c>
      <c r="H3525" s="447" t="s">
        <v>3961</v>
      </c>
      <c r="I3525" s="447">
        <f>P3229</f>
        <v>89.6</v>
      </c>
      <c r="J3525" s="448" t="s">
        <v>784</v>
      </c>
      <c r="K3525" s="447">
        <f t="shared" si="334"/>
        <v>716.8</v>
      </c>
      <c r="N3525" s="3"/>
      <c r="O3525" s="522" t="s">
        <v>3837</v>
      </c>
      <c r="P3525" s="522">
        <f>1.4*2.325</f>
        <v>3.26</v>
      </c>
      <c r="Q3525" s="10"/>
      <c r="S3525" s="447">
        <v>1</v>
      </c>
      <c r="T3525" s="448" t="s">
        <v>784</v>
      </c>
      <c r="U3525" s="447" t="s">
        <v>3722</v>
      </c>
      <c r="V3525" s="447">
        <f t="shared" si="332"/>
        <v>23.1</v>
      </c>
      <c r="W3525" s="1042" t="s">
        <v>784</v>
      </c>
      <c r="X3525" s="447">
        <f t="shared" si="333"/>
        <v>23.1</v>
      </c>
    </row>
    <row r="3526" spans="6:32" ht="24" customHeight="1">
      <c r="F3526" s="447">
        <v>4</v>
      </c>
      <c r="G3526" s="448" t="s">
        <v>784</v>
      </c>
      <c r="H3526" s="447" t="s">
        <v>3962</v>
      </c>
      <c r="I3526" s="447">
        <f>C284</f>
        <v>64.8</v>
      </c>
      <c r="J3526" s="448" t="s">
        <v>784</v>
      </c>
      <c r="K3526" s="447">
        <f t="shared" si="334"/>
        <v>259.2</v>
      </c>
      <c r="M3526" s="447">
        <f>P3525</f>
        <v>3.26</v>
      </c>
      <c r="N3526" s="448" t="s">
        <v>620</v>
      </c>
      <c r="O3526" s="447" t="s">
        <v>4519</v>
      </c>
      <c r="P3526" s="447">
        <f>I3522</f>
        <v>2255</v>
      </c>
      <c r="Q3526" s="448" t="s">
        <v>620</v>
      </c>
      <c r="R3526" s="447">
        <f t="shared" ref="R3526:R3534" si="335">P3526*M3526</f>
        <v>7351.3</v>
      </c>
      <c r="S3526" s="447">
        <v>1</v>
      </c>
      <c r="T3526" s="448" t="s">
        <v>784</v>
      </c>
      <c r="U3526" s="447" t="s">
        <v>3723</v>
      </c>
      <c r="V3526" s="447">
        <f t="shared" si="332"/>
        <v>49.55</v>
      </c>
      <c r="W3526" s="1042" t="s">
        <v>784</v>
      </c>
      <c r="X3526" s="447">
        <f t="shared" si="333"/>
        <v>49.55</v>
      </c>
    </row>
    <row r="3527" spans="6:32" ht="24" customHeight="1">
      <c r="F3527" s="447">
        <v>1</v>
      </c>
      <c r="G3527" s="448" t="s">
        <v>784</v>
      </c>
      <c r="H3527" s="447" t="s">
        <v>3963</v>
      </c>
      <c r="I3527" s="447">
        <f>C286</f>
        <v>181</v>
      </c>
      <c r="J3527" s="448" t="s">
        <v>784</v>
      </c>
      <c r="K3527" s="447">
        <f t="shared" si="334"/>
        <v>181</v>
      </c>
      <c r="M3527" s="447">
        <f>M3526</f>
        <v>3.26</v>
      </c>
      <c r="N3527" s="448" t="s">
        <v>620</v>
      </c>
      <c r="O3527" s="447" t="s">
        <v>3970</v>
      </c>
      <c r="P3527" s="447">
        <f t="shared" ref="P3527:P3534" si="336">I3523</f>
        <v>344.3</v>
      </c>
      <c r="Q3527" s="448" t="s">
        <v>620</v>
      </c>
      <c r="R3527" s="447">
        <f t="shared" si="335"/>
        <v>1122.42</v>
      </c>
      <c r="S3527" s="524">
        <v>0.39</v>
      </c>
      <c r="T3527" s="525" t="s">
        <v>620</v>
      </c>
      <c r="U3527" s="526" t="s">
        <v>3845</v>
      </c>
      <c r="V3527" s="447">
        <f t="shared" si="332"/>
        <v>225.95</v>
      </c>
      <c r="W3527" s="1043" t="s">
        <v>620</v>
      </c>
      <c r="X3527" s="526"/>
    </row>
    <row r="3528" spans="6:32" ht="24" customHeight="1">
      <c r="F3528" s="447">
        <v>118</v>
      </c>
      <c r="G3528" s="448" t="s">
        <v>784</v>
      </c>
      <c r="H3528" s="447" t="s">
        <v>3721</v>
      </c>
      <c r="I3528" s="447">
        <f>P3448</f>
        <v>2.41</v>
      </c>
      <c r="J3528" s="448" t="s">
        <v>784</v>
      </c>
      <c r="K3528" s="447">
        <f t="shared" si="334"/>
        <v>284.38</v>
      </c>
      <c r="M3528" s="447">
        <v>4</v>
      </c>
      <c r="N3528" s="448" t="s">
        <v>784</v>
      </c>
      <c r="O3528" s="447" t="s">
        <v>3718</v>
      </c>
      <c r="P3528" s="447">
        <f t="shared" si="336"/>
        <v>57.65</v>
      </c>
      <c r="Q3528" s="448" t="s">
        <v>784</v>
      </c>
      <c r="R3528" s="447">
        <f t="shared" si="335"/>
        <v>230.6</v>
      </c>
      <c r="S3528" s="447"/>
      <c r="T3528" s="448"/>
      <c r="U3528" s="447" t="s">
        <v>3847</v>
      </c>
      <c r="V3528" s="447"/>
      <c r="W3528" s="1042"/>
      <c r="X3528" s="447">
        <f>SUM(X3518:X3527)</f>
        <v>7423.12</v>
      </c>
    </row>
    <row r="3529" spans="6:32" ht="24" customHeight="1">
      <c r="F3529" s="447">
        <v>2</v>
      </c>
      <c r="G3529" s="448" t="s">
        <v>784</v>
      </c>
      <c r="H3529" s="447" t="s">
        <v>3964</v>
      </c>
      <c r="I3529" s="447">
        <f>P3197</f>
        <v>23.1</v>
      </c>
      <c r="J3529" s="448" t="s">
        <v>784</v>
      </c>
      <c r="K3529" s="447">
        <f t="shared" si="334"/>
        <v>46.2</v>
      </c>
      <c r="M3529" s="447">
        <v>10</v>
      </c>
      <c r="N3529" s="448" t="s">
        <v>784</v>
      </c>
      <c r="O3529" s="447" t="s">
        <v>3719</v>
      </c>
      <c r="P3529" s="447">
        <f t="shared" si="336"/>
        <v>89.6</v>
      </c>
      <c r="Q3529" s="448" t="s">
        <v>784</v>
      </c>
      <c r="R3529" s="447">
        <f t="shared" si="335"/>
        <v>896</v>
      </c>
      <c r="S3529" s="447"/>
      <c r="T3529" s="448"/>
      <c r="U3529" s="447" t="s">
        <v>3297</v>
      </c>
      <c r="V3529" s="447"/>
      <c r="W3529" s="1042"/>
      <c r="X3529" s="447">
        <f>X3528/S3519</f>
        <v>2899.66</v>
      </c>
    </row>
    <row r="3530" spans="6:32" ht="24" customHeight="1">
      <c r="F3530" s="447">
        <v>2</v>
      </c>
      <c r="G3530" s="448" t="s">
        <v>784</v>
      </c>
      <c r="H3530" s="447" t="s">
        <v>3723</v>
      </c>
      <c r="I3530" s="447">
        <f>P3403</f>
        <v>49.55</v>
      </c>
      <c r="J3530" s="448" t="s">
        <v>784</v>
      </c>
      <c r="K3530" s="447">
        <f t="shared" si="334"/>
        <v>99.1</v>
      </c>
      <c r="M3530" s="447">
        <v>3</v>
      </c>
      <c r="N3530" s="448" t="s">
        <v>784</v>
      </c>
      <c r="O3530" s="447" t="s">
        <v>3720</v>
      </c>
      <c r="P3530" s="447">
        <f t="shared" si="336"/>
        <v>64.8</v>
      </c>
      <c r="Q3530" s="448" t="s">
        <v>784</v>
      </c>
      <c r="R3530" s="447">
        <f t="shared" si="335"/>
        <v>194.4</v>
      </c>
      <c r="W3530" s="4"/>
    </row>
    <row r="3531" spans="6:32" ht="24" customHeight="1">
      <c r="F3531" s="450">
        <v>0.41099999999999998</v>
      </c>
      <c r="G3531" s="448" t="s">
        <v>620</v>
      </c>
      <c r="H3531" s="447" t="s">
        <v>3724</v>
      </c>
      <c r="I3531" s="447">
        <f>I1136</f>
        <v>186.08</v>
      </c>
      <c r="J3531" s="448" t="s">
        <v>620</v>
      </c>
      <c r="K3531" s="447"/>
      <c r="M3531" s="447">
        <v>1</v>
      </c>
      <c r="N3531" s="448" t="s">
        <v>784</v>
      </c>
      <c r="O3531" s="447" t="s">
        <v>2502</v>
      </c>
      <c r="P3531" s="447">
        <f t="shared" si="336"/>
        <v>181</v>
      </c>
      <c r="Q3531" s="448" t="s">
        <v>784</v>
      </c>
      <c r="R3531" s="447">
        <f t="shared" si="335"/>
        <v>181</v>
      </c>
      <c r="W3531" s="4"/>
    </row>
    <row r="3532" spans="6:32" ht="24" customHeight="1">
      <c r="F3532" s="447"/>
      <c r="G3532" s="448"/>
      <c r="H3532" s="447" t="s">
        <v>3841</v>
      </c>
      <c r="I3532" s="447"/>
      <c r="J3532" s="449"/>
      <c r="K3532" s="447">
        <f>SUM(K3522:K3531)</f>
        <v>8471.49</v>
      </c>
      <c r="M3532" s="447">
        <v>162</v>
      </c>
      <c r="N3532" s="448" t="s">
        <v>784</v>
      </c>
      <c r="O3532" s="447" t="s">
        <v>3721</v>
      </c>
      <c r="P3532" s="447">
        <f t="shared" si="336"/>
        <v>2.41</v>
      </c>
      <c r="Q3532" s="448" t="s">
        <v>784</v>
      </c>
      <c r="R3532" s="447">
        <f t="shared" si="335"/>
        <v>390.42</v>
      </c>
      <c r="W3532" s="4"/>
    </row>
    <row r="3533" spans="6:32" ht="24" customHeight="1">
      <c r="F3533" s="447"/>
      <c r="G3533" s="448"/>
      <c r="H3533" s="447" t="s">
        <v>3297</v>
      </c>
      <c r="I3533" s="447"/>
      <c r="J3533" s="449"/>
      <c r="K3533" s="447">
        <f>K3532/F3523</f>
        <v>3309.18</v>
      </c>
      <c r="M3533" s="447">
        <v>2</v>
      </c>
      <c r="N3533" s="448" t="s">
        <v>784</v>
      </c>
      <c r="O3533" s="447" t="s">
        <v>3722</v>
      </c>
      <c r="P3533" s="447">
        <f t="shared" si="336"/>
        <v>23.1</v>
      </c>
      <c r="Q3533" s="448" t="s">
        <v>784</v>
      </c>
      <c r="R3533" s="447">
        <f t="shared" si="335"/>
        <v>46.2</v>
      </c>
      <c r="W3533" s="4"/>
    </row>
    <row r="3534" spans="6:32" ht="24" customHeight="1">
      <c r="H3534" s="447"/>
      <c r="K3534" s="447"/>
      <c r="M3534" s="447">
        <v>2</v>
      </c>
      <c r="N3534" s="448" t="s">
        <v>784</v>
      </c>
      <c r="O3534" s="447" t="s">
        <v>3723</v>
      </c>
      <c r="P3534" s="447">
        <f t="shared" si="336"/>
        <v>49.55</v>
      </c>
      <c r="Q3534" s="448" t="s">
        <v>784</v>
      </c>
      <c r="R3534" s="447">
        <f t="shared" si="335"/>
        <v>99.1</v>
      </c>
      <c r="W3534" s="4"/>
    </row>
    <row r="3535" spans="6:32" ht="24" customHeight="1">
      <c r="M3535" s="450">
        <v>0</v>
      </c>
      <c r="N3535" s="448" t="s">
        <v>620</v>
      </c>
      <c r="O3535" s="447" t="s">
        <v>3724</v>
      </c>
      <c r="P3535" s="447">
        <f>I3531</f>
        <v>186.08</v>
      </c>
      <c r="Q3535" s="448" t="s">
        <v>620</v>
      </c>
      <c r="R3535" s="447">
        <f>P3535*M3535</f>
        <v>0</v>
      </c>
      <c r="W3535" s="4"/>
    </row>
    <row r="3536" spans="6:32" ht="24" customHeight="1">
      <c r="F3536" s="447"/>
      <c r="G3536" s="448"/>
      <c r="H3536" s="447" t="s">
        <v>3726</v>
      </c>
      <c r="I3536" s="447"/>
      <c r="J3536" s="449"/>
      <c r="M3536" s="447"/>
      <c r="N3536" s="448"/>
      <c r="O3536" s="447" t="s">
        <v>3838</v>
      </c>
      <c r="P3536" s="447"/>
      <c r="Q3536" s="449"/>
      <c r="R3536" s="447">
        <f>SUM(R3526:R3535)</f>
        <v>10511.44</v>
      </c>
      <c r="S3536" s="447"/>
      <c r="T3536" s="448"/>
      <c r="U3536" s="447" t="s">
        <v>3846</v>
      </c>
      <c r="V3536" s="447"/>
      <c r="W3536" s="1042"/>
      <c r="AB3536" s="447"/>
      <c r="AC3536" s="448"/>
      <c r="AD3536" s="447" t="s">
        <v>4553</v>
      </c>
      <c r="AE3536" s="447"/>
      <c r="AF3536" s="449"/>
    </row>
    <row r="3537" spans="6:33" ht="24" customHeight="1">
      <c r="H3537" s="447" t="s">
        <v>3853</v>
      </c>
      <c r="I3537">
        <f>0.9*2.025</f>
        <v>1.82</v>
      </c>
      <c r="M3537" s="447"/>
      <c r="N3537" s="448"/>
      <c r="O3537" s="447" t="s">
        <v>3297</v>
      </c>
      <c r="P3537" s="447"/>
      <c r="Q3537" s="449"/>
      <c r="R3537" s="447">
        <f>R3536/M3527</f>
        <v>3224.37</v>
      </c>
      <c r="S3537"/>
      <c r="T3537" s="3"/>
      <c r="U3537" s="447" t="s">
        <v>3854</v>
      </c>
      <c r="V3537">
        <f>0.9*2.325</f>
        <v>2.09</v>
      </c>
      <c r="W3537" s="4"/>
      <c r="AC3537" s="3"/>
      <c r="AD3537" s="447" t="s">
        <v>4854</v>
      </c>
      <c r="AE3537">
        <f>0.8*2.025</f>
        <v>1.62</v>
      </c>
      <c r="AF3537" s="10"/>
    </row>
    <row r="3538" spans="6:33" ht="24" customHeight="1">
      <c r="F3538" s="447">
        <f>I3537</f>
        <v>1.82</v>
      </c>
      <c r="G3538" s="448" t="s">
        <v>620</v>
      </c>
      <c r="H3538" s="447" t="s">
        <v>3716</v>
      </c>
      <c r="I3538" s="526">
        <f>I3522</f>
        <v>2255</v>
      </c>
      <c r="J3538" s="448" t="s">
        <v>620</v>
      </c>
      <c r="K3538" s="447">
        <f>I3538*F3538</f>
        <v>4104.1000000000004</v>
      </c>
      <c r="Q3538" s="448"/>
      <c r="R3538" s="523"/>
      <c r="S3538" s="447">
        <f>V3537</f>
        <v>2.09</v>
      </c>
      <c r="T3538" s="448" t="s">
        <v>620</v>
      </c>
      <c r="U3538" s="447" t="s">
        <v>3716</v>
      </c>
      <c r="V3538" s="447">
        <f>I3538</f>
        <v>2255</v>
      </c>
      <c r="W3538" s="1042" t="s">
        <v>620</v>
      </c>
      <c r="X3538" s="447">
        <f>V3538*S3538</f>
        <v>4712.95</v>
      </c>
      <c r="AB3538" s="447">
        <f>AE3537</f>
        <v>1.62</v>
      </c>
      <c r="AC3538" s="448" t="s">
        <v>620</v>
      </c>
      <c r="AD3538" s="447" t="s">
        <v>4555</v>
      </c>
      <c r="AE3538" s="526">
        <f>I3522</f>
        <v>2255</v>
      </c>
      <c r="AF3538" s="448" t="s">
        <v>620</v>
      </c>
      <c r="AG3538" s="447">
        <f>AE3538*AB3538</f>
        <v>3653.1</v>
      </c>
    </row>
    <row r="3539" spans="6:33" ht="24" customHeight="1">
      <c r="F3539" s="447">
        <f>I3537</f>
        <v>1.82</v>
      </c>
      <c r="G3539" s="448" t="s">
        <v>620</v>
      </c>
      <c r="H3539" s="447" t="s">
        <v>4817</v>
      </c>
      <c r="I3539" s="526">
        <f>AE52</f>
        <v>223.3</v>
      </c>
      <c r="J3539" s="448" t="s">
        <v>620</v>
      </c>
      <c r="K3539" s="447">
        <f t="shared" ref="K3539:K3546" si="337">I3539*F3539</f>
        <v>406.41</v>
      </c>
      <c r="S3539" s="447">
        <f>V3537</f>
        <v>2.09</v>
      </c>
      <c r="T3539" s="448" t="s">
        <v>620</v>
      </c>
      <c r="U3539" s="447" t="s">
        <v>3717</v>
      </c>
      <c r="V3539" s="447">
        <f t="shared" ref="V3539:V3547" si="338">I3539</f>
        <v>223.3</v>
      </c>
      <c r="W3539" s="1042" t="s">
        <v>620</v>
      </c>
      <c r="X3539" s="447">
        <f t="shared" ref="X3539:X3546" si="339">V3539*S3539</f>
        <v>466.7</v>
      </c>
      <c r="AB3539" s="447">
        <f>AE3537</f>
        <v>1.62</v>
      </c>
      <c r="AC3539" s="448" t="s">
        <v>620</v>
      </c>
      <c r="AD3539" s="447" t="s">
        <v>3959</v>
      </c>
      <c r="AE3539" s="526">
        <f>I3539</f>
        <v>223.3</v>
      </c>
      <c r="AF3539" s="448" t="s">
        <v>620</v>
      </c>
      <c r="AG3539" s="447">
        <f t="shared" ref="AG3539:AG3546" si="340">AE3539*AB3539</f>
        <v>361.75</v>
      </c>
    </row>
    <row r="3540" spans="6:33" ht="24" customHeight="1">
      <c r="F3540" s="447">
        <v>2</v>
      </c>
      <c r="G3540" s="448" t="s">
        <v>784</v>
      </c>
      <c r="H3540" s="447" t="s">
        <v>3718</v>
      </c>
      <c r="I3540" s="447">
        <f t="shared" ref="I3540:I3546" si="341">I3524</f>
        <v>57.65</v>
      </c>
      <c r="J3540" s="448" t="s">
        <v>784</v>
      </c>
      <c r="K3540" s="447">
        <f t="shared" si="337"/>
        <v>115.3</v>
      </c>
      <c r="M3540" s="447"/>
      <c r="N3540" s="448"/>
      <c r="O3540" s="447" t="s">
        <v>3839</v>
      </c>
      <c r="P3540" s="447"/>
      <c r="Q3540" s="449"/>
      <c r="S3540" s="447">
        <v>2</v>
      </c>
      <c r="T3540" s="448" t="s">
        <v>784</v>
      </c>
      <c r="U3540" s="447" t="s">
        <v>3718</v>
      </c>
      <c r="V3540" s="447">
        <f t="shared" si="338"/>
        <v>57.65</v>
      </c>
      <c r="W3540" s="1042" t="s">
        <v>784</v>
      </c>
      <c r="X3540" s="447">
        <f t="shared" si="339"/>
        <v>115.3</v>
      </c>
      <c r="AB3540" s="447">
        <v>2</v>
      </c>
      <c r="AC3540" s="448" t="s">
        <v>784</v>
      </c>
      <c r="AD3540" s="447" t="s">
        <v>3718</v>
      </c>
      <c r="AE3540" s="526">
        <f t="shared" ref="AE3540:AE3547" si="342">I3540</f>
        <v>57.65</v>
      </c>
      <c r="AF3540" s="448" t="s">
        <v>784</v>
      </c>
      <c r="AG3540" s="447">
        <f t="shared" si="340"/>
        <v>115.3</v>
      </c>
    </row>
    <row r="3541" spans="6:33" ht="24" customHeight="1">
      <c r="F3541" s="447">
        <v>3</v>
      </c>
      <c r="G3541" s="448" t="s">
        <v>784</v>
      </c>
      <c r="H3541" s="447" t="s">
        <v>3719</v>
      </c>
      <c r="I3541" s="447">
        <f t="shared" si="341"/>
        <v>89.6</v>
      </c>
      <c r="J3541" s="448" t="s">
        <v>784</v>
      </c>
      <c r="K3541" s="447">
        <f t="shared" si="337"/>
        <v>268.8</v>
      </c>
      <c r="N3541" s="3"/>
      <c r="O3541" s="522" t="s">
        <v>3840</v>
      </c>
      <c r="P3541" s="522">
        <f>1.1*2.325</f>
        <v>2.56</v>
      </c>
      <c r="Q3541" s="10"/>
      <c r="S3541" s="447">
        <v>4</v>
      </c>
      <c r="T3541" s="448" t="s">
        <v>784</v>
      </c>
      <c r="U3541" s="447" t="s">
        <v>3719</v>
      </c>
      <c r="V3541" s="447">
        <f t="shared" si="338"/>
        <v>89.6</v>
      </c>
      <c r="W3541" s="1042" t="s">
        <v>784</v>
      </c>
      <c r="X3541" s="447">
        <f t="shared" si="339"/>
        <v>358.4</v>
      </c>
      <c r="AB3541" s="447">
        <v>3</v>
      </c>
      <c r="AC3541" s="448" t="s">
        <v>784</v>
      </c>
      <c r="AD3541" s="447" t="s">
        <v>3719</v>
      </c>
      <c r="AE3541" s="526">
        <f t="shared" si="342"/>
        <v>89.6</v>
      </c>
      <c r="AF3541" s="448" t="s">
        <v>784</v>
      </c>
      <c r="AG3541" s="447">
        <f t="shared" si="340"/>
        <v>268.8</v>
      </c>
    </row>
    <row r="3542" spans="6:33" ht="24" customHeight="1">
      <c r="F3542" s="447">
        <v>2</v>
      </c>
      <c r="G3542" s="448" t="s">
        <v>784</v>
      </c>
      <c r="H3542" s="447" t="s">
        <v>3720</v>
      </c>
      <c r="I3542" s="447">
        <f t="shared" si="341"/>
        <v>64.8</v>
      </c>
      <c r="J3542" s="448" t="s">
        <v>784</v>
      </c>
      <c r="K3542" s="447">
        <f t="shared" si="337"/>
        <v>129.6</v>
      </c>
      <c r="M3542" s="447">
        <f>P3541</f>
        <v>2.56</v>
      </c>
      <c r="N3542" s="448" t="s">
        <v>620</v>
      </c>
      <c r="O3542" s="447" t="s">
        <v>3716</v>
      </c>
      <c r="P3542" s="447">
        <f>I3538</f>
        <v>2255</v>
      </c>
      <c r="Q3542" s="448" t="s">
        <v>620</v>
      </c>
      <c r="R3542" s="447">
        <f>P3542*M3542</f>
        <v>5772.8</v>
      </c>
      <c r="S3542" s="447">
        <v>2</v>
      </c>
      <c r="T3542" s="448" t="s">
        <v>784</v>
      </c>
      <c r="U3542" s="447" t="s">
        <v>3720</v>
      </c>
      <c r="V3542" s="447">
        <f t="shared" si="338"/>
        <v>64.8</v>
      </c>
      <c r="W3542" s="1042" t="s">
        <v>784</v>
      </c>
      <c r="X3542" s="447">
        <f t="shared" si="339"/>
        <v>129.6</v>
      </c>
      <c r="AB3542" s="447">
        <v>2</v>
      </c>
      <c r="AC3542" s="448" t="s">
        <v>784</v>
      </c>
      <c r="AD3542" s="447" t="s">
        <v>3720</v>
      </c>
      <c r="AE3542" s="526">
        <f t="shared" si="342"/>
        <v>64.8</v>
      </c>
      <c r="AF3542" s="448" t="s">
        <v>784</v>
      </c>
      <c r="AG3542" s="447">
        <f t="shared" si="340"/>
        <v>129.6</v>
      </c>
    </row>
    <row r="3543" spans="6:33" ht="24" customHeight="1">
      <c r="F3543" s="447">
        <v>1</v>
      </c>
      <c r="G3543" s="448" t="s">
        <v>784</v>
      </c>
      <c r="H3543" s="447" t="s">
        <v>2502</v>
      </c>
      <c r="I3543" s="447">
        <f t="shared" si="341"/>
        <v>181</v>
      </c>
      <c r="J3543" s="448" t="s">
        <v>784</v>
      </c>
      <c r="K3543" s="447">
        <f t="shared" si="337"/>
        <v>181</v>
      </c>
      <c r="M3543" s="447">
        <f>P3541</f>
        <v>2.56</v>
      </c>
      <c r="N3543" s="448" t="s">
        <v>620</v>
      </c>
      <c r="O3543" s="447" t="s">
        <v>4461</v>
      </c>
      <c r="P3543" s="447">
        <f t="shared" ref="P3543:P3551" si="343">I3539</f>
        <v>223.3</v>
      </c>
      <c r="Q3543" s="448" t="s">
        <v>620</v>
      </c>
      <c r="R3543" s="447">
        <f t="shared" ref="R3543:R3551" si="344">P3543*M3543</f>
        <v>571.65</v>
      </c>
      <c r="S3543" s="447">
        <v>1</v>
      </c>
      <c r="T3543" s="448" t="s">
        <v>784</v>
      </c>
      <c r="U3543" s="447" t="s">
        <v>2502</v>
      </c>
      <c r="V3543" s="447">
        <f t="shared" si="338"/>
        <v>181</v>
      </c>
      <c r="W3543" s="1042" t="s">
        <v>784</v>
      </c>
      <c r="X3543" s="447">
        <f t="shared" si="339"/>
        <v>181</v>
      </c>
      <c r="AB3543" s="447">
        <v>1</v>
      </c>
      <c r="AC3543" s="448" t="s">
        <v>784</v>
      </c>
      <c r="AD3543" s="447" t="s">
        <v>2502</v>
      </c>
      <c r="AE3543" s="526">
        <f t="shared" si="342"/>
        <v>181</v>
      </c>
      <c r="AF3543" s="448" t="s">
        <v>784</v>
      </c>
      <c r="AG3543" s="447">
        <f t="shared" si="340"/>
        <v>181</v>
      </c>
    </row>
    <row r="3544" spans="6:33" ht="24" customHeight="1">
      <c r="F3544" s="447">
        <v>92</v>
      </c>
      <c r="G3544" s="448" t="s">
        <v>784</v>
      </c>
      <c r="H3544" s="447" t="s">
        <v>3721</v>
      </c>
      <c r="I3544" s="447">
        <f t="shared" si="341"/>
        <v>2.41</v>
      </c>
      <c r="J3544" s="448" t="s">
        <v>784</v>
      </c>
      <c r="K3544" s="447">
        <f t="shared" si="337"/>
        <v>221.72</v>
      </c>
      <c r="M3544" s="447">
        <f>F3540</f>
        <v>2</v>
      </c>
      <c r="N3544" s="448" t="s">
        <v>784</v>
      </c>
      <c r="O3544" s="447" t="s">
        <v>3718</v>
      </c>
      <c r="P3544" s="447">
        <f t="shared" si="343"/>
        <v>57.65</v>
      </c>
      <c r="Q3544" s="448" t="s">
        <v>784</v>
      </c>
      <c r="R3544" s="447">
        <f t="shared" si="344"/>
        <v>115.3</v>
      </c>
      <c r="S3544" s="447">
        <v>92</v>
      </c>
      <c r="T3544" s="448" t="s">
        <v>784</v>
      </c>
      <c r="U3544" s="447" t="s">
        <v>3721</v>
      </c>
      <c r="V3544" s="447">
        <f t="shared" si="338"/>
        <v>2.41</v>
      </c>
      <c r="W3544" s="1042" t="s">
        <v>784</v>
      </c>
      <c r="X3544" s="447">
        <f t="shared" si="339"/>
        <v>221.72</v>
      </c>
      <c r="AB3544" s="447">
        <v>92</v>
      </c>
      <c r="AC3544" s="448" t="s">
        <v>784</v>
      </c>
      <c r="AD3544" s="447" t="s">
        <v>3721</v>
      </c>
      <c r="AE3544" s="526">
        <f t="shared" si="342"/>
        <v>2.41</v>
      </c>
      <c r="AF3544" s="448" t="s">
        <v>784</v>
      </c>
      <c r="AG3544" s="447">
        <f t="shared" si="340"/>
        <v>221.72</v>
      </c>
    </row>
    <row r="3545" spans="6:33" ht="24" customHeight="1">
      <c r="F3545" s="447">
        <v>1</v>
      </c>
      <c r="G3545" s="448" t="s">
        <v>784</v>
      </c>
      <c r="H3545" s="447" t="s">
        <v>3722</v>
      </c>
      <c r="I3545" s="447">
        <f t="shared" si="341"/>
        <v>23.1</v>
      </c>
      <c r="J3545" s="448" t="s">
        <v>784</v>
      </c>
      <c r="K3545" s="447">
        <f t="shared" si="337"/>
        <v>23.1</v>
      </c>
      <c r="M3545" s="447">
        <f t="shared" ref="M3545:M3550" si="345">F3541</f>
        <v>3</v>
      </c>
      <c r="N3545" s="448" t="s">
        <v>784</v>
      </c>
      <c r="O3545" s="447" t="s">
        <v>3719</v>
      </c>
      <c r="P3545" s="447">
        <f t="shared" si="343"/>
        <v>89.6</v>
      </c>
      <c r="Q3545" s="448" t="s">
        <v>784</v>
      </c>
      <c r="R3545" s="447">
        <f t="shared" si="344"/>
        <v>268.8</v>
      </c>
      <c r="S3545" s="447">
        <v>1</v>
      </c>
      <c r="T3545" s="448" t="s">
        <v>784</v>
      </c>
      <c r="U3545" s="447" t="s">
        <v>3722</v>
      </c>
      <c r="V3545" s="447">
        <f t="shared" si="338"/>
        <v>23.1</v>
      </c>
      <c r="W3545" s="1042" t="s">
        <v>784</v>
      </c>
      <c r="X3545" s="447">
        <f t="shared" si="339"/>
        <v>23.1</v>
      </c>
      <c r="AB3545" s="447">
        <v>1</v>
      </c>
      <c r="AC3545" s="448" t="s">
        <v>784</v>
      </c>
      <c r="AD3545" s="447" t="s">
        <v>3722</v>
      </c>
      <c r="AE3545" s="526">
        <f t="shared" si="342"/>
        <v>23.1</v>
      </c>
      <c r="AF3545" s="448" t="s">
        <v>784</v>
      </c>
      <c r="AG3545" s="447">
        <f t="shared" si="340"/>
        <v>23.1</v>
      </c>
    </row>
    <row r="3546" spans="6:33" ht="24" customHeight="1">
      <c r="F3546" s="447">
        <v>1</v>
      </c>
      <c r="G3546" s="448" t="s">
        <v>784</v>
      </c>
      <c r="H3546" s="447" t="s">
        <v>3723</v>
      </c>
      <c r="I3546" s="447">
        <f t="shared" si="341"/>
        <v>49.55</v>
      </c>
      <c r="J3546" s="448" t="s">
        <v>784</v>
      </c>
      <c r="K3546" s="447">
        <f t="shared" si="337"/>
        <v>49.55</v>
      </c>
      <c r="M3546" s="447">
        <f t="shared" si="345"/>
        <v>2</v>
      </c>
      <c r="N3546" s="448" t="s">
        <v>784</v>
      </c>
      <c r="O3546" s="447" t="s">
        <v>3720</v>
      </c>
      <c r="P3546" s="447">
        <f t="shared" si="343"/>
        <v>64.8</v>
      </c>
      <c r="Q3546" s="448" t="s">
        <v>784</v>
      </c>
      <c r="R3546" s="447">
        <f t="shared" si="344"/>
        <v>129.6</v>
      </c>
      <c r="S3546" s="447">
        <v>1</v>
      </c>
      <c r="T3546" s="448" t="s">
        <v>784</v>
      </c>
      <c r="U3546" s="447" t="s">
        <v>3723</v>
      </c>
      <c r="V3546" s="447">
        <f t="shared" si="338"/>
        <v>49.55</v>
      </c>
      <c r="W3546" s="1042" t="s">
        <v>784</v>
      </c>
      <c r="X3546" s="447">
        <f t="shared" si="339"/>
        <v>49.55</v>
      </c>
      <c r="AB3546" s="447">
        <v>1</v>
      </c>
      <c r="AC3546" s="448" t="s">
        <v>784</v>
      </c>
      <c r="AD3546" s="447" t="s">
        <v>3723</v>
      </c>
      <c r="AE3546" s="526">
        <f t="shared" si="342"/>
        <v>49.55</v>
      </c>
      <c r="AF3546" s="448" t="s">
        <v>784</v>
      </c>
      <c r="AG3546" s="447">
        <f t="shared" si="340"/>
        <v>49.55</v>
      </c>
    </row>
    <row r="3547" spans="6:33" ht="24" customHeight="1">
      <c r="F3547" s="524">
        <v>0.35</v>
      </c>
      <c r="G3547" s="525" t="s">
        <v>620</v>
      </c>
      <c r="H3547" s="526" t="s">
        <v>3845</v>
      </c>
      <c r="I3547" s="526">
        <f>K1540</f>
        <v>225.95</v>
      </c>
      <c r="J3547" s="525" t="s">
        <v>620</v>
      </c>
      <c r="K3547" s="526"/>
      <c r="M3547" s="447">
        <f t="shared" si="345"/>
        <v>1</v>
      </c>
      <c r="N3547" s="448" t="s">
        <v>784</v>
      </c>
      <c r="O3547" s="447" t="s">
        <v>2502</v>
      </c>
      <c r="P3547" s="447">
        <f t="shared" si="343"/>
        <v>181</v>
      </c>
      <c r="Q3547" s="448" t="s">
        <v>784</v>
      </c>
      <c r="R3547" s="447">
        <f t="shared" si="344"/>
        <v>181</v>
      </c>
      <c r="S3547" s="524">
        <v>0.39</v>
      </c>
      <c r="T3547" s="525" t="s">
        <v>620</v>
      </c>
      <c r="U3547" s="526" t="s">
        <v>3845</v>
      </c>
      <c r="V3547" s="447">
        <f t="shared" si="338"/>
        <v>225.95</v>
      </c>
      <c r="W3547" s="1043" t="s">
        <v>620</v>
      </c>
      <c r="X3547" s="526"/>
      <c r="AB3547" s="524">
        <v>0.35</v>
      </c>
      <c r="AC3547" s="525" t="s">
        <v>620</v>
      </c>
      <c r="AD3547" s="526" t="s">
        <v>3845</v>
      </c>
      <c r="AE3547" s="526">
        <f t="shared" si="342"/>
        <v>225.95</v>
      </c>
      <c r="AF3547" s="525" t="s">
        <v>620</v>
      </c>
      <c r="AG3547" s="447"/>
    </row>
    <row r="3548" spans="6:33" ht="24" customHeight="1">
      <c r="F3548" s="447"/>
      <c r="G3548" s="448"/>
      <c r="H3548" s="447" t="s">
        <v>3727</v>
      </c>
      <c r="I3548" s="447"/>
      <c r="J3548" s="449"/>
      <c r="K3548" s="447">
        <f>SUM(K3538:K3547)</f>
        <v>5499.58</v>
      </c>
      <c r="M3548" s="447">
        <f t="shared" si="345"/>
        <v>92</v>
      </c>
      <c r="N3548" s="448" t="s">
        <v>784</v>
      </c>
      <c r="O3548" s="447" t="s">
        <v>3721</v>
      </c>
      <c r="P3548" s="447">
        <f t="shared" si="343"/>
        <v>2.41</v>
      </c>
      <c r="Q3548" s="448" t="s">
        <v>784</v>
      </c>
      <c r="R3548" s="447">
        <f t="shared" si="344"/>
        <v>221.72</v>
      </c>
      <c r="S3548" s="447"/>
      <c r="T3548" s="448"/>
      <c r="U3548" s="447" t="s">
        <v>3847</v>
      </c>
      <c r="V3548" s="447"/>
      <c r="W3548" s="1042"/>
      <c r="X3548" s="447">
        <f>SUM(X3538:X3547)</f>
        <v>6258.32</v>
      </c>
      <c r="AB3548" s="447"/>
      <c r="AC3548" s="448"/>
      <c r="AD3548" s="447" t="s">
        <v>4554</v>
      </c>
      <c r="AE3548" s="447"/>
      <c r="AF3548" s="449"/>
      <c r="AG3548" s="447">
        <f>SUM(AG3538:AG3547)</f>
        <v>5003.92</v>
      </c>
    </row>
    <row r="3549" spans="6:33" ht="24" customHeight="1">
      <c r="F3549" s="447"/>
      <c r="G3549" s="448"/>
      <c r="H3549" s="447" t="s">
        <v>3297</v>
      </c>
      <c r="I3549" s="447"/>
      <c r="J3549" s="449"/>
      <c r="K3549" s="447">
        <f>K3548/F3539</f>
        <v>3021.75</v>
      </c>
      <c r="M3549" s="447">
        <f t="shared" si="345"/>
        <v>1</v>
      </c>
      <c r="N3549" s="448" t="s">
        <v>784</v>
      </c>
      <c r="O3549" s="447" t="s">
        <v>3722</v>
      </c>
      <c r="P3549" s="447">
        <f t="shared" si="343"/>
        <v>23.1</v>
      </c>
      <c r="Q3549" s="448" t="s">
        <v>784</v>
      </c>
      <c r="R3549" s="447">
        <f t="shared" si="344"/>
        <v>23.1</v>
      </c>
      <c r="S3549" s="447"/>
      <c r="T3549" s="448"/>
      <c r="U3549" s="447" t="s">
        <v>3297</v>
      </c>
      <c r="V3549" s="447"/>
      <c r="W3549" s="1042"/>
      <c r="X3549" s="447">
        <f>X3548/S3539</f>
        <v>2994.41</v>
      </c>
      <c r="AB3549" s="447"/>
      <c r="AC3549" s="448"/>
      <c r="AD3549" s="447" t="s">
        <v>3297</v>
      </c>
      <c r="AE3549" s="447"/>
      <c r="AF3549" s="449"/>
      <c r="AG3549" s="447">
        <f>AG3548/AB3539</f>
        <v>3088.84</v>
      </c>
    </row>
    <row r="3550" spans="6:33" ht="24" customHeight="1">
      <c r="M3550" s="447">
        <f t="shared" si="345"/>
        <v>1</v>
      </c>
      <c r="N3550" s="448" t="s">
        <v>784</v>
      </c>
      <c r="O3550" s="447" t="s">
        <v>3723</v>
      </c>
      <c r="P3550" s="447">
        <f t="shared" si="343"/>
        <v>49.55</v>
      </c>
      <c r="Q3550" s="448" t="s">
        <v>784</v>
      </c>
      <c r="R3550" s="447">
        <f t="shared" si="344"/>
        <v>49.55</v>
      </c>
      <c r="W3550" s="4"/>
      <c r="AC3550" s="3"/>
      <c r="AF3550" s="10"/>
    </row>
    <row r="3551" spans="6:33" ht="24" customHeight="1">
      <c r="M3551" s="450"/>
      <c r="N3551" s="448" t="s">
        <v>620</v>
      </c>
      <c r="O3551" s="447" t="s">
        <v>3724</v>
      </c>
      <c r="P3551" s="447">
        <f t="shared" si="343"/>
        <v>225.95</v>
      </c>
      <c r="Q3551" s="448" t="s">
        <v>620</v>
      </c>
      <c r="R3551" s="447">
        <f t="shared" si="344"/>
        <v>0</v>
      </c>
      <c r="W3551" s="4"/>
    </row>
    <row r="3552" spans="6:33" ht="24" customHeight="1">
      <c r="F3552" s="24"/>
      <c r="G3552" s="7" t="s">
        <v>2289</v>
      </c>
      <c r="H3552" s="1" t="s">
        <v>2257</v>
      </c>
      <c r="M3552" s="447"/>
      <c r="N3552" s="448"/>
      <c r="O3552" s="447" t="s">
        <v>3841</v>
      </c>
      <c r="P3552" s="447"/>
      <c r="Q3552" s="449"/>
      <c r="R3552" s="447">
        <f>SUM(R3542:R3551)</f>
        <v>7333.52</v>
      </c>
      <c r="S3552" s="447"/>
      <c r="T3552" s="448"/>
      <c r="U3552" s="447" t="s">
        <v>3848</v>
      </c>
      <c r="V3552" s="447"/>
      <c r="W3552" s="1042"/>
      <c r="AB3552" s="447"/>
      <c r="AC3552" s="448"/>
      <c r="AD3552" s="447" t="s">
        <v>4851</v>
      </c>
      <c r="AE3552" s="447"/>
      <c r="AF3552" s="449"/>
    </row>
    <row r="3553" spans="6:33" ht="24" customHeight="1">
      <c r="H3553" s="33" t="s">
        <v>3746</v>
      </c>
      <c r="M3553" s="447"/>
      <c r="N3553" s="448"/>
      <c r="O3553" s="447" t="s">
        <v>3297</v>
      </c>
      <c r="P3553" s="447"/>
      <c r="Q3553" s="449"/>
      <c r="R3553" s="447">
        <f>R3552/M3543</f>
        <v>2864.66</v>
      </c>
      <c r="S3553"/>
      <c r="T3553" s="3"/>
      <c r="U3553" s="447" t="s">
        <v>3851</v>
      </c>
      <c r="V3553">
        <f>1.4*2.025</f>
        <v>2.84</v>
      </c>
      <c r="W3553" s="4"/>
      <c r="AC3553" s="3"/>
      <c r="AD3553" s="447" t="s">
        <v>4852</v>
      </c>
      <c r="AE3553">
        <f>0.8*2.325</f>
        <v>1.86</v>
      </c>
      <c r="AF3553" s="10"/>
    </row>
    <row r="3554" spans="6:33" ht="24" customHeight="1">
      <c r="H3554" s="1" t="s">
        <v>1163</v>
      </c>
      <c r="N3554" s="3"/>
      <c r="Q3554" s="10"/>
      <c r="S3554" s="447">
        <f>V3553</f>
        <v>2.84</v>
      </c>
      <c r="T3554" s="448" t="s">
        <v>620</v>
      </c>
      <c r="U3554" s="447" t="s">
        <v>3716</v>
      </c>
      <c r="V3554" s="447">
        <f>P3526</f>
        <v>2255</v>
      </c>
      <c r="W3554" s="1042" t="s">
        <v>620</v>
      </c>
      <c r="X3554" s="447">
        <f>V3554*S3554</f>
        <v>6404.2</v>
      </c>
      <c r="AB3554" s="447">
        <f>AE3553</f>
        <v>1.86</v>
      </c>
      <c r="AC3554" s="448" t="s">
        <v>620</v>
      </c>
      <c r="AD3554" s="447" t="s">
        <v>3716</v>
      </c>
      <c r="AE3554" s="447">
        <f>AE3538</f>
        <v>2255</v>
      </c>
      <c r="AF3554" s="448" t="s">
        <v>620</v>
      </c>
      <c r="AG3554" s="447">
        <f>AE3554*AB3554</f>
        <v>4194.3</v>
      </c>
    </row>
    <row r="3555" spans="6:33" ht="24" customHeight="1">
      <c r="H3555" s="1" t="s">
        <v>1164</v>
      </c>
      <c r="M3555" s="24"/>
      <c r="N3555" s="7" t="s">
        <v>2289</v>
      </c>
      <c r="O3555" s="1" t="s">
        <v>2257</v>
      </c>
      <c r="Q3555" s="10"/>
      <c r="S3555" s="447">
        <f>V3553</f>
        <v>2.84</v>
      </c>
      <c r="T3555" s="448" t="s">
        <v>620</v>
      </c>
      <c r="U3555" s="447" t="s">
        <v>3717</v>
      </c>
      <c r="V3555" s="447">
        <f>P3527</f>
        <v>344.3</v>
      </c>
      <c r="W3555" s="1042" t="s">
        <v>620</v>
      </c>
      <c r="X3555" s="447">
        <f t="shared" ref="X3555:X3562" si="346">V3555*S3555</f>
        <v>977.81</v>
      </c>
      <c r="AB3555" s="447">
        <f>AE3553</f>
        <v>1.86</v>
      </c>
      <c r="AC3555" s="448" t="s">
        <v>620</v>
      </c>
      <c r="AD3555" s="447" t="s">
        <v>3717</v>
      </c>
      <c r="AE3555" s="447">
        <f t="shared" ref="AE3555:AE3563" si="347">AE3539</f>
        <v>223.3</v>
      </c>
      <c r="AF3555" s="448" t="s">
        <v>620</v>
      </c>
      <c r="AG3555" s="447">
        <f t="shared" ref="AG3555:AG3562" si="348">AE3555*AB3555</f>
        <v>415.34</v>
      </c>
    </row>
    <row r="3556" spans="6:33" ht="24" customHeight="1">
      <c r="H3556" s="5" t="s">
        <v>1614</v>
      </c>
      <c r="N3556" s="3"/>
      <c r="O3556" s="33" t="s">
        <v>3746</v>
      </c>
      <c r="Q3556" s="10"/>
      <c r="S3556" s="447">
        <v>4</v>
      </c>
      <c r="T3556" s="448" t="s">
        <v>784</v>
      </c>
      <c r="U3556" s="447" t="s">
        <v>3718</v>
      </c>
      <c r="V3556" s="447">
        <f t="shared" ref="V3556:V3563" si="349">V3540</f>
        <v>57.65</v>
      </c>
      <c r="W3556" s="1042" t="s">
        <v>784</v>
      </c>
      <c r="X3556" s="447">
        <f t="shared" si="346"/>
        <v>230.6</v>
      </c>
      <c r="AB3556" s="447">
        <v>2</v>
      </c>
      <c r="AC3556" s="448" t="s">
        <v>784</v>
      </c>
      <c r="AD3556" s="447" t="s">
        <v>3718</v>
      </c>
      <c r="AE3556" s="447">
        <f t="shared" si="347"/>
        <v>57.65</v>
      </c>
      <c r="AF3556" s="448" t="s">
        <v>784</v>
      </c>
      <c r="AG3556" s="447">
        <f t="shared" si="348"/>
        <v>115.3</v>
      </c>
    </row>
    <row r="3557" spans="6:33" ht="46.5" customHeight="1">
      <c r="F3557" s="21">
        <v>1</v>
      </c>
      <c r="G3557" s="21" t="s">
        <v>883</v>
      </c>
      <c r="H3557" s="22" t="s">
        <v>4818</v>
      </c>
      <c r="I3557" s="716">
        <v>1672</v>
      </c>
      <c r="J3557" s="97" t="s">
        <v>883</v>
      </c>
      <c r="K3557" s="21">
        <f>(F3557*I3557)</f>
        <v>1672</v>
      </c>
      <c r="N3557" s="3"/>
      <c r="O3557" s="1" t="s">
        <v>1163</v>
      </c>
      <c r="Q3557" s="10"/>
      <c r="S3557" s="447">
        <v>6</v>
      </c>
      <c r="T3557" s="448" t="s">
        <v>784</v>
      </c>
      <c r="U3557" s="447" t="s">
        <v>3719</v>
      </c>
      <c r="V3557" s="447">
        <f t="shared" si="349"/>
        <v>89.6</v>
      </c>
      <c r="W3557" s="1042" t="s">
        <v>784</v>
      </c>
      <c r="X3557" s="447">
        <f t="shared" si="346"/>
        <v>537.6</v>
      </c>
      <c r="AB3557" s="447">
        <v>4</v>
      </c>
      <c r="AC3557" s="448" t="s">
        <v>784</v>
      </c>
      <c r="AD3557" s="447" t="s">
        <v>3719</v>
      </c>
      <c r="AE3557" s="447">
        <f t="shared" si="347"/>
        <v>89.6</v>
      </c>
      <c r="AF3557" s="448" t="s">
        <v>784</v>
      </c>
      <c r="AG3557" s="447">
        <f t="shared" si="348"/>
        <v>358.4</v>
      </c>
    </row>
    <row r="3558" spans="6:33" ht="33.75" customHeight="1">
      <c r="F3558" s="8"/>
      <c r="G3558" s="7"/>
      <c r="H3558" s="61"/>
      <c r="I3558" s="8"/>
      <c r="J3558" s="1"/>
      <c r="K3558" s="8"/>
      <c r="N3558" s="3"/>
      <c r="O3558" s="1" t="s">
        <v>1164</v>
      </c>
      <c r="Q3558" s="10"/>
      <c r="S3558" s="447">
        <v>4</v>
      </c>
      <c r="T3558" s="448" t="s">
        <v>784</v>
      </c>
      <c r="U3558" s="447" t="s">
        <v>3720</v>
      </c>
      <c r="V3558" s="447">
        <f t="shared" si="349"/>
        <v>64.8</v>
      </c>
      <c r="W3558" s="1042" t="s">
        <v>784</v>
      </c>
      <c r="X3558" s="447">
        <f t="shared" si="346"/>
        <v>259.2</v>
      </c>
      <c r="AB3558" s="447">
        <v>2</v>
      </c>
      <c r="AC3558" s="448" t="s">
        <v>784</v>
      </c>
      <c r="AD3558" s="447" t="s">
        <v>3720</v>
      </c>
      <c r="AE3558" s="447">
        <f t="shared" si="347"/>
        <v>64.8</v>
      </c>
      <c r="AF3558" s="448" t="s">
        <v>784</v>
      </c>
      <c r="AG3558" s="447">
        <f t="shared" si="348"/>
        <v>129.6</v>
      </c>
    </row>
    <row r="3559" spans="6:33" ht="24" customHeight="1">
      <c r="F3559" s="8"/>
      <c r="G3559" s="7"/>
      <c r="H3559" s="61"/>
      <c r="I3559" s="8"/>
      <c r="J3559" s="2"/>
      <c r="K3559" s="8"/>
      <c r="N3559" s="3"/>
      <c r="O3559" s="5" t="s">
        <v>1614</v>
      </c>
      <c r="Q3559" s="10"/>
      <c r="S3559" s="447">
        <v>1</v>
      </c>
      <c r="T3559" s="448" t="s">
        <v>784</v>
      </c>
      <c r="U3559" s="447" t="s">
        <v>2502</v>
      </c>
      <c r="V3559" s="447">
        <f t="shared" si="349"/>
        <v>181</v>
      </c>
      <c r="W3559" s="1042" t="s">
        <v>784</v>
      </c>
      <c r="X3559" s="447">
        <f t="shared" si="346"/>
        <v>181</v>
      </c>
      <c r="AB3559" s="447">
        <v>1</v>
      </c>
      <c r="AC3559" s="448" t="s">
        <v>784</v>
      </c>
      <c r="AD3559" s="447" t="s">
        <v>2502</v>
      </c>
      <c r="AE3559" s="447">
        <f t="shared" si="347"/>
        <v>181</v>
      </c>
      <c r="AF3559" s="448" t="s">
        <v>784</v>
      </c>
      <c r="AG3559" s="447">
        <f t="shared" si="348"/>
        <v>181</v>
      </c>
    </row>
    <row r="3560" spans="6:33" ht="24" customHeight="1">
      <c r="F3560" s="160">
        <v>1</v>
      </c>
      <c r="G3560" s="160" t="s">
        <v>883</v>
      </c>
      <c r="H3560" s="61" t="s">
        <v>2169</v>
      </c>
      <c r="I3560" s="488">
        <f>I1939</f>
        <v>-169</v>
      </c>
      <c r="J3560" s="61" t="s">
        <v>883</v>
      </c>
      <c r="K3560" s="160">
        <f>(F3560*I3560)</f>
        <v>-169</v>
      </c>
      <c r="M3560" s="21">
        <v>1</v>
      </c>
      <c r="N3560" s="21" t="s">
        <v>883</v>
      </c>
      <c r="O3560" s="22" t="s">
        <v>4818</v>
      </c>
      <c r="P3560" s="716">
        <v>1672</v>
      </c>
      <c r="Q3560" s="97" t="s">
        <v>883</v>
      </c>
      <c r="R3560" s="21">
        <f>(M3560*P3560)</f>
        <v>1672</v>
      </c>
      <c r="S3560" s="447">
        <v>118</v>
      </c>
      <c r="T3560" s="448" t="s">
        <v>784</v>
      </c>
      <c r="U3560" s="447" t="s">
        <v>3721</v>
      </c>
      <c r="V3560" s="447">
        <f t="shared" si="349"/>
        <v>2.41</v>
      </c>
      <c r="W3560" s="1042" t="s">
        <v>784</v>
      </c>
      <c r="X3560" s="447">
        <f t="shared" si="346"/>
        <v>284.38</v>
      </c>
      <c r="AB3560" s="447">
        <v>92</v>
      </c>
      <c r="AC3560" s="448" t="s">
        <v>784</v>
      </c>
      <c r="AD3560" s="447" t="s">
        <v>3721</v>
      </c>
      <c r="AE3560" s="447">
        <f t="shared" si="347"/>
        <v>2.41</v>
      </c>
      <c r="AF3560" s="448" t="s">
        <v>784</v>
      </c>
      <c r="AG3560" s="447">
        <f t="shared" si="348"/>
        <v>221.72</v>
      </c>
    </row>
    <row r="3561" spans="6:33" ht="24" customHeight="1">
      <c r="F3561" s="63"/>
      <c r="G3561" s="64"/>
      <c r="H3561" s="61"/>
      <c r="I3561" s="63"/>
      <c r="J3561" s="60"/>
      <c r="K3561" s="63"/>
      <c r="M3561" s="8"/>
      <c r="N3561" s="7"/>
      <c r="O3561" s="61"/>
      <c r="P3561" s="8"/>
      <c r="Q3561" s="1"/>
      <c r="R3561" s="8"/>
      <c r="S3561" s="447">
        <v>2</v>
      </c>
      <c r="T3561" s="448" t="s">
        <v>784</v>
      </c>
      <c r="U3561" s="447" t="s">
        <v>3722</v>
      </c>
      <c r="V3561" s="447">
        <f t="shared" si="349"/>
        <v>23.1</v>
      </c>
      <c r="W3561" s="1042" t="s">
        <v>784</v>
      </c>
      <c r="X3561" s="447">
        <f t="shared" si="346"/>
        <v>46.2</v>
      </c>
      <c r="AB3561" s="447">
        <v>1</v>
      </c>
      <c r="AC3561" s="448" t="s">
        <v>784</v>
      </c>
      <c r="AD3561" s="447" t="s">
        <v>3722</v>
      </c>
      <c r="AE3561" s="447">
        <f t="shared" si="347"/>
        <v>23.1</v>
      </c>
      <c r="AF3561" s="448" t="s">
        <v>784</v>
      </c>
      <c r="AG3561" s="447">
        <f t="shared" si="348"/>
        <v>23.1</v>
      </c>
    </row>
    <row r="3562" spans="6:33" ht="24" customHeight="1">
      <c r="F3562" s="63">
        <v>1</v>
      </c>
      <c r="G3562" s="64" t="s">
        <v>883</v>
      </c>
      <c r="H3562" s="61" t="s">
        <v>2170</v>
      </c>
      <c r="I3562" s="489">
        <v>250</v>
      </c>
      <c r="J3562" s="61" t="s">
        <v>883</v>
      </c>
      <c r="K3562" s="170">
        <f>(F3562*I3562)</f>
        <v>250</v>
      </c>
      <c r="M3562" s="8"/>
      <c r="N3562" s="7"/>
      <c r="O3562" s="61"/>
      <c r="P3562" s="8"/>
      <c r="Q3562" s="2"/>
      <c r="R3562" s="8"/>
      <c r="S3562" s="447">
        <v>2</v>
      </c>
      <c r="T3562" s="448" t="s">
        <v>784</v>
      </c>
      <c r="U3562" s="447" t="s">
        <v>3723</v>
      </c>
      <c r="V3562" s="447">
        <f t="shared" si="349"/>
        <v>49.55</v>
      </c>
      <c r="W3562" s="1042" t="s">
        <v>784</v>
      </c>
      <c r="X3562" s="447">
        <f t="shared" si="346"/>
        <v>99.1</v>
      </c>
      <c r="AB3562" s="447">
        <v>1</v>
      </c>
      <c r="AC3562" s="448" t="s">
        <v>784</v>
      </c>
      <c r="AD3562" s="447" t="s">
        <v>3723</v>
      </c>
      <c r="AE3562" s="447">
        <f t="shared" si="347"/>
        <v>49.55</v>
      </c>
      <c r="AF3562" s="448" t="s">
        <v>784</v>
      </c>
      <c r="AG3562" s="447">
        <f t="shared" si="348"/>
        <v>49.55</v>
      </c>
    </row>
    <row r="3563" spans="6:33" ht="24" customHeight="1">
      <c r="F3563" s="8"/>
      <c r="G3563" s="7"/>
      <c r="H3563" s="1"/>
      <c r="I3563" s="8"/>
      <c r="J3563" s="1"/>
      <c r="K3563" s="8"/>
      <c r="M3563" s="160">
        <v>1</v>
      </c>
      <c r="N3563" s="160" t="s">
        <v>883</v>
      </c>
      <c r="O3563" s="61" t="s">
        <v>2169</v>
      </c>
      <c r="P3563" s="488">
        <f>I3560</f>
        <v>-169</v>
      </c>
      <c r="Q3563" s="61" t="s">
        <v>883</v>
      </c>
      <c r="R3563" s="160">
        <f>(M3563*P3563)</f>
        <v>-169</v>
      </c>
      <c r="S3563" s="524">
        <v>0.65</v>
      </c>
      <c r="T3563" s="525" t="s">
        <v>620</v>
      </c>
      <c r="U3563" s="526" t="s">
        <v>3845</v>
      </c>
      <c r="V3563" s="447">
        <f t="shared" si="349"/>
        <v>225.95</v>
      </c>
      <c r="W3563" s="1043" t="s">
        <v>620</v>
      </c>
      <c r="X3563" s="526"/>
      <c r="AB3563" s="524">
        <v>0.39</v>
      </c>
      <c r="AC3563" s="525" t="s">
        <v>620</v>
      </c>
      <c r="AD3563" s="526" t="s">
        <v>3845</v>
      </c>
      <c r="AE3563" s="447">
        <f t="shared" si="347"/>
        <v>225.95</v>
      </c>
      <c r="AF3563" s="525" t="s">
        <v>620</v>
      </c>
      <c r="AG3563" s="526"/>
    </row>
    <row r="3564" spans="6:33" ht="24" customHeight="1">
      <c r="F3564" s="8">
        <v>0.5</v>
      </c>
      <c r="G3564" s="7" t="s">
        <v>883</v>
      </c>
      <c r="H3564" s="1" t="s">
        <v>2139</v>
      </c>
      <c r="I3564" s="8">
        <f>I1943</f>
        <v>821</v>
      </c>
      <c r="J3564" s="1" t="s">
        <v>883</v>
      </c>
      <c r="K3564" s="8">
        <f>(F3564*I3564)</f>
        <v>410.5</v>
      </c>
      <c r="M3564" s="63"/>
      <c r="N3564" s="64"/>
      <c r="O3564" s="61"/>
      <c r="P3564" s="63"/>
      <c r="Q3564" s="60"/>
      <c r="R3564" s="63"/>
      <c r="S3564" s="447"/>
      <c r="T3564" s="448"/>
      <c r="U3564" s="447" t="s">
        <v>3852</v>
      </c>
      <c r="V3564" s="447"/>
      <c r="W3564" s="1042"/>
      <c r="X3564" s="447">
        <f>SUM(X3554:X3563)</f>
        <v>9020.09</v>
      </c>
      <c r="AB3564" s="447"/>
      <c r="AC3564" s="448"/>
      <c r="AD3564" s="447" t="s">
        <v>4853</v>
      </c>
      <c r="AE3564" s="447"/>
      <c r="AF3564" s="449"/>
      <c r="AG3564" s="447">
        <f>SUM(AG3554:AG3563)</f>
        <v>5688.31</v>
      </c>
    </row>
    <row r="3565" spans="6:33" ht="24" customHeight="1">
      <c r="F3565" s="8">
        <v>1</v>
      </c>
      <c r="G3565" s="7" t="s">
        <v>883</v>
      </c>
      <c r="H3565" s="1" t="s">
        <v>1936</v>
      </c>
      <c r="I3565" s="8">
        <f>I1944</f>
        <v>618</v>
      </c>
      <c r="J3565" s="1" t="s">
        <v>883</v>
      </c>
      <c r="K3565" s="8">
        <f>(F3565*I3565)</f>
        <v>618</v>
      </c>
      <c r="M3565" s="63">
        <v>1</v>
      </c>
      <c r="N3565" s="64" t="s">
        <v>883</v>
      </c>
      <c r="O3565" s="61" t="s">
        <v>2170</v>
      </c>
      <c r="P3565" s="489">
        <v>250</v>
      </c>
      <c r="Q3565" s="61" t="s">
        <v>883</v>
      </c>
      <c r="R3565" s="170">
        <f>(M3565*P3565)</f>
        <v>250</v>
      </c>
      <c r="S3565" s="447"/>
      <c r="T3565" s="448"/>
      <c r="U3565" s="447" t="s">
        <v>3297</v>
      </c>
      <c r="V3565" s="447"/>
      <c r="W3565" s="1042"/>
      <c r="X3565" s="447">
        <f>X3564/S3555</f>
        <v>3176.09</v>
      </c>
      <c r="AB3565" s="447"/>
      <c r="AC3565" s="448"/>
      <c r="AD3565" s="447" t="s">
        <v>3297</v>
      </c>
      <c r="AE3565" s="447"/>
      <c r="AF3565" s="449"/>
      <c r="AG3565" s="447">
        <f>AG3564/AB3555</f>
        <v>3058.23</v>
      </c>
    </row>
    <row r="3566" spans="6:33" ht="24" customHeight="1">
      <c r="F3566" s="8">
        <v>0.5</v>
      </c>
      <c r="G3566" s="7" t="s">
        <v>883</v>
      </c>
      <c r="H3566" s="1" t="s">
        <v>2044</v>
      </c>
      <c r="I3566" s="8">
        <f>I1945</f>
        <v>947</v>
      </c>
      <c r="J3566" s="1" t="s">
        <v>883</v>
      </c>
      <c r="K3566" s="8">
        <f>(F3566*I3566)</f>
        <v>473.5</v>
      </c>
      <c r="M3566" s="8"/>
      <c r="N3566" s="7"/>
      <c r="O3566" s="1"/>
      <c r="P3566" s="8"/>
      <c r="Q3566" s="1"/>
      <c r="R3566" s="8"/>
      <c r="W3566" s="4"/>
    </row>
    <row r="3567" spans="6:33" ht="24" customHeight="1">
      <c r="G3567" s="7" t="s">
        <v>454</v>
      </c>
      <c r="H3567" s="1" t="s">
        <v>1165</v>
      </c>
      <c r="J3567" s="1" t="s">
        <v>454</v>
      </c>
      <c r="K3567" s="8">
        <v>0.82</v>
      </c>
      <c r="M3567" s="8">
        <v>0.5</v>
      </c>
      <c r="N3567" s="7" t="s">
        <v>883</v>
      </c>
      <c r="O3567" s="1" t="s">
        <v>2139</v>
      </c>
      <c r="P3567" s="8">
        <f>I3564</f>
        <v>821</v>
      </c>
      <c r="Q3567" s="1" t="s">
        <v>883</v>
      </c>
      <c r="R3567" s="8">
        <f>(M3567*P3567)</f>
        <v>410.5</v>
      </c>
      <c r="W3567" s="4"/>
    </row>
    <row r="3568" spans="6:33" ht="24" customHeight="1">
      <c r="K3568" s="5" t="s">
        <v>1614</v>
      </c>
      <c r="M3568" s="8">
        <v>1</v>
      </c>
      <c r="N3568" s="7" t="s">
        <v>883</v>
      </c>
      <c r="O3568" s="1" t="s">
        <v>1936</v>
      </c>
      <c r="P3568" s="8">
        <f>I3565</f>
        <v>618</v>
      </c>
      <c r="Q3568" s="1" t="s">
        <v>883</v>
      </c>
      <c r="R3568" s="8">
        <f>(M3568*P3568)</f>
        <v>618</v>
      </c>
      <c r="S3568" s="447"/>
      <c r="T3568" s="448"/>
      <c r="U3568" s="447" t="s">
        <v>3849</v>
      </c>
      <c r="V3568" s="447"/>
      <c r="W3568" s="1042"/>
    </row>
    <row r="3569" spans="1:119" ht="24" customHeight="1">
      <c r="H3569" s="1" t="s">
        <v>1784</v>
      </c>
      <c r="K3569" s="38">
        <f>SUM(K3557:K3567)</f>
        <v>3255.82</v>
      </c>
      <c r="M3569" s="8">
        <v>0.5</v>
      </c>
      <c r="N3569" s="7" t="s">
        <v>883</v>
      </c>
      <c r="O3569" s="1" t="s">
        <v>2044</v>
      </c>
      <c r="P3569" s="8">
        <f>I3566</f>
        <v>947</v>
      </c>
      <c r="Q3569" s="1" t="s">
        <v>883</v>
      </c>
      <c r="R3569" s="8">
        <f>(M3569*P3569)</f>
        <v>473.5</v>
      </c>
      <c r="S3569"/>
      <c r="T3569" s="3"/>
      <c r="U3569" s="447" t="s">
        <v>3850</v>
      </c>
      <c r="V3569">
        <f>1.4*2.325</f>
        <v>3.26</v>
      </c>
      <c r="W3569" s="4"/>
    </row>
    <row r="3570" spans="1:119" ht="24" customHeight="1">
      <c r="K3570" s="5" t="s">
        <v>1614</v>
      </c>
      <c r="N3570" s="7" t="s">
        <v>454</v>
      </c>
      <c r="O3570" s="1" t="s">
        <v>1165</v>
      </c>
      <c r="Q3570" s="1" t="s">
        <v>454</v>
      </c>
      <c r="R3570" s="8">
        <v>0.82</v>
      </c>
      <c r="S3570" s="447">
        <f>V3569</f>
        <v>3.26</v>
      </c>
      <c r="T3570" s="448" t="s">
        <v>620</v>
      </c>
      <c r="U3570" s="447" t="s">
        <v>3716</v>
      </c>
      <c r="V3570" s="447">
        <f>V3554</f>
        <v>2255</v>
      </c>
      <c r="W3570" s="1042" t="s">
        <v>620</v>
      </c>
      <c r="X3570" s="447">
        <f>V3570*S3570</f>
        <v>7351.3</v>
      </c>
    </row>
    <row r="3571" spans="1:119" ht="24" customHeight="1">
      <c r="G3571"/>
      <c r="I3571" s="50"/>
      <c r="J3571"/>
      <c r="N3571" s="3"/>
      <c r="Q3571" s="10"/>
      <c r="R3571" s="5" t="s">
        <v>1614</v>
      </c>
      <c r="S3571" s="447">
        <f>V3569</f>
        <v>3.26</v>
      </c>
      <c r="T3571" s="448" t="s">
        <v>620</v>
      </c>
      <c r="U3571" s="447" t="s">
        <v>3717</v>
      </c>
      <c r="V3571" s="447">
        <f t="shared" ref="V3571:V3579" si="350">V3555</f>
        <v>344.3</v>
      </c>
      <c r="W3571" s="1042" t="s">
        <v>620</v>
      </c>
      <c r="X3571" s="447">
        <f t="shared" ref="X3571:X3578" si="351">V3571*S3571</f>
        <v>1122.42</v>
      </c>
    </row>
    <row r="3572" spans="1:119" ht="24" customHeight="1">
      <c r="G3572"/>
      <c r="H3572" s="325" t="s">
        <v>3813</v>
      </c>
      <c r="I3572" s="50"/>
      <c r="J3572"/>
      <c r="N3572" s="3"/>
      <c r="O3572" s="1" t="s">
        <v>1784</v>
      </c>
      <c r="Q3572" s="10"/>
      <c r="R3572" s="38">
        <f>SUM(R3560:R3570)</f>
        <v>3255.82</v>
      </c>
      <c r="S3572" s="447">
        <v>4</v>
      </c>
      <c r="T3572" s="448" t="s">
        <v>784</v>
      </c>
      <c r="U3572" s="447" t="s">
        <v>3718</v>
      </c>
      <c r="V3572" s="447">
        <f t="shared" si="350"/>
        <v>57.65</v>
      </c>
      <c r="W3572" s="1042" t="s">
        <v>784</v>
      </c>
      <c r="X3572" s="447">
        <f t="shared" si="351"/>
        <v>230.6</v>
      </c>
    </row>
    <row r="3573" spans="1:119" ht="35.1" customHeight="1">
      <c r="F3573">
        <v>70</v>
      </c>
      <c r="G3573" s="3" t="s">
        <v>841</v>
      </c>
      <c r="H3573" s="481" t="s">
        <v>4203</v>
      </c>
      <c r="I3573" s="437">
        <f>P1353</f>
        <v>33</v>
      </c>
      <c r="J3573" s="10" t="s">
        <v>2403</v>
      </c>
      <c r="K3573">
        <f>I3573*F3573</f>
        <v>2310</v>
      </c>
      <c r="N3573" s="3"/>
      <c r="Q3573" s="10"/>
      <c r="R3573" s="5" t="s">
        <v>1614</v>
      </c>
      <c r="S3573" s="447">
        <v>6</v>
      </c>
      <c r="T3573" s="448" t="s">
        <v>784</v>
      </c>
      <c r="U3573" s="447" t="s">
        <v>3719</v>
      </c>
      <c r="V3573" s="447">
        <f t="shared" si="350"/>
        <v>89.6</v>
      </c>
      <c r="W3573" s="1042" t="s">
        <v>784</v>
      </c>
      <c r="X3573" s="447">
        <f t="shared" si="351"/>
        <v>537.6</v>
      </c>
    </row>
    <row r="3574" spans="1:119" ht="35.1" customHeight="1">
      <c r="F3574">
        <v>0.3</v>
      </c>
      <c r="G3574" s="3" t="s">
        <v>1364</v>
      </c>
      <c r="H3574" s="481" t="s">
        <v>4204</v>
      </c>
      <c r="I3574" s="437">
        <f>P1355</f>
        <v>17600</v>
      </c>
      <c r="J3574" s="10" t="s">
        <v>3777</v>
      </c>
      <c r="K3574">
        <f>I3574*F3574</f>
        <v>5280</v>
      </c>
      <c r="S3574" s="447">
        <v>4</v>
      </c>
      <c r="T3574" s="448" t="s">
        <v>784</v>
      </c>
      <c r="U3574" s="447" t="s">
        <v>3720</v>
      </c>
      <c r="V3574" s="447">
        <f t="shared" si="350"/>
        <v>64.8</v>
      </c>
      <c r="W3574" s="1042" t="s">
        <v>784</v>
      </c>
      <c r="X3574" s="447">
        <f t="shared" si="351"/>
        <v>259.2</v>
      </c>
    </row>
    <row r="3575" spans="1:119" ht="35.1" customHeight="1">
      <c r="H3575" t="s">
        <v>3794</v>
      </c>
      <c r="K3575">
        <f>SUM(K3573:K3574)</f>
        <v>7590</v>
      </c>
      <c r="S3575" s="447">
        <v>1</v>
      </c>
      <c r="T3575" s="448" t="s">
        <v>784</v>
      </c>
      <c r="U3575" s="447" t="s">
        <v>2502</v>
      </c>
      <c r="V3575" s="447">
        <f t="shared" si="350"/>
        <v>181</v>
      </c>
      <c r="W3575" s="1042" t="s">
        <v>784</v>
      </c>
      <c r="X3575" s="447">
        <f t="shared" si="351"/>
        <v>181</v>
      </c>
    </row>
    <row r="3576" spans="1:119" ht="35.1" customHeight="1">
      <c r="H3576" s="36" t="s">
        <v>3795</v>
      </c>
      <c r="I3576" s="36"/>
      <c r="J3576" s="98"/>
      <c r="K3576" s="36">
        <f>K3575/10</f>
        <v>759</v>
      </c>
      <c r="S3576" s="447">
        <v>118</v>
      </c>
      <c r="T3576" s="448" t="s">
        <v>784</v>
      </c>
      <c r="U3576" s="447" t="s">
        <v>3721</v>
      </c>
      <c r="V3576" s="447">
        <f t="shared" si="350"/>
        <v>2.41</v>
      </c>
      <c r="W3576" s="1042" t="s">
        <v>784</v>
      </c>
      <c r="X3576" s="447">
        <f t="shared" si="351"/>
        <v>284.38</v>
      </c>
    </row>
    <row r="3577" spans="1:119" ht="35.1" customHeight="1">
      <c r="F3577">
        <v>1</v>
      </c>
      <c r="G3577" s="3" t="s">
        <v>3796</v>
      </c>
      <c r="H3577" t="s">
        <v>3797</v>
      </c>
      <c r="I3577">
        <f>K3576</f>
        <v>759</v>
      </c>
      <c r="J3577" s="10" t="s">
        <v>3796</v>
      </c>
      <c r="K3577">
        <f>I3577*F3577</f>
        <v>759</v>
      </c>
      <c r="S3577" s="447">
        <v>2</v>
      </c>
      <c r="T3577" s="448" t="s">
        <v>784</v>
      </c>
      <c r="U3577" s="447" t="s">
        <v>3722</v>
      </c>
      <c r="V3577" s="447">
        <f t="shared" si="350"/>
        <v>23.1</v>
      </c>
      <c r="W3577" s="1042" t="s">
        <v>784</v>
      </c>
      <c r="X3577" s="447">
        <f t="shared" si="351"/>
        <v>46.2</v>
      </c>
    </row>
    <row r="3578" spans="1:119" ht="35.1" customHeight="1">
      <c r="F3578">
        <v>2</v>
      </c>
      <c r="G3578" s="3" t="s">
        <v>1456</v>
      </c>
      <c r="H3578" s="481" t="s">
        <v>146</v>
      </c>
      <c r="I3578" s="437">
        <f>I2349</f>
        <v>618</v>
      </c>
      <c r="J3578" s="10" t="s">
        <v>1422</v>
      </c>
      <c r="K3578">
        <f>I3578*F3578</f>
        <v>1236</v>
      </c>
      <c r="S3578" s="447">
        <v>2</v>
      </c>
      <c r="T3578" s="448" t="s">
        <v>784</v>
      </c>
      <c r="U3578" s="447" t="s">
        <v>3723</v>
      </c>
      <c r="V3578" s="447">
        <f t="shared" si="350"/>
        <v>49.55</v>
      </c>
      <c r="W3578" s="1042" t="s">
        <v>784</v>
      </c>
      <c r="X3578" s="447">
        <f t="shared" si="351"/>
        <v>99.1</v>
      </c>
    </row>
    <row r="3579" spans="1:119" ht="35.1" customHeight="1">
      <c r="H3579" t="s">
        <v>3798</v>
      </c>
      <c r="K3579">
        <v>10.3</v>
      </c>
      <c r="S3579" s="524">
        <v>0.73</v>
      </c>
      <c r="T3579" s="525" t="s">
        <v>620</v>
      </c>
      <c r="U3579" s="526" t="s">
        <v>3845</v>
      </c>
      <c r="V3579" s="447">
        <f t="shared" si="350"/>
        <v>225.95</v>
      </c>
      <c r="W3579" s="1043" t="s">
        <v>620</v>
      </c>
      <c r="X3579" s="526"/>
    </row>
    <row r="3580" spans="1:119" ht="35.1" customHeight="1">
      <c r="H3580" t="s">
        <v>3800</v>
      </c>
      <c r="K3580">
        <f>SUM(K3577:K3579)</f>
        <v>2005.3</v>
      </c>
      <c r="S3580" s="447"/>
      <c r="T3580" s="448"/>
      <c r="U3580" s="447" t="s">
        <v>3838</v>
      </c>
      <c r="V3580" s="447"/>
      <c r="W3580" s="1042"/>
      <c r="X3580" s="447">
        <f>SUM(X3570:X3579)</f>
        <v>10111.799999999999</v>
      </c>
    </row>
    <row r="3581" spans="1:119" ht="35.1" customHeight="1">
      <c r="A3581" s="36"/>
      <c r="B3581" s="36"/>
      <c r="C3581" s="36"/>
      <c r="D3581" s="36"/>
      <c r="E3581" s="36"/>
      <c r="F3581" s="36"/>
      <c r="G3581" s="72"/>
      <c r="H3581" s="36" t="s">
        <v>3799</v>
      </c>
      <c r="I3581" s="36"/>
      <c r="J3581" s="98"/>
      <c r="K3581" s="36">
        <f>K3580/6</f>
        <v>334.22</v>
      </c>
      <c r="L3581" s="36"/>
      <c r="M3581" s="36"/>
      <c r="N3581" s="36"/>
      <c r="O3581" s="36"/>
      <c r="P3581" s="36"/>
      <c r="Q3581" s="36"/>
      <c r="R3581" s="36"/>
      <c r="S3581" s="447"/>
      <c r="T3581" s="448"/>
      <c r="U3581" s="447" t="s">
        <v>3297</v>
      </c>
      <c r="V3581" s="447"/>
      <c r="W3581" s="1042"/>
      <c r="X3581" s="447">
        <f>X3580/S3571</f>
        <v>3101.78</v>
      </c>
      <c r="Y3581" s="36"/>
      <c r="Z3581" s="36"/>
      <c r="AA3581" s="36"/>
      <c r="AB3581" s="36"/>
      <c r="AC3581" s="36"/>
      <c r="AD3581" s="36"/>
      <c r="AE3581" s="36"/>
      <c r="AF3581" s="36"/>
      <c r="AG3581" s="36"/>
      <c r="AH3581" s="36"/>
      <c r="AI3581" s="36"/>
      <c r="AJ3581" s="36"/>
      <c r="AK3581" s="36"/>
      <c r="AL3581" s="36"/>
      <c r="AM3581" s="36"/>
      <c r="AN3581" s="36"/>
      <c r="AO3581" s="36"/>
      <c r="AP3581" s="36"/>
      <c r="AQ3581" s="36"/>
      <c r="AR3581" s="36"/>
      <c r="AS3581" s="36"/>
      <c r="AT3581" s="36"/>
      <c r="AU3581" s="36"/>
      <c r="AV3581" s="36"/>
      <c r="AW3581" s="36"/>
      <c r="AX3581" s="36"/>
      <c r="AY3581" s="36"/>
      <c r="AZ3581" s="36"/>
      <c r="BA3581" s="36"/>
      <c r="BB3581" s="36"/>
      <c r="BC3581" s="36"/>
      <c r="BD3581" s="36"/>
      <c r="BE3581" s="36"/>
      <c r="BF3581" s="36"/>
      <c r="BG3581" s="36"/>
      <c r="BH3581" s="36"/>
      <c r="BI3581" s="36"/>
      <c r="BJ3581" s="36"/>
      <c r="BK3581" s="36"/>
      <c r="BL3581" s="36"/>
      <c r="BM3581" s="36"/>
      <c r="BN3581" s="36"/>
      <c r="BO3581" s="36"/>
      <c r="BP3581" s="36"/>
      <c r="BQ3581" s="36"/>
      <c r="BR3581" s="36"/>
      <c r="BS3581" s="36"/>
      <c r="BT3581" s="36"/>
      <c r="BU3581" s="36"/>
      <c r="BV3581" s="36"/>
      <c r="BW3581" s="36"/>
      <c r="BX3581" s="36"/>
      <c r="BY3581" s="36"/>
      <c r="BZ3581" s="36"/>
      <c r="CA3581" s="36"/>
      <c r="CB3581" s="36"/>
      <c r="CC3581" s="36"/>
      <c r="CD3581" s="36"/>
      <c r="CE3581" s="36"/>
      <c r="CF3581" s="36"/>
      <c r="CG3581" s="36"/>
      <c r="CH3581" s="36"/>
      <c r="CI3581" s="36"/>
      <c r="CJ3581" s="36"/>
      <c r="CK3581" s="36"/>
      <c r="CL3581" s="36"/>
      <c r="CM3581" s="36"/>
      <c r="CN3581" s="36"/>
      <c r="CO3581" s="36"/>
      <c r="CP3581" s="36"/>
      <c r="CQ3581" s="36"/>
      <c r="CR3581" s="36"/>
      <c r="CS3581" s="36"/>
      <c r="CT3581" s="36"/>
      <c r="CU3581" s="36"/>
      <c r="CV3581" s="36"/>
      <c r="CW3581" s="36"/>
      <c r="CX3581" s="36"/>
      <c r="CY3581" s="36"/>
      <c r="CZ3581" s="36"/>
      <c r="DA3581" s="36"/>
      <c r="DB3581" s="36"/>
      <c r="DC3581" s="36"/>
      <c r="DD3581" s="36"/>
      <c r="DE3581" s="36"/>
      <c r="DF3581" s="36"/>
      <c r="DG3581" s="36"/>
      <c r="DH3581" s="36"/>
      <c r="DI3581" s="36"/>
      <c r="DJ3581" s="36"/>
      <c r="DK3581" s="36"/>
      <c r="DL3581" s="36"/>
      <c r="DM3581" s="36"/>
      <c r="DN3581" s="36"/>
      <c r="DO3581" s="36"/>
    </row>
    <row r="3582" spans="1:119" s="36" customFormat="1" ht="35.1" customHeight="1">
      <c r="A3582"/>
      <c r="B3582"/>
      <c r="C3582"/>
      <c r="D3582"/>
      <c r="E3582"/>
      <c r="F3582"/>
      <c r="G3582" s="3"/>
      <c r="H3582" s="36" t="s">
        <v>3801</v>
      </c>
      <c r="I3582"/>
      <c r="J3582" s="10"/>
      <c r="K3582"/>
      <c r="L3582"/>
      <c r="M3582"/>
      <c r="N3582"/>
      <c r="O3582"/>
      <c r="P3582"/>
      <c r="Q3582"/>
      <c r="R3582"/>
      <c r="S3582" s="50"/>
      <c r="T3582"/>
      <c r="U3582"/>
      <c r="V3582"/>
      <c r="W3582" s="4"/>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c r="CU3582"/>
      <c r="CV3582"/>
      <c r="CW3582"/>
      <c r="CX3582"/>
      <c r="CY3582"/>
      <c r="CZ3582"/>
      <c r="DA3582"/>
      <c r="DB3582"/>
      <c r="DC3582"/>
      <c r="DD3582"/>
      <c r="DE3582"/>
      <c r="DF3582"/>
      <c r="DG3582"/>
      <c r="DH3582"/>
      <c r="DI3582"/>
      <c r="DJ3582"/>
      <c r="DK3582"/>
      <c r="DL3582"/>
      <c r="DM3582"/>
      <c r="DN3582"/>
      <c r="DO3582"/>
    </row>
    <row r="3583" spans="1:119" ht="35.1" customHeight="1">
      <c r="F3583">
        <v>49</v>
      </c>
      <c r="G3583" s="3" t="s">
        <v>3515</v>
      </c>
      <c r="H3583" t="s">
        <v>3802</v>
      </c>
      <c r="I3583">
        <f>I3573</f>
        <v>33</v>
      </c>
      <c r="J3583" s="10" t="s">
        <v>2403</v>
      </c>
      <c r="K3583">
        <f>F3583*I3583</f>
        <v>1617</v>
      </c>
      <c r="S3583" s="447"/>
      <c r="T3583" s="448"/>
      <c r="U3583" s="447" t="s">
        <v>4261</v>
      </c>
      <c r="V3583" s="447"/>
      <c r="W3583" s="1042"/>
    </row>
    <row r="3584" spans="1:119" ht="35.1" customHeight="1">
      <c r="F3584">
        <v>0.3</v>
      </c>
      <c r="G3584" s="3" t="s">
        <v>1364</v>
      </c>
      <c r="H3584" t="s">
        <v>3803</v>
      </c>
      <c r="I3584">
        <f>I3574</f>
        <v>17600</v>
      </c>
      <c r="J3584" s="10" t="s">
        <v>1364</v>
      </c>
      <c r="K3584">
        <f>F3584*I3584</f>
        <v>5280</v>
      </c>
      <c r="S3584"/>
      <c r="T3584" s="3"/>
      <c r="U3584" s="451" t="s">
        <v>4262</v>
      </c>
      <c r="V3584" s="447">
        <f>1.7*2.325</f>
        <v>3.95</v>
      </c>
      <c r="W3584" s="4"/>
    </row>
    <row r="3585" spans="1:119" ht="35.1" customHeight="1">
      <c r="H3585" s="36" t="s">
        <v>3804</v>
      </c>
      <c r="K3585" s="36">
        <f>SUM(K3583:K3584)</f>
        <v>6897</v>
      </c>
      <c r="S3585" s="447">
        <f>V3584</f>
        <v>3.95</v>
      </c>
      <c r="T3585" s="448" t="s">
        <v>620</v>
      </c>
      <c r="U3585" s="447" t="s">
        <v>3716</v>
      </c>
      <c r="V3585" s="447">
        <f>V3570</f>
        <v>2255</v>
      </c>
      <c r="W3585" s="1042" t="s">
        <v>620</v>
      </c>
      <c r="X3585" s="447">
        <f>V3585*S3585</f>
        <v>8907.25</v>
      </c>
    </row>
    <row r="3586" spans="1:119" ht="35.1" customHeight="1">
      <c r="H3586" s="36" t="s">
        <v>3795</v>
      </c>
      <c r="K3586" s="36">
        <f>K3585/10</f>
        <v>689.7</v>
      </c>
      <c r="S3586" s="447">
        <f>S3585</f>
        <v>3.95</v>
      </c>
      <c r="T3586" s="448" t="s">
        <v>620</v>
      </c>
      <c r="U3586" s="447" t="s">
        <v>3717</v>
      </c>
      <c r="V3586" s="447">
        <f t="shared" ref="V3586:V3593" si="352">V3571</f>
        <v>344.3</v>
      </c>
      <c r="W3586" s="1042" t="s">
        <v>620</v>
      </c>
      <c r="X3586" s="447">
        <f t="shared" ref="X3586:X3593" si="353">V3586*S3586</f>
        <v>1359.99</v>
      </c>
    </row>
    <row r="3587" spans="1:119" ht="35.1" customHeight="1">
      <c r="F3587">
        <v>2</v>
      </c>
      <c r="G3587" s="3" t="s">
        <v>262</v>
      </c>
      <c r="H3587" s="437" t="s">
        <v>146</v>
      </c>
      <c r="I3587">
        <f>I3578</f>
        <v>618</v>
      </c>
      <c r="J3587" s="10" t="s">
        <v>262</v>
      </c>
      <c r="K3587">
        <f>F3587*I3587</f>
        <v>1236</v>
      </c>
      <c r="S3587" s="447">
        <v>4</v>
      </c>
      <c r="T3587" s="448" t="s">
        <v>784</v>
      </c>
      <c r="U3587" s="447" t="s">
        <v>3718</v>
      </c>
      <c r="V3587" s="447">
        <f t="shared" si="352"/>
        <v>57.65</v>
      </c>
      <c r="W3587" s="1042" t="s">
        <v>784</v>
      </c>
      <c r="X3587" s="447">
        <f t="shared" si="353"/>
        <v>230.6</v>
      </c>
    </row>
    <row r="3588" spans="1:119" ht="35.1" customHeight="1">
      <c r="H3588" s="437" t="s">
        <v>3805</v>
      </c>
      <c r="K3588">
        <v>4.3499999999999996</v>
      </c>
      <c r="S3588" s="447">
        <v>8</v>
      </c>
      <c r="T3588" s="448" t="s">
        <v>784</v>
      </c>
      <c r="U3588" s="447" t="s">
        <v>3719</v>
      </c>
      <c r="V3588" s="447">
        <f t="shared" si="352"/>
        <v>89.6</v>
      </c>
      <c r="W3588" s="1042" t="s">
        <v>784</v>
      </c>
      <c r="X3588" s="447">
        <f t="shared" si="353"/>
        <v>716.8</v>
      </c>
    </row>
    <row r="3589" spans="1:119" ht="35.1" customHeight="1">
      <c r="H3589" s="437" t="s">
        <v>3806</v>
      </c>
      <c r="K3589">
        <f>SUM(K3586:K3588)</f>
        <v>1930.05</v>
      </c>
      <c r="S3589" s="447">
        <v>4</v>
      </c>
      <c r="T3589" s="448" t="s">
        <v>784</v>
      </c>
      <c r="U3589" s="447" t="s">
        <v>3720</v>
      </c>
      <c r="V3589" s="447">
        <f t="shared" si="352"/>
        <v>64.8</v>
      </c>
      <c r="W3589" s="1042" t="s">
        <v>784</v>
      </c>
      <c r="X3589" s="447">
        <f t="shared" si="353"/>
        <v>259.2</v>
      </c>
    </row>
    <row r="3590" spans="1:119" ht="35.1" customHeight="1">
      <c r="H3590" s="36" t="s">
        <v>3807</v>
      </c>
      <c r="I3590" s="36"/>
      <c r="J3590" s="98"/>
      <c r="K3590" s="36">
        <f>K3589/6</f>
        <v>321.68</v>
      </c>
      <c r="S3590" s="447">
        <v>1</v>
      </c>
      <c r="T3590" s="448" t="s">
        <v>784</v>
      </c>
      <c r="U3590" s="447" t="s">
        <v>2502</v>
      </c>
      <c r="V3590" s="447">
        <f t="shared" si="352"/>
        <v>181</v>
      </c>
      <c r="W3590" s="1042" t="s">
        <v>784</v>
      </c>
      <c r="X3590" s="447">
        <f t="shared" si="353"/>
        <v>181</v>
      </c>
    </row>
    <row r="3591" spans="1:119" ht="35.1" customHeight="1">
      <c r="A3591" s="36"/>
      <c r="B3591" s="36"/>
      <c r="C3591" s="36"/>
      <c r="D3591" s="36"/>
      <c r="E3591" s="36"/>
      <c r="F3591" s="36"/>
      <c r="G3591" s="72"/>
      <c r="H3591" s="437" t="s">
        <v>3808</v>
      </c>
      <c r="I3591" s="437"/>
      <c r="J3591" s="476"/>
      <c r="K3591" s="437">
        <f>K3581</f>
        <v>334.22</v>
      </c>
      <c r="L3591" s="36"/>
      <c r="M3591" s="36"/>
      <c r="N3591" s="36"/>
      <c r="O3591" s="36"/>
      <c r="P3591" s="36"/>
      <c r="Q3591" s="36"/>
      <c r="R3591" s="36"/>
      <c r="S3591" s="447">
        <v>118</v>
      </c>
      <c r="T3591" s="448" t="s">
        <v>784</v>
      </c>
      <c r="U3591" s="447" t="s">
        <v>3721</v>
      </c>
      <c r="V3591" s="447">
        <f t="shared" si="352"/>
        <v>2.41</v>
      </c>
      <c r="W3591" s="1042" t="s">
        <v>784</v>
      </c>
      <c r="X3591" s="447">
        <f t="shared" si="353"/>
        <v>284.38</v>
      </c>
      <c r="Z3591" s="36"/>
      <c r="AA3591" s="36"/>
      <c r="AB3591" s="36"/>
      <c r="AC3591" s="36"/>
      <c r="AD3591" s="36"/>
      <c r="AE3591" s="36"/>
      <c r="AF3591" s="36"/>
      <c r="AG3591" s="36"/>
      <c r="AH3591" s="36"/>
      <c r="AI3591" s="36"/>
      <c r="AJ3591" s="36"/>
      <c r="AK3591" s="36"/>
      <c r="AL3591" s="36"/>
      <c r="AM3591" s="36"/>
      <c r="AN3591" s="36"/>
      <c r="AO3591" s="36"/>
      <c r="AP3591" s="36"/>
      <c r="AQ3591" s="36"/>
      <c r="AR3591" s="36"/>
      <c r="AS3591" s="36"/>
      <c r="AT3591" s="36"/>
      <c r="AU3591" s="36"/>
      <c r="AV3591" s="36"/>
      <c r="AW3591" s="36"/>
      <c r="AX3591" s="36"/>
      <c r="AY3591" s="36"/>
      <c r="AZ3591" s="36"/>
      <c r="BA3591" s="36"/>
      <c r="BB3591" s="36"/>
      <c r="BC3591" s="36"/>
      <c r="BD3591" s="36"/>
      <c r="BE3591" s="36"/>
      <c r="BF3591" s="36"/>
      <c r="BG3591" s="36"/>
      <c r="BH3591" s="36"/>
      <c r="BI3591" s="36"/>
      <c r="BJ3591" s="36"/>
      <c r="BK3591" s="36"/>
      <c r="BL3591" s="36"/>
      <c r="BM3591" s="36"/>
      <c r="BN3591" s="36"/>
      <c r="BO3591" s="36"/>
      <c r="BP3591" s="36"/>
      <c r="BQ3591" s="36"/>
      <c r="BR3591" s="36"/>
      <c r="BS3591" s="36"/>
      <c r="BT3591" s="36"/>
      <c r="BU3591" s="36"/>
      <c r="BV3591" s="36"/>
      <c r="BW3591" s="36"/>
      <c r="BX3591" s="36"/>
      <c r="BY3591" s="36"/>
      <c r="BZ3591" s="36"/>
      <c r="CA3591" s="36"/>
      <c r="CB3591" s="36"/>
      <c r="CC3591" s="36"/>
      <c r="CD3591" s="36"/>
      <c r="CE3591" s="36"/>
      <c r="CF3591" s="36"/>
      <c r="CG3591" s="36"/>
      <c r="CH3591" s="36"/>
      <c r="CI3591" s="36"/>
      <c r="CJ3591" s="36"/>
      <c r="CK3591" s="36"/>
      <c r="CL3591" s="36"/>
      <c r="CM3591" s="36"/>
      <c r="CN3591" s="36"/>
      <c r="CO3591" s="36"/>
      <c r="CP3591" s="36"/>
      <c r="CQ3591" s="36"/>
      <c r="CR3591" s="36"/>
      <c r="CS3591" s="36"/>
      <c r="CT3591" s="36"/>
      <c r="CU3591" s="36"/>
      <c r="CV3591" s="36"/>
      <c r="CW3591" s="36"/>
      <c r="CX3591" s="36"/>
      <c r="CY3591" s="36"/>
      <c r="CZ3591" s="36"/>
      <c r="DA3591" s="36"/>
      <c r="DB3591" s="36"/>
      <c r="DC3591" s="36"/>
      <c r="DD3591" s="36"/>
      <c r="DE3591" s="36"/>
      <c r="DF3591" s="36"/>
      <c r="DG3591" s="36"/>
      <c r="DH3591" s="36"/>
      <c r="DI3591" s="36"/>
      <c r="DJ3591" s="36"/>
      <c r="DK3591" s="36"/>
      <c r="DL3591" s="36"/>
      <c r="DM3591" s="36"/>
      <c r="DN3591" s="36"/>
      <c r="DO3591" s="36"/>
    </row>
    <row r="3592" spans="1:119" s="36" customFormat="1" ht="35.1" customHeight="1">
      <c r="G3592" s="72"/>
      <c r="H3592" s="437" t="s">
        <v>3809</v>
      </c>
      <c r="I3592" s="437">
        <f>K3591</f>
        <v>334.22</v>
      </c>
      <c r="J3592" s="476">
        <f>K3590</f>
        <v>321.68</v>
      </c>
      <c r="K3592" s="437">
        <f>SUM(I3592:J3592)</f>
        <v>655.9</v>
      </c>
      <c r="S3592" s="447">
        <v>2</v>
      </c>
      <c r="T3592" s="448" t="s">
        <v>784</v>
      </c>
      <c r="U3592" s="447" t="s">
        <v>3722</v>
      </c>
      <c r="V3592" s="447">
        <f t="shared" si="352"/>
        <v>23.1</v>
      </c>
      <c r="W3592" s="1042" t="s">
        <v>784</v>
      </c>
      <c r="X3592" s="447">
        <f t="shared" si="353"/>
        <v>46.2</v>
      </c>
      <c r="Y3592"/>
    </row>
    <row r="3593" spans="1:119" s="36" customFormat="1" ht="35.1" customHeight="1">
      <c r="G3593" s="72"/>
      <c r="H3593" s="437" t="s">
        <v>3810</v>
      </c>
      <c r="I3593" s="437">
        <f>K3592</f>
        <v>655.9</v>
      </c>
      <c r="J3593" s="476">
        <f>J3592</f>
        <v>321.68</v>
      </c>
      <c r="K3593" s="437">
        <f>SUM(I3593:J3593)</f>
        <v>977.58</v>
      </c>
      <c r="S3593" s="447">
        <v>2</v>
      </c>
      <c r="T3593" s="448" t="s">
        <v>784</v>
      </c>
      <c r="U3593" s="447" t="s">
        <v>3723</v>
      </c>
      <c r="V3593" s="447">
        <f t="shared" si="352"/>
        <v>49.55</v>
      </c>
      <c r="W3593" s="1042" t="s">
        <v>784</v>
      </c>
      <c r="X3593" s="447">
        <f t="shared" si="353"/>
        <v>99.1</v>
      </c>
      <c r="Y3593"/>
    </row>
    <row r="3594" spans="1:119" s="36" customFormat="1" ht="35.1" customHeight="1">
      <c r="G3594" s="72"/>
      <c r="H3594" s="437" t="s">
        <v>3811</v>
      </c>
      <c r="I3594" s="437">
        <f>K3593</f>
        <v>977.58</v>
      </c>
      <c r="J3594" s="476">
        <f>J3593</f>
        <v>321.68</v>
      </c>
      <c r="K3594" s="437">
        <f>SUM(I3594:J3594)</f>
        <v>1299.26</v>
      </c>
      <c r="S3594" s="450"/>
      <c r="T3594" s="448"/>
      <c r="U3594" s="447"/>
      <c r="V3594" s="447"/>
      <c r="W3594" s="1042" t="s">
        <v>620</v>
      </c>
      <c r="X3594" s="447">
        <f>V3594*S3594</f>
        <v>0</v>
      </c>
      <c r="Y3594"/>
    </row>
    <row r="3595" spans="1:119" s="36" customFormat="1" ht="35.1" customHeight="1">
      <c r="G3595" s="72"/>
      <c r="H3595" s="437" t="s">
        <v>3812</v>
      </c>
      <c r="I3595" s="437">
        <f>K3594</f>
        <v>1299.26</v>
      </c>
      <c r="J3595" s="476">
        <f>J3594</f>
        <v>321.68</v>
      </c>
      <c r="K3595" s="437">
        <f>SUM(I3595:J3595)</f>
        <v>1620.94</v>
      </c>
      <c r="S3595" s="447"/>
      <c r="T3595" s="448"/>
      <c r="U3595" s="447" t="s">
        <v>4263</v>
      </c>
      <c r="V3595" s="447"/>
      <c r="W3595" s="1042"/>
      <c r="X3595" s="447">
        <f>SUM(X3585:X3594)</f>
        <v>12084.52</v>
      </c>
      <c r="Y3595"/>
    </row>
    <row r="3596" spans="1:119" s="36" customFormat="1" ht="35.1" customHeight="1">
      <c r="A3596"/>
      <c r="B3596"/>
      <c r="C3596"/>
      <c r="D3596"/>
      <c r="E3596"/>
      <c r="F3596"/>
      <c r="G3596" s="3"/>
      <c r="H3596"/>
      <c r="I3596"/>
      <c r="J3596" s="10"/>
      <c r="K3596"/>
      <c r="L3596"/>
      <c r="M3596"/>
      <c r="N3596"/>
      <c r="O3596"/>
      <c r="P3596"/>
      <c r="Q3596"/>
      <c r="R3596"/>
      <c r="S3596" s="447"/>
      <c r="T3596" s="448"/>
      <c r="U3596" s="447" t="s">
        <v>3297</v>
      </c>
      <c r="V3596" s="447"/>
      <c r="W3596" s="1042"/>
      <c r="X3596" s="447">
        <f>X3595/S3586</f>
        <v>3059.37</v>
      </c>
      <c r="Y3596">
        <f>[4]Data!X3597</f>
        <v>213.6</v>
      </c>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c r="CU3596"/>
      <c r="CV3596"/>
      <c r="CW3596"/>
      <c r="CX3596"/>
      <c r="CY3596"/>
      <c r="CZ3596"/>
      <c r="DA3596"/>
      <c r="DB3596"/>
      <c r="DC3596"/>
      <c r="DD3596"/>
      <c r="DE3596"/>
      <c r="DF3596"/>
      <c r="DG3596"/>
      <c r="DH3596"/>
      <c r="DI3596"/>
      <c r="DJ3596"/>
      <c r="DK3596"/>
      <c r="DL3596"/>
      <c r="DM3596"/>
      <c r="DN3596"/>
      <c r="DO3596"/>
    </row>
    <row r="3597" spans="1:119" ht="24" customHeight="1">
      <c r="F3597" s="2"/>
      <c r="G3597" s="7" t="s">
        <v>2289</v>
      </c>
      <c r="H3597" s="33" t="s">
        <v>3898</v>
      </c>
      <c r="L3597" s="10"/>
      <c r="S3597"/>
      <c r="T3597" s="3"/>
      <c r="U3597" s="447"/>
      <c r="W3597" s="4"/>
      <c r="X3597" s="447"/>
    </row>
    <row r="3598" spans="1:119" ht="24" customHeight="1">
      <c r="H3598" s="33" t="s">
        <v>3899</v>
      </c>
      <c r="L3598" s="1"/>
      <c r="W3598" s="4"/>
    </row>
    <row r="3599" spans="1:119" ht="24" customHeight="1">
      <c r="H3599" s="5" t="s">
        <v>1614</v>
      </c>
      <c r="L3599" s="1"/>
      <c r="W3599" s="4"/>
    </row>
    <row r="3600" spans="1:119" ht="24" customHeight="1">
      <c r="F3600" s="18">
        <v>7.0699999999999999E-2</v>
      </c>
      <c r="G3600" s="7" t="s">
        <v>1364</v>
      </c>
      <c r="H3600" s="1" t="s">
        <v>1365</v>
      </c>
      <c r="I3600" s="8">
        <f>I2814</f>
        <v>99400</v>
      </c>
      <c r="J3600" s="1" t="s">
        <v>884</v>
      </c>
      <c r="K3600" s="8">
        <f t="shared" ref="K3600:K3608" si="354">(F3600*I3600)</f>
        <v>7027.58</v>
      </c>
      <c r="L3600" s="1"/>
      <c r="S3600" s="447"/>
      <c r="T3600" s="448"/>
      <c r="U3600" s="447" t="s">
        <v>4264</v>
      </c>
      <c r="V3600" s="447"/>
      <c r="W3600" s="1042"/>
    </row>
    <row r="3601" spans="6:29" ht="24" customHeight="1">
      <c r="F3601" s="18">
        <v>5.16</v>
      </c>
      <c r="G3601" s="7" t="s">
        <v>620</v>
      </c>
      <c r="H3601" s="1" t="s">
        <v>3900</v>
      </c>
      <c r="I3601" s="438">
        <f>AE57</f>
        <v>1613.7</v>
      </c>
      <c r="J3601" s="1" t="s">
        <v>884</v>
      </c>
      <c r="K3601" s="8">
        <f t="shared" si="354"/>
        <v>8326.69</v>
      </c>
      <c r="L3601" s="1"/>
      <c r="S3601"/>
      <c r="T3601" s="3"/>
      <c r="U3601" s="451" t="s">
        <v>4265</v>
      </c>
      <c r="V3601" s="447">
        <f>1.7*2.025</f>
        <v>3.44</v>
      </c>
      <c r="W3601" s="4"/>
    </row>
    <row r="3602" spans="6:29" ht="24" customHeight="1">
      <c r="F3602" s="18">
        <v>3.6659999999999999</v>
      </c>
      <c r="G3602" s="7" t="s">
        <v>620</v>
      </c>
      <c r="H3602" s="1" t="s">
        <v>3901</v>
      </c>
      <c r="I3602" s="438">
        <f>P1395</f>
        <v>306.89999999999998</v>
      </c>
      <c r="J3602" s="1" t="s">
        <v>620</v>
      </c>
      <c r="K3602" s="8">
        <f t="shared" si="354"/>
        <v>1125.0999999999999</v>
      </c>
      <c r="L3602" s="1"/>
      <c r="S3602" s="447">
        <f>V3601</f>
        <v>3.44</v>
      </c>
      <c r="T3602" s="448" t="s">
        <v>620</v>
      </c>
      <c r="U3602" s="447" t="s">
        <v>3716</v>
      </c>
      <c r="V3602" s="447">
        <f>V3585</f>
        <v>2255</v>
      </c>
      <c r="W3602" s="1042" t="s">
        <v>620</v>
      </c>
      <c r="X3602" s="447">
        <f>V3602*S3602</f>
        <v>7757.2</v>
      </c>
    </row>
    <row r="3603" spans="6:29" ht="24" customHeight="1">
      <c r="F3603" s="8">
        <v>22.66</v>
      </c>
      <c r="G3603" s="7" t="s">
        <v>841</v>
      </c>
      <c r="H3603" s="1" t="s">
        <v>6202</v>
      </c>
      <c r="I3603" s="418">
        <v>15.45</v>
      </c>
      <c r="J3603" s="7" t="s">
        <v>841</v>
      </c>
      <c r="K3603" s="8">
        <f t="shared" si="354"/>
        <v>350.1</v>
      </c>
      <c r="L3603" s="1"/>
      <c r="S3603" s="447">
        <f>S3602</f>
        <v>3.44</v>
      </c>
      <c r="T3603" s="448" t="s">
        <v>620</v>
      </c>
      <c r="U3603" s="447" t="s">
        <v>3717</v>
      </c>
      <c r="V3603" s="447">
        <f t="shared" ref="V3603:V3610" si="355">V3586</f>
        <v>344.3</v>
      </c>
      <c r="W3603" s="1042" t="s">
        <v>620</v>
      </c>
      <c r="X3603" s="447">
        <f t="shared" ref="X3603:X3610" si="356">V3603*S3603</f>
        <v>1184.3900000000001</v>
      </c>
    </row>
    <row r="3604" spans="6:29" ht="24" customHeight="1">
      <c r="F3604" s="8">
        <v>15</v>
      </c>
      <c r="G3604" s="7" t="s">
        <v>883</v>
      </c>
      <c r="H3604" s="1" t="s">
        <v>1542</v>
      </c>
      <c r="I3604" s="438">
        <f>C279</f>
        <v>89.6</v>
      </c>
      <c r="J3604" s="1" t="s">
        <v>883</v>
      </c>
      <c r="K3604" s="8">
        <f>(F3603*I3604)</f>
        <v>2030.34</v>
      </c>
      <c r="L3604" s="1"/>
      <c r="S3604" s="447">
        <v>4</v>
      </c>
      <c r="T3604" s="448" t="s">
        <v>784</v>
      </c>
      <c r="U3604" s="447" t="s">
        <v>3718</v>
      </c>
      <c r="V3604" s="447">
        <f t="shared" si="355"/>
        <v>57.65</v>
      </c>
      <c r="W3604" s="1042" t="s">
        <v>784</v>
      </c>
      <c r="X3604" s="447">
        <f t="shared" si="356"/>
        <v>230.6</v>
      </c>
    </row>
    <row r="3605" spans="6:29" ht="24" customHeight="1">
      <c r="F3605" s="8">
        <v>10</v>
      </c>
      <c r="G3605" s="7" t="s">
        <v>883</v>
      </c>
      <c r="H3605" s="1" t="s">
        <v>6203</v>
      </c>
      <c r="I3605" s="418">
        <v>82.25</v>
      </c>
      <c r="J3605" s="1" t="s">
        <v>883</v>
      </c>
      <c r="K3605" s="8">
        <f>(F3604*I3605)</f>
        <v>1233.75</v>
      </c>
      <c r="L3605" s="1"/>
      <c r="S3605" s="447">
        <v>6</v>
      </c>
      <c r="T3605" s="448" t="s">
        <v>784</v>
      </c>
      <c r="U3605" s="447" t="s">
        <v>3719</v>
      </c>
      <c r="V3605" s="447">
        <f t="shared" si="355"/>
        <v>89.6</v>
      </c>
      <c r="W3605" s="1042" t="s">
        <v>784</v>
      </c>
      <c r="X3605" s="447">
        <f t="shared" si="356"/>
        <v>537.6</v>
      </c>
    </row>
    <row r="3606" spans="6:29" ht="24" customHeight="1">
      <c r="F3606" s="8">
        <v>5</v>
      </c>
      <c r="G3606" s="7" t="s">
        <v>883</v>
      </c>
      <c r="H3606" s="1" t="s">
        <v>3902</v>
      </c>
      <c r="I3606" s="418">
        <v>57.65</v>
      </c>
      <c r="J3606" s="1" t="s">
        <v>883</v>
      </c>
      <c r="K3606" s="8">
        <f>(F3607*I3606)</f>
        <v>288.25</v>
      </c>
      <c r="L3606" s="10"/>
      <c r="S3606" s="447">
        <v>4</v>
      </c>
      <c r="T3606" s="448" t="s">
        <v>784</v>
      </c>
      <c r="U3606" s="447" t="s">
        <v>3720</v>
      </c>
      <c r="V3606" s="447">
        <f t="shared" si="355"/>
        <v>64.8</v>
      </c>
      <c r="W3606" s="1042" t="s">
        <v>784</v>
      </c>
      <c r="X3606" s="447">
        <f t="shared" si="356"/>
        <v>259.2</v>
      </c>
    </row>
    <row r="3607" spans="6:29" ht="24" customHeight="1">
      <c r="F3607" s="8">
        <v>5</v>
      </c>
      <c r="G3607" s="7" t="s">
        <v>883</v>
      </c>
      <c r="H3607" s="1" t="s">
        <v>2144</v>
      </c>
      <c r="I3607" s="535">
        <v>7.3</v>
      </c>
      <c r="J3607" s="1" t="s">
        <v>883</v>
      </c>
      <c r="K3607" s="8">
        <f>(F3605*I3607)</f>
        <v>73</v>
      </c>
      <c r="L3607" s="10"/>
      <c r="S3607" s="447">
        <v>1</v>
      </c>
      <c r="T3607" s="448" t="s">
        <v>784</v>
      </c>
      <c r="U3607" s="447" t="s">
        <v>2502</v>
      </c>
      <c r="V3607" s="447">
        <f t="shared" si="355"/>
        <v>181</v>
      </c>
      <c r="W3607" s="1042" t="s">
        <v>784</v>
      </c>
      <c r="X3607" s="447">
        <f t="shared" si="356"/>
        <v>181</v>
      </c>
    </row>
    <row r="3608" spans="6:29" ht="24" customHeight="1">
      <c r="F3608" s="8">
        <v>10</v>
      </c>
      <c r="H3608" s="1" t="s">
        <v>1162</v>
      </c>
      <c r="I3608" s="8">
        <f>I3430</f>
        <v>2.41</v>
      </c>
      <c r="J3608" s="1" t="s">
        <v>883</v>
      </c>
      <c r="K3608" s="8">
        <f t="shared" si="354"/>
        <v>24.1</v>
      </c>
      <c r="L3608" s="10"/>
      <c r="S3608" s="447">
        <v>118</v>
      </c>
      <c r="T3608" s="448" t="s">
        <v>784</v>
      </c>
      <c r="U3608" s="447" t="s">
        <v>3721</v>
      </c>
      <c r="V3608" s="447">
        <f t="shared" si="355"/>
        <v>2.41</v>
      </c>
      <c r="W3608" s="1042" t="s">
        <v>784</v>
      </c>
      <c r="X3608" s="447">
        <f t="shared" si="356"/>
        <v>284.38</v>
      </c>
    </row>
    <row r="3609" spans="6:29" ht="24" customHeight="1">
      <c r="K3609" s="5" t="s">
        <v>1614</v>
      </c>
      <c r="L3609" s="10"/>
      <c r="S3609" s="447">
        <v>2</v>
      </c>
      <c r="T3609" s="448" t="s">
        <v>784</v>
      </c>
      <c r="U3609" s="447" t="s">
        <v>3722</v>
      </c>
      <c r="V3609" s="447">
        <f t="shared" si="355"/>
        <v>23.1</v>
      </c>
      <c r="W3609" s="1042" t="s">
        <v>784</v>
      </c>
      <c r="X3609" s="447">
        <f t="shared" si="356"/>
        <v>46.2</v>
      </c>
    </row>
    <row r="3610" spans="6:29" ht="24" customHeight="1">
      <c r="H3610" s="2" t="s">
        <v>3903</v>
      </c>
      <c r="K3610" s="8">
        <f>SUM(K3596:K3608)</f>
        <v>20478.91</v>
      </c>
      <c r="L3610" s="10"/>
      <c r="S3610" s="447">
        <v>2</v>
      </c>
      <c r="T3610" s="448" t="s">
        <v>784</v>
      </c>
      <c r="U3610" s="447" t="s">
        <v>3723</v>
      </c>
      <c r="V3610" s="447">
        <f t="shared" si="355"/>
        <v>49.55</v>
      </c>
      <c r="W3610" s="1042" t="s">
        <v>784</v>
      </c>
      <c r="X3610" s="447">
        <f t="shared" si="356"/>
        <v>99.1</v>
      </c>
    </row>
    <row r="3611" spans="6:29" ht="24" customHeight="1">
      <c r="K3611" s="5" t="s">
        <v>1614</v>
      </c>
      <c r="L3611" s="10"/>
      <c r="S3611" s="450"/>
      <c r="T3611" s="448"/>
      <c r="U3611" s="447"/>
      <c r="V3611" s="447"/>
      <c r="W3611" s="1042" t="s">
        <v>620</v>
      </c>
      <c r="X3611" s="447">
        <f>V3611*S3611</f>
        <v>0</v>
      </c>
    </row>
    <row r="3612" spans="6:29" ht="24" customHeight="1">
      <c r="H3612" s="58" t="s">
        <v>561</v>
      </c>
      <c r="I3612" s="1" t="s">
        <v>991</v>
      </c>
      <c r="K3612" s="38">
        <f>K3610/F3601</f>
        <v>3968.78</v>
      </c>
      <c r="S3612" s="447"/>
      <c r="T3612" s="448"/>
      <c r="U3612" s="447" t="s">
        <v>4266</v>
      </c>
      <c r="V3612" s="447"/>
      <c r="W3612" s="1042"/>
      <c r="X3612" s="447">
        <f>SUM(X3602:X3611)</f>
        <v>10579.67</v>
      </c>
    </row>
    <row r="3613" spans="6:29" ht="24" customHeight="1">
      <c r="K3613" s="5" t="s">
        <v>2090</v>
      </c>
      <c r="S3613" s="447"/>
      <c r="T3613" s="448"/>
      <c r="U3613" s="447" t="s">
        <v>3297</v>
      </c>
      <c r="V3613" s="447"/>
      <c r="W3613" s="1042"/>
      <c r="X3613" s="447">
        <f>X3612/S3603</f>
        <v>3075.49</v>
      </c>
    </row>
    <row r="3614" spans="6:29" ht="24" customHeight="1">
      <c r="F3614" s="2" t="s">
        <v>1645</v>
      </c>
      <c r="G3614" s="7" t="s">
        <v>2289</v>
      </c>
      <c r="H3614" s="1" t="s">
        <v>3917</v>
      </c>
      <c r="S3614"/>
      <c r="W3614" s="4"/>
    </row>
    <row r="3615" spans="6:29" ht="24" customHeight="1">
      <c r="H3615" s="1" t="s">
        <v>3918</v>
      </c>
      <c r="S3615" s="447"/>
      <c r="T3615" s="448"/>
      <c r="U3615" s="447" t="s">
        <v>5652</v>
      </c>
      <c r="V3615" s="447"/>
      <c r="W3615" s="1042"/>
    </row>
    <row r="3616" spans="6:29" ht="24" customHeight="1">
      <c r="H3616" s="5" t="s">
        <v>1614</v>
      </c>
      <c r="S3616"/>
      <c r="T3616" s="3"/>
      <c r="U3616" s="451" t="s">
        <v>4855</v>
      </c>
      <c r="W3616" s="4">
        <f>1.1*2.025</f>
        <v>2.23</v>
      </c>
      <c r="Y3616" s="447"/>
      <c r="Z3616" s="448"/>
      <c r="AA3616" s="447" t="s">
        <v>6284</v>
      </c>
      <c r="AB3616" s="447"/>
      <c r="AC3616" s="449"/>
    </row>
    <row r="3617" spans="6:30" ht="18.75" customHeight="1">
      <c r="H3617" s="119" t="s">
        <v>3919</v>
      </c>
      <c r="I3617" s="114" t="s">
        <v>2090</v>
      </c>
      <c r="J3617" s="383">
        <f>0.65*0.65</f>
        <v>0.42249999999999999</v>
      </c>
      <c r="K3617" s="110" t="s">
        <v>2321</v>
      </c>
      <c r="S3617" s="447">
        <f>W3616</f>
        <v>2.23</v>
      </c>
      <c r="T3617" s="448" t="s">
        <v>620</v>
      </c>
      <c r="U3617" s="447" t="s">
        <v>3716</v>
      </c>
      <c r="V3617" s="447">
        <f>AE3554</f>
        <v>2255</v>
      </c>
      <c r="W3617" s="1042" t="s">
        <v>620</v>
      </c>
      <c r="X3617" s="447">
        <f>V3617*S3617</f>
        <v>5028.6499999999996</v>
      </c>
      <c r="Z3617" s="3"/>
      <c r="AA3617" s="451" t="s">
        <v>6285</v>
      </c>
      <c r="AC3617" s="10">
        <f>0.65*2.025</f>
        <v>1.32</v>
      </c>
    </row>
    <row r="3618" spans="6:30" ht="18.75" customHeight="1">
      <c r="H3618" s="119"/>
      <c r="I3618" s="114"/>
      <c r="J3618" s="382"/>
      <c r="K3618" s="110"/>
      <c r="S3618" s="447">
        <f>S3617</f>
        <v>2.23</v>
      </c>
      <c r="T3618" s="448" t="s">
        <v>620</v>
      </c>
      <c r="U3618" s="447" t="s">
        <v>3717</v>
      </c>
      <c r="V3618" s="447">
        <f>V3603</f>
        <v>344.3</v>
      </c>
      <c r="W3618" s="1042" t="s">
        <v>620</v>
      </c>
      <c r="X3618" s="447">
        <f t="shared" ref="X3618:X3625" si="357">V3618*S3618</f>
        <v>767.79</v>
      </c>
      <c r="Y3618" s="447">
        <f>AC3617</f>
        <v>1.32</v>
      </c>
      <c r="Z3618" s="448" t="s">
        <v>620</v>
      </c>
      <c r="AA3618" s="447" t="s">
        <v>3716</v>
      </c>
      <c r="AB3618" s="447">
        <f>V3618</f>
        <v>344.3</v>
      </c>
      <c r="AC3618" s="448" t="s">
        <v>620</v>
      </c>
      <c r="AD3618" s="447">
        <f t="shared" ref="AD3618:AD3627" si="358">AB3618*Y3618</f>
        <v>454.48</v>
      </c>
    </row>
    <row r="3619" spans="6:30" ht="18.75" customHeight="1">
      <c r="H3619" s="119" t="s">
        <v>3921</v>
      </c>
      <c r="I3619" s="114" t="s">
        <v>2090</v>
      </c>
      <c r="J3619" s="383">
        <v>5.1999999999999998E-2</v>
      </c>
      <c r="K3619" s="110" t="s">
        <v>2189</v>
      </c>
      <c r="S3619" s="447">
        <v>4</v>
      </c>
      <c r="T3619" s="448" t="s">
        <v>784</v>
      </c>
      <c r="U3619" s="447" t="s">
        <v>3718</v>
      </c>
      <c r="V3619" s="447">
        <f t="shared" ref="V3619:V3625" si="359">AE3556</f>
        <v>57.65</v>
      </c>
      <c r="W3619" s="1042" t="s">
        <v>784</v>
      </c>
      <c r="X3619" s="447">
        <f t="shared" si="357"/>
        <v>230.6</v>
      </c>
      <c r="Y3619" s="447">
        <f>Y3618</f>
        <v>1.32</v>
      </c>
      <c r="Z3619" s="448" t="s">
        <v>620</v>
      </c>
      <c r="AA3619" s="447" t="s">
        <v>3717</v>
      </c>
      <c r="AB3619" s="447">
        <f t="shared" ref="AB3619:AB3626" si="360">V3619</f>
        <v>57.65</v>
      </c>
      <c r="AC3619" s="448" t="s">
        <v>620</v>
      </c>
      <c r="AD3619" s="447">
        <f t="shared" si="358"/>
        <v>76.099999999999994</v>
      </c>
    </row>
    <row r="3620" spans="6:30" ht="18.75" customHeight="1">
      <c r="H3620" s="119" t="s">
        <v>3331</v>
      </c>
      <c r="J3620" s="384"/>
      <c r="K3620" s="110"/>
      <c r="S3620" s="447">
        <v>6</v>
      </c>
      <c r="T3620" s="448" t="s">
        <v>784</v>
      </c>
      <c r="U3620" s="447" t="s">
        <v>3719</v>
      </c>
      <c r="V3620" s="447">
        <f t="shared" si="359"/>
        <v>89.6</v>
      </c>
      <c r="W3620" s="1042" t="s">
        <v>784</v>
      </c>
      <c r="X3620" s="447">
        <f t="shared" si="357"/>
        <v>537.6</v>
      </c>
      <c r="Y3620" s="447">
        <v>2</v>
      </c>
      <c r="Z3620" s="448" t="s">
        <v>784</v>
      </c>
      <c r="AA3620" s="447" t="s">
        <v>3718</v>
      </c>
      <c r="AB3620" s="447">
        <f t="shared" si="360"/>
        <v>89.6</v>
      </c>
      <c r="AC3620" s="448" t="s">
        <v>784</v>
      </c>
      <c r="AD3620" s="447">
        <f t="shared" si="358"/>
        <v>179.2</v>
      </c>
    </row>
    <row r="3621" spans="6:30" ht="18.75" customHeight="1">
      <c r="H3621" s="119" t="s">
        <v>3920</v>
      </c>
      <c r="I3621" s="114" t="s">
        <v>2090</v>
      </c>
      <c r="J3621" s="385">
        <v>1.772E-2</v>
      </c>
      <c r="K3621" s="110"/>
      <c r="S3621" s="447">
        <v>4</v>
      </c>
      <c r="T3621" s="448" t="s">
        <v>784</v>
      </c>
      <c r="U3621" s="447" t="s">
        <v>3720</v>
      </c>
      <c r="V3621" s="447">
        <f t="shared" si="359"/>
        <v>64.8</v>
      </c>
      <c r="W3621" s="1042" t="s">
        <v>784</v>
      </c>
      <c r="X3621" s="447">
        <f t="shared" si="357"/>
        <v>259.2</v>
      </c>
      <c r="Y3621" s="447">
        <v>3</v>
      </c>
      <c r="Z3621" s="448" t="s">
        <v>784</v>
      </c>
      <c r="AA3621" s="447" t="s">
        <v>3719</v>
      </c>
      <c r="AB3621" s="447">
        <f t="shared" si="360"/>
        <v>64.8</v>
      </c>
      <c r="AC3621" s="448" t="s">
        <v>784</v>
      </c>
      <c r="AD3621" s="447">
        <f t="shared" si="358"/>
        <v>194.4</v>
      </c>
    </row>
    <row r="3622" spans="6:30" ht="18.75" customHeight="1">
      <c r="H3622" s="5"/>
      <c r="S3622" s="447">
        <v>1</v>
      </c>
      <c r="T3622" s="448" t="s">
        <v>784</v>
      </c>
      <c r="U3622" s="447" t="s">
        <v>2502</v>
      </c>
      <c r="V3622" s="447">
        <f t="shared" si="359"/>
        <v>181</v>
      </c>
      <c r="W3622" s="1042" t="s">
        <v>784</v>
      </c>
      <c r="X3622" s="447">
        <f t="shared" si="357"/>
        <v>181</v>
      </c>
      <c r="Y3622" s="447">
        <v>2</v>
      </c>
      <c r="Z3622" s="448" t="s">
        <v>784</v>
      </c>
      <c r="AA3622" s="447" t="s">
        <v>3720</v>
      </c>
      <c r="AB3622" s="447">
        <f t="shared" si="360"/>
        <v>181</v>
      </c>
      <c r="AC3622" s="448" t="s">
        <v>784</v>
      </c>
      <c r="AD3622" s="447">
        <f t="shared" si="358"/>
        <v>362</v>
      </c>
    </row>
    <row r="3623" spans="6:30" ht="18.75" customHeight="1">
      <c r="F3623" s="18">
        <v>5.3E-3</v>
      </c>
      <c r="G3623" s="7" t="s">
        <v>1364</v>
      </c>
      <c r="H3623" s="1" t="s">
        <v>1365</v>
      </c>
      <c r="I3623" s="8">
        <f>I3600</f>
        <v>99400</v>
      </c>
      <c r="J3623" s="1" t="s">
        <v>884</v>
      </c>
      <c r="K3623" s="8">
        <f t="shared" ref="K3623:K3629" si="361">(F3623*I3623)</f>
        <v>526.82000000000005</v>
      </c>
      <c r="S3623" s="447">
        <v>118</v>
      </c>
      <c r="T3623" s="448" t="s">
        <v>784</v>
      </c>
      <c r="U3623" s="447" t="s">
        <v>3721</v>
      </c>
      <c r="V3623" s="447">
        <f t="shared" si="359"/>
        <v>2.41</v>
      </c>
      <c r="W3623" s="1042" t="s">
        <v>784</v>
      </c>
      <c r="X3623" s="447">
        <f t="shared" si="357"/>
        <v>284.38</v>
      </c>
      <c r="Y3623" s="447">
        <v>1</v>
      </c>
      <c r="Z3623" s="448" t="s">
        <v>784</v>
      </c>
      <c r="AA3623" s="447" t="s">
        <v>2502</v>
      </c>
      <c r="AB3623" s="447">
        <f t="shared" si="360"/>
        <v>2.41</v>
      </c>
      <c r="AC3623" s="448" t="s">
        <v>784</v>
      </c>
      <c r="AD3623" s="447">
        <f t="shared" si="358"/>
        <v>2.41</v>
      </c>
    </row>
    <row r="3624" spans="6:30" ht="24" customHeight="1">
      <c r="F3624" s="18">
        <v>0.27450000000000002</v>
      </c>
      <c r="G3624" s="7" t="s">
        <v>620</v>
      </c>
      <c r="H3624" s="1" t="str">
        <f>H3602</f>
        <v>4 mm thicj frosted glass</v>
      </c>
      <c r="I3624" s="8">
        <f>I3602</f>
        <v>306.89999999999998</v>
      </c>
      <c r="J3624" s="1" t="s">
        <v>884</v>
      </c>
      <c r="K3624" s="8">
        <f t="shared" si="361"/>
        <v>84.24</v>
      </c>
      <c r="S3624" s="447">
        <v>2</v>
      </c>
      <c r="T3624" s="448" t="s">
        <v>784</v>
      </c>
      <c r="U3624" s="447" t="s">
        <v>3722</v>
      </c>
      <c r="V3624" s="447">
        <f t="shared" si="359"/>
        <v>23.1</v>
      </c>
      <c r="W3624" s="1042" t="s">
        <v>784</v>
      </c>
      <c r="X3624" s="447">
        <f t="shared" si="357"/>
        <v>46.2</v>
      </c>
      <c r="Y3624" s="447">
        <v>92</v>
      </c>
      <c r="Z3624" s="448" t="s">
        <v>784</v>
      </c>
      <c r="AA3624" s="447" t="s">
        <v>3721</v>
      </c>
      <c r="AB3624" s="447">
        <f t="shared" si="360"/>
        <v>23.1</v>
      </c>
      <c r="AC3624" s="448" t="s">
        <v>784</v>
      </c>
      <c r="AD3624" s="447">
        <f t="shared" si="358"/>
        <v>2125.1999999999998</v>
      </c>
    </row>
    <row r="3625" spans="6:30" ht="24" customHeight="1">
      <c r="F3625" s="18">
        <v>0.4</v>
      </c>
      <c r="G3625" s="7" t="s">
        <v>620</v>
      </c>
      <c r="H3625" s="1" t="s">
        <v>2128</v>
      </c>
      <c r="I3625" s="8">
        <f>AE34</f>
        <v>1135</v>
      </c>
      <c r="J3625" s="1" t="s">
        <v>620</v>
      </c>
      <c r="K3625" s="8">
        <f t="shared" si="361"/>
        <v>454</v>
      </c>
      <c r="S3625" s="447">
        <v>2</v>
      </c>
      <c r="T3625" s="448" t="s">
        <v>784</v>
      </c>
      <c r="U3625" s="447" t="s">
        <v>3723</v>
      </c>
      <c r="V3625" s="447">
        <f t="shared" si="359"/>
        <v>49.55</v>
      </c>
      <c r="W3625" s="1042" t="s">
        <v>784</v>
      </c>
      <c r="X3625" s="447">
        <f t="shared" si="357"/>
        <v>99.1</v>
      </c>
      <c r="Y3625" s="447">
        <v>1</v>
      </c>
      <c r="Z3625" s="448" t="s">
        <v>784</v>
      </c>
      <c r="AA3625" s="447" t="s">
        <v>3722</v>
      </c>
      <c r="AB3625" s="447">
        <f t="shared" si="360"/>
        <v>49.55</v>
      </c>
      <c r="AC3625" s="448" t="s">
        <v>784</v>
      </c>
      <c r="AD3625" s="447">
        <f t="shared" si="358"/>
        <v>49.55</v>
      </c>
    </row>
    <row r="3626" spans="6:30" ht="24" customHeight="1">
      <c r="F3626" s="8">
        <v>2</v>
      </c>
      <c r="G3626" s="7" t="s">
        <v>2030</v>
      </c>
      <c r="H3626" s="604" t="s">
        <v>2031</v>
      </c>
      <c r="I3626" s="535">
        <v>148</v>
      </c>
      <c r="J3626" s="1" t="s">
        <v>2030</v>
      </c>
      <c r="K3626" s="8">
        <f t="shared" si="361"/>
        <v>296</v>
      </c>
      <c r="S3626" s="450"/>
      <c r="T3626" s="448" t="s">
        <v>620</v>
      </c>
      <c r="U3626" s="447"/>
      <c r="W3626" s="1042" t="s">
        <v>620</v>
      </c>
      <c r="X3626" s="447">
        <f>V3625*S3626</f>
        <v>0</v>
      </c>
      <c r="Y3626" s="447">
        <v>1</v>
      </c>
      <c r="Z3626" s="448" t="s">
        <v>784</v>
      </c>
      <c r="AA3626" s="447" t="s">
        <v>3723</v>
      </c>
      <c r="AB3626" s="447">
        <f t="shared" si="360"/>
        <v>0</v>
      </c>
      <c r="AC3626" s="448" t="s">
        <v>784</v>
      </c>
      <c r="AD3626" s="447">
        <f t="shared" si="358"/>
        <v>0</v>
      </c>
    </row>
    <row r="3627" spans="6:30" ht="24" customHeight="1">
      <c r="F3627" s="8">
        <v>1</v>
      </c>
      <c r="G3627" s="7" t="s">
        <v>883</v>
      </c>
      <c r="H3627" s="1" t="s">
        <v>2032</v>
      </c>
      <c r="I3627" s="8">
        <f>C293</f>
        <v>6.1</v>
      </c>
      <c r="J3627" s="1" t="s">
        <v>883</v>
      </c>
      <c r="K3627" s="8">
        <f t="shared" si="361"/>
        <v>6.1</v>
      </c>
      <c r="S3627" s="447"/>
      <c r="T3627" s="448"/>
      <c r="U3627" s="447" t="s">
        <v>3725</v>
      </c>
      <c r="V3627" s="447"/>
      <c r="W3627" s="1042"/>
      <c r="X3627" s="447">
        <f>SUM(X3617:X3626)</f>
        <v>7434.52</v>
      </c>
      <c r="Y3627" s="524">
        <v>0.35</v>
      </c>
      <c r="Z3627" s="448" t="s">
        <v>620</v>
      </c>
      <c r="AA3627" s="447"/>
      <c r="AC3627" s="448" t="s">
        <v>620</v>
      </c>
      <c r="AD3627" s="447">
        <f t="shared" si="358"/>
        <v>0</v>
      </c>
    </row>
    <row r="3628" spans="6:30" ht="24" customHeight="1">
      <c r="F3628" s="8">
        <v>1</v>
      </c>
      <c r="G3628" s="7" t="s">
        <v>883</v>
      </c>
      <c r="H3628" s="1" t="s">
        <v>2033</v>
      </c>
      <c r="I3628" s="8">
        <f>C291</f>
        <v>11.8</v>
      </c>
      <c r="J3628" s="1" t="s">
        <v>883</v>
      </c>
      <c r="K3628" s="8">
        <f t="shared" si="361"/>
        <v>11.8</v>
      </c>
      <c r="S3628" s="447"/>
      <c r="T3628" s="448"/>
      <c r="U3628" s="447" t="s">
        <v>3297</v>
      </c>
      <c r="V3628" s="447"/>
      <c r="W3628" s="1042"/>
      <c r="X3628" s="447">
        <f>X3627/S3618</f>
        <v>3333.87</v>
      </c>
      <c r="Y3628" s="447"/>
      <c r="Z3628" s="448"/>
      <c r="AA3628" s="447" t="s">
        <v>3725</v>
      </c>
      <c r="AB3628" s="447"/>
      <c r="AC3628" s="449"/>
      <c r="AD3628" s="447">
        <f>SUM(AD3618:AD3627)</f>
        <v>3443.34</v>
      </c>
    </row>
    <row r="3629" spans="6:30" ht="24" customHeight="1">
      <c r="F3629" s="8">
        <v>10</v>
      </c>
      <c r="H3629" s="1" t="s">
        <v>1162</v>
      </c>
      <c r="I3629" s="8">
        <f>I3608</f>
        <v>2.41</v>
      </c>
      <c r="J3629" s="1" t="s">
        <v>883</v>
      </c>
      <c r="K3629" s="8">
        <f t="shared" si="361"/>
        <v>24.1</v>
      </c>
      <c r="W3629" s="4"/>
      <c r="Y3629" s="447"/>
      <c r="Z3629" s="448"/>
      <c r="AA3629" s="447" t="s">
        <v>3297</v>
      </c>
      <c r="AB3629" s="447"/>
      <c r="AC3629" s="449"/>
      <c r="AD3629" s="447">
        <f>AD3628/Y3619</f>
        <v>2608.59</v>
      </c>
    </row>
    <row r="3630" spans="6:30" ht="24" customHeight="1">
      <c r="K3630" s="5" t="s">
        <v>1614</v>
      </c>
      <c r="S3630"/>
      <c r="U3630" s="33" t="s">
        <v>1774</v>
      </c>
      <c r="W3630" s="4"/>
    </row>
    <row r="3631" spans="6:30" ht="24" customHeight="1">
      <c r="H3631" s="2" t="s">
        <v>36</v>
      </c>
      <c r="K3631" s="8">
        <f>SUM(K3613:K3629)</f>
        <v>1403.06</v>
      </c>
      <c r="S3631"/>
      <c r="U3631" s="39" t="s">
        <v>4004</v>
      </c>
      <c r="W3631" s="4"/>
    </row>
    <row r="3632" spans="6:30" ht="24" customHeight="1">
      <c r="K3632" s="5" t="s">
        <v>1614</v>
      </c>
      <c r="S3632"/>
      <c r="W3632" s="4"/>
    </row>
    <row r="3633" spans="6:33" ht="24" customHeight="1">
      <c r="H3633" s="58" t="s">
        <v>561</v>
      </c>
      <c r="I3633" s="1" t="s">
        <v>991</v>
      </c>
      <c r="K3633" s="38">
        <f>K3631/F3625</f>
        <v>3507.65</v>
      </c>
      <c r="S3633"/>
      <c r="W3633" s="4"/>
    </row>
    <row r="3634" spans="6:33" ht="24" customHeight="1">
      <c r="F3634" s="1" t="s">
        <v>991</v>
      </c>
      <c r="S3634" s="75">
        <v>2.2800000000000001E-2</v>
      </c>
      <c r="T3634" s="53" t="s">
        <v>884</v>
      </c>
      <c r="U3634" t="s">
        <v>3196</v>
      </c>
      <c r="V3634" s="54">
        <f>P1111</f>
        <v>111600</v>
      </c>
      <c r="W3634" s="342" t="s">
        <v>884</v>
      </c>
      <c r="X3634" s="54">
        <f>V3634*S3634</f>
        <v>2544.48</v>
      </c>
    </row>
    <row r="3635" spans="6:33" ht="24" customHeight="1">
      <c r="K3635" s="5" t="s">
        <v>2090</v>
      </c>
      <c r="S3635" s="75">
        <v>3.5400000000000001E-2</v>
      </c>
      <c r="T3635" s="53" t="s">
        <v>884</v>
      </c>
      <c r="U3635" s="54" t="s">
        <v>2535</v>
      </c>
      <c r="V3635" s="54">
        <f>P1112</f>
        <v>99400</v>
      </c>
      <c r="W3635" s="342" t="s">
        <v>884</v>
      </c>
      <c r="X3635" s="54">
        <f t="shared" ref="X3635:X3644" si="362">V3635*S3635</f>
        <v>3518.76</v>
      </c>
    </row>
    <row r="3636" spans="6:33" ht="24" customHeight="1">
      <c r="F3636">
        <v>45</v>
      </c>
      <c r="H3636" s="936" t="s">
        <v>4076</v>
      </c>
      <c r="I3636" s="936"/>
      <c r="J3636" s="936"/>
      <c r="S3636" s="76">
        <v>3.2300000000000002E-2</v>
      </c>
      <c r="T3636" s="53" t="s">
        <v>884</v>
      </c>
      <c r="U3636" s="54" t="s">
        <v>952</v>
      </c>
      <c r="V3636" s="54">
        <f>P1113</f>
        <v>95000</v>
      </c>
      <c r="W3636" s="342" t="s">
        <v>884</v>
      </c>
      <c r="X3636" s="54">
        <f t="shared" si="362"/>
        <v>3068.5</v>
      </c>
    </row>
    <row r="3637" spans="6:33" ht="24" customHeight="1">
      <c r="H3637" s="936"/>
      <c r="I3637" s="936"/>
      <c r="J3637" s="936"/>
      <c r="S3637" s="73">
        <v>2.835</v>
      </c>
      <c r="T3637" s="53" t="s">
        <v>620</v>
      </c>
      <c r="U3637" s="54" t="s">
        <v>898</v>
      </c>
      <c r="V3637" s="54">
        <f>P1114</f>
        <v>1457</v>
      </c>
      <c r="W3637" s="342" t="s">
        <v>620</v>
      </c>
      <c r="X3637" s="54">
        <f t="shared" si="362"/>
        <v>4130.6000000000004</v>
      </c>
    </row>
    <row r="3638" spans="6:33" ht="24" customHeight="1">
      <c r="S3638" s="54">
        <v>2</v>
      </c>
      <c r="T3638" s="53" t="s">
        <v>1906</v>
      </c>
      <c r="U3638" t="s">
        <v>3821</v>
      </c>
      <c r="V3638" s="430">
        <v>254.5</v>
      </c>
      <c r="W3638" s="342" t="s">
        <v>1422</v>
      </c>
      <c r="X3638" s="54">
        <f t="shared" si="362"/>
        <v>509</v>
      </c>
    </row>
    <row r="3639" spans="6:33" ht="24" customHeight="1">
      <c r="F3639" s="1044">
        <v>0.15</v>
      </c>
      <c r="G3639" s="226" t="s">
        <v>884</v>
      </c>
      <c r="H3639" s="327" t="s">
        <v>6204</v>
      </c>
      <c r="I3639" s="1045">
        <f>91.1/0.0354</f>
        <v>2573.4499999999998</v>
      </c>
      <c r="J3639" s="1046" t="s">
        <v>884</v>
      </c>
      <c r="K3639" s="226">
        <f t="shared" ref="K3639:K3644" si="363">I3639*F3639</f>
        <v>386.02</v>
      </c>
      <c r="L3639" s="226"/>
      <c r="S3639" s="54">
        <v>6</v>
      </c>
      <c r="T3639" s="53" t="s">
        <v>1906</v>
      </c>
      <c r="U3639" t="s">
        <v>3822</v>
      </c>
      <c r="V3639" s="430">
        <v>214.1</v>
      </c>
      <c r="W3639" s="342" t="s">
        <v>1422</v>
      </c>
      <c r="X3639" s="54">
        <f t="shared" si="362"/>
        <v>1284.5999999999999</v>
      </c>
    </row>
    <row r="3640" spans="6:33" ht="33" customHeight="1">
      <c r="F3640" s="15">
        <v>7.1999999999999995E-2</v>
      </c>
      <c r="G3640" s="3" t="s">
        <v>876</v>
      </c>
      <c r="H3640" t="s">
        <v>877</v>
      </c>
      <c r="I3640">
        <f>I1645</f>
        <v>6040</v>
      </c>
      <c r="J3640" s="10" t="s">
        <v>876</v>
      </c>
      <c r="K3640">
        <f t="shared" si="363"/>
        <v>434.88</v>
      </c>
      <c r="S3640" s="54">
        <v>4</v>
      </c>
      <c r="T3640" s="53" t="s">
        <v>1906</v>
      </c>
      <c r="U3640" t="s">
        <v>3823</v>
      </c>
      <c r="V3640" s="430">
        <v>408</v>
      </c>
      <c r="W3640" s="342" t="s">
        <v>1422</v>
      </c>
      <c r="X3640" s="54">
        <f t="shared" si="362"/>
        <v>1632</v>
      </c>
    </row>
    <row r="3641" spans="6:33" ht="24" customHeight="1">
      <c r="F3641" s="8">
        <v>1.6</v>
      </c>
      <c r="G3641" s="3" t="s">
        <v>784</v>
      </c>
      <c r="H3641" t="s">
        <v>2044</v>
      </c>
      <c r="I3641">
        <f>I1646</f>
        <v>947</v>
      </c>
      <c r="J3641" s="10" t="s">
        <v>784</v>
      </c>
      <c r="K3641">
        <f t="shared" si="363"/>
        <v>1515.2</v>
      </c>
      <c r="S3641" s="54">
        <v>1</v>
      </c>
      <c r="T3641" s="53" t="s">
        <v>1906</v>
      </c>
      <c r="U3641" t="s">
        <v>3824</v>
      </c>
      <c r="V3641" s="606">
        <v>985</v>
      </c>
      <c r="W3641" s="342" t="s">
        <v>1422</v>
      </c>
      <c r="X3641" s="54">
        <f t="shared" si="362"/>
        <v>985</v>
      </c>
    </row>
    <row r="3642" spans="6:33" ht="24" customHeight="1">
      <c r="F3642" s="8">
        <v>0.5</v>
      </c>
      <c r="G3642" s="3" t="s">
        <v>784</v>
      </c>
      <c r="H3642" t="s">
        <v>1936</v>
      </c>
      <c r="I3642">
        <f>I1647</f>
        <v>618</v>
      </c>
      <c r="J3642" s="10" t="s">
        <v>784</v>
      </c>
      <c r="K3642">
        <f t="shared" si="363"/>
        <v>309</v>
      </c>
      <c r="S3642" s="54">
        <v>2</v>
      </c>
      <c r="T3642" s="53" t="s">
        <v>1906</v>
      </c>
      <c r="U3642" t="s">
        <v>3816</v>
      </c>
      <c r="V3642" s="606">
        <v>23.1</v>
      </c>
      <c r="W3642" s="342" t="s">
        <v>1422</v>
      </c>
      <c r="X3642" s="54">
        <f t="shared" si="362"/>
        <v>46.2</v>
      </c>
    </row>
    <row r="3643" spans="6:33" ht="24" customHeight="1">
      <c r="F3643" s="8">
        <v>1.1000000000000001</v>
      </c>
      <c r="G3643" s="3" t="s">
        <v>784</v>
      </c>
      <c r="H3643" t="s">
        <v>324</v>
      </c>
      <c r="I3643">
        <f>I1648</f>
        <v>507</v>
      </c>
      <c r="J3643" s="10" t="s">
        <v>784</v>
      </c>
      <c r="K3643">
        <f t="shared" si="363"/>
        <v>557.70000000000005</v>
      </c>
      <c r="S3643" s="54">
        <v>2</v>
      </c>
      <c r="T3643" s="53" t="s">
        <v>1906</v>
      </c>
      <c r="U3643" s="54" t="s">
        <v>2017</v>
      </c>
      <c r="V3643" s="54">
        <v>49.55</v>
      </c>
      <c r="W3643" s="342" t="s">
        <v>1422</v>
      </c>
      <c r="X3643" s="54">
        <f t="shared" si="362"/>
        <v>99.1</v>
      </c>
    </row>
    <row r="3644" spans="6:33" ht="24" customHeight="1">
      <c r="F3644" s="8">
        <v>14.5</v>
      </c>
      <c r="G3644" s="3" t="s">
        <v>363</v>
      </c>
      <c r="H3644" t="s">
        <v>4077</v>
      </c>
      <c r="I3644">
        <f>I3747</f>
        <v>24.93</v>
      </c>
      <c r="J3644" s="10" t="s">
        <v>363</v>
      </c>
      <c r="K3644">
        <f t="shared" si="363"/>
        <v>361.49</v>
      </c>
      <c r="S3644" s="437">
        <v>118</v>
      </c>
      <c r="T3644" s="72"/>
      <c r="U3644" s="437" t="s">
        <v>1162</v>
      </c>
      <c r="V3644" s="54">
        <v>2.41</v>
      </c>
      <c r="W3644" s="342"/>
      <c r="X3644" s="54">
        <f t="shared" si="362"/>
        <v>284.38</v>
      </c>
    </row>
    <row r="3645" spans="6:33" ht="24" customHeight="1">
      <c r="G3645" s="3" t="s">
        <v>668</v>
      </c>
      <c r="H3645" t="s">
        <v>455</v>
      </c>
      <c r="J3645" s="10" t="s">
        <v>668</v>
      </c>
      <c r="K3645">
        <v>7</v>
      </c>
      <c r="S3645"/>
      <c r="W3645" s="342"/>
      <c r="X3645" s="36">
        <f>SUM(X3634:X3644)</f>
        <v>18102.62</v>
      </c>
    </row>
    <row r="3646" spans="6:33" ht="24" customHeight="1">
      <c r="S3646" s="54"/>
      <c r="T3646" s="72"/>
      <c r="U3646" s="36"/>
      <c r="V3646" s="54"/>
      <c r="W3646" s="342"/>
      <c r="X3646" s="56" t="s">
        <v>148</v>
      </c>
    </row>
    <row r="3647" spans="6:33" ht="24" customHeight="1">
      <c r="H3647" t="s">
        <v>446</v>
      </c>
      <c r="K3647">
        <f>SUM(K3639:K3646)</f>
        <v>3571.29</v>
      </c>
      <c r="S3647" s="54"/>
      <c r="T3647" s="72"/>
      <c r="U3647" s="36" t="s">
        <v>2118</v>
      </c>
      <c r="V3647" s="54"/>
      <c r="W3647" s="342"/>
      <c r="X3647" s="36">
        <f>X3645/2.835</f>
        <v>6385.4</v>
      </c>
    </row>
    <row r="3648" spans="6:33" ht="24" customHeight="1">
      <c r="H3648" t="s">
        <v>561</v>
      </c>
      <c r="K3648">
        <f>K3647/10</f>
        <v>357.13</v>
      </c>
      <c r="S3648" s="54"/>
      <c r="T3648" s="72"/>
      <c r="W3648" s="4"/>
      <c r="X3648" s="55" t="s">
        <v>148</v>
      </c>
      <c r="AB3648" s="1619" t="s">
        <v>6032</v>
      </c>
      <c r="AC3648" s="1619"/>
      <c r="AD3648" s="1619"/>
      <c r="AE3648" s="1619"/>
      <c r="AF3648" s="1619"/>
      <c r="AG3648" s="1619"/>
    </row>
    <row r="3649" spans="6:33" ht="24" customHeight="1">
      <c r="S3649"/>
      <c r="W3649" s="4"/>
      <c r="AB3649" s="1619"/>
      <c r="AC3649" s="1619"/>
      <c r="AD3649" s="1619"/>
      <c r="AE3649" s="1619"/>
      <c r="AF3649" s="1619"/>
      <c r="AG3649" s="1619"/>
    </row>
    <row r="3650" spans="6:33" ht="24" customHeight="1">
      <c r="K3650" t="s">
        <v>2090</v>
      </c>
      <c r="S3650" s="613" t="s">
        <v>4297</v>
      </c>
      <c r="T3650" s="613"/>
      <c r="U3650" s="613"/>
      <c r="V3650" s="613"/>
      <c r="W3650" s="560"/>
      <c r="X3650" s="560"/>
      <c r="Y3650" s="561"/>
      <c r="AB3650" s="565"/>
      <c r="AC3650" s="566"/>
      <c r="AD3650" s="573"/>
      <c r="AE3650" s="563"/>
      <c r="AF3650" s="566"/>
      <c r="AG3650" s="563"/>
    </row>
    <row r="3651" spans="6:33" ht="24" customHeight="1">
      <c r="S3651" s="565"/>
      <c r="T3651" s="566"/>
      <c r="U3651" s="573"/>
      <c r="V3651" s="563"/>
      <c r="W3651" s="1047"/>
      <c r="X3651" s="563"/>
      <c r="Y3651" s="561"/>
      <c r="AB3651" s="565"/>
      <c r="AC3651" s="566"/>
      <c r="AD3651" s="567"/>
      <c r="AE3651" s="876"/>
      <c r="AF3651" s="566"/>
      <c r="AG3651" s="563"/>
    </row>
    <row r="3652" spans="6:33" ht="24" customHeight="1">
      <c r="G3652"/>
      <c r="H3652" s="58" t="s">
        <v>3909</v>
      </c>
      <c r="J3652"/>
      <c r="S3652" s="565"/>
      <c r="T3652" s="566"/>
      <c r="U3652" s="567"/>
      <c r="V3652" s="876"/>
      <c r="W3652" s="1047"/>
      <c r="X3652" s="563"/>
      <c r="Y3652" s="561"/>
      <c r="AB3652" s="565">
        <v>38.86</v>
      </c>
      <c r="AC3652" s="566" t="s">
        <v>928</v>
      </c>
      <c r="AD3652" s="649" t="s">
        <v>4299</v>
      </c>
      <c r="AE3652" s="563">
        <f>V3653</f>
        <v>325</v>
      </c>
      <c r="AF3652" s="566" t="s">
        <v>928</v>
      </c>
      <c r="AG3652" s="563">
        <f>AE3652*AB3652</f>
        <v>12629.5</v>
      </c>
    </row>
    <row r="3653" spans="6:33" ht="24" customHeight="1">
      <c r="G3653"/>
      <c r="H3653" s="5" t="s">
        <v>1614</v>
      </c>
      <c r="J3653"/>
      <c r="S3653" s="565">
        <v>28.49</v>
      </c>
      <c r="T3653" s="566" t="s">
        <v>928</v>
      </c>
      <c r="U3653" s="649" t="s">
        <v>4299</v>
      </c>
      <c r="V3653" s="877">
        <f>I3781</f>
        <v>325</v>
      </c>
      <c r="W3653" s="1047" t="s">
        <v>928</v>
      </c>
      <c r="X3653" s="563">
        <f>V3653*S3653</f>
        <v>9259.25</v>
      </c>
      <c r="Y3653" s="561"/>
      <c r="AB3653" s="614">
        <v>34.65</v>
      </c>
      <c r="AC3653" s="566" t="s">
        <v>841</v>
      </c>
      <c r="AD3653" s="567" t="s">
        <v>4520</v>
      </c>
      <c r="AE3653" s="563">
        <f>V3654</f>
        <v>38.25</v>
      </c>
      <c r="AF3653" s="566" t="s">
        <v>841</v>
      </c>
      <c r="AG3653" s="563">
        <f t="shared" ref="AG3653:AG3660" si="364">AE3653*AB3653</f>
        <v>1325.36</v>
      </c>
    </row>
    <row r="3654" spans="6:33" ht="24" customHeight="1">
      <c r="G3654" s="1" t="s">
        <v>2289</v>
      </c>
      <c r="H3654" s="33" t="s">
        <v>3910</v>
      </c>
      <c r="J3654"/>
      <c r="S3654" s="614">
        <v>3.82</v>
      </c>
      <c r="T3654" s="566" t="s">
        <v>841</v>
      </c>
      <c r="U3654" s="567" t="s">
        <v>6205</v>
      </c>
      <c r="V3654" s="877">
        <v>38.25</v>
      </c>
      <c r="W3654" s="1047" t="s">
        <v>841</v>
      </c>
      <c r="X3654" s="563">
        <v>501.66</v>
      </c>
      <c r="Y3654" s="561"/>
      <c r="AB3654" s="565">
        <v>2.4300000000000002</v>
      </c>
      <c r="AC3654" s="566" t="s">
        <v>236</v>
      </c>
      <c r="AD3654" s="567" t="s">
        <v>4215</v>
      </c>
      <c r="AE3654" s="563">
        <f>V3655</f>
        <v>362.5</v>
      </c>
      <c r="AF3654" s="566" t="s">
        <v>236</v>
      </c>
      <c r="AG3654" s="563">
        <f t="shared" si="364"/>
        <v>880.88</v>
      </c>
    </row>
    <row r="3655" spans="6:33" ht="24" customHeight="1">
      <c r="G3655"/>
      <c r="H3655" s="33" t="s">
        <v>3911</v>
      </c>
      <c r="J3655"/>
      <c r="S3655" s="565">
        <v>1.52</v>
      </c>
      <c r="T3655" s="566" t="s">
        <v>236</v>
      </c>
      <c r="U3655" s="567" t="s">
        <v>4215</v>
      </c>
      <c r="V3655" s="877">
        <v>362.5</v>
      </c>
      <c r="W3655" s="1047" t="s">
        <v>236</v>
      </c>
      <c r="X3655" s="563">
        <f t="shared" ref="X3655:X3664" si="365">V3655*S3655</f>
        <v>551</v>
      </c>
      <c r="Y3655" s="561"/>
      <c r="AB3655" s="565">
        <v>4.8499999999999996</v>
      </c>
      <c r="AC3655" s="566" t="s">
        <v>236</v>
      </c>
      <c r="AD3655" s="567" t="s">
        <v>4216</v>
      </c>
      <c r="AE3655" s="563">
        <f>V3656</f>
        <v>695</v>
      </c>
      <c r="AF3655" s="566" t="s">
        <v>784</v>
      </c>
      <c r="AG3655" s="563">
        <f t="shared" si="364"/>
        <v>3370.75</v>
      </c>
    </row>
    <row r="3656" spans="6:33" ht="24" customHeight="1">
      <c r="G3656"/>
      <c r="H3656" s="33" t="s">
        <v>155</v>
      </c>
      <c r="J3656"/>
      <c r="S3656" s="565">
        <v>1.52</v>
      </c>
      <c r="T3656" s="566" t="s">
        <v>236</v>
      </c>
      <c r="U3656" s="567" t="s">
        <v>4216</v>
      </c>
      <c r="V3656" s="876">
        <v>695</v>
      </c>
      <c r="W3656" s="1047" t="s">
        <v>784</v>
      </c>
      <c r="X3656" s="563">
        <f t="shared" si="365"/>
        <v>1056.4000000000001</v>
      </c>
      <c r="Y3656" s="561"/>
      <c r="AB3656" s="615">
        <v>144</v>
      </c>
      <c r="AC3656" s="616" t="s">
        <v>1906</v>
      </c>
      <c r="AD3656" s="615" t="s">
        <v>6206</v>
      </c>
      <c r="AE3656" s="877">
        <v>2.41</v>
      </c>
      <c r="AF3656" s="618" t="s">
        <v>1418</v>
      </c>
      <c r="AG3656" s="563">
        <f>AE3656*AB3656</f>
        <v>347.04</v>
      </c>
    </row>
    <row r="3657" spans="6:33" ht="24" customHeight="1">
      <c r="G3657"/>
      <c r="H3657" s="5" t="s">
        <v>1614</v>
      </c>
      <c r="J3657"/>
      <c r="S3657" s="565">
        <v>3</v>
      </c>
      <c r="T3657" s="566" t="s">
        <v>225</v>
      </c>
      <c r="U3657" s="567" t="s">
        <v>6207</v>
      </c>
      <c r="V3657" s="877">
        <v>11.9</v>
      </c>
      <c r="W3657" s="1047" t="s">
        <v>225</v>
      </c>
      <c r="X3657" s="563">
        <f t="shared" si="365"/>
        <v>35.700000000000003</v>
      </c>
      <c r="Y3657" s="561"/>
      <c r="AB3657" s="615">
        <v>12</v>
      </c>
      <c r="AC3657" s="616" t="s">
        <v>1906</v>
      </c>
      <c r="AD3657" s="615" t="s">
        <v>6208</v>
      </c>
      <c r="AE3657" s="877">
        <v>4.88</v>
      </c>
      <c r="AF3657" s="618" t="s">
        <v>1418</v>
      </c>
      <c r="AG3657" s="563">
        <f>AE3657*AB3657</f>
        <v>58.56</v>
      </c>
    </row>
    <row r="3658" spans="6:33" ht="24" customHeight="1">
      <c r="G3658" s="1" t="s">
        <v>156</v>
      </c>
      <c r="H3658" s="540" t="s">
        <v>3912</v>
      </c>
      <c r="J3658"/>
      <c r="S3658" s="565">
        <v>4.2</v>
      </c>
      <c r="T3658" s="566" t="s">
        <v>1422</v>
      </c>
      <c r="U3658" s="567" t="s">
        <v>5653</v>
      </c>
      <c r="V3658" s="877">
        <v>7.95</v>
      </c>
      <c r="W3658" s="1047" t="s">
        <v>784</v>
      </c>
      <c r="X3658" s="563">
        <f t="shared" si="365"/>
        <v>33.39</v>
      </c>
      <c r="Y3658" s="561"/>
      <c r="AB3658" s="615">
        <v>12</v>
      </c>
      <c r="AC3658" s="616" t="s">
        <v>1906</v>
      </c>
      <c r="AD3658" s="615" t="s">
        <v>6033</v>
      </c>
      <c r="AE3658" s="877">
        <v>1.08</v>
      </c>
      <c r="AF3658" s="618" t="s">
        <v>1418</v>
      </c>
      <c r="AG3658" s="563">
        <f>AE3658*AB3658</f>
        <v>12.96</v>
      </c>
    </row>
    <row r="3659" spans="6:33" ht="24" customHeight="1">
      <c r="G3659"/>
      <c r="H3659" s="5" t="s">
        <v>1614</v>
      </c>
      <c r="J3659"/>
      <c r="S3659" s="565">
        <v>3.15</v>
      </c>
      <c r="T3659" s="566" t="s">
        <v>2321</v>
      </c>
      <c r="U3659" s="567" t="s">
        <v>4011</v>
      </c>
      <c r="V3659" s="561">
        <f>X3675</f>
        <v>1896</v>
      </c>
      <c r="W3659" s="1047" t="s">
        <v>2321</v>
      </c>
      <c r="X3659" s="563">
        <f t="shared" si="365"/>
        <v>5972.4</v>
      </c>
      <c r="Y3659" s="561"/>
      <c r="AB3659" s="565">
        <v>2</v>
      </c>
      <c r="AC3659" s="566" t="s">
        <v>225</v>
      </c>
      <c r="AD3659" s="567" t="s">
        <v>4300</v>
      </c>
      <c r="AE3659" s="877">
        <f>V3657</f>
        <v>11.9</v>
      </c>
      <c r="AF3659" s="566" t="s">
        <v>225</v>
      </c>
      <c r="AG3659" s="563">
        <f t="shared" si="364"/>
        <v>23.8</v>
      </c>
    </row>
    <row r="3660" spans="6:33" ht="24" customHeight="1">
      <c r="F3660" s="8">
        <v>18.899999999999999</v>
      </c>
      <c r="G3660" s="1" t="s">
        <v>884</v>
      </c>
      <c r="H3660" s="1" t="s">
        <v>628</v>
      </c>
      <c r="I3660" s="8">
        <f>P431</f>
        <v>212.5</v>
      </c>
      <c r="J3660" s="1" t="s">
        <v>884</v>
      </c>
      <c r="K3660" s="8">
        <f>(F3660*I3660)</f>
        <v>4016.25</v>
      </c>
      <c r="S3660" s="36">
        <v>1</v>
      </c>
      <c r="T3660" s="72" t="s">
        <v>1906</v>
      </c>
      <c r="U3660" s="36" t="s">
        <v>5654</v>
      </c>
      <c r="V3660" s="442">
        <v>49.55</v>
      </c>
      <c r="W3660" s="39" t="s">
        <v>1422</v>
      </c>
      <c r="X3660" s="36">
        <f t="shared" si="365"/>
        <v>49.55</v>
      </c>
      <c r="Y3660" s="561"/>
      <c r="AB3660" s="565">
        <v>6.6150000000000002</v>
      </c>
      <c r="AC3660" s="566" t="s">
        <v>2321</v>
      </c>
      <c r="AD3660" s="567" t="s">
        <v>4011</v>
      </c>
      <c r="AE3660" s="877">
        <f>V3659</f>
        <v>1896</v>
      </c>
      <c r="AF3660" s="566" t="s">
        <v>2321</v>
      </c>
      <c r="AG3660" s="563">
        <f t="shared" si="364"/>
        <v>12542.04</v>
      </c>
    </row>
    <row r="3661" spans="6:33" ht="24" customHeight="1">
      <c r="F3661" s="8">
        <v>18.63</v>
      </c>
      <c r="G3661" s="1" t="s">
        <v>884</v>
      </c>
      <c r="H3661" s="1" t="s">
        <v>2195</v>
      </c>
      <c r="I3661" s="8">
        <f>P432</f>
        <v>36.950000000000003</v>
      </c>
      <c r="J3661" s="1" t="s">
        <v>884</v>
      </c>
      <c r="K3661" s="8">
        <f>(F3661*I3661)</f>
        <v>688.38</v>
      </c>
      <c r="S3661" s="36">
        <v>1</v>
      </c>
      <c r="T3661" s="72" t="s">
        <v>1906</v>
      </c>
      <c r="U3661" s="36" t="s">
        <v>4301</v>
      </c>
      <c r="V3661" s="442">
        <v>1008</v>
      </c>
      <c r="W3661" s="39" t="s">
        <v>1422</v>
      </c>
      <c r="X3661" s="36">
        <f t="shared" si="365"/>
        <v>1008</v>
      </c>
      <c r="Y3661" s="561"/>
      <c r="AB3661" s="565"/>
      <c r="AC3661" s="566"/>
      <c r="AD3661" s="1" t="s">
        <v>4219</v>
      </c>
      <c r="AE3661" s="877"/>
      <c r="AF3661" s="566"/>
      <c r="AG3661" s="570">
        <f>SUM(AG3652:AG3660)</f>
        <v>31190.89</v>
      </c>
    </row>
    <row r="3662" spans="6:33" ht="40.5" customHeight="1">
      <c r="F3662" s="8">
        <v>30</v>
      </c>
      <c r="G3662" s="1" t="s">
        <v>1804</v>
      </c>
      <c r="H3662" s="37" t="s">
        <v>6275</v>
      </c>
      <c r="I3662" s="1048">
        <v>288</v>
      </c>
      <c r="J3662" s="1" t="s">
        <v>1804</v>
      </c>
      <c r="K3662" s="8">
        <f>(F3662*I3662)</f>
        <v>8640</v>
      </c>
      <c r="S3662" s="615">
        <v>45</v>
      </c>
      <c r="T3662" s="616" t="s">
        <v>1906</v>
      </c>
      <c r="U3662" s="615" t="s">
        <v>5655</v>
      </c>
      <c r="V3662" s="885">
        <v>2.21</v>
      </c>
      <c r="W3662" s="1049" t="s">
        <v>1418</v>
      </c>
      <c r="X3662" s="563">
        <f t="shared" si="365"/>
        <v>99.45</v>
      </c>
      <c r="Y3662" s="561"/>
      <c r="AB3662" s="565"/>
      <c r="AC3662" s="566"/>
      <c r="AD3662" s="1" t="s">
        <v>561</v>
      </c>
      <c r="AE3662" s="877"/>
      <c r="AF3662" s="560"/>
      <c r="AG3662" s="570">
        <f>AG3661/AB3660</f>
        <v>4715.18</v>
      </c>
    </row>
    <row r="3663" spans="6:33" ht="45.75" customHeight="1">
      <c r="G3663"/>
      <c r="J3663"/>
      <c r="S3663" s="615">
        <v>2</v>
      </c>
      <c r="T3663" s="616" t="s">
        <v>1906</v>
      </c>
      <c r="U3663" s="615" t="s">
        <v>6353</v>
      </c>
      <c r="V3663" s="885">
        <v>130.5</v>
      </c>
      <c r="W3663" s="39" t="s">
        <v>1422</v>
      </c>
      <c r="X3663" s="563">
        <f t="shared" si="365"/>
        <v>261</v>
      </c>
      <c r="Y3663" s="561"/>
      <c r="AB3663" s="561"/>
      <c r="AC3663" s="561"/>
      <c r="AD3663" s="574"/>
      <c r="AE3663" s="877"/>
      <c r="AF3663" s="561"/>
      <c r="AG3663" s="561"/>
    </row>
    <row r="3664" spans="6:33" ht="24" customHeight="1">
      <c r="F3664" s="8">
        <v>30</v>
      </c>
      <c r="G3664" s="1" t="s">
        <v>1804</v>
      </c>
      <c r="H3664" s="1" t="s">
        <v>2196</v>
      </c>
      <c r="I3664" s="1028">
        <v>19.100000000000001</v>
      </c>
      <c r="J3664" s="1" t="s">
        <v>1804</v>
      </c>
      <c r="K3664" s="8">
        <f>(F3664*I3664)</f>
        <v>573</v>
      </c>
      <c r="S3664" s="615">
        <v>2</v>
      </c>
      <c r="T3664" s="616" t="s">
        <v>1906</v>
      </c>
      <c r="U3664" s="615" t="s">
        <v>6354</v>
      </c>
      <c r="V3664" s="885">
        <v>64.8</v>
      </c>
      <c r="W3664" s="39" t="s">
        <v>1422</v>
      </c>
      <c r="X3664" s="563">
        <f t="shared" si="365"/>
        <v>129.6</v>
      </c>
      <c r="Y3664" s="561"/>
      <c r="AB3664" s="563">
        <v>1</v>
      </c>
      <c r="AC3664" s="566" t="s">
        <v>883</v>
      </c>
      <c r="AD3664" s="567" t="s">
        <v>4017</v>
      </c>
      <c r="AE3664" s="877">
        <f>V3670</f>
        <v>836</v>
      </c>
      <c r="AF3664" s="567" t="s">
        <v>883</v>
      </c>
      <c r="AG3664" s="563">
        <f>AE3664*AB3664</f>
        <v>836</v>
      </c>
    </row>
    <row r="3665" spans="6:33" ht="24" customHeight="1">
      <c r="G3665"/>
      <c r="H3665" s="1" t="s">
        <v>2197</v>
      </c>
      <c r="J3665"/>
      <c r="S3665"/>
      <c r="W3665" s="4"/>
      <c r="X3665" s="50"/>
      <c r="Y3665" s="561"/>
      <c r="AB3665" s="563">
        <v>1</v>
      </c>
      <c r="AC3665" s="566" t="s">
        <v>883</v>
      </c>
      <c r="AD3665" s="567" t="s">
        <v>4018</v>
      </c>
      <c r="AE3665" s="877">
        <f>V3671</f>
        <v>618</v>
      </c>
      <c r="AF3665" s="567" t="s">
        <v>883</v>
      </c>
      <c r="AG3665" s="563">
        <f>AE3665*AB3665</f>
        <v>618</v>
      </c>
    </row>
    <row r="3666" spans="6:33" ht="24" customHeight="1">
      <c r="G3666"/>
      <c r="H3666" s="1" t="s">
        <v>2198</v>
      </c>
      <c r="J3666"/>
      <c r="S3666" s="565"/>
      <c r="T3666" s="566"/>
      <c r="U3666" s="567"/>
      <c r="V3666" s="561"/>
      <c r="W3666" s="562"/>
      <c r="X3666" s="563"/>
      <c r="Y3666" s="561"/>
      <c r="AB3666" s="563">
        <v>0.5</v>
      </c>
      <c r="AC3666" s="566" t="s">
        <v>883</v>
      </c>
      <c r="AD3666" s="567" t="s">
        <v>4019</v>
      </c>
      <c r="AE3666" s="877">
        <f>V3672</f>
        <v>884</v>
      </c>
      <c r="AF3666" s="567" t="s">
        <v>883</v>
      </c>
      <c r="AG3666" s="563">
        <f>AE3666*AB3666</f>
        <v>442</v>
      </c>
    </row>
    <row r="3667" spans="6:33" ht="24" customHeight="1">
      <c r="G3667"/>
      <c r="H3667" s="1" t="s">
        <v>2199</v>
      </c>
      <c r="J3667"/>
      <c r="S3667" s="565"/>
      <c r="T3667" s="566"/>
      <c r="U3667" s="1" t="s">
        <v>4292</v>
      </c>
      <c r="W3667" s="1047"/>
      <c r="X3667" s="563">
        <f>SUM(X3653:X3666)</f>
        <v>18957.400000000001</v>
      </c>
      <c r="Y3667" s="561"/>
      <c r="AB3667" s="561"/>
      <c r="AC3667" s="566" t="s">
        <v>454</v>
      </c>
      <c r="AD3667" s="567"/>
      <c r="AE3667" s="877">
        <f>V3673</f>
        <v>0</v>
      </c>
      <c r="AF3667" s="567" t="s">
        <v>454</v>
      </c>
      <c r="AG3667" s="563"/>
    </row>
    <row r="3668" spans="6:33" ht="24" customHeight="1">
      <c r="G3668"/>
      <c r="H3668" s="1" t="s">
        <v>6276</v>
      </c>
      <c r="J3668"/>
      <c r="S3668" s="565"/>
      <c r="T3668" s="566"/>
      <c r="U3668" s="1" t="s">
        <v>561</v>
      </c>
      <c r="W3668" s="560"/>
      <c r="X3668" s="570">
        <f>X3667/3.15</f>
        <v>6018.22</v>
      </c>
      <c r="Y3668" s="571" t="s">
        <v>1422</v>
      </c>
      <c r="AB3668" s="561"/>
      <c r="AC3668" s="568"/>
      <c r="AD3668" s="561"/>
      <c r="AE3668" s="561"/>
      <c r="AF3668" s="575"/>
      <c r="AG3668" s="576" t="s">
        <v>1614</v>
      </c>
    </row>
    <row r="3669" spans="6:33" ht="24" customHeight="1">
      <c r="G3669"/>
      <c r="H3669" s="1"/>
      <c r="J3669"/>
      <c r="S3669" s="561"/>
      <c r="T3669" s="561"/>
      <c r="U3669" s="574"/>
      <c r="V3669" s="561"/>
      <c r="W3669" s="562"/>
      <c r="X3669" s="561"/>
      <c r="Y3669" s="561"/>
      <c r="AB3669" s="561"/>
      <c r="AC3669" s="568"/>
      <c r="AD3669" s="567" t="s">
        <v>4020</v>
      </c>
      <c r="AE3669" s="561"/>
      <c r="AF3669" s="575"/>
      <c r="AG3669" s="570">
        <f>SUM(AG3664:AG3668)</f>
        <v>1896</v>
      </c>
    </row>
    <row r="3670" spans="6:33" ht="24.75" customHeight="1">
      <c r="F3670" s="8">
        <v>5</v>
      </c>
      <c r="G3670" s="1" t="s">
        <v>784</v>
      </c>
      <c r="H3670" s="22" t="s">
        <v>5762</v>
      </c>
      <c r="I3670" s="418">
        <v>44.9</v>
      </c>
      <c r="J3670" s="1" t="s">
        <v>784</v>
      </c>
      <c r="K3670" s="8">
        <f>(F3670*I3670)</f>
        <v>224.5</v>
      </c>
      <c r="L3670" s="791">
        <v>35.6</v>
      </c>
      <c r="S3670" s="563">
        <v>1</v>
      </c>
      <c r="T3670" s="566" t="s">
        <v>883</v>
      </c>
      <c r="U3670" s="567" t="s">
        <v>4017</v>
      </c>
      <c r="V3670" s="563">
        <f>AE17</f>
        <v>836</v>
      </c>
      <c r="W3670" s="1047" t="s">
        <v>883</v>
      </c>
      <c r="X3670" s="563">
        <f>V3670*S3670</f>
        <v>836</v>
      </c>
      <c r="Y3670" s="561"/>
      <c r="AB3670" s="561"/>
      <c r="AC3670" s="568"/>
      <c r="AD3670" s="561"/>
      <c r="AE3670" s="561"/>
      <c r="AF3670" s="575"/>
      <c r="AG3670" s="576" t="s">
        <v>1614</v>
      </c>
    </row>
    <row r="3671" spans="6:33" ht="30" customHeight="1">
      <c r="F3671" s="8">
        <v>1</v>
      </c>
      <c r="G3671" s="1" t="s">
        <v>454</v>
      </c>
      <c r="H3671" s="1" t="s">
        <v>1715</v>
      </c>
      <c r="I3671" s="8">
        <v>12.1</v>
      </c>
      <c r="J3671" s="1" t="s">
        <v>454</v>
      </c>
      <c r="K3671" s="8">
        <f>(F3671*I3671)</f>
        <v>12.1</v>
      </c>
      <c r="S3671" s="563">
        <v>1</v>
      </c>
      <c r="T3671" s="566" t="s">
        <v>883</v>
      </c>
      <c r="U3671" s="567" t="s">
        <v>4018</v>
      </c>
      <c r="V3671" s="563">
        <f>AE11</f>
        <v>618</v>
      </c>
      <c r="W3671" s="1047" t="s">
        <v>883</v>
      </c>
      <c r="X3671" s="563">
        <f>V3671*S3671</f>
        <v>618</v>
      </c>
      <c r="Y3671" s="561"/>
    </row>
    <row r="3672" spans="6:33" ht="24" customHeight="1">
      <c r="F3672" s="8"/>
      <c r="G3672" s="1" t="s">
        <v>454</v>
      </c>
      <c r="H3672" s="1" t="s">
        <v>455</v>
      </c>
      <c r="J3672" s="1" t="s">
        <v>454</v>
      </c>
      <c r="K3672" s="8">
        <v>17.100000000000001</v>
      </c>
      <c r="S3672" s="563">
        <v>0.5</v>
      </c>
      <c r="T3672" s="566" t="s">
        <v>883</v>
      </c>
      <c r="U3672" s="567" t="s">
        <v>4019</v>
      </c>
      <c r="V3672" s="563">
        <f>AE20</f>
        <v>884</v>
      </c>
      <c r="W3672" s="1047" t="s">
        <v>883</v>
      </c>
      <c r="X3672" s="563">
        <f>V3672*S3672</f>
        <v>442</v>
      </c>
      <c r="Y3672" s="561"/>
    </row>
    <row r="3673" spans="6:33" ht="24" customHeight="1">
      <c r="G3673"/>
      <c r="J3673"/>
      <c r="S3673" s="561"/>
      <c r="T3673" s="566" t="s">
        <v>454</v>
      </c>
      <c r="U3673" s="567"/>
      <c r="V3673" s="563"/>
      <c r="W3673" s="1047" t="s">
        <v>454</v>
      </c>
      <c r="X3673" s="563"/>
      <c r="Y3673" s="561"/>
    </row>
    <row r="3674" spans="6:33" ht="24" customHeight="1">
      <c r="G3674"/>
      <c r="J3674"/>
      <c r="K3674" s="5" t="s">
        <v>1614</v>
      </c>
      <c r="S3674" s="561"/>
      <c r="T3674" s="568"/>
      <c r="U3674" s="561"/>
      <c r="V3674" s="561"/>
      <c r="W3674" s="562"/>
      <c r="X3674" s="576" t="s">
        <v>1614</v>
      </c>
      <c r="Y3674" s="561"/>
    </row>
    <row r="3675" spans="6:33" ht="24" customHeight="1">
      <c r="G3675"/>
      <c r="H3675" s="1" t="s">
        <v>1571</v>
      </c>
      <c r="J3675"/>
      <c r="K3675" s="8">
        <f>SUM(K3660:K3672)</f>
        <v>14171.33</v>
      </c>
      <c r="S3675" s="561"/>
      <c r="T3675" s="568"/>
      <c r="U3675" s="567" t="s">
        <v>4020</v>
      </c>
      <c r="V3675" s="561"/>
      <c r="W3675" s="562"/>
      <c r="X3675" s="570">
        <f>SUM(X3670:X3674)</f>
        <v>1896</v>
      </c>
      <c r="Y3675" s="561"/>
    </row>
    <row r="3676" spans="6:33" ht="24" customHeight="1">
      <c r="G3676"/>
      <c r="J3676"/>
      <c r="K3676" s="5" t="s">
        <v>1614</v>
      </c>
      <c r="S3676" s="561"/>
      <c r="T3676" s="568"/>
      <c r="U3676" s="561"/>
      <c r="V3676" s="561"/>
      <c r="W3676" s="562"/>
      <c r="X3676" s="576" t="s">
        <v>1614</v>
      </c>
      <c r="Y3676" s="561"/>
    </row>
    <row r="3677" spans="6:33" ht="24" customHeight="1">
      <c r="G3677"/>
      <c r="H3677" s="1" t="s">
        <v>1572</v>
      </c>
      <c r="J3677"/>
      <c r="K3677" s="38">
        <f>(K3675/30)</f>
        <v>472.38</v>
      </c>
      <c r="S3677"/>
      <c r="W3677" s="4"/>
    </row>
    <row r="3678" spans="6:33" ht="24" customHeight="1">
      <c r="G3678"/>
      <c r="J3678"/>
      <c r="K3678" s="5" t="s">
        <v>1614</v>
      </c>
      <c r="S3678"/>
      <c r="W3678" s="4"/>
    </row>
    <row r="3679" spans="6:33" ht="24" customHeight="1">
      <c r="G3679" s="1" t="s">
        <v>1582</v>
      </c>
      <c r="H3679" s="540" t="s">
        <v>3913</v>
      </c>
      <c r="J3679"/>
      <c r="S3679" s="611"/>
      <c r="T3679" s="611"/>
      <c r="U3679" s="611"/>
      <c r="V3679" s="611"/>
      <c r="W3679" s="1050"/>
      <c r="X3679" s="611"/>
    </row>
    <row r="3680" spans="6:33" ht="24" customHeight="1">
      <c r="G3680"/>
      <c r="H3680" s="5" t="s">
        <v>1614</v>
      </c>
      <c r="J3680"/>
      <c r="S3680" s="1609" t="s">
        <v>4298</v>
      </c>
      <c r="T3680" s="1609"/>
      <c r="U3680" s="1609"/>
      <c r="V3680" s="1609"/>
      <c r="W3680" s="560"/>
      <c r="X3680" s="560"/>
    </row>
    <row r="3681" spans="6:25" ht="24" customHeight="1">
      <c r="F3681" s="8">
        <f>F3660</f>
        <v>18.899999999999999</v>
      </c>
      <c r="G3681" s="1" t="s">
        <v>884</v>
      </c>
      <c r="H3681" s="1" t="str">
        <f>H3660</f>
        <v>E.W EXCLUDING REFILLING</v>
      </c>
      <c r="I3681" s="8">
        <f>I3660</f>
        <v>212.5</v>
      </c>
      <c r="J3681" s="1" t="s">
        <v>884</v>
      </c>
      <c r="K3681" s="8">
        <f>(F3681*I3681)</f>
        <v>4016.25</v>
      </c>
      <c r="S3681" s="565"/>
      <c r="T3681" s="566"/>
      <c r="U3681" s="573"/>
      <c r="V3681" s="563"/>
      <c r="W3681" s="1047"/>
      <c r="X3681" s="563"/>
    </row>
    <row r="3682" spans="6:25" ht="24" customHeight="1">
      <c r="F3682" s="8">
        <v>18.3</v>
      </c>
      <c r="G3682" s="1" t="s">
        <v>884</v>
      </c>
      <c r="H3682" s="1" t="str">
        <f>H3661</f>
        <v>REFILLING CHARGE</v>
      </c>
      <c r="I3682" s="8">
        <f>I3661</f>
        <v>36.950000000000003</v>
      </c>
      <c r="J3682" s="1" t="s">
        <v>884</v>
      </c>
      <c r="K3682" s="8">
        <f>(F3682*I3682)</f>
        <v>676.19</v>
      </c>
      <c r="S3682" s="565"/>
      <c r="T3682" s="566"/>
      <c r="U3682" s="567"/>
      <c r="V3682" s="563"/>
      <c r="W3682" s="1047"/>
      <c r="X3682" s="563"/>
    </row>
    <row r="3683" spans="6:25" ht="33.75" customHeight="1">
      <c r="F3683" s="8">
        <f>F3662</f>
        <v>30</v>
      </c>
      <c r="G3683" s="1" t="s">
        <v>1804</v>
      </c>
      <c r="H3683" s="37" t="s">
        <v>6275</v>
      </c>
      <c r="I3683" s="38">
        <v>604.5</v>
      </c>
      <c r="J3683" s="1" t="s">
        <v>1804</v>
      </c>
      <c r="K3683" s="8">
        <f>(F3683*I3683)</f>
        <v>18135</v>
      </c>
      <c r="S3683" s="565">
        <v>29.06</v>
      </c>
      <c r="T3683" s="566" t="s">
        <v>928</v>
      </c>
      <c r="U3683" s="649" t="s">
        <v>4299</v>
      </c>
      <c r="V3683" s="563">
        <f>V3653</f>
        <v>325</v>
      </c>
      <c r="W3683" s="1047" t="s">
        <v>928</v>
      </c>
      <c r="X3683" s="563">
        <f>V3683*S3683</f>
        <v>9444.5</v>
      </c>
    </row>
    <row r="3684" spans="6:25" ht="39" customHeight="1">
      <c r="F3684" s="8"/>
      <c r="G3684"/>
      <c r="H3684" s="1"/>
      <c r="I3684" s="8"/>
      <c r="J3684"/>
      <c r="K3684" s="8"/>
      <c r="S3684" s="614">
        <v>9.24</v>
      </c>
      <c r="T3684" s="566" t="s">
        <v>841</v>
      </c>
      <c r="U3684" s="567" t="s">
        <v>4217</v>
      </c>
      <c r="V3684" s="563">
        <f t="shared" ref="V3684:V3694" si="366">V3654</f>
        <v>38.25</v>
      </c>
      <c r="W3684" s="1047" t="s">
        <v>841</v>
      </c>
      <c r="X3684" s="563">
        <f t="shared" ref="X3684:X3694" si="367">V3684*S3684</f>
        <v>353.43</v>
      </c>
    </row>
    <row r="3685" spans="6:25" ht="24" customHeight="1">
      <c r="F3685" s="8">
        <f>F3664</f>
        <v>30</v>
      </c>
      <c r="G3685"/>
      <c r="H3685" s="1" t="str">
        <f>H3664</f>
        <v>CONVEYING,LOWERING  ANDLAYING</v>
      </c>
      <c r="I3685" s="8">
        <v>27</v>
      </c>
      <c r="J3685" s="1" t="s">
        <v>1804</v>
      </c>
      <c r="K3685" s="8">
        <f>(F3685*I3685)</f>
        <v>810</v>
      </c>
      <c r="S3685" s="565">
        <v>1.49</v>
      </c>
      <c r="T3685" s="566" t="s">
        <v>236</v>
      </c>
      <c r="U3685" s="567" t="s">
        <v>4215</v>
      </c>
      <c r="V3685" s="563">
        <f t="shared" si="366"/>
        <v>362.5</v>
      </c>
      <c r="W3685" s="1047" t="s">
        <v>236</v>
      </c>
      <c r="X3685" s="563">
        <f t="shared" si="367"/>
        <v>540.13</v>
      </c>
    </row>
    <row r="3686" spans="6:25" ht="24" customHeight="1">
      <c r="F3686" s="8"/>
      <c r="G3686"/>
      <c r="H3686" s="1" t="str">
        <f>H3665</f>
        <v>TO PROPER GRADEAND</v>
      </c>
      <c r="I3686" s="8"/>
      <c r="J3686"/>
      <c r="S3686" s="565">
        <v>0.75</v>
      </c>
      <c r="T3686" s="566" t="s">
        <v>236</v>
      </c>
      <c r="U3686" s="567" t="s">
        <v>4216</v>
      </c>
      <c r="V3686" s="563">
        <f t="shared" si="366"/>
        <v>695</v>
      </c>
      <c r="W3686" s="1047" t="s">
        <v>784</v>
      </c>
      <c r="X3686" s="563">
        <f t="shared" si="367"/>
        <v>521.25</v>
      </c>
    </row>
    <row r="3687" spans="6:25" ht="24" customHeight="1">
      <c r="F3687" s="8"/>
      <c r="G3687"/>
      <c r="H3687" s="1" t="str">
        <f>H3666</f>
        <v>ALIGNMENT,JOINTING</v>
      </c>
      <c r="I3687" s="8"/>
      <c r="J3687"/>
      <c r="S3687" s="652">
        <v>2</v>
      </c>
      <c r="T3687" s="566" t="s">
        <v>225</v>
      </c>
      <c r="U3687" s="567" t="s">
        <v>4300</v>
      </c>
      <c r="V3687" s="563">
        <f t="shared" si="366"/>
        <v>11.9</v>
      </c>
      <c r="W3687" s="1047" t="s">
        <v>225</v>
      </c>
      <c r="X3687" s="563">
        <f t="shared" si="367"/>
        <v>23.8</v>
      </c>
    </row>
    <row r="3688" spans="6:25" ht="24" customHeight="1">
      <c r="F3688" s="8"/>
      <c r="G3688" s="1"/>
      <c r="H3688" s="1" t="str">
        <f>H3667</f>
        <v>ETC BUT EXCLUDING  COST OF</v>
      </c>
      <c r="I3688" s="8"/>
      <c r="J3688" s="1"/>
      <c r="K3688" s="8"/>
      <c r="S3688" s="565">
        <v>7.08</v>
      </c>
      <c r="T3688" s="566" t="s">
        <v>1422</v>
      </c>
      <c r="U3688" s="567" t="s">
        <v>4286</v>
      </c>
      <c r="V3688" s="563">
        <f t="shared" si="366"/>
        <v>7.95</v>
      </c>
      <c r="W3688" s="1047" t="s">
        <v>784</v>
      </c>
      <c r="X3688" s="563">
        <f t="shared" si="367"/>
        <v>56.29</v>
      </c>
    </row>
    <row r="3689" spans="6:25" ht="24" customHeight="1">
      <c r="F3689" s="8"/>
      <c r="G3689" s="1"/>
      <c r="H3689" s="1" t="s">
        <v>6276</v>
      </c>
      <c r="I3689" s="8"/>
      <c r="J3689" s="1"/>
      <c r="K3689" s="8"/>
      <c r="S3689" s="565">
        <v>2.1</v>
      </c>
      <c r="T3689" s="566" t="s">
        <v>2321</v>
      </c>
      <c r="U3689" s="567" t="s">
        <v>4011</v>
      </c>
      <c r="V3689" s="563">
        <f t="shared" si="366"/>
        <v>1896</v>
      </c>
      <c r="W3689" s="1047" t="s">
        <v>2321</v>
      </c>
      <c r="X3689" s="563">
        <f t="shared" si="367"/>
        <v>3981.6</v>
      </c>
    </row>
    <row r="3690" spans="6:25" ht="24" customHeight="1">
      <c r="F3690" s="8"/>
      <c r="G3690" s="1"/>
      <c r="H3690" s="1"/>
      <c r="I3690" s="8"/>
      <c r="J3690" s="1"/>
      <c r="K3690" s="8"/>
      <c r="S3690" s="646">
        <v>1</v>
      </c>
      <c r="T3690" s="650" t="s">
        <v>1906</v>
      </c>
      <c r="U3690" s="36" t="s">
        <v>4287</v>
      </c>
      <c r="V3690" s="563">
        <f t="shared" si="366"/>
        <v>49.55</v>
      </c>
      <c r="W3690" s="1051" t="s">
        <v>1422</v>
      </c>
      <c r="X3690" s="563">
        <f t="shared" si="367"/>
        <v>49.55</v>
      </c>
    </row>
    <row r="3691" spans="6:25" ht="24" customHeight="1">
      <c r="F3691" s="8">
        <f>F3670</f>
        <v>5</v>
      </c>
      <c r="G3691" s="1" t="s">
        <v>454</v>
      </c>
      <c r="H3691" s="1" t="str">
        <f>H3670</f>
        <v>CUTTING CHARGES ( P-32/141)</v>
      </c>
      <c r="I3691" s="418">
        <f>I3670</f>
        <v>44.9</v>
      </c>
      <c r="J3691" s="1" t="s">
        <v>784</v>
      </c>
      <c r="K3691" s="8">
        <f>(F3691*I3691)</f>
        <v>224.5</v>
      </c>
      <c r="S3691" s="646">
        <v>1</v>
      </c>
      <c r="T3691" s="650" t="s">
        <v>1906</v>
      </c>
      <c r="U3691" s="36" t="s">
        <v>4301</v>
      </c>
      <c r="V3691" s="563">
        <f t="shared" si="366"/>
        <v>1008</v>
      </c>
      <c r="W3691" s="1051" t="s">
        <v>1422</v>
      </c>
      <c r="X3691" s="563">
        <f t="shared" si="367"/>
        <v>1008</v>
      </c>
    </row>
    <row r="3692" spans="6:25" ht="24" customHeight="1">
      <c r="F3692" s="8">
        <f>F3671</f>
        <v>1</v>
      </c>
      <c r="G3692"/>
      <c r="H3692" s="1" t="str">
        <f>H3671</f>
        <v>COST OF JOINTING  MATERIALS</v>
      </c>
      <c r="I3692" s="8">
        <f>I3671</f>
        <v>12.1</v>
      </c>
      <c r="J3692" s="1" t="s">
        <v>454</v>
      </c>
      <c r="K3692" s="8">
        <f>(F3692*I3692)</f>
        <v>12.1</v>
      </c>
      <c r="S3692" s="615">
        <v>6</v>
      </c>
      <c r="T3692" s="616" t="s">
        <v>1906</v>
      </c>
      <c r="U3692" s="615" t="s">
        <v>4295</v>
      </c>
      <c r="V3692" s="563">
        <f t="shared" si="366"/>
        <v>2.21</v>
      </c>
      <c r="W3692" s="1049" t="s">
        <v>1418</v>
      </c>
      <c r="X3692" s="563">
        <f t="shared" si="367"/>
        <v>13.26</v>
      </c>
    </row>
    <row r="3693" spans="6:25" ht="24" customHeight="1">
      <c r="G3693"/>
      <c r="H3693" s="1" t="str">
        <f>H3672</f>
        <v>SUNDRIES</v>
      </c>
      <c r="J3693" s="1" t="s">
        <v>454</v>
      </c>
      <c r="K3693" s="8">
        <v>24.3</v>
      </c>
      <c r="S3693" s="615">
        <v>2</v>
      </c>
      <c r="T3693" s="616" t="s">
        <v>1906</v>
      </c>
      <c r="U3693" s="615" t="s">
        <v>4302</v>
      </c>
      <c r="V3693" s="563">
        <f t="shared" si="366"/>
        <v>130.5</v>
      </c>
      <c r="W3693" s="1051" t="s">
        <v>1422</v>
      </c>
      <c r="X3693" s="563">
        <f t="shared" si="367"/>
        <v>261</v>
      </c>
    </row>
    <row r="3694" spans="6:25" ht="24" customHeight="1">
      <c r="G3694"/>
      <c r="J3694"/>
      <c r="K3694" s="8"/>
      <c r="S3694" s="615">
        <v>2</v>
      </c>
      <c r="T3694" s="616" t="s">
        <v>1906</v>
      </c>
      <c r="U3694" s="615" t="s">
        <v>4291</v>
      </c>
      <c r="V3694" s="563">
        <f t="shared" si="366"/>
        <v>64.8</v>
      </c>
      <c r="W3694" s="1051" t="s">
        <v>1422</v>
      </c>
      <c r="X3694" s="563">
        <f t="shared" si="367"/>
        <v>129.6</v>
      </c>
    </row>
    <row r="3695" spans="6:25" ht="24" customHeight="1">
      <c r="G3695"/>
      <c r="H3695" s="1" t="s">
        <v>1571</v>
      </c>
      <c r="J3695"/>
      <c r="K3695" s="8">
        <f>SUM(K3681:K3694)</f>
        <v>23898.34</v>
      </c>
      <c r="S3695" s="578"/>
      <c r="T3695" s="578"/>
      <c r="U3695" s="1" t="s">
        <v>4303</v>
      </c>
      <c r="W3695" s="1047"/>
      <c r="X3695" s="563">
        <f>SUM(X3683:X3694)</f>
        <v>16382.41</v>
      </c>
      <c r="Y3695" s="561"/>
    </row>
    <row r="3696" spans="6:25" ht="24" customHeight="1">
      <c r="G3696"/>
      <c r="J3696"/>
      <c r="K3696" s="5" t="s">
        <v>1614</v>
      </c>
      <c r="S3696" s="611"/>
      <c r="T3696" s="611"/>
      <c r="U3696" s="1" t="s">
        <v>561</v>
      </c>
      <c r="W3696" s="560"/>
      <c r="X3696" s="570">
        <f>X3695/2.1</f>
        <v>7801.15</v>
      </c>
      <c r="Y3696" s="571"/>
    </row>
    <row r="3697" spans="6:26" ht="24" customHeight="1">
      <c r="G3697"/>
      <c r="H3697" s="1" t="s">
        <v>1572</v>
      </c>
      <c r="J3697"/>
      <c r="K3697" s="38">
        <f>(K3695/30)</f>
        <v>796.61</v>
      </c>
      <c r="S3697" s="611"/>
      <c r="T3697" s="611"/>
      <c r="U3697" s="611"/>
      <c r="V3697" s="611"/>
      <c r="W3697" s="1050"/>
      <c r="X3697" s="611"/>
    </row>
    <row r="3698" spans="6:26" ht="24" customHeight="1">
      <c r="G3698"/>
      <c r="J3698"/>
      <c r="S3698"/>
      <c r="U3698" s="36" t="s">
        <v>4404</v>
      </c>
      <c r="W3698" s="4"/>
    </row>
    <row r="3699" spans="6:26" ht="24" customHeight="1">
      <c r="S3699" s="613"/>
      <c r="T3699" s="613"/>
      <c r="U3699" s="689" t="s">
        <v>4403</v>
      </c>
      <c r="V3699" s="689"/>
      <c r="W3699" s="1052"/>
      <c r="X3699" s="689"/>
      <c r="Y3699" s="689"/>
      <c r="Z3699" s="689"/>
    </row>
    <row r="3700" spans="6:26" ht="240.75" customHeight="1">
      <c r="S3700" s="613"/>
      <c r="T3700" s="613"/>
      <c r="U3700" s="689"/>
      <c r="V3700" s="689"/>
      <c r="W3700" s="1052"/>
      <c r="X3700" s="689"/>
      <c r="Y3700" s="689"/>
      <c r="Z3700" s="689"/>
    </row>
    <row r="3701" spans="6:26" ht="25.5" customHeight="1">
      <c r="F3701" s="611"/>
      <c r="G3701" s="611"/>
      <c r="H3701" s="611"/>
      <c r="I3701" s="611"/>
      <c r="J3701" s="611"/>
      <c r="K3701" s="611"/>
      <c r="L3701" s="611"/>
      <c r="M3701" s="611"/>
      <c r="N3701" s="611"/>
      <c r="S3701" s="565">
        <v>17.440000000000001</v>
      </c>
      <c r="T3701" s="566" t="s">
        <v>928</v>
      </c>
      <c r="U3701" s="649" t="s">
        <v>4521</v>
      </c>
      <c r="V3701" s="563">
        <f>V3683</f>
        <v>325</v>
      </c>
      <c r="W3701" s="1047" t="s">
        <v>928</v>
      </c>
      <c r="X3701" s="563">
        <f>V3701*S3701</f>
        <v>5668</v>
      </c>
      <c r="Y3701" s="561"/>
    </row>
    <row r="3702" spans="6:26" ht="24" customHeight="1">
      <c r="F3702" s="611"/>
      <c r="G3702" s="611"/>
      <c r="H3702" s="619" t="s">
        <v>4220</v>
      </c>
      <c r="I3702" s="619"/>
      <c r="J3702" s="619"/>
      <c r="K3702" s="619"/>
      <c r="L3702" s="611"/>
      <c r="M3702" s="611"/>
      <c r="N3702" s="611"/>
      <c r="S3702" s="614">
        <v>13.56</v>
      </c>
      <c r="T3702" s="566" t="s">
        <v>841</v>
      </c>
      <c r="U3702" s="567" t="s">
        <v>5656</v>
      </c>
      <c r="V3702" s="877">
        <v>38.25</v>
      </c>
      <c r="W3702" s="1047" t="s">
        <v>841</v>
      </c>
      <c r="X3702" s="563">
        <v>501.66</v>
      </c>
      <c r="Y3702" s="561"/>
    </row>
    <row r="3703" spans="6:26" ht="24" customHeight="1">
      <c r="F3703" s="611">
        <v>11</v>
      </c>
      <c r="G3703" s="620" t="s">
        <v>2321</v>
      </c>
      <c r="H3703" s="611" t="s">
        <v>5763</v>
      </c>
      <c r="I3703" s="718">
        <v>434</v>
      </c>
      <c r="J3703" s="620" t="s">
        <v>2321</v>
      </c>
      <c r="K3703" s="94">
        <f>I3703*F3703</f>
        <v>4774</v>
      </c>
      <c r="L3703" s="611"/>
      <c r="M3703" s="611"/>
      <c r="N3703" s="611"/>
      <c r="S3703" s="565">
        <v>2.62</v>
      </c>
      <c r="T3703" s="566" t="s">
        <v>236</v>
      </c>
      <c r="U3703" s="567" t="s">
        <v>5657</v>
      </c>
      <c r="V3703" s="877">
        <v>306.89999999999998</v>
      </c>
      <c r="W3703" s="1047" t="s">
        <v>236</v>
      </c>
      <c r="X3703" s="563">
        <f>V3703*S3703</f>
        <v>804.08</v>
      </c>
      <c r="Y3703" s="561"/>
    </row>
    <row r="3704" spans="6:26" ht="24" customHeight="1">
      <c r="F3704" s="611">
        <v>2.2000000000000002</v>
      </c>
      <c r="G3704" s="611" t="s">
        <v>1422</v>
      </c>
      <c r="H3704" s="611" t="s">
        <v>4236</v>
      </c>
      <c r="I3704" s="578">
        <f>AE17</f>
        <v>836</v>
      </c>
      <c r="J3704" s="611" t="s">
        <v>1422</v>
      </c>
      <c r="K3704" s="94">
        <f>I3704*F3704</f>
        <v>1839.2</v>
      </c>
      <c r="L3704" s="611"/>
      <c r="M3704" s="611"/>
      <c r="N3704" s="611"/>
      <c r="S3704" s="565">
        <v>8</v>
      </c>
      <c r="T3704" s="566" t="s">
        <v>1456</v>
      </c>
      <c r="U3704" s="567" t="s">
        <v>5658</v>
      </c>
      <c r="V3704" s="877">
        <v>14.6</v>
      </c>
      <c r="W3704" s="1047" t="s">
        <v>1456</v>
      </c>
      <c r="X3704" s="563">
        <f>V3704*S3704</f>
        <v>116.8</v>
      </c>
      <c r="Y3704" s="561"/>
    </row>
    <row r="3705" spans="6:26" ht="24" customHeight="1">
      <c r="F3705" s="611">
        <v>1.1000000000000001</v>
      </c>
      <c r="G3705" s="611" t="s">
        <v>1422</v>
      </c>
      <c r="H3705" s="611" t="s">
        <v>4221</v>
      </c>
      <c r="I3705" s="578">
        <f>AE19</f>
        <v>926</v>
      </c>
      <c r="J3705" s="611" t="s">
        <v>1422</v>
      </c>
      <c r="K3705" s="94">
        <f>I3705*F3705</f>
        <v>1018.6</v>
      </c>
      <c r="L3705" s="611"/>
      <c r="M3705" s="611"/>
      <c r="N3705" s="611"/>
      <c r="S3705" s="565">
        <v>3</v>
      </c>
      <c r="T3705" s="566" t="s">
        <v>1456</v>
      </c>
      <c r="U3705" s="567" t="s">
        <v>5659</v>
      </c>
      <c r="V3705" s="877">
        <v>71.099999999999994</v>
      </c>
      <c r="W3705" s="1047" t="s">
        <v>225</v>
      </c>
      <c r="X3705" s="563">
        <f>V3705*S3705</f>
        <v>213.3</v>
      </c>
      <c r="Y3705" s="561"/>
    </row>
    <row r="3706" spans="6:26" ht="24" customHeight="1">
      <c r="F3706" s="611">
        <v>3.2</v>
      </c>
      <c r="G3706" s="611" t="s">
        <v>1422</v>
      </c>
      <c r="H3706" s="622" t="s">
        <v>4222</v>
      </c>
      <c r="I3706" s="578">
        <f>AE11</f>
        <v>618</v>
      </c>
      <c r="J3706" s="611" t="s">
        <v>1422</v>
      </c>
      <c r="K3706" s="94">
        <f>I3706*F3706</f>
        <v>1977.6</v>
      </c>
      <c r="L3706" s="611"/>
      <c r="M3706" s="611"/>
      <c r="N3706" s="611"/>
      <c r="S3706" s="565">
        <v>4</v>
      </c>
      <c r="T3706" s="566" t="s">
        <v>1456</v>
      </c>
      <c r="U3706" s="567" t="s">
        <v>5660</v>
      </c>
      <c r="V3706" s="877">
        <v>35.299999999999997</v>
      </c>
      <c r="W3706" s="1047" t="s">
        <v>784</v>
      </c>
      <c r="X3706" s="563">
        <f>V3706*S3706</f>
        <v>141.19999999999999</v>
      </c>
      <c r="Y3706" s="561"/>
    </row>
    <row r="3707" spans="6:26" ht="24" customHeight="1">
      <c r="F3707" s="611"/>
      <c r="G3707" s="611" t="s">
        <v>4223</v>
      </c>
      <c r="H3707" s="611" t="s">
        <v>4224</v>
      </c>
      <c r="I3707" s="611" t="s">
        <v>4223</v>
      </c>
      <c r="J3707" s="611"/>
      <c r="K3707" s="611">
        <v>107.11</v>
      </c>
      <c r="L3707" s="611"/>
      <c r="M3707" s="611"/>
      <c r="N3707" s="611"/>
      <c r="S3707" s="565">
        <v>2.4300000000000002</v>
      </c>
      <c r="T3707" s="566" t="s">
        <v>2321</v>
      </c>
      <c r="U3707" s="567" t="s">
        <v>4011</v>
      </c>
      <c r="V3707" s="561">
        <f>X3675</f>
        <v>1896</v>
      </c>
      <c r="W3707" s="1047" t="s">
        <v>2321</v>
      </c>
      <c r="X3707" s="563">
        <f>V3707*S3707</f>
        <v>4607.28</v>
      </c>
      <c r="Y3707" s="561"/>
    </row>
    <row r="3708" spans="6:26" ht="24" customHeight="1">
      <c r="F3708" s="611"/>
      <c r="G3708" s="611"/>
      <c r="H3708" s="611" t="s">
        <v>4225</v>
      </c>
      <c r="I3708" s="611"/>
      <c r="J3708" s="611"/>
      <c r="K3708" s="94">
        <f>SUM(K3703:K3707)</f>
        <v>9716.51</v>
      </c>
      <c r="L3708" s="611"/>
      <c r="M3708" s="611"/>
      <c r="N3708" s="611"/>
      <c r="S3708" s="36"/>
      <c r="T3708" s="72" t="s">
        <v>668</v>
      </c>
      <c r="U3708" s="36" t="s">
        <v>4398</v>
      </c>
      <c r="V3708" s="36"/>
      <c r="W3708" s="39" t="s">
        <v>668</v>
      </c>
      <c r="X3708" s="36">
        <v>130</v>
      </c>
      <c r="Y3708" s="561"/>
    </row>
    <row r="3709" spans="6:26" ht="24" customHeight="1">
      <c r="F3709" s="611"/>
      <c r="G3709" s="611"/>
      <c r="H3709" s="611" t="s">
        <v>4226</v>
      </c>
      <c r="I3709" s="611"/>
      <c r="J3709" s="611"/>
      <c r="K3709" s="623">
        <f>K3708/10</f>
        <v>971.65</v>
      </c>
      <c r="L3709" s="611"/>
      <c r="M3709" s="611"/>
      <c r="N3709" s="611">
        <f>L3709</f>
        <v>0</v>
      </c>
      <c r="S3709" s="36"/>
      <c r="T3709" s="72"/>
      <c r="U3709" s="36"/>
      <c r="V3709" s="36"/>
      <c r="W3709" s="39"/>
      <c r="X3709" s="36">
        <f>SUM(X3701:X3708)</f>
        <v>12182.32</v>
      </c>
      <c r="Y3709" s="561"/>
    </row>
    <row r="3710" spans="6:26" ht="24" customHeight="1">
      <c r="F3710" s="611"/>
      <c r="G3710" s="611"/>
      <c r="H3710" s="611"/>
      <c r="I3710" s="611"/>
      <c r="J3710" s="611"/>
      <c r="K3710" s="611"/>
      <c r="L3710" s="611"/>
      <c r="M3710" s="611"/>
      <c r="N3710" s="611"/>
      <c r="W3710" s="4"/>
      <c r="X3710" s="36">
        <f>X3709/S3707</f>
        <v>5013.3</v>
      </c>
      <c r="Y3710" s="561" t="s">
        <v>2321</v>
      </c>
    </row>
    <row r="3711" spans="6:26" ht="69" customHeight="1">
      <c r="F3711" s="1613" t="s">
        <v>4237</v>
      </c>
      <c r="G3711" s="1613"/>
      <c r="H3711" s="1613"/>
      <c r="I3711" s="1613"/>
      <c r="J3711" s="1613"/>
      <c r="K3711" s="1613"/>
      <c r="L3711" s="1053"/>
      <c r="M3711" s="1053"/>
      <c r="N3711" s="611"/>
      <c r="O3711" s="1615" t="s">
        <v>4943</v>
      </c>
      <c r="P3711" s="1615"/>
      <c r="W3711" s="4" t="s">
        <v>4407</v>
      </c>
      <c r="X3711">
        <v>3584</v>
      </c>
      <c r="Y3711" s="561"/>
    </row>
    <row r="3712" spans="6:26" ht="52.5" customHeight="1">
      <c r="F3712" s="624"/>
      <c r="G3712" s="624"/>
      <c r="H3712" s="625" t="s">
        <v>4227</v>
      </c>
      <c r="I3712" s="625"/>
      <c r="J3712" s="625"/>
      <c r="K3712" s="625"/>
      <c r="L3712" s="624"/>
      <c r="M3712" s="628">
        <v>12.72</v>
      </c>
      <c r="N3712" s="624" t="s">
        <v>1675</v>
      </c>
      <c r="O3712" t="s">
        <v>4947</v>
      </c>
      <c r="P3712">
        <f>V3715</f>
        <v>325</v>
      </c>
      <c r="Q3712" s="624" t="s">
        <v>1675</v>
      </c>
      <c r="R3712" s="802">
        <f>P3712*M3712</f>
        <v>4134</v>
      </c>
      <c r="S3712"/>
      <c r="U3712" s="36" t="s">
        <v>4405</v>
      </c>
      <c r="W3712" s="4"/>
      <c r="Y3712" s="561"/>
    </row>
    <row r="3713" spans="6:25" ht="36.75" customHeight="1">
      <c r="F3713" s="626">
        <v>36</v>
      </c>
      <c r="G3713" s="624" t="s">
        <v>841</v>
      </c>
      <c r="H3713" s="627" t="s">
        <v>6209</v>
      </c>
      <c r="I3713" s="717">
        <v>34.6</v>
      </c>
      <c r="J3713" s="628" t="str">
        <f>G3713</f>
        <v>Rmt</v>
      </c>
      <c r="K3713" s="626">
        <f>I3713*F3713</f>
        <v>1245.5999999999999</v>
      </c>
      <c r="L3713" s="624"/>
      <c r="M3713" s="797">
        <v>9.4</v>
      </c>
      <c r="N3713" s="798" t="s">
        <v>2321</v>
      </c>
      <c r="O3713" s="799" t="s">
        <v>4945</v>
      </c>
      <c r="P3713" s="878">
        <v>807</v>
      </c>
      <c r="Q3713" s="798" t="s">
        <v>2321</v>
      </c>
      <c r="R3713" s="802">
        <f t="shared" ref="R3713:R3718" si="368">P3713*M3713</f>
        <v>7585.8</v>
      </c>
      <c r="S3713" s="613"/>
      <c r="T3713" s="613"/>
      <c r="U3713" s="689" t="s">
        <v>4406</v>
      </c>
      <c r="V3713" s="689"/>
      <c r="W3713" s="1052"/>
      <c r="X3713" s="689"/>
      <c r="Y3713" s="561"/>
    </row>
    <row r="3714" spans="6:25" ht="81" customHeight="1">
      <c r="F3714" s="626">
        <v>9</v>
      </c>
      <c r="G3714" s="628" t="s">
        <v>2321</v>
      </c>
      <c r="H3714" s="629" t="s">
        <v>4228</v>
      </c>
      <c r="I3714" s="879">
        <v>350</v>
      </c>
      <c r="J3714" s="628" t="str">
        <f>G3714</f>
        <v>Sqm</v>
      </c>
      <c r="K3714" s="626">
        <f>I3714*F3714</f>
        <v>3150</v>
      </c>
      <c r="L3714" s="624"/>
      <c r="M3714" s="626">
        <v>9.4</v>
      </c>
      <c r="N3714" s="628" t="s">
        <v>2321</v>
      </c>
      <c r="O3714" s="629" t="s">
        <v>5661</v>
      </c>
      <c r="P3714" s="717">
        <v>412</v>
      </c>
      <c r="Q3714" s="628" t="s">
        <v>2321</v>
      </c>
      <c r="R3714" s="802">
        <f t="shared" si="368"/>
        <v>3872.8</v>
      </c>
      <c r="S3714" s="613"/>
      <c r="T3714" s="613"/>
      <c r="U3714" s="689"/>
      <c r="V3714" s="689"/>
      <c r="W3714" s="1052"/>
      <c r="X3714" s="689"/>
      <c r="Y3714" s="561"/>
    </row>
    <row r="3715" spans="6:25" ht="36.75" customHeight="1">
      <c r="F3715" s="626">
        <v>9</v>
      </c>
      <c r="G3715" s="628" t="s">
        <v>2321</v>
      </c>
      <c r="H3715" s="629" t="s">
        <v>4229</v>
      </c>
      <c r="I3715" s="879">
        <v>860.8</v>
      </c>
      <c r="J3715" s="628" t="str">
        <f>G3715</f>
        <v>Sqm</v>
      </c>
      <c r="K3715" s="626">
        <f>I3715*F3715</f>
        <v>7747.2</v>
      </c>
      <c r="L3715" s="624"/>
      <c r="M3715" s="626">
        <v>40</v>
      </c>
      <c r="N3715" s="628" t="s">
        <v>262</v>
      </c>
      <c r="O3715" s="629" t="s">
        <v>4944</v>
      </c>
      <c r="P3715" s="879">
        <v>10</v>
      </c>
      <c r="Q3715" s="628" t="s">
        <v>262</v>
      </c>
      <c r="R3715" s="802">
        <f t="shared" si="368"/>
        <v>400</v>
      </c>
      <c r="S3715" s="565">
        <v>14.43</v>
      </c>
      <c r="T3715" s="566" t="s">
        <v>928</v>
      </c>
      <c r="U3715" s="649" t="s">
        <v>4299</v>
      </c>
      <c r="V3715" s="563">
        <f>V3701</f>
        <v>325</v>
      </c>
      <c r="W3715" s="1047" t="s">
        <v>928</v>
      </c>
      <c r="X3715" s="563">
        <f>V3715*S3715</f>
        <v>4689.75</v>
      </c>
      <c r="Y3715" s="561"/>
    </row>
    <row r="3716" spans="6:25" ht="36.75" customHeight="1">
      <c r="F3716" s="626">
        <v>9</v>
      </c>
      <c r="G3716" s="628" t="s">
        <v>2321</v>
      </c>
      <c r="H3716" s="627" t="s">
        <v>5662</v>
      </c>
      <c r="I3716" s="717">
        <v>648</v>
      </c>
      <c r="J3716" s="628" t="str">
        <f>G3716</f>
        <v>Sqm</v>
      </c>
      <c r="K3716" s="626">
        <f>I3716*F3716</f>
        <v>5832</v>
      </c>
      <c r="L3716" s="624"/>
      <c r="M3716" s="626">
        <v>2.25</v>
      </c>
      <c r="N3716" s="628" t="s">
        <v>1675</v>
      </c>
      <c r="O3716" s="627" t="s">
        <v>5663</v>
      </c>
      <c r="P3716" s="717">
        <v>199.75</v>
      </c>
      <c r="Q3716" s="628" t="s">
        <v>1675</v>
      </c>
      <c r="R3716" s="802">
        <f t="shared" si="368"/>
        <v>449.44</v>
      </c>
      <c r="S3716" s="614">
        <v>10.433999999999999</v>
      </c>
      <c r="T3716" s="566" t="s">
        <v>841</v>
      </c>
      <c r="U3716" s="567" t="s">
        <v>4217</v>
      </c>
      <c r="V3716" s="563">
        <f t="shared" ref="V3716:V3721" si="369">V3702</f>
        <v>38.25</v>
      </c>
      <c r="W3716" s="1047" t="s">
        <v>841</v>
      </c>
      <c r="X3716" s="563">
        <v>501.66</v>
      </c>
      <c r="Y3716" s="561"/>
    </row>
    <row r="3717" spans="6:25" ht="36.75" customHeight="1">
      <c r="F3717" s="626">
        <v>9</v>
      </c>
      <c r="G3717" s="628" t="s">
        <v>2321</v>
      </c>
      <c r="H3717" s="624" t="s">
        <v>4230</v>
      </c>
      <c r="I3717" s="626">
        <f>K3725</f>
        <v>1707.5</v>
      </c>
      <c r="J3717" s="628" t="str">
        <f>G3717</f>
        <v>Sqm</v>
      </c>
      <c r="K3717" s="626">
        <f>I3717*F3717</f>
        <v>15367.5</v>
      </c>
      <c r="L3717" s="624"/>
      <c r="M3717" s="796">
        <v>9.4</v>
      </c>
      <c r="N3717" s="628" t="s">
        <v>2321</v>
      </c>
      <c r="O3717" s="624" t="s">
        <v>4230</v>
      </c>
      <c r="P3717" s="626">
        <f>R3725</f>
        <v>2613.5</v>
      </c>
      <c r="Q3717" s="628" t="s">
        <v>2321</v>
      </c>
      <c r="R3717" s="802">
        <f t="shared" si="368"/>
        <v>24566.9</v>
      </c>
      <c r="S3717" s="565">
        <v>2.16</v>
      </c>
      <c r="T3717" s="566" t="s">
        <v>236</v>
      </c>
      <c r="U3717" s="567" t="s">
        <v>4399</v>
      </c>
      <c r="V3717" s="563">
        <f t="shared" si="369"/>
        <v>306.89999999999998</v>
      </c>
      <c r="W3717" s="1047" t="s">
        <v>236</v>
      </c>
      <c r="X3717" s="563">
        <f>V3717*S3717</f>
        <v>662.9</v>
      </c>
      <c r="Y3717" s="561"/>
    </row>
    <row r="3718" spans="6:25" ht="36.75" customHeight="1">
      <c r="F3718" s="624"/>
      <c r="G3718" s="624"/>
      <c r="H3718" s="624"/>
      <c r="I3718" s="624"/>
      <c r="J3718" s="624"/>
      <c r="K3718" s="626">
        <f>SUM(K3713:K3717)</f>
        <v>33342.300000000003</v>
      </c>
      <c r="L3718" s="624"/>
      <c r="M3718" s="796">
        <v>0.25</v>
      </c>
      <c r="N3718" s="800" t="s">
        <v>1675</v>
      </c>
      <c r="O3718" s="624" t="s">
        <v>5664</v>
      </c>
      <c r="P3718" s="880">
        <v>64</v>
      </c>
      <c r="Q3718" s="800" t="s">
        <v>1675</v>
      </c>
      <c r="R3718" s="802">
        <f t="shared" si="368"/>
        <v>16</v>
      </c>
      <c r="S3718" s="565">
        <v>6</v>
      </c>
      <c r="T3718" s="566" t="s">
        <v>1456</v>
      </c>
      <c r="U3718" s="567" t="s">
        <v>4401</v>
      </c>
      <c r="V3718" s="563">
        <f t="shared" si="369"/>
        <v>14.6</v>
      </c>
      <c r="W3718" s="1047" t="s">
        <v>1456</v>
      </c>
      <c r="X3718" s="563">
        <f>V3718*S3718</f>
        <v>87.6</v>
      </c>
      <c r="Y3718" s="571"/>
    </row>
    <row r="3719" spans="6:25" ht="36.75" customHeight="1">
      <c r="F3719" s="624"/>
      <c r="G3719" s="624"/>
      <c r="H3719" s="624" t="s">
        <v>4231</v>
      </c>
      <c r="I3719" s="624"/>
      <c r="J3719" s="628"/>
      <c r="K3719" s="626">
        <f>K3718/9</f>
        <v>3704.7</v>
      </c>
      <c r="L3719" s="624"/>
      <c r="M3719" s="624"/>
      <c r="N3719" s="624"/>
      <c r="O3719" s="624" t="s">
        <v>4946</v>
      </c>
      <c r="P3719" s="624"/>
      <c r="Q3719" s="628"/>
      <c r="R3719" s="626">
        <f>SUM(R3712:R3718)</f>
        <v>41024.94</v>
      </c>
      <c r="S3719" s="565">
        <v>2</v>
      </c>
      <c r="T3719" s="566" t="s">
        <v>1456</v>
      </c>
      <c r="U3719" s="567" t="s">
        <v>4400</v>
      </c>
      <c r="V3719" s="563">
        <f t="shared" si="369"/>
        <v>71.099999999999994</v>
      </c>
      <c r="W3719" s="1047" t="s">
        <v>225</v>
      </c>
      <c r="X3719" s="563">
        <f>V3719*S3719</f>
        <v>142.19999999999999</v>
      </c>
      <c r="Y3719" s="561"/>
    </row>
    <row r="3720" spans="6:25" ht="36.75" customHeight="1">
      <c r="F3720" s="624"/>
      <c r="G3720" s="624"/>
      <c r="H3720" s="630" t="s">
        <v>4232</v>
      </c>
      <c r="I3720" s="625" t="s">
        <v>4233</v>
      </c>
      <c r="J3720" s="624"/>
      <c r="K3720" s="631">
        <v>3282</v>
      </c>
      <c r="L3720" s="624"/>
      <c r="M3720" s="624"/>
      <c r="N3720" s="624"/>
      <c r="O3720" s="630" t="s">
        <v>4232</v>
      </c>
      <c r="P3720" s="625" t="s">
        <v>4233</v>
      </c>
      <c r="Q3720" s="624"/>
      <c r="R3720" s="631">
        <f>R3719/M3717</f>
        <v>4364.3599999999997</v>
      </c>
      <c r="S3720" s="565">
        <v>3</v>
      </c>
      <c r="T3720" s="566" t="s">
        <v>1456</v>
      </c>
      <c r="U3720" s="567" t="s">
        <v>4402</v>
      </c>
      <c r="V3720" s="563">
        <f t="shared" si="369"/>
        <v>35.299999999999997</v>
      </c>
      <c r="W3720" s="1047" t="s">
        <v>784</v>
      </c>
      <c r="X3720" s="563">
        <f>V3720*S3720</f>
        <v>105.9</v>
      </c>
      <c r="Y3720" s="561"/>
    </row>
    <row r="3721" spans="6:25" ht="24" customHeight="1">
      <c r="F3721" s="624"/>
      <c r="G3721" s="624"/>
      <c r="H3721" s="624" t="s">
        <v>4234</v>
      </c>
      <c r="I3721" s="624"/>
      <c r="J3721" s="624"/>
      <c r="K3721" s="624"/>
      <c r="L3721" s="624"/>
      <c r="M3721" s="624"/>
      <c r="N3721" s="624"/>
      <c r="O3721" s="624" t="s">
        <v>4234</v>
      </c>
      <c r="P3721" s="624"/>
      <c r="Q3721" s="624"/>
      <c r="R3721" s="624"/>
      <c r="S3721" s="565">
        <v>1.823</v>
      </c>
      <c r="T3721" s="566" t="s">
        <v>2321</v>
      </c>
      <c r="U3721" s="567" t="s">
        <v>4011</v>
      </c>
      <c r="V3721" s="563">
        <f t="shared" si="369"/>
        <v>1896</v>
      </c>
      <c r="W3721" s="1047" t="s">
        <v>2321</v>
      </c>
      <c r="X3721" s="563">
        <f>V3721*S3721</f>
        <v>3456.41</v>
      </c>
      <c r="Y3721" s="561"/>
    </row>
    <row r="3722" spans="6:25" ht="24" customHeight="1">
      <c r="F3722" s="626">
        <v>1</v>
      </c>
      <c r="G3722" s="628" t="s">
        <v>262</v>
      </c>
      <c r="H3722" s="626" t="s">
        <v>4235</v>
      </c>
      <c r="I3722" s="626">
        <f>AE17</f>
        <v>836</v>
      </c>
      <c r="J3722" s="628" t="s">
        <v>262</v>
      </c>
      <c r="K3722" s="624">
        <f>I3722*F3722</f>
        <v>836</v>
      </c>
      <c r="L3722" s="624"/>
      <c r="M3722" s="626">
        <v>1</v>
      </c>
      <c r="N3722" s="628" t="s">
        <v>262</v>
      </c>
      <c r="O3722" s="626" t="s">
        <v>4253</v>
      </c>
      <c r="P3722" s="626">
        <f>AE19</f>
        <v>926</v>
      </c>
      <c r="Q3722" s="628" t="s">
        <v>262</v>
      </c>
      <c r="R3722" s="801">
        <f>P3722*M3722</f>
        <v>926</v>
      </c>
      <c r="S3722" s="36"/>
      <c r="T3722" s="72" t="s">
        <v>668</v>
      </c>
      <c r="U3722" s="36" t="s">
        <v>4398</v>
      </c>
      <c r="V3722" s="36"/>
      <c r="W3722" s="39" t="s">
        <v>668</v>
      </c>
      <c r="X3722" s="36">
        <v>110</v>
      </c>
      <c r="Y3722" s="561"/>
    </row>
    <row r="3723" spans="6:25" ht="24" customHeight="1">
      <c r="F3723" s="626">
        <v>1</v>
      </c>
      <c r="G3723" s="628" t="s">
        <v>262</v>
      </c>
      <c r="H3723" s="627" t="s">
        <v>1936</v>
      </c>
      <c r="I3723" s="626">
        <f>AE11</f>
        <v>618</v>
      </c>
      <c r="J3723" s="628" t="s">
        <v>262</v>
      </c>
      <c r="K3723" s="624">
        <f>I3723*F3723</f>
        <v>618</v>
      </c>
      <c r="L3723" s="624"/>
      <c r="M3723" s="626">
        <v>1.5</v>
      </c>
      <c r="N3723" s="628" t="s">
        <v>262</v>
      </c>
      <c r="O3723" s="627" t="s">
        <v>1936</v>
      </c>
      <c r="P3723" s="626">
        <f>I3723</f>
        <v>618</v>
      </c>
      <c r="Q3723" s="628" t="s">
        <v>262</v>
      </c>
      <c r="R3723" s="801">
        <f>P3723*M3723</f>
        <v>927</v>
      </c>
      <c r="S3723" s="36"/>
      <c r="T3723" s="72"/>
      <c r="U3723" s="36"/>
      <c r="V3723" s="36"/>
      <c r="W3723" s="39"/>
      <c r="X3723" s="36">
        <f>SUM(X3715:X3722)</f>
        <v>9756.42</v>
      </c>
      <c r="Y3723" s="561"/>
    </row>
    <row r="3724" spans="6:25" ht="24" customHeight="1">
      <c r="F3724" s="626">
        <v>0.5</v>
      </c>
      <c r="G3724" s="628" t="s">
        <v>262</v>
      </c>
      <c r="H3724" s="627" t="s">
        <v>324</v>
      </c>
      <c r="I3724" s="626">
        <f>AE12</f>
        <v>507</v>
      </c>
      <c r="J3724" s="628" t="s">
        <v>262</v>
      </c>
      <c r="K3724" s="624">
        <f>I3724*F3724</f>
        <v>253.5</v>
      </c>
      <c r="L3724" s="624"/>
      <c r="M3724" s="626">
        <v>1.5</v>
      </c>
      <c r="N3724" s="628" t="s">
        <v>262</v>
      </c>
      <c r="O3724" s="627" t="s">
        <v>324</v>
      </c>
      <c r="P3724" s="626">
        <f>I3724</f>
        <v>507</v>
      </c>
      <c r="Q3724" s="628" t="s">
        <v>262</v>
      </c>
      <c r="R3724" s="801">
        <f>P3724*M3724</f>
        <v>760.5</v>
      </c>
      <c r="W3724" s="4"/>
      <c r="X3724" s="36">
        <f>X3723/S3721</f>
        <v>5351.85</v>
      </c>
      <c r="Y3724" s="561"/>
    </row>
    <row r="3725" spans="6:25" ht="24" customHeight="1">
      <c r="F3725" s="624"/>
      <c r="G3725" s="624"/>
      <c r="H3725" s="624"/>
      <c r="I3725" s="624"/>
      <c r="J3725" s="624"/>
      <c r="K3725" s="624">
        <f>SUM(K3722:K3724)</f>
        <v>1707.5</v>
      </c>
      <c r="L3725" s="624"/>
      <c r="M3725" s="624"/>
      <c r="N3725" s="624"/>
      <c r="O3725" s="624"/>
      <c r="P3725" s="624"/>
      <c r="Q3725" s="624"/>
      <c r="R3725" s="801">
        <f>SUM(R3722:R3724)</f>
        <v>2613.5</v>
      </c>
      <c r="W3725" s="4"/>
      <c r="X3725">
        <v>3873</v>
      </c>
      <c r="Y3725" s="561"/>
    </row>
    <row r="3726" spans="6:25" ht="24" customHeight="1">
      <c r="F3726" s="624"/>
      <c r="G3726" s="624"/>
      <c r="H3726" s="624"/>
      <c r="I3726" s="624"/>
      <c r="J3726" s="624"/>
      <c r="K3726" s="624"/>
      <c r="L3726" s="624"/>
      <c r="M3726" s="624"/>
      <c r="N3726" s="624"/>
      <c r="O3726" s="624"/>
      <c r="P3726" s="624"/>
      <c r="Q3726" s="624"/>
      <c r="R3726" s="624"/>
      <c r="S3726" s="561"/>
      <c r="T3726" s="568"/>
      <c r="U3726" s="561"/>
      <c r="V3726" s="561"/>
      <c r="W3726" s="562"/>
      <c r="X3726" s="576"/>
      <c r="Y3726" s="561"/>
    </row>
    <row r="3727" spans="6:25" ht="24" customHeight="1">
      <c r="F3727" s="611"/>
      <c r="G3727" s="611"/>
      <c r="H3727" s="611"/>
      <c r="I3727" s="611"/>
      <c r="J3727" s="611"/>
      <c r="K3727" s="611"/>
      <c r="L3727" s="611"/>
      <c r="M3727" s="611"/>
      <c r="N3727" s="611"/>
      <c r="S3727"/>
      <c r="W3727" s="4"/>
    </row>
    <row r="3728" spans="6:25" ht="24" customHeight="1">
      <c r="F3728" s="578"/>
      <c r="G3728" s="578"/>
      <c r="H3728" s="6"/>
      <c r="I3728" s="578"/>
      <c r="J3728" s="578"/>
      <c r="K3728" s="611"/>
      <c r="L3728" s="611"/>
      <c r="M3728" s="611"/>
      <c r="N3728" s="611"/>
      <c r="W3728" s="4"/>
    </row>
    <row r="3729" spans="6:23" ht="24" customHeight="1">
      <c r="F3729" s="611"/>
      <c r="G3729" s="611"/>
      <c r="H3729" s="632" t="s">
        <v>4238</v>
      </c>
      <c r="I3729" s="619"/>
      <c r="J3729" s="611"/>
      <c r="K3729" s="611"/>
      <c r="L3729" s="611"/>
      <c r="M3729" s="611"/>
      <c r="N3729" s="611"/>
      <c r="W3729" s="4"/>
    </row>
    <row r="3730" spans="6:23" ht="24" customHeight="1">
      <c r="F3730" s="611"/>
      <c r="G3730" s="611"/>
      <c r="H3730" s="611"/>
      <c r="I3730" s="611"/>
      <c r="J3730" s="611"/>
      <c r="K3730" s="611"/>
      <c r="L3730" s="611"/>
      <c r="M3730" s="611"/>
      <c r="N3730" s="611"/>
      <c r="W3730" s="4"/>
    </row>
    <row r="3731" spans="6:23" ht="24" customHeight="1">
      <c r="F3731" s="621"/>
      <c r="G3731" s="620"/>
      <c r="H3731" s="633" t="s">
        <v>4239</v>
      </c>
      <c r="I3731" s="621"/>
      <c r="J3731" s="621"/>
      <c r="K3731" s="611"/>
      <c r="L3731" s="611"/>
      <c r="M3731" s="611"/>
      <c r="N3731" s="611"/>
      <c r="W3731" s="4"/>
    </row>
    <row r="3732" spans="6:23" ht="24" customHeight="1">
      <c r="F3732" s="621"/>
      <c r="G3732" s="620"/>
      <c r="H3732" s="622"/>
      <c r="I3732" s="621"/>
      <c r="J3732" s="621"/>
      <c r="K3732" s="611"/>
      <c r="L3732" s="611"/>
      <c r="M3732" s="611"/>
      <c r="N3732" s="611"/>
      <c r="W3732" s="4"/>
    </row>
    <row r="3733" spans="6:23" ht="24" customHeight="1">
      <c r="F3733" s="611"/>
      <c r="G3733" s="611"/>
      <c r="H3733" s="108" t="s">
        <v>5665</v>
      </c>
      <c r="I3733" s="621"/>
      <c r="J3733" s="611"/>
      <c r="K3733" s="611"/>
      <c r="L3733" s="611"/>
      <c r="M3733" s="611"/>
      <c r="N3733" s="611"/>
      <c r="W3733" s="4"/>
    </row>
    <row r="3734" spans="6:23" ht="24" customHeight="1">
      <c r="F3734" s="621">
        <v>5</v>
      </c>
      <c r="G3734" s="620" t="s">
        <v>1675</v>
      </c>
      <c r="H3734" s="621" t="s">
        <v>5666</v>
      </c>
      <c r="I3734" s="718">
        <v>27.45</v>
      </c>
      <c r="J3734" s="620" t="s">
        <v>1675</v>
      </c>
      <c r="K3734" s="620">
        <f>I3734*F3734</f>
        <v>137.25</v>
      </c>
      <c r="L3734" s="611"/>
      <c r="M3734" s="611"/>
      <c r="N3734" s="611"/>
      <c r="W3734" s="4"/>
    </row>
    <row r="3735" spans="6:23" ht="24" customHeight="1">
      <c r="F3735" s="621">
        <v>1</v>
      </c>
      <c r="G3735" s="620" t="s">
        <v>1418</v>
      </c>
      <c r="H3735" s="621" t="s">
        <v>4240</v>
      </c>
      <c r="I3735" s="621">
        <f>AE13</f>
        <v>756</v>
      </c>
      <c r="J3735" s="620" t="s">
        <v>1418</v>
      </c>
      <c r="K3735" s="620">
        <f>I3735*F3735</f>
        <v>756</v>
      </c>
      <c r="L3735" s="611"/>
      <c r="M3735" s="611"/>
      <c r="N3735" s="611"/>
      <c r="W3735" s="4"/>
    </row>
    <row r="3736" spans="6:23" ht="24" customHeight="1">
      <c r="F3736" s="621"/>
      <c r="G3736" s="634" t="s">
        <v>668</v>
      </c>
      <c r="H3736" s="622" t="s">
        <v>3110</v>
      </c>
      <c r="I3736" s="611"/>
      <c r="J3736" s="634" t="s">
        <v>668</v>
      </c>
      <c r="K3736" s="620">
        <f>(121.1+90.9)/12</f>
        <v>17.670000000000002</v>
      </c>
      <c r="L3736" s="611"/>
      <c r="M3736" s="611"/>
      <c r="N3736" s="611"/>
      <c r="W3736" s="4"/>
    </row>
    <row r="3737" spans="6:23" ht="24" customHeight="1">
      <c r="F3737" s="611"/>
      <c r="G3737" s="611"/>
      <c r="H3737" s="622" t="s">
        <v>1484</v>
      </c>
      <c r="I3737" s="611"/>
      <c r="J3737" s="611"/>
      <c r="K3737" s="635">
        <f>SUM(K3734:K3736)</f>
        <v>910.92</v>
      </c>
      <c r="L3737" s="611"/>
      <c r="M3737" s="611"/>
      <c r="N3737" s="611"/>
      <c r="W3737" s="4"/>
    </row>
    <row r="3738" spans="6:23" ht="24" customHeight="1">
      <c r="F3738" s="611"/>
      <c r="G3738" s="611"/>
      <c r="H3738" s="622" t="s">
        <v>3297</v>
      </c>
      <c r="I3738" s="611"/>
      <c r="J3738" s="611"/>
      <c r="K3738" s="636">
        <f>K3737/10</f>
        <v>91.09</v>
      </c>
      <c r="L3738" s="611"/>
      <c r="M3738" s="611"/>
      <c r="N3738" s="611"/>
      <c r="W3738" s="4"/>
    </row>
    <row r="3739" spans="6:23" ht="24" customHeight="1">
      <c r="W3739" s="4"/>
    </row>
    <row r="3740" spans="6:23" ht="24" customHeight="1">
      <c r="W3740" s="4"/>
    </row>
    <row r="3741" spans="6:23" ht="24" customHeight="1">
      <c r="F3741" s="611"/>
      <c r="G3741" s="611"/>
      <c r="H3741" s="611"/>
      <c r="I3741" s="611"/>
      <c r="J3741" s="611"/>
      <c r="K3741" s="611"/>
      <c r="L3741" s="611"/>
      <c r="M3741" s="611"/>
      <c r="N3741" s="611"/>
      <c r="W3741" s="4"/>
    </row>
    <row r="3742" spans="6:23" ht="24" customHeight="1">
      <c r="F3742" s="621"/>
      <c r="G3742" s="620"/>
      <c r="H3742" s="633" t="s">
        <v>4241</v>
      </c>
      <c r="I3742" s="621"/>
      <c r="J3742" s="621"/>
      <c r="K3742" s="611"/>
      <c r="L3742" s="611"/>
      <c r="M3742" s="611"/>
      <c r="N3742" s="611"/>
      <c r="W3742" s="4"/>
    </row>
    <row r="3743" spans="6:23" ht="24" customHeight="1">
      <c r="F3743" s="621" t="s">
        <v>1058</v>
      </c>
      <c r="G3743" s="620" t="s">
        <v>225</v>
      </c>
      <c r="H3743" s="622"/>
      <c r="I3743" s="621" t="s">
        <v>99</v>
      </c>
      <c r="J3743" s="620" t="s">
        <v>225</v>
      </c>
      <c r="K3743" s="620" t="s">
        <v>990</v>
      </c>
      <c r="L3743" s="611"/>
      <c r="M3743" s="611"/>
      <c r="N3743" s="611"/>
      <c r="W3743" s="4"/>
    </row>
    <row r="3744" spans="6:23" ht="24" customHeight="1">
      <c r="F3744" s="621"/>
      <c r="G3744" s="620"/>
      <c r="H3744" s="622"/>
      <c r="I3744" s="621"/>
      <c r="J3744" s="621"/>
      <c r="K3744" s="611"/>
      <c r="L3744" s="611"/>
      <c r="M3744" s="611"/>
      <c r="N3744" s="611"/>
      <c r="W3744" s="4"/>
    </row>
    <row r="3745" spans="6:23" ht="24" customHeight="1">
      <c r="F3745" s="621">
        <v>0.15</v>
      </c>
      <c r="G3745" s="620" t="s">
        <v>2189</v>
      </c>
      <c r="H3745" s="1371" t="s">
        <v>4462</v>
      </c>
      <c r="I3745" s="718">
        <f>I3639</f>
        <v>2573.4499999999998</v>
      </c>
      <c r="J3745" s="620" t="s">
        <v>2189</v>
      </c>
      <c r="K3745" s="621">
        <f t="shared" ref="K3745:K3750" si="370">I3745*F3745</f>
        <v>386.02</v>
      </c>
      <c r="L3745" s="611"/>
      <c r="M3745" s="611"/>
      <c r="N3745" s="611"/>
      <c r="W3745" s="4"/>
    </row>
    <row r="3746" spans="6:23" ht="40.5" customHeight="1">
      <c r="F3746" s="637">
        <v>7.1999999999999995E-2</v>
      </c>
      <c r="G3746" s="620" t="s">
        <v>534</v>
      </c>
      <c r="H3746" s="622" t="s">
        <v>394</v>
      </c>
      <c r="I3746" s="621">
        <f>I9</f>
        <v>6040</v>
      </c>
      <c r="J3746" s="620" t="s">
        <v>534</v>
      </c>
      <c r="K3746" s="621">
        <f t="shared" si="370"/>
        <v>434.88</v>
      </c>
      <c r="L3746" s="611"/>
      <c r="M3746" s="611"/>
      <c r="N3746" s="611"/>
      <c r="W3746" s="4"/>
    </row>
    <row r="3747" spans="6:23" ht="24" customHeight="1">
      <c r="F3747" s="621">
        <v>14.5</v>
      </c>
      <c r="G3747" s="620" t="s">
        <v>928</v>
      </c>
      <c r="H3747" s="108" t="s">
        <v>4055</v>
      </c>
      <c r="I3747" s="718">
        <f>P2433</f>
        <v>24.93</v>
      </c>
      <c r="J3747" s="620" t="s">
        <v>928</v>
      </c>
      <c r="K3747" s="621">
        <f t="shared" si="370"/>
        <v>361.49</v>
      </c>
      <c r="L3747" s="611"/>
      <c r="M3747" s="611"/>
      <c r="N3747" s="611"/>
      <c r="W3747" s="4"/>
    </row>
    <row r="3748" spans="6:23" ht="24" customHeight="1">
      <c r="F3748" s="621">
        <v>1.6</v>
      </c>
      <c r="G3748" s="620" t="s">
        <v>262</v>
      </c>
      <c r="H3748" s="621" t="s">
        <v>4242</v>
      </c>
      <c r="I3748" s="621">
        <f>AE9</f>
        <v>947</v>
      </c>
      <c r="J3748" s="620" t="s">
        <v>262</v>
      </c>
      <c r="K3748" s="621">
        <f t="shared" si="370"/>
        <v>1515.2</v>
      </c>
      <c r="L3748" s="611"/>
      <c r="M3748" s="611"/>
      <c r="N3748" s="611"/>
      <c r="W3748" s="4"/>
    </row>
    <row r="3749" spans="6:23" ht="24" customHeight="1">
      <c r="F3749" s="621">
        <v>0.5</v>
      </c>
      <c r="G3749" s="620" t="s">
        <v>262</v>
      </c>
      <c r="H3749" s="622" t="s">
        <v>1936</v>
      </c>
      <c r="I3749" s="621">
        <f>AE11</f>
        <v>618</v>
      </c>
      <c r="J3749" s="620" t="s">
        <v>262</v>
      </c>
      <c r="K3749" s="621">
        <f t="shared" si="370"/>
        <v>309</v>
      </c>
      <c r="L3749" s="611"/>
      <c r="M3749" s="611"/>
      <c r="N3749" s="611"/>
      <c r="W3749" s="4"/>
    </row>
    <row r="3750" spans="6:23" ht="24" customHeight="1">
      <c r="F3750" s="621">
        <v>1.1000000000000001</v>
      </c>
      <c r="G3750" s="620" t="s">
        <v>262</v>
      </c>
      <c r="H3750" s="622" t="s">
        <v>324</v>
      </c>
      <c r="I3750" s="621">
        <f>AE12</f>
        <v>507</v>
      </c>
      <c r="J3750" s="620" t="s">
        <v>262</v>
      </c>
      <c r="K3750" s="621">
        <f t="shared" si="370"/>
        <v>557.70000000000005</v>
      </c>
      <c r="L3750" s="611"/>
      <c r="M3750" s="611"/>
      <c r="N3750" s="611"/>
      <c r="W3750" s="4"/>
    </row>
    <row r="3751" spans="6:23" ht="24" customHeight="1">
      <c r="F3751" s="621"/>
      <c r="G3751" s="620"/>
      <c r="H3751" s="622" t="s">
        <v>3110</v>
      </c>
      <c r="I3751" s="638" t="s">
        <v>668</v>
      </c>
      <c r="J3751" s="620"/>
      <c r="K3751" s="621">
        <v>52.63</v>
      </c>
      <c r="L3751" s="611"/>
      <c r="M3751" s="611"/>
      <c r="N3751" s="611"/>
      <c r="W3751" s="4"/>
    </row>
    <row r="3752" spans="6:23" ht="24" customHeight="1">
      <c r="F3752" s="621"/>
      <c r="G3752" s="620"/>
      <c r="H3752" s="622" t="s">
        <v>1484</v>
      </c>
      <c r="I3752" s="611"/>
      <c r="J3752" s="611"/>
      <c r="K3752" s="621">
        <f>SUM(K3745:K3751)</f>
        <v>3616.92</v>
      </c>
      <c r="L3752" s="611"/>
      <c r="M3752" s="611"/>
      <c r="N3752" s="611"/>
      <c r="W3752" s="4"/>
    </row>
    <row r="3753" spans="6:23" ht="24" customHeight="1">
      <c r="F3753" s="611"/>
      <c r="G3753" s="611"/>
      <c r="H3753" s="622" t="s">
        <v>3297</v>
      </c>
      <c r="I3753" s="611"/>
      <c r="J3753" s="611"/>
      <c r="K3753" s="639">
        <f>K3752/10</f>
        <v>361.69</v>
      </c>
      <c r="L3753" s="611"/>
      <c r="M3753" s="611"/>
      <c r="N3753" s="611"/>
      <c r="W3753" s="4"/>
    </row>
    <row r="3754" spans="6:23" ht="24" customHeight="1">
      <c r="F3754" s="611"/>
      <c r="G3754" s="611"/>
      <c r="H3754" s="611"/>
      <c r="I3754" s="611"/>
      <c r="J3754" s="611"/>
      <c r="K3754" s="611"/>
      <c r="L3754" s="611"/>
      <c r="M3754" s="611"/>
      <c r="N3754" s="611"/>
      <c r="W3754" s="4"/>
    </row>
    <row r="3755" spans="6:23" ht="24" customHeight="1">
      <c r="F3755" s="11"/>
      <c r="G3755" s="7" t="s">
        <v>2289</v>
      </c>
      <c r="I3755" s="641"/>
      <c r="J3755" s="642"/>
      <c r="K3755" s="578"/>
      <c r="L3755" s="578"/>
      <c r="W3755" s="4"/>
    </row>
    <row r="3756" spans="6:23" ht="24" customHeight="1">
      <c r="F3756" s="578"/>
      <c r="G3756" s="643"/>
      <c r="H3756" s="1"/>
      <c r="I3756" s="578"/>
      <c r="J3756" s="644"/>
      <c r="K3756" s="578"/>
      <c r="L3756" s="578"/>
      <c r="W3756" s="4"/>
    </row>
    <row r="3757" spans="6:23" ht="24" customHeight="1">
      <c r="F3757" s="578"/>
      <c r="G3757" s="643"/>
      <c r="H3757" s="640" t="s">
        <v>4243</v>
      </c>
      <c r="I3757" s="578"/>
      <c r="J3757" s="644"/>
      <c r="K3757" s="578"/>
      <c r="L3757" s="578"/>
      <c r="W3757" s="4"/>
    </row>
    <row r="3758" spans="6:23" ht="24" customHeight="1">
      <c r="F3758" s="578"/>
      <c r="G3758" s="643"/>
      <c r="H3758" s="5" t="s">
        <v>1614</v>
      </c>
      <c r="I3758" s="578"/>
      <c r="J3758" s="644"/>
      <c r="K3758" s="578"/>
      <c r="L3758" s="578"/>
      <c r="W3758" s="4"/>
    </row>
    <row r="3759" spans="6:23" ht="24" customHeight="1">
      <c r="F3759" s="8">
        <v>21.55</v>
      </c>
      <c r="G3759" s="7" t="s">
        <v>1675</v>
      </c>
      <c r="H3759" s="1" t="s">
        <v>4244</v>
      </c>
      <c r="I3759" s="8">
        <f>I3781</f>
        <v>325</v>
      </c>
      <c r="J3759" s="7" t="s">
        <v>1675</v>
      </c>
      <c r="K3759" s="8">
        <f>I3759*F3759</f>
        <v>7003.75</v>
      </c>
      <c r="L3759" s="578"/>
      <c r="W3759" s="4"/>
    </row>
    <row r="3760" spans="6:23" ht="24" customHeight="1">
      <c r="F3760" s="8"/>
      <c r="G3760" s="7"/>
      <c r="H3760" s="1" t="s">
        <v>4245</v>
      </c>
      <c r="I3760" s="8"/>
      <c r="J3760" s="7"/>
      <c r="K3760" s="8">
        <f>K3759*10/100</f>
        <v>700.38</v>
      </c>
      <c r="L3760" s="578"/>
      <c r="W3760" s="4"/>
    </row>
    <row r="3761" spans="6:23" ht="24" customHeight="1">
      <c r="F3761" s="8">
        <v>3.7</v>
      </c>
      <c r="G3761" s="7" t="s">
        <v>1675</v>
      </c>
      <c r="H3761" s="1" t="s">
        <v>4246</v>
      </c>
      <c r="I3761" s="8">
        <f>Y32</f>
        <v>58000</v>
      </c>
      <c r="J3761" s="7" t="s">
        <v>534</v>
      </c>
      <c r="K3761" s="8">
        <f>I3761*F3761/10000</f>
        <v>21.46</v>
      </c>
      <c r="L3761" s="578"/>
      <c r="W3761" s="4"/>
    </row>
    <row r="3762" spans="6:23" ht="24" customHeight="1">
      <c r="F3762" s="611"/>
      <c r="G3762" s="611"/>
      <c r="H3762" s="1" t="s">
        <v>4247</v>
      </c>
      <c r="I3762" s="8"/>
      <c r="J3762" s="1"/>
      <c r="K3762" s="8">
        <f>K3761*5/100</f>
        <v>1.07</v>
      </c>
      <c r="L3762" s="578"/>
      <c r="W3762" s="4"/>
    </row>
    <row r="3763" spans="6:23" ht="24" customHeight="1">
      <c r="F3763" s="8">
        <v>18</v>
      </c>
      <c r="G3763" s="7" t="s">
        <v>1906</v>
      </c>
      <c r="H3763" s="1" t="s">
        <v>4248</v>
      </c>
      <c r="I3763" s="1367">
        <v>15</v>
      </c>
      <c r="J3763" s="7" t="s">
        <v>1456</v>
      </c>
      <c r="K3763" s="8">
        <f>I3763*F3763</f>
        <v>270</v>
      </c>
      <c r="L3763" s="578"/>
      <c r="W3763" s="4"/>
    </row>
    <row r="3764" spans="6:23" ht="24" customHeight="1">
      <c r="F3764" s="8"/>
      <c r="G3764" s="7"/>
      <c r="H3764" s="1" t="s">
        <v>4249</v>
      </c>
      <c r="I3764" s="8"/>
      <c r="J3764" s="1"/>
      <c r="K3764" s="8">
        <f>K3763*10/100</f>
        <v>27</v>
      </c>
      <c r="L3764" s="578"/>
      <c r="W3764" s="4"/>
    </row>
    <row r="3765" spans="6:23" ht="24" customHeight="1">
      <c r="F3765" s="8">
        <v>28</v>
      </c>
      <c r="G3765" s="7" t="s">
        <v>1906</v>
      </c>
      <c r="H3765" s="1" t="s">
        <v>4250</v>
      </c>
      <c r="I3765" s="1367">
        <v>1</v>
      </c>
      <c r="J3765" s="7" t="s">
        <v>1906</v>
      </c>
      <c r="K3765" s="8">
        <f>I3765*F3765</f>
        <v>28</v>
      </c>
      <c r="L3765" s="578"/>
      <c r="W3765" s="4"/>
    </row>
    <row r="3766" spans="6:23" ht="24" customHeight="1">
      <c r="F3766" s="8">
        <v>28</v>
      </c>
      <c r="G3766" s="7" t="s">
        <v>1906</v>
      </c>
      <c r="H3766" s="1" t="s">
        <v>4251</v>
      </c>
      <c r="I3766" s="1367">
        <v>2</v>
      </c>
      <c r="J3766" s="7" t="s">
        <v>1906</v>
      </c>
      <c r="K3766" s="8">
        <f>I3766*F3766</f>
        <v>56</v>
      </c>
      <c r="L3766" s="578"/>
      <c r="W3766" s="4"/>
    </row>
    <row r="3767" spans="6:23" ht="33" customHeight="1">
      <c r="F3767" s="8">
        <v>4</v>
      </c>
      <c r="G3767" s="7" t="s">
        <v>1906</v>
      </c>
      <c r="H3767" s="648" t="s">
        <v>4252</v>
      </c>
      <c r="I3767" s="8">
        <f>AE17</f>
        <v>836</v>
      </c>
      <c r="J3767" s="7" t="s">
        <v>1906</v>
      </c>
      <c r="K3767" s="8">
        <f>I3767*F3767</f>
        <v>3344</v>
      </c>
      <c r="L3767" s="578"/>
      <c r="W3767" s="4"/>
    </row>
    <row r="3768" spans="6:23" ht="36" customHeight="1">
      <c r="F3768" s="8">
        <v>2</v>
      </c>
      <c r="G3768" s="7" t="s">
        <v>1906</v>
      </c>
      <c r="H3768" s="645" t="s">
        <v>4253</v>
      </c>
      <c r="I3768" s="8">
        <f>AE19</f>
        <v>926</v>
      </c>
      <c r="J3768" s="7" t="s">
        <v>1906</v>
      </c>
      <c r="K3768" s="8">
        <f>I3768*F3768</f>
        <v>1852</v>
      </c>
      <c r="L3768" s="578"/>
      <c r="W3768" s="4"/>
    </row>
    <row r="3769" spans="6:23" ht="24" customHeight="1">
      <c r="F3769" s="8">
        <v>6</v>
      </c>
      <c r="G3769" s="7" t="s">
        <v>1906</v>
      </c>
      <c r="H3769" s="645" t="s">
        <v>4254</v>
      </c>
      <c r="I3769" s="8">
        <f>AE11</f>
        <v>618</v>
      </c>
      <c r="J3769" s="7" t="s">
        <v>1906</v>
      </c>
      <c r="K3769" s="8">
        <f>I3769*F3769</f>
        <v>3708</v>
      </c>
      <c r="L3769" s="578"/>
      <c r="W3769" s="4"/>
    </row>
    <row r="3770" spans="6:23" ht="24" customHeight="1">
      <c r="F3770" s="8"/>
      <c r="G3770" s="7" t="s">
        <v>454</v>
      </c>
      <c r="H3770" s="1" t="s">
        <v>3110</v>
      </c>
      <c r="I3770" s="1" t="s">
        <v>991</v>
      </c>
      <c r="J3770" s="1" t="s">
        <v>454</v>
      </c>
      <c r="K3770" s="8">
        <v>5.38</v>
      </c>
      <c r="L3770" s="578"/>
      <c r="W3770" s="4"/>
    </row>
    <row r="3771" spans="6:23" ht="24" customHeight="1">
      <c r="F3771" s="8"/>
      <c r="G3771" s="7"/>
      <c r="H3771" s="1"/>
      <c r="I3771" s="8"/>
      <c r="J3771" s="7"/>
      <c r="K3771" s="8"/>
      <c r="L3771" s="578"/>
      <c r="W3771" s="4"/>
    </row>
    <row r="3772" spans="6:23" ht="24" customHeight="1">
      <c r="F3772" s="578"/>
      <c r="G3772" s="643"/>
      <c r="H3772" s="1" t="s">
        <v>4255</v>
      </c>
      <c r="I3772" s="578"/>
      <c r="J3772" s="644"/>
      <c r="K3772" s="8">
        <f>SUM(K3759:K3771)</f>
        <v>17017.04</v>
      </c>
      <c r="L3772" s="578"/>
      <c r="W3772" s="4"/>
    </row>
    <row r="3773" spans="6:23" ht="24" customHeight="1">
      <c r="F3773" s="578"/>
      <c r="G3773" s="643"/>
      <c r="H3773" s="578"/>
      <c r="I3773" s="578"/>
      <c r="J3773" s="644"/>
      <c r="K3773" s="5" t="s">
        <v>1614</v>
      </c>
      <c r="L3773" s="578"/>
      <c r="W3773" s="4"/>
    </row>
    <row r="3774" spans="6:23" ht="24" customHeight="1">
      <c r="F3774" s="578"/>
      <c r="G3774" s="643"/>
      <c r="H3774" s="41" t="s">
        <v>4256</v>
      </c>
      <c r="I3774" s="646"/>
      <c r="J3774" s="647" t="s">
        <v>735</v>
      </c>
      <c r="K3774" s="38">
        <f>K3772/18</f>
        <v>945.39</v>
      </c>
      <c r="L3774" s="578"/>
      <c r="W3774" s="4"/>
    </row>
    <row r="3775" spans="6:23" ht="24" customHeight="1">
      <c r="F3775" s="578"/>
      <c r="G3775" s="643"/>
      <c r="H3775" s="41"/>
      <c r="I3775" s="646"/>
      <c r="J3775" s="647"/>
      <c r="K3775" s="5" t="s">
        <v>1614</v>
      </c>
      <c r="L3775" s="578"/>
      <c r="W3775" s="4"/>
    </row>
    <row r="3776" spans="6:23" ht="24" customHeight="1">
      <c r="F3776" s="578"/>
      <c r="G3776" s="643"/>
      <c r="H3776" s="41"/>
      <c r="I3776" s="646"/>
      <c r="J3776" s="647"/>
      <c r="K3776" s="38"/>
      <c r="L3776" s="578"/>
      <c r="W3776" s="4"/>
    </row>
    <row r="3777" spans="6:23" ht="24" customHeight="1">
      <c r="F3777" s="611"/>
      <c r="G3777" s="611"/>
      <c r="H3777" s="612" t="s">
        <v>4522</v>
      </c>
      <c r="I3777" s="611"/>
      <c r="J3777" s="611"/>
      <c r="K3777" s="611"/>
      <c r="L3777" s="611"/>
      <c r="W3777" s="4"/>
    </row>
    <row r="3778" spans="6:23" ht="24" customHeight="1">
      <c r="F3778" s="578"/>
      <c r="G3778" s="613" t="s">
        <v>4214</v>
      </c>
      <c r="H3778" s="613"/>
      <c r="I3778" s="613"/>
      <c r="J3778" s="613"/>
      <c r="K3778" s="560"/>
      <c r="L3778" s="560"/>
      <c r="W3778" s="4"/>
    </row>
    <row r="3779" spans="6:23" ht="24" customHeight="1">
      <c r="F3779" s="578"/>
      <c r="G3779" s="565"/>
      <c r="H3779" s="566"/>
      <c r="I3779" s="573"/>
      <c r="J3779" s="563"/>
      <c r="K3779" s="566"/>
      <c r="L3779" s="563"/>
      <c r="W3779" s="4"/>
    </row>
    <row r="3780" spans="6:23" ht="24" customHeight="1">
      <c r="F3780" s="578"/>
      <c r="G3780" s="565"/>
      <c r="H3780" s="566"/>
      <c r="I3780" s="567"/>
      <c r="J3780" s="563"/>
      <c r="K3780" s="566"/>
      <c r="L3780" s="563"/>
      <c r="W3780" s="4"/>
    </row>
    <row r="3781" spans="6:23" ht="24" customHeight="1">
      <c r="F3781" s="565">
        <v>38.86</v>
      </c>
      <c r="G3781" s="566" t="s">
        <v>928</v>
      </c>
      <c r="H3781" s="567" t="s">
        <v>5667</v>
      </c>
      <c r="I3781" s="877">
        <v>325</v>
      </c>
      <c r="J3781" s="566" t="s">
        <v>928</v>
      </c>
      <c r="K3781" s="563">
        <f t="shared" ref="K3781:K3788" si="371">I3781*F3781</f>
        <v>12629.5</v>
      </c>
      <c r="L3781" s="561"/>
      <c r="W3781" s="4"/>
    </row>
    <row r="3782" spans="6:23" ht="24" customHeight="1">
      <c r="F3782" s="565">
        <v>2.4300000000000002</v>
      </c>
      <c r="G3782" s="881" t="s">
        <v>236</v>
      </c>
      <c r="H3782" s="882" t="s">
        <v>4215</v>
      </c>
      <c r="I3782" s="877">
        <v>362.5</v>
      </c>
      <c r="J3782" s="566" t="s">
        <v>236</v>
      </c>
      <c r="K3782" s="563">
        <f t="shared" si="371"/>
        <v>880.88</v>
      </c>
      <c r="L3782" s="561"/>
      <c r="W3782" s="4"/>
    </row>
    <row r="3783" spans="6:23" ht="24" customHeight="1">
      <c r="F3783" s="565">
        <v>4.8499999999999996</v>
      </c>
      <c r="G3783" s="881" t="s">
        <v>236</v>
      </c>
      <c r="H3783" s="882" t="s">
        <v>4216</v>
      </c>
      <c r="I3783" s="876">
        <v>695</v>
      </c>
      <c r="J3783" s="566" t="s">
        <v>784</v>
      </c>
      <c r="K3783" s="563">
        <f t="shared" si="371"/>
        <v>3370.75</v>
      </c>
      <c r="L3783" s="561"/>
      <c r="W3783" s="4"/>
    </row>
    <row r="3784" spans="6:23" ht="24" customHeight="1">
      <c r="F3784" s="614">
        <v>34.65</v>
      </c>
      <c r="G3784" s="881" t="s">
        <v>841</v>
      </c>
      <c r="H3784" s="882" t="s">
        <v>6210</v>
      </c>
      <c r="I3784" s="877">
        <v>38.25</v>
      </c>
      <c r="J3784" s="566" t="s">
        <v>841</v>
      </c>
      <c r="K3784" s="563">
        <f t="shared" si="371"/>
        <v>1325.36</v>
      </c>
      <c r="L3784" s="561"/>
      <c r="W3784" s="4"/>
    </row>
    <row r="3785" spans="6:23" ht="24" customHeight="1">
      <c r="F3785" s="615">
        <v>144</v>
      </c>
      <c r="G3785" s="883" t="s">
        <v>1906</v>
      </c>
      <c r="H3785" s="884" t="s">
        <v>6211</v>
      </c>
      <c r="I3785" s="885">
        <v>2.41</v>
      </c>
      <c r="J3785" s="618" t="s">
        <v>1418</v>
      </c>
      <c r="K3785" s="563">
        <f t="shared" si="371"/>
        <v>347.04</v>
      </c>
      <c r="L3785" s="561"/>
      <c r="W3785" s="4"/>
    </row>
    <row r="3786" spans="6:23" ht="24" customHeight="1">
      <c r="F3786" s="615">
        <v>12</v>
      </c>
      <c r="G3786" s="883" t="s">
        <v>1906</v>
      </c>
      <c r="H3786" s="884" t="s">
        <v>6212</v>
      </c>
      <c r="I3786" s="885">
        <v>4.88</v>
      </c>
      <c r="J3786" s="618" t="s">
        <v>1418</v>
      </c>
      <c r="K3786" s="563">
        <f t="shared" si="371"/>
        <v>58.56</v>
      </c>
      <c r="L3786" s="561"/>
      <c r="W3786" s="4"/>
    </row>
    <row r="3787" spans="6:23" ht="24" customHeight="1">
      <c r="F3787" s="615">
        <v>12</v>
      </c>
      <c r="G3787" s="883" t="s">
        <v>1906</v>
      </c>
      <c r="H3787" s="884" t="s">
        <v>6213</v>
      </c>
      <c r="I3787" s="885">
        <v>1.08</v>
      </c>
      <c r="J3787" s="618" t="s">
        <v>1418</v>
      </c>
      <c r="K3787" s="563">
        <f t="shared" si="371"/>
        <v>12.96</v>
      </c>
      <c r="L3787" s="561"/>
      <c r="W3787" s="4"/>
    </row>
    <row r="3788" spans="6:23" ht="24" customHeight="1">
      <c r="F3788" s="565">
        <v>2</v>
      </c>
      <c r="G3788" s="881" t="s">
        <v>225</v>
      </c>
      <c r="H3788" s="882" t="s">
        <v>6214</v>
      </c>
      <c r="I3788" s="877">
        <v>11.9</v>
      </c>
      <c r="J3788" s="566" t="s">
        <v>225</v>
      </c>
      <c r="K3788" s="563">
        <f t="shared" si="371"/>
        <v>23.8</v>
      </c>
      <c r="L3788" s="561"/>
      <c r="W3788" s="4"/>
    </row>
    <row r="3789" spans="6:23" ht="24" customHeight="1">
      <c r="F3789" s="565">
        <v>6.6150000000000002</v>
      </c>
      <c r="G3789" s="881" t="s">
        <v>2321</v>
      </c>
      <c r="H3789" s="882" t="s">
        <v>4011</v>
      </c>
      <c r="I3789" s="561">
        <f>K3799</f>
        <v>1896</v>
      </c>
      <c r="J3789" s="566" t="s">
        <v>2321</v>
      </c>
      <c r="K3789" s="563">
        <f>1059.95*6.615</f>
        <v>7011.57</v>
      </c>
      <c r="L3789" s="561"/>
      <c r="W3789" s="4"/>
    </row>
    <row r="3790" spans="6:23" ht="24" customHeight="1">
      <c r="F3790" s="565"/>
      <c r="G3790" s="881"/>
      <c r="H3790" s="882"/>
      <c r="I3790" s="561"/>
      <c r="J3790" s="562"/>
      <c r="K3790" s="563"/>
      <c r="L3790" s="561"/>
      <c r="W3790" s="4"/>
    </row>
    <row r="3791" spans="6:23" ht="24" customHeight="1">
      <c r="F3791" s="565"/>
      <c r="G3791" s="881"/>
      <c r="H3791" s="603" t="s">
        <v>4219</v>
      </c>
      <c r="I3791" s="578"/>
      <c r="J3791" s="566"/>
      <c r="K3791" s="563">
        <f>SUM(K3781:K3790)</f>
        <v>25660.42</v>
      </c>
      <c r="L3791" s="561"/>
      <c r="W3791" s="4"/>
    </row>
    <row r="3792" spans="6:23" ht="24" customHeight="1">
      <c r="F3792" s="565"/>
      <c r="G3792" s="881"/>
      <c r="H3792" s="603" t="s">
        <v>561</v>
      </c>
      <c r="I3792" s="578"/>
      <c r="J3792" s="560"/>
      <c r="K3792" s="570">
        <f>K3791/6.615</f>
        <v>3879.13</v>
      </c>
      <c r="L3792" s="571" t="s">
        <v>1422</v>
      </c>
      <c r="W3792" s="4"/>
    </row>
    <row r="3793" spans="6:23" ht="24" customHeight="1">
      <c r="F3793" s="561"/>
      <c r="G3793" s="886"/>
      <c r="H3793" s="887"/>
      <c r="I3793" s="561"/>
      <c r="J3793" s="561"/>
      <c r="K3793" s="561"/>
      <c r="L3793" s="561"/>
      <c r="W3793" s="4"/>
    </row>
    <row r="3794" spans="6:23" ht="24" customHeight="1">
      <c r="F3794" s="563">
        <v>1</v>
      </c>
      <c r="G3794" s="566" t="s">
        <v>883</v>
      </c>
      <c r="H3794" s="567" t="s">
        <v>4017</v>
      </c>
      <c r="I3794" s="563">
        <f>AE17</f>
        <v>836</v>
      </c>
      <c r="J3794" s="567" t="s">
        <v>883</v>
      </c>
      <c r="K3794" s="563">
        <f>I3794*F3794</f>
        <v>836</v>
      </c>
      <c r="L3794" s="561"/>
      <c r="W3794" s="4"/>
    </row>
    <row r="3795" spans="6:23" ht="24" customHeight="1">
      <c r="F3795" s="563">
        <v>1</v>
      </c>
      <c r="G3795" s="566" t="s">
        <v>883</v>
      </c>
      <c r="H3795" s="567" t="s">
        <v>4018</v>
      </c>
      <c r="I3795" s="563">
        <f>AE11</f>
        <v>618</v>
      </c>
      <c r="J3795" s="567" t="s">
        <v>883</v>
      </c>
      <c r="K3795" s="563">
        <f>I3795*F3795</f>
        <v>618</v>
      </c>
      <c r="L3795" s="561"/>
      <c r="W3795" s="4"/>
    </row>
    <row r="3796" spans="6:23" ht="24" customHeight="1">
      <c r="F3796" s="563">
        <v>0.5</v>
      </c>
      <c r="G3796" s="566" t="s">
        <v>883</v>
      </c>
      <c r="H3796" s="567" t="s">
        <v>4019</v>
      </c>
      <c r="I3796" s="563">
        <f>AE20</f>
        <v>884</v>
      </c>
      <c r="J3796" s="567" t="s">
        <v>883</v>
      </c>
      <c r="K3796" s="563">
        <f>I3796*F3796</f>
        <v>442</v>
      </c>
      <c r="L3796" s="561"/>
      <c r="W3796" s="4"/>
    </row>
    <row r="3797" spans="6:23" ht="24" customHeight="1">
      <c r="F3797" s="561"/>
      <c r="G3797" s="566" t="s">
        <v>454</v>
      </c>
      <c r="H3797" s="567"/>
      <c r="I3797" s="563"/>
      <c r="J3797" s="567" t="s">
        <v>454</v>
      </c>
      <c r="K3797" s="563"/>
      <c r="L3797" s="561"/>
      <c r="W3797" s="4"/>
    </row>
    <row r="3798" spans="6:23" ht="24" customHeight="1">
      <c r="F3798" s="578"/>
      <c r="G3798" s="561"/>
      <c r="H3798" s="568"/>
      <c r="I3798" s="561"/>
      <c r="J3798" s="561"/>
      <c r="K3798" s="576" t="s">
        <v>1614</v>
      </c>
      <c r="L3798" s="611"/>
      <c r="W3798" s="4"/>
    </row>
    <row r="3799" spans="6:23" ht="24" customHeight="1">
      <c r="F3799" s="578"/>
      <c r="G3799" s="561"/>
      <c r="H3799" s="568"/>
      <c r="I3799" s="567" t="s">
        <v>4020</v>
      </c>
      <c r="J3799" s="561"/>
      <c r="K3799" s="570">
        <f>SUM(K3794:K3798)</f>
        <v>1896</v>
      </c>
      <c r="L3799" s="611"/>
      <c r="W3799" s="4"/>
    </row>
    <row r="3800" spans="6:23" ht="24" customHeight="1">
      <c r="F3800" s="578"/>
      <c r="G3800" s="561"/>
      <c r="H3800" s="568"/>
      <c r="I3800" s="561"/>
      <c r="J3800" s="561"/>
      <c r="K3800" s="576" t="s">
        <v>1614</v>
      </c>
      <c r="L3800" s="611"/>
      <c r="W3800" s="4"/>
    </row>
    <row r="3801" spans="6:23" ht="24" customHeight="1">
      <c r="F3801" s="578"/>
      <c r="G3801" s="578"/>
      <c r="H3801" s="578"/>
      <c r="I3801" s="578"/>
      <c r="J3801" s="578"/>
      <c r="K3801" s="50"/>
      <c r="L3801" s="578"/>
      <c r="W3801" s="4"/>
    </row>
    <row r="3802" spans="6:23" ht="24" customHeight="1">
      <c r="F3802" s="24"/>
      <c r="G3802" s="7" t="s">
        <v>2289</v>
      </c>
      <c r="H3802" s="1" t="s">
        <v>3675</v>
      </c>
      <c r="W3802" s="4"/>
    </row>
    <row r="3803" spans="6:23" ht="24" customHeight="1">
      <c r="H3803" s="1"/>
      <c r="W3803" s="4"/>
    </row>
    <row r="3804" spans="6:23" ht="24" customHeight="1">
      <c r="H3804" s="5" t="s">
        <v>1614</v>
      </c>
      <c r="W3804" s="4"/>
    </row>
    <row r="3805" spans="6:23" ht="24" customHeight="1">
      <c r="F3805" s="8">
        <v>1.86</v>
      </c>
      <c r="G3805" s="7" t="s">
        <v>620</v>
      </c>
      <c r="H3805" s="1" t="s">
        <v>3684</v>
      </c>
      <c r="I3805" s="535">
        <v>699.4</v>
      </c>
      <c r="J3805" s="1" t="s">
        <v>620</v>
      </c>
      <c r="K3805" s="8">
        <f>(F3805*I3805)</f>
        <v>1300.8800000000001</v>
      </c>
      <c r="W3805" s="4"/>
    </row>
    <row r="3806" spans="6:23" ht="24" customHeight="1">
      <c r="F3806" s="8">
        <v>0.4</v>
      </c>
      <c r="G3806" s="7" t="s">
        <v>1675</v>
      </c>
      <c r="H3806" s="1" t="s">
        <v>2117</v>
      </c>
      <c r="I3806" s="528">
        <f>I3462</f>
        <v>36.1</v>
      </c>
      <c r="J3806" s="1" t="s">
        <v>1675</v>
      </c>
      <c r="K3806" s="8">
        <f>(F3806*I3806)</f>
        <v>14.44</v>
      </c>
      <c r="W3806" s="4"/>
    </row>
    <row r="3807" spans="6:23" ht="24" customHeight="1">
      <c r="F3807" s="8">
        <v>0.02</v>
      </c>
      <c r="G3807" s="7" t="s">
        <v>884</v>
      </c>
      <c r="H3807" s="1" t="s">
        <v>421</v>
      </c>
      <c r="I3807" s="8">
        <f>K23</f>
        <v>6436.56</v>
      </c>
      <c r="J3807" s="1" t="s">
        <v>884</v>
      </c>
      <c r="K3807" s="8">
        <f>(F3807*I3807)</f>
        <v>128.72999999999999</v>
      </c>
      <c r="W3807" s="4"/>
    </row>
    <row r="3808" spans="6:23" ht="24" customHeight="1">
      <c r="F3808" s="8">
        <v>1</v>
      </c>
      <c r="G3808" s="7" t="s">
        <v>784</v>
      </c>
      <c r="H3808" s="1" t="s">
        <v>2044</v>
      </c>
      <c r="I3808" s="8">
        <f>I3748</f>
        <v>947</v>
      </c>
      <c r="J3808" s="1" t="s">
        <v>784</v>
      </c>
      <c r="K3808" s="8">
        <f>(F3808*I3808)</f>
        <v>947</v>
      </c>
      <c r="W3808" s="4"/>
    </row>
    <row r="3809" spans="6:23" ht="24" customHeight="1">
      <c r="F3809" s="8">
        <v>1</v>
      </c>
      <c r="G3809" s="7" t="s">
        <v>784</v>
      </c>
      <c r="H3809" s="1" t="s">
        <v>1719</v>
      </c>
      <c r="I3809" s="8">
        <f>I3795</f>
        <v>618</v>
      </c>
      <c r="J3809" s="1" t="s">
        <v>784</v>
      </c>
      <c r="K3809" s="8">
        <f>(F3809*I3809)</f>
        <v>618</v>
      </c>
      <c r="W3809" s="4"/>
    </row>
    <row r="3810" spans="6:23" ht="24" customHeight="1">
      <c r="G3810" s="7" t="s">
        <v>454</v>
      </c>
      <c r="H3810" s="1" t="s">
        <v>455</v>
      </c>
      <c r="J3810" s="1" t="s">
        <v>454</v>
      </c>
      <c r="K3810" s="8"/>
      <c r="W3810" s="4"/>
    </row>
    <row r="3811" spans="6:23" ht="24" customHeight="1">
      <c r="K3811" s="5" t="s">
        <v>1614</v>
      </c>
      <c r="W3811" s="4"/>
    </row>
    <row r="3812" spans="6:23" ht="24" customHeight="1">
      <c r="H3812" s="1" t="s">
        <v>1720</v>
      </c>
      <c r="K3812" s="8">
        <f>SUM(K3805:K3810)</f>
        <v>3009.05</v>
      </c>
      <c r="W3812" s="4"/>
    </row>
    <row r="3813" spans="6:23" ht="24" customHeight="1">
      <c r="K3813" s="5" t="s">
        <v>1614</v>
      </c>
      <c r="W3813" s="4"/>
    </row>
    <row r="3814" spans="6:23" ht="24" customHeight="1">
      <c r="H3814" s="58" t="s">
        <v>561</v>
      </c>
      <c r="K3814" s="38">
        <f>(K3812/1.86)</f>
        <v>1617.77</v>
      </c>
      <c r="W3814" s="4"/>
    </row>
    <row r="3815" spans="6:23" ht="24" customHeight="1">
      <c r="K3815" s="5" t="s">
        <v>2090</v>
      </c>
      <c r="W3815" s="4"/>
    </row>
    <row r="3816" spans="6:23" ht="24" customHeight="1">
      <c r="W3816" s="4"/>
    </row>
    <row r="3817" spans="6:23" ht="24" customHeight="1">
      <c r="F3817" s="24"/>
      <c r="G3817" s="7" t="s">
        <v>2289</v>
      </c>
      <c r="H3817" s="1" t="s">
        <v>3674</v>
      </c>
      <c r="W3817" s="4"/>
    </row>
    <row r="3818" spans="6:23" ht="24" customHeight="1">
      <c r="H3818" s="1"/>
      <c r="W3818" s="4"/>
    </row>
    <row r="3819" spans="6:23" ht="24" customHeight="1">
      <c r="H3819" s="1"/>
      <c r="W3819" s="4"/>
    </row>
    <row r="3820" spans="6:23" ht="24" customHeight="1">
      <c r="H3820" s="5" t="s">
        <v>1614</v>
      </c>
      <c r="I3820" s="5" t="s">
        <v>1614</v>
      </c>
      <c r="W3820" s="4"/>
    </row>
    <row r="3821" spans="6:23" ht="24" customHeight="1">
      <c r="F3821" s="8">
        <v>10</v>
      </c>
      <c r="G3821" s="7" t="s">
        <v>620</v>
      </c>
      <c r="H3821" s="26" t="s">
        <v>3683</v>
      </c>
      <c r="I3821" s="535">
        <v>538.21</v>
      </c>
      <c r="J3821" s="1" t="s">
        <v>620</v>
      </c>
      <c r="K3821" s="8">
        <f>(F3821*I3821)</f>
        <v>5382.1</v>
      </c>
      <c r="W3821" s="4"/>
    </row>
    <row r="3822" spans="6:23" ht="36" customHeight="1">
      <c r="F3822" s="8">
        <v>0.21</v>
      </c>
      <c r="G3822" s="7" t="s">
        <v>884</v>
      </c>
      <c r="H3822" s="1" t="s">
        <v>1909</v>
      </c>
      <c r="I3822" s="63">
        <f>I3455</f>
        <v>4986.96</v>
      </c>
      <c r="J3822" s="1" t="s">
        <v>884</v>
      </c>
      <c r="K3822" s="8">
        <f>(F3822*I3822)</f>
        <v>1047.26</v>
      </c>
      <c r="W3822" s="4"/>
    </row>
    <row r="3823" spans="6:23" ht="32.25" customHeight="1">
      <c r="H3823" s="1" t="s">
        <v>1910</v>
      </c>
      <c r="I3823" s="63"/>
      <c r="K3823" s="1" t="s">
        <v>991</v>
      </c>
      <c r="W3823" s="4"/>
    </row>
    <row r="3824" spans="6:23" ht="24" customHeight="1">
      <c r="F3824" s="8">
        <v>1.1000000000000001</v>
      </c>
      <c r="G3824" s="7" t="s">
        <v>784</v>
      </c>
      <c r="H3824" s="1" t="s">
        <v>2044</v>
      </c>
      <c r="I3824" s="63">
        <f>I3457</f>
        <v>947</v>
      </c>
      <c r="J3824" s="1" t="s">
        <v>784</v>
      </c>
      <c r="K3824" s="8">
        <f>(F3824*I3824)</f>
        <v>1041.7</v>
      </c>
      <c r="W3824" s="4"/>
    </row>
    <row r="3825" spans="5:23" ht="24" customHeight="1">
      <c r="F3825" s="8">
        <v>1.1000000000000001</v>
      </c>
      <c r="G3825" s="7" t="s">
        <v>784</v>
      </c>
      <c r="H3825" s="1" t="s">
        <v>1743</v>
      </c>
      <c r="I3825" s="63">
        <f t="shared" ref="I3825:I3832" si="372">I3458</f>
        <v>884</v>
      </c>
      <c r="J3825" s="1" t="s">
        <v>784</v>
      </c>
      <c r="K3825" s="8">
        <f>(F3825*I3825)</f>
        <v>972.4</v>
      </c>
      <c r="W3825" s="4"/>
    </row>
    <row r="3826" spans="5:23" ht="24" customHeight="1">
      <c r="F3826" s="8">
        <v>2.2000000000000002</v>
      </c>
      <c r="G3826" s="7" t="s">
        <v>784</v>
      </c>
      <c r="H3826" s="1" t="s">
        <v>1936</v>
      </c>
      <c r="I3826" s="63">
        <f t="shared" si="372"/>
        <v>618</v>
      </c>
      <c r="J3826" s="1" t="s">
        <v>784</v>
      </c>
      <c r="K3826" s="8">
        <f>(F3826*I3826)</f>
        <v>1359.6</v>
      </c>
      <c r="W3826" s="4"/>
    </row>
    <row r="3827" spans="5:23" ht="24" customHeight="1">
      <c r="F3827" s="8">
        <v>2.2000000000000002</v>
      </c>
      <c r="G3827" s="7" t="s">
        <v>784</v>
      </c>
      <c r="H3827" s="1" t="s">
        <v>324</v>
      </c>
      <c r="I3827" s="63">
        <f t="shared" si="372"/>
        <v>507</v>
      </c>
      <c r="J3827" s="1" t="s">
        <v>784</v>
      </c>
      <c r="K3827" s="8">
        <f>(F3827*I3827)</f>
        <v>1115.4000000000001</v>
      </c>
      <c r="W3827" s="4"/>
    </row>
    <row r="3828" spans="5:23" ht="24" customHeight="1">
      <c r="F3828" s="12">
        <v>20</v>
      </c>
      <c r="G3828" s="7" t="s">
        <v>1675</v>
      </c>
      <c r="H3828" s="1" t="s">
        <v>877</v>
      </c>
      <c r="I3828" s="63">
        <f t="shared" si="372"/>
        <v>6040</v>
      </c>
      <c r="J3828" s="1" t="s">
        <v>876</v>
      </c>
      <c r="K3828" s="8">
        <f>(F3828*I3828)/1000</f>
        <v>120.8</v>
      </c>
      <c r="W3828" s="4"/>
    </row>
    <row r="3829" spans="5:23" ht="24" customHeight="1">
      <c r="F3829" s="12">
        <v>2</v>
      </c>
      <c r="G3829" s="7" t="s">
        <v>1675</v>
      </c>
      <c r="H3829" s="1" t="s">
        <v>2117</v>
      </c>
      <c r="I3829" s="63">
        <f t="shared" si="372"/>
        <v>36.1</v>
      </c>
      <c r="J3829" s="1" t="s">
        <v>1675</v>
      </c>
      <c r="K3829" s="8">
        <f>(F3829*I3829)</f>
        <v>72.2</v>
      </c>
      <c r="W3829" s="4"/>
    </row>
    <row r="3830" spans="5:23" ht="24" customHeight="1">
      <c r="F3830" s="8">
        <v>1.6</v>
      </c>
      <c r="G3830" s="7" t="s">
        <v>784</v>
      </c>
      <c r="H3830" s="1" t="s">
        <v>1743</v>
      </c>
      <c r="I3830" s="63">
        <f t="shared" si="372"/>
        <v>884</v>
      </c>
      <c r="J3830" s="1" t="s">
        <v>784</v>
      </c>
      <c r="K3830" s="8">
        <f>(F3830*I3830)</f>
        <v>1414.4</v>
      </c>
      <c r="W3830" s="4"/>
    </row>
    <row r="3831" spans="5:23" ht="24" customHeight="1">
      <c r="F3831" s="8">
        <v>0.5</v>
      </c>
      <c r="G3831" s="7" t="s">
        <v>784</v>
      </c>
      <c r="H3831" s="1" t="s">
        <v>1936</v>
      </c>
      <c r="I3831" s="63">
        <f t="shared" si="372"/>
        <v>618</v>
      </c>
      <c r="J3831" s="1" t="s">
        <v>784</v>
      </c>
      <c r="K3831" s="8">
        <f>(F3831*I3831)</f>
        <v>309</v>
      </c>
      <c r="W3831" s="4"/>
    </row>
    <row r="3832" spans="5:23" ht="24" customHeight="1">
      <c r="F3832" s="8">
        <v>1.1000000000000001</v>
      </c>
      <c r="G3832" s="7" t="s">
        <v>784</v>
      </c>
      <c r="H3832" s="1" t="s">
        <v>324</v>
      </c>
      <c r="I3832" s="63">
        <f t="shared" si="372"/>
        <v>507</v>
      </c>
      <c r="J3832" s="1" t="s">
        <v>784</v>
      </c>
      <c r="K3832" s="8">
        <f>(F3832*I3832)</f>
        <v>557.70000000000005</v>
      </c>
      <c r="W3832" s="4"/>
    </row>
    <row r="3833" spans="5:23" ht="24" customHeight="1">
      <c r="G3833" s="7" t="s">
        <v>454</v>
      </c>
      <c r="H3833" s="1" t="s">
        <v>455</v>
      </c>
      <c r="J3833" s="1" t="s">
        <v>454</v>
      </c>
      <c r="K3833" s="8">
        <v>0</v>
      </c>
      <c r="W3833" s="4"/>
    </row>
    <row r="3834" spans="5:23" ht="24" customHeight="1">
      <c r="K3834" s="5" t="s">
        <v>1614</v>
      </c>
      <c r="W3834" s="4"/>
    </row>
    <row r="3835" spans="5:23" ht="24" customHeight="1">
      <c r="H3835" s="1" t="s">
        <v>446</v>
      </c>
      <c r="K3835" s="8">
        <f>SUM(K3821:K3833)</f>
        <v>13392.56</v>
      </c>
      <c r="W3835" s="4"/>
    </row>
    <row r="3836" spans="5:23" ht="24" customHeight="1">
      <c r="K3836" s="5" t="s">
        <v>1614</v>
      </c>
      <c r="W3836" s="4"/>
    </row>
    <row r="3837" spans="5:23" ht="24" customHeight="1">
      <c r="F3837" s="50"/>
      <c r="G3837"/>
      <c r="H3837" s="58" t="s">
        <v>561</v>
      </c>
      <c r="K3837" s="38">
        <f>(K3835/10)</f>
        <v>1339.26</v>
      </c>
      <c r="W3837" s="4"/>
    </row>
    <row r="3838" spans="5:23" ht="24" customHeight="1">
      <c r="F3838" s="50"/>
      <c r="G3838"/>
      <c r="K3838" s="5" t="s">
        <v>2090</v>
      </c>
      <c r="W3838" s="4"/>
    </row>
    <row r="3839" spans="5:23" ht="24" customHeight="1">
      <c r="W3839" s="4"/>
    </row>
    <row r="3840" spans="5:23" ht="24" customHeight="1">
      <c r="E3840" s="54"/>
      <c r="F3840" s="53"/>
      <c r="G3840" s="36" t="s">
        <v>4272</v>
      </c>
      <c r="H3840" s="54"/>
      <c r="I3840" s="71">
        <f>1.2*0.8</f>
        <v>0.96</v>
      </c>
      <c r="J3840" s="54"/>
      <c r="K3840" s="50"/>
      <c r="W3840" s="4"/>
    </row>
    <row r="3841" spans="5:23" ht="24" customHeight="1">
      <c r="E3841" s="54"/>
      <c r="F3841" s="53"/>
      <c r="G3841" s="54"/>
      <c r="H3841" s="54"/>
      <c r="I3841" s="71"/>
      <c r="J3841" s="54"/>
      <c r="K3841" s="50"/>
      <c r="W3841" s="4"/>
    </row>
    <row r="3842" spans="5:23" ht="24" customHeight="1">
      <c r="E3842" s="10" t="s">
        <v>4273</v>
      </c>
      <c r="F3842" s="71"/>
      <c r="G3842" s="71"/>
      <c r="H3842" s="73">
        <f>4*3.9</f>
        <v>15.6</v>
      </c>
      <c r="I3842" s="71" t="s">
        <v>363</v>
      </c>
      <c r="J3842" s="71"/>
      <c r="K3842" s="50"/>
      <c r="W3842" s="4"/>
    </row>
    <row r="3843" spans="5:23" ht="24" customHeight="1">
      <c r="E3843" t="s">
        <v>4274</v>
      </c>
      <c r="F3843" s="53"/>
      <c r="G3843" s="54"/>
      <c r="H3843" s="54">
        <f>11*0.8*3.14</f>
        <v>27.63</v>
      </c>
      <c r="I3843" s="71" t="s">
        <v>363</v>
      </c>
      <c r="J3843" s="71"/>
      <c r="K3843" s="50"/>
      <c r="W3843" s="4"/>
    </row>
    <row r="3844" spans="5:23" ht="24" customHeight="1">
      <c r="E3844" t="s">
        <v>4275</v>
      </c>
      <c r="F3844" s="53"/>
      <c r="G3844" s="54"/>
      <c r="H3844" s="54">
        <f>2*1.2*1.2</f>
        <v>2.88</v>
      </c>
      <c r="I3844" s="71" t="s">
        <v>363</v>
      </c>
      <c r="J3844" s="71"/>
      <c r="K3844" s="50"/>
      <c r="W3844" s="4"/>
    </row>
    <row r="3845" spans="5:23" ht="24" customHeight="1">
      <c r="E3845" t="s">
        <v>4276</v>
      </c>
      <c r="F3845" s="53"/>
      <c r="G3845" s="54"/>
      <c r="H3845" s="54">
        <f>3*0.8*1.2</f>
        <v>2.88</v>
      </c>
      <c r="I3845" s="71" t="s">
        <v>363</v>
      </c>
      <c r="J3845" s="71"/>
      <c r="K3845" s="50"/>
      <c r="W3845" s="4"/>
    </row>
    <row r="3846" spans="5:23" ht="24" customHeight="1">
      <c r="E3846" t="s">
        <v>4277</v>
      </c>
      <c r="F3846" s="53"/>
      <c r="G3846" s="54"/>
      <c r="H3846" s="54">
        <v>5</v>
      </c>
      <c r="I3846" s="71"/>
      <c r="J3846" s="71"/>
      <c r="K3846" s="50"/>
      <c r="W3846" s="4"/>
    </row>
    <row r="3847" spans="5:23" ht="24" customHeight="1">
      <c r="E3847" s="54"/>
      <c r="F3847" s="53"/>
      <c r="G3847" s="54"/>
      <c r="H3847" s="56" t="s">
        <v>894</v>
      </c>
      <c r="I3847" s="71"/>
      <c r="J3847" s="71"/>
      <c r="K3847" s="50"/>
      <c r="W3847" s="4"/>
    </row>
    <row r="3848" spans="5:23" ht="24" customHeight="1">
      <c r="E3848" s="54"/>
      <c r="F3848" s="53"/>
      <c r="G3848" s="54"/>
      <c r="H3848" s="75">
        <f>SUM(H3842:H3846)</f>
        <v>53.99</v>
      </c>
      <c r="I3848" s="71" t="s">
        <v>363</v>
      </c>
      <c r="J3848" s="71">
        <f>H3848-51.7</f>
        <v>2.29</v>
      </c>
      <c r="K3848" s="50"/>
      <c r="W3848" s="4"/>
    </row>
    <row r="3849" spans="5:23" ht="24" customHeight="1">
      <c r="E3849" s="54"/>
      <c r="F3849" s="53"/>
      <c r="G3849" s="54"/>
      <c r="H3849" s="56" t="s">
        <v>894</v>
      </c>
      <c r="I3849" s="71"/>
      <c r="J3849" s="54"/>
      <c r="K3849" s="50"/>
      <c r="W3849" s="4"/>
    </row>
    <row r="3850" spans="5:23" ht="24" customHeight="1">
      <c r="E3850" s="54"/>
      <c r="F3850" s="53"/>
      <c r="G3850" s="54"/>
      <c r="H3850" s="54"/>
      <c r="I3850" s="71"/>
      <c r="J3850" s="54"/>
      <c r="K3850" s="50"/>
      <c r="W3850" s="4"/>
    </row>
    <row r="3851" spans="5:23" ht="24" customHeight="1">
      <c r="E3851" s="54"/>
      <c r="F3851" s="53"/>
      <c r="G3851" s="54"/>
      <c r="H3851" s="54"/>
      <c r="I3851" s="71"/>
      <c r="J3851" s="54"/>
      <c r="K3851" s="50"/>
      <c r="W3851" s="4"/>
    </row>
    <row r="3852" spans="5:23" ht="24" customHeight="1">
      <c r="E3852" s="73">
        <f>H3848</f>
        <v>53.99</v>
      </c>
      <c r="F3852" s="53" t="s">
        <v>1675</v>
      </c>
      <c r="G3852" s="54" t="s">
        <v>519</v>
      </c>
      <c r="H3852" s="54">
        <f>I2607</f>
        <v>70.150000000000006</v>
      </c>
      <c r="I3852" s="71" t="s">
        <v>1675</v>
      </c>
      <c r="J3852" s="54">
        <f>H3852*E3852</f>
        <v>3787.4</v>
      </c>
      <c r="K3852" s="50"/>
      <c r="W3852" s="4"/>
    </row>
    <row r="3853" spans="5:23" ht="24" customHeight="1">
      <c r="E3853" s="73">
        <v>0.96</v>
      </c>
      <c r="F3853" s="53" t="s">
        <v>2321</v>
      </c>
      <c r="G3853" s="54" t="s">
        <v>2159</v>
      </c>
      <c r="H3853" s="54">
        <f>I2608</f>
        <v>379.9</v>
      </c>
      <c r="I3853" s="71" t="s">
        <v>2321</v>
      </c>
      <c r="J3853" s="54">
        <f>H3853*E3853</f>
        <v>364.7</v>
      </c>
      <c r="K3853" s="50"/>
      <c r="W3853" s="4"/>
    </row>
    <row r="3854" spans="5:23" ht="24" customHeight="1">
      <c r="E3854" s="73">
        <v>0.96</v>
      </c>
      <c r="F3854" s="53" t="s">
        <v>2321</v>
      </c>
      <c r="G3854" s="54" t="s">
        <v>520</v>
      </c>
      <c r="H3854" s="54">
        <f>I2609</f>
        <v>40.65</v>
      </c>
      <c r="I3854" s="71" t="s">
        <v>2321</v>
      </c>
      <c r="J3854" s="54">
        <f>H3854*E3854</f>
        <v>39.020000000000003</v>
      </c>
      <c r="K3854" s="50"/>
      <c r="W3854" s="4"/>
    </row>
    <row r="3855" spans="5:23" ht="24" customHeight="1">
      <c r="E3855" s="54"/>
      <c r="F3855" s="53"/>
      <c r="G3855" s="54" t="s">
        <v>580</v>
      </c>
      <c r="H3855" s="54">
        <f>I2610</f>
        <v>266.81</v>
      </c>
      <c r="I3855" s="71" t="s">
        <v>454</v>
      </c>
      <c r="J3855" s="54">
        <f>H3855</f>
        <v>266.81</v>
      </c>
      <c r="K3855" s="50"/>
      <c r="W3855" s="4"/>
    </row>
    <row r="3856" spans="5:23" ht="24" customHeight="1">
      <c r="E3856" s="54"/>
      <c r="F3856" s="53"/>
      <c r="G3856" s="54"/>
      <c r="H3856" s="54"/>
      <c r="I3856" s="71"/>
      <c r="J3856" s="56" t="s">
        <v>148</v>
      </c>
      <c r="K3856" s="50"/>
      <c r="W3856" s="4"/>
    </row>
    <row r="3857" spans="5:23" ht="24" customHeight="1">
      <c r="E3857" s="54"/>
      <c r="F3857" s="53"/>
      <c r="G3857" s="36" t="s">
        <v>522</v>
      </c>
      <c r="H3857" s="54"/>
      <c r="I3857" s="71"/>
      <c r="J3857" s="36">
        <f>SUM(J3852:J3856)</f>
        <v>4457.93</v>
      </c>
      <c r="K3857" s="50"/>
      <c r="W3857" s="4"/>
    </row>
    <row r="3858" spans="5:23" ht="24" customHeight="1">
      <c r="E3858" s="54"/>
      <c r="F3858" s="53"/>
      <c r="G3858" s="54"/>
      <c r="H3858" s="54"/>
      <c r="I3858" s="71"/>
      <c r="J3858" s="56" t="s">
        <v>148</v>
      </c>
      <c r="K3858" s="50"/>
      <c r="W3858" s="4"/>
    </row>
    <row r="3859" spans="5:23" ht="24" customHeight="1">
      <c r="E3859" s="54"/>
      <c r="F3859" s="53"/>
      <c r="G3859" s="91" t="s">
        <v>2849</v>
      </c>
      <c r="H3859" s="54"/>
      <c r="I3859" s="71"/>
      <c r="J3859" s="36">
        <f>J3857/E3853</f>
        <v>4643.68</v>
      </c>
      <c r="K3859" s="50"/>
      <c r="W3859" s="4"/>
    </row>
    <row r="3860" spans="5:23" ht="24" customHeight="1">
      <c r="G3860"/>
      <c r="J3860"/>
      <c r="K3860" s="50"/>
      <c r="W3860" s="4"/>
    </row>
    <row r="3861" spans="5:23" ht="24" customHeight="1">
      <c r="E3861" s="54"/>
      <c r="F3861" s="53"/>
      <c r="G3861" s="36" t="s">
        <v>4278</v>
      </c>
      <c r="H3861" s="54"/>
      <c r="I3861" s="71">
        <f>1*0.8</f>
        <v>0.8</v>
      </c>
      <c r="J3861" s="54"/>
      <c r="K3861" s="50"/>
      <c r="W3861" s="4"/>
    </row>
    <row r="3862" spans="5:23" ht="24" customHeight="1">
      <c r="E3862" s="54"/>
      <c r="F3862" s="53"/>
      <c r="G3862" s="54"/>
      <c r="H3862" s="54"/>
      <c r="I3862" s="71"/>
      <c r="J3862" s="54"/>
      <c r="K3862" s="50"/>
      <c r="W3862" s="4"/>
    </row>
    <row r="3863" spans="5:23" ht="24" customHeight="1">
      <c r="E3863" s="10" t="s">
        <v>4279</v>
      </c>
      <c r="F3863" s="71"/>
      <c r="G3863" s="71"/>
      <c r="H3863" s="73">
        <f>3.6*3.9</f>
        <v>14.04</v>
      </c>
      <c r="I3863" s="71" t="s">
        <v>363</v>
      </c>
      <c r="J3863" s="71"/>
      <c r="K3863" s="50"/>
      <c r="W3863" s="4"/>
    </row>
    <row r="3864" spans="5:23" ht="24" customHeight="1">
      <c r="E3864" t="s">
        <v>4280</v>
      </c>
      <c r="F3864" s="53"/>
      <c r="G3864" s="54"/>
      <c r="H3864" s="54">
        <f>9*0.8*3.14</f>
        <v>22.61</v>
      </c>
      <c r="I3864" s="71" t="s">
        <v>363</v>
      </c>
      <c r="J3864" s="71"/>
      <c r="K3864" s="50"/>
      <c r="W3864" s="4"/>
    </row>
    <row r="3865" spans="5:23" ht="24" customHeight="1">
      <c r="E3865" t="s">
        <v>4281</v>
      </c>
      <c r="F3865" s="53"/>
      <c r="G3865" s="54"/>
      <c r="H3865" s="54">
        <f>2*1*1.2</f>
        <v>2.4</v>
      </c>
      <c r="I3865" s="71" t="s">
        <v>363</v>
      </c>
      <c r="J3865" s="71"/>
      <c r="K3865" s="50"/>
      <c r="W3865" s="4"/>
    </row>
    <row r="3866" spans="5:23" ht="24" customHeight="1">
      <c r="E3866" t="s">
        <v>4276</v>
      </c>
      <c r="F3866" s="53"/>
      <c r="G3866" s="54"/>
      <c r="H3866" s="54">
        <f>3*0.8*1.2</f>
        <v>2.88</v>
      </c>
      <c r="I3866" s="71" t="s">
        <v>363</v>
      </c>
      <c r="J3866" s="71"/>
      <c r="K3866" s="50"/>
      <c r="W3866" s="4"/>
    </row>
    <row r="3867" spans="5:23" ht="24" customHeight="1">
      <c r="E3867" t="s">
        <v>4277</v>
      </c>
      <c r="F3867" s="53"/>
      <c r="G3867" s="54"/>
      <c r="H3867" s="54">
        <v>5</v>
      </c>
      <c r="I3867" s="71"/>
      <c r="J3867" s="71"/>
      <c r="K3867" s="50"/>
      <c r="W3867" s="4"/>
    </row>
    <row r="3868" spans="5:23" ht="24" customHeight="1">
      <c r="E3868" s="54"/>
      <c r="F3868" s="53"/>
      <c r="G3868" s="54"/>
      <c r="H3868" s="56" t="s">
        <v>894</v>
      </c>
      <c r="I3868" s="71"/>
      <c r="J3868" s="71"/>
      <c r="K3868" s="50"/>
      <c r="W3868" s="4"/>
    </row>
    <row r="3869" spans="5:23" ht="24" customHeight="1">
      <c r="E3869" s="54"/>
      <c r="F3869" s="53"/>
      <c r="G3869" s="54"/>
      <c r="H3869" s="75">
        <f>SUM(H3863:H3867)</f>
        <v>46.93</v>
      </c>
      <c r="I3869" s="71" t="s">
        <v>363</v>
      </c>
      <c r="J3869" s="71"/>
      <c r="K3869" s="50"/>
      <c r="W3869" s="4"/>
    </row>
    <row r="3870" spans="5:23" ht="24" customHeight="1">
      <c r="E3870" s="54"/>
      <c r="F3870" s="53"/>
      <c r="G3870" s="54"/>
      <c r="H3870" s="56" t="s">
        <v>894</v>
      </c>
      <c r="I3870" s="71"/>
      <c r="J3870" s="54"/>
      <c r="K3870" s="50"/>
      <c r="W3870" s="4"/>
    </row>
    <row r="3871" spans="5:23" ht="24" customHeight="1">
      <c r="E3871" s="54"/>
      <c r="F3871" s="53"/>
      <c r="G3871" s="54"/>
      <c r="H3871" s="54"/>
      <c r="I3871" s="71"/>
      <c r="J3871" s="54"/>
      <c r="K3871" s="50"/>
      <c r="W3871" s="4"/>
    </row>
    <row r="3872" spans="5:23" ht="24" customHeight="1">
      <c r="E3872" s="54"/>
      <c r="F3872" s="53"/>
      <c r="G3872" s="54"/>
      <c r="H3872" s="54"/>
      <c r="I3872" s="71"/>
      <c r="J3872" s="54"/>
      <c r="K3872" s="50"/>
      <c r="W3872" s="4"/>
    </row>
    <row r="3873" spans="5:23" ht="24" customHeight="1">
      <c r="E3873" s="73">
        <f>H3869</f>
        <v>46.93</v>
      </c>
      <c r="F3873" s="53" t="s">
        <v>1675</v>
      </c>
      <c r="G3873" s="54" t="s">
        <v>519</v>
      </c>
      <c r="H3873" s="54">
        <f>H3852</f>
        <v>70.150000000000006</v>
      </c>
      <c r="I3873" s="71" t="s">
        <v>1675</v>
      </c>
      <c r="J3873" s="54">
        <f>H3873*E3873</f>
        <v>3292.14</v>
      </c>
      <c r="K3873" s="50"/>
      <c r="W3873" s="4"/>
    </row>
    <row r="3874" spans="5:23" ht="24" customHeight="1">
      <c r="E3874" s="54">
        <v>0.8</v>
      </c>
      <c r="F3874" s="53" t="s">
        <v>2321</v>
      </c>
      <c r="G3874" s="54" t="s">
        <v>2159</v>
      </c>
      <c r="H3874" s="54">
        <f>H3853</f>
        <v>379.9</v>
      </c>
      <c r="I3874" s="71" t="s">
        <v>2321</v>
      </c>
      <c r="J3874" s="54">
        <f>H3874*E3874</f>
        <v>303.92</v>
      </c>
      <c r="K3874" s="50"/>
      <c r="W3874" s="4"/>
    </row>
    <row r="3875" spans="5:23" ht="24" customHeight="1">
      <c r="E3875" s="54">
        <v>0.8</v>
      </c>
      <c r="F3875" s="53" t="s">
        <v>2321</v>
      </c>
      <c r="G3875" s="54" t="s">
        <v>520</v>
      </c>
      <c r="H3875" s="54">
        <f>H3854</f>
        <v>40.65</v>
      </c>
      <c r="I3875" s="71" t="s">
        <v>2321</v>
      </c>
      <c r="J3875" s="54">
        <f>H3875*E3875</f>
        <v>32.520000000000003</v>
      </c>
      <c r="K3875" s="50"/>
      <c r="W3875" s="4"/>
    </row>
    <row r="3876" spans="5:23" ht="24" customHeight="1">
      <c r="E3876" s="54"/>
      <c r="F3876" s="53"/>
      <c r="G3876" s="54" t="s">
        <v>580</v>
      </c>
      <c r="H3876" s="54">
        <f>H3855</f>
        <v>266.81</v>
      </c>
      <c r="I3876" s="71" t="s">
        <v>454</v>
      </c>
      <c r="J3876" s="54">
        <v>47.1</v>
      </c>
      <c r="K3876" s="50"/>
      <c r="W3876" s="4"/>
    </row>
    <row r="3877" spans="5:23" ht="24" customHeight="1">
      <c r="E3877" s="54"/>
      <c r="F3877" s="53"/>
      <c r="G3877" s="54"/>
      <c r="H3877" s="54"/>
      <c r="I3877" s="71"/>
      <c r="J3877" s="56" t="s">
        <v>148</v>
      </c>
      <c r="K3877" s="50"/>
      <c r="W3877" s="4"/>
    </row>
    <row r="3878" spans="5:23" ht="24" customHeight="1">
      <c r="E3878" s="54"/>
      <c r="F3878" s="53"/>
      <c r="G3878" s="36" t="s">
        <v>522</v>
      </c>
      <c r="H3878" s="54"/>
      <c r="I3878" s="71"/>
      <c r="J3878" s="36">
        <f>SUM(J3873:J3877)</f>
        <v>3675.68</v>
      </c>
      <c r="K3878" s="50"/>
      <c r="W3878" s="4"/>
    </row>
    <row r="3879" spans="5:23" ht="24" customHeight="1">
      <c r="E3879" s="54"/>
      <c r="F3879" s="53"/>
      <c r="G3879" s="54"/>
      <c r="H3879" s="54"/>
      <c r="I3879" s="71"/>
      <c r="J3879" s="56" t="s">
        <v>148</v>
      </c>
      <c r="K3879" s="50"/>
      <c r="W3879" s="4"/>
    </row>
    <row r="3880" spans="5:23" ht="24" customHeight="1">
      <c r="E3880" s="54"/>
      <c r="F3880" s="53"/>
      <c r="G3880" s="91" t="s">
        <v>2849</v>
      </c>
      <c r="H3880" s="54"/>
      <c r="I3880" s="71"/>
      <c r="J3880" s="36">
        <f>J3878/E3874</f>
        <v>4594.6000000000004</v>
      </c>
      <c r="K3880" s="50"/>
      <c r="W3880" s="4"/>
    </row>
    <row r="3881" spans="5:23" ht="24" customHeight="1">
      <c r="E3881" s="54" t="s">
        <v>517</v>
      </c>
      <c r="F3881" s="53"/>
      <c r="G3881" s="54"/>
      <c r="H3881" s="54">
        <v>3.24</v>
      </c>
      <c r="I3881" s="71" t="s">
        <v>363</v>
      </c>
      <c r="J3881" s="54"/>
      <c r="K3881" s="50"/>
      <c r="W3881" s="4"/>
    </row>
    <row r="3882" spans="5:23" ht="24" customHeight="1">
      <c r="E3882" s="54" t="s">
        <v>518</v>
      </c>
      <c r="F3882" s="53"/>
      <c r="G3882" s="54"/>
      <c r="H3882" s="54">
        <v>2.16</v>
      </c>
      <c r="I3882" s="71" t="s">
        <v>363</v>
      </c>
      <c r="J3882" s="54"/>
      <c r="K3882" s="50"/>
      <c r="W3882" s="4"/>
    </row>
    <row r="3883" spans="5:23" ht="24" customHeight="1">
      <c r="E3883" s="54"/>
      <c r="F3883" s="53"/>
      <c r="G3883" s="54"/>
      <c r="H3883" s="54"/>
      <c r="I3883" s="71"/>
      <c r="J3883" s="54"/>
      <c r="K3883" s="50"/>
      <c r="W3883" s="4"/>
    </row>
    <row r="3884" spans="5:23" ht="24" customHeight="1">
      <c r="E3884" s="54"/>
      <c r="F3884" s="53"/>
      <c r="G3884" s="54"/>
      <c r="H3884" s="56" t="s">
        <v>148</v>
      </c>
      <c r="I3884" s="71"/>
      <c r="J3884" s="54"/>
      <c r="K3884" s="50"/>
      <c r="W3884" s="4"/>
    </row>
    <row r="3885" spans="5:23" ht="24" customHeight="1">
      <c r="E3885" s="54"/>
      <c r="F3885" s="53"/>
      <c r="G3885" s="54"/>
      <c r="H3885" s="54">
        <f>SUM(H3879:H3883)</f>
        <v>5.4</v>
      </c>
      <c r="I3885" s="71"/>
      <c r="J3885" s="54"/>
      <c r="K3885" s="50"/>
      <c r="W3885" s="4"/>
    </row>
    <row r="3886" spans="5:23" ht="24" customHeight="1">
      <c r="E3886" s="54"/>
      <c r="F3886" s="53"/>
      <c r="G3886" s="54"/>
      <c r="H3886" s="54" t="s">
        <v>1716</v>
      </c>
      <c r="I3886" s="71"/>
      <c r="J3886" s="54"/>
      <c r="K3886" s="50"/>
      <c r="W3886" s="4"/>
    </row>
    <row r="3887" spans="5:23" ht="24" customHeight="1">
      <c r="E3887" s="54"/>
      <c r="F3887" s="53"/>
      <c r="G3887" s="54"/>
      <c r="H3887" s="54"/>
      <c r="I3887" s="71"/>
      <c r="J3887" s="54"/>
      <c r="K3887" s="50"/>
      <c r="W3887" s="4"/>
    </row>
    <row r="3888" spans="5:23" ht="24" customHeight="1">
      <c r="E3888" s="54"/>
      <c r="F3888" s="53"/>
      <c r="G3888" s="54"/>
      <c r="H3888" s="54"/>
      <c r="I3888" s="71"/>
      <c r="J3888" s="54"/>
      <c r="K3888" s="50"/>
      <c r="W3888" s="4"/>
    </row>
    <row r="3889" spans="5:23" ht="24" customHeight="1">
      <c r="E3889" s="54">
        <v>42.81</v>
      </c>
      <c r="F3889" s="53" t="s">
        <v>1675</v>
      </c>
      <c r="G3889" s="54" t="s">
        <v>519</v>
      </c>
      <c r="H3889" s="54">
        <f>H3873</f>
        <v>70.150000000000006</v>
      </c>
      <c r="I3889" s="71" t="s">
        <v>1675</v>
      </c>
      <c r="J3889" s="54">
        <f>H3889*E3889</f>
        <v>3003.12</v>
      </c>
      <c r="K3889" s="50"/>
      <c r="W3889" s="4"/>
    </row>
    <row r="3890" spans="5:23" ht="24" customHeight="1">
      <c r="E3890" s="54">
        <v>0.77</v>
      </c>
      <c r="F3890" s="53" t="s">
        <v>2321</v>
      </c>
      <c r="G3890" s="54" t="s">
        <v>2496</v>
      </c>
      <c r="H3890" s="54">
        <f>H3874</f>
        <v>379.9</v>
      </c>
      <c r="I3890" s="71" t="s">
        <v>2321</v>
      </c>
      <c r="J3890" s="54">
        <f>H3890*E3890</f>
        <v>292.52</v>
      </c>
      <c r="K3890" s="50"/>
      <c r="W3890" s="4"/>
    </row>
    <row r="3891" spans="5:23" ht="24" customHeight="1">
      <c r="E3891" s="54">
        <v>0.77</v>
      </c>
      <c r="F3891" s="53" t="s">
        <v>2321</v>
      </c>
      <c r="G3891" s="513" t="s">
        <v>1986</v>
      </c>
      <c r="H3891" s="54">
        <f>H3875</f>
        <v>40.65</v>
      </c>
      <c r="I3891" s="71" t="s">
        <v>2321</v>
      </c>
      <c r="J3891" s="54">
        <f>H3891*E3891</f>
        <v>31.3</v>
      </c>
      <c r="K3891" s="50"/>
      <c r="W3891" s="4"/>
    </row>
    <row r="3892" spans="5:23" ht="24" customHeight="1">
      <c r="E3892" s="54"/>
      <c r="F3892" s="53"/>
      <c r="G3892" s="54" t="s">
        <v>521</v>
      </c>
      <c r="H3892" s="54">
        <f>H3876</f>
        <v>266.81</v>
      </c>
      <c r="I3892" s="71" t="s">
        <v>454</v>
      </c>
      <c r="J3892" s="54">
        <f>H3892</f>
        <v>266.81</v>
      </c>
      <c r="K3892" s="50"/>
      <c r="W3892" s="4"/>
    </row>
    <row r="3893" spans="5:23" ht="24" customHeight="1">
      <c r="E3893" s="54"/>
      <c r="F3893" s="53"/>
      <c r="G3893" s="54"/>
      <c r="H3893" s="54"/>
      <c r="I3893" s="71"/>
      <c r="J3893" s="56" t="s">
        <v>148</v>
      </c>
      <c r="K3893" s="50"/>
      <c r="W3893" s="4"/>
    </row>
    <row r="3894" spans="5:23" ht="24" customHeight="1">
      <c r="E3894" s="54"/>
      <c r="F3894" s="53"/>
      <c r="G3894" s="36" t="s">
        <v>522</v>
      </c>
      <c r="H3894" s="54"/>
      <c r="I3894" s="71"/>
      <c r="J3894" s="36">
        <f>SUM(J3889:J3892)</f>
        <v>3593.75</v>
      </c>
      <c r="K3894" s="50"/>
      <c r="W3894" s="4"/>
    </row>
    <row r="3895" spans="5:23" ht="24" customHeight="1">
      <c r="E3895" s="54"/>
      <c r="F3895" s="53"/>
      <c r="G3895" s="54"/>
      <c r="H3895" s="54"/>
      <c r="I3895" s="71"/>
      <c r="J3895" s="56" t="s">
        <v>148</v>
      </c>
      <c r="K3895" s="50"/>
      <c r="W3895" s="4"/>
    </row>
    <row r="3896" spans="5:23" ht="24" customHeight="1">
      <c r="F3896" s="3"/>
      <c r="G3896" s="549">
        <f>1.285*0.6</f>
        <v>0.77</v>
      </c>
      <c r="I3896" s="10"/>
      <c r="J3896">
        <f>J3894/G3896</f>
        <v>4667.21</v>
      </c>
      <c r="K3896" s="50"/>
      <c r="W3896" s="4"/>
    </row>
    <row r="3897" spans="5:23" ht="24" customHeight="1">
      <c r="E3897" s="54">
        <f>C3890</f>
        <v>0</v>
      </c>
      <c r="G3897" s="10">
        <f>E3897*D3856</f>
        <v>0</v>
      </c>
      <c r="J3897"/>
      <c r="K3897" s="50"/>
      <c r="W3897" s="4"/>
    </row>
    <row r="3898" spans="5:23" ht="24" customHeight="1">
      <c r="E3898" s="54"/>
      <c r="G3898" s="10">
        <v>0.8</v>
      </c>
      <c r="J3898"/>
      <c r="K3898" s="50"/>
      <c r="W3898" s="4"/>
    </row>
    <row r="3899" spans="5:23" ht="24" customHeight="1">
      <c r="G3899" s="10">
        <f>SUM(G3895:G3898)</f>
        <v>1.57</v>
      </c>
      <c r="J3899"/>
      <c r="K3899" s="50"/>
      <c r="W3899" s="4"/>
    </row>
    <row r="3900" spans="5:23" ht="24" customHeight="1">
      <c r="G3900" s="10">
        <f>G3899/0.77</f>
        <v>2.04</v>
      </c>
      <c r="J3900"/>
      <c r="K3900" s="50"/>
      <c r="W3900" s="4"/>
    </row>
    <row r="3901" spans="5:23" ht="24" customHeight="1">
      <c r="G3901"/>
      <c r="H3901" s="36" t="s">
        <v>4501</v>
      </c>
      <c r="J3901"/>
      <c r="K3901" s="50"/>
      <c r="W3901" s="4"/>
    </row>
    <row r="3902" spans="5:23" ht="24" customHeight="1">
      <c r="F3902" s="2" t="s">
        <v>1346</v>
      </c>
      <c r="G3902" s="7" t="s">
        <v>2289</v>
      </c>
      <c r="H3902" s="1" t="s">
        <v>2066</v>
      </c>
      <c r="W3902" s="4"/>
    </row>
    <row r="3903" spans="5:23" ht="24" customHeight="1">
      <c r="H3903" s="1" t="s">
        <v>2067</v>
      </c>
      <c r="W3903" s="4"/>
    </row>
    <row r="3904" spans="5:23" ht="24" customHeight="1">
      <c r="H3904" s="1" t="s">
        <v>2068</v>
      </c>
      <c r="W3904" s="4"/>
    </row>
    <row r="3905" spans="6:23" ht="24" customHeight="1">
      <c r="H3905" s="1" t="s">
        <v>906</v>
      </c>
      <c r="W3905" s="4"/>
    </row>
    <row r="3906" spans="6:23" ht="24" customHeight="1">
      <c r="H3906" s="1" t="s">
        <v>907</v>
      </c>
      <c r="W3906" s="4"/>
    </row>
    <row r="3907" spans="6:23" ht="24" customHeight="1">
      <c r="H3907" s="1" t="s">
        <v>1752</v>
      </c>
      <c r="W3907" s="4"/>
    </row>
    <row r="3908" spans="6:23" ht="24" customHeight="1">
      <c r="H3908" s="1" t="s">
        <v>95</v>
      </c>
      <c r="W3908" s="4"/>
    </row>
    <row r="3909" spans="6:23" ht="24" customHeight="1">
      <c r="H3909" s="1" t="s">
        <v>96</v>
      </c>
      <c r="W3909" s="4"/>
    </row>
    <row r="3910" spans="6:23" ht="24" customHeight="1">
      <c r="H3910" s="1" t="s">
        <v>97</v>
      </c>
      <c r="W3910" s="4"/>
    </row>
    <row r="3911" spans="6:23" ht="24" customHeight="1">
      <c r="H3911" s="1" t="s">
        <v>98</v>
      </c>
      <c r="W3911" s="4"/>
    </row>
    <row r="3912" spans="6:23" ht="24" customHeight="1">
      <c r="H3912" s="1" t="s">
        <v>2088</v>
      </c>
      <c r="W3912" s="4"/>
    </row>
    <row r="3913" spans="6:23" ht="24" customHeight="1">
      <c r="H3913" s="1" t="s">
        <v>1048</v>
      </c>
      <c r="W3913" s="4"/>
    </row>
    <row r="3914" spans="6:23" ht="24" customHeight="1">
      <c r="H3914" s="1" t="s">
        <v>1811</v>
      </c>
      <c r="W3914" s="4"/>
    </row>
    <row r="3915" spans="6:23" ht="24" customHeight="1">
      <c r="H3915" s="1" t="s">
        <v>1812</v>
      </c>
      <c r="W3915" s="4"/>
    </row>
    <row r="3916" spans="6:23" ht="24" customHeight="1">
      <c r="W3916" s="4"/>
    </row>
    <row r="3917" spans="6:23" ht="24" customHeight="1">
      <c r="W3917" s="4"/>
    </row>
    <row r="3918" spans="6:23" ht="24" customHeight="1">
      <c r="G3918" s="7" t="s">
        <v>320</v>
      </c>
      <c r="H3918" s="2" t="s">
        <v>1809</v>
      </c>
      <c r="W3918" s="4"/>
    </row>
    <row r="3919" spans="6:23" ht="24" customHeight="1">
      <c r="H3919" s="2" t="s">
        <v>1814</v>
      </c>
      <c r="W3919" s="4"/>
    </row>
    <row r="3920" spans="6:23" ht="24" customHeight="1">
      <c r="F3920" s="14">
        <v>3.8100000000000002E-2</v>
      </c>
      <c r="G3920" s="7" t="s">
        <v>884</v>
      </c>
      <c r="H3920" s="1" t="s">
        <v>2109</v>
      </c>
      <c r="I3920" s="8">
        <f>K821</f>
        <v>8631.1299999999992</v>
      </c>
      <c r="J3920" s="1" t="s">
        <v>884</v>
      </c>
      <c r="K3920" s="8">
        <f>F3920*I3920</f>
        <v>328.85</v>
      </c>
      <c r="W3920" s="4"/>
    </row>
    <row r="3921" spans="6:23" ht="24" customHeight="1">
      <c r="F3921" s="215">
        <v>5.01</v>
      </c>
      <c r="G3921" s="7" t="s">
        <v>1675</v>
      </c>
      <c r="H3921" s="1" t="s">
        <v>2110</v>
      </c>
      <c r="I3921" s="8">
        <f>K1608</f>
        <v>87298.5</v>
      </c>
      <c r="J3921" s="1" t="s">
        <v>876</v>
      </c>
      <c r="K3921" s="8">
        <f>F3921*I3921/1000</f>
        <v>437.37</v>
      </c>
      <c r="W3921" s="4"/>
    </row>
    <row r="3922" spans="6:23" ht="24" customHeight="1">
      <c r="F3922" s="8">
        <v>3</v>
      </c>
      <c r="G3922" s="7" t="s">
        <v>883</v>
      </c>
      <c r="H3922" s="1" t="s">
        <v>1207</v>
      </c>
      <c r="I3922" s="484">
        <v>14.8</v>
      </c>
      <c r="J3922" s="1" t="s">
        <v>883</v>
      </c>
      <c r="K3922" s="8">
        <f t="shared" ref="K3922:K3929" si="373">F3922*I3922</f>
        <v>44.4</v>
      </c>
      <c r="W3922" s="4"/>
    </row>
    <row r="3923" spans="6:23" ht="24" customHeight="1">
      <c r="F3923" s="8">
        <v>12</v>
      </c>
      <c r="G3923" s="7" t="s">
        <v>883</v>
      </c>
      <c r="H3923" s="1" t="s">
        <v>1208</v>
      </c>
      <c r="I3923" s="484">
        <v>2</v>
      </c>
      <c r="J3923" s="1" t="s">
        <v>883</v>
      </c>
      <c r="K3923" s="8">
        <f t="shared" si="373"/>
        <v>24</v>
      </c>
      <c r="W3923" s="4"/>
    </row>
    <row r="3924" spans="6:23" ht="24" customHeight="1">
      <c r="F3924" s="8">
        <v>2</v>
      </c>
      <c r="G3924" s="7" t="s">
        <v>883</v>
      </c>
      <c r="H3924" s="1" t="s">
        <v>1209</v>
      </c>
      <c r="I3924" s="484">
        <v>4.9000000000000004</v>
      </c>
      <c r="J3924" s="1" t="s">
        <v>883</v>
      </c>
      <c r="K3924" s="8">
        <f t="shared" si="373"/>
        <v>9.8000000000000007</v>
      </c>
      <c r="W3924" s="4"/>
    </row>
    <row r="3925" spans="6:23" ht="24" customHeight="1">
      <c r="F3925" s="8">
        <v>6</v>
      </c>
      <c r="G3925" s="7" t="s">
        <v>883</v>
      </c>
      <c r="H3925" s="1" t="s">
        <v>2258</v>
      </c>
      <c r="I3925" s="484">
        <v>4.45</v>
      </c>
      <c r="J3925" s="1" t="s">
        <v>883</v>
      </c>
      <c r="K3925" s="8">
        <f t="shared" si="373"/>
        <v>26.7</v>
      </c>
      <c r="W3925" s="4"/>
    </row>
    <row r="3926" spans="6:23" ht="24" customHeight="1">
      <c r="F3926" s="8">
        <v>1</v>
      </c>
      <c r="G3926" s="7" t="s">
        <v>883</v>
      </c>
      <c r="H3926" s="1" t="s">
        <v>1214</v>
      </c>
      <c r="I3926" s="8">
        <f>I865</f>
        <v>947</v>
      </c>
      <c r="J3926" s="1" t="s">
        <v>883</v>
      </c>
      <c r="K3926" s="8">
        <f t="shared" si="373"/>
        <v>947</v>
      </c>
      <c r="W3926" s="4"/>
    </row>
    <row r="3927" spans="6:23" ht="24" customHeight="1">
      <c r="F3927" s="8">
        <v>1</v>
      </c>
      <c r="G3927" s="7" t="s">
        <v>883</v>
      </c>
      <c r="H3927" s="1" t="s">
        <v>1215</v>
      </c>
      <c r="I3927" s="8">
        <f>I866</f>
        <v>618</v>
      </c>
      <c r="J3927" s="1" t="s">
        <v>883</v>
      </c>
      <c r="K3927" s="8">
        <f t="shared" si="373"/>
        <v>618</v>
      </c>
      <c r="W3927" s="4"/>
    </row>
    <row r="3928" spans="6:23" ht="24" customHeight="1">
      <c r="F3928" s="8">
        <v>1</v>
      </c>
      <c r="G3928" s="7" t="s">
        <v>883</v>
      </c>
      <c r="H3928" s="1" t="s">
        <v>1216</v>
      </c>
      <c r="I3928" s="484">
        <v>25</v>
      </c>
      <c r="J3928" s="1" t="s">
        <v>883</v>
      </c>
      <c r="K3928" s="8">
        <f t="shared" si="373"/>
        <v>25</v>
      </c>
      <c r="W3928" s="4"/>
    </row>
    <row r="3929" spans="6:23" ht="24" customHeight="1">
      <c r="F3929" s="8">
        <v>0.5</v>
      </c>
      <c r="G3929" s="7" t="s">
        <v>883</v>
      </c>
      <c r="H3929" s="1" t="s">
        <v>1217</v>
      </c>
      <c r="I3929" s="8">
        <f>I868</f>
        <v>507</v>
      </c>
      <c r="J3929" s="1" t="s">
        <v>883</v>
      </c>
      <c r="K3929" s="8">
        <f t="shared" si="373"/>
        <v>253.5</v>
      </c>
      <c r="W3929" s="4"/>
    </row>
    <row r="3930" spans="6:23" ht="24" customHeight="1">
      <c r="G3930" s="7" t="s">
        <v>454</v>
      </c>
      <c r="H3930" s="1" t="s">
        <v>2176</v>
      </c>
      <c r="J3930" s="1" t="s">
        <v>454</v>
      </c>
      <c r="K3930" s="8">
        <v>1.1299999999999999</v>
      </c>
      <c r="W3930" s="4"/>
    </row>
    <row r="3931" spans="6:23" ht="24" customHeight="1">
      <c r="K3931" s="5" t="s">
        <v>1614</v>
      </c>
      <c r="W3931" s="4"/>
    </row>
    <row r="3932" spans="6:23" ht="24" customHeight="1">
      <c r="H3932" s="58" t="s">
        <v>287</v>
      </c>
      <c r="K3932" s="38">
        <f>SUM(K3920:K3930)</f>
        <v>2715.75</v>
      </c>
      <c r="W3932" s="4"/>
    </row>
    <row r="3933" spans="6:23" ht="24" customHeight="1">
      <c r="K3933" s="5" t="s">
        <v>1614</v>
      </c>
      <c r="W3933" s="4"/>
    </row>
    <row r="3934" spans="6:23" ht="24" customHeight="1">
      <c r="W3934" s="4"/>
    </row>
    <row r="3935" spans="6:23" ht="24" customHeight="1">
      <c r="W3935" s="4"/>
    </row>
    <row r="3936" spans="6:23" ht="24" customHeight="1">
      <c r="G3936" s="7" t="s">
        <v>1941</v>
      </c>
      <c r="H3936" s="2" t="s">
        <v>1813</v>
      </c>
      <c r="W3936" s="4"/>
    </row>
    <row r="3937" spans="6:23" ht="24" customHeight="1">
      <c r="H3937" s="2" t="s">
        <v>1814</v>
      </c>
      <c r="W3937" s="4"/>
    </row>
    <row r="3938" spans="6:23" ht="24" customHeight="1">
      <c r="F3938" s="14">
        <v>3.6799999999999999E-2</v>
      </c>
      <c r="G3938" s="7" t="s">
        <v>884</v>
      </c>
      <c r="H3938" s="22" t="s">
        <v>4502</v>
      </c>
      <c r="I3938" s="8">
        <f t="shared" ref="I3938:I3945" si="374">I3920</f>
        <v>8631.1299999999992</v>
      </c>
      <c r="J3938" s="1" t="s">
        <v>884</v>
      </c>
      <c r="K3938" s="8">
        <f>F3938*I3938</f>
        <v>317.63</v>
      </c>
      <c r="W3938" s="4"/>
    </row>
    <row r="3939" spans="6:23" ht="46.5" customHeight="1">
      <c r="F3939" s="8">
        <v>4.87</v>
      </c>
      <c r="G3939" s="7" t="s">
        <v>1675</v>
      </c>
      <c r="H3939" s="1" t="s">
        <v>2110</v>
      </c>
      <c r="I3939" s="8">
        <f t="shared" si="374"/>
        <v>87298.5</v>
      </c>
      <c r="J3939" s="1" t="s">
        <v>876</v>
      </c>
      <c r="K3939" s="8">
        <f>F3939*I3939/1000</f>
        <v>425.14</v>
      </c>
      <c r="W3939" s="4"/>
    </row>
    <row r="3940" spans="6:23" ht="24" customHeight="1">
      <c r="F3940" s="8">
        <v>3</v>
      </c>
      <c r="G3940" s="7" t="s">
        <v>883</v>
      </c>
      <c r="H3940" s="1" t="s">
        <v>1207</v>
      </c>
      <c r="I3940" s="483">
        <f t="shared" si="374"/>
        <v>14.8</v>
      </c>
      <c r="J3940" s="1" t="s">
        <v>883</v>
      </c>
      <c r="K3940" s="8">
        <f t="shared" ref="K3940:K3947" si="375">F3940*I3940</f>
        <v>44.4</v>
      </c>
      <c r="W3940" s="4"/>
    </row>
    <row r="3941" spans="6:23" ht="24" customHeight="1">
      <c r="F3941" s="8">
        <v>12</v>
      </c>
      <c r="G3941" s="7" t="s">
        <v>883</v>
      </c>
      <c r="H3941" s="1" t="s">
        <v>1208</v>
      </c>
      <c r="I3941" s="483">
        <f t="shared" si="374"/>
        <v>2</v>
      </c>
      <c r="J3941" s="1" t="s">
        <v>883</v>
      </c>
      <c r="K3941" s="8">
        <f t="shared" si="375"/>
        <v>24</v>
      </c>
      <c r="W3941" s="4"/>
    </row>
    <row r="3942" spans="6:23" ht="24" customHeight="1">
      <c r="F3942" s="8">
        <v>2</v>
      </c>
      <c r="G3942" s="7" t="s">
        <v>883</v>
      </c>
      <c r="H3942" s="1" t="s">
        <v>1209</v>
      </c>
      <c r="I3942" s="483">
        <f t="shared" si="374"/>
        <v>4.9000000000000004</v>
      </c>
      <c r="J3942" s="1" t="s">
        <v>883</v>
      </c>
      <c r="K3942" s="8">
        <f t="shared" si="375"/>
        <v>9.8000000000000007</v>
      </c>
      <c r="W3942" s="4"/>
    </row>
    <row r="3943" spans="6:23" ht="24" customHeight="1">
      <c r="F3943" s="8">
        <v>6</v>
      </c>
      <c r="G3943" s="7" t="s">
        <v>883</v>
      </c>
      <c r="H3943" s="1" t="s">
        <v>2258</v>
      </c>
      <c r="I3943" s="483">
        <f t="shared" si="374"/>
        <v>4.45</v>
      </c>
      <c r="J3943" s="1" t="s">
        <v>883</v>
      </c>
      <c r="K3943" s="8">
        <f t="shared" si="375"/>
        <v>26.7</v>
      </c>
      <c r="W3943" s="4"/>
    </row>
    <row r="3944" spans="6:23" ht="24" customHeight="1">
      <c r="F3944" s="8">
        <v>1</v>
      </c>
      <c r="G3944" s="7" t="s">
        <v>883</v>
      </c>
      <c r="H3944" s="1" t="s">
        <v>1214</v>
      </c>
      <c r="I3944" s="8">
        <f t="shared" si="374"/>
        <v>947</v>
      </c>
      <c r="J3944" s="1" t="s">
        <v>883</v>
      </c>
      <c r="K3944" s="8">
        <f t="shared" si="375"/>
        <v>947</v>
      </c>
      <c r="W3944" s="4"/>
    </row>
    <row r="3945" spans="6:23" ht="24" customHeight="1">
      <c r="F3945" s="8">
        <v>1</v>
      </c>
      <c r="G3945" s="7" t="s">
        <v>883</v>
      </c>
      <c r="H3945" s="1" t="s">
        <v>1215</v>
      </c>
      <c r="I3945" s="8">
        <f t="shared" si="374"/>
        <v>618</v>
      </c>
      <c r="J3945" s="1" t="s">
        <v>883</v>
      </c>
      <c r="K3945" s="8">
        <f t="shared" si="375"/>
        <v>618</v>
      </c>
      <c r="W3945" s="4"/>
    </row>
    <row r="3946" spans="6:23" ht="24" customHeight="1">
      <c r="F3946" s="8">
        <v>1</v>
      </c>
      <c r="G3946" s="7" t="s">
        <v>883</v>
      </c>
      <c r="H3946" s="1" t="s">
        <v>1216</v>
      </c>
      <c r="I3946" s="479">
        <v>25</v>
      </c>
      <c r="J3946" s="1" t="s">
        <v>883</v>
      </c>
      <c r="K3946" s="8">
        <f t="shared" si="375"/>
        <v>25</v>
      </c>
      <c r="W3946" s="4"/>
    </row>
    <row r="3947" spans="6:23" ht="24" customHeight="1">
      <c r="F3947" s="8">
        <v>0.5</v>
      </c>
      <c r="G3947" s="7" t="s">
        <v>883</v>
      </c>
      <c r="H3947" s="1" t="s">
        <v>1217</v>
      </c>
      <c r="I3947" s="8">
        <f>I3929</f>
        <v>507</v>
      </c>
      <c r="J3947" s="1" t="s">
        <v>883</v>
      </c>
      <c r="K3947" s="8">
        <f t="shared" si="375"/>
        <v>253.5</v>
      </c>
      <c r="W3947" s="4"/>
    </row>
    <row r="3948" spans="6:23" ht="24" customHeight="1">
      <c r="G3948" s="7" t="s">
        <v>454</v>
      </c>
      <c r="H3948" s="1" t="s">
        <v>2176</v>
      </c>
      <c r="J3948" s="1" t="s">
        <v>454</v>
      </c>
      <c r="K3948" s="8">
        <f>1.9+0.08</f>
        <v>1.98</v>
      </c>
      <c r="W3948" s="4"/>
    </row>
    <row r="3949" spans="6:23" ht="24" customHeight="1">
      <c r="K3949" s="5" t="s">
        <v>1614</v>
      </c>
      <c r="W3949" s="4"/>
    </row>
    <row r="3950" spans="6:23" ht="24" customHeight="1">
      <c r="H3950" s="58" t="s">
        <v>287</v>
      </c>
      <c r="K3950" s="38">
        <f>SUM(K3938:K3948)</f>
        <v>2693.15</v>
      </c>
      <c r="L3950">
        <f>K3950-1729</f>
        <v>964.15</v>
      </c>
      <c r="W3950" s="4"/>
    </row>
    <row r="3951" spans="6:23" ht="24" customHeight="1">
      <c r="K3951" s="5" t="s">
        <v>1614</v>
      </c>
      <c r="W3951" s="4"/>
    </row>
    <row r="3952" spans="6:23" ht="24" customHeight="1">
      <c r="F3952" s="2"/>
      <c r="G3952" s="7" t="s">
        <v>526</v>
      </c>
      <c r="H3952" s="2" t="s">
        <v>572</v>
      </c>
      <c r="W3952" s="4"/>
    </row>
    <row r="3953" spans="6:23" ht="24" customHeight="1">
      <c r="H3953" s="2" t="s">
        <v>1814</v>
      </c>
      <c r="W3953" s="4"/>
    </row>
    <row r="3954" spans="6:23" ht="24" customHeight="1">
      <c r="F3954" s="14">
        <v>3.5299999999999998E-2</v>
      </c>
      <c r="G3954" s="7" t="s">
        <v>884</v>
      </c>
      <c r="H3954" s="1" t="s">
        <v>2109</v>
      </c>
      <c r="I3954" s="8">
        <f t="shared" ref="I3954:I3959" si="376">I3938</f>
        <v>8631.1299999999992</v>
      </c>
      <c r="J3954" s="1" t="s">
        <v>884</v>
      </c>
      <c r="K3954" s="8">
        <f>F3954*I3954</f>
        <v>304.68</v>
      </c>
      <c r="W3954" s="4"/>
    </row>
    <row r="3955" spans="6:23" ht="24" customHeight="1">
      <c r="F3955" s="8">
        <v>4.59</v>
      </c>
      <c r="G3955" s="7" t="s">
        <v>1675</v>
      </c>
      <c r="H3955" s="1" t="s">
        <v>2110</v>
      </c>
      <c r="I3955" s="8">
        <f t="shared" si="376"/>
        <v>87298.5</v>
      </c>
      <c r="J3955" s="1" t="s">
        <v>876</v>
      </c>
      <c r="K3955" s="8">
        <f>F3955*I3955/1000</f>
        <v>400.7</v>
      </c>
      <c r="W3955" s="4"/>
    </row>
    <row r="3956" spans="6:23" ht="24" customHeight="1">
      <c r="F3956" s="8">
        <v>3</v>
      </c>
      <c r="G3956" s="7" t="s">
        <v>883</v>
      </c>
      <c r="H3956" s="1" t="s">
        <v>1207</v>
      </c>
      <c r="I3956" s="483">
        <f t="shared" si="376"/>
        <v>14.8</v>
      </c>
      <c r="J3956" s="1" t="s">
        <v>883</v>
      </c>
      <c r="K3956" s="8">
        <f t="shared" ref="K3956:K3963" si="377">F3956*I3956</f>
        <v>44.4</v>
      </c>
      <c r="W3956" s="4"/>
    </row>
    <row r="3957" spans="6:23" ht="24" customHeight="1">
      <c r="F3957" s="8">
        <v>12</v>
      </c>
      <c r="G3957" s="7" t="s">
        <v>883</v>
      </c>
      <c r="H3957" s="1" t="s">
        <v>1208</v>
      </c>
      <c r="I3957" s="483">
        <f t="shared" si="376"/>
        <v>2</v>
      </c>
      <c r="J3957" s="1" t="s">
        <v>883</v>
      </c>
      <c r="K3957" s="8">
        <f t="shared" si="377"/>
        <v>24</v>
      </c>
      <c r="W3957" s="4"/>
    </row>
    <row r="3958" spans="6:23" ht="24" customHeight="1">
      <c r="F3958" s="8">
        <v>2</v>
      </c>
      <c r="G3958" s="7" t="s">
        <v>883</v>
      </c>
      <c r="H3958" s="8" t="str">
        <f>H3942</f>
        <v>TOWER BOLT RECEIVER</v>
      </c>
      <c r="I3958" s="483">
        <f t="shared" si="376"/>
        <v>4.9000000000000004</v>
      </c>
      <c r="J3958" s="1" t="s">
        <v>883</v>
      </c>
      <c r="K3958" s="8">
        <f t="shared" si="377"/>
        <v>9.8000000000000007</v>
      </c>
      <c r="W3958" s="4"/>
    </row>
    <row r="3959" spans="6:23" ht="24" customHeight="1">
      <c r="F3959" s="8">
        <v>6</v>
      </c>
      <c r="G3959" s="7" t="s">
        <v>883</v>
      </c>
      <c r="H3959" s="1" t="s">
        <v>2258</v>
      </c>
      <c r="I3959" s="483">
        <f t="shared" si="376"/>
        <v>4.45</v>
      </c>
      <c r="J3959" s="1" t="s">
        <v>883</v>
      </c>
      <c r="K3959" s="8">
        <f t="shared" si="377"/>
        <v>26.7</v>
      </c>
      <c r="W3959" s="4"/>
    </row>
    <row r="3960" spans="6:23" ht="24" customHeight="1">
      <c r="F3960" s="8">
        <v>1</v>
      </c>
      <c r="G3960" s="7" t="s">
        <v>883</v>
      </c>
      <c r="H3960" s="1" t="s">
        <v>1214</v>
      </c>
      <c r="I3960" s="8">
        <f>I3944</f>
        <v>947</v>
      </c>
      <c r="J3960" s="1" t="s">
        <v>883</v>
      </c>
      <c r="K3960" s="8">
        <f t="shared" si="377"/>
        <v>947</v>
      </c>
      <c r="W3960" s="4"/>
    </row>
    <row r="3961" spans="6:23" ht="24" customHeight="1">
      <c r="F3961" s="8">
        <v>1</v>
      </c>
      <c r="G3961" s="7" t="s">
        <v>883</v>
      </c>
      <c r="H3961" s="1" t="s">
        <v>1215</v>
      </c>
      <c r="I3961" s="8">
        <f>I3945</f>
        <v>618</v>
      </c>
      <c r="J3961" s="1" t="s">
        <v>883</v>
      </c>
      <c r="K3961" s="8">
        <f t="shared" si="377"/>
        <v>618</v>
      </c>
      <c r="W3961" s="4"/>
    </row>
    <row r="3962" spans="6:23" ht="24" customHeight="1">
      <c r="F3962" s="8">
        <v>1</v>
      </c>
      <c r="G3962" s="7" t="s">
        <v>883</v>
      </c>
      <c r="H3962" s="8" t="str">
        <f>H3946</f>
        <v>MOULDING CHARGES</v>
      </c>
      <c r="I3962" s="8">
        <f>I3946</f>
        <v>25</v>
      </c>
      <c r="J3962" s="1" t="s">
        <v>883</v>
      </c>
      <c r="K3962" s="8">
        <f t="shared" si="377"/>
        <v>25</v>
      </c>
      <c r="W3962" s="4"/>
    </row>
    <row r="3963" spans="6:23" ht="24" customHeight="1">
      <c r="F3963" s="8">
        <v>0.5</v>
      </c>
      <c r="G3963" s="7" t="s">
        <v>883</v>
      </c>
      <c r="H3963" s="1" t="s">
        <v>1217</v>
      </c>
      <c r="I3963" s="8">
        <f>I3947</f>
        <v>507</v>
      </c>
      <c r="J3963" s="1" t="s">
        <v>883</v>
      </c>
      <c r="K3963" s="8">
        <f t="shared" si="377"/>
        <v>253.5</v>
      </c>
      <c r="W3963" s="4"/>
    </row>
    <row r="3964" spans="6:23" ht="24" customHeight="1">
      <c r="G3964" s="7" t="s">
        <v>454</v>
      </c>
      <c r="H3964" s="1" t="s">
        <v>2176</v>
      </c>
      <c r="I3964" s="8">
        <f>I3948</f>
        <v>0</v>
      </c>
      <c r="J3964" s="1" t="s">
        <v>454</v>
      </c>
      <c r="K3964" s="8">
        <v>1.39</v>
      </c>
      <c r="W3964" s="4"/>
    </row>
    <row r="3965" spans="6:23" ht="24" customHeight="1">
      <c r="K3965" s="5" t="s">
        <v>1614</v>
      </c>
      <c r="W3965" s="4"/>
    </row>
    <row r="3966" spans="6:23" ht="24" customHeight="1">
      <c r="H3966" s="58" t="s">
        <v>287</v>
      </c>
      <c r="K3966" s="38">
        <f>SUM(K3954:K3964)</f>
        <v>2655.17</v>
      </c>
      <c r="W3966" s="4"/>
    </row>
    <row r="3967" spans="6:23" ht="24" customHeight="1">
      <c r="K3967" s="5" t="s">
        <v>1614</v>
      </c>
      <c r="W3967" s="4"/>
    </row>
    <row r="3968" spans="6:23" ht="24" customHeight="1">
      <c r="W3968" s="4"/>
    </row>
    <row r="3969" spans="6:23" ht="24" customHeight="1">
      <c r="G3969"/>
      <c r="H3969" s="2" t="s">
        <v>1776</v>
      </c>
      <c r="J3969"/>
      <c r="K3969" s="5"/>
      <c r="W3969" s="4"/>
    </row>
    <row r="3970" spans="6:23" ht="24" customHeight="1">
      <c r="G3970"/>
      <c r="J3970"/>
      <c r="K3970" s="5"/>
      <c r="W3970" s="4"/>
    </row>
    <row r="3971" spans="6:23" ht="24" customHeight="1">
      <c r="F3971" s="14">
        <v>6.5000000000000002E-2</v>
      </c>
      <c r="G3971" s="7" t="s">
        <v>884</v>
      </c>
      <c r="H3971" s="1" t="s">
        <v>2109</v>
      </c>
      <c r="I3971" s="8">
        <f>I3954</f>
        <v>8631.1299999999992</v>
      </c>
      <c r="J3971" s="1" t="s">
        <v>884</v>
      </c>
      <c r="K3971" s="8">
        <f>I3971*F3971</f>
        <v>561.02</v>
      </c>
      <c r="W3971" s="4"/>
    </row>
    <row r="3972" spans="6:23" ht="24" customHeight="1">
      <c r="F3972" s="402">
        <v>8.4499999999999993</v>
      </c>
      <c r="G3972" s="7" t="s">
        <v>1675</v>
      </c>
      <c r="H3972" s="1" t="s">
        <v>2110</v>
      </c>
      <c r="I3972" s="8">
        <f t="shared" ref="I3972:I3981" si="378">I3955</f>
        <v>87298.5</v>
      </c>
      <c r="J3972" s="1" t="s">
        <v>876</v>
      </c>
      <c r="K3972" s="8">
        <f>I3972*F3972/1000</f>
        <v>737.67</v>
      </c>
      <c r="W3972" s="4"/>
    </row>
    <row r="3973" spans="6:23" ht="24" customHeight="1">
      <c r="F3973" s="8">
        <v>3</v>
      </c>
      <c r="G3973" s="7" t="s">
        <v>883</v>
      </c>
      <c r="H3973" s="1" t="s">
        <v>1207</v>
      </c>
      <c r="I3973" s="8">
        <f t="shared" si="378"/>
        <v>14.8</v>
      </c>
      <c r="J3973" s="1" t="s">
        <v>883</v>
      </c>
      <c r="K3973" s="8">
        <f t="shared" ref="K3973:K3980" si="379">I3973*F3973</f>
        <v>44.4</v>
      </c>
      <c r="W3973" s="4"/>
    </row>
    <row r="3974" spans="6:23" ht="24" customHeight="1">
      <c r="F3974" s="8">
        <v>12</v>
      </c>
      <c r="G3974" s="7" t="s">
        <v>883</v>
      </c>
      <c r="H3974" s="1" t="s">
        <v>1208</v>
      </c>
      <c r="I3974" s="8">
        <f t="shared" si="378"/>
        <v>2</v>
      </c>
      <c r="J3974" s="1" t="s">
        <v>883</v>
      </c>
      <c r="K3974" s="8">
        <f t="shared" si="379"/>
        <v>24</v>
      </c>
      <c r="W3974" s="4"/>
    </row>
    <row r="3975" spans="6:23" ht="24" customHeight="1">
      <c r="F3975" s="8">
        <v>2</v>
      </c>
      <c r="G3975" s="7" t="s">
        <v>883</v>
      </c>
      <c r="H3975" s="1" t="s">
        <v>1209</v>
      </c>
      <c r="I3975" s="8">
        <f t="shared" si="378"/>
        <v>4.9000000000000004</v>
      </c>
      <c r="J3975" s="1" t="s">
        <v>883</v>
      </c>
      <c r="K3975" s="8">
        <f t="shared" si="379"/>
        <v>9.8000000000000007</v>
      </c>
      <c r="W3975" s="4"/>
    </row>
    <row r="3976" spans="6:23" ht="24" customHeight="1">
      <c r="F3976" s="8">
        <v>6</v>
      </c>
      <c r="G3976" s="7" t="s">
        <v>883</v>
      </c>
      <c r="H3976" s="1" t="s">
        <v>2258</v>
      </c>
      <c r="I3976" s="8">
        <f t="shared" si="378"/>
        <v>4.45</v>
      </c>
      <c r="J3976" s="1" t="s">
        <v>883</v>
      </c>
      <c r="K3976" s="8">
        <f t="shared" si="379"/>
        <v>26.7</v>
      </c>
      <c r="W3976" s="4"/>
    </row>
    <row r="3977" spans="6:23" ht="24" customHeight="1">
      <c r="F3977" s="8">
        <v>1</v>
      </c>
      <c r="G3977" s="7" t="s">
        <v>883</v>
      </c>
      <c r="H3977" s="1" t="s">
        <v>1214</v>
      </c>
      <c r="I3977" s="8">
        <f t="shared" si="378"/>
        <v>947</v>
      </c>
      <c r="J3977" s="1" t="s">
        <v>883</v>
      </c>
      <c r="K3977" s="8">
        <f t="shared" si="379"/>
        <v>947</v>
      </c>
      <c r="W3977" s="4"/>
    </row>
    <row r="3978" spans="6:23" ht="24" customHeight="1">
      <c r="F3978" s="8">
        <v>1</v>
      </c>
      <c r="G3978" s="7" t="s">
        <v>883</v>
      </c>
      <c r="H3978" s="1" t="s">
        <v>1215</v>
      </c>
      <c r="I3978" s="8">
        <f t="shared" si="378"/>
        <v>618</v>
      </c>
      <c r="J3978" s="1" t="s">
        <v>883</v>
      </c>
      <c r="K3978" s="8">
        <f t="shared" si="379"/>
        <v>618</v>
      </c>
      <c r="W3978" s="4"/>
    </row>
    <row r="3979" spans="6:23" ht="24" customHeight="1">
      <c r="F3979" s="8">
        <v>1</v>
      </c>
      <c r="G3979" s="7" t="s">
        <v>883</v>
      </c>
      <c r="H3979" s="1" t="s">
        <v>1216</v>
      </c>
      <c r="I3979" s="8">
        <f t="shared" si="378"/>
        <v>25</v>
      </c>
      <c r="J3979" s="1" t="s">
        <v>883</v>
      </c>
      <c r="K3979" s="8">
        <f t="shared" si="379"/>
        <v>25</v>
      </c>
      <c r="W3979" s="4"/>
    </row>
    <row r="3980" spans="6:23" ht="24" customHeight="1">
      <c r="F3980" s="8">
        <v>0.5</v>
      </c>
      <c r="G3980" s="7" t="s">
        <v>883</v>
      </c>
      <c r="H3980" s="1" t="s">
        <v>1217</v>
      </c>
      <c r="I3980" s="8">
        <f t="shared" si="378"/>
        <v>507</v>
      </c>
      <c r="J3980" s="1" t="s">
        <v>883</v>
      </c>
      <c r="K3980" s="8">
        <f t="shared" si="379"/>
        <v>253.5</v>
      </c>
      <c r="W3980" s="4"/>
    </row>
    <row r="3981" spans="6:23" ht="24" customHeight="1">
      <c r="G3981" s="7" t="s">
        <v>454</v>
      </c>
      <c r="H3981" s="1" t="s">
        <v>2176</v>
      </c>
      <c r="I3981" s="8">
        <f t="shared" si="378"/>
        <v>0</v>
      </c>
      <c r="J3981" s="1" t="s">
        <v>454</v>
      </c>
      <c r="K3981" s="8">
        <v>2.1</v>
      </c>
      <c r="W3981" s="4"/>
    </row>
    <row r="3982" spans="6:23" ht="24" customHeight="1">
      <c r="K3982" s="5" t="s">
        <v>1614</v>
      </c>
      <c r="W3982" s="4"/>
    </row>
    <row r="3983" spans="6:23" ht="24" customHeight="1">
      <c r="H3983" s="58" t="s">
        <v>287</v>
      </c>
      <c r="K3983" s="403">
        <f>SUM(K3971:K3981)</f>
        <v>3249.19</v>
      </c>
      <c r="W3983" s="4"/>
    </row>
    <row r="3984" spans="6:23" ht="24" customHeight="1">
      <c r="K3984" s="5" t="s">
        <v>1614</v>
      </c>
      <c r="W3984" s="4"/>
    </row>
    <row r="3985" spans="6:23" ht="24" customHeight="1">
      <c r="F3985" s="1614" t="s">
        <v>4504</v>
      </c>
      <c r="G3985" s="1614"/>
      <c r="H3985" s="1614"/>
      <c r="I3985" s="577"/>
      <c r="J3985" s="577"/>
      <c r="W3985" s="4"/>
    </row>
    <row r="3986" spans="6:23" ht="24" customHeight="1">
      <c r="F3986" s="50"/>
      <c r="H3986" s="216" t="s">
        <v>4505</v>
      </c>
      <c r="W3986" s="4"/>
    </row>
    <row r="3987" spans="6:23" ht="24" customHeight="1">
      <c r="F3987" s="12">
        <v>4.88</v>
      </c>
      <c r="G3987" s="7" t="s">
        <v>928</v>
      </c>
      <c r="H3987" s="1" t="s">
        <v>1887</v>
      </c>
      <c r="I3987" s="8">
        <f>AB1350</f>
        <v>325</v>
      </c>
      <c r="J3987" s="7" t="s">
        <v>928</v>
      </c>
      <c r="K3987" s="8">
        <f t="shared" ref="K3987:K3996" si="380">I3987*F3987</f>
        <v>1586</v>
      </c>
      <c r="W3987" s="4"/>
    </row>
    <row r="3988" spans="6:23" ht="24" customHeight="1">
      <c r="F3988" s="12">
        <v>7.76</v>
      </c>
      <c r="G3988" s="7" t="s">
        <v>928</v>
      </c>
      <c r="H3988" s="1" t="s">
        <v>1887</v>
      </c>
      <c r="I3988" s="8">
        <f>I3987</f>
        <v>325</v>
      </c>
      <c r="J3988" s="7" t="s">
        <v>928</v>
      </c>
      <c r="K3988" s="8">
        <f t="shared" si="380"/>
        <v>2522</v>
      </c>
      <c r="W3988" s="4"/>
    </row>
    <row r="3989" spans="6:23" ht="24" customHeight="1">
      <c r="F3989" s="12">
        <v>3.03</v>
      </c>
      <c r="G3989" s="7" t="s">
        <v>928</v>
      </c>
      <c r="H3989" s="1" t="s">
        <v>1887</v>
      </c>
      <c r="I3989" s="8">
        <f>I3988</f>
        <v>325</v>
      </c>
      <c r="J3989" s="7" t="s">
        <v>928</v>
      </c>
      <c r="K3989" s="8">
        <f t="shared" si="380"/>
        <v>984.75</v>
      </c>
      <c r="W3989" s="4"/>
    </row>
    <row r="3990" spans="6:23" ht="24" customHeight="1">
      <c r="F3990" s="12">
        <v>1.45</v>
      </c>
      <c r="G3990" s="7" t="s">
        <v>928</v>
      </c>
      <c r="H3990" s="1" t="s">
        <v>1887</v>
      </c>
      <c r="I3990" s="8">
        <f>I3989</f>
        <v>325</v>
      </c>
      <c r="J3990" s="7" t="s">
        <v>928</v>
      </c>
      <c r="K3990" s="8">
        <f t="shared" si="380"/>
        <v>471.25</v>
      </c>
      <c r="W3990" s="4"/>
    </row>
    <row r="3991" spans="6:23" ht="24" customHeight="1">
      <c r="F3991" s="12">
        <v>2.4300000000000002</v>
      </c>
      <c r="G3991" s="7" t="s">
        <v>236</v>
      </c>
      <c r="H3991" s="1" t="s">
        <v>1888</v>
      </c>
      <c r="I3991" s="8">
        <f>AB1354</f>
        <v>306.89999999999998</v>
      </c>
      <c r="J3991" s="7" t="s">
        <v>236</v>
      </c>
      <c r="K3991" s="8">
        <f t="shared" si="380"/>
        <v>745.77</v>
      </c>
      <c r="W3991" s="4"/>
    </row>
    <row r="3992" spans="6:23" ht="24" customHeight="1">
      <c r="F3992" s="12">
        <v>11.7</v>
      </c>
      <c r="G3992" s="7" t="s">
        <v>841</v>
      </c>
      <c r="H3992" s="1" t="s">
        <v>1889</v>
      </c>
      <c r="I3992" s="8">
        <f>AB1355</f>
        <v>29.05</v>
      </c>
      <c r="J3992" s="7" t="s">
        <v>841</v>
      </c>
      <c r="K3992" s="8">
        <f t="shared" si="380"/>
        <v>339.89</v>
      </c>
      <c r="W3992" s="4"/>
    </row>
    <row r="3993" spans="6:23" ht="24" customHeight="1">
      <c r="F3993" s="12">
        <v>3</v>
      </c>
      <c r="G3993" s="7" t="s">
        <v>784</v>
      </c>
      <c r="H3993" s="1" t="s">
        <v>4506</v>
      </c>
      <c r="I3993" s="8">
        <v>350</v>
      </c>
      <c r="J3993" s="7" t="s">
        <v>784</v>
      </c>
      <c r="K3993" s="8">
        <f t="shared" si="380"/>
        <v>1050</v>
      </c>
      <c r="W3993" s="4"/>
    </row>
    <row r="3994" spans="6:23" ht="24" customHeight="1">
      <c r="F3994" s="12">
        <v>3</v>
      </c>
      <c r="G3994" s="7" t="s">
        <v>784</v>
      </c>
      <c r="H3994" s="1" t="s">
        <v>1891</v>
      </c>
      <c r="I3994" s="8">
        <f>V1359</f>
        <v>57.65</v>
      </c>
      <c r="J3994" s="7" t="s">
        <v>784</v>
      </c>
      <c r="K3994" s="8">
        <f t="shared" si="380"/>
        <v>172.95</v>
      </c>
      <c r="W3994" s="4"/>
    </row>
    <row r="3995" spans="6:23" ht="24" customHeight="1">
      <c r="F3995" s="12">
        <v>4</v>
      </c>
      <c r="G3995" s="7" t="s">
        <v>784</v>
      </c>
      <c r="H3995" s="1" t="s">
        <v>1894</v>
      </c>
      <c r="I3995" s="8">
        <f>AB1360</f>
        <v>15</v>
      </c>
      <c r="J3995" s="7" t="s">
        <v>784</v>
      </c>
      <c r="K3995" s="8">
        <f t="shared" si="380"/>
        <v>60</v>
      </c>
      <c r="W3995" s="4"/>
    </row>
    <row r="3996" spans="6:23" ht="24" customHeight="1">
      <c r="F3996" s="12">
        <v>2.4300000000000002</v>
      </c>
      <c r="G3996" s="7" t="s">
        <v>2321</v>
      </c>
      <c r="H3996" s="1" t="s">
        <v>1895</v>
      </c>
      <c r="I3996" s="8">
        <f>AB1361</f>
        <v>1896</v>
      </c>
      <c r="J3996" s="7" t="s">
        <v>784</v>
      </c>
      <c r="K3996" s="8">
        <f t="shared" si="380"/>
        <v>4607.28</v>
      </c>
      <c r="W3996" s="4"/>
    </row>
    <row r="3997" spans="6:23" ht="24" customHeight="1">
      <c r="F3997" s="50"/>
      <c r="H3997" s="1" t="s">
        <v>1896</v>
      </c>
      <c r="J3997" s="7"/>
      <c r="K3997" s="8"/>
      <c r="W3997" s="4"/>
    </row>
    <row r="3998" spans="6:23" ht="24" customHeight="1">
      <c r="F3998" s="50"/>
      <c r="G3998"/>
      <c r="H3998" s="41" t="s">
        <v>3614</v>
      </c>
      <c r="J3998"/>
      <c r="K3998" s="8">
        <f>SUM(K3987:K3997)</f>
        <v>12539.89</v>
      </c>
      <c r="W3998" s="4"/>
    </row>
    <row r="3999" spans="6:23" ht="24" customHeight="1">
      <c r="F3999" s="50"/>
      <c r="G3999"/>
      <c r="H3999" s="41" t="s">
        <v>4507</v>
      </c>
      <c r="J3999" s="7" t="s">
        <v>2321</v>
      </c>
      <c r="K3999" s="8">
        <f>K3998/F3996</f>
        <v>5160.45</v>
      </c>
      <c r="W3999" s="4"/>
    </row>
    <row r="4000" spans="6:23" ht="24" customHeight="1">
      <c r="F4000" s="50"/>
      <c r="G4000"/>
      <c r="J4000"/>
      <c r="K4000" s="38"/>
      <c r="W4000" s="4"/>
    </row>
    <row r="4001" spans="6:23" ht="24" customHeight="1">
      <c r="F4001" s="50"/>
      <c r="G4001"/>
      <c r="J4001"/>
      <c r="W4001" s="4"/>
    </row>
    <row r="4002" spans="6:23" ht="24" customHeight="1">
      <c r="F4002" s="578"/>
      <c r="G4002" s="643"/>
      <c r="H4002" s="1614" t="s">
        <v>4508</v>
      </c>
      <c r="I4002" s="1614"/>
      <c r="J4002" s="1614"/>
      <c r="K4002" s="1614"/>
      <c r="W4002" s="4"/>
    </row>
    <row r="4003" spans="6:23" ht="24" customHeight="1">
      <c r="F4003" s="15"/>
      <c r="G4003" s="7"/>
      <c r="H4003" s="1"/>
      <c r="I4003" s="8"/>
      <c r="J4003" s="7"/>
      <c r="K4003" s="8"/>
      <c r="W4003" s="4"/>
    </row>
    <row r="4004" spans="6:23" ht="24" customHeight="1">
      <c r="F4004" s="15"/>
      <c r="G4004" s="7"/>
      <c r="H4004" s="1"/>
      <c r="I4004" s="8"/>
      <c r="J4004" s="7"/>
      <c r="K4004" s="8"/>
      <c r="W4004" s="4"/>
    </row>
    <row r="4005" spans="6:23" ht="24" customHeight="1">
      <c r="F4005" s="15"/>
      <c r="G4005" s="7"/>
      <c r="H4005" s="1"/>
      <c r="I4005" s="8"/>
      <c r="J4005" s="7"/>
      <c r="K4005" s="8"/>
      <c r="W4005" s="4"/>
    </row>
    <row r="4006" spans="6:23" ht="24" customHeight="1">
      <c r="F4006" s="15">
        <v>12.08</v>
      </c>
      <c r="G4006" s="7" t="s">
        <v>928</v>
      </c>
      <c r="H4006" s="1" t="s">
        <v>1887</v>
      </c>
      <c r="I4006" s="8">
        <f>I3987</f>
        <v>325</v>
      </c>
      <c r="J4006" s="7" t="s">
        <v>928</v>
      </c>
      <c r="K4006" s="8">
        <f>I4006*F4006</f>
        <v>3926</v>
      </c>
      <c r="W4006" s="4"/>
    </row>
    <row r="4007" spans="6:23" ht="24" customHeight="1">
      <c r="F4007" s="15">
        <v>1.823</v>
      </c>
      <c r="G4007" s="7" t="s">
        <v>236</v>
      </c>
      <c r="H4007" s="1" t="s">
        <v>1888</v>
      </c>
      <c r="I4007" s="8">
        <f>I3991</f>
        <v>306.89999999999998</v>
      </c>
      <c r="J4007" s="7" t="s">
        <v>236</v>
      </c>
      <c r="K4007" s="8">
        <f t="shared" ref="K4007:K4012" si="381">I4007*F4007</f>
        <v>559.48</v>
      </c>
      <c r="W4007" s="4"/>
    </row>
    <row r="4008" spans="6:23" ht="24" customHeight="1">
      <c r="F4008" s="15">
        <v>8.1</v>
      </c>
      <c r="G4008" s="7" t="s">
        <v>841</v>
      </c>
      <c r="H4008" s="1" t="s">
        <v>1889</v>
      </c>
      <c r="I4008" s="8">
        <f>I3992</f>
        <v>29.05</v>
      </c>
      <c r="J4008" s="7" t="s">
        <v>841</v>
      </c>
      <c r="K4008" s="8">
        <f t="shared" si="381"/>
        <v>235.31</v>
      </c>
      <c r="W4008" s="4"/>
    </row>
    <row r="4009" spans="6:23" ht="24" customHeight="1">
      <c r="F4009" s="15">
        <v>2</v>
      </c>
      <c r="G4009" s="7" t="s">
        <v>4015</v>
      </c>
      <c r="H4009" s="1" t="s">
        <v>4509</v>
      </c>
      <c r="I4009" s="8">
        <f>I3993</f>
        <v>350</v>
      </c>
      <c r="J4009" s="7" t="s">
        <v>784</v>
      </c>
      <c r="K4009" s="8">
        <f t="shared" si="381"/>
        <v>700</v>
      </c>
      <c r="W4009" s="4"/>
    </row>
    <row r="4010" spans="6:23" ht="24" customHeight="1">
      <c r="F4010" s="15">
        <v>2</v>
      </c>
      <c r="G4010" s="7" t="s">
        <v>784</v>
      </c>
      <c r="H4010" s="1" t="s">
        <v>1891</v>
      </c>
      <c r="I4010" s="8">
        <f>I3994</f>
        <v>57.65</v>
      </c>
      <c r="J4010" s="7" t="s">
        <v>784</v>
      </c>
      <c r="K4010" s="8">
        <f t="shared" si="381"/>
        <v>115.3</v>
      </c>
      <c r="W4010" s="4"/>
    </row>
    <row r="4011" spans="6:23" ht="24" customHeight="1">
      <c r="F4011" s="15">
        <v>4</v>
      </c>
      <c r="G4011" s="7" t="s">
        <v>784</v>
      </c>
      <c r="H4011" s="1" t="s">
        <v>1894</v>
      </c>
      <c r="I4011" s="535">
        <v>15</v>
      </c>
      <c r="J4011" s="7" t="s">
        <v>784</v>
      </c>
      <c r="K4011" s="8">
        <f t="shared" si="381"/>
        <v>60</v>
      </c>
      <c r="W4011" s="4"/>
    </row>
    <row r="4012" spans="6:23" ht="24" customHeight="1">
      <c r="F4012" s="15">
        <v>1.823</v>
      </c>
      <c r="G4012" s="7" t="s">
        <v>2321</v>
      </c>
      <c r="H4012" s="1" t="s">
        <v>1895</v>
      </c>
      <c r="I4012" s="578">
        <f>I3996</f>
        <v>1896</v>
      </c>
      <c r="J4012" s="7" t="s">
        <v>2321</v>
      </c>
      <c r="K4012" s="8">
        <f t="shared" si="381"/>
        <v>3456.41</v>
      </c>
      <c r="W4012" s="4"/>
    </row>
    <row r="4013" spans="6:23" ht="24" customHeight="1">
      <c r="F4013" s="578"/>
      <c r="G4013" s="643"/>
      <c r="H4013" s="1"/>
      <c r="I4013" s="578"/>
      <c r="J4013" s="579"/>
      <c r="K4013" s="8"/>
      <c r="W4013" s="4"/>
    </row>
    <row r="4014" spans="6:23" ht="24" customHeight="1">
      <c r="F4014" s="578"/>
      <c r="G4014" s="578"/>
      <c r="H4014" s="6" t="s">
        <v>4510</v>
      </c>
      <c r="I4014" s="578"/>
      <c r="J4014" s="578"/>
      <c r="K4014" s="438">
        <f>SUM(K4006:K4013)</f>
        <v>9052.5</v>
      </c>
      <c r="W4014" s="4"/>
    </row>
    <row r="4015" spans="6:23" ht="24" customHeight="1">
      <c r="F4015" s="578"/>
      <c r="G4015" s="578"/>
      <c r="H4015" s="6" t="s">
        <v>4511</v>
      </c>
      <c r="I4015" s="578"/>
      <c r="J4015" s="578"/>
      <c r="K4015" s="646">
        <f>K4014/F4012</f>
        <v>4965.72</v>
      </c>
      <c r="W4015" s="4"/>
    </row>
    <row r="4016" spans="6:23" ht="24" customHeight="1">
      <c r="F4016" s="578"/>
      <c r="G4016" s="578"/>
      <c r="H4016" s="6"/>
      <c r="I4016" s="578"/>
      <c r="J4016" s="578"/>
      <c r="K4016" s="578"/>
      <c r="W4016" s="4"/>
    </row>
    <row r="4017" spans="6:23" ht="24" customHeight="1">
      <c r="F4017" s="50"/>
      <c r="H4017" s="216" t="s">
        <v>4512</v>
      </c>
      <c r="W4017" s="4"/>
    </row>
    <row r="4018" spans="6:23" ht="24" customHeight="1">
      <c r="F4018" s="12">
        <v>3.72</v>
      </c>
      <c r="G4018" s="7" t="s">
        <v>928</v>
      </c>
      <c r="H4018" s="1" t="s">
        <v>1887</v>
      </c>
      <c r="I4018" s="8">
        <f>I3987</f>
        <v>325</v>
      </c>
      <c r="J4018" s="7" t="s">
        <v>928</v>
      </c>
      <c r="K4018" s="8">
        <f>I4018*F4018</f>
        <v>1209</v>
      </c>
      <c r="W4018" s="4"/>
    </row>
    <row r="4019" spans="6:23" ht="24" customHeight="1">
      <c r="F4019" s="12">
        <v>4.57</v>
      </c>
      <c r="G4019" s="7" t="s">
        <v>928</v>
      </c>
      <c r="H4019" s="1" t="s">
        <v>1887</v>
      </c>
      <c r="I4019" s="8">
        <f>I4018</f>
        <v>325</v>
      </c>
      <c r="J4019" s="7" t="s">
        <v>928</v>
      </c>
      <c r="K4019" s="8">
        <f t="shared" ref="K4019:K4025" si="382">I4019*F4019</f>
        <v>1485.25</v>
      </c>
      <c r="W4019" s="4"/>
    </row>
    <row r="4020" spans="6:23" ht="24" customHeight="1">
      <c r="F4020" s="12">
        <v>1.18</v>
      </c>
      <c r="G4020" s="7" t="s">
        <v>928</v>
      </c>
      <c r="H4020" s="1" t="s">
        <v>1887</v>
      </c>
      <c r="I4020" s="8">
        <f>I4019</f>
        <v>325</v>
      </c>
      <c r="J4020" s="7" t="s">
        <v>928</v>
      </c>
      <c r="K4020" s="8">
        <f t="shared" si="382"/>
        <v>383.5</v>
      </c>
      <c r="W4020" s="4"/>
    </row>
    <row r="4021" spans="6:23" ht="24" customHeight="1">
      <c r="F4021" s="12">
        <v>0.86</v>
      </c>
      <c r="G4021" s="7" t="s">
        <v>928</v>
      </c>
      <c r="H4021" s="1" t="s">
        <v>1887</v>
      </c>
      <c r="I4021" s="8">
        <f>I4020</f>
        <v>325</v>
      </c>
      <c r="J4021" s="7" t="s">
        <v>928</v>
      </c>
      <c r="K4021" s="8">
        <f t="shared" si="382"/>
        <v>279.5</v>
      </c>
      <c r="W4021" s="4"/>
    </row>
    <row r="4022" spans="6:23" ht="24" customHeight="1">
      <c r="F4022" s="12">
        <v>1.42</v>
      </c>
      <c r="G4022" s="7" t="s">
        <v>236</v>
      </c>
      <c r="H4022" s="1" t="s">
        <v>1888</v>
      </c>
      <c r="I4022" s="8">
        <f t="shared" ref="I4022:I4027" si="383">I4007</f>
        <v>306.89999999999998</v>
      </c>
      <c r="J4022" s="7" t="s">
        <v>236</v>
      </c>
      <c r="K4022" s="8">
        <f t="shared" si="382"/>
        <v>435.8</v>
      </c>
      <c r="W4022" s="4"/>
    </row>
    <row r="4023" spans="6:23" ht="24" customHeight="1">
      <c r="F4023" s="12">
        <v>6.9</v>
      </c>
      <c r="G4023" s="7" t="s">
        <v>841</v>
      </c>
      <c r="H4023" s="1" t="s">
        <v>1889</v>
      </c>
      <c r="I4023" s="8">
        <f t="shared" si="383"/>
        <v>29.05</v>
      </c>
      <c r="J4023" s="7" t="s">
        <v>841</v>
      </c>
      <c r="K4023" s="8">
        <f t="shared" si="382"/>
        <v>200.45</v>
      </c>
      <c r="W4023" s="4"/>
    </row>
    <row r="4024" spans="6:23" ht="24" customHeight="1">
      <c r="F4024" s="12">
        <v>2</v>
      </c>
      <c r="G4024" s="7" t="s">
        <v>784</v>
      </c>
      <c r="H4024" s="1" t="s">
        <v>4509</v>
      </c>
      <c r="I4024" s="8">
        <f t="shared" si="383"/>
        <v>350</v>
      </c>
      <c r="J4024" s="7" t="s">
        <v>784</v>
      </c>
      <c r="K4024" s="8">
        <f t="shared" si="382"/>
        <v>700</v>
      </c>
      <c r="W4024" s="4"/>
    </row>
    <row r="4025" spans="6:23" ht="24" customHeight="1">
      <c r="F4025" s="12">
        <v>2</v>
      </c>
      <c r="G4025" s="7" t="s">
        <v>784</v>
      </c>
      <c r="H4025" s="1" t="s">
        <v>1891</v>
      </c>
      <c r="I4025" s="8">
        <f t="shared" si="383"/>
        <v>57.65</v>
      </c>
      <c r="J4025" s="7" t="s">
        <v>784</v>
      </c>
      <c r="K4025" s="8">
        <f t="shared" si="382"/>
        <v>115.3</v>
      </c>
      <c r="W4025" s="4"/>
    </row>
    <row r="4026" spans="6:23" ht="24" customHeight="1">
      <c r="F4026" s="12">
        <v>4</v>
      </c>
      <c r="G4026" s="7" t="s">
        <v>784</v>
      </c>
      <c r="H4026" s="1" t="s">
        <v>1894</v>
      </c>
      <c r="I4026" s="8">
        <f t="shared" si="383"/>
        <v>15</v>
      </c>
      <c r="J4026" s="7" t="s">
        <v>784</v>
      </c>
      <c r="K4026" s="8">
        <f>I4026*F4026</f>
        <v>60</v>
      </c>
      <c r="W4026" s="4"/>
    </row>
    <row r="4027" spans="6:23" ht="24" customHeight="1">
      <c r="F4027" s="12">
        <v>1.42</v>
      </c>
      <c r="G4027" s="7" t="s">
        <v>2321</v>
      </c>
      <c r="H4027" s="1" t="s">
        <v>1895</v>
      </c>
      <c r="I4027" s="8">
        <f t="shared" si="383"/>
        <v>1896</v>
      </c>
      <c r="J4027" s="7" t="s">
        <v>2321</v>
      </c>
      <c r="K4027" s="8">
        <f>I4027*F4027</f>
        <v>2692.32</v>
      </c>
      <c r="W4027" s="4"/>
    </row>
    <row r="4028" spans="6:23" ht="24" customHeight="1">
      <c r="F4028" s="50"/>
      <c r="H4028" s="1" t="s">
        <v>1896</v>
      </c>
      <c r="J4028" s="4"/>
      <c r="K4028" s="8"/>
      <c r="W4028" s="4"/>
    </row>
    <row r="4029" spans="6:23" ht="24" customHeight="1">
      <c r="F4029" s="50"/>
      <c r="G4029"/>
      <c r="H4029" s="41" t="s">
        <v>3614</v>
      </c>
      <c r="J4029"/>
      <c r="K4029" s="8">
        <f>SUM(K4018:K4028)</f>
        <v>7561.12</v>
      </c>
      <c r="W4029" s="4"/>
    </row>
    <row r="4030" spans="6:23" ht="24" customHeight="1">
      <c r="F4030" s="50"/>
      <c r="G4030"/>
      <c r="H4030" s="6" t="s">
        <v>4511</v>
      </c>
      <c r="J4030"/>
      <c r="K4030" s="36">
        <f>K4029/F4027</f>
        <v>5324.73</v>
      </c>
      <c r="W4030" s="4"/>
    </row>
    <row r="4031" spans="6:23" ht="24" customHeight="1">
      <c r="F4031" s="50"/>
      <c r="G4031"/>
      <c r="J4031"/>
      <c r="K4031" s="38"/>
      <c r="W4031" s="4"/>
    </row>
    <row r="4032" spans="6:23" ht="24" customHeight="1">
      <c r="F4032" s="50"/>
      <c r="G4032"/>
      <c r="H4032" s="216" t="s">
        <v>4513</v>
      </c>
      <c r="W4032" s="4"/>
    </row>
    <row r="4033" spans="6:23" ht="24" customHeight="1">
      <c r="F4033" s="565">
        <v>11.61</v>
      </c>
      <c r="G4033" s="566" t="s">
        <v>928</v>
      </c>
      <c r="H4033" s="567" t="s">
        <v>1887</v>
      </c>
      <c r="I4033" s="563">
        <f>I4018</f>
        <v>325</v>
      </c>
      <c r="J4033" s="566" t="s">
        <v>928</v>
      </c>
      <c r="K4033" s="563">
        <f>I4033*F4033</f>
        <v>3773.25</v>
      </c>
      <c r="W4033" s="4"/>
    </row>
    <row r="4034" spans="6:23" ht="24" customHeight="1">
      <c r="F4034" s="565">
        <v>7.8</v>
      </c>
      <c r="G4034" s="566" t="s">
        <v>841</v>
      </c>
      <c r="H4034" s="567" t="s">
        <v>4006</v>
      </c>
      <c r="I4034" s="563">
        <f>I4023</f>
        <v>29.05</v>
      </c>
      <c r="J4034" s="566" t="s">
        <v>841</v>
      </c>
      <c r="K4034" s="563">
        <f t="shared" ref="K4034:K4039" si="384">I4034*F4034</f>
        <v>226.59</v>
      </c>
      <c r="W4034" s="4"/>
    </row>
    <row r="4035" spans="6:23" ht="24" customHeight="1">
      <c r="F4035" s="565">
        <v>1.62</v>
      </c>
      <c r="G4035" s="566" t="s">
        <v>236</v>
      </c>
      <c r="H4035" s="567" t="s">
        <v>4007</v>
      </c>
      <c r="I4035" s="563">
        <f>I4022</f>
        <v>306.89999999999998</v>
      </c>
      <c r="J4035" s="566" t="s">
        <v>236</v>
      </c>
      <c r="K4035" s="563">
        <f t="shared" si="384"/>
        <v>497.18</v>
      </c>
      <c r="W4035" s="4"/>
    </row>
    <row r="4036" spans="6:23" ht="24" customHeight="1">
      <c r="F4036" s="565">
        <v>2</v>
      </c>
      <c r="G4036" s="566" t="s">
        <v>784</v>
      </c>
      <c r="H4036" s="567" t="s">
        <v>4008</v>
      </c>
      <c r="I4036" s="563">
        <f>I4025</f>
        <v>57.65</v>
      </c>
      <c r="J4036" s="566" t="s">
        <v>784</v>
      </c>
      <c r="K4036" s="563">
        <f t="shared" si="384"/>
        <v>115.3</v>
      </c>
      <c r="W4036" s="4"/>
    </row>
    <row r="4037" spans="6:23" ht="24" customHeight="1">
      <c r="F4037" s="565">
        <v>2</v>
      </c>
      <c r="G4037" s="566" t="s">
        <v>784</v>
      </c>
      <c r="H4037" s="567" t="s">
        <v>4514</v>
      </c>
      <c r="I4037" s="563">
        <f>I4024</f>
        <v>350</v>
      </c>
      <c r="J4037" s="566" t="s">
        <v>784</v>
      </c>
      <c r="K4037" s="563">
        <f t="shared" si="384"/>
        <v>700</v>
      </c>
      <c r="W4037" s="4"/>
    </row>
    <row r="4038" spans="6:23" ht="24" customHeight="1">
      <c r="F4038" s="565">
        <v>4</v>
      </c>
      <c r="G4038" s="566" t="s">
        <v>784</v>
      </c>
      <c r="H4038" s="567" t="s">
        <v>4010</v>
      </c>
      <c r="I4038" s="563">
        <f>I4026</f>
        <v>15</v>
      </c>
      <c r="J4038" s="566" t="s">
        <v>784</v>
      </c>
      <c r="K4038" s="563">
        <f t="shared" si="384"/>
        <v>60</v>
      </c>
      <c r="W4038" s="4"/>
    </row>
    <row r="4039" spans="6:23" ht="24" customHeight="1">
      <c r="F4039" s="565">
        <v>1.62</v>
      </c>
      <c r="G4039" s="566" t="s">
        <v>2321</v>
      </c>
      <c r="H4039" s="567" t="s">
        <v>4011</v>
      </c>
      <c r="I4039" s="563">
        <f>I4027</f>
        <v>1896</v>
      </c>
      <c r="J4039" s="566" t="s">
        <v>2321</v>
      </c>
      <c r="K4039" s="563">
        <f t="shared" si="384"/>
        <v>3071.52</v>
      </c>
      <c r="W4039" s="4"/>
    </row>
    <row r="4040" spans="6:23" ht="24" customHeight="1">
      <c r="F4040" s="561"/>
      <c r="G4040" s="568"/>
      <c r="H4040" s="567" t="s">
        <v>2309</v>
      </c>
      <c r="I4040" s="561"/>
      <c r="J4040" s="562"/>
      <c r="K4040" s="563"/>
      <c r="W4040" s="4"/>
    </row>
    <row r="4041" spans="6:23" ht="24" customHeight="1">
      <c r="F4041" s="561"/>
      <c r="G4041" s="561"/>
      <c r="H4041" s="41" t="s">
        <v>3614</v>
      </c>
      <c r="J4041"/>
      <c r="K4041" s="8">
        <f>SUM(K4033:K4040)</f>
        <v>8443.84</v>
      </c>
      <c r="W4041" s="4"/>
    </row>
    <row r="4042" spans="6:23" ht="24" customHeight="1">
      <c r="F4042" s="50"/>
      <c r="G4042"/>
      <c r="H4042" s="6" t="s">
        <v>4511</v>
      </c>
      <c r="J4042"/>
      <c r="K4042" s="36">
        <f>K4041/F4039</f>
        <v>5212.25</v>
      </c>
      <c r="W4042" s="4"/>
    </row>
    <row r="4043" spans="6:23" ht="24" customHeight="1">
      <c r="F4043" s="50"/>
      <c r="G4043"/>
      <c r="J4043"/>
      <c r="W4043" s="4"/>
    </row>
    <row r="4044" spans="6:23" ht="24" customHeight="1">
      <c r="W4044" s="4"/>
    </row>
    <row r="4045" spans="6:23" ht="24" customHeight="1">
      <c r="F4045" s="750"/>
      <c r="G4045" s="751"/>
      <c r="H4045" s="119" t="s">
        <v>4560</v>
      </c>
      <c r="I4045" s="750"/>
      <c r="J4045" s="752"/>
      <c r="K4045" s="750"/>
      <c r="L4045" s="50"/>
      <c r="M4045" s="50"/>
      <c r="W4045" s="4"/>
    </row>
    <row r="4046" spans="6:23" ht="24" customHeight="1">
      <c r="F4046" s="750"/>
      <c r="G4046" s="751"/>
      <c r="H4046" s="381" t="s">
        <v>4561</v>
      </c>
      <c r="I4046" s="750"/>
      <c r="J4046" s="752"/>
      <c r="K4046" s="750"/>
      <c r="L4046" s="50"/>
      <c r="M4046" s="50"/>
      <c r="W4046" s="4"/>
    </row>
    <row r="4047" spans="6:23" ht="24" customHeight="1">
      <c r="F4047" s="750"/>
      <c r="G4047" s="751"/>
      <c r="H4047" s="120" t="s">
        <v>1614</v>
      </c>
      <c r="I4047" s="750"/>
      <c r="J4047" s="752"/>
      <c r="K4047" s="750"/>
      <c r="L4047" s="50"/>
      <c r="M4047" s="50"/>
      <c r="W4047" s="4"/>
    </row>
    <row r="4048" spans="6:23" ht="24" customHeight="1">
      <c r="F4048" s="750"/>
      <c r="G4048" s="751"/>
      <c r="H4048" s="108" t="s">
        <v>4562</v>
      </c>
      <c r="I4048" s="578"/>
      <c r="J4048" s="578"/>
      <c r="K4048" s="578"/>
      <c r="L4048" s="50"/>
      <c r="M4048" s="50"/>
      <c r="W4048" s="4"/>
    </row>
    <row r="4049" spans="6:23" ht="24" customHeight="1">
      <c r="F4049" s="750"/>
      <c r="G4049" s="751"/>
      <c r="H4049" s="135" t="s">
        <v>4563</v>
      </c>
      <c r="I4049" s="611"/>
      <c r="J4049" s="383">
        <f>3*2*1.9*0.075*0.0375</f>
        <v>3.2099999999999997E-2</v>
      </c>
      <c r="K4049" s="750" t="s">
        <v>2189</v>
      </c>
      <c r="L4049" s="50"/>
      <c r="M4049" s="50"/>
      <c r="W4049" s="4"/>
    </row>
    <row r="4050" spans="6:23" ht="33.950000000000003" customHeight="1">
      <c r="F4050" s="750"/>
      <c r="G4050" s="751"/>
      <c r="H4050" s="119" t="s">
        <v>4564</v>
      </c>
      <c r="I4050" s="611"/>
      <c r="J4050" s="383">
        <f>3*2*0.5*0.075*0.0375</f>
        <v>8.3999999999999995E-3</v>
      </c>
      <c r="K4050" s="750" t="s">
        <v>2189</v>
      </c>
      <c r="L4050" s="50"/>
      <c r="M4050" s="50"/>
      <c r="W4050" s="4"/>
    </row>
    <row r="4051" spans="6:23" ht="33.950000000000003" customHeight="1">
      <c r="F4051" s="750"/>
      <c r="G4051" s="751"/>
      <c r="H4051" s="119"/>
      <c r="I4051" s="753"/>
      <c r="J4051" s="120" t="s">
        <v>1614</v>
      </c>
      <c r="K4051" s="130"/>
      <c r="L4051" s="50"/>
      <c r="M4051" s="50"/>
      <c r="W4051" s="4"/>
    </row>
    <row r="4052" spans="6:23" ht="24" customHeight="1">
      <c r="F4052" s="750"/>
      <c r="G4052" s="751"/>
      <c r="H4052" s="750"/>
      <c r="I4052" s="750"/>
      <c r="J4052" s="754">
        <f>SUM(J4049:J4051)</f>
        <v>4.0500000000000001E-2</v>
      </c>
      <c r="K4052" s="578" t="s">
        <v>2189</v>
      </c>
      <c r="L4052" s="50"/>
      <c r="M4052" s="50"/>
      <c r="W4052" s="4"/>
    </row>
    <row r="4053" spans="6:23" ht="24" customHeight="1">
      <c r="F4053" s="750"/>
      <c r="G4053" s="751"/>
      <c r="H4053" s="750"/>
      <c r="I4053" s="750"/>
      <c r="J4053" s="120" t="s">
        <v>1614</v>
      </c>
      <c r="K4053" s="578"/>
      <c r="L4053" s="50"/>
      <c r="M4053" s="50"/>
      <c r="W4053" s="4"/>
    </row>
    <row r="4054" spans="6:23" ht="24" customHeight="1">
      <c r="F4054" s="750"/>
      <c r="G4054" s="751"/>
      <c r="H4054" s="119" t="s">
        <v>452</v>
      </c>
      <c r="I4054" s="611"/>
      <c r="J4054" s="611"/>
      <c r="K4054" s="611"/>
      <c r="L4054" s="50"/>
      <c r="M4054" s="50"/>
      <c r="W4054" s="4"/>
    </row>
    <row r="4055" spans="6:23" ht="24" customHeight="1">
      <c r="F4055" s="750"/>
      <c r="G4055" s="751"/>
      <c r="H4055" s="119" t="s">
        <v>4565</v>
      </c>
      <c r="I4055" s="385"/>
      <c r="J4055" s="382">
        <f>3*1.9*0.5</f>
        <v>2.85</v>
      </c>
      <c r="K4055" s="7" t="s">
        <v>620</v>
      </c>
      <c r="L4055" s="50"/>
      <c r="M4055" s="50"/>
      <c r="W4055" s="4"/>
    </row>
    <row r="4056" spans="6:23" ht="24" customHeight="1">
      <c r="F4056" s="750"/>
      <c r="G4056" s="751"/>
      <c r="H4056" s="119"/>
      <c r="I4056" s="385"/>
      <c r="J4056" s="382"/>
      <c r="K4056" s="130"/>
      <c r="L4056" s="50"/>
      <c r="M4056" s="50"/>
      <c r="W4056" s="4"/>
    </row>
    <row r="4057" spans="6:23" ht="24" customHeight="1">
      <c r="F4057" s="750"/>
      <c r="G4057" s="751"/>
      <c r="H4057" s="119" t="s">
        <v>4566</v>
      </c>
      <c r="I4057" s="385"/>
      <c r="J4057" s="382"/>
      <c r="K4057" s="130"/>
      <c r="L4057" s="50"/>
      <c r="M4057" s="50"/>
      <c r="W4057" s="4"/>
    </row>
    <row r="4058" spans="6:23" ht="33.950000000000003" customHeight="1">
      <c r="F4058" s="750"/>
      <c r="G4058" s="751"/>
      <c r="H4058" s="119" t="s">
        <v>4567</v>
      </c>
      <c r="I4058" s="385"/>
      <c r="J4058" s="383">
        <f>3*1.775*0.375</f>
        <v>1.9968999999999999</v>
      </c>
      <c r="K4058" s="130" t="str">
        <f>K4055</f>
        <v>SQM</v>
      </c>
      <c r="L4058" s="50"/>
      <c r="M4058" s="50"/>
      <c r="W4058" s="4"/>
    </row>
    <row r="4059" spans="6:23" ht="33.950000000000003" customHeight="1">
      <c r="F4059" s="750"/>
      <c r="G4059" s="751"/>
      <c r="H4059" s="119" t="s">
        <v>4568</v>
      </c>
      <c r="I4059" s="750"/>
      <c r="J4059" s="390"/>
      <c r="K4059" s="135"/>
      <c r="L4059" s="50"/>
      <c r="M4059" s="50"/>
      <c r="W4059" s="4"/>
    </row>
    <row r="4060" spans="6:23" ht="33.950000000000003" customHeight="1">
      <c r="F4060" s="136"/>
      <c r="G4060" s="751"/>
      <c r="H4060" s="119" t="s">
        <v>4569</v>
      </c>
      <c r="I4060" s="385"/>
      <c r="J4060" s="755">
        <f>1.775+0.375</f>
        <v>2.15</v>
      </c>
      <c r="K4060" s="130"/>
      <c r="L4060" s="121"/>
      <c r="M4060" s="50"/>
      <c r="W4060" s="4"/>
    </row>
    <row r="4061" spans="6:23" ht="33.950000000000003" customHeight="1">
      <c r="F4061" s="136"/>
      <c r="G4061" s="751"/>
      <c r="H4061" s="750"/>
      <c r="I4061" s="756"/>
      <c r="J4061" s="140">
        <f>J4060*6</f>
        <v>12.9</v>
      </c>
      <c r="K4061" s="121" t="s">
        <v>841</v>
      </c>
      <c r="L4061" s="121"/>
      <c r="M4061" s="50"/>
      <c r="W4061" s="4"/>
    </row>
    <row r="4062" spans="6:23" ht="33.950000000000003" customHeight="1">
      <c r="F4062" s="136"/>
      <c r="G4062" s="751"/>
      <c r="H4062" s="757" t="s">
        <v>4570</v>
      </c>
      <c r="I4062" s="756"/>
      <c r="J4062" s="117"/>
      <c r="K4062" s="121"/>
      <c r="L4062" s="121"/>
      <c r="M4062" s="50"/>
      <c r="W4062" s="4"/>
    </row>
    <row r="4063" spans="6:23" ht="33.950000000000003" customHeight="1">
      <c r="F4063" s="132"/>
      <c r="G4063" s="751"/>
      <c r="H4063" s="108" t="s">
        <v>4571</v>
      </c>
      <c r="I4063" s="611"/>
      <c r="J4063" s="121"/>
      <c r="K4063" s="752"/>
      <c r="L4063" s="121"/>
      <c r="M4063" s="50"/>
      <c r="W4063" s="4"/>
    </row>
    <row r="4064" spans="6:23" ht="33.950000000000003" customHeight="1">
      <c r="F4064" s="130">
        <f>J4052</f>
        <v>4.0500000000000001E-2</v>
      </c>
      <c r="G4064" s="119" t="s">
        <v>884</v>
      </c>
      <c r="H4064" s="119" t="s">
        <v>4572</v>
      </c>
      <c r="I4064" s="121">
        <f>V3114</f>
        <v>99400</v>
      </c>
      <c r="J4064" s="117" t="s">
        <v>884</v>
      </c>
      <c r="K4064" s="121">
        <f>(F4064*I4064)</f>
        <v>4025.7</v>
      </c>
      <c r="L4064" s="121"/>
      <c r="M4064" s="50"/>
      <c r="W4064" s="4"/>
    </row>
    <row r="4065" spans="6:23" ht="33.950000000000003" customHeight="1">
      <c r="F4065" s="130">
        <f>J4055</f>
        <v>2.85</v>
      </c>
      <c r="G4065" s="7" t="s">
        <v>620</v>
      </c>
      <c r="H4065" s="119" t="s">
        <v>452</v>
      </c>
      <c r="I4065" s="121">
        <f>V3116</f>
        <v>1362</v>
      </c>
      <c r="J4065" s="7" t="s">
        <v>620</v>
      </c>
      <c r="K4065" s="121">
        <f>(F4065*I4065)</f>
        <v>3881.7</v>
      </c>
      <c r="L4065" s="121"/>
      <c r="M4065" s="50"/>
      <c r="W4065" s="4"/>
    </row>
    <row r="4066" spans="6:23" ht="33.950000000000003" customHeight="1">
      <c r="F4066" s="130">
        <f>J4058</f>
        <v>1.9968999999999999</v>
      </c>
      <c r="G4066" s="7" t="s">
        <v>620</v>
      </c>
      <c r="H4066" s="119" t="s">
        <v>4566</v>
      </c>
      <c r="I4066" s="121">
        <f>V3115</f>
        <v>362.5</v>
      </c>
      <c r="J4066" s="7" t="s">
        <v>620</v>
      </c>
      <c r="K4066" s="121">
        <f t="shared" ref="K4066:K4072" si="385">(F4066*I4066)</f>
        <v>723.88</v>
      </c>
      <c r="L4066" s="121"/>
      <c r="M4066" s="50"/>
      <c r="W4066" s="4"/>
    </row>
    <row r="4067" spans="6:23" ht="33.950000000000003" customHeight="1">
      <c r="F4067" s="121">
        <f>J4061</f>
        <v>12.9</v>
      </c>
      <c r="G4067" s="121" t="s">
        <v>841</v>
      </c>
      <c r="H4067" s="108" t="s">
        <v>4573</v>
      </c>
      <c r="I4067" s="121">
        <f t="shared" ref="I4067:I4072" si="386">V3117</f>
        <v>15.45</v>
      </c>
      <c r="J4067" s="121" t="s">
        <v>841</v>
      </c>
      <c r="K4067" s="121">
        <f t="shared" si="385"/>
        <v>199.31</v>
      </c>
      <c r="L4067" s="121"/>
      <c r="M4067" s="50"/>
      <c r="W4067" s="4"/>
    </row>
    <row r="4068" spans="6:23" ht="33.950000000000003" customHeight="1">
      <c r="F4068" s="121">
        <v>9</v>
      </c>
      <c r="G4068" s="7" t="s">
        <v>883</v>
      </c>
      <c r="H4068" s="1" t="s">
        <v>1542</v>
      </c>
      <c r="I4068" s="121">
        <f t="shared" si="386"/>
        <v>89.6</v>
      </c>
      <c r="J4068" s="1" t="s">
        <v>883</v>
      </c>
      <c r="K4068" s="121">
        <f t="shared" si="385"/>
        <v>806.4</v>
      </c>
      <c r="L4068" s="121"/>
      <c r="M4068" s="50"/>
      <c r="W4068" s="4"/>
    </row>
    <row r="4069" spans="6:23" ht="33.950000000000003" customHeight="1">
      <c r="F4069" s="121">
        <v>6</v>
      </c>
      <c r="G4069" s="7" t="s">
        <v>883</v>
      </c>
      <c r="H4069" s="1" t="s">
        <v>3625</v>
      </c>
      <c r="I4069" s="121">
        <f t="shared" si="386"/>
        <v>82.25</v>
      </c>
      <c r="J4069" s="1" t="s">
        <v>883</v>
      </c>
      <c r="K4069" s="121">
        <f t="shared" si="385"/>
        <v>493.5</v>
      </c>
      <c r="L4069" s="121"/>
      <c r="M4069" s="50"/>
      <c r="W4069" s="4"/>
    </row>
    <row r="4070" spans="6:23" ht="33.950000000000003" customHeight="1">
      <c r="F4070" s="121">
        <v>3</v>
      </c>
      <c r="G4070" s="7" t="s">
        <v>883</v>
      </c>
      <c r="H4070" s="1" t="s">
        <v>3626</v>
      </c>
      <c r="I4070" s="121">
        <f t="shared" si="386"/>
        <v>57.65</v>
      </c>
      <c r="J4070" s="1" t="s">
        <v>883</v>
      </c>
      <c r="K4070" s="121">
        <f t="shared" si="385"/>
        <v>172.95</v>
      </c>
      <c r="L4070" s="121"/>
      <c r="M4070" s="50"/>
      <c r="W4070" s="4"/>
    </row>
    <row r="4071" spans="6:23" ht="33.950000000000003" customHeight="1">
      <c r="F4071" s="121">
        <v>3</v>
      </c>
      <c r="G4071" s="7" t="s">
        <v>883</v>
      </c>
      <c r="H4071" s="1" t="s">
        <v>2015</v>
      </c>
      <c r="I4071" s="121">
        <f t="shared" si="386"/>
        <v>7.3</v>
      </c>
      <c r="J4071" s="1" t="s">
        <v>883</v>
      </c>
      <c r="K4071" s="121">
        <f t="shared" si="385"/>
        <v>21.9</v>
      </c>
      <c r="L4071" s="121"/>
      <c r="M4071" s="50"/>
      <c r="W4071" s="4"/>
    </row>
    <row r="4072" spans="6:23" ht="33.950000000000003" customHeight="1">
      <c r="F4072" s="121">
        <v>120</v>
      </c>
      <c r="G4072" s="7" t="s">
        <v>883</v>
      </c>
      <c r="H4072" s="1" t="s">
        <v>4574</v>
      </c>
      <c r="I4072" s="121">
        <f t="shared" si="386"/>
        <v>2.41</v>
      </c>
      <c r="J4072" s="1" t="s">
        <v>883</v>
      </c>
      <c r="K4072" s="121">
        <f t="shared" si="385"/>
        <v>289.2</v>
      </c>
      <c r="L4072" s="121"/>
      <c r="M4072" s="50"/>
      <c r="W4072" s="4"/>
    </row>
    <row r="4073" spans="6:23" ht="33.950000000000003" customHeight="1">
      <c r="F4073" s="121"/>
      <c r="G4073" s="118"/>
      <c r="H4073" s="119"/>
      <c r="I4073" s="611"/>
      <c r="J4073" s="121"/>
      <c r="K4073" s="120" t="s">
        <v>1614</v>
      </c>
      <c r="L4073" s="121"/>
      <c r="M4073" s="50"/>
      <c r="W4073" s="4"/>
    </row>
    <row r="4074" spans="6:23" ht="33.950000000000003" customHeight="1">
      <c r="F4074" s="750"/>
      <c r="G4074" s="751"/>
      <c r="H4074" s="119" t="s">
        <v>4575</v>
      </c>
      <c r="I4074" s="611"/>
      <c r="J4074" s="117"/>
      <c r="K4074" s="753">
        <f>SUM(K4064:K4073)</f>
        <v>10614.54</v>
      </c>
      <c r="L4074" s="391"/>
      <c r="M4074" s="50"/>
      <c r="W4074" s="4"/>
    </row>
    <row r="4075" spans="6:23" ht="33.950000000000003" customHeight="1">
      <c r="F4075" s="750"/>
      <c r="G4075" s="751"/>
      <c r="H4075" s="611"/>
      <c r="I4075" s="121"/>
      <c r="J4075" s="752"/>
      <c r="K4075" s="120" t="s">
        <v>1614</v>
      </c>
      <c r="L4075" s="611"/>
      <c r="M4075" s="50"/>
      <c r="W4075" s="4"/>
    </row>
    <row r="4076" spans="6:23" ht="33.950000000000003" customHeight="1">
      <c r="F4076" s="750"/>
      <c r="G4076" s="751"/>
      <c r="H4076" s="753" t="s">
        <v>4226</v>
      </c>
      <c r="I4076" s="121"/>
      <c r="J4076" s="752"/>
      <c r="K4076" s="623">
        <f>K4074/F4065</f>
        <v>3724.4</v>
      </c>
      <c r="L4076" s="121">
        <f>SUM(L4060:L4075)</f>
        <v>0</v>
      </c>
      <c r="M4076" s="50"/>
      <c r="W4076" s="4"/>
    </row>
    <row r="4077" spans="6:23" ht="33.950000000000003" customHeight="1">
      <c r="F4077" s="750"/>
      <c r="G4077" s="751"/>
      <c r="H4077" s="750"/>
      <c r="I4077" s="121"/>
      <c r="J4077" s="752"/>
      <c r="K4077" s="611"/>
      <c r="L4077" s="611"/>
      <c r="M4077" s="50"/>
      <c r="W4077" s="4"/>
    </row>
    <row r="4078" spans="6:23" ht="33.950000000000003" customHeight="1">
      <c r="F4078" s="750"/>
      <c r="G4078" s="751"/>
      <c r="H4078" s="108"/>
      <c r="I4078" s="750"/>
      <c r="J4078" s="1608"/>
      <c r="K4078" s="1608"/>
      <c r="L4078" s="1608"/>
      <c r="M4078" s="1608"/>
      <c r="W4078" s="4"/>
    </row>
    <row r="4079" spans="6:23" ht="24" customHeight="1">
      <c r="F4079" s="578"/>
      <c r="G4079" s="578"/>
      <c r="H4079" s="578"/>
      <c r="I4079" s="578"/>
      <c r="J4079" s="578"/>
      <c r="K4079" s="578"/>
      <c r="L4079" s="50"/>
      <c r="M4079" s="50"/>
      <c r="W4079" s="4"/>
    </row>
    <row r="4080" spans="6:23" ht="24" customHeight="1">
      <c r="W4080" s="4"/>
    </row>
    <row r="4081" spans="23:23" ht="24" customHeight="1">
      <c r="W4081" s="4"/>
    </row>
    <row r="4082" spans="23:23" ht="24" customHeight="1">
      <c r="W4082" s="4"/>
    </row>
    <row r="4083" spans="23:23" ht="24" customHeight="1">
      <c r="W4083" s="4"/>
    </row>
    <row r="4084" spans="23:23" ht="24" customHeight="1">
      <c r="W4084" s="4"/>
    </row>
    <row r="4085" spans="23:23" ht="24" customHeight="1">
      <c r="W4085" s="4"/>
    </row>
    <row r="4086" spans="23:23" ht="24" customHeight="1">
      <c r="W4086" s="4"/>
    </row>
    <row r="4087" spans="23:23" ht="24" customHeight="1">
      <c r="W4087" s="4"/>
    </row>
    <row r="4088" spans="23:23" ht="24" customHeight="1">
      <c r="W4088" s="4"/>
    </row>
    <row r="4089" spans="23:23" ht="24" customHeight="1">
      <c r="W4089" s="4"/>
    </row>
    <row r="4090" spans="23:23" ht="24" customHeight="1">
      <c r="W4090" s="4"/>
    </row>
    <row r="4091" spans="23:23" ht="24" customHeight="1">
      <c r="W4091" s="4"/>
    </row>
    <row r="4092" spans="23:23" ht="24" customHeight="1">
      <c r="W4092" s="4"/>
    </row>
    <row r="4093" spans="23:23" ht="24" customHeight="1">
      <c r="W4093" s="4"/>
    </row>
    <row r="4094" spans="23:23" ht="24" customHeight="1">
      <c r="W4094" s="4"/>
    </row>
    <row r="4095" spans="23:23" ht="24" customHeight="1">
      <c r="W4095" s="4"/>
    </row>
    <row r="4096" spans="23:23" ht="24" customHeight="1">
      <c r="W4096" s="4"/>
    </row>
    <row r="4097" spans="23:23" ht="24" customHeight="1">
      <c r="W4097" s="4"/>
    </row>
    <row r="4098" spans="23:23" ht="24" customHeight="1">
      <c r="W4098" s="4"/>
    </row>
    <row r="4099" spans="23:23" ht="24" customHeight="1">
      <c r="W4099" s="4"/>
    </row>
    <row r="4100" spans="23:23" ht="24" customHeight="1">
      <c r="W4100" s="4"/>
    </row>
    <row r="4101" spans="23:23" ht="24" customHeight="1">
      <c r="W4101" s="4"/>
    </row>
    <row r="4102" spans="23:23" ht="24" customHeight="1">
      <c r="W4102" s="4"/>
    </row>
    <row r="4103" spans="23:23" ht="24" customHeight="1">
      <c r="W4103" s="4"/>
    </row>
    <row r="4104" spans="23:23" ht="24" customHeight="1">
      <c r="W4104" s="4"/>
    </row>
    <row r="4105" spans="23:23" ht="24" customHeight="1">
      <c r="W4105" s="4"/>
    </row>
    <row r="4106" spans="23:23" ht="24" customHeight="1">
      <c r="W4106" s="4"/>
    </row>
    <row r="4107" spans="23:23" ht="24" customHeight="1">
      <c r="W4107" s="4"/>
    </row>
    <row r="4108" spans="23:23" ht="24" customHeight="1">
      <c r="W4108" s="4"/>
    </row>
    <row r="4109" spans="23:23" ht="24" customHeight="1">
      <c r="W4109" s="4"/>
    </row>
    <row r="4110" spans="23:23" ht="24" customHeight="1">
      <c r="W4110" s="4"/>
    </row>
    <row r="4111" spans="23:23" ht="24" customHeight="1">
      <c r="W4111" s="4"/>
    </row>
    <row r="4112" spans="23:23" ht="24" customHeight="1">
      <c r="W4112" s="4"/>
    </row>
    <row r="4113" spans="23:23" ht="24" customHeight="1">
      <c r="W4113" s="4"/>
    </row>
    <row r="4114" spans="23:23" ht="24" customHeight="1">
      <c r="W4114" s="4"/>
    </row>
    <row r="4115" spans="23:23" ht="24" customHeight="1">
      <c r="W4115" s="4"/>
    </row>
    <row r="4116" spans="23:23" ht="24" customHeight="1">
      <c r="W4116" s="4"/>
    </row>
    <row r="4117" spans="23:23" ht="24" customHeight="1">
      <c r="W4117" s="4"/>
    </row>
    <row r="4118" spans="23:23" ht="24" customHeight="1">
      <c r="W4118" s="4"/>
    </row>
    <row r="4119" spans="23:23" ht="24" customHeight="1">
      <c r="W4119" s="4"/>
    </row>
    <row r="4120" spans="23:23" ht="24" customHeight="1">
      <c r="W4120" s="4"/>
    </row>
    <row r="4121" spans="23:23" ht="24" customHeight="1">
      <c r="W4121" s="4"/>
    </row>
    <row r="4122" spans="23:23" ht="24" customHeight="1">
      <c r="W4122" s="4"/>
    </row>
    <row r="4123" spans="23:23" ht="24" customHeight="1">
      <c r="W4123" s="4"/>
    </row>
    <row r="4124" spans="23:23" ht="24" customHeight="1">
      <c r="W4124" s="4"/>
    </row>
    <row r="4125" spans="23:23" ht="24" customHeight="1">
      <c r="W4125" s="4"/>
    </row>
    <row r="4126" spans="23:23" ht="24" customHeight="1">
      <c r="W4126" s="4"/>
    </row>
    <row r="4127" spans="23:23" ht="24" customHeight="1">
      <c r="W4127" s="4"/>
    </row>
    <row r="4128" spans="23:23" ht="24" customHeight="1">
      <c r="W4128" s="4"/>
    </row>
    <row r="4129" spans="23:23" ht="24" customHeight="1">
      <c r="W4129" s="4"/>
    </row>
    <row r="4130" spans="23:23" ht="24" customHeight="1">
      <c r="W4130" s="4"/>
    </row>
    <row r="4131" spans="23:23" ht="24" customHeight="1">
      <c r="W4131" s="4"/>
    </row>
    <row r="4132" spans="23:23" ht="24" customHeight="1">
      <c r="W4132" s="4"/>
    </row>
    <row r="4133" spans="23:23" ht="24" customHeight="1">
      <c r="W4133" s="4"/>
    </row>
    <row r="4134" spans="23:23" ht="24" customHeight="1">
      <c r="W4134" s="4"/>
    </row>
    <row r="4135" spans="23:23" ht="24" customHeight="1">
      <c r="W4135" s="4"/>
    </row>
    <row r="4136" spans="23:23" ht="24" customHeight="1">
      <c r="W4136" s="4"/>
    </row>
    <row r="4137" spans="23:23" ht="24" customHeight="1">
      <c r="W4137" s="4"/>
    </row>
    <row r="4138" spans="23:23" ht="24" customHeight="1">
      <c r="W4138" s="4"/>
    </row>
    <row r="4139" spans="23:23" ht="24" customHeight="1">
      <c r="W4139" s="4"/>
    </row>
    <row r="4140" spans="23:23" ht="24" customHeight="1">
      <c r="W4140" s="4"/>
    </row>
    <row r="4141" spans="23:23" ht="24" customHeight="1">
      <c r="W4141" s="4"/>
    </row>
    <row r="4142" spans="23:23" ht="24" customHeight="1">
      <c r="W4142" s="4"/>
    </row>
    <row r="4143" spans="23:23" ht="24" customHeight="1">
      <c r="W4143" s="4"/>
    </row>
    <row r="4144" spans="23:23" ht="24" customHeight="1">
      <c r="W4144" s="4"/>
    </row>
    <row r="4145" spans="23:23" ht="24" customHeight="1">
      <c r="W4145" s="4"/>
    </row>
    <row r="4146" spans="23:23" ht="24" customHeight="1">
      <c r="W4146" s="4"/>
    </row>
    <row r="4147" spans="23:23" ht="24" customHeight="1">
      <c r="W4147" s="4"/>
    </row>
    <row r="4148" spans="23:23" ht="24" customHeight="1">
      <c r="W4148" s="4"/>
    </row>
    <row r="4149" spans="23:23" ht="24" customHeight="1">
      <c r="W4149" s="4"/>
    </row>
    <row r="4150" spans="23:23" ht="24" customHeight="1">
      <c r="W4150" s="4"/>
    </row>
    <row r="4151" spans="23:23" ht="24" customHeight="1">
      <c r="W4151" s="4"/>
    </row>
    <row r="4152" spans="23:23" ht="24" customHeight="1">
      <c r="W4152" s="4"/>
    </row>
    <row r="4153" spans="23:23" ht="24" customHeight="1">
      <c r="W4153" s="4"/>
    </row>
    <row r="4154" spans="23:23" ht="24" customHeight="1">
      <c r="W4154" s="4"/>
    </row>
    <row r="4155" spans="23:23" ht="24" customHeight="1">
      <c r="W4155" s="4"/>
    </row>
    <row r="4156" spans="23:23" ht="24" customHeight="1">
      <c r="W4156" s="4"/>
    </row>
    <row r="4157" spans="23:23" ht="24" customHeight="1">
      <c r="W4157" s="4"/>
    </row>
    <row r="4158" spans="23:23" ht="24" customHeight="1">
      <c r="W4158" s="4"/>
    </row>
    <row r="4159" spans="23:23" ht="24" customHeight="1">
      <c r="W4159" s="4"/>
    </row>
    <row r="4160" spans="23:23" ht="24" customHeight="1">
      <c r="W4160" s="4"/>
    </row>
    <row r="4161" spans="23:23" ht="24" customHeight="1">
      <c r="W4161" s="4"/>
    </row>
    <row r="4162" spans="23:23" ht="24" customHeight="1">
      <c r="W4162" s="4"/>
    </row>
    <row r="4163" spans="23:23" ht="24" customHeight="1">
      <c r="W4163" s="4"/>
    </row>
    <row r="4164" spans="23:23" ht="24" customHeight="1">
      <c r="W4164" s="4"/>
    </row>
    <row r="4165" spans="23:23" ht="24" customHeight="1">
      <c r="W4165" s="4"/>
    </row>
    <row r="4166" spans="23:23" ht="24" customHeight="1">
      <c r="W4166" s="4"/>
    </row>
    <row r="4167" spans="23:23" ht="24" customHeight="1">
      <c r="W4167" s="4"/>
    </row>
    <row r="4168" spans="23:23" ht="24" customHeight="1">
      <c r="W4168" s="4"/>
    </row>
    <row r="4169" spans="23:23" ht="24" customHeight="1">
      <c r="W4169" s="4"/>
    </row>
    <row r="4170" spans="23:23" ht="24" customHeight="1">
      <c r="W4170" s="4"/>
    </row>
    <row r="4171" spans="23:23" ht="24" customHeight="1">
      <c r="W4171" s="4"/>
    </row>
    <row r="4172" spans="23:23" ht="24" customHeight="1">
      <c r="W4172" s="4"/>
    </row>
    <row r="4173" spans="23:23" ht="24" customHeight="1">
      <c r="W4173" s="4"/>
    </row>
    <row r="4174" spans="23:23" ht="24" customHeight="1">
      <c r="W4174" s="4"/>
    </row>
    <row r="4175" spans="23:23" ht="24" customHeight="1">
      <c r="W4175" s="4"/>
    </row>
    <row r="4176" spans="23:23" ht="24" customHeight="1">
      <c r="W4176" s="4"/>
    </row>
    <row r="4177" spans="23:23" ht="24" customHeight="1">
      <c r="W4177" s="4"/>
    </row>
    <row r="4178" spans="23:23" ht="24" customHeight="1">
      <c r="W4178" s="4"/>
    </row>
    <row r="4179" spans="23:23" ht="24" customHeight="1">
      <c r="W4179" s="4"/>
    </row>
    <row r="4180" spans="23:23" ht="24" customHeight="1">
      <c r="W4180" s="4"/>
    </row>
    <row r="4181" spans="23:23" ht="24" customHeight="1">
      <c r="W4181" s="4"/>
    </row>
    <row r="4182" spans="23:23" ht="24" customHeight="1">
      <c r="W4182" s="4"/>
    </row>
    <row r="4183" spans="23:23" ht="24" customHeight="1">
      <c r="W4183" s="4"/>
    </row>
    <row r="4184" spans="23:23" ht="24" customHeight="1">
      <c r="W4184" s="4"/>
    </row>
    <row r="4185" spans="23:23" ht="24" customHeight="1">
      <c r="W4185" s="4"/>
    </row>
    <row r="4186" spans="23:23" ht="24" customHeight="1">
      <c r="W4186" s="4"/>
    </row>
    <row r="4187" spans="23:23" ht="24" customHeight="1">
      <c r="W4187" s="4"/>
    </row>
    <row r="4188" spans="23:23" ht="24" customHeight="1">
      <c r="W4188" s="4"/>
    </row>
    <row r="4189" spans="23:23" ht="24" customHeight="1">
      <c r="W4189" s="4"/>
    </row>
    <row r="4190" spans="23:23" ht="24" customHeight="1">
      <c r="W4190" s="4"/>
    </row>
    <row r="4191" spans="23:23" ht="24" customHeight="1">
      <c r="W4191" s="4"/>
    </row>
    <row r="4192" spans="23:23" ht="24" customHeight="1">
      <c r="W4192" s="4"/>
    </row>
    <row r="4193" spans="23:23" ht="24" customHeight="1">
      <c r="W4193" s="4"/>
    </row>
    <row r="4194" spans="23:23" ht="24" customHeight="1">
      <c r="W4194" s="4"/>
    </row>
    <row r="4195" spans="23:23" ht="24" customHeight="1">
      <c r="W4195" s="4"/>
    </row>
    <row r="4196" spans="23:23" ht="24" customHeight="1">
      <c r="W4196" s="4"/>
    </row>
    <row r="4197" spans="23:23" ht="24" customHeight="1">
      <c r="W4197" s="4"/>
    </row>
    <row r="4198" spans="23:23" ht="24" customHeight="1">
      <c r="W4198" s="4"/>
    </row>
    <row r="4199" spans="23:23" ht="24" customHeight="1">
      <c r="W4199" s="4"/>
    </row>
    <row r="4200" spans="23:23" ht="24" customHeight="1">
      <c r="W4200" s="4"/>
    </row>
    <row r="4201" spans="23:23" ht="24" customHeight="1">
      <c r="W4201" s="4"/>
    </row>
    <row r="4202" spans="23:23" ht="24" customHeight="1">
      <c r="W4202" s="4"/>
    </row>
    <row r="4203" spans="23:23" ht="24" customHeight="1">
      <c r="W4203" s="4"/>
    </row>
    <row r="4204" spans="23:23" ht="24" customHeight="1">
      <c r="W4204" s="4"/>
    </row>
    <row r="4205" spans="23:23" ht="24" customHeight="1">
      <c r="W4205" s="4"/>
    </row>
    <row r="4206" spans="23:23" ht="24" customHeight="1">
      <c r="W4206" s="4"/>
    </row>
    <row r="4207" spans="23:23" ht="24" customHeight="1">
      <c r="W4207" s="4"/>
    </row>
    <row r="4208" spans="23:23" ht="24" customHeight="1">
      <c r="W4208" s="4"/>
    </row>
    <row r="4209" spans="23:23" ht="24" customHeight="1">
      <c r="W4209" s="4"/>
    </row>
    <row r="4210" spans="23:23" ht="24" customHeight="1">
      <c r="W4210" s="4"/>
    </row>
    <row r="4211" spans="23:23" ht="24" customHeight="1">
      <c r="W4211" s="4"/>
    </row>
    <row r="4212" spans="23:23" ht="24" customHeight="1">
      <c r="W4212" s="4"/>
    </row>
    <row r="4213" spans="23:23" ht="24" customHeight="1">
      <c r="W4213" s="4"/>
    </row>
    <row r="4214" spans="23:23" ht="24" customHeight="1">
      <c r="W4214" s="4"/>
    </row>
    <row r="4215" spans="23:23" ht="24" customHeight="1">
      <c r="W4215" s="4"/>
    </row>
    <row r="4216" spans="23:23" ht="24" customHeight="1">
      <c r="W4216" s="4"/>
    </row>
    <row r="4217" spans="23:23" ht="24" customHeight="1">
      <c r="W4217" s="4"/>
    </row>
    <row r="4218" spans="23:23" ht="24" customHeight="1">
      <c r="W4218" s="4"/>
    </row>
    <row r="4219" spans="23:23" ht="24" customHeight="1">
      <c r="W4219" s="4"/>
    </row>
    <row r="4220" spans="23:23" ht="24" customHeight="1">
      <c r="W4220" s="4"/>
    </row>
    <row r="4221" spans="23:23" ht="24" customHeight="1">
      <c r="W4221" s="4"/>
    </row>
    <row r="4222" spans="23:23" ht="24" customHeight="1">
      <c r="W4222" s="4"/>
    </row>
    <row r="4223" spans="23:23" ht="24" customHeight="1">
      <c r="W4223" s="4"/>
    </row>
    <row r="4224" spans="23:23" ht="24" customHeight="1">
      <c r="W4224" s="4"/>
    </row>
    <row r="4225" spans="23:23" ht="24" customHeight="1">
      <c r="W4225" s="4"/>
    </row>
    <row r="4226" spans="23:23" ht="24" customHeight="1">
      <c r="W4226" s="4"/>
    </row>
    <row r="4227" spans="23:23" ht="24" customHeight="1">
      <c r="W4227" s="4"/>
    </row>
    <row r="4228" spans="23:23" ht="24" customHeight="1">
      <c r="W4228" s="4"/>
    </row>
    <row r="4229" spans="23:23" ht="24" customHeight="1">
      <c r="W4229" s="4"/>
    </row>
    <row r="4230" spans="23:23" ht="24" customHeight="1">
      <c r="W4230" s="4"/>
    </row>
    <row r="4231" spans="23:23" ht="24" customHeight="1">
      <c r="W4231" s="4"/>
    </row>
    <row r="4232" spans="23:23" ht="24" customHeight="1">
      <c r="W4232" s="4"/>
    </row>
    <row r="4233" spans="23:23" ht="24" customHeight="1">
      <c r="W4233" s="4"/>
    </row>
    <row r="4234" spans="23:23" ht="24" customHeight="1">
      <c r="W4234" s="4"/>
    </row>
    <row r="4235" spans="23:23" ht="24" customHeight="1">
      <c r="W4235" s="4"/>
    </row>
    <row r="4236" spans="23:23" ht="24" customHeight="1">
      <c r="W4236" s="4"/>
    </row>
    <row r="4237" spans="23:23" ht="24" customHeight="1">
      <c r="W4237" s="4"/>
    </row>
    <row r="4238" spans="23:23" ht="24" customHeight="1">
      <c r="W4238" s="4"/>
    </row>
    <row r="4239" spans="23:23" ht="24" customHeight="1">
      <c r="W4239" s="4"/>
    </row>
    <row r="4240" spans="23:23" ht="24" customHeight="1">
      <c r="W4240" s="4"/>
    </row>
    <row r="4241" spans="23:23" ht="24" customHeight="1">
      <c r="W4241" s="4"/>
    </row>
    <row r="4242" spans="23:23" ht="24" customHeight="1">
      <c r="W4242" s="4"/>
    </row>
    <row r="4243" spans="23:23" ht="24" customHeight="1">
      <c r="W4243" s="4"/>
    </row>
    <row r="4244" spans="23:23" ht="24" customHeight="1">
      <c r="W4244" s="4"/>
    </row>
    <row r="4245" spans="23:23" ht="24" customHeight="1">
      <c r="W4245" s="4"/>
    </row>
    <row r="4246" spans="23:23" ht="24" customHeight="1">
      <c r="W4246" s="4"/>
    </row>
    <row r="4247" spans="23:23" ht="24" customHeight="1">
      <c r="W4247" s="4"/>
    </row>
    <row r="4248" spans="23:23" ht="24" customHeight="1">
      <c r="W4248" s="4"/>
    </row>
    <row r="4249" spans="23:23" ht="24" customHeight="1">
      <c r="W4249" s="4"/>
    </row>
    <row r="4250" spans="23:23" ht="24" customHeight="1">
      <c r="W4250" s="4"/>
    </row>
    <row r="4251" spans="23:23" ht="24" customHeight="1">
      <c r="W4251" s="4"/>
    </row>
    <row r="4252" spans="23:23" ht="24" customHeight="1">
      <c r="W4252" s="4"/>
    </row>
    <row r="4253" spans="23:23" ht="24" customHeight="1">
      <c r="W4253" s="4"/>
    </row>
    <row r="4254" spans="23:23" ht="24" customHeight="1">
      <c r="W4254" s="4"/>
    </row>
    <row r="4255" spans="23:23" ht="24" customHeight="1">
      <c r="W4255" s="4"/>
    </row>
    <row r="4256" spans="23:23" ht="24" customHeight="1">
      <c r="W4256" s="4"/>
    </row>
    <row r="4257" spans="23:23" ht="24" customHeight="1">
      <c r="W4257" s="4"/>
    </row>
    <row r="4258" spans="23:23" ht="24" customHeight="1">
      <c r="W4258" s="4"/>
    </row>
    <row r="4259" spans="23:23" ht="24" customHeight="1">
      <c r="W4259" s="4"/>
    </row>
    <row r="4260" spans="23:23" ht="24" customHeight="1">
      <c r="W4260" s="4"/>
    </row>
    <row r="4261" spans="23:23" ht="24" customHeight="1">
      <c r="W4261" s="4"/>
    </row>
    <row r="4262" spans="23:23" ht="24" customHeight="1">
      <c r="W4262" s="4"/>
    </row>
    <row r="4263" spans="23:23" ht="24" customHeight="1">
      <c r="W4263" s="4"/>
    </row>
    <row r="4264" spans="23:23" ht="24" customHeight="1">
      <c r="W4264" s="4"/>
    </row>
    <row r="4265" spans="23:23" ht="24" customHeight="1">
      <c r="W4265" s="4"/>
    </row>
    <row r="4266" spans="23:23" ht="24" customHeight="1">
      <c r="W4266" s="4"/>
    </row>
    <row r="4267" spans="23:23" ht="24" customHeight="1">
      <c r="W4267" s="4"/>
    </row>
    <row r="4268" spans="23:23" ht="24" customHeight="1">
      <c r="W4268" s="4"/>
    </row>
    <row r="4269" spans="23:23" ht="24" customHeight="1">
      <c r="W4269" s="4"/>
    </row>
    <row r="4270" spans="23:23" ht="24" customHeight="1">
      <c r="W4270" s="4"/>
    </row>
    <row r="4271" spans="23:23" ht="24" customHeight="1">
      <c r="W4271" s="4"/>
    </row>
    <row r="4272" spans="23:23" ht="24" customHeight="1">
      <c r="W4272" s="4"/>
    </row>
    <row r="4273" spans="23:23" ht="24" customHeight="1">
      <c r="W4273" s="4"/>
    </row>
    <row r="4274" spans="23:23" ht="24" customHeight="1">
      <c r="W4274" s="4"/>
    </row>
    <row r="4275" spans="23:23" ht="24" customHeight="1">
      <c r="W4275" s="4"/>
    </row>
    <row r="4276" spans="23:23" ht="24" customHeight="1">
      <c r="W4276" s="4"/>
    </row>
    <row r="4277" spans="23:23" ht="24" customHeight="1">
      <c r="W4277" s="4"/>
    </row>
    <row r="4278" spans="23:23" ht="24" customHeight="1">
      <c r="W4278" s="4"/>
    </row>
    <row r="4279" spans="23:23" ht="24" customHeight="1">
      <c r="W4279" s="4"/>
    </row>
    <row r="4280" spans="23:23" ht="24" customHeight="1">
      <c r="W4280" s="4"/>
    </row>
    <row r="4281" spans="23:23" ht="24" customHeight="1">
      <c r="W4281" s="4"/>
    </row>
    <row r="4282" spans="23:23" ht="24" customHeight="1">
      <c r="W4282" s="4"/>
    </row>
    <row r="4283" spans="23:23" ht="24" customHeight="1">
      <c r="W4283" s="4"/>
    </row>
    <row r="4284" spans="23:23" ht="24" customHeight="1">
      <c r="W4284" s="4"/>
    </row>
    <row r="4285" spans="23:23" ht="24" customHeight="1">
      <c r="W4285" s="4"/>
    </row>
    <row r="4286" spans="23:23" ht="24" customHeight="1">
      <c r="W4286" s="4"/>
    </row>
    <row r="4287" spans="23:23" ht="24" customHeight="1">
      <c r="W4287" s="4"/>
    </row>
    <row r="4288" spans="23:23" ht="24" customHeight="1">
      <c r="W4288" s="4"/>
    </row>
    <row r="4289" spans="23:23" ht="24" customHeight="1">
      <c r="W4289" s="4"/>
    </row>
    <row r="4290" spans="23:23" ht="24" customHeight="1">
      <c r="W4290" s="4"/>
    </row>
    <row r="4291" spans="23:23" ht="24" customHeight="1">
      <c r="W4291" s="4"/>
    </row>
    <row r="4292" spans="23:23" ht="24" customHeight="1">
      <c r="W4292" s="4"/>
    </row>
    <row r="4293" spans="23:23" ht="24" customHeight="1">
      <c r="W4293" s="4"/>
    </row>
    <row r="4294" spans="23:23" ht="24" customHeight="1">
      <c r="W4294" s="4"/>
    </row>
    <row r="4295" spans="23:23" ht="24" customHeight="1">
      <c r="W4295" s="4"/>
    </row>
    <row r="4296" spans="23:23" ht="24" customHeight="1">
      <c r="W4296" s="4"/>
    </row>
    <row r="4297" spans="23:23" ht="24" customHeight="1">
      <c r="W4297" s="4"/>
    </row>
    <row r="4298" spans="23:23" ht="24" customHeight="1">
      <c r="W4298" s="4"/>
    </row>
    <row r="4299" spans="23:23" ht="24" customHeight="1">
      <c r="W4299" s="4"/>
    </row>
    <row r="4300" spans="23:23" ht="24" customHeight="1">
      <c r="W4300" s="4"/>
    </row>
    <row r="4301" spans="23:23" ht="24" customHeight="1">
      <c r="W4301" s="4"/>
    </row>
    <row r="4302" spans="23:23" ht="24" customHeight="1">
      <c r="W4302" s="4"/>
    </row>
    <row r="4303" spans="23:23" ht="24" customHeight="1">
      <c r="W4303" s="4"/>
    </row>
    <row r="4304" spans="23:23" ht="24" customHeight="1">
      <c r="W4304" s="4"/>
    </row>
    <row r="4305" spans="23:23" ht="24" customHeight="1">
      <c r="W4305" s="4"/>
    </row>
    <row r="4306" spans="23:23" ht="24" customHeight="1">
      <c r="W4306" s="4"/>
    </row>
    <row r="4307" spans="23:23" ht="24" customHeight="1">
      <c r="W4307" s="4"/>
    </row>
    <row r="4308" spans="23:23" ht="24" customHeight="1">
      <c r="W4308" s="4"/>
    </row>
    <row r="4309" spans="23:23" ht="24" customHeight="1">
      <c r="W4309" s="4"/>
    </row>
    <row r="4310" spans="23:23" ht="24" customHeight="1">
      <c r="W4310" s="4"/>
    </row>
    <row r="4311" spans="23:23" ht="24" customHeight="1">
      <c r="W4311" s="4"/>
    </row>
    <row r="4312" spans="23:23" ht="24" customHeight="1">
      <c r="W4312" s="4"/>
    </row>
    <row r="4313" spans="23:23" ht="24" customHeight="1">
      <c r="W4313" s="4"/>
    </row>
    <row r="4314" spans="23:23" ht="24" customHeight="1">
      <c r="W4314" s="4"/>
    </row>
    <row r="4315" spans="23:23" ht="24" customHeight="1">
      <c r="W4315" s="4"/>
    </row>
    <row r="4316" spans="23:23" ht="24" customHeight="1">
      <c r="W4316" s="4"/>
    </row>
    <row r="4317" spans="23:23" ht="24" customHeight="1">
      <c r="W4317" s="4"/>
    </row>
    <row r="4318" spans="23:23" ht="24" customHeight="1">
      <c r="W4318" s="4"/>
    </row>
    <row r="4319" spans="23:23" ht="24" customHeight="1">
      <c r="W4319" s="4"/>
    </row>
    <row r="4320" spans="23:23" ht="24" customHeight="1">
      <c r="W4320" s="4"/>
    </row>
    <row r="4321" spans="23:23" ht="24" customHeight="1">
      <c r="W4321" s="4"/>
    </row>
    <row r="4322" spans="23:23" ht="24" customHeight="1">
      <c r="W4322" s="4"/>
    </row>
    <row r="4323" spans="23:23" ht="24" customHeight="1">
      <c r="W4323" s="4"/>
    </row>
    <row r="4324" spans="23:23" ht="24" customHeight="1">
      <c r="W4324" s="4"/>
    </row>
    <row r="4325" spans="23:23" ht="24" customHeight="1">
      <c r="W4325" s="4"/>
    </row>
    <row r="4326" spans="23:23" ht="24" customHeight="1">
      <c r="W4326" s="4"/>
    </row>
    <row r="4327" spans="23:23" ht="24" customHeight="1">
      <c r="W4327" s="4"/>
    </row>
    <row r="4328" spans="23:23" ht="24" customHeight="1">
      <c r="W4328" s="4"/>
    </row>
    <row r="4329" spans="23:23" ht="24" customHeight="1">
      <c r="W4329" s="4"/>
    </row>
    <row r="4330" spans="23:23" ht="24" customHeight="1">
      <c r="W4330" s="4"/>
    </row>
    <row r="4331" spans="23:23" ht="24" customHeight="1">
      <c r="W4331" s="4"/>
    </row>
    <row r="4332" spans="23:23" ht="24" customHeight="1">
      <c r="W4332" s="4"/>
    </row>
    <row r="4333" spans="23:23" ht="24" customHeight="1">
      <c r="W4333" s="4"/>
    </row>
    <row r="4334" spans="23:23" ht="24" customHeight="1">
      <c r="W4334" s="4"/>
    </row>
    <row r="4335" spans="23:23" ht="24" customHeight="1">
      <c r="W4335" s="4"/>
    </row>
    <row r="4336" spans="23:23" ht="24" customHeight="1">
      <c r="W4336" s="4"/>
    </row>
    <row r="4337" spans="23:23" ht="24" customHeight="1">
      <c r="W4337" s="4"/>
    </row>
    <row r="4338" spans="23:23" ht="24" customHeight="1">
      <c r="W4338" s="4"/>
    </row>
    <row r="4339" spans="23:23" ht="24" customHeight="1">
      <c r="W4339" s="4"/>
    </row>
    <row r="4340" spans="23:23" ht="24" customHeight="1">
      <c r="W4340" s="4"/>
    </row>
    <row r="4341" spans="23:23" ht="24" customHeight="1">
      <c r="W4341" s="4"/>
    </row>
    <row r="4342" spans="23:23" ht="24" customHeight="1">
      <c r="W4342" s="4"/>
    </row>
    <row r="4343" spans="23:23" ht="24" customHeight="1">
      <c r="W4343" s="4"/>
    </row>
    <row r="4344" spans="23:23" ht="24" customHeight="1">
      <c r="W4344" s="4"/>
    </row>
    <row r="4345" spans="23:23" ht="24" customHeight="1">
      <c r="W4345" s="4"/>
    </row>
    <row r="4346" spans="23:23" ht="24" customHeight="1">
      <c r="W4346" s="4"/>
    </row>
    <row r="4347" spans="23:23" ht="24" customHeight="1">
      <c r="W4347" s="4"/>
    </row>
    <row r="4348" spans="23:23" ht="24" customHeight="1">
      <c r="W4348" s="4"/>
    </row>
    <row r="4349" spans="23:23" ht="24" customHeight="1">
      <c r="W4349" s="4"/>
    </row>
    <row r="4350" spans="23:23" ht="24" customHeight="1">
      <c r="W4350" s="4"/>
    </row>
    <row r="4351" spans="23:23" ht="24" customHeight="1">
      <c r="W4351" s="4"/>
    </row>
    <row r="4352" spans="23:23" ht="24" customHeight="1">
      <c r="W4352" s="4"/>
    </row>
    <row r="4353" spans="23:23" ht="24" customHeight="1">
      <c r="W4353" s="4"/>
    </row>
    <row r="4354" spans="23:23" ht="24" customHeight="1">
      <c r="W4354" s="4"/>
    </row>
    <row r="4355" spans="23:23" ht="24" customHeight="1">
      <c r="W4355" s="4"/>
    </row>
    <row r="4356" spans="23:23" ht="24" customHeight="1">
      <c r="W4356" s="4"/>
    </row>
    <row r="4357" spans="23:23" ht="24" customHeight="1">
      <c r="W4357" s="4"/>
    </row>
    <row r="4358" spans="23:23" ht="24" customHeight="1">
      <c r="W4358" s="4"/>
    </row>
    <row r="4359" spans="23:23" ht="24" customHeight="1">
      <c r="W4359" s="4"/>
    </row>
    <row r="4360" spans="23:23" ht="24" customHeight="1">
      <c r="W4360" s="4"/>
    </row>
    <row r="4361" spans="23:23" ht="24" customHeight="1">
      <c r="W4361" s="4"/>
    </row>
    <row r="4362" spans="23:23" ht="24" customHeight="1">
      <c r="W4362" s="4"/>
    </row>
    <row r="4363" spans="23:23" ht="24" customHeight="1">
      <c r="W4363" s="4"/>
    </row>
    <row r="4364" spans="23:23" ht="24" customHeight="1">
      <c r="W4364" s="4"/>
    </row>
    <row r="4365" spans="23:23" ht="24" customHeight="1">
      <c r="W4365" s="4"/>
    </row>
    <row r="4366" spans="23:23" ht="24" customHeight="1">
      <c r="W4366" s="4"/>
    </row>
    <row r="4367" spans="23:23" ht="24" customHeight="1">
      <c r="W4367" s="4"/>
    </row>
    <row r="4368" spans="23:23" ht="24" customHeight="1">
      <c r="W4368" s="4"/>
    </row>
    <row r="4369" spans="23:23" ht="24" customHeight="1">
      <c r="W4369" s="4"/>
    </row>
    <row r="4370" spans="23:23" ht="24" customHeight="1">
      <c r="W4370" s="4"/>
    </row>
    <row r="4371" spans="23:23" ht="24" customHeight="1">
      <c r="W4371" s="4"/>
    </row>
    <row r="4372" spans="23:23" ht="24" customHeight="1">
      <c r="W4372" s="4"/>
    </row>
    <row r="4373" spans="23:23" ht="24" customHeight="1">
      <c r="W4373" s="4"/>
    </row>
    <row r="4374" spans="23:23" ht="24" customHeight="1">
      <c r="W4374" s="4"/>
    </row>
    <row r="4375" spans="23:23" ht="24" customHeight="1">
      <c r="W4375" s="4"/>
    </row>
    <row r="4376" spans="23:23" ht="24" customHeight="1">
      <c r="W4376" s="4"/>
    </row>
    <row r="4377" spans="23:23" ht="24" customHeight="1">
      <c r="W4377" s="4"/>
    </row>
    <row r="4378" spans="23:23" ht="24" customHeight="1">
      <c r="W4378" s="4"/>
    </row>
    <row r="4379" spans="23:23" ht="24" customHeight="1">
      <c r="W4379" s="4"/>
    </row>
    <row r="4380" spans="23:23" ht="24" customHeight="1">
      <c r="W4380" s="4"/>
    </row>
    <row r="4381" spans="23:23" ht="24" customHeight="1">
      <c r="W4381" s="4"/>
    </row>
    <row r="4382" spans="23:23" ht="24" customHeight="1">
      <c r="W4382" s="4"/>
    </row>
    <row r="4383" spans="23:23" ht="24" customHeight="1">
      <c r="W4383" s="4"/>
    </row>
    <row r="4384" spans="23:23" ht="24" customHeight="1">
      <c r="W4384" s="4"/>
    </row>
    <row r="4385" spans="23:23" ht="24" customHeight="1">
      <c r="W4385" s="4"/>
    </row>
    <row r="4386" spans="23:23" ht="24" customHeight="1">
      <c r="W4386" s="4"/>
    </row>
    <row r="4387" spans="23:23" ht="24" customHeight="1">
      <c r="W4387" s="4"/>
    </row>
    <row r="4388" spans="23:23" ht="24" customHeight="1">
      <c r="W4388" s="4"/>
    </row>
    <row r="4389" spans="23:23" ht="24" customHeight="1">
      <c r="W4389" s="4"/>
    </row>
    <row r="4390" spans="23:23" ht="24" customHeight="1">
      <c r="W4390" s="4"/>
    </row>
    <row r="4391" spans="23:23" ht="24" customHeight="1">
      <c r="W4391" s="4"/>
    </row>
    <row r="4392" spans="23:23" ht="24" customHeight="1">
      <c r="W4392" s="4"/>
    </row>
    <row r="4393" spans="23:23" ht="24" customHeight="1">
      <c r="W4393" s="4"/>
    </row>
    <row r="4394" spans="23:23" ht="24" customHeight="1">
      <c r="W4394" s="4"/>
    </row>
    <row r="4395" spans="23:23" ht="24" customHeight="1">
      <c r="W4395" s="4"/>
    </row>
    <row r="4396" spans="23:23" ht="24" customHeight="1">
      <c r="W4396" s="4"/>
    </row>
    <row r="4397" spans="23:23" ht="24" customHeight="1">
      <c r="W4397" s="4"/>
    </row>
    <row r="4398" spans="23:23" ht="24" customHeight="1">
      <c r="W4398" s="4"/>
    </row>
    <row r="4399" spans="23:23" ht="24" customHeight="1">
      <c r="W4399" s="4"/>
    </row>
    <row r="4400" spans="23:23" ht="24" customHeight="1">
      <c r="W4400" s="4"/>
    </row>
    <row r="4401" spans="23:23" ht="24" customHeight="1">
      <c r="W4401" s="4"/>
    </row>
    <row r="4402" spans="23:23" ht="24" customHeight="1">
      <c r="W4402" s="4"/>
    </row>
    <row r="4403" spans="23:23" ht="24" customHeight="1">
      <c r="W4403" s="4"/>
    </row>
    <row r="4404" spans="23:23" ht="24" customHeight="1">
      <c r="W4404" s="4"/>
    </row>
    <row r="4405" spans="23:23" ht="24" customHeight="1">
      <c r="W4405" s="4"/>
    </row>
    <row r="4406" spans="23:23" ht="24" customHeight="1">
      <c r="W4406" s="4"/>
    </row>
    <row r="4407" spans="23:23" ht="24" customHeight="1">
      <c r="W4407" s="4"/>
    </row>
    <row r="4408" spans="23:23" ht="24" customHeight="1">
      <c r="W4408" s="4"/>
    </row>
    <row r="4409" spans="23:23" ht="24" customHeight="1">
      <c r="W4409" s="4"/>
    </row>
    <row r="4410" spans="23:23" ht="24" customHeight="1">
      <c r="W4410" s="4"/>
    </row>
    <row r="4411" spans="23:23" ht="24" customHeight="1">
      <c r="W4411" s="4"/>
    </row>
    <row r="4412" spans="23:23" ht="24" customHeight="1">
      <c r="W4412" s="4"/>
    </row>
    <row r="4413" spans="23:23" ht="24" customHeight="1">
      <c r="W4413" s="4"/>
    </row>
    <row r="4414" spans="23:23" ht="24" customHeight="1">
      <c r="W4414" s="4"/>
    </row>
    <row r="4415" spans="23:23" ht="24" customHeight="1">
      <c r="W4415" s="4"/>
    </row>
    <row r="4416" spans="23:23" ht="24" customHeight="1">
      <c r="W4416" s="4"/>
    </row>
    <row r="4417" spans="23:23" ht="24" customHeight="1">
      <c r="W4417" s="4"/>
    </row>
    <row r="4418" spans="23:23" ht="24" customHeight="1">
      <c r="W4418" s="4"/>
    </row>
    <row r="4419" spans="23:23" ht="24" customHeight="1">
      <c r="W4419" s="4"/>
    </row>
    <row r="4420" spans="23:23" ht="24" customHeight="1">
      <c r="W4420" s="4"/>
    </row>
    <row r="4421" spans="23:23" ht="24" customHeight="1">
      <c r="W4421" s="4"/>
    </row>
    <row r="4422" spans="23:23" ht="24" customHeight="1">
      <c r="W4422" s="4"/>
    </row>
    <row r="4423" spans="23:23" ht="24" customHeight="1">
      <c r="W4423" s="4"/>
    </row>
    <row r="4424" spans="23:23" ht="24" customHeight="1">
      <c r="W4424" s="4"/>
    </row>
    <row r="4425" spans="23:23" ht="24" customHeight="1">
      <c r="W4425" s="4"/>
    </row>
    <row r="4426" spans="23:23" ht="24" customHeight="1">
      <c r="W4426" s="4"/>
    </row>
    <row r="4427" spans="23:23" ht="24" customHeight="1">
      <c r="W4427" s="4"/>
    </row>
    <row r="4428" spans="23:23" ht="24" customHeight="1">
      <c r="W4428" s="4"/>
    </row>
    <row r="4429" spans="23:23" ht="24" customHeight="1">
      <c r="W4429" s="4"/>
    </row>
    <row r="4430" spans="23:23" ht="24" customHeight="1">
      <c r="W4430" s="4"/>
    </row>
    <row r="4431" spans="23:23" ht="24" customHeight="1">
      <c r="W4431" s="4"/>
    </row>
    <row r="4432" spans="23:23" ht="24" customHeight="1">
      <c r="W4432" s="4"/>
    </row>
    <row r="4433" spans="23:23" ht="24" customHeight="1">
      <c r="W4433" s="4"/>
    </row>
    <row r="4434" spans="23:23" ht="24" customHeight="1">
      <c r="W4434" s="4"/>
    </row>
    <row r="4435" spans="23:23" ht="24" customHeight="1">
      <c r="W4435" s="4"/>
    </row>
    <row r="4436" spans="23:23" ht="24" customHeight="1">
      <c r="W4436" s="4"/>
    </row>
    <row r="4437" spans="23:23" ht="24" customHeight="1">
      <c r="W4437" s="4"/>
    </row>
    <row r="4438" spans="23:23" ht="24" customHeight="1">
      <c r="W4438" s="4"/>
    </row>
    <row r="4439" spans="23:23" ht="24" customHeight="1">
      <c r="W4439" s="4"/>
    </row>
    <row r="4440" spans="23:23" ht="24" customHeight="1">
      <c r="W4440" s="4"/>
    </row>
    <row r="4441" spans="23:23" ht="24" customHeight="1">
      <c r="W4441" s="4"/>
    </row>
    <row r="4442" spans="23:23" ht="24" customHeight="1">
      <c r="W4442" s="4"/>
    </row>
    <row r="4443" spans="23:23" ht="24" customHeight="1">
      <c r="W4443" s="4"/>
    </row>
    <row r="4444" spans="23:23" ht="24" customHeight="1">
      <c r="W4444" s="4"/>
    </row>
    <row r="4445" spans="23:23" ht="24" customHeight="1">
      <c r="W4445" s="4"/>
    </row>
    <row r="4446" spans="23:23" ht="24" customHeight="1">
      <c r="W4446" s="4"/>
    </row>
    <row r="4447" spans="23:23" ht="24" customHeight="1">
      <c r="W4447" s="4"/>
    </row>
    <row r="4448" spans="23:23" ht="24" customHeight="1">
      <c r="W4448" s="4"/>
    </row>
    <row r="4449" spans="23:23" ht="24" customHeight="1">
      <c r="W4449" s="4"/>
    </row>
    <row r="4450" spans="23:23" ht="24" customHeight="1">
      <c r="W4450" s="4"/>
    </row>
    <row r="4451" spans="23:23" ht="24" customHeight="1">
      <c r="W4451" s="4"/>
    </row>
    <row r="4452" spans="23:23" ht="24" customHeight="1">
      <c r="W4452" s="4"/>
    </row>
    <row r="4453" spans="23:23" ht="24" customHeight="1">
      <c r="W4453" s="4"/>
    </row>
    <row r="4454" spans="23:23" ht="24" customHeight="1">
      <c r="W4454" s="4"/>
    </row>
    <row r="4455" spans="23:23" ht="24" customHeight="1">
      <c r="W4455" s="4"/>
    </row>
    <row r="4456" spans="23:23" ht="24" customHeight="1">
      <c r="W4456" s="4"/>
    </row>
    <row r="4457" spans="23:23" ht="24" customHeight="1">
      <c r="W4457" s="4"/>
    </row>
    <row r="4458" spans="23:23" ht="24" customHeight="1">
      <c r="W4458" s="4"/>
    </row>
    <row r="4459" spans="23:23" ht="24" customHeight="1">
      <c r="W4459" s="4"/>
    </row>
    <row r="4460" spans="23:23" ht="24" customHeight="1">
      <c r="W4460" s="4"/>
    </row>
    <row r="4461" spans="23:23" ht="24" customHeight="1">
      <c r="W4461" s="4"/>
    </row>
    <row r="4462" spans="23:23" ht="24" customHeight="1">
      <c r="W4462" s="4"/>
    </row>
    <row r="4463" spans="23:23" ht="24" customHeight="1">
      <c r="W4463" s="4"/>
    </row>
    <row r="4464" spans="23:23" ht="24" customHeight="1">
      <c r="W4464" s="4"/>
    </row>
    <row r="4465" spans="23:23" ht="24" customHeight="1">
      <c r="W4465" s="4"/>
    </row>
    <row r="4466" spans="23:23" ht="24" customHeight="1">
      <c r="W4466" s="4"/>
    </row>
    <row r="4467" spans="23:23" ht="24" customHeight="1">
      <c r="W4467" s="4"/>
    </row>
    <row r="4468" spans="23:23" ht="24" customHeight="1">
      <c r="W4468" s="4"/>
    </row>
    <row r="4469" spans="23:23" ht="24" customHeight="1">
      <c r="W4469" s="4"/>
    </row>
    <row r="4470" spans="23:23" ht="24" customHeight="1">
      <c r="W4470" s="4"/>
    </row>
    <row r="4471" spans="23:23" ht="24" customHeight="1">
      <c r="W4471" s="4"/>
    </row>
    <row r="4472" spans="23:23" ht="24" customHeight="1">
      <c r="W4472" s="4"/>
    </row>
    <row r="4473" spans="23:23" ht="24" customHeight="1">
      <c r="W4473" s="4"/>
    </row>
    <row r="4474" spans="23:23" ht="24" customHeight="1">
      <c r="W4474" s="4"/>
    </row>
    <row r="4475" spans="23:23" ht="24" customHeight="1">
      <c r="W4475" s="4"/>
    </row>
    <row r="4476" spans="23:23" ht="24" customHeight="1">
      <c r="W4476" s="4"/>
    </row>
    <row r="4477" spans="23:23" ht="24" customHeight="1">
      <c r="W4477" s="4"/>
    </row>
    <row r="4478" spans="23:23" ht="24" customHeight="1">
      <c r="W4478" s="4"/>
    </row>
    <row r="4479" spans="23:23" ht="24" customHeight="1">
      <c r="W4479" s="4"/>
    </row>
    <row r="4480" spans="23:23" ht="24" customHeight="1">
      <c r="W4480" s="4"/>
    </row>
    <row r="4481" spans="23:23" ht="24" customHeight="1">
      <c r="W4481" s="4"/>
    </row>
    <row r="4482" spans="23:23" ht="24" customHeight="1">
      <c r="W4482" s="4"/>
    </row>
    <row r="4483" spans="23:23" ht="24" customHeight="1">
      <c r="W4483" s="4"/>
    </row>
    <row r="4484" spans="23:23" ht="24" customHeight="1">
      <c r="W4484" s="4"/>
    </row>
    <row r="4485" spans="23:23" ht="24" customHeight="1">
      <c r="W4485" s="4"/>
    </row>
    <row r="4486" spans="23:23" ht="24" customHeight="1">
      <c r="W4486" s="4"/>
    </row>
    <row r="4487" spans="23:23" ht="24" customHeight="1">
      <c r="W4487" s="4"/>
    </row>
    <row r="4488" spans="23:23" ht="24" customHeight="1">
      <c r="W4488" s="4"/>
    </row>
    <row r="4489" spans="23:23" ht="24" customHeight="1">
      <c r="W4489" s="4"/>
    </row>
    <row r="4490" spans="23:23" ht="24" customHeight="1">
      <c r="W4490" s="4"/>
    </row>
    <row r="4491" spans="23:23" ht="24" customHeight="1">
      <c r="W4491" s="4"/>
    </row>
    <row r="4492" spans="23:23" ht="24" customHeight="1">
      <c r="W4492" s="4"/>
    </row>
    <row r="4493" spans="23:23" ht="24" customHeight="1">
      <c r="W4493" s="4"/>
    </row>
    <row r="4494" spans="23:23" ht="24" customHeight="1">
      <c r="W4494" s="4"/>
    </row>
    <row r="4495" spans="23:23" ht="24" customHeight="1">
      <c r="W4495" s="4"/>
    </row>
    <row r="4496" spans="23:23" ht="24" customHeight="1">
      <c r="W4496" s="4"/>
    </row>
    <row r="4497" spans="23:23" ht="24" customHeight="1">
      <c r="W4497" s="4"/>
    </row>
    <row r="4498" spans="23:23" ht="24" customHeight="1">
      <c r="W4498" s="4"/>
    </row>
    <row r="4499" spans="23:23" ht="24" customHeight="1">
      <c r="W4499" s="4"/>
    </row>
    <row r="4500" spans="23:23" ht="24" customHeight="1">
      <c r="W4500" s="4"/>
    </row>
    <row r="4501" spans="23:23" ht="24" customHeight="1">
      <c r="W4501" s="4"/>
    </row>
    <row r="4502" spans="23:23" ht="24" customHeight="1">
      <c r="W4502" s="4"/>
    </row>
    <row r="4503" spans="23:23" ht="24" customHeight="1">
      <c r="W4503" s="4"/>
    </row>
    <row r="4504" spans="23:23" ht="24" customHeight="1">
      <c r="W4504" s="4"/>
    </row>
    <row r="4505" spans="23:23" ht="24" customHeight="1">
      <c r="W4505" s="4"/>
    </row>
    <row r="4506" spans="23:23" ht="24" customHeight="1">
      <c r="W4506" s="4"/>
    </row>
    <row r="4507" spans="23:23" ht="24" customHeight="1">
      <c r="W4507" s="4"/>
    </row>
    <row r="4508" spans="23:23" ht="24" customHeight="1">
      <c r="W4508" s="4"/>
    </row>
    <row r="4509" spans="23:23" ht="24" customHeight="1">
      <c r="W4509" s="4"/>
    </row>
    <row r="4510" spans="23:23" ht="24" customHeight="1">
      <c r="W4510" s="4"/>
    </row>
    <row r="4511" spans="23:23" ht="24" customHeight="1">
      <c r="W4511" s="4"/>
    </row>
    <row r="4512" spans="23:23" ht="24" customHeight="1">
      <c r="W4512" s="4"/>
    </row>
    <row r="4513" spans="23:23" ht="24" customHeight="1">
      <c r="W4513" s="4"/>
    </row>
    <row r="4514" spans="23:23" ht="24" customHeight="1">
      <c r="W4514" s="4"/>
    </row>
    <row r="4515" spans="23:23" ht="24" customHeight="1">
      <c r="W4515" s="4"/>
    </row>
    <row r="4516" spans="23:23" ht="24" customHeight="1">
      <c r="W4516" s="4"/>
    </row>
    <row r="4517" spans="23:23" ht="24" customHeight="1">
      <c r="W4517" s="4"/>
    </row>
    <row r="4518" spans="23:23" ht="24" customHeight="1">
      <c r="W4518" s="4"/>
    </row>
    <row r="4519" spans="23:23" ht="24" customHeight="1">
      <c r="W4519" s="4"/>
    </row>
    <row r="4520" spans="23:23" ht="24" customHeight="1">
      <c r="W4520" s="4"/>
    </row>
    <row r="4521" spans="23:23" ht="24" customHeight="1">
      <c r="W4521" s="4"/>
    </row>
    <row r="4522" spans="23:23" ht="24" customHeight="1">
      <c r="W4522" s="4"/>
    </row>
    <row r="4523" spans="23:23" ht="24" customHeight="1">
      <c r="W4523" s="4"/>
    </row>
    <row r="4524" spans="23:23" ht="24" customHeight="1">
      <c r="W4524" s="4"/>
    </row>
    <row r="4525" spans="23:23" ht="24" customHeight="1">
      <c r="W4525" s="4"/>
    </row>
    <row r="4526" spans="23:23" ht="24" customHeight="1">
      <c r="W4526" s="4"/>
    </row>
    <row r="4527" spans="23:23" ht="24" customHeight="1">
      <c r="W4527" s="4"/>
    </row>
    <row r="4528" spans="23:23" ht="24" customHeight="1">
      <c r="W4528" s="4"/>
    </row>
    <row r="4529" spans="23:23" ht="24" customHeight="1">
      <c r="W4529" s="4"/>
    </row>
    <row r="4530" spans="23:23" ht="24" customHeight="1">
      <c r="W4530" s="4"/>
    </row>
    <row r="4531" spans="23:23" ht="24" customHeight="1">
      <c r="W4531" s="4"/>
    </row>
    <row r="4532" spans="23:23" ht="24" customHeight="1">
      <c r="W4532" s="4"/>
    </row>
    <row r="4533" spans="23:23" ht="24" customHeight="1">
      <c r="W4533" s="4"/>
    </row>
    <row r="4534" spans="23:23" ht="24" customHeight="1">
      <c r="W4534" s="4"/>
    </row>
    <row r="4535" spans="23:23" ht="24" customHeight="1">
      <c r="W4535" s="4"/>
    </row>
    <row r="4536" spans="23:23" ht="24" customHeight="1">
      <c r="W4536" s="4"/>
    </row>
    <row r="4537" spans="23:23" ht="24" customHeight="1">
      <c r="W4537" s="4"/>
    </row>
    <row r="4538" spans="23:23" ht="24" customHeight="1">
      <c r="W4538" s="4"/>
    </row>
    <row r="4539" spans="23:23" ht="24" customHeight="1">
      <c r="W4539" s="4"/>
    </row>
    <row r="4540" spans="23:23" ht="24" customHeight="1">
      <c r="W4540" s="4"/>
    </row>
    <row r="4541" spans="23:23" ht="24" customHeight="1">
      <c r="W4541" s="4"/>
    </row>
    <row r="4542" spans="23:23" ht="24" customHeight="1">
      <c r="W4542" s="4"/>
    </row>
    <row r="4543" spans="23:23" ht="24" customHeight="1">
      <c r="W4543" s="4"/>
    </row>
    <row r="4544" spans="23:23" ht="24" customHeight="1">
      <c r="W4544" s="4"/>
    </row>
    <row r="4545" spans="23:23" ht="24" customHeight="1">
      <c r="W4545" s="4"/>
    </row>
    <row r="4546" spans="23:23" ht="24" customHeight="1">
      <c r="W4546" s="4"/>
    </row>
    <row r="4547" spans="23:23" ht="24" customHeight="1">
      <c r="W4547" s="4"/>
    </row>
    <row r="4548" spans="23:23" ht="24" customHeight="1">
      <c r="W4548" s="4"/>
    </row>
    <row r="4549" spans="23:23" ht="24" customHeight="1">
      <c r="W4549" s="4"/>
    </row>
    <row r="4550" spans="23:23" ht="24" customHeight="1">
      <c r="W4550" s="4"/>
    </row>
    <row r="4551" spans="23:23" ht="24" customHeight="1">
      <c r="W4551" s="4"/>
    </row>
    <row r="4552" spans="23:23" ht="24" customHeight="1">
      <c r="W4552" s="4"/>
    </row>
    <row r="4553" spans="23:23" ht="24" customHeight="1">
      <c r="W4553" s="4"/>
    </row>
    <row r="4554" spans="23:23" ht="24" customHeight="1">
      <c r="W4554" s="4"/>
    </row>
    <row r="4555" spans="23:23" ht="24" customHeight="1">
      <c r="W4555" s="4"/>
    </row>
    <row r="4556" spans="23:23" ht="24" customHeight="1">
      <c r="W4556" s="4"/>
    </row>
    <row r="4557" spans="23:23" ht="24" customHeight="1">
      <c r="W4557" s="4"/>
    </row>
    <row r="4558" spans="23:23" ht="24" customHeight="1">
      <c r="W4558" s="4"/>
    </row>
    <row r="4559" spans="23:23" ht="24" customHeight="1">
      <c r="W4559" s="4"/>
    </row>
    <row r="4560" spans="23:23" ht="24" customHeight="1">
      <c r="W4560" s="4"/>
    </row>
    <row r="4561" spans="23:23" ht="24" customHeight="1">
      <c r="W4561" s="4"/>
    </row>
    <row r="4562" spans="23:23" ht="24" customHeight="1">
      <c r="W4562" s="4"/>
    </row>
    <row r="4563" spans="23:23" ht="24" customHeight="1">
      <c r="W4563" s="4"/>
    </row>
    <row r="4564" spans="23:23" ht="24" customHeight="1">
      <c r="W4564" s="4"/>
    </row>
    <row r="4565" spans="23:23" ht="24" customHeight="1">
      <c r="W4565" s="4"/>
    </row>
    <row r="4566" spans="23:23" ht="24" customHeight="1">
      <c r="W4566" s="4"/>
    </row>
    <row r="4567" spans="23:23" ht="24" customHeight="1">
      <c r="W4567" s="4"/>
    </row>
    <row r="4568" spans="23:23" ht="24" customHeight="1">
      <c r="W4568" s="4"/>
    </row>
    <row r="4569" spans="23:23" ht="24" customHeight="1">
      <c r="W4569" s="4"/>
    </row>
    <row r="4570" spans="23:23" ht="24" customHeight="1">
      <c r="W4570" s="4"/>
    </row>
    <row r="4571" spans="23:23" ht="24" customHeight="1">
      <c r="W4571" s="4"/>
    </row>
    <row r="4572" spans="23:23" ht="24" customHeight="1">
      <c r="W4572" s="4"/>
    </row>
    <row r="4573" spans="23:23" ht="24" customHeight="1">
      <c r="W4573" s="4"/>
    </row>
    <row r="4574" spans="23:23" ht="24" customHeight="1">
      <c r="W4574" s="4"/>
    </row>
    <row r="4575" spans="23:23" ht="24" customHeight="1">
      <c r="W4575" s="4"/>
    </row>
    <row r="4576" spans="23:23" ht="24" customHeight="1">
      <c r="W4576" s="4"/>
    </row>
    <row r="4577" spans="23:23" ht="24" customHeight="1">
      <c r="W4577" s="4"/>
    </row>
    <row r="4578" spans="23:23" ht="24" customHeight="1">
      <c r="W4578" s="4"/>
    </row>
    <row r="4579" spans="23:23" ht="24" customHeight="1">
      <c r="W4579" s="4"/>
    </row>
    <row r="4580" spans="23:23" ht="24" customHeight="1">
      <c r="W4580" s="4"/>
    </row>
    <row r="4581" spans="23:23" ht="24" customHeight="1">
      <c r="W4581" s="4"/>
    </row>
    <row r="4582" spans="23:23" ht="24" customHeight="1">
      <c r="W4582" s="4"/>
    </row>
    <row r="4583" spans="23:23" ht="24" customHeight="1">
      <c r="W4583" s="4"/>
    </row>
    <row r="4584" spans="23:23" ht="24" customHeight="1">
      <c r="W4584" s="4"/>
    </row>
    <row r="4585" spans="23:23" ht="24" customHeight="1">
      <c r="W4585" s="4"/>
    </row>
    <row r="4586" spans="23:23" ht="24" customHeight="1">
      <c r="W4586" s="4"/>
    </row>
    <row r="4587" spans="23:23" ht="24" customHeight="1">
      <c r="W4587" s="4"/>
    </row>
    <row r="4588" spans="23:23" ht="24" customHeight="1">
      <c r="W4588" s="4"/>
    </row>
    <row r="4589" spans="23:23" ht="24" customHeight="1">
      <c r="W4589" s="4"/>
    </row>
    <row r="4590" spans="23:23" ht="24" customHeight="1">
      <c r="W4590" s="4"/>
    </row>
    <row r="4591" spans="23:23" ht="24" customHeight="1">
      <c r="W4591" s="4"/>
    </row>
    <row r="4592" spans="23:23" ht="24" customHeight="1">
      <c r="W4592" s="4"/>
    </row>
    <row r="4593" spans="23:23" ht="24" customHeight="1">
      <c r="W4593" s="4"/>
    </row>
    <row r="4594" spans="23:23" ht="24" customHeight="1">
      <c r="W4594" s="4"/>
    </row>
    <row r="4595" spans="23:23" ht="24" customHeight="1">
      <c r="W4595" s="4"/>
    </row>
    <row r="4596" spans="23:23" ht="24" customHeight="1">
      <c r="W4596" s="4"/>
    </row>
    <row r="4597" spans="23:23" ht="24" customHeight="1">
      <c r="W4597" s="4"/>
    </row>
    <row r="4598" spans="23:23" ht="24" customHeight="1">
      <c r="W4598" s="4"/>
    </row>
    <row r="4599" spans="23:23" ht="24" customHeight="1">
      <c r="W4599" s="4"/>
    </row>
    <row r="4600" spans="23:23" ht="24" customHeight="1">
      <c r="W4600" s="4"/>
    </row>
    <row r="4601" spans="23:23" ht="24" customHeight="1">
      <c r="W4601" s="4"/>
    </row>
    <row r="4602" spans="23:23" ht="24" customHeight="1">
      <c r="W4602" s="4"/>
    </row>
    <row r="4603" spans="23:23" ht="24" customHeight="1">
      <c r="W4603" s="4"/>
    </row>
    <row r="4604" spans="23:23" ht="24" customHeight="1">
      <c r="W4604" s="4"/>
    </row>
    <row r="4605" spans="23:23" ht="24" customHeight="1">
      <c r="W4605" s="4"/>
    </row>
    <row r="4606" spans="23:23" ht="24" customHeight="1">
      <c r="W4606" s="4"/>
    </row>
    <row r="4607" spans="23:23" ht="24" customHeight="1">
      <c r="W4607" s="4"/>
    </row>
    <row r="4608" spans="23:23" ht="24" customHeight="1">
      <c r="W4608" s="4"/>
    </row>
    <row r="4609" spans="23:23" ht="24" customHeight="1">
      <c r="W4609" s="4"/>
    </row>
    <row r="4610" spans="23:23" ht="24" customHeight="1">
      <c r="W4610" s="4"/>
    </row>
    <row r="4611" spans="23:23" ht="24" customHeight="1">
      <c r="W4611" s="4"/>
    </row>
    <row r="4612" spans="23:23" ht="24" customHeight="1">
      <c r="W4612" s="4"/>
    </row>
    <row r="4613" spans="23:23" ht="24" customHeight="1">
      <c r="W4613" s="4"/>
    </row>
    <row r="4614" spans="23:23" ht="24" customHeight="1">
      <c r="W4614" s="4"/>
    </row>
    <row r="4615" spans="23:23" ht="24" customHeight="1">
      <c r="W4615" s="4"/>
    </row>
    <row r="4616" spans="23:23" ht="24" customHeight="1">
      <c r="W4616" s="4"/>
    </row>
    <row r="4617" spans="23:23" ht="24" customHeight="1">
      <c r="W4617" s="4"/>
    </row>
    <row r="4618" spans="23:23" ht="24" customHeight="1">
      <c r="W4618" s="4"/>
    </row>
    <row r="4619" spans="23:23" ht="24" customHeight="1">
      <c r="W4619" s="4"/>
    </row>
    <row r="4620" spans="23:23" ht="24" customHeight="1">
      <c r="W4620" s="4"/>
    </row>
    <row r="4621" spans="23:23" ht="24" customHeight="1">
      <c r="W4621" s="4"/>
    </row>
    <row r="4622" spans="23:23" ht="24" customHeight="1">
      <c r="W4622" s="4"/>
    </row>
    <row r="4623" spans="23:23" ht="24" customHeight="1">
      <c r="W4623" s="4"/>
    </row>
    <row r="4624" spans="23:23" ht="24" customHeight="1">
      <c r="W4624" s="4"/>
    </row>
    <row r="4625" spans="23:23" ht="24" customHeight="1">
      <c r="W4625" s="4"/>
    </row>
    <row r="4626" spans="23:23" ht="24" customHeight="1">
      <c r="W4626" s="4"/>
    </row>
    <row r="4627" spans="23:23" ht="24" customHeight="1">
      <c r="W4627" s="4"/>
    </row>
    <row r="4628" spans="23:23" ht="24" customHeight="1">
      <c r="W4628" s="4"/>
    </row>
    <row r="4629" spans="23:23" ht="24" customHeight="1">
      <c r="W4629" s="4"/>
    </row>
    <row r="4630" spans="23:23" ht="24" customHeight="1">
      <c r="W4630" s="4"/>
    </row>
    <row r="4631" spans="23:23" ht="24" customHeight="1">
      <c r="W4631" s="4"/>
    </row>
    <row r="4632" spans="23:23" ht="24" customHeight="1">
      <c r="W4632" s="4"/>
    </row>
    <row r="4633" spans="23:23" ht="24" customHeight="1">
      <c r="W4633" s="4"/>
    </row>
    <row r="4634" spans="23:23" ht="24" customHeight="1">
      <c r="W4634" s="4"/>
    </row>
    <row r="4635" spans="23:23" ht="24" customHeight="1">
      <c r="W4635" s="4"/>
    </row>
    <row r="4636" spans="23:23" ht="24" customHeight="1">
      <c r="W4636" s="4"/>
    </row>
    <row r="4637" spans="23:23" ht="24" customHeight="1">
      <c r="W4637" s="4"/>
    </row>
    <row r="4638" spans="23:23" ht="24" customHeight="1">
      <c r="W4638" s="4"/>
    </row>
    <row r="4639" spans="23:23" ht="24" customHeight="1">
      <c r="W4639" s="4"/>
    </row>
    <row r="4640" spans="23:23" ht="24" customHeight="1">
      <c r="W4640" s="4"/>
    </row>
    <row r="4641" spans="23:23" ht="24" customHeight="1">
      <c r="W4641" s="4"/>
    </row>
    <row r="4642" spans="23:23" ht="24" customHeight="1">
      <c r="W4642" s="4"/>
    </row>
    <row r="4643" spans="23:23" ht="24" customHeight="1">
      <c r="W4643" s="4"/>
    </row>
    <row r="4644" spans="23:23" ht="24" customHeight="1">
      <c r="W4644" s="4"/>
    </row>
    <row r="4645" spans="23:23" ht="24" customHeight="1">
      <c r="W4645" s="4"/>
    </row>
    <row r="4646" spans="23:23" ht="24" customHeight="1">
      <c r="W4646" s="4"/>
    </row>
    <row r="4647" spans="23:23" ht="24" customHeight="1">
      <c r="W4647" s="4"/>
    </row>
    <row r="4648" spans="23:23" ht="24" customHeight="1">
      <c r="W4648" s="4"/>
    </row>
    <row r="4649" spans="23:23" ht="24" customHeight="1">
      <c r="W4649" s="4"/>
    </row>
    <row r="4650" spans="23:23" ht="24" customHeight="1">
      <c r="W4650" s="4"/>
    </row>
    <row r="4651" spans="23:23" ht="24" customHeight="1">
      <c r="W4651" s="4"/>
    </row>
    <row r="4652" spans="23:23" ht="24" customHeight="1">
      <c r="W4652" s="4"/>
    </row>
    <row r="4653" spans="23:23" ht="24" customHeight="1">
      <c r="W4653" s="4"/>
    </row>
    <row r="4654" spans="23:23" ht="24" customHeight="1">
      <c r="W4654" s="4"/>
    </row>
    <row r="4655" spans="23:23" ht="24" customHeight="1">
      <c r="W4655" s="4"/>
    </row>
    <row r="4656" spans="23:23" ht="24" customHeight="1">
      <c r="W4656" s="4"/>
    </row>
    <row r="4657" spans="23:23" ht="24" customHeight="1">
      <c r="W4657" s="4"/>
    </row>
    <row r="4658" spans="23:23" ht="24" customHeight="1">
      <c r="W4658" s="4"/>
    </row>
    <row r="4659" spans="23:23" ht="24" customHeight="1">
      <c r="W4659" s="4"/>
    </row>
    <row r="4660" spans="23:23" ht="24" customHeight="1">
      <c r="W4660" s="4"/>
    </row>
    <row r="4661" spans="23:23" ht="24" customHeight="1">
      <c r="W4661" s="4"/>
    </row>
    <row r="4662" spans="23:23" ht="24" customHeight="1">
      <c r="W4662" s="4"/>
    </row>
    <row r="4663" spans="23:23" ht="24" customHeight="1">
      <c r="W4663" s="4"/>
    </row>
    <row r="4664" spans="23:23" ht="24" customHeight="1">
      <c r="W4664" s="4"/>
    </row>
    <row r="4665" spans="23:23" ht="24" customHeight="1">
      <c r="W4665" s="4"/>
    </row>
    <row r="4666" spans="23:23" ht="24" customHeight="1">
      <c r="W4666" s="4"/>
    </row>
    <row r="4667" spans="23:23" ht="24" customHeight="1">
      <c r="W4667" s="4"/>
    </row>
    <row r="4668" spans="23:23" ht="24" customHeight="1">
      <c r="W4668" s="4"/>
    </row>
    <row r="4669" spans="23:23" ht="24" customHeight="1">
      <c r="W4669" s="4"/>
    </row>
    <row r="4670" spans="23:23" ht="24" customHeight="1">
      <c r="W4670" s="4"/>
    </row>
    <row r="4671" spans="23:23" ht="24" customHeight="1">
      <c r="W4671" s="4"/>
    </row>
    <row r="4672" spans="23:23" ht="24" customHeight="1">
      <c r="W4672" s="4"/>
    </row>
    <row r="4673" spans="23:23" ht="24" customHeight="1">
      <c r="W4673" s="4"/>
    </row>
    <row r="4674" spans="23:23" ht="24" customHeight="1">
      <c r="W4674" s="4"/>
    </row>
    <row r="4675" spans="23:23" ht="24" customHeight="1">
      <c r="W4675" s="4"/>
    </row>
    <row r="4676" spans="23:23" ht="24" customHeight="1">
      <c r="W4676" s="4"/>
    </row>
    <row r="4677" spans="23:23" ht="24" customHeight="1">
      <c r="W4677" s="4"/>
    </row>
    <row r="4678" spans="23:23" ht="24" customHeight="1">
      <c r="W4678" s="4"/>
    </row>
    <row r="4679" spans="23:23" ht="24" customHeight="1">
      <c r="W4679" s="4"/>
    </row>
    <row r="4680" spans="23:23" ht="24" customHeight="1">
      <c r="W4680" s="4"/>
    </row>
    <row r="4681" spans="23:23" ht="24" customHeight="1">
      <c r="W4681" s="4"/>
    </row>
    <row r="4682" spans="23:23" ht="24" customHeight="1">
      <c r="W4682" s="4"/>
    </row>
    <row r="4683" spans="23:23" ht="24" customHeight="1">
      <c r="W4683" s="4"/>
    </row>
    <row r="4684" spans="23:23" ht="24" customHeight="1">
      <c r="W4684" s="4"/>
    </row>
    <row r="4685" spans="23:23" ht="24" customHeight="1">
      <c r="W4685" s="4"/>
    </row>
    <row r="4686" spans="23:23" ht="24" customHeight="1">
      <c r="W4686" s="4"/>
    </row>
    <row r="4687" spans="23:23" ht="24" customHeight="1">
      <c r="W4687" s="4"/>
    </row>
    <row r="4688" spans="23:23" ht="24" customHeight="1">
      <c r="W4688" s="4"/>
    </row>
    <row r="4689" spans="23:23" ht="24" customHeight="1">
      <c r="W4689" s="4"/>
    </row>
    <row r="4690" spans="23:23" ht="24" customHeight="1">
      <c r="W4690" s="4"/>
    </row>
    <row r="4691" spans="23:23" ht="24" customHeight="1">
      <c r="W4691" s="4"/>
    </row>
    <row r="4692" spans="23:23" ht="24" customHeight="1">
      <c r="W4692" s="4"/>
    </row>
    <row r="4693" spans="23:23" ht="24" customHeight="1">
      <c r="W4693" s="4"/>
    </row>
    <row r="4694" spans="23:23" ht="24" customHeight="1">
      <c r="W4694" s="4"/>
    </row>
    <row r="4695" spans="23:23" ht="24" customHeight="1">
      <c r="W4695" s="4"/>
    </row>
    <row r="4696" spans="23:23" ht="24" customHeight="1">
      <c r="W4696" s="4"/>
    </row>
    <row r="4697" spans="23:23" ht="24" customHeight="1">
      <c r="W4697" s="4"/>
    </row>
    <row r="4698" spans="23:23" ht="24" customHeight="1">
      <c r="W4698" s="4"/>
    </row>
    <row r="4699" spans="23:23" ht="24" customHeight="1">
      <c r="W4699" s="4"/>
    </row>
    <row r="4700" spans="23:23" ht="24" customHeight="1">
      <c r="W4700" s="4"/>
    </row>
    <row r="4701" spans="23:23" ht="24" customHeight="1">
      <c r="W4701" s="4"/>
    </row>
    <row r="4702" spans="23:23" ht="24" customHeight="1">
      <c r="W4702" s="4"/>
    </row>
    <row r="4703" spans="23:23" ht="24" customHeight="1">
      <c r="W4703" s="4"/>
    </row>
    <row r="4704" spans="23:23" ht="24" customHeight="1">
      <c r="W4704" s="4"/>
    </row>
    <row r="4705" spans="23:23" ht="24" customHeight="1">
      <c r="W4705" s="4"/>
    </row>
    <row r="4706" spans="23:23" ht="24" customHeight="1">
      <c r="W4706" s="4"/>
    </row>
    <row r="4707" spans="23:23" ht="24" customHeight="1">
      <c r="W4707" s="4"/>
    </row>
    <row r="4708" spans="23:23" ht="24" customHeight="1">
      <c r="W4708" s="4"/>
    </row>
    <row r="4709" spans="23:23" ht="24" customHeight="1">
      <c r="W4709" s="4"/>
    </row>
    <row r="4710" spans="23:23" ht="24" customHeight="1">
      <c r="W4710" s="4"/>
    </row>
    <row r="4711" spans="23:23" ht="24" customHeight="1">
      <c r="W4711" s="4"/>
    </row>
    <row r="4712" spans="23:23" ht="24" customHeight="1">
      <c r="W4712" s="4"/>
    </row>
    <row r="4713" spans="23:23" ht="24" customHeight="1">
      <c r="W4713" s="4"/>
    </row>
    <row r="4714" spans="23:23" ht="24" customHeight="1">
      <c r="W4714" s="4"/>
    </row>
    <row r="4715" spans="23:23" ht="24" customHeight="1">
      <c r="W4715" s="4"/>
    </row>
    <row r="4716" spans="23:23" ht="24" customHeight="1">
      <c r="W4716" s="4"/>
    </row>
    <row r="4717" spans="23:23" ht="24" customHeight="1">
      <c r="W4717" s="4"/>
    </row>
    <row r="4718" spans="23:23" ht="24" customHeight="1">
      <c r="W4718" s="4"/>
    </row>
    <row r="4719" spans="23:23" ht="24" customHeight="1">
      <c r="W4719" s="4"/>
    </row>
    <row r="4720" spans="23:23" ht="24" customHeight="1">
      <c r="W4720" s="4"/>
    </row>
    <row r="4721" spans="23:23" ht="24" customHeight="1">
      <c r="W4721" s="4"/>
    </row>
    <row r="4722" spans="23:23" ht="24" customHeight="1">
      <c r="W4722" s="4"/>
    </row>
    <row r="4723" spans="23:23" ht="24" customHeight="1">
      <c r="W4723" s="4"/>
    </row>
    <row r="4724" spans="23:23" ht="24" customHeight="1">
      <c r="W4724" s="4"/>
    </row>
    <row r="4725" spans="23:23" ht="24" customHeight="1">
      <c r="W4725" s="4"/>
    </row>
    <row r="4726" spans="23:23" ht="24" customHeight="1">
      <c r="W4726" s="4"/>
    </row>
    <row r="4727" spans="23:23" ht="24" customHeight="1">
      <c r="W4727" s="4"/>
    </row>
    <row r="4728" spans="23:23" ht="24" customHeight="1">
      <c r="W4728" s="4"/>
    </row>
    <row r="4729" spans="23:23" ht="24" customHeight="1">
      <c r="W4729" s="4"/>
    </row>
    <row r="4730" spans="23:23" ht="24" customHeight="1">
      <c r="W4730" s="4"/>
    </row>
    <row r="4731" spans="23:23" ht="24" customHeight="1">
      <c r="W4731" s="4"/>
    </row>
    <row r="4732" spans="23:23" ht="24" customHeight="1">
      <c r="W4732" s="4"/>
    </row>
    <row r="4733" spans="23:23" ht="24" customHeight="1">
      <c r="W4733" s="4"/>
    </row>
    <row r="4734" spans="23:23" ht="24" customHeight="1">
      <c r="W4734" s="4"/>
    </row>
    <row r="4735" spans="23:23" ht="24" customHeight="1">
      <c r="W4735" s="4"/>
    </row>
    <row r="4736" spans="23:23" ht="24" customHeight="1">
      <c r="W4736" s="4"/>
    </row>
    <row r="4737" spans="23:23" ht="24" customHeight="1">
      <c r="W4737" s="4"/>
    </row>
    <row r="4738" spans="23:23" ht="24" customHeight="1">
      <c r="W4738" s="4"/>
    </row>
    <row r="4739" spans="23:23" ht="24" customHeight="1">
      <c r="W4739" s="4"/>
    </row>
    <row r="4740" spans="23:23" ht="24" customHeight="1">
      <c r="W4740" s="4"/>
    </row>
    <row r="4741" spans="23:23" ht="24" customHeight="1">
      <c r="W4741" s="4"/>
    </row>
    <row r="4742" spans="23:23" ht="24" customHeight="1">
      <c r="W4742" s="4"/>
    </row>
    <row r="4743" spans="23:23" ht="24" customHeight="1">
      <c r="W4743" s="4"/>
    </row>
    <row r="4744" spans="23:23" ht="24" customHeight="1">
      <c r="W4744" s="4"/>
    </row>
    <row r="4745" spans="23:23" ht="24" customHeight="1">
      <c r="W4745" s="4"/>
    </row>
    <row r="4746" spans="23:23" ht="24" customHeight="1">
      <c r="W4746" s="4"/>
    </row>
    <row r="4747" spans="23:23" ht="24" customHeight="1">
      <c r="W4747" s="4"/>
    </row>
    <row r="4748" spans="23:23" ht="24" customHeight="1">
      <c r="W4748" s="4"/>
    </row>
    <row r="4749" spans="23:23" ht="24" customHeight="1">
      <c r="W4749" s="4"/>
    </row>
    <row r="4750" spans="23:23" ht="24" customHeight="1">
      <c r="W4750" s="4"/>
    </row>
    <row r="4751" spans="23:23" ht="24" customHeight="1">
      <c r="W4751" s="4"/>
    </row>
    <row r="4752" spans="23:23" ht="24" customHeight="1">
      <c r="W4752" s="4"/>
    </row>
    <row r="4753" spans="23:23" ht="24" customHeight="1">
      <c r="W4753" s="4"/>
    </row>
    <row r="4754" spans="23:23" ht="24" customHeight="1">
      <c r="W4754" s="4"/>
    </row>
    <row r="4755" spans="23:23" ht="24" customHeight="1">
      <c r="W4755" s="4"/>
    </row>
    <row r="4756" spans="23:23" ht="24" customHeight="1">
      <c r="W4756" s="4"/>
    </row>
    <row r="4757" spans="23:23" ht="24" customHeight="1">
      <c r="W4757" s="4"/>
    </row>
    <row r="4758" spans="23:23" ht="24" customHeight="1">
      <c r="W4758" s="4"/>
    </row>
    <row r="4759" spans="23:23" ht="24" customHeight="1">
      <c r="W4759" s="4"/>
    </row>
    <row r="4760" spans="23:23" ht="24" customHeight="1">
      <c r="W4760" s="4"/>
    </row>
    <row r="4761" spans="23:23" ht="24" customHeight="1">
      <c r="W4761" s="4"/>
    </row>
    <row r="4762" spans="23:23" ht="24" customHeight="1">
      <c r="W4762" s="4"/>
    </row>
    <row r="4763" spans="23:23" ht="24" customHeight="1">
      <c r="W4763" s="4"/>
    </row>
    <row r="4764" spans="23:23" ht="24" customHeight="1">
      <c r="W4764" s="4"/>
    </row>
    <row r="4765" spans="23:23" ht="24" customHeight="1">
      <c r="W4765" s="4"/>
    </row>
    <row r="4766" spans="23:23" ht="24" customHeight="1">
      <c r="W4766" s="4"/>
    </row>
    <row r="4767" spans="23:23" ht="24" customHeight="1">
      <c r="W4767" s="4"/>
    </row>
    <row r="4768" spans="23:23" ht="24" customHeight="1">
      <c r="W4768" s="4"/>
    </row>
    <row r="4769" spans="23:23" ht="24" customHeight="1">
      <c r="W4769" s="4"/>
    </row>
    <row r="4770" spans="23:23" ht="24" customHeight="1">
      <c r="W4770" s="4"/>
    </row>
    <row r="4771" spans="23:23" ht="24" customHeight="1">
      <c r="W4771" s="4"/>
    </row>
    <row r="4772" spans="23:23" ht="24" customHeight="1">
      <c r="W4772" s="4"/>
    </row>
    <row r="4773" spans="23:23" ht="24" customHeight="1">
      <c r="W4773" s="4"/>
    </row>
    <row r="4774" spans="23:23" ht="24" customHeight="1">
      <c r="W4774" s="4"/>
    </row>
    <row r="4775" spans="23:23" ht="24" customHeight="1">
      <c r="W4775" s="4"/>
    </row>
    <row r="4776" spans="23:23" ht="24" customHeight="1">
      <c r="W4776" s="4"/>
    </row>
    <row r="4777" spans="23:23" ht="24" customHeight="1">
      <c r="W4777" s="4"/>
    </row>
    <row r="4778" spans="23:23" ht="24" customHeight="1">
      <c r="W4778" s="4"/>
    </row>
    <row r="4779" spans="23:23" ht="24" customHeight="1">
      <c r="W4779" s="4"/>
    </row>
    <row r="4780" spans="23:23" ht="24" customHeight="1">
      <c r="W4780" s="4"/>
    </row>
    <row r="4781" spans="23:23" ht="24" customHeight="1">
      <c r="W4781" s="4"/>
    </row>
    <row r="4782" spans="23:23" ht="24" customHeight="1">
      <c r="W4782" s="4"/>
    </row>
    <row r="4783" spans="23:23" ht="24" customHeight="1">
      <c r="W4783" s="4"/>
    </row>
    <row r="4784" spans="23:23" ht="24" customHeight="1">
      <c r="W4784" s="4"/>
    </row>
    <row r="4785" spans="23:23" ht="24" customHeight="1">
      <c r="W4785" s="4"/>
    </row>
    <row r="4786" spans="23:23" ht="24" customHeight="1">
      <c r="W4786" s="4"/>
    </row>
    <row r="4787" spans="23:23" ht="24" customHeight="1">
      <c r="W4787" s="4"/>
    </row>
    <row r="4788" spans="23:23" ht="24" customHeight="1">
      <c r="W4788" s="4"/>
    </row>
    <row r="4789" spans="23:23" ht="24" customHeight="1">
      <c r="W4789" s="4"/>
    </row>
    <row r="4790" spans="23:23" ht="24" customHeight="1">
      <c r="W4790" s="4"/>
    </row>
    <row r="4791" spans="23:23" ht="24" customHeight="1">
      <c r="W4791" s="4"/>
    </row>
    <row r="4792" spans="23:23" ht="24" customHeight="1">
      <c r="W4792" s="4"/>
    </row>
    <row r="4793" spans="23:23" ht="24" customHeight="1">
      <c r="W4793" s="4"/>
    </row>
    <row r="4794" spans="23:23" ht="24" customHeight="1">
      <c r="W4794" s="4"/>
    </row>
    <row r="4795" spans="23:23" ht="24" customHeight="1">
      <c r="W4795" s="4"/>
    </row>
    <row r="4796" spans="23:23" ht="24" customHeight="1">
      <c r="W4796" s="4"/>
    </row>
    <row r="4797" spans="23:23" ht="24" customHeight="1">
      <c r="W4797" s="4"/>
    </row>
    <row r="4798" spans="23:23" ht="24" customHeight="1">
      <c r="W4798" s="4"/>
    </row>
    <row r="4799" spans="23:23" ht="24" customHeight="1">
      <c r="W4799" s="4"/>
    </row>
    <row r="4800" spans="23:23" ht="24" customHeight="1">
      <c r="W4800" s="4"/>
    </row>
    <row r="4801" spans="23:23" ht="24" customHeight="1">
      <c r="W4801" s="4"/>
    </row>
    <row r="4802" spans="23:23" ht="24" customHeight="1">
      <c r="W4802" s="4"/>
    </row>
    <row r="4803" spans="23:23" ht="24" customHeight="1">
      <c r="W4803" s="4"/>
    </row>
    <row r="4804" spans="23:23" ht="24" customHeight="1">
      <c r="W4804" s="4"/>
    </row>
    <row r="4805" spans="23:23" ht="24" customHeight="1">
      <c r="W4805" s="4"/>
    </row>
    <row r="4806" spans="23:23" ht="24" customHeight="1">
      <c r="W4806" s="4"/>
    </row>
    <row r="4807" spans="23:23" ht="24" customHeight="1">
      <c r="W4807" s="4"/>
    </row>
    <row r="4808" spans="23:23" ht="24" customHeight="1">
      <c r="W4808" s="4"/>
    </row>
    <row r="4809" spans="23:23" ht="24" customHeight="1">
      <c r="W4809" s="4"/>
    </row>
    <row r="4810" spans="23:23" ht="24" customHeight="1">
      <c r="W4810" s="4"/>
    </row>
    <row r="4811" spans="23:23" ht="24" customHeight="1">
      <c r="W4811" s="4"/>
    </row>
    <row r="4812" spans="23:23" ht="24" customHeight="1">
      <c r="W4812" s="4"/>
    </row>
    <row r="4813" spans="23:23" ht="24" customHeight="1">
      <c r="W4813" s="4"/>
    </row>
    <row r="4814" spans="23:23" ht="24" customHeight="1">
      <c r="W4814" s="4"/>
    </row>
    <row r="4815" spans="23:23" ht="24" customHeight="1">
      <c r="W4815" s="4"/>
    </row>
    <row r="4816" spans="23:23" ht="24" customHeight="1">
      <c r="W4816" s="4"/>
    </row>
    <row r="4817" spans="23:23" ht="24" customHeight="1">
      <c r="W4817" s="4"/>
    </row>
    <row r="4818" spans="23:23" ht="24" customHeight="1">
      <c r="W4818" s="4"/>
    </row>
    <row r="4819" spans="23:23" ht="24" customHeight="1">
      <c r="W4819" s="4"/>
    </row>
    <row r="4820" spans="23:23" ht="24" customHeight="1">
      <c r="W4820" s="4"/>
    </row>
    <row r="4821" spans="23:23" ht="24" customHeight="1">
      <c r="W4821" s="4"/>
    </row>
    <row r="4822" spans="23:23" ht="24" customHeight="1">
      <c r="W4822" s="4"/>
    </row>
    <row r="4823" spans="23:23" ht="24" customHeight="1">
      <c r="W4823" s="4"/>
    </row>
    <row r="4824" spans="23:23" ht="24" customHeight="1">
      <c r="W4824" s="4"/>
    </row>
    <row r="4825" spans="23:23" ht="24" customHeight="1">
      <c r="W4825" s="4"/>
    </row>
    <row r="4826" spans="23:23" ht="24" customHeight="1">
      <c r="W4826" s="4"/>
    </row>
    <row r="4827" spans="23:23" ht="24" customHeight="1">
      <c r="W4827" s="4"/>
    </row>
    <row r="4828" spans="23:23" ht="24" customHeight="1">
      <c r="W4828" s="4"/>
    </row>
    <row r="4829" spans="23:23" ht="24" customHeight="1">
      <c r="W4829" s="4"/>
    </row>
    <row r="4830" spans="23:23" ht="24" customHeight="1">
      <c r="W4830" s="4"/>
    </row>
    <row r="4831" spans="23:23" ht="24" customHeight="1">
      <c r="W4831" s="4"/>
    </row>
    <row r="4832" spans="23:23" ht="24" customHeight="1">
      <c r="W4832" s="4"/>
    </row>
    <row r="4833" spans="23:23" ht="24" customHeight="1">
      <c r="W4833" s="4"/>
    </row>
    <row r="4834" spans="23:23" ht="24" customHeight="1">
      <c r="W4834" s="4"/>
    </row>
    <row r="4835" spans="23:23" ht="24" customHeight="1">
      <c r="W4835" s="4"/>
    </row>
    <row r="4836" spans="23:23" ht="24" customHeight="1">
      <c r="W4836" s="4"/>
    </row>
    <row r="4837" spans="23:23" ht="24" customHeight="1">
      <c r="W4837" s="4"/>
    </row>
    <row r="4838" spans="23:23" ht="24" customHeight="1">
      <c r="W4838" s="4"/>
    </row>
    <row r="4839" spans="23:23" ht="24" customHeight="1">
      <c r="W4839" s="4"/>
    </row>
    <row r="4840" spans="23:23" ht="24" customHeight="1">
      <c r="W4840" s="4"/>
    </row>
    <row r="4841" spans="23:23" ht="24" customHeight="1">
      <c r="W4841" s="4"/>
    </row>
    <row r="4842" spans="23:23" ht="24" customHeight="1">
      <c r="W4842" s="4"/>
    </row>
    <row r="4843" spans="23:23" ht="24" customHeight="1">
      <c r="W4843" s="4"/>
    </row>
    <row r="4844" spans="23:23" ht="24" customHeight="1">
      <c r="W4844" s="4"/>
    </row>
    <row r="4845" spans="23:23" ht="24" customHeight="1">
      <c r="W4845" s="4"/>
    </row>
    <row r="4846" spans="23:23" ht="24" customHeight="1">
      <c r="W4846" s="4"/>
    </row>
    <row r="4847" spans="23:23" ht="24" customHeight="1">
      <c r="W4847" s="4"/>
    </row>
    <row r="4848" spans="23:23" ht="24" customHeight="1">
      <c r="W4848" s="4"/>
    </row>
    <row r="4849" spans="23:23" ht="24" customHeight="1">
      <c r="W4849" s="4"/>
    </row>
    <row r="4850" spans="23:23" ht="24" customHeight="1">
      <c r="W4850" s="4"/>
    </row>
    <row r="4851" spans="23:23" ht="24" customHeight="1">
      <c r="W4851" s="4"/>
    </row>
    <row r="4852" spans="23:23" ht="24" customHeight="1">
      <c r="W4852" s="4"/>
    </row>
    <row r="4853" spans="23:23" ht="24" customHeight="1">
      <c r="W4853" s="4"/>
    </row>
    <row r="4854" spans="23:23" ht="24" customHeight="1">
      <c r="W4854" s="4"/>
    </row>
    <row r="4855" spans="23:23" ht="24" customHeight="1">
      <c r="W4855" s="4"/>
    </row>
    <row r="4856" spans="23:23" ht="24" customHeight="1">
      <c r="W4856" s="4"/>
    </row>
    <row r="4857" spans="23:23" ht="24" customHeight="1">
      <c r="W4857" s="4"/>
    </row>
    <row r="4858" spans="23:23" ht="24" customHeight="1">
      <c r="W4858" s="4"/>
    </row>
    <row r="4859" spans="23:23" ht="24" customHeight="1">
      <c r="W4859" s="4"/>
    </row>
    <row r="4860" spans="23:23" ht="24" customHeight="1">
      <c r="W4860" s="4"/>
    </row>
    <row r="4861" spans="23:23" ht="24" customHeight="1">
      <c r="W4861" s="4"/>
    </row>
    <row r="4862" spans="23:23" ht="24" customHeight="1">
      <c r="W4862" s="4"/>
    </row>
    <row r="4863" spans="23:23" ht="24" customHeight="1">
      <c r="W4863" s="4"/>
    </row>
    <row r="4864" spans="23:23" ht="24" customHeight="1">
      <c r="W4864" s="4"/>
    </row>
    <row r="4865" spans="23:23" ht="24" customHeight="1">
      <c r="W4865" s="4"/>
    </row>
    <row r="4866" spans="23:23" ht="24" customHeight="1">
      <c r="W4866" s="4"/>
    </row>
    <row r="4867" spans="23:23" ht="24" customHeight="1">
      <c r="W4867" s="4"/>
    </row>
    <row r="4868" spans="23:23" ht="24" customHeight="1">
      <c r="W4868" s="4"/>
    </row>
    <row r="4869" spans="23:23" ht="24" customHeight="1">
      <c r="W4869" s="4"/>
    </row>
    <row r="4870" spans="23:23" ht="24" customHeight="1">
      <c r="W4870" s="4"/>
    </row>
    <row r="4871" spans="23:23" ht="24" customHeight="1">
      <c r="W4871" s="4"/>
    </row>
    <row r="4872" spans="23:23" ht="24" customHeight="1">
      <c r="W4872" s="4"/>
    </row>
    <row r="4873" spans="23:23" ht="24" customHeight="1">
      <c r="W4873" s="4"/>
    </row>
    <row r="4874" spans="23:23" ht="24" customHeight="1">
      <c r="W4874" s="4"/>
    </row>
    <row r="4875" spans="23:23" ht="24" customHeight="1">
      <c r="W4875" s="4"/>
    </row>
    <row r="4876" spans="23:23" ht="24" customHeight="1">
      <c r="W4876" s="4"/>
    </row>
    <row r="4877" spans="23:23" ht="24" customHeight="1">
      <c r="W4877" s="4"/>
    </row>
    <row r="4878" spans="23:23" ht="24" customHeight="1">
      <c r="W4878" s="4"/>
    </row>
    <row r="4879" spans="23:23" ht="24" customHeight="1">
      <c r="W4879" s="4"/>
    </row>
    <row r="4880" spans="23:23" ht="24" customHeight="1">
      <c r="W4880" s="4"/>
    </row>
    <row r="4881" spans="23:23" ht="24" customHeight="1">
      <c r="W4881" s="4"/>
    </row>
    <row r="4882" spans="23:23" ht="24" customHeight="1">
      <c r="W4882" s="4"/>
    </row>
    <row r="4883" spans="23:23" ht="24" customHeight="1">
      <c r="W4883" s="4"/>
    </row>
    <row r="4884" spans="23:23" ht="24" customHeight="1">
      <c r="W4884" s="4"/>
    </row>
    <row r="4885" spans="23:23" ht="24" customHeight="1">
      <c r="W4885" s="4"/>
    </row>
    <row r="4886" spans="23:23" ht="24" customHeight="1">
      <c r="W4886" s="4"/>
    </row>
    <row r="4887" spans="23:23" ht="24" customHeight="1">
      <c r="W4887" s="4"/>
    </row>
    <row r="4888" spans="23:23" ht="24" customHeight="1">
      <c r="W4888" s="4"/>
    </row>
    <row r="4889" spans="23:23" ht="24" customHeight="1">
      <c r="W4889" s="4"/>
    </row>
    <row r="4890" spans="23:23" ht="24" customHeight="1">
      <c r="W4890" s="4"/>
    </row>
    <row r="4891" spans="23:23" ht="24" customHeight="1">
      <c r="W4891" s="4"/>
    </row>
    <row r="4892" spans="23:23" ht="24" customHeight="1">
      <c r="W4892" s="4"/>
    </row>
    <row r="4893" spans="23:23" ht="24" customHeight="1">
      <c r="W4893" s="4"/>
    </row>
    <row r="4894" spans="23:23" ht="24" customHeight="1">
      <c r="W4894" s="4"/>
    </row>
    <row r="4895" spans="23:23" ht="24" customHeight="1">
      <c r="W4895" s="4"/>
    </row>
    <row r="4896" spans="23:23" ht="24" customHeight="1">
      <c r="W4896" s="4"/>
    </row>
    <row r="4897" spans="23:23" ht="24" customHeight="1">
      <c r="W4897" s="4"/>
    </row>
    <row r="4898" spans="23:23" ht="24" customHeight="1">
      <c r="W4898" s="4"/>
    </row>
    <row r="4899" spans="23:23" ht="24" customHeight="1">
      <c r="W4899" s="4"/>
    </row>
    <row r="4900" spans="23:23" ht="24" customHeight="1">
      <c r="W4900" s="4"/>
    </row>
    <row r="4901" spans="23:23" ht="24" customHeight="1">
      <c r="W4901" s="4"/>
    </row>
    <row r="4902" spans="23:23" ht="24" customHeight="1">
      <c r="W4902" s="4"/>
    </row>
    <row r="4903" spans="23:23" ht="24" customHeight="1">
      <c r="W4903" s="4"/>
    </row>
    <row r="4904" spans="23:23" ht="24" customHeight="1">
      <c r="W4904" s="4"/>
    </row>
    <row r="4905" spans="23:23" ht="24" customHeight="1">
      <c r="W4905" s="4"/>
    </row>
    <row r="4906" spans="23:23" ht="24" customHeight="1">
      <c r="W4906" s="4"/>
    </row>
    <row r="4907" spans="23:23" ht="24" customHeight="1">
      <c r="W4907" s="4"/>
    </row>
    <row r="4908" spans="23:23" ht="24" customHeight="1">
      <c r="W4908" s="4"/>
    </row>
    <row r="4909" spans="23:23" ht="24" customHeight="1">
      <c r="W4909" s="4"/>
    </row>
    <row r="4910" spans="23:23" ht="24" customHeight="1">
      <c r="W4910" s="4"/>
    </row>
    <row r="4911" spans="23:23" ht="24" customHeight="1">
      <c r="W4911" s="4"/>
    </row>
    <row r="4912" spans="23:23" ht="24" customHeight="1">
      <c r="W4912" s="4"/>
    </row>
    <row r="4913" spans="23:23" ht="24" customHeight="1">
      <c r="W4913" s="4"/>
    </row>
    <row r="4914" spans="23:23" ht="24" customHeight="1">
      <c r="W4914" s="4"/>
    </row>
    <row r="4915" spans="23:23" ht="24" customHeight="1">
      <c r="W4915" s="4"/>
    </row>
    <row r="4916" spans="23:23" ht="24" customHeight="1">
      <c r="W4916" s="4"/>
    </row>
    <row r="4917" spans="23:23" ht="24" customHeight="1">
      <c r="W4917" s="4"/>
    </row>
    <row r="4918" spans="23:23" ht="24" customHeight="1">
      <c r="W4918" s="4"/>
    </row>
    <row r="4919" spans="23:23" ht="24" customHeight="1">
      <c r="W4919" s="4"/>
    </row>
    <row r="4920" spans="23:23" ht="24" customHeight="1">
      <c r="W4920" s="4"/>
    </row>
    <row r="4921" spans="23:23" ht="24" customHeight="1">
      <c r="W4921" s="4"/>
    </row>
    <row r="4922" spans="23:23" ht="24" customHeight="1">
      <c r="W4922" s="4"/>
    </row>
    <row r="4923" spans="23:23" ht="24" customHeight="1">
      <c r="W4923" s="4"/>
    </row>
    <row r="4924" spans="23:23" ht="24" customHeight="1">
      <c r="W4924" s="4"/>
    </row>
    <row r="4925" spans="23:23" ht="24" customHeight="1">
      <c r="W4925" s="4"/>
    </row>
    <row r="4926" spans="23:23" ht="24" customHeight="1">
      <c r="W4926" s="4"/>
    </row>
    <row r="4927" spans="23:23" ht="24" customHeight="1">
      <c r="W4927" s="4"/>
    </row>
    <row r="4928" spans="23:23" ht="24" customHeight="1">
      <c r="W4928" s="4"/>
    </row>
    <row r="4929" spans="23:23" ht="24" customHeight="1">
      <c r="W4929" s="4"/>
    </row>
    <row r="4930" spans="23:23" ht="24" customHeight="1">
      <c r="W4930" s="4"/>
    </row>
    <row r="4931" spans="23:23" ht="24" customHeight="1">
      <c r="W4931" s="4"/>
    </row>
    <row r="4932" spans="23:23" ht="24" customHeight="1">
      <c r="W4932" s="4"/>
    </row>
    <row r="4933" spans="23:23" ht="24" customHeight="1">
      <c r="W4933" s="4"/>
    </row>
    <row r="4934" spans="23:23" ht="24" customHeight="1">
      <c r="W4934" s="4"/>
    </row>
    <row r="4935" spans="23:23" ht="24" customHeight="1">
      <c r="W4935" s="4"/>
    </row>
    <row r="4936" spans="23:23" ht="24" customHeight="1">
      <c r="W4936" s="4"/>
    </row>
    <row r="4937" spans="23:23" ht="24" customHeight="1">
      <c r="W4937" s="4"/>
    </row>
    <row r="4938" spans="23:23" ht="24" customHeight="1">
      <c r="W4938" s="4"/>
    </row>
    <row r="4939" spans="23:23" ht="24" customHeight="1">
      <c r="W4939" s="4"/>
    </row>
    <row r="4940" spans="23:23" ht="24" customHeight="1">
      <c r="W4940" s="4"/>
    </row>
    <row r="4941" spans="23:23" ht="24" customHeight="1">
      <c r="W4941" s="4"/>
    </row>
    <row r="4942" spans="23:23" ht="24" customHeight="1">
      <c r="W4942" s="4"/>
    </row>
    <row r="4943" spans="23:23" ht="24" customHeight="1">
      <c r="W4943" s="4"/>
    </row>
    <row r="4944" spans="23:23" ht="24" customHeight="1">
      <c r="W4944" s="4"/>
    </row>
    <row r="4945" spans="23:23" ht="24" customHeight="1">
      <c r="W4945" s="4"/>
    </row>
    <row r="4946" spans="23:23" ht="24" customHeight="1">
      <c r="W4946" s="4"/>
    </row>
    <row r="4947" spans="23:23" ht="24" customHeight="1">
      <c r="W4947" s="4"/>
    </row>
    <row r="4948" spans="23:23" ht="24" customHeight="1">
      <c r="W4948" s="4"/>
    </row>
    <row r="4949" spans="23:23" ht="24" customHeight="1">
      <c r="W4949" s="4"/>
    </row>
    <row r="4950" spans="23:23" ht="24" customHeight="1">
      <c r="W4950" s="4"/>
    </row>
    <row r="4951" spans="23:23" ht="24" customHeight="1">
      <c r="W4951" s="4"/>
    </row>
    <row r="4952" spans="23:23" ht="24" customHeight="1">
      <c r="W4952" s="4"/>
    </row>
    <row r="4953" spans="23:23" ht="24" customHeight="1">
      <c r="W4953" s="4"/>
    </row>
    <row r="4954" spans="23:23" ht="24" customHeight="1">
      <c r="W4954" s="4"/>
    </row>
    <row r="4955" spans="23:23" ht="24" customHeight="1">
      <c r="W4955" s="4"/>
    </row>
    <row r="4956" spans="23:23" ht="24" customHeight="1">
      <c r="W4956" s="4"/>
    </row>
    <row r="4957" spans="23:23" ht="24" customHeight="1">
      <c r="W4957" s="4"/>
    </row>
    <row r="4958" spans="23:23" ht="24" customHeight="1">
      <c r="W4958" s="4"/>
    </row>
    <row r="4959" spans="23:23" ht="24" customHeight="1">
      <c r="W4959" s="4"/>
    </row>
    <row r="4960" spans="23:23" ht="24" customHeight="1">
      <c r="W4960" s="4"/>
    </row>
    <row r="4961" spans="23:23" ht="24" customHeight="1">
      <c r="W4961" s="4"/>
    </row>
    <row r="4962" spans="23:23" ht="24" customHeight="1">
      <c r="W4962" s="4"/>
    </row>
    <row r="4963" spans="23:23" ht="24" customHeight="1">
      <c r="W4963" s="4"/>
    </row>
    <row r="4964" spans="23:23" ht="24" customHeight="1">
      <c r="W4964" s="4"/>
    </row>
    <row r="4965" spans="23:23" ht="24" customHeight="1">
      <c r="W4965" s="4"/>
    </row>
    <row r="4966" spans="23:23" ht="24" customHeight="1">
      <c r="W4966" s="4"/>
    </row>
    <row r="4967" spans="23:23" ht="24" customHeight="1">
      <c r="W4967" s="4"/>
    </row>
    <row r="4968" spans="23:23" ht="24" customHeight="1">
      <c r="W4968" s="4"/>
    </row>
    <row r="4969" spans="23:23" ht="24" customHeight="1">
      <c r="W4969" s="4"/>
    </row>
    <row r="4970" spans="23:23" ht="24" customHeight="1">
      <c r="W4970" s="4"/>
    </row>
    <row r="4971" spans="23:23" ht="24" customHeight="1">
      <c r="W4971" s="4"/>
    </row>
    <row r="4972" spans="23:23" ht="24" customHeight="1">
      <c r="W4972" s="4"/>
    </row>
    <row r="4973" spans="23:23" ht="24" customHeight="1">
      <c r="W4973" s="4"/>
    </row>
    <row r="4974" spans="23:23" ht="24" customHeight="1">
      <c r="W4974" s="4"/>
    </row>
    <row r="4975" spans="23:23" ht="24" customHeight="1">
      <c r="W4975" s="4"/>
    </row>
    <row r="4976" spans="23:23" ht="24" customHeight="1">
      <c r="W4976" s="4"/>
    </row>
    <row r="4977" spans="23:23" ht="24" customHeight="1">
      <c r="W4977" s="4"/>
    </row>
    <row r="4978" spans="23:23" ht="24" customHeight="1">
      <c r="W4978" s="4"/>
    </row>
    <row r="4979" spans="23:23" ht="24" customHeight="1">
      <c r="W4979" s="4"/>
    </row>
    <row r="4980" spans="23:23" ht="24" customHeight="1">
      <c r="W4980" s="4"/>
    </row>
    <row r="4981" spans="23:23" ht="24" customHeight="1">
      <c r="W4981" s="4"/>
    </row>
    <row r="4982" spans="23:23" ht="24" customHeight="1">
      <c r="W4982" s="4"/>
    </row>
    <row r="4983" spans="23:23" ht="24" customHeight="1">
      <c r="W4983" s="4"/>
    </row>
    <row r="4984" spans="23:23" ht="24" customHeight="1">
      <c r="W4984" s="4"/>
    </row>
    <row r="4985" spans="23:23" ht="24" customHeight="1">
      <c r="W4985" s="4"/>
    </row>
    <row r="4986" spans="23:23" ht="24" customHeight="1">
      <c r="W4986" s="4"/>
    </row>
    <row r="4987" spans="23:23" ht="24" customHeight="1">
      <c r="W4987" s="4"/>
    </row>
    <row r="4988" spans="23:23" ht="24" customHeight="1">
      <c r="W4988" s="4"/>
    </row>
    <row r="4989" spans="23:23" ht="24" customHeight="1">
      <c r="W4989" s="4"/>
    </row>
    <row r="4990" spans="23:23" ht="24" customHeight="1">
      <c r="W4990" s="4"/>
    </row>
    <row r="4991" spans="23:23" ht="24" customHeight="1">
      <c r="W4991" s="4"/>
    </row>
    <row r="4992" spans="23:23" ht="24" customHeight="1">
      <c r="W4992" s="4"/>
    </row>
    <row r="4993" spans="23:23" ht="24" customHeight="1">
      <c r="W4993" s="4"/>
    </row>
    <row r="4994" spans="23:23" ht="24" customHeight="1">
      <c r="W4994" s="4"/>
    </row>
    <row r="4995" spans="23:23" ht="24" customHeight="1">
      <c r="W4995" s="4"/>
    </row>
    <row r="4996" spans="23:23" ht="24" customHeight="1">
      <c r="W4996" s="4"/>
    </row>
    <row r="4997" spans="23:23" ht="24" customHeight="1">
      <c r="W4997" s="4"/>
    </row>
    <row r="4998" spans="23:23" ht="24" customHeight="1">
      <c r="W4998" s="4"/>
    </row>
    <row r="4999" spans="23:23" ht="24" customHeight="1">
      <c r="W4999" s="4"/>
    </row>
    <row r="5000" spans="23:23" ht="24" customHeight="1">
      <c r="W5000" s="4"/>
    </row>
    <row r="5001" spans="23:23" ht="24" customHeight="1">
      <c r="W5001" s="4"/>
    </row>
    <row r="5002" spans="23:23" ht="24" customHeight="1">
      <c r="W5002" s="4"/>
    </row>
    <row r="5003" spans="23:23" ht="24" customHeight="1">
      <c r="W5003" s="4"/>
    </row>
    <row r="5004" spans="23:23" ht="24" customHeight="1">
      <c r="W5004" s="4"/>
    </row>
    <row r="5005" spans="23:23" ht="24" customHeight="1">
      <c r="W5005" s="4"/>
    </row>
    <row r="5006" spans="23:23" ht="24" customHeight="1">
      <c r="W5006" s="4"/>
    </row>
    <row r="5007" spans="23:23" ht="24" customHeight="1">
      <c r="W5007" s="4"/>
    </row>
    <row r="5008" spans="23:23" ht="24" customHeight="1">
      <c r="W5008" s="4"/>
    </row>
    <row r="5009" spans="23:23" ht="24" customHeight="1">
      <c r="W5009" s="4"/>
    </row>
    <row r="5010" spans="23:23" ht="24" customHeight="1">
      <c r="W5010" s="4"/>
    </row>
    <row r="5011" spans="23:23" ht="24" customHeight="1">
      <c r="W5011" s="4"/>
    </row>
    <row r="5012" spans="23:23" ht="24" customHeight="1">
      <c r="W5012" s="4"/>
    </row>
    <row r="5013" spans="23:23" ht="24" customHeight="1">
      <c r="W5013" s="4"/>
    </row>
    <row r="5014" spans="23:23" ht="24" customHeight="1">
      <c r="W5014" s="4"/>
    </row>
    <row r="5015" spans="23:23" ht="24" customHeight="1">
      <c r="W5015" s="4"/>
    </row>
    <row r="5016" spans="23:23" ht="24" customHeight="1">
      <c r="W5016" s="4"/>
    </row>
    <row r="5017" spans="23:23" ht="24" customHeight="1">
      <c r="W5017" s="4"/>
    </row>
    <row r="5018" spans="23:23" ht="24" customHeight="1">
      <c r="W5018" s="4"/>
    </row>
    <row r="5019" spans="23:23" ht="24" customHeight="1">
      <c r="W5019" s="4"/>
    </row>
    <row r="5020" spans="23:23" ht="24" customHeight="1">
      <c r="W5020" s="4"/>
    </row>
    <row r="5021" spans="23:23" ht="24" customHeight="1">
      <c r="W5021" s="4"/>
    </row>
    <row r="5022" spans="23:23" ht="24" customHeight="1">
      <c r="W5022" s="4"/>
    </row>
    <row r="5023" spans="23:23" ht="24" customHeight="1">
      <c r="W5023" s="4"/>
    </row>
    <row r="5024" spans="23:23" ht="24" customHeight="1">
      <c r="W5024" s="4"/>
    </row>
    <row r="5025" spans="23:23" ht="24" customHeight="1">
      <c r="W5025" s="4"/>
    </row>
    <row r="5026" spans="23:23" ht="24" customHeight="1">
      <c r="W5026" s="4"/>
    </row>
    <row r="5027" spans="23:23" ht="24" customHeight="1">
      <c r="W5027" s="4"/>
    </row>
    <row r="5028" spans="23:23" ht="24" customHeight="1">
      <c r="W5028" s="4"/>
    </row>
    <row r="5029" spans="23:23" ht="24" customHeight="1">
      <c r="W5029" s="4"/>
    </row>
    <row r="5030" spans="23:23" ht="24" customHeight="1">
      <c r="W5030" s="4"/>
    </row>
    <row r="5031" spans="23:23" ht="24" customHeight="1">
      <c r="W5031" s="4"/>
    </row>
    <row r="5032" spans="23:23" ht="24" customHeight="1">
      <c r="W5032" s="4"/>
    </row>
    <row r="5033" spans="23:23" ht="24" customHeight="1">
      <c r="W5033" s="4"/>
    </row>
    <row r="5034" spans="23:23" ht="24" customHeight="1">
      <c r="W5034" s="4"/>
    </row>
    <row r="5035" spans="23:23" ht="24" customHeight="1">
      <c r="W5035" s="4"/>
    </row>
    <row r="5036" spans="23:23" ht="24" customHeight="1">
      <c r="W5036" s="4"/>
    </row>
    <row r="5037" spans="23:23" ht="24" customHeight="1">
      <c r="W5037" s="4"/>
    </row>
    <row r="5038" spans="23:23" ht="24" customHeight="1">
      <c r="W5038" s="4"/>
    </row>
    <row r="5039" spans="23:23" ht="24" customHeight="1">
      <c r="W5039" s="4"/>
    </row>
    <row r="5040" spans="23:23" ht="24" customHeight="1">
      <c r="W5040" s="4"/>
    </row>
    <row r="5041" spans="23:23" ht="24" customHeight="1">
      <c r="W5041" s="4"/>
    </row>
    <row r="5042" spans="23:23" ht="24" customHeight="1">
      <c r="W5042" s="4"/>
    </row>
    <row r="5043" spans="23:23" ht="24" customHeight="1">
      <c r="W5043" s="4"/>
    </row>
    <row r="5044" spans="23:23" ht="24" customHeight="1">
      <c r="W5044" s="4"/>
    </row>
    <row r="5045" spans="23:23" ht="24" customHeight="1">
      <c r="W5045" s="4"/>
    </row>
    <row r="5046" spans="23:23" ht="24" customHeight="1">
      <c r="W5046" s="4"/>
    </row>
    <row r="5047" spans="23:23" ht="24" customHeight="1">
      <c r="W5047" s="4"/>
    </row>
    <row r="5048" spans="23:23" ht="24" customHeight="1">
      <c r="W5048" s="4"/>
    </row>
    <row r="5049" spans="23:23" ht="24" customHeight="1">
      <c r="W5049" s="4"/>
    </row>
    <row r="5050" spans="23:23" ht="24" customHeight="1">
      <c r="W5050" s="4"/>
    </row>
    <row r="5051" spans="23:23" ht="24" customHeight="1">
      <c r="W5051" s="4"/>
    </row>
    <row r="5052" spans="23:23" ht="24" customHeight="1">
      <c r="W5052" s="4"/>
    </row>
    <row r="5053" spans="23:23" ht="24" customHeight="1">
      <c r="W5053" s="4"/>
    </row>
    <row r="5054" spans="23:23" ht="24" customHeight="1">
      <c r="W5054" s="4"/>
    </row>
    <row r="5055" spans="23:23" ht="24" customHeight="1">
      <c r="W5055" s="4"/>
    </row>
    <row r="5056" spans="23:23" ht="24" customHeight="1">
      <c r="W5056" s="4"/>
    </row>
    <row r="5057" spans="23:23" ht="24" customHeight="1">
      <c r="W5057" s="4"/>
    </row>
    <row r="5058" spans="23:23" ht="24" customHeight="1">
      <c r="W5058" s="4"/>
    </row>
    <row r="5059" spans="23:23" ht="24" customHeight="1">
      <c r="W5059" s="4"/>
    </row>
    <row r="5060" spans="23:23" ht="24" customHeight="1">
      <c r="W5060" s="4"/>
    </row>
    <row r="5061" spans="23:23" ht="24" customHeight="1">
      <c r="W5061" s="4"/>
    </row>
    <row r="5062" spans="23:23" ht="24" customHeight="1">
      <c r="W5062" s="4"/>
    </row>
    <row r="5063" spans="23:23" ht="24" customHeight="1">
      <c r="W5063" s="4"/>
    </row>
    <row r="5064" spans="23:23" ht="24" customHeight="1">
      <c r="W5064" s="4"/>
    </row>
    <row r="5065" spans="23:23" ht="24" customHeight="1">
      <c r="W5065" s="4"/>
    </row>
    <row r="5066" spans="23:23" ht="24" customHeight="1">
      <c r="W5066" s="4"/>
    </row>
    <row r="5067" spans="23:23" ht="24" customHeight="1">
      <c r="W5067" s="4"/>
    </row>
    <row r="5068" spans="23:23" ht="24" customHeight="1">
      <c r="W5068" s="4"/>
    </row>
    <row r="5069" spans="23:23" ht="24" customHeight="1">
      <c r="W5069" s="4"/>
    </row>
    <row r="5070" spans="23:23" ht="24" customHeight="1">
      <c r="W5070" s="4"/>
    </row>
    <row r="5071" spans="23:23" ht="24" customHeight="1">
      <c r="W5071" s="4"/>
    </row>
    <row r="5072" spans="23:23" ht="24" customHeight="1">
      <c r="W5072" s="4"/>
    </row>
    <row r="5073" spans="23:23" ht="24" customHeight="1">
      <c r="W5073" s="4"/>
    </row>
    <row r="5074" spans="23:23" ht="24" customHeight="1">
      <c r="W5074" s="4"/>
    </row>
    <row r="5075" spans="23:23" ht="24" customHeight="1">
      <c r="W5075" s="4"/>
    </row>
    <row r="5076" spans="23:23" ht="24" customHeight="1">
      <c r="W5076" s="4"/>
    </row>
    <row r="5077" spans="23:23" ht="24" customHeight="1">
      <c r="W5077" s="4"/>
    </row>
    <row r="5078" spans="23:23" ht="24" customHeight="1">
      <c r="W5078" s="4"/>
    </row>
    <row r="5079" spans="23:23" ht="24" customHeight="1">
      <c r="W5079" s="4"/>
    </row>
    <row r="5080" spans="23:23" ht="24" customHeight="1">
      <c r="W5080" s="4"/>
    </row>
    <row r="5081" spans="23:23" ht="24" customHeight="1">
      <c r="W5081" s="4"/>
    </row>
    <row r="5082" spans="23:23" ht="24" customHeight="1">
      <c r="W5082" s="4"/>
    </row>
    <row r="5083" spans="23:23" ht="24" customHeight="1">
      <c r="W5083" s="4"/>
    </row>
    <row r="5084" spans="23:23" ht="24" customHeight="1">
      <c r="W5084" s="4"/>
    </row>
    <row r="5085" spans="23:23" ht="24" customHeight="1">
      <c r="W5085" s="4"/>
    </row>
    <row r="5086" spans="23:23" ht="24" customHeight="1">
      <c r="W5086" s="4"/>
    </row>
    <row r="5087" spans="23:23" ht="24" customHeight="1">
      <c r="W5087" s="4"/>
    </row>
    <row r="5088" spans="23:23" ht="24" customHeight="1">
      <c r="W5088" s="4"/>
    </row>
    <row r="5089" spans="23:23" ht="24" customHeight="1">
      <c r="W5089" s="4"/>
    </row>
    <row r="5090" spans="23:23" ht="24" customHeight="1">
      <c r="W5090" s="4"/>
    </row>
    <row r="5091" spans="23:23" ht="24" customHeight="1">
      <c r="W5091" s="4"/>
    </row>
    <row r="5092" spans="23:23" ht="24" customHeight="1">
      <c r="W5092" s="4"/>
    </row>
    <row r="5093" spans="23:23" ht="24" customHeight="1">
      <c r="W5093" s="4"/>
    </row>
    <row r="5094" spans="23:23" ht="24" customHeight="1">
      <c r="W5094" s="4"/>
    </row>
    <row r="5095" spans="23:23" ht="24" customHeight="1">
      <c r="W5095" s="4"/>
    </row>
    <row r="5096" spans="23:23" ht="24" customHeight="1">
      <c r="W5096" s="4"/>
    </row>
    <row r="5097" spans="23:23" ht="24" customHeight="1">
      <c r="W5097" s="4"/>
    </row>
    <row r="5098" spans="23:23" ht="24" customHeight="1">
      <c r="W5098" s="4"/>
    </row>
    <row r="5099" spans="23:23" ht="24" customHeight="1">
      <c r="W5099" s="4"/>
    </row>
    <row r="5100" spans="23:23" ht="24" customHeight="1">
      <c r="W5100" s="4"/>
    </row>
    <row r="5101" spans="23:23" ht="24" customHeight="1">
      <c r="W5101" s="4"/>
    </row>
    <row r="5102" spans="23:23" ht="24" customHeight="1">
      <c r="W5102" s="4"/>
    </row>
    <row r="5103" spans="23:23" ht="24" customHeight="1">
      <c r="W5103" s="4"/>
    </row>
    <row r="5104" spans="23:23" ht="24" customHeight="1">
      <c r="W5104" s="4"/>
    </row>
    <row r="5105" spans="23:23" ht="24" customHeight="1">
      <c r="W5105" s="4"/>
    </row>
    <row r="5106" spans="23:23" ht="24" customHeight="1">
      <c r="W5106" s="4"/>
    </row>
    <row r="5107" spans="23:23" ht="24" customHeight="1">
      <c r="W5107" s="4"/>
    </row>
    <row r="5108" spans="23:23" ht="24" customHeight="1">
      <c r="W5108" s="4"/>
    </row>
    <row r="5109" spans="23:23" ht="24" customHeight="1">
      <c r="W5109" s="4"/>
    </row>
    <row r="5110" spans="23:23" ht="24" customHeight="1">
      <c r="W5110" s="4"/>
    </row>
    <row r="5111" spans="23:23" ht="24" customHeight="1">
      <c r="W5111" s="4"/>
    </row>
    <row r="5112" spans="23:23" ht="24" customHeight="1">
      <c r="W5112" s="4"/>
    </row>
    <row r="5113" spans="23:23" ht="24" customHeight="1">
      <c r="W5113" s="4"/>
    </row>
    <row r="5114" spans="23:23" ht="24" customHeight="1">
      <c r="W5114" s="4"/>
    </row>
    <row r="5115" spans="23:23" ht="24" customHeight="1">
      <c r="W5115" s="4"/>
    </row>
    <row r="5116" spans="23:23" ht="24" customHeight="1">
      <c r="W5116" s="4"/>
    </row>
    <row r="5117" spans="23:23" ht="24" customHeight="1">
      <c r="W5117" s="4"/>
    </row>
    <row r="5118" spans="23:23" ht="24" customHeight="1">
      <c r="W5118" s="4"/>
    </row>
    <row r="5119" spans="23:23" ht="24" customHeight="1">
      <c r="W5119" s="4"/>
    </row>
    <row r="5120" spans="23:23" ht="24" customHeight="1">
      <c r="W5120" s="4"/>
    </row>
    <row r="5121" spans="23:23" ht="24" customHeight="1">
      <c r="W5121" s="4"/>
    </row>
    <row r="5122" spans="23:23" ht="24" customHeight="1">
      <c r="W5122" s="4"/>
    </row>
    <row r="5123" spans="23:23" ht="24" customHeight="1">
      <c r="W5123" s="4"/>
    </row>
    <row r="5124" spans="23:23" ht="24" customHeight="1">
      <c r="W5124" s="4"/>
    </row>
    <row r="5125" spans="23:23" ht="24" customHeight="1">
      <c r="W5125" s="4"/>
    </row>
    <row r="5126" spans="23:23" ht="24" customHeight="1">
      <c r="W5126" s="4"/>
    </row>
    <row r="5127" spans="23:23" ht="24" customHeight="1">
      <c r="W5127" s="4"/>
    </row>
    <row r="5128" spans="23:23" ht="24" customHeight="1">
      <c r="W5128" s="4"/>
    </row>
    <row r="5129" spans="23:23" ht="24" customHeight="1">
      <c r="W5129" s="4"/>
    </row>
    <row r="5130" spans="23:23" ht="24" customHeight="1">
      <c r="W5130" s="4"/>
    </row>
    <row r="5131" spans="23:23" ht="24" customHeight="1">
      <c r="W5131" s="4"/>
    </row>
    <row r="5132" spans="23:23" ht="24" customHeight="1">
      <c r="W5132" s="4"/>
    </row>
    <row r="5133" spans="23:23" ht="24" customHeight="1">
      <c r="W5133" s="4"/>
    </row>
    <row r="5134" spans="23:23" ht="24" customHeight="1">
      <c r="W5134" s="4"/>
    </row>
    <row r="5135" spans="23:23" ht="24" customHeight="1">
      <c r="W5135" s="4"/>
    </row>
    <row r="5136" spans="23:23" ht="24" customHeight="1">
      <c r="W5136" s="4"/>
    </row>
    <row r="5137" spans="23:23" ht="24" customHeight="1">
      <c r="W5137" s="4"/>
    </row>
    <row r="5138" spans="23:23" ht="24" customHeight="1">
      <c r="W5138" s="4"/>
    </row>
    <row r="5139" spans="23:23" ht="24" customHeight="1">
      <c r="W5139" s="4"/>
    </row>
    <row r="5140" spans="23:23" ht="24" customHeight="1">
      <c r="W5140" s="4"/>
    </row>
    <row r="5141" spans="23:23" ht="24" customHeight="1">
      <c r="W5141" s="4"/>
    </row>
    <row r="5142" spans="23:23" ht="24" customHeight="1">
      <c r="W5142" s="4"/>
    </row>
    <row r="5143" spans="23:23" ht="24" customHeight="1">
      <c r="W5143" s="4"/>
    </row>
    <row r="5144" spans="23:23" ht="24" customHeight="1">
      <c r="W5144" s="4"/>
    </row>
    <row r="5145" spans="23:23" ht="24" customHeight="1">
      <c r="W5145" s="4"/>
    </row>
    <row r="5146" spans="23:23" ht="24" customHeight="1">
      <c r="W5146" s="4"/>
    </row>
    <row r="5147" spans="23:23" ht="24" customHeight="1">
      <c r="W5147" s="4"/>
    </row>
    <row r="5148" spans="23:23" ht="24" customHeight="1">
      <c r="W5148" s="4"/>
    </row>
    <row r="5149" spans="23:23" ht="24" customHeight="1">
      <c r="W5149" s="4"/>
    </row>
    <row r="5150" spans="23:23" ht="24" customHeight="1">
      <c r="W5150" s="4"/>
    </row>
    <row r="5151" spans="23:23" ht="24" customHeight="1">
      <c r="W5151" s="4"/>
    </row>
    <row r="5152" spans="23:23" ht="24" customHeight="1">
      <c r="W5152" s="4"/>
    </row>
    <row r="5153" spans="23:23" ht="24" customHeight="1">
      <c r="W5153" s="4"/>
    </row>
    <row r="5154" spans="23:23" ht="24" customHeight="1">
      <c r="W5154" s="4"/>
    </row>
    <row r="5155" spans="23:23" ht="24" customHeight="1">
      <c r="W5155" s="4"/>
    </row>
    <row r="5156" spans="23:23" ht="24" customHeight="1">
      <c r="W5156" s="4"/>
    </row>
    <row r="5157" spans="23:23" ht="24" customHeight="1">
      <c r="W5157" s="4"/>
    </row>
    <row r="5158" spans="23:23" ht="24" customHeight="1">
      <c r="W5158" s="4"/>
    </row>
    <row r="5159" spans="23:23" ht="24" customHeight="1">
      <c r="W5159" s="4"/>
    </row>
    <row r="5160" spans="23:23" ht="24" customHeight="1">
      <c r="W5160" s="4"/>
    </row>
    <row r="5161" spans="23:23" ht="24" customHeight="1">
      <c r="W5161" s="4"/>
    </row>
    <row r="5162" spans="23:23" ht="24" customHeight="1">
      <c r="W5162" s="4"/>
    </row>
    <row r="5163" spans="23:23" ht="24" customHeight="1">
      <c r="W5163" s="4"/>
    </row>
    <row r="5164" spans="23:23" ht="24" customHeight="1">
      <c r="W5164" s="4"/>
    </row>
    <row r="5165" spans="23:23" ht="24" customHeight="1">
      <c r="W5165" s="4"/>
    </row>
    <row r="5166" spans="23:23" ht="24" customHeight="1">
      <c r="W5166" s="4"/>
    </row>
    <row r="5167" spans="23:23" ht="24" customHeight="1">
      <c r="W5167" s="4"/>
    </row>
    <row r="5168" spans="23:23" ht="24" customHeight="1">
      <c r="W5168" s="4"/>
    </row>
    <row r="5169" spans="23:23" ht="24" customHeight="1">
      <c r="W5169" s="4"/>
    </row>
    <row r="5170" spans="23:23" ht="24" customHeight="1">
      <c r="W5170" s="4"/>
    </row>
    <row r="5171" spans="23:23" ht="24" customHeight="1">
      <c r="W5171" s="4"/>
    </row>
    <row r="5172" spans="23:23" ht="24" customHeight="1">
      <c r="W5172" s="4"/>
    </row>
    <row r="5173" spans="23:23" ht="24" customHeight="1">
      <c r="W5173" s="4"/>
    </row>
    <row r="5174" spans="23:23" ht="24" customHeight="1">
      <c r="W5174" s="4"/>
    </row>
    <row r="5175" spans="23:23" ht="24" customHeight="1">
      <c r="W5175" s="4"/>
    </row>
    <row r="5176" spans="23:23" ht="24" customHeight="1">
      <c r="W5176" s="4"/>
    </row>
    <row r="5177" spans="23:23" ht="24" customHeight="1">
      <c r="W5177" s="4"/>
    </row>
    <row r="5178" spans="23:23" ht="24" customHeight="1">
      <c r="W5178" s="4"/>
    </row>
    <row r="5179" spans="23:23" ht="24" customHeight="1">
      <c r="W5179" s="4"/>
    </row>
    <row r="5180" spans="23:23" ht="24" customHeight="1">
      <c r="W5180" s="4"/>
    </row>
    <row r="5181" spans="23:23" ht="24" customHeight="1">
      <c r="W5181" s="4"/>
    </row>
    <row r="5182" spans="23:23" ht="24" customHeight="1">
      <c r="W5182" s="4"/>
    </row>
    <row r="5183" spans="23:23" ht="24" customHeight="1">
      <c r="W5183" s="4"/>
    </row>
    <row r="5184" spans="23:23" ht="24" customHeight="1">
      <c r="W5184" s="4"/>
    </row>
    <row r="5185" spans="23:23" ht="24" customHeight="1">
      <c r="W5185" s="4"/>
    </row>
    <row r="5186" spans="23:23" ht="24" customHeight="1">
      <c r="W5186" s="4"/>
    </row>
    <row r="5187" spans="23:23" ht="24" customHeight="1">
      <c r="W5187" s="4"/>
    </row>
    <row r="5188" spans="23:23" ht="24" customHeight="1">
      <c r="W5188" s="4"/>
    </row>
    <row r="5189" spans="23:23" ht="24" customHeight="1">
      <c r="W5189" s="4"/>
    </row>
    <row r="5190" spans="23:23" ht="24" customHeight="1">
      <c r="W5190" s="4"/>
    </row>
    <row r="5191" spans="23:23" ht="24" customHeight="1">
      <c r="W5191" s="4"/>
    </row>
    <row r="5192" spans="23:23" ht="24" customHeight="1">
      <c r="W5192" s="4"/>
    </row>
    <row r="5193" spans="23:23" ht="24" customHeight="1">
      <c r="W5193" s="4"/>
    </row>
    <row r="5194" spans="23:23" ht="24" customHeight="1">
      <c r="W5194" s="4"/>
    </row>
    <row r="5195" spans="23:23" ht="24" customHeight="1">
      <c r="W5195" s="4"/>
    </row>
    <row r="5196" spans="23:23" ht="24" customHeight="1">
      <c r="W5196" s="4"/>
    </row>
    <row r="5197" spans="23:23" ht="24" customHeight="1">
      <c r="W5197" s="4"/>
    </row>
    <row r="5198" spans="23:23" ht="24" customHeight="1">
      <c r="W5198" s="4"/>
    </row>
    <row r="5199" spans="23:23" ht="24" customHeight="1">
      <c r="W5199" s="4"/>
    </row>
    <row r="5200" spans="23:23" ht="24" customHeight="1">
      <c r="W5200" s="4"/>
    </row>
    <row r="5201" spans="23:23" ht="24" customHeight="1">
      <c r="W5201" s="4"/>
    </row>
    <row r="5202" spans="23:23" ht="24" customHeight="1">
      <c r="W5202" s="4"/>
    </row>
    <row r="5203" spans="23:23" ht="24" customHeight="1">
      <c r="W5203" s="4"/>
    </row>
    <row r="5204" spans="23:23" ht="24" customHeight="1">
      <c r="W5204" s="4"/>
    </row>
    <row r="5205" spans="23:23" ht="24" customHeight="1">
      <c r="W5205" s="4"/>
    </row>
    <row r="5206" spans="23:23" ht="24" customHeight="1">
      <c r="W5206" s="4"/>
    </row>
    <row r="5207" spans="23:23" ht="24" customHeight="1">
      <c r="W5207" s="4"/>
    </row>
    <row r="5208" spans="23:23" ht="24" customHeight="1">
      <c r="W5208" s="4"/>
    </row>
    <row r="5209" spans="23:23" ht="24" customHeight="1">
      <c r="W5209" s="4"/>
    </row>
    <row r="5210" spans="23:23" ht="24" customHeight="1">
      <c r="W5210" s="4"/>
    </row>
    <row r="5211" spans="23:23" ht="24" customHeight="1">
      <c r="W5211" s="4"/>
    </row>
    <row r="5212" spans="23:23" ht="24" customHeight="1">
      <c r="W5212" s="4"/>
    </row>
    <row r="5213" spans="23:23" ht="24" customHeight="1">
      <c r="W5213" s="4"/>
    </row>
    <row r="5214" spans="23:23" ht="24" customHeight="1">
      <c r="W5214" s="4"/>
    </row>
    <row r="5215" spans="23:23" ht="24" customHeight="1">
      <c r="W5215" s="4"/>
    </row>
    <row r="5216" spans="23:23" ht="24" customHeight="1">
      <c r="W5216" s="4"/>
    </row>
    <row r="5217" spans="23:23" ht="24" customHeight="1">
      <c r="W5217" s="4"/>
    </row>
    <row r="5218" spans="23:23" ht="24" customHeight="1">
      <c r="W5218" s="4"/>
    </row>
    <row r="5219" spans="23:23" ht="24" customHeight="1">
      <c r="W5219" s="4"/>
    </row>
    <row r="5220" spans="23:23" ht="24" customHeight="1">
      <c r="W5220" s="4"/>
    </row>
    <row r="5221" spans="23:23" ht="24" customHeight="1">
      <c r="W5221" s="4"/>
    </row>
    <row r="5222" spans="23:23" ht="24" customHeight="1">
      <c r="W5222" s="4"/>
    </row>
    <row r="5223" spans="23:23" ht="24" customHeight="1">
      <c r="W5223" s="4"/>
    </row>
    <row r="5224" spans="23:23" ht="24" customHeight="1">
      <c r="W5224" s="4"/>
    </row>
    <row r="5225" spans="23:23" ht="24" customHeight="1">
      <c r="W5225" s="4"/>
    </row>
    <row r="5226" spans="23:23" ht="24" customHeight="1">
      <c r="W5226" s="4"/>
    </row>
    <row r="5227" spans="23:23" ht="24" customHeight="1">
      <c r="W5227" s="4"/>
    </row>
    <row r="5228" spans="23:23" ht="24" customHeight="1">
      <c r="W5228" s="4"/>
    </row>
    <row r="5229" spans="23:23" ht="24" customHeight="1">
      <c r="W5229" s="4"/>
    </row>
    <row r="5230" spans="23:23" ht="24" customHeight="1">
      <c r="W5230" s="4"/>
    </row>
    <row r="5231" spans="23:23" ht="24" customHeight="1">
      <c r="W5231" s="4"/>
    </row>
    <row r="5232" spans="23:23" ht="24" customHeight="1">
      <c r="W5232" s="4"/>
    </row>
    <row r="5233" spans="23:23" ht="24" customHeight="1">
      <c r="W5233" s="4"/>
    </row>
    <row r="5234" spans="23:23" ht="24" customHeight="1">
      <c r="W5234" s="4"/>
    </row>
    <row r="5235" spans="23:23" ht="24" customHeight="1">
      <c r="W5235" s="4"/>
    </row>
    <row r="5236" spans="23:23" ht="24" customHeight="1">
      <c r="W5236" s="4"/>
    </row>
    <row r="5237" spans="23:23" ht="24" customHeight="1">
      <c r="W5237" s="4"/>
    </row>
    <row r="5238" spans="23:23" ht="24" customHeight="1">
      <c r="W5238" s="4"/>
    </row>
    <row r="5239" spans="23:23" ht="24" customHeight="1">
      <c r="W5239" s="4"/>
    </row>
    <row r="5240" spans="23:23" ht="24" customHeight="1">
      <c r="W5240" s="4"/>
    </row>
    <row r="5241" spans="23:23" ht="24" customHeight="1">
      <c r="W5241" s="4"/>
    </row>
    <row r="5242" spans="23:23" ht="24" customHeight="1">
      <c r="W5242" s="4"/>
    </row>
    <row r="5243" spans="23:23" ht="24" customHeight="1">
      <c r="W5243" s="4"/>
    </row>
    <row r="5244" spans="23:23" ht="24" customHeight="1">
      <c r="W5244" s="4"/>
    </row>
    <row r="5245" spans="23:23" ht="24" customHeight="1">
      <c r="W5245" s="4"/>
    </row>
    <row r="5246" spans="23:23" ht="24" customHeight="1">
      <c r="W5246" s="4"/>
    </row>
    <row r="5247" spans="23:23" ht="24" customHeight="1">
      <c r="W5247" s="4"/>
    </row>
    <row r="5248" spans="23:23" ht="24" customHeight="1">
      <c r="W5248" s="4"/>
    </row>
    <row r="5249" spans="23:23" ht="24" customHeight="1">
      <c r="W5249" s="4"/>
    </row>
    <row r="5250" spans="23:23" ht="24" customHeight="1">
      <c r="W5250" s="4"/>
    </row>
    <row r="5251" spans="23:23" ht="24" customHeight="1">
      <c r="W5251" s="4"/>
    </row>
    <row r="5252" spans="23:23" ht="24" customHeight="1">
      <c r="W5252" s="4"/>
    </row>
    <row r="5253" spans="23:23" ht="24" customHeight="1">
      <c r="W5253" s="4"/>
    </row>
    <row r="5254" spans="23:23" ht="24" customHeight="1">
      <c r="W5254" s="4"/>
    </row>
    <row r="5255" spans="23:23" ht="24" customHeight="1">
      <c r="W5255" s="4"/>
    </row>
    <row r="5256" spans="23:23" ht="24" customHeight="1">
      <c r="W5256" s="4"/>
    </row>
    <row r="5257" spans="23:23" ht="24" customHeight="1">
      <c r="W5257" s="4"/>
    </row>
    <row r="5258" spans="23:23" ht="24" customHeight="1">
      <c r="W5258" s="4"/>
    </row>
    <row r="5259" spans="23:23" ht="24" customHeight="1">
      <c r="W5259" s="4"/>
    </row>
    <row r="5260" spans="23:23" ht="24" customHeight="1">
      <c r="W5260" s="4"/>
    </row>
    <row r="5261" spans="23:23" ht="24" customHeight="1">
      <c r="W5261" s="4"/>
    </row>
    <row r="5262" spans="23:23" ht="24" customHeight="1">
      <c r="W5262" s="4"/>
    </row>
    <row r="5263" spans="23:23" ht="24" customHeight="1">
      <c r="W5263" s="4"/>
    </row>
    <row r="5264" spans="23:23" ht="24" customHeight="1">
      <c r="W5264" s="4"/>
    </row>
    <row r="5265" spans="23:23" ht="24" customHeight="1">
      <c r="W5265" s="4"/>
    </row>
    <row r="5266" spans="23:23" ht="24" customHeight="1">
      <c r="W5266" s="4"/>
    </row>
    <row r="5267" spans="23:23" ht="24" customHeight="1">
      <c r="W5267" s="4"/>
    </row>
    <row r="5268" spans="23:23" ht="24" customHeight="1">
      <c r="W5268" s="4"/>
    </row>
    <row r="5269" spans="23:23" ht="24" customHeight="1">
      <c r="W5269" s="4"/>
    </row>
    <row r="5270" spans="23:23" ht="24" customHeight="1">
      <c r="W5270" s="4"/>
    </row>
    <row r="5271" spans="23:23" ht="24" customHeight="1">
      <c r="W5271" s="4"/>
    </row>
    <row r="5272" spans="23:23" ht="24" customHeight="1">
      <c r="W5272" s="4"/>
    </row>
    <row r="5273" spans="23:23" ht="24" customHeight="1">
      <c r="W5273" s="4"/>
    </row>
    <row r="5274" spans="23:23" ht="24" customHeight="1">
      <c r="W5274" s="4"/>
    </row>
    <row r="5275" spans="23:23" ht="24" customHeight="1">
      <c r="W5275" s="4"/>
    </row>
    <row r="5276" spans="23:23" ht="24" customHeight="1">
      <c r="W5276" s="4"/>
    </row>
    <row r="5277" spans="23:23" ht="24" customHeight="1">
      <c r="W5277" s="4"/>
    </row>
    <row r="5278" spans="23:23" ht="24" customHeight="1">
      <c r="W5278" s="4"/>
    </row>
    <row r="5279" spans="23:23" ht="24" customHeight="1">
      <c r="W5279" s="4"/>
    </row>
    <row r="5280" spans="23:23" ht="24" customHeight="1">
      <c r="W5280" s="4"/>
    </row>
    <row r="5281" spans="23:23" ht="24" customHeight="1">
      <c r="W5281" s="4"/>
    </row>
    <row r="5282" spans="23:23" ht="24" customHeight="1">
      <c r="W5282" s="4"/>
    </row>
    <row r="5283" spans="23:23" ht="24" customHeight="1">
      <c r="W5283" s="4"/>
    </row>
    <row r="5284" spans="23:23" ht="24" customHeight="1">
      <c r="W5284" s="4"/>
    </row>
    <row r="5285" spans="23:23" ht="24" customHeight="1">
      <c r="W5285" s="4"/>
    </row>
    <row r="5286" spans="23:23" ht="24" customHeight="1">
      <c r="W5286" s="4"/>
    </row>
    <row r="5287" spans="23:23" ht="24" customHeight="1">
      <c r="W5287" s="4"/>
    </row>
    <row r="5288" spans="23:23" ht="24" customHeight="1">
      <c r="W5288" s="4"/>
    </row>
    <row r="5289" spans="23:23" ht="24" customHeight="1">
      <c r="W5289" s="4"/>
    </row>
    <row r="5290" spans="23:23" ht="24" customHeight="1">
      <c r="W5290" s="4"/>
    </row>
    <row r="5291" spans="23:23" ht="24" customHeight="1">
      <c r="W5291" s="4"/>
    </row>
    <row r="5292" spans="23:23" ht="24" customHeight="1">
      <c r="W5292" s="4"/>
    </row>
    <row r="5293" spans="23:23" ht="24" customHeight="1">
      <c r="W5293" s="4"/>
    </row>
    <row r="5294" spans="23:23" ht="24" customHeight="1">
      <c r="W5294" s="4"/>
    </row>
    <row r="5295" spans="23:23" ht="24" customHeight="1">
      <c r="W5295" s="4"/>
    </row>
    <row r="5296" spans="23:23" ht="24" customHeight="1">
      <c r="W5296" s="4"/>
    </row>
    <row r="5297" spans="23:23" ht="24" customHeight="1">
      <c r="W5297" s="4"/>
    </row>
    <row r="5298" spans="23:23" ht="24" customHeight="1">
      <c r="W5298" s="4"/>
    </row>
    <row r="5299" spans="23:23" ht="24" customHeight="1">
      <c r="W5299" s="4"/>
    </row>
    <row r="5300" spans="23:23" ht="24" customHeight="1">
      <c r="W5300" s="4"/>
    </row>
    <row r="5301" spans="23:23" ht="24" customHeight="1">
      <c r="W5301" s="4"/>
    </row>
    <row r="5302" spans="23:23" ht="24" customHeight="1">
      <c r="W5302" s="4"/>
    </row>
    <row r="5303" spans="23:23" ht="24" customHeight="1">
      <c r="W5303" s="4"/>
    </row>
    <row r="5304" spans="23:23" ht="24" customHeight="1">
      <c r="W5304" s="4"/>
    </row>
    <row r="5305" spans="23:23" ht="24" customHeight="1">
      <c r="W5305" s="4"/>
    </row>
    <row r="5306" spans="23:23" ht="24" customHeight="1">
      <c r="W5306" s="4"/>
    </row>
    <row r="5307" spans="23:23" ht="24" customHeight="1">
      <c r="W5307" s="4"/>
    </row>
    <row r="5308" spans="23:23" ht="24" customHeight="1">
      <c r="W5308" s="4"/>
    </row>
    <row r="5309" spans="23:23" ht="24" customHeight="1">
      <c r="W5309" s="4"/>
    </row>
    <row r="5310" spans="23:23" ht="24" customHeight="1">
      <c r="W5310" s="4"/>
    </row>
    <row r="5311" spans="23:23" ht="24" customHeight="1">
      <c r="W5311" s="4"/>
    </row>
    <row r="5312" spans="23:23" ht="24" customHeight="1">
      <c r="W5312" s="4"/>
    </row>
    <row r="5313" spans="23:23" ht="24" customHeight="1">
      <c r="W5313" s="4"/>
    </row>
    <row r="5314" spans="23:23" ht="24" customHeight="1">
      <c r="W5314" s="4"/>
    </row>
    <row r="5315" spans="23:23" ht="24" customHeight="1">
      <c r="W5315" s="4"/>
    </row>
    <row r="5316" spans="23:23" ht="24" customHeight="1">
      <c r="W5316" s="4"/>
    </row>
    <row r="5317" spans="23:23" ht="24" customHeight="1">
      <c r="W5317" s="4"/>
    </row>
    <row r="5318" spans="23:23" ht="24" customHeight="1">
      <c r="W5318" s="4"/>
    </row>
    <row r="5319" spans="23:23" ht="24" customHeight="1">
      <c r="W5319" s="4"/>
    </row>
    <row r="5320" spans="23:23" ht="24" customHeight="1">
      <c r="W5320" s="4"/>
    </row>
    <row r="5321" spans="23:23" ht="24" customHeight="1">
      <c r="W5321" s="4"/>
    </row>
    <row r="5322" spans="23:23" ht="24" customHeight="1">
      <c r="W5322" s="4"/>
    </row>
    <row r="5323" spans="23:23" ht="24" customHeight="1">
      <c r="W5323" s="4"/>
    </row>
    <row r="5324" spans="23:23" ht="24" customHeight="1">
      <c r="W5324" s="4"/>
    </row>
    <row r="5325" spans="23:23" ht="24" customHeight="1">
      <c r="W5325" s="4"/>
    </row>
    <row r="5326" spans="23:23" ht="24" customHeight="1">
      <c r="W5326" s="4"/>
    </row>
    <row r="5327" spans="23:23" ht="24" customHeight="1">
      <c r="W5327" s="4"/>
    </row>
    <row r="5328" spans="23:23" ht="24" customHeight="1">
      <c r="W5328" s="4"/>
    </row>
    <row r="5329" spans="23:23" ht="24" customHeight="1">
      <c r="W5329" s="4"/>
    </row>
    <row r="5330" spans="23:23" ht="24" customHeight="1">
      <c r="W5330" s="4"/>
    </row>
    <row r="5331" spans="23:23" ht="24" customHeight="1">
      <c r="W5331" s="4"/>
    </row>
    <row r="5332" spans="23:23" ht="24" customHeight="1">
      <c r="W5332" s="4"/>
    </row>
    <row r="5333" spans="23:23" ht="24" customHeight="1">
      <c r="W5333" s="4"/>
    </row>
    <row r="5334" spans="23:23" ht="24" customHeight="1">
      <c r="W5334" s="4"/>
    </row>
    <row r="5335" spans="23:23" ht="24" customHeight="1">
      <c r="W5335" s="4"/>
    </row>
    <row r="5336" spans="23:23" ht="24" customHeight="1">
      <c r="W5336" s="4"/>
    </row>
    <row r="5337" spans="23:23" ht="24" customHeight="1">
      <c r="W5337" s="4"/>
    </row>
    <row r="5338" spans="23:23" ht="24" customHeight="1">
      <c r="W5338" s="4"/>
    </row>
    <row r="5339" spans="23:23" ht="24" customHeight="1">
      <c r="W5339" s="4"/>
    </row>
    <row r="5340" spans="23:23" ht="24" customHeight="1">
      <c r="W5340" s="4"/>
    </row>
    <row r="5341" spans="23:23" ht="24" customHeight="1">
      <c r="W5341" s="4"/>
    </row>
    <row r="5342" spans="23:23" ht="24" customHeight="1">
      <c r="W5342" s="4"/>
    </row>
    <row r="5343" spans="23:23" ht="24" customHeight="1">
      <c r="W5343" s="4"/>
    </row>
    <row r="5344" spans="23:23" ht="24" customHeight="1">
      <c r="W5344" s="4"/>
    </row>
    <row r="5345" spans="23:23" ht="24" customHeight="1">
      <c r="W5345" s="4"/>
    </row>
    <row r="5346" spans="23:23" ht="24" customHeight="1">
      <c r="W5346" s="4"/>
    </row>
    <row r="5347" spans="23:23" ht="24" customHeight="1">
      <c r="W5347" s="4"/>
    </row>
    <row r="5348" spans="23:23" ht="24" customHeight="1">
      <c r="W5348" s="4"/>
    </row>
    <row r="5349" spans="23:23" ht="24" customHeight="1">
      <c r="W5349" s="4"/>
    </row>
    <row r="5350" spans="23:23" ht="24" customHeight="1">
      <c r="W5350" s="4"/>
    </row>
    <row r="5351" spans="23:23" ht="24" customHeight="1">
      <c r="W5351" s="4"/>
    </row>
    <row r="5352" spans="23:23" ht="24" customHeight="1">
      <c r="W5352" s="4"/>
    </row>
    <row r="5353" spans="23:23" ht="24" customHeight="1">
      <c r="W5353" s="4"/>
    </row>
    <row r="5354" spans="23:23" ht="24" customHeight="1">
      <c r="W5354" s="4"/>
    </row>
    <row r="5355" spans="23:23" ht="24" customHeight="1">
      <c r="W5355" s="4"/>
    </row>
    <row r="5356" spans="23:23" ht="24" customHeight="1">
      <c r="W5356" s="4"/>
    </row>
    <row r="5357" spans="23:23" ht="24" customHeight="1">
      <c r="W5357" s="4"/>
    </row>
    <row r="5358" spans="23:23" ht="24" customHeight="1">
      <c r="W5358" s="4"/>
    </row>
    <row r="5359" spans="23:23" ht="24" customHeight="1">
      <c r="W5359" s="4"/>
    </row>
    <row r="5360" spans="23:23" ht="24" customHeight="1">
      <c r="W5360" s="4"/>
    </row>
    <row r="5361" spans="23:23" ht="24" customHeight="1">
      <c r="W5361" s="4"/>
    </row>
    <row r="5362" spans="23:23" ht="24" customHeight="1">
      <c r="W5362" s="4"/>
    </row>
    <row r="5363" spans="23:23" ht="24" customHeight="1">
      <c r="W5363" s="4"/>
    </row>
    <row r="5364" spans="23:23" ht="24" customHeight="1">
      <c r="W5364" s="4"/>
    </row>
    <row r="5365" spans="23:23" ht="24" customHeight="1">
      <c r="W5365" s="4"/>
    </row>
    <row r="5366" spans="23:23" ht="24" customHeight="1">
      <c r="W5366" s="4"/>
    </row>
    <row r="5367" spans="23:23" ht="24" customHeight="1">
      <c r="W5367" s="4"/>
    </row>
    <row r="5368" spans="23:23" ht="24" customHeight="1">
      <c r="W5368" s="4"/>
    </row>
    <row r="5369" spans="23:23" ht="24" customHeight="1">
      <c r="W5369" s="4"/>
    </row>
    <row r="5370" spans="23:23" ht="24" customHeight="1">
      <c r="W5370" s="4"/>
    </row>
    <row r="5371" spans="23:23" ht="24" customHeight="1">
      <c r="W5371" s="4"/>
    </row>
    <row r="5372" spans="23:23" ht="24" customHeight="1">
      <c r="W5372" s="4"/>
    </row>
    <row r="5373" spans="23:23" ht="24" customHeight="1">
      <c r="W5373" s="4"/>
    </row>
    <row r="5374" spans="23:23" ht="24" customHeight="1">
      <c r="W5374" s="4"/>
    </row>
    <row r="5375" spans="23:23" ht="24" customHeight="1">
      <c r="W5375" s="4"/>
    </row>
    <row r="5376" spans="23:23" ht="24" customHeight="1">
      <c r="W5376" s="4"/>
    </row>
    <row r="5377" spans="23:23" ht="24" customHeight="1">
      <c r="W5377" s="4"/>
    </row>
    <row r="5378" spans="23:23" ht="24" customHeight="1">
      <c r="W5378" s="4"/>
    </row>
    <row r="5379" spans="23:23" ht="24" customHeight="1">
      <c r="W5379" s="4"/>
    </row>
    <row r="5380" spans="23:23" ht="24" customHeight="1">
      <c r="W5380" s="4"/>
    </row>
    <row r="5381" spans="23:23" ht="24" customHeight="1">
      <c r="W5381" s="4"/>
    </row>
    <row r="5382" spans="23:23" ht="24" customHeight="1">
      <c r="W5382" s="4"/>
    </row>
    <row r="5383" spans="23:23" ht="24" customHeight="1">
      <c r="W5383" s="4"/>
    </row>
    <row r="5384" spans="23:23" ht="24" customHeight="1">
      <c r="W5384" s="4"/>
    </row>
    <row r="5385" spans="23:23" ht="24" customHeight="1">
      <c r="W5385" s="4"/>
    </row>
    <row r="5386" spans="23:23" ht="24" customHeight="1">
      <c r="W5386" s="4"/>
    </row>
    <row r="5387" spans="23:23" ht="24" customHeight="1">
      <c r="W5387" s="4"/>
    </row>
    <row r="5388" spans="23:23" ht="24" customHeight="1">
      <c r="W5388" s="4"/>
    </row>
    <row r="5389" spans="23:23" ht="24" customHeight="1">
      <c r="W5389" s="4"/>
    </row>
    <row r="5390" spans="23:23" ht="24" customHeight="1">
      <c r="W5390" s="4"/>
    </row>
    <row r="5391" spans="23:23" ht="24" customHeight="1">
      <c r="W5391" s="4"/>
    </row>
    <row r="5392" spans="23:23" ht="24" customHeight="1">
      <c r="W5392" s="4"/>
    </row>
    <row r="5393" spans="23:23" ht="24" customHeight="1">
      <c r="W5393" s="4"/>
    </row>
    <row r="5394" spans="23:23" ht="24" customHeight="1">
      <c r="W5394" s="4"/>
    </row>
    <row r="5395" spans="23:23" ht="24" customHeight="1">
      <c r="W5395" s="4"/>
    </row>
    <row r="5396" spans="23:23" ht="24" customHeight="1">
      <c r="W5396" s="4"/>
    </row>
    <row r="5397" spans="23:23" ht="24" customHeight="1">
      <c r="W5397" s="4"/>
    </row>
    <row r="5398" spans="23:23" ht="24" customHeight="1">
      <c r="W5398" s="4"/>
    </row>
    <row r="5399" spans="23:23" ht="24" customHeight="1">
      <c r="W5399" s="4"/>
    </row>
    <row r="5400" spans="23:23" ht="24" customHeight="1">
      <c r="W5400" s="4"/>
    </row>
    <row r="5401" spans="23:23" ht="24" customHeight="1">
      <c r="W5401" s="4"/>
    </row>
    <row r="5402" spans="23:23" ht="24" customHeight="1">
      <c r="W5402" s="4"/>
    </row>
    <row r="5403" spans="23:23" ht="24" customHeight="1">
      <c r="W5403" s="4"/>
    </row>
    <row r="5404" spans="23:23" ht="24" customHeight="1">
      <c r="W5404" s="4"/>
    </row>
    <row r="5405" spans="23:23" ht="24" customHeight="1">
      <c r="W5405" s="4"/>
    </row>
    <row r="5406" spans="23:23" ht="24" customHeight="1">
      <c r="W5406" s="4"/>
    </row>
    <row r="5407" spans="23:23" ht="24" customHeight="1">
      <c r="W5407" s="4"/>
    </row>
    <row r="5408" spans="23:23" ht="24" customHeight="1">
      <c r="W5408" s="4"/>
    </row>
    <row r="5409" spans="23:23" ht="24" customHeight="1">
      <c r="W5409" s="4"/>
    </row>
    <row r="5410" spans="23:23" ht="24" customHeight="1">
      <c r="W5410" s="4"/>
    </row>
    <row r="5411" spans="23:23" ht="24" customHeight="1">
      <c r="W5411" s="4"/>
    </row>
    <row r="5412" spans="23:23" ht="24" customHeight="1">
      <c r="W5412" s="4"/>
    </row>
    <row r="5413" spans="23:23" ht="24" customHeight="1">
      <c r="W5413" s="4"/>
    </row>
    <row r="5414" spans="23:23" ht="24" customHeight="1">
      <c r="W5414" s="4"/>
    </row>
    <row r="5415" spans="23:23" ht="24" customHeight="1">
      <c r="W5415" s="4"/>
    </row>
    <row r="5416" spans="23:23" ht="24" customHeight="1">
      <c r="W5416" s="4"/>
    </row>
    <row r="5417" spans="23:23" ht="24" customHeight="1">
      <c r="W5417" s="4"/>
    </row>
    <row r="5418" spans="23:23" ht="24" customHeight="1">
      <c r="W5418" s="4"/>
    </row>
    <row r="5419" spans="23:23" ht="24" customHeight="1">
      <c r="W5419" s="4"/>
    </row>
    <row r="5420" spans="23:23" ht="24" customHeight="1">
      <c r="W5420" s="4"/>
    </row>
    <row r="5421" spans="23:23" ht="24" customHeight="1">
      <c r="W5421" s="4"/>
    </row>
    <row r="5422" spans="23:23" ht="24" customHeight="1">
      <c r="W5422" s="4"/>
    </row>
    <row r="5423" spans="23:23" ht="24" customHeight="1">
      <c r="W5423" s="4"/>
    </row>
    <row r="5424" spans="23:23" ht="24" customHeight="1">
      <c r="W5424" s="4"/>
    </row>
    <row r="5425" spans="23:23" ht="24" customHeight="1">
      <c r="W5425" s="4"/>
    </row>
    <row r="5426" spans="23:23" ht="24" customHeight="1">
      <c r="W5426" s="4"/>
    </row>
    <row r="5427" spans="23:23" ht="24" customHeight="1">
      <c r="W5427" s="4"/>
    </row>
    <row r="5428" spans="23:23" ht="24" customHeight="1">
      <c r="W5428" s="4"/>
    </row>
    <row r="5429" spans="23:23" ht="24" customHeight="1">
      <c r="W5429" s="4"/>
    </row>
    <row r="5430" spans="23:23" ht="24" customHeight="1">
      <c r="W5430" s="4"/>
    </row>
    <row r="5431" spans="23:23" ht="24" customHeight="1">
      <c r="W5431" s="4"/>
    </row>
    <row r="5432" spans="23:23" ht="24" customHeight="1">
      <c r="W5432" s="4"/>
    </row>
    <row r="5433" spans="23:23" ht="24" customHeight="1">
      <c r="W5433" s="4"/>
    </row>
    <row r="5434" spans="23:23" ht="24" customHeight="1">
      <c r="W5434" s="4"/>
    </row>
    <row r="5435" spans="23:23" ht="24" customHeight="1">
      <c r="W5435" s="4"/>
    </row>
    <row r="5436" spans="23:23" ht="24" customHeight="1">
      <c r="W5436" s="4"/>
    </row>
    <row r="5437" spans="23:23" ht="24" customHeight="1">
      <c r="W5437" s="4"/>
    </row>
    <row r="5438" spans="23:23" ht="24" customHeight="1">
      <c r="W5438" s="4"/>
    </row>
    <row r="5439" spans="23:23" ht="24" customHeight="1">
      <c r="W5439" s="4"/>
    </row>
    <row r="5440" spans="23:23" ht="24" customHeight="1">
      <c r="W5440" s="4"/>
    </row>
    <row r="5441" spans="23:23" ht="24" customHeight="1">
      <c r="W5441" s="4"/>
    </row>
    <row r="5442" spans="23:23" ht="24" customHeight="1">
      <c r="W5442" s="4"/>
    </row>
    <row r="5443" spans="23:23" ht="24" customHeight="1">
      <c r="W5443" s="4"/>
    </row>
    <row r="5444" spans="23:23" ht="24" customHeight="1">
      <c r="W5444" s="4"/>
    </row>
    <row r="5445" spans="23:23" ht="24" customHeight="1">
      <c r="W5445" s="4"/>
    </row>
    <row r="5446" spans="23:23" ht="24" customHeight="1">
      <c r="W5446" s="4"/>
    </row>
    <row r="5447" spans="23:23" ht="24" customHeight="1">
      <c r="W5447" s="4"/>
    </row>
    <row r="5448" spans="23:23" ht="24" customHeight="1">
      <c r="W5448" s="4"/>
    </row>
    <row r="5449" spans="23:23" ht="24" customHeight="1">
      <c r="W5449" s="4"/>
    </row>
    <row r="5450" spans="23:23" ht="24" customHeight="1">
      <c r="W5450" s="4"/>
    </row>
    <row r="5451" spans="23:23" ht="24" customHeight="1">
      <c r="W5451" s="4"/>
    </row>
    <row r="5452" spans="23:23" ht="24" customHeight="1">
      <c r="W5452" s="4"/>
    </row>
    <row r="5453" spans="23:23" ht="24" customHeight="1">
      <c r="W5453" s="4"/>
    </row>
    <row r="5454" spans="23:23" ht="24" customHeight="1">
      <c r="W5454" s="4"/>
    </row>
    <row r="5455" spans="23:23" ht="24" customHeight="1">
      <c r="W5455" s="4"/>
    </row>
    <row r="5456" spans="23:23" ht="24" customHeight="1">
      <c r="W5456" s="4"/>
    </row>
    <row r="5457" spans="23:23" ht="24" customHeight="1">
      <c r="W5457" s="4"/>
    </row>
    <row r="5458" spans="23:23" ht="24" customHeight="1">
      <c r="W5458" s="4"/>
    </row>
    <row r="5459" spans="23:23" ht="24" customHeight="1">
      <c r="W5459" s="4"/>
    </row>
    <row r="5460" spans="23:23" ht="24" customHeight="1">
      <c r="W5460" s="4"/>
    </row>
    <row r="5461" spans="23:23" ht="24" customHeight="1">
      <c r="W5461" s="4"/>
    </row>
    <row r="5462" spans="23:23" ht="24" customHeight="1">
      <c r="W5462" s="4"/>
    </row>
    <row r="5463" spans="23:23" ht="24" customHeight="1">
      <c r="W5463" s="4"/>
    </row>
    <row r="5464" spans="23:23" ht="24" customHeight="1">
      <c r="W5464" s="4"/>
    </row>
    <row r="5465" spans="23:23" ht="24" customHeight="1">
      <c r="W5465" s="4"/>
    </row>
    <row r="5466" spans="23:23" ht="24" customHeight="1">
      <c r="W5466" s="4"/>
    </row>
    <row r="5467" spans="23:23" ht="24" customHeight="1">
      <c r="W5467" s="4"/>
    </row>
    <row r="5468" spans="23:23" ht="24" customHeight="1">
      <c r="W5468" s="4"/>
    </row>
    <row r="5469" spans="23:23" ht="24" customHeight="1">
      <c r="W5469" s="4"/>
    </row>
    <row r="5470" spans="23:23" ht="24" customHeight="1">
      <c r="W5470" s="4"/>
    </row>
    <row r="5471" spans="23:23" ht="24" customHeight="1">
      <c r="W5471" s="4"/>
    </row>
    <row r="5472" spans="23:23" ht="24" customHeight="1">
      <c r="W5472" s="4"/>
    </row>
    <row r="5473" spans="23:23" ht="24" customHeight="1">
      <c r="W5473" s="4"/>
    </row>
    <row r="5474" spans="23:23" ht="24" customHeight="1">
      <c r="W5474" s="4"/>
    </row>
    <row r="5475" spans="23:23" ht="24" customHeight="1">
      <c r="W5475" s="4"/>
    </row>
    <row r="5476" spans="23:23" ht="24" customHeight="1">
      <c r="W5476" s="4"/>
    </row>
    <row r="5477" spans="23:23" ht="24" customHeight="1">
      <c r="W5477" s="4"/>
    </row>
    <row r="5478" spans="23:23" ht="24" customHeight="1">
      <c r="W5478" s="4"/>
    </row>
    <row r="5479" spans="23:23" ht="24" customHeight="1">
      <c r="W5479" s="4"/>
    </row>
    <row r="5480" spans="23:23" ht="24" customHeight="1">
      <c r="W5480" s="4"/>
    </row>
    <row r="5481" spans="23:23" ht="24" customHeight="1">
      <c r="W5481" s="4"/>
    </row>
    <row r="5482" spans="23:23" ht="24" customHeight="1">
      <c r="W5482" s="4"/>
    </row>
    <row r="5483" spans="23:23" ht="24" customHeight="1">
      <c r="W5483" s="4"/>
    </row>
    <row r="5484" spans="23:23" ht="24" customHeight="1">
      <c r="W5484" s="4"/>
    </row>
    <row r="5485" spans="23:23" ht="24" customHeight="1">
      <c r="W5485" s="4"/>
    </row>
    <row r="5486" spans="23:23" ht="24" customHeight="1">
      <c r="W5486" s="4"/>
    </row>
    <row r="5487" spans="23:23" ht="24" customHeight="1">
      <c r="W5487" s="4"/>
    </row>
    <row r="5488" spans="23:23" ht="24" customHeight="1">
      <c r="W5488" s="4"/>
    </row>
    <row r="5489" spans="23:23" ht="24" customHeight="1">
      <c r="W5489" s="4"/>
    </row>
    <row r="5490" spans="23:23" ht="24" customHeight="1">
      <c r="W5490" s="4"/>
    </row>
    <row r="5491" spans="23:23" ht="24" customHeight="1">
      <c r="W5491" s="4"/>
    </row>
    <row r="5492" spans="23:23" ht="24" customHeight="1">
      <c r="W5492" s="4"/>
    </row>
    <row r="5493" spans="23:23" ht="24" customHeight="1">
      <c r="W5493" s="4"/>
    </row>
    <row r="5494" spans="23:23" ht="24" customHeight="1">
      <c r="W5494" s="4"/>
    </row>
    <row r="5495" spans="23:23" ht="24" customHeight="1">
      <c r="W5495" s="4"/>
    </row>
    <row r="5496" spans="23:23" ht="24" customHeight="1">
      <c r="W5496" s="4"/>
    </row>
    <row r="5497" spans="23:23" ht="24" customHeight="1">
      <c r="W5497" s="4"/>
    </row>
    <row r="5498" spans="23:23" ht="24" customHeight="1">
      <c r="W5498" s="4"/>
    </row>
    <row r="5499" spans="23:23" ht="24" customHeight="1">
      <c r="W5499" s="4"/>
    </row>
    <row r="5500" spans="23:23" ht="24" customHeight="1">
      <c r="W5500" s="4"/>
    </row>
    <row r="5501" spans="23:23" ht="24" customHeight="1">
      <c r="W5501" s="4"/>
    </row>
    <row r="5502" spans="23:23" ht="24" customHeight="1">
      <c r="W5502" s="4"/>
    </row>
    <row r="5503" spans="23:23" ht="24" customHeight="1">
      <c r="W5503" s="4"/>
    </row>
    <row r="5504" spans="23:23" ht="24" customHeight="1">
      <c r="W5504" s="4"/>
    </row>
    <row r="5505" spans="23:23" ht="24" customHeight="1">
      <c r="W5505" s="4"/>
    </row>
    <row r="5506" spans="23:23" ht="24" customHeight="1">
      <c r="W5506" s="4"/>
    </row>
    <row r="5507" spans="23:23" ht="24" customHeight="1">
      <c r="W5507" s="4"/>
    </row>
    <row r="5508" spans="23:23" ht="24" customHeight="1">
      <c r="W5508" s="4"/>
    </row>
    <row r="5509" spans="23:23" ht="24" customHeight="1">
      <c r="W5509" s="4"/>
    </row>
    <row r="5510" spans="23:23" ht="24" customHeight="1">
      <c r="W5510" s="4"/>
    </row>
    <row r="5511" spans="23:23" ht="24" customHeight="1">
      <c r="W5511" s="4"/>
    </row>
    <row r="5512" spans="23:23" ht="24" customHeight="1">
      <c r="W5512" s="4"/>
    </row>
    <row r="5513" spans="23:23" ht="24" customHeight="1">
      <c r="W5513" s="4"/>
    </row>
    <row r="5514" spans="23:23" ht="24" customHeight="1">
      <c r="W5514" s="4"/>
    </row>
    <row r="5515" spans="23:23" ht="24" customHeight="1">
      <c r="W5515" s="4"/>
    </row>
    <row r="5516" spans="23:23" ht="24" customHeight="1">
      <c r="W5516" s="4"/>
    </row>
    <row r="5517" spans="23:23" ht="24" customHeight="1">
      <c r="W5517" s="4"/>
    </row>
    <row r="5518" spans="23:23" ht="24" customHeight="1">
      <c r="W5518" s="4"/>
    </row>
    <row r="5519" spans="23:23" ht="24" customHeight="1">
      <c r="W5519" s="4"/>
    </row>
    <row r="5520" spans="23:23" ht="24" customHeight="1">
      <c r="W5520" s="4"/>
    </row>
    <row r="5521" spans="23:23" ht="24" customHeight="1">
      <c r="W5521" s="4"/>
    </row>
    <row r="5522" spans="23:23" ht="24" customHeight="1">
      <c r="W5522" s="4"/>
    </row>
    <row r="5523" spans="23:23" ht="24" customHeight="1">
      <c r="W5523" s="4"/>
    </row>
    <row r="5524" spans="23:23" ht="24" customHeight="1">
      <c r="W5524" s="4"/>
    </row>
    <row r="5525" spans="23:23" ht="24" customHeight="1">
      <c r="W5525" s="4"/>
    </row>
    <row r="5526" spans="23:23" ht="24" customHeight="1">
      <c r="W5526" s="4"/>
    </row>
    <row r="5527" spans="23:23" ht="24" customHeight="1">
      <c r="W5527" s="4"/>
    </row>
    <row r="5528" spans="23:23" ht="24" customHeight="1">
      <c r="W5528" s="4"/>
    </row>
    <row r="5529" spans="23:23" ht="24" customHeight="1">
      <c r="W5529" s="4"/>
    </row>
    <row r="5530" spans="23:23" ht="24" customHeight="1">
      <c r="W5530" s="4"/>
    </row>
    <row r="5531" spans="23:23" ht="24" customHeight="1">
      <c r="W5531" s="4"/>
    </row>
    <row r="5532" spans="23:23" ht="24" customHeight="1">
      <c r="W5532" s="4"/>
    </row>
    <row r="5533" spans="23:23" ht="24" customHeight="1">
      <c r="W5533" s="4"/>
    </row>
    <row r="5534" spans="23:23" ht="24" customHeight="1">
      <c r="W5534" s="4"/>
    </row>
    <row r="5535" spans="23:23" ht="24" customHeight="1">
      <c r="W5535" s="4"/>
    </row>
    <row r="5536" spans="23:23" ht="24" customHeight="1">
      <c r="W5536" s="4"/>
    </row>
    <row r="5537" spans="23:23" ht="24" customHeight="1">
      <c r="W5537" s="4"/>
    </row>
    <row r="5538" spans="23:23" ht="24" customHeight="1">
      <c r="W5538" s="4"/>
    </row>
    <row r="5539" spans="23:23" ht="24" customHeight="1">
      <c r="W5539" s="4"/>
    </row>
    <row r="5540" spans="23:23" ht="24" customHeight="1">
      <c r="W5540" s="4"/>
    </row>
    <row r="5541" spans="23:23" ht="24" customHeight="1">
      <c r="W5541" s="4"/>
    </row>
    <row r="5542" spans="23:23" ht="24" customHeight="1">
      <c r="W5542" s="4"/>
    </row>
    <row r="5543" spans="23:23" ht="24" customHeight="1">
      <c r="W5543" s="4"/>
    </row>
    <row r="5544" spans="23:23" ht="24" customHeight="1">
      <c r="W5544" s="4"/>
    </row>
    <row r="5545" spans="23:23" ht="24" customHeight="1">
      <c r="W5545" s="4"/>
    </row>
    <row r="5546" spans="23:23" ht="24" customHeight="1">
      <c r="W5546" s="4"/>
    </row>
    <row r="5547" spans="23:23" ht="24" customHeight="1">
      <c r="W5547" s="4"/>
    </row>
    <row r="5548" spans="23:23" ht="24" customHeight="1">
      <c r="W5548" s="4"/>
    </row>
    <row r="5549" spans="23:23" ht="24" customHeight="1">
      <c r="W5549" s="4"/>
    </row>
    <row r="5550" spans="23:23" ht="24" customHeight="1">
      <c r="W5550" s="4"/>
    </row>
    <row r="5551" spans="23:23" ht="24" customHeight="1">
      <c r="W5551" s="4"/>
    </row>
    <row r="5552" spans="23:23" ht="24" customHeight="1">
      <c r="W5552" s="4"/>
    </row>
    <row r="5553" spans="23:23" ht="24" customHeight="1">
      <c r="W5553" s="4"/>
    </row>
    <row r="5554" spans="23:23" ht="24" customHeight="1">
      <c r="W5554" s="4"/>
    </row>
    <row r="5555" spans="23:23" ht="24" customHeight="1">
      <c r="W5555" s="4"/>
    </row>
    <row r="5556" spans="23:23" ht="24" customHeight="1">
      <c r="W5556" s="4"/>
    </row>
    <row r="5557" spans="23:23" ht="24" customHeight="1">
      <c r="W5557" s="4"/>
    </row>
    <row r="5558" spans="23:23" ht="24" customHeight="1">
      <c r="W5558" s="4"/>
    </row>
    <row r="5559" spans="23:23" ht="24" customHeight="1">
      <c r="W5559" s="4"/>
    </row>
    <row r="5560" spans="23:23" ht="24" customHeight="1">
      <c r="W5560" s="4"/>
    </row>
    <row r="5561" spans="23:23" ht="24" customHeight="1">
      <c r="W5561" s="4"/>
    </row>
    <row r="5562" spans="23:23" ht="24" customHeight="1">
      <c r="W5562" s="4"/>
    </row>
    <row r="5563" spans="23:23" ht="24" customHeight="1">
      <c r="W5563" s="4"/>
    </row>
    <row r="5564" spans="23:23" ht="24" customHeight="1">
      <c r="W5564" s="4"/>
    </row>
    <row r="5565" spans="23:23" ht="24" customHeight="1">
      <c r="W5565" s="4"/>
    </row>
    <row r="5566" spans="23:23" ht="24" customHeight="1">
      <c r="W5566" s="4"/>
    </row>
    <row r="5567" spans="23:23" ht="24" customHeight="1">
      <c r="W5567" s="4"/>
    </row>
    <row r="5568" spans="23:23" ht="24" customHeight="1">
      <c r="W5568" s="4"/>
    </row>
    <row r="5569" spans="23:23" ht="24" customHeight="1">
      <c r="W5569" s="4"/>
    </row>
    <row r="5570" spans="23:23" ht="24" customHeight="1">
      <c r="W5570" s="4"/>
    </row>
    <row r="5571" spans="23:23" ht="24" customHeight="1">
      <c r="W5571" s="4"/>
    </row>
    <row r="5572" spans="23:23" ht="24" customHeight="1">
      <c r="W5572" s="4"/>
    </row>
    <row r="5573" spans="23:23" ht="24" customHeight="1">
      <c r="W5573" s="4"/>
    </row>
    <row r="5574" spans="23:23" ht="24" customHeight="1">
      <c r="W5574" s="4"/>
    </row>
    <row r="5575" spans="23:23" ht="24" customHeight="1">
      <c r="W5575" s="4"/>
    </row>
    <row r="5576" spans="23:23" ht="24" customHeight="1">
      <c r="W5576" s="4"/>
    </row>
    <row r="5577" spans="23:23" ht="24" customHeight="1">
      <c r="W5577" s="4"/>
    </row>
    <row r="5578" spans="23:23" ht="24" customHeight="1">
      <c r="W5578" s="4"/>
    </row>
    <row r="5579" spans="23:23" ht="24" customHeight="1">
      <c r="W5579" s="4"/>
    </row>
    <row r="5580" spans="23:23" ht="24" customHeight="1">
      <c r="W5580" s="4"/>
    </row>
    <row r="5581" spans="23:23" ht="24" customHeight="1">
      <c r="W5581" s="4"/>
    </row>
    <row r="5582" spans="23:23" ht="24" customHeight="1">
      <c r="W5582" s="4"/>
    </row>
    <row r="5583" spans="23:23" ht="24" customHeight="1">
      <c r="W5583" s="4"/>
    </row>
    <row r="5584" spans="23:23" ht="24" customHeight="1">
      <c r="W5584" s="4"/>
    </row>
    <row r="5585" spans="23:23" ht="24" customHeight="1">
      <c r="W5585" s="4"/>
    </row>
    <row r="5586" spans="23:23" ht="24" customHeight="1">
      <c r="W5586" s="4"/>
    </row>
    <row r="5587" spans="23:23" ht="24" customHeight="1">
      <c r="W5587" s="4"/>
    </row>
    <row r="5588" spans="23:23" ht="24" customHeight="1">
      <c r="W5588" s="4"/>
    </row>
    <row r="5589" spans="23:23" ht="24" customHeight="1">
      <c r="W5589" s="4"/>
    </row>
    <row r="5590" spans="23:23" ht="24" customHeight="1">
      <c r="W5590" s="4"/>
    </row>
    <row r="5591" spans="23:23" ht="24" customHeight="1">
      <c r="W5591" s="4"/>
    </row>
    <row r="5592" spans="23:23" ht="24" customHeight="1">
      <c r="W5592" s="4"/>
    </row>
    <row r="5593" spans="23:23" ht="24" customHeight="1">
      <c r="W5593" s="4"/>
    </row>
    <row r="5594" spans="23:23" ht="24" customHeight="1">
      <c r="W5594" s="4"/>
    </row>
    <row r="5595" spans="23:23" ht="24" customHeight="1">
      <c r="W5595" s="4"/>
    </row>
    <row r="5596" spans="23:23" ht="24" customHeight="1">
      <c r="W5596" s="4"/>
    </row>
    <row r="5597" spans="23:23" ht="24" customHeight="1">
      <c r="W5597" s="4"/>
    </row>
    <row r="5598" spans="23:23" ht="24" customHeight="1">
      <c r="W5598" s="4"/>
    </row>
    <row r="5599" spans="23:23" ht="24" customHeight="1">
      <c r="W5599" s="4"/>
    </row>
    <row r="5600" spans="23:23" ht="24" customHeight="1">
      <c r="W5600" s="4"/>
    </row>
    <row r="5601" spans="23:23" ht="24" customHeight="1">
      <c r="W5601" s="4"/>
    </row>
    <row r="5602" spans="23:23" ht="24" customHeight="1">
      <c r="W5602" s="4"/>
    </row>
    <row r="5603" spans="23:23" ht="24" customHeight="1">
      <c r="W5603" s="4"/>
    </row>
    <row r="5604" spans="23:23" ht="24" customHeight="1">
      <c r="W5604" s="4"/>
    </row>
    <row r="5605" spans="23:23" ht="24" customHeight="1">
      <c r="W5605" s="4"/>
    </row>
    <row r="5606" spans="23:23" ht="24" customHeight="1">
      <c r="W5606" s="4"/>
    </row>
    <row r="5607" spans="23:23" ht="24" customHeight="1">
      <c r="W5607" s="4"/>
    </row>
    <row r="5608" spans="23:23" ht="24" customHeight="1">
      <c r="W5608" s="4"/>
    </row>
    <row r="5609" spans="23:23" ht="24" customHeight="1">
      <c r="W5609" s="4"/>
    </row>
    <row r="5610" spans="23:23" ht="24" customHeight="1">
      <c r="W5610" s="4"/>
    </row>
    <row r="5611" spans="23:23" ht="24" customHeight="1">
      <c r="W5611" s="4"/>
    </row>
    <row r="5612" spans="23:23" ht="24" customHeight="1">
      <c r="W5612" s="4"/>
    </row>
    <row r="5613" spans="23:23" ht="24" customHeight="1">
      <c r="W5613" s="4"/>
    </row>
    <row r="5614" spans="23:23" ht="24" customHeight="1">
      <c r="W5614" s="4"/>
    </row>
    <row r="5615" spans="23:23" ht="24" customHeight="1">
      <c r="W5615" s="4"/>
    </row>
    <row r="5616" spans="23:23" ht="24" customHeight="1">
      <c r="W5616" s="4"/>
    </row>
    <row r="5617" spans="23:23" ht="24" customHeight="1">
      <c r="W5617" s="4"/>
    </row>
    <row r="5618" spans="23:23" ht="24" customHeight="1">
      <c r="W5618" s="4"/>
    </row>
    <row r="5619" spans="23:23" ht="24" customHeight="1">
      <c r="W5619" s="4"/>
    </row>
    <row r="5620" spans="23:23" ht="24" customHeight="1">
      <c r="W5620" s="4"/>
    </row>
    <row r="5621" spans="23:23" ht="24" customHeight="1">
      <c r="W5621" s="4"/>
    </row>
    <row r="5622" spans="23:23" ht="24" customHeight="1">
      <c r="W5622" s="4"/>
    </row>
    <row r="5623" spans="23:23" ht="24" customHeight="1">
      <c r="W5623" s="4"/>
    </row>
    <row r="5624" spans="23:23" ht="24" customHeight="1">
      <c r="W5624" s="4"/>
    </row>
    <row r="5625" spans="23:23" ht="24" customHeight="1">
      <c r="W5625" s="4"/>
    </row>
    <row r="5626" spans="23:23" ht="24" customHeight="1">
      <c r="W5626" s="4"/>
    </row>
    <row r="5627" spans="23:23" ht="24" customHeight="1">
      <c r="W5627" s="4"/>
    </row>
    <row r="5628" spans="23:23" ht="24" customHeight="1">
      <c r="W5628" s="4"/>
    </row>
    <row r="5629" spans="23:23" ht="24" customHeight="1">
      <c r="W5629" s="4"/>
    </row>
    <row r="5630" spans="23:23" ht="24" customHeight="1">
      <c r="W5630" s="4"/>
    </row>
    <row r="5631" spans="23:23" ht="24" customHeight="1">
      <c r="W5631" s="4"/>
    </row>
    <row r="5632" spans="23:23" ht="24" customHeight="1">
      <c r="W5632" s="4"/>
    </row>
    <row r="5633" spans="23:23" ht="24" customHeight="1">
      <c r="W5633" s="4"/>
    </row>
    <row r="5634" spans="23:23" ht="24" customHeight="1">
      <c r="W5634" s="4"/>
    </row>
    <row r="5635" spans="23:23" ht="24" customHeight="1">
      <c r="W5635" s="4"/>
    </row>
    <row r="5636" spans="23:23" ht="24" customHeight="1">
      <c r="W5636" s="4"/>
    </row>
    <row r="5637" spans="23:23" ht="24" customHeight="1">
      <c r="W5637" s="4"/>
    </row>
    <row r="5638" spans="23:23" ht="24" customHeight="1">
      <c r="W5638" s="4"/>
    </row>
    <row r="5639" spans="23:23" ht="24" customHeight="1">
      <c r="W5639" s="4"/>
    </row>
    <row r="5640" spans="23:23" ht="24" customHeight="1">
      <c r="W5640" s="4"/>
    </row>
    <row r="5641" spans="23:23" ht="24" customHeight="1">
      <c r="W5641" s="4"/>
    </row>
    <row r="5642" spans="23:23" ht="24" customHeight="1">
      <c r="W5642" s="4"/>
    </row>
    <row r="5643" spans="23:23" ht="24" customHeight="1">
      <c r="W5643" s="4"/>
    </row>
    <row r="5644" spans="23:23" ht="24" customHeight="1">
      <c r="W5644" s="4"/>
    </row>
    <row r="5645" spans="23:23" ht="24" customHeight="1">
      <c r="W5645" s="4"/>
    </row>
    <row r="5646" spans="23:23" ht="24" customHeight="1">
      <c r="W5646" s="4"/>
    </row>
    <row r="5647" spans="23:23" ht="24" customHeight="1">
      <c r="W5647" s="4"/>
    </row>
    <row r="5648" spans="23:23" ht="24" customHeight="1">
      <c r="W5648" s="4"/>
    </row>
    <row r="5649" spans="23:23" ht="24" customHeight="1">
      <c r="W5649" s="4"/>
    </row>
    <row r="5650" spans="23:23" ht="24" customHeight="1">
      <c r="W5650" s="4"/>
    </row>
    <row r="5651" spans="23:23" ht="24" customHeight="1">
      <c r="W5651" s="4"/>
    </row>
    <row r="5652" spans="23:23" ht="24" customHeight="1">
      <c r="W5652" s="4"/>
    </row>
    <row r="5653" spans="23:23" ht="24" customHeight="1">
      <c r="W5653" s="4"/>
    </row>
    <row r="5654" spans="23:23" ht="24" customHeight="1">
      <c r="W5654" s="4"/>
    </row>
    <row r="5655" spans="23:23" ht="24" customHeight="1">
      <c r="W5655" s="4"/>
    </row>
    <row r="5656" spans="23:23" ht="24" customHeight="1">
      <c r="W5656" s="4"/>
    </row>
    <row r="5657" spans="23:23" ht="24" customHeight="1">
      <c r="W5657" s="4"/>
    </row>
    <row r="5658" spans="23:23" ht="24" customHeight="1">
      <c r="W5658" s="4"/>
    </row>
    <row r="5659" spans="23:23" ht="24" customHeight="1">
      <c r="W5659" s="4"/>
    </row>
    <row r="5660" spans="23:23" ht="24" customHeight="1">
      <c r="W5660" s="4"/>
    </row>
    <row r="5661" spans="23:23" ht="24" customHeight="1">
      <c r="W5661" s="4"/>
    </row>
    <row r="5662" spans="23:23" ht="24" customHeight="1">
      <c r="W5662" s="4"/>
    </row>
    <row r="5663" spans="23:23" ht="24" customHeight="1">
      <c r="W5663" s="4"/>
    </row>
    <row r="5664" spans="23:23" ht="24" customHeight="1">
      <c r="W5664" s="4"/>
    </row>
    <row r="5665" spans="23:23" ht="24" customHeight="1">
      <c r="W5665" s="4"/>
    </row>
    <row r="5666" spans="23:23" ht="24" customHeight="1">
      <c r="W5666" s="4"/>
    </row>
    <row r="5667" spans="23:23" ht="24" customHeight="1">
      <c r="W5667" s="4"/>
    </row>
    <row r="5668" spans="23:23" ht="24" customHeight="1">
      <c r="W5668" s="4"/>
    </row>
    <row r="5669" spans="23:23" ht="24" customHeight="1">
      <c r="W5669" s="4"/>
    </row>
    <row r="5670" spans="23:23" ht="24" customHeight="1">
      <c r="W5670" s="4"/>
    </row>
    <row r="5671" spans="23:23" ht="24" customHeight="1">
      <c r="W5671" s="4"/>
    </row>
    <row r="5672" spans="23:23" ht="24" customHeight="1">
      <c r="W5672" s="4"/>
    </row>
    <row r="5673" spans="23:23" ht="24" customHeight="1">
      <c r="W5673" s="4"/>
    </row>
    <row r="5674" spans="23:23" ht="24" customHeight="1">
      <c r="W5674" s="4"/>
    </row>
    <row r="5675" spans="23:23" ht="24" customHeight="1">
      <c r="W5675" s="4"/>
    </row>
    <row r="5676" spans="23:23" ht="24" customHeight="1">
      <c r="W5676" s="4"/>
    </row>
    <row r="5677" spans="23:23" ht="24" customHeight="1">
      <c r="W5677" s="4"/>
    </row>
    <row r="5678" spans="23:23" ht="24" customHeight="1">
      <c r="W5678" s="4"/>
    </row>
    <row r="5679" spans="23:23" ht="24" customHeight="1">
      <c r="W5679" s="4"/>
    </row>
    <row r="5680" spans="23:23" ht="24" customHeight="1">
      <c r="W5680" s="4"/>
    </row>
    <row r="5681" spans="23:23" ht="24" customHeight="1">
      <c r="W5681" s="4"/>
    </row>
    <row r="5682" spans="23:23" ht="24" customHeight="1">
      <c r="W5682" s="4"/>
    </row>
    <row r="5683" spans="23:23" ht="24" customHeight="1">
      <c r="W5683" s="4"/>
    </row>
    <row r="5684" spans="23:23" ht="24" customHeight="1">
      <c r="W5684" s="4"/>
    </row>
    <row r="5685" spans="23:23" ht="24" customHeight="1">
      <c r="W5685" s="4"/>
    </row>
    <row r="5686" spans="23:23" ht="24" customHeight="1">
      <c r="W5686" s="4"/>
    </row>
    <row r="5687" spans="23:23" ht="24" customHeight="1">
      <c r="W5687" s="4"/>
    </row>
    <row r="5688" spans="23:23" ht="24" customHeight="1">
      <c r="W5688" s="4"/>
    </row>
    <row r="5689" spans="23:23" ht="24" customHeight="1">
      <c r="W5689" s="4"/>
    </row>
    <row r="5690" spans="23:23" ht="24" customHeight="1">
      <c r="W5690" s="4"/>
    </row>
    <row r="5691" spans="23:23" ht="24" customHeight="1">
      <c r="W5691" s="4"/>
    </row>
    <row r="5692" spans="23:23" ht="24" customHeight="1">
      <c r="W5692" s="4"/>
    </row>
    <row r="5693" spans="23:23" ht="24" customHeight="1">
      <c r="W5693" s="4"/>
    </row>
    <row r="5694" spans="23:23" ht="24" customHeight="1">
      <c r="W5694" s="4"/>
    </row>
    <row r="5695" spans="23:23" ht="24" customHeight="1">
      <c r="W5695" s="4"/>
    </row>
    <row r="5696" spans="23:23" ht="24" customHeight="1">
      <c r="W5696" s="4"/>
    </row>
    <row r="5697" spans="23:23" ht="24" customHeight="1">
      <c r="W5697" s="4"/>
    </row>
    <row r="5698" spans="23:23" ht="24" customHeight="1">
      <c r="W5698" s="4"/>
    </row>
    <row r="5699" spans="23:23" ht="24" customHeight="1">
      <c r="W5699" s="4"/>
    </row>
    <row r="5700" spans="23:23" ht="24" customHeight="1">
      <c r="W5700" s="4"/>
    </row>
    <row r="5701" spans="23:23" ht="24" customHeight="1">
      <c r="W5701" s="4"/>
    </row>
    <row r="5702" spans="23:23" ht="24" customHeight="1">
      <c r="W5702" s="4"/>
    </row>
    <row r="5703" spans="23:23" ht="24" customHeight="1">
      <c r="W5703" s="4"/>
    </row>
    <row r="5704" spans="23:23" ht="24" customHeight="1">
      <c r="W5704" s="4"/>
    </row>
    <row r="5705" spans="23:23" ht="24" customHeight="1">
      <c r="W5705" s="4"/>
    </row>
    <row r="5706" spans="23:23" ht="24" customHeight="1">
      <c r="W5706" s="4"/>
    </row>
    <row r="5707" spans="23:23" ht="24" customHeight="1">
      <c r="W5707" s="4"/>
    </row>
    <row r="5708" spans="23:23" ht="24" customHeight="1">
      <c r="W5708" s="4"/>
    </row>
    <row r="5709" spans="23:23" ht="24" customHeight="1">
      <c r="W5709" s="4"/>
    </row>
    <row r="5710" spans="23:23" ht="24" customHeight="1">
      <c r="W5710" s="4"/>
    </row>
    <row r="5711" spans="23:23" ht="24" customHeight="1">
      <c r="W5711" s="4"/>
    </row>
    <row r="5712" spans="23:23" ht="24" customHeight="1">
      <c r="W5712" s="4"/>
    </row>
    <row r="5713" spans="23:23" ht="24" customHeight="1">
      <c r="W5713" s="4"/>
    </row>
    <row r="5714" spans="23:23" ht="24" customHeight="1">
      <c r="W5714" s="4"/>
    </row>
    <row r="5715" spans="23:23" ht="24" customHeight="1">
      <c r="W5715" s="4"/>
    </row>
    <row r="5716" spans="23:23" ht="24" customHeight="1">
      <c r="W5716" s="4"/>
    </row>
    <row r="5717" spans="23:23" ht="24" customHeight="1">
      <c r="W5717" s="4"/>
    </row>
    <row r="5718" spans="23:23" ht="24" customHeight="1">
      <c r="W5718" s="4"/>
    </row>
    <row r="5719" spans="23:23" ht="24" customHeight="1">
      <c r="W5719" s="4"/>
    </row>
    <row r="5720" spans="23:23" ht="24" customHeight="1">
      <c r="W5720" s="4"/>
    </row>
    <row r="5721" spans="23:23" ht="24" customHeight="1">
      <c r="W5721" s="4"/>
    </row>
    <row r="5722" spans="23:23" ht="24" customHeight="1">
      <c r="W5722" s="4"/>
    </row>
    <row r="5723" spans="23:23" ht="24" customHeight="1">
      <c r="W5723" s="4"/>
    </row>
    <row r="5724" spans="23:23" ht="24" customHeight="1">
      <c r="W5724" s="4"/>
    </row>
    <row r="5725" spans="23:23" ht="24" customHeight="1">
      <c r="W5725" s="4"/>
    </row>
    <row r="5726" spans="23:23" ht="24" customHeight="1">
      <c r="W5726" s="4"/>
    </row>
    <row r="5727" spans="23:23" ht="24" customHeight="1">
      <c r="W5727" s="4"/>
    </row>
    <row r="5728" spans="23:23" ht="24" customHeight="1">
      <c r="W5728" s="4"/>
    </row>
    <row r="5729" spans="23:23" ht="24" customHeight="1">
      <c r="W5729" s="4"/>
    </row>
    <row r="5730" spans="23:23" ht="24" customHeight="1">
      <c r="W5730" s="4"/>
    </row>
    <row r="5731" spans="23:23" ht="24" customHeight="1">
      <c r="W5731" s="4"/>
    </row>
    <row r="5732" spans="23:23" ht="24" customHeight="1">
      <c r="W5732" s="4"/>
    </row>
    <row r="5733" spans="23:23" ht="24" customHeight="1">
      <c r="W5733" s="4"/>
    </row>
    <row r="5734" spans="23:23" ht="24" customHeight="1">
      <c r="W5734" s="4"/>
    </row>
    <row r="5735" spans="23:23" ht="24" customHeight="1">
      <c r="W5735" s="4"/>
    </row>
    <row r="5736" spans="23:23" ht="24" customHeight="1">
      <c r="W5736" s="4"/>
    </row>
    <row r="5737" spans="23:23" ht="24" customHeight="1">
      <c r="W5737" s="4"/>
    </row>
    <row r="5738" spans="23:23" ht="24" customHeight="1">
      <c r="W5738" s="4"/>
    </row>
    <row r="5739" spans="23:23" ht="24" customHeight="1">
      <c r="W5739" s="4"/>
    </row>
    <row r="5740" spans="23:23" ht="24" customHeight="1">
      <c r="W5740" s="4"/>
    </row>
    <row r="5741" spans="23:23" ht="24" customHeight="1">
      <c r="W5741" s="4"/>
    </row>
    <row r="5742" spans="23:23" ht="24" customHeight="1">
      <c r="W5742" s="4"/>
    </row>
    <row r="5743" spans="23:23" ht="24" customHeight="1">
      <c r="W5743" s="4"/>
    </row>
    <row r="5744" spans="23:23" ht="24" customHeight="1">
      <c r="W5744" s="4"/>
    </row>
    <row r="5745" spans="23:23" ht="24" customHeight="1">
      <c r="W5745" s="4"/>
    </row>
    <row r="5746" spans="23:23" ht="24" customHeight="1">
      <c r="W5746" s="4"/>
    </row>
    <row r="5747" spans="23:23" ht="24" customHeight="1">
      <c r="W5747" s="4"/>
    </row>
    <row r="5748" spans="23:23" ht="24" customHeight="1">
      <c r="W5748" s="4"/>
    </row>
    <row r="5749" spans="23:23" ht="24" customHeight="1">
      <c r="W5749" s="4"/>
    </row>
    <row r="5750" spans="23:23" ht="24" customHeight="1">
      <c r="W5750" s="4"/>
    </row>
    <row r="5751" spans="23:23" ht="24" customHeight="1">
      <c r="W5751" s="4"/>
    </row>
    <row r="5752" spans="23:23" ht="24" customHeight="1">
      <c r="W5752" s="4"/>
    </row>
    <row r="5753" spans="23:23" ht="24" customHeight="1">
      <c r="W5753" s="4"/>
    </row>
    <row r="5754" spans="23:23" ht="24" customHeight="1">
      <c r="W5754" s="4"/>
    </row>
    <row r="5755" spans="23:23" ht="24" customHeight="1">
      <c r="W5755" s="4"/>
    </row>
    <row r="5756" spans="23:23" ht="24" customHeight="1">
      <c r="W5756" s="4"/>
    </row>
    <row r="5757" spans="23:23" ht="24" customHeight="1">
      <c r="W5757" s="4"/>
    </row>
    <row r="5758" spans="23:23" ht="24" customHeight="1">
      <c r="W5758" s="4"/>
    </row>
    <row r="5759" spans="23:23" ht="24" customHeight="1">
      <c r="W5759" s="4"/>
    </row>
    <row r="5760" spans="23:23" ht="24" customHeight="1">
      <c r="W5760" s="4"/>
    </row>
    <row r="5761" spans="23:23" ht="24" customHeight="1">
      <c r="W5761" s="4"/>
    </row>
    <row r="5762" spans="23:23" ht="24" customHeight="1">
      <c r="W5762" s="4"/>
    </row>
    <row r="5763" spans="23:23" ht="24" customHeight="1">
      <c r="W5763" s="4"/>
    </row>
    <row r="5764" spans="23:23" ht="24" customHeight="1">
      <c r="W5764" s="4"/>
    </row>
    <row r="5765" spans="23:23" ht="24" customHeight="1">
      <c r="W5765" s="4"/>
    </row>
    <row r="5766" spans="23:23" ht="24" customHeight="1">
      <c r="W5766" s="4"/>
    </row>
    <row r="5767" spans="23:23" ht="24" customHeight="1">
      <c r="W5767" s="4"/>
    </row>
    <row r="5768" spans="23:23" ht="24" customHeight="1">
      <c r="W5768" s="4"/>
    </row>
    <row r="5769" spans="23:23" ht="24" customHeight="1">
      <c r="W5769" s="4"/>
    </row>
    <row r="5770" spans="23:23" ht="24" customHeight="1">
      <c r="W5770" s="4"/>
    </row>
    <row r="5771" spans="23:23" ht="24" customHeight="1">
      <c r="W5771" s="4"/>
    </row>
    <row r="5772" spans="23:23" ht="24" customHeight="1">
      <c r="W5772" s="4"/>
    </row>
    <row r="5773" spans="23:23" ht="24" customHeight="1">
      <c r="W5773" s="4"/>
    </row>
    <row r="5774" spans="23:23" ht="24" customHeight="1">
      <c r="W5774" s="4"/>
    </row>
    <row r="5775" spans="23:23" ht="24" customHeight="1">
      <c r="W5775" s="4"/>
    </row>
    <row r="5776" spans="23:23" ht="24" customHeight="1">
      <c r="W5776" s="4"/>
    </row>
    <row r="5777" spans="23:23" ht="24" customHeight="1">
      <c r="W5777" s="4"/>
    </row>
    <row r="5778" spans="23:23" ht="24" customHeight="1">
      <c r="W5778" s="4"/>
    </row>
    <row r="5779" spans="23:23" ht="24" customHeight="1">
      <c r="W5779" s="4"/>
    </row>
    <row r="5780" spans="23:23" ht="24" customHeight="1">
      <c r="W5780" s="4"/>
    </row>
    <row r="5781" spans="23:23" ht="24" customHeight="1">
      <c r="W5781" s="4"/>
    </row>
    <row r="5782" spans="23:23" ht="24" customHeight="1">
      <c r="W5782" s="4"/>
    </row>
    <row r="5783" spans="23:23" ht="24" customHeight="1">
      <c r="W5783" s="4"/>
    </row>
    <row r="5784" spans="23:23" ht="24" customHeight="1">
      <c r="W5784" s="4"/>
    </row>
    <row r="5785" spans="23:23" ht="24" customHeight="1">
      <c r="W5785" s="4"/>
    </row>
    <row r="5786" spans="23:23" ht="24" customHeight="1">
      <c r="W5786" s="4"/>
    </row>
    <row r="5787" spans="23:23" ht="24" customHeight="1">
      <c r="W5787" s="4"/>
    </row>
    <row r="5788" spans="23:23" ht="24" customHeight="1">
      <c r="W5788" s="4"/>
    </row>
    <row r="5789" spans="23:23" ht="24" customHeight="1">
      <c r="W5789" s="4"/>
    </row>
    <row r="5790" spans="23:23" ht="24" customHeight="1">
      <c r="W5790" s="4"/>
    </row>
    <row r="5791" spans="23:23" ht="24" customHeight="1">
      <c r="W5791" s="4"/>
    </row>
    <row r="5792" spans="23:23" ht="24" customHeight="1">
      <c r="W5792" s="4"/>
    </row>
    <row r="5793" spans="23:23" ht="24" customHeight="1">
      <c r="W5793" s="4"/>
    </row>
    <row r="5794" spans="23:23" ht="24" customHeight="1">
      <c r="W5794" s="4"/>
    </row>
    <row r="5795" spans="23:23" ht="24" customHeight="1">
      <c r="W5795" s="4"/>
    </row>
    <row r="5796" spans="23:23" ht="24" customHeight="1">
      <c r="W5796" s="4"/>
    </row>
    <row r="5797" spans="23:23" ht="24" customHeight="1">
      <c r="W5797" s="4"/>
    </row>
    <row r="5798" spans="23:23" ht="24" customHeight="1">
      <c r="W5798" s="4"/>
    </row>
    <row r="5799" spans="23:23" ht="24" customHeight="1">
      <c r="W5799" s="4"/>
    </row>
    <row r="5800" spans="23:23" ht="24" customHeight="1">
      <c r="W5800" s="4"/>
    </row>
    <row r="5801" spans="23:23" ht="24" customHeight="1">
      <c r="W5801" s="4"/>
    </row>
    <row r="5802" spans="23:23" ht="24" customHeight="1">
      <c r="W5802" s="4"/>
    </row>
    <row r="5803" spans="23:23" ht="24" customHeight="1">
      <c r="W5803" s="4"/>
    </row>
    <row r="5804" spans="23:23" ht="24" customHeight="1">
      <c r="W5804" s="4"/>
    </row>
    <row r="5805" spans="23:23" ht="24" customHeight="1">
      <c r="W5805" s="4"/>
    </row>
    <row r="5806" spans="23:23" ht="24" customHeight="1">
      <c r="W5806" s="4"/>
    </row>
    <row r="5807" spans="23:23" ht="24" customHeight="1">
      <c r="W5807" s="4"/>
    </row>
    <row r="5808" spans="23:23" ht="24" customHeight="1">
      <c r="W5808" s="4"/>
    </row>
    <row r="5809" spans="23:23" ht="24" customHeight="1">
      <c r="W5809" s="4"/>
    </row>
    <row r="5810" spans="23:23" ht="24" customHeight="1">
      <c r="W5810" s="4"/>
    </row>
    <row r="5811" spans="23:23" ht="24" customHeight="1">
      <c r="W5811" s="4"/>
    </row>
    <row r="5812" spans="23:23" ht="24" customHeight="1">
      <c r="W5812" s="4"/>
    </row>
    <row r="5813" spans="23:23" ht="24" customHeight="1">
      <c r="W5813" s="4"/>
    </row>
    <row r="5814" spans="23:23" ht="24" customHeight="1">
      <c r="W5814" s="4"/>
    </row>
    <row r="5815" spans="23:23" ht="24" customHeight="1">
      <c r="W5815" s="4"/>
    </row>
    <row r="5816" spans="23:23" ht="24" customHeight="1">
      <c r="W5816" s="4"/>
    </row>
    <row r="5817" spans="23:23" ht="24" customHeight="1">
      <c r="W5817" s="4"/>
    </row>
    <row r="5818" spans="23:23" ht="24" customHeight="1">
      <c r="W5818" s="4"/>
    </row>
    <row r="5819" spans="23:23" ht="24" customHeight="1">
      <c r="W5819" s="4"/>
    </row>
    <row r="5820" spans="23:23" ht="24" customHeight="1">
      <c r="W5820" s="4"/>
    </row>
    <row r="5821" spans="23:23" ht="24" customHeight="1">
      <c r="W5821" s="4"/>
    </row>
    <row r="5822" spans="23:23" ht="24" customHeight="1">
      <c r="W5822" s="4"/>
    </row>
    <row r="5823" spans="23:23" ht="24" customHeight="1">
      <c r="W5823" s="4"/>
    </row>
    <row r="5824" spans="23:23" ht="24" customHeight="1">
      <c r="W5824" s="4"/>
    </row>
    <row r="5825" spans="23:23" ht="24" customHeight="1">
      <c r="W5825" s="4"/>
    </row>
    <row r="5826" spans="23:23" ht="24" customHeight="1">
      <c r="W5826" s="4"/>
    </row>
    <row r="5827" spans="23:23" ht="24" customHeight="1">
      <c r="W5827" s="4"/>
    </row>
    <row r="5828" spans="23:23" ht="24" customHeight="1">
      <c r="W5828" s="4"/>
    </row>
    <row r="5829" spans="23:23" ht="24" customHeight="1">
      <c r="W5829" s="4"/>
    </row>
    <row r="5830" spans="23:23" ht="24" customHeight="1">
      <c r="W5830" s="4"/>
    </row>
    <row r="5831" spans="23:23" ht="24" customHeight="1">
      <c r="W5831" s="4"/>
    </row>
    <row r="5832" spans="23:23" ht="24" customHeight="1">
      <c r="W5832" s="4"/>
    </row>
    <row r="5833" spans="23:23" ht="24" customHeight="1">
      <c r="W5833" s="4"/>
    </row>
    <row r="5834" spans="23:23" ht="24" customHeight="1">
      <c r="W5834" s="4"/>
    </row>
    <row r="5835" spans="23:23" ht="24" customHeight="1">
      <c r="W5835" s="4"/>
    </row>
    <row r="5836" spans="23:23" ht="24" customHeight="1">
      <c r="W5836" s="4"/>
    </row>
    <row r="5837" spans="23:23" ht="24" customHeight="1">
      <c r="W5837" s="4"/>
    </row>
    <row r="5838" spans="23:23" ht="24" customHeight="1">
      <c r="W5838" s="4"/>
    </row>
    <row r="5839" spans="23:23" ht="24" customHeight="1">
      <c r="W5839" s="4"/>
    </row>
    <row r="5840" spans="23:23" ht="24" customHeight="1">
      <c r="W5840" s="4"/>
    </row>
    <row r="5841" spans="23:23" ht="24" customHeight="1">
      <c r="W5841" s="4"/>
    </row>
    <row r="5842" spans="23:23" ht="24" customHeight="1">
      <c r="W5842" s="4"/>
    </row>
    <row r="5843" spans="23:23" ht="24" customHeight="1">
      <c r="W5843" s="4"/>
    </row>
    <row r="5844" spans="23:23" ht="24" customHeight="1">
      <c r="W5844" s="4"/>
    </row>
    <row r="5845" spans="23:23" ht="24" customHeight="1">
      <c r="W5845" s="4"/>
    </row>
    <row r="5846" spans="23:23" ht="24" customHeight="1">
      <c r="W5846" s="4"/>
    </row>
    <row r="5847" spans="23:23" ht="24" customHeight="1">
      <c r="W5847" s="4"/>
    </row>
    <row r="5848" spans="23:23" ht="24" customHeight="1">
      <c r="W5848" s="4"/>
    </row>
    <row r="5849" spans="23:23" ht="24" customHeight="1">
      <c r="W5849" s="4"/>
    </row>
    <row r="5850" spans="23:23" ht="24" customHeight="1">
      <c r="W5850" s="4"/>
    </row>
    <row r="5851" spans="23:23" ht="24" customHeight="1">
      <c r="W5851" s="4"/>
    </row>
    <row r="5852" spans="23:23" ht="24" customHeight="1">
      <c r="W5852" s="4"/>
    </row>
    <row r="5853" spans="23:23" ht="24" customHeight="1">
      <c r="W5853" s="4"/>
    </row>
    <row r="5854" spans="23:23" ht="24" customHeight="1">
      <c r="W5854" s="4"/>
    </row>
    <row r="5855" spans="23:23" ht="24" customHeight="1">
      <c r="W5855" s="4"/>
    </row>
    <row r="5856" spans="23:23" ht="24" customHeight="1">
      <c r="W5856" s="4"/>
    </row>
    <row r="5857" spans="23:23" ht="24" customHeight="1">
      <c r="W5857" s="4"/>
    </row>
    <row r="5858" spans="23:23" ht="24" customHeight="1">
      <c r="W5858" s="4"/>
    </row>
    <row r="5859" spans="23:23" ht="24" customHeight="1">
      <c r="W5859" s="4"/>
    </row>
    <row r="5860" spans="23:23" ht="24" customHeight="1">
      <c r="W5860" s="4"/>
    </row>
    <row r="5861" spans="23:23" ht="24" customHeight="1">
      <c r="W5861" s="4"/>
    </row>
    <row r="5862" spans="23:23" ht="24" customHeight="1">
      <c r="W5862" s="4"/>
    </row>
    <row r="5863" spans="23:23" ht="24" customHeight="1">
      <c r="W5863" s="4"/>
    </row>
    <row r="5864" spans="23:23" ht="24" customHeight="1">
      <c r="W5864" s="4"/>
    </row>
    <row r="5865" spans="23:23" ht="24" customHeight="1">
      <c r="W5865" s="4"/>
    </row>
    <row r="5866" spans="23:23" ht="24" customHeight="1">
      <c r="W5866" s="4"/>
    </row>
    <row r="5867" spans="23:23" ht="24" customHeight="1">
      <c r="W5867" s="4"/>
    </row>
    <row r="5868" spans="23:23" ht="24" customHeight="1">
      <c r="W5868" s="4"/>
    </row>
    <row r="5869" spans="23:23" ht="24" customHeight="1">
      <c r="W5869" s="4"/>
    </row>
    <row r="5870" spans="23:23" ht="24" customHeight="1">
      <c r="W5870" s="4"/>
    </row>
    <row r="5871" spans="23:23" ht="24" customHeight="1">
      <c r="W5871" s="4"/>
    </row>
    <row r="5872" spans="23:23" ht="24" customHeight="1">
      <c r="W5872" s="4"/>
    </row>
    <row r="5873" spans="23:23" ht="24" customHeight="1">
      <c r="W5873" s="4"/>
    </row>
    <row r="5874" spans="23:23" ht="24" customHeight="1">
      <c r="W5874" s="4"/>
    </row>
    <row r="5875" spans="23:23" ht="24" customHeight="1">
      <c r="W5875" s="4"/>
    </row>
    <row r="5876" spans="23:23" ht="24" customHeight="1">
      <c r="W5876" s="4"/>
    </row>
    <row r="5877" spans="23:23" ht="24" customHeight="1">
      <c r="W5877" s="4"/>
    </row>
    <row r="5878" spans="23:23" ht="24" customHeight="1">
      <c r="W5878" s="4"/>
    </row>
    <row r="5879" spans="23:23" ht="24" customHeight="1">
      <c r="W5879" s="4"/>
    </row>
    <row r="5880" spans="23:23" ht="24" customHeight="1">
      <c r="W5880" s="4"/>
    </row>
    <row r="5881" spans="23:23" ht="24" customHeight="1">
      <c r="W5881" s="4"/>
    </row>
    <row r="5882" spans="23:23" ht="24" customHeight="1">
      <c r="W5882" s="4"/>
    </row>
    <row r="5883" spans="23:23" ht="24" customHeight="1">
      <c r="W5883" s="4"/>
    </row>
    <row r="5884" spans="23:23" ht="24" customHeight="1">
      <c r="W5884" s="4"/>
    </row>
    <row r="5885" spans="23:23" ht="24" customHeight="1">
      <c r="W5885" s="4"/>
    </row>
    <row r="5886" spans="23:23" ht="24" customHeight="1">
      <c r="W5886" s="4"/>
    </row>
    <row r="5887" spans="23:23" ht="24" customHeight="1">
      <c r="W5887" s="4"/>
    </row>
    <row r="5888" spans="23:23" ht="24" customHeight="1">
      <c r="W5888" s="4"/>
    </row>
    <row r="5889" spans="23:23" ht="24" customHeight="1">
      <c r="W5889" s="4"/>
    </row>
    <row r="5890" spans="23:23" ht="24" customHeight="1">
      <c r="W5890" s="4"/>
    </row>
    <row r="5891" spans="23:23" ht="24" customHeight="1">
      <c r="W5891" s="4"/>
    </row>
    <row r="5892" spans="23:23" ht="24" customHeight="1">
      <c r="W5892" s="4"/>
    </row>
    <row r="5893" spans="23:23" ht="24" customHeight="1">
      <c r="W5893" s="4"/>
    </row>
    <row r="5894" spans="23:23" ht="24" customHeight="1">
      <c r="W5894" s="4"/>
    </row>
    <row r="5895" spans="23:23" ht="24" customHeight="1">
      <c r="W5895" s="4"/>
    </row>
    <row r="5896" spans="23:23" ht="24" customHeight="1">
      <c r="W5896" s="4"/>
    </row>
    <row r="5897" spans="23:23" ht="24" customHeight="1">
      <c r="W5897" s="4"/>
    </row>
    <row r="5898" spans="23:23" ht="24" customHeight="1">
      <c r="W5898" s="4"/>
    </row>
    <row r="5899" spans="23:23" ht="24" customHeight="1">
      <c r="W5899" s="4"/>
    </row>
    <row r="5900" spans="23:23" ht="24" customHeight="1">
      <c r="W5900" s="4"/>
    </row>
    <row r="5901" spans="23:23" ht="24" customHeight="1">
      <c r="W5901" s="4"/>
    </row>
    <row r="5902" spans="23:23" ht="24" customHeight="1">
      <c r="W5902" s="4"/>
    </row>
    <row r="5903" spans="23:23" ht="24" customHeight="1">
      <c r="W5903" s="4"/>
    </row>
    <row r="5904" spans="23:23" ht="24" customHeight="1">
      <c r="W5904" s="4"/>
    </row>
    <row r="5905" spans="23:23" ht="24" customHeight="1">
      <c r="W5905" s="4"/>
    </row>
    <row r="5906" spans="23:23" ht="24" customHeight="1">
      <c r="W5906" s="4"/>
    </row>
    <row r="5907" spans="23:23" ht="24" customHeight="1">
      <c r="W5907" s="4"/>
    </row>
    <row r="5908" spans="23:23" ht="24" customHeight="1">
      <c r="W5908" s="4"/>
    </row>
    <row r="5909" spans="23:23" ht="24" customHeight="1">
      <c r="W5909" s="4"/>
    </row>
    <row r="5910" spans="23:23" ht="24" customHeight="1">
      <c r="W5910" s="4"/>
    </row>
    <row r="5911" spans="23:23" ht="24" customHeight="1">
      <c r="W5911" s="4"/>
    </row>
    <row r="5912" spans="23:23" ht="24" customHeight="1">
      <c r="W5912" s="4"/>
    </row>
    <row r="5913" spans="23:23" ht="24" customHeight="1">
      <c r="W5913" s="4"/>
    </row>
    <row r="5914" spans="23:23" ht="24" customHeight="1">
      <c r="W5914" s="4"/>
    </row>
    <row r="5915" spans="23:23" ht="24" customHeight="1">
      <c r="W5915" s="4"/>
    </row>
    <row r="5916" spans="23:23" ht="24" customHeight="1">
      <c r="W5916" s="4"/>
    </row>
    <row r="5917" spans="23:23" ht="24" customHeight="1">
      <c r="W5917" s="4"/>
    </row>
    <row r="5918" spans="23:23" ht="24" customHeight="1">
      <c r="W5918" s="4"/>
    </row>
    <row r="5919" spans="23:23" ht="24" customHeight="1">
      <c r="W5919" s="4"/>
    </row>
    <row r="5920" spans="23:23" ht="24" customHeight="1">
      <c r="W5920" s="4"/>
    </row>
    <row r="5921" spans="23:23" ht="24" customHeight="1">
      <c r="W5921" s="4"/>
    </row>
    <row r="5922" spans="23:23" ht="24" customHeight="1">
      <c r="W5922" s="4"/>
    </row>
    <row r="5923" spans="23:23" ht="24" customHeight="1">
      <c r="W5923" s="4"/>
    </row>
    <row r="5924" spans="23:23" ht="24" customHeight="1">
      <c r="W5924" s="4"/>
    </row>
    <row r="5925" spans="23:23" ht="24" customHeight="1">
      <c r="W5925" s="4"/>
    </row>
    <row r="5926" spans="23:23" ht="24" customHeight="1">
      <c r="W5926" s="4"/>
    </row>
    <row r="5927" spans="23:23" ht="24" customHeight="1">
      <c r="W5927" s="4"/>
    </row>
    <row r="5928" spans="23:23" ht="24" customHeight="1">
      <c r="W5928" s="4"/>
    </row>
    <row r="5929" spans="23:23" ht="24" customHeight="1">
      <c r="W5929" s="4"/>
    </row>
    <row r="5930" spans="23:23" ht="24" customHeight="1">
      <c r="W5930" s="4"/>
    </row>
    <row r="5931" spans="23:23" ht="24" customHeight="1">
      <c r="W5931" s="4"/>
    </row>
    <row r="5932" spans="23:23" ht="24" customHeight="1">
      <c r="W5932" s="4"/>
    </row>
    <row r="5933" spans="23:23" ht="24" customHeight="1">
      <c r="W5933" s="4"/>
    </row>
    <row r="5934" spans="23:23" ht="24" customHeight="1">
      <c r="W5934" s="4"/>
    </row>
    <row r="5935" spans="23:23" ht="24" customHeight="1">
      <c r="W5935" s="4"/>
    </row>
    <row r="5936" spans="23:23" ht="24" customHeight="1">
      <c r="W5936" s="4"/>
    </row>
    <row r="5937" spans="23:23" ht="24" customHeight="1">
      <c r="W5937" s="4"/>
    </row>
    <row r="5938" spans="23:23" ht="24" customHeight="1">
      <c r="W5938" s="4"/>
    </row>
    <row r="5939" spans="23:23" ht="24" customHeight="1">
      <c r="W5939" s="4"/>
    </row>
    <row r="5940" spans="23:23" ht="24" customHeight="1">
      <c r="W5940" s="4"/>
    </row>
    <row r="5941" spans="23:23" ht="24" customHeight="1">
      <c r="W5941" s="4"/>
    </row>
    <row r="5942" spans="23:23" ht="24" customHeight="1">
      <c r="W5942" s="4"/>
    </row>
    <row r="5943" spans="23:23" ht="24" customHeight="1">
      <c r="W5943" s="4"/>
    </row>
    <row r="5944" spans="23:23" ht="24" customHeight="1">
      <c r="W5944" s="4"/>
    </row>
    <row r="5945" spans="23:23" ht="24" customHeight="1">
      <c r="W5945" s="4"/>
    </row>
    <row r="5946" spans="23:23" ht="24" customHeight="1">
      <c r="W5946" s="4"/>
    </row>
    <row r="5947" spans="23:23" ht="24" customHeight="1">
      <c r="W5947" s="4"/>
    </row>
    <row r="5948" spans="23:23" ht="24" customHeight="1">
      <c r="W5948" s="4"/>
    </row>
    <row r="5949" spans="23:23" ht="24" customHeight="1">
      <c r="W5949" s="4"/>
    </row>
    <row r="5950" spans="23:23" ht="24" customHeight="1">
      <c r="W5950" s="4"/>
    </row>
    <row r="5951" spans="23:23" ht="24" customHeight="1">
      <c r="W5951" s="4"/>
    </row>
    <row r="5952" spans="23:23" ht="24" customHeight="1">
      <c r="W5952" s="4"/>
    </row>
    <row r="5953" spans="23:23" ht="24" customHeight="1">
      <c r="W5953" s="4"/>
    </row>
    <row r="5954" spans="23:23" ht="24" customHeight="1">
      <c r="W5954" s="4"/>
    </row>
    <row r="5955" spans="23:23" ht="24" customHeight="1">
      <c r="W5955" s="4"/>
    </row>
    <row r="5956" spans="23:23" ht="24" customHeight="1">
      <c r="W5956" s="4"/>
    </row>
    <row r="5957" spans="23:23" ht="24" customHeight="1">
      <c r="W5957" s="4"/>
    </row>
    <row r="5958" spans="23:23" ht="24" customHeight="1">
      <c r="W5958" s="4"/>
    </row>
    <row r="5959" spans="23:23" ht="24" customHeight="1">
      <c r="W5959" s="4"/>
    </row>
    <row r="5960" spans="23:23" ht="24" customHeight="1">
      <c r="W5960" s="4"/>
    </row>
    <row r="5961" spans="23:23" ht="24" customHeight="1">
      <c r="W5961" s="4"/>
    </row>
    <row r="5962" spans="23:23" ht="24" customHeight="1">
      <c r="W5962" s="4"/>
    </row>
    <row r="5963" spans="23:23" ht="24" customHeight="1">
      <c r="W5963" s="4"/>
    </row>
    <row r="5964" spans="23:23" ht="24" customHeight="1">
      <c r="W5964" s="4"/>
    </row>
    <row r="5965" spans="23:23" ht="24" customHeight="1">
      <c r="W5965" s="4"/>
    </row>
    <row r="5966" spans="23:23" ht="24" customHeight="1">
      <c r="W5966" s="4"/>
    </row>
    <row r="5967" spans="23:23" ht="24" customHeight="1">
      <c r="W5967" s="4"/>
    </row>
    <row r="5968" spans="23:23" ht="24" customHeight="1">
      <c r="W5968" s="4"/>
    </row>
    <row r="5969" spans="23:23" ht="24" customHeight="1">
      <c r="W5969" s="4"/>
    </row>
    <row r="5970" spans="23:23" ht="24" customHeight="1">
      <c r="W5970" s="4"/>
    </row>
    <row r="5971" spans="23:23" ht="24" customHeight="1">
      <c r="W5971" s="4"/>
    </row>
    <row r="5972" spans="23:23" ht="24" customHeight="1">
      <c r="W5972" s="4"/>
    </row>
    <row r="5973" spans="23:23" ht="24" customHeight="1">
      <c r="W5973" s="4"/>
    </row>
    <row r="5974" spans="23:23" ht="24" customHeight="1">
      <c r="W5974" s="4"/>
    </row>
    <row r="5975" spans="23:23" ht="24" customHeight="1">
      <c r="W5975" s="4"/>
    </row>
    <row r="5976" spans="23:23" ht="24" customHeight="1">
      <c r="W5976" s="4"/>
    </row>
    <row r="5977" spans="23:23" ht="24" customHeight="1">
      <c r="W5977" s="4"/>
    </row>
    <row r="5978" spans="23:23" ht="24" customHeight="1">
      <c r="W5978" s="4"/>
    </row>
    <row r="5979" spans="23:23" ht="24" customHeight="1">
      <c r="W5979" s="4"/>
    </row>
    <row r="5980" spans="23:23" ht="24" customHeight="1">
      <c r="W5980" s="4"/>
    </row>
    <row r="5981" spans="23:23" ht="24" customHeight="1">
      <c r="W5981" s="4"/>
    </row>
    <row r="5982" spans="23:23" ht="24" customHeight="1">
      <c r="W5982" s="4"/>
    </row>
    <row r="5983" spans="23:23" ht="24" customHeight="1">
      <c r="W5983" s="4"/>
    </row>
    <row r="5984" spans="23:23" ht="24" customHeight="1">
      <c r="W5984" s="4"/>
    </row>
    <row r="5985" spans="23:23" ht="24" customHeight="1">
      <c r="W5985" s="4"/>
    </row>
    <row r="5986" spans="23:23" ht="24" customHeight="1">
      <c r="W5986" s="4"/>
    </row>
    <row r="5987" spans="23:23" ht="24" customHeight="1">
      <c r="W5987" s="4"/>
    </row>
    <row r="5988" spans="23:23" ht="24" customHeight="1">
      <c r="W5988" s="4"/>
    </row>
    <row r="5989" spans="23:23" ht="24" customHeight="1">
      <c r="W5989" s="4"/>
    </row>
    <row r="5990" spans="23:23" ht="24" customHeight="1">
      <c r="W5990" s="4"/>
    </row>
    <row r="5991" spans="23:23" ht="24" customHeight="1">
      <c r="W5991" s="4"/>
    </row>
    <row r="5992" spans="23:23" ht="24" customHeight="1">
      <c r="W5992" s="4"/>
    </row>
    <row r="5993" spans="23:23" ht="24" customHeight="1">
      <c r="W5993" s="4"/>
    </row>
    <row r="5994" spans="23:23" ht="24" customHeight="1">
      <c r="W5994" s="4"/>
    </row>
    <row r="5995" spans="23:23" ht="24" customHeight="1">
      <c r="W5995" s="4"/>
    </row>
    <row r="5996" spans="23:23" ht="24" customHeight="1">
      <c r="W5996" s="4"/>
    </row>
    <row r="5997" spans="23:23" ht="24" customHeight="1">
      <c r="W5997" s="4"/>
    </row>
    <row r="5998" spans="23:23" ht="24" customHeight="1">
      <c r="W5998" s="4"/>
    </row>
    <row r="5999" spans="23:23" ht="24" customHeight="1">
      <c r="W5999" s="4"/>
    </row>
    <row r="6000" spans="23:23" ht="24" customHeight="1">
      <c r="W6000" s="4"/>
    </row>
    <row r="6001" spans="23:23" ht="24" customHeight="1">
      <c r="W6001" s="4"/>
    </row>
    <row r="6002" spans="23:23" ht="24" customHeight="1">
      <c r="W6002" s="4"/>
    </row>
    <row r="6003" spans="23:23" ht="24" customHeight="1">
      <c r="W6003" s="4"/>
    </row>
    <row r="6004" spans="23:23" ht="24" customHeight="1">
      <c r="W6004" s="4"/>
    </row>
    <row r="6005" spans="23:23" ht="24" customHeight="1">
      <c r="W6005" s="4"/>
    </row>
    <row r="6006" spans="23:23" ht="24" customHeight="1">
      <c r="W6006" s="4"/>
    </row>
    <row r="6007" spans="23:23" ht="24" customHeight="1">
      <c r="W6007" s="4"/>
    </row>
    <row r="6008" spans="23:23" ht="24" customHeight="1">
      <c r="W6008" s="4"/>
    </row>
    <row r="6009" spans="23:23" ht="24" customHeight="1">
      <c r="W6009" s="4"/>
    </row>
    <row r="6010" spans="23:23" ht="24" customHeight="1">
      <c r="W6010" s="4"/>
    </row>
    <row r="6011" spans="23:23" ht="24" customHeight="1">
      <c r="W6011" s="4"/>
    </row>
    <row r="6012" spans="23:23" ht="24" customHeight="1">
      <c r="W6012" s="4"/>
    </row>
    <row r="6013" spans="23:23" ht="24" customHeight="1">
      <c r="W6013" s="4"/>
    </row>
    <row r="6014" spans="23:23" ht="24" customHeight="1">
      <c r="W6014" s="4"/>
    </row>
    <row r="6015" spans="23:23" ht="24" customHeight="1">
      <c r="W6015" s="4"/>
    </row>
    <row r="6016" spans="23:23" ht="24" customHeight="1">
      <c r="W6016" s="4"/>
    </row>
    <row r="6017" spans="23:23" ht="24" customHeight="1">
      <c r="W6017" s="4"/>
    </row>
    <row r="6018" spans="23:23" ht="24" customHeight="1">
      <c r="W6018" s="4"/>
    </row>
    <row r="6019" spans="23:23" ht="24" customHeight="1">
      <c r="W6019" s="4"/>
    </row>
    <row r="6020" spans="23:23" ht="24" customHeight="1">
      <c r="W6020" s="4"/>
    </row>
    <row r="6021" spans="23:23" ht="24" customHeight="1">
      <c r="W6021" s="4"/>
    </row>
    <row r="6022" spans="23:23" ht="24" customHeight="1">
      <c r="W6022" s="4"/>
    </row>
    <row r="6023" spans="23:23" ht="24" customHeight="1">
      <c r="W6023" s="4"/>
    </row>
    <row r="6024" spans="23:23" ht="24" customHeight="1">
      <c r="W6024" s="4"/>
    </row>
    <row r="6025" spans="23:23" ht="24" customHeight="1">
      <c r="W6025" s="4"/>
    </row>
    <row r="6026" spans="23:23" ht="24" customHeight="1">
      <c r="W6026" s="4"/>
    </row>
    <row r="6027" spans="23:23" ht="24" customHeight="1">
      <c r="W6027" s="4"/>
    </row>
    <row r="6028" spans="23:23" ht="24" customHeight="1">
      <c r="W6028" s="4"/>
    </row>
    <row r="6029" spans="23:23" ht="24" customHeight="1">
      <c r="W6029" s="4"/>
    </row>
    <row r="6030" spans="23:23" ht="24" customHeight="1">
      <c r="W6030" s="4"/>
    </row>
    <row r="6031" spans="23:23" ht="24" customHeight="1">
      <c r="W6031" s="4"/>
    </row>
    <row r="6032" spans="23:23" ht="24" customHeight="1">
      <c r="W6032" s="4"/>
    </row>
    <row r="6033" spans="23:23" ht="24" customHeight="1">
      <c r="W6033" s="4"/>
    </row>
    <row r="6034" spans="23:23" ht="24" customHeight="1">
      <c r="W6034" s="4"/>
    </row>
    <row r="6035" spans="23:23" ht="24" customHeight="1">
      <c r="W6035" s="4"/>
    </row>
    <row r="6036" spans="23:23" ht="24" customHeight="1">
      <c r="W6036" s="4"/>
    </row>
    <row r="6037" spans="23:23" ht="24" customHeight="1">
      <c r="W6037" s="4"/>
    </row>
    <row r="6038" spans="23:23" ht="24" customHeight="1">
      <c r="W6038" s="4"/>
    </row>
    <row r="6039" spans="23:23" ht="24" customHeight="1">
      <c r="W6039" s="4"/>
    </row>
    <row r="6040" spans="23:23" ht="24" customHeight="1">
      <c r="W6040" s="4"/>
    </row>
    <row r="6041" spans="23:23" ht="24" customHeight="1">
      <c r="W6041" s="4"/>
    </row>
    <row r="6042" spans="23:23" ht="24" customHeight="1">
      <c r="W6042" s="4"/>
    </row>
    <row r="6043" spans="23:23" ht="24" customHeight="1">
      <c r="W6043" s="4"/>
    </row>
    <row r="6044" spans="23:23" ht="24" customHeight="1">
      <c r="W6044" s="4"/>
    </row>
    <row r="6045" spans="23:23" ht="24" customHeight="1">
      <c r="W6045" s="4"/>
    </row>
    <row r="6046" spans="23:23" ht="24" customHeight="1">
      <c r="W6046" s="4"/>
    </row>
    <row r="6047" spans="23:23" ht="24" customHeight="1">
      <c r="W6047" s="4"/>
    </row>
    <row r="6048" spans="23:23" ht="24" customHeight="1">
      <c r="W6048" s="4"/>
    </row>
    <row r="6049" spans="23:23" ht="24" customHeight="1">
      <c r="W6049" s="4"/>
    </row>
    <row r="6050" spans="23:23" ht="24" customHeight="1">
      <c r="W6050" s="4"/>
    </row>
    <row r="6051" spans="23:23" ht="24" customHeight="1">
      <c r="W6051" s="4"/>
    </row>
    <row r="6052" spans="23:23" ht="24" customHeight="1">
      <c r="W6052" s="4"/>
    </row>
    <row r="6053" spans="23:23" ht="24" customHeight="1">
      <c r="W6053" s="4"/>
    </row>
    <row r="6054" spans="23:23" ht="24" customHeight="1">
      <c r="W6054" s="4"/>
    </row>
    <row r="6055" spans="23:23" ht="24" customHeight="1">
      <c r="W6055" s="4"/>
    </row>
    <row r="6056" spans="23:23" ht="24" customHeight="1">
      <c r="W6056" s="4"/>
    </row>
    <row r="6057" spans="23:23" ht="24" customHeight="1">
      <c r="W6057" s="4"/>
    </row>
    <row r="6058" spans="23:23" ht="24" customHeight="1">
      <c r="W6058" s="4"/>
    </row>
    <row r="6059" spans="23:23" ht="24" customHeight="1">
      <c r="W6059" s="4"/>
    </row>
    <row r="6060" spans="23:23" ht="24" customHeight="1">
      <c r="W6060" s="4"/>
    </row>
    <row r="6061" spans="23:23" ht="24" customHeight="1">
      <c r="W6061" s="4"/>
    </row>
    <row r="6062" spans="23:23" ht="24" customHeight="1">
      <c r="W6062" s="4"/>
    </row>
    <row r="6063" spans="23:23" ht="24" customHeight="1">
      <c r="W6063" s="4"/>
    </row>
    <row r="6064" spans="23:23" ht="24" customHeight="1">
      <c r="W6064" s="4"/>
    </row>
    <row r="6065" spans="23:23" ht="24" customHeight="1">
      <c r="W6065" s="4"/>
    </row>
    <row r="6066" spans="23:23" ht="24" customHeight="1">
      <c r="W6066" s="4"/>
    </row>
    <row r="6067" spans="23:23" ht="24" customHeight="1">
      <c r="W6067" s="4"/>
    </row>
    <row r="6068" spans="23:23" ht="24" customHeight="1">
      <c r="W6068" s="4"/>
    </row>
    <row r="6069" spans="23:23" ht="24" customHeight="1">
      <c r="W6069" s="4"/>
    </row>
    <row r="6070" spans="23:23" ht="24" customHeight="1">
      <c r="W6070" s="4"/>
    </row>
    <row r="6071" spans="23:23" ht="24" customHeight="1">
      <c r="W6071" s="4"/>
    </row>
    <row r="6072" spans="23:23" ht="24" customHeight="1">
      <c r="W6072" s="4"/>
    </row>
    <row r="6073" spans="23:23" ht="24" customHeight="1">
      <c r="W6073" s="4"/>
    </row>
    <row r="6074" spans="23:23" ht="24" customHeight="1">
      <c r="W6074" s="4"/>
    </row>
    <row r="6075" spans="23:23" ht="24" customHeight="1">
      <c r="W6075" s="4"/>
    </row>
    <row r="6076" spans="23:23" ht="24" customHeight="1">
      <c r="W6076" s="4"/>
    </row>
    <row r="6077" spans="23:23" ht="24" customHeight="1">
      <c r="W6077" s="4"/>
    </row>
    <row r="6078" spans="23:23" ht="24" customHeight="1">
      <c r="W6078" s="4"/>
    </row>
    <row r="6079" spans="23:23" ht="24" customHeight="1">
      <c r="W6079" s="4"/>
    </row>
    <row r="6080" spans="23:23" ht="24" customHeight="1">
      <c r="W6080" s="4"/>
    </row>
    <row r="6081" spans="23:23" ht="24" customHeight="1">
      <c r="W6081" s="4"/>
    </row>
    <row r="6082" spans="23:23" ht="24" customHeight="1">
      <c r="W6082" s="4"/>
    </row>
    <row r="6083" spans="23:23" ht="24" customHeight="1">
      <c r="W6083" s="4"/>
    </row>
    <row r="6084" spans="23:23" ht="24" customHeight="1">
      <c r="W6084" s="4"/>
    </row>
    <row r="6085" spans="23:23" ht="24" customHeight="1">
      <c r="W6085" s="4"/>
    </row>
    <row r="6086" spans="23:23" ht="24" customHeight="1">
      <c r="W6086" s="4"/>
    </row>
    <row r="6087" spans="23:23" ht="24" customHeight="1">
      <c r="W6087" s="4"/>
    </row>
    <row r="6088" spans="23:23" ht="24" customHeight="1">
      <c r="W6088" s="4"/>
    </row>
    <row r="6089" spans="23:23" ht="24" customHeight="1">
      <c r="W6089" s="4"/>
    </row>
    <row r="6090" spans="23:23" ht="24" customHeight="1">
      <c r="W6090" s="4"/>
    </row>
    <row r="6091" spans="23:23" ht="24" customHeight="1">
      <c r="W6091" s="4"/>
    </row>
    <row r="6092" spans="23:23" ht="24" customHeight="1">
      <c r="W6092" s="4"/>
    </row>
    <row r="6093" spans="23:23" ht="24" customHeight="1">
      <c r="W6093" s="4"/>
    </row>
    <row r="6094" spans="23:23" ht="24" customHeight="1">
      <c r="W6094" s="4"/>
    </row>
    <row r="6095" spans="23:23" ht="24" customHeight="1">
      <c r="W6095" s="4"/>
    </row>
    <row r="6096" spans="23:23" ht="24" customHeight="1">
      <c r="W6096" s="4"/>
    </row>
    <row r="6097" spans="23:23" ht="24" customHeight="1">
      <c r="W6097" s="4"/>
    </row>
    <row r="6098" spans="23:23" ht="24" customHeight="1">
      <c r="W6098" s="4"/>
    </row>
    <row r="6099" spans="23:23" ht="24" customHeight="1">
      <c r="W6099" s="4"/>
    </row>
    <row r="6100" spans="23:23" ht="24" customHeight="1">
      <c r="W6100" s="4"/>
    </row>
    <row r="6101" spans="23:23" ht="24" customHeight="1">
      <c r="W6101" s="4"/>
    </row>
    <row r="6102" spans="23:23" ht="24" customHeight="1">
      <c r="W6102" s="4"/>
    </row>
    <row r="6103" spans="23:23" ht="24" customHeight="1">
      <c r="W6103" s="4"/>
    </row>
    <row r="6104" spans="23:23" ht="24" customHeight="1">
      <c r="W6104" s="4"/>
    </row>
    <row r="6105" spans="23:23" ht="24" customHeight="1">
      <c r="W6105" s="4"/>
    </row>
    <row r="6106" spans="23:23" ht="24" customHeight="1">
      <c r="W6106" s="4"/>
    </row>
    <row r="6107" spans="23:23" ht="24" customHeight="1">
      <c r="W6107" s="4"/>
    </row>
    <row r="6108" spans="23:23" ht="24" customHeight="1">
      <c r="W6108" s="4"/>
    </row>
    <row r="6109" spans="23:23" ht="24" customHeight="1">
      <c r="W6109" s="4"/>
    </row>
    <row r="6110" spans="23:23" ht="24" customHeight="1">
      <c r="W6110" s="4"/>
    </row>
    <row r="6111" spans="23:23" ht="24" customHeight="1">
      <c r="W6111" s="4"/>
    </row>
    <row r="6112" spans="23:23" ht="24" customHeight="1">
      <c r="W6112" s="4"/>
    </row>
    <row r="6113" spans="23:23" ht="24" customHeight="1">
      <c r="W6113" s="4"/>
    </row>
    <row r="6114" spans="23:23" ht="24" customHeight="1">
      <c r="W6114" s="4"/>
    </row>
    <row r="6115" spans="23:23" ht="24" customHeight="1">
      <c r="W6115" s="4"/>
    </row>
    <row r="6116" spans="23:23" ht="24" customHeight="1">
      <c r="W6116" s="4"/>
    </row>
    <row r="6117" spans="23:23" ht="24" customHeight="1">
      <c r="W6117" s="4"/>
    </row>
    <row r="6118" spans="23:23" ht="24" customHeight="1">
      <c r="W6118" s="4"/>
    </row>
    <row r="6119" spans="23:23" ht="24" customHeight="1">
      <c r="W6119" s="4"/>
    </row>
    <row r="6120" spans="23:23" ht="24" customHeight="1">
      <c r="W6120" s="4"/>
    </row>
    <row r="6121" spans="23:23" ht="24" customHeight="1">
      <c r="W6121" s="4"/>
    </row>
    <row r="6122" spans="23:23" ht="24" customHeight="1">
      <c r="W6122" s="4"/>
    </row>
    <row r="6123" spans="23:23" ht="24" customHeight="1">
      <c r="W6123" s="4"/>
    </row>
    <row r="6124" spans="23:23" ht="24" customHeight="1">
      <c r="W6124" s="4"/>
    </row>
    <row r="6125" spans="23:23" ht="24" customHeight="1">
      <c r="W6125" s="4"/>
    </row>
    <row r="6126" spans="23:23" ht="24" customHeight="1">
      <c r="W6126" s="4"/>
    </row>
    <row r="6127" spans="23:23" ht="24" customHeight="1">
      <c r="W6127" s="4"/>
    </row>
    <row r="6128" spans="23:23" ht="24" customHeight="1">
      <c r="W6128" s="4"/>
    </row>
    <row r="6129" spans="23:23" ht="24" customHeight="1">
      <c r="W6129" s="4"/>
    </row>
    <row r="6130" spans="23:23" ht="24" customHeight="1">
      <c r="W6130" s="4"/>
    </row>
    <row r="6131" spans="23:23" ht="24" customHeight="1">
      <c r="W6131" s="4"/>
    </row>
    <row r="6132" spans="23:23" ht="24" customHeight="1">
      <c r="W6132" s="4"/>
    </row>
    <row r="6133" spans="23:23" ht="24" customHeight="1">
      <c r="W6133" s="4"/>
    </row>
    <row r="6134" spans="23:23" ht="24" customHeight="1">
      <c r="W6134" s="4"/>
    </row>
    <row r="6135" spans="23:23" ht="24" customHeight="1">
      <c r="W6135" s="4"/>
    </row>
    <row r="6136" spans="23:23" ht="24" customHeight="1">
      <c r="W6136" s="4"/>
    </row>
    <row r="6137" spans="23:23" ht="24" customHeight="1">
      <c r="W6137" s="4"/>
    </row>
    <row r="6138" spans="23:23" ht="24" customHeight="1">
      <c r="W6138" s="4"/>
    </row>
    <row r="6139" spans="23:23" ht="24" customHeight="1">
      <c r="W6139" s="4"/>
    </row>
    <row r="6140" spans="23:23" ht="24" customHeight="1">
      <c r="W6140" s="4"/>
    </row>
    <row r="6141" spans="23:23" ht="24" customHeight="1">
      <c r="W6141" s="4"/>
    </row>
    <row r="6142" spans="23:23" ht="24" customHeight="1">
      <c r="W6142" s="4"/>
    </row>
    <row r="6143" spans="23:23" ht="24" customHeight="1">
      <c r="W6143" s="4"/>
    </row>
    <row r="6144" spans="23:23" ht="24" customHeight="1">
      <c r="W6144" s="4"/>
    </row>
    <row r="6145" spans="23:23" ht="24" customHeight="1">
      <c r="W6145" s="4"/>
    </row>
    <row r="6146" spans="23:23" ht="24" customHeight="1">
      <c r="W6146" s="4"/>
    </row>
    <row r="6147" spans="23:23" ht="24" customHeight="1">
      <c r="W6147" s="4"/>
    </row>
    <row r="6148" spans="23:23" ht="24" customHeight="1">
      <c r="W6148" s="4"/>
    </row>
    <row r="6149" spans="23:23" ht="24" customHeight="1">
      <c r="W6149" s="4"/>
    </row>
    <row r="6150" spans="23:23" ht="24" customHeight="1">
      <c r="W6150" s="4"/>
    </row>
    <row r="6151" spans="23:23" ht="24" customHeight="1">
      <c r="W6151" s="4"/>
    </row>
    <row r="6152" spans="23:23" ht="24" customHeight="1">
      <c r="W6152" s="4"/>
    </row>
    <row r="6153" spans="23:23" ht="24" customHeight="1">
      <c r="W6153" s="4"/>
    </row>
    <row r="6154" spans="23:23" ht="24" customHeight="1">
      <c r="W6154" s="4"/>
    </row>
    <row r="6155" spans="23:23" ht="24" customHeight="1">
      <c r="W6155" s="4"/>
    </row>
    <row r="6156" spans="23:23" ht="24" customHeight="1">
      <c r="W6156" s="4"/>
    </row>
    <row r="6157" spans="23:23" ht="24" customHeight="1">
      <c r="W6157" s="4"/>
    </row>
    <row r="6158" spans="23:23" ht="24" customHeight="1">
      <c r="W6158" s="4"/>
    </row>
    <row r="6159" spans="23:23" ht="24" customHeight="1">
      <c r="W6159" s="4"/>
    </row>
    <row r="6160" spans="23:23" ht="24" customHeight="1">
      <c r="W6160" s="4"/>
    </row>
    <row r="6161" spans="23:23" ht="24" customHeight="1">
      <c r="W6161" s="4"/>
    </row>
    <row r="6162" spans="23:23" ht="24" customHeight="1">
      <c r="W6162" s="4"/>
    </row>
    <row r="6163" spans="23:23" ht="24" customHeight="1">
      <c r="W6163" s="4"/>
    </row>
    <row r="6164" spans="23:23" ht="24" customHeight="1">
      <c r="W6164" s="4"/>
    </row>
    <row r="6165" spans="23:23" ht="24" customHeight="1">
      <c r="W6165" s="4"/>
    </row>
    <row r="6166" spans="23:23" ht="24" customHeight="1">
      <c r="W6166" s="4"/>
    </row>
    <row r="6167" spans="23:23" ht="24" customHeight="1">
      <c r="W6167" s="4"/>
    </row>
    <row r="6168" spans="23:23" ht="24" customHeight="1">
      <c r="W6168" s="4"/>
    </row>
    <row r="6169" spans="23:23" ht="24" customHeight="1">
      <c r="W6169" s="4"/>
    </row>
    <row r="6170" spans="23:23" ht="24" customHeight="1">
      <c r="W6170" s="4"/>
    </row>
    <row r="6171" spans="23:23" ht="24" customHeight="1">
      <c r="W6171" s="4"/>
    </row>
    <row r="6172" spans="23:23" ht="24" customHeight="1">
      <c r="W6172" s="4"/>
    </row>
    <row r="6173" spans="23:23" ht="24" customHeight="1">
      <c r="W6173" s="4"/>
    </row>
    <row r="6174" spans="23:23" ht="24" customHeight="1">
      <c r="W6174" s="4"/>
    </row>
    <row r="6175" spans="23:23" ht="24" customHeight="1">
      <c r="W6175" s="4"/>
    </row>
    <row r="6176" spans="23:23" ht="24" customHeight="1">
      <c r="W6176" s="4"/>
    </row>
    <row r="6177" spans="23:23" ht="24" customHeight="1">
      <c r="W6177" s="4"/>
    </row>
    <row r="6178" spans="23:23" ht="24" customHeight="1">
      <c r="W6178" s="4"/>
    </row>
    <row r="6179" spans="23:23" ht="24" customHeight="1">
      <c r="W6179" s="4"/>
    </row>
    <row r="6180" spans="23:23" ht="24" customHeight="1">
      <c r="W6180" s="4"/>
    </row>
    <row r="6181" spans="23:23" ht="24" customHeight="1">
      <c r="W6181" s="4"/>
    </row>
    <row r="6182" spans="23:23" ht="24" customHeight="1">
      <c r="W6182" s="4"/>
    </row>
    <row r="6183" spans="23:23" ht="24" customHeight="1">
      <c r="W6183" s="4"/>
    </row>
    <row r="6184" spans="23:23" ht="24" customHeight="1">
      <c r="W6184" s="4"/>
    </row>
    <row r="6185" spans="23:23" ht="24" customHeight="1">
      <c r="W6185" s="4"/>
    </row>
    <row r="6186" spans="23:23" ht="24" customHeight="1">
      <c r="W6186" s="4"/>
    </row>
    <row r="6187" spans="23:23" ht="24" customHeight="1">
      <c r="W6187" s="4"/>
    </row>
    <row r="6188" spans="23:23" ht="24" customHeight="1">
      <c r="W6188" s="4"/>
    </row>
    <row r="6189" spans="23:23" ht="24" customHeight="1">
      <c r="W6189" s="4"/>
    </row>
    <row r="6190" spans="23:23" ht="24" customHeight="1">
      <c r="W6190" s="4"/>
    </row>
    <row r="6191" spans="23:23" ht="24" customHeight="1">
      <c r="W6191" s="4"/>
    </row>
    <row r="6192" spans="23:23" ht="24" customHeight="1">
      <c r="W6192" s="4"/>
    </row>
    <row r="6193" spans="23:23" ht="24" customHeight="1">
      <c r="W6193" s="4"/>
    </row>
    <row r="6194" spans="23:23" ht="24" customHeight="1">
      <c r="W6194" s="4"/>
    </row>
    <row r="6195" spans="23:23" ht="24" customHeight="1">
      <c r="W6195" s="4"/>
    </row>
    <row r="6196" spans="23:23" ht="24" customHeight="1">
      <c r="W6196" s="4"/>
    </row>
    <row r="6197" spans="23:23" ht="24" customHeight="1">
      <c r="W6197" s="4"/>
    </row>
    <row r="6198" spans="23:23" ht="24" customHeight="1">
      <c r="W6198" s="4"/>
    </row>
    <row r="6199" spans="23:23" ht="24" customHeight="1">
      <c r="W6199" s="4"/>
    </row>
    <row r="6200" spans="23:23" ht="24" customHeight="1">
      <c r="W6200" s="4"/>
    </row>
    <row r="6201" spans="23:23" ht="24" customHeight="1">
      <c r="W6201" s="4"/>
    </row>
    <row r="6202" spans="23:23" ht="24" customHeight="1">
      <c r="W6202" s="4"/>
    </row>
    <row r="6203" spans="23:23" ht="24" customHeight="1">
      <c r="W6203" s="4"/>
    </row>
    <row r="6204" spans="23:23" ht="24" customHeight="1">
      <c r="W6204" s="4"/>
    </row>
    <row r="6205" spans="23:23" ht="24" customHeight="1">
      <c r="W6205" s="4"/>
    </row>
    <row r="6206" spans="23:23" ht="24" customHeight="1">
      <c r="W6206" s="4"/>
    </row>
    <row r="6207" spans="23:23" ht="24" customHeight="1">
      <c r="W6207" s="4"/>
    </row>
    <row r="6208" spans="23:23" ht="24" customHeight="1">
      <c r="W6208" s="4"/>
    </row>
    <row r="6209" spans="23:23" ht="24" customHeight="1">
      <c r="W6209" s="4"/>
    </row>
    <row r="6210" spans="23:23" ht="24" customHeight="1">
      <c r="W6210" s="4"/>
    </row>
    <row r="6211" spans="23:23" ht="24" customHeight="1">
      <c r="W6211" s="4"/>
    </row>
    <row r="6212" spans="23:23" ht="24" customHeight="1">
      <c r="W6212" s="4"/>
    </row>
    <row r="6213" spans="23:23" ht="24" customHeight="1">
      <c r="W6213" s="4"/>
    </row>
    <row r="6214" spans="23:23" ht="24" customHeight="1">
      <c r="W6214" s="4"/>
    </row>
    <row r="6215" spans="23:23" ht="24" customHeight="1">
      <c r="W6215" s="4"/>
    </row>
    <row r="6216" spans="23:23" ht="24" customHeight="1">
      <c r="W6216" s="4"/>
    </row>
    <row r="6217" spans="23:23" ht="24" customHeight="1">
      <c r="W6217" s="4"/>
    </row>
    <row r="6218" spans="23:23" ht="24" customHeight="1">
      <c r="W6218" s="4"/>
    </row>
    <row r="6219" spans="23:23" ht="24" customHeight="1">
      <c r="W6219" s="4"/>
    </row>
    <row r="6220" spans="23:23" ht="24" customHeight="1">
      <c r="W6220" s="4"/>
    </row>
    <row r="6221" spans="23:23" ht="24" customHeight="1">
      <c r="W6221" s="4"/>
    </row>
    <row r="6222" spans="23:23" ht="24" customHeight="1">
      <c r="W6222" s="4"/>
    </row>
    <row r="6223" spans="23:23" ht="24" customHeight="1">
      <c r="W6223" s="4"/>
    </row>
    <row r="6224" spans="23:23" ht="24" customHeight="1">
      <c r="W6224" s="4"/>
    </row>
    <row r="6225" spans="23:23" ht="24" customHeight="1">
      <c r="W6225" s="4"/>
    </row>
    <row r="6226" spans="23:23" ht="24" customHeight="1">
      <c r="W6226" s="4"/>
    </row>
    <row r="6227" spans="23:23" ht="24" customHeight="1">
      <c r="W6227" s="4"/>
    </row>
    <row r="6228" spans="23:23" ht="24" customHeight="1">
      <c r="W6228" s="4"/>
    </row>
    <row r="6229" spans="23:23" ht="24" customHeight="1">
      <c r="W6229" s="4"/>
    </row>
    <row r="6230" spans="23:23" ht="24" customHeight="1">
      <c r="W6230" s="4"/>
    </row>
    <row r="6231" spans="23:23" ht="24" customHeight="1">
      <c r="W6231" s="4"/>
    </row>
    <row r="6232" spans="23:23" ht="24" customHeight="1">
      <c r="W6232" s="4"/>
    </row>
    <row r="6233" spans="23:23" ht="24" customHeight="1">
      <c r="W6233" s="4"/>
    </row>
    <row r="6234" spans="23:23" ht="24" customHeight="1">
      <c r="W6234" s="4"/>
    </row>
    <row r="6235" spans="23:23" ht="24" customHeight="1">
      <c r="W6235" s="4"/>
    </row>
    <row r="6236" spans="23:23" ht="24" customHeight="1">
      <c r="W6236" s="4"/>
    </row>
    <row r="6237" spans="23:23" ht="24" customHeight="1">
      <c r="W6237" s="4"/>
    </row>
    <row r="6238" spans="23:23" ht="24" customHeight="1">
      <c r="W6238" s="4"/>
    </row>
    <row r="6239" spans="23:23" ht="24" customHeight="1">
      <c r="W6239" s="4"/>
    </row>
    <row r="6240" spans="23:23" ht="24" customHeight="1">
      <c r="W6240" s="4"/>
    </row>
    <row r="6241" spans="23:23" ht="24" customHeight="1">
      <c r="W6241" s="4"/>
    </row>
    <row r="6242" spans="23:23" ht="24" customHeight="1">
      <c r="W6242" s="4"/>
    </row>
    <row r="6243" spans="23:23" ht="24" customHeight="1">
      <c r="W6243" s="4"/>
    </row>
    <row r="6244" spans="23:23" ht="24" customHeight="1">
      <c r="W6244" s="4"/>
    </row>
    <row r="6245" spans="23:23" ht="24" customHeight="1">
      <c r="W6245" s="4"/>
    </row>
    <row r="6246" spans="23:23" ht="24" customHeight="1">
      <c r="W6246" s="4"/>
    </row>
    <row r="6247" spans="23:23" ht="24" customHeight="1">
      <c r="W6247" s="4"/>
    </row>
    <row r="6248" spans="23:23" ht="24" customHeight="1">
      <c r="W6248" s="4"/>
    </row>
    <row r="6249" spans="23:23" ht="24" customHeight="1">
      <c r="W6249" s="4"/>
    </row>
    <row r="6250" spans="23:23" ht="24" customHeight="1">
      <c r="W6250" s="4"/>
    </row>
    <row r="6251" spans="23:23" ht="24" customHeight="1">
      <c r="W6251" s="4"/>
    </row>
    <row r="6252" spans="23:23" ht="24" customHeight="1">
      <c r="W6252" s="4"/>
    </row>
    <row r="6253" spans="23:23" ht="24" customHeight="1">
      <c r="W6253" s="4"/>
    </row>
    <row r="6254" spans="23:23" ht="24" customHeight="1">
      <c r="W6254" s="4"/>
    </row>
    <row r="6255" spans="23:23" ht="24" customHeight="1">
      <c r="W6255" s="4"/>
    </row>
    <row r="6256" spans="23:23" ht="24" customHeight="1">
      <c r="W6256" s="4"/>
    </row>
    <row r="6257" spans="23:23" ht="24" customHeight="1">
      <c r="W6257" s="4"/>
    </row>
    <row r="6258" spans="23:23" ht="24" customHeight="1">
      <c r="W6258" s="4"/>
    </row>
    <row r="6259" spans="23:23" ht="24" customHeight="1">
      <c r="W6259" s="4"/>
    </row>
    <row r="6260" spans="23:23" ht="24" customHeight="1">
      <c r="W6260" s="4"/>
    </row>
    <row r="6261" spans="23:23" ht="24" customHeight="1">
      <c r="W6261" s="4"/>
    </row>
    <row r="6262" spans="23:23" ht="24" customHeight="1">
      <c r="W6262" s="4"/>
    </row>
    <row r="6263" spans="23:23" ht="24" customHeight="1">
      <c r="W6263" s="4"/>
    </row>
    <row r="6264" spans="23:23" ht="24" customHeight="1">
      <c r="W6264" s="4"/>
    </row>
    <row r="6265" spans="23:23" ht="24" customHeight="1">
      <c r="W6265" s="4"/>
    </row>
    <row r="6266" spans="23:23" ht="24" customHeight="1">
      <c r="W6266" s="4"/>
    </row>
    <row r="6267" spans="23:23" ht="24" customHeight="1">
      <c r="W6267" s="4"/>
    </row>
    <row r="6268" spans="23:23" ht="24" customHeight="1">
      <c r="W6268" s="4"/>
    </row>
    <row r="6269" spans="23:23" ht="24" customHeight="1">
      <c r="W6269" s="4"/>
    </row>
    <row r="6270" spans="23:23" ht="24" customHeight="1">
      <c r="W6270" s="4"/>
    </row>
    <row r="6271" spans="23:23" ht="24" customHeight="1">
      <c r="W6271" s="4"/>
    </row>
    <row r="6272" spans="23:23" ht="24" customHeight="1">
      <c r="W6272" s="4"/>
    </row>
    <row r="6273" spans="23:23" ht="24" customHeight="1">
      <c r="W6273" s="4"/>
    </row>
    <row r="6274" spans="23:23" ht="24" customHeight="1">
      <c r="W6274" s="4"/>
    </row>
    <row r="6275" spans="23:23" ht="24" customHeight="1">
      <c r="W6275" s="4"/>
    </row>
    <row r="6276" spans="23:23" ht="24" customHeight="1">
      <c r="W6276" s="4"/>
    </row>
    <row r="6277" spans="23:23" ht="24" customHeight="1">
      <c r="W6277" s="4"/>
    </row>
    <row r="6278" spans="23:23" ht="24" customHeight="1">
      <c r="W6278" s="4"/>
    </row>
    <row r="6279" spans="23:23" ht="24" customHeight="1">
      <c r="W6279" s="4"/>
    </row>
    <row r="6280" spans="23:23" ht="24" customHeight="1">
      <c r="W6280" s="4"/>
    </row>
    <row r="6281" spans="23:23" ht="24" customHeight="1">
      <c r="W6281" s="4"/>
    </row>
    <row r="6282" spans="23:23" ht="24" customHeight="1">
      <c r="W6282" s="4"/>
    </row>
    <row r="6283" spans="23:23" ht="24" customHeight="1">
      <c r="W6283" s="4"/>
    </row>
    <row r="6284" spans="23:23" ht="24" customHeight="1">
      <c r="W6284" s="4"/>
    </row>
    <row r="6285" spans="23:23" ht="24" customHeight="1">
      <c r="W6285" s="4"/>
    </row>
    <row r="6286" spans="23:23" ht="24" customHeight="1">
      <c r="W6286" s="4"/>
    </row>
    <row r="6287" spans="23:23" ht="24" customHeight="1">
      <c r="W6287" s="4"/>
    </row>
    <row r="6288" spans="23:23" ht="24" customHeight="1">
      <c r="W6288" s="4"/>
    </row>
    <row r="6289" spans="23:23" ht="24" customHeight="1">
      <c r="W6289" s="4"/>
    </row>
    <row r="6290" spans="23:23" ht="24" customHeight="1">
      <c r="W6290" s="4"/>
    </row>
    <row r="6291" spans="23:23" ht="24" customHeight="1">
      <c r="W6291" s="4"/>
    </row>
    <row r="6292" spans="23:23" ht="24" customHeight="1">
      <c r="W6292" s="4"/>
    </row>
    <row r="6293" spans="23:23" ht="24" customHeight="1">
      <c r="W6293" s="4"/>
    </row>
    <row r="6294" spans="23:23" ht="24" customHeight="1">
      <c r="W6294" s="4"/>
    </row>
    <row r="6295" spans="23:23" ht="24" customHeight="1">
      <c r="W6295" s="4"/>
    </row>
    <row r="6296" spans="23:23" ht="24" customHeight="1">
      <c r="W6296" s="4"/>
    </row>
    <row r="6297" spans="23:23" ht="24" customHeight="1">
      <c r="W6297" s="4"/>
    </row>
    <row r="6298" spans="23:23" ht="24" customHeight="1">
      <c r="W6298" s="4"/>
    </row>
    <row r="6299" spans="23:23" ht="24" customHeight="1">
      <c r="W6299" s="4"/>
    </row>
    <row r="6300" spans="23:23" ht="24" customHeight="1">
      <c r="W6300" s="4"/>
    </row>
    <row r="6301" spans="23:23" ht="24" customHeight="1">
      <c r="W6301" s="4"/>
    </row>
    <row r="6302" spans="23:23" ht="24" customHeight="1">
      <c r="W6302" s="4"/>
    </row>
    <row r="6303" spans="23:23" ht="24" customHeight="1">
      <c r="W6303" s="4"/>
    </row>
    <row r="6304" spans="23:23" ht="24" customHeight="1">
      <c r="W6304" s="4"/>
    </row>
    <row r="6305" spans="23:23" ht="24" customHeight="1">
      <c r="W6305" s="4"/>
    </row>
    <row r="6306" spans="23:23" ht="24" customHeight="1">
      <c r="W6306" s="4"/>
    </row>
    <row r="6307" spans="23:23" ht="24" customHeight="1">
      <c r="W6307" s="4"/>
    </row>
    <row r="6308" spans="23:23" ht="24" customHeight="1">
      <c r="W6308" s="4"/>
    </row>
    <row r="6309" spans="23:23" ht="24" customHeight="1">
      <c r="W6309" s="4"/>
    </row>
    <row r="6310" spans="23:23" ht="24" customHeight="1">
      <c r="W6310" s="4"/>
    </row>
    <row r="6311" spans="23:23" ht="24" customHeight="1">
      <c r="W6311" s="4"/>
    </row>
    <row r="6312" spans="23:23" ht="24" customHeight="1">
      <c r="W6312" s="4"/>
    </row>
    <row r="6313" spans="23:23" ht="24" customHeight="1">
      <c r="W6313" s="4"/>
    </row>
    <row r="6314" spans="23:23" ht="24" customHeight="1">
      <c r="W6314" s="4"/>
    </row>
    <row r="6315" spans="23:23" ht="24" customHeight="1">
      <c r="W6315" s="4"/>
    </row>
    <row r="6316" spans="23:23" ht="24" customHeight="1">
      <c r="W6316" s="4"/>
    </row>
    <row r="6317" spans="23:23" ht="24" customHeight="1">
      <c r="W6317" s="4"/>
    </row>
    <row r="6318" spans="23:23" ht="24" customHeight="1">
      <c r="W6318" s="4"/>
    </row>
    <row r="6319" spans="23:23" ht="24" customHeight="1">
      <c r="W6319" s="4"/>
    </row>
    <row r="6320" spans="23:23" ht="24" customHeight="1">
      <c r="W6320" s="4"/>
    </row>
    <row r="6321" spans="23:23" ht="24" customHeight="1">
      <c r="W6321" s="4"/>
    </row>
    <row r="6322" spans="23:23" ht="24" customHeight="1">
      <c r="W6322" s="4"/>
    </row>
    <row r="6323" spans="23:23" ht="24" customHeight="1">
      <c r="W6323" s="4"/>
    </row>
    <row r="6324" spans="23:23" ht="24" customHeight="1">
      <c r="W6324" s="4"/>
    </row>
    <row r="6325" spans="23:23" ht="24" customHeight="1">
      <c r="W6325" s="4"/>
    </row>
    <row r="6326" spans="23:23" ht="24" customHeight="1">
      <c r="W6326" s="4"/>
    </row>
    <row r="6327" spans="23:23" ht="24" customHeight="1">
      <c r="W6327" s="4"/>
    </row>
    <row r="6328" spans="23:23" ht="24" customHeight="1">
      <c r="W6328" s="4"/>
    </row>
    <row r="6329" spans="23:23" ht="24" customHeight="1">
      <c r="W6329" s="4"/>
    </row>
    <row r="6330" spans="23:23" ht="24" customHeight="1">
      <c r="W6330" s="4"/>
    </row>
    <row r="6331" spans="23:23" ht="24" customHeight="1">
      <c r="W6331" s="4"/>
    </row>
    <row r="6332" spans="23:23" ht="24" customHeight="1">
      <c r="W6332" s="4"/>
    </row>
    <row r="6333" spans="23:23" ht="24" customHeight="1">
      <c r="W6333" s="4"/>
    </row>
    <row r="6334" spans="23:23" ht="24" customHeight="1">
      <c r="W6334" s="4"/>
    </row>
    <row r="6335" spans="23:23" ht="24" customHeight="1">
      <c r="W6335" s="4"/>
    </row>
    <row r="6336" spans="23:23" ht="24" customHeight="1">
      <c r="W6336" s="4"/>
    </row>
    <row r="6337" spans="23:23" ht="24" customHeight="1">
      <c r="W6337" s="4"/>
    </row>
    <row r="6338" spans="23:23" ht="24" customHeight="1">
      <c r="W6338" s="4"/>
    </row>
    <row r="6339" spans="23:23" ht="24" customHeight="1">
      <c r="W6339" s="4"/>
    </row>
    <row r="6340" spans="23:23" ht="24" customHeight="1">
      <c r="W6340" s="4"/>
    </row>
    <row r="6341" spans="23:23" ht="24" customHeight="1">
      <c r="W6341" s="4"/>
    </row>
    <row r="6342" spans="23:23" ht="24" customHeight="1">
      <c r="W6342" s="4"/>
    </row>
    <row r="6343" spans="23:23" ht="24" customHeight="1">
      <c r="W6343" s="4"/>
    </row>
    <row r="6344" spans="23:23" ht="24" customHeight="1">
      <c r="W6344" s="4"/>
    </row>
    <row r="6345" spans="23:23" ht="24" customHeight="1">
      <c r="W6345" s="4"/>
    </row>
    <row r="6346" spans="23:23" ht="24" customHeight="1">
      <c r="W6346" s="4"/>
    </row>
    <row r="6347" spans="23:23" ht="24" customHeight="1">
      <c r="W6347" s="4"/>
    </row>
    <row r="6348" spans="23:23" ht="24" customHeight="1">
      <c r="W6348" s="4"/>
    </row>
    <row r="6349" spans="23:23" ht="24" customHeight="1">
      <c r="W6349" s="4"/>
    </row>
    <row r="6350" spans="23:23" ht="24" customHeight="1">
      <c r="W6350" s="4"/>
    </row>
    <row r="6351" spans="23:23" ht="24" customHeight="1">
      <c r="W6351" s="4"/>
    </row>
    <row r="6352" spans="23:23" ht="24" customHeight="1">
      <c r="W6352" s="4"/>
    </row>
    <row r="6353" spans="23:23" ht="24" customHeight="1">
      <c r="W6353" s="4"/>
    </row>
    <row r="6354" spans="23:23" ht="24" customHeight="1">
      <c r="W6354" s="4"/>
    </row>
    <row r="6355" spans="23:23" ht="24" customHeight="1">
      <c r="W6355" s="4"/>
    </row>
    <row r="6356" spans="23:23" ht="24" customHeight="1">
      <c r="W6356" s="4"/>
    </row>
    <row r="6357" spans="23:23" ht="24" customHeight="1">
      <c r="W6357" s="4"/>
    </row>
    <row r="6358" spans="23:23" ht="24" customHeight="1">
      <c r="W6358" s="4"/>
    </row>
    <row r="6359" spans="23:23" ht="24" customHeight="1">
      <c r="W6359" s="4"/>
    </row>
    <row r="6360" spans="23:23" ht="24" customHeight="1">
      <c r="W6360" s="4"/>
    </row>
    <row r="6361" spans="23:23" ht="24" customHeight="1">
      <c r="W6361" s="4"/>
    </row>
    <row r="6362" spans="23:23" ht="24" customHeight="1">
      <c r="W6362" s="4"/>
    </row>
    <row r="6363" spans="23:23" ht="24" customHeight="1">
      <c r="W6363" s="4"/>
    </row>
    <row r="6364" spans="23:23" ht="24" customHeight="1">
      <c r="W6364" s="4"/>
    </row>
    <row r="6365" spans="23:23" ht="24" customHeight="1">
      <c r="W6365" s="4"/>
    </row>
    <row r="6366" spans="23:23" ht="24" customHeight="1">
      <c r="W6366" s="4"/>
    </row>
    <row r="6367" spans="23:23" ht="24" customHeight="1">
      <c r="W6367" s="4"/>
    </row>
    <row r="6368" spans="23:23" ht="24" customHeight="1">
      <c r="W6368" s="4"/>
    </row>
    <row r="6369" spans="23:23" ht="24" customHeight="1">
      <c r="W6369" s="4"/>
    </row>
    <row r="6370" spans="23:23" ht="24" customHeight="1">
      <c r="W6370" s="4"/>
    </row>
    <row r="6371" spans="23:23" ht="24" customHeight="1">
      <c r="W6371" s="4"/>
    </row>
    <row r="6372" spans="23:23" ht="24" customHeight="1">
      <c r="W6372" s="4"/>
    </row>
    <row r="6373" spans="23:23" ht="24" customHeight="1">
      <c r="W6373" s="4"/>
    </row>
    <row r="6374" spans="23:23" ht="24" customHeight="1">
      <c r="W6374" s="4"/>
    </row>
    <row r="6375" spans="23:23" ht="24" customHeight="1">
      <c r="W6375" s="4"/>
    </row>
    <row r="6376" spans="23:23" ht="24" customHeight="1">
      <c r="W6376" s="4"/>
    </row>
    <row r="6377" spans="23:23" ht="24" customHeight="1">
      <c r="W6377" s="4"/>
    </row>
    <row r="6378" spans="23:23" ht="24" customHeight="1">
      <c r="W6378" s="4"/>
    </row>
    <row r="6379" spans="23:23" ht="24" customHeight="1">
      <c r="W6379" s="4"/>
    </row>
    <row r="6380" spans="23:23" ht="24" customHeight="1">
      <c r="W6380" s="4"/>
    </row>
    <row r="6381" spans="23:23" ht="24" customHeight="1">
      <c r="W6381" s="4"/>
    </row>
    <row r="6382" spans="23:23" ht="24" customHeight="1">
      <c r="W6382" s="4"/>
    </row>
    <row r="6383" spans="23:23" ht="24" customHeight="1">
      <c r="W6383" s="4"/>
    </row>
    <row r="6384" spans="23:23" ht="24" customHeight="1">
      <c r="W6384" s="4"/>
    </row>
    <row r="6385" spans="23:23" ht="24" customHeight="1">
      <c r="W6385" s="4"/>
    </row>
    <row r="6386" spans="23:23" ht="24" customHeight="1">
      <c r="W6386" s="4"/>
    </row>
    <row r="6387" spans="23:23" ht="24" customHeight="1">
      <c r="W6387" s="4"/>
    </row>
    <row r="6388" spans="23:23" ht="24" customHeight="1">
      <c r="W6388" s="4"/>
    </row>
    <row r="6389" spans="23:23" ht="24" customHeight="1">
      <c r="W6389" s="4"/>
    </row>
    <row r="6390" spans="23:23" ht="24" customHeight="1">
      <c r="W6390" s="4"/>
    </row>
    <row r="6391" spans="23:23" ht="24" customHeight="1">
      <c r="W6391" s="4"/>
    </row>
    <row r="6392" spans="23:23" ht="24" customHeight="1">
      <c r="W6392" s="4"/>
    </row>
    <row r="6393" spans="23:23" ht="24" customHeight="1">
      <c r="W6393" s="4"/>
    </row>
    <row r="6394" spans="23:23" ht="24" customHeight="1">
      <c r="W6394" s="4"/>
    </row>
    <row r="6395" spans="23:23" ht="24" customHeight="1">
      <c r="W6395" s="4"/>
    </row>
    <row r="6396" spans="23:23" ht="24" customHeight="1">
      <c r="W6396" s="4"/>
    </row>
    <row r="6397" spans="23:23" ht="24" customHeight="1">
      <c r="W6397" s="4"/>
    </row>
    <row r="6398" spans="23:23" ht="24" customHeight="1">
      <c r="W6398" s="4"/>
    </row>
    <row r="6399" spans="23:23" ht="24" customHeight="1">
      <c r="W6399" s="4"/>
    </row>
    <row r="6400" spans="23:23" ht="24" customHeight="1">
      <c r="W6400" s="4"/>
    </row>
    <row r="6401" spans="23:23" ht="24" customHeight="1">
      <c r="W6401" s="4"/>
    </row>
    <row r="6402" spans="23:23" ht="24" customHeight="1">
      <c r="W6402" s="4"/>
    </row>
    <row r="6403" spans="23:23" ht="24" customHeight="1">
      <c r="W6403" s="4"/>
    </row>
    <row r="6404" spans="23:23" ht="24" customHeight="1">
      <c r="W6404" s="4"/>
    </row>
    <row r="6405" spans="23:23" ht="24" customHeight="1">
      <c r="W6405" s="4"/>
    </row>
    <row r="6406" spans="23:23" ht="24" customHeight="1">
      <c r="W6406" s="4"/>
    </row>
    <row r="6407" spans="23:23" ht="24" customHeight="1">
      <c r="W6407" s="4"/>
    </row>
    <row r="6408" spans="23:23" ht="24" customHeight="1">
      <c r="W6408" s="4"/>
    </row>
    <row r="6409" spans="23:23" ht="24" customHeight="1">
      <c r="W6409" s="4"/>
    </row>
    <row r="6410" spans="23:23" ht="24" customHeight="1">
      <c r="W6410" s="4"/>
    </row>
    <row r="6411" spans="23:23" ht="24" customHeight="1">
      <c r="W6411" s="4"/>
    </row>
    <row r="6412" spans="23:23" ht="24" customHeight="1">
      <c r="W6412" s="4"/>
    </row>
    <row r="6413" spans="23:23" ht="24" customHeight="1">
      <c r="W6413" s="4"/>
    </row>
    <row r="6414" spans="23:23" ht="24" customHeight="1">
      <c r="W6414" s="4"/>
    </row>
    <row r="6415" spans="23:23" ht="24" customHeight="1">
      <c r="W6415" s="4"/>
    </row>
    <row r="6416" spans="23:23" ht="24" customHeight="1">
      <c r="W6416" s="4"/>
    </row>
    <row r="6417" spans="23:23" ht="24" customHeight="1">
      <c r="W6417" s="4"/>
    </row>
    <row r="6418" spans="23:23" ht="24" customHeight="1">
      <c r="W6418" s="4"/>
    </row>
    <row r="6419" spans="23:23" ht="24" customHeight="1">
      <c r="W6419" s="4"/>
    </row>
    <row r="6420" spans="23:23" ht="24" customHeight="1">
      <c r="W6420" s="4"/>
    </row>
    <row r="6421" spans="23:23" ht="24" customHeight="1">
      <c r="W6421" s="4"/>
    </row>
    <row r="6422" spans="23:23" ht="24" customHeight="1">
      <c r="W6422" s="4"/>
    </row>
    <row r="6423" spans="23:23" ht="24" customHeight="1">
      <c r="W6423" s="4"/>
    </row>
    <row r="6424" spans="23:23" ht="24" customHeight="1">
      <c r="W6424" s="4"/>
    </row>
    <row r="6425" spans="23:23" ht="24" customHeight="1">
      <c r="W6425" s="4"/>
    </row>
    <row r="6426" spans="23:23" ht="24" customHeight="1">
      <c r="W6426" s="4"/>
    </row>
    <row r="6427" spans="23:23" ht="24" customHeight="1">
      <c r="W6427" s="4"/>
    </row>
    <row r="6428" spans="23:23" ht="24" customHeight="1">
      <c r="W6428" s="4"/>
    </row>
    <row r="6429" spans="23:23" ht="24" customHeight="1">
      <c r="W6429" s="4"/>
    </row>
    <row r="6430" spans="23:23" ht="24" customHeight="1">
      <c r="W6430" s="4"/>
    </row>
    <row r="6431" spans="23:23" ht="24" customHeight="1">
      <c r="W6431" s="4"/>
    </row>
    <row r="6432" spans="23:23" ht="24" customHeight="1">
      <c r="W6432" s="4"/>
    </row>
    <row r="6433" spans="23:23" ht="24" customHeight="1">
      <c r="W6433" s="4"/>
    </row>
    <row r="6434" spans="23:23" ht="24" customHeight="1">
      <c r="W6434" s="4"/>
    </row>
    <row r="6435" spans="23:23" ht="24" customHeight="1">
      <c r="W6435" s="4"/>
    </row>
    <row r="6436" spans="23:23" ht="24" customHeight="1">
      <c r="W6436" s="4"/>
    </row>
    <row r="6437" spans="23:23" ht="24" customHeight="1">
      <c r="W6437" s="4"/>
    </row>
    <row r="6438" spans="23:23" ht="24" customHeight="1">
      <c r="W6438" s="4"/>
    </row>
    <row r="6439" spans="23:23" ht="24" customHeight="1">
      <c r="W6439" s="4"/>
    </row>
    <row r="6440" spans="23:23" ht="24" customHeight="1">
      <c r="W6440" s="4"/>
    </row>
    <row r="6441" spans="23:23" ht="24" customHeight="1">
      <c r="W6441" s="4"/>
    </row>
    <row r="6442" spans="23:23" ht="24" customHeight="1">
      <c r="W6442" s="4"/>
    </row>
    <row r="6443" spans="23:23" ht="24" customHeight="1">
      <c r="W6443" s="4"/>
    </row>
    <row r="6444" spans="23:23" ht="24" customHeight="1">
      <c r="W6444" s="4"/>
    </row>
    <row r="6445" spans="23:23" ht="24" customHeight="1">
      <c r="W6445" s="4"/>
    </row>
    <row r="6446" spans="23:23" ht="24" customHeight="1">
      <c r="W6446" s="4"/>
    </row>
    <row r="6447" spans="23:23" ht="24" customHeight="1">
      <c r="W6447" s="4"/>
    </row>
    <row r="6448" spans="23:23" ht="24" customHeight="1">
      <c r="W6448" s="4"/>
    </row>
    <row r="6449" spans="23:23" ht="24" customHeight="1">
      <c r="W6449" s="4"/>
    </row>
    <row r="6450" spans="23:23" ht="24" customHeight="1">
      <c r="W6450" s="4"/>
    </row>
    <row r="6451" spans="23:23" ht="24" customHeight="1">
      <c r="W6451" s="4"/>
    </row>
    <row r="6452" spans="23:23" ht="24" customHeight="1">
      <c r="W6452" s="4"/>
    </row>
    <row r="6453" spans="23:23" ht="24" customHeight="1">
      <c r="W6453" s="4"/>
    </row>
    <row r="6454" spans="23:23" ht="24" customHeight="1">
      <c r="W6454" s="4"/>
    </row>
    <row r="6455" spans="23:23" ht="24" customHeight="1">
      <c r="W6455" s="4"/>
    </row>
    <row r="6456" spans="23:23" ht="24" customHeight="1">
      <c r="W6456" s="4"/>
    </row>
    <row r="6457" spans="23:23" ht="24" customHeight="1">
      <c r="W6457" s="4"/>
    </row>
    <row r="6458" spans="23:23" ht="24" customHeight="1">
      <c r="W6458" s="4"/>
    </row>
    <row r="6459" spans="23:23" ht="24" customHeight="1">
      <c r="W6459" s="4"/>
    </row>
    <row r="6460" spans="23:23" ht="24" customHeight="1">
      <c r="W6460" s="4"/>
    </row>
    <row r="6461" spans="23:23" ht="24" customHeight="1">
      <c r="W6461" s="4"/>
    </row>
    <row r="6462" spans="23:23" ht="24" customHeight="1">
      <c r="W6462" s="4"/>
    </row>
    <row r="6463" spans="23:23" ht="24" customHeight="1">
      <c r="W6463" s="4"/>
    </row>
    <row r="6464" spans="23:23" ht="24" customHeight="1">
      <c r="W6464" s="4"/>
    </row>
    <row r="6465" spans="23:23" ht="24" customHeight="1">
      <c r="W6465" s="4"/>
    </row>
    <row r="6466" spans="23:23" ht="24" customHeight="1">
      <c r="W6466" s="4"/>
    </row>
    <row r="6467" spans="23:23" ht="24" customHeight="1">
      <c r="W6467" s="4"/>
    </row>
    <row r="6468" spans="23:23" ht="24" customHeight="1">
      <c r="W6468" s="4"/>
    </row>
    <row r="6469" spans="23:23" ht="24" customHeight="1">
      <c r="W6469" s="4"/>
    </row>
    <row r="6470" spans="23:23" ht="24" customHeight="1">
      <c r="W6470" s="4"/>
    </row>
    <row r="6471" spans="23:23" ht="24" customHeight="1">
      <c r="W6471" s="4"/>
    </row>
    <row r="6472" spans="23:23" ht="24" customHeight="1">
      <c r="W6472" s="4"/>
    </row>
    <row r="6473" spans="23:23" ht="24" customHeight="1">
      <c r="W6473" s="4"/>
    </row>
    <row r="6474" spans="23:23" ht="24" customHeight="1">
      <c r="W6474" s="4"/>
    </row>
    <row r="6475" spans="23:23" ht="24" customHeight="1">
      <c r="W6475" s="4"/>
    </row>
    <row r="6476" spans="23:23" ht="24" customHeight="1">
      <c r="W6476" s="4"/>
    </row>
    <row r="6477" spans="23:23" ht="24" customHeight="1">
      <c r="W6477" s="4"/>
    </row>
    <row r="6478" spans="23:23" ht="24" customHeight="1">
      <c r="W6478" s="4"/>
    </row>
    <row r="6479" spans="23:23" ht="24" customHeight="1">
      <c r="W6479" s="4"/>
    </row>
    <row r="6480" spans="23:23" ht="24" customHeight="1">
      <c r="W6480" s="4"/>
    </row>
    <row r="6481" spans="23:23" ht="24" customHeight="1">
      <c r="W6481" s="4"/>
    </row>
    <row r="6482" spans="23:23" ht="24" customHeight="1">
      <c r="W6482" s="4"/>
    </row>
    <row r="6483" spans="23:23" ht="24" customHeight="1">
      <c r="W6483" s="4"/>
    </row>
    <row r="6484" spans="23:23" ht="24" customHeight="1">
      <c r="W6484" s="4"/>
    </row>
    <row r="6485" spans="23:23" ht="24" customHeight="1">
      <c r="W6485" s="4"/>
    </row>
    <row r="6486" spans="23:23" ht="24" customHeight="1">
      <c r="W6486" s="4"/>
    </row>
    <row r="6487" spans="23:23" ht="24" customHeight="1">
      <c r="W6487" s="4"/>
    </row>
    <row r="6488" spans="23:23" ht="24" customHeight="1">
      <c r="W6488" s="4"/>
    </row>
    <row r="6489" spans="23:23" ht="24" customHeight="1">
      <c r="W6489" s="4"/>
    </row>
    <row r="6490" spans="23:23" ht="24" customHeight="1">
      <c r="W6490" s="4"/>
    </row>
    <row r="6491" spans="23:23" ht="24" customHeight="1">
      <c r="W6491" s="4"/>
    </row>
    <row r="6492" spans="23:23" ht="24" customHeight="1">
      <c r="W6492" s="4"/>
    </row>
    <row r="6493" spans="23:23" ht="24" customHeight="1">
      <c r="W6493" s="4"/>
    </row>
    <row r="6494" spans="23:23" ht="24" customHeight="1">
      <c r="W6494" s="4"/>
    </row>
    <row r="6495" spans="23:23" ht="24" customHeight="1">
      <c r="W6495" s="4"/>
    </row>
    <row r="6496" spans="23:23" ht="24" customHeight="1">
      <c r="W6496" s="4"/>
    </row>
    <row r="6497" spans="23:23" ht="24" customHeight="1">
      <c r="W6497" s="4"/>
    </row>
    <row r="6498" spans="23:23" ht="24" customHeight="1">
      <c r="W6498" s="4"/>
    </row>
    <row r="6499" spans="23:23" ht="24" customHeight="1">
      <c r="W6499" s="4"/>
    </row>
    <row r="6500" spans="23:23" ht="24" customHeight="1">
      <c r="W6500" s="4"/>
    </row>
    <row r="6501" spans="23:23" ht="24" customHeight="1">
      <c r="W6501" s="4"/>
    </row>
    <row r="6502" spans="23:23" ht="24" customHeight="1">
      <c r="W6502" s="4"/>
    </row>
    <row r="6503" spans="23:23" ht="24" customHeight="1">
      <c r="W6503" s="4"/>
    </row>
    <row r="6504" spans="23:23" ht="24" customHeight="1">
      <c r="W6504" s="4"/>
    </row>
    <row r="6505" spans="23:23" ht="24" customHeight="1">
      <c r="W6505" s="4"/>
    </row>
    <row r="6506" spans="23:23" ht="24" customHeight="1">
      <c r="W6506" s="4"/>
    </row>
    <row r="6507" spans="23:23" ht="24" customHeight="1">
      <c r="W6507" s="4"/>
    </row>
    <row r="6508" spans="23:23" ht="24" customHeight="1">
      <c r="W6508" s="4"/>
    </row>
    <row r="6509" spans="23:23" ht="24" customHeight="1">
      <c r="W6509" s="4"/>
    </row>
    <row r="6510" spans="23:23" ht="24" customHeight="1">
      <c r="W6510" s="4"/>
    </row>
    <row r="6511" spans="23:23" ht="24" customHeight="1">
      <c r="W6511" s="4"/>
    </row>
    <row r="6512" spans="23:23" ht="24" customHeight="1">
      <c r="W6512" s="4"/>
    </row>
    <row r="6513" spans="23:23" ht="24" customHeight="1">
      <c r="W6513" s="4"/>
    </row>
    <row r="6514" spans="23:23" ht="24" customHeight="1">
      <c r="W6514" s="4"/>
    </row>
    <row r="6515" spans="23:23" ht="24" customHeight="1">
      <c r="W6515" s="4"/>
    </row>
    <row r="6516" spans="23:23" ht="24" customHeight="1">
      <c r="W6516" s="4"/>
    </row>
    <row r="6517" spans="23:23" ht="24" customHeight="1">
      <c r="W6517" s="4"/>
    </row>
    <row r="6518" spans="23:23" ht="24" customHeight="1">
      <c r="W6518" s="4"/>
    </row>
    <row r="6519" spans="23:23" ht="24" customHeight="1">
      <c r="W6519" s="4"/>
    </row>
    <row r="6520" spans="23:23" ht="24" customHeight="1">
      <c r="W6520" s="4"/>
    </row>
    <row r="6521" spans="23:23" ht="24" customHeight="1">
      <c r="W6521" s="4"/>
    </row>
    <row r="6522" spans="23:23" ht="24" customHeight="1">
      <c r="W6522" s="4"/>
    </row>
    <row r="6523" spans="23:23" ht="24" customHeight="1">
      <c r="W6523" s="4"/>
    </row>
    <row r="6524" spans="23:23" ht="24" customHeight="1">
      <c r="W6524" s="4"/>
    </row>
    <row r="6525" spans="23:23" ht="24" customHeight="1">
      <c r="W6525" s="4"/>
    </row>
    <row r="6526" spans="23:23" ht="24" customHeight="1">
      <c r="W6526" s="4"/>
    </row>
    <row r="6527" spans="23:23" ht="24" customHeight="1">
      <c r="W6527" s="4"/>
    </row>
    <row r="6528" spans="23:23" ht="24" customHeight="1">
      <c r="W6528" s="4"/>
    </row>
    <row r="6529" spans="23:23" ht="24" customHeight="1">
      <c r="W6529" s="4"/>
    </row>
    <row r="6530" spans="23:23" ht="24" customHeight="1">
      <c r="W6530" s="4"/>
    </row>
    <row r="6531" spans="23:23" ht="24" customHeight="1">
      <c r="W6531" s="4"/>
    </row>
    <row r="6532" spans="23:23" ht="24" customHeight="1">
      <c r="W6532" s="4"/>
    </row>
    <row r="6533" spans="23:23" ht="24" customHeight="1">
      <c r="W6533" s="4"/>
    </row>
    <row r="6534" spans="23:23" ht="24" customHeight="1">
      <c r="W6534" s="4"/>
    </row>
    <row r="6535" spans="23:23" ht="24" customHeight="1">
      <c r="W6535" s="4"/>
    </row>
    <row r="6536" spans="23:23" ht="24" customHeight="1">
      <c r="W6536" s="4"/>
    </row>
    <row r="6537" spans="23:23" ht="24" customHeight="1">
      <c r="W6537" s="4"/>
    </row>
    <row r="6538" spans="23:23" ht="24" customHeight="1">
      <c r="W6538" s="4"/>
    </row>
    <row r="6539" spans="23:23" ht="24" customHeight="1">
      <c r="W6539" s="4"/>
    </row>
    <row r="6540" spans="23:23" ht="24" customHeight="1">
      <c r="W6540" s="4"/>
    </row>
    <row r="6541" spans="23:23" ht="24" customHeight="1">
      <c r="W6541" s="4"/>
    </row>
    <row r="6542" spans="23:23" ht="24" customHeight="1">
      <c r="W6542" s="4"/>
    </row>
    <row r="6543" spans="23:23" ht="24" customHeight="1">
      <c r="W6543" s="4"/>
    </row>
    <row r="6544" spans="23:23" ht="24" customHeight="1">
      <c r="W6544" s="4"/>
    </row>
    <row r="6545" spans="23:23" ht="24" customHeight="1">
      <c r="W6545" s="4"/>
    </row>
    <row r="6546" spans="23:23" ht="24" customHeight="1">
      <c r="W6546" s="4"/>
    </row>
    <row r="6547" spans="23:23" ht="24" customHeight="1">
      <c r="W6547" s="4"/>
    </row>
    <row r="6548" spans="23:23" ht="24" customHeight="1">
      <c r="W6548" s="4"/>
    </row>
    <row r="6549" spans="23:23" ht="24" customHeight="1">
      <c r="W6549" s="4"/>
    </row>
    <row r="6550" spans="23:23" ht="24" customHeight="1">
      <c r="W6550" s="4"/>
    </row>
    <row r="6551" spans="23:23" ht="24" customHeight="1">
      <c r="W6551" s="4"/>
    </row>
    <row r="6552" spans="23:23" ht="24" customHeight="1">
      <c r="W6552" s="4"/>
    </row>
    <row r="6553" spans="23:23" ht="24" customHeight="1">
      <c r="W6553" s="4"/>
    </row>
    <row r="6554" spans="23:23" ht="24" customHeight="1">
      <c r="W6554" s="4"/>
    </row>
    <row r="6555" spans="23:23" ht="24" customHeight="1">
      <c r="W6555" s="4"/>
    </row>
    <row r="6556" spans="23:23" ht="24" customHeight="1">
      <c r="W6556" s="4"/>
    </row>
    <row r="6557" spans="23:23" ht="24" customHeight="1">
      <c r="W6557" s="4"/>
    </row>
    <row r="6558" spans="23:23" ht="24" customHeight="1">
      <c r="W6558" s="4"/>
    </row>
    <row r="6559" spans="23:23" ht="24" customHeight="1">
      <c r="W6559" s="4"/>
    </row>
    <row r="6560" spans="23:23" ht="24" customHeight="1">
      <c r="W6560" s="4"/>
    </row>
    <row r="6561" spans="23:23" ht="24" customHeight="1">
      <c r="W6561" s="4"/>
    </row>
    <row r="6562" spans="23:23" ht="24" customHeight="1">
      <c r="W6562" s="4"/>
    </row>
    <row r="6563" spans="23:23" ht="24" customHeight="1">
      <c r="W6563" s="4"/>
    </row>
    <row r="6564" spans="23:23" ht="24" customHeight="1">
      <c r="W6564" s="4"/>
    </row>
    <row r="6565" spans="23:23" ht="24" customHeight="1">
      <c r="W6565" s="4"/>
    </row>
    <row r="6566" spans="23:23" ht="24" customHeight="1">
      <c r="W6566" s="4"/>
    </row>
    <row r="6567" spans="23:23" ht="24" customHeight="1">
      <c r="W6567" s="4"/>
    </row>
    <row r="6568" spans="23:23" ht="24" customHeight="1">
      <c r="W6568" s="4"/>
    </row>
    <row r="6569" spans="23:23" ht="24" customHeight="1">
      <c r="W6569" s="4"/>
    </row>
    <row r="6570" spans="23:23" ht="24" customHeight="1">
      <c r="W6570" s="4"/>
    </row>
    <row r="6571" spans="23:23" ht="24" customHeight="1">
      <c r="W6571" s="4"/>
    </row>
    <row r="6572" spans="23:23" ht="24" customHeight="1">
      <c r="W6572" s="4"/>
    </row>
    <row r="6573" spans="23:23" ht="24" customHeight="1">
      <c r="W6573" s="4"/>
    </row>
    <row r="6574" spans="23:23" ht="24" customHeight="1">
      <c r="W6574" s="4"/>
    </row>
    <row r="6575" spans="23:23" ht="24" customHeight="1">
      <c r="W6575" s="4"/>
    </row>
    <row r="6576" spans="23:23" ht="24" customHeight="1">
      <c r="W6576" s="4"/>
    </row>
    <row r="6577" spans="23:23" ht="24" customHeight="1">
      <c r="W6577" s="4"/>
    </row>
    <row r="6578" spans="23:23" ht="24" customHeight="1">
      <c r="W6578" s="4"/>
    </row>
    <row r="6579" spans="23:23" ht="24" customHeight="1">
      <c r="W6579" s="4"/>
    </row>
    <row r="6580" spans="23:23" ht="24" customHeight="1">
      <c r="W6580" s="4"/>
    </row>
    <row r="6581" spans="23:23" ht="24" customHeight="1">
      <c r="W6581" s="4"/>
    </row>
    <row r="6582" spans="23:23" ht="24" customHeight="1">
      <c r="W6582" s="4"/>
    </row>
    <row r="6583" spans="23:23" ht="24" customHeight="1">
      <c r="W6583" s="4"/>
    </row>
    <row r="6584" spans="23:23" ht="24" customHeight="1">
      <c r="W6584" s="4"/>
    </row>
    <row r="6585" spans="23:23" ht="24" customHeight="1">
      <c r="W6585" s="4"/>
    </row>
    <row r="6586" spans="23:23" ht="24" customHeight="1">
      <c r="W6586" s="4"/>
    </row>
    <row r="6587" spans="23:23" ht="24" customHeight="1">
      <c r="W6587" s="4"/>
    </row>
    <row r="6588" spans="23:23" ht="24" customHeight="1">
      <c r="W6588" s="4"/>
    </row>
    <row r="6589" spans="23:23" ht="24" customHeight="1">
      <c r="W6589" s="4"/>
    </row>
    <row r="6590" spans="23:23" ht="24" customHeight="1">
      <c r="W6590" s="4"/>
    </row>
    <row r="6591" spans="23:23" ht="24" customHeight="1">
      <c r="W6591" s="4"/>
    </row>
    <row r="6592" spans="23:23" ht="24" customHeight="1">
      <c r="W6592" s="4"/>
    </row>
    <row r="6593" spans="23:23" ht="24" customHeight="1">
      <c r="W6593" s="4"/>
    </row>
    <row r="6594" spans="23:23" ht="24" customHeight="1">
      <c r="W6594" s="4"/>
    </row>
    <row r="6595" spans="23:23" ht="24" customHeight="1">
      <c r="W6595" s="4"/>
    </row>
    <row r="6596" spans="23:23" ht="24" customHeight="1">
      <c r="W6596" s="4"/>
    </row>
    <row r="6597" spans="23:23" ht="24" customHeight="1">
      <c r="W6597" s="4"/>
    </row>
    <row r="6598" spans="23:23" ht="24" customHeight="1">
      <c r="W6598" s="4"/>
    </row>
    <row r="6599" spans="23:23" ht="24" customHeight="1">
      <c r="W6599" s="4"/>
    </row>
    <row r="6600" spans="23:23" ht="24" customHeight="1">
      <c r="W6600" s="4"/>
    </row>
    <row r="6601" spans="23:23" ht="24" customHeight="1">
      <c r="W6601" s="4"/>
    </row>
    <row r="6602" spans="23:23" ht="24" customHeight="1">
      <c r="W6602" s="4"/>
    </row>
    <row r="6603" spans="23:23" ht="24" customHeight="1">
      <c r="W6603" s="4"/>
    </row>
    <row r="6604" spans="23:23" ht="24" customHeight="1">
      <c r="W6604" s="4"/>
    </row>
    <row r="6605" spans="23:23" ht="24" customHeight="1">
      <c r="W6605" s="4"/>
    </row>
    <row r="6606" spans="23:23" ht="24" customHeight="1">
      <c r="W6606" s="4"/>
    </row>
    <row r="6607" spans="23:23" ht="24" customHeight="1">
      <c r="W6607" s="4"/>
    </row>
    <row r="6608" spans="23:23" ht="24" customHeight="1">
      <c r="W6608" s="4"/>
    </row>
    <row r="6609" spans="23:23" ht="24" customHeight="1">
      <c r="W6609" s="4"/>
    </row>
    <row r="6610" spans="23:23" ht="24" customHeight="1">
      <c r="W6610" s="4"/>
    </row>
    <row r="6611" spans="23:23" ht="24" customHeight="1">
      <c r="W6611" s="4"/>
    </row>
    <row r="6612" spans="23:23" ht="24" customHeight="1">
      <c r="W6612" s="4"/>
    </row>
    <row r="6613" spans="23:23" ht="24" customHeight="1">
      <c r="W6613" s="4"/>
    </row>
    <row r="6614" spans="23:23" ht="24" customHeight="1">
      <c r="W6614" s="4"/>
    </row>
    <row r="6615" spans="23:23" ht="24" customHeight="1">
      <c r="W6615" s="4"/>
    </row>
    <row r="6616" spans="23:23" ht="24" customHeight="1">
      <c r="W6616" s="4"/>
    </row>
    <row r="6617" spans="23:23" ht="24" customHeight="1">
      <c r="W6617" s="4"/>
    </row>
    <row r="6618" spans="23:23" ht="24" customHeight="1">
      <c r="W6618" s="4"/>
    </row>
    <row r="6619" spans="23:23" ht="24" customHeight="1">
      <c r="W6619" s="4"/>
    </row>
    <row r="6620" spans="23:23" ht="24" customHeight="1">
      <c r="W6620" s="4"/>
    </row>
    <row r="6621" spans="23:23" ht="24" customHeight="1">
      <c r="W6621" s="4"/>
    </row>
    <row r="6622" spans="23:23" ht="24" customHeight="1">
      <c r="W6622" s="4"/>
    </row>
    <row r="6623" spans="23:23" ht="24" customHeight="1">
      <c r="W6623" s="4"/>
    </row>
    <row r="6624" spans="23:23" ht="24" customHeight="1">
      <c r="W6624" s="4"/>
    </row>
    <row r="6625" spans="23:23" ht="24" customHeight="1">
      <c r="W6625" s="4"/>
    </row>
    <row r="6626" spans="23:23" ht="24" customHeight="1">
      <c r="W6626" s="4"/>
    </row>
    <row r="6627" spans="23:23" ht="24" customHeight="1">
      <c r="W6627" s="4"/>
    </row>
    <row r="6628" spans="23:23" ht="24" customHeight="1">
      <c r="W6628" s="4"/>
    </row>
    <row r="6629" spans="23:23" ht="24" customHeight="1">
      <c r="W6629" s="4"/>
    </row>
    <row r="6630" spans="23:23" ht="24" customHeight="1">
      <c r="W6630" s="4"/>
    </row>
    <row r="6631" spans="23:23" ht="24" customHeight="1">
      <c r="W6631" s="4"/>
    </row>
    <row r="6632" spans="23:23" ht="24" customHeight="1">
      <c r="W6632" s="4"/>
    </row>
    <row r="6633" spans="23:23" ht="24" customHeight="1">
      <c r="W6633" s="4"/>
    </row>
    <row r="6634" spans="23:23" ht="24" customHeight="1">
      <c r="W6634" s="4"/>
    </row>
    <row r="6635" spans="23:23" ht="24" customHeight="1">
      <c r="W6635" s="4"/>
    </row>
    <row r="6636" spans="23:23" ht="24" customHeight="1">
      <c r="W6636" s="4"/>
    </row>
    <row r="6637" spans="23:23" ht="24" customHeight="1">
      <c r="W6637" s="4"/>
    </row>
    <row r="6638" spans="23:23" ht="24" customHeight="1">
      <c r="W6638" s="4"/>
    </row>
    <row r="6639" spans="23:23" ht="24" customHeight="1">
      <c r="W6639" s="4"/>
    </row>
    <row r="6640" spans="23:23" ht="24" customHeight="1">
      <c r="W6640" s="4"/>
    </row>
    <row r="6641" spans="23:23" ht="24" customHeight="1">
      <c r="W6641" s="4"/>
    </row>
    <row r="6642" spans="23:23" ht="24" customHeight="1">
      <c r="W6642" s="4"/>
    </row>
    <row r="6643" spans="23:23" ht="24" customHeight="1">
      <c r="W6643" s="4"/>
    </row>
    <row r="6644" spans="23:23" ht="24" customHeight="1">
      <c r="W6644" s="4"/>
    </row>
    <row r="6645" spans="23:23" ht="24" customHeight="1">
      <c r="W6645" s="4"/>
    </row>
    <row r="6646" spans="23:23" ht="24" customHeight="1">
      <c r="W6646" s="4"/>
    </row>
    <row r="6647" spans="23:23" ht="24" customHeight="1">
      <c r="W6647" s="4"/>
    </row>
    <row r="6648" spans="23:23" ht="24" customHeight="1">
      <c r="W6648" s="4"/>
    </row>
    <row r="6649" spans="23:23" ht="24" customHeight="1">
      <c r="W6649" s="4"/>
    </row>
    <row r="6650" spans="23:23" ht="24" customHeight="1">
      <c r="W6650" s="4"/>
    </row>
    <row r="6651" spans="23:23" ht="24" customHeight="1">
      <c r="W6651" s="4"/>
    </row>
    <row r="6652" spans="23:23" ht="24" customHeight="1">
      <c r="W6652" s="4"/>
    </row>
    <row r="6653" spans="23:23" ht="24" customHeight="1">
      <c r="W6653" s="4"/>
    </row>
    <row r="6654" spans="23:23" ht="24" customHeight="1">
      <c r="W6654" s="4"/>
    </row>
    <row r="6655" spans="23:23" ht="24" customHeight="1">
      <c r="W6655" s="4"/>
    </row>
    <row r="6656" spans="23:23" ht="24" customHeight="1">
      <c r="W6656" s="4"/>
    </row>
    <row r="6657" spans="23:23" ht="24" customHeight="1">
      <c r="W6657" s="4"/>
    </row>
    <row r="6658" spans="23:23" ht="24" customHeight="1">
      <c r="W6658" s="4"/>
    </row>
    <row r="6659" spans="23:23" ht="24" customHeight="1">
      <c r="W6659" s="4"/>
    </row>
    <row r="6660" spans="23:23" ht="24" customHeight="1">
      <c r="W6660" s="4"/>
    </row>
    <row r="6661" spans="23:23" ht="24" customHeight="1">
      <c r="W6661" s="4"/>
    </row>
    <row r="6662" spans="23:23" ht="24" customHeight="1">
      <c r="W6662" s="4"/>
    </row>
    <row r="6663" spans="23:23" ht="24" customHeight="1">
      <c r="W6663" s="4"/>
    </row>
    <row r="6664" spans="23:23" ht="24" customHeight="1">
      <c r="W6664" s="4"/>
    </row>
    <row r="6665" spans="23:23" ht="24" customHeight="1">
      <c r="W6665" s="4"/>
    </row>
    <row r="6666" spans="23:23" ht="24" customHeight="1">
      <c r="W6666" s="4"/>
    </row>
    <row r="6667" spans="23:23" ht="24" customHeight="1">
      <c r="W6667" s="4"/>
    </row>
    <row r="6668" spans="23:23" ht="24" customHeight="1">
      <c r="W6668" s="4"/>
    </row>
    <row r="6669" spans="23:23" ht="24" customHeight="1">
      <c r="W6669" s="4"/>
    </row>
    <row r="6670" spans="23:23" ht="24" customHeight="1">
      <c r="W6670" s="4"/>
    </row>
    <row r="6671" spans="23:23" ht="24" customHeight="1">
      <c r="W6671" s="4"/>
    </row>
    <row r="6672" spans="23:23" ht="24" customHeight="1">
      <c r="W6672" s="4"/>
    </row>
    <row r="6673" spans="23:23" ht="24" customHeight="1">
      <c r="W6673" s="4"/>
    </row>
    <row r="6674" spans="23:23" ht="24" customHeight="1">
      <c r="W6674" s="4"/>
    </row>
    <row r="6675" spans="23:23" ht="24" customHeight="1">
      <c r="W6675" s="4"/>
    </row>
    <row r="6676" spans="23:23" ht="24" customHeight="1">
      <c r="W6676" s="4"/>
    </row>
    <row r="6677" spans="23:23" ht="24" customHeight="1">
      <c r="W6677" s="4"/>
    </row>
    <row r="6678" spans="23:23" ht="24" customHeight="1">
      <c r="W6678" s="4"/>
    </row>
    <row r="6679" spans="23:23" ht="24" customHeight="1">
      <c r="W6679" s="4"/>
    </row>
    <row r="6680" spans="23:23" ht="24" customHeight="1">
      <c r="W6680" s="4"/>
    </row>
    <row r="6681" spans="23:23" ht="24" customHeight="1">
      <c r="W6681" s="4"/>
    </row>
    <row r="6682" spans="23:23" ht="24" customHeight="1">
      <c r="W6682" s="4"/>
    </row>
    <row r="6683" spans="23:23" ht="24" customHeight="1">
      <c r="W6683" s="4"/>
    </row>
    <row r="6684" spans="23:23" ht="24" customHeight="1">
      <c r="W6684" s="4"/>
    </row>
    <row r="6685" spans="23:23" ht="24" customHeight="1">
      <c r="W6685" s="4"/>
    </row>
    <row r="6686" spans="23:23" ht="24" customHeight="1">
      <c r="W6686" s="4"/>
    </row>
    <row r="6687" spans="23:23" ht="24" customHeight="1">
      <c r="W6687" s="4"/>
    </row>
    <row r="6688" spans="23:23" ht="24" customHeight="1">
      <c r="W6688" s="4"/>
    </row>
    <row r="6689" spans="23:23" ht="24" customHeight="1">
      <c r="W6689" s="4"/>
    </row>
    <row r="6690" spans="23:23" ht="24" customHeight="1">
      <c r="W6690" s="4"/>
    </row>
    <row r="6691" spans="23:23" ht="24" customHeight="1">
      <c r="W6691" s="4"/>
    </row>
    <row r="6692" spans="23:23" ht="24" customHeight="1">
      <c r="W6692" s="4"/>
    </row>
    <row r="6693" spans="23:23" ht="24" customHeight="1">
      <c r="W6693" s="4"/>
    </row>
    <row r="6694" spans="23:23" ht="24" customHeight="1">
      <c r="W6694" s="4"/>
    </row>
    <row r="6695" spans="23:23" ht="24" customHeight="1">
      <c r="W6695" s="4"/>
    </row>
    <row r="6696" spans="23:23" ht="24" customHeight="1">
      <c r="W6696" s="4"/>
    </row>
    <row r="6697" spans="23:23" ht="24" customHeight="1">
      <c r="W6697" s="4"/>
    </row>
    <row r="6698" spans="23:23" ht="24" customHeight="1">
      <c r="W6698" s="4"/>
    </row>
    <row r="6699" spans="23:23" ht="24" customHeight="1">
      <c r="W6699" s="4"/>
    </row>
    <row r="6700" spans="23:23" ht="24" customHeight="1">
      <c r="W6700" s="4"/>
    </row>
    <row r="6701" spans="23:23" ht="24" customHeight="1">
      <c r="W6701" s="4"/>
    </row>
    <row r="6702" spans="23:23" ht="24" customHeight="1">
      <c r="W6702" s="4"/>
    </row>
    <row r="6703" spans="23:23" ht="24" customHeight="1">
      <c r="W6703" s="4"/>
    </row>
    <row r="6704" spans="23:23" ht="24" customHeight="1">
      <c r="W6704" s="4"/>
    </row>
    <row r="6705" spans="23:23" ht="24" customHeight="1">
      <c r="W6705" s="4"/>
    </row>
    <row r="6706" spans="23:23" ht="24" customHeight="1">
      <c r="W6706" s="4"/>
    </row>
    <row r="6707" spans="23:23" ht="24" customHeight="1">
      <c r="W6707" s="4"/>
    </row>
    <row r="6708" spans="23:23" ht="24" customHeight="1">
      <c r="W6708" s="4"/>
    </row>
    <row r="6709" spans="23:23" ht="24" customHeight="1">
      <c r="W6709" s="4"/>
    </row>
    <row r="6710" spans="23:23" ht="24" customHeight="1">
      <c r="W6710" s="4"/>
    </row>
    <row r="6711" spans="23:23" ht="24" customHeight="1">
      <c r="W6711" s="4"/>
    </row>
    <row r="6712" spans="23:23" ht="24" customHeight="1">
      <c r="W6712" s="4"/>
    </row>
    <row r="6713" spans="23:23" ht="24" customHeight="1">
      <c r="W6713" s="4"/>
    </row>
    <row r="6714" spans="23:23" ht="24" customHeight="1">
      <c r="W6714" s="4"/>
    </row>
    <row r="6715" spans="23:23" ht="24" customHeight="1">
      <c r="W6715" s="4"/>
    </row>
    <row r="6716" spans="23:23" ht="24" customHeight="1">
      <c r="W6716" s="4"/>
    </row>
    <row r="6717" spans="23:23" ht="24" customHeight="1">
      <c r="W6717" s="4"/>
    </row>
    <row r="6718" spans="23:23" ht="24" customHeight="1">
      <c r="W6718" s="4"/>
    </row>
    <row r="6719" spans="23:23" ht="24" customHeight="1">
      <c r="W6719" s="4"/>
    </row>
    <row r="6720" spans="23:23" ht="24" customHeight="1">
      <c r="W6720" s="4"/>
    </row>
    <row r="6721" spans="23:23" ht="24" customHeight="1">
      <c r="W6721" s="4"/>
    </row>
    <row r="6722" spans="23:23" ht="24" customHeight="1">
      <c r="W6722" s="4"/>
    </row>
    <row r="6723" spans="23:23" ht="24" customHeight="1">
      <c r="W6723" s="4"/>
    </row>
    <row r="6724" spans="23:23" ht="24" customHeight="1">
      <c r="W6724" s="4"/>
    </row>
    <row r="6725" spans="23:23" ht="24" customHeight="1">
      <c r="W6725" s="4"/>
    </row>
    <row r="6726" spans="23:23" ht="24" customHeight="1">
      <c r="W6726" s="4"/>
    </row>
    <row r="6727" spans="23:23" ht="24" customHeight="1">
      <c r="W6727" s="4"/>
    </row>
    <row r="6728" spans="23:23" ht="24" customHeight="1">
      <c r="W6728" s="4"/>
    </row>
    <row r="6729" spans="23:23" ht="24" customHeight="1">
      <c r="W6729" s="4"/>
    </row>
    <row r="6730" spans="23:23" ht="24" customHeight="1">
      <c r="W6730" s="4"/>
    </row>
    <row r="6731" spans="23:23" ht="24" customHeight="1">
      <c r="W6731" s="4"/>
    </row>
    <row r="6732" spans="23:23" ht="24" customHeight="1">
      <c r="W6732" s="4"/>
    </row>
    <row r="6733" spans="23:23" ht="24" customHeight="1">
      <c r="W6733" s="4"/>
    </row>
    <row r="6734" spans="23:23" ht="24" customHeight="1">
      <c r="W6734" s="4"/>
    </row>
    <row r="6735" spans="23:23" ht="24" customHeight="1">
      <c r="W6735" s="4"/>
    </row>
    <row r="6736" spans="23:23" ht="24" customHeight="1">
      <c r="W6736" s="4"/>
    </row>
    <row r="6737" spans="23:23" ht="24" customHeight="1">
      <c r="W6737" s="4"/>
    </row>
    <row r="6738" spans="23:23" ht="24" customHeight="1">
      <c r="W6738" s="4"/>
    </row>
    <row r="6739" spans="23:23" ht="24" customHeight="1">
      <c r="W6739" s="4"/>
    </row>
    <row r="6740" spans="23:23" ht="24" customHeight="1">
      <c r="W6740" s="4"/>
    </row>
    <row r="6741" spans="23:23" ht="24" customHeight="1">
      <c r="W6741" s="4"/>
    </row>
    <row r="6742" spans="23:23" ht="24" customHeight="1">
      <c r="W6742" s="4"/>
    </row>
    <row r="6743" spans="23:23" ht="24" customHeight="1">
      <c r="W6743" s="4"/>
    </row>
    <row r="6744" spans="23:23" ht="24" customHeight="1">
      <c r="W6744" s="4"/>
    </row>
    <row r="6745" spans="23:23" ht="24" customHeight="1">
      <c r="W6745" s="4"/>
    </row>
    <row r="6746" spans="23:23" ht="24" customHeight="1">
      <c r="W6746" s="4"/>
    </row>
    <row r="6747" spans="23:23" ht="24" customHeight="1">
      <c r="W6747" s="4"/>
    </row>
    <row r="6748" spans="23:23" ht="24" customHeight="1">
      <c r="W6748" s="4"/>
    </row>
    <row r="6749" spans="23:23" ht="24" customHeight="1">
      <c r="W6749" s="4"/>
    </row>
    <row r="6750" spans="23:23" ht="24" customHeight="1">
      <c r="W6750" s="4"/>
    </row>
    <row r="6751" spans="23:23" ht="24" customHeight="1">
      <c r="W6751" s="4"/>
    </row>
    <row r="6752" spans="23:23" ht="24" customHeight="1">
      <c r="W6752" s="4"/>
    </row>
    <row r="6753" spans="23:23" ht="24" customHeight="1">
      <c r="W6753" s="4"/>
    </row>
    <row r="6754" spans="23:23" ht="24" customHeight="1">
      <c r="W6754" s="4"/>
    </row>
    <row r="6755" spans="23:23" ht="24" customHeight="1">
      <c r="W6755" s="4"/>
    </row>
    <row r="6756" spans="23:23" ht="24" customHeight="1">
      <c r="W6756" s="4"/>
    </row>
    <row r="6757" spans="23:23" ht="24" customHeight="1">
      <c r="W6757" s="4"/>
    </row>
    <row r="6758" spans="23:23" ht="24" customHeight="1">
      <c r="W6758" s="4"/>
    </row>
    <row r="6759" spans="23:23" ht="24" customHeight="1">
      <c r="W6759" s="4"/>
    </row>
    <row r="6760" spans="23:23" ht="24" customHeight="1">
      <c r="W6760" s="4"/>
    </row>
    <row r="6761" spans="23:23" ht="24" customHeight="1">
      <c r="W6761" s="4"/>
    </row>
    <row r="6762" spans="23:23" ht="24" customHeight="1">
      <c r="W6762" s="4"/>
    </row>
    <row r="6763" spans="23:23" ht="24" customHeight="1">
      <c r="W6763" s="4"/>
    </row>
    <row r="6764" spans="23:23" ht="24" customHeight="1">
      <c r="W6764" s="4"/>
    </row>
    <row r="6765" spans="23:23" ht="24" customHeight="1">
      <c r="W6765" s="4"/>
    </row>
    <row r="6766" spans="23:23" ht="24" customHeight="1">
      <c r="W6766" s="4"/>
    </row>
    <row r="6767" spans="23:23" ht="24" customHeight="1">
      <c r="W6767" s="4"/>
    </row>
    <row r="6768" spans="23:23" ht="24" customHeight="1">
      <c r="W6768" s="4"/>
    </row>
    <row r="6769" spans="23:23" ht="24" customHeight="1">
      <c r="W6769" s="4"/>
    </row>
    <row r="6770" spans="23:23" ht="24" customHeight="1">
      <c r="W6770" s="4"/>
    </row>
    <row r="6771" spans="23:23" ht="24" customHeight="1">
      <c r="W6771" s="4"/>
    </row>
    <row r="6772" spans="23:23" ht="24" customHeight="1">
      <c r="W6772" s="4"/>
    </row>
    <row r="6773" spans="23:23" ht="24" customHeight="1">
      <c r="W6773" s="4"/>
    </row>
    <row r="6774" spans="23:23" ht="24" customHeight="1">
      <c r="W6774" s="4"/>
    </row>
    <row r="6775" spans="23:23" ht="24" customHeight="1">
      <c r="W6775" s="4"/>
    </row>
    <row r="6776" spans="23:23" ht="24" customHeight="1">
      <c r="W6776" s="4"/>
    </row>
    <row r="6777" spans="23:23" ht="24" customHeight="1">
      <c r="W6777" s="4"/>
    </row>
    <row r="6778" spans="23:23" ht="24" customHeight="1">
      <c r="W6778" s="4"/>
    </row>
    <row r="6779" spans="23:23" ht="24" customHeight="1">
      <c r="W6779" s="4"/>
    </row>
    <row r="6780" spans="23:23" ht="24" customHeight="1">
      <c r="W6780" s="4"/>
    </row>
    <row r="6781" spans="23:23" ht="24" customHeight="1">
      <c r="W6781" s="4"/>
    </row>
    <row r="6782" spans="23:23" ht="24" customHeight="1">
      <c r="W6782" s="4"/>
    </row>
    <row r="6783" spans="23:23" ht="24" customHeight="1">
      <c r="W6783" s="4"/>
    </row>
    <row r="6784" spans="23:23" ht="24" customHeight="1">
      <c r="W6784" s="4"/>
    </row>
    <row r="6785" spans="23:23" ht="24" customHeight="1">
      <c r="W6785" s="4"/>
    </row>
    <row r="6786" spans="23:23" ht="24" customHeight="1">
      <c r="W6786" s="4"/>
    </row>
    <row r="6787" spans="23:23" ht="24" customHeight="1">
      <c r="W6787" s="4"/>
    </row>
    <row r="6788" spans="23:23" ht="24" customHeight="1">
      <c r="W6788" s="4"/>
    </row>
    <row r="6789" spans="23:23" ht="24" customHeight="1">
      <c r="W6789" s="4"/>
    </row>
    <row r="6790" spans="23:23" ht="24" customHeight="1">
      <c r="W6790" s="4"/>
    </row>
    <row r="6791" spans="23:23" ht="24" customHeight="1">
      <c r="W6791" s="4"/>
    </row>
    <row r="6792" spans="23:23" ht="24" customHeight="1">
      <c r="W6792" s="4"/>
    </row>
    <row r="6793" spans="23:23" ht="24" customHeight="1">
      <c r="W6793" s="4"/>
    </row>
    <row r="6794" spans="23:23" ht="24" customHeight="1">
      <c r="W6794" s="4"/>
    </row>
    <row r="6795" spans="23:23" ht="24" customHeight="1">
      <c r="W6795" s="4"/>
    </row>
    <row r="6796" spans="23:23" ht="24" customHeight="1">
      <c r="W6796" s="4"/>
    </row>
    <row r="6797" spans="23:23" ht="24" customHeight="1">
      <c r="W6797" s="4"/>
    </row>
    <row r="6798" spans="23:23" ht="24" customHeight="1">
      <c r="W6798" s="4"/>
    </row>
    <row r="6799" spans="23:23" ht="24" customHeight="1">
      <c r="W6799" s="4"/>
    </row>
    <row r="6800" spans="23:23" ht="24" customHeight="1">
      <c r="W6800" s="4"/>
    </row>
    <row r="6801" spans="23:23" ht="24" customHeight="1">
      <c r="W6801" s="4"/>
    </row>
    <row r="6802" spans="23:23" ht="24" customHeight="1">
      <c r="W6802" s="4"/>
    </row>
    <row r="6803" spans="23:23" ht="24" customHeight="1">
      <c r="W6803" s="4"/>
    </row>
    <row r="6804" spans="23:23" ht="24" customHeight="1">
      <c r="W6804" s="4"/>
    </row>
    <row r="6805" spans="23:23" ht="24" customHeight="1">
      <c r="W6805" s="4"/>
    </row>
    <row r="6806" spans="23:23" ht="24" customHeight="1">
      <c r="W6806" s="4"/>
    </row>
    <row r="6807" spans="23:23" ht="24" customHeight="1">
      <c r="W6807" s="4"/>
    </row>
    <row r="6808" spans="23:23" ht="24" customHeight="1">
      <c r="W6808" s="4"/>
    </row>
    <row r="6809" spans="23:23" ht="24" customHeight="1">
      <c r="W6809" s="4"/>
    </row>
    <row r="6810" spans="23:23" ht="24" customHeight="1">
      <c r="W6810" s="4"/>
    </row>
    <row r="6811" spans="23:23" ht="24" customHeight="1">
      <c r="W6811" s="4"/>
    </row>
    <row r="6812" spans="23:23" ht="24" customHeight="1">
      <c r="W6812" s="4"/>
    </row>
    <row r="6813" spans="23:23" ht="24" customHeight="1">
      <c r="W6813" s="4"/>
    </row>
    <row r="6814" spans="23:23" ht="24" customHeight="1">
      <c r="W6814" s="4"/>
    </row>
    <row r="6815" spans="23:23" ht="24" customHeight="1">
      <c r="W6815" s="4"/>
    </row>
    <row r="6816" spans="23:23" ht="24" customHeight="1">
      <c r="W6816" s="4"/>
    </row>
    <row r="6817" spans="23:23" ht="24" customHeight="1">
      <c r="W6817" s="4"/>
    </row>
    <row r="6818" spans="23:23" ht="24" customHeight="1">
      <c r="W6818" s="4"/>
    </row>
    <row r="6819" spans="23:23" ht="24" customHeight="1">
      <c r="W6819" s="4"/>
    </row>
    <row r="6820" spans="23:23" ht="24" customHeight="1">
      <c r="W6820" s="4"/>
    </row>
    <row r="6821" spans="23:23" ht="24" customHeight="1">
      <c r="W6821" s="4"/>
    </row>
    <row r="6822" spans="23:23" ht="24" customHeight="1">
      <c r="W6822" s="4"/>
    </row>
    <row r="6823" spans="23:23" ht="24" customHeight="1">
      <c r="W6823" s="4"/>
    </row>
    <row r="6824" spans="23:23" ht="24" customHeight="1">
      <c r="W6824" s="4"/>
    </row>
    <row r="6825" spans="23:23" ht="24" customHeight="1">
      <c r="W6825" s="4"/>
    </row>
    <row r="6826" spans="23:23" ht="24" customHeight="1">
      <c r="W6826" s="4"/>
    </row>
    <row r="6827" spans="23:23" ht="24" customHeight="1">
      <c r="W6827" s="4"/>
    </row>
    <row r="6828" spans="23:23" ht="24" customHeight="1">
      <c r="W6828" s="4"/>
    </row>
    <row r="6829" spans="23:23" ht="24" customHeight="1">
      <c r="W6829" s="4"/>
    </row>
    <row r="6830" spans="23:23" ht="24" customHeight="1">
      <c r="W6830" s="4"/>
    </row>
    <row r="6831" spans="23:23" ht="24" customHeight="1">
      <c r="W6831" s="4"/>
    </row>
    <row r="6832" spans="23:23" ht="24" customHeight="1">
      <c r="W6832" s="4"/>
    </row>
    <row r="6833" spans="23:23" ht="24" customHeight="1">
      <c r="W6833" s="4"/>
    </row>
    <row r="6834" spans="23:23" ht="24" customHeight="1">
      <c r="W6834" s="4"/>
    </row>
    <row r="6835" spans="23:23" ht="24" customHeight="1">
      <c r="W6835" s="4"/>
    </row>
    <row r="6836" spans="23:23" ht="24" customHeight="1">
      <c r="W6836" s="4"/>
    </row>
    <row r="6837" spans="23:23" ht="24" customHeight="1">
      <c r="W6837" s="4"/>
    </row>
    <row r="6838" spans="23:23" ht="24" customHeight="1">
      <c r="W6838" s="4"/>
    </row>
    <row r="6839" spans="23:23" ht="24" customHeight="1">
      <c r="W6839" s="4"/>
    </row>
    <row r="6840" spans="23:23" ht="24" customHeight="1">
      <c r="W6840" s="4"/>
    </row>
    <row r="6841" spans="23:23" ht="24" customHeight="1">
      <c r="W6841" s="4"/>
    </row>
    <row r="6842" spans="23:23" ht="24" customHeight="1">
      <c r="W6842" s="4"/>
    </row>
    <row r="6843" spans="23:23" ht="24" customHeight="1">
      <c r="W6843" s="4"/>
    </row>
    <row r="6844" spans="23:23" ht="24" customHeight="1">
      <c r="W6844" s="4"/>
    </row>
    <row r="6845" spans="23:23" ht="24" customHeight="1">
      <c r="W6845" s="4"/>
    </row>
    <row r="6846" spans="23:23" ht="24" customHeight="1">
      <c r="W6846" s="4"/>
    </row>
    <row r="6847" spans="23:23" ht="24" customHeight="1">
      <c r="W6847" s="4"/>
    </row>
    <row r="6848" spans="23:23" ht="24" customHeight="1">
      <c r="W6848" s="4"/>
    </row>
    <row r="6849" spans="23:23" ht="24" customHeight="1">
      <c r="W6849" s="4"/>
    </row>
    <row r="6850" spans="23:23" ht="24" customHeight="1">
      <c r="W6850" s="4"/>
    </row>
    <row r="6851" spans="23:23" ht="24" customHeight="1">
      <c r="W6851" s="4"/>
    </row>
    <row r="6852" spans="23:23" ht="24" customHeight="1">
      <c r="W6852" s="4"/>
    </row>
    <row r="6853" spans="23:23" ht="24" customHeight="1">
      <c r="W6853" s="4"/>
    </row>
    <row r="6854" spans="23:23" ht="24" customHeight="1">
      <c r="W6854" s="4"/>
    </row>
    <row r="6855" spans="23:23" ht="24" customHeight="1">
      <c r="W6855" s="4"/>
    </row>
    <row r="6856" spans="23:23" ht="24" customHeight="1">
      <c r="W6856" s="4"/>
    </row>
    <row r="6857" spans="23:23" ht="24" customHeight="1">
      <c r="W6857" s="4"/>
    </row>
    <row r="6858" spans="23:23" ht="24" customHeight="1">
      <c r="W6858" s="4"/>
    </row>
    <row r="6859" spans="23:23" ht="24" customHeight="1">
      <c r="W6859" s="4"/>
    </row>
    <row r="6860" spans="23:23" ht="24" customHeight="1">
      <c r="W6860" s="4"/>
    </row>
    <row r="6861" spans="23:23" ht="24" customHeight="1">
      <c r="W6861" s="4"/>
    </row>
    <row r="6862" spans="23:23" ht="24" customHeight="1">
      <c r="W6862" s="4"/>
    </row>
    <row r="6863" spans="23:23" ht="24" customHeight="1">
      <c r="W6863" s="4"/>
    </row>
    <row r="6864" spans="23:23" ht="24" customHeight="1">
      <c r="W6864" s="4"/>
    </row>
    <row r="6865" spans="23:23" ht="24" customHeight="1">
      <c r="W6865" s="4"/>
    </row>
    <row r="6866" spans="23:23" ht="24" customHeight="1">
      <c r="W6866" s="4"/>
    </row>
    <row r="6867" spans="23:23" ht="24" customHeight="1">
      <c r="W6867" s="4"/>
    </row>
    <row r="6868" spans="23:23" ht="24" customHeight="1">
      <c r="W6868" s="4"/>
    </row>
    <row r="6869" spans="23:23" ht="24" customHeight="1">
      <c r="W6869" s="4"/>
    </row>
    <row r="6870" spans="23:23" ht="24" customHeight="1">
      <c r="W6870" s="4"/>
    </row>
    <row r="6871" spans="23:23" ht="24" customHeight="1">
      <c r="W6871" s="4"/>
    </row>
    <row r="6872" spans="23:23" ht="24" customHeight="1">
      <c r="W6872" s="4"/>
    </row>
    <row r="6873" spans="23:23" ht="24" customHeight="1">
      <c r="W6873" s="4"/>
    </row>
    <row r="6874" spans="23:23" ht="24" customHeight="1">
      <c r="W6874" s="4"/>
    </row>
    <row r="6875" spans="23:23" ht="24" customHeight="1">
      <c r="W6875" s="4"/>
    </row>
    <row r="6876" spans="23:23" ht="24" customHeight="1">
      <c r="W6876" s="4"/>
    </row>
    <row r="6877" spans="23:23" ht="24" customHeight="1">
      <c r="W6877" s="4"/>
    </row>
    <row r="6878" spans="23:23" ht="24" customHeight="1">
      <c r="W6878" s="4"/>
    </row>
    <row r="6879" spans="23:23" ht="24" customHeight="1">
      <c r="W6879" s="4"/>
    </row>
    <row r="6880" spans="23:23" ht="24" customHeight="1">
      <c r="W6880" s="4"/>
    </row>
    <row r="6881" spans="23:23" ht="24" customHeight="1">
      <c r="W6881" s="4"/>
    </row>
    <row r="6882" spans="23:23" ht="24" customHeight="1">
      <c r="W6882" s="4"/>
    </row>
    <row r="6883" spans="23:23" ht="24" customHeight="1">
      <c r="W6883" s="4"/>
    </row>
    <row r="6884" spans="23:23" ht="24" customHeight="1">
      <c r="W6884" s="4"/>
    </row>
    <row r="6885" spans="23:23" ht="24" customHeight="1">
      <c r="W6885" s="4"/>
    </row>
    <row r="6886" spans="23:23" ht="24" customHeight="1">
      <c r="W6886" s="4"/>
    </row>
    <row r="6887" spans="23:23" ht="24" customHeight="1">
      <c r="W6887" s="4"/>
    </row>
    <row r="6888" spans="23:23" ht="24" customHeight="1">
      <c r="W6888" s="4"/>
    </row>
    <row r="6889" spans="23:23" ht="24" customHeight="1">
      <c r="W6889" s="4"/>
    </row>
    <row r="6890" spans="23:23" ht="24" customHeight="1">
      <c r="W6890" s="4"/>
    </row>
    <row r="6891" spans="23:23" ht="24" customHeight="1">
      <c r="W6891" s="4"/>
    </row>
    <row r="6892" spans="23:23" ht="24" customHeight="1">
      <c r="W6892" s="4"/>
    </row>
    <row r="6893" spans="23:23" ht="24" customHeight="1">
      <c r="W6893" s="4"/>
    </row>
    <row r="6894" spans="23:23" ht="24" customHeight="1">
      <c r="W6894" s="4"/>
    </row>
    <row r="6895" spans="23:23" ht="24" customHeight="1">
      <c r="W6895" s="4"/>
    </row>
    <row r="6896" spans="23:23" ht="24" customHeight="1">
      <c r="W6896" s="4"/>
    </row>
    <row r="6897" spans="23:23" ht="24" customHeight="1">
      <c r="W6897" s="4"/>
    </row>
    <row r="6898" spans="23:23" ht="24" customHeight="1">
      <c r="W6898" s="4"/>
    </row>
    <row r="6899" spans="23:23" ht="24" customHeight="1">
      <c r="W6899" s="4"/>
    </row>
    <row r="6900" spans="23:23" ht="24" customHeight="1">
      <c r="W6900" s="4"/>
    </row>
    <row r="6901" spans="23:23" ht="24" customHeight="1">
      <c r="W6901" s="4"/>
    </row>
    <row r="6902" spans="23:23" ht="24" customHeight="1">
      <c r="W6902" s="4"/>
    </row>
    <row r="6903" spans="23:23" ht="24" customHeight="1">
      <c r="W6903" s="4"/>
    </row>
    <row r="6904" spans="23:23" ht="24" customHeight="1">
      <c r="W6904" s="4"/>
    </row>
    <row r="6905" spans="23:23" ht="24" customHeight="1">
      <c r="W6905" s="4"/>
    </row>
    <row r="6906" spans="23:23" ht="24" customHeight="1">
      <c r="W6906" s="4"/>
    </row>
    <row r="6907" spans="23:23" ht="24" customHeight="1">
      <c r="W6907" s="4"/>
    </row>
    <row r="6908" spans="23:23" ht="24" customHeight="1">
      <c r="W6908" s="4"/>
    </row>
    <row r="6909" spans="23:23" ht="24" customHeight="1">
      <c r="W6909" s="4"/>
    </row>
    <row r="6910" spans="23:23" ht="24" customHeight="1">
      <c r="W6910" s="4"/>
    </row>
    <row r="6911" spans="23:23" ht="24" customHeight="1">
      <c r="W6911" s="4"/>
    </row>
    <row r="6912" spans="23:23" ht="24" customHeight="1">
      <c r="W6912" s="4"/>
    </row>
    <row r="6913" spans="23:23" ht="24" customHeight="1">
      <c r="W6913" s="4"/>
    </row>
    <row r="6914" spans="23:23" ht="24" customHeight="1">
      <c r="W6914" s="4"/>
    </row>
    <row r="6915" spans="23:23" ht="24" customHeight="1">
      <c r="W6915" s="4"/>
    </row>
    <row r="6916" spans="23:23" ht="24" customHeight="1">
      <c r="W6916" s="4"/>
    </row>
    <row r="6917" spans="23:23" ht="24" customHeight="1">
      <c r="W6917" s="4"/>
    </row>
    <row r="6918" spans="23:23" ht="24" customHeight="1">
      <c r="W6918" s="4"/>
    </row>
    <row r="6919" spans="23:23" ht="24" customHeight="1">
      <c r="W6919" s="4"/>
    </row>
    <row r="6920" spans="23:23" ht="24" customHeight="1">
      <c r="W6920" s="4"/>
    </row>
    <row r="6921" spans="23:23" ht="24" customHeight="1">
      <c r="W6921" s="4"/>
    </row>
    <row r="6922" spans="23:23" ht="24" customHeight="1">
      <c r="W6922" s="4"/>
    </row>
    <row r="6923" spans="23:23" ht="24" customHeight="1">
      <c r="W6923" s="4"/>
    </row>
    <row r="6924" spans="23:23" ht="24" customHeight="1">
      <c r="W6924" s="4"/>
    </row>
    <row r="6925" spans="23:23" ht="24" customHeight="1">
      <c r="W6925" s="4"/>
    </row>
    <row r="6926" spans="23:23" ht="24" customHeight="1">
      <c r="W6926" s="4"/>
    </row>
    <row r="6927" spans="23:23" ht="24" customHeight="1">
      <c r="W6927" s="4"/>
    </row>
    <row r="6928" spans="23:23" ht="24" customHeight="1">
      <c r="W6928" s="4"/>
    </row>
    <row r="6929" spans="23:23" ht="24" customHeight="1">
      <c r="W6929" s="4"/>
    </row>
    <row r="6930" spans="23:23" ht="24" customHeight="1">
      <c r="W6930" s="4"/>
    </row>
    <row r="6931" spans="23:23" ht="24" customHeight="1">
      <c r="W6931" s="4"/>
    </row>
    <row r="6932" spans="23:23" ht="24" customHeight="1">
      <c r="W6932" s="4"/>
    </row>
    <row r="6933" spans="23:23" ht="24" customHeight="1">
      <c r="W6933" s="4"/>
    </row>
    <row r="6934" spans="23:23" ht="24" customHeight="1">
      <c r="W6934" s="4"/>
    </row>
    <row r="6935" spans="23:23" ht="24" customHeight="1">
      <c r="W6935" s="4"/>
    </row>
    <row r="6936" spans="23:23" ht="24" customHeight="1">
      <c r="W6936" s="4"/>
    </row>
    <row r="6937" spans="23:23" ht="24" customHeight="1">
      <c r="W6937" s="4"/>
    </row>
    <row r="6938" spans="23:23" ht="24" customHeight="1">
      <c r="W6938" s="4"/>
    </row>
    <row r="6939" spans="23:23" ht="24" customHeight="1">
      <c r="W6939" s="4"/>
    </row>
    <row r="6940" spans="23:23" ht="24" customHeight="1">
      <c r="W6940" s="4"/>
    </row>
    <row r="6941" spans="23:23" ht="24" customHeight="1">
      <c r="W6941" s="4"/>
    </row>
    <row r="6942" spans="23:23" ht="24" customHeight="1">
      <c r="W6942" s="4"/>
    </row>
    <row r="6943" spans="23:23" ht="24" customHeight="1">
      <c r="W6943" s="4"/>
    </row>
    <row r="6944" spans="23:23" ht="24" customHeight="1">
      <c r="W6944" s="4"/>
    </row>
    <row r="6945" spans="23:23" ht="24" customHeight="1">
      <c r="W6945" s="4"/>
    </row>
    <row r="6946" spans="23:23" ht="24" customHeight="1">
      <c r="W6946" s="4"/>
    </row>
    <row r="6947" spans="23:23" ht="24" customHeight="1">
      <c r="W6947" s="4"/>
    </row>
    <row r="6948" spans="23:23" ht="24" customHeight="1">
      <c r="W6948" s="4"/>
    </row>
    <row r="6949" spans="23:23" ht="24" customHeight="1">
      <c r="W6949" s="4"/>
    </row>
    <row r="6950" spans="23:23" ht="24" customHeight="1">
      <c r="W6950" s="4"/>
    </row>
    <row r="6951" spans="23:23" ht="24" customHeight="1">
      <c r="W6951" s="4"/>
    </row>
    <row r="6952" spans="23:23" ht="24" customHeight="1">
      <c r="W6952" s="4"/>
    </row>
    <row r="6953" spans="23:23" ht="24" customHeight="1">
      <c r="W6953" s="4"/>
    </row>
    <row r="6954" spans="23:23" ht="24" customHeight="1">
      <c r="W6954" s="4"/>
    </row>
    <row r="6955" spans="23:23" ht="24" customHeight="1">
      <c r="W6955" s="4"/>
    </row>
    <row r="6956" spans="23:23" ht="24" customHeight="1">
      <c r="W6956" s="4"/>
    </row>
    <row r="6957" spans="23:23" ht="24" customHeight="1">
      <c r="W6957" s="4"/>
    </row>
    <row r="6958" spans="23:23" ht="24" customHeight="1">
      <c r="W6958" s="4"/>
    </row>
    <row r="6959" spans="23:23" ht="24" customHeight="1">
      <c r="W6959" s="4"/>
    </row>
    <row r="6960" spans="23:23" ht="24" customHeight="1">
      <c r="W6960" s="4"/>
    </row>
    <row r="6961" spans="23:23" ht="24" customHeight="1">
      <c r="W6961" s="4"/>
    </row>
    <row r="6962" spans="23:23" ht="24" customHeight="1">
      <c r="W6962" s="4"/>
    </row>
    <row r="6963" spans="23:23" ht="24" customHeight="1">
      <c r="W6963" s="4"/>
    </row>
    <row r="6964" spans="23:23" ht="24" customHeight="1">
      <c r="W6964" s="4"/>
    </row>
    <row r="6965" spans="23:23" ht="24" customHeight="1">
      <c r="W6965" s="4"/>
    </row>
    <row r="6966" spans="23:23" ht="24" customHeight="1">
      <c r="W6966" s="4"/>
    </row>
    <row r="6967" spans="23:23" ht="24" customHeight="1">
      <c r="W6967" s="4"/>
    </row>
    <row r="6968" spans="23:23" ht="24" customHeight="1">
      <c r="W6968" s="4"/>
    </row>
    <row r="6969" spans="23:23" ht="24" customHeight="1">
      <c r="W6969" s="4"/>
    </row>
    <row r="6970" spans="23:23" ht="24" customHeight="1">
      <c r="W6970" s="4"/>
    </row>
    <row r="6971" spans="23:23" ht="24" customHeight="1">
      <c r="W6971" s="4"/>
    </row>
    <row r="6972" spans="23:23" ht="24" customHeight="1">
      <c r="W6972" s="4"/>
    </row>
    <row r="6973" spans="23:23" ht="24" customHeight="1">
      <c r="W6973" s="4"/>
    </row>
    <row r="6974" spans="23:23" ht="24" customHeight="1">
      <c r="W6974" s="4"/>
    </row>
    <row r="6975" spans="23:23" ht="24" customHeight="1">
      <c r="W6975" s="4"/>
    </row>
    <row r="6976" spans="23:23" ht="24" customHeight="1">
      <c r="W6976" s="4"/>
    </row>
    <row r="6977" spans="23:23" ht="24" customHeight="1">
      <c r="W6977" s="4"/>
    </row>
    <row r="6978" spans="23:23" ht="24" customHeight="1">
      <c r="W6978" s="4"/>
    </row>
    <row r="6979" spans="23:23" ht="24" customHeight="1">
      <c r="W6979" s="4"/>
    </row>
    <row r="6980" spans="23:23" ht="24" customHeight="1">
      <c r="W6980" s="4"/>
    </row>
    <row r="6981" spans="23:23" ht="24" customHeight="1">
      <c r="W6981" s="4"/>
    </row>
    <row r="6982" spans="23:23" ht="24" customHeight="1">
      <c r="W6982" s="4"/>
    </row>
    <row r="6983" spans="23:23" ht="24" customHeight="1">
      <c r="W6983" s="4"/>
    </row>
    <row r="6984" spans="23:23" ht="24" customHeight="1">
      <c r="W6984" s="4"/>
    </row>
    <row r="6985" spans="23:23" ht="24" customHeight="1">
      <c r="W6985" s="4"/>
    </row>
    <row r="6986" spans="23:23" ht="24" customHeight="1">
      <c r="W6986" s="4"/>
    </row>
    <row r="6987" spans="23:23" ht="24" customHeight="1">
      <c r="W6987" s="4"/>
    </row>
    <row r="6988" spans="23:23" ht="24" customHeight="1">
      <c r="W6988" s="4"/>
    </row>
    <row r="6989" spans="23:23" ht="24" customHeight="1">
      <c r="W6989" s="4"/>
    </row>
    <row r="6990" spans="23:23" ht="24" customHeight="1">
      <c r="W6990" s="4"/>
    </row>
    <row r="6991" spans="23:23" ht="24" customHeight="1">
      <c r="W6991" s="4"/>
    </row>
    <row r="6992" spans="23:23" ht="24" customHeight="1">
      <c r="W6992" s="4"/>
    </row>
    <row r="6993" spans="23:23" ht="24" customHeight="1">
      <c r="W6993" s="4"/>
    </row>
    <row r="6994" spans="23:23" ht="24" customHeight="1">
      <c r="W6994" s="4"/>
    </row>
    <row r="6995" spans="23:23" ht="24" customHeight="1">
      <c r="W6995" s="4"/>
    </row>
    <row r="6996" spans="23:23" ht="24" customHeight="1">
      <c r="W6996" s="4"/>
    </row>
    <row r="6997" spans="23:23" ht="24" customHeight="1">
      <c r="W6997" s="4"/>
    </row>
    <row r="6998" spans="23:23" ht="24" customHeight="1">
      <c r="W6998" s="4"/>
    </row>
    <row r="6999" spans="23:23" ht="24" customHeight="1">
      <c r="W6999" s="4"/>
    </row>
    <row r="7000" spans="23:23" ht="24" customHeight="1">
      <c r="W7000" s="4"/>
    </row>
    <row r="7001" spans="23:23" ht="24" customHeight="1">
      <c r="W7001" s="4"/>
    </row>
    <row r="7002" spans="23:23" ht="24" customHeight="1">
      <c r="W7002" s="4"/>
    </row>
    <row r="7003" spans="23:23" ht="24" customHeight="1">
      <c r="W7003" s="4"/>
    </row>
    <row r="7004" spans="23:23" ht="24" customHeight="1">
      <c r="W7004" s="4"/>
    </row>
    <row r="7005" spans="23:23" ht="24" customHeight="1">
      <c r="W7005" s="4"/>
    </row>
    <row r="7006" spans="23:23" ht="24" customHeight="1">
      <c r="W7006" s="4"/>
    </row>
    <row r="7007" spans="23:23" ht="24" customHeight="1">
      <c r="W7007" s="4"/>
    </row>
    <row r="7008" spans="23:23" ht="24" customHeight="1">
      <c r="W7008" s="4"/>
    </row>
    <row r="7009" spans="23:23" ht="24" customHeight="1">
      <c r="W7009" s="4"/>
    </row>
    <row r="7010" spans="23:23" ht="24" customHeight="1">
      <c r="W7010" s="4"/>
    </row>
    <row r="7011" spans="23:23" ht="24" customHeight="1">
      <c r="W7011" s="4"/>
    </row>
    <row r="7012" spans="23:23" ht="24" customHeight="1">
      <c r="W7012" s="4"/>
    </row>
    <row r="7013" spans="23:23" ht="24" customHeight="1">
      <c r="W7013" s="4"/>
    </row>
    <row r="7014" spans="23:23" ht="24" customHeight="1">
      <c r="W7014" s="4"/>
    </row>
    <row r="7015" spans="23:23" ht="24" customHeight="1">
      <c r="W7015" s="4"/>
    </row>
    <row r="7016" spans="23:23" ht="24" customHeight="1">
      <c r="W7016" s="4"/>
    </row>
    <row r="7017" spans="23:23" ht="24" customHeight="1">
      <c r="W7017" s="4"/>
    </row>
    <row r="7018" spans="23:23" ht="24" customHeight="1">
      <c r="W7018" s="4"/>
    </row>
    <row r="7019" spans="23:23" ht="24" customHeight="1">
      <c r="W7019" s="4"/>
    </row>
    <row r="7020" spans="23:23" ht="24" customHeight="1">
      <c r="W7020" s="4"/>
    </row>
    <row r="7021" spans="23:23" ht="24" customHeight="1">
      <c r="W7021" s="4"/>
    </row>
    <row r="7022" spans="23:23" ht="24" customHeight="1">
      <c r="W7022" s="4"/>
    </row>
    <row r="7023" spans="23:23" ht="24" customHeight="1">
      <c r="W7023" s="4"/>
    </row>
    <row r="7024" spans="23:23" ht="24" customHeight="1">
      <c r="W7024" s="4"/>
    </row>
    <row r="7025" spans="23:23" ht="24" customHeight="1">
      <c r="W7025" s="4"/>
    </row>
    <row r="7026" spans="23:23" ht="24" customHeight="1">
      <c r="W7026" s="4"/>
    </row>
    <row r="7027" spans="23:23" ht="24" customHeight="1">
      <c r="W7027" s="4"/>
    </row>
    <row r="7028" spans="23:23" ht="24" customHeight="1">
      <c r="W7028" s="4"/>
    </row>
    <row r="7029" spans="23:23" ht="24" customHeight="1">
      <c r="W7029" s="4"/>
    </row>
    <row r="7030" spans="23:23" ht="24" customHeight="1">
      <c r="W7030" s="4"/>
    </row>
    <row r="7031" spans="23:23" ht="24" customHeight="1">
      <c r="W7031" s="4"/>
    </row>
    <row r="7032" spans="23:23" ht="24" customHeight="1">
      <c r="W7032" s="4"/>
    </row>
    <row r="7033" spans="23:23" ht="24" customHeight="1">
      <c r="W7033" s="4"/>
    </row>
    <row r="7034" spans="23:23" ht="24" customHeight="1">
      <c r="W7034" s="4"/>
    </row>
    <row r="7035" spans="23:23" ht="24" customHeight="1">
      <c r="W7035" s="4"/>
    </row>
    <row r="7036" spans="23:23" ht="24" customHeight="1">
      <c r="W7036" s="4"/>
    </row>
    <row r="7037" spans="23:23" ht="24" customHeight="1">
      <c r="W7037" s="4"/>
    </row>
    <row r="7038" spans="23:23" ht="24" customHeight="1">
      <c r="W7038" s="4"/>
    </row>
    <row r="7039" spans="23:23" ht="24" customHeight="1">
      <c r="W7039" s="4"/>
    </row>
    <row r="7040" spans="23:23" ht="24" customHeight="1">
      <c r="W7040" s="4"/>
    </row>
    <row r="7041" spans="23:23" ht="24" customHeight="1">
      <c r="W7041" s="4"/>
    </row>
    <row r="7042" spans="23:23" ht="24" customHeight="1">
      <c r="W7042" s="4"/>
    </row>
    <row r="7043" spans="23:23" ht="24" customHeight="1">
      <c r="W7043" s="4"/>
    </row>
    <row r="7044" spans="23:23" ht="24" customHeight="1">
      <c r="W7044" s="4"/>
    </row>
    <row r="7045" spans="23:23" ht="24" customHeight="1">
      <c r="W7045" s="4"/>
    </row>
    <row r="7046" spans="23:23" ht="24" customHeight="1">
      <c r="W7046" s="4"/>
    </row>
    <row r="7047" spans="23:23" ht="24" customHeight="1">
      <c r="W7047" s="4"/>
    </row>
    <row r="7048" spans="23:23" ht="24" customHeight="1">
      <c r="W7048" s="4"/>
    </row>
    <row r="7049" spans="23:23" ht="24" customHeight="1">
      <c r="W7049" s="4"/>
    </row>
    <row r="7050" spans="23:23" ht="24" customHeight="1">
      <c r="W7050" s="4"/>
    </row>
    <row r="7051" spans="23:23" ht="24" customHeight="1">
      <c r="W7051" s="4"/>
    </row>
    <row r="7052" spans="23:23" ht="24" customHeight="1">
      <c r="W7052" s="4"/>
    </row>
    <row r="7053" spans="23:23" ht="24" customHeight="1">
      <c r="W7053" s="4"/>
    </row>
    <row r="7054" spans="23:23" ht="24" customHeight="1">
      <c r="W7054" s="4"/>
    </row>
    <row r="7055" spans="23:23" ht="24" customHeight="1">
      <c r="W7055" s="4"/>
    </row>
    <row r="7056" spans="23:23" ht="24" customHeight="1">
      <c r="W7056" s="4"/>
    </row>
    <row r="7057" spans="23:23" ht="24" customHeight="1">
      <c r="W7057" s="4"/>
    </row>
    <row r="7058" spans="23:23" ht="24" customHeight="1">
      <c r="W7058" s="4"/>
    </row>
    <row r="7059" spans="23:23" ht="24" customHeight="1">
      <c r="W7059" s="4"/>
    </row>
    <row r="7060" spans="23:23" ht="24" customHeight="1">
      <c r="W7060" s="4"/>
    </row>
    <row r="7061" spans="23:23" ht="24" customHeight="1">
      <c r="W7061" s="4"/>
    </row>
    <row r="7062" spans="23:23" ht="24" customHeight="1">
      <c r="W7062" s="4"/>
    </row>
    <row r="7063" spans="23:23" ht="24" customHeight="1">
      <c r="W7063" s="4"/>
    </row>
    <row r="7064" spans="23:23" ht="24" customHeight="1">
      <c r="W7064" s="4"/>
    </row>
    <row r="7065" spans="23:23" ht="24" customHeight="1">
      <c r="W7065" s="4"/>
    </row>
    <row r="7066" spans="23:23" ht="24" customHeight="1">
      <c r="W7066" s="4"/>
    </row>
    <row r="7067" spans="23:23" ht="24" customHeight="1">
      <c r="W7067" s="4"/>
    </row>
    <row r="7068" spans="23:23" ht="24" customHeight="1">
      <c r="W7068" s="4"/>
    </row>
    <row r="7069" spans="23:23" ht="24" customHeight="1">
      <c r="W7069" s="4"/>
    </row>
    <row r="7070" spans="23:23" ht="24" customHeight="1">
      <c r="W7070" s="4"/>
    </row>
    <row r="7071" spans="23:23" ht="24" customHeight="1">
      <c r="W7071" s="4"/>
    </row>
    <row r="7072" spans="23:23" ht="24" customHeight="1">
      <c r="W7072" s="4"/>
    </row>
    <row r="7073" spans="23:23" ht="24" customHeight="1">
      <c r="W7073" s="4"/>
    </row>
    <row r="7074" spans="23:23" ht="24" customHeight="1">
      <c r="W7074" s="4"/>
    </row>
    <row r="7075" spans="23:23" ht="24" customHeight="1">
      <c r="W7075" s="4"/>
    </row>
    <row r="7076" spans="23:23" ht="24" customHeight="1">
      <c r="W7076" s="4"/>
    </row>
    <row r="7077" spans="23:23" ht="24" customHeight="1">
      <c r="W7077" s="4"/>
    </row>
    <row r="7078" spans="23:23" ht="24" customHeight="1">
      <c r="W7078" s="4"/>
    </row>
    <row r="7079" spans="23:23" ht="24" customHeight="1">
      <c r="W7079" s="4"/>
    </row>
    <row r="7080" spans="23:23" ht="24" customHeight="1">
      <c r="W7080" s="4"/>
    </row>
    <row r="7081" spans="23:23" ht="24" customHeight="1">
      <c r="W7081" s="4"/>
    </row>
    <row r="7082" spans="23:23" ht="24" customHeight="1">
      <c r="W7082" s="4"/>
    </row>
    <row r="7083" spans="23:23" ht="24" customHeight="1">
      <c r="W7083" s="4"/>
    </row>
    <row r="7084" spans="23:23" ht="24" customHeight="1">
      <c r="W7084" s="4"/>
    </row>
    <row r="7085" spans="23:23" ht="24" customHeight="1">
      <c r="W7085" s="4"/>
    </row>
    <row r="7086" spans="23:23" ht="24" customHeight="1">
      <c r="W7086" s="4"/>
    </row>
    <row r="7087" spans="23:23" ht="24" customHeight="1">
      <c r="W7087" s="4"/>
    </row>
    <row r="7088" spans="23:23" ht="24" customHeight="1">
      <c r="W7088" s="4"/>
    </row>
    <row r="7089" spans="23:23" ht="24" customHeight="1">
      <c r="W7089" s="4"/>
    </row>
    <row r="7090" spans="23:23" ht="24" customHeight="1">
      <c r="W7090" s="4"/>
    </row>
    <row r="7091" spans="23:23" ht="24" customHeight="1">
      <c r="W7091" s="4"/>
    </row>
    <row r="7092" spans="23:23" ht="24" customHeight="1">
      <c r="W7092" s="4"/>
    </row>
    <row r="7093" spans="23:23" ht="24" customHeight="1">
      <c r="W7093" s="4"/>
    </row>
    <row r="7094" spans="23:23" ht="24" customHeight="1">
      <c r="W7094" s="4"/>
    </row>
    <row r="7095" spans="23:23" ht="24" customHeight="1">
      <c r="W7095" s="4"/>
    </row>
    <row r="7096" spans="23:23" ht="24" customHeight="1">
      <c r="W7096" s="4"/>
    </row>
    <row r="7097" spans="23:23" ht="24" customHeight="1">
      <c r="W7097" s="4"/>
    </row>
    <row r="7098" spans="23:23" ht="24" customHeight="1">
      <c r="W7098" s="4"/>
    </row>
    <row r="7099" spans="23:23" ht="24" customHeight="1">
      <c r="W7099" s="4"/>
    </row>
    <row r="7100" spans="23:23" ht="24" customHeight="1">
      <c r="W7100" s="4"/>
    </row>
    <row r="7101" spans="23:23" ht="24" customHeight="1">
      <c r="W7101" s="4"/>
    </row>
    <row r="7102" spans="23:23" ht="24" customHeight="1">
      <c r="W7102" s="4"/>
    </row>
    <row r="7103" spans="23:23" ht="24" customHeight="1">
      <c r="W7103" s="4"/>
    </row>
    <row r="7104" spans="23:23" ht="24" customHeight="1">
      <c r="W7104" s="4"/>
    </row>
    <row r="7105" spans="23:23" ht="24" customHeight="1">
      <c r="W7105" s="4"/>
    </row>
    <row r="7106" spans="23:23" ht="24" customHeight="1">
      <c r="W7106" s="4"/>
    </row>
    <row r="7107" spans="23:23" ht="24" customHeight="1">
      <c r="W7107" s="4"/>
    </row>
    <row r="7108" spans="23:23" ht="24" customHeight="1">
      <c r="W7108" s="4"/>
    </row>
    <row r="7109" spans="23:23" ht="24" customHeight="1">
      <c r="W7109" s="4"/>
    </row>
    <row r="7110" spans="23:23" ht="24" customHeight="1">
      <c r="W7110" s="4"/>
    </row>
    <row r="7111" spans="23:23" ht="24" customHeight="1">
      <c r="W7111" s="4"/>
    </row>
    <row r="7112" spans="23:23" ht="24" customHeight="1">
      <c r="W7112" s="4"/>
    </row>
    <row r="7113" spans="23:23" ht="24" customHeight="1">
      <c r="W7113" s="4"/>
    </row>
    <row r="7114" spans="23:23" ht="24" customHeight="1">
      <c r="W7114" s="4"/>
    </row>
    <row r="7115" spans="23:23" ht="24" customHeight="1">
      <c r="W7115" s="4"/>
    </row>
    <row r="7116" spans="23:23" ht="24" customHeight="1">
      <c r="W7116" s="4"/>
    </row>
    <row r="7117" spans="23:23" ht="24" customHeight="1">
      <c r="W7117" s="4"/>
    </row>
    <row r="7118" spans="23:23" ht="24" customHeight="1">
      <c r="W7118" s="4"/>
    </row>
    <row r="7119" spans="23:23" ht="24" customHeight="1">
      <c r="W7119" s="4"/>
    </row>
    <row r="7120" spans="23:23" ht="24" customHeight="1">
      <c r="W7120" s="4"/>
    </row>
    <row r="7121" spans="23:23" ht="24" customHeight="1">
      <c r="W7121" s="4"/>
    </row>
    <row r="7122" spans="23:23" ht="24" customHeight="1">
      <c r="W7122" s="4"/>
    </row>
    <row r="7123" spans="23:23" ht="24" customHeight="1">
      <c r="W7123" s="4"/>
    </row>
    <row r="7124" spans="23:23" ht="24" customHeight="1">
      <c r="W7124" s="4"/>
    </row>
    <row r="7125" spans="23:23" ht="24" customHeight="1">
      <c r="W7125" s="4"/>
    </row>
    <row r="7126" spans="23:23" ht="24" customHeight="1">
      <c r="W7126" s="4"/>
    </row>
    <row r="7127" spans="23:23" ht="24" customHeight="1">
      <c r="W7127" s="4"/>
    </row>
    <row r="7128" spans="23:23" ht="24" customHeight="1">
      <c r="W7128" s="4"/>
    </row>
    <row r="7129" spans="23:23" ht="24" customHeight="1">
      <c r="W7129" s="4"/>
    </row>
    <row r="7130" spans="23:23" ht="24" customHeight="1">
      <c r="W7130" s="4"/>
    </row>
    <row r="7131" spans="23:23" ht="24" customHeight="1">
      <c r="W7131" s="4"/>
    </row>
    <row r="7132" spans="23:23" ht="24" customHeight="1">
      <c r="W7132" s="4"/>
    </row>
    <row r="7133" spans="23:23" ht="24" customHeight="1">
      <c r="W7133" s="4"/>
    </row>
    <row r="7134" spans="23:23" ht="24" customHeight="1">
      <c r="W7134" s="4"/>
    </row>
    <row r="7135" spans="23:23" ht="24" customHeight="1">
      <c r="W7135" s="4"/>
    </row>
    <row r="7136" spans="23:23" ht="24" customHeight="1">
      <c r="W7136" s="4"/>
    </row>
    <row r="7137" spans="23:23" ht="24" customHeight="1">
      <c r="W7137" s="4"/>
    </row>
    <row r="7138" spans="23:23" ht="24" customHeight="1">
      <c r="W7138" s="4"/>
    </row>
    <row r="7139" spans="23:23" ht="24" customHeight="1">
      <c r="W7139" s="4"/>
    </row>
    <row r="7140" spans="23:23" ht="24" customHeight="1">
      <c r="W7140" s="4"/>
    </row>
    <row r="7141" spans="23:23" ht="24" customHeight="1">
      <c r="W7141" s="4"/>
    </row>
    <row r="7142" spans="23:23" ht="24" customHeight="1">
      <c r="W7142" s="4"/>
    </row>
    <row r="7143" spans="23:23" ht="24" customHeight="1">
      <c r="W7143" s="4"/>
    </row>
    <row r="7144" spans="23:23" ht="24" customHeight="1">
      <c r="W7144" s="4"/>
    </row>
    <row r="7145" spans="23:23" ht="24" customHeight="1">
      <c r="W7145" s="4"/>
    </row>
    <row r="7146" spans="23:23" ht="24" customHeight="1">
      <c r="W7146" s="4"/>
    </row>
    <row r="7147" spans="23:23" ht="24" customHeight="1">
      <c r="W7147" s="4"/>
    </row>
    <row r="7148" spans="23:23" ht="24" customHeight="1">
      <c r="W7148" s="4"/>
    </row>
    <row r="7149" spans="23:23" ht="24" customHeight="1">
      <c r="W7149" s="4"/>
    </row>
    <row r="7150" spans="23:23" ht="24" customHeight="1">
      <c r="W7150" s="4"/>
    </row>
    <row r="7151" spans="23:23" ht="24" customHeight="1">
      <c r="W7151" s="4"/>
    </row>
    <row r="7152" spans="23:23" ht="24" customHeight="1">
      <c r="W7152" s="4"/>
    </row>
    <row r="7153" spans="23:23" ht="24" customHeight="1">
      <c r="W7153" s="4"/>
    </row>
    <row r="7154" spans="23:23" ht="24" customHeight="1">
      <c r="W7154" s="4"/>
    </row>
    <row r="7155" spans="23:23" ht="24" customHeight="1">
      <c r="W7155" s="4"/>
    </row>
    <row r="7156" spans="23:23" ht="24" customHeight="1">
      <c r="W7156" s="4"/>
    </row>
    <row r="7157" spans="23:23" ht="24" customHeight="1">
      <c r="W7157" s="4"/>
    </row>
    <row r="7158" spans="23:23" ht="24" customHeight="1">
      <c r="W7158" s="4"/>
    </row>
    <row r="7159" spans="23:23" ht="24" customHeight="1">
      <c r="W7159" s="4"/>
    </row>
    <row r="7160" spans="23:23" ht="24" customHeight="1">
      <c r="W7160" s="4"/>
    </row>
    <row r="7161" spans="23:23" ht="24" customHeight="1">
      <c r="W7161" s="4"/>
    </row>
    <row r="7162" spans="23:23" ht="24" customHeight="1">
      <c r="W7162" s="4"/>
    </row>
    <row r="7163" spans="23:23" ht="24" customHeight="1">
      <c r="W7163" s="4"/>
    </row>
    <row r="7164" spans="23:23" ht="24" customHeight="1">
      <c r="W7164" s="4"/>
    </row>
    <row r="7165" spans="23:23" ht="24" customHeight="1">
      <c r="W7165" s="4"/>
    </row>
    <row r="7166" spans="23:23" ht="24" customHeight="1">
      <c r="W7166" s="4"/>
    </row>
    <row r="7167" spans="23:23" ht="24" customHeight="1">
      <c r="W7167" s="4"/>
    </row>
    <row r="7168" spans="23:23" ht="24" customHeight="1">
      <c r="W7168" s="4"/>
    </row>
    <row r="7169" spans="23:23" ht="24" customHeight="1">
      <c r="W7169" s="4"/>
    </row>
    <row r="7170" spans="23:23" ht="24" customHeight="1">
      <c r="W7170" s="4"/>
    </row>
    <row r="7171" spans="23:23" ht="24" customHeight="1">
      <c r="W7171" s="4"/>
    </row>
    <row r="7172" spans="23:23" ht="24" customHeight="1">
      <c r="W7172" s="4"/>
    </row>
    <row r="7173" spans="23:23" ht="24" customHeight="1">
      <c r="W7173" s="4"/>
    </row>
    <row r="7174" spans="23:23" ht="24" customHeight="1">
      <c r="W7174" s="4"/>
    </row>
    <row r="7175" spans="23:23" ht="24" customHeight="1">
      <c r="W7175" s="4"/>
    </row>
    <row r="7176" spans="23:23" ht="24" customHeight="1">
      <c r="W7176" s="4"/>
    </row>
    <row r="7177" spans="23:23" ht="24" customHeight="1">
      <c r="W7177" s="4"/>
    </row>
    <row r="7178" spans="23:23" ht="24" customHeight="1">
      <c r="W7178" s="4"/>
    </row>
    <row r="7179" spans="23:23" ht="24" customHeight="1">
      <c r="W7179" s="4"/>
    </row>
    <row r="7180" spans="23:23" ht="24" customHeight="1">
      <c r="W7180" s="4"/>
    </row>
    <row r="7181" spans="23:23" ht="24" customHeight="1">
      <c r="W7181" s="4"/>
    </row>
    <row r="7182" spans="23:23" ht="24" customHeight="1">
      <c r="W7182" s="4"/>
    </row>
    <row r="7183" spans="23:23" ht="24" customHeight="1">
      <c r="W7183" s="4"/>
    </row>
    <row r="7184" spans="23:23" ht="24" customHeight="1">
      <c r="W7184" s="4"/>
    </row>
    <row r="7185" spans="23:23" ht="24" customHeight="1">
      <c r="W7185" s="4"/>
    </row>
    <row r="7186" spans="23:23" ht="24" customHeight="1">
      <c r="W7186" s="4"/>
    </row>
    <row r="7187" spans="23:23" ht="24" customHeight="1">
      <c r="W7187" s="4"/>
    </row>
    <row r="7188" spans="23:23" ht="24" customHeight="1">
      <c r="W7188" s="4"/>
    </row>
    <row r="7189" spans="23:23" ht="24" customHeight="1">
      <c r="W7189" s="4"/>
    </row>
    <row r="7190" spans="23:23" ht="24" customHeight="1">
      <c r="W7190" s="4"/>
    </row>
    <row r="7191" spans="23:23" ht="24" customHeight="1">
      <c r="W7191" s="4"/>
    </row>
    <row r="7192" spans="23:23" ht="24" customHeight="1">
      <c r="W7192" s="4"/>
    </row>
    <row r="7193" spans="23:23" ht="24" customHeight="1">
      <c r="W7193" s="4"/>
    </row>
    <row r="7194" spans="23:23" ht="24" customHeight="1">
      <c r="W7194" s="4"/>
    </row>
    <row r="7195" spans="23:23" ht="24" customHeight="1">
      <c r="W7195" s="4"/>
    </row>
    <row r="7196" spans="23:23" ht="24" customHeight="1">
      <c r="W7196" s="4"/>
    </row>
    <row r="7197" spans="23:23" ht="24" customHeight="1">
      <c r="W7197" s="4"/>
    </row>
    <row r="7198" spans="23:23" ht="24" customHeight="1">
      <c r="W7198" s="4"/>
    </row>
    <row r="7199" spans="23:23" ht="24" customHeight="1">
      <c r="W7199" s="4"/>
    </row>
    <row r="7200" spans="23:23" ht="24" customHeight="1">
      <c r="W7200" s="4"/>
    </row>
    <row r="7201" spans="23:23" ht="24" customHeight="1">
      <c r="W7201" s="4"/>
    </row>
    <row r="7202" spans="23:23" ht="24" customHeight="1">
      <c r="W7202" s="4"/>
    </row>
    <row r="7203" spans="23:23" ht="24" customHeight="1">
      <c r="W7203" s="4"/>
    </row>
    <row r="7204" spans="23:23" ht="24" customHeight="1">
      <c r="W7204" s="4"/>
    </row>
    <row r="7205" spans="23:23" ht="24" customHeight="1">
      <c r="W7205" s="4"/>
    </row>
    <row r="7206" spans="23:23" ht="24" customHeight="1">
      <c r="W7206" s="4"/>
    </row>
    <row r="7207" spans="23:23" ht="24" customHeight="1">
      <c r="W7207" s="4"/>
    </row>
    <row r="7208" spans="23:23" ht="24" customHeight="1">
      <c r="W7208" s="4"/>
    </row>
    <row r="7209" spans="23:23" ht="24" customHeight="1">
      <c r="W7209" s="4"/>
    </row>
    <row r="7210" spans="23:23" ht="24" customHeight="1">
      <c r="W7210" s="4"/>
    </row>
    <row r="7211" spans="23:23" ht="24" customHeight="1">
      <c r="W7211" s="4"/>
    </row>
    <row r="7212" spans="23:23" ht="24" customHeight="1">
      <c r="W7212" s="4"/>
    </row>
    <row r="7213" spans="23:23" ht="24" customHeight="1">
      <c r="W7213" s="4"/>
    </row>
    <row r="7214" spans="23:23" ht="24" customHeight="1">
      <c r="W7214" s="4"/>
    </row>
    <row r="7215" spans="23:23" ht="24" customHeight="1">
      <c r="W7215" s="4"/>
    </row>
    <row r="7216" spans="23:23" ht="24" customHeight="1">
      <c r="W7216" s="4"/>
    </row>
    <row r="7217" spans="23:23" ht="24" customHeight="1">
      <c r="W7217" s="4"/>
    </row>
    <row r="7218" spans="23:23" ht="24" customHeight="1">
      <c r="W7218" s="4"/>
    </row>
    <row r="7219" spans="23:23" ht="24" customHeight="1">
      <c r="W7219" s="4"/>
    </row>
    <row r="7220" spans="23:23" ht="24" customHeight="1">
      <c r="W7220" s="4"/>
    </row>
    <row r="7221" spans="23:23" ht="24" customHeight="1">
      <c r="W7221" s="4"/>
    </row>
    <row r="7222" spans="23:23" ht="24" customHeight="1">
      <c r="W7222" s="4"/>
    </row>
    <row r="7223" spans="23:23" ht="24" customHeight="1">
      <c r="W7223" s="4"/>
    </row>
    <row r="7224" spans="23:23" ht="24" customHeight="1">
      <c r="W7224" s="4"/>
    </row>
    <row r="7225" spans="23:23" ht="24" customHeight="1">
      <c r="W7225" s="4"/>
    </row>
    <row r="7226" spans="23:23" ht="24" customHeight="1">
      <c r="W7226" s="4"/>
    </row>
    <row r="7227" spans="23:23" ht="24" customHeight="1">
      <c r="W7227" s="4"/>
    </row>
    <row r="7228" spans="23:23" ht="24" customHeight="1">
      <c r="W7228" s="4"/>
    </row>
    <row r="7229" spans="23:23" ht="24" customHeight="1">
      <c r="W7229" s="4"/>
    </row>
    <row r="7230" spans="23:23" ht="24" customHeight="1">
      <c r="W7230" s="4"/>
    </row>
    <row r="7231" spans="23:23" ht="24" customHeight="1">
      <c r="W7231" s="4"/>
    </row>
    <row r="7232" spans="23:23" ht="24" customHeight="1">
      <c r="W7232" s="4"/>
    </row>
    <row r="7233" spans="23:23" ht="24" customHeight="1">
      <c r="W7233" s="4"/>
    </row>
    <row r="7234" spans="23:23" ht="24" customHeight="1">
      <c r="W7234" s="4"/>
    </row>
    <row r="7235" spans="23:23" ht="24" customHeight="1">
      <c r="W7235" s="4"/>
    </row>
    <row r="7236" spans="23:23" ht="24" customHeight="1">
      <c r="W7236" s="4"/>
    </row>
    <row r="7237" spans="23:23" ht="24" customHeight="1">
      <c r="W7237" s="4"/>
    </row>
    <row r="7238" spans="23:23" ht="24" customHeight="1">
      <c r="W7238" s="4"/>
    </row>
    <row r="7239" spans="23:23" ht="24" customHeight="1">
      <c r="W7239" s="4"/>
    </row>
    <row r="7240" spans="23:23" ht="24" customHeight="1">
      <c r="W7240" s="4"/>
    </row>
    <row r="7241" spans="23:23" ht="24" customHeight="1">
      <c r="W7241" s="4"/>
    </row>
    <row r="7242" spans="23:23" ht="24" customHeight="1">
      <c r="W7242" s="4"/>
    </row>
    <row r="7243" spans="23:23" ht="24" customHeight="1">
      <c r="W7243" s="4"/>
    </row>
    <row r="7244" spans="23:23" ht="24" customHeight="1">
      <c r="W7244" s="4"/>
    </row>
    <row r="7245" spans="23:23" ht="24" customHeight="1">
      <c r="W7245" s="4"/>
    </row>
    <row r="7246" spans="23:23" ht="24" customHeight="1">
      <c r="W7246" s="4"/>
    </row>
    <row r="7247" spans="23:23" ht="24" customHeight="1">
      <c r="W7247" s="4"/>
    </row>
    <row r="7248" spans="23:23" ht="24" customHeight="1">
      <c r="W7248" s="4"/>
    </row>
    <row r="7249" spans="23:23" ht="24" customHeight="1">
      <c r="W7249" s="4"/>
    </row>
    <row r="7250" spans="23:23" ht="24" customHeight="1">
      <c r="W7250" s="4"/>
    </row>
    <row r="7251" spans="23:23" ht="24" customHeight="1">
      <c r="W7251" s="4"/>
    </row>
    <row r="7252" spans="23:23" ht="24" customHeight="1">
      <c r="W7252" s="4"/>
    </row>
    <row r="7253" spans="23:23" ht="24" customHeight="1">
      <c r="W7253" s="4"/>
    </row>
    <row r="7254" spans="23:23" ht="24" customHeight="1">
      <c r="W7254" s="4"/>
    </row>
    <row r="7255" spans="23:23" ht="24" customHeight="1">
      <c r="W7255" s="4"/>
    </row>
    <row r="7256" spans="23:23" ht="24" customHeight="1">
      <c r="W7256" s="4"/>
    </row>
    <row r="7257" spans="23:23" ht="24" customHeight="1">
      <c r="W7257" s="4"/>
    </row>
    <row r="7258" spans="23:23" ht="24" customHeight="1">
      <c r="W7258" s="4"/>
    </row>
    <row r="7259" spans="23:23" ht="24" customHeight="1">
      <c r="W7259" s="4"/>
    </row>
    <row r="7260" spans="23:23" ht="24" customHeight="1">
      <c r="W7260" s="4"/>
    </row>
    <row r="7261" spans="23:23" ht="24" customHeight="1">
      <c r="W7261" s="4"/>
    </row>
    <row r="7262" spans="23:23" ht="24" customHeight="1">
      <c r="W7262" s="4"/>
    </row>
    <row r="7263" spans="23:23" ht="24" customHeight="1">
      <c r="W7263" s="4"/>
    </row>
    <row r="7264" spans="23:23" ht="24" customHeight="1">
      <c r="W7264" s="4"/>
    </row>
    <row r="7265" spans="23:23" ht="24" customHeight="1">
      <c r="W7265" s="4"/>
    </row>
    <row r="7266" spans="23:23" ht="24" customHeight="1">
      <c r="W7266" s="4"/>
    </row>
    <row r="7267" spans="23:23" ht="24" customHeight="1">
      <c r="W7267" s="4"/>
    </row>
    <row r="7268" spans="23:23" ht="24" customHeight="1">
      <c r="W7268" s="4"/>
    </row>
    <row r="7269" spans="23:23" ht="24" customHeight="1">
      <c r="W7269" s="4"/>
    </row>
    <row r="7270" spans="23:23" ht="24" customHeight="1">
      <c r="W7270" s="4"/>
    </row>
    <row r="7271" spans="23:23" ht="24" customHeight="1">
      <c r="W7271" s="4"/>
    </row>
    <row r="7272" spans="23:23" ht="24" customHeight="1">
      <c r="W7272" s="4"/>
    </row>
    <row r="7273" spans="23:23" ht="24" customHeight="1">
      <c r="W7273" s="4"/>
    </row>
    <row r="7274" spans="23:23" ht="24" customHeight="1">
      <c r="W7274" s="4"/>
    </row>
    <row r="7275" spans="23:23" ht="24" customHeight="1">
      <c r="W7275" s="4"/>
    </row>
    <row r="7276" spans="23:23" ht="24" customHeight="1">
      <c r="W7276" s="4"/>
    </row>
    <row r="7277" spans="23:23" ht="24" customHeight="1">
      <c r="W7277" s="4"/>
    </row>
    <row r="7278" spans="23:23" ht="24" customHeight="1">
      <c r="W7278" s="4"/>
    </row>
    <row r="7279" spans="23:23" ht="24" customHeight="1">
      <c r="W7279" s="4"/>
    </row>
    <row r="7280" spans="23:23" ht="24" customHeight="1">
      <c r="W7280" s="4"/>
    </row>
    <row r="7281" spans="23:23" ht="24" customHeight="1">
      <c r="W7281" s="4"/>
    </row>
    <row r="7282" spans="23:23" ht="24" customHeight="1">
      <c r="W7282" s="4"/>
    </row>
    <row r="7283" spans="23:23" ht="24" customHeight="1">
      <c r="W7283" s="4"/>
    </row>
    <row r="7284" spans="23:23" ht="24" customHeight="1">
      <c r="W7284" s="4"/>
    </row>
    <row r="7285" spans="23:23" ht="24" customHeight="1">
      <c r="W7285" s="4"/>
    </row>
    <row r="7286" spans="23:23" ht="24" customHeight="1">
      <c r="W7286" s="4"/>
    </row>
    <row r="7287" spans="23:23" ht="24" customHeight="1">
      <c r="W7287" s="4"/>
    </row>
    <row r="7288" spans="23:23" ht="24" customHeight="1">
      <c r="W7288" s="4"/>
    </row>
    <row r="7289" spans="23:23" ht="24" customHeight="1">
      <c r="W7289" s="4"/>
    </row>
    <row r="7290" spans="23:23" ht="24" customHeight="1">
      <c r="W7290" s="4"/>
    </row>
    <row r="7291" spans="23:23" ht="24" customHeight="1">
      <c r="W7291" s="4"/>
    </row>
    <row r="7292" spans="23:23" ht="24" customHeight="1">
      <c r="W7292" s="4"/>
    </row>
    <row r="7293" spans="23:23" ht="24" customHeight="1">
      <c r="W7293" s="4"/>
    </row>
    <row r="7294" spans="23:23" ht="24" customHeight="1">
      <c r="W7294" s="4"/>
    </row>
    <row r="7295" spans="23:23" ht="24" customHeight="1">
      <c r="W7295" s="4"/>
    </row>
    <row r="7296" spans="23:23" ht="24" customHeight="1">
      <c r="W7296" s="4"/>
    </row>
    <row r="7297" spans="23:23" ht="24" customHeight="1">
      <c r="W7297" s="4"/>
    </row>
    <row r="7298" spans="23:23" ht="24" customHeight="1">
      <c r="W7298" s="4"/>
    </row>
    <row r="7299" spans="23:23" ht="24" customHeight="1">
      <c r="W7299" s="4"/>
    </row>
    <row r="7300" spans="23:23" ht="24" customHeight="1">
      <c r="W7300" s="4"/>
    </row>
    <row r="7301" spans="23:23" ht="24" customHeight="1">
      <c r="W7301" s="4"/>
    </row>
    <row r="7302" spans="23:23" ht="24" customHeight="1">
      <c r="W7302" s="4"/>
    </row>
    <row r="7303" spans="23:23" ht="24" customHeight="1">
      <c r="W7303" s="4"/>
    </row>
    <row r="7304" spans="23:23" ht="24" customHeight="1">
      <c r="W7304" s="4"/>
    </row>
    <row r="7305" spans="23:23" ht="24" customHeight="1">
      <c r="W7305" s="4"/>
    </row>
    <row r="7306" spans="23:23" ht="24" customHeight="1">
      <c r="W7306" s="4"/>
    </row>
    <row r="7307" spans="23:23" ht="24" customHeight="1">
      <c r="W7307" s="4"/>
    </row>
    <row r="7308" spans="23:23" ht="24" customHeight="1">
      <c r="W7308" s="4"/>
    </row>
    <row r="7309" spans="23:23" ht="24" customHeight="1">
      <c r="W7309" s="4"/>
    </row>
    <row r="7310" spans="23:23" ht="24" customHeight="1">
      <c r="W7310" s="4"/>
    </row>
    <row r="7311" spans="23:23" ht="24" customHeight="1">
      <c r="W7311" s="4"/>
    </row>
    <row r="7312" spans="23:23" ht="24" customHeight="1">
      <c r="W7312" s="4"/>
    </row>
    <row r="7313" spans="23:23" ht="24" customHeight="1">
      <c r="W7313" s="4"/>
    </row>
    <row r="7314" spans="23:23" ht="24" customHeight="1">
      <c r="W7314" s="4"/>
    </row>
    <row r="7315" spans="23:23" ht="24" customHeight="1">
      <c r="W7315" s="4"/>
    </row>
    <row r="7316" spans="23:23" ht="24" customHeight="1">
      <c r="W7316" s="4"/>
    </row>
    <row r="7317" spans="23:23" ht="24" customHeight="1">
      <c r="W7317" s="4"/>
    </row>
    <row r="7318" spans="23:23" ht="24" customHeight="1">
      <c r="W7318" s="4"/>
    </row>
    <row r="7319" spans="23:23" ht="24" customHeight="1">
      <c r="W7319" s="4"/>
    </row>
    <row r="7320" spans="23:23" ht="24" customHeight="1">
      <c r="W7320" s="4"/>
    </row>
    <row r="7321" spans="23:23" ht="24" customHeight="1">
      <c r="W7321" s="4"/>
    </row>
    <row r="7322" spans="23:23" ht="24" customHeight="1">
      <c r="W7322" s="4"/>
    </row>
    <row r="7323" spans="23:23" ht="24" customHeight="1">
      <c r="W7323" s="4"/>
    </row>
    <row r="7324" spans="23:23" ht="24" customHeight="1">
      <c r="W7324" s="4"/>
    </row>
    <row r="7325" spans="23:23" ht="24" customHeight="1">
      <c r="W7325" s="4"/>
    </row>
    <row r="7326" spans="23:23" ht="24" customHeight="1">
      <c r="W7326" s="4"/>
    </row>
    <row r="7327" spans="23:23" ht="24" customHeight="1">
      <c r="W7327" s="4"/>
    </row>
    <row r="7328" spans="23:23" ht="24" customHeight="1">
      <c r="W7328" s="4"/>
    </row>
    <row r="7329" spans="23:23" ht="24" customHeight="1">
      <c r="W7329" s="4"/>
    </row>
    <row r="7330" spans="23:23" ht="24" customHeight="1">
      <c r="W7330" s="4"/>
    </row>
    <row r="7331" spans="23:23" ht="24" customHeight="1">
      <c r="W7331" s="4"/>
    </row>
    <row r="7332" spans="23:23" ht="24" customHeight="1">
      <c r="W7332" s="4"/>
    </row>
    <row r="7333" spans="23:23" ht="24" customHeight="1">
      <c r="W7333" s="4"/>
    </row>
    <row r="7334" spans="23:23" ht="24" customHeight="1">
      <c r="W7334" s="4"/>
    </row>
    <row r="7335" spans="23:23" ht="24" customHeight="1">
      <c r="W7335" s="4"/>
    </row>
    <row r="7336" spans="23:23" ht="24" customHeight="1">
      <c r="W7336" s="4"/>
    </row>
    <row r="7337" spans="23:23" ht="24" customHeight="1">
      <c r="W7337" s="4"/>
    </row>
    <row r="7338" spans="23:23" ht="24" customHeight="1">
      <c r="W7338" s="4"/>
    </row>
    <row r="7339" spans="23:23" ht="24" customHeight="1">
      <c r="W7339" s="4"/>
    </row>
    <row r="7340" spans="23:23" ht="24" customHeight="1">
      <c r="W7340" s="4"/>
    </row>
    <row r="7341" spans="23:23" ht="24" customHeight="1">
      <c r="W7341" s="4"/>
    </row>
    <row r="7342" spans="23:23" ht="24" customHeight="1">
      <c r="W7342" s="4"/>
    </row>
    <row r="7343" spans="23:23" ht="24" customHeight="1">
      <c r="W7343" s="4"/>
    </row>
    <row r="7344" spans="23:23" ht="24" customHeight="1">
      <c r="W7344" s="4"/>
    </row>
    <row r="7345" spans="23:23" ht="24" customHeight="1">
      <c r="W7345" s="4"/>
    </row>
    <row r="7346" spans="23:23" ht="24" customHeight="1">
      <c r="W7346" s="4"/>
    </row>
    <row r="7347" spans="23:23" ht="24" customHeight="1">
      <c r="W7347" s="4"/>
    </row>
    <row r="7348" spans="23:23" ht="24" customHeight="1">
      <c r="W7348" s="4"/>
    </row>
    <row r="7349" spans="23:23" ht="24" customHeight="1">
      <c r="W7349" s="4"/>
    </row>
    <row r="7350" spans="23:23" ht="24" customHeight="1">
      <c r="W7350" s="4"/>
    </row>
    <row r="7351" spans="23:23" ht="24" customHeight="1">
      <c r="W7351" s="4"/>
    </row>
    <row r="7352" spans="23:23" ht="24" customHeight="1">
      <c r="W7352" s="4"/>
    </row>
    <row r="7353" spans="23:23" ht="24" customHeight="1">
      <c r="W7353" s="4"/>
    </row>
    <row r="7354" spans="23:23" ht="24" customHeight="1">
      <c r="W7354" s="4"/>
    </row>
    <row r="7355" spans="23:23" ht="24" customHeight="1">
      <c r="W7355" s="4"/>
    </row>
    <row r="7356" spans="23:23" ht="24" customHeight="1">
      <c r="W7356" s="4"/>
    </row>
    <row r="7357" spans="23:23" ht="24" customHeight="1">
      <c r="W7357" s="4"/>
    </row>
    <row r="7358" spans="23:23" ht="24" customHeight="1">
      <c r="W7358" s="4"/>
    </row>
    <row r="7359" spans="23:23" ht="24" customHeight="1">
      <c r="W7359" s="4"/>
    </row>
    <row r="7360" spans="23:23" ht="24" customHeight="1">
      <c r="W7360" s="4"/>
    </row>
    <row r="7361" spans="23:23" ht="24" customHeight="1">
      <c r="W7361" s="4"/>
    </row>
    <row r="7362" spans="23:23" ht="24" customHeight="1">
      <c r="W7362" s="4"/>
    </row>
    <row r="7363" spans="23:23" ht="24" customHeight="1">
      <c r="W7363" s="4"/>
    </row>
    <row r="7364" spans="23:23" ht="24" customHeight="1">
      <c r="W7364" s="4"/>
    </row>
    <row r="7365" spans="23:23" ht="24" customHeight="1">
      <c r="W7365" s="4"/>
    </row>
    <row r="7366" spans="23:23" ht="24" customHeight="1">
      <c r="W7366" s="4"/>
    </row>
    <row r="7367" spans="23:23" ht="24" customHeight="1">
      <c r="W7367" s="4"/>
    </row>
    <row r="7368" spans="23:23" ht="24" customHeight="1">
      <c r="W7368" s="4"/>
    </row>
    <row r="7369" spans="23:23" ht="24" customHeight="1">
      <c r="W7369" s="4"/>
    </row>
    <row r="7370" spans="23:23" ht="24" customHeight="1">
      <c r="W7370" s="4"/>
    </row>
    <row r="7371" spans="23:23" ht="24" customHeight="1">
      <c r="W7371" s="4"/>
    </row>
    <row r="7372" spans="23:23" ht="24" customHeight="1">
      <c r="W7372" s="4"/>
    </row>
    <row r="7373" spans="23:23" ht="24" customHeight="1">
      <c r="W7373" s="4"/>
    </row>
    <row r="7374" spans="23:23" ht="24" customHeight="1">
      <c r="W7374" s="4"/>
    </row>
    <row r="7375" spans="23:23" ht="24" customHeight="1">
      <c r="W7375" s="4"/>
    </row>
    <row r="7376" spans="23:23" ht="24" customHeight="1">
      <c r="W7376" s="4"/>
    </row>
    <row r="7377" spans="23:23" ht="24" customHeight="1">
      <c r="W7377" s="4"/>
    </row>
    <row r="7378" spans="23:23" ht="24" customHeight="1">
      <c r="W7378" s="4"/>
    </row>
    <row r="7379" spans="23:23" ht="24" customHeight="1">
      <c r="W7379" s="4"/>
    </row>
    <row r="7380" spans="23:23" ht="24" customHeight="1">
      <c r="W7380" s="4"/>
    </row>
    <row r="7381" spans="23:23" ht="24" customHeight="1">
      <c r="W7381" s="4"/>
    </row>
    <row r="7382" spans="23:23" ht="24" customHeight="1">
      <c r="W7382" s="4"/>
    </row>
    <row r="7383" spans="23:23" ht="24" customHeight="1">
      <c r="W7383" s="4"/>
    </row>
    <row r="7384" spans="23:23" ht="24" customHeight="1">
      <c r="W7384" s="4"/>
    </row>
    <row r="7385" spans="23:23" ht="24" customHeight="1">
      <c r="W7385" s="4"/>
    </row>
    <row r="7386" spans="23:23" ht="24" customHeight="1">
      <c r="W7386" s="4"/>
    </row>
    <row r="7387" spans="23:23" ht="24" customHeight="1">
      <c r="W7387" s="4"/>
    </row>
    <row r="7388" spans="23:23" ht="24" customHeight="1">
      <c r="W7388" s="4"/>
    </row>
    <row r="7389" spans="23:23" ht="24" customHeight="1">
      <c r="W7389" s="4"/>
    </row>
    <row r="7390" spans="23:23" ht="24" customHeight="1">
      <c r="W7390" s="4"/>
    </row>
    <row r="7391" spans="23:23" ht="24" customHeight="1">
      <c r="W7391" s="4"/>
    </row>
    <row r="7392" spans="23:23" ht="24" customHeight="1">
      <c r="W7392" s="4"/>
    </row>
    <row r="7393" spans="23:23" ht="24" customHeight="1">
      <c r="W7393" s="4"/>
    </row>
    <row r="7394" spans="23:23" ht="24" customHeight="1">
      <c r="W7394" s="4"/>
    </row>
    <row r="7395" spans="23:23" ht="24" customHeight="1">
      <c r="W7395" s="4"/>
    </row>
    <row r="7396" spans="23:23" ht="24" customHeight="1">
      <c r="W7396" s="4"/>
    </row>
    <row r="7397" spans="23:23" ht="24" customHeight="1">
      <c r="W7397" s="4"/>
    </row>
    <row r="7398" spans="23:23" ht="24" customHeight="1">
      <c r="W7398" s="4"/>
    </row>
    <row r="7399" spans="23:23" ht="24" customHeight="1">
      <c r="W7399" s="4"/>
    </row>
    <row r="7400" spans="23:23" ht="24" customHeight="1">
      <c r="W7400" s="4"/>
    </row>
    <row r="7401" spans="23:23" ht="24" customHeight="1">
      <c r="W7401" s="4"/>
    </row>
    <row r="7402" spans="23:23" ht="24" customHeight="1">
      <c r="W7402" s="4"/>
    </row>
    <row r="7403" spans="23:23" ht="24" customHeight="1">
      <c r="W7403" s="4"/>
    </row>
    <row r="7404" spans="23:23" ht="24" customHeight="1">
      <c r="W7404" s="4"/>
    </row>
    <row r="7405" spans="23:23" ht="24" customHeight="1">
      <c r="W7405" s="4"/>
    </row>
    <row r="7406" spans="23:23" ht="24" customHeight="1">
      <c r="W7406" s="4"/>
    </row>
    <row r="7407" spans="23:23" ht="24" customHeight="1">
      <c r="W7407" s="4"/>
    </row>
    <row r="7408" spans="23:23" ht="24" customHeight="1">
      <c r="W7408" s="4"/>
    </row>
    <row r="7409" spans="23:23" ht="24" customHeight="1">
      <c r="W7409" s="4"/>
    </row>
    <row r="7410" spans="23:23" ht="24" customHeight="1">
      <c r="W7410" s="4"/>
    </row>
    <row r="7411" spans="23:23" ht="24" customHeight="1">
      <c r="W7411" s="4"/>
    </row>
    <row r="7412" spans="23:23" ht="24" customHeight="1">
      <c r="W7412" s="4"/>
    </row>
    <row r="7413" spans="23:23" ht="24" customHeight="1">
      <c r="W7413" s="4"/>
    </row>
    <row r="7414" spans="23:23" ht="24" customHeight="1">
      <c r="W7414" s="4"/>
    </row>
    <row r="7415" spans="23:23" ht="24" customHeight="1">
      <c r="W7415" s="4"/>
    </row>
    <row r="7416" spans="23:23" ht="24" customHeight="1">
      <c r="W7416" s="4"/>
    </row>
    <row r="7417" spans="23:23" ht="24" customHeight="1">
      <c r="W7417" s="4"/>
    </row>
    <row r="7418" spans="23:23" ht="24" customHeight="1">
      <c r="W7418" s="4"/>
    </row>
    <row r="7419" spans="23:23" ht="24" customHeight="1">
      <c r="W7419" s="4"/>
    </row>
    <row r="7420" spans="23:23" ht="24" customHeight="1">
      <c r="W7420" s="4"/>
    </row>
    <row r="7421" spans="23:23" ht="24" customHeight="1">
      <c r="W7421" s="4"/>
    </row>
    <row r="7422" spans="23:23" ht="24" customHeight="1">
      <c r="W7422" s="4"/>
    </row>
    <row r="7423" spans="23:23" ht="24" customHeight="1">
      <c r="W7423" s="4"/>
    </row>
    <row r="7424" spans="23:23" ht="24" customHeight="1">
      <c r="W7424" s="4"/>
    </row>
    <row r="7425" spans="23:23" ht="24" customHeight="1">
      <c r="W7425" s="4"/>
    </row>
    <row r="7426" spans="23:23" ht="24" customHeight="1">
      <c r="W7426" s="4"/>
    </row>
    <row r="7427" spans="23:23" ht="24" customHeight="1">
      <c r="W7427" s="4"/>
    </row>
    <row r="7428" spans="23:23" ht="24" customHeight="1">
      <c r="W7428" s="4"/>
    </row>
    <row r="7429" spans="23:23" ht="24" customHeight="1">
      <c r="W7429" s="4"/>
    </row>
    <row r="7430" spans="23:23" ht="24" customHeight="1">
      <c r="W7430" s="4"/>
    </row>
    <row r="7431" spans="23:23" ht="24" customHeight="1">
      <c r="W7431" s="4"/>
    </row>
    <row r="7432" spans="23:23" ht="24" customHeight="1">
      <c r="W7432" s="4"/>
    </row>
    <row r="7433" spans="23:23" ht="24" customHeight="1">
      <c r="W7433" s="4"/>
    </row>
    <row r="7434" spans="23:23" ht="24" customHeight="1">
      <c r="W7434" s="4"/>
    </row>
    <row r="7435" spans="23:23" ht="24" customHeight="1">
      <c r="W7435" s="4"/>
    </row>
    <row r="7436" spans="23:23" ht="24" customHeight="1">
      <c r="W7436" s="4"/>
    </row>
    <row r="7437" spans="23:23" ht="24" customHeight="1">
      <c r="W7437" s="4"/>
    </row>
    <row r="7438" spans="23:23" ht="24" customHeight="1">
      <c r="W7438" s="4"/>
    </row>
    <row r="7439" spans="23:23" ht="24" customHeight="1">
      <c r="W7439" s="4"/>
    </row>
    <row r="7440" spans="23:23" ht="24" customHeight="1">
      <c r="W7440" s="4"/>
    </row>
    <row r="7441" spans="23:23" ht="24" customHeight="1">
      <c r="W7441" s="4"/>
    </row>
    <row r="7442" spans="23:23" ht="24" customHeight="1">
      <c r="W7442" s="4"/>
    </row>
    <row r="7443" spans="23:23" ht="24" customHeight="1">
      <c r="W7443" s="4"/>
    </row>
    <row r="7444" spans="23:23" ht="24" customHeight="1">
      <c r="W7444" s="4"/>
    </row>
    <row r="7445" spans="23:23" ht="24" customHeight="1">
      <c r="W7445" s="4"/>
    </row>
    <row r="7446" spans="23:23" ht="24" customHeight="1">
      <c r="W7446" s="4"/>
    </row>
    <row r="7447" spans="23:23" ht="24" customHeight="1">
      <c r="W7447" s="4"/>
    </row>
    <row r="7448" spans="23:23" ht="24" customHeight="1">
      <c r="W7448" s="4"/>
    </row>
    <row r="7449" spans="23:23" ht="24" customHeight="1">
      <c r="W7449" s="4"/>
    </row>
    <row r="7450" spans="23:23" ht="24" customHeight="1">
      <c r="W7450" s="4"/>
    </row>
    <row r="7451" spans="23:23" ht="24" customHeight="1">
      <c r="W7451" s="4"/>
    </row>
    <row r="7452" spans="23:23" ht="24" customHeight="1">
      <c r="W7452" s="4"/>
    </row>
    <row r="7453" spans="23:23" ht="24" customHeight="1">
      <c r="W7453" s="4"/>
    </row>
    <row r="7454" spans="23:23" ht="24" customHeight="1">
      <c r="W7454" s="4"/>
    </row>
    <row r="7455" spans="23:23" ht="24" customHeight="1">
      <c r="W7455" s="4"/>
    </row>
    <row r="7456" spans="23:23" ht="24" customHeight="1">
      <c r="W7456" s="4"/>
    </row>
    <row r="7457" spans="23:23" ht="24" customHeight="1">
      <c r="W7457" s="4"/>
    </row>
    <row r="7458" spans="23:23" ht="24" customHeight="1">
      <c r="W7458" s="4"/>
    </row>
    <row r="7459" spans="23:23" ht="24" customHeight="1">
      <c r="W7459" s="4"/>
    </row>
    <row r="7460" spans="23:23" ht="24" customHeight="1">
      <c r="W7460" s="4"/>
    </row>
    <row r="7461" spans="23:23" ht="24" customHeight="1">
      <c r="W7461" s="4"/>
    </row>
    <row r="7462" spans="23:23" ht="24" customHeight="1">
      <c r="W7462" s="4"/>
    </row>
    <row r="7463" spans="23:23" ht="24" customHeight="1">
      <c r="W7463" s="4"/>
    </row>
    <row r="7464" spans="23:23" ht="24" customHeight="1">
      <c r="W7464" s="4"/>
    </row>
    <row r="7465" spans="23:23" ht="24" customHeight="1">
      <c r="W7465" s="4"/>
    </row>
    <row r="7466" spans="23:23" ht="24" customHeight="1">
      <c r="W7466" s="4"/>
    </row>
    <row r="7467" spans="23:23" ht="24" customHeight="1">
      <c r="W7467" s="4"/>
    </row>
    <row r="7468" spans="23:23" ht="24" customHeight="1">
      <c r="W7468" s="4"/>
    </row>
    <row r="7469" spans="23:23" ht="24" customHeight="1">
      <c r="W7469" s="4"/>
    </row>
    <row r="7470" spans="23:23" ht="24" customHeight="1">
      <c r="W7470" s="4"/>
    </row>
    <row r="7471" spans="23:23" ht="24" customHeight="1">
      <c r="W7471" s="4"/>
    </row>
    <row r="7472" spans="23:23" ht="24" customHeight="1">
      <c r="W7472" s="4"/>
    </row>
    <row r="7473" spans="23:23" ht="24" customHeight="1">
      <c r="W7473" s="4"/>
    </row>
    <row r="7474" spans="23:23" ht="24" customHeight="1">
      <c r="W7474" s="4"/>
    </row>
    <row r="7475" spans="23:23" ht="24" customHeight="1">
      <c r="W7475" s="4"/>
    </row>
    <row r="7476" spans="23:23" ht="24" customHeight="1">
      <c r="W7476" s="4"/>
    </row>
    <row r="7477" spans="23:23" ht="24" customHeight="1">
      <c r="W7477" s="4"/>
    </row>
    <row r="7478" spans="23:23" ht="24" customHeight="1">
      <c r="W7478" s="4"/>
    </row>
    <row r="7479" spans="23:23" ht="24" customHeight="1">
      <c r="W7479" s="4"/>
    </row>
    <row r="7480" spans="23:23" ht="24" customHeight="1">
      <c r="W7480" s="4"/>
    </row>
    <row r="7481" spans="23:23" ht="24" customHeight="1">
      <c r="W7481" s="4"/>
    </row>
    <row r="7482" spans="23:23" ht="24" customHeight="1">
      <c r="W7482" s="4"/>
    </row>
    <row r="7483" spans="23:23" ht="24" customHeight="1">
      <c r="W7483" s="4"/>
    </row>
    <row r="7484" spans="23:23" ht="24" customHeight="1">
      <c r="W7484" s="4"/>
    </row>
    <row r="7485" spans="23:23" ht="24" customHeight="1">
      <c r="W7485" s="4"/>
    </row>
    <row r="7486" spans="23:23" ht="24" customHeight="1">
      <c r="W7486" s="4"/>
    </row>
    <row r="7487" spans="23:23" ht="24" customHeight="1">
      <c r="W7487" s="4"/>
    </row>
    <row r="7488" spans="23:23" ht="24" customHeight="1">
      <c r="W7488" s="4"/>
    </row>
    <row r="7489" spans="23:23" ht="24" customHeight="1">
      <c r="W7489" s="4"/>
    </row>
    <row r="7490" spans="23:23" ht="24" customHeight="1">
      <c r="W7490" s="4"/>
    </row>
    <row r="7491" spans="23:23" ht="24" customHeight="1">
      <c r="W7491" s="4"/>
    </row>
    <row r="7492" spans="23:23" ht="24" customHeight="1">
      <c r="W7492" s="4"/>
    </row>
    <row r="7493" spans="23:23" ht="24" customHeight="1">
      <c r="W7493" s="4"/>
    </row>
    <row r="7494" spans="23:23" ht="24" customHeight="1">
      <c r="W7494" s="4"/>
    </row>
    <row r="7495" spans="23:23" ht="24" customHeight="1">
      <c r="W7495" s="4"/>
    </row>
    <row r="7496" spans="23:23" ht="24" customHeight="1">
      <c r="W7496" s="4"/>
    </row>
    <row r="7497" spans="23:23" ht="24" customHeight="1">
      <c r="W7497" s="4"/>
    </row>
    <row r="7498" spans="23:23" ht="24" customHeight="1">
      <c r="W7498" s="4"/>
    </row>
    <row r="7499" spans="23:23" ht="24" customHeight="1">
      <c r="W7499" s="4"/>
    </row>
    <row r="7500" spans="23:23" ht="24" customHeight="1">
      <c r="W7500" s="4"/>
    </row>
    <row r="7501" spans="23:23" ht="24" customHeight="1">
      <c r="W7501" s="4"/>
    </row>
    <row r="7502" spans="23:23" ht="24" customHeight="1">
      <c r="W7502" s="4"/>
    </row>
    <row r="7503" spans="23:23" ht="24" customHeight="1">
      <c r="W7503" s="4"/>
    </row>
    <row r="7504" spans="23:23" ht="24" customHeight="1">
      <c r="W7504" s="4"/>
    </row>
    <row r="7505" spans="23:23" ht="24" customHeight="1">
      <c r="W7505" s="4"/>
    </row>
    <row r="7506" spans="23:23" ht="24" customHeight="1">
      <c r="W7506" s="4"/>
    </row>
    <row r="7507" spans="23:23" ht="24" customHeight="1">
      <c r="W7507" s="4"/>
    </row>
    <row r="7508" spans="23:23" ht="24" customHeight="1">
      <c r="W7508" s="4"/>
    </row>
    <row r="7509" spans="23:23" ht="24" customHeight="1">
      <c r="W7509" s="4"/>
    </row>
    <row r="7510" spans="23:23" ht="24" customHeight="1">
      <c r="W7510" s="4"/>
    </row>
    <row r="7511" spans="23:23" ht="24" customHeight="1">
      <c r="W7511" s="4"/>
    </row>
    <row r="7512" spans="23:23" ht="24" customHeight="1">
      <c r="W7512" s="4"/>
    </row>
    <row r="7513" spans="23:23" ht="24" customHeight="1">
      <c r="W7513" s="4"/>
    </row>
    <row r="7514" spans="23:23" ht="24" customHeight="1">
      <c r="W7514" s="4"/>
    </row>
    <row r="7515" spans="23:23" ht="24" customHeight="1">
      <c r="W7515" s="4"/>
    </row>
    <row r="7516" spans="23:23" ht="24" customHeight="1">
      <c r="W7516" s="4"/>
    </row>
    <row r="7517" spans="23:23" ht="24" customHeight="1">
      <c r="W7517" s="4"/>
    </row>
    <row r="7518" spans="23:23" ht="24" customHeight="1">
      <c r="W7518" s="4"/>
    </row>
    <row r="7519" spans="23:23" ht="24" customHeight="1">
      <c r="W7519" s="4"/>
    </row>
    <row r="7520" spans="23:23" ht="24" customHeight="1">
      <c r="W7520" s="4"/>
    </row>
    <row r="7521" spans="23:23" ht="24" customHeight="1">
      <c r="W7521" s="4"/>
    </row>
    <row r="7522" spans="23:23" ht="24" customHeight="1">
      <c r="W7522" s="4"/>
    </row>
    <row r="7523" spans="23:23" ht="24" customHeight="1">
      <c r="W7523" s="4"/>
    </row>
    <row r="7524" spans="23:23" ht="24" customHeight="1">
      <c r="W7524" s="4"/>
    </row>
    <row r="7525" spans="23:23" ht="24" customHeight="1">
      <c r="W7525" s="4"/>
    </row>
    <row r="7526" spans="23:23" ht="24" customHeight="1">
      <c r="W7526" s="4"/>
    </row>
    <row r="7527" spans="23:23" ht="24" customHeight="1">
      <c r="W7527" s="4"/>
    </row>
    <row r="7528" spans="23:23" ht="24" customHeight="1">
      <c r="W7528" s="4"/>
    </row>
    <row r="7529" spans="23:23" ht="24" customHeight="1">
      <c r="W7529" s="4"/>
    </row>
    <row r="7530" spans="23:23" ht="24" customHeight="1">
      <c r="W7530" s="4"/>
    </row>
    <row r="7531" spans="23:23" ht="24" customHeight="1">
      <c r="W7531" s="4"/>
    </row>
    <row r="7532" spans="23:23" ht="24" customHeight="1">
      <c r="W7532" s="4"/>
    </row>
    <row r="7533" spans="23:23" ht="24" customHeight="1">
      <c r="W7533" s="4"/>
    </row>
    <row r="7534" spans="23:23" ht="24" customHeight="1">
      <c r="W7534" s="4"/>
    </row>
    <row r="7535" spans="23:23" ht="24" customHeight="1">
      <c r="W7535" s="4"/>
    </row>
    <row r="7536" spans="23:23" ht="24" customHeight="1">
      <c r="W7536" s="4"/>
    </row>
    <row r="7537" spans="23:23" ht="24" customHeight="1">
      <c r="W7537" s="4"/>
    </row>
    <row r="7538" spans="23:23" ht="24" customHeight="1">
      <c r="W7538" s="4"/>
    </row>
    <row r="7539" spans="23:23" ht="24" customHeight="1">
      <c r="W7539" s="4"/>
    </row>
    <row r="7540" spans="23:23" ht="24" customHeight="1">
      <c r="W7540" s="4"/>
    </row>
    <row r="7541" spans="23:23" ht="24" customHeight="1">
      <c r="W7541" s="4"/>
    </row>
    <row r="7542" spans="23:23" ht="24" customHeight="1">
      <c r="W7542" s="4"/>
    </row>
    <row r="7543" spans="23:23" ht="24" customHeight="1">
      <c r="W7543" s="4"/>
    </row>
    <row r="7544" spans="23:23" ht="24" customHeight="1">
      <c r="W7544" s="4"/>
    </row>
    <row r="7545" spans="23:23" ht="24" customHeight="1">
      <c r="W7545" s="4"/>
    </row>
    <row r="7546" spans="23:23" ht="24" customHeight="1">
      <c r="W7546" s="4"/>
    </row>
    <row r="7547" spans="23:23" ht="24" customHeight="1">
      <c r="W7547" s="4"/>
    </row>
    <row r="7548" spans="23:23" ht="24" customHeight="1">
      <c r="W7548" s="4"/>
    </row>
    <row r="7549" spans="23:23" ht="24" customHeight="1">
      <c r="W7549" s="4"/>
    </row>
    <row r="7550" spans="23:23" ht="24" customHeight="1">
      <c r="W7550" s="4"/>
    </row>
    <row r="7551" spans="23:23" ht="24" customHeight="1">
      <c r="W7551" s="4"/>
    </row>
    <row r="7552" spans="23:23" ht="24" customHeight="1">
      <c r="W7552" s="4"/>
    </row>
    <row r="7553" spans="23:23" ht="24" customHeight="1">
      <c r="W7553" s="4"/>
    </row>
    <row r="7554" spans="23:23" ht="24" customHeight="1">
      <c r="W7554" s="4"/>
    </row>
    <row r="7555" spans="23:23" ht="24" customHeight="1">
      <c r="W7555" s="4"/>
    </row>
    <row r="7556" spans="23:23" ht="24" customHeight="1">
      <c r="W7556" s="4"/>
    </row>
    <row r="7557" spans="23:23" ht="24" customHeight="1">
      <c r="W7557" s="4"/>
    </row>
    <row r="7558" spans="23:23" ht="24" customHeight="1">
      <c r="W7558" s="4"/>
    </row>
    <row r="7559" spans="23:23" ht="24" customHeight="1">
      <c r="W7559" s="4"/>
    </row>
    <row r="7560" spans="23:23" ht="24" customHeight="1">
      <c r="W7560" s="4"/>
    </row>
    <row r="7561" spans="23:23" ht="24" customHeight="1">
      <c r="W7561" s="4"/>
    </row>
    <row r="7562" spans="23:23" ht="24" customHeight="1">
      <c r="W7562" s="4"/>
    </row>
    <row r="7563" spans="23:23" ht="24" customHeight="1">
      <c r="W7563" s="4"/>
    </row>
    <row r="7564" spans="23:23" ht="24" customHeight="1">
      <c r="W7564" s="4"/>
    </row>
    <row r="7565" spans="23:23" ht="24" customHeight="1">
      <c r="W7565" s="4"/>
    </row>
    <row r="7566" spans="23:23" ht="24" customHeight="1">
      <c r="W7566" s="4"/>
    </row>
    <row r="7567" spans="23:23" ht="24" customHeight="1">
      <c r="W7567" s="4"/>
    </row>
    <row r="7568" spans="23:23" ht="24" customHeight="1">
      <c r="W7568" s="4"/>
    </row>
    <row r="7569" spans="23:23" ht="24" customHeight="1">
      <c r="W7569" s="4"/>
    </row>
    <row r="7570" spans="23:23" ht="24" customHeight="1">
      <c r="W7570" s="4"/>
    </row>
    <row r="7571" spans="23:23" ht="24" customHeight="1">
      <c r="W7571" s="4"/>
    </row>
    <row r="7572" spans="23:23" ht="24" customHeight="1">
      <c r="W7572" s="4"/>
    </row>
    <row r="7573" spans="23:23" ht="24" customHeight="1">
      <c r="W7573" s="4"/>
    </row>
    <row r="7574" spans="23:23" ht="24" customHeight="1">
      <c r="W7574" s="4"/>
    </row>
    <row r="7575" spans="23:23" ht="24" customHeight="1">
      <c r="W7575" s="4"/>
    </row>
    <row r="7576" spans="23:23" ht="24" customHeight="1">
      <c r="W7576" s="4"/>
    </row>
    <row r="7577" spans="23:23" ht="24" customHeight="1">
      <c r="W7577" s="4"/>
    </row>
    <row r="7578" spans="23:23" ht="24" customHeight="1">
      <c r="W7578" s="4"/>
    </row>
    <row r="7579" spans="23:23" ht="24" customHeight="1">
      <c r="W7579" s="4"/>
    </row>
    <row r="7580" spans="23:23" ht="24" customHeight="1">
      <c r="W7580" s="4"/>
    </row>
    <row r="7581" spans="23:23" ht="24" customHeight="1">
      <c r="W7581" s="4"/>
    </row>
    <row r="7582" spans="23:23" ht="24" customHeight="1">
      <c r="W7582" s="4"/>
    </row>
    <row r="7583" spans="23:23" ht="24" customHeight="1">
      <c r="W7583" s="4"/>
    </row>
    <row r="7584" spans="23:23" ht="24" customHeight="1">
      <c r="W7584" s="4"/>
    </row>
    <row r="7585" spans="23:23" ht="24" customHeight="1">
      <c r="W7585" s="4"/>
    </row>
    <row r="7586" spans="23:23" ht="24" customHeight="1">
      <c r="W7586" s="4"/>
    </row>
    <row r="7587" spans="23:23" ht="24" customHeight="1">
      <c r="W7587" s="4"/>
    </row>
    <row r="7588" spans="23:23" ht="24" customHeight="1">
      <c r="W7588" s="4"/>
    </row>
    <row r="7589" spans="23:23" ht="24" customHeight="1">
      <c r="W7589" s="4"/>
    </row>
    <row r="7590" spans="23:23" ht="24" customHeight="1">
      <c r="W7590" s="4"/>
    </row>
    <row r="7591" spans="23:23" ht="24" customHeight="1">
      <c r="W7591" s="4"/>
    </row>
    <row r="7592" spans="23:23" ht="24" customHeight="1">
      <c r="W7592" s="4"/>
    </row>
    <row r="7593" spans="23:23" ht="24" customHeight="1">
      <c r="W7593" s="4"/>
    </row>
    <row r="7594" spans="23:23" ht="24" customHeight="1">
      <c r="W7594" s="4"/>
    </row>
    <row r="7595" spans="23:23" ht="24" customHeight="1">
      <c r="W7595" s="4"/>
    </row>
    <row r="7596" spans="23:23" ht="24" customHeight="1">
      <c r="W7596" s="4"/>
    </row>
    <row r="7597" spans="23:23" ht="24" customHeight="1">
      <c r="W7597" s="4"/>
    </row>
    <row r="7598" spans="23:23" ht="24" customHeight="1">
      <c r="W7598" s="4"/>
    </row>
    <row r="7599" spans="23:23" ht="24" customHeight="1">
      <c r="W7599" s="4"/>
    </row>
    <row r="7600" spans="23:23" ht="24" customHeight="1">
      <c r="W7600" s="4"/>
    </row>
    <row r="7601" spans="23:23" ht="24" customHeight="1">
      <c r="W7601" s="4"/>
    </row>
    <row r="7602" spans="23:23" ht="24" customHeight="1">
      <c r="W7602" s="4"/>
    </row>
    <row r="7603" spans="23:23" ht="24" customHeight="1">
      <c r="W7603" s="4"/>
    </row>
    <row r="7604" spans="23:23" ht="24" customHeight="1">
      <c r="W7604" s="4"/>
    </row>
    <row r="7605" spans="23:23" ht="24" customHeight="1">
      <c r="W7605" s="4"/>
    </row>
    <row r="7606" spans="23:23" ht="24" customHeight="1">
      <c r="W7606" s="4"/>
    </row>
    <row r="7607" spans="23:23" ht="24" customHeight="1">
      <c r="W7607" s="4"/>
    </row>
    <row r="7608" spans="23:23" ht="24" customHeight="1">
      <c r="W7608" s="4"/>
    </row>
    <row r="7609" spans="23:23" ht="24" customHeight="1">
      <c r="W7609" s="4"/>
    </row>
    <row r="7610" spans="23:23" ht="24" customHeight="1">
      <c r="W7610" s="4"/>
    </row>
    <row r="7611" spans="23:23" ht="24" customHeight="1">
      <c r="W7611" s="4"/>
    </row>
    <row r="7612" spans="23:23" ht="24" customHeight="1">
      <c r="W7612" s="4"/>
    </row>
    <row r="7613" spans="23:23" ht="24" customHeight="1">
      <c r="W7613" s="4"/>
    </row>
    <row r="7614" spans="23:23" ht="24" customHeight="1">
      <c r="W7614" s="4"/>
    </row>
    <row r="7615" spans="23:23" ht="24" customHeight="1">
      <c r="W7615" s="4"/>
    </row>
    <row r="7616" spans="23:23" ht="24" customHeight="1">
      <c r="W7616" s="4"/>
    </row>
    <row r="7617" spans="23:23" ht="24" customHeight="1">
      <c r="W7617" s="4"/>
    </row>
    <row r="7618" spans="23:23" ht="24" customHeight="1">
      <c r="W7618" s="4"/>
    </row>
    <row r="7619" spans="23:23" ht="24" customHeight="1">
      <c r="W7619" s="4"/>
    </row>
    <row r="7620" spans="23:23" ht="24" customHeight="1">
      <c r="W7620" s="4"/>
    </row>
    <row r="7621" spans="23:23" ht="24" customHeight="1">
      <c r="W7621" s="4"/>
    </row>
    <row r="7622" spans="23:23" ht="24" customHeight="1">
      <c r="W7622" s="4"/>
    </row>
    <row r="7623" spans="23:23" ht="24" customHeight="1">
      <c r="W7623" s="4"/>
    </row>
    <row r="7624" spans="23:23" ht="24" customHeight="1">
      <c r="W7624" s="4"/>
    </row>
    <row r="7625" spans="23:23" ht="24" customHeight="1">
      <c r="W7625" s="4"/>
    </row>
    <row r="7626" spans="23:23" ht="24" customHeight="1">
      <c r="W7626" s="4"/>
    </row>
    <row r="7627" spans="23:23" ht="24" customHeight="1">
      <c r="W7627" s="4"/>
    </row>
    <row r="7628" spans="23:23" ht="24" customHeight="1">
      <c r="W7628" s="4"/>
    </row>
    <row r="7629" spans="23:23" ht="24" customHeight="1">
      <c r="W7629" s="4"/>
    </row>
    <row r="7630" spans="23:23" ht="24" customHeight="1">
      <c r="W7630" s="4"/>
    </row>
    <row r="7631" spans="23:23" ht="24" customHeight="1">
      <c r="W7631" s="4"/>
    </row>
    <row r="7632" spans="23:23" ht="24" customHeight="1">
      <c r="W7632" s="4"/>
    </row>
    <row r="7633" spans="23:23" ht="24" customHeight="1">
      <c r="W7633" s="4"/>
    </row>
    <row r="7634" spans="23:23" ht="24" customHeight="1">
      <c r="W7634" s="4"/>
    </row>
    <row r="7635" spans="23:23" ht="24" customHeight="1">
      <c r="W7635" s="4"/>
    </row>
    <row r="7636" spans="23:23" ht="24" customHeight="1">
      <c r="W7636" s="4"/>
    </row>
    <row r="7637" spans="23:23" ht="24" customHeight="1">
      <c r="W7637" s="4"/>
    </row>
    <row r="7638" spans="23:23" ht="24" customHeight="1">
      <c r="W7638" s="4"/>
    </row>
    <row r="7639" spans="23:23" ht="24" customHeight="1">
      <c r="W7639" s="4"/>
    </row>
    <row r="7640" spans="23:23" ht="24" customHeight="1">
      <c r="W7640" s="4"/>
    </row>
    <row r="7641" spans="23:23" ht="24" customHeight="1">
      <c r="W7641" s="4"/>
    </row>
    <row r="7642" spans="23:23" ht="24" customHeight="1">
      <c r="W7642" s="4"/>
    </row>
    <row r="7643" spans="23:23" ht="24" customHeight="1">
      <c r="W7643" s="4"/>
    </row>
    <row r="7644" spans="23:23" ht="24" customHeight="1">
      <c r="W7644" s="4"/>
    </row>
    <row r="7645" spans="23:23" ht="24" customHeight="1">
      <c r="W7645" s="4"/>
    </row>
    <row r="7646" spans="23:23" ht="24" customHeight="1">
      <c r="W7646" s="4"/>
    </row>
    <row r="7647" spans="23:23" ht="24" customHeight="1">
      <c r="W7647" s="4"/>
    </row>
    <row r="7648" spans="23:23" ht="24" customHeight="1">
      <c r="W7648" s="4"/>
    </row>
    <row r="7649" spans="23:23" ht="24" customHeight="1">
      <c r="W7649" s="4"/>
    </row>
    <row r="7650" spans="23:23" ht="24" customHeight="1">
      <c r="W7650" s="4"/>
    </row>
    <row r="7651" spans="23:23" ht="24" customHeight="1">
      <c r="W7651" s="4"/>
    </row>
    <row r="7652" spans="23:23" ht="24" customHeight="1">
      <c r="W7652" s="4"/>
    </row>
    <row r="7653" spans="23:23" ht="24" customHeight="1">
      <c r="W7653" s="4"/>
    </row>
    <row r="7654" spans="23:23" ht="24" customHeight="1">
      <c r="W7654" s="4"/>
    </row>
    <row r="7655" spans="23:23" ht="24" customHeight="1">
      <c r="W7655" s="4"/>
    </row>
    <row r="7656" spans="23:23" ht="24" customHeight="1">
      <c r="W7656" s="4"/>
    </row>
    <row r="7657" spans="23:23" ht="24" customHeight="1">
      <c r="W7657" s="4"/>
    </row>
    <row r="7658" spans="23:23" ht="24" customHeight="1">
      <c r="W7658" s="4"/>
    </row>
    <row r="7659" spans="23:23" ht="24" customHeight="1">
      <c r="W7659" s="4"/>
    </row>
    <row r="7660" spans="23:23" ht="24" customHeight="1">
      <c r="W7660" s="4"/>
    </row>
    <row r="7661" spans="23:23" ht="24" customHeight="1">
      <c r="W7661" s="4"/>
    </row>
    <row r="7662" spans="23:23" ht="24" customHeight="1">
      <c r="W7662" s="4"/>
    </row>
    <row r="7663" spans="23:23" ht="24" customHeight="1">
      <c r="W7663" s="4"/>
    </row>
    <row r="7664" spans="23:23" ht="24" customHeight="1">
      <c r="W7664" s="4"/>
    </row>
    <row r="7665" spans="23:23" ht="24" customHeight="1">
      <c r="W7665" s="4"/>
    </row>
    <row r="7666" spans="23:23" ht="24" customHeight="1">
      <c r="W7666" s="4"/>
    </row>
    <row r="7667" spans="23:23" ht="24" customHeight="1">
      <c r="W7667" s="4"/>
    </row>
    <row r="7668" spans="23:23" ht="24" customHeight="1">
      <c r="W7668" s="4"/>
    </row>
    <row r="7669" spans="23:23" ht="24" customHeight="1">
      <c r="W7669" s="4"/>
    </row>
    <row r="7670" spans="23:23" ht="24" customHeight="1">
      <c r="W7670" s="4"/>
    </row>
    <row r="7671" spans="23:23" ht="24" customHeight="1">
      <c r="W7671" s="4"/>
    </row>
    <row r="7672" spans="23:23" ht="24" customHeight="1">
      <c r="W7672" s="4"/>
    </row>
    <row r="7673" spans="23:23" ht="24" customHeight="1">
      <c r="W7673" s="4"/>
    </row>
    <row r="7674" spans="23:23" ht="24" customHeight="1">
      <c r="W7674" s="4"/>
    </row>
    <row r="7675" spans="23:23" ht="24" customHeight="1">
      <c r="W7675" s="4"/>
    </row>
    <row r="7676" spans="23:23" ht="24" customHeight="1">
      <c r="W7676" s="4"/>
    </row>
    <row r="7677" spans="23:23" ht="24" customHeight="1">
      <c r="W7677" s="4"/>
    </row>
    <row r="7678" spans="23:23" ht="24" customHeight="1">
      <c r="W7678" s="4"/>
    </row>
    <row r="7679" spans="23:23" ht="24" customHeight="1">
      <c r="W7679" s="4"/>
    </row>
    <row r="7680" spans="23:23" ht="24" customHeight="1">
      <c r="W7680" s="4"/>
    </row>
    <row r="7681" spans="23:23" ht="24" customHeight="1">
      <c r="W7681" s="4"/>
    </row>
    <row r="7682" spans="23:23" ht="24" customHeight="1">
      <c r="W7682" s="4"/>
    </row>
    <row r="7683" spans="23:23" ht="24" customHeight="1">
      <c r="W7683" s="4"/>
    </row>
    <row r="7684" spans="23:23" ht="24" customHeight="1">
      <c r="W7684" s="4"/>
    </row>
    <row r="7685" spans="23:23" ht="24" customHeight="1">
      <c r="W7685" s="4"/>
    </row>
    <row r="7686" spans="23:23" ht="24" customHeight="1">
      <c r="W7686" s="4"/>
    </row>
    <row r="7687" spans="23:23" ht="24" customHeight="1">
      <c r="W7687" s="4"/>
    </row>
    <row r="7688" spans="23:23" ht="24" customHeight="1">
      <c r="W7688" s="4"/>
    </row>
    <row r="7689" spans="23:23" ht="24" customHeight="1">
      <c r="W7689" s="4"/>
    </row>
    <row r="7690" spans="23:23" ht="24" customHeight="1">
      <c r="W7690" s="4"/>
    </row>
    <row r="7691" spans="23:23" ht="24" customHeight="1">
      <c r="W7691" s="4"/>
    </row>
    <row r="7692" spans="23:23" ht="24" customHeight="1">
      <c r="W7692" s="4"/>
    </row>
    <row r="7693" spans="23:23" ht="24" customHeight="1">
      <c r="W7693" s="4"/>
    </row>
    <row r="7694" spans="23:23" ht="24" customHeight="1">
      <c r="W7694" s="4"/>
    </row>
    <row r="7695" spans="23:23" ht="24" customHeight="1">
      <c r="W7695" s="4"/>
    </row>
    <row r="7696" spans="23:23" ht="24" customHeight="1">
      <c r="W7696" s="4"/>
    </row>
    <row r="7697" spans="23:23" ht="24" customHeight="1">
      <c r="W7697" s="4"/>
    </row>
    <row r="7698" spans="23:23" ht="24" customHeight="1">
      <c r="W7698" s="4"/>
    </row>
    <row r="7699" spans="23:23" ht="24" customHeight="1">
      <c r="W7699" s="4"/>
    </row>
    <row r="7700" spans="23:23" ht="24" customHeight="1">
      <c r="W7700" s="4"/>
    </row>
    <row r="7701" spans="23:23" ht="24" customHeight="1">
      <c r="W7701" s="4"/>
    </row>
    <row r="7702" spans="23:23" ht="24" customHeight="1">
      <c r="W7702" s="4"/>
    </row>
    <row r="7703" spans="23:23" ht="24" customHeight="1">
      <c r="W7703" s="4"/>
    </row>
    <row r="7704" spans="23:23" ht="24" customHeight="1">
      <c r="W7704" s="4"/>
    </row>
    <row r="7705" spans="23:23" ht="24" customHeight="1">
      <c r="W7705" s="4"/>
    </row>
    <row r="7706" spans="23:23" ht="24" customHeight="1">
      <c r="W7706" s="4"/>
    </row>
    <row r="7707" spans="23:23" ht="24" customHeight="1">
      <c r="W7707" s="4"/>
    </row>
    <row r="7708" spans="23:23" ht="24" customHeight="1">
      <c r="W7708" s="4"/>
    </row>
    <row r="7709" spans="23:23" ht="24" customHeight="1">
      <c r="W7709" s="4"/>
    </row>
    <row r="7710" spans="23:23" ht="24" customHeight="1">
      <c r="W7710" s="4"/>
    </row>
    <row r="7711" spans="23:23" ht="24" customHeight="1">
      <c r="W7711" s="4"/>
    </row>
    <row r="7712" spans="23:23" ht="24" customHeight="1">
      <c r="W7712" s="4"/>
    </row>
    <row r="7713" spans="23:23" ht="24" customHeight="1">
      <c r="W7713" s="4"/>
    </row>
    <row r="7714" spans="23:23" ht="24" customHeight="1">
      <c r="W7714" s="4"/>
    </row>
    <row r="7715" spans="23:23" ht="24" customHeight="1">
      <c r="W7715" s="4"/>
    </row>
    <row r="7716" spans="23:23" ht="24" customHeight="1">
      <c r="W7716" s="4"/>
    </row>
    <row r="7717" spans="23:23" ht="24" customHeight="1">
      <c r="W7717" s="4"/>
    </row>
    <row r="7718" spans="23:23" ht="24" customHeight="1">
      <c r="W7718" s="4"/>
    </row>
    <row r="7719" spans="23:23" ht="24" customHeight="1">
      <c r="W7719" s="4"/>
    </row>
    <row r="7720" spans="23:23" ht="24" customHeight="1">
      <c r="W7720" s="4"/>
    </row>
    <row r="7721" spans="23:23" ht="24" customHeight="1">
      <c r="W7721" s="4"/>
    </row>
    <row r="7722" spans="23:23" ht="24" customHeight="1">
      <c r="W7722" s="4"/>
    </row>
    <row r="7723" spans="23:23" ht="24" customHeight="1">
      <c r="W7723" s="4"/>
    </row>
    <row r="7724" spans="23:23" ht="24" customHeight="1">
      <c r="W7724" s="4"/>
    </row>
    <row r="7725" spans="23:23" ht="24" customHeight="1">
      <c r="W7725" s="4"/>
    </row>
    <row r="7726" spans="23:23" ht="24" customHeight="1">
      <c r="W7726" s="4"/>
    </row>
    <row r="7727" spans="23:23" ht="24" customHeight="1">
      <c r="W7727" s="4"/>
    </row>
    <row r="7728" spans="23:23" ht="24" customHeight="1">
      <c r="W7728" s="4"/>
    </row>
    <row r="7729" spans="23:23" ht="24" customHeight="1">
      <c r="W7729" s="4"/>
    </row>
    <row r="7730" spans="23:23" ht="24" customHeight="1">
      <c r="W7730" s="4"/>
    </row>
    <row r="7731" spans="23:23" ht="24" customHeight="1">
      <c r="W7731" s="4"/>
    </row>
    <row r="7732" spans="23:23" ht="24" customHeight="1">
      <c r="W7732" s="4"/>
    </row>
    <row r="7733" spans="23:23" ht="24" customHeight="1">
      <c r="W7733" s="4"/>
    </row>
    <row r="7734" spans="23:23" ht="24" customHeight="1">
      <c r="W7734" s="4"/>
    </row>
    <row r="7735" spans="23:23" ht="24" customHeight="1">
      <c r="W7735" s="4"/>
    </row>
    <row r="7736" spans="23:23" ht="24" customHeight="1">
      <c r="W7736" s="4"/>
    </row>
    <row r="7737" spans="23:23" ht="24" customHeight="1">
      <c r="W7737" s="4"/>
    </row>
    <row r="7738" spans="23:23" ht="24" customHeight="1">
      <c r="W7738" s="4"/>
    </row>
    <row r="7739" spans="23:23" ht="24" customHeight="1">
      <c r="W7739" s="4"/>
    </row>
    <row r="7740" spans="23:23" ht="24" customHeight="1">
      <c r="W7740" s="4"/>
    </row>
    <row r="7741" spans="23:23" ht="24" customHeight="1">
      <c r="W7741" s="4"/>
    </row>
    <row r="7742" spans="23:23" ht="24" customHeight="1">
      <c r="W7742" s="4"/>
    </row>
    <row r="7743" spans="23:23" ht="24" customHeight="1">
      <c r="W7743" s="4"/>
    </row>
    <row r="7744" spans="23:23" ht="24" customHeight="1">
      <c r="W7744" s="4"/>
    </row>
    <row r="7745" spans="23:23" ht="24" customHeight="1">
      <c r="W7745" s="4"/>
    </row>
    <row r="7746" spans="23:23" ht="24" customHeight="1">
      <c r="W7746" s="4"/>
    </row>
    <row r="7747" spans="23:23" ht="24" customHeight="1">
      <c r="W7747" s="4"/>
    </row>
    <row r="7748" spans="23:23" ht="24" customHeight="1">
      <c r="W7748" s="4"/>
    </row>
    <row r="7749" spans="23:23" ht="24" customHeight="1">
      <c r="W7749" s="4"/>
    </row>
    <row r="7750" spans="23:23" ht="24" customHeight="1">
      <c r="W7750" s="4"/>
    </row>
    <row r="7751" spans="23:23" ht="24" customHeight="1">
      <c r="W7751" s="4"/>
    </row>
    <row r="7752" spans="23:23" ht="24" customHeight="1">
      <c r="W7752" s="4"/>
    </row>
    <row r="7753" spans="23:23" ht="24" customHeight="1">
      <c r="W7753" s="4"/>
    </row>
    <row r="7754" spans="23:23" ht="24" customHeight="1">
      <c r="W7754" s="4"/>
    </row>
    <row r="7755" spans="23:23" ht="24" customHeight="1">
      <c r="W7755" s="4"/>
    </row>
    <row r="7756" spans="23:23" ht="24" customHeight="1">
      <c r="W7756" s="4"/>
    </row>
    <row r="7757" spans="23:23" ht="24" customHeight="1">
      <c r="W7757" s="4"/>
    </row>
    <row r="7758" spans="23:23" ht="24" customHeight="1">
      <c r="W7758" s="4"/>
    </row>
    <row r="7759" spans="23:23" ht="24" customHeight="1">
      <c r="W7759" s="4"/>
    </row>
    <row r="7760" spans="23:23" ht="24" customHeight="1">
      <c r="W7760" s="4"/>
    </row>
    <row r="7761" spans="23:23" ht="24" customHeight="1">
      <c r="W7761" s="4"/>
    </row>
    <row r="7762" spans="23:23" ht="24" customHeight="1">
      <c r="W7762" s="4"/>
    </row>
    <row r="7763" spans="23:23" ht="24" customHeight="1">
      <c r="W7763" s="4"/>
    </row>
    <row r="7764" spans="23:23" ht="24" customHeight="1">
      <c r="W7764" s="4"/>
    </row>
    <row r="7765" spans="23:23" ht="24" customHeight="1">
      <c r="W7765" s="4"/>
    </row>
    <row r="7766" spans="23:23" ht="24" customHeight="1">
      <c r="W7766" s="4"/>
    </row>
    <row r="7767" spans="23:23" ht="24" customHeight="1">
      <c r="W7767" s="4"/>
    </row>
    <row r="7768" spans="23:23" ht="24" customHeight="1">
      <c r="W7768" s="4"/>
    </row>
    <row r="7769" spans="23:23" ht="24" customHeight="1">
      <c r="W7769" s="4"/>
    </row>
    <row r="7770" spans="23:23" ht="24" customHeight="1">
      <c r="W7770" s="4"/>
    </row>
    <row r="7771" spans="23:23" ht="24" customHeight="1">
      <c r="W7771" s="4"/>
    </row>
    <row r="7772" spans="23:23" ht="24" customHeight="1">
      <c r="W7772" s="4"/>
    </row>
    <row r="7773" spans="23:23" ht="24" customHeight="1">
      <c r="W7773" s="4"/>
    </row>
    <row r="7774" spans="23:23" ht="24" customHeight="1">
      <c r="W7774" s="4"/>
    </row>
    <row r="7775" spans="23:23" ht="24" customHeight="1">
      <c r="W7775" s="4"/>
    </row>
    <row r="7776" spans="23:23" ht="24" customHeight="1">
      <c r="W7776" s="4"/>
    </row>
    <row r="7777" spans="23:23" ht="24" customHeight="1">
      <c r="W7777" s="4"/>
    </row>
    <row r="7778" spans="23:23" ht="24" customHeight="1">
      <c r="W7778" s="4"/>
    </row>
    <row r="7779" spans="23:23" ht="24" customHeight="1">
      <c r="W7779" s="4"/>
    </row>
    <row r="7780" spans="23:23" ht="24" customHeight="1">
      <c r="W7780" s="4"/>
    </row>
    <row r="7781" spans="23:23" ht="24" customHeight="1">
      <c r="W7781" s="4"/>
    </row>
    <row r="7782" spans="23:23" ht="24" customHeight="1">
      <c r="W7782" s="4"/>
    </row>
    <row r="7783" spans="23:23" ht="24" customHeight="1">
      <c r="W7783" s="4"/>
    </row>
    <row r="7784" spans="23:23" ht="24" customHeight="1">
      <c r="W7784" s="4"/>
    </row>
    <row r="7785" spans="23:23" ht="24" customHeight="1">
      <c r="W7785" s="4"/>
    </row>
    <row r="7786" spans="23:23" ht="24" customHeight="1">
      <c r="W7786" s="4"/>
    </row>
    <row r="7787" spans="23:23" ht="24" customHeight="1">
      <c r="W7787" s="4"/>
    </row>
    <row r="7788" spans="23:23" ht="24" customHeight="1">
      <c r="W7788" s="4"/>
    </row>
    <row r="7789" spans="23:23" ht="24" customHeight="1">
      <c r="W7789" s="4"/>
    </row>
    <row r="7790" spans="23:23" ht="24" customHeight="1">
      <c r="W7790" s="4"/>
    </row>
    <row r="7791" spans="23:23" ht="24" customHeight="1">
      <c r="W7791" s="4"/>
    </row>
    <row r="7792" spans="23:23" ht="24" customHeight="1">
      <c r="W7792" s="4"/>
    </row>
    <row r="7793" spans="23:23" ht="24" customHeight="1">
      <c r="W7793" s="4"/>
    </row>
    <row r="7794" spans="23:23" ht="24" customHeight="1">
      <c r="W7794" s="4"/>
    </row>
    <row r="7795" spans="23:23" ht="24" customHeight="1">
      <c r="W7795" s="4"/>
    </row>
    <row r="7796" spans="23:23" ht="24" customHeight="1">
      <c r="W7796" s="4"/>
    </row>
    <row r="7797" spans="23:23" ht="24" customHeight="1">
      <c r="W7797" s="4"/>
    </row>
    <row r="7798" spans="23:23" ht="24" customHeight="1">
      <c r="W7798" s="4"/>
    </row>
    <row r="7799" spans="23:23" ht="24" customHeight="1">
      <c r="W7799" s="4"/>
    </row>
    <row r="7800" spans="23:23" ht="24" customHeight="1">
      <c r="W7800" s="4"/>
    </row>
    <row r="7801" spans="23:23" ht="24" customHeight="1">
      <c r="W7801" s="4"/>
    </row>
    <row r="7802" spans="23:23" ht="24" customHeight="1">
      <c r="W7802" s="4"/>
    </row>
    <row r="7803" spans="23:23" ht="24" customHeight="1">
      <c r="W7803" s="4"/>
    </row>
    <row r="7804" spans="23:23" ht="24" customHeight="1">
      <c r="W7804" s="4"/>
    </row>
    <row r="7805" spans="23:23" ht="24" customHeight="1">
      <c r="W7805" s="4"/>
    </row>
    <row r="7806" spans="23:23" ht="24" customHeight="1">
      <c r="W7806" s="4"/>
    </row>
    <row r="7807" spans="23:23" ht="24" customHeight="1">
      <c r="W7807" s="4"/>
    </row>
    <row r="7808" spans="23:23" ht="24" customHeight="1">
      <c r="W7808" s="4"/>
    </row>
    <row r="7809" spans="23:23" ht="24" customHeight="1">
      <c r="W7809" s="4"/>
    </row>
    <row r="7810" spans="23:23" ht="24" customHeight="1">
      <c r="W7810" s="4"/>
    </row>
    <row r="7811" spans="23:23" ht="24" customHeight="1">
      <c r="W7811" s="4"/>
    </row>
    <row r="7812" spans="23:23" ht="24" customHeight="1">
      <c r="W7812" s="4"/>
    </row>
    <row r="7813" spans="23:23" ht="24" customHeight="1">
      <c r="W7813" s="4"/>
    </row>
    <row r="7814" spans="23:23" ht="24" customHeight="1">
      <c r="W7814" s="4"/>
    </row>
    <row r="7815" spans="23:23" ht="24" customHeight="1">
      <c r="W7815" s="4"/>
    </row>
    <row r="7816" spans="23:23" ht="24" customHeight="1">
      <c r="W7816" s="4"/>
    </row>
    <row r="7817" spans="23:23" ht="24" customHeight="1">
      <c r="W7817" s="4"/>
    </row>
    <row r="7818" spans="23:23" ht="24" customHeight="1">
      <c r="W7818" s="4"/>
    </row>
    <row r="7819" spans="23:23" ht="24" customHeight="1">
      <c r="W7819" s="4"/>
    </row>
    <row r="7820" spans="23:23" ht="24" customHeight="1">
      <c r="W7820" s="4"/>
    </row>
    <row r="7821" spans="23:23" ht="24" customHeight="1">
      <c r="W7821" s="4"/>
    </row>
    <row r="7822" spans="23:23" ht="24" customHeight="1">
      <c r="W7822" s="4"/>
    </row>
    <row r="7823" spans="23:23" ht="24" customHeight="1">
      <c r="W7823" s="4"/>
    </row>
    <row r="7824" spans="23:23" ht="24" customHeight="1">
      <c r="W7824" s="4"/>
    </row>
    <row r="7825" spans="23:23" ht="24" customHeight="1">
      <c r="W7825" s="4"/>
    </row>
    <row r="7826" spans="23:23" ht="24" customHeight="1">
      <c r="W7826" s="4"/>
    </row>
    <row r="7827" spans="23:23" ht="24" customHeight="1">
      <c r="W7827" s="4"/>
    </row>
    <row r="7828" spans="23:23" ht="24" customHeight="1">
      <c r="W7828" s="4"/>
    </row>
    <row r="7829" spans="23:23" ht="24" customHeight="1">
      <c r="W7829" s="4"/>
    </row>
    <row r="7830" spans="23:23" ht="24" customHeight="1">
      <c r="W7830" s="4"/>
    </row>
    <row r="7831" spans="23:23" ht="24" customHeight="1">
      <c r="W7831" s="4"/>
    </row>
    <row r="7832" spans="23:23" ht="24" customHeight="1">
      <c r="W7832" s="4"/>
    </row>
    <row r="7833" spans="23:23" ht="24" customHeight="1">
      <c r="W7833" s="4"/>
    </row>
    <row r="7834" spans="23:23" ht="24" customHeight="1">
      <c r="W7834" s="4"/>
    </row>
    <row r="7835" spans="23:23" ht="24" customHeight="1">
      <c r="W7835" s="4"/>
    </row>
    <row r="7836" spans="23:23" ht="24" customHeight="1">
      <c r="W7836" s="4"/>
    </row>
    <row r="7837" spans="23:23" ht="24" customHeight="1">
      <c r="W7837" s="4"/>
    </row>
    <row r="7838" spans="23:23" ht="24" customHeight="1">
      <c r="W7838" s="4"/>
    </row>
    <row r="7839" spans="23:23" ht="24" customHeight="1">
      <c r="W7839" s="4"/>
    </row>
    <row r="7840" spans="23:23" ht="24" customHeight="1">
      <c r="W7840" s="4"/>
    </row>
    <row r="7841" spans="23:23" ht="24" customHeight="1">
      <c r="W7841" s="4"/>
    </row>
    <row r="7842" spans="23:23" ht="24" customHeight="1">
      <c r="W7842" s="4"/>
    </row>
    <row r="7843" spans="23:23" ht="24" customHeight="1">
      <c r="W7843" s="4"/>
    </row>
    <row r="7844" spans="23:23" ht="24" customHeight="1">
      <c r="W7844" s="4"/>
    </row>
    <row r="7845" spans="23:23" ht="24" customHeight="1">
      <c r="W7845" s="4"/>
    </row>
    <row r="7846" spans="23:23" ht="24" customHeight="1">
      <c r="W7846" s="4"/>
    </row>
    <row r="7847" spans="23:23" ht="24" customHeight="1">
      <c r="W7847" s="4"/>
    </row>
    <row r="7848" spans="23:23" ht="24" customHeight="1">
      <c r="W7848" s="4"/>
    </row>
    <row r="7849" spans="23:23" ht="24" customHeight="1">
      <c r="W7849" s="4"/>
    </row>
    <row r="7850" spans="23:23" ht="24" customHeight="1">
      <c r="W7850" s="4"/>
    </row>
    <row r="7851" spans="23:23" ht="24" customHeight="1">
      <c r="W7851" s="4"/>
    </row>
    <row r="7852" spans="23:23" ht="24" customHeight="1">
      <c r="W7852" s="4"/>
    </row>
    <row r="7853" spans="23:23" ht="24" customHeight="1">
      <c r="W7853" s="4"/>
    </row>
    <row r="7854" spans="23:23" ht="24" customHeight="1">
      <c r="W7854" s="4"/>
    </row>
    <row r="7855" spans="23:23" ht="24" customHeight="1">
      <c r="W7855" s="4"/>
    </row>
    <row r="7856" spans="23:23" ht="24" customHeight="1">
      <c r="W7856" s="4"/>
    </row>
    <row r="7857" spans="23:23" ht="24" customHeight="1">
      <c r="W7857" s="4"/>
    </row>
    <row r="7858" spans="23:23" ht="24" customHeight="1">
      <c r="W7858" s="4"/>
    </row>
    <row r="7859" spans="23:23" ht="24" customHeight="1">
      <c r="W7859" s="4"/>
    </row>
    <row r="7860" spans="23:23" ht="24" customHeight="1">
      <c r="W7860" s="4"/>
    </row>
    <row r="7861" spans="23:23" ht="24" customHeight="1">
      <c r="W7861" s="4"/>
    </row>
    <row r="7862" spans="23:23" ht="24" customHeight="1">
      <c r="W7862" s="4"/>
    </row>
    <row r="7863" spans="23:23" ht="24" customHeight="1">
      <c r="W7863" s="4"/>
    </row>
    <row r="7864" spans="23:23" ht="24" customHeight="1">
      <c r="W7864" s="4"/>
    </row>
    <row r="7865" spans="23:23" ht="24" customHeight="1">
      <c r="W7865" s="4"/>
    </row>
    <row r="7866" spans="23:23" ht="24" customHeight="1">
      <c r="W7866" s="4"/>
    </row>
    <row r="7867" spans="23:23" ht="24" customHeight="1">
      <c r="W7867" s="4"/>
    </row>
    <row r="7868" spans="23:23" ht="24" customHeight="1">
      <c r="W7868" s="4"/>
    </row>
    <row r="7869" spans="23:23" ht="24" customHeight="1">
      <c r="W7869" s="4"/>
    </row>
    <row r="7870" spans="23:23" ht="24" customHeight="1">
      <c r="W7870" s="4"/>
    </row>
    <row r="7871" spans="23:23" ht="24" customHeight="1">
      <c r="W7871" s="4"/>
    </row>
    <row r="7872" spans="23:23" ht="24" customHeight="1">
      <c r="W7872" s="4"/>
    </row>
    <row r="7873" spans="23:23" ht="24" customHeight="1">
      <c r="W7873" s="4"/>
    </row>
    <row r="7874" spans="23:23" ht="24" customHeight="1">
      <c r="W7874" s="4"/>
    </row>
    <row r="7875" spans="23:23" ht="24" customHeight="1">
      <c r="W7875" s="4"/>
    </row>
    <row r="7876" spans="23:23" ht="24" customHeight="1">
      <c r="W7876" s="4"/>
    </row>
    <row r="7877" spans="23:23" ht="24" customHeight="1">
      <c r="W7877" s="4"/>
    </row>
    <row r="7878" spans="23:23" ht="24" customHeight="1">
      <c r="W7878" s="4"/>
    </row>
    <row r="7879" spans="23:23" ht="24" customHeight="1">
      <c r="W7879" s="4"/>
    </row>
    <row r="7880" spans="23:23" ht="24" customHeight="1">
      <c r="W7880" s="4"/>
    </row>
    <row r="7881" spans="23:23" ht="24" customHeight="1">
      <c r="W7881" s="4"/>
    </row>
    <row r="7882" spans="23:23" ht="24" customHeight="1">
      <c r="W7882" s="4"/>
    </row>
    <row r="7883" spans="23:23" ht="24" customHeight="1">
      <c r="W7883" s="4"/>
    </row>
    <row r="7884" spans="23:23" ht="24" customHeight="1">
      <c r="W7884" s="4"/>
    </row>
    <row r="7885" spans="23:23" ht="24" customHeight="1">
      <c r="W7885" s="4"/>
    </row>
    <row r="7886" spans="23:23" ht="24" customHeight="1">
      <c r="W7886" s="4"/>
    </row>
    <row r="7887" spans="23:23" ht="24" customHeight="1">
      <c r="W7887" s="4"/>
    </row>
    <row r="7888" spans="23:23" ht="24" customHeight="1">
      <c r="W7888" s="4"/>
    </row>
    <row r="7889" spans="23:23" ht="24" customHeight="1">
      <c r="W7889" s="4"/>
    </row>
    <row r="7890" spans="23:23" ht="24" customHeight="1">
      <c r="W7890" s="4"/>
    </row>
    <row r="7891" spans="23:23" ht="24" customHeight="1">
      <c r="W7891" s="4"/>
    </row>
    <row r="7892" spans="23:23" ht="24" customHeight="1">
      <c r="W7892" s="4"/>
    </row>
    <row r="7893" spans="23:23" ht="24" customHeight="1">
      <c r="W7893" s="4"/>
    </row>
    <row r="7894" spans="23:23" ht="24" customHeight="1">
      <c r="W7894" s="4"/>
    </row>
    <row r="7895" spans="23:23" ht="24" customHeight="1">
      <c r="W7895" s="4"/>
    </row>
    <row r="7896" spans="23:23" ht="24" customHeight="1">
      <c r="W7896" s="4"/>
    </row>
    <row r="7897" spans="23:23" ht="24" customHeight="1">
      <c r="W7897" s="4"/>
    </row>
    <row r="7898" spans="23:23" ht="24" customHeight="1">
      <c r="W7898" s="4"/>
    </row>
    <row r="7899" spans="23:23" ht="24" customHeight="1">
      <c r="W7899" s="4"/>
    </row>
    <row r="7900" spans="23:23" ht="24" customHeight="1">
      <c r="W7900" s="4"/>
    </row>
    <row r="7901" spans="23:23" ht="24" customHeight="1">
      <c r="W7901" s="4"/>
    </row>
    <row r="7902" spans="23:23" ht="24" customHeight="1">
      <c r="W7902" s="4"/>
    </row>
    <row r="7903" spans="23:23" ht="24" customHeight="1">
      <c r="W7903" s="4"/>
    </row>
    <row r="7904" spans="23:23" ht="24" customHeight="1">
      <c r="W7904" s="4"/>
    </row>
    <row r="7905" spans="23:23" ht="24" customHeight="1">
      <c r="W7905" s="4"/>
    </row>
    <row r="7906" spans="23:23" ht="24" customHeight="1">
      <c r="W7906" s="4"/>
    </row>
    <row r="7907" spans="23:23" ht="24" customHeight="1">
      <c r="W7907" s="4"/>
    </row>
    <row r="7908" spans="23:23" ht="24" customHeight="1">
      <c r="W7908" s="4"/>
    </row>
    <row r="7909" spans="23:23" ht="24" customHeight="1">
      <c r="W7909" s="4"/>
    </row>
    <row r="7910" spans="23:23" ht="24" customHeight="1">
      <c r="W7910" s="4"/>
    </row>
    <row r="7911" spans="23:23" ht="24" customHeight="1">
      <c r="W7911" s="4"/>
    </row>
    <row r="7912" spans="23:23" ht="24" customHeight="1">
      <c r="W7912" s="4"/>
    </row>
    <row r="7913" spans="23:23" ht="24" customHeight="1">
      <c r="W7913" s="4"/>
    </row>
    <row r="7914" spans="23:23" ht="24" customHeight="1">
      <c r="W7914" s="4"/>
    </row>
    <row r="7915" spans="23:23" ht="24" customHeight="1">
      <c r="W7915" s="4"/>
    </row>
    <row r="7916" spans="23:23" ht="24" customHeight="1">
      <c r="W7916" s="4"/>
    </row>
    <row r="7917" spans="23:23" ht="24" customHeight="1">
      <c r="W7917" s="4"/>
    </row>
    <row r="7918" spans="23:23" ht="24" customHeight="1">
      <c r="W7918" s="4"/>
    </row>
    <row r="7919" spans="23:23" ht="24" customHeight="1">
      <c r="W7919" s="4"/>
    </row>
    <row r="7920" spans="23:23" ht="24" customHeight="1">
      <c r="W7920" s="4"/>
    </row>
    <row r="7921" spans="23:23" ht="24" customHeight="1">
      <c r="W7921" s="4"/>
    </row>
    <row r="7922" spans="23:23" ht="24" customHeight="1">
      <c r="W7922" s="4"/>
    </row>
    <row r="7923" spans="23:23" ht="24" customHeight="1">
      <c r="W7923" s="4"/>
    </row>
    <row r="7924" spans="23:23" ht="24" customHeight="1">
      <c r="W7924" s="4"/>
    </row>
    <row r="7925" spans="23:23" ht="24" customHeight="1">
      <c r="W7925" s="4"/>
    </row>
    <row r="7926" spans="23:23" ht="24" customHeight="1">
      <c r="W7926" s="4"/>
    </row>
    <row r="7927" spans="23:23" ht="24" customHeight="1">
      <c r="W7927" s="4"/>
    </row>
    <row r="7928" spans="23:23" ht="24" customHeight="1">
      <c r="W7928" s="4"/>
    </row>
    <row r="7929" spans="23:23" ht="24" customHeight="1">
      <c r="W7929" s="4"/>
    </row>
    <row r="7930" spans="23:23" ht="24" customHeight="1">
      <c r="W7930" s="4"/>
    </row>
    <row r="7931" spans="23:23" ht="24" customHeight="1">
      <c r="W7931" s="4"/>
    </row>
    <row r="7932" spans="23:23" ht="24" customHeight="1">
      <c r="W7932" s="4"/>
    </row>
    <row r="7933" spans="23:23" ht="24" customHeight="1">
      <c r="W7933" s="4"/>
    </row>
    <row r="7934" spans="23:23" ht="24" customHeight="1">
      <c r="W7934" s="4"/>
    </row>
    <row r="7935" spans="23:23" ht="24" customHeight="1">
      <c r="W7935" s="4"/>
    </row>
    <row r="7936" spans="23:23" ht="24" customHeight="1">
      <c r="W7936" s="4"/>
    </row>
    <row r="7937" spans="23:23" ht="24" customHeight="1">
      <c r="W7937" s="4"/>
    </row>
    <row r="7938" spans="23:23" ht="24" customHeight="1">
      <c r="W7938" s="4"/>
    </row>
    <row r="7939" spans="23:23" ht="24" customHeight="1">
      <c r="W7939" s="4"/>
    </row>
    <row r="7940" spans="23:23" ht="24" customHeight="1">
      <c r="W7940" s="4"/>
    </row>
    <row r="7941" spans="23:23" ht="24" customHeight="1">
      <c r="W7941" s="4"/>
    </row>
    <row r="7942" spans="23:23" ht="24" customHeight="1">
      <c r="W7942" s="4"/>
    </row>
    <row r="7943" spans="23:23" ht="24" customHeight="1">
      <c r="W7943" s="4"/>
    </row>
    <row r="7944" spans="23:23" ht="24" customHeight="1">
      <c r="W7944" s="4"/>
    </row>
    <row r="7945" spans="23:23" ht="24" customHeight="1">
      <c r="W7945" s="4"/>
    </row>
    <row r="7946" spans="23:23" ht="24" customHeight="1">
      <c r="W7946" s="4"/>
    </row>
    <row r="7947" spans="23:23" ht="24" customHeight="1">
      <c r="W7947" s="4"/>
    </row>
    <row r="7948" spans="23:23" ht="24" customHeight="1">
      <c r="W7948" s="4"/>
    </row>
    <row r="7949" spans="23:23" ht="24" customHeight="1">
      <c r="W7949" s="4"/>
    </row>
    <row r="7950" spans="23:23" ht="24" customHeight="1">
      <c r="W7950" s="4"/>
    </row>
    <row r="7951" spans="23:23" ht="24" customHeight="1">
      <c r="W7951" s="4"/>
    </row>
    <row r="7952" spans="23:23" ht="24" customHeight="1">
      <c r="W7952" s="4"/>
    </row>
    <row r="7953" spans="23:23" ht="24" customHeight="1">
      <c r="W7953" s="4"/>
    </row>
    <row r="7954" spans="23:23" ht="24" customHeight="1">
      <c r="W7954" s="4"/>
    </row>
    <row r="7955" spans="23:23" ht="24" customHeight="1">
      <c r="W7955" s="4"/>
    </row>
    <row r="7956" spans="23:23" ht="24" customHeight="1">
      <c r="W7956" s="4"/>
    </row>
    <row r="7957" spans="23:23" ht="24" customHeight="1">
      <c r="W7957" s="4"/>
    </row>
    <row r="7958" spans="23:23" ht="24" customHeight="1">
      <c r="W7958" s="4"/>
    </row>
    <row r="7959" spans="23:23" ht="24" customHeight="1">
      <c r="W7959" s="4"/>
    </row>
    <row r="7960" spans="23:23" ht="24" customHeight="1">
      <c r="W7960" s="4"/>
    </row>
    <row r="7961" spans="23:23" ht="24" customHeight="1">
      <c r="W7961" s="4"/>
    </row>
    <row r="7962" spans="23:23" ht="24" customHeight="1">
      <c r="W7962" s="4"/>
    </row>
    <row r="7963" spans="23:23" ht="24" customHeight="1">
      <c r="W7963" s="4"/>
    </row>
    <row r="7964" spans="23:23" ht="24" customHeight="1">
      <c r="W7964" s="4"/>
    </row>
    <row r="7965" spans="23:23" ht="24" customHeight="1">
      <c r="W7965" s="4"/>
    </row>
    <row r="7966" spans="23:23" ht="24" customHeight="1">
      <c r="W7966" s="4"/>
    </row>
    <row r="7967" spans="23:23" ht="24" customHeight="1">
      <c r="W7967" s="4"/>
    </row>
    <row r="7968" spans="23:23" ht="24" customHeight="1">
      <c r="W7968" s="4"/>
    </row>
    <row r="7969" spans="23:23" ht="24" customHeight="1">
      <c r="W7969" s="4"/>
    </row>
    <row r="7970" spans="23:23" ht="24" customHeight="1">
      <c r="W7970" s="4"/>
    </row>
    <row r="7971" spans="23:23" ht="24" customHeight="1">
      <c r="W7971" s="4"/>
    </row>
    <row r="7972" spans="23:23" ht="24" customHeight="1">
      <c r="W7972" s="4"/>
    </row>
    <row r="7973" spans="23:23" ht="24" customHeight="1">
      <c r="W7973" s="4"/>
    </row>
    <row r="7974" spans="23:23" ht="24" customHeight="1">
      <c r="W7974" s="4"/>
    </row>
    <row r="7975" spans="23:23" ht="24" customHeight="1">
      <c r="W7975" s="4"/>
    </row>
    <row r="7976" spans="23:23" ht="24" customHeight="1">
      <c r="W7976" s="4"/>
    </row>
    <row r="7977" spans="23:23" ht="24" customHeight="1">
      <c r="W7977" s="4"/>
    </row>
    <row r="7978" spans="23:23" ht="24" customHeight="1">
      <c r="W7978" s="4"/>
    </row>
    <row r="7979" spans="23:23" ht="24" customHeight="1">
      <c r="W7979" s="4"/>
    </row>
    <row r="7980" spans="23:23" ht="24" customHeight="1">
      <c r="W7980" s="4"/>
    </row>
    <row r="7981" spans="23:23" ht="24" customHeight="1">
      <c r="W7981" s="4"/>
    </row>
    <row r="7982" spans="23:23" ht="24" customHeight="1">
      <c r="W7982" s="4"/>
    </row>
    <row r="7983" spans="23:23" ht="24" customHeight="1">
      <c r="W7983" s="4"/>
    </row>
    <row r="7984" spans="23:23" ht="24" customHeight="1">
      <c r="W7984" s="4"/>
    </row>
    <row r="7985" spans="23:23" ht="24" customHeight="1">
      <c r="W7985" s="4"/>
    </row>
    <row r="7986" spans="23:23" ht="24" customHeight="1">
      <c r="W7986" s="4"/>
    </row>
    <row r="7987" spans="23:23" ht="24" customHeight="1">
      <c r="W7987" s="4"/>
    </row>
    <row r="7988" spans="23:23" ht="24" customHeight="1">
      <c r="W7988" s="4"/>
    </row>
    <row r="7989" spans="23:23" ht="24" customHeight="1">
      <c r="W7989" s="4"/>
    </row>
    <row r="7990" spans="23:23" ht="24" customHeight="1">
      <c r="W7990" s="4"/>
    </row>
    <row r="7991" spans="23:23" ht="24" customHeight="1">
      <c r="W7991" s="4"/>
    </row>
    <row r="7992" spans="23:23" ht="24" customHeight="1">
      <c r="W7992" s="4"/>
    </row>
    <row r="7993" spans="23:23" ht="24" customHeight="1">
      <c r="W7993" s="4"/>
    </row>
    <row r="7994" spans="23:23" ht="24" customHeight="1">
      <c r="W7994" s="4"/>
    </row>
    <row r="7995" spans="23:23" ht="24" customHeight="1">
      <c r="W7995" s="4"/>
    </row>
    <row r="7996" spans="23:23" ht="24" customHeight="1">
      <c r="W7996" s="4"/>
    </row>
    <row r="7997" spans="23:23" ht="24" customHeight="1">
      <c r="W7997" s="4"/>
    </row>
    <row r="7998" spans="23:23" ht="24" customHeight="1">
      <c r="W7998" s="4"/>
    </row>
    <row r="7999" spans="23:23" ht="24" customHeight="1">
      <c r="W7999" s="4"/>
    </row>
    <row r="8000" spans="23:23" ht="24" customHeight="1">
      <c r="W8000" s="4"/>
    </row>
    <row r="8001" spans="23:23" ht="24" customHeight="1">
      <c r="W8001" s="4"/>
    </row>
    <row r="8002" spans="23:23" ht="24" customHeight="1">
      <c r="W8002" s="4"/>
    </row>
    <row r="8003" spans="23:23" ht="24" customHeight="1">
      <c r="W8003" s="4"/>
    </row>
    <row r="8004" spans="23:23" ht="24" customHeight="1">
      <c r="W8004" s="4"/>
    </row>
    <row r="8005" spans="23:23" ht="24" customHeight="1">
      <c r="W8005" s="4"/>
    </row>
    <row r="8006" spans="23:23" ht="24" customHeight="1">
      <c r="W8006" s="4"/>
    </row>
    <row r="8007" spans="23:23" ht="24" customHeight="1">
      <c r="W8007" s="4"/>
    </row>
    <row r="8008" spans="23:23" ht="24" customHeight="1">
      <c r="W8008" s="4"/>
    </row>
    <row r="8009" spans="23:23" ht="24" customHeight="1">
      <c r="W8009" s="4"/>
    </row>
    <row r="8010" spans="23:23" ht="24" customHeight="1">
      <c r="W8010" s="4"/>
    </row>
    <row r="8011" spans="23:23" ht="24" customHeight="1">
      <c r="W8011" s="4"/>
    </row>
    <row r="8012" spans="23:23" ht="24" customHeight="1">
      <c r="W8012" s="4"/>
    </row>
    <row r="8013" spans="23:23" ht="24" customHeight="1">
      <c r="W8013" s="4"/>
    </row>
    <row r="8014" spans="23:23" ht="24" customHeight="1">
      <c r="W8014" s="4"/>
    </row>
    <row r="8015" spans="23:23" ht="24" customHeight="1">
      <c r="W8015" s="4"/>
    </row>
    <row r="8016" spans="23:23" ht="24" customHeight="1">
      <c r="W8016" s="4"/>
    </row>
    <row r="8017" spans="23:23" ht="24" customHeight="1">
      <c r="W8017" s="4"/>
    </row>
    <row r="8018" spans="23:23" ht="24" customHeight="1">
      <c r="W8018" s="4"/>
    </row>
    <row r="8019" spans="23:23" ht="24" customHeight="1">
      <c r="W8019" s="4"/>
    </row>
    <row r="8020" spans="23:23" ht="24" customHeight="1">
      <c r="W8020" s="4"/>
    </row>
    <row r="8021" spans="23:23" ht="24" customHeight="1">
      <c r="W8021" s="4"/>
    </row>
    <row r="8022" spans="23:23" ht="24" customHeight="1">
      <c r="W8022" s="4"/>
    </row>
    <row r="8023" spans="23:23" ht="24" customHeight="1">
      <c r="W8023" s="4"/>
    </row>
    <row r="8024" spans="23:23" ht="24" customHeight="1">
      <c r="W8024" s="4"/>
    </row>
    <row r="8025" spans="23:23" ht="24" customHeight="1">
      <c r="W8025" s="4"/>
    </row>
    <row r="8026" spans="23:23" ht="24" customHeight="1">
      <c r="W8026" s="4"/>
    </row>
    <row r="8027" spans="23:23" ht="24" customHeight="1">
      <c r="W8027" s="4"/>
    </row>
    <row r="8028" spans="23:23" ht="24" customHeight="1">
      <c r="W8028" s="4"/>
    </row>
    <row r="8029" spans="23:23" ht="24" customHeight="1">
      <c r="W8029" s="4"/>
    </row>
    <row r="8030" spans="23:23" ht="24" customHeight="1">
      <c r="W8030" s="4"/>
    </row>
    <row r="8031" spans="23:23" ht="24" customHeight="1">
      <c r="W8031" s="4"/>
    </row>
    <row r="8032" spans="23:23" ht="24" customHeight="1">
      <c r="W8032" s="4"/>
    </row>
    <row r="8033" spans="23:23" ht="24" customHeight="1">
      <c r="W8033" s="4"/>
    </row>
    <row r="8034" spans="23:23" ht="24" customHeight="1">
      <c r="W8034" s="4"/>
    </row>
    <row r="8035" spans="23:23" ht="24" customHeight="1">
      <c r="W8035" s="4"/>
    </row>
    <row r="8036" spans="23:23" ht="24" customHeight="1">
      <c r="W8036" s="4"/>
    </row>
    <row r="8037" spans="23:23" ht="24" customHeight="1">
      <c r="W8037" s="4"/>
    </row>
    <row r="8038" spans="23:23" ht="24" customHeight="1">
      <c r="W8038" s="4"/>
    </row>
    <row r="8039" spans="23:23" ht="24" customHeight="1">
      <c r="W8039" s="4"/>
    </row>
    <row r="8040" spans="23:23" ht="24" customHeight="1">
      <c r="W8040" s="4"/>
    </row>
    <row r="8041" spans="23:23" ht="24" customHeight="1">
      <c r="W8041" s="4"/>
    </row>
    <row r="8042" spans="23:23" ht="24" customHeight="1">
      <c r="W8042" s="4"/>
    </row>
    <row r="8043" spans="23:23" ht="24" customHeight="1">
      <c r="W8043" s="4"/>
    </row>
    <row r="8044" spans="23:23" ht="24" customHeight="1">
      <c r="W8044" s="4"/>
    </row>
    <row r="8045" spans="23:23" ht="24" customHeight="1">
      <c r="W8045" s="4"/>
    </row>
    <row r="8046" spans="23:23" ht="24" customHeight="1">
      <c r="W8046" s="4"/>
    </row>
    <row r="8047" spans="23:23" ht="24" customHeight="1">
      <c r="W8047" s="4"/>
    </row>
    <row r="8048" spans="23:23" ht="24" customHeight="1">
      <c r="W8048" s="4"/>
    </row>
    <row r="8049" spans="23:23" ht="24" customHeight="1">
      <c r="W8049" s="4"/>
    </row>
    <row r="8050" spans="23:23" ht="24" customHeight="1">
      <c r="W8050" s="4"/>
    </row>
    <row r="8051" spans="23:23" ht="24" customHeight="1">
      <c r="W8051" s="4"/>
    </row>
    <row r="8052" spans="23:23" ht="24" customHeight="1">
      <c r="W8052" s="4"/>
    </row>
    <row r="8053" spans="23:23" ht="24" customHeight="1">
      <c r="W8053" s="4"/>
    </row>
    <row r="8054" spans="23:23" ht="24" customHeight="1">
      <c r="W8054" s="4"/>
    </row>
    <row r="8055" spans="23:23" ht="24" customHeight="1">
      <c r="W8055" s="4"/>
    </row>
    <row r="8056" spans="23:23" ht="24" customHeight="1">
      <c r="W8056" s="4"/>
    </row>
    <row r="8057" spans="23:23" ht="24" customHeight="1">
      <c r="W8057" s="4"/>
    </row>
    <row r="8058" spans="23:23" ht="24" customHeight="1">
      <c r="W8058" s="4"/>
    </row>
    <row r="8059" spans="23:23" ht="24" customHeight="1">
      <c r="W8059" s="4"/>
    </row>
    <row r="8060" spans="23:23" ht="24" customHeight="1">
      <c r="W8060" s="4"/>
    </row>
    <row r="8061" spans="23:23" ht="24" customHeight="1">
      <c r="W8061" s="4"/>
    </row>
    <row r="8062" spans="23:23" ht="24" customHeight="1">
      <c r="W8062" s="4"/>
    </row>
    <row r="8063" spans="23:23" ht="24" customHeight="1">
      <c r="W8063" s="4"/>
    </row>
    <row r="8064" spans="23:23" ht="24" customHeight="1">
      <c r="W8064" s="4"/>
    </row>
    <row r="8065" spans="23:23" ht="24" customHeight="1">
      <c r="W8065" s="4"/>
    </row>
    <row r="8066" spans="23:23" ht="24" customHeight="1">
      <c r="W8066" s="4"/>
    </row>
    <row r="8067" spans="23:23" ht="24" customHeight="1">
      <c r="W8067" s="4"/>
    </row>
    <row r="8068" spans="23:23" ht="24" customHeight="1">
      <c r="W8068" s="4"/>
    </row>
    <row r="8069" spans="23:23" ht="24" customHeight="1">
      <c r="W8069" s="4"/>
    </row>
    <row r="8070" spans="23:23" ht="24" customHeight="1">
      <c r="W8070" s="4"/>
    </row>
    <row r="8071" spans="23:23" ht="24" customHeight="1">
      <c r="W8071" s="4"/>
    </row>
    <row r="8072" spans="23:23" ht="24" customHeight="1">
      <c r="W8072" s="4"/>
    </row>
    <row r="8073" spans="23:23" ht="24" customHeight="1">
      <c r="W8073" s="4"/>
    </row>
    <row r="8074" spans="23:23" ht="24" customHeight="1">
      <c r="W8074" s="4"/>
    </row>
    <row r="8075" spans="23:23" ht="24" customHeight="1">
      <c r="W8075" s="4"/>
    </row>
    <row r="8076" spans="23:23" ht="24" customHeight="1">
      <c r="W8076" s="4"/>
    </row>
    <row r="8077" spans="23:23" ht="24" customHeight="1">
      <c r="W8077" s="4"/>
    </row>
    <row r="8078" spans="23:23" ht="24" customHeight="1">
      <c r="W8078" s="4"/>
    </row>
    <row r="8079" spans="23:23" ht="24" customHeight="1">
      <c r="W8079" s="4"/>
    </row>
    <row r="8080" spans="23:23" ht="24" customHeight="1">
      <c r="W8080" s="4"/>
    </row>
    <row r="8081" spans="23:23" ht="24" customHeight="1">
      <c r="W8081" s="4"/>
    </row>
    <row r="8082" spans="23:23" ht="24" customHeight="1">
      <c r="W8082" s="4"/>
    </row>
    <row r="8083" spans="23:23" ht="24" customHeight="1">
      <c r="W8083" s="4"/>
    </row>
    <row r="8084" spans="23:23" ht="24" customHeight="1">
      <c r="W8084" s="4"/>
    </row>
    <row r="8085" spans="23:23" ht="24" customHeight="1">
      <c r="W8085" s="4"/>
    </row>
    <row r="8086" spans="23:23" ht="24" customHeight="1">
      <c r="W8086" s="4"/>
    </row>
    <row r="8087" spans="23:23" ht="24" customHeight="1">
      <c r="W8087" s="4"/>
    </row>
    <row r="8088" spans="23:23" ht="24" customHeight="1">
      <c r="W8088" s="4"/>
    </row>
    <row r="8089" spans="23:23" ht="24" customHeight="1">
      <c r="W8089" s="4"/>
    </row>
    <row r="8090" spans="23:23" ht="24" customHeight="1">
      <c r="W8090" s="4"/>
    </row>
    <row r="8091" spans="23:23" ht="24" customHeight="1">
      <c r="W8091" s="4"/>
    </row>
    <row r="8092" spans="23:23" ht="24" customHeight="1">
      <c r="W8092" s="4"/>
    </row>
    <row r="8093" spans="23:23" ht="24" customHeight="1">
      <c r="W8093" s="4"/>
    </row>
    <row r="8094" spans="23:23" ht="24" customHeight="1">
      <c r="W8094" s="4"/>
    </row>
    <row r="8095" spans="23:23" ht="24" customHeight="1">
      <c r="W8095" s="4"/>
    </row>
    <row r="8096" spans="23:23" ht="24" customHeight="1">
      <c r="W8096" s="4"/>
    </row>
    <row r="8097" spans="23:23" ht="24" customHeight="1">
      <c r="W8097" s="4"/>
    </row>
    <row r="8098" spans="23:23" ht="24" customHeight="1">
      <c r="W8098" s="4"/>
    </row>
    <row r="8099" spans="23:23" ht="24" customHeight="1">
      <c r="W8099" s="4"/>
    </row>
    <row r="8100" spans="23:23" ht="24" customHeight="1">
      <c r="W8100" s="4"/>
    </row>
    <row r="8101" spans="23:23" ht="24" customHeight="1">
      <c r="W8101" s="4"/>
    </row>
    <row r="8102" spans="23:23" ht="24" customHeight="1">
      <c r="W8102" s="4"/>
    </row>
    <row r="8103" spans="23:23" ht="24" customHeight="1">
      <c r="W8103" s="4"/>
    </row>
    <row r="8104" spans="23:23" ht="24" customHeight="1">
      <c r="W8104" s="4"/>
    </row>
    <row r="8105" spans="23:23" ht="24" customHeight="1">
      <c r="W8105" s="4"/>
    </row>
    <row r="8106" spans="23:23" ht="24" customHeight="1">
      <c r="W8106" s="4"/>
    </row>
    <row r="8107" spans="23:23" ht="24" customHeight="1">
      <c r="W8107" s="4"/>
    </row>
    <row r="8108" spans="23:23" ht="24" customHeight="1">
      <c r="W8108" s="4"/>
    </row>
    <row r="8109" spans="23:23" ht="24" customHeight="1">
      <c r="W8109" s="4"/>
    </row>
    <row r="8110" spans="23:23" ht="24" customHeight="1">
      <c r="W8110" s="4"/>
    </row>
    <row r="8111" spans="23:23" ht="24" customHeight="1">
      <c r="W8111" s="4"/>
    </row>
    <row r="8112" spans="23:23" ht="24" customHeight="1">
      <c r="W8112" s="4"/>
    </row>
    <row r="8113" spans="23:23" ht="24" customHeight="1">
      <c r="W8113" s="4"/>
    </row>
    <row r="8114" spans="23:23" ht="24" customHeight="1">
      <c r="W8114" s="4"/>
    </row>
    <row r="8115" spans="23:23" ht="24" customHeight="1">
      <c r="W8115" s="4"/>
    </row>
    <row r="8116" spans="23:23" ht="24" customHeight="1">
      <c r="W8116" s="4"/>
    </row>
    <row r="8117" spans="23:23" ht="24" customHeight="1">
      <c r="W8117" s="4"/>
    </row>
    <row r="8118" spans="23:23" ht="24" customHeight="1">
      <c r="W8118" s="4"/>
    </row>
    <row r="8119" spans="23:23" ht="24" customHeight="1">
      <c r="W8119" s="4"/>
    </row>
    <row r="8120" spans="23:23" ht="24" customHeight="1">
      <c r="W8120" s="4"/>
    </row>
    <row r="8121" spans="23:23" ht="24" customHeight="1">
      <c r="W8121" s="4"/>
    </row>
    <row r="8122" spans="23:23" ht="24" customHeight="1">
      <c r="W8122" s="4"/>
    </row>
    <row r="8123" spans="23:23" ht="24" customHeight="1">
      <c r="W8123" s="4"/>
    </row>
    <row r="8124" spans="23:23" ht="24" customHeight="1">
      <c r="W8124" s="4"/>
    </row>
    <row r="8125" spans="23:23" ht="24" customHeight="1">
      <c r="W8125" s="4"/>
    </row>
    <row r="8126" spans="23:23" ht="24" customHeight="1">
      <c r="W8126" s="4"/>
    </row>
    <row r="8127" spans="23:23" ht="24" customHeight="1">
      <c r="W8127" s="4"/>
    </row>
    <row r="8128" spans="23:23" ht="24" customHeight="1">
      <c r="W8128" s="4"/>
    </row>
    <row r="8129" spans="23:23" ht="24" customHeight="1">
      <c r="W8129" s="4"/>
    </row>
    <row r="8130" spans="23:23" ht="24" customHeight="1">
      <c r="W8130" s="4"/>
    </row>
    <row r="8131" spans="23:23" ht="24" customHeight="1">
      <c r="W8131" s="4"/>
    </row>
    <row r="8132" spans="23:23" ht="24" customHeight="1">
      <c r="W8132" s="4"/>
    </row>
    <row r="8133" spans="23:23" ht="24" customHeight="1">
      <c r="W8133" s="4"/>
    </row>
    <row r="8134" spans="23:23" ht="24" customHeight="1">
      <c r="W8134" s="4"/>
    </row>
    <row r="8135" spans="23:23" ht="24" customHeight="1">
      <c r="W8135" s="4"/>
    </row>
    <row r="8136" spans="23:23" ht="24" customHeight="1">
      <c r="W8136" s="4"/>
    </row>
    <row r="8137" spans="23:23" ht="24" customHeight="1">
      <c r="W8137" s="4"/>
    </row>
    <row r="8138" spans="23:23" ht="24" customHeight="1">
      <c r="W8138" s="4"/>
    </row>
    <row r="8139" spans="23:23" ht="24" customHeight="1">
      <c r="W8139" s="4"/>
    </row>
    <row r="8140" spans="23:23" ht="24" customHeight="1">
      <c r="W8140" s="4"/>
    </row>
    <row r="8141" spans="23:23" ht="24" customHeight="1">
      <c r="W8141" s="4"/>
    </row>
    <row r="8142" spans="23:23" ht="24" customHeight="1">
      <c r="W8142" s="4"/>
    </row>
    <row r="8143" spans="23:23" ht="24" customHeight="1">
      <c r="W8143" s="4"/>
    </row>
    <row r="8144" spans="23:23" ht="24" customHeight="1">
      <c r="W8144" s="4"/>
    </row>
    <row r="8145" spans="23:23" ht="24" customHeight="1">
      <c r="W8145" s="4"/>
    </row>
    <row r="8146" spans="23:23" ht="24" customHeight="1">
      <c r="W8146" s="4"/>
    </row>
    <row r="8147" spans="23:23" ht="24" customHeight="1">
      <c r="W8147" s="4"/>
    </row>
    <row r="8148" spans="23:23" ht="24" customHeight="1">
      <c r="W8148" s="4"/>
    </row>
    <row r="8149" spans="23:23" ht="24" customHeight="1">
      <c r="W8149" s="4"/>
    </row>
    <row r="8150" spans="23:23" ht="24" customHeight="1">
      <c r="W8150" s="4"/>
    </row>
    <row r="8151" spans="23:23" ht="24" customHeight="1">
      <c r="W8151" s="4"/>
    </row>
    <row r="8152" spans="23:23" ht="24" customHeight="1">
      <c r="W8152" s="4"/>
    </row>
    <row r="8153" spans="23:23" ht="24" customHeight="1">
      <c r="W8153" s="4"/>
    </row>
    <row r="8154" spans="23:23" ht="24" customHeight="1">
      <c r="W8154" s="4"/>
    </row>
    <row r="8155" spans="23:23" ht="24" customHeight="1">
      <c r="W8155" s="4"/>
    </row>
    <row r="8156" spans="23:23" ht="24" customHeight="1">
      <c r="W8156" s="4"/>
    </row>
    <row r="8157" spans="23:23" ht="24" customHeight="1">
      <c r="W8157" s="4"/>
    </row>
    <row r="8158" spans="23:23" ht="24" customHeight="1">
      <c r="W8158" s="4"/>
    </row>
    <row r="8159" spans="23:23" ht="24" customHeight="1">
      <c r="W8159" s="4"/>
    </row>
    <row r="8160" spans="23:23" ht="24" customHeight="1">
      <c r="W8160" s="4"/>
    </row>
    <row r="8161" spans="23:23" ht="24" customHeight="1">
      <c r="W8161" s="4"/>
    </row>
    <row r="8162" spans="23:23" ht="24" customHeight="1">
      <c r="W8162" s="4"/>
    </row>
    <row r="8163" spans="23:23" ht="24" customHeight="1">
      <c r="W8163" s="4"/>
    </row>
    <row r="8164" spans="23:23" ht="24" customHeight="1">
      <c r="W8164" s="4"/>
    </row>
    <row r="8165" spans="23:23" ht="24" customHeight="1">
      <c r="W8165" s="4"/>
    </row>
    <row r="8166" spans="23:23" ht="24" customHeight="1">
      <c r="W8166" s="4"/>
    </row>
    <row r="8167" spans="23:23" ht="24" customHeight="1">
      <c r="W8167" s="4"/>
    </row>
    <row r="8168" spans="23:23" ht="24" customHeight="1">
      <c r="W8168" s="4"/>
    </row>
    <row r="8169" spans="23:23" ht="24" customHeight="1">
      <c r="W8169" s="4"/>
    </row>
    <row r="8170" spans="23:23" ht="24" customHeight="1">
      <c r="W8170" s="4"/>
    </row>
    <row r="8171" spans="23:23" ht="24" customHeight="1">
      <c r="W8171" s="4"/>
    </row>
    <row r="8172" spans="23:23" ht="24" customHeight="1">
      <c r="W8172" s="4"/>
    </row>
    <row r="8173" spans="23:23" ht="24" customHeight="1">
      <c r="W8173" s="4"/>
    </row>
    <row r="8174" spans="23:23" ht="24" customHeight="1">
      <c r="W8174" s="4"/>
    </row>
    <row r="8175" spans="23:23" ht="24" customHeight="1">
      <c r="W8175" s="4"/>
    </row>
    <row r="8176" spans="23:23" ht="24" customHeight="1">
      <c r="W8176" s="4"/>
    </row>
    <row r="8177" spans="23:23" ht="24" customHeight="1">
      <c r="W8177" s="4"/>
    </row>
    <row r="8178" spans="23:23" ht="24" customHeight="1">
      <c r="W8178" s="4"/>
    </row>
    <row r="8179" spans="23:23" ht="24" customHeight="1">
      <c r="W8179" s="4"/>
    </row>
    <row r="8180" spans="23:23" ht="24" customHeight="1">
      <c r="W8180" s="4"/>
    </row>
    <row r="8181" spans="23:23" ht="24" customHeight="1">
      <c r="W8181" s="4"/>
    </row>
    <row r="8182" spans="23:23" ht="24" customHeight="1">
      <c r="W8182" s="4"/>
    </row>
    <row r="8183" spans="23:23" ht="24" customHeight="1">
      <c r="W8183" s="4"/>
    </row>
    <row r="8184" spans="23:23" ht="24" customHeight="1">
      <c r="W8184" s="4"/>
    </row>
    <row r="8185" spans="23:23" ht="24" customHeight="1">
      <c r="W8185" s="4"/>
    </row>
    <row r="8186" spans="23:23" ht="24" customHeight="1">
      <c r="W8186" s="4"/>
    </row>
    <row r="8187" spans="23:23" ht="24" customHeight="1">
      <c r="W8187" s="4"/>
    </row>
    <row r="8188" spans="23:23" ht="24" customHeight="1">
      <c r="W8188" s="4"/>
    </row>
    <row r="8189" spans="23:23" ht="24" customHeight="1">
      <c r="W8189" s="4"/>
    </row>
    <row r="8190" spans="23:23" ht="24" customHeight="1">
      <c r="W8190" s="4"/>
    </row>
    <row r="8191" spans="23:23" ht="24" customHeight="1">
      <c r="W8191" s="4"/>
    </row>
    <row r="8192" spans="23:23" ht="24" customHeight="1">
      <c r="W8192" s="4"/>
    </row>
    <row r="8193" spans="23:23" ht="24" customHeight="1">
      <c r="W8193" s="4"/>
    </row>
    <row r="8194" spans="23:23" ht="24" customHeight="1">
      <c r="W8194" s="4"/>
    </row>
    <row r="8195" spans="23:23" ht="24" customHeight="1">
      <c r="W8195" s="4"/>
    </row>
    <row r="8196" spans="23:23" ht="24" customHeight="1">
      <c r="W8196" s="4"/>
    </row>
    <row r="8197" spans="23:23" ht="24" customHeight="1">
      <c r="W8197" s="4"/>
    </row>
    <row r="8198" spans="23:23" ht="24" customHeight="1">
      <c r="W8198" s="4"/>
    </row>
    <row r="8199" spans="23:23" ht="24" customHeight="1">
      <c r="W8199" s="4"/>
    </row>
    <row r="8200" spans="23:23" ht="24" customHeight="1">
      <c r="W8200" s="4"/>
    </row>
    <row r="8201" spans="23:23" ht="24" customHeight="1">
      <c r="W8201" s="4"/>
    </row>
    <row r="8202" spans="23:23" ht="24" customHeight="1">
      <c r="W8202" s="4"/>
    </row>
    <row r="8203" spans="23:23" ht="24" customHeight="1">
      <c r="W8203" s="4"/>
    </row>
    <row r="8204" spans="23:23" ht="24" customHeight="1">
      <c r="W8204" s="4"/>
    </row>
    <row r="8205" spans="23:23" ht="24" customHeight="1">
      <c r="W8205" s="4"/>
    </row>
    <row r="8206" spans="23:23" ht="24" customHeight="1">
      <c r="W8206" s="4"/>
    </row>
    <row r="8207" spans="23:23" ht="24" customHeight="1">
      <c r="W8207" s="4"/>
    </row>
    <row r="8208" spans="23:23" ht="24" customHeight="1">
      <c r="W8208" s="4"/>
    </row>
    <row r="8209" spans="23:23" ht="24" customHeight="1">
      <c r="W8209" s="4"/>
    </row>
    <row r="8210" spans="23:23" ht="24" customHeight="1">
      <c r="W8210" s="4"/>
    </row>
    <row r="8211" spans="23:23" ht="24" customHeight="1">
      <c r="W8211" s="4"/>
    </row>
    <row r="8212" spans="23:23" ht="24" customHeight="1">
      <c r="W8212" s="4"/>
    </row>
    <row r="8213" spans="23:23" ht="24" customHeight="1">
      <c r="W8213" s="4"/>
    </row>
    <row r="8214" spans="23:23" ht="24" customHeight="1">
      <c r="W8214" s="4"/>
    </row>
    <row r="8215" spans="23:23" ht="24" customHeight="1">
      <c r="W8215" s="4"/>
    </row>
    <row r="8216" spans="23:23" ht="24" customHeight="1">
      <c r="W8216" s="4"/>
    </row>
    <row r="8217" spans="23:23" ht="24" customHeight="1">
      <c r="W8217" s="4"/>
    </row>
    <row r="8218" spans="23:23" ht="24" customHeight="1">
      <c r="W8218" s="4"/>
    </row>
    <row r="8219" spans="23:23" ht="24" customHeight="1">
      <c r="W8219" s="4"/>
    </row>
    <row r="8220" spans="23:23" ht="24" customHeight="1">
      <c r="W8220" s="4"/>
    </row>
    <row r="8221" spans="23:23" ht="24" customHeight="1">
      <c r="W8221" s="4"/>
    </row>
    <row r="8222" spans="23:23" ht="24" customHeight="1">
      <c r="W8222" s="4"/>
    </row>
    <row r="8223" spans="23:23" ht="24" customHeight="1">
      <c r="W8223" s="4"/>
    </row>
    <row r="8224" spans="23:23" ht="24" customHeight="1">
      <c r="W8224" s="4"/>
    </row>
    <row r="8225" spans="23:23" ht="24" customHeight="1">
      <c r="W8225" s="4"/>
    </row>
    <row r="8226" spans="23:23" ht="24" customHeight="1">
      <c r="W8226" s="4"/>
    </row>
    <row r="8227" spans="23:23" ht="24" customHeight="1">
      <c r="W8227" s="4"/>
    </row>
    <row r="8228" spans="23:23" ht="24" customHeight="1">
      <c r="W8228" s="4"/>
    </row>
    <row r="8229" spans="23:23" ht="24" customHeight="1">
      <c r="W8229" s="4"/>
    </row>
    <row r="8230" spans="23:23" ht="24" customHeight="1">
      <c r="W8230" s="4"/>
    </row>
    <row r="8231" spans="23:23" ht="24" customHeight="1">
      <c r="W8231" s="4"/>
    </row>
    <row r="8232" spans="23:23" ht="24" customHeight="1">
      <c r="W8232" s="4"/>
    </row>
    <row r="8233" spans="23:23" ht="24" customHeight="1">
      <c r="W8233" s="4"/>
    </row>
    <row r="8234" spans="23:23" ht="24" customHeight="1">
      <c r="W8234" s="4"/>
    </row>
    <row r="8235" spans="23:23" ht="24" customHeight="1">
      <c r="W8235" s="4"/>
    </row>
    <row r="8236" spans="23:23" ht="24" customHeight="1">
      <c r="W8236" s="4"/>
    </row>
    <row r="8237" spans="23:23" ht="24" customHeight="1">
      <c r="W8237" s="4"/>
    </row>
    <row r="8238" spans="23:23" ht="24" customHeight="1">
      <c r="W8238" s="4"/>
    </row>
    <row r="8239" spans="23:23" ht="24" customHeight="1">
      <c r="W8239" s="4"/>
    </row>
    <row r="8240" spans="23:23" ht="24" customHeight="1">
      <c r="W8240" s="4"/>
    </row>
    <row r="8241" spans="23:23" ht="24" customHeight="1">
      <c r="W8241" s="4"/>
    </row>
    <row r="8242" spans="23:23" ht="24" customHeight="1">
      <c r="W8242" s="4"/>
    </row>
    <row r="8243" spans="23:23" ht="24" customHeight="1">
      <c r="W8243" s="4"/>
    </row>
    <row r="8244" spans="23:23" ht="24" customHeight="1">
      <c r="W8244" s="4"/>
    </row>
    <row r="8245" spans="23:23" ht="24" customHeight="1">
      <c r="W8245" s="4"/>
    </row>
    <row r="8246" spans="23:23" ht="24" customHeight="1">
      <c r="W8246" s="4"/>
    </row>
    <row r="8247" spans="23:23" ht="24" customHeight="1">
      <c r="W8247" s="4"/>
    </row>
    <row r="8248" spans="23:23" ht="24" customHeight="1">
      <c r="W8248" s="4"/>
    </row>
    <row r="8249" spans="23:23" ht="24" customHeight="1">
      <c r="W8249" s="4"/>
    </row>
    <row r="8250" spans="23:23" ht="24" customHeight="1">
      <c r="W8250" s="4"/>
    </row>
    <row r="8251" spans="23:23" ht="24" customHeight="1">
      <c r="W8251" s="4"/>
    </row>
    <row r="8252" spans="23:23" ht="24" customHeight="1">
      <c r="W8252" s="4"/>
    </row>
    <row r="8253" spans="23:23" ht="24" customHeight="1">
      <c r="W8253" s="4"/>
    </row>
    <row r="8254" spans="23:23" ht="24" customHeight="1">
      <c r="W8254" s="4"/>
    </row>
    <row r="8255" spans="23:23" ht="24" customHeight="1">
      <c r="W8255" s="4"/>
    </row>
    <row r="8256" spans="23:23" ht="24" customHeight="1">
      <c r="W8256" s="4"/>
    </row>
    <row r="8257" spans="23:23" ht="24" customHeight="1">
      <c r="W8257" s="4"/>
    </row>
    <row r="8258" spans="23:23" ht="24" customHeight="1">
      <c r="W8258" s="4"/>
    </row>
    <row r="8259" spans="23:23" ht="24" customHeight="1">
      <c r="W8259" s="4"/>
    </row>
    <row r="8260" spans="23:23" ht="24" customHeight="1">
      <c r="W8260" s="4"/>
    </row>
    <row r="8261" spans="23:23" ht="24" customHeight="1">
      <c r="W8261" s="4"/>
    </row>
    <row r="8262" spans="23:23" ht="24" customHeight="1">
      <c r="W8262" s="4"/>
    </row>
    <row r="8263" spans="23:23" ht="24" customHeight="1">
      <c r="W8263" s="4"/>
    </row>
    <row r="8264" spans="23:23" ht="24" customHeight="1">
      <c r="W8264" s="4"/>
    </row>
    <row r="8265" spans="23:23" ht="24" customHeight="1">
      <c r="W8265" s="4"/>
    </row>
    <row r="8266" spans="23:23" ht="24" customHeight="1">
      <c r="W8266" s="4"/>
    </row>
    <row r="8267" spans="23:23" ht="24" customHeight="1">
      <c r="W8267" s="4"/>
    </row>
    <row r="8268" spans="23:23" ht="24" customHeight="1">
      <c r="W8268" s="4"/>
    </row>
    <row r="8269" spans="23:23" ht="24" customHeight="1">
      <c r="W8269" s="4"/>
    </row>
    <row r="8270" spans="23:23" ht="24" customHeight="1">
      <c r="W8270" s="4"/>
    </row>
    <row r="8271" spans="23:23" ht="24" customHeight="1">
      <c r="W8271" s="4"/>
    </row>
    <row r="8272" spans="23:23" ht="24" customHeight="1">
      <c r="W8272" s="4"/>
    </row>
    <row r="8273" spans="23:23" ht="24" customHeight="1">
      <c r="W8273" s="4"/>
    </row>
    <row r="8274" spans="23:23" ht="24" customHeight="1">
      <c r="W8274" s="4"/>
    </row>
    <row r="8275" spans="23:23" ht="24" customHeight="1">
      <c r="W8275" s="4"/>
    </row>
    <row r="8276" spans="23:23" ht="24" customHeight="1">
      <c r="W8276" s="4"/>
    </row>
    <row r="8277" spans="23:23" ht="24" customHeight="1">
      <c r="W8277" s="4"/>
    </row>
    <row r="8278" spans="23:23" ht="24" customHeight="1">
      <c r="W8278" s="4"/>
    </row>
    <row r="8279" spans="23:23" ht="24" customHeight="1">
      <c r="W8279" s="4"/>
    </row>
    <row r="8280" spans="23:23" ht="24" customHeight="1">
      <c r="W8280" s="4"/>
    </row>
    <row r="8281" spans="23:23" ht="24" customHeight="1">
      <c r="W8281" s="4"/>
    </row>
    <row r="8282" spans="23:23" ht="24" customHeight="1">
      <c r="W8282" s="4"/>
    </row>
    <row r="8283" spans="23:23" ht="24" customHeight="1">
      <c r="W8283" s="4"/>
    </row>
    <row r="8284" spans="23:23" ht="24" customHeight="1">
      <c r="W8284" s="4"/>
    </row>
    <row r="8285" spans="23:23" ht="24" customHeight="1">
      <c r="W8285" s="4"/>
    </row>
    <row r="8286" spans="23:23" ht="24" customHeight="1">
      <c r="W8286" s="4"/>
    </row>
    <row r="8287" spans="23:23" ht="24" customHeight="1">
      <c r="W8287" s="4"/>
    </row>
    <row r="8288" spans="23:23" ht="24" customHeight="1">
      <c r="W8288" s="4"/>
    </row>
    <row r="8289" spans="23:23" ht="24" customHeight="1">
      <c r="W8289" s="4"/>
    </row>
    <row r="8290" spans="23:23" ht="24" customHeight="1">
      <c r="W8290" s="4"/>
    </row>
    <row r="8291" spans="23:23" ht="24" customHeight="1">
      <c r="W8291" s="4"/>
    </row>
    <row r="8292" spans="23:23" ht="24" customHeight="1">
      <c r="W8292" s="4"/>
    </row>
    <row r="8293" spans="23:23" ht="24" customHeight="1">
      <c r="W8293" s="4"/>
    </row>
    <row r="8294" spans="23:23" ht="24" customHeight="1">
      <c r="W8294" s="4"/>
    </row>
    <row r="8295" spans="23:23" ht="24" customHeight="1">
      <c r="W8295" s="4"/>
    </row>
    <row r="8296" spans="23:23" ht="24" customHeight="1">
      <c r="W8296" s="4"/>
    </row>
    <row r="8297" spans="23:23" ht="24" customHeight="1">
      <c r="W8297" s="4"/>
    </row>
    <row r="8298" spans="23:23" ht="24" customHeight="1">
      <c r="W8298" s="4"/>
    </row>
    <row r="8299" spans="23:23" ht="24" customHeight="1">
      <c r="W8299" s="4"/>
    </row>
    <row r="8300" spans="23:23" ht="24" customHeight="1">
      <c r="W8300" s="4"/>
    </row>
    <row r="8301" spans="23:23" ht="24" customHeight="1">
      <c r="W8301" s="4"/>
    </row>
    <row r="8302" spans="23:23" ht="24" customHeight="1">
      <c r="W8302" s="4"/>
    </row>
    <row r="8303" spans="23:23" ht="24" customHeight="1">
      <c r="W8303" s="4"/>
    </row>
    <row r="8304" spans="23:23" ht="24" customHeight="1">
      <c r="W8304" s="4"/>
    </row>
    <row r="8305" spans="23:23" ht="24" customHeight="1">
      <c r="W8305" s="4"/>
    </row>
    <row r="8306" spans="23:23" ht="24" customHeight="1">
      <c r="W8306" s="4"/>
    </row>
    <row r="8307" spans="23:23" ht="24" customHeight="1">
      <c r="W8307" s="4"/>
    </row>
    <row r="8308" spans="23:23" ht="24" customHeight="1">
      <c r="W8308" s="4"/>
    </row>
    <row r="8309" spans="23:23" ht="24" customHeight="1">
      <c r="W8309" s="4"/>
    </row>
    <row r="8310" spans="23:23" ht="24" customHeight="1">
      <c r="W8310" s="4"/>
    </row>
    <row r="8311" spans="23:23" ht="24" customHeight="1">
      <c r="W8311" s="4"/>
    </row>
    <row r="8312" spans="23:23" ht="24" customHeight="1">
      <c r="W8312" s="4"/>
    </row>
    <row r="8313" spans="23:23" ht="24" customHeight="1">
      <c r="W8313" s="4"/>
    </row>
    <row r="8314" spans="23:23" ht="24" customHeight="1">
      <c r="W8314" s="4"/>
    </row>
    <row r="8315" spans="23:23" ht="24" customHeight="1">
      <c r="W8315" s="4"/>
    </row>
    <row r="8316" spans="23:23" ht="24" customHeight="1">
      <c r="W8316" s="4"/>
    </row>
    <row r="8317" spans="23:23" ht="24" customHeight="1">
      <c r="W8317" s="4"/>
    </row>
    <row r="8318" spans="23:23" ht="24" customHeight="1">
      <c r="W8318" s="4"/>
    </row>
    <row r="8319" spans="23:23" ht="24" customHeight="1">
      <c r="W8319" s="4"/>
    </row>
    <row r="8320" spans="23:23" ht="24" customHeight="1">
      <c r="W8320" s="4"/>
    </row>
    <row r="8321" spans="23:23" ht="24" customHeight="1">
      <c r="W8321" s="4"/>
    </row>
    <row r="8322" spans="23:23" ht="24" customHeight="1">
      <c r="W8322" s="4"/>
    </row>
    <row r="8323" spans="23:23" ht="24" customHeight="1">
      <c r="W8323" s="4"/>
    </row>
    <row r="8324" spans="23:23" ht="24" customHeight="1">
      <c r="W8324" s="4"/>
    </row>
    <row r="8325" spans="23:23" ht="24" customHeight="1">
      <c r="W8325" s="4"/>
    </row>
    <row r="8326" spans="23:23" ht="24" customHeight="1">
      <c r="W8326" s="4"/>
    </row>
    <row r="8327" spans="23:23" ht="24" customHeight="1">
      <c r="W8327" s="4"/>
    </row>
    <row r="8328" spans="23:23" ht="24" customHeight="1">
      <c r="W8328" s="4"/>
    </row>
    <row r="8329" spans="23:23" ht="24" customHeight="1">
      <c r="W8329" s="4"/>
    </row>
    <row r="8330" spans="23:23" ht="24" customHeight="1">
      <c r="W8330" s="4"/>
    </row>
    <row r="8331" spans="23:23" ht="24" customHeight="1">
      <c r="W8331" s="4"/>
    </row>
    <row r="8332" spans="23:23" ht="24" customHeight="1">
      <c r="W8332" s="4"/>
    </row>
    <row r="8333" spans="23:23" ht="24" customHeight="1">
      <c r="W8333" s="4"/>
    </row>
    <row r="8334" spans="23:23" ht="24" customHeight="1">
      <c r="W8334" s="4"/>
    </row>
    <row r="8335" spans="23:23" ht="24" customHeight="1">
      <c r="W8335" s="4"/>
    </row>
    <row r="8336" spans="23:23" ht="24" customHeight="1">
      <c r="W8336" s="4"/>
    </row>
    <row r="8337" spans="23:23" ht="24" customHeight="1">
      <c r="W8337" s="4"/>
    </row>
    <row r="8338" spans="23:23" ht="24" customHeight="1">
      <c r="W8338" s="4"/>
    </row>
    <row r="8339" spans="23:23" ht="24" customHeight="1">
      <c r="W8339" s="4"/>
    </row>
    <row r="8340" spans="23:23" ht="24" customHeight="1">
      <c r="W8340" s="4"/>
    </row>
    <row r="8341" spans="23:23" ht="24" customHeight="1">
      <c r="W8341" s="4"/>
    </row>
    <row r="8342" spans="23:23" ht="24" customHeight="1">
      <c r="W8342" s="4"/>
    </row>
    <row r="8343" spans="23:23" ht="24" customHeight="1">
      <c r="W8343" s="4"/>
    </row>
    <row r="8344" spans="23:23" ht="24" customHeight="1">
      <c r="W8344" s="4"/>
    </row>
    <row r="8345" spans="23:23" ht="24" customHeight="1">
      <c r="W8345" s="4"/>
    </row>
    <row r="8346" spans="23:23" ht="24" customHeight="1">
      <c r="W8346" s="4"/>
    </row>
    <row r="8347" spans="23:23" ht="24" customHeight="1">
      <c r="W8347" s="4"/>
    </row>
    <row r="8348" spans="23:23" ht="24" customHeight="1">
      <c r="W8348" s="4"/>
    </row>
    <row r="8349" spans="23:23" ht="24" customHeight="1">
      <c r="W8349" s="4"/>
    </row>
    <row r="8350" spans="23:23" ht="24" customHeight="1">
      <c r="W8350" s="4"/>
    </row>
    <row r="8351" spans="23:23" ht="24" customHeight="1">
      <c r="W8351" s="4"/>
    </row>
    <row r="8352" spans="23:23" ht="24" customHeight="1">
      <c r="W8352" s="4"/>
    </row>
    <row r="8353" spans="23:23" ht="24" customHeight="1">
      <c r="W8353" s="4"/>
    </row>
    <row r="8354" spans="23:23" ht="24" customHeight="1">
      <c r="W8354" s="4"/>
    </row>
    <row r="8355" spans="23:23" ht="24" customHeight="1">
      <c r="W8355" s="4"/>
    </row>
    <row r="8356" spans="23:23" ht="24" customHeight="1">
      <c r="W8356" s="4"/>
    </row>
    <row r="8357" spans="23:23" ht="24" customHeight="1">
      <c r="W8357" s="4"/>
    </row>
    <row r="8358" spans="23:23" ht="24" customHeight="1">
      <c r="W8358" s="4"/>
    </row>
    <row r="8359" spans="23:23" ht="24" customHeight="1">
      <c r="W8359" s="4"/>
    </row>
    <row r="8360" spans="23:23" ht="24" customHeight="1">
      <c r="W8360" s="4"/>
    </row>
    <row r="8361" spans="23:23" ht="24" customHeight="1">
      <c r="W8361" s="4"/>
    </row>
    <row r="8362" spans="23:23" ht="24" customHeight="1">
      <c r="W8362" s="4"/>
    </row>
    <row r="8363" spans="23:23" ht="24" customHeight="1">
      <c r="W8363" s="4"/>
    </row>
    <row r="8364" spans="23:23" ht="24" customHeight="1">
      <c r="W8364" s="4"/>
    </row>
    <row r="8365" spans="23:23" ht="24" customHeight="1">
      <c r="W8365" s="4"/>
    </row>
    <row r="8366" spans="23:23" ht="24" customHeight="1">
      <c r="W8366" s="4"/>
    </row>
    <row r="8367" spans="23:23" ht="24" customHeight="1">
      <c r="W8367" s="4"/>
    </row>
    <row r="8368" spans="23:23" ht="24" customHeight="1">
      <c r="W8368" s="4"/>
    </row>
    <row r="8369" spans="23:23" ht="24" customHeight="1">
      <c r="W8369" s="4"/>
    </row>
    <row r="8370" spans="23:23" ht="24" customHeight="1">
      <c r="W8370" s="4"/>
    </row>
    <row r="8371" spans="23:23" ht="24" customHeight="1">
      <c r="W8371" s="4"/>
    </row>
    <row r="8372" spans="23:23" ht="24" customHeight="1">
      <c r="W8372" s="4"/>
    </row>
    <row r="8373" spans="23:23" ht="24" customHeight="1">
      <c r="W8373" s="4"/>
    </row>
    <row r="8374" spans="23:23" ht="24" customHeight="1">
      <c r="W8374" s="4"/>
    </row>
    <row r="8375" spans="23:23" ht="24" customHeight="1">
      <c r="W8375" s="4"/>
    </row>
    <row r="8376" spans="23:23" ht="24" customHeight="1">
      <c r="W8376" s="4"/>
    </row>
    <row r="8377" spans="23:23" ht="24" customHeight="1">
      <c r="W8377" s="4"/>
    </row>
    <row r="8378" spans="23:23" ht="24" customHeight="1">
      <c r="W8378" s="4"/>
    </row>
    <row r="8379" spans="23:23" ht="24" customHeight="1">
      <c r="W8379" s="4"/>
    </row>
    <row r="8380" spans="23:23" ht="24" customHeight="1">
      <c r="W8380" s="4"/>
    </row>
    <row r="8381" spans="23:23" ht="24" customHeight="1">
      <c r="W8381" s="4"/>
    </row>
    <row r="8382" spans="23:23" ht="24" customHeight="1">
      <c r="W8382" s="4"/>
    </row>
    <row r="8383" spans="23:23" ht="24" customHeight="1">
      <c r="W8383" s="4"/>
    </row>
    <row r="8384" spans="23:23" ht="24" customHeight="1">
      <c r="W8384" s="4"/>
    </row>
    <row r="8385" spans="23:23" ht="24" customHeight="1">
      <c r="W8385" s="4"/>
    </row>
    <row r="8386" spans="23:23" ht="24" customHeight="1">
      <c r="W8386" s="4"/>
    </row>
    <row r="8387" spans="23:23" ht="24" customHeight="1">
      <c r="W8387" s="4"/>
    </row>
    <row r="8388" spans="23:23" ht="24" customHeight="1">
      <c r="W8388" s="4"/>
    </row>
    <row r="8389" spans="23:23" ht="24" customHeight="1">
      <c r="W8389" s="4"/>
    </row>
    <row r="8390" spans="23:23" ht="24" customHeight="1">
      <c r="W8390" s="4"/>
    </row>
    <row r="8391" spans="23:23" ht="24" customHeight="1">
      <c r="W8391" s="4"/>
    </row>
    <row r="8392" spans="23:23" ht="24" customHeight="1">
      <c r="W8392" s="4"/>
    </row>
    <row r="8393" spans="23:23" ht="24" customHeight="1">
      <c r="W8393" s="4"/>
    </row>
    <row r="8394" spans="23:23" ht="24" customHeight="1">
      <c r="W8394" s="4"/>
    </row>
    <row r="8395" spans="23:23" ht="24" customHeight="1">
      <c r="W8395" s="4"/>
    </row>
    <row r="8396" spans="23:23" ht="24" customHeight="1">
      <c r="W8396" s="4"/>
    </row>
    <row r="8397" spans="23:23" ht="24" customHeight="1">
      <c r="W8397" s="4"/>
    </row>
    <row r="8398" spans="23:23" ht="24" customHeight="1">
      <c r="W8398" s="4"/>
    </row>
    <row r="8399" spans="23:23" ht="24" customHeight="1">
      <c r="W8399" s="4"/>
    </row>
    <row r="8400" spans="23:23" ht="24" customHeight="1">
      <c r="W8400" s="4"/>
    </row>
    <row r="8401" spans="23:23" ht="24" customHeight="1">
      <c r="W8401" s="4"/>
    </row>
    <row r="8402" spans="23:23" ht="24" customHeight="1">
      <c r="W8402" s="4"/>
    </row>
    <row r="8403" spans="23:23" ht="24" customHeight="1">
      <c r="W8403" s="4"/>
    </row>
    <row r="8404" spans="23:23" ht="24" customHeight="1">
      <c r="W8404" s="4"/>
    </row>
    <row r="8405" spans="23:23" ht="24" customHeight="1">
      <c r="W8405" s="4"/>
    </row>
    <row r="8406" spans="23:23" ht="24" customHeight="1">
      <c r="W8406" s="4"/>
    </row>
    <row r="8407" spans="23:23" ht="24" customHeight="1">
      <c r="W8407" s="4"/>
    </row>
    <row r="8408" spans="23:23" ht="24" customHeight="1">
      <c r="W8408" s="4"/>
    </row>
    <row r="8409" spans="23:23" ht="24" customHeight="1">
      <c r="W8409" s="4"/>
    </row>
    <row r="8410" spans="23:23" ht="24" customHeight="1">
      <c r="W8410" s="4"/>
    </row>
    <row r="8411" spans="23:23" ht="24" customHeight="1">
      <c r="W8411" s="4"/>
    </row>
    <row r="8412" spans="23:23" ht="24" customHeight="1">
      <c r="W8412" s="4"/>
    </row>
    <row r="8413" spans="23:23" ht="24" customHeight="1">
      <c r="W8413" s="4"/>
    </row>
    <row r="8414" spans="23:23" ht="24" customHeight="1">
      <c r="W8414" s="4"/>
    </row>
    <row r="8415" spans="23:23" ht="24" customHeight="1">
      <c r="W8415" s="4"/>
    </row>
    <row r="8416" spans="23:23" ht="24" customHeight="1">
      <c r="W8416" s="4"/>
    </row>
    <row r="8417" spans="23:23" ht="24" customHeight="1">
      <c r="W8417" s="4"/>
    </row>
    <row r="8418" spans="23:23" ht="24" customHeight="1">
      <c r="W8418" s="4"/>
    </row>
    <row r="8419" spans="23:23" ht="24" customHeight="1">
      <c r="W8419" s="4"/>
    </row>
    <row r="8420" spans="23:23" ht="24" customHeight="1">
      <c r="W8420" s="4"/>
    </row>
    <row r="8421" spans="23:23" ht="24" customHeight="1">
      <c r="W8421" s="4"/>
    </row>
    <row r="8422" spans="23:23" ht="24" customHeight="1">
      <c r="W8422" s="4"/>
    </row>
    <row r="8423" spans="23:23" ht="24" customHeight="1">
      <c r="W8423" s="4"/>
    </row>
    <row r="8424" spans="23:23" ht="24" customHeight="1">
      <c r="W8424" s="4"/>
    </row>
    <row r="8425" spans="23:23" ht="24" customHeight="1">
      <c r="W8425" s="4"/>
    </row>
    <row r="8426" spans="23:23" ht="24" customHeight="1">
      <c r="W8426" s="4"/>
    </row>
    <row r="8427" spans="23:23" ht="24" customHeight="1">
      <c r="W8427" s="4"/>
    </row>
    <row r="8428" spans="23:23" ht="24" customHeight="1">
      <c r="W8428" s="4"/>
    </row>
    <row r="8429" spans="23:23" ht="24" customHeight="1">
      <c r="W8429" s="4"/>
    </row>
    <row r="8430" spans="23:23" ht="24" customHeight="1">
      <c r="W8430" s="4"/>
    </row>
    <row r="8431" spans="23:23" ht="24" customHeight="1">
      <c r="W8431" s="4"/>
    </row>
    <row r="8432" spans="23:23" ht="24" customHeight="1">
      <c r="W8432" s="4"/>
    </row>
    <row r="8433" spans="23:23" ht="24" customHeight="1">
      <c r="W8433" s="4"/>
    </row>
    <row r="8434" spans="23:23" ht="24" customHeight="1">
      <c r="W8434" s="4"/>
    </row>
    <row r="8435" spans="23:23" ht="24" customHeight="1">
      <c r="W8435" s="4"/>
    </row>
    <row r="8436" spans="23:23" ht="24" customHeight="1">
      <c r="W8436" s="4"/>
    </row>
    <row r="8437" spans="23:23" ht="24" customHeight="1">
      <c r="W8437" s="4"/>
    </row>
    <row r="8438" spans="23:23" ht="24" customHeight="1">
      <c r="W8438" s="4"/>
    </row>
    <row r="8439" spans="23:23" ht="24" customHeight="1">
      <c r="W8439" s="4"/>
    </row>
    <row r="8440" spans="23:23" ht="24" customHeight="1">
      <c r="W8440" s="4"/>
    </row>
    <row r="8441" spans="23:23" ht="24" customHeight="1">
      <c r="W8441" s="4"/>
    </row>
    <row r="8442" spans="23:23" ht="24" customHeight="1">
      <c r="W8442" s="4"/>
    </row>
    <row r="8443" spans="23:23" ht="24" customHeight="1">
      <c r="W8443" s="4"/>
    </row>
    <row r="8444" spans="23:23" ht="24" customHeight="1">
      <c r="W8444" s="4"/>
    </row>
    <row r="8445" spans="23:23" ht="24" customHeight="1">
      <c r="W8445" s="4"/>
    </row>
    <row r="8446" spans="23:23" ht="24" customHeight="1">
      <c r="W8446" s="4"/>
    </row>
    <row r="8447" spans="23:23" ht="24" customHeight="1">
      <c r="W8447" s="4"/>
    </row>
    <row r="8448" spans="23:23" ht="24" customHeight="1">
      <c r="W8448" s="4"/>
    </row>
    <row r="8449" spans="23:23" ht="24" customHeight="1">
      <c r="W8449" s="4"/>
    </row>
    <row r="8450" spans="23:23" ht="24" customHeight="1">
      <c r="W8450" s="4"/>
    </row>
    <row r="8451" spans="23:23" ht="24" customHeight="1">
      <c r="W8451" s="4"/>
    </row>
    <row r="8452" spans="23:23" ht="24" customHeight="1">
      <c r="W8452" s="4"/>
    </row>
    <row r="8453" spans="23:23" ht="24" customHeight="1">
      <c r="W8453" s="4"/>
    </row>
    <row r="8454" spans="23:23" ht="24" customHeight="1">
      <c r="W8454" s="4"/>
    </row>
    <row r="8455" spans="23:23" ht="24" customHeight="1">
      <c r="W8455" s="4"/>
    </row>
    <row r="8456" spans="23:23" ht="24" customHeight="1">
      <c r="W8456" s="4"/>
    </row>
    <row r="8457" spans="23:23" ht="24" customHeight="1">
      <c r="W8457" s="4"/>
    </row>
    <row r="8458" spans="23:23" ht="24" customHeight="1">
      <c r="W8458" s="4"/>
    </row>
    <row r="8459" spans="23:23" ht="24" customHeight="1">
      <c r="W8459" s="4"/>
    </row>
    <row r="8460" spans="23:23" ht="24" customHeight="1">
      <c r="W8460" s="4"/>
    </row>
    <row r="8461" spans="23:23" ht="24" customHeight="1">
      <c r="W8461" s="4"/>
    </row>
    <row r="8462" spans="23:23" ht="24" customHeight="1">
      <c r="W8462" s="4"/>
    </row>
    <row r="8463" spans="23:23" ht="24" customHeight="1">
      <c r="W8463" s="4"/>
    </row>
    <row r="8464" spans="23:23" ht="24" customHeight="1">
      <c r="W8464" s="4"/>
    </row>
    <row r="8465" spans="23:23" ht="24" customHeight="1">
      <c r="W8465" s="4"/>
    </row>
    <row r="8466" spans="23:23" ht="24" customHeight="1">
      <c r="W8466" s="4"/>
    </row>
    <row r="8467" spans="23:23" ht="24" customHeight="1">
      <c r="W8467" s="4"/>
    </row>
    <row r="8468" spans="23:23" ht="24" customHeight="1">
      <c r="W8468" s="4"/>
    </row>
    <row r="8469" spans="23:23" ht="24" customHeight="1">
      <c r="W8469" s="4"/>
    </row>
    <row r="8470" spans="23:23" ht="24" customHeight="1">
      <c r="W8470" s="4"/>
    </row>
    <row r="8471" spans="23:23" ht="24" customHeight="1">
      <c r="W8471" s="4"/>
    </row>
    <row r="8472" spans="23:23" ht="24" customHeight="1">
      <c r="W8472" s="4"/>
    </row>
    <row r="8473" spans="23:23" ht="24" customHeight="1">
      <c r="W8473" s="4"/>
    </row>
    <row r="8474" spans="23:23" ht="24" customHeight="1">
      <c r="W8474" s="4"/>
    </row>
    <row r="8475" spans="23:23" ht="24" customHeight="1">
      <c r="W8475" s="4"/>
    </row>
    <row r="8476" spans="23:23" ht="24" customHeight="1">
      <c r="W8476" s="4"/>
    </row>
    <row r="8477" spans="23:23" ht="24" customHeight="1">
      <c r="W8477" s="4"/>
    </row>
    <row r="8478" spans="23:23" ht="24" customHeight="1">
      <c r="W8478" s="4"/>
    </row>
    <row r="8479" spans="23:23" ht="24" customHeight="1">
      <c r="W8479" s="4"/>
    </row>
    <row r="8480" spans="23:23" ht="24" customHeight="1">
      <c r="W8480" s="4"/>
    </row>
    <row r="8481" spans="23:23" ht="24" customHeight="1">
      <c r="W8481" s="4"/>
    </row>
    <row r="8482" spans="23:23" ht="24" customHeight="1">
      <c r="W8482" s="4"/>
    </row>
    <row r="8483" spans="23:23" ht="24" customHeight="1">
      <c r="W8483" s="4"/>
    </row>
    <row r="8484" spans="23:23" ht="24" customHeight="1">
      <c r="W8484" s="4"/>
    </row>
    <row r="8485" spans="23:23" ht="24" customHeight="1">
      <c r="W8485" s="4"/>
    </row>
    <row r="8486" spans="23:23" ht="24" customHeight="1">
      <c r="W8486" s="4"/>
    </row>
    <row r="8487" spans="23:23" ht="24" customHeight="1">
      <c r="W8487" s="4"/>
    </row>
    <row r="8488" spans="23:23" ht="24" customHeight="1">
      <c r="W8488" s="4"/>
    </row>
    <row r="8489" spans="23:23" ht="24" customHeight="1">
      <c r="W8489" s="4"/>
    </row>
    <row r="8490" spans="23:23" ht="24" customHeight="1">
      <c r="W8490" s="4"/>
    </row>
    <row r="8491" spans="23:23" ht="24" customHeight="1">
      <c r="W8491" s="4"/>
    </row>
    <row r="8492" spans="23:23" ht="24" customHeight="1">
      <c r="W8492" s="4"/>
    </row>
    <row r="8493" spans="23:23" ht="24" customHeight="1">
      <c r="W8493" s="4"/>
    </row>
    <row r="8494" spans="23:23" ht="24" customHeight="1">
      <c r="W8494" s="4"/>
    </row>
    <row r="8495" spans="23:23" ht="24" customHeight="1">
      <c r="W8495" s="4"/>
    </row>
    <row r="8496" spans="23:23" ht="24" customHeight="1">
      <c r="W8496" s="4"/>
    </row>
    <row r="8497" spans="23:23" ht="24" customHeight="1">
      <c r="W8497" s="4"/>
    </row>
    <row r="8498" spans="23:23" ht="24" customHeight="1">
      <c r="W8498" s="4"/>
    </row>
    <row r="8499" spans="23:23" ht="24" customHeight="1">
      <c r="W8499" s="4"/>
    </row>
    <row r="8500" spans="23:23" ht="24" customHeight="1">
      <c r="W8500" s="4"/>
    </row>
    <row r="8501" spans="23:23" ht="24" customHeight="1">
      <c r="W8501" s="4"/>
    </row>
    <row r="8502" spans="23:23" ht="24" customHeight="1">
      <c r="W8502" s="4"/>
    </row>
    <row r="8503" spans="23:23" ht="24" customHeight="1">
      <c r="W8503" s="4"/>
    </row>
    <row r="8504" spans="23:23" ht="24" customHeight="1">
      <c r="W8504" s="4"/>
    </row>
    <row r="8505" spans="23:23" ht="24" customHeight="1">
      <c r="W8505" s="4"/>
    </row>
    <row r="8506" spans="23:23" ht="24" customHeight="1">
      <c r="W8506" s="4"/>
    </row>
    <row r="8507" spans="23:23" ht="24" customHeight="1">
      <c r="W8507" s="4"/>
    </row>
    <row r="8508" spans="23:23" ht="24" customHeight="1">
      <c r="W8508" s="4"/>
    </row>
    <row r="8509" spans="23:23" ht="24" customHeight="1">
      <c r="W8509" s="4"/>
    </row>
    <row r="8510" spans="23:23" ht="24" customHeight="1">
      <c r="W8510" s="4"/>
    </row>
    <row r="8511" spans="23:23" ht="24" customHeight="1">
      <c r="W8511" s="4"/>
    </row>
    <row r="8512" spans="23:23" ht="24" customHeight="1">
      <c r="W8512" s="4"/>
    </row>
    <row r="8513" spans="23:23" ht="24" customHeight="1">
      <c r="W8513" s="4"/>
    </row>
    <row r="8514" spans="23:23" ht="24" customHeight="1">
      <c r="W8514" s="4"/>
    </row>
    <row r="8515" spans="23:23" ht="24" customHeight="1">
      <c r="W8515" s="4"/>
    </row>
    <row r="8516" spans="23:23" ht="24" customHeight="1">
      <c r="W8516" s="4"/>
    </row>
    <row r="8517" spans="23:23" ht="24" customHeight="1">
      <c r="W8517" s="4"/>
    </row>
    <row r="8518" spans="23:23" ht="24" customHeight="1">
      <c r="W8518" s="4"/>
    </row>
    <row r="8519" spans="23:23" ht="24" customHeight="1">
      <c r="W8519" s="4"/>
    </row>
    <row r="8520" spans="23:23" ht="24" customHeight="1">
      <c r="W8520" s="4"/>
    </row>
    <row r="8521" spans="23:23" ht="24" customHeight="1">
      <c r="W8521" s="4"/>
    </row>
    <row r="8522" spans="23:23" ht="24" customHeight="1">
      <c r="W8522" s="4"/>
    </row>
    <row r="8523" spans="23:23" ht="24" customHeight="1">
      <c r="W8523" s="4"/>
    </row>
    <row r="8524" spans="23:23" ht="24" customHeight="1">
      <c r="W8524" s="4"/>
    </row>
    <row r="8525" spans="23:23" ht="24" customHeight="1">
      <c r="W8525" s="4"/>
    </row>
    <row r="8526" spans="23:23" ht="24" customHeight="1">
      <c r="W8526" s="4"/>
    </row>
    <row r="8527" spans="23:23" ht="24" customHeight="1">
      <c r="W8527" s="4"/>
    </row>
    <row r="8528" spans="23:23" ht="24" customHeight="1">
      <c r="W8528" s="4"/>
    </row>
    <row r="8529" spans="23:23" ht="24" customHeight="1">
      <c r="W8529" s="4"/>
    </row>
    <row r="8530" spans="23:23" ht="24" customHeight="1">
      <c r="W8530" s="4"/>
    </row>
    <row r="8531" spans="23:23" ht="24" customHeight="1">
      <c r="W8531" s="4"/>
    </row>
    <row r="8532" spans="23:23" ht="24" customHeight="1">
      <c r="W8532" s="4"/>
    </row>
    <row r="8533" spans="23:23" ht="24" customHeight="1">
      <c r="W8533" s="4"/>
    </row>
    <row r="8534" spans="23:23" ht="24" customHeight="1">
      <c r="W8534" s="4"/>
    </row>
    <row r="8535" spans="23:23" ht="24" customHeight="1">
      <c r="W8535" s="4"/>
    </row>
    <row r="8536" spans="23:23" ht="24" customHeight="1">
      <c r="W8536" s="4"/>
    </row>
    <row r="8537" spans="23:23" ht="24" customHeight="1">
      <c r="W8537" s="4"/>
    </row>
    <row r="8538" spans="23:23" ht="24" customHeight="1">
      <c r="W8538" s="4"/>
    </row>
    <row r="8539" spans="23:23" ht="24" customHeight="1">
      <c r="W8539" s="4"/>
    </row>
    <row r="8540" spans="23:23" ht="24" customHeight="1">
      <c r="W8540" s="4"/>
    </row>
    <row r="8541" spans="23:23" ht="24" customHeight="1">
      <c r="W8541" s="4"/>
    </row>
    <row r="8542" spans="23:23" ht="24" customHeight="1">
      <c r="W8542" s="4"/>
    </row>
    <row r="8543" spans="23:23" ht="24" customHeight="1">
      <c r="W8543" s="4"/>
    </row>
    <row r="8544" spans="23:23" ht="24" customHeight="1">
      <c r="W8544" s="4"/>
    </row>
    <row r="8545" spans="23:23" ht="24" customHeight="1">
      <c r="W8545" s="4"/>
    </row>
    <row r="8546" spans="23:23" ht="24" customHeight="1">
      <c r="W8546" s="4"/>
    </row>
    <row r="8547" spans="23:23" ht="24" customHeight="1">
      <c r="W8547" s="4"/>
    </row>
    <row r="8548" spans="23:23" ht="24" customHeight="1">
      <c r="W8548" s="4"/>
    </row>
    <row r="8549" spans="23:23" ht="24" customHeight="1">
      <c r="W8549" s="4"/>
    </row>
    <row r="8550" spans="23:23" ht="24" customHeight="1">
      <c r="W8550" s="4"/>
    </row>
    <row r="8551" spans="23:23" ht="24" customHeight="1">
      <c r="W8551" s="4"/>
    </row>
    <row r="8552" spans="23:23" ht="24" customHeight="1">
      <c r="W8552" s="4"/>
    </row>
    <row r="8553" spans="23:23" ht="24" customHeight="1">
      <c r="W8553" s="4"/>
    </row>
    <row r="8554" spans="23:23" ht="24" customHeight="1">
      <c r="W8554" s="4"/>
    </row>
    <row r="8555" spans="23:23" ht="24" customHeight="1">
      <c r="W8555" s="4"/>
    </row>
    <row r="8556" spans="23:23" ht="24" customHeight="1">
      <c r="W8556" s="4"/>
    </row>
    <row r="8557" spans="23:23" ht="24" customHeight="1">
      <c r="W8557" s="4"/>
    </row>
    <row r="8558" spans="23:23" ht="24" customHeight="1">
      <c r="W8558" s="4"/>
    </row>
  </sheetData>
  <mergeCells count="23">
    <mergeCell ref="AH550:AI550"/>
    <mergeCell ref="AD2601:AG2601"/>
    <mergeCell ref="I3046:J3046"/>
    <mergeCell ref="S3148:T3148"/>
    <mergeCell ref="I3492:J3492"/>
    <mergeCell ref="AA550:AB550"/>
    <mergeCell ref="U2:X2"/>
    <mergeCell ref="O2343:Q2343"/>
    <mergeCell ref="O2353:Q2353"/>
    <mergeCell ref="O2427:R2427"/>
    <mergeCell ref="O2429:O2430"/>
    <mergeCell ref="N1531:R1531"/>
    <mergeCell ref="H2422:H2423"/>
    <mergeCell ref="H2420:K2420"/>
    <mergeCell ref="P1474:R1474"/>
    <mergeCell ref="S1474:U1474"/>
    <mergeCell ref="AB3648:AG3649"/>
    <mergeCell ref="S3680:V3680"/>
    <mergeCell ref="F3711:K3711"/>
    <mergeCell ref="F3985:H3985"/>
    <mergeCell ref="O3711:P3711"/>
    <mergeCell ref="J4078:M4078"/>
    <mergeCell ref="H4002:K4002"/>
  </mergeCells>
  <phoneticPr fontId="0" type="noConversion"/>
  <hyperlinks>
    <hyperlink ref="J270" r:id="rId1" display="G:\2273"/>
    <hyperlink ref="C270" r:id="rId2" display="G:\2273"/>
  </hyperlinks>
  <printOptions horizontalCentered="1"/>
  <pageMargins left="0.61" right="0.4" top="0.48" bottom="0.35433070866141703" header="0.27" footer="0.196850393700787"/>
  <pageSetup paperSize="9" scale="36" orientation="portrait" r:id="rId3"/>
  <headerFooter alignWithMargins="0">
    <oddHeader>&amp;R&amp;P</oddHeader>
  </headerFooter>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L14127"/>
  <sheetViews>
    <sheetView showZeros="0" view="pageBreakPreview" topLeftCell="A238" zoomScale="60" zoomScaleNormal="40" workbookViewId="0">
      <selection activeCell="B241" sqref="B241"/>
    </sheetView>
  </sheetViews>
  <sheetFormatPr defaultRowHeight="70.5" customHeight="1"/>
  <cols>
    <col min="1" max="1" width="10" style="699" customWidth="1"/>
    <col min="2" max="2" width="64.44140625" style="699" customWidth="1"/>
    <col min="3" max="3" width="18.5546875" style="700" customWidth="1"/>
    <col min="4" max="4" width="11" style="809" customWidth="1"/>
    <col min="5" max="5" width="16.109375" style="825" hidden="1" customWidth="1"/>
    <col min="6" max="6" width="20.33203125" style="825" hidden="1" customWidth="1"/>
    <col min="7" max="7" width="13.5546875" style="833" hidden="1" customWidth="1"/>
    <col min="8" max="8" width="17.44140625" style="833" hidden="1" customWidth="1"/>
    <col min="9" max="9" width="13.109375" style="833" hidden="1" customWidth="1"/>
    <col min="10" max="10" width="14.77734375" style="833" hidden="1" customWidth="1"/>
    <col min="11" max="11" width="13.77734375" style="833" hidden="1" customWidth="1"/>
    <col min="12" max="16" width="16.21875" style="833" hidden="1" customWidth="1"/>
    <col min="17" max="17" width="14.44140625" style="833" hidden="1" customWidth="1"/>
    <col min="18" max="18" width="16.21875" style="833" hidden="1" customWidth="1"/>
    <col min="19" max="19" width="15.109375" style="834" hidden="1" customWidth="1"/>
    <col min="20" max="20" width="16.21875" style="833" hidden="1" customWidth="1"/>
    <col min="21" max="21" width="16.88671875" style="833" hidden="1" customWidth="1"/>
    <col min="22" max="22" width="16.21875" style="833" hidden="1" customWidth="1"/>
    <col min="23" max="23" width="18.109375" style="835" hidden="1" customWidth="1"/>
    <col min="24" max="24" width="16.5546875" style="833" hidden="1" customWidth="1"/>
    <col min="25" max="25" width="15.88671875" style="1070" customWidth="1"/>
    <col min="26" max="28" width="20.44140625" style="1070" customWidth="1"/>
    <col min="29" max="29" width="22.21875" style="1068" bestFit="1" customWidth="1"/>
    <col min="30" max="30" width="21.109375" style="1068" bestFit="1" customWidth="1"/>
    <col min="31" max="31" width="15.88671875" style="699" bestFit="1" customWidth="1"/>
    <col min="32" max="32" width="8.88671875" style="699"/>
    <col min="33" max="33" width="13.44140625" style="699" bestFit="1" customWidth="1"/>
    <col min="34" max="34" width="8.88671875" style="699"/>
    <col min="35" max="35" width="11.77734375" style="699" bestFit="1" customWidth="1"/>
    <col min="36" max="37" width="8.88671875" style="699"/>
    <col min="38" max="38" width="11.6640625" style="699" bestFit="1" customWidth="1"/>
    <col min="39" max="16384" width="8.88671875" style="699"/>
  </cols>
  <sheetData>
    <row r="1" spans="1:30" ht="70.5" customHeight="1">
      <c r="A1" s="1634" t="s">
        <v>6360</v>
      </c>
      <c r="B1" s="1634"/>
      <c r="C1" s="1634"/>
      <c r="D1" s="1634"/>
      <c r="E1" s="1634"/>
      <c r="F1" s="1634"/>
      <c r="G1" s="1634"/>
      <c r="H1" s="1634"/>
      <c r="I1" s="1634"/>
      <c r="J1" s="1634"/>
      <c r="K1" s="1634"/>
      <c r="L1" s="1634"/>
      <c r="M1" s="1634"/>
      <c r="N1" s="1634"/>
      <c r="O1" s="1634"/>
      <c r="P1" s="1634"/>
      <c r="Q1" s="1634"/>
      <c r="R1" s="1634"/>
      <c r="S1" s="1635"/>
      <c r="T1" s="1634"/>
      <c r="U1" s="1634"/>
      <c r="V1" s="1634"/>
      <c r="W1" s="1634"/>
      <c r="X1" s="1634"/>
      <c r="Y1" s="1634"/>
      <c r="Z1" s="1634"/>
      <c r="AA1" s="1122"/>
      <c r="AB1" s="1122"/>
      <c r="AC1" s="1123"/>
      <c r="AD1" s="1123"/>
    </row>
    <row r="2" spans="1:30" s="809" customFormat="1" ht="70.5" customHeight="1">
      <c r="A2" s="1636" t="s">
        <v>227</v>
      </c>
      <c r="B2" s="1636" t="s">
        <v>1810</v>
      </c>
      <c r="C2" s="1636" t="s">
        <v>5228</v>
      </c>
      <c r="D2" s="1636" t="s">
        <v>225</v>
      </c>
      <c r="E2" s="1633" t="s">
        <v>4959</v>
      </c>
      <c r="F2" s="1633"/>
      <c r="G2" s="1633" t="s">
        <v>4079</v>
      </c>
      <c r="H2" s="1633"/>
      <c r="I2" s="1633" t="s">
        <v>4551</v>
      </c>
      <c r="J2" s="1633"/>
      <c r="K2" s="1633" t="s">
        <v>4960</v>
      </c>
      <c r="L2" s="1633"/>
      <c r="M2" s="1633" t="s">
        <v>5320</v>
      </c>
      <c r="N2" s="1633"/>
      <c r="O2" s="1633" t="s">
        <v>5319</v>
      </c>
      <c r="P2" s="1633"/>
      <c r="Q2" s="1633" t="s">
        <v>4961</v>
      </c>
      <c r="R2" s="1633"/>
      <c r="S2" s="1632" t="s">
        <v>5317</v>
      </c>
      <c r="T2" s="1633"/>
      <c r="U2" s="1633" t="s">
        <v>5270</v>
      </c>
      <c r="V2" s="1633"/>
      <c r="W2" s="1633" t="s">
        <v>4895</v>
      </c>
      <c r="X2" s="1633"/>
      <c r="Y2" s="1637" t="s">
        <v>6286</v>
      </c>
      <c r="Z2" s="1637"/>
      <c r="AA2" s="1633" t="s">
        <v>6287</v>
      </c>
      <c r="AB2" s="1633"/>
      <c r="AC2" s="1633"/>
      <c r="AD2" s="1633"/>
    </row>
    <row r="3" spans="1:30" s="809" customFormat="1" ht="70.5" customHeight="1">
      <c r="A3" s="1636"/>
      <c r="B3" s="1636"/>
      <c r="C3" s="1636"/>
      <c r="D3" s="1636"/>
      <c r="E3" s="1124" t="s">
        <v>1058</v>
      </c>
      <c r="F3" s="1125" t="s">
        <v>990</v>
      </c>
      <c r="G3" s="1124" t="s">
        <v>1058</v>
      </c>
      <c r="H3" s="1125" t="s">
        <v>990</v>
      </c>
      <c r="I3" s="1124" t="s">
        <v>1058</v>
      </c>
      <c r="J3" s="1125" t="s">
        <v>990</v>
      </c>
      <c r="K3" s="1124" t="s">
        <v>1058</v>
      </c>
      <c r="L3" s="1125" t="s">
        <v>990</v>
      </c>
      <c r="M3" s="1124" t="s">
        <v>1058</v>
      </c>
      <c r="N3" s="1125" t="s">
        <v>990</v>
      </c>
      <c r="O3" s="1124" t="s">
        <v>1058</v>
      </c>
      <c r="P3" s="1125" t="s">
        <v>990</v>
      </c>
      <c r="Q3" s="1124" t="s">
        <v>1058</v>
      </c>
      <c r="R3" s="1125" t="s">
        <v>990</v>
      </c>
      <c r="S3" s="1126" t="s">
        <v>1058</v>
      </c>
      <c r="T3" s="1125" t="s">
        <v>990</v>
      </c>
      <c r="U3" s="1126" t="s">
        <v>1058</v>
      </c>
      <c r="V3" s="1125" t="s">
        <v>990</v>
      </c>
      <c r="W3" s="1124" t="s">
        <v>1058</v>
      </c>
      <c r="X3" s="1125" t="s">
        <v>990</v>
      </c>
      <c r="Y3" s="1127" t="s">
        <v>1058</v>
      </c>
      <c r="Z3" s="1127" t="s">
        <v>990</v>
      </c>
      <c r="AA3" s="1127"/>
      <c r="AB3" s="1127"/>
      <c r="AC3" s="1123"/>
      <c r="AD3" s="1123"/>
    </row>
    <row r="4" spans="1:30" s="809" customFormat="1" ht="70.5" customHeight="1">
      <c r="A4" s="1128"/>
      <c r="B4" s="1128"/>
      <c r="C4" s="1128"/>
      <c r="D4" s="1128"/>
      <c r="E4" s="1125"/>
      <c r="F4" s="1125"/>
      <c r="G4" s="1125"/>
      <c r="H4" s="1125"/>
      <c r="I4" s="1125"/>
      <c r="J4" s="1125"/>
      <c r="K4" s="1125"/>
      <c r="L4" s="1125"/>
      <c r="M4" s="1125"/>
      <c r="N4" s="1125"/>
      <c r="O4" s="1125"/>
      <c r="P4" s="1125"/>
      <c r="Q4" s="1125"/>
      <c r="R4" s="1125"/>
      <c r="S4" s="1129"/>
      <c r="T4" s="1125"/>
      <c r="U4" s="1125"/>
      <c r="V4" s="1125"/>
      <c r="W4" s="1124"/>
      <c r="X4" s="1125"/>
      <c r="Y4" s="1127"/>
      <c r="Z4" s="1127"/>
      <c r="AA4" s="1127"/>
      <c r="AB4" s="1127"/>
      <c r="AC4" s="1123"/>
      <c r="AD4" s="1123"/>
    </row>
    <row r="5" spans="1:30" ht="70.5" customHeight="1">
      <c r="A5" s="1130">
        <v>1.1000000000000001</v>
      </c>
      <c r="B5" s="1131" t="s">
        <v>4080</v>
      </c>
      <c r="C5" s="1132"/>
      <c r="D5" s="1133" t="s">
        <v>991</v>
      </c>
      <c r="E5" s="1134"/>
      <c r="F5" s="1134"/>
      <c r="G5" s="1135"/>
      <c r="H5" s="1135"/>
      <c r="I5" s="1135"/>
      <c r="J5" s="1135"/>
      <c r="K5" s="1135"/>
      <c r="L5" s="1135"/>
      <c r="M5" s="1135"/>
      <c r="N5" s="1135"/>
      <c r="O5" s="1135"/>
      <c r="P5" s="1135"/>
      <c r="Q5" s="1135"/>
      <c r="R5" s="1135"/>
      <c r="S5" s="1136"/>
      <c r="T5" s="1135"/>
      <c r="U5" s="1135"/>
      <c r="V5" s="1135"/>
      <c r="W5" s="1137"/>
      <c r="X5" s="1135"/>
      <c r="Y5" s="1138" t="s">
        <v>2289</v>
      </c>
      <c r="Z5" s="1139"/>
      <c r="AA5" s="1139"/>
      <c r="AB5" s="1139"/>
      <c r="AC5" s="1123"/>
      <c r="AD5" s="1123"/>
    </row>
    <row r="6" spans="1:30" ht="70.5" customHeight="1">
      <c r="A6" s="1130"/>
      <c r="B6" s="1131" t="s">
        <v>2013</v>
      </c>
      <c r="C6" s="1140">
        <f>ROUND(Data!K88,2)</f>
        <v>224.82</v>
      </c>
      <c r="D6" s="1133" t="s">
        <v>1218</v>
      </c>
      <c r="E6" s="1141">
        <v>447.5</v>
      </c>
      <c r="F6" s="1134">
        <f>E6*C6</f>
        <v>100606.95</v>
      </c>
      <c r="G6" s="1141"/>
      <c r="H6" s="1141">
        <f>G6*C6</f>
        <v>0</v>
      </c>
      <c r="I6" s="1141">
        <v>6.7</v>
      </c>
      <c r="J6" s="1141">
        <f>I6*C6</f>
        <v>1506.29</v>
      </c>
      <c r="K6" s="1141"/>
      <c r="L6" s="1141">
        <f>K6*C6</f>
        <v>0</v>
      </c>
      <c r="M6" s="1141"/>
      <c r="N6" s="1141">
        <f>M6*C6</f>
        <v>0</v>
      </c>
      <c r="O6" s="1141"/>
      <c r="P6" s="1141">
        <f>O6*C6</f>
        <v>0</v>
      </c>
      <c r="Q6" s="1141">
        <v>41.8</v>
      </c>
      <c r="R6" s="1141">
        <f>Q6*C6</f>
        <v>9397.48</v>
      </c>
      <c r="S6" s="1142"/>
      <c r="T6" s="1141">
        <f>S6*C6</f>
        <v>0</v>
      </c>
      <c r="U6" s="1141"/>
      <c r="V6" s="1141">
        <f>U6*C6</f>
        <v>0</v>
      </c>
      <c r="W6" s="1143">
        <f>G6+I6+K6+M6+O6+Q6+S6+U6</f>
        <v>48.5</v>
      </c>
      <c r="X6" s="1141">
        <f>W6*C6</f>
        <v>10903.77</v>
      </c>
      <c r="Y6" s="1144">
        <v>496</v>
      </c>
      <c r="Z6" s="1139">
        <f>Y6*C6</f>
        <v>111510.72</v>
      </c>
      <c r="AA6" s="1123">
        <f>[5]building!Y6</f>
        <v>496</v>
      </c>
      <c r="AB6" s="1123">
        <f>[5]building!Z6</f>
        <v>96987.839999999997</v>
      </c>
      <c r="AC6" s="1123">
        <f>[5]building!Z6</f>
        <v>96987.839999999997</v>
      </c>
      <c r="AD6" s="1123">
        <f>Z6-AC6</f>
        <v>14522.88</v>
      </c>
    </row>
    <row r="7" spans="1:30" s="810" customFormat="1" ht="70.5" customHeight="1">
      <c r="A7" s="1145"/>
      <c r="B7" s="1146" t="s">
        <v>736</v>
      </c>
      <c r="C7" s="1147">
        <f>ROUND(Data!K89,2)</f>
        <v>236.04</v>
      </c>
      <c r="D7" s="1148" t="s">
        <v>1218</v>
      </c>
      <c r="E7" s="1142"/>
      <c r="F7" s="1134">
        <f t="shared" ref="F7:F70" si="0">E7*C7</f>
        <v>0</v>
      </c>
      <c r="G7" s="1142"/>
      <c r="H7" s="1141">
        <f t="shared" ref="H7:H70" si="1">G7*C7</f>
        <v>0</v>
      </c>
      <c r="I7" s="1142"/>
      <c r="J7" s="1141">
        <f t="shared" ref="J7:J70" si="2">I7*C7</f>
        <v>0</v>
      </c>
      <c r="K7" s="1142"/>
      <c r="L7" s="1141">
        <f t="shared" ref="L7:L70" si="3">K7*C7</f>
        <v>0</v>
      </c>
      <c r="M7" s="1142"/>
      <c r="N7" s="1141">
        <f t="shared" ref="N7:N70" si="4">M7*C7</f>
        <v>0</v>
      </c>
      <c r="O7" s="1142"/>
      <c r="P7" s="1141">
        <f t="shared" ref="P7:P70" si="5">O7*C7</f>
        <v>0</v>
      </c>
      <c r="Q7" s="1142"/>
      <c r="R7" s="1141">
        <f t="shared" ref="R7:R70" si="6">Q7*C7</f>
        <v>0</v>
      </c>
      <c r="S7" s="1142"/>
      <c r="T7" s="1141">
        <f t="shared" ref="T7:T70" si="7">S7*C7</f>
        <v>0</v>
      </c>
      <c r="U7" s="1141"/>
      <c r="V7" s="1141">
        <f t="shared" ref="V7:V70" si="8">U7*C7</f>
        <v>0</v>
      </c>
      <c r="W7" s="1143">
        <f t="shared" ref="W7:W70" si="9">G7+I7+K7+M7+O7+Q7+S7+U7</f>
        <v>0</v>
      </c>
      <c r="X7" s="1141">
        <f t="shared" ref="X7:X70" si="10">W7*C7</f>
        <v>0</v>
      </c>
      <c r="Y7" s="1144">
        <v>0</v>
      </c>
      <c r="Z7" s="1139">
        <f t="shared" ref="Z7:Z70" si="11">Y7*C7</f>
        <v>0</v>
      </c>
      <c r="AA7" s="1123">
        <f>[5]building!Y7</f>
        <v>0</v>
      </c>
      <c r="AB7" s="1123"/>
      <c r="AC7" s="1123">
        <f>[5]building!Z7</f>
        <v>0</v>
      </c>
      <c r="AD7" s="1123">
        <f t="shared" ref="AD7:AD70" si="12">Z7-AC7</f>
        <v>0</v>
      </c>
    </row>
    <row r="8" spans="1:30" ht="70.5" customHeight="1">
      <c r="A8" s="1130">
        <v>1.2</v>
      </c>
      <c r="B8" s="1131" t="s">
        <v>4089</v>
      </c>
      <c r="C8" s="1149"/>
      <c r="D8" s="1133"/>
      <c r="E8" s="1142"/>
      <c r="F8" s="1134">
        <f t="shared" si="0"/>
        <v>0</v>
      </c>
      <c r="G8" s="1142"/>
      <c r="H8" s="1141">
        <f t="shared" si="1"/>
        <v>0</v>
      </c>
      <c r="I8" s="1142"/>
      <c r="J8" s="1141">
        <f t="shared" si="2"/>
        <v>0</v>
      </c>
      <c r="K8" s="1142"/>
      <c r="L8" s="1141">
        <f t="shared" si="3"/>
        <v>0</v>
      </c>
      <c r="M8" s="1142"/>
      <c r="N8" s="1141">
        <f t="shared" si="4"/>
        <v>0</v>
      </c>
      <c r="O8" s="1142"/>
      <c r="P8" s="1141">
        <f t="shared" si="5"/>
        <v>0</v>
      </c>
      <c r="Q8" s="1142"/>
      <c r="R8" s="1141">
        <f t="shared" si="6"/>
        <v>0</v>
      </c>
      <c r="S8" s="1142"/>
      <c r="T8" s="1141">
        <f t="shared" si="7"/>
        <v>0</v>
      </c>
      <c r="U8" s="1141"/>
      <c r="V8" s="1141">
        <f t="shared" si="8"/>
        <v>0</v>
      </c>
      <c r="W8" s="1143">
        <f t="shared" si="9"/>
        <v>0</v>
      </c>
      <c r="X8" s="1141">
        <f t="shared" si="10"/>
        <v>0</v>
      </c>
      <c r="Y8" s="1144">
        <v>0</v>
      </c>
      <c r="Z8" s="1139">
        <f t="shared" si="11"/>
        <v>0</v>
      </c>
      <c r="AA8" s="1123">
        <f>[5]building!Y8</f>
        <v>0</v>
      </c>
      <c r="AB8" s="1123"/>
      <c r="AC8" s="1123">
        <f>[5]building!Z8</f>
        <v>0</v>
      </c>
      <c r="AD8" s="1123">
        <f t="shared" si="12"/>
        <v>0</v>
      </c>
    </row>
    <row r="9" spans="1:30" ht="70.5" customHeight="1">
      <c r="A9" s="1130"/>
      <c r="B9" s="1131" t="s">
        <v>2013</v>
      </c>
      <c r="C9" s="1149">
        <f>ROUND(Data!K90,2)</f>
        <v>212.5</v>
      </c>
      <c r="D9" s="1133" t="s">
        <v>1218</v>
      </c>
      <c r="E9" s="1142"/>
      <c r="F9" s="1134">
        <f t="shared" si="0"/>
        <v>0</v>
      </c>
      <c r="G9" s="1142"/>
      <c r="H9" s="1141">
        <f t="shared" si="1"/>
        <v>0</v>
      </c>
      <c r="I9" s="1142"/>
      <c r="J9" s="1141">
        <f t="shared" si="2"/>
        <v>0</v>
      </c>
      <c r="K9" s="1142"/>
      <c r="L9" s="1141">
        <f t="shared" si="3"/>
        <v>0</v>
      </c>
      <c r="M9" s="1142"/>
      <c r="N9" s="1141">
        <f t="shared" si="4"/>
        <v>0</v>
      </c>
      <c r="O9" s="1142"/>
      <c r="P9" s="1141">
        <f t="shared" si="5"/>
        <v>0</v>
      </c>
      <c r="Q9" s="1142"/>
      <c r="R9" s="1141">
        <f t="shared" si="6"/>
        <v>0</v>
      </c>
      <c r="S9" s="1142"/>
      <c r="T9" s="1141">
        <f t="shared" si="7"/>
        <v>0</v>
      </c>
      <c r="U9" s="1141"/>
      <c r="V9" s="1141">
        <f t="shared" si="8"/>
        <v>0</v>
      </c>
      <c r="W9" s="1143">
        <f t="shared" si="9"/>
        <v>0</v>
      </c>
      <c r="X9" s="1141">
        <f t="shared" si="10"/>
        <v>0</v>
      </c>
      <c r="Y9" s="1144">
        <v>0</v>
      </c>
      <c r="Z9" s="1139">
        <f t="shared" si="11"/>
        <v>0</v>
      </c>
      <c r="AA9" s="1123">
        <f>[5]building!Y9</f>
        <v>0</v>
      </c>
      <c r="AB9" s="1123"/>
      <c r="AC9" s="1123">
        <f>[5]building!Z9</f>
        <v>0</v>
      </c>
      <c r="AD9" s="1123">
        <f t="shared" si="12"/>
        <v>0</v>
      </c>
    </row>
    <row r="10" spans="1:30" ht="70.5" customHeight="1">
      <c r="A10" s="1130"/>
      <c r="B10" s="1131" t="s">
        <v>736</v>
      </c>
      <c r="C10" s="1149">
        <f>ROUND(Data!K91,2)</f>
        <v>223.72</v>
      </c>
      <c r="D10" s="1133" t="s">
        <v>1218</v>
      </c>
      <c r="E10" s="1142"/>
      <c r="F10" s="1134">
        <f t="shared" si="0"/>
        <v>0</v>
      </c>
      <c r="G10" s="1142"/>
      <c r="H10" s="1141">
        <f t="shared" si="1"/>
        <v>0</v>
      </c>
      <c r="I10" s="1142"/>
      <c r="J10" s="1141">
        <f t="shared" si="2"/>
        <v>0</v>
      </c>
      <c r="K10" s="1142"/>
      <c r="L10" s="1141">
        <f t="shared" si="3"/>
        <v>0</v>
      </c>
      <c r="M10" s="1142"/>
      <c r="N10" s="1141">
        <f t="shared" si="4"/>
        <v>0</v>
      </c>
      <c r="O10" s="1142"/>
      <c r="P10" s="1141">
        <f t="shared" si="5"/>
        <v>0</v>
      </c>
      <c r="Q10" s="1142"/>
      <c r="R10" s="1141">
        <f t="shared" si="6"/>
        <v>0</v>
      </c>
      <c r="S10" s="1142"/>
      <c r="T10" s="1141">
        <f t="shared" si="7"/>
        <v>0</v>
      </c>
      <c r="U10" s="1141"/>
      <c r="V10" s="1141">
        <f t="shared" si="8"/>
        <v>0</v>
      </c>
      <c r="W10" s="1143">
        <f t="shared" si="9"/>
        <v>0</v>
      </c>
      <c r="X10" s="1141">
        <f t="shared" si="10"/>
        <v>0</v>
      </c>
      <c r="Y10" s="1144">
        <v>0</v>
      </c>
      <c r="Z10" s="1139">
        <f t="shared" si="11"/>
        <v>0</v>
      </c>
      <c r="AA10" s="1123">
        <f>[5]building!Y10</f>
        <v>0</v>
      </c>
      <c r="AB10" s="1123"/>
      <c r="AC10" s="1123">
        <f>[5]building!Z10</f>
        <v>0</v>
      </c>
      <c r="AD10" s="1123">
        <f t="shared" si="12"/>
        <v>0</v>
      </c>
    </row>
    <row r="11" spans="1:30" s="810" customFormat="1" ht="70.5" customHeight="1">
      <c r="A11" s="1145">
        <v>1.3</v>
      </c>
      <c r="B11" s="1146" t="s">
        <v>4962</v>
      </c>
      <c r="C11" s="1147"/>
      <c r="D11" s="1148" t="s">
        <v>991</v>
      </c>
      <c r="E11" s="1142"/>
      <c r="F11" s="1134">
        <f t="shared" si="0"/>
        <v>0</v>
      </c>
      <c r="G11" s="1142"/>
      <c r="H11" s="1141">
        <f t="shared" si="1"/>
        <v>0</v>
      </c>
      <c r="I11" s="1142"/>
      <c r="J11" s="1141">
        <f t="shared" si="2"/>
        <v>0</v>
      </c>
      <c r="K11" s="1142"/>
      <c r="L11" s="1141">
        <f t="shared" si="3"/>
        <v>0</v>
      </c>
      <c r="M11" s="1142"/>
      <c r="N11" s="1141">
        <f t="shared" si="4"/>
        <v>0</v>
      </c>
      <c r="O11" s="1142"/>
      <c r="P11" s="1141">
        <f t="shared" si="5"/>
        <v>0</v>
      </c>
      <c r="Q11" s="1142"/>
      <c r="R11" s="1141">
        <f t="shared" si="6"/>
        <v>0</v>
      </c>
      <c r="S11" s="1142"/>
      <c r="T11" s="1141">
        <f t="shared" si="7"/>
        <v>0</v>
      </c>
      <c r="U11" s="1141"/>
      <c r="V11" s="1141">
        <f t="shared" si="8"/>
        <v>0</v>
      </c>
      <c r="W11" s="1143">
        <f t="shared" si="9"/>
        <v>0</v>
      </c>
      <c r="X11" s="1141">
        <f t="shared" si="10"/>
        <v>0</v>
      </c>
      <c r="Y11" s="1144">
        <v>0</v>
      </c>
      <c r="Z11" s="1139">
        <f t="shared" si="11"/>
        <v>0</v>
      </c>
      <c r="AA11" s="1123">
        <f>[5]building!Y11</f>
        <v>0</v>
      </c>
      <c r="AB11" s="1123"/>
      <c r="AC11" s="1123">
        <f>[5]building!Z11</f>
        <v>0</v>
      </c>
      <c r="AD11" s="1123">
        <f t="shared" si="12"/>
        <v>0</v>
      </c>
    </row>
    <row r="12" spans="1:30" s="810" customFormat="1" ht="70.5" customHeight="1">
      <c r="A12" s="1145"/>
      <c r="B12" s="1146" t="s">
        <v>2013</v>
      </c>
      <c r="C12" s="1150">
        <f>ROUND(Data!K101,2)</f>
        <v>328.72</v>
      </c>
      <c r="D12" s="1148" t="s">
        <v>1218</v>
      </c>
      <c r="E12" s="1142"/>
      <c r="F12" s="1134">
        <f t="shared" si="0"/>
        <v>0</v>
      </c>
      <c r="G12" s="1142"/>
      <c r="H12" s="1141">
        <f t="shared" si="1"/>
        <v>0</v>
      </c>
      <c r="I12" s="1142"/>
      <c r="J12" s="1141">
        <f t="shared" si="2"/>
        <v>0</v>
      </c>
      <c r="K12" s="1142"/>
      <c r="L12" s="1141">
        <f t="shared" si="3"/>
        <v>0</v>
      </c>
      <c r="M12" s="1142"/>
      <c r="N12" s="1141">
        <f t="shared" si="4"/>
        <v>0</v>
      </c>
      <c r="O12" s="1142"/>
      <c r="P12" s="1141">
        <f t="shared" si="5"/>
        <v>0</v>
      </c>
      <c r="Q12" s="1142"/>
      <c r="R12" s="1141">
        <f t="shared" si="6"/>
        <v>0</v>
      </c>
      <c r="S12" s="1142"/>
      <c r="T12" s="1141">
        <f t="shared" si="7"/>
        <v>0</v>
      </c>
      <c r="U12" s="1141"/>
      <c r="V12" s="1141">
        <f t="shared" si="8"/>
        <v>0</v>
      </c>
      <c r="W12" s="1143">
        <f t="shared" si="9"/>
        <v>0</v>
      </c>
      <c r="X12" s="1141">
        <f t="shared" si="10"/>
        <v>0</v>
      </c>
      <c r="Y12" s="1144">
        <v>0</v>
      </c>
      <c r="Z12" s="1139">
        <f t="shared" si="11"/>
        <v>0</v>
      </c>
      <c r="AA12" s="1123">
        <f>[5]building!Y12</f>
        <v>0</v>
      </c>
      <c r="AB12" s="1123"/>
      <c r="AC12" s="1123">
        <f>[5]building!Z12</f>
        <v>0</v>
      </c>
      <c r="AD12" s="1123">
        <f t="shared" si="12"/>
        <v>0</v>
      </c>
    </row>
    <row r="13" spans="1:30" ht="70.5" customHeight="1">
      <c r="A13" s="1130"/>
      <c r="B13" s="1131" t="s">
        <v>736</v>
      </c>
      <c r="C13" s="1140">
        <f>ROUND(Data!K102,2)</f>
        <v>339.94</v>
      </c>
      <c r="D13" s="1133" t="s">
        <v>1218</v>
      </c>
      <c r="E13" s="1142"/>
      <c r="F13" s="1134">
        <f t="shared" si="0"/>
        <v>0</v>
      </c>
      <c r="G13" s="1142"/>
      <c r="H13" s="1141">
        <f t="shared" si="1"/>
        <v>0</v>
      </c>
      <c r="I13" s="1142"/>
      <c r="J13" s="1141">
        <f t="shared" si="2"/>
        <v>0</v>
      </c>
      <c r="K13" s="1142"/>
      <c r="L13" s="1141">
        <f t="shared" si="3"/>
        <v>0</v>
      </c>
      <c r="M13" s="1142"/>
      <c r="N13" s="1141">
        <f t="shared" si="4"/>
        <v>0</v>
      </c>
      <c r="O13" s="1142"/>
      <c r="P13" s="1141">
        <f t="shared" si="5"/>
        <v>0</v>
      </c>
      <c r="Q13" s="1142"/>
      <c r="R13" s="1141">
        <f t="shared" si="6"/>
        <v>0</v>
      </c>
      <c r="S13" s="1142"/>
      <c r="T13" s="1141">
        <f t="shared" si="7"/>
        <v>0</v>
      </c>
      <c r="U13" s="1141"/>
      <c r="V13" s="1141">
        <f t="shared" si="8"/>
        <v>0</v>
      </c>
      <c r="W13" s="1143">
        <f t="shared" si="9"/>
        <v>0</v>
      </c>
      <c r="X13" s="1141">
        <f t="shared" si="10"/>
        <v>0</v>
      </c>
      <c r="Y13" s="1144">
        <v>0</v>
      </c>
      <c r="Z13" s="1139">
        <f t="shared" si="11"/>
        <v>0</v>
      </c>
      <c r="AA13" s="1123">
        <f>[5]building!Y13</f>
        <v>0</v>
      </c>
      <c r="AB13" s="1123"/>
      <c r="AC13" s="1123">
        <f>[5]building!Z13</f>
        <v>0</v>
      </c>
      <c r="AD13" s="1123">
        <f t="shared" si="12"/>
        <v>0</v>
      </c>
    </row>
    <row r="14" spans="1:30" ht="70.5" customHeight="1">
      <c r="A14" s="1130">
        <v>1.4</v>
      </c>
      <c r="B14" s="1131" t="s">
        <v>4090</v>
      </c>
      <c r="C14" s="1149"/>
      <c r="D14" s="1133"/>
      <c r="E14" s="1142"/>
      <c r="F14" s="1134">
        <f t="shared" si="0"/>
        <v>0</v>
      </c>
      <c r="G14" s="1142"/>
      <c r="H14" s="1141">
        <f t="shared" si="1"/>
        <v>0</v>
      </c>
      <c r="I14" s="1142"/>
      <c r="J14" s="1141">
        <f t="shared" si="2"/>
        <v>0</v>
      </c>
      <c r="K14" s="1142"/>
      <c r="L14" s="1141">
        <f t="shared" si="3"/>
        <v>0</v>
      </c>
      <c r="M14" s="1142"/>
      <c r="N14" s="1141">
        <f t="shared" si="4"/>
        <v>0</v>
      </c>
      <c r="O14" s="1142"/>
      <c r="P14" s="1141">
        <f t="shared" si="5"/>
        <v>0</v>
      </c>
      <c r="Q14" s="1142"/>
      <c r="R14" s="1141">
        <f t="shared" si="6"/>
        <v>0</v>
      </c>
      <c r="S14" s="1142"/>
      <c r="T14" s="1141">
        <f t="shared" si="7"/>
        <v>0</v>
      </c>
      <c r="U14" s="1141"/>
      <c r="V14" s="1141">
        <f t="shared" si="8"/>
        <v>0</v>
      </c>
      <c r="W14" s="1143">
        <f t="shared" si="9"/>
        <v>0</v>
      </c>
      <c r="X14" s="1141">
        <f t="shared" si="10"/>
        <v>0</v>
      </c>
      <c r="Y14" s="1144">
        <v>0</v>
      </c>
      <c r="Z14" s="1139">
        <f t="shared" si="11"/>
        <v>0</v>
      </c>
      <c r="AA14" s="1123">
        <f>[5]building!Y14</f>
        <v>0</v>
      </c>
      <c r="AB14" s="1123"/>
      <c r="AC14" s="1123">
        <f>[5]building!Z14</f>
        <v>0</v>
      </c>
      <c r="AD14" s="1123">
        <f t="shared" si="12"/>
        <v>0</v>
      </c>
    </row>
    <row r="15" spans="1:30" ht="70.5" customHeight="1">
      <c r="A15" s="1130"/>
      <c r="B15" s="1131" t="s">
        <v>2013</v>
      </c>
      <c r="C15" s="1149">
        <f>ROUND(Data!K116,2)</f>
        <v>118.57</v>
      </c>
      <c r="D15" s="1133" t="s">
        <v>1218</v>
      </c>
      <c r="E15" s="1142"/>
      <c r="F15" s="1134">
        <f t="shared" si="0"/>
        <v>0</v>
      </c>
      <c r="G15" s="1142"/>
      <c r="H15" s="1141">
        <f t="shared" si="1"/>
        <v>0</v>
      </c>
      <c r="I15" s="1142"/>
      <c r="J15" s="1141">
        <f t="shared" si="2"/>
        <v>0</v>
      </c>
      <c r="K15" s="1142"/>
      <c r="L15" s="1141">
        <f t="shared" si="3"/>
        <v>0</v>
      </c>
      <c r="M15" s="1142"/>
      <c r="N15" s="1141">
        <f t="shared" si="4"/>
        <v>0</v>
      </c>
      <c r="O15" s="1142"/>
      <c r="P15" s="1141">
        <f t="shared" si="5"/>
        <v>0</v>
      </c>
      <c r="Q15" s="1142"/>
      <c r="R15" s="1141">
        <f t="shared" si="6"/>
        <v>0</v>
      </c>
      <c r="S15" s="1142"/>
      <c r="T15" s="1141">
        <f t="shared" si="7"/>
        <v>0</v>
      </c>
      <c r="U15" s="1141"/>
      <c r="V15" s="1141">
        <f t="shared" si="8"/>
        <v>0</v>
      </c>
      <c r="W15" s="1143">
        <f t="shared" si="9"/>
        <v>0</v>
      </c>
      <c r="X15" s="1141">
        <f t="shared" si="10"/>
        <v>0</v>
      </c>
      <c r="Y15" s="1144">
        <v>0</v>
      </c>
      <c r="Z15" s="1139">
        <f t="shared" si="11"/>
        <v>0</v>
      </c>
      <c r="AA15" s="1123">
        <f>[5]building!Y15</f>
        <v>0</v>
      </c>
      <c r="AB15" s="1123"/>
      <c r="AC15" s="1123">
        <f>[5]building!Z15</f>
        <v>0</v>
      </c>
      <c r="AD15" s="1123">
        <f t="shared" si="12"/>
        <v>0</v>
      </c>
    </row>
    <row r="16" spans="1:30" ht="70.5" customHeight="1">
      <c r="A16" s="1130"/>
      <c r="B16" s="1131" t="s">
        <v>736</v>
      </c>
      <c r="C16" s="1149">
        <f>ROUND(Data!L116,2)</f>
        <v>129.79</v>
      </c>
      <c r="D16" s="1133" t="s">
        <v>1218</v>
      </c>
      <c r="E16" s="1142"/>
      <c r="F16" s="1134">
        <f t="shared" si="0"/>
        <v>0</v>
      </c>
      <c r="G16" s="1142"/>
      <c r="H16" s="1141">
        <f t="shared" si="1"/>
        <v>0</v>
      </c>
      <c r="I16" s="1142"/>
      <c r="J16" s="1141">
        <f t="shared" si="2"/>
        <v>0</v>
      </c>
      <c r="K16" s="1142"/>
      <c r="L16" s="1141">
        <f t="shared" si="3"/>
        <v>0</v>
      </c>
      <c r="M16" s="1142"/>
      <c r="N16" s="1141">
        <f t="shared" si="4"/>
        <v>0</v>
      </c>
      <c r="O16" s="1142"/>
      <c r="P16" s="1141">
        <f t="shared" si="5"/>
        <v>0</v>
      </c>
      <c r="Q16" s="1142"/>
      <c r="R16" s="1141">
        <f t="shared" si="6"/>
        <v>0</v>
      </c>
      <c r="S16" s="1142"/>
      <c r="T16" s="1141">
        <f t="shared" si="7"/>
        <v>0</v>
      </c>
      <c r="U16" s="1141"/>
      <c r="V16" s="1141">
        <f t="shared" si="8"/>
        <v>0</v>
      </c>
      <c r="W16" s="1143">
        <f t="shared" si="9"/>
        <v>0</v>
      </c>
      <c r="X16" s="1141">
        <f t="shared" si="10"/>
        <v>0</v>
      </c>
      <c r="Y16" s="1144">
        <v>0</v>
      </c>
      <c r="Z16" s="1139">
        <f t="shared" si="11"/>
        <v>0</v>
      </c>
      <c r="AA16" s="1123">
        <f>[5]building!Y16</f>
        <v>0</v>
      </c>
      <c r="AB16" s="1123"/>
      <c r="AC16" s="1123">
        <f>[5]building!Z16</f>
        <v>0</v>
      </c>
      <c r="AD16" s="1123">
        <f t="shared" si="12"/>
        <v>0</v>
      </c>
    </row>
    <row r="17" spans="1:31" ht="70.5" customHeight="1">
      <c r="A17" s="1130">
        <v>1.5</v>
      </c>
      <c r="B17" s="1131" t="s">
        <v>4081</v>
      </c>
      <c r="C17" s="1140"/>
      <c r="D17" s="1133" t="s">
        <v>991</v>
      </c>
      <c r="E17" s="1135"/>
      <c r="F17" s="1134">
        <f t="shared" si="0"/>
        <v>0</v>
      </c>
      <c r="G17" s="1141"/>
      <c r="H17" s="1141">
        <f t="shared" si="1"/>
        <v>0</v>
      </c>
      <c r="I17" s="1141"/>
      <c r="J17" s="1141">
        <f t="shared" si="2"/>
        <v>0</v>
      </c>
      <c r="K17" s="1141"/>
      <c r="L17" s="1141">
        <f t="shared" si="3"/>
        <v>0</v>
      </c>
      <c r="M17" s="1141"/>
      <c r="N17" s="1141">
        <f t="shared" si="4"/>
        <v>0</v>
      </c>
      <c r="O17" s="1141"/>
      <c r="P17" s="1141">
        <f t="shared" si="5"/>
        <v>0</v>
      </c>
      <c r="Q17" s="1141"/>
      <c r="R17" s="1141">
        <f t="shared" si="6"/>
        <v>0</v>
      </c>
      <c r="S17" s="1142"/>
      <c r="T17" s="1141">
        <f t="shared" si="7"/>
        <v>0</v>
      </c>
      <c r="U17" s="1141"/>
      <c r="V17" s="1141">
        <f t="shared" si="8"/>
        <v>0</v>
      </c>
      <c r="W17" s="1143">
        <f t="shared" si="9"/>
        <v>0</v>
      </c>
      <c r="X17" s="1141">
        <f t="shared" si="10"/>
        <v>0</v>
      </c>
      <c r="Y17" s="1138" t="s">
        <v>2289</v>
      </c>
      <c r="Z17" s="1139"/>
      <c r="AA17" s="1123" t="str">
        <f>[5]building!Y17</f>
        <v>*</v>
      </c>
      <c r="AB17" s="1123">
        <f>[5]building!Z17</f>
        <v>0</v>
      </c>
      <c r="AC17" s="1123">
        <f>[5]building!Z17</f>
        <v>0</v>
      </c>
      <c r="AD17" s="1123">
        <f t="shared" si="12"/>
        <v>0</v>
      </c>
      <c r="AE17" s="1105" t="s">
        <v>2289</v>
      </c>
    </row>
    <row r="18" spans="1:31" ht="70.5" customHeight="1">
      <c r="A18" s="1130"/>
      <c r="B18" s="1131" t="s">
        <v>2013</v>
      </c>
      <c r="C18" s="1140">
        <f>ROUND(Data!K118,2)</f>
        <v>106.25</v>
      </c>
      <c r="D18" s="1133" t="s">
        <v>1218</v>
      </c>
      <c r="E18" s="1141">
        <v>19.8</v>
      </c>
      <c r="F18" s="1134">
        <f t="shared" si="0"/>
        <v>2103.75</v>
      </c>
      <c r="G18" s="1141">
        <v>44.2</v>
      </c>
      <c r="H18" s="1141">
        <f t="shared" si="1"/>
        <v>4696.25</v>
      </c>
      <c r="I18" s="1141"/>
      <c r="J18" s="1141">
        <f t="shared" si="2"/>
        <v>0</v>
      </c>
      <c r="K18" s="1141"/>
      <c r="L18" s="1141">
        <f t="shared" si="3"/>
        <v>0</v>
      </c>
      <c r="M18" s="1141"/>
      <c r="N18" s="1141">
        <f t="shared" si="4"/>
        <v>0</v>
      </c>
      <c r="O18" s="1141"/>
      <c r="P18" s="1141">
        <f t="shared" si="5"/>
        <v>0</v>
      </c>
      <c r="Q18" s="1141"/>
      <c r="R18" s="1141">
        <f t="shared" si="6"/>
        <v>0</v>
      </c>
      <c r="S18" s="1142"/>
      <c r="T18" s="1141">
        <f t="shared" si="7"/>
        <v>0</v>
      </c>
      <c r="U18" s="1141"/>
      <c r="V18" s="1141">
        <f t="shared" si="8"/>
        <v>0</v>
      </c>
      <c r="W18" s="1143">
        <f t="shared" si="9"/>
        <v>44.2</v>
      </c>
      <c r="X18" s="1141">
        <f t="shared" si="10"/>
        <v>4696.25</v>
      </c>
      <c r="Y18" s="1144">
        <v>64</v>
      </c>
      <c r="Z18" s="1139">
        <f t="shared" si="11"/>
        <v>6800</v>
      </c>
      <c r="AA18" s="1123">
        <f>[5]building!Y18</f>
        <v>64</v>
      </c>
      <c r="AB18" s="1123">
        <f>[5]building!Z18</f>
        <v>5913.6</v>
      </c>
      <c r="AC18" s="1123">
        <f>[5]building!Z18</f>
        <v>5913.6</v>
      </c>
      <c r="AD18" s="1123">
        <f t="shared" si="12"/>
        <v>886.4</v>
      </c>
    </row>
    <row r="19" spans="1:31" ht="70.5" customHeight="1">
      <c r="A19" s="1130"/>
      <c r="B19" s="1131" t="s">
        <v>736</v>
      </c>
      <c r="C19" s="1149">
        <f>ROUND(Data!K119,2)</f>
        <v>117.47</v>
      </c>
      <c r="D19" s="1133" t="s">
        <v>1218</v>
      </c>
      <c r="E19" s="1141"/>
      <c r="F19" s="1134">
        <f t="shared" si="0"/>
        <v>0</v>
      </c>
      <c r="G19" s="1141"/>
      <c r="H19" s="1141">
        <f t="shared" si="1"/>
        <v>0</v>
      </c>
      <c r="I19" s="1141"/>
      <c r="J19" s="1141">
        <f t="shared" si="2"/>
        <v>0</v>
      </c>
      <c r="K19" s="1141"/>
      <c r="L19" s="1141">
        <f t="shared" si="3"/>
        <v>0</v>
      </c>
      <c r="M19" s="1141"/>
      <c r="N19" s="1141">
        <f t="shared" si="4"/>
        <v>0</v>
      </c>
      <c r="O19" s="1141"/>
      <c r="P19" s="1141">
        <f t="shared" si="5"/>
        <v>0</v>
      </c>
      <c r="Q19" s="1141"/>
      <c r="R19" s="1141">
        <f t="shared" si="6"/>
        <v>0</v>
      </c>
      <c r="S19" s="1142"/>
      <c r="T19" s="1141">
        <f t="shared" si="7"/>
        <v>0</v>
      </c>
      <c r="U19" s="1141"/>
      <c r="V19" s="1141">
        <f t="shared" si="8"/>
        <v>0</v>
      </c>
      <c r="W19" s="1143">
        <f t="shared" si="9"/>
        <v>0</v>
      </c>
      <c r="X19" s="1141">
        <f t="shared" si="10"/>
        <v>0</v>
      </c>
      <c r="Y19" s="1144">
        <v>0</v>
      </c>
      <c r="Z19" s="1139">
        <f t="shared" si="11"/>
        <v>0</v>
      </c>
      <c r="AA19" s="1123">
        <f>[5]building!Y19</f>
        <v>0</v>
      </c>
      <c r="AB19" s="1123"/>
      <c r="AC19" s="1123">
        <f>[5]building!Z19</f>
        <v>0</v>
      </c>
      <c r="AD19" s="1123">
        <f t="shared" si="12"/>
        <v>0</v>
      </c>
    </row>
    <row r="20" spans="1:31" ht="70.5" customHeight="1">
      <c r="A20" s="1130"/>
      <c r="B20" s="1131" t="s">
        <v>3870</v>
      </c>
      <c r="C20" s="1149">
        <f>ROUND(Data!K120,2)</f>
        <v>128.69</v>
      </c>
      <c r="D20" s="1133" t="s">
        <v>1218</v>
      </c>
      <c r="E20" s="1142"/>
      <c r="F20" s="1134">
        <f t="shared" si="0"/>
        <v>0</v>
      </c>
      <c r="G20" s="1142"/>
      <c r="H20" s="1141">
        <f t="shared" si="1"/>
        <v>0</v>
      </c>
      <c r="I20" s="1142"/>
      <c r="J20" s="1141">
        <f t="shared" si="2"/>
        <v>0</v>
      </c>
      <c r="K20" s="1142"/>
      <c r="L20" s="1141">
        <f t="shared" si="3"/>
        <v>0</v>
      </c>
      <c r="M20" s="1142"/>
      <c r="N20" s="1141">
        <f t="shared" si="4"/>
        <v>0</v>
      </c>
      <c r="O20" s="1142"/>
      <c r="P20" s="1141">
        <f t="shared" si="5"/>
        <v>0</v>
      </c>
      <c r="Q20" s="1142"/>
      <c r="R20" s="1141">
        <f t="shared" si="6"/>
        <v>0</v>
      </c>
      <c r="S20" s="1142"/>
      <c r="T20" s="1141">
        <f t="shared" si="7"/>
        <v>0</v>
      </c>
      <c r="U20" s="1141"/>
      <c r="V20" s="1141">
        <f t="shared" si="8"/>
        <v>0</v>
      </c>
      <c r="W20" s="1143">
        <f t="shared" si="9"/>
        <v>0</v>
      </c>
      <c r="X20" s="1141">
        <f t="shared" si="10"/>
        <v>0</v>
      </c>
      <c r="Y20" s="1144">
        <v>0</v>
      </c>
      <c r="Z20" s="1139">
        <f t="shared" si="11"/>
        <v>0</v>
      </c>
      <c r="AA20" s="1123">
        <f>[5]building!Y20</f>
        <v>0</v>
      </c>
      <c r="AB20" s="1123"/>
      <c r="AC20" s="1123">
        <f>[5]building!Z20</f>
        <v>0</v>
      </c>
      <c r="AD20" s="1123">
        <f t="shared" si="12"/>
        <v>0</v>
      </c>
    </row>
    <row r="21" spans="1:31" ht="70.5" customHeight="1">
      <c r="A21" s="1130"/>
      <c r="B21" s="1131" t="s">
        <v>3871</v>
      </c>
      <c r="C21" s="1149">
        <f>ROUND(Data!K121,2)</f>
        <v>139.91</v>
      </c>
      <c r="D21" s="1133" t="s">
        <v>1218</v>
      </c>
      <c r="E21" s="1142"/>
      <c r="F21" s="1134">
        <f t="shared" si="0"/>
        <v>0</v>
      </c>
      <c r="G21" s="1142"/>
      <c r="H21" s="1141">
        <f t="shared" si="1"/>
        <v>0</v>
      </c>
      <c r="I21" s="1142"/>
      <c r="J21" s="1141">
        <f t="shared" si="2"/>
        <v>0</v>
      </c>
      <c r="K21" s="1142"/>
      <c r="L21" s="1141">
        <f t="shared" si="3"/>
        <v>0</v>
      </c>
      <c r="M21" s="1142"/>
      <c r="N21" s="1141">
        <f t="shared" si="4"/>
        <v>0</v>
      </c>
      <c r="O21" s="1142"/>
      <c r="P21" s="1141">
        <f t="shared" si="5"/>
        <v>0</v>
      </c>
      <c r="Q21" s="1142"/>
      <c r="R21" s="1141">
        <f t="shared" si="6"/>
        <v>0</v>
      </c>
      <c r="S21" s="1142"/>
      <c r="T21" s="1141">
        <f t="shared" si="7"/>
        <v>0</v>
      </c>
      <c r="U21" s="1141"/>
      <c r="V21" s="1141">
        <f t="shared" si="8"/>
        <v>0</v>
      </c>
      <c r="W21" s="1143">
        <f t="shared" si="9"/>
        <v>0</v>
      </c>
      <c r="X21" s="1141">
        <f t="shared" si="10"/>
        <v>0</v>
      </c>
      <c r="Y21" s="1144">
        <v>0</v>
      </c>
      <c r="Z21" s="1139">
        <f t="shared" si="11"/>
        <v>0</v>
      </c>
      <c r="AA21" s="1123">
        <f>[5]building!Y21</f>
        <v>0</v>
      </c>
      <c r="AB21" s="1123"/>
      <c r="AC21" s="1123">
        <f>[5]building!Z21</f>
        <v>0</v>
      </c>
      <c r="AD21" s="1123">
        <f t="shared" si="12"/>
        <v>0</v>
      </c>
    </row>
    <row r="22" spans="1:31" ht="70.5" customHeight="1">
      <c r="A22" s="1130">
        <v>1.6</v>
      </c>
      <c r="B22" s="1131" t="s">
        <v>4082</v>
      </c>
      <c r="C22" s="1140"/>
      <c r="D22" s="1133"/>
      <c r="E22" s="1142"/>
      <c r="F22" s="1134">
        <f t="shared" si="0"/>
        <v>0</v>
      </c>
      <c r="G22" s="1142"/>
      <c r="H22" s="1141">
        <f t="shared" si="1"/>
        <v>0</v>
      </c>
      <c r="I22" s="1142"/>
      <c r="J22" s="1141">
        <f t="shared" si="2"/>
        <v>0</v>
      </c>
      <c r="K22" s="1142"/>
      <c r="L22" s="1141">
        <f t="shared" si="3"/>
        <v>0</v>
      </c>
      <c r="M22" s="1142"/>
      <c r="N22" s="1141">
        <f t="shared" si="4"/>
        <v>0</v>
      </c>
      <c r="O22" s="1142"/>
      <c r="P22" s="1141">
        <f t="shared" si="5"/>
        <v>0</v>
      </c>
      <c r="Q22" s="1142"/>
      <c r="R22" s="1141">
        <f t="shared" si="6"/>
        <v>0</v>
      </c>
      <c r="S22" s="1142"/>
      <c r="T22" s="1141">
        <f t="shared" si="7"/>
        <v>0</v>
      </c>
      <c r="U22" s="1141"/>
      <c r="V22" s="1141">
        <f t="shared" si="8"/>
        <v>0</v>
      </c>
      <c r="W22" s="1143">
        <f t="shared" si="9"/>
        <v>0</v>
      </c>
      <c r="X22" s="1141">
        <f t="shared" si="10"/>
        <v>0</v>
      </c>
      <c r="Y22" s="1144">
        <v>0</v>
      </c>
      <c r="Z22" s="1139">
        <f t="shared" si="11"/>
        <v>0</v>
      </c>
      <c r="AA22" s="1123">
        <f>[5]building!Y22</f>
        <v>0</v>
      </c>
      <c r="AB22" s="1123"/>
      <c r="AC22" s="1123">
        <f>[5]building!Z22</f>
        <v>0</v>
      </c>
      <c r="AD22" s="1123">
        <f t="shared" si="12"/>
        <v>0</v>
      </c>
    </row>
    <row r="23" spans="1:31" ht="70.5" customHeight="1">
      <c r="A23" s="1130"/>
      <c r="B23" s="1131" t="s">
        <v>2013</v>
      </c>
      <c r="C23" s="1140">
        <f>ROUND(Data!K133,2)</f>
        <v>159.38</v>
      </c>
      <c r="D23" s="1133" t="s">
        <v>1218</v>
      </c>
      <c r="E23" s="1142"/>
      <c r="F23" s="1134">
        <f t="shared" si="0"/>
        <v>0</v>
      </c>
      <c r="G23" s="1142"/>
      <c r="H23" s="1141">
        <f t="shared" si="1"/>
        <v>0</v>
      </c>
      <c r="I23" s="1142"/>
      <c r="J23" s="1141">
        <f t="shared" si="2"/>
        <v>0</v>
      </c>
      <c r="K23" s="1142"/>
      <c r="L23" s="1141">
        <f t="shared" si="3"/>
        <v>0</v>
      </c>
      <c r="M23" s="1142"/>
      <c r="N23" s="1141">
        <f t="shared" si="4"/>
        <v>0</v>
      </c>
      <c r="O23" s="1142"/>
      <c r="P23" s="1141">
        <f t="shared" si="5"/>
        <v>0</v>
      </c>
      <c r="Q23" s="1142"/>
      <c r="R23" s="1141">
        <f t="shared" si="6"/>
        <v>0</v>
      </c>
      <c r="S23" s="1142"/>
      <c r="T23" s="1141">
        <f t="shared" si="7"/>
        <v>0</v>
      </c>
      <c r="U23" s="1141"/>
      <c r="V23" s="1141">
        <f t="shared" si="8"/>
        <v>0</v>
      </c>
      <c r="W23" s="1143">
        <f t="shared" si="9"/>
        <v>0</v>
      </c>
      <c r="X23" s="1141">
        <f t="shared" si="10"/>
        <v>0</v>
      </c>
      <c r="Y23" s="1144">
        <v>0</v>
      </c>
      <c r="Z23" s="1139">
        <f t="shared" si="11"/>
        <v>0</v>
      </c>
      <c r="AA23" s="1123">
        <f>[5]building!Y23</f>
        <v>0</v>
      </c>
      <c r="AB23" s="1123"/>
      <c r="AC23" s="1123">
        <f>[5]building!Z23</f>
        <v>0</v>
      </c>
      <c r="AD23" s="1123">
        <f t="shared" si="12"/>
        <v>0</v>
      </c>
    </row>
    <row r="24" spans="1:31" ht="70.5" customHeight="1">
      <c r="A24" s="1130"/>
      <c r="B24" s="1131" t="s">
        <v>736</v>
      </c>
      <c r="C24" s="1149">
        <f>ROUND(Data!K134,2)</f>
        <v>170.6</v>
      </c>
      <c r="D24" s="1133" t="s">
        <v>1218</v>
      </c>
      <c r="E24" s="1142"/>
      <c r="F24" s="1134">
        <f t="shared" si="0"/>
        <v>0</v>
      </c>
      <c r="G24" s="1142"/>
      <c r="H24" s="1141">
        <f t="shared" si="1"/>
        <v>0</v>
      </c>
      <c r="I24" s="1142"/>
      <c r="J24" s="1141">
        <f t="shared" si="2"/>
        <v>0</v>
      </c>
      <c r="K24" s="1142"/>
      <c r="L24" s="1141">
        <f t="shared" si="3"/>
        <v>0</v>
      </c>
      <c r="M24" s="1142"/>
      <c r="N24" s="1141">
        <f t="shared" si="4"/>
        <v>0</v>
      </c>
      <c r="O24" s="1142"/>
      <c r="P24" s="1141">
        <f t="shared" si="5"/>
        <v>0</v>
      </c>
      <c r="Q24" s="1142"/>
      <c r="R24" s="1141">
        <f t="shared" si="6"/>
        <v>0</v>
      </c>
      <c r="S24" s="1142"/>
      <c r="T24" s="1141">
        <f t="shared" si="7"/>
        <v>0</v>
      </c>
      <c r="U24" s="1141"/>
      <c r="V24" s="1141">
        <f t="shared" si="8"/>
        <v>0</v>
      </c>
      <c r="W24" s="1143">
        <f t="shared" si="9"/>
        <v>0</v>
      </c>
      <c r="X24" s="1141">
        <f t="shared" si="10"/>
        <v>0</v>
      </c>
      <c r="Y24" s="1144">
        <v>0</v>
      </c>
      <c r="Z24" s="1139">
        <f t="shared" si="11"/>
        <v>0</v>
      </c>
      <c r="AA24" s="1123">
        <f>[5]building!Y24</f>
        <v>0</v>
      </c>
      <c r="AB24" s="1123"/>
      <c r="AC24" s="1123">
        <f>[5]building!Z24</f>
        <v>0</v>
      </c>
      <c r="AD24" s="1123">
        <f t="shared" si="12"/>
        <v>0</v>
      </c>
    </row>
    <row r="25" spans="1:31" ht="70.5" customHeight="1">
      <c r="A25" s="1130">
        <v>1.7</v>
      </c>
      <c r="B25" s="1131" t="s">
        <v>4091</v>
      </c>
      <c r="C25" s="1149"/>
      <c r="D25" s="1133" t="s">
        <v>991</v>
      </c>
      <c r="E25" s="1142"/>
      <c r="F25" s="1134">
        <f t="shared" si="0"/>
        <v>0</v>
      </c>
      <c r="G25" s="1142"/>
      <c r="H25" s="1141">
        <f t="shared" si="1"/>
        <v>0</v>
      </c>
      <c r="I25" s="1142"/>
      <c r="J25" s="1141">
        <f t="shared" si="2"/>
        <v>0</v>
      </c>
      <c r="K25" s="1142"/>
      <c r="L25" s="1141">
        <f t="shared" si="3"/>
        <v>0</v>
      </c>
      <c r="M25" s="1142"/>
      <c r="N25" s="1141">
        <f t="shared" si="4"/>
        <v>0</v>
      </c>
      <c r="O25" s="1142"/>
      <c r="P25" s="1141">
        <f t="shared" si="5"/>
        <v>0</v>
      </c>
      <c r="Q25" s="1142"/>
      <c r="R25" s="1141">
        <f t="shared" si="6"/>
        <v>0</v>
      </c>
      <c r="S25" s="1142"/>
      <c r="T25" s="1141">
        <f t="shared" si="7"/>
        <v>0</v>
      </c>
      <c r="U25" s="1141"/>
      <c r="V25" s="1141">
        <f t="shared" si="8"/>
        <v>0</v>
      </c>
      <c r="W25" s="1143">
        <f t="shared" si="9"/>
        <v>0</v>
      </c>
      <c r="X25" s="1141">
        <f t="shared" si="10"/>
        <v>0</v>
      </c>
      <c r="Y25" s="1144">
        <v>0</v>
      </c>
      <c r="Z25" s="1139">
        <f t="shared" si="11"/>
        <v>0</v>
      </c>
      <c r="AA25" s="1123">
        <f>[5]building!Y25</f>
        <v>0</v>
      </c>
      <c r="AB25" s="1123"/>
      <c r="AC25" s="1123">
        <f>[5]building!Z25</f>
        <v>0</v>
      </c>
      <c r="AD25" s="1123">
        <f t="shared" si="12"/>
        <v>0</v>
      </c>
    </row>
    <row r="26" spans="1:31" ht="70.5" customHeight="1">
      <c r="A26" s="1130"/>
      <c r="B26" s="1131" t="s">
        <v>2013</v>
      </c>
      <c r="C26" s="1149">
        <f>ROUND(Data!K104,2)</f>
        <v>316.39999999999998</v>
      </c>
      <c r="D26" s="1133" t="s">
        <v>1218</v>
      </c>
      <c r="E26" s="1142"/>
      <c r="F26" s="1134">
        <f t="shared" si="0"/>
        <v>0</v>
      </c>
      <c r="G26" s="1142"/>
      <c r="H26" s="1141">
        <f t="shared" si="1"/>
        <v>0</v>
      </c>
      <c r="I26" s="1142"/>
      <c r="J26" s="1141">
        <f t="shared" si="2"/>
        <v>0</v>
      </c>
      <c r="K26" s="1142"/>
      <c r="L26" s="1141">
        <f t="shared" si="3"/>
        <v>0</v>
      </c>
      <c r="M26" s="1142"/>
      <c r="N26" s="1141">
        <f t="shared" si="4"/>
        <v>0</v>
      </c>
      <c r="O26" s="1142"/>
      <c r="P26" s="1141">
        <f t="shared" si="5"/>
        <v>0</v>
      </c>
      <c r="Q26" s="1142"/>
      <c r="R26" s="1141">
        <f t="shared" si="6"/>
        <v>0</v>
      </c>
      <c r="S26" s="1142"/>
      <c r="T26" s="1141">
        <f t="shared" si="7"/>
        <v>0</v>
      </c>
      <c r="U26" s="1141"/>
      <c r="V26" s="1141">
        <f t="shared" si="8"/>
        <v>0</v>
      </c>
      <c r="W26" s="1143">
        <f t="shared" si="9"/>
        <v>0</v>
      </c>
      <c r="X26" s="1141">
        <f t="shared" si="10"/>
        <v>0</v>
      </c>
      <c r="Y26" s="1144">
        <v>0</v>
      </c>
      <c r="Z26" s="1139">
        <f t="shared" si="11"/>
        <v>0</v>
      </c>
      <c r="AA26" s="1123">
        <f>[5]building!Y26</f>
        <v>0</v>
      </c>
      <c r="AB26" s="1123"/>
      <c r="AC26" s="1123">
        <f>[5]building!Z26</f>
        <v>0</v>
      </c>
      <c r="AD26" s="1123">
        <f t="shared" si="12"/>
        <v>0</v>
      </c>
    </row>
    <row r="27" spans="1:31" ht="70.5" customHeight="1">
      <c r="A27" s="1130"/>
      <c r="B27" s="1131" t="s">
        <v>736</v>
      </c>
      <c r="C27" s="1149">
        <f>ROUND(Data!K105,2)</f>
        <v>327.62</v>
      </c>
      <c r="D27" s="1133" t="s">
        <v>1218</v>
      </c>
      <c r="E27" s="1142"/>
      <c r="F27" s="1134">
        <f t="shared" si="0"/>
        <v>0</v>
      </c>
      <c r="G27" s="1142"/>
      <c r="H27" s="1141">
        <f t="shared" si="1"/>
        <v>0</v>
      </c>
      <c r="I27" s="1142"/>
      <c r="J27" s="1141">
        <f t="shared" si="2"/>
        <v>0</v>
      </c>
      <c r="K27" s="1142"/>
      <c r="L27" s="1141">
        <f t="shared" si="3"/>
        <v>0</v>
      </c>
      <c r="M27" s="1142"/>
      <c r="N27" s="1141">
        <f t="shared" si="4"/>
        <v>0</v>
      </c>
      <c r="O27" s="1142"/>
      <c r="P27" s="1141">
        <f t="shared" si="5"/>
        <v>0</v>
      </c>
      <c r="Q27" s="1142"/>
      <c r="R27" s="1141">
        <f t="shared" si="6"/>
        <v>0</v>
      </c>
      <c r="S27" s="1142"/>
      <c r="T27" s="1141">
        <f t="shared" si="7"/>
        <v>0</v>
      </c>
      <c r="U27" s="1141"/>
      <c r="V27" s="1141">
        <f t="shared" si="8"/>
        <v>0</v>
      </c>
      <c r="W27" s="1143">
        <f t="shared" si="9"/>
        <v>0</v>
      </c>
      <c r="X27" s="1141">
        <f t="shared" si="10"/>
        <v>0</v>
      </c>
      <c r="Y27" s="1144">
        <v>0</v>
      </c>
      <c r="Z27" s="1139">
        <f t="shared" si="11"/>
        <v>0</v>
      </c>
      <c r="AA27" s="1123">
        <f>[5]building!Y27</f>
        <v>0</v>
      </c>
      <c r="AB27" s="1123"/>
      <c r="AC27" s="1123">
        <f>[5]building!Z27</f>
        <v>0</v>
      </c>
      <c r="AD27" s="1123">
        <f t="shared" si="12"/>
        <v>0</v>
      </c>
    </row>
    <row r="28" spans="1:31" ht="70.5" customHeight="1">
      <c r="A28" s="1130">
        <v>1.8</v>
      </c>
      <c r="B28" s="1131" t="s">
        <v>4092</v>
      </c>
      <c r="C28" s="1140"/>
      <c r="D28" s="1133" t="s">
        <v>991</v>
      </c>
      <c r="E28" s="1142"/>
      <c r="F28" s="1134">
        <f t="shared" si="0"/>
        <v>0</v>
      </c>
      <c r="G28" s="1142"/>
      <c r="H28" s="1141">
        <f t="shared" si="1"/>
        <v>0</v>
      </c>
      <c r="I28" s="1142"/>
      <c r="J28" s="1141">
        <f t="shared" si="2"/>
        <v>0</v>
      </c>
      <c r="K28" s="1142"/>
      <c r="L28" s="1141">
        <f t="shared" si="3"/>
        <v>0</v>
      </c>
      <c r="M28" s="1142"/>
      <c r="N28" s="1141">
        <f t="shared" si="4"/>
        <v>0</v>
      </c>
      <c r="O28" s="1142"/>
      <c r="P28" s="1141">
        <f t="shared" si="5"/>
        <v>0</v>
      </c>
      <c r="Q28" s="1142"/>
      <c r="R28" s="1141">
        <f t="shared" si="6"/>
        <v>0</v>
      </c>
      <c r="S28" s="1142"/>
      <c r="T28" s="1141">
        <f t="shared" si="7"/>
        <v>0</v>
      </c>
      <c r="U28" s="1141"/>
      <c r="V28" s="1141">
        <f t="shared" si="8"/>
        <v>0</v>
      </c>
      <c r="W28" s="1143">
        <f t="shared" si="9"/>
        <v>0</v>
      </c>
      <c r="X28" s="1141">
        <f t="shared" si="10"/>
        <v>0</v>
      </c>
      <c r="Y28" s="1144">
        <v>0</v>
      </c>
      <c r="Z28" s="1139">
        <f t="shared" si="11"/>
        <v>0</v>
      </c>
      <c r="AA28" s="1123">
        <f>[5]building!Y28</f>
        <v>0</v>
      </c>
      <c r="AB28" s="1123"/>
      <c r="AC28" s="1123">
        <f>[5]building!Z28</f>
        <v>0</v>
      </c>
      <c r="AD28" s="1123">
        <f t="shared" si="12"/>
        <v>0</v>
      </c>
    </row>
    <row r="29" spans="1:31" s="600" customFormat="1" ht="70.5" customHeight="1">
      <c r="A29" s="1130"/>
      <c r="B29" s="1131" t="s">
        <v>2013</v>
      </c>
      <c r="C29" s="1149">
        <f>ROUND(Data!K129,2)</f>
        <v>158.19999999999999</v>
      </c>
      <c r="D29" s="1133" t="s">
        <v>1218</v>
      </c>
      <c r="E29" s="1142"/>
      <c r="F29" s="1134">
        <f t="shared" si="0"/>
        <v>0</v>
      </c>
      <c r="G29" s="1142"/>
      <c r="H29" s="1141">
        <f t="shared" si="1"/>
        <v>0</v>
      </c>
      <c r="I29" s="1142"/>
      <c r="J29" s="1141">
        <f t="shared" si="2"/>
        <v>0</v>
      </c>
      <c r="K29" s="1142"/>
      <c r="L29" s="1141">
        <f t="shared" si="3"/>
        <v>0</v>
      </c>
      <c r="M29" s="1142"/>
      <c r="N29" s="1141">
        <f t="shared" si="4"/>
        <v>0</v>
      </c>
      <c r="O29" s="1142"/>
      <c r="P29" s="1141">
        <f t="shared" si="5"/>
        <v>0</v>
      </c>
      <c r="Q29" s="1142"/>
      <c r="R29" s="1141">
        <f t="shared" si="6"/>
        <v>0</v>
      </c>
      <c r="S29" s="1142"/>
      <c r="T29" s="1141">
        <f t="shared" si="7"/>
        <v>0</v>
      </c>
      <c r="U29" s="1141"/>
      <c r="V29" s="1141">
        <f t="shared" si="8"/>
        <v>0</v>
      </c>
      <c r="W29" s="1143">
        <f t="shared" si="9"/>
        <v>0</v>
      </c>
      <c r="X29" s="1141">
        <f t="shared" si="10"/>
        <v>0</v>
      </c>
      <c r="Y29" s="1144">
        <v>0</v>
      </c>
      <c r="Z29" s="1139">
        <f t="shared" si="11"/>
        <v>0</v>
      </c>
      <c r="AA29" s="1123">
        <f>[5]building!Y29</f>
        <v>0</v>
      </c>
      <c r="AB29" s="1123"/>
      <c r="AC29" s="1123">
        <f>[5]building!Z29</f>
        <v>0</v>
      </c>
      <c r="AD29" s="1123">
        <f t="shared" si="12"/>
        <v>0</v>
      </c>
      <c r="AE29" s="1106"/>
    </row>
    <row r="30" spans="1:31" ht="70.5" customHeight="1">
      <c r="A30" s="1130"/>
      <c r="B30" s="1131" t="s">
        <v>736</v>
      </c>
      <c r="C30" s="1149">
        <f>ROUND(Data!K130,2)</f>
        <v>169.42</v>
      </c>
      <c r="D30" s="1133" t="s">
        <v>1218</v>
      </c>
      <c r="E30" s="1142"/>
      <c r="F30" s="1134">
        <f t="shared" si="0"/>
        <v>0</v>
      </c>
      <c r="G30" s="1142"/>
      <c r="H30" s="1141">
        <f t="shared" si="1"/>
        <v>0</v>
      </c>
      <c r="I30" s="1142"/>
      <c r="J30" s="1141">
        <f t="shared" si="2"/>
        <v>0</v>
      </c>
      <c r="K30" s="1142"/>
      <c r="L30" s="1141">
        <f t="shared" si="3"/>
        <v>0</v>
      </c>
      <c r="M30" s="1142"/>
      <c r="N30" s="1141">
        <f t="shared" si="4"/>
        <v>0</v>
      </c>
      <c r="O30" s="1142"/>
      <c r="P30" s="1141">
        <f t="shared" si="5"/>
        <v>0</v>
      </c>
      <c r="Q30" s="1142"/>
      <c r="R30" s="1141">
        <f t="shared" si="6"/>
        <v>0</v>
      </c>
      <c r="S30" s="1142"/>
      <c r="T30" s="1141">
        <f t="shared" si="7"/>
        <v>0</v>
      </c>
      <c r="U30" s="1141"/>
      <c r="V30" s="1141">
        <f t="shared" si="8"/>
        <v>0</v>
      </c>
      <c r="W30" s="1143">
        <f t="shared" si="9"/>
        <v>0</v>
      </c>
      <c r="X30" s="1141">
        <f t="shared" si="10"/>
        <v>0</v>
      </c>
      <c r="Y30" s="1144">
        <v>0</v>
      </c>
      <c r="Z30" s="1139">
        <f t="shared" si="11"/>
        <v>0</v>
      </c>
      <c r="AA30" s="1123">
        <f>[5]building!Y30</f>
        <v>0</v>
      </c>
      <c r="AB30" s="1123"/>
      <c r="AC30" s="1123">
        <f>[5]building!Z30</f>
        <v>0</v>
      </c>
      <c r="AD30" s="1123">
        <f t="shared" si="12"/>
        <v>0</v>
      </c>
    </row>
    <row r="31" spans="1:31" ht="70.5" customHeight="1">
      <c r="A31" s="1130">
        <v>1.9</v>
      </c>
      <c r="B31" s="1131" t="s">
        <v>480</v>
      </c>
      <c r="C31" s="1149"/>
      <c r="D31" s="1133"/>
      <c r="E31" s="1142"/>
      <c r="F31" s="1134">
        <f t="shared" si="0"/>
        <v>0</v>
      </c>
      <c r="G31" s="1142"/>
      <c r="H31" s="1141">
        <f t="shared" si="1"/>
        <v>0</v>
      </c>
      <c r="I31" s="1142"/>
      <c r="J31" s="1141">
        <f t="shared" si="2"/>
        <v>0</v>
      </c>
      <c r="K31" s="1142"/>
      <c r="L31" s="1141">
        <f t="shared" si="3"/>
        <v>0</v>
      </c>
      <c r="M31" s="1142"/>
      <c r="N31" s="1141">
        <f t="shared" si="4"/>
        <v>0</v>
      </c>
      <c r="O31" s="1142"/>
      <c r="P31" s="1141">
        <f t="shared" si="5"/>
        <v>0</v>
      </c>
      <c r="Q31" s="1142"/>
      <c r="R31" s="1141">
        <f t="shared" si="6"/>
        <v>0</v>
      </c>
      <c r="S31" s="1142"/>
      <c r="T31" s="1141">
        <f t="shared" si="7"/>
        <v>0</v>
      </c>
      <c r="U31" s="1141"/>
      <c r="V31" s="1141">
        <f t="shared" si="8"/>
        <v>0</v>
      </c>
      <c r="W31" s="1143">
        <f t="shared" si="9"/>
        <v>0</v>
      </c>
      <c r="X31" s="1141">
        <f t="shared" si="10"/>
        <v>0</v>
      </c>
      <c r="Y31" s="1144">
        <v>0</v>
      </c>
      <c r="Z31" s="1139">
        <f t="shared" si="11"/>
        <v>0</v>
      </c>
      <c r="AA31" s="1123">
        <f>[5]building!Y31</f>
        <v>0</v>
      </c>
      <c r="AB31" s="1123"/>
      <c r="AC31" s="1123">
        <f>[5]building!Z31</f>
        <v>0</v>
      </c>
      <c r="AD31" s="1123">
        <f t="shared" si="12"/>
        <v>0</v>
      </c>
    </row>
    <row r="32" spans="1:31" ht="70.5" customHeight="1">
      <c r="A32" s="1130"/>
      <c r="B32" s="1131" t="s">
        <v>481</v>
      </c>
      <c r="C32" s="1149"/>
      <c r="D32" s="1133" t="s">
        <v>841</v>
      </c>
      <c r="E32" s="1142"/>
      <c r="F32" s="1134">
        <f t="shared" si="0"/>
        <v>0</v>
      </c>
      <c r="G32" s="1142"/>
      <c r="H32" s="1141">
        <f t="shared" si="1"/>
        <v>0</v>
      </c>
      <c r="I32" s="1142"/>
      <c r="J32" s="1141">
        <f t="shared" si="2"/>
        <v>0</v>
      </c>
      <c r="K32" s="1142"/>
      <c r="L32" s="1141">
        <f t="shared" si="3"/>
        <v>0</v>
      </c>
      <c r="M32" s="1142"/>
      <c r="N32" s="1141">
        <f t="shared" si="4"/>
        <v>0</v>
      </c>
      <c r="O32" s="1142"/>
      <c r="P32" s="1141">
        <f t="shared" si="5"/>
        <v>0</v>
      </c>
      <c r="Q32" s="1142"/>
      <c r="R32" s="1141">
        <f t="shared" si="6"/>
        <v>0</v>
      </c>
      <c r="S32" s="1142"/>
      <c r="T32" s="1141">
        <f t="shared" si="7"/>
        <v>0</v>
      </c>
      <c r="U32" s="1141"/>
      <c r="V32" s="1141">
        <f t="shared" si="8"/>
        <v>0</v>
      </c>
      <c r="W32" s="1143">
        <f t="shared" si="9"/>
        <v>0</v>
      </c>
      <c r="X32" s="1141">
        <f t="shared" si="10"/>
        <v>0</v>
      </c>
      <c r="Y32" s="1144">
        <v>0</v>
      </c>
      <c r="Z32" s="1139">
        <f t="shared" si="11"/>
        <v>0</v>
      </c>
      <c r="AA32" s="1123">
        <f>[5]building!Y32</f>
        <v>0</v>
      </c>
      <c r="AB32" s="1123"/>
      <c r="AC32" s="1123">
        <f>[5]building!Z32</f>
        <v>0</v>
      </c>
      <c r="AD32" s="1123">
        <f t="shared" si="12"/>
        <v>0</v>
      </c>
    </row>
    <row r="33" spans="1:35" ht="70.5" customHeight="1">
      <c r="A33" s="1130"/>
      <c r="B33" s="1131" t="s">
        <v>482</v>
      </c>
      <c r="C33" s="1149"/>
      <c r="D33" s="1133" t="s">
        <v>841</v>
      </c>
      <c r="E33" s="1142"/>
      <c r="F33" s="1134">
        <f t="shared" si="0"/>
        <v>0</v>
      </c>
      <c r="G33" s="1142"/>
      <c r="H33" s="1141">
        <f t="shared" si="1"/>
        <v>0</v>
      </c>
      <c r="I33" s="1142"/>
      <c r="J33" s="1141">
        <f t="shared" si="2"/>
        <v>0</v>
      </c>
      <c r="K33" s="1142"/>
      <c r="L33" s="1141">
        <f t="shared" si="3"/>
        <v>0</v>
      </c>
      <c r="M33" s="1142"/>
      <c r="N33" s="1141">
        <f t="shared" si="4"/>
        <v>0</v>
      </c>
      <c r="O33" s="1142"/>
      <c r="P33" s="1141">
        <f t="shared" si="5"/>
        <v>0</v>
      </c>
      <c r="Q33" s="1142"/>
      <c r="R33" s="1141">
        <f t="shared" si="6"/>
        <v>0</v>
      </c>
      <c r="S33" s="1142"/>
      <c r="T33" s="1141">
        <f t="shared" si="7"/>
        <v>0</v>
      </c>
      <c r="U33" s="1141"/>
      <c r="V33" s="1141">
        <f t="shared" si="8"/>
        <v>0</v>
      </c>
      <c r="W33" s="1143">
        <f t="shared" si="9"/>
        <v>0</v>
      </c>
      <c r="X33" s="1141">
        <f t="shared" si="10"/>
        <v>0</v>
      </c>
      <c r="Y33" s="1144">
        <v>0</v>
      </c>
      <c r="Z33" s="1139">
        <f t="shared" si="11"/>
        <v>0</v>
      </c>
      <c r="AA33" s="1123">
        <f>[5]building!Y33</f>
        <v>0</v>
      </c>
      <c r="AB33" s="1123"/>
      <c r="AC33" s="1123">
        <f>[5]building!Z33</f>
        <v>0</v>
      </c>
      <c r="AD33" s="1123">
        <f t="shared" si="12"/>
        <v>0</v>
      </c>
    </row>
    <row r="34" spans="1:35" ht="70.5" customHeight="1">
      <c r="A34" s="1130"/>
      <c r="B34" s="1131" t="s">
        <v>483</v>
      </c>
      <c r="C34" s="1149"/>
      <c r="D34" s="1133" t="s">
        <v>841</v>
      </c>
      <c r="E34" s="1142"/>
      <c r="F34" s="1134">
        <f t="shared" si="0"/>
        <v>0</v>
      </c>
      <c r="G34" s="1142"/>
      <c r="H34" s="1141">
        <f t="shared" si="1"/>
        <v>0</v>
      </c>
      <c r="I34" s="1142"/>
      <c r="J34" s="1141">
        <f t="shared" si="2"/>
        <v>0</v>
      </c>
      <c r="K34" s="1142"/>
      <c r="L34" s="1141">
        <f t="shared" si="3"/>
        <v>0</v>
      </c>
      <c r="M34" s="1142"/>
      <c r="N34" s="1141">
        <f t="shared" si="4"/>
        <v>0</v>
      </c>
      <c r="O34" s="1142"/>
      <c r="P34" s="1141">
        <f t="shared" si="5"/>
        <v>0</v>
      </c>
      <c r="Q34" s="1142"/>
      <c r="R34" s="1141">
        <f t="shared" si="6"/>
        <v>0</v>
      </c>
      <c r="S34" s="1142"/>
      <c r="T34" s="1141">
        <f t="shared" si="7"/>
        <v>0</v>
      </c>
      <c r="U34" s="1141"/>
      <c r="V34" s="1141">
        <f t="shared" si="8"/>
        <v>0</v>
      </c>
      <c r="W34" s="1143">
        <f t="shared" si="9"/>
        <v>0</v>
      </c>
      <c r="X34" s="1141">
        <f t="shared" si="10"/>
        <v>0</v>
      </c>
      <c r="Y34" s="1144">
        <v>0</v>
      </c>
      <c r="Z34" s="1139">
        <f t="shared" si="11"/>
        <v>0</v>
      </c>
      <c r="AA34" s="1123">
        <f>[5]building!Y34</f>
        <v>0</v>
      </c>
      <c r="AB34" s="1123"/>
      <c r="AC34" s="1123">
        <f>[5]building!Z34</f>
        <v>0</v>
      </c>
      <c r="AD34" s="1123">
        <f t="shared" si="12"/>
        <v>0</v>
      </c>
    </row>
    <row r="35" spans="1:35" ht="70.5" customHeight="1">
      <c r="A35" s="1130"/>
      <c r="B35" s="1131" t="s">
        <v>2101</v>
      </c>
      <c r="C35" s="1149"/>
      <c r="D35" s="1133" t="s">
        <v>841</v>
      </c>
      <c r="E35" s="1142"/>
      <c r="F35" s="1134">
        <f t="shared" si="0"/>
        <v>0</v>
      </c>
      <c r="G35" s="1142"/>
      <c r="H35" s="1141">
        <f t="shared" si="1"/>
        <v>0</v>
      </c>
      <c r="I35" s="1142"/>
      <c r="J35" s="1141">
        <f t="shared" si="2"/>
        <v>0</v>
      </c>
      <c r="K35" s="1142"/>
      <c r="L35" s="1141">
        <f t="shared" si="3"/>
        <v>0</v>
      </c>
      <c r="M35" s="1142"/>
      <c r="N35" s="1141">
        <f t="shared" si="4"/>
        <v>0</v>
      </c>
      <c r="O35" s="1142"/>
      <c r="P35" s="1141">
        <f t="shared" si="5"/>
        <v>0</v>
      </c>
      <c r="Q35" s="1142"/>
      <c r="R35" s="1141">
        <f t="shared" si="6"/>
        <v>0</v>
      </c>
      <c r="S35" s="1142"/>
      <c r="T35" s="1141">
        <f t="shared" si="7"/>
        <v>0</v>
      </c>
      <c r="U35" s="1141"/>
      <c r="V35" s="1141">
        <f t="shared" si="8"/>
        <v>0</v>
      </c>
      <c r="W35" s="1143">
        <f t="shared" si="9"/>
        <v>0</v>
      </c>
      <c r="X35" s="1141">
        <f t="shared" si="10"/>
        <v>0</v>
      </c>
      <c r="Y35" s="1144">
        <v>0</v>
      </c>
      <c r="Z35" s="1139">
        <f t="shared" si="11"/>
        <v>0</v>
      </c>
      <c r="AA35" s="1123">
        <f>[5]building!Y35</f>
        <v>0</v>
      </c>
      <c r="AB35" s="1123"/>
      <c r="AC35" s="1123">
        <f>[5]building!Z35</f>
        <v>0</v>
      </c>
      <c r="AD35" s="1123">
        <f t="shared" si="12"/>
        <v>0</v>
      </c>
    </row>
    <row r="36" spans="1:35" ht="70.5" customHeight="1">
      <c r="A36" s="1130"/>
      <c r="B36" s="1131" t="s">
        <v>2102</v>
      </c>
      <c r="C36" s="1149"/>
      <c r="D36" s="1133" t="s">
        <v>841</v>
      </c>
      <c r="E36" s="1142"/>
      <c r="F36" s="1134">
        <f t="shared" si="0"/>
        <v>0</v>
      </c>
      <c r="G36" s="1142"/>
      <c r="H36" s="1141">
        <f t="shared" si="1"/>
        <v>0</v>
      </c>
      <c r="I36" s="1142"/>
      <c r="J36" s="1141">
        <f t="shared" si="2"/>
        <v>0</v>
      </c>
      <c r="K36" s="1142"/>
      <c r="L36" s="1141">
        <f t="shared" si="3"/>
        <v>0</v>
      </c>
      <c r="M36" s="1142"/>
      <c r="N36" s="1141">
        <f t="shared" si="4"/>
        <v>0</v>
      </c>
      <c r="O36" s="1142"/>
      <c r="P36" s="1141">
        <f t="shared" si="5"/>
        <v>0</v>
      </c>
      <c r="Q36" s="1142"/>
      <c r="R36" s="1141">
        <f t="shared" si="6"/>
        <v>0</v>
      </c>
      <c r="S36" s="1142"/>
      <c r="T36" s="1141">
        <f t="shared" si="7"/>
        <v>0</v>
      </c>
      <c r="U36" s="1141"/>
      <c r="V36" s="1141">
        <f t="shared" si="8"/>
        <v>0</v>
      </c>
      <c r="W36" s="1143">
        <f t="shared" si="9"/>
        <v>0</v>
      </c>
      <c r="X36" s="1141">
        <f t="shared" si="10"/>
        <v>0</v>
      </c>
      <c r="Y36" s="1144">
        <v>0</v>
      </c>
      <c r="Z36" s="1139">
        <f t="shared" si="11"/>
        <v>0</v>
      </c>
      <c r="AA36" s="1123">
        <f>[5]building!Y36</f>
        <v>0</v>
      </c>
      <c r="AB36" s="1123"/>
      <c r="AC36" s="1123">
        <f>[5]building!Z36</f>
        <v>0</v>
      </c>
      <c r="AD36" s="1123">
        <f t="shared" si="12"/>
        <v>0</v>
      </c>
    </row>
    <row r="37" spans="1:35" ht="70.5" customHeight="1">
      <c r="A37" s="1130"/>
      <c r="B37" s="1131" t="s">
        <v>234</v>
      </c>
      <c r="C37" s="1149"/>
      <c r="D37" s="1133" t="s">
        <v>841</v>
      </c>
      <c r="E37" s="1142"/>
      <c r="F37" s="1134">
        <f t="shared" si="0"/>
        <v>0</v>
      </c>
      <c r="G37" s="1142"/>
      <c r="H37" s="1141">
        <f t="shared" si="1"/>
        <v>0</v>
      </c>
      <c r="I37" s="1142"/>
      <c r="J37" s="1141">
        <f t="shared" si="2"/>
        <v>0</v>
      </c>
      <c r="K37" s="1142"/>
      <c r="L37" s="1141">
        <f t="shared" si="3"/>
        <v>0</v>
      </c>
      <c r="M37" s="1142"/>
      <c r="N37" s="1141">
        <f t="shared" si="4"/>
        <v>0</v>
      </c>
      <c r="O37" s="1142"/>
      <c r="P37" s="1141">
        <f t="shared" si="5"/>
        <v>0</v>
      </c>
      <c r="Q37" s="1142"/>
      <c r="R37" s="1141">
        <f t="shared" si="6"/>
        <v>0</v>
      </c>
      <c r="S37" s="1142"/>
      <c r="T37" s="1141">
        <f t="shared" si="7"/>
        <v>0</v>
      </c>
      <c r="U37" s="1141"/>
      <c r="V37" s="1141">
        <f t="shared" si="8"/>
        <v>0</v>
      </c>
      <c r="W37" s="1143">
        <f t="shared" si="9"/>
        <v>0</v>
      </c>
      <c r="X37" s="1141">
        <f t="shared" si="10"/>
        <v>0</v>
      </c>
      <c r="Y37" s="1144">
        <v>0</v>
      </c>
      <c r="Z37" s="1139">
        <f t="shared" si="11"/>
        <v>0</v>
      </c>
      <c r="AA37" s="1123">
        <f>[5]building!Y37</f>
        <v>0</v>
      </c>
      <c r="AB37" s="1123"/>
      <c r="AC37" s="1123">
        <f>[5]building!Z37</f>
        <v>0</v>
      </c>
      <c r="AD37" s="1123">
        <f t="shared" si="12"/>
        <v>0</v>
      </c>
    </row>
    <row r="38" spans="1:35" s="600" customFormat="1" ht="70.5" customHeight="1">
      <c r="A38" s="1130">
        <v>2.1</v>
      </c>
      <c r="B38" s="1131" t="s">
        <v>5229</v>
      </c>
      <c r="C38" s="1140">
        <f>ROUND(Data!K144,2)</f>
        <v>2010.21</v>
      </c>
      <c r="D38" s="1133" t="s">
        <v>1218</v>
      </c>
      <c r="E38" s="1141">
        <v>71.2</v>
      </c>
      <c r="F38" s="1134">
        <f t="shared" si="0"/>
        <v>143126.95000000001</v>
      </c>
      <c r="G38" s="1141"/>
      <c r="H38" s="1141">
        <f t="shared" si="1"/>
        <v>0</v>
      </c>
      <c r="I38" s="1141"/>
      <c r="J38" s="1141">
        <f t="shared" si="2"/>
        <v>0</v>
      </c>
      <c r="K38" s="1141"/>
      <c r="L38" s="1141">
        <f t="shared" si="3"/>
        <v>0</v>
      </c>
      <c r="M38" s="1141"/>
      <c r="N38" s="1141">
        <f t="shared" si="4"/>
        <v>0</v>
      </c>
      <c r="O38" s="1141"/>
      <c r="P38" s="1141">
        <f t="shared" si="5"/>
        <v>0</v>
      </c>
      <c r="Q38" s="1141"/>
      <c r="R38" s="1141">
        <f t="shared" si="6"/>
        <v>0</v>
      </c>
      <c r="S38" s="1142"/>
      <c r="T38" s="1141">
        <f t="shared" si="7"/>
        <v>0</v>
      </c>
      <c r="U38" s="1141"/>
      <c r="V38" s="1141">
        <f t="shared" si="8"/>
        <v>0</v>
      </c>
      <c r="W38" s="1143">
        <f t="shared" si="9"/>
        <v>0</v>
      </c>
      <c r="X38" s="1141">
        <f t="shared" si="10"/>
        <v>0</v>
      </c>
      <c r="Y38" s="1144">
        <v>71.2</v>
      </c>
      <c r="Z38" s="1139">
        <f t="shared" si="11"/>
        <v>143126.95000000001</v>
      </c>
      <c r="AA38" s="1123">
        <f>[5]building!Y38</f>
        <v>71.2</v>
      </c>
      <c r="AB38" s="1123">
        <f>[5]building!Z38</f>
        <v>100318.66</v>
      </c>
      <c r="AC38" s="1123">
        <f>[5]building!Z38</f>
        <v>100318.66</v>
      </c>
      <c r="AD38" s="1123">
        <f t="shared" si="12"/>
        <v>42808.29</v>
      </c>
      <c r="AE38" s="1106"/>
    </row>
    <row r="39" spans="1:35" ht="70.5" customHeight="1">
      <c r="A39" s="1130">
        <v>2.2000000000000002</v>
      </c>
      <c r="B39" s="1131" t="s">
        <v>235</v>
      </c>
      <c r="C39" s="1149">
        <f>ROUND(Data!K161,2)</f>
        <v>1870.17</v>
      </c>
      <c r="D39" s="1133" t="s">
        <v>1218</v>
      </c>
      <c r="E39" s="1142"/>
      <c r="F39" s="1134">
        <f t="shared" si="0"/>
        <v>0</v>
      </c>
      <c r="G39" s="1142"/>
      <c r="H39" s="1141">
        <f t="shared" si="1"/>
        <v>0</v>
      </c>
      <c r="I39" s="1142"/>
      <c r="J39" s="1141">
        <f t="shared" si="2"/>
        <v>0</v>
      </c>
      <c r="K39" s="1142"/>
      <c r="L39" s="1141">
        <f t="shared" si="3"/>
        <v>0</v>
      </c>
      <c r="M39" s="1142"/>
      <c r="N39" s="1141">
        <f t="shared" si="4"/>
        <v>0</v>
      </c>
      <c r="O39" s="1142"/>
      <c r="P39" s="1141">
        <f t="shared" si="5"/>
        <v>0</v>
      </c>
      <c r="Q39" s="1142"/>
      <c r="R39" s="1141">
        <f t="shared" si="6"/>
        <v>0</v>
      </c>
      <c r="S39" s="1142"/>
      <c r="T39" s="1141">
        <f t="shared" si="7"/>
        <v>0</v>
      </c>
      <c r="U39" s="1141"/>
      <c r="V39" s="1141">
        <f t="shared" si="8"/>
        <v>0</v>
      </c>
      <c r="W39" s="1143">
        <f t="shared" si="9"/>
        <v>0</v>
      </c>
      <c r="X39" s="1141">
        <f t="shared" si="10"/>
        <v>0</v>
      </c>
      <c r="Y39" s="1144">
        <v>0</v>
      </c>
      <c r="Z39" s="1139">
        <f t="shared" si="11"/>
        <v>0</v>
      </c>
      <c r="AA39" s="1123">
        <f>[5]building!Y39</f>
        <v>0</v>
      </c>
      <c r="AB39" s="1123"/>
      <c r="AC39" s="1123">
        <f>[5]building!Z39</f>
        <v>0</v>
      </c>
      <c r="AD39" s="1123">
        <f t="shared" si="12"/>
        <v>0</v>
      </c>
    </row>
    <row r="40" spans="1:35" s="810" customFormat="1" ht="70.5" customHeight="1">
      <c r="A40" s="1145">
        <v>2.2999999999999998</v>
      </c>
      <c r="B40" s="1146" t="s">
        <v>2027</v>
      </c>
      <c r="C40" s="1150">
        <f>ROUND(Data!C165,2)</f>
        <v>957.45</v>
      </c>
      <c r="D40" s="1148" t="s">
        <v>1218</v>
      </c>
      <c r="E40" s="1142"/>
      <c r="F40" s="1134">
        <f t="shared" si="0"/>
        <v>0</v>
      </c>
      <c r="G40" s="1142"/>
      <c r="H40" s="1141">
        <f t="shared" si="1"/>
        <v>0</v>
      </c>
      <c r="I40" s="1142"/>
      <c r="J40" s="1141">
        <f t="shared" si="2"/>
        <v>0</v>
      </c>
      <c r="K40" s="1142"/>
      <c r="L40" s="1141">
        <f t="shared" si="3"/>
        <v>0</v>
      </c>
      <c r="M40" s="1142"/>
      <c r="N40" s="1141">
        <f t="shared" si="4"/>
        <v>0</v>
      </c>
      <c r="O40" s="1142"/>
      <c r="P40" s="1141">
        <f t="shared" si="5"/>
        <v>0</v>
      </c>
      <c r="Q40" s="1142"/>
      <c r="R40" s="1141">
        <f t="shared" si="6"/>
        <v>0</v>
      </c>
      <c r="S40" s="1142"/>
      <c r="T40" s="1141">
        <f t="shared" si="7"/>
        <v>0</v>
      </c>
      <c r="U40" s="1141"/>
      <c r="V40" s="1141">
        <f t="shared" si="8"/>
        <v>0</v>
      </c>
      <c r="W40" s="1143">
        <f t="shared" si="9"/>
        <v>0</v>
      </c>
      <c r="X40" s="1141">
        <f t="shared" si="10"/>
        <v>0</v>
      </c>
      <c r="Y40" s="1144">
        <v>0</v>
      </c>
      <c r="Z40" s="1139">
        <f t="shared" si="11"/>
        <v>0</v>
      </c>
      <c r="AA40" s="1123">
        <f>[5]building!Y40</f>
        <v>0</v>
      </c>
      <c r="AB40" s="1123"/>
      <c r="AC40" s="1123">
        <f>[5]building!Z40</f>
        <v>0</v>
      </c>
      <c r="AD40" s="1123">
        <f t="shared" si="12"/>
        <v>0</v>
      </c>
    </row>
    <row r="41" spans="1:35" s="810" customFormat="1" ht="70.5" customHeight="1">
      <c r="A41" s="1145">
        <v>2.4</v>
      </c>
      <c r="B41" s="1146" t="s">
        <v>366</v>
      </c>
      <c r="C41" s="1150">
        <f>ROUND(Data!C166,2)</f>
        <v>1038.45</v>
      </c>
      <c r="D41" s="1148" t="s">
        <v>1218</v>
      </c>
      <c r="E41" s="1142"/>
      <c r="F41" s="1134">
        <f t="shared" si="0"/>
        <v>0</v>
      </c>
      <c r="G41" s="1142"/>
      <c r="H41" s="1141">
        <f t="shared" si="1"/>
        <v>0</v>
      </c>
      <c r="I41" s="1142"/>
      <c r="J41" s="1141">
        <f t="shared" si="2"/>
        <v>0</v>
      </c>
      <c r="K41" s="1142"/>
      <c r="L41" s="1141">
        <f t="shared" si="3"/>
        <v>0</v>
      </c>
      <c r="M41" s="1142"/>
      <c r="N41" s="1141">
        <f t="shared" si="4"/>
        <v>0</v>
      </c>
      <c r="O41" s="1142"/>
      <c r="P41" s="1141">
        <f t="shared" si="5"/>
        <v>0</v>
      </c>
      <c r="Q41" s="1142"/>
      <c r="R41" s="1141">
        <f t="shared" si="6"/>
        <v>0</v>
      </c>
      <c r="S41" s="1142"/>
      <c r="T41" s="1141">
        <f t="shared" si="7"/>
        <v>0</v>
      </c>
      <c r="U41" s="1141"/>
      <c r="V41" s="1141">
        <f t="shared" si="8"/>
        <v>0</v>
      </c>
      <c r="W41" s="1143">
        <f t="shared" si="9"/>
        <v>0</v>
      </c>
      <c r="X41" s="1141">
        <f t="shared" si="10"/>
        <v>0</v>
      </c>
      <c r="Y41" s="1144">
        <v>0</v>
      </c>
      <c r="Z41" s="1139">
        <f t="shared" si="11"/>
        <v>0</v>
      </c>
      <c r="AA41" s="1123">
        <f>[5]building!Y41</f>
        <v>0</v>
      </c>
      <c r="AB41" s="1123"/>
      <c r="AC41" s="1123">
        <f>[5]building!Z41</f>
        <v>0</v>
      </c>
      <c r="AD41" s="1123">
        <f t="shared" si="12"/>
        <v>0</v>
      </c>
    </row>
    <row r="42" spans="1:35" ht="70.5" customHeight="1">
      <c r="A42" s="1130">
        <v>2.5</v>
      </c>
      <c r="B42" s="1131" t="s">
        <v>370</v>
      </c>
      <c r="C42" s="1149">
        <f>ROUND(Data!K189,2)</f>
        <v>512.76</v>
      </c>
      <c r="D42" s="1133" t="s">
        <v>1218</v>
      </c>
      <c r="E42" s="1142"/>
      <c r="F42" s="1134">
        <f t="shared" si="0"/>
        <v>0</v>
      </c>
      <c r="G42" s="1142"/>
      <c r="H42" s="1141">
        <f t="shared" si="1"/>
        <v>0</v>
      </c>
      <c r="I42" s="1142"/>
      <c r="J42" s="1141">
        <f t="shared" si="2"/>
        <v>0</v>
      </c>
      <c r="K42" s="1142"/>
      <c r="L42" s="1141">
        <f t="shared" si="3"/>
        <v>0</v>
      </c>
      <c r="M42" s="1142"/>
      <c r="N42" s="1141">
        <f t="shared" si="4"/>
        <v>0</v>
      </c>
      <c r="O42" s="1142"/>
      <c r="P42" s="1141">
        <f t="shared" si="5"/>
        <v>0</v>
      </c>
      <c r="Q42" s="1142"/>
      <c r="R42" s="1141">
        <f t="shared" si="6"/>
        <v>0</v>
      </c>
      <c r="S42" s="1142"/>
      <c r="T42" s="1141">
        <f t="shared" si="7"/>
        <v>0</v>
      </c>
      <c r="U42" s="1141"/>
      <c r="V42" s="1141">
        <f t="shared" si="8"/>
        <v>0</v>
      </c>
      <c r="W42" s="1143">
        <f t="shared" si="9"/>
        <v>0</v>
      </c>
      <c r="X42" s="1141">
        <f t="shared" si="10"/>
        <v>0</v>
      </c>
      <c r="Y42" s="1144">
        <v>0</v>
      </c>
      <c r="Z42" s="1139">
        <f t="shared" si="11"/>
        <v>0</v>
      </c>
      <c r="AA42" s="1123">
        <f>[5]building!Y42</f>
        <v>0</v>
      </c>
      <c r="AB42" s="1123"/>
      <c r="AC42" s="1123">
        <f>[5]building!Z42</f>
        <v>0</v>
      </c>
      <c r="AD42" s="1123">
        <f t="shared" si="12"/>
        <v>0</v>
      </c>
    </row>
    <row r="43" spans="1:35" ht="70.5" customHeight="1">
      <c r="A43" s="1130">
        <v>2.6</v>
      </c>
      <c r="B43" s="1131" t="s">
        <v>485</v>
      </c>
      <c r="C43" s="1140">
        <f>ROUND(Data!K171,2)</f>
        <v>1446.66</v>
      </c>
      <c r="D43" s="1133" t="s">
        <v>1218</v>
      </c>
      <c r="E43" s="1142"/>
      <c r="F43" s="1134">
        <f t="shared" si="0"/>
        <v>0</v>
      </c>
      <c r="G43" s="1142"/>
      <c r="H43" s="1141">
        <f t="shared" si="1"/>
        <v>0</v>
      </c>
      <c r="I43" s="1142"/>
      <c r="J43" s="1141">
        <f t="shared" si="2"/>
        <v>0</v>
      </c>
      <c r="K43" s="1142"/>
      <c r="L43" s="1141">
        <f t="shared" si="3"/>
        <v>0</v>
      </c>
      <c r="M43" s="1142"/>
      <c r="N43" s="1141">
        <f t="shared" si="4"/>
        <v>0</v>
      </c>
      <c r="O43" s="1142"/>
      <c r="P43" s="1141">
        <f t="shared" si="5"/>
        <v>0</v>
      </c>
      <c r="Q43" s="1142"/>
      <c r="R43" s="1141">
        <f t="shared" si="6"/>
        <v>0</v>
      </c>
      <c r="S43" s="1142"/>
      <c r="T43" s="1141">
        <f t="shared" si="7"/>
        <v>0</v>
      </c>
      <c r="U43" s="1141"/>
      <c r="V43" s="1141">
        <f t="shared" si="8"/>
        <v>0</v>
      </c>
      <c r="W43" s="1143">
        <f t="shared" si="9"/>
        <v>0</v>
      </c>
      <c r="X43" s="1141">
        <f t="shared" si="10"/>
        <v>0</v>
      </c>
      <c r="Y43" s="1144">
        <v>0</v>
      </c>
      <c r="Z43" s="1139">
        <f t="shared" si="11"/>
        <v>0</v>
      </c>
      <c r="AA43" s="1123">
        <f>[5]building!Y43</f>
        <v>0</v>
      </c>
      <c r="AB43" s="1123"/>
      <c r="AC43" s="1123">
        <f>[5]building!Z43</f>
        <v>0</v>
      </c>
      <c r="AD43" s="1123">
        <f t="shared" si="12"/>
        <v>0</v>
      </c>
    </row>
    <row r="44" spans="1:35" ht="70.5" customHeight="1">
      <c r="A44" s="1130">
        <v>2.7</v>
      </c>
      <c r="B44" s="1131" t="s">
        <v>306</v>
      </c>
      <c r="C44" s="1140">
        <f>ROUND(Data!K179,2)</f>
        <v>1859.66</v>
      </c>
      <c r="D44" s="1133" t="s">
        <v>1218</v>
      </c>
      <c r="E44" s="1142"/>
      <c r="F44" s="1134">
        <f t="shared" si="0"/>
        <v>0</v>
      </c>
      <c r="G44" s="1142"/>
      <c r="H44" s="1141">
        <f t="shared" si="1"/>
        <v>0</v>
      </c>
      <c r="I44" s="1142"/>
      <c r="J44" s="1141">
        <f t="shared" si="2"/>
        <v>0</v>
      </c>
      <c r="K44" s="1142"/>
      <c r="L44" s="1141">
        <f t="shared" si="3"/>
        <v>0</v>
      </c>
      <c r="M44" s="1142"/>
      <c r="N44" s="1141">
        <f t="shared" si="4"/>
        <v>0</v>
      </c>
      <c r="O44" s="1142"/>
      <c r="P44" s="1141">
        <f t="shared" si="5"/>
        <v>0</v>
      </c>
      <c r="Q44" s="1142"/>
      <c r="R44" s="1141">
        <f t="shared" si="6"/>
        <v>0</v>
      </c>
      <c r="S44" s="1142"/>
      <c r="T44" s="1141">
        <f t="shared" si="7"/>
        <v>0</v>
      </c>
      <c r="U44" s="1141"/>
      <c r="V44" s="1141">
        <f t="shared" si="8"/>
        <v>0</v>
      </c>
      <c r="W44" s="1143">
        <f t="shared" si="9"/>
        <v>0</v>
      </c>
      <c r="X44" s="1141">
        <f t="shared" si="10"/>
        <v>0</v>
      </c>
      <c r="Y44" s="1144">
        <v>0</v>
      </c>
      <c r="Z44" s="1139">
        <f t="shared" si="11"/>
        <v>0</v>
      </c>
      <c r="AA44" s="1123">
        <f>[5]building!Y44</f>
        <v>0</v>
      </c>
      <c r="AB44" s="1123"/>
      <c r="AC44" s="1123">
        <f>[5]building!Z44</f>
        <v>0</v>
      </c>
      <c r="AD44" s="1123">
        <f t="shared" si="12"/>
        <v>0</v>
      </c>
    </row>
    <row r="45" spans="1:35" s="600" customFormat="1" ht="70.5" customHeight="1">
      <c r="A45" s="1130">
        <v>3.1</v>
      </c>
      <c r="B45" s="1131" t="s">
        <v>1918</v>
      </c>
      <c r="C45" s="1140">
        <f>ROUND(Data!K204,2)</f>
        <v>4958.87</v>
      </c>
      <c r="D45" s="1133" t="s">
        <v>1218</v>
      </c>
      <c r="E45" s="1141">
        <v>41.7</v>
      </c>
      <c r="F45" s="1134">
        <f t="shared" si="0"/>
        <v>206784.88</v>
      </c>
      <c r="G45" s="1141">
        <v>3.4</v>
      </c>
      <c r="H45" s="1141">
        <f t="shared" si="1"/>
        <v>16860.16</v>
      </c>
      <c r="I45" s="1141">
        <v>3.4</v>
      </c>
      <c r="J45" s="1141">
        <f t="shared" si="2"/>
        <v>16860.16</v>
      </c>
      <c r="K45" s="1141">
        <v>4.9000000000000004</v>
      </c>
      <c r="L45" s="1141">
        <f t="shared" si="3"/>
        <v>24298.46</v>
      </c>
      <c r="M45" s="1141"/>
      <c r="N45" s="1141">
        <f t="shared" si="4"/>
        <v>0</v>
      </c>
      <c r="O45" s="1141"/>
      <c r="P45" s="1141">
        <f t="shared" si="5"/>
        <v>0</v>
      </c>
      <c r="Q45" s="1141">
        <v>6.5</v>
      </c>
      <c r="R45" s="1141">
        <f t="shared" si="6"/>
        <v>32232.66</v>
      </c>
      <c r="S45" s="1142"/>
      <c r="T45" s="1141">
        <f t="shared" si="7"/>
        <v>0</v>
      </c>
      <c r="U45" s="1141"/>
      <c r="V45" s="1141">
        <f t="shared" si="8"/>
        <v>0</v>
      </c>
      <c r="W45" s="1143">
        <f t="shared" si="9"/>
        <v>18.2</v>
      </c>
      <c r="X45" s="1141">
        <f t="shared" si="10"/>
        <v>90251.43</v>
      </c>
      <c r="Y45" s="1144">
        <v>59.9</v>
      </c>
      <c r="Z45" s="1139">
        <f t="shared" si="11"/>
        <v>297036.31</v>
      </c>
      <c r="AA45" s="1123">
        <f>[5]building!Y45</f>
        <v>59.9</v>
      </c>
      <c r="AB45" s="1123">
        <f>[5]building!Z45</f>
        <v>251332.01</v>
      </c>
      <c r="AC45" s="1123">
        <f>[5]building!Z45</f>
        <v>251332.01</v>
      </c>
      <c r="AD45" s="1123">
        <f t="shared" si="12"/>
        <v>45704.3</v>
      </c>
      <c r="AE45" s="1106"/>
    </row>
    <row r="46" spans="1:35" ht="70.5" customHeight="1">
      <c r="A46" s="1130">
        <v>3.2</v>
      </c>
      <c r="B46" s="1131" t="s">
        <v>1969</v>
      </c>
      <c r="C46" s="1140">
        <f>ROUND(Data!K219,2)</f>
        <v>6504.74</v>
      </c>
      <c r="D46" s="1133" t="s">
        <v>1218</v>
      </c>
      <c r="E46" s="1141"/>
      <c r="F46" s="1134">
        <f t="shared" si="0"/>
        <v>0</v>
      </c>
      <c r="G46" s="1141"/>
      <c r="H46" s="1141">
        <f t="shared" si="1"/>
        <v>0</v>
      </c>
      <c r="I46" s="1141"/>
      <c r="J46" s="1141">
        <f t="shared" si="2"/>
        <v>0</v>
      </c>
      <c r="K46" s="1141">
        <v>2.5</v>
      </c>
      <c r="L46" s="1141">
        <f t="shared" si="3"/>
        <v>16261.85</v>
      </c>
      <c r="M46" s="1141"/>
      <c r="N46" s="1141">
        <f t="shared" si="4"/>
        <v>0</v>
      </c>
      <c r="O46" s="1141"/>
      <c r="P46" s="1141">
        <f t="shared" si="5"/>
        <v>0</v>
      </c>
      <c r="Q46" s="1141"/>
      <c r="R46" s="1141">
        <f t="shared" si="6"/>
        <v>0</v>
      </c>
      <c r="S46" s="1142"/>
      <c r="T46" s="1141">
        <f t="shared" si="7"/>
        <v>0</v>
      </c>
      <c r="U46" s="1141"/>
      <c r="V46" s="1141">
        <f t="shared" si="8"/>
        <v>0</v>
      </c>
      <c r="W46" s="1143">
        <f t="shared" si="9"/>
        <v>2.5</v>
      </c>
      <c r="X46" s="1141">
        <f t="shared" si="10"/>
        <v>16261.85</v>
      </c>
      <c r="Y46" s="1144">
        <v>2.5</v>
      </c>
      <c r="Z46" s="1139">
        <f t="shared" si="11"/>
        <v>16261.85</v>
      </c>
      <c r="AA46" s="1123">
        <f>[5]building!Y46</f>
        <v>2.5</v>
      </c>
      <c r="AB46" s="1123">
        <f>[5]building!Z46</f>
        <v>14194.95</v>
      </c>
      <c r="AC46" s="1123">
        <f>[5]building!Z46</f>
        <v>14194.95</v>
      </c>
      <c r="AD46" s="1123">
        <f t="shared" si="12"/>
        <v>2066.9</v>
      </c>
    </row>
    <row r="47" spans="1:35" ht="70.5" customHeight="1">
      <c r="A47" s="1130">
        <v>3.3</v>
      </c>
      <c r="B47" s="1131" t="s">
        <v>1970</v>
      </c>
      <c r="C47" s="1140">
        <f>ROUND(Data!K234,2)</f>
        <v>4297.93</v>
      </c>
      <c r="D47" s="1133" t="s">
        <v>1218</v>
      </c>
      <c r="E47" s="1142"/>
      <c r="F47" s="1134">
        <f t="shared" si="0"/>
        <v>0</v>
      </c>
      <c r="G47" s="1142"/>
      <c r="H47" s="1141">
        <f t="shared" si="1"/>
        <v>0</v>
      </c>
      <c r="I47" s="1142"/>
      <c r="J47" s="1141">
        <f t="shared" si="2"/>
        <v>0</v>
      </c>
      <c r="K47" s="1142"/>
      <c r="L47" s="1141">
        <f t="shared" si="3"/>
        <v>0</v>
      </c>
      <c r="M47" s="1142"/>
      <c r="N47" s="1141">
        <f t="shared" si="4"/>
        <v>0</v>
      </c>
      <c r="O47" s="1142"/>
      <c r="P47" s="1141">
        <f t="shared" si="5"/>
        <v>0</v>
      </c>
      <c r="Q47" s="1142"/>
      <c r="R47" s="1141">
        <f t="shared" si="6"/>
        <v>0</v>
      </c>
      <c r="S47" s="1142"/>
      <c r="T47" s="1141">
        <f t="shared" si="7"/>
        <v>0</v>
      </c>
      <c r="U47" s="1141"/>
      <c r="V47" s="1141">
        <f t="shared" si="8"/>
        <v>0</v>
      </c>
      <c r="W47" s="1143">
        <f t="shared" si="9"/>
        <v>0</v>
      </c>
      <c r="X47" s="1141">
        <f t="shared" si="10"/>
        <v>0</v>
      </c>
      <c r="Y47" s="1144">
        <v>0</v>
      </c>
      <c r="Z47" s="1139">
        <f t="shared" si="11"/>
        <v>0</v>
      </c>
      <c r="AA47" s="1123">
        <f>[5]building!Y47</f>
        <v>0</v>
      </c>
      <c r="AB47" s="1123"/>
      <c r="AC47" s="1123">
        <f>[5]building!Z47</f>
        <v>0</v>
      </c>
      <c r="AD47" s="1123">
        <f t="shared" si="12"/>
        <v>0</v>
      </c>
      <c r="AI47" s="699">
        <f>4360-145</f>
        <v>4215</v>
      </c>
    </row>
    <row r="48" spans="1:35" ht="70.5" customHeight="1">
      <c r="A48" s="1130">
        <v>3.4</v>
      </c>
      <c r="B48" s="1131" t="s">
        <v>604</v>
      </c>
      <c r="C48" s="1149"/>
      <c r="D48" s="1133" t="s">
        <v>1875</v>
      </c>
      <c r="E48" s="1142"/>
      <c r="F48" s="1134">
        <f t="shared" si="0"/>
        <v>0</v>
      </c>
      <c r="G48" s="1142"/>
      <c r="H48" s="1141">
        <f t="shared" si="1"/>
        <v>0</v>
      </c>
      <c r="I48" s="1142"/>
      <c r="J48" s="1141">
        <f t="shared" si="2"/>
        <v>0</v>
      </c>
      <c r="K48" s="1142"/>
      <c r="L48" s="1141">
        <f t="shared" si="3"/>
        <v>0</v>
      </c>
      <c r="M48" s="1142"/>
      <c r="N48" s="1141">
        <f t="shared" si="4"/>
        <v>0</v>
      </c>
      <c r="O48" s="1142"/>
      <c r="P48" s="1141">
        <f t="shared" si="5"/>
        <v>0</v>
      </c>
      <c r="Q48" s="1142"/>
      <c r="R48" s="1141">
        <f t="shared" si="6"/>
        <v>0</v>
      </c>
      <c r="S48" s="1142"/>
      <c r="T48" s="1141">
        <f t="shared" si="7"/>
        <v>0</v>
      </c>
      <c r="U48" s="1141"/>
      <c r="V48" s="1141">
        <f t="shared" si="8"/>
        <v>0</v>
      </c>
      <c r="W48" s="1143">
        <f t="shared" si="9"/>
        <v>0</v>
      </c>
      <c r="X48" s="1141">
        <f t="shared" si="10"/>
        <v>0</v>
      </c>
      <c r="Y48" s="1144">
        <v>0</v>
      </c>
      <c r="Z48" s="1139">
        <f t="shared" si="11"/>
        <v>0</v>
      </c>
      <c r="AA48" s="1123">
        <f>[5]building!Y48</f>
        <v>0</v>
      </c>
      <c r="AB48" s="1123"/>
      <c r="AC48" s="1123">
        <f>[5]building!Z48</f>
        <v>0</v>
      </c>
      <c r="AD48" s="1123">
        <f t="shared" si="12"/>
        <v>0</v>
      </c>
    </row>
    <row r="49" spans="1:31" ht="70.5" customHeight="1">
      <c r="A49" s="1130">
        <v>3.5</v>
      </c>
      <c r="B49" s="1131" t="s">
        <v>605</v>
      </c>
      <c r="C49" s="1149"/>
      <c r="D49" s="1133" t="s">
        <v>1875</v>
      </c>
      <c r="E49" s="1142"/>
      <c r="F49" s="1134">
        <f t="shared" si="0"/>
        <v>0</v>
      </c>
      <c r="G49" s="1142"/>
      <c r="H49" s="1141">
        <f t="shared" si="1"/>
        <v>0</v>
      </c>
      <c r="I49" s="1142"/>
      <c r="J49" s="1141">
        <f t="shared" si="2"/>
        <v>0</v>
      </c>
      <c r="K49" s="1142"/>
      <c r="L49" s="1141">
        <f t="shared" si="3"/>
        <v>0</v>
      </c>
      <c r="M49" s="1142"/>
      <c r="N49" s="1141">
        <f t="shared" si="4"/>
        <v>0</v>
      </c>
      <c r="O49" s="1142"/>
      <c r="P49" s="1141">
        <f t="shared" si="5"/>
        <v>0</v>
      </c>
      <c r="Q49" s="1142"/>
      <c r="R49" s="1141">
        <f t="shared" si="6"/>
        <v>0</v>
      </c>
      <c r="S49" s="1142"/>
      <c r="T49" s="1141">
        <f t="shared" si="7"/>
        <v>0</v>
      </c>
      <c r="U49" s="1141"/>
      <c r="V49" s="1141">
        <f t="shared" si="8"/>
        <v>0</v>
      </c>
      <c r="W49" s="1143">
        <f t="shared" si="9"/>
        <v>0</v>
      </c>
      <c r="X49" s="1141">
        <f t="shared" si="10"/>
        <v>0</v>
      </c>
      <c r="Y49" s="1144">
        <v>0</v>
      </c>
      <c r="Z49" s="1139">
        <f t="shared" si="11"/>
        <v>0</v>
      </c>
      <c r="AA49" s="1123">
        <f>[5]building!Y49</f>
        <v>0</v>
      </c>
      <c r="AB49" s="1123"/>
      <c r="AC49" s="1123">
        <f>[5]building!Z49</f>
        <v>0</v>
      </c>
      <c r="AD49" s="1123">
        <f t="shared" si="12"/>
        <v>0</v>
      </c>
    </row>
    <row r="50" spans="1:31" ht="70.5" customHeight="1">
      <c r="A50" s="1130">
        <v>3.6</v>
      </c>
      <c r="B50" s="1131" t="s">
        <v>836</v>
      </c>
      <c r="C50" s="1149">
        <f>ROUND(Data!K249,2)</f>
        <v>205.91</v>
      </c>
      <c r="D50" s="1133" t="s">
        <v>1875</v>
      </c>
      <c r="E50" s="1142"/>
      <c r="F50" s="1134">
        <f t="shared" si="0"/>
        <v>0</v>
      </c>
      <c r="G50" s="1142"/>
      <c r="H50" s="1141">
        <f t="shared" si="1"/>
        <v>0</v>
      </c>
      <c r="I50" s="1142"/>
      <c r="J50" s="1141">
        <f t="shared" si="2"/>
        <v>0</v>
      </c>
      <c r="K50" s="1142"/>
      <c r="L50" s="1141">
        <f t="shared" si="3"/>
        <v>0</v>
      </c>
      <c r="M50" s="1142"/>
      <c r="N50" s="1141">
        <f t="shared" si="4"/>
        <v>0</v>
      </c>
      <c r="O50" s="1142"/>
      <c r="P50" s="1141">
        <f t="shared" si="5"/>
        <v>0</v>
      </c>
      <c r="Q50" s="1142"/>
      <c r="R50" s="1141">
        <f t="shared" si="6"/>
        <v>0</v>
      </c>
      <c r="S50" s="1142"/>
      <c r="T50" s="1141">
        <f t="shared" si="7"/>
        <v>0</v>
      </c>
      <c r="U50" s="1141"/>
      <c r="V50" s="1141">
        <f t="shared" si="8"/>
        <v>0</v>
      </c>
      <c r="W50" s="1143">
        <f t="shared" si="9"/>
        <v>0</v>
      </c>
      <c r="X50" s="1141">
        <f t="shared" si="10"/>
        <v>0</v>
      </c>
      <c r="Y50" s="1144">
        <v>0</v>
      </c>
      <c r="Z50" s="1139">
        <f t="shared" si="11"/>
        <v>0</v>
      </c>
      <c r="AA50" s="1123">
        <f>[5]building!Y50</f>
        <v>0</v>
      </c>
      <c r="AB50" s="1123"/>
      <c r="AC50" s="1123">
        <f>[5]building!Z50</f>
        <v>0</v>
      </c>
      <c r="AD50" s="1123">
        <f t="shared" si="12"/>
        <v>0</v>
      </c>
    </row>
    <row r="51" spans="1:31" ht="70.5" customHeight="1">
      <c r="A51" s="1130">
        <v>3.7</v>
      </c>
      <c r="B51" s="1131" t="s">
        <v>1919</v>
      </c>
      <c r="C51" s="1149">
        <f>ROUND(Data!K261,2)</f>
        <v>147.66</v>
      </c>
      <c r="D51" s="1133" t="s">
        <v>1875</v>
      </c>
      <c r="E51" s="1142"/>
      <c r="F51" s="1134">
        <f t="shared" si="0"/>
        <v>0</v>
      </c>
      <c r="G51" s="1142"/>
      <c r="H51" s="1141">
        <f t="shared" si="1"/>
        <v>0</v>
      </c>
      <c r="I51" s="1142"/>
      <c r="J51" s="1141">
        <f t="shared" si="2"/>
        <v>0</v>
      </c>
      <c r="K51" s="1142"/>
      <c r="L51" s="1141">
        <f t="shared" si="3"/>
        <v>0</v>
      </c>
      <c r="M51" s="1142"/>
      <c r="N51" s="1141">
        <f t="shared" si="4"/>
        <v>0</v>
      </c>
      <c r="O51" s="1142"/>
      <c r="P51" s="1141">
        <f t="shared" si="5"/>
        <v>0</v>
      </c>
      <c r="Q51" s="1142"/>
      <c r="R51" s="1141">
        <f t="shared" si="6"/>
        <v>0</v>
      </c>
      <c r="S51" s="1142"/>
      <c r="T51" s="1141">
        <f t="shared" si="7"/>
        <v>0</v>
      </c>
      <c r="U51" s="1141"/>
      <c r="V51" s="1141">
        <f t="shared" si="8"/>
        <v>0</v>
      </c>
      <c r="W51" s="1143">
        <f t="shared" si="9"/>
        <v>0</v>
      </c>
      <c r="X51" s="1141">
        <f t="shared" si="10"/>
        <v>0</v>
      </c>
      <c r="Y51" s="1144">
        <v>0</v>
      </c>
      <c r="Z51" s="1139">
        <f t="shared" si="11"/>
        <v>0</v>
      </c>
      <c r="AA51" s="1123">
        <f>[5]building!Y51</f>
        <v>0</v>
      </c>
      <c r="AB51" s="1123"/>
      <c r="AC51" s="1123">
        <f>[5]building!Z51</f>
        <v>0</v>
      </c>
      <c r="AD51" s="1123">
        <f t="shared" si="12"/>
        <v>0</v>
      </c>
    </row>
    <row r="52" spans="1:31" ht="70.5" customHeight="1">
      <c r="A52" s="1130">
        <v>4.0999999999999996</v>
      </c>
      <c r="B52" s="1151" t="s">
        <v>4083</v>
      </c>
      <c r="C52" s="1140">
        <f>ROUND(Data!K285,2)</f>
        <v>7980.63</v>
      </c>
      <c r="D52" s="1133" t="s">
        <v>1218</v>
      </c>
      <c r="E52" s="1142"/>
      <c r="F52" s="1134">
        <f t="shared" si="0"/>
        <v>0</v>
      </c>
      <c r="G52" s="1142"/>
      <c r="H52" s="1141">
        <f t="shared" si="1"/>
        <v>0</v>
      </c>
      <c r="I52" s="1142"/>
      <c r="J52" s="1141">
        <f t="shared" si="2"/>
        <v>0</v>
      </c>
      <c r="K52" s="1142"/>
      <c r="L52" s="1141">
        <f t="shared" si="3"/>
        <v>0</v>
      </c>
      <c r="M52" s="1142"/>
      <c r="N52" s="1141">
        <f t="shared" si="4"/>
        <v>0</v>
      </c>
      <c r="O52" s="1142"/>
      <c r="P52" s="1141">
        <f t="shared" si="5"/>
        <v>0</v>
      </c>
      <c r="Q52" s="1142"/>
      <c r="R52" s="1141">
        <f t="shared" si="6"/>
        <v>0</v>
      </c>
      <c r="S52" s="1142"/>
      <c r="T52" s="1141">
        <f t="shared" si="7"/>
        <v>0</v>
      </c>
      <c r="U52" s="1141"/>
      <c r="V52" s="1141">
        <f t="shared" si="8"/>
        <v>0</v>
      </c>
      <c r="W52" s="1143">
        <f t="shared" si="9"/>
        <v>0</v>
      </c>
      <c r="X52" s="1141">
        <f t="shared" si="10"/>
        <v>0</v>
      </c>
      <c r="Y52" s="1144">
        <v>0</v>
      </c>
      <c r="Z52" s="1139">
        <f t="shared" si="11"/>
        <v>0</v>
      </c>
      <c r="AA52" s="1123">
        <f>[5]building!Y52</f>
        <v>0</v>
      </c>
      <c r="AB52" s="1123"/>
      <c r="AC52" s="1123">
        <f>[5]building!Z52</f>
        <v>0</v>
      </c>
      <c r="AD52" s="1123">
        <f t="shared" si="12"/>
        <v>0</v>
      </c>
    </row>
    <row r="53" spans="1:31" ht="70.5" customHeight="1">
      <c r="A53" s="1130">
        <v>4.2</v>
      </c>
      <c r="B53" s="1151" t="s">
        <v>4084</v>
      </c>
      <c r="C53" s="1140">
        <f>Data!K821</f>
        <v>8631.1299999999992</v>
      </c>
      <c r="D53" s="1133" t="s">
        <v>1218</v>
      </c>
      <c r="E53" s="1142"/>
      <c r="F53" s="1134">
        <f t="shared" si="0"/>
        <v>0</v>
      </c>
      <c r="G53" s="1142"/>
      <c r="H53" s="1141">
        <f t="shared" si="1"/>
        <v>0</v>
      </c>
      <c r="I53" s="1142"/>
      <c r="J53" s="1141">
        <f t="shared" si="2"/>
        <v>0</v>
      </c>
      <c r="K53" s="1142"/>
      <c r="L53" s="1141">
        <f t="shared" si="3"/>
        <v>0</v>
      </c>
      <c r="M53" s="1142"/>
      <c r="N53" s="1141">
        <f t="shared" si="4"/>
        <v>0</v>
      </c>
      <c r="O53" s="1142"/>
      <c r="P53" s="1141">
        <f t="shared" si="5"/>
        <v>0</v>
      </c>
      <c r="Q53" s="1142"/>
      <c r="R53" s="1141">
        <f t="shared" si="6"/>
        <v>0</v>
      </c>
      <c r="S53" s="1142"/>
      <c r="T53" s="1141">
        <f t="shared" si="7"/>
        <v>0</v>
      </c>
      <c r="U53" s="1141"/>
      <c r="V53" s="1141">
        <f t="shared" si="8"/>
        <v>0</v>
      </c>
      <c r="W53" s="1143">
        <f t="shared" si="9"/>
        <v>0</v>
      </c>
      <c r="X53" s="1141">
        <f t="shared" si="10"/>
        <v>0</v>
      </c>
      <c r="Y53" s="1144">
        <v>0</v>
      </c>
      <c r="Z53" s="1139">
        <f t="shared" si="11"/>
        <v>0</v>
      </c>
      <c r="AA53" s="1123">
        <f>[5]building!Y53</f>
        <v>0</v>
      </c>
      <c r="AB53" s="1123"/>
      <c r="AC53" s="1123">
        <f>[5]building!Z53</f>
        <v>0</v>
      </c>
      <c r="AD53" s="1123">
        <f t="shared" si="12"/>
        <v>0</v>
      </c>
    </row>
    <row r="54" spans="1:31" s="810" customFormat="1" ht="70.5" customHeight="1">
      <c r="A54" s="1145">
        <v>5</v>
      </c>
      <c r="B54" s="1146" t="s">
        <v>903</v>
      </c>
      <c r="C54" s="1147">
        <f>ROUND(Data!K306,2)</f>
        <v>5402.46</v>
      </c>
      <c r="D54" s="1148" t="s">
        <v>1218</v>
      </c>
      <c r="E54" s="1142"/>
      <c r="F54" s="1134">
        <f t="shared" si="0"/>
        <v>0</v>
      </c>
      <c r="G54" s="1142"/>
      <c r="H54" s="1141">
        <f t="shared" si="1"/>
        <v>0</v>
      </c>
      <c r="I54" s="1142"/>
      <c r="J54" s="1141">
        <f t="shared" si="2"/>
        <v>0</v>
      </c>
      <c r="K54" s="1142"/>
      <c r="L54" s="1141">
        <f t="shared" si="3"/>
        <v>0</v>
      </c>
      <c r="M54" s="1142"/>
      <c r="N54" s="1141">
        <f t="shared" si="4"/>
        <v>0</v>
      </c>
      <c r="O54" s="1142"/>
      <c r="P54" s="1141">
        <f t="shared" si="5"/>
        <v>0</v>
      </c>
      <c r="Q54" s="1142"/>
      <c r="R54" s="1141">
        <f t="shared" si="6"/>
        <v>0</v>
      </c>
      <c r="S54" s="1142"/>
      <c r="T54" s="1141">
        <f t="shared" si="7"/>
        <v>0</v>
      </c>
      <c r="U54" s="1141"/>
      <c r="V54" s="1141">
        <f t="shared" si="8"/>
        <v>0</v>
      </c>
      <c r="W54" s="1143">
        <f t="shared" si="9"/>
        <v>0</v>
      </c>
      <c r="X54" s="1141">
        <f t="shared" si="10"/>
        <v>0</v>
      </c>
      <c r="Y54" s="1144">
        <v>0</v>
      </c>
      <c r="Z54" s="1139">
        <f t="shared" si="11"/>
        <v>0</v>
      </c>
      <c r="AA54" s="1123">
        <f>[5]building!Y54</f>
        <v>0</v>
      </c>
      <c r="AB54" s="1123"/>
      <c r="AC54" s="1123">
        <f>[5]building!Z54</f>
        <v>0</v>
      </c>
      <c r="AD54" s="1123">
        <f t="shared" si="12"/>
        <v>0</v>
      </c>
    </row>
    <row r="55" spans="1:31" ht="70.5" customHeight="1">
      <c r="A55" s="1130">
        <v>6.1</v>
      </c>
      <c r="B55" s="1151" t="s">
        <v>4093</v>
      </c>
      <c r="C55" s="1149">
        <f>Data!X321</f>
        <v>6975.44</v>
      </c>
      <c r="D55" s="1133" t="s">
        <v>1218</v>
      </c>
      <c r="E55" s="1142"/>
      <c r="F55" s="1134">
        <f t="shared" si="0"/>
        <v>0</v>
      </c>
      <c r="G55" s="1142"/>
      <c r="H55" s="1141">
        <f t="shared" si="1"/>
        <v>0</v>
      </c>
      <c r="I55" s="1142"/>
      <c r="J55" s="1141">
        <f t="shared" si="2"/>
        <v>0</v>
      </c>
      <c r="K55" s="1142"/>
      <c r="L55" s="1141">
        <f t="shared" si="3"/>
        <v>0</v>
      </c>
      <c r="M55" s="1142"/>
      <c r="N55" s="1141">
        <f t="shared" si="4"/>
        <v>0</v>
      </c>
      <c r="O55" s="1142"/>
      <c r="P55" s="1141">
        <f t="shared" si="5"/>
        <v>0</v>
      </c>
      <c r="Q55" s="1142"/>
      <c r="R55" s="1141">
        <f t="shared" si="6"/>
        <v>0</v>
      </c>
      <c r="S55" s="1142"/>
      <c r="T55" s="1141">
        <f t="shared" si="7"/>
        <v>0</v>
      </c>
      <c r="U55" s="1141"/>
      <c r="V55" s="1141">
        <f t="shared" si="8"/>
        <v>0</v>
      </c>
      <c r="W55" s="1143">
        <f t="shared" si="9"/>
        <v>0</v>
      </c>
      <c r="X55" s="1141">
        <f t="shared" si="10"/>
        <v>0</v>
      </c>
      <c r="Y55" s="1144">
        <v>0</v>
      </c>
      <c r="Z55" s="1139">
        <f t="shared" si="11"/>
        <v>0</v>
      </c>
      <c r="AA55" s="1123">
        <f>[5]building!Y55</f>
        <v>0</v>
      </c>
      <c r="AB55" s="1123"/>
      <c r="AC55" s="1123">
        <f>[5]building!Z55</f>
        <v>0</v>
      </c>
      <c r="AD55" s="1123">
        <f t="shared" si="12"/>
        <v>0</v>
      </c>
    </row>
    <row r="56" spans="1:31" ht="70.5" customHeight="1">
      <c r="A56" s="1130">
        <v>6.2</v>
      </c>
      <c r="B56" s="1151" t="s">
        <v>4094</v>
      </c>
      <c r="C56" s="1140">
        <f>ROUND(Data!AG321,2)</f>
        <v>6615.59</v>
      </c>
      <c r="D56" s="1133" t="s">
        <v>1218</v>
      </c>
      <c r="E56" s="1141"/>
      <c r="F56" s="1134">
        <f t="shared" si="0"/>
        <v>0</v>
      </c>
      <c r="G56" s="1141"/>
      <c r="H56" s="1141">
        <f t="shared" si="1"/>
        <v>0</v>
      </c>
      <c r="I56" s="1141"/>
      <c r="J56" s="1141">
        <f t="shared" si="2"/>
        <v>0</v>
      </c>
      <c r="K56" s="1141"/>
      <c r="L56" s="1141">
        <f t="shared" si="3"/>
        <v>0</v>
      </c>
      <c r="M56" s="1141"/>
      <c r="N56" s="1141">
        <f t="shared" si="4"/>
        <v>0</v>
      </c>
      <c r="O56" s="1141"/>
      <c r="P56" s="1141">
        <f t="shared" si="5"/>
        <v>0</v>
      </c>
      <c r="Q56" s="1141"/>
      <c r="R56" s="1141">
        <f t="shared" si="6"/>
        <v>0</v>
      </c>
      <c r="S56" s="1141"/>
      <c r="T56" s="1141">
        <f t="shared" si="7"/>
        <v>0</v>
      </c>
      <c r="U56" s="1141"/>
      <c r="V56" s="1141">
        <f t="shared" si="8"/>
        <v>0</v>
      </c>
      <c r="W56" s="1143">
        <f t="shared" si="9"/>
        <v>0</v>
      </c>
      <c r="X56" s="1141">
        <f t="shared" si="10"/>
        <v>0</v>
      </c>
      <c r="Y56" s="1144">
        <v>0</v>
      </c>
      <c r="Z56" s="1139">
        <f t="shared" si="11"/>
        <v>0</v>
      </c>
      <c r="AA56" s="1123">
        <f>[5]building!Y56</f>
        <v>0</v>
      </c>
      <c r="AB56" s="1123"/>
      <c r="AC56" s="1123">
        <f>[5]building!Z56</f>
        <v>0</v>
      </c>
      <c r="AD56" s="1123">
        <f t="shared" si="12"/>
        <v>0</v>
      </c>
    </row>
    <row r="57" spans="1:31" ht="70.5" customHeight="1">
      <c r="A57" s="1130">
        <v>6.3</v>
      </c>
      <c r="B57" s="1151" t="s">
        <v>4095</v>
      </c>
      <c r="C57" s="1149"/>
      <c r="D57" s="1133" t="s">
        <v>1218</v>
      </c>
      <c r="E57" s="1142"/>
      <c r="F57" s="1134">
        <f t="shared" si="0"/>
        <v>0</v>
      </c>
      <c r="G57" s="1142"/>
      <c r="H57" s="1141">
        <f t="shared" si="1"/>
        <v>0</v>
      </c>
      <c r="I57" s="1142"/>
      <c r="J57" s="1141">
        <f t="shared" si="2"/>
        <v>0</v>
      </c>
      <c r="K57" s="1142"/>
      <c r="L57" s="1141">
        <f t="shared" si="3"/>
        <v>0</v>
      </c>
      <c r="M57" s="1142"/>
      <c r="N57" s="1141">
        <f t="shared" si="4"/>
        <v>0</v>
      </c>
      <c r="O57" s="1142"/>
      <c r="P57" s="1141">
        <f t="shared" si="5"/>
        <v>0</v>
      </c>
      <c r="Q57" s="1142"/>
      <c r="R57" s="1141">
        <f t="shared" si="6"/>
        <v>0</v>
      </c>
      <c r="S57" s="1142"/>
      <c r="T57" s="1141">
        <f t="shared" si="7"/>
        <v>0</v>
      </c>
      <c r="U57" s="1141"/>
      <c r="V57" s="1141">
        <f t="shared" si="8"/>
        <v>0</v>
      </c>
      <c r="W57" s="1143">
        <f t="shared" si="9"/>
        <v>0</v>
      </c>
      <c r="X57" s="1141">
        <f t="shared" si="10"/>
        <v>0</v>
      </c>
      <c r="Y57" s="1144">
        <v>0</v>
      </c>
      <c r="Z57" s="1139">
        <f t="shared" si="11"/>
        <v>0</v>
      </c>
      <c r="AA57" s="1123">
        <f>[5]building!Y57</f>
        <v>0</v>
      </c>
      <c r="AB57" s="1123"/>
      <c r="AC57" s="1123">
        <f>[5]building!Z57</f>
        <v>0</v>
      </c>
      <c r="AD57" s="1123">
        <f t="shared" si="12"/>
        <v>0</v>
      </c>
    </row>
    <row r="58" spans="1:31" ht="70.5" customHeight="1">
      <c r="A58" s="1130">
        <v>6.4</v>
      </c>
      <c r="B58" s="1151" t="s">
        <v>4096</v>
      </c>
      <c r="C58" s="1149"/>
      <c r="D58" s="1133" t="s">
        <v>1218</v>
      </c>
      <c r="E58" s="1142"/>
      <c r="F58" s="1134">
        <f t="shared" si="0"/>
        <v>0</v>
      </c>
      <c r="G58" s="1142"/>
      <c r="H58" s="1141">
        <f t="shared" si="1"/>
        <v>0</v>
      </c>
      <c r="I58" s="1142"/>
      <c r="J58" s="1141">
        <f t="shared" si="2"/>
        <v>0</v>
      </c>
      <c r="K58" s="1142"/>
      <c r="L58" s="1141">
        <f t="shared" si="3"/>
        <v>0</v>
      </c>
      <c r="M58" s="1142"/>
      <c r="N58" s="1141">
        <f t="shared" si="4"/>
        <v>0</v>
      </c>
      <c r="O58" s="1142"/>
      <c r="P58" s="1141">
        <f t="shared" si="5"/>
        <v>0</v>
      </c>
      <c r="Q58" s="1142"/>
      <c r="R58" s="1141">
        <f t="shared" si="6"/>
        <v>0</v>
      </c>
      <c r="S58" s="1142"/>
      <c r="T58" s="1141">
        <f t="shared" si="7"/>
        <v>0</v>
      </c>
      <c r="U58" s="1141"/>
      <c r="V58" s="1141">
        <f t="shared" si="8"/>
        <v>0</v>
      </c>
      <c r="W58" s="1143">
        <f t="shared" si="9"/>
        <v>0</v>
      </c>
      <c r="X58" s="1141">
        <f t="shared" si="10"/>
        <v>0</v>
      </c>
      <c r="Y58" s="1144">
        <v>0</v>
      </c>
      <c r="Z58" s="1139">
        <f t="shared" si="11"/>
        <v>0</v>
      </c>
      <c r="AA58" s="1123">
        <f>[5]building!Y58</f>
        <v>0</v>
      </c>
      <c r="AB58" s="1123"/>
      <c r="AC58" s="1123">
        <f>[5]building!Z58</f>
        <v>0</v>
      </c>
      <c r="AD58" s="1123">
        <f t="shared" si="12"/>
        <v>0</v>
      </c>
    </row>
    <row r="59" spans="1:31" s="810" customFormat="1" ht="70.5" customHeight="1">
      <c r="A59" s="1145">
        <v>6.5</v>
      </c>
      <c r="B59" s="1152" t="s">
        <v>4085</v>
      </c>
      <c r="C59" s="1147">
        <f>Data!K321</f>
        <v>6606.71</v>
      </c>
      <c r="D59" s="1148" t="s">
        <v>1218</v>
      </c>
      <c r="E59" s="1142"/>
      <c r="F59" s="1134">
        <f t="shared" si="0"/>
        <v>0</v>
      </c>
      <c r="G59" s="1142"/>
      <c r="H59" s="1141">
        <f t="shared" si="1"/>
        <v>0</v>
      </c>
      <c r="I59" s="1142"/>
      <c r="J59" s="1141">
        <f t="shared" si="2"/>
        <v>0</v>
      </c>
      <c r="K59" s="1142"/>
      <c r="L59" s="1141">
        <f t="shared" si="3"/>
        <v>0</v>
      </c>
      <c r="M59" s="1142"/>
      <c r="N59" s="1141">
        <f t="shared" si="4"/>
        <v>0</v>
      </c>
      <c r="O59" s="1142"/>
      <c r="P59" s="1141">
        <f t="shared" si="5"/>
        <v>0</v>
      </c>
      <c r="Q59" s="1142"/>
      <c r="R59" s="1141">
        <f t="shared" si="6"/>
        <v>0</v>
      </c>
      <c r="S59" s="1142"/>
      <c r="T59" s="1141">
        <f t="shared" si="7"/>
        <v>0</v>
      </c>
      <c r="U59" s="1141"/>
      <c r="V59" s="1141">
        <f t="shared" si="8"/>
        <v>0</v>
      </c>
      <c r="W59" s="1143">
        <f t="shared" si="9"/>
        <v>0</v>
      </c>
      <c r="X59" s="1141">
        <f t="shared" si="10"/>
        <v>0</v>
      </c>
      <c r="Y59" s="1144">
        <v>0</v>
      </c>
      <c r="Z59" s="1139">
        <f t="shared" si="11"/>
        <v>0</v>
      </c>
      <c r="AA59" s="1123">
        <f>[5]building!Y59</f>
        <v>0</v>
      </c>
      <c r="AB59" s="1123"/>
      <c r="AC59" s="1123">
        <f>[5]building!Z59</f>
        <v>0</v>
      </c>
      <c r="AD59" s="1123">
        <f t="shared" si="12"/>
        <v>0</v>
      </c>
    </row>
    <row r="60" spans="1:31" ht="70.5" customHeight="1">
      <c r="A60" s="1130">
        <v>6.6</v>
      </c>
      <c r="B60" s="1151" t="s">
        <v>4097</v>
      </c>
      <c r="C60" s="1149"/>
      <c r="D60" s="1133" t="s">
        <v>1218</v>
      </c>
      <c r="E60" s="1142"/>
      <c r="F60" s="1134">
        <f t="shared" si="0"/>
        <v>0</v>
      </c>
      <c r="G60" s="1142"/>
      <c r="H60" s="1141">
        <f t="shared" si="1"/>
        <v>0</v>
      </c>
      <c r="I60" s="1142"/>
      <c r="J60" s="1141">
        <f t="shared" si="2"/>
        <v>0</v>
      </c>
      <c r="K60" s="1142"/>
      <c r="L60" s="1141">
        <f t="shared" si="3"/>
        <v>0</v>
      </c>
      <c r="M60" s="1142"/>
      <c r="N60" s="1141">
        <f t="shared" si="4"/>
        <v>0</v>
      </c>
      <c r="O60" s="1142"/>
      <c r="P60" s="1141">
        <f t="shared" si="5"/>
        <v>0</v>
      </c>
      <c r="Q60" s="1142"/>
      <c r="R60" s="1141">
        <f t="shared" si="6"/>
        <v>0</v>
      </c>
      <c r="S60" s="1142"/>
      <c r="T60" s="1141">
        <f t="shared" si="7"/>
        <v>0</v>
      </c>
      <c r="U60" s="1141"/>
      <c r="V60" s="1141">
        <f t="shared" si="8"/>
        <v>0</v>
      </c>
      <c r="W60" s="1143">
        <f t="shared" si="9"/>
        <v>0</v>
      </c>
      <c r="X60" s="1141">
        <f t="shared" si="10"/>
        <v>0</v>
      </c>
      <c r="Y60" s="1144">
        <v>0</v>
      </c>
      <c r="Z60" s="1139">
        <f t="shared" si="11"/>
        <v>0</v>
      </c>
      <c r="AA60" s="1123">
        <f>[5]building!Y60</f>
        <v>0</v>
      </c>
      <c r="AB60" s="1123"/>
      <c r="AC60" s="1123">
        <f>[5]building!Z60</f>
        <v>0</v>
      </c>
      <c r="AD60" s="1123">
        <f t="shared" si="12"/>
        <v>0</v>
      </c>
    </row>
    <row r="61" spans="1:31" ht="70.5" customHeight="1">
      <c r="A61" s="1130">
        <v>7.1</v>
      </c>
      <c r="B61" s="1151" t="s">
        <v>4098</v>
      </c>
      <c r="C61" s="1149"/>
      <c r="D61" s="1133" t="s">
        <v>1875</v>
      </c>
      <c r="E61" s="1142"/>
      <c r="F61" s="1134">
        <f t="shared" si="0"/>
        <v>0</v>
      </c>
      <c r="G61" s="1142"/>
      <c r="H61" s="1141">
        <f t="shared" si="1"/>
        <v>0</v>
      </c>
      <c r="I61" s="1142"/>
      <c r="J61" s="1141">
        <f t="shared" si="2"/>
        <v>0</v>
      </c>
      <c r="K61" s="1142"/>
      <c r="L61" s="1141">
        <f t="shared" si="3"/>
        <v>0</v>
      </c>
      <c r="M61" s="1142"/>
      <c r="N61" s="1141">
        <f t="shared" si="4"/>
        <v>0</v>
      </c>
      <c r="O61" s="1142"/>
      <c r="P61" s="1141">
        <f t="shared" si="5"/>
        <v>0</v>
      </c>
      <c r="Q61" s="1142"/>
      <c r="R61" s="1141">
        <f t="shared" si="6"/>
        <v>0</v>
      </c>
      <c r="S61" s="1142"/>
      <c r="T61" s="1141">
        <f t="shared" si="7"/>
        <v>0</v>
      </c>
      <c r="U61" s="1141"/>
      <c r="V61" s="1141">
        <f t="shared" si="8"/>
        <v>0</v>
      </c>
      <c r="W61" s="1143">
        <f t="shared" si="9"/>
        <v>0</v>
      </c>
      <c r="X61" s="1141">
        <f t="shared" si="10"/>
        <v>0</v>
      </c>
      <c r="Y61" s="1144">
        <v>0</v>
      </c>
      <c r="Z61" s="1139">
        <f t="shared" si="11"/>
        <v>0</v>
      </c>
      <c r="AA61" s="1123">
        <f>[5]building!Y61</f>
        <v>0</v>
      </c>
      <c r="AB61" s="1123"/>
      <c r="AC61" s="1123">
        <f>[5]building!Z61</f>
        <v>0</v>
      </c>
      <c r="AD61" s="1123">
        <f t="shared" si="12"/>
        <v>0</v>
      </c>
    </row>
    <row r="62" spans="1:31" ht="70.5" customHeight="1">
      <c r="A62" s="1130">
        <v>7.2</v>
      </c>
      <c r="B62" s="1131" t="s">
        <v>4086</v>
      </c>
      <c r="C62" s="1140">
        <f>ROUND(Data!K329,2)</f>
        <v>719</v>
      </c>
      <c r="D62" s="1133" t="s">
        <v>1875</v>
      </c>
      <c r="E62" s="1141"/>
      <c r="F62" s="1134">
        <f t="shared" si="0"/>
        <v>0</v>
      </c>
      <c r="G62" s="1141"/>
      <c r="H62" s="1141">
        <f t="shared" si="1"/>
        <v>0</v>
      </c>
      <c r="I62" s="1141"/>
      <c r="J62" s="1141">
        <f t="shared" si="2"/>
        <v>0</v>
      </c>
      <c r="K62" s="1141">
        <v>2</v>
      </c>
      <c r="L62" s="1141">
        <f t="shared" si="3"/>
        <v>1438</v>
      </c>
      <c r="M62" s="1141"/>
      <c r="N62" s="1141">
        <f t="shared" si="4"/>
        <v>0</v>
      </c>
      <c r="O62" s="1141"/>
      <c r="P62" s="1141">
        <f t="shared" si="5"/>
        <v>0</v>
      </c>
      <c r="Q62" s="1141">
        <v>1.6</v>
      </c>
      <c r="R62" s="1141">
        <f t="shared" si="6"/>
        <v>1150.4000000000001</v>
      </c>
      <c r="S62" s="1142"/>
      <c r="T62" s="1141">
        <f t="shared" si="7"/>
        <v>0</v>
      </c>
      <c r="U62" s="1141"/>
      <c r="V62" s="1141">
        <f t="shared" si="8"/>
        <v>0</v>
      </c>
      <c r="W62" s="1143">
        <f t="shared" si="9"/>
        <v>3.6</v>
      </c>
      <c r="X62" s="1141">
        <f t="shared" si="10"/>
        <v>2588.4</v>
      </c>
      <c r="Y62" s="1144">
        <v>3.6</v>
      </c>
      <c r="Z62" s="1139">
        <f t="shared" si="11"/>
        <v>2588.4</v>
      </c>
      <c r="AA62" s="1123">
        <f>[5]building!Y62</f>
        <v>3.6</v>
      </c>
      <c r="AB62" s="1123">
        <f>[5]building!Z62</f>
        <v>2538</v>
      </c>
      <c r="AC62" s="1123">
        <f>[5]building!Z62</f>
        <v>2538</v>
      </c>
      <c r="AD62" s="1123">
        <f t="shared" si="12"/>
        <v>50.4</v>
      </c>
    </row>
    <row r="63" spans="1:31" ht="70.5" customHeight="1">
      <c r="A63" s="1130">
        <v>7.3</v>
      </c>
      <c r="B63" s="1151" t="s">
        <v>4099</v>
      </c>
      <c r="C63" s="1149">
        <f>ROUND(Data!K497,2)</f>
        <v>305.64</v>
      </c>
      <c r="D63" s="1133" t="s">
        <v>1875</v>
      </c>
      <c r="E63" s="1142"/>
      <c r="F63" s="1134">
        <f t="shared" si="0"/>
        <v>0</v>
      </c>
      <c r="G63" s="1142"/>
      <c r="H63" s="1141">
        <f t="shared" si="1"/>
        <v>0</v>
      </c>
      <c r="I63" s="1142"/>
      <c r="J63" s="1141">
        <f t="shared" si="2"/>
        <v>0</v>
      </c>
      <c r="K63" s="1142"/>
      <c r="L63" s="1141">
        <f t="shared" si="3"/>
        <v>0</v>
      </c>
      <c r="M63" s="1142"/>
      <c r="N63" s="1141">
        <f t="shared" si="4"/>
        <v>0</v>
      </c>
      <c r="O63" s="1142"/>
      <c r="P63" s="1141">
        <f t="shared" si="5"/>
        <v>0</v>
      </c>
      <c r="Q63" s="1142"/>
      <c r="R63" s="1141">
        <f t="shared" si="6"/>
        <v>0</v>
      </c>
      <c r="S63" s="1142"/>
      <c r="T63" s="1141">
        <f t="shared" si="7"/>
        <v>0</v>
      </c>
      <c r="U63" s="1141"/>
      <c r="V63" s="1141">
        <f t="shared" si="8"/>
        <v>0</v>
      </c>
      <c r="W63" s="1143">
        <f t="shared" si="9"/>
        <v>0</v>
      </c>
      <c r="X63" s="1141">
        <f t="shared" si="10"/>
        <v>0</v>
      </c>
      <c r="Y63" s="1144">
        <v>0</v>
      </c>
      <c r="Z63" s="1139">
        <f t="shared" si="11"/>
        <v>0</v>
      </c>
      <c r="AA63" s="1123">
        <f>[5]building!Y63</f>
        <v>0</v>
      </c>
      <c r="AB63" s="1123"/>
      <c r="AC63" s="1123">
        <f>[5]building!Z63</f>
        <v>0</v>
      </c>
      <c r="AD63" s="1123">
        <f t="shared" si="12"/>
        <v>0</v>
      </c>
    </row>
    <row r="64" spans="1:31" s="600" customFormat="1" ht="70.5" customHeight="1">
      <c r="A64" s="1130">
        <v>8.1</v>
      </c>
      <c r="B64" s="1151" t="s">
        <v>606</v>
      </c>
      <c r="C64" s="1140"/>
      <c r="D64" s="1133"/>
      <c r="E64" s="1142"/>
      <c r="F64" s="1134">
        <f t="shared" si="0"/>
        <v>0</v>
      </c>
      <c r="G64" s="1142"/>
      <c r="H64" s="1141">
        <f t="shared" si="1"/>
        <v>0</v>
      </c>
      <c r="I64" s="1142"/>
      <c r="J64" s="1141">
        <f t="shared" si="2"/>
        <v>0</v>
      </c>
      <c r="K64" s="1142"/>
      <c r="L64" s="1141">
        <f t="shared" si="3"/>
        <v>0</v>
      </c>
      <c r="M64" s="1142"/>
      <c r="N64" s="1141">
        <f t="shared" si="4"/>
        <v>0</v>
      </c>
      <c r="O64" s="1142"/>
      <c r="P64" s="1141">
        <f t="shared" si="5"/>
        <v>0</v>
      </c>
      <c r="Q64" s="1142"/>
      <c r="R64" s="1141">
        <f t="shared" si="6"/>
        <v>0</v>
      </c>
      <c r="S64" s="1142"/>
      <c r="T64" s="1141">
        <f t="shared" si="7"/>
        <v>0</v>
      </c>
      <c r="U64" s="1141"/>
      <c r="V64" s="1141">
        <f t="shared" si="8"/>
        <v>0</v>
      </c>
      <c r="W64" s="1143">
        <f t="shared" si="9"/>
        <v>0</v>
      </c>
      <c r="X64" s="1141">
        <f t="shared" si="10"/>
        <v>0</v>
      </c>
      <c r="Y64" s="1144">
        <v>0</v>
      </c>
      <c r="Z64" s="1139">
        <f t="shared" si="11"/>
        <v>0</v>
      </c>
      <c r="AA64" s="1123">
        <f>[5]building!Y64</f>
        <v>0</v>
      </c>
      <c r="AB64" s="1123"/>
      <c r="AC64" s="1123">
        <f>[5]building!Z64</f>
        <v>0</v>
      </c>
      <c r="AD64" s="1123">
        <f t="shared" si="12"/>
        <v>0</v>
      </c>
      <c r="AE64" s="1106"/>
    </row>
    <row r="65" spans="1:31" s="600" customFormat="1" ht="70.5" customHeight="1">
      <c r="A65" s="1130"/>
      <c r="B65" s="1131" t="s">
        <v>1275</v>
      </c>
      <c r="C65" s="1140">
        <f>ROUND(Data!K287,2)</f>
        <v>8094.23</v>
      </c>
      <c r="D65" s="1133" t="s">
        <v>1218</v>
      </c>
      <c r="E65" s="1142"/>
      <c r="F65" s="1134">
        <f t="shared" si="0"/>
        <v>0</v>
      </c>
      <c r="G65" s="1142"/>
      <c r="H65" s="1141">
        <f t="shared" si="1"/>
        <v>0</v>
      </c>
      <c r="I65" s="1142"/>
      <c r="J65" s="1141">
        <f t="shared" si="2"/>
        <v>0</v>
      </c>
      <c r="K65" s="1142"/>
      <c r="L65" s="1141">
        <f t="shared" si="3"/>
        <v>0</v>
      </c>
      <c r="M65" s="1142"/>
      <c r="N65" s="1141">
        <f t="shared" si="4"/>
        <v>0</v>
      </c>
      <c r="O65" s="1142"/>
      <c r="P65" s="1141">
        <f t="shared" si="5"/>
        <v>0</v>
      </c>
      <c r="Q65" s="1142"/>
      <c r="R65" s="1141">
        <f t="shared" si="6"/>
        <v>0</v>
      </c>
      <c r="S65" s="1142"/>
      <c r="T65" s="1141">
        <f t="shared" si="7"/>
        <v>0</v>
      </c>
      <c r="U65" s="1141"/>
      <c r="V65" s="1141">
        <f t="shared" si="8"/>
        <v>0</v>
      </c>
      <c r="W65" s="1143">
        <f t="shared" si="9"/>
        <v>0</v>
      </c>
      <c r="X65" s="1141">
        <f t="shared" si="10"/>
        <v>0</v>
      </c>
      <c r="Y65" s="1144">
        <v>0</v>
      </c>
      <c r="Z65" s="1139">
        <f t="shared" si="11"/>
        <v>0</v>
      </c>
      <c r="AA65" s="1123">
        <f>[5]building!Y65</f>
        <v>0</v>
      </c>
      <c r="AB65" s="1123"/>
      <c r="AC65" s="1123">
        <f>[5]building!Z65</f>
        <v>0</v>
      </c>
      <c r="AD65" s="1123">
        <f t="shared" si="12"/>
        <v>0</v>
      </c>
      <c r="AE65" s="1106"/>
    </row>
    <row r="66" spans="1:31" s="600" customFormat="1" ht="70.5" customHeight="1">
      <c r="A66" s="1130"/>
      <c r="B66" s="1131" t="s">
        <v>1410</v>
      </c>
      <c r="C66" s="1140">
        <f>ROUND(Data!K288,2)</f>
        <v>8318.0300000000007</v>
      </c>
      <c r="D66" s="1133" t="s">
        <v>1218</v>
      </c>
      <c r="E66" s="1142"/>
      <c r="F66" s="1134">
        <f t="shared" si="0"/>
        <v>0</v>
      </c>
      <c r="G66" s="1142"/>
      <c r="H66" s="1141">
        <f t="shared" si="1"/>
        <v>0</v>
      </c>
      <c r="I66" s="1142"/>
      <c r="J66" s="1141">
        <f t="shared" si="2"/>
        <v>0</v>
      </c>
      <c r="K66" s="1142"/>
      <c r="L66" s="1141">
        <f t="shared" si="3"/>
        <v>0</v>
      </c>
      <c r="M66" s="1142"/>
      <c r="N66" s="1141">
        <f t="shared" si="4"/>
        <v>0</v>
      </c>
      <c r="O66" s="1142"/>
      <c r="P66" s="1141">
        <f t="shared" si="5"/>
        <v>0</v>
      </c>
      <c r="Q66" s="1142"/>
      <c r="R66" s="1141">
        <f t="shared" si="6"/>
        <v>0</v>
      </c>
      <c r="S66" s="1142"/>
      <c r="T66" s="1141">
        <f t="shared" si="7"/>
        <v>0</v>
      </c>
      <c r="U66" s="1141"/>
      <c r="V66" s="1141">
        <f t="shared" si="8"/>
        <v>0</v>
      </c>
      <c r="W66" s="1143">
        <f t="shared" si="9"/>
        <v>0</v>
      </c>
      <c r="X66" s="1141">
        <f t="shared" si="10"/>
        <v>0</v>
      </c>
      <c r="Y66" s="1144">
        <v>0</v>
      </c>
      <c r="Z66" s="1139">
        <f t="shared" si="11"/>
        <v>0</v>
      </c>
      <c r="AA66" s="1123">
        <f>[5]building!Y66</f>
        <v>0</v>
      </c>
      <c r="AB66" s="1123"/>
      <c r="AC66" s="1123">
        <f>[5]building!Z66</f>
        <v>0</v>
      </c>
      <c r="AD66" s="1123">
        <f t="shared" si="12"/>
        <v>0</v>
      </c>
      <c r="AE66" s="1106"/>
    </row>
    <row r="67" spans="1:31" s="600" customFormat="1" ht="70.5" customHeight="1">
      <c r="A67" s="1130"/>
      <c r="B67" s="1131" t="s">
        <v>1458</v>
      </c>
      <c r="C67" s="1140">
        <f>ROUND(Data!K289,2)</f>
        <v>8541.83</v>
      </c>
      <c r="D67" s="1133" t="s">
        <v>1218</v>
      </c>
      <c r="E67" s="1142"/>
      <c r="F67" s="1134">
        <f t="shared" si="0"/>
        <v>0</v>
      </c>
      <c r="G67" s="1142"/>
      <c r="H67" s="1141">
        <f t="shared" si="1"/>
        <v>0</v>
      </c>
      <c r="I67" s="1142"/>
      <c r="J67" s="1141">
        <f t="shared" si="2"/>
        <v>0</v>
      </c>
      <c r="K67" s="1142"/>
      <c r="L67" s="1141">
        <f t="shared" si="3"/>
        <v>0</v>
      </c>
      <c r="M67" s="1142"/>
      <c r="N67" s="1141">
        <f t="shared" si="4"/>
        <v>0</v>
      </c>
      <c r="O67" s="1142"/>
      <c r="P67" s="1141">
        <f t="shared" si="5"/>
        <v>0</v>
      </c>
      <c r="Q67" s="1142"/>
      <c r="R67" s="1141">
        <f t="shared" si="6"/>
        <v>0</v>
      </c>
      <c r="S67" s="1142"/>
      <c r="T67" s="1141">
        <f t="shared" si="7"/>
        <v>0</v>
      </c>
      <c r="U67" s="1141"/>
      <c r="V67" s="1141">
        <f t="shared" si="8"/>
        <v>0</v>
      </c>
      <c r="W67" s="1143">
        <f t="shared" si="9"/>
        <v>0</v>
      </c>
      <c r="X67" s="1141">
        <f t="shared" si="10"/>
        <v>0</v>
      </c>
      <c r="Y67" s="1144">
        <v>0</v>
      </c>
      <c r="Z67" s="1139">
        <f t="shared" si="11"/>
        <v>0</v>
      </c>
      <c r="AA67" s="1123">
        <f>[5]building!Y67</f>
        <v>0</v>
      </c>
      <c r="AB67" s="1123"/>
      <c r="AC67" s="1123">
        <f>[5]building!Z67</f>
        <v>0</v>
      </c>
      <c r="AD67" s="1123">
        <f t="shared" si="12"/>
        <v>0</v>
      </c>
      <c r="AE67" s="1106"/>
    </row>
    <row r="68" spans="1:31" s="600" customFormat="1" ht="70.5" customHeight="1">
      <c r="A68" s="1130"/>
      <c r="B68" s="1131" t="s">
        <v>1347</v>
      </c>
      <c r="C68" s="1140">
        <f>ROUND(Data!K290,2)</f>
        <v>8765.6299999999992</v>
      </c>
      <c r="D68" s="1133" t="s">
        <v>1218</v>
      </c>
      <c r="E68" s="1142"/>
      <c r="F68" s="1134">
        <f t="shared" si="0"/>
        <v>0</v>
      </c>
      <c r="G68" s="1142"/>
      <c r="H68" s="1141">
        <f t="shared" si="1"/>
        <v>0</v>
      </c>
      <c r="I68" s="1142"/>
      <c r="J68" s="1141">
        <f t="shared" si="2"/>
        <v>0</v>
      </c>
      <c r="K68" s="1142"/>
      <c r="L68" s="1141">
        <f t="shared" si="3"/>
        <v>0</v>
      </c>
      <c r="M68" s="1142"/>
      <c r="N68" s="1141">
        <f t="shared" si="4"/>
        <v>0</v>
      </c>
      <c r="O68" s="1142"/>
      <c r="P68" s="1141">
        <f t="shared" si="5"/>
        <v>0</v>
      </c>
      <c r="Q68" s="1142"/>
      <c r="R68" s="1141">
        <f t="shared" si="6"/>
        <v>0</v>
      </c>
      <c r="S68" s="1142"/>
      <c r="T68" s="1141">
        <f t="shared" si="7"/>
        <v>0</v>
      </c>
      <c r="U68" s="1141"/>
      <c r="V68" s="1141">
        <f t="shared" si="8"/>
        <v>0</v>
      </c>
      <c r="W68" s="1143">
        <f t="shared" si="9"/>
        <v>0</v>
      </c>
      <c r="X68" s="1141">
        <f t="shared" si="10"/>
        <v>0</v>
      </c>
      <c r="Y68" s="1144">
        <v>0</v>
      </c>
      <c r="Z68" s="1139">
        <f t="shared" si="11"/>
        <v>0</v>
      </c>
      <c r="AA68" s="1123">
        <f>[5]building!Y68</f>
        <v>0</v>
      </c>
      <c r="AB68" s="1123"/>
      <c r="AC68" s="1123">
        <f>[5]building!Z68</f>
        <v>0</v>
      </c>
      <c r="AD68" s="1123">
        <f t="shared" si="12"/>
        <v>0</v>
      </c>
      <c r="AE68" s="1106"/>
    </row>
    <row r="69" spans="1:31" s="600" customFormat="1" ht="70.5" customHeight="1">
      <c r="A69" s="1153"/>
      <c r="B69" s="1131" t="s">
        <v>1098</v>
      </c>
      <c r="C69" s="1140">
        <f>ROUND(Data!K291,2)</f>
        <v>8989.43</v>
      </c>
      <c r="D69" s="1133" t="s">
        <v>1218</v>
      </c>
      <c r="E69" s="1142"/>
      <c r="F69" s="1134">
        <f t="shared" si="0"/>
        <v>0</v>
      </c>
      <c r="G69" s="1142"/>
      <c r="H69" s="1141">
        <f t="shared" si="1"/>
        <v>0</v>
      </c>
      <c r="I69" s="1142"/>
      <c r="J69" s="1141">
        <f t="shared" si="2"/>
        <v>0</v>
      </c>
      <c r="K69" s="1142"/>
      <c r="L69" s="1141">
        <f t="shared" si="3"/>
        <v>0</v>
      </c>
      <c r="M69" s="1142"/>
      <c r="N69" s="1141">
        <f t="shared" si="4"/>
        <v>0</v>
      </c>
      <c r="O69" s="1142"/>
      <c r="P69" s="1141">
        <f t="shared" si="5"/>
        <v>0</v>
      </c>
      <c r="Q69" s="1142"/>
      <c r="R69" s="1141">
        <f t="shared" si="6"/>
        <v>0</v>
      </c>
      <c r="S69" s="1142"/>
      <c r="T69" s="1141">
        <f t="shared" si="7"/>
        <v>0</v>
      </c>
      <c r="U69" s="1141"/>
      <c r="V69" s="1141">
        <f t="shared" si="8"/>
        <v>0</v>
      </c>
      <c r="W69" s="1143">
        <f t="shared" si="9"/>
        <v>0</v>
      </c>
      <c r="X69" s="1141">
        <f t="shared" si="10"/>
        <v>0</v>
      </c>
      <c r="Y69" s="1144">
        <v>0</v>
      </c>
      <c r="Z69" s="1139">
        <f t="shared" si="11"/>
        <v>0</v>
      </c>
      <c r="AA69" s="1123">
        <f>[5]building!Y69</f>
        <v>0</v>
      </c>
      <c r="AB69" s="1123"/>
      <c r="AC69" s="1123">
        <f>[5]building!Z69</f>
        <v>0</v>
      </c>
      <c r="AD69" s="1123">
        <f t="shared" si="12"/>
        <v>0</v>
      </c>
      <c r="AE69" s="1106"/>
    </row>
    <row r="70" spans="1:31" ht="70.5" customHeight="1">
      <c r="A70" s="1130">
        <v>8.1999999999999993</v>
      </c>
      <c r="B70" s="1151" t="s">
        <v>1099</v>
      </c>
      <c r="C70" s="1149"/>
      <c r="D70" s="1133"/>
      <c r="E70" s="1142"/>
      <c r="F70" s="1134">
        <f t="shared" si="0"/>
        <v>0</v>
      </c>
      <c r="G70" s="1142"/>
      <c r="H70" s="1141">
        <f t="shared" si="1"/>
        <v>0</v>
      </c>
      <c r="I70" s="1142"/>
      <c r="J70" s="1141">
        <f t="shared" si="2"/>
        <v>0</v>
      </c>
      <c r="K70" s="1142"/>
      <c r="L70" s="1141">
        <f t="shared" si="3"/>
        <v>0</v>
      </c>
      <c r="M70" s="1142"/>
      <c r="N70" s="1141">
        <f t="shared" si="4"/>
        <v>0</v>
      </c>
      <c r="O70" s="1142"/>
      <c r="P70" s="1141">
        <f t="shared" si="5"/>
        <v>0</v>
      </c>
      <c r="Q70" s="1142"/>
      <c r="R70" s="1141">
        <f t="shared" si="6"/>
        <v>0</v>
      </c>
      <c r="S70" s="1142"/>
      <c r="T70" s="1141">
        <f t="shared" si="7"/>
        <v>0</v>
      </c>
      <c r="U70" s="1141"/>
      <c r="V70" s="1141">
        <f t="shared" si="8"/>
        <v>0</v>
      </c>
      <c r="W70" s="1143">
        <f t="shared" si="9"/>
        <v>0</v>
      </c>
      <c r="X70" s="1141">
        <f t="shared" si="10"/>
        <v>0</v>
      </c>
      <c r="Y70" s="1144">
        <v>0</v>
      </c>
      <c r="Z70" s="1139">
        <f t="shared" si="11"/>
        <v>0</v>
      </c>
      <c r="AA70" s="1123">
        <f>[5]building!Y70</f>
        <v>0</v>
      </c>
      <c r="AB70" s="1123"/>
      <c r="AC70" s="1123">
        <f>[5]building!Z70</f>
        <v>0</v>
      </c>
      <c r="AD70" s="1123">
        <f t="shared" si="12"/>
        <v>0</v>
      </c>
    </row>
    <row r="71" spans="1:31" ht="70.5" customHeight="1">
      <c r="A71" s="1131"/>
      <c r="B71" s="1131" t="s">
        <v>1275</v>
      </c>
      <c r="C71" s="1149">
        <f>ROUND(Data!K823,2)</f>
        <v>8744.73</v>
      </c>
      <c r="D71" s="1133" t="s">
        <v>1218</v>
      </c>
      <c r="E71" s="1142"/>
      <c r="F71" s="1134">
        <f t="shared" ref="F71:F134" si="13">E71*C71</f>
        <v>0</v>
      </c>
      <c r="G71" s="1142"/>
      <c r="H71" s="1141">
        <f t="shared" ref="H71:H134" si="14">G71*C71</f>
        <v>0</v>
      </c>
      <c r="I71" s="1142"/>
      <c r="J71" s="1141">
        <f t="shared" ref="J71:J134" si="15">I71*C71</f>
        <v>0</v>
      </c>
      <c r="K71" s="1142"/>
      <c r="L71" s="1141">
        <f t="shared" ref="L71:L134" si="16">K71*C71</f>
        <v>0</v>
      </c>
      <c r="M71" s="1142"/>
      <c r="N71" s="1141">
        <f t="shared" ref="N71:N134" si="17">M71*C71</f>
        <v>0</v>
      </c>
      <c r="O71" s="1142"/>
      <c r="P71" s="1141">
        <f t="shared" ref="P71:P134" si="18">O71*C71</f>
        <v>0</v>
      </c>
      <c r="Q71" s="1142"/>
      <c r="R71" s="1141">
        <f t="shared" ref="R71:R134" si="19">Q71*C71</f>
        <v>0</v>
      </c>
      <c r="S71" s="1142"/>
      <c r="T71" s="1141">
        <f t="shared" ref="T71:T134" si="20">S71*C71</f>
        <v>0</v>
      </c>
      <c r="U71" s="1141"/>
      <c r="V71" s="1141">
        <f t="shared" ref="V71:V134" si="21">U71*C71</f>
        <v>0</v>
      </c>
      <c r="W71" s="1143">
        <f t="shared" ref="W71:W134" si="22">G71+I71+K71+M71+O71+Q71+S71+U71</f>
        <v>0</v>
      </c>
      <c r="X71" s="1141">
        <f t="shared" ref="X71:X134" si="23">W71*C71</f>
        <v>0</v>
      </c>
      <c r="Y71" s="1144">
        <v>0</v>
      </c>
      <c r="Z71" s="1139">
        <f t="shared" ref="Z71:Z134" si="24">Y71*C71</f>
        <v>0</v>
      </c>
      <c r="AA71" s="1123">
        <f>[5]building!Y71</f>
        <v>0</v>
      </c>
      <c r="AB71" s="1123"/>
      <c r="AC71" s="1123">
        <f>[5]building!Z71</f>
        <v>0</v>
      </c>
      <c r="AD71" s="1123">
        <f t="shared" ref="AD71:AD134" si="25">Z71-AC71</f>
        <v>0</v>
      </c>
    </row>
    <row r="72" spans="1:31" ht="70.5" customHeight="1">
      <c r="A72" s="1131"/>
      <c r="B72" s="1131" t="s">
        <v>1410</v>
      </c>
      <c r="C72" s="1149">
        <f>ROUND(Data!K824,2)</f>
        <v>8968.5300000000007</v>
      </c>
      <c r="D72" s="1133" t="s">
        <v>1218</v>
      </c>
      <c r="E72" s="1142"/>
      <c r="F72" s="1134">
        <f t="shared" si="13"/>
        <v>0</v>
      </c>
      <c r="G72" s="1142"/>
      <c r="H72" s="1141">
        <f t="shared" si="14"/>
        <v>0</v>
      </c>
      <c r="I72" s="1142"/>
      <c r="J72" s="1141">
        <f t="shared" si="15"/>
        <v>0</v>
      </c>
      <c r="K72" s="1142"/>
      <c r="L72" s="1141">
        <f t="shared" si="16"/>
        <v>0</v>
      </c>
      <c r="M72" s="1142"/>
      <c r="N72" s="1141">
        <f t="shared" si="17"/>
        <v>0</v>
      </c>
      <c r="O72" s="1142"/>
      <c r="P72" s="1141">
        <f t="shared" si="18"/>
        <v>0</v>
      </c>
      <c r="Q72" s="1142"/>
      <c r="R72" s="1141">
        <f t="shared" si="19"/>
        <v>0</v>
      </c>
      <c r="S72" s="1142"/>
      <c r="T72" s="1141">
        <f t="shared" si="20"/>
        <v>0</v>
      </c>
      <c r="U72" s="1141"/>
      <c r="V72" s="1141">
        <f t="shared" si="21"/>
        <v>0</v>
      </c>
      <c r="W72" s="1143">
        <f t="shared" si="22"/>
        <v>0</v>
      </c>
      <c r="X72" s="1141">
        <f t="shared" si="23"/>
        <v>0</v>
      </c>
      <c r="Y72" s="1144">
        <v>0</v>
      </c>
      <c r="Z72" s="1139">
        <f t="shared" si="24"/>
        <v>0</v>
      </c>
      <c r="AA72" s="1123">
        <f>[5]building!Y72</f>
        <v>0</v>
      </c>
      <c r="AB72" s="1123"/>
      <c r="AC72" s="1123">
        <f>[5]building!Z72</f>
        <v>0</v>
      </c>
      <c r="AD72" s="1123">
        <f t="shared" si="25"/>
        <v>0</v>
      </c>
    </row>
    <row r="73" spans="1:31" ht="70.5" customHeight="1">
      <c r="A73" s="1131"/>
      <c r="B73" s="1131" t="s">
        <v>1458</v>
      </c>
      <c r="C73" s="1149">
        <f>ROUND(Data!K825,2)</f>
        <v>9192.33</v>
      </c>
      <c r="D73" s="1133" t="s">
        <v>1218</v>
      </c>
      <c r="E73" s="1142"/>
      <c r="F73" s="1134">
        <f t="shared" si="13"/>
        <v>0</v>
      </c>
      <c r="G73" s="1142"/>
      <c r="H73" s="1141">
        <f t="shared" si="14"/>
        <v>0</v>
      </c>
      <c r="I73" s="1142"/>
      <c r="J73" s="1141">
        <f t="shared" si="15"/>
        <v>0</v>
      </c>
      <c r="K73" s="1142"/>
      <c r="L73" s="1141">
        <f t="shared" si="16"/>
        <v>0</v>
      </c>
      <c r="M73" s="1142"/>
      <c r="N73" s="1141">
        <f t="shared" si="17"/>
        <v>0</v>
      </c>
      <c r="O73" s="1142"/>
      <c r="P73" s="1141">
        <f t="shared" si="18"/>
        <v>0</v>
      </c>
      <c r="Q73" s="1142"/>
      <c r="R73" s="1141">
        <f t="shared" si="19"/>
        <v>0</v>
      </c>
      <c r="S73" s="1142"/>
      <c r="T73" s="1141">
        <f t="shared" si="20"/>
        <v>0</v>
      </c>
      <c r="U73" s="1141"/>
      <c r="V73" s="1141">
        <f t="shared" si="21"/>
        <v>0</v>
      </c>
      <c r="W73" s="1143">
        <f t="shared" si="22"/>
        <v>0</v>
      </c>
      <c r="X73" s="1141">
        <f t="shared" si="23"/>
        <v>0</v>
      </c>
      <c r="Y73" s="1144">
        <v>0</v>
      </c>
      <c r="Z73" s="1139">
        <f t="shared" si="24"/>
        <v>0</v>
      </c>
      <c r="AA73" s="1123">
        <f>[5]building!Y73</f>
        <v>0</v>
      </c>
      <c r="AB73" s="1123"/>
      <c r="AC73" s="1123">
        <f>[5]building!Z73</f>
        <v>0</v>
      </c>
      <c r="AD73" s="1123">
        <f t="shared" si="25"/>
        <v>0</v>
      </c>
    </row>
    <row r="74" spans="1:31" ht="70.5" customHeight="1">
      <c r="A74" s="1131"/>
      <c r="B74" s="1131" t="s">
        <v>1347</v>
      </c>
      <c r="C74" s="1149">
        <f>ROUND(Data!K826,2)</f>
        <v>9416.1299999999992</v>
      </c>
      <c r="D74" s="1133" t="s">
        <v>1218</v>
      </c>
      <c r="E74" s="1142"/>
      <c r="F74" s="1134">
        <f t="shared" si="13"/>
        <v>0</v>
      </c>
      <c r="G74" s="1142"/>
      <c r="H74" s="1141">
        <f t="shared" si="14"/>
        <v>0</v>
      </c>
      <c r="I74" s="1142"/>
      <c r="J74" s="1141">
        <f t="shared" si="15"/>
        <v>0</v>
      </c>
      <c r="K74" s="1142"/>
      <c r="L74" s="1141">
        <f t="shared" si="16"/>
        <v>0</v>
      </c>
      <c r="M74" s="1142"/>
      <c r="N74" s="1141">
        <f t="shared" si="17"/>
        <v>0</v>
      </c>
      <c r="O74" s="1142"/>
      <c r="P74" s="1141">
        <f t="shared" si="18"/>
        <v>0</v>
      </c>
      <c r="Q74" s="1142"/>
      <c r="R74" s="1141">
        <f t="shared" si="19"/>
        <v>0</v>
      </c>
      <c r="S74" s="1142"/>
      <c r="T74" s="1141">
        <f t="shared" si="20"/>
        <v>0</v>
      </c>
      <c r="U74" s="1141"/>
      <c r="V74" s="1141">
        <f t="shared" si="21"/>
        <v>0</v>
      </c>
      <c r="W74" s="1143">
        <f t="shared" si="22"/>
        <v>0</v>
      </c>
      <c r="X74" s="1141">
        <f t="shared" si="23"/>
        <v>0</v>
      </c>
      <c r="Y74" s="1144">
        <v>0</v>
      </c>
      <c r="Z74" s="1139">
        <f t="shared" si="24"/>
        <v>0</v>
      </c>
      <c r="AA74" s="1123">
        <f>[5]building!Y74</f>
        <v>0</v>
      </c>
      <c r="AB74" s="1123"/>
      <c r="AC74" s="1123">
        <f>[5]building!Z74</f>
        <v>0</v>
      </c>
      <c r="AD74" s="1123">
        <f t="shared" si="25"/>
        <v>0</v>
      </c>
    </row>
    <row r="75" spans="1:31" ht="70.5" customHeight="1">
      <c r="A75" s="1130"/>
      <c r="B75" s="1131" t="s">
        <v>1098</v>
      </c>
      <c r="C75" s="1149">
        <f>ROUND(Data!K827,2)</f>
        <v>9639.93</v>
      </c>
      <c r="D75" s="1133" t="s">
        <v>1218</v>
      </c>
      <c r="E75" s="1142"/>
      <c r="F75" s="1134">
        <f t="shared" si="13"/>
        <v>0</v>
      </c>
      <c r="G75" s="1142"/>
      <c r="H75" s="1141">
        <f t="shared" si="14"/>
        <v>0</v>
      </c>
      <c r="I75" s="1142"/>
      <c r="J75" s="1141">
        <f t="shared" si="15"/>
        <v>0</v>
      </c>
      <c r="K75" s="1142"/>
      <c r="L75" s="1141">
        <f t="shared" si="16"/>
        <v>0</v>
      </c>
      <c r="M75" s="1142"/>
      <c r="N75" s="1141">
        <f t="shared" si="17"/>
        <v>0</v>
      </c>
      <c r="O75" s="1142"/>
      <c r="P75" s="1141">
        <f t="shared" si="18"/>
        <v>0</v>
      </c>
      <c r="Q75" s="1142"/>
      <c r="R75" s="1141">
        <f t="shared" si="19"/>
        <v>0</v>
      </c>
      <c r="S75" s="1142"/>
      <c r="T75" s="1141">
        <f t="shared" si="20"/>
        <v>0</v>
      </c>
      <c r="U75" s="1141"/>
      <c r="V75" s="1141">
        <f t="shared" si="21"/>
        <v>0</v>
      </c>
      <c r="W75" s="1143">
        <f t="shared" si="22"/>
        <v>0</v>
      </c>
      <c r="X75" s="1141">
        <f t="shared" si="23"/>
        <v>0</v>
      </c>
      <c r="Y75" s="1144">
        <v>0</v>
      </c>
      <c r="Z75" s="1139">
        <f t="shared" si="24"/>
        <v>0</v>
      </c>
      <c r="AA75" s="1123">
        <f>[5]building!Y75</f>
        <v>0</v>
      </c>
      <c r="AB75" s="1123"/>
      <c r="AC75" s="1123">
        <f>[5]building!Z75</f>
        <v>0</v>
      </c>
      <c r="AD75" s="1123">
        <f t="shared" si="25"/>
        <v>0</v>
      </c>
    </row>
    <row r="76" spans="1:31" ht="70.5" customHeight="1">
      <c r="A76" s="1130"/>
      <c r="B76" s="1131" t="s">
        <v>3856</v>
      </c>
      <c r="C76" s="1149">
        <f>ROUND(Data!K828,2)</f>
        <v>9863.73</v>
      </c>
      <c r="D76" s="1133" t="s">
        <v>1218</v>
      </c>
      <c r="E76" s="1142"/>
      <c r="F76" s="1134">
        <f t="shared" si="13"/>
        <v>0</v>
      </c>
      <c r="G76" s="1142"/>
      <c r="H76" s="1141">
        <f t="shared" si="14"/>
        <v>0</v>
      </c>
      <c r="I76" s="1142"/>
      <c r="J76" s="1141">
        <f t="shared" si="15"/>
        <v>0</v>
      </c>
      <c r="K76" s="1142"/>
      <c r="L76" s="1141">
        <f t="shared" si="16"/>
        <v>0</v>
      </c>
      <c r="M76" s="1142"/>
      <c r="N76" s="1141">
        <f t="shared" si="17"/>
        <v>0</v>
      </c>
      <c r="O76" s="1142"/>
      <c r="P76" s="1141">
        <f t="shared" si="18"/>
        <v>0</v>
      </c>
      <c r="Q76" s="1142"/>
      <c r="R76" s="1141">
        <f t="shared" si="19"/>
        <v>0</v>
      </c>
      <c r="S76" s="1142"/>
      <c r="T76" s="1141">
        <f t="shared" si="20"/>
        <v>0</v>
      </c>
      <c r="U76" s="1141"/>
      <c r="V76" s="1141">
        <f t="shared" si="21"/>
        <v>0</v>
      </c>
      <c r="W76" s="1143">
        <f t="shared" si="22"/>
        <v>0</v>
      </c>
      <c r="X76" s="1141">
        <f t="shared" si="23"/>
        <v>0</v>
      </c>
      <c r="Y76" s="1144">
        <v>0</v>
      </c>
      <c r="Z76" s="1139">
        <f t="shared" si="24"/>
        <v>0</v>
      </c>
      <c r="AA76" s="1123">
        <f>[5]building!Y76</f>
        <v>0</v>
      </c>
      <c r="AB76" s="1123"/>
      <c r="AC76" s="1123">
        <f>[5]building!Z76</f>
        <v>0</v>
      </c>
      <c r="AD76" s="1123">
        <f t="shared" si="25"/>
        <v>0</v>
      </c>
    </row>
    <row r="77" spans="1:31" ht="70.5" customHeight="1">
      <c r="A77" s="1130"/>
      <c r="B77" s="1131" t="s">
        <v>3857</v>
      </c>
      <c r="C77" s="1149">
        <f>ROUND(Data!K829,2)</f>
        <v>10087.530000000001</v>
      </c>
      <c r="D77" s="1133" t="s">
        <v>1218</v>
      </c>
      <c r="E77" s="1142"/>
      <c r="F77" s="1134">
        <f t="shared" si="13"/>
        <v>0</v>
      </c>
      <c r="G77" s="1142"/>
      <c r="H77" s="1141">
        <f t="shared" si="14"/>
        <v>0</v>
      </c>
      <c r="I77" s="1142"/>
      <c r="J77" s="1141">
        <f t="shared" si="15"/>
        <v>0</v>
      </c>
      <c r="K77" s="1142"/>
      <c r="L77" s="1141">
        <f t="shared" si="16"/>
        <v>0</v>
      </c>
      <c r="M77" s="1142"/>
      <c r="N77" s="1141">
        <f t="shared" si="17"/>
        <v>0</v>
      </c>
      <c r="O77" s="1142"/>
      <c r="P77" s="1141">
        <f t="shared" si="18"/>
        <v>0</v>
      </c>
      <c r="Q77" s="1142"/>
      <c r="R77" s="1141">
        <f t="shared" si="19"/>
        <v>0</v>
      </c>
      <c r="S77" s="1142"/>
      <c r="T77" s="1141">
        <f t="shared" si="20"/>
        <v>0</v>
      </c>
      <c r="U77" s="1141"/>
      <c r="V77" s="1141">
        <f t="shared" si="21"/>
        <v>0</v>
      </c>
      <c r="W77" s="1143">
        <f t="shared" si="22"/>
        <v>0</v>
      </c>
      <c r="X77" s="1141">
        <f t="shared" si="23"/>
        <v>0</v>
      </c>
      <c r="Y77" s="1144">
        <v>0</v>
      </c>
      <c r="Z77" s="1139">
        <f t="shared" si="24"/>
        <v>0</v>
      </c>
      <c r="AA77" s="1123">
        <f>[5]building!Y77</f>
        <v>0</v>
      </c>
      <c r="AB77" s="1123"/>
      <c r="AC77" s="1123">
        <f>[5]building!Z77</f>
        <v>0</v>
      </c>
      <c r="AD77" s="1123">
        <f t="shared" si="25"/>
        <v>0</v>
      </c>
    </row>
    <row r="78" spans="1:31" ht="70.5" customHeight="1">
      <c r="A78" s="1130"/>
      <c r="B78" s="1131" t="s">
        <v>3858</v>
      </c>
      <c r="C78" s="1149">
        <f>ROUND(Data!K830,2)</f>
        <v>10311.33</v>
      </c>
      <c r="D78" s="1133" t="s">
        <v>1218</v>
      </c>
      <c r="E78" s="1142"/>
      <c r="F78" s="1134">
        <f t="shared" si="13"/>
        <v>0</v>
      </c>
      <c r="G78" s="1142"/>
      <c r="H78" s="1141">
        <f t="shared" si="14"/>
        <v>0</v>
      </c>
      <c r="I78" s="1142"/>
      <c r="J78" s="1141">
        <f t="shared" si="15"/>
        <v>0</v>
      </c>
      <c r="K78" s="1142"/>
      <c r="L78" s="1141">
        <f t="shared" si="16"/>
        <v>0</v>
      </c>
      <c r="M78" s="1142"/>
      <c r="N78" s="1141">
        <f t="shared" si="17"/>
        <v>0</v>
      </c>
      <c r="O78" s="1142"/>
      <c r="P78" s="1141">
        <f t="shared" si="18"/>
        <v>0</v>
      </c>
      <c r="Q78" s="1142"/>
      <c r="R78" s="1141">
        <f t="shared" si="19"/>
        <v>0</v>
      </c>
      <c r="S78" s="1142"/>
      <c r="T78" s="1141">
        <f t="shared" si="20"/>
        <v>0</v>
      </c>
      <c r="U78" s="1141"/>
      <c r="V78" s="1141">
        <f t="shared" si="21"/>
        <v>0</v>
      </c>
      <c r="W78" s="1143">
        <f t="shared" si="22"/>
        <v>0</v>
      </c>
      <c r="X78" s="1141">
        <f t="shared" si="23"/>
        <v>0</v>
      </c>
      <c r="Y78" s="1144">
        <v>0</v>
      </c>
      <c r="Z78" s="1139">
        <f t="shared" si="24"/>
        <v>0</v>
      </c>
      <c r="AA78" s="1123">
        <f>[5]building!Y78</f>
        <v>0</v>
      </c>
      <c r="AB78" s="1123"/>
      <c r="AC78" s="1123">
        <f>[5]building!Z78</f>
        <v>0</v>
      </c>
      <c r="AD78" s="1123">
        <f t="shared" si="25"/>
        <v>0</v>
      </c>
    </row>
    <row r="79" spans="1:31" ht="70.5" customHeight="1">
      <c r="A79" s="1130"/>
      <c r="B79" s="1131" t="s">
        <v>3859</v>
      </c>
      <c r="C79" s="1149">
        <f>ROUND(Data!K831,2)</f>
        <v>10535.13</v>
      </c>
      <c r="D79" s="1133" t="s">
        <v>1218</v>
      </c>
      <c r="E79" s="1142"/>
      <c r="F79" s="1134">
        <f t="shared" si="13"/>
        <v>0</v>
      </c>
      <c r="G79" s="1142"/>
      <c r="H79" s="1141">
        <f t="shared" si="14"/>
        <v>0</v>
      </c>
      <c r="I79" s="1142"/>
      <c r="J79" s="1141">
        <f t="shared" si="15"/>
        <v>0</v>
      </c>
      <c r="K79" s="1142"/>
      <c r="L79" s="1141">
        <f t="shared" si="16"/>
        <v>0</v>
      </c>
      <c r="M79" s="1142"/>
      <c r="N79" s="1141">
        <f t="shared" si="17"/>
        <v>0</v>
      </c>
      <c r="O79" s="1142"/>
      <c r="P79" s="1141">
        <f t="shared" si="18"/>
        <v>0</v>
      </c>
      <c r="Q79" s="1142"/>
      <c r="R79" s="1141">
        <f t="shared" si="19"/>
        <v>0</v>
      </c>
      <c r="S79" s="1142"/>
      <c r="T79" s="1141">
        <f t="shared" si="20"/>
        <v>0</v>
      </c>
      <c r="U79" s="1141"/>
      <c r="V79" s="1141">
        <f t="shared" si="21"/>
        <v>0</v>
      </c>
      <c r="W79" s="1143">
        <f t="shared" si="22"/>
        <v>0</v>
      </c>
      <c r="X79" s="1141">
        <f t="shared" si="23"/>
        <v>0</v>
      </c>
      <c r="Y79" s="1144">
        <v>0</v>
      </c>
      <c r="Z79" s="1139">
        <f t="shared" si="24"/>
        <v>0</v>
      </c>
      <c r="AA79" s="1123">
        <f>[5]building!Y79</f>
        <v>0</v>
      </c>
      <c r="AB79" s="1123"/>
      <c r="AC79" s="1123">
        <f>[5]building!Z79</f>
        <v>0</v>
      </c>
      <c r="AD79" s="1123">
        <f t="shared" si="25"/>
        <v>0</v>
      </c>
    </row>
    <row r="80" spans="1:31" ht="70.5" customHeight="1">
      <c r="A80" s="1130"/>
      <c r="B80" s="1131" t="s">
        <v>3860</v>
      </c>
      <c r="C80" s="1149">
        <f>ROUND(Data!K832,2)</f>
        <v>10758.93</v>
      </c>
      <c r="D80" s="1133" t="s">
        <v>1218</v>
      </c>
      <c r="E80" s="1142"/>
      <c r="F80" s="1134">
        <f t="shared" si="13"/>
        <v>0</v>
      </c>
      <c r="G80" s="1142"/>
      <c r="H80" s="1141">
        <f t="shared" si="14"/>
        <v>0</v>
      </c>
      <c r="I80" s="1142"/>
      <c r="J80" s="1141">
        <f t="shared" si="15"/>
        <v>0</v>
      </c>
      <c r="K80" s="1142"/>
      <c r="L80" s="1141">
        <f t="shared" si="16"/>
        <v>0</v>
      </c>
      <c r="M80" s="1142"/>
      <c r="N80" s="1141">
        <f t="shared" si="17"/>
        <v>0</v>
      </c>
      <c r="O80" s="1142"/>
      <c r="P80" s="1141">
        <f t="shared" si="18"/>
        <v>0</v>
      </c>
      <c r="Q80" s="1142"/>
      <c r="R80" s="1141">
        <f t="shared" si="19"/>
        <v>0</v>
      </c>
      <c r="S80" s="1142"/>
      <c r="T80" s="1141">
        <f t="shared" si="20"/>
        <v>0</v>
      </c>
      <c r="U80" s="1141"/>
      <c r="V80" s="1141">
        <f t="shared" si="21"/>
        <v>0</v>
      </c>
      <c r="W80" s="1143">
        <f t="shared" si="22"/>
        <v>0</v>
      </c>
      <c r="X80" s="1141">
        <f t="shared" si="23"/>
        <v>0</v>
      </c>
      <c r="Y80" s="1144">
        <v>0</v>
      </c>
      <c r="Z80" s="1139">
        <f t="shared" si="24"/>
        <v>0</v>
      </c>
      <c r="AA80" s="1123">
        <f>[5]building!Y80</f>
        <v>0</v>
      </c>
      <c r="AB80" s="1123"/>
      <c r="AC80" s="1123">
        <f>[5]building!Z80</f>
        <v>0</v>
      </c>
      <c r="AD80" s="1123">
        <f t="shared" si="25"/>
        <v>0</v>
      </c>
    </row>
    <row r="81" spans="1:30" ht="70.5" customHeight="1">
      <c r="A81" s="1130"/>
      <c r="B81" s="1131" t="s">
        <v>3861</v>
      </c>
      <c r="C81" s="1149">
        <f>ROUND(Data!K833,2)</f>
        <v>10982.73</v>
      </c>
      <c r="D81" s="1133" t="s">
        <v>1218</v>
      </c>
      <c r="E81" s="1142"/>
      <c r="F81" s="1134">
        <f t="shared" si="13"/>
        <v>0</v>
      </c>
      <c r="G81" s="1142"/>
      <c r="H81" s="1141">
        <f t="shared" si="14"/>
        <v>0</v>
      </c>
      <c r="I81" s="1142"/>
      <c r="J81" s="1141">
        <f t="shared" si="15"/>
        <v>0</v>
      </c>
      <c r="K81" s="1142"/>
      <c r="L81" s="1141">
        <f t="shared" si="16"/>
        <v>0</v>
      </c>
      <c r="M81" s="1142"/>
      <c r="N81" s="1141">
        <f t="shared" si="17"/>
        <v>0</v>
      </c>
      <c r="O81" s="1142"/>
      <c r="P81" s="1141">
        <f t="shared" si="18"/>
        <v>0</v>
      </c>
      <c r="Q81" s="1142"/>
      <c r="R81" s="1141">
        <f t="shared" si="19"/>
        <v>0</v>
      </c>
      <c r="S81" s="1142"/>
      <c r="T81" s="1141">
        <f t="shared" si="20"/>
        <v>0</v>
      </c>
      <c r="U81" s="1141"/>
      <c r="V81" s="1141">
        <f t="shared" si="21"/>
        <v>0</v>
      </c>
      <c r="W81" s="1143">
        <f t="shared" si="22"/>
        <v>0</v>
      </c>
      <c r="X81" s="1141">
        <f t="shared" si="23"/>
        <v>0</v>
      </c>
      <c r="Y81" s="1144">
        <v>0</v>
      </c>
      <c r="Z81" s="1139">
        <f t="shared" si="24"/>
        <v>0</v>
      </c>
      <c r="AA81" s="1123">
        <f>[5]building!Y81</f>
        <v>0</v>
      </c>
      <c r="AB81" s="1123"/>
      <c r="AC81" s="1123">
        <f>[5]building!Z81</f>
        <v>0</v>
      </c>
      <c r="AD81" s="1123">
        <f t="shared" si="25"/>
        <v>0</v>
      </c>
    </row>
    <row r="82" spans="1:30" ht="70.5" customHeight="1">
      <c r="A82" s="1130"/>
      <c r="B82" s="1131" t="s">
        <v>3862</v>
      </c>
      <c r="C82" s="1149">
        <f>ROUND(Data!K834,2)</f>
        <v>11206.53</v>
      </c>
      <c r="D82" s="1133" t="s">
        <v>1218</v>
      </c>
      <c r="E82" s="1142"/>
      <c r="F82" s="1134">
        <f t="shared" si="13"/>
        <v>0</v>
      </c>
      <c r="G82" s="1142"/>
      <c r="H82" s="1141">
        <f t="shared" si="14"/>
        <v>0</v>
      </c>
      <c r="I82" s="1142"/>
      <c r="J82" s="1141">
        <f t="shared" si="15"/>
        <v>0</v>
      </c>
      <c r="K82" s="1142"/>
      <c r="L82" s="1141">
        <f t="shared" si="16"/>
        <v>0</v>
      </c>
      <c r="M82" s="1142"/>
      <c r="N82" s="1141">
        <f t="shared" si="17"/>
        <v>0</v>
      </c>
      <c r="O82" s="1142"/>
      <c r="P82" s="1141">
        <f t="shared" si="18"/>
        <v>0</v>
      </c>
      <c r="Q82" s="1142"/>
      <c r="R82" s="1141">
        <f t="shared" si="19"/>
        <v>0</v>
      </c>
      <c r="S82" s="1142"/>
      <c r="T82" s="1141">
        <f t="shared" si="20"/>
        <v>0</v>
      </c>
      <c r="U82" s="1141"/>
      <c r="V82" s="1141">
        <f t="shared" si="21"/>
        <v>0</v>
      </c>
      <c r="W82" s="1143">
        <f t="shared" si="22"/>
        <v>0</v>
      </c>
      <c r="X82" s="1141">
        <f t="shared" si="23"/>
        <v>0</v>
      </c>
      <c r="Y82" s="1144">
        <v>0</v>
      </c>
      <c r="Z82" s="1139">
        <f t="shared" si="24"/>
        <v>0</v>
      </c>
      <c r="AA82" s="1123">
        <f>[5]building!Y82</f>
        <v>0</v>
      </c>
      <c r="AB82" s="1123"/>
      <c r="AC82" s="1123">
        <f>[5]building!Z82</f>
        <v>0</v>
      </c>
      <c r="AD82" s="1123">
        <f t="shared" si="25"/>
        <v>0</v>
      </c>
    </row>
    <row r="83" spans="1:30" ht="70.5" customHeight="1">
      <c r="A83" s="1130"/>
      <c r="B83" s="1131" t="s">
        <v>3863</v>
      </c>
      <c r="C83" s="1149">
        <f>ROUND(Data!K835,2)</f>
        <v>11430.33</v>
      </c>
      <c r="D83" s="1133" t="s">
        <v>1218</v>
      </c>
      <c r="E83" s="1142"/>
      <c r="F83" s="1134">
        <f t="shared" si="13"/>
        <v>0</v>
      </c>
      <c r="G83" s="1142"/>
      <c r="H83" s="1141">
        <f t="shared" si="14"/>
        <v>0</v>
      </c>
      <c r="I83" s="1142"/>
      <c r="J83" s="1141">
        <f t="shared" si="15"/>
        <v>0</v>
      </c>
      <c r="K83" s="1142"/>
      <c r="L83" s="1141">
        <f t="shared" si="16"/>
        <v>0</v>
      </c>
      <c r="M83" s="1142"/>
      <c r="N83" s="1141">
        <f t="shared" si="17"/>
        <v>0</v>
      </c>
      <c r="O83" s="1142"/>
      <c r="P83" s="1141">
        <f t="shared" si="18"/>
        <v>0</v>
      </c>
      <c r="Q83" s="1142"/>
      <c r="R83" s="1141">
        <f t="shared" si="19"/>
        <v>0</v>
      </c>
      <c r="S83" s="1142"/>
      <c r="T83" s="1141">
        <f t="shared" si="20"/>
        <v>0</v>
      </c>
      <c r="U83" s="1141"/>
      <c r="V83" s="1141">
        <f t="shared" si="21"/>
        <v>0</v>
      </c>
      <c r="W83" s="1143">
        <f t="shared" si="22"/>
        <v>0</v>
      </c>
      <c r="X83" s="1141">
        <f t="shared" si="23"/>
        <v>0</v>
      </c>
      <c r="Y83" s="1144">
        <v>0</v>
      </c>
      <c r="Z83" s="1139">
        <f t="shared" si="24"/>
        <v>0</v>
      </c>
      <c r="AA83" s="1123">
        <f>[5]building!Y83</f>
        <v>0</v>
      </c>
      <c r="AB83" s="1123"/>
      <c r="AC83" s="1123">
        <f>[5]building!Z83</f>
        <v>0</v>
      </c>
      <c r="AD83" s="1123">
        <f t="shared" si="25"/>
        <v>0</v>
      </c>
    </row>
    <row r="84" spans="1:30" ht="70.5" customHeight="1">
      <c r="A84" s="1130">
        <v>9.1</v>
      </c>
      <c r="B84" s="1131" t="s">
        <v>2275</v>
      </c>
      <c r="C84" s="1149"/>
      <c r="D84" s="1133"/>
      <c r="E84" s="1142"/>
      <c r="F84" s="1134">
        <f t="shared" si="13"/>
        <v>0</v>
      </c>
      <c r="G84" s="1142"/>
      <c r="H84" s="1141">
        <f t="shared" si="14"/>
        <v>0</v>
      </c>
      <c r="I84" s="1142"/>
      <c r="J84" s="1141">
        <f t="shared" si="15"/>
        <v>0</v>
      </c>
      <c r="K84" s="1142"/>
      <c r="L84" s="1141">
        <f t="shared" si="16"/>
        <v>0</v>
      </c>
      <c r="M84" s="1142"/>
      <c r="N84" s="1141">
        <f t="shared" si="17"/>
        <v>0</v>
      </c>
      <c r="O84" s="1142"/>
      <c r="P84" s="1141">
        <f t="shared" si="18"/>
        <v>0</v>
      </c>
      <c r="Q84" s="1142"/>
      <c r="R84" s="1141">
        <f t="shared" si="19"/>
        <v>0</v>
      </c>
      <c r="S84" s="1142"/>
      <c r="T84" s="1141">
        <f t="shared" si="20"/>
        <v>0</v>
      </c>
      <c r="U84" s="1141"/>
      <c r="V84" s="1141">
        <f t="shared" si="21"/>
        <v>0</v>
      </c>
      <c r="W84" s="1143">
        <f t="shared" si="22"/>
        <v>0</v>
      </c>
      <c r="X84" s="1141">
        <f t="shared" si="23"/>
        <v>0</v>
      </c>
      <c r="Y84" s="1144">
        <v>0</v>
      </c>
      <c r="Z84" s="1139">
        <f t="shared" si="24"/>
        <v>0</v>
      </c>
      <c r="AA84" s="1123">
        <f>[5]building!Y84</f>
        <v>0</v>
      </c>
      <c r="AB84" s="1123"/>
      <c r="AC84" s="1123">
        <f>[5]building!Z84</f>
        <v>0</v>
      </c>
      <c r="AD84" s="1123">
        <f t="shared" si="25"/>
        <v>0</v>
      </c>
    </row>
    <row r="85" spans="1:30" ht="70.5" customHeight="1">
      <c r="A85" s="1130"/>
      <c r="B85" s="1131" t="s">
        <v>204</v>
      </c>
      <c r="C85" s="1149">
        <f>Data!X347</f>
        <v>6977.76</v>
      </c>
      <c r="D85" s="1133" t="s">
        <v>1218</v>
      </c>
      <c r="E85" s="1142"/>
      <c r="F85" s="1134">
        <f t="shared" si="13"/>
        <v>0</v>
      </c>
      <c r="G85" s="1142"/>
      <c r="H85" s="1141">
        <f t="shared" si="14"/>
        <v>0</v>
      </c>
      <c r="I85" s="1142"/>
      <c r="J85" s="1141">
        <f t="shared" si="15"/>
        <v>0</v>
      </c>
      <c r="K85" s="1142"/>
      <c r="L85" s="1141">
        <f t="shared" si="16"/>
        <v>0</v>
      </c>
      <c r="M85" s="1142"/>
      <c r="N85" s="1141">
        <f t="shared" si="17"/>
        <v>0</v>
      </c>
      <c r="O85" s="1142"/>
      <c r="P85" s="1141">
        <f t="shared" si="18"/>
        <v>0</v>
      </c>
      <c r="Q85" s="1142"/>
      <c r="R85" s="1141">
        <f t="shared" si="19"/>
        <v>0</v>
      </c>
      <c r="S85" s="1142"/>
      <c r="T85" s="1141">
        <f t="shared" si="20"/>
        <v>0</v>
      </c>
      <c r="U85" s="1141"/>
      <c r="V85" s="1141">
        <f t="shared" si="21"/>
        <v>0</v>
      </c>
      <c r="W85" s="1143">
        <f t="shared" si="22"/>
        <v>0</v>
      </c>
      <c r="X85" s="1141">
        <f t="shared" si="23"/>
        <v>0</v>
      </c>
      <c r="Y85" s="1144">
        <v>0</v>
      </c>
      <c r="Z85" s="1139">
        <f t="shared" si="24"/>
        <v>0</v>
      </c>
      <c r="AA85" s="1123">
        <f>[5]building!Y85</f>
        <v>0</v>
      </c>
      <c r="AB85" s="1123"/>
      <c r="AC85" s="1123">
        <f>[5]building!Z85</f>
        <v>0</v>
      </c>
      <c r="AD85" s="1123">
        <f t="shared" si="25"/>
        <v>0</v>
      </c>
    </row>
    <row r="86" spans="1:30" ht="70.5" customHeight="1">
      <c r="A86" s="1130"/>
      <c r="B86" s="1131" t="s">
        <v>205</v>
      </c>
      <c r="C86" s="1149">
        <f>Data!X348</f>
        <v>7128.66</v>
      </c>
      <c r="D86" s="1133" t="s">
        <v>1218</v>
      </c>
      <c r="E86" s="1142"/>
      <c r="F86" s="1134">
        <f t="shared" si="13"/>
        <v>0</v>
      </c>
      <c r="G86" s="1142"/>
      <c r="H86" s="1141">
        <f t="shared" si="14"/>
        <v>0</v>
      </c>
      <c r="I86" s="1142"/>
      <c r="J86" s="1141">
        <f t="shared" si="15"/>
        <v>0</v>
      </c>
      <c r="K86" s="1142"/>
      <c r="L86" s="1141">
        <f t="shared" si="16"/>
        <v>0</v>
      </c>
      <c r="M86" s="1142"/>
      <c r="N86" s="1141">
        <f t="shared" si="17"/>
        <v>0</v>
      </c>
      <c r="O86" s="1142"/>
      <c r="P86" s="1141">
        <f t="shared" si="18"/>
        <v>0</v>
      </c>
      <c r="Q86" s="1142"/>
      <c r="R86" s="1141">
        <f t="shared" si="19"/>
        <v>0</v>
      </c>
      <c r="S86" s="1142"/>
      <c r="T86" s="1141">
        <f t="shared" si="20"/>
        <v>0</v>
      </c>
      <c r="U86" s="1141"/>
      <c r="V86" s="1141">
        <f t="shared" si="21"/>
        <v>0</v>
      </c>
      <c r="W86" s="1143">
        <f t="shared" si="22"/>
        <v>0</v>
      </c>
      <c r="X86" s="1141">
        <f t="shared" si="23"/>
        <v>0</v>
      </c>
      <c r="Y86" s="1144">
        <v>0</v>
      </c>
      <c r="Z86" s="1139">
        <f t="shared" si="24"/>
        <v>0</v>
      </c>
      <c r="AA86" s="1123">
        <f>[5]building!Y86</f>
        <v>0</v>
      </c>
      <c r="AB86" s="1123"/>
      <c r="AC86" s="1123">
        <f>[5]building!Z86</f>
        <v>0</v>
      </c>
      <c r="AD86" s="1123">
        <f t="shared" si="25"/>
        <v>0</v>
      </c>
    </row>
    <row r="87" spans="1:30" ht="70.5" customHeight="1">
      <c r="A87" s="1130"/>
      <c r="B87" s="1131" t="s">
        <v>206</v>
      </c>
      <c r="C87" s="1149">
        <f>Data!X349</f>
        <v>7279.56</v>
      </c>
      <c r="D87" s="1133" t="s">
        <v>1218</v>
      </c>
      <c r="E87" s="1142"/>
      <c r="F87" s="1134">
        <f t="shared" si="13"/>
        <v>0</v>
      </c>
      <c r="G87" s="1142"/>
      <c r="H87" s="1141">
        <f t="shared" si="14"/>
        <v>0</v>
      </c>
      <c r="I87" s="1142"/>
      <c r="J87" s="1141">
        <f t="shared" si="15"/>
        <v>0</v>
      </c>
      <c r="K87" s="1142"/>
      <c r="L87" s="1141">
        <f t="shared" si="16"/>
        <v>0</v>
      </c>
      <c r="M87" s="1142"/>
      <c r="N87" s="1141">
        <f t="shared" si="17"/>
        <v>0</v>
      </c>
      <c r="O87" s="1142"/>
      <c r="P87" s="1141">
        <f t="shared" si="18"/>
        <v>0</v>
      </c>
      <c r="Q87" s="1142"/>
      <c r="R87" s="1141">
        <f t="shared" si="19"/>
        <v>0</v>
      </c>
      <c r="S87" s="1142"/>
      <c r="T87" s="1141">
        <f t="shared" si="20"/>
        <v>0</v>
      </c>
      <c r="U87" s="1141"/>
      <c r="V87" s="1141">
        <f t="shared" si="21"/>
        <v>0</v>
      </c>
      <c r="W87" s="1143">
        <f t="shared" si="22"/>
        <v>0</v>
      </c>
      <c r="X87" s="1141">
        <f t="shared" si="23"/>
        <v>0</v>
      </c>
      <c r="Y87" s="1144">
        <v>0</v>
      </c>
      <c r="Z87" s="1139">
        <f t="shared" si="24"/>
        <v>0</v>
      </c>
      <c r="AA87" s="1123">
        <f>[5]building!Y87</f>
        <v>0</v>
      </c>
      <c r="AB87" s="1123"/>
      <c r="AC87" s="1123">
        <f>[5]building!Z87</f>
        <v>0</v>
      </c>
      <c r="AD87" s="1123">
        <f t="shared" si="25"/>
        <v>0</v>
      </c>
    </row>
    <row r="88" spans="1:30" ht="70.5" customHeight="1">
      <c r="A88" s="1130"/>
      <c r="B88" s="1131" t="s">
        <v>207</v>
      </c>
      <c r="C88" s="1149">
        <f>Data!X350</f>
        <v>7430.46</v>
      </c>
      <c r="D88" s="1133" t="s">
        <v>1218</v>
      </c>
      <c r="E88" s="1142"/>
      <c r="F88" s="1134">
        <f t="shared" si="13"/>
        <v>0</v>
      </c>
      <c r="G88" s="1142"/>
      <c r="H88" s="1141">
        <f t="shared" si="14"/>
        <v>0</v>
      </c>
      <c r="I88" s="1142"/>
      <c r="J88" s="1141">
        <f t="shared" si="15"/>
        <v>0</v>
      </c>
      <c r="K88" s="1142"/>
      <c r="L88" s="1141">
        <f t="shared" si="16"/>
        <v>0</v>
      </c>
      <c r="M88" s="1142"/>
      <c r="N88" s="1141">
        <f t="shared" si="17"/>
        <v>0</v>
      </c>
      <c r="O88" s="1142"/>
      <c r="P88" s="1141">
        <f t="shared" si="18"/>
        <v>0</v>
      </c>
      <c r="Q88" s="1142"/>
      <c r="R88" s="1141">
        <f t="shared" si="19"/>
        <v>0</v>
      </c>
      <c r="S88" s="1142"/>
      <c r="T88" s="1141">
        <f t="shared" si="20"/>
        <v>0</v>
      </c>
      <c r="U88" s="1141"/>
      <c r="V88" s="1141">
        <f t="shared" si="21"/>
        <v>0</v>
      </c>
      <c r="W88" s="1143">
        <f t="shared" si="22"/>
        <v>0</v>
      </c>
      <c r="X88" s="1141">
        <f t="shared" si="23"/>
        <v>0</v>
      </c>
      <c r="Y88" s="1144">
        <v>0</v>
      </c>
      <c r="Z88" s="1139">
        <f t="shared" si="24"/>
        <v>0</v>
      </c>
      <c r="AA88" s="1123">
        <f>[5]building!Y88</f>
        <v>0</v>
      </c>
      <c r="AB88" s="1123"/>
      <c r="AC88" s="1123">
        <f>[5]building!Z88</f>
        <v>0</v>
      </c>
      <c r="AD88" s="1123">
        <f t="shared" si="25"/>
        <v>0</v>
      </c>
    </row>
    <row r="89" spans="1:30" ht="70.5" customHeight="1">
      <c r="A89" s="1130"/>
      <c r="B89" s="1131" t="s">
        <v>617</v>
      </c>
      <c r="C89" s="1149">
        <f>Data!X351</f>
        <v>7581.36</v>
      </c>
      <c r="D89" s="1133" t="s">
        <v>1218</v>
      </c>
      <c r="E89" s="1142"/>
      <c r="F89" s="1134">
        <f t="shared" si="13"/>
        <v>0</v>
      </c>
      <c r="G89" s="1142"/>
      <c r="H89" s="1141">
        <f t="shared" si="14"/>
        <v>0</v>
      </c>
      <c r="I89" s="1142"/>
      <c r="J89" s="1141">
        <f t="shared" si="15"/>
        <v>0</v>
      </c>
      <c r="K89" s="1142"/>
      <c r="L89" s="1141">
        <f t="shared" si="16"/>
        <v>0</v>
      </c>
      <c r="M89" s="1142"/>
      <c r="N89" s="1141">
        <f t="shared" si="17"/>
        <v>0</v>
      </c>
      <c r="O89" s="1142"/>
      <c r="P89" s="1141">
        <f t="shared" si="18"/>
        <v>0</v>
      </c>
      <c r="Q89" s="1142"/>
      <c r="R89" s="1141">
        <f t="shared" si="19"/>
        <v>0</v>
      </c>
      <c r="S89" s="1142"/>
      <c r="T89" s="1141">
        <f t="shared" si="20"/>
        <v>0</v>
      </c>
      <c r="U89" s="1141"/>
      <c r="V89" s="1141">
        <f t="shared" si="21"/>
        <v>0</v>
      </c>
      <c r="W89" s="1143">
        <f t="shared" si="22"/>
        <v>0</v>
      </c>
      <c r="X89" s="1141">
        <f t="shared" si="23"/>
        <v>0</v>
      </c>
      <c r="Y89" s="1144">
        <v>0</v>
      </c>
      <c r="Z89" s="1139">
        <f t="shared" si="24"/>
        <v>0</v>
      </c>
      <c r="AA89" s="1123">
        <f>[5]building!Y89</f>
        <v>0</v>
      </c>
      <c r="AB89" s="1123"/>
      <c r="AC89" s="1123">
        <f>[5]building!Z89</f>
        <v>0</v>
      </c>
      <c r="AD89" s="1123">
        <f t="shared" si="25"/>
        <v>0</v>
      </c>
    </row>
    <row r="90" spans="1:30" ht="70.5" customHeight="1">
      <c r="A90" s="1130">
        <v>9.1999999999999993</v>
      </c>
      <c r="B90" s="1151" t="s">
        <v>4100</v>
      </c>
      <c r="C90" s="1149"/>
      <c r="D90" s="1133"/>
      <c r="E90" s="1135"/>
      <c r="F90" s="1134">
        <f t="shared" si="13"/>
        <v>0</v>
      </c>
      <c r="G90" s="1141"/>
      <c r="H90" s="1141">
        <f t="shared" si="14"/>
        <v>0</v>
      </c>
      <c r="I90" s="1141"/>
      <c r="J90" s="1141">
        <f t="shared" si="15"/>
        <v>0</v>
      </c>
      <c r="K90" s="1141"/>
      <c r="L90" s="1141">
        <f t="shared" si="16"/>
        <v>0</v>
      </c>
      <c r="M90" s="1141"/>
      <c r="N90" s="1141">
        <f t="shared" si="17"/>
        <v>0</v>
      </c>
      <c r="O90" s="1141"/>
      <c r="P90" s="1141">
        <f t="shared" si="18"/>
        <v>0</v>
      </c>
      <c r="Q90" s="1141"/>
      <c r="R90" s="1141">
        <f t="shared" si="19"/>
        <v>0</v>
      </c>
      <c r="S90" s="1141"/>
      <c r="T90" s="1141">
        <f t="shared" si="20"/>
        <v>0</v>
      </c>
      <c r="U90" s="1141"/>
      <c r="V90" s="1141">
        <f t="shared" si="21"/>
        <v>0</v>
      </c>
      <c r="W90" s="1143">
        <f t="shared" si="22"/>
        <v>0</v>
      </c>
      <c r="X90" s="1141">
        <f t="shared" si="23"/>
        <v>0</v>
      </c>
      <c r="Y90" s="1144">
        <v>0</v>
      </c>
      <c r="Z90" s="1139">
        <f t="shared" si="24"/>
        <v>0</v>
      </c>
      <c r="AA90" s="1123">
        <f>[5]building!Y90</f>
        <v>0</v>
      </c>
      <c r="AB90" s="1123"/>
      <c r="AC90" s="1123">
        <f>[5]building!Z90</f>
        <v>0</v>
      </c>
      <c r="AD90" s="1123">
        <f t="shared" si="25"/>
        <v>0</v>
      </c>
    </row>
    <row r="91" spans="1:30" ht="70.5" customHeight="1">
      <c r="A91" s="1130"/>
      <c r="B91" s="1131" t="s">
        <v>3874</v>
      </c>
      <c r="C91" s="1149">
        <f>ROUND(Data!AG347,2)</f>
        <v>6632.4</v>
      </c>
      <c r="D91" s="1133" t="s">
        <v>1218</v>
      </c>
      <c r="E91" s="1141"/>
      <c r="F91" s="1134">
        <f t="shared" si="13"/>
        <v>0</v>
      </c>
      <c r="G91" s="1141"/>
      <c r="H91" s="1141">
        <f t="shared" si="14"/>
        <v>0</v>
      </c>
      <c r="I91" s="1141"/>
      <c r="J91" s="1141">
        <f t="shared" si="15"/>
        <v>0</v>
      </c>
      <c r="K91" s="1141"/>
      <c r="L91" s="1141">
        <f t="shared" si="16"/>
        <v>0</v>
      </c>
      <c r="M91" s="1141"/>
      <c r="N91" s="1141">
        <f t="shared" si="17"/>
        <v>0</v>
      </c>
      <c r="O91" s="1141"/>
      <c r="P91" s="1141">
        <f t="shared" si="18"/>
        <v>0</v>
      </c>
      <c r="Q91" s="1141"/>
      <c r="R91" s="1141">
        <f t="shared" si="19"/>
        <v>0</v>
      </c>
      <c r="S91" s="1141"/>
      <c r="T91" s="1141">
        <f t="shared" si="20"/>
        <v>0</v>
      </c>
      <c r="U91" s="1141"/>
      <c r="V91" s="1141">
        <f t="shared" si="21"/>
        <v>0</v>
      </c>
      <c r="W91" s="1143">
        <f t="shared" si="22"/>
        <v>0</v>
      </c>
      <c r="X91" s="1141">
        <f t="shared" si="23"/>
        <v>0</v>
      </c>
      <c r="Y91" s="1144">
        <v>0</v>
      </c>
      <c r="Z91" s="1139">
        <f t="shared" si="24"/>
        <v>0</v>
      </c>
      <c r="AA91" s="1123">
        <f>[5]building!Y91</f>
        <v>0</v>
      </c>
      <c r="AB91" s="1123"/>
      <c r="AC91" s="1123">
        <f>[5]building!Z91</f>
        <v>0</v>
      </c>
      <c r="AD91" s="1123">
        <f t="shared" si="25"/>
        <v>0</v>
      </c>
    </row>
    <row r="92" spans="1:30" ht="70.5" customHeight="1">
      <c r="A92" s="1130"/>
      <c r="B92" s="1131" t="s">
        <v>205</v>
      </c>
      <c r="C92" s="1149">
        <f>ROUND(Data!AG348,2)</f>
        <v>6783.3</v>
      </c>
      <c r="D92" s="1133" t="s">
        <v>1218</v>
      </c>
      <c r="E92" s="1141"/>
      <c r="F92" s="1134">
        <f t="shared" si="13"/>
        <v>0</v>
      </c>
      <c r="G92" s="1141"/>
      <c r="H92" s="1141">
        <f t="shared" si="14"/>
        <v>0</v>
      </c>
      <c r="I92" s="1141"/>
      <c r="J92" s="1141">
        <f t="shared" si="15"/>
        <v>0</v>
      </c>
      <c r="K92" s="1141"/>
      <c r="L92" s="1141">
        <f t="shared" si="16"/>
        <v>0</v>
      </c>
      <c r="M92" s="1141"/>
      <c r="N92" s="1141">
        <f t="shared" si="17"/>
        <v>0</v>
      </c>
      <c r="O92" s="1141"/>
      <c r="P92" s="1141">
        <f t="shared" si="18"/>
        <v>0</v>
      </c>
      <c r="Q92" s="1141"/>
      <c r="R92" s="1141">
        <f t="shared" si="19"/>
        <v>0</v>
      </c>
      <c r="S92" s="1141"/>
      <c r="T92" s="1141">
        <f t="shared" si="20"/>
        <v>0</v>
      </c>
      <c r="U92" s="1141"/>
      <c r="V92" s="1141">
        <f t="shared" si="21"/>
        <v>0</v>
      </c>
      <c r="W92" s="1143">
        <f t="shared" si="22"/>
        <v>0</v>
      </c>
      <c r="X92" s="1141">
        <f t="shared" si="23"/>
        <v>0</v>
      </c>
      <c r="Y92" s="1144">
        <v>0</v>
      </c>
      <c r="Z92" s="1139">
        <f t="shared" si="24"/>
        <v>0</v>
      </c>
      <c r="AA92" s="1123">
        <f>[5]building!Y92</f>
        <v>0</v>
      </c>
      <c r="AB92" s="1123"/>
      <c r="AC92" s="1123">
        <f>[5]building!Z92</f>
        <v>0</v>
      </c>
      <c r="AD92" s="1123">
        <f t="shared" si="25"/>
        <v>0</v>
      </c>
    </row>
    <row r="93" spans="1:30" ht="70.5" customHeight="1">
      <c r="A93" s="1130"/>
      <c r="B93" s="1131" t="s">
        <v>206</v>
      </c>
      <c r="C93" s="1149">
        <f>ROUND(Data!AG349,2)</f>
        <v>6934.2</v>
      </c>
      <c r="D93" s="1133" t="s">
        <v>1218</v>
      </c>
      <c r="E93" s="1141"/>
      <c r="F93" s="1134">
        <f t="shared" si="13"/>
        <v>0</v>
      </c>
      <c r="G93" s="1141"/>
      <c r="H93" s="1141">
        <f t="shared" si="14"/>
        <v>0</v>
      </c>
      <c r="I93" s="1141"/>
      <c r="J93" s="1141">
        <f t="shared" si="15"/>
        <v>0</v>
      </c>
      <c r="K93" s="1141"/>
      <c r="L93" s="1141">
        <f t="shared" si="16"/>
        <v>0</v>
      </c>
      <c r="M93" s="1141"/>
      <c r="N93" s="1141">
        <f t="shared" si="17"/>
        <v>0</v>
      </c>
      <c r="O93" s="1141"/>
      <c r="P93" s="1141">
        <f t="shared" si="18"/>
        <v>0</v>
      </c>
      <c r="Q93" s="1141"/>
      <c r="R93" s="1141">
        <f t="shared" si="19"/>
        <v>0</v>
      </c>
      <c r="S93" s="1141"/>
      <c r="T93" s="1141">
        <f t="shared" si="20"/>
        <v>0</v>
      </c>
      <c r="U93" s="1141"/>
      <c r="V93" s="1141">
        <f t="shared" si="21"/>
        <v>0</v>
      </c>
      <c r="W93" s="1143">
        <f t="shared" si="22"/>
        <v>0</v>
      </c>
      <c r="X93" s="1141">
        <f t="shared" si="23"/>
        <v>0</v>
      </c>
      <c r="Y93" s="1144">
        <v>0</v>
      </c>
      <c r="Z93" s="1139">
        <f t="shared" si="24"/>
        <v>0</v>
      </c>
      <c r="AA93" s="1123">
        <f>[5]building!Y93</f>
        <v>0</v>
      </c>
      <c r="AB93" s="1123"/>
      <c r="AC93" s="1123">
        <f>[5]building!Z93</f>
        <v>0</v>
      </c>
      <c r="AD93" s="1123">
        <f t="shared" si="25"/>
        <v>0</v>
      </c>
    </row>
    <row r="94" spans="1:30" ht="70.5" customHeight="1">
      <c r="A94" s="1130"/>
      <c r="B94" s="1131" t="s">
        <v>207</v>
      </c>
      <c r="C94" s="1149">
        <f>ROUND(Data!AG350,2)</f>
        <v>7085.1</v>
      </c>
      <c r="D94" s="1133" t="s">
        <v>1218</v>
      </c>
      <c r="E94" s="1142"/>
      <c r="F94" s="1134">
        <f t="shared" si="13"/>
        <v>0</v>
      </c>
      <c r="G94" s="1142"/>
      <c r="H94" s="1141">
        <f t="shared" si="14"/>
        <v>0</v>
      </c>
      <c r="I94" s="1142"/>
      <c r="J94" s="1141">
        <f t="shared" si="15"/>
        <v>0</v>
      </c>
      <c r="K94" s="1142"/>
      <c r="L94" s="1141">
        <f t="shared" si="16"/>
        <v>0</v>
      </c>
      <c r="M94" s="1142"/>
      <c r="N94" s="1141">
        <f t="shared" si="17"/>
        <v>0</v>
      </c>
      <c r="O94" s="1142"/>
      <c r="P94" s="1141">
        <f t="shared" si="18"/>
        <v>0</v>
      </c>
      <c r="Q94" s="1142"/>
      <c r="R94" s="1141">
        <f t="shared" si="19"/>
        <v>0</v>
      </c>
      <c r="S94" s="1142"/>
      <c r="T94" s="1141">
        <f t="shared" si="20"/>
        <v>0</v>
      </c>
      <c r="U94" s="1141"/>
      <c r="V94" s="1141">
        <f t="shared" si="21"/>
        <v>0</v>
      </c>
      <c r="W94" s="1143">
        <f t="shared" si="22"/>
        <v>0</v>
      </c>
      <c r="X94" s="1141">
        <f t="shared" si="23"/>
        <v>0</v>
      </c>
      <c r="Y94" s="1144">
        <v>0</v>
      </c>
      <c r="Z94" s="1139">
        <f t="shared" si="24"/>
        <v>0</v>
      </c>
      <c r="AA94" s="1123">
        <f>[5]building!Y94</f>
        <v>0</v>
      </c>
      <c r="AB94" s="1123"/>
      <c r="AC94" s="1123">
        <f>[5]building!Z94</f>
        <v>0</v>
      </c>
      <c r="AD94" s="1123">
        <f t="shared" si="25"/>
        <v>0</v>
      </c>
    </row>
    <row r="95" spans="1:30" ht="70.5" customHeight="1">
      <c r="A95" s="1130"/>
      <c r="B95" s="1131" t="s">
        <v>617</v>
      </c>
      <c r="C95" s="1149">
        <f>ROUND(Data!AG351,2)</f>
        <v>7236</v>
      </c>
      <c r="D95" s="1133" t="s">
        <v>1218</v>
      </c>
      <c r="E95" s="1142"/>
      <c r="F95" s="1134">
        <f t="shared" si="13"/>
        <v>0</v>
      </c>
      <c r="G95" s="1142"/>
      <c r="H95" s="1141">
        <f t="shared" si="14"/>
        <v>0</v>
      </c>
      <c r="I95" s="1142"/>
      <c r="J95" s="1141">
        <f t="shared" si="15"/>
        <v>0</v>
      </c>
      <c r="K95" s="1142"/>
      <c r="L95" s="1141">
        <f t="shared" si="16"/>
        <v>0</v>
      </c>
      <c r="M95" s="1142"/>
      <c r="N95" s="1141">
        <f t="shared" si="17"/>
        <v>0</v>
      </c>
      <c r="O95" s="1142"/>
      <c r="P95" s="1141">
        <f t="shared" si="18"/>
        <v>0</v>
      </c>
      <c r="Q95" s="1142"/>
      <c r="R95" s="1141">
        <f t="shared" si="19"/>
        <v>0</v>
      </c>
      <c r="S95" s="1142"/>
      <c r="T95" s="1141">
        <f t="shared" si="20"/>
        <v>0</v>
      </c>
      <c r="U95" s="1141"/>
      <c r="V95" s="1141">
        <f t="shared" si="21"/>
        <v>0</v>
      </c>
      <c r="W95" s="1143">
        <f t="shared" si="22"/>
        <v>0</v>
      </c>
      <c r="X95" s="1141">
        <f t="shared" si="23"/>
        <v>0</v>
      </c>
      <c r="Y95" s="1144">
        <v>0</v>
      </c>
      <c r="Z95" s="1139">
        <f t="shared" si="24"/>
        <v>0</v>
      </c>
      <c r="AA95" s="1123">
        <f>[5]building!Y95</f>
        <v>0</v>
      </c>
      <c r="AB95" s="1123"/>
      <c r="AC95" s="1123">
        <f>[5]building!Z95</f>
        <v>0</v>
      </c>
      <c r="AD95" s="1123">
        <f t="shared" si="25"/>
        <v>0</v>
      </c>
    </row>
    <row r="96" spans="1:30" ht="70.5" customHeight="1">
      <c r="A96" s="1130"/>
      <c r="B96" s="1131" t="s">
        <v>3856</v>
      </c>
      <c r="C96" s="1149">
        <f>ROUND(Data!AG352,2)</f>
        <v>7386.9</v>
      </c>
      <c r="D96" s="1133" t="s">
        <v>1218</v>
      </c>
      <c r="E96" s="1142"/>
      <c r="F96" s="1134">
        <f t="shared" si="13"/>
        <v>0</v>
      </c>
      <c r="G96" s="1142"/>
      <c r="H96" s="1141">
        <f t="shared" si="14"/>
        <v>0</v>
      </c>
      <c r="I96" s="1142"/>
      <c r="J96" s="1141">
        <f t="shared" si="15"/>
        <v>0</v>
      </c>
      <c r="K96" s="1142"/>
      <c r="L96" s="1141">
        <f t="shared" si="16"/>
        <v>0</v>
      </c>
      <c r="M96" s="1142"/>
      <c r="N96" s="1141">
        <f t="shared" si="17"/>
        <v>0</v>
      </c>
      <c r="O96" s="1142"/>
      <c r="P96" s="1141">
        <f t="shared" si="18"/>
        <v>0</v>
      </c>
      <c r="Q96" s="1142"/>
      <c r="R96" s="1141">
        <f t="shared" si="19"/>
        <v>0</v>
      </c>
      <c r="S96" s="1142"/>
      <c r="T96" s="1141">
        <f t="shared" si="20"/>
        <v>0</v>
      </c>
      <c r="U96" s="1141"/>
      <c r="V96" s="1141">
        <f t="shared" si="21"/>
        <v>0</v>
      </c>
      <c r="W96" s="1143">
        <f t="shared" si="22"/>
        <v>0</v>
      </c>
      <c r="X96" s="1141">
        <f t="shared" si="23"/>
        <v>0</v>
      </c>
      <c r="Y96" s="1144">
        <v>0</v>
      </c>
      <c r="Z96" s="1139">
        <f t="shared" si="24"/>
        <v>0</v>
      </c>
      <c r="AA96" s="1123">
        <f>[5]building!Y96</f>
        <v>0</v>
      </c>
      <c r="AB96" s="1123"/>
      <c r="AC96" s="1123">
        <f>[5]building!Z96</f>
        <v>0</v>
      </c>
      <c r="AD96" s="1123">
        <f t="shared" si="25"/>
        <v>0</v>
      </c>
    </row>
    <row r="97" spans="1:30" ht="70.5" customHeight="1">
      <c r="A97" s="1130"/>
      <c r="B97" s="1131" t="s">
        <v>3857</v>
      </c>
      <c r="C97" s="1149">
        <f>ROUND(Data!AG353,2)</f>
        <v>7537.8</v>
      </c>
      <c r="D97" s="1133" t="s">
        <v>1218</v>
      </c>
      <c r="E97" s="1142"/>
      <c r="F97" s="1134">
        <f t="shared" si="13"/>
        <v>0</v>
      </c>
      <c r="G97" s="1142"/>
      <c r="H97" s="1141">
        <f t="shared" si="14"/>
        <v>0</v>
      </c>
      <c r="I97" s="1142"/>
      <c r="J97" s="1141">
        <f t="shared" si="15"/>
        <v>0</v>
      </c>
      <c r="K97" s="1142"/>
      <c r="L97" s="1141">
        <f t="shared" si="16"/>
        <v>0</v>
      </c>
      <c r="M97" s="1142"/>
      <c r="N97" s="1141">
        <f t="shared" si="17"/>
        <v>0</v>
      </c>
      <c r="O97" s="1142"/>
      <c r="P97" s="1141">
        <f t="shared" si="18"/>
        <v>0</v>
      </c>
      <c r="Q97" s="1142"/>
      <c r="R97" s="1141">
        <f t="shared" si="19"/>
        <v>0</v>
      </c>
      <c r="S97" s="1142"/>
      <c r="T97" s="1141">
        <f t="shared" si="20"/>
        <v>0</v>
      </c>
      <c r="U97" s="1141"/>
      <c r="V97" s="1141">
        <f t="shared" si="21"/>
        <v>0</v>
      </c>
      <c r="W97" s="1143">
        <f t="shared" si="22"/>
        <v>0</v>
      </c>
      <c r="X97" s="1141">
        <f t="shared" si="23"/>
        <v>0</v>
      </c>
      <c r="Y97" s="1144">
        <v>0</v>
      </c>
      <c r="Z97" s="1139">
        <f t="shared" si="24"/>
        <v>0</v>
      </c>
      <c r="AA97" s="1123">
        <f>[5]building!Y97</f>
        <v>0</v>
      </c>
      <c r="AB97" s="1123"/>
      <c r="AC97" s="1123">
        <f>[5]building!Z97</f>
        <v>0</v>
      </c>
      <c r="AD97" s="1123">
        <f t="shared" si="25"/>
        <v>0</v>
      </c>
    </row>
    <row r="98" spans="1:30" ht="70.5" customHeight="1">
      <c r="A98" s="1130"/>
      <c r="B98" s="1131" t="s">
        <v>3858</v>
      </c>
      <c r="C98" s="1149">
        <f>ROUND(Data!AG354,2)</f>
        <v>7688.7</v>
      </c>
      <c r="D98" s="1133" t="s">
        <v>1218</v>
      </c>
      <c r="E98" s="1142"/>
      <c r="F98" s="1134">
        <f t="shared" si="13"/>
        <v>0</v>
      </c>
      <c r="G98" s="1142"/>
      <c r="H98" s="1141">
        <f t="shared" si="14"/>
        <v>0</v>
      </c>
      <c r="I98" s="1142"/>
      <c r="J98" s="1141">
        <f t="shared" si="15"/>
        <v>0</v>
      </c>
      <c r="K98" s="1142"/>
      <c r="L98" s="1141">
        <f t="shared" si="16"/>
        <v>0</v>
      </c>
      <c r="M98" s="1142"/>
      <c r="N98" s="1141">
        <f t="shared" si="17"/>
        <v>0</v>
      </c>
      <c r="O98" s="1142"/>
      <c r="P98" s="1141">
        <f t="shared" si="18"/>
        <v>0</v>
      </c>
      <c r="Q98" s="1142"/>
      <c r="R98" s="1141">
        <f t="shared" si="19"/>
        <v>0</v>
      </c>
      <c r="S98" s="1142"/>
      <c r="T98" s="1141">
        <f t="shared" si="20"/>
        <v>0</v>
      </c>
      <c r="U98" s="1141"/>
      <c r="V98" s="1141">
        <f t="shared" si="21"/>
        <v>0</v>
      </c>
      <c r="W98" s="1143">
        <f t="shared" si="22"/>
        <v>0</v>
      </c>
      <c r="X98" s="1141">
        <f t="shared" si="23"/>
        <v>0</v>
      </c>
      <c r="Y98" s="1144">
        <v>0</v>
      </c>
      <c r="Z98" s="1139">
        <f t="shared" si="24"/>
        <v>0</v>
      </c>
      <c r="AA98" s="1123">
        <f>[5]building!Y98</f>
        <v>0</v>
      </c>
      <c r="AB98" s="1123"/>
      <c r="AC98" s="1123">
        <f>[5]building!Z98</f>
        <v>0</v>
      </c>
      <c r="AD98" s="1123">
        <f t="shared" si="25"/>
        <v>0</v>
      </c>
    </row>
    <row r="99" spans="1:30" ht="70.5" customHeight="1">
      <c r="A99" s="1130"/>
      <c r="B99" s="1131" t="s">
        <v>3859</v>
      </c>
      <c r="C99" s="1149">
        <f>ROUND(Data!AG355,2)</f>
        <v>7839.6</v>
      </c>
      <c r="D99" s="1133" t="s">
        <v>1218</v>
      </c>
      <c r="E99" s="1142"/>
      <c r="F99" s="1134">
        <f t="shared" si="13"/>
        <v>0</v>
      </c>
      <c r="G99" s="1142"/>
      <c r="H99" s="1141">
        <f t="shared" si="14"/>
        <v>0</v>
      </c>
      <c r="I99" s="1142"/>
      <c r="J99" s="1141">
        <f t="shared" si="15"/>
        <v>0</v>
      </c>
      <c r="K99" s="1142"/>
      <c r="L99" s="1141">
        <f t="shared" si="16"/>
        <v>0</v>
      </c>
      <c r="M99" s="1142"/>
      <c r="N99" s="1141">
        <f t="shared" si="17"/>
        <v>0</v>
      </c>
      <c r="O99" s="1142"/>
      <c r="P99" s="1141">
        <f t="shared" si="18"/>
        <v>0</v>
      </c>
      <c r="Q99" s="1142"/>
      <c r="R99" s="1141">
        <f t="shared" si="19"/>
        <v>0</v>
      </c>
      <c r="S99" s="1142"/>
      <c r="T99" s="1141">
        <f t="shared" si="20"/>
        <v>0</v>
      </c>
      <c r="U99" s="1141"/>
      <c r="V99" s="1141">
        <f t="shared" si="21"/>
        <v>0</v>
      </c>
      <c r="W99" s="1143">
        <f t="shared" si="22"/>
        <v>0</v>
      </c>
      <c r="X99" s="1141">
        <f t="shared" si="23"/>
        <v>0</v>
      </c>
      <c r="Y99" s="1144">
        <v>0</v>
      </c>
      <c r="Z99" s="1139">
        <f t="shared" si="24"/>
        <v>0</v>
      </c>
      <c r="AA99" s="1123">
        <f>[5]building!Y99</f>
        <v>0</v>
      </c>
      <c r="AB99" s="1123"/>
      <c r="AC99" s="1123">
        <f>[5]building!Z99</f>
        <v>0</v>
      </c>
      <c r="AD99" s="1123">
        <f t="shared" si="25"/>
        <v>0</v>
      </c>
    </row>
    <row r="100" spans="1:30" ht="70.5" customHeight="1">
      <c r="A100" s="1130"/>
      <c r="B100" s="1131" t="s">
        <v>3860</v>
      </c>
      <c r="C100" s="1149">
        <f>ROUND(Data!AG356,2)</f>
        <v>7990.5</v>
      </c>
      <c r="D100" s="1133" t="s">
        <v>1218</v>
      </c>
      <c r="E100" s="1142"/>
      <c r="F100" s="1134">
        <f t="shared" si="13"/>
        <v>0</v>
      </c>
      <c r="G100" s="1142"/>
      <c r="H100" s="1141">
        <f t="shared" si="14"/>
        <v>0</v>
      </c>
      <c r="I100" s="1142"/>
      <c r="J100" s="1141">
        <f t="shared" si="15"/>
        <v>0</v>
      </c>
      <c r="K100" s="1142"/>
      <c r="L100" s="1141">
        <f t="shared" si="16"/>
        <v>0</v>
      </c>
      <c r="M100" s="1142"/>
      <c r="N100" s="1141">
        <f t="shared" si="17"/>
        <v>0</v>
      </c>
      <c r="O100" s="1142"/>
      <c r="P100" s="1141">
        <f t="shared" si="18"/>
        <v>0</v>
      </c>
      <c r="Q100" s="1142"/>
      <c r="R100" s="1141">
        <f t="shared" si="19"/>
        <v>0</v>
      </c>
      <c r="S100" s="1142"/>
      <c r="T100" s="1141">
        <f t="shared" si="20"/>
        <v>0</v>
      </c>
      <c r="U100" s="1141"/>
      <c r="V100" s="1141">
        <f t="shared" si="21"/>
        <v>0</v>
      </c>
      <c r="W100" s="1143">
        <f t="shared" si="22"/>
        <v>0</v>
      </c>
      <c r="X100" s="1141">
        <f t="shared" si="23"/>
        <v>0</v>
      </c>
      <c r="Y100" s="1144">
        <v>0</v>
      </c>
      <c r="Z100" s="1139">
        <f t="shared" si="24"/>
        <v>0</v>
      </c>
      <c r="AA100" s="1123">
        <f>[5]building!Y100</f>
        <v>0</v>
      </c>
      <c r="AB100" s="1123"/>
      <c r="AC100" s="1123">
        <f>[5]building!Z100</f>
        <v>0</v>
      </c>
      <c r="AD100" s="1123">
        <f t="shared" si="25"/>
        <v>0</v>
      </c>
    </row>
    <row r="101" spans="1:30" ht="70.5" customHeight="1">
      <c r="A101" s="1130"/>
      <c r="B101" s="1131" t="s">
        <v>3861</v>
      </c>
      <c r="C101" s="1149">
        <f>ROUND(Data!AG357,2)</f>
        <v>8141.4</v>
      </c>
      <c r="D101" s="1133" t="s">
        <v>1218</v>
      </c>
      <c r="E101" s="1142"/>
      <c r="F101" s="1134">
        <f t="shared" si="13"/>
        <v>0</v>
      </c>
      <c r="G101" s="1142"/>
      <c r="H101" s="1141">
        <f t="shared" si="14"/>
        <v>0</v>
      </c>
      <c r="I101" s="1142"/>
      <c r="J101" s="1141">
        <f t="shared" si="15"/>
        <v>0</v>
      </c>
      <c r="K101" s="1142"/>
      <c r="L101" s="1141">
        <f t="shared" si="16"/>
        <v>0</v>
      </c>
      <c r="M101" s="1142"/>
      <c r="N101" s="1141">
        <f t="shared" si="17"/>
        <v>0</v>
      </c>
      <c r="O101" s="1142"/>
      <c r="P101" s="1141">
        <f t="shared" si="18"/>
        <v>0</v>
      </c>
      <c r="Q101" s="1142"/>
      <c r="R101" s="1141">
        <f t="shared" si="19"/>
        <v>0</v>
      </c>
      <c r="S101" s="1142"/>
      <c r="T101" s="1141">
        <f t="shared" si="20"/>
        <v>0</v>
      </c>
      <c r="U101" s="1141"/>
      <c r="V101" s="1141">
        <f t="shared" si="21"/>
        <v>0</v>
      </c>
      <c r="W101" s="1143">
        <f t="shared" si="22"/>
        <v>0</v>
      </c>
      <c r="X101" s="1141">
        <f t="shared" si="23"/>
        <v>0</v>
      </c>
      <c r="Y101" s="1144">
        <v>0</v>
      </c>
      <c r="Z101" s="1139">
        <f t="shared" si="24"/>
        <v>0</v>
      </c>
      <c r="AA101" s="1123">
        <f>[5]building!Y101</f>
        <v>0</v>
      </c>
      <c r="AB101" s="1123"/>
      <c r="AC101" s="1123">
        <f>[5]building!Z101</f>
        <v>0</v>
      </c>
      <c r="AD101" s="1123">
        <f t="shared" si="25"/>
        <v>0</v>
      </c>
    </row>
    <row r="102" spans="1:30" ht="70.5" customHeight="1">
      <c r="A102" s="1130"/>
      <c r="B102" s="1131" t="s">
        <v>3862</v>
      </c>
      <c r="C102" s="1149">
        <f>ROUND(Data!AG358,2)</f>
        <v>8292.2999999999993</v>
      </c>
      <c r="D102" s="1133" t="s">
        <v>1218</v>
      </c>
      <c r="E102" s="1142"/>
      <c r="F102" s="1134">
        <f t="shared" si="13"/>
        <v>0</v>
      </c>
      <c r="G102" s="1142"/>
      <c r="H102" s="1141">
        <f t="shared" si="14"/>
        <v>0</v>
      </c>
      <c r="I102" s="1142"/>
      <c r="J102" s="1141">
        <f t="shared" si="15"/>
        <v>0</v>
      </c>
      <c r="K102" s="1142"/>
      <c r="L102" s="1141">
        <f t="shared" si="16"/>
        <v>0</v>
      </c>
      <c r="M102" s="1142"/>
      <c r="N102" s="1141">
        <f t="shared" si="17"/>
        <v>0</v>
      </c>
      <c r="O102" s="1142"/>
      <c r="P102" s="1141">
        <f t="shared" si="18"/>
        <v>0</v>
      </c>
      <c r="Q102" s="1142"/>
      <c r="R102" s="1141">
        <f t="shared" si="19"/>
        <v>0</v>
      </c>
      <c r="S102" s="1142"/>
      <c r="T102" s="1141">
        <f t="shared" si="20"/>
        <v>0</v>
      </c>
      <c r="U102" s="1141"/>
      <c r="V102" s="1141">
        <f t="shared" si="21"/>
        <v>0</v>
      </c>
      <c r="W102" s="1143">
        <f t="shared" si="22"/>
        <v>0</v>
      </c>
      <c r="X102" s="1141">
        <f t="shared" si="23"/>
        <v>0</v>
      </c>
      <c r="Y102" s="1144">
        <v>0</v>
      </c>
      <c r="Z102" s="1139">
        <f t="shared" si="24"/>
        <v>0</v>
      </c>
      <c r="AA102" s="1123">
        <f>[5]building!Y102</f>
        <v>0</v>
      </c>
      <c r="AB102" s="1123"/>
      <c r="AC102" s="1123">
        <f>[5]building!Z102</f>
        <v>0</v>
      </c>
      <c r="AD102" s="1123">
        <f t="shared" si="25"/>
        <v>0</v>
      </c>
    </row>
    <row r="103" spans="1:30" ht="70.5" customHeight="1">
      <c r="A103" s="1130"/>
      <c r="B103" s="1131" t="s">
        <v>3863</v>
      </c>
      <c r="C103" s="1149">
        <f>ROUND(Data!AG359,2)</f>
        <v>8443.2000000000007</v>
      </c>
      <c r="D103" s="1133" t="s">
        <v>1218</v>
      </c>
      <c r="E103" s="1142"/>
      <c r="F103" s="1134">
        <f t="shared" si="13"/>
        <v>0</v>
      </c>
      <c r="G103" s="1142"/>
      <c r="H103" s="1141">
        <f t="shared" si="14"/>
        <v>0</v>
      </c>
      <c r="I103" s="1142"/>
      <c r="J103" s="1141">
        <f t="shared" si="15"/>
        <v>0</v>
      </c>
      <c r="K103" s="1142"/>
      <c r="L103" s="1141">
        <f t="shared" si="16"/>
        <v>0</v>
      </c>
      <c r="M103" s="1142"/>
      <c r="N103" s="1141">
        <f t="shared" si="17"/>
        <v>0</v>
      </c>
      <c r="O103" s="1142"/>
      <c r="P103" s="1141">
        <f t="shared" si="18"/>
        <v>0</v>
      </c>
      <c r="Q103" s="1142"/>
      <c r="R103" s="1141">
        <f t="shared" si="19"/>
        <v>0</v>
      </c>
      <c r="S103" s="1142"/>
      <c r="T103" s="1141">
        <f t="shared" si="20"/>
        <v>0</v>
      </c>
      <c r="U103" s="1141"/>
      <c r="V103" s="1141">
        <f t="shared" si="21"/>
        <v>0</v>
      </c>
      <c r="W103" s="1143">
        <f t="shared" si="22"/>
        <v>0</v>
      </c>
      <c r="X103" s="1141">
        <f t="shared" si="23"/>
        <v>0</v>
      </c>
      <c r="Y103" s="1144">
        <v>0</v>
      </c>
      <c r="Z103" s="1139">
        <f t="shared" si="24"/>
        <v>0</v>
      </c>
      <c r="AA103" s="1123">
        <f>[5]building!Y103</f>
        <v>0</v>
      </c>
      <c r="AB103" s="1123"/>
      <c r="AC103" s="1123">
        <f>[5]building!Z103</f>
        <v>0</v>
      </c>
      <c r="AD103" s="1123">
        <f t="shared" si="25"/>
        <v>0</v>
      </c>
    </row>
    <row r="104" spans="1:30" ht="70.5" customHeight="1">
      <c r="A104" s="1130"/>
      <c r="B104" s="1131" t="s">
        <v>3868</v>
      </c>
      <c r="C104" s="1149">
        <f>ROUND(Data!AG360,2)</f>
        <v>8594.1</v>
      </c>
      <c r="D104" s="1133" t="s">
        <v>1218</v>
      </c>
      <c r="E104" s="1142"/>
      <c r="F104" s="1134">
        <f t="shared" si="13"/>
        <v>0</v>
      </c>
      <c r="G104" s="1142"/>
      <c r="H104" s="1141">
        <f t="shared" si="14"/>
        <v>0</v>
      </c>
      <c r="I104" s="1142"/>
      <c r="J104" s="1141">
        <f t="shared" si="15"/>
        <v>0</v>
      </c>
      <c r="K104" s="1142"/>
      <c r="L104" s="1141">
        <f t="shared" si="16"/>
        <v>0</v>
      </c>
      <c r="M104" s="1142"/>
      <c r="N104" s="1141">
        <f t="shared" si="17"/>
        <v>0</v>
      </c>
      <c r="O104" s="1142"/>
      <c r="P104" s="1141">
        <f t="shared" si="18"/>
        <v>0</v>
      </c>
      <c r="Q104" s="1142"/>
      <c r="R104" s="1141">
        <f t="shared" si="19"/>
        <v>0</v>
      </c>
      <c r="S104" s="1142"/>
      <c r="T104" s="1141">
        <f t="shared" si="20"/>
        <v>0</v>
      </c>
      <c r="U104" s="1141"/>
      <c r="V104" s="1141">
        <f t="shared" si="21"/>
        <v>0</v>
      </c>
      <c r="W104" s="1143">
        <f t="shared" si="22"/>
        <v>0</v>
      </c>
      <c r="X104" s="1141">
        <f t="shared" si="23"/>
        <v>0</v>
      </c>
      <c r="Y104" s="1144">
        <v>0</v>
      </c>
      <c r="Z104" s="1139">
        <f t="shared" si="24"/>
        <v>0</v>
      </c>
      <c r="AA104" s="1123">
        <f>[5]building!Y104</f>
        <v>0</v>
      </c>
      <c r="AB104" s="1123"/>
      <c r="AC104" s="1123">
        <f>[5]building!Z104</f>
        <v>0</v>
      </c>
      <c r="AD104" s="1123">
        <f t="shared" si="25"/>
        <v>0</v>
      </c>
    </row>
    <row r="105" spans="1:30" ht="70.5" customHeight="1">
      <c r="A105" s="1130">
        <v>9.3000000000000007</v>
      </c>
      <c r="B105" s="1131" t="s">
        <v>1842</v>
      </c>
      <c r="C105" s="1149"/>
      <c r="D105" s="1133"/>
      <c r="E105" s="1142"/>
      <c r="F105" s="1134">
        <f t="shared" si="13"/>
        <v>0</v>
      </c>
      <c r="G105" s="1142"/>
      <c r="H105" s="1141">
        <f t="shared" si="14"/>
        <v>0</v>
      </c>
      <c r="I105" s="1142"/>
      <c r="J105" s="1141">
        <f t="shared" si="15"/>
        <v>0</v>
      </c>
      <c r="K105" s="1142"/>
      <c r="L105" s="1141">
        <f t="shared" si="16"/>
        <v>0</v>
      </c>
      <c r="M105" s="1142"/>
      <c r="N105" s="1141">
        <f t="shared" si="17"/>
        <v>0</v>
      </c>
      <c r="O105" s="1142"/>
      <c r="P105" s="1141">
        <f t="shared" si="18"/>
        <v>0</v>
      </c>
      <c r="Q105" s="1142"/>
      <c r="R105" s="1141">
        <f t="shared" si="19"/>
        <v>0</v>
      </c>
      <c r="S105" s="1142"/>
      <c r="T105" s="1141">
        <f t="shared" si="20"/>
        <v>0</v>
      </c>
      <c r="U105" s="1141"/>
      <c r="V105" s="1141">
        <f t="shared" si="21"/>
        <v>0</v>
      </c>
      <c r="W105" s="1143">
        <f t="shared" si="22"/>
        <v>0</v>
      </c>
      <c r="X105" s="1141">
        <f t="shared" si="23"/>
        <v>0</v>
      </c>
      <c r="Y105" s="1144">
        <v>0</v>
      </c>
      <c r="Z105" s="1139">
        <f t="shared" si="24"/>
        <v>0</v>
      </c>
      <c r="AA105" s="1123">
        <f>[5]building!Y105</f>
        <v>0</v>
      </c>
      <c r="AB105" s="1123"/>
      <c r="AC105" s="1123">
        <f>[5]building!Z105</f>
        <v>0</v>
      </c>
      <c r="AD105" s="1123">
        <f t="shared" si="25"/>
        <v>0</v>
      </c>
    </row>
    <row r="106" spans="1:30" ht="70.5" customHeight="1">
      <c r="A106" s="1130"/>
      <c r="B106" s="1131" t="s">
        <v>204</v>
      </c>
      <c r="C106" s="1149"/>
      <c r="D106" s="1133" t="s">
        <v>1218</v>
      </c>
      <c r="E106" s="1142"/>
      <c r="F106" s="1134">
        <f t="shared" si="13"/>
        <v>0</v>
      </c>
      <c r="G106" s="1142"/>
      <c r="H106" s="1141">
        <f t="shared" si="14"/>
        <v>0</v>
      </c>
      <c r="I106" s="1142"/>
      <c r="J106" s="1141">
        <f t="shared" si="15"/>
        <v>0</v>
      </c>
      <c r="K106" s="1142"/>
      <c r="L106" s="1141">
        <f t="shared" si="16"/>
        <v>0</v>
      </c>
      <c r="M106" s="1142"/>
      <c r="N106" s="1141">
        <f t="shared" si="17"/>
        <v>0</v>
      </c>
      <c r="O106" s="1142"/>
      <c r="P106" s="1141">
        <f t="shared" si="18"/>
        <v>0</v>
      </c>
      <c r="Q106" s="1142"/>
      <c r="R106" s="1141">
        <f t="shared" si="19"/>
        <v>0</v>
      </c>
      <c r="S106" s="1142"/>
      <c r="T106" s="1141">
        <f t="shared" si="20"/>
        <v>0</v>
      </c>
      <c r="U106" s="1141"/>
      <c r="V106" s="1141">
        <f t="shared" si="21"/>
        <v>0</v>
      </c>
      <c r="W106" s="1143">
        <f t="shared" si="22"/>
        <v>0</v>
      </c>
      <c r="X106" s="1141">
        <f t="shared" si="23"/>
        <v>0</v>
      </c>
      <c r="Y106" s="1144">
        <v>0</v>
      </c>
      <c r="Z106" s="1139">
        <f t="shared" si="24"/>
        <v>0</v>
      </c>
      <c r="AA106" s="1123">
        <f>[5]building!Y106</f>
        <v>0</v>
      </c>
      <c r="AB106" s="1123"/>
      <c r="AC106" s="1123">
        <f>[5]building!Z106</f>
        <v>0</v>
      </c>
      <c r="AD106" s="1123">
        <f t="shared" si="25"/>
        <v>0</v>
      </c>
    </row>
    <row r="107" spans="1:30" ht="70.5" customHeight="1">
      <c r="A107" s="1130"/>
      <c r="B107" s="1131" t="s">
        <v>205</v>
      </c>
      <c r="C107" s="1149"/>
      <c r="D107" s="1133" t="s">
        <v>1218</v>
      </c>
      <c r="E107" s="1142"/>
      <c r="F107" s="1134">
        <f t="shared" si="13"/>
        <v>0</v>
      </c>
      <c r="G107" s="1142"/>
      <c r="H107" s="1141">
        <f t="shared" si="14"/>
        <v>0</v>
      </c>
      <c r="I107" s="1142"/>
      <c r="J107" s="1141">
        <f t="shared" si="15"/>
        <v>0</v>
      </c>
      <c r="K107" s="1142"/>
      <c r="L107" s="1141">
        <f t="shared" si="16"/>
        <v>0</v>
      </c>
      <c r="M107" s="1142"/>
      <c r="N107" s="1141">
        <f t="shared" si="17"/>
        <v>0</v>
      </c>
      <c r="O107" s="1142"/>
      <c r="P107" s="1141">
        <f t="shared" si="18"/>
        <v>0</v>
      </c>
      <c r="Q107" s="1142"/>
      <c r="R107" s="1141">
        <f t="shared" si="19"/>
        <v>0</v>
      </c>
      <c r="S107" s="1142"/>
      <c r="T107" s="1141">
        <f t="shared" si="20"/>
        <v>0</v>
      </c>
      <c r="U107" s="1141"/>
      <c r="V107" s="1141">
        <f t="shared" si="21"/>
        <v>0</v>
      </c>
      <c r="W107" s="1143">
        <f t="shared" si="22"/>
        <v>0</v>
      </c>
      <c r="X107" s="1141">
        <f t="shared" si="23"/>
        <v>0</v>
      </c>
      <c r="Y107" s="1144">
        <v>0</v>
      </c>
      <c r="Z107" s="1139">
        <f t="shared" si="24"/>
        <v>0</v>
      </c>
      <c r="AA107" s="1123">
        <f>[5]building!Y107</f>
        <v>0</v>
      </c>
      <c r="AB107" s="1123"/>
      <c r="AC107" s="1123">
        <f>[5]building!Z107</f>
        <v>0</v>
      </c>
      <c r="AD107" s="1123">
        <f t="shared" si="25"/>
        <v>0</v>
      </c>
    </row>
    <row r="108" spans="1:30" ht="70.5" customHeight="1">
      <c r="A108" s="1130"/>
      <c r="B108" s="1131" t="s">
        <v>206</v>
      </c>
      <c r="C108" s="1149"/>
      <c r="D108" s="1133" t="s">
        <v>1218</v>
      </c>
      <c r="E108" s="1142"/>
      <c r="F108" s="1134">
        <f t="shared" si="13"/>
        <v>0</v>
      </c>
      <c r="G108" s="1142"/>
      <c r="H108" s="1141">
        <f t="shared" si="14"/>
        <v>0</v>
      </c>
      <c r="I108" s="1142"/>
      <c r="J108" s="1141">
        <f t="shared" si="15"/>
        <v>0</v>
      </c>
      <c r="K108" s="1142"/>
      <c r="L108" s="1141">
        <f t="shared" si="16"/>
        <v>0</v>
      </c>
      <c r="M108" s="1142"/>
      <c r="N108" s="1141">
        <f t="shared" si="17"/>
        <v>0</v>
      </c>
      <c r="O108" s="1142"/>
      <c r="P108" s="1141">
        <f t="shared" si="18"/>
        <v>0</v>
      </c>
      <c r="Q108" s="1142"/>
      <c r="R108" s="1141">
        <f t="shared" si="19"/>
        <v>0</v>
      </c>
      <c r="S108" s="1142"/>
      <c r="T108" s="1141">
        <f t="shared" si="20"/>
        <v>0</v>
      </c>
      <c r="U108" s="1141"/>
      <c r="V108" s="1141">
        <f t="shared" si="21"/>
        <v>0</v>
      </c>
      <c r="W108" s="1143">
        <f t="shared" si="22"/>
        <v>0</v>
      </c>
      <c r="X108" s="1141">
        <f t="shared" si="23"/>
        <v>0</v>
      </c>
      <c r="Y108" s="1144">
        <v>0</v>
      </c>
      <c r="Z108" s="1139">
        <f t="shared" si="24"/>
        <v>0</v>
      </c>
      <c r="AA108" s="1123">
        <f>[5]building!Y108</f>
        <v>0</v>
      </c>
      <c r="AB108" s="1123"/>
      <c r="AC108" s="1123">
        <f>[5]building!Z108</f>
        <v>0</v>
      </c>
      <c r="AD108" s="1123">
        <f t="shared" si="25"/>
        <v>0</v>
      </c>
    </row>
    <row r="109" spans="1:30" ht="70.5" customHeight="1">
      <c r="A109" s="1130"/>
      <c r="B109" s="1131" t="s">
        <v>207</v>
      </c>
      <c r="C109" s="1149"/>
      <c r="D109" s="1133" t="s">
        <v>1218</v>
      </c>
      <c r="E109" s="1142"/>
      <c r="F109" s="1134">
        <f t="shared" si="13"/>
        <v>0</v>
      </c>
      <c r="G109" s="1142"/>
      <c r="H109" s="1141">
        <f t="shared" si="14"/>
        <v>0</v>
      </c>
      <c r="I109" s="1142"/>
      <c r="J109" s="1141">
        <f t="shared" si="15"/>
        <v>0</v>
      </c>
      <c r="K109" s="1142"/>
      <c r="L109" s="1141">
        <f t="shared" si="16"/>
        <v>0</v>
      </c>
      <c r="M109" s="1142"/>
      <c r="N109" s="1141">
        <f t="shared" si="17"/>
        <v>0</v>
      </c>
      <c r="O109" s="1142"/>
      <c r="P109" s="1141">
        <f t="shared" si="18"/>
        <v>0</v>
      </c>
      <c r="Q109" s="1142"/>
      <c r="R109" s="1141">
        <f t="shared" si="19"/>
        <v>0</v>
      </c>
      <c r="S109" s="1142"/>
      <c r="T109" s="1141">
        <f t="shared" si="20"/>
        <v>0</v>
      </c>
      <c r="U109" s="1141"/>
      <c r="V109" s="1141">
        <f t="shared" si="21"/>
        <v>0</v>
      </c>
      <c r="W109" s="1143">
        <f t="shared" si="22"/>
        <v>0</v>
      </c>
      <c r="X109" s="1141">
        <f t="shared" si="23"/>
        <v>0</v>
      </c>
      <c r="Y109" s="1144">
        <v>0</v>
      </c>
      <c r="Z109" s="1139">
        <f t="shared" si="24"/>
        <v>0</v>
      </c>
      <c r="AA109" s="1123">
        <f>[5]building!Y109</f>
        <v>0</v>
      </c>
      <c r="AB109" s="1123"/>
      <c r="AC109" s="1123">
        <f>[5]building!Z109</f>
        <v>0</v>
      </c>
      <c r="AD109" s="1123">
        <f t="shared" si="25"/>
        <v>0</v>
      </c>
    </row>
    <row r="110" spans="1:30" ht="70.5" customHeight="1">
      <c r="A110" s="1154"/>
      <c r="B110" s="1131" t="s">
        <v>617</v>
      </c>
      <c r="C110" s="1149"/>
      <c r="D110" s="1133" t="s">
        <v>1218</v>
      </c>
      <c r="E110" s="1142"/>
      <c r="F110" s="1134">
        <f t="shared" si="13"/>
        <v>0</v>
      </c>
      <c r="G110" s="1142"/>
      <c r="H110" s="1141">
        <f t="shared" si="14"/>
        <v>0</v>
      </c>
      <c r="I110" s="1142"/>
      <c r="J110" s="1141">
        <f t="shared" si="15"/>
        <v>0</v>
      </c>
      <c r="K110" s="1142"/>
      <c r="L110" s="1141">
        <f t="shared" si="16"/>
        <v>0</v>
      </c>
      <c r="M110" s="1142"/>
      <c r="N110" s="1141">
        <f t="shared" si="17"/>
        <v>0</v>
      </c>
      <c r="O110" s="1142"/>
      <c r="P110" s="1141">
        <f t="shared" si="18"/>
        <v>0</v>
      </c>
      <c r="Q110" s="1142"/>
      <c r="R110" s="1141">
        <f t="shared" si="19"/>
        <v>0</v>
      </c>
      <c r="S110" s="1142"/>
      <c r="T110" s="1141">
        <f t="shared" si="20"/>
        <v>0</v>
      </c>
      <c r="U110" s="1141"/>
      <c r="V110" s="1141">
        <f t="shared" si="21"/>
        <v>0</v>
      </c>
      <c r="W110" s="1143">
        <f t="shared" si="22"/>
        <v>0</v>
      </c>
      <c r="X110" s="1141">
        <f t="shared" si="23"/>
        <v>0</v>
      </c>
      <c r="Y110" s="1144">
        <v>0</v>
      </c>
      <c r="Z110" s="1139">
        <f t="shared" si="24"/>
        <v>0</v>
      </c>
      <c r="AA110" s="1123">
        <f>[5]building!Y110</f>
        <v>0</v>
      </c>
      <c r="AB110" s="1123"/>
      <c r="AC110" s="1123">
        <f>[5]building!Z110</f>
        <v>0</v>
      </c>
      <c r="AD110" s="1123">
        <f t="shared" si="25"/>
        <v>0</v>
      </c>
    </row>
    <row r="111" spans="1:30" ht="70.5" customHeight="1">
      <c r="A111" s="1130">
        <v>9.4</v>
      </c>
      <c r="B111" s="1131" t="s">
        <v>4101</v>
      </c>
      <c r="C111" s="1149"/>
      <c r="D111" s="1133"/>
      <c r="E111" s="1142"/>
      <c r="F111" s="1134">
        <f t="shared" si="13"/>
        <v>0</v>
      </c>
      <c r="G111" s="1142"/>
      <c r="H111" s="1141">
        <f t="shared" si="14"/>
        <v>0</v>
      </c>
      <c r="I111" s="1142"/>
      <c r="J111" s="1141">
        <f t="shared" si="15"/>
        <v>0</v>
      </c>
      <c r="K111" s="1142"/>
      <c r="L111" s="1141">
        <f t="shared" si="16"/>
        <v>0</v>
      </c>
      <c r="M111" s="1142"/>
      <c r="N111" s="1141">
        <f t="shared" si="17"/>
        <v>0</v>
      </c>
      <c r="O111" s="1142"/>
      <c r="P111" s="1141">
        <f t="shared" si="18"/>
        <v>0</v>
      </c>
      <c r="Q111" s="1142"/>
      <c r="R111" s="1141">
        <f t="shared" si="19"/>
        <v>0</v>
      </c>
      <c r="S111" s="1142"/>
      <c r="T111" s="1141">
        <f t="shared" si="20"/>
        <v>0</v>
      </c>
      <c r="U111" s="1141"/>
      <c r="V111" s="1141">
        <f t="shared" si="21"/>
        <v>0</v>
      </c>
      <c r="W111" s="1143">
        <f t="shared" si="22"/>
        <v>0</v>
      </c>
      <c r="X111" s="1141">
        <f t="shared" si="23"/>
        <v>0</v>
      </c>
      <c r="Y111" s="1144">
        <v>0</v>
      </c>
      <c r="Z111" s="1139">
        <f t="shared" si="24"/>
        <v>0</v>
      </c>
      <c r="AA111" s="1123">
        <f>[5]building!Y111</f>
        <v>0</v>
      </c>
      <c r="AB111" s="1123"/>
      <c r="AC111" s="1123">
        <f>[5]building!Z111</f>
        <v>0</v>
      </c>
      <c r="AD111" s="1123">
        <f t="shared" si="25"/>
        <v>0</v>
      </c>
    </row>
    <row r="112" spans="1:30" ht="70.5" customHeight="1">
      <c r="A112" s="1130"/>
      <c r="B112" s="1131" t="s">
        <v>204</v>
      </c>
      <c r="C112" s="1149"/>
      <c r="D112" s="1133" t="s">
        <v>1218</v>
      </c>
      <c r="E112" s="1142"/>
      <c r="F112" s="1134">
        <f t="shared" si="13"/>
        <v>0</v>
      </c>
      <c r="G112" s="1142"/>
      <c r="H112" s="1141">
        <f t="shared" si="14"/>
        <v>0</v>
      </c>
      <c r="I112" s="1142"/>
      <c r="J112" s="1141">
        <f t="shared" si="15"/>
        <v>0</v>
      </c>
      <c r="K112" s="1142"/>
      <c r="L112" s="1141">
        <f t="shared" si="16"/>
        <v>0</v>
      </c>
      <c r="M112" s="1142"/>
      <c r="N112" s="1141">
        <f t="shared" si="17"/>
        <v>0</v>
      </c>
      <c r="O112" s="1142"/>
      <c r="P112" s="1141">
        <f t="shared" si="18"/>
        <v>0</v>
      </c>
      <c r="Q112" s="1142"/>
      <c r="R112" s="1141">
        <f t="shared" si="19"/>
        <v>0</v>
      </c>
      <c r="S112" s="1142"/>
      <c r="T112" s="1141">
        <f t="shared" si="20"/>
        <v>0</v>
      </c>
      <c r="U112" s="1141"/>
      <c r="V112" s="1141">
        <f t="shared" si="21"/>
        <v>0</v>
      </c>
      <c r="W112" s="1143">
        <f t="shared" si="22"/>
        <v>0</v>
      </c>
      <c r="X112" s="1141">
        <f t="shared" si="23"/>
        <v>0</v>
      </c>
      <c r="Y112" s="1144">
        <v>0</v>
      </c>
      <c r="Z112" s="1139">
        <f t="shared" si="24"/>
        <v>0</v>
      </c>
      <c r="AA112" s="1123">
        <f>[5]building!Y112</f>
        <v>0</v>
      </c>
      <c r="AB112" s="1123"/>
      <c r="AC112" s="1123">
        <f>[5]building!Z112</f>
        <v>0</v>
      </c>
      <c r="AD112" s="1123">
        <f t="shared" si="25"/>
        <v>0</v>
      </c>
    </row>
    <row r="113" spans="1:31" ht="70.5" customHeight="1">
      <c r="A113" s="1130"/>
      <c r="B113" s="1131" t="s">
        <v>205</v>
      </c>
      <c r="C113" s="1149"/>
      <c r="D113" s="1133" t="s">
        <v>1218</v>
      </c>
      <c r="E113" s="1142"/>
      <c r="F113" s="1134">
        <f t="shared" si="13"/>
        <v>0</v>
      </c>
      <c r="G113" s="1142"/>
      <c r="H113" s="1141">
        <f t="shared" si="14"/>
        <v>0</v>
      </c>
      <c r="I113" s="1142"/>
      <c r="J113" s="1141">
        <f t="shared" si="15"/>
        <v>0</v>
      </c>
      <c r="K113" s="1142"/>
      <c r="L113" s="1141">
        <f t="shared" si="16"/>
        <v>0</v>
      </c>
      <c r="M113" s="1142"/>
      <c r="N113" s="1141">
        <f t="shared" si="17"/>
        <v>0</v>
      </c>
      <c r="O113" s="1142"/>
      <c r="P113" s="1141">
        <f t="shared" si="18"/>
        <v>0</v>
      </c>
      <c r="Q113" s="1142"/>
      <c r="R113" s="1141">
        <f t="shared" si="19"/>
        <v>0</v>
      </c>
      <c r="S113" s="1142"/>
      <c r="T113" s="1141">
        <f t="shared" si="20"/>
        <v>0</v>
      </c>
      <c r="U113" s="1141"/>
      <c r="V113" s="1141">
        <f t="shared" si="21"/>
        <v>0</v>
      </c>
      <c r="W113" s="1143">
        <f t="shared" si="22"/>
        <v>0</v>
      </c>
      <c r="X113" s="1141">
        <f t="shared" si="23"/>
        <v>0</v>
      </c>
      <c r="Y113" s="1144">
        <v>0</v>
      </c>
      <c r="Z113" s="1139">
        <f t="shared" si="24"/>
        <v>0</v>
      </c>
      <c r="AA113" s="1123">
        <f>[5]building!Y113</f>
        <v>0</v>
      </c>
      <c r="AB113" s="1123"/>
      <c r="AC113" s="1123">
        <f>[5]building!Z113</f>
        <v>0</v>
      </c>
      <c r="AD113" s="1123">
        <f t="shared" si="25"/>
        <v>0</v>
      </c>
    </row>
    <row r="114" spans="1:31" ht="70.5" customHeight="1">
      <c r="A114" s="1130"/>
      <c r="B114" s="1131" t="s">
        <v>206</v>
      </c>
      <c r="C114" s="1149"/>
      <c r="D114" s="1133" t="s">
        <v>1218</v>
      </c>
      <c r="E114" s="1142"/>
      <c r="F114" s="1134">
        <f t="shared" si="13"/>
        <v>0</v>
      </c>
      <c r="G114" s="1142"/>
      <c r="H114" s="1141">
        <f t="shared" si="14"/>
        <v>0</v>
      </c>
      <c r="I114" s="1142"/>
      <c r="J114" s="1141">
        <f t="shared" si="15"/>
        <v>0</v>
      </c>
      <c r="K114" s="1142"/>
      <c r="L114" s="1141">
        <f t="shared" si="16"/>
        <v>0</v>
      </c>
      <c r="M114" s="1142"/>
      <c r="N114" s="1141">
        <f t="shared" si="17"/>
        <v>0</v>
      </c>
      <c r="O114" s="1142"/>
      <c r="P114" s="1141">
        <f t="shared" si="18"/>
        <v>0</v>
      </c>
      <c r="Q114" s="1142"/>
      <c r="R114" s="1141">
        <f t="shared" si="19"/>
        <v>0</v>
      </c>
      <c r="S114" s="1142"/>
      <c r="T114" s="1141">
        <f t="shared" si="20"/>
        <v>0</v>
      </c>
      <c r="U114" s="1141"/>
      <c r="V114" s="1141">
        <f t="shared" si="21"/>
        <v>0</v>
      </c>
      <c r="W114" s="1143">
        <f t="shared" si="22"/>
        <v>0</v>
      </c>
      <c r="X114" s="1141">
        <f t="shared" si="23"/>
        <v>0</v>
      </c>
      <c r="Y114" s="1144">
        <v>0</v>
      </c>
      <c r="Z114" s="1139">
        <f t="shared" si="24"/>
        <v>0</v>
      </c>
      <c r="AA114" s="1123">
        <f>[5]building!Y114</f>
        <v>0</v>
      </c>
      <c r="AB114" s="1123"/>
      <c r="AC114" s="1123">
        <f>[5]building!Z114</f>
        <v>0</v>
      </c>
      <c r="AD114" s="1123">
        <f t="shared" si="25"/>
        <v>0</v>
      </c>
    </row>
    <row r="115" spans="1:31" ht="70.5" customHeight="1">
      <c r="A115" s="1130"/>
      <c r="B115" s="1131" t="s">
        <v>207</v>
      </c>
      <c r="C115" s="1149"/>
      <c r="D115" s="1133" t="s">
        <v>1218</v>
      </c>
      <c r="E115" s="1142"/>
      <c r="F115" s="1134">
        <f t="shared" si="13"/>
        <v>0</v>
      </c>
      <c r="G115" s="1142"/>
      <c r="H115" s="1141">
        <f t="shared" si="14"/>
        <v>0</v>
      </c>
      <c r="I115" s="1142"/>
      <c r="J115" s="1141">
        <f t="shared" si="15"/>
        <v>0</v>
      </c>
      <c r="K115" s="1142"/>
      <c r="L115" s="1141">
        <f t="shared" si="16"/>
        <v>0</v>
      </c>
      <c r="M115" s="1142"/>
      <c r="N115" s="1141">
        <f t="shared" si="17"/>
        <v>0</v>
      </c>
      <c r="O115" s="1142"/>
      <c r="P115" s="1141">
        <f t="shared" si="18"/>
        <v>0</v>
      </c>
      <c r="Q115" s="1142"/>
      <c r="R115" s="1141">
        <f t="shared" si="19"/>
        <v>0</v>
      </c>
      <c r="S115" s="1142"/>
      <c r="T115" s="1141">
        <f t="shared" si="20"/>
        <v>0</v>
      </c>
      <c r="U115" s="1141"/>
      <c r="V115" s="1141">
        <f t="shared" si="21"/>
        <v>0</v>
      </c>
      <c r="W115" s="1143">
        <f t="shared" si="22"/>
        <v>0</v>
      </c>
      <c r="X115" s="1141">
        <f t="shared" si="23"/>
        <v>0</v>
      </c>
      <c r="Y115" s="1144">
        <v>0</v>
      </c>
      <c r="Z115" s="1139">
        <f t="shared" si="24"/>
        <v>0</v>
      </c>
      <c r="AA115" s="1123">
        <f>[5]building!Y115</f>
        <v>0</v>
      </c>
      <c r="AB115" s="1123"/>
      <c r="AC115" s="1123">
        <f>[5]building!Z115</f>
        <v>0</v>
      </c>
      <c r="AD115" s="1123">
        <f t="shared" si="25"/>
        <v>0</v>
      </c>
    </row>
    <row r="116" spans="1:31" ht="70.5" customHeight="1">
      <c r="A116" s="1154"/>
      <c r="B116" s="1131" t="s">
        <v>617</v>
      </c>
      <c r="C116" s="1149"/>
      <c r="D116" s="1133" t="s">
        <v>1218</v>
      </c>
      <c r="E116" s="1142"/>
      <c r="F116" s="1134">
        <f t="shared" si="13"/>
        <v>0</v>
      </c>
      <c r="G116" s="1142"/>
      <c r="H116" s="1141">
        <f t="shared" si="14"/>
        <v>0</v>
      </c>
      <c r="I116" s="1142"/>
      <c r="J116" s="1141">
        <f t="shared" si="15"/>
        <v>0</v>
      </c>
      <c r="K116" s="1142"/>
      <c r="L116" s="1141">
        <f t="shared" si="16"/>
        <v>0</v>
      </c>
      <c r="M116" s="1142"/>
      <c r="N116" s="1141">
        <f t="shared" si="17"/>
        <v>0</v>
      </c>
      <c r="O116" s="1142"/>
      <c r="P116" s="1141">
        <f t="shared" si="18"/>
        <v>0</v>
      </c>
      <c r="Q116" s="1142"/>
      <c r="R116" s="1141">
        <f t="shared" si="19"/>
        <v>0</v>
      </c>
      <c r="S116" s="1142"/>
      <c r="T116" s="1141">
        <f t="shared" si="20"/>
        <v>0</v>
      </c>
      <c r="U116" s="1141"/>
      <c r="V116" s="1141">
        <f t="shared" si="21"/>
        <v>0</v>
      </c>
      <c r="W116" s="1143">
        <f t="shared" si="22"/>
        <v>0</v>
      </c>
      <c r="X116" s="1141">
        <f t="shared" si="23"/>
        <v>0</v>
      </c>
      <c r="Y116" s="1144">
        <v>0</v>
      </c>
      <c r="Z116" s="1139">
        <f t="shared" si="24"/>
        <v>0</v>
      </c>
      <c r="AA116" s="1123">
        <f>[5]building!Y116</f>
        <v>0</v>
      </c>
      <c r="AB116" s="1123"/>
      <c r="AC116" s="1123">
        <f>[5]building!Z116</f>
        <v>0</v>
      </c>
      <c r="AD116" s="1123">
        <f t="shared" si="25"/>
        <v>0</v>
      </c>
    </row>
    <row r="117" spans="1:31" s="810" customFormat="1" ht="70.5" customHeight="1">
      <c r="A117" s="1145">
        <v>9.5</v>
      </c>
      <c r="B117" s="1152" t="s">
        <v>56</v>
      </c>
      <c r="C117" s="1147"/>
      <c r="D117" s="1148"/>
      <c r="E117" s="1142"/>
      <c r="F117" s="1134">
        <f t="shared" si="13"/>
        <v>0</v>
      </c>
      <c r="G117" s="1142"/>
      <c r="H117" s="1141">
        <f t="shared" si="14"/>
        <v>0</v>
      </c>
      <c r="I117" s="1142"/>
      <c r="J117" s="1141">
        <f t="shared" si="15"/>
        <v>0</v>
      </c>
      <c r="K117" s="1142"/>
      <c r="L117" s="1141">
        <f t="shared" si="16"/>
        <v>0</v>
      </c>
      <c r="M117" s="1142"/>
      <c r="N117" s="1141">
        <f t="shared" si="17"/>
        <v>0</v>
      </c>
      <c r="O117" s="1142"/>
      <c r="P117" s="1141">
        <f t="shared" si="18"/>
        <v>0</v>
      </c>
      <c r="Q117" s="1142"/>
      <c r="R117" s="1141">
        <f t="shared" si="19"/>
        <v>0</v>
      </c>
      <c r="S117" s="1142"/>
      <c r="T117" s="1141">
        <f t="shared" si="20"/>
        <v>0</v>
      </c>
      <c r="U117" s="1141"/>
      <c r="V117" s="1141">
        <f t="shared" si="21"/>
        <v>0</v>
      </c>
      <c r="W117" s="1143">
        <f t="shared" si="22"/>
        <v>0</v>
      </c>
      <c r="X117" s="1141">
        <f t="shared" si="23"/>
        <v>0</v>
      </c>
      <c r="Y117" s="1144">
        <v>0</v>
      </c>
      <c r="Z117" s="1139">
        <f t="shared" si="24"/>
        <v>0</v>
      </c>
      <c r="AA117" s="1123">
        <f>[5]building!Y117</f>
        <v>0</v>
      </c>
      <c r="AB117" s="1123"/>
      <c r="AC117" s="1123">
        <f>[5]building!Z117</f>
        <v>0</v>
      </c>
      <c r="AD117" s="1123">
        <f t="shared" si="25"/>
        <v>0</v>
      </c>
      <c r="AE117" s="1107" t="s">
        <v>2289</v>
      </c>
    </row>
    <row r="118" spans="1:31" s="810" customFormat="1" ht="70.5" customHeight="1">
      <c r="A118" s="1145"/>
      <c r="B118" s="1146" t="s">
        <v>204</v>
      </c>
      <c r="C118" s="1147">
        <f>ROUND(Data!K347,2)</f>
        <v>6608.53</v>
      </c>
      <c r="D118" s="1148" t="s">
        <v>1218</v>
      </c>
      <c r="E118" s="1142"/>
      <c r="F118" s="1134">
        <f t="shared" si="13"/>
        <v>0</v>
      </c>
      <c r="G118" s="1142"/>
      <c r="H118" s="1141">
        <f t="shared" si="14"/>
        <v>0</v>
      </c>
      <c r="I118" s="1142"/>
      <c r="J118" s="1141">
        <f t="shared" si="15"/>
        <v>0</v>
      </c>
      <c r="K118" s="1142"/>
      <c r="L118" s="1141">
        <f t="shared" si="16"/>
        <v>0</v>
      </c>
      <c r="M118" s="1142"/>
      <c r="N118" s="1141">
        <f t="shared" si="17"/>
        <v>0</v>
      </c>
      <c r="O118" s="1142"/>
      <c r="P118" s="1141">
        <f t="shared" si="18"/>
        <v>0</v>
      </c>
      <c r="Q118" s="1142"/>
      <c r="R118" s="1141">
        <f t="shared" si="19"/>
        <v>0</v>
      </c>
      <c r="S118" s="1142"/>
      <c r="T118" s="1141">
        <f t="shared" si="20"/>
        <v>0</v>
      </c>
      <c r="U118" s="1141"/>
      <c r="V118" s="1141">
        <f t="shared" si="21"/>
        <v>0</v>
      </c>
      <c r="W118" s="1143">
        <f t="shared" si="22"/>
        <v>0</v>
      </c>
      <c r="X118" s="1141">
        <f t="shared" si="23"/>
        <v>0</v>
      </c>
      <c r="Y118" s="1144">
        <v>0</v>
      </c>
      <c r="Z118" s="1139">
        <f t="shared" si="24"/>
        <v>0</v>
      </c>
      <c r="AA118" s="1123">
        <f>[5]building!Y118</f>
        <v>0</v>
      </c>
      <c r="AB118" s="1123"/>
      <c r="AC118" s="1123">
        <f>[5]building!Z118</f>
        <v>0</v>
      </c>
      <c r="AD118" s="1123">
        <f t="shared" si="25"/>
        <v>0</v>
      </c>
    </row>
    <row r="119" spans="1:31" s="810" customFormat="1" ht="70.5" customHeight="1">
      <c r="A119" s="1145"/>
      <c r="B119" s="1146" t="s">
        <v>205</v>
      </c>
      <c r="C119" s="1147">
        <f>ROUND(Data!K348,2)</f>
        <v>6759.43</v>
      </c>
      <c r="D119" s="1148" t="s">
        <v>1218</v>
      </c>
      <c r="E119" s="1142"/>
      <c r="F119" s="1134">
        <f t="shared" si="13"/>
        <v>0</v>
      </c>
      <c r="G119" s="1142"/>
      <c r="H119" s="1141">
        <f t="shared" si="14"/>
        <v>0</v>
      </c>
      <c r="I119" s="1142"/>
      <c r="J119" s="1141">
        <f t="shared" si="15"/>
        <v>0</v>
      </c>
      <c r="K119" s="1142"/>
      <c r="L119" s="1141">
        <f t="shared" si="16"/>
        <v>0</v>
      </c>
      <c r="M119" s="1142"/>
      <c r="N119" s="1141">
        <f t="shared" si="17"/>
        <v>0</v>
      </c>
      <c r="O119" s="1142"/>
      <c r="P119" s="1141">
        <f t="shared" si="18"/>
        <v>0</v>
      </c>
      <c r="Q119" s="1142"/>
      <c r="R119" s="1141">
        <f t="shared" si="19"/>
        <v>0</v>
      </c>
      <c r="S119" s="1142"/>
      <c r="T119" s="1141">
        <f t="shared" si="20"/>
        <v>0</v>
      </c>
      <c r="U119" s="1141"/>
      <c r="V119" s="1141">
        <f t="shared" si="21"/>
        <v>0</v>
      </c>
      <c r="W119" s="1143">
        <f t="shared" si="22"/>
        <v>0</v>
      </c>
      <c r="X119" s="1141">
        <f t="shared" si="23"/>
        <v>0</v>
      </c>
      <c r="Y119" s="1144">
        <v>0</v>
      </c>
      <c r="Z119" s="1139">
        <f t="shared" si="24"/>
        <v>0</v>
      </c>
      <c r="AA119" s="1123">
        <f>[5]building!Y119</f>
        <v>0</v>
      </c>
      <c r="AB119" s="1123"/>
      <c r="AC119" s="1123">
        <f>[5]building!Z119</f>
        <v>0</v>
      </c>
      <c r="AD119" s="1123">
        <f t="shared" si="25"/>
        <v>0</v>
      </c>
    </row>
    <row r="120" spans="1:31" s="810" customFormat="1" ht="70.5" customHeight="1">
      <c r="A120" s="1145"/>
      <c r="B120" s="1146" t="s">
        <v>206</v>
      </c>
      <c r="C120" s="1147">
        <f>ROUND(Data!K349,2)</f>
        <v>6910.33</v>
      </c>
      <c r="D120" s="1148" t="s">
        <v>1218</v>
      </c>
      <c r="E120" s="1142"/>
      <c r="F120" s="1134">
        <f t="shared" si="13"/>
        <v>0</v>
      </c>
      <c r="G120" s="1142"/>
      <c r="H120" s="1141">
        <f t="shared" si="14"/>
        <v>0</v>
      </c>
      <c r="I120" s="1142"/>
      <c r="J120" s="1141">
        <f t="shared" si="15"/>
        <v>0</v>
      </c>
      <c r="K120" s="1142"/>
      <c r="L120" s="1141">
        <f t="shared" si="16"/>
        <v>0</v>
      </c>
      <c r="M120" s="1142"/>
      <c r="N120" s="1141">
        <f t="shared" si="17"/>
        <v>0</v>
      </c>
      <c r="O120" s="1142"/>
      <c r="P120" s="1141">
        <f t="shared" si="18"/>
        <v>0</v>
      </c>
      <c r="Q120" s="1142"/>
      <c r="R120" s="1141">
        <f t="shared" si="19"/>
        <v>0</v>
      </c>
      <c r="S120" s="1142"/>
      <c r="T120" s="1141">
        <f t="shared" si="20"/>
        <v>0</v>
      </c>
      <c r="U120" s="1141"/>
      <c r="V120" s="1141">
        <f t="shared" si="21"/>
        <v>0</v>
      </c>
      <c r="W120" s="1143">
        <f t="shared" si="22"/>
        <v>0</v>
      </c>
      <c r="X120" s="1141">
        <f t="shared" si="23"/>
        <v>0</v>
      </c>
      <c r="Y120" s="1144">
        <v>0</v>
      </c>
      <c r="Z120" s="1139">
        <f t="shared" si="24"/>
        <v>0</v>
      </c>
      <c r="AA120" s="1123">
        <f>[5]building!Y120</f>
        <v>0</v>
      </c>
      <c r="AB120" s="1123"/>
      <c r="AC120" s="1123">
        <f>[5]building!Z120</f>
        <v>0</v>
      </c>
      <c r="AD120" s="1123">
        <f t="shared" si="25"/>
        <v>0</v>
      </c>
    </row>
    <row r="121" spans="1:31" s="810" customFormat="1" ht="70.5" customHeight="1">
      <c r="A121" s="1145"/>
      <c r="B121" s="1146" t="s">
        <v>207</v>
      </c>
      <c r="C121" s="1147">
        <f>ROUND(Data!K350,2)</f>
        <v>7061.23</v>
      </c>
      <c r="D121" s="1148" t="s">
        <v>1218</v>
      </c>
      <c r="E121" s="1142"/>
      <c r="F121" s="1134">
        <f t="shared" si="13"/>
        <v>0</v>
      </c>
      <c r="G121" s="1142"/>
      <c r="H121" s="1141">
        <f t="shared" si="14"/>
        <v>0</v>
      </c>
      <c r="I121" s="1142"/>
      <c r="J121" s="1141">
        <f t="shared" si="15"/>
        <v>0</v>
      </c>
      <c r="K121" s="1142"/>
      <c r="L121" s="1141">
        <f t="shared" si="16"/>
        <v>0</v>
      </c>
      <c r="M121" s="1142"/>
      <c r="N121" s="1141">
        <f t="shared" si="17"/>
        <v>0</v>
      </c>
      <c r="O121" s="1142"/>
      <c r="P121" s="1141">
        <f t="shared" si="18"/>
        <v>0</v>
      </c>
      <c r="Q121" s="1142"/>
      <c r="R121" s="1141">
        <f t="shared" si="19"/>
        <v>0</v>
      </c>
      <c r="S121" s="1142"/>
      <c r="T121" s="1141">
        <f t="shared" si="20"/>
        <v>0</v>
      </c>
      <c r="U121" s="1141"/>
      <c r="V121" s="1141">
        <f t="shared" si="21"/>
        <v>0</v>
      </c>
      <c r="W121" s="1143">
        <f t="shared" si="22"/>
        <v>0</v>
      </c>
      <c r="X121" s="1141">
        <f t="shared" si="23"/>
        <v>0</v>
      </c>
      <c r="Y121" s="1144">
        <v>0</v>
      </c>
      <c r="Z121" s="1139">
        <f t="shared" si="24"/>
        <v>0</v>
      </c>
      <c r="AA121" s="1123">
        <f>[5]building!Y121</f>
        <v>0</v>
      </c>
      <c r="AB121" s="1123"/>
      <c r="AC121" s="1123">
        <f>[5]building!Z121</f>
        <v>0</v>
      </c>
      <c r="AD121" s="1123">
        <f t="shared" si="25"/>
        <v>0</v>
      </c>
    </row>
    <row r="122" spans="1:31" s="810" customFormat="1" ht="70.5" customHeight="1">
      <c r="A122" s="1155"/>
      <c r="B122" s="1146" t="s">
        <v>617</v>
      </c>
      <c r="C122" s="1147">
        <f>ROUND(Data!K351,2)</f>
        <v>7212.13</v>
      </c>
      <c r="D122" s="1148" t="s">
        <v>1218</v>
      </c>
      <c r="E122" s="1142"/>
      <c r="F122" s="1134">
        <f t="shared" si="13"/>
        <v>0</v>
      </c>
      <c r="G122" s="1142"/>
      <c r="H122" s="1141">
        <f t="shared" si="14"/>
        <v>0</v>
      </c>
      <c r="I122" s="1142"/>
      <c r="J122" s="1141">
        <f t="shared" si="15"/>
        <v>0</v>
      </c>
      <c r="K122" s="1142"/>
      <c r="L122" s="1141">
        <f t="shared" si="16"/>
        <v>0</v>
      </c>
      <c r="M122" s="1142"/>
      <c r="N122" s="1141">
        <f t="shared" si="17"/>
        <v>0</v>
      </c>
      <c r="O122" s="1142"/>
      <c r="P122" s="1141">
        <f t="shared" si="18"/>
        <v>0</v>
      </c>
      <c r="Q122" s="1142"/>
      <c r="R122" s="1141">
        <f t="shared" si="19"/>
        <v>0</v>
      </c>
      <c r="S122" s="1142"/>
      <c r="T122" s="1141">
        <f t="shared" si="20"/>
        <v>0</v>
      </c>
      <c r="U122" s="1141"/>
      <c r="V122" s="1141">
        <f t="shared" si="21"/>
        <v>0</v>
      </c>
      <c r="W122" s="1143">
        <f t="shared" si="22"/>
        <v>0</v>
      </c>
      <c r="X122" s="1141">
        <f t="shared" si="23"/>
        <v>0</v>
      </c>
      <c r="Y122" s="1144">
        <v>0</v>
      </c>
      <c r="Z122" s="1139">
        <f t="shared" si="24"/>
        <v>0</v>
      </c>
      <c r="AA122" s="1123">
        <f>[5]building!Y122</f>
        <v>0</v>
      </c>
      <c r="AB122" s="1123"/>
      <c r="AC122" s="1123">
        <f>[5]building!Z122</f>
        <v>0</v>
      </c>
      <c r="AD122" s="1123">
        <f t="shared" si="25"/>
        <v>0</v>
      </c>
    </row>
    <row r="123" spans="1:31" ht="70.5" customHeight="1">
      <c r="A123" s="1130">
        <v>9.6</v>
      </c>
      <c r="B123" s="1131" t="s">
        <v>1601</v>
      </c>
      <c r="C123" s="1149"/>
      <c r="D123" s="1133"/>
      <c r="E123" s="1142"/>
      <c r="F123" s="1134">
        <f t="shared" si="13"/>
        <v>0</v>
      </c>
      <c r="G123" s="1142"/>
      <c r="H123" s="1141">
        <f t="shared" si="14"/>
        <v>0</v>
      </c>
      <c r="I123" s="1142"/>
      <c r="J123" s="1141">
        <f t="shared" si="15"/>
        <v>0</v>
      </c>
      <c r="K123" s="1142"/>
      <c r="L123" s="1141">
        <f t="shared" si="16"/>
        <v>0</v>
      </c>
      <c r="M123" s="1142"/>
      <c r="N123" s="1141">
        <f t="shared" si="17"/>
        <v>0</v>
      </c>
      <c r="O123" s="1142"/>
      <c r="P123" s="1141">
        <f t="shared" si="18"/>
        <v>0</v>
      </c>
      <c r="Q123" s="1142"/>
      <c r="R123" s="1141">
        <f t="shared" si="19"/>
        <v>0</v>
      </c>
      <c r="S123" s="1142"/>
      <c r="T123" s="1141">
        <f t="shared" si="20"/>
        <v>0</v>
      </c>
      <c r="U123" s="1141"/>
      <c r="V123" s="1141">
        <f t="shared" si="21"/>
        <v>0</v>
      </c>
      <c r="W123" s="1143">
        <f t="shared" si="22"/>
        <v>0</v>
      </c>
      <c r="X123" s="1141">
        <f t="shared" si="23"/>
        <v>0</v>
      </c>
      <c r="Y123" s="1144">
        <v>0</v>
      </c>
      <c r="Z123" s="1139">
        <f t="shared" si="24"/>
        <v>0</v>
      </c>
      <c r="AA123" s="1123">
        <f>[5]building!Y123</f>
        <v>0</v>
      </c>
      <c r="AB123" s="1123"/>
      <c r="AC123" s="1123">
        <f>[5]building!Z123</f>
        <v>0</v>
      </c>
      <c r="AD123" s="1123">
        <f t="shared" si="25"/>
        <v>0</v>
      </c>
    </row>
    <row r="124" spans="1:31" ht="70.5" customHeight="1">
      <c r="A124" s="1130"/>
      <c r="B124" s="1131" t="s">
        <v>204</v>
      </c>
      <c r="C124" s="1149"/>
      <c r="D124" s="1133" t="s">
        <v>1218</v>
      </c>
      <c r="E124" s="1142"/>
      <c r="F124" s="1134">
        <f t="shared" si="13"/>
        <v>0</v>
      </c>
      <c r="G124" s="1142"/>
      <c r="H124" s="1141">
        <f t="shared" si="14"/>
        <v>0</v>
      </c>
      <c r="I124" s="1142"/>
      <c r="J124" s="1141">
        <f t="shared" si="15"/>
        <v>0</v>
      </c>
      <c r="K124" s="1142"/>
      <c r="L124" s="1141">
        <f t="shared" si="16"/>
        <v>0</v>
      </c>
      <c r="M124" s="1142"/>
      <c r="N124" s="1141">
        <f t="shared" si="17"/>
        <v>0</v>
      </c>
      <c r="O124" s="1142"/>
      <c r="P124" s="1141">
        <f t="shared" si="18"/>
        <v>0</v>
      </c>
      <c r="Q124" s="1142"/>
      <c r="R124" s="1141">
        <f t="shared" si="19"/>
        <v>0</v>
      </c>
      <c r="S124" s="1142"/>
      <c r="T124" s="1141">
        <f t="shared" si="20"/>
        <v>0</v>
      </c>
      <c r="U124" s="1141"/>
      <c r="V124" s="1141">
        <f t="shared" si="21"/>
        <v>0</v>
      </c>
      <c r="W124" s="1143">
        <f t="shared" si="22"/>
        <v>0</v>
      </c>
      <c r="X124" s="1141">
        <f t="shared" si="23"/>
        <v>0</v>
      </c>
      <c r="Y124" s="1144">
        <v>0</v>
      </c>
      <c r="Z124" s="1139">
        <f t="shared" si="24"/>
        <v>0</v>
      </c>
      <c r="AA124" s="1123">
        <f>[5]building!Y124</f>
        <v>0</v>
      </c>
      <c r="AB124" s="1123"/>
      <c r="AC124" s="1123">
        <f>[5]building!Z124</f>
        <v>0</v>
      </c>
      <c r="AD124" s="1123">
        <f t="shared" si="25"/>
        <v>0</v>
      </c>
    </row>
    <row r="125" spans="1:31" ht="70.5" customHeight="1">
      <c r="A125" s="1130"/>
      <c r="B125" s="1131" t="s">
        <v>205</v>
      </c>
      <c r="C125" s="1149"/>
      <c r="D125" s="1133" t="s">
        <v>1218</v>
      </c>
      <c r="E125" s="1142"/>
      <c r="F125" s="1134">
        <f t="shared" si="13"/>
        <v>0</v>
      </c>
      <c r="G125" s="1142"/>
      <c r="H125" s="1141">
        <f t="shared" si="14"/>
        <v>0</v>
      </c>
      <c r="I125" s="1142"/>
      <c r="J125" s="1141">
        <f t="shared" si="15"/>
        <v>0</v>
      </c>
      <c r="K125" s="1142"/>
      <c r="L125" s="1141">
        <f t="shared" si="16"/>
        <v>0</v>
      </c>
      <c r="M125" s="1142"/>
      <c r="N125" s="1141">
        <f t="shared" si="17"/>
        <v>0</v>
      </c>
      <c r="O125" s="1142"/>
      <c r="P125" s="1141">
        <f t="shared" si="18"/>
        <v>0</v>
      </c>
      <c r="Q125" s="1142"/>
      <c r="R125" s="1141">
        <f t="shared" si="19"/>
        <v>0</v>
      </c>
      <c r="S125" s="1142"/>
      <c r="T125" s="1141">
        <f t="shared" si="20"/>
        <v>0</v>
      </c>
      <c r="U125" s="1141"/>
      <c r="V125" s="1141">
        <f t="shared" si="21"/>
        <v>0</v>
      </c>
      <c r="W125" s="1143">
        <f t="shared" si="22"/>
        <v>0</v>
      </c>
      <c r="X125" s="1141">
        <f t="shared" si="23"/>
        <v>0</v>
      </c>
      <c r="Y125" s="1144">
        <v>0</v>
      </c>
      <c r="Z125" s="1139">
        <f t="shared" si="24"/>
        <v>0</v>
      </c>
      <c r="AA125" s="1123">
        <f>[5]building!Y125</f>
        <v>0</v>
      </c>
      <c r="AB125" s="1123"/>
      <c r="AC125" s="1123">
        <f>[5]building!Z125</f>
        <v>0</v>
      </c>
      <c r="AD125" s="1123">
        <f t="shared" si="25"/>
        <v>0</v>
      </c>
    </row>
    <row r="126" spans="1:31" ht="70.5" customHeight="1">
      <c r="A126" s="1130"/>
      <c r="B126" s="1131" t="s">
        <v>206</v>
      </c>
      <c r="C126" s="1149"/>
      <c r="D126" s="1133" t="s">
        <v>1218</v>
      </c>
      <c r="E126" s="1142"/>
      <c r="F126" s="1134">
        <f t="shared" si="13"/>
        <v>0</v>
      </c>
      <c r="G126" s="1142"/>
      <c r="H126" s="1141">
        <f t="shared" si="14"/>
        <v>0</v>
      </c>
      <c r="I126" s="1142"/>
      <c r="J126" s="1141">
        <f t="shared" si="15"/>
        <v>0</v>
      </c>
      <c r="K126" s="1142"/>
      <c r="L126" s="1141">
        <f t="shared" si="16"/>
        <v>0</v>
      </c>
      <c r="M126" s="1142"/>
      <c r="N126" s="1141">
        <f t="shared" si="17"/>
        <v>0</v>
      </c>
      <c r="O126" s="1142"/>
      <c r="P126" s="1141">
        <f t="shared" si="18"/>
        <v>0</v>
      </c>
      <c r="Q126" s="1142"/>
      <c r="R126" s="1141">
        <f t="shared" si="19"/>
        <v>0</v>
      </c>
      <c r="S126" s="1142"/>
      <c r="T126" s="1141">
        <f t="shared" si="20"/>
        <v>0</v>
      </c>
      <c r="U126" s="1141"/>
      <c r="V126" s="1141">
        <f t="shared" si="21"/>
        <v>0</v>
      </c>
      <c r="W126" s="1143">
        <f t="shared" si="22"/>
        <v>0</v>
      </c>
      <c r="X126" s="1141">
        <f t="shared" si="23"/>
        <v>0</v>
      </c>
      <c r="Y126" s="1144">
        <v>0</v>
      </c>
      <c r="Z126" s="1139">
        <f t="shared" si="24"/>
        <v>0</v>
      </c>
      <c r="AA126" s="1123">
        <f>[5]building!Y126</f>
        <v>0</v>
      </c>
      <c r="AB126" s="1123"/>
      <c r="AC126" s="1123">
        <f>[5]building!Z126</f>
        <v>0</v>
      </c>
      <c r="AD126" s="1123">
        <f t="shared" si="25"/>
        <v>0</v>
      </c>
    </row>
    <row r="127" spans="1:31" ht="70.5" customHeight="1">
      <c r="A127" s="1130"/>
      <c r="B127" s="1131" t="s">
        <v>207</v>
      </c>
      <c r="C127" s="1149"/>
      <c r="D127" s="1133" t="s">
        <v>1218</v>
      </c>
      <c r="E127" s="1142"/>
      <c r="F127" s="1134">
        <f t="shared" si="13"/>
        <v>0</v>
      </c>
      <c r="G127" s="1142"/>
      <c r="H127" s="1141">
        <f t="shared" si="14"/>
        <v>0</v>
      </c>
      <c r="I127" s="1142"/>
      <c r="J127" s="1141">
        <f t="shared" si="15"/>
        <v>0</v>
      </c>
      <c r="K127" s="1142"/>
      <c r="L127" s="1141">
        <f t="shared" si="16"/>
        <v>0</v>
      </c>
      <c r="M127" s="1142"/>
      <c r="N127" s="1141">
        <f t="shared" si="17"/>
        <v>0</v>
      </c>
      <c r="O127" s="1142"/>
      <c r="P127" s="1141">
        <f t="shared" si="18"/>
        <v>0</v>
      </c>
      <c r="Q127" s="1142"/>
      <c r="R127" s="1141">
        <f t="shared" si="19"/>
        <v>0</v>
      </c>
      <c r="S127" s="1142"/>
      <c r="T127" s="1141">
        <f t="shared" si="20"/>
        <v>0</v>
      </c>
      <c r="U127" s="1141"/>
      <c r="V127" s="1141">
        <f t="shared" si="21"/>
        <v>0</v>
      </c>
      <c r="W127" s="1143">
        <f t="shared" si="22"/>
        <v>0</v>
      </c>
      <c r="X127" s="1141">
        <f t="shared" si="23"/>
        <v>0</v>
      </c>
      <c r="Y127" s="1144">
        <v>0</v>
      </c>
      <c r="Z127" s="1139">
        <f t="shared" si="24"/>
        <v>0</v>
      </c>
      <c r="AA127" s="1123">
        <f>[5]building!Y127</f>
        <v>0</v>
      </c>
      <c r="AB127" s="1123"/>
      <c r="AC127" s="1123">
        <f>[5]building!Z127</f>
        <v>0</v>
      </c>
      <c r="AD127" s="1123">
        <f t="shared" si="25"/>
        <v>0</v>
      </c>
    </row>
    <row r="128" spans="1:31" ht="70.5" customHeight="1">
      <c r="A128" s="1154"/>
      <c r="B128" s="1131" t="s">
        <v>617</v>
      </c>
      <c r="C128" s="1149"/>
      <c r="D128" s="1133" t="s">
        <v>1218</v>
      </c>
      <c r="E128" s="1142"/>
      <c r="F128" s="1134">
        <f t="shared" si="13"/>
        <v>0</v>
      </c>
      <c r="G128" s="1142"/>
      <c r="H128" s="1141">
        <f t="shared" si="14"/>
        <v>0</v>
      </c>
      <c r="I128" s="1142"/>
      <c r="J128" s="1141">
        <f t="shared" si="15"/>
        <v>0</v>
      </c>
      <c r="K128" s="1142"/>
      <c r="L128" s="1141">
        <f t="shared" si="16"/>
        <v>0</v>
      </c>
      <c r="M128" s="1142"/>
      <c r="N128" s="1141">
        <f t="shared" si="17"/>
        <v>0</v>
      </c>
      <c r="O128" s="1142"/>
      <c r="P128" s="1141">
        <f t="shared" si="18"/>
        <v>0</v>
      </c>
      <c r="Q128" s="1142"/>
      <c r="R128" s="1141">
        <f t="shared" si="19"/>
        <v>0</v>
      </c>
      <c r="S128" s="1142"/>
      <c r="T128" s="1141">
        <f t="shared" si="20"/>
        <v>0</v>
      </c>
      <c r="U128" s="1141"/>
      <c r="V128" s="1141">
        <f t="shared" si="21"/>
        <v>0</v>
      </c>
      <c r="W128" s="1143">
        <f t="shared" si="22"/>
        <v>0</v>
      </c>
      <c r="X128" s="1141">
        <f t="shared" si="23"/>
        <v>0</v>
      </c>
      <c r="Y128" s="1144">
        <v>0</v>
      </c>
      <c r="Z128" s="1139">
        <f t="shared" si="24"/>
        <v>0</v>
      </c>
      <c r="AA128" s="1123">
        <f>[5]building!Y128</f>
        <v>0</v>
      </c>
      <c r="AB128" s="1123"/>
      <c r="AC128" s="1123">
        <f>[5]building!Z128</f>
        <v>0</v>
      </c>
      <c r="AD128" s="1123">
        <f t="shared" si="25"/>
        <v>0</v>
      </c>
    </row>
    <row r="129" spans="1:30" ht="70.5" customHeight="1">
      <c r="A129" s="1130">
        <v>10.1</v>
      </c>
      <c r="B129" s="1151" t="s">
        <v>4102</v>
      </c>
      <c r="C129" s="1149"/>
      <c r="D129" s="1133"/>
      <c r="E129" s="1142"/>
      <c r="F129" s="1134">
        <f t="shared" si="13"/>
        <v>0</v>
      </c>
      <c r="G129" s="1142"/>
      <c r="H129" s="1141">
        <f t="shared" si="14"/>
        <v>0</v>
      </c>
      <c r="I129" s="1142"/>
      <c r="J129" s="1141">
        <f t="shared" si="15"/>
        <v>0</v>
      </c>
      <c r="K129" s="1142"/>
      <c r="L129" s="1141">
        <f t="shared" si="16"/>
        <v>0</v>
      </c>
      <c r="M129" s="1142"/>
      <c r="N129" s="1141">
        <f t="shared" si="17"/>
        <v>0</v>
      </c>
      <c r="O129" s="1142"/>
      <c r="P129" s="1141">
        <f t="shared" si="18"/>
        <v>0</v>
      </c>
      <c r="Q129" s="1142"/>
      <c r="R129" s="1141">
        <f t="shared" si="19"/>
        <v>0</v>
      </c>
      <c r="S129" s="1142"/>
      <c r="T129" s="1141">
        <f t="shared" si="20"/>
        <v>0</v>
      </c>
      <c r="U129" s="1141"/>
      <c r="V129" s="1141">
        <f t="shared" si="21"/>
        <v>0</v>
      </c>
      <c r="W129" s="1143">
        <f t="shared" si="22"/>
        <v>0</v>
      </c>
      <c r="X129" s="1141">
        <f t="shared" si="23"/>
        <v>0</v>
      </c>
      <c r="Y129" s="1144">
        <v>0</v>
      </c>
      <c r="Z129" s="1139">
        <f t="shared" si="24"/>
        <v>0</v>
      </c>
      <c r="AA129" s="1123">
        <f>[5]building!Y129</f>
        <v>0</v>
      </c>
      <c r="AB129" s="1123"/>
      <c r="AC129" s="1123">
        <f>[5]building!Z129</f>
        <v>0</v>
      </c>
      <c r="AD129" s="1123">
        <f t="shared" si="25"/>
        <v>0</v>
      </c>
    </row>
    <row r="130" spans="1:30" ht="70.5" customHeight="1">
      <c r="A130" s="1130"/>
      <c r="B130" s="1131" t="s">
        <v>553</v>
      </c>
      <c r="C130" s="1149">
        <f>ROUND(Data!X400,2)</f>
        <v>847.16</v>
      </c>
      <c r="D130" s="1133" t="s">
        <v>1875</v>
      </c>
      <c r="E130" s="1142"/>
      <c r="F130" s="1134">
        <f t="shared" si="13"/>
        <v>0</v>
      </c>
      <c r="G130" s="1142"/>
      <c r="H130" s="1141">
        <f t="shared" si="14"/>
        <v>0</v>
      </c>
      <c r="I130" s="1142"/>
      <c r="J130" s="1141">
        <f t="shared" si="15"/>
        <v>0</v>
      </c>
      <c r="K130" s="1142"/>
      <c r="L130" s="1141">
        <f t="shared" si="16"/>
        <v>0</v>
      </c>
      <c r="M130" s="1142"/>
      <c r="N130" s="1141">
        <f t="shared" si="17"/>
        <v>0</v>
      </c>
      <c r="O130" s="1142"/>
      <c r="P130" s="1141">
        <f t="shared" si="18"/>
        <v>0</v>
      </c>
      <c r="Q130" s="1142"/>
      <c r="R130" s="1141">
        <f t="shared" si="19"/>
        <v>0</v>
      </c>
      <c r="S130" s="1142"/>
      <c r="T130" s="1141">
        <f t="shared" si="20"/>
        <v>0</v>
      </c>
      <c r="U130" s="1141"/>
      <c r="V130" s="1141">
        <f t="shared" si="21"/>
        <v>0</v>
      </c>
      <c r="W130" s="1143">
        <f t="shared" si="22"/>
        <v>0</v>
      </c>
      <c r="X130" s="1141">
        <f t="shared" si="23"/>
        <v>0</v>
      </c>
      <c r="Y130" s="1144">
        <v>0</v>
      </c>
      <c r="Z130" s="1139">
        <f t="shared" si="24"/>
        <v>0</v>
      </c>
      <c r="AA130" s="1123">
        <f>[5]building!Y130</f>
        <v>0</v>
      </c>
      <c r="AB130" s="1123"/>
      <c r="AC130" s="1123">
        <f>[5]building!Z130</f>
        <v>0</v>
      </c>
      <c r="AD130" s="1123">
        <f t="shared" si="25"/>
        <v>0</v>
      </c>
    </row>
    <row r="131" spans="1:30" ht="70.5" customHeight="1">
      <c r="A131" s="1130"/>
      <c r="B131" s="1131" t="s">
        <v>554</v>
      </c>
      <c r="C131" s="1149">
        <f>ROUND(Data!X402,2)</f>
        <v>855.54</v>
      </c>
      <c r="D131" s="1133" t="s">
        <v>1875</v>
      </c>
      <c r="E131" s="1142"/>
      <c r="F131" s="1134">
        <f t="shared" si="13"/>
        <v>0</v>
      </c>
      <c r="G131" s="1142"/>
      <c r="H131" s="1141">
        <f t="shared" si="14"/>
        <v>0</v>
      </c>
      <c r="I131" s="1142"/>
      <c r="J131" s="1141">
        <f t="shared" si="15"/>
        <v>0</v>
      </c>
      <c r="K131" s="1142"/>
      <c r="L131" s="1141">
        <f t="shared" si="16"/>
        <v>0</v>
      </c>
      <c r="M131" s="1142"/>
      <c r="N131" s="1141">
        <f t="shared" si="17"/>
        <v>0</v>
      </c>
      <c r="O131" s="1142"/>
      <c r="P131" s="1141">
        <f t="shared" si="18"/>
        <v>0</v>
      </c>
      <c r="Q131" s="1142"/>
      <c r="R131" s="1141">
        <f t="shared" si="19"/>
        <v>0</v>
      </c>
      <c r="S131" s="1142"/>
      <c r="T131" s="1141">
        <f t="shared" si="20"/>
        <v>0</v>
      </c>
      <c r="U131" s="1141"/>
      <c r="V131" s="1141">
        <f t="shared" si="21"/>
        <v>0</v>
      </c>
      <c r="W131" s="1143">
        <f t="shared" si="22"/>
        <v>0</v>
      </c>
      <c r="X131" s="1141">
        <f t="shared" si="23"/>
        <v>0</v>
      </c>
      <c r="Y131" s="1144">
        <v>0</v>
      </c>
      <c r="Z131" s="1139">
        <f t="shared" si="24"/>
        <v>0</v>
      </c>
      <c r="AA131" s="1123">
        <f>[5]building!Y131</f>
        <v>0</v>
      </c>
      <c r="AB131" s="1123"/>
      <c r="AC131" s="1123">
        <f>[5]building!Z131</f>
        <v>0</v>
      </c>
      <c r="AD131" s="1123">
        <f t="shared" si="25"/>
        <v>0</v>
      </c>
    </row>
    <row r="132" spans="1:30" ht="70.5" customHeight="1">
      <c r="A132" s="1130"/>
      <c r="B132" s="1131" t="s">
        <v>556</v>
      </c>
      <c r="C132" s="1149">
        <f>ROUND(Data!X403,2)</f>
        <v>872.44</v>
      </c>
      <c r="D132" s="1133" t="s">
        <v>1875</v>
      </c>
      <c r="E132" s="1142"/>
      <c r="F132" s="1134">
        <f t="shared" si="13"/>
        <v>0</v>
      </c>
      <c r="G132" s="1142"/>
      <c r="H132" s="1141">
        <f t="shared" si="14"/>
        <v>0</v>
      </c>
      <c r="I132" s="1142"/>
      <c r="J132" s="1141">
        <f t="shared" si="15"/>
        <v>0</v>
      </c>
      <c r="K132" s="1142"/>
      <c r="L132" s="1141">
        <f t="shared" si="16"/>
        <v>0</v>
      </c>
      <c r="M132" s="1142"/>
      <c r="N132" s="1141">
        <f t="shared" si="17"/>
        <v>0</v>
      </c>
      <c r="O132" s="1142"/>
      <c r="P132" s="1141">
        <f t="shared" si="18"/>
        <v>0</v>
      </c>
      <c r="Q132" s="1142"/>
      <c r="R132" s="1141">
        <f t="shared" si="19"/>
        <v>0</v>
      </c>
      <c r="S132" s="1142"/>
      <c r="T132" s="1141">
        <f t="shared" si="20"/>
        <v>0</v>
      </c>
      <c r="U132" s="1141"/>
      <c r="V132" s="1141">
        <f t="shared" si="21"/>
        <v>0</v>
      </c>
      <c r="W132" s="1143">
        <f t="shared" si="22"/>
        <v>0</v>
      </c>
      <c r="X132" s="1141">
        <f t="shared" si="23"/>
        <v>0</v>
      </c>
      <c r="Y132" s="1144">
        <v>0</v>
      </c>
      <c r="Z132" s="1139">
        <f t="shared" si="24"/>
        <v>0</v>
      </c>
      <c r="AA132" s="1123">
        <f>[5]building!Y132</f>
        <v>0</v>
      </c>
      <c r="AB132" s="1123"/>
      <c r="AC132" s="1123">
        <f>[5]building!Z132</f>
        <v>0</v>
      </c>
      <c r="AD132" s="1123">
        <f t="shared" si="25"/>
        <v>0</v>
      </c>
    </row>
    <row r="133" spans="1:30" ht="70.5" customHeight="1">
      <c r="A133" s="1130"/>
      <c r="B133" s="1131" t="s">
        <v>1839</v>
      </c>
      <c r="C133" s="1149">
        <f>ROUND(Data!X404,2)</f>
        <v>889.34</v>
      </c>
      <c r="D133" s="1133" t="s">
        <v>1875</v>
      </c>
      <c r="E133" s="1142"/>
      <c r="F133" s="1134">
        <f t="shared" si="13"/>
        <v>0</v>
      </c>
      <c r="G133" s="1142"/>
      <c r="H133" s="1141">
        <f t="shared" si="14"/>
        <v>0</v>
      </c>
      <c r="I133" s="1142"/>
      <c r="J133" s="1141">
        <f t="shared" si="15"/>
        <v>0</v>
      </c>
      <c r="K133" s="1142"/>
      <c r="L133" s="1141">
        <f t="shared" si="16"/>
        <v>0</v>
      </c>
      <c r="M133" s="1142"/>
      <c r="N133" s="1141">
        <f t="shared" si="17"/>
        <v>0</v>
      </c>
      <c r="O133" s="1142"/>
      <c r="P133" s="1141">
        <f t="shared" si="18"/>
        <v>0</v>
      </c>
      <c r="Q133" s="1142"/>
      <c r="R133" s="1141">
        <f t="shared" si="19"/>
        <v>0</v>
      </c>
      <c r="S133" s="1142"/>
      <c r="T133" s="1141">
        <f t="shared" si="20"/>
        <v>0</v>
      </c>
      <c r="U133" s="1141"/>
      <c r="V133" s="1141">
        <f t="shared" si="21"/>
        <v>0</v>
      </c>
      <c r="W133" s="1143">
        <f t="shared" si="22"/>
        <v>0</v>
      </c>
      <c r="X133" s="1141">
        <f t="shared" si="23"/>
        <v>0</v>
      </c>
      <c r="Y133" s="1144">
        <v>0</v>
      </c>
      <c r="Z133" s="1139">
        <f t="shared" si="24"/>
        <v>0</v>
      </c>
      <c r="AA133" s="1123">
        <f>[5]building!Y133</f>
        <v>0</v>
      </c>
      <c r="AB133" s="1123"/>
      <c r="AC133" s="1123">
        <f>[5]building!Z133</f>
        <v>0</v>
      </c>
      <c r="AD133" s="1123">
        <f t="shared" si="25"/>
        <v>0</v>
      </c>
    </row>
    <row r="134" spans="1:30" ht="70.5" customHeight="1">
      <c r="A134" s="1130"/>
      <c r="B134" s="1131" t="s">
        <v>2253</v>
      </c>
      <c r="C134" s="1149">
        <f>ROUND(Data!X405,2)</f>
        <v>906.24</v>
      </c>
      <c r="D134" s="1133" t="s">
        <v>1875</v>
      </c>
      <c r="E134" s="1142"/>
      <c r="F134" s="1134">
        <f t="shared" si="13"/>
        <v>0</v>
      </c>
      <c r="G134" s="1142"/>
      <c r="H134" s="1141">
        <f t="shared" si="14"/>
        <v>0</v>
      </c>
      <c r="I134" s="1142"/>
      <c r="J134" s="1141">
        <f t="shared" si="15"/>
        <v>0</v>
      </c>
      <c r="K134" s="1142"/>
      <c r="L134" s="1141">
        <f t="shared" si="16"/>
        <v>0</v>
      </c>
      <c r="M134" s="1142"/>
      <c r="N134" s="1141">
        <f t="shared" si="17"/>
        <v>0</v>
      </c>
      <c r="O134" s="1142"/>
      <c r="P134" s="1141">
        <f t="shared" si="18"/>
        <v>0</v>
      </c>
      <c r="Q134" s="1142"/>
      <c r="R134" s="1141">
        <f t="shared" si="19"/>
        <v>0</v>
      </c>
      <c r="S134" s="1142"/>
      <c r="T134" s="1141">
        <f t="shared" si="20"/>
        <v>0</v>
      </c>
      <c r="U134" s="1141"/>
      <c r="V134" s="1141">
        <f t="shared" si="21"/>
        <v>0</v>
      </c>
      <c r="W134" s="1143">
        <f t="shared" si="22"/>
        <v>0</v>
      </c>
      <c r="X134" s="1141">
        <f t="shared" si="23"/>
        <v>0</v>
      </c>
      <c r="Y134" s="1144">
        <v>0</v>
      </c>
      <c r="Z134" s="1139">
        <f t="shared" si="24"/>
        <v>0</v>
      </c>
      <c r="AA134" s="1123">
        <f>[5]building!Y134</f>
        <v>0</v>
      </c>
      <c r="AB134" s="1123"/>
      <c r="AC134" s="1123">
        <f>[5]building!Z134</f>
        <v>0</v>
      </c>
      <c r="AD134" s="1123">
        <f t="shared" si="25"/>
        <v>0</v>
      </c>
    </row>
    <row r="135" spans="1:30" ht="70.5" customHeight="1">
      <c r="A135" s="1154"/>
      <c r="B135" s="1131" t="s">
        <v>1084</v>
      </c>
      <c r="C135" s="1149">
        <f>ROUND(Data!X406,2)</f>
        <v>923.14</v>
      </c>
      <c r="D135" s="1133" t="s">
        <v>1875</v>
      </c>
      <c r="E135" s="1142"/>
      <c r="F135" s="1134">
        <f t="shared" ref="F135:F198" si="26">E135*C135</f>
        <v>0</v>
      </c>
      <c r="G135" s="1142"/>
      <c r="H135" s="1141">
        <f t="shared" ref="H135:H198" si="27">G135*C135</f>
        <v>0</v>
      </c>
      <c r="I135" s="1142"/>
      <c r="J135" s="1141">
        <f t="shared" ref="J135:J198" si="28">I135*C135</f>
        <v>0</v>
      </c>
      <c r="K135" s="1142"/>
      <c r="L135" s="1141">
        <f t="shared" ref="L135:L198" si="29">K135*C135</f>
        <v>0</v>
      </c>
      <c r="M135" s="1142"/>
      <c r="N135" s="1141">
        <f t="shared" ref="N135:N198" si="30">M135*C135</f>
        <v>0</v>
      </c>
      <c r="O135" s="1142"/>
      <c r="P135" s="1141">
        <f t="shared" ref="P135:P198" si="31">O135*C135</f>
        <v>0</v>
      </c>
      <c r="Q135" s="1142"/>
      <c r="R135" s="1141">
        <f t="shared" ref="R135:R198" si="32">Q135*C135</f>
        <v>0</v>
      </c>
      <c r="S135" s="1142"/>
      <c r="T135" s="1141">
        <f t="shared" ref="T135:T198" si="33">S135*C135</f>
        <v>0</v>
      </c>
      <c r="U135" s="1141"/>
      <c r="V135" s="1141">
        <f t="shared" ref="V135:V198" si="34">U135*C135</f>
        <v>0</v>
      </c>
      <c r="W135" s="1143">
        <f t="shared" ref="W135:W198" si="35">G135+I135+K135+M135+O135+Q135+S135+U135</f>
        <v>0</v>
      </c>
      <c r="X135" s="1141">
        <f t="shared" ref="X135:X198" si="36">W135*C135</f>
        <v>0</v>
      </c>
      <c r="Y135" s="1144">
        <v>0</v>
      </c>
      <c r="Z135" s="1139">
        <f t="shared" ref="Z135:Z198" si="37">Y135*C135</f>
        <v>0</v>
      </c>
      <c r="AA135" s="1123">
        <f>[5]building!Y135</f>
        <v>0</v>
      </c>
      <c r="AB135" s="1123"/>
      <c r="AC135" s="1123">
        <f>[5]building!Z135</f>
        <v>0</v>
      </c>
      <c r="AD135" s="1123">
        <f t="shared" ref="AD135:AD198" si="38">Z135-AC135</f>
        <v>0</v>
      </c>
    </row>
    <row r="136" spans="1:30" ht="70.5" customHeight="1">
      <c r="A136" s="1130">
        <v>10.199999999999999</v>
      </c>
      <c r="B136" s="1151" t="s">
        <v>4103</v>
      </c>
      <c r="C136" s="1149"/>
      <c r="D136" s="1133"/>
      <c r="E136" s="1135"/>
      <c r="F136" s="1134">
        <f t="shared" si="26"/>
        <v>0</v>
      </c>
      <c r="G136" s="1141"/>
      <c r="H136" s="1141">
        <f t="shared" si="27"/>
        <v>0</v>
      </c>
      <c r="I136" s="1141"/>
      <c r="J136" s="1141">
        <f t="shared" si="28"/>
        <v>0</v>
      </c>
      <c r="K136" s="1141"/>
      <c r="L136" s="1141">
        <f t="shared" si="29"/>
        <v>0</v>
      </c>
      <c r="M136" s="1141"/>
      <c r="N136" s="1141">
        <f t="shared" si="30"/>
        <v>0</v>
      </c>
      <c r="O136" s="1141"/>
      <c r="P136" s="1141">
        <f t="shared" si="31"/>
        <v>0</v>
      </c>
      <c r="Q136" s="1141"/>
      <c r="R136" s="1141">
        <f t="shared" si="32"/>
        <v>0</v>
      </c>
      <c r="S136" s="1141"/>
      <c r="T136" s="1141">
        <f t="shared" si="33"/>
        <v>0</v>
      </c>
      <c r="U136" s="1141"/>
      <c r="V136" s="1141">
        <f t="shared" si="34"/>
        <v>0</v>
      </c>
      <c r="W136" s="1143">
        <f t="shared" si="35"/>
        <v>0</v>
      </c>
      <c r="X136" s="1141">
        <f t="shared" si="36"/>
        <v>0</v>
      </c>
      <c r="Y136" s="1144">
        <v>0</v>
      </c>
      <c r="Z136" s="1139">
        <f t="shared" si="37"/>
        <v>0</v>
      </c>
      <c r="AA136" s="1123">
        <f>[5]building!Y136</f>
        <v>0</v>
      </c>
      <c r="AB136" s="1123"/>
      <c r="AC136" s="1123">
        <f>[5]building!Z136</f>
        <v>0</v>
      </c>
      <c r="AD136" s="1123">
        <f t="shared" si="38"/>
        <v>0</v>
      </c>
    </row>
    <row r="137" spans="1:30" ht="70.5" customHeight="1">
      <c r="A137" s="1130"/>
      <c r="B137" s="1131" t="s">
        <v>553</v>
      </c>
      <c r="C137" s="1149">
        <f>ROUND(Data!AG409,2)</f>
        <v>825.84</v>
      </c>
      <c r="D137" s="1133" t="s">
        <v>1875</v>
      </c>
      <c r="E137" s="1141"/>
      <c r="F137" s="1134">
        <f t="shared" si="26"/>
        <v>0</v>
      </c>
      <c r="G137" s="1141"/>
      <c r="H137" s="1141">
        <f t="shared" si="27"/>
        <v>0</v>
      </c>
      <c r="I137" s="1141"/>
      <c r="J137" s="1141">
        <f t="shared" si="28"/>
        <v>0</v>
      </c>
      <c r="K137" s="1141"/>
      <c r="L137" s="1141">
        <f t="shared" si="29"/>
        <v>0</v>
      </c>
      <c r="M137" s="1141"/>
      <c r="N137" s="1141">
        <f t="shared" si="30"/>
        <v>0</v>
      </c>
      <c r="O137" s="1141"/>
      <c r="P137" s="1141">
        <f t="shared" si="31"/>
        <v>0</v>
      </c>
      <c r="Q137" s="1141"/>
      <c r="R137" s="1141">
        <f t="shared" si="32"/>
        <v>0</v>
      </c>
      <c r="S137" s="1141"/>
      <c r="T137" s="1141">
        <f t="shared" si="33"/>
        <v>0</v>
      </c>
      <c r="U137" s="1141"/>
      <c r="V137" s="1141">
        <f t="shared" si="34"/>
        <v>0</v>
      </c>
      <c r="W137" s="1143">
        <f t="shared" si="35"/>
        <v>0</v>
      </c>
      <c r="X137" s="1141">
        <f t="shared" si="36"/>
        <v>0</v>
      </c>
      <c r="Y137" s="1144">
        <v>0</v>
      </c>
      <c r="Z137" s="1139">
        <f t="shared" si="37"/>
        <v>0</v>
      </c>
      <c r="AA137" s="1123">
        <f>[5]building!Y137</f>
        <v>0</v>
      </c>
      <c r="AB137" s="1123"/>
      <c r="AC137" s="1123">
        <f>[5]building!Z137</f>
        <v>0</v>
      </c>
      <c r="AD137" s="1123">
        <f t="shared" si="38"/>
        <v>0</v>
      </c>
    </row>
    <row r="138" spans="1:30" ht="70.5" customHeight="1">
      <c r="A138" s="1130"/>
      <c r="B138" s="1131" t="s">
        <v>3879</v>
      </c>
      <c r="C138" s="1149">
        <f>ROUND(Data!AG411,2)</f>
        <v>834.37</v>
      </c>
      <c r="D138" s="1133" t="s">
        <v>1875</v>
      </c>
      <c r="E138" s="1156"/>
      <c r="F138" s="1134">
        <f t="shared" si="26"/>
        <v>0</v>
      </c>
      <c r="G138" s="1141"/>
      <c r="H138" s="1141">
        <f t="shared" si="27"/>
        <v>0</v>
      </c>
      <c r="I138" s="1141"/>
      <c r="J138" s="1141">
        <f t="shared" si="28"/>
        <v>0</v>
      </c>
      <c r="K138" s="1141"/>
      <c r="L138" s="1141">
        <f t="shared" si="29"/>
        <v>0</v>
      </c>
      <c r="M138" s="1141"/>
      <c r="N138" s="1141">
        <f t="shared" si="30"/>
        <v>0</v>
      </c>
      <c r="O138" s="1141"/>
      <c r="P138" s="1141">
        <f t="shared" si="31"/>
        <v>0</v>
      </c>
      <c r="Q138" s="1141"/>
      <c r="R138" s="1141">
        <f t="shared" si="32"/>
        <v>0</v>
      </c>
      <c r="S138" s="1141"/>
      <c r="T138" s="1141">
        <f t="shared" si="33"/>
        <v>0</v>
      </c>
      <c r="U138" s="1141"/>
      <c r="V138" s="1141">
        <f t="shared" si="34"/>
        <v>0</v>
      </c>
      <c r="W138" s="1143">
        <f t="shared" si="35"/>
        <v>0</v>
      </c>
      <c r="X138" s="1141">
        <f t="shared" si="36"/>
        <v>0</v>
      </c>
      <c r="Y138" s="1144">
        <v>0</v>
      </c>
      <c r="Z138" s="1139">
        <f t="shared" si="37"/>
        <v>0</v>
      </c>
      <c r="AA138" s="1123">
        <f>[5]building!Y138</f>
        <v>0</v>
      </c>
      <c r="AB138" s="1123"/>
      <c r="AC138" s="1123">
        <f>[5]building!Z138</f>
        <v>0</v>
      </c>
      <c r="AD138" s="1123">
        <f t="shared" si="38"/>
        <v>0</v>
      </c>
    </row>
    <row r="139" spans="1:30" ht="70.5" customHeight="1">
      <c r="A139" s="1130"/>
      <c r="B139" s="1131" t="s">
        <v>556</v>
      </c>
      <c r="C139" s="1149">
        <f>ROUND(Data!AG412,2)</f>
        <v>851.57</v>
      </c>
      <c r="D139" s="1133" t="s">
        <v>1875</v>
      </c>
      <c r="E139" s="1141"/>
      <c r="F139" s="1134">
        <f t="shared" si="26"/>
        <v>0</v>
      </c>
      <c r="G139" s="1141"/>
      <c r="H139" s="1141">
        <f t="shared" si="27"/>
        <v>0</v>
      </c>
      <c r="I139" s="1141"/>
      <c r="J139" s="1141">
        <f t="shared" si="28"/>
        <v>0</v>
      </c>
      <c r="K139" s="1141"/>
      <c r="L139" s="1141">
        <f t="shared" si="29"/>
        <v>0</v>
      </c>
      <c r="M139" s="1141"/>
      <c r="N139" s="1141">
        <f t="shared" si="30"/>
        <v>0</v>
      </c>
      <c r="O139" s="1141"/>
      <c r="P139" s="1141">
        <f t="shared" si="31"/>
        <v>0</v>
      </c>
      <c r="Q139" s="1141"/>
      <c r="R139" s="1141">
        <f t="shared" si="32"/>
        <v>0</v>
      </c>
      <c r="S139" s="1141"/>
      <c r="T139" s="1141">
        <f t="shared" si="33"/>
        <v>0</v>
      </c>
      <c r="U139" s="1141"/>
      <c r="V139" s="1141">
        <f t="shared" si="34"/>
        <v>0</v>
      </c>
      <c r="W139" s="1143">
        <f t="shared" si="35"/>
        <v>0</v>
      </c>
      <c r="X139" s="1141">
        <f t="shared" si="36"/>
        <v>0</v>
      </c>
      <c r="Y139" s="1144">
        <v>0</v>
      </c>
      <c r="Z139" s="1139">
        <f t="shared" si="37"/>
        <v>0</v>
      </c>
      <c r="AA139" s="1123">
        <f>[5]building!Y139</f>
        <v>0</v>
      </c>
      <c r="AB139" s="1123"/>
      <c r="AC139" s="1123">
        <f>[5]building!Z139</f>
        <v>0</v>
      </c>
      <c r="AD139" s="1123">
        <f t="shared" si="38"/>
        <v>0</v>
      </c>
    </row>
    <row r="140" spans="1:30" ht="70.5" customHeight="1">
      <c r="A140" s="1130"/>
      <c r="B140" s="1131" t="s">
        <v>1839</v>
      </c>
      <c r="C140" s="1149">
        <f>ROUND(Data!AG413,2)</f>
        <v>868.77</v>
      </c>
      <c r="D140" s="1133" t="s">
        <v>1875</v>
      </c>
      <c r="E140" s="1142"/>
      <c r="F140" s="1134">
        <f t="shared" si="26"/>
        <v>0</v>
      </c>
      <c r="G140" s="1142"/>
      <c r="H140" s="1141">
        <f t="shared" si="27"/>
        <v>0</v>
      </c>
      <c r="I140" s="1142"/>
      <c r="J140" s="1141">
        <f t="shared" si="28"/>
        <v>0</v>
      </c>
      <c r="K140" s="1142"/>
      <c r="L140" s="1141">
        <f t="shared" si="29"/>
        <v>0</v>
      </c>
      <c r="M140" s="1142"/>
      <c r="N140" s="1141">
        <f t="shared" si="30"/>
        <v>0</v>
      </c>
      <c r="O140" s="1142"/>
      <c r="P140" s="1141">
        <f t="shared" si="31"/>
        <v>0</v>
      </c>
      <c r="Q140" s="1142"/>
      <c r="R140" s="1141">
        <f t="shared" si="32"/>
        <v>0</v>
      </c>
      <c r="S140" s="1142"/>
      <c r="T140" s="1141">
        <f t="shared" si="33"/>
        <v>0</v>
      </c>
      <c r="U140" s="1141"/>
      <c r="V140" s="1141">
        <f t="shared" si="34"/>
        <v>0</v>
      </c>
      <c r="W140" s="1143">
        <f t="shared" si="35"/>
        <v>0</v>
      </c>
      <c r="X140" s="1141">
        <f t="shared" si="36"/>
        <v>0</v>
      </c>
      <c r="Y140" s="1144">
        <v>0</v>
      </c>
      <c r="Z140" s="1139">
        <f t="shared" si="37"/>
        <v>0</v>
      </c>
      <c r="AA140" s="1123">
        <f>[5]building!Y140</f>
        <v>0</v>
      </c>
      <c r="AB140" s="1123"/>
      <c r="AC140" s="1123">
        <f>[5]building!Z140</f>
        <v>0</v>
      </c>
      <c r="AD140" s="1123">
        <f t="shared" si="38"/>
        <v>0</v>
      </c>
    </row>
    <row r="141" spans="1:30" ht="70.5" customHeight="1">
      <c r="A141" s="1130"/>
      <c r="B141" s="1131" t="s">
        <v>2253</v>
      </c>
      <c r="C141" s="1149">
        <f>ROUND(Data!AG414,2)</f>
        <v>885.97</v>
      </c>
      <c r="D141" s="1133" t="s">
        <v>1875</v>
      </c>
      <c r="E141" s="1142"/>
      <c r="F141" s="1134">
        <f t="shared" si="26"/>
        <v>0</v>
      </c>
      <c r="G141" s="1142"/>
      <c r="H141" s="1141">
        <f t="shared" si="27"/>
        <v>0</v>
      </c>
      <c r="I141" s="1142"/>
      <c r="J141" s="1141">
        <f t="shared" si="28"/>
        <v>0</v>
      </c>
      <c r="K141" s="1142"/>
      <c r="L141" s="1141">
        <f t="shared" si="29"/>
        <v>0</v>
      </c>
      <c r="M141" s="1142"/>
      <c r="N141" s="1141">
        <f t="shared" si="30"/>
        <v>0</v>
      </c>
      <c r="O141" s="1142"/>
      <c r="P141" s="1141">
        <f t="shared" si="31"/>
        <v>0</v>
      </c>
      <c r="Q141" s="1142"/>
      <c r="R141" s="1141">
        <f t="shared" si="32"/>
        <v>0</v>
      </c>
      <c r="S141" s="1142"/>
      <c r="T141" s="1141">
        <f t="shared" si="33"/>
        <v>0</v>
      </c>
      <c r="U141" s="1141"/>
      <c r="V141" s="1141">
        <f t="shared" si="34"/>
        <v>0</v>
      </c>
      <c r="W141" s="1143">
        <f t="shared" si="35"/>
        <v>0</v>
      </c>
      <c r="X141" s="1141">
        <f t="shared" si="36"/>
        <v>0</v>
      </c>
      <c r="Y141" s="1144">
        <v>0</v>
      </c>
      <c r="Z141" s="1139">
        <f t="shared" si="37"/>
        <v>0</v>
      </c>
      <c r="AA141" s="1123">
        <f>[5]building!Y141</f>
        <v>0</v>
      </c>
      <c r="AB141" s="1123"/>
      <c r="AC141" s="1123">
        <f>[5]building!Z141</f>
        <v>0</v>
      </c>
      <c r="AD141" s="1123">
        <f t="shared" si="38"/>
        <v>0</v>
      </c>
    </row>
    <row r="142" spans="1:30" ht="70.5" customHeight="1">
      <c r="A142" s="1154"/>
      <c r="B142" s="1131" t="s">
        <v>1084</v>
      </c>
      <c r="C142" s="1149">
        <f>ROUND(Data!AG415,2)</f>
        <v>903.17</v>
      </c>
      <c r="D142" s="1133" t="s">
        <v>1875</v>
      </c>
      <c r="E142" s="1142"/>
      <c r="F142" s="1134">
        <f t="shared" si="26"/>
        <v>0</v>
      </c>
      <c r="G142" s="1142"/>
      <c r="H142" s="1141">
        <f t="shared" si="27"/>
        <v>0</v>
      </c>
      <c r="I142" s="1142"/>
      <c r="J142" s="1141">
        <f t="shared" si="28"/>
        <v>0</v>
      </c>
      <c r="K142" s="1142"/>
      <c r="L142" s="1141">
        <f t="shared" si="29"/>
        <v>0</v>
      </c>
      <c r="M142" s="1142"/>
      <c r="N142" s="1141">
        <f t="shared" si="30"/>
        <v>0</v>
      </c>
      <c r="O142" s="1142"/>
      <c r="P142" s="1141">
        <f t="shared" si="31"/>
        <v>0</v>
      </c>
      <c r="Q142" s="1142"/>
      <c r="R142" s="1141">
        <f t="shared" si="32"/>
        <v>0</v>
      </c>
      <c r="S142" s="1142"/>
      <c r="T142" s="1141">
        <f t="shared" si="33"/>
        <v>0</v>
      </c>
      <c r="U142" s="1141"/>
      <c r="V142" s="1141">
        <f t="shared" si="34"/>
        <v>0</v>
      </c>
      <c r="W142" s="1143">
        <f t="shared" si="35"/>
        <v>0</v>
      </c>
      <c r="X142" s="1141">
        <f t="shared" si="36"/>
        <v>0</v>
      </c>
      <c r="Y142" s="1144">
        <v>0</v>
      </c>
      <c r="Z142" s="1139">
        <f t="shared" si="37"/>
        <v>0</v>
      </c>
      <c r="AA142" s="1123">
        <f>[5]building!Y142</f>
        <v>0</v>
      </c>
      <c r="AB142" s="1123"/>
      <c r="AC142" s="1123">
        <f>[5]building!Z142</f>
        <v>0</v>
      </c>
      <c r="AD142" s="1123">
        <f t="shared" si="38"/>
        <v>0</v>
      </c>
    </row>
    <row r="143" spans="1:30" ht="70.5" customHeight="1">
      <c r="A143" s="1154"/>
      <c r="B143" s="1131" t="s">
        <v>3856</v>
      </c>
      <c r="C143" s="1149">
        <f>ROUND(Data!AG416,2)</f>
        <v>920.37</v>
      </c>
      <c r="D143" s="1133" t="s">
        <v>1875</v>
      </c>
      <c r="E143" s="1142"/>
      <c r="F143" s="1134">
        <f t="shared" si="26"/>
        <v>0</v>
      </c>
      <c r="G143" s="1142"/>
      <c r="H143" s="1141">
        <f t="shared" si="27"/>
        <v>0</v>
      </c>
      <c r="I143" s="1142"/>
      <c r="J143" s="1141">
        <f t="shared" si="28"/>
        <v>0</v>
      </c>
      <c r="K143" s="1142"/>
      <c r="L143" s="1141">
        <f t="shared" si="29"/>
        <v>0</v>
      </c>
      <c r="M143" s="1142"/>
      <c r="N143" s="1141">
        <f t="shared" si="30"/>
        <v>0</v>
      </c>
      <c r="O143" s="1142"/>
      <c r="P143" s="1141">
        <f t="shared" si="31"/>
        <v>0</v>
      </c>
      <c r="Q143" s="1142"/>
      <c r="R143" s="1141">
        <f t="shared" si="32"/>
        <v>0</v>
      </c>
      <c r="S143" s="1142"/>
      <c r="T143" s="1141">
        <f t="shared" si="33"/>
        <v>0</v>
      </c>
      <c r="U143" s="1141"/>
      <c r="V143" s="1141">
        <f t="shared" si="34"/>
        <v>0</v>
      </c>
      <c r="W143" s="1143">
        <f t="shared" si="35"/>
        <v>0</v>
      </c>
      <c r="X143" s="1141">
        <f t="shared" si="36"/>
        <v>0</v>
      </c>
      <c r="Y143" s="1144">
        <v>0</v>
      </c>
      <c r="Z143" s="1139">
        <f t="shared" si="37"/>
        <v>0</v>
      </c>
      <c r="AA143" s="1123">
        <f>[5]building!Y143</f>
        <v>0</v>
      </c>
      <c r="AB143" s="1123"/>
      <c r="AC143" s="1123">
        <f>[5]building!Z143</f>
        <v>0</v>
      </c>
      <c r="AD143" s="1123">
        <f t="shared" si="38"/>
        <v>0</v>
      </c>
    </row>
    <row r="144" spans="1:30" ht="70.5" customHeight="1">
      <c r="A144" s="1154"/>
      <c r="B144" s="1131" t="s">
        <v>3857</v>
      </c>
      <c r="C144" s="1149">
        <f>ROUND(Data!AG417,2)</f>
        <v>937.57</v>
      </c>
      <c r="D144" s="1133" t="s">
        <v>1875</v>
      </c>
      <c r="E144" s="1142"/>
      <c r="F144" s="1134">
        <f t="shared" si="26"/>
        <v>0</v>
      </c>
      <c r="G144" s="1142"/>
      <c r="H144" s="1141">
        <f t="shared" si="27"/>
        <v>0</v>
      </c>
      <c r="I144" s="1142"/>
      <c r="J144" s="1141">
        <f t="shared" si="28"/>
        <v>0</v>
      </c>
      <c r="K144" s="1142"/>
      <c r="L144" s="1141">
        <f t="shared" si="29"/>
        <v>0</v>
      </c>
      <c r="M144" s="1142"/>
      <c r="N144" s="1141">
        <f t="shared" si="30"/>
        <v>0</v>
      </c>
      <c r="O144" s="1142"/>
      <c r="P144" s="1141">
        <f t="shared" si="31"/>
        <v>0</v>
      </c>
      <c r="Q144" s="1142"/>
      <c r="R144" s="1141">
        <f t="shared" si="32"/>
        <v>0</v>
      </c>
      <c r="S144" s="1142"/>
      <c r="T144" s="1141">
        <f t="shared" si="33"/>
        <v>0</v>
      </c>
      <c r="U144" s="1141"/>
      <c r="V144" s="1141">
        <f t="shared" si="34"/>
        <v>0</v>
      </c>
      <c r="W144" s="1143">
        <f t="shared" si="35"/>
        <v>0</v>
      </c>
      <c r="X144" s="1141">
        <f t="shared" si="36"/>
        <v>0</v>
      </c>
      <c r="Y144" s="1144">
        <v>0</v>
      </c>
      <c r="Z144" s="1139">
        <f t="shared" si="37"/>
        <v>0</v>
      </c>
      <c r="AA144" s="1123">
        <f>[5]building!Y144</f>
        <v>0</v>
      </c>
      <c r="AB144" s="1123"/>
      <c r="AC144" s="1123">
        <f>[5]building!Z144</f>
        <v>0</v>
      </c>
      <c r="AD144" s="1123">
        <f t="shared" si="38"/>
        <v>0</v>
      </c>
    </row>
    <row r="145" spans="1:30" ht="70.5" customHeight="1">
      <c r="A145" s="1154"/>
      <c r="B145" s="1131" t="s">
        <v>3858</v>
      </c>
      <c r="C145" s="1149">
        <f>ROUND(Data!AG418,2)</f>
        <v>954.77</v>
      </c>
      <c r="D145" s="1133" t="s">
        <v>1875</v>
      </c>
      <c r="E145" s="1142"/>
      <c r="F145" s="1134">
        <f t="shared" si="26"/>
        <v>0</v>
      </c>
      <c r="G145" s="1142"/>
      <c r="H145" s="1141">
        <f t="shared" si="27"/>
        <v>0</v>
      </c>
      <c r="I145" s="1142"/>
      <c r="J145" s="1141">
        <f t="shared" si="28"/>
        <v>0</v>
      </c>
      <c r="K145" s="1142"/>
      <c r="L145" s="1141">
        <f t="shared" si="29"/>
        <v>0</v>
      </c>
      <c r="M145" s="1142"/>
      <c r="N145" s="1141">
        <f t="shared" si="30"/>
        <v>0</v>
      </c>
      <c r="O145" s="1142"/>
      <c r="P145" s="1141">
        <f t="shared" si="31"/>
        <v>0</v>
      </c>
      <c r="Q145" s="1142"/>
      <c r="R145" s="1141">
        <f t="shared" si="32"/>
        <v>0</v>
      </c>
      <c r="S145" s="1142"/>
      <c r="T145" s="1141">
        <f t="shared" si="33"/>
        <v>0</v>
      </c>
      <c r="U145" s="1141"/>
      <c r="V145" s="1141">
        <f t="shared" si="34"/>
        <v>0</v>
      </c>
      <c r="W145" s="1143">
        <f t="shared" si="35"/>
        <v>0</v>
      </c>
      <c r="X145" s="1141">
        <f t="shared" si="36"/>
        <v>0</v>
      </c>
      <c r="Y145" s="1144">
        <v>0</v>
      </c>
      <c r="Z145" s="1139">
        <f t="shared" si="37"/>
        <v>0</v>
      </c>
      <c r="AA145" s="1123">
        <f>[5]building!Y145</f>
        <v>0</v>
      </c>
      <c r="AB145" s="1123"/>
      <c r="AC145" s="1123">
        <f>[5]building!Z145</f>
        <v>0</v>
      </c>
      <c r="AD145" s="1123">
        <f t="shared" si="38"/>
        <v>0</v>
      </c>
    </row>
    <row r="146" spans="1:30" ht="70.5" customHeight="1">
      <c r="A146" s="1154"/>
      <c r="B146" s="1131" t="s">
        <v>3859</v>
      </c>
      <c r="C146" s="1149">
        <f>ROUND(Data!AG419,2)</f>
        <v>971.97</v>
      </c>
      <c r="D146" s="1133" t="s">
        <v>1875</v>
      </c>
      <c r="E146" s="1142"/>
      <c r="F146" s="1134">
        <f t="shared" si="26"/>
        <v>0</v>
      </c>
      <c r="G146" s="1142"/>
      <c r="H146" s="1141">
        <f t="shared" si="27"/>
        <v>0</v>
      </c>
      <c r="I146" s="1142"/>
      <c r="J146" s="1141">
        <f t="shared" si="28"/>
        <v>0</v>
      </c>
      <c r="K146" s="1142"/>
      <c r="L146" s="1141">
        <f t="shared" si="29"/>
        <v>0</v>
      </c>
      <c r="M146" s="1142"/>
      <c r="N146" s="1141">
        <f t="shared" si="30"/>
        <v>0</v>
      </c>
      <c r="O146" s="1142"/>
      <c r="P146" s="1141">
        <f t="shared" si="31"/>
        <v>0</v>
      </c>
      <c r="Q146" s="1142"/>
      <c r="R146" s="1141">
        <f t="shared" si="32"/>
        <v>0</v>
      </c>
      <c r="S146" s="1142"/>
      <c r="T146" s="1141">
        <f t="shared" si="33"/>
        <v>0</v>
      </c>
      <c r="U146" s="1141"/>
      <c r="V146" s="1141">
        <f t="shared" si="34"/>
        <v>0</v>
      </c>
      <c r="W146" s="1143">
        <f t="shared" si="35"/>
        <v>0</v>
      </c>
      <c r="X146" s="1141">
        <f t="shared" si="36"/>
        <v>0</v>
      </c>
      <c r="Y146" s="1144">
        <v>0</v>
      </c>
      <c r="Z146" s="1139">
        <f t="shared" si="37"/>
        <v>0</v>
      </c>
      <c r="AA146" s="1123">
        <f>[5]building!Y146</f>
        <v>0</v>
      </c>
      <c r="AB146" s="1123"/>
      <c r="AC146" s="1123">
        <f>[5]building!Z146</f>
        <v>0</v>
      </c>
      <c r="AD146" s="1123">
        <f t="shared" si="38"/>
        <v>0</v>
      </c>
    </row>
    <row r="147" spans="1:30" ht="70.5" customHeight="1">
      <c r="A147" s="1154"/>
      <c r="B147" s="1131" t="s">
        <v>3860</v>
      </c>
      <c r="C147" s="1149">
        <f>ROUND(Data!AG420,2)</f>
        <v>989.17</v>
      </c>
      <c r="D147" s="1133" t="s">
        <v>1875</v>
      </c>
      <c r="E147" s="1142"/>
      <c r="F147" s="1134">
        <f t="shared" si="26"/>
        <v>0</v>
      </c>
      <c r="G147" s="1142"/>
      <c r="H147" s="1141">
        <f t="shared" si="27"/>
        <v>0</v>
      </c>
      <c r="I147" s="1142"/>
      <c r="J147" s="1141">
        <f t="shared" si="28"/>
        <v>0</v>
      </c>
      <c r="K147" s="1142"/>
      <c r="L147" s="1141">
        <f t="shared" si="29"/>
        <v>0</v>
      </c>
      <c r="M147" s="1142"/>
      <c r="N147" s="1141">
        <f t="shared" si="30"/>
        <v>0</v>
      </c>
      <c r="O147" s="1142"/>
      <c r="P147" s="1141">
        <f t="shared" si="31"/>
        <v>0</v>
      </c>
      <c r="Q147" s="1142"/>
      <c r="R147" s="1141">
        <f t="shared" si="32"/>
        <v>0</v>
      </c>
      <c r="S147" s="1142"/>
      <c r="T147" s="1141">
        <f t="shared" si="33"/>
        <v>0</v>
      </c>
      <c r="U147" s="1141"/>
      <c r="V147" s="1141">
        <f t="shared" si="34"/>
        <v>0</v>
      </c>
      <c r="W147" s="1143">
        <f t="shared" si="35"/>
        <v>0</v>
      </c>
      <c r="X147" s="1141">
        <f t="shared" si="36"/>
        <v>0</v>
      </c>
      <c r="Y147" s="1144">
        <v>0</v>
      </c>
      <c r="Z147" s="1139">
        <f t="shared" si="37"/>
        <v>0</v>
      </c>
      <c r="AA147" s="1123">
        <f>[5]building!Y147</f>
        <v>0</v>
      </c>
      <c r="AB147" s="1123"/>
      <c r="AC147" s="1123">
        <f>[5]building!Z147</f>
        <v>0</v>
      </c>
      <c r="AD147" s="1123">
        <f t="shared" si="38"/>
        <v>0</v>
      </c>
    </row>
    <row r="148" spans="1:30" ht="70.5" customHeight="1">
      <c r="A148" s="1154"/>
      <c r="B148" s="1131" t="s">
        <v>3861</v>
      </c>
      <c r="C148" s="1149">
        <f>ROUND(Data!AG421,2)</f>
        <v>1006.37</v>
      </c>
      <c r="D148" s="1133" t="s">
        <v>1875</v>
      </c>
      <c r="E148" s="1142"/>
      <c r="F148" s="1134">
        <f t="shared" si="26"/>
        <v>0</v>
      </c>
      <c r="G148" s="1142"/>
      <c r="H148" s="1141">
        <f t="shared" si="27"/>
        <v>0</v>
      </c>
      <c r="I148" s="1142"/>
      <c r="J148" s="1141">
        <f t="shared" si="28"/>
        <v>0</v>
      </c>
      <c r="K148" s="1142"/>
      <c r="L148" s="1141">
        <f t="shared" si="29"/>
        <v>0</v>
      </c>
      <c r="M148" s="1142"/>
      <c r="N148" s="1141">
        <f t="shared" si="30"/>
        <v>0</v>
      </c>
      <c r="O148" s="1142"/>
      <c r="P148" s="1141">
        <f t="shared" si="31"/>
        <v>0</v>
      </c>
      <c r="Q148" s="1142"/>
      <c r="R148" s="1141">
        <f t="shared" si="32"/>
        <v>0</v>
      </c>
      <c r="S148" s="1142"/>
      <c r="T148" s="1141">
        <f t="shared" si="33"/>
        <v>0</v>
      </c>
      <c r="U148" s="1141"/>
      <c r="V148" s="1141">
        <f t="shared" si="34"/>
        <v>0</v>
      </c>
      <c r="W148" s="1143">
        <f t="shared" si="35"/>
        <v>0</v>
      </c>
      <c r="X148" s="1141">
        <f t="shared" si="36"/>
        <v>0</v>
      </c>
      <c r="Y148" s="1144">
        <v>0</v>
      </c>
      <c r="Z148" s="1139">
        <f t="shared" si="37"/>
        <v>0</v>
      </c>
      <c r="AA148" s="1123">
        <f>[5]building!Y148</f>
        <v>0</v>
      </c>
      <c r="AB148" s="1123"/>
      <c r="AC148" s="1123">
        <f>[5]building!Z148</f>
        <v>0</v>
      </c>
      <c r="AD148" s="1123">
        <f t="shared" si="38"/>
        <v>0</v>
      </c>
    </row>
    <row r="149" spans="1:30" ht="70.5" customHeight="1">
      <c r="A149" s="1154"/>
      <c r="B149" s="1131" t="s">
        <v>3862</v>
      </c>
      <c r="C149" s="1149">
        <f>ROUND(Data!AG422,2)</f>
        <v>1023.57</v>
      </c>
      <c r="D149" s="1133" t="s">
        <v>1875</v>
      </c>
      <c r="E149" s="1142"/>
      <c r="F149" s="1134">
        <f t="shared" si="26"/>
        <v>0</v>
      </c>
      <c r="G149" s="1142"/>
      <c r="H149" s="1141">
        <f t="shared" si="27"/>
        <v>0</v>
      </c>
      <c r="I149" s="1142"/>
      <c r="J149" s="1141">
        <f t="shared" si="28"/>
        <v>0</v>
      </c>
      <c r="K149" s="1142"/>
      <c r="L149" s="1141">
        <f t="shared" si="29"/>
        <v>0</v>
      </c>
      <c r="M149" s="1142"/>
      <c r="N149" s="1141">
        <f t="shared" si="30"/>
        <v>0</v>
      </c>
      <c r="O149" s="1142"/>
      <c r="P149" s="1141">
        <f t="shared" si="31"/>
        <v>0</v>
      </c>
      <c r="Q149" s="1142"/>
      <c r="R149" s="1141">
        <f t="shared" si="32"/>
        <v>0</v>
      </c>
      <c r="S149" s="1142"/>
      <c r="T149" s="1141">
        <f t="shared" si="33"/>
        <v>0</v>
      </c>
      <c r="U149" s="1141"/>
      <c r="V149" s="1141">
        <f t="shared" si="34"/>
        <v>0</v>
      </c>
      <c r="W149" s="1143">
        <f t="shared" si="35"/>
        <v>0</v>
      </c>
      <c r="X149" s="1141">
        <f t="shared" si="36"/>
        <v>0</v>
      </c>
      <c r="Y149" s="1144">
        <v>0</v>
      </c>
      <c r="Z149" s="1139">
        <f t="shared" si="37"/>
        <v>0</v>
      </c>
      <c r="AA149" s="1123">
        <f>[5]building!Y149</f>
        <v>0</v>
      </c>
      <c r="AB149" s="1123"/>
      <c r="AC149" s="1123">
        <f>[5]building!Z149</f>
        <v>0</v>
      </c>
      <c r="AD149" s="1123">
        <f t="shared" si="38"/>
        <v>0</v>
      </c>
    </row>
    <row r="150" spans="1:30" ht="70.5" customHeight="1">
      <c r="A150" s="1154"/>
      <c r="B150" s="1131" t="s">
        <v>3863</v>
      </c>
      <c r="C150" s="1149">
        <f>Data!AI422</f>
        <v>1040.77</v>
      </c>
      <c r="D150" s="1133" t="s">
        <v>1875</v>
      </c>
      <c r="E150" s="1142"/>
      <c r="F150" s="1134">
        <f t="shared" si="26"/>
        <v>0</v>
      </c>
      <c r="G150" s="1142"/>
      <c r="H150" s="1141">
        <f t="shared" si="27"/>
        <v>0</v>
      </c>
      <c r="I150" s="1142"/>
      <c r="J150" s="1141">
        <f t="shared" si="28"/>
        <v>0</v>
      </c>
      <c r="K150" s="1142"/>
      <c r="L150" s="1141">
        <f t="shared" si="29"/>
        <v>0</v>
      </c>
      <c r="M150" s="1142"/>
      <c r="N150" s="1141">
        <f t="shared" si="30"/>
        <v>0</v>
      </c>
      <c r="O150" s="1142"/>
      <c r="P150" s="1141">
        <f t="shared" si="31"/>
        <v>0</v>
      </c>
      <c r="Q150" s="1142"/>
      <c r="R150" s="1141">
        <f t="shared" si="32"/>
        <v>0</v>
      </c>
      <c r="S150" s="1142"/>
      <c r="T150" s="1141">
        <f t="shared" si="33"/>
        <v>0</v>
      </c>
      <c r="U150" s="1141"/>
      <c r="V150" s="1141">
        <f t="shared" si="34"/>
        <v>0</v>
      </c>
      <c r="W150" s="1143">
        <f t="shared" si="35"/>
        <v>0</v>
      </c>
      <c r="X150" s="1141">
        <f t="shared" si="36"/>
        <v>0</v>
      </c>
      <c r="Y150" s="1144">
        <v>0</v>
      </c>
      <c r="Z150" s="1139">
        <f t="shared" si="37"/>
        <v>0</v>
      </c>
      <c r="AA150" s="1123">
        <f>[5]building!Y150</f>
        <v>0</v>
      </c>
      <c r="AB150" s="1123"/>
      <c r="AC150" s="1123">
        <f>[5]building!Z150</f>
        <v>0</v>
      </c>
      <c r="AD150" s="1123">
        <f t="shared" si="38"/>
        <v>0</v>
      </c>
    </row>
    <row r="151" spans="1:30" ht="70.5" customHeight="1">
      <c r="A151" s="1154"/>
      <c r="B151" s="1131" t="s">
        <v>3868</v>
      </c>
      <c r="C151" s="1149">
        <f>Data!AI423</f>
        <v>1057.97</v>
      </c>
      <c r="D151" s="1133" t="s">
        <v>1875</v>
      </c>
      <c r="E151" s="1142"/>
      <c r="F151" s="1134">
        <f t="shared" si="26"/>
        <v>0</v>
      </c>
      <c r="G151" s="1142"/>
      <c r="H151" s="1141">
        <f t="shared" si="27"/>
        <v>0</v>
      </c>
      <c r="I151" s="1142"/>
      <c r="J151" s="1141">
        <f t="shared" si="28"/>
        <v>0</v>
      </c>
      <c r="K151" s="1142"/>
      <c r="L151" s="1141">
        <f t="shared" si="29"/>
        <v>0</v>
      </c>
      <c r="M151" s="1142"/>
      <c r="N151" s="1141">
        <f t="shared" si="30"/>
        <v>0</v>
      </c>
      <c r="O151" s="1142"/>
      <c r="P151" s="1141">
        <f t="shared" si="31"/>
        <v>0</v>
      </c>
      <c r="Q151" s="1142"/>
      <c r="R151" s="1141">
        <f t="shared" si="32"/>
        <v>0</v>
      </c>
      <c r="S151" s="1142"/>
      <c r="T151" s="1141">
        <f t="shared" si="33"/>
        <v>0</v>
      </c>
      <c r="U151" s="1141"/>
      <c r="V151" s="1141">
        <f t="shared" si="34"/>
        <v>0</v>
      </c>
      <c r="W151" s="1143">
        <f t="shared" si="35"/>
        <v>0</v>
      </c>
      <c r="X151" s="1141">
        <f t="shared" si="36"/>
        <v>0</v>
      </c>
      <c r="Y151" s="1144">
        <v>0</v>
      </c>
      <c r="Z151" s="1139">
        <f t="shared" si="37"/>
        <v>0</v>
      </c>
      <c r="AA151" s="1123">
        <f>[5]building!Y151</f>
        <v>0</v>
      </c>
      <c r="AB151" s="1123"/>
      <c r="AC151" s="1123">
        <f>[5]building!Z151</f>
        <v>0</v>
      </c>
      <c r="AD151" s="1123">
        <f t="shared" si="38"/>
        <v>0</v>
      </c>
    </row>
    <row r="152" spans="1:30" ht="70.5" customHeight="1">
      <c r="A152" s="1130">
        <v>10.3</v>
      </c>
      <c r="B152" s="1151" t="s">
        <v>4104</v>
      </c>
      <c r="C152" s="1149"/>
      <c r="D152" s="1133"/>
      <c r="E152" s="1142"/>
      <c r="F152" s="1134">
        <f t="shared" si="26"/>
        <v>0</v>
      </c>
      <c r="G152" s="1142"/>
      <c r="H152" s="1141">
        <f t="shared" si="27"/>
        <v>0</v>
      </c>
      <c r="I152" s="1142"/>
      <c r="J152" s="1141">
        <f t="shared" si="28"/>
        <v>0</v>
      </c>
      <c r="K152" s="1142"/>
      <c r="L152" s="1141">
        <f t="shared" si="29"/>
        <v>0</v>
      </c>
      <c r="M152" s="1142"/>
      <c r="N152" s="1141">
        <f t="shared" si="30"/>
        <v>0</v>
      </c>
      <c r="O152" s="1142"/>
      <c r="P152" s="1141">
        <f t="shared" si="31"/>
        <v>0</v>
      </c>
      <c r="Q152" s="1142"/>
      <c r="R152" s="1141">
        <f t="shared" si="32"/>
        <v>0</v>
      </c>
      <c r="S152" s="1142"/>
      <c r="T152" s="1141">
        <f t="shared" si="33"/>
        <v>0</v>
      </c>
      <c r="U152" s="1141"/>
      <c r="V152" s="1141">
        <f t="shared" si="34"/>
        <v>0</v>
      </c>
      <c r="W152" s="1143">
        <f t="shared" si="35"/>
        <v>0</v>
      </c>
      <c r="X152" s="1141">
        <f t="shared" si="36"/>
        <v>0</v>
      </c>
      <c r="Y152" s="1144">
        <v>0</v>
      </c>
      <c r="Z152" s="1139">
        <f t="shared" si="37"/>
        <v>0</v>
      </c>
      <c r="AA152" s="1123">
        <f>[5]building!Y152</f>
        <v>0</v>
      </c>
      <c r="AB152" s="1123"/>
      <c r="AC152" s="1123">
        <f>[5]building!Z152</f>
        <v>0</v>
      </c>
      <c r="AD152" s="1123">
        <f t="shared" si="38"/>
        <v>0</v>
      </c>
    </row>
    <row r="153" spans="1:30" ht="70.5" customHeight="1">
      <c r="A153" s="1130"/>
      <c r="B153" s="1131" t="s">
        <v>553</v>
      </c>
      <c r="C153" s="1149"/>
      <c r="D153" s="1133" t="s">
        <v>1875</v>
      </c>
      <c r="E153" s="1142"/>
      <c r="F153" s="1134">
        <f t="shared" si="26"/>
        <v>0</v>
      </c>
      <c r="G153" s="1142"/>
      <c r="H153" s="1141">
        <f t="shared" si="27"/>
        <v>0</v>
      </c>
      <c r="I153" s="1142"/>
      <c r="J153" s="1141">
        <f t="shared" si="28"/>
        <v>0</v>
      </c>
      <c r="K153" s="1142"/>
      <c r="L153" s="1141">
        <f t="shared" si="29"/>
        <v>0</v>
      </c>
      <c r="M153" s="1142"/>
      <c r="N153" s="1141">
        <f t="shared" si="30"/>
        <v>0</v>
      </c>
      <c r="O153" s="1142"/>
      <c r="P153" s="1141">
        <f t="shared" si="31"/>
        <v>0</v>
      </c>
      <c r="Q153" s="1142"/>
      <c r="R153" s="1141">
        <f t="shared" si="32"/>
        <v>0</v>
      </c>
      <c r="S153" s="1142"/>
      <c r="T153" s="1141">
        <f t="shared" si="33"/>
        <v>0</v>
      </c>
      <c r="U153" s="1141"/>
      <c r="V153" s="1141">
        <f t="shared" si="34"/>
        <v>0</v>
      </c>
      <c r="W153" s="1143">
        <f t="shared" si="35"/>
        <v>0</v>
      </c>
      <c r="X153" s="1141">
        <f t="shared" si="36"/>
        <v>0</v>
      </c>
      <c r="Y153" s="1144">
        <v>0</v>
      </c>
      <c r="Z153" s="1139">
        <f t="shared" si="37"/>
        <v>0</v>
      </c>
      <c r="AA153" s="1123">
        <f>[5]building!Y153</f>
        <v>0</v>
      </c>
      <c r="AB153" s="1123"/>
      <c r="AC153" s="1123">
        <f>[5]building!Z153</f>
        <v>0</v>
      </c>
      <c r="AD153" s="1123">
        <f t="shared" si="38"/>
        <v>0</v>
      </c>
    </row>
    <row r="154" spans="1:30" ht="70.5" customHeight="1">
      <c r="A154" s="1130"/>
      <c r="B154" s="1131" t="s">
        <v>554</v>
      </c>
      <c r="C154" s="1149"/>
      <c r="D154" s="1133" t="s">
        <v>1875</v>
      </c>
      <c r="E154" s="1142"/>
      <c r="F154" s="1134">
        <f t="shared" si="26"/>
        <v>0</v>
      </c>
      <c r="G154" s="1142"/>
      <c r="H154" s="1141">
        <f t="shared" si="27"/>
        <v>0</v>
      </c>
      <c r="I154" s="1142"/>
      <c r="J154" s="1141">
        <f t="shared" si="28"/>
        <v>0</v>
      </c>
      <c r="K154" s="1142"/>
      <c r="L154" s="1141">
        <f t="shared" si="29"/>
        <v>0</v>
      </c>
      <c r="M154" s="1142"/>
      <c r="N154" s="1141">
        <f t="shared" si="30"/>
        <v>0</v>
      </c>
      <c r="O154" s="1142"/>
      <c r="P154" s="1141">
        <f t="shared" si="31"/>
        <v>0</v>
      </c>
      <c r="Q154" s="1142"/>
      <c r="R154" s="1141">
        <f t="shared" si="32"/>
        <v>0</v>
      </c>
      <c r="S154" s="1142"/>
      <c r="T154" s="1141">
        <f t="shared" si="33"/>
        <v>0</v>
      </c>
      <c r="U154" s="1141"/>
      <c r="V154" s="1141">
        <f t="shared" si="34"/>
        <v>0</v>
      </c>
      <c r="W154" s="1143">
        <f t="shared" si="35"/>
        <v>0</v>
      </c>
      <c r="X154" s="1141">
        <f t="shared" si="36"/>
        <v>0</v>
      </c>
      <c r="Y154" s="1144">
        <v>0</v>
      </c>
      <c r="Z154" s="1139">
        <f t="shared" si="37"/>
        <v>0</v>
      </c>
      <c r="AA154" s="1123">
        <f>[5]building!Y154</f>
        <v>0</v>
      </c>
      <c r="AB154" s="1123"/>
      <c r="AC154" s="1123">
        <f>[5]building!Z154</f>
        <v>0</v>
      </c>
      <c r="AD154" s="1123">
        <f t="shared" si="38"/>
        <v>0</v>
      </c>
    </row>
    <row r="155" spans="1:30" ht="70.5" customHeight="1">
      <c r="A155" s="1130"/>
      <c r="B155" s="1131" t="s">
        <v>556</v>
      </c>
      <c r="C155" s="1149"/>
      <c r="D155" s="1133" t="s">
        <v>1875</v>
      </c>
      <c r="E155" s="1142"/>
      <c r="F155" s="1134">
        <f t="shared" si="26"/>
        <v>0</v>
      </c>
      <c r="G155" s="1142"/>
      <c r="H155" s="1141">
        <f t="shared" si="27"/>
        <v>0</v>
      </c>
      <c r="I155" s="1142"/>
      <c r="J155" s="1141">
        <f t="shared" si="28"/>
        <v>0</v>
      </c>
      <c r="K155" s="1142"/>
      <c r="L155" s="1141">
        <f t="shared" si="29"/>
        <v>0</v>
      </c>
      <c r="M155" s="1142"/>
      <c r="N155" s="1141">
        <f t="shared" si="30"/>
        <v>0</v>
      </c>
      <c r="O155" s="1142"/>
      <c r="P155" s="1141">
        <f t="shared" si="31"/>
        <v>0</v>
      </c>
      <c r="Q155" s="1142"/>
      <c r="R155" s="1141">
        <f t="shared" si="32"/>
        <v>0</v>
      </c>
      <c r="S155" s="1142"/>
      <c r="T155" s="1141">
        <f t="shared" si="33"/>
        <v>0</v>
      </c>
      <c r="U155" s="1141"/>
      <c r="V155" s="1141">
        <f t="shared" si="34"/>
        <v>0</v>
      </c>
      <c r="W155" s="1143">
        <f t="shared" si="35"/>
        <v>0</v>
      </c>
      <c r="X155" s="1141">
        <f t="shared" si="36"/>
        <v>0</v>
      </c>
      <c r="Y155" s="1144">
        <v>0</v>
      </c>
      <c r="Z155" s="1139">
        <f t="shared" si="37"/>
        <v>0</v>
      </c>
      <c r="AA155" s="1123">
        <f>[5]building!Y155</f>
        <v>0</v>
      </c>
      <c r="AB155" s="1123"/>
      <c r="AC155" s="1123">
        <f>[5]building!Z155</f>
        <v>0</v>
      </c>
      <c r="AD155" s="1123">
        <f t="shared" si="38"/>
        <v>0</v>
      </c>
    </row>
    <row r="156" spans="1:30" ht="70.5" customHeight="1">
      <c r="A156" s="1130"/>
      <c r="B156" s="1131" t="s">
        <v>1839</v>
      </c>
      <c r="C156" s="1149"/>
      <c r="D156" s="1133" t="s">
        <v>1875</v>
      </c>
      <c r="E156" s="1142"/>
      <c r="F156" s="1134">
        <f t="shared" si="26"/>
        <v>0</v>
      </c>
      <c r="G156" s="1142"/>
      <c r="H156" s="1141">
        <f t="shared" si="27"/>
        <v>0</v>
      </c>
      <c r="I156" s="1142"/>
      <c r="J156" s="1141">
        <f t="shared" si="28"/>
        <v>0</v>
      </c>
      <c r="K156" s="1142"/>
      <c r="L156" s="1141">
        <f t="shared" si="29"/>
        <v>0</v>
      </c>
      <c r="M156" s="1142"/>
      <c r="N156" s="1141">
        <f t="shared" si="30"/>
        <v>0</v>
      </c>
      <c r="O156" s="1142"/>
      <c r="P156" s="1141">
        <f t="shared" si="31"/>
        <v>0</v>
      </c>
      <c r="Q156" s="1142"/>
      <c r="R156" s="1141">
        <f t="shared" si="32"/>
        <v>0</v>
      </c>
      <c r="S156" s="1142"/>
      <c r="T156" s="1141">
        <f t="shared" si="33"/>
        <v>0</v>
      </c>
      <c r="U156" s="1141"/>
      <c r="V156" s="1141">
        <f t="shared" si="34"/>
        <v>0</v>
      </c>
      <c r="W156" s="1143">
        <f t="shared" si="35"/>
        <v>0</v>
      </c>
      <c r="X156" s="1141">
        <f t="shared" si="36"/>
        <v>0</v>
      </c>
      <c r="Y156" s="1144">
        <v>0</v>
      </c>
      <c r="Z156" s="1139">
        <f t="shared" si="37"/>
        <v>0</v>
      </c>
      <c r="AA156" s="1123">
        <f>[5]building!Y156</f>
        <v>0</v>
      </c>
      <c r="AB156" s="1123"/>
      <c r="AC156" s="1123">
        <f>[5]building!Z156</f>
        <v>0</v>
      </c>
      <c r="AD156" s="1123">
        <f t="shared" si="38"/>
        <v>0</v>
      </c>
    </row>
    <row r="157" spans="1:30" ht="70.5" customHeight="1">
      <c r="A157" s="1130"/>
      <c r="B157" s="1131" t="s">
        <v>2253</v>
      </c>
      <c r="C157" s="1149"/>
      <c r="D157" s="1133" t="s">
        <v>1875</v>
      </c>
      <c r="E157" s="1142"/>
      <c r="F157" s="1134">
        <f t="shared" si="26"/>
        <v>0</v>
      </c>
      <c r="G157" s="1142"/>
      <c r="H157" s="1141">
        <f t="shared" si="27"/>
        <v>0</v>
      </c>
      <c r="I157" s="1142"/>
      <c r="J157" s="1141">
        <f t="shared" si="28"/>
        <v>0</v>
      </c>
      <c r="K157" s="1142"/>
      <c r="L157" s="1141">
        <f t="shared" si="29"/>
        <v>0</v>
      </c>
      <c r="M157" s="1142"/>
      <c r="N157" s="1141">
        <f t="shared" si="30"/>
        <v>0</v>
      </c>
      <c r="O157" s="1142"/>
      <c r="P157" s="1141">
        <f t="shared" si="31"/>
        <v>0</v>
      </c>
      <c r="Q157" s="1142"/>
      <c r="R157" s="1141">
        <f t="shared" si="32"/>
        <v>0</v>
      </c>
      <c r="S157" s="1142"/>
      <c r="T157" s="1141">
        <f t="shared" si="33"/>
        <v>0</v>
      </c>
      <c r="U157" s="1141"/>
      <c r="V157" s="1141">
        <f t="shared" si="34"/>
        <v>0</v>
      </c>
      <c r="W157" s="1143">
        <f t="shared" si="35"/>
        <v>0</v>
      </c>
      <c r="X157" s="1141">
        <f t="shared" si="36"/>
        <v>0</v>
      </c>
      <c r="Y157" s="1144">
        <v>0</v>
      </c>
      <c r="Z157" s="1139">
        <f t="shared" si="37"/>
        <v>0</v>
      </c>
      <c r="AA157" s="1123">
        <f>[5]building!Y157</f>
        <v>0</v>
      </c>
      <c r="AB157" s="1123"/>
      <c r="AC157" s="1123">
        <f>[5]building!Z157</f>
        <v>0</v>
      </c>
      <c r="AD157" s="1123">
        <f t="shared" si="38"/>
        <v>0</v>
      </c>
    </row>
    <row r="158" spans="1:30" ht="70.5" customHeight="1">
      <c r="A158" s="1154"/>
      <c r="B158" s="1131" t="s">
        <v>1084</v>
      </c>
      <c r="C158" s="1149"/>
      <c r="D158" s="1133" t="s">
        <v>1875</v>
      </c>
      <c r="E158" s="1142"/>
      <c r="F158" s="1134">
        <f t="shared" si="26"/>
        <v>0</v>
      </c>
      <c r="G158" s="1142"/>
      <c r="H158" s="1141">
        <f t="shared" si="27"/>
        <v>0</v>
      </c>
      <c r="I158" s="1142"/>
      <c r="J158" s="1141">
        <f t="shared" si="28"/>
        <v>0</v>
      </c>
      <c r="K158" s="1142"/>
      <c r="L158" s="1141">
        <f t="shared" si="29"/>
        <v>0</v>
      </c>
      <c r="M158" s="1142"/>
      <c r="N158" s="1141">
        <f t="shared" si="30"/>
        <v>0</v>
      </c>
      <c r="O158" s="1142"/>
      <c r="P158" s="1141">
        <f t="shared" si="31"/>
        <v>0</v>
      </c>
      <c r="Q158" s="1142"/>
      <c r="R158" s="1141">
        <f t="shared" si="32"/>
        <v>0</v>
      </c>
      <c r="S158" s="1142"/>
      <c r="T158" s="1141">
        <f t="shared" si="33"/>
        <v>0</v>
      </c>
      <c r="U158" s="1141"/>
      <c r="V158" s="1141">
        <f t="shared" si="34"/>
        <v>0</v>
      </c>
      <c r="W158" s="1143">
        <f t="shared" si="35"/>
        <v>0</v>
      </c>
      <c r="X158" s="1141">
        <f t="shared" si="36"/>
        <v>0</v>
      </c>
      <c r="Y158" s="1144">
        <v>0</v>
      </c>
      <c r="Z158" s="1139">
        <f t="shared" si="37"/>
        <v>0</v>
      </c>
      <c r="AA158" s="1123">
        <f>[5]building!Y158</f>
        <v>0</v>
      </c>
      <c r="AB158" s="1123"/>
      <c r="AC158" s="1123">
        <f>[5]building!Z158</f>
        <v>0</v>
      </c>
      <c r="AD158" s="1123">
        <f t="shared" si="38"/>
        <v>0</v>
      </c>
    </row>
    <row r="159" spans="1:30" ht="70.5" customHeight="1">
      <c r="A159" s="1130">
        <v>10.4</v>
      </c>
      <c r="B159" s="1151" t="s">
        <v>4105</v>
      </c>
      <c r="C159" s="1149"/>
      <c r="D159" s="1133"/>
      <c r="E159" s="1142"/>
      <c r="F159" s="1134">
        <f t="shared" si="26"/>
        <v>0</v>
      </c>
      <c r="G159" s="1142"/>
      <c r="H159" s="1141">
        <f t="shared" si="27"/>
        <v>0</v>
      </c>
      <c r="I159" s="1142"/>
      <c r="J159" s="1141">
        <f t="shared" si="28"/>
        <v>0</v>
      </c>
      <c r="K159" s="1142"/>
      <c r="L159" s="1141">
        <f t="shared" si="29"/>
        <v>0</v>
      </c>
      <c r="M159" s="1142"/>
      <c r="N159" s="1141">
        <f t="shared" si="30"/>
        <v>0</v>
      </c>
      <c r="O159" s="1142"/>
      <c r="P159" s="1141">
        <f t="shared" si="31"/>
        <v>0</v>
      </c>
      <c r="Q159" s="1142"/>
      <c r="R159" s="1141">
        <f t="shared" si="32"/>
        <v>0</v>
      </c>
      <c r="S159" s="1142"/>
      <c r="T159" s="1141">
        <f t="shared" si="33"/>
        <v>0</v>
      </c>
      <c r="U159" s="1141"/>
      <c r="V159" s="1141">
        <f t="shared" si="34"/>
        <v>0</v>
      </c>
      <c r="W159" s="1143">
        <f t="shared" si="35"/>
        <v>0</v>
      </c>
      <c r="X159" s="1141">
        <f t="shared" si="36"/>
        <v>0</v>
      </c>
      <c r="Y159" s="1144">
        <v>0</v>
      </c>
      <c r="Z159" s="1139">
        <f t="shared" si="37"/>
        <v>0</v>
      </c>
      <c r="AA159" s="1123">
        <f>[5]building!Y159</f>
        <v>0</v>
      </c>
      <c r="AB159" s="1123"/>
      <c r="AC159" s="1123">
        <f>[5]building!Z159</f>
        <v>0</v>
      </c>
      <c r="AD159" s="1123">
        <f t="shared" si="38"/>
        <v>0</v>
      </c>
    </row>
    <row r="160" spans="1:30" ht="70.5" customHeight="1">
      <c r="A160" s="1130"/>
      <c r="B160" s="1131" t="s">
        <v>553</v>
      </c>
      <c r="C160" s="1149"/>
      <c r="D160" s="1133" t="s">
        <v>1875</v>
      </c>
      <c r="E160" s="1142"/>
      <c r="F160" s="1134">
        <f t="shared" si="26"/>
        <v>0</v>
      </c>
      <c r="G160" s="1142"/>
      <c r="H160" s="1141">
        <f t="shared" si="27"/>
        <v>0</v>
      </c>
      <c r="I160" s="1142"/>
      <c r="J160" s="1141">
        <f t="shared" si="28"/>
        <v>0</v>
      </c>
      <c r="K160" s="1142"/>
      <c r="L160" s="1141">
        <f t="shared" si="29"/>
        <v>0</v>
      </c>
      <c r="M160" s="1142"/>
      <c r="N160" s="1141">
        <f t="shared" si="30"/>
        <v>0</v>
      </c>
      <c r="O160" s="1142"/>
      <c r="P160" s="1141">
        <f t="shared" si="31"/>
        <v>0</v>
      </c>
      <c r="Q160" s="1142"/>
      <c r="R160" s="1141">
        <f t="shared" si="32"/>
        <v>0</v>
      </c>
      <c r="S160" s="1142"/>
      <c r="T160" s="1141">
        <f t="shared" si="33"/>
        <v>0</v>
      </c>
      <c r="U160" s="1141"/>
      <c r="V160" s="1141">
        <f t="shared" si="34"/>
        <v>0</v>
      </c>
      <c r="W160" s="1143">
        <f t="shared" si="35"/>
        <v>0</v>
      </c>
      <c r="X160" s="1141">
        <f t="shared" si="36"/>
        <v>0</v>
      </c>
      <c r="Y160" s="1144">
        <v>0</v>
      </c>
      <c r="Z160" s="1139">
        <f t="shared" si="37"/>
        <v>0</v>
      </c>
      <c r="AA160" s="1123">
        <f>[5]building!Y160</f>
        <v>0</v>
      </c>
      <c r="AB160" s="1123"/>
      <c r="AC160" s="1123">
        <f>[5]building!Z160</f>
        <v>0</v>
      </c>
      <c r="AD160" s="1123">
        <f t="shared" si="38"/>
        <v>0</v>
      </c>
    </row>
    <row r="161" spans="1:31" ht="70.5" customHeight="1">
      <c r="A161" s="1130"/>
      <c r="B161" s="1131" t="s">
        <v>554</v>
      </c>
      <c r="C161" s="1149"/>
      <c r="D161" s="1133" t="s">
        <v>1875</v>
      </c>
      <c r="E161" s="1142"/>
      <c r="F161" s="1134">
        <f t="shared" si="26"/>
        <v>0</v>
      </c>
      <c r="G161" s="1142"/>
      <c r="H161" s="1141">
        <f t="shared" si="27"/>
        <v>0</v>
      </c>
      <c r="I161" s="1142"/>
      <c r="J161" s="1141">
        <f t="shared" si="28"/>
        <v>0</v>
      </c>
      <c r="K161" s="1142"/>
      <c r="L161" s="1141">
        <f t="shared" si="29"/>
        <v>0</v>
      </c>
      <c r="M161" s="1142"/>
      <c r="N161" s="1141">
        <f t="shared" si="30"/>
        <v>0</v>
      </c>
      <c r="O161" s="1142"/>
      <c r="P161" s="1141">
        <f t="shared" si="31"/>
        <v>0</v>
      </c>
      <c r="Q161" s="1142"/>
      <c r="R161" s="1141">
        <f t="shared" si="32"/>
        <v>0</v>
      </c>
      <c r="S161" s="1142"/>
      <c r="T161" s="1141">
        <f t="shared" si="33"/>
        <v>0</v>
      </c>
      <c r="U161" s="1141"/>
      <c r="V161" s="1141">
        <f t="shared" si="34"/>
        <v>0</v>
      </c>
      <c r="W161" s="1143">
        <f t="shared" si="35"/>
        <v>0</v>
      </c>
      <c r="X161" s="1141">
        <f t="shared" si="36"/>
        <v>0</v>
      </c>
      <c r="Y161" s="1144">
        <v>0</v>
      </c>
      <c r="Z161" s="1139">
        <f t="shared" si="37"/>
        <v>0</v>
      </c>
      <c r="AA161" s="1123">
        <f>[5]building!Y161</f>
        <v>0</v>
      </c>
      <c r="AB161" s="1123"/>
      <c r="AC161" s="1123">
        <f>[5]building!Z161</f>
        <v>0</v>
      </c>
      <c r="AD161" s="1123">
        <f t="shared" si="38"/>
        <v>0</v>
      </c>
    </row>
    <row r="162" spans="1:31" ht="70.5" customHeight="1">
      <c r="A162" s="1130"/>
      <c r="B162" s="1131" t="s">
        <v>556</v>
      </c>
      <c r="C162" s="1149"/>
      <c r="D162" s="1133" t="s">
        <v>1875</v>
      </c>
      <c r="E162" s="1142"/>
      <c r="F162" s="1134">
        <f t="shared" si="26"/>
        <v>0</v>
      </c>
      <c r="G162" s="1142"/>
      <c r="H162" s="1141">
        <f t="shared" si="27"/>
        <v>0</v>
      </c>
      <c r="I162" s="1142"/>
      <c r="J162" s="1141">
        <f t="shared" si="28"/>
        <v>0</v>
      </c>
      <c r="K162" s="1142"/>
      <c r="L162" s="1141">
        <f t="shared" si="29"/>
        <v>0</v>
      </c>
      <c r="M162" s="1142"/>
      <c r="N162" s="1141">
        <f t="shared" si="30"/>
        <v>0</v>
      </c>
      <c r="O162" s="1142"/>
      <c r="P162" s="1141">
        <f t="shared" si="31"/>
        <v>0</v>
      </c>
      <c r="Q162" s="1142"/>
      <c r="R162" s="1141">
        <f t="shared" si="32"/>
        <v>0</v>
      </c>
      <c r="S162" s="1142"/>
      <c r="T162" s="1141">
        <f t="shared" si="33"/>
        <v>0</v>
      </c>
      <c r="U162" s="1141"/>
      <c r="V162" s="1141">
        <f t="shared" si="34"/>
        <v>0</v>
      </c>
      <c r="W162" s="1143">
        <f t="shared" si="35"/>
        <v>0</v>
      </c>
      <c r="X162" s="1141">
        <f t="shared" si="36"/>
        <v>0</v>
      </c>
      <c r="Y162" s="1144">
        <v>0</v>
      </c>
      <c r="Z162" s="1139">
        <f t="shared" si="37"/>
        <v>0</v>
      </c>
      <c r="AA162" s="1123">
        <f>[5]building!Y162</f>
        <v>0</v>
      </c>
      <c r="AB162" s="1123"/>
      <c r="AC162" s="1123">
        <f>[5]building!Z162</f>
        <v>0</v>
      </c>
      <c r="AD162" s="1123">
        <f t="shared" si="38"/>
        <v>0</v>
      </c>
    </row>
    <row r="163" spans="1:31" ht="70.5" customHeight="1">
      <c r="A163" s="1130"/>
      <c r="B163" s="1131" t="s">
        <v>1839</v>
      </c>
      <c r="C163" s="1149"/>
      <c r="D163" s="1133" t="s">
        <v>1875</v>
      </c>
      <c r="E163" s="1142"/>
      <c r="F163" s="1134">
        <f t="shared" si="26"/>
        <v>0</v>
      </c>
      <c r="G163" s="1142"/>
      <c r="H163" s="1141">
        <f t="shared" si="27"/>
        <v>0</v>
      </c>
      <c r="I163" s="1142"/>
      <c r="J163" s="1141">
        <f t="shared" si="28"/>
        <v>0</v>
      </c>
      <c r="K163" s="1142"/>
      <c r="L163" s="1141">
        <f t="shared" si="29"/>
        <v>0</v>
      </c>
      <c r="M163" s="1142"/>
      <c r="N163" s="1141">
        <f t="shared" si="30"/>
        <v>0</v>
      </c>
      <c r="O163" s="1142"/>
      <c r="P163" s="1141">
        <f t="shared" si="31"/>
        <v>0</v>
      </c>
      <c r="Q163" s="1142"/>
      <c r="R163" s="1141">
        <f t="shared" si="32"/>
        <v>0</v>
      </c>
      <c r="S163" s="1142"/>
      <c r="T163" s="1141">
        <f t="shared" si="33"/>
        <v>0</v>
      </c>
      <c r="U163" s="1141"/>
      <c r="V163" s="1141">
        <f t="shared" si="34"/>
        <v>0</v>
      </c>
      <c r="W163" s="1143">
        <f t="shared" si="35"/>
        <v>0</v>
      </c>
      <c r="X163" s="1141">
        <f t="shared" si="36"/>
        <v>0</v>
      </c>
      <c r="Y163" s="1144">
        <v>0</v>
      </c>
      <c r="Z163" s="1139">
        <f t="shared" si="37"/>
        <v>0</v>
      </c>
      <c r="AA163" s="1123">
        <f>[5]building!Y163</f>
        <v>0</v>
      </c>
      <c r="AB163" s="1123"/>
      <c r="AC163" s="1123">
        <f>[5]building!Z163</f>
        <v>0</v>
      </c>
      <c r="AD163" s="1123">
        <f t="shared" si="38"/>
        <v>0</v>
      </c>
    </row>
    <row r="164" spans="1:31" ht="70.5" customHeight="1">
      <c r="A164" s="1130"/>
      <c r="B164" s="1131" t="s">
        <v>2253</v>
      </c>
      <c r="C164" s="1149"/>
      <c r="D164" s="1133" t="s">
        <v>1875</v>
      </c>
      <c r="E164" s="1142"/>
      <c r="F164" s="1134">
        <f t="shared" si="26"/>
        <v>0</v>
      </c>
      <c r="G164" s="1142"/>
      <c r="H164" s="1141">
        <f t="shared" si="27"/>
        <v>0</v>
      </c>
      <c r="I164" s="1142"/>
      <c r="J164" s="1141">
        <f t="shared" si="28"/>
        <v>0</v>
      </c>
      <c r="K164" s="1142"/>
      <c r="L164" s="1141">
        <f t="shared" si="29"/>
        <v>0</v>
      </c>
      <c r="M164" s="1142"/>
      <c r="N164" s="1141">
        <f t="shared" si="30"/>
        <v>0</v>
      </c>
      <c r="O164" s="1142"/>
      <c r="P164" s="1141">
        <f t="shared" si="31"/>
        <v>0</v>
      </c>
      <c r="Q164" s="1142"/>
      <c r="R164" s="1141">
        <f t="shared" si="32"/>
        <v>0</v>
      </c>
      <c r="S164" s="1142"/>
      <c r="T164" s="1141">
        <f t="shared" si="33"/>
        <v>0</v>
      </c>
      <c r="U164" s="1141"/>
      <c r="V164" s="1141">
        <f t="shared" si="34"/>
        <v>0</v>
      </c>
      <c r="W164" s="1143">
        <f t="shared" si="35"/>
        <v>0</v>
      </c>
      <c r="X164" s="1141">
        <f t="shared" si="36"/>
        <v>0</v>
      </c>
      <c r="Y164" s="1144">
        <v>0</v>
      </c>
      <c r="Z164" s="1139">
        <f t="shared" si="37"/>
        <v>0</v>
      </c>
      <c r="AA164" s="1123">
        <f>[5]building!Y164</f>
        <v>0</v>
      </c>
      <c r="AB164" s="1123"/>
      <c r="AC164" s="1123">
        <f>[5]building!Z164</f>
        <v>0</v>
      </c>
      <c r="AD164" s="1123">
        <f t="shared" si="38"/>
        <v>0</v>
      </c>
    </row>
    <row r="165" spans="1:31" ht="70.5" customHeight="1">
      <c r="A165" s="1154"/>
      <c r="B165" s="1131" t="s">
        <v>1084</v>
      </c>
      <c r="C165" s="1149"/>
      <c r="D165" s="1133" t="s">
        <v>1875</v>
      </c>
      <c r="E165" s="1142"/>
      <c r="F165" s="1134">
        <f t="shared" si="26"/>
        <v>0</v>
      </c>
      <c r="G165" s="1142"/>
      <c r="H165" s="1141">
        <f t="shared" si="27"/>
        <v>0</v>
      </c>
      <c r="I165" s="1142"/>
      <c r="J165" s="1141">
        <f t="shared" si="28"/>
        <v>0</v>
      </c>
      <c r="K165" s="1142"/>
      <c r="L165" s="1141">
        <f t="shared" si="29"/>
        <v>0</v>
      </c>
      <c r="M165" s="1142"/>
      <c r="N165" s="1141">
        <f t="shared" si="30"/>
        <v>0</v>
      </c>
      <c r="O165" s="1142"/>
      <c r="P165" s="1141">
        <f t="shared" si="31"/>
        <v>0</v>
      </c>
      <c r="Q165" s="1142"/>
      <c r="R165" s="1141">
        <f t="shared" si="32"/>
        <v>0</v>
      </c>
      <c r="S165" s="1142"/>
      <c r="T165" s="1141">
        <f t="shared" si="33"/>
        <v>0</v>
      </c>
      <c r="U165" s="1141"/>
      <c r="V165" s="1141">
        <f t="shared" si="34"/>
        <v>0</v>
      </c>
      <c r="W165" s="1143">
        <f t="shared" si="35"/>
        <v>0</v>
      </c>
      <c r="X165" s="1141">
        <f t="shared" si="36"/>
        <v>0</v>
      </c>
      <c r="Y165" s="1144">
        <v>0</v>
      </c>
      <c r="Z165" s="1139">
        <f t="shared" si="37"/>
        <v>0</v>
      </c>
      <c r="AA165" s="1123">
        <f>[5]building!Y165</f>
        <v>0</v>
      </c>
      <c r="AB165" s="1123"/>
      <c r="AC165" s="1123">
        <f>[5]building!Z165</f>
        <v>0</v>
      </c>
      <c r="AD165" s="1123">
        <f t="shared" si="38"/>
        <v>0</v>
      </c>
    </row>
    <row r="166" spans="1:31" s="810" customFormat="1" ht="70.5" customHeight="1">
      <c r="A166" s="1145">
        <v>10.5</v>
      </c>
      <c r="B166" s="1152" t="s">
        <v>4087</v>
      </c>
      <c r="C166" s="1147"/>
      <c r="D166" s="1148"/>
      <c r="E166" s="1142"/>
      <c r="F166" s="1134">
        <f t="shared" si="26"/>
        <v>0</v>
      </c>
      <c r="G166" s="1142"/>
      <c r="H166" s="1141">
        <f t="shared" si="27"/>
        <v>0</v>
      </c>
      <c r="I166" s="1142"/>
      <c r="J166" s="1141">
        <f t="shared" si="28"/>
        <v>0</v>
      </c>
      <c r="K166" s="1142"/>
      <c r="L166" s="1141">
        <f t="shared" si="29"/>
        <v>0</v>
      </c>
      <c r="M166" s="1142"/>
      <c r="N166" s="1141">
        <f t="shared" si="30"/>
        <v>0</v>
      </c>
      <c r="O166" s="1142"/>
      <c r="P166" s="1141">
        <f t="shared" si="31"/>
        <v>0</v>
      </c>
      <c r="Q166" s="1142"/>
      <c r="R166" s="1141">
        <f t="shared" si="32"/>
        <v>0</v>
      </c>
      <c r="S166" s="1142"/>
      <c r="T166" s="1141">
        <f t="shared" si="33"/>
        <v>0</v>
      </c>
      <c r="U166" s="1141"/>
      <c r="V166" s="1141">
        <f t="shared" si="34"/>
        <v>0</v>
      </c>
      <c r="W166" s="1143">
        <f t="shared" si="35"/>
        <v>0</v>
      </c>
      <c r="X166" s="1141">
        <f t="shared" si="36"/>
        <v>0</v>
      </c>
      <c r="Y166" s="1144">
        <v>0</v>
      </c>
      <c r="Z166" s="1139">
        <f t="shared" si="37"/>
        <v>0</v>
      </c>
      <c r="AA166" s="1123">
        <f>[5]building!Y166</f>
        <v>0</v>
      </c>
      <c r="AB166" s="1123"/>
      <c r="AC166" s="1123">
        <f>[5]building!Z166</f>
        <v>0</v>
      </c>
      <c r="AD166" s="1123">
        <f t="shared" si="38"/>
        <v>0</v>
      </c>
      <c r="AE166" s="1107" t="s">
        <v>2289</v>
      </c>
    </row>
    <row r="167" spans="1:31" s="810" customFormat="1" ht="70.5" customHeight="1">
      <c r="A167" s="1145"/>
      <c r="B167" s="1146" t="s">
        <v>553</v>
      </c>
      <c r="C167" s="1147">
        <f>ROUND(Data!K400,2)</f>
        <v>793.1</v>
      </c>
      <c r="D167" s="1148" t="s">
        <v>1875</v>
      </c>
      <c r="E167" s="1142"/>
      <c r="F167" s="1134">
        <f t="shared" si="26"/>
        <v>0</v>
      </c>
      <c r="G167" s="1142"/>
      <c r="H167" s="1141">
        <f t="shared" si="27"/>
        <v>0</v>
      </c>
      <c r="I167" s="1142"/>
      <c r="J167" s="1141">
        <f t="shared" si="28"/>
        <v>0</v>
      </c>
      <c r="K167" s="1142"/>
      <c r="L167" s="1141">
        <f t="shared" si="29"/>
        <v>0</v>
      </c>
      <c r="M167" s="1142"/>
      <c r="N167" s="1141">
        <f t="shared" si="30"/>
        <v>0</v>
      </c>
      <c r="O167" s="1142"/>
      <c r="P167" s="1141">
        <f t="shared" si="31"/>
        <v>0</v>
      </c>
      <c r="Q167" s="1142"/>
      <c r="R167" s="1141">
        <f t="shared" si="32"/>
        <v>0</v>
      </c>
      <c r="S167" s="1142"/>
      <c r="T167" s="1141">
        <f t="shared" si="33"/>
        <v>0</v>
      </c>
      <c r="U167" s="1141"/>
      <c r="V167" s="1141">
        <f t="shared" si="34"/>
        <v>0</v>
      </c>
      <c r="W167" s="1143">
        <f t="shared" si="35"/>
        <v>0</v>
      </c>
      <c r="X167" s="1141">
        <f t="shared" si="36"/>
        <v>0</v>
      </c>
      <c r="Y167" s="1144">
        <v>0</v>
      </c>
      <c r="Z167" s="1139">
        <f t="shared" si="37"/>
        <v>0</v>
      </c>
      <c r="AA167" s="1123">
        <f>[5]building!Y167</f>
        <v>0</v>
      </c>
      <c r="AB167" s="1123"/>
      <c r="AC167" s="1123">
        <f>[5]building!Z167</f>
        <v>0</v>
      </c>
      <c r="AD167" s="1123">
        <f t="shared" si="38"/>
        <v>0</v>
      </c>
    </row>
    <row r="168" spans="1:31" s="810" customFormat="1" ht="70.5" customHeight="1">
      <c r="A168" s="1145"/>
      <c r="B168" s="1146" t="s">
        <v>554</v>
      </c>
      <c r="C168" s="1147">
        <f>ROUND(Data!K402,2)</f>
        <v>801.33</v>
      </c>
      <c r="D168" s="1148" t="s">
        <v>1875</v>
      </c>
      <c r="E168" s="1142"/>
      <c r="F168" s="1134">
        <f t="shared" si="26"/>
        <v>0</v>
      </c>
      <c r="G168" s="1142"/>
      <c r="H168" s="1141">
        <f t="shared" si="27"/>
        <v>0</v>
      </c>
      <c r="I168" s="1142"/>
      <c r="J168" s="1141">
        <f t="shared" si="28"/>
        <v>0</v>
      </c>
      <c r="K168" s="1142"/>
      <c r="L168" s="1141">
        <f t="shared" si="29"/>
        <v>0</v>
      </c>
      <c r="M168" s="1142"/>
      <c r="N168" s="1141">
        <f t="shared" si="30"/>
        <v>0</v>
      </c>
      <c r="O168" s="1142"/>
      <c r="P168" s="1141">
        <f t="shared" si="31"/>
        <v>0</v>
      </c>
      <c r="Q168" s="1142"/>
      <c r="R168" s="1141">
        <f t="shared" si="32"/>
        <v>0</v>
      </c>
      <c r="S168" s="1142"/>
      <c r="T168" s="1141">
        <f t="shared" si="33"/>
        <v>0</v>
      </c>
      <c r="U168" s="1141"/>
      <c r="V168" s="1141">
        <f t="shared" si="34"/>
        <v>0</v>
      </c>
      <c r="W168" s="1143">
        <f t="shared" si="35"/>
        <v>0</v>
      </c>
      <c r="X168" s="1141">
        <f t="shared" si="36"/>
        <v>0</v>
      </c>
      <c r="Y168" s="1144">
        <v>0</v>
      </c>
      <c r="Z168" s="1139">
        <f t="shared" si="37"/>
        <v>0</v>
      </c>
      <c r="AA168" s="1123">
        <f>[5]building!Y168</f>
        <v>0</v>
      </c>
      <c r="AB168" s="1123"/>
      <c r="AC168" s="1123">
        <f>[5]building!Z168</f>
        <v>0</v>
      </c>
      <c r="AD168" s="1123">
        <f t="shared" si="38"/>
        <v>0</v>
      </c>
    </row>
    <row r="169" spans="1:31" s="810" customFormat="1" ht="70.5" customHeight="1">
      <c r="A169" s="1145"/>
      <c r="B169" s="1146" t="s">
        <v>556</v>
      </c>
      <c r="C169" s="1147">
        <f>ROUND(Data!K403,2)</f>
        <v>817.93</v>
      </c>
      <c r="D169" s="1148" t="s">
        <v>1875</v>
      </c>
      <c r="E169" s="1142"/>
      <c r="F169" s="1134">
        <f t="shared" si="26"/>
        <v>0</v>
      </c>
      <c r="G169" s="1142"/>
      <c r="H169" s="1141">
        <f t="shared" si="27"/>
        <v>0</v>
      </c>
      <c r="I169" s="1142"/>
      <c r="J169" s="1141">
        <f t="shared" si="28"/>
        <v>0</v>
      </c>
      <c r="K169" s="1142"/>
      <c r="L169" s="1141">
        <f t="shared" si="29"/>
        <v>0</v>
      </c>
      <c r="M169" s="1142"/>
      <c r="N169" s="1141">
        <f t="shared" si="30"/>
        <v>0</v>
      </c>
      <c r="O169" s="1142"/>
      <c r="P169" s="1141">
        <f t="shared" si="31"/>
        <v>0</v>
      </c>
      <c r="Q169" s="1142"/>
      <c r="R169" s="1141">
        <f t="shared" si="32"/>
        <v>0</v>
      </c>
      <c r="S169" s="1142"/>
      <c r="T169" s="1141">
        <f t="shared" si="33"/>
        <v>0</v>
      </c>
      <c r="U169" s="1141"/>
      <c r="V169" s="1141">
        <f t="shared" si="34"/>
        <v>0</v>
      </c>
      <c r="W169" s="1143">
        <f t="shared" si="35"/>
        <v>0</v>
      </c>
      <c r="X169" s="1141">
        <f t="shared" si="36"/>
        <v>0</v>
      </c>
      <c r="Y169" s="1144">
        <v>0</v>
      </c>
      <c r="Z169" s="1139">
        <f t="shared" si="37"/>
        <v>0</v>
      </c>
      <c r="AA169" s="1123">
        <f>[5]building!Y169</f>
        <v>0</v>
      </c>
      <c r="AB169" s="1123"/>
      <c r="AC169" s="1123">
        <f>[5]building!Z169</f>
        <v>0</v>
      </c>
      <c r="AD169" s="1123">
        <f t="shared" si="38"/>
        <v>0</v>
      </c>
    </row>
    <row r="170" spans="1:31" s="810" customFormat="1" ht="70.5" customHeight="1">
      <c r="A170" s="1145"/>
      <c r="B170" s="1146" t="s">
        <v>1839</v>
      </c>
      <c r="C170" s="1147">
        <f>ROUND(Data!K404,2)</f>
        <v>834.53</v>
      </c>
      <c r="D170" s="1148" t="s">
        <v>1875</v>
      </c>
      <c r="E170" s="1142"/>
      <c r="F170" s="1134">
        <f t="shared" si="26"/>
        <v>0</v>
      </c>
      <c r="G170" s="1142"/>
      <c r="H170" s="1141">
        <f t="shared" si="27"/>
        <v>0</v>
      </c>
      <c r="I170" s="1142"/>
      <c r="J170" s="1141">
        <f t="shared" si="28"/>
        <v>0</v>
      </c>
      <c r="K170" s="1142"/>
      <c r="L170" s="1141">
        <f t="shared" si="29"/>
        <v>0</v>
      </c>
      <c r="M170" s="1142"/>
      <c r="N170" s="1141">
        <f t="shared" si="30"/>
        <v>0</v>
      </c>
      <c r="O170" s="1142"/>
      <c r="P170" s="1141">
        <f t="shared" si="31"/>
        <v>0</v>
      </c>
      <c r="Q170" s="1142"/>
      <c r="R170" s="1141">
        <f t="shared" si="32"/>
        <v>0</v>
      </c>
      <c r="S170" s="1142"/>
      <c r="T170" s="1141">
        <f t="shared" si="33"/>
        <v>0</v>
      </c>
      <c r="U170" s="1141"/>
      <c r="V170" s="1141">
        <f t="shared" si="34"/>
        <v>0</v>
      </c>
      <c r="W170" s="1143">
        <f t="shared" si="35"/>
        <v>0</v>
      </c>
      <c r="X170" s="1141">
        <f t="shared" si="36"/>
        <v>0</v>
      </c>
      <c r="Y170" s="1144">
        <v>0</v>
      </c>
      <c r="Z170" s="1139">
        <f t="shared" si="37"/>
        <v>0</v>
      </c>
      <c r="AA170" s="1123">
        <f>[5]building!Y170</f>
        <v>0</v>
      </c>
      <c r="AB170" s="1123"/>
      <c r="AC170" s="1123">
        <f>[5]building!Z170</f>
        <v>0</v>
      </c>
      <c r="AD170" s="1123">
        <f t="shared" si="38"/>
        <v>0</v>
      </c>
    </row>
    <row r="171" spans="1:31" s="810" customFormat="1" ht="70.5" customHeight="1">
      <c r="A171" s="1145"/>
      <c r="B171" s="1146" t="s">
        <v>2253</v>
      </c>
      <c r="C171" s="1147">
        <f>ROUND(Data!K405,2)</f>
        <v>851.13</v>
      </c>
      <c r="D171" s="1148" t="s">
        <v>1875</v>
      </c>
      <c r="E171" s="1142"/>
      <c r="F171" s="1134">
        <f t="shared" si="26"/>
        <v>0</v>
      </c>
      <c r="G171" s="1142"/>
      <c r="H171" s="1141">
        <f t="shared" si="27"/>
        <v>0</v>
      </c>
      <c r="I171" s="1142"/>
      <c r="J171" s="1141">
        <f t="shared" si="28"/>
        <v>0</v>
      </c>
      <c r="K171" s="1142"/>
      <c r="L171" s="1141">
        <f t="shared" si="29"/>
        <v>0</v>
      </c>
      <c r="M171" s="1142"/>
      <c r="N171" s="1141">
        <f t="shared" si="30"/>
        <v>0</v>
      </c>
      <c r="O171" s="1142"/>
      <c r="P171" s="1141">
        <f t="shared" si="31"/>
        <v>0</v>
      </c>
      <c r="Q171" s="1142"/>
      <c r="R171" s="1141">
        <f t="shared" si="32"/>
        <v>0</v>
      </c>
      <c r="S171" s="1142"/>
      <c r="T171" s="1141">
        <f t="shared" si="33"/>
        <v>0</v>
      </c>
      <c r="U171" s="1141"/>
      <c r="V171" s="1141">
        <f t="shared" si="34"/>
        <v>0</v>
      </c>
      <c r="W171" s="1143">
        <f t="shared" si="35"/>
        <v>0</v>
      </c>
      <c r="X171" s="1141">
        <f t="shared" si="36"/>
        <v>0</v>
      </c>
      <c r="Y171" s="1144">
        <v>0</v>
      </c>
      <c r="Z171" s="1139">
        <f t="shared" si="37"/>
        <v>0</v>
      </c>
      <c r="AA171" s="1123">
        <f>[5]building!Y171</f>
        <v>0</v>
      </c>
      <c r="AB171" s="1123"/>
      <c r="AC171" s="1123">
        <f>[5]building!Z171</f>
        <v>0</v>
      </c>
      <c r="AD171" s="1123">
        <f t="shared" si="38"/>
        <v>0</v>
      </c>
    </row>
    <row r="172" spans="1:31" ht="70.5" customHeight="1">
      <c r="A172" s="1153"/>
      <c r="B172" s="1131" t="s">
        <v>1084</v>
      </c>
      <c r="C172" s="1140">
        <f>ROUND(Data!K406,2)</f>
        <v>867.73</v>
      </c>
      <c r="D172" s="1133" t="s">
        <v>1875</v>
      </c>
      <c r="E172" s="1142"/>
      <c r="F172" s="1134">
        <f t="shared" si="26"/>
        <v>0</v>
      </c>
      <c r="G172" s="1142"/>
      <c r="H172" s="1141">
        <f t="shared" si="27"/>
        <v>0</v>
      </c>
      <c r="I172" s="1142"/>
      <c r="J172" s="1141">
        <f t="shared" si="28"/>
        <v>0</v>
      </c>
      <c r="K172" s="1142"/>
      <c r="L172" s="1141">
        <f t="shared" si="29"/>
        <v>0</v>
      </c>
      <c r="M172" s="1142"/>
      <c r="N172" s="1141">
        <f t="shared" si="30"/>
        <v>0</v>
      </c>
      <c r="O172" s="1142"/>
      <c r="P172" s="1141">
        <f t="shared" si="31"/>
        <v>0</v>
      </c>
      <c r="Q172" s="1142"/>
      <c r="R172" s="1141">
        <f t="shared" si="32"/>
        <v>0</v>
      </c>
      <c r="S172" s="1142"/>
      <c r="T172" s="1141">
        <f t="shared" si="33"/>
        <v>0</v>
      </c>
      <c r="U172" s="1141"/>
      <c r="V172" s="1141">
        <f t="shared" si="34"/>
        <v>0</v>
      </c>
      <c r="W172" s="1143">
        <f t="shared" si="35"/>
        <v>0</v>
      </c>
      <c r="X172" s="1141">
        <f t="shared" si="36"/>
        <v>0</v>
      </c>
      <c r="Y172" s="1144">
        <v>0</v>
      </c>
      <c r="Z172" s="1139">
        <f t="shared" si="37"/>
        <v>0</v>
      </c>
      <c r="AA172" s="1123">
        <f>[5]building!Y172</f>
        <v>0</v>
      </c>
      <c r="AB172" s="1123"/>
      <c r="AC172" s="1123">
        <f>[5]building!Z172</f>
        <v>0</v>
      </c>
      <c r="AD172" s="1123">
        <f t="shared" si="38"/>
        <v>0</v>
      </c>
    </row>
    <row r="173" spans="1:31" ht="70.5" customHeight="1">
      <c r="A173" s="1130">
        <v>10.6</v>
      </c>
      <c r="B173" s="1151" t="s">
        <v>4106</v>
      </c>
      <c r="C173" s="1149"/>
      <c r="D173" s="1133"/>
      <c r="E173" s="1142"/>
      <c r="F173" s="1134">
        <f t="shared" si="26"/>
        <v>0</v>
      </c>
      <c r="G173" s="1142"/>
      <c r="H173" s="1141">
        <f t="shared" si="27"/>
        <v>0</v>
      </c>
      <c r="I173" s="1142"/>
      <c r="J173" s="1141">
        <f t="shared" si="28"/>
        <v>0</v>
      </c>
      <c r="K173" s="1142"/>
      <c r="L173" s="1141">
        <f t="shared" si="29"/>
        <v>0</v>
      </c>
      <c r="M173" s="1142"/>
      <c r="N173" s="1141">
        <f t="shared" si="30"/>
        <v>0</v>
      </c>
      <c r="O173" s="1142"/>
      <c r="P173" s="1141">
        <f t="shared" si="31"/>
        <v>0</v>
      </c>
      <c r="Q173" s="1142"/>
      <c r="R173" s="1141">
        <f t="shared" si="32"/>
        <v>0</v>
      </c>
      <c r="S173" s="1142"/>
      <c r="T173" s="1141">
        <f t="shared" si="33"/>
        <v>0</v>
      </c>
      <c r="U173" s="1141"/>
      <c r="V173" s="1141">
        <f t="shared" si="34"/>
        <v>0</v>
      </c>
      <c r="W173" s="1143">
        <f t="shared" si="35"/>
        <v>0</v>
      </c>
      <c r="X173" s="1141">
        <f t="shared" si="36"/>
        <v>0</v>
      </c>
      <c r="Y173" s="1144">
        <v>0</v>
      </c>
      <c r="Z173" s="1139">
        <f t="shared" si="37"/>
        <v>0</v>
      </c>
      <c r="AA173" s="1123">
        <f>[5]building!Y173</f>
        <v>0</v>
      </c>
      <c r="AB173" s="1123"/>
      <c r="AC173" s="1123">
        <f>[5]building!Z173</f>
        <v>0</v>
      </c>
      <c r="AD173" s="1123">
        <f t="shared" si="38"/>
        <v>0</v>
      </c>
    </row>
    <row r="174" spans="1:31" ht="70.5" customHeight="1">
      <c r="A174" s="1130"/>
      <c r="B174" s="1131" t="s">
        <v>553</v>
      </c>
      <c r="C174" s="1149"/>
      <c r="D174" s="1133" t="s">
        <v>1875</v>
      </c>
      <c r="E174" s="1142"/>
      <c r="F174" s="1134">
        <f t="shared" si="26"/>
        <v>0</v>
      </c>
      <c r="G174" s="1142"/>
      <c r="H174" s="1141">
        <f t="shared" si="27"/>
        <v>0</v>
      </c>
      <c r="I174" s="1142"/>
      <c r="J174" s="1141">
        <f t="shared" si="28"/>
        <v>0</v>
      </c>
      <c r="K174" s="1142"/>
      <c r="L174" s="1141">
        <f t="shared" si="29"/>
        <v>0</v>
      </c>
      <c r="M174" s="1142"/>
      <c r="N174" s="1141">
        <f t="shared" si="30"/>
        <v>0</v>
      </c>
      <c r="O174" s="1142"/>
      <c r="P174" s="1141">
        <f t="shared" si="31"/>
        <v>0</v>
      </c>
      <c r="Q174" s="1142"/>
      <c r="R174" s="1141">
        <f t="shared" si="32"/>
        <v>0</v>
      </c>
      <c r="S174" s="1142"/>
      <c r="T174" s="1141">
        <f t="shared" si="33"/>
        <v>0</v>
      </c>
      <c r="U174" s="1141"/>
      <c r="V174" s="1141">
        <f t="shared" si="34"/>
        <v>0</v>
      </c>
      <c r="W174" s="1143">
        <f t="shared" si="35"/>
        <v>0</v>
      </c>
      <c r="X174" s="1141">
        <f t="shared" si="36"/>
        <v>0</v>
      </c>
      <c r="Y174" s="1144">
        <v>0</v>
      </c>
      <c r="Z174" s="1139">
        <f t="shared" si="37"/>
        <v>0</v>
      </c>
      <c r="AA174" s="1123">
        <f>[5]building!Y174</f>
        <v>0</v>
      </c>
      <c r="AB174" s="1123"/>
      <c r="AC174" s="1123">
        <f>[5]building!Z174</f>
        <v>0</v>
      </c>
      <c r="AD174" s="1123">
        <f t="shared" si="38"/>
        <v>0</v>
      </c>
    </row>
    <row r="175" spans="1:31" ht="70.5" customHeight="1">
      <c r="A175" s="1130"/>
      <c r="B175" s="1131" t="s">
        <v>554</v>
      </c>
      <c r="C175" s="1149"/>
      <c r="D175" s="1133" t="s">
        <v>1875</v>
      </c>
      <c r="E175" s="1142"/>
      <c r="F175" s="1134">
        <f t="shared" si="26"/>
        <v>0</v>
      </c>
      <c r="G175" s="1142"/>
      <c r="H175" s="1141">
        <f t="shared" si="27"/>
        <v>0</v>
      </c>
      <c r="I175" s="1142"/>
      <c r="J175" s="1141">
        <f t="shared" si="28"/>
        <v>0</v>
      </c>
      <c r="K175" s="1142"/>
      <c r="L175" s="1141">
        <f t="shared" si="29"/>
        <v>0</v>
      </c>
      <c r="M175" s="1142"/>
      <c r="N175" s="1141">
        <f t="shared" si="30"/>
        <v>0</v>
      </c>
      <c r="O175" s="1142"/>
      <c r="P175" s="1141">
        <f t="shared" si="31"/>
        <v>0</v>
      </c>
      <c r="Q175" s="1142"/>
      <c r="R175" s="1141">
        <f t="shared" si="32"/>
        <v>0</v>
      </c>
      <c r="S175" s="1142"/>
      <c r="T175" s="1141">
        <f t="shared" si="33"/>
        <v>0</v>
      </c>
      <c r="U175" s="1141"/>
      <c r="V175" s="1141">
        <f t="shared" si="34"/>
        <v>0</v>
      </c>
      <c r="W175" s="1143">
        <f t="shared" si="35"/>
        <v>0</v>
      </c>
      <c r="X175" s="1141">
        <f t="shared" si="36"/>
        <v>0</v>
      </c>
      <c r="Y175" s="1144">
        <v>0</v>
      </c>
      <c r="Z175" s="1139">
        <f t="shared" si="37"/>
        <v>0</v>
      </c>
      <c r="AA175" s="1123">
        <f>[5]building!Y175</f>
        <v>0</v>
      </c>
      <c r="AB175" s="1123"/>
      <c r="AC175" s="1123">
        <f>[5]building!Z175</f>
        <v>0</v>
      </c>
      <c r="AD175" s="1123">
        <f t="shared" si="38"/>
        <v>0</v>
      </c>
    </row>
    <row r="176" spans="1:31" ht="70.5" customHeight="1">
      <c r="A176" s="1130"/>
      <c r="B176" s="1131" t="s">
        <v>556</v>
      </c>
      <c r="C176" s="1149"/>
      <c r="D176" s="1133" t="s">
        <v>1875</v>
      </c>
      <c r="E176" s="1142"/>
      <c r="F176" s="1134">
        <f t="shared" si="26"/>
        <v>0</v>
      </c>
      <c r="G176" s="1142"/>
      <c r="H176" s="1141">
        <f t="shared" si="27"/>
        <v>0</v>
      </c>
      <c r="I176" s="1142"/>
      <c r="J176" s="1141">
        <f t="shared" si="28"/>
        <v>0</v>
      </c>
      <c r="K176" s="1142"/>
      <c r="L176" s="1141">
        <f t="shared" si="29"/>
        <v>0</v>
      </c>
      <c r="M176" s="1142"/>
      <c r="N176" s="1141">
        <f t="shared" si="30"/>
        <v>0</v>
      </c>
      <c r="O176" s="1142"/>
      <c r="P176" s="1141">
        <f t="shared" si="31"/>
        <v>0</v>
      </c>
      <c r="Q176" s="1142"/>
      <c r="R176" s="1141">
        <f t="shared" si="32"/>
        <v>0</v>
      </c>
      <c r="S176" s="1142"/>
      <c r="T176" s="1141">
        <f t="shared" si="33"/>
        <v>0</v>
      </c>
      <c r="U176" s="1141"/>
      <c r="V176" s="1141">
        <f t="shared" si="34"/>
        <v>0</v>
      </c>
      <c r="W176" s="1143">
        <f t="shared" si="35"/>
        <v>0</v>
      </c>
      <c r="X176" s="1141">
        <f t="shared" si="36"/>
        <v>0</v>
      </c>
      <c r="Y176" s="1144">
        <v>0</v>
      </c>
      <c r="Z176" s="1139">
        <f t="shared" si="37"/>
        <v>0</v>
      </c>
      <c r="AA176" s="1123">
        <f>[5]building!Y176</f>
        <v>0</v>
      </c>
      <c r="AB176" s="1123"/>
      <c r="AC176" s="1123">
        <f>[5]building!Z176</f>
        <v>0</v>
      </c>
      <c r="AD176" s="1123">
        <f t="shared" si="38"/>
        <v>0</v>
      </c>
    </row>
    <row r="177" spans="1:30" ht="70.5" customHeight="1">
      <c r="A177" s="1130"/>
      <c r="B177" s="1131" t="s">
        <v>1839</v>
      </c>
      <c r="C177" s="1149"/>
      <c r="D177" s="1133" t="s">
        <v>1875</v>
      </c>
      <c r="E177" s="1142"/>
      <c r="F177" s="1134">
        <f t="shared" si="26"/>
        <v>0</v>
      </c>
      <c r="G177" s="1142"/>
      <c r="H177" s="1141">
        <f t="shared" si="27"/>
        <v>0</v>
      </c>
      <c r="I177" s="1142"/>
      <c r="J177" s="1141">
        <f t="shared" si="28"/>
        <v>0</v>
      </c>
      <c r="K177" s="1142"/>
      <c r="L177" s="1141">
        <f t="shared" si="29"/>
        <v>0</v>
      </c>
      <c r="M177" s="1142"/>
      <c r="N177" s="1141">
        <f t="shared" si="30"/>
        <v>0</v>
      </c>
      <c r="O177" s="1142"/>
      <c r="P177" s="1141">
        <f t="shared" si="31"/>
        <v>0</v>
      </c>
      <c r="Q177" s="1142"/>
      <c r="R177" s="1141">
        <f t="shared" si="32"/>
        <v>0</v>
      </c>
      <c r="S177" s="1142"/>
      <c r="T177" s="1141">
        <f t="shared" si="33"/>
        <v>0</v>
      </c>
      <c r="U177" s="1141"/>
      <c r="V177" s="1141">
        <f t="shared" si="34"/>
        <v>0</v>
      </c>
      <c r="W177" s="1143">
        <f t="shared" si="35"/>
        <v>0</v>
      </c>
      <c r="X177" s="1141">
        <f t="shared" si="36"/>
        <v>0</v>
      </c>
      <c r="Y177" s="1144">
        <v>0</v>
      </c>
      <c r="Z177" s="1139">
        <f t="shared" si="37"/>
        <v>0</v>
      </c>
      <c r="AA177" s="1123">
        <f>[5]building!Y177</f>
        <v>0</v>
      </c>
      <c r="AB177" s="1123"/>
      <c r="AC177" s="1123">
        <f>[5]building!Z177</f>
        <v>0</v>
      </c>
      <c r="AD177" s="1123">
        <f t="shared" si="38"/>
        <v>0</v>
      </c>
    </row>
    <row r="178" spans="1:30" ht="70.5" customHeight="1">
      <c r="A178" s="1130"/>
      <c r="B178" s="1131" t="s">
        <v>2253</v>
      </c>
      <c r="C178" s="1149"/>
      <c r="D178" s="1133" t="s">
        <v>1875</v>
      </c>
      <c r="E178" s="1142"/>
      <c r="F178" s="1134">
        <f t="shared" si="26"/>
        <v>0</v>
      </c>
      <c r="G178" s="1142"/>
      <c r="H178" s="1141">
        <f t="shared" si="27"/>
        <v>0</v>
      </c>
      <c r="I178" s="1142"/>
      <c r="J178" s="1141">
        <f t="shared" si="28"/>
        <v>0</v>
      </c>
      <c r="K178" s="1142"/>
      <c r="L178" s="1141">
        <f t="shared" si="29"/>
        <v>0</v>
      </c>
      <c r="M178" s="1142"/>
      <c r="N178" s="1141">
        <f t="shared" si="30"/>
        <v>0</v>
      </c>
      <c r="O178" s="1142"/>
      <c r="P178" s="1141">
        <f t="shared" si="31"/>
        <v>0</v>
      </c>
      <c r="Q178" s="1142"/>
      <c r="R178" s="1141">
        <f t="shared" si="32"/>
        <v>0</v>
      </c>
      <c r="S178" s="1142"/>
      <c r="T178" s="1141">
        <f t="shared" si="33"/>
        <v>0</v>
      </c>
      <c r="U178" s="1141"/>
      <c r="V178" s="1141">
        <f t="shared" si="34"/>
        <v>0</v>
      </c>
      <c r="W178" s="1143">
        <f t="shared" si="35"/>
        <v>0</v>
      </c>
      <c r="X178" s="1141">
        <f t="shared" si="36"/>
        <v>0</v>
      </c>
      <c r="Y178" s="1144">
        <v>0</v>
      </c>
      <c r="Z178" s="1139">
        <f t="shared" si="37"/>
        <v>0</v>
      </c>
      <c r="AA178" s="1123">
        <f>[5]building!Y178</f>
        <v>0</v>
      </c>
      <c r="AB178" s="1123"/>
      <c r="AC178" s="1123">
        <f>[5]building!Z178</f>
        <v>0</v>
      </c>
      <c r="AD178" s="1123">
        <f t="shared" si="38"/>
        <v>0</v>
      </c>
    </row>
    <row r="179" spans="1:30" ht="70.5" customHeight="1">
      <c r="A179" s="1154"/>
      <c r="B179" s="1131" t="s">
        <v>1084</v>
      </c>
      <c r="C179" s="1149"/>
      <c r="D179" s="1133" t="s">
        <v>1875</v>
      </c>
      <c r="E179" s="1142"/>
      <c r="F179" s="1134">
        <f t="shared" si="26"/>
        <v>0</v>
      </c>
      <c r="G179" s="1142"/>
      <c r="H179" s="1141">
        <f t="shared" si="27"/>
        <v>0</v>
      </c>
      <c r="I179" s="1142"/>
      <c r="J179" s="1141">
        <f t="shared" si="28"/>
        <v>0</v>
      </c>
      <c r="K179" s="1142"/>
      <c r="L179" s="1141">
        <f t="shared" si="29"/>
        <v>0</v>
      </c>
      <c r="M179" s="1142"/>
      <c r="N179" s="1141">
        <f t="shared" si="30"/>
        <v>0</v>
      </c>
      <c r="O179" s="1142"/>
      <c r="P179" s="1141">
        <f t="shared" si="31"/>
        <v>0</v>
      </c>
      <c r="Q179" s="1142"/>
      <c r="R179" s="1141">
        <f t="shared" si="32"/>
        <v>0</v>
      </c>
      <c r="S179" s="1142"/>
      <c r="T179" s="1141">
        <f t="shared" si="33"/>
        <v>0</v>
      </c>
      <c r="U179" s="1141"/>
      <c r="V179" s="1141">
        <f t="shared" si="34"/>
        <v>0</v>
      </c>
      <c r="W179" s="1143">
        <f t="shared" si="35"/>
        <v>0</v>
      </c>
      <c r="X179" s="1141">
        <f t="shared" si="36"/>
        <v>0</v>
      </c>
      <c r="Y179" s="1144">
        <v>0</v>
      </c>
      <c r="Z179" s="1139">
        <f t="shared" si="37"/>
        <v>0</v>
      </c>
      <c r="AA179" s="1123">
        <f>[5]building!Y179</f>
        <v>0</v>
      </c>
      <c r="AB179" s="1123"/>
      <c r="AC179" s="1123">
        <f>[5]building!Z179</f>
        <v>0</v>
      </c>
      <c r="AD179" s="1123">
        <f t="shared" si="38"/>
        <v>0</v>
      </c>
    </row>
    <row r="180" spans="1:30" ht="70.5" customHeight="1">
      <c r="A180" s="1130">
        <v>11.1</v>
      </c>
      <c r="B180" s="1151" t="s">
        <v>4107</v>
      </c>
      <c r="C180" s="1149"/>
      <c r="D180" s="1133"/>
      <c r="E180" s="1142"/>
      <c r="F180" s="1134">
        <f t="shared" si="26"/>
        <v>0</v>
      </c>
      <c r="G180" s="1142"/>
      <c r="H180" s="1141">
        <f t="shared" si="27"/>
        <v>0</v>
      </c>
      <c r="I180" s="1142"/>
      <c r="J180" s="1141">
        <f t="shared" si="28"/>
        <v>0</v>
      </c>
      <c r="K180" s="1142"/>
      <c r="L180" s="1141">
        <f t="shared" si="29"/>
        <v>0</v>
      </c>
      <c r="M180" s="1142"/>
      <c r="N180" s="1141">
        <f t="shared" si="30"/>
        <v>0</v>
      </c>
      <c r="O180" s="1142"/>
      <c r="P180" s="1141">
        <f t="shared" si="31"/>
        <v>0</v>
      </c>
      <c r="Q180" s="1142"/>
      <c r="R180" s="1141">
        <f t="shared" si="32"/>
        <v>0</v>
      </c>
      <c r="S180" s="1142"/>
      <c r="T180" s="1141">
        <f t="shared" si="33"/>
        <v>0</v>
      </c>
      <c r="U180" s="1141"/>
      <c r="V180" s="1141">
        <f t="shared" si="34"/>
        <v>0</v>
      </c>
      <c r="W180" s="1143">
        <f t="shared" si="35"/>
        <v>0</v>
      </c>
      <c r="X180" s="1141">
        <f t="shared" si="36"/>
        <v>0</v>
      </c>
      <c r="Y180" s="1144">
        <v>0</v>
      </c>
      <c r="Z180" s="1139">
        <f t="shared" si="37"/>
        <v>0</v>
      </c>
      <c r="AA180" s="1123">
        <f>[5]building!Y180</f>
        <v>0</v>
      </c>
      <c r="AB180" s="1123"/>
      <c r="AC180" s="1123">
        <f>[5]building!Z180</f>
        <v>0</v>
      </c>
      <c r="AD180" s="1123">
        <f t="shared" si="38"/>
        <v>0</v>
      </c>
    </row>
    <row r="181" spans="1:30" ht="70.5" customHeight="1">
      <c r="A181" s="1130"/>
      <c r="B181" s="1131" t="s">
        <v>204</v>
      </c>
      <c r="C181" s="1149">
        <f>ROUND(Data!X434,2)</f>
        <v>570.23</v>
      </c>
      <c r="D181" s="1133" t="s">
        <v>1875</v>
      </c>
      <c r="E181" s="1142"/>
      <c r="F181" s="1134">
        <f t="shared" si="26"/>
        <v>0</v>
      </c>
      <c r="G181" s="1142"/>
      <c r="H181" s="1141">
        <f t="shared" si="27"/>
        <v>0</v>
      </c>
      <c r="I181" s="1142"/>
      <c r="J181" s="1141">
        <f t="shared" si="28"/>
        <v>0</v>
      </c>
      <c r="K181" s="1142"/>
      <c r="L181" s="1141">
        <f t="shared" si="29"/>
        <v>0</v>
      </c>
      <c r="M181" s="1142"/>
      <c r="N181" s="1141">
        <f t="shared" si="30"/>
        <v>0</v>
      </c>
      <c r="O181" s="1142"/>
      <c r="P181" s="1141">
        <f t="shared" si="31"/>
        <v>0</v>
      </c>
      <c r="Q181" s="1142"/>
      <c r="R181" s="1141">
        <f t="shared" si="32"/>
        <v>0</v>
      </c>
      <c r="S181" s="1142"/>
      <c r="T181" s="1141">
        <f t="shared" si="33"/>
        <v>0</v>
      </c>
      <c r="U181" s="1141"/>
      <c r="V181" s="1141">
        <f t="shared" si="34"/>
        <v>0</v>
      </c>
      <c r="W181" s="1143">
        <f t="shared" si="35"/>
        <v>0</v>
      </c>
      <c r="X181" s="1141">
        <f t="shared" si="36"/>
        <v>0</v>
      </c>
      <c r="Y181" s="1144">
        <v>0</v>
      </c>
      <c r="Z181" s="1139">
        <f t="shared" si="37"/>
        <v>0</v>
      </c>
      <c r="AA181" s="1123">
        <f>[5]building!Y181</f>
        <v>0</v>
      </c>
      <c r="AB181" s="1123"/>
      <c r="AC181" s="1123">
        <f>[5]building!Z181</f>
        <v>0</v>
      </c>
      <c r="AD181" s="1123">
        <f t="shared" si="38"/>
        <v>0</v>
      </c>
    </row>
    <row r="182" spans="1:30" ht="70.5" customHeight="1">
      <c r="A182" s="1130"/>
      <c r="B182" s="1131" t="s">
        <v>205</v>
      </c>
      <c r="C182" s="1149">
        <f>ROUND(Data!X435,2)</f>
        <v>580.79</v>
      </c>
      <c r="D182" s="1133" t="s">
        <v>1875</v>
      </c>
      <c r="E182" s="1142"/>
      <c r="F182" s="1134">
        <f t="shared" si="26"/>
        <v>0</v>
      </c>
      <c r="G182" s="1142"/>
      <c r="H182" s="1141">
        <f t="shared" si="27"/>
        <v>0</v>
      </c>
      <c r="I182" s="1142"/>
      <c r="J182" s="1141">
        <f t="shared" si="28"/>
        <v>0</v>
      </c>
      <c r="K182" s="1142"/>
      <c r="L182" s="1141">
        <f t="shared" si="29"/>
        <v>0</v>
      </c>
      <c r="M182" s="1142"/>
      <c r="N182" s="1141">
        <f t="shared" si="30"/>
        <v>0</v>
      </c>
      <c r="O182" s="1142"/>
      <c r="P182" s="1141">
        <f t="shared" si="31"/>
        <v>0</v>
      </c>
      <c r="Q182" s="1142"/>
      <c r="R182" s="1141">
        <f t="shared" si="32"/>
        <v>0</v>
      </c>
      <c r="S182" s="1142"/>
      <c r="T182" s="1141">
        <f t="shared" si="33"/>
        <v>0</v>
      </c>
      <c r="U182" s="1141"/>
      <c r="V182" s="1141">
        <f t="shared" si="34"/>
        <v>0</v>
      </c>
      <c r="W182" s="1143">
        <f t="shared" si="35"/>
        <v>0</v>
      </c>
      <c r="X182" s="1141">
        <f t="shared" si="36"/>
        <v>0</v>
      </c>
      <c r="Y182" s="1144">
        <v>0</v>
      </c>
      <c r="Z182" s="1139">
        <f t="shared" si="37"/>
        <v>0</v>
      </c>
      <c r="AA182" s="1123">
        <f>[5]building!Y182</f>
        <v>0</v>
      </c>
      <c r="AB182" s="1123"/>
      <c r="AC182" s="1123">
        <f>[5]building!Z182</f>
        <v>0</v>
      </c>
      <c r="AD182" s="1123">
        <f t="shared" si="38"/>
        <v>0</v>
      </c>
    </row>
    <row r="183" spans="1:30" ht="70.5" customHeight="1">
      <c r="A183" s="1130"/>
      <c r="B183" s="1131" t="s">
        <v>206</v>
      </c>
      <c r="C183" s="1149">
        <f>ROUND(Data!X436,2)</f>
        <v>591.35</v>
      </c>
      <c r="D183" s="1133" t="s">
        <v>1875</v>
      </c>
      <c r="E183" s="1142"/>
      <c r="F183" s="1134">
        <f t="shared" si="26"/>
        <v>0</v>
      </c>
      <c r="G183" s="1142"/>
      <c r="H183" s="1141">
        <f t="shared" si="27"/>
        <v>0</v>
      </c>
      <c r="I183" s="1142"/>
      <c r="J183" s="1141">
        <f t="shared" si="28"/>
        <v>0</v>
      </c>
      <c r="K183" s="1142"/>
      <c r="L183" s="1141">
        <f t="shared" si="29"/>
        <v>0</v>
      </c>
      <c r="M183" s="1142"/>
      <c r="N183" s="1141">
        <f t="shared" si="30"/>
        <v>0</v>
      </c>
      <c r="O183" s="1142"/>
      <c r="P183" s="1141">
        <f t="shared" si="31"/>
        <v>0</v>
      </c>
      <c r="Q183" s="1142"/>
      <c r="R183" s="1141">
        <f t="shared" si="32"/>
        <v>0</v>
      </c>
      <c r="S183" s="1142"/>
      <c r="T183" s="1141">
        <f t="shared" si="33"/>
        <v>0</v>
      </c>
      <c r="U183" s="1141"/>
      <c r="V183" s="1141">
        <f t="shared" si="34"/>
        <v>0</v>
      </c>
      <c r="W183" s="1143">
        <f t="shared" si="35"/>
        <v>0</v>
      </c>
      <c r="X183" s="1141">
        <f t="shared" si="36"/>
        <v>0</v>
      </c>
      <c r="Y183" s="1144">
        <v>0</v>
      </c>
      <c r="Z183" s="1139">
        <f t="shared" si="37"/>
        <v>0</v>
      </c>
      <c r="AA183" s="1123">
        <f>[5]building!Y183</f>
        <v>0</v>
      </c>
      <c r="AB183" s="1123"/>
      <c r="AC183" s="1123">
        <f>[5]building!Z183</f>
        <v>0</v>
      </c>
      <c r="AD183" s="1123">
        <f t="shared" si="38"/>
        <v>0</v>
      </c>
    </row>
    <row r="184" spans="1:30" ht="70.5" customHeight="1">
      <c r="A184" s="1130"/>
      <c r="B184" s="1131" t="s">
        <v>207</v>
      </c>
      <c r="C184" s="1149">
        <f>ROUND(Data!X437,2)</f>
        <v>601.91</v>
      </c>
      <c r="D184" s="1133" t="s">
        <v>1875</v>
      </c>
      <c r="E184" s="1142"/>
      <c r="F184" s="1134">
        <f t="shared" si="26"/>
        <v>0</v>
      </c>
      <c r="G184" s="1142"/>
      <c r="H184" s="1141">
        <f t="shared" si="27"/>
        <v>0</v>
      </c>
      <c r="I184" s="1142"/>
      <c r="J184" s="1141">
        <f t="shared" si="28"/>
        <v>0</v>
      </c>
      <c r="K184" s="1142"/>
      <c r="L184" s="1141">
        <f t="shared" si="29"/>
        <v>0</v>
      </c>
      <c r="M184" s="1142"/>
      <c r="N184" s="1141">
        <f t="shared" si="30"/>
        <v>0</v>
      </c>
      <c r="O184" s="1142"/>
      <c r="P184" s="1141">
        <f t="shared" si="31"/>
        <v>0</v>
      </c>
      <c r="Q184" s="1142"/>
      <c r="R184" s="1141">
        <f t="shared" si="32"/>
        <v>0</v>
      </c>
      <c r="S184" s="1142"/>
      <c r="T184" s="1141">
        <f t="shared" si="33"/>
        <v>0</v>
      </c>
      <c r="U184" s="1141"/>
      <c r="V184" s="1141">
        <f t="shared" si="34"/>
        <v>0</v>
      </c>
      <c r="W184" s="1143">
        <f t="shared" si="35"/>
        <v>0</v>
      </c>
      <c r="X184" s="1141">
        <f t="shared" si="36"/>
        <v>0</v>
      </c>
      <c r="Y184" s="1144">
        <v>0</v>
      </c>
      <c r="Z184" s="1139">
        <f t="shared" si="37"/>
        <v>0</v>
      </c>
      <c r="AA184" s="1123">
        <f>[5]building!Y184</f>
        <v>0</v>
      </c>
      <c r="AB184" s="1123"/>
      <c r="AC184" s="1123">
        <f>[5]building!Z184</f>
        <v>0</v>
      </c>
      <c r="AD184" s="1123">
        <f t="shared" si="38"/>
        <v>0</v>
      </c>
    </row>
    <row r="185" spans="1:30" ht="70.5" customHeight="1">
      <c r="A185" s="1154"/>
      <c r="B185" s="1131" t="s">
        <v>617</v>
      </c>
      <c r="C185" s="1149">
        <f>ROUND(Data!X438,2)</f>
        <v>612.47</v>
      </c>
      <c r="D185" s="1133" t="s">
        <v>1875</v>
      </c>
      <c r="E185" s="1142"/>
      <c r="F185" s="1134">
        <f t="shared" si="26"/>
        <v>0</v>
      </c>
      <c r="G185" s="1142"/>
      <c r="H185" s="1141">
        <f t="shared" si="27"/>
        <v>0</v>
      </c>
      <c r="I185" s="1142"/>
      <c r="J185" s="1141">
        <f t="shared" si="28"/>
        <v>0</v>
      </c>
      <c r="K185" s="1142"/>
      <c r="L185" s="1141">
        <f t="shared" si="29"/>
        <v>0</v>
      </c>
      <c r="M185" s="1142"/>
      <c r="N185" s="1141">
        <f t="shared" si="30"/>
        <v>0</v>
      </c>
      <c r="O185" s="1142"/>
      <c r="P185" s="1141">
        <f t="shared" si="31"/>
        <v>0</v>
      </c>
      <c r="Q185" s="1142"/>
      <c r="R185" s="1141">
        <f t="shared" si="32"/>
        <v>0</v>
      </c>
      <c r="S185" s="1142"/>
      <c r="T185" s="1141">
        <f t="shared" si="33"/>
        <v>0</v>
      </c>
      <c r="U185" s="1141"/>
      <c r="V185" s="1141">
        <f t="shared" si="34"/>
        <v>0</v>
      </c>
      <c r="W185" s="1143">
        <f t="shared" si="35"/>
        <v>0</v>
      </c>
      <c r="X185" s="1141">
        <f t="shared" si="36"/>
        <v>0</v>
      </c>
      <c r="Y185" s="1144">
        <v>0</v>
      </c>
      <c r="Z185" s="1139">
        <f t="shared" si="37"/>
        <v>0</v>
      </c>
      <c r="AA185" s="1123">
        <f>[5]building!Y185</f>
        <v>0</v>
      </c>
      <c r="AB185" s="1123"/>
      <c r="AC185" s="1123">
        <f>[5]building!Z185</f>
        <v>0</v>
      </c>
      <c r="AD185" s="1123">
        <f t="shared" si="38"/>
        <v>0</v>
      </c>
    </row>
    <row r="186" spans="1:30" ht="70.5" customHeight="1">
      <c r="A186" s="1130">
        <v>11.2</v>
      </c>
      <c r="B186" s="1151" t="s">
        <v>4108</v>
      </c>
      <c r="C186" s="1149"/>
      <c r="D186" s="1133"/>
      <c r="E186" s="1135"/>
      <c r="F186" s="1134">
        <f t="shared" si="26"/>
        <v>0</v>
      </c>
      <c r="G186" s="1141"/>
      <c r="H186" s="1141">
        <f t="shared" si="27"/>
        <v>0</v>
      </c>
      <c r="I186" s="1141"/>
      <c r="J186" s="1141">
        <f t="shared" si="28"/>
        <v>0</v>
      </c>
      <c r="K186" s="1141"/>
      <c r="L186" s="1141">
        <f t="shared" si="29"/>
        <v>0</v>
      </c>
      <c r="M186" s="1141"/>
      <c r="N186" s="1141">
        <f t="shared" si="30"/>
        <v>0</v>
      </c>
      <c r="O186" s="1141"/>
      <c r="P186" s="1141">
        <f t="shared" si="31"/>
        <v>0</v>
      </c>
      <c r="Q186" s="1141"/>
      <c r="R186" s="1141">
        <f t="shared" si="32"/>
        <v>0</v>
      </c>
      <c r="S186" s="1141"/>
      <c r="T186" s="1141">
        <f t="shared" si="33"/>
        <v>0</v>
      </c>
      <c r="U186" s="1141"/>
      <c r="V186" s="1141">
        <f t="shared" si="34"/>
        <v>0</v>
      </c>
      <c r="W186" s="1143">
        <f t="shared" si="35"/>
        <v>0</v>
      </c>
      <c r="X186" s="1141">
        <f t="shared" si="36"/>
        <v>0</v>
      </c>
      <c r="Y186" s="1144">
        <v>0</v>
      </c>
      <c r="Z186" s="1139">
        <f t="shared" si="37"/>
        <v>0</v>
      </c>
      <c r="AA186" s="1123">
        <f>[5]building!Y186</f>
        <v>0</v>
      </c>
      <c r="AB186" s="1123"/>
      <c r="AC186" s="1123">
        <f>[5]building!Z186</f>
        <v>0</v>
      </c>
      <c r="AD186" s="1123">
        <f t="shared" si="38"/>
        <v>0</v>
      </c>
    </row>
    <row r="187" spans="1:30" ht="70.5" customHeight="1">
      <c r="A187" s="1130"/>
      <c r="B187" s="1131" t="s">
        <v>204</v>
      </c>
      <c r="C187" s="1149">
        <f>ROUND(Data!AG448,2)</f>
        <v>581.32000000000005</v>
      </c>
      <c r="D187" s="1133" t="s">
        <v>1875</v>
      </c>
      <c r="E187" s="1141"/>
      <c r="F187" s="1134">
        <f t="shared" si="26"/>
        <v>0</v>
      </c>
      <c r="G187" s="1141"/>
      <c r="H187" s="1141">
        <f t="shared" si="27"/>
        <v>0</v>
      </c>
      <c r="I187" s="1141"/>
      <c r="J187" s="1141">
        <f t="shared" si="28"/>
        <v>0</v>
      </c>
      <c r="K187" s="1141"/>
      <c r="L187" s="1141">
        <f t="shared" si="29"/>
        <v>0</v>
      </c>
      <c r="M187" s="1141"/>
      <c r="N187" s="1141">
        <f t="shared" si="30"/>
        <v>0</v>
      </c>
      <c r="O187" s="1141"/>
      <c r="P187" s="1141">
        <f t="shared" si="31"/>
        <v>0</v>
      </c>
      <c r="Q187" s="1141"/>
      <c r="R187" s="1141">
        <f t="shared" si="32"/>
        <v>0</v>
      </c>
      <c r="S187" s="1141"/>
      <c r="T187" s="1141">
        <f t="shared" si="33"/>
        <v>0</v>
      </c>
      <c r="U187" s="1141"/>
      <c r="V187" s="1141">
        <f t="shared" si="34"/>
        <v>0</v>
      </c>
      <c r="W187" s="1143">
        <f t="shared" si="35"/>
        <v>0</v>
      </c>
      <c r="X187" s="1141">
        <f t="shared" si="36"/>
        <v>0</v>
      </c>
      <c r="Y187" s="1144">
        <v>0</v>
      </c>
      <c r="Z187" s="1139">
        <f t="shared" si="37"/>
        <v>0</v>
      </c>
      <c r="AA187" s="1123">
        <f>[5]building!Y187</f>
        <v>0</v>
      </c>
      <c r="AB187" s="1123"/>
      <c r="AC187" s="1123">
        <f>[5]building!Z187</f>
        <v>0</v>
      </c>
      <c r="AD187" s="1123">
        <f t="shared" si="38"/>
        <v>0</v>
      </c>
    </row>
    <row r="188" spans="1:30" ht="70.5" customHeight="1">
      <c r="A188" s="1130"/>
      <c r="B188" s="1131" t="s">
        <v>205</v>
      </c>
      <c r="C188" s="1149">
        <f>ROUND(Data!AG449,2)</f>
        <v>592.64</v>
      </c>
      <c r="D188" s="1133" t="s">
        <v>1875</v>
      </c>
      <c r="E188" s="1141"/>
      <c r="F188" s="1134">
        <f t="shared" si="26"/>
        <v>0</v>
      </c>
      <c r="G188" s="1141"/>
      <c r="H188" s="1141">
        <f t="shared" si="27"/>
        <v>0</v>
      </c>
      <c r="I188" s="1141"/>
      <c r="J188" s="1141">
        <f t="shared" si="28"/>
        <v>0</v>
      </c>
      <c r="K188" s="1141"/>
      <c r="L188" s="1141">
        <f t="shared" si="29"/>
        <v>0</v>
      </c>
      <c r="M188" s="1141"/>
      <c r="N188" s="1141">
        <f t="shared" si="30"/>
        <v>0</v>
      </c>
      <c r="O188" s="1141"/>
      <c r="P188" s="1141">
        <f t="shared" si="31"/>
        <v>0</v>
      </c>
      <c r="Q188" s="1141"/>
      <c r="R188" s="1141">
        <f t="shared" si="32"/>
        <v>0</v>
      </c>
      <c r="S188" s="1141"/>
      <c r="T188" s="1141">
        <f t="shared" si="33"/>
        <v>0</v>
      </c>
      <c r="U188" s="1141"/>
      <c r="V188" s="1141">
        <f t="shared" si="34"/>
        <v>0</v>
      </c>
      <c r="W188" s="1143">
        <f t="shared" si="35"/>
        <v>0</v>
      </c>
      <c r="X188" s="1141">
        <f t="shared" si="36"/>
        <v>0</v>
      </c>
      <c r="Y188" s="1144">
        <v>0</v>
      </c>
      <c r="Z188" s="1139">
        <f t="shared" si="37"/>
        <v>0</v>
      </c>
      <c r="AA188" s="1123">
        <f>[5]building!Y188</f>
        <v>0</v>
      </c>
      <c r="AB188" s="1123"/>
      <c r="AC188" s="1123">
        <f>[5]building!Z188</f>
        <v>0</v>
      </c>
      <c r="AD188" s="1123">
        <f t="shared" si="38"/>
        <v>0</v>
      </c>
    </row>
    <row r="189" spans="1:30" ht="70.5" customHeight="1">
      <c r="A189" s="1130"/>
      <c r="B189" s="1131" t="s">
        <v>206</v>
      </c>
      <c r="C189" s="1149">
        <f>ROUND(Data!AG450,2)</f>
        <v>603.96</v>
      </c>
      <c r="D189" s="1133" t="s">
        <v>1875</v>
      </c>
      <c r="E189" s="1142"/>
      <c r="F189" s="1134">
        <f t="shared" si="26"/>
        <v>0</v>
      </c>
      <c r="G189" s="1142"/>
      <c r="H189" s="1141">
        <f t="shared" si="27"/>
        <v>0</v>
      </c>
      <c r="I189" s="1142"/>
      <c r="J189" s="1141">
        <f t="shared" si="28"/>
        <v>0</v>
      </c>
      <c r="K189" s="1142"/>
      <c r="L189" s="1141">
        <f t="shared" si="29"/>
        <v>0</v>
      </c>
      <c r="M189" s="1142"/>
      <c r="N189" s="1141">
        <f t="shared" si="30"/>
        <v>0</v>
      </c>
      <c r="O189" s="1142"/>
      <c r="P189" s="1141">
        <f t="shared" si="31"/>
        <v>0</v>
      </c>
      <c r="Q189" s="1142"/>
      <c r="R189" s="1141">
        <f t="shared" si="32"/>
        <v>0</v>
      </c>
      <c r="S189" s="1142"/>
      <c r="T189" s="1141">
        <f t="shared" si="33"/>
        <v>0</v>
      </c>
      <c r="U189" s="1141"/>
      <c r="V189" s="1141">
        <f t="shared" si="34"/>
        <v>0</v>
      </c>
      <c r="W189" s="1143">
        <f t="shared" si="35"/>
        <v>0</v>
      </c>
      <c r="X189" s="1141">
        <f t="shared" si="36"/>
        <v>0</v>
      </c>
      <c r="Y189" s="1144">
        <v>0</v>
      </c>
      <c r="Z189" s="1139">
        <f t="shared" si="37"/>
        <v>0</v>
      </c>
      <c r="AA189" s="1123">
        <f>[5]building!Y189</f>
        <v>0</v>
      </c>
      <c r="AB189" s="1123"/>
      <c r="AC189" s="1123">
        <f>[5]building!Z189</f>
        <v>0</v>
      </c>
      <c r="AD189" s="1123">
        <f t="shared" si="38"/>
        <v>0</v>
      </c>
    </row>
    <row r="190" spans="1:30" ht="70.5" customHeight="1">
      <c r="A190" s="1130"/>
      <c r="B190" s="1131" t="s">
        <v>207</v>
      </c>
      <c r="C190" s="1149">
        <f>ROUND(Data!AG451,2)</f>
        <v>615.28</v>
      </c>
      <c r="D190" s="1133" t="s">
        <v>1875</v>
      </c>
      <c r="E190" s="1142"/>
      <c r="F190" s="1134">
        <f t="shared" si="26"/>
        <v>0</v>
      </c>
      <c r="G190" s="1142"/>
      <c r="H190" s="1141">
        <f t="shared" si="27"/>
        <v>0</v>
      </c>
      <c r="I190" s="1142"/>
      <c r="J190" s="1141">
        <f t="shared" si="28"/>
        <v>0</v>
      </c>
      <c r="K190" s="1142"/>
      <c r="L190" s="1141">
        <f t="shared" si="29"/>
        <v>0</v>
      </c>
      <c r="M190" s="1142"/>
      <c r="N190" s="1141">
        <f t="shared" si="30"/>
        <v>0</v>
      </c>
      <c r="O190" s="1142"/>
      <c r="P190" s="1141">
        <f t="shared" si="31"/>
        <v>0</v>
      </c>
      <c r="Q190" s="1142"/>
      <c r="R190" s="1141">
        <f t="shared" si="32"/>
        <v>0</v>
      </c>
      <c r="S190" s="1142"/>
      <c r="T190" s="1141">
        <f t="shared" si="33"/>
        <v>0</v>
      </c>
      <c r="U190" s="1141"/>
      <c r="V190" s="1141">
        <f t="shared" si="34"/>
        <v>0</v>
      </c>
      <c r="W190" s="1143">
        <f t="shared" si="35"/>
        <v>0</v>
      </c>
      <c r="X190" s="1141">
        <f t="shared" si="36"/>
        <v>0</v>
      </c>
      <c r="Y190" s="1144">
        <v>0</v>
      </c>
      <c r="Z190" s="1139">
        <f t="shared" si="37"/>
        <v>0</v>
      </c>
      <c r="AA190" s="1123">
        <f>[5]building!Y190</f>
        <v>0</v>
      </c>
      <c r="AB190" s="1123"/>
      <c r="AC190" s="1123">
        <f>[5]building!Z190</f>
        <v>0</v>
      </c>
      <c r="AD190" s="1123">
        <f t="shared" si="38"/>
        <v>0</v>
      </c>
    </row>
    <row r="191" spans="1:30" ht="70.5" customHeight="1">
      <c r="A191" s="1154"/>
      <c r="B191" s="1131" t="s">
        <v>617</v>
      </c>
      <c r="C191" s="1149">
        <f>ROUND(Data!AG452,2)</f>
        <v>626.6</v>
      </c>
      <c r="D191" s="1133" t="s">
        <v>1875</v>
      </c>
      <c r="E191" s="1142"/>
      <c r="F191" s="1134">
        <f t="shared" si="26"/>
        <v>0</v>
      </c>
      <c r="G191" s="1142"/>
      <c r="H191" s="1141">
        <f t="shared" si="27"/>
        <v>0</v>
      </c>
      <c r="I191" s="1142"/>
      <c r="J191" s="1141">
        <f t="shared" si="28"/>
        <v>0</v>
      </c>
      <c r="K191" s="1142"/>
      <c r="L191" s="1141">
        <f t="shared" si="29"/>
        <v>0</v>
      </c>
      <c r="M191" s="1142"/>
      <c r="N191" s="1141">
        <f t="shared" si="30"/>
        <v>0</v>
      </c>
      <c r="O191" s="1142"/>
      <c r="P191" s="1141">
        <f t="shared" si="31"/>
        <v>0</v>
      </c>
      <c r="Q191" s="1142"/>
      <c r="R191" s="1141">
        <f t="shared" si="32"/>
        <v>0</v>
      </c>
      <c r="S191" s="1142"/>
      <c r="T191" s="1141">
        <f t="shared" si="33"/>
        <v>0</v>
      </c>
      <c r="U191" s="1141"/>
      <c r="V191" s="1141">
        <f t="shared" si="34"/>
        <v>0</v>
      </c>
      <c r="W191" s="1143">
        <f t="shared" si="35"/>
        <v>0</v>
      </c>
      <c r="X191" s="1141">
        <f t="shared" si="36"/>
        <v>0</v>
      </c>
      <c r="Y191" s="1144">
        <v>0</v>
      </c>
      <c r="Z191" s="1139">
        <f t="shared" si="37"/>
        <v>0</v>
      </c>
      <c r="AA191" s="1123">
        <f>[5]building!Y191</f>
        <v>0</v>
      </c>
      <c r="AB191" s="1123"/>
      <c r="AC191" s="1123">
        <f>[5]building!Z191</f>
        <v>0</v>
      </c>
      <c r="AD191" s="1123">
        <f t="shared" si="38"/>
        <v>0</v>
      </c>
    </row>
    <row r="192" spans="1:30" ht="70.5" customHeight="1">
      <c r="A192" s="1130">
        <v>11.3</v>
      </c>
      <c r="B192" s="1151" t="s">
        <v>4109</v>
      </c>
      <c r="C192" s="1149"/>
      <c r="D192" s="1133"/>
      <c r="E192" s="1142"/>
      <c r="F192" s="1134">
        <f t="shared" si="26"/>
        <v>0</v>
      </c>
      <c r="G192" s="1142"/>
      <c r="H192" s="1141">
        <f t="shared" si="27"/>
        <v>0</v>
      </c>
      <c r="I192" s="1142"/>
      <c r="J192" s="1141">
        <f t="shared" si="28"/>
        <v>0</v>
      </c>
      <c r="K192" s="1142"/>
      <c r="L192" s="1141">
        <f t="shared" si="29"/>
        <v>0</v>
      </c>
      <c r="M192" s="1142"/>
      <c r="N192" s="1141">
        <f t="shared" si="30"/>
        <v>0</v>
      </c>
      <c r="O192" s="1142"/>
      <c r="P192" s="1141">
        <f t="shared" si="31"/>
        <v>0</v>
      </c>
      <c r="Q192" s="1142"/>
      <c r="R192" s="1141">
        <f t="shared" si="32"/>
        <v>0</v>
      </c>
      <c r="S192" s="1142"/>
      <c r="T192" s="1141">
        <f t="shared" si="33"/>
        <v>0</v>
      </c>
      <c r="U192" s="1141"/>
      <c r="V192" s="1141">
        <f t="shared" si="34"/>
        <v>0</v>
      </c>
      <c r="W192" s="1143">
        <f t="shared" si="35"/>
        <v>0</v>
      </c>
      <c r="X192" s="1141">
        <f t="shared" si="36"/>
        <v>0</v>
      </c>
      <c r="Y192" s="1144">
        <v>0</v>
      </c>
      <c r="Z192" s="1139">
        <f t="shared" si="37"/>
        <v>0</v>
      </c>
      <c r="AA192" s="1123">
        <f>[5]building!Y192</f>
        <v>0</v>
      </c>
      <c r="AB192" s="1123"/>
      <c r="AC192" s="1123">
        <f>[5]building!Z192</f>
        <v>0</v>
      </c>
      <c r="AD192" s="1123">
        <f t="shared" si="38"/>
        <v>0</v>
      </c>
    </row>
    <row r="193" spans="1:31" ht="70.5" customHeight="1">
      <c r="A193" s="1130"/>
      <c r="B193" s="1131" t="s">
        <v>204</v>
      </c>
      <c r="C193" s="1149"/>
      <c r="D193" s="1133" t="s">
        <v>1875</v>
      </c>
      <c r="E193" s="1142"/>
      <c r="F193" s="1134">
        <f t="shared" si="26"/>
        <v>0</v>
      </c>
      <c r="G193" s="1142"/>
      <c r="H193" s="1141">
        <f t="shared" si="27"/>
        <v>0</v>
      </c>
      <c r="I193" s="1142"/>
      <c r="J193" s="1141">
        <f t="shared" si="28"/>
        <v>0</v>
      </c>
      <c r="K193" s="1142"/>
      <c r="L193" s="1141">
        <f t="shared" si="29"/>
        <v>0</v>
      </c>
      <c r="M193" s="1142"/>
      <c r="N193" s="1141">
        <f t="shared" si="30"/>
        <v>0</v>
      </c>
      <c r="O193" s="1142"/>
      <c r="P193" s="1141">
        <f t="shared" si="31"/>
        <v>0</v>
      </c>
      <c r="Q193" s="1142"/>
      <c r="R193" s="1141">
        <f t="shared" si="32"/>
        <v>0</v>
      </c>
      <c r="S193" s="1142"/>
      <c r="T193" s="1141">
        <f t="shared" si="33"/>
        <v>0</v>
      </c>
      <c r="U193" s="1141"/>
      <c r="V193" s="1141">
        <f t="shared" si="34"/>
        <v>0</v>
      </c>
      <c r="W193" s="1143">
        <f t="shared" si="35"/>
        <v>0</v>
      </c>
      <c r="X193" s="1141">
        <f t="shared" si="36"/>
        <v>0</v>
      </c>
      <c r="Y193" s="1144">
        <v>0</v>
      </c>
      <c r="Z193" s="1139">
        <f t="shared" si="37"/>
        <v>0</v>
      </c>
      <c r="AA193" s="1123">
        <f>[5]building!Y193</f>
        <v>0</v>
      </c>
      <c r="AB193" s="1123"/>
      <c r="AC193" s="1123">
        <f>[5]building!Z193</f>
        <v>0</v>
      </c>
      <c r="AD193" s="1123">
        <f t="shared" si="38"/>
        <v>0</v>
      </c>
    </row>
    <row r="194" spans="1:31" ht="70.5" customHeight="1">
      <c r="A194" s="1130"/>
      <c r="B194" s="1131" t="s">
        <v>205</v>
      </c>
      <c r="C194" s="1149"/>
      <c r="D194" s="1133" t="s">
        <v>1875</v>
      </c>
      <c r="E194" s="1142"/>
      <c r="F194" s="1134">
        <f t="shared" si="26"/>
        <v>0</v>
      </c>
      <c r="G194" s="1142"/>
      <c r="H194" s="1141">
        <f t="shared" si="27"/>
        <v>0</v>
      </c>
      <c r="I194" s="1142"/>
      <c r="J194" s="1141">
        <f t="shared" si="28"/>
        <v>0</v>
      </c>
      <c r="K194" s="1142"/>
      <c r="L194" s="1141">
        <f t="shared" si="29"/>
        <v>0</v>
      </c>
      <c r="M194" s="1142"/>
      <c r="N194" s="1141">
        <f t="shared" si="30"/>
        <v>0</v>
      </c>
      <c r="O194" s="1142"/>
      <c r="P194" s="1141">
        <f t="shared" si="31"/>
        <v>0</v>
      </c>
      <c r="Q194" s="1142"/>
      <c r="R194" s="1141">
        <f t="shared" si="32"/>
        <v>0</v>
      </c>
      <c r="S194" s="1142"/>
      <c r="T194" s="1141">
        <f t="shared" si="33"/>
        <v>0</v>
      </c>
      <c r="U194" s="1141"/>
      <c r="V194" s="1141">
        <f t="shared" si="34"/>
        <v>0</v>
      </c>
      <c r="W194" s="1143">
        <f t="shared" si="35"/>
        <v>0</v>
      </c>
      <c r="X194" s="1141">
        <f t="shared" si="36"/>
        <v>0</v>
      </c>
      <c r="Y194" s="1144">
        <v>0</v>
      </c>
      <c r="Z194" s="1139">
        <f t="shared" si="37"/>
        <v>0</v>
      </c>
      <c r="AA194" s="1123">
        <f>[5]building!Y194</f>
        <v>0</v>
      </c>
      <c r="AB194" s="1123"/>
      <c r="AC194" s="1123">
        <f>[5]building!Z194</f>
        <v>0</v>
      </c>
      <c r="AD194" s="1123">
        <f t="shared" si="38"/>
        <v>0</v>
      </c>
    </row>
    <row r="195" spans="1:31" ht="70.5" customHeight="1">
      <c r="A195" s="1130"/>
      <c r="B195" s="1131" t="s">
        <v>206</v>
      </c>
      <c r="C195" s="1149"/>
      <c r="D195" s="1133" t="s">
        <v>1875</v>
      </c>
      <c r="E195" s="1142"/>
      <c r="F195" s="1134">
        <f t="shared" si="26"/>
        <v>0</v>
      </c>
      <c r="G195" s="1142"/>
      <c r="H195" s="1141">
        <f t="shared" si="27"/>
        <v>0</v>
      </c>
      <c r="I195" s="1142"/>
      <c r="J195" s="1141">
        <f t="shared" si="28"/>
        <v>0</v>
      </c>
      <c r="K195" s="1142"/>
      <c r="L195" s="1141">
        <f t="shared" si="29"/>
        <v>0</v>
      </c>
      <c r="M195" s="1142"/>
      <c r="N195" s="1141">
        <f t="shared" si="30"/>
        <v>0</v>
      </c>
      <c r="O195" s="1142"/>
      <c r="P195" s="1141">
        <f t="shared" si="31"/>
        <v>0</v>
      </c>
      <c r="Q195" s="1142"/>
      <c r="R195" s="1141">
        <f t="shared" si="32"/>
        <v>0</v>
      </c>
      <c r="S195" s="1142"/>
      <c r="T195" s="1141">
        <f t="shared" si="33"/>
        <v>0</v>
      </c>
      <c r="U195" s="1141"/>
      <c r="V195" s="1141">
        <f t="shared" si="34"/>
        <v>0</v>
      </c>
      <c r="W195" s="1143">
        <f t="shared" si="35"/>
        <v>0</v>
      </c>
      <c r="X195" s="1141">
        <f t="shared" si="36"/>
        <v>0</v>
      </c>
      <c r="Y195" s="1144">
        <v>0</v>
      </c>
      <c r="Z195" s="1139">
        <f t="shared" si="37"/>
        <v>0</v>
      </c>
      <c r="AA195" s="1123">
        <f>[5]building!Y195</f>
        <v>0</v>
      </c>
      <c r="AB195" s="1123"/>
      <c r="AC195" s="1123">
        <f>[5]building!Z195</f>
        <v>0</v>
      </c>
      <c r="AD195" s="1123">
        <f t="shared" si="38"/>
        <v>0</v>
      </c>
    </row>
    <row r="196" spans="1:31" ht="70.5" customHeight="1">
      <c r="A196" s="1130"/>
      <c r="B196" s="1131" t="s">
        <v>207</v>
      </c>
      <c r="C196" s="1149"/>
      <c r="D196" s="1133" t="s">
        <v>1875</v>
      </c>
      <c r="E196" s="1142"/>
      <c r="F196" s="1134">
        <f t="shared" si="26"/>
        <v>0</v>
      </c>
      <c r="G196" s="1142"/>
      <c r="H196" s="1141">
        <f t="shared" si="27"/>
        <v>0</v>
      </c>
      <c r="I196" s="1142"/>
      <c r="J196" s="1141">
        <f t="shared" si="28"/>
        <v>0</v>
      </c>
      <c r="K196" s="1142"/>
      <c r="L196" s="1141">
        <f t="shared" si="29"/>
        <v>0</v>
      </c>
      <c r="M196" s="1142"/>
      <c r="N196" s="1141">
        <f t="shared" si="30"/>
        <v>0</v>
      </c>
      <c r="O196" s="1142"/>
      <c r="P196" s="1141">
        <f t="shared" si="31"/>
        <v>0</v>
      </c>
      <c r="Q196" s="1142"/>
      <c r="R196" s="1141">
        <f t="shared" si="32"/>
        <v>0</v>
      </c>
      <c r="S196" s="1142"/>
      <c r="T196" s="1141">
        <f t="shared" si="33"/>
        <v>0</v>
      </c>
      <c r="U196" s="1141"/>
      <c r="V196" s="1141">
        <f t="shared" si="34"/>
        <v>0</v>
      </c>
      <c r="W196" s="1143">
        <f t="shared" si="35"/>
        <v>0</v>
      </c>
      <c r="X196" s="1141">
        <f t="shared" si="36"/>
        <v>0</v>
      </c>
      <c r="Y196" s="1144">
        <v>0</v>
      </c>
      <c r="Z196" s="1139">
        <f t="shared" si="37"/>
        <v>0</v>
      </c>
      <c r="AA196" s="1123">
        <f>[5]building!Y196</f>
        <v>0</v>
      </c>
      <c r="AB196" s="1123"/>
      <c r="AC196" s="1123">
        <f>[5]building!Z196</f>
        <v>0</v>
      </c>
      <c r="AD196" s="1123">
        <f t="shared" si="38"/>
        <v>0</v>
      </c>
    </row>
    <row r="197" spans="1:31" ht="70.5" customHeight="1">
      <c r="A197" s="1154"/>
      <c r="B197" s="1131" t="s">
        <v>617</v>
      </c>
      <c r="C197" s="1149"/>
      <c r="D197" s="1133" t="s">
        <v>1875</v>
      </c>
      <c r="E197" s="1142"/>
      <c r="F197" s="1134">
        <f t="shared" si="26"/>
        <v>0</v>
      </c>
      <c r="G197" s="1142"/>
      <c r="H197" s="1141">
        <f t="shared" si="27"/>
        <v>0</v>
      </c>
      <c r="I197" s="1142"/>
      <c r="J197" s="1141">
        <f t="shared" si="28"/>
        <v>0</v>
      </c>
      <c r="K197" s="1142"/>
      <c r="L197" s="1141">
        <f t="shared" si="29"/>
        <v>0</v>
      </c>
      <c r="M197" s="1142"/>
      <c r="N197" s="1141">
        <f t="shared" si="30"/>
        <v>0</v>
      </c>
      <c r="O197" s="1142"/>
      <c r="P197" s="1141">
        <f t="shared" si="31"/>
        <v>0</v>
      </c>
      <c r="Q197" s="1142"/>
      <c r="R197" s="1141">
        <f t="shared" si="32"/>
        <v>0</v>
      </c>
      <c r="S197" s="1142"/>
      <c r="T197" s="1141">
        <f t="shared" si="33"/>
        <v>0</v>
      </c>
      <c r="U197" s="1141"/>
      <c r="V197" s="1141">
        <f t="shared" si="34"/>
        <v>0</v>
      </c>
      <c r="W197" s="1143">
        <f t="shared" si="35"/>
        <v>0</v>
      </c>
      <c r="X197" s="1141">
        <f t="shared" si="36"/>
        <v>0</v>
      </c>
      <c r="Y197" s="1144">
        <v>0</v>
      </c>
      <c r="Z197" s="1139">
        <f t="shared" si="37"/>
        <v>0</v>
      </c>
      <c r="AA197" s="1123">
        <f>[5]building!Y197</f>
        <v>0</v>
      </c>
      <c r="AB197" s="1123"/>
      <c r="AC197" s="1123">
        <f>[5]building!Z197</f>
        <v>0</v>
      </c>
      <c r="AD197" s="1123">
        <f t="shared" si="38"/>
        <v>0</v>
      </c>
    </row>
    <row r="198" spans="1:31" ht="70.5" customHeight="1">
      <c r="A198" s="1130">
        <v>11.4</v>
      </c>
      <c r="B198" s="1151" t="s">
        <v>4110</v>
      </c>
      <c r="C198" s="1149"/>
      <c r="D198" s="1133"/>
      <c r="E198" s="1142"/>
      <c r="F198" s="1134">
        <f t="shared" si="26"/>
        <v>0</v>
      </c>
      <c r="G198" s="1142"/>
      <c r="H198" s="1141">
        <f t="shared" si="27"/>
        <v>0</v>
      </c>
      <c r="I198" s="1142"/>
      <c r="J198" s="1141">
        <f t="shared" si="28"/>
        <v>0</v>
      </c>
      <c r="K198" s="1142"/>
      <c r="L198" s="1141">
        <f t="shared" si="29"/>
        <v>0</v>
      </c>
      <c r="M198" s="1142"/>
      <c r="N198" s="1141">
        <f t="shared" si="30"/>
        <v>0</v>
      </c>
      <c r="O198" s="1142"/>
      <c r="P198" s="1141">
        <f t="shared" si="31"/>
        <v>0</v>
      </c>
      <c r="Q198" s="1142"/>
      <c r="R198" s="1141">
        <f t="shared" si="32"/>
        <v>0</v>
      </c>
      <c r="S198" s="1142"/>
      <c r="T198" s="1141">
        <f t="shared" si="33"/>
        <v>0</v>
      </c>
      <c r="U198" s="1141"/>
      <c r="V198" s="1141">
        <f t="shared" si="34"/>
        <v>0</v>
      </c>
      <c r="W198" s="1143">
        <f t="shared" si="35"/>
        <v>0</v>
      </c>
      <c r="X198" s="1141">
        <f t="shared" si="36"/>
        <v>0</v>
      </c>
      <c r="Y198" s="1144">
        <v>0</v>
      </c>
      <c r="Z198" s="1139">
        <f t="shared" si="37"/>
        <v>0</v>
      </c>
      <c r="AA198" s="1123">
        <f>[5]building!Y198</f>
        <v>0</v>
      </c>
      <c r="AB198" s="1123"/>
      <c r="AC198" s="1123">
        <f>[5]building!Z198</f>
        <v>0</v>
      </c>
      <c r="AD198" s="1123">
        <f t="shared" si="38"/>
        <v>0</v>
      </c>
    </row>
    <row r="199" spans="1:31" ht="70.5" customHeight="1">
      <c r="A199" s="1131"/>
      <c r="B199" s="1131" t="s">
        <v>204</v>
      </c>
      <c r="C199" s="1149"/>
      <c r="D199" s="1133" t="s">
        <v>1875</v>
      </c>
      <c r="E199" s="1142"/>
      <c r="F199" s="1134">
        <f t="shared" ref="F199:F262" si="39">E199*C199</f>
        <v>0</v>
      </c>
      <c r="G199" s="1142"/>
      <c r="H199" s="1141">
        <f t="shared" ref="H199:H262" si="40">G199*C199</f>
        <v>0</v>
      </c>
      <c r="I199" s="1142"/>
      <c r="J199" s="1141">
        <f t="shared" ref="J199:J262" si="41">I199*C199</f>
        <v>0</v>
      </c>
      <c r="K199" s="1142"/>
      <c r="L199" s="1141">
        <f t="shared" ref="L199:L262" si="42">K199*C199</f>
        <v>0</v>
      </c>
      <c r="M199" s="1142"/>
      <c r="N199" s="1141">
        <f t="shared" ref="N199:N262" si="43">M199*C199</f>
        <v>0</v>
      </c>
      <c r="O199" s="1142"/>
      <c r="P199" s="1141">
        <f t="shared" ref="P199:P262" si="44">O199*C199</f>
        <v>0</v>
      </c>
      <c r="Q199" s="1142"/>
      <c r="R199" s="1141">
        <f t="shared" ref="R199:R262" si="45">Q199*C199</f>
        <v>0</v>
      </c>
      <c r="S199" s="1142"/>
      <c r="T199" s="1141">
        <f t="shared" ref="T199:T262" si="46">S199*C199</f>
        <v>0</v>
      </c>
      <c r="U199" s="1141"/>
      <c r="V199" s="1141">
        <f t="shared" ref="V199:V262" si="47">U199*C199</f>
        <v>0</v>
      </c>
      <c r="W199" s="1143">
        <f t="shared" ref="W199:W262" si="48">G199+I199+K199+M199+O199+Q199+S199+U199</f>
        <v>0</v>
      </c>
      <c r="X199" s="1141">
        <f t="shared" ref="X199:X262" si="49">W199*C199</f>
        <v>0</v>
      </c>
      <c r="Y199" s="1144">
        <v>0</v>
      </c>
      <c r="Z199" s="1139">
        <f t="shared" ref="Z199:Z262" si="50">Y199*C199</f>
        <v>0</v>
      </c>
      <c r="AA199" s="1123">
        <f>[5]building!Y199</f>
        <v>0</v>
      </c>
      <c r="AB199" s="1123"/>
      <c r="AC199" s="1123">
        <f>[5]building!Z199</f>
        <v>0</v>
      </c>
      <c r="AD199" s="1123">
        <f t="shared" ref="AD199:AD262" si="51">Z199-AC199</f>
        <v>0</v>
      </c>
    </row>
    <row r="200" spans="1:31" ht="70.5" customHeight="1">
      <c r="A200" s="1131"/>
      <c r="B200" s="1131" t="s">
        <v>205</v>
      </c>
      <c r="C200" s="1149"/>
      <c r="D200" s="1133" t="s">
        <v>1875</v>
      </c>
      <c r="E200" s="1142"/>
      <c r="F200" s="1134">
        <f t="shared" si="39"/>
        <v>0</v>
      </c>
      <c r="G200" s="1142"/>
      <c r="H200" s="1141">
        <f t="shared" si="40"/>
        <v>0</v>
      </c>
      <c r="I200" s="1142"/>
      <c r="J200" s="1141">
        <f t="shared" si="41"/>
        <v>0</v>
      </c>
      <c r="K200" s="1142"/>
      <c r="L200" s="1141">
        <f t="shared" si="42"/>
        <v>0</v>
      </c>
      <c r="M200" s="1142"/>
      <c r="N200" s="1141">
        <f t="shared" si="43"/>
        <v>0</v>
      </c>
      <c r="O200" s="1142"/>
      <c r="P200" s="1141">
        <f t="shared" si="44"/>
        <v>0</v>
      </c>
      <c r="Q200" s="1142"/>
      <c r="R200" s="1141">
        <f t="shared" si="45"/>
        <v>0</v>
      </c>
      <c r="S200" s="1142"/>
      <c r="T200" s="1141">
        <f t="shared" si="46"/>
        <v>0</v>
      </c>
      <c r="U200" s="1141"/>
      <c r="V200" s="1141">
        <f t="shared" si="47"/>
        <v>0</v>
      </c>
      <c r="W200" s="1143">
        <f t="shared" si="48"/>
        <v>0</v>
      </c>
      <c r="X200" s="1141">
        <f t="shared" si="49"/>
        <v>0</v>
      </c>
      <c r="Y200" s="1144">
        <v>0</v>
      </c>
      <c r="Z200" s="1139">
        <f t="shared" si="50"/>
        <v>0</v>
      </c>
      <c r="AA200" s="1123">
        <f>[5]building!Y200</f>
        <v>0</v>
      </c>
      <c r="AB200" s="1123"/>
      <c r="AC200" s="1123">
        <f>[5]building!Z200</f>
        <v>0</v>
      </c>
      <c r="AD200" s="1123">
        <f t="shared" si="51"/>
        <v>0</v>
      </c>
    </row>
    <row r="201" spans="1:31" ht="70.5" customHeight="1">
      <c r="A201" s="1131"/>
      <c r="B201" s="1131" t="s">
        <v>206</v>
      </c>
      <c r="C201" s="1149"/>
      <c r="D201" s="1133" t="s">
        <v>1875</v>
      </c>
      <c r="E201" s="1142"/>
      <c r="F201" s="1134">
        <f t="shared" si="39"/>
        <v>0</v>
      </c>
      <c r="G201" s="1142"/>
      <c r="H201" s="1141">
        <f t="shared" si="40"/>
        <v>0</v>
      </c>
      <c r="I201" s="1142"/>
      <c r="J201" s="1141">
        <f t="shared" si="41"/>
        <v>0</v>
      </c>
      <c r="K201" s="1142"/>
      <c r="L201" s="1141">
        <f t="shared" si="42"/>
        <v>0</v>
      </c>
      <c r="M201" s="1142"/>
      <c r="N201" s="1141">
        <f t="shared" si="43"/>
        <v>0</v>
      </c>
      <c r="O201" s="1142"/>
      <c r="P201" s="1141">
        <f t="shared" si="44"/>
        <v>0</v>
      </c>
      <c r="Q201" s="1142"/>
      <c r="R201" s="1141">
        <f t="shared" si="45"/>
        <v>0</v>
      </c>
      <c r="S201" s="1142"/>
      <c r="T201" s="1141">
        <f t="shared" si="46"/>
        <v>0</v>
      </c>
      <c r="U201" s="1141"/>
      <c r="V201" s="1141">
        <f t="shared" si="47"/>
        <v>0</v>
      </c>
      <c r="W201" s="1143">
        <f t="shared" si="48"/>
        <v>0</v>
      </c>
      <c r="X201" s="1141">
        <f t="shared" si="49"/>
        <v>0</v>
      </c>
      <c r="Y201" s="1144">
        <v>0</v>
      </c>
      <c r="Z201" s="1139">
        <f t="shared" si="50"/>
        <v>0</v>
      </c>
      <c r="AA201" s="1123">
        <f>[5]building!Y201</f>
        <v>0</v>
      </c>
      <c r="AB201" s="1123"/>
      <c r="AC201" s="1123">
        <f>[5]building!Z201</f>
        <v>0</v>
      </c>
      <c r="AD201" s="1123">
        <f t="shared" si="51"/>
        <v>0</v>
      </c>
    </row>
    <row r="202" spans="1:31" ht="70.5" customHeight="1">
      <c r="A202" s="1131"/>
      <c r="B202" s="1131" t="s">
        <v>207</v>
      </c>
      <c r="C202" s="1149"/>
      <c r="D202" s="1133" t="s">
        <v>1875</v>
      </c>
      <c r="E202" s="1142"/>
      <c r="F202" s="1134">
        <f t="shared" si="39"/>
        <v>0</v>
      </c>
      <c r="G202" s="1142"/>
      <c r="H202" s="1141">
        <f t="shared" si="40"/>
        <v>0</v>
      </c>
      <c r="I202" s="1142"/>
      <c r="J202" s="1141">
        <f t="shared" si="41"/>
        <v>0</v>
      </c>
      <c r="K202" s="1142"/>
      <c r="L202" s="1141">
        <f t="shared" si="42"/>
        <v>0</v>
      </c>
      <c r="M202" s="1142"/>
      <c r="N202" s="1141">
        <f t="shared" si="43"/>
        <v>0</v>
      </c>
      <c r="O202" s="1142"/>
      <c r="P202" s="1141">
        <f t="shared" si="44"/>
        <v>0</v>
      </c>
      <c r="Q202" s="1142"/>
      <c r="R202" s="1141">
        <f t="shared" si="45"/>
        <v>0</v>
      </c>
      <c r="S202" s="1142"/>
      <c r="T202" s="1141">
        <f t="shared" si="46"/>
        <v>0</v>
      </c>
      <c r="U202" s="1141"/>
      <c r="V202" s="1141">
        <f t="shared" si="47"/>
        <v>0</v>
      </c>
      <c r="W202" s="1143">
        <f t="shared" si="48"/>
        <v>0</v>
      </c>
      <c r="X202" s="1141">
        <f t="shared" si="49"/>
        <v>0</v>
      </c>
      <c r="Y202" s="1144">
        <v>0</v>
      </c>
      <c r="Z202" s="1139">
        <f t="shared" si="50"/>
        <v>0</v>
      </c>
      <c r="AA202" s="1123">
        <f>[5]building!Y202</f>
        <v>0</v>
      </c>
      <c r="AB202" s="1123"/>
      <c r="AC202" s="1123">
        <f>[5]building!Z202</f>
        <v>0</v>
      </c>
      <c r="AD202" s="1123">
        <f t="shared" si="51"/>
        <v>0</v>
      </c>
    </row>
    <row r="203" spans="1:31" ht="70.5" customHeight="1">
      <c r="A203" s="1157"/>
      <c r="B203" s="1131" t="s">
        <v>617</v>
      </c>
      <c r="C203" s="1149"/>
      <c r="D203" s="1133" t="s">
        <v>1875</v>
      </c>
      <c r="E203" s="1142"/>
      <c r="F203" s="1134">
        <f t="shared" si="39"/>
        <v>0</v>
      </c>
      <c r="G203" s="1142"/>
      <c r="H203" s="1141">
        <f t="shared" si="40"/>
        <v>0</v>
      </c>
      <c r="I203" s="1142"/>
      <c r="J203" s="1141">
        <f t="shared" si="41"/>
        <v>0</v>
      </c>
      <c r="K203" s="1142"/>
      <c r="L203" s="1141">
        <f t="shared" si="42"/>
        <v>0</v>
      </c>
      <c r="M203" s="1142"/>
      <c r="N203" s="1141">
        <f t="shared" si="43"/>
        <v>0</v>
      </c>
      <c r="O203" s="1142"/>
      <c r="P203" s="1141">
        <f t="shared" si="44"/>
        <v>0</v>
      </c>
      <c r="Q203" s="1142"/>
      <c r="R203" s="1141">
        <f t="shared" si="45"/>
        <v>0</v>
      </c>
      <c r="S203" s="1142"/>
      <c r="T203" s="1141">
        <f t="shared" si="46"/>
        <v>0</v>
      </c>
      <c r="U203" s="1141"/>
      <c r="V203" s="1141">
        <f t="shared" si="47"/>
        <v>0</v>
      </c>
      <c r="W203" s="1143">
        <f t="shared" si="48"/>
        <v>0</v>
      </c>
      <c r="X203" s="1141">
        <f t="shared" si="49"/>
        <v>0</v>
      </c>
      <c r="Y203" s="1144">
        <v>0</v>
      </c>
      <c r="Z203" s="1139">
        <f t="shared" si="50"/>
        <v>0</v>
      </c>
      <c r="AA203" s="1123">
        <f>[5]building!Y203</f>
        <v>0</v>
      </c>
      <c r="AB203" s="1123"/>
      <c r="AC203" s="1123">
        <f>[5]building!Z203</f>
        <v>0</v>
      </c>
      <c r="AD203" s="1123">
        <f t="shared" si="51"/>
        <v>0</v>
      </c>
    </row>
    <row r="204" spans="1:31" s="810" customFormat="1" ht="70.5" customHeight="1">
      <c r="A204" s="1158">
        <v>11.5</v>
      </c>
      <c r="B204" s="1152" t="s">
        <v>4542</v>
      </c>
      <c r="C204" s="1147"/>
      <c r="D204" s="1148"/>
      <c r="E204" s="1142"/>
      <c r="F204" s="1134">
        <f t="shared" si="39"/>
        <v>0</v>
      </c>
      <c r="G204" s="1142"/>
      <c r="H204" s="1141">
        <f t="shared" si="40"/>
        <v>0</v>
      </c>
      <c r="I204" s="1142"/>
      <c r="J204" s="1141">
        <f t="shared" si="41"/>
        <v>0</v>
      </c>
      <c r="K204" s="1142"/>
      <c r="L204" s="1141">
        <f t="shared" si="42"/>
        <v>0</v>
      </c>
      <c r="M204" s="1142"/>
      <c r="N204" s="1141">
        <f t="shared" si="43"/>
        <v>0</v>
      </c>
      <c r="O204" s="1142"/>
      <c r="P204" s="1141">
        <f t="shared" si="44"/>
        <v>0</v>
      </c>
      <c r="Q204" s="1142"/>
      <c r="R204" s="1141">
        <f t="shared" si="45"/>
        <v>0</v>
      </c>
      <c r="S204" s="1142"/>
      <c r="T204" s="1141">
        <f t="shared" si="46"/>
        <v>0</v>
      </c>
      <c r="U204" s="1141"/>
      <c r="V204" s="1141">
        <f t="shared" si="47"/>
        <v>0</v>
      </c>
      <c r="W204" s="1143">
        <f t="shared" si="48"/>
        <v>0</v>
      </c>
      <c r="X204" s="1141">
        <f t="shared" si="49"/>
        <v>0</v>
      </c>
      <c r="Y204" s="1144">
        <v>0</v>
      </c>
      <c r="Z204" s="1139">
        <f t="shared" si="50"/>
        <v>0</v>
      </c>
      <c r="AA204" s="1123">
        <f>[5]building!Y204</f>
        <v>0</v>
      </c>
      <c r="AB204" s="1123"/>
      <c r="AC204" s="1123">
        <f>[5]building!Z204</f>
        <v>0</v>
      </c>
      <c r="AD204" s="1123">
        <f t="shared" si="51"/>
        <v>0</v>
      </c>
      <c r="AE204" s="1107" t="s">
        <v>2289</v>
      </c>
    </row>
    <row r="205" spans="1:31" s="810" customFormat="1" ht="70.5" customHeight="1">
      <c r="A205" s="1158"/>
      <c r="B205" s="1146" t="s">
        <v>204</v>
      </c>
      <c r="C205" s="1147">
        <f>ROUND(Data!K434,2)</f>
        <v>544.38</v>
      </c>
      <c r="D205" s="1148" t="s">
        <v>1875</v>
      </c>
      <c r="E205" s="1142"/>
      <c r="F205" s="1134">
        <f t="shared" si="39"/>
        <v>0</v>
      </c>
      <c r="G205" s="1142"/>
      <c r="H205" s="1141">
        <f t="shared" si="40"/>
        <v>0</v>
      </c>
      <c r="I205" s="1142"/>
      <c r="J205" s="1141">
        <f t="shared" si="41"/>
        <v>0</v>
      </c>
      <c r="K205" s="1142"/>
      <c r="L205" s="1141">
        <f t="shared" si="42"/>
        <v>0</v>
      </c>
      <c r="M205" s="1142"/>
      <c r="N205" s="1141">
        <f t="shared" si="43"/>
        <v>0</v>
      </c>
      <c r="O205" s="1142"/>
      <c r="P205" s="1141">
        <f t="shared" si="44"/>
        <v>0</v>
      </c>
      <c r="Q205" s="1142"/>
      <c r="R205" s="1141">
        <f t="shared" si="45"/>
        <v>0</v>
      </c>
      <c r="S205" s="1142"/>
      <c r="T205" s="1141">
        <f t="shared" si="46"/>
        <v>0</v>
      </c>
      <c r="U205" s="1141"/>
      <c r="V205" s="1141">
        <f t="shared" si="47"/>
        <v>0</v>
      </c>
      <c r="W205" s="1143">
        <f t="shared" si="48"/>
        <v>0</v>
      </c>
      <c r="X205" s="1141">
        <f t="shared" si="49"/>
        <v>0</v>
      </c>
      <c r="Y205" s="1144">
        <v>0</v>
      </c>
      <c r="Z205" s="1139">
        <f t="shared" si="50"/>
        <v>0</v>
      </c>
      <c r="AA205" s="1123">
        <f>[5]building!Y205</f>
        <v>0</v>
      </c>
      <c r="AB205" s="1123"/>
      <c r="AC205" s="1123">
        <f>[5]building!Z205</f>
        <v>0</v>
      </c>
      <c r="AD205" s="1123">
        <f t="shared" si="51"/>
        <v>0</v>
      </c>
    </row>
    <row r="206" spans="1:31" s="810" customFormat="1" ht="70.5" customHeight="1">
      <c r="A206" s="1158"/>
      <c r="B206" s="1146" t="s">
        <v>205</v>
      </c>
      <c r="C206" s="1147">
        <f>ROUND(Data!K435,2)</f>
        <v>554.94000000000005</v>
      </c>
      <c r="D206" s="1148" t="s">
        <v>1875</v>
      </c>
      <c r="E206" s="1142"/>
      <c r="F206" s="1134">
        <f t="shared" si="39"/>
        <v>0</v>
      </c>
      <c r="G206" s="1142"/>
      <c r="H206" s="1141">
        <f t="shared" si="40"/>
        <v>0</v>
      </c>
      <c r="I206" s="1142"/>
      <c r="J206" s="1141">
        <f t="shared" si="41"/>
        <v>0</v>
      </c>
      <c r="K206" s="1142"/>
      <c r="L206" s="1141">
        <f t="shared" si="42"/>
        <v>0</v>
      </c>
      <c r="M206" s="1142"/>
      <c r="N206" s="1141">
        <f t="shared" si="43"/>
        <v>0</v>
      </c>
      <c r="O206" s="1142"/>
      <c r="P206" s="1141">
        <f t="shared" si="44"/>
        <v>0</v>
      </c>
      <c r="Q206" s="1142"/>
      <c r="R206" s="1141">
        <f t="shared" si="45"/>
        <v>0</v>
      </c>
      <c r="S206" s="1142"/>
      <c r="T206" s="1141">
        <f t="shared" si="46"/>
        <v>0</v>
      </c>
      <c r="U206" s="1141"/>
      <c r="V206" s="1141">
        <f t="shared" si="47"/>
        <v>0</v>
      </c>
      <c r="W206" s="1143">
        <f t="shared" si="48"/>
        <v>0</v>
      </c>
      <c r="X206" s="1141">
        <f t="shared" si="49"/>
        <v>0</v>
      </c>
      <c r="Y206" s="1144">
        <v>0</v>
      </c>
      <c r="Z206" s="1139">
        <f t="shared" si="50"/>
        <v>0</v>
      </c>
      <c r="AA206" s="1123">
        <f>[5]building!Y206</f>
        <v>0</v>
      </c>
      <c r="AB206" s="1123"/>
      <c r="AC206" s="1123">
        <f>[5]building!Z206</f>
        <v>0</v>
      </c>
      <c r="AD206" s="1123">
        <f t="shared" si="51"/>
        <v>0</v>
      </c>
    </row>
    <row r="207" spans="1:31" s="810" customFormat="1" ht="70.5" customHeight="1">
      <c r="A207" s="1158"/>
      <c r="B207" s="1146" t="s">
        <v>206</v>
      </c>
      <c r="C207" s="1147">
        <f>ROUND(Data!K436,2)</f>
        <v>565.5</v>
      </c>
      <c r="D207" s="1148" t="s">
        <v>1875</v>
      </c>
      <c r="E207" s="1142"/>
      <c r="F207" s="1134">
        <f t="shared" si="39"/>
        <v>0</v>
      </c>
      <c r="G207" s="1142"/>
      <c r="H207" s="1141">
        <f t="shared" si="40"/>
        <v>0</v>
      </c>
      <c r="I207" s="1142"/>
      <c r="J207" s="1141">
        <f t="shared" si="41"/>
        <v>0</v>
      </c>
      <c r="K207" s="1142"/>
      <c r="L207" s="1141">
        <f t="shared" si="42"/>
        <v>0</v>
      </c>
      <c r="M207" s="1142"/>
      <c r="N207" s="1141">
        <f t="shared" si="43"/>
        <v>0</v>
      </c>
      <c r="O207" s="1142"/>
      <c r="P207" s="1141">
        <f t="shared" si="44"/>
        <v>0</v>
      </c>
      <c r="Q207" s="1142"/>
      <c r="R207" s="1141">
        <f t="shared" si="45"/>
        <v>0</v>
      </c>
      <c r="S207" s="1142"/>
      <c r="T207" s="1141">
        <f t="shared" si="46"/>
        <v>0</v>
      </c>
      <c r="U207" s="1141"/>
      <c r="V207" s="1141">
        <f t="shared" si="47"/>
        <v>0</v>
      </c>
      <c r="W207" s="1143">
        <f t="shared" si="48"/>
        <v>0</v>
      </c>
      <c r="X207" s="1141">
        <f t="shared" si="49"/>
        <v>0</v>
      </c>
      <c r="Y207" s="1144">
        <v>0</v>
      </c>
      <c r="Z207" s="1139">
        <f t="shared" si="50"/>
        <v>0</v>
      </c>
      <c r="AA207" s="1123">
        <f>[5]building!Y207</f>
        <v>0</v>
      </c>
      <c r="AB207" s="1123"/>
      <c r="AC207" s="1123">
        <f>[5]building!Z207</f>
        <v>0</v>
      </c>
      <c r="AD207" s="1123">
        <f t="shared" si="51"/>
        <v>0</v>
      </c>
    </row>
    <row r="208" spans="1:31" s="810" customFormat="1" ht="70.5" customHeight="1">
      <c r="A208" s="1158"/>
      <c r="B208" s="1146" t="s">
        <v>207</v>
      </c>
      <c r="C208" s="1147">
        <f>ROUND(Data!K437,2)</f>
        <v>576.05999999999995</v>
      </c>
      <c r="D208" s="1148" t="s">
        <v>1875</v>
      </c>
      <c r="E208" s="1142"/>
      <c r="F208" s="1134">
        <f t="shared" si="39"/>
        <v>0</v>
      </c>
      <c r="G208" s="1142"/>
      <c r="H208" s="1141">
        <f t="shared" si="40"/>
        <v>0</v>
      </c>
      <c r="I208" s="1142"/>
      <c r="J208" s="1141">
        <f t="shared" si="41"/>
        <v>0</v>
      </c>
      <c r="K208" s="1142"/>
      <c r="L208" s="1141">
        <f t="shared" si="42"/>
        <v>0</v>
      </c>
      <c r="M208" s="1142"/>
      <c r="N208" s="1141">
        <f t="shared" si="43"/>
        <v>0</v>
      </c>
      <c r="O208" s="1142"/>
      <c r="P208" s="1141">
        <f t="shared" si="44"/>
        <v>0</v>
      </c>
      <c r="Q208" s="1142"/>
      <c r="R208" s="1141">
        <f t="shared" si="45"/>
        <v>0</v>
      </c>
      <c r="S208" s="1142"/>
      <c r="T208" s="1141">
        <f t="shared" si="46"/>
        <v>0</v>
      </c>
      <c r="U208" s="1141"/>
      <c r="V208" s="1141">
        <f t="shared" si="47"/>
        <v>0</v>
      </c>
      <c r="W208" s="1143">
        <f t="shared" si="48"/>
        <v>0</v>
      </c>
      <c r="X208" s="1141">
        <f t="shared" si="49"/>
        <v>0</v>
      </c>
      <c r="Y208" s="1144">
        <v>0</v>
      </c>
      <c r="Z208" s="1139">
        <f t="shared" si="50"/>
        <v>0</v>
      </c>
      <c r="AA208" s="1123">
        <f>[5]building!Y208</f>
        <v>0</v>
      </c>
      <c r="AB208" s="1123"/>
      <c r="AC208" s="1123">
        <f>[5]building!Z208</f>
        <v>0</v>
      </c>
      <c r="AD208" s="1123">
        <f t="shared" si="51"/>
        <v>0</v>
      </c>
    </row>
    <row r="209" spans="1:31" ht="70.5" customHeight="1">
      <c r="A209" s="1159"/>
      <c r="B209" s="1131" t="s">
        <v>617</v>
      </c>
      <c r="C209" s="1149">
        <f>ROUND(Data!K438,2)</f>
        <v>586.62</v>
      </c>
      <c r="D209" s="1133" t="s">
        <v>1875</v>
      </c>
      <c r="E209" s="1142"/>
      <c r="F209" s="1134">
        <f t="shared" si="39"/>
        <v>0</v>
      </c>
      <c r="G209" s="1142"/>
      <c r="H209" s="1141">
        <f t="shared" si="40"/>
        <v>0</v>
      </c>
      <c r="I209" s="1142"/>
      <c r="J209" s="1141">
        <f t="shared" si="41"/>
        <v>0</v>
      </c>
      <c r="K209" s="1142"/>
      <c r="L209" s="1141">
        <f t="shared" si="42"/>
        <v>0</v>
      </c>
      <c r="M209" s="1142"/>
      <c r="N209" s="1141">
        <f t="shared" si="43"/>
        <v>0</v>
      </c>
      <c r="O209" s="1142"/>
      <c r="P209" s="1141">
        <f t="shared" si="44"/>
        <v>0</v>
      </c>
      <c r="Q209" s="1142"/>
      <c r="R209" s="1141">
        <f t="shared" si="45"/>
        <v>0</v>
      </c>
      <c r="S209" s="1142"/>
      <c r="T209" s="1141">
        <f t="shared" si="46"/>
        <v>0</v>
      </c>
      <c r="U209" s="1141"/>
      <c r="V209" s="1141">
        <f t="shared" si="47"/>
        <v>0</v>
      </c>
      <c r="W209" s="1143">
        <f t="shared" si="48"/>
        <v>0</v>
      </c>
      <c r="X209" s="1141">
        <f t="shared" si="49"/>
        <v>0</v>
      </c>
      <c r="Y209" s="1144">
        <v>0</v>
      </c>
      <c r="Z209" s="1139">
        <f t="shared" si="50"/>
        <v>0</v>
      </c>
      <c r="AA209" s="1123">
        <f>[5]building!Y209</f>
        <v>0</v>
      </c>
      <c r="AB209" s="1123"/>
      <c r="AC209" s="1123">
        <f>[5]building!Z209</f>
        <v>0</v>
      </c>
      <c r="AD209" s="1123">
        <f t="shared" si="51"/>
        <v>0</v>
      </c>
    </row>
    <row r="210" spans="1:31" ht="70.5" customHeight="1">
      <c r="A210" s="1160">
        <v>11.6</v>
      </c>
      <c r="B210" s="1151" t="s">
        <v>4111</v>
      </c>
      <c r="C210" s="1149"/>
      <c r="D210" s="1133"/>
      <c r="E210" s="1142"/>
      <c r="F210" s="1134">
        <f t="shared" si="39"/>
        <v>0</v>
      </c>
      <c r="G210" s="1142"/>
      <c r="H210" s="1141">
        <f t="shared" si="40"/>
        <v>0</v>
      </c>
      <c r="I210" s="1142"/>
      <c r="J210" s="1141">
        <f t="shared" si="41"/>
        <v>0</v>
      </c>
      <c r="K210" s="1142"/>
      <c r="L210" s="1141">
        <f t="shared" si="42"/>
        <v>0</v>
      </c>
      <c r="M210" s="1142"/>
      <c r="N210" s="1141">
        <f t="shared" si="43"/>
        <v>0</v>
      </c>
      <c r="O210" s="1142"/>
      <c r="P210" s="1141">
        <f t="shared" si="44"/>
        <v>0</v>
      </c>
      <c r="Q210" s="1142"/>
      <c r="R210" s="1141">
        <f t="shared" si="45"/>
        <v>0</v>
      </c>
      <c r="S210" s="1142"/>
      <c r="T210" s="1141">
        <f t="shared" si="46"/>
        <v>0</v>
      </c>
      <c r="U210" s="1141"/>
      <c r="V210" s="1141">
        <f t="shared" si="47"/>
        <v>0</v>
      </c>
      <c r="W210" s="1143">
        <f t="shared" si="48"/>
        <v>0</v>
      </c>
      <c r="X210" s="1141">
        <f t="shared" si="49"/>
        <v>0</v>
      </c>
      <c r="Y210" s="1144">
        <v>0</v>
      </c>
      <c r="Z210" s="1139">
        <f t="shared" si="50"/>
        <v>0</v>
      </c>
      <c r="AA210" s="1123">
        <f>[5]building!Y210</f>
        <v>0</v>
      </c>
      <c r="AB210" s="1123"/>
      <c r="AC210" s="1123">
        <f>[5]building!Z210</f>
        <v>0</v>
      </c>
      <c r="AD210" s="1123">
        <f t="shared" si="51"/>
        <v>0</v>
      </c>
    </row>
    <row r="211" spans="1:31" ht="70.5" customHeight="1">
      <c r="A211" s="1160"/>
      <c r="B211" s="1131" t="s">
        <v>204</v>
      </c>
      <c r="C211" s="1149"/>
      <c r="D211" s="1133" t="s">
        <v>1875</v>
      </c>
      <c r="E211" s="1142"/>
      <c r="F211" s="1134">
        <f t="shared" si="39"/>
        <v>0</v>
      </c>
      <c r="G211" s="1142"/>
      <c r="H211" s="1141">
        <f t="shared" si="40"/>
        <v>0</v>
      </c>
      <c r="I211" s="1142"/>
      <c r="J211" s="1141">
        <f t="shared" si="41"/>
        <v>0</v>
      </c>
      <c r="K211" s="1142"/>
      <c r="L211" s="1141">
        <f t="shared" si="42"/>
        <v>0</v>
      </c>
      <c r="M211" s="1142"/>
      <c r="N211" s="1141">
        <f t="shared" si="43"/>
        <v>0</v>
      </c>
      <c r="O211" s="1142"/>
      <c r="P211" s="1141">
        <f t="shared" si="44"/>
        <v>0</v>
      </c>
      <c r="Q211" s="1142"/>
      <c r="R211" s="1141">
        <f t="shared" si="45"/>
        <v>0</v>
      </c>
      <c r="S211" s="1142"/>
      <c r="T211" s="1141">
        <f t="shared" si="46"/>
        <v>0</v>
      </c>
      <c r="U211" s="1141"/>
      <c r="V211" s="1141">
        <f t="shared" si="47"/>
        <v>0</v>
      </c>
      <c r="W211" s="1143">
        <f t="shared" si="48"/>
        <v>0</v>
      </c>
      <c r="X211" s="1141">
        <f t="shared" si="49"/>
        <v>0</v>
      </c>
      <c r="Y211" s="1144">
        <v>0</v>
      </c>
      <c r="Z211" s="1139">
        <f t="shared" si="50"/>
        <v>0</v>
      </c>
      <c r="AA211" s="1123">
        <f>[5]building!Y211</f>
        <v>0</v>
      </c>
      <c r="AB211" s="1123"/>
      <c r="AC211" s="1123">
        <f>[5]building!Z211</f>
        <v>0</v>
      </c>
      <c r="AD211" s="1123">
        <f t="shared" si="51"/>
        <v>0</v>
      </c>
    </row>
    <row r="212" spans="1:31" ht="70.5" customHeight="1">
      <c r="A212" s="1160"/>
      <c r="B212" s="1131" t="s">
        <v>205</v>
      </c>
      <c r="C212" s="1149"/>
      <c r="D212" s="1133" t="s">
        <v>1875</v>
      </c>
      <c r="E212" s="1142"/>
      <c r="F212" s="1134">
        <f t="shared" si="39"/>
        <v>0</v>
      </c>
      <c r="G212" s="1142"/>
      <c r="H212" s="1141">
        <f t="shared" si="40"/>
        <v>0</v>
      </c>
      <c r="I212" s="1142"/>
      <c r="J212" s="1141">
        <f t="shared" si="41"/>
        <v>0</v>
      </c>
      <c r="K212" s="1142"/>
      <c r="L212" s="1141">
        <f t="shared" si="42"/>
        <v>0</v>
      </c>
      <c r="M212" s="1142"/>
      <c r="N212" s="1141">
        <f t="shared" si="43"/>
        <v>0</v>
      </c>
      <c r="O212" s="1142"/>
      <c r="P212" s="1141">
        <f t="shared" si="44"/>
        <v>0</v>
      </c>
      <c r="Q212" s="1142"/>
      <c r="R212" s="1141">
        <f t="shared" si="45"/>
        <v>0</v>
      </c>
      <c r="S212" s="1142"/>
      <c r="T212" s="1141">
        <f t="shared" si="46"/>
        <v>0</v>
      </c>
      <c r="U212" s="1141"/>
      <c r="V212" s="1141">
        <f t="shared" si="47"/>
        <v>0</v>
      </c>
      <c r="W212" s="1143">
        <f t="shared" si="48"/>
        <v>0</v>
      </c>
      <c r="X212" s="1141">
        <f t="shared" si="49"/>
        <v>0</v>
      </c>
      <c r="Y212" s="1144">
        <v>0</v>
      </c>
      <c r="Z212" s="1139">
        <f t="shared" si="50"/>
        <v>0</v>
      </c>
      <c r="AA212" s="1123">
        <f>[5]building!Y212</f>
        <v>0</v>
      </c>
      <c r="AB212" s="1123"/>
      <c r="AC212" s="1123">
        <f>[5]building!Z212</f>
        <v>0</v>
      </c>
      <c r="AD212" s="1123">
        <f t="shared" si="51"/>
        <v>0</v>
      </c>
    </row>
    <row r="213" spans="1:31" ht="70.5" customHeight="1">
      <c r="A213" s="1160"/>
      <c r="B213" s="1131" t="s">
        <v>206</v>
      </c>
      <c r="C213" s="1149"/>
      <c r="D213" s="1133" t="s">
        <v>1875</v>
      </c>
      <c r="E213" s="1142"/>
      <c r="F213" s="1134">
        <f t="shared" si="39"/>
        <v>0</v>
      </c>
      <c r="G213" s="1142"/>
      <c r="H213" s="1141">
        <f t="shared" si="40"/>
        <v>0</v>
      </c>
      <c r="I213" s="1142"/>
      <c r="J213" s="1141">
        <f t="shared" si="41"/>
        <v>0</v>
      </c>
      <c r="K213" s="1142"/>
      <c r="L213" s="1141">
        <f t="shared" si="42"/>
        <v>0</v>
      </c>
      <c r="M213" s="1142"/>
      <c r="N213" s="1141">
        <f t="shared" si="43"/>
        <v>0</v>
      </c>
      <c r="O213" s="1142"/>
      <c r="P213" s="1141">
        <f t="shared" si="44"/>
        <v>0</v>
      </c>
      <c r="Q213" s="1142"/>
      <c r="R213" s="1141">
        <f t="shared" si="45"/>
        <v>0</v>
      </c>
      <c r="S213" s="1142"/>
      <c r="T213" s="1141">
        <f t="shared" si="46"/>
        <v>0</v>
      </c>
      <c r="U213" s="1141"/>
      <c r="V213" s="1141">
        <f t="shared" si="47"/>
        <v>0</v>
      </c>
      <c r="W213" s="1143">
        <f t="shared" si="48"/>
        <v>0</v>
      </c>
      <c r="X213" s="1141">
        <f t="shared" si="49"/>
        <v>0</v>
      </c>
      <c r="Y213" s="1144">
        <v>0</v>
      </c>
      <c r="Z213" s="1139">
        <f t="shared" si="50"/>
        <v>0</v>
      </c>
      <c r="AA213" s="1123">
        <f>[5]building!Y213</f>
        <v>0</v>
      </c>
      <c r="AB213" s="1123"/>
      <c r="AC213" s="1123">
        <f>[5]building!Z213</f>
        <v>0</v>
      </c>
      <c r="AD213" s="1123">
        <f t="shared" si="51"/>
        <v>0</v>
      </c>
    </row>
    <row r="214" spans="1:31" ht="70.5" customHeight="1">
      <c r="A214" s="1160"/>
      <c r="B214" s="1131" t="s">
        <v>207</v>
      </c>
      <c r="C214" s="1149"/>
      <c r="D214" s="1133" t="s">
        <v>1875</v>
      </c>
      <c r="E214" s="1142"/>
      <c r="F214" s="1134">
        <f t="shared" si="39"/>
        <v>0</v>
      </c>
      <c r="G214" s="1142"/>
      <c r="H214" s="1141">
        <f t="shared" si="40"/>
        <v>0</v>
      </c>
      <c r="I214" s="1142"/>
      <c r="J214" s="1141">
        <f t="shared" si="41"/>
        <v>0</v>
      </c>
      <c r="K214" s="1142"/>
      <c r="L214" s="1141">
        <f t="shared" si="42"/>
        <v>0</v>
      </c>
      <c r="M214" s="1142"/>
      <c r="N214" s="1141">
        <f t="shared" si="43"/>
        <v>0</v>
      </c>
      <c r="O214" s="1142"/>
      <c r="P214" s="1141">
        <f t="shared" si="44"/>
        <v>0</v>
      </c>
      <c r="Q214" s="1142"/>
      <c r="R214" s="1141">
        <f t="shared" si="45"/>
        <v>0</v>
      </c>
      <c r="S214" s="1142"/>
      <c r="T214" s="1141">
        <f t="shared" si="46"/>
        <v>0</v>
      </c>
      <c r="U214" s="1141"/>
      <c r="V214" s="1141">
        <f t="shared" si="47"/>
        <v>0</v>
      </c>
      <c r="W214" s="1143">
        <f t="shared" si="48"/>
        <v>0</v>
      </c>
      <c r="X214" s="1141">
        <f t="shared" si="49"/>
        <v>0</v>
      </c>
      <c r="Y214" s="1144">
        <v>0</v>
      </c>
      <c r="Z214" s="1139">
        <f t="shared" si="50"/>
        <v>0</v>
      </c>
      <c r="AA214" s="1123">
        <f>[5]building!Y214</f>
        <v>0</v>
      </c>
      <c r="AB214" s="1123"/>
      <c r="AC214" s="1123">
        <f>[5]building!Z214</f>
        <v>0</v>
      </c>
      <c r="AD214" s="1123">
        <f t="shared" si="51"/>
        <v>0</v>
      </c>
    </row>
    <row r="215" spans="1:31" ht="70.5" customHeight="1">
      <c r="A215" s="1159"/>
      <c r="B215" s="1131" t="s">
        <v>617</v>
      </c>
      <c r="C215" s="1149"/>
      <c r="D215" s="1133" t="s">
        <v>1875</v>
      </c>
      <c r="E215" s="1142"/>
      <c r="F215" s="1134">
        <f t="shared" si="39"/>
        <v>0</v>
      </c>
      <c r="G215" s="1142"/>
      <c r="H215" s="1141">
        <f t="shared" si="40"/>
        <v>0</v>
      </c>
      <c r="I215" s="1142"/>
      <c r="J215" s="1141">
        <f t="shared" si="41"/>
        <v>0</v>
      </c>
      <c r="K215" s="1142"/>
      <c r="L215" s="1141">
        <f t="shared" si="42"/>
        <v>0</v>
      </c>
      <c r="M215" s="1142"/>
      <c r="N215" s="1141">
        <f t="shared" si="43"/>
        <v>0</v>
      </c>
      <c r="O215" s="1142"/>
      <c r="P215" s="1141">
        <f t="shared" si="44"/>
        <v>0</v>
      </c>
      <c r="Q215" s="1142"/>
      <c r="R215" s="1141">
        <f t="shared" si="45"/>
        <v>0</v>
      </c>
      <c r="S215" s="1142"/>
      <c r="T215" s="1141">
        <f t="shared" si="46"/>
        <v>0</v>
      </c>
      <c r="U215" s="1141"/>
      <c r="V215" s="1141">
        <f t="shared" si="47"/>
        <v>0</v>
      </c>
      <c r="W215" s="1143">
        <f t="shared" si="48"/>
        <v>0</v>
      </c>
      <c r="X215" s="1141">
        <f t="shared" si="49"/>
        <v>0</v>
      </c>
      <c r="Y215" s="1144">
        <v>0</v>
      </c>
      <c r="Z215" s="1139">
        <f t="shared" si="50"/>
        <v>0</v>
      </c>
      <c r="AA215" s="1123">
        <f>[5]building!Y215</f>
        <v>0</v>
      </c>
      <c r="AB215" s="1123"/>
      <c r="AC215" s="1123">
        <f>[5]building!Z215</f>
        <v>0</v>
      </c>
      <c r="AD215" s="1123">
        <f t="shared" si="51"/>
        <v>0</v>
      </c>
    </row>
    <row r="216" spans="1:31" ht="70.5" customHeight="1">
      <c r="A216" s="1130">
        <v>12.1</v>
      </c>
      <c r="B216" s="1151" t="s">
        <v>4548</v>
      </c>
      <c r="C216" s="1140"/>
      <c r="D216" s="1161"/>
      <c r="E216" s="1135"/>
      <c r="F216" s="1134">
        <f t="shared" si="39"/>
        <v>0</v>
      </c>
      <c r="G216" s="1141"/>
      <c r="H216" s="1141">
        <f t="shared" si="40"/>
        <v>0</v>
      </c>
      <c r="I216" s="1141"/>
      <c r="J216" s="1141">
        <f t="shared" si="41"/>
        <v>0</v>
      </c>
      <c r="K216" s="1141"/>
      <c r="L216" s="1141">
        <f t="shared" si="42"/>
        <v>0</v>
      </c>
      <c r="M216" s="1141"/>
      <c r="N216" s="1141">
        <f t="shared" si="43"/>
        <v>0</v>
      </c>
      <c r="O216" s="1141"/>
      <c r="P216" s="1141">
        <f t="shared" si="44"/>
        <v>0</v>
      </c>
      <c r="Q216" s="1141"/>
      <c r="R216" s="1141">
        <f t="shared" si="45"/>
        <v>0</v>
      </c>
      <c r="S216" s="1141"/>
      <c r="T216" s="1141">
        <f t="shared" si="46"/>
        <v>0</v>
      </c>
      <c r="U216" s="1141"/>
      <c r="V216" s="1141">
        <f t="shared" si="47"/>
        <v>0</v>
      </c>
      <c r="W216" s="1143">
        <f t="shared" si="48"/>
        <v>0</v>
      </c>
      <c r="X216" s="1141">
        <f t="shared" si="49"/>
        <v>0</v>
      </c>
      <c r="Y216" s="1144">
        <v>0</v>
      </c>
      <c r="Z216" s="1139">
        <f t="shared" si="50"/>
        <v>0</v>
      </c>
      <c r="AA216" s="1123">
        <f>[5]building!Y216</f>
        <v>0</v>
      </c>
      <c r="AB216" s="1123"/>
      <c r="AC216" s="1123">
        <f>[5]building!Z216</f>
        <v>0</v>
      </c>
      <c r="AD216" s="1123">
        <f t="shared" si="51"/>
        <v>0</v>
      </c>
      <c r="AE216" s="1108" t="s">
        <v>2289</v>
      </c>
    </row>
    <row r="217" spans="1:31" s="600" customFormat="1" ht="70.5" customHeight="1">
      <c r="A217" s="1131"/>
      <c r="B217" s="1131" t="s">
        <v>204</v>
      </c>
      <c r="C217" s="1140">
        <f>ROUND(Data!K467,2)</f>
        <v>395.79</v>
      </c>
      <c r="D217" s="1133" t="s">
        <v>1875</v>
      </c>
      <c r="E217" s="1141"/>
      <c r="F217" s="1134">
        <f t="shared" si="39"/>
        <v>0</v>
      </c>
      <c r="G217" s="1141"/>
      <c r="H217" s="1141">
        <f t="shared" si="40"/>
        <v>0</v>
      </c>
      <c r="I217" s="1141"/>
      <c r="J217" s="1141">
        <f t="shared" si="41"/>
        <v>0</v>
      </c>
      <c r="K217" s="1141"/>
      <c r="L217" s="1141">
        <f t="shared" si="42"/>
        <v>0</v>
      </c>
      <c r="M217" s="1141"/>
      <c r="N217" s="1141">
        <f t="shared" si="43"/>
        <v>0</v>
      </c>
      <c r="O217" s="1141"/>
      <c r="P217" s="1141">
        <f t="shared" si="44"/>
        <v>0</v>
      </c>
      <c r="Q217" s="1141"/>
      <c r="R217" s="1141">
        <f t="shared" si="45"/>
        <v>0</v>
      </c>
      <c r="S217" s="1141"/>
      <c r="T217" s="1141">
        <f t="shared" si="46"/>
        <v>0</v>
      </c>
      <c r="U217" s="1141"/>
      <c r="V217" s="1141">
        <f t="shared" si="47"/>
        <v>0</v>
      </c>
      <c r="W217" s="1143">
        <f t="shared" si="48"/>
        <v>0</v>
      </c>
      <c r="X217" s="1141">
        <f t="shared" si="49"/>
        <v>0</v>
      </c>
      <c r="Y217" s="1144">
        <v>0</v>
      </c>
      <c r="Z217" s="1139">
        <f t="shared" si="50"/>
        <v>0</v>
      </c>
      <c r="AA217" s="1123">
        <f>[5]building!Y217</f>
        <v>0</v>
      </c>
      <c r="AB217" s="1123"/>
      <c r="AC217" s="1123">
        <f>[5]building!Z217</f>
        <v>0</v>
      </c>
      <c r="AD217" s="1123">
        <f t="shared" si="51"/>
        <v>0</v>
      </c>
      <c r="AE217" s="1106"/>
    </row>
    <row r="218" spans="1:31" s="600" customFormat="1" ht="70.5" customHeight="1">
      <c r="A218" s="1131"/>
      <c r="B218" s="1131" t="s">
        <v>205</v>
      </c>
      <c r="C218" s="1140">
        <f>ROUND(Data!K468,2)</f>
        <v>403.34</v>
      </c>
      <c r="D218" s="1133" t="s">
        <v>1875</v>
      </c>
      <c r="E218" s="1141"/>
      <c r="F218" s="1134">
        <f t="shared" si="39"/>
        <v>0</v>
      </c>
      <c r="G218" s="1141"/>
      <c r="H218" s="1141">
        <f t="shared" si="40"/>
        <v>0</v>
      </c>
      <c r="I218" s="1141"/>
      <c r="J218" s="1141">
        <f t="shared" si="41"/>
        <v>0</v>
      </c>
      <c r="K218" s="1141"/>
      <c r="L218" s="1141">
        <f t="shared" si="42"/>
        <v>0</v>
      </c>
      <c r="M218" s="1141"/>
      <c r="N218" s="1141">
        <f t="shared" si="43"/>
        <v>0</v>
      </c>
      <c r="O218" s="1141"/>
      <c r="P218" s="1141">
        <f t="shared" si="44"/>
        <v>0</v>
      </c>
      <c r="Q218" s="1141"/>
      <c r="R218" s="1141">
        <f t="shared" si="45"/>
        <v>0</v>
      </c>
      <c r="S218" s="1141"/>
      <c r="T218" s="1141">
        <f t="shared" si="46"/>
        <v>0</v>
      </c>
      <c r="U218" s="1141"/>
      <c r="V218" s="1141">
        <f t="shared" si="47"/>
        <v>0</v>
      </c>
      <c r="W218" s="1143">
        <f t="shared" si="48"/>
        <v>0</v>
      </c>
      <c r="X218" s="1141">
        <f t="shared" si="49"/>
        <v>0</v>
      </c>
      <c r="Y218" s="1144">
        <v>0</v>
      </c>
      <c r="Z218" s="1139">
        <f t="shared" si="50"/>
        <v>0</v>
      </c>
      <c r="AA218" s="1123">
        <f>[5]building!Y218</f>
        <v>0</v>
      </c>
      <c r="AB218" s="1123"/>
      <c r="AC218" s="1123">
        <f>[5]building!Z218</f>
        <v>0</v>
      </c>
      <c r="AD218" s="1123">
        <f t="shared" si="51"/>
        <v>0</v>
      </c>
      <c r="AE218" s="1106"/>
    </row>
    <row r="219" spans="1:31" s="746" customFormat="1" ht="70.5" customHeight="1">
      <c r="A219" s="1146"/>
      <c r="B219" s="1146" t="s">
        <v>206</v>
      </c>
      <c r="C219" s="1147">
        <f>ROUND(Data!K469,2)</f>
        <v>410.89</v>
      </c>
      <c r="D219" s="1148" t="s">
        <v>1875</v>
      </c>
      <c r="E219" s="1142"/>
      <c r="F219" s="1134">
        <f t="shared" si="39"/>
        <v>0</v>
      </c>
      <c r="G219" s="1142"/>
      <c r="H219" s="1141">
        <f t="shared" si="40"/>
        <v>0</v>
      </c>
      <c r="I219" s="1142"/>
      <c r="J219" s="1141">
        <f t="shared" si="41"/>
        <v>0</v>
      </c>
      <c r="K219" s="1142"/>
      <c r="L219" s="1141">
        <f t="shared" si="42"/>
        <v>0</v>
      </c>
      <c r="M219" s="1142"/>
      <c r="N219" s="1141">
        <f t="shared" si="43"/>
        <v>0</v>
      </c>
      <c r="O219" s="1142"/>
      <c r="P219" s="1141">
        <f t="shared" si="44"/>
        <v>0</v>
      </c>
      <c r="Q219" s="1142"/>
      <c r="R219" s="1141">
        <f t="shared" si="45"/>
        <v>0</v>
      </c>
      <c r="S219" s="1142"/>
      <c r="T219" s="1141">
        <f t="shared" si="46"/>
        <v>0</v>
      </c>
      <c r="U219" s="1141"/>
      <c r="V219" s="1141">
        <f t="shared" si="47"/>
        <v>0</v>
      </c>
      <c r="W219" s="1143">
        <f t="shared" si="48"/>
        <v>0</v>
      </c>
      <c r="X219" s="1141">
        <f t="shared" si="49"/>
        <v>0</v>
      </c>
      <c r="Y219" s="1144">
        <v>0</v>
      </c>
      <c r="Z219" s="1139">
        <f t="shared" si="50"/>
        <v>0</v>
      </c>
      <c r="AA219" s="1123">
        <f>[5]building!Y219</f>
        <v>0</v>
      </c>
      <c r="AB219" s="1123"/>
      <c r="AC219" s="1123">
        <f>[5]building!Z219</f>
        <v>0</v>
      </c>
      <c r="AD219" s="1123">
        <f t="shared" si="51"/>
        <v>0</v>
      </c>
      <c r="AE219" s="1109"/>
    </row>
    <row r="220" spans="1:31" s="746" customFormat="1" ht="70.5" customHeight="1">
      <c r="A220" s="1146"/>
      <c r="B220" s="1146" t="s">
        <v>207</v>
      </c>
      <c r="C220" s="1147">
        <f>ROUND(Data!K470,2)</f>
        <v>418.44</v>
      </c>
      <c r="D220" s="1148" t="s">
        <v>1875</v>
      </c>
      <c r="E220" s="1142"/>
      <c r="F220" s="1134">
        <f t="shared" si="39"/>
        <v>0</v>
      </c>
      <c r="G220" s="1142"/>
      <c r="H220" s="1141">
        <f t="shared" si="40"/>
        <v>0</v>
      </c>
      <c r="I220" s="1142"/>
      <c r="J220" s="1141">
        <f t="shared" si="41"/>
        <v>0</v>
      </c>
      <c r="K220" s="1142"/>
      <c r="L220" s="1141">
        <f t="shared" si="42"/>
        <v>0</v>
      </c>
      <c r="M220" s="1142"/>
      <c r="N220" s="1141">
        <f t="shared" si="43"/>
        <v>0</v>
      </c>
      <c r="O220" s="1142"/>
      <c r="P220" s="1141">
        <f t="shared" si="44"/>
        <v>0</v>
      </c>
      <c r="Q220" s="1142"/>
      <c r="R220" s="1141">
        <f t="shared" si="45"/>
        <v>0</v>
      </c>
      <c r="S220" s="1142"/>
      <c r="T220" s="1141">
        <f t="shared" si="46"/>
        <v>0</v>
      </c>
      <c r="U220" s="1141"/>
      <c r="V220" s="1141">
        <f t="shared" si="47"/>
        <v>0</v>
      </c>
      <c r="W220" s="1143">
        <f t="shared" si="48"/>
        <v>0</v>
      </c>
      <c r="X220" s="1141">
        <f t="shared" si="49"/>
        <v>0</v>
      </c>
      <c r="Y220" s="1144">
        <v>0</v>
      </c>
      <c r="Z220" s="1139">
        <f t="shared" si="50"/>
        <v>0</v>
      </c>
      <c r="AA220" s="1123">
        <f>[5]building!Y220</f>
        <v>0</v>
      </c>
      <c r="AB220" s="1123"/>
      <c r="AC220" s="1123">
        <f>[5]building!Z220</f>
        <v>0</v>
      </c>
      <c r="AD220" s="1123">
        <f t="shared" si="51"/>
        <v>0</v>
      </c>
      <c r="AE220" s="1109"/>
    </row>
    <row r="221" spans="1:31" ht="70.5" customHeight="1">
      <c r="A221" s="1157"/>
      <c r="B221" s="1131" t="s">
        <v>617</v>
      </c>
      <c r="C221" s="1149">
        <f>ROUND(Data!K471,2)</f>
        <v>425.99</v>
      </c>
      <c r="D221" s="1133" t="s">
        <v>1875</v>
      </c>
      <c r="E221" s="1142"/>
      <c r="F221" s="1134">
        <f t="shared" si="39"/>
        <v>0</v>
      </c>
      <c r="G221" s="1142"/>
      <c r="H221" s="1141">
        <f t="shared" si="40"/>
        <v>0</v>
      </c>
      <c r="I221" s="1142"/>
      <c r="J221" s="1141">
        <f t="shared" si="41"/>
        <v>0</v>
      </c>
      <c r="K221" s="1142"/>
      <c r="L221" s="1141">
        <f t="shared" si="42"/>
        <v>0</v>
      </c>
      <c r="M221" s="1142"/>
      <c r="N221" s="1141">
        <f t="shared" si="43"/>
        <v>0</v>
      </c>
      <c r="O221" s="1142"/>
      <c r="P221" s="1141">
        <f t="shared" si="44"/>
        <v>0</v>
      </c>
      <c r="Q221" s="1142"/>
      <c r="R221" s="1141">
        <f t="shared" si="45"/>
        <v>0</v>
      </c>
      <c r="S221" s="1142"/>
      <c r="T221" s="1141">
        <f t="shared" si="46"/>
        <v>0</v>
      </c>
      <c r="U221" s="1141"/>
      <c r="V221" s="1141">
        <f t="shared" si="47"/>
        <v>0</v>
      </c>
      <c r="W221" s="1143">
        <f t="shared" si="48"/>
        <v>0</v>
      </c>
      <c r="X221" s="1141">
        <f t="shared" si="49"/>
        <v>0</v>
      </c>
      <c r="Y221" s="1144">
        <v>0</v>
      </c>
      <c r="Z221" s="1139">
        <f t="shared" si="50"/>
        <v>0</v>
      </c>
      <c r="AA221" s="1123">
        <f>[5]building!Y221</f>
        <v>0</v>
      </c>
      <c r="AB221" s="1123"/>
      <c r="AC221" s="1123">
        <f>[5]building!Z221</f>
        <v>0</v>
      </c>
      <c r="AD221" s="1123">
        <f t="shared" si="51"/>
        <v>0</v>
      </c>
    </row>
    <row r="222" spans="1:31" ht="70.5" customHeight="1">
      <c r="A222" s="1130">
        <v>12.2</v>
      </c>
      <c r="B222" s="1131" t="s">
        <v>1836</v>
      </c>
      <c r="C222" s="1149"/>
      <c r="D222" s="1161"/>
      <c r="E222" s="1142"/>
      <c r="F222" s="1134">
        <f t="shared" si="39"/>
        <v>0</v>
      </c>
      <c r="G222" s="1142"/>
      <c r="H222" s="1141">
        <f t="shared" si="40"/>
        <v>0</v>
      </c>
      <c r="I222" s="1142"/>
      <c r="J222" s="1141">
        <f t="shared" si="41"/>
        <v>0</v>
      </c>
      <c r="K222" s="1142"/>
      <c r="L222" s="1141">
        <f t="shared" si="42"/>
        <v>0</v>
      </c>
      <c r="M222" s="1142"/>
      <c r="N222" s="1141">
        <f t="shared" si="43"/>
        <v>0</v>
      </c>
      <c r="O222" s="1142"/>
      <c r="P222" s="1141">
        <f t="shared" si="44"/>
        <v>0</v>
      </c>
      <c r="Q222" s="1142"/>
      <c r="R222" s="1141">
        <f t="shared" si="45"/>
        <v>0</v>
      </c>
      <c r="S222" s="1142"/>
      <c r="T222" s="1141">
        <f t="shared" si="46"/>
        <v>0</v>
      </c>
      <c r="U222" s="1141"/>
      <c r="V222" s="1141">
        <f t="shared" si="47"/>
        <v>0</v>
      </c>
      <c r="W222" s="1143">
        <f t="shared" si="48"/>
        <v>0</v>
      </c>
      <c r="X222" s="1141">
        <f t="shared" si="49"/>
        <v>0</v>
      </c>
      <c r="Y222" s="1144">
        <v>0</v>
      </c>
      <c r="Z222" s="1139">
        <f t="shared" si="50"/>
        <v>0</v>
      </c>
      <c r="AA222" s="1123">
        <f>[5]building!Y222</f>
        <v>0</v>
      </c>
      <c r="AB222" s="1123"/>
      <c r="AC222" s="1123">
        <f>[5]building!Z222</f>
        <v>0</v>
      </c>
      <c r="AD222" s="1123">
        <f t="shared" si="51"/>
        <v>0</v>
      </c>
    </row>
    <row r="223" spans="1:31" ht="70.5" customHeight="1">
      <c r="A223" s="1131"/>
      <c r="B223" s="1131" t="s">
        <v>204</v>
      </c>
      <c r="C223" s="1149"/>
      <c r="D223" s="1133" t="s">
        <v>1875</v>
      </c>
      <c r="E223" s="1142"/>
      <c r="F223" s="1134">
        <f t="shared" si="39"/>
        <v>0</v>
      </c>
      <c r="G223" s="1142"/>
      <c r="H223" s="1141">
        <f t="shared" si="40"/>
        <v>0</v>
      </c>
      <c r="I223" s="1142"/>
      <c r="J223" s="1141">
        <f t="shared" si="41"/>
        <v>0</v>
      </c>
      <c r="K223" s="1142"/>
      <c r="L223" s="1141">
        <f t="shared" si="42"/>
        <v>0</v>
      </c>
      <c r="M223" s="1142"/>
      <c r="N223" s="1141">
        <f t="shared" si="43"/>
        <v>0</v>
      </c>
      <c r="O223" s="1142"/>
      <c r="P223" s="1141">
        <f t="shared" si="44"/>
        <v>0</v>
      </c>
      <c r="Q223" s="1142"/>
      <c r="R223" s="1141">
        <f t="shared" si="45"/>
        <v>0</v>
      </c>
      <c r="S223" s="1142"/>
      <c r="T223" s="1141">
        <f t="shared" si="46"/>
        <v>0</v>
      </c>
      <c r="U223" s="1141"/>
      <c r="V223" s="1141">
        <f t="shared" si="47"/>
        <v>0</v>
      </c>
      <c r="W223" s="1143">
        <f t="shared" si="48"/>
        <v>0</v>
      </c>
      <c r="X223" s="1141">
        <f t="shared" si="49"/>
        <v>0</v>
      </c>
      <c r="Y223" s="1144">
        <v>0</v>
      </c>
      <c r="Z223" s="1139">
        <f t="shared" si="50"/>
        <v>0</v>
      </c>
      <c r="AA223" s="1123">
        <f>[5]building!Y223</f>
        <v>0</v>
      </c>
      <c r="AB223" s="1123"/>
      <c r="AC223" s="1123">
        <f>[5]building!Z223</f>
        <v>0</v>
      </c>
      <c r="AD223" s="1123">
        <f t="shared" si="51"/>
        <v>0</v>
      </c>
    </row>
    <row r="224" spans="1:31" ht="70.5" customHeight="1">
      <c r="A224" s="1131"/>
      <c r="B224" s="1131" t="s">
        <v>205</v>
      </c>
      <c r="C224" s="1149"/>
      <c r="D224" s="1133" t="s">
        <v>1875</v>
      </c>
      <c r="E224" s="1142"/>
      <c r="F224" s="1134">
        <f t="shared" si="39"/>
        <v>0</v>
      </c>
      <c r="G224" s="1142"/>
      <c r="H224" s="1141">
        <f t="shared" si="40"/>
        <v>0</v>
      </c>
      <c r="I224" s="1142"/>
      <c r="J224" s="1141">
        <f t="shared" si="41"/>
        <v>0</v>
      </c>
      <c r="K224" s="1142"/>
      <c r="L224" s="1141">
        <f t="shared" si="42"/>
        <v>0</v>
      </c>
      <c r="M224" s="1142"/>
      <c r="N224" s="1141">
        <f t="shared" si="43"/>
        <v>0</v>
      </c>
      <c r="O224" s="1142"/>
      <c r="P224" s="1141">
        <f t="shared" si="44"/>
        <v>0</v>
      </c>
      <c r="Q224" s="1142"/>
      <c r="R224" s="1141">
        <f t="shared" si="45"/>
        <v>0</v>
      </c>
      <c r="S224" s="1142"/>
      <c r="T224" s="1141">
        <f t="shared" si="46"/>
        <v>0</v>
      </c>
      <c r="U224" s="1141"/>
      <c r="V224" s="1141">
        <f t="shared" si="47"/>
        <v>0</v>
      </c>
      <c r="W224" s="1143">
        <f t="shared" si="48"/>
        <v>0</v>
      </c>
      <c r="X224" s="1141">
        <f t="shared" si="49"/>
        <v>0</v>
      </c>
      <c r="Y224" s="1144">
        <v>0</v>
      </c>
      <c r="Z224" s="1139">
        <f t="shared" si="50"/>
        <v>0</v>
      </c>
      <c r="AA224" s="1123">
        <f>[5]building!Y224</f>
        <v>0</v>
      </c>
      <c r="AB224" s="1123"/>
      <c r="AC224" s="1123">
        <f>[5]building!Z224</f>
        <v>0</v>
      </c>
      <c r="AD224" s="1123">
        <f t="shared" si="51"/>
        <v>0</v>
      </c>
    </row>
    <row r="225" spans="1:31" ht="70.5" customHeight="1">
      <c r="A225" s="1131"/>
      <c r="B225" s="1131" t="s">
        <v>206</v>
      </c>
      <c r="C225" s="1149"/>
      <c r="D225" s="1133" t="s">
        <v>1875</v>
      </c>
      <c r="E225" s="1142"/>
      <c r="F225" s="1134">
        <f t="shared" si="39"/>
        <v>0</v>
      </c>
      <c r="G225" s="1142"/>
      <c r="H225" s="1141">
        <f t="shared" si="40"/>
        <v>0</v>
      </c>
      <c r="I225" s="1142"/>
      <c r="J225" s="1141">
        <f t="shared" si="41"/>
        <v>0</v>
      </c>
      <c r="K225" s="1142"/>
      <c r="L225" s="1141">
        <f t="shared" si="42"/>
        <v>0</v>
      </c>
      <c r="M225" s="1142"/>
      <c r="N225" s="1141">
        <f t="shared" si="43"/>
        <v>0</v>
      </c>
      <c r="O225" s="1142"/>
      <c r="P225" s="1141">
        <f t="shared" si="44"/>
        <v>0</v>
      </c>
      <c r="Q225" s="1142"/>
      <c r="R225" s="1141">
        <f t="shared" si="45"/>
        <v>0</v>
      </c>
      <c r="S225" s="1142"/>
      <c r="T225" s="1141">
        <f t="shared" si="46"/>
        <v>0</v>
      </c>
      <c r="U225" s="1141"/>
      <c r="V225" s="1141">
        <f t="shared" si="47"/>
        <v>0</v>
      </c>
      <c r="W225" s="1143">
        <f t="shared" si="48"/>
        <v>0</v>
      </c>
      <c r="X225" s="1141">
        <f t="shared" si="49"/>
        <v>0</v>
      </c>
      <c r="Y225" s="1144">
        <v>0</v>
      </c>
      <c r="Z225" s="1139">
        <f t="shared" si="50"/>
        <v>0</v>
      </c>
      <c r="AA225" s="1123">
        <f>[5]building!Y225</f>
        <v>0</v>
      </c>
      <c r="AB225" s="1123"/>
      <c r="AC225" s="1123">
        <f>[5]building!Z225</f>
        <v>0</v>
      </c>
      <c r="AD225" s="1123">
        <f t="shared" si="51"/>
        <v>0</v>
      </c>
    </row>
    <row r="226" spans="1:31" ht="70.5" customHeight="1">
      <c r="A226" s="1131"/>
      <c r="B226" s="1131" t="s">
        <v>207</v>
      </c>
      <c r="C226" s="1149"/>
      <c r="D226" s="1133" t="s">
        <v>1875</v>
      </c>
      <c r="E226" s="1142"/>
      <c r="F226" s="1134">
        <f t="shared" si="39"/>
        <v>0</v>
      </c>
      <c r="G226" s="1142"/>
      <c r="H226" s="1141">
        <f t="shared" si="40"/>
        <v>0</v>
      </c>
      <c r="I226" s="1142"/>
      <c r="J226" s="1141">
        <f t="shared" si="41"/>
        <v>0</v>
      </c>
      <c r="K226" s="1142"/>
      <c r="L226" s="1141">
        <f t="shared" si="42"/>
        <v>0</v>
      </c>
      <c r="M226" s="1142"/>
      <c r="N226" s="1141">
        <f t="shared" si="43"/>
        <v>0</v>
      </c>
      <c r="O226" s="1142"/>
      <c r="P226" s="1141">
        <f t="shared" si="44"/>
        <v>0</v>
      </c>
      <c r="Q226" s="1142"/>
      <c r="R226" s="1141">
        <f t="shared" si="45"/>
        <v>0</v>
      </c>
      <c r="S226" s="1142"/>
      <c r="T226" s="1141">
        <f t="shared" si="46"/>
        <v>0</v>
      </c>
      <c r="U226" s="1141"/>
      <c r="V226" s="1141">
        <f t="shared" si="47"/>
        <v>0</v>
      </c>
      <c r="W226" s="1143">
        <f t="shared" si="48"/>
        <v>0</v>
      </c>
      <c r="X226" s="1141">
        <f t="shared" si="49"/>
        <v>0</v>
      </c>
      <c r="Y226" s="1144">
        <v>0</v>
      </c>
      <c r="Z226" s="1139">
        <f t="shared" si="50"/>
        <v>0</v>
      </c>
      <c r="AA226" s="1123">
        <f>[5]building!Y226</f>
        <v>0</v>
      </c>
      <c r="AB226" s="1123"/>
      <c r="AC226" s="1123">
        <f>[5]building!Z226</f>
        <v>0</v>
      </c>
      <c r="AD226" s="1123">
        <f t="shared" si="51"/>
        <v>0</v>
      </c>
    </row>
    <row r="227" spans="1:31" ht="70.5" customHeight="1">
      <c r="A227" s="1157"/>
      <c r="B227" s="1131" t="s">
        <v>617</v>
      </c>
      <c r="C227" s="1149"/>
      <c r="D227" s="1133" t="s">
        <v>1875</v>
      </c>
      <c r="E227" s="1142"/>
      <c r="F227" s="1134">
        <f t="shared" si="39"/>
        <v>0</v>
      </c>
      <c r="G227" s="1142"/>
      <c r="H227" s="1141">
        <f t="shared" si="40"/>
        <v>0</v>
      </c>
      <c r="I227" s="1142"/>
      <c r="J227" s="1141">
        <f t="shared" si="41"/>
        <v>0</v>
      </c>
      <c r="K227" s="1142"/>
      <c r="L227" s="1141">
        <f t="shared" si="42"/>
        <v>0</v>
      </c>
      <c r="M227" s="1142"/>
      <c r="N227" s="1141">
        <f t="shared" si="43"/>
        <v>0</v>
      </c>
      <c r="O227" s="1142"/>
      <c r="P227" s="1141">
        <f t="shared" si="44"/>
        <v>0</v>
      </c>
      <c r="Q227" s="1142"/>
      <c r="R227" s="1141">
        <f t="shared" si="45"/>
        <v>0</v>
      </c>
      <c r="S227" s="1142"/>
      <c r="T227" s="1141">
        <f t="shared" si="46"/>
        <v>0</v>
      </c>
      <c r="U227" s="1141"/>
      <c r="V227" s="1141">
        <f t="shared" si="47"/>
        <v>0</v>
      </c>
      <c r="W227" s="1143">
        <f t="shared" si="48"/>
        <v>0</v>
      </c>
      <c r="X227" s="1141">
        <f t="shared" si="49"/>
        <v>0</v>
      </c>
      <c r="Y227" s="1144">
        <v>0</v>
      </c>
      <c r="Z227" s="1139">
        <f t="shared" si="50"/>
        <v>0</v>
      </c>
      <c r="AA227" s="1123">
        <f>[5]building!Y227</f>
        <v>0</v>
      </c>
      <c r="AB227" s="1123"/>
      <c r="AC227" s="1123">
        <f>[5]building!Z227</f>
        <v>0</v>
      </c>
      <c r="AD227" s="1123">
        <f t="shared" si="51"/>
        <v>0</v>
      </c>
    </row>
    <row r="228" spans="1:31" ht="70.5" customHeight="1">
      <c r="A228" s="1157"/>
      <c r="B228" s="1131"/>
      <c r="C228" s="1149"/>
      <c r="D228" s="1133"/>
      <c r="E228" s="1142"/>
      <c r="F228" s="1134">
        <f t="shared" si="39"/>
        <v>0</v>
      </c>
      <c r="G228" s="1142"/>
      <c r="H228" s="1141">
        <f t="shared" si="40"/>
        <v>0</v>
      </c>
      <c r="I228" s="1142"/>
      <c r="J228" s="1141">
        <f t="shared" si="41"/>
        <v>0</v>
      </c>
      <c r="K228" s="1142"/>
      <c r="L228" s="1141">
        <f t="shared" si="42"/>
        <v>0</v>
      </c>
      <c r="M228" s="1142"/>
      <c r="N228" s="1141">
        <f t="shared" si="43"/>
        <v>0</v>
      </c>
      <c r="O228" s="1142"/>
      <c r="P228" s="1141">
        <f t="shared" si="44"/>
        <v>0</v>
      </c>
      <c r="Q228" s="1142"/>
      <c r="R228" s="1141">
        <f t="shared" si="45"/>
        <v>0</v>
      </c>
      <c r="S228" s="1142"/>
      <c r="T228" s="1141">
        <f t="shared" si="46"/>
        <v>0</v>
      </c>
      <c r="U228" s="1141"/>
      <c r="V228" s="1141">
        <f t="shared" si="47"/>
        <v>0</v>
      </c>
      <c r="W228" s="1143">
        <f t="shared" si="48"/>
        <v>0</v>
      </c>
      <c r="X228" s="1141">
        <f t="shared" si="49"/>
        <v>0</v>
      </c>
      <c r="Y228" s="1144">
        <v>0</v>
      </c>
      <c r="Z228" s="1139">
        <f t="shared" si="50"/>
        <v>0</v>
      </c>
      <c r="AA228" s="1123">
        <f>[5]building!Y228</f>
        <v>0</v>
      </c>
      <c r="AB228" s="1123"/>
      <c r="AC228" s="1123">
        <f>[5]building!Z228</f>
        <v>0</v>
      </c>
      <c r="AD228" s="1123">
        <f t="shared" si="51"/>
        <v>0</v>
      </c>
    </row>
    <row r="229" spans="1:31" s="811" customFormat="1" ht="70.5" customHeight="1">
      <c r="A229" s="1162">
        <v>13.1</v>
      </c>
      <c r="B229" s="1163" t="s">
        <v>1083</v>
      </c>
      <c r="C229" s="1139">
        <f>ROUND(Data!K482,2)</f>
        <v>36.950000000000003</v>
      </c>
      <c r="D229" s="1164" t="s">
        <v>1218</v>
      </c>
      <c r="E229" s="1141">
        <v>32.799999999999997</v>
      </c>
      <c r="F229" s="1134">
        <f t="shared" si="39"/>
        <v>1211.96</v>
      </c>
      <c r="G229" s="1141">
        <v>11.2</v>
      </c>
      <c r="H229" s="1141">
        <f t="shared" si="40"/>
        <v>413.84</v>
      </c>
      <c r="I229" s="1141">
        <v>8.5</v>
      </c>
      <c r="J229" s="1141">
        <f t="shared" si="41"/>
        <v>314.08</v>
      </c>
      <c r="K229" s="1141"/>
      <c r="L229" s="1141">
        <f t="shared" si="42"/>
        <v>0</v>
      </c>
      <c r="M229" s="1141"/>
      <c r="N229" s="1141">
        <f t="shared" si="43"/>
        <v>0</v>
      </c>
      <c r="O229" s="1141"/>
      <c r="P229" s="1141">
        <f t="shared" si="44"/>
        <v>0</v>
      </c>
      <c r="Q229" s="1141"/>
      <c r="R229" s="1141">
        <f t="shared" si="45"/>
        <v>0</v>
      </c>
      <c r="S229" s="1142"/>
      <c r="T229" s="1141">
        <f t="shared" si="46"/>
        <v>0</v>
      </c>
      <c r="U229" s="1141"/>
      <c r="V229" s="1141">
        <f t="shared" si="47"/>
        <v>0</v>
      </c>
      <c r="W229" s="1143">
        <f t="shared" si="48"/>
        <v>19.7</v>
      </c>
      <c r="X229" s="1141">
        <f t="shared" si="49"/>
        <v>727.92</v>
      </c>
      <c r="Y229" s="1144">
        <v>52.5</v>
      </c>
      <c r="Z229" s="1139">
        <f t="shared" si="50"/>
        <v>1939.88</v>
      </c>
      <c r="AA229" s="1123">
        <f>[5]building!Y229</f>
        <v>52.5</v>
      </c>
      <c r="AB229" s="1123">
        <f>[5]building!Z229</f>
        <v>1692.08</v>
      </c>
      <c r="AC229" s="1123">
        <f>[5]building!Z229</f>
        <v>1692.08</v>
      </c>
      <c r="AD229" s="1123">
        <f t="shared" si="51"/>
        <v>247.8</v>
      </c>
      <c r="AE229" s="1110"/>
    </row>
    <row r="230" spans="1:31" ht="70.5" customHeight="1">
      <c r="A230" s="1162">
        <v>13.2</v>
      </c>
      <c r="B230" s="1163" t="s">
        <v>1751</v>
      </c>
      <c r="C230" s="1165"/>
      <c r="D230" s="1164" t="s">
        <v>1218</v>
      </c>
      <c r="E230" s="1142"/>
      <c r="F230" s="1134">
        <f t="shared" si="39"/>
        <v>0</v>
      </c>
      <c r="G230" s="1142"/>
      <c r="H230" s="1141">
        <f t="shared" si="40"/>
        <v>0</v>
      </c>
      <c r="I230" s="1142"/>
      <c r="J230" s="1141">
        <f t="shared" si="41"/>
        <v>0</v>
      </c>
      <c r="K230" s="1142"/>
      <c r="L230" s="1141">
        <f t="shared" si="42"/>
        <v>0</v>
      </c>
      <c r="M230" s="1142"/>
      <c r="N230" s="1141">
        <f t="shared" si="43"/>
        <v>0</v>
      </c>
      <c r="O230" s="1142"/>
      <c r="P230" s="1141">
        <f t="shared" si="44"/>
        <v>0</v>
      </c>
      <c r="Q230" s="1142"/>
      <c r="R230" s="1141">
        <f t="shared" si="45"/>
        <v>0</v>
      </c>
      <c r="S230" s="1142"/>
      <c r="T230" s="1141">
        <f t="shared" si="46"/>
        <v>0</v>
      </c>
      <c r="U230" s="1141"/>
      <c r="V230" s="1141">
        <f t="shared" si="47"/>
        <v>0</v>
      </c>
      <c r="W230" s="1143">
        <f t="shared" si="48"/>
        <v>0</v>
      </c>
      <c r="X230" s="1141">
        <f t="shared" si="49"/>
        <v>0</v>
      </c>
      <c r="Y230" s="1144">
        <v>0</v>
      </c>
      <c r="Z230" s="1139">
        <f t="shared" si="50"/>
        <v>0</v>
      </c>
      <c r="AA230" s="1123">
        <f>[5]building!Y230</f>
        <v>0</v>
      </c>
      <c r="AB230" s="1123"/>
      <c r="AC230" s="1123">
        <f>[5]building!Z230</f>
        <v>0</v>
      </c>
      <c r="AD230" s="1123">
        <f t="shared" si="51"/>
        <v>0</v>
      </c>
    </row>
    <row r="231" spans="1:31" s="600" customFormat="1" ht="70.5" customHeight="1">
      <c r="A231" s="1166" t="s">
        <v>1013</v>
      </c>
      <c r="B231" s="1167" t="s">
        <v>90</v>
      </c>
      <c r="C231" s="1139"/>
      <c r="D231" s="1164"/>
      <c r="E231" s="1142"/>
      <c r="F231" s="1134">
        <f t="shared" si="39"/>
        <v>0</v>
      </c>
      <c r="G231" s="1142"/>
      <c r="H231" s="1141">
        <f t="shared" si="40"/>
        <v>0</v>
      </c>
      <c r="I231" s="1142"/>
      <c r="J231" s="1141">
        <f t="shared" si="41"/>
        <v>0</v>
      </c>
      <c r="K231" s="1142"/>
      <c r="L231" s="1141">
        <f t="shared" si="42"/>
        <v>0</v>
      </c>
      <c r="M231" s="1142"/>
      <c r="N231" s="1141">
        <f t="shared" si="43"/>
        <v>0</v>
      </c>
      <c r="O231" s="1142"/>
      <c r="P231" s="1141">
        <f t="shared" si="44"/>
        <v>0</v>
      </c>
      <c r="Q231" s="1142"/>
      <c r="R231" s="1141">
        <f t="shared" si="45"/>
        <v>0</v>
      </c>
      <c r="S231" s="1142"/>
      <c r="T231" s="1141">
        <f t="shared" si="46"/>
        <v>0</v>
      </c>
      <c r="U231" s="1141"/>
      <c r="V231" s="1141">
        <f t="shared" si="47"/>
        <v>0</v>
      </c>
      <c r="W231" s="1143">
        <f t="shared" si="48"/>
        <v>0</v>
      </c>
      <c r="X231" s="1141">
        <f t="shared" si="49"/>
        <v>0</v>
      </c>
      <c r="Y231" s="1144">
        <v>0</v>
      </c>
      <c r="Z231" s="1139">
        <f t="shared" si="50"/>
        <v>0</v>
      </c>
      <c r="AA231" s="1123">
        <f>[5]building!Y231</f>
        <v>0</v>
      </c>
      <c r="AB231" s="1123"/>
      <c r="AC231" s="1123">
        <f>[5]building!Z231</f>
        <v>0</v>
      </c>
      <c r="AD231" s="1123">
        <f t="shared" si="51"/>
        <v>0</v>
      </c>
      <c r="AE231" s="1106"/>
    </row>
    <row r="232" spans="1:31" s="600" customFormat="1" ht="70.5" customHeight="1">
      <c r="A232" s="1163"/>
      <c r="B232" s="1163" t="s">
        <v>1275</v>
      </c>
      <c r="C232" s="1139">
        <f>ROUND(Data!K535,2)</f>
        <v>1409.91</v>
      </c>
      <c r="D232" s="1164" t="s">
        <v>1875</v>
      </c>
      <c r="E232" s="1142"/>
      <c r="F232" s="1134">
        <f t="shared" si="39"/>
        <v>0</v>
      </c>
      <c r="G232" s="1142"/>
      <c r="H232" s="1141">
        <f t="shared" si="40"/>
        <v>0</v>
      </c>
      <c r="I232" s="1142"/>
      <c r="J232" s="1141">
        <f t="shared" si="41"/>
        <v>0</v>
      </c>
      <c r="K232" s="1142"/>
      <c r="L232" s="1141">
        <f t="shared" si="42"/>
        <v>0</v>
      </c>
      <c r="M232" s="1142"/>
      <c r="N232" s="1141">
        <f t="shared" si="43"/>
        <v>0</v>
      </c>
      <c r="O232" s="1142"/>
      <c r="P232" s="1141">
        <f t="shared" si="44"/>
        <v>0</v>
      </c>
      <c r="Q232" s="1142"/>
      <c r="R232" s="1141">
        <f t="shared" si="45"/>
        <v>0</v>
      </c>
      <c r="S232" s="1142"/>
      <c r="T232" s="1141">
        <f t="shared" si="46"/>
        <v>0</v>
      </c>
      <c r="U232" s="1141"/>
      <c r="V232" s="1141">
        <f t="shared" si="47"/>
        <v>0</v>
      </c>
      <c r="W232" s="1143">
        <f t="shared" si="48"/>
        <v>0</v>
      </c>
      <c r="X232" s="1141">
        <f t="shared" si="49"/>
        <v>0</v>
      </c>
      <c r="Y232" s="1144">
        <v>0</v>
      </c>
      <c r="Z232" s="1139">
        <f t="shared" si="50"/>
        <v>0</v>
      </c>
      <c r="AA232" s="1123">
        <f>[5]building!Y232</f>
        <v>0</v>
      </c>
      <c r="AB232" s="1123"/>
      <c r="AC232" s="1123">
        <f>[5]building!Z232</f>
        <v>0</v>
      </c>
      <c r="AD232" s="1123">
        <f t="shared" si="51"/>
        <v>0</v>
      </c>
      <c r="AE232" s="1106"/>
    </row>
    <row r="233" spans="1:31" s="600" customFormat="1" ht="70.5" customHeight="1">
      <c r="A233" s="1131"/>
      <c r="B233" s="1131" t="s">
        <v>1410</v>
      </c>
      <c r="C233" s="1140">
        <f>ROUND(Data!K536,2)</f>
        <v>1414.43</v>
      </c>
      <c r="D233" s="1133" t="s">
        <v>1875</v>
      </c>
      <c r="E233" s="1142"/>
      <c r="F233" s="1134">
        <f t="shared" si="39"/>
        <v>0</v>
      </c>
      <c r="G233" s="1142"/>
      <c r="H233" s="1141">
        <f t="shared" si="40"/>
        <v>0</v>
      </c>
      <c r="I233" s="1142"/>
      <c r="J233" s="1141">
        <f t="shared" si="41"/>
        <v>0</v>
      </c>
      <c r="K233" s="1142"/>
      <c r="L233" s="1141">
        <f t="shared" si="42"/>
        <v>0</v>
      </c>
      <c r="M233" s="1142"/>
      <c r="N233" s="1141">
        <f t="shared" si="43"/>
        <v>0</v>
      </c>
      <c r="O233" s="1142"/>
      <c r="P233" s="1141">
        <f t="shared" si="44"/>
        <v>0</v>
      </c>
      <c r="Q233" s="1142"/>
      <c r="R233" s="1141">
        <f t="shared" si="45"/>
        <v>0</v>
      </c>
      <c r="S233" s="1142"/>
      <c r="T233" s="1141">
        <f t="shared" si="46"/>
        <v>0</v>
      </c>
      <c r="U233" s="1141"/>
      <c r="V233" s="1141">
        <f t="shared" si="47"/>
        <v>0</v>
      </c>
      <c r="W233" s="1143">
        <f t="shared" si="48"/>
        <v>0</v>
      </c>
      <c r="X233" s="1141">
        <f t="shared" si="49"/>
        <v>0</v>
      </c>
      <c r="Y233" s="1144">
        <v>0</v>
      </c>
      <c r="Z233" s="1139">
        <f t="shared" si="50"/>
        <v>0</v>
      </c>
      <c r="AA233" s="1123">
        <f>[5]building!Y233</f>
        <v>0</v>
      </c>
      <c r="AB233" s="1123"/>
      <c r="AC233" s="1123">
        <f>[5]building!Z233</f>
        <v>0</v>
      </c>
      <c r="AD233" s="1123">
        <f t="shared" si="51"/>
        <v>0</v>
      </c>
      <c r="AE233" s="1106"/>
    </row>
    <row r="234" spans="1:31" s="600" customFormat="1" ht="70.5" customHeight="1">
      <c r="A234" s="1131"/>
      <c r="B234" s="1131" t="s">
        <v>1458</v>
      </c>
      <c r="C234" s="1140">
        <f>ROUND(Data!K537,2)</f>
        <v>1418.95</v>
      </c>
      <c r="D234" s="1133" t="s">
        <v>1875</v>
      </c>
      <c r="E234" s="1142"/>
      <c r="F234" s="1134">
        <f t="shared" si="39"/>
        <v>0</v>
      </c>
      <c r="G234" s="1142"/>
      <c r="H234" s="1141">
        <f t="shared" si="40"/>
        <v>0</v>
      </c>
      <c r="I234" s="1142"/>
      <c r="J234" s="1141">
        <f t="shared" si="41"/>
        <v>0</v>
      </c>
      <c r="K234" s="1142"/>
      <c r="L234" s="1141">
        <f t="shared" si="42"/>
        <v>0</v>
      </c>
      <c r="M234" s="1142"/>
      <c r="N234" s="1141">
        <f t="shared" si="43"/>
        <v>0</v>
      </c>
      <c r="O234" s="1142"/>
      <c r="P234" s="1141">
        <f t="shared" si="44"/>
        <v>0</v>
      </c>
      <c r="Q234" s="1142"/>
      <c r="R234" s="1141">
        <f t="shared" si="45"/>
        <v>0</v>
      </c>
      <c r="S234" s="1142"/>
      <c r="T234" s="1141">
        <f t="shared" si="46"/>
        <v>0</v>
      </c>
      <c r="U234" s="1141"/>
      <c r="V234" s="1141">
        <f t="shared" si="47"/>
        <v>0</v>
      </c>
      <c r="W234" s="1143">
        <f t="shared" si="48"/>
        <v>0</v>
      </c>
      <c r="X234" s="1141">
        <f t="shared" si="49"/>
        <v>0</v>
      </c>
      <c r="Y234" s="1144">
        <v>0</v>
      </c>
      <c r="Z234" s="1139">
        <f t="shared" si="50"/>
        <v>0</v>
      </c>
      <c r="AA234" s="1123">
        <f>[5]building!Y234</f>
        <v>0</v>
      </c>
      <c r="AB234" s="1123"/>
      <c r="AC234" s="1123">
        <f>[5]building!Z234</f>
        <v>0</v>
      </c>
      <c r="AD234" s="1123">
        <f t="shared" si="51"/>
        <v>0</v>
      </c>
      <c r="AE234" s="1106"/>
    </row>
    <row r="235" spans="1:31" s="600" customFormat="1" ht="70.5" customHeight="1">
      <c r="A235" s="1131"/>
      <c r="B235" s="1131" t="s">
        <v>1347</v>
      </c>
      <c r="C235" s="1140">
        <f>ROUND(Data!K538,2)</f>
        <v>1423.47</v>
      </c>
      <c r="D235" s="1133" t="s">
        <v>1875</v>
      </c>
      <c r="E235" s="1142"/>
      <c r="F235" s="1134">
        <f t="shared" si="39"/>
        <v>0</v>
      </c>
      <c r="G235" s="1142"/>
      <c r="H235" s="1141">
        <f t="shared" si="40"/>
        <v>0</v>
      </c>
      <c r="I235" s="1142"/>
      <c r="J235" s="1141">
        <f t="shared" si="41"/>
        <v>0</v>
      </c>
      <c r="K235" s="1142"/>
      <c r="L235" s="1141">
        <f t="shared" si="42"/>
        <v>0</v>
      </c>
      <c r="M235" s="1142"/>
      <c r="N235" s="1141">
        <f t="shared" si="43"/>
        <v>0</v>
      </c>
      <c r="O235" s="1142"/>
      <c r="P235" s="1141">
        <f t="shared" si="44"/>
        <v>0</v>
      </c>
      <c r="Q235" s="1142"/>
      <c r="R235" s="1141">
        <f t="shared" si="45"/>
        <v>0</v>
      </c>
      <c r="S235" s="1142"/>
      <c r="T235" s="1141">
        <f t="shared" si="46"/>
        <v>0</v>
      </c>
      <c r="U235" s="1141"/>
      <c r="V235" s="1141">
        <f t="shared" si="47"/>
        <v>0</v>
      </c>
      <c r="W235" s="1143">
        <f t="shared" si="48"/>
        <v>0</v>
      </c>
      <c r="X235" s="1141">
        <f t="shared" si="49"/>
        <v>0</v>
      </c>
      <c r="Y235" s="1144">
        <v>0</v>
      </c>
      <c r="Z235" s="1139">
        <f t="shared" si="50"/>
        <v>0</v>
      </c>
      <c r="AA235" s="1123">
        <f>[5]building!Y235</f>
        <v>0</v>
      </c>
      <c r="AB235" s="1123"/>
      <c r="AC235" s="1123">
        <f>[5]building!Z235</f>
        <v>0</v>
      </c>
      <c r="AD235" s="1123">
        <f t="shared" si="51"/>
        <v>0</v>
      </c>
      <c r="AE235" s="1106"/>
    </row>
    <row r="236" spans="1:31" ht="70.5" customHeight="1">
      <c r="A236" s="1157"/>
      <c r="B236" s="1131" t="s">
        <v>1098</v>
      </c>
      <c r="C236" s="1149">
        <f>ROUND(Data!K539,2)</f>
        <v>1427.99</v>
      </c>
      <c r="D236" s="1133" t="s">
        <v>1875</v>
      </c>
      <c r="E236" s="1142"/>
      <c r="F236" s="1134">
        <f t="shared" si="39"/>
        <v>0</v>
      </c>
      <c r="G236" s="1142"/>
      <c r="H236" s="1141">
        <f t="shared" si="40"/>
        <v>0</v>
      </c>
      <c r="I236" s="1142"/>
      <c r="J236" s="1141">
        <f t="shared" si="41"/>
        <v>0</v>
      </c>
      <c r="K236" s="1142"/>
      <c r="L236" s="1141">
        <f t="shared" si="42"/>
        <v>0</v>
      </c>
      <c r="M236" s="1142"/>
      <c r="N236" s="1141">
        <f t="shared" si="43"/>
        <v>0</v>
      </c>
      <c r="O236" s="1142"/>
      <c r="P236" s="1141">
        <f t="shared" si="44"/>
        <v>0</v>
      </c>
      <c r="Q236" s="1142"/>
      <c r="R236" s="1141">
        <f t="shared" si="45"/>
        <v>0</v>
      </c>
      <c r="S236" s="1142"/>
      <c r="T236" s="1141">
        <f t="shared" si="46"/>
        <v>0</v>
      </c>
      <c r="U236" s="1141"/>
      <c r="V236" s="1141">
        <f t="shared" si="47"/>
        <v>0</v>
      </c>
      <c r="W236" s="1143">
        <f t="shared" si="48"/>
        <v>0</v>
      </c>
      <c r="X236" s="1141">
        <f t="shared" si="49"/>
        <v>0</v>
      </c>
      <c r="Y236" s="1144">
        <v>0</v>
      </c>
      <c r="Z236" s="1139">
        <f t="shared" si="50"/>
        <v>0</v>
      </c>
      <c r="AA236" s="1123">
        <f>[5]building!Y236</f>
        <v>0</v>
      </c>
      <c r="AB236" s="1123"/>
      <c r="AC236" s="1123">
        <f>[5]building!Z236</f>
        <v>0</v>
      </c>
      <c r="AD236" s="1123">
        <f t="shared" si="51"/>
        <v>0</v>
      </c>
    </row>
    <row r="237" spans="1:31" ht="70.5" customHeight="1">
      <c r="A237" s="1157"/>
      <c r="B237" s="1131" t="s">
        <v>3856</v>
      </c>
      <c r="C237" s="1149">
        <f>ROUND(Data!K540,2)</f>
        <v>1432.51</v>
      </c>
      <c r="D237" s="1133" t="s">
        <v>1875</v>
      </c>
      <c r="E237" s="1142"/>
      <c r="F237" s="1134">
        <f t="shared" si="39"/>
        <v>0</v>
      </c>
      <c r="G237" s="1142"/>
      <c r="H237" s="1141">
        <f t="shared" si="40"/>
        <v>0</v>
      </c>
      <c r="I237" s="1142"/>
      <c r="J237" s="1141">
        <f t="shared" si="41"/>
        <v>0</v>
      </c>
      <c r="K237" s="1142"/>
      <c r="L237" s="1141">
        <f t="shared" si="42"/>
        <v>0</v>
      </c>
      <c r="M237" s="1142"/>
      <c r="N237" s="1141">
        <f t="shared" si="43"/>
        <v>0</v>
      </c>
      <c r="O237" s="1142"/>
      <c r="P237" s="1141">
        <f t="shared" si="44"/>
        <v>0</v>
      </c>
      <c r="Q237" s="1142"/>
      <c r="R237" s="1141">
        <f t="shared" si="45"/>
        <v>0</v>
      </c>
      <c r="S237" s="1142"/>
      <c r="T237" s="1141">
        <f t="shared" si="46"/>
        <v>0</v>
      </c>
      <c r="U237" s="1141"/>
      <c r="V237" s="1141">
        <f t="shared" si="47"/>
        <v>0</v>
      </c>
      <c r="W237" s="1143">
        <f t="shared" si="48"/>
        <v>0</v>
      </c>
      <c r="X237" s="1141">
        <f t="shared" si="49"/>
        <v>0</v>
      </c>
      <c r="Y237" s="1144">
        <v>0</v>
      </c>
      <c r="Z237" s="1139">
        <f t="shared" si="50"/>
        <v>0</v>
      </c>
      <c r="AA237" s="1123">
        <f>[5]building!Y237</f>
        <v>0</v>
      </c>
      <c r="AB237" s="1123"/>
      <c r="AC237" s="1123">
        <f>[5]building!Z237</f>
        <v>0</v>
      </c>
      <c r="AD237" s="1123">
        <f t="shared" si="51"/>
        <v>0</v>
      </c>
    </row>
    <row r="238" spans="1:31" ht="70.5" customHeight="1">
      <c r="A238" s="1157"/>
      <c r="B238" s="1131" t="s">
        <v>3857</v>
      </c>
      <c r="C238" s="1149">
        <f>ROUND(Data!K541,2)</f>
        <v>1437.03</v>
      </c>
      <c r="D238" s="1133" t="s">
        <v>1875</v>
      </c>
      <c r="E238" s="1142"/>
      <c r="F238" s="1134">
        <f t="shared" si="39"/>
        <v>0</v>
      </c>
      <c r="G238" s="1142"/>
      <c r="H238" s="1141">
        <f t="shared" si="40"/>
        <v>0</v>
      </c>
      <c r="I238" s="1142"/>
      <c r="J238" s="1141">
        <f t="shared" si="41"/>
        <v>0</v>
      </c>
      <c r="K238" s="1142"/>
      <c r="L238" s="1141">
        <f t="shared" si="42"/>
        <v>0</v>
      </c>
      <c r="M238" s="1142"/>
      <c r="N238" s="1141">
        <f t="shared" si="43"/>
        <v>0</v>
      </c>
      <c r="O238" s="1142"/>
      <c r="P238" s="1141">
        <f t="shared" si="44"/>
        <v>0</v>
      </c>
      <c r="Q238" s="1142"/>
      <c r="R238" s="1141">
        <f t="shared" si="45"/>
        <v>0</v>
      </c>
      <c r="S238" s="1142"/>
      <c r="T238" s="1141">
        <f t="shared" si="46"/>
        <v>0</v>
      </c>
      <c r="U238" s="1141"/>
      <c r="V238" s="1141">
        <f t="shared" si="47"/>
        <v>0</v>
      </c>
      <c r="W238" s="1143">
        <f t="shared" si="48"/>
        <v>0</v>
      </c>
      <c r="X238" s="1141">
        <f t="shared" si="49"/>
        <v>0</v>
      </c>
      <c r="Y238" s="1144">
        <v>0</v>
      </c>
      <c r="Z238" s="1139">
        <f t="shared" si="50"/>
        <v>0</v>
      </c>
      <c r="AA238" s="1123">
        <f>[5]building!Y238</f>
        <v>0</v>
      </c>
      <c r="AB238" s="1123"/>
      <c r="AC238" s="1123">
        <f>[5]building!Z238</f>
        <v>0</v>
      </c>
      <c r="AD238" s="1123">
        <f t="shared" si="51"/>
        <v>0</v>
      </c>
    </row>
    <row r="239" spans="1:31" ht="70.5" customHeight="1">
      <c r="A239" s="1157"/>
      <c r="B239" s="1131" t="s">
        <v>3858</v>
      </c>
      <c r="C239" s="1149">
        <f>ROUND(Data!K542,2)</f>
        <v>1441.55</v>
      </c>
      <c r="D239" s="1133" t="s">
        <v>1875</v>
      </c>
      <c r="E239" s="1142"/>
      <c r="F239" s="1134">
        <f t="shared" si="39"/>
        <v>0</v>
      </c>
      <c r="G239" s="1142"/>
      <c r="H239" s="1141">
        <f t="shared" si="40"/>
        <v>0</v>
      </c>
      <c r="I239" s="1142"/>
      <c r="J239" s="1141">
        <f t="shared" si="41"/>
        <v>0</v>
      </c>
      <c r="K239" s="1142"/>
      <c r="L239" s="1141">
        <f t="shared" si="42"/>
        <v>0</v>
      </c>
      <c r="M239" s="1142"/>
      <c r="N239" s="1141">
        <f t="shared" si="43"/>
        <v>0</v>
      </c>
      <c r="O239" s="1142"/>
      <c r="P239" s="1141">
        <f t="shared" si="44"/>
        <v>0</v>
      </c>
      <c r="Q239" s="1142"/>
      <c r="R239" s="1141">
        <f t="shared" si="45"/>
        <v>0</v>
      </c>
      <c r="S239" s="1142"/>
      <c r="T239" s="1141">
        <f t="shared" si="46"/>
        <v>0</v>
      </c>
      <c r="U239" s="1141"/>
      <c r="V239" s="1141">
        <f t="shared" si="47"/>
        <v>0</v>
      </c>
      <c r="W239" s="1143">
        <f t="shared" si="48"/>
        <v>0</v>
      </c>
      <c r="X239" s="1141">
        <f t="shared" si="49"/>
        <v>0</v>
      </c>
      <c r="Y239" s="1144">
        <v>0</v>
      </c>
      <c r="Z239" s="1139">
        <f t="shared" si="50"/>
        <v>0</v>
      </c>
      <c r="AA239" s="1123">
        <f>[5]building!Y239</f>
        <v>0</v>
      </c>
      <c r="AB239" s="1123"/>
      <c r="AC239" s="1123">
        <f>[5]building!Z239</f>
        <v>0</v>
      </c>
      <c r="AD239" s="1123">
        <f t="shared" si="51"/>
        <v>0</v>
      </c>
    </row>
    <row r="240" spans="1:31" ht="70.5" customHeight="1">
      <c r="A240" s="1157"/>
      <c r="B240" s="1131" t="s">
        <v>3859</v>
      </c>
      <c r="C240" s="1149">
        <f>ROUND(Data!K543,2)</f>
        <v>1446.07</v>
      </c>
      <c r="D240" s="1133" t="s">
        <v>1875</v>
      </c>
      <c r="E240" s="1142"/>
      <c r="F240" s="1134">
        <f t="shared" si="39"/>
        <v>0</v>
      </c>
      <c r="G240" s="1142"/>
      <c r="H240" s="1141">
        <f t="shared" si="40"/>
        <v>0</v>
      </c>
      <c r="I240" s="1142"/>
      <c r="J240" s="1141">
        <f t="shared" si="41"/>
        <v>0</v>
      </c>
      <c r="K240" s="1142"/>
      <c r="L240" s="1141">
        <f t="shared" si="42"/>
        <v>0</v>
      </c>
      <c r="M240" s="1142"/>
      <c r="N240" s="1141">
        <f t="shared" si="43"/>
        <v>0</v>
      </c>
      <c r="O240" s="1142"/>
      <c r="P240" s="1141">
        <f t="shared" si="44"/>
        <v>0</v>
      </c>
      <c r="Q240" s="1142"/>
      <c r="R240" s="1141">
        <f t="shared" si="45"/>
        <v>0</v>
      </c>
      <c r="S240" s="1142"/>
      <c r="T240" s="1141">
        <f t="shared" si="46"/>
        <v>0</v>
      </c>
      <c r="U240" s="1141"/>
      <c r="V240" s="1141">
        <f t="shared" si="47"/>
        <v>0</v>
      </c>
      <c r="W240" s="1143">
        <f t="shared" si="48"/>
        <v>0</v>
      </c>
      <c r="X240" s="1141">
        <f t="shared" si="49"/>
        <v>0</v>
      </c>
      <c r="Y240" s="1144">
        <v>0</v>
      </c>
      <c r="Z240" s="1139">
        <f t="shared" si="50"/>
        <v>0</v>
      </c>
      <c r="AA240" s="1123">
        <f>[5]building!Y240</f>
        <v>0</v>
      </c>
      <c r="AB240" s="1123"/>
      <c r="AC240" s="1123">
        <f>[5]building!Z240</f>
        <v>0</v>
      </c>
      <c r="AD240" s="1123">
        <f t="shared" si="51"/>
        <v>0</v>
      </c>
    </row>
    <row r="241" spans="1:31" ht="70.5" customHeight="1">
      <c r="A241" s="1157"/>
      <c r="B241" s="1131" t="s">
        <v>3860</v>
      </c>
      <c r="C241" s="1149">
        <f>ROUND(Data!K544,2)</f>
        <v>1450.59</v>
      </c>
      <c r="D241" s="1133" t="s">
        <v>1875</v>
      </c>
      <c r="E241" s="1142"/>
      <c r="F241" s="1134">
        <f t="shared" si="39"/>
        <v>0</v>
      </c>
      <c r="G241" s="1142"/>
      <c r="H241" s="1141">
        <f t="shared" si="40"/>
        <v>0</v>
      </c>
      <c r="I241" s="1142"/>
      <c r="J241" s="1141">
        <f t="shared" si="41"/>
        <v>0</v>
      </c>
      <c r="K241" s="1142"/>
      <c r="L241" s="1141">
        <f t="shared" si="42"/>
        <v>0</v>
      </c>
      <c r="M241" s="1142"/>
      <c r="N241" s="1141">
        <f t="shared" si="43"/>
        <v>0</v>
      </c>
      <c r="O241" s="1142"/>
      <c r="P241" s="1141">
        <f t="shared" si="44"/>
        <v>0</v>
      </c>
      <c r="Q241" s="1142"/>
      <c r="R241" s="1141">
        <f t="shared" si="45"/>
        <v>0</v>
      </c>
      <c r="S241" s="1142"/>
      <c r="T241" s="1141">
        <f t="shared" si="46"/>
        <v>0</v>
      </c>
      <c r="U241" s="1141"/>
      <c r="V241" s="1141">
        <f t="shared" si="47"/>
        <v>0</v>
      </c>
      <c r="W241" s="1143">
        <f t="shared" si="48"/>
        <v>0</v>
      </c>
      <c r="X241" s="1141">
        <f t="shared" si="49"/>
        <v>0</v>
      </c>
      <c r="Y241" s="1144">
        <v>0</v>
      </c>
      <c r="Z241" s="1139">
        <f t="shared" si="50"/>
        <v>0</v>
      </c>
      <c r="AA241" s="1123">
        <f>[5]building!Y241</f>
        <v>0</v>
      </c>
      <c r="AB241" s="1123"/>
      <c r="AC241" s="1123">
        <f>[5]building!Z241</f>
        <v>0</v>
      </c>
      <c r="AD241" s="1123">
        <f t="shared" si="51"/>
        <v>0</v>
      </c>
    </row>
    <row r="242" spans="1:31" ht="70.5" customHeight="1">
      <c r="A242" s="1157"/>
      <c r="B242" s="1131" t="s">
        <v>3861</v>
      </c>
      <c r="C242" s="1149">
        <f>ROUND(Data!K545,2)</f>
        <v>1455.11</v>
      </c>
      <c r="D242" s="1133" t="s">
        <v>1875</v>
      </c>
      <c r="E242" s="1142"/>
      <c r="F242" s="1134">
        <f t="shared" si="39"/>
        <v>0</v>
      </c>
      <c r="G242" s="1142"/>
      <c r="H242" s="1141">
        <f t="shared" si="40"/>
        <v>0</v>
      </c>
      <c r="I242" s="1142"/>
      <c r="J242" s="1141">
        <f t="shared" si="41"/>
        <v>0</v>
      </c>
      <c r="K242" s="1142"/>
      <c r="L242" s="1141">
        <f t="shared" si="42"/>
        <v>0</v>
      </c>
      <c r="M242" s="1142"/>
      <c r="N242" s="1141">
        <f t="shared" si="43"/>
        <v>0</v>
      </c>
      <c r="O242" s="1142"/>
      <c r="P242" s="1141">
        <f t="shared" si="44"/>
        <v>0</v>
      </c>
      <c r="Q242" s="1142"/>
      <c r="R242" s="1141">
        <f t="shared" si="45"/>
        <v>0</v>
      </c>
      <c r="S242" s="1142"/>
      <c r="T242" s="1141">
        <f t="shared" si="46"/>
        <v>0</v>
      </c>
      <c r="U242" s="1141"/>
      <c r="V242" s="1141">
        <f t="shared" si="47"/>
        <v>0</v>
      </c>
      <c r="W242" s="1143">
        <f t="shared" si="48"/>
        <v>0</v>
      </c>
      <c r="X242" s="1141">
        <f t="shared" si="49"/>
        <v>0</v>
      </c>
      <c r="Y242" s="1144">
        <v>0</v>
      </c>
      <c r="Z242" s="1139">
        <f t="shared" si="50"/>
        <v>0</v>
      </c>
      <c r="AA242" s="1123">
        <f>[5]building!Y242</f>
        <v>0</v>
      </c>
      <c r="AB242" s="1123"/>
      <c r="AC242" s="1123">
        <f>[5]building!Z242</f>
        <v>0</v>
      </c>
      <c r="AD242" s="1123">
        <f t="shared" si="51"/>
        <v>0</v>
      </c>
    </row>
    <row r="243" spans="1:31" ht="70.5" customHeight="1">
      <c r="A243" s="1157"/>
      <c r="B243" s="1131" t="s">
        <v>3862</v>
      </c>
      <c r="C243" s="1149">
        <f>ROUND(Data!K546,2)</f>
        <v>1459.63</v>
      </c>
      <c r="D243" s="1133" t="s">
        <v>1875</v>
      </c>
      <c r="E243" s="1142"/>
      <c r="F243" s="1134">
        <f t="shared" si="39"/>
        <v>0</v>
      </c>
      <c r="G243" s="1142"/>
      <c r="H243" s="1141">
        <f t="shared" si="40"/>
        <v>0</v>
      </c>
      <c r="I243" s="1142"/>
      <c r="J243" s="1141">
        <f t="shared" si="41"/>
        <v>0</v>
      </c>
      <c r="K243" s="1142"/>
      <c r="L243" s="1141">
        <f t="shared" si="42"/>
        <v>0</v>
      </c>
      <c r="M243" s="1142"/>
      <c r="N243" s="1141">
        <f t="shared" si="43"/>
        <v>0</v>
      </c>
      <c r="O243" s="1142"/>
      <c r="P243" s="1141">
        <f t="shared" si="44"/>
        <v>0</v>
      </c>
      <c r="Q243" s="1142"/>
      <c r="R243" s="1141">
        <f t="shared" si="45"/>
        <v>0</v>
      </c>
      <c r="S243" s="1142"/>
      <c r="T243" s="1141">
        <f t="shared" si="46"/>
        <v>0</v>
      </c>
      <c r="U243" s="1141"/>
      <c r="V243" s="1141">
        <f t="shared" si="47"/>
        <v>0</v>
      </c>
      <c r="W243" s="1143">
        <f t="shared" si="48"/>
        <v>0</v>
      </c>
      <c r="X243" s="1141">
        <f t="shared" si="49"/>
        <v>0</v>
      </c>
      <c r="Y243" s="1144">
        <v>0</v>
      </c>
      <c r="Z243" s="1139">
        <f t="shared" si="50"/>
        <v>0</v>
      </c>
      <c r="AA243" s="1123">
        <f>[5]building!Y243</f>
        <v>0</v>
      </c>
      <c r="AB243" s="1123"/>
      <c r="AC243" s="1123">
        <f>[5]building!Z243</f>
        <v>0</v>
      </c>
      <c r="AD243" s="1123">
        <f t="shared" si="51"/>
        <v>0</v>
      </c>
    </row>
    <row r="244" spans="1:31" s="600" customFormat="1" ht="70.5" customHeight="1">
      <c r="A244" s="1168" t="s">
        <v>1148</v>
      </c>
      <c r="B244" s="1151" t="s">
        <v>198</v>
      </c>
      <c r="C244" s="1140"/>
      <c r="D244" s="1133"/>
      <c r="E244" s="1142"/>
      <c r="F244" s="1134">
        <f t="shared" si="39"/>
        <v>0</v>
      </c>
      <c r="G244" s="1142"/>
      <c r="H244" s="1141">
        <f t="shared" si="40"/>
        <v>0</v>
      </c>
      <c r="I244" s="1142"/>
      <c r="J244" s="1141">
        <f t="shared" si="41"/>
        <v>0</v>
      </c>
      <c r="K244" s="1142"/>
      <c r="L244" s="1141">
        <f t="shared" si="42"/>
        <v>0</v>
      </c>
      <c r="M244" s="1142"/>
      <c r="N244" s="1141">
        <f t="shared" si="43"/>
        <v>0</v>
      </c>
      <c r="O244" s="1142"/>
      <c r="P244" s="1141">
        <f t="shared" si="44"/>
        <v>0</v>
      </c>
      <c r="Q244" s="1142"/>
      <c r="R244" s="1141">
        <f t="shared" si="45"/>
        <v>0</v>
      </c>
      <c r="S244" s="1142"/>
      <c r="T244" s="1141">
        <f t="shared" si="46"/>
        <v>0</v>
      </c>
      <c r="U244" s="1141"/>
      <c r="V244" s="1141">
        <f t="shared" si="47"/>
        <v>0</v>
      </c>
      <c r="W244" s="1143">
        <f t="shared" si="48"/>
        <v>0</v>
      </c>
      <c r="X244" s="1141">
        <f t="shared" si="49"/>
        <v>0</v>
      </c>
      <c r="Y244" s="1144">
        <v>0</v>
      </c>
      <c r="Z244" s="1139">
        <f t="shared" si="50"/>
        <v>0</v>
      </c>
      <c r="AA244" s="1123">
        <f>[5]building!Y244</f>
        <v>0</v>
      </c>
      <c r="AB244" s="1123"/>
      <c r="AC244" s="1123">
        <f>[5]building!Z244</f>
        <v>0</v>
      </c>
      <c r="AD244" s="1123">
        <f t="shared" si="51"/>
        <v>0</v>
      </c>
      <c r="AE244" s="1106"/>
    </row>
    <row r="245" spans="1:31" s="600" customFormat="1" ht="70.5" customHeight="1">
      <c r="A245" s="1131"/>
      <c r="B245" s="1131" t="s">
        <v>630</v>
      </c>
      <c r="C245" s="1140">
        <f>ROUND(Data!K557,2)</f>
        <v>1554.12</v>
      </c>
      <c r="D245" s="1133" t="s">
        <v>1875</v>
      </c>
      <c r="E245" s="1142"/>
      <c r="F245" s="1134">
        <f t="shared" si="39"/>
        <v>0</v>
      </c>
      <c r="G245" s="1142"/>
      <c r="H245" s="1141">
        <f t="shared" si="40"/>
        <v>0</v>
      </c>
      <c r="I245" s="1142"/>
      <c r="J245" s="1141">
        <f t="shared" si="41"/>
        <v>0</v>
      </c>
      <c r="K245" s="1142"/>
      <c r="L245" s="1141">
        <f t="shared" si="42"/>
        <v>0</v>
      </c>
      <c r="M245" s="1142"/>
      <c r="N245" s="1141">
        <f t="shared" si="43"/>
        <v>0</v>
      </c>
      <c r="O245" s="1142"/>
      <c r="P245" s="1141">
        <f t="shared" si="44"/>
        <v>0</v>
      </c>
      <c r="Q245" s="1142"/>
      <c r="R245" s="1141">
        <f t="shared" si="45"/>
        <v>0</v>
      </c>
      <c r="S245" s="1142"/>
      <c r="T245" s="1141">
        <f t="shared" si="46"/>
        <v>0</v>
      </c>
      <c r="U245" s="1141"/>
      <c r="V245" s="1141">
        <f t="shared" si="47"/>
        <v>0</v>
      </c>
      <c r="W245" s="1143">
        <f t="shared" si="48"/>
        <v>0</v>
      </c>
      <c r="X245" s="1141">
        <f t="shared" si="49"/>
        <v>0</v>
      </c>
      <c r="Y245" s="1144">
        <v>0</v>
      </c>
      <c r="Z245" s="1139">
        <f t="shared" si="50"/>
        <v>0</v>
      </c>
      <c r="AA245" s="1123">
        <f>[5]building!Y245</f>
        <v>0</v>
      </c>
      <c r="AB245" s="1123"/>
      <c r="AC245" s="1123">
        <f>[5]building!Z245</f>
        <v>0</v>
      </c>
      <c r="AD245" s="1123">
        <f t="shared" si="51"/>
        <v>0</v>
      </c>
      <c r="AE245" s="1106"/>
    </row>
    <row r="246" spans="1:31" s="600" customFormat="1" ht="70.5" customHeight="1">
      <c r="A246" s="1131"/>
      <c r="B246" s="1131" t="s">
        <v>631</v>
      </c>
      <c r="C246" s="1140">
        <f>ROUND(Data!K559,2)</f>
        <v>1558.71</v>
      </c>
      <c r="D246" s="1133" t="s">
        <v>1875</v>
      </c>
      <c r="E246" s="1142"/>
      <c r="F246" s="1134">
        <f t="shared" si="39"/>
        <v>0</v>
      </c>
      <c r="G246" s="1142"/>
      <c r="H246" s="1141">
        <f t="shared" si="40"/>
        <v>0</v>
      </c>
      <c r="I246" s="1142"/>
      <c r="J246" s="1141">
        <f t="shared" si="41"/>
        <v>0</v>
      </c>
      <c r="K246" s="1142"/>
      <c r="L246" s="1141">
        <f t="shared" si="42"/>
        <v>0</v>
      </c>
      <c r="M246" s="1142"/>
      <c r="N246" s="1141">
        <f t="shared" si="43"/>
        <v>0</v>
      </c>
      <c r="O246" s="1142"/>
      <c r="P246" s="1141">
        <f t="shared" si="44"/>
        <v>0</v>
      </c>
      <c r="Q246" s="1142"/>
      <c r="R246" s="1141">
        <f t="shared" si="45"/>
        <v>0</v>
      </c>
      <c r="S246" s="1142"/>
      <c r="T246" s="1141">
        <f t="shared" si="46"/>
        <v>0</v>
      </c>
      <c r="U246" s="1141"/>
      <c r="V246" s="1141">
        <f t="shared" si="47"/>
        <v>0</v>
      </c>
      <c r="W246" s="1143">
        <f t="shared" si="48"/>
        <v>0</v>
      </c>
      <c r="X246" s="1141">
        <f t="shared" si="49"/>
        <v>0</v>
      </c>
      <c r="Y246" s="1144">
        <v>0</v>
      </c>
      <c r="Z246" s="1139">
        <f t="shared" si="50"/>
        <v>0</v>
      </c>
      <c r="AA246" s="1123">
        <f>[5]building!Y246</f>
        <v>0</v>
      </c>
      <c r="AB246" s="1123"/>
      <c r="AC246" s="1123">
        <f>[5]building!Z246</f>
        <v>0</v>
      </c>
      <c r="AD246" s="1123">
        <f t="shared" si="51"/>
        <v>0</v>
      </c>
      <c r="AE246" s="1106"/>
    </row>
    <row r="247" spans="1:31" s="600" customFormat="1" ht="70.5" customHeight="1">
      <c r="A247" s="1131"/>
      <c r="B247" s="1131" t="s">
        <v>1269</v>
      </c>
      <c r="C247" s="1140">
        <f>ROUND(Data!K560,2)</f>
        <v>1567.75</v>
      </c>
      <c r="D247" s="1133" t="s">
        <v>1875</v>
      </c>
      <c r="E247" s="1142"/>
      <c r="F247" s="1134">
        <f t="shared" si="39"/>
        <v>0</v>
      </c>
      <c r="G247" s="1142"/>
      <c r="H247" s="1141">
        <f t="shared" si="40"/>
        <v>0</v>
      </c>
      <c r="I247" s="1142"/>
      <c r="J247" s="1141">
        <f t="shared" si="41"/>
        <v>0</v>
      </c>
      <c r="K247" s="1142"/>
      <c r="L247" s="1141">
        <f t="shared" si="42"/>
        <v>0</v>
      </c>
      <c r="M247" s="1142"/>
      <c r="N247" s="1141">
        <f t="shared" si="43"/>
        <v>0</v>
      </c>
      <c r="O247" s="1142"/>
      <c r="P247" s="1141">
        <f t="shared" si="44"/>
        <v>0</v>
      </c>
      <c r="Q247" s="1142"/>
      <c r="R247" s="1141">
        <f t="shared" si="45"/>
        <v>0</v>
      </c>
      <c r="S247" s="1142"/>
      <c r="T247" s="1141">
        <f t="shared" si="46"/>
        <v>0</v>
      </c>
      <c r="U247" s="1141"/>
      <c r="V247" s="1141">
        <f t="shared" si="47"/>
        <v>0</v>
      </c>
      <c r="W247" s="1143">
        <f t="shared" si="48"/>
        <v>0</v>
      </c>
      <c r="X247" s="1141">
        <f t="shared" si="49"/>
        <v>0</v>
      </c>
      <c r="Y247" s="1144">
        <v>0</v>
      </c>
      <c r="Z247" s="1139">
        <f t="shared" si="50"/>
        <v>0</v>
      </c>
      <c r="AA247" s="1123">
        <f>[5]building!Y247</f>
        <v>0</v>
      </c>
      <c r="AB247" s="1123"/>
      <c r="AC247" s="1123">
        <f>[5]building!Z247</f>
        <v>0</v>
      </c>
      <c r="AD247" s="1123">
        <f t="shared" si="51"/>
        <v>0</v>
      </c>
      <c r="AE247" s="1106"/>
    </row>
    <row r="248" spans="1:31" s="600" customFormat="1" ht="70.5" customHeight="1">
      <c r="A248" s="1131"/>
      <c r="B248" s="1131" t="s">
        <v>692</v>
      </c>
      <c r="C248" s="1140">
        <f>ROUND(Data!K561,2)</f>
        <v>1576.79</v>
      </c>
      <c r="D248" s="1133" t="s">
        <v>1875</v>
      </c>
      <c r="E248" s="1142"/>
      <c r="F248" s="1134">
        <f t="shared" si="39"/>
        <v>0</v>
      </c>
      <c r="G248" s="1142"/>
      <c r="H248" s="1141">
        <f t="shared" si="40"/>
        <v>0</v>
      </c>
      <c r="I248" s="1142"/>
      <c r="J248" s="1141">
        <f t="shared" si="41"/>
        <v>0</v>
      </c>
      <c r="K248" s="1142"/>
      <c r="L248" s="1141">
        <f t="shared" si="42"/>
        <v>0</v>
      </c>
      <c r="M248" s="1142"/>
      <c r="N248" s="1141">
        <f t="shared" si="43"/>
        <v>0</v>
      </c>
      <c r="O248" s="1142"/>
      <c r="P248" s="1141">
        <f t="shared" si="44"/>
        <v>0</v>
      </c>
      <c r="Q248" s="1142"/>
      <c r="R248" s="1141">
        <f t="shared" si="45"/>
        <v>0</v>
      </c>
      <c r="S248" s="1142"/>
      <c r="T248" s="1141">
        <f t="shared" si="46"/>
        <v>0</v>
      </c>
      <c r="U248" s="1141"/>
      <c r="V248" s="1141">
        <f t="shared" si="47"/>
        <v>0</v>
      </c>
      <c r="W248" s="1143">
        <f t="shared" si="48"/>
        <v>0</v>
      </c>
      <c r="X248" s="1141">
        <f t="shared" si="49"/>
        <v>0</v>
      </c>
      <c r="Y248" s="1144">
        <v>0</v>
      </c>
      <c r="Z248" s="1139">
        <f t="shared" si="50"/>
        <v>0</v>
      </c>
      <c r="AA248" s="1123">
        <f>[5]building!Y248</f>
        <v>0</v>
      </c>
      <c r="AB248" s="1123"/>
      <c r="AC248" s="1123">
        <f>[5]building!Z248</f>
        <v>0</v>
      </c>
      <c r="AD248" s="1123">
        <f t="shared" si="51"/>
        <v>0</v>
      </c>
      <c r="AE248" s="1106"/>
    </row>
    <row r="249" spans="1:31" s="600" customFormat="1" ht="70.5" customHeight="1">
      <c r="A249" s="1131"/>
      <c r="B249" s="1131" t="s">
        <v>693</v>
      </c>
      <c r="C249" s="1140">
        <f>ROUND(Data!K562,2)</f>
        <v>1585.83</v>
      </c>
      <c r="D249" s="1133" t="s">
        <v>1875</v>
      </c>
      <c r="E249" s="1142"/>
      <c r="F249" s="1134">
        <f t="shared" si="39"/>
        <v>0</v>
      </c>
      <c r="G249" s="1142"/>
      <c r="H249" s="1141">
        <f t="shared" si="40"/>
        <v>0</v>
      </c>
      <c r="I249" s="1142"/>
      <c r="J249" s="1141">
        <f t="shared" si="41"/>
        <v>0</v>
      </c>
      <c r="K249" s="1142"/>
      <c r="L249" s="1141">
        <f t="shared" si="42"/>
        <v>0</v>
      </c>
      <c r="M249" s="1142"/>
      <c r="N249" s="1141">
        <f t="shared" si="43"/>
        <v>0</v>
      </c>
      <c r="O249" s="1142"/>
      <c r="P249" s="1141">
        <f t="shared" si="44"/>
        <v>0</v>
      </c>
      <c r="Q249" s="1142"/>
      <c r="R249" s="1141">
        <f t="shared" si="45"/>
        <v>0</v>
      </c>
      <c r="S249" s="1142"/>
      <c r="T249" s="1141">
        <f t="shared" si="46"/>
        <v>0</v>
      </c>
      <c r="U249" s="1141"/>
      <c r="V249" s="1141">
        <f t="shared" si="47"/>
        <v>0</v>
      </c>
      <c r="W249" s="1143">
        <f t="shared" si="48"/>
        <v>0</v>
      </c>
      <c r="X249" s="1141">
        <f t="shared" si="49"/>
        <v>0</v>
      </c>
      <c r="Y249" s="1144">
        <v>0</v>
      </c>
      <c r="Z249" s="1139">
        <f t="shared" si="50"/>
        <v>0</v>
      </c>
      <c r="AA249" s="1123">
        <f>[5]building!Y249</f>
        <v>0</v>
      </c>
      <c r="AB249" s="1123"/>
      <c r="AC249" s="1123">
        <f>[5]building!Z249</f>
        <v>0</v>
      </c>
      <c r="AD249" s="1123">
        <f t="shared" si="51"/>
        <v>0</v>
      </c>
      <c r="AE249" s="1106"/>
    </row>
    <row r="250" spans="1:31" ht="70.5" customHeight="1">
      <c r="A250" s="1157"/>
      <c r="B250" s="1131" t="s">
        <v>1296</v>
      </c>
      <c r="C250" s="1140">
        <f>ROUND(Data!K563,2)</f>
        <v>1594.87</v>
      </c>
      <c r="D250" s="1133" t="s">
        <v>1875</v>
      </c>
      <c r="E250" s="1142"/>
      <c r="F250" s="1134">
        <f t="shared" si="39"/>
        <v>0</v>
      </c>
      <c r="G250" s="1142"/>
      <c r="H250" s="1141">
        <f t="shared" si="40"/>
        <v>0</v>
      </c>
      <c r="I250" s="1142"/>
      <c r="J250" s="1141">
        <f t="shared" si="41"/>
        <v>0</v>
      </c>
      <c r="K250" s="1142"/>
      <c r="L250" s="1141">
        <f t="shared" si="42"/>
        <v>0</v>
      </c>
      <c r="M250" s="1142"/>
      <c r="N250" s="1141">
        <f t="shared" si="43"/>
        <v>0</v>
      </c>
      <c r="O250" s="1142"/>
      <c r="P250" s="1141">
        <f t="shared" si="44"/>
        <v>0</v>
      </c>
      <c r="Q250" s="1142"/>
      <c r="R250" s="1141">
        <f t="shared" si="45"/>
        <v>0</v>
      </c>
      <c r="S250" s="1142"/>
      <c r="T250" s="1141">
        <f t="shared" si="46"/>
        <v>0</v>
      </c>
      <c r="U250" s="1141"/>
      <c r="V250" s="1141">
        <f t="shared" si="47"/>
        <v>0</v>
      </c>
      <c r="W250" s="1143">
        <f t="shared" si="48"/>
        <v>0</v>
      </c>
      <c r="X250" s="1141">
        <f t="shared" si="49"/>
        <v>0</v>
      </c>
      <c r="Y250" s="1144">
        <v>0</v>
      </c>
      <c r="Z250" s="1139">
        <f t="shared" si="50"/>
        <v>0</v>
      </c>
      <c r="AA250" s="1123">
        <f>[5]building!Y250</f>
        <v>0</v>
      </c>
      <c r="AB250" s="1123"/>
      <c r="AC250" s="1123">
        <f>[5]building!Z250</f>
        <v>0</v>
      </c>
      <c r="AD250" s="1123">
        <f t="shared" si="51"/>
        <v>0</v>
      </c>
    </row>
    <row r="251" spans="1:31" ht="70.5" customHeight="1">
      <c r="A251" s="1130">
        <v>15.1</v>
      </c>
      <c r="B251" s="1151" t="s">
        <v>1297</v>
      </c>
      <c r="C251" s="1149"/>
      <c r="D251" s="1133"/>
      <c r="E251" s="1142"/>
      <c r="F251" s="1134">
        <f t="shared" si="39"/>
        <v>0</v>
      </c>
      <c r="G251" s="1142"/>
      <c r="H251" s="1141">
        <f t="shared" si="40"/>
        <v>0</v>
      </c>
      <c r="I251" s="1142"/>
      <c r="J251" s="1141">
        <f t="shared" si="41"/>
        <v>0</v>
      </c>
      <c r="K251" s="1142"/>
      <c r="L251" s="1141">
        <f t="shared" si="42"/>
        <v>0</v>
      </c>
      <c r="M251" s="1142"/>
      <c r="N251" s="1141">
        <f t="shared" si="43"/>
        <v>0</v>
      </c>
      <c r="O251" s="1142"/>
      <c r="P251" s="1141">
        <f t="shared" si="44"/>
        <v>0</v>
      </c>
      <c r="Q251" s="1142"/>
      <c r="R251" s="1141">
        <f t="shared" si="45"/>
        <v>0</v>
      </c>
      <c r="S251" s="1142"/>
      <c r="T251" s="1141">
        <f t="shared" si="46"/>
        <v>0</v>
      </c>
      <c r="U251" s="1141"/>
      <c r="V251" s="1141">
        <f t="shared" si="47"/>
        <v>0</v>
      </c>
      <c r="W251" s="1143">
        <f t="shared" si="48"/>
        <v>0</v>
      </c>
      <c r="X251" s="1141">
        <f t="shared" si="49"/>
        <v>0</v>
      </c>
      <c r="Y251" s="1144">
        <v>0</v>
      </c>
      <c r="Z251" s="1139">
        <f t="shared" si="50"/>
        <v>0</v>
      </c>
      <c r="AA251" s="1123">
        <f>[5]building!Y251</f>
        <v>0</v>
      </c>
      <c r="AB251" s="1123"/>
      <c r="AC251" s="1123">
        <f>[5]building!Z251</f>
        <v>0</v>
      </c>
      <c r="AD251" s="1123">
        <f t="shared" si="51"/>
        <v>0</v>
      </c>
    </row>
    <row r="252" spans="1:31" ht="70.5" customHeight="1">
      <c r="A252" s="1130"/>
      <c r="B252" s="1131" t="s">
        <v>1275</v>
      </c>
      <c r="C252" s="1149">
        <f>ROUND(Data!K590,2)</f>
        <v>547.47</v>
      </c>
      <c r="D252" s="1133" t="s">
        <v>1875</v>
      </c>
      <c r="E252" s="1142"/>
      <c r="F252" s="1134">
        <f t="shared" si="39"/>
        <v>0</v>
      </c>
      <c r="G252" s="1142"/>
      <c r="H252" s="1141">
        <f t="shared" si="40"/>
        <v>0</v>
      </c>
      <c r="I252" s="1142"/>
      <c r="J252" s="1141">
        <f t="shared" si="41"/>
        <v>0</v>
      </c>
      <c r="K252" s="1142"/>
      <c r="L252" s="1141">
        <f t="shared" si="42"/>
        <v>0</v>
      </c>
      <c r="M252" s="1142"/>
      <c r="N252" s="1141">
        <f t="shared" si="43"/>
        <v>0</v>
      </c>
      <c r="O252" s="1142"/>
      <c r="P252" s="1141">
        <f t="shared" si="44"/>
        <v>0</v>
      </c>
      <c r="Q252" s="1142"/>
      <c r="R252" s="1141">
        <f t="shared" si="45"/>
        <v>0</v>
      </c>
      <c r="S252" s="1142"/>
      <c r="T252" s="1141">
        <f t="shared" si="46"/>
        <v>0</v>
      </c>
      <c r="U252" s="1141"/>
      <c r="V252" s="1141">
        <f t="shared" si="47"/>
        <v>0</v>
      </c>
      <c r="W252" s="1143">
        <f t="shared" si="48"/>
        <v>0</v>
      </c>
      <c r="X252" s="1141">
        <f t="shared" si="49"/>
        <v>0</v>
      </c>
      <c r="Y252" s="1144">
        <v>0</v>
      </c>
      <c r="Z252" s="1139">
        <f t="shared" si="50"/>
        <v>0</v>
      </c>
      <c r="AA252" s="1123">
        <f>[5]building!Y252</f>
        <v>0</v>
      </c>
      <c r="AB252" s="1123"/>
      <c r="AC252" s="1123">
        <f>[5]building!Z252</f>
        <v>0</v>
      </c>
      <c r="AD252" s="1123">
        <f t="shared" si="51"/>
        <v>0</v>
      </c>
    </row>
    <row r="253" spans="1:31" ht="70.5" customHeight="1">
      <c r="A253" s="1130"/>
      <c r="B253" s="1131" t="s">
        <v>1410</v>
      </c>
      <c r="C253" s="1149">
        <f>ROUND(Data!K591,2)</f>
        <v>551.95000000000005</v>
      </c>
      <c r="D253" s="1133" t="s">
        <v>1875</v>
      </c>
      <c r="E253" s="1142"/>
      <c r="F253" s="1134">
        <f t="shared" si="39"/>
        <v>0</v>
      </c>
      <c r="G253" s="1142"/>
      <c r="H253" s="1141">
        <f t="shared" si="40"/>
        <v>0</v>
      </c>
      <c r="I253" s="1142"/>
      <c r="J253" s="1141">
        <f t="shared" si="41"/>
        <v>0</v>
      </c>
      <c r="K253" s="1142"/>
      <c r="L253" s="1141">
        <f t="shared" si="42"/>
        <v>0</v>
      </c>
      <c r="M253" s="1142"/>
      <c r="N253" s="1141">
        <f t="shared" si="43"/>
        <v>0</v>
      </c>
      <c r="O253" s="1142"/>
      <c r="P253" s="1141">
        <f t="shared" si="44"/>
        <v>0</v>
      </c>
      <c r="Q253" s="1142"/>
      <c r="R253" s="1141">
        <f t="shared" si="45"/>
        <v>0</v>
      </c>
      <c r="S253" s="1142"/>
      <c r="T253" s="1141">
        <f t="shared" si="46"/>
        <v>0</v>
      </c>
      <c r="U253" s="1141"/>
      <c r="V253" s="1141">
        <f t="shared" si="47"/>
        <v>0</v>
      </c>
      <c r="W253" s="1143">
        <f t="shared" si="48"/>
        <v>0</v>
      </c>
      <c r="X253" s="1141">
        <f t="shared" si="49"/>
        <v>0</v>
      </c>
      <c r="Y253" s="1144">
        <v>0</v>
      </c>
      <c r="Z253" s="1139">
        <f t="shared" si="50"/>
        <v>0</v>
      </c>
      <c r="AA253" s="1123">
        <f>[5]building!Y253</f>
        <v>0</v>
      </c>
      <c r="AB253" s="1123"/>
      <c r="AC253" s="1123">
        <f>[5]building!Z253</f>
        <v>0</v>
      </c>
      <c r="AD253" s="1123">
        <f t="shared" si="51"/>
        <v>0</v>
      </c>
    </row>
    <row r="254" spans="1:31" ht="70.5" customHeight="1">
      <c r="A254" s="1130"/>
      <c r="B254" s="1131" t="s">
        <v>1458</v>
      </c>
      <c r="C254" s="1149">
        <f>ROUND(Data!K592,2)</f>
        <v>556.42999999999995</v>
      </c>
      <c r="D254" s="1133" t="s">
        <v>1875</v>
      </c>
      <c r="E254" s="1142"/>
      <c r="F254" s="1134">
        <f t="shared" si="39"/>
        <v>0</v>
      </c>
      <c r="G254" s="1142"/>
      <c r="H254" s="1141">
        <f t="shared" si="40"/>
        <v>0</v>
      </c>
      <c r="I254" s="1142"/>
      <c r="J254" s="1141">
        <f t="shared" si="41"/>
        <v>0</v>
      </c>
      <c r="K254" s="1142"/>
      <c r="L254" s="1141">
        <f t="shared" si="42"/>
        <v>0</v>
      </c>
      <c r="M254" s="1142"/>
      <c r="N254" s="1141">
        <f t="shared" si="43"/>
        <v>0</v>
      </c>
      <c r="O254" s="1142"/>
      <c r="P254" s="1141">
        <f t="shared" si="44"/>
        <v>0</v>
      </c>
      <c r="Q254" s="1142"/>
      <c r="R254" s="1141">
        <f t="shared" si="45"/>
        <v>0</v>
      </c>
      <c r="S254" s="1142"/>
      <c r="T254" s="1141">
        <f t="shared" si="46"/>
        <v>0</v>
      </c>
      <c r="U254" s="1141"/>
      <c r="V254" s="1141">
        <f t="shared" si="47"/>
        <v>0</v>
      </c>
      <c r="W254" s="1143">
        <f t="shared" si="48"/>
        <v>0</v>
      </c>
      <c r="X254" s="1141">
        <f t="shared" si="49"/>
        <v>0</v>
      </c>
      <c r="Y254" s="1144">
        <v>0</v>
      </c>
      <c r="Z254" s="1139">
        <f t="shared" si="50"/>
        <v>0</v>
      </c>
      <c r="AA254" s="1123">
        <f>[5]building!Y254</f>
        <v>0</v>
      </c>
      <c r="AB254" s="1123"/>
      <c r="AC254" s="1123">
        <f>[5]building!Z254</f>
        <v>0</v>
      </c>
      <c r="AD254" s="1123">
        <f t="shared" si="51"/>
        <v>0</v>
      </c>
    </row>
    <row r="255" spans="1:31" ht="70.5" customHeight="1">
      <c r="A255" s="1130"/>
      <c r="B255" s="1131" t="s">
        <v>1347</v>
      </c>
      <c r="C255" s="1149">
        <f>ROUND(Data!K593,2)</f>
        <v>560.91</v>
      </c>
      <c r="D255" s="1133" t="s">
        <v>1875</v>
      </c>
      <c r="E255" s="1142"/>
      <c r="F255" s="1134">
        <f t="shared" si="39"/>
        <v>0</v>
      </c>
      <c r="G255" s="1142"/>
      <c r="H255" s="1141">
        <f t="shared" si="40"/>
        <v>0</v>
      </c>
      <c r="I255" s="1142"/>
      <c r="J255" s="1141">
        <f t="shared" si="41"/>
        <v>0</v>
      </c>
      <c r="K255" s="1142"/>
      <c r="L255" s="1141">
        <f t="shared" si="42"/>
        <v>0</v>
      </c>
      <c r="M255" s="1142"/>
      <c r="N255" s="1141">
        <f t="shared" si="43"/>
        <v>0</v>
      </c>
      <c r="O255" s="1142"/>
      <c r="P255" s="1141">
        <f t="shared" si="44"/>
        <v>0</v>
      </c>
      <c r="Q255" s="1142"/>
      <c r="R255" s="1141">
        <f t="shared" si="45"/>
        <v>0</v>
      </c>
      <c r="S255" s="1142"/>
      <c r="T255" s="1141">
        <f t="shared" si="46"/>
        <v>0</v>
      </c>
      <c r="U255" s="1141"/>
      <c r="V255" s="1141">
        <f t="shared" si="47"/>
        <v>0</v>
      </c>
      <c r="W255" s="1143">
        <f t="shared" si="48"/>
        <v>0</v>
      </c>
      <c r="X255" s="1141">
        <f t="shared" si="49"/>
        <v>0</v>
      </c>
      <c r="Y255" s="1144">
        <v>0</v>
      </c>
      <c r="Z255" s="1139">
        <f t="shared" si="50"/>
        <v>0</v>
      </c>
      <c r="AA255" s="1123">
        <f>[5]building!Y255</f>
        <v>0</v>
      </c>
      <c r="AB255" s="1123"/>
      <c r="AC255" s="1123">
        <f>[5]building!Z255</f>
        <v>0</v>
      </c>
      <c r="AD255" s="1123">
        <f t="shared" si="51"/>
        <v>0</v>
      </c>
    </row>
    <row r="256" spans="1:31" ht="70.5" customHeight="1">
      <c r="A256" s="1154"/>
      <c r="B256" s="1131" t="s">
        <v>1098</v>
      </c>
      <c r="C256" s="1149">
        <f>ROUND(Data!K594,2)</f>
        <v>565.39</v>
      </c>
      <c r="D256" s="1133" t="s">
        <v>1875</v>
      </c>
      <c r="E256" s="1142"/>
      <c r="F256" s="1134">
        <f t="shared" si="39"/>
        <v>0</v>
      </c>
      <c r="G256" s="1142"/>
      <c r="H256" s="1141">
        <f t="shared" si="40"/>
        <v>0</v>
      </c>
      <c r="I256" s="1142"/>
      <c r="J256" s="1141">
        <f t="shared" si="41"/>
        <v>0</v>
      </c>
      <c r="K256" s="1142"/>
      <c r="L256" s="1141">
        <f t="shared" si="42"/>
        <v>0</v>
      </c>
      <c r="M256" s="1142"/>
      <c r="N256" s="1141">
        <f t="shared" si="43"/>
        <v>0</v>
      </c>
      <c r="O256" s="1142"/>
      <c r="P256" s="1141">
        <f t="shared" si="44"/>
        <v>0</v>
      </c>
      <c r="Q256" s="1142"/>
      <c r="R256" s="1141">
        <f t="shared" si="45"/>
        <v>0</v>
      </c>
      <c r="S256" s="1142"/>
      <c r="T256" s="1141">
        <f t="shared" si="46"/>
        <v>0</v>
      </c>
      <c r="U256" s="1141"/>
      <c r="V256" s="1141">
        <f t="shared" si="47"/>
        <v>0</v>
      </c>
      <c r="W256" s="1143">
        <f t="shared" si="48"/>
        <v>0</v>
      </c>
      <c r="X256" s="1141">
        <f t="shared" si="49"/>
        <v>0</v>
      </c>
      <c r="Y256" s="1144">
        <v>0</v>
      </c>
      <c r="Z256" s="1139">
        <f t="shared" si="50"/>
        <v>0</v>
      </c>
      <c r="AA256" s="1123">
        <f>[5]building!Y256</f>
        <v>0</v>
      </c>
      <c r="AB256" s="1123"/>
      <c r="AC256" s="1123">
        <f>[5]building!Z256</f>
        <v>0</v>
      </c>
      <c r="AD256" s="1123">
        <f t="shared" si="51"/>
        <v>0</v>
      </c>
    </row>
    <row r="257" spans="1:31" ht="70.5" customHeight="1">
      <c r="A257" s="1130">
        <v>15.2</v>
      </c>
      <c r="B257" s="1151" t="s">
        <v>2058</v>
      </c>
      <c r="C257" s="1149"/>
      <c r="D257" s="1133"/>
      <c r="E257" s="1142"/>
      <c r="F257" s="1134">
        <f t="shared" si="39"/>
        <v>0</v>
      </c>
      <c r="G257" s="1142"/>
      <c r="H257" s="1141">
        <f t="shared" si="40"/>
        <v>0</v>
      </c>
      <c r="I257" s="1142"/>
      <c r="J257" s="1141">
        <f t="shared" si="41"/>
        <v>0</v>
      </c>
      <c r="K257" s="1142"/>
      <c r="L257" s="1141">
        <f t="shared" si="42"/>
        <v>0</v>
      </c>
      <c r="M257" s="1142"/>
      <c r="N257" s="1141">
        <f t="shared" si="43"/>
        <v>0</v>
      </c>
      <c r="O257" s="1142"/>
      <c r="P257" s="1141">
        <f t="shared" si="44"/>
        <v>0</v>
      </c>
      <c r="Q257" s="1142"/>
      <c r="R257" s="1141">
        <f t="shared" si="45"/>
        <v>0</v>
      </c>
      <c r="S257" s="1142"/>
      <c r="T257" s="1141">
        <f t="shared" si="46"/>
        <v>0</v>
      </c>
      <c r="U257" s="1141"/>
      <c r="V257" s="1141">
        <f t="shared" si="47"/>
        <v>0</v>
      </c>
      <c r="W257" s="1143">
        <f t="shared" si="48"/>
        <v>0</v>
      </c>
      <c r="X257" s="1141">
        <f t="shared" si="49"/>
        <v>0</v>
      </c>
      <c r="Y257" s="1144">
        <v>0</v>
      </c>
      <c r="Z257" s="1139">
        <f t="shared" si="50"/>
        <v>0</v>
      </c>
      <c r="AA257" s="1123">
        <f>[5]building!Y257</f>
        <v>0</v>
      </c>
      <c r="AB257" s="1123"/>
      <c r="AC257" s="1123">
        <f>[5]building!Z257</f>
        <v>0</v>
      </c>
      <c r="AD257" s="1123">
        <f t="shared" si="51"/>
        <v>0</v>
      </c>
    </row>
    <row r="258" spans="1:31" ht="70.5" customHeight="1">
      <c r="A258" s="1131"/>
      <c r="B258" s="1131" t="s">
        <v>1275</v>
      </c>
      <c r="C258" s="1149">
        <f>ROUND(Data!K612,2)</f>
        <v>1989.79</v>
      </c>
      <c r="D258" s="1133" t="s">
        <v>1875</v>
      </c>
      <c r="E258" s="1142"/>
      <c r="F258" s="1134">
        <f t="shared" si="39"/>
        <v>0</v>
      </c>
      <c r="G258" s="1142"/>
      <c r="H258" s="1141">
        <f t="shared" si="40"/>
        <v>0</v>
      </c>
      <c r="I258" s="1142"/>
      <c r="J258" s="1141">
        <f t="shared" si="41"/>
        <v>0</v>
      </c>
      <c r="K258" s="1142"/>
      <c r="L258" s="1141">
        <f t="shared" si="42"/>
        <v>0</v>
      </c>
      <c r="M258" s="1142"/>
      <c r="N258" s="1141">
        <f t="shared" si="43"/>
        <v>0</v>
      </c>
      <c r="O258" s="1142"/>
      <c r="P258" s="1141">
        <f t="shared" si="44"/>
        <v>0</v>
      </c>
      <c r="Q258" s="1142"/>
      <c r="R258" s="1141">
        <f t="shared" si="45"/>
        <v>0</v>
      </c>
      <c r="S258" s="1142"/>
      <c r="T258" s="1141">
        <f t="shared" si="46"/>
        <v>0</v>
      </c>
      <c r="U258" s="1141"/>
      <c r="V258" s="1141">
        <f t="shared" si="47"/>
        <v>0</v>
      </c>
      <c r="W258" s="1143">
        <f t="shared" si="48"/>
        <v>0</v>
      </c>
      <c r="X258" s="1141">
        <f t="shared" si="49"/>
        <v>0</v>
      </c>
      <c r="Y258" s="1144">
        <v>0</v>
      </c>
      <c r="Z258" s="1139">
        <f t="shared" si="50"/>
        <v>0</v>
      </c>
      <c r="AA258" s="1123">
        <f>[5]building!Y258</f>
        <v>0</v>
      </c>
      <c r="AB258" s="1123"/>
      <c r="AC258" s="1123">
        <f>[5]building!Z258</f>
        <v>0</v>
      </c>
      <c r="AD258" s="1123">
        <f t="shared" si="51"/>
        <v>0</v>
      </c>
    </row>
    <row r="259" spans="1:31" ht="70.5" customHeight="1">
      <c r="A259" s="1131"/>
      <c r="B259" s="1131" t="s">
        <v>1410</v>
      </c>
      <c r="C259" s="1149">
        <f>ROUND(Data!K613,2)</f>
        <v>1998.74</v>
      </c>
      <c r="D259" s="1133" t="s">
        <v>1875</v>
      </c>
      <c r="E259" s="1142"/>
      <c r="F259" s="1134">
        <f t="shared" si="39"/>
        <v>0</v>
      </c>
      <c r="G259" s="1142"/>
      <c r="H259" s="1141">
        <f t="shared" si="40"/>
        <v>0</v>
      </c>
      <c r="I259" s="1142"/>
      <c r="J259" s="1141">
        <f t="shared" si="41"/>
        <v>0</v>
      </c>
      <c r="K259" s="1142"/>
      <c r="L259" s="1141">
        <f t="shared" si="42"/>
        <v>0</v>
      </c>
      <c r="M259" s="1142"/>
      <c r="N259" s="1141">
        <f t="shared" si="43"/>
        <v>0</v>
      </c>
      <c r="O259" s="1142"/>
      <c r="P259" s="1141">
        <f t="shared" si="44"/>
        <v>0</v>
      </c>
      <c r="Q259" s="1142"/>
      <c r="R259" s="1141">
        <f t="shared" si="45"/>
        <v>0</v>
      </c>
      <c r="S259" s="1142"/>
      <c r="T259" s="1141">
        <f t="shared" si="46"/>
        <v>0</v>
      </c>
      <c r="U259" s="1141"/>
      <c r="V259" s="1141">
        <f t="shared" si="47"/>
        <v>0</v>
      </c>
      <c r="W259" s="1143">
        <f t="shared" si="48"/>
        <v>0</v>
      </c>
      <c r="X259" s="1141">
        <f t="shared" si="49"/>
        <v>0</v>
      </c>
      <c r="Y259" s="1144">
        <v>0</v>
      </c>
      <c r="Z259" s="1139">
        <f t="shared" si="50"/>
        <v>0</v>
      </c>
      <c r="AA259" s="1123">
        <f>[5]building!Y259</f>
        <v>0</v>
      </c>
      <c r="AB259" s="1123"/>
      <c r="AC259" s="1123">
        <f>[5]building!Z259</f>
        <v>0</v>
      </c>
      <c r="AD259" s="1123">
        <f t="shared" si="51"/>
        <v>0</v>
      </c>
    </row>
    <row r="260" spans="1:31" ht="70.5" customHeight="1">
      <c r="A260" s="1131"/>
      <c r="B260" s="1131" t="s">
        <v>1458</v>
      </c>
      <c r="C260" s="1149">
        <f>ROUND(Data!K614,2)</f>
        <v>2007.69</v>
      </c>
      <c r="D260" s="1133" t="s">
        <v>1875</v>
      </c>
      <c r="E260" s="1142"/>
      <c r="F260" s="1134">
        <f t="shared" si="39"/>
        <v>0</v>
      </c>
      <c r="G260" s="1142"/>
      <c r="H260" s="1141">
        <f t="shared" si="40"/>
        <v>0</v>
      </c>
      <c r="I260" s="1142"/>
      <c r="J260" s="1141">
        <f t="shared" si="41"/>
        <v>0</v>
      </c>
      <c r="K260" s="1142"/>
      <c r="L260" s="1141">
        <f t="shared" si="42"/>
        <v>0</v>
      </c>
      <c r="M260" s="1142"/>
      <c r="N260" s="1141">
        <f t="shared" si="43"/>
        <v>0</v>
      </c>
      <c r="O260" s="1142"/>
      <c r="P260" s="1141">
        <f t="shared" si="44"/>
        <v>0</v>
      </c>
      <c r="Q260" s="1142"/>
      <c r="R260" s="1141">
        <f t="shared" si="45"/>
        <v>0</v>
      </c>
      <c r="S260" s="1142"/>
      <c r="T260" s="1141">
        <f t="shared" si="46"/>
        <v>0</v>
      </c>
      <c r="U260" s="1141"/>
      <c r="V260" s="1141">
        <f t="shared" si="47"/>
        <v>0</v>
      </c>
      <c r="W260" s="1143">
        <f t="shared" si="48"/>
        <v>0</v>
      </c>
      <c r="X260" s="1141">
        <f t="shared" si="49"/>
        <v>0</v>
      </c>
      <c r="Y260" s="1144">
        <v>0</v>
      </c>
      <c r="Z260" s="1139">
        <f t="shared" si="50"/>
        <v>0</v>
      </c>
      <c r="AA260" s="1123">
        <f>[5]building!Y260</f>
        <v>0</v>
      </c>
      <c r="AB260" s="1123"/>
      <c r="AC260" s="1123">
        <f>[5]building!Z260</f>
        <v>0</v>
      </c>
      <c r="AD260" s="1123">
        <f t="shared" si="51"/>
        <v>0</v>
      </c>
    </row>
    <row r="261" spans="1:31" ht="70.5" customHeight="1">
      <c r="A261" s="1131"/>
      <c r="B261" s="1131" t="s">
        <v>1347</v>
      </c>
      <c r="C261" s="1149">
        <f>ROUND(Data!K615,2)</f>
        <v>2016.64</v>
      </c>
      <c r="D261" s="1133" t="s">
        <v>1875</v>
      </c>
      <c r="E261" s="1142"/>
      <c r="F261" s="1134">
        <f t="shared" si="39"/>
        <v>0</v>
      </c>
      <c r="G261" s="1142"/>
      <c r="H261" s="1141">
        <f t="shared" si="40"/>
        <v>0</v>
      </c>
      <c r="I261" s="1142"/>
      <c r="J261" s="1141">
        <f t="shared" si="41"/>
        <v>0</v>
      </c>
      <c r="K261" s="1142"/>
      <c r="L261" s="1141">
        <f t="shared" si="42"/>
        <v>0</v>
      </c>
      <c r="M261" s="1142"/>
      <c r="N261" s="1141">
        <f t="shared" si="43"/>
        <v>0</v>
      </c>
      <c r="O261" s="1142"/>
      <c r="P261" s="1141">
        <f t="shared" si="44"/>
        <v>0</v>
      </c>
      <c r="Q261" s="1142"/>
      <c r="R261" s="1141">
        <f t="shared" si="45"/>
        <v>0</v>
      </c>
      <c r="S261" s="1142"/>
      <c r="T261" s="1141">
        <f t="shared" si="46"/>
        <v>0</v>
      </c>
      <c r="U261" s="1141"/>
      <c r="V261" s="1141">
        <f t="shared" si="47"/>
        <v>0</v>
      </c>
      <c r="W261" s="1143">
        <f t="shared" si="48"/>
        <v>0</v>
      </c>
      <c r="X261" s="1141">
        <f t="shared" si="49"/>
        <v>0</v>
      </c>
      <c r="Y261" s="1144">
        <v>0</v>
      </c>
      <c r="Z261" s="1139">
        <f t="shared" si="50"/>
        <v>0</v>
      </c>
      <c r="AA261" s="1123">
        <f>[5]building!Y261</f>
        <v>0</v>
      </c>
      <c r="AB261" s="1123"/>
      <c r="AC261" s="1123">
        <f>[5]building!Z261</f>
        <v>0</v>
      </c>
      <c r="AD261" s="1123">
        <f t="shared" si="51"/>
        <v>0</v>
      </c>
    </row>
    <row r="262" spans="1:31" ht="70.5" customHeight="1">
      <c r="A262" s="1157"/>
      <c r="B262" s="1131" t="s">
        <v>1098</v>
      </c>
      <c r="C262" s="1149">
        <f>ROUND(Data!K616,2)</f>
        <v>2025.59</v>
      </c>
      <c r="D262" s="1133" t="s">
        <v>1875</v>
      </c>
      <c r="E262" s="1142"/>
      <c r="F262" s="1134">
        <f t="shared" si="39"/>
        <v>0</v>
      </c>
      <c r="G262" s="1142"/>
      <c r="H262" s="1141">
        <f t="shared" si="40"/>
        <v>0</v>
      </c>
      <c r="I262" s="1142"/>
      <c r="J262" s="1141">
        <f t="shared" si="41"/>
        <v>0</v>
      </c>
      <c r="K262" s="1142"/>
      <c r="L262" s="1141">
        <f t="shared" si="42"/>
        <v>0</v>
      </c>
      <c r="M262" s="1142"/>
      <c r="N262" s="1141">
        <f t="shared" si="43"/>
        <v>0</v>
      </c>
      <c r="O262" s="1142"/>
      <c r="P262" s="1141">
        <f t="shared" si="44"/>
        <v>0</v>
      </c>
      <c r="Q262" s="1142"/>
      <c r="R262" s="1141">
        <f t="shared" si="45"/>
        <v>0</v>
      </c>
      <c r="S262" s="1142"/>
      <c r="T262" s="1141">
        <f t="shared" si="46"/>
        <v>0</v>
      </c>
      <c r="U262" s="1141"/>
      <c r="V262" s="1141">
        <f t="shared" si="47"/>
        <v>0</v>
      </c>
      <c r="W262" s="1143">
        <f t="shared" si="48"/>
        <v>0</v>
      </c>
      <c r="X262" s="1141">
        <f t="shared" si="49"/>
        <v>0</v>
      </c>
      <c r="Y262" s="1144">
        <v>0</v>
      </c>
      <c r="Z262" s="1139">
        <f t="shared" si="50"/>
        <v>0</v>
      </c>
      <c r="AA262" s="1123">
        <f>[5]building!Y262</f>
        <v>0</v>
      </c>
      <c r="AB262" s="1123"/>
      <c r="AC262" s="1123">
        <f>[5]building!Z262</f>
        <v>0</v>
      </c>
      <c r="AD262" s="1123">
        <f t="shared" si="51"/>
        <v>0</v>
      </c>
    </row>
    <row r="263" spans="1:31" s="600" customFormat="1" ht="70.5" customHeight="1">
      <c r="A263" s="1130">
        <v>16.100000000000001</v>
      </c>
      <c r="B263" s="1131" t="s">
        <v>4112</v>
      </c>
      <c r="C263" s="1140"/>
      <c r="D263" s="1133"/>
      <c r="E263" s="1142"/>
      <c r="F263" s="1134">
        <f t="shared" ref="F263:F326" si="52">E263*C263</f>
        <v>0</v>
      </c>
      <c r="G263" s="1142"/>
      <c r="H263" s="1141">
        <f t="shared" ref="H263:H326" si="53">G263*C263</f>
        <v>0</v>
      </c>
      <c r="I263" s="1142"/>
      <c r="J263" s="1141">
        <f t="shared" ref="J263:J326" si="54">I263*C263</f>
        <v>0</v>
      </c>
      <c r="K263" s="1142"/>
      <c r="L263" s="1141">
        <f t="shared" ref="L263:L326" si="55">K263*C263</f>
        <v>0</v>
      </c>
      <c r="M263" s="1142"/>
      <c r="N263" s="1141">
        <f t="shared" ref="N263:N326" si="56">M263*C263</f>
        <v>0</v>
      </c>
      <c r="O263" s="1142"/>
      <c r="P263" s="1141">
        <f t="shared" ref="P263:P326" si="57">O263*C263</f>
        <v>0</v>
      </c>
      <c r="Q263" s="1142"/>
      <c r="R263" s="1141">
        <f t="shared" ref="R263:R326" si="58">Q263*C263</f>
        <v>0</v>
      </c>
      <c r="S263" s="1142"/>
      <c r="T263" s="1141">
        <f t="shared" ref="T263:T326" si="59">S263*C263</f>
        <v>0</v>
      </c>
      <c r="U263" s="1141"/>
      <c r="V263" s="1141">
        <f t="shared" ref="V263:V326" si="60">U263*C263</f>
        <v>0</v>
      </c>
      <c r="W263" s="1143">
        <f t="shared" ref="W263:W326" si="61">G263+I263+K263+M263+O263+Q263+S263+U263</f>
        <v>0</v>
      </c>
      <c r="X263" s="1141">
        <f t="shared" ref="X263:X326" si="62">W263*C263</f>
        <v>0</v>
      </c>
      <c r="Y263" s="1144">
        <v>0</v>
      </c>
      <c r="Z263" s="1139">
        <f t="shared" ref="Z263:Z326" si="63">Y263*C263</f>
        <v>0</v>
      </c>
      <c r="AA263" s="1123">
        <f>[5]building!Y263</f>
        <v>0</v>
      </c>
      <c r="AB263" s="1123"/>
      <c r="AC263" s="1123">
        <f>[5]building!Z263</f>
        <v>0</v>
      </c>
      <c r="AD263" s="1123">
        <f t="shared" ref="AD263:AD326" si="64">Z263-AC263</f>
        <v>0</v>
      </c>
      <c r="AE263" s="1106"/>
    </row>
    <row r="264" spans="1:31" s="600" customFormat="1" ht="70.5" customHeight="1">
      <c r="A264" s="1130"/>
      <c r="B264" s="1131" t="s">
        <v>204</v>
      </c>
      <c r="C264" s="1140">
        <f>Data!K659</f>
        <v>2824.39</v>
      </c>
      <c r="D264" s="1133" t="s">
        <v>1875</v>
      </c>
      <c r="E264" s="1142"/>
      <c r="F264" s="1134">
        <f t="shared" si="52"/>
        <v>0</v>
      </c>
      <c r="G264" s="1142"/>
      <c r="H264" s="1141">
        <f t="shared" si="53"/>
        <v>0</v>
      </c>
      <c r="I264" s="1142"/>
      <c r="J264" s="1141">
        <f t="shared" si="54"/>
        <v>0</v>
      </c>
      <c r="K264" s="1142"/>
      <c r="L264" s="1141">
        <f t="shared" si="55"/>
        <v>0</v>
      </c>
      <c r="M264" s="1142"/>
      <c r="N264" s="1141">
        <f t="shared" si="56"/>
        <v>0</v>
      </c>
      <c r="O264" s="1142"/>
      <c r="P264" s="1141">
        <f t="shared" si="57"/>
        <v>0</v>
      </c>
      <c r="Q264" s="1142"/>
      <c r="R264" s="1141">
        <f t="shared" si="58"/>
        <v>0</v>
      </c>
      <c r="S264" s="1142"/>
      <c r="T264" s="1141">
        <f t="shared" si="59"/>
        <v>0</v>
      </c>
      <c r="U264" s="1141"/>
      <c r="V264" s="1141">
        <f t="shared" si="60"/>
        <v>0</v>
      </c>
      <c r="W264" s="1143">
        <f t="shared" si="61"/>
        <v>0</v>
      </c>
      <c r="X264" s="1141">
        <f t="shared" si="62"/>
        <v>0</v>
      </c>
      <c r="Y264" s="1144">
        <v>0</v>
      </c>
      <c r="Z264" s="1139">
        <f t="shared" si="63"/>
        <v>0</v>
      </c>
      <c r="AA264" s="1123">
        <f>[5]building!Y264</f>
        <v>0</v>
      </c>
      <c r="AB264" s="1123"/>
      <c r="AC264" s="1123">
        <f>[5]building!Z264</f>
        <v>0</v>
      </c>
      <c r="AD264" s="1123">
        <f t="shared" si="64"/>
        <v>0</v>
      </c>
      <c r="AE264" s="1106"/>
    </row>
    <row r="265" spans="1:31" s="600" customFormat="1" ht="70.5" customHeight="1">
      <c r="A265" s="1130"/>
      <c r="B265" s="1131" t="s">
        <v>1410</v>
      </c>
      <c r="C265" s="1140">
        <f>ROUND(Data!K660,2)</f>
        <v>2832.81</v>
      </c>
      <c r="D265" s="1133" t="s">
        <v>1875</v>
      </c>
      <c r="E265" s="1142"/>
      <c r="F265" s="1134">
        <f t="shared" si="52"/>
        <v>0</v>
      </c>
      <c r="G265" s="1142"/>
      <c r="H265" s="1141">
        <f t="shared" si="53"/>
        <v>0</v>
      </c>
      <c r="I265" s="1142"/>
      <c r="J265" s="1141">
        <f t="shared" si="54"/>
        <v>0</v>
      </c>
      <c r="K265" s="1142"/>
      <c r="L265" s="1141">
        <f t="shared" si="55"/>
        <v>0</v>
      </c>
      <c r="M265" s="1142"/>
      <c r="N265" s="1141">
        <f t="shared" si="56"/>
        <v>0</v>
      </c>
      <c r="O265" s="1142"/>
      <c r="P265" s="1141">
        <f t="shared" si="57"/>
        <v>0</v>
      </c>
      <c r="Q265" s="1142"/>
      <c r="R265" s="1141">
        <f t="shared" si="58"/>
        <v>0</v>
      </c>
      <c r="S265" s="1142"/>
      <c r="T265" s="1141">
        <f t="shared" si="59"/>
        <v>0</v>
      </c>
      <c r="U265" s="1141"/>
      <c r="V265" s="1141">
        <f t="shared" si="60"/>
        <v>0</v>
      </c>
      <c r="W265" s="1143">
        <f t="shared" si="61"/>
        <v>0</v>
      </c>
      <c r="X265" s="1141">
        <f t="shared" si="62"/>
        <v>0</v>
      </c>
      <c r="Y265" s="1144">
        <v>0</v>
      </c>
      <c r="Z265" s="1139">
        <f t="shared" si="63"/>
        <v>0</v>
      </c>
      <c r="AA265" s="1123">
        <f>[5]building!Y265</f>
        <v>0</v>
      </c>
      <c r="AB265" s="1123"/>
      <c r="AC265" s="1123">
        <f>[5]building!Z265</f>
        <v>0</v>
      </c>
      <c r="AD265" s="1123">
        <f t="shared" si="64"/>
        <v>0</v>
      </c>
      <c r="AE265" s="1106"/>
    </row>
    <row r="266" spans="1:31" s="600" customFormat="1" ht="70.5" customHeight="1">
      <c r="A266" s="1130"/>
      <c r="B266" s="1131" t="s">
        <v>1458</v>
      </c>
      <c r="C266" s="1140">
        <f>ROUND(Data!K661,2)</f>
        <v>2841.23</v>
      </c>
      <c r="D266" s="1133" t="s">
        <v>1875</v>
      </c>
      <c r="E266" s="1142"/>
      <c r="F266" s="1134">
        <f t="shared" si="52"/>
        <v>0</v>
      </c>
      <c r="G266" s="1142"/>
      <c r="H266" s="1141">
        <f t="shared" si="53"/>
        <v>0</v>
      </c>
      <c r="I266" s="1142"/>
      <c r="J266" s="1141">
        <f t="shared" si="54"/>
        <v>0</v>
      </c>
      <c r="K266" s="1142"/>
      <c r="L266" s="1141">
        <f t="shared" si="55"/>
        <v>0</v>
      </c>
      <c r="M266" s="1142"/>
      <c r="N266" s="1141">
        <f t="shared" si="56"/>
        <v>0</v>
      </c>
      <c r="O266" s="1142"/>
      <c r="P266" s="1141">
        <f t="shared" si="57"/>
        <v>0</v>
      </c>
      <c r="Q266" s="1142"/>
      <c r="R266" s="1141">
        <f t="shared" si="58"/>
        <v>0</v>
      </c>
      <c r="S266" s="1142"/>
      <c r="T266" s="1141">
        <f t="shared" si="59"/>
        <v>0</v>
      </c>
      <c r="U266" s="1141"/>
      <c r="V266" s="1141">
        <f t="shared" si="60"/>
        <v>0</v>
      </c>
      <c r="W266" s="1143">
        <f t="shared" si="61"/>
        <v>0</v>
      </c>
      <c r="X266" s="1141">
        <f t="shared" si="62"/>
        <v>0</v>
      </c>
      <c r="Y266" s="1144">
        <v>0</v>
      </c>
      <c r="Z266" s="1139">
        <f t="shared" si="63"/>
        <v>0</v>
      </c>
      <c r="AA266" s="1123">
        <f>[5]building!Y266</f>
        <v>0</v>
      </c>
      <c r="AB266" s="1123"/>
      <c r="AC266" s="1123">
        <f>[5]building!Z266</f>
        <v>0</v>
      </c>
      <c r="AD266" s="1123">
        <f t="shared" si="64"/>
        <v>0</v>
      </c>
      <c r="AE266" s="1106"/>
    </row>
    <row r="267" spans="1:31" s="600" customFormat="1" ht="70.5" customHeight="1">
      <c r="A267" s="1130"/>
      <c r="B267" s="1131" t="s">
        <v>1347</v>
      </c>
      <c r="C267" s="1140">
        <f>ROUND(Data!K662,2)</f>
        <v>2849.65</v>
      </c>
      <c r="D267" s="1133" t="s">
        <v>1875</v>
      </c>
      <c r="E267" s="1142"/>
      <c r="F267" s="1134">
        <f t="shared" si="52"/>
        <v>0</v>
      </c>
      <c r="G267" s="1142"/>
      <c r="H267" s="1141">
        <f t="shared" si="53"/>
        <v>0</v>
      </c>
      <c r="I267" s="1142"/>
      <c r="J267" s="1141">
        <f t="shared" si="54"/>
        <v>0</v>
      </c>
      <c r="K267" s="1142"/>
      <c r="L267" s="1141">
        <f t="shared" si="55"/>
        <v>0</v>
      </c>
      <c r="M267" s="1142"/>
      <c r="N267" s="1141">
        <f t="shared" si="56"/>
        <v>0</v>
      </c>
      <c r="O267" s="1142"/>
      <c r="P267" s="1141">
        <f t="shared" si="57"/>
        <v>0</v>
      </c>
      <c r="Q267" s="1142"/>
      <c r="R267" s="1141">
        <f t="shared" si="58"/>
        <v>0</v>
      </c>
      <c r="S267" s="1142"/>
      <c r="T267" s="1141">
        <f t="shared" si="59"/>
        <v>0</v>
      </c>
      <c r="U267" s="1141"/>
      <c r="V267" s="1141">
        <f t="shared" si="60"/>
        <v>0</v>
      </c>
      <c r="W267" s="1143">
        <f t="shared" si="61"/>
        <v>0</v>
      </c>
      <c r="X267" s="1141">
        <f t="shared" si="62"/>
        <v>0</v>
      </c>
      <c r="Y267" s="1144">
        <v>0</v>
      </c>
      <c r="Z267" s="1139">
        <f t="shared" si="63"/>
        <v>0</v>
      </c>
      <c r="AA267" s="1123">
        <f>[5]building!Y267</f>
        <v>0</v>
      </c>
      <c r="AB267" s="1123"/>
      <c r="AC267" s="1123">
        <f>[5]building!Z267</f>
        <v>0</v>
      </c>
      <c r="AD267" s="1123">
        <f t="shared" si="64"/>
        <v>0</v>
      </c>
      <c r="AE267" s="1106"/>
    </row>
    <row r="268" spans="1:31" s="600" customFormat="1" ht="70.5" customHeight="1">
      <c r="A268" s="1153"/>
      <c r="B268" s="1131" t="s">
        <v>1098</v>
      </c>
      <c r="C268" s="1140">
        <f>ROUND(Data!K663,2)</f>
        <v>2858.07</v>
      </c>
      <c r="D268" s="1133" t="s">
        <v>1875</v>
      </c>
      <c r="E268" s="1142"/>
      <c r="F268" s="1134">
        <f t="shared" si="52"/>
        <v>0</v>
      </c>
      <c r="G268" s="1142"/>
      <c r="H268" s="1141">
        <f t="shared" si="53"/>
        <v>0</v>
      </c>
      <c r="I268" s="1142"/>
      <c r="J268" s="1141">
        <f t="shared" si="54"/>
        <v>0</v>
      </c>
      <c r="K268" s="1142"/>
      <c r="L268" s="1141">
        <f t="shared" si="55"/>
        <v>0</v>
      </c>
      <c r="M268" s="1142"/>
      <c r="N268" s="1141">
        <f t="shared" si="56"/>
        <v>0</v>
      </c>
      <c r="O268" s="1142"/>
      <c r="P268" s="1141">
        <f t="shared" si="57"/>
        <v>0</v>
      </c>
      <c r="Q268" s="1142"/>
      <c r="R268" s="1141">
        <f t="shared" si="58"/>
        <v>0</v>
      </c>
      <c r="S268" s="1142"/>
      <c r="T268" s="1141">
        <f t="shared" si="59"/>
        <v>0</v>
      </c>
      <c r="U268" s="1141"/>
      <c r="V268" s="1141">
        <f t="shared" si="60"/>
        <v>0</v>
      </c>
      <c r="W268" s="1143">
        <f t="shared" si="61"/>
        <v>0</v>
      </c>
      <c r="X268" s="1141">
        <f t="shared" si="62"/>
        <v>0</v>
      </c>
      <c r="Y268" s="1144">
        <v>0</v>
      </c>
      <c r="Z268" s="1139">
        <f t="shared" si="63"/>
        <v>0</v>
      </c>
      <c r="AA268" s="1123">
        <f>[5]building!Y268</f>
        <v>0</v>
      </c>
      <c r="AB268" s="1123"/>
      <c r="AC268" s="1123">
        <f>[5]building!Z268</f>
        <v>0</v>
      </c>
      <c r="AD268" s="1123">
        <f t="shared" si="64"/>
        <v>0</v>
      </c>
      <c r="AE268" s="1106"/>
    </row>
    <row r="269" spans="1:31" ht="70.5" customHeight="1">
      <c r="A269" s="1130">
        <v>16.2</v>
      </c>
      <c r="B269" s="1131" t="s">
        <v>1270</v>
      </c>
      <c r="C269" s="1149"/>
      <c r="D269" s="1133"/>
      <c r="E269" s="1142"/>
      <c r="F269" s="1134">
        <f t="shared" si="52"/>
        <v>0</v>
      </c>
      <c r="G269" s="1142"/>
      <c r="H269" s="1141">
        <f t="shared" si="53"/>
        <v>0</v>
      </c>
      <c r="I269" s="1142"/>
      <c r="J269" s="1141">
        <f t="shared" si="54"/>
        <v>0</v>
      </c>
      <c r="K269" s="1142"/>
      <c r="L269" s="1141">
        <f t="shared" si="55"/>
        <v>0</v>
      </c>
      <c r="M269" s="1142"/>
      <c r="N269" s="1141">
        <f t="shared" si="56"/>
        <v>0</v>
      </c>
      <c r="O269" s="1142"/>
      <c r="P269" s="1141">
        <f t="shared" si="57"/>
        <v>0</v>
      </c>
      <c r="Q269" s="1142"/>
      <c r="R269" s="1141">
        <f t="shared" si="58"/>
        <v>0</v>
      </c>
      <c r="S269" s="1142"/>
      <c r="T269" s="1141">
        <f t="shared" si="59"/>
        <v>0</v>
      </c>
      <c r="U269" s="1141"/>
      <c r="V269" s="1141">
        <f t="shared" si="60"/>
        <v>0</v>
      </c>
      <c r="W269" s="1143">
        <f t="shared" si="61"/>
        <v>0</v>
      </c>
      <c r="X269" s="1141">
        <f t="shared" si="62"/>
        <v>0</v>
      </c>
      <c r="Y269" s="1144">
        <v>0</v>
      </c>
      <c r="Z269" s="1139">
        <f t="shared" si="63"/>
        <v>0</v>
      </c>
      <c r="AA269" s="1123">
        <f>[5]building!Y269</f>
        <v>0</v>
      </c>
      <c r="AB269" s="1123"/>
      <c r="AC269" s="1123">
        <f>[5]building!Z269</f>
        <v>0</v>
      </c>
      <c r="AD269" s="1123">
        <f t="shared" si="64"/>
        <v>0</v>
      </c>
    </row>
    <row r="270" spans="1:31" ht="70.5" customHeight="1">
      <c r="A270" s="1131"/>
      <c r="B270" s="1131" t="s">
        <v>204</v>
      </c>
      <c r="C270" s="1149">
        <f>ROUND(Data!K686,2)</f>
        <v>483.74</v>
      </c>
      <c r="D270" s="1133" t="s">
        <v>1875</v>
      </c>
      <c r="E270" s="1142"/>
      <c r="F270" s="1134">
        <f t="shared" si="52"/>
        <v>0</v>
      </c>
      <c r="G270" s="1142"/>
      <c r="H270" s="1141">
        <f t="shared" si="53"/>
        <v>0</v>
      </c>
      <c r="I270" s="1142"/>
      <c r="J270" s="1141">
        <f t="shared" si="54"/>
        <v>0</v>
      </c>
      <c r="K270" s="1142"/>
      <c r="L270" s="1141">
        <f t="shared" si="55"/>
        <v>0</v>
      </c>
      <c r="M270" s="1142"/>
      <c r="N270" s="1141">
        <f t="shared" si="56"/>
        <v>0</v>
      </c>
      <c r="O270" s="1142"/>
      <c r="P270" s="1141">
        <f t="shared" si="57"/>
        <v>0</v>
      </c>
      <c r="Q270" s="1142"/>
      <c r="R270" s="1141">
        <f t="shared" si="58"/>
        <v>0</v>
      </c>
      <c r="S270" s="1142"/>
      <c r="T270" s="1141">
        <f t="shared" si="59"/>
        <v>0</v>
      </c>
      <c r="U270" s="1141"/>
      <c r="V270" s="1141">
        <f t="shared" si="60"/>
        <v>0</v>
      </c>
      <c r="W270" s="1143">
        <f t="shared" si="61"/>
        <v>0</v>
      </c>
      <c r="X270" s="1141">
        <f t="shared" si="62"/>
        <v>0</v>
      </c>
      <c r="Y270" s="1144">
        <v>0</v>
      </c>
      <c r="Z270" s="1139">
        <f t="shared" si="63"/>
        <v>0</v>
      </c>
      <c r="AA270" s="1123">
        <f>[5]building!Y270</f>
        <v>0</v>
      </c>
      <c r="AB270" s="1123"/>
      <c r="AC270" s="1123">
        <f>[5]building!Z270</f>
        <v>0</v>
      </c>
      <c r="AD270" s="1123">
        <f t="shared" si="64"/>
        <v>0</v>
      </c>
    </row>
    <row r="271" spans="1:31" ht="70.5" customHeight="1">
      <c r="A271" s="1131"/>
      <c r="B271" s="1131" t="s">
        <v>205</v>
      </c>
      <c r="C271" s="1149">
        <f>ROUND(Data!K687,2)</f>
        <v>491.29</v>
      </c>
      <c r="D271" s="1133" t="s">
        <v>1875</v>
      </c>
      <c r="E271" s="1142"/>
      <c r="F271" s="1134">
        <f t="shared" si="52"/>
        <v>0</v>
      </c>
      <c r="G271" s="1142"/>
      <c r="H271" s="1141">
        <f t="shared" si="53"/>
        <v>0</v>
      </c>
      <c r="I271" s="1142"/>
      <c r="J271" s="1141">
        <f t="shared" si="54"/>
        <v>0</v>
      </c>
      <c r="K271" s="1142"/>
      <c r="L271" s="1141">
        <f t="shared" si="55"/>
        <v>0</v>
      </c>
      <c r="M271" s="1142"/>
      <c r="N271" s="1141">
        <f t="shared" si="56"/>
        <v>0</v>
      </c>
      <c r="O271" s="1142"/>
      <c r="P271" s="1141">
        <f t="shared" si="57"/>
        <v>0</v>
      </c>
      <c r="Q271" s="1142"/>
      <c r="R271" s="1141">
        <f t="shared" si="58"/>
        <v>0</v>
      </c>
      <c r="S271" s="1142"/>
      <c r="T271" s="1141">
        <f t="shared" si="59"/>
        <v>0</v>
      </c>
      <c r="U271" s="1141"/>
      <c r="V271" s="1141">
        <f t="shared" si="60"/>
        <v>0</v>
      </c>
      <c r="W271" s="1143">
        <f t="shared" si="61"/>
        <v>0</v>
      </c>
      <c r="X271" s="1141">
        <f t="shared" si="62"/>
        <v>0</v>
      </c>
      <c r="Y271" s="1144">
        <v>0</v>
      </c>
      <c r="Z271" s="1139">
        <f t="shared" si="63"/>
        <v>0</v>
      </c>
      <c r="AA271" s="1123">
        <f>[5]building!Y271</f>
        <v>0</v>
      </c>
      <c r="AB271" s="1123"/>
      <c r="AC271" s="1123">
        <f>[5]building!Z271</f>
        <v>0</v>
      </c>
      <c r="AD271" s="1123">
        <f t="shared" si="64"/>
        <v>0</v>
      </c>
    </row>
    <row r="272" spans="1:31" ht="70.5" customHeight="1">
      <c r="A272" s="1131"/>
      <c r="B272" s="1131" t="s">
        <v>206</v>
      </c>
      <c r="C272" s="1149">
        <f>ROUND(Data!K688,2)</f>
        <v>498.84</v>
      </c>
      <c r="D272" s="1133" t="s">
        <v>1875</v>
      </c>
      <c r="E272" s="1142"/>
      <c r="F272" s="1134">
        <f t="shared" si="52"/>
        <v>0</v>
      </c>
      <c r="G272" s="1142"/>
      <c r="H272" s="1141">
        <f t="shared" si="53"/>
        <v>0</v>
      </c>
      <c r="I272" s="1142"/>
      <c r="J272" s="1141">
        <f t="shared" si="54"/>
        <v>0</v>
      </c>
      <c r="K272" s="1142"/>
      <c r="L272" s="1141">
        <f t="shared" si="55"/>
        <v>0</v>
      </c>
      <c r="M272" s="1142"/>
      <c r="N272" s="1141">
        <f t="shared" si="56"/>
        <v>0</v>
      </c>
      <c r="O272" s="1142"/>
      <c r="P272" s="1141">
        <f t="shared" si="57"/>
        <v>0</v>
      </c>
      <c r="Q272" s="1142"/>
      <c r="R272" s="1141">
        <f t="shared" si="58"/>
        <v>0</v>
      </c>
      <c r="S272" s="1142"/>
      <c r="T272" s="1141">
        <f t="shared" si="59"/>
        <v>0</v>
      </c>
      <c r="U272" s="1141"/>
      <c r="V272" s="1141">
        <f t="shared" si="60"/>
        <v>0</v>
      </c>
      <c r="W272" s="1143">
        <f t="shared" si="61"/>
        <v>0</v>
      </c>
      <c r="X272" s="1141">
        <f t="shared" si="62"/>
        <v>0</v>
      </c>
      <c r="Y272" s="1144">
        <v>0</v>
      </c>
      <c r="Z272" s="1139">
        <f t="shared" si="63"/>
        <v>0</v>
      </c>
      <c r="AA272" s="1123">
        <f>[5]building!Y272</f>
        <v>0</v>
      </c>
      <c r="AB272" s="1123"/>
      <c r="AC272" s="1123">
        <f>[5]building!Z272</f>
        <v>0</v>
      </c>
      <c r="AD272" s="1123">
        <f t="shared" si="64"/>
        <v>0</v>
      </c>
    </row>
    <row r="273" spans="1:30" ht="70.5" customHeight="1">
      <c r="A273" s="1131"/>
      <c r="B273" s="1131" t="s">
        <v>207</v>
      </c>
      <c r="C273" s="1149">
        <f>ROUND(Data!K689,2)</f>
        <v>506.39</v>
      </c>
      <c r="D273" s="1133" t="s">
        <v>1875</v>
      </c>
      <c r="E273" s="1142"/>
      <c r="F273" s="1134">
        <f t="shared" si="52"/>
        <v>0</v>
      </c>
      <c r="G273" s="1142"/>
      <c r="H273" s="1141">
        <f t="shared" si="53"/>
        <v>0</v>
      </c>
      <c r="I273" s="1142"/>
      <c r="J273" s="1141">
        <f t="shared" si="54"/>
        <v>0</v>
      </c>
      <c r="K273" s="1142"/>
      <c r="L273" s="1141">
        <f t="shared" si="55"/>
        <v>0</v>
      </c>
      <c r="M273" s="1142"/>
      <c r="N273" s="1141">
        <f t="shared" si="56"/>
        <v>0</v>
      </c>
      <c r="O273" s="1142"/>
      <c r="P273" s="1141">
        <f t="shared" si="57"/>
        <v>0</v>
      </c>
      <c r="Q273" s="1142"/>
      <c r="R273" s="1141">
        <f t="shared" si="58"/>
        <v>0</v>
      </c>
      <c r="S273" s="1142"/>
      <c r="T273" s="1141">
        <f t="shared" si="59"/>
        <v>0</v>
      </c>
      <c r="U273" s="1141"/>
      <c r="V273" s="1141">
        <f t="shared" si="60"/>
        <v>0</v>
      </c>
      <c r="W273" s="1143">
        <f t="shared" si="61"/>
        <v>0</v>
      </c>
      <c r="X273" s="1141">
        <f t="shared" si="62"/>
        <v>0</v>
      </c>
      <c r="Y273" s="1144">
        <v>0</v>
      </c>
      <c r="Z273" s="1139">
        <f t="shared" si="63"/>
        <v>0</v>
      </c>
      <c r="AA273" s="1123">
        <f>[5]building!Y273</f>
        <v>0</v>
      </c>
      <c r="AB273" s="1123"/>
      <c r="AC273" s="1123">
        <f>[5]building!Z273</f>
        <v>0</v>
      </c>
      <c r="AD273" s="1123">
        <f t="shared" si="64"/>
        <v>0</v>
      </c>
    </row>
    <row r="274" spans="1:30" ht="70.5" customHeight="1">
      <c r="A274" s="1157"/>
      <c r="B274" s="1131" t="s">
        <v>617</v>
      </c>
      <c r="C274" s="1149">
        <f>ROUND(Data!K690,2)</f>
        <v>513.94000000000005</v>
      </c>
      <c r="D274" s="1133" t="s">
        <v>1875</v>
      </c>
      <c r="E274" s="1142"/>
      <c r="F274" s="1134">
        <f t="shared" si="52"/>
        <v>0</v>
      </c>
      <c r="G274" s="1142"/>
      <c r="H274" s="1141">
        <f t="shared" si="53"/>
        <v>0</v>
      </c>
      <c r="I274" s="1142"/>
      <c r="J274" s="1141">
        <f t="shared" si="54"/>
        <v>0</v>
      </c>
      <c r="K274" s="1142"/>
      <c r="L274" s="1141">
        <f t="shared" si="55"/>
        <v>0</v>
      </c>
      <c r="M274" s="1142"/>
      <c r="N274" s="1141">
        <f t="shared" si="56"/>
        <v>0</v>
      </c>
      <c r="O274" s="1142"/>
      <c r="P274" s="1141">
        <f t="shared" si="57"/>
        <v>0</v>
      </c>
      <c r="Q274" s="1142"/>
      <c r="R274" s="1141">
        <f t="shared" si="58"/>
        <v>0</v>
      </c>
      <c r="S274" s="1142"/>
      <c r="T274" s="1141">
        <f t="shared" si="59"/>
        <v>0</v>
      </c>
      <c r="U274" s="1141"/>
      <c r="V274" s="1141">
        <f t="shared" si="60"/>
        <v>0</v>
      </c>
      <c r="W274" s="1143">
        <f t="shared" si="61"/>
        <v>0</v>
      </c>
      <c r="X274" s="1141">
        <f t="shared" si="62"/>
        <v>0</v>
      </c>
      <c r="Y274" s="1144">
        <v>0</v>
      </c>
      <c r="Z274" s="1139">
        <f t="shared" si="63"/>
        <v>0</v>
      </c>
      <c r="AA274" s="1123">
        <f>[5]building!Y274</f>
        <v>0</v>
      </c>
      <c r="AB274" s="1123"/>
      <c r="AC274" s="1123">
        <f>[5]building!Z274</f>
        <v>0</v>
      </c>
      <c r="AD274" s="1123">
        <f t="shared" si="64"/>
        <v>0</v>
      </c>
    </row>
    <row r="275" spans="1:30" ht="70.5" customHeight="1">
      <c r="A275" s="1130">
        <v>16.3</v>
      </c>
      <c r="B275" s="1131" t="s">
        <v>347</v>
      </c>
      <c r="C275" s="1149"/>
      <c r="D275" s="1133"/>
      <c r="E275" s="1142"/>
      <c r="F275" s="1134">
        <f t="shared" si="52"/>
        <v>0</v>
      </c>
      <c r="G275" s="1142"/>
      <c r="H275" s="1141">
        <f t="shared" si="53"/>
        <v>0</v>
      </c>
      <c r="I275" s="1142"/>
      <c r="J275" s="1141">
        <f t="shared" si="54"/>
        <v>0</v>
      </c>
      <c r="K275" s="1142"/>
      <c r="L275" s="1141">
        <f t="shared" si="55"/>
        <v>0</v>
      </c>
      <c r="M275" s="1142"/>
      <c r="N275" s="1141">
        <f t="shared" si="56"/>
        <v>0</v>
      </c>
      <c r="O275" s="1142"/>
      <c r="P275" s="1141">
        <f t="shared" si="57"/>
        <v>0</v>
      </c>
      <c r="Q275" s="1142"/>
      <c r="R275" s="1141">
        <f t="shared" si="58"/>
        <v>0</v>
      </c>
      <c r="S275" s="1142"/>
      <c r="T275" s="1141">
        <f t="shared" si="59"/>
        <v>0</v>
      </c>
      <c r="U275" s="1141"/>
      <c r="V275" s="1141">
        <f t="shared" si="60"/>
        <v>0</v>
      </c>
      <c r="W275" s="1143">
        <f t="shared" si="61"/>
        <v>0</v>
      </c>
      <c r="X275" s="1141">
        <f t="shared" si="62"/>
        <v>0</v>
      </c>
      <c r="Y275" s="1144">
        <v>0</v>
      </c>
      <c r="Z275" s="1139">
        <f t="shared" si="63"/>
        <v>0</v>
      </c>
      <c r="AA275" s="1123">
        <f>[5]building!Y275</f>
        <v>0</v>
      </c>
      <c r="AB275" s="1123"/>
      <c r="AC275" s="1123">
        <f>[5]building!Z275</f>
        <v>0</v>
      </c>
      <c r="AD275" s="1123">
        <f t="shared" si="64"/>
        <v>0</v>
      </c>
    </row>
    <row r="276" spans="1:30" ht="70.5" customHeight="1">
      <c r="A276" s="1130"/>
      <c r="B276" s="1131" t="s">
        <v>204</v>
      </c>
      <c r="C276" s="1149">
        <f>ROUND(Data!K706,2)</f>
        <v>658.23</v>
      </c>
      <c r="D276" s="1133" t="s">
        <v>1875</v>
      </c>
      <c r="E276" s="1142"/>
      <c r="F276" s="1134">
        <f t="shared" si="52"/>
        <v>0</v>
      </c>
      <c r="G276" s="1142"/>
      <c r="H276" s="1141">
        <f t="shared" si="53"/>
        <v>0</v>
      </c>
      <c r="I276" s="1142"/>
      <c r="J276" s="1141">
        <f t="shared" si="54"/>
        <v>0</v>
      </c>
      <c r="K276" s="1142"/>
      <c r="L276" s="1141">
        <f t="shared" si="55"/>
        <v>0</v>
      </c>
      <c r="M276" s="1142"/>
      <c r="N276" s="1141">
        <f t="shared" si="56"/>
        <v>0</v>
      </c>
      <c r="O276" s="1142"/>
      <c r="P276" s="1141">
        <f t="shared" si="57"/>
        <v>0</v>
      </c>
      <c r="Q276" s="1142"/>
      <c r="R276" s="1141">
        <f t="shared" si="58"/>
        <v>0</v>
      </c>
      <c r="S276" s="1142"/>
      <c r="T276" s="1141">
        <f t="shared" si="59"/>
        <v>0</v>
      </c>
      <c r="U276" s="1141"/>
      <c r="V276" s="1141">
        <f t="shared" si="60"/>
        <v>0</v>
      </c>
      <c r="W276" s="1143">
        <f t="shared" si="61"/>
        <v>0</v>
      </c>
      <c r="X276" s="1141">
        <f t="shared" si="62"/>
        <v>0</v>
      </c>
      <c r="Y276" s="1144">
        <v>0</v>
      </c>
      <c r="Z276" s="1139">
        <f t="shared" si="63"/>
        <v>0</v>
      </c>
      <c r="AA276" s="1123">
        <f>[5]building!Y276</f>
        <v>0</v>
      </c>
      <c r="AB276" s="1123"/>
      <c r="AC276" s="1123">
        <f>[5]building!Z276</f>
        <v>0</v>
      </c>
      <c r="AD276" s="1123">
        <f t="shared" si="64"/>
        <v>0</v>
      </c>
    </row>
    <row r="277" spans="1:30" ht="70.5" customHeight="1">
      <c r="A277" s="1130"/>
      <c r="B277" s="1131" t="s">
        <v>205</v>
      </c>
      <c r="C277" s="1149">
        <f>ROUND(Data!K707,2)</f>
        <v>674.83</v>
      </c>
      <c r="D277" s="1133" t="s">
        <v>1875</v>
      </c>
      <c r="E277" s="1142"/>
      <c r="F277" s="1134">
        <f t="shared" si="52"/>
        <v>0</v>
      </c>
      <c r="G277" s="1142"/>
      <c r="H277" s="1141">
        <f t="shared" si="53"/>
        <v>0</v>
      </c>
      <c r="I277" s="1142"/>
      <c r="J277" s="1141">
        <f t="shared" si="54"/>
        <v>0</v>
      </c>
      <c r="K277" s="1142"/>
      <c r="L277" s="1141">
        <f t="shared" si="55"/>
        <v>0</v>
      </c>
      <c r="M277" s="1142"/>
      <c r="N277" s="1141">
        <f t="shared" si="56"/>
        <v>0</v>
      </c>
      <c r="O277" s="1142"/>
      <c r="P277" s="1141">
        <f t="shared" si="57"/>
        <v>0</v>
      </c>
      <c r="Q277" s="1142"/>
      <c r="R277" s="1141">
        <f t="shared" si="58"/>
        <v>0</v>
      </c>
      <c r="S277" s="1142"/>
      <c r="T277" s="1141">
        <f t="shared" si="59"/>
        <v>0</v>
      </c>
      <c r="U277" s="1141"/>
      <c r="V277" s="1141">
        <f t="shared" si="60"/>
        <v>0</v>
      </c>
      <c r="W277" s="1143">
        <f t="shared" si="61"/>
        <v>0</v>
      </c>
      <c r="X277" s="1141">
        <f t="shared" si="62"/>
        <v>0</v>
      </c>
      <c r="Y277" s="1144">
        <v>0</v>
      </c>
      <c r="Z277" s="1139">
        <f t="shared" si="63"/>
        <v>0</v>
      </c>
      <c r="AA277" s="1123">
        <f>[5]building!Y277</f>
        <v>0</v>
      </c>
      <c r="AB277" s="1123"/>
      <c r="AC277" s="1123">
        <f>[5]building!Z277</f>
        <v>0</v>
      </c>
      <c r="AD277" s="1123">
        <f t="shared" si="64"/>
        <v>0</v>
      </c>
    </row>
    <row r="278" spans="1:30" ht="70.5" customHeight="1">
      <c r="A278" s="1130"/>
      <c r="B278" s="1131" t="s">
        <v>206</v>
      </c>
      <c r="C278" s="1149">
        <f>ROUND(Data!K708,2)</f>
        <v>691.43</v>
      </c>
      <c r="D278" s="1133" t="s">
        <v>1875</v>
      </c>
      <c r="E278" s="1142"/>
      <c r="F278" s="1134">
        <f t="shared" si="52"/>
        <v>0</v>
      </c>
      <c r="G278" s="1142"/>
      <c r="H278" s="1141">
        <f t="shared" si="53"/>
        <v>0</v>
      </c>
      <c r="I278" s="1142"/>
      <c r="J278" s="1141">
        <f t="shared" si="54"/>
        <v>0</v>
      </c>
      <c r="K278" s="1142"/>
      <c r="L278" s="1141">
        <f t="shared" si="55"/>
        <v>0</v>
      </c>
      <c r="M278" s="1142"/>
      <c r="N278" s="1141">
        <f t="shared" si="56"/>
        <v>0</v>
      </c>
      <c r="O278" s="1142"/>
      <c r="P278" s="1141">
        <f t="shared" si="57"/>
        <v>0</v>
      </c>
      <c r="Q278" s="1142"/>
      <c r="R278" s="1141">
        <f t="shared" si="58"/>
        <v>0</v>
      </c>
      <c r="S278" s="1142"/>
      <c r="T278" s="1141">
        <f t="shared" si="59"/>
        <v>0</v>
      </c>
      <c r="U278" s="1141"/>
      <c r="V278" s="1141">
        <f t="shared" si="60"/>
        <v>0</v>
      </c>
      <c r="W278" s="1143">
        <f t="shared" si="61"/>
        <v>0</v>
      </c>
      <c r="X278" s="1141">
        <f t="shared" si="62"/>
        <v>0</v>
      </c>
      <c r="Y278" s="1144">
        <v>0</v>
      </c>
      <c r="Z278" s="1139">
        <f t="shared" si="63"/>
        <v>0</v>
      </c>
      <c r="AA278" s="1123">
        <f>[5]building!Y278</f>
        <v>0</v>
      </c>
      <c r="AB278" s="1123"/>
      <c r="AC278" s="1123">
        <f>[5]building!Z278</f>
        <v>0</v>
      </c>
      <c r="AD278" s="1123">
        <f t="shared" si="64"/>
        <v>0</v>
      </c>
    </row>
    <row r="279" spans="1:30" ht="70.5" customHeight="1">
      <c r="A279" s="1131"/>
      <c r="B279" s="1131" t="s">
        <v>207</v>
      </c>
      <c r="C279" s="1149">
        <f>ROUND(Data!K709,2)</f>
        <v>708.03</v>
      </c>
      <c r="D279" s="1133" t="s">
        <v>1875</v>
      </c>
      <c r="E279" s="1142"/>
      <c r="F279" s="1134">
        <f t="shared" si="52"/>
        <v>0</v>
      </c>
      <c r="G279" s="1142"/>
      <c r="H279" s="1141">
        <f t="shared" si="53"/>
        <v>0</v>
      </c>
      <c r="I279" s="1142"/>
      <c r="J279" s="1141">
        <f t="shared" si="54"/>
        <v>0</v>
      </c>
      <c r="K279" s="1142"/>
      <c r="L279" s="1141">
        <f t="shared" si="55"/>
        <v>0</v>
      </c>
      <c r="M279" s="1142"/>
      <c r="N279" s="1141">
        <f t="shared" si="56"/>
        <v>0</v>
      </c>
      <c r="O279" s="1142"/>
      <c r="P279" s="1141">
        <f t="shared" si="57"/>
        <v>0</v>
      </c>
      <c r="Q279" s="1142"/>
      <c r="R279" s="1141">
        <f t="shared" si="58"/>
        <v>0</v>
      </c>
      <c r="S279" s="1142"/>
      <c r="T279" s="1141">
        <f t="shared" si="59"/>
        <v>0</v>
      </c>
      <c r="U279" s="1141"/>
      <c r="V279" s="1141">
        <f t="shared" si="60"/>
        <v>0</v>
      </c>
      <c r="W279" s="1143">
        <f t="shared" si="61"/>
        <v>0</v>
      </c>
      <c r="X279" s="1141">
        <f t="shared" si="62"/>
        <v>0</v>
      </c>
      <c r="Y279" s="1144">
        <v>0</v>
      </c>
      <c r="Z279" s="1139">
        <f t="shared" si="63"/>
        <v>0</v>
      </c>
      <c r="AA279" s="1123">
        <f>[5]building!Y279</f>
        <v>0</v>
      </c>
      <c r="AB279" s="1123"/>
      <c r="AC279" s="1123">
        <f>[5]building!Z279</f>
        <v>0</v>
      </c>
      <c r="AD279" s="1123">
        <f t="shared" si="64"/>
        <v>0</v>
      </c>
    </row>
    <row r="280" spans="1:30" ht="70.5" customHeight="1">
      <c r="A280" s="1157"/>
      <c r="B280" s="1131" t="s">
        <v>617</v>
      </c>
      <c r="C280" s="1149">
        <f>ROUND(Data!K710,2)</f>
        <v>724.63</v>
      </c>
      <c r="D280" s="1133" t="s">
        <v>1875</v>
      </c>
      <c r="E280" s="1142"/>
      <c r="F280" s="1134">
        <f t="shared" si="52"/>
        <v>0</v>
      </c>
      <c r="G280" s="1142"/>
      <c r="H280" s="1141">
        <f t="shared" si="53"/>
        <v>0</v>
      </c>
      <c r="I280" s="1142"/>
      <c r="J280" s="1141">
        <f t="shared" si="54"/>
        <v>0</v>
      </c>
      <c r="K280" s="1142"/>
      <c r="L280" s="1141">
        <f t="shared" si="55"/>
        <v>0</v>
      </c>
      <c r="M280" s="1142"/>
      <c r="N280" s="1141">
        <f t="shared" si="56"/>
        <v>0</v>
      </c>
      <c r="O280" s="1142"/>
      <c r="P280" s="1141">
        <f t="shared" si="57"/>
        <v>0</v>
      </c>
      <c r="Q280" s="1142"/>
      <c r="R280" s="1141">
        <f t="shared" si="58"/>
        <v>0</v>
      </c>
      <c r="S280" s="1142"/>
      <c r="T280" s="1141">
        <f t="shared" si="59"/>
        <v>0</v>
      </c>
      <c r="U280" s="1141"/>
      <c r="V280" s="1141">
        <f t="shared" si="60"/>
        <v>0</v>
      </c>
      <c r="W280" s="1143">
        <f t="shared" si="61"/>
        <v>0</v>
      </c>
      <c r="X280" s="1141">
        <f t="shared" si="62"/>
        <v>0</v>
      </c>
      <c r="Y280" s="1144">
        <v>0</v>
      </c>
      <c r="Z280" s="1139">
        <f t="shared" si="63"/>
        <v>0</v>
      </c>
      <c r="AA280" s="1123">
        <f>[5]building!Y280</f>
        <v>0</v>
      </c>
      <c r="AB280" s="1123"/>
      <c r="AC280" s="1123">
        <f>[5]building!Z280</f>
        <v>0</v>
      </c>
      <c r="AD280" s="1123">
        <f t="shared" si="64"/>
        <v>0</v>
      </c>
    </row>
    <row r="281" spans="1:30" ht="70.5" customHeight="1">
      <c r="A281" s="1130">
        <v>17</v>
      </c>
      <c r="B281" s="1131" t="s">
        <v>4113</v>
      </c>
      <c r="C281" s="1149"/>
      <c r="D281" s="1133" t="s">
        <v>1875</v>
      </c>
      <c r="E281" s="1142"/>
      <c r="F281" s="1134">
        <f t="shared" si="52"/>
        <v>0</v>
      </c>
      <c r="G281" s="1142"/>
      <c r="H281" s="1141">
        <f t="shared" si="53"/>
        <v>0</v>
      </c>
      <c r="I281" s="1142"/>
      <c r="J281" s="1141">
        <f t="shared" si="54"/>
        <v>0</v>
      </c>
      <c r="K281" s="1142"/>
      <c r="L281" s="1141">
        <f t="shared" si="55"/>
        <v>0</v>
      </c>
      <c r="M281" s="1142"/>
      <c r="N281" s="1141">
        <f t="shared" si="56"/>
        <v>0</v>
      </c>
      <c r="O281" s="1142"/>
      <c r="P281" s="1141">
        <f t="shared" si="57"/>
        <v>0</v>
      </c>
      <c r="Q281" s="1142"/>
      <c r="R281" s="1141">
        <f t="shared" si="58"/>
        <v>0</v>
      </c>
      <c r="S281" s="1142"/>
      <c r="T281" s="1141">
        <f t="shared" si="59"/>
        <v>0</v>
      </c>
      <c r="U281" s="1141"/>
      <c r="V281" s="1141">
        <f t="shared" si="60"/>
        <v>0</v>
      </c>
      <c r="W281" s="1143">
        <f t="shared" si="61"/>
        <v>0</v>
      </c>
      <c r="X281" s="1141">
        <f t="shared" si="62"/>
        <v>0</v>
      </c>
      <c r="Y281" s="1144">
        <v>0</v>
      </c>
      <c r="Z281" s="1139">
        <f t="shared" si="63"/>
        <v>0</v>
      </c>
      <c r="AA281" s="1123">
        <f>[5]building!Y281</f>
        <v>0</v>
      </c>
      <c r="AB281" s="1123"/>
      <c r="AC281" s="1123">
        <f>[5]building!Z281</f>
        <v>0</v>
      </c>
      <c r="AD281" s="1123">
        <f t="shared" si="64"/>
        <v>0</v>
      </c>
    </row>
    <row r="282" spans="1:30" ht="70.5" customHeight="1">
      <c r="A282" s="1130">
        <v>18</v>
      </c>
      <c r="B282" s="1131" t="s">
        <v>4114</v>
      </c>
      <c r="C282" s="1149"/>
      <c r="D282" s="1133" t="s">
        <v>1875</v>
      </c>
      <c r="E282" s="1142"/>
      <c r="F282" s="1134">
        <f t="shared" si="52"/>
        <v>0</v>
      </c>
      <c r="G282" s="1142"/>
      <c r="H282" s="1141">
        <f t="shared" si="53"/>
        <v>0</v>
      </c>
      <c r="I282" s="1142"/>
      <c r="J282" s="1141">
        <f t="shared" si="54"/>
        <v>0</v>
      </c>
      <c r="K282" s="1142"/>
      <c r="L282" s="1141">
        <f t="shared" si="55"/>
        <v>0</v>
      </c>
      <c r="M282" s="1142"/>
      <c r="N282" s="1141">
        <f t="shared" si="56"/>
        <v>0</v>
      </c>
      <c r="O282" s="1142"/>
      <c r="P282" s="1141">
        <f t="shared" si="57"/>
        <v>0</v>
      </c>
      <c r="Q282" s="1142"/>
      <c r="R282" s="1141">
        <f t="shared" si="58"/>
        <v>0</v>
      </c>
      <c r="S282" s="1142"/>
      <c r="T282" s="1141">
        <f t="shared" si="59"/>
        <v>0</v>
      </c>
      <c r="U282" s="1141"/>
      <c r="V282" s="1141">
        <f t="shared" si="60"/>
        <v>0</v>
      </c>
      <c r="W282" s="1143">
        <f t="shared" si="61"/>
        <v>0</v>
      </c>
      <c r="X282" s="1141">
        <f t="shared" si="62"/>
        <v>0</v>
      </c>
      <c r="Y282" s="1144">
        <v>0</v>
      </c>
      <c r="Z282" s="1139">
        <f t="shared" si="63"/>
        <v>0</v>
      </c>
      <c r="AA282" s="1123">
        <f>[5]building!Y282</f>
        <v>0</v>
      </c>
      <c r="AB282" s="1123"/>
      <c r="AC282" s="1123">
        <f>[5]building!Z282</f>
        <v>0</v>
      </c>
      <c r="AD282" s="1123">
        <f t="shared" si="64"/>
        <v>0</v>
      </c>
    </row>
    <row r="283" spans="1:30" ht="70.5" customHeight="1">
      <c r="A283" s="1130">
        <v>19</v>
      </c>
      <c r="B283" s="1131" t="s">
        <v>4115</v>
      </c>
      <c r="C283" s="1149"/>
      <c r="D283" s="1133" t="s">
        <v>1875</v>
      </c>
      <c r="E283" s="1142"/>
      <c r="F283" s="1134">
        <f t="shared" si="52"/>
        <v>0</v>
      </c>
      <c r="G283" s="1142"/>
      <c r="H283" s="1141">
        <f t="shared" si="53"/>
        <v>0</v>
      </c>
      <c r="I283" s="1142"/>
      <c r="J283" s="1141">
        <f t="shared" si="54"/>
        <v>0</v>
      </c>
      <c r="K283" s="1142"/>
      <c r="L283" s="1141">
        <f t="shared" si="55"/>
        <v>0</v>
      </c>
      <c r="M283" s="1142"/>
      <c r="N283" s="1141">
        <f t="shared" si="56"/>
        <v>0</v>
      </c>
      <c r="O283" s="1142"/>
      <c r="P283" s="1141">
        <f t="shared" si="57"/>
        <v>0</v>
      </c>
      <c r="Q283" s="1142"/>
      <c r="R283" s="1141">
        <f t="shared" si="58"/>
        <v>0</v>
      </c>
      <c r="S283" s="1142"/>
      <c r="T283" s="1141">
        <f t="shared" si="59"/>
        <v>0</v>
      </c>
      <c r="U283" s="1141"/>
      <c r="V283" s="1141">
        <f t="shared" si="60"/>
        <v>0</v>
      </c>
      <c r="W283" s="1143">
        <f t="shared" si="61"/>
        <v>0</v>
      </c>
      <c r="X283" s="1141">
        <f t="shared" si="62"/>
        <v>0</v>
      </c>
      <c r="Y283" s="1144">
        <v>0</v>
      </c>
      <c r="Z283" s="1139">
        <f t="shared" si="63"/>
        <v>0</v>
      </c>
      <c r="AA283" s="1123">
        <f>[5]building!Y283</f>
        <v>0</v>
      </c>
      <c r="AB283" s="1123"/>
      <c r="AC283" s="1123">
        <f>[5]building!Z283</f>
        <v>0</v>
      </c>
      <c r="AD283" s="1123">
        <f t="shared" si="64"/>
        <v>0</v>
      </c>
    </row>
    <row r="284" spans="1:30" ht="70.5" customHeight="1">
      <c r="A284" s="1130">
        <v>20</v>
      </c>
      <c r="B284" s="1131" t="s">
        <v>1612</v>
      </c>
      <c r="C284" s="1149"/>
      <c r="D284" s="1133" t="s">
        <v>1875</v>
      </c>
      <c r="E284" s="1142"/>
      <c r="F284" s="1134">
        <f t="shared" si="52"/>
        <v>0</v>
      </c>
      <c r="G284" s="1142"/>
      <c r="H284" s="1141">
        <f t="shared" si="53"/>
        <v>0</v>
      </c>
      <c r="I284" s="1142"/>
      <c r="J284" s="1141">
        <f t="shared" si="54"/>
        <v>0</v>
      </c>
      <c r="K284" s="1142"/>
      <c r="L284" s="1141">
        <f t="shared" si="55"/>
        <v>0</v>
      </c>
      <c r="M284" s="1142"/>
      <c r="N284" s="1141">
        <f t="shared" si="56"/>
        <v>0</v>
      </c>
      <c r="O284" s="1142"/>
      <c r="P284" s="1141">
        <f t="shared" si="57"/>
        <v>0</v>
      </c>
      <c r="Q284" s="1142"/>
      <c r="R284" s="1141">
        <f t="shared" si="58"/>
        <v>0</v>
      </c>
      <c r="S284" s="1142"/>
      <c r="T284" s="1141">
        <f t="shared" si="59"/>
        <v>0</v>
      </c>
      <c r="U284" s="1141"/>
      <c r="V284" s="1141">
        <f t="shared" si="60"/>
        <v>0</v>
      </c>
      <c r="W284" s="1143">
        <f t="shared" si="61"/>
        <v>0</v>
      </c>
      <c r="X284" s="1141">
        <f t="shared" si="62"/>
        <v>0</v>
      </c>
      <c r="Y284" s="1144">
        <v>0</v>
      </c>
      <c r="Z284" s="1139">
        <f t="shared" si="63"/>
        <v>0</v>
      </c>
      <c r="AA284" s="1123">
        <f>[5]building!Y284</f>
        <v>0</v>
      </c>
      <c r="AB284" s="1123"/>
      <c r="AC284" s="1123">
        <f>[5]building!Z284</f>
        <v>0</v>
      </c>
      <c r="AD284" s="1123">
        <f t="shared" si="64"/>
        <v>0</v>
      </c>
    </row>
    <row r="285" spans="1:30" ht="70.5" customHeight="1">
      <c r="A285" s="1130">
        <v>21.1</v>
      </c>
      <c r="B285" s="1151" t="s">
        <v>1859</v>
      </c>
      <c r="C285" s="1149"/>
      <c r="D285" s="1133"/>
      <c r="E285" s="1142"/>
      <c r="F285" s="1134">
        <f t="shared" si="52"/>
        <v>0</v>
      </c>
      <c r="G285" s="1142"/>
      <c r="H285" s="1141">
        <f t="shared" si="53"/>
        <v>0</v>
      </c>
      <c r="I285" s="1142"/>
      <c r="J285" s="1141">
        <f t="shared" si="54"/>
        <v>0</v>
      </c>
      <c r="K285" s="1142"/>
      <c r="L285" s="1141">
        <f t="shared" si="55"/>
        <v>0</v>
      </c>
      <c r="M285" s="1142"/>
      <c r="N285" s="1141">
        <f t="shared" si="56"/>
        <v>0</v>
      </c>
      <c r="O285" s="1142"/>
      <c r="P285" s="1141">
        <f t="shared" si="57"/>
        <v>0</v>
      </c>
      <c r="Q285" s="1142"/>
      <c r="R285" s="1141">
        <f t="shared" si="58"/>
        <v>0</v>
      </c>
      <c r="S285" s="1142"/>
      <c r="T285" s="1141">
        <f t="shared" si="59"/>
        <v>0</v>
      </c>
      <c r="U285" s="1141"/>
      <c r="V285" s="1141">
        <f t="shared" si="60"/>
        <v>0</v>
      </c>
      <c r="W285" s="1143">
        <f t="shared" si="61"/>
        <v>0</v>
      </c>
      <c r="X285" s="1141">
        <f t="shared" si="62"/>
        <v>0</v>
      </c>
      <c r="Y285" s="1144">
        <v>0</v>
      </c>
      <c r="Z285" s="1139">
        <f t="shared" si="63"/>
        <v>0</v>
      </c>
      <c r="AA285" s="1123">
        <f>[5]building!Y285</f>
        <v>0</v>
      </c>
      <c r="AB285" s="1123"/>
      <c r="AC285" s="1123">
        <f>[5]building!Z285</f>
        <v>0</v>
      </c>
      <c r="AD285" s="1123">
        <f t="shared" si="64"/>
        <v>0</v>
      </c>
    </row>
    <row r="286" spans="1:30" ht="70.5" customHeight="1">
      <c r="A286" s="1130"/>
      <c r="B286" s="1131" t="s">
        <v>582</v>
      </c>
      <c r="C286" s="1149">
        <f>ROUND(Data!K889,2)</f>
        <v>2664.83</v>
      </c>
      <c r="D286" s="1133" t="s">
        <v>1422</v>
      </c>
      <c r="E286" s="1142"/>
      <c r="F286" s="1134">
        <f t="shared" si="52"/>
        <v>0</v>
      </c>
      <c r="G286" s="1142"/>
      <c r="H286" s="1141">
        <f t="shared" si="53"/>
        <v>0</v>
      </c>
      <c r="I286" s="1142"/>
      <c r="J286" s="1141">
        <f t="shared" si="54"/>
        <v>0</v>
      </c>
      <c r="K286" s="1142"/>
      <c r="L286" s="1141">
        <f t="shared" si="55"/>
        <v>0</v>
      </c>
      <c r="M286" s="1142"/>
      <c r="N286" s="1141">
        <f t="shared" si="56"/>
        <v>0</v>
      </c>
      <c r="O286" s="1142"/>
      <c r="P286" s="1141">
        <f t="shared" si="57"/>
        <v>0</v>
      </c>
      <c r="Q286" s="1142"/>
      <c r="R286" s="1141">
        <f t="shared" si="58"/>
        <v>0</v>
      </c>
      <c r="S286" s="1142"/>
      <c r="T286" s="1141">
        <f t="shared" si="59"/>
        <v>0</v>
      </c>
      <c r="U286" s="1141"/>
      <c r="V286" s="1141">
        <f t="shared" si="60"/>
        <v>0</v>
      </c>
      <c r="W286" s="1143">
        <f t="shared" si="61"/>
        <v>0</v>
      </c>
      <c r="X286" s="1141">
        <f t="shared" si="62"/>
        <v>0</v>
      </c>
      <c r="Y286" s="1144">
        <v>0</v>
      </c>
      <c r="Z286" s="1139">
        <f t="shared" si="63"/>
        <v>0</v>
      </c>
      <c r="AA286" s="1123">
        <f>[5]building!Y286</f>
        <v>0</v>
      </c>
      <c r="AB286" s="1123"/>
      <c r="AC286" s="1123">
        <f>[5]building!Z286</f>
        <v>0</v>
      </c>
      <c r="AD286" s="1123">
        <f t="shared" si="64"/>
        <v>0</v>
      </c>
    </row>
    <row r="287" spans="1:30" ht="70.5" customHeight="1">
      <c r="A287" s="1130"/>
      <c r="B287" s="1131" t="s">
        <v>1937</v>
      </c>
      <c r="C287" s="1149">
        <f>ROUND(Data!K905,2)</f>
        <v>2628</v>
      </c>
      <c r="D287" s="1133" t="s">
        <v>1422</v>
      </c>
      <c r="E287" s="1142"/>
      <c r="F287" s="1134">
        <f t="shared" si="52"/>
        <v>0</v>
      </c>
      <c r="G287" s="1142"/>
      <c r="H287" s="1141">
        <f t="shared" si="53"/>
        <v>0</v>
      </c>
      <c r="I287" s="1142"/>
      <c r="J287" s="1141">
        <f t="shared" si="54"/>
        <v>0</v>
      </c>
      <c r="K287" s="1142"/>
      <c r="L287" s="1141">
        <f t="shared" si="55"/>
        <v>0</v>
      </c>
      <c r="M287" s="1142"/>
      <c r="N287" s="1141">
        <f t="shared" si="56"/>
        <v>0</v>
      </c>
      <c r="O287" s="1142"/>
      <c r="P287" s="1141">
        <f t="shared" si="57"/>
        <v>0</v>
      </c>
      <c r="Q287" s="1142"/>
      <c r="R287" s="1141">
        <f t="shared" si="58"/>
        <v>0</v>
      </c>
      <c r="S287" s="1142"/>
      <c r="T287" s="1141">
        <f t="shared" si="59"/>
        <v>0</v>
      </c>
      <c r="U287" s="1141"/>
      <c r="V287" s="1141">
        <f t="shared" si="60"/>
        <v>0</v>
      </c>
      <c r="W287" s="1143">
        <f t="shared" si="61"/>
        <v>0</v>
      </c>
      <c r="X287" s="1141">
        <f t="shared" si="62"/>
        <v>0</v>
      </c>
      <c r="Y287" s="1144">
        <v>0</v>
      </c>
      <c r="Z287" s="1139">
        <f t="shared" si="63"/>
        <v>0</v>
      </c>
      <c r="AA287" s="1123">
        <f>[5]building!Y287</f>
        <v>0</v>
      </c>
      <c r="AB287" s="1123"/>
      <c r="AC287" s="1123">
        <f>[5]building!Z287</f>
        <v>0</v>
      </c>
      <c r="AD287" s="1123">
        <f t="shared" si="64"/>
        <v>0</v>
      </c>
    </row>
    <row r="288" spans="1:30" ht="70.5" customHeight="1">
      <c r="A288" s="1154"/>
      <c r="B288" s="1131" t="s">
        <v>1938</v>
      </c>
      <c r="C288" s="1149">
        <f>ROUND(Data!K871,2)</f>
        <v>2686.43</v>
      </c>
      <c r="D288" s="1133" t="s">
        <v>1422</v>
      </c>
      <c r="E288" s="1142"/>
      <c r="F288" s="1134">
        <f t="shared" si="52"/>
        <v>0</v>
      </c>
      <c r="G288" s="1142"/>
      <c r="H288" s="1141">
        <f t="shared" si="53"/>
        <v>0</v>
      </c>
      <c r="I288" s="1142"/>
      <c r="J288" s="1141">
        <f t="shared" si="54"/>
        <v>0</v>
      </c>
      <c r="K288" s="1142"/>
      <c r="L288" s="1141">
        <f t="shared" si="55"/>
        <v>0</v>
      </c>
      <c r="M288" s="1142"/>
      <c r="N288" s="1141">
        <f t="shared" si="56"/>
        <v>0</v>
      </c>
      <c r="O288" s="1142"/>
      <c r="P288" s="1141">
        <f t="shared" si="57"/>
        <v>0</v>
      </c>
      <c r="Q288" s="1142"/>
      <c r="R288" s="1141">
        <f t="shared" si="58"/>
        <v>0</v>
      </c>
      <c r="S288" s="1142"/>
      <c r="T288" s="1141">
        <f t="shared" si="59"/>
        <v>0</v>
      </c>
      <c r="U288" s="1141"/>
      <c r="V288" s="1141">
        <f t="shared" si="60"/>
        <v>0</v>
      </c>
      <c r="W288" s="1143">
        <f t="shared" si="61"/>
        <v>0</v>
      </c>
      <c r="X288" s="1141">
        <f t="shared" si="62"/>
        <v>0</v>
      </c>
      <c r="Y288" s="1144">
        <v>0</v>
      </c>
      <c r="Z288" s="1139">
        <f t="shared" si="63"/>
        <v>0</v>
      </c>
      <c r="AA288" s="1123">
        <f>[5]building!Y288</f>
        <v>0</v>
      </c>
      <c r="AB288" s="1123"/>
      <c r="AC288" s="1123">
        <f>[5]building!Z288</f>
        <v>0</v>
      </c>
      <c r="AD288" s="1123">
        <f t="shared" si="64"/>
        <v>0</v>
      </c>
    </row>
    <row r="289" spans="1:31" ht="70.5" customHeight="1">
      <c r="A289" s="1130">
        <v>21.2</v>
      </c>
      <c r="B289" s="1151" t="s">
        <v>2093</v>
      </c>
      <c r="C289" s="1140"/>
      <c r="D289" s="1133"/>
      <c r="E289" s="1135"/>
      <c r="F289" s="1134">
        <f t="shared" si="52"/>
        <v>0</v>
      </c>
      <c r="G289" s="1141"/>
      <c r="H289" s="1141">
        <f t="shared" si="53"/>
        <v>0</v>
      </c>
      <c r="I289" s="1141"/>
      <c r="J289" s="1141">
        <f t="shared" si="54"/>
        <v>0</v>
      </c>
      <c r="K289" s="1141"/>
      <c r="L289" s="1141">
        <f t="shared" si="55"/>
        <v>0</v>
      </c>
      <c r="M289" s="1141"/>
      <c r="N289" s="1141">
        <f t="shared" si="56"/>
        <v>0</v>
      </c>
      <c r="O289" s="1141"/>
      <c r="P289" s="1141">
        <f t="shared" si="57"/>
        <v>0</v>
      </c>
      <c r="Q289" s="1141"/>
      <c r="R289" s="1141">
        <f t="shared" si="58"/>
        <v>0</v>
      </c>
      <c r="S289" s="1142"/>
      <c r="T289" s="1141">
        <f t="shared" si="59"/>
        <v>0</v>
      </c>
      <c r="U289" s="1141"/>
      <c r="V289" s="1141">
        <f t="shared" si="60"/>
        <v>0</v>
      </c>
      <c r="W289" s="1143">
        <f t="shared" si="61"/>
        <v>0</v>
      </c>
      <c r="X289" s="1141">
        <f t="shared" si="62"/>
        <v>0</v>
      </c>
      <c r="Y289" s="1138" t="s">
        <v>2289</v>
      </c>
      <c r="Z289" s="1139"/>
      <c r="AA289" s="1123" t="str">
        <f>[5]building!Y289</f>
        <v>*</v>
      </c>
      <c r="AB289" s="1123">
        <f>[5]building!Z289</f>
        <v>0</v>
      </c>
      <c r="AC289" s="1123">
        <f>[5]building!Z289</f>
        <v>0</v>
      </c>
      <c r="AD289" s="1123">
        <f t="shared" si="64"/>
        <v>0</v>
      </c>
      <c r="AE289" s="1105" t="s">
        <v>2289</v>
      </c>
    </row>
    <row r="290" spans="1:31" ht="70.5" customHeight="1">
      <c r="A290" s="1130"/>
      <c r="B290" s="1131" t="s">
        <v>1816</v>
      </c>
      <c r="C290" s="1140">
        <f>ROUND(Data!K923,2)</f>
        <v>124580</v>
      </c>
      <c r="D290" s="1133" t="s">
        <v>1218</v>
      </c>
      <c r="E290" s="1143">
        <v>3.25</v>
      </c>
      <c r="F290" s="1134">
        <f t="shared" si="52"/>
        <v>404885</v>
      </c>
      <c r="G290" s="1143"/>
      <c r="H290" s="1141">
        <f t="shared" si="53"/>
        <v>0</v>
      </c>
      <c r="I290" s="1141"/>
      <c r="J290" s="1141">
        <f t="shared" si="54"/>
        <v>0</v>
      </c>
      <c r="K290" s="1141"/>
      <c r="L290" s="1141">
        <f t="shared" si="55"/>
        <v>0</v>
      </c>
      <c r="M290" s="1141"/>
      <c r="N290" s="1141">
        <f t="shared" si="56"/>
        <v>0</v>
      </c>
      <c r="O290" s="1141"/>
      <c r="P290" s="1141">
        <f t="shared" si="57"/>
        <v>0</v>
      </c>
      <c r="Q290" s="1141"/>
      <c r="R290" s="1141">
        <f t="shared" si="58"/>
        <v>0</v>
      </c>
      <c r="S290" s="1169"/>
      <c r="T290" s="1141">
        <f t="shared" si="59"/>
        <v>0</v>
      </c>
      <c r="U290" s="1141"/>
      <c r="V290" s="1141">
        <f t="shared" si="60"/>
        <v>0</v>
      </c>
      <c r="W290" s="1143">
        <f t="shared" si="61"/>
        <v>0</v>
      </c>
      <c r="X290" s="1141">
        <f t="shared" si="62"/>
        <v>0</v>
      </c>
      <c r="Y290" s="1144">
        <v>3.25</v>
      </c>
      <c r="Z290" s="1139">
        <f t="shared" si="63"/>
        <v>404885</v>
      </c>
      <c r="AA290" s="1123">
        <f>[5]building!Y290</f>
        <v>3.25</v>
      </c>
      <c r="AB290" s="1123">
        <f>[5]building!Z290</f>
        <v>399433.13</v>
      </c>
      <c r="AC290" s="1123">
        <f>[5]building!Z290</f>
        <v>399433.13</v>
      </c>
      <c r="AD290" s="1123">
        <f t="shared" si="64"/>
        <v>5451.87</v>
      </c>
    </row>
    <row r="291" spans="1:31" ht="70.5" customHeight="1">
      <c r="A291" s="1153"/>
      <c r="B291" s="1131" t="s">
        <v>1817</v>
      </c>
      <c r="C291" s="1140">
        <f>ROUND(Data!K930,2)</f>
        <v>112380</v>
      </c>
      <c r="D291" s="1133" t="s">
        <v>1218</v>
      </c>
      <c r="E291" s="1143">
        <v>1.4710000000000001</v>
      </c>
      <c r="F291" s="1134">
        <f t="shared" si="52"/>
        <v>165310.98000000001</v>
      </c>
      <c r="G291" s="1143"/>
      <c r="H291" s="1141">
        <f t="shared" si="53"/>
        <v>0</v>
      </c>
      <c r="I291" s="1141"/>
      <c r="J291" s="1141">
        <f t="shared" si="54"/>
        <v>0</v>
      </c>
      <c r="K291" s="1141"/>
      <c r="L291" s="1141">
        <f t="shared" si="55"/>
        <v>0</v>
      </c>
      <c r="M291" s="1141"/>
      <c r="N291" s="1141">
        <f t="shared" si="56"/>
        <v>0</v>
      </c>
      <c r="O291" s="1141"/>
      <c r="P291" s="1141">
        <f t="shared" si="57"/>
        <v>0</v>
      </c>
      <c r="Q291" s="1141"/>
      <c r="R291" s="1141">
        <f t="shared" si="58"/>
        <v>0</v>
      </c>
      <c r="S291" s="1169"/>
      <c r="T291" s="1141">
        <f t="shared" si="59"/>
        <v>0</v>
      </c>
      <c r="U291" s="1141"/>
      <c r="V291" s="1141">
        <f t="shared" si="60"/>
        <v>0</v>
      </c>
      <c r="W291" s="1143">
        <f t="shared" si="61"/>
        <v>0</v>
      </c>
      <c r="X291" s="1141">
        <f t="shared" si="62"/>
        <v>0</v>
      </c>
      <c r="Y291" s="1144">
        <v>1.4710000000000001</v>
      </c>
      <c r="Z291" s="1139">
        <f t="shared" si="63"/>
        <v>165310.98000000001</v>
      </c>
      <c r="AA291" s="1123">
        <f>[5]building!Y291</f>
        <v>1.47</v>
      </c>
      <c r="AB291" s="1123">
        <f>[5]building!Z291</f>
        <v>162843.38</v>
      </c>
      <c r="AC291" s="1123">
        <f>[5]building!Z291</f>
        <v>162843.38</v>
      </c>
      <c r="AD291" s="1123">
        <f t="shared" si="64"/>
        <v>2467.6</v>
      </c>
    </row>
    <row r="292" spans="1:31" ht="70.5" customHeight="1">
      <c r="A292" s="1130">
        <v>21.3</v>
      </c>
      <c r="B292" s="1131" t="s">
        <v>1818</v>
      </c>
      <c r="C292" s="1149">
        <f>ROUND(Data!K912,2)</f>
        <v>2135</v>
      </c>
      <c r="D292" s="1133" t="s">
        <v>1875</v>
      </c>
      <c r="E292" s="1142"/>
      <c r="F292" s="1134">
        <f t="shared" si="52"/>
        <v>0</v>
      </c>
      <c r="G292" s="1142"/>
      <c r="H292" s="1141">
        <f t="shared" si="53"/>
        <v>0</v>
      </c>
      <c r="I292" s="1142"/>
      <c r="J292" s="1141">
        <f t="shared" si="54"/>
        <v>0</v>
      </c>
      <c r="K292" s="1142"/>
      <c r="L292" s="1141">
        <f t="shared" si="55"/>
        <v>0</v>
      </c>
      <c r="M292" s="1142"/>
      <c r="N292" s="1141">
        <f t="shared" si="56"/>
        <v>0</v>
      </c>
      <c r="O292" s="1142"/>
      <c r="P292" s="1141">
        <f t="shared" si="57"/>
        <v>0</v>
      </c>
      <c r="Q292" s="1142"/>
      <c r="R292" s="1141">
        <f t="shared" si="58"/>
        <v>0</v>
      </c>
      <c r="S292" s="1142"/>
      <c r="T292" s="1141">
        <f t="shared" si="59"/>
        <v>0</v>
      </c>
      <c r="U292" s="1141"/>
      <c r="V292" s="1141">
        <f t="shared" si="60"/>
        <v>0</v>
      </c>
      <c r="W292" s="1143">
        <f t="shared" si="61"/>
        <v>0</v>
      </c>
      <c r="X292" s="1141">
        <f t="shared" si="62"/>
        <v>0</v>
      </c>
      <c r="Y292" s="1144">
        <v>0</v>
      </c>
      <c r="Z292" s="1139">
        <f t="shared" si="63"/>
        <v>0</v>
      </c>
      <c r="AA292" s="1123">
        <f>[5]building!Y292</f>
        <v>0</v>
      </c>
      <c r="AB292" s="1123"/>
      <c r="AC292" s="1123">
        <f>[5]building!Z292</f>
        <v>0</v>
      </c>
      <c r="AD292" s="1123">
        <f t="shared" si="64"/>
        <v>0</v>
      </c>
    </row>
    <row r="293" spans="1:31" ht="70.5" customHeight="1">
      <c r="A293" s="1130">
        <v>22.1</v>
      </c>
      <c r="B293" s="1131" t="s">
        <v>1389</v>
      </c>
      <c r="C293" s="1149"/>
      <c r="D293" s="1133"/>
      <c r="E293" s="1142"/>
      <c r="F293" s="1134">
        <f t="shared" si="52"/>
        <v>0</v>
      </c>
      <c r="G293" s="1142"/>
      <c r="H293" s="1141">
        <f t="shared" si="53"/>
        <v>0</v>
      </c>
      <c r="I293" s="1142"/>
      <c r="J293" s="1141">
        <f t="shared" si="54"/>
        <v>0</v>
      </c>
      <c r="K293" s="1142"/>
      <c r="L293" s="1141">
        <f t="shared" si="55"/>
        <v>0</v>
      </c>
      <c r="M293" s="1142"/>
      <c r="N293" s="1141">
        <f t="shared" si="56"/>
        <v>0</v>
      </c>
      <c r="O293" s="1142"/>
      <c r="P293" s="1141">
        <f t="shared" si="57"/>
        <v>0</v>
      </c>
      <c r="Q293" s="1142"/>
      <c r="R293" s="1141">
        <f t="shared" si="58"/>
        <v>0</v>
      </c>
      <c r="S293" s="1142"/>
      <c r="T293" s="1141">
        <f t="shared" si="59"/>
        <v>0</v>
      </c>
      <c r="U293" s="1141"/>
      <c r="V293" s="1141">
        <f t="shared" si="60"/>
        <v>0</v>
      </c>
      <c r="W293" s="1143">
        <f t="shared" si="61"/>
        <v>0</v>
      </c>
      <c r="X293" s="1141">
        <f t="shared" si="62"/>
        <v>0</v>
      </c>
      <c r="Y293" s="1144">
        <v>0</v>
      </c>
      <c r="Z293" s="1139">
        <f t="shared" si="63"/>
        <v>0</v>
      </c>
      <c r="AA293" s="1123">
        <f>[5]building!Y293</f>
        <v>0</v>
      </c>
      <c r="AB293" s="1123"/>
      <c r="AC293" s="1123">
        <f>[5]building!Z293</f>
        <v>0</v>
      </c>
      <c r="AD293" s="1123">
        <f t="shared" si="64"/>
        <v>0</v>
      </c>
    </row>
    <row r="294" spans="1:31" ht="70.5" customHeight="1">
      <c r="A294" s="1131"/>
      <c r="B294" s="1131" t="s">
        <v>393</v>
      </c>
      <c r="C294" s="1149">
        <f>ROUND(Data!K964,2)</f>
        <v>4950.8599999999997</v>
      </c>
      <c r="D294" s="1133" t="s">
        <v>1875</v>
      </c>
      <c r="E294" s="1142"/>
      <c r="F294" s="1134">
        <f t="shared" si="52"/>
        <v>0</v>
      </c>
      <c r="G294" s="1142"/>
      <c r="H294" s="1141">
        <f t="shared" si="53"/>
        <v>0</v>
      </c>
      <c r="I294" s="1142"/>
      <c r="J294" s="1141">
        <f t="shared" si="54"/>
        <v>0</v>
      </c>
      <c r="K294" s="1142"/>
      <c r="L294" s="1141">
        <f t="shared" si="55"/>
        <v>0</v>
      </c>
      <c r="M294" s="1142"/>
      <c r="N294" s="1141">
        <f t="shared" si="56"/>
        <v>0</v>
      </c>
      <c r="O294" s="1142"/>
      <c r="P294" s="1141">
        <f t="shared" si="57"/>
        <v>0</v>
      </c>
      <c r="Q294" s="1142"/>
      <c r="R294" s="1141">
        <f t="shared" si="58"/>
        <v>0</v>
      </c>
      <c r="S294" s="1142"/>
      <c r="T294" s="1141">
        <f t="shared" si="59"/>
        <v>0</v>
      </c>
      <c r="U294" s="1141"/>
      <c r="V294" s="1141">
        <f t="shared" si="60"/>
        <v>0</v>
      </c>
      <c r="W294" s="1143">
        <f t="shared" si="61"/>
        <v>0</v>
      </c>
      <c r="X294" s="1141">
        <f t="shared" si="62"/>
        <v>0</v>
      </c>
      <c r="Y294" s="1144">
        <v>0</v>
      </c>
      <c r="Z294" s="1139">
        <f t="shared" si="63"/>
        <v>0</v>
      </c>
      <c r="AA294" s="1123">
        <f>[5]building!Y294</f>
        <v>0</v>
      </c>
      <c r="AB294" s="1123"/>
      <c r="AC294" s="1123">
        <f>[5]building!Z294</f>
        <v>0</v>
      </c>
      <c r="AD294" s="1123">
        <f t="shared" si="64"/>
        <v>0</v>
      </c>
    </row>
    <row r="295" spans="1:31" ht="70.5" customHeight="1">
      <c r="A295" s="1131"/>
      <c r="B295" s="1131" t="s">
        <v>2091</v>
      </c>
      <c r="C295" s="1149">
        <f>ROUND(Data!K1000,2)</f>
        <v>4966.57</v>
      </c>
      <c r="D295" s="1133" t="s">
        <v>1875</v>
      </c>
      <c r="E295" s="1142"/>
      <c r="F295" s="1134">
        <f t="shared" si="52"/>
        <v>0</v>
      </c>
      <c r="G295" s="1142"/>
      <c r="H295" s="1141">
        <f t="shared" si="53"/>
        <v>0</v>
      </c>
      <c r="I295" s="1142"/>
      <c r="J295" s="1141">
        <f t="shared" si="54"/>
        <v>0</v>
      </c>
      <c r="K295" s="1142"/>
      <c r="L295" s="1141">
        <f t="shared" si="55"/>
        <v>0</v>
      </c>
      <c r="M295" s="1142"/>
      <c r="N295" s="1141">
        <f t="shared" si="56"/>
        <v>0</v>
      </c>
      <c r="O295" s="1142"/>
      <c r="P295" s="1141">
        <f t="shared" si="57"/>
        <v>0</v>
      </c>
      <c r="Q295" s="1142"/>
      <c r="R295" s="1141">
        <f t="shared" si="58"/>
        <v>0</v>
      </c>
      <c r="S295" s="1142"/>
      <c r="T295" s="1141">
        <f t="shared" si="59"/>
        <v>0</v>
      </c>
      <c r="U295" s="1141"/>
      <c r="V295" s="1141">
        <f t="shared" si="60"/>
        <v>0</v>
      </c>
      <c r="W295" s="1143">
        <f t="shared" si="61"/>
        <v>0</v>
      </c>
      <c r="X295" s="1141">
        <f t="shared" si="62"/>
        <v>0</v>
      </c>
      <c r="Y295" s="1144">
        <v>0</v>
      </c>
      <c r="Z295" s="1139">
        <f t="shared" si="63"/>
        <v>0</v>
      </c>
      <c r="AA295" s="1123">
        <f>[5]building!Y295</f>
        <v>0</v>
      </c>
      <c r="AB295" s="1123"/>
      <c r="AC295" s="1123">
        <f>[5]building!Z295</f>
        <v>0</v>
      </c>
      <c r="AD295" s="1123">
        <f t="shared" si="64"/>
        <v>0</v>
      </c>
    </row>
    <row r="296" spans="1:31" ht="70.5" customHeight="1">
      <c r="A296" s="1157"/>
      <c r="B296" s="1131" t="s">
        <v>2092</v>
      </c>
      <c r="C296" s="1149">
        <f>ROUND(Data!K1030,2)</f>
        <v>4991.24</v>
      </c>
      <c r="D296" s="1133" t="s">
        <v>1875</v>
      </c>
      <c r="E296" s="1142"/>
      <c r="F296" s="1134">
        <f t="shared" si="52"/>
        <v>0</v>
      </c>
      <c r="G296" s="1142"/>
      <c r="H296" s="1141">
        <f t="shared" si="53"/>
        <v>0</v>
      </c>
      <c r="I296" s="1142"/>
      <c r="J296" s="1141">
        <f t="shared" si="54"/>
        <v>0</v>
      </c>
      <c r="K296" s="1142"/>
      <c r="L296" s="1141">
        <f t="shared" si="55"/>
        <v>0</v>
      </c>
      <c r="M296" s="1142"/>
      <c r="N296" s="1141">
        <f t="shared" si="56"/>
        <v>0</v>
      </c>
      <c r="O296" s="1142"/>
      <c r="P296" s="1141">
        <f t="shared" si="57"/>
        <v>0</v>
      </c>
      <c r="Q296" s="1142"/>
      <c r="R296" s="1141">
        <f t="shared" si="58"/>
        <v>0</v>
      </c>
      <c r="S296" s="1142"/>
      <c r="T296" s="1141">
        <f t="shared" si="59"/>
        <v>0</v>
      </c>
      <c r="U296" s="1141"/>
      <c r="V296" s="1141">
        <f t="shared" si="60"/>
        <v>0</v>
      </c>
      <c r="W296" s="1143">
        <f t="shared" si="61"/>
        <v>0</v>
      </c>
      <c r="X296" s="1141">
        <f t="shared" si="62"/>
        <v>0</v>
      </c>
      <c r="Y296" s="1144">
        <v>0</v>
      </c>
      <c r="Z296" s="1139">
        <f t="shared" si="63"/>
        <v>0</v>
      </c>
      <c r="AA296" s="1123">
        <f>[5]building!Y296</f>
        <v>0</v>
      </c>
      <c r="AB296" s="1123"/>
      <c r="AC296" s="1123">
        <f>[5]building!Z296</f>
        <v>0</v>
      </c>
      <c r="AD296" s="1123">
        <f t="shared" si="64"/>
        <v>0</v>
      </c>
    </row>
    <row r="297" spans="1:31" ht="70.5" customHeight="1">
      <c r="A297" s="1157"/>
      <c r="B297" s="1131" t="s">
        <v>1707</v>
      </c>
      <c r="C297" s="1149">
        <f>Data!R2834</f>
        <v>5970.31</v>
      </c>
      <c r="D297" s="1133" t="s">
        <v>1875</v>
      </c>
      <c r="E297" s="1142"/>
      <c r="F297" s="1134">
        <f t="shared" si="52"/>
        <v>0</v>
      </c>
      <c r="G297" s="1142"/>
      <c r="H297" s="1141">
        <f t="shared" si="53"/>
        <v>0</v>
      </c>
      <c r="I297" s="1142"/>
      <c r="J297" s="1141">
        <f t="shared" si="54"/>
        <v>0</v>
      </c>
      <c r="K297" s="1142"/>
      <c r="L297" s="1141">
        <f t="shared" si="55"/>
        <v>0</v>
      </c>
      <c r="M297" s="1142"/>
      <c r="N297" s="1141">
        <f t="shared" si="56"/>
        <v>0</v>
      </c>
      <c r="O297" s="1142"/>
      <c r="P297" s="1141">
        <f t="shared" si="57"/>
        <v>0</v>
      </c>
      <c r="Q297" s="1142"/>
      <c r="R297" s="1141">
        <f t="shared" si="58"/>
        <v>0</v>
      </c>
      <c r="S297" s="1142"/>
      <c r="T297" s="1141">
        <f t="shared" si="59"/>
        <v>0</v>
      </c>
      <c r="U297" s="1141"/>
      <c r="V297" s="1141">
        <f t="shared" si="60"/>
        <v>0</v>
      </c>
      <c r="W297" s="1143">
        <f t="shared" si="61"/>
        <v>0</v>
      </c>
      <c r="X297" s="1141">
        <f t="shared" si="62"/>
        <v>0</v>
      </c>
      <c r="Y297" s="1144">
        <v>0</v>
      </c>
      <c r="Z297" s="1139">
        <f t="shared" si="63"/>
        <v>0</v>
      </c>
      <c r="AA297" s="1123">
        <f>[5]building!Y297</f>
        <v>0</v>
      </c>
      <c r="AB297" s="1123"/>
      <c r="AC297" s="1123">
        <f>[5]building!Z297</f>
        <v>0</v>
      </c>
      <c r="AD297" s="1123">
        <f t="shared" si="64"/>
        <v>0</v>
      </c>
    </row>
    <row r="298" spans="1:31" ht="70.5" customHeight="1">
      <c r="A298" s="1130">
        <v>22.2</v>
      </c>
      <c r="B298" s="1151" t="s">
        <v>484</v>
      </c>
      <c r="C298" s="1149"/>
      <c r="D298" s="1133"/>
      <c r="E298" s="1142"/>
      <c r="F298" s="1134">
        <f t="shared" si="52"/>
        <v>0</v>
      </c>
      <c r="G298" s="1142"/>
      <c r="H298" s="1141">
        <f t="shared" si="53"/>
        <v>0</v>
      </c>
      <c r="I298" s="1142"/>
      <c r="J298" s="1141">
        <f t="shared" si="54"/>
        <v>0</v>
      </c>
      <c r="K298" s="1142"/>
      <c r="L298" s="1141">
        <f t="shared" si="55"/>
        <v>0</v>
      </c>
      <c r="M298" s="1142"/>
      <c r="N298" s="1141">
        <f t="shared" si="56"/>
        <v>0</v>
      </c>
      <c r="O298" s="1142"/>
      <c r="P298" s="1141">
        <f t="shared" si="57"/>
        <v>0</v>
      </c>
      <c r="Q298" s="1142"/>
      <c r="R298" s="1141">
        <f t="shared" si="58"/>
        <v>0</v>
      </c>
      <c r="S298" s="1142"/>
      <c r="T298" s="1141">
        <f t="shared" si="59"/>
        <v>0</v>
      </c>
      <c r="U298" s="1141"/>
      <c r="V298" s="1141">
        <f t="shared" si="60"/>
        <v>0</v>
      </c>
      <c r="W298" s="1143">
        <f t="shared" si="61"/>
        <v>0</v>
      </c>
      <c r="X298" s="1141">
        <f t="shared" si="62"/>
        <v>0</v>
      </c>
      <c r="Y298" s="1144">
        <v>0</v>
      </c>
      <c r="Z298" s="1139">
        <f t="shared" si="63"/>
        <v>0</v>
      </c>
      <c r="AA298" s="1123">
        <f>[5]building!Y298</f>
        <v>0</v>
      </c>
      <c r="AB298" s="1123"/>
      <c r="AC298" s="1123">
        <f>[5]building!Z298</f>
        <v>0</v>
      </c>
      <c r="AD298" s="1123">
        <f t="shared" si="64"/>
        <v>0</v>
      </c>
    </row>
    <row r="299" spans="1:31" ht="70.5" customHeight="1">
      <c r="A299" s="1131"/>
      <c r="B299" s="1131" t="s">
        <v>1390</v>
      </c>
      <c r="C299" s="1149">
        <f>ROUND(Data!K1081,2)</f>
        <v>3523.23</v>
      </c>
      <c r="D299" s="1133" t="s">
        <v>1875</v>
      </c>
      <c r="E299" s="1142"/>
      <c r="F299" s="1134">
        <f t="shared" si="52"/>
        <v>0</v>
      </c>
      <c r="G299" s="1142"/>
      <c r="H299" s="1141">
        <f t="shared" si="53"/>
        <v>0</v>
      </c>
      <c r="I299" s="1142"/>
      <c r="J299" s="1141">
        <f t="shared" si="54"/>
        <v>0</v>
      </c>
      <c r="K299" s="1142"/>
      <c r="L299" s="1141">
        <f t="shared" si="55"/>
        <v>0</v>
      </c>
      <c r="M299" s="1142"/>
      <c r="N299" s="1141">
        <f t="shared" si="56"/>
        <v>0</v>
      </c>
      <c r="O299" s="1142"/>
      <c r="P299" s="1141">
        <f t="shared" si="57"/>
        <v>0</v>
      </c>
      <c r="Q299" s="1142"/>
      <c r="R299" s="1141">
        <f t="shared" si="58"/>
        <v>0</v>
      </c>
      <c r="S299" s="1142"/>
      <c r="T299" s="1141">
        <f t="shared" si="59"/>
        <v>0</v>
      </c>
      <c r="U299" s="1141"/>
      <c r="V299" s="1141">
        <f t="shared" si="60"/>
        <v>0</v>
      </c>
      <c r="W299" s="1143">
        <f t="shared" si="61"/>
        <v>0</v>
      </c>
      <c r="X299" s="1141">
        <f t="shared" si="62"/>
        <v>0</v>
      </c>
      <c r="Y299" s="1144">
        <v>0</v>
      </c>
      <c r="Z299" s="1139">
        <f t="shared" si="63"/>
        <v>0</v>
      </c>
      <c r="AA299" s="1123">
        <f>[5]building!Y299</f>
        <v>0</v>
      </c>
      <c r="AB299" s="1123"/>
      <c r="AC299" s="1123">
        <f>[5]building!Z299</f>
        <v>0</v>
      </c>
      <c r="AD299" s="1123">
        <f t="shared" si="64"/>
        <v>0</v>
      </c>
    </row>
    <row r="300" spans="1:31" ht="70.5" customHeight="1">
      <c r="A300" s="1131"/>
      <c r="B300" s="1131" t="s">
        <v>274</v>
      </c>
      <c r="C300" s="1149"/>
      <c r="D300" s="1133" t="s">
        <v>1875</v>
      </c>
      <c r="E300" s="1142"/>
      <c r="F300" s="1134">
        <f t="shared" si="52"/>
        <v>0</v>
      </c>
      <c r="G300" s="1142"/>
      <c r="H300" s="1141">
        <f t="shared" si="53"/>
        <v>0</v>
      </c>
      <c r="I300" s="1142"/>
      <c r="J300" s="1141">
        <f t="shared" si="54"/>
        <v>0</v>
      </c>
      <c r="K300" s="1142"/>
      <c r="L300" s="1141">
        <f t="shared" si="55"/>
        <v>0</v>
      </c>
      <c r="M300" s="1142"/>
      <c r="N300" s="1141">
        <f t="shared" si="56"/>
        <v>0</v>
      </c>
      <c r="O300" s="1142"/>
      <c r="P300" s="1141">
        <f t="shared" si="57"/>
        <v>0</v>
      </c>
      <c r="Q300" s="1142"/>
      <c r="R300" s="1141">
        <f t="shared" si="58"/>
        <v>0</v>
      </c>
      <c r="S300" s="1142"/>
      <c r="T300" s="1141">
        <f t="shared" si="59"/>
        <v>0</v>
      </c>
      <c r="U300" s="1141"/>
      <c r="V300" s="1141">
        <f t="shared" si="60"/>
        <v>0</v>
      </c>
      <c r="W300" s="1143">
        <f t="shared" si="61"/>
        <v>0</v>
      </c>
      <c r="X300" s="1141">
        <f t="shared" si="62"/>
        <v>0</v>
      </c>
      <c r="Y300" s="1144">
        <v>0</v>
      </c>
      <c r="Z300" s="1139">
        <f t="shared" si="63"/>
        <v>0</v>
      </c>
      <c r="AA300" s="1123">
        <f>[5]building!Y300</f>
        <v>0</v>
      </c>
      <c r="AB300" s="1123"/>
      <c r="AC300" s="1123">
        <f>[5]building!Z300</f>
        <v>0</v>
      </c>
      <c r="AD300" s="1123">
        <f t="shared" si="64"/>
        <v>0</v>
      </c>
    </row>
    <row r="301" spans="1:31" ht="70.5" customHeight="1">
      <c r="A301" s="1131"/>
      <c r="B301" s="1131" t="s">
        <v>275</v>
      </c>
      <c r="C301" s="1149">
        <f>ROUND(Data!K1097,2)</f>
        <v>3722.07</v>
      </c>
      <c r="D301" s="1133" t="s">
        <v>1875</v>
      </c>
      <c r="E301" s="1142"/>
      <c r="F301" s="1134">
        <f t="shared" si="52"/>
        <v>0</v>
      </c>
      <c r="G301" s="1142"/>
      <c r="H301" s="1141">
        <f t="shared" si="53"/>
        <v>0</v>
      </c>
      <c r="I301" s="1142"/>
      <c r="J301" s="1141">
        <f t="shared" si="54"/>
        <v>0</v>
      </c>
      <c r="K301" s="1142"/>
      <c r="L301" s="1141">
        <f t="shared" si="55"/>
        <v>0</v>
      </c>
      <c r="M301" s="1142"/>
      <c r="N301" s="1141">
        <f t="shared" si="56"/>
        <v>0</v>
      </c>
      <c r="O301" s="1142"/>
      <c r="P301" s="1141">
        <f t="shared" si="57"/>
        <v>0</v>
      </c>
      <c r="Q301" s="1142"/>
      <c r="R301" s="1141">
        <f t="shared" si="58"/>
        <v>0</v>
      </c>
      <c r="S301" s="1142"/>
      <c r="T301" s="1141">
        <f t="shared" si="59"/>
        <v>0</v>
      </c>
      <c r="U301" s="1141"/>
      <c r="V301" s="1141">
        <f t="shared" si="60"/>
        <v>0</v>
      </c>
      <c r="W301" s="1143">
        <f t="shared" si="61"/>
        <v>0</v>
      </c>
      <c r="X301" s="1141">
        <f t="shared" si="62"/>
        <v>0</v>
      </c>
      <c r="Y301" s="1144">
        <v>0</v>
      </c>
      <c r="Z301" s="1139">
        <f t="shared" si="63"/>
        <v>0</v>
      </c>
      <c r="AA301" s="1123">
        <f>[5]building!Y301</f>
        <v>0</v>
      </c>
      <c r="AB301" s="1123"/>
      <c r="AC301" s="1123">
        <f>[5]building!Z301</f>
        <v>0</v>
      </c>
      <c r="AD301" s="1123">
        <f t="shared" si="64"/>
        <v>0</v>
      </c>
    </row>
    <row r="302" spans="1:31" ht="70.5" customHeight="1">
      <c r="A302" s="1157"/>
      <c r="B302" s="1131" t="s">
        <v>276</v>
      </c>
      <c r="C302" s="1149">
        <f>ROUND(Data!K1112,2)</f>
        <v>2742.85</v>
      </c>
      <c r="D302" s="1133" t="s">
        <v>1875</v>
      </c>
      <c r="E302" s="1142"/>
      <c r="F302" s="1134">
        <f t="shared" si="52"/>
        <v>0</v>
      </c>
      <c r="G302" s="1142"/>
      <c r="H302" s="1141">
        <f t="shared" si="53"/>
        <v>0</v>
      </c>
      <c r="I302" s="1142"/>
      <c r="J302" s="1141">
        <f t="shared" si="54"/>
        <v>0</v>
      </c>
      <c r="K302" s="1142"/>
      <c r="L302" s="1141">
        <f t="shared" si="55"/>
        <v>0</v>
      </c>
      <c r="M302" s="1142"/>
      <c r="N302" s="1141">
        <f t="shared" si="56"/>
        <v>0</v>
      </c>
      <c r="O302" s="1142"/>
      <c r="P302" s="1141">
        <f t="shared" si="57"/>
        <v>0</v>
      </c>
      <c r="Q302" s="1142"/>
      <c r="R302" s="1141">
        <f t="shared" si="58"/>
        <v>0</v>
      </c>
      <c r="S302" s="1142"/>
      <c r="T302" s="1141">
        <f t="shared" si="59"/>
        <v>0</v>
      </c>
      <c r="U302" s="1141"/>
      <c r="V302" s="1141">
        <f t="shared" si="60"/>
        <v>0</v>
      </c>
      <c r="W302" s="1143">
        <f t="shared" si="61"/>
        <v>0</v>
      </c>
      <c r="X302" s="1141">
        <f t="shared" si="62"/>
        <v>0</v>
      </c>
      <c r="Y302" s="1144">
        <v>0</v>
      </c>
      <c r="Z302" s="1139">
        <f t="shared" si="63"/>
        <v>0</v>
      </c>
      <c r="AA302" s="1123">
        <f>[5]building!Y302</f>
        <v>0</v>
      </c>
      <c r="AB302" s="1123"/>
      <c r="AC302" s="1123">
        <f>[5]building!Z302</f>
        <v>0</v>
      </c>
      <c r="AD302" s="1123">
        <f t="shared" si="64"/>
        <v>0</v>
      </c>
    </row>
    <row r="303" spans="1:31" ht="70.5" customHeight="1">
      <c r="A303" s="1130">
        <v>22.3</v>
      </c>
      <c r="B303" s="1131" t="s">
        <v>2009</v>
      </c>
      <c r="C303" s="1149"/>
      <c r="D303" s="1133" t="s">
        <v>1875</v>
      </c>
      <c r="E303" s="1142"/>
      <c r="F303" s="1134">
        <f t="shared" si="52"/>
        <v>0</v>
      </c>
      <c r="G303" s="1142"/>
      <c r="H303" s="1141">
        <f t="shared" si="53"/>
        <v>0</v>
      </c>
      <c r="I303" s="1142"/>
      <c r="J303" s="1141">
        <f t="shared" si="54"/>
        <v>0</v>
      </c>
      <c r="K303" s="1142"/>
      <c r="L303" s="1141">
        <f t="shared" si="55"/>
        <v>0</v>
      </c>
      <c r="M303" s="1142"/>
      <c r="N303" s="1141">
        <f t="shared" si="56"/>
        <v>0</v>
      </c>
      <c r="O303" s="1142"/>
      <c r="P303" s="1141">
        <f t="shared" si="57"/>
        <v>0</v>
      </c>
      <c r="Q303" s="1142"/>
      <c r="R303" s="1141">
        <f t="shared" si="58"/>
        <v>0</v>
      </c>
      <c r="S303" s="1142"/>
      <c r="T303" s="1141">
        <f t="shared" si="59"/>
        <v>0</v>
      </c>
      <c r="U303" s="1141"/>
      <c r="V303" s="1141">
        <f t="shared" si="60"/>
        <v>0</v>
      </c>
      <c r="W303" s="1143">
        <f t="shared" si="61"/>
        <v>0</v>
      </c>
      <c r="X303" s="1141">
        <f t="shared" si="62"/>
        <v>0</v>
      </c>
      <c r="Y303" s="1144">
        <v>0</v>
      </c>
      <c r="Z303" s="1139">
        <f t="shared" si="63"/>
        <v>0</v>
      </c>
      <c r="AA303" s="1123">
        <f>[5]building!Y303</f>
        <v>0</v>
      </c>
      <c r="AB303" s="1123"/>
      <c r="AC303" s="1123">
        <f>[5]building!Z303</f>
        <v>0</v>
      </c>
      <c r="AD303" s="1123">
        <f t="shared" si="64"/>
        <v>0</v>
      </c>
    </row>
    <row r="304" spans="1:31" ht="70.5" customHeight="1">
      <c r="A304" s="1130">
        <v>23.1</v>
      </c>
      <c r="B304" s="1131" t="s">
        <v>1</v>
      </c>
      <c r="C304" s="1149"/>
      <c r="D304" s="1133" t="s">
        <v>1875</v>
      </c>
      <c r="E304" s="1142"/>
      <c r="F304" s="1134">
        <f t="shared" si="52"/>
        <v>0</v>
      </c>
      <c r="G304" s="1142"/>
      <c r="H304" s="1141">
        <f t="shared" si="53"/>
        <v>0</v>
      </c>
      <c r="I304" s="1142"/>
      <c r="J304" s="1141">
        <f t="shared" si="54"/>
        <v>0</v>
      </c>
      <c r="K304" s="1142"/>
      <c r="L304" s="1141">
        <f t="shared" si="55"/>
        <v>0</v>
      </c>
      <c r="M304" s="1142"/>
      <c r="N304" s="1141">
        <f t="shared" si="56"/>
        <v>0</v>
      </c>
      <c r="O304" s="1142"/>
      <c r="P304" s="1141">
        <f t="shared" si="57"/>
        <v>0</v>
      </c>
      <c r="Q304" s="1142"/>
      <c r="R304" s="1141">
        <f t="shared" si="58"/>
        <v>0</v>
      </c>
      <c r="S304" s="1142"/>
      <c r="T304" s="1141">
        <f t="shared" si="59"/>
        <v>0</v>
      </c>
      <c r="U304" s="1141"/>
      <c r="V304" s="1141">
        <f t="shared" si="60"/>
        <v>0</v>
      </c>
      <c r="W304" s="1143">
        <f t="shared" si="61"/>
        <v>0</v>
      </c>
      <c r="X304" s="1141">
        <f t="shared" si="62"/>
        <v>0</v>
      </c>
      <c r="Y304" s="1144">
        <v>0</v>
      </c>
      <c r="Z304" s="1139">
        <f t="shared" si="63"/>
        <v>0</v>
      </c>
      <c r="AA304" s="1123">
        <f>[5]building!Y304</f>
        <v>0</v>
      </c>
      <c r="AB304" s="1123"/>
      <c r="AC304" s="1123">
        <f>[5]building!Z304</f>
        <v>0</v>
      </c>
      <c r="AD304" s="1123">
        <f t="shared" si="64"/>
        <v>0</v>
      </c>
    </row>
    <row r="305" spans="1:31" ht="70.5" customHeight="1">
      <c r="A305" s="1157"/>
      <c r="B305" s="1131" t="s">
        <v>582</v>
      </c>
      <c r="C305" s="1149">
        <f>ROUND(Data!K1066,2)</f>
        <v>3566.18</v>
      </c>
      <c r="D305" s="1133" t="s">
        <v>1875</v>
      </c>
      <c r="E305" s="1142"/>
      <c r="F305" s="1134">
        <f t="shared" si="52"/>
        <v>0</v>
      </c>
      <c r="G305" s="1142"/>
      <c r="H305" s="1141">
        <f t="shared" si="53"/>
        <v>0</v>
      </c>
      <c r="I305" s="1142"/>
      <c r="J305" s="1141">
        <f t="shared" si="54"/>
        <v>0</v>
      </c>
      <c r="K305" s="1142"/>
      <c r="L305" s="1141">
        <f t="shared" si="55"/>
        <v>0</v>
      </c>
      <c r="M305" s="1142"/>
      <c r="N305" s="1141">
        <f t="shared" si="56"/>
        <v>0</v>
      </c>
      <c r="O305" s="1142"/>
      <c r="P305" s="1141">
        <f t="shared" si="57"/>
        <v>0</v>
      </c>
      <c r="Q305" s="1142"/>
      <c r="R305" s="1141">
        <f t="shared" si="58"/>
        <v>0</v>
      </c>
      <c r="S305" s="1142"/>
      <c r="T305" s="1141">
        <f t="shared" si="59"/>
        <v>0</v>
      </c>
      <c r="U305" s="1141"/>
      <c r="V305" s="1141">
        <f t="shared" si="60"/>
        <v>0</v>
      </c>
      <c r="W305" s="1143">
        <f t="shared" si="61"/>
        <v>0</v>
      </c>
      <c r="X305" s="1141">
        <f t="shared" si="62"/>
        <v>0</v>
      </c>
      <c r="Y305" s="1144">
        <v>0</v>
      </c>
      <c r="Z305" s="1139">
        <f t="shared" si="63"/>
        <v>0</v>
      </c>
      <c r="AA305" s="1123">
        <f>[5]building!Y305</f>
        <v>0</v>
      </c>
      <c r="AB305" s="1123"/>
      <c r="AC305" s="1123">
        <f>[5]building!Z305</f>
        <v>0</v>
      </c>
      <c r="AD305" s="1123">
        <f t="shared" si="64"/>
        <v>0</v>
      </c>
    </row>
    <row r="306" spans="1:31" ht="70.5" customHeight="1">
      <c r="A306" s="1130">
        <v>23.2</v>
      </c>
      <c r="B306" s="1131" t="s">
        <v>1741</v>
      </c>
      <c r="C306" s="1149">
        <f>ROUND(Data!K1185,2)</f>
        <v>880.2</v>
      </c>
      <c r="D306" s="1133" t="s">
        <v>1875</v>
      </c>
      <c r="E306" s="1142"/>
      <c r="F306" s="1134">
        <f t="shared" si="52"/>
        <v>0</v>
      </c>
      <c r="G306" s="1142"/>
      <c r="H306" s="1141">
        <f t="shared" si="53"/>
        <v>0</v>
      </c>
      <c r="I306" s="1142"/>
      <c r="J306" s="1141">
        <f t="shared" si="54"/>
        <v>0</v>
      </c>
      <c r="K306" s="1142"/>
      <c r="L306" s="1141">
        <f t="shared" si="55"/>
        <v>0</v>
      </c>
      <c r="M306" s="1142"/>
      <c r="N306" s="1141">
        <f t="shared" si="56"/>
        <v>0</v>
      </c>
      <c r="O306" s="1142"/>
      <c r="P306" s="1141">
        <f t="shared" si="57"/>
        <v>0</v>
      </c>
      <c r="Q306" s="1142"/>
      <c r="R306" s="1141">
        <f t="shared" si="58"/>
        <v>0</v>
      </c>
      <c r="S306" s="1142"/>
      <c r="T306" s="1141">
        <f t="shared" si="59"/>
        <v>0</v>
      </c>
      <c r="U306" s="1141"/>
      <c r="V306" s="1141">
        <f t="shared" si="60"/>
        <v>0</v>
      </c>
      <c r="W306" s="1143">
        <f t="shared" si="61"/>
        <v>0</v>
      </c>
      <c r="X306" s="1141">
        <f t="shared" si="62"/>
        <v>0</v>
      </c>
      <c r="Y306" s="1144">
        <v>0</v>
      </c>
      <c r="Z306" s="1139">
        <f t="shared" si="63"/>
        <v>0</v>
      </c>
      <c r="AA306" s="1123">
        <f>[5]building!Y306</f>
        <v>0</v>
      </c>
      <c r="AB306" s="1123"/>
      <c r="AC306" s="1123">
        <f>[5]building!Z306</f>
        <v>0</v>
      </c>
      <c r="AD306" s="1123">
        <f t="shared" si="64"/>
        <v>0</v>
      </c>
    </row>
    <row r="307" spans="1:31" s="600" customFormat="1" ht="70.5" customHeight="1">
      <c r="A307" s="1130">
        <v>23.3</v>
      </c>
      <c r="B307" s="1131" t="s">
        <v>581</v>
      </c>
      <c r="C307" s="1140">
        <f>Data!K1170</f>
        <v>52</v>
      </c>
      <c r="D307" s="1133" t="s">
        <v>1422</v>
      </c>
      <c r="E307" s="1141">
        <v>91</v>
      </c>
      <c r="F307" s="1134">
        <f t="shared" si="52"/>
        <v>4732</v>
      </c>
      <c r="G307" s="1141"/>
      <c r="H307" s="1141">
        <f t="shared" si="53"/>
        <v>0</v>
      </c>
      <c r="I307" s="1141"/>
      <c r="J307" s="1141">
        <f t="shared" si="54"/>
        <v>0</v>
      </c>
      <c r="K307" s="1141"/>
      <c r="L307" s="1141">
        <f t="shared" si="55"/>
        <v>0</v>
      </c>
      <c r="M307" s="1141"/>
      <c r="N307" s="1141">
        <f t="shared" si="56"/>
        <v>0</v>
      </c>
      <c r="O307" s="1141"/>
      <c r="P307" s="1141">
        <f t="shared" si="57"/>
        <v>0</v>
      </c>
      <c r="Q307" s="1141"/>
      <c r="R307" s="1141">
        <f t="shared" si="58"/>
        <v>0</v>
      </c>
      <c r="S307" s="1142"/>
      <c r="T307" s="1141">
        <f t="shared" si="59"/>
        <v>0</v>
      </c>
      <c r="U307" s="1141"/>
      <c r="V307" s="1141">
        <f t="shared" si="60"/>
        <v>0</v>
      </c>
      <c r="W307" s="1143">
        <f t="shared" si="61"/>
        <v>0</v>
      </c>
      <c r="X307" s="1141">
        <f t="shared" si="62"/>
        <v>0</v>
      </c>
      <c r="Y307" s="1144">
        <v>91</v>
      </c>
      <c r="Z307" s="1139">
        <f t="shared" si="63"/>
        <v>4732</v>
      </c>
      <c r="AA307" s="1123">
        <f>[5]building!Y307</f>
        <v>91</v>
      </c>
      <c r="AB307" s="1123">
        <f>[5]building!Z307</f>
        <v>4732</v>
      </c>
      <c r="AC307" s="1123">
        <f>[5]building!Z307</f>
        <v>4732</v>
      </c>
      <c r="AD307" s="1123">
        <f t="shared" si="64"/>
        <v>0</v>
      </c>
      <c r="AE307" s="1106"/>
    </row>
    <row r="308" spans="1:31" ht="70.5" customHeight="1">
      <c r="A308" s="1130">
        <v>23.4</v>
      </c>
      <c r="B308" s="1131" t="s">
        <v>1731</v>
      </c>
      <c r="C308" s="1149"/>
      <c r="D308" s="1133"/>
      <c r="E308" s="1142"/>
      <c r="F308" s="1134">
        <f t="shared" si="52"/>
        <v>0</v>
      </c>
      <c r="G308" s="1142"/>
      <c r="H308" s="1141">
        <f t="shared" si="53"/>
        <v>0</v>
      </c>
      <c r="I308" s="1142"/>
      <c r="J308" s="1141">
        <f t="shared" si="54"/>
        <v>0</v>
      </c>
      <c r="K308" s="1142"/>
      <c r="L308" s="1141">
        <f t="shared" si="55"/>
        <v>0</v>
      </c>
      <c r="M308" s="1142"/>
      <c r="N308" s="1141">
        <f t="shared" si="56"/>
        <v>0</v>
      </c>
      <c r="O308" s="1142"/>
      <c r="P308" s="1141">
        <f t="shared" si="57"/>
        <v>0</v>
      </c>
      <c r="Q308" s="1142"/>
      <c r="R308" s="1141">
        <f t="shared" si="58"/>
        <v>0</v>
      </c>
      <c r="S308" s="1142"/>
      <c r="T308" s="1141">
        <f t="shared" si="59"/>
        <v>0</v>
      </c>
      <c r="U308" s="1141"/>
      <c r="V308" s="1141">
        <f t="shared" si="60"/>
        <v>0</v>
      </c>
      <c r="W308" s="1143">
        <f t="shared" si="61"/>
        <v>0</v>
      </c>
      <c r="X308" s="1141">
        <f t="shared" si="62"/>
        <v>0</v>
      </c>
      <c r="Y308" s="1144">
        <v>0</v>
      </c>
      <c r="Z308" s="1139">
        <f t="shared" si="63"/>
        <v>0</v>
      </c>
      <c r="AA308" s="1123">
        <f>[5]building!Y308</f>
        <v>0</v>
      </c>
      <c r="AB308" s="1123"/>
      <c r="AC308" s="1123">
        <f>[5]building!Z308</f>
        <v>0</v>
      </c>
      <c r="AD308" s="1123">
        <f t="shared" si="64"/>
        <v>0</v>
      </c>
    </row>
    <row r="309" spans="1:31" ht="70.5" customHeight="1">
      <c r="A309" s="1131"/>
      <c r="B309" s="1131" t="s">
        <v>423</v>
      </c>
      <c r="C309" s="1149">
        <f>Data!X1399</f>
        <v>15883.21</v>
      </c>
      <c r="D309" s="1133" t="s">
        <v>1422</v>
      </c>
      <c r="E309" s="1142"/>
      <c r="F309" s="1134">
        <f t="shared" si="52"/>
        <v>0</v>
      </c>
      <c r="G309" s="1142"/>
      <c r="H309" s="1141">
        <f t="shared" si="53"/>
        <v>0</v>
      </c>
      <c r="I309" s="1142"/>
      <c r="J309" s="1141">
        <f t="shared" si="54"/>
        <v>0</v>
      </c>
      <c r="K309" s="1142"/>
      <c r="L309" s="1141">
        <f t="shared" si="55"/>
        <v>0</v>
      </c>
      <c r="M309" s="1142"/>
      <c r="N309" s="1141">
        <f t="shared" si="56"/>
        <v>0</v>
      </c>
      <c r="O309" s="1142"/>
      <c r="P309" s="1141">
        <f t="shared" si="57"/>
        <v>0</v>
      </c>
      <c r="Q309" s="1142"/>
      <c r="R309" s="1141">
        <f t="shared" si="58"/>
        <v>0</v>
      </c>
      <c r="S309" s="1142"/>
      <c r="T309" s="1141">
        <f t="shared" si="59"/>
        <v>0</v>
      </c>
      <c r="U309" s="1141"/>
      <c r="V309" s="1141">
        <f t="shared" si="60"/>
        <v>0</v>
      </c>
      <c r="W309" s="1143">
        <f t="shared" si="61"/>
        <v>0</v>
      </c>
      <c r="X309" s="1141">
        <f t="shared" si="62"/>
        <v>0</v>
      </c>
      <c r="Y309" s="1144">
        <v>0</v>
      </c>
      <c r="Z309" s="1139">
        <f t="shared" si="63"/>
        <v>0</v>
      </c>
      <c r="AA309" s="1123">
        <f>[5]building!Y309</f>
        <v>0</v>
      </c>
      <c r="AB309" s="1123"/>
      <c r="AC309" s="1123">
        <f>[5]building!Z309</f>
        <v>0</v>
      </c>
      <c r="AD309" s="1123">
        <f t="shared" si="64"/>
        <v>0</v>
      </c>
    </row>
    <row r="310" spans="1:31" ht="70.5" customHeight="1">
      <c r="A310" s="1131"/>
      <c r="B310" s="1131" t="s">
        <v>424</v>
      </c>
      <c r="C310" s="1149">
        <f>Data!R1404</f>
        <v>11971.22</v>
      </c>
      <c r="D310" s="1133" t="s">
        <v>1422</v>
      </c>
      <c r="E310" s="1142"/>
      <c r="F310" s="1134">
        <f t="shared" si="52"/>
        <v>0</v>
      </c>
      <c r="G310" s="1142"/>
      <c r="H310" s="1141">
        <f t="shared" si="53"/>
        <v>0</v>
      </c>
      <c r="I310" s="1142"/>
      <c r="J310" s="1141">
        <f t="shared" si="54"/>
        <v>0</v>
      </c>
      <c r="K310" s="1142"/>
      <c r="L310" s="1141">
        <f t="shared" si="55"/>
        <v>0</v>
      </c>
      <c r="M310" s="1142"/>
      <c r="N310" s="1141">
        <f t="shared" si="56"/>
        <v>0</v>
      </c>
      <c r="O310" s="1142"/>
      <c r="P310" s="1141">
        <f t="shared" si="57"/>
        <v>0</v>
      </c>
      <c r="Q310" s="1142"/>
      <c r="R310" s="1141">
        <f t="shared" si="58"/>
        <v>0</v>
      </c>
      <c r="S310" s="1142"/>
      <c r="T310" s="1141">
        <f t="shared" si="59"/>
        <v>0</v>
      </c>
      <c r="U310" s="1141"/>
      <c r="V310" s="1141">
        <f t="shared" si="60"/>
        <v>0</v>
      </c>
      <c r="W310" s="1143">
        <f t="shared" si="61"/>
        <v>0</v>
      </c>
      <c r="X310" s="1141">
        <f t="shared" si="62"/>
        <v>0</v>
      </c>
      <c r="Y310" s="1144">
        <v>0</v>
      </c>
      <c r="Z310" s="1139">
        <f t="shared" si="63"/>
        <v>0</v>
      </c>
      <c r="AA310" s="1123">
        <f>[5]building!Y310</f>
        <v>0</v>
      </c>
      <c r="AB310" s="1123"/>
      <c r="AC310" s="1123">
        <f>[5]building!Z310</f>
        <v>0</v>
      </c>
      <c r="AD310" s="1123">
        <f t="shared" si="64"/>
        <v>0</v>
      </c>
    </row>
    <row r="311" spans="1:31" ht="70.5" customHeight="1">
      <c r="A311" s="1131"/>
      <c r="B311" s="1131" t="s">
        <v>180</v>
      </c>
      <c r="C311" s="1149">
        <f>Data!X1365</f>
        <v>10204.709999999999</v>
      </c>
      <c r="D311" s="1133" t="s">
        <v>1422</v>
      </c>
      <c r="E311" s="1142"/>
      <c r="F311" s="1134">
        <f t="shared" si="52"/>
        <v>0</v>
      </c>
      <c r="G311" s="1142"/>
      <c r="H311" s="1141">
        <f t="shared" si="53"/>
        <v>0</v>
      </c>
      <c r="I311" s="1142"/>
      <c r="J311" s="1141">
        <f t="shared" si="54"/>
        <v>0</v>
      </c>
      <c r="K311" s="1142"/>
      <c r="L311" s="1141">
        <f t="shared" si="55"/>
        <v>0</v>
      </c>
      <c r="M311" s="1142"/>
      <c r="N311" s="1141">
        <f t="shared" si="56"/>
        <v>0</v>
      </c>
      <c r="O311" s="1142"/>
      <c r="P311" s="1141">
        <f t="shared" si="57"/>
        <v>0</v>
      </c>
      <c r="Q311" s="1142"/>
      <c r="R311" s="1141">
        <f t="shared" si="58"/>
        <v>0</v>
      </c>
      <c r="S311" s="1142"/>
      <c r="T311" s="1141">
        <f t="shared" si="59"/>
        <v>0</v>
      </c>
      <c r="U311" s="1141"/>
      <c r="V311" s="1141">
        <f t="shared" si="60"/>
        <v>0</v>
      </c>
      <c r="W311" s="1143">
        <f t="shared" si="61"/>
        <v>0</v>
      </c>
      <c r="X311" s="1141">
        <f t="shared" si="62"/>
        <v>0</v>
      </c>
      <c r="Y311" s="1144">
        <v>0</v>
      </c>
      <c r="Z311" s="1139">
        <f t="shared" si="63"/>
        <v>0</v>
      </c>
      <c r="AA311" s="1123">
        <f>[5]building!Y311</f>
        <v>0</v>
      </c>
      <c r="AB311" s="1123"/>
      <c r="AC311" s="1123">
        <f>[5]building!Z311</f>
        <v>0</v>
      </c>
      <c r="AD311" s="1123">
        <f t="shared" si="64"/>
        <v>0</v>
      </c>
    </row>
    <row r="312" spans="1:31" ht="70.5" customHeight="1">
      <c r="A312" s="1131"/>
      <c r="B312" s="1131" t="s">
        <v>367</v>
      </c>
      <c r="C312" s="1149">
        <f>Data!R1421</f>
        <v>9533.2999999999993</v>
      </c>
      <c r="D312" s="1133" t="s">
        <v>1422</v>
      </c>
      <c r="E312" s="1142"/>
      <c r="F312" s="1134">
        <f t="shared" si="52"/>
        <v>0</v>
      </c>
      <c r="G312" s="1142"/>
      <c r="H312" s="1141">
        <f t="shared" si="53"/>
        <v>0</v>
      </c>
      <c r="I312" s="1142"/>
      <c r="J312" s="1141">
        <f t="shared" si="54"/>
        <v>0</v>
      </c>
      <c r="K312" s="1142"/>
      <c r="L312" s="1141">
        <f t="shared" si="55"/>
        <v>0</v>
      </c>
      <c r="M312" s="1142"/>
      <c r="N312" s="1141">
        <f t="shared" si="56"/>
        <v>0</v>
      </c>
      <c r="O312" s="1142"/>
      <c r="P312" s="1141">
        <f t="shared" si="57"/>
        <v>0</v>
      </c>
      <c r="Q312" s="1142"/>
      <c r="R312" s="1141">
        <f t="shared" si="58"/>
        <v>0</v>
      </c>
      <c r="S312" s="1142"/>
      <c r="T312" s="1141">
        <f t="shared" si="59"/>
        <v>0</v>
      </c>
      <c r="U312" s="1141"/>
      <c r="V312" s="1141">
        <f t="shared" si="60"/>
        <v>0</v>
      </c>
      <c r="W312" s="1143">
        <f t="shared" si="61"/>
        <v>0</v>
      </c>
      <c r="X312" s="1141">
        <f t="shared" si="62"/>
        <v>0</v>
      </c>
      <c r="Y312" s="1144">
        <v>0</v>
      </c>
      <c r="Z312" s="1139">
        <f t="shared" si="63"/>
        <v>0</v>
      </c>
      <c r="AA312" s="1123">
        <f>[5]building!Y312</f>
        <v>0</v>
      </c>
      <c r="AB312" s="1123"/>
      <c r="AC312" s="1123">
        <f>[5]building!Z312</f>
        <v>0</v>
      </c>
      <c r="AD312" s="1123">
        <f t="shared" si="64"/>
        <v>0</v>
      </c>
    </row>
    <row r="313" spans="1:31" ht="70.5" customHeight="1">
      <c r="A313" s="1131"/>
      <c r="B313" s="1131" t="s">
        <v>2086</v>
      </c>
      <c r="C313" s="1149">
        <f>Data!X1463</f>
        <v>7917.69</v>
      </c>
      <c r="D313" s="1133" t="s">
        <v>1422</v>
      </c>
      <c r="E313" s="1142"/>
      <c r="F313" s="1134">
        <f t="shared" si="52"/>
        <v>0</v>
      </c>
      <c r="G313" s="1142"/>
      <c r="H313" s="1141">
        <f t="shared" si="53"/>
        <v>0</v>
      </c>
      <c r="I313" s="1142"/>
      <c r="J313" s="1141">
        <f t="shared" si="54"/>
        <v>0</v>
      </c>
      <c r="K313" s="1142"/>
      <c r="L313" s="1141">
        <f t="shared" si="55"/>
        <v>0</v>
      </c>
      <c r="M313" s="1142"/>
      <c r="N313" s="1141">
        <f t="shared" si="56"/>
        <v>0</v>
      </c>
      <c r="O313" s="1142"/>
      <c r="P313" s="1141">
        <f t="shared" si="57"/>
        <v>0</v>
      </c>
      <c r="Q313" s="1142"/>
      <c r="R313" s="1141">
        <f t="shared" si="58"/>
        <v>0</v>
      </c>
      <c r="S313" s="1142"/>
      <c r="T313" s="1141">
        <f t="shared" si="59"/>
        <v>0</v>
      </c>
      <c r="U313" s="1141"/>
      <c r="V313" s="1141">
        <f t="shared" si="60"/>
        <v>0</v>
      </c>
      <c r="W313" s="1143">
        <f t="shared" si="61"/>
        <v>0</v>
      </c>
      <c r="X313" s="1141">
        <f t="shared" si="62"/>
        <v>0</v>
      </c>
      <c r="Y313" s="1144">
        <v>0</v>
      </c>
      <c r="Z313" s="1139">
        <f t="shared" si="63"/>
        <v>0</v>
      </c>
      <c r="AA313" s="1123">
        <f>[5]building!Y313</f>
        <v>0</v>
      </c>
      <c r="AB313" s="1123"/>
      <c r="AC313" s="1123">
        <f>[5]building!Z313</f>
        <v>0</v>
      </c>
      <c r="AD313" s="1123">
        <f t="shared" si="64"/>
        <v>0</v>
      </c>
    </row>
    <row r="314" spans="1:31" ht="70.5" customHeight="1">
      <c r="A314" s="1131"/>
      <c r="B314" s="1131" t="s">
        <v>2087</v>
      </c>
      <c r="C314" s="1149">
        <f>Data!AD1380</f>
        <v>8794.5</v>
      </c>
      <c r="D314" s="1133" t="s">
        <v>1422</v>
      </c>
      <c r="E314" s="1142"/>
      <c r="F314" s="1134">
        <f t="shared" si="52"/>
        <v>0</v>
      </c>
      <c r="G314" s="1142"/>
      <c r="H314" s="1141">
        <f t="shared" si="53"/>
        <v>0</v>
      </c>
      <c r="I314" s="1142"/>
      <c r="J314" s="1141">
        <f t="shared" si="54"/>
        <v>0</v>
      </c>
      <c r="K314" s="1142"/>
      <c r="L314" s="1141">
        <f t="shared" si="55"/>
        <v>0</v>
      </c>
      <c r="M314" s="1142"/>
      <c r="N314" s="1141">
        <f t="shared" si="56"/>
        <v>0</v>
      </c>
      <c r="O314" s="1142"/>
      <c r="P314" s="1141">
        <f t="shared" si="57"/>
        <v>0</v>
      </c>
      <c r="Q314" s="1142"/>
      <c r="R314" s="1141">
        <f t="shared" si="58"/>
        <v>0</v>
      </c>
      <c r="S314" s="1142"/>
      <c r="T314" s="1141">
        <f t="shared" si="59"/>
        <v>0</v>
      </c>
      <c r="U314" s="1141"/>
      <c r="V314" s="1141">
        <f t="shared" si="60"/>
        <v>0</v>
      </c>
      <c r="W314" s="1143">
        <f t="shared" si="61"/>
        <v>0</v>
      </c>
      <c r="X314" s="1141">
        <f t="shared" si="62"/>
        <v>0</v>
      </c>
      <c r="Y314" s="1144">
        <v>0</v>
      </c>
      <c r="Z314" s="1139">
        <f t="shared" si="63"/>
        <v>0</v>
      </c>
      <c r="AA314" s="1123">
        <f>[5]building!Y314</f>
        <v>0</v>
      </c>
      <c r="AB314" s="1123"/>
      <c r="AC314" s="1123">
        <f>[5]building!Z314</f>
        <v>0</v>
      </c>
      <c r="AD314" s="1123">
        <f t="shared" si="64"/>
        <v>0</v>
      </c>
    </row>
    <row r="315" spans="1:31" ht="70.5" customHeight="1">
      <c r="A315" s="1131"/>
      <c r="B315" s="1131" t="s">
        <v>1350</v>
      </c>
      <c r="C315" s="1149">
        <f>Data!X1382</f>
        <v>8051.18</v>
      </c>
      <c r="D315" s="1133" t="s">
        <v>1422</v>
      </c>
      <c r="E315" s="1142"/>
      <c r="F315" s="1134">
        <f t="shared" si="52"/>
        <v>0</v>
      </c>
      <c r="G315" s="1142"/>
      <c r="H315" s="1141">
        <f t="shared" si="53"/>
        <v>0</v>
      </c>
      <c r="I315" s="1142"/>
      <c r="J315" s="1141">
        <f t="shared" si="54"/>
        <v>0</v>
      </c>
      <c r="K315" s="1142"/>
      <c r="L315" s="1141">
        <f t="shared" si="55"/>
        <v>0</v>
      </c>
      <c r="M315" s="1142"/>
      <c r="N315" s="1141">
        <f t="shared" si="56"/>
        <v>0</v>
      </c>
      <c r="O315" s="1142"/>
      <c r="P315" s="1141">
        <f t="shared" si="57"/>
        <v>0</v>
      </c>
      <c r="Q315" s="1142"/>
      <c r="R315" s="1141">
        <f t="shared" si="58"/>
        <v>0</v>
      </c>
      <c r="S315" s="1142"/>
      <c r="T315" s="1141">
        <f t="shared" si="59"/>
        <v>0</v>
      </c>
      <c r="U315" s="1141"/>
      <c r="V315" s="1141">
        <f t="shared" si="60"/>
        <v>0</v>
      </c>
      <c r="W315" s="1143">
        <f t="shared" si="61"/>
        <v>0</v>
      </c>
      <c r="X315" s="1141">
        <f t="shared" si="62"/>
        <v>0</v>
      </c>
      <c r="Y315" s="1144">
        <v>0</v>
      </c>
      <c r="Z315" s="1139">
        <f t="shared" si="63"/>
        <v>0</v>
      </c>
      <c r="AA315" s="1123">
        <f>[5]building!Y315</f>
        <v>0</v>
      </c>
      <c r="AB315" s="1123"/>
      <c r="AC315" s="1123">
        <f>[5]building!Z315</f>
        <v>0</v>
      </c>
      <c r="AD315" s="1123">
        <f t="shared" si="64"/>
        <v>0</v>
      </c>
    </row>
    <row r="316" spans="1:31" ht="70.5" customHeight="1">
      <c r="A316" s="1131"/>
      <c r="B316" s="1131" t="s">
        <v>1351</v>
      </c>
      <c r="C316" s="1149">
        <f>Data!AD1363</f>
        <v>6864.11</v>
      </c>
      <c r="D316" s="1133" t="s">
        <v>1422</v>
      </c>
      <c r="E316" s="1142"/>
      <c r="F316" s="1134">
        <f t="shared" si="52"/>
        <v>0</v>
      </c>
      <c r="G316" s="1142"/>
      <c r="H316" s="1141">
        <f t="shared" si="53"/>
        <v>0</v>
      </c>
      <c r="I316" s="1142"/>
      <c r="J316" s="1141">
        <f t="shared" si="54"/>
        <v>0</v>
      </c>
      <c r="K316" s="1142"/>
      <c r="L316" s="1141">
        <f t="shared" si="55"/>
        <v>0</v>
      </c>
      <c r="M316" s="1142"/>
      <c r="N316" s="1141">
        <f t="shared" si="56"/>
        <v>0</v>
      </c>
      <c r="O316" s="1142"/>
      <c r="P316" s="1141">
        <f t="shared" si="57"/>
        <v>0</v>
      </c>
      <c r="Q316" s="1142"/>
      <c r="R316" s="1141">
        <f t="shared" si="58"/>
        <v>0</v>
      </c>
      <c r="S316" s="1142"/>
      <c r="T316" s="1141">
        <f t="shared" si="59"/>
        <v>0</v>
      </c>
      <c r="U316" s="1141"/>
      <c r="V316" s="1141">
        <f t="shared" si="60"/>
        <v>0</v>
      </c>
      <c r="W316" s="1143">
        <f t="shared" si="61"/>
        <v>0</v>
      </c>
      <c r="X316" s="1141">
        <f t="shared" si="62"/>
        <v>0</v>
      </c>
      <c r="Y316" s="1144">
        <v>0</v>
      </c>
      <c r="Z316" s="1139">
        <f t="shared" si="63"/>
        <v>0</v>
      </c>
      <c r="AA316" s="1123">
        <f>[5]building!Y316</f>
        <v>0</v>
      </c>
      <c r="AB316" s="1123"/>
      <c r="AC316" s="1123">
        <f>[5]building!Z316</f>
        <v>0</v>
      </c>
      <c r="AD316" s="1123">
        <f t="shared" si="64"/>
        <v>0</v>
      </c>
    </row>
    <row r="317" spans="1:31" ht="70.5" customHeight="1">
      <c r="A317" s="1131"/>
      <c r="B317" s="1131" t="s">
        <v>167</v>
      </c>
      <c r="C317" s="1149">
        <f>Data!AD1397</f>
        <v>4380.8100000000004</v>
      </c>
      <c r="D317" s="1133" t="s">
        <v>1422</v>
      </c>
      <c r="E317" s="1142"/>
      <c r="F317" s="1134">
        <f t="shared" si="52"/>
        <v>0</v>
      </c>
      <c r="G317" s="1142"/>
      <c r="H317" s="1141">
        <f t="shared" si="53"/>
        <v>0</v>
      </c>
      <c r="I317" s="1142"/>
      <c r="J317" s="1141">
        <f t="shared" si="54"/>
        <v>0</v>
      </c>
      <c r="K317" s="1142"/>
      <c r="L317" s="1141">
        <f t="shared" si="55"/>
        <v>0</v>
      </c>
      <c r="M317" s="1142"/>
      <c r="N317" s="1141">
        <f t="shared" si="56"/>
        <v>0</v>
      </c>
      <c r="O317" s="1142"/>
      <c r="P317" s="1141">
        <f t="shared" si="57"/>
        <v>0</v>
      </c>
      <c r="Q317" s="1142"/>
      <c r="R317" s="1141">
        <f t="shared" si="58"/>
        <v>0</v>
      </c>
      <c r="S317" s="1142"/>
      <c r="T317" s="1141">
        <f t="shared" si="59"/>
        <v>0</v>
      </c>
      <c r="U317" s="1141"/>
      <c r="V317" s="1141">
        <f t="shared" si="60"/>
        <v>0</v>
      </c>
      <c r="W317" s="1143">
        <f t="shared" si="61"/>
        <v>0</v>
      </c>
      <c r="X317" s="1141">
        <f t="shared" si="62"/>
        <v>0</v>
      </c>
      <c r="Y317" s="1144">
        <v>0</v>
      </c>
      <c r="Z317" s="1139">
        <f t="shared" si="63"/>
        <v>0</v>
      </c>
      <c r="AA317" s="1123">
        <f>[5]building!Y317</f>
        <v>0</v>
      </c>
      <c r="AB317" s="1123"/>
      <c r="AC317" s="1123">
        <f>[5]building!Z317</f>
        <v>0</v>
      </c>
      <c r="AD317" s="1123">
        <f t="shared" si="64"/>
        <v>0</v>
      </c>
    </row>
    <row r="318" spans="1:31" ht="70.5" customHeight="1">
      <c r="A318" s="1131"/>
      <c r="B318" s="1131" t="s">
        <v>168</v>
      </c>
      <c r="C318" s="1149">
        <f>Data!R1438</f>
        <v>4134.88</v>
      </c>
      <c r="D318" s="1133" t="s">
        <v>1422</v>
      </c>
      <c r="E318" s="1142"/>
      <c r="F318" s="1134">
        <f t="shared" si="52"/>
        <v>0</v>
      </c>
      <c r="G318" s="1142"/>
      <c r="H318" s="1141">
        <f t="shared" si="53"/>
        <v>0</v>
      </c>
      <c r="I318" s="1142"/>
      <c r="J318" s="1141">
        <f t="shared" si="54"/>
        <v>0</v>
      </c>
      <c r="K318" s="1142"/>
      <c r="L318" s="1141">
        <f t="shared" si="55"/>
        <v>0</v>
      </c>
      <c r="M318" s="1142"/>
      <c r="N318" s="1141">
        <f t="shared" si="56"/>
        <v>0</v>
      </c>
      <c r="O318" s="1142"/>
      <c r="P318" s="1141">
        <f t="shared" si="57"/>
        <v>0</v>
      </c>
      <c r="Q318" s="1142"/>
      <c r="R318" s="1141">
        <f t="shared" si="58"/>
        <v>0</v>
      </c>
      <c r="S318" s="1142"/>
      <c r="T318" s="1141">
        <f t="shared" si="59"/>
        <v>0</v>
      </c>
      <c r="U318" s="1141"/>
      <c r="V318" s="1141">
        <f t="shared" si="60"/>
        <v>0</v>
      </c>
      <c r="W318" s="1143">
        <f t="shared" si="61"/>
        <v>0</v>
      </c>
      <c r="X318" s="1141">
        <f t="shared" si="62"/>
        <v>0</v>
      </c>
      <c r="Y318" s="1144">
        <v>0</v>
      </c>
      <c r="Z318" s="1139">
        <f t="shared" si="63"/>
        <v>0</v>
      </c>
      <c r="AA318" s="1123">
        <f>[5]building!Y318</f>
        <v>0</v>
      </c>
      <c r="AB318" s="1123"/>
      <c r="AC318" s="1123">
        <f>[5]building!Z318</f>
        <v>0</v>
      </c>
      <c r="AD318" s="1123">
        <f t="shared" si="64"/>
        <v>0</v>
      </c>
    </row>
    <row r="319" spans="1:31" ht="70.5" customHeight="1">
      <c r="A319" s="1131"/>
      <c r="B319" s="1131" t="s">
        <v>2064</v>
      </c>
      <c r="C319" s="1149">
        <f>Data!R1479</f>
        <v>5013.5600000000004</v>
      </c>
      <c r="D319" s="1133" t="s">
        <v>1422</v>
      </c>
      <c r="E319" s="1142"/>
      <c r="F319" s="1134">
        <f t="shared" si="52"/>
        <v>0</v>
      </c>
      <c r="G319" s="1142"/>
      <c r="H319" s="1141">
        <f t="shared" si="53"/>
        <v>0</v>
      </c>
      <c r="I319" s="1142"/>
      <c r="J319" s="1141">
        <f t="shared" si="54"/>
        <v>0</v>
      </c>
      <c r="K319" s="1142"/>
      <c r="L319" s="1141">
        <f t="shared" si="55"/>
        <v>0</v>
      </c>
      <c r="M319" s="1142"/>
      <c r="N319" s="1141">
        <f t="shared" si="56"/>
        <v>0</v>
      </c>
      <c r="O319" s="1142"/>
      <c r="P319" s="1141">
        <f t="shared" si="57"/>
        <v>0</v>
      </c>
      <c r="Q319" s="1142"/>
      <c r="R319" s="1141">
        <f t="shared" si="58"/>
        <v>0</v>
      </c>
      <c r="S319" s="1142"/>
      <c r="T319" s="1141">
        <f t="shared" si="59"/>
        <v>0</v>
      </c>
      <c r="U319" s="1141"/>
      <c r="V319" s="1141">
        <f t="shared" si="60"/>
        <v>0</v>
      </c>
      <c r="W319" s="1143">
        <f t="shared" si="61"/>
        <v>0</v>
      </c>
      <c r="X319" s="1141">
        <f t="shared" si="62"/>
        <v>0</v>
      </c>
      <c r="Y319" s="1144">
        <v>0</v>
      </c>
      <c r="Z319" s="1139">
        <f t="shared" si="63"/>
        <v>0</v>
      </c>
      <c r="AA319" s="1123">
        <f>[5]building!Y319</f>
        <v>0</v>
      </c>
      <c r="AB319" s="1123"/>
      <c r="AC319" s="1123">
        <f>[5]building!Z319</f>
        <v>0</v>
      </c>
      <c r="AD319" s="1123">
        <f t="shared" si="64"/>
        <v>0</v>
      </c>
    </row>
    <row r="320" spans="1:31" ht="70.5" customHeight="1">
      <c r="A320" s="1157"/>
      <c r="B320" s="1131" t="s">
        <v>1388</v>
      </c>
      <c r="C320" s="1149">
        <f>Data!X1440</f>
        <v>5578.39</v>
      </c>
      <c r="D320" s="1133" t="s">
        <v>1422</v>
      </c>
      <c r="E320" s="1142"/>
      <c r="F320" s="1134">
        <f t="shared" si="52"/>
        <v>0</v>
      </c>
      <c r="G320" s="1142"/>
      <c r="H320" s="1141">
        <f t="shared" si="53"/>
        <v>0</v>
      </c>
      <c r="I320" s="1142"/>
      <c r="J320" s="1141">
        <f t="shared" si="54"/>
        <v>0</v>
      </c>
      <c r="K320" s="1142"/>
      <c r="L320" s="1141">
        <f t="shared" si="55"/>
        <v>0</v>
      </c>
      <c r="M320" s="1142"/>
      <c r="N320" s="1141">
        <f t="shared" si="56"/>
        <v>0</v>
      </c>
      <c r="O320" s="1142"/>
      <c r="P320" s="1141">
        <f t="shared" si="57"/>
        <v>0</v>
      </c>
      <c r="Q320" s="1142"/>
      <c r="R320" s="1141">
        <f t="shared" si="58"/>
        <v>0</v>
      </c>
      <c r="S320" s="1142"/>
      <c r="T320" s="1141">
        <f t="shared" si="59"/>
        <v>0</v>
      </c>
      <c r="U320" s="1141"/>
      <c r="V320" s="1141">
        <f t="shared" si="60"/>
        <v>0</v>
      </c>
      <c r="W320" s="1143">
        <f t="shared" si="61"/>
        <v>0</v>
      </c>
      <c r="X320" s="1141">
        <f t="shared" si="62"/>
        <v>0</v>
      </c>
      <c r="Y320" s="1144">
        <v>0</v>
      </c>
      <c r="Z320" s="1139">
        <f t="shared" si="63"/>
        <v>0</v>
      </c>
      <c r="AA320" s="1123">
        <f>[5]building!Y320</f>
        <v>0</v>
      </c>
      <c r="AB320" s="1123"/>
      <c r="AC320" s="1123">
        <f>[5]building!Z320</f>
        <v>0</v>
      </c>
      <c r="AD320" s="1123">
        <f t="shared" si="64"/>
        <v>0</v>
      </c>
    </row>
    <row r="321" spans="1:38" s="810" customFormat="1" ht="70.5" customHeight="1">
      <c r="A321" s="1145">
        <v>24</v>
      </c>
      <c r="B321" s="1146" t="s">
        <v>181</v>
      </c>
      <c r="C321" s="1147">
        <f>Data!K1191</f>
        <v>69.599999999999994</v>
      </c>
      <c r="D321" s="1148" t="s">
        <v>272</v>
      </c>
      <c r="E321" s="1142"/>
      <c r="F321" s="1134">
        <f t="shared" si="52"/>
        <v>0</v>
      </c>
      <c r="G321" s="1142"/>
      <c r="H321" s="1141">
        <f t="shared" si="53"/>
        <v>0</v>
      </c>
      <c r="I321" s="1142"/>
      <c r="J321" s="1141">
        <f t="shared" si="54"/>
        <v>0</v>
      </c>
      <c r="K321" s="1142"/>
      <c r="L321" s="1141">
        <f t="shared" si="55"/>
        <v>0</v>
      </c>
      <c r="M321" s="1142"/>
      <c r="N321" s="1141">
        <f t="shared" si="56"/>
        <v>0</v>
      </c>
      <c r="O321" s="1142"/>
      <c r="P321" s="1141">
        <f t="shared" si="57"/>
        <v>0</v>
      </c>
      <c r="Q321" s="1142"/>
      <c r="R321" s="1141">
        <f t="shared" si="58"/>
        <v>0</v>
      </c>
      <c r="S321" s="1142"/>
      <c r="T321" s="1141">
        <f t="shared" si="59"/>
        <v>0</v>
      </c>
      <c r="U321" s="1141"/>
      <c r="V321" s="1141">
        <f t="shared" si="60"/>
        <v>0</v>
      </c>
      <c r="W321" s="1143">
        <f t="shared" si="61"/>
        <v>0</v>
      </c>
      <c r="X321" s="1141">
        <f t="shared" si="62"/>
        <v>0</v>
      </c>
      <c r="Y321" s="1144">
        <v>0</v>
      </c>
      <c r="Z321" s="1139">
        <f t="shared" si="63"/>
        <v>0</v>
      </c>
      <c r="AA321" s="1123">
        <f>[5]building!Y321</f>
        <v>0</v>
      </c>
      <c r="AB321" s="1123"/>
      <c r="AC321" s="1123">
        <f>[5]building!Z321</f>
        <v>0</v>
      </c>
      <c r="AD321" s="1123">
        <f t="shared" si="64"/>
        <v>0</v>
      </c>
    </row>
    <row r="322" spans="1:38" ht="70.5" customHeight="1">
      <c r="A322" s="1130">
        <v>25</v>
      </c>
      <c r="B322" s="1131" t="s">
        <v>182</v>
      </c>
      <c r="C322" s="1140">
        <f>ROUND(Data!K1194,2)</f>
        <v>9.6</v>
      </c>
      <c r="D322" s="1133" t="s">
        <v>1422</v>
      </c>
      <c r="E322" s="1141">
        <v>486</v>
      </c>
      <c r="F322" s="1134">
        <f t="shared" si="52"/>
        <v>4665.6000000000004</v>
      </c>
      <c r="G322" s="1141"/>
      <c r="H322" s="1141">
        <f t="shared" si="53"/>
        <v>0</v>
      </c>
      <c r="I322" s="1141"/>
      <c r="J322" s="1141">
        <f t="shared" si="54"/>
        <v>0</v>
      </c>
      <c r="K322" s="1141"/>
      <c r="L322" s="1141">
        <f t="shared" si="55"/>
        <v>0</v>
      </c>
      <c r="M322" s="1141"/>
      <c r="N322" s="1141">
        <f t="shared" si="56"/>
        <v>0</v>
      </c>
      <c r="O322" s="1141"/>
      <c r="P322" s="1141">
        <f t="shared" si="57"/>
        <v>0</v>
      </c>
      <c r="Q322" s="1141"/>
      <c r="R322" s="1141">
        <f t="shared" si="58"/>
        <v>0</v>
      </c>
      <c r="S322" s="1142"/>
      <c r="T322" s="1141">
        <f t="shared" si="59"/>
        <v>0</v>
      </c>
      <c r="U322" s="1141"/>
      <c r="V322" s="1141">
        <f t="shared" si="60"/>
        <v>0</v>
      </c>
      <c r="W322" s="1143">
        <f t="shared" si="61"/>
        <v>0</v>
      </c>
      <c r="X322" s="1141">
        <f t="shared" si="62"/>
        <v>0</v>
      </c>
      <c r="Y322" s="1144">
        <v>486</v>
      </c>
      <c r="Z322" s="1139">
        <f t="shared" si="63"/>
        <v>4665.6000000000004</v>
      </c>
      <c r="AA322" s="1123">
        <f>[5]building!Y322</f>
        <v>486</v>
      </c>
      <c r="AB322" s="1123">
        <f>[5]building!Z322</f>
        <v>4665.6000000000004</v>
      </c>
      <c r="AC322" s="1123">
        <f>[5]building!Z322</f>
        <v>4665.6000000000004</v>
      </c>
      <c r="AD322" s="1123">
        <f t="shared" si="64"/>
        <v>0</v>
      </c>
    </row>
    <row r="323" spans="1:38" ht="70.5" customHeight="1">
      <c r="A323" s="1130">
        <v>26</v>
      </c>
      <c r="B323" s="1131" t="s">
        <v>183</v>
      </c>
      <c r="C323" s="1140">
        <f>ROUND(Data!K204,2)</f>
        <v>4958.87</v>
      </c>
      <c r="D323" s="1133" t="s">
        <v>1218</v>
      </c>
      <c r="E323" s="1141">
        <v>24.6</v>
      </c>
      <c r="F323" s="1134">
        <f t="shared" si="52"/>
        <v>121988.2</v>
      </c>
      <c r="G323" s="1141"/>
      <c r="H323" s="1141">
        <f t="shared" si="53"/>
        <v>0</v>
      </c>
      <c r="I323" s="1141"/>
      <c r="J323" s="1141">
        <f t="shared" si="54"/>
        <v>0</v>
      </c>
      <c r="K323" s="1141"/>
      <c r="L323" s="1141">
        <f t="shared" si="55"/>
        <v>0</v>
      </c>
      <c r="M323" s="1141"/>
      <c r="N323" s="1141">
        <f t="shared" si="56"/>
        <v>0</v>
      </c>
      <c r="O323" s="1141"/>
      <c r="P323" s="1141">
        <f t="shared" si="57"/>
        <v>0</v>
      </c>
      <c r="Q323" s="1141"/>
      <c r="R323" s="1141">
        <f t="shared" si="58"/>
        <v>0</v>
      </c>
      <c r="S323" s="1142"/>
      <c r="T323" s="1141">
        <f t="shared" si="59"/>
        <v>0</v>
      </c>
      <c r="U323" s="1141"/>
      <c r="V323" s="1141">
        <f t="shared" si="60"/>
        <v>0</v>
      </c>
      <c r="W323" s="1143">
        <f t="shared" si="61"/>
        <v>0</v>
      </c>
      <c r="X323" s="1141">
        <f t="shared" si="62"/>
        <v>0</v>
      </c>
      <c r="Y323" s="1144">
        <v>24.6</v>
      </c>
      <c r="Z323" s="1139">
        <f t="shared" si="63"/>
        <v>121988.2</v>
      </c>
      <c r="AA323" s="1123">
        <f>[5]building!Y323</f>
        <v>24.6</v>
      </c>
      <c r="AB323" s="1123">
        <f>[5]building!Z323</f>
        <v>103218.16</v>
      </c>
      <c r="AC323" s="1123">
        <f>[5]building!Z323</f>
        <v>103218.16</v>
      </c>
      <c r="AD323" s="1123">
        <f t="shared" si="64"/>
        <v>18770.04</v>
      </c>
    </row>
    <row r="324" spans="1:38" ht="70.5" customHeight="1">
      <c r="A324" s="1130">
        <v>27.1</v>
      </c>
      <c r="B324" s="1131" t="s">
        <v>309</v>
      </c>
      <c r="C324" s="1149">
        <f>ROUND(Data!Y368,2)</f>
        <v>7234.41</v>
      </c>
      <c r="D324" s="1133" t="s">
        <v>1218</v>
      </c>
      <c r="E324" s="1142"/>
      <c r="F324" s="1134">
        <f t="shared" si="52"/>
        <v>0</v>
      </c>
      <c r="G324" s="1142"/>
      <c r="H324" s="1141">
        <f t="shared" si="53"/>
        <v>0</v>
      </c>
      <c r="I324" s="1142"/>
      <c r="J324" s="1141">
        <f t="shared" si="54"/>
        <v>0</v>
      </c>
      <c r="K324" s="1142"/>
      <c r="L324" s="1141">
        <f t="shared" si="55"/>
        <v>0</v>
      </c>
      <c r="M324" s="1142"/>
      <c r="N324" s="1141">
        <f t="shared" si="56"/>
        <v>0</v>
      </c>
      <c r="O324" s="1142"/>
      <c r="P324" s="1141">
        <f t="shared" si="57"/>
        <v>0</v>
      </c>
      <c r="Q324" s="1142"/>
      <c r="R324" s="1141">
        <f t="shared" si="58"/>
        <v>0</v>
      </c>
      <c r="S324" s="1142"/>
      <c r="T324" s="1141">
        <f t="shared" si="59"/>
        <v>0</v>
      </c>
      <c r="U324" s="1141"/>
      <c r="V324" s="1141">
        <f t="shared" si="60"/>
        <v>0</v>
      </c>
      <c r="W324" s="1143">
        <f t="shared" si="61"/>
        <v>0</v>
      </c>
      <c r="X324" s="1141">
        <f t="shared" si="62"/>
        <v>0</v>
      </c>
      <c r="Y324" s="1144">
        <v>0</v>
      </c>
      <c r="Z324" s="1139">
        <f t="shared" si="63"/>
        <v>0</v>
      </c>
      <c r="AA324" s="1123">
        <f>[5]building!Y324</f>
        <v>0</v>
      </c>
      <c r="AB324" s="1123"/>
      <c r="AC324" s="1123">
        <f>[5]building!Z324</f>
        <v>0</v>
      </c>
      <c r="AD324" s="1123">
        <f t="shared" si="64"/>
        <v>0</v>
      </c>
    </row>
    <row r="325" spans="1:38" ht="70.5" customHeight="1">
      <c r="A325" s="1130">
        <v>27.2</v>
      </c>
      <c r="B325" s="1131" t="s">
        <v>2848</v>
      </c>
      <c r="C325" s="1149">
        <f>ROUND(Data!AG381,2)</f>
        <v>7003.71</v>
      </c>
      <c r="D325" s="1133" t="s">
        <v>1218</v>
      </c>
      <c r="E325" s="1142"/>
      <c r="F325" s="1134">
        <f t="shared" si="52"/>
        <v>0</v>
      </c>
      <c r="G325" s="1142"/>
      <c r="H325" s="1141">
        <f t="shared" si="53"/>
        <v>0</v>
      </c>
      <c r="I325" s="1142"/>
      <c r="J325" s="1141">
        <f t="shared" si="54"/>
        <v>0</v>
      </c>
      <c r="K325" s="1142"/>
      <c r="L325" s="1141">
        <f t="shared" si="55"/>
        <v>0</v>
      </c>
      <c r="M325" s="1142"/>
      <c r="N325" s="1141">
        <f t="shared" si="56"/>
        <v>0</v>
      </c>
      <c r="O325" s="1142"/>
      <c r="P325" s="1141">
        <f t="shared" si="57"/>
        <v>0</v>
      </c>
      <c r="Q325" s="1142"/>
      <c r="R325" s="1141">
        <f t="shared" si="58"/>
        <v>0</v>
      </c>
      <c r="S325" s="1142"/>
      <c r="T325" s="1141">
        <f t="shared" si="59"/>
        <v>0</v>
      </c>
      <c r="U325" s="1141"/>
      <c r="V325" s="1141">
        <f t="shared" si="60"/>
        <v>0</v>
      </c>
      <c r="W325" s="1143">
        <f t="shared" si="61"/>
        <v>0</v>
      </c>
      <c r="X325" s="1141">
        <f t="shared" si="62"/>
        <v>0</v>
      </c>
      <c r="Y325" s="1144">
        <v>0</v>
      </c>
      <c r="Z325" s="1139">
        <f t="shared" si="63"/>
        <v>0</v>
      </c>
      <c r="AA325" s="1123">
        <f>[5]building!Y325</f>
        <v>0</v>
      </c>
      <c r="AB325" s="1123"/>
      <c r="AC325" s="1123">
        <f>[5]building!Z325</f>
        <v>0</v>
      </c>
      <c r="AD325" s="1123">
        <f t="shared" si="64"/>
        <v>0</v>
      </c>
    </row>
    <row r="326" spans="1:38" ht="70.5" customHeight="1">
      <c r="A326" s="1130">
        <v>27.3</v>
      </c>
      <c r="B326" s="1131" t="s">
        <v>935</v>
      </c>
      <c r="C326" s="1149"/>
      <c r="D326" s="1133" t="s">
        <v>1218</v>
      </c>
      <c r="E326" s="1142"/>
      <c r="F326" s="1134">
        <f t="shared" si="52"/>
        <v>0</v>
      </c>
      <c r="G326" s="1142"/>
      <c r="H326" s="1141">
        <f t="shared" si="53"/>
        <v>0</v>
      </c>
      <c r="I326" s="1142"/>
      <c r="J326" s="1141">
        <f t="shared" si="54"/>
        <v>0</v>
      </c>
      <c r="K326" s="1142"/>
      <c r="L326" s="1141">
        <f t="shared" si="55"/>
        <v>0</v>
      </c>
      <c r="M326" s="1142"/>
      <c r="N326" s="1141">
        <f t="shared" si="56"/>
        <v>0</v>
      </c>
      <c r="O326" s="1142"/>
      <c r="P326" s="1141">
        <f t="shared" si="57"/>
        <v>0</v>
      </c>
      <c r="Q326" s="1142"/>
      <c r="R326" s="1141">
        <f t="shared" si="58"/>
        <v>0</v>
      </c>
      <c r="S326" s="1142"/>
      <c r="T326" s="1141">
        <f t="shared" si="59"/>
        <v>0</v>
      </c>
      <c r="U326" s="1141"/>
      <c r="V326" s="1141">
        <f t="shared" si="60"/>
        <v>0</v>
      </c>
      <c r="W326" s="1143">
        <f t="shared" si="61"/>
        <v>0</v>
      </c>
      <c r="X326" s="1141">
        <f t="shared" si="62"/>
        <v>0</v>
      </c>
      <c r="Y326" s="1144">
        <v>0</v>
      </c>
      <c r="Z326" s="1139">
        <f t="shared" si="63"/>
        <v>0</v>
      </c>
      <c r="AA326" s="1123">
        <f>[5]building!Y326</f>
        <v>0</v>
      </c>
      <c r="AB326" s="1123"/>
      <c r="AC326" s="1123">
        <f>[5]building!Z326</f>
        <v>0</v>
      </c>
      <c r="AD326" s="1123">
        <f t="shared" si="64"/>
        <v>0</v>
      </c>
    </row>
    <row r="327" spans="1:38" ht="70.5" customHeight="1">
      <c r="A327" s="1130">
        <v>27.4</v>
      </c>
      <c r="B327" s="1131" t="s">
        <v>171</v>
      </c>
      <c r="C327" s="1149"/>
      <c r="D327" s="1133" t="s">
        <v>1218</v>
      </c>
      <c r="E327" s="1142"/>
      <c r="F327" s="1134">
        <f t="shared" ref="F327:F390" si="65">E327*C327</f>
        <v>0</v>
      </c>
      <c r="G327" s="1142"/>
      <c r="H327" s="1141">
        <f t="shared" ref="H327:H390" si="66">G327*C327</f>
        <v>0</v>
      </c>
      <c r="I327" s="1142"/>
      <c r="J327" s="1141">
        <f t="shared" ref="J327:J390" si="67">I327*C327</f>
        <v>0</v>
      </c>
      <c r="K327" s="1142"/>
      <c r="L327" s="1141">
        <f t="shared" ref="L327:L390" si="68">K327*C327</f>
        <v>0</v>
      </c>
      <c r="M327" s="1142"/>
      <c r="N327" s="1141">
        <f t="shared" ref="N327:N390" si="69">M327*C327</f>
        <v>0</v>
      </c>
      <c r="O327" s="1142"/>
      <c r="P327" s="1141">
        <f t="shared" ref="P327:P390" si="70">O327*C327</f>
        <v>0</v>
      </c>
      <c r="Q327" s="1142"/>
      <c r="R327" s="1141">
        <f t="shared" ref="R327:R390" si="71">Q327*C327</f>
        <v>0</v>
      </c>
      <c r="S327" s="1142"/>
      <c r="T327" s="1141">
        <f t="shared" ref="T327:T390" si="72">S327*C327</f>
        <v>0</v>
      </c>
      <c r="U327" s="1141"/>
      <c r="V327" s="1141">
        <f t="shared" ref="V327:V390" si="73">U327*C327</f>
        <v>0</v>
      </c>
      <c r="W327" s="1143">
        <f t="shared" ref="W327:W390" si="74">G327+I327+K327+M327+O327+Q327+S327+U327</f>
        <v>0</v>
      </c>
      <c r="X327" s="1141">
        <f t="shared" ref="X327:X390" si="75">W327*C327</f>
        <v>0</v>
      </c>
      <c r="Y327" s="1144">
        <v>0</v>
      </c>
      <c r="Z327" s="1139">
        <f t="shared" ref="Z327:Z390" si="76">Y327*C327</f>
        <v>0</v>
      </c>
      <c r="AA327" s="1123">
        <f>[5]building!Y327</f>
        <v>0</v>
      </c>
      <c r="AB327" s="1123"/>
      <c r="AC327" s="1123">
        <f>[5]building!Z327</f>
        <v>0</v>
      </c>
      <c r="AD327" s="1123">
        <f t="shared" ref="AD327:AD390" si="77">Z327-AC327</f>
        <v>0</v>
      </c>
    </row>
    <row r="328" spans="1:38" ht="70.5" customHeight="1">
      <c r="A328" s="1130">
        <v>27.5</v>
      </c>
      <c r="B328" s="1131" t="s">
        <v>1530</v>
      </c>
      <c r="C328" s="1149">
        <f>ROUND(Data!K372,2)</f>
        <v>7016.08</v>
      </c>
      <c r="D328" s="1133" t="s">
        <v>1218</v>
      </c>
      <c r="E328" s="1142"/>
      <c r="F328" s="1134">
        <f t="shared" si="65"/>
        <v>0</v>
      </c>
      <c r="G328" s="1142"/>
      <c r="H328" s="1141">
        <f t="shared" si="66"/>
        <v>0</v>
      </c>
      <c r="I328" s="1142"/>
      <c r="J328" s="1141">
        <f t="shared" si="67"/>
        <v>0</v>
      </c>
      <c r="K328" s="1142"/>
      <c r="L328" s="1141">
        <f t="shared" si="68"/>
        <v>0</v>
      </c>
      <c r="M328" s="1142"/>
      <c r="N328" s="1141">
        <f t="shared" si="69"/>
        <v>0</v>
      </c>
      <c r="O328" s="1142"/>
      <c r="P328" s="1141">
        <f t="shared" si="70"/>
        <v>0</v>
      </c>
      <c r="Q328" s="1142"/>
      <c r="R328" s="1141">
        <f t="shared" si="71"/>
        <v>0</v>
      </c>
      <c r="S328" s="1142"/>
      <c r="T328" s="1141">
        <f t="shared" si="72"/>
        <v>0</v>
      </c>
      <c r="U328" s="1141"/>
      <c r="V328" s="1141">
        <f t="shared" si="73"/>
        <v>0</v>
      </c>
      <c r="W328" s="1143">
        <f t="shared" si="74"/>
        <v>0</v>
      </c>
      <c r="X328" s="1141">
        <f t="shared" si="75"/>
        <v>0</v>
      </c>
      <c r="Y328" s="1144">
        <v>0</v>
      </c>
      <c r="Z328" s="1139">
        <f t="shared" si="76"/>
        <v>0</v>
      </c>
      <c r="AA328" s="1123">
        <f>[5]building!Y328</f>
        <v>0</v>
      </c>
      <c r="AB328" s="1123"/>
      <c r="AC328" s="1123">
        <f>[5]building!Z328</f>
        <v>0</v>
      </c>
      <c r="AD328" s="1123">
        <f t="shared" si="77"/>
        <v>0</v>
      </c>
    </row>
    <row r="329" spans="1:38" ht="70.5" customHeight="1">
      <c r="A329" s="1130">
        <v>27.6</v>
      </c>
      <c r="B329" s="1131" t="s">
        <v>1732</v>
      </c>
      <c r="C329" s="1149"/>
      <c r="D329" s="1133" t="s">
        <v>1218</v>
      </c>
      <c r="E329" s="1142"/>
      <c r="F329" s="1134">
        <f t="shared" si="65"/>
        <v>0</v>
      </c>
      <c r="G329" s="1142"/>
      <c r="H329" s="1141">
        <f t="shared" si="66"/>
        <v>0</v>
      </c>
      <c r="I329" s="1142"/>
      <c r="J329" s="1141">
        <f t="shared" si="67"/>
        <v>0</v>
      </c>
      <c r="K329" s="1142"/>
      <c r="L329" s="1141">
        <f t="shared" si="68"/>
        <v>0</v>
      </c>
      <c r="M329" s="1142"/>
      <c r="N329" s="1141">
        <f t="shared" si="69"/>
        <v>0</v>
      </c>
      <c r="O329" s="1142"/>
      <c r="P329" s="1141">
        <f t="shared" si="70"/>
        <v>0</v>
      </c>
      <c r="Q329" s="1142"/>
      <c r="R329" s="1141">
        <f t="shared" si="71"/>
        <v>0</v>
      </c>
      <c r="S329" s="1142"/>
      <c r="T329" s="1141">
        <f t="shared" si="72"/>
        <v>0</v>
      </c>
      <c r="U329" s="1141"/>
      <c r="V329" s="1141">
        <f t="shared" si="73"/>
        <v>0</v>
      </c>
      <c r="W329" s="1143">
        <f t="shared" si="74"/>
        <v>0</v>
      </c>
      <c r="X329" s="1141">
        <f t="shared" si="75"/>
        <v>0</v>
      </c>
      <c r="Y329" s="1144">
        <v>0</v>
      </c>
      <c r="Z329" s="1139">
        <f t="shared" si="76"/>
        <v>0</v>
      </c>
      <c r="AA329" s="1123">
        <f>[5]building!Y329</f>
        <v>0</v>
      </c>
      <c r="AB329" s="1123"/>
      <c r="AC329" s="1123">
        <f>[5]building!Z329</f>
        <v>0</v>
      </c>
      <c r="AD329" s="1123">
        <f t="shared" si="77"/>
        <v>0</v>
      </c>
    </row>
    <row r="330" spans="1:38" ht="70.5" customHeight="1">
      <c r="A330" s="1130">
        <v>28</v>
      </c>
      <c r="B330" s="1151" t="s">
        <v>4543</v>
      </c>
      <c r="C330" s="1140">
        <f>ROUND(Data!K1213,2)</f>
        <v>495.75</v>
      </c>
      <c r="D330" s="1133" t="s">
        <v>1875</v>
      </c>
      <c r="E330" s="1141">
        <v>9</v>
      </c>
      <c r="F330" s="1134">
        <f t="shared" si="65"/>
        <v>4461.75</v>
      </c>
      <c r="G330" s="1141"/>
      <c r="H330" s="1141">
        <f t="shared" si="66"/>
        <v>0</v>
      </c>
      <c r="I330" s="1141"/>
      <c r="J330" s="1141">
        <f t="shared" si="67"/>
        <v>0</v>
      </c>
      <c r="K330" s="1141"/>
      <c r="L330" s="1141">
        <f t="shared" si="68"/>
        <v>0</v>
      </c>
      <c r="M330" s="1141"/>
      <c r="N330" s="1141">
        <f t="shared" si="69"/>
        <v>0</v>
      </c>
      <c r="O330" s="1141"/>
      <c r="P330" s="1141">
        <f t="shared" si="70"/>
        <v>0</v>
      </c>
      <c r="Q330" s="1141"/>
      <c r="R330" s="1141">
        <f t="shared" si="71"/>
        <v>0</v>
      </c>
      <c r="S330" s="1142"/>
      <c r="T330" s="1141">
        <f t="shared" si="72"/>
        <v>0</v>
      </c>
      <c r="U330" s="1141"/>
      <c r="V330" s="1141">
        <f t="shared" si="73"/>
        <v>0</v>
      </c>
      <c r="W330" s="1143">
        <f t="shared" si="74"/>
        <v>0</v>
      </c>
      <c r="X330" s="1141">
        <f t="shared" si="75"/>
        <v>0</v>
      </c>
      <c r="Y330" s="1144">
        <v>9</v>
      </c>
      <c r="Z330" s="1139">
        <f t="shared" si="76"/>
        <v>4461.75</v>
      </c>
      <c r="AA330" s="1123">
        <f>[5]building!Y330</f>
        <v>9</v>
      </c>
      <c r="AB330" s="1123">
        <f>[5]building!Z330</f>
        <v>3938.85</v>
      </c>
      <c r="AC330" s="1123">
        <f>[5]building!Z330</f>
        <v>3938.85</v>
      </c>
      <c r="AD330" s="1123">
        <f t="shared" si="77"/>
        <v>522.9</v>
      </c>
    </row>
    <row r="331" spans="1:38" ht="70.5" customHeight="1">
      <c r="A331" s="1130">
        <v>29.1</v>
      </c>
      <c r="B331" s="1151" t="s">
        <v>4116</v>
      </c>
      <c r="C331" s="1149"/>
      <c r="D331" s="1133" t="s">
        <v>1875</v>
      </c>
      <c r="E331" s="1142"/>
      <c r="F331" s="1134">
        <f t="shared" si="65"/>
        <v>0</v>
      </c>
      <c r="G331" s="1142"/>
      <c r="H331" s="1141">
        <f t="shared" si="66"/>
        <v>0</v>
      </c>
      <c r="I331" s="1142"/>
      <c r="J331" s="1141">
        <f t="shared" si="67"/>
        <v>0</v>
      </c>
      <c r="K331" s="1142"/>
      <c r="L331" s="1141">
        <f t="shared" si="68"/>
        <v>0</v>
      </c>
      <c r="M331" s="1142"/>
      <c r="N331" s="1141">
        <f t="shared" si="69"/>
        <v>0</v>
      </c>
      <c r="O331" s="1142"/>
      <c r="P331" s="1141">
        <f t="shared" si="70"/>
        <v>0</v>
      </c>
      <c r="Q331" s="1142"/>
      <c r="R331" s="1141">
        <f t="shared" si="71"/>
        <v>0</v>
      </c>
      <c r="S331" s="1142"/>
      <c r="T331" s="1141">
        <f t="shared" si="72"/>
        <v>0</v>
      </c>
      <c r="U331" s="1141"/>
      <c r="V331" s="1141">
        <f t="shared" si="73"/>
        <v>0</v>
      </c>
      <c r="W331" s="1143">
        <f t="shared" si="74"/>
        <v>0</v>
      </c>
      <c r="X331" s="1141">
        <f t="shared" si="75"/>
        <v>0</v>
      </c>
      <c r="Y331" s="1144">
        <v>0</v>
      </c>
      <c r="Z331" s="1139">
        <f t="shared" si="76"/>
        <v>0</v>
      </c>
      <c r="AA331" s="1123">
        <f>[5]building!Y331</f>
        <v>0</v>
      </c>
      <c r="AB331" s="1123"/>
      <c r="AC331" s="1123">
        <f>[5]building!Z331</f>
        <v>0</v>
      </c>
      <c r="AD331" s="1123">
        <f t="shared" si="77"/>
        <v>0</v>
      </c>
    </row>
    <row r="332" spans="1:38" ht="70.5" customHeight="1">
      <c r="A332" s="1130">
        <v>29.2</v>
      </c>
      <c r="B332" s="1151" t="s">
        <v>4117</v>
      </c>
      <c r="C332" s="1149">
        <f>ROUND(Data!K1241,2)</f>
        <v>1189.96</v>
      </c>
      <c r="D332" s="1133" t="s">
        <v>1875</v>
      </c>
      <c r="E332" s="1142"/>
      <c r="F332" s="1134">
        <f t="shared" si="65"/>
        <v>0</v>
      </c>
      <c r="G332" s="1142"/>
      <c r="H332" s="1141">
        <f t="shared" si="66"/>
        <v>0</v>
      </c>
      <c r="I332" s="1142"/>
      <c r="J332" s="1141">
        <f t="shared" si="67"/>
        <v>0</v>
      </c>
      <c r="K332" s="1142"/>
      <c r="L332" s="1141">
        <f t="shared" si="68"/>
        <v>0</v>
      </c>
      <c r="M332" s="1142"/>
      <c r="N332" s="1141">
        <f t="shared" si="69"/>
        <v>0</v>
      </c>
      <c r="O332" s="1142"/>
      <c r="P332" s="1141">
        <f t="shared" si="70"/>
        <v>0</v>
      </c>
      <c r="Q332" s="1142"/>
      <c r="R332" s="1141">
        <f t="shared" si="71"/>
        <v>0</v>
      </c>
      <c r="S332" s="1142"/>
      <c r="T332" s="1141">
        <f t="shared" si="72"/>
        <v>0</v>
      </c>
      <c r="U332" s="1141"/>
      <c r="V332" s="1141">
        <f t="shared" si="73"/>
        <v>0</v>
      </c>
      <c r="W332" s="1143">
        <f t="shared" si="74"/>
        <v>0</v>
      </c>
      <c r="X332" s="1141">
        <f t="shared" si="75"/>
        <v>0</v>
      </c>
      <c r="Y332" s="1144">
        <v>0</v>
      </c>
      <c r="Z332" s="1139">
        <f t="shared" si="76"/>
        <v>0</v>
      </c>
      <c r="AA332" s="1123">
        <f>[5]building!Y332</f>
        <v>0</v>
      </c>
      <c r="AB332" s="1123"/>
      <c r="AC332" s="1123">
        <f>[5]building!Z332</f>
        <v>0</v>
      </c>
      <c r="AD332" s="1123">
        <f t="shared" si="77"/>
        <v>0</v>
      </c>
    </row>
    <row r="333" spans="1:38" ht="70.5" customHeight="1">
      <c r="A333" s="1130">
        <v>29.3</v>
      </c>
      <c r="B333" s="1131" t="s">
        <v>1733</v>
      </c>
      <c r="C333" s="1149">
        <f>ROUND(Data!K1264,2)</f>
        <v>1178.9100000000001</v>
      </c>
      <c r="D333" s="1133" t="s">
        <v>1875</v>
      </c>
      <c r="E333" s="1142"/>
      <c r="F333" s="1134">
        <f t="shared" si="65"/>
        <v>0</v>
      </c>
      <c r="G333" s="1142"/>
      <c r="H333" s="1141">
        <f t="shared" si="66"/>
        <v>0</v>
      </c>
      <c r="I333" s="1142"/>
      <c r="J333" s="1141">
        <f t="shared" si="67"/>
        <v>0</v>
      </c>
      <c r="K333" s="1142"/>
      <c r="L333" s="1141">
        <f t="shared" si="68"/>
        <v>0</v>
      </c>
      <c r="M333" s="1142"/>
      <c r="N333" s="1141">
        <f t="shared" si="69"/>
        <v>0</v>
      </c>
      <c r="O333" s="1142"/>
      <c r="P333" s="1141">
        <f t="shared" si="70"/>
        <v>0</v>
      </c>
      <c r="Q333" s="1142"/>
      <c r="R333" s="1141">
        <f t="shared" si="71"/>
        <v>0</v>
      </c>
      <c r="S333" s="1142"/>
      <c r="T333" s="1141">
        <f t="shared" si="72"/>
        <v>0</v>
      </c>
      <c r="U333" s="1141"/>
      <c r="V333" s="1141">
        <f t="shared" si="73"/>
        <v>0</v>
      </c>
      <c r="W333" s="1143">
        <f t="shared" si="74"/>
        <v>0</v>
      </c>
      <c r="X333" s="1141">
        <f t="shared" si="75"/>
        <v>0</v>
      </c>
      <c r="Y333" s="1144">
        <v>0</v>
      </c>
      <c r="Z333" s="1139">
        <f t="shared" si="76"/>
        <v>0</v>
      </c>
      <c r="AA333" s="1123">
        <f>[5]building!Y333</f>
        <v>0</v>
      </c>
      <c r="AB333" s="1123"/>
      <c r="AC333" s="1123">
        <f>[5]building!Z333</f>
        <v>0</v>
      </c>
      <c r="AD333" s="1123">
        <f t="shared" si="77"/>
        <v>0</v>
      </c>
    </row>
    <row r="334" spans="1:38" ht="70.5" customHeight="1">
      <c r="A334" s="1130">
        <v>29.4</v>
      </c>
      <c r="B334" s="1131" t="s">
        <v>1734</v>
      </c>
      <c r="C334" s="1149">
        <f>ROUND(Data!K1278,2)</f>
        <v>1333.37</v>
      </c>
      <c r="D334" s="1133" t="s">
        <v>1875</v>
      </c>
      <c r="E334" s="1142"/>
      <c r="F334" s="1134">
        <f t="shared" si="65"/>
        <v>0</v>
      </c>
      <c r="G334" s="1142"/>
      <c r="H334" s="1141">
        <f t="shared" si="66"/>
        <v>0</v>
      </c>
      <c r="I334" s="1142"/>
      <c r="J334" s="1141">
        <f t="shared" si="67"/>
        <v>0</v>
      </c>
      <c r="K334" s="1142"/>
      <c r="L334" s="1141">
        <f t="shared" si="68"/>
        <v>0</v>
      </c>
      <c r="M334" s="1142"/>
      <c r="N334" s="1141">
        <f t="shared" si="69"/>
        <v>0</v>
      </c>
      <c r="O334" s="1142"/>
      <c r="P334" s="1141">
        <f t="shared" si="70"/>
        <v>0</v>
      </c>
      <c r="Q334" s="1142"/>
      <c r="R334" s="1141">
        <f t="shared" si="71"/>
        <v>0</v>
      </c>
      <c r="S334" s="1142"/>
      <c r="T334" s="1141">
        <f t="shared" si="72"/>
        <v>0</v>
      </c>
      <c r="U334" s="1141"/>
      <c r="V334" s="1141">
        <f t="shared" si="73"/>
        <v>0</v>
      </c>
      <c r="W334" s="1143">
        <f t="shared" si="74"/>
        <v>0</v>
      </c>
      <c r="X334" s="1141">
        <f t="shared" si="75"/>
        <v>0</v>
      </c>
      <c r="Y334" s="1144">
        <v>0</v>
      </c>
      <c r="Z334" s="1139">
        <f t="shared" si="76"/>
        <v>0</v>
      </c>
      <c r="AA334" s="1123">
        <f>[5]building!Y334</f>
        <v>0</v>
      </c>
      <c r="AB334" s="1123"/>
      <c r="AC334" s="1123">
        <f>[5]building!Z334</f>
        <v>0</v>
      </c>
      <c r="AD334" s="1123">
        <f t="shared" si="77"/>
        <v>0</v>
      </c>
    </row>
    <row r="335" spans="1:38" ht="70.5" customHeight="1">
      <c r="A335" s="1130">
        <v>29.5</v>
      </c>
      <c r="B335" s="1131" t="s">
        <v>856</v>
      </c>
      <c r="C335" s="1149">
        <f>C333</f>
        <v>1178.9100000000001</v>
      </c>
      <c r="D335" s="1133" t="s">
        <v>1875</v>
      </c>
      <c r="E335" s="1142"/>
      <c r="F335" s="1134">
        <f t="shared" si="65"/>
        <v>0</v>
      </c>
      <c r="G335" s="1142"/>
      <c r="H335" s="1141">
        <f t="shared" si="66"/>
        <v>0</v>
      </c>
      <c r="I335" s="1142"/>
      <c r="J335" s="1141">
        <f t="shared" si="67"/>
        <v>0</v>
      </c>
      <c r="K335" s="1142"/>
      <c r="L335" s="1141">
        <f t="shared" si="68"/>
        <v>0</v>
      </c>
      <c r="M335" s="1142"/>
      <c r="N335" s="1141">
        <f t="shared" si="69"/>
        <v>0</v>
      </c>
      <c r="O335" s="1142"/>
      <c r="P335" s="1141">
        <f t="shared" si="70"/>
        <v>0</v>
      </c>
      <c r="Q335" s="1142"/>
      <c r="R335" s="1141">
        <f t="shared" si="71"/>
        <v>0</v>
      </c>
      <c r="S335" s="1142"/>
      <c r="T335" s="1141">
        <f t="shared" si="72"/>
        <v>0</v>
      </c>
      <c r="U335" s="1141"/>
      <c r="V335" s="1141">
        <f t="shared" si="73"/>
        <v>0</v>
      </c>
      <c r="W335" s="1143">
        <f t="shared" si="74"/>
        <v>0</v>
      </c>
      <c r="X335" s="1141">
        <f t="shared" si="75"/>
        <v>0</v>
      </c>
      <c r="Y335" s="1144">
        <v>0</v>
      </c>
      <c r="Z335" s="1139">
        <f t="shared" si="76"/>
        <v>0</v>
      </c>
      <c r="AA335" s="1123">
        <f>[5]building!Y335</f>
        <v>0</v>
      </c>
      <c r="AB335" s="1123"/>
      <c r="AC335" s="1123">
        <f>[5]building!Z335</f>
        <v>0</v>
      </c>
      <c r="AD335" s="1123">
        <f t="shared" si="77"/>
        <v>0</v>
      </c>
    </row>
    <row r="336" spans="1:38" ht="70.5" customHeight="1">
      <c r="A336" s="1130">
        <v>30</v>
      </c>
      <c r="B336" s="1131" t="s">
        <v>1735</v>
      </c>
      <c r="C336" s="1140">
        <f>ROUND(Data!K1312,2)</f>
        <v>430.84</v>
      </c>
      <c r="D336" s="1133" t="s">
        <v>1875</v>
      </c>
      <c r="E336" s="1141">
        <v>21.5</v>
      </c>
      <c r="F336" s="1134">
        <f t="shared" si="65"/>
        <v>9263.06</v>
      </c>
      <c r="G336" s="1141"/>
      <c r="H336" s="1141">
        <f t="shared" si="66"/>
        <v>0</v>
      </c>
      <c r="I336" s="1141"/>
      <c r="J336" s="1141">
        <f t="shared" si="67"/>
        <v>0</v>
      </c>
      <c r="K336" s="1141"/>
      <c r="L336" s="1141">
        <f t="shared" si="68"/>
        <v>0</v>
      </c>
      <c r="M336" s="1141"/>
      <c r="N336" s="1141">
        <f t="shared" si="69"/>
        <v>0</v>
      </c>
      <c r="O336" s="1141"/>
      <c r="P336" s="1141">
        <f t="shared" si="70"/>
        <v>0</v>
      </c>
      <c r="Q336" s="1141"/>
      <c r="R336" s="1141">
        <f t="shared" si="71"/>
        <v>0</v>
      </c>
      <c r="S336" s="1142"/>
      <c r="T336" s="1141">
        <f t="shared" si="72"/>
        <v>0</v>
      </c>
      <c r="U336" s="1141"/>
      <c r="V336" s="1141">
        <f t="shared" si="73"/>
        <v>0</v>
      </c>
      <c r="W336" s="1143">
        <f t="shared" si="74"/>
        <v>0</v>
      </c>
      <c r="X336" s="1141">
        <f t="shared" si="75"/>
        <v>0</v>
      </c>
      <c r="Y336" s="1144">
        <v>21.5</v>
      </c>
      <c r="Z336" s="1139">
        <f t="shared" si="76"/>
        <v>9263.06</v>
      </c>
      <c r="AA336" s="1123">
        <f>[5]building!Y336</f>
        <v>21.5</v>
      </c>
      <c r="AB336" s="1123">
        <f>[5]building!Z336</f>
        <v>8306.5300000000007</v>
      </c>
      <c r="AC336" s="1123">
        <f>[5]building!Z336</f>
        <v>8306.5300000000007</v>
      </c>
      <c r="AD336" s="1123">
        <f t="shared" si="77"/>
        <v>956.53</v>
      </c>
      <c r="AL336" s="699">
        <f>146-34.2</f>
        <v>111.8</v>
      </c>
    </row>
    <row r="337" spans="1:35" ht="70.5" customHeight="1">
      <c r="A337" s="1130">
        <v>31</v>
      </c>
      <c r="B337" s="1131" t="s">
        <v>1736</v>
      </c>
      <c r="C337" s="1140">
        <f>ROUND(Data!K1330,2)</f>
        <v>3757.61</v>
      </c>
      <c r="D337" s="1133" t="s">
        <v>1218</v>
      </c>
      <c r="E337" s="1141">
        <v>43.8</v>
      </c>
      <c r="F337" s="1134">
        <f t="shared" si="65"/>
        <v>164583.32</v>
      </c>
      <c r="G337" s="1141"/>
      <c r="H337" s="1141">
        <f t="shared" si="66"/>
        <v>0</v>
      </c>
      <c r="I337" s="1141"/>
      <c r="J337" s="1141">
        <f t="shared" si="67"/>
        <v>0</v>
      </c>
      <c r="K337" s="1141"/>
      <c r="L337" s="1141">
        <f t="shared" si="68"/>
        <v>0</v>
      </c>
      <c r="M337" s="1141"/>
      <c r="N337" s="1141">
        <f t="shared" si="69"/>
        <v>0</v>
      </c>
      <c r="O337" s="1141"/>
      <c r="P337" s="1141">
        <f t="shared" si="70"/>
        <v>0</v>
      </c>
      <c r="Q337" s="1141"/>
      <c r="R337" s="1141">
        <f t="shared" si="71"/>
        <v>0</v>
      </c>
      <c r="S337" s="1142"/>
      <c r="T337" s="1141">
        <f t="shared" si="72"/>
        <v>0</v>
      </c>
      <c r="U337" s="1141"/>
      <c r="V337" s="1141">
        <f t="shared" si="73"/>
        <v>0</v>
      </c>
      <c r="W337" s="1143">
        <f t="shared" si="74"/>
        <v>0</v>
      </c>
      <c r="X337" s="1141">
        <f t="shared" si="75"/>
        <v>0</v>
      </c>
      <c r="Y337" s="1144">
        <v>43.8</v>
      </c>
      <c r="Z337" s="1139">
        <f t="shared" si="76"/>
        <v>164583.32</v>
      </c>
      <c r="AA337" s="1123">
        <f>[5]building!Y337</f>
        <v>43.8</v>
      </c>
      <c r="AB337" s="1123">
        <f>[5]building!Z337</f>
        <v>151625.96</v>
      </c>
      <c r="AC337" s="1123">
        <f>[5]building!Z337</f>
        <v>151625.96</v>
      </c>
      <c r="AD337" s="1123">
        <f t="shared" si="77"/>
        <v>12957.36</v>
      </c>
    </row>
    <row r="338" spans="1:35" ht="70.5" customHeight="1">
      <c r="A338" s="1130">
        <v>32</v>
      </c>
      <c r="B338" s="1131" t="s">
        <v>571</v>
      </c>
      <c r="C338" s="1149"/>
      <c r="D338" s="1133" t="s">
        <v>1875</v>
      </c>
      <c r="E338" s="1142"/>
      <c r="F338" s="1134">
        <f t="shared" si="65"/>
        <v>0</v>
      </c>
      <c r="G338" s="1142"/>
      <c r="H338" s="1141">
        <f t="shared" si="66"/>
        <v>0</v>
      </c>
      <c r="I338" s="1142"/>
      <c r="J338" s="1141">
        <f t="shared" si="67"/>
        <v>0</v>
      </c>
      <c r="K338" s="1142"/>
      <c r="L338" s="1141">
        <f t="shared" si="68"/>
        <v>0</v>
      </c>
      <c r="M338" s="1142"/>
      <c r="N338" s="1141">
        <f t="shared" si="69"/>
        <v>0</v>
      </c>
      <c r="O338" s="1142"/>
      <c r="P338" s="1141">
        <f t="shared" si="70"/>
        <v>0</v>
      </c>
      <c r="Q338" s="1142"/>
      <c r="R338" s="1141">
        <f t="shared" si="71"/>
        <v>0</v>
      </c>
      <c r="S338" s="1142"/>
      <c r="T338" s="1141">
        <f t="shared" si="72"/>
        <v>0</v>
      </c>
      <c r="U338" s="1141"/>
      <c r="V338" s="1141">
        <f t="shared" si="73"/>
        <v>0</v>
      </c>
      <c r="W338" s="1143">
        <f t="shared" si="74"/>
        <v>0</v>
      </c>
      <c r="X338" s="1141">
        <f t="shared" si="75"/>
        <v>0</v>
      </c>
      <c r="Y338" s="1144">
        <v>0</v>
      </c>
      <c r="Z338" s="1139">
        <f t="shared" si="76"/>
        <v>0</v>
      </c>
      <c r="AA338" s="1123">
        <f>[5]building!Y338</f>
        <v>0</v>
      </c>
      <c r="AB338" s="1123"/>
      <c r="AC338" s="1123">
        <f>[5]building!Z338</f>
        <v>0</v>
      </c>
      <c r="AD338" s="1123">
        <f t="shared" si="77"/>
        <v>0</v>
      </c>
    </row>
    <row r="339" spans="1:35" ht="70.5" customHeight="1">
      <c r="A339" s="1130">
        <v>32.1</v>
      </c>
      <c r="B339" s="1131" t="s">
        <v>868</v>
      </c>
      <c r="C339" s="1149">
        <f>ROUND(Data!K1365,2)</f>
        <v>1155.07</v>
      </c>
      <c r="D339" s="1133" t="s">
        <v>1875</v>
      </c>
      <c r="E339" s="1142"/>
      <c r="F339" s="1134">
        <f t="shared" si="65"/>
        <v>0</v>
      </c>
      <c r="G339" s="1142"/>
      <c r="H339" s="1141">
        <f t="shared" si="66"/>
        <v>0</v>
      </c>
      <c r="I339" s="1142"/>
      <c r="J339" s="1141">
        <f t="shared" si="67"/>
        <v>0</v>
      </c>
      <c r="K339" s="1142"/>
      <c r="L339" s="1141">
        <f t="shared" si="68"/>
        <v>0</v>
      </c>
      <c r="M339" s="1142"/>
      <c r="N339" s="1141">
        <f t="shared" si="69"/>
        <v>0</v>
      </c>
      <c r="O339" s="1142"/>
      <c r="P339" s="1141">
        <f t="shared" si="70"/>
        <v>0</v>
      </c>
      <c r="Q339" s="1142"/>
      <c r="R339" s="1141">
        <f t="shared" si="71"/>
        <v>0</v>
      </c>
      <c r="S339" s="1142"/>
      <c r="T339" s="1141">
        <f t="shared" si="72"/>
        <v>0</v>
      </c>
      <c r="U339" s="1141"/>
      <c r="V339" s="1141">
        <f t="shared" si="73"/>
        <v>0</v>
      </c>
      <c r="W339" s="1143">
        <f t="shared" si="74"/>
        <v>0</v>
      </c>
      <c r="X339" s="1141">
        <f t="shared" si="75"/>
        <v>0</v>
      </c>
      <c r="Y339" s="1144">
        <v>0</v>
      </c>
      <c r="Z339" s="1139">
        <f t="shared" si="76"/>
        <v>0</v>
      </c>
      <c r="AA339" s="1123">
        <f>[5]building!Y339</f>
        <v>0</v>
      </c>
      <c r="AB339" s="1123"/>
      <c r="AC339" s="1123">
        <f>[5]building!Z339</f>
        <v>0</v>
      </c>
      <c r="AD339" s="1123">
        <f t="shared" si="77"/>
        <v>0</v>
      </c>
    </row>
    <row r="340" spans="1:35" ht="70.5" customHeight="1">
      <c r="A340" s="1130">
        <v>32.200000000000003</v>
      </c>
      <c r="B340" s="1131" t="s">
        <v>867</v>
      </c>
      <c r="C340" s="1149"/>
      <c r="D340" s="1133" t="s">
        <v>1875</v>
      </c>
      <c r="E340" s="1142"/>
      <c r="F340" s="1134">
        <f t="shared" si="65"/>
        <v>0</v>
      </c>
      <c r="G340" s="1142"/>
      <c r="H340" s="1141">
        <f t="shared" si="66"/>
        <v>0</v>
      </c>
      <c r="I340" s="1142"/>
      <c r="J340" s="1141">
        <f t="shared" si="67"/>
        <v>0</v>
      </c>
      <c r="K340" s="1142"/>
      <c r="L340" s="1141">
        <f t="shared" si="68"/>
        <v>0</v>
      </c>
      <c r="M340" s="1142"/>
      <c r="N340" s="1141">
        <f t="shared" si="69"/>
        <v>0</v>
      </c>
      <c r="O340" s="1142"/>
      <c r="P340" s="1141">
        <f t="shared" si="70"/>
        <v>0</v>
      </c>
      <c r="Q340" s="1142"/>
      <c r="R340" s="1141">
        <f t="shared" si="71"/>
        <v>0</v>
      </c>
      <c r="S340" s="1142"/>
      <c r="T340" s="1141">
        <f t="shared" si="72"/>
        <v>0</v>
      </c>
      <c r="U340" s="1141"/>
      <c r="V340" s="1141">
        <f t="shared" si="73"/>
        <v>0</v>
      </c>
      <c r="W340" s="1143">
        <f t="shared" si="74"/>
        <v>0</v>
      </c>
      <c r="X340" s="1141">
        <f t="shared" si="75"/>
        <v>0</v>
      </c>
      <c r="Y340" s="1144">
        <v>0</v>
      </c>
      <c r="Z340" s="1139">
        <f t="shared" si="76"/>
        <v>0</v>
      </c>
      <c r="AA340" s="1123">
        <f>[5]building!Y340</f>
        <v>0</v>
      </c>
      <c r="AB340" s="1123"/>
      <c r="AC340" s="1123">
        <f>[5]building!Z340</f>
        <v>0</v>
      </c>
      <c r="AD340" s="1123">
        <f t="shared" si="77"/>
        <v>0</v>
      </c>
    </row>
    <row r="341" spans="1:35" ht="70.5" customHeight="1">
      <c r="A341" s="1130">
        <v>33</v>
      </c>
      <c r="B341" s="1131" t="s">
        <v>1024</v>
      </c>
      <c r="C341" s="1140">
        <f>ROUND(Data!K1400,2)</f>
        <v>244.92</v>
      </c>
      <c r="D341" s="1133" t="s">
        <v>1875</v>
      </c>
      <c r="E341" s="1141">
        <v>8851.6</v>
      </c>
      <c r="F341" s="1134">
        <f t="shared" si="65"/>
        <v>2167933.87</v>
      </c>
      <c r="G341" s="1141"/>
      <c r="H341" s="1141">
        <f t="shared" si="66"/>
        <v>0</v>
      </c>
      <c r="I341" s="1141">
        <v>97.8</v>
      </c>
      <c r="J341" s="1141">
        <f t="shared" si="67"/>
        <v>23953.18</v>
      </c>
      <c r="K341" s="1141"/>
      <c r="L341" s="1141">
        <f t="shared" si="68"/>
        <v>0</v>
      </c>
      <c r="M341" s="1141"/>
      <c r="N341" s="1141">
        <f t="shared" si="69"/>
        <v>0</v>
      </c>
      <c r="O341" s="1141"/>
      <c r="P341" s="1141">
        <f t="shared" si="70"/>
        <v>0</v>
      </c>
      <c r="Q341" s="1141">
        <v>369.4</v>
      </c>
      <c r="R341" s="1141">
        <f t="shared" si="71"/>
        <v>90473.45</v>
      </c>
      <c r="S341" s="1142"/>
      <c r="T341" s="1141">
        <f t="shared" si="72"/>
        <v>0</v>
      </c>
      <c r="U341" s="1141"/>
      <c r="V341" s="1141">
        <f t="shared" si="73"/>
        <v>0</v>
      </c>
      <c r="W341" s="1143">
        <f t="shared" si="74"/>
        <v>467.2</v>
      </c>
      <c r="X341" s="1141">
        <f t="shared" si="75"/>
        <v>114426.62</v>
      </c>
      <c r="Y341" s="1144">
        <v>9318.7999999999993</v>
      </c>
      <c r="Z341" s="1139">
        <f t="shared" si="76"/>
        <v>2282360.5</v>
      </c>
      <c r="AA341" s="1123">
        <f>[5]building!Y341</f>
        <v>9318.7999999999993</v>
      </c>
      <c r="AB341" s="1123">
        <f>[5]building!Z341</f>
        <v>2004194.32</v>
      </c>
      <c r="AC341" s="1123">
        <f>[5]building!Z341</f>
        <v>2004194.32</v>
      </c>
      <c r="AD341" s="1123">
        <f t="shared" si="77"/>
        <v>278166.18</v>
      </c>
    </row>
    <row r="342" spans="1:35" ht="70.5" customHeight="1">
      <c r="A342" s="1130">
        <v>34</v>
      </c>
      <c r="B342" s="1131" t="s">
        <v>1025</v>
      </c>
      <c r="C342" s="1140">
        <f>ROUND(Data!K1414,2)</f>
        <v>251.01</v>
      </c>
      <c r="D342" s="1133" t="s">
        <v>1875</v>
      </c>
      <c r="E342" s="1141">
        <v>154.69999999999999</v>
      </c>
      <c r="F342" s="1134">
        <f t="shared" si="65"/>
        <v>38831.25</v>
      </c>
      <c r="G342" s="1141"/>
      <c r="H342" s="1141">
        <f t="shared" si="66"/>
        <v>0</v>
      </c>
      <c r="I342" s="1141"/>
      <c r="J342" s="1141">
        <f t="shared" si="67"/>
        <v>0</v>
      </c>
      <c r="K342" s="1141"/>
      <c r="L342" s="1141">
        <f t="shared" si="68"/>
        <v>0</v>
      </c>
      <c r="M342" s="1141"/>
      <c r="N342" s="1141">
        <f t="shared" si="69"/>
        <v>0</v>
      </c>
      <c r="O342" s="1141"/>
      <c r="P342" s="1141">
        <f t="shared" si="70"/>
        <v>0</v>
      </c>
      <c r="Q342" s="1141"/>
      <c r="R342" s="1141">
        <f t="shared" si="71"/>
        <v>0</v>
      </c>
      <c r="S342" s="1142"/>
      <c r="T342" s="1141">
        <f t="shared" si="72"/>
        <v>0</v>
      </c>
      <c r="U342" s="1141"/>
      <c r="V342" s="1141">
        <f t="shared" si="73"/>
        <v>0</v>
      </c>
      <c r="W342" s="1143">
        <f t="shared" si="74"/>
        <v>0</v>
      </c>
      <c r="X342" s="1141">
        <f t="shared" si="75"/>
        <v>0</v>
      </c>
      <c r="Y342" s="1144">
        <v>154.69999999999999</v>
      </c>
      <c r="Z342" s="1139">
        <f t="shared" si="76"/>
        <v>38831.25</v>
      </c>
      <c r="AA342" s="1123">
        <f>[5]building!Y342</f>
        <v>154.69999999999999</v>
      </c>
      <c r="AB342" s="1123">
        <f>[5]building!Z342</f>
        <v>34174.78</v>
      </c>
      <c r="AC342" s="1123">
        <f>[5]building!Z342</f>
        <v>34174.78</v>
      </c>
      <c r="AD342" s="1123">
        <f t="shared" si="77"/>
        <v>4656.47</v>
      </c>
    </row>
    <row r="343" spans="1:35" ht="70.5" customHeight="1">
      <c r="A343" s="1130">
        <v>35</v>
      </c>
      <c r="B343" s="1131" t="s">
        <v>951</v>
      </c>
      <c r="C343" s="1140">
        <f>ROUND(Data!K1426,2)</f>
        <v>277.79000000000002</v>
      </c>
      <c r="D343" s="1133" t="s">
        <v>1875</v>
      </c>
      <c r="E343" s="1141">
        <v>1938.3</v>
      </c>
      <c r="F343" s="1134">
        <f t="shared" si="65"/>
        <v>538440.36</v>
      </c>
      <c r="G343" s="1141"/>
      <c r="H343" s="1141">
        <f t="shared" si="66"/>
        <v>0</v>
      </c>
      <c r="I343" s="1141"/>
      <c r="J343" s="1141">
        <f t="shared" si="67"/>
        <v>0</v>
      </c>
      <c r="K343" s="1141"/>
      <c r="L343" s="1141">
        <f t="shared" si="68"/>
        <v>0</v>
      </c>
      <c r="M343" s="1141"/>
      <c r="N343" s="1141">
        <f t="shared" si="69"/>
        <v>0</v>
      </c>
      <c r="O343" s="1141"/>
      <c r="P343" s="1141">
        <f t="shared" si="70"/>
        <v>0</v>
      </c>
      <c r="Q343" s="1141"/>
      <c r="R343" s="1141">
        <f t="shared" si="71"/>
        <v>0</v>
      </c>
      <c r="S343" s="1142"/>
      <c r="T343" s="1141">
        <f t="shared" si="72"/>
        <v>0</v>
      </c>
      <c r="U343" s="1141"/>
      <c r="V343" s="1141">
        <f t="shared" si="73"/>
        <v>0</v>
      </c>
      <c r="W343" s="1143">
        <f t="shared" si="74"/>
        <v>0</v>
      </c>
      <c r="X343" s="1141">
        <f t="shared" si="75"/>
        <v>0</v>
      </c>
      <c r="Y343" s="1144">
        <v>1938.3</v>
      </c>
      <c r="Z343" s="1139">
        <f t="shared" si="76"/>
        <v>538440.36</v>
      </c>
      <c r="AA343" s="1123">
        <f>[5]building!Y343</f>
        <v>1938.3</v>
      </c>
      <c r="AB343" s="1123">
        <f>[5]building!Z343</f>
        <v>478275.53</v>
      </c>
      <c r="AC343" s="1123">
        <f>[5]building!Z343</f>
        <v>478275.53</v>
      </c>
      <c r="AD343" s="1123">
        <f t="shared" si="77"/>
        <v>60164.83</v>
      </c>
    </row>
    <row r="344" spans="1:35" ht="70.5" customHeight="1">
      <c r="A344" s="1130">
        <v>36</v>
      </c>
      <c r="B344" s="1151" t="s">
        <v>1756</v>
      </c>
      <c r="C344" s="1140"/>
      <c r="D344" s="1133"/>
      <c r="E344" s="1135"/>
      <c r="F344" s="1134">
        <f t="shared" si="65"/>
        <v>0</v>
      </c>
      <c r="G344" s="1141"/>
      <c r="H344" s="1141">
        <f t="shared" si="66"/>
        <v>0</v>
      </c>
      <c r="I344" s="1141"/>
      <c r="J344" s="1141">
        <f t="shared" si="67"/>
        <v>0</v>
      </c>
      <c r="K344" s="1141"/>
      <c r="L344" s="1141">
        <f t="shared" si="68"/>
        <v>0</v>
      </c>
      <c r="M344" s="1141"/>
      <c r="N344" s="1141">
        <f t="shared" si="69"/>
        <v>0</v>
      </c>
      <c r="O344" s="1141"/>
      <c r="P344" s="1141">
        <f t="shared" si="70"/>
        <v>0</v>
      </c>
      <c r="Q344" s="1141"/>
      <c r="R344" s="1141">
        <f t="shared" si="71"/>
        <v>0</v>
      </c>
      <c r="S344" s="1142"/>
      <c r="T344" s="1141">
        <f t="shared" si="72"/>
        <v>0</v>
      </c>
      <c r="U344" s="1141"/>
      <c r="V344" s="1141">
        <f t="shared" si="73"/>
        <v>0</v>
      </c>
      <c r="W344" s="1143">
        <f t="shared" si="74"/>
        <v>0</v>
      </c>
      <c r="X344" s="1141">
        <f t="shared" si="75"/>
        <v>0</v>
      </c>
      <c r="Y344" s="1144"/>
      <c r="Z344" s="1139"/>
      <c r="AA344" s="1123" t="str">
        <f>[5]building!Y344</f>
        <v>*</v>
      </c>
      <c r="AB344" s="1123">
        <f>[5]building!Z344</f>
        <v>0</v>
      </c>
      <c r="AC344" s="1123">
        <f>[5]building!Z344</f>
        <v>0</v>
      </c>
      <c r="AD344" s="1123">
        <f t="shared" si="77"/>
        <v>0</v>
      </c>
      <c r="AE344" s="1105" t="s">
        <v>2289</v>
      </c>
    </row>
    <row r="345" spans="1:35" ht="70.5" customHeight="1">
      <c r="A345" s="1131" t="s">
        <v>991</v>
      </c>
      <c r="B345" s="1131" t="s">
        <v>1487</v>
      </c>
      <c r="C345" s="1140">
        <f>ROUND(Data!K1460,2)</f>
        <v>77.260000000000005</v>
      </c>
      <c r="D345" s="1133" t="s">
        <v>841</v>
      </c>
      <c r="E345" s="1141">
        <v>284.10000000000002</v>
      </c>
      <c r="F345" s="1134">
        <f t="shared" si="65"/>
        <v>21949.57</v>
      </c>
      <c r="G345" s="1141"/>
      <c r="H345" s="1141">
        <f t="shared" si="66"/>
        <v>0</v>
      </c>
      <c r="I345" s="1141"/>
      <c r="J345" s="1141">
        <f t="shared" si="67"/>
        <v>0</v>
      </c>
      <c r="K345" s="1141"/>
      <c r="L345" s="1141">
        <f t="shared" si="68"/>
        <v>0</v>
      </c>
      <c r="M345" s="1141"/>
      <c r="N345" s="1141">
        <f t="shared" si="69"/>
        <v>0</v>
      </c>
      <c r="O345" s="1141"/>
      <c r="P345" s="1141">
        <f t="shared" si="70"/>
        <v>0</v>
      </c>
      <c r="Q345" s="1141">
        <v>94.9</v>
      </c>
      <c r="R345" s="1141">
        <f t="shared" si="71"/>
        <v>7331.97</v>
      </c>
      <c r="S345" s="1142"/>
      <c r="T345" s="1141">
        <f t="shared" si="72"/>
        <v>0</v>
      </c>
      <c r="U345" s="1141"/>
      <c r="V345" s="1141">
        <f t="shared" si="73"/>
        <v>0</v>
      </c>
      <c r="W345" s="1143">
        <f t="shared" si="74"/>
        <v>94.9</v>
      </c>
      <c r="X345" s="1141">
        <f t="shared" si="75"/>
        <v>7331.97</v>
      </c>
      <c r="Y345" s="1144">
        <v>379</v>
      </c>
      <c r="Z345" s="1139">
        <f t="shared" si="76"/>
        <v>29281.54</v>
      </c>
      <c r="AA345" s="1123">
        <f>[5]building!Y345</f>
        <v>379</v>
      </c>
      <c r="AB345" s="1123">
        <f>[5]building!Z345</f>
        <v>25946.34</v>
      </c>
      <c r="AC345" s="1123">
        <f>[5]building!Z345</f>
        <v>25946.34</v>
      </c>
      <c r="AD345" s="1123">
        <f t="shared" si="77"/>
        <v>3335.2</v>
      </c>
    </row>
    <row r="346" spans="1:35" ht="70.5" customHeight="1">
      <c r="A346" s="1131"/>
      <c r="B346" s="1131" t="s">
        <v>1979</v>
      </c>
      <c r="C346" s="1140">
        <f>ROUND(Data!K1472,2)</f>
        <v>50.19</v>
      </c>
      <c r="D346" s="1133" t="s">
        <v>841</v>
      </c>
      <c r="E346" s="1141">
        <v>782.4</v>
      </c>
      <c r="F346" s="1134">
        <f t="shared" si="65"/>
        <v>39268.660000000003</v>
      </c>
      <c r="G346" s="1141"/>
      <c r="H346" s="1141">
        <f t="shared" si="66"/>
        <v>0</v>
      </c>
      <c r="I346" s="1141"/>
      <c r="J346" s="1141">
        <f t="shared" si="67"/>
        <v>0</v>
      </c>
      <c r="K346" s="1141"/>
      <c r="L346" s="1141">
        <f t="shared" si="68"/>
        <v>0</v>
      </c>
      <c r="M346" s="1141"/>
      <c r="N346" s="1141">
        <f t="shared" si="69"/>
        <v>0</v>
      </c>
      <c r="O346" s="1141"/>
      <c r="P346" s="1141">
        <f t="shared" si="70"/>
        <v>0</v>
      </c>
      <c r="Q346" s="1141">
        <v>94.9</v>
      </c>
      <c r="R346" s="1141">
        <f t="shared" si="71"/>
        <v>4763.03</v>
      </c>
      <c r="S346" s="1142"/>
      <c r="T346" s="1141">
        <f t="shared" si="72"/>
        <v>0</v>
      </c>
      <c r="U346" s="1141"/>
      <c r="V346" s="1141">
        <f t="shared" si="73"/>
        <v>0</v>
      </c>
      <c r="W346" s="1143">
        <f t="shared" si="74"/>
        <v>94.9</v>
      </c>
      <c r="X346" s="1141">
        <f t="shared" si="75"/>
        <v>4763.03</v>
      </c>
      <c r="Y346" s="1144">
        <v>877.3</v>
      </c>
      <c r="Z346" s="1139">
        <f t="shared" si="76"/>
        <v>44031.69</v>
      </c>
      <c r="AA346" s="1123">
        <f>[5]building!Y346</f>
        <v>877.3</v>
      </c>
      <c r="AB346" s="1123">
        <f>[5]building!Z346</f>
        <v>39092.49</v>
      </c>
      <c r="AC346" s="1123">
        <f>[5]building!Z346</f>
        <v>39092.49</v>
      </c>
      <c r="AD346" s="1123">
        <f t="shared" si="77"/>
        <v>4939.2</v>
      </c>
    </row>
    <row r="347" spans="1:35" ht="70.5" customHeight="1">
      <c r="A347" s="1149"/>
      <c r="B347" s="1131" t="s">
        <v>1980</v>
      </c>
      <c r="C347" s="1140">
        <f>ROUND(Data!K1485,2)</f>
        <v>37.33</v>
      </c>
      <c r="D347" s="1133" t="s">
        <v>841</v>
      </c>
      <c r="E347" s="1141">
        <v>385.6</v>
      </c>
      <c r="F347" s="1134">
        <f t="shared" si="65"/>
        <v>14394.45</v>
      </c>
      <c r="G347" s="1141"/>
      <c r="H347" s="1141">
        <f t="shared" si="66"/>
        <v>0</v>
      </c>
      <c r="I347" s="1141"/>
      <c r="J347" s="1141">
        <f t="shared" si="67"/>
        <v>0</v>
      </c>
      <c r="K347" s="1141"/>
      <c r="L347" s="1141">
        <f t="shared" si="68"/>
        <v>0</v>
      </c>
      <c r="M347" s="1141"/>
      <c r="N347" s="1141">
        <f t="shared" si="69"/>
        <v>0</v>
      </c>
      <c r="O347" s="1141"/>
      <c r="P347" s="1141">
        <f t="shared" si="70"/>
        <v>0</v>
      </c>
      <c r="Q347" s="1141"/>
      <c r="R347" s="1141">
        <f t="shared" si="71"/>
        <v>0</v>
      </c>
      <c r="S347" s="1142"/>
      <c r="T347" s="1141">
        <f t="shared" si="72"/>
        <v>0</v>
      </c>
      <c r="U347" s="1141"/>
      <c r="V347" s="1141">
        <f t="shared" si="73"/>
        <v>0</v>
      </c>
      <c r="W347" s="1143">
        <f t="shared" si="74"/>
        <v>0</v>
      </c>
      <c r="X347" s="1141">
        <f t="shared" si="75"/>
        <v>0</v>
      </c>
      <c r="Y347" s="1144">
        <v>385.6</v>
      </c>
      <c r="Z347" s="1139">
        <f t="shared" si="76"/>
        <v>14394.45</v>
      </c>
      <c r="AA347" s="1123">
        <f>[5]building!Y347</f>
        <v>385.6</v>
      </c>
      <c r="AB347" s="1123">
        <f>[5]building!Z347</f>
        <v>12786.5</v>
      </c>
      <c r="AC347" s="1123">
        <f>[5]building!Z347</f>
        <v>12786.5</v>
      </c>
      <c r="AD347" s="1123">
        <f t="shared" si="77"/>
        <v>1607.95</v>
      </c>
    </row>
    <row r="348" spans="1:35" ht="70.5" customHeight="1">
      <c r="A348" s="1130">
        <v>37.1</v>
      </c>
      <c r="B348" s="1131" t="s">
        <v>4544</v>
      </c>
      <c r="C348" s="1140">
        <f>ROUND(Data!K1498,2)</f>
        <v>43.03</v>
      </c>
      <c r="D348" s="1133" t="s">
        <v>1875</v>
      </c>
      <c r="E348" s="1141"/>
      <c r="F348" s="1134">
        <f t="shared" si="65"/>
        <v>0</v>
      </c>
      <c r="G348" s="1141"/>
      <c r="H348" s="1141">
        <f t="shared" si="66"/>
        <v>0</v>
      </c>
      <c r="I348" s="1141"/>
      <c r="J348" s="1141">
        <f t="shared" si="67"/>
        <v>0</v>
      </c>
      <c r="K348" s="1141"/>
      <c r="L348" s="1141">
        <f t="shared" si="68"/>
        <v>0</v>
      </c>
      <c r="M348" s="1141"/>
      <c r="N348" s="1141">
        <f t="shared" si="69"/>
        <v>0</v>
      </c>
      <c r="O348" s="1141"/>
      <c r="P348" s="1141">
        <f t="shared" si="70"/>
        <v>0</v>
      </c>
      <c r="Q348" s="1141"/>
      <c r="R348" s="1141">
        <f t="shared" si="71"/>
        <v>0</v>
      </c>
      <c r="S348" s="1142"/>
      <c r="T348" s="1141">
        <f t="shared" si="72"/>
        <v>0</v>
      </c>
      <c r="U348" s="1141"/>
      <c r="V348" s="1141">
        <f t="shared" si="73"/>
        <v>0</v>
      </c>
      <c r="W348" s="1143">
        <f t="shared" si="74"/>
        <v>0</v>
      </c>
      <c r="X348" s="1141">
        <f t="shared" si="75"/>
        <v>0</v>
      </c>
      <c r="Y348" s="1144">
        <v>0</v>
      </c>
      <c r="Z348" s="1139">
        <f t="shared" si="76"/>
        <v>0</v>
      </c>
      <c r="AA348" s="1123">
        <f>[5]building!Y348</f>
        <v>0</v>
      </c>
      <c r="AB348" s="1123"/>
      <c r="AC348" s="1123">
        <f>[5]building!Z348</f>
        <v>0</v>
      </c>
      <c r="AD348" s="1123">
        <f t="shared" si="77"/>
        <v>0</v>
      </c>
    </row>
    <row r="349" spans="1:35" ht="70.5" customHeight="1">
      <c r="A349" s="1130">
        <v>37.200000000000003</v>
      </c>
      <c r="B349" s="1131" t="s">
        <v>4118</v>
      </c>
      <c r="C349" s="1149">
        <f>Data!R407</f>
        <v>47.84</v>
      </c>
      <c r="D349" s="1133" t="s">
        <v>1875</v>
      </c>
      <c r="E349" s="1142"/>
      <c r="F349" s="1134">
        <f t="shared" si="65"/>
        <v>0</v>
      </c>
      <c r="G349" s="1142"/>
      <c r="H349" s="1141">
        <f t="shared" si="66"/>
        <v>0</v>
      </c>
      <c r="I349" s="1142"/>
      <c r="J349" s="1141">
        <f t="shared" si="67"/>
        <v>0</v>
      </c>
      <c r="K349" s="1142"/>
      <c r="L349" s="1141">
        <f t="shared" si="68"/>
        <v>0</v>
      </c>
      <c r="M349" s="1142"/>
      <c r="N349" s="1141">
        <f t="shared" si="69"/>
        <v>0</v>
      </c>
      <c r="O349" s="1142"/>
      <c r="P349" s="1141">
        <f t="shared" si="70"/>
        <v>0</v>
      </c>
      <c r="Q349" s="1142"/>
      <c r="R349" s="1141">
        <f t="shared" si="71"/>
        <v>0</v>
      </c>
      <c r="S349" s="1142"/>
      <c r="T349" s="1141">
        <f t="shared" si="72"/>
        <v>0</v>
      </c>
      <c r="U349" s="1141"/>
      <c r="V349" s="1141">
        <f t="shared" si="73"/>
        <v>0</v>
      </c>
      <c r="W349" s="1143">
        <f t="shared" si="74"/>
        <v>0</v>
      </c>
      <c r="X349" s="1141">
        <f t="shared" si="75"/>
        <v>0</v>
      </c>
      <c r="Y349" s="1144">
        <v>0</v>
      </c>
      <c r="Z349" s="1139">
        <f t="shared" si="76"/>
        <v>0</v>
      </c>
      <c r="AA349" s="1123">
        <f>[5]building!Y349</f>
        <v>0</v>
      </c>
      <c r="AB349" s="1123"/>
      <c r="AC349" s="1123">
        <f>[5]building!Z349</f>
        <v>0</v>
      </c>
      <c r="AD349" s="1123">
        <f t="shared" si="77"/>
        <v>0</v>
      </c>
    </row>
    <row r="350" spans="1:35" ht="70.5" customHeight="1">
      <c r="A350" s="1130">
        <v>38.1</v>
      </c>
      <c r="B350" s="1131" t="s">
        <v>1981</v>
      </c>
      <c r="C350" s="1149">
        <f>ROUND(Data!K1513,2)</f>
        <v>187.97</v>
      </c>
      <c r="D350" s="1133" t="s">
        <v>1875</v>
      </c>
      <c r="E350" s="1142"/>
      <c r="F350" s="1134">
        <f t="shared" si="65"/>
        <v>0</v>
      </c>
      <c r="G350" s="1142"/>
      <c r="H350" s="1141">
        <f t="shared" si="66"/>
        <v>0</v>
      </c>
      <c r="I350" s="1142"/>
      <c r="J350" s="1141">
        <f t="shared" si="67"/>
        <v>0</v>
      </c>
      <c r="K350" s="1142"/>
      <c r="L350" s="1141">
        <f t="shared" si="68"/>
        <v>0</v>
      </c>
      <c r="M350" s="1142"/>
      <c r="N350" s="1141">
        <f t="shared" si="69"/>
        <v>0</v>
      </c>
      <c r="O350" s="1142"/>
      <c r="P350" s="1141">
        <f t="shared" si="70"/>
        <v>0</v>
      </c>
      <c r="Q350" s="1142"/>
      <c r="R350" s="1141">
        <f t="shared" si="71"/>
        <v>0</v>
      </c>
      <c r="S350" s="1142"/>
      <c r="T350" s="1141">
        <f t="shared" si="72"/>
        <v>0</v>
      </c>
      <c r="U350" s="1141"/>
      <c r="V350" s="1141">
        <f t="shared" si="73"/>
        <v>0</v>
      </c>
      <c r="W350" s="1143">
        <f t="shared" si="74"/>
        <v>0</v>
      </c>
      <c r="X350" s="1141">
        <f t="shared" si="75"/>
        <v>0</v>
      </c>
      <c r="Y350" s="1144">
        <v>0</v>
      </c>
      <c r="Z350" s="1139">
        <f t="shared" si="76"/>
        <v>0</v>
      </c>
      <c r="AA350" s="1123">
        <f>[5]building!Y350</f>
        <v>0</v>
      </c>
      <c r="AB350" s="1123"/>
      <c r="AC350" s="1123">
        <f>[5]building!Z350</f>
        <v>0</v>
      </c>
      <c r="AD350" s="1123">
        <f t="shared" si="77"/>
        <v>0</v>
      </c>
    </row>
    <row r="351" spans="1:35" ht="70.5" customHeight="1">
      <c r="A351" s="1130">
        <v>38.200000000000003</v>
      </c>
      <c r="B351" s="1131" t="s">
        <v>33</v>
      </c>
      <c r="C351" s="1149">
        <f>ROUND(Data!K1526,2)</f>
        <v>158.07</v>
      </c>
      <c r="D351" s="1133" t="s">
        <v>1875</v>
      </c>
      <c r="E351" s="1142"/>
      <c r="F351" s="1134">
        <f t="shared" si="65"/>
        <v>0</v>
      </c>
      <c r="G351" s="1142"/>
      <c r="H351" s="1141">
        <f t="shared" si="66"/>
        <v>0</v>
      </c>
      <c r="I351" s="1142"/>
      <c r="J351" s="1141">
        <f t="shared" si="67"/>
        <v>0</v>
      </c>
      <c r="K351" s="1142"/>
      <c r="L351" s="1141">
        <f t="shared" si="68"/>
        <v>0</v>
      </c>
      <c r="M351" s="1142"/>
      <c r="N351" s="1141">
        <f t="shared" si="69"/>
        <v>0</v>
      </c>
      <c r="O351" s="1142"/>
      <c r="P351" s="1141">
        <f t="shared" si="70"/>
        <v>0</v>
      </c>
      <c r="Q351" s="1142"/>
      <c r="R351" s="1141">
        <f t="shared" si="71"/>
        <v>0</v>
      </c>
      <c r="S351" s="1142"/>
      <c r="T351" s="1141">
        <f t="shared" si="72"/>
        <v>0</v>
      </c>
      <c r="U351" s="1141"/>
      <c r="V351" s="1141">
        <f t="shared" si="73"/>
        <v>0</v>
      </c>
      <c r="W351" s="1143">
        <f t="shared" si="74"/>
        <v>0</v>
      </c>
      <c r="X351" s="1141">
        <f t="shared" si="75"/>
        <v>0</v>
      </c>
      <c r="Y351" s="1144">
        <v>0</v>
      </c>
      <c r="Z351" s="1139">
        <f t="shared" si="76"/>
        <v>0</v>
      </c>
      <c r="AA351" s="1123">
        <f>[5]building!Y351</f>
        <v>0</v>
      </c>
      <c r="AB351" s="1123"/>
      <c r="AC351" s="1123">
        <f>[5]building!Z351</f>
        <v>0</v>
      </c>
      <c r="AD351" s="1123">
        <f t="shared" si="77"/>
        <v>0</v>
      </c>
    </row>
    <row r="352" spans="1:35" ht="70.5" customHeight="1">
      <c r="A352" s="1130">
        <v>39</v>
      </c>
      <c r="B352" s="1131" t="s">
        <v>1982</v>
      </c>
      <c r="C352" s="1140">
        <f>Data!K1193</f>
        <v>70.150000000000006</v>
      </c>
      <c r="D352" s="1133" t="s">
        <v>272</v>
      </c>
      <c r="E352" s="1141">
        <v>8958</v>
      </c>
      <c r="F352" s="1134">
        <f t="shared" si="65"/>
        <v>628403.69999999995</v>
      </c>
      <c r="G352" s="1141"/>
      <c r="H352" s="1141">
        <f t="shared" si="66"/>
        <v>0</v>
      </c>
      <c r="I352" s="1141"/>
      <c r="J352" s="1141">
        <f t="shared" si="67"/>
        <v>0</v>
      </c>
      <c r="K352" s="1141"/>
      <c r="L352" s="1141">
        <f t="shared" si="68"/>
        <v>0</v>
      </c>
      <c r="M352" s="1141"/>
      <c r="N352" s="1141">
        <f t="shared" si="69"/>
        <v>0</v>
      </c>
      <c r="O352" s="1141"/>
      <c r="P352" s="1141">
        <f t="shared" si="70"/>
        <v>0</v>
      </c>
      <c r="Q352" s="1141">
        <v>429</v>
      </c>
      <c r="R352" s="1141">
        <f t="shared" si="71"/>
        <v>30094.35</v>
      </c>
      <c r="S352" s="1142"/>
      <c r="T352" s="1141">
        <f t="shared" si="72"/>
        <v>0</v>
      </c>
      <c r="U352" s="1141"/>
      <c r="V352" s="1141">
        <f t="shared" si="73"/>
        <v>0</v>
      </c>
      <c r="W352" s="1143">
        <f t="shared" si="74"/>
        <v>429</v>
      </c>
      <c r="X352" s="1141">
        <f t="shared" si="75"/>
        <v>30094.35</v>
      </c>
      <c r="Y352" s="1144">
        <v>9387</v>
      </c>
      <c r="Z352" s="1139">
        <f t="shared" si="76"/>
        <v>658498.05000000005</v>
      </c>
      <c r="AA352" s="1123">
        <f>[5]building!Y352</f>
        <v>9387</v>
      </c>
      <c r="AB352" s="1123">
        <f>[5]building!Z352</f>
        <v>511591.5</v>
      </c>
      <c r="AC352" s="1123">
        <f>[5]building!Z352</f>
        <v>511591.5</v>
      </c>
      <c r="AD352" s="1123">
        <f t="shared" si="77"/>
        <v>146906.54999999999</v>
      </c>
      <c r="AI352" s="699">
        <f>2.1*35</f>
        <v>73.5</v>
      </c>
    </row>
    <row r="353" spans="1:30" ht="70.5" customHeight="1">
      <c r="A353" s="1130">
        <v>40</v>
      </c>
      <c r="B353" s="1131" t="s">
        <v>2075</v>
      </c>
      <c r="C353" s="1140">
        <f>ROUND(Data!K1540,2)</f>
        <v>225.95</v>
      </c>
      <c r="D353" s="1133" t="s">
        <v>1875</v>
      </c>
      <c r="E353" s="1141">
        <v>285.8</v>
      </c>
      <c r="F353" s="1134">
        <f t="shared" si="65"/>
        <v>64576.51</v>
      </c>
      <c r="G353" s="1141"/>
      <c r="H353" s="1141">
        <f t="shared" si="66"/>
        <v>0</v>
      </c>
      <c r="I353" s="1141"/>
      <c r="J353" s="1141">
        <f t="shared" si="67"/>
        <v>0</v>
      </c>
      <c r="K353" s="1141"/>
      <c r="L353" s="1141">
        <f t="shared" si="68"/>
        <v>0</v>
      </c>
      <c r="M353" s="1141"/>
      <c r="N353" s="1141">
        <f t="shared" si="69"/>
        <v>0</v>
      </c>
      <c r="O353" s="1141"/>
      <c r="P353" s="1141">
        <f t="shared" si="70"/>
        <v>0</v>
      </c>
      <c r="Q353" s="1141"/>
      <c r="R353" s="1141">
        <f t="shared" si="71"/>
        <v>0</v>
      </c>
      <c r="S353" s="1142"/>
      <c r="T353" s="1141">
        <f t="shared" si="72"/>
        <v>0</v>
      </c>
      <c r="U353" s="1141"/>
      <c r="V353" s="1141">
        <f t="shared" si="73"/>
        <v>0</v>
      </c>
      <c r="W353" s="1143">
        <f t="shared" si="74"/>
        <v>0</v>
      </c>
      <c r="X353" s="1141">
        <f t="shared" si="75"/>
        <v>0</v>
      </c>
      <c r="Y353" s="1144">
        <v>285.8</v>
      </c>
      <c r="Z353" s="1139">
        <f t="shared" si="76"/>
        <v>64576.51</v>
      </c>
      <c r="AA353" s="1123">
        <f>[5]building!Y353</f>
        <v>285.8</v>
      </c>
      <c r="AB353" s="1123">
        <f>[5]building!Z353</f>
        <v>59809.37</v>
      </c>
      <c r="AC353" s="1123">
        <f>[5]building!Z353</f>
        <v>59809.37</v>
      </c>
      <c r="AD353" s="1123">
        <f t="shared" si="77"/>
        <v>4767.1400000000003</v>
      </c>
    </row>
    <row r="354" spans="1:30" ht="70.5" customHeight="1">
      <c r="A354" s="1130">
        <v>41</v>
      </c>
      <c r="B354" s="1131" t="s">
        <v>1983</v>
      </c>
      <c r="C354" s="1140">
        <f>ROUND(Data!K1553,2)</f>
        <v>133.84</v>
      </c>
      <c r="D354" s="1133" t="s">
        <v>1875</v>
      </c>
      <c r="E354" s="1141">
        <v>498.7</v>
      </c>
      <c r="F354" s="1134">
        <f t="shared" si="65"/>
        <v>66746.009999999995</v>
      </c>
      <c r="G354" s="1141"/>
      <c r="H354" s="1141">
        <f t="shared" si="66"/>
        <v>0</v>
      </c>
      <c r="I354" s="1141"/>
      <c r="J354" s="1141">
        <f t="shared" si="67"/>
        <v>0</v>
      </c>
      <c r="K354" s="1141">
        <v>7</v>
      </c>
      <c r="L354" s="1141">
        <f t="shared" si="68"/>
        <v>936.88</v>
      </c>
      <c r="M354" s="1141"/>
      <c r="N354" s="1141">
        <f t="shared" si="69"/>
        <v>0</v>
      </c>
      <c r="O354" s="1141"/>
      <c r="P354" s="1141">
        <f t="shared" si="70"/>
        <v>0</v>
      </c>
      <c r="Q354" s="1141">
        <v>11.9</v>
      </c>
      <c r="R354" s="1141">
        <f t="shared" si="71"/>
        <v>1592.7</v>
      </c>
      <c r="S354" s="1142"/>
      <c r="T354" s="1141">
        <f t="shared" si="72"/>
        <v>0</v>
      </c>
      <c r="U354" s="1141"/>
      <c r="V354" s="1141">
        <f t="shared" si="73"/>
        <v>0</v>
      </c>
      <c r="W354" s="1143">
        <f t="shared" si="74"/>
        <v>18.899999999999999</v>
      </c>
      <c r="X354" s="1141">
        <f t="shared" si="75"/>
        <v>2529.58</v>
      </c>
      <c r="Y354" s="1144">
        <v>517.6</v>
      </c>
      <c r="Z354" s="1139">
        <f t="shared" si="76"/>
        <v>69275.58</v>
      </c>
      <c r="AA354" s="1123">
        <f>[5]building!Y354</f>
        <v>517.6</v>
      </c>
      <c r="AB354" s="1123">
        <f>[5]building!Z354</f>
        <v>64244.51</v>
      </c>
      <c r="AC354" s="1123">
        <f>[5]building!Z354</f>
        <v>64244.51</v>
      </c>
      <c r="AD354" s="1123">
        <f t="shared" si="77"/>
        <v>5031.07</v>
      </c>
    </row>
    <row r="355" spans="1:30" ht="70.5" customHeight="1">
      <c r="A355" s="1130">
        <v>42</v>
      </c>
      <c r="B355" s="1131" t="s">
        <v>4119</v>
      </c>
      <c r="C355" s="1149"/>
      <c r="D355" s="1133"/>
      <c r="E355" s="1142"/>
      <c r="F355" s="1134">
        <f t="shared" si="65"/>
        <v>0</v>
      </c>
      <c r="G355" s="1142"/>
      <c r="H355" s="1141">
        <f t="shared" si="66"/>
        <v>0</v>
      </c>
      <c r="I355" s="1142"/>
      <c r="J355" s="1141">
        <f t="shared" si="67"/>
        <v>0</v>
      </c>
      <c r="K355" s="1142"/>
      <c r="L355" s="1141">
        <f t="shared" si="68"/>
        <v>0</v>
      </c>
      <c r="M355" s="1142"/>
      <c r="N355" s="1141">
        <f t="shared" si="69"/>
        <v>0</v>
      </c>
      <c r="O355" s="1142"/>
      <c r="P355" s="1141">
        <f t="shared" si="70"/>
        <v>0</v>
      </c>
      <c r="Q355" s="1142"/>
      <c r="R355" s="1141">
        <f t="shared" si="71"/>
        <v>0</v>
      </c>
      <c r="S355" s="1142"/>
      <c r="T355" s="1141">
        <f t="shared" si="72"/>
        <v>0</v>
      </c>
      <c r="U355" s="1141"/>
      <c r="V355" s="1141">
        <f t="shared" si="73"/>
        <v>0</v>
      </c>
      <c r="W355" s="1143">
        <f t="shared" si="74"/>
        <v>0</v>
      </c>
      <c r="X355" s="1141">
        <f t="shared" si="75"/>
        <v>0</v>
      </c>
      <c r="Y355" s="1144">
        <v>0</v>
      </c>
      <c r="Z355" s="1139"/>
      <c r="AA355" s="1123">
        <f>[5]building!Y355</f>
        <v>0</v>
      </c>
      <c r="AB355" s="1123"/>
      <c r="AC355" s="1123">
        <f>[5]building!Z355</f>
        <v>0</v>
      </c>
      <c r="AD355" s="1123">
        <f t="shared" si="77"/>
        <v>0</v>
      </c>
    </row>
    <row r="356" spans="1:30" ht="70.5" customHeight="1">
      <c r="A356" s="1131"/>
      <c r="B356" s="1131" t="s">
        <v>2095</v>
      </c>
      <c r="C356" s="1149">
        <f>ROUND(Data!K1582,2)</f>
        <v>89207</v>
      </c>
      <c r="D356" s="1133" t="s">
        <v>534</v>
      </c>
      <c r="E356" s="1142"/>
      <c r="F356" s="1134">
        <f t="shared" si="65"/>
        <v>0</v>
      </c>
      <c r="G356" s="1142"/>
      <c r="H356" s="1141">
        <f t="shared" si="66"/>
        <v>0</v>
      </c>
      <c r="I356" s="1142"/>
      <c r="J356" s="1141">
        <f t="shared" si="67"/>
        <v>0</v>
      </c>
      <c r="K356" s="1142"/>
      <c r="L356" s="1141">
        <f t="shared" si="68"/>
        <v>0</v>
      </c>
      <c r="M356" s="1142"/>
      <c r="N356" s="1141">
        <f t="shared" si="69"/>
        <v>0</v>
      </c>
      <c r="O356" s="1142"/>
      <c r="P356" s="1141">
        <f t="shared" si="70"/>
        <v>0</v>
      </c>
      <c r="Q356" s="1142"/>
      <c r="R356" s="1141">
        <f t="shared" si="71"/>
        <v>0</v>
      </c>
      <c r="S356" s="1142"/>
      <c r="T356" s="1141">
        <f t="shared" si="72"/>
        <v>0</v>
      </c>
      <c r="U356" s="1141"/>
      <c r="V356" s="1141">
        <f t="shared" si="73"/>
        <v>0</v>
      </c>
      <c r="W356" s="1143">
        <f t="shared" si="74"/>
        <v>0</v>
      </c>
      <c r="X356" s="1141">
        <f t="shared" si="75"/>
        <v>0</v>
      </c>
      <c r="Y356" s="1144">
        <v>0</v>
      </c>
      <c r="Z356" s="1139">
        <f t="shared" si="76"/>
        <v>0</v>
      </c>
      <c r="AA356" s="1123">
        <f>[5]building!Y356</f>
        <v>0</v>
      </c>
      <c r="AB356" s="1123"/>
      <c r="AC356" s="1123">
        <f>[5]building!Z356</f>
        <v>0</v>
      </c>
      <c r="AD356" s="1123">
        <f t="shared" si="77"/>
        <v>0</v>
      </c>
    </row>
    <row r="357" spans="1:30" ht="70.5" customHeight="1">
      <c r="A357" s="1157"/>
      <c r="B357" s="1131" t="s">
        <v>2096</v>
      </c>
      <c r="C357" s="1149">
        <f>ROUND(Data!K1595,2)</f>
        <v>89207</v>
      </c>
      <c r="D357" s="1133" t="s">
        <v>534</v>
      </c>
      <c r="E357" s="1142"/>
      <c r="F357" s="1134">
        <f t="shared" si="65"/>
        <v>0</v>
      </c>
      <c r="G357" s="1142"/>
      <c r="H357" s="1141">
        <f t="shared" si="66"/>
        <v>0</v>
      </c>
      <c r="I357" s="1142"/>
      <c r="J357" s="1141">
        <f t="shared" si="67"/>
        <v>0</v>
      </c>
      <c r="K357" s="1142"/>
      <c r="L357" s="1141">
        <f t="shared" si="68"/>
        <v>0</v>
      </c>
      <c r="M357" s="1142"/>
      <c r="N357" s="1141">
        <f t="shared" si="69"/>
        <v>0</v>
      </c>
      <c r="O357" s="1142"/>
      <c r="P357" s="1141">
        <f t="shared" si="70"/>
        <v>0</v>
      </c>
      <c r="Q357" s="1142"/>
      <c r="R357" s="1141">
        <f t="shared" si="71"/>
        <v>0</v>
      </c>
      <c r="S357" s="1142"/>
      <c r="T357" s="1141">
        <f t="shared" si="72"/>
        <v>0</v>
      </c>
      <c r="U357" s="1141"/>
      <c r="V357" s="1141">
        <f t="shared" si="73"/>
        <v>0</v>
      </c>
      <c r="W357" s="1143">
        <f t="shared" si="74"/>
        <v>0</v>
      </c>
      <c r="X357" s="1141">
        <f t="shared" si="75"/>
        <v>0</v>
      </c>
      <c r="Y357" s="1144">
        <v>0</v>
      </c>
      <c r="Z357" s="1139">
        <f t="shared" si="76"/>
        <v>0</v>
      </c>
      <c r="AA357" s="1123">
        <f>[5]building!Y357</f>
        <v>0</v>
      </c>
      <c r="AB357" s="1123"/>
      <c r="AC357" s="1123">
        <f>[5]building!Z357</f>
        <v>0</v>
      </c>
      <c r="AD357" s="1123">
        <f t="shared" si="77"/>
        <v>0</v>
      </c>
    </row>
    <row r="358" spans="1:30" ht="70.5" customHeight="1">
      <c r="A358" s="1130">
        <v>43</v>
      </c>
      <c r="B358" s="1131" t="s">
        <v>4120</v>
      </c>
      <c r="C358" s="1149"/>
      <c r="D358" s="1133"/>
      <c r="E358" s="1142"/>
      <c r="F358" s="1134">
        <f t="shared" si="65"/>
        <v>0</v>
      </c>
      <c r="G358" s="1142"/>
      <c r="H358" s="1141">
        <f t="shared" si="66"/>
        <v>0</v>
      </c>
      <c r="I358" s="1142"/>
      <c r="J358" s="1141">
        <f t="shared" si="67"/>
        <v>0</v>
      </c>
      <c r="K358" s="1142"/>
      <c r="L358" s="1141">
        <f t="shared" si="68"/>
        <v>0</v>
      </c>
      <c r="M358" s="1142"/>
      <c r="N358" s="1141">
        <f t="shared" si="69"/>
        <v>0</v>
      </c>
      <c r="O358" s="1142"/>
      <c r="P358" s="1141">
        <f t="shared" si="70"/>
        <v>0</v>
      </c>
      <c r="Q358" s="1142"/>
      <c r="R358" s="1141">
        <f t="shared" si="71"/>
        <v>0</v>
      </c>
      <c r="S358" s="1142"/>
      <c r="T358" s="1141">
        <f t="shared" si="72"/>
        <v>0</v>
      </c>
      <c r="U358" s="1141"/>
      <c r="V358" s="1141">
        <f t="shared" si="73"/>
        <v>0</v>
      </c>
      <c r="W358" s="1143">
        <f t="shared" si="74"/>
        <v>0</v>
      </c>
      <c r="X358" s="1141">
        <f t="shared" si="75"/>
        <v>0</v>
      </c>
      <c r="Y358" s="1144">
        <v>0</v>
      </c>
      <c r="Z358" s="1139">
        <f t="shared" si="76"/>
        <v>0</v>
      </c>
      <c r="AA358" s="1123">
        <f>[5]building!Y358</f>
        <v>0</v>
      </c>
      <c r="AB358" s="1123"/>
      <c r="AC358" s="1123">
        <f>[5]building!Z358</f>
        <v>0</v>
      </c>
      <c r="AD358" s="1123">
        <f t="shared" si="77"/>
        <v>0</v>
      </c>
    </row>
    <row r="359" spans="1:30" ht="70.5" customHeight="1">
      <c r="A359" s="1131"/>
      <c r="B359" s="1131" t="s">
        <v>2095</v>
      </c>
      <c r="C359" s="1149">
        <f>ROUND(Data!K1608,2)</f>
        <v>87298.5</v>
      </c>
      <c r="D359" s="1133" t="s">
        <v>534</v>
      </c>
      <c r="E359" s="1142"/>
      <c r="F359" s="1134">
        <f t="shared" si="65"/>
        <v>0</v>
      </c>
      <c r="G359" s="1142"/>
      <c r="H359" s="1141">
        <f t="shared" si="66"/>
        <v>0</v>
      </c>
      <c r="I359" s="1142"/>
      <c r="J359" s="1141">
        <f t="shared" si="67"/>
        <v>0</v>
      </c>
      <c r="K359" s="1142"/>
      <c r="L359" s="1141">
        <f t="shared" si="68"/>
        <v>0</v>
      </c>
      <c r="M359" s="1142"/>
      <c r="N359" s="1141">
        <f t="shared" si="69"/>
        <v>0</v>
      </c>
      <c r="O359" s="1142"/>
      <c r="P359" s="1141">
        <f t="shared" si="70"/>
        <v>0</v>
      </c>
      <c r="Q359" s="1142"/>
      <c r="R359" s="1141">
        <f t="shared" si="71"/>
        <v>0</v>
      </c>
      <c r="S359" s="1142"/>
      <c r="T359" s="1141">
        <f t="shared" si="72"/>
        <v>0</v>
      </c>
      <c r="U359" s="1141"/>
      <c r="V359" s="1141">
        <f t="shared" si="73"/>
        <v>0</v>
      </c>
      <c r="W359" s="1143">
        <f t="shared" si="74"/>
        <v>0</v>
      </c>
      <c r="X359" s="1141">
        <f t="shared" si="75"/>
        <v>0</v>
      </c>
      <c r="Y359" s="1144">
        <v>0</v>
      </c>
      <c r="Z359" s="1139">
        <f t="shared" si="76"/>
        <v>0</v>
      </c>
      <c r="AA359" s="1123">
        <f>[5]building!Y359</f>
        <v>0</v>
      </c>
      <c r="AB359" s="1123"/>
      <c r="AC359" s="1123">
        <f>[5]building!Z359</f>
        <v>0</v>
      </c>
      <c r="AD359" s="1123">
        <f t="shared" si="77"/>
        <v>0</v>
      </c>
    </row>
    <row r="360" spans="1:30" ht="70.5" customHeight="1">
      <c r="A360" s="1157"/>
      <c r="B360" s="1131" t="s">
        <v>2096</v>
      </c>
      <c r="C360" s="1149">
        <f>ROUND(Data!K1620,2)</f>
        <v>87298.5</v>
      </c>
      <c r="D360" s="1133" t="s">
        <v>534</v>
      </c>
      <c r="E360" s="1142"/>
      <c r="F360" s="1134">
        <f t="shared" si="65"/>
        <v>0</v>
      </c>
      <c r="G360" s="1142"/>
      <c r="H360" s="1141">
        <f t="shared" si="66"/>
        <v>0</v>
      </c>
      <c r="I360" s="1142"/>
      <c r="J360" s="1141">
        <f t="shared" si="67"/>
        <v>0</v>
      </c>
      <c r="K360" s="1142"/>
      <c r="L360" s="1141">
        <f t="shared" si="68"/>
        <v>0</v>
      </c>
      <c r="M360" s="1142"/>
      <c r="N360" s="1141">
        <f t="shared" si="69"/>
        <v>0</v>
      </c>
      <c r="O360" s="1142"/>
      <c r="P360" s="1141">
        <f t="shared" si="70"/>
        <v>0</v>
      </c>
      <c r="Q360" s="1142"/>
      <c r="R360" s="1141">
        <f t="shared" si="71"/>
        <v>0</v>
      </c>
      <c r="S360" s="1142"/>
      <c r="T360" s="1141">
        <f t="shared" si="72"/>
        <v>0</v>
      </c>
      <c r="U360" s="1141"/>
      <c r="V360" s="1141">
        <f t="shared" si="73"/>
        <v>0</v>
      </c>
      <c r="W360" s="1143">
        <f t="shared" si="74"/>
        <v>0</v>
      </c>
      <c r="X360" s="1141">
        <f t="shared" si="75"/>
        <v>0</v>
      </c>
      <c r="Y360" s="1144">
        <v>0</v>
      </c>
      <c r="Z360" s="1139">
        <f t="shared" si="76"/>
        <v>0</v>
      </c>
      <c r="AA360" s="1123">
        <f>[5]building!Y360</f>
        <v>0</v>
      </c>
      <c r="AB360" s="1123"/>
      <c r="AC360" s="1123">
        <f>[5]building!Z360</f>
        <v>0</v>
      </c>
      <c r="AD360" s="1123">
        <f t="shared" si="77"/>
        <v>0</v>
      </c>
    </row>
    <row r="361" spans="1:30" ht="70.5" customHeight="1">
      <c r="A361" s="1130">
        <v>44.1</v>
      </c>
      <c r="B361" s="1131" t="s">
        <v>4121</v>
      </c>
      <c r="C361" s="1149">
        <f>ROUND(Data!K1638,2)</f>
        <v>335.61</v>
      </c>
      <c r="D361" s="1133" t="s">
        <v>841</v>
      </c>
      <c r="E361" s="1142"/>
      <c r="F361" s="1134">
        <f t="shared" si="65"/>
        <v>0</v>
      </c>
      <c r="G361" s="1142"/>
      <c r="H361" s="1141">
        <f t="shared" si="66"/>
        <v>0</v>
      </c>
      <c r="I361" s="1142"/>
      <c r="J361" s="1141">
        <f t="shared" si="67"/>
        <v>0</v>
      </c>
      <c r="K361" s="1142"/>
      <c r="L361" s="1141">
        <f t="shared" si="68"/>
        <v>0</v>
      </c>
      <c r="M361" s="1142"/>
      <c r="N361" s="1141">
        <f t="shared" si="69"/>
        <v>0</v>
      </c>
      <c r="O361" s="1142"/>
      <c r="P361" s="1141">
        <f t="shared" si="70"/>
        <v>0</v>
      </c>
      <c r="Q361" s="1142"/>
      <c r="R361" s="1141">
        <f t="shared" si="71"/>
        <v>0</v>
      </c>
      <c r="S361" s="1142"/>
      <c r="T361" s="1141">
        <f t="shared" si="72"/>
        <v>0</v>
      </c>
      <c r="U361" s="1141"/>
      <c r="V361" s="1141">
        <f t="shared" si="73"/>
        <v>0</v>
      </c>
      <c r="W361" s="1143">
        <f t="shared" si="74"/>
        <v>0</v>
      </c>
      <c r="X361" s="1141">
        <f t="shared" si="75"/>
        <v>0</v>
      </c>
      <c r="Y361" s="1144">
        <v>0</v>
      </c>
      <c r="Z361" s="1139">
        <f t="shared" si="76"/>
        <v>0</v>
      </c>
      <c r="AA361" s="1123">
        <f>[5]building!Y361</f>
        <v>0</v>
      </c>
      <c r="AB361" s="1123"/>
      <c r="AC361" s="1123">
        <f>[5]building!Z361</f>
        <v>0</v>
      </c>
      <c r="AD361" s="1123">
        <f t="shared" si="77"/>
        <v>0</v>
      </c>
    </row>
    <row r="362" spans="1:30" ht="70.5" customHeight="1">
      <c r="A362" s="1130">
        <v>44.2</v>
      </c>
      <c r="B362" s="1131" t="s">
        <v>869</v>
      </c>
      <c r="C362" s="1149"/>
      <c r="D362" s="1133" t="s">
        <v>1422</v>
      </c>
      <c r="E362" s="1142"/>
      <c r="F362" s="1134">
        <f t="shared" si="65"/>
        <v>0</v>
      </c>
      <c r="G362" s="1142"/>
      <c r="H362" s="1141">
        <f t="shared" si="66"/>
        <v>0</v>
      </c>
      <c r="I362" s="1142"/>
      <c r="J362" s="1141">
        <f t="shared" si="67"/>
        <v>0</v>
      </c>
      <c r="K362" s="1142"/>
      <c r="L362" s="1141">
        <f t="shared" si="68"/>
        <v>0</v>
      </c>
      <c r="M362" s="1142"/>
      <c r="N362" s="1141">
        <f t="shared" si="69"/>
        <v>0</v>
      </c>
      <c r="O362" s="1142"/>
      <c r="P362" s="1141">
        <f t="shared" si="70"/>
        <v>0</v>
      </c>
      <c r="Q362" s="1142"/>
      <c r="R362" s="1141">
        <f t="shared" si="71"/>
        <v>0</v>
      </c>
      <c r="S362" s="1142"/>
      <c r="T362" s="1141">
        <f t="shared" si="72"/>
        <v>0</v>
      </c>
      <c r="U362" s="1141"/>
      <c r="V362" s="1141">
        <f t="shared" si="73"/>
        <v>0</v>
      </c>
      <c r="W362" s="1143">
        <f t="shared" si="74"/>
        <v>0</v>
      </c>
      <c r="X362" s="1141">
        <f t="shared" si="75"/>
        <v>0</v>
      </c>
      <c r="Y362" s="1144">
        <v>0</v>
      </c>
      <c r="Z362" s="1139">
        <f t="shared" si="76"/>
        <v>0</v>
      </c>
      <c r="AA362" s="1123">
        <f>[5]building!Y362</f>
        <v>0</v>
      </c>
      <c r="AB362" s="1123"/>
      <c r="AC362" s="1123">
        <f>[5]building!Z362</f>
        <v>0</v>
      </c>
      <c r="AD362" s="1123">
        <f t="shared" si="77"/>
        <v>0</v>
      </c>
    </row>
    <row r="363" spans="1:30" s="810" customFormat="1" ht="70.5" customHeight="1">
      <c r="A363" s="1145">
        <v>45</v>
      </c>
      <c r="B363" s="1152" t="s">
        <v>4963</v>
      </c>
      <c r="C363" s="1147">
        <f>ROUND(Data!K1653,2)</f>
        <v>307.20999999999998</v>
      </c>
      <c r="D363" s="1148" t="s">
        <v>1875</v>
      </c>
      <c r="E363" s="1142"/>
      <c r="F363" s="1134">
        <f t="shared" si="65"/>
        <v>0</v>
      </c>
      <c r="G363" s="1142"/>
      <c r="H363" s="1141">
        <f t="shared" si="66"/>
        <v>0</v>
      </c>
      <c r="I363" s="1142"/>
      <c r="J363" s="1141">
        <f t="shared" si="67"/>
        <v>0</v>
      </c>
      <c r="K363" s="1142"/>
      <c r="L363" s="1141">
        <f t="shared" si="68"/>
        <v>0</v>
      </c>
      <c r="M363" s="1142"/>
      <c r="N363" s="1141">
        <f t="shared" si="69"/>
        <v>0</v>
      </c>
      <c r="O363" s="1142"/>
      <c r="P363" s="1141">
        <f t="shared" si="70"/>
        <v>0</v>
      </c>
      <c r="Q363" s="1142"/>
      <c r="R363" s="1141">
        <f t="shared" si="71"/>
        <v>0</v>
      </c>
      <c r="S363" s="1142"/>
      <c r="T363" s="1141">
        <f t="shared" si="72"/>
        <v>0</v>
      </c>
      <c r="U363" s="1141"/>
      <c r="V363" s="1141">
        <f t="shared" si="73"/>
        <v>0</v>
      </c>
      <c r="W363" s="1143">
        <f t="shared" si="74"/>
        <v>0</v>
      </c>
      <c r="X363" s="1141">
        <f t="shared" si="75"/>
        <v>0</v>
      </c>
      <c r="Y363" s="1144">
        <v>0</v>
      </c>
      <c r="Z363" s="1139">
        <f t="shared" si="76"/>
        <v>0</v>
      </c>
      <c r="AA363" s="1123">
        <f>[5]building!Y363</f>
        <v>0</v>
      </c>
      <c r="AB363" s="1123"/>
      <c r="AC363" s="1123">
        <f>[5]building!Z363</f>
        <v>0</v>
      </c>
      <c r="AD363" s="1123">
        <f t="shared" si="77"/>
        <v>0</v>
      </c>
    </row>
    <row r="364" spans="1:30" ht="70.5" customHeight="1">
      <c r="A364" s="1130">
        <v>46</v>
      </c>
      <c r="B364" s="1131" t="s">
        <v>778</v>
      </c>
      <c r="C364" s="1140">
        <f>ROUND(Data!K1670,2)</f>
        <v>58</v>
      </c>
      <c r="D364" s="1133" t="s">
        <v>841</v>
      </c>
      <c r="E364" s="1141">
        <v>1.5</v>
      </c>
      <c r="F364" s="1134">
        <f t="shared" si="65"/>
        <v>87</v>
      </c>
      <c r="G364" s="1141"/>
      <c r="H364" s="1141">
        <f t="shared" si="66"/>
        <v>0</v>
      </c>
      <c r="I364" s="1141"/>
      <c r="J364" s="1141">
        <f t="shared" si="67"/>
        <v>0</v>
      </c>
      <c r="K364" s="1141"/>
      <c r="L364" s="1141">
        <f t="shared" si="68"/>
        <v>0</v>
      </c>
      <c r="M364" s="1141"/>
      <c r="N364" s="1141">
        <f t="shared" si="69"/>
        <v>0</v>
      </c>
      <c r="O364" s="1141"/>
      <c r="P364" s="1141">
        <f t="shared" si="70"/>
        <v>0</v>
      </c>
      <c r="Q364" s="1141"/>
      <c r="R364" s="1141">
        <f t="shared" si="71"/>
        <v>0</v>
      </c>
      <c r="S364" s="1142"/>
      <c r="T364" s="1141">
        <f t="shared" si="72"/>
        <v>0</v>
      </c>
      <c r="U364" s="1141"/>
      <c r="V364" s="1141">
        <f t="shared" si="73"/>
        <v>0</v>
      </c>
      <c r="W364" s="1143">
        <f t="shared" si="74"/>
        <v>0</v>
      </c>
      <c r="X364" s="1141">
        <f t="shared" si="75"/>
        <v>0</v>
      </c>
      <c r="Y364" s="1144">
        <v>1.5</v>
      </c>
      <c r="Z364" s="1139">
        <f t="shared" si="76"/>
        <v>87</v>
      </c>
      <c r="AA364" s="1123">
        <f>[5]building!Y364</f>
        <v>1.5</v>
      </c>
      <c r="AB364" s="1123">
        <f>[5]building!Z364</f>
        <v>87</v>
      </c>
      <c r="AC364" s="1123">
        <f>[5]building!Z364</f>
        <v>87</v>
      </c>
      <c r="AD364" s="1123">
        <f t="shared" si="77"/>
        <v>0</v>
      </c>
    </row>
    <row r="365" spans="1:30" ht="70.5" customHeight="1">
      <c r="A365" s="1130">
        <v>47</v>
      </c>
      <c r="B365" s="1131" t="s">
        <v>934</v>
      </c>
      <c r="C365" s="1140">
        <f>ROUND(Data!K1682,2)</f>
        <v>95</v>
      </c>
      <c r="D365" s="1133" t="s">
        <v>1422</v>
      </c>
      <c r="E365" s="1141">
        <v>61</v>
      </c>
      <c r="F365" s="1134">
        <f t="shared" si="65"/>
        <v>5795</v>
      </c>
      <c r="G365" s="1141"/>
      <c r="H365" s="1141">
        <f t="shared" si="66"/>
        <v>0</v>
      </c>
      <c r="I365" s="1141"/>
      <c r="J365" s="1141">
        <f t="shared" si="67"/>
        <v>0</v>
      </c>
      <c r="K365" s="1141"/>
      <c r="L365" s="1141">
        <f t="shared" si="68"/>
        <v>0</v>
      </c>
      <c r="M365" s="1141"/>
      <c r="N365" s="1141">
        <f t="shared" si="69"/>
        <v>0</v>
      </c>
      <c r="O365" s="1141"/>
      <c r="P365" s="1141">
        <f t="shared" si="70"/>
        <v>0</v>
      </c>
      <c r="Q365" s="1141"/>
      <c r="R365" s="1141">
        <f t="shared" si="71"/>
        <v>0</v>
      </c>
      <c r="S365" s="1142"/>
      <c r="T365" s="1141">
        <f t="shared" si="72"/>
        <v>0</v>
      </c>
      <c r="U365" s="1141"/>
      <c r="V365" s="1141">
        <f t="shared" si="73"/>
        <v>0</v>
      </c>
      <c r="W365" s="1143">
        <f t="shared" si="74"/>
        <v>0</v>
      </c>
      <c r="X365" s="1141">
        <f t="shared" si="75"/>
        <v>0</v>
      </c>
      <c r="Y365" s="1144">
        <v>61</v>
      </c>
      <c r="Z365" s="1139">
        <f t="shared" si="76"/>
        <v>5795</v>
      </c>
      <c r="AA365" s="1123">
        <f>[5]building!Y365</f>
        <v>61</v>
      </c>
      <c r="AB365" s="1123">
        <f>[5]building!Z365</f>
        <v>5795</v>
      </c>
      <c r="AC365" s="1123">
        <f>[5]building!Z365</f>
        <v>5795</v>
      </c>
      <c r="AD365" s="1123">
        <f t="shared" si="77"/>
        <v>0</v>
      </c>
    </row>
    <row r="366" spans="1:30" ht="70.5" customHeight="1">
      <c r="A366" s="1130">
        <v>48</v>
      </c>
      <c r="B366" s="1131" t="s">
        <v>1872</v>
      </c>
      <c r="C366" s="1140">
        <f>ROUND(Data!K1690,2)</f>
        <v>55</v>
      </c>
      <c r="D366" s="1133" t="s">
        <v>1422</v>
      </c>
      <c r="E366" s="1141">
        <v>142</v>
      </c>
      <c r="F366" s="1134">
        <f t="shared" si="65"/>
        <v>7810</v>
      </c>
      <c r="G366" s="1141"/>
      <c r="H366" s="1141">
        <f t="shared" si="66"/>
        <v>0</v>
      </c>
      <c r="I366" s="1141"/>
      <c r="J366" s="1141">
        <f t="shared" si="67"/>
        <v>0</v>
      </c>
      <c r="K366" s="1141"/>
      <c r="L366" s="1141">
        <f t="shared" si="68"/>
        <v>0</v>
      </c>
      <c r="M366" s="1141"/>
      <c r="N366" s="1141">
        <f t="shared" si="69"/>
        <v>0</v>
      </c>
      <c r="O366" s="1141"/>
      <c r="P366" s="1141">
        <f t="shared" si="70"/>
        <v>0</v>
      </c>
      <c r="Q366" s="1141"/>
      <c r="R366" s="1141">
        <f t="shared" si="71"/>
        <v>0</v>
      </c>
      <c r="S366" s="1142"/>
      <c r="T366" s="1141">
        <f t="shared" si="72"/>
        <v>0</v>
      </c>
      <c r="U366" s="1141"/>
      <c r="V366" s="1141">
        <f t="shared" si="73"/>
        <v>0</v>
      </c>
      <c r="W366" s="1143">
        <f t="shared" si="74"/>
        <v>0</v>
      </c>
      <c r="X366" s="1141">
        <f t="shared" si="75"/>
        <v>0</v>
      </c>
      <c r="Y366" s="1144">
        <v>142</v>
      </c>
      <c r="Z366" s="1139">
        <f t="shared" si="76"/>
        <v>7810</v>
      </c>
      <c r="AA366" s="1123">
        <f>[5]building!Y366</f>
        <v>142</v>
      </c>
      <c r="AB366" s="1123">
        <f>[5]building!Z366</f>
        <v>7810</v>
      </c>
      <c r="AC366" s="1123">
        <f>[5]building!Z366</f>
        <v>7810</v>
      </c>
      <c r="AD366" s="1123">
        <f t="shared" si="77"/>
        <v>0</v>
      </c>
    </row>
    <row r="367" spans="1:30" ht="70.5" customHeight="1">
      <c r="A367" s="1130">
        <v>49</v>
      </c>
      <c r="B367" s="1131" t="s">
        <v>1873</v>
      </c>
      <c r="C367" s="1140">
        <f>ROUND(Data!K1697,2)</f>
        <v>1.5</v>
      </c>
      <c r="D367" s="1133" t="s">
        <v>1422</v>
      </c>
      <c r="E367" s="1141">
        <v>478</v>
      </c>
      <c r="F367" s="1134">
        <f t="shared" si="65"/>
        <v>717</v>
      </c>
      <c r="G367" s="1141"/>
      <c r="H367" s="1141">
        <f t="shared" si="66"/>
        <v>0</v>
      </c>
      <c r="I367" s="1141"/>
      <c r="J367" s="1141">
        <f t="shared" si="67"/>
        <v>0</v>
      </c>
      <c r="K367" s="1141"/>
      <c r="L367" s="1141">
        <f t="shared" si="68"/>
        <v>0</v>
      </c>
      <c r="M367" s="1141"/>
      <c r="N367" s="1141">
        <f t="shared" si="69"/>
        <v>0</v>
      </c>
      <c r="O367" s="1141"/>
      <c r="P367" s="1141">
        <f t="shared" si="70"/>
        <v>0</v>
      </c>
      <c r="Q367" s="1141"/>
      <c r="R367" s="1141">
        <f t="shared" si="71"/>
        <v>0</v>
      </c>
      <c r="S367" s="1142"/>
      <c r="T367" s="1141">
        <f t="shared" si="72"/>
        <v>0</v>
      </c>
      <c r="U367" s="1141"/>
      <c r="V367" s="1141">
        <f t="shared" si="73"/>
        <v>0</v>
      </c>
      <c r="W367" s="1143">
        <f t="shared" si="74"/>
        <v>0</v>
      </c>
      <c r="X367" s="1141">
        <f t="shared" si="75"/>
        <v>0</v>
      </c>
      <c r="Y367" s="1144">
        <v>478</v>
      </c>
      <c r="Z367" s="1139">
        <f t="shared" si="76"/>
        <v>717</v>
      </c>
      <c r="AA367" s="1123">
        <f>[5]building!Y367</f>
        <v>478</v>
      </c>
      <c r="AB367" s="1123">
        <f>[5]building!Z367</f>
        <v>717</v>
      </c>
      <c r="AC367" s="1123">
        <f>[5]building!Z367</f>
        <v>717</v>
      </c>
      <c r="AD367" s="1123">
        <f t="shared" si="77"/>
        <v>0</v>
      </c>
    </row>
    <row r="368" spans="1:30" ht="70.5" customHeight="1">
      <c r="A368" s="1130">
        <v>50.1</v>
      </c>
      <c r="B368" s="1131" t="s">
        <v>1874</v>
      </c>
      <c r="C368" s="1149"/>
      <c r="D368" s="1133" t="s">
        <v>1875</v>
      </c>
      <c r="E368" s="1142"/>
      <c r="F368" s="1134">
        <f t="shared" si="65"/>
        <v>0</v>
      </c>
      <c r="G368" s="1142"/>
      <c r="H368" s="1141">
        <f t="shared" si="66"/>
        <v>0</v>
      </c>
      <c r="I368" s="1142"/>
      <c r="J368" s="1141">
        <f t="shared" si="67"/>
        <v>0</v>
      </c>
      <c r="K368" s="1142"/>
      <c r="L368" s="1141">
        <f t="shared" si="68"/>
        <v>0</v>
      </c>
      <c r="M368" s="1142"/>
      <c r="N368" s="1141">
        <f t="shared" si="69"/>
        <v>0</v>
      </c>
      <c r="O368" s="1142"/>
      <c r="P368" s="1141">
        <f t="shared" si="70"/>
        <v>0</v>
      </c>
      <c r="Q368" s="1142"/>
      <c r="R368" s="1141">
        <f t="shared" si="71"/>
        <v>0</v>
      </c>
      <c r="S368" s="1142"/>
      <c r="T368" s="1141">
        <f t="shared" si="72"/>
        <v>0</v>
      </c>
      <c r="U368" s="1141"/>
      <c r="V368" s="1141">
        <f t="shared" si="73"/>
        <v>0</v>
      </c>
      <c r="W368" s="1143">
        <f t="shared" si="74"/>
        <v>0</v>
      </c>
      <c r="X368" s="1141">
        <f t="shared" si="75"/>
        <v>0</v>
      </c>
      <c r="Y368" s="1144">
        <v>0</v>
      </c>
      <c r="Z368" s="1139">
        <f t="shared" si="76"/>
        <v>0</v>
      </c>
      <c r="AA368" s="1123">
        <f>[5]building!Y368</f>
        <v>0</v>
      </c>
      <c r="AB368" s="1123"/>
      <c r="AC368" s="1123">
        <f>[5]building!Z368</f>
        <v>0</v>
      </c>
      <c r="AD368" s="1123">
        <f t="shared" si="77"/>
        <v>0</v>
      </c>
    </row>
    <row r="369" spans="1:31" ht="70.5" customHeight="1">
      <c r="A369" s="1130">
        <v>50.2</v>
      </c>
      <c r="B369" s="1131" t="s">
        <v>294</v>
      </c>
      <c r="C369" s="1140">
        <f>ROUND(Data!K1746,2)</f>
        <v>268.74</v>
      </c>
      <c r="D369" s="1133" t="s">
        <v>841</v>
      </c>
      <c r="E369" s="1141"/>
      <c r="F369" s="1134">
        <f t="shared" si="65"/>
        <v>0</v>
      </c>
      <c r="G369" s="1141"/>
      <c r="H369" s="1141">
        <f t="shared" si="66"/>
        <v>0</v>
      </c>
      <c r="I369" s="1141"/>
      <c r="J369" s="1141">
        <f t="shared" si="67"/>
        <v>0</v>
      </c>
      <c r="K369" s="1141">
        <v>15.4</v>
      </c>
      <c r="L369" s="1141">
        <f t="shared" si="68"/>
        <v>4138.6000000000004</v>
      </c>
      <c r="M369" s="1141"/>
      <c r="N369" s="1141">
        <f t="shared" si="69"/>
        <v>0</v>
      </c>
      <c r="O369" s="1141"/>
      <c r="P369" s="1141">
        <f t="shared" si="70"/>
        <v>0</v>
      </c>
      <c r="Q369" s="1141"/>
      <c r="R369" s="1141">
        <f t="shared" si="71"/>
        <v>0</v>
      </c>
      <c r="S369" s="1142"/>
      <c r="T369" s="1141">
        <f t="shared" si="72"/>
        <v>0</v>
      </c>
      <c r="U369" s="1141"/>
      <c r="V369" s="1141">
        <f t="shared" si="73"/>
        <v>0</v>
      </c>
      <c r="W369" s="1143">
        <f t="shared" si="74"/>
        <v>15.4</v>
      </c>
      <c r="X369" s="1141">
        <f t="shared" si="75"/>
        <v>4138.6000000000004</v>
      </c>
      <c r="Y369" s="1144">
        <v>15.4</v>
      </c>
      <c r="Z369" s="1139">
        <f t="shared" si="76"/>
        <v>4138.6000000000004</v>
      </c>
      <c r="AA369" s="1123">
        <f>[5]building!Y369</f>
        <v>15.4</v>
      </c>
      <c r="AB369" s="1123">
        <f>[5]building!Z369</f>
        <v>3584.2</v>
      </c>
      <c r="AC369" s="1123">
        <f>[5]building!Z369</f>
        <v>3584.2</v>
      </c>
      <c r="AD369" s="1123">
        <f t="shared" si="77"/>
        <v>554.4</v>
      </c>
    </row>
    <row r="370" spans="1:31" ht="70.5" customHeight="1">
      <c r="A370" s="1130">
        <v>50.3</v>
      </c>
      <c r="B370" s="1131" t="s">
        <v>2231</v>
      </c>
      <c r="C370" s="1140">
        <f>ROUND(Data!K1762,2)</f>
        <v>398.17</v>
      </c>
      <c r="D370" s="1133" t="s">
        <v>1422</v>
      </c>
      <c r="E370" s="1141">
        <v>12</v>
      </c>
      <c r="F370" s="1134">
        <f t="shared" si="65"/>
        <v>4778.04</v>
      </c>
      <c r="G370" s="1141"/>
      <c r="H370" s="1141">
        <f t="shared" si="66"/>
        <v>0</v>
      </c>
      <c r="I370" s="1141"/>
      <c r="J370" s="1141">
        <f t="shared" si="67"/>
        <v>0</v>
      </c>
      <c r="K370" s="1141"/>
      <c r="L370" s="1141">
        <f t="shared" si="68"/>
        <v>0</v>
      </c>
      <c r="M370" s="1141"/>
      <c r="N370" s="1141">
        <f t="shared" si="69"/>
        <v>0</v>
      </c>
      <c r="O370" s="1141"/>
      <c r="P370" s="1141">
        <f t="shared" si="70"/>
        <v>0</v>
      </c>
      <c r="Q370" s="1141"/>
      <c r="R370" s="1141">
        <f t="shared" si="71"/>
        <v>0</v>
      </c>
      <c r="S370" s="1142"/>
      <c r="T370" s="1141">
        <f t="shared" si="72"/>
        <v>0</v>
      </c>
      <c r="U370" s="1141"/>
      <c r="V370" s="1141">
        <f t="shared" si="73"/>
        <v>0</v>
      </c>
      <c r="W370" s="1143">
        <f t="shared" si="74"/>
        <v>0</v>
      </c>
      <c r="X370" s="1141">
        <f t="shared" si="75"/>
        <v>0</v>
      </c>
      <c r="Y370" s="1144">
        <v>12</v>
      </c>
      <c r="Z370" s="1139">
        <f t="shared" si="76"/>
        <v>4778.04</v>
      </c>
      <c r="AA370" s="1123">
        <f>[5]building!Y370</f>
        <v>12</v>
      </c>
      <c r="AB370" s="1123">
        <f>[5]building!Z370</f>
        <v>3968.64</v>
      </c>
      <c r="AC370" s="1123">
        <f>[5]building!Z370</f>
        <v>3968.64</v>
      </c>
      <c r="AD370" s="1123">
        <f t="shared" si="77"/>
        <v>809.4</v>
      </c>
    </row>
    <row r="371" spans="1:31" ht="70.5" customHeight="1">
      <c r="A371" s="1130">
        <v>50.4</v>
      </c>
      <c r="B371" s="1131" t="s">
        <v>2232</v>
      </c>
      <c r="C371" s="1140">
        <f>ROUND(Data!K1775,2)</f>
        <v>862.73</v>
      </c>
      <c r="D371" s="1133" t="s">
        <v>1422</v>
      </c>
      <c r="E371" s="1141">
        <v>12</v>
      </c>
      <c r="F371" s="1134">
        <f t="shared" si="65"/>
        <v>10352.76</v>
      </c>
      <c r="G371" s="1141"/>
      <c r="H371" s="1141">
        <f t="shared" si="66"/>
        <v>0</v>
      </c>
      <c r="I371" s="1141"/>
      <c r="J371" s="1141">
        <f t="shared" si="67"/>
        <v>0</v>
      </c>
      <c r="K371" s="1141"/>
      <c r="L371" s="1141">
        <f t="shared" si="68"/>
        <v>0</v>
      </c>
      <c r="M371" s="1141"/>
      <c r="N371" s="1141">
        <f t="shared" si="69"/>
        <v>0</v>
      </c>
      <c r="O371" s="1141"/>
      <c r="P371" s="1141">
        <f t="shared" si="70"/>
        <v>0</v>
      </c>
      <c r="Q371" s="1141"/>
      <c r="R371" s="1141">
        <f t="shared" si="71"/>
        <v>0</v>
      </c>
      <c r="S371" s="1142"/>
      <c r="T371" s="1141">
        <f t="shared" si="72"/>
        <v>0</v>
      </c>
      <c r="U371" s="1141"/>
      <c r="V371" s="1141">
        <f t="shared" si="73"/>
        <v>0</v>
      </c>
      <c r="W371" s="1143">
        <f t="shared" si="74"/>
        <v>0</v>
      </c>
      <c r="X371" s="1141">
        <f t="shared" si="75"/>
        <v>0</v>
      </c>
      <c r="Y371" s="1144">
        <v>12</v>
      </c>
      <c r="Z371" s="1139">
        <f t="shared" si="76"/>
        <v>10352.76</v>
      </c>
      <c r="AA371" s="1123">
        <f>[5]building!Y371</f>
        <v>12</v>
      </c>
      <c r="AB371" s="1123">
        <f>[5]building!Z371</f>
        <v>9487.2000000000007</v>
      </c>
      <c r="AC371" s="1123">
        <f>[5]building!Z371</f>
        <v>9487.2000000000007</v>
      </c>
      <c r="AD371" s="1123">
        <f t="shared" si="77"/>
        <v>865.56</v>
      </c>
    </row>
    <row r="372" spans="1:31" ht="70.5" customHeight="1">
      <c r="A372" s="1130">
        <v>50.5</v>
      </c>
      <c r="B372" s="1131" t="s">
        <v>395</v>
      </c>
      <c r="C372" s="1140">
        <f>ROUND(Data!K1790,2)</f>
        <v>19554.89</v>
      </c>
      <c r="D372" s="1133" t="s">
        <v>1422</v>
      </c>
      <c r="E372" s="1141">
        <v>1</v>
      </c>
      <c r="F372" s="1134">
        <f t="shared" si="65"/>
        <v>19554.89</v>
      </c>
      <c r="G372" s="1141"/>
      <c r="H372" s="1141">
        <f t="shared" si="66"/>
        <v>0</v>
      </c>
      <c r="I372" s="1141"/>
      <c r="J372" s="1141">
        <f t="shared" si="67"/>
        <v>0</v>
      </c>
      <c r="K372" s="1141"/>
      <c r="L372" s="1141">
        <f t="shared" si="68"/>
        <v>0</v>
      </c>
      <c r="M372" s="1141"/>
      <c r="N372" s="1141">
        <f t="shared" si="69"/>
        <v>0</v>
      </c>
      <c r="O372" s="1141"/>
      <c r="P372" s="1141">
        <f t="shared" si="70"/>
        <v>0</v>
      </c>
      <c r="Q372" s="1141"/>
      <c r="R372" s="1141">
        <f t="shared" si="71"/>
        <v>0</v>
      </c>
      <c r="S372" s="1142"/>
      <c r="T372" s="1141">
        <f t="shared" si="72"/>
        <v>0</v>
      </c>
      <c r="U372" s="1141"/>
      <c r="V372" s="1141">
        <f t="shared" si="73"/>
        <v>0</v>
      </c>
      <c r="W372" s="1143">
        <f t="shared" si="74"/>
        <v>0</v>
      </c>
      <c r="X372" s="1141">
        <f t="shared" si="75"/>
        <v>0</v>
      </c>
      <c r="Y372" s="1144">
        <v>1</v>
      </c>
      <c r="Z372" s="1139">
        <f t="shared" si="76"/>
        <v>19554.89</v>
      </c>
      <c r="AA372" s="1123">
        <f>[5]building!Y372</f>
        <v>1</v>
      </c>
      <c r="AB372" s="1123">
        <f>[5]building!Z372</f>
        <v>15470.34</v>
      </c>
      <c r="AC372" s="1123">
        <f>[5]building!Z372</f>
        <v>15470.34</v>
      </c>
      <c r="AD372" s="1123">
        <f t="shared" si="77"/>
        <v>4084.55</v>
      </c>
    </row>
    <row r="373" spans="1:31" ht="70.5" customHeight="1">
      <c r="A373" s="1130">
        <v>51</v>
      </c>
      <c r="B373" s="1131" t="s">
        <v>247</v>
      </c>
      <c r="C373" s="1149">
        <f>ROUND(Data!K1796,2)</f>
        <v>7035</v>
      </c>
      <c r="D373" s="1133" t="s">
        <v>1422</v>
      </c>
      <c r="E373" s="1142"/>
      <c r="F373" s="1134">
        <f t="shared" si="65"/>
        <v>0</v>
      </c>
      <c r="G373" s="1142"/>
      <c r="H373" s="1141">
        <f t="shared" si="66"/>
        <v>0</v>
      </c>
      <c r="I373" s="1142"/>
      <c r="J373" s="1141">
        <f t="shared" si="67"/>
        <v>0</v>
      </c>
      <c r="K373" s="1142"/>
      <c r="L373" s="1141">
        <f t="shared" si="68"/>
        <v>0</v>
      </c>
      <c r="M373" s="1142"/>
      <c r="N373" s="1141">
        <f t="shared" si="69"/>
        <v>0</v>
      </c>
      <c r="O373" s="1142"/>
      <c r="P373" s="1141">
        <f t="shared" si="70"/>
        <v>0</v>
      </c>
      <c r="Q373" s="1142"/>
      <c r="R373" s="1141">
        <f t="shared" si="71"/>
        <v>0</v>
      </c>
      <c r="S373" s="1142"/>
      <c r="T373" s="1141">
        <f t="shared" si="72"/>
        <v>0</v>
      </c>
      <c r="U373" s="1141"/>
      <c r="V373" s="1141">
        <f t="shared" si="73"/>
        <v>0</v>
      </c>
      <c r="W373" s="1143">
        <f t="shared" si="74"/>
        <v>0</v>
      </c>
      <c r="X373" s="1141">
        <f t="shared" si="75"/>
        <v>0</v>
      </c>
      <c r="Y373" s="1144">
        <v>0</v>
      </c>
      <c r="Z373" s="1139">
        <f t="shared" si="76"/>
        <v>0</v>
      </c>
      <c r="AA373" s="1123">
        <f>[5]building!Y373</f>
        <v>0</v>
      </c>
      <c r="AB373" s="1123"/>
      <c r="AC373" s="1123">
        <f>[5]building!Z373</f>
        <v>0</v>
      </c>
      <c r="AD373" s="1123">
        <f t="shared" si="77"/>
        <v>0</v>
      </c>
    </row>
    <row r="374" spans="1:31" s="746" customFormat="1" ht="70.5" customHeight="1">
      <c r="A374" s="1145">
        <v>52</v>
      </c>
      <c r="B374" s="1152" t="s">
        <v>248</v>
      </c>
      <c r="C374" s="1147"/>
      <c r="D374" s="1148"/>
      <c r="E374" s="1142"/>
      <c r="F374" s="1134">
        <f t="shared" si="65"/>
        <v>0</v>
      </c>
      <c r="G374" s="1142"/>
      <c r="H374" s="1141">
        <f t="shared" si="66"/>
        <v>0</v>
      </c>
      <c r="I374" s="1142"/>
      <c r="J374" s="1141">
        <f t="shared" si="67"/>
        <v>0</v>
      </c>
      <c r="K374" s="1142"/>
      <c r="L374" s="1141">
        <f t="shared" si="68"/>
        <v>0</v>
      </c>
      <c r="M374" s="1142"/>
      <c r="N374" s="1141">
        <f t="shared" si="69"/>
        <v>0</v>
      </c>
      <c r="O374" s="1142"/>
      <c r="P374" s="1141">
        <f t="shared" si="70"/>
        <v>0</v>
      </c>
      <c r="Q374" s="1142"/>
      <c r="R374" s="1141">
        <f t="shared" si="71"/>
        <v>0</v>
      </c>
      <c r="S374" s="1142"/>
      <c r="T374" s="1141">
        <f t="shared" si="72"/>
        <v>0</v>
      </c>
      <c r="U374" s="1141"/>
      <c r="V374" s="1141">
        <f t="shared" si="73"/>
        <v>0</v>
      </c>
      <c r="W374" s="1143">
        <f t="shared" si="74"/>
        <v>0</v>
      </c>
      <c r="X374" s="1141">
        <f t="shared" si="75"/>
        <v>0</v>
      </c>
      <c r="Y374" s="1144"/>
      <c r="Z374" s="1139"/>
      <c r="AA374" s="1123" t="str">
        <f>[5]building!Y374</f>
        <v>*</v>
      </c>
      <c r="AB374" s="1123">
        <f>[5]building!Z374</f>
        <v>0</v>
      </c>
      <c r="AC374" s="1123">
        <f>[5]building!Z374</f>
        <v>0</v>
      </c>
      <c r="AD374" s="1123">
        <f t="shared" si="77"/>
        <v>0</v>
      </c>
      <c r="AE374" s="1107" t="s">
        <v>2289</v>
      </c>
    </row>
    <row r="375" spans="1:31" s="746" customFormat="1" ht="70.5" customHeight="1">
      <c r="A375" s="1146"/>
      <c r="B375" s="1146" t="s">
        <v>48</v>
      </c>
      <c r="C375" s="1147">
        <f>ROUND(Data!K1890,2)</f>
        <v>243.38</v>
      </c>
      <c r="D375" s="1148" t="s">
        <v>841</v>
      </c>
      <c r="E375" s="1142">
        <v>493</v>
      </c>
      <c r="F375" s="1134">
        <f t="shared" si="65"/>
        <v>119986.34</v>
      </c>
      <c r="G375" s="1142"/>
      <c r="H375" s="1141">
        <f t="shared" si="66"/>
        <v>0</v>
      </c>
      <c r="I375" s="1142"/>
      <c r="J375" s="1141">
        <f t="shared" si="67"/>
        <v>0</v>
      </c>
      <c r="K375" s="1142"/>
      <c r="L375" s="1141">
        <f t="shared" si="68"/>
        <v>0</v>
      </c>
      <c r="M375" s="1142"/>
      <c r="N375" s="1141">
        <f t="shared" si="69"/>
        <v>0</v>
      </c>
      <c r="O375" s="1142"/>
      <c r="P375" s="1141">
        <f t="shared" si="70"/>
        <v>0</v>
      </c>
      <c r="Q375" s="1142"/>
      <c r="R375" s="1141">
        <f t="shared" si="71"/>
        <v>0</v>
      </c>
      <c r="S375" s="1142"/>
      <c r="T375" s="1141">
        <f t="shared" si="72"/>
        <v>0</v>
      </c>
      <c r="U375" s="1141"/>
      <c r="V375" s="1141">
        <f t="shared" si="73"/>
        <v>0</v>
      </c>
      <c r="W375" s="1143">
        <f t="shared" si="74"/>
        <v>0</v>
      </c>
      <c r="X375" s="1141">
        <f t="shared" si="75"/>
        <v>0</v>
      </c>
      <c r="Y375" s="1144">
        <v>493</v>
      </c>
      <c r="Z375" s="1139">
        <f t="shared" si="76"/>
        <v>119986.34</v>
      </c>
      <c r="AA375" s="1123">
        <f>[5]building!Y375</f>
        <v>493</v>
      </c>
      <c r="AB375" s="1123">
        <f>[5]building!Z375</f>
        <v>109593.9</v>
      </c>
      <c r="AC375" s="1123">
        <f>[5]building!Z375</f>
        <v>109593.9</v>
      </c>
      <c r="AD375" s="1123">
        <f t="shared" si="77"/>
        <v>10392.44</v>
      </c>
      <c r="AE375" s="1109"/>
    </row>
    <row r="376" spans="1:31" s="746" customFormat="1" ht="70.5" customHeight="1">
      <c r="A376" s="1146"/>
      <c r="B376" s="1146" t="s">
        <v>49</v>
      </c>
      <c r="C376" s="1147">
        <f>ROUND(Data!K1882,2)</f>
        <v>225.77</v>
      </c>
      <c r="D376" s="1148" t="s">
        <v>841</v>
      </c>
      <c r="E376" s="1142">
        <v>522</v>
      </c>
      <c r="F376" s="1134">
        <f t="shared" si="65"/>
        <v>117851.94</v>
      </c>
      <c r="G376" s="1142"/>
      <c r="H376" s="1141">
        <f t="shared" si="66"/>
        <v>0</v>
      </c>
      <c r="I376" s="1142"/>
      <c r="J376" s="1141">
        <f t="shared" si="67"/>
        <v>0</v>
      </c>
      <c r="K376" s="1142"/>
      <c r="L376" s="1141">
        <f t="shared" si="68"/>
        <v>0</v>
      </c>
      <c r="M376" s="1142"/>
      <c r="N376" s="1141">
        <f t="shared" si="69"/>
        <v>0</v>
      </c>
      <c r="O376" s="1142"/>
      <c r="P376" s="1141">
        <f t="shared" si="70"/>
        <v>0</v>
      </c>
      <c r="Q376" s="1142"/>
      <c r="R376" s="1141">
        <f t="shared" si="71"/>
        <v>0</v>
      </c>
      <c r="S376" s="1142"/>
      <c r="T376" s="1141">
        <f t="shared" si="72"/>
        <v>0</v>
      </c>
      <c r="U376" s="1141"/>
      <c r="V376" s="1141">
        <f t="shared" si="73"/>
        <v>0</v>
      </c>
      <c r="W376" s="1143">
        <f t="shared" si="74"/>
        <v>0</v>
      </c>
      <c r="X376" s="1141">
        <f t="shared" si="75"/>
        <v>0</v>
      </c>
      <c r="Y376" s="1144">
        <v>522</v>
      </c>
      <c r="Z376" s="1139">
        <f t="shared" si="76"/>
        <v>117851.94</v>
      </c>
      <c r="AA376" s="1123">
        <f>[5]building!Y376</f>
        <v>522</v>
      </c>
      <c r="AB376" s="1123">
        <f>[5]building!Z376</f>
        <v>107291.88</v>
      </c>
      <c r="AC376" s="1123">
        <f>[5]building!Z376</f>
        <v>107291.88</v>
      </c>
      <c r="AD376" s="1123">
        <f t="shared" si="77"/>
        <v>10560.06</v>
      </c>
      <c r="AE376" s="1109"/>
    </row>
    <row r="377" spans="1:31" ht="70.5" customHeight="1">
      <c r="A377" s="1157"/>
      <c r="B377" s="1131" t="s">
        <v>50</v>
      </c>
      <c r="C377" s="1149">
        <f>ROUND(Data!K1874,2)</f>
        <v>220.98</v>
      </c>
      <c r="D377" s="1133" t="s">
        <v>841</v>
      </c>
      <c r="E377" s="1142"/>
      <c r="F377" s="1134">
        <f t="shared" si="65"/>
        <v>0</v>
      </c>
      <c r="G377" s="1142"/>
      <c r="H377" s="1141">
        <f t="shared" si="66"/>
        <v>0</v>
      </c>
      <c r="I377" s="1142"/>
      <c r="J377" s="1141">
        <f t="shared" si="67"/>
        <v>0</v>
      </c>
      <c r="K377" s="1142"/>
      <c r="L377" s="1141">
        <f t="shared" si="68"/>
        <v>0</v>
      </c>
      <c r="M377" s="1142"/>
      <c r="N377" s="1141">
        <f t="shared" si="69"/>
        <v>0</v>
      </c>
      <c r="O377" s="1142"/>
      <c r="P377" s="1141">
        <f t="shared" si="70"/>
        <v>0</v>
      </c>
      <c r="Q377" s="1142"/>
      <c r="R377" s="1141">
        <f t="shared" si="71"/>
        <v>0</v>
      </c>
      <c r="S377" s="1142"/>
      <c r="T377" s="1141">
        <f t="shared" si="72"/>
        <v>0</v>
      </c>
      <c r="U377" s="1141"/>
      <c r="V377" s="1141">
        <f t="shared" si="73"/>
        <v>0</v>
      </c>
      <c r="W377" s="1143">
        <f t="shared" si="74"/>
        <v>0</v>
      </c>
      <c r="X377" s="1141">
        <f t="shared" si="75"/>
        <v>0</v>
      </c>
      <c r="Y377" s="1144">
        <v>0</v>
      </c>
      <c r="Z377" s="1139">
        <f t="shared" si="76"/>
        <v>0</v>
      </c>
      <c r="AA377" s="1123">
        <f>[5]building!Y377</f>
        <v>0</v>
      </c>
      <c r="AB377" s="1123"/>
      <c r="AC377" s="1123">
        <f>[5]building!Z377</f>
        <v>0</v>
      </c>
      <c r="AD377" s="1123">
        <f t="shared" si="77"/>
        <v>0</v>
      </c>
    </row>
    <row r="378" spans="1:31" ht="70.5" customHeight="1">
      <c r="A378" s="1130">
        <v>52.1</v>
      </c>
      <c r="B378" s="1170" t="s">
        <v>1546</v>
      </c>
      <c r="C378" s="1171">
        <f>ROUND(Data!K1927,2)</f>
        <v>302.81</v>
      </c>
      <c r="D378" s="1133" t="s">
        <v>841</v>
      </c>
      <c r="E378" s="1142">
        <v>97.5</v>
      </c>
      <c r="F378" s="1134">
        <f t="shared" si="65"/>
        <v>29523.98</v>
      </c>
      <c r="G378" s="1141"/>
      <c r="H378" s="1141">
        <f t="shared" si="66"/>
        <v>0</v>
      </c>
      <c r="I378" s="1141"/>
      <c r="J378" s="1141">
        <f t="shared" si="67"/>
        <v>0</v>
      </c>
      <c r="K378" s="1141"/>
      <c r="L378" s="1141">
        <f t="shared" si="68"/>
        <v>0</v>
      </c>
      <c r="M378" s="1141"/>
      <c r="N378" s="1141">
        <f t="shared" si="69"/>
        <v>0</v>
      </c>
      <c r="O378" s="1141"/>
      <c r="P378" s="1141">
        <f t="shared" si="70"/>
        <v>0</v>
      </c>
      <c r="Q378" s="1141"/>
      <c r="R378" s="1141">
        <f t="shared" si="71"/>
        <v>0</v>
      </c>
      <c r="S378" s="1142"/>
      <c r="T378" s="1141">
        <f t="shared" si="72"/>
        <v>0</v>
      </c>
      <c r="U378" s="1141"/>
      <c r="V378" s="1141">
        <f t="shared" si="73"/>
        <v>0</v>
      </c>
      <c r="W378" s="1143">
        <f t="shared" si="74"/>
        <v>0</v>
      </c>
      <c r="X378" s="1141">
        <f t="shared" si="75"/>
        <v>0</v>
      </c>
      <c r="Y378" s="1144">
        <v>97.5</v>
      </c>
      <c r="Z378" s="1139">
        <f t="shared" si="76"/>
        <v>29523.98</v>
      </c>
      <c r="AA378" s="1123">
        <f>[5]building!Y378</f>
        <v>97.5</v>
      </c>
      <c r="AB378" s="1123">
        <f>[5]building!Z378</f>
        <v>27411.15</v>
      </c>
      <c r="AC378" s="1123">
        <f>[5]building!Z378</f>
        <v>27411.15</v>
      </c>
      <c r="AD378" s="1123">
        <f t="shared" si="77"/>
        <v>2112.83</v>
      </c>
    </row>
    <row r="379" spans="1:31" ht="70.5" customHeight="1">
      <c r="A379" s="1130">
        <v>53.1</v>
      </c>
      <c r="B379" s="1131" t="s">
        <v>51</v>
      </c>
      <c r="C379" s="1149">
        <f>ROUND(Data!K1948,2)</f>
        <v>3255.82</v>
      </c>
      <c r="D379" s="1133" t="s">
        <v>1422</v>
      </c>
      <c r="E379" s="1142"/>
      <c r="F379" s="1134">
        <f t="shared" si="65"/>
        <v>0</v>
      </c>
      <c r="G379" s="1142"/>
      <c r="H379" s="1141">
        <f t="shared" si="66"/>
        <v>0</v>
      </c>
      <c r="I379" s="1142"/>
      <c r="J379" s="1141">
        <f t="shared" si="67"/>
        <v>0</v>
      </c>
      <c r="K379" s="1142"/>
      <c r="L379" s="1141">
        <f t="shared" si="68"/>
        <v>0</v>
      </c>
      <c r="M379" s="1142"/>
      <c r="N379" s="1141">
        <f t="shared" si="69"/>
        <v>0</v>
      </c>
      <c r="O379" s="1142"/>
      <c r="P379" s="1141">
        <f t="shared" si="70"/>
        <v>0</v>
      </c>
      <c r="Q379" s="1142"/>
      <c r="R379" s="1141">
        <f t="shared" si="71"/>
        <v>0</v>
      </c>
      <c r="S379" s="1142"/>
      <c r="T379" s="1141">
        <f t="shared" si="72"/>
        <v>0</v>
      </c>
      <c r="U379" s="1141"/>
      <c r="V379" s="1141">
        <f t="shared" si="73"/>
        <v>0</v>
      </c>
      <c r="W379" s="1143">
        <f t="shared" si="74"/>
        <v>0</v>
      </c>
      <c r="X379" s="1141">
        <f t="shared" si="75"/>
        <v>0</v>
      </c>
      <c r="Y379" s="1144">
        <v>0</v>
      </c>
      <c r="Z379" s="1139">
        <f t="shared" si="76"/>
        <v>0</v>
      </c>
      <c r="AA379" s="1123">
        <f>[5]building!Y379</f>
        <v>0</v>
      </c>
      <c r="AB379" s="1123"/>
      <c r="AC379" s="1123">
        <f>[5]building!Z379</f>
        <v>0</v>
      </c>
      <c r="AD379" s="1123">
        <f t="shared" si="77"/>
        <v>0</v>
      </c>
    </row>
    <row r="380" spans="1:31" ht="70.5" customHeight="1">
      <c r="A380" s="1130">
        <v>53.2</v>
      </c>
      <c r="B380" s="1131" t="s">
        <v>1204</v>
      </c>
      <c r="C380" s="1149"/>
      <c r="D380" s="1133" t="s">
        <v>1422</v>
      </c>
      <c r="E380" s="1142"/>
      <c r="F380" s="1134">
        <f t="shared" si="65"/>
        <v>0</v>
      </c>
      <c r="G380" s="1142"/>
      <c r="H380" s="1141">
        <f t="shared" si="66"/>
        <v>0</v>
      </c>
      <c r="I380" s="1142"/>
      <c r="J380" s="1141">
        <f t="shared" si="67"/>
        <v>0</v>
      </c>
      <c r="K380" s="1142"/>
      <c r="L380" s="1141">
        <f t="shared" si="68"/>
        <v>0</v>
      </c>
      <c r="M380" s="1142"/>
      <c r="N380" s="1141">
        <f t="shared" si="69"/>
        <v>0</v>
      </c>
      <c r="O380" s="1142"/>
      <c r="P380" s="1141">
        <f t="shared" si="70"/>
        <v>0</v>
      </c>
      <c r="Q380" s="1142"/>
      <c r="R380" s="1141">
        <f t="shared" si="71"/>
        <v>0</v>
      </c>
      <c r="S380" s="1142"/>
      <c r="T380" s="1141">
        <f t="shared" si="72"/>
        <v>0</v>
      </c>
      <c r="U380" s="1141"/>
      <c r="V380" s="1141">
        <f t="shared" si="73"/>
        <v>0</v>
      </c>
      <c r="W380" s="1143">
        <f t="shared" si="74"/>
        <v>0</v>
      </c>
      <c r="X380" s="1141">
        <f t="shared" si="75"/>
        <v>0</v>
      </c>
      <c r="Y380" s="1144">
        <v>0</v>
      </c>
      <c r="Z380" s="1139">
        <f t="shared" si="76"/>
        <v>0</v>
      </c>
      <c r="AA380" s="1123">
        <f>[5]building!Y380</f>
        <v>0</v>
      </c>
      <c r="AB380" s="1123"/>
      <c r="AC380" s="1123">
        <f>[5]building!Z380</f>
        <v>0</v>
      </c>
      <c r="AD380" s="1123">
        <f t="shared" si="77"/>
        <v>0</v>
      </c>
    </row>
    <row r="381" spans="1:31" ht="70.5" customHeight="1">
      <c r="A381" s="1130">
        <v>53.3</v>
      </c>
      <c r="B381" s="1131" t="s">
        <v>52</v>
      </c>
      <c r="C381" s="1140">
        <f>ROUND(Data!K1952,2)</f>
        <v>30</v>
      </c>
      <c r="D381" s="1133" t="s">
        <v>1422</v>
      </c>
      <c r="E381" s="1141"/>
      <c r="F381" s="1134">
        <f t="shared" si="65"/>
        <v>0</v>
      </c>
      <c r="G381" s="1141">
        <v>16</v>
      </c>
      <c r="H381" s="1141">
        <f t="shared" si="66"/>
        <v>480</v>
      </c>
      <c r="I381" s="1141"/>
      <c r="J381" s="1141">
        <f t="shared" si="67"/>
        <v>0</v>
      </c>
      <c r="K381" s="1141"/>
      <c r="L381" s="1141">
        <f t="shared" si="68"/>
        <v>0</v>
      </c>
      <c r="M381" s="1141"/>
      <c r="N381" s="1141">
        <f t="shared" si="69"/>
        <v>0</v>
      </c>
      <c r="O381" s="1141"/>
      <c r="P381" s="1141">
        <f t="shared" si="70"/>
        <v>0</v>
      </c>
      <c r="Q381" s="1141"/>
      <c r="R381" s="1141">
        <f t="shared" si="71"/>
        <v>0</v>
      </c>
      <c r="S381" s="1142"/>
      <c r="T381" s="1141">
        <f t="shared" si="72"/>
        <v>0</v>
      </c>
      <c r="U381" s="1141"/>
      <c r="V381" s="1141">
        <f t="shared" si="73"/>
        <v>0</v>
      </c>
      <c r="W381" s="1143">
        <f t="shared" si="74"/>
        <v>16</v>
      </c>
      <c r="X381" s="1141">
        <f t="shared" si="75"/>
        <v>480</v>
      </c>
      <c r="Y381" s="1144">
        <v>16</v>
      </c>
      <c r="Z381" s="1139">
        <f t="shared" si="76"/>
        <v>480</v>
      </c>
      <c r="AA381" s="1123">
        <f>[5]building!Y381</f>
        <v>16</v>
      </c>
      <c r="AB381" s="1123">
        <f>[5]building!Z381</f>
        <v>480</v>
      </c>
      <c r="AC381" s="1123">
        <f>[5]building!Z381</f>
        <v>480</v>
      </c>
      <c r="AD381" s="1123">
        <f t="shared" si="77"/>
        <v>0</v>
      </c>
    </row>
    <row r="382" spans="1:31" ht="70.5" customHeight="1">
      <c r="A382" s="1172">
        <v>54</v>
      </c>
      <c r="B382" s="1131" t="s">
        <v>993</v>
      </c>
      <c r="C382" s="1149">
        <f>ROUND(Data!K1954,2)</f>
        <v>206</v>
      </c>
      <c r="D382" s="1133" t="s">
        <v>1422</v>
      </c>
      <c r="E382" s="1142"/>
      <c r="F382" s="1134">
        <f t="shared" si="65"/>
        <v>0</v>
      </c>
      <c r="G382" s="1142"/>
      <c r="H382" s="1141">
        <f t="shared" si="66"/>
        <v>0</v>
      </c>
      <c r="I382" s="1142"/>
      <c r="J382" s="1141">
        <f t="shared" si="67"/>
        <v>0</v>
      </c>
      <c r="K382" s="1142"/>
      <c r="L382" s="1141">
        <f t="shared" si="68"/>
        <v>0</v>
      </c>
      <c r="M382" s="1142"/>
      <c r="N382" s="1141">
        <f t="shared" si="69"/>
        <v>0</v>
      </c>
      <c r="O382" s="1142"/>
      <c r="P382" s="1141">
        <f t="shared" si="70"/>
        <v>0</v>
      </c>
      <c r="Q382" s="1142"/>
      <c r="R382" s="1141">
        <f t="shared" si="71"/>
        <v>0</v>
      </c>
      <c r="S382" s="1142"/>
      <c r="T382" s="1141">
        <f t="shared" si="72"/>
        <v>0</v>
      </c>
      <c r="U382" s="1141"/>
      <c r="V382" s="1141">
        <f t="shared" si="73"/>
        <v>0</v>
      </c>
      <c r="W382" s="1143">
        <f t="shared" si="74"/>
        <v>0</v>
      </c>
      <c r="X382" s="1141">
        <f t="shared" si="75"/>
        <v>0</v>
      </c>
      <c r="Y382" s="1144">
        <v>0</v>
      </c>
      <c r="Z382" s="1139">
        <f t="shared" si="76"/>
        <v>0</v>
      </c>
      <c r="AA382" s="1123">
        <f>[5]building!Y382</f>
        <v>0</v>
      </c>
      <c r="AB382" s="1123"/>
      <c r="AC382" s="1123">
        <f>[5]building!Z382</f>
        <v>0</v>
      </c>
      <c r="AD382" s="1123">
        <f t="shared" si="77"/>
        <v>0</v>
      </c>
    </row>
    <row r="383" spans="1:31" ht="70.5" customHeight="1">
      <c r="A383" s="1130">
        <v>54.1</v>
      </c>
      <c r="B383" s="1131" t="s">
        <v>1205</v>
      </c>
      <c r="C383" s="1140">
        <f>ROUND(Data!K1957,2)</f>
        <v>300</v>
      </c>
      <c r="D383" s="1133" t="s">
        <v>1422</v>
      </c>
      <c r="E383" s="1142"/>
      <c r="F383" s="1134">
        <f t="shared" si="65"/>
        <v>0</v>
      </c>
      <c r="G383" s="1142"/>
      <c r="H383" s="1141">
        <f t="shared" si="66"/>
        <v>0</v>
      </c>
      <c r="I383" s="1142"/>
      <c r="J383" s="1141">
        <f t="shared" si="67"/>
        <v>0</v>
      </c>
      <c r="K383" s="1142"/>
      <c r="L383" s="1141">
        <f t="shared" si="68"/>
        <v>0</v>
      </c>
      <c r="M383" s="1142"/>
      <c r="N383" s="1141">
        <f t="shared" si="69"/>
        <v>0</v>
      </c>
      <c r="O383" s="1142"/>
      <c r="P383" s="1141">
        <f t="shared" si="70"/>
        <v>0</v>
      </c>
      <c r="Q383" s="1142"/>
      <c r="R383" s="1141">
        <f t="shared" si="71"/>
        <v>0</v>
      </c>
      <c r="S383" s="1142"/>
      <c r="T383" s="1141">
        <f t="shared" si="72"/>
        <v>0</v>
      </c>
      <c r="U383" s="1141"/>
      <c r="V383" s="1141">
        <f t="shared" si="73"/>
        <v>0</v>
      </c>
      <c r="W383" s="1143">
        <f t="shared" si="74"/>
        <v>0</v>
      </c>
      <c r="X383" s="1141">
        <f t="shared" si="75"/>
        <v>0</v>
      </c>
      <c r="Y383" s="1144">
        <v>0</v>
      </c>
      <c r="Z383" s="1139">
        <f t="shared" si="76"/>
        <v>0</v>
      </c>
      <c r="AA383" s="1123">
        <f>[5]building!Y383</f>
        <v>0</v>
      </c>
      <c r="AB383" s="1123"/>
      <c r="AC383" s="1123">
        <f>[5]building!Z383</f>
        <v>0</v>
      </c>
      <c r="AD383" s="1123">
        <f t="shared" si="77"/>
        <v>0</v>
      </c>
    </row>
    <row r="384" spans="1:31" ht="70.5" customHeight="1">
      <c r="A384" s="1130">
        <v>54.2</v>
      </c>
      <c r="B384" s="1131" t="s">
        <v>1206</v>
      </c>
      <c r="C384" s="1140">
        <f>ROUND(Data!K1960,2)</f>
        <v>250</v>
      </c>
      <c r="D384" s="1133" t="s">
        <v>1422</v>
      </c>
      <c r="E384" s="1142"/>
      <c r="F384" s="1134">
        <f t="shared" si="65"/>
        <v>0</v>
      </c>
      <c r="G384" s="1142"/>
      <c r="H384" s="1141">
        <f t="shared" si="66"/>
        <v>0</v>
      </c>
      <c r="I384" s="1142"/>
      <c r="J384" s="1141">
        <f t="shared" si="67"/>
        <v>0</v>
      </c>
      <c r="K384" s="1142"/>
      <c r="L384" s="1141">
        <f t="shared" si="68"/>
        <v>0</v>
      </c>
      <c r="M384" s="1142"/>
      <c r="N384" s="1141">
        <f t="shared" si="69"/>
        <v>0</v>
      </c>
      <c r="O384" s="1142"/>
      <c r="P384" s="1141">
        <f t="shared" si="70"/>
        <v>0</v>
      </c>
      <c r="Q384" s="1142"/>
      <c r="R384" s="1141">
        <f t="shared" si="71"/>
        <v>0</v>
      </c>
      <c r="S384" s="1142"/>
      <c r="T384" s="1141">
        <f t="shared" si="72"/>
        <v>0</v>
      </c>
      <c r="U384" s="1141"/>
      <c r="V384" s="1141">
        <f t="shared" si="73"/>
        <v>0</v>
      </c>
      <c r="W384" s="1143">
        <f t="shared" si="74"/>
        <v>0</v>
      </c>
      <c r="X384" s="1141">
        <f t="shared" si="75"/>
        <v>0</v>
      </c>
      <c r="Y384" s="1144">
        <v>0</v>
      </c>
      <c r="Z384" s="1139">
        <f t="shared" si="76"/>
        <v>0</v>
      </c>
      <c r="AA384" s="1123">
        <f>[5]building!Y384</f>
        <v>0</v>
      </c>
      <c r="AB384" s="1123"/>
      <c r="AC384" s="1123">
        <f>[5]building!Z384</f>
        <v>0</v>
      </c>
      <c r="AD384" s="1123">
        <f t="shared" si="77"/>
        <v>0</v>
      </c>
    </row>
    <row r="385" spans="1:30" ht="70.5" customHeight="1">
      <c r="A385" s="1130">
        <v>55.1</v>
      </c>
      <c r="B385" s="1131" t="s">
        <v>1241</v>
      </c>
      <c r="C385" s="1149">
        <f>Data!K2403</f>
        <v>864.29</v>
      </c>
      <c r="D385" s="1133" t="s">
        <v>1422</v>
      </c>
      <c r="E385" s="1142"/>
      <c r="F385" s="1134">
        <f t="shared" si="65"/>
        <v>0</v>
      </c>
      <c r="G385" s="1142"/>
      <c r="H385" s="1141">
        <f t="shared" si="66"/>
        <v>0</v>
      </c>
      <c r="I385" s="1142"/>
      <c r="J385" s="1141">
        <f t="shared" si="67"/>
        <v>0</v>
      </c>
      <c r="K385" s="1142"/>
      <c r="L385" s="1141">
        <f t="shared" si="68"/>
        <v>0</v>
      </c>
      <c r="M385" s="1142"/>
      <c r="N385" s="1141">
        <f t="shared" si="69"/>
        <v>0</v>
      </c>
      <c r="O385" s="1142"/>
      <c r="P385" s="1141">
        <f t="shared" si="70"/>
        <v>0</v>
      </c>
      <c r="Q385" s="1142"/>
      <c r="R385" s="1141">
        <f t="shared" si="71"/>
        <v>0</v>
      </c>
      <c r="S385" s="1142"/>
      <c r="T385" s="1141">
        <f t="shared" si="72"/>
        <v>0</v>
      </c>
      <c r="U385" s="1141"/>
      <c r="V385" s="1141">
        <f t="shared" si="73"/>
        <v>0</v>
      </c>
      <c r="W385" s="1143">
        <f t="shared" si="74"/>
        <v>0</v>
      </c>
      <c r="X385" s="1141">
        <f t="shared" si="75"/>
        <v>0</v>
      </c>
      <c r="Y385" s="1144">
        <v>0</v>
      </c>
      <c r="Z385" s="1139">
        <f t="shared" si="76"/>
        <v>0</v>
      </c>
      <c r="AA385" s="1123">
        <f>[5]building!Y385</f>
        <v>0</v>
      </c>
      <c r="AB385" s="1123"/>
      <c r="AC385" s="1123">
        <f>[5]building!Z385</f>
        <v>0</v>
      </c>
      <c r="AD385" s="1123">
        <f t="shared" si="77"/>
        <v>0</v>
      </c>
    </row>
    <row r="386" spans="1:30" ht="70.5" customHeight="1">
      <c r="A386" s="1130">
        <v>55.2</v>
      </c>
      <c r="B386" s="1131" t="s">
        <v>1242</v>
      </c>
      <c r="C386" s="1149">
        <f>Data!K2415</f>
        <v>2133.25</v>
      </c>
      <c r="D386" s="1133" t="s">
        <v>1422</v>
      </c>
      <c r="E386" s="1141"/>
      <c r="F386" s="1134">
        <f t="shared" si="65"/>
        <v>0</v>
      </c>
      <c r="G386" s="1141"/>
      <c r="H386" s="1141">
        <f t="shared" si="66"/>
        <v>0</v>
      </c>
      <c r="I386" s="1141"/>
      <c r="J386" s="1141">
        <f t="shared" si="67"/>
        <v>0</v>
      </c>
      <c r="K386" s="1141"/>
      <c r="L386" s="1141">
        <f t="shared" si="68"/>
        <v>0</v>
      </c>
      <c r="M386" s="1141"/>
      <c r="N386" s="1141">
        <f t="shared" si="69"/>
        <v>0</v>
      </c>
      <c r="O386" s="1141"/>
      <c r="P386" s="1141">
        <f t="shared" si="70"/>
        <v>0</v>
      </c>
      <c r="Q386" s="1141"/>
      <c r="R386" s="1141">
        <f t="shared" si="71"/>
        <v>0</v>
      </c>
      <c r="S386" s="1141"/>
      <c r="T386" s="1141">
        <f t="shared" si="72"/>
        <v>0</v>
      </c>
      <c r="U386" s="1141"/>
      <c r="V386" s="1141">
        <f t="shared" si="73"/>
        <v>0</v>
      </c>
      <c r="W386" s="1143">
        <f t="shared" si="74"/>
        <v>0</v>
      </c>
      <c r="X386" s="1141">
        <f t="shared" si="75"/>
        <v>0</v>
      </c>
      <c r="Y386" s="1144">
        <v>0</v>
      </c>
      <c r="Z386" s="1139">
        <f t="shared" si="76"/>
        <v>0</v>
      </c>
      <c r="AA386" s="1123">
        <f>[5]building!Y386</f>
        <v>0</v>
      </c>
      <c r="AB386" s="1123"/>
      <c r="AC386" s="1123">
        <f>[5]building!Z386</f>
        <v>0</v>
      </c>
      <c r="AD386" s="1123">
        <f t="shared" si="77"/>
        <v>0</v>
      </c>
    </row>
    <row r="387" spans="1:30" ht="70.5" customHeight="1">
      <c r="A387" s="1130">
        <v>56.1</v>
      </c>
      <c r="B387" s="1131" t="s">
        <v>1243</v>
      </c>
      <c r="C387" s="1149">
        <f>ROUND(Data!K1977,2)</f>
        <v>3275.67</v>
      </c>
      <c r="D387" s="1133" t="s">
        <v>1422</v>
      </c>
      <c r="E387" s="1142"/>
      <c r="F387" s="1134">
        <f t="shared" si="65"/>
        <v>0</v>
      </c>
      <c r="G387" s="1142"/>
      <c r="H387" s="1141">
        <f t="shared" si="66"/>
        <v>0</v>
      </c>
      <c r="I387" s="1142"/>
      <c r="J387" s="1141">
        <f t="shared" si="67"/>
        <v>0</v>
      </c>
      <c r="K387" s="1142"/>
      <c r="L387" s="1141">
        <f t="shared" si="68"/>
        <v>0</v>
      </c>
      <c r="M387" s="1142"/>
      <c r="N387" s="1141">
        <f t="shared" si="69"/>
        <v>0</v>
      </c>
      <c r="O387" s="1142"/>
      <c r="P387" s="1141">
        <f t="shared" si="70"/>
        <v>0</v>
      </c>
      <c r="Q387" s="1142"/>
      <c r="R387" s="1141">
        <f t="shared" si="71"/>
        <v>0</v>
      </c>
      <c r="S387" s="1142"/>
      <c r="T387" s="1141">
        <f t="shared" si="72"/>
        <v>0</v>
      </c>
      <c r="U387" s="1141"/>
      <c r="V387" s="1141">
        <f t="shared" si="73"/>
        <v>0</v>
      </c>
      <c r="W387" s="1143">
        <f t="shared" si="74"/>
        <v>0</v>
      </c>
      <c r="X387" s="1141">
        <f t="shared" si="75"/>
        <v>0</v>
      </c>
      <c r="Y387" s="1144">
        <v>0</v>
      </c>
      <c r="Z387" s="1139">
        <f t="shared" si="76"/>
        <v>0</v>
      </c>
      <c r="AA387" s="1123">
        <f>[5]building!Y387</f>
        <v>0</v>
      </c>
      <c r="AB387" s="1123"/>
      <c r="AC387" s="1123">
        <f>[5]building!Z387</f>
        <v>0</v>
      </c>
      <c r="AD387" s="1123">
        <f t="shared" si="77"/>
        <v>0</v>
      </c>
    </row>
    <row r="388" spans="1:30" ht="70.5" customHeight="1">
      <c r="A388" s="1130">
        <v>56.2</v>
      </c>
      <c r="B388" s="1131" t="s">
        <v>2327</v>
      </c>
      <c r="C388" s="1149">
        <f>ROUND(Data!K1998,2)</f>
        <v>5147.82</v>
      </c>
      <c r="D388" s="1133" t="s">
        <v>1422</v>
      </c>
      <c r="E388" s="1142"/>
      <c r="F388" s="1134">
        <f t="shared" si="65"/>
        <v>0</v>
      </c>
      <c r="G388" s="1142"/>
      <c r="H388" s="1141">
        <f t="shared" si="66"/>
        <v>0</v>
      </c>
      <c r="I388" s="1142"/>
      <c r="J388" s="1141">
        <f t="shared" si="67"/>
        <v>0</v>
      </c>
      <c r="K388" s="1142"/>
      <c r="L388" s="1141">
        <f t="shared" si="68"/>
        <v>0</v>
      </c>
      <c r="M388" s="1142"/>
      <c r="N388" s="1141">
        <f t="shared" si="69"/>
        <v>0</v>
      </c>
      <c r="O388" s="1142"/>
      <c r="P388" s="1141">
        <f t="shared" si="70"/>
        <v>0</v>
      </c>
      <c r="Q388" s="1142"/>
      <c r="R388" s="1141">
        <f t="shared" si="71"/>
        <v>0</v>
      </c>
      <c r="S388" s="1142"/>
      <c r="T388" s="1141">
        <f t="shared" si="72"/>
        <v>0</v>
      </c>
      <c r="U388" s="1141"/>
      <c r="V388" s="1141">
        <f t="shared" si="73"/>
        <v>0</v>
      </c>
      <c r="W388" s="1143">
        <f t="shared" si="74"/>
        <v>0</v>
      </c>
      <c r="X388" s="1141">
        <f t="shared" si="75"/>
        <v>0</v>
      </c>
      <c r="Y388" s="1144">
        <v>0</v>
      </c>
      <c r="Z388" s="1139">
        <f t="shared" si="76"/>
        <v>0</v>
      </c>
      <c r="AA388" s="1123">
        <f>[5]building!Y388</f>
        <v>0</v>
      </c>
      <c r="AB388" s="1123"/>
      <c r="AC388" s="1123">
        <f>[5]building!Z388</f>
        <v>0</v>
      </c>
      <c r="AD388" s="1123">
        <f t="shared" si="77"/>
        <v>0</v>
      </c>
    </row>
    <row r="389" spans="1:30" ht="70.5" customHeight="1">
      <c r="A389" s="1172">
        <v>57</v>
      </c>
      <c r="B389" s="1131" t="s">
        <v>396</v>
      </c>
      <c r="C389" s="1140">
        <f>ROUND(Data!K2015,2)</f>
        <v>6906.2</v>
      </c>
      <c r="D389" s="1133" t="s">
        <v>1422</v>
      </c>
      <c r="E389" s="1142"/>
      <c r="F389" s="1134">
        <f t="shared" si="65"/>
        <v>0</v>
      </c>
      <c r="G389" s="1142"/>
      <c r="H389" s="1141">
        <f t="shared" si="66"/>
        <v>0</v>
      </c>
      <c r="I389" s="1142"/>
      <c r="J389" s="1141">
        <f t="shared" si="67"/>
        <v>0</v>
      </c>
      <c r="K389" s="1142"/>
      <c r="L389" s="1141">
        <f t="shared" si="68"/>
        <v>0</v>
      </c>
      <c r="M389" s="1142"/>
      <c r="N389" s="1141">
        <f t="shared" si="69"/>
        <v>0</v>
      </c>
      <c r="O389" s="1142"/>
      <c r="P389" s="1141">
        <f t="shared" si="70"/>
        <v>0</v>
      </c>
      <c r="Q389" s="1142"/>
      <c r="R389" s="1141">
        <f t="shared" si="71"/>
        <v>0</v>
      </c>
      <c r="S389" s="1142"/>
      <c r="T389" s="1141">
        <f t="shared" si="72"/>
        <v>0</v>
      </c>
      <c r="U389" s="1141"/>
      <c r="V389" s="1141">
        <f t="shared" si="73"/>
        <v>0</v>
      </c>
      <c r="W389" s="1143">
        <f t="shared" si="74"/>
        <v>0</v>
      </c>
      <c r="X389" s="1141">
        <f t="shared" si="75"/>
        <v>0</v>
      </c>
      <c r="Y389" s="1144">
        <v>0</v>
      </c>
      <c r="Z389" s="1139">
        <f t="shared" si="76"/>
        <v>0</v>
      </c>
      <c r="AA389" s="1123">
        <f>[5]building!Y389</f>
        <v>0</v>
      </c>
      <c r="AB389" s="1123"/>
      <c r="AC389" s="1123">
        <f>[5]building!Z389</f>
        <v>0</v>
      </c>
      <c r="AD389" s="1123">
        <f t="shared" si="77"/>
        <v>0</v>
      </c>
    </row>
    <row r="390" spans="1:30" ht="70.5" customHeight="1">
      <c r="A390" s="1130">
        <v>57.1</v>
      </c>
      <c r="B390" s="1131" t="s">
        <v>397</v>
      </c>
      <c r="C390" s="1149">
        <f>ROUND(Data!K2034,2)</f>
        <v>7300.2</v>
      </c>
      <c r="D390" s="1133" t="s">
        <v>1422</v>
      </c>
      <c r="E390" s="1142"/>
      <c r="F390" s="1134">
        <f t="shared" si="65"/>
        <v>0</v>
      </c>
      <c r="G390" s="1142"/>
      <c r="H390" s="1141">
        <f t="shared" si="66"/>
        <v>0</v>
      </c>
      <c r="I390" s="1142"/>
      <c r="J390" s="1141">
        <f t="shared" si="67"/>
        <v>0</v>
      </c>
      <c r="K390" s="1142"/>
      <c r="L390" s="1141">
        <f t="shared" si="68"/>
        <v>0</v>
      </c>
      <c r="M390" s="1142"/>
      <c r="N390" s="1141">
        <f t="shared" si="69"/>
        <v>0</v>
      </c>
      <c r="O390" s="1142"/>
      <c r="P390" s="1141">
        <f t="shared" si="70"/>
        <v>0</v>
      </c>
      <c r="Q390" s="1142"/>
      <c r="R390" s="1141">
        <f t="shared" si="71"/>
        <v>0</v>
      </c>
      <c r="S390" s="1142"/>
      <c r="T390" s="1141">
        <f t="shared" si="72"/>
        <v>0</v>
      </c>
      <c r="U390" s="1141"/>
      <c r="V390" s="1141">
        <f t="shared" si="73"/>
        <v>0</v>
      </c>
      <c r="W390" s="1143">
        <f t="shared" si="74"/>
        <v>0</v>
      </c>
      <c r="X390" s="1141">
        <f t="shared" si="75"/>
        <v>0</v>
      </c>
      <c r="Y390" s="1144">
        <v>0</v>
      </c>
      <c r="Z390" s="1139">
        <f t="shared" si="76"/>
        <v>0</v>
      </c>
      <c r="AA390" s="1123">
        <f>[5]building!Y390</f>
        <v>0</v>
      </c>
      <c r="AB390" s="1123"/>
      <c r="AC390" s="1123">
        <f>[5]building!Z390</f>
        <v>0</v>
      </c>
      <c r="AD390" s="1123">
        <f t="shared" si="77"/>
        <v>0</v>
      </c>
    </row>
    <row r="391" spans="1:30" ht="70.5" customHeight="1">
      <c r="A391" s="1130">
        <v>58.1</v>
      </c>
      <c r="B391" s="1131" t="s">
        <v>398</v>
      </c>
      <c r="C391" s="1149"/>
      <c r="D391" s="1133"/>
      <c r="E391" s="1142"/>
      <c r="F391" s="1134">
        <f t="shared" ref="F391:F454" si="78">E391*C391</f>
        <v>0</v>
      </c>
      <c r="G391" s="1142"/>
      <c r="H391" s="1141">
        <f t="shared" ref="H391:H454" si="79">G391*C391</f>
        <v>0</v>
      </c>
      <c r="I391" s="1142"/>
      <c r="J391" s="1141">
        <f t="shared" ref="J391:J454" si="80">I391*C391</f>
        <v>0</v>
      </c>
      <c r="K391" s="1142"/>
      <c r="L391" s="1141">
        <f t="shared" ref="L391:L454" si="81">K391*C391</f>
        <v>0</v>
      </c>
      <c r="M391" s="1142"/>
      <c r="N391" s="1141">
        <f t="shared" ref="N391:N454" si="82">M391*C391</f>
        <v>0</v>
      </c>
      <c r="O391" s="1142"/>
      <c r="P391" s="1141">
        <f t="shared" ref="P391:P454" si="83">O391*C391</f>
        <v>0</v>
      </c>
      <c r="Q391" s="1142"/>
      <c r="R391" s="1141">
        <f t="shared" ref="R391:R454" si="84">Q391*C391</f>
        <v>0</v>
      </c>
      <c r="S391" s="1142"/>
      <c r="T391" s="1141">
        <f t="shared" ref="T391:T454" si="85">S391*C391</f>
        <v>0</v>
      </c>
      <c r="U391" s="1141"/>
      <c r="V391" s="1141">
        <f t="shared" ref="V391:V454" si="86">U391*C391</f>
        <v>0</v>
      </c>
      <c r="W391" s="1143">
        <f t="shared" ref="W391:W454" si="87">G391+I391+K391+M391+O391+Q391+S391+U391</f>
        <v>0</v>
      </c>
      <c r="X391" s="1141">
        <f t="shared" ref="X391:X454" si="88">W391*C391</f>
        <v>0</v>
      </c>
      <c r="Y391" s="1144">
        <v>0</v>
      </c>
      <c r="Z391" s="1139">
        <f t="shared" ref="Z391:Z454" si="89">Y391*C391</f>
        <v>0</v>
      </c>
      <c r="AA391" s="1123">
        <f>[5]building!Y391</f>
        <v>0</v>
      </c>
      <c r="AB391" s="1123"/>
      <c r="AC391" s="1123">
        <f>[5]building!Z391</f>
        <v>0</v>
      </c>
      <c r="AD391" s="1123">
        <f t="shared" ref="AD391:AD454" si="90">Z391-AC391</f>
        <v>0</v>
      </c>
    </row>
    <row r="392" spans="1:30" ht="70.5" customHeight="1">
      <c r="A392" s="1131"/>
      <c r="B392" s="1131" t="s">
        <v>37</v>
      </c>
      <c r="C392" s="1149">
        <f>ROUND(Data!K2063,2)</f>
        <v>696.55</v>
      </c>
      <c r="D392" s="1133" t="s">
        <v>841</v>
      </c>
      <c r="E392" s="1142"/>
      <c r="F392" s="1134">
        <f t="shared" si="78"/>
        <v>0</v>
      </c>
      <c r="G392" s="1142"/>
      <c r="H392" s="1141">
        <f t="shared" si="79"/>
        <v>0</v>
      </c>
      <c r="I392" s="1142"/>
      <c r="J392" s="1141">
        <f t="shared" si="80"/>
        <v>0</v>
      </c>
      <c r="K392" s="1142"/>
      <c r="L392" s="1141">
        <f t="shared" si="81"/>
        <v>0</v>
      </c>
      <c r="M392" s="1142"/>
      <c r="N392" s="1141">
        <f t="shared" si="82"/>
        <v>0</v>
      </c>
      <c r="O392" s="1142"/>
      <c r="P392" s="1141">
        <f t="shared" si="83"/>
        <v>0</v>
      </c>
      <c r="Q392" s="1142"/>
      <c r="R392" s="1141">
        <f t="shared" si="84"/>
        <v>0</v>
      </c>
      <c r="S392" s="1142"/>
      <c r="T392" s="1141">
        <f t="shared" si="85"/>
        <v>0</v>
      </c>
      <c r="U392" s="1141"/>
      <c r="V392" s="1141">
        <f t="shared" si="86"/>
        <v>0</v>
      </c>
      <c r="W392" s="1143">
        <f t="shared" si="87"/>
        <v>0</v>
      </c>
      <c r="X392" s="1141">
        <f t="shared" si="88"/>
        <v>0</v>
      </c>
      <c r="Y392" s="1144">
        <v>0</v>
      </c>
      <c r="Z392" s="1139">
        <f t="shared" si="89"/>
        <v>0</v>
      </c>
      <c r="AA392" s="1123">
        <f>[5]building!Y392</f>
        <v>0</v>
      </c>
      <c r="AB392" s="1123"/>
      <c r="AC392" s="1123">
        <f>[5]building!Z392</f>
        <v>0</v>
      </c>
      <c r="AD392" s="1123">
        <f t="shared" si="90"/>
        <v>0</v>
      </c>
    </row>
    <row r="393" spans="1:30" ht="70.5" customHeight="1">
      <c r="A393" s="1157"/>
      <c r="B393" s="1131" t="s">
        <v>38</v>
      </c>
      <c r="C393" s="1149">
        <f>ROUND(Data!K2087,2)</f>
        <v>579.25</v>
      </c>
      <c r="D393" s="1133" t="s">
        <v>841</v>
      </c>
      <c r="E393" s="1142"/>
      <c r="F393" s="1134">
        <f t="shared" si="78"/>
        <v>0</v>
      </c>
      <c r="G393" s="1142"/>
      <c r="H393" s="1141">
        <f t="shared" si="79"/>
        <v>0</v>
      </c>
      <c r="I393" s="1142"/>
      <c r="J393" s="1141">
        <f t="shared" si="80"/>
        <v>0</v>
      </c>
      <c r="K393" s="1142"/>
      <c r="L393" s="1141">
        <f t="shared" si="81"/>
        <v>0</v>
      </c>
      <c r="M393" s="1142"/>
      <c r="N393" s="1141">
        <f t="shared" si="82"/>
        <v>0</v>
      </c>
      <c r="O393" s="1142"/>
      <c r="P393" s="1141">
        <f t="shared" si="83"/>
        <v>0</v>
      </c>
      <c r="Q393" s="1142"/>
      <c r="R393" s="1141">
        <f t="shared" si="84"/>
        <v>0</v>
      </c>
      <c r="S393" s="1142"/>
      <c r="T393" s="1141">
        <f t="shared" si="85"/>
        <v>0</v>
      </c>
      <c r="U393" s="1141"/>
      <c r="V393" s="1141">
        <f t="shared" si="86"/>
        <v>0</v>
      </c>
      <c r="W393" s="1143">
        <f t="shared" si="87"/>
        <v>0</v>
      </c>
      <c r="X393" s="1141">
        <f t="shared" si="88"/>
        <v>0</v>
      </c>
      <c r="Y393" s="1144">
        <v>0</v>
      </c>
      <c r="Z393" s="1139">
        <f t="shared" si="89"/>
        <v>0</v>
      </c>
      <c r="AA393" s="1123">
        <f>[5]building!Y393</f>
        <v>0</v>
      </c>
      <c r="AB393" s="1123"/>
      <c r="AC393" s="1123">
        <f>[5]building!Z393</f>
        <v>0</v>
      </c>
      <c r="AD393" s="1123">
        <f t="shared" si="90"/>
        <v>0</v>
      </c>
    </row>
    <row r="394" spans="1:30" ht="70.5" customHeight="1">
      <c r="A394" s="1130">
        <v>58.2</v>
      </c>
      <c r="B394" s="1131" t="s">
        <v>39</v>
      </c>
      <c r="C394" s="1149">
        <f>ROUND(Data!K2098,2)</f>
        <v>454</v>
      </c>
      <c r="D394" s="1133" t="s">
        <v>1422</v>
      </c>
      <c r="E394" s="1142"/>
      <c r="F394" s="1134">
        <f t="shared" si="78"/>
        <v>0</v>
      </c>
      <c r="G394" s="1142"/>
      <c r="H394" s="1141">
        <f t="shared" si="79"/>
        <v>0</v>
      </c>
      <c r="I394" s="1142"/>
      <c r="J394" s="1141">
        <f t="shared" si="80"/>
        <v>0</v>
      </c>
      <c r="K394" s="1142"/>
      <c r="L394" s="1141">
        <f t="shared" si="81"/>
        <v>0</v>
      </c>
      <c r="M394" s="1142"/>
      <c r="N394" s="1141">
        <f t="shared" si="82"/>
        <v>0</v>
      </c>
      <c r="O394" s="1142"/>
      <c r="P394" s="1141">
        <f t="shared" si="83"/>
        <v>0</v>
      </c>
      <c r="Q394" s="1142"/>
      <c r="R394" s="1141">
        <f t="shared" si="84"/>
        <v>0</v>
      </c>
      <c r="S394" s="1142"/>
      <c r="T394" s="1141">
        <f t="shared" si="85"/>
        <v>0</v>
      </c>
      <c r="U394" s="1141"/>
      <c r="V394" s="1141">
        <f t="shared" si="86"/>
        <v>0</v>
      </c>
      <c r="W394" s="1143">
        <f t="shared" si="87"/>
        <v>0</v>
      </c>
      <c r="X394" s="1141">
        <f t="shared" si="88"/>
        <v>0</v>
      </c>
      <c r="Y394" s="1144">
        <v>0</v>
      </c>
      <c r="Z394" s="1139">
        <f t="shared" si="89"/>
        <v>0</v>
      </c>
      <c r="AA394" s="1123">
        <f>[5]building!Y394</f>
        <v>0</v>
      </c>
      <c r="AB394" s="1123"/>
      <c r="AC394" s="1123">
        <f>[5]building!Z394</f>
        <v>0</v>
      </c>
      <c r="AD394" s="1123">
        <f t="shared" si="90"/>
        <v>0</v>
      </c>
    </row>
    <row r="395" spans="1:30" ht="70.5" customHeight="1">
      <c r="A395" s="1130">
        <v>59.1</v>
      </c>
      <c r="B395" s="1131" t="s">
        <v>291</v>
      </c>
      <c r="C395" s="1149"/>
      <c r="D395" s="1133" t="s">
        <v>1422</v>
      </c>
      <c r="E395" s="1142"/>
      <c r="F395" s="1134">
        <f t="shared" si="78"/>
        <v>0</v>
      </c>
      <c r="G395" s="1142"/>
      <c r="H395" s="1141">
        <f t="shared" si="79"/>
        <v>0</v>
      </c>
      <c r="I395" s="1142"/>
      <c r="J395" s="1141">
        <f t="shared" si="80"/>
        <v>0</v>
      </c>
      <c r="K395" s="1142"/>
      <c r="L395" s="1141">
        <f t="shared" si="81"/>
        <v>0</v>
      </c>
      <c r="M395" s="1142"/>
      <c r="N395" s="1141">
        <f t="shared" si="82"/>
        <v>0</v>
      </c>
      <c r="O395" s="1142"/>
      <c r="P395" s="1141">
        <f t="shared" si="83"/>
        <v>0</v>
      </c>
      <c r="Q395" s="1142"/>
      <c r="R395" s="1141">
        <f t="shared" si="84"/>
        <v>0</v>
      </c>
      <c r="S395" s="1142"/>
      <c r="T395" s="1141">
        <f t="shared" si="85"/>
        <v>0</v>
      </c>
      <c r="U395" s="1141"/>
      <c r="V395" s="1141">
        <f t="shared" si="86"/>
        <v>0</v>
      </c>
      <c r="W395" s="1143">
        <f t="shared" si="87"/>
        <v>0</v>
      </c>
      <c r="X395" s="1141">
        <f t="shared" si="88"/>
        <v>0</v>
      </c>
      <c r="Y395" s="1144">
        <v>0</v>
      </c>
      <c r="Z395" s="1139">
        <f t="shared" si="89"/>
        <v>0</v>
      </c>
      <c r="AA395" s="1123">
        <f>[5]building!Y395</f>
        <v>0</v>
      </c>
      <c r="AB395" s="1123"/>
      <c r="AC395" s="1123">
        <f>[5]building!Z395</f>
        <v>0</v>
      </c>
      <c r="AD395" s="1123">
        <f t="shared" si="90"/>
        <v>0</v>
      </c>
    </row>
    <row r="396" spans="1:30" ht="70.5" customHeight="1">
      <c r="A396" s="1130">
        <v>59.2</v>
      </c>
      <c r="B396" s="1131" t="s">
        <v>35</v>
      </c>
      <c r="C396" s="1149">
        <f>ROUND(Data!K2111,2)</f>
        <v>1917.64</v>
      </c>
      <c r="D396" s="1133" t="s">
        <v>1422</v>
      </c>
      <c r="E396" s="1141">
        <v>32</v>
      </c>
      <c r="F396" s="1134">
        <f t="shared" si="78"/>
        <v>61364.480000000003</v>
      </c>
      <c r="G396" s="1141"/>
      <c r="H396" s="1141">
        <f t="shared" si="79"/>
        <v>0</v>
      </c>
      <c r="I396" s="1141"/>
      <c r="J396" s="1141">
        <f t="shared" si="80"/>
        <v>0</v>
      </c>
      <c r="K396" s="1141"/>
      <c r="L396" s="1141">
        <f t="shared" si="81"/>
        <v>0</v>
      </c>
      <c r="M396" s="1141"/>
      <c r="N396" s="1141">
        <f t="shared" si="82"/>
        <v>0</v>
      </c>
      <c r="O396" s="1141"/>
      <c r="P396" s="1141">
        <f t="shared" si="83"/>
        <v>0</v>
      </c>
      <c r="Q396" s="1141"/>
      <c r="R396" s="1141">
        <f t="shared" si="84"/>
        <v>0</v>
      </c>
      <c r="S396" s="1142"/>
      <c r="T396" s="1141">
        <f t="shared" si="85"/>
        <v>0</v>
      </c>
      <c r="U396" s="1141"/>
      <c r="V396" s="1141">
        <f t="shared" si="86"/>
        <v>0</v>
      </c>
      <c r="W396" s="1143">
        <f t="shared" si="87"/>
        <v>0</v>
      </c>
      <c r="X396" s="1141">
        <f t="shared" si="88"/>
        <v>0</v>
      </c>
      <c r="Y396" s="1144">
        <v>32</v>
      </c>
      <c r="Z396" s="1139">
        <f t="shared" si="89"/>
        <v>61364.480000000003</v>
      </c>
      <c r="AA396" s="1123">
        <f>[5]building!Y396</f>
        <v>32</v>
      </c>
      <c r="AB396" s="1123">
        <f>[5]building!Z396</f>
        <v>55093.760000000002</v>
      </c>
      <c r="AC396" s="1123">
        <f>[5]building!Z396</f>
        <v>55093.760000000002</v>
      </c>
      <c r="AD396" s="1123">
        <f t="shared" si="90"/>
        <v>6270.72</v>
      </c>
    </row>
    <row r="397" spans="1:30" ht="70.5" customHeight="1">
      <c r="A397" s="1130">
        <v>59.3</v>
      </c>
      <c r="B397" s="1131" t="s">
        <v>233</v>
      </c>
      <c r="C397" s="1149"/>
      <c r="D397" s="1133" t="s">
        <v>1422</v>
      </c>
      <c r="E397" s="1142"/>
      <c r="F397" s="1134">
        <f t="shared" si="78"/>
        <v>0</v>
      </c>
      <c r="G397" s="1142"/>
      <c r="H397" s="1141">
        <f t="shared" si="79"/>
        <v>0</v>
      </c>
      <c r="I397" s="1142"/>
      <c r="J397" s="1141">
        <f t="shared" si="80"/>
        <v>0</v>
      </c>
      <c r="K397" s="1142"/>
      <c r="L397" s="1141">
        <f t="shared" si="81"/>
        <v>0</v>
      </c>
      <c r="M397" s="1142"/>
      <c r="N397" s="1141">
        <f t="shared" si="82"/>
        <v>0</v>
      </c>
      <c r="O397" s="1142"/>
      <c r="P397" s="1141">
        <f t="shared" si="83"/>
        <v>0</v>
      </c>
      <c r="Q397" s="1142"/>
      <c r="R397" s="1141">
        <f t="shared" si="84"/>
        <v>0</v>
      </c>
      <c r="S397" s="1142"/>
      <c r="T397" s="1141">
        <f t="shared" si="85"/>
        <v>0</v>
      </c>
      <c r="U397" s="1141"/>
      <c r="V397" s="1141">
        <f t="shared" si="86"/>
        <v>0</v>
      </c>
      <c r="W397" s="1143">
        <f t="shared" si="87"/>
        <v>0</v>
      </c>
      <c r="X397" s="1141">
        <f t="shared" si="88"/>
        <v>0</v>
      </c>
      <c r="Y397" s="1144">
        <v>0</v>
      </c>
      <c r="Z397" s="1139">
        <f t="shared" si="89"/>
        <v>0</v>
      </c>
      <c r="AA397" s="1123">
        <f>[5]building!Y397</f>
        <v>0</v>
      </c>
      <c r="AB397" s="1123"/>
      <c r="AC397" s="1123">
        <f>[5]building!Z397</f>
        <v>0</v>
      </c>
      <c r="AD397" s="1123">
        <f t="shared" si="90"/>
        <v>0</v>
      </c>
    </row>
    <row r="398" spans="1:30" ht="70.5" customHeight="1">
      <c r="A398" s="1130">
        <v>59.4</v>
      </c>
      <c r="B398" s="1131" t="s">
        <v>1328</v>
      </c>
      <c r="C398" s="1149"/>
      <c r="D398" s="1133" t="s">
        <v>1422</v>
      </c>
      <c r="E398" s="1142"/>
      <c r="F398" s="1134">
        <f t="shared" si="78"/>
        <v>0</v>
      </c>
      <c r="G398" s="1142"/>
      <c r="H398" s="1141">
        <f t="shared" si="79"/>
        <v>0</v>
      </c>
      <c r="I398" s="1142"/>
      <c r="J398" s="1141">
        <f t="shared" si="80"/>
        <v>0</v>
      </c>
      <c r="K398" s="1142"/>
      <c r="L398" s="1141">
        <f t="shared" si="81"/>
        <v>0</v>
      </c>
      <c r="M398" s="1142"/>
      <c r="N398" s="1141">
        <f t="shared" si="82"/>
        <v>0</v>
      </c>
      <c r="O398" s="1142"/>
      <c r="P398" s="1141">
        <f t="shared" si="83"/>
        <v>0</v>
      </c>
      <c r="Q398" s="1142"/>
      <c r="R398" s="1141">
        <f t="shared" si="84"/>
        <v>0</v>
      </c>
      <c r="S398" s="1142"/>
      <c r="T398" s="1141">
        <f t="shared" si="85"/>
        <v>0</v>
      </c>
      <c r="U398" s="1141"/>
      <c r="V398" s="1141">
        <f t="shared" si="86"/>
        <v>0</v>
      </c>
      <c r="W398" s="1143">
        <f t="shared" si="87"/>
        <v>0</v>
      </c>
      <c r="X398" s="1141">
        <f t="shared" si="88"/>
        <v>0</v>
      </c>
      <c r="Y398" s="1144">
        <v>0</v>
      </c>
      <c r="Z398" s="1139">
        <f t="shared" si="89"/>
        <v>0</v>
      </c>
      <c r="AA398" s="1123">
        <f>[5]building!Y398</f>
        <v>0</v>
      </c>
      <c r="AB398" s="1123"/>
      <c r="AC398" s="1123">
        <f>[5]building!Z398</f>
        <v>0</v>
      </c>
      <c r="AD398" s="1123">
        <f t="shared" si="90"/>
        <v>0</v>
      </c>
    </row>
    <row r="399" spans="1:30" s="810" customFormat="1" ht="70.5" customHeight="1">
      <c r="A399" s="1145">
        <v>59.5</v>
      </c>
      <c r="B399" s="1146" t="s">
        <v>1329</v>
      </c>
      <c r="C399" s="1147">
        <f>Data!K2111</f>
        <v>1917.64</v>
      </c>
      <c r="D399" s="1148" t="s">
        <v>1422</v>
      </c>
      <c r="E399" s="1142"/>
      <c r="F399" s="1134">
        <f t="shared" si="78"/>
        <v>0</v>
      </c>
      <c r="G399" s="1142"/>
      <c r="H399" s="1141">
        <f t="shared" si="79"/>
        <v>0</v>
      </c>
      <c r="I399" s="1142"/>
      <c r="J399" s="1141">
        <f t="shared" si="80"/>
        <v>0</v>
      </c>
      <c r="K399" s="1142"/>
      <c r="L399" s="1141">
        <f t="shared" si="81"/>
        <v>0</v>
      </c>
      <c r="M399" s="1142"/>
      <c r="N399" s="1141">
        <f t="shared" si="82"/>
        <v>0</v>
      </c>
      <c r="O399" s="1142"/>
      <c r="P399" s="1141">
        <f t="shared" si="83"/>
        <v>0</v>
      </c>
      <c r="Q399" s="1142"/>
      <c r="R399" s="1141">
        <f t="shared" si="84"/>
        <v>0</v>
      </c>
      <c r="S399" s="1142"/>
      <c r="T399" s="1141">
        <f t="shared" si="85"/>
        <v>0</v>
      </c>
      <c r="U399" s="1141"/>
      <c r="V399" s="1141">
        <f t="shared" si="86"/>
        <v>0</v>
      </c>
      <c r="W399" s="1143">
        <f t="shared" si="87"/>
        <v>0</v>
      </c>
      <c r="X399" s="1141">
        <f t="shared" si="88"/>
        <v>0</v>
      </c>
      <c r="Y399" s="1144">
        <v>0</v>
      </c>
      <c r="Z399" s="1139">
        <f t="shared" si="89"/>
        <v>0</v>
      </c>
      <c r="AA399" s="1123">
        <f>[5]building!Y399</f>
        <v>0</v>
      </c>
      <c r="AB399" s="1123"/>
      <c r="AC399" s="1123">
        <f>[5]building!Z399</f>
        <v>0</v>
      </c>
      <c r="AD399" s="1123">
        <f t="shared" si="90"/>
        <v>0</v>
      </c>
    </row>
    <row r="400" spans="1:30" ht="70.5" customHeight="1">
      <c r="A400" s="1130">
        <v>59.6</v>
      </c>
      <c r="B400" s="1131" t="s">
        <v>1232</v>
      </c>
      <c r="C400" s="1149"/>
      <c r="D400" s="1133" t="s">
        <v>1422</v>
      </c>
      <c r="E400" s="1142"/>
      <c r="F400" s="1134">
        <f t="shared" si="78"/>
        <v>0</v>
      </c>
      <c r="G400" s="1142"/>
      <c r="H400" s="1141">
        <f t="shared" si="79"/>
        <v>0</v>
      </c>
      <c r="I400" s="1142"/>
      <c r="J400" s="1141">
        <f t="shared" si="80"/>
        <v>0</v>
      </c>
      <c r="K400" s="1142"/>
      <c r="L400" s="1141">
        <f t="shared" si="81"/>
        <v>0</v>
      </c>
      <c r="M400" s="1142"/>
      <c r="N400" s="1141">
        <f t="shared" si="82"/>
        <v>0</v>
      </c>
      <c r="O400" s="1142"/>
      <c r="P400" s="1141">
        <f t="shared" si="83"/>
        <v>0</v>
      </c>
      <c r="Q400" s="1142"/>
      <c r="R400" s="1141">
        <f t="shared" si="84"/>
        <v>0</v>
      </c>
      <c r="S400" s="1142"/>
      <c r="T400" s="1141">
        <f t="shared" si="85"/>
        <v>0</v>
      </c>
      <c r="U400" s="1141"/>
      <c r="V400" s="1141">
        <f t="shared" si="86"/>
        <v>0</v>
      </c>
      <c r="W400" s="1143">
        <f t="shared" si="87"/>
        <v>0</v>
      </c>
      <c r="X400" s="1141">
        <f t="shared" si="88"/>
        <v>0</v>
      </c>
      <c r="Y400" s="1144">
        <v>0</v>
      </c>
      <c r="Z400" s="1139">
        <f t="shared" si="89"/>
        <v>0</v>
      </c>
      <c r="AA400" s="1123">
        <f>[5]building!Y400</f>
        <v>0</v>
      </c>
      <c r="AB400" s="1123"/>
      <c r="AC400" s="1123">
        <f>[5]building!Z400</f>
        <v>0</v>
      </c>
      <c r="AD400" s="1123">
        <f t="shared" si="90"/>
        <v>0</v>
      </c>
    </row>
    <row r="401" spans="1:31" ht="70.5" customHeight="1">
      <c r="A401" s="1130">
        <v>60</v>
      </c>
      <c r="B401" s="1131" t="s">
        <v>1552</v>
      </c>
      <c r="C401" s="1140">
        <f>ROUND(Data!K2119,2)</f>
        <v>160</v>
      </c>
      <c r="D401" s="1133" t="s">
        <v>1422</v>
      </c>
      <c r="E401" s="1141">
        <v>94</v>
      </c>
      <c r="F401" s="1134">
        <f t="shared" si="78"/>
        <v>15040</v>
      </c>
      <c r="G401" s="1141"/>
      <c r="H401" s="1141">
        <f t="shared" si="79"/>
        <v>0</v>
      </c>
      <c r="I401" s="1141"/>
      <c r="J401" s="1141">
        <f t="shared" si="80"/>
        <v>0</v>
      </c>
      <c r="K401" s="1141"/>
      <c r="L401" s="1141">
        <f t="shared" si="81"/>
        <v>0</v>
      </c>
      <c r="M401" s="1141"/>
      <c r="N401" s="1141">
        <f t="shared" si="82"/>
        <v>0</v>
      </c>
      <c r="O401" s="1141"/>
      <c r="P401" s="1141">
        <f t="shared" si="83"/>
        <v>0</v>
      </c>
      <c r="Q401" s="1141"/>
      <c r="R401" s="1141">
        <f t="shared" si="84"/>
        <v>0</v>
      </c>
      <c r="S401" s="1142"/>
      <c r="T401" s="1141">
        <f t="shared" si="85"/>
        <v>0</v>
      </c>
      <c r="U401" s="1141"/>
      <c r="V401" s="1141">
        <f t="shared" si="86"/>
        <v>0</v>
      </c>
      <c r="W401" s="1143">
        <f t="shared" si="87"/>
        <v>0</v>
      </c>
      <c r="X401" s="1141">
        <f t="shared" si="88"/>
        <v>0</v>
      </c>
      <c r="Y401" s="1144">
        <v>94</v>
      </c>
      <c r="Z401" s="1139">
        <f t="shared" si="89"/>
        <v>15040</v>
      </c>
      <c r="AA401" s="1123">
        <f>[5]building!Y401</f>
        <v>94</v>
      </c>
      <c r="AB401" s="1123">
        <f>[5]building!Z401</f>
        <v>12849.8</v>
      </c>
      <c r="AC401" s="1123">
        <f>[5]building!Z401</f>
        <v>12849.8</v>
      </c>
      <c r="AD401" s="1123">
        <f t="shared" si="90"/>
        <v>2190.1999999999998</v>
      </c>
    </row>
    <row r="402" spans="1:31" ht="70.5" customHeight="1">
      <c r="A402" s="1130">
        <v>61.1</v>
      </c>
      <c r="B402" s="1131" t="s">
        <v>1331</v>
      </c>
      <c r="C402" s="1140"/>
      <c r="D402" s="1133"/>
      <c r="E402" s="1142"/>
      <c r="F402" s="1134">
        <f t="shared" si="78"/>
        <v>0</v>
      </c>
      <c r="G402" s="1142"/>
      <c r="H402" s="1141">
        <f t="shared" si="79"/>
        <v>0</v>
      </c>
      <c r="I402" s="1142"/>
      <c r="J402" s="1141">
        <f t="shared" si="80"/>
        <v>0</v>
      </c>
      <c r="K402" s="1142"/>
      <c r="L402" s="1141">
        <f t="shared" si="81"/>
        <v>0</v>
      </c>
      <c r="M402" s="1142"/>
      <c r="N402" s="1141">
        <f t="shared" si="82"/>
        <v>0</v>
      </c>
      <c r="O402" s="1142"/>
      <c r="P402" s="1141">
        <f t="shared" si="83"/>
        <v>0</v>
      </c>
      <c r="Q402" s="1142"/>
      <c r="R402" s="1141">
        <f t="shared" si="84"/>
        <v>0</v>
      </c>
      <c r="S402" s="1142"/>
      <c r="T402" s="1141">
        <f t="shared" si="85"/>
        <v>0</v>
      </c>
      <c r="U402" s="1141"/>
      <c r="V402" s="1141">
        <f t="shared" si="86"/>
        <v>0</v>
      </c>
      <c r="W402" s="1143">
        <f t="shared" si="87"/>
        <v>0</v>
      </c>
      <c r="X402" s="1141">
        <f t="shared" si="88"/>
        <v>0</v>
      </c>
      <c r="Y402" s="1144">
        <v>0</v>
      </c>
      <c r="Z402" s="1139">
        <f t="shared" si="89"/>
        <v>0</v>
      </c>
      <c r="AA402" s="1123">
        <f>[5]building!Y402</f>
        <v>0</v>
      </c>
      <c r="AB402" s="1123"/>
      <c r="AC402" s="1123">
        <f>[5]building!Z402</f>
        <v>0</v>
      </c>
      <c r="AD402" s="1123">
        <f t="shared" si="90"/>
        <v>0</v>
      </c>
    </row>
    <row r="403" spans="1:31" ht="70.5" customHeight="1">
      <c r="A403" s="1131"/>
      <c r="B403" s="1131" t="s">
        <v>1071</v>
      </c>
      <c r="C403" s="1140">
        <f>ROUND(Data!K2138,2)</f>
        <v>547.76</v>
      </c>
      <c r="D403" s="1133" t="s">
        <v>841</v>
      </c>
      <c r="E403" s="1142"/>
      <c r="F403" s="1134">
        <f t="shared" si="78"/>
        <v>0</v>
      </c>
      <c r="G403" s="1142"/>
      <c r="H403" s="1141">
        <f t="shared" si="79"/>
        <v>0</v>
      </c>
      <c r="I403" s="1142"/>
      <c r="J403" s="1141">
        <f t="shared" si="80"/>
        <v>0</v>
      </c>
      <c r="K403" s="1142"/>
      <c r="L403" s="1141">
        <f t="shared" si="81"/>
        <v>0</v>
      </c>
      <c r="M403" s="1142"/>
      <c r="N403" s="1141">
        <f t="shared" si="82"/>
        <v>0</v>
      </c>
      <c r="O403" s="1142"/>
      <c r="P403" s="1141">
        <f t="shared" si="83"/>
        <v>0</v>
      </c>
      <c r="Q403" s="1142"/>
      <c r="R403" s="1141">
        <f t="shared" si="84"/>
        <v>0</v>
      </c>
      <c r="S403" s="1142"/>
      <c r="T403" s="1141">
        <f t="shared" si="85"/>
        <v>0</v>
      </c>
      <c r="U403" s="1141"/>
      <c r="V403" s="1141">
        <f t="shared" si="86"/>
        <v>0</v>
      </c>
      <c r="W403" s="1143">
        <f t="shared" si="87"/>
        <v>0</v>
      </c>
      <c r="X403" s="1141">
        <f t="shared" si="88"/>
        <v>0</v>
      </c>
      <c r="Y403" s="1144">
        <v>0</v>
      </c>
      <c r="Z403" s="1139">
        <f t="shared" si="89"/>
        <v>0</v>
      </c>
      <c r="AA403" s="1123">
        <f>[5]building!Y403</f>
        <v>0</v>
      </c>
      <c r="AB403" s="1123"/>
      <c r="AC403" s="1123">
        <f>[5]building!Z403</f>
        <v>0</v>
      </c>
      <c r="AD403" s="1123">
        <f t="shared" si="90"/>
        <v>0</v>
      </c>
    </row>
    <row r="404" spans="1:31" ht="70.5" customHeight="1">
      <c r="A404" s="1157"/>
      <c r="B404" s="1131" t="s">
        <v>1072</v>
      </c>
      <c r="C404" s="1140">
        <f>ROUND(Data!K2158,2)</f>
        <v>724.49</v>
      </c>
      <c r="D404" s="1133" t="s">
        <v>841</v>
      </c>
      <c r="E404" s="1142"/>
      <c r="F404" s="1134">
        <f t="shared" si="78"/>
        <v>0</v>
      </c>
      <c r="G404" s="1142"/>
      <c r="H404" s="1141">
        <f t="shared" si="79"/>
        <v>0</v>
      </c>
      <c r="I404" s="1142"/>
      <c r="J404" s="1141">
        <f t="shared" si="80"/>
        <v>0</v>
      </c>
      <c r="K404" s="1142"/>
      <c r="L404" s="1141">
        <f t="shared" si="81"/>
        <v>0</v>
      </c>
      <c r="M404" s="1142"/>
      <c r="N404" s="1141">
        <f t="shared" si="82"/>
        <v>0</v>
      </c>
      <c r="O404" s="1142"/>
      <c r="P404" s="1141">
        <f t="shared" si="83"/>
        <v>0</v>
      </c>
      <c r="Q404" s="1142"/>
      <c r="R404" s="1141">
        <f t="shared" si="84"/>
        <v>0</v>
      </c>
      <c r="S404" s="1142"/>
      <c r="T404" s="1141">
        <f t="shared" si="85"/>
        <v>0</v>
      </c>
      <c r="U404" s="1141"/>
      <c r="V404" s="1141">
        <f t="shared" si="86"/>
        <v>0</v>
      </c>
      <c r="W404" s="1143">
        <f t="shared" si="87"/>
        <v>0</v>
      </c>
      <c r="X404" s="1141">
        <f t="shared" si="88"/>
        <v>0</v>
      </c>
      <c r="Y404" s="1144">
        <v>0</v>
      </c>
      <c r="Z404" s="1139">
        <f t="shared" si="89"/>
        <v>0</v>
      </c>
      <c r="AA404" s="1123">
        <f>[5]building!Y404</f>
        <v>0</v>
      </c>
      <c r="AB404" s="1123"/>
      <c r="AC404" s="1123">
        <f>[5]building!Z404</f>
        <v>0</v>
      </c>
      <c r="AD404" s="1123">
        <f t="shared" si="90"/>
        <v>0</v>
      </c>
    </row>
    <row r="405" spans="1:31" ht="70.5" customHeight="1">
      <c r="A405" s="1130">
        <v>61.2</v>
      </c>
      <c r="B405" s="1151" t="s">
        <v>1073</v>
      </c>
      <c r="C405" s="1140"/>
      <c r="D405" s="1133"/>
      <c r="E405" s="1142"/>
      <c r="F405" s="1134">
        <f t="shared" si="78"/>
        <v>0</v>
      </c>
      <c r="G405" s="1142"/>
      <c r="H405" s="1141">
        <f t="shared" si="79"/>
        <v>0</v>
      </c>
      <c r="I405" s="1142"/>
      <c r="J405" s="1141">
        <f t="shared" si="80"/>
        <v>0</v>
      </c>
      <c r="K405" s="1142"/>
      <c r="L405" s="1141">
        <f t="shared" si="81"/>
        <v>0</v>
      </c>
      <c r="M405" s="1142"/>
      <c r="N405" s="1141">
        <f t="shared" si="82"/>
        <v>0</v>
      </c>
      <c r="O405" s="1142"/>
      <c r="P405" s="1141">
        <f t="shared" si="83"/>
        <v>0</v>
      </c>
      <c r="Q405" s="1142"/>
      <c r="R405" s="1141">
        <f t="shared" si="84"/>
        <v>0</v>
      </c>
      <c r="S405" s="1142"/>
      <c r="T405" s="1141">
        <f t="shared" si="85"/>
        <v>0</v>
      </c>
      <c r="U405" s="1141"/>
      <c r="V405" s="1141">
        <f t="shared" si="86"/>
        <v>0</v>
      </c>
      <c r="W405" s="1143">
        <f t="shared" si="87"/>
        <v>0</v>
      </c>
      <c r="X405" s="1141">
        <f t="shared" si="88"/>
        <v>0</v>
      </c>
      <c r="Y405" s="1144">
        <v>0</v>
      </c>
      <c r="Z405" s="1139">
        <f t="shared" si="89"/>
        <v>0</v>
      </c>
      <c r="AA405" s="1123">
        <f>[5]building!Y405</f>
        <v>0</v>
      </c>
      <c r="AB405" s="1123"/>
      <c r="AC405" s="1123">
        <f>[5]building!Z405</f>
        <v>0</v>
      </c>
      <c r="AD405" s="1123">
        <f t="shared" si="90"/>
        <v>0</v>
      </c>
    </row>
    <row r="406" spans="1:31" ht="70.5" customHeight="1">
      <c r="A406" s="1131"/>
      <c r="B406" s="1131" t="s">
        <v>1074</v>
      </c>
      <c r="C406" s="1140">
        <f>ROUND(Data!K2169,2)</f>
        <v>235.26</v>
      </c>
      <c r="D406" s="1133" t="s">
        <v>841</v>
      </c>
      <c r="E406" s="1142"/>
      <c r="F406" s="1134">
        <f t="shared" si="78"/>
        <v>0</v>
      </c>
      <c r="G406" s="1142"/>
      <c r="H406" s="1141">
        <f t="shared" si="79"/>
        <v>0</v>
      </c>
      <c r="I406" s="1142"/>
      <c r="J406" s="1141">
        <f t="shared" si="80"/>
        <v>0</v>
      </c>
      <c r="K406" s="1142"/>
      <c r="L406" s="1141">
        <f t="shared" si="81"/>
        <v>0</v>
      </c>
      <c r="M406" s="1142"/>
      <c r="N406" s="1141">
        <f t="shared" si="82"/>
        <v>0</v>
      </c>
      <c r="O406" s="1142"/>
      <c r="P406" s="1141">
        <f t="shared" si="83"/>
        <v>0</v>
      </c>
      <c r="Q406" s="1142"/>
      <c r="R406" s="1141">
        <f t="shared" si="84"/>
        <v>0</v>
      </c>
      <c r="S406" s="1142"/>
      <c r="T406" s="1141">
        <f t="shared" si="85"/>
        <v>0</v>
      </c>
      <c r="U406" s="1141"/>
      <c r="V406" s="1141">
        <f t="shared" si="86"/>
        <v>0</v>
      </c>
      <c r="W406" s="1143">
        <f t="shared" si="87"/>
        <v>0</v>
      </c>
      <c r="X406" s="1141">
        <f t="shared" si="88"/>
        <v>0</v>
      </c>
      <c r="Y406" s="1144">
        <v>0</v>
      </c>
      <c r="Z406" s="1139">
        <f t="shared" si="89"/>
        <v>0</v>
      </c>
      <c r="AA406" s="1123">
        <f>[5]building!Y406</f>
        <v>0</v>
      </c>
      <c r="AB406" s="1123"/>
      <c r="AC406" s="1123">
        <f>[5]building!Z406</f>
        <v>0</v>
      </c>
      <c r="AD406" s="1123">
        <f t="shared" si="90"/>
        <v>0</v>
      </c>
    </row>
    <row r="407" spans="1:31" ht="70.5" customHeight="1">
      <c r="A407" s="1157"/>
      <c r="B407" s="1131" t="s">
        <v>1075</v>
      </c>
      <c r="C407" s="1149">
        <f>ROUND(Data!K2184,2)</f>
        <v>346.69</v>
      </c>
      <c r="D407" s="1133" t="s">
        <v>841</v>
      </c>
      <c r="E407" s="1142"/>
      <c r="F407" s="1134">
        <f t="shared" si="78"/>
        <v>0</v>
      </c>
      <c r="G407" s="1142"/>
      <c r="H407" s="1141">
        <f t="shared" si="79"/>
        <v>0</v>
      </c>
      <c r="I407" s="1142"/>
      <c r="J407" s="1141">
        <f t="shared" si="80"/>
        <v>0</v>
      </c>
      <c r="K407" s="1142"/>
      <c r="L407" s="1141">
        <f t="shared" si="81"/>
        <v>0</v>
      </c>
      <c r="M407" s="1142"/>
      <c r="N407" s="1141">
        <f t="shared" si="82"/>
        <v>0</v>
      </c>
      <c r="O407" s="1142"/>
      <c r="P407" s="1141">
        <f t="shared" si="83"/>
        <v>0</v>
      </c>
      <c r="Q407" s="1142"/>
      <c r="R407" s="1141">
        <f t="shared" si="84"/>
        <v>0</v>
      </c>
      <c r="S407" s="1142"/>
      <c r="T407" s="1141">
        <f t="shared" si="85"/>
        <v>0</v>
      </c>
      <c r="U407" s="1141"/>
      <c r="V407" s="1141">
        <f t="shared" si="86"/>
        <v>0</v>
      </c>
      <c r="W407" s="1143">
        <f t="shared" si="87"/>
        <v>0</v>
      </c>
      <c r="X407" s="1141">
        <f t="shared" si="88"/>
        <v>0</v>
      </c>
      <c r="Y407" s="1144">
        <v>0</v>
      </c>
      <c r="Z407" s="1139">
        <f t="shared" si="89"/>
        <v>0</v>
      </c>
      <c r="AA407" s="1123">
        <f>[5]building!Y407</f>
        <v>0</v>
      </c>
      <c r="AB407" s="1123"/>
      <c r="AC407" s="1123">
        <f>[5]building!Z407</f>
        <v>0</v>
      </c>
      <c r="AD407" s="1123">
        <f t="shared" si="90"/>
        <v>0</v>
      </c>
    </row>
    <row r="408" spans="1:31" ht="70.5" customHeight="1">
      <c r="A408" s="1130">
        <v>62.1</v>
      </c>
      <c r="B408" s="1131" t="s">
        <v>1076</v>
      </c>
      <c r="C408" s="1140"/>
      <c r="D408" s="1133"/>
      <c r="E408" s="1142"/>
      <c r="F408" s="1134">
        <f t="shared" si="78"/>
        <v>0</v>
      </c>
      <c r="G408" s="1142"/>
      <c r="H408" s="1141">
        <f t="shared" si="79"/>
        <v>0</v>
      </c>
      <c r="I408" s="1142"/>
      <c r="J408" s="1141">
        <f t="shared" si="80"/>
        <v>0</v>
      </c>
      <c r="K408" s="1142"/>
      <c r="L408" s="1141">
        <f t="shared" si="81"/>
        <v>0</v>
      </c>
      <c r="M408" s="1142"/>
      <c r="N408" s="1141">
        <f t="shared" si="82"/>
        <v>0</v>
      </c>
      <c r="O408" s="1142"/>
      <c r="P408" s="1141">
        <f t="shared" si="83"/>
        <v>0</v>
      </c>
      <c r="Q408" s="1142"/>
      <c r="R408" s="1141">
        <f t="shared" si="84"/>
        <v>0</v>
      </c>
      <c r="S408" s="1142"/>
      <c r="T408" s="1141">
        <f t="shared" si="85"/>
        <v>0</v>
      </c>
      <c r="U408" s="1141"/>
      <c r="V408" s="1141">
        <f t="shared" si="86"/>
        <v>0</v>
      </c>
      <c r="W408" s="1143">
        <f t="shared" si="87"/>
        <v>0</v>
      </c>
      <c r="X408" s="1141">
        <f t="shared" si="88"/>
        <v>0</v>
      </c>
      <c r="Y408" s="1144">
        <v>0</v>
      </c>
      <c r="Z408" s="1139">
        <f t="shared" si="89"/>
        <v>0</v>
      </c>
      <c r="AA408" s="1123">
        <f>[5]building!Y408</f>
        <v>0</v>
      </c>
      <c r="AB408" s="1123"/>
      <c r="AC408" s="1123">
        <f>[5]building!Z408</f>
        <v>0</v>
      </c>
      <c r="AD408" s="1123">
        <f t="shared" si="90"/>
        <v>0</v>
      </c>
    </row>
    <row r="409" spans="1:31" ht="70.5" customHeight="1">
      <c r="A409" s="1131"/>
      <c r="B409" s="1131" t="s">
        <v>1074</v>
      </c>
      <c r="C409" s="1140">
        <f>ROUND(Data!K2193,2)</f>
        <v>104.1</v>
      </c>
      <c r="D409" s="1133" t="s">
        <v>1422</v>
      </c>
      <c r="E409" s="1142"/>
      <c r="F409" s="1134">
        <f t="shared" si="78"/>
        <v>0</v>
      </c>
      <c r="G409" s="1142"/>
      <c r="H409" s="1141">
        <f t="shared" si="79"/>
        <v>0</v>
      </c>
      <c r="I409" s="1142"/>
      <c r="J409" s="1141">
        <f t="shared" si="80"/>
        <v>0</v>
      </c>
      <c r="K409" s="1142"/>
      <c r="L409" s="1141">
        <f t="shared" si="81"/>
        <v>0</v>
      </c>
      <c r="M409" s="1142"/>
      <c r="N409" s="1141">
        <f t="shared" si="82"/>
        <v>0</v>
      </c>
      <c r="O409" s="1142"/>
      <c r="P409" s="1141">
        <f t="shared" si="83"/>
        <v>0</v>
      </c>
      <c r="Q409" s="1142"/>
      <c r="R409" s="1141">
        <f t="shared" si="84"/>
        <v>0</v>
      </c>
      <c r="S409" s="1142"/>
      <c r="T409" s="1141">
        <f t="shared" si="85"/>
        <v>0</v>
      </c>
      <c r="U409" s="1141"/>
      <c r="V409" s="1141">
        <f t="shared" si="86"/>
        <v>0</v>
      </c>
      <c r="W409" s="1143">
        <f t="shared" si="87"/>
        <v>0</v>
      </c>
      <c r="X409" s="1141">
        <f t="shared" si="88"/>
        <v>0</v>
      </c>
      <c r="Y409" s="1144">
        <v>0</v>
      </c>
      <c r="Z409" s="1139">
        <f t="shared" si="89"/>
        <v>0</v>
      </c>
      <c r="AA409" s="1123">
        <f>[5]building!Y409</f>
        <v>0</v>
      </c>
      <c r="AB409" s="1123"/>
      <c r="AC409" s="1123">
        <f>[5]building!Z409</f>
        <v>0</v>
      </c>
      <c r="AD409" s="1123">
        <f t="shared" si="90"/>
        <v>0</v>
      </c>
    </row>
    <row r="410" spans="1:31" ht="70.5" customHeight="1">
      <c r="A410" s="1157"/>
      <c r="B410" s="1131" t="s">
        <v>1075</v>
      </c>
      <c r="C410" s="1149">
        <f>ROUND(Data!K2200,2)</f>
        <v>143.15</v>
      </c>
      <c r="D410" s="1133" t="s">
        <v>1422</v>
      </c>
      <c r="E410" s="1142"/>
      <c r="F410" s="1134">
        <f t="shared" si="78"/>
        <v>0</v>
      </c>
      <c r="G410" s="1142"/>
      <c r="H410" s="1141">
        <f t="shared" si="79"/>
        <v>0</v>
      </c>
      <c r="I410" s="1142"/>
      <c r="J410" s="1141">
        <f t="shared" si="80"/>
        <v>0</v>
      </c>
      <c r="K410" s="1142"/>
      <c r="L410" s="1141">
        <f t="shared" si="81"/>
        <v>0</v>
      </c>
      <c r="M410" s="1142"/>
      <c r="N410" s="1141">
        <f t="shared" si="82"/>
        <v>0</v>
      </c>
      <c r="O410" s="1142"/>
      <c r="P410" s="1141">
        <f t="shared" si="83"/>
        <v>0</v>
      </c>
      <c r="Q410" s="1142"/>
      <c r="R410" s="1141">
        <f t="shared" si="84"/>
        <v>0</v>
      </c>
      <c r="S410" s="1142"/>
      <c r="T410" s="1141">
        <f t="shared" si="85"/>
        <v>0</v>
      </c>
      <c r="U410" s="1141"/>
      <c r="V410" s="1141">
        <f t="shared" si="86"/>
        <v>0</v>
      </c>
      <c r="W410" s="1143">
        <f t="shared" si="87"/>
        <v>0</v>
      </c>
      <c r="X410" s="1141">
        <f t="shared" si="88"/>
        <v>0</v>
      </c>
      <c r="Y410" s="1144">
        <v>0</v>
      </c>
      <c r="Z410" s="1139">
        <f t="shared" si="89"/>
        <v>0</v>
      </c>
      <c r="AA410" s="1123">
        <f>[5]building!Y410</f>
        <v>0</v>
      </c>
      <c r="AB410" s="1123"/>
      <c r="AC410" s="1123">
        <f>[5]building!Z410</f>
        <v>0</v>
      </c>
      <c r="AD410" s="1123">
        <f t="shared" si="90"/>
        <v>0</v>
      </c>
    </row>
    <row r="411" spans="1:31" ht="70.5" customHeight="1">
      <c r="A411" s="1130">
        <v>62.2</v>
      </c>
      <c r="B411" s="1151" t="s">
        <v>1077</v>
      </c>
      <c r="C411" s="1140"/>
      <c r="D411" s="1133"/>
      <c r="E411" s="1142"/>
      <c r="F411" s="1134">
        <f t="shared" si="78"/>
        <v>0</v>
      </c>
      <c r="G411" s="1142"/>
      <c r="H411" s="1141">
        <f t="shared" si="79"/>
        <v>0</v>
      </c>
      <c r="I411" s="1142"/>
      <c r="J411" s="1141">
        <f t="shared" si="80"/>
        <v>0</v>
      </c>
      <c r="K411" s="1142"/>
      <c r="L411" s="1141">
        <f t="shared" si="81"/>
        <v>0</v>
      </c>
      <c r="M411" s="1142"/>
      <c r="N411" s="1141">
        <f t="shared" si="82"/>
        <v>0</v>
      </c>
      <c r="O411" s="1142"/>
      <c r="P411" s="1141">
        <f t="shared" si="83"/>
        <v>0</v>
      </c>
      <c r="Q411" s="1142"/>
      <c r="R411" s="1141">
        <f t="shared" si="84"/>
        <v>0</v>
      </c>
      <c r="S411" s="1142"/>
      <c r="T411" s="1141">
        <f t="shared" si="85"/>
        <v>0</v>
      </c>
      <c r="U411" s="1141"/>
      <c r="V411" s="1141">
        <f t="shared" si="86"/>
        <v>0</v>
      </c>
      <c r="W411" s="1143">
        <f t="shared" si="87"/>
        <v>0</v>
      </c>
      <c r="X411" s="1141">
        <f t="shared" si="88"/>
        <v>0</v>
      </c>
      <c r="Y411" s="1144">
        <v>0</v>
      </c>
      <c r="Z411" s="1139">
        <f t="shared" si="89"/>
        <v>0</v>
      </c>
      <c r="AA411" s="1123">
        <f>[5]building!Y411</f>
        <v>0</v>
      </c>
      <c r="AB411" s="1123"/>
      <c r="AC411" s="1123">
        <f>[5]building!Z411</f>
        <v>0</v>
      </c>
      <c r="AD411" s="1123">
        <f t="shared" si="90"/>
        <v>0</v>
      </c>
    </row>
    <row r="412" spans="1:31" ht="70.5" customHeight="1">
      <c r="A412" s="1131"/>
      <c r="B412" s="1131" t="s">
        <v>1074</v>
      </c>
      <c r="C412" s="1140">
        <f>ROUND(Data!K2206,2)</f>
        <v>131</v>
      </c>
      <c r="D412" s="1133" t="s">
        <v>1422</v>
      </c>
      <c r="E412" s="1142"/>
      <c r="F412" s="1134">
        <f t="shared" si="78"/>
        <v>0</v>
      </c>
      <c r="G412" s="1142"/>
      <c r="H412" s="1141">
        <f t="shared" si="79"/>
        <v>0</v>
      </c>
      <c r="I412" s="1142"/>
      <c r="J412" s="1141">
        <f t="shared" si="80"/>
        <v>0</v>
      </c>
      <c r="K412" s="1142"/>
      <c r="L412" s="1141">
        <f t="shared" si="81"/>
        <v>0</v>
      </c>
      <c r="M412" s="1142"/>
      <c r="N412" s="1141">
        <f t="shared" si="82"/>
        <v>0</v>
      </c>
      <c r="O412" s="1142"/>
      <c r="P412" s="1141">
        <f t="shared" si="83"/>
        <v>0</v>
      </c>
      <c r="Q412" s="1142"/>
      <c r="R412" s="1141">
        <f t="shared" si="84"/>
        <v>0</v>
      </c>
      <c r="S412" s="1142"/>
      <c r="T412" s="1141">
        <f t="shared" si="85"/>
        <v>0</v>
      </c>
      <c r="U412" s="1141"/>
      <c r="V412" s="1141">
        <f t="shared" si="86"/>
        <v>0</v>
      </c>
      <c r="W412" s="1143">
        <f t="shared" si="87"/>
        <v>0</v>
      </c>
      <c r="X412" s="1141">
        <f t="shared" si="88"/>
        <v>0</v>
      </c>
      <c r="Y412" s="1144">
        <v>0</v>
      </c>
      <c r="Z412" s="1139">
        <f t="shared" si="89"/>
        <v>0</v>
      </c>
      <c r="AA412" s="1123">
        <f>[5]building!Y412</f>
        <v>0</v>
      </c>
      <c r="AB412" s="1123"/>
      <c r="AC412" s="1123">
        <f>[5]building!Z412</f>
        <v>0</v>
      </c>
      <c r="AD412" s="1123">
        <f t="shared" si="90"/>
        <v>0</v>
      </c>
    </row>
    <row r="413" spans="1:31" ht="70.5" customHeight="1">
      <c r="A413" s="1157"/>
      <c r="B413" s="1131" t="s">
        <v>1075</v>
      </c>
      <c r="C413" s="1140">
        <f>ROUND(Data!K2216,2)</f>
        <v>169.15</v>
      </c>
      <c r="D413" s="1133" t="s">
        <v>1422</v>
      </c>
      <c r="E413" s="1142"/>
      <c r="F413" s="1134">
        <f t="shared" si="78"/>
        <v>0</v>
      </c>
      <c r="G413" s="1142"/>
      <c r="H413" s="1141">
        <f t="shared" si="79"/>
        <v>0</v>
      </c>
      <c r="I413" s="1142"/>
      <c r="J413" s="1141">
        <f t="shared" si="80"/>
        <v>0</v>
      </c>
      <c r="K413" s="1142"/>
      <c r="L413" s="1141">
        <f t="shared" si="81"/>
        <v>0</v>
      </c>
      <c r="M413" s="1142"/>
      <c r="N413" s="1141">
        <f t="shared" si="82"/>
        <v>0</v>
      </c>
      <c r="O413" s="1142"/>
      <c r="P413" s="1141">
        <f t="shared" si="83"/>
        <v>0</v>
      </c>
      <c r="Q413" s="1142"/>
      <c r="R413" s="1141">
        <f t="shared" si="84"/>
        <v>0</v>
      </c>
      <c r="S413" s="1142"/>
      <c r="T413" s="1141">
        <f t="shared" si="85"/>
        <v>0</v>
      </c>
      <c r="U413" s="1141"/>
      <c r="V413" s="1141">
        <f t="shared" si="86"/>
        <v>0</v>
      </c>
      <c r="W413" s="1143">
        <f t="shared" si="87"/>
        <v>0</v>
      </c>
      <c r="X413" s="1141">
        <f t="shared" si="88"/>
        <v>0</v>
      </c>
      <c r="Y413" s="1144">
        <v>0</v>
      </c>
      <c r="Z413" s="1139">
        <f t="shared" si="89"/>
        <v>0</v>
      </c>
      <c r="AA413" s="1123">
        <f>[5]building!Y413</f>
        <v>0</v>
      </c>
      <c r="AB413" s="1123"/>
      <c r="AC413" s="1123">
        <f>[5]building!Z413</f>
        <v>0</v>
      </c>
      <c r="AD413" s="1123">
        <f t="shared" si="90"/>
        <v>0</v>
      </c>
    </row>
    <row r="414" spans="1:31" ht="70.5" customHeight="1">
      <c r="A414" s="1130">
        <v>63</v>
      </c>
      <c r="B414" s="1131" t="s">
        <v>2177</v>
      </c>
      <c r="C414" s="1149">
        <f>ROUND(Data!K2225,2)</f>
        <v>31.87</v>
      </c>
      <c r="D414" s="1133" t="s">
        <v>1422</v>
      </c>
      <c r="E414" s="1142"/>
      <c r="F414" s="1134">
        <f t="shared" si="78"/>
        <v>0</v>
      </c>
      <c r="G414" s="1142"/>
      <c r="H414" s="1141">
        <f t="shared" si="79"/>
        <v>0</v>
      </c>
      <c r="I414" s="1142"/>
      <c r="J414" s="1141">
        <f t="shared" si="80"/>
        <v>0</v>
      </c>
      <c r="K414" s="1142"/>
      <c r="L414" s="1141">
        <f t="shared" si="81"/>
        <v>0</v>
      </c>
      <c r="M414" s="1142"/>
      <c r="N414" s="1141">
        <f t="shared" si="82"/>
        <v>0</v>
      </c>
      <c r="O414" s="1142"/>
      <c r="P414" s="1141">
        <f t="shared" si="83"/>
        <v>0</v>
      </c>
      <c r="Q414" s="1142"/>
      <c r="R414" s="1141">
        <f t="shared" si="84"/>
        <v>0</v>
      </c>
      <c r="S414" s="1142"/>
      <c r="T414" s="1141">
        <f t="shared" si="85"/>
        <v>0</v>
      </c>
      <c r="U414" s="1141"/>
      <c r="V414" s="1141">
        <f t="shared" si="86"/>
        <v>0</v>
      </c>
      <c r="W414" s="1143">
        <f t="shared" si="87"/>
        <v>0</v>
      </c>
      <c r="X414" s="1141">
        <f t="shared" si="88"/>
        <v>0</v>
      </c>
      <c r="Y414" s="1144">
        <v>0</v>
      </c>
      <c r="Z414" s="1139">
        <f t="shared" si="89"/>
        <v>0</v>
      </c>
      <c r="AA414" s="1123">
        <f>[5]building!Y414</f>
        <v>0</v>
      </c>
      <c r="AB414" s="1123"/>
      <c r="AC414" s="1123">
        <f>[5]building!Z414</f>
        <v>0</v>
      </c>
      <c r="AD414" s="1123">
        <f t="shared" si="90"/>
        <v>0</v>
      </c>
    </row>
    <row r="415" spans="1:31" ht="70.5" customHeight="1">
      <c r="A415" s="1130"/>
      <c r="B415" s="1151" t="s">
        <v>2178</v>
      </c>
      <c r="C415" s="1140"/>
      <c r="D415" s="1133"/>
      <c r="E415" s="1141"/>
      <c r="F415" s="1134">
        <f t="shared" si="78"/>
        <v>0</v>
      </c>
      <c r="G415" s="1141"/>
      <c r="H415" s="1141">
        <f t="shared" si="79"/>
        <v>0</v>
      </c>
      <c r="I415" s="1141"/>
      <c r="J415" s="1141">
        <f t="shared" si="80"/>
        <v>0</v>
      </c>
      <c r="K415" s="1141"/>
      <c r="L415" s="1141">
        <f t="shared" si="81"/>
        <v>0</v>
      </c>
      <c r="M415" s="1141"/>
      <c r="N415" s="1141">
        <f t="shared" si="82"/>
        <v>0</v>
      </c>
      <c r="O415" s="1141"/>
      <c r="P415" s="1141">
        <f t="shared" si="83"/>
        <v>0</v>
      </c>
      <c r="Q415" s="1141"/>
      <c r="R415" s="1141">
        <f t="shared" si="84"/>
        <v>0</v>
      </c>
      <c r="S415" s="1142"/>
      <c r="T415" s="1141">
        <f t="shared" si="85"/>
        <v>0</v>
      </c>
      <c r="U415" s="1141"/>
      <c r="V415" s="1141">
        <f t="shared" si="86"/>
        <v>0</v>
      </c>
      <c r="W415" s="1143">
        <f t="shared" si="87"/>
        <v>0</v>
      </c>
      <c r="X415" s="1141">
        <f t="shared" si="88"/>
        <v>0</v>
      </c>
      <c r="Y415" s="1144"/>
      <c r="Z415" s="1139"/>
      <c r="AA415" s="1123" t="str">
        <f>[5]building!Y415</f>
        <v>*</v>
      </c>
      <c r="AB415" s="1123">
        <f>[5]building!Z415</f>
        <v>0</v>
      </c>
      <c r="AC415" s="1123">
        <f>[5]building!Z415</f>
        <v>0</v>
      </c>
      <c r="AD415" s="1123">
        <f t="shared" si="90"/>
        <v>0</v>
      </c>
      <c r="AE415" s="1105" t="s">
        <v>2289</v>
      </c>
    </row>
    <row r="416" spans="1:31" ht="70.5" customHeight="1">
      <c r="A416" s="1130">
        <v>64</v>
      </c>
      <c r="B416" s="1131" t="s">
        <v>2179</v>
      </c>
      <c r="C416" s="1149">
        <f>Data!K2261</f>
        <v>1630</v>
      </c>
      <c r="D416" s="1133" t="s">
        <v>1422</v>
      </c>
      <c r="E416" s="1142"/>
      <c r="F416" s="1134">
        <f t="shared" si="78"/>
        <v>0</v>
      </c>
      <c r="G416" s="1142"/>
      <c r="H416" s="1141">
        <f t="shared" si="79"/>
        <v>0</v>
      </c>
      <c r="I416" s="1142"/>
      <c r="J416" s="1141">
        <f t="shared" si="80"/>
        <v>0</v>
      </c>
      <c r="K416" s="1142"/>
      <c r="L416" s="1141">
        <f t="shared" si="81"/>
        <v>0</v>
      </c>
      <c r="M416" s="1142"/>
      <c r="N416" s="1141">
        <f t="shared" si="82"/>
        <v>0</v>
      </c>
      <c r="O416" s="1142"/>
      <c r="P416" s="1141">
        <f t="shared" si="83"/>
        <v>0</v>
      </c>
      <c r="Q416" s="1142"/>
      <c r="R416" s="1141">
        <f t="shared" si="84"/>
        <v>0</v>
      </c>
      <c r="S416" s="1142"/>
      <c r="T416" s="1141">
        <f t="shared" si="85"/>
        <v>0</v>
      </c>
      <c r="U416" s="1141"/>
      <c r="V416" s="1141">
        <f t="shared" si="86"/>
        <v>0</v>
      </c>
      <c r="W416" s="1143">
        <f t="shared" si="87"/>
        <v>0</v>
      </c>
      <c r="X416" s="1141">
        <f t="shared" si="88"/>
        <v>0</v>
      </c>
      <c r="Y416" s="1144">
        <v>0</v>
      </c>
      <c r="Z416" s="1139">
        <f t="shared" si="89"/>
        <v>0</v>
      </c>
      <c r="AA416" s="1123">
        <f>[5]building!Y416</f>
        <v>0</v>
      </c>
      <c r="AB416" s="1123"/>
      <c r="AC416" s="1123">
        <f>[5]building!Z416</f>
        <v>0</v>
      </c>
      <c r="AD416" s="1123">
        <f t="shared" si="90"/>
        <v>0</v>
      </c>
    </row>
    <row r="417" spans="1:30" ht="70.5" customHeight="1">
      <c r="A417" s="1131"/>
      <c r="B417" s="1131" t="s">
        <v>1293</v>
      </c>
      <c r="C417" s="1149">
        <f>Data!K2262</f>
        <v>1633</v>
      </c>
      <c r="D417" s="1133" t="s">
        <v>1422</v>
      </c>
      <c r="E417" s="1142"/>
      <c r="F417" s="1134">
        <f t="shared" si="78"/>
        <v>0</v>
      </c>
      <c r="G417" s="1142"/>
      <c r="H417" s="1141">
        <f t="shared" si="79"/>
        <v>0</v>
      </c>
      <c r="I417" s="1142"/>
      <c r="J417" s="1141">
        <f t="shared" si="80"/>
        <v>0</v>
      </c>
      <c r="K417" s="1142"/>
      <c r="L417" s="1141">
        <f t="shared" si="81"/>
        <v>0</v>
      </c>
      <c r="M417" s="1142"/>
      <c r="N417" s="1141">
        <f t="shared" si="82"/>
        <v>0</v>
      </c>
      <c r="O417" s="1142"/>
      <c r="P417" s="1141">
        <f t="shared" si="83"/>
        <v>0</v>
      </c>
      <c r="Q417" s="1142"/>
      <c r="R417" s="1141">
        <f t="shared" si="84"/>
        <v>0</v>
      </c>
      <c r="S417" s="1142"/>
      <c r="T417" s="1141">
        <f t="shared" si="85"/>
        <v>0</v>
      </c>
      <c r="U417" s="1141"/>
      <c r="V417" s="1141">
        <f t="shared" si="86"/>
        <v>0</v>
      </c>
      <c r="W417" s="1143">
        <f t="shared" si="87"/>
        <v>0</v>
      </c>
      <c r="X417" s="1141">
        <f t="shared" si="88"/>
        <v>0</v>
      </c>
      <c r="Y417" s="1144">
        <v>0</v>
      </c>
      <c r="Z417" s="1139">
        <f t="shared" si="89"/>
        <v>0</v>
      </c>
      <c r="AA417" s="1123">
        <f>[5]building!Y417</f>
        <v>0</v>
      </c>
      <c r="AB417" s="1123"/>
      <c r="AC417" s="1123">
        <f>[5]building!Z417</f>
        <v>0</v>
      </c>
      <c r="AD417" s="1123">
        <f t="shared" si="90"/>
        <v>0</v>
      </c>
    </row>
    <row r="418" spans="1:30" ht="70.5" customHeight="1">
      <c r="A418" s="1157"/>
      <c r="B418" s="1131" t="s">
        <v>303</v>
      </c>
      <c r="C418" s="1149">
        <f>Data!K2263</f>
        <v>1670</v>
      </c>
      <c r="D418" s="1133" t="s">
        <v>1422</v>
      </c>
      <c r="E418" s="1142"/>
      <c r="F418" s="1134">
        <f t="shared" si="78"/>
        <v>0</v>
      </c>
      <c r="G418" s="1142"/>
      <c r="H418" s="1141">
        <f t="shared" si="79"/>
        <v>0</v>
      </c>
      <c r="I418" s="1142"/>
      <c r="J418" s="1141">
        <f t="shared" si="80"/>
        <v>0</v>
      </c>
      <c r="K418" s="1142"/>
      <c r="L418" s="1141">
        <f t="shared" si="81"/>
        <v>0</v>
      </c>
      <c r="M418" s="1142"/>
      <c r="N418" s="1141">
        <f t="shared" si="82"/>
        <v>0</v>
      </c>
      <c r="O418" s="1142"/>
      <c r="P418" s="1141">
        <f t="shared" si="83"/>
        <v>0</v>
      </c>
      <c r="Q418" s="1142"/>
      <c r="R418" s="1141">
        <f t="shared" si="84"/>
        <v>0</v>
      </c>
      <c r="S418" s="1142"/>
      <c r="T418" s="1141">
        <f t="shared" si="85"/>
        <v>0</v>
      </c>
      <c r="U418" s="1141"/>
      <c r="V418" s="1141">
        <f t="shared" si="86"/>
        <v>0</v>
      </c>
      <c r="W418" s="1143">
        <f t="shared" si="87"/>
        <v>0</v>
      </c>
      <c r="X418" s="1141">
        <f t="shared" si="88"/>
        <v>0</v>
      </c>
      <c r="Y418" s="1144">
        <v>0</v>
      </c>
      <c r="Z418" s="1139">
        <f t="shared" si="89"/>
        <v>0</v>
      </c>
      <c r="AA418" s="1123">
        <f>[5]building!Y418</f>
        <v>0</v>
      </c>
      <c r="AB418" s="1123"/>
      <c r="AC418" s="1123">
        <f>[5]building!Z418</f>
        <v>0</v>
      </c>
      <c r="AD418" s="1123">
        <f t="shared" si="90"/>
        <v>0</v>
      </c>
    </row>
    <row r="419" spans="1:30" ht="70.5" customHeight="1">
      <c r="A419" s="1130">
        <v>65</v>
      </c>
      <c r="B419" s="1131" t="s">
        <v>304</v>
      </c>
      <c r="C419" s="1149">
        <f>Data!K2264</f>
        <v>1705</v>
      </c>
      <c r="D419" s="1133" t="s">
        <v>1422</v>
      </c>
      <c r="E419" s="1142"/>
      <c r="F419" s="1134">
        <f t="shared" si="78"/>
        <v>0</v>
      </c>
      <c r="G419" s="1142"/>
      <c r="H419" s="1141">
        <f t="shared" si="79"/>
        <v>0</v>
      </c>
      <c r="I419" s="1142"/>
      <c r="J419" s="1141">
        <f t="shared" si="80"/>
        <v>0</v>
      </c>
      <c r="K419" s="1142"/>
      <c r="L419" s="1141">
        <f t="shared" si="81"/>
        <v>0</v>
      </c>
      <c r="M419" s="1142"/>
      <c r="N419" s="1141">
        <f t="shared" si="82"/>
        <v>0</v>
      </c>
      <c r="O419" s="1142"/>
      <c r="P419" s="1141">
        <f t="shared" si="83"/>
        <v>0</v>
      </c>
      <c r="Q419" s="1142"/>
      <c r="R419" s="1141">
        <f t="shared" si="84"/>
        <v>0</v>
      </c>
      <c r="S419" s="1142"/>
      <c r="T419" s="1141">
        <f t="shared" si="85"/>
        <v>0</v>
      </c>
      <c r="U419" s="1141"/>
      <c r="V419" s="1141">
        <f t="shared" si="86"/>
        <v>0</v>
      </c>
      <c r="W419" s="1143">
        <f t="shared" si="87"/>
        <v>0</v>
      </c>
      <c r="X419" s="1141">
        <f t="shared" si="88"/>
        <v>0</v>
      </c>
      <c r="Y419" s="1144">
        <v>0</v>
      </c>
      <c r="Z419" s="1139">
        <f t="shared" si="89"/>
        <v>0</v>
      </c>
      <c r="AA419" s="1123">
        <f>[5]building!Y419</f>
        <v>0</v>
      </c>
      <c r="AB419" s="1123"/>
      <c r="AC419" s="1123">
        <f>[5]building!Z419</f>
        <v>0</v>
      </c>
      <c r="AD419" s="1123">
        <f t="shared" si="90"/>
        <v>0</v>
      </c>
    </row>
    <row r="420" spans="1:30" ht="70.5" customHeight="1">
      <c r="A420" s="1130">
        <v>66</v>
      </c>
      <c r="B420" s="1131" t="s">
        <v>305</v>
      </c>
      <c r="C420" s="1149">
        <f>Data!K2265</f>
        <v>3052</v>
      </c>
      <c r="D420" s="1133" t="s">
        <v>1422</v>
      </c>
      <c r="E420" s="1142"/>
      <c r="F420" s="1134">
        <f t="shared" si="78"/>
        <v>0</v>
      </c>
      <c r="G420" s="1142"/>
      <c r="H420" s="1141">
        <f t="shared" si="79"/>
        <v>0</v>
      </c>
      <c r="I420" s="1142"/>
      <c r="J420" s="1141">
        <f t="shared" si="80"/>
        <v>0</v>
      </c>
      <c r="K420" s="1142"/>
      <c r="L420" s="1141">
        <f t="shared" si="81"/>
        <v>0</v>
      </c>
      <c r="M420" s="1142"/>
      <c r="N420" s="1141">
        <f t="shared" si="82"/>
        <v>0</v>
      </c>
      <c r="O420" s="1142"/>
      <c r="P420" s="1141">
        <f t="shared" si="83"/>
        <v>0</v>
      </c>
      <c r="Q420" s="1142"/>
      <c r="R420" s="1141">
        <f t="shared" si="84"/>
        <v>0</v>
      </c>
      <c r="S420" s="1142"/>
      <c r="T420" s="1141">
        <f t="shared" si="85"/>
        <v>0</v>
      </c>
      <c r="U420" s="1141"/>
      <c r="V420" s="1141">
        <f t="shared" si="86"/>
        <v>0</v>
      </c>
      <c r="W420" s="1143">
        <f t="shared" si="87"/>
        <v>0</v>
      </c>
      <c r="X420" s="1141">
        <f t="shared" si="88"/>
        <v>0</v>
      </c>
      <c r="Y420" s="1144">
        <v>0</v>
      </c>
      <c r="Z420" s="1139">
        <f t="shared" si="89"/>
        <v>0</v>
      </c>
      <c r="AA420" s="1123">
        <f>[5]building!Y420</f>
        <v>0</v>
      </c>
      <c r="AB420" s="1123"/>
      <c r="AC420" s="1123">
        <f>[5]building!Z420</f>
        <v>0</v>
      </c>
      <c r="AD420" s="1123">
        <f t="shared" si="90"/>
        <v>0</v>
      </c>
    </row>
    <row r="421" spans="1:30" ht="70.5" customHeight="1">
      <c r="A421" s="1130">
        <v>67</v>
      </c>
      <c r="B421" s="1131" t="s">
        <v>1819</v>
      </c>
      <c r="C421" s="1149">
        <f>Data!K2266</f>
        <v>835</v>
      </c>
      <c r="D421" s="1133" t="s">
        <v>1422</v>
      </c>
      <c r="E421" s="1142"/>
      <c r="F421" s="1134">
        <f t="shared" si="78"/>
        <v>0</v>
      </c>
      <c r="G421" s="1142"/>
      <c r="H421" s="1141">
        <f t="shared" si="79"/>
        <v>0</v>
      </c>
      <c r="I421" s="1142"/>
      <c r="J421" s="1141">
        <f t="shared" si="80"/>
        <v>0</v>
      </c>
      <c r="K421" s="1142"/>
      <c r="L421" s="1141">
        <f t="shared" si="81"/>
        <v>0</v>
      </c>
      <c r="M421" s="1142"/>
      <c r="N421" s="1141">
        <f t="shared" si="82"/>
        <v>0</v>
      </c>
      <c r="O421" s="1142"/>
      <c r="P421" s="1141">
        <f t="shared" si="83"/>
        <v>0</v>
      </c>
      <c r="Q421" s="1142"/>
      <c r="R421" s="1141">
        <f t="shared" si="84"/>
        <v>0</v>
      </c>
      <c r="S421" s="1142"/>
      <c r="T421" s="1141">
        <f t="shared" si="85"/>
        <v>0</v>
      </c>
      <c r="U421" s="1141"/>
      <c r="V421" s="1141">
        <f t="shared" si="86"/>
        <v>0</v>
      </c>
      <c r="W421" s="1143">
        <f t="shared" si="87"/>
        <v>0</v>
      </c>
      <c r="X421" s="1141">
        <f t="shared" si="88"/>
        <v>0</v>
      </c>
      <c r="Y421" s="1144">
        <v>0</v>
      </c>
      <c r="Z421" s="1139">
        <f t="shared" si="89"/>
        <v>0</v>
      </c>
      <c r="AA421" s="1123">
        <f>[5]building!Y421</f>
        <v>0</v>
      </c>
      <c r="AB421" s="1123"/>
      <c r="AC421" s="1123">
        <f>[5]building!Z421</f>
        <v>0</v>
      </c>
      <c r="AD421" s="1123">
        <f t="shared" si="90"/>
        <v>0</v>
      </c>
    </row>
    <row r="422" spans="1:30" ht="70.5" customHeight="1">
      <c r="A422" s="1130">
        <v>68</v>
      </c>
      <c r="B422" s="1131" t="s">
        <v>1820</v>
      </c>
      <c r="C422" s="1149">
        <f>Data!K2267</f>
        <v>1133</v>
      </c>
      <c r="D422" s="1133" t="s">
        <v>1422</v>
      </c>
      <c r="E422" s="1142"/>
      <c r="F422" s="1134">
        <f t="shared" si="78"/>
        <v>0</v>
      </c>
      <c r="G422" s="1142"/>
      <c r="H422" s="1141">
        <f t="shared" si="79"/>
        <v>0</v>
      </c>
      <c r="I422" s="1142"/>
      <c r="J422" s="1141">
        <f t="shared" si="80"/>
        <v>0</v>
      </c>
      <c r="K422" s="1142"/>
      <c r="L422" s="1141">
        <f t="shared" si="81"/>
        <v>0</v>
      </c>
      <c r="M422" s="1142"/>
      <c r="N422" s="1141">
        <f t="shared" si="82"/>
        <v>0</v>
      </c>
      <c r="O422" s="1142"/>
      <c r="P422" s="1141">
        <f t="shared" si="83"/>
        <v>0</v>
      </c>
      <c r="Q422" s="1142"/>
      <c r="R422" s="1141">
        <f t="shared" si="84"/>
        <v>0</v>
      </c>
      <c r="S422" s="1142"/>
      <c r="T422" s="1141">
        <f t="shared" si="85"/>
        <v>0</v>
      </c>
      <c r="U422" s="1141"/>
      <c r="V422" s="1141">
        <f t="shared" si="86"/>
        <v>0</v>
      </c>
      <c r="W422" s="1143">
        <f t="shared" si="87"/>
        <v>0</v>
      </c>
      <c r="X422" s="1141">
        <f t="shared" si="88"/>
        <v>0</v>
      </c>
      <c r="Y422" s="1144">
        <v>0</v>
      </c>
      <c r="Z422" s="1139">
        <f t="shared" si="89"/>
        <v>0</v>
      </c>
      <c r="AA422" s="1123">
        <f>[5]building!Y422</f>
        <v>0</v>
      </c>
      <c r="AB422" s="1123"/>
      <c r="AC422" s="1123">
        <f>[5]building!Z422</f>
        <v>0</v>
      </c>
      <c r="AD422" s="1123">
        <f t="shared" si="90"/>
        <v>0</v>
      </c>
    </row>
    <row r="423" spans="1:30" s="810" customFormat="1" ht="70.5" customHeight="1">
      <c r="A423" s="1145">
        <v>69</v>
      </c>
      <c r="B423" s="1146" t="s">
        <v>1821</v>
      </c>
      <c r="C423" s="1147">
        <f>Data!K2268</f>
        <v>150</v>
      </c>
      <c r="D423" s="1148" t="s">
        <v>1422</v>
      </c>
      <c r="E423" s="1142"/>
      <c r="F423" s="1134">
        <f t="shared" si="78"/>
        <v>0</v>
      </c>
      <c r="G423" s="1142"/>
      <c r="H423" s="1141">
        <f t="shared" si="79"/>
        <v>0</v>
      </c>
      <c r="I423" s="1142"/>
      <c r="J423" s="1141">
        <f t="shared" si="80"/>
        <v>0</v>
      </c>
      <c r="K423" s="1142"/>
      <c r="L423" s="1141">
        <f t="shared" si="81"/>
        <v>0</v>
      </c>
      <c r="M423" s="1142"/>
      <c r="N423" s="1141">
        <f t="shared" si="82"/>
        <v>0</v>
      </c>
      <c r="O423" s="1142"/>
      <c r="P423" s="1141">
        <f t="shared" si="83"/>
        <v>0</v>
      </c>
      <c r="Q423" s="1142"/>
      <c r="R423" s="1141">
        <f t="shared" si="84"/>
        <v>0</v>
      </c>
      <c r="S423" s="1142"/>
      <c r="T423" s="1141">
        <f t="shared" si="85"/>
        <v>0</v>
      </c>
      <c r="U423" s="1141"/>
      <c r="V423" s="1141">
        <f t="shared" si="86"/>
        <v>0</v>
      </c>
      <c r="W423" s="1143">
        <f t="shared" si="87"/>
        <v>0</v>
      </c>
      <c r="X423" s="1141">
        <f t="shared" si="88"/>
        <v>0</v>
      </c>
      <c r="Y423" s="1144">
        <v>0</v>
      </c>
      <c r="Z423" s="1139">
        <f t="shared" si="89"/>
        <v>0</v>
      </c>
      <c r="AA423" s="1123">
        <f>[5]building!Y423</f>
        <v>0</v>
      </c>
      <c r="AB423" s="1123"/>
      <c r="AC423" s="1123">
        <f>[5]building!Z423</f>
        <v>0</v>
      </c>
      <c r="AD423" s="1123">
        <f t="shared" si="90"/>
        <v>0</v>
      </c>
    </row>
    <row r="424" spans="1:30" ht="70.5" customHeight="1">
      <c r="A424" s="1130">
        <v>70.099999999999994</v>
      </c>
      <c r="B424" s="1131" t="s">
        <v>1822</v>
      </c>
      <c r="C424" s="1149">
        <f>Data!K2269</f>
        <v>517</v>
      </c>
      <c r="D424" s="1133" t="s">
        <v>1422</v>
      </c>
      <c r="E424" s="1142"/>
      <c r="F424" s="1134">
        <f t="shared" si="78"/>
        <v>0</v>
      </c>
      <c r="G424" s="1142"/>
      <c r="H424" s="1141">
        <f t="shared" si="79"/>
        <v>0</v>
      </c>
      <c r="I424" s="1142"/>
      <c r="J424" s="1141">
        <f t="shared" si="80"/>
        <v>0</v>
      </c>
      <c r="K424" s="1142"/>
      <c r="L424" s="1141">
        <f t="shared" si="81"/>
        <v>0</v>
      </c>
      <c r="M424" s="1142"/>
      <c r="N424" s="1141">
        <f t="shared" si="82"/>
        <v>0</v>
      </c>
      <c r="O424" s="1142"/>
      <c r="P424" s="1141">
        <f t="shared" si="83"/>
        <v>0</v>
      </c>
      <c r="Q424" s="1142"/>
      <c r="R424" s="1141">
        <f t="shared" si="84"/>
        <v>0</v>
      </c>
      <c r="S424" s="1142"/>
      <c r="T424" s="1141">
        <f t="shared" si="85"/>
        <v>0</v>
      </c>
      <c r="U424" s="1141"/>
      <c r="V424" s="1141">
        <f t="shared" si="86"/>
        <v>0</v>
      </c>
      <c r="W424" s="1143">
        <f t="shared" si="87"/>
        <v>0</v>
      </c>
      <c r="X424" s="1141">
        <f t="shared" si="88"/>
        <v>0</v>
      </c>
      <c r="Y424" s="1144">
        <v>0</v>
      </c>
      <c r="Z424" s="1139">
        <f t="shared" si="89"/>
        <v>0</v>
      </c>
      <c r="AA424" s="1123">
        <f>[5]building!Y424</f>
        <v>0</v>
      </c>
      <c r="AB424" s="1123"/>
      <c r="AC424" s="1123">
        <f>[5]building!Z424</f>
        <v>0</v>
      </c>
      <c r="AD424" s="1123">
        <f t="shared" si="90"/>
        <v>0</v>
      </c>
    </row>
    <row r="425" spans="1:30" ht="70.5" customHeight="1">
      <c r="A425" s="1130">
        <v>70.2</v>
      </c>
      <c r="B425" s="1131" t="s">
        <v>1823</v>
      </c>
      <c r="C425" s="1149"/>
      <c r="D425" s="1133" t="s">
        <v>1422</v>
      </c>
      <c r="E425" s="1142"/>
      <c r="F425" s="1134">
        <f t="shared" si="78"/>
        <v>0</v>
      </c>
      <c r="G425" s="1142"/>
      <c r="H425" s="1141">
        <f t="shared" si="79"/>
        <v>0</v>
      </c>
      <c r="I425" s="1142"/>
      <c r="J425" s="1141">
        <f t="shared" si="80"/>
        <v>0</v>
      </c>
      <c r="K425" s="1142"/>
      <c r="L425" s="1141">
        <f t="shared" si="81"/>
        <v>0</v>
      </c>
      <c r="M425" s="1142"/>
      <c r="N425" s="1141">
        <f t="shared" si="82"/>
        <v>0</v>
      </c>
      <c r="O425" s="1142"/>
      <c r="P425" s="1141">
        <f t="shared" si="83"/>
        <v>0</v>
      </c>
      <c r="Q425" s="1142"/>
      <c r="R425" s="1141">
        <f t="shared" si="84"/>
        <v>0</v>
      </c>
      <c r="S425" s="1142"/>
      <c r="T425" s="1141">
        <f t="shared" si="85"/>
        <v>0</v>
      </c>
      <c r="U425" s="1141"/>
      <c r="V425" s="1141">
        <f t="shared" si="86"/>
        <v>0</v>
      </c>
      <c r="W425" s="1143">
        <f t="shared" si="87"/>
        <v>0</v>
      </c>
      <c r="X425" s="1141">
        <f t="shared" si="88"/>
        <v>0</v>
      </c>
      <c r="Y425" s="1144">
        <v>0</v>
      </c>
      <c r="Z425" s="1139">
        <f t="shared" si="89"/>
        <v>0</v>
      </c>
      <c r="AA425" s="1123">
        <f>[5]building!Y425</f>
        <v>0</v>
      </c>
      <c r="AB425" s="1123"/>
      <c r="AC425" s="1123">
        <f>[5]building!Z425</f>
        <v>0</v>
      </c>
      <c r="AD425" s="1123">
        <f t="shared" si="90"/>
        <v>0</v>
      </c>
    </row>
    <row r="426" spans="1:30" ht="70.5" customHeight="1">
      <c r="A426" s="1130">
        <v>70.3</v>
      </c>
      <c r="B426" s="1131" t="s">
        <v>1824</v>
      </c>
      <c r="C426" s="1149">
        <f>Data!K2271</f>
        <v>9.4</v>
      </c>
      <c r="D426" s="1133" t="s">
        <v>1422</v>
      </c>
      <c r="E426" s="1142"/>
      <c r="F426" s="1134">
        <f t="shared" si="78"/>
        <v>0</v>
      </c>
      <c r="G426" s="1142"/>
      <c r="H426" s="1141">
        <f t="shared" si="79"/>
        <v>0</v>
      </c>
      <c r="I426" s="1142"/>
      <c r="J426" s="1141">
        <f t="shared" si="80"/>
        <v>0</v>
      </c>
      <c r="K426" s="1142"/>
      <c r="L426" s="1141">
        <f t="shared" si="81"/>
        <v>0</v>
      </c>
      <c r="M426" s="1142"/>
      <c r="N426" s="1141">
        <f t="shared" si="82"/>
        <v>0</v>
      </c>
      <c r="O426" s="1142"/>
      <c r="P426" s="1141">
        <f t="shared" si="83"/>
        <v>0</v>
      </c>
      <c r="Q426" s="1142"/>
      <c r="R426" s="1141">
        <f t="shared" si="84"/>
        <v>0</v>
      </c>
      <c r="S426" s="1142"/>
      <c r="T426" s="1141">
        <f t="shared" si="85"/>
        <v>0</v>
      </c>
      <c r="U426" s="1141"/>
      <c r="V426" s="1141">
        <f t="shared" si="86"/>
        <v>0</v>
      </c>
      <c r="W426" s="1143">
        <f t="shared" si="87"/>
        <v>0</v>
      </c>
      <c r="X426" s="1141">
        <f t="shared" si="88"/>
        <v>0</v>
      </c>
      <c r="Y426" s="1144">
        <v>0</v>
      </c>
      <c r="Z426" s="1139">
        <f t="shared" si="89"/>
        <v>0</v>
      </c>
      <c r="AA426" s="1123">
        <f>[5]building!Y426</f>
        <v>0</v>
      </c>
      <c r="AB426" s="1123"/>
      <c r="AC426" s="1123">
        <f>[5]building!Z426</f>
        <v>0</v>
      </c>
      <c r="AD426" s="1123">
        <f t="shared" si="90"/>
        <v>0</v>
      </c>
    </row>
    <row r="427" spans="1:30" ht="70.5" customHeight="1">
      <c r="A427" s="1130">
        <v>70.400000000000006</v>
      </c>
      <c r="B427" s="1131" t="s">
        <v>1411</v>
      </c>
      <c r="C427" s="1149">
        <f>Data!K2272</f>
        <v>10</v>
      </c>
      <c r="D427" s="1133" t="s">
        <v>1422</v>
      </c>
      <c r="E427" s="1142"/>
      <c r="F427" s="1134">
        <f t="shared" si="78"/>
        <v>0</v>
      </c>
      <c r="G427" s="1142"/>
      <c r="H427" s="1141">
        <f t="shared" si="79"/>
        <v>0</v>
      </c>
      <c r="I427" s="1142"/>
      <c r="J427" s="1141">
        <f t="shared" si="80"/>
        <v>0</v>
      </c>
      <c r="K427" s="1142"/>
      <c r="L427" s="1141">
        <f t="shared" si="81"/>
        <v>0</v>
      </c>
      <c r="M427" s="1142"/>
      <c r="N427" s="1141">
        <f t="shared" si="82"/>
        <v>0</v>
      </c>
      <c r="O427" s="1142"/>
      <c r="P427" s="1141">
        <f t="shared" si="83"/>
        <v>0</v>
      </c>
      <c r="Q427" s="1142"/>
      <c r="R427" s="1141">
        <f t="shared" si="84"/>
        <v>0</v>
      </c>
      <c r="S427" s="1142"/>
      <c r="T427" s="1141">
        <f t="shared" si="85"/>
        <v>0</v>
      </c>
      <c r="U427" s="1141"/>
      <c r="V427" s="1141">
        <f t="shared" si="86"/>
        <v>0</v>
      </c>
      <c r="W427" s="1143">
        <f t="shared" si="87"/>
        <v>0</v>
      </c>
      <c r="X427" s="1141">
        <f t="shared" si="88"/>
        <v>0</v>
      </c>
      <c r="Y427" s="1144">
        <v>0</v>
      </c>
      <c r="Z427" s="1139">
        <f t="shared" si="89"/>
        <v>0</v>
      </c>
      <c r="AA427" s="1123">
        <f>[5]building!Y427</f>
        <v>0</v>
      </c>
      <c r="AB427" s="1123"/>
      <c r="AC427" s="1123">
        <f>[5]building!Z427</f>
        <v>0</v>
      </c>
      <c r="AD427" s="1123">
        <f t="shared" si="90"/>
        <v>0</v>
      </c>
    </row>
    <row r="428" spans="1:30" ht="70.5" customHeight="1">
      <c r="A428" s="1130">
        <v>71</v>
      </c>
      <c r="B428" s="1131" t="s">
        <v>1412</v>
      </c>
      <c r="C428" s="1140">
        <f>Data!K2273</f>
        <v>1345.6</v>
      </c>
      <c r="D428" s="1133" t="s">
        <v>1422</v>
      </c>
      <c r="E428" s="1142"/>
      <c r="F428" s="1134">
        <f t="shared" si="78"/>
        <v>0</v>
      </c>
      <c r="G428" s="1142"/>
      <c r="H428" s="1141">
        <f t="shared" si="79"/>
        <v>0</v>
      </c>
      <c r="I428" s="1142"/>
      <c r="J428" s="1141">
        <f t="shared" si="80"/>
        <v>0</v>
      </c>
      <c r="K428" s="1142"/>
      <c r="L428" s="1141">
        <f t="shared" si="81"/>
        <v>0</v>
      </c>
      <c r="M428" s="1142"/>
      <c r="N428" s="1141">
        <f t="shared" si="82"/>
        <v>0</v>
      </c>
      <c r="O428" s="1142"/>
      <c r="P428" s="1141">
        <f t="shared" si="83"/>
        <v>0</v>
      </c>
      <c r="Q428" s="1142"/>
      <c r="R428" s="1141">
        <f t="shared" si="84"/>
        <v>0</v>
      </c>
      <c r="S428" s="1142"/>
      <c r="T428" s="1141">
        <f t="shared" si="85"/>
        <v>0</v>
      </c>
      <c r="U428" s="1141"/>
      <c r="V428" s="1141">
        <f t="shared" si="86"/>
        <v>0</v>
      </c>
      <c r="W428" s="1143">
        <f t="shared" si="87"/>
        <v>0</v>
      </c>
      <c r="X428" s="1141">
        <f t="shared" si="88"/>
        <v>0</v>
      </c>
      <c r="Y428" s="1144">
        <v>0</v>
      </c>
      <c r="Z428" s="1139">
        <f t="shared" si="89"/>
        <v>0</v>
      </c>
      <c r="AA428" s="1123">
        <f>[5]building!Y428</f>
        <v>0</v>
      </c>
      <c r="AB428" s="1123"/>
      <c r="AC428" s="1123">
        <f>[5]building!Z428</f>
        <v>0</v>
      </c>
      <c r="AD428" s="1123">
        <f t="shared" si="90"/>
        <v>0</v>
      </c>
    </row>
    <row r="429" spans="1:30" ht="70.5" customHeight="1">
      <c r="A429" s="1130">
        <v>72</v>
      </c>
      <c r="B429" s="1131" t="s">
        <v>917</v>
      </c>
      <c r="C429" s="1140">
        <f>Data!K2274</f>
        <v>33.9</v>
      </c>
      <c r="D429" s="1133" t="s">
        <v>1422</v>
      </c>
      <c r="E429" s="1141"/>
      <c r="F429" s="1134">
        <f t="shared" si="78"/>
        <v>0</v>
      </c>
      <c r="G429" s="1141"/>
      <c r="H429" s="1141">
        <f t="shared" si="79"/>
        <v>0</v>
      </c>
      <c r="I429" s="1141"/>
      <c r="J429" s="1141">
        <f t="shared" si="80"/>
        <v>0</v>
      </c>
      <c r="K429" s="1141"/>
      <c r="L429" s="1141">
        <f t="shared" si="81"/>
        <v>0</v>
      </c>
      <c r="M429" s="1141"/>
      <c r="N429" s="1141">
        <f t="shared" si="82"/>
        <v>0</v>
      </c>
      <c r="O429" s="1141"/>
      <c r="P429" s="1141">
        <f t="shared" si="83"/>
        <v>0</v>
      </c>
      <c r="Q429" s="1141"/>
      <c r="R429" s="1141">
        <f t="shared" si="84"/>
        <v>0</v>
      </c>
      <c r="S429" s="1141"/>
      <c r="T429" s="1141">
        <f t="shared" si="85"/>
        <v>0</v>
      </c>
      <c r="U429" s="1141"/>
      <c r="V429" s="1141">
        <f t="shared" si="86"/>
        <v>0</v>
      </c>
      <c r="W429" s="1143">
        <f t="shared" si="87"/>
        <v>0</v>
      </c>
      <c r="X429" s="1141">
        <f t="shared" si="88"/>
        <v>0</v>
      </c>
      <c r="Y429" s="1144">
        <v>0</v>
      </c>
      <c r="Z429" s="1139">
        <f t="shared" si="89"/>
        <v>0</v>
      </c>
      <c r="AA429" s="1123">
        <f>[5]building!Y429</f>
        <v>0</v>
      </c>
      <c r="AB429" s="1123"/>
      <c r="AC429" s="1123">
        <f>[5]building!Z429</f>
        <v>0</v>
      </c>
      <c r="AD429" s="1123">
        <f t="shared" si="90"/>
        <v>0</v>
      </c>
    </row>
    <row r="430" spans="1:30" ht="70.5" customHeight="1">
      <c r="A430" s="1131">
        <v>73.099999999999994</v>
      </c>
      <c r="B430" s="1131" t="s">
        <v>918</v>
      </c>
      <c r="C430" s="1140">
        <f>Data!K2275</f>
        <v>4212</v>
      </c>
      <c r="D430" s="1133" t="s">
        <v>1422</v>
      </c>
      <c r="E430" s="1141"/>
      <c r="F430" s="1134">
        <f t="shared" si="78"/>
        <v>0</v>
      </c>
      <c r="G430" s="1141"/>
      <c r="H430" s="1141">
        <f t="shared" si="79"/>
        <v>0</v>
      </c>
      <c r="I430" s="1141"/>
      <c r="J430" s="1141">
        <f t="shared" si="80"/>
        <v>0</v>
      </c>
      <c r="K430" s="1141"/>
      <c r="L430" s="1141">
        <f t="shared" si="81"/>
        <v>0</v>
      </c>
      <c r="M430" s="1141"/>
      <c r="N430" s="1141">
        <f t="shared" si="82"/>
        <v>0</v>
      </c>
      <c r="O430" s="1141"/>
      <c r="P430" s="1141">
        <f t="shared" si="83"/>
        <v>0</v>
      </c>
      <c r="Q430" s="1141"/>
      <c r="R430" s="1141">
        <f t="shared" si="84"/>
        <v>0</v>
      </c>
      <c r="S430" s="1141"/>
      <c r="T430" s="1141">
        <f t="shared" si="85"/>
        <v>0</v>
      </c>
      <c r="U430" s="1141"/>
      <c r="V430" s="1141">
        <f t="shared" si="86"/>
        <v>0</v>
      </c>
      <c r="W430" s="1143">
        <f t="shared" si="87"/>
        <v>0</v>
      </c>
      <c r="X430" s="1141">
        <f t="shared" si="88"/>
        <v>0</v>
      </c>
      <c r="Y430" s="1144">
        <v>0</v>
      </c>
      <c r="Z430" s="1139">
        <f t="shared" si="89"/>
        <v>0</v>
      </c>
      <c r="AA430" s="1123">
        <f>[5]building!Y430</f>
        <v>0</v>
      </c>
      <c r="AB430" s="1123"/>
      <c r="AC430" s="1123">
        <f>[5]building!Z430</f>
        <v>0</v>
      </c>
      <c r="AD430" s="1123">
        <f t="shared" si="90"/>
        <v>0</v>
      </c>
    </row>
    <row r="431" spans="1:30" ht="70.5" customHeight="1">
      <c r="A431" s="1130">
        <v>73.2</v>
      </c>
      <c r="B431" s="1131" t="s">
        <v>919</v>
      </c>
      <c r="C431" s="1149">
        <f>Data!K2276</f>
        <v>3430</v>
      </c>
      <c r="D431" s="1133" t="s">
        <v>1422</v>
      </c>
      <c r="E431" s="1141"/>
      <c r="F431" s="1134">
        <f t="shared" si="78"/>
        <v>0</v>
      </c>
      <c r="G431" s="1141"/>
      <c r="H431" s="1141">
        <f t="shared" si="79"/>
        <v>0</v>
      </c>
      <c r="I431" s="1141"/>
      <c r="J431" s="1141">
        <f t="shared" si="80"/>
        <v>0</v>
      </c>
      <c r="K431" s="1141"/>
      <c r="L431" s="1141">
        <f t="shared" si="81"/>
        <v>0</v>
      </c>
      <c r="M431" s="1141"/>
      <c r="N431" s="1141">
        <f t="shared" si="82"/>
        <v>0</v>
      </c>
      <c r="O431" s="1141"/>
      <c r="P431" s="1141">
        <f t="shared" si="83"/>
        <v>0</v>
      </c>
      <c r="Q431" s="1141"/>
      <c r="R431" s="1141">
        <f t="shared" si="84"/>
        <v>0</v>
      </c>
      <c r="S431" s="1141"/>
      <c r="T431" s="1141">
        <f t="shared" si="85"/>
        <v>0</v>
      </c>
      <c r="U431" s="1141"/>
      <c r="V431" s="1141">
        <f t="shared" si="86"/>
        <v>0</v>
      </c>
      <c r="W431" s="1143">
        <f t="shared" si="87"/>
        <v>0</v>
      </c>
      <c r="X431" s="1141">
        <f t="shared" si="88"/>
        <v>0</v>
      </c>
      <c r="Y431" s="1144">
        <v>0</v>
      </c>
      <c r="Z431" s="1139">
        <f t="shared" si="89"/>
        <v>0</v>
      </c>
      <c r="AA431" s="1123">
        <f>[5]building!Y431</f>
        <v>0</v>
      </c>
      <c r="AB431" s="1123"/>
      <c r="AC431" s="1123">
        <f>[5]building!Z431</f>
        <v>0</v>
      </c>
      <c r="AD431" s="1123">
        <f t="shared" si="90"/>
        <v>0</v>
      </c>
    </row>
    <row r="432" spans="1:30" ht="70.5" customHeight="1">
      <c r="A432" s="1130">
        <v>74</v>
      </c>
      <c r="B432" s="1131" t="s">
        <v>920</v>
      </c>
      <c r="C432" s="1140">
        <f>Data!K2277</f>
        <v>571</v>
      </c>
      <c r="D432" s="1133" t="s">
        <v>1422</v>
      </c>
      <c r="E432" s="1141"/>
      <c r="F432" s="1134">
        <f t="shared" si="78"/>
        <v>0</v>
      </c>
      <c r="G432" s="1141"/>
      <c r="H432" s="1141">
        <f t="shared" si="79"/>
        <v>0</v>
      </c>
      <c r="I432" s="1141"/>
      <c r="J432" s="1141">
        <f t="shared" si="80"/>
        <v>0</v>
      </c>
      <c r="K432" s="1141"/>
      <c r="L432" s="1141">
        <f t="shared" si="81"/>
        <v>0</v>
      </c>
      <c r="M432" s="1141"/>
      <c r="N432" s="1141">
        <f t="shared" si="82"/>
        <v>0</v>
      </c>
      <c r="O432" s="1141"/>
      <c r="P432" s="1141">
        <f t="shared" si="83"/>
        <v>0</v>
      </c>
      <c r="Q432" s="1141"/>
      <c r="R432" s="1141">
        <f t="shared" si="84"/>
        <v>0</v>
      </c>
      <c r="S432" s="1141"/>
      <c r="T432" s="1141">
        <f t="shared" si="85"/>
        <v>0</v>
      </c>
      <c r="U432" s="1141"/>
      <c r="V432" s="1141">
        <f t="shared" si="86"/>
        <v>0</v>
      </c>
      <c r="W432" s="1143">
        <f t="shared" si="87"/>
        <v>0</v>
      </c>
      <c r="X432" s="1141">
        <f t="shared" si="88"/>
        <v>0</v>
      </c>
      <c r="Y432" s="1144">
        <v>0</v>
      </c>
      <c r="Z432" s="1139">
        <f t="shared" si="89"/>
        <v>0</v>
      </c>
      <c r="AA432" s="1123">
        <f>[5]building!Y432</f>
        <v>0</v>
      </c>
      <c r="AB432" s="1123"/>
      <c r="AC432" s="1123">
        <f>[5]building!Z432</f>
        <v>0</v>
      </c>
      <c r="AD432" s="1123">
        <f t="shared" si="90"/>
        <v>0</v>
      </c>
    </row>
    <row r="433" spans="1:30" ht="70.5" customHeight="1">
      <c r="A433" s="1130">
        <v>75</v>
      </c>
      <c r="B433" s="1151" t="s">
        <v>921</v>
      </c>
      <c r="C433" s="1149"/>
      <c r="D433" s="1133"/>
      <c r="E433" s="1142"/>
      <c r="F433" s="1134">
        <f t="shared" si="78"/>
        <v>0</v>
      </c>
      <c r="G433" s="1142"/>
      <c r="H433" s="1141">
        <f t="shared" si="79"/>
        <v>0</v>
      </c>
      <c r="I433" s="1142"/>
      <c r="J433" s="1141">
        <f t="shared" si="80"/>
        <v>0</v>
      </c>
      <c r="K433" s="1142"/>
      <c r="L433" s="1141">
        <f t="shared" si="81"/>
        <v>0</v>
      </c>
      <c r="M433" s="1142"/>
      <c r="N433" s="1141">
        <f t="shared" si="82"/>
        <v>0</v>
      </c>
      <c r="O433" s="1142"/>
      <c r="P433" s="1141">
        <f t="shared" si="83"/>
        <v>0</v>
      </c>
      <c r="Q433" s="1142"/>
      <c r="R433" s="1141">
        <f t="shared" si="84"/>
        <v>0</v>
      </c>
      <c r="S433" s="1142"/>
      <c r="T433" s="1141">
        <f t="shared" si="85"/>
        <v>0</v>
      </c>
      <c r="U433" s="1141"/>
      <c r="V433" s="1141">
        <f t="shared" si="86"/>
        <v>0</v>
      </c>
      <c r="W433" s="1143">
        <f t="shared" si="87"/>
        <v>0</v>
      </c>
      <c r="X433" s="1141">
        <f t="shared" si="88"/>
        <v>0</v>
      </c>
      <c r="Y433" s="1144">
        <v>0</v>
      </c>
      <c r="Z433" s="1139">
        <f t="shared" si="89"/>
        <v>0</v>
      </c>
      <c r="AA433" s="1123">
        <f>[5]building!Y433</f>
        <v>0</v>
      </c>
      <c r="AB433" s="1123"/>
      <c r="AC433" s="1123">
        <f>[5]building!Z433</f>
        <v>0</v>
      </c>
      <c r="AD433" s="1123">
        <f t="shared" si="90"/>
        <v>0</v>
      </c>
    </row>
    <row r="434" spans="1:30" ht="70.5" customHeight="1">
      <c r="A434" s="1131"/>
      <c r="B434" s="1131" t="s">
        <v>922</v>
      </c>
      <c r="C434" s="1149"/>
      <c r="D434" s="1133" t="s">
        <v>1422</v>
      </c>
      <c r="E434" s="1142"/>
      <c r="F434" s="1134">
        <f t="shared" si="78"/>
        <v>0</v>
      </c>
      <c r="G434" s="1142"/>
      <c r="H434" s="1141">
        <f t="shared" si="79"/>
        <v>0</v>
      </c>
      <c r="I434" s="1142"/>
      <c r="J434" s="1141">
        <f t="shared" si="80"/>
        <v>0</v>
      </c>
      <c r="K434" s="1142"/>
      <c r="L434" s="1141">
        <f t="shared" si="81"/>
        <v>0</v>
      </c>
      <c r="M434" s="1142"/>
      <c r="N434" s="1141">
        <f t="shared" si="82"/>
        <v>0</v>
      </c>
      <c r="O434" s="1142"/>
      <c r="P434" s="1141">
        <f t="shared" si="83"/>
        <v>0</v>
      </c>
      <c r="Q434" s="1142"/>
      <c r="R434" s="1141">
        <f t="shared" si="84"/>
        <v>0</v>
      </c>
      <c r="S434" s="1142"/>
      <c r="T434" s="1141">
        <f t="shared" si="85"/>
        <v>0</v>
      </c>
      <c r="U434" s="1141"/>
      <c r="V434" s="1141">
        <f t="shared" si="86"/>
        <v>0</v>
      </c>
      <c r="W434" s="1143">
        <f t="shared" si="87"/>
        <v>0</v>
      </c>
      <c r="X434" s="1141">
        <f t="shared" si="88"/>
        <v>0</v>
      </c>
      <c r="Y434" s="1144">
        <v>0</v>
      </c>
      <c r="Z434" s="1139">
        <f t="shared" si="89"/>
        <v>0</v>
      </c>
      <c r="AA434" s="1123">
        <f>[5]building!Y434</f>
        <v>0</v>
      </c>
      <c r="AB434" s="1123"/>
      <c r="AC434" s="1123">
        <f>[5]building!Z434</f>
        <v>0</v>
      </c>
      <c r="AD434" s="1123">
        <f t="shared" si="90"/>
        <v>0</v>
      </c>
    </row>
    <row r="435" spans="1:30" ht="70.5" customHeight="1">
      <c r="A435" s="1157"/>
      <c r="B435" s="1131" t="s">
        <v>923</v>
      </c>
      <c r="C435" s="1149"/>
      <c r="D435" s="1133" t="s">
        <v>1422</v>
      </c>
      <c r="E435" s="1142"/>
      <c r="F435" s="1134">
        <f t="shared" si="78"/>
        <v>0</v>
      </c>
      <c r="G435" s="1142"/>
      <c r="H435" s="1141">
        <f t="shared" si="79"/>
        <v>0</v>
      </c>
      <c r="I435" s="1142"/>
      <c r="J435" s="1141">
        <f t="shared" si="80"/>
        <v>0</v>
      </c>
      <c r="K435" s="1142"/>
      <c r="L435" s="1141">
        <f t="shared" si="81"/>
        <v>0</v>
      </c>
      <c r="M435" s="1142"/>
      <c r="N435" s="1141">
        <f t="shared" si="82"/>
        <v>0</v>
      </c>
      <c r="O435" s="1142"/>
      <c r="P435" s="1141">
        <f t="shared" si="83"/>
        <v>0</v>
      </c>
      <c r="Q435" s="1142"/>
      <c r="R435" s="1141">
        <f t="shared" si="84"/>
        <v>0</v>
      </c>
      <c r="S435" s="1142"/>
      <c r="T435" s="1141">
        <f t="shared" si="85"/>
        <v>0</v>
      </c>
      <c r="U435" s="1141"/>
      <c r="V435" s="1141">
        <f t="shared" si="86"/>
        <v>0</v>
      </c>
      <c r="W435" s="1143">
        <f t="shared" si="87"/>
        <v>0</v>
      </c>
      <c r="X435" s="1141">
        <f t="shared" si="88"/>
        <v>0</v>
      </c>
      <c r="Y435" s="1144">
        <v>0</v>
      </c>
      <c r="Z435" s="1139">
        <f t="shared" si="89"/>
        <v>0</v>
      </c>
      <c r="AA435" s="1123">
        <f>[5]building!Y435</f>
        <v>0</v>
      </c>
      <c r="AB435" s="1123"/>
      <c r="AC435" s="1123">
        <f>[5]building!Z435</f>
        <v>0</v>
      </c>
      <c r="AD435" s="1123">
        <f t="shared" si="90"/>
        <v>0</v>
      </c>
    </row>
    <row r="436" spans="1:30" ht="70.5" customHeight="1">
      <c r="A436" s="1130">
        <v>76</v>
      </c>
      <c r="B436" s="1131" t="s">
        <v>924</v>
      </c>
      <c r="C436" s="1140">
        <f>Elec.Data!K463</f>
        <v>26.3</v>
      </c>
      <c r="D436" s="1133" t="s">
        <v>841</v>
      </c>
      <c r="E436" s="1141"/>
      <c r="F436" s="1134">
        <f t="shared" si="78"/>
        <v>0</v>
      </c>
      <c r="G436" s="1141"/>
      <c r="H436" s="1141">
        <f t="shared" si="79"/>
        <v>0</v>
      </c>
      <c r="I436" s="1141"/>
      <c r="J436" s="1141">
        <f t="shared" si="80"/>
        <v>0</v>
      </c>
      <c r="K436" s="1141"/>
      <c r="L436" s="1141">
        <f t="shared" si="81"/>
        <v>0</v>
      </c>
      <c r="M436" s="1141"/>
      <c r="N436" s="1141">
        <f t="shared" si="82"/>
        <v>0</v>
      </c>
      <c r="O436" s="1141"/>
      <c r="P436" s="1141">
        <f t="shared" si="83"/>
        <v>0</v>
      </c>
      <c r="Q436" s="1141"/>
      <c r="R436" s="1141">
        <f t="shared" si="84"/>
        <v>0</v>
      </c>
      <c r="S436" s="1141"/>
      <c r="T436" s="1141">
        <f t="shared" si="85"/>
        <v>0</v>
      </c>
      <c r="U436" s="1141"/>
      <c r="V436" s="1141">
        <f t="shared" si="86"/>
        <v>0</v>
      </c>
      <c r="W436" s="1143">
        <f t="shared" si="87"/>
        <v>0</v>
      </c>
      <c r="X436" s="1141">
        <f t="shared" si="88"/>
        <v>0</v>
      </c>
      <c r="Y436" s="1144">
        <v>0</v>
      </c>
      <c r="Z436" s="1139">
        <f t="shared" si="89"/>
        <v>0</v>
      </c>
      <c r="AA436" s="1123">
        <f>[5]building!Y436</f>
        <v>0</v>
      </c>
      <c r="AB436" s="1123"/>
      <c r="AC436" s="1123">
        <f>[5]building!Z436</f>
        <v>0</v>
      </c>
      <c r="AD436" s="1123">
        <f t="shared" si="90"/>
        <v>0</v>
      </c>
    </row>
    <row r="437" spans="1:30" ht="70.5" customHeight="1">
      <c r="A437" s="1130">
        <v>77</v>
      </c>
      <c r="B437" s="1131" t="s">
        <v>925</v>
      </c>
      <c r="C437" s="1149">
        <f>ROUND(Data!K2282,2)</f>
        <v>208</v>
      </c>
      <c r="D437" s="1133" t="s">
        <v>841</v>
      </c>
      <c r="E437" s="1142"/>
      <c r="F437" s="1134">
        <f t="shared" si="78"/>
        <v>0</v>
      </c>
      <c r="G437" s="1142"/>
      <c r="H437" s="1141">
        <f t="shared" si="79"/>
        <v>0</v>
      </c>
      <c r="I437" s="1142"/>
      <c r="J437" s="1141">
        <f t="shared" si="80"/>
        <v>0</v>
      </c>
      <c r="K437" s="1142"/>
      <c r="L437" s="1141">
        <f t="shared" si="81"/>
        <v>0</v>
      </c>
      <c r="M437" s="1142"/>
      <c r="N437" s="1141">
        <f t="shared" si="82"/>
        <v>0</v>
      </c>
      <c r="O437" s="1142"/>
      <c r="P437" s="1141">
        <f t="shared" si="83"/>
        <v>0</v>
      </c>
      <c r="Q437" s="1142"/>
      <c r="R437" s="1141">
        <f t="shared" si="84"/>
        <v>0</v>
      </c>
      <c r="S437" s="1142"/>
      <c r="T437" s="1141">
        <f t="shared" si="85"/>
        <v>0</v>
      </c>
      <c r="U437" s="1141"/>
      <c r="V437" s="1141">
        <f t="shared" si="86"/>
        <v>0</v>
      </c>
      <c r="W437" s="1143">
        <f t="shared" si="87"/>
        <v>0</v>
      </c>
      <c r="X437" s="1141">
        <f t="shared" si="88"/>
        <v>0</v>
      </c>
      <c r="Y437" s="1144">
        <v>0</v>
      </c>
      <c r="Z437" s="1139">
        <f t="shared" si="89"/>
        <v>0</v>
      </c>
      <c r="AA437" s="1123">
        <f>[5]building!Y437</f>
        <v>0</v>
      </c>
      <c r="AB437" s="1123"/>
      <c r="AC437" s="1123">
        <f>[5]building!Z437</f>
        <v>0</v>
      </c>
      <c r="AD437" s="1123">
        <f t="shared" si="90"/>
        <v>0</v>
      </c>
    </row>
    <row r="438" spans="1:30" ht="70.5" customHeight="1">
      <c r="A438" s="1130">
        <v>77.099999999999994</v>
      </c>
      <c r="B438" s="1131" t="s">
        <v>1958</v>
      </c>
      <c r="C438" s="1149">
        <f>ROUND(Data!K2283,2)</f>
        <v>266</v>
      </c>
      <c r="D438" s="1133" t="s">
        <v>841</v>
      </c>
      <c r="E438" s="1142"/>
      <c r="F438" s="1134">
        <f t="shared" si="78"/>
        <v>0</v>
      </c>
      <c r="G438" s="1142"/>
      <c r="H438" s="1141">
        <f t="shared" si="79"/>
        <v>0</v>
      </c>
      <c r="I438" s="1142"/>
      <c r="J438" s="1141">
        <f t="shared" si="80"/>
        <v>0</v>
      </c>
      <c r="K438" s="1142"/>
      <c r="L438" s="1141">
        <f t="shared" si="81"/>
        <v>0</v>
      </c>
      <c r="M438" s="1142"/>
      <c r="N438" s="1141">
        <f t="shared" si="82"/>
        <v>0</v>
      </c>
      <c r="O438" s="1142"/>
      <c r="P438" s="1141">
        <f t="shared" si="83"/>
        <v>0</v>
      </c>
      <c r="Q438" s="1142"/>
      <c r="R438" s="1141">
        <f t="shared" si="84"/>
        <v>0</v>
      </c>
      <c r="S438" s="1142"/>
      <c r="T438" s="1141">
        <f t="shared" si="85"/>
        <v>0</v>
      </c>
      <c r="U438" s="1141"/>
      <c r="V438" s="1141">
        <f t="shared" si="86"/>
        <v>0</v>
      </c>
      <c r="W438" s="1143">
        <f t="shared" si="87"/>
        <v>0</v>
      </c>
      <c r="X438" s="1141">
        <f t="shared" si="88"/>
        <v>0</v>
      </c>
      <c r="Y438" s="1144">
        <v>0</v>
      </c>
      <c r="Z438" s="1139">
        <f t="shared" si="89"/>
        <v>0</v>
      </c>
      <c r="AA438" s="1123">
        <f>[5]building!Y438</f>
        <v>0</v>
      </c>
      <c r="AB438" s="1123"/>
      <c r="AC438" s="1123">
        <f>[5]building!Z438</f>
        <v>0</v>
      </c>
      <c r="AD438" s="1123">
        <f t="shared" si="90"/>
        <v>0</v>
      </c>
    </row>
    <row r="439" spans="1:30" ht="70.5" customHeight="1">
      <c r="A439" s="1130">
        <v>77.2</v>
      </c>
      <c r="B439" s="1131" t="s">
        <v>5766</v>
      </c>
      <c r="C439" s="1149">
        <v>1879</v>
      </c>
      <c r="D439" s="1133" t="s">
        <v>1422</v>
      </c>
      <c r="E439" s="1142"/>
      <c r="F439" s="1134">
        <f t="shared" si="78"/>
        <v>0</v>
      </c>
      <c r="G439" s="1142"/>
      <c r="H439" s="1141">
        <f t="shared" si="79"/>
        <v>0</v>
      </c>
      <c r="I439" s="1142"/>
      <c r="J439" s="1141">
        <f t="shared" si="80"/>
        <v>0</v>
      </c>
      <c r="K439" s="1142"/>
      <c r="L439" s="1141">
        <f t="shared" si="81"/>
        <v>0</v>
      </c>
      <c r="M439" s="1142"/>
      <c r="N439" s="1141">
        <f t="shared" si="82"/>
        <v>0</v>
      </c>
      <c r="O439" s="1142"/>
      <c r="P439" s="1141">
        <f t="shared" si="83"/>
        <v>0</v>
      </c>
      <c r="Q439" s="1142"/>
      <c r="R439" s="1141">
        <f t="shared" si="84"/>
        <v>0</v>
      </c>
      <c r="S439" s="1142"/>
      <c r="T439" s="1141">
        <f t="shared" si="85"/>
        <v>0</v>
      </c>
      <c r="U439" s="1141"/>
      <c r="V439" s="1141">
        <f t="shared" si="86"/>
        <v>0</v>
      </c>
      <c r="W439" s="1143">
        <f t="shared" si="87"/>
        <v>0</v>
      </c>
      <c r="X439" s="1141">
        <f t="shared" si="88"/>
        <v>0</v>
      </c>
      <c r="Y439" s="1144">
        <v>0</v>
      </c>
      <c r="Z439" s="1139">
        <f t="shared" si="89"/>
        <v>0</v>
      </c>
      <c r="AA439" s="1123">
        <f>[5]building!Y439</f>
        <v>0</v>
      </c>
      <c r="AB439" s="1123"/>
      <c r="AC439" s="1123">
        <f>[5]building!Z439</f>
        <v>0</v>
      </c>
      <c r="AD439" s="1123">
        <f t="shared" si="90"/>
        <v>0</v>
      </c>
    </row>
    <row r="440" spans="1:30" ht="70.5" customHeight="1">
      <c r="A440" s="1130">
        <v>77.3</v>
      </c>
      <c r="B440" s="1131" t="s">
        <v>1367</v>
      </c>
      <c r="C440" s="1140">
        <f>Data!K2285</f>
        <v>77.010000000000005</v>
      </c>
      <c r="D440" s="1133" t="s">
        <v>1422</v>
      </c>
      <c r="E440" s="1141"/>
      <c r="F440" s="1134">
        <f t="shared" si="78"/>
        <v>0</v>
      </c>
      <c r="G440" s="1141"/>
      <c r="H440" s="1141">
        <f t="shared" si="79"/>
        <v>0</v>
      </c>
      <c r="I440" s="1141"/>
      <c r="J440" s="1141">
        <f t="shared" si="80"/>
        <v>0</v>
      </c>
      <c r="K440" s="1141"/>
      <c r="L440" s="1141">
        <f t="shared" si="81"/>
        <v>0</v>
      </c>
      <c r="M440" s="1141"/>
      <c r="N440" s="1141">
        <f t="shared" si="82"/>
        <v>0</v>
      </c>
      <c r="O440" s="1141"/>
      <c r="P440" s="1141">
        <f t="shared" si="83"/>
        <v>0</v>
      </c>
      <c r="Q440" s="1141"/>
      <c r="R440" s="1141">
        <f t="shared" si="84"/>
        <v>0</v>
      </c>
      <c r="S440" s="1141"/>
      <c r="T440" s="1141">
        <f t="shared" si="85"/>
        <v>0</v>
      </c>
      <c r="U440" s="1141"/>
      <c r="V440" s="1141">
        <f t="shared" si="86"/>
        <v>0</v>
      </c>
      <c r="W440" s="1143">
        <f t="shared" si="87"/>
        <v>0</v>
      </c>
      <c r="X440" s="1141">
        <f t="shared" si="88"/>
        <v>0</v>
      </c>
      <c r="Y440" s="1144">
        <v>0</v>
      </c>
      <c r="Z440" s="1139">
        <f t="shared" si="89"/>
        <v>0</v>
      </c>
      <c r="AA440" s="1123">
        <f>[5]building!Y440</f>
        <v>0</v>
      </c>
      <c r="AB440" s="1123"/>
      <c r="AC440" s="1123">
        <f>[5]building!Z440</f>
        <v>0</v>
      </c>
      <c r="AD440" s="1123">
        <f t="shared" si="90"/>
        <v>0</v>
      </c>
    </row>
    <row r="441" spans="1:30" ht="70.5" customHeight="1">
      <c r="A441" s="1130">
        <v>77.400000000000006</v>
      </c>
      <c r="B441" s="1131" t="s">
        <v>1070</v>
      </c>
      <c r="C441" s="1140">
        <f>Data!K2304</f>
        <v>85.69</v>
      </c>
      <c r="D441" s="1133" t="s">
        <v>841</v>
      </c>
      <c r="E441" s="1141"/>
      <c r="F441" s="1134">
        <f t="shared" si="78"/>
        <v>0</v>
      </c>
      <c r="G441" s="1141"/>
      <c r="H441" s="1141">
        <f t="shared" si="79"/>
        <v>0</v>
      </c>
      <c r="I441" s="1141"/>
      <c r="J441" s="1141">
        <f t="shared" si="80"/>
        <v>0</v>
      </c>
      <c r="K441" s="1141"/>
      <c r="L441" s="1141">
        <f t="shared" si="81"/>
        <v>0</v>
      </c>
      <c r="M441" s="1141"/>
      <c r="N441" s="1141">
        <f t="shared" si="82"/>
        <v>0</v>
      </c>
      <c r="O441" s="1141"/>
      <c r="P441" s="1141">
        <f t="shared" si="83"/>
        <v>0</v>
      </c>
      <c r="Q441" s="1141"/>
      <c r="R441" s="1141">
        <f t="shared" si="84"/>
        <v>0</v>
      </c>
      <c r="S441" s="1141"/>
      <c r="T441" s="1141">
        <f t="shared" si="85"/>
        <v>0</v>
      </c>
      <c r="U441" s="1141"/>
      <c r="V441" s="1141">
        <f t="shared" si="86"/>
        <v>0</v>
      </c>
      <c r="W441" s="1143">
        <f t="shared" si="87"/>
        <v>0</v>
      </c>
      <c r="X441" s="1141">
        <f t="shared" si="88"/>
        <v>0</v>
      </c>
      <c r="Y441" s="1144">
        <v>0</v>
      </c>
      <c r="Z441" s="1139">
        <f t="shared" si="89"/>
        <v>0</v>
      </c>
      <c r="AA441" s="1123">
        <f>[5]building!Y441</f>
        <v>0</v>
      </c>
      <c r="AB441" s="1123"/>
      <c r="AC441" s="1123">
        <f>[5]building!Z441</f>
        <v>0</v>
      </c>
      <c r="AD441" s="1123">
        <f t="shared" si="90"/>
        <v>0</v>
      </c>
    </row>
    <row r="442" spans="1:30" ht="70.5" customHeight="1">
      <c r="A442" s="1130">
        <v>78</v>
      </c>
      <c r="B442" s="1131" t="s">
        <v>2204</v>
      </c>
      <c r="C442" s="1140">
        <f>Data!K2286</f>
        <v>2921.6</v>
      </c>
      <c r="D442" s="1133" t="s">
        <v>1422</v>
      </c>
      <c r="E442" s="1141">
        <f>7+2</f>
        <v>9</v>
      </c>
      <c r="F442" s="1134">
        <f t="shared" si="78"/>
        <v>26294.400000000001</v>
      </c>
      <c r="G442" s="1141"/>
      <c r="H442" s="1141">
        <f t="shared" si="79"/>
        <v>0</v>
      </c>
      <c r="I442" s="1141"/>
      <c r="J442" s="1141">
        <f t="shared" si="80"/>
        <v>0</v>
      </c>
      <c r="K442" s="1141"/>
      <c r="L442" s="1141">
        <f t="shared" si="81"/>
        <v>0</v>
      </c>
      <c r="M442" s="1141"/>
      <c r="N442" s="1141">
        <f t="shared" si="82"/>
        <v>0</v>
      </c>
      <c r="O442" s="1141"/>
      <c r="P442" s="1141">
        <f t="shared" si="83"/>
        <v>0</v>
      </c>
      <c r="Q442" s="1141"/>
      <c r="R442" s="1141">
        <f t="shared" si="84"/>
        <v>0</v>
      </c>
      <c r="S442" s="1142"/>
      <c r="T442" s="1141">
        <f t="shared" si="85"/>
        <v>0</v>
      </c>
      <c r="U442" s="1141"/>
      <c r="V442" s="1141">
        <f t="shared" si="86"/>
        <v>0</v>
      </c>
      <c r="W442" s="1143">
        <f t="shared" si="87"/>
        <v>0</v>
      </c>
      <c r="X442" s="1141">
        <f t="shared" si="88"/>
        <v>0</v>
      </c>
      <c r="Y442" s="1144">
        <v>9</v>
      </c>
      <c r="Z442" s="1139">
        <f t="shared" si="89"/>
        <v>26294.400000000001</v>
      </c>
      <c r="AA442" s="1123">
        <f>[5]building!Y442</f>
        <v>9</v>
      </c>
      <c r="AB442" s="1123">
        <f>[5]building!Z442</f>
        <v>23292</v>
      </c>
      <c r="AC442" s="1123">
        <f>[5]building!Z442</f>
        <v>23292</v>
      </c>
      <c r="AD442" s="1123">
        <f t="shared" si="90"/>
        <v>3002.4</v>
      </c>
    </row>
    <row r="443" spans="1:30" ht="70.5" customHeight="1">
      <c r="A443" s="1130">
        <v>78.099999999999994</v>
      </c>
      <c r="B443" s="1131" t="s">
        <v>2205</v>
      </c>
      <c r="C443" s="1149"/>
      <c r="D443" s="1133" t="s">
        <v>1422</v>
      </c>
      <c r="E443" s="1142"/>
      <c r="F443" s="1134">
        <f t="shared" si="78"/>
        <v>0</v>
      </c>
      <c r="G443" s="1142"/>
      <c r="H443" s="1141">
        <f t="shared" si="79"/>
        <v>0</v>
      </c>
      <c r="I443" s="1142"/>
      <c r="J443" s="1141">
        <f t="shared" si="80"/>
        <v>0</v>
      </c>
      <c r="K443" s="1142"/>
      <c r="L443" s="1141">
        <f t="shared" si="81"/>
        <v>0</v>
      </c>
      <c r="M443" s="1142"/>
      <c r="N443" s="1141">
        <f t="shared" si="82"/>
        <v>0</v>
      </c>
      <c r="O443" s="1142"/>
      <c r="P443" s="1141">
        <f t="shared" si="83"/>
        <v>0</v>
      </c>
      <c r="Q443" s="1142"/>
      <c r="R443" s="1141">
        <f t="shared" si="84"/>
        <v>0</v>
      </c>
      <c r="S443" s="1142"/>
      <c r="T443" s="1141">
        <f t="shared" si="85"/>
        <v>0</v>
      </c>
      <c r="U443" s="1141"/>
      <c r="V443" s="1141">
        <f t="shared" si="86"/>
        <v>0</v>
      </c>
      <c r="W443" s="1143">
        <f t="shared" si="87"/>
        <v>0</v>
      </c>
      <c r="X443" s="1141">
        <f t="shared" si="88"/>
        <v>0</v>
      </c>
      <c r="Y443" s="1144">
        <v>0</v>
      </c>
      <c r="Z443" s="1139">
        <f t="shared" si="89"/>
        <v>0</v>
      </c>
      <c r="AA443" s="1123">
        <f>[5]building!Y443</f>
        <v>0</v>
      </c>
      <c r="AB443" s="1123"/>
      <c r="AC443" s="1123">
        <f>[5]building!Z443</f>
        <v>0</v>
      </c>
      <c r="AD443" s="1123">
        <f t="shared" si="90"/>
        <v>0</v>
      </c>
    </row>
    <row r="444" spans="1:30" ht="70.5" customHeight="1">
      <c r="A444" s="1130">
        <v>79.099999999999994</v>
      </c>
      <c r="B444" s="1131" t="s">
        <v>2259</v>
      </c>
      <c r="C444" s="1149">
        <f>Elec.Data!K569</f>
        <v>550</v>
      </c>
      <c r="D444" s="1133" t="s">
        <v>1422</v>
      </c>
      <c r="E444" s="1142"/>
      <c r="F444" s="1134">
        <f t="shared" si="78"/>
        <v>0</v>
      </c>
      <c r="G444" s="1142"/>
      <c r="H444" s="1141">
        <f t="shared" si="79"/>
        <v>0</v>
      </c>
      <c r="I444" s="1142"/>
      <c r="J444" s="1141">
        <f t="shared" si="80"/>
        <v>0</v>
      </c>
      <c r="K444" s="1142"/>
      <c r="L444" s="1141">
        <f t="shared" si="81"/>
        <v>0</v>
      </c>
      <c r="M444" s="1142"/>
      <c r="N444" s="1141">
        <f t="shared" si="82"/>
        <v>0</v>
      </c>
      <c r="O444" s="1142"/>
      <c r="P444" s="1141">
        <f t="shared" si="83"/>
        <v>0</v>
      </c>
      <c r="Q444" s="1142"/>
      <c r="R444" s="1141">
        <f t="shared" si="84"/>
        <v>0</v>
      </c>
      <c r="S444" s="1142"/>
      <c r="T444" s="1141">
        <f t="shared" si="85"/>
        <v>0</v>
      </c>
      <c r="U444" s="1141"/>
      <c r="V444" s="1141">
        <f t="shared" si="86"/>
        <v>0</v>
      </c>
      <c r="W444" s="1143">
        <f t="shared" si="87"/>
        <v>0</v>
      </c>
      <c r="X444" s="1141">
        <f t="shared" si="88"/>
        <v>0</v>
      </c>
      <c r="Y444" s="1144">
        <v>0</v>
      </c>
      <c r="Z444" s="1139">
        <f t="shared" si="89"/>
        <v>0</v>
      </c>
      <c r="AA444" s="1123">
        <f>[5]building!Y444</f>
        <v>0</v>
      </c>
      <c r="AB444" s="1123"/>
      <c r="AC444" s="1123">
        <f>[5]building!Z444</f>
        <v>0</v>
      </c>
      <c r="AD444" s="1123">
        <f t="shared" si="90"/>
        <v>0</v>
      </c>
    </row>
    <row r="445" spans="1:30" ht="70.5" customHeight="1">
      <c r="A445" s="1130">
        <v>79.2</v>
      </c>
      <c r="B445" s="1131" t="s">
        <v>1210</v>
      </c>
      <c r="C445" s="1149">
        <f>Elec.Data!K588</f>
        <v>825</v>
      </c>
      <c r="D445" s="1133" t="s">
        <v>1422</v>
      </c>
      <c r="E445" s="1142"/>
      <c r="F445" s="1134">
        <f t="shared" si="78"/>
        <v>0</v>
      </c>
      <c r="G445" s="1142"/>
      <c r="H445" s="1141">
        <f t="shared" si="79"/>
        <v>0</v>
      </c>
      <c r="I445" s="1142"/>
      <c r="J445" s="1141">
        <f t="shared" si="80"/>
        <v>0</v>
      </c>
      <c r="K445" s="1142"/>
      <c r="L445" s="1141">
        <f t="shared" si="81"/>
        <v>0</v>
      </c>
      <c r="M445" s="1142"/>
      <c r="N445" s="1141">
        <f t="shared" si="82"/>
        <v>0</v>
      </c>
      <c r="O445" s="1142"/>
      <c r="P445" s="1141">
        <f t="shared" si="83"/>
        <v>0</v>
      </c>
      <c r="Q445" s="1142"/>
      <c r="R445" s="1141">
        <f t="shared" si="84"/>
        <v>0</v>
      </c>
      <c r="S445" s="1142"/>
      <c r="T445" s="1141">
        <f t="shared" si="85"/>
        <v>0</v>
      </c>
      <c r="U445" s="1141"/>
      <c r="V445" s="1141">
        <f t="shared" si="86"/>
        <v>0</v>
      </c>
      <c r="W445" s="1143">
        <f t="shared" si="87"/>
        <v>0</v>
      </c>
      <c r="X445" s="1141">
        <f t="shared" si="88"/>
        <v>0</v>
      </c>
      <c r="Y445" s="1144">
        <v>0</v>
      </c>
      <c r="Z445" s="1139">
        <f t="shared" si="89"/>
        <v>0</v>
      </c>
      <c r="AA445" s="1123">
        <f>[5]building!Y445</f>
        <v>0</v>
      </c>
      <c r="AB445" s="1123"/>
      <c r="AC445" s="1123">
        <f>[5]building!Z445</f>
        <v>0</v>
      </c>
      <c r="AD445" s="1123">
        <f t="shared" si="90"/>
        <v>0</v>
      </c>
    </row>
    <row r="446" spans="1:30" ht="70.5" customHeight="1">
      <c r="A446" s="1130">
        <v>80</v>
      </c>
      <c r="B446" s="1131" t="s">
        <v>645</v>
      </c>
      <c r="C446" s="1140">
        <f>Data!K2287</f>
        <v>818.75</v>
      </c>
      <c r="D446" s="1133" t="s">
        <v>1422</v>
      </c>
      <c r="E446" s="1142"/>
      <c r="F446" s="1134">
        <f t="shared" si="78"/>
        <v>0</v>
      </c>
      <c r="G446" s="1142"/>
      <c r="H446" s="1141">
        <f t="shared" si="79"/>
        <v>0</v>
      </c>
      <c r="I446" s="1142"/>
      <c r="J446" s="1141">
        <f t="shared" si="80"/>
        <v>0</v>
      </c>
      <c r="K446" s="1142"/>
      <c r="L446" s="1141">
        <f t="shared" si="81"/>
        <v>0</v>
      </c>
      <c r="M446" s="1142"/>
      <c r="N446" s="1141">
        <f t="shared" si="82"/>
        <v>0</v>
      </c>
      <c r="O446" s="1142"/>
      <c r="P446" s="1141">
        <f t="shared" si="83"/>
        <v>0</v>
      </c>
      <c r="Q446" s="1142"/>
      <c r="R446" s="1141">
        <f t="shared" si="84"/>
        <v>0</v>
      </c>
      <c r="S446" s="1142"/>
      <c r="T446" s="1141">
        <f t="shared" si="85"/>
        <v>0</v>
      </c>
      <c r="U446" s="1141"/>
      <c r="V446" s="1141">
        <f t="shared" si="86"/>
        <v>0</v>
      </c>
      <c r="W446" s="1143">
        <f t="shared" si="87"/>
        <v>0</v>
      </c>
      <c r="X446" s="1141">
        <f t="shared" si="88"/>
        <v>0</v>
      </c>
      <c r="Y446" s="1144">
        <v>0</v>
      </c>
      <c r="Z446" s="1139">
        <f t="shared" si="89"/>
        <v>0</v>
      </c>
      <c r="AA446" s="1123">
        <f>[5]building!Y446</f>
        <v>0</v>
      </c>
      <c r="AB446" s="1123"/>
      <c r="AC446" s="1123">
        <f>[5]building!Z446</f>
        <v>0</v>
      </c>
      <c r="AD446" s="1123">
        <f t="shared" si="90"/>
        <v>0</v>
      </c>
    </row>
    <row r="447" spans="1:30" s="810" customFormat="1" ht="70.5" customHeight="1">
      <c r="A447" s="1145">
        <v>81</v>
      </c>
      <c r="B447" s="1146" t="s">
        <v>295</v>
      </c>
      <c r="C447" s="1147">
        <f>ROUND(Data!K2288,2)</f>
        <v>2488.1999999999998</v>
      </c>
      <c r="D447" s="1148" t="s">
        <v>2321</v>
      </c>
      <c r="E447" s="1142"/>
      <c r="F447" s="1134">
        <f t="shared" si="78"/>
        <v>0</v>
      </c>
      <c r="G447" s="1142"/>
      <c r="H447" s="1141">
        <f t="shared" si="79"/>
        <v>0</v>
      </c>
      <c r="I447" s="1142"/>
      <c r="J447" s="1141">
        <f t="shared" si="80"/>
        <v>0</v>
      </c>
      <c r="K447" s="1142"/>
      <c r="L447" s="1141">
        <f t="shared" si="81"/>
        <v>0</v>
      </c>
      <c r="M447" s="1142"/>
      <c r="N447" s="1141">
        <f t="shared" si="82"/>
        <v>0</v>
      </c>
      <c r="O447" s="1142"/>
      <c r="P447" s="1141">
        <f t="shared" si="83"/>
        <v>0</v>
      </c>
      <c r="Q447" s="1142"/>
      <c r="R447" s="1141">
        <f t="shared" si="84"/>
        <v>0</v>
      </c>
      <c r="S447" s="1142"/>
      <c r="T447" s="1141">
        <f t="shared" si="85"/>
        <v>0</v>
      </c>
      <c r="U447" s="1141"/>
      <c r="V447" s="1141">
        <f t="shared" si="86"/>
        <v>0</v>
      </c>
      <c r="W447" s="1143">
        <f t="shared" si="87"/>
        <v>0</v>
      </c>
      <c r="X447" s="1141">
        <f t="shared" si="88"/>
        <v>0</v>
      </c>
      <c r="Y447" s="1144">
        <v>0</v>
      </c>
      <c r="Z447" s="1139">
        <f t="shared" si="89"/>
        <v>0</v>
      </c>
      <c r="AA447" s="1123">
        <f>[5]building!Y447</f>
        <v>0</v>
      </c>
      <c r="AB447" s="1123"/>
      <c r="AC447" s="1123">
        <f>[5]building!Z447</f>
        <v>0</v>
      </c>
      <c r="AD447" s="1123">
        <f t="shared" si="90"/>
        <v>0</v>
      </c>
    </row>
    <row r="448" spans="1:30" ht="70.5" customHeight="1">
      <c r="A448" s="1173">
        <v>82</v>
      </c>
      <c r="B448" s="1131" t="s">
        <v>1106</v>
      </c>
      <c r="C448" s="1140">
        <f>ROUND(Data!K2289,2)</f>
        <v>2946</v>
      </c>
      <c r="D448" s="1133" t="s">
        <v>1422</v>
      </c>
      <c r="E448" s="1142"/>
      <c r="F448" s="1134">
        <f t="shared" si="78"/>
        <v>0</v>
      </c>
      <c r="G448" s="1142"/>
      <c r="H448" s="1141">
        <f t="shared" si="79"/>
        <v>0</v>
      </c>
      <c r="I448" s="1142"/>
      <c r="J448" s="1141">
        <f t="shared" si="80"/>
        <v>0</v>
      </c>
      <c r="K448" s="1142"/>
      <c r="L448" s="1141">
        <f t="shared" si="81"/>
        <v>0</v>
      </c>
      <c r="M448" s="1142"/>
      <c r="N448" s="1141">
        <f t="shared" si="82"/>
        <v>0</v>
      </c>
      <c r="O448" s="1142"/>
      <c r="P448" s="1141">
        <f t="shared" si="83"/>
        <v>0</v>
      </c>
      <c r="Q448" s="1142"/>
      <c r="R448" s="1141">
        <f t="shared" si="84"/>
        <v>0</v>
      </c>
      <c r="S448" s="1142"/>
      <c r="T448" s="1141">
        <f t="shared" si="85"/>
        <v>0</v>
      </c>
      <c r="U448" s="1141"/>
      <c r="V448" s="1141">
        <f t="shared" si="86"/>
        <v>0</v>
      </c>
      <c r="W448" s="1143">
        <f t="shared" si="87"/>
        <v>0</v>
      </c>
      <c r="X448" s="1141">
        <f t="shared" si="88"/>
        <v>0</v>
      </c>
      <c r="Y448" s="1144">
        <v>0</v>
      </c>
      <c r="Z448" s="1139">
        <f t="shared" si="89"/>
        <v>0</v>
      </c>
      <c r="AA448" s="1123">
        <f>[5]building!Y448</f>
        <v>0</v>
      </c>
      <c r="AB448" s="1123"/>
      <c r="AC448" s="1123">
        <f>[5]building!Z448</f>
        <v>0</v>
      </c>
      <c r="AD448" s="1123">
        <f t="shared" si="90"/>
        <v>0</v>
      </c>
    </row>
    <row r="449" spans="1:34" ht="70.5" customHeight="1">
      <c r="A449" s="1130">
        <v>83</v>
      </c>
      <c r="B449" s="1131" t="s">
        <v>1211</v>
      </c>
      <c r="C449" s="1149">
        <f>Elec.Data!K725</f>
        <v>190</v>
      </c>
      <c r="D449" s="1133" t="s">
        <v>841</v>
      </c>
      <c r="E449" s="1142"/>
      <c r="F449" s="1134">
        <f t="shared" si="78"/>
        <v>0</v>
      </c>
      <c r="G449" s="1142"/>
      <c r="H449" s="1141">
        <f t="shared" si="79"/>
        <v>0</v>
      </c>
      <c r="I449" s="1142"/>
      <c r="J449" s="1141">
        <f t="shared" si="80"/>
        <v>0</v>
      </c>
      <c r="K449" s="1142"/>
      <c r="L449" s="1141">
        <f t="shared" si="81"/>
        <v>0</v>
      </c>
      <c r="M449" s="1142"/>
      <c r="N449" s="1141">
        <f t="shared" si="82"/>
        <v>0</v>
      </c>
      <c r="O449" s="1142"/>
      <c r="P449" s="1141">
        <f t="shared" si="83"/>
        <v>0</v>
      </c>
      <c r="Q449" s="1142"/>
      <c r="R449" s="1141">
        <f t="shared" si="84"/>
        <v>0</v>
      </c>
      <c r="S449" s="1142"/>
      <c r="T449" s="1141">
        <f t="shared" si="85"/>
        <v>0</v>
      </c>
      <c r="U449" s="1141"/>
      <c r="V449" s="1141">
        <f t="shared" si="86"/>
        <v>0</v>
      </c>
      <c r="W449" s="1143">
        <f t="shared" si="87"/>
        <v>0</v>
      </c>
      <c r="X449" s="1141">
        <f t="shared" si="88"/>
        <v>0</v>
      </c>
      <c r="Y449" s="1144">
        <v>0</v>
      </c>
      <c r="Z449" s="1139">
        <f t="shared" si="89"/>
        <v>0</v>
      </c>
      <c r="AA449" s="1123">
        <f>[5]building!Y449</f>
        <v>0</v>
      </c>
      <c r="AB449" s="1123"/>
      <c r="AC449" s="1123">
        <f>[5]building!Z449</f>
        <v>0</v>
      </c>
      <c r="AD449" s="1123">
        <f t="shared" si="90"/>
        <v>0</v>
      </c>
    </row>
    <row r="450" spans="1:34" ht="70.5" customHeight="1">
      <c r="A450" s="1130">
        <v>84</v>
      </c>
      <c r="B450" s="1131" t="s">
        <v>1212</v>
      </c>
      <c r="C450" s="1149"/>
      <c r="D450" s="1133" t="s">
        <v>841</v>
      </c>
      <c r="E450" s="1142"/>
      <c r="F450" s="1134">
        <f t="shared" si="78"/>
        <v>0</v>
      </c>
      <c r="G450" s="1142"/>
      <c r="H450" s="1141">
        <f t="shared" si="79"/>
        <v>0</v>
      </c>
      <c r="I450" s="1142"/>
      <c r="J450" s="1141">
        <f t="shared" si="80"/>
        <v>0</v>
      </c>
      <c r="K450" s="1142"/>
      <c r="L450" s="1141">
        <f t="shared" si="81"/>
        <v>0</v>
      </c>
      <c r="M450" s="1142"/>
      <c r="N450" s="1141">
        <f t="shared" si="82"/>
        <v>0</v>
      </c>
      <c r="O450" s="1142"/>
      <c r="P450" s="1141">
        <f t="shared" si="83"/>
        <v>0</v>
      </c>
      <c r="Q450" s="1142"/>
      <c r="R450" s="1141">
        <f t="shared" si="84"/>
        <v>0</v>
      </c>
      <c r="S450" s="1142"/>
      <c r="T450" s="1141">
        <f t="shared" si="85"/>
        <v>0</v>
      </c>
      <c r="U450" s="1141"/>
      <c r="V450" s="1141">
        <f t="shared" si="86"/>
        <v>0</v>
      </c>
      <c r="W450" s="1143">
        <f t="shared" si="87"/>
        <v>0</v>
      </c>
      <c r="X450" s="1141">
        <f t="shared" si="88"/>
        <v>0</v>
      </c>
      <c r="Y450" s="1144">
        <v>0</v>
      </c>
      <c r="Z450" s="1139">
        <f t="shared" si="89"/>
        <v>0</v>
      </c>
      <c r="AA450" s="1123">
        <f>[5]building!Y450</f>
        <v>0</v>
      </c>
      <c r="AB450" s="1123"/>
      <c r="AC450" s="1123">
        <f>[5]building!Z450</f>
        <v>0</v>
      </c>
      <c r="AD450" s="1123">
        <f t="shared" si="90"/>
        <v>0</v>
      </c>
    </row>
    <row r="451" spans="1:34" ht="70.5" customHeight="1">
      <c r="A451" s="1130">
        <v>85</v>
      </c>
      <c r="B451" s="1131" t="s">
        <v>1213</v>
      </c>
      <c r="C451" s="1149">
        <f>Elec.Data!K684</f>
        <v>130</v>
      </c>
      <c r="D451" s="1133" t="s">
        <v>841</v>
      </c>
      <c r="E451" s="1142"/>
      <c r="F451" s="1134">
        <f t="shared" si="78"/>
        <v>0</v>
      </c>
      <c r="G451" s="1142"/>
      <c r="H451" s="1141">
        <f t="shared" si="79"/>
        <v>0</v>
      </c>
      <c r="I451" s="1142"/>
      <c r="J451" s="1141">
        <f t="shared" si="80"/>
        <v>0</v>
      </c>
      <c r="K451" s="1142"/>
      <c r="L451" s="1141">
        <f t="shared" si="81"/>
        <v>0</v>
      </c>
      <c r="M451" s="1142"/>
      <c r="N451" s="1141">
        <f t="shared" si="82"/>
        <v>0</v>
      </c>
      <c r="O451" s="1142"/>
      <c r="P451" s="1141">
        <f t="shared" si="83"/>
        <v>0</v>
      </c>
      <c r="Q451" s="1142"/>
      <c r="R451" s="1141">
        <f t="shared" si="84"/>
        <v>0</v>
      </c>
      <c r="S451" s="1142"/>
      <c r="T451" s="1141">
        <f t="shared" si="85"/>
        <v>0</v>
      </c>
      <c r="U451" s="1141"/>
      <c r="V451" s="1141">
        <f t="shared" si="86"/>
        <v>0</v>
      </c>
      <c r="W451" s="1143">
        <f t="shared" si="87"/>
        <v>0</v>
      </c>
      <c r="X451" s="1141">
        <f t="shared" si="88"/>
        <v>0</v>
      </c>
      <c r="Y451" s="1144">
        <v>0</v>
      </c>
      <c r="Z451" s="1139">
        <f t="shared" si="89"/>
        <v>0</v>
      </c>
      <c r="AA451" s="1123">
        <f>[5]building!Y451</f>
        <v>0</v>
      </c>
      <c r="AB451" s="1123"/>
      <c r="AC451" s="1123">
        <f>[5]building!Z451</f>
        <v>0</v>
      </c>
      <c r="AD451" s="1123">
        <f t="shared" si="90"/>
        <v>0</v>
      </c>
    </row>
    <row r="452" spans="1:34" ht="70.5" customHeight="1">
      <c r="A452" s="1173">
        <v>86</v>
      </c>
      <c r="B452" s="1131" t="s">
        <v>246</v>
      </c>
      <c r="C452" s="1174">
        <v>34</v>
      </c>
      <c r="D452" s="1133" t="s">
        <v>1875</v>
      </c>
      <c r="E452" s="1141">
        <v>392.9</v>
      </c>
      <c r="F452" s="1134">
        <f t="shared" si="78"/>
        <v>13358.6</v>
      </c>
      <c r="G452" s="1141"/>
      <c r="H452" s="1141">
        <f t="shared" si="79"/>
        <v>0</v>
      </c>
      <c r="I452" s="1141"/>
      <c r="J452" s="1141">
        <f t="shared" si="80"/>
        <v>0</v>
      </c>
      <c r="K452" s="1141"/>
      <c r="L452" s="1141">
        <f t="shared" si="81"/>
        <v>0</v>
      </c>
      <c r="M452" s="1141"/>
      <c r="N452" s="1141">
        <f t="shared" si="82"/>
        <v>0</v>
      </c>
      <c r="O452" s="1141"/>
      <c r="P452" s="1141">
        <f t="shared" si="83"/>
        <v>0</v>
      </c>
      <c r="Q452" s="1141"/>
      <c r="R452" s="1141">
        <f t="shared" si="84"/>
        <v>0</v>
      </c>
      <c r="S452" s="1142"/>
      <c r="T452" s="1141">
        <f t="shared" si="85"/>
        <v>0</v>
      </c>
      <c r="U452" s="1141"/>
      <c r="V452" s="1141">
        <f t="shared" si="86"/>
        <v>0</v>
      </c>
      <c r="W452" s="1143">
        <f t="shared" si="87"/>
        <v>0</v>
      </c>
      <c r="X452" s="1141">
        <f t="shared" si="88"/>
        <v>0</v>
      </c>
      <c r="Y452" s="1144">
        <v>392.9</v>
      </c>
      <c r="Z452" s="1139">
        <f t="shared" si="89"/>
        <v>13358.6</v>
      </c>
      <c r="AA452" s="1123">
        <f>[5]building!Y452</f>
        <v>392.9</v>
      </c>
      <c r="AB452" s="1123">
        <f>[5]building!Z452</f>
        <v>13358.6</v>
      </c>
      <c r="AC452" s="1123">
        <f>[5]building!Z452</f>
        <v>13358.6</v>
      </c>
      <c r="AD452" s="1123">
        <f t="shared" si="90"/>
        <v>0</v>
      </c>
    </row>
    <row r="453" spans="1:34" ht="70.5" customHeight="1">
      <c r="A453" s="1173">
        <v>87</v>
      </c>
      <c r="B453" s="1131" t="s">
        <v>1917</v>
      </c>
      <c r="C453" s="1140">
        <f>ROUND(Data!K2290,2)</f>
        <v>2695</v>
      </c>
      <c r="D453" s="1133" t="s">
        <v>1422</v>
      </c>
      <c r="E453" s="1142"/>
      <c r="F453" s="1134">
        <f t="shared" si="78"/>
        <v>0</v>
      </c>
      <c r="G453" s="1142"/>
      <c r="H453" s="1141">
        <f t="shared" si="79"/>
        <v>0</v>
      </c>
      <c r="I453" s="1142"/>
      <c r="J453" s="1141">
        <f t="shared" si="80"/>
        <v>0</v>
      </c>
      <c r="K453" s="1142"/>
      <c r="L453" s="1141">
        <f t="shared" si="81"/>
        <v>0</v>
      </c>
      <c r="M453" s="1142"/>
      <c r="N453" s="1141">
        <f t="shared" si="82"/>
        <v>0</v>
      </c>
      <c r="O453" s="1142"/>
      <c r="P453" s="1141">
        <f t="shared" si="83"/>
        <v>0</v>
      </c>
      <c r="Q453" s="1142"/>
      <c r="R453" s="1141">
        <f t="shared" si="84"/>
        <v>0</v>
      </c>
      <c r="S453" s="1142"/>
      <c r="T453" s="1141">
        <f t="shared" si="85"/>
        <v>0</v>
      </c>
      <c r="U453" s="1141"/>
      <c r="V453" s="1141">
        <f t="shared" si="86"/>
        <v>0</v>
      </c>
      <c r="W453" s="1143">
        <f t="shared" si="87"/>
        <v>0</v>
      </c>
      <c r="X453" s="1141">
        <f t="shared" si="88"/>
        <v>0</v>
      </c>
      <c r="Y453" s="1144">
        <v>0</v>
      </c>
      <c r="Z453" s="1139">
        <f t="shared" si="89"/>
        <v>0</v>
      </c>
      <c r="AA453" s="1123">
        <f>[5]building!Y453</f>
        <v>0</v>
      </c>
      <c r="AB453" s="1123"/>
      <c r="AC453" s="1123">
        <f>[5]building!Z453</f>
        <v>0</v>
      </c>
      <c r="AD453" s="1123">
        <f t="shared" si="90"/>
        <v>0</v>
      </c>
    </row>
    <row r="454" spans="1:34" ht="70.5" customHeight="1">
      <c r="A454" s="1130">
        <v>112</v>
      </c>
      <c r="B454" s="1131" t="s">
        <v>3889</v>
      </c>
      <c r="C454" s="1149">
        <f>ROUND(Data!K2280,2)</f>
        <v>2336</v>
      </c>
      <c r="D454" s="1133" t="s">
        <v>1422</v>
      </c>
      <c r="E454" s="1142">
        <v>18</v>
      </c>
      <c r="F454" s="1134">
        <f t="shared" si="78"/>
        <v>42048</v>
      </c>
      <c r="G454" s="1141"/>
      <c r="H454" s="1141">
        <f t="shared" si="79"/>
        <v>0</v>
      </c>
      <c r="I454" s="1141"/>
      <c r="J454" s="1141">
        <f t="shared" si="80"/>
        <v>0</v>
      </c>
      <c r="K454" s="1141"/>
      <c r="L454" s="1141">
        <f t="shared" si="81"/>
        <v>0</v>
      </c>
      <c r="M454" s="1141"/>
      <c r="N454" s="1141">
        <f t="shared" si="82"/>
        <v>0</v>
      </c>
      <c r="O454" s="1141"/>
      <c r="P454" s="1141">
        <f t="shared" si="83"/>
        <v>0</v>
      </c>
      <c r="Q454" s="1141"/>
      <c r="R454" s="1141">
        <f t="shared" si="84"/>
        <v>0</v>
      </c>
      <c r="S454" s="1142"/>
      <c r="T454" s="1141">
        <f t="shared" si="85"/>
        <v>0</v>
      </c>
      <c r="U454" s="1141"/>
      <c r="V454" s="1141">
        <f t="shared" si="86"/>
        <v>0</v>
      </c>
      <c r="W454" s="1143">
        <f t="shared" si="87"/>
        <v>0</v>
      </c>
      <c r="X454" s="1141">
        <f t="shared" si="88"/>
        <v>0</v>
      </c>
      <c r="Y454" s="1144">
        <v>18</v>
      </c>
      <c r="Z454" s="1139">
        <f t="shared" si="89"/>
        <v>42048</v>
      </c>
      <c r="AA454" s="1123">
        <f>[5]building!Y454</f>
        <v>18</v>
      </c>
      <c r="AB454" s="1123">
        <f>[5]building!Z454</f>
        <v>34542</v>
      </c>
      <c r="AC454" s="1123">
        <f>[5]building!Z454</f>
        <v>34542</v>
      </c>
      <c r="AD454" s="1123">
        <f t="shared" si="90"/>
        <v>7506</v>
      </c>
    </row>
    <row r="455" spans="1:34" ht="70.5" customHeight="1">
      <c r="A455" s="1173">
        <v>238</v>
      </c>
      <c r="B455" s="1131" t="s">
        <v>4122</v>
      </c>
      <c r="C455" s="1149">
        <f>ROUND(Data!K1567,2)</f>
        <v>4572.5</v>
      </c>
      <c r="D455" s="1133" t="s">
        <v>534</v>
      </c>
      <c r="E455" s="1143"/>
      <c r="F455" s="1134">
        <f t="shared" ref="F455:F526" si="91">E455*C455</f>
        <v>0</v>
      </c>
      <c r="G455" s="1143"/>
      <c r="H455" s="1141">
        <f t="shared" ref="H455:H526" si="92">G455*C455</f>
        <v>0</v>
      </c>
      <c r="I455" s="1141"/>
      <c r="J455" s="1141">
        <f t="shared" ref="J455:J526" si="93">I455*C455</f>
        <v>0</v>
      </c>
      <c r="K455" s="1143"/>
      <c r="L455" s="1141">
        <f t="shared" ref="L455:L526" si="94">K455*C455</f>
        <v>0</v>
      </c>
      <c r="M455" s="1143"/>
      <c r="N455" s="1141">
        <f t="shared" ref="N455:N526" si="95">M455*C455</f>
        <v>0</v>
      </c>
      <c r="O455" s="1141"/>
      <c r="P455" s="1141">
        <f t="shared" ref="P455:P526" si="96">O455*C455</f>
        <v>0</v>
      </c>
      <c r="Q455" s="1141"/>
      <c r="R455" s="1141">
        <f t="shared" ref="R455:R526" si="97">Q455*C455</f>
        <v>0</v>
      </c>
      <c r="S455" s="1142"/>
      <c r="T455" s="1141">
        <f t="shared" ref="T455:T526" si="98">S455*C455</f>
        <v>0</v>
      </c>
      <c r="U455" s="1141"/>
      <c r="V455" s="1141">
        <f t="shared" ref="V455:V526" si="99">U455*C455</f>
        <v>0</v>
      </c>
      <c r="W455" s="1143">
        <f t="shared" ref="W455:W526" si="100">G455+I455+K455+M455+O455+Q455+S455+U455</f>
        <v>0</v>
      </c>
      <c r="X455" s="1141">
        <f t="shared" ref="X455:X526" si="101">W455*C455</f>
        <v>0</v>
      </c>
      <c r="Y455" s="1144">
        <v>0</v>
      </c>
      <c r="Z455" s="1139">
        <f t="shared" ref="Z455:Z526" si="102">Y455*C455</f>
        <v>0</v>
      </c>
      <c r="AA455" s="1123">
        <f>[5]building!Y455</f>
        <v>0</v>
      </c>
      <c r="AB455" s="1123"/>
      <c r="AC455" s="1123">
        <f>[5]building!Z455</f>
        <v>0</v>
      </c>
      <c r="AD455" s="1123">
        <f t="shared" ref="AD455:AD526" si="103">Z455-AC455</f>
        <v>0</v>
      </c>
    </row>
    <row r="456" spans="1:34" ht="70.5" customHeight="1">
      <c r="A456" s="1173"/>
      <c r="B456" s="1175" t="s">
        <v>2960</v>
      </c>
      <c r="C456" s="1140"/>
      <c r="D456" s="1133"/>
      <c r="E456" s="1135"/>
      <c r="F456" s="1134">
        <f t="shared" si="91"/>
        <v>0</v>
      </c>
      <c r="G456" s="1141"/>
      <c r="H456" s="1141">
        <f t="shared" si="92"/>
        <v>0</v>
      </c>
      <c r="I456" s="1141"/>
      <c r="J456" s="1141">
        <f t="shared" si="93"/>
        <v>0</v>
      </c>
      <c r="K456" s="1141"/>
      <c r="L456" s="1141">
        <f t="shared" si="94"/>
        <v>0</v>
      </c>
      <c r="M456" s="1141"/>
      <c r="N456" s="1141">
        <f t="shared" si="95"/>
        <v>0</v>
      </c>
      <c r="O456" s="1141"/>
      <c r="P456" s="1141">
        <f t="shared" si="96"/>
        <v>0</v>
      </c>
      <c r="Q456" s="1141"/>
      <c r="R456" s="1141">
        <f t="shared" si="97"/>
        <v>0</v>
      </c>
      <c r="S456" s="1142"/>
      <c r="T456" s="1141">
        <f t="shared" si="98"/>
        <v>0</v>
      </c>
      <c r="U456" s="1141"/>
      <c r="V456" s="1141">
        <f t="shared" si="99"/>
        <v>0</v>
      </c>
      <c r="W456" s="1143">
        <f t="shared" si="100"/>
        <v>0</v>
      </c>
      <c r="X456" s="1141">
        <f t="shared" si="101"/>
        <v>0</v>
      </c>
      <c r="Y456" s="1138" t="s">
        <v>2289</v>
      </c>
      <c r="Z456" s="1139"/>
      <c r="AA456" s="1123" t="str">
        <f>[5]building!Y456</f>
        <v>*</v>
      </c>
      <c r="AB456" s="1123">
        <f>[5]building!Z456</f>
        <v>0</v>
      </c>
      <c r="AC456" s="1123">
        <f>[5]building!Z456</f>
        <v>0</v>
      </c>
      <c r="AD456" s="1123">
        <f t="shared" si="103"/>
        <v>0</v>
      </c>
      <c r="AE456" s="1105" t="s">
        <v>2289</v>
      </c>
    </row>
    <row r="457" spans="1:34" s="746" customFormat="1" ht="70.5" customHeight="1">
      <c r="A457" s="1176" t="s">
        <v>1013</v>
      </c>
      <c r="B457" s="1152" t="s">
        <v>4975</v>
      </c>
      <c r="C457" s="1147"/>
      <c r="D457" s="1148"/>
      <c r="E457" s="1142"/>
      <c r="F457" s="1134">
        <f t="shared" si="91"/>
        <v>0</v>
      </c>
      <c r="G457" s="1142"/>
      <c r="H457" s="1141">
        <f t="shared" si="92"/>
        <v>0</v>
      </c>
      <c r="I457" s="1142"/>
      <c r="J457" s="1141">
        <f t="shared" si="93"/>
        <v>0</v>
      </c>
      <c r="K457" s="1142"/>
      <c r="L457" s="1141">
        <f t="shared" si="94"/>
        <v>0</v>
      </c>
      <c r="M457" s="1142"/>
      <c r="N457" s="1141">
        <f t="shared" si="95"/>
        <v>0</v>
      </c>
      <c r="O457" s="1142"/>
      <c r="P457" s="1141">
        <f t="shared" si="96"/>
        <v>0</v>
      </c>
      <c r="Q457" s="1142"/>
      <c r="R457" s="1141">
        <f t="shared" si="97"/>
        <v>0</v>
      </c>
      <c r="S457" s="1142"/>
      <c r="T457" s="1141">
        <f t="shared" si="98"/>
        <v>0</v>
      </c>
      <c r="U457" s="1141"/>
      <c r="V457" s="1141">
        <f t="shared" si="99"/>
        <v>0</v>
      </c>
      <c r="W457" s="1143">
        <f t="shared" si="100"/>
        <v>0</v>
      </c>
      <c r="X457" s="1141">
        <f t="shared" si="101"/>
        <v>0</v>
      </c>
      <c r="Y457" s="1138" t="s">
        <v>2289</v>
      </c>
      <c r="Z457" s="1139"/>
      <c r="AA457" s="1123" t="str">
        <f>[5]building!Y457</f>
        <v>*</v>
      </c>
      <c r="AB457" s="1123">
        <f>[5]building!Z457</f>
        <v>0</v>
      </c>
      <c r="AC457" s="1123">
        <f>[5]building!Z457</f>
        <v>0</v>
      </c>
      <c r="AD457" s="1123">
        <f t="shared" si="103"/>
        <v>0</v>
      </c>
      <c r="AE457" s="1107" t="s">
        <v>2289</v>
      </c>
      <c r="AF457" s="813"/>
      <c r="AG457" s="813"/>
      <c r="AH457" s="813"/>
    </row>
    <row r="458" spans="1:34" s="746" customFormat="1" ht="70.5" customHeight="1">
      <c r="A458" s="1146"/>
      <c r="B458" s="1146" t="s">
        <v>5381</v>
      </c>
      <c r="C458" s="1147">
        <f>Data!AK537</f>
        <v>1425.91</v>
      </c>
      <c r="D458" s="1148" t="s">
        <v>1875</v>
      </c>
      <c r="E458" s="1142">
        <v>40.9</v>
      </c>
      <c r="F458" s="1134">
        <f t="shared" si="91"/>
        <v>58319.72</v>
      </c>
      <c r="G458" s="1142"/>
      <c r="H458" s="1141">
        <f t="shared" si="92"/>
        <v>0</v>
      </c>
      <c r="I458" s="1142"/>
      <c r="J458" s="1141">
        <f t="shared" si="93"/>
        <v>0</v>
      </c>
      <c r="K458" s="1142"/>
      <c r="L458" s="1141">
        <f t="shared" si="94"/>
        <v>0</v>
      </c>
      <c r="M458" s="1142"/>
      <c r="N458" s="1141">
        <f t="shared" si="95"/>
        <v>0</v>
      </c>
      <c r="O458" s="1142"/>
      <c r="P458" s="1141">
        <f t="shared" si="96"/>
        <v>0</v>
      </c>
      <c r="Q458" s="1142"/>
      <c r="R458" s="1141">
        <f t="shared" si="97"/>
        <v>0</v>
      </c>
      <c r="S458" s="1142"/>
      <c r="T458" s="1141">
        <f t="shared" si="98"/>
        <v>0</v>
      </c>
      <c r="U458" s="1141"/>
      <c r="V458" s="1141">
        <f t="shared" si="99"/>
        <v>0</v>
      </c>
      <c r="W458" s="1143">
        <f t="shared" si="100"/>
        <v>0</v>
      </c>
      <c r="X458" s="1141">
        <f t="shared" si="101"/>
        <v>0</v>
      </c>
      <c r="Y458" s="1144">
        <v>40.9</v>
      </c>
      <c r="Z458" s="1139">
        <f t="shared" si="102"/>
        <v>58319.72</v>
      </c>
      <c r="AA458" s="1123">
        <f>[5]building!Y458</f>
        <v>40.9</v>
      </c>
      <c r="AB458" s="1123">
        <f>[5]building!Z458</f>
        <v>51612.53</v>
      </c>
      <c r="AC458" s="1123">
        <f>[5]building!Z458</f>
        <v>51612.53</v>
      </c>
      <c r="AD458" s="1123">
        <f t="shared" si="103"/>
        <v>6707.19</v>
      </c>
      <c r="AE458" s="1111"/>
      <c r="AF458" s="813"/>
      <c r="AG458" s="813"/>
      <c r="AH458" s="813"/>
    </row>
    <row r="459" spans="1:34" s="746" customFormat="1" ht="70.5" customHeight="1">
      <c r="A459" s="1146"/>
      <c r="B459" s="1146" t="s">
        <v>1410</v>
      </c>
      <c r="C459" s="1147">
        <f>Data!AK538</f>
        <v>1430.43</v>
      </c>
      <c r="D459" s="1148" t="s">
        <v>1875</v>
      </c>
      <c r="E459" s="1142">
        <v>6.2</v>
      </c>
      <c r="F459" s="1134">
        <f t="shared" si="91"/>
        <v>8868.67</v>
      </c>
      <c r="G459" s="1142"/>
      <c r="H459" s="1141">
        <f t="shared" si="92"/>
        <v>0</v>
      </c>
      <c r="I459" s="1142"/>
      <c r="J459" s="1141">
        <f t="shared" si="93"/>
        <v>0</v>
      </c>
      <c r="K459" s="1142"/>
      <c r="L459" s="1141">
        <f t="shared" si="94"/>
        <v>0</v>
      </c>
      <c r="M459" s="1142"/>
      <c r="N459" s="1141">
        <f t="shared" si="95"/>
        <v>0</v>
      </c>
      <c r="O459" s="1142"/>
      <c r="P459" s="1141">
        <f t="shared" si="96"/>
        <v>0</v>
      </c>
      <c r="Q459" s="1142"/>
      <c r="R459" s="1141">
        <f t="shared" si="97"/>
        <v>0</v>
      </c>
      <c r="S459" s="1142"/>
      <c r="T459" s="1141">
        <f t="shared" si="98"/>
        <v>0</v>
      </c>
      <c r="U459" s="1141"/>
      <c r="V459" s="1141">
        <f t="shared" si="99"/>
        <v>0</v>
      </c>
      <c r="W459" s="1143">
        <f t="shared" si="100"/>
        <v>0</v>
      </c>
      <c r="X459" s="1141">
        <f t="shared" si="101"/>
        <v>0</v>
      </c>
      <c r="Y459" s="1144">
        <v>6.2</v>
      </c>
      <c r="Z459" s="1139">
        <f t="shared" si="102"/>
        <v>8868.67</v>
      </c>
      <c r="AA459" s="1123">
        <f>[5]building!Y459</f>
        <v>6.2</v>
      </c>
      <c r="AB459" s="1123">
        <f>[5]building!Z459</f>
        <v>7848.27</v>
      </c>
      <c r="AC459" s="1123">
        <f>[5]building!Z459</f>
        <v>7848.27</v>
      </c>
      <c r="AD459" s="1123">
        <f t="shared" si="103"/>
        <v>1020.4</v>
      </c>
      <c r="AE459" s="1111"/>
      <c r="AF459" s="813"/>
      <c r="AG459" s="813"/>
      <c r="AH459" s="813"/>
    </row>
    <row r="460" spans="1:34" s="746" customFormat="1" ht="70.5" customHeight="1">
      <c r="A460" s="1146"/>
      <c r="B460" s="1146" t="s">
        <v>1458</v>
      </c>
      <c r="C460" s="1147">
        <f>Data!AK539</f>
        <v>1434.95</v>
      </c>
      <c r="D460" s="1148" t="s">
        <v>1875</v>
      </c>
      <c r="E460" s="1142">
        <v>6.2</v>
      </c>
      <c r="F460" s="1134">
        <f t="shared" si="91"/>
        <v>8896.69</v>
      </c>
      <c r="G460" s="1142"/>
      <c r="H460" s="1141">
        <f t="shared" si="92"/>
        <v>0</v>
      </c>
      <c r="I460" s="1142"/>
      <c r="J460" s="1141">
        <f t="shared" si="93"/>
        <v>0</v>
      </c>
      <c r="K460" s="1142"/>
      <c r="L460" s="1141">
        <f t="shared" si="94"/>
        <v>0</v>
      </c>
      <c r="M460" s="1142"/>
      <c r="N460" s="1141">
        <f t="shared" si="95"/>
        <v>0</v>
      </c>
      <c r="O460" s="1142"/>
      <c r="P460" s="1141">
        <f t="shared" si="96"/>
        <v>0</v>
      </c>
      <c r="Q460" s="1142"/>
      <c r="R460" s="1141">
        <f t="shared" si="97"/>
        <v>0</v>
      </c>
      <c r="S460" s="1142"/>
      <c r="T460" s="1141">
        <f t="shared" si="98"/>
        <v>0</v>
      </c>
      <c r="U460" s="1141"/>
      <c r="V460" s="1141">
        <f t="shared" si="99"/>
        <v>0</v>
      </c>
      <c r="W460" s="1143">
        <f t="shared" si="100"/>
        <v>0</v>
      </c>
      <c r="X460" s="1141">
        <f t="shared" si="101"/>
        <v>0</v>
      </c>
      <c r="Y460" s="1144">
        <v>6.2</v>
      </c>
      <c r="Z460" s="1139">
        <f t="shared" si="102"/>
        <v>8896.69</v>
      </c>
      <c r="AA460" s="1123">
        <f>[5]building!Y460</f>
        <v>6.2</v>
      </c>
      <c r="AB460" s="1123">
        <f>[5]building!Z460</f>
        <v>7872.64</v>
      </c>
      <c r="AC460" s="1123">
        <f>[5]building!Z460</f>
        <v>7872.64</v>
      </c>
      <c r="AD460" s="1123">
        <f t="shared" si="103"/>
        <v>1024.05</v>
      </c>
      <c r="AE460" s="1111"/>
      <c r="AF460" s="813"/>
      <c r="AG460" s="813"/>
      <c r="AH460" s="813"/>
    </row>
    <row r="461" spans="1:34" s="746" customFormat="1" ht="70.5" customHeight="1">
      <c r="A461" s="1146"/>
      <c r="B461" s="1146" t="s">
        <v>1347</v>
      </c>
      <c r="C461" s="1147">
        <f>Data!AK540</f>
        <v>1439.47</v>
      </c>
      <c r="D461" s="1148" t="s">
        <v>1875</v>
      </c>
      <c r="E461" s="1142">
        <v>6.2</v>
      </c>
      <c r="F461" s="1134">
        <f t="shared" si="91"/>
        <v>8924.7099999999991</v>
      </c>
      <c r="G461" s="1142"/>
      <c r="H461" s="1141">
        <f t="shared" si="92"/>
        <v>0</v>
      </c>
      <c r="I461" s="1142"/>
      <c r="J461" s="1141">
        <f t="shared" si="93"/>
        <v>0</v>
      </c>
      <c r="K461" s="1142"/>
      <c r="L461" s="1141">
        <f t="shared" si="94"/>
        <v>0</v>
      </c>
      <c r="M461" s="1142"/>
      <c r="N461" s="1141">
        <f t="shared" si="95"/>
        <v>0</v>
      </c>
      <c r="O461" s="1142"/>
      <c r="P461" s="1141">
        <f t="shared" si="96"/>
        <v>0</v>
      </c>
      <c r="Q461" s="1142"/>
      <c r="R461" s="1141">
        <f t="shared" si="97"/>
        <v>0</v>
      </c>
      <c r="S461" s="1142"/>
      <c r="T461" s="1141">
        <f t="shared" si="98"/>
        <v>0</v>
      </c>
      <c r="U461" s="1141"/>
      <c r="V461" s="1141">
        <f t="shared" si="99"/>
        <v>0</v>
      </c>
      <c r="W461" s="1143">
        <f t="shared" si="100"/>
        <v>0</v>
      </c>
      <c r="X461" s="1141">
        <f t="shared" si="101"/>
        <v>0</v>
      </c>
      <c r="Y461" s="1144">
        <v>6.2</v>
      </c>
      <c r="Z461" s="1139">
        <f t="shared" si="102"/>
        <v>8924.7099999999991</v>
      </c>
      <c r="AA461" s="1123">
        <f>[5]building!Y461</f>
        <v>6.2</v>
      </c>
      <c r="AB461" s="1123">
        <f>[5]building!Z461</f>
        <v>7897</v>
      </c>
      <c r="AC461" s="1123">
        <f>[5]building!Z461</f>
        <v>7897</v>
      </c>
      <c r="AD461" s="1123">
        <f t="shared" si="103"/>
        <v>1027.71</v>
      </c>
      <c r="AE461" s="1111"/>
      <c r="AF461" s="813"/>
      <c r="AG461" s="813"/>
      <c r="AH461" s="813"/>
    </row>
    <row r="462" spans="1:34" ht="70.5" customHeight="1">
      <c r="A462" s="1157"/>
      <c r="B462" s="1131" t="s">
        <v>1098</v>
      </c>
      <c r="C462" s="1147">
        <f>Data!AK541</f>
        <v>1443.99</v>
      </c>
      <c r="D462" s="1133" t="s">
        <v>1875</v>
      </c>
      <c r="E462" s="1142">
        <v>6.2</v>
      </c>
      <c r="F462" s="1134">
        <f t="shared" si="91"/>
        <v>8952.74</v>
      </c>
      <c r="G462" s="1142"/>
      <c r="H462" s="1141">
        <f t="shared" si="92"/>
        <v>0</v>
      </c>
      <c r="I462" s="1142"/>
      <c r="J462" s="1141">
        <f t="shared" si="93"/>
        <v>0</v>
      </c>
      <c r="K462" s="1142"/>
      <c r="L462" s="1141">
        <f t="shared" si="94"/>
        <v>0</v>
      </c>
      <c r="M462" s="1142"/>
      <c r="N462" s="1141">
        <f t="shared" si="95"/>
        <v>0</v>
      </c>
      <c r="O462" s="1142"/>
      <c r="P462" s="1141">
        <f t="shared" si="96"/>
        <v>0</v>
      </c>
      <c r="Q462" s="1142"/>
      <c r="R462" s="1141">
        <f t="shared" si="97"/>
        <v>0</v>
      </c>
      <c r="S462" s="1142"/>
      <c r="T462" s="1141">
        <f t="shared" si="98"/>
        <v>0</v>
      </c>
      <c r="U462" s="1141"/>
      <c r="V462" s="1141">
        <f t="shared" si="99"/>
        <v>0</v>
      </c>
      <c r="W462" s="1143">
        <f t="shared" si="100"/>
        <v>0</v>
      </c>
      <c r="X462" s="1141">
        <f t="shared" si="101"/>
        <v>0</v>
      </c>
      <c r="Y462" s="1144">
        <v>6.2</v>
      </c>
      <c r="Z462" s="1139">
        <f t="shared" si="102"/>
        <v>8952.74</v>
      </c>
      <c r="AA462" s="1123">
        <f>[5]building!Y462</f>
        <v>6.2</v>
      </c>
      <c r="AB462" s="1123">
        <f>[5]building!Z462</f>
        <v>7921.37</v>
      </c>
      <c r="AC462" s="1123">
        <f>[5]building!Z462</f>
        <v>7921.37</v>
      </c>
      <c r="AD462" s="1123">
        <f t="shared" si="103"/>
        <v>1031.3699999999999</v>
      </c>
      <c r="AE462" s="808"/>
      <c r="AF462" s="808"/>
      <c r="AG462" s="808"/>
      <c r="AH462" s="808"/>
    </row>
    <row r="463" spans="1:34" s="746" customFormat="1" ht="70.5" customHeight="1">
      <c r="A463" s="1176" t="s">
        <v>1148</v>
      </c>
      <c r="B463" s="1152" t="s">
        <v>4976</v>
      </c>
      <c r="C463" s="1147"/>
      <c r="D463" s="1148"/>
      <c r="E463" s="1142"/>
      <c r="F463" s="1134">
        <f t="shared" si="91"/>
        <v>0</v>
      </c>
      <c r="G463" s="1142"/>
      <c r="H463" s="1141">
        <f t="shared" si="92"/>
        <v>0</v>
      </c>
      <c r="I463" s="1142"/>
      <c r="J463" s="1141">
        <f t="shared" si="93"/>
        <v>0</v>
      </c>
      <c r="K463" s="1142"/>
      <c r="L463" s="1141">
        <f t="shared" si="94"/>
        <v>0</v>
      </c>
      <c r="M463" s="1142"/>
      <c r="N463" s="1141">
        <f t="shared" si="95"/>
        <v>0</v>
      </c>
      <c r="O463" s="1142"/>
      <c r="P463" s="1141">
        <f t="shared" si="96"/>
        <v>0</v>
      </c>
      <c r="Q463" s="1142"/>
      <c r="R463" s="1141">
        <f t="shared" si="97"/>
        <v>0</v>
      </c>
      <c r="S463" s="1142"/>
      <c r="T463" s="1141">
        <f t="shared" si="98"/>
        <v>0</v>
      </c>
      <c r="U463" s="1141"/>
      <c r="V463" s="1141">
        <f t="shared" si="99"/>
        <v>0</v>
      </c>
      <c r="W463" s="1143">
        <f t="shared" si="100"/>
        <v>0</v>
      </c>
      <c r="X463" s="1141">
        <f t="shared" si="101"/>
        <v>0</v>
      </c>
      <c r="Y463" s="1144"/>
      <c r="Z463" s="1139"/>
      <c r="AA463" s="1123" t="str">
        <f>[5]building!Y463</f>
        <v>*</v>
      </c>
      <c r="AB463" s="1123">
        <f>[5]building!Z463</f>
        <v>0</v>
      </c>
      <c r="AC463" s="1123">
        <f>[5]building!Z463</f>
        <v>0</v>
      </c>
      <c r="AD463" s="1123">
        <f t="shared" si="103"/>
        <v>0</v>
      </c>
      <c r="AE463" s="1111"/>
      <c r="AF463" s="813"/>
      <c r="AG463" s="813"/>
      <c r="AH463" s="813"/>
    </row>
    <row r="464" spans="1:34" s="746" customFormat="1" ht="70.5" customHeight="1">
      <c r="A464" s="1146"/>
      <c r="B464" s="1146" t="s">
        <v>630</v>
      </c>
      <c r="C464" s="1147">
        <f>Data!AK559</f>
        <v>2062.88</v>
      </c>
      <c r="D464" s="1148" t="s">
        <v>1875</v>
      </c>
      <c r="E464" s="1142"/>
      <c r="F464" s="1134">
        <f t="shared" si="91"/>
        <v>0</v>
      </c>
      <c r="G464" s="1142"/>
      <c r="H464" s="1141">
        <f t="shared" si="92"/>
        <v>0</v>
      </c>
      <c r="I464" s="1142"/>
      <c r="J464" s="1141">
        <f t="shared" si="93"/>
        <v>0</v>
      </c>
      <c r="K464" s="1142"/>
      <c r="L464" s="1141">
        <f t="shared" si="94"/>
        <v>0</v>
      </c>
      <c r="M464" s="1142"/>
      <c r="N464" s="1141">
        <f t="shared" si="95"/>
        <v>0</v>
      </c>
      <c r="O464" s="1142"/>
      <c r="P464" s="1141">
        <f t="shared" si="96"/>
        <v>0</v>
      </c>
      <c r="Q464" s="1142"/>
      <c r="R464" s="1141">
        <f t="shared" si="97"/>
        <v>0</v>
      </c>
      <c r="S464" s="1142"/>
      <c r="T464" s="1141">
        <f t="shared" si="98"/>
        <v>0</v>
      </c>
      <c r="U464" s="1141"/>
      <c r="V464" s="1141">
        <f t="shared" si="99"/>
        <v>0</v>
      </c>
      <c r="W464" s="1143">
        <f t="shared" si="100"/>
        <v>0</v>
      </c>
      <c r="X464" s="1141">
        <f t="shared" si="101"/>
        <v>0</v>
      </c>
      <c r="Y464" s="1144">
        <v>0</v>
      </c>
      <c r="Z464" s="1139">
        <f t="shared" si="102"/>
        <v>0</v>
      </c>
      <c r="AA464" s="1123">
        <f>[5]building!Y464</f>
        <v>0</v>
      </c>
      <c r="AB464" s="1123"/>
      <c r="AC464" s="1123">
        <f>[5]building!Z464</f>
        <v>0</v>
      </c>
      <c r="AD464" s="1123">
        <f t="shared" si="103"/>
        <v>0</v>
      </c>
      <c r="AE464" s="1111"/>
      <c r="AF464" s="813"/>
      <c r="AG464" s="813"/>
      <c r="AH464" s="813"/>
    </row>
    <row r="465" spans="1:34" s="746" customFormat="1" ht="70.5" customHeight="1">
      <c r="A465" s="1146"/>
      <c r="B465" s="1146" t="s">
        <v>5382</v>
      </c>
      <c r="C465" s="1147">
        <f>Data!AK561</f>
        <v>2067.4699999999998</v>
      </c>
      <c r="D465" s="1148" t="s">
        <v>1875</v>
      </c>
      <c r="E465" s="1142">
        <v>10.3</v>
      </c>
      <c r="F465" s="1134">
        <f t="shared" si="91"/>
        <v>21294.94</v>
      </c>
      <c r="G465" s="1142"/>
      <c r="H465" s="1141">
        <f t="shared" si="92"/>
        <v>0</v>
      </c>
      <c r="I465" s="1142"/>
      <c r="J465" s="1141">
        <f t="shared" si="93"/>
        <v>0</v>
      </c>
      <c r="K465" s="1142"/>
      <c r="L465" s="1141">
        <f t="shared" si="94"/>
        <v>0</v>
      </c>
      <c r="M465" s="1142"/>
      <c r="N465" s="1141">
        <f t="shared" si="95"/>
        <v>0</v>
      </c>
      <c r="O465" s="1142"/>
      <c r="P465" s="1141">
        <f t="shared" si="96"/>
        <v>0</v>
      </c>
      <c r="Q465" s="1142"/>
      <c r="R465" s="1141">
        <f t="shared" si="97"/>
        <v>0</v>
      </c>
      <c r="S465" s="1142"/>
      <c r="T465" s="1141">
        <f t="shared" si="98"/>
        <v>0</v>
      </c>
      <c r="U465" s="1141"/>
      <c r="V465" s="1141">
        <f t="shared" si="99"/>
        <v>0</v>
      </c>
      <c r="W465" s="1143">
        <f t="shared" si="100"/>
        <v>0</v>
      </c>
      <c r="X465" s="1141">
        <f t="shared" si="101"/>
        <v>0</v>
      </c>
      <c r="Y465" s="1144">
        <v>10.3</v>
      </c>
      <c r="Z465" s="1139">
        <f t="shared" si="102"/>
        <v>21294.94</v>
      </c>
      <c r="AA465" s="1123">
        <f>[5]building!Y465</f>
        <v>10.3</v>
      </c>
      <c r="AB465" s="1123">
        <f>[5]building!Z465</f>
        <v>14390.95</v>
      </c>
      <c r="AC465" s="1123">
        <f>[5]building!Z465</f>
        <v>14390.95</v>
      </c>
      <c r="AD465" s="1123">
        <f t="shared" si="103"/>
        <v>6903.99</v>
      </c>
      <c r="AE465" s="1111"/>
      <c r="AF465" s="813"/>
      <c r="AG465" s="813"/>
      <c r="AH465" s="813"/>
    </row>
    <row r="466" spans="1:34" s="746" customFormat="1" ht="70.5" customHeight="1">
      <c r="A466" s="1146"/>
      <c r="B466" s="1146" t="s">
        <v>1269</v>
      </c>
      <c r="C466" s="1147">
        <f>Data!AK562</f>
        <v>2076.5100000000002</v>
      </c>
      <c r="D466" s="1148" t="s">
        <v>1875</v>
      </c>
      <c r="E466" s="1142">
        <v>1.6</v>
      </c>
      <c r="F466" s="1134">
        <f t="shared" si="91"/>
        <v>3322.42</v>
      </c>
      <c r="G466" s="1142"/>
      <c r="H466" s="1141">
        <f t="shared" si="92"/>
        <v>0</v>
      </c>
      <c r="I466" s="1142"/>
      <c r="J466" s="1141">
        <f t="shared" si="93"/>
        <v>0</v>
      </c>
      <c r="K466" s="1142"/>
      <c r="L466" s="1141">
        <f t="shared" si="94"/>
        <v>0</v>
      </c>
      <c r="M466" s="1142"/>
      <c r="N466" s="1141">
        <f t="shared" si="95"/>
        <v>0</v>
      </c>
      <c r="O466" s="1142"/>
      <c r="P466" s="1141">
        <f t="shared" si="96"/>
        <v>0</v>
      </c>
      <c r="Q466" s="1142"/>
      <c r="R466" s="1141">
        <f t="shared" si="97"/>
        <v>0</v>
      </c>
      <c r="S466" s="1142"/>
      <c r="T466" s="1141">
        <f t="shared" si="98"/>
        <v>0</v>
      </c>
      <c r="U466" s="1141"/>
      <c r="V466" s="1141">
        <f t="shared" si="99"/>
        <v>0</v>
      </c>
      <c r="W466" s="1143">
        <f t="shared" si="100"/>
        <v>0</v>
      </c>
      <c r="X466" s="1141">
        <f t="shared" si="101"/>
        <v>0</v>
      </c>
      <c r="Y466" s="1144">
        <v>1.6</v>
      </c>
      <c r="Z466" s="1139">
        <f t="shared" si="102"/>
        <v>3322.42</v>
      </c>
      <c r="AA466" s="1123">
        <f>[5]building!Y466</f>
        <v>1.6</v>
      </c>
      <c r="AB466" s="1123">
        <f>[5]building!Z466</f>
        <v>2248.06</v>
      </c>
      <c r="AC466" s="1123">
        <f>[5]building!Z466</f>
        <v>2248.06</v>
      </c>
      <c r="AD466" s="1123">
        <f t="shared" si="103"/>
        <v>1074.3599999999999</v>
      </c>
      <c r="AE466" s="1111"/>
      <c r="AF466" s="813"/>
      <c r="AG466" s="813"/>
      <c r="AH466" s="813"/>
    </row>
    <row r="467" spans="1:34" s="746" customFormat="1" ht="70.5" customHeight="1">
      <c r="A467" s="1146"/>
      <c r="B467" s="1146" t="s">
        <v>692</v>
      </c>
      <c r="C467" s="1147">
        <f>Data!AK563</f>
        <v>2085.5500000000002</v>
      </c>
      <c r="D467" s="1148" t="s">
        <v>1875</v>
      </c>
      <c r="E467" s="1142">
        <v>1.6</v>
      </c>
      <c r="F467" s="1134">
        <f t="shared" si="91"/>
        <v>3336.88</v>
      </c>
      <c r="G467" s="1142"/>
      <c r="H467" s="1141">
        <f t="shared" si="92"/>
        <v>0</v>
      </c>
      <c r="I467" s="1142"/>
      <c r="J467" s="1141">
        <f t="shared" si="93"/>
        <v>0</v>
      </c>
      <c r="K467" s="1142"/>
      <c r="L467" s="1141">
        <f t="shared" si="94"/>
        <v>0</v>
      </c>
      <c r="M467" s="1142"/>
      <c r="N467" s="1141">
        <f t="shared" si="95"/>
        <v>0</v>
      </c>
      <c r="O467" s="1142"/>
      <c r="P467" s="1141">
        <f t="shared" si="96"/>
        <v>0</v>
      </c>
      <c r="Q467" s="1142"/>
      <c r="R467" s="1141">
        <f t="shared" si="97"/>
        <v>0</v>
      </c>
      <c r="S467" s="1142"/>
      <c r="T467" s="1141">
        <f t="shared" si="98"/>
        <v>0</v>
      </c>
      <c r="U467" s="1141"/>
      <c r="V467" s="1141">
        <f t="shared" si="99"/>
        <v>0</v>
      </c>
      <c r="W467" s="1143">
        <f t="shared" si="100"/>
        <v>0</v>
      </c>
      <c r="X467" s="1141">
        <f t="shared" si="101"/>
        <v>0</v>
      </c>
      <c r="Y467" s="1144">
        <v>1.6</v>
      </c>
      <c r="Z467" s="1139">
        <f t="shared" si="102"/>
        <v>3336.88</v>
      </c>
      <c r="AA467" s="1123">
        <f>[5]building!Y467</f>
        <v>1.6</v>
      </c>
      <c r="AB467" s="1123">
        <f>[5]building!Z467</f>
        <v>2260.64</v>
      </c>
      <c r="AC467" s="1123">
        <f>[5]building!Z467</f>
        <v>2260.64</v>
      </c>
      <c r="AD467" s="1123">
        <f t="shared" si="103"/>
        <v>1076.24</v>
      </c>
      <c r="AE467" s="1111"/>
      <c r="AF467" s="813"/>
      <c r="AG467" s="813"/>
      <c r="AH467" s="813"/>
    </row>
    <row r="468" spans="1:34" s="746" customFormat="1" ht="70.5" customHeight="1">
      <c r="A468" s="1146"/>
      <c r="B468" s="1146" t="s">
        <v>693</v>
      </c>
      <c r="C468" s="1147">
        <f>Data!AK564</f>
        <v>2094.59</v>
      </c>
      <c r="D468" s="1148" t="s">
        <v>1875</v>
      </c>
      <c r="E468" s="1142">
        <v>1.6</v>
      </c>
      <c r="F468" s="1134">
        <f t="shared" si="91"/>
        <v>3351.34</v>
      </c>
      <c r="G468" s="1142"/>
      <c r="H468" s="1141">
        <f t="shared" si="92"/>
        <v>0</v>
      </c>
      <c r="I468" s="1142"/>
      <c r="J468" s="1141">
        <f t="shared" si="93"/>
        <v>0</v>
      </c>
      <c r="K468" s="1142"/>
      <c r="L468" s="1141">
        <f t="shared" si="94"/>
        <v>0</v>
      </c>
      <c r="M468" s="1142"/>
      <c r="N468" s="1141">
        <f t="shared" si="95"/>
        <v>0</v>
      </c>
      <c r="O468" s="1142"/>
      <c r="P468" s="1141">
        <f t="shared" si="96"/>
        <v>0</v>
      </c>
      <c r="Q468" s="1142"/>
      <c r="R468" s="1141">
        <f t="shared" si="97"/>
        <v>0</v>
      </c>
      <c r="S468" s="1142"/>
      <c r="T468" s="1141">
        <f t="shared" si="98"/>
        <v>0</v>
      </c>
      <c r="U468" s="1141"/>
      <c r="V468" s="1141">
        <f t="shared" si="99"/>
        <v>0</v>
      </c>
      <c r="W468" s="1143">
        <f t="shared" si="100"/>
        <v>0</v>
      </c>
      <c r="X468" s="1141">
        <f t="shared" si="101"/>
        <v>0</v>
      </c>
      <c r="Y468" s="1144">
        <v>1.6</v>
      </c>
      <c r="Z468" s="1139">
        <f t="shared" si="102"/>
        <v>3351.34</v>
      </c>
      <c r="AA468" s="1123">
        <f>[5]building!Y468</f>
        <v>1.6</v>
      </c>
      <c r="AB468" s="1123">
        <f>[5]building!Z468</f>
        <v>2273.2199999999998</v>
      </c>
      <c r="AC468" s="1123">
        <f>[5]building!Z468</f>
        <v>2273.2199999999998</v>
      </c>
      <c r="AD468" s="1123">
        <f t="shared" si="103"/>
        <v>1078.1199999999999</v>
      </c>
      <c r="AE468" s="1111"/>
      <c r="AF468" s="813"/>
      <c r="AG468" s="813"/>
      <c r="AH468" s="813"/>
    </row>
    <row r="469" spans="1:34" ht="70.5" customHeight="1">
      <c r="A469" s="1157"/>
      <c r="B469" s="1131" t="s">
        <v>1296</v>
      </c>
      <c r="C469" s="1147">
        <f>Data!AK565</f>
        <v>2103.63</v>
      </c>
      <c r="D469" s="1133" t="s">
        <v>1875</v>
      </c>
      <c r="E469" s="1142">
        <v>1.6</v>
      </c>
      <c r="F469" s="1134">
        <f t="shared" si="91"/>
        <v>3365.81</v>
      </c>
      <c r="G469" s="1142"/>
      <c r="H469" s="1141">
        <f t="shared" si="92"/>
        <v>0</v>
      </c>
      <c r="I469" s="1142"/>
      <c r="J469" s="1141">
        <f t="shared" si="93"/>
        <v>0</v>
      </c>
      <c r="K469" s="1142"/>
      <c r="L469" s="1141">
        <f t="shared" si="94"/>
        <v>0</v>
      </c>
      <c r="M469" s="1142"/>
      <c r="N469" s="1141">
        <f t="shared" si="95"/>
        <v>0</v>
      </c>
      <c r="O469" s="1142"/>
      <c r="P469" s="1141">
        <f t="shared" si="96"/>
        <v>0</v>
      </c>
      <c r="Q469" s="1142"/>
      <c r="R469" s="1141">
        <f t="shared" si="97"/>
        <v>0</v>
      </c>
      <c r="S469" s="1142"/>
      <c r="T469" s="1141">
        <f t="shared" si="98"/>
        <v>0</v>
      </c>
      <c r="U469" s="1141"/>
      <c r="V469" s="1141">
        <f t="shared" si="99"/>
        <v>0</v>
      </c>
      <c r="W469" s="1143">
        <f t="shared" si="100"/>
        <v>0</v>
      </c>
      <c r="X469" s="1141">
        <f t="shared" si="101"/>
        <v>0</v>
      </c>
      <c r="Y469" s="1144">
        <v>1.6</v>
      </c>
      <c r="Z469" s="1139">
        <f t="shared" si="102"/>
        <v>3365.81</v>
      </c>
      <c r="AA469" s="1123">
        <f>[5]building!Y469</f>
        <v>1.6</v>
      </c>
      <c r="AB469" s="1123">
        <f>[5]building!Z469</f>
        <v>2285.79</v>
      </c>
      <c r="AC469" s="1123">
        <f>[5]building!Z469</f>
        <v>2285.79</v>
      </c>
      <c r="AD469" s="1123">
        <f t="shared" si="103"/>
        <v>1080.02</v>
      </c>
      <c r="AE469" s="808"/>
      <c r="AF469" s="808"/>
      <c r="AG469" s="808"/>
      <c r="AH469" s="808"/>
    </row>
    <row r="470" spans="1:34" ht="70.5" customHeight="1">
      <c r="A470" s="1168" t="s">
        <v>1013</v>
      </c>
      <c r="B470" s="1151" t="s">
        <v>4311</v>
      </c>
      <c r="C470" s="1140"/>
      <c r="D470" s="1133"/>
      <c r="E470" s="1142"/>
      <c r="F470" s="1134">
        <f t="shared" si="91"/>
        <v>0</v>
      </c>
      <c r="G470" s="1142"/>
      <c r="H470" s="1141">
        <f t="shared" si="92"/>
        <v>0</v>
      </c>
      <c r="I470" s="1142"/>
      <c r="J470" s="1141">
        <f t="shared" si="93"/>
        <v>0</v>
      </c>
      <c r="K470" s="1142"/>
      <c r="L470" s="1141">
        <f t="shared" si="94"/>
        <v>0</v>
      </c>
      <c r="M470" s="1142"/>
      <c r="N470" s="1141">
        <f t="shared" si="95"/>
        <v>0</v>
      </c>
      <c r="O470" s="1142"/>
      <c r="P470" s="1141">
        <f t="shared" si="96"/>
        <v>0</v>
      </c>
      <c r="Q470" s="1142"/>
      <c r="R470" s="1141">
        <f t="shared" si="97"/>
        <v>0</v>
      </c>
      <c r="S470" s="1142"/>
      <c r="T470" s="1141">
        <f t="shared" si="98"/>
        <v>0</v>
      </c>
      <c r="U470" s="1141"/>
      <c r="V470" s="1141">
        <f t="shared" si="99"/>
        <v>0</v>
      </c>
      <c r="W470" s="1143">
        <f t="shared" si="100"/>
        <v>0</v>
      </c>
      <c r="X470" s="1141">
        <f t="shared" si="101"/>
        <v>0</v>
      </c>
      <c r="Y470" s="1144">
        <v>0</v>
      </c>
      <c r="Z470" s="1139">
        <f t="shared" si="102"/>
        <v>0</v>
      </c>
      <c r="AA470" s="1123">
        <f>[5]building!Y470</f>
        <v>0</v>
      </c>
      <c r="AB470" s="1123"/>
      <c r="AC470" s="1123">
        <f>[5]building!Z470</f>
        <v>0</v>
      </c>
      <c r="AD470" s="1123">
        <f t="shared" si="103"/>
        <v>0</v>
      </c>
      <c r="AE470" s="808"/>
      <c r="AF470" s="808"/>
      <c r="AG470" s="808"/>
      <c r="AH470" s="808"/>
    </row>
    <row r="471" spans="1:34" ht="70.5" customHeight="1">
      <c r="A471" s="1131"/>
      <c r="B471" s="1131" t="s">
        <v>1275</v>
      </c>
      <c r="C471" s="1140">
        <f>Data!AD537</f>
        <v>1423.14</v>
      </c>
      <c r="D471" s="1133" t="s">
        <v>1875</v>
      </c>
      <c r="E471" s="1142"/>
      <c r="F471" s="1134">
        <f t="shared" si="91"/>
        <v>0</v>
      </c>
      <c r="G471" s="1142"/>
      <c r="H471" s="1141">
        <f t="shared" si="92"/>
        <v>0</v>
      </c>
      <c r="I471" s="1142"/>
      <c r="J471" s="1141">
        <f t="shared" si="93"/>
        <v>0</v>
      </c>
      <c r="K471" s="1142"/>
      <c r="L471" s="1141">
        <f t="shared" si="94"/>
        <v>0</v>
      </c>
      <c r="M471" s="1142"/>
      <c r="N471" s="1141">
        <f t="shared" si="95"/>
        <v>0</v>
      </c>
      <c r="O471" s="1142"/>
      <c r="P471" s="1141">
        <f t="shared" si="96"/>
        <v>0</v>
      </c>
      <c r="Q471" s="1142"/>
      <c r="R471" s="1141">
        <f t="shared" si="97"/>
        <v>0</v>
      </c>
      <c r="S471" s="1142"/>
      <c r="T471" s="1141">
        <f t="shared" si="98"/>
        <v>0</v>
      </c>
      <c r="U471" s="1141"/>
      <c r="V471" s="1141">
        <f t="shared" si="99"/>
        <v>0</v>
      </c>
      <c r="W471" s="1143">
        <f t="shared" si="100"/>
        <v>0</v>
      </c>
      <c r="X471" s="1141">
        <f t="shared" si="101"/>
        <v>0</v>
      </c>
      <c r="Y471" s="1144">
        <v>0</v>
      </c>
      <c r="Z471" s="1139">
        <f t="shared" si="102"/>
        <v>0</v>
      </c>
      <c r="AA471" s="1123">
        <f>[5]building!Y471</f>
        <v>0</v>
      </c>
      <c r="AB471" s="1123"/>
      <c r="AC471" s="1123">
        <f>[5]building!Z471</f>
        <v>0</v>
      </c>
      <c r="AD471" s="1123">
        <f t="shared" si="103"/>
        <v>0</v>
      </c>
      <c r="AE471" s="808"/>
      <c r="AF471" s="808"/>
      <c r="AG471" s="808"/>
      <c r="AH471" s="808"/>
    </row>
    <row r="472" spans="1:34" ht="70.5" customHeight="1">
      <c r="A472" s="1131"/>
      <c r="B472" s="1131" t="s">
        <v>1410</v>
      </c>
      <c r="C472" s="1140">
        <f>Data!AD538</f>
        <v>1427.66</v>
      </c>
      <c r="D472" s="1133" t="s">
        <v>1875</v>
      </c>
      <c r="E472" s="1142"/>
      <c r="F472" s="1134">
        <f t="shared" si="91"/>
        <v>0</v>
      </c>
      <c r="G472" s="1142"/>
      <c r="H472" s="1141">
        <f t="shared" si="92"/>
        <v>0</v>
      </c>
      <c r="I472" s="1142"/>
      <c r="J472" s="1141">
        <f t="shared" si="93"/>
        <v>0</v>
      </c>
      <c r="K472" s="1142"/>
      <c r="L472" s="1141">
        <f t="shared" si="94"/>
        <v>0</v>
      </c>
      <c r="M472" s="1142"/>
      <c r="N472" s="1141">
        <f t="shared" si="95"/>
        <v>0</v>
      </c>
      <c r="O472" s="1142"/>
      <c r="P472" s="1141">
        <f t="shared" si="96"/>
        <v>0</v>
      </c>
      <c r="Q472" s="1142"/>
      <c r="R472" s="1141">
        <f t="shared" si="97"/>
        <v>0</v>
      </c>
      <c r="S472" s="1142"/>
      <c r="T472" s="1141">
        <f t="shared" si="98"/>
        <v>0</v>
      </c>
      <c r="U472" s="1141"/>
      <c r="V472" s="1141">
        <f t="shared" si="99"/>
        <v>0</v>
      </c>
      <c r="W472" s="1143">
        <f t="shared" si="100"/>
        <v>0</v>
      </c>
      <c r="X472" s="1141">
        <f t="shared" si="101"/>
        <v>0</v>
      </c>
      <c r="Y472" s="1144">
        <v>0</v>
      </c>
      <c r="Z472" s="1139">
        <f t="shared" si="102"/>
        <v>0</v>
      </c>
      <c r="AA472" s="1123">
        <f>[5]building!Y472</f>
        <v>0</v>
      </c>
      <c r="AB472" s="1123"/>
      <c r="AC472" s="1123">
        <f>[5]building!Z472</f>
        <v>0</v>
      </c>
      <c r="AD472" s="1123">
        <f t="shared" si="103"/>
        <v>0</v>
      </c>
      <c r="AE472" s="808"/>
      <c r="AF472" s="808"/>
      <c r="AG472" s="808"/>
      <c r="AH472" s="808"/>
    </row>
    <row r="473" spans="1:34" ht="70.5" customHeight="1">
      <c r="A473" s="1131"/>
      <c r="B473" s="1131" t="s">
        <v>1458</v>
      </c>
      <c r="C473" s="1140">
        <f>Data!AD539</f>
        <v>1432.18</v>
      </c>
      <c r="D473" s="1133" t="s">
        <v>1875</v>
      </c>
      <c r="E473" s="1142"/>
      <c r="F473" s="1134">
        <f t="shared" si="91"/>
        <v>0</v>
      </c>
      <c r="G473" s="1142"/>
      <c r="H473" s="1141">
        <f t="shared" si="92"/>
        <v>0</v>
      </c>
      <c r="I473" s="1142"/>
      <c r="J473" s="1141">
        <f t="shared" si="93"/>
        <v>0</v>
      </c>
      <c r="K473" s="1142"/>
      <c r="L473" s="1141">
        <f t="shared" si="94"/>
        <v>0</v>
      </c>
      <c r="M473" s="1142"/>
      <c r="N473" s="1141">
        <f t="shared" si="95"/>
        <v>0</v>
      </c>
      <c r="O473" s="1142"/>
      <c r="P473" s="1141">
        <f t="shared" si="96"/>
        <v>0</v>
      </c>
      <c r="Q473" s="1142"/>
      <c r="R473" s="1141">
        <f t="shared" si="97"/>
        <v>0</v>
      </c>
      <c r="S473" s="1142"/>
      <c r="T473" s="1141">
        <f t="shared" si="98"/>
        <v>0</v>
      </c>
      <c r="U473" s="1141"/>
      <c r="V473" s="1141">
        <f t="shared" si="99"/>
        <v>0</v>
      </c>
      <c r="W473" s="1143">
        <f t="shared" si="100"/>
        <v>0</v>
      </c>
      <c r="X473" s="1141">
        <f t="shared" si="101"/>
        <v>0</v>
      </c>
      <c r="Y473" s="1144">
        <v>0</v>
      </c>
      <c r="Z473" s="1139">
        <f t="shared" si="102"/>
        <v>0</v>
      </c>
      <c r="AA473" s="1123">
        <f>[5]building!Y473</f>
        <v>0</v>
      </c>
      <c r="AB473" s="1123"/>
      <c r="AC473" s="1123">
        <f>[5]building!Z473</f>
        <v>0</v>
      </c>
      <c r="AD473" s="1123">
        <f t="shared" si="103"/>
        <v>0</v>
      </c>
      <c r="AE473" s="808"/>
      <c r="AF473" s="808"/>
      <c r="AG473" s="808"/>
      <c r="AH473" s="808"/>
    </row>
    <row r="474" spans="1:34" ht="70.5" customHeight="1">
      <c r="A474" s="1131"/>
      <c r="B474" s="1131" t="s">
        <v>1347</v>
      </c>
      <c r="C474" s="1140">
        <f>Data!AD540</f>
        <v>1436.7</v>
      </c>
      <c r="D474" s="1133" t="s">
        <v>1875</v>
      </c>
      <c r="E474" s="1142"/>
      <c r="F474" s="1134">
        <f t="shared" si="91"/>
        <v>0</v>
      </c>
      <c r="G474" s="1142"/>
      <c r="H474" s="1141">
        <f t="shared" si="92"/>
        <v>0</v>
      </c>
      <c r="I474" s="1142"/>
      <c r="J474" s="1141">
        <f t="shared" si="93"/>
        <v>0</v>
      </c>
      <c r="K474" s="1142"/>
      <c r="L474" s="1141">
        <f t="shared" si="94"/>
        <v>0</v>
      </c>
      <c r="M474" s="1142"/>
      <c r="N474" s="1141">
        <f t="shared" si="95"/>
        <v>0</v>
      </c>
      <c r="O474" s="1142"/>
      <c r="P474" s="1141">
        <f t="shared" si="96"/>
        <v>0</v>
      </c>
      <c r="Q474" s="1142"/>
      <c r="R474" s="1141">
        <f t="shared" si="97"/>
        <v>0</v>
      </c>
      <c r="S474" s="1142"/>
      <c r="T474" s="1141">
        <f t="shared" si="98"/>
        <v>0</v>
      </c>
      <c r="U474" s="1141"/>
      <c r="V474" s="1141">
        <f t="shared" si="99"/>
        <v>0</v>
      </c>
      <c r="W474" s="1143">
        <f t="shared" si="100"/>
        <v>0</v>
      </c>
      <c r="X474" s="1141">
        <f t="shared" si="101"/>
        <v>0</v>
      </c>
      <c r="Y474" s="1144">
        <v>0</v>
      </c>
      <c r="Z474" s="1139">
        <f t="shared" si="102"/>
        <v>0</v>
      </c>
      <c r="AA474" s="1123">
        <f>[5]building!Y474</f>
        <v>0</v>
      </c>
      <c r="AB474" s="1123"/>
      <c r="AC474" s="1123">
        <f>[5]building!Z474</f>
        <v>0</v>
      </c>
      <c r="AD474" s="1123">
        <f t="shared" si="103"/>
        <v>0</v>
      </c>
      <c r="AE474" s="808"/>
      <c r="AF474" s="808"/>
      <c r="AG474" s="808"/>
      <c r="AH474" s="808"/>
    </row>
    <row r="475" spans="1:34" ht="70.5" customHeight="1">
      <c r="A475" s="1157"/>
      <c r="B475" s="1131" t="s">
        <v>1098</v>
      </c>
      <c r="C475" s="1140">
        <f>Data!AD541</f>
        <v>1441.22</v>
      </c>
      <c r="D475" s="1133" t="s">
        <v>1875</v>
      </c>
      <c r="E475" s="1142"/>
      <c r="F475" s="1134">
        <f t="shared" si="91"/>
        <v>0</v>
      </c>
      <c r="G475" s="1142"/>
      <c r="H475" s="1141">
        <f t="shared" si="92"/>
        <v>0</v>
      </c>
      <c r="I475" s="1142"/>
      <c r="J475" s="1141">
        <f t="shared" si="93"/>
        <v>0</v>
      </c>
      <c r="K475" s="1142"/>
      <c r="L475" s="1141">
        <f t="shared" si="94"/>
        <v>0</v>
      </c>
      <c r="M475" s="1142"/>
      <c r="N475" s="1141">
        <f t="shared" si="95"/>
        <v>0</v>
      </c>
      <c r="O475" s="1142"/>
      <c r="P475" s="1141">
        <f t="shared" si="96"/>
        <v>0</v>
      </c>
      <c r="Q475" s="1142"/>
      <c r="R475" s="1141">
        <f t="shared" si="97"/>
        <v>0</v>
      </c>
      <c r="S475" s="1142"/>
      <c r="T475" s="1141">
        <f t="shared" si="98"/>
        <v>0</v>
      </c>
      <c r="U475" s="1141"/>
      <c r="V475" s="1141">
        <f t="shared" si="99"/>
        <v>0</v>
      </c>
      <c r="W475" s="1143">
        <f t="shared" si="100"/>
        <v>0</v>
      </c>
      <c r="X475" s="1141">
        <f t="shared" si="101"/>
        <v>0</v>
      </c>
      <c r="Y475" s="1144">
        <v>0</v>
      </c>
      <c r="Z475" s="1139">
        <f t="shared" si="102"/>
        <v>0</v>
      </c>
      <c r="AA475" s="1123">
        <f>[5]building!Y475</f>
        <v>0</v>
      </c>
      <c r="AB475" s="1123"/>
      <c r="AC475" s="1123">
        <f>[5]building!Z475</f>
        <v>0</v>
      </c>
      <c r="AD475" s="1123">
        <f t="shared" si="103"/>
        <v>0</v>
      </c>
      <c r="AE475" s="808"/>
      <c r="AF475" s="808"/>
      <c r="AG475" s="808"/>
      <c r="AH475" s="808"/>
    </row>
    <row r="476" spans="1:34" ht="70.5" customHeight="1">
      <c r="A476" s="1168" t="s">
        <v>1148</v>
      </c>
      <c r="B476" s="1151" t="s">
        <v>4312</v>
      </c>
      <c r="C476" s="1140"/>
      <c r="D476" s="1133"/>
      <c r="E476" s="1142"/>
      <c r="F476" s="1134">
        <f t="shared" si="91"/>
        <v>0</v>
      </c>
      <c r="G476" s="1142"/>
      <c r="H476" s="1141">
        <f t="shared" si="92"/>
        <v>0</v>
      </c>
      <c r="I476" s="1142"/>
      <c r="J476" s="1141">
        <f t="shared" si="93"/>
        <v>0</v>
      </c>
      <c r="K476" s="1142"/>
      <c r="L476" s="1141">
        <f t="shared" si="94"/>
        <v>0</v>
      </c>
      <c r="M476" s="1142"/>
      <c r="N476" s="1141">
        <f t="shared" si="95"/>
        <v>0</v>
      </c>
      <c r="O476" s="1142"/>
      <c r="P476" s="1141">
        <f t="shared" si="96"/>
        <v>0</v>
      </c>
      <c r="Q476" s="1142"/>
      <c r="R476" s="1141">
        <f t="shared" si="97"/>
        <v>0</v>
      </c>
      <c r="S476" s="1142"/>
      <c r="T476" s="1141">
        <f t="shared" si="98"/>
        <v>0</v>
      </c>
      <c r="U476" s="1141"/>
      <c r="V476" s="1141">
        <f t="shared" si="99"/>
        <v>0</v>
      </c>
      <c r="W476" s="1143">
        <f t="shared" si="100"/>
        <v>0</v>
      </c>
      <c r="X476" s="1141">
        <f t="shared" si="101"/>
        <v>0</v>
      </c>
      <c r="Y476" s="1144">
        <v>0</v>
      </c>
      <c r="Z476" s="1139">
        <f t="shared" si="102"/>
        <v>0</v>
      </c>
      <c r="AA476" s="1123">
        <f>[5]building!Y476</f>
        <v>0</v>
      </c>
      <c r="AB476" s="1123"/>
      <c r="AC476" s="1123">
        <f>[5]building!Z476</f>
        <v>0</v>
      </c>
      <c r="AD476" s="1123">
        <f t="shared" si="103"/>
        <v>0</v>
      </c>
      <c r="AE476" s="808"/>
      <c r="AF476" s="808"/>
      <c r="AG476" s="808"/>
      <c r="AH476" s="808"/>
    </row>
    <row r="477" spans="1:34" ht="70.5" customHeight="1">
      <c r="A477" s="1131"/>
      <c r="B477" s="1146" t="s">
        <v>630</v>
      </c>
      <c r="C477" s="1140">
        <f>Data!AD559</f>
        <v>1580.59</v>
      </c>
      <c r="D477" s="1133" t="s">
        <v>1875</v>
      </c>
      <c r="E477" s="1142"/>
      <c r="F477" s="1134">
        <f t="shared" si="91"/>
        <v>0</v>
      </c>
      <c r="G477" s="1142"/>
      <c r="H477" s="1141">
        <f t="shared" si="92"/>
        <v>0</v>
      </c>
      <c r="I477" s="1142"/>
      <c r="J477" s="1141">
        <f t="shared" si="93"/>
        <v>0</v>
      </c>
      <c r="K477" s="1142"/>
      <c r="L477" s="1141">
        <f t="shared" si="94"/>
        <v>0</v>
      </c>
      <c r="M477" s="1142"/>
      <c r="N477" s="1141">
        <f t="shared" si="95"/>
        <v>0</v>
      </c>
      <c r="O477" s="1142"/>
      <c r="P477" s="1141">
        <f t="shared" si="96"/>
        <v>0</v>
      </c>
      <c r="Q477" s="1142"/>
      <c r="R477" s="1141">
        <f t="shared" si="97"/>
        <v>0</v>
      </c>
      <c r="S477" s="1142"/>
      <c r="T477" s="1141">
        <f t="shared" si="98"/>
        <v>0</v>
      </c>
      <c r="U477" s="1141"/>
      <c r="V477" s="1141">
        <f t="shared" si="99"/>
        <v>0</v>
      </c>
      <c r="W477" s="1143">
        <f t="shared" si="100"/>
        <v>0</v>
      </c>
      <c r="X477" s="1141">
        <f t="shared" si="101"/>
        <v>0</v>
      </c>
      <c r="Y477" s="1144">
        <v>0</v>
      </c>
      <c r="Z477" s="1139">
        <f t="shared" si="102"/>
        <v>0</v>
      </c>
      <c r="AA477" s="1123">
        <f>[5]building!Y477</f>
        <v>0</v>
      </c>
      <c r="AB477" s="1123"/>
      <c r="AC477" s="1123">
        <f>[5]building!Z477</f>
        <v>0</v>
      </c>
      <c r="AD477" s="1123">
        <f t="shared" si="103"/>
        <v>0</v>
      </c>
      <c r="AE477" s="808"/>
      <c r="AF477" s="808"/>
      <c r="AG477" s="808"/>
      <c r="AH477" s="808"/>
    </row>
    <row r="478" spans="1:34" ht="70.5" customHeight="1">
      <c r="A478" s="1131"/>
      <c r="B478" s="1131" t="s">
        <v>631</v>
      </c>
      <c r="C478" s="1140">
        <f>Data!AD561</f>
        <v>1585.18</v>
      </c>
      <c r="D478" s="1133" t="s">
        <v>1875</v>
      </c>
      <c r="E478" s="1142"/>
      <c r="F478" s="1134">
        <f t="shared" si="91"/>
        <v>0</v>
      </c>
      <c r="G478" s="1142"/>
      <c r="H478" s="1141">
        <f t="shared" si="92"/>
        <v>0</v>
      </c>
      <c r="I478" s="1142"/>
      <c r="J478" s="1141">
        <f t="shared" si="93"/>
        <v>0</v>
      </c>
      <c r="K478" s="1142"/>
      <c r="L478" s="1141">
        <f t="shared" si="94"/>
        <v>0</v>
      </c>
      <c r="M478" s="1142"/>
      <c r="N478" s="1141">
        <f t="shared" si="95"/>
        <v>0</v>
      </c>
      <c r="O478" s="1142"/>
      <c r="P478" s="1141">
        <f t="shared" si="96"/>
        <v>0</v>
      </c>
      <c r="Q478" s="1142"/>
      <c r="R478" s="1141">
        <f t="shared" si="97"/>
        <v>0</v>
      </c>
      <c r="S478" s="1142"/>
      <c r="T478" s="1141">
        <f t="shared" si="98"/>
        <v>0</v>
      </c>
      <c r="U478" s="1141"/>
      <c r="V478" s="1141">
        <f t="shared" si="99"/>
        <v>0</v>
      </c>
      <c r="W478" s="1143">
        <f t="shared" si="100"/>
        <v>0</v>
      </c>
      <c r="X478" s="1141">
        <f t="shared" si="101"/>
        <v>0</v>
      </c>
      <c r="Y478" s="1144">
        <v>0</v>
      </c>
      <c r="Z478" s="1139">
        <f t="shared" si="102"/>
        <v>0</v>
      </c>
      <c r="AA478" s="1123">
        <f>[5]building!Y478</f>
        <v>0</v>
      </c>
      <c r="AB478" s="1123"/>
      <c r="AC478" s="1123">
        <f>[5]building!Z478</f>
        <v>0</v>
      </c>
      <c r="AD478" s="1123">
        <f t="shared" si="103"/>
        <v>0</v>
      </c>
      <c r="AE478" s="808"/>
      <c r="AF478" s="808"/>
      <c r="AG478" s="808"/>
      <c r="AH478" s="808"/>
    </row>
    <row r="479" spans="1:34" ht="70.5" customHeight="1">
      <c r="A479" s="1131"/>
      <c r="B479" s="1131" t="s">
        <v>1269</v>
      </c>
      <c r="C479" s="1140">
        <f>Data!AD562</f>
        <v>1594.22</v>
      </c>
      <c r="D479" s="1133" t="s">
        <v>1875</v>
      </c>
      <c r="E479" s="1142"/>
      <c r="F479" s="1134">
        <f t="shared" si="91"/>
        <v>0</v>
      </c>
      <c r="G479" s="1142"/>
      <c r="H479" s="1141">
        <f t="shared" si="92"/>
        <v>0</v>
      </c>
      <c r="I479" s="1142"/>
      <c r="J479" s="1141">
        <f t="shared" si="93"/>
        <v>0</v>
      </c>
      <c r="K479" s="1142"/>
      <c r="L479" s="1141">
        <f t="shared" si="94"/>
        <v>0</v>
      </c>
      <c r="M479" s="1142"/>
      <c r="N479" s="1141">
        <f t="shared" si="95"/>
        <v>0</v>
      </c>
      <c r="O479" s="1142"/>
      <c r="P479" s="1141">
        <f t="shared" si="96"/>
        <v>0</v>
      </c>
      <c r="Q479" s="1142"/>
      <c r="R479" s="1141">
        <f t="shared" si="97"/>
        <v>0</v>
      </c>
      <c r="S479" s="1142"/>
      <c r="T479" s="1141">
        <f t="shared" si="98"/>
        <v>0</v>
      </c>
      <c r="U479" s="1141"/>
      <c r="V479" s="1141">
        <f t="shared" si="99"/>
        <v>0</v>
      </c>
      <c r="W479" s="1143">
        <f t="shared" si="100"/>
        <v>0</v>
      </c>
      <c r="X479" s="1141">
        <f t="shared" si="101"/>
        <v>0</v>
      </c>
      <c r="Y479" s="1144">
        <v>0</v>
      </c>
      <c r="Z479" s="1139">
        <f t="shared" si="102"/>
        <v>0</v>
      </c>
      <c r="AA479" s="1123">
        <f>[5]building!Y479</f>
        <v>0</v>
      </c>
      <c r="AB479" s="1123"/>
      <c r="AC479" s="1123">
        <f>[5]building!Z479</f>
        <v>0</v>
      </c>
      <c r="AD479" s="1123">
        <f t="shared" si="103"/>
        <v>0</v>
      </c>
      <c r="AE479" s="808"/>
      <c r="AF479" s="808"/>
      <c r="AG479" s="808"/>
      <c r="AH479" s="808"/>
    </row>
    <row r="480" spans="1:34" ht="70.5" customHeight="1">
      <c r="A480" s="1131"/>
      <c r="B480" s="1131" t="s">
        <v>692</v>
      </c>
      <c r="C480" s="1140">
        <f>Data!AD563</f>
        <v>1603.26</v>
      </c>
      <c r="D480" s="1133" t="s">
        <v>1875</v>
      </c>
      <c r="E480" s="1142"/>
      <c r="F480" s="1134">
        <f t="shared" si="91"/>
        <v>0</v>
      </c>
      <c r="G480" s="1142"/>
      <c r="H480" s="1141">
        <f t="shared" si="92"/>
        <v>0</v>
      </c>
      <c r="I480" s="1142"/>
      <c r="J480" s="1141">
        <f t="shared" si="93"/>
        <v>0</v>
      </c>
      <c r="K480" s="1142"/>
      <c r="L480" s="1141">
        <f t="shared" si="94"/>
        <v>0</v>
      </c>
      <c r="M480" s="1142"/>
      <c r="N480" s="1141">
        <f t="shared" si="95"/>
        <v>0</v>
      </c>
      <c r="O480" s="1142"/>
      <c r="P480" s="1141">
        <f t="shared" si="96"/>
        <v>0</v>
      </c>
      <c r="Q480" s="1142"/>
      <c r="R480" s="1141">
        <f t="shared" si="97"/>
        <v>0</v>
      </c>
      <c r="S480" s="1142"/>
      <c r="T480" s="1141">
        <f t="shared" si="98"/>
        <v>0</v>
      </c>
      <c r="U480" s="1141"/>
      <c r="V480" s="1141">
        <f t="shared" si="99"/>
        <v>0</v>
      </c>
      <c r="W480" s="1143">
        <f t="shared" si="100"/>
        <v>0</v>
      </c>
      <c r="X480" s="1141">
        <f t="shared" si="101"/>
        <v>0</v>
      </c>
      <c r="Y480" s="1144">
        <v>0</v>
      </c>
      <c r="Z480" s="1139">
        <f t="shared" si="102"/>
        <v>0</v>
      </c>
      <c r="AA480" s="1123">
        <f>[5]building!Y480</f>
        <v>0</v>
      </c>
      <c r="AB480" s="1123"/>
      <c r="AC480" s="1123">
        <f>[5]building!Z480</f>
        <v>0</v>
      </c>
      <c r="AD480" s="1123">
        <f t="shared" si="103"/>
        <v>0</v>
      </c>
      <c r="AE480" s="808"/>
      <c r="AF480" s="808"/>
      <c r="AG480" s="808"/>
      <c r="AH480" s="808"/>
    </row>
    <row r="481" spans="1:34" ht="70.5" customHeight="1">
      <c r="A481" s="1131"/>
      <c r="B481" s="1131" t="s">
        <v>693</v>
      </c>
      <c r="C481" s="1140">
        <f>Data!AD564</f>
        <v>1612.3</v>
      </c>
      <c r="D481" s="1133" t="s">
        <v>1875</v>
      </c>
      <c r="E481" s="1142"/>
      <c r="F481" s="1134">
        <f t="shared" si="91"/>
        <v>0</v>
      </c>
      <c r="G481" s="1142"/>
      <c r="H481" s="1141">
        <f t="shared" si="92"/>
        <v>0</v>
      </c>
      <c r="I481" s="1142"/>
      <c r="J481" s="1141">
        <f t="shared" si="93"/>
        <v>0</v>
      </c>
      <c r="K481" s="1142"/>
      <c r="L481" s="1141">
        <f t="shared" si="94"/>
        <v>0</v>
      </c>
      <c r="M481" s="1142"/>
      <c r="N481" s="1141">
        <f t="shared" si="95"/>
        <v>0</v>
      </c>
      <c r="O481" s="1142"/>
      <c r="P481" s="1141">
        <f t="shared" si="96"/>
        <v>0</v>
      </c>
      <c r="Q481" s="1142"/>
      <c r="R481" s="1141">
        <f t="shared" si="97"/>
        <v>0</v>
      </c>
      <c r="S481" s="1142"/>
      <c r="T481" s="1141">
        <f t="shared" si="98"/>
        <v>0</v>
      </c>
      <c r="U481" s="1141"/>
      <c r="V481" s="1141">
        <f t="shared" si="99"/>
        <v>0</v>
      </c>
      <c r="W481" s="1143">
        <f t="shared" si="100"/>
        <v>0</v>
      </c>
      <c r="X481" s="1141">
        <f t="shared" si="101"/>
        <v>0</v>
      </c>
      <c r="Y481" s="1144">
        <v>0</v>
      </c>
      <c r="Z481" s="1139">
        <f t="shared" si="102"/>
        <v>0</v>
      </c>
      <c r="AA481" s="1123">
        <f>[5]building!Y481</f>
        <v>0</v>
      </c>
      <c r="AB481" s="1123"/>
      <c r="AC481" s="1123">
        <f>[5]building!Z481</f>
        <v>0</v>
      </c>
      <c r="AD481" s="1123">
        <f t="shared" si="103"/>
        <v>0</v>
      </c>
      <c r="AE481" s="808"/>
      <c r="AF481" s="808"/>
      <c r="AG481" s="808"/>
      <c r="AH481" s="808"/>
    </row>
    <row r="482" spans="1:34" ht="70.5" customHeight="1">
      <c r="A482" s="1157"/>
      <c r="B482" s="1131" t="s">
        <v>1296</v>
      </c>
      <c r="C482" s="1140">
        <f>Data!AD565</f>
        <v>1621.34</v>
      </c>
      <c r="D482" s="1133" t="s">
        <v>1875</v>
      </c>
      <c r="E482" s="1142"/>
      <c r="F482" s="1134">
        <f t="shared" si="91"/>
        <v>0</v>
      </c>
      <c r="G482" s="1142"/>
      <c r="H482" s="1141">
        <f t="shared" si="92"/>
        <v>0</v>
      </c>
      <c r="I482" s="1142"/>
      <c r="J482" s="1141">
        <f t="shared" si="93"/>
        <v>0</v>
      </c>
      <c r="K482" s="1142"/>
      <c r="L482" s="1141">
        <f t="shared" si="94"/>
        <v>0</v>
      </c>
      <c r="M482" s="1142"/>
      <c r="N482" s="1141">
        <f t="shared" si="95"/>
        <v>0</v>
      </c>
      <c r="O482" s="1142"/>
      <c r="P482" s="1141">
        <f t="shared" si="96"/>
        <v>0</v>
      </c>
      <c r="Q482" s="1142"/>
      <c r="R482" s="1141">
        <f t="shared" si="97"/>
        <v>0</v>
      </c>
      <c r="S482" s="1142"/>
      <c r="T482" s="1141">
        <f t="shared" si="98"/>
        <v>0</v>
      </c>
      <c r="U482" s="1141"/>
      <c r="V482" s="1141">
        <f t="shared" si="99"/>
        <v>0</v>
      </c>
      <c r="W482" s="1143">
        <f t="shared" si="100"/>
        <v>0</v>
      </c>
      <c r="X482" s="1141">
        <f t="shared" si="101"/>
        <v>0</v>
      </c>
      <c r="Y482" s="1144">
        <v>0</v>
      </c>
      <c r="Z482" s="1139">
        <f t="shared" si="102"/>
        <v>0</v>
      </c>
      <c r="AA482" s="1123">
        <f>[5]building!Y482</f>
        <v>0</v>
      </c>
      <c r="AB482" s="1123"/>
      <c r="AC482" s="1123">
        <f>[5]building!Z482</f>
        <v>0</v>
      </c>
      <c r="AD482" s="1123">
        <f t="shared" si="103"/>
        <v>0</v>
      </c>
      <c r="AE482" s="808"/>
      <c r="AF482" s="808"/>
      <c r="AG482" s="808"/>
      <c r="AH482" s="808"/>
    </row>
    <row r="483" spans="1:34" ht="70.5" customHeight="1">
      <c r="A483" s="1157"/>
      <c r="B483" s="1177" t="s">
        <v>4964</v>
      </c>
      <c r="C483" s="1140"/>
      <c r="D483" s="1133"/>
      <c r="E483" s="1142"/>
      <c r="F483" s="1134">
        <f t="shared" si="91"/>
        <v>0</v>
      </c>
      <c r="G483" s="1142"/>
      <c r="H483" s="1141">
        <f t="shared" si="92"/>
        <v>0</v>
      </c>
      <c r="I483" s="1142"/>
      <c r="J483" s="1141">
        <f t="shared" si="93"/>
        <v>0</v>
      </c>
      <c r="K483" s="1142"/>
      <c r="L483" s="1141">
        <f t="shared" si="94"/>
        <v>0</v>
      </c>
      <c r="M483" s="1142"/>
      <c r="N483" s="1141">
        <f t="shared" si="95"/>
        <v>0</v>
      </c>
      <c r="O483" s="1142"/>
      <c r="P483" s="1141">
        <f t="shared" si="96"/>
        <v>0</v>
      </c>
      <c r="Q483" s="1142"/>
      <c r="R483" s="1141">
        <f t="shared" si="97"/>
        <v>0</v>
      </c>
      <c r="S483" s="1142"/>
      <c r="T483" s="1141">
        <f t="shared" si="98"/>
        <v>0</v>
      </c>
      <c r="U483" s="1141"/>
      <c r="V483" s="1141">
        <f t="shared" si="99"/>
        <v>0</v>
      </c>
      <c r="W483" s="1143">
        <f t="shared" si="100"/>
        <v>0</v>
      </c>
      <c r="X483" s="1141">
        <f t="shared" si="101"/>
        <v>0</v>
      </c>
      <c r="Y483" s="1144">
        <v>0</v>
      </c>
      <c r="Z483" s="1139">
        <f t="shared" si="102"/>
        <v>0</v>
      </c>
      <c r="AA483" s="1123">
        <f>[5]building!Y483</f>
        <v>0</v>
      </c>
      <c r="AB483" s="1123"/>
      <c r="AC483" s="1123">
        <f>[5]building!Z483</f>
        <v>0</v>
      </c>
      <c r="AD483" s="1123">
        <f t="shared" si="103"/>
        <v>0</v>
      </c>
      <c r="AE483" s="808"/>
      <c r="AF483" s="808"/>
      <c r="AG483" s="808"/>
      <c r="AH483" s="808"/>
    </row>
    <row r="484" spans="1:34" ht="70.5" customHeight="1">
      <c r="A484" s="1157"/>
      <c r="B484" s="1131" t="s">
        <v>4425</v>
      </c>
      <c r="C484" s="1140">
        <f>Data!AD486</f>
        <v>2843.77</v>
      </c>
      <c r="D484" s="1133" t="s">
        <v>1875</v>
      </c>
      <c r="E484" s="1142"/>
      <c r="F484" s="1134">
        <f t="shared" si="91"/>
        <v>0</v>
      </c>
      <c r="G484" s="1142"/>
      <c r="H484" s="1141">
        <f t="shared" si="92"/>
        <v>0</v>
      </c>
      <c r="I484" s="1142"/>
      <c r="J484" s="1141">
        <f t="shared" si="93"/>
        <v>0</v>
      </c>
      <c r="K484" s="1142"/>
      <c r="L484" s="1141">
        <f t="shared" si="94"/>
        <v>0</v>
      </c>
      <c r="M484" s="1142"/>
      <c r="N484" s="1141">
        <f t="shared" si="95"/>
        <v>0</v>
      </c>
      <c r="O484" s="1142"/>
      <c r="P484" s="1141">
        <f t="shared" si="96"/>
        <v>0</v>
      </c>
      <c r="Q484" s="1142"/>
      <c r="R484" s="1141">
        <f t="shared" si="97"/>
        <v>0</v>
      </c>
      <c r="S484" s="1142"/>
      <c r="T484" s="1141">
        <f t="shared" si="98"/>
        <v>0</v>
      </c>
      <c r="U484" s="1141"/>
      <c r="V484" s="1141">
        <f t="shared" si="99"/>
        <v>0</v>
      </c>
      <c r="W484" s="1143">
        <f t="shared" si="100"/>
        <v>0</v>
      </c>
      <c r="X484" s="1141">
        <f t="shared" si="101"/>
        <v>0</v>
      </c>
      <c r="Y484" s="1144">
        <v>0</v>
      </c>
      <c r="Z484" s="1139">
        <f t="shared" si="102"/>
        <v>0</v>
      </c>
      <c r="AA484" s="1123">
        <f>[5]building!Y484</f>
        <v>0</v>
      </c>
      <c r="AB484" s="1123"/>
      <c r="AC484" s="1123">
        <f>[5]building!Z484</f>
        <v>0</v>
      </c>
      <c r="AD484" s="1123">
        <f t="shared" si="103"/>
        <v>0</v>
      </c>
      <c r="AE484" s="808"/>
      <c r="AF484" s="808"/>
      <c r="AG484" s="808"/>
      <c r="AH484" s="808"/>
    </row>
    <row r="485" spans="1:34" ht="70.5" customHeight="1">
      <c r="A485" s="1157"/>
      <c r="B485" s="1131" t="s">
        <v>1410</v>
      </c>
      <c r="C485" s="1140">
        <f>Data!AD487</f>
        <v>2852.19</v>
      </c>
      <c r="D485" s="1133" t="s">
        <v>1875</v>
      </c>
      <c r="E485" s="1142"/>
      <c r="F485" s="1134">
        <f t="shared" si="91"/>
        <v>0</v>
      </c>
      <c r="G485" s="1142"/>
      <c r="H485" s="1141">
        <f t="shared" si="92"/>
        <v>0</v>
      </c>
      <c r="I485" s="1142"/>
      <c r="J485" s="1141">
        <f t="shared" si="93"/>
        <v>0</v>
      </c>
      <c r="K485" s="1142"/>
      <c r="L485" s="1141">
        <f t="shared" si="94"/>
        <v>0</v>
      </c>
      <c r="M485" s="1142"/>
      <c r="N485" s="1141">
        <f t="shared" si="95"/>
        <v>0</v>
      </c>
      <c r="O485" s="1142"/>
      <c r="P485" s="1141">
        <f t="shared" si="96"/>
        <v>0</v>
      </c>
      <c r="Q485" s="1142"/>
      <c r="R485" s="1141">
        <f t="shared" si="97"/>
        <v>0</v>
      </c>
      <c r="S485" s="1142"/>
      <c r="T485" s="1141">
        <f t="shared" si="98"/>
        <v>0</v>
      </c>
      <c r="U485" s="1141"/>
      <c r="V485" s="1141">
        <f t="shared" si="99"/>
        <v>0</v>
      </c>
      <c r="W485" s="1143">
        <f t="shared" si="100"/>
        <v>0</v>
      </c>
      <c r="X485" s="1141">
        <f t="shared" si="101"/>
        <v>0</v>
      </c>
      <c r="Y485" s="1144">
        <v>0</v>
      </c>
      <c r="Z485" s="1139">
        <f t="shared" si="102"/>
        <v>0</v>
      </c>
      <c r="AA485" s="1123">
        <f>[5]building!Y485</f>
        <v>0</v>
      </c>
      <c r="AB485" s="1123"/>
      <c r="AC485" s="1123">
        <f>[5]building!Z485</f>
        <v>0</v>
      </c>
      <c r="AD485" s="1123">
        <f t="shared" si="103"/>
        <v>0</v>
      </c>
      <c r="AE485" s="808"/>
      <c r="AF485" s="808"/>
      <c r="AG485" s="808"/>
      <c r="AH485" s="808"/>
    </row>
    <row r="486" spans="1:34" ht="70.5" customHeight="1">
      <c r="A486" s="1157"/>
      <c r="B486" s="1131" t="s">
        <v>1458</v>
      </c>
      <c r="C486" s="1140">
        <f>Data!AD488</f>
        <v>2860.61</v>
      </c>
      <c r="D486" s="1133" t="s">
        <v>1875</v>
      </c>
      <c r="E486" s="1142"/>
      <c r="F486" s="1134">
        <f t="shared" si="91"/>
        <v>0</v>
      </c>
      <c r="G486" s="1142"/>
      <c r="H486" s="1141">
        <f t="shared" si="92"/>
        <v>0</v>
      </c>
      <c r="I486" s="1142"/>
      <c r="J486" s="1141">
        <f t="shared" si="93"/>
        <v>0</v>
      </c>
      <c r="K486" s="1142"/>
      <c r="L486" s="1141">
        <f t="shared" si="94"/>
        <v>0</v>
      </c>
      <c r="M486" s="1142"/>
      <c r="N486" s="1141">
        <f t="shared" si="95"/>
        <v>0</v>
      </c>
      <c r="O486" s="1142"/>
      <c r="P486" s="1141">
        <f t="shared" si="96"/>
        <v>0</v>
      </c>
      <c r="Q486" s="1142"/>
      <c r="R486" s="1141">
        <f t="shared" si="97"/>
        <v>0</v>
      </c>
      <c r="S486" s="1142"/>
      <c r="T486" s="1141">
        <f t="shared" si="98"/>
        <v>0</v>
      </c>
      <c r="U486" s="1141"/>
      <c r="V486" s="1141">
        <f t="shared" si="99"/>
        <v>0</v>
      </c>
      <c r="W486" s="1143">
        <f t="shared" si="100"/>
        <v>0</v>
      </c>
      <c r="X486" s="1141">
        <f t="shared" si="101"/>
        <v>0</v>
      </c>
      <c r="Y486" s="1144">
        <v>0</v>
      </c>
      <c r="Z486" s="1139">
        <f t="shared" si="102"/>
        <v>0</v>
      </c>
      <c r="AA486" s="1123">
        <f>[5]building!Y486</f>
        <v>0</v>
      </c>
      <c r="AB486" s="1123"/>
      <c r="AC486" s="1123">
        <f>[5]building!Z486</f>
        <v>0</v>
      </c>
      <c r="AD486" s="1123">
        <f t="shared" si="103"/>
        <v>0</v>
      </c>
      <c r="AE486" s="808"/>
      <c r="AF486" s="808"/>
      <c r="AG486" s="808"/>
      <c r="AH486" s="808"/>
    </row>
    <row r="487" spans="1:34" ht="70.5" customHeight="1">
      <c r="A487" s="1157"/>
      <c r="B487" s="1131" t="s">
        <v>1347</v>
      </c>
      <c r="C487" s="1140">
        <f>Data!AD489</f>
        <v>2869.03</v>
      </c>
      <c r="D487" s="1133" t="s">
        <v>1875</v>
      </c>
      <c r="E487" s="1142"/>
      <c r="F487" s="1134">
        <f t="shared" si="91"/>
        <v>0</v>
      </c>
      <c r="G487" s="1142"/>
      <c r="H487" s="1141">
        <f t="shared" si="92"/>
        <v>0</v>
      </c>
      <c r="I487" s="1142"/>
      <c r="J487" s="1141">
        <f t="shared" si="93"/>
        <v>0</v>
      </c>
      <c r="K487" s="1142"/>
      <c r="L487" s="1141">
        <f t="shared" si="94"/>
        <v>0</v>
      </c>
      <c r="M487" s="1142"/>
      <c r="N487" s="1141">
        <f t="shared" si="95"/>
        <v>0</v>
      </c>
      <c r="O487" s="1142"/>
      <c r="P487" s="1141">
        <f t="shared" si="96"/>
        <v>0</v>
      </c>
      <c r="Q487" s="1142"/>
      <c r="R487" s="1141">
        <f t="shared" si="97"/>
        <v>0</v>
      </c>
      <c r="S487" s="1142"/>
      <c r="T487" s="1141">
        <f t="shared" si="98"/>
        <v>0</v>
      </c>
      <c r="U487" s="1141"/>
      <c r="V487" s="1141">
        <f t="shared" si="99"/>
        <v>0</v>
      </c>
      <c r="W487" s="1143">
        <f t="shared" si="100"/>
        <v>0</v>
      </c>
      <c r="X487" s="1141">
        <f t="shared" si="101"/>
        <v>0</v>
      </c>
      <c r="Y487" s="1144">
        <v>0</v>
      </c>
      <c r="Z487" s="1139">
        <f t="shared" si="102"/>
        <v>0</v>
      </c>
      <c r="AA487" s="1123">
        <f>[5]building!Y487</f>
        <v>0</v>
      </c>
      <c r="AB487" s="1123"/>
      <c r="AC487" s="1123">
        <f>[5]building!Z487</f>
        <v>0</v>
      </c>
      <c r="AD487" s="1123">
        <f t="shared" si="103"/>
        <v>0</v>
      </c>
      <c r="AE487" s="808"/>
      <c r="AF487" s="808"/>
      <c r="AG487" s="808"/>
      <c r="AH487" s="808"/>
    </row>
    <row r="488" spans="1:34" ht="70.5" customHeight="1">
      <c r="A488" s="1157"/>
      <c r="B488" s="1131" t="s">
        <v>1098</v>
      </c>
      <c r="C488" s="1140">
        <f>Data!AD490</f>
        <v>2877.45</v>
      </c>
      <c r="D488" s="1133" t="s">
        <v>1875</v>
      </c>
      <c r="E488" s="1142"/>
      <c r="F488" s="1134">
        <f t="shared" si="91"/>
        <v>0</v>
      </c>
      <c r="G488" s="1142"/>
      <c r="H488" s="1141">
        <f t="shared" si="92"/>
        <v>0</v>
      </c>
      <c r="I488" s="1142"/>
      <c r="J488" s="1141">
        <f t="shared" si="93"/>
        <v>0</v>
      </c>
      <c r="K488" s="1142"/>
      <c r="L488" s="1141">
        <f t="shared" si="94"/>
        <v>0</v>
      </c>
      <c r="M488" s="1142"/>
      <c r="N488" s="1141">
        <f t="shared" si="95"/>
        <v>0</v>
      </c>
      <c r="O488" s="1142"/>
      <c r="P488" s="1141">
        <f t="shared" si="96"/>
        <v>0</v>
      </c>
      <c r="Q488" s="1142"/>
      <c r="R488" s="1141">
        <f t="shared" si="97"/>
        <v>0</v>
      </c>
      <c r="S488" s="1142"/>
      <c r="T488" s="1141">
        <f t="shared" si="98"/>
        <v>0</v>
      </c>
      <c r="U488" s="1141"/>
      <c r="V488" s="1141">
        <f t="shared" si="99"/>
        <v>0</v>
      </c>
      <c r="W488" s="1143">
        <f t="shared" si="100"/>
        <v>0</v>
      </c>
      <c r="X488" s="1141">
        <f t="shared" si="101"/>
        <v>0</v>
      </c>
      <c r="Y488" s="1144">
        <v>0</v>
      </c>
      <c r="Z488" s="1139">
        <f t="shared" si="102"/>
        <v>0</v>
      </c>
      <c r="AA488" s="1123">
        <f>[5]building!Y488</f>
        <v>0</v>
      </c>
      <c r="AB488" s="1123"/>
      <c r="AC488" s="1123">
        <f>[5]building!Z488</f>
        <v>0</v>
      </c>
      <c r="AD488" s="1123">
        <f t="shared" si="103"/>
        <v>0</v>
      </c>
      <c r="AE488" s="808"/>
      <c r="AF488" s="808"/>
      <c r="AG488" s="808"/>
      <c r="AH488" s="808"/>
    </row>
    <row r="489" spans="1:34" s="746" customFormat="1" ht="70.5" customHeight="1">
      <c r="A489" s="1178"/>
      <c r="B489" s="1146" t="s">
        <v>4545</v>
      </c>
      <c r="C489" s="1147"/>
      <c r="D489" s="1148"/>
      <c r="E489" s="1142"/>
      <c r="F489" s="1134">
        <f t="shared" si="91"/>
        <v>0</v>
      </c>
      <c r="G489" s="1142"/>
      <c r="H489" s="1141">
        <f t="shared" si="92"/>
        <v>0</v>
      </c>
      <c r="I489" s="1142"/>
      <c r="J489" s="1141">
        <f t="shared" si="93"/>
        <v>0</v>
      </c>
      <c r="K489" s="1142"/>
      <c r="L489" s="1141">
        <f t="shared" si="94"/>
        <v>0</v>
      </c>
      <c r="M489" s="1142"/>
      <c r="N489" s="1141">
        <f t="shared" si="95"/>
        <v>0</v>
      </c>
      <c r="O489" s="1142"/>
      <c r="P489" s="1141">
        <f t="shared" si="96"/>
        <v>0</v>
      </c>
      <c r="Q489" s="1142"/>
      <c r="R489" s="1141">
        <f t="shared" si="97"/>
        <v>0</v>
      </c>
      <c r="S489" s="1142"/>
      <c r="T489" s="1141">
        <f t="shared" si="98"/>
        <v>0</v>
      </c>
      <c r="U489" s="1141"/>
      <c r="V489" s="1141">
        <f t="shared" si="99"/>
        <v>0</v>
      </c>
      <c r="W489" s="1143">
        <f t="shared" si="100"/>
        <v>0</v>
      </c>
      <c r="X489" s="1141">
        <f t="shared" si="101"/>
        <v>0</v>
      </c>
      <c r="Y489" s="1144">
        <v>0</v>
      </c>
      <c r="Z489" s="1139">
        <f t="shared" si="102"/>
        <v>0</v>
      </c>
      <c r="AA489" s="1123">
        <f>[5]building!Y489</f>
        <v>0</v>
      </c>
      <c r="AB489" s="1123"/>
      <c r="AC489" s="1123">
        <f>[5]building!Z489</f>
        <v>0</v>
      </c>
      <c r="AD489" s="1123">
        <f t="shared" si="103"/>
        <v>0</v>
      </c>
      <c r="AE489" s="1107" t="s">
        <v>2289</v>
      </c>
      <c r="AF489" s="813"/>
      <c r="AG489" s="813"/>
      <c r="AH489" s="813"/>
    </row>
    <row r="490" spans="1:34" s="746" customFormat="1" ht="70.5" customHeight="1">
      <c r="A490" s="1145"/>
      <c r="B490" s="1146" t="s">
        <v>204</v>
      </c>
      <c r="C490" s="1147">
        <f>Data!X486</f>
        <v>2823.31</v>
      </c>
      <c r="D490" s="1148" t="s">
        <v>1875</v>
      </c>
      <c r="E490" s="1142"/>
      <c r="F490" s="1134">
        <f t="shared" si="91"/>
        <v>0</v>
      </c>
      <c r="G490" s="1142"/>
      <c r="H490" s="1141">
        <f t="shared" si="92"/>
        <v>0</v>
      </c>
      <c r="I490" s="1142"/>
      <c r="J490" s="1141">
        <f t="shared" si="93"/>
        <v>0</v>
      </c>
      <c r="K490" s="1142"/>
      <c r="L490" s="1141">
        <f t="shared" si="94"/>
        <v>0</v>
      </c>
      <c r="M490" s="1142"/>
      <c r="N490" s="1141">
        <f t="shared" si="95"/>
        <v>0</v>
      </c>
      <c r="O490" s="1142"/>
      <c r="P490" s="1141">
        <f t="shared" si="96"/>
        <v>0</v>
      </c>
      <c r="Q490" s="1142"/>
      <c r="R490" s="1141">
        <f t="shared" si="97"/>
        <v>0</v>
      </c>
      <c r="S490" s="1142"/>
      <c r="T490" s="1141">
        <f t="shared" si="98"/>
        <v>0</v>
      </c>
      <c r="U490" s="1141"/>
      <c r="V490" s="1141">
        <f t="shared" si="99"/>
        <v>0</v>
      </c>
      <c r="W490" s="1143">
        <f t="shared" si="100"/>
        <v>0</v>
      </c>
      <c r="X490" s="1141">
        <f t="shared" si="101"/>
        <v>0</v>
      </c>
      <c r="Y490" s="1144">
        <v>0</v>
      </c>
      <c r="Z490" s="1139">
        <f t="shared" si="102"/>
        <v>0</v>
      </c>
      <c r="AA490" s="1123">
        <f>[5]building!Y490</f>
        <v>0</v>
      </c>
      <c r="AB490" s="1123"/>
      <c r="AC490" s="1123">
        <f>[5]building!Z490</f>
        <v>0</v>
      </c>
      <c r="AD490" s="1123">
        <f t="shared" si="103"/>
        <v>0</v>
      </c>
      <c r="AE490" s="1111"/>
      <c r="AF490" s="813"/>
      <c r="AG490" s="813"/>
      <c r="AH490" s="813"/>
    </row>
    <row r="491" spans="1:34" s="746" customFormat="1" ht="70.5" customHeight="1">
      <c r="A491" s="1145"/>
      <c r="B491" s="1146" t="s">
        <v>1410</v>
      </c>
      <c r="C491" s="1147">
        <f>Data!X487</f>
        <v>2831.73</v>
      </c>
      <c r="D491" s="1148" t="s">
        <v>1875</v>
      </c>
      <c r="E491" s="1142"/>
      <c r="F491" s="1134">
        <f t="shared" si="91"/>
        <v>0</v>
      </c>
      <c r="G491" s="1142"/>
      <c r="H491" s="1141">
        <f t="shared" si="92"/>
        <v>0</v>
      </c>
      <c r="I491" s="1142"/>
      <c r="J491" s="1141">
        <f t="shared" si="93"/>
        <v>0</v>
      </c>
      <c r="K491" s="1142"/>
      <c r="L491" s="1141">
        <f t="shared" si="94"/>
        <v>0</v>
      </c>
      <c r="M491" s="1142"/>
      <c r="N491" s="1141">
        <f t="shared" si="95"/>
        <v>0</v>
      </c>
      <c r="O491" s="1142"/>
      <c r="P491" s="1141">
        <f t="shared" si="96"/>
        <v>0</v>
      </c>
      <c r="Q491" s="1142"/>
      <c r="R491" s="1141">
        <f t="shared" si="97"/>
        <v>0</v>
      </c>
      <c r="S491" s="1142"/>
      <c r="T491" s="1141">
        <f t="shared" si="98"/>
        <v>0</v>
      </c>
      <c r="U491" s="1141"/>
      <c r="V491" s="1141">
        <f t="shared" si="99"/>
        <v>0</v>
      </c>
      <c r="W491" s="1143">
        <f t="shared" si="100"/>
        <v>0</v>
      </c>
      <c r="X491" s="1141">
        <f t="shared" si="101"/>
        <v>0</v>
      </c>
      <c r="Y491" s="1144">
        <v>0</v>
      </c>
      <c r="Z491" s="1139">
        <f t="shared" si="102"/>
        <v>0</v>
      </c>
      <c r="AA491" s="1123">
        <f>[5]building!Y491</f>
        <v>0</v>
      </c>
      <c r="AB491" s="1123"/>
      <c r="AC491" s="1123">
        <f>[5]building!Z491</f>
        <v>0</v>
      </c>
      <c r="AD491" s="1123">
        <f t="shared" si="103"/>
        <v>0</v>
      </c>
      <c r="AE491" s="1111"/>
      <c r="AF491" s="813"/>
      <c r="AG491" s="813"/>
      <c r="AH491" s="813"/>
    </row>
    <row r="492" spans="1:34" s="746" customFormat="1" ht="70.5" customHeight="1">
      <c r="A492" s="1145"/>
      <c r="B492" s="1146" t="s">
        <v>1458</v>
      </c>
      <c r="C492" s="1147">
        <f>Data!X488</f>
        <v>2840.15</v>
      </c>
      <c r="D492" s="1148" t="s">
        <v>1875</v>
      </c>
      <c r="E492" s="1142"/>
      <c r="F492" s="1134">
        <f t="shared" si="91"/>
        <v>0</v>
      </c>
      <c r="G492" s="1142"/>
      <c r="H492" s="1141">
        <f t="shared" si="92"/>
        <v>0</v>
      </c>
      <c r="I492" s="1142"/>
      <c r="J492" s="1141">
        <f t="shared" si="93"/>
        <v>0</v>
      </c>
      <c r="K492" s="1142"/>
      <c r="L492" s="1141">
        <f t="shared" si="94"/>
        <v>0</v>
      </c>
      <c r="M492" s="1142"/>
      <c r="N492" s="1141">
        <f t="shared" si="95"/>
        <v>0</v>
      </c>
      <c r="O492" s="1142"/>
      <c r="P492" s="1141">
        <f t="shared" si="96"/>
        <v>0</v>
      </c>
      <c r="Q492" s="1142"/>
      <c r="R492" s="1141">
        <f t="shared" si="97"/>
        <v>0</v>
      </c>
      <c r="S492" s="1142"/>
      <c r="T492" s="1141">
        <f t="shared" si="98"/>
        <v>0</v>
      </c>
      <c r="U492" s="1141"/>
      <c r="V492" s="1141">
        <f t="shared" si="99"/>
        <v>0</v>
      </c>
      <c r="W492" s="1143">
        <f t="shared" si="100"/>
        <v>0</v>
      </c>
      <c r="X492" s="1141">
        <f t="shared" si="101"/>
        <v>0</v>
      </c>
      <c r="Y492" s="1144">
        <v>0</v>
      </c>
      <c r="Z492" s="1139">
        <f t="shared" si="102"/>
        <v>0</v>
      </c>
      <c r="AA492" s="1123">
        <f>[5]building!Y492</f>
        <v>0</v>
      </c>
      <c r="AB492" s="1123"/>
      <c r="AC492" s="1123">
        <f>[5]building!Z492</f>
        <v>0</v>
      </c>
      <c r="AD492" s="1123">
        <f t="shared" si="103"/>
        <v>0</v>
      </c>
      <c r="AE492" s="1111"/>
      <c r="AF492" s="813"/>
      <c r="AG492" s="813"/>
      <c r="AH492" s="813"/>
    </row>
    <row r="493" spans="1:34" s="746" customFormat="1" ht="70.5" customHeight="1">
      <c r="A493" s="1145"/>
      <c r="B493" s="1146" t="s">
        <v>1347</v>
      </c>
      <c r="C493" s="1147">
        <f>Data!X489</f>
        <v>2848.57</v>
      </c>
      <c r="D493" s="1148" t="s">
        <v>1875</v>
      </c>
      <c r="E493" s="1142"/>
      <c r="F493" s="1134">
        <f t="shared" si="91"/>
        <v>0</v>
      </c>
      <c r="G493" s="1142"/>
      <c r="H493" s="1141">
        <f t="shared" si="92"/>
        <v>0</v>
      </c>
      <c r="I493" s="1142"/>
      <c r="J493" s="1141">
        <f t="shared" si="93"/>
        <v>0</v>
      </c>
      <c r="K493" s="1142"/>
      <c r="L493" s="1141">
        <f t="shared" si="94"/>
        <v>0</v>
      </c>
      <c r="M493" s="1142"/>
      <c r="N493" s="1141">
        <f t="shared" si="95"/>
        <v>0</v>
      </c>
      <c r="O493" s="1142"/>
      <c r="P493" s="1141">
        <f t="shared" si="96"/>
        <v>0</v>
      </c>
      <c r="Q493" s="1142"/>
      <c r="R493" s="1141">
        <f t="shared" si="97"/>
        <v>0</v>
      </c>
      <c r="S493" s="1142"/>
      <c r="T493" s="1141">
        <f t="shared" si="98"/>
        <v>0</v>
      </c>
      <c r="U493" s="1141"/>
      <c r="V493" s="1141">
        <f t="shared" si="99"/>
        <v>0</v>
      </c>
      <c r="W493" s="1143">
        <f t="shared" si="100"/>
        <v>0</v>
      </c>
      <c r="X493" s="1141">
        <f t="shared" si="101"/>
        <v>0</v>
      </c>
      <c r="Y493" s="1144">
        <v>0</v>
      </c>
      <c r="Z493" s="1139">
        <f t="shared" si="102"/>
        <v>0</v>
      </c>
      <c r="AA493" s="1123">
        <f>[5]building!Y493</f>
        <v>0</v>
      </c>
      <c r="AB493" s="1123"/>
      <c r="AC493" s="1123">
        <f>[5]building!Z493</f>
        <v>0</v>
      </c>
      <c r="AD493" s="1123">
        <f t="shared" si="103"/>
        <v>0</v>
      </c>
      <c r="AE493" s="1111"/>
      <c r="AF493" s="813"/>
      <c r="AG493" s="813"/>
      <c r="AH493" s="813"/>
    </row>
    <row r="494" spans="1:34" s="746" customFormat="1" ht="70.5" customHeight="1">
      <c r="A494" s="1179"/>
      <c r="B494" s="1146" t="s">
        <v>1098</v>
      </c>
      <c r="C494" s="1147">
        <f>Data!X490</f>
        <v>2856.99</v>
      </c>
      <c r="D494" s="1148" t="s">
        <v>1875</v>
      </c>
      <c r="E494" s="1142"/>
      <c r="F494" s="1134">
        <f t="shared" si="91"/>
        <v>0</v>
      </c>
      <c r="G494" s="1142"/>
      <c r="H494" s="1141">
        <f t="shared" si="92"/>
        <v>0</v>
      </c>
      <c r="I494" s="1142"/>
      <c r="J494" s="1141">
        <f t="shared" si="93"/>
        <v>0</v>
      </c>
      <c r="K494" s="1142"/>
      <c r="L494" s="1141">
        <f t="shared" si="94"/>
        <v>0</v>
      </c>
      <c r="M494" s="1142"/>
      <c r="N494" s="1141">
        <f t="shared" si="95"/>
        <v>0</v>
      </c>
      <c r="O494" s="1142"/>
      <c r="P494" s="1141">
        <f t="shared" si="96"/>
        <v>0</v>
      </c>
      <c r="Q494" s="1142"/>
      <c r="R494" s="1141">
        <f t="shared" si="97"/>
        <v>0</v>
      </c>
      <c r="S494" s="1142"/>
      <c r="T494" s="1141">
        <f t="shared" si="98"/>
        <v>0</v>
      </c>
      <c r="U494" s="1141"/>
      <c r="V494" s="1141">
        <f t="shared" si="99"/>
        <v>0</v>
      </c>
      <c r="W494" s="1143">
        <f t="shared" si="100"/>
        <v>0</v>
      </c>
      <c r="X494" s="1141">
        <f t="shared" si="101"/>
        <v>0</v>
      </c>
      <c r="Y494" s="1144">
        <v>0</v>
      </c>
      <c r="Z494" s="1139">
        <f t="shared" si="102"/>
        <v>0</v>
      </c>
      <c r="AA494" s="1123">
        <f>[5]building!Y494</f>
        <v>0</v>
      </c>
      <c r="AB494" s="1123"/>
      <c r="AC494" s="1123">
        <f>[5]building!Z494</f>
        <v>0</v>
      </c>
      <c r="AD494" s="1123">
        <f t="shared" si="103"/>
        <v>0</v>
      </c>
      <c r="AE494" s="1111"/>
      <c r="AF494" s="813"/>
      <c r="AG494" s="813"/>
      <c r="AH494" s="813"/>
    </row>
    <row r="495" spans="1:34" s="815" customFormat="1" ht="70.5" customHeight="1">
      <c r="A495" s="1154"/>
      <c r="B495" s="1131" t="s">
        <v>3856</v>
      </c>
      <c r="C495" s="1140">
        <f>Data!X491</f>
        <v>0</v>
      </c>
      <c r="D495" s="1133" t="s">
        <v>1875</v>
      </c>
      <c r="E495" s="1142"/>
      <c r="F495" s="1134">
        <f t="shared" si="91"/>
        <v>0</v>
      </c>
      <c r="G495" s="1142"/>
      <c r="H495" s="1141">
        <f t="shared" si="92"/>
        <v>0</v>
      </c>
      <c r="I495" s="1142"/>
      <c r="J495" s="1141">
        <f t="shared" si="93"/>
        <v>0</v>
      </c>
      <c r="K495" s="1142"/>
      <c r="L495" s="1141">
        <f t="shared" si="94"/>
        <v>0</v>
      </c>
      <c r="M495" s="1142"/>
      <c r="N495" s="1141">
        <f t="shared" si="95"/>
        <v>0</v>
      </c>
      <c r="O495" s="1142"/>
      <c r="P495" s="1141">
        <f t="shared" si="96"/>
        <v>0</v>
      </c>
      <c r="Q495" s="1142"/>
      <c r="R495" s="1141">
        <f t="shared" si="97"/>
        <v>0</v>
      </c>
      <c r="S495" s="1142"/>
      <c r="T495" s="1141">
        <f t="shared" si="98"/>
        <v>0</v>
      </c>
      <c r="U495" s="1141"/>
      <c r="V495" s="1141">
        <f t="shared" si="99"/>
        <v>0</v>
      </c>
      <c r="W495" s="1143">
        <f t="shared" si="100"/>
        <v>0</v>
      </c>
      <c r="X495" s="1141">
        <f t="shared" si="101"/>
        <v>0</v>
      </c>
      <c r="Y495" s="1144">
        <v>0</v>
      </c>
      <c r="Z495" s="1139">
        <f t="shared" si="102"/>
        <v>0</v>
      </c>
      <c r="AA495" s="1123">
        <f>[5]building!Y495</f>
        <v>0</v>
      </c>
      <c r="AB495" s="1123"/>
      <c r="AC495" s="1123">
        <f>[5]building!Z495</f>
        <v>0</v>
      </c>
      <c r="AD495" s="1123">
        <f t="shared" si="103"/>
        <v>0</v>
      </c>
      <c r="AE495" s="814"/>
      <c r="AF495" s="814"/>
      <c r="AG495" s="814"/>
      <c r="AH495" s="814"/>
    </row>
    <row r="496" spans="1:34" s="815" customFormat="1" ht="70.5" customHeight="1">
      <c r="A496" s="1154"/>
      <c r="B496" s="1152" t="s">
        <v>4166</v>
      </c>
      <c r="C496" s="1140"/>
      <c r="D496" s="1133"/>
      <c r="E496" s="1142"/>
      <c r="F496" s="1134"/>
      <c r="G496" s="1142"/>
      <c r="H496" s="1141"/>
      <c r="I496" s="1142"/>
      <c r="J496" s="1141"/>
      <c r="K496" s="1142"/>
      <c r="L496" s="1141"/>
      <c r="M496" s="1142"/>
      <c r="N496" s="1141"/>
      <c r="O496" s="1142"/>
      <c r="P496" s="1141"/>
      <c r="Q496" s="1142"/>
      <c r="R496" s="1141"/>
      <c r="S496" s="1142"/>
      <c r="T496" s="1141"/>
      <c r="U496" s="1141"/>
      <c r="V496" s="1141"/>
      <c r="W496" s="1143"/>
      <c r="X496" s="1141"/>
      <c r="Y496" s="1144"/>
      <c r="Z496" s="1139"/>
      <c r="AA496" s="1123"/>
      <c r="AB496" s="1123"/>
      <c r="AC496" s="1123"/>
      <c r="AD496" s="1123"/>
      <c r="AE496" s="814"/>
      <c r="AF496" s="814"/>
      <c r="AG496" s="814"/>
      <c r="AH496" s="814"/>
    </row>
    <row r="497" spans="1:34" s="815" customFormat="1" ht="70.5" customHeight="1">
      <c r="A497" s="1154"/>
      <c r="B497" s="1146" t="s">
        <v>553</v>
      </c>
      <c r="C497" s="1140">
        <f>Data!X718</f>
        <v>7951.45</v>
      </c>
      <c r="D497" s="1148" t="s">
        <v>2189</v>
      </c>
      <c r="E497" s="1142"/>
      <c r="F497" s="1134"/>
      <c r="G497" s="1142"/>
      <c r="H497" s="1141"/>
      <c r="I497" s="1142"/>
      <c r="J497" s="1141"/>
      <c r="K497" s="1142"/>
      <c r="L497" s="1141"/>
      <c r="M497" s="1142"/>
      <c r="N497" s="1141"/>
      <c r="O497" s="1142"/>
      <c r="P497" s="1141"/>
      <c r="Q497" s="1142"/>
      <c r="R497" s="1141"/>
      <c r="S497" s="1142"/>
      <c r="T497" s="1141"/>
      <c r="U497" s="1141"/>
      <c r="V497" s="1141"/>
      <c r="W497" s="1143"/>
      <c r="X497" s="1141"/>
      <c r="Y497" s="1144"/>
      <c r="Z497" s="1139"/>
      <c r="AA497" s="1123"/>
      <c r="AB497" s="1123"/>
      <c r="AC497" s="1123"/>
      <c r="AD497" s="1123"/>
      <c r="AE497" s="814"/>
      <c r="AF497" s="814"/>
      <c r="AG497" s="814"/>
      <c r="AH497" s="814"/>
    </row>
    <row r="498" spans="1:34" s="815" customFormat="1" ht="70.5" customHeight="1">
      <c r="A498" s="1154"/>
      <c r="B498" s="1146" t="s">
        <v>5357</v>
      </c>
      <c r="C498" s="1140">
        <f>Data!X720</f>
        <v>8065.05</v>
      </c>
      <c r="D498" s="1148" t="s">
        <v>2189</v>
      </c>
      <c r="E498" s="1142"/>
      <c r="F498" s="1134"/>
      <c r="G498" s="1142"/>
      <c r="H498" s="1141"/>
      <c r="I498" s="1142"/>
      <c r="J498" s="1141"/>
      <c r="K498" s="1142"/>
      <c r="L498" s="1141"/>
      <c r="M498" s="1142"/>
      <c r="N498" s="1141"/>
      <c r="O498" s="1142"/>
      <c r="P498" s="1141"/>
      <c r="Q498" s="1142"/>
      <c r="R498" s="1141"/>
      <c r="S498" s="1142"/>
      <c r="T498" s="1141"/>
      <c r="U498" s="1141"/>
      <c r="V498" s="1141"/>
      <c r="W498" s="1143"/>
      <c r="X498" s="1141"/>
      <c r="Y498" s="1144"/>
      <c r="Z498" s="1139"/>
      <c r="AA498" s="1123"/>
      <c r="AB498" s="1123"/>
      <c r="AC498" s="1123"/>
      <c r="AD498" s="1123"/>
      <c r="AE498" s="814"/>
      <c r="AF498" s="814"/>
      <c r="AG498" s="814"/>
      <c r="AH498" s="814"/>
    </row>
    <row r="499" spans="1:34" s="815" customFormat="1" ht="70.5" customHeight="1">
      <c r="A499" s="1154"/>
      <c r="B499" s="1146" t="str">
        <f>B507</f>
        <v>c. In First Floor</v>
      </c>
      <c r="C499" s="1140">
        <f>Data!X721</f>
        <v>8288.85</v>
      </c>
      <c r="D499" s="1148" t="s">
        <v>2189</v>
      </c>
      <c r="E499" s="1142"/>
      <c r="F499" s="1134"/>
      <c r="G499" s="1142"/>
      <c r="H499" s="1141"/>
      <c r="I499" s="1142"/>
      <c r="J499" s="1141"/>
      <c r="K499" s="1142"/>
      <c r="L499" s="1141"/>
      <c r="M499" s="1142"/>
      <c r="N499" s="1141"/>
      <c r="O499" s="1142"/>
      <c r="P499" s="1141"/>
      <c r="Q499" s="1142"/>
      <c r="R499" s="1141"/>
      <c r="S499" s="1142"/>
      <c r="T499" s="1141"/>
      <c r="U499" s="1141"/>
      <c r="V499" s="1141"/>
      <c r="W499" s="1143"/>
      <c r="X499" s="1141"/>
      <c r="Y499" s="1144"/>
      <c r="Z499" s="1139"/>
      <c r="AA499" s="1123"/>
      <c r="AB499" s="1123"/>
      <c r="AC499" s="1123"/>
      <c r="AD499" s="1123"/>
      <c r="AE499" s="814"/>
      <c r="AF499" s="814"/>
      <c r="AG499" s="814"/>
      <c r="AH499" s="814"/>
    </row>
    <row r="500" spans="1:34" s="815" customFormat="1" ht="70.5" customHeight="1">
      <c r="A500" s="1154"/>
      <c r="B500" s="1146" t="str">
        <f t="shared" ref="B500:B501" si="104">B508</f>
        <v>d. In Second Floor</v>
      </c>
      <c r="C500" s="1140">
        <f>Data!X722</f>
        <v>8512.65</v>
      </c>
      <c r="D500" s="1148" t="s">
        <v>2189</v>
      </c>
      <c r="E500" s="1142"/>
      <c r="F500" s="1134"/>
      <c r="G500" s="1142"/>
      <c r="H500" s="1141"/>
      <c r="I500" s="1142"/>
      <c r="J500" s="1141"/>
      <c r="K500" s="1142"/>
      <c r="L500" s="1141"/>
      <c r="M500" s="1142"/>
      <c r="N500" s="1141"/>
      <c r="O500" s="1142"/>
      <c r="P500" s="1141"/>
      <c r="Q500" s="1142"/>
      <c r="R500" s="1141"/>
      <c r="S500" s="1142"/>
      <c r="T500" s="1141"/>
      <c r="U500" s="1141"/>
      <c r="V500" s="1141"/>
      <c r="W500" s="1143"/>
      <c r="X500" s="1141"/>
      <c r="Y500" s="1144"/>
      <c r="Z500" s="1139"/>
      <c r="AA500" s="1123"/>
      <c r="AB500" s="1123"/>
      <c r="AC500" s="1123"/>
      <c r="AD500" s="1123"/>
      <c r="AE500" s="814"/>
      <c r="AF500" s="814"/>
      <c r="AG500" s="814"/>
      <c r="AH500" s="814"/>
    </row>
    <row r="501" spans="1:34" s="815" customFormat="1" ht="70.5" customHeight="1">
      <c r="A501" s="1154"/>
      <c r="B501" s="1146" t="str">
        <f t="shared" si="104"/>
        <v>e. In Third floor</v>
      </c>
      <c r="C501" s="1140">
        <f>Data!X723</f>
        <v>8736.4500000000007</v>
      </c>
      <c r="D501" s="1148" t="s">
        <v>2189</v>
      </c>
      <c r="E501" s="1142"/>
      <c r="F501" s="1134"/>
      <c r="G501" s="1142"/>
      <c r="H501" s="1141"/>
      <c r="I501" s="1142"/>
      <c r="J501" s="1141"/>
      <c r="K501" s="1142"/>
      <c r="L501" s="1141"/>
      <c r="M501" s="1142"/>
      <c r="N501" s="1141"/>
      <c r="O501" s="1142"/>
      <c r="P501" s="1141"/>
      <c r="Q501" s="1142"/>
      <c r="R501" s="1141"/>
      <c r="S501" s="1142"/>
      <c r="T501" s="1141"/>
      <c r="U501" s="1141"/>
      <c r="V501" s="1141"/>
      <c r="W501" s="1143"/>
      <c r="X501" s="1141"/>
      <c r="Y501" s="1144"/>
      <c r="Z501" s="1139"/>
      <c r="AA501" s="1123"/>
      <c r="AB501" s="1123"/>
      <c r="AC501" s="1123"/>
      <c r="AD501" s="1123"/>
      <c r="AE501" s="814"/>
      <c r="AF501" s="814"/>
      <c r="AG501" s="814"/>
      <c r="AH501" s="814"/>
    </row>
    <row r="502" spans="1:34" s="815" customFormat="1" ht="70.5" customHeight="1">
      <c r="A502" s="1154"/>
      <c r="B502" s="1131"/>
      <c r="C502" s="1140"/>
      <c r="D502" s="1133"/>
      <c r="E502" s="1142"/>
      <c r="F502" s="1134"/>
      <c r="G502" s="1142"/>
      <c r="H502" s="1141"/>
      <c r="I502" s="1142"/>
      <c r="J502" s="1141"/>
      <c r="K502" s="1142"/>
      <c r="L502" s="1141"/>
      <c r="M502" s="1142"/>
      <c r="N502" s="1141"/>
      <c r="O502" s="1142"/>
      <c r="P502" s="1141"/>
      <c r="Q502" s="1142"/>
      <c r="R502" s="1141"/>
      <c r="S502" s="1142"/>
      <c r="T502" s="1141"/>
      <c r="U502" s="1141"/>
      <c r="V502" s="1141"/>
      <c r="W502" s="1143"/>
      <c r="X502" s="1141"/>
      <c r="Y502" s="1144"/>
      <c r="Z502" s="1139"/>
      <c r="AA502" s="1123"/>
      <c r="AB502" s="1123"/>
      <c r="AC502" s="1123"/>
      <c r="AD502" s="1123"/>
      <c r="AE502" s="814"/>
      <c r="AF502" s="814"/>
      <c r="AG502" s="814"/>
      <c r="AH502" s="814"/>
    </row>
    <row r="503" spans="1:34" s="815" customFormat="1" ht="70.5" customHeight="1">
      <c r="A503" s="1154"/>
      <c r="B503" s="1131"/>
      <c r="C503" s="1140"/>
      <c r="D503" s="1133"/>
      <c r="E503" s="1142"/>
      <c r="F503" s="1134"/>
      <c r="G503" s="1142"/>
      <c r="H503" s="1141"/>
      <c r="I503" s="1142"/>
      <c r="J503" s="1141"/>
      <c r="K503" s="1142"/>
      <c r="L503" s="1141"/>
      <c r="M503" s="1142"/>
      <c r="N503" s="1141"/>
      <c r="O503" s="1142"/>
      <c r="P503" s="1141"/>
      <c r="Q503" s="1142"/>
      <c r="R503" s="1141"/>
      <c r="S503" s="1142"/>
      <c r="T503" s="1141"/>
      <c r="U503" s="1141"/>
      <c r="V503" s="1141"/>
      <c r="W503" s="1143"/>
      <c r="X503" s="1141"/>
      <c r="Y503" s="1144"/>
      <c r="Z503" s="1139"/>
      <c r="AA503" s="1123"/>
      <c r="AB503" s="1123"/>
      <c r="AC503" s="1123"/>
      <c r="AD503" s="1123"/>
      <c r="AE503" s="814"/>
      <c r="AF503" s="814"/>
      <c r="AG503" s="814"/>
      <c r="AH503" s="814"/>
    </row>
    <row r="504" spans="1:34" s="810" customFormat="1" ht="70.5" customHeight="1">
      <c r="A504" s="1180">
        <v>4.0999999999999996</v>
      </c>
      <c r="B504" s="1152" t="s">
        <v>4843</v>
      </c>
      <c r="C504" s="1147"/>
      <c r="D504" s="1148"/>
      <c r="E504" s="1142"/>
      <c r="F504" s="1134">
        <f t="shared" si="91"/>
        <v>0</v>
      </c>
      <c r="G504" s="1142"/>
      <c r="H504" s="1141">
        <f t="shared" si="92"/>
        <v>0</v>
      </c>
      <c r="I504" s="1142"/>
      <c r="J504" s="1141">
        <f t="shared" si="93"/>
        <v>0</v>
      </c>
      <c r="K504" s="1142"/>
      <c r="L504" s="1141">
        <f t="shared" si="94"/>
        <v>0</v>
      </c>
      <c r="M504" s="1142"/>
      <c r="N504" s="1141">
        <f t="shared" si="95"/>
        <v>0</v>
      </c>
      <c r="O504" s="1142"/>
      <c r="P504" s="1141">
        <f t="shared" si="96"/>
        <v>0</v>
      </c>
      <c r="Q504" s="1142"/>
      <c r="R504" s="1141">
        <f t="shared" si="97"/>
        <v>0</v>
      </c>
      <c r="S504" s="1142"/>
      <c r="T504" s="1141">
        <f t="shared" si="98"/>
        <v>0</v>
      </c>
      <c r="U504" s="1141"/>
      <c r="V504" s="1141">
        <f t="shared" si="99"/>
        <v>0</v>
      </c>
      <c r="W504" s="1143">
        <f t="shared" si="100"/>
        <v>0</v>
      </c>
      <c r="X504" s="1141">
        <f t="shared" si="101"/>
        <v>0</v>
      </c>
      <c r="Y504" s="1138" t="s">
        <v>2289</v>
      </c>
      <c r="Z504" s="1139"/>
      <c r="AA504" s="1123" t="str">
        <f>[5]building!Y496</f>
        <v>*</v>
      </c>
      <c r="AB504" s="1123">
        <f>[5]building!Z496</f>
        <v>0</v>
      </c>
      <c r="AC504" s="1123">
        <f>[5]building!Z496</f>
        <v>0</v>
      </c>
      <c r="AD504" s="1123">
        <f t="shared" si="103"/>
        <v>0</v>
      </c>
      <c r="AE504" s="1107" t="s">
        <v>2289</v>
      </c>
    </row>
    <row r="505" spans="1:34" s="810" customFormat="1" ht="70.5" customHeight="1">
      <c r="A505" s="1180"/>
      <c r="B505" s="1146" t="s">
        <v>553</v>
      </c>
      <c r="C505" s="1147">
        <f>Data!X742</f>
        <v>8140.11</v>
      </c>
      <c r="D505" s="1148" t="s">
        <v>2189</v>
      </c>
      <c r="E505" s="1142">
        <v>160</v>
      </c>
      <c r="F505" s="1134">
        <f t="shared" si="91"/>
        <v>1302417.6000000001</v>
      </c>
      <c r="G505" s="1142">
        <v>14</v>
      </c>
      <c r="H505" s="1141">
        <f t="shared" si="92"/>
        <v>113961.54</v>
      </c>
      <c r="I505" s="1142"/>
      <c r="J505" s="1141">
        <f t="shared" si="93"/>
        <v>0</v>
      </c>
      <c r="K505" s="1142"/>
      <c r="L505" s="1141">
        <f t="shared" si="94"/>
        <v>0</v>
      </c>
      <c r="M505" s="1142"/>
      <c r="N505" s="1141">
        <f t="shared" si="95"/>
        <v>0</v>
      </c>
      <c r="O505" s="1142"/>
      <c r="P505" s="1141">
        <f t="shared" si="96"/>
        <v>0</v>
      </c>
      <c r="Q505" s="1142">
        <v>15.8</v>
      </c>
      <c r="R505" s="1141">
        <f t="shared" si="97"/>
        <v>128613.74</v>
      </c>
      <c r="S505" s="1142"/>
      <c r="T505" s="1141">
        <f t="shared" si="98"/>
        <v>0</v>
      </c>
      <c r="U505" s="1141"/>
      <c r="V505" s="1141">
        <f t="shared" si="99"/>
        <v>0</v>
      </c>
      <c r="W505" s="1143">
        <f t="shared" si="100"/>
        <v>29.8</v>
      </c>
      <c r="X505" s="1141">
        <f t="shared" si="101"/>
        <v>242575.28</v>
      </c>
      <c r="Y505" s="1144">
        <v>189.8</v>
      </c>
      <c r="Z505" s="1139">
        <f t="shared" si="102"/>
        <v>1544992.88</v>
      </c>
      <c r="AA505" s="1123">
        <f>[5]building!Y497</f>
        <v>189.8</v>
      </c>
      <c r="AB505" s="1123">
        <f>[5]building!Z497</f>
        <v>1356918.16</v>
      </c>
      <c r="AC505" s="1123">
        <f>[5]building!Z497</f>
        <v>1356918.16</v>
      </c>
      <c r="AD505" s="1123">
        <f t="shared" si="103"/>
        <v>188074.72</v>
      </c>
    </row>
    <row r="506" spans="1:34" s="810" customFormat="1" ht="70.5" customHeight="1">
      <c r="A506" s="1180">
        <v>8.1</v>
      </c>
      <c r="B506" s="1146" t="s">
        <v>5357</v>
      </c>
      <c r="C506" s="1147">
        <f>Data!X744</f>
        <v>8253.7099999999991</v>
      </c>
      <c r="D506" s="1148" t="s">
        <v>2189</v>
      </c>
      <c r="E506" s="1142">
        <v>92.7</v>
      </c>
      <c r="F506" s="1134">
        <f t="shared" si="91"/>
        <v>765118.92</v>
      </c>
      <c r="G506" s="1142"/>
      <c r="H506" s="1141">
        <f t="shared" si="92"/>
        <v>0</v>
      </c>
      <c r="I506" s="1142"/>
      <c r="J506" s="1141">
        <f t="shared" si="93"/>
        <v>0</v>
      </c>
      <c r="K506" s="1142"/>
      <c r="L506" s="1141">
        <f t="shared" si="94"/>
        <v>0</v>
      </c>
      <c r="M506" s="1142"/>
      <c r="N506" s="1141">
        <f t="shared" si="95"/>
        <v>0</v>
      </c>
      <c r="O506" s="1142"/>
      <c r="P506" s="1141">
        <f t="shared" si="96"/>
        <v>0</v>
      </c>
      <c r="Q506" s="1142">
        <v>4</v>
      </c>
      <c r="R506" s="1141">
        <f t="shared" si="97"/>
        <v>33014.839999999997</v>
      </c>
      <c r="S506" s="1142"/>
      <c r="T506" s="1141">
        <f t="shared" si="98"/>
        <v>0</v>
      </c>
      <c r="U506" s="1141"/>
      <c r="V506" s="1141">
        <f t="shared" si="99"/>
        <v>0</v>
      </c>
      <c r="W506" s="1143">
        <f t="shared" si="100"/>
        <v>4</v>
      </c>
      <c r="X506" s="1141">
        <f t="shared" si="101"/>
        <v>33014.839999999997</v>
      </c>
      <c r="Y506" s="1144">
        <v>96.7</v>
      </c>
      <c r="Z506" s="1139">
        <f t="shared" si="102"/>
        <v>798133.76000000001</v>
      </c>
      <c r="AA506" s="1123">
        <f>[5]building!Y498</f>
        <v>96.7</v>
      </c>
      <c r="AB506" s="1123">
        <f>[5]building!Z498</f>
        <v>700890.3</v>
      </c>
      <c r="AC506" s="1123">
        <f>[5]building!Z498</f>
        <v>700890.3</v>
      </c>
      <c r="AD506" s="1123">
        <f t="shared" si="103"/>
        <v>97243.46</v>
      </c>
    </row>
    <row r="507" spans="1:34" s="810" customFormat="1" ht="70.5" customHeight="1">
      <c r="A507" s="1180"/>
      <c r="B507" s="1146" t="s">
        <v>556</v>
      </c>
      <c r="C507" s="1147">
        <f>Data!X745</f>
        <v>8477.51</v>
      </c>
      <c r="D507" s="1148" t="s">
        <v>2189</v>
      </c>
      <c r="E507" s="1142">
        <v>85.4</v>
      </c>
      <c r="F507" s="1134">
        <f t="shared" si="91"/>
        <v>723979.35</v>
      </c>
      <c r="G507" s="1142"/>
      <c r="H507" s="1141">
        <f t="shared" si="92"/>
        <v>0</v>
      </c>
      <c r="I507" s="1142"/>
      <c r="J507" s="1141">
        <f t="shared" si="93"/>
        <v>0</v>
      </c>
      <c r="K507" s="1142"/>
      <c r="L507" s="1141">
        <f t="shared" si="94"/>
        <v>0</v>
      </c>
      <c r="M507" s="1142"/>
      <c r="N507" s="1141">
        <f t="shared" si="95"/>
        <v>0</v>
      </c>
      <c r="O507" s="1142"/>
      <c r="P507" s="1141">
        <f t="shared" si="96"/>
        <v>0</v>
      </c>
      <c r="Q507" s="1142"/>
      <c r="R507" s="1141">
        <f t="shared" si="97"/>
        <v>0</v>
      </c>
      <c r="S507" s="1142"/>
      <c r="T507" s="1141">
        <f t="shared" si="98"/>
        <v>0</v>
      </c>
      <c r="U507" s="1141"/>
      <c r="V507" s="1141">
        <f t="shared" si="99"/>
        <v>0</v>
      </c>
      <c r="W507" s="1143">
        <f t="shared" si="100"/>
        <v>0</v>
      </c>
      <c r="X507" s="1141">
        <f t="shared" si="101"/>
        <v>0</v>
      </c>
      <c r="Y507" s="1144">
        <v>85.4</v>
      </c>
      <c r="Z507" s="1139">
        <f t="shared" si="102"/>
        <v>723979.35</v>
      </c>
      <c r="AA507" s="1123">
        <f>[5]building!Y499</f>
        <v>85.4</v>
      </c>
      <c r="AB507" s="1123">
        <f>[5]building!Z499</f>
        <v>635614.27</v>
      </c>
      <c r="AC507" s="1123">
        <f>[5]building!Z499</f>
        <v>635614.27</v>
      </c>
      <c r="AD507" s="1123">
        <f t="shared" si="103"/>
        <v>88365.08</v>
      </c>
    </row>
    <row r="508" spans="1:34" s="810" customFormat="1" ht="70.5" customHeight="1">
      <c r="A508" s="1180"/>
      <c r="B508" s="1146" t="s">
        <v>1839</v>
      </c>
      <c r="C508" s="1147">
        <f>Data!X746</f>
        <v>8701.31</v>
      </c>
      <c r="D508" s="1148" t="s">
        <v>2189</v>
      </c>
      <c r="E508" s="1142">
        <v>85.4</v>
      </c>
      <c r="F508" s="1134">
        <f t="shared" si="91"/>
        <v>743091.87</v>
      </c>
      <c r="G508" s="1142"/>
      <c r="H508" s="1141">
        <f t="shared" si="92"/>
        <v>0</v>
      </c>
      <c r="I508" s="1142"/>
      <c r="J508" s="1141">
        <f t="shared" si="93"/>
        <v>0</v>
      </c>
      <c r="K508" s="1142"/>
      <c r="L508" s="1141">
        <f t="shared" si="94"/>
        <v>0</v>
      </c>
      <c r="M508" s="1142"/>
      <c r="N508" s="1141">
        <f t="shared" si="95"/>
        <v>0</v>
      </c>
      <c r="O508" s="1142"/>
      <c r="P508" s="1141">
        <f t="shared" si="96"/>
        <v>0</v>
      </c>
      <c r="Q508" s="1142"/>
      <c r="R508" s="1141">
        <f t="shared" si="97"/>
        <v>0</v>
      </c>
      <c r="S508" s="1142"/>
      <c r="T508" s="1141">
        <f t="shared" si="98"/>
        <v>0</v>
      </c>
      <c r="U508" s="1141"/>
      <c r="V508" s="1141">
        <f t="shared" si="99"/>
        <v>0</v>
      </c>
      <c r="W508" s="1143">
        <f t="shared" si="100"/>
        <v>0</v>
      </c>
      <c r="X508" s="1141">
        <f t="shared" si="101"/>
        <v>0</v>
      </c>
      <c r="Y508" s="1144">
        <v>85.4</v>
      </c>
      <c r="Z508" s="1139">
        <f t="shared" si="102"/>
        <v>743091.87</v>
      </c>
      <c r="AA508" s="1123">
        <f>[5]building!Y500</f>
        <v>85.4</v>
      </c>
      <c r="AB508" s="1123">
        <f>[5]building!Z500</f>
        <v>652241.65</v>
      </c>
      <c r="AC508" s="1123">
        <f>[5]building!Z500</f>
        <v>652241.65</v>
      </c>
      <c r="AD508" s="1123">
        <f t="shared" si="103"/>
        <v>90850.22</v>
      </c>
    </row>
    <row r="509" spans="1:34" s="810" customFormat="1" ht="70.5" customHeight="1">
      <c r="A509" s="1180"/>
      <c r="B509" s="1146" t="s">
        <v>693</v>
      </c>
      <c r="C509" s="1147">
        <f>Data!X747</f>
        <v>8925.11</v>
      </c>
      <c r="D509" s="1148" t="s">
        <v>2189</v>
      </c>
      <c r="E509" s="1142">
        <v>87.5</v>
      </c>
      <c r="F509" s="1134">
        <f t="shared" si="91"/>
        <v>780947.13</v>
      </c>
      <c r="G509" s="1142"/>
      <c r="H509" s="1141">
        <f t="shared" si="92"/>
        <v>0</v>
      </c>
      <c r="I509" s="1142"/>
      <c r="J509" s="1141">
        <f t="shared" si="93"/>
        <v>0</v>
      </c>
      <c r="K509" s="1142"/>
      <c r="L509" s="1141">
        <f t="shared" si="94"/>
        <v>0</v>
      </c>
      <c r="M509" s="1142"/>
      <c r="N509" s="1141">
        <f t="shared" si="95"/>
        <v>0</v>
      </c>
      <c r="O509" s="1142"/>
      <c r="P509" s="1141">
        <f t="shared" si="96"/>
        <v>0</v>
      </c>
      <c r="Q509" s="1142"/>
      <c r="R509" s="1141">
        <f t="shared" si="97"/>
        <v>0</v>
      </c>
      <c r="S509" s="1142"/>
      <c r="T509" s="1141">
        <f t="shared" si="98"/>
        <v>0</v>
      </c>
      <c r="U509" s="1141"/>
      <c r="V509" s="1141">
        <f t="shared" si="99"/>
        <v>0</v>
      </c>
      <c r="W509" s="1143">
        <f t="shared" si="100"/>
        <v>0</v>
      </c>
      <c r="X509" s="1141">
        <f t="shared" si="101"/>
        <v>0</v>
      </c>
      <c r="Y509" s="1144">
        <v>87.5</v>
      </c>
      <c r="Z509" s="1139">
        <f t="shared" si="102"/>
        <v>780947.13</v>
      </c>
      <c r="AA509" s="1123">
        <f>[5]building!Y501</f>
        <v>87.5</v>
      </c>
      <c r="AB509" s="1123">
        <f>[5]building!Z501</f>
        <v>685316.63</v>
      </c>
      <c r="AC509" s="1123">
        <f>[5]building!Z501</f>
        <v>685316.63</v>
      </c>
      <c r="AD509" s="1123">
        <f t="shared" si="103"/>
        <v>95630.5</v>
      </c>
    </row>
    <row r="510" spans="1:34" s="810" customFormat="1" ht="70.5" customHeight="1">
      <c r="A510" s="1180"/>
      <c r="B510" s="1146" t="s">
        <v>4184</v>
      </c>
      <c r="C510" s="1147">
        <f>Data!X748</f>
        <v>9148.91</v>
      </c>
      <c r="D510" s="1148" t="s">
        <v>2189</v>
      </c>
      <c r="E510" s="1142">
        <v>92.5</v>
      </c>
      <c r="F510" s="1134">
        <f t="shared" si="91"/>
        <v>846274.18</v>
      </c>
      <c r="G510" s="1142"/>
      <c r="H510" s="1141">
        <f t="shared" si="92"/>
        <v>0</v>
      </c>
      <c r="I510" s="1142"/>
      <c r="J510" s="1141">
        <f t="shared" si="93"/>
        <v>0</v>
      </c>
      <c r="K510" s="1142"/>
      <c r="L510" s="1141">
        <f t="shared" si="94"/>
        <v>0</v>
      </c>
      <c r="M510" s="1142"/>
      <c r="N510" s="1141">
        <f t="shared" si="95"/>
        <v>0</v>
      </c>
      <c r="O510" s="1142"/>
      <c r="P510" s="1141">
        <f t="shared" si="96"/>
        <v>0</v>
      </c>
      <c r="Q510" s="1142"/>
      <c r="R510" s="1141">
        <f t="shared" si="97"/>
        <v>0</v>
      </c>
      <c r="S510" s="1142"/>
      <c r="T510" s="1141">
        <f t="shared" si="98"/>
        <v>0</v>
      </c>
      <c r="U510" s="1141"/>
      <c r="V510" s="1141">
        <f t="shared" si="99"/>
        <v>0</v>
      </c>
      <c r="W510" s="1143">
        <f t="shared" si="100"/>
        <v>0</v>
      </c>
      <c r="X510" s="1141">
        <f t="shared" si="101"/>
        <v>0</v>
      </c>
      <c r="Y510" s="1144">
        <v>92.5</v>
      </c>
      <c r="Z510" s="1139">
        <f t="shared" si="102"/>
        <v>846274.18</v>
      </c>
      <c r="AA510" s="1123">
        <f>[5]building!Y502</f>
        <v>92.5</v>
      </c>
      <c r="AB510" s="1123">
        <f>[5]building!Z502</f>
        <v>742487.33</v>
      </c>
      <c r="AC510" s="1123">
        <f>[5]building!Z502</f>
        <v>742487.33</v>
      </c>
      <c r="AD510" s="1123">
        <f t="shared" si="103"/>
        <v>103786.85</v>
      </c>
    </row>
    <row r="511" spans="1:34" s="810" customFormat="1" ht="70.5" customHeight="1">
      <c r="A511" s="1180"/>
      <c r="B511" s="1146" t="s">
        <v>4978</v>
      </c>
      <c r="C511" s="1147">
        <f>Data!X749</f>
        <v>9238.31</v>
      </c>
      <c r="D511" s="1148" t="s">
        <v>2189</v>
      </c>
      <c r="E511" s="1142">
        <v>31.3</v>
      </c>
      <c r="F511" s="1134">
        <f t="shared" si="91"/>
        <v>289159.09999999998</v>
      </c>
      <c r="G511" s="1142"/>
      <c r="H511" s="1141">
        <f t="shared" si="92"/>
        <v>0</v>
      </c>
      <c r="I511" s="1142"/>
      <c r="J511" s="1141">
        <f t="shared" si="93"/>
        <v>0</v>
      </c>
      <c r="K511" s="1142"/>
      <c r="L511" s="1141">
        <f t="shared" si="94"/>
        <v>0</v>
      </c>
      <c r="M511" s="1142"/>
      <c r="N511" s="1141">
        <f t="shared" si="95"/>
        <v>0</v>
      </c>
      <c r="O511" s="1142"/>
      <c r="P511" s="1141">
        <f t="shared" si="96"/>
        <v>0</v>
      </c>
      <c r="Q511" s="1142"/>
      <c r="R511" s="1141">
        <f t="shared" si="97"/>
        <v>0</v>
      </c>
      <c r="S511" s="1142"/>
      <c r="T511" s="1141">
        <f t="shared" si="98"/>
        <v>0</v>
      </c>
      <c r="U511" s="1141"/>
      <c r="V511" s="1141">
        <f t="shared" si="99"/>
        <v>0</v>
      </c>
      <c r="W511" s="1143">
        <f t="shared" si="100"/>
        <v>0</v>
      </c>
      <c r="X511" s="1141">
        <f t="shared" si="101"/>
        <v>0</v>
      </c>
      <c r="Y511" s="1144">
        <v>31.3</v>
      </c>
      <c r="Z511" s="1139">
        <f t="shared" si="102"/>
        <v>289159.09999999998</v>
      </c>
      <c r="AA511" s="1123">
        <f>[5]building!Y503</f>
        <v>31.3</v>
      </c>
      <c r="AB511" s="1123">
        <f>[5]building!Z503</f>
        <v>253675.86</v>
      </c>
      <c r="AC511" s="1123">
        <f>[5]building!Z503</f>
        <v>253675.86</v>
      </c>
      <c r="AD511" s="1123">
        <f t="shared" si="103"/>
        <v>35483.24</v>
      </c>
    </row>
    <row r="512" spans="1:34" ht="70.5" customHeight="1">
      <c r="A512" s="1173" t="s">
        <v>4187</v>
      </c>
      <c r="B512" s="1181" t="s">
        <v>4165</v>
      </c>
      <c r="C512" s="1140"/>
      <c r="D512" s="1133"/>
      <c r="E512" s="1135"/>
      <c r="F512" s="1134">
        <f t="shared" si="91"/>
        <v>0</v>
      </c>
      <c r="G512" s="1141"/>
      <c r="H512" s="1141">
        <f t="shared" si="92"/>
        <v>0</v>
      </c>
      <c r="I512" s="1141"/>
      <c r="J512" s="1141">
        <f t="shared" si="93"/>
        <v>0</v>
      </c>
      <c r="K512" s="1141"/>
      <c r="L512" s="1141">
        <f t="shared" si="94"/>
        <v>0</v>
      </c>
      <c r="M512" s="1141"/>
      <c r="N512" s="1141">
        <f t="shared" si="95"/>
        <v>0</v>
      </c>
      <c r="O512" s="1141"/>
      <c r="P512" s="1141">
        <f t="shared" si="96"/>
        <v>0</v>
      </c>
      <c r="Q512" s="1141"/>
      <c r="R512" s="1141">
        <f t="shared" si="97"/>
        <v>0</v>
      </c>
      <c r="S512" s="1141"/>
      <c r="T512" s="1141">
        <f t="shared" si="98"/>
        <v>0</v>
      </c>
      <c r="U512" s="1141"/>
      <c r="V512" s="1141">
        <f t="shared" si="99"/>
        <v>0</v>
      </c>
      <c r="W512" s="1143">
        <f t="shared" si="100"/>
        <v>0</v>
      </c>
      <c r="X512" s="1141">
        <f t="shared" si="101"/>
        <v>0</v>
      </c>
      <c r="Y512" s="1144">
        <v>0</v>
      </c>
      <c r="Z512" s="1139">
        <f t="shared" si="102"/>
        <v>0</v>
      </c>
      <c r="AA512" s="1123">
        <f>[5]building!Y504</f>
        <v>0</v>
      </c>
      <c r="AB512" s="1123"/>
      <c r="AC512" s="1123">
        <f>[5]building!Z504</f>
        <v>0</v>
      </c>
      <c r="AD512" s="1123">
        <f t="shared" si="103"/>
        <v>0</v>
      </c>
    </row>
    <row r="513" spans="1:30" ht="70.5" customHeight="1">
      <c r="A513" s="1173"/>
      <c r="B513" s="1131" t="s">
        <v>553</v>
      </c>
      <c r="C513" s="1140">
        <f>Data!X688</f>
        <v>8495.7199999999993</v>
      </c>
      <c r="D513" s="1133" t="s">
        <v>2189</v>
      </c>
      <c r="E513" s="1141"/>
      <c r="F513" s="1134">
        <f t="shared" si="91"/>
        <v>0</v>
      </c>
      <c r="G513" s="1141"/>
      <c r="H513" s="1141">
        <f t="shared" si="92"/>
        <v>0</v>
      </c>
      <c r="I513" s="1141"/>
      <c r="J513" s="1141">
        <f t="shared" si="93"/>
        <v>0</v>
      </c>
      <c r="K513" s="1141"/>
      <c r="L513" s="1141">
        <f t="shared" si="94"/>
        <v>0</v>
      </c>
      <c r="M513" s="1141"/>
      <c r="N513" s="1141">
        <f t="shared" si="95"/>
        <v>0</v>
      </c>
      <c r="O513" s="1141"/>
      <c r="P513" s="1141">
        <f t="shared" si="96"/>
        <v>0</v>
      </c>
      <c r="Q513" s="1141"/>
      <c r="R513" s="1141">
        <f t="shared" si="97"/>
        <v>0</v>
      </c>
      <c r="S513" s="1141"/>
      <c r="T513" s="1141">
        <f t="shared" si="98"/>
        <v>0</v>
      </c>
      <c r="U513" s="1141"/>
      <c r="V513" s="1141">
        <f t="shared" si="99"/>
        <v>0</v>
      </c>
      <c r="W513" s="1143">
        <f t="shared" si="100"/>
        <v>0</v>
      </c>
      <c r="X513" s="1141">
        <f t="shared" si="101"/>
        <v>0</v>
      </c>
      <c r="Y513" s="1144">
        <v>0</v>
      </c>
      <c r="Z513" s="1139">
        <f t="shared" si="102"/>
        <v>0</v>
      </c>
      <c r="AA513" s="1123">
        <f>[5]building!Y505</f>
        <v>0</v>
      </c>
      <c r="AB513" s="1123"/>
      <c r="AC513" s="1123">
        <f>[5]building!Z505</f>
        <v>0</v>
      </c>
      <c r="AD513" s="1123">
        <f t="shared" si="103"/>
        <v>0</v>
      </c>
    </row>
    <row r="514" spans="1:30" ht="70.5" customHeight="1">
      <c r="A514" s="1173"/>
      <c r="B514" s="1131" t="s">
        <v>554</v>
      </c>
      <c r="C514" s="1140">
        <f>Data!X690</f>
        <v>8609.32</v>
      </c>
      <c r="D514" s="1133" t="s">
        <v>2189</v>
      </c>
      <c r="E514" s="1141"/>
      <c r="F514" s="1134">
        <f t="shared" si="91"/>
        <v>0</v>
      </c>
      <c r="G514" s="1141"/>
      <c r="H514" s="1141">
        <f t="shared" si="92"/>
        <v>0</v>
      </c>
      <c r="I514" s="1141"/>
      <c r="J514" s="1141">
        <f t="shared" si="93"/>
        <v>0</v>
      </c>
      <c r="K514" s="1141"/>
      <c r="L514" s="1141">
        <f t="shared" si="94"/>
        <v>0</v>
      </c>
      <c r="M514" s="1141"/>
      <c r="N514" s="1141">
        <f t="shared" si="95"/>
        <v>0</v>
      </c>
      <c r="O514" s="1141"/>
      <c r="P514" s="1141">
        <f t="shared" si="96"/>
        <v>0</v>
      </c>
      <c r="Q514" s="1141"/>
      <c r="R514" s="1141">
        <f t="shared" si="97"/>
        <v>0</v>
      </c>
      <c r="S514" s="1141"/>
      <c r="T514" s="1141">
        <f t="shared" si="98"/>
        <v>0</v>
      </c>
      <c r="U514" s="1141"/>
      <c r="V514" s="1141">
        <f t="shared" si="99"/>
        <v>0</v>
      </c>
      <c r="W514" s="1143">
        <f t="shared" si="100"/>
        <v>0</v>
      </c>
      <c r="X514" s="1141">
        <f t="shared" si="101"/>
        <v>0</v>
      </c>
      <c r="Y514" s="1144">
        <v>0</v>
      </c>
      <c r="Z514" s="1139">
        <f t="shared" si="102"/>
        <v>0</v>
      </c>
      <c r="AA514" s="1123">
        <f>[5]building!Y506</f>
        <v>0</v>
      </c>
      <c r="AB514" s="1123"/>
      <c r="AC514" s="1123">
        <f>[5]building!Z506</f>
        <v>0</v>
      </c>
      <c r="AD514" s="1123">
        <f t="shared" si="103"/>
        <v>0</v>
      </c>
    </row>
    <row r="515" spans="1:30" ht="70.5" customHeight="1">
      <c r="A515" s="1173"/>
      <c r="B515" s="1131" t="s">
        <v>556</v>
      </c>
      <c r="C515" s="1140">
        <f>Data!X691</f>
        <v>8833.1200000000008</v>
      </c>
      <c r="D515" s="1133" t="s">
        <v>2189</v>
      </c>
      <c r="E515" s="1141"/>
      <c r="F515" s="1134">
        <f t="shared" si="91"/>
        <v>0</v>
      </c>
      <c r="G515" s="1141"/>
      <c r="H515" s="1141">
        <f t="shared" si="92"/>
        <v>0</v>
      </c>
      <c r="I515" s="1141"/>
      <c r="J515" s="1141">
        <f t="shared" si="93"/>
        <v>0</v>
      </c>
      <c r="K515" s="1141"/>
      <c r="L515" s="1141">
        <f t="shared" si="94"/>
        <v>0</v>
      </c>
      <c r="M515" s="1141"/>
      <c r="N515" s="1141">
        <f t="shared" si="95"/>
        <v>0</v>
      </c>
      <c r="O515" s="1141"/>
      <c r="P515" s="1141">
        <f t="shared" si="96"/>
        <v>0</v>
      </c>
      <c r="Q515" s="1141"/>
      <c r="R515" s="1141">
        <f t="shared" si="97"/>
        <v>0</v>
      </c>
      <c r="S515" s="1141"/>
      <c r="T515" s="1141">
        <f t="shared" si="98"/>
        <v>0</v>
      </c>
      <c r="U515" s="1141"/>
      <c r="V515" s="1141">
        <f t="shared" si="99"/>
        <v>0</v>
      </c>
      <c r="W515" s="1143">
        <f t="shared" si="100"/>
        <v>0</v>
      </c>
      <c r="X515" s="1141">
        <f t="shared" si="101"/>
        <v>0</v>
      </c>
      <c r="Y515" s="1144">
        <v>0</v>
      </c>
      <c r="Z515" s="1139">
        <f t="shared" si="102"/>
        <v>0</v>
      </c>
      <c r="AA515" s="1123">
        <f>[5]building!Y507</f>
        <v>0</v>
      </c>
      <c r="AB515" s="1123"/>
      <c r="AC515" s="1123">
        <f>[5]building!Z507</f>
        <v>0</v>
      </c>
      <c r="AD515" s="1123">
        <f t="shared" si="103"/>
        <v>0</v>
      </c>
    </row>
    <row r="516" spans="1:30" ht="70.5" customHeight="1">
      <c r="A516" s="1173"/>
      <c r="B516" s="1131" t="s">
        <v>1839</v>
      </c>
      <c r="C516" s="1140">
        <f>Data!X692</f>
        <v>9056.92</v>
      </c>
      <c r="D516" s="1133" t="s">
        <v>2189</v>
      </c>
      <c r="E516" s="1141"/>
      <c r="F516" s="1134">
        <f t="shared" si="91"/>
        <v>0</v>
      </c>
      <c r="G516" s="1141"/>
      <c r="H516" s="1141">
        <f t="shared" si="92"/>
        <v>0</v>
      </c>
      <c r="I516" s="1141"/>
      <c r="J516" s="1141">
        <f t="shared" si="93"/>
        <v>0</v>
      </c>
      <c r="K516" s="1141"/>
      <c r="L516" s="1141">
        <f t="shared" si="94"/>
        <v>0</v>
      </c>
      <c r="M516" s="1141"/>
      <c r="N516" s="1141">
        <f t="shared" si="95"/>
        <v>0</v>
      </c>
      <c r="O516" s="1141"/>
      <c r="P516" s="1141">
        <f t="shared" si="96"/>
        <v>0</v>
      </c>
      <c r="Q516" s="1141"/>
      <c r="R516" s="1141">
        <f t="shared" si="97"/>
        <v>0</v>
      </c>
      <c r="S516" s="1141"/>
      <c r="T516" s="1141">
        <f t="shared" si="98"/>
        <v>0</v>
      </c>
      <c r="U516" s="1141"/>
      <c r="V516" s="1141">
        <f t="shared" si="99"/>
        <v>0</v>
      </c>
      <c r="W516" s="1143">
        <f t="shared" si="100"/>
        <v>0</v>
      </c>
      <c r="X516" s="1141">
        <f t="shared" si="101"/>
        <v>0</v>
      </c>
      <c r="Y516" s="1144">
        <v>0</v>
      </c>
      <c r="Z516" s="1139">
        <f t="shared" si="102"/>
        <v>0</v>
      </c>
      <c r="AA516" s="1123">
        <f>[5]building!Y508</f>
        <v>0</v>
      </c>
      <c r="AB516" s="1123"/>
      <c r="AC516" s="1123">
        <f>[5]building!Z508</f>
        <v>0</v>
      </c>
      <c r="AD516" s="1123">
        <f t="shared" si="103"/>
        <v>0</v>
      </c>
    </row>
    <row r="517" spans="1:30" ht="70.5" customHeight="1">
      <c r="A517" s="1173"/>
      <c r="B517" s="1131" t="s">
        <v>693</v>
      </c>
      <c r="C517" s="1140">
        <f>Data!X693</f>
        <v>9280.7199999999993</v>
      </c>
      <c r="D517" s="1133" t="s">
        <v>2189</v>
      </c>
      <c r="E517" s="1142"/>
      <c r="F517" s="1134">
        <f t="shared" si="91"/>
        <v>0</v>
      </c>
      <c r="G517" s="1142"/>
      <c r="H517" s="1141">
        <f t="shared" si="92"/>
        <v>0</v>
      </c>
      <c r="I517" s="1142"/>
      <c r="J517" s="1141">
        <f t="shared" si="93"/>
        <v>0</v>
      </c>
      <c r="K517" s="1142"/>
      <c r="L517" s="1141">
        <f t="shared" si="94"/>
        <v>0</v>
      </c>
      <c r="M517" s="1142"/>
      <c r="N517" s="1141">
        <f t="shared" si="95"/>
        <v>0</v>
      </c>
      <c r="O517" s="1142"/>
      <c r="P517" s="1141">
        <f t="shared" si="96"/>
        <v>0</v>
      </c>
      <c r="Q517" s="1142"/>
      <c r="R517" s="1141">
        <f t="shared" si="97"/>
        <v>0</v>
      </c>
      <c r="S517" s="1142"/>
      <c r="T517" s="1141">
        <f t="shared" si="98"/>
        <v>0</v>
      </c>
      <c r="U517" s="1141"/>
      <c r="V517" s="1141">
        <f t="shared" si="99"/>
        <v>0</v>
      </c>
      <c r="W517" s="1143">
        <f t="shared" si="100"/>
        <v>0</v>
      </c>
      <c r="X517" s="1141">
        <f t="shared" si="101"/>
        <v>0</v>
      </c>
      <c r="Y517" s="1144">
        <v>0</v>
      </c>
      <c r="Z517" s="1139">
        <f t="shared" si="102"/>
        <v>0</v>
      </c>
      <c r="AA517" s="1123">
        <f>[5]building!Y509</f>
        <v>0</v>
      </c>
      <c r="AB517" s="1123"/>
      <c r="AC517" s="1123">
        <f>[5]building!Z509</f>
        <v>0</v>
      </c>
      <c r="AD517" s="1123">
        <f t="shared" si="103"/>
        <v>0</v>
      </c>
    </row>
    <row r="518" spans="1:30" ht="70.5" customHeight="1">
      <c r="A518" s="1173"/>
      <c r="B518" s="1182" t="s">
        <v>3632</v>
      </c>
      <c r="C518" s="1149"/>
      <c r="D518" s="1133"/>
      <c r="E518" s="1142"/>
      <c r="F518" s="1134">
        <f t="shared" si="91"/>
        <v>0</v>
      </c>
      <c r="G518" s="1142"/>
      <c r="H518" s="1141">
        <f t="shared" si="92"/>
        <v>0</v>
      </c>
      <c r="I518" s="1142"/>
      <c r="J518" s="1141">
        <f t="shared" si="93"/>
        <v>0</v>
      </c>
      <c r="K518" s="1142"/>
      <c r="L518" s="1141">
        <f t="shared" si="94"/>
        <v>0</v>
      </c>
      <c r="M518" s="1142"/>
      <c r="N518" s="1141">
        <f t="shared" si="95"/>
        <v>0</v>
      </c>
      <c r="O518" s="1142"/>
      <c r="P518" s="1141">
        <f t="shared" si="96"/>
        <v>0</v>
      </c>
      <c r="Q518" s="1142"/>
      <c r="R518" s="1141">
        <f t="shared" si="97"/>
        <v>0</v>
      </c>
      <c r="S518" s="1142"/>
      <c r="T518" s="1141">
        <f t="shared" si="98"/>
        <v>0</v>
      </c>
      <c r="U518" s="1141"/>
      <c r="V518" s="1141">
        <f t="shared" si="99"/>
        <v>0</v>
      </c>
      <c r="W518" s="1143">
        <f t="shared" si="100"/>
        <v>0</v>
      </c>
      <c r="X518" s="1141">
        <f t="shared" si="101"/>
        <v>0</v>
      </c>
      <c r="Y518" s="1144">
        <v>0</v>
      </c>
      <c r="Z518" s="1139">
        <f t="shared" si="102"/>
        <v>0</v>
      </c>
      <c r="AA518" s="1123">
        <f>[5]building!Y510</f>
        <v>0</v>
      </c>
      <c r="AB518" s="1123"/>
      <c r="AC518" s="1123">
        <f>[5]building!Z510</f>
        <v>0</v>
      </c>
      <c r="AD518" s="1123">
        <f t="shared" si="103"/>
        <v>0</v>
      </c>
    </row>
    <row r="519" spans="1:30" ht="70.5" customHeight="1">
      <c r="A519" s="1173"/>
      <c r="B519" s="1183" t="s">
        <v>2165</v>
      </c>
      <c r="C519" s="1149">
        <f>Data!R1183</f>
        <v>8332.85</v>
      </c>
      <c r="D519" s="1133" t="s">
        <v>2189</v>
      </c>
      <c r="E519" s="1142"/>
      <c r="F519" s="1134">
        <f t="shared" si="91"/>
        <v>0</v>
      </c>
      <c r="G519" s="1142"/>
      <c r="H519" s="1141">
        <f t="shared" si="92"/>
        <v>0</v>
      </c>
      <c r="I519" s="1142"/>
      <c r="J519" s="1141">
        <f t="shared" si="93"/>
        <v>0</v>
      </c>
      <c r="K519" s="1142"/>
      <c r="L519" s="1141">
        <f t="shared" si="94"/>
        <v>0</v>
      </c>
      <c r="M519" s="1142"/>
      <c r="N519" s="1141">
        <f t="shared" si="95"/>
        <v>0</v>
      </c>
      <c r="O519" s="1142"/>
      <c r="P519" s="1141">
        <f t="shared" si="96"/>
        <v>0</v>
      </c>
      <c r="Q519" s="1142"/>
      <c r="R519" s="1141">
        <f t="shared" si="97"/>
        <v>0</v>
      </c>
      <c r="S519" s="1142"/>
      <c r="T519" s="1141">
        <f t="shared" si="98"/>
        <v>0</v>
      </c>
      <c r="U519" s="1141"/>
      <c r="V519" s="1141">
        <f t="shared" si="99"/>
        <v>0</v>
      </c>
      <c r="W519" s="1143">
        <f t="shared" si="100"/>
        <v>0</v>
      </c>
      <c r="X519" s="1141">
        <f t="shared" si="101"/>
        <v>0</v>
      </c>
      <c r="Y519" s="1144">
        <v>0</v>
      </c>
      <c r="Z519" s="1139">
        <f t="shared" si="102"/>
        <v>0</v>
      </c>
      <c r="AA519" s="1123">
        <f>[5]building!Y511</f>
        <v>0</v>
      </c>
      <c r="AB519" s="1123"/>
      <c r="AC519" s="1123">
        <f>[5]building!Z511</f>
        <v>0</v>
      </c>
      <c r="AD519" s="1123">
        <f t="shared" si="103"/>
        <v>0</v>
      </c>
    </row>
    <row r="520" spans="1:30" ht="70.5" customHeight="1">
      <c r="A520" s="1173"/>
      <c r="B520" s="1183" t="s">
        <v>3633</v>
      </c>
      <c r="C520" s="1149">
        <f>Data!R1184</f>
        <v>8446.4500000000007</v>
      </c>
      <c r="D520" s="1133" t="s">
        <v>2189</v>
      </c>
      <c r="E520" s="1142"/>
      <c r="F520" s="1134">
        <f t="shared" si="91"/>
        <v>0</v>
      </c>
      <c r="G520" s="1142"/>
      <c r="H520" s="1141">
        <f t="shared" si="92"/>
        <v>0</v>
      </c>
      <c r="I520" s="1142"/>
      <c r="J520" s="1141">
        <f t="shared" si="93"/>
        <v>0</v>
      </c>
      <c r="K520" s="1142"/>
      <c r="L520" s="1141">
        <f t="shared" si="94"/>
        <v>0</v>
      </c>
      <c r="M520" s="1142"/>
      <c r="N520" s="1141">
        <f t="shared" si="95"/>
        <v>0</v>
      </c>
      <c r="O520" s="1142"/>
      <c r="P520" s="1141">
        <f t="shared" si="96"/>
        <v>0</v>
      </c>
      <c r="Q520" s="1142"/>
      <c r="R520" s="1141">
        <f t="shared" si="97"/>
        <v>0</v>
      </c>
      <c r="S520" s="1142"/>
      <c r="T520" s="1141">
        <f t="shared" si="98"/>
        <v>0</v>
      </c>
      <c r="U520" s="1141"/>
      <c r="V520" s="1141">
        <f t="shared" si="99"/>
        <v>0</v>
      </c>
      <c r="W520" s="1143">
        <f t="shared" si="100"/>
        <v>0</v>
      </c>
      <c r="X520" s="1141">
        <f t="shared" si="101"/>
        <v>0</v>
      </c>
      <c r="Y520" s="1144">
        <v>0</v>
      </c>
      <c r="Z520" s="1139">
        <f t="shared" si="102"/>
        <v>0</v>
      </c>
      <c r="AA520" s="1123">
        <f>[5]building!Y512</f>
        <v>0</v>
      </c>
      <c r="AB520" s="1123"/>
      <c r="AC520" s="1123">
        <f>[5]building!Z512</f>
        <v>0</v>
      </c>
      <c r="AD520" s="1123">
        <f t="shared" si="103"/>
        <v>0</v>
      </c>
    </row>
    <row r="521" spans="1:30" ht="70.5" customHeight="1">
      <c r="A521" s="1173"/>
      <c r="B521" s="1151" t="s">
        <v>3634</v>
      </c>
      <c r="C521" s="1149"/>
      <c r="D521" s="1133"/>
      <c r="E521" s="1142"/>
      <c r="F521" s="1134">
        <f t="shared" si="91"/>
        <v>0</v>
      </c>
      <c r="G521" s="1142"/>
      <c r="H521" s="1141">
        <f t="shared" si="92"/>
        <v>0</v>
      </c>
      <c r="I521" s="1142"/>
      <c r="J521" s="1141">
        <f t="shared" si="93"/>
        <v>0</v>
      </c>
      <c r="K521" s="1142"/>
      <c r="L521" s="1141">
        <f t="shared" si="94"/>
        <v>0</v>
      </c>
      <c r="M521" s="1142"/>
      <c r="N521" s="1141">
        <f t="shared" si="95"/>
        <v>0</v>
      </c>
      <c r="O521" s="1142"/>
      <c r="P521" s="1141">
        <f t="shared" si="96"/>
        <v>0</v>
      </c>
      <c r="Q521" s="1142"/>
      <c r="R521" s="1141">
        <f t="shared" si="97"/>
        <v>0</v>
      </c>
      <c r="S521" s="1142"/>
      <c r="T521" s="1141">
        <f t="shared" si="98"/>
        <v>0</v>
      </c>
      <c r="U521" s="1141"/>
      <c r="V521" s="1141">
        <f t="shared" si="99"/>
        <v>0</v>
      </c>
      <c r="W521" s="1143">
        <f t="shared" si="100"/>
        <v>0</v>
      </c>
      <c r="X521" s="1141">
        <f t="shared" si="101"/>
        <v>0</v>
      </c>
      <c r="Y521" s="1144">
        <v>0</v>
      </c>
      <c r="Z521" s="1139">
        <f t="shared" si="102"/>
        <v>0</v>
      </c>
      <c r="AA521" s="1123">
        <f>[5]building!Y513</f>
        <v>0</v>
      </c>
      <c r="AB521" s="1123"/>
      <c r="AC521" s="1123">
        <f>[5]building!Z513</f>
        <v>0</v>
      </c>
      <c r="AD521" s="1123">
        <f t="shared" si="103"/>
        <v>0</v>
      </c>
    </row>
    <row r="522" spans="1:30" ht="70.5" customHeight="1">
      <c r="A522" s="1173"/>
      <c r="B522" s="1131" t="s">
        <v>553</v>
      </c>
      <c r="C522" s="1149">
        <f>Data!R1156</f>
        <v>8259.4500000000007</v>
      </c>
      <c r="D522" s="1133" t="s">
        <v>1218</v>
      </c>
      <c r="E522" s="1142"/>
      <c r="F522" s="1134">
        <f t="shared" si="91"/>
        <v>0</v>
      </c>
      <c r="G522" s="1142"/>
      <c r="H522" s="1141">
        <f t="shared" si="92"/>
        <v>0</v>
      </c>
      <c r="I522" s="1142"/>
      <c r="J522" s="1141">
        <f t="shared" si="93"/>
        <v>0</v>
      </c>
      <c r="K522" s="1142"/>
      <c r="L522" s="1141">
        <f t="shared" si="94"/>
        <v>0</v>
      </c>
      <c r="M522" s="1142"/>
      <c r="N522" s="1141">
        <f t="shared" si="95"/>
        <v>0</v>
      </c>
      <c r="O522" s="1142"/>
      <c r="P522" s="1141">
        <f t="shared" si="96"/>
        <v>0</v>
      </c>
      <c r="Q522" s="1142"/>
      <c r="R522" s="1141">
        <f t="shared" si="97"/>
        <v>0</v>
      </c>
      <c r="S522" s="1142"/>
      <c r="T522" s="1141">
        <f t="shared" si="98"/>
        <v>0</v>
      </c>
      <c r="U522" s="1141"/>
      <c r="V522" s="1141">
        <f t="shared" si="99"/>
        <v>0</v>
      </c>
      <c r="W522" s="1143">
        <f t="shared" si="100"/>
        <v>0</v>
      </c>
      <c r="X522" s="1141">
        <f t="shared" si="101"/>
        <v>0</v>
      </c>
      <c r="Y522" s="1144">
        <v>0</v>
      </c>
      <c r="Z522" s="1139">
        <f t="shared" si="102"/>
        <v>0</v>
      </c>
      <c r="AA522" s="1123">
        <f>[5]building!Y514</f>
        <v>0</v>
      </c>
      <c r="AB522" s="1123"/>
      <c r="AC522" s="1123">
        <f>[5]building!Z514</f>
        <v>0</v>
      </c>
      <c r="AD522" s="1123">
        <f t="shared" si="103"/>
        <v>0</v>
      </c>
    </row>
    <row r="523" spans="1:30" ht="70.5" customHeight="1">
      <c r="A523" s="1173"/>
      <c r="B523" s="1131" t="s">
        <v>3678</v>
      </c>
      <c r="C523" s="1149">
        <f>Data!R1158</f>
        <v>8373.0499999999993</v>
      </c>
      <c r="D523" s="1133" t="s">
        <v>1218</v>
      </c>
      <c r="E523" s="1142"/>
      <c r="F523" s="1134">
        <f t="shared" si="91"/>
        <v>0</v>
      </c>
      <c r="G523" s="1142"/>
      <c r="H523" s="1141">
        <f t="shared" si="92"/>
        <v>0</v>
      </c>
      <c r="I523" s="1142"/>
      <c r="J523" s="1141">
        <f t="shared" si="93"/>
        <v>0</v>
      </c>
      <c r="K523" s="1142"/>
      <c r="L523" s="1141">
        <f t="shared" si="94"/>
        <v>0</v>
      </c>
      <c r="M523" s="1142"/>
      <c r="N523" s="1141">
        <f t="shared" si="95"/>
        <v>0</v>
      </c>
      <c r="O523" s="1142"/>
      <c r="P523" s="1141">
        <f t="shared" si="96"/>
        <v>0</v>
      </c>
      <c r="Q523" s="1142"/>
      <c r="R523" s="1141">
        <f t="shared" si="97"/>
        <v>0</v>
      </c>
      <c r="S523" s="1142"/>
      <c r="T523" s="1141">
        <f t="shared" si="98"/>
        <v>0</v>
      </c>
      <c r="U523" s="1141"/>
      <c r="V523" s="1141">
        <f t="shared" si="99"/>
        <v>0</v>
      </c>
      <c r="W523" s="1143">
        <f t="shared" si="100"/>
        <v>0</v>
      </c>
      <c r="X523" s="1141">
        <f t="shared" si="101"/>
        <v>0</v>
      </c>
      <c r="Y523" s="1144">
        <v>0</v>
      </c>
      <c r="Z523" s="1139">
        <f t="shared" si="102"/>
        <v>0</v>
      </c>
      <c r="AA523" s="1123">
        <f>[5]building!Y515</f>
        <v>0</v>
      </c>
      <c r="AB523" s="1123"/>
      <c r="AC523" s="1123">
        <f>[5]building!Z515</f>
        <v>0</v>
      </c>
      <c r="AD523" s="1123">
        <f t="shared" si="103"/>
        <v>0</v>
      </c>
    </row>
    <row r="524" spans="1:30" ht="70.5" customHeight="1">
      <c r="A524" s="1173"/>
      <c r="B524" s="1131" t="s">
        <v>556</v>
      </c>
      <c r="C524" s="1149">
        <f>Data!R1159</f>
        <v>8596.85</v>
      </c>
      <c r="D524" s="1133" t="s">
        <v>1218</v>
      </c>
      <c r="E524" s="1142"/>
      <c r="F524" s="1134">
        <f t="shared" si="91"/>
        <v>0</v>
      </c>
      <c r="G524" s="1142"/>
      <c r="H524" s="1141">
        <f t="shared" si="92"/>
        <v>0</v>
      </c>
      <c r="I524" s="1142"/>
      <c r="J524" s="1141">
        <f t="shared" si="93"/>
        <v>0</v>
      </c>
      <c r="K524" s="1142"/>
      <c r="L524" s="1141">
        <f t="shared" si="94"/>
        <v>0</v>
      </c>
      <c r="M524" s="1142"/>
      <c r="N524" s="1141">
        <f t="shared" si="95"/>
        <v>0</v>
      </c>
      <c r="O524" s="1142"/>
      <c r="P524" s="1141">
        <f t="shared" si="96"/>
        <v>0</v>
      </c>
      <c r="Q524" s="1142"/>
      <c r="R524" s="1141">
        <f t="shared" si="97"/>
        <v>0</v>
      </c>
      <c r="S524" s="1142"/>
      <c r="T524" s="1141">
        <f t="shared" si="98"/>
        <v>0</v>
      </c>
      <c r="U524" s="1141"/>
      <c r="V524" s="1141">
        <f t="shared" si="99"/>
        <v>0</v>
      </c>
      <c r="W524" s="1143">
        <f t="shared" si="100"/>
        <v>0</v>
      </c>
      <c r="X524" s="1141">
        <f t="shared" si="101"/>
        <v>0</v>
      </c>
      <c r="Y524" s="1144">
        <v>0</v>
      </c>
      <c r="Z524" s="1139">
        <f t="shared" si="102"/>
        <v>0</v>
      </c>
      <c r="AA524" s="1123">
        <f>[5]building!Y516</f>
        <v>0</v>
      </c>
      <c r="AB524" s="1123"/>
      <c r="AC524" s="1123">
        <f>[5]building!Z516</f>
        <v>0</v>
      </c>
      <c r="AD524" s="1123">
        <f t="shared" si="103"/>
        <v>0</v>
      </c>
    </row>
    <row r="525" spans="1:30" ht="70.5" customHeight="1">
      <c r="A525" s="1173"/>
      <c r="B525" s="1131" t="s">
        <v>1839</v>
      </c>
      <c r="C525" s="1149">
        <f>Data!R1160</f>
        <v>8820.65</v>
      </c>
      <c r="D525" s="1133" t="s">
        <v>1218</v>
      </c>
      <c r="E525" s="1142"/>
      <c r="F525" s="1134">
        <f t="shared" si="91"/>
        <v>0</v>
      </c>
      <c r="G525" s="1142"/>
      <c r="H525" s="1141">
        <f t="shared" si="92"/>
        <v>0</v>
      </c>
      <c r="I525" s="1142"/>
      <c r="J525" s="1141">
        <f t="shared" si="93"/>
        <v>0</v>
      </c>
      <c r="K525" s="1142"/>
      <c r="L525" s="1141">
        <f t="shared" si="94"/>
        <v>0</v>
      </c>
      <c r="M525" s="1142"/>
      <c r="N525" s="1141">
        <f t="shared" si="95"/>
        <v>0</v>
      </c>
      <c r="O525" s="1142"/>
      <c r="P525" s="1141">
        <f t="shared" si="96"/>
        <v>0</v>
      </c>
      <c r="Q525" s="1142"/>
      <c r="R525" s="1141">
        <f t="shared" si="97"/>
        <v>0</v>
      </c>
      <c r="S525" s="1142"/>
      <c r="T525" s="1141">
        <f t="shared" si="98"/>
        <v>0</v>
      </c>
      <c r="U525" s="1141"/>
      <c r="V525" s="1141">
        <f t="shared" si="99"/>
        <v>0</v>
      </c>
      <c r="W525" s="1143">
        <f t="shared" si="100"/>
        <v>0</v>
      </c>
      <c r="X525" s="1141">
        <f t="shared" si="101"/>
        <v>0</v>
      </c>
      <c r="Y525" s="1144">
        <v>0</v>
      </c>
      <c r="Z525" s="1139">
        <f t="shared" si="102"/>
        <v>0</v>
      </c>
      <c r="AA525" s="1123">
        <f>[5]building!Y517</f>
        <v>0</v>
      </c>
      <c r="AB525" s="1123"/>
      <c r="AC525" s="1123">
        <f>[5]building!Z517</f>
        <v>0</v>
      </c>
      <c r="AD525" s="1123">
        <f t="shared" si="103"/>
        <v>0</v>
      </c>
    </row>
    <row r="526" spans="1:30" ht="70.5" customHeight="1">
      <c r="A526" s="1173"/>
      <c r="B526" s="1131" t="s">
        <v>693</v>
      </c>
      <c r="C526" s="1149">
        <f>Data!R1161</f>
        <v>9044.4500000000007</v>
      </c>
      <c r="D526" s="1133" t="s">
        <v>1218</v>
      </c>
      <c r="E526" s="1142"/>
      <c r="F526" s="1134">
        <f t="shared" si="91"/>
        <v>0</v>
      </c>
      <c r="G526" s="1142"/>
      <c r="H526" s="1141">
        <f t="shared" si="92"/>
        <v>0</v>
      </c>
      <c r="I526" s="1142"/>
      <c r="J526" s="1141">
        <f t="shared" si="93"/>
        <v>0</v>
      </c>
      <c r="K526" s="1142"/>
      <c r="L526" s="1141">
        <f t="shared" si="94"/>
        <v>0</v>
      </c>
      <c r="M526" s="1142"/>
      <c r="N526" s="1141">
        <f t="shared" si="95"/>
        <v>0</v>
      </c>
      <c r="O526" s="1142"/>
      <c r="P526" s="1141">
        <f t="shared" si="96"/>
        <v>0</v>
      </c>
      <c r="Q526" s="1142"/>
      <c r="R526" s="1141">
        <f t="shared" si="97"/>
        <v>0</v>
      </c>
      <c r="S526" s="1142"/>
      <c r="T526" s="1141">
        <f t="shared" si="98"/>
        <v>0</v>
      </c>
      <c r="U526" s="1141"/>
      <c r="V526" s="1141">
        <f t="shared" si="99"/>
        <v>0</v>
      </c>
      <c r="W526" s="1143">
        <f t="shared" si="100"/>
        <v>0</v>
      </c>
      <c r="X526" s="1141">
        <f t="shared" si="101"/>
        <v>0</v>
      </c>
      <c r="Y526" s="1144">
        <v>0</v>
      </c>
      <c r="Z526" s="1139">
        <f t="shared" si="102"/>
        <v>0</v>
      </c>
      <c r="AA526" s="1123">
        <f>[5]building!Y518</f>
        <v>0</v>
      </c>
      <c r="AB526" s="1123"/>
      <c r="AC526" s="1123">
        <f>[5]building!Z518</f>
        <v>0</v>
      </c>
      <c r="AD526" s="1123">
        <f t="shared" si="103"/>
        <v>0</v>
      </c>
    </row>
    <row r="527" spans="1:30" ht="70.5" customHeight="1">
      <c r="A527" s="1173"/>
      <c r="B527" s="1131" t="s">
        <v>1084</v>
      </c>
      <c r="C527" s="1149">
        <f>Data!R1162</f>
        <v>9268.25</v>
      </c>
      <c r="D527" s="1133" t="s">
        <v>1218</v>
      </c>
      <c r="E527" s="1142"/>
      <c r="F527" s="1134">
        <f t="shared" ref="F527:F590" si="105">E527*C527</f>
        <v>0</v>
      </c>
      <c r="G527" s="1142"/>
      <c r="H527" s="1141">
        <f t="shared" ref="H527:H590" si="106">G527*C527</f>
        <v>0</v>
      </c>
      <c r="I527" s="1142"/>
      <c r="J527" s="1141">
        <f t="shared" ref="J527:J590" si="107">I527*C527</f>
        <v>0</v>
      </c>
      <c r="K527" s="1142"/>
      <c r="L527" s="1141">
        <f t="shared" ref="L527:L590" si="108">K527*C527</f>
        <v>0</v>
      </c>
      <c r="M527" s="1142"/>
      <c r="N527" s="1141">
        <f t="shared" ref="N527:N590" si="109">M527*C527</f>
        <v>0</v>
      </c>
      <c r="O527" s="1142"/>
      <c r="P527" s="1141">
        <f t="shared" ref="P527:P590" si="110">O527*C527</f>
        <v>0</v>
      </c>
      <c r="Q527" s="1142"/>
      <c r="R527" s="1141">
        <f t="shared" ref="R527:R590" si="111">Q527*C527</f>
        <v>0</v>
      </c>
      <c r="S527" s="1142"/>
      <c r="T527" s="1141">
        <f t="shared" ref="T527:T590" si="112">S527*C527</f>
        <v>0</v>
      </c>
      <c r="U527" s="1141"/>
      <c r="V527" s="1141">
        <f t="shared" ref="V527:V590" si="113">U527*C527</f>
        <v>0</v>
      </c>
      <c r="W527" s="1143">
        <f t="shared" ref="W527:W590" si="114">G527+I527+K527+M527+O527+Q527+S527+U527</f>
        <v>0</v>
      </c>
      <c r="X527" s="1141">
        <f t="shared" ref="X527:X590" si="115">W527*C527</f>
        <v>0</v>
      </c>
      <c r="Y527" s="1144">
        <v>0</v>
      </c>
      <c r="Z527" s="1139">
        <f t="shared" ref="Z527:Z590" si="116">Y527*C527</f>
        <v>0</v>
      </c>
      <c r="AA527" s="1123">
        <f>[5]building!Y519</f>
        <v>0</v>
      </c>
      <c r="AB527" s="1123"/>
      <c r="AC527" s="1123">
        <f>[5]building!Z519</f>
        <v>0</v>
      </c>
      <c r="AD527" s="1123">
        <f t="shared" ref="AD527:AD590" si="117">Z527-AC527</f>
        <v>0</v>
      </c>
    </row>
    <row r="528" spans="1:30" ht="70.5" customHeight="1">
      <c r="A528" s="1173"/>
      <c r="B528" s="1131" t="s">
        <v>3635</v>
      </c>
      <c r="C528" s="1149">
        <f>Data!R1163</f>
        <v>9492.0499999999993</v>
      </c>
      <c r="D528" s="1133" t="s">
        <v>1218</v>
      </c>
      <c r="E528" s="1142"/>
      <c r="F528" s="1134">
        <f t="shared" si="105"/>
        <v>0</v>
      </c>
      <c r="G528" s="1142"/>
      <c r="H528" s="1141">
        <f t="shared" si="106"/>
        <v>0</v>
      </c>
      <c r="I528" s="1142"/>
      <c r="J528" s="1141">
        <f t="shared" si="107"/>
        <v>0</v>
      </c>
      <c r="K528" s="1142"/>
      <c r="L528" s="1141">
        <f t="shared" si="108"/>
        <v>0</v>
      </c>
      <c r="M528" s="1142"/>
      <c r="N528" s="1141">
        <f t="shared" si="109"/>
        <v>0</v>
      </c>
      <c r="O528" s="1142"/>
      <c r="P528" s="1141">
        <f t="shared" si="110"/>
        <v>0</v>
      </c>
      <c r="Q528" s="1142"/>
      <c r="R528" s="1141">
        <f t="shared" si="111"/>
        <v>0</v>
      </c>
      <c r="S528" s="1142"/>
      <c r="T528" s="1141">
        <f t="shared" si="112"/>
        <v>0</v>
      </c>
      <c r="U528" s="1141"/>
      <c r="V528" s="1141">
        <f t="shared" si="113"/>
        <v>0</v>
      </c>
      <c r="W528" s="1143">
        <f t="shared" si="114"/>
        <v>0</v>
      </c>
      <c r="X528" s="1141">
        <f t="shared" si="115"/>
        <v>0</v>
      </c>
      <c r="Y528" s="1144">
        <v>0</v>
      </c>
      <c r="Z528" s="1139">
        <f t="shared" si="116"/>
        <v>0</v>
      </c>
      <c r="AA528" s="1123">
        <f>[5]building!Y520</f>
        <v>0</v>
      </c>
      <c r="AB528" s="1123"/>
      <c r="AC528" s="1123">
        <f>[5]building!Z520</f>
        <v>0</v>
      </c>
      <c r="AD528" s="1123">
        <f t="shared" si="117"/>
        <v>0</v>
      </c>
    </row>
    <row r="529" spans="1:30" ht="70.5" customHeight="1">
      <c r="A529" s="1173"/>
      <c r="B529" s="1131" t="s">
        <v>3682</v>
      </c>
      <c r="C529" s="1149">
        <f>Data!R1164</f>
        <v>9715.85</v>
      </c>
      <c r="D529" s="1133" t="s">
        <v>1218</v>
      </c>
      <c r="E529" s="1142"/>
      <c r="F529" s="1134">
        <f t="shared" si="105"/>
        <v>0</v>
      </c>
      <c r="G529" s="1142"/>
      <c r="H529" s="1141">
        <f t="shared" si="106"/>
        <v>0</v>
      </c>
      <c r="I529" s="1142"/>
      <c r="J529" s="1141">
        <f t="shared" si="107"/>
        <v>0</v>
      </c>
      <c r="K529" s="1142"/>
      <c r="L529" s="1141">
        <f t="shared" si="108"/>
        <v>0</v>
      </c>
      <c r="M529" s="1142"/>
      <c r="N529" s="1141">
        <f t="shared" si="109"/>
        <v>0</v>
      </c>
      <c r="O529" s="1142"/>
      <c r="P529" s="1141">
        <f t="shared" si="110"/>
        <v>0</v>
      </c>
      <c r="Q529" s="1142"/>
      <c r="R529" s="1141">
        <f t="shared" si="111"/>
        <v>0</v>
      </c>
      <c r="S529" s="1142"/>
      <c r="T529" s="1141">
        <f t="shared" si="112"/>
        <v>0</v>
      </c>
      <c r="U529" s="1141"/>
      <c r="V529" s="1141">
        <f t="shared" si="113"/>
        <v>0</v>
      </c>
      <c r="W529" s="1143">
        <f t="shared" si="114"/>
        <v>0</v>
      </c>
      <c r="X529" s="1141">
        <f t="shared" si="115"/>
        <v>0</v>
      </c>
      <c r="Y529" s="1144">
        <v>0</v>
      </c>
      <c r="Z529" s="1139">
        <f t="shared" si="116"/>
        <v>0</v>
      </c>
      <c r="AA529" s="1123">
        <f>[5]building!Y521</f>
        <v>0</v>
      </c>
      <c r="AB529" s="1123"/>
      <c r="AC529" s="1123">
        <f>[5]building!Z521</f>
        <v>0</v>
      </c>
      <c r="AD529" s="1123">
        <f t="shared" si="117"/>
        <v>0</v>
      </c>
    </row>
    <row r="530" spans="1:30" ht="70.5" customHeight="1">
      <c r="A530" s="1173"/>
      <c r="B530" s="1131" t="s">
        <v>3636</v>
      </c>
      <c r="C530" s="1149">
        <f>Data!R1165</f>
        <v>9939.65</v>
      </c>
      <c r="D530" s="1133" t="s">
        <v>1218</v>
      </c>
      <c r="E530" s="1142"/>
      <c r="F530" s="1134">
        <f t="shared" si="105"/>
        <v>0</v>
      </c>
      <c r="G530" s="1142"/>
      <c r="H530" s="1141">
        <f t="shared" si="106"/>
        <v>0</v>
      </c>
      <c r="I530" s="1142"/>
      <c r="J530" s="1141">
        <f t="shared" si="107"/>
        <v>0</v>
      </c>
      <c r="K530" s="1142"/>
      <c r="L530" s="1141">
        <f t="shared" si="108"/>
        <v>0</v>
      </c>
      <c r="M530" s="1142"/>
      <c r="N530" s="1141">
        <f t="shared" si="109"/>
        <v>0</v>
      </c>
      <c r="O530" s="1142"/>
      <c r="P530" s="1141">
        <f t="shared" si="110"/>
        <v>0</v>
      </c>
      <c r="Q530" s="1142"/>
      <c r="R530" s="1141">
        <f t="shared" si="111"/>
        <v>0</v>
      </c>
      <c r="S530" s="1142"/>
      <c r="T530" s="1141">
        <f t="shared" si="112"/>
        <v>0</v>
      </c>
      <c r="U530" s="1141"/>
      <c r="V530" s="1141">
        <f t="shared" si="113"/>
        <v>0</v>
      </c>
      <c r="W530" s="1143">
        <f t="shared" si="114"/>
        <v>0</v>
      </c>
      <c r="X530" s="1141">
        <f t="shared" si="115"/>
        <v>0</v>
      </c>
      <c r="Y530" s="1144">
        <v>0</v>
      </c>
      <c r="Z530" s="1139">
        <f t="shared" si="116"/>
        <v>0</v>
      </c>
      <c r="AA530" s="1123">
        <f>[5]building!Y522</f>
        <v>0</v>
      </c>
      <c r="AB530" s="1123"/>
      <c r="AC530" s="1123">
        <f>[5]building!Z522</f>
        <v>0</v>
      </c>
      <c r="AD530" s="1123">
        <f t="shared" si="117"/>
        <v>0</v>
      </c>
    </row>
    <row r="531" spans="1:30" ht="70.5" customHeight="1">
      <c r="A531" s="1173"/>
      <c r="B531" s="1183" t="s">
        <v>3637</v>
      </c>
      <c r="C531" s="1149">
        <f>Data!R1166</f>
        <v>10163.450000000001</v>
      </c>
      <c r="D531" s="1133" t="s">
        <v>1218</v>
      </c>
      <c r="E531" s="1142"/>
      <c r="F531" s="1134">
        <f t="shared" si="105"/>
        <v>0</v>
      </c>
      <c r="G531" s="1142"/>
      <c r="H531" s="1141">
        <f t="shared" si="106"/>
        <v>0</v>
      </c>
      <c r="I531" s="1142"/>
      <c r="J531" s="1141">
        <f t="shared" si="107"/>
        <v>0</v>
      </c>
      <c r="K531" s="1142"/>
      <c r="L531" s="1141">
        <f t="shared" si="108"/>
        <v>0</v>
      </c>
      <c r="M531" s="1142"/>
      <c r="N531" s="1141">
        <f t="shared" si="109"/>
        <v>0</v>
      </c>
      <c r="O531" s="1142"/>
      <c r="P531" s="1141">
        <f t="shared" si="110"/>
        <v>0</v>
      </c>
      <c r="Q531" s="1142"/>
      <c r="R531" s="1141">
        <f t="shared" si="111"/>
        <v>0</v>
      </c>
      <c r="S531" s="1142"/>
      <c r="T531" s="1141">
        <f t="shared" si="112"/>
        <v>0</v>
      </c>
      <c r="U531" s="1141"/>
      <c r="V531" s="1141">
        <f t="shared" si="113"/>
        <v>0</v>
      </c>
      <c r="W531" s="1143">
        <f t="shared" si="114"/>
        <v>0</v>
      </c>
      <c r="X531" s="1141">
        <f t="shared" si="115"/>
        <v>0</v>
      </c>
      <c r="Y531" s="1144">
        <v>0</v>
      </c>
      <c r="Z531" s="1139">
        <f t="shared" si="116"/>
        <v>0</v>
      </c>
      <c r="AA531" s="1123">
        <f>[5]building!Y523</f>
        <v>0</v>
      </c>
      <c r="AB531" s="1123"/>
      <c r="AC531" s="1123">
        <f>[5]building!Z523</f>
        <v>0</v>
      </c>
      <c r="AD531" s="1123">
        <f t="shared" si="117"/>
        <v>0</v>
      </c>
    </row>
    <row r="532" spans="1:30" ht="70.5" customHeight="1">
      <c r="A532" s="1173"/>
      <c r="B532" s="1183" t="s">
        <v>3638</v>
      </c>
      <c r="C532" s="1149">
        <f>Data!R1167</f>
        <v>10387.25</v>
      </c>
      <c r="D532" s="1133" t="s">
        <v>1218</v>
      </c>
      <c r="E532" s="1142"/>
      <c r="F532" s="1134">
        <f t="shared" si="105"/>
        <v>0</v>
      </c>
      <c r="G532" s="1142"/>
      <c r="H532" s="1141">
        <f t="shared" si="106"/>
        <v>0</v>
      </c>
      <c r="I532" s="1142"/>
      <c r="J532" s="1141">
        <f t="shared" si="107"/>
        <v>0</v>
      </c>
      <c r="K532" s="1142"/>
      <c r="L532" s="1141">
        <f t="shared" si="108"/>
        <v>0</v>
      </c>
      <c r="M532" s="1142"/>
      <c r="N532" s="1141">
        <f t="shared" si="109"/>
        <v>0</v>
      </c>
      <c r="O532" s="1142"/>
      <c r="P532" s="1141">
        <f t="shared" si="110"/>
        <v>0</v>
      </c>
      <c r="Q532" s="1142"/>
      <c r="R532" s="1141">
        <f t="shared" si="111"/>
        <v>0</v>
      </c>
      <c r="S532" s="1142"/>
      <c r="T532" s="1141">
        <f t="shared" si="112"/>
        <v>0</v>
      </c>
      <c r="U532" s="1141"/>
      <c r="V532" s="1141">
        <f t="shared" si="113"/>
        <v>0</v>
      </c>
      <c r="W532" s="1143">
        <f t="shared" si="114"/>
        <v>0</v>
      </c>
      <c r="X532" s="1141">
        <f t="shared" si="115"/>
        <v>0</v>
      </c>
      <c r="Y532" s="1144">
        <v>0</v>
      </c>
      <c r="Z532" s="1139">
        <f t="shared" si="116"/>
        <v>0</v>
      </c>
      <c r="AA532" s="1123">
        <f>[5]building!Y524</f>
        <v>0</v>
      </c>
      <c r="AB532" s="1123"/>
      <c r="AC532" s="1123">
        <f>[5]building!Z524</f>
        <v>0</v>
      </c>
      <c r="AD532" s="1123">
        <f t="shared" si="117"/>
        <v>0</v>
      </c>
    </row>
    <row r="533" spans="1:30" ht="70.5" customHeight="1">
      <c r="A533" s="1173"/>
      <c r="B533" s="1183" t="s">
        <v>3639</v>
      </c>
      <c r="C533" s="1149">
        <f>Data!R1168</f>
        <v>10611.05</v>
      </c>
      <c r="D533" s="1133" t="s">
        <v>1218</v>
      </c>
      <c r="E533" s="1142"/>
      <c r="F533" s="1134">
        <f t="shared" si="105"/>
        <v>0</v>
      </c>
      <c r="G533" s="1142"/>
      <c r="H533" s="1141">
        <f t="shared" si="106"/>
        <v>0</v>
      </c>
      <c r="I533" s="1142"/>
      <c r="J533" s="1141">
        <f t="shared" si="107"/>
        <v>0</v>
      </c>
      <c r="K533" s="1142"/>
      <c r="L533" s="1141">
        <f t="shared" si="108"/>
        <v>0</v>
      </c>
      <c r="M533" s="1142"/>
      <c r="N533" s="1141">
        <f t="shared" si="109"/>
        <v>0</v>
      </c>
      <c r="O533" s="1142"/>
      <c r="P533" s="1141">
        <f t="shared" si="110"/>
        <v>0</v>
      </c>
      <c r="Q533" s="1142"/>
      <c r="R533" s="1141">
        <f t="shared" si="111"/>
        <v>0</v>
      </c>
      <c r="S533" s="1142"/>
      <c r="T533" s="1141">
        <f t="shared" si="112"/>
        <v>0</v>
      </c>
      <c r="U533" s="1141"/>
      <c r="V533" s="1141">
        <f t="shared" si="113"/>
        <v>0</v>
      </c>
      <c r="W533" s="1143">
        <f t="shared" si="114"/>
        <v>0</v>
      </c>
      <c r="X533" s="1141">
        <f t="shared" si="115"/>
        <v>0</v>
      </c>
      <c r="Y533" s="1144">
        <v>0</v>
      </c>
      <c r="Z533" s="1139">
        <f t="shared" si="116"/>
        <v>0</v>
      </c>
      <c r="AA533" s="1123">
        <f>[5]building!Y525</f>
        <v>0</v>
      </c>
      <c r="AB533" s="1123"/>
      <c r="AC533" s="1123">
        <f>[5]building!Z525</f>
        <v>0</v>
      </c>
      <c r="AD533" s="1123">
        <f t="shared" si="117"/>
        <v>0</v>
      </c>
    </row>
    <row r="534" spans="1:30" ht="70.5" customHeight="1">
      <c r="A534" s="1173"/>
      <c r="B534" s="1131" t="s">
        <v>3862</v>
      </c>
      <c r="C534" s="1149">
        <f>Data!R1169</f>
        <v>10834.85</v>
      </c>
      <c r="D534" s="1133" t="s">
        <v>1218</v>
      </c>
      <c r="E534" s="1142"/>
      <c r="F534" s="1134">
        <f t="shared" si="105"/>
        <v>0</v>
      </c>
      <c r="G534" s="1142"/>
      <c r="H534" s="1141">
        <f t="shared" si="106"/>
        <v>0</v>
      </c>
      <c r="I534" s="1142"/>
      <c r="J534" s="1141">
        <f t="shared" si="107"/>
        <v>0</v>
      </c>
      <c r="K534" s="1142"/>
      <c r="L534" s="1141">
        <f t="shared" si="108"/>
        <v>0</v>
      </c>
      <c r="M534" s="1142"/>
      <c r="N534" s="1141">
        <f t="shared" si="109"/>
        <v>0</v>
      </c>
      <c r="O534" s="1142"/>
      <c r="P534" s="1141">
        <f t="shared" si="110"/>
        <v>0</v>
      </c>
      <c r="Q534" s="1142"/>
      <c r="R534" s="1141">
        <f t="shared" si="111"/>
        <v>0</v>
      </c>
      <c r="S534" s="1142"/>
      <c r="T534" s="1141">
        <f t="shared" si="112"/>
        <v>0</v>
      </c>
      <c r="U534" s="1141"/>
      <c r="V534" s="1141">
        <f t="shared" si="113"/>
        <v>0</v>
      </c>
      <c r="W534" s="1143">
        <f t="shared" si="114"/>
        <v>0</v>
      </c>
      <c r="X534" s="1141">
        <f t="shared" si="115"/>
        <v>0</v>
      </c>
      <c r="Y534" s="1144">
        <v>0</v>
      </c>
      <c r="Z534" s="1139">
        <f t="shared" si="116"/>
        <v>0</v>
      </c>
      <c r="AA534" s="1123">
        <f>[5]building!Y526</f>
        <v>0</v>
      </c>
      <c r="AB534" s="1123"/>
      <c r="AC534" s="1123">
        <f>[5]building!Z526</f>
        <v>0</v>
      </c>
      <c r="AD534" s="1123">
        <f t="shared" si="117"/>
        <v>0</v>
      </c>
    </row>
    <row r="535" spans="1:30" ht="70.5" customHeight="1">
      <c r="A535" s="1173"/>
      <c r="B535" s="1131" t="s">
        <v>3863</v>
      </c>
      <c r="C535" s="1149">
        <f>Data!R1170</f>
        <v>11058.65</v>
      </c>
      <c r="D535" s="1133" t="s">
        <v>1218</v>
      </c>
      <c r="E535" s="1142"/>
      <c r="F535" s="1134">
        <f t="shared" si="105"/>
        <v>0</v>
      </c>
      <c r="G535" s="1142"/>
      <c r="H535" s="1141">
        <f t="shared" si="106"/>
        <v>0</v>
      </c>
      <c r="I535" s="1142"/>
      <c r="J535" s="1141">
        <f t="shared" si="107"/>
        <v>0</v>
      </c>
      <c r="K535" s="1142"/>
      <c r="L535" s="1141">
        <f t="shared" si="108"/>
        <v>0</v>
      </c>
      <c r="M535" s="1142"/>
      <c r="N535" s="1141">
        <f t="shared" si="109"/>
        <v>0</v>
      </c>
      <c r="O535" s="1142"/>
      <c r="P535" s="1141">
        <f t="shared" si="110"/>
        <v>0</v>
      </c>
      <c r="Q535" s="1142"/>
      <c r="R535" s="1141">
        <f t="shared" si="111"/>
        <v>0</v>
      </c>
      <c r="S535" s="1142"/>
      <c r="T535" s="1141">
        <f t="shared" si="112"/>
        <v>0</v>
      </c>
      <c r="U535" s="1141"/>
      <c r="V535" s="1141">
        <f t="shared" si="113"/>
        <v>0</v>
      </c>
      <c r="W535" s="1143">
        <f t="shared" si="114"/>
        <v>0</v>
      </c>
      <c r="X535" s="1141">
        <f t="shared" si="115"/>
        <v>0</v>
      </c>
      <c r="Y535" s="1144">
        <v>0</v>
      </c>
      <c r="Z535" s="1139">
        <f t="shared" si="116"/>
        <v>0</v>
      </c>
      <c r="AA535" s="1123">
        <f>[5]building!Y527</f>
        <v>0</v>
      </c>
      <c r="AB535" s="1123"/>
      <c r="AC535" s="1123">
        <f>[5]building!Z527</f>
        <v>0</v>
      </c>
      <c r="AD535" s="1123">
        <f t="shared" si="117"/>
        <v>0</v>
      </c>
    </row>
    <row r="536" spans="1:30" ht="70.5" customHeight="1">
      <c r="A536" s="1173"/>
      <c r="B536" s="1131" t="s">
        <v>3867</v>
      </c>
      <c r="C536" s="1149">
        <f>Data!R1171</f>
        <v>11282.45</v>
      </c>
      <c r="D536" s="1133" t="s">
        <v>1218</v>
      </c>
      <c r="E536" s="1142"/>
      <c r="F536" s="1134">
        <f t="shared" si="105"/>
        <v>0</v>
      </c>
      <c r="G536" s="1142"/>
      <c r="H536" s="1141">
        <f t="shared" si="106"/>
        <v>0</v>
      </c>
      <c r="I536" s="1142"/>
      <c r="J536" s="1141">
        <f t="shared" si="107"/>
        <v>0</v>
      </c>
      <c r="K536" s="1142"/>
      <c r="L536" s="1141">
        <f t="shared" si="108"/>
        <v>0</v>
      </c>
      <c r="M536" s="1142"/>
      <c r="N536" s="1141">
        <f t="shared" si="109"/>
        <v>0</v>
      </c>
      <c r="O536" s="1142"/>
      <c r="P536" s="1141">
        <f t="shared" si="110"/>
        <v>0</v>
      </c>
      <c r="Q536" s="1142"/>
      <c r="R536" s="1141">
        <f t="shared" si="111"/>
        <v>0</v>
      </c>
      <c r="S536" s="1142"/>
      <c r="T536" s="1141">
        <f t="shared" si="112"/>
        <v>0</v>
      </c>
      <c r="U536" s="1141"/>
      <c r="V536" s="1141">
        <f t="shared" si="113"/>
        <v>0</v>
      </c>
      <c r="W536" s="1143">
        <f t="shared" si="114"/>
        <v>0</v>
      </c>
      <c r="X536" s="1141">
        <f t="shared" si="115"/>
        <v>0</v>
      </c>
      <c r="Y536" s="1144">
        <v>0</v>
      </c>
      <c r="Z536" s="1139">
        <f t="shared" si="116"/>
        <v>0</v>
      </c>
      <c r="AA536" s="1123">
        <f>[5]building!Y528</f>
        <v>0</v>
      </c>
      <c r="AB536" s="1123"/>
      <c r="AC536" s="1123">
        <f>[5]building!Z528</f>
        <v>0</v>
      </c>
      <c r="AD536" s="1123">
        <f t="shared" si="117"/>
        <v>0</v>
      </c>
    </row>
    <row r="537" spans="1:30" ht="70.5" customHeight="1">
      <c r="A537" s="1130">
        <v>6.2</v>
      </c>
      <c r="B537" s="1151" t="s">
        <v>5216</v>
      </c>
      <c r="C537" s="1140">
        <f>Data!AS73</f>
        <v>6970.55</v>
      </c>
      <c r="D537" s="1133" t="s">
        <v>1218</v>
      </c>
      <c r="E537" s="1141">
        <v>44.5</v>
      </c>
      <c r="F537" s="1134">
        <f t="shared" si="105"/>
        <v>310189.48</v>
      </c>
      <c r="G537" s="1141"/>
      <c r="H537" s="1141">
        <f t="shared" si="106"/>
        <v>0</v>
      </c>
      <c r="I537" s="1141"/>
      <c r="J537" s="1141">
        <f t="shared" si="107"/>
        <v>0</v>
      </c>
      <c r="K537" s="1141"/>
      <c r="L537" s="1141">
        <f t="shared" si="108"/>
        <v>0</v>
      </c>
      <c r="M537" s="1141"/>
      <c r="N537" s="1141">
        <f t="shared" si="109"/>
        <v>0</v>
      </c>
      <c r="O537" s="1141"/>
      <c r="P537" s="1141">
        <f t="shared" si="110"/>
        <v>0</v>
      </c>
      <c r="Q537" s="1141">
        <v>5.8</v>
      </c>
      <c r="R537" s="1141">
        <f t="shared" si="111"/>
        <v>40429.19</v>
      </c>
      <c r="S537" s="1142"/>
      <c r="T537" s="1141">
        <f t="shared" si="112"/>
        <v>0</v>
      </c>
      <c r="U537" s="1141"/>
      <c r="V537" s="1141">
        <f t="shared" si="113"/>
        <v>0</v>
      </c>
      <c r="W537" s="1143">
        <f t="shared" si="114"/>
        <v>5.8</v>
      </c>
      <c r="X537" s="1141">
        <f t="shared" si="115"/>
        <v>40429.19</v>
      </c>
      <c r="Y537" s="1144">
        <v>50.3</v>
      </c>
      <c r="Z537" s="1139">
        <f t="shared" si="116"/>
        <v>350618.67</v>
      </c>
      <c r="AA537" s="1123">
        <f>[5]building!Y529</f>
        <v>50.3</v>
      </c>
      <c r="AB537" s="1123">
        <f>[5]building!Z529</f>
        <v>315075.18</v>
      </c>
      <c r="AC537" s="1123">
        <f>[5]building!Z529</f>
        <v>315075.18</v>
      </c>
      <c r="AD537" s="1123">
        <f t="shared" si="117"/>
        <v>35543.49</v>
      </c>
    </row>
    <row r="538" spans="1:30" ht="70.5" customHeight="1">
      <c r="A538" s="1130">
        <v>9.1999999999999993</v>
      </c>
      <c r="B538" s="1151" t="s">
        <v>4972</v>
      </c>
      <c r="C538" s="1149"/>
      <c r="D538" s="1133"/>
      <c r="E538" s="1142"/>
      <c r="F538" s="1134">
        <f t="shared" si="105"/>
        <v>0</v>
      </c>
      <c r="G538" s="1142"/>
      <c r="H538" s="1141">
        <f t="shared" si="106"/>
        <v>0</v>
      </c>
      <c r="I538" s="1142"/>
      <c r="J538" s="1141">
        <f t="shared" si="107"/>
        <v>0</v>
      </c>
      <c r="K538" s="1142"/>
      <c r="L538" s="1141">
        <f t="shared" si="108"/>
        <v>0</v>
      </c>
      <c r="M538" s="1142"/>
      <c r="N538" s="1141">
        <f t="shared" si="109"/>
        <v>0</v>
      </c>
      <c r="O538" s="1142"/>
      <c r="P538" s="1141">
        <f t="shared" si="110"/>
        <v>0</v>
      </c>
      <c r="Q538" s="1142"/>
      <c r="R538" s="1141">
        <f t="shared" si="111"/>
        <v>0</v>
      </c>
      <c r="S538" s="1142"/>
      <c r="T538" s="1141">
        <f t="shared" si="112"/>
        <v>0</v>
      </c>
      <c r="U538" s="1141"/>
      <c r="V538" s="1141">
        <f t="shared" si="113"/>
        <v>0</v>
      </c>
      <c r="W538" s="1143">
        <f t="shared" si="114"/>
        <v>0</v>
      </c>
      <c r="X538" s="1141">
        <f t="shared" si="115"/>
        <v>0</v>
      </c>
      <c r="Y538" s="1138" t="s">
        <v>2289</v>
      </c>
      <c r="Z538" s="1139"/>
      <c r="AA538" s="1123" t="str">
        <f>[5]building!Y530</f>
        <v>*</v>
      </c>
      <c r="AB538" s="1123">
        <f>[5]building!Z530</f>
        <v>0</v>
      </c>
      <c r="AC538" s="1123">
        <f>[5]building!Z530</f>
        <v>0</v>
      </c>
      <c r="AD538" s="1123">
        <f t="shared" si="117"/>
        <v>0</v>
      </c>
    </row>
    <row r="539" spans="1:30" ht="70.5" customHeight="1">
      <c r="A539" s="1173"/>
      <c r="B539" s="1131" t="s">
        <v>5381</v>
      </c>
      <c r="C539" s="1149">
        <f>Data!AS99</f>
        <v>6971.1</v>
      </c>
      <c r="D539" s="1133" t="s">
        <v>1218</v>
      </c>
      <c r="E539" s="1142">
        <v>81.900000000000006</v>
      </c>
      <c r="F539" s="1134">
        <f t="shared" si="105"/>
        <v>570933.09</v>
      </c>
      <c r="G539" s="1142"/>
      <c r="H539" s="1141">
        <f t="shared" si="106"/>
        <v>0</v>
      </c>
      <c r="I539" s="1142"/>
      <c r="J539" s="1141">
        <f t="shared" si="107"/>
        <v>0</v>
      </c>
      <c r="K539" s="1142"/>
      <c r="L539" s="1141">
        <f t="shared" si="108"/>
        <v>0</v>
      </c>
      <c r="M539" s="1142"/>
      <c r="N539" s="1141">
        <f t="shared" si="109"/>
        <v>0</v>
      </c>
      <c r="O539" s="1142"/>
      <c r="P539" s="1141">
        <f t="shared" si="110"/>
        <v>0</v>
      </c>
      <c r="Q539" s="1142"/>
      <c r="R539" s="1141">
        <f t="shared" si="111"/>
        <v>0</v>
      </c>
      <c r="S539" s="1142"/>
      <c r="T539" s="1141">
        <f t="shared" si="112"/>
        <v>0</v>
      </c>
      <c r="U539" s="1141"/>
      <c r="V539" s="1141">
        <f t="shared" si="113"/>
        <v>0</v>
      </c>
      <c r="W539" s="1143">
        <f t="shared" si="114"/>
        <v>0</v>
      </c>
      <c r="X539" s="1141">
        <f t="shared" si="115"/>
        <v>0</v>
      </c>
      <c r="Y539" s="1144">
        <v>81.900000000000006</v>
      </c>
      <c r="Z539" s="1139">
        <f t="shared" si="116"/>
        <v>570933.09</v>
      </c>
      <c r="AA539" s="1123">
        <f>[5]building!Y531</f>
        <v>81.900000000000006</v>
      </c>
      <c r="AB539" s="1123">
        <f>[5]building!Z531</f>
        <v>512648.14</v>
      </c>
      <c r="AC539" s="1123">
        <f>[5]building!Z531</f>
        <v>512648.14</v>
      </c>
      <c r="AD539" s="1123">
        <f t="shared" si="117"/>
        <v>58284.95</v>
      </c>
    </row>
    <row r="540" spans="1:30" ht="70.5" customHeight="1">
      <c r="A540" s="1173"/>
      <c r="B540" s="1131" t="s">
        <v>205</v>
      </c>
      <c r="C540" s="1149">
        <f>Data!AS100</f>
        <v>7122</v>
      </c>
      <c r="D540" s="1133" t="s">
        <v>1218</v>
      </c>
      <c r="E540" s="1142">
        <v>67.7</v>
      </c>
      <c r="F540" s="1134">
        <f t="shared" si="105"/>
        <v>482159.4</v>
      </c>
      <c r="G540" s="1142"/>
      <c r="H540" s="1141">
        <f t="shared" si="106"/>
        <v>0</v>
      </c>
      <c r="I540" s="1142"/>
      <c r="J540" s="1141">
        <f t="shared" si="107"/>
        <v>0</v>
      </c>
      <c r="K540" s="1142"/>
      <c r="L540" s="1141">
        <f t="shared" si="108"/>
        <v>0</v>
      </c>
      <c r="M540" s="1142"/>
      <c r="N540" s="1141">
        <f t="shared" si="109"/>
        <v>0</v>
      </c>
      <c r="O540" s="1142"/>
      <c r="P540" s="1141">
        <f t="shared" si="110"/>
        <v>0</v>
      </c>
      <c r="Q540" s="1142"/>
      <c r="R540" s="1141">
        <f t="shared" si="111"/>
        <v>0</v>
      </c>
      <c r="S540" s="1142"/>
      <c r="T540" s="1141">
        <f t="shared" si="112"/>
        <v>0</v>
      </c>
      <c r="U540" s="1141"/>
      <c r="V540" s="1141">
        <f t="shared" si="113"/>
        <v>0</v>
      </c>
      <c r="W540" s="1143">
        <f t="shared" si="114"/>
        <v>0</v>
      </c>
      <c r="X540" s="1141">
        <f t="shared" si="115"/>
        <v>0</v>
      </c>
      <c r="Y540" s="1144">
        <v>67.7</v>
      </c>
      <c r="Z540" s="1139">
        <f t="shared" si="116"/>
        <v>482159.4</v>
      </c>
      <c r="AA540" s="1123">
        <f>[5]building!Y532</f>
        <v>67.7</v>
      </c>
      <c r="AB540" s="1123">
        <f>[5]building!Z532</f>
        <v>432648.36</v>
      </c>
      <c r="AC540" s="1123">
        <f>[5]building!Z532</f>
        <v>432648.36</v>
      </c>
      <c r="AD540" s="1123">
        <f t="shared" si="117"/>
        <v>49511.040000000001</v>
      </c>
    </row>
    <row r="541" spans="1:30" ht="70.5" customHeight="1">
      <c r="A541" s="1173"/>
      <c r="B541" s="1131" t="s">
        <v>206</v>
      </c>
      <c r="C541" s="1149">
        <f>Data!AS101</f>
        <v>7272.9</v>
      </c>
      <c r="D541" s="1133" t="s">
        <v>1218</v>
      </c>
      <c r="E541" s="1142">
        <v>67.7</v>
      </c>
      <c r="F541" s="1134">
        <f t="shared" si="105"/>
        <v>492375.33</v>
      </c>
      <c r="G541" s="1142"/>
      <c r="H541" s="1141">
        <f t="shared" si="106"/>
        <v>0</v>
      </c>
      <c r="I541" s="1142"/>
      <c r="J541" s="1141">
        <f t="shared" si="107"/>
        <v>0</v>
      </c>
      <c r="K541" s="1142"/>
      <c r="L541" s="1141">
        <f t="shared" si="108"/>
        <v>0</v>
      </c>
      <c r="M541" s="1142"/>
      <c r="N541" s="1141">
        <f t="shared" si="109"/>
        <v>0</v>
      </c>
      <c r="O541" s="1142"/>
      <c r="P541" s="1141">
        <f t="shared" si="110"/>
        <v>0</v>
      </c>
      <c r="Q541" s="1142"/>
      <c r="R541" s="1141">
        <f t="shared" si="111"/>
        <v>0</v>
      </c>
      <c r="S541" s="1142"/>
      <c r="T541" s="1141">
        <f t="shared" si="112"/>
        <v>0</v>
      </c>
      <c r="U541" s="1141"/>
      <c r="V541" s="1141">
        <f t="shared" si="113"/>
        <v>0</v>
      </c>
      <c r="W541" s="1143">
        <f t="shared" si="114"/>
        <v>0</v>
      </c>
      <c r="X541" s="1141">
        <f t="shared" si="115"/>
        <v>0</v>
      </c>
      <c r="Y541" s="1144">
        <v>67.7</v>
      </c>
      <c r="Z541" s="1139">
        <f t="shared" si="116"/>
        <v>492375.33</v>
      </c>
      <c r="AA541" s="1123">
        <f>[5]building!Y533</f>
        <v>67.7</v>
      </c>
      <c r="AB541" s="1123">
        <f>[5]building!Z533</f>
        <v>441532.63</v>
      </c>
      <c r="AC541" s="1123">
        <f>[5]building!Z533</f>
        <v>441532.63</v>
      </c>
      <c r="AD541" s="1123">
        <f t="shared" si="117"/>
        <v>50842.7</v>
      </c>
    </row>
    <row r="542" spans="1:30" ht="70.5" customHeight="1">
      <c r="A542" s="1173"/>
      <c r="B542" s="1131" t="s">
        <v>207</v>
      </c>
      <c r="C542" s="1149">
        <f>Data!AS102</f>
        <v>7423.8</v>
      </c>
      <c r="D542" s="1133" t="s">
        <v>1218</v>
      </c>
      <c r="E542" s="1142">
        <v>80.5</v>
      </c>
      <c r="F542" s="1134">
        <f t="shared" si="105"/>
        <v>597615.9</v>
      </c>
      <c r="G542" s="1142"/>
      <c r="H542" s="1141">
        <f t="shared" si="106"/>
        <v>0</v>
      </c>
      <c r="I542" s="1142"/>
      <c r="J542" s="1141">
        <f t="shared" si="107"/>
        <v>0</v>
      </c>
      <c r="K542" s="1142"/>
      <c r="L542" s="1141">
        <f t="shared" si="108"/>
        <v>0</v>
      </c>
      <c r="M542" s="1142"/>
      <c r="N542" s="1141">
        <f t="shared" si="109"/>
        <v>0</v>
      </c>
      <c r="O542" s="1142"/>
      <c r="P542" s="1141">
        <f t="shared" si="110"/>
        <v>0</v>
      </c>
      <c r="Q542" s="1142"/>
      <c r="R542" s="1141">
        <f t="shared" si="111"/>
        <v>0</v>
      </c>
      <c r="S542" s="1142"/>
      <c r="T542" s="1141">
        <f t="shared" si="112"/>
        <v>0</v>
      </c>
      <c r="U542" s="1141"/>
      <c r="V542" s="1141">
        <f t="shared" si="113"/>
        <v>0</v>
      </c>
      <c r="W542" s="1143">
        <f t="shared" si="114"/>
        <v>0</v>
      </c>
      <c r="X542" s="1141">
        <f t="shared" si="115"/>
        <v>0</v>
      </c>
      <c r="Y542" s="1144">
        <v>80.5</v>
      </c>
      <c r="Z542" s="1139">
        <f t="shared" si="116"/>
        <v>597615.9</v>
      </c>
      <c r="AA542" s="1123">
        <f>[5]building!Y534</f>
        <v>80.5</v>
      </c>
      <c r="AB542" s="1123">
        <f>[5]building!Z534</f>
        <v>535576.97</v>
      </c>
      <c r="AC542" s="1123">
        <f>[5]building!Z534</f>
        <v>535576.97</v>
      </c>
      <c r="AD542" s="1123">
        <f t="shared" si="117"/>
        <v>62038.93</v>
      </c>
    </row>
    <row r="543" spans="1:30" ht="70.5" customHeight="1">
      <c r="A543" s="1173"/>
      <c r="B543" s="1131" t="s">
        <v>617</v>
      </c>
      <c r="C543" s="1149">
        <f>Data!AS103</f>
        <v>7574.7</v>
      </c>
      <c r="D543" s="1133" t="s">
        <v>1218</v>
      </c>
      <c r="E543" s="1142">
        <v>101.3</v>
      </c>
      <c r="F543" s="1134">
        <f t="shared" si="105"/>
        <v>767317.11</v>
      </c>
      <c r="G543" s="1142"/>
      <c r="H543" s="1141">
        <f t="shared" si="106"/>
        <v>0</v>
      </c>
      <c r="I543" s="1142"/>
      <c r="J543" s="1141">
        <f t="shared" si="107"/>
        <v>0</v>
      </c>
      <c r="K543" s="1142"/>
      <c r="L543" s="1141">
        <f t="shared" si="108"/>
        <v>0</v>
      </c>
      <c r="M543" s="1142"/>
      <c r="N543" s="1141">
        <f t="shared" si="109"/>
        <v>0</v>
      </c>
      <c r="O543" s="1142"/>
      <c r="P543" s="1141">
        <f t="shared" si="110"/>
        <v>0</v>
      </c>
      <c r="Q543" s="1142"/>
      <c r="R543" s="1141">
        <f t="shared" si="111"/>
        <v>0</v>
      </c>
      <c r="S543" s="1142"/>
      <c r="T543" s="1141">
        <f t="shared" si="112"/>
        <v>0</v>
      </c>
      <c r="U543" s="1141"/>
      <c r="V543" s="1141">
        <f t="shared" si="113"/>
        <v>0</v>
      </c>
      <c r="W543" s="1143">
        <f t="shared" si="114"/>
        <v>0</v>
      </c>
      <c r="X543" s="1141">
        <f t="shared" si="115"/>
        <v>0</v>
      </c>
      <c r="Y543" s="1144">
        <v>101.3</v>
      </c>
      <c r="Z543" s="1139">
        <f t="shared" si="116"/>
        <v>767317.11</v>
      </c>
      <c r="AA543" s="1123">
        <f>[5]building!Y535</f>
        <v>101.3</v>
      </c>
      <c r="AB543" s="1123">
        <f>[5]building!Z535</f>
        <v>687255.67</v>
      </c>
      <c r="AC543" s="1123">
        <f>[5]building!Z535</f>
        <v>687255.67</v>
      </c>
      <c r="AD543" s="1123">
        <f t="shared" si="117"/>
        <v>80061.440000000002</v>
      </c>
    </row>
    <row r="544" spans="1:30" ht="70.5" customHeight="1">
      <c r="A544" s="1173"/>
      <c r="B544" s="1131" t="s">
        <v>4974</v>
      </c>
      <c r="C544" s="1149">
        <f>Data!AS104</f>
        <v>7725.6</v>
      </c>
      <c r="D544" s="1133" t="s">
        <v>1218</v>
      </c>
      <c r="E544" s="1142">
        <v>20.100000000000001</v>
      </c>
      <c r="F544" s="1134">
        <f t="shared" si="105"/>
        <v>155284.56</v>
      </c>
      <c r="G544" s="1142"/>
      <c r="H544" s="1141">
        <f t="shared" si="106"/>
        <v>0</v>
      </c>
      <c r="I544" s="1142"/>
      <c r="J544" s="1141">
        <f t="shared" si="107"/>
        <v>0</v>
      </c>
      <c r="K544" s="1142"/>
      <c r="L544" s="1141">
        <f t="shared" si="108"/>
        <v>0</v>
      </c>
      <c r="M544" s="1142"/>
      <c r="N544" s="1141">
        <f t="shared" si="109"/>
        <v>0</v>
      </c>
      <c r="O544" s="1142"/>
      <c r="P544" s="1141">
        <f t="shared" si="110"/>
        <v>0</v>
      </c>
      <c r="Q544" s="1142"/>
      <c r="R544" s="1141">
        <f t="shared" si="111"/>
        <v>0</v>
      </c>
      <c r="S544" s="1142"/>
      <c r="T544" s="1141">
        <f t="shared" si="112"/>
        <v>0</v>
      </c>
      <c r="U544" s="1141"/>
      <c r="V544" s="1141">
        <f t="shared" si="113"/>
        <v>0</v>
      </c>
      <c r="W544" s="1143">
        <f t="shared" si="114"/>
        <v>0</v>
      </c>
      <c r="X544" s="1141">
        <f t="shared" si="115"/>
        <v>0</v>
      </c>
      <c r="Y544" s="1144">
        <v>20.100000000000001</v>
      </c>
      <c r="Z544" s="1139">
        <f t="shared" si="116"/>
        <v>155284.56</v>
      </c>
      <c r="AA544" s="1123">
        <f>[5]building!Y536</f>
        <v>20.100000000000001</v>
      </c>
      <c r="AB544" s="1123">
        <f>[5]building!Z536</f>
        <v>139003.35999999999</v>
      </c>
      <c r="AC544" s="1123">
        <f>[5]building!Z536</f>
        <v>139003.35999999999</v>
      </c>
      <c r="AD544" s="1123">
        <f t="shared" si="117"/>
        <v>16281.2</v>
      </c>
    </row>
    <row r="545" spans="1:30" ht="70.5" customHeight="1">
      <c r="A545" s="1130">
        <v>10.199999999999999</v>
      </c>
      <c r="B545" s="1151" t="s">
        <v>4973</v>
      </c>
      <c r="C545" s="1149"/>
      <c r="D545" s="1133"/>
      <c r="E545" s="1142"/>
      <c r="F545" s="1134">
        <f t="shared" si="105"/>
        <v>0</v>
      </c>
      <c r="G545" s="1142"/>
      <c r="H545" s="1141">
        <f t="shared" si="106"/>
        <v>0</v>
      </c>
      <c r="I545" s="1142"/>
      <c r="J545" s="1141">
        <f t="shared" si="107"/>
        <v>0</v>
      </c>
      <c r="K545" s="1142"/>
      <c r="L545" s="1141">
        <f t="shared" si="108"/>
        <v>0</v>
      </c>
      <c r="M545" s="1142"/>
      <c r="N545" s="1141">
        <f t="shared" si="109"/>
        <v>0</v>
      </c>
      <c r="O545" s="1142"/>
      <c r="P545" s="1141">
        <f t="shared" si="110"/>
        <v>0</v>
      </c>
      <c r="Q545" s="1142"/>
      <c r="R545" s="1141">
        <f t="shared" si="111"/>
        <v>0</v>
      </c>
      <c r="S545" s="1142"/>
      <c r="T545" s="1141">
        <f t="shared" si="112"/>
        <v>0</v>
      </c>
      <c r="U545" s="1141"/>
      <c r="V545" s="1141">
        <f t="shared" si="113"/>
        <v>0</v>
      </c>
      <c r="W545" s="1143">
        <f t="shared" si="114"/>
        <v>0</v>
      </c>
      <c r="X545" s="1141">
        <f t="shared" si="115"/>
        <v>0</v>
      </c>
      <c r="Y545" s="1138" t="s">
        <v>2289</v>
      </c>
      <c r="Z545" s="1139"/>
      <c r="AA545" s="1123" t="str">
        <f>[5]building!Y537</f>
        <v>*</v>
      </c>
      <c r="AB545" s="1123">
        <f>[5]building!Z537</f>
        <v>0</v>
      </c>
      <c r="AC545" s="1123">
        <f>[5]building!Z537</f>
        <v>0</v>
      </c>
      <c r="AD545" s="1123">
        <f t="shared" si="117"/>
        <v>0</v>
      </c>
    </row>
    <row r="546" spans="1:30" ht="70.5" customHeight="1">
      <c r="A546" s="1173"/>
      <c r="B546" s="1131" t="s">
        <v>5217</v>
      </c>
      <c r="C546" s="1149">
        <f>Data!AS153</f>
        <v>873.23</v>
      </c>
      <c r="D546" s="1133" t="s">
        <v>2321</v>
      </c>
      <c r="E546" s="1142"/>
      <c r="F546" s="1134">
        <f t="shared" si="105"/>
        <v>0</v>
      </c>
      <c r="G546" s="1142"/>
      <c r="H546" s="1141">
        <f t="shared" si="106"/>
        <v>0</v>
      </c>
      <c r="I546" s="1142">
        <v>44.7</v>
      </c>
      <c r="J546" s="1141">
        <f t="shared" si="107"/>
        <v>39033.379999999997</v>
      </c>
      <c r="K546" s="1142"/>
      <c r="L546" s="1141">
        <f t="shared" si="108"/>
        <v>0</v>
      </c>
      <c r="M546" s="1142"/>
      <c r="N546" s="1141">
        <f t="shared" si="109"/>
        <v>0</v>
      </c>
      <c r="O546" s="1142"/>
      <c r="P546" s="1141">
        <f t="shared" si="110"/>
        <v>0</v>
      </c>
      <c r="Q546" s="1142"/>
      <c r="R546" s="1141">
        <f t="shared" si="111"/>
        <v>0</v>
      </c>
      <c r="S546" s="1142"/>
      <c r="T546" s="1141">
        <f t="shared" si="112"/>
        <v>0</v>
      </c>
      <c r="U546" s="1141"/>
      <c r="V546" s="1141">
        <f t="shared" si="113"/>
        <v>0</v>
      </c>
      <c r="W546" s="1143">
        <f t="shared" si="114"/>
        <v>44.7</v>
      </c>
      <c r="X546" s="1141">
        <f t="shared" si="115"/>
        <v>39033.379999999997</v>
      </c>
      <c r="Y546" s="1144">
        <v>44.7</v>
      </c>
      <c r="Z546" s="1139">
        <f t="shared" si="116"/>
        <v>39033.379999999997</v>
      </c>
      <c r="AA546" s="1123">
        <f>[5]building!Y538</f>
        <v>44.7</v>
      </c>
      <c r="AB546" s="1123">
        <f>[5]building!Z538</f>
        <v>35094.42</v>
      </c>
      <c r="AC546" s="1123">
        <f>[5]building!Z538</f>
        <v>35094.42</v>
      </c>
      <c r="AD546" s="1123">
        <f t="shared" si="117"/>
        <v>3938.96</v>
      </c>
    </row>
    <row r="547" spans="1:30" ht="70.5" customHeight="1">
      <c r="A547" s="1173"/>
      <c r="B547" s="1131" t="s">
        <v>5382</v>
      </c>
      <c r="C547" s="1149">
        <f>Data!AS155</f>
        <v>881.46</v>
      </c>
      <c r="D547" s="1133" t="s">
        <v>2321</v>
      </c>
      <c r="E547" s="1142">
        <v>210.5</v>
      </c>
      <c r="F547" s="1134">
        <f t="shared" si="105"/>
        <v>185547.33</v>
      </c>
      <c r="G547" s="1142"/>
      <c r="H547" s="1141">
        <f t="shared" si="106"/>
        <v>0</v>
      </c>
      <c r="I547" s="1142"/>
      <c r="J547" s="1141">
        <f t="shared" si="107"/>
        <v>0</v>
      </c>
      <c r="K547" s="1142"/>
      <c r="L547" s="1141">
        <f t="shared" si="108"/>
        <v>0</v>
      </c>
      <c r="M547" s="1142"/>
      <c r="N547" s="1141">
        <f t="shared" si="109"/>
        <v>0</v>
      </c>
      <c r="O547" s="1142"/>
      <c r="P547" s="1141">
        <f t="shared" si="110"/>
        <v>0</v>
      </c>
      <c r="Q547" s="1142">
        <v>100.4</v>
      </c>
      <c r="R547" s="1141">
        <f t="shared" si="111"/>
        <v>88498.58</v>
      </c>
      <c r="S547" s="1142"/>
      <c r="T547" s="1141">
        <f t="shared" si="112"/>
        <v>0</v>
      </c>
      <c r="U547" s="1141"/>
      <c r="V547" s="1141">
        <f t="shared" si="113"/>
        <v>0</v>
      </c>
      <c r="W547" s="1143">
        <f t="shared" si="114"/>
        <v>100.4</v>
      </c>
      <c r="X547" s="1141">
        <f t="shared" si="115"/>
        <v>88498.58</v>
      </c>
      <c r="Y547" s="1144">
        <v>310.89999999999998</v>
      </c>
      <c r="Z547" s="1139">
        <f t="shared" si="116"/>
        <v>274045.90999999997</v>
      </c>
      <c r="AA547" s="1123">
        <f>[5]building!Y539</f>
        <v>310.89999999999998</v>
      </c>
      <c r="AB547" s="1123">
        <f>[5]building!Z539</f>
        <v>246316.74</v>
      </c>
      <c r="AC547" s="1123">
        <f>[5]building!Z539</f>
        <v>246316.74</v>
      </c>
      <c r="AD547" s="1123">
        <f t="shared" si="117"/>
        <v>27729.17</v>
      </c>
    </row>
    <row r="548" spans="1:30" ht="70.5" customHeight="1">
      <c r="A548" s="1173"/>
      <c r="B548" s="1131" t="s">
        <v>556</v>
      </c>
      <c r="C548" s="1149">
        <f>Data!AS156</f>
        <v>898.06</v>
      </c>
      <c r="D548" s="1133" t="s">
        <v>2321</v>
      </c>
      <c r="E548" s="1142">
        <v>260.8</v>
      </c>
      <c r="F548" s="1134">
        <f t="shared" si="105"/>
        <v>234214.05</v>
      </c>
      <c r="G548" s="1142"/>
      <c r="H548" s="1141">
        <f t="shared" si="106"/>
        <v>0</v>
      </c>
      <c r="I548" s="1142"/>
      <c r="J548" s="1141">
        <f t="shared" si="107"/>
        <v>0</v>
      </c>
      <c r="K548" s="1142"/>
      <c r="L548" s="1141">
        <f t="shared" si="108"/>
        <v>0</v>
      </c>
      <c r="M548" s="1142"/>
      <c r="N548" s="1141">
        <f t="shared" si="109"/>
        <v>0</v>
      </c>
      <c r="O548" s="1142"/>
      <c r="P548" s="1141">
        <f t="shared" si="110"/>
        <v>0</v>
      </c>
      <c r="Q548" s="1142"/>
      <c r="R548" s="1141">
        <f t="shared" si="111"/>
        <v>0</v>
      </c>
      <c r="S548" s="1142"/>
      <c r="T548" s="1141">
        <f t="shared" si="112"/>
        <v>0</v>
      </c>
      <c r="U548" s="1141"/>
      <c r="V548" s="1141">
        <f t="shared" si="113"/>
        <v>0</v>
      </c>
      <c r="W548" s="1143">
        <f t="shared" si="114"/>
        <v>0</v>
      </c>
      <c r="X548" s="1141">
        <f t="shared" si="115"/>
        <v>0</v>
      </c>
      <c r="Y548" s="1144">
        <v>260.8</v>
      </c>
      <c r="Z548" s="1139">
        <f t="shared" si="116"/>
        <v>234214.05</v>
      </c>
      <c r="AA548" s="1123">
        <f>[5]building!Y540</f>
        <v>260.8</v>
      </c>
      <c r="AB548" s="1123">
        <f>[5]building!Z540</f>
        <v>210389.97</v>
      </c>
      <c r="AC548" s="1123">
        <f>[5]building!Z540</f>
        <v>210389.97</v>
      </c>
      <c r="AD548" s="1123">
        <f t="shared" si="117"/>
        <v>23824.080000000002</v>
      </c>
    </row>
    <row r="549" spans="1:30" s="810" customFormat="1" ht="70.5" customHeight="1">
      <c r="A549" s="1180"/>
      <c r="B549" s="1131" t="s">
        <v>1839</v>
      </c>
      <c r="C549" s="1149">
        <f>Data!AS157</f>
        <v>914.66</v>
      </c>
      <c r="D549" s="1133" t="s">
        <v>2321</v>
      </c>
      <c r="E549" s="1142">
        <v>260.8</v>
      </c>
      <c r="F549" s="1134">
        <f t="shared" si="105"/>
        <v>238543.33</v>
      </c>
      <c r="G549" s="1142"/>
      <c r="H549" s="1141">
        <f t="shared" si="106"/>
        <v>0</v>
      </c>
      <c r="I549" s="1142"/>
      <c r="J549" s="1141">
        <f t="shared" si="107"/>
        <v>0</v>
      </c>
      <c r="K549" s="1142"/>
      <c r="L549" s="1141">
        <f t="shared" si="108"/>
        <v>0</v>
      </c>
      <c r="M549" s="1142"/>
      <c r="N549" s="1141">
        <f t="shared" si="109"/>
        <v>0</v>
      </c>
      <c r="O549" s="1142"/>
      <c r="P549" s="1141">
        <f t="shared" si="110"/>
        <v>0</v>
      </c>
      <c r="Q549" s="1142"/>
      <c r="R549" s="1141">
        <f t="shared" si="111"/>
        <v>0</v>
      </c>
      <c r="S549" s="1142"/>
      <c r="T549" s="1141">
        <f t="shared" si="112"/>
        <v>0</v>
      </c>
      <c r="U549" s="1141"/>
      <c r="V549" s="1141">
        <f t="shared" si="113"/>
        <v>0</v>
      </c>
      <c r="W549" s="1143">
        <f t="shared" si="114"/>
        <v>0</v>
      </c>
      <c r="X549" s="1141">
        <f t="shared" si="115"/>
        <v>0</v>
      </c>
      <c r="Y549" s="1144">
        <v>260.8</v>
      </c>
      <c r="Z549" s="1139">
        <f t="shared" si="116"/>
        <v>238543.33</v>
      </c>
      <c r="AA549" s="1123">
        <f>[5]building!Y541</f>
        <v>260.8</v>
      </c>
      <c r="AB549" s="1123">
        <f>[5]building!Z541</f>
        <v>214155.92</v>
      </c>
      <c r="AC549" s="1123">
        <f>[5]building!Z541</f>
        <v>214155.92</v>
      </c>
      <c r="AD549" s="1123">
        <f t="shared" si="117"/>
        <v>24387.41</v>
      </c>
    </row>
    <row r="550" spans="1:30" ht="70.5" customHeight="1">
      <c r="A550" s="1173"/>
      <c r="B550" s="1131" t="s">
        <v>2253</v>
      </c>
      <c r="C550" s="1149">
        <f>Data!AS158</f>
        <v>931.26</v>
      </c>
      <c r="D550" s="1133" t="s">
        <v>2321</v>
      </c>
      <c r="E550" s="1142">
        <v>314.10000000000002</v>
      </c>
      <c r="F550" s="1134">
        <f t="shared" si="105"/>
        <v>292508.77</v>
      </c>
      <c r="G550" s="1142"/>
      <c r="H550" s="1141">
        <f t="shared" si="106"/>
        <v>0</v>
      </c>
      <c r="I550" s="1142"/>
      <c r="J550" s="1141">
        <f t="shared" si="107"/>
        <v>0</v>
      </c>
      <c r="K550" s="1142"/>
      <c r="L550" s="1141">
        <f t="shared" si="108"/>
        <v>0</v>
      </c>
      <c r="M550" s="1142"/>
      <c r="N550" s="1141">
        <f t="shared" si="109"/>
        <v>0</v>
      </c>
      <c r="O550" s="1142"/>
      <c r="P550" s="1141">
        <f t="shared" si="110"/>
        <v>0</v>
      </c>
      <c r="Q550" s="1142"/>
      <c r="R550" s="1141">
        <f t="shared" si="111"/>
        <v>0</v>
      </c>
      <c r="S550" s="1142"/>
      <c r="T550" s="1141">
        <f t="shared" si="112"/>
        <v>0</v>
      </c>
      <c r="U550" s="1141"/>
      <c r="V550" s="1141">
        <f t="shared" si="113"/>
        <v>0</v>
      </c>
      <c r="W550" s="1143">
        <f t="shared" si="114"/>
        <v>0</v>
      </c>
      <c r="X550" s="1141">
        <f t="shared" si="115"/>
        <v>0</v>
      </c>
      <c r="Y550" s="1144">
        <v>314.10000000000002</v>
      </c>
      <c r="Z550" s="1139">
        <f t="shared" si="116"/>
        <v>292508.77</v>
      </c>
      <c r="AA550" s="1123">
        <f>[5]building!Y542</f>
        <v>314.10000000000002</v>
      </c>
      <c r="AB550" s="1123">
        <f>[5]building!Z542</f>
        <v>262458.82</v>
      </c>
      <c r="AC550" s="1123">
        <f>[5]building!Z542</f>
        <v>262458.82</v>
      </c>
      <c r="AD550" s="1123">
        <f t="shared" si="117"/>
        <v>30049.95</v>
      </c>
    </row>
    <row r="551" spans="1:30" ht="70.5" customHeight="1">
      <c r="A551" s="1173"/>
      <c r="B551" s="1131" t="s">
        <v>1084</v>
      </c>
      <c r="C551" s="1149">
        <f>Data!AS159</f>
        <v>947.86</v>
      </c>
      <c r="D551" s="1133" t="s">
        <v>2321</v>
      </c>
      <c r="E551" s="1142">
        <v>314.10000000000002</v>
      </c>
      <c r="F551" s="1134">
        <f t="shared" si="105"/>
        <v>297722.83</v>
      </c>
      <c r="G551" s="1142"/>
      <c r="H551" s="1141">
        <f t="shared" si="106"/>
        <v>0</v>
      </c>
      <c r="I551" s="1142"/>
      <c r="J551" s="1141">
        <f t="shared" si="107"/>
        <v>0</v>
      </c>
      <c r="K551" s="1142"/>
      <c r="L551" s="1141">
        <f t="shared" si="108"/>
        <v>0</v>
      </c>
      <c r="M551" s="1142"/>
      <c r="N551" s="1141">
        <f t="shared" si="109"/>
        <v>0</v>
      </c>
      <c r="O551" s="1142"/>
      <c r="P551" s="1141">
        <f t="shared" si="110"/>
        <v>0</v>
      </c>
      <c r="Q551" s="1142"/>
      <c r="R551" s="1141">
        <f t="shared" si="111"/>
        <v>0</v>
      </c>
      <c r="S551" s="1142"/>
      <c r="T551" s="1141">
        <f t="shared" si="112"/>
        <v>0</v>
      </c>
      <c r="U551" s="1141"/>
      <c r="V551" s="1141">
        <f t="shared" si="113"/>
        <v>0</v>
      </c>
      <c r="W551" s="1143">
        <f t="shared" si="114"/>
        <v>0</v>
      </c>
      <c r="X551" s="1141">
        <f t="shared" si="115"/>
        <v>0</v>
      </c>
      <c r="Y551" s="1144">
        <v>314.10000000000002</v>
      </c>
      <c r="Z551" s="1139">
        <f t="shared" si="116"/>
        <v>297722.83</v>
      </c>
      <c r="AA551" s="1123">
        <f>[5]building!Y543</f>
        <v>314.10000000000002</v>
      </c>
      <c r="AB551" s="1123">
        <f>[5]building!Z543</f>
        <v>266994.42</v>
      </c>
      <c r="AC551" s="1123">
        <f>[5]building!Z543</f>
        <v>266994.42</v>
      </c>
      <c r="AD551" s="1123">
        <f t="shared" si="117"/>
        <v>30728.41</v>
      </c>
    </row>
    <row r="552" spans="1:30" ht="70.5" customHeight="1">
      <c r="A552" s="1173"/>
      <c r="B552" s="1131" t="s">
        <v>3635</v>
      </c>
      <c r="C552" s="1149">
        <f>Data!AS160</f>
        <v>0</v>
      </c>
      <c r="D552" s="1133" t="s">
        <v>2321</v>
      </c>
      <c r="E552" s="1142"/>
      <c r="F552" s="1134">
        <f t="shared" si="105"/>
        <v>0</v>
      </c>
      <c r="G552" s="1142"/>
      <c r="H552" s="1141">
        <f t="shared" si="106"/>
        <v>0</v>
      </c>
      <c r="I552" s="1142"/>
      <c r="J552" s="1141">
        <f t="shared" si="107"/>
        <v>0</v>
      </c>
      <c r="K552" s="1142"/>
      <c r="L552" s="1141">
        <f t="shared" si="108"/>
        <v>0</v>
      </c>
      <c r="M552" s="1142"/>
      <c r="N552" s="1141">
        <f t="shared" si="109"/>
        <v>0</v>
      </c>
      <c r="O552" s="1142"/>
      <c r="P552" s="1141">
        <f t="shared" si="110"/>
        <v>0</v>
      </c>
      <c r="Q552" s="1142"/>
      <c r="R552" s="1141">
        <f t="shared" si="111"/>
        <v>0</v>
      </c>
      <c r="S552" s="1142"/>
      <c r="T552" s="1141">
        <f t="shared" si="112"/>
        <v>0</v>
      </c>
      <c r="U552" s="1141"/>
      <c r="V552" s="1141">
        <f t="shared" si="113"/>
        <v>0</v>
      </c>
      <c r="W552" s="1143">
        <f t="shared" si="114"/>
        <v>0</v>
      </c>
      <c r="X552" s="1141">
        <f t="shared" si="115"/>
        <v>0</v>
      </c>
      <c r="Y552" s="1144">
        <v>0</v>
      </c>
      <c r="Z552" s="1139">
        <f t="shared" si="116"/>
        <v>0</v>
      </c>
      <c r="AA552" s="1123">
        <f>[5]building!Y544</f>
        <v>0</v>
      </c>
      <c r="AB552" s="1123"/>
      <c r="AC552" s="1123">
        <f>[5]building!Z544</f>
        <v>0</v>
      </c>
      <c r="AD552" s="1123">
        <f t="shared" si="117"/>
        <v>0</v>
      </c>
    </row>
    <row r="553" spans="1:30" ht="70.5" customHeight="1">
      <c r="A553" s="1130">
        <v>11.2</v>
      </c>
      <c r="B553" s="1151" t="s">
        <v>5222</v>
      </c>
      <c r="C553" s="1149"/>
      <c r="D553" s="1133"/>
      <c r="E553" s="1142"/>
      <c r="F553" s="1134">
        <f t="shared" si="105"/>
        <v>0</v>
      </c>
      <c r="G553" s="1142"/>
      <c r="H553" s="1141">
        <f t="shared" si="106"/>
        <v>0</v>
      </c>
      <c r="I553" s="1142"/>
      <c r="J553" s="1141">
        <f t="shared" si="107"/>
        <v>0</v>
      </c>
      <c r="K553" s="1142"/>
      <c r="L553" s="1141">
        <f t="shared" si="108"/>
        <v>0</v>
      </c>
      <c r="M553" s="1142"/>
      <c r="N553" s="1141">
        <f t="shared" si="109"/>
        <v>0</v>
      </c>
      <c r="O553" s="1142"/>
      <c r="P553" s="1141">
        <f t="shared" si="110"/>
        <v>0</v>
      </c>
      <c r="Q553" s="1142"/>
      <c r="R553" s="1141">
        <f t="shared" si="111"/>
        <v>0</v>
      </c>
      <c r="S553" s="1142"/>
      <c r="T553" s="1141">
        <f t="shared" si="112"/>
        <v>0</v>
      </c>
      <c r="U553" s="1141"/>
      <c r="V553" s="1141">
        <f t="shared" si="113"/>
        <v>0</v>
      </c>
      <c r="W553" s="1143">
        <f t="shared" si="114"/>
        <v>0</v>
      </c>
      <c r="X553" s="1141">
        <f t="shared" si="115"/>
        <v>0</v>
      </c>
      <c r="Y553" s="1138" t="s">
        <v>2289</v>
      </c>
      <c r="Z553" s="1139"/>
      <c r="AA553" s="1123" t="str">
        <f>[5]building!Y545</f>
        <v>*</v>
      </c>
      <c r="AB553" s="1123">
        <f>[5]building!Z545</f>
        <v>0</v>
      </c>
      <c r="AC553" s="1123">
        <f>[5]building!Z545</f>
        <v>0</v>
      </c>
      <c r="AD553" s="1123">
        <f t="shared" si="117"/>
        <v>0</v>
      </c>
    </row>
    <row r="554" spans="1:30" ht="70.5" customHeight="1">
      <c r="A554" s="1173"/>
      <c r="B554" s="1131" t="s">
        <v>5381</v>
      </c>
      <c r="C554" s="1149">
        <f>Data!AS187</f>
        <v>595.37</v>
      </c>
      <c r="D554" s="1133" t="s">
        <v>2321</v>
      </c>
      <c r="E554" s="1142">
        <v>33.5</v>
      </c>
      <c r="F554" s="1134">
        <f t="shared" si="105"/>
        <v>19944.900000000001</v>
      </c>
      <c r="G554" s="1142"/>
      <c r="H554" s="1141">
        <f t="shared" si="106"/>
        <v>0</v>
      </c>
      <c r="I554" s="1142"/>
      <c r="J554" s="1141">
        <f t="shared" si="107"/>
        <v>0</v>
      </c>
      <c r="K554" s="1142"/>
      <c r="L554" s="1141">
        <f t="shared" si="108"/>
        <v>0</v>
      </c>
      <c r="M554" s="1142"/>
      <c r="N554" s="1141">
        <f t="shared" si="109"/>
        <v>0</v>
      </c>
      <c r="O554" s="1142"/>
      <c r="P554" s="1141">
        <f t="shared" si="110"/>
        <v>0</v>
      </c>
      <c r="Q554" s="1142"/>
      <c r="R554" s="1141">
        <f t="shared" si="111"/>
        <v>0</v>
      </c>
      <c r="S554" s="1142"/>
      <c r="T554" s="1141">
        <f t="shared" si="112"/>
        <v>0</v>
      </c>
      <c r="U554" s="1141"/>
      <c r="V554" s="1141">
        <f t="shared" si="113"/>
        <v>0</v>
      </c>
      <c r="W554" s="1143">
        <f t="shared" si="114"/>
        <v>0</v>
      </c>
      <c r="X554" s="1141">
        <f t="shared" si="115"/>
        <v>0</v>
      </c>
      <c r="Y554" s="1144">
        <v>33.5</v>
      </c>
      <c r="Z554" s="1139">
        <f t="shared" si="116"/>
        <v>19944.900000000001</v>
      </c>
      <c r="AA554" s="1123">
        <f>[5]building!Y546</f>
        <v>33.5</v>
      </c>
      <c r="AB554" s="1123">
        <f>[5]building!Z546</f>
        <v>17920.16</v>
      </c>
      <c r="AC554" s="1123">
        <f>[5]building!Z546</f>
        <v>17920.16</v>
      </c>
      <c r="AD554" s="1123">
        <f t="shared" si="117"/>
        <v>2024.74</v>
      </c>
    </row>
    <row r="555" spans="1:30" ht="70.5" customHeight="1">
      <c r="A555" s="1173"/>
      <c r="B555" s="1131" t="s">
        <v>205</v>
      </c>
      <c r="C555" s="1149">
        <f>Data!AS188</f>
        <v>605.92999999999995</v>
      </c>
      <c r="D555" s="1133" t="s">
        <v>2321</v>
      </c>
      <c r="E555" s="1142">
        <v>10.5</v>
      </c>
      <c r="F555" s="1134">
        <f t="shared" si="105"/>
        <v>6362.27</v>
      </c>
      <c r="G555" s="1142"/>
      <c r="H555" s="1141">
        <f t="shared" si="106"/>
        <v>0</v>
      </c>
      <c r="I555" s="1142"/>
      <c r="J555" s="1141">
        <f t="shared" si="107"/>
        <v>0</v>
      </c>
      <c r="K555" s="1142"/>
      <c r="L555" s="1141">
        <f t="shared" si="108"/>
        <v>0</v>
      </c>
      <c r="M555" s="1142"/>
      <c r="N555" s="1141">
        <f t="shared" si="109"/>
        <v>0</v>
      </c>
      <c r="O555" s="1142"/>
      <c r="P555" s="1141">
        <f t="shared" si="110"/>
        <v>0</v>
      </c>
      <c r="Q555" s="1142"/>
      <c r="R555" s="1141">
        <f t="shared" si="111"/>
        <v>0</v>
      </c>
      <c r="S555" s="1142"/>
      <c r="T555" s="1141">
        <f t="shared" si="112"/>
        <v>0</v>
      </c>
      <c r="U555" s="1141"/>
      <c r="V555" s="1141">
        <f t="shared" si="113"/>
        <v>0</v>
      </c>
      <c r="W555" s="1143">
        <f t="shared" si="114"/>
        <v>0</v>
      </c>
      <c r="X555" s="1141">
        <f t="shared" si="115"/>
        <v>0</v>
      </c>
      <c r="Y555" s="1144">
        <v>10.5</v>
      </c>
      <c r="Z555" s="1139">
        <f t="shared" si="116"/>
        <v>6362.27</v>
      </c>
      <c r="AA555" s="1123">
        <f>[5]building!Y547</f>
        <v>10.5</v>
      </c>
      <c r="AB555" s="1123">
        <f>[5]building!Z547</f>
        <v>5713.26</v>
      </c>
      <c r="AC555" s="1123">
        <f>[5]building!Z547</f>
        <v>5713.26</v>
      </c>
      <c r="AD555" s="1123">
        <f t="shared" si="117"/>
        <v>649.01</v>
      </c>
    </row>
    <row r="556" spans="1:30" ht="70.5" customHeight="1">
      <c r="A556" s="1173"/>
      <c r="B556" s="1131" t="s">
        <v>206</v>
      </c>
      <c r="C556" s="1149">
        <f>Data!AS189</f>
        <v>616.49</v>
      </c>
      <c r="D556" s="1133" t="s">
        <v>2321</v>
      </c>
      <c r="E556" s="1142">
        <v>10.5</v>
      </c>
      <c r="F556" s="1134">
        <f t="shared" si="105"/>
        <v>6473.15</v>
      </c>
      <c r="G556" s="1142"/>
      <c r="H556" s="1141">
        <f t="shared" si="106"/>
        <v>0</v>
      </c>
      <c r="I556" s="1142"/>
      <c r="J556" s="1141">
        <f t="shared" si="107"/>
        <v>0</v>
      </c>
      <c r="K556" s="1142"/>
      <c r="L556" s="1141">
        <f t="shared" si="108"/>
        <v>0</v>
      </c>
      <c r="M556" s="1142"/>
      <c r="N556" s="1141">
        <f t="shared" si="109"/>
        <v>0</v>
      </c>
      <c r="O556" s="1142"/>
      <c r="P556" s="1141">
        <f t="shared" si="110"/>
        <v>0</v>
      </c>
      <c r="Q556" s="1142"/>
      <c r="R556" s="1141">
        <f t="shared" si="111"/>
        <v>0</v>
      </c>
      <c r="S556" s="1142"/>
      <c r="T556" s="1141">
        <f t="shared" si="112"/>
        <v>0</v>
      </c>
      <c r="U556" s="1141"/>
      <c r="V556" s="1141">
        <f t="shared" si="113"/>
        <v>0</v>
      </c>
      <c r="W556" s="1143">
        <f t="shared" si="114"/>
        <v>0</v>
      </c>
      <c r="X556" s="1141">
        <f t="shared" si="115"/>
        <v>0</v>
      </c>
      <c r="Y556" s="1144">
        <v>10.5</v>
      </c>
      <c r="Z556" s="1139">
        <f t="shared" si="116"/>
        <v>6473.15</v>
      </c>
      <c r="AA556" s="1123">
        <f>[5]building!Y548</f>
        <v>10.5</v>
      </c>
      <c r="AB556" s="1123">
        <f>[5]building!Z548</f>
        <v>5809.76</v>
      </c>
      <c r="AC556" s="1123">
        <f>[5]building!Z548</f>
        <v>5809.76</v>
      </c>
      <c r="AD556" s="1123">
        <f t="shared" si="117"/>
        <v>663.39</v>
      </c>
    </row>
    <row r="557" spans="1:30" ht="70.5" customHeight="1">
      <c r="A557" s="1173"/>
      <c r="B557" s="1131" t="s">
        <v>207</v>
      </c>
      <c r="C557" s="1149">
        <f>Data!AS190</f>
        <v>627.04999999999995</v>
      </c>
      <c r="D557" s="1133" t="s">
        <v>2321</v>
      </c>
      <c r="E557" s="1142">
        <v>10.5</v>
      </c>
      <c r="F557" s="1134">
        <f t="shared" si="105"/>
        <v>6584.03</v>
      </c>
      <c r="G557" s="1142"/>
      <c r="H557" s="1141">
        <f t="shared" si="106"/>
        <v>0</v>
      </c>
      <c r="I557" s="1142"/>
      <c r="J557" s="1141">
        <f t="shared" si="107"/>
        <v>0</v>
      </c>
      <c r="K557" s="1142"/>
      <c r="L557" s="1141">
        <f t="shared" si="108"/>
        <v>0</v>
      </c>
      <c r="M557" s="1142"/>
      <c r="N557" s="1141">
        <f t="shared" si="109"/>
        <v>0</v>
      </c>
      <c r="O557" s="1142"/>
      <c r="P557" s="1141">
        <f t="shared" si="110"/>
        <v>0</v>
      </c>
      <c r="Q557" s="1142"/>
      <c r="R557" s="1141">
        <f t="shared" si="111"/>
        <v>0</v>
      </c>
      <c r="S557" s="1142"/>
      <c r="T557" s="1141">
        <f t="shared" si="112"/>
        <v>0</v>
      </c>
      <c r="U557" s="1141"/>
      <c r="V557" s="1141">
        <f t="shared" si="113"/>
        <v>0</v>
      </c>
      <c r="W557" s="1143">
        <f t="shared" si="114"/>
        <v>0</v>
      </c>
      <c r="X557" s="1141">
        <f t="shared" si="115"/>
        <v>0</v>
      </c>
      <c r="Y557" s="1144">
        <v>10.5</v>
      </c>
      <c r="Z557" s="1139">
        <f t="shared" si="116"/>
        <v>6584.03</v>
      </c>
      <c r="AA557" s="1123">
        <f>[5]building!Y549</f>
        <v>10.5</v>
      </c>
      <c r="AB557" s="1123">
        <f>[5]building!Z549</f>
        <v>5906.25</v>
      </c>
      <c r="AC557" s="1123">
        <f>[5]building!Z549</f>
        <v>5906.25</v>
      </c>
      <c r="AD557" s="1123">
        <f t="shared" si="117"/>
        <v>677.78</v>
      </c>
    </row>
    <row r="558" spans="1:30" ht="70.5" customHeight="1">
      <c r="A558" s="1173"/>
      <c r="B558" s="1131" t="s">
        <v>617</v>
      </c>
      <c r="C558" s="1149">
        <f>Data!AS191</f>
        <v>637.61</v>
      </c>
      <c r="D558" s="1133" t="s">
        <v>2321</v>
      </c>
      <c r="E558" s="1142">
        <v>10.5</v>
      </c>
      <c r="F558" s="1134">
        <f t="shared" si="105"/>
        <v>6694.91</v>
      </c>
      <c r="G558" s="1142"/>
      <c r="H558" s="1141">
        <f t="shared" si="106"/>
        <v>0</v>
      </c>
      <c r="I558" s="1142"/>
      <c r="J558" s="1141">
        <f t="shared" si="107"/>
        <v>0</v>
      </c>
      <c r="K558" s="1142"/>
      <c r="L558" s="1141">
        <f t="shared" si="108"/>
        <v>0</v>
      </c>
      <c r="M558" s="1142"/>
      <c r="N558" s="1141">
        <f t="shared" si="109"/>
        <v>0</v>
      </c>
      <c r="O558" s="1142"/>
      <c r="P558" s="1141">
        <f t="shared" si="110"/>
        <v>0</v>
      </c>
      <c r="Q558" s="1142"/>
      <c r="R558" s="1141">
        <f t="shared" si="111"/>
        <v>0</v>
      </c>
      <c r="S558" s="1142"/>
      <c r="T558" s="1141">
        <f t="shared" si="112"/>
        <v>0</v>
      </c>
      <c r="U558" s="1141"/>
      <c r="V558" s="1141">
        <f t="shared" si="113"/>
        <v>0</v>
      </c>
      <c r="W558" s="1143">
        <f t="shared" si="114"/>
        <v>0</v>
      </c>
      <c r="X558" s="1141">
        <f t="shared" si="115"/>
        <v>0</v>
      </c>
      <c r="Y558" s="1144">
        <v>10.5</v>
      </c>
      <c r="Z558" s="1139">
        <f t="shared" si="116"/>
        <v>6694.91</v>
      </c>
      <c r="AA558" s="1123">
        <f>[5]building!Y550</f>
        <v>10.5</v>
      </c>
      <c r="AB558" s="1123">
        <f>[5]building!Z550</f>
        <v>6002.75</v>
      </c>
      <c r="AC558" s="1123">
        <f>[5]building!Z550</f>
        <v>6002.75</v>
      </c>
      <c r="AD558" s="1123">
        <f t="shared" si="117"/>
        <v>692.16</v>
      </c>
    </row>
    <row r="559" spans="1:30" ht="70.5" customHeight="1">
      <c r="A559" s="1173"/>
      <c r="B559" s="1131" t="s">
        <v>3886</v>
      </c>
      <c r="C559" s="1149">
        <f>Data!K3515</f>
        <v>3612.48</v>
      </c>
      <c r="D559" s="1133" t="s">
        <v>2189</v>
      </c>
      <c r="E559" s="1142"/>
      <c r="F559" s="1134">
        <f t="shared" si="105"/>
        <v>0</v>
      </c>
      <c r="G559" s="1142"/>
      <c r="H559" s="1141">
        <f t="shared" si="106"/>
        <v>0</v>
      </c>
      <c r="I559" s="1142"/>
      <c r="J559" s="1141">
        <f t="shared" si="107"/>
        <v>0</v>
      </c>
      <c r="K559" s="1142"/>
      <c r="L559" s="1141">
        <f t="shared" si="108"/>
        <v>0</v>
      </c>
      <c r="M559" s="1142"/>
      <c r="N559" s="1141">
        <f t="shared" si="109"/>
        <v>0</v>
      </c>
      <c r="O559" s="1142"/>
      <c r="P559" s="1141">
        <f t="shared" si="110"/>
        <v>0</v>
      </c>
      <c r="Q559" s="1142"/>
      <c r="R559" s="1141">
        <f t="shared" si="111"/>
        <v>0</v>
      </c>
      <c r="S559" s="1142"/>
      <c r="T559" s="1141">
        <f t="shared" si="112"/>
        <v>0</v>
      </c>
      <c r="U559" s="1141"/>
      <c r="V559" s="1141">
        <f t="shared" si="113"/>
        <v>0</v>
      </c>
      <c r="W559" s="1143">
        <f t="shared" si="114"/>
        <v>0</v>
      </c>
      <c r="X559" s="1141">
        <f t="shared" si="115"/>
        <v>0</v>
      </c>
      <c r="Y559" s="1144">
        <v>0</v>
      </c>
      <c r="Z559" s="1139">
        <f t="shared" si="116"/>
        <v>0</v>
      </c>
      <c r="AA559" s="1123">
        <f>[5]building!Y551</f>
        <v>0</v>
      </c>
      <c r="AB559" s="1123"/>
      <c r="AC559" s="1123">
        <f>[5]building!Z551</f>
        <v>0</v>
      </c>
      <c r="AD559" s="1123">
        <f t="shared" si="117"/>
        <v>0</v>
      </c>
    </row>
    <row r="560" spans="1:30" ht="70.5" customHeight="1">
      <c r="A560" s="1173"/>
      <c r="B560" s="1183" t="s">
        <v>4590</v>
      </c>
      <c r="C560" s="1149">
        <f>Data!R154</f>
        <v>376.15</v>
      </c>
      <c r="D560" s="1133" t="s">
        <v>1218</v>
      </c>
      <c r="E560" s="1141">
        <v>278.3</v>
      </c>
      <c r="F560" s="1134">
        <f t="shared" si="105"/>
        <v>104682.55</v>
      </c>
      <c r="G560" s="1141">
        <v>2.2999999999999998</v>
      </c>
      <c r="H560" s="1141">
        <f t="shared" si="106"/>
        <v>865.15</v>
      </c>
      <c r="I560" s="1141">
        <v>44.3</v>
      </c>
      <c r="J560" s="1141">
        <f t="shared" si="107"/>
        <v>16663.45</v>
      </c>
      <c r="K560" s="1141">
        <v>19.399999999999999</v>
      </c>
      <c r="L560" s="1141">
        <f t="shared" si="108"/>
        <v>7297.31</v>
      </c>
      <c r="M560" s="1141"/>
      <c r="N560" s="1141">
        <f t="shared" si="109"/>
        <v>0</v>
      </c>
      <c r="O560" s="1141"/>
      <c r="P560" s="1141">
        <f t="shared" si="110"/>
        <v>0</v>
      </c>
      <c r="Q560" s="1141"/>
      <c r="R560" s="1141">
        <f t="shared" si="111"/>
        <v>0</v>
      </c>
      <c r="S560" s="1142"/>
      <c r="T560" s="1141">
        <f t="shared" si="112"/>
        <v>0</v>
      </c>
      <c r="U560" s="1141"/>
      <c r="V560" s="1141">
        <f t="shared" si="113"/>
        <v>0</v>
      </c>
      <c r="W560" s="1143">
        <f t="shared" si="114"/>
        <v>66</v>
      </c>
      <c r="X560" s="1141">
        <f t="shared" si="115"/>
        <v>24825.9</v>
      </c>
      <c r="Y560" s="1144">
        <v>344.3</v>
      </c>
      <c r="Z560" s="1139">
        <f t="shared" si="116"/>
        <v>129508.45</v>
      </c>
      <c r="AA560" s="1123">
        <f>[5]building!Y552</f>
        <v>344.3</v>
      </c>
      <c r="AB560" s="1123">
        <f>[5]building!Z552</f>
        <v>83351.59</v>
      </c>
      <c r="AC560" s="1123">
        <f>[5]building!Z552</f>
        <v>83351.59</v>
      </c>
      <c r="AD560" s="1123">
        <f t="shared" si="117"/>
        <v>46156.86</v>
      </c>
    </row>
    <row r="561" spans="1:30" ht="70.5" customHeight="1">
      <c r="A561" s="1149"/>
      <c r="B561" s="1131" t="s">
        <v>3778</v>
      </c>
      <c r="C561" s="1140">
        <f>Data!K1442</f>
        <v>269.7</v>
      </c>
      <c r="D561" s="1133" t="s">
        <v>2321</v>
      </c>
      <c r="E561" s="1141">
        <v>196.1</v>
      </c>
      <c r="F561" s="1134">
        <f t="shared" si="105"/>
        <v>52888.17</v>
      </c>
      <c r="G561" s="1141"/>
      <c r="H561" s="1141">
        <f t="shared" si="106"/>
        <v>0</v>
      </c>
      <c r="I561" s="1141"/>
      <c r="J561" s="1141">
        <f t="shared" si="107"/>
        <v>0</v>
      </c>
      <c r="K561" s="1141"/>
      <c r="L561" s="1141">
        <f t="shared" si="108"/>
        <v>0</v>
      </c>
      <c r="M561" s="1141"/>
      <c r="N561" s="1141">
        <f t="shared" si="109"/>
        <v>0</v>
      </c>
      <c r="O561" s="1141"/>
      <c r="P561" s="1141">
        <f t="shared" si="110"/>
        <v>0</v>
      </c>
      <c r="Q561" s="1141"/>
      <c r="R561" s="1141">
        <f t="shared" si="111"/>
        <v>0</v>
      </c>
      <c r="S561" s="1142"/>
      <c r="T561" s="1141">
        <f t="shared" si="112"/>
        <v>0</v>
      </c>
      <c r="U561" s="1141"/>
      <c r="V561" s="1141">
        <f t="shared" si="113"/>
        <v>0</v>
      </c>
      <c r="W561" s="1143">
        <f t="shared" si="114"/>
        <v>0</v>
      </c>
      <c r="X561" s="1141">
        <f t="shared" si="115"/>
        <v>0</v>
      </c>
      <c r="Y561" s="1144">
        <v>196.1</v>
      </c>
      <c r="Z561" s="1139">
        <f t="shared" si="116"/>
        <v>52888.17</v>
      </c>
      <c r="AA561" s="1123">
        <f>[5]building!Y553</f>
        <v>196.1</v>
      </c>
      <c r="AB561" s="1123">
        <f>[5]building!Z553</f>
        <v>46875.74</v>
      </c>
      <c r="AC561" s="1123">
        <f>[5]building!Z553</f>
        <v>46875.74</v>
      </c>
      <c r="AD561" s="1123">
        <f t="shared" si="117"/>
        <v>6012.43</v>
      </c>
    </row>
    <row r="562" spans="1:30" s="816" customFormat="1" ht="70.5" customHeight="1">
      <c r="A562" s="1184"/>
      <c r="B562" s="1131" t="s">
        <v>3776</v>
      </c>
      <c r="C562" s="1131">
        <f>Data!R144</f>
        <v>531.05999999999995</v>
      </c>
      <c r="D562" s="1131" t="s">
        <v>2189</v>
      </c>
      <c r="E562" s="1141"/>
      <c r="F562" s="1134">
        <f t="shared" si="105"/>
        <v>0</v>
      </c>
      <c r="G562" s="1141"/>
      <c r="H562" s="1141">
        <f t="shared" si="106"/>
        <v>0</v>
      </c>
      <c r="I562" s="1141"/>
      <c r="J562" s="1141">
        <f t="shared" si="107"/>
        <v>0</v>
      </c>
      <c r="K562" s="1141"/>
      <c r="L562" s="1141">
        <f t="shared" si="108"/>
        <v>0</v>
      </c>
      <c r="M562" s="1141"/>
      <c r="N562" s="1141">
        <f t="shared" si="109"/>
        <v>0</v>
      </c>
      <c r="O562" s="1141"/>
      <c r="P562" s="1141">
        <f t="shared" si="110"/>
        <v>0</v>
      </c>
      <c r="Q562" s="1141"/>
      <c r="R562" s="1141">
        <f t="shared" si="111"/>
        <v>0</v>
      </c>
      <c r="S562" s="1141"/>
      <c r="T562" s="1141">
        <f t="shared" si="112"/>
        <v>0</v>
      </c>
      <c r="U562" s="1141"/>
      <c r="V562" s="1141">
        <f t="shared" si="113"/>
        <v>0</v>
      </c>
      <c r="W562" s="1143">
        <f t="shared" si="114"/>
        <v>0</v>
      </c>
      <c r="X562" s="1141">
        <f t="shared" si="115"/>
        <v>0</v>
      </c>
      <c r="Y562" s="1144">
        <v>0</v>
      </c>
      <c r="Z562" s="1139">
        <f t="shared" si="116"/>
        <v>0</v>
      </c>
      <c r="AA562" s="1123">
        <f>[5]building!Y554</f>
        <v>0</v>
      </c>
      <c r="AB562" s="1123"/>
      <c r="AC562" s="1123">
        <f>[5]building!Z554</f>
        <v>0</v>
      </c>
      <c r="AD562" s="1123">
        <f t="shared" si="117"/>
        <v>0</v>
      </c>
    </row>
    <row r="563" spans="1:30" s="810" customFormat="1" ht="70.5" customHeight="1">
      <c r="A563" s="1185"/>
      <c r="B563" s="1146" t="s">
        <v>4592</v>
      </c>
      <c r="C563" s="1150">
        <f>Data!K368</f>
        <v>6940.63</v>
      </c>
      <c r="D563" s="1148" t="s">
        <v>2189</v>
      </c>
      <c r="E563" s="1142"/>
      <c r="F563" s="1134">
        <f t="shared" si="105"/>
        <v>0</v>
      </c>
      <c r="G563" s="1142"/>
      <c r="H563" s="1141">
        <f t="shared" si="106"/>
        <v>0</v>
      </c>
      <c r="I563" s="1142"/>
      <c r="J563" s="1141">
        <f t="shared" si="107"/>
        <v>0</v>
      </c>
      <c r="K563" s="1142"/>
      <c r="L563" s="1141">
        <f t="shared" si="108"/>
        <v>0</v>
      </c>
      <c r="M563" s="1142"/>
      <c r="N563" s="1141">
        <f t="shared" si="109"/>
        <v>0</v>
      </c>
      <c r="O563" s="1142"/>
      <c r="P563" s="1141">
        <f t="shared" si="110"/>
        <v>0</v>
      </c>
      <c r="Q563" s="1142"/>
      <c r="R563" s="1141">
        <f t="shared" si="111"/>
        <v>0</v>
      </c>
      <c r="S563" s="1142"/>
      <c r="T563" s="1141">
        <f t="shared" si="112"/>
        <v>0</v>
      </c>
      <c r="U563" s="1141"/>
      <c r="V563" s="1141">
        <f t="shared" si="113"/>
        <v>0</v>
      </c>
      <c r="W563" s="1143">
        <f t="shared" si="114"/>
        <v>0</v>
      </c>
      <c r="X563" s="1141">
        <f t="shared" si="115"/>
        <v>0</v>
      </c>
      <c r="Y563" s="1144">
        <v>0</v>
      </c>
      <c r="Z563" s="1139">
        <f t="shared" si="116"/>
        <v>0</v>
      </c>
      <c r="AA563" s="1123">
        <f>[5]building!Y555</f>
        <v>0</v>
      </c>
      <c r="AB563" s="1123"/>
      <c r="AC563" s="1123">
        <f>[5]building!Z555</f>
        <v>0</v>
      </c>
      <c r="AD563" s="1123">
        <f t="shared" si="117"/>
        <v>0</v>
      </c>
    </row>
    <row r="564" spans="1:30" ht="70.5" customHeight="1">
      <c r="A564" s="1186"/>
      <c r="B564" s="1131" t="s">
        <v>4593</v>
      </c>
      <c r="C564" s="1149">
        <f>Data!K369</f>
        <v>7091.53</v>
      </c>
      <c r="D564" s="1187" t="s">
        <v>2189</v>
      </c>
      <c r="E564" s="1142"/>
      <c r="F564" s="1134">
        <f t="shared" si="105"/>
        <v>0</v>
      </c>
      <c r="G564" s="1142"/>
      <c r="H564" s="1141">
        <f t="shared" si="106"/>
        <v>0</v>
      </c>
      <c r="I564" s="1142"/>
      <c r="J564" s="1141">
        <f t="shared" si="107"/>
        <v>0</v>
      </c>
      <c r="K564" s="1142"/>
      <c r="L564" s="1141">
        <f t="shared" si="108"/>
        <v>0</v>
      </c>
      <c r="M564" s="1142"/>
      <c r="N564" s="1141">
        <f t="shared" si="109"/>
        <v>0</v>
      </c>
      <c r="O564" s="1142"/>
      <c r="P564" s="1141">
        <f t="shared" si="110"/>
        <v>0</v>
      </c>
      <c r="Q564" s="1142"/>
      <c r="R564" s="1141">
        <f t="shared" si="111"/>
        <v>0</v>
      </c>
      <c r="S564" s="1142"/>
      <c r="T564" s="1141">
        <f t="shared" si="112"/>
        <v>0</v>
      </c>
      <c r="U564" s="1141"/>
      <c r="V564" s="1141">
        <f t="shared" si="113"/>
        <v>0</v>
      </c>
      <c r="W564" s="1143">
        <f t="shared" si="114"/>
        <v>0</v>
      </c>
      <c r="X564" s="1141">
        <f t="shared" si="115"/>
        <v>0</v>
      </c>
      <c r="Y564" s="1144">
        <v>0</v>
      </c>
      <c r="Z564" s="1139">
        <f t="shared" si="116"/>
        <v>0</v>
      </c>
      <c r="AA564" s="1123">
        <f>[5]building!Y556</f>
        <v>0</v>
      </c>
      <c r="AB564" s="1123"/>
      <c r="AC564" s="1123">
        <f>[5]building!Z556</f>
        <v>0</v>
      </c>
      <c r="AD564" s="1123">
        <f t="shared" si="117"/>
        <v>0</v>
      </c>
    </row>
    <row r="565" spans="1:30" s="810" customFormat="1" ht="70.5" customHeight="1">
      <c r="A565" s="1185"/>
      <c r="B565" s="1146" t="s">
        <v>4591</v>
      </c>
      <c r="C565" s="1150">
        <f>Data!$K$370</f>
        <v>7242.43</v>
      </c>
      <c r="D565" s="1148" t="s">
        <v>2189</v>
      </c>
      <c r="E565" s="1142"/>
      <c r="F565" s="1134">
        <f t="shared" si="105"/>
        <v>0</v>
      </c>
      <c r="G565" s="1142"/>
      <c r="H565" s="1141">
        <f t="shared" si="106"/>
        <v>0</v>
      </c>
      <c r="I565" s="1142"/>
      <c r="J565" s="1141">
        <f t="shared" si="107"/>
        <v>0</v>
      </c>
      <c r="K565" s="1142"/>
      <c r="L565" s="1141">
        <f t="shared" si="108"/>
        <v>0</v>
      </c>
      <c r="M565" s="1142"/>
      <c r="N565" s="1141">
        <f t="shared" si="109"/>
        <v>0</v>
      </c>
      <c r="O565" s="1142"/>
      <c r="P565" s="1141">
        <f t="shared" si="110"/>
        <v>0</v>
      </c>
      <c r="Q565" s="1142"/>
      <c r="R565" s="1141">
        <f t="shared" si="111"/>
        <v>0</v>
      </c>
      <c r="S565" s="1142"/>
      <c r="T565" s="1141">
        <f t="shared" si="112"/>
        <v>0</v>
      </c>
      <c r="U565" s="1141"/>
      <c r="V565" s="1141">
        <f t="shared" si="113"/>
        <v>0</v>
      </c>
      <c r="W565" s="1143">
        <f t="shared" si="114"/>
        <v>0</v>
      </c>
      <c r="X565" s="1141">
        <f t="shared" si="115"/>
        <v>0</v>
      </c>
      <c r="Y565" s="1144">
        <v>0</v>
      </c>
      <c r="Z565" s="1139">
        <f t="shared" si="116"/>
        <v>0</v>
      </c>
      <c r="AA565" s="1123">
        <f>[5]building!Y557</f>
        <v>0</v>
      </c>
      <c r="AB565" s="1123"/>
      <c r="AC565" s="1123">
        <f>[5]building!Z557</f>
        <v>0</v>
      </c>
      <c r="AD565" s="1123">
        <f t="shared" si="117"/>
        <v>0</v>
      </c>
    </row>
    <row r="566" spans="1:30" s="810" customFormat="1" ht="70.5" customHeight="1">
      <c r="A566" s="1185"/>
      <c r="B566" s="1146" t="s">
        <v>4594</v>
      </c>
      <c r="C566" s="1150">
        <f>Data!K371</f>
        <v>7393.33</v>
      </c>
      <c r="D566" s="1148" t="s">
        <v>2189</v>
      </c>
      <c r="E566" s="1142"/>
      <c r="F566" s="1134">
        <f t="shared" si="105"/>
        <v>0</v>
      </c>
      <c r="G566" s="1142"/>
      <c r="H566" s="1141">
        <f t="shared" si="106"/>
        <v>0</v>
      </c>
      <c r="I566" s="1142"/>
      <c r="J566" s="1141">
        <f t="shared" si="107"/>
        <v>0</v>
      </c>
      <c r="K566" s="1142"/>
      <c r="L566" s="1141">
        <f t="shared" si="108"/>
        <v>0</v>
      </c>
      <c r="M566" s="1142"/>
      <c r="N566" s="1141">
        <f t="shared" si="109"/>
        <v>0</v>
      </c>
      <c r="O566" s="1142"/>
      <c r="P566" s="1141">
        <f t="shared" si="110"/>
        <v>0</v>
      </c>
      <c r="Q566" s="1142"/>
      <c r="R566" s="1141">
        <f t="shared" si="111"/>
        <v>0</v>
      </c>
      <c r="S566" s="1142"/>
      <c r="T566" s="1141">
        <f t="shared" si="112"/>
        <v>0</v>
      </c>
      <c r="U566" s="1141"/>
      <c r="V566" s="1141">
        <f t="shared" si="113"/>
        <v>0</v>
      </c>
      <c r="W566" s="1143">
        <f t="shared" si="114"/>
        <v>0</v>
      </c>
      <c r="X566" s="1141">
        <f t="shared" si="115"/>
        <v>0</v>
      </c>
      <c r="Y566" s="1144">
        <v>0</v>
      </c>
      <c r="Z566" s="1139">
        <f t="shared" si="116"/>
        <v>0</v>
      </c>
      <c r="AA566" s="1123">
        <f>[5]building!Y558</f>
        <v>0</v>
      </c>
      <c r="AB566" s="1123"/>
      <c r="AC566" s="1123">
        <f>[5]building!Z558</f>
        <v>0</v>
      </c>
      <c r="AD566" s="1123">
        <f t="shared" si="117"/>
        <v>0</v>
      </c>
    </row>
    <row r="567" spans="1:30" ht="70.5" customHeight="1">
      <c r="A567" s="1157"/>
      <c r="B567" s="1131" t="s">
        <v>4123</v>
      </c>
      <c r="C567" s="1149">
        <f>Data!X88</f>
        <v>152.72</v>
      </c>
      <c r="D567" s="1133"/>
      <c r="E567" s="1142"/>
      <c r="F567" s="1134">
        <f t="shared" si="105"/>
        <v>0</v>
      </c>
      <c r="G567" s="1142"/>
      <c r="H567" s="1141">
        <f t="shared" si="106"/>
        <v>0</v>
      </c>
      <c r="I567" s="1142"/>
      <c r="J567" s="1141">
        <f t="shared" si="107"/>
        <v>0</v>
      </c>
      <c r="K567" s="1142"/>
      <c r="L567" s="1141">
        <f t="shared" si="108"/>
        <v>0</v>
      </c>
      <c r="M567" s="1142"/>
      <c r="N567" s="1141">
        <f t="shared" si="109"/>
        <v>0</v>
      </c>
      <c r="O567" s="1142"/>
      <c r="P567" s="1141">
        <f t="shared" si="110"/>
        <v>0</v>
      </c>
      <c r="Q567" s="1142"/>
      <c r="R567" s="1141">
        <f t="shared" si="111"/>
        <v>0</v>
      </c>
      <c r="S567" s="1142"/>
      <c r="T567" s="1141">
        <f t="shared" si="112"/>
        <v>0</v>
      </c>
      <c r="U567" s="1141"/>
      <c r="V567" s="1141">
        <f t="shared" si="113"/>
        <v>0</v>
      </c>
      <c r="W567" s="1143">
        <f t="shared" si="114"/>
        <v>0</v>
      </c>
      <c r="X567" s="1141">
        <f t="shared" si="115"/>
        <v>0</v>
      </c>
      <c r="Y567" s="1144">
        <v>0</v>
      </c>
      <c r="Z567" s="1139">
        <f t="shared" si="116"/>
        <v>0</v>
      </c>
      <c r="AA567" s="1123">
        <f>[5]building!Y559</f>
        <v>0</v>
      </c>
      <c r="AB567" s="1123"/>
      <c r="AC567" s="1123">
        <f>[5]building!Z559</f>
        <v>0</v>
      </c>
      <c r="AD567" s="1123">
        <f t="shared" si="117"/>
        <v>0</v>
      </c>
    </row>
    <row r="568" spans="1:30" ht="70.5" customHeight="1">
      <c r="A568" s="1157"/>
      <c r="B568" s="1131" t="s">
        <v>4124</v>
      </c>
      <c r="C568" s="1149">
        <f>Data!X118</f>
        <v>70.95</v>
      </c>
      <c r="D568" s="1133"/>
      <c r="E568" s="1142"/>
      <c r="F568" s="1134">
        <f t="shared" si="105"/>
        <v>0</v>
      </c>
      <c r="G568" s="1142"/>
      <c r="H568" s="1141">
        <f t="shared" si="106"/>
        <v>0</v>
      </c>
      <c r="I568" s="1142"/>
      <c r="J568" s="1141">
        <f t="shared" si="107"/>
        <v>0</v>
      </c>
      <c r="K568" s="1142"/>
      <c r="L568" s="1141">
        <f t="shared" si="108"/>
        <v>0</v>
      </c>
      <c r="M568" s="1142"/>
      <c r="N568" s="1141">
        <f t="shared" si="109"/>
        <v>0</v>
      </c>
      <c r="O568" s="1142"/>
      <c r="P568" s="1141">
        <f t="shared" si="110"/>
        <v>0</v>
      </c>
      <c r="Q568" s="1142"/>
      <c r="R568" s="1141">
        <f t="shared" si="111"/>
        <v>0</v>
      </c>
      <c r="S568" s="1142"/>
      <c r="T568" s="1141">
        <f t="shared" si="112"/>
        <v>0</v>
      </c>
      <c r="U568" s="1141"/>
      <c r="V568" s="1141">
        <f t="shared" si="113"/>
        <v>0</v>
      </c>
      <c r="W568" s="1143">
        <f t="shared" si="114"/>
        <v>0</v>
      </c>
      <c r="X568" s="1141">
        <f t="shared" si="115"/>
        <v>0</v>
      </c>
      <c r="Y568" s="1144">
        <v>0</v>
      </c>
      <c r="Z568" s="1139">
        <f t="shared" si="116"/>
        <v>0</v>
      </c>
      <c r="AA568" s="1123">
        <f>[5]building!Y560</f>
        <v>0</v>
      </c>
      <c r="AB568" s="1123"/>
      <c r="AC568" s="1123">
        <f>[5]building!Z560</f>
        <v>0</v>
      </c>
      <c r="AD568" s="1123">
        <f t="shared" si="117"/>
        <v>0</v>
      </c>
    </row>
    <row r="569" spans="1:30" ht="70.5" customHeight="1">
      <c r="A569" s="1157"/>
      <c r="B569" s="1131" t="s">
        <v>4125</v>
      </c>
      <c r="C569" s="1149">
        <f>Data!X133</f>
        <v>106.43</v>
      </c>
      <c r="D569" s="1133"/>
      <c r="E569" s="1142"/>
      <c r="F569" s="1134">
        <f t="shared" si="105"/>
        <v>0</v>
      </c>
      <c r="G569" s="1142"/>
      <c r="H569" s="1141">
        <f t="shared" si="106"/>
        <v>0</v>
      </c>
      <c r="I569" s="1142"/>
      <c r="J569" s="1141">
        <f t="shared" si="107"/>
        <v>0</v>
      </c>
      <c r="K569" s="1142"/>
      <c r="L569" s="1141">
        <f t="shared" si="108"/>
        <v>0</v>
      </c>
      <c r="M569" s="1142"/>
      <c r="N569" s="1141">
        <f t="shared" si="109"/>
        <v>0</v>
      </c>
      <c r="O569" s="1142"/>
      <c r="P569" s="1141">
        <f t="shared" si="110"/>
        <v>0</v>
      </c>
      <c r="Q569" s="1142"/>
      <c r="R569" s="1141">
        <f t="shared" si="111"/>
        <v>0</v>
      </c>
      <c r="S569" s="1142"/>
      <c r="T569" s="1141">
        <f t="shared" si="112"/>
        <v>0</v>
      </c>
      <c r="U569" s="1141"/>
      <c r="V569" s="1141">
        <f t="shared" si="113"/>
        <v>0</v>
      </c>
      <c r="W569" s="1143">
        <f t="shared" si="114"/>
        <v>0</v>
      </c>
      <c r="X569" s="1141">
        <f t="shared" si="115"/>
        <v>0</v>
      </c>
      <c r="Y569" s="1144">
        <v>0</v>
      </c>
      <c r="Z569" s="1139">
        <f t="shared" si="116"/>
        <v>0</v>
      </c>
      <c r="AA569" s="1123">
        <f>[5]building!Y561</f>
        <v>0</v>
      </c>
      <c r="AB569" s="1123"/>
      <c r="AC569" s="1123">
        <f>[5]building!Z561</f>
        <v>0</v>
      </c>
      <c r="AD569" s="1123">
        <f t="shared" si="117"/>
        <v>0</v>
      </c>
    </row>
    <row r="570" spans="1:30" ht="70.5" customHeight="1">
      <c r="A570" s="1173">
        <v>8.4</v>
      </c>
      <c r="B570" s="1151" t="s">
        <v>237</v>
      </c>
      <c r="C570" s="1149"/>
      <c r="D570" s="1133"/>
      <c r="E570" s="1142"/>
      <c r="F570" s="1134">
        <f t="shared" si="105"/>
        <v>0</v>
      </c>
      <c r="G570" s="1142"/>
      <c r="H570" s="1141">
        <f t="shared" si="106"/>
        <v>0</v>
      </c>
      <c r="I570" s="1142"/>
      <c r="J570" s="1141">
        <f t="shared" si="107"/>
        <v>0</v>
      </c>
      <c r="K570" s="1142"/>
      <c r="L570" s="1141">
        <f t="shared" si="108"/>
        <v>0</v>
      </c>
      <c r="M570" s="1142"/>
      <c r="N570" s="1141">
        <f t="shared" si="109"/>
        <v>0</v>
      </c>
      <c r="O570" s="1142"/>
      <c r="P570" s="1141">
        <f t="shared" si="110"/>
        <v>0</v>
      </c>
      <c r="Q570" s="1142"/>
      <c r="R570" s="1141">
        <f t="shared" si="111"/>
        <v>0</v>
      </c>
      <c r="S570" s="1142"/>
      <c r="T570" s="1141">
        <f t="shared" si="112"/>
        <v>0</v>
      </c>
      <c r="U570" s="1141"/>
      <c r="V570" s="1141">
        <f t="shared" si="113"/>
        <v>0</v>
      </c>
      <c r="W570" s="1143">
        <f t="shared" si="114"/>
        <v>0</v>
      </c>
      <c r="X570" s="1141">
        <f t="shared" si="115"/>
        <v>0</v>
      </c>
      <c r="Y570" s="1144">
        <v>0</v>
      </c>
      <c r="Z570" s="1139">
        <f t="shared" si="116"/>
        <v>0</v>
      </c>
      <c r="AA570" s="1123">
        <f>[5]building!Y562</f>
        <v>0</v>
      </c>
      <c r="AB570" s="1123"/>
      <c r="AC570" s="1123">
        <f>[5]building!Z562</f>
        <v>0</v>
      </c>
      <c r="AD570" s="1123">
        <f t="shared" si="117"/>
        <v>0</v>
      </c>
    </row>
    <row r="571" spans="1:30" ht="70.5" customHeight="1">
      <c r="A571" s="1173"/>
      <c r="B571" s="1131" t="s">
        <v>2165</v>
      </c>
      <c r="C571" s="1149">
        <f>ROUND(Data!K2911,2)</f>
        <v>7257.02</v>
      </c>
      <c r="D571" s="1133" t="s">
        <v>2189</v>
      </c>
      <c r="E571" s="1142"/>
      <c r="F571" s="1134">
        <f t="shared" si="105"/>
        <v>0</v>
      </c>
      <c r="G571" s="1142"/>
      <c r="H571" s="1141">
        <f t="shared" si="106"/>
        <v>0</v>
      </c>
      <c r="I571" s="1142"/>
      <c r="J571" s="1141">
        <f t="shared" si="107"/>
        <v>0</v>
      </c>
      <c r="K571" s="1142"/>
      <c r="L571" s="1141">
        <f t="shared" si="108"/>
        <v>0</v>
      </c>
      <c r="M571" s="1142"/>
      <c r="N571" s="1141">
        <f t="shared" si="109"/>
        <v>0</v>
      </c>
      <c r="O571" s="1142"/>
      <c r="P571" s="1141">
        <f t="shared" si="110"/>
        <v>0</v>
      </c>
      <c r="Q571" s="1142"/>
      <c r="R571" s="1141">
        <f t="shared" si="111"/>
        <v>0</v>
      </c>
      <c r="S571" s="1142"/>
      <c r="T571" s="1141">
        <f t="shared" si="112"/>
        <v>0</v>
      </c>
      <c r="U571" s="1141"/>
      <c r="V571" s="1141">
        <f t="shared" si="113"/>
        <v>0</v>
      </c>
      <c r="W571" s="1143">
        <f t="shared" si="114"/>
        <v>0</v>
      </c>
      <c r="X571" s="1141">
        <f t="shared" si="115"/>
        <v>0</v>
      </c>
      <c r="Y571" s="1144">
        <v>0</v>
      </c>
      <c r="Z571" s="1139">
        <f t="shared" si="116"/>
        <v>0</v>
      </c>
      <c r="AA571" s="1123">
        <f>[5]building!Y563</f>
        <v>0</v>
      </c>
      <c r="AB571" s="1123"/>
      <c r="AC571" s="1123">
        <f>[5]building!Z563</f>
        <v>0</v>
      </c>
      <c r="AD571" s="1123">
        <f t="shared" si="117"/>
        <v>0</v>
      </c>
    </row>
    <row r="572" spans="1:30" ht="70.5" customHeight="1">
      <c r="A572" s="1173"/>
      <c r="B572" s="1131" t="s">
        <v>2166</v>
      </c>
      <c r="C572" s="1149">
        <f>ROUND(Data!K2913,2)</f>
        <v>7370.62</v>
      </c>
      <c r="D572" s="1133" t="s">
        <v>2189</v>
      </c>
      <c r="E572" s="1142"/>
      <c r="F572" s="1134">
        <f t="shared" si="105"/>
        <v>0</v>
      </c>
      <c r="G572" s="1142"/>
      <c r="H572" s="1141">
        <f t="shared" si="106"/>
        <v>0</v>
      </c>
      <c r="I572" s="1142"/>
      <c r="J572" s="1141">
        <f t="shared" si="107"/>
        <v>0</v>
      </c>
      <c r="K572" s="1142"/>
      <c r="L572" s="1141">
        <f t="shared" si="108"/>
        <v>0</v>
      </c>
      <c r="M572" s="1142"/>
      <c r="N572" s="1141">
        <f t="shared" si="109"/>
        <v>0</v>
      </c>
      <c r="O572" s="1142"/>
      <c r="P572" s="1141">
        <f t="shared" si="110"/>
        <v>0</v>
      </c>
      <c r="Q572" s="1142"/>
      <c r="R572" s="1141">
        <f t="shared" si="111"/>
        <v>0</v>
      </c>
      <c r="S572" s="1142"/>
      <c r="T572" s="1141">
        <f t="shared" si="112"/>
        <v>0</v>
      </c>
      <c r="U572" s="1141"/>
      <c r="V572" s="1141">
        <f t="shared" si="113"/>
        <v>0</v>
      </c>
      <c r="W572" s="1143">
        <f t="shared" si="114"/>
        <v>0</v>
      </c>
      <c r="X572" s="1141">
        <f t="shared" si="115"/>
        <v>0</v>
      </c>
      <c r="Y572" s="1144">
        <v>0</v>
      </c>
      <c r="Z572" s="1139">
        <f t="shared" si="116"/>
        <v>0</v>
      </c>
      <c r="AA572" s="1123">
        <f>[5]building!Y564</f>
        <v>0</v>
      </c>
      <c r="AB572" s="1123"/>
      <c r="AC572" s="1123">
        <f>[5]building!Z564</f>
        <v>0</v>
      </c>
      <c r="AD572" s="1123">
        <f t="shared" si="117"/>
        <v>0</v>
      </c>
    </row>
    <row r="573" spans="1:30" ht="70.5" customHeight="1">
      <c r="A573" s="1173"/>
      <c r="B573" s="1131" t="s">
        <v>2167</v>
      </c>
      <c r="C573" s="1149">
        <f>ROUND(Data!K2914,2)</f>
        <v>7594.42</v>
      </c>
      <c r="D573" s="1133" t="s">
        <v>2189</v>
      </c>
      <c r="E573" s="1142"/>
      <c r="F573" s="1134">
        <f t="shared" si="105"/>
        <v>0</v>
      </c>
      <c r="G573" s="1142"/>
      <c r="H573" s="1141">
        <f t="shared" si="106"/>
        <v>0</v>
      </c>
      <c r="I573" s="1142"/>
      <c r="J573" s="1141">
        <f t="shared" si="107"/>
        <v>0</v>
      </c>
      <c r="K573" s="1142"/>
      <c r="L573" s="1141">
        <f t="shared" si="108"/>
        <v>0</v>
      </c>
      <c r="M573" s="1142"/>
      <c r="N573" s="1141">
        <f t="shared" si="109"/>
        <v>0</v>
      </c>
      <c r="O573" s="1142"/>
      <c r="P573" s="1141">
        <f t="shared" si="110"/>
        <v>0</v>
      </c>
      <c r="Q573" s="1142"/>
      <c r="R573" s="1141">
        <f t="shared" si="111"/>
        <v>0</v>
      </c>
      <c r="S573" s="1142"/>
      <c r="T573" s="1141">
        <f t="shared" si="112"/>
        <v>0</v>
      </c>
      <c r="U573" s="1141"/>
      <c r="V573" s="1141">
        <f t="shared" si="113"/>
        <v>0</v>
      </c>
      <c r="W573" s="1143">
        <f t="shared" si="114"/>
        <v>0</v>
      </c>
      <c r="X573" s="1141">
        <f t="shared" si="115"/>
        <v>0</v>
      </c>
      <c r="Y573" s="1144">
        <v>0</v>
      </c>
      <c r="Z573" s="1139">
        <f t="shared" si="116"/>
        <v>0</v>
      </c>
      <c r="AA573" s="1123">
        <f>[5]building!Y565</f>
        <v>0</v>
      </c>
      <c r="AB573" s="1123"/>
      <c r="AC573" s="1123">
        <f>[5]building!Z565</f>
        <v>0</v>
      </c>
      <c r="AD573" s="1123">
        <f t="shared" si="117"/>
        <v>0</v>
      </c>
    </row>
    <row r="574" spans="1:30" ht="70.5" customHeight="1">
      <c r="A574" s="1157"/>
      <c r="B574" s="1131" t="s">
        <v>2168</v>
      </c>
      <c r="C574" s="1149">
        <f>ROUND(Data!K2915,2)</f>
        <v>7818.22</v>
      </c>
      <c r="D574" s="1133" t="s">
        <v>2189</v>
      </c>
      <c r="E574" s="1142"/>
      <c r="F574" s="1134">
        <f t="shared" si="105"/>
        <v>0</v>
      </c>
      <c r="G574" s="1142"/>
      <c r="H574" s="1141">
        <f t="shared" si="106"/>
        <v>0</v>
      </c>
      <c r="I574" s="1142"/>
      <c r="J574" s="1141">
        <f t="shared" si="107"/>
        <v>0</v>
      </c>
      <c r="K574" s="1142"/>
      <c r="L574" s="1141">
        <f t="shared" si="108"/>
        <v>0</v>
      </c>
      <c r="M574" s="1142"/>
      <c r="N574" s="1141">
        <f t="shared" si="109"/>
        <v>0</v>
      </c>
      <c r="O574" s="1142"/>
      <c r="P574" s="1141">
        <f t="shared" si="110"/>
        <v>0</v>
      </c>
      <c r="Q574" s="1142"/>
      <c r="R574" s="1141">
        <f t="shared" si="111"/>
        <v>0</v>
      </c>
      <c r="S574" s="1142"/>
      <c r="T574" s="1141">
        <f t="shared" si="112"/>
        <v>0</v>
      </c>
      <c r="U574" s="1141"/>
      <c r="V574" s="1141">
        <f t="shared" si="113"/>
        <v>0</v>
      </c>
      <c r="W574" s="1143">
        <f t="shared" si="114"/>
        <v>0</v>
      </c>
      <c r="X574" s="1141">
        <f t="shared" si="115"/>
        <v>0</v>
      </c>
      <c r="Y574" s="1144">
        <v>0</v>
      </c>
      <c r="Z574" s="1139">
        <f t="shared" si="116"/>
        <v>0</v>
      </c>
      <c r="AA574" s="1123">
        <f>[5]building!Y566</f>
        <v>0</v>
      </c>
      <c r="AB574" s="1123"/>
      <c r="AC574" s="1123">
        <f>[5]building!Z566</f>
        <v>0</v>
      </c>
      <c r="AD574" s="1123">
        <f t="shared" si="117"/>
        <v>0</v>
      </c>
    </row>
    <row r="575" spans="1:30" ht="70.5" customHeight="1">
      <c r="A575" s="1173">
        <v>8.5</v>
      </c>
      <c r="B575" s="1151" t="s">
        <v>1723</v>
      </c>
      <c r="C575" s="1149"/>
      <c r="D575" s="1133"/>
      <c r="E575" s="1142"/>
      <c r="F575" s="1134">
        <f t="shared" si="105"/>
        <v>0</v>
      </c>
      <c r="G575" s="1142"/>
      <c r="H575" s="1141">
        <f t="shared" si="106"/>
        <v>0</v>
      </c>
      <c r="I575" s="1142"/>
      <c r="J575" s="1141">
        <f t="shared" si="107"/>
        <v>0</v>
      </c>
      <c r="K575" s="1142"/>
      <c r="L575" s="1141">
        <f t="shared" si="108"/>
        <v>0</v>
      </c>
      <c r="M575" s="1142"/>
      <c r="N575" s="1141">
        <f t="shared" si="109"/>
        <v>0</v>
      </c>
      <c r="O575" s="1142"/>
      <c r="P575" s="1141">
        <f t="shared" si="110"/>
        <v>0</v>
      </c>
      <c r="Q575" s="1142"/>
      <c r="R575" s="1141">
        <f t="shared" si="111"/>
        <v>0</v>
      </c>
      <c r="S575" s="1142"/>
      <c r="T575" s="1141">
        <f t="shared" si="112"/>
        <v>0</v>
      </c>
      <c r="U575" s="1141"/>
      <c r="V575" s="1141">
        <f t="shared" si="113"/>
        <v>0</v>
      </c>
      <c r="W575" s="1143">
        <f t="shared" si="114"/>
        <v>0</v>
      </c>
      <c r="X575" s="1141">
        <f t="shared" si="115"/>
        <v>0</v>
      </c>
      <c r="Y575" s="1144">
        <v>0</v>
      </c>
      <c r="Z575" s="1139">
        <f t="shared" si="116"/>
        <v>0</v>
      </c>
      <c r="AA575" s="1123">
        <f>[5]building!Y567</f>
        <v>0</v>
      </c>
      <c r="AB575" s="1123"/>
      <c r="AC575" s="1123">
        <f>[5]building!Z567</f>
        <v>0</v>
      </c>
      <c r="AD575" s="1123">
        <f t="shared" si="117"/>
        <v>0</v>
      </c>
    </row>
    <row r="576" spans="1:30" ht="70.5" customHeight="1">
      <c r="A576" s="1173"/>
      <c r="B576" s="1131" t="s">
        <v>238</v>
      </c>
      <c r="C576" s="1149">
        <f>ROUND(Data!K2931,2)</f>
        <v>669.42</v>
      </c>
      <c r="D576" s="1133" t="s">
        <v>841</v>
      </c>
      <c r="E576" s="1142"/>
      <c r="F576" s="1134">
        <f t="shared" si="105"/>
        <v>0</v>
      </c>
      <c r="G576" s="1142"/>
      <c r="H576" s="1141">
        <f t="shared" si="106"/>
        <v>0</v>
      </c>
      <c r="I576" s="1142"/>
      <c r="J576" s="1141">
        <f t="shared" si="107"/>
        <v>0</v>
      </c>
      <c r="K576" s="1142"/>
      <c r="L576" s="1141">
        <f t="shared" si="108"/>
        <v>0</v>
      </c>
      <c r="M576" s="1142"/>
      <c r="N576" s="1141">
        <f t="shared" si="109"/>
        <v>0</v>
      </c>
      <c r="O576" s="1142"/>
      <c r="P576" s="1141">
        <f t="shared" si="110"/>
        <v>0</v>
      </c>
      <c r="Q576" s="1142"/>
      <c r="R576" s="1141">
        <f t="shared" si="111"/>
        <v>0</v>
      </c>
      <c r="S576" s="1142"/>
      <c r="T576" s="1141">
        <f t="shared" si="112"/>
        <v>0</v>
      </c>
      <c r="U576" s="1141"/>
      <c r="V576" s="1141">
        <f t="shared" si="113"/>
        <v>0</v>
      </c>
      <c r="W576" s="1143">
        <f t="shared" si="114"/>
        <v>0</v>
      </c>
      <c r="X576" s="1141">
        <f t="shared" si="115"/>
        <v>0</v>
      </c>
      <c r="Y576" s="1144">
        <v>0</v>
      </c>
      <c r="Z576" s="1139">
        <f t="shared" si="116"/>
        <v>0</v>
      </c>
      <c r="AA576" s="1123">
        <f>[5]building!Y568</f>
        <v>0</v>
      </c>
      <c r="AB576" s="1123"/>
      <c r="AC576" s="1123">
        <f>[5]building!Z568</f>
        <v>0</v>
      </c>
      <c r="AD576" s="1123">
        <f t="shared" si="117"/>
        <v>0</v>
      </c>
    </row>
    <row r="577" spans="1:30" ht="70.5" customHeight="1">
      <c r="A577" s="1173"/>
      <c r="B577" s="1131" t="s">
        <v>239</v>
      </c>
      <c r="C577" s="1149">
        <f>ROUND(Data!K2940,2)</f>
        <v>673.26</v>
      </c>
      <c r="D577" s="1133" t="s">
        <v>841</v>
      </c>
      <c r="E577" s="1142"/>
      <c r="F577" s="1134">
        <f t="shared" si="105"/>
        <v>0</v>
      </c>
      <c r="G577" s="1142"/>
      <c r="H577" s="1141">
        <f t="shared" si="106"/>
        <v>0</v>
      </c>
      <c r="I577" s="1142"/>
      <c r="J577" s="1141">
        <f t="shared" si="107"/>
        <v>0</v>
      </c>
      <c r="K577" s="1142"/>
      <c r="L577" s="1141">
        <f t="shared" si="108"/>
        <v>0</v>
      </c>
      <c r="M577" s="1142"/>
      <c r="N577" s="1141">
        <f t="shared" si="109"/>
        <v>0</v>
      </c>
      <c r="O577" s="1142"/>
      <c r="P577" s="1141">
        <f t="shared" si="110"/>
        <v>0</v>
      </c>
      <c r="Q577" s="1142"/>
      <c r="R577" s="1141">
        <f t="shared" si="111"/>
        <v>0</v>
      </c>
      <c r="S577" s="1142"/>
      <c r="T577" s="1141">
        <f t="shared" si="112"/>
        <v>0</v>
      </c>
      <c r="U577" s="1141"/>
      <c r="V577" s="1141">
        <f t="shared" si="113"/>
        <v>0</v>
      </c>
      <c r="W577" s="1143">
        <f t="shared" si="114"/>
        <v>0</v>
      </c>
      <c r="X577" s="1141">
        <f t="shared" si="115"/>
        <v>0</v>
      </c>
      <c r="Y577" s="1144">
        <v>0</v>
      </c>
      <c r="Z577" s="1139">
        <f t="shared" si="116"/>
        <v>0</v>
      </c>
      <c r="AA577" s="1123">
        <f>[5]building!Y569</f>
        <v>0</v>
      </c>
      <c r="AB577" s="1123"/>
      <c r="AC577" s="1123">
        <f>[5]building!Z569</f>
        <v>0</v>
      </c>
      <c r="AD577" s="1123">
        <f t="shared" si="117"/>
        <v>0</v>
      </c>
    </row>
    <row r="578" spans="1:30" ht="70.5" customHeight="1">
      <c r="A578" s="1130"/>
      <c r="B578" s="1131" t="s">
        <v>240</v>
      </c>
      <c r="C578" s="1149">
        <f>ROUND(Data!K2950,2)</f>
        <v>677.1</v>
      </c>
      <c r="D578" s="1133" t="s">
        <v>841</v>
      </c>
      <c r="E578" s="1142"/>
      <c r="F578" s="1134">
        <f t="shared" si="105"/>
        <v>0</v>
      </c>
      <c r="G578" s="1142"/>
      <c r="H578" s="1141">
        <f t="shared" si="106"/>
        <v>0</v>
      </c>
      <c r="I578" s="1142"/>
      <c r="J578" s="1141">
        <f t="shared" si="107"/>
        <v>0</v>
      </c>
      <c r="K578" s="1142"/>
      <c r="L578" s="1141">
        <f t="shared" si="108"/>
        <v>0</v>
      </c>
      <c r="M578" s="1142"/>
      <c r="N578" s="1141">
        <f t="shared" si="109"/>
        <v>0</v>
      </c>
      <c r="O578" s="1142"/>
      <c r="P578" s="1141">
        <f t="shared" si="110"/>
        <v>0</v>
      </c>
      <c r="Q578" s="1142"/>
      <c r="R578" s="1141">
        <f t="shared" si="111"/>
        <v>0</v>
      </c>
      <c r="S578" s="1142"/>
      <c r="T578" s="1141">
        <f t="shared" si="112"/>
        <v>0</v>
      </c>
      <c r="U578" s="1141"/>
      <c r="V578" s="1141">
        <f t="shared" si="113"/>
        <v>0</v>
      </c>
      <c r="W578" s="1143">
        <f t="shared" si="114"/>
        <v>0</v>
      </c>
      <c r="X578" s="1141">
        <f t="shared" si="115"/>
        <v>0</v>
      </c>
      <c r="Y578" s="1144">
        <v>0</v>
      </c>
      <c r="Z578" s="1139">
        <f t="shared" si="116"/>
        <v>0</v>
      </c>
      <c r="AA578" s="1123">
        <f>[5]building!Y570</f>
        <v>0</v>
      </c>
      <c r="AB578" s="1123"/>
      <c r="AC578" s="1123">
        <f>[5]building!Z570</f>
        <v>0</v>
      </c>
      <c r="AD578" s="1123">
        <f t="shared" si="117"/>
        <v>0</v>
      </c>
    </row>
    <row r="579" spans="1:30" ht="70.5" customHeight="1">
      <c r="A579" s="1157"/>
      <c r="B579" s="1151" t="s">
        <v>4702</v>
      </c>
      <c r="C579" s="1157"/>
      <c r="D579" s="1157"/>
      <c r="E579" s="1142"/>
      <c r="F579" s="1134">
        <f t="shared" si="105"/>
        <v>0</v>
      </c>
      <c r="G579" s="1142"/>
      <c r="H579" s="1141">
        <f t="shared" si="106"/>
        <v>0</v>
      </c>
      <c r="I579" s="1142"/>
      <c r="J579" s="1141">
        <f t="shared" si="107"/>
        <v>0</v>
      </c>
      <c r="K579" s="1142"/>
      <c r="L579" s="1141">
        <f t="shared" si="108"/>
        <v>0</v>
      </c>
      <c r="M579" s="1142"/>
      <c r="N579" s="1141">
        <f t="shared" si="109"/>
        <v>0</v>
      </c>
      <c r="O579" s="1142"/>
      <c r="P579" s="1141">
        <f t="shared" si="110"/>
        <v>0</v>
      </c>
      <c r="Q579" s="1142"/>
      <c r="R579" s="1141">
        <f t="shared" si="111"/>
        <v>0</v>
      </c>
      <c r="S579" s="1142"/>
      <c r="T579" s="1141">
        <f t="shared" si="112"/>
        <v>0</v>
      </c>
      <c r="U579" s="1141"/>
      <c r="V579" s="1141">
        <f t="shared" si="113"/>
        <v>0</v>
      </c>
      <c r="W579" s="1143">
        <f t="shared" si="114"/>
        <v>0</v>
      </c>
      <c r="X579" s="1141">
        <f t="shared" si="115"/>
        <v>0</v>
      </c>
      <c r="Y579" s="1144">
        <v>0</v>
      </c>
      <c r="Z579" s="1139">
        <f t="shared" si="116"/>
        <v>0</v>
      </c>
      <c r="AA579" s="1123">
        <f>[5]building!Y571</f>
        <v>0</v>
      </c>
      <c r="AB579" s="1123"/>
      <c r="AC579" s="1123">
        <f>[5]building!Z571</f>
        <v>0</v>
      </c>
      <c r="AD579" s="1123">
        <f t="shared" si="117"/>
        <v>0</v>
      </c>
    </row>
    <row r="580" spans="1:30" ht="70.5" customHeight="1">
      <c r="A580" s="1157"/>
      <c r="B580" s="1151" t="s">
        <v>4308</v>
      </c>
      <c r="C580" s="1131">
        <f>'pile data '!F17</f>
        <v>3243.15</v>
      </c>
      <c r="D580" s="1131" t="s">
        <v>841</v>
      </c>
      <c r="E580" s="1142"/>
      <c r="F580" s="1134">
        <f t="shared" si="105"/>
        <v>0</v>
      </c>
      <c r="G580" s="1142"/>
      <c r="H580" s="1141">
        <f t="shared" si="106"/>
        <v>0</v>
      </c>
      <c r="I580" s="1142"/>
      <c r="J580" s="1141">
        <f t="shared" si="107"/>
        <v>0</v>
      </c>
      <c r="K580" s="1142"/>
      <c r="L580" s="1141">
        <f t="shared" si="108"/>
        <v>0</v>
      </c>
      <c r="M580" s="1142"/>
      <c r="N580" s="1141">
        <f t="shared" si="109"/>
        <v>0</v>
      </c>
      <c r="O580" s="1142"/>
      <c r="P580" s="1141">
        <f t="shared" si="110"/>
        <v>0</v>
      </c>
      <c r="Q580" s="1142"/>
      <c r="R580" s="1141">
        <f t="shared" si="111"/>
        <v>0</v>
      </c>
      <c r="S580" s="1142"/>
      <c r="T580" s="1141">
        <f t="shared" si="112"/>
        <v>0</v>
      </c>
      <c r="U580" s="1141"/>
      <c r="V580" s="1141">
        <f t="shared" si="113"/>
        <v>0</v>
      </c>
      <c r="W580" s="1143">
        <f t="shared" si="114"/>
        <v>0</v>
      </c>
      <c r="X580" s="1141">
        <f t="shared" si="115"/>
        <v>0</v>
      </c>
      <c r="Y580" s="1144">
        <v>0</v>
      </c>
      <c r="Z580" s="1139">
        <f t="shared" si="116"/>
        <v>0</v>
      </c>
      <c r="AA580" s="1123">
        <f>[5]building!Y572</f>
        <v>0</v>
      </c>
      <c r="AB580" s="1123"/>
      <c r="AC580" s="1123">
        <f>[5]building!Z572</f>
        <v>0</v>
      </c>
      <c r="AD580" s="1123">
        <f t="shared" si="117"/>
        <v>0</v>
      </c>
    </row>
    <row r="581" spans="1:30" ht="70.5" customHeight="1">
      <c r="A581" s="1157"/>
      <c r="B581" s="1151" t="s">
        <v>4309</v>
      </c>
      <c r="C581" s="1131">
        <f>'pile data '!F81</f>
        <v>4065.18</v>
      </c>
      <c r="D581" s="1131" t="s">
        <v>841</v>
      </c>
      <c r="E581" s="1142"/>
      <c r="F581" s="1134">
        <f t="shared" si="105"/>
        <v>0</v>
      </c>
      <c r="G581" s="1142"/>
      <c r="H581" s="1141">
        <f t="shared" si="106"/>
        <v>0</v>
      </c>
      <c r="I581" s="1142"/>
      <c r="J581" s="1141">
        <f t="shared" si="107"/>
        <v>0</v>
      </c>
      <c r="K581" s="1142"/>
      <c r="L581" s="1141">
        <f t="shared" si="108"/>
        <v>0</v>
      </c>
      <c r="M581" s="1142"/>
      <c r="N581" s="1141">
        <f t="shared" si="109"/>
        <v>0</v>
      </c>
      <c r="O581" s="1142"/>
      <c r="P581" s="1141">
        <f t="shared" si="110"/>
        <v>0</v>
      </c>
      <c r="Q581" s="1142"/>
      <c r="R581" s="1141">
        <f t="shared" si="111"/>
        <v>0</v>
      </c>
      <c r="S581" s="1142"/>
      <c r="T581" s="1141">
        <f t="shared" si="112"/>
        <v>0</v>
      </c>
      <c r="U581" s="1141"/>
      <c r="V581" s="1141">
        <f t="shared" si="113"/>
        <v>0</v>
      </c>
      <c r="W581" s="1143">
        <f t="shared" si="114"/>
        <v>0</v>
      </c>
      <c r="X581" s="1141">
        <f t="shared" si="115"/>
        <v>0</v>
      </c>
      <c r="Y581" s="1144">
        <v>0</v>
      </c>
      <c r="Z581" s="1139">
        <f t="shared" si="116"/>
        <v>0</v>
      </c>
      <c r="AA581" s="1123">
        <f>[5]building!Y573</f>
        <v>0</v>
      </c>
      <c r="AB581" s="1123"/>
      <c r="AC581" s="1123">
        <f>[5]building!Z573</f>
        <v>0</v>
      </c>
      <c r="AD581" s="1123">
        <f t="shared" si="117"/>
        <v>0</v>
      </c>
    </row>
    <row r="582" spans="1:30" ht="70.5" customHeight="1">
      <c r="A582" s="1130"/>
      <c r="B582" s="1151" t="s">
        <v>4310</v>
      </c>
      <c r="C582" s="1131">
        <f>'pile data '!F141</f>
        <v>2486.41</v>
      </c>
      <c r="D582" s="1131" t="s">
        <v>841</v>
      </c>
      <c r="E582" s="1142"/>
      <c r="F582" s="1134">
        <f t="shared" si="105"/>
        <v>0</v>
      </c>
      <c r="G582" s="1142"/>
      <c r="H582" s="1141">
        <f t="shared" si="106"/>
        <v>0</v>
      </c>
      <c r="I582" s="1142"/>
      <c r="J582" s="1141">
        <f t="shared" si="107"/>
        <v>0</v>
      </c>
      <c r="K582" s="1142"/>
      <c r="L582" s="1141">
        <f t="shared" si="108"/>
        <v>0</v>
      </c>
      <c r="M582" s="1142"/>
      <c r="N582" s="1141">
        <f t="shared" si="109"/>
        <v>0</v>
      </c>
      <c r="O582" s="1142"/>
      <c r="P582" s="1141">
        <f t="shared" si="110"/>
        <v>0</v>
      </c>
      <c r="Q582" s="1142"/>
      <c r="R582" s="1141">
        <f t="shared" si="111"/>
        <v>0</v>
      </c>
      <c r="S582" s="1142"/>
      <c r="T582" s="1141">
        <f t="shared" si="112"/>
        <v>0</v>
      </c>
      <c r="U582" s="1141"/>
      <c r="V582" s="1141">
        <f t="shared" si="113"/>
        <v>0</v>
      </c>
      <c r="W582" s="1143">
        <f t="shared" si="114"/>
        <v>0</v>
      </c>
      <c r="X582" s="1141">
        <f t="shared" si="115"/>
        <v>0</v>
      </c>
      <c r="Y582" s="1144">
        <v>0</v>
      </c>
      <c r="Z582" s="1139">
        <f t="shared" si="116"/>
        <v>0</v>
      </c>
      <c r="AA582" s="1123">
        <f>[5]building!Y574</f>
        <v>0</v>
      </c>
      <c r="AB582" s="1123"/>
      <c r="AC582" s="1123">
        <f>[5]building!Z574</f>
        <v>0</v>
      </c>
      <c r="AD582" s="1123">
        <f t="shared" si="117"/>
        <v>0</v>
      </c>
    </row>
    <row r="583" spans="1:30" ht="70.5" customHeight="1">
      <c r="A583" s="1130"/>
      <c r="B583" s="1188" t="s">
        <v>4703</v>
      </c>
      <c r="C583" s="1149"/>
      <c r="D583" s="1133"/>
      <c r="E583" s="1142"/>
      <c r="F583" s="1134">
        <f t="shared" si="105"/>
        <v>0</v>
      </c>
      <c r="G583" s="1142"/>
      <c r="H583" s="1141">
        <f t="shared" si="106"/>
        <v>0</v>
      </c>
      <c r="I583" s="1142"/>
      <c r="J583" s="1141">
        <f t="shared" si="107"/>
        <v>0</v>
      </c>
      <c r="K583" s="1142"/>
      <c r="L583" s="1141">
        <f t="shared" si="108"/>
        <v>0</v>
      </c>
      <c r="M583" s="1142"/>
      <c r="N583" s="1141">
        <f t="shared" si="109"/>
        <v>0</v>
      </c>
      <c r="O583" s="1142"/>
      <c r="P583" s="1141">
        <f t="shared" si="110"/>
        <v>0</v>
      </c>
      <c r="Q583" s="1142"/>
      <c r="R583" s="1141">
        <f t="shared" si="111"/>
        <v>0</v>
      </c>
      <c r="S583" s="1142"/>
      <c r="T583" s="1141">
        <f t="shared" si="112"/>
        <v>0</v>
      </c>
      <c r="U583" s="1141"/>
      <c r="V583" s="1141">
        <f t="shared" si="113"/>
        <v>0</v>
      </c>
      <c r="W583" s="1143">
        <f t="shared" si="114"/>
        <v>0</v>
      </c>
      <c r="X583" s="1141">
        <f t="shared" si="115"/>
        <v>0</v>
      </c>
      <c r="Y583" s="1144">
        <v>0</v>
      </c>
      <c r="Z583" s="1139">
        <f t="shared" si="116"/>
        <v>0</v>
      </c>
      <c r="AA583" s="1123">
        <f>[5]building!Y575</f>
        <v>0</v>
      </c>
      <c r="AB583" s="1123"/>
      <c r="AC583" s="1123">
        <f>[5]building!Z575</f>
        <v>0</v>
      </c>
      <c r="AD583" s="1123">
        <f t="shared" si="117"/>
        <v>0</v>
      </c>
    </row>
    <row r="584" spans="1:30" ht="70.5" customHeight="1">
      <c r="A584" s="1130"/>
      <c r="B584" s="1151" t="s">
        <v>4308</v>
      </c>
      <c r="C584" s="1189">
        <f>'pile data '!F17</f>
        <v>3243.15</v>
      </c>
      <c r="D584" s="1190" t="s">
        <v>841</v>
      </c>
      <c r="E584" s="1142"/>
      <c r="F584" s="1134">
        <f t="shared" si="105"/>
        <v>0</v>
      </c>
      <c r="G584" s="1142"/>
      <c r="H584" s="1141">
        <f t="shared" si="106"/>
        <v>0</v>
      </c>
      <c r="I584" s="1142"/>
      <c r="J584" s="1141">
        <f t="shared" si="107"/>
        <v>0</v>
      </c>
      <c r="K584" s="1142"/>
      <c r="L584" s="1141">
        <f t="shared" si="108"/>
        <v>0</v>
      </c>
      <c r="M584" s="1142"/>
      <c r="N584" s="1141">
        <f t="shared" si="109"/>
        <v>0</v>
      </c>
      <c r="O584" s="1142"/>
      <c r="P584" s="1141">
        <f t="shared" si="110"/>
        <v>0</v>
      </c>
      <c r="Q584" s="1142"/>
      <c r="R584" s="1141">
        <f t="shared" si="111"/>
        <v>0</v>
      </c>
      <c r="S584" s="1142"/>
      <c r="T584" s="1141">
        <f t="shared" si="112"/>
        <v>0</v>
      </c>
      <c r="U584" s="1141"/>
      <c r="V584" s="1141">
        <f t="shared" si="113"/>
        <v>0</v>
      </c>
      <c r="W584" s="1143">
        <f t="shared" si="114"/>
        <v>0</v>
      </c>
      <c r="X584" s="1141">
        <f t="shared" si="115"/>
        <v>0</v>
      </c>
      <c r="Y584" s="1144">
        <v>0</v>
      </c>
      <c r="Z584" s="1139">
        <f t="shared" si="116"/>
        <v>0</v>
      </c>
      <c r="AA584" s="1123">
        <f>[5]building!Y576</f>
        <v>0</v>
      </c>
      <c r="AB584" s="1123"/>
      <c r="AC584" s="1123">
        <f>[5]building!Z576</f>
        <v>0</v>
      </c>
      <c r="AD584" s="1123">
        <f t="shared" si="117"/>
        <v>0</v>
      </c>
    </row>
    <row r="585" spans="1:30" ht="70.5" customHeight="1">
      <c r="A585" s="1130"/>
      <c r="B585" s="1151" t="s">
        <v>4309</v>
      </c>
      <c r="C585" s="1149">
        <f>'pile data '!F92</f>
        <v>1813.89</v>
      </c>
      <c r="D585" s="1133"/>
      <c r="E585" s="1142"/>
      <c r="F585" s="1134">
        <f t="shared" si="105"/>
        <v>0</v>
      </c>
      <c r="G585" s="1142"/>
      <c r="H585" s="1141">
        <f t="shared" si="106"/>
        <v>0</v>
      </c>
      <c r="I585" s="1142"/>
      <c r="J585" s="1141">
        <f t="shared" si="107"/>
        <v>0</v>
      </c>
      <c r="K585" s="1142"/>
      <c r="L585" s="1141">
        <f t="shared" si="108"/>
        <v>0</v>
      </c>
      <c r="M585" s="1142"/>
      <c r="N585" s="1141">
        <f t="shared" si="109"/>
        <v>0</v>
      </c>
      <c r="O585" s="1142"/>
      <c r="P585" s="1141">
        <f t="shared" si="110"/>
        <v>0</v>
      </c>
      <c r="Q585" s="1142"/>
      <c r="R585" s="1141">
        <f t="shared" si="111"/>
        <v>0</v>
      </c>
      <c r="S585" s="1142"/>
      <c r="T585" s="1141">
        <f t="shared" si="112"/>
        <v>0</v>
      </c>
      <c r="U585" s="1141"/>
      <c r="V585" s="1141">
        <f t="shared" si="113"/>
        <v>0</v>
      </c>
      <c r="W585" s="1143">
        <f t="shared" si="114"/>
        <v>0</v>
      </c>
      <c r="X585" s="1141">
        <f t="shared" si="115"/>
        <v>0</v>
      </c>
      <c r="Y585" s="1144">
        <v>0</v>
      </c>
      <c r="Z585" s="1139">
        <f t="shared" si="116"/>
        <v>0</v>
      </c>
      <c r="AA585" s="1123">
        <f>[5]building!Y577</f>
        <v>0</v>
      </c>
      <c r="AB585" s="1123"/>
      <c r="AC585" s="1123">
        <f>[5]building!Z577</f>
        <v>0</v>
      </c>
      <c r="AD585" s="1123">
        <f t="shared" si="117"/>
        <v>0</v>
      </c>
    </row>
    <row r="586" spans="1:30" ht="70.5" customHeight="1">
      <c r="A586" s="1130"/>
      <c r="B586" s="1151" t="s">
        <v>4310</v>
      </c>
      <c r="C586" s="1189">
        <f>'pile data '!F152</f>
        <v>816.25</v>
      </c>
      <c r="D586" s="1190" t="s">
        <v>841</v>
      </c>
      <c r="E586" s="1142"/>
      <c r="F586" s="1134">
        <f t="shared" si="105"/>
        <v>0</v>
      </c>
      <c r="G586" s="1142"/>
      <c r="H586" s="1141">
        <f t="shared" si="106"/>
        <v>0</v>
      </c>
      <c r="I586" s="1142"/>
      <c r="J586" s="1141">
        <f t="shared" si="107"/>
        <v>0</v>
      </c>
      <c r="K586" s="1142"/>
      <c r="L586" s="1141">
        <f t="shared" si="108"/>
        <v>0</v>
      </c>
      <c r="M586" s="1142"/>
      <c r="N586" s="1141">
        <f t="shared" si="109"/>
        <v>0</v>
      </c>
      <c r="O586" s="1142"/>
      <c r="P586" s="1141">
        <f t="shared" si="110"/>
        <v>0</v>
      </c>
      <c r="Q586" s="1142"/>
      <c r="R586" s="1141">
        <f t="shared" si="111"/>
        <v>0</v>
      </c>
      <c r="S586" s="1142"/>
      <c r="T586" s="1141">
        <f t="shared" si="112"/>
        <v>0</v>
      </c>
      <c r="U586" s="1141"/>
      <c r="V586" s="1141">
        <f t="shared" si="113"/>
        <v>0</v>
      </c>
      <c r="W586" s="1143">
        <f t="shared" si="114"/>
        <v>0</v>
      </c>
      <c r="X586" s="1141">
        <f t="shared" si="115"/>
        <v>0</v>
      </c>
      <c r="Y586" s="1144">
        <v>0</v>
      </c>
      <c r="Z586" s="1139">
        <f t="shared" si="116"/>
        <v>0</v>
      </c>
      <c r="AA586" s="1123">
        <f>[5]building!Y578</f>
        <v>0</v>
      </c>
      <c r="AB586" s="1123"/>
      <c r="AC586" s="1123">
        <f>[5]building!Z578</f>
        <v>0</v>
      </c>
      <c r="AD586" s="1123">
        <f t="shared" si="117"/>
        <v>0</v>
      </c>
    </row>
    <row r="587" spans="1:30" ht="70.5" customHeight="1">
      <c r="A587" s="1130"/>
      <c r="B587" s="1188" t="s">
        <v>3865</v>
      </c>
      <c r="C587" s="1189">
        <v>70000</v>
      </c>
      <c r="D587" s="1191" t="s">
        <v>1456</v>
      </c>
      <c r="E587" s="1142"/>
      <c r="F587" s="1134">
        <f t="shared" si="105"/>
        <v>0</v>
      </c>
      <c r="G587" s="1142"/>
      <c r="H587" s="1141">
        <f t="shared" si="106"/>
        <v>0</v>
      </c>
      <c r="I587" s="1142"/>
      <c r="J587" s="1141">
        <f t="shared" si="107"/>
        <v>0</v>
      </c>
      <c r="K587" s="1142"/>
      <c r="L587" s="1141">
        <f t="shared" si="108"/>
        <v>0</v>
      </c>
      <c r="M587" s="1142"/>
      <c r="N587" s="1141">
        <f t="shared" si="109"/>
        <v>0</v>
      </c>
      <c r="O587" s="1142"/>
      <c r="P587" s="1141">
        <f t="shared" si="110"/>
        <v>0</v>
      </c>
      <c r="Q587" s="1142"/>
      <c r="R587" s="1141">
        <f t="shared" si="111"/>
        <v>0</v>
      </c>
      <c r="S587" s="1142"/>
      <c r="T587" s="1141">
        <f t="shared" si="112"/>
        <v>0</v>
      </c>
      <c r="U587" s="1141"/>
      <c r="V587" s="1141">
        <f t="shared" si="113"/>
        <v>0</v>
      </c>
      <c r="W587" s="1143">
        <f t="shared" si="114"/>
        <v>0</v>
      </c>
      <c r="X587" s="1141">
        <f t="shared" si="115"/>
        <v>0</v>
      </c>
      <c r="Y587" s="1144">
        <v>0</v>
      </c>
      <c r="Z587" s="1139">
        <f t="shared" si="116"/>
        <v>0</v>
      </c>
      <c r="AA587" s="1123">
        <f>[5]building!Y579</f>
        <v>0</v>
      </c>
      <c r="AB587" s="1123"/>
      <c r="AC587" s="1123">
        <f>[5]building!Z579</f>
        <v>0</v>
      </c>
      <c r="AD587" s="1123">
        <f t="shared" si="117"/>
        <v>0</v>
      </c>
    </row>
    <row r="588" spans="1:30" ht="70.5" customHeight="1">
      <c r="A588" s="1130"/>
      <c r="B588" s="1188" t="s">
        <v>3866</v>
      </c>
      <c r="C588" s="1189">
        <v>50000</v>
      </c>
      <c r="D588" s="1191" t="s">
        <v>286</v>
      </c>
      <c r="E588" s="1142"/>
      <c r="F588" s="1134">
        <f t="shared" si="105"/>
        <v>0</v>
      </c>
      <c r="G588" s="1142"/>
      <c r="H588" s="1141">
        <f t="shared" si="106"/>
        <v>0</v>
      </c>
      <c r="I588" s="1142"/>
      <c r="J588" s="1141">
        <f t="shared" si="107"/>
        <v>0</v>
      </c>
      <c r="K588" s="1142"/>
      <c r="L588" s="1141">
        <f t="shared" si="108"/>
        <v>0</v>
      </c>
      <c r="M588" s="1142"/>
      <c r="N588" s="1141">
        <f t="shared" si="109"/>
        <v>0</v>
      </c>
      <c r="O588" s="1142"/>
      <c r="P588" s="1141">
        <f t="shared" si="110"/>
        <v>0</v>
      </c>
      <c r="Q588" s="1142"/>
      <c r="R588" s="1141">
        <f t="shared" si="111"/>
        <v>0</v>
      </c>
      <c r="S588" s="1142"/>
      <c r="T588" s="1141">
        <f t="shared" si="112"/>
        <v>0</v>
      </c>
      <c r="U588" s="1141"/>
      <c r="V588" s="1141">
        <f t="shared" si="113"/>
        <v>0</v>
      </c>
      <c r="W588" s="1143">
        <f t="shared" si="114"/>
        <v>0</v>
      </c>
      <c r="X588" s="1141">
        <f t="shared" si="115"/>
        <v>0</v>
      </c>
      <c r="Y588" s="1144">
        <v>0</v>
      </c>
      <c r="Z588" s="1139">
        <f t="shared" si="116"/>
        <v>0</v>
      </c>
      <c r="AA588" s="1123">
        <f>[5]building!Y580</f>
        <v>0</v>
      </c>
      <c r="AB588" s="1123"/>
      <c r="AC588" s="1123">
        <f>[5]building!Z580</f>
        <v>0</v>
      </c>
      <c r="AD588" s="1123">
        <f t="shared" si="117"/>
        <v>0</v>
      </c>
    </row>
    <row r="589" spans="1:30" ht="70.5" customHeight="1">
      <c r="A589" s="1130"/>
      <c r="B589" s="1188" t="s">
        <v>3869</v>
      </c>
      <c r="C589" s="1189">
        <f>Data!K2448</f>
        <v>742.24</v>
      </c>
      <c r="D589" s="1191" t="s">
        <v>2321</v>
      </c>
      <c r="E589" s="1142"/>
      <c r="F589" s="1134">
        <f t="shared" si="105"/>
        <v>0</v>
      </c>
      <c r="G589" s="1142"/>
      <c r="H589" s="1141">
        <f t="shared" si="106"/>
        <v>0</v>
      </c>
      <c r="I589" s="1142"/>
      <c r="J589" s="1141">
        <f t="shared" si="107"/>
        <v>0</v>
      </c>
      <c r="K589" s="1142"/>
      <c r="L589" s="1141">
        <f t="shared" si="108"/>
        <v>0</v>
      </c>
      <c r="M589" s="1142"/>
      <c r="N589" s="1141">
        <f t="shared" si="109"/>
        <v>0</v>
      </c>
      <c r="O589" s="1142"/>
      <c r="P589" s="1141">
        <f t="shared" si="110"/>
        <v>0</v>
      </c>
      <c r="Q589" s="1142"/>
      <c r="R589" s="1141">
        <f t="shared" si="111"/>
        <v>0</v>
      </c>
      <c r="S589" s="1142"/>
      <c r="T589" s="1141">
        <f t="shared" si="112"/>
        <v>0</v>
      </c>
      <c r="U589" s="1141"/>
      <c r="V589" s="1141">
        <f t="shared" si="113"/>
        <v>0</v>
      </c>
      <c r="W589" s="1143">
        <f t="shared" si="114"/>
        <v>0</v>
      </c>
      <c r="X589" s="1141">
        <f t="shared" si="115"/>
        <v>0</v>
      </c>
      <c r="Y589" s="1144">
        <v>0</v>
      </c>
      <c r="Z589" s="1139">
        <f t="shared" si="116"/>
        <v>0</v>
      </c>
      <c r="AA589" s="1123">
        <f>[5]building!Y581</f>
        <v>0</v>
      </c>
      <c r="AB589" s="1123"/>
      <c r="AC589" s="1123">
        <f>[5]building!Z581</f>
        <v>0</v>
      </c>
      <c r="AD589" s="1123">
        <f t="shared" si="117"/>
        <v>0</v>
      </c>
    </row>
    <row r="590" spans="1:30" ht="70.5" customHeight="1">
      <c r="A590" s="1192">
        <v>3.8</v>
      </c>
      <c r="B590" s="1177" t="s">
        <v>4596</v>
      </c>
      <c r="C590" s="1177">
        <f>Data!R204</f>
        <v>5852.42</v>
      </c>
      <c r="D590" s="1193" t="s">
        <v>2189</v>
      </c>
      <c r="E590" s="1142"/>
      <c r="F590" s="1134">
        <f t="shared" si="105"/>
        <v>0</v>
      </c>
      <c r="G590" s="1142"/>
      <c r="H590" s="1141">
        <f t="shared" si="106"/>
        <v>0</v>
      </c>
      <c r="I590" s="1142"/>
      <c r="J590" s="1141">
        <f t="shared" si="107"/>
        <v>0</v>
      </c>
      <c r="K590" s="1142"/>
      <c r="L590" s="1141">
        <f t="shared" si="108"/>
        <v>0</v>
      </c>
      <c r="M590" s="1142"/>
      <c r="N590" s="1141">
        <f t="shared" si="109"/>
        <v>0</v>
      </c>
      <c r="O590" s="1142"/>
      <c r="P590" s="1141">
        <f t="shared" si="110"/>
        <v>0</v>
      </c>
      <c r="Q590" s="1142"/>
      <c r="R590" s="1141">
        <f t="shared" si="111"/>
        <v>0</v>
      </c>
      <c r="S590" s="1142"/>
      <c r="T590" s="1141">
        <f t="shared" si="112"/>
        <v>0</v>
      </c>
      <c r="U590" s="1141"/>
      <c r="V590" s="1141">
        <f t="shared" si="113"/>
        <v>0</v>
      </c>
      <c r="W590" s="1143">
        <f t="shared" si="114"/>
        <v>0</v>
      </c>
      <c r="X590" s="1141">
        <f t="shared" si="115"/>
        <v>0</v>
      </c>
      <c r="Y590" s="1144">
        <v>0</v>
      </c>
      <c r="Z590" s="1139">
        <f t="shared" si="116"/>
        <v>0</v>
      </c>
      <c r="AA590" s="1123">
        <f>[5]building!Y582</f>
        <v>0</v>
      </c>
      <c r="AB590" s="1123"/>
      <c r="AC590" s="1123">
        <f>[5]building!Z582</f>
        <v>0</v>
      </c>
      <c r="AD590" s="1123">
        <f t="shared" si="117"/>
        <v>0</v>
      </c>
    </row>
    <row r="591" spans="1:30" ht="70.5" customHeight="1">
      <c r="A591" s="1194">
        <v>3.3</v>
      </c>
      <c r="B591" s="1177" t="s">
        <v>4595</v>
      </c>
      <c r="C591" s="1177">
        <f>Data!R240</f>
        <v>5154.5600000000004</v>
      </c>
      <c r="D591" s="1193" t="s">
        <v>2189</v>
      </c>
      <c r="E591" s="1142"/>
      <c r="F591" s="1134">
        <f t="shared" ref="F591:F654" si="118">E591*C591</f>
        <v>0</v>
      </c>
      <c r="G591" s="1142"/>
      <c r="H591" s="1141">
        <f t="shared" ref="H591:H654" si="119">G591*C591</f>
        <v>0</v>
      </c>
      <c r="I591" s="1142"/>
      <c r="J591" s="1141">
        <f t="shared" ref="J591:J654" si="120">I591*C591</f>
        <v>0</v>
      </c>
      <c r="K591" s="1142"/>
      <c r="L591" s="1141">
        <f t="shared" ref="L591:L654" si="121">K591*C591</f>
        <v>0</v>
      </c>
      <c r="M591" s="1142"/>
      <c r="N591" s="1141">
        <f t="shared" ref="N591:N654" si="122">M591*C591</f>
        <v>0</v>
      </c>
      <c r="O591" s="1142"/>
      <c r="P591" s="1141">
        <f t="shared" ref="P591:P654" si="123">O591*C591</f>
        <v>0</v>
      </c>
      <c r="Q591" s="1142"/>
      <c r="R591" s="1141">
        <f t="shared" ref="R591:R654" si="124">Q591*C591</f>
        <v>0</v>
      </c>
      <c r="S591" s="1142"/>
      <c r="T591" s="1141">
        <f t="shared" ref="T591:T654" si="125">S591*C591</f>
        <v>0</v>
      </c>
      <c r="U591" s="1141"/>
      <c r="V591" s="1141">
        <f t="shared" ref="V591:V654" si="126">U591*C591</f>
        <v>0</v>
      </c>
      <c r="W591" s="1143">
        <f t="shared" ref="W591:W654" si="127">G591+I591+K591+M591+O591+Q591+S591+U591</f>
        <v>0</v>
      </c>
      <c r="X591" s="1141">
        <f t="shared" ref="X591:X654" si="128">W591*C591</f>
        <v>0</v>
      </c>
      <c r="Y591" s="1144">
        <v>0</v>
      </c>
      <c r="Z591" s="1139">
        <f t="shared" ref="Z591:Z654" si="129">Y591*C591</f>
        <v>0</v>
      </c>
      <c r="AA591" s="1123">
        <f>[5]building!Y583</f>
        <v>0</v>
      </c>
      <c r="AB591" s="1123"/>
      <c r="AC591" s="1123">
        <f>[5]building!Z583</f>
        <v>0</v>
      </c>
      <c r="AD591" s="1123">
        <f t="shared" ref="AD591:AD654" si="130">Z591-AC591</f>
        <v>0</v>
      </c>
    </row>
    <row r="592" spans="1:30" ht="70.5" customHeight="1">
      <c r="A592" s="1194"/>
      <c r="B592" s="1177" t="s">
        <v>3593</v>
      </c>
      <c r="C592" s="1177">
        <f>Data!X204</f>
        <v>5480.72</v>
      </c>
      <c r="D592" s="1191" t="s">
        <v>2189</v>
      </c>
      <c r="E592" s="1142"/>
      <c r="F592" s="1134">
        <f t="shared" si="118"/>
        <v>0</v>
      </c>
      <c r="G592" s="1142"/>
      <c r="H592" s="1141">
        <f t="shared" si="119"/>
        <v>0</v>
      </c>
      <c r="I592" s="1142"/>
      <c r="J592" s="1141">
        <f t="shared" si="120"/>
        <v>0</v>
      </c>
      <c r="K592" s="1142"/>
      <c r="L592" s="1141">
        <f t="shared" si="121"/>
        <v>0</v>
      </c>
      <c r="M592" s="1142"/>
      <c r="N592" s="1141">
        <f t="shared" si="122"/>
        <v>0</v>
      </c>
      <c r="O592" s="1142"/>
      <c r="P592" s="1141">
        <f t="shared" si="123"/>
        <v>0</v>
      </c>
      <c r="Q592" s="1142"/>
      <c r="R592" s="1141">
        <f t="shared" si="124"/>
        <v>0</v>
      </c>
      <c r="S592" s="1142"/>
      <c r="T592" s="1141">
        <f t="shared" si="125"/>
        <v>0</v>
      </c>
      <c r="U592" s="1141"/>
      <c r="V592" s="1141">
        <f t="shared" si="126"/>
        <v>0</v>
      </c>
      <c r="W592" s="1143">
        <f t="shared" si="127"/>
        <v>0</v>
      </c>
      <c r="X592" s="1141">
        <f t="shared" si="128"/>
        <v>0</v>
      </c>
      <c r="Y592" s="1144">
        <v>0</v>
      </c>
      <c r="Z592" s="1139">
        <f t="shared" si="129"/>
        <v>0</v>
      </c>
      <c r="AA592" s="1123">
        <f>[5]building!Y584</f>
        <v>0</v>
      </c>
      <c r="AB592" s="1123"/>
      <c r="AC592" s="1123">
        <f>[5]building!Z584</f>
        <v>0</v>
      </c>
      <c r="AD592" s="1123">
        <f t="shared" si="130"/>
        <v>0</v>
      </c>
    </row>
    <row r="593" spans="1:31" ht="70.5" customHeight="1">
      <c r="A593" s="1130">
        <v>18.100000000000001</v>
      </c>
      <c r="B593" s="1151" t="s">
        <v>199</v>
      </c>
      <c r="C593" s="1140"/>
      <c r="D593" s="1133"/>
      <c r="E593" s="1135"/>
      <c r="F593" s="1134">
        <f t="shared" si="118"/>
        <v>0</v>
      </c>
      <c r="G593" s="1141"/>
      <c r="H593" s="1141">
        <f t="shared" si="119"/>
        <v>0</v>
      </c>
      <c r="I593" s="1141"/>
      <c r="J593" s="1141">
        <f t="shared" si="120"/>
        <v>0</v>
      </c>
      <c r="K593" s="1141"/>
      <c r="L593" s="1141">
        <f t="shared" si="121"/>
        <v>0</v>
      </c>
      <c r="M593" s="1141"/>
      <c r="N593" s="1141">
        <f t="shared" si="122"/>
        <v>0</v>
      </c>
      <c r="O593" s="1141"/>
      <c r="P593" s="1141">
        <f t="shared" si="123"/>
        <v>0</v>
      </c>
      <c r="Q593" s="1141"/>
      <c r="R593" s="1141">
        <f t="shared" si="124"/>
        <v>0</v>
      </c>
      <c r="S593" s="1142"/>
      <c r="T593" s="1141">
        <f t="shared" si="125"/>
        <v>0</v>
      </c>
      <c r="U593" s="1141"/>
      <c r="V593" s="1141">
        <f t="shared" si="126"/>
        <v>0</v>
      </c>
      <c r="W593" s="1143">
        <f t="shared" si="127"/>
        <v>0</v>
      </c>
      <c r="X593" s="1141">
        <f t="shared" si="128"/>
        <v>0</v>
      </c>
      <c r="Y593" s="1138" t="s">
        <v>2289</v>
      </c>
      <c r="Z593" s="1139"/>
      <c r="AA593" s="1123" t="str">
        <f>[5]building!Y585</f>
        <v>*</v>
      </c>
      <c r="AB593" s="1123">
        <f>[5]building!Z585</f>
        <v>0</v>
      </c>
      <c r="AC593" s="1123">
        <f>[5]building!Z585</f>
        <v>0</v>
      </c>
      <c r="AD593" s="1123">
        <f t="shared" si="130"/>
        <v>0</v>
      </c>
      <c r="AE593" s="1105" t="s">
        <v>2289</v>
      </c>
    </row>
    <row r="594" spans="1:31" ht="70.5" customHeight="1">
      <c r="A594" s="1130"/>
      <c r="B594" s="1131" t="s">
        <v>1860</v>
      </c>
      <c r="C594" s="1140">
        <f>ROUND(Data!I2354,2)</f>
        <v>809.35</v>
      </c>
      <c r="D594" s="1133" t="s">
        <v>2321</v>
      </c>
      <c r="E594" s="1141">
        <v>436.4</v>
      </c>
      <c r="F594" s="1134">
        <f t="shared" si="118"/>
        <v>353200.34</v>
      </c>
      <c r="G594" s="1141"/>
      <c r="H594" s="1141">
        <f t="shared" si="119"/>
        <v>0</v>
      </c>
      <c r="I594" s="1141"/>
      <c r="J594" s="1141">
        <f t="shared" si="120"/>
        <v>0</v>
      </c>
      <c r="K594" s="1141"/>
      <c r="L594" s="1141">
        <f t="shared" si="121"/>
        <v>0</v>
      </c>
      <c r="M594" s="1141"/>
      <c r="N594" s="1141">
        <f t="shared" si="122"/>
        <v>0</v>
      </c>
      <c r="O594" s="1141"/>
      <c r="P594" s="1141">
        <f t="shared" si="123"/>
        <v>0</v>
      </c>
      <c r="Q594" s="1141">
        <v>45.8</v>
      </c>
      <c r="R594" s="1141">
        <f t="shared" si="124"/>
        <v>37068.230000000003</v>
      </c>
      <c r="S594" s="1142"/>
      <c r="T594" s="1141">
        <f t="shared" si="125"/>
        <v>0</v>
      </c>
      <c r="U594" s="1141"/>
      <c r="V594" s="1141">
        <f t="shared" si="126"/>
        <v>0</v>
      </c>
      <c r="W594" s="1143">
        <f t="shared" si="127"/>
        <v>45.8</v>
      </c>
      <c r="X594" s="1141">
        <f t="shared" si="128"/>
        <v>37068.230000000003</v>
      </c>
      <c r="Y594" s="1144">
        <v>482.2</v>
      </c>
      <c r="Z594" s="1139">
        <f t="shared" si="129"/>
        <v>390268.57</v>
      </c>
      <c r="AA594" s="1123">
        <f>[5]building!Y586</f>
        <v>482.2</v>
      </c>
      <c r="AB594" s="1123">
        <f>[5]building!Z586</f>
        <v>348543.8</v>
      </c>
      <c r="AC594" s="1123">
        <f>[5]building!Z586</f>
        <v>348543.8</v>
      </c>
      <c r="AD594" s="1123">
        <f t="shared" si="130"/>
        <v>41724.769999999997</v>
      </c>
    </row>
    <row r="595" spans="1:31" ht="70.5" customHeight="1">
      <c r="A595" s="1130"/>
      <c r="B595" s="1131" t="s">
        <v>1095</v>
      </c>
      <c r="C595" s="1140">
        <f>ROUND(Data!I2356,2)</f>
        <v>905.4</v>
      </c>
      <c r="D595" s="1133" t="s">
        <v>2321</v>
      </c>
      <c r="E595" s="1141">
        <v>3231.1</v>
      </c>
      <c r="F595" s="1134">
        <f t="shared" si="118"/>
        <v>2925437.94</v>
      </c>
      <c r="G595" s="1141"/>
      <c r="H595" s="1141">
        <f t="shared" si="119"/>
        <v>0</v>
      </c>
      <c r="I595" s="1141"/>
      <c r="J595" s="1141">
        <f t="shared" si="120"/>
        <v>0</v>
      </c>
      <c r="K595" s="1141"/>
      <c r="L595" s="1141">
        <f t="shared" si="121"/>
        <v>0</v>
      </c>
      <c r="M595" s="1141"/>
      <c r="N595" s="1141">
        <f t="shared" si="122"/>
        <v>0</v>
      </c>
      <c r="O595" s="1141"/>
      <c r="P595" s="1141">
        <f t="shared" si="123"/>
        <v>0</v>
      </c>
      <c r="Q595" s="1141"/>
      <c r="R595" s="1141">
        <f t="shared" si="124"/>
        <v>0</v>
      </c>
      <c r="S595" s="1142"/>
      <c r="T595" s="1141">
        <f t="shared" si="125"/>
        <v>0</v>
      </c>
      <c r="U595" s="1141"/>
      <c r="V595" s="1141">
        <f t="shared" si="126"/>
        <v>0</v>
      </c>
      <c r="W595" s="1143">
        <f t="shared" si="127"/>
        <v>0</v>
      </c>
      <c r="X595" s="1141">
        <f t="shared" si="128"/>
        <v>0</v>
      </c>
      <c r="Y595" s="1144">
        <v>3231.1</v>
      </c>
      <c r="Z595" s="1139">
        <f t="shared" si="129"/>
        <v>2925437.94</v>
      </c>
      <c r="AA595" s="1123">
        <f>[5]building!Y587</f>
        <v>3231.1</v>
      </c>
      <c r="AB595" s="1123">
        <f>[5]building!Z587</f>
        <v>2629921.5299999998</v>
      </c>
      <c r="AC595" s="1123">
        <f>[5]building!Z587</f>
        <v>2629921.5299999998</v>
      </c>
      <c r="AD595" s="1123">
        <f t="shared" si="130"/>
        <v>295516.40999999997</v>
      </c>
    </row>
    <row r="596" spans="1:31" ht="70.5" customHeight="1">
      <c r="A596" s="1131"/>
      <c r="B596" s="1131" t="s">
        <v>1685</v>
      </c>
      <c r="C596" s="1140">
        <f>ROUND(Data!I2358,2)</f>
        <v>1086.48</v>
      </c>
      <c r="D596" s="1133" t="s">
        <v>2321</v>
      </c>
      <c r="E596" s="1141">
        <v>1260.3</v>
      </c>
      <c r="F596" s="1134">
        <f t="shared" si="118"/>
        <v>1369290.74</v>
      </c>
      <c r="G596" s="1141"/>
      <c r="H596" s="1141">
        <f t="shared" si="119"/>
        <v>0</v>
      </c>
      <c r="I596" s="1141"/>
      <c r="J596" s="1141">
        <f t="shared" si="120"/>
        <v>0</v>
      </c>
      <c r="K596" s="1141"/>
      <c r="L596" s="1141">
        <f t="shared" si="121"/>
        <v>0</v>
      </c>
      <c r="M596" s="1141"/>
      <c r="N596" s="1141">
        <f t="shared" si="122"/>
        <v>0</v>
      </c>
      <c r="O596" s="1141"/>
      <c r="P596" s="1141">
        <f t="shared" si="123"/>
        <v>0</v>
      </c>
      <c r="Q596" s="1141">
        <v>93.5</v>
      </c>
      <c r="R596" s="1141">
        <f t="shared" si="124"/>
        <v>101585.88</v>
      </c>
      <c r="S596" s="1142"/>
      <c r="T596" s="1141">
        <f t="shared" si="125"/>
        <v>0</v>
      </c>
      <c r="U596" s="1141"/>
      <c r="V596" s="1141">
        <f t="shared" si="126"/>
        <v>0</v>
      </c>
      <c r="W596" s="1143">
        <f t="shared" si="127"/>
        <v>93.5</v>
      </c>
      <c r="X596" s="1141">
        <f t="shared" si="128"/>
        <v>101585.88</v>
      </c>
      <c r="Y596" s="1144">
        <v>1353.8</v>
      </c>
      <c r="Z596" s="1139">
        <f t="shared" si="129"/>
        <v>1470876.62</v>
      </c>
      <c r="AA596" s="1123">
        <f>[5]building!Y588</f>
        <v>1353.8</v>
      </c>
      <c r="AB596" s="1123">
        <f>[5]building!Z588</f>
        <v>1322297.07</v>
      </c>
      <c r="AC596" s="1123">
        <f>[5]building!Z588</f>
        <v>1322297.07</v>
      </c>
      <c r="AD596" s="1123">
        <f t="shared" si="130"/>
        <v>148579.54999999999</v>
      </c>
    </row>
    <row r="597" spans="1:31" ht="70.5" customHeight="1">
      <c r="A597" s="1149"/>
      <c r="B597" s="1131" t="s">
        <v>4164</v>
      </c>
      <c r="C597" s="1149">
        <f>Data!I2360</f>
        <v>995.94</v>
      </c>
      <c r="D597" s="1133" t="s">
        <v>2321</v>
      </c>
      <c r="E597" s="1141">
        <v>126</v>
      </c>
      <c r="F597" s="1134">
        <f t="shared" si="118"/>
        <v>125488.44</v>
      </c>
      <c r="G597" s="1141"/>
      <c r="H597" s="1141">
        <f t="shared" si="119"/>
        <v>0</v>
      </c>
      <c r="I597" s="1141"/>
      <c r="J597" s="1141">
        <f t="shared" si="120"/>
        <v>0</v>
      </c>
      <c r="K597" s="1141"/>
      <c r="L597" s="1141">
        <f t="shared" si="121"/>
        <v>0</v>
      </c>
      <c r="M597" s="1141"/>
      <c r="N597" s="1141">
        <f t="shared" si="122"/>
        <v>0</v>
      </c>
      <c r="O597" s="1141"/>
      <c r="P597" s="1141">
        <f t="shared" si="123"/>
        <v>0</v>
      </c>
      <c r="Q597" s="1141"/>
      <c r="R597" s="1141">
        <f t="shared" si="124"/>
        <v>0</v>
      </c>
      <c r="S597" s="1142"/>
      <c r="T597" s="1141">
        <f t="shared" si="125"/>
        <v>0</v>
      </c>
      <c r="U597" s="1141"/>
      <c r="V597" s="1141">
        <f t="shared" si="126"/>
        <v>0</v>
      </c>
      <c r="W597" s="1143">
        <f t="shared" si="127"/>
        <v>0</v>
      </c>
      <c r="X597" s="1141">
        <f t="shared" si="128"/>
        <v>0</v>
      </c>
      <c r="Y597" s="1144">
        <v>126</v>
      </c>
      <c r="Z597" s="1139">
        <f t="shared" si="129"/>
        <v>125488.44</v>
      </c>
      <c r="AA597" s="1123">
        <f>[5]building!Y589</f>
        <v>126</v>
      </c>
      <c r="AB597" s="1123">
        <f>[5]building!Z589</f>
        <v>112811.58</v>
      </c>
      <c r="AC597" s="1123">
        <f>[5]building!Z589</f>
        <v>112811.58</v>
      </c>
      <c r="AD597" s="1123">
        <f t="shared" si="130"/>
        <v>12676.86</v>
      </c>
    </row>
    <row r="598" spans="1:31" ht="70.5" customHeight="1">
      <c r="A598" s="1157"/>
      <c r="B598" s="1131" t="s">
        <v>3890</v>
      </c>
      <c r="C598" s="1140">
        <f>C596*2</f>
        <v>2172.96</v>
      </c>
      <c r="D598" s="1133" t="s">
        <v>2321</v>
      </c>
      <c r="E598" s="1142"/>
      <c r="F598" s="1134">
        <f t="shared" si="118"/>
        <v>0</v>
      </c>
      <c r="G598" s="1142"/>
      <c r="H598" s="1141">
        <f t="shared" si="119"/>
        <v>0</v>
      </c>
      <c r="I598" s="1142"/>
      <c r="J598" s="1141">
        <f t="shared" si="120"/>
        <v>0</v>
      </c>
      <c r="K598" s="1142"/>
      <c r="L598" s="1141">
        <f t="shared" si="121"/>
        <v>0</v>
      </c>
      <c r="M598" s="1142"/>
      <c r="N598" s="1141">
        <f t="shared" si="122"/>
        <v>0</v>
      </c>
      <c r="O598" s="1142"/>
      <c r="P598" s="1141">
        <f t="shared" si="123"/>
        <v>0</v>
      </c>
      <c r="Q598" s="1142"/>
      <c r="R598" s="1141">
        <f t="shared" si="124"/>
        <v>0</v>
      </c>
      <c r="S598" s="1142"/>
      <c r="T598" s="1141">
        <f t="shared" si="125"/>
        <v>0</v>
      </c>
      <c r="U598" s="1141"/>
      <c r="V598" s="1141">
        <f t="shared" si="126"/>
        <v>0</v>
      </c>
      <c r="W598" s="1143">
        <f t="shared" si="127"/>
        <v>0</v>
      </c>
      <c r="X598" s="1141">
        <f t="shared" si="128"/>
        <v>0</v>
      </c>
      <c r="Y598" s="1144">
        <v>0</v>
      </c>
      <c r="Z598" s="1139">
        <f t="shared" si="129"/>
        <v>0</v>
      </c>
      <c r="AA598" s="1123">
        <f>[5]building!Y590</f>
        <v>0</v>
      </c>
      <c r="AB598" s="1123"/>
      <c r="AC598" s="1123">
        <f>[5]building!Z590</f>
        <v>0</v>
      </c>
      <c r="AD598" s="1123">
        <f t="shared" si="130"/>
        <v>0</v>
      </c>
    </row>
    <row r="599" spans="1:31" ht="70.5" customHeight="1">
      <c r="A599" s="1157"/>
      <c r="B599" s="1131" t="s">
        <v>3893</v>
      </c>
      <c r="C599" s="1140">
        <f>C595*1.5</f>
        <v>1358.1</v>
      </c>
      <c r="D599" s="1133" t="s">
        <v>2321</v>
      </c>
      <c r="E599" s="1141"/>
      <c r="F599" s="1134">
        <f t="shared" si="118"/>
        <v>0</v>
      </c>
      <c r="G599" s="1141">
        <v>98.8</v>
      </c>
      <c r="H599" s="1141">
        <f t="shared" si="119"/>
        <v>134180.28</v>
      </c>
      <c r="I599" s="1141"/>
      <c r="J599" s="1141">
        <f t="shared" si="120"/>
        <v>0</v>
      </c>
      <c r="K599" s="1141"/>
      <c r="L599" s="1141">
        <f t="shared" si="121"/>
        <v>0</v>
      </c>
      <c r="M599" s="1141"/>
      <c r="N599" s="1141">
        <f t="shared" si="122"/>
        <v>0</v>
      </c>
      <c r="O599" s="1141"/>
      <c r="P599" s="1141">
        <f t="shared" si="123"/>
        <v>0</v>
      </c>
      <c r="Q599" s="1141"/>
      <c r="R599" s="1141">
        <f t="shared" si="124"/>
        <v>0</v>
      </c>
      <c r="S599" s="1141"/>
      <c r="T599" s="1141">
        <f t="shared" si="125"/>
        <v>0</v>
      </c>
      <c r="U599" s="1141"/>
      <c r="V599" s="1141">
        <f t="shared" si="126"/>
        <v>0</v>
      </c>
      <c r="W599" s="1143">
        <f t="shared" si="127"/>
        <v>98.8</v>
      </c>
      <c r="X599" s="1141">
        <f t="shared" si="128"/>
        <v>134180.28</v>
      </c>
      <c r="Y599" s="1144">
        <v>98.8</v>
      </c>
      <c r="Z599" s="1139">
        <f t="shared" si="129"/>
        <v>134180.28</v>
      </c>
      <c r="AA599" s="1123">
        <f>[5]building!Y591</f>
        <v>98.8</v>
      </c>
      <c r="AB599" s="1123">
        <f>[5]building!Z591</f>
        <v>120625.91</v>
      </c>
      <c r="AC599" s="1123">
        <f>[5]building!Z591</f>
        <v>120625.91</v>
      </c>
      <c r="AD599" s="1123">
        <f t="shared" si="130"/>
        <v>13554.37</v>
      </c>
    </row>
    <row r="600" spans="1:31" ht="70.5" customHeight="1">
      <c r="A600" s="1157"/>
      <c r="B600" s="1131" t="s">
        <v>3673</v>
      </c>
      <c r="C600" s="1149">
        <f>C595*2</f>
        <v>1810.8</v>
      </c>
      <c r="D600" s="1133" t="s">
        <v>2321</v>
      </c>
      <c r="E600" s="1142"/>
      <c r="F600" s="1134">
        <f t="shared" si="118"/>
        <v>0</v>
      </c>
      <c r="G600" s="1142"/>
      <c r="H600" s="1141">
        <f t="shared" si="119"/>
        <v>0</v>
      </c>
      <c r="I600" s="1142"/>
      <c r="J600" s="1141">
        <f t="shared" si="120"/>
        <v>0</v>
      </c>
      <c r="K600" s="1142"/>
      <c r="L600" s="1141">
        <f t="shared" si="121"/>
        <v>0</v>
      </c>
      <c r="M600" s="1142"/>
      <c r="N600" s="1141">
        <f t="shared" si="122"/>
        <v>0</v>
      </c>
      <c r="O600" s="1142"/>
      <c r="P600" s="1141">
        <f t="shared" si="123"/>
        <v>0</v>
      </c>
      <c r="Q600" s="1142"/>
      <c r="R600" s="1141">
        <f t="shared" si="124"/>
        <v>0</v>
      </c>
      <c r="S600" s="1142"/>
      <c r="T600" s="1141">
        <f t="shared" si="125"/>
        <v>0</v>
      </c>
      <c r="U600" s="1141"/>
      <c r="V600" s="1141">
        <f t="shared" si="126"/>
        <v>0</v>
      </c>
      <c r="W600" s="1143">
        <f t="shared" si="127"/>
        <v>0</v>
      </c>
      <c r="X600" s="1141">
        <f t="shared" si="128"/>
        <v>0</v>
      </c>
      <c r="Y600" s="1144">
        <v>0</v>
      </c>
      <c r="Z600" s="1139">
        <f t="shared" si="129"/>
        <v>0</v>
      </c>
      <c r="AA600" s="1123">
        <f>[5]building!Y592</f>
        <v>0</v>
      </c>
      <c r="AB600" s="1123"/>
      <c r="AC600" s="1123">
        <f>[5]building!Z592</f>
        <v>0</v>
      </c>
      <c r="AD600" s="1123">
        <f t="shared" si="130"/>
        <v>0</v>
      </c>
    </row>
    <row r="601" spans="1:31" ht="70.5" customHeight="1">
      <c r="A601" s="1130">
        <v>21.6</v>
      </c>
      <c r="B601" s="1151" t="s">
        <v>4896</v>
      </c>
      <c r="C601" s="1140"/>
      <c r="D601" s="1133"/>
      <c r="E601" s="1135"/>
      <c r="F601" s="1134">
        <f t="shared" si="118"/>
        <v>0</v>
      </c>
      <c r="G601" s="1141"/>
      <c r="H601" s="1141">
        <f t="shared" si="119"/>
        <v>0</v>
      </c>
      <c r="I601" s="1141"/>
      <c r="J601" s="1141">
        <f t="shared" si="120"/>
        <v>0</v>
      </c>
      <c r="K601" s="1141"/>
      <c r="L601" s="1141">
        <f t="shared" si="121"/>
        <v>0</v>
      </c>
      <c r="M601" s="1141"/>
      <c r="N601" s="1141">
        <f t="shared" si="122"/>
        <v>0</v>
      </c>
      <c r="O601" s="1141"/>
      <c r="P601" s="1141">
        <f t="shared" si="123"/>
        <v>0</v>
      </c>
      <c r="Q601" s="1141"/>
      <c r="R601" s="1141">
        <f t="shared" si="124"/>
        <v>0</v>
      </c>
      <c r="S601" s="1141"/>
      <c r="T601" s="1141">
        <f t="shared" si="125"/>
        <v>0</v>
      </c>
      <c r="U601" s="1141"/>
      <c r="V601" s="1141">
        <f t="shared" si="126"/>
        <v>0</v>
      </c>
      <c r="W601" s="1143">
        <f t="shared" si="127"/>
        <v>0</v>
      </c>
      <c r="X601" s="1141">
        <f t="shared" si="128"/>
        <v>0</v>
      </c>
      <c r="Y601" s="1144">
        <v>0</v>
      </c>
      <c r="Z601" s="1139">
        <f t="shared" si="129"/>
        <v>0</v>
      </c>
      <c r="AA601" s="1123">
        <f>[5]building!Y593</f>
        <v>0</v>
      </c>
      <c r="AB601" s="1123"/>
      <c r="AC601" s="1123">
        <f>[5]building!Z593</f>
        <v>0</v>
      </c>
      <c r="AD601" s="1123">
        <f t="shared" si="130"/>
        <v>0</v>
      </c>
      <c r="AE601" s="1105" t="s">
        <v>2289</v>
      </c>
    </row>
    <row r="602" spans="1:31" ht="70.5" customHeight="1">
      <c r="A602" s="1172"/>
      <c r="B602" s="1131" t="s">
        <v>582</v>
      </c>
      <c r="C602" s="1140">
        <f>ROUND(Data!K889,2)</f>
        <v>2664.83</v>
      </c>
      <c r="D602" s="1140" t="s">
        <v>1422</v>
      </c>
      <c r="E602" s="1141"/>
      <c r="F602" s="1134">
        <f t="shared" si="118"/>
        <v>0</v>
      </c>
      <c r="G602" s="1141"/>
      <c r="H602" s="1141">
        <f t="shared" si="119"/>
        <v>0</v>
      </c>
      <c r="I602" s="1141"/>
      <c r="J602" s="1141">
        <f t="shared" si="120"/>
        <v>0</v>
      </c>
      <c r="K602" s="1141"/>
      <c r="L602" s="1141">
        <f t="shared" si="121"/>
        <v>0</v>
      </c>
      <c r="M602" s="1141"/>
      <c r="N602" s="1141">
        <f t="shared" si="122"/>
        <v>0</v>
      </c>
      <c r="O602" s="1141"/>
      <c r="P602" s="1141">
        <f t="shared" si="123"/>
        <v>0</v>
      </c>
      <c r="Q602" s="1141"/>
      <c r="R602" s="1141">
        <f t="shared" si="124"/>
        <v>0</v>
      </c>
      <c r="S602" s="1141"/>
      <c r="T602" s="1141">
        <f t="shared" si="125"/>
        <v>0</v>
      </c>
      <c r="U602" s="1141"/>
      <c r="V602" s="1141">
        <f t="shared" si="126"/>
        <v>0</v>
      </c>
      <c r="W602" s="1143">
        <f t="shared" si="127"/>
        <v>0</v>
      </c>
      <c r="X602" s="1141">
        <f t="shared" si="128"/>
        <v>0</v>
      </c>
      <c r="Y602" s="1144">
        <v>0</v>
      </c>
      <c r="Z602" s="1139">
        <f t="shared" si="129"/>
        <v>0</v>
      </c>
      <c r="AA602" s="1123">
        <f>[5]building!Y594</f>
        <v>0</v>
      </c>
      <c r="AB602" s="1123"/>
      <c r="AC602" s="1123">
        <f>[5]building!Z594</f>
        <v>0</v>
      </c>
      <c r="AD602" s="1123">
        <f t="shared" si="130"/>
        <v>0</v>
      </c>
    </row>
    <row r="603" spans="1:31" ht="70.5" customHeight="1">
      <c r="A603" s="1172"/>
      <c r="B603" s="1131" t="s">
        <v>3875</v>
      </c>
      <c r="C603" s="1140">
        <f>Data!R864</f>
        <v>3199.17</v>
      </c>
      <c r="D603" s="1140" t="s">
        <v>1422</v>
      </c>
      <c r="E603" s="1142"/>
      <c r="F603" s="1134">
        <f t="shared" si="118"/>
        <v>0</v>
      </c>
      <c r="G603" s="1142"/>
      <c r="H603" s="1141">
        <f t="shared" si="119"/>
        <v>0</v>
      </c>
      <c r="I603" s="1142"/>
      <c r="J603" s="1141">
        <f t="shared" si="120"/>
        <v>0</v>
      </c>
      <c r="K603" s="1142"/>
      <c r="L603" s="1141">
        <f t="shared" si="121"/>
        <v>0</v>
      </c>
      <c r="M603" s="1142"/>
      <c r="N603" s="1141">
        <f t="shared" si="122"/>
        <v>0</v>
      </c>
      <c r="O603" s="1142"/>
      <c r="P603" s="1141">
        <f t="shared" si="123"/>
        <v>0</v>
      </c>
      <c r="Q603" s="1142"/>
      <c r="R603" s="1141">
        <f t="shared" si="124"/>
        <v>0</v>
      </c>
      <c r="S603" s="1142"/>
      <c r="T603" s="1141">
        <f t="shared" si="125"/>
        <v>0</v>
      </c>
      <c r="U603" s="1141"/>
      <c r="V603" s="1141">
        <f t="shared" si="126"/>
        <v>0</v>
      </c>
      <c r="W603" s="1143">
        <f t="shared" si="127"/>
        <v>0</v>
      </c>
      <c r="X603" s="1141">
        <f t="shared" si="128"/>
        <v>0</v>
      </c>
      <c r="Y603" s="1144">
        <v>0</v>
      </c>
      <c r="Z603" s="1139">
        <f t="shared" si="129"/>
        <v>0</v>
      </c>
      <c r="AA603" s="1123">
        <f>[5]building!Y595</f>
        <v>0</v>
      </c>
      <c r="AB603" s="1123"/>
      <c r="AC603" s="1123">
        <f>[5]building!Z595</f>
        <v>0</v>
      </c>
      <c r="AD603" s="1123">
        <f t="shared" si="130"/>
        <v>0</v>
      </c>
    </row>
    <row r="604" spans="1:31" ht="70.5" customHeight="1">
      <c r="A604" s="1172"/>
      <c r="B604" s="1131" t="s">
        <v>1938</v>
      </c>
      <c r="C604" s="1140">
        <f>ROUND(Data!K871,2)</f>
        <v>2686.43</v>
      </c>
      <c r="D604" s="1140" t="s">
        <v>1422</v>
      </c>
      <c r="E604" s="1142"/>
      <c r="F604" s="1134">
        <f t="shared" si="118"/>
        <v>0</v>
      </c>
      <c r="G604" s="1142"/>
      <c r="H604" s="1141">
        <f t="shared" si="119"/>
        <v>0</v>
      </c>
      <c r="I604" s="1142"/>
      <c r="J604" s="1141">
        <f t="shared" si="120"/>
        <v>0</v>
      </c>
      <c r="K604" s="1142"/>
      <c r="L604" s="1141">
        <f t="shared" si="121"/>
        <v>0</v>
      </c>
      <c r="M604" s="1142"/>
      <c r="N604" s="1141">
        <f t="shared" si="122"/>
        <v>0</v>
      </c>
      <c r="O604" s="1142"/>
      <c r="P604" s="1141">
        <f t="shared" si="123"/>
        <v>0</v>
      </c>
      <c r="Q604" s="1142"/>
      <c r="R604" s="1141">
        <f t="shared" si="124"/>
        <v>0</v>
      </c>
      <c r="S604" s="1142"/>
      <c r="T604" s="1141">
        <f t="shared" si="125"/>
        <v>0</v>
      </c>
      <c r="U604" s="1141"/>
      <c r="V604" s="1141">
        <f t="shared" si="126"/>
        <v>0</v>
      </c>
      <c r="W604" s="1143">
        <f t="shared" si="127"/>
        <v>0</v>
      </c>
      <c r="X604" s="1141">
        <f t="shared" si="128"/>
        <v>0</v>
      </c>
      <c r="Y604" s="1144">
        <v>0</v>
      </c>
      <c r="Z604" s="1139">
        <f t="shared" si="129"/>
        <v>0</v>
      </c>
      <c r="AA604" s="1123">
        <f>[5]building!Y596</f>
        <v>0</v>
      </c>
      <c r="AB604" s="1123"/>
      <c r="AC604" s="1123">
        <f>[5]building!Z596</f>
        <v>0</v>
      </c>
      <c r="AD604" s="1123">
        <f t="shared" si="130"/>
        <v>0</v>
      </c>
    </row>
    <row r="605" spans="1:31" ht="70.5" customHeight="1">
      <c r="A605" s="1172"/>
      <c r="B605" s="1131" t="s">
        <v>3779</v>
      </c>
      <c r="C605" s="1140">
        <f>Data!K905</f>
        <v>2628</v>
      </c>
      <c r="D605" s="1140" t="s">
        <v>1422</v>
      </c>
      <c r="E605" s="1142"/>
      <c r="F605" s="1134">
        <f t="shared" si="118"/>
        <v>0</v>
      </c>
      <c r="G605" s="1142"/>
      <c r="H605" s="1141">
        <f t="shared" si="119"/>
        <v>0</v>
      </c>
      <c r="I605" s="1142"/>
      <c r="J605" s="1141">
        <f t="shared" si="120"/>
        <v>0</v>
      </c>
      <c r="K605" s="1142"/>
      <c r="L605" s="1141">
        <f t="shared" si="121"/>
        <v>0</v>
      </c>
      <c r="M605" s="1142"/>
      <c r="N605" s="1141">
        <f t="shared" si="122"/>
        <v>0</v>
      </c>
      <c r="O605" s="1142"/>
      <c r="P605" s="1141">
        <f t="shared" si="123"/>
        <v>0</v>
      </c>
      <c r="Q605" s="1142"/>
      <c r="R605" s="1141">
        <f t="shared" si="124"/>
        <v>0</v>
      </c>
      <c r="S605" s="1142"/>
      <c r="T605" s="1141">
        <f t="shared" si="125"/>
        <v>0</v>
      </c>
      <c r="U605" s="1141"/>
      <c r="V605" s="1141">
        <f t="shared" si="126"/>
        <v>0</v>
      </c>
      <c r="W605" s="1143">
        <f t="shared" si="127"/>
        <v>0</v>
      </c>
      <c r="X605" s="1141">
        <f t="shared" si="128"/>
        <v>0</v>
      </c>
      <c r="Y605" s="1144">
        <v>0</v>
      </c>
      <c r="Z605" s="1139">
        <f t="shared" si="129"/>
        <v>0</v>
      </c>
      <c r="AA605" s="1123">
        <f>[5]building!Y597</f>
        <v>0</v>
      </c>
      <c r="AB605" s="1123"/>
      <c r="AC605" s="1123">
        <f>[5]building!Z597</f>
        <v>0</v>
      </c>
      <c r="AD605" s="1123">
        <f t="shared" si="130"/>
        <v>0</v>
      </c>
    </row>
    <row r="606" spans="1:31" ht="70.5" customHeight="1">
      <c r="A606" s="1157"/>
      <c r="B606" s="1151" t="s">
        <v>3914</v>
      </c>
      <c r="C606" s="1149"/>
      <c r="D606" s="1133"/>
      <c r="E606" s="1142"/>
      <c r="F606" s="1134">
        <f t="shared" si="118"/>
        <v>0</v>
      </c>
      <c r="G606" s="1142"/>
      <c r="H606" s="1141">
        <f t="shared" si="119"/>
        <v>0</v>
      </c>
      <c r="I606" s="1142"/>
      <c r="J606" s="1141">
        <f t="shared" si="120"/>
        <v>0</v>
      </c>
      <c r="K606" s="1142"/>
      <c r="L606" s="1141">
        <f t="shared" si="121"/>
        <v>0</v>
      </c>
      <c r="M606" s="1142"/>
      <c r="N606" s="1141">
        <f t="shared" si="122"/>
        <v>0</v>
      </c>
      <c r="O606" s="1142"/>
      <c r="P606" s="1141">
        <f t="shared" si="123"/>
        <v>0</v>
      </c>
      <c r="Q606" s="1142"/>
      <c r="R606" s="1141">
        <f t="shared" si="124"/>
        <v>0</v>
      </c>
      <c r="S606" s="1142"/>
      <c r="T606" s="1141">
        <f t="shared" si="125"/>
        <v>0</v>
      </c>
      <c r="U606" s="1141"/>
      <c r="V606" s="1141">
        <f t="shared" si="126"/>
        <v>0</v>
      </c>
      <c r="W606" s="1143">
        <f t="shared" si="127"/>
        <v>0</v>
      </c>
      <c r="X606" s="1141">
        <f t="shared" si="128"/>
        <v>0</v>
      </c>
      <c r="Y606" s="1144">
        <v>0</v>
      </c>
      <c r="Z606" s="1139">
        <f t="shared" si="129"/>
        <v>0</v>
      </c>
      <c r="AA606" s="1123">
        <f>[5]building!Y598</f>
        <v>0</v>
      </c>
      <c r="AB606" s="1123"/>
      <c r="AC606" s="1123">
        <f>[5]building!Z598</f>
        <v>0</v>
      </c>
      <c r="AD606" s="1123">
        <f t="shared" si="130"/>
        <v>0</v>
      </c>
    </row>
    <row r="607" spans="1:31" ht="70.5" customHeight="1">
      <c r="A607" s="1157"/>
      <c r="B607" s="1131" t="s">
        <v>1390</v>
      </c>
      <c r="C607" s="1149">
        <f>Data!K1081</f>
        <v>3523.23</v>
      </c>
      <c r="D607" s="1133" t="s">
        <v>1875</v>
      </c>
      <c r="E607" s="1142"/>
      <c r="F607" s="1134">
        <f t="shared" si="118"/>
        <v>0</v>
      </c>
      <c r="G607" s="1142"/>
      <c r="H607" s="1141">
        <f t="shared" si="119"/>
        <v>0</v>
      </c>
      <c r="I607" s="1142"/>
      <c r="J607" s="1141">
        <f t="shared" si="120"/>
        <v>0</v>
      </c>
      <c r="K607" s="1142"/>
      <c r="L607" s="1141">
        <f t="shared" si="121"/>
        <v>0</v>
      </c>
      <c r="M607" s="1142"/>
      <c r="N607" s="1141">
        <f t="shared" si="122"/>
        <v>0</v>
      </c>
      <c r="O607" s="1142"/>
      <c r="P607" s="1141">
        <f t="shared" si="123"/>
        <v>0</v>
      </c>
      <c r="Q607" s="1142"/>
      <c r="R607" s="1141">
        <f t="shared" si="124"/>
        <v>0</v>
      </c>
      <c r="S607" s="1142"/>
      <c r="T607" s="1141">
        <f t="shared" si="125"/>
        <v>0</v>
      </c>
      <c r="U607" s="1141"/>
      <c r="V607" s="1141">
        <f t="shared" si="126"/>
        <v>0</v>
      </c>
      <c r="W607" s="1143">
        <f t="shared" si="127"/>
        <v>0</v>
      </c>
      <c r="X607" s="1141">
        <f t="shared" si="128"/>
        <v>0</v>
      </c>
      <c r="Y607" s="1144">
        <v>0</v>
      </c>
      <c r="Z607" s="1139">
        <f t="shared" si="129"/>
        <v>0</v>
      </c>
      <c r="AA607" s="1123">
        <f>[5]building!Y599</f>
        <v>0</v>
      </c>
      <c r="AB607" s="1123"/>
      <c r="AC607" s="1123">
        <f>[5]building!Z599</f>
        <v>0</v>
      </c>
      <c r="AD607" s="1123">
        <f t="shared" si="130"/>
        <v>0</v>
      </c>
    </row>
    <row r="608" spans="1:31" ht="70.5" customHeight="1">
      <c r="A608" s="1157"/>
      <c r="B608" s="1131" t="s">
        <v>274</v>
      </c>
      <c r="C608" s="1149"/>
      <c r="D608" s="1133" t="s">
        <v>1875</v>
      </c>
      <c r="E608" s="1142"/>
      <c r="F608" s="1134">
        <f t="shared" si="118"/>
        <v>0</v>
      </c>
      <c r="G608" s="1142"/>
      <c r="H608" s="1141">
        <f t="shared" si="119"/>
        <v>0</v>
      </c>
      <c r="I608" s="1142"/>
      <c r="J608" s="1141">
        <f t="shared" si="120"/>
        <v>0</v>
      </c>
      <c r="K608" s="1142"/>
      <c r="L608" s="1141">
        <f t="shared" si="121"/>
        <v>0</v>
      </c>
      <c r="M608" s="1142"/>
      <c r="N608" s="1141">
        <f t="shared" si="122"/>
        <v>0</v>
      </c>
      <c r="O608" s="1142"/>
      <c r="P608" s="1141">
        <f t="shared" si="123"/>
        <v>0</v>
      </c>
      <c r="Q608" s="1142"/>
      <c r="R608" s="1141">
        <f t="shared" si="124"/>
        <v>0</v>
      </c>
      <c r="S608" s="1142"/>
      <c r="T608" s="1141">
        <f t="shared" si="125"/>
        <v>0</v>
      </c>
      <c r="U608" s="1141"/>
      <c r="V608" s="1141">
        <f t="shared" si="126"/>
        <v>0</v>
      </c>
      <c r="W608" s="1143">
        <f t="shared" si="127"/>
        <v>0</v>
      </c>
      <c r="X608" s="1141">
        <f t="shared" si="128"/>
        <v>0</v>
      </c>
      <c r="Y608" s="1144">
        <v>0</v>
      </c>
      <c r="Z608" s="1139">
        <f t="shared" si="129"/>
        <v>0</v>
      </c>
      <c r="AA608" s="1123">
        <f>[5]building!Y600</f>
        <v>0</v>
      </c>
      <c r="AB608" s="1123"/>
      <c r="AC608" s="1123">
        <f>[5]building!Z600</f>
        <v>0</v>
      </c>
      <c r="AD608" s="1123">
        <f t="shared" si="130"/>
        <v>0</v>
      </c>
    </row>
    <row r="609" spans="1:30" ht="70.5" customHeight="1">
      <c r="A609" s="1157"/>
      <c r="B609" s="1131" t="s">
        <v>275</v>
      </c>
      <c r="C609" s="1149">
        <f>Data!K1097</f>
        <v>3722.07</v>
      </c>
      <c r="D609" s="1133" t="s">
        <v>1875</v>
      </c>
      <c r="E609" s="1142"/>
      <c r="F609" s="1134">
        <f t="shared" si="118"/>
        <v>0</v>
      </c>
      <c r="G609" s="1142"/>
      <c r="H609" s="1141">
        <f t="shared" si="119"/>
        <v>0</v>
      </c>
      <c r="I609" s="1142"/>
      <c r="J609" s="1141">
        <f t="shared" si="120"/>
        <v>0</v>
      </c>
      <c r="K609" s="1142"/>
      <c r="L609" s="1141">
        <f t="shared" si="121"/>
        <v>0</v>
      </c>
      <c r="M609" s="1142"/>
      <c r="N609" s="1141">
        <f t="shared" si="122"/>
        <v>0</v>
      </c>
      <c r="O609" s="1142"/>
      <c r="P609" s="1141">
        <f t="shared" si="123"/>
        <v>0</v>
      </c>
      <c r="Q609" s="1142"/>
      <c r="R609" s="1141">
        <f t="shared" si="124"/>
        <v>0</v>
      </c>
      <c r="S609" s="1142"/>
      <c r="T609" s="1141">
        <f t="shared" si="125"/>
        <v>0</v>
      </c>
      <c r="U609" s="1141"/>
      <c r="V609" s="1141">
        <f t="shared" si="126"/>
        <v>0</v>
      </c>
      <c r="W609" s="1143">
        <f t="shared" si="127"/>
        <v>0</v>
      </c>
      <c r="X609" s="1141">
        <f t="shared" si="128"/>
        <v>0</v>
      </c>
      <c r="Y609" s="1144">
        <v>0</v>
      </c>
      <c r="Z609" s="1139">
        <f t="shared" si="129"/>
        <v>0</v>
      </c>
      <c r="AA609" s="1123">
        <f>[5]building!Y601</f>
        <v>0</v>
      </c>
      <c r="AB609" s="1123"/>
      <c r="AC609" s="1123">
        <f>[5]building!Z601</f>
        <v>0</v>
      </c>
      <c r="AD609" s="1123">
        <f t="shared" si="130"/>
        <v>0</v>
      </c>
    </row>
    <row r="610" spans="1:30" ht="70.5" customHeight="1">
      <c r="A610" s="1157"/>
      <c r="B610" s="1131" t="s">
        <v>276</v>
      </c>
      <c r="C610" s="1149">
        <f>Data!K1112</f>
        <v>2742.85</v>
      </c>
      <c r="D610" s="1133" t="s">
        <v>1875</v>
      </c>
      <c r="E610" s="1142"/>
      <c r="F610" s="1134">
        <f t="shared" si="118"/>
        <v>0</v>
      </c>
      <c r="G610" s="1142"/>
      <c r="H610" s="1141">
        <f t="shared" si="119"/>
        <v>0</v>
      </c>
      <c r="I610" s="1142"/>
      <c r="J610" s="1141">
        <f t="shared" si="120"/>
        <v>0</v>
      </c>
      <c r="K610" s="1142"/>
      <c r="L610" s="1141">
        <f t="shared" si="121"/>
        <v>0</v>
      </c>
      <c r="M610" s="1142"/>
      <c r="N610" s="1141">
        <f t="shared" si="122"/>
        <v>0</v>
      </c>
      <c r="O610" s="1142"/>
      <c r="P610" s="1141">
        <f t="shared" si="123"/>
        <v>0</v>
      </c>
      <c r="Q610" s="1142"/>
      <c r="R610" s="1141">
        <f t="shared" si="124"/>
        <v>0</v>
      </c>
      <c r="S610" s="1142"/>
      <c r="T610" s="1141">
        <f t="shared" si="125"/>
        <v>0</v>
      </c>
      <c r="U610" s="1141"/>
      <c r="V610" s="1141">
        <f t="shared" si="126"/>
        <v>0</v>
      </c>
      <c r="W610" s="1143">
        <f t="shared" si="127"/>
        <v>0</v>
      </c>
      <c r="X610" s="1141">
        <f t="shared" si="128"/>
        <v>0</v>
      </c>
      <c r="Y610" s="1144">
        <v>0</v>
      </c>
      <c r="Z610" s="1139">
        <f t="shared" si="129"/>
        <v>0</v>
      </c>
      <c r="AA610" s="1123">
        <f>[5]building!Y602</f>
        <v>0</v>
      </c>
      <c r="AB610" s="1123"/>
      <c r="AC610" s="1123">
        <f>[5]building!Z602</f>
        <v>0</v>
      </c>
      <c r="AD610" s="1123">
        <f t="shared" si="130"/>
        <v>0</v>
      </c>
    </row>
    <row r="611" spans="1:30" ht="70.5" customHeight="1">
      <c r="A611" s="1157"/>
      <c r="B611" s="1131" t="s">
        <v>3897</v>
      </c>
      <c r="C611" s="1149">
        <v>2203.2800000000002</v>
      </c>
      <c r="D611" s="1133" t="s">
        <v>1875</v>
      </c>
      <c r="E611" s="1142"/>
      <c r="F611" s="1134">
        <f t="shared" si="118"/>
        <v>0</v>
      </c>
      <c r="G611" s="1142"/>
      <c r="H611" s="1141">
        <f t="shared" si="119"/>
        <v>0</v>
      </c>
      <c r="I611" s="1142"/>
      <c r="J611" s="1141">
        <f t="shared" si="120"/>
        <v>0</v>
      </c>
      <c r="K611" s="1142"/>
      <c r="L611" s="1141">
        <f t="shared" si="121"/>
        <v>0</v>
      </c>
      <c r="M611" s="1142"/>
      <c r="N611" s="1141">
        <f t="shared" si="122"/>
        <v>0</v>
      </c>
      <c r="O611" s="1142"/>
      <c r="P611" s="1141">
        <f t="shared" si="123"/>
        <v>0</v>
      </c>
      <c r="Q611" s="1142"/>
      <c r="R611" s="1141">
        <f t="shared" si="124"/>
        <v>0</v>
      </c>
      <c r="S611" s="1142"/>
      <c r="T611" s="1141">
        <f t="shared" si="125"/>
        <v>0</v>
      </c>
      <c r="U611" s="1141"/>
      <c r="V611" s="1141">
        <f t="shared" si="126"/>
        <v>0</v>
      </c>
      <c r="W611" s="1143">
        <f t="shared" si="127"/>
        <v>0</v>
      </c>
      <c r="X611" s="1141">
        <f t="shared" si="128"/>
        <v>0</v>
      </c>
      <c r="Y611" s="1144">
        <v>0</v>
      </c>
      <c r="Z611" s="1139">
        <f t="shared" si="129"/>
        <v>0</v>
      </c>
      <c r="AA611" s="1123">
        <f>[5]building!Y603</f>
        <v>0</v>
      </c>
      <c r="AB611" s="1123"/>
      <c r="AC611" s="1123">
        <f>[5]building!Z603</f>
        <v>0</v>
      </c>
      <c r="AD611" s="1123">
        <f t="shared" si="130"/>
        <v>0</v>
      </c>
    </row>
    <row r="612" spans="1:30" s="810" customFormat="1" ht="70.5" customHeight="1">
      <c r="A612" s="1180" t="s">
        <v>1724</v>
      </c>
      <c r="B612" s="1146" t="s">
        <v>1322</v>
      </c>
      <c r="C612" s="1195">
        <f>Data!K2877</f>
        <v>2193.13</v>
      </c>
      <c r="D612" s="1196" t="s">
        <v>2321</v>
      </c>
      <c r="E612" s="1142">
        <v>5.3</v>
      </c>
      <c r="F612" s="1134">
        <f t="shared" si="118"/>
        <v>11623.59</v>
      </c>
      <c r="G612" s="1142"/>
      <c r="H612" s="1141">
        <f t="shared" si="119"/>
        <v>0</v>
      </c>
      <c r="I612" s="1142"/>
      <c r="J612" s="1141">
        <f t="shared" si="120"/>
        <v>0</v>
      </c>
      <c r="K612" s="1142"/>
      <c r="L612" s="1141">
        <f t="shared" si="121"/>
        <v>0</v>
      </c>
      <c r="M612" s="1142"/>
      <c r="N612" s="1141">
        <f t="shared" si="122"/>
        <v>0</v>
      </c>
      <c r="O612" s="1142"/>
      <c r="P612" s="1141">
        <f t="shared" si="123"/>
        <v>0</v>
      </c>
      <c r="Q612" s="1142"/>
      <c r="R612" s="1141">
        <f t="shared" si="124"/>
        <v>0</v>
      </c>
      <c r="S612" s="1142"/>
      <c r="T612" s="1141">
        <f t="shared" si="125"/>
        <v>0</v>
      </c>
      <c r="U612" s="1142"/>
      <c r="V612" s="1141">
        <f t="shared" si="126"/>
        <v>0</v>
      </c>
      <c r="W612" s="1143">
        <f t="shared" si="127"/>
        <v>0</v>
      </c>
      <c r="X612" s="1141">
        <f t="shared" si="128"/>
        <v>0</v>
      </c>
      <c r="Y612" s="1144">
        <v>5.3</v>
      </c>
      <c r="Z612" s="1139">
        <f t="shared" si="129"/>
        <v>11623.59</v>
      </c>
      <c r="AA612" s="1123">
        <f>[5]building!Y604</f>
        <v>5.3</v>
      </c>
      <c r="AB612" s="1123">
        <f>[5]building!Z604</f>
        <v>11501.21</v>
      </c>
      <c r="AC612" s="1123">
        <f>[5]building!Z604</f>
        <v>11501.21</v>
      </c>
      <c r="AD612" s="1123">
        <f t="shared" si="130"/>
        <v>122.38</v>
      </c>
    </row>
    <row r="613" spans="1:30" ht="70.5" customHeight="1">
      <c r="A613" s="1173"/>
      <c r="B613" s="1131" t="s">
        <v>1545</v>
      </c>
      <c r="C613" s="1140">
        <f>ROUND(Data!K3114,2)</f>
        <v>4173.8999999999996</v>
      </c>
      <c r="D613" s="1133" t="s">
        <v>2321</v>
      </c>
      <c r="E613" s="1141"/>
      <c r="F613" s="1134">
        <f t="shared" si="118"/>
        <v>0</v>
      </c>
      <c r="G613" s="1141"/>
      <c r="H613" s="1141">
        <f t="shared" si="119"/>
        <v>0</v>
      </c>
      <c r="I613" s="1141"/>
      <c r="J613" s="1141">
        <f t="shared" si="120"/>
        <v>0</v>
      </c>
      <c r="K613" s="1141"/>
      <c r="L613" s="1141">
        <f t="shared" si="121"/>
        <v>0</v>
      </c>
      <c r="M613" s="1141"/>
      <c r="N613" s="1141">
        <f t="shared" si="122"/>
        <v>0</v>
      </c>
      <c r="O613" s="1141"/>
      <c r="P613" s="1141">
        <f t="shared" si="123"/>
        <v>0</v>
      </c>
      <c r="Q613" s="1141"/>
      <c r="R613" s="1141">
        <f t="shared" si="124"/>
        <v>0</v>
      </c>
      <c r="S613" s="1141"/>
      <c r="T613" s="1141">
        <f t="shared" si="125"/>
        <v>0</v>
      </c>
      <c r="U613" s="1141"/>
      <c r="V613" s="1141">
        <f t="shared" si="126"/>
        <v>0</v>
      </c>
      <c r="W613" s="1143">
        <f t="shared" si="127"/>
        <v>0</v>
      </c>
      <c r="X613" s="1141">
        <f t="shared" si="128"/>
        <v>0</v>
      </c>
      <c r="Y613" s="1144">
        <v>0</v>
      </c>
      <c r="Z613" s="1139">
        <f t="shared" si="129"/>
        <v>0</v>
      </c>
      <c r="AA613" s="1123">
        <f>[5]building!Y605</f>
        <v>0</v>
      </c>
      <c r="AB613" s="1123"/>
      <c r="AC613" s="1123">
        <f>[5]building!Z605</f>
        <v>0</v>
      </c>
      <c r="AD613" s="1123">
        <f t="shared" si="130"/>
        <v>0</v>
      </c>
    </row>
    <row r="614" spans="1:30" s="817" customFormat="1" ht="70.5" customHeight="1">
      <c r="A614" s="1197">
        <v>22.8</v>
      </c>
      <c r="B614" s="1198" t="s">
        <v>2022</v>
      </c>
      <c r="C614" s="1199"/>
      <c r="D614" s="1200"/>
      <c r="E614" s="1201"/>
      <c r="F614" s="1134">
        <f t="shared" si="118"/>
        <v>0</v>
      </c>
      <c r="G614" s="1201"/>
      <c r="H614" s="1141">
        <f t="shared" si="119"/>
        <v>0</v>
      </c>
      <c r="I614" s="1201"/>
      <c r="J614" s="1141">
        <f t="shared" si="120"/>
        <v>0</v>
      </c>
      <c r="K614" s="1201"/>
      <c r="L614" s="1141">
        <f t="shared" si="121"/>
        <v>0</v>
      </c>
      <c r="M614" s="1201"/>
      <c r="N614" s="1141">
        <f t="shared" si="122"/>
        <v>0</v>
      </c>
      <c r="O614" s="1201"/>
      <c r="P614" s="1141">
        <f t="shared" si="123"/>
        <v>0</v>
      </c>
      <c r="Q614" s="1201"/>
      <c r="R614" s="1141">
        <f t="shared" si="124"/>
        <v>0</v>
      </c>
      <c r="S614" s="1201"/>
      <c r="T614" s="1141">
        <f t="shared" si="125"/>
        <v>0</v>
      </c>
      <c r="U614" s="1141"/>
      <c r="V614" s="1141">
        <f t="shared" si="126"/>
        <v>0</v>
      </c>
      <c r="W614" s="1143">
        <f t="shared" si="127"/>
        <v>0</v>
      </c>
      <c r="X614" s="1141">
        <f t="shared" si="128"/>
        <v>0</v>
      </c>
      <c r="Y614" s="1144">
        <v>0</v>
      </c>
      <c r="Z614" s="1139">
        <f t="shared" si="129"/>
        <v>0</v>
      </c>
      <c r="AA614" s="1123">
        <f>[5]building!Y606</f>
        <v>0</v>
      </c>
      <c r="AB614" s="1123"/>
      <c r="AC614" s="1123">
        <f>[5]building!Z606</f>
        <v>0</v>
      </c>
      <c r="AD614" s="1123">
        <f t="shared" si="130"/>
        <v>0</v>
      </c>
    </row>
    <row r="615" spans="1:30" s="817" customFormat="1" ht="70.5" customHeight="1">
      <c r="A615" s="1202"/>
      <c r="B615" s="1198" t="s">
        <v>2023</v>
      </c>
      <c r="C615" s="1199">
        <f>ROUND(Data!K2845,2)</f>
        <v>2816.03</v>
      </c>
      <c r="D615" s="1200" t="s">
        <v>2321</v>
      </c>
      <c r="E615" s="1201"/>
      <c r="F615" s="1134">
        <f t="shared" si="118"/>
        <v>0</v>
      </c>
      <c r="G615" s="1201"/>
      <c r="H615" s="1141">
        <f t="shared" si="119"/>
        <v>0</v>
      </c>
      <c r="I615" s="1201"/>
      <c r="J615" s="1141">
        <f t="shared" si="120"/>
        <v>0</v>
      </c>
      <c r="K615" s="1201"/>
      <c r="L615" s="1141">
        <f t="shared" si="121"/>
        <v>0</v>
      </c>
      <c r="M615" s="1201"/>
      <c r="N615" s="1141">
        <f t="shared" si="122"/>
        <v>0</v>
      </c>
      <c r="O615" s="1201"/>
      <c r="P615" s="1141">
        <f t="shared" si="123"/>
        <v>0</v>
      </c>
      <c r="Q615" s="1201"/>
      <c r="R615" s="1141">
        <f t="shared" si="124"/>
        <v>0</v>
      </c>
      <c r="S615" s="1201"/>
      <c r="T615" s="1141">
        <f t="shared" si="125"/>
        <v>0</v>
      </c>
      <c r="U615" s="1141"/>
      <c r="V615" s="1141">
        <f t="shared" si="126"/>
        <v>0</v>
      </c>
      <c r="W615" s="1143">
        <f t="shared" si="127"/>
        <v>0</v>
      </c>
      <c r="X615" s="1141">
        <f t="shared" si="128"/>
        <v>0</v>
      </c>
      <c r="Y615" s="1144">
        <v>0</v>
      </c>
      <c r="Z615" s="1139">
        <f t="shared" si="129"/>
        <v>0</v>
      </c>
      <c r="AA615" s="1123">
        <f>[5]building!Y607</f>
        <v>0</v>
      </c>
      <c r="AB615" s="1123"/>
      <c r="AC615" s="1123">
        <f>[5]building!Z607</f>
        <v>0</v>
      </c>
      <c r="AD615" s="1123">
        <f t="shared" si="130"/>
        <v>0</v>
      </c>
    </row>
    <row r="616" spans="1:30" s="817" customFormat="1" ht="70.5" customHeight="1">
      <c r="A616" s="1202"/>
      <c r="B616" s="1198" t="s">
        <v>708</v>
      </c>
      <c r="C616" s="1199">
        <f>ROUND(Data!K2981,2)</f>
        <v>2861.95</v>
      </c>
      <c r="D616" s="1200" t="s">
        <v>2321</v>
      </c>
      <c r="E616" s="1201"/>
      <c r="F616" s="1134">
        <f t="shared" si="118"/>
        <v>0</v>
      </c>
      <c r="G616" s="1201"/>
      <c r="H616" s="1141">
        <f t="shared" si="119"/>
        <v>0</v>
      </c>
      <c r="I616" s="1201"/>
      <c r="J616" s="1141">
        <f t="shared" si="120"/>
        <v>0</v>
      </c>
      <c r="K616" s="1201"/>
      <c r="L616" s="1141">
        <f t="shared" si="121"/>
        <v>0</v>
      </c>
      <c r="M616" s="1201"/>
      <c r="N616" s="1141">
        <f t="shared" si="122"/>
        <v>0</v>
      </c>
      <c r="O616" s="1201"/>
      <c r="P616" s="1141">
        <f t="shared" si="123"/>
        <v>0</v>
      </c>
      <c r="Q616" s="1201"/>
      <c r="R616" s="1141">
        <f t="shared" si="124"/>
        <v>0</v>
      </c>
      <c r="S616" s="1201"/>
      <c r="T616" s="1141">
        <f t="shared" si="125"/>
        <v>0</v>
      </c>
      <c r="U616" s="1141"/>
      <c r="V616" s="1141">
        <f t="shared" si="126"/>
        <v>0</v>
      </c>
      <c r="W616" s="1143">
        <f t="shared" si="127"/>
        <v>0</v>
      </c>
      <c r="X616" s="1141">
        <f t="shared" si="128"/>
        <v>0</v>
      </c>
      <c r="Y616" s="1144">
        <v>0</v>
      </c>
      <c r="Z616" s="1139">
        <f t="shared" si="129"/>
        <v>0</v>
      </c>
      <c r="AA616" s="1123">
        <f>[5]building!Y608</f>
        <v>0</v>
      </c>
      <c r="AB616" s="1123"/>
      <c r="AC616" s="1123">
        <f>[5]building!Z608</f>
        <v>0</v>
      </c>
      <c r="AD616" s="1123">
        <f t="shared" si="130"/>
        <v>0</v>
      </c>
    </row>
    <row r="617" spans="1:30" s="817" customFormat="1" ht="70.5" customHeight="1">
      <c r="A617" s="1203"/>
      <c r="B617" s="1198" t="s">
        <v>232</v>
      </c>
      <c r="C617" s="1199"/>
      <c r="D617" s="1200" t="s">
        <v>2321</v>
      </c>
      <c r="E617" s="1201"/>
      <c r="F617" s="1134">
        <f t="shared" si="118"/>
        <v>0</v>
      </c>
      <c r="G617" s="1201"/>
      <c r="H617" s="1141">
        <f t="shared" si="119"/>
        <v>0</v>
      </c>
      <c r="I617" s="1201"/>
      <c r="J617" s="1141">
        <f t="shared" si="120"/>
        <v>0</v>
      </c>
      <c r="K617" s="1201"/>
      <c r="L617" s="1141">
        <f t="shared" si="121"/>
        <v>0</v>
      </c>
      <c r="M617" s="1201"/>
      <c r="N617" s="1141">
        <f t="shared" si="122"/>
        <v>0</v>
      </c>
      <c r="O617" s="1201"/>
      <c r="P617" s="1141">
        <f t="shared" si="123"/>
        <v>0</v>
      </c>
      <c r="Q617" s="1201"/>
      <c r="R617" s="1141">
        <f t="shared" si="124"/>
        <v>0</v>
      </c>
      <c r="S617" s="1201"/>
      <c r="T617" s="1141">
        <f t="shared" si="125"/>
        <v>0</v>
      </c>
      <c r="U617" s="1141"/>
      <c r="V617" s="1141">
        <f t="shared" si="126"/>
        <v>0</v>
      </c>
      <c r="W617" s="1143">
        <f t="shared" si="127"/>
        <v>0</v>
      </c>
      <c r="X617" s="1141">
        <f t="shared" si="128"/>
        <v>0</v>
      </c>
      <c r="Y617" s="1144">
        <v>0</v>
      </c>
      <c r="Z617" s="1139">
        <f t="shared" si="129"/>
        <v>0</v>
      </c>
      <c r="AA617" s="1123">
        <f>[5]building!Y609</f>
        <v>0</v>
      </c>
      <c r="AB617" s="1123"/>
      <c r="AC617" s="1123">
        <f>[5]building!Z609</f>
        <v>0</v>
      </c>
      <c r="AD617" s="1123">
        <f t="shared" si="130"/>
        <v>0</v>
      </c>
    </row>
    <row r="618" spans="1:30" ht="70.5" customHeight="1">
      <c r="A618" s="1149"/>
      <c r="B618" s="1151" t="s">
        <v>5427</v>
      </c>
      <c r="C618" s="1140"/>
      <c r="D618" s="1133"/>
      <c r="E618" s="1135"/>
      <c r="F618" s="1134">
        <f t="shared" si="118"/>
        <v>0</v>
      </c>
      <c r="G618" s="1141"/>
      <c r="H618" s="1141">
        <f t="shared" si="119"/>
        <v>0</v>
      </c>
      <c r="I618" s="1141"/>
      <c r="J618" s="1141">
        <f t="shared" si="120"/>
        <v>0</v>
      </c>
      <c r="K618" s="1141"/>
      <c r="L618" s="1141">
        <f t="shared" si="121"/>
        <v>0</v>
      </c>
      <c r="M618" s="1141"/>
      <c r="N618" s="1141">
        <f t="shared" si="122"/>
        <v>0</v>
      </c>
      <c r="O618" s="1141"/>
      <c r="P618" s="1141">
        <f t="shared" si="123"/>
        <v>0</v>
      </c>
      <c r="Q618" s="1141"/>
      <c r="R618" s="1141">
        <f t="shared" si="124"/>
        <v>0</v>
      </c>
      <c r="S618" s="1142"/>
      <c r="T618" s="1141">
        <f t="shared" si="125"/>
        <v>0</v>
      </c>
      <c r="U618" s="1141"/>
      <c r="V618" s="1141">
        <f t="shared" si="126"/>
        <v>0</v>
      </c>
      <c r="W618" s="1143">
        <f t="shared" si="127"/>
        <v>0</v>
      </c>
      <c r="X618" s="1141">
        <f t="shared" si="128"/>
        <v>0</v>
      </c>
      <c r="Y618" s="1144"/>
      <c r="Z618" s="1139"/>
      <c r="AA618" s="1123" t="str">
        <f>[5]building!Y610</f>
        <v>*</v>
      </c>
      <c r="AB618" s="1123">
        <f>[5]building!Z610</f>
        <v>0</v>
      </c>
      <c r="AC618" s="1123">
        <f>[5]building!Z610</f>
        <v>0</v>
      </c>
      <c r="AD618" s="1123">
        <f t="shared" si="130"/>
        <v>0</v>
      </c>
    </row>
    <row r="619" spans="1:30" s="810" customFormat="1" ht="70.5" customHeight="1">
      <c r="A619" s="1150"/>
      <c r="B619" s="1146" t="s">
        <v>4582</v>
      </c>
      <c r="C619" s="1204">
        <f>ROUND(Data!K2827,2)</f>
        <v>6607.18</v>
      </c>
      <c r="D619" s="1148" t="s">
        <v>2321</v>
      </c>
      <c r="E619" s="1142"/>
      <c r="F619" s="1134">
        <f t="shared" si="118"/>
        <v>0</v>
      </c>
      <c r="G619" s="1142"/>
      <c r="H619" s="1141">
        <f t="shared" si="119"/>
        <v>0</v>
      </c>
      <c r="I619" s="1142"/>
      <c r="J619" s="1141">
        <f t="shared" si="120"/>
        <v>0</v>
      </c>
      <c r="K619" s="1142"/>
      <c r="L619" s="1141">
        <f t="shared" si="121"/>
        <v>0</v>
      </c>
      <c r="M619" s="1142"/>
      <c r="N619" s="1141">
        <f t="shared" si="122"/>
        <v>0</v>
      </c>
      <c r="O619" s="1142"/>
      <c r="P619" s="1141">
        <f t="shared" si="123"/>
        <v>0</v>
      </c>
      <c r="Q619" s="1142"/>
      <c r="R619" s="1141">
        <f t="shared" si="124"/>
        <v>0</v>
      </c>
      <c r="S619" s="1142"/>
      <c r="T619" s="1141">
        <f t="shared" si="125"/>
        <v>0</v>
      </c>
      <c r="U619" s="1141"/>
      <c r="V619" s="1141">
        <f t="shared" si="126"/>
        <v>0</v>
      </c>
      <c r="W619" s="1143">
        <f t="shared" si="127"/>
        <v>0</v>
      </c>
      <c r="X619" s="1141">
        <f t="shared" si="128"/>
        <v>0</v>
      </c>
      <c r="Y619" s="1144">
        <v>0</v>
      </c>
      <c r="Z619" s="1139">
        <f t="shared" si="129"/>
        <v>0</v>
      </c>
      <c r="AA619" s="1123">
        <f>[5]building!Y611</f>
        <v>0</v>
      </c>
      <c r="AB619" s="1123"/>
      <c r="AC619" s="1123">
        <f>[5]building!Z611</f>
        <v>0</v>
      </c>
      <c r="AD619" s="1123">
        <f t="shared" si="130"/>
        <v>0</v>
      </c>
    </row>
    <row r="620" spans="1:30" ht="70.5" customHeight="1">
      <c r="A620" s="1157"/>
      <c r="B620" s="1131" t="s">
        <v>3676</v>
      </c>
      <c r="C620" s="1149"/>
      <c r="D620" s="1133"/>
      <c r="E620" s="1142"/>
      <c r="F620" s="1134">
        <f t="shared" si="118"/>
        <v>0</v>
      </c>
      <c r="G620" s="1142"/>
      <c r="H620" s="1141">
        <f t="shared" si="119"/>
        <v>0</v>
      </c>
      <c r="I620" s="1142"/>
      <c r="J620" s="1141">
        <f t="shared" si="120"/>
        <v>0</v>
      </c>
      <c r="K620" s="1142"/>
      <c r="L620" s="1141">
        <f t="shared" si="121"/>
        <v>0</v>
      </c>
      <c r="M620" s="1142"/>
      <c r="N620" s="1141">
        <f t="shared" si="122"/>
        <v>0</v>
      </c>
      <c r="O620" s="1142"/>
      <c r="P620" s="1141">
        <f t="shared" si="123"/>
        <v>0</v>
      </c>
      <c r="Q620" s="1142"/>
      <c r="R620" s="1141">
        <f t="shared" si="124"/>
        <v>0</v>
      </c>
      <c r="S620" s="1142"/>
      <c r="T620" s="1141">
        <f t="shared" si="125"/>
        <v>0</v>
      </c>
      <c r="U620" s="1141"/>
      <c r="V620" s="1141">
        <f t="shared" si="126"/>
        <v>0</v>
      </c>
      <c r="W620" s="1143">
        <f t="shared" si="127"/>
        <v>0</v>
      </c>
      <c r="X620" s="1141">
        <f t="shared" si="128"/>
        <v>0</v>
      </c>
      <c r="Y620" s="1144">
        <v>0</v>
      </c>
      <c r="Z620" s="1139">
        <f t="shared" si="129"/>
        <v>0</v>
      </c>
      <c r="AA620" s="1123">
        <f>[5]building!Y612</f>
        <v>0</v>
      </c>
      <c r="AB620" s="1123"/>
      <c r="AC620" s="1123">
        <f>[5]building!Z612</f>
        <v>0</v>
      </c>
      <c r="AD620" s="1123">
        <f t="shared" si="130"/>
        <v>0</v>
      </c>
    </row>
    <row r="621" spans="1:30" ht="70.5" customHeight="1">
      <c r="A621" s="1157"/>
      <c r="B621" s="1131" t="s">
        <v>4583</v>
      </c>
      <c r="C621" s="1149">
        <f>Data!R2867</f>
        <v>5667.88</v>
      </c>
      <c r="D621" s="1133" t="s">
        <v>2321</v>
      </c>
      <c r="E621" s="1142"/>
      <c r="F621" s="1134">
        <f t="shared" si="118"/>
        <v>0</v>
      </c>
      <c r="G621" s="1142"/>
      <c r="H621" s="1141">
        <f t="shared" si="119"/>
        <v>0</v>
      </c>
      <c r="I621" s="1142"/>
      <c r="J621" s="1141">
        <f t="shared" si="120"/>
        <v>0</v>
      </c>
      <c r="K621" s="1142"/>
      <c r="L621" s="1141">
        <f t="shared" si="121"/>
        <v>0</v>
      </c>
      <c r="M621" s="1142"/>
      <c r="N621" s="1141">
        <f t="shared" si="122"/>
        <v>0</v>
      </c>
      <c r="O621" s="1142"/>
      <c r="P621" s="1141">
        <f t="shared" si="123"/>
        <v>0</v>
      </c>
      <c r="Q621" s="1142"/>
      <c r="R621" s="1141">
        <f t="shared" si="124"/>
        <v>0</v>
      </c>
      <c r="S621" s="1142"/>
      <c r="T621" s="1141">
        <f t="shared" si="125"/>
        <v>0</v>
      </c>
      <c r="U621" s="1141"/>
      <c r="V621" s="1141">
        <f t="shared" si="126"/>
        <v>0</v>
      </c>
      <c r="W621" s="1143">
        <f t="shared" si="127"/>
        <v>0</v>
      </c>
      <c r="X621" s="1141">
        <f t="shared" si="128"/>
        <v>0</v>
      </c>
      <c r="Y621" s="1144">
        <v>0</v>
      </c>
      <c r="Z621" s="1139">
        <f t="shared" si="129"/>
        <v>0</v>
      </c>
      <c r="AA621" s="1123">
        <f>[5]building!Y613</f>
        <v>0</v>
      </c>
      <c r="AB621" s="1123"/>
      <c r="AC621" s="1123">
        <f>[5]building!Z613</f>
        <v>0</v>
      </c>
      <c r="AD621" s="1123">
        <f t="shared" si="130"/>
        <v>0</v>
      </c>
    </row>
    <row r="622" spans="1:30" ht="70.5" customHeight="1">
      <c r="A622" s="1157"/>
      <c r="B622" s="1131" t="s">
        <v>4889</v>
      </c>
      <c r="C622" s="1149">
        <f>Data!R2834</f>
        <v>5970.31</v>
      </c>
      <c r="D622" s="1133" t="s">
        <v>2321</v>
      </c>
      <c r="E622" s="1142"/>
      <c r="F622" s="1134">
        <f t="shared" si="118"/>
        <v>0</v>
      </c>
      <c r="G622" s="1142"/>
      <c r="H622" s="1141">
        <f t="shared" si="119"/>
        <v>0</v>
      </c>
      <c r="I622" s="1142"/>
      <c r="J622" s="1141">
        <f t="shared" si="120"/>
        <v>0</v>
      </c>
      <c r="K622" s="1142"/>
      <c r="L622" s="1141">
        <f t="shared" si="121"/>
        <v>0</v>
      </c>
      <c r="M622" s="1142"/>
      <c r="N622" s="1141">
        <f t="shared" si="122"/>
        <v>0</v>
      </c>
      <c r="O622" s="1142"/>
      <c r="P622" s="1141">
        <f t="shared" si="123"/>
        <v>0</v>
      </c>
      <c r="Q622" s="1142"/>
      <c r="R622" s="1141">
        <f t="shared" si="124"/>
        <v>0</v>
      </c>
      <c r="S622" s="1142"/>
      <c r="T622" s="1141">
        <f t="shared" si="125"/>
        <v>0</v>
      </c>
      <c r="U622" s="1141"/>
      <c r="V622" s="1141">
        <f t="shared" si="126"/>
        <v>0</v>
      </c>
      <c r="W622" s="1143">
        <f t="shared" si="127"/>
        <v>0</v>
      </c>
      <c r="X622" s="1141">
        <f t="shared" si="128"/>
        <v>0</v>
      </c>
      <c r="Y622" s="1144">
        <v>0</v>
      </c>
      <c r="Z622" s="1139">
        <f t="shared" si="129"/>
        <v>0</v>
      </c>
      <c r="AA622" s="1123">
        <f>[5]building!Y614</f>
        <v>0</v>
      </c>
      <c r="AB622" s="1123"/>
      <c r="AC622" s="1123">
        <f>[5]building!Z614</f>
        <v>0</v>
      </c>
      <c r="AD622" s="1123">
        <f t="shared" si="130"/>
        <v>0</v>
      </c>
    </row>
    <row r="623" spans="1:30" ht="70.5" customHeight="1">
      <c r="A623" s="1157"/>
      <c r="B623" s="1131" t="s">
        <v>4898</v>
      </c>
      <c r="C623" s="1165">
        <f>Data!K964</f>
        <v>4950.8599999999997</v>
      </c>
      <c r="D623" s="1133" t="s">
        <v>2321</v>
      </c>
      <c r="E623" s="1141"/>
      <c r="F623" s="1134">
        <f t="shared" si="118"/>
        <v>0</v>
      </c>
      <c r="G623" s="1141"/>
      <c r="H623" s="1141">
        <f t="shared" si="119"/>
        <v>0</v>
      </c>
      <c r="I623" s="1141"/>
      <c r="J623" s="1141">
        <f t="shared" si="120"/>
        <v>0</v>
      </c>
      <c r="K623" s="1141"/>
      <c r="L623" s="1141">
        <f t="shared" si="121"/>
        <v>0</v>
      </c>
      <c r="M623" s="1141"/>
      <c r="N623" s="1141">
        <f t="shared" si="122"/>
        <v>0</v>
      </c>
      <c r="O623" s="1141"/>
      <c r="P623" s="1141">
        <f t="shared" si="123"/>
        <v>0</v>
      </c>
      <c r="Q623" s="1141"/>
      <c r="R623" s="1141">
        <f t="shared" si="124"/>
        <v>0</v>
      </c>
      <c r="S623" s="1141"/>
      <c r="T623" s="1141">
        <f t="shared" si="125"/>
        <v>0</v>
      </c>
      <c r="U623" s="1141"/>
      <c r="V623" s="1141">
        <f t="shared" si="126"/>
        <v>0</v>
      </c>
      <c r="W623" s="1143">
        <f t="shared" si="127"/>
        <v>0</v>
      </c>
      <c r="X623" s="1141">
        <f t="shared" si="128"/>
        <v>0</v>
      </c>
      <c r="Y623" s="1144">
        <v>0</v>
      </c>
      <c r="Z623" s="1139">
        <f t="shared" si="129"/>
        <v>0</v>
      </c>
      <c r="AA623" s="1123">
        <f>[5]building!Y615</f>
        <v>0</v>
      </c>
      <c r="AB623" s="1123"/>
      <c r="AC623" s="1123">
        <f>[5]building!Z615</f>
        <v>0</v>
      </c>
      <c r="AD623" s="1123">
        <f t="shared" si="130"/>
        <v>0</v>
      </c>
    </row>
    <row r="624" spans="1:30" ht="70.5" customHeight="1">
      <c r="A624" s="1157"/>
      <c r="B624" s="1131" t="s">
        <v>5426</v>
      </c>
      <c r="C624" s="1205">
        <f>Data!K1000</f>
        <v>4966.57</v>
      </c>
      <c r="D624" s="1133" t="s">
        <v>2321</v>
      </c>
      <c r="E624" s="1141">
        <v>97.2</v>
      </c>
      <c r="F624" s="1134">
        <f t="shared" si="118"/>
        <v>482750.6</v>
      </c>
      <c r="G624" s="1141"/>
      <c r="H624" s="1141">
        <f t="shared" si="119"/>
        <v>0</v>
      </c>
      <c r="I624" s="1141"/>
      <c r="J624" s="1141">
        <f t="shared" si="120"/>
        <v>0</v>
      </c>
      <c r="K624" s="1141"/>
      <c r="L624" s="1141">
        <f t="shared" si="121"/>
        <v>0</v>
      </c>
      <c r="M624" s="1141"/>
      <c r="N624" s="1141">
        <f t="shared" si="122"/>
        <v>0</v>
      </c>
      <c r="O624" s="1141"/>
      <c r="P624" s="1141">
        <f t="shared" si="123"/>
        <v>0</v>
      </c>
      <c r="Q624" s="1141"/>
      <c r="R624" s="1141">
        <f t="shared" si="124"/>
        <v>0</v>
      </c>
      <c r="S624" s="1142"/>
      <c r="T624" s="1141">
        <f t="shared" si="125"/>
        <v>0</v>
      </c>
      <c r="U624" s="1141"/>
      <c r="V624" s="1141">
        <f t="shared" si="126"/>
        <v>0</v>
      </c>
      <c r="W624" s="1143">
        <f t="shared" si="127"/>
        <v>0</v>
      </c>
      <c r="X624" s="1141">
        <f t="shared" si="128"/>
        <v>0</v>
      </c>
      <c r="Y624" s="1144">
        <v>97.2</v>
      </c>
      <c r="Z624" s="1139">
        <f t="shared" si="129"/>
        <v>482750.6</v>
      </c>
      <c r="AA624" s="1123">
        <f>[5]building!Y616</f>
        <v>97.2</v>
      </c>
      <c r="AB624" s="1123">
        <f>[5]building!Z616</f>
        <v>466570.69</v>
      </c>
      <c r="AC624" s="1123">
        <f>[5]building!Z616</f>
        <v>466570.69</v>
      </c>
      <c r="AD624" s="1123">
        <f t="shared" si="130"/>
        <v>16179.91</v>
      </c>
    </row>
    <row r="625" spans="1:30" ht="70.5" customHeight="1">
      <c r="A625" s="1157"/>
      <c r="B625" s="1151" t="s">
        <v>4586</v>
      </c>
      <c r="C625" s="1149"/>
      <c r="D625" s="1133"/>
      <c r="E625" s="1141"/>
      <c r="F625" s="1134">
        <f t="shared" si="118"/>
        <v>0</v>
      </c>
      <c r="G625" s="1141"/>
      <c r="H625" s="1141">
        <f t="shared" si="119"/>
        <v>0</v>
      </c>
      <c r="I625" s="1141"/>
      <c r="J625" s="1141">
        <f t="shared" si="120"/>
        <v>0</v>
      </c>
      <c r="K625" s="1141"/>
      <c r="L625" s="1141">
        <f t="shared" si="121"/>
        <v>0</v>
      </c>
      <c r="M625" s="1141"/>
      <c r="N625" s="1141">
        <f t="shared" si="122"/>
        <v>0</v>
      </c>
      <c r="O625" s="1141"/>
      <c r="P625" s="1141">
        <f t="shared" si="123"/>
        <v>0</v>
      </c>
      <c r="Q625" s="1141"/>
      <c r="R625" s="1141">
        <f t="shared" si="124"/>
        <v>0</v>
      </c>
      <c r="S625" s="1141"/>
      <c r="T625" s="1141">
        <f t="shared" si="125"/>
        <v>0</v>
      </c>
      <c r="U625" s="1141"/>
      <c r="V625" s="1141">
        <f t="shared" si="126"/>
        <v>0</v>
      </c>
      <c r="W625" s="1143">
        <f t="shared" si="127"/>
        <v>0</v>
      </c>
      <c r="X625" s="1141">
        <f t="shared" si="128"/>
        <v>0</v>
      </c>
      <c r="Y625" s="1144"/>
      <c r="Z625" s="1139"/>
      <c r="AA625" s="1123" t="str">
        <f>[5]building!Y617</f>
        <v>*</v>
      </c>
      <c r="AB625" s="1123">
        <f>[5]building!Z617</f>
        <v>0</v>
      </c>
      <c r="AC625" s="1123">
        <f>[5]building!Z617</f>
        <v>0</v>
      </c>
      <c r="AD625" s="1123">
        <f t="shared" si="130"/>
        <v>0</v>
      </c>
    </row>
    <row r="626" spans="1:30" ht="70.5" customHeight="1">
      <c r="A626" s="1157"/>
      <c r="B626" s="1131" t="s">
        <v>4585</v>
      </c>
      <c r="C626" s="1149">
        <f>Data!K3434</f>
        <v>5186.6499999999996</v>
      </c>
      <c r="D626" s="1133" t="s">
        <v>2321</v>
      </c>
      <c r="E626" s="1142"/>
      <c r="F626" s="1134">
        <f t="shared" si="118"/>
        <v>0</v>
      </c>
      <c r="G626" s="1142"/>
      <c r="H626" s="1141">
        <f t="shared" si="119"/>
        <v>0</v>
      </c>
      <c r="I626" s="1142"/>
      <c r="J626" s="1141">
        <f t="shared" si="120"/>
        <v>0</v>
      </c>
      <c r="K626" s="1142"/>
      <c r="L626" s="1141">
        <f t="shared" si="121"/>
        <v>0</v>
      </c>
      <c r="M626" s="1142"/>
      <c r="N626" s="1141">
        <f t="shared" si="122"/>
        <v>0</v>
      </c>
      <c r="O626" s="1142"/>
      <c r="P626" s="1141">
        <f t="shared" si="123"/>
        <v>0</v>
      </c>
      <c r="Q626" s="1142"/>
      <c r="R626" s="1141">
        <f t="shared" si="124"/>
        <v>0</v>
      </c>
      <c r="S626" s="1142"/>
      <c r="T626" s="1141">
        <f t="shared" si="125"/>
        <v>0</v>
      </c>
      <c r="U626" s="1141"/>
      <c r="V626" s="1141">
        <f t="shared" si="126"/>
        <v>0</v>
      </c>
      <c r="W626" s="1143">
        <f t="shared" si="127"/>
        <v>0</v>
      </c>
      <c r="X626" s="1141">
        <f t="shared" si="128"/>
        <v>0</v>
      </c>
      <c r="Y626" s="1144">
        <v>0</v>
      </c>
      <c r="Z626" s="1139">
        <f t="shared" si="129"/>
        <v>0</v>
      </c>
      <c r="AA626" s="1123">
        <f>[5]building!Y618</f>
        <v>0</v>
      </c>
      <c r="AB626" s="1123"/>
      <c r="AC626" s="1123">
        <f>[5]building!Z618</f>
        <v>0</v>
      </c>
      <c r="AD626" s="1123">
        <f t="shared" si="130"/>
        <v>0</v>
      </c>
    </row>
    <row r="627" spans="1:30" ht="70.5" customHeight="1">
      <c r="A627" s="1157"/>
      <c r="B627" s="1177" t="s">
        <v>4965</v>
      </c>
      <c r="C627" s="1149">
        <f>Data!AG2629</f>
        <v>5791.42</v>
      </c>
      <c r="D627" s="1133" t="s">
        <v>2321</v>
      </c>
      <c r="E627" s="1142"/>
      <c r="F627" s="1134">
        <f t="shared" si="118"/>
        <v>0</v>
      </c>
      <c r="G627" s="1142"/>
      <c r="H627" s="1141">
        <f t="shared" si="119"/>
        <v>0</v>
      </c>
      <c r="I627" s="1142"/>
      <c r="J627" s="1141">
        <f t="shared" si="120"/>
        <v>0</v>
      </c>
      <c r="K627" s="1142"/>
      <c r="L627" s="1141">
        <f t="shared" si="121"/>
        <v>0</v>
      </c>
      <c r="M627" s="1142"/>
      <c r="N627" s="1141">
        <f t="shared" si="122"/>
        <v>0</v>
      </c>
      <c r="O627" s="1142"/>
      <c r="P627" s="1141">
        <f t="shared" si="123"/>
        <v>0</v>
      </c>
      <c r="Q627" s="1142"/>
      <c r="R627" s="1141">
        <f t="shared" si="124"/>
        <v>0</v>
      </c>
      <c r="S627" s="1142"/>
      <c r="T627" s="1141">
        <f t="shared" si="125"/>
        <v>0</v>
      </c>
      <c r="U627" s="1141"/>
      <c r="V627" s="1141">
        <f t="shared" si="126"/>
        <v>0</v>
      </c>
      <c r="W627" s="1143">
        <f t="shared" si="127"/>
        <v>0</v>
      </c>
      <c r="X627" s="1141">
        <f t="shared" si="128"/>
        <v>0</v>
      </c>
      <c r="Y627" s="1144">
        <v>0</v>
      </c>
      <c r="Z627" s="1139">
        <f t="shared" si="129"/>
        <v>0</v>
      </c>
      <c r="AA627" s="1123">
        <f>[5]building!Y619</f>
        <v>0</v>
      </c>
      <c r="AB627" s="1123"/>
      <c r="AC627" s="1123">
        <f>[5]building!Z619</f>
        <v>0</v>
      </c>
      <c r="AD627" s="1123">
        <f t="shared" si="130"/>
        <v>0</v>
      </c>
    </row>
    <row r="628" spans="1:30" ht="70.5" customHeight="1">
      <c r="A628" s="1157"/>
      <c r="B628" s="1131" t="s">
        <v>5428</v>
      </c>
      <c r="C628" s="1150">
        <v>8756.6299999999992</v>
      </c>
      <c r="D628" s="1206" t="s">
        <v>2321</v>
      </c>
      <c r="E628" s="1142">
        <v>4.8</v>
      </c>
      <c r="F628" s="1134">
        <f t="shared" si="118"/>
        <v>42031.82</v>
      </c>
      <c r="G628" s="1142"/>
      <c r="H628" s="1141">
        <f t="shared" si="119"/>
        <v>0</v>
      </c>
      <c r="I628" s="1142"/>
      <c r="J628" s="1141">
        <f t="shared" si="120"/>
        <v>0</v>
      </c>
      <c r="K628" s="1142"/>
      <c r="L628" s="1141">
        <f t="shared" si="121"/>
        <v>0</v>
      </c>
      <c r="M628" s="1142"/>
      <c r="N628" s="1141">
        <f t="shared" si="122"/>
        <v>0</v>
      </c>
      <c r="O628" s="1142"/>
      <c r="P628" s="1141">
        <f t="shared" si="123"/>
        <v>0</v>
      </c>
      <c r="Q628" s="1142"/>
      <c r="R628" s="1141">
        <f t="shared" si="124"/>
        <v>0</v>
      </c>
      <c r="S628" s="1142"/>
      <c r="T628" s="1141">
        <f t="shared" si="125"/>
        <v>0</v>
      </c>
      <c r="U628" s="1141"/>
      <c r="V628" s="1141">
        <f t="shared" si="126"/>
        <v>0</v>
      </c>
      <c r="W628" s="1143">
        <f t="shared" si="127"/>
        <v>0</v>
      </c>
      <c r="X628" s="1141">
        <f t="shared" si="128"/>
        <v>0</v>
      </c>
      <c r="Y628" s="1144">
        <v>4.8</v>
      </c>
      <c r="Z628" s="1139">
        <f t="shared" si="129"/>
        <v>42031.82</v>
      </c>
      <c r="AA628" s="1123">
        <f>[5]building!Y620</f>
        <v>4.8</v>
      </c>
      <c r="AB628" s="1123">
        <f>[5]building!Z620</f>
        <v>42031.82</v>
      </c>
      <c r="AC628" s="1123">
        <f>[5]building!Z620</f>
        <v>42031.82</v>
      </c>
      <c r="AD628" s="1123">
        <f t="shared" si="130"/>
        <v>0</v>
      </c>
    </row>
    <row r="629" spans="1:30" ht="70.5" customHeight="1">
      <c r="A629" s="1157"/>
      <c r="B629" s="1131" t="s">
        <v>4700</v>
      </c>
      <c r="C629" s="1149">
        <f>Data!R3203</f>
        <v>6140.61</v>
      </c>
      <c r="D629" s="1133" t="s">
        <v>2321</v>
      </c>
      <c r="E629" s="1142"/>
      <c r="F629" s="1134">
        <f t="shared" si="118"/>
        <v>0</v>
      </c>
      <c r="G629" s="1142"/>
      <c r="H629" s="1141">
        <f t="shared" si="119"/>
        <v>0</v>
      </c>
      <c r="I629" s="1142"/>
      <c r="J629" s="1141">
        <f t="shared" si="120"/>
        <v>0</v>
      </c>
      <c r="K629" s="1142"/>
      <c r="L629" s="1141">
        <f t="shared" si="121"/>
        <v>0</v>
      </c>
      <c r="M629" s="1142"/>
      <c r="N629" s="1141">
        <f t="shared" si="122"/>
        <v>0</v>
      </c>
      <c r="O629" s="1142"/>
      <c r="P629" s="1141">
        <f t="shared" si="123"/>
        <v>0</v>
      </c>
      <c r="Q629" s="1142"/>
      <c r="R629" s="1141">
        <f t="shared" si="124"/>
        <v>0</v>
      </c>
      <c r="S629" s="1142"/>
      <c r="T629" s="1141">
        <f t="shared" si="125"/>
        <v>0</v>
      </c>
      <c r="U629" s="1141"/>
      <c r="V629" s="1141">
        <f t="shared" si="126"/>
        <v>0</v>
      </c>
      <c r="W629" s="1143">
        <f t="shared" si="127"/>
        <v>0</v>
      </c>
      <c r="X629" s="1141">
        <f t="shared" si="128"/>
        <v>0</v>
      </c>
      <c r="Y629" s="1144">
        <v>0</v>
      </c>
      <c r="Z629" s="1139">
        <f t="shared" si="129"/>
        <v>0</v>
      </c>
      <c r="AA629" s="1123">
        <f>[5]building!Y621</f>
        <v>0</v>
      </c>
      <c r="AB629" s="1123"/>
      <c r="AC629" s="1123">
        <f>[5]building!Z621</f>
        <v>0</v>
      </c>
      <c r="AD629" s="1123">
        <f t="shared" si="130"/>
        <v>0</v>
      </c>
    </row>
    <row r="630" spans="1:30" ht="70.5" customHeight="1">
      <c r="A630" s="1157"/>
      <c r="B630" s="1207" t="s">
        <v>4584</v>
      </c>
      <c r="C630" s="1149">
        <f>Data!K2647</f>
        <v>6458.42</v>
      </c>
      <c r="D630" s="1133" t="s">
        <v>2321</v>
      </c>
      <c r="E630" s="1141"/>
      <c r="F630" s="1134">
        <f t="shared" si="118"/>
        <v>0</v>
      </c>
      <c r="G630" s="1141"/>
      <c r="H630" s="1141">
        <f t="shared" si="119"/>
        <v>0</v>
      </c>
      <c r="I630" s="1141"/>
      <c r="J630" s="1141">
        <f t="shared" si="120"/>
        <v>0</v>
      </c>
      <c r="K630" s="1141"/>
      <c r="L630" s="1141">
        <f t="shared" si="121"/>
        <v>0</v>
      </c>
      <c r="M630" s="1141"/>
      <c r="N630" s="1141">
        <f t="shared" si="122"/>
        <v>0</v>
      </c>
      <c r="O630" s="1141"/>
      <c r="P630" s="1141">
        <f t="shared" si="123"/>
        <v>0</v>
      </c>
      <c r="Q630" s="1141"/>
      <c r="R630" s="1141">
        <f t="shared" si="124"/>
        <v>0</v>
      </c>
      <c r="S630" s="1141"/>
      <c r="T630" s="1141">
        <f t="shared" si="125"/>
        <v>0</v>
      </c>
      <c r="U630" s="1141"/>
      <c r="V630" s="1141">
        <f t="shared" si="126"/>
        <v>0</v>
      </c>
      <c r="W630" s="1143">
        <f t="shared" si="127"/>
        <v>0</v>
      </c>
      <c r="X630" s="1141">
        <f t="shared" si="128"/>
        <v>0</v>
      </c>
      <c r="Y630" s="1144">
        <v>0</v>
      </c>
      <c r="Z630" s="1139">
        <f t="shared" si="129"/>
        <v>0</v>
      </c>
      <c r="AA630" s="1123">
        <f>[5]building!Y622</f>
        <v>0</v>
      </c>
      <c r="AB630" s="1123"/>
      <c r="AC630" s="1123">
        <f>[5]building!Z622</f>
        <v>0</v>
      </c>
      <c r="AD630" s="1123">
        <f t="shared" si="130"/>
        <v>0</v>
      </c>
    </row>
    <row r="631" spans="1:30" ht="70.5" customHeight="1">
      <c r="A631" s="1157"/>
      <c r="B631" s="1177" t="s">
        <v>4966</v>
      </c>
      <c r="C631" s="1149">
        <f>Data!R2654</f>
        <v>7073.15</v>
      </c>
      <c r="D631" s="1133" t="s">
        <v>2321</v>
      </c>
      <c r="E631" s="1142"/>
      <c r="F631" s="1134">
        <f t="shared" si="118"/>
        <v>0</v>
      </c>
      <c r="G631" s="1142"/>
      <c r="H631" s="1141">
        <f t="shared" si="119"/>
        <v>0</v>
      </c>
      <c r="I631" s="1142"/>
      <c r="J631" s="1141">
        <f t="shared" si="120"/>
        <v>0</v>
      </c>
      <c r="K631" s="1142"/>
      <c r="L631" s="1141">
        <f t="shared" si="121"/>
        <v>0</v>
      </c>
      <c r="M631" s="1142"/>
      <c r="N631" s="1141">
        <f t="shared" si="122"/>
        <v>0</v>
      </c>
      <c r="O631" s="1142"/>
      <c r="P631" s="1141">
        <f t="shared" si="123"/>
        <v>0</v>
      </c>
      <c r="Q631" s="1142"/>
      <c r="R631" s="1141">
        <f t="shared" si="124"/>
        <v>0</v>
      </c>
      <c r="S631" s="1142"/>
      <c r="T631" s="1141">
        <f t="shared" si="125"/>
        <v>0</v>
      </c>
      <c r="U631" s="1141"/>
      <c r="V631" s="1141">
        <f t="shared" si="126"/>
        <v>0</v>
      </c>
      <c r="W631" s="1143">
        <f t="shared" si="127"/>
        <v>0</v>
      </c>
      <c r="X631" s="1141">
        <f t="shared" si="128"/>
        <v>0</v>
      </c>
      <c r="Y631" s="1144">
        <v>0</v>
      </c>
      <c r="Z631" s="1139">
        <f t="shared" si="129"/>
        <v>0</v>
      </c>
      <c r="AA631" s="1123">
        <f>[5]building!Y623</f>
        <v>0</v>
      </c>
      <c r="AB631" s="1123"/>
      <c r="AC631" s="1123">
        <f>[5]building!Z623</f>
        <v>0</v>
      </c>
      <c r="AD631" s="1123">
        <f t="shared" si="130"/>
        <v>0</v>
      </c>
    </row>
    <row r="632" spans="1:30" ht="70.5" customHeight="1">
      <c r="A632" s="1157"/>
      <c r="B632" s="1208" t="s">
        <v>4967</v>
      </c>
      <c r="C632" s="1149">
        <f>'Sliding and french window'!G219</f>
        <v>27750</v>
      </c>
      <c r="D632" s="1133" t="s">
        <v>1422</v>
      </c>
      <c r="E632" s="1142"/>
      <c r="F632" s="1134">
        <f t="shared" si="118"/>
        <v>0</v>
      </c>
      <c r="G632" s="1142"/>
      <c r="H632" s="1141">
        <f t="shared" si="119"/>
        <v>0</v>
      </c>
      <c r="I632" s="1142"/>
      <c r="J632" s="1141">
        <f t="shared" si="120"/>
        <v>0</v>
      </c>
      <c r="K632" s="1142"/>
      <c r="L632" s="1141">
        <f t="shared" si="121"/>
        <v>0</v>
      </c>
      <c r="M632" s="1142"/>
      <c r="N632" s="1141">
        <f t="shared" si="122"/>
        <v>0</v>
      </c>
      <c r="O632" s="1142"/>
      <c r="P632" s="1141">
        <f t="shared" si="123"/>
        <v>0</v>
      </c>
      <c r="Q632" s="1142"/>
      <c r="R632" s="1141">
        <f t="shared" si="124"/>
        <v>0</v>
      </c>
      <c r="S632" s="1142"/>
      <c r="T632" s="1141">
        <f t="shared" si="125"/>
        <v>0</v>
      </c>
      <c r="U632" s="1141"/>
      <c r="V632" s="1141">
        <f t="shared" si="126"/>
        <v>0</v>
      </c>
      <c r="W632" s="1143">
        <f t="shared" si="127"/>
        <v>0</v>
      </c>
      <c r="X632" s="1141">
        <f t="shared" si="128"/>
        <v>0</v>
      </c>
      <c r="Y632" s="1144">
        <v>0</v>
      </c>
      <c r="Z632" s="1139">
        <f t="shared" si="129"/>
        <v>0</v>
      </c>
      <c r="AA632" s="1123">
        <f>[5]building!Y624</f>
        <v>0</v>
      </c>
      <c r="AB632" s="1123"/>
      <c r="AC632" s="1123">
        <f>[5]building!Z624</f>
        <v>0</v>
      </c>
      <c r="AD632" s="1123">
        <f t="shared" si="130"/>
        <v>0</v>
      </c>
    </row>
    <row r="633" spans="1:30" ht="70.5" customHeight="1">
      <c r="A633" s="1157"/>
      <c r="B633" s="1152" t="s">
        <v>5448</v>
      </c>
      <c r="C633" s="1157"/>
      <c r="D633" s="1157"/>
      <c r="E633" s="1142"/>
      <c r="F633" s="1134">
        <f t="shared" si="118"/>
        <v>0</v>
      </c>
      <c r="G633" s="1142"/>
      <c r="H633" s="1141">
        <f t="shared" si="119"/>
        <v>0</v>
      </c>
      <c r="I633" s="1142"/>
      <c r="J633" s="1141">
        <f t="shared" si="120"/>
        <v>0</v>
      </c>
      <c r="K633" s="1142"/>
      <c r="L633" s="1141">
        <f t="shared" si="121"/>
        <v>0</v>
      </c>
      <c r="M633" s="1142"/>
      <c r="N633" s="1141">
        <f t="shared" si="122"/>
        <v>0</v>
      </c>
      <c r="O633" s="1142"/>
      <c r="P633" s="1141">
        <f t="shared" si="123"/>
        <v>0</v>
      </c>
      <c r="Q633" s="1142"/>
      <c r="R633" s="1141">
        <f t="shared" si="124"/>
        <v>0</v>
      </c>
      <c r="S633" s="1142"/>
      <c r="T633" s="1141">
        <f t="shared" si="125"/>
        <v>0</v>
      </c>
      <c r="U633" s="1141"/>
      <c r="V633" s="1141">
        <f t="shared" si="126"/>
        <v>0</v>
      </c>
      <c r="W633" s="1143">
        <f t="shared" si="127"/>
        <v>0</v>
      </c>
      <c r="X633" s="1141">
        <f t="shared" si="128"/>
        <v>0</v>
      </c>
      <c r="Y633" s="1144"/>
      <c r="Z633" s="1139"/>
      <c r="AA633" s="1123" t="str">
        <f>[5]building!Y625</f>
        <v>*</v>
      </c>
      <c r="AB633" s="1123">
        <f>[5]building!Z625</f>
        <v>0</v>
      </c>
      <c r="AC633" s="1123">
        <f>[5]building!Z625</f>
        <v>0</v>
      </c>
      <c r="AD633" s="1123">
        <f t="shared" si="130"/>
        <v>0</v>
      </c>
    </row>
    <row r="634" spans="1:30" ht="70.5" customHeight="1">
      <c r="A634" s="1157"/>
      <c r="B634" s="1131" t="s">
        <v>5424</v>
      </c>
      <c r="C634" s="1150">
        <v>3346.03</v>
      </c>
      <c r="D634" s="1133" t="s">
        <v>236</v>
      </c>
      <c r="E634" s="1142">
        <v>1.3</v>
      </c>
      <c r="F634" s="1134">
        <f t="shared" si="118"/>
        <v>4349.84</v>
      </c>
      <c r="G634" s="1142"/>
      <c r="H634" s="1141">
        <f t="shared" si="119"/>
        <v>0</v>
      </c>
      <c r="I634" s="1142"/>
      <c r="J634" s="1141">
        <f t="shared" si="120"/>
        <v>0</v>
      </c>
      <c r="K634" s="1142"/>
      <c r="L634" s="1141">
        <f t="shared" si="121"/>
        <v>0</v>
      </c>
      <c r="M634" s="1142"/>
      <c r="N634" s="1141">
        <f t="shared" si="122"/>
        <v>0</v>
      </c>
      <c r="O634" s="1142"/>
      <c r="P634" s="1141">
        <f t="shared" si="123"/>
        <v>0</v>
      </c>
      <c r="Q634" s="1142"/>
      <c r="R634" s="1141">
        <f t="shared" si="124"/>
        <v>0</v>
      </c>
      <c r="S634" s="1142"/>
      <c r="T634" s="1141">
        <f t="shared" si="125"/>
        <v>0</v>
      </c>
      <c r="U634" s="1141"/>
      <c r="V634" s="1141">
        <f t="shared" si="126"/>
        <v>0</v>
      </c>
      <c r="W634" s="1143">
        <f t="shared" si="127"/>
        <v>0</v>
      </c>
      <c r="X634" s="1141">
        <f t="shared" si="128"/>
        <v>0</v>
      </c>
      <c r="Y634" s="1144">
        <v>1.3</v>
      </c>
      <c r="Z634" s="1139">
        <f t="shared" si="129"/>
        <v>4349.84</v>
      </c>
      <c r="AA634" s="1123">
        <f>[5]building!Y626</f>
        <v>1.3</v>
      </c>
      <c r="AB634" s="1123">
        <f>[5]building!Z626</f>
        <v>4349.84</v>
      </c>
      <c r="AC634" s="1123">
        <f>[5]building!Z626</f>
        <v>4349.84</v>
      </c>
      <c r="AD634" s="1123">
        <f t="shared" si="130"/>
        <v>0</v>
      </c>
    </row>
    <row r="635" spans="1:30" ht="70.5" customHeight="1">
      <c r="A635" s="1157"/>
      <c r="B635" s="1131" t="s">
        <v>5425</v>
      </c>
      <c r="C635" s="1171">
        <v>2819.29</v>
      </c>
      <c r="D635" s="1133" t="s">
        <v>236</v>
      </c>
      <c r="E635" s="1142">
        <v>16</v>
      </c>
      <c r="F635" s="1134">
        <f t="shared" si="118"/>
        <v>45108.639999999999</v>
      </c>
      <c r="G635" s="1142"/>
      <c r="H635" s="1141">
        <f t="shared" si="119"/>
        <v>0</v>
      </c>
      <c r="I635" s="1142"/>
      <c r="J635" s="1141">
        <f t="shared" si="120"/>
        <v>0</v>
      </c>
      <c r="K635" s="1142"/>
      <c r="L635" s="1141">
        <f t="shared" si="121"/>
        <v>0</v>
      </c>
      <c r="M635" s="1142"/>
      <c r="N635" s="1141">
        <f t="shared" si="122"/>
        <v>0</v>
      </c>
      <c r="O635" s="1142"/>
      <c r="P635" s="1141">
        <f t="shared" si="123"/>
        <v>0</v>
      </c>
      <c r="Q635" s="1142"/>
      <c r="R635" s="1141">
        <f t="shared" si="124"/>
        <v>0</v>
      </c>
      <c r="S635" s="1142"/>
      <c r="T635" s="1141">
        <f t="shared" si="125"/>
        <v>0</v>
      </c>
      <c r="U635" s="1141"/>
      <c r="V635" s="1141">
        <f t="shared" si="126"/>
        <v>0</v>
      </c>
      <c r="W635" s="1143">
        <f t="shared" si="127"/>
        <v>0</v>
      </c>
      <c r="X635" s="1141">
        <f t="shared" si="128"/>
        <v>0</v>
      </c>
      <c r="Y635" s="1144">
        <v>16</v>
      </c>
      <c r="Z635" s="1139">
        <f t="shared" si="129"/>
        <v>45108.639999999999</v>
      </c>
      <c r="AA635" s="1123">
        <f>[5]building!Y627</f>
        <v>16</v>
      </c>
      <c r="AB635" s="1123">
        <f>[5]building!Z627</f>
        <v>45108.639999999999</v>
      </c>
      <c r="AC635" s="1123">
        <f>[5]building!Z627</f>
        <v>45108.639999999999</v>
      </c>
      <c r="AD635" s="1123">
        <f t="shared" si="130"/>
        <v>0</v>
      </c>
    </row>
    <row r="636" spans="1:30" ht="70.5" customHeight="1">
      <c r="A636" s="1149"/>
      <c r="B636" s="1131" t="s">
        <v>5445</v>
      </c>
      <c r="C636" s="1171">
        <v>2596.6799999999998</v>
      </c>
      <c r="D636" s="1133" t="s">
        <v>2321</v>
      </c>
      <c r="E636" s="1141">
        <v>2.4</v>
      </c>
      <c r="F636" s="1134">
        <f t="shared" si="118"/>
        <v>6232.03</v>
      </c>
      <c r="G636" s="1141"/>
      <c r="H636" s="1141">
        <f t="shared" si="119"/>
        <v>0</v>
      </c>
      <c r="I636" s="1141"/>
      <c r="J636" s="1141">
        <f t="shared" si="120"/>
        <v>0</v>
      </c>
      <c r="K636" s="1141"/>
      <c r="L636" s="1141">
        <f t="shared" si="121"/>
        <v>0</v>
      </c>
      <c r="M636" s="1141"/>
      <c r="N636" s="1141">
        <f t="shared" si="122"/>
        <v>0</v>
      </c>
      <c r="O636" s="1141"/>
      <c r="P636" s="1141">
        <f t="shared" si="123"/>
        <v>0</v>
      </c>
      <c r="Q636" s="1141"/>
      <c r="R636" s="1141">
        <f t="shared" si="124"/>
        <v>0</v>
      </c>
      <c r="S636" s="1141"/>
      <c r="T636" s="1141">
        <f t="shared" si="125"/>
        <v>0</v>
      </c>
      <c r="U636" s="1141"/>
      <c r="V636" s="1141">
        <f t="shared" si="126"/>
        <v>0</v>
      </c>
      <c r="W636" s="1143">
        <f t="shared" si="127"/>
        <v>0</v>
      </c>
      <c r="X636" s="1141">
        <f t="shared" si="128"/>
        <v>0</v>
      </c>
      <c r="Y636" s="1144">
        <v>2.4</v>
      </c>
      <c r="Z636" s="1139">
        <f t="shared" si="129"/>
        <v>6232.03</v>
      </c>
      <c r="AA636" s="1123">
        <f>[5]building!Y628</f>
        <v>2.4</v>
      </c>
      <c r="AB636" s="1123">
        <f>[5]building!Z628</f>
        <v>6232.03</v>
      </c>
      <c r="AC636" s="1123">
        <f>[5]building!Z628</f>
        <v>6232.03</v>
      </c>
      <c r="AD636" s="1123">
        <f t="shared" si="130"/>
        <v>0</v>
      </c>
    </row>
    <row r="637" spans="1:30" ht="70.5" customHeight="1">
      <c r="A637" s="1157"/>
      <c r="B637" s="1131" t="s">
        <v>4587</v>
      </c>
      <c r="C637" s="1147">
        <f>Data!R1000</f>
        <v>4002.54</v>
      </c>
      <c r="D637" s="1147" t="s">
        <v>2321</v>
      </c>
      <c r="E637" s="1142"/>
      <c r="F637" s="1134">
        <f t="shared" si="118"/>
        <v>0</v>
      </c>
      <c r="G637" s="1142"/>
      <c r="H637" s="1141">
        <f t="shared" si="119"/>
        <v>0</v>
      </c>
      <c r="I637" s="1142"/>
      <c r="J637" s="1141">
        <f t="shared" si="120"/>
        <v>0</v>
      </c>
      <c r="K637" s="1142"/>
      <c r="L637" s="1141">
        <f t="shared" si="121"/>
        <v>0</v>
      </c>
      <c r="M637" s="1142"/>
      <c r="N637" s="1141">
        <f t="shared" si="122"/>
        <v>0</v>
      </c>
      <c r="O637" s="1142"/>
      <c r="P637" s="1141">
        <f t="shared" si="123"/>
        <v>0</v>
      </c>
      <c r="Q637" s="1142"/>
      <c r="R637" s="1141">
        <f t="shared" si="124"/>
        <v>0</v>
      </c>
      <c r="S637" s="1142"/>
      <c r="T637" s="1141">
        <f t="shared" si="125"/>
        <v>0</v>
      </c>
      <c r="U637" s="1141"/>
      <c r="V637" s="1141">
        <f t="shared" si="126"/>
        <v>0</v>
      </c>
      <c r="W637" s="1143">
        <f t="shared" si="127"/>
        <v>0</v>
      </c>
      <c r="X637" s="1141">
        <f t="shared" si="128"/>
        <v>0</v>
      </c>
      <c r="Y637" s="1144">
        <v>0</v>
      </c>
      <c r="Z637" s="1139">
        <f t="shared" si="129"/>
        <v>0</v>
      </c>
      <c r="AA637" s="1123">
        <f>[5]building!Y629</f>
        <v>0</v>
      </c>
      <c r="AB637" s="1123"/>
      <c r="AC637" s="1123">
        <f>[5]building!Z629</f>
        <v>0</v>
      </c>
      <c r="AD637" s="1123">
        <f t="shared" si="130"/>
        <v>0</v>
      </c>
    </row>
    <row r="638" spans="1:30" ht="70.5" customHeight="1">
      <c r="A638" s="1157"/>
      <c r="B638" s="1131" t="s">
        <v>5230</v>
      </c>
      <c r="C638" s="1149">
        <v>8847.7900000000009</v>
      </c>
      <c r="D638" s="1133" t="s">
        <v>2321</v>
      </c>
      <c r="E638" s="1142"/>
      <c r="F638" s="1134">
        <f t="shared" si="118"/>
        <v>0</v>
      </c>
      <c r="G638" s="1142"/>
      <c r="H638" s="1141">
        <f t="shared" si="119"/>
        <v>0</v>
      </c>
      <c r="I638" s="1142"/>
      <c r="J638" s="1141">
        <f t="shared" si="120"/>
        <v>0</v>
      </c>
      <c r="K638" s="1142"/>
      <c r="L638" s="1141">
        <f t="shared" si="121"/>
        <v>0</v>
      </c>
      <c r="M638" s="1142"/>
      <c r="N638" s="1141">
        <f t="shared" si="122"/>
        <v>0</v>
      </c>
      <c r="O638" s="1142"/>
      <c r="P638" s="1141">
        <f t="shared" si="123"/>
        <v>0</v>
      </c>
      <c r="Q638" s="1142"/>
      <c r="R638" s="1141">
        <f t="shared" si="124"/>
        <v>0</v>
      </c>
      <c r="S638" s="1142"/>
      <c r="T638" s="1141">
        <f t="shared" si="125"/>
        <v>0</v>
      </c>
      <c r="U638" s="1141"/>
      <c r="V638" s="1141">
        <f t="shared" si="126"/>
        <v>0</v>
      </c>
      <c r="W638" s="1143">
        <f t="shared" si="127"/>
        <v>0</v>
      </c>
      <c r="X638" s="1141">
        <f t="shared" si="128"/>
        <v>0</v>
      </c>
      <c r="Y638" s="1144">
        <v>0</v>
      </c>
      <c r="Z638" s="1139">
        <f t="shared" si="129"/>
        <v>0</v>
      </c>
      <c r="AA638" s="1123">
        <f>[5]building!Y630</f>
        <v>0</v>
      </c>
      <c r="AB638" s="1123"/>
      <c r="AC638" s="1123">
        <f>[5]building!Z630</f>
        <v>0</v>
      </c>
      <c r="AD638" s="1123">
        <f t="shared" si="130"/>
        <v>0</v>
      </c>
    </row>
    <row r="639" spans="1:30" ht="70.5" customHeight="1">
      <c r="A639" s="1173" t="s">
        <v>3597</v>
      </c>
      <c r="B639" s="1131" t="s">
        <v>4552</v>
      </c>
      <c r="C639" s="1140">
        <f>Data!C704</f>
        <v>3325</v>
      </c>
      <c r="D639" s="1133" t="s">
        <v>2321</v>
      </c>
      <c r="E639" s="1141"/>
      <c r="F639" s="1134">
        <f t="shared" si="118"/>
        <v>0</v>
      </c>
      <c r="G639" s="1141"/>
      <c r="H639" s="1141">
        <f t="shared" si="119"/>
        <v>0</v>
      </c>
      <c r="I639" s="1141"/>
      <c r="J639" s="1141">
        <f t="shared" si="120"/>
        <v>0</v>
      </c>
      <c r="K639" s="1141"/>
      <c r="L639" s="1141">
        <f t="shared" si="121"/>
        <v>0</v>
      </c>
      <c r="M639" s="1141"/>
      <c r="N639" s="1141">
        <f t="shared" si="122"/>
        <v>0</v>
      </c>
      <c r="O639" s="1141"/>
      <c r="P639" s="1141">
        <f t="shared" si="123"/>
        <v>0</v>
      </c>
      <c r="Q639" s="1141"/>
      <c r="R639" s="1141">
        <f t="shared" si="124"/>
        <v>0</v>
      </c>
      <c r="S639" s="1142"/>
      <c r="T639" s="1141">
        <f t="shared" si="125"/>
        <v>0</v>
      </c>
      <c r="U639" s="1141"/>
      <c r="V639" s="1141">
        <f t="shared" si="126"/>
        <v>0</v>
      </c>
      <c r="W639" s="1143">
        <f t="shared" si="127"/>
        <v>0</v>
      </c>
      <c r="X639" s="1141">
        <f t="shared" si="128"/>
        <v>0</v>
      </c>
      <c r="Y639" s="1144">
        <v>0</v>
      </c>
      <c r="Z639" s="1139">
        <f t="shared" si="129"/>
        <v>0</v>
      </c>
      <c r="AA639" s="1123">
        <f>[5]building!Y631</f>
        <v>0</v>
      </c>
      <c r="AB639" s="1123"/>
      <c r="AC639" s="1123">
        <f>[5]building!Z631</f>
        <v>0</v>
      </c>
      <c r="AD639" s="1123">
        <f t="shared" si="130"/>
        <v>0</v>
      </c>
    </row>
    <row r="640" spans="1:30" s="810" customFormat="1" ht="70.5" customHeight="1">
      <c r="A640" s="1209" t="s">
        <v>709</v>
      </c>
      <c r="B640" s="1146" t="s">
        <v>5423</v>
      </c>
      <c r="C640" s="1147">
        <f>ROUND(Data!K1185,2)</f>
        <v>880.2</v>
      </c>
      <c r="D640" s="1148" t="s">
        <v>2321</v>
      </c>
      <c r="E640" s="1142">
        <v>10.3</v>
      </c>
      <c r="F640" s="1134">
        <f t="shared" si="118"/>
        <v>9066.06</v>
      </c>
      <c r="G640" s="1142"/>
      <c r="H640" s="1141">
        <f t="shared" si="119"/>
        <v>0</v>
      </c>
      <c r="I640" s="1142"/>
      <c r="J640" s="1141">
        <f t="shared" si="120"/>
        <v>0</v>
      </c>
      <c r="K640" s="1142"/>
      <c r="L640" s="1141">
        <f t="shared" si="121"/>
        <v>0</v>
      </c>
      <c r="M640" s="1142"/>
      <c r="N640" s="1141">
        <f t="shared" si="122"/>
        <v>0</v>
      </c>
      <c r="O640" s="1142"/>
      <c r="P640" s="1141">
        <f t="shared" si="123"/>
        <v>0</v>
      </c>
      <c r="Q640" s="1142"/>
      <c r="R640" s="1141">
        <f t="shared" si="124"/>
        <v>0</v>
      </c>
      <c r="S640" s="1142"/>
      <c r="T640" s="1141">
        <f t="shared" si="125"/>
        <v>0</v>
      </c>
      <c r="U640" s="1141"/>
      <c r="V640" s="1141">
        <f t="shared" si="126"/>
        <v>0</v>
      </c>
      <c r="W640" s="1143">
        <f t="shared" si="127"/>
        <v>0</v>
      </c>
      <c r="X640" s="1141">
        <f t="shared" si="128"/>
        <v>0</v>
      </c>
      <c r="Y640" s="1144">
        <v>10.3</v>
      </c>
      <c r="Z640" s="1139">
        <f t="shared" si="129"/>
        <v>9066.06</v>
      </c>
      <c r="AA640" s="1123">
        <f>[5]building!Y632</f>
        <v>10.3</v>
      </c>
      <c r="AB640" s="1123">
        <f>[5]building!Z632</f>
        <v>8770.4500000000007</v>
      </c>
      <c r="AC640" s="1123">
        <f>[5]building!Z632</f>
        <v>8770.4500000000007</v>
      </c>
      <c r="AD640" s="1123">
        <f t="shared" si="130"/>
        <v>295.61</v>
      </c>
    </row>
    <row r="641" spans="1:31" ht="70.5" customHeight="1">
      <c r="A641" s="1168"/>
      <c r="B641" s="1151" t="s">
        <v>229</v>
      </c>
      <c r="C641" s="1140"/>
      <c r="D641" s="1133"/>
      <c r="E641" s="1142"/>
      <c r="F641" s="1134">
        <f t="shared" si="118"/>
        <v>0</v>
      </c>
      <c r="G641" s="1142"/>
      <c r="H641" s="1141">
        <f t="shared" si="119"/>
        <v>0</v>
      </c>
      <c r="I641" s="1142"/>
      <c r="J641" s="1141">
        <f t="shared" si="120"/>
        <v>0</v>
      </c>
      <c r="K641" s="1142"/>
      <c r="L641" s="1141">
        <f t="shared" si="121"/>
        <v>0</v>
      </c>
      <c r="M641" s="1142"/>
      <c r="N641" s="1141">
        <f t="shared" si="122"/>
        <v>0</v>
      </c>
      <c r="O641" s="1142"/>
      <c r="P641" s="1141">
        <f t="shared" si="123"/>
        <v>0</v>
      </c>
      <c r="Q641" s="1142"/>
      <c r="R641" s="1141">
        <f t="shared" si="124"/>
        <v>0</v>
      </c>
      <c r="S641" s="1142"/>
      <c r="T641" s="1141">
        <f t="shared" si="125"/>
        <v>0</v>
      </c>
      <c r="U641" s="1141"/>
      <c r="V641" s="1141">
        <f t="shared" si="126"/>
        <v>0</v>
      </c>
      <c r="W641" s="1143">
        <f t="shared" si="127"/>
        <v>0</v>
      </c>
      <c r="X641" s="1141">
        <f t="shared" si="128"/>
        <v>0</v>
      </c>
      <c r="Y641" s="1144">
        <v>0</v>
      </c>
      <c r="Z641" s="1139">
        <f t="shared" si="129"/>
        <v>0</v>
      </c>
      <c r="AA641" s="1123">
        <f>[5]building!Y633</f>
        <v>0</v>
      </c>
      <c r="AB641" s="1123"/>
      <c r="AC641" s="1123">
        <f>[5]building!Z633</f>
        <v>0</v>
      </c>
      <c r="AD641" s="1123">
        <f t="shared" si="130"/>
        <v>0</v>
      </c>
    </row>
    <row r="642" spans="1:31" ht="70.5" customHeight="1">
      <c r="A642" s="1131"/>
      <c r="B642" s="1131" t="s">
        <v>1275</v>
      </c>
      <c r="C642" s="1140">
        <f>ROUND(Data!K628,2)</f>
        <v>595.35</v>
      </c>
      <c r="D642" s="1133" t="s">
        <v>1875</v>
      </c>
      <c r="E642" s="1142"/>
      <c r="F642" s="1134">
        <f t="shared" si="118"/>
        <v>0</v>
      </c>
      <c r="G642" s="1142"/>
      <c r="H642" s="1141">
        <f t="shared" si="119"/>
        <v>0</v>
      </c>
      <c r="I642" s="1142"/>
      <c r="J642" s="1141">
        <f t="shared" si="120"/>
        <v>0</v>
      </c>
      <c r="K642" s="1142"/>
      <c r="L642" s="1141">
        <f t="shared" si="121"/>
        <v>0</v>
      </c>
      <c r="M642" s="1142"/>
      <c r="N642" s="1141">
        <f t="shared" si="122"/>
        <v>0</v>
      </c>
      <c r="O642" s="1142"/>
      <c r="P642" s="1141">
        <f t="shared" si="123"/>
        <v>0</v>
      </c>
      <c r="Q642" s="1142"/>
      <c r="R642" s="1141">
        <f t="shared" si="124"/>
        <v>0</v>
      </c>
      <c r="S642" s="1142"/>
      <c r="T642" s="1141">
        <f t="shared" si="125"/>
        <v>0</v>
      </c>
      <c r="U642" s="1141"/>
      <c r="V642" s="1141">
        <f t="shared" si="126"/>
        <v>0</v>
      </c>
      <c r="W642" s="1143">
        <f t="shared" si="127"/>
        <v>0</v>
      </c>
      <c r="X642" s="1141">
        <f t="shared" si="128"/>
        <v>0</v>
      </c>
      <c r="Y642" s="1144">
        <v>0</v>
      </c>
      <c r="Z642" s="1139">
        <f t="shared" si="129"/>
        <v>0</v>
      </c>
      <c r="AA642" s="1123">
        <f>[5]building!Y634</f>
        <v>0</v>
      </c>
      <c r="AB642" s="1123"/>
      <c r="AC642" s="1123">
        <f>[5]building!Z634</f>
        <v>0</v>
      </c>
      <c r="AD642" s="1123">
        <f t="shared" si="130"/>
        <v>0</v>
      </c>
    </row>
    <row r="643" spans="1:31" ht="70.5" customHeight="1">
      <c r="A643" s="1131"/>
      <c r="B643" s="1131" t="s">
        <v>1410</v>
      </c>
      <c r="C643" s="1140">
        <f>ROUND(Data!K629,2)</f>
        <v>599.83000000000004</v>
      </c>
      <c r="D643" s="1133" t="s">
        <v>1875</v>
      </c>
      <c r="E643" s="1142"/>
      <c r="F643" s="1134">
        <f t="shared" si="118"/>
        <v>0</v>
      </c>
      <c r="G643" s="1142"/>
      <c r="H643" s="1141">
        <f t="shared" si="119"/>
        <v>0</v>
      </c>
      <c r="I643" s="1142"/>
      <c r="J643" s="1141">
        <f t="shared" si="120"/>
        <v>0</v>
      </c>
      <c r="K643" s="1142"/>
      <c r="L643" s="1141">
        <f t="shared" si="121"/>
        <v>0</v>
      </c>
      <c r="M643" s="1142"/>
      <c r="N643" s="1141">
        <f t="shared" si="122"/>
        <v>0</v>
      </c>
      <c r="O643" s="1142"/>
      <c r="P643" s="1141">
        <f t="shared" si="123"/>
        <v>0</v>
      </c>
      <c r="Q643" s="1142"/>
      <c r="R643" s="1141">
        <f t="shared" si="124"/>
        <v>0</v>
      </c>
      <c r="S643" s="1142"/>
      <c r="T643" s="1141">
        <f t="shared" si="125"/>
        <v>0</v>
      </c>
      <c r="U643" s="1141"/>
      <c r="V643" s="1141">
        <f t="shared" si="126"/>
        <v>0</v>
      </c>
      <c r="W643" s="1143">
        <f t="shared" si="127"/>
        <v>0</v>
      </c>
      <c r="X643" s="1141">
        <f t="shared" si="128"/>
        <v>0</v>
      </c>
      <c r="Y643" s="1144">
        <v>0</v>
      </c>
      <c r="Z643" s="1139">
        <f t="shared" si="129"/>
        <v>0</v>
      </c>
      <c r="AA643" s="1123">
        <f>[5]building!Y635</f>
        <v>0</v>
      </c>
      <c r="AB643" s="1123"/>
      <c r="AC643" s="1123">
        <f>[5]building!Z635</f>
        <v>0</v>
      </c>
      <c r="AD643" s="1123">
        <f t="shared" si="130"/>
        <v>0</v>
      </c>
    </row>
    <row r="644" spans="1:31" ht="70.5" customHeight="1">
      <c r="A644" s="1131"/>
      <c r="B644" s="1131" t="s">
        <v>1458</v>
      </c>
      <c r="C644" s="1140">
        <f>ROUND(Data!K630,2)</f>
        <v>604.30999999999995</v>
      </c>
      <c r="D644" s="1133" t="s">
        <v>1875</v>
      </c>
      <c r="E644" s="1142"/>
      <c r="F644" s="1134">
        <f t="shared" si="118"/>
        <v>0</v>
      </c>
      <c r="G644" s="1142"/>
      <c r="H644" s="1141">
        <f t="shared" si="119"/>
        <v>0</v>
      </c>
      <c r="I644" s="1142"/>
      <c r="J644" s="1141">
        <f t="shared" si="120"/>
        <v>0</v>
      </c>
      <c r="K644" s="1142"/>
      <c r="L644" s="1141">
        <f t="shared" si="121"/>
        <v>0</v>
      </c>
      <c r="M644" s="1142"/>
      <c r="N644" s="1141">
        <f t="shared" si="122"/>
        <v>0</v>
      </c>
      <c r="O644" s="1142"/>
      <c r="P644" s="1141">
        <f t="shared" si="123"/>
        <v>0</v>
      </c>
      <c r="Q644" s="1142"/>
      <c r="R644" s="1141">
        <f t="shared" si="124"/>
        <v>0</v>
      </c>
      <c r="S644" s="1142"/>
      <c r="T644" s="1141">
        <f t="shared" si="125"/>
        <v>0</v>
      </c>
      <c r="U644" s="1141"/>
      <c r="V644" s="1141">
        <f t="shared" si="126"/>
        <v>0</v>
      </c>
      <c r="W644" s="1143">
        <f t="shared" si="127"/>
        <v>0</v>
      </c>
      <c r="X644" s="1141">
        <f t="shared" si="128"/>
        <v>0</v>
      </c>
      <c r="Y644" s="1144">
        <v>0</v>
      </c>
      <c r="Z644" s="1139">
        <f t="shared" si="129"/>
        <v>0</v>
      </c>
      <c r="AA644" s="1123">
        <f>[5]building!Y636</f>
        <v>0</v>
      </c>
      <c r="AB644" s="1123"/>
      <c r="AC644" s="1123">
        <f>[5]building!Z636</f>
        <v>0</v>
      </c>
      <c r="AD644" s="1123">
        <f t="shared" si="130"/>
        <v>0</v>
      </c>
    </row>
    <row r="645" spans="1:31" ht="70.5" customHeight="1">
      <c r="A645" s="1131"/>
      <c r="B645" s="1131" t="s">
        <v>1347</v>
      </c>
      <c r="C645" s="1140">
        <f>ROUND(Data!K631,2)</f>
        <v>608.79</v>
      </c>
      <c r="D645" s="1133" t="s">
        <v>1875</v>
      </c>
      <c r="E645" s="1142"/>
      <c r="F645" s="1134">
        <f t="shared" si="118"/>
        <v>0</v>
      </c>
      <c r="G645" s="1142"/>
      <c r="H645" s="1141">
        <f t="shared" si="119"/>
        <v>0</v>
      </c>
      <c r="I645" s="1142"/>
      <c r="J645" s="1141">
        <f t="shared" si="120"/>
        <v>0</v>
      </c>
      <c r="K645" s="1142"/>
      <c r="L645" s="1141">
        <f t="shared" si="121"/>
        <v>0</v>
      </c>
      <c r="M645" s="1142"/>
      <c r="N645" s="1141">
        <f t="shared" si="122"/>
        <v>0</v>
      </c>
      <c r="O645" s="1142"/>
      <c r="P645" s="1141">
        <f t="shared" si="123"/>
        <v>0</v>
      </c>
      <c r="Q645" s="1142"/>
      <c r="R645" s="1141">
        <f t="shared" si="124"/>
        <v>0</v>
      </c>
      <c r="S645" s="1142"/>
      <c r="T645" s="1141">
        <f t="shared" si="125"/>
        <v>0</v>
      </c>
      <c r="U645" s="1141"/>
      <c r="V645" s="1141">
        <f t="shared" si="126"/>
        <v>0</v>
      </c>
      <c r="W645" s="1143">
        <f t="shared" si="127"/>
        <v>0</v>
      </c>
      <c r="X645" s="1141">
        <f t="shared" si="128"/>
        <v>0</v>
      </c>
      <c r="Y645" s="1144">
        <v>0</v>
      </c>
      <c r="Z645" s="1139">
        <f t="shared" si="129"/>
        <v>0</v>
      </c>
      <c r="AA645" s="1123">
        <f>[5]building!Y637</f>
        <v>0</v>
      </c>
      <c r="AB645" s="1123"/>
      <c r="AC645" s="1123">
        <f>[5]building!Z637</f>
        <v>0</v>
      </c>
      <c r="AD645" s="1123">
        <f t="shared" si="130"/>
        <v>0</v>
      </c>
    </row>
    <row r="646" spans="1:31" ht="70.5" customHeight="1">
      <c r="A646" s="1157"/>
      <c r="B646" s="1131" t="s">
        <v>1098</v>
      </c>
      <c r="C646" s="1149">
        <f>ROUND(Data!K632,2)</f>
        <v>613.27</v>
      </c>
      <c r="D646" s="1133" t="s">
        <v>1875</v>
      </c>
      <c r="E646" s="1142"/>
      <c r="F646" s="1134">
        <f t="shared" si="118"/>
        <v>0</v>
      </c>
      <c r="G646" s="1142"/>
      <c r="H646" s="1141">
        <f t="shared" si="119"/>
        <v>0</v>
      </c>
      <c r="I646" s="1142"/>
      <c r="J646" s="1141">
        <f t="shared" si="120"/>
        <v>0</v>
      </c>
      <c r="K646" s="1142"/>
      <c r="L646" s="1141">
        <f t="shared" si="121"/>
        <v>0</v>
      </c>
      <c r="M646" s="1142"/>
      <c r="N646" s="1141">
        <f t="shared" si="122"/>
        <v>0</v>
      </c>
      <c r="O646" s="1142"/>
      <c r="P646" s="1141">
        <f t="shared" si="123"/>
        <v>0</v>
      </c>
      <c r="Q646" s="1142"/>
      <c r="R646" s="1141">
        <f t="shared" si="124"/>
        <v>0</v>
      </c>
      <c r="S646" s="1142"/>
      <c r="T646" s="1141">
        <f t="shared" si="125"/>
        <v>0</v>
      </c>
      <c r="U646" s="1141"/>
      <c r="V646" s="1141">
        <f t="shared" si="126"/>
        <v>0</v>
      </c>
      <c r="W646" s="1143">
        <f t="shared" si="127"/>
        <v>0</v>
      </c>
      <c r="X646" s="1141">
        <f t="shared" si="128"/>
        <v>0</v>
      </c>
      <c r="Y646" s="1144">
        <v>0</v>
      </c>
      <c r="Z646" s="1139">
        <f t="shared" si="129"/>
        <v>0</v>
      </c>
      <c r="AA646" s="1123">
        <f>[5]building!Y638</f>
        <v>0</v>
      </c>
      <c r="AB646" s="1123"/>
      <c r="AC646" s="1123">
        <f>[5]building!Z638</f>
        <v>0</v>
      </c>
      <c r="AD646" s="1123">
        <f t="shared" si="130"/>
        <v>0</v>
      </c>
    </row>
    <row r="647" spans="1:31" ht="70.5" customHeight="1">
      <c r="A647" s="1157"/>
      <c r="B647" s="1151" t="s">
        <v>3377</v>
      </c>
      <c r="C647" s="1149"/>
      <c r="D647" s="1133"/>
      <c r="E647" s="1135"/>
      <c r="F647" s="1134">
        <f t="shared" si="118"/>
        <v>0</v>
      </c>
      <c r="G647" s="1141"/>
      <c r="H647" s="1141">
        <f t="shared" si="119"/>
        <v>0</v>
      </c>
      <c r="I647" s="1141"/>
      <c r="J647" s="1141">
        <f t="shared" si="120"/>
        <v>0</v>
      </c>
      <c r="K647" s="1141"/>
      <c r="L647" s="1141">
        <f t="shared" si="121"/>
        <v>0</v>
      </c>
      <c r="M647" s="1141"/>
      <c r="N647" s="1141">
        <f t="shared" si="122"/>
        <v>0</v>
      </c>
      <c r="O647" s="1141"/>
      <c r="P647" s="1141">
        <f t="shared" si="123"/>
        <v>0</v>
      </c>
      <c r="Q647" s="1141"/>
      <c r="R647" s="1141">
        <f t="shared" si="124"/>
        <v>0</v>
      </c>
      <c r="S647" s="1141"/>
      <c r="T647" s="1141">
        <f t="shared" si="125"/>
        <v>0</v>
      </c>
      <c r="U647" s="1141"/>
      <c r="V647" s="1141">
        <f t="shared" si="126"/>
        <v>0</v>
      </c>
      <c r="W647" s="1143">
        <f t="shared" si="127"/>
        <v>0</v>
      </c>
      <c r="X647" s="1141">
        <f t="shared" si="128"/>
        <v>0</v>
      </c>
      <c r="Y647" s="1144">
        <v>0</v>
      </c>
      <c r="Z647" s="1139">
        <f t="shared" si="129"/>
        <v>0</v>
      </c>
      <c r="AA647" s="1123">
        <f>[5]building!Y639</f>
        <v>0</v>
      </c>
      <c r="AB647" s="1123"/>
      <c r="AC647" s="1123">
        <f>[5]building!Z639</f>
        <v>0</v>
      </c>
      <c r="AD647" s="1123">
        <f t="shared" si="130"/>
        <v>0</v>
      </c>
      <c r="AE647" s="1105" t="s">
        <v>2289</v>
      </c>
    </row>
    <row r="648" spans="1:31" ht="70.5" customHeight="1">
      <c r="A648" s="1157"/>
      <c r="B648" s="1131" t="s">
        <v>3704</v>
      </c>
      <c r="C648" s="1149">
        <f>Data!K590</f>
        <v>547.47</v>
      </c>
      <c r="D648" s="1133" t="s">
        <v>1875</v>
      </c>
      <c r="E648" s="1141"/>
      <c r="F648" s="1134">
        <f t="shared" si="118"/>
        <v>0</v>
      </c>
      <c r="G648" s="1141"/>
      <c r="H648" s="1141">
        <f t="shared" si="119"/>
        <v>0</v>
      </c>
      <c r="I648" s="1141"/>
      <c r="J648" s="1141">
        <f t="shared" si="120"/>
        <v>0</v>
      </c>
      <c r="K648" s="1141"/>
      <c r="L648" s="1141">
        <f t="shared" si="121"/>
        <v>0</v>
      </c>
      <c r="M648" s="1141"/>
      <c r="N648" s="1141">
        <f t="shared" si="122"/>
        <v>0</v>
      </c>
      <c r="O648" s="1141"/>
      <c r="P648" s="1141">
        <f t="shared" si="123"/>
        <v>0</v>
      </c>
      <c r="Q648" s="1141"/>
      <c r="R648" s="1141">
        <f t="shared" si="124"/>
        <v>0</v>
      </c>
      <c r="S648" s="1141"/>
      <c r="T648" s="1141">
        <f t="shared" si="125"/>
        <v>0</v>
      </c>
      <c r="U648" s="1141"/>
      <c r="V648" s="1141">
        <f t="shared" si="126"/>
        <v>0</v>
      </c>
      <c r="W648" s="1143">
        <f t="shared" si="127"/>
        <v>0</v>
      </c>
      <c r="X648" s="1141">
        <f t="shared" si="128"/>
        <v>0</v>
      </c>
      <c r="Y648" s="1144">
        <v>0</v>
      </c>
      <c r="Z648" s="1139">
        <f t="shared" si="129"/>
        <v>0</v>
      </c>
      <c r="AA648" s="1123">
        <f>[5]building!Y640</f>
        <v>0</v>
      </c>
      <c r="AB648" s="1123"/>
      <c r="AC648" s="1123">
        <f>[5]building!Z640</f>
        <v>0</v>
      </c>
      <c r="AD648" s="1123">
        <f t="shared" si="130"/>
        <v>0</v>
      </c>
    </row>
    <row r="649" spans="1:31" ht="70.5" customHeight="1">
      <c r="A649" s="1157"/>
      <c r="B649" s="1131" t="s">
        <v>1410</v>
      </c>
      <c r="C649" s="1149">
        <f>Data!K591</f>
        <v>551.95000000000005</v>
      </c>
      <c r="D649" s="1133" t="s">
        <v>1875</v>
      </c>
      <c r="E649" s="1141"/>
      <c r="F649" s="1134">
        <f t="shared" si="118"/>
        <v>0</v>
      </c>
      <c r="G649" s="1141"/>
      <c r="H649" s="1141">
        <f t="shared" si="119"/>
        <v>0</v>
      </c>
      <c r="I649" s="1141"/>
      <c r="J649" s="1141">
        <f t="shared" si="120"/>
        <v>0</v>
      </c>
      <c r="K649" s="1141"/>
      <c r="L649" s="1141">
        <f t="shared" si="121"/>
        <v>0</v>
      </c>
      <c r="M649" s="1141"/>
      <c r="N649" s="1141">
        <f t="shared" si="122"/>
        <v>0</v>
      </c>
      <c r="O649" s="1141"/>
      <c r="P649" s="1141">
        <f t="shared" si="123"/>
        <v>0</v>
      </c>
      <c r="Q649" s="1141"/>
      <c r="R649" s="1141">
        <f t="shared" si="124"/>
        <v>0</v>
      </c>
      <c r="S649" s="1141"/>
      <c r="T649" s="1141">
        <f t="shared" si="125"/>
        <v>0</v>
      </c>
      <c r="U649" s="1141"/>
      <c r="V649" s="1141">
        <f t="shared" si="126"/>
        <v>0</v>
      </c>
      <c r="W649" s="1143">
        <f t="shared" si="127"/>
        <v>0</v>
      </c>
      <c r="X649" s="1141">
        <f t="shared" si="128"/>
        <v>0</v>
      </c>
      <c r="Y649" s="1144">
        <v>0</v>
      </c>
      <c r="Z649" s="1139">
        <f t="shared" si="129"/>
        <v>0</v>
      </c>
      <c r="AA649" s="1123">
        <f>[5]building!Y641</f>
        <v>0</v>
      </c>
      <c r="AB649" s="1123"/>
      <c r="AC649" s="1123">
        <f>[5]building!Z641</f>
        <v>0</v>
      </c>
      <c r="AD649" s="1123">
        <f t="shared" si="130"/>
        <v>0</v>
      </c>
    </row>
    <row r="650" spans="1:31" ht="70.5" customHeight="1">
      <c r="A650" s="1157"/>
      <c r="B650" s="1131" t="s">
        <v>1458</v>
      </c>
      <c r="C650" s="1149">
        <f>Data!K592</f>
        <v>556.42999999999995</v>
      </c>
      <c r="D650" s="1133" t="s">
        <v>1875</v>
      </c>
      <c r="E650" s="1142"/>
      <c r="F650" s="1134">
        <f t="shared" si="118"/>
        <v>0</v>
      </c>
      <c r="G650" s="1142"/>
      <c r="H650" s="1141">
        <f t="shared" si="119"/>
        <v>0</v>
      </c>
      <c r="I650" s="1142"/>
      <c r="J650" s="1141">
        <f t="shared" si="120"/>
        <v>0</v>
      </c>
      <c r="K650" s="1142"/>
      <c r="L650" s="1141">
        <f t="shared" si="121"/>
        <v>0</v>
      </c>
      <c r="M650" s="1142"/>
      <c r="N650" s="1141">
        <f t="shared" si="122"/>
        <v>0</v>
      </c>
      <c r="O650" s="1142"/>
      <c r="P650" s="1141">
        <f t="shared" si="123"/>
        <v>0</v>
      </c>
      <c r="Q650" s="1142"/>
      <c r="R650" s="1141">
        <f t="shared" si="124"/>
        <v>0</v>
      </c>
      <c r="S650" s="1142"/>
      <c r="T650" s="1141">
        <f t="shared" si="125"/>
        <v>0</v>
      </c>
      <c r="U650" s="1141"/>
      <c r="V650" s="1141">
        <f t="shared" si="126"/>
        <v>0</v>
      </c>
      <c r="W650" s="1143">
        <f t="shared" si="127"/>
        <v>0</v>
      </c>
      <c r="X650" s="1141">
        <f t="shared" si="128"/>
        <v>0</v>
      </c>
      <c r="Y650" s="1144">
        <v>0</v>
      </c>
      <c r="Z650" s="1139">
        <f t="shared" si="129"/>
        <v>0</v>
      </c>
      <c r="AA650" s="1123">
        <f>[5]building!Y642</f>
        <v>0</v>
      </c>
      <c r="AB650" s="1123"/>
      <c r="AC650" s="1123">
        <f>[5]building!Z642</f>
        <v>0</v>
      </c>
      <c r="AD650" s="1123">
        <f t="shared" si="130"/>
        <v>0</v>
      </c>
    </row>
    <row r="651" spans="1:31" ht="70.5" customHeight="1">
      <c r="A651" s="1157"/>
      <c r="B651" s="1131" t="s">
        <v>1347</v>
      </c>
      <c r="C651" s="1149">
        <f>Data!K593</f>
        <v>560.91</v>
      </c>
      <c r="D651" s="1133" t="s">
        <v>1875</v>
      </c>
      <c r="E651" s="1142"/>
      <c r="F651" s="1134">
        <f t="shared" si="118"/>
        <v>0</v>
      </c>
      <c r="G651" s="1142"/>
      <c r="H651" s="1141">
        <f t="shared" si="119"/>
        <v>0</v>
      </c>
      <c r="I651" s="1142"/>
      <c r="J651" s="1141">
        <f t="shared" si="120"/>
        <v>0</v>
      </c>
      <c r="K651" s="1142"/>
      <c r="L651" s="1141">
        <f t="shared" si="121"/>
        <v>0</v>
      </c>
      <c r="M651" s="1142"/>
      <c r="N651" s="1141">
        <f t="shared" si="122"/>
        <v>0</v>
      </c>
      <c r="O651" s="1142"/>
      <c r="P651" s="1141">
        <f t="shared" si="123"/>
        <v>0</v>
      </c>
      <c r="Q651" s="1142"/>
      <c r="R651" s="1141">
        <f t="shared" si="124"/>
        <v>0</v>
      </c>
      <c r="S651" s="1142"/>
      <c r="T651" s="1141">
        <f t="shared" si="125"/>
        <v>0</v>
      </c>
      <c r="U651" s="1141"/>
      <c r="V651" s="1141">
        <f t="shared" si="126"/>
        <v>0</v>
      </c>
      <c r="W651" s="1143">
        <f t="shared" si="127"/>
        <v>0</v>
      </c>
      <c r="X651" s="1141">
        <f t="shared" si="128"/>
        <v>0</v>
      </c>
      <c r="Y651" s="1144">
        <v>0</v>
      </c>
      <c r="Z651" s="1139">
        <f t="shared" si="129"/>
        <v>0</v>
      </c>
      <c r="AA651" s="1123">
        <f>[5]building!Y643</f>
        <v>0</v>
      </c>
      <c r="AB651" s="1123"/>
      <c r="AC651" s="1123">
        <f>[5]building!Z643</f>
        <v>0</v>
      </c>
      <c r="AD651" s="1123">
        <f t="shared" si="130"/>
        <v>0</v>
      </c>
    </row>
    <row r="652" spans="1:31" ht="70.5" customHeight="1">
      <c r="A652" s="1157"/>
      <c r="B652" s="1131" t="s">
        <v>1098</v>
      </c>
      <c r="C652" s="1149">
        <f>Data!K594</f>
        <v>565.39</v>
      </c>
      <c r="D652" s="1133" t="s">
        <v>1875</v>
      </c>
      <c r="E652" s="1142"/>
      <c r="F652" s="1134">
        <f t="shared" si="118"/>
        <v>0</v>
      </c>
      <c r="G652" s="1142"/>
      <c r="H652" s="1141">
        <f t="shared" si="119"/>
        <v>0</v>
      </c>
      <c r="I652" s="1142"/>
      <c r="J652" s="1141">
        <f t="shared" si="120"/>
        <v>0</v>
      </c>
      <c r="K652" s="1142"/>
      <c r="L652" s="1141">
        <f t="shared" si="121"/>
        <v>0</v>
      </c>
      <c r="M652" s="1142"/>
      <c r="N652" s="1141">
        <f t="shared" si="122"/>
        <v>0</v>
      </c>
      <c r="O652" s="1142"/>
      <c r="P652" s="1141">
        <f t="shared" si="123"/>
        <v>0</v>
      </c>
      <c r="Q652" s="1142"/>
      <c r="R652" s="1141">
        <f t="shared" si="124"/>
        <v>0</v>
      </c>
      <c r="S652" s="1142"/>
      <c r="T652" s="1141">
        <f t="shared" si="125"/>
        <v>0</v>
      </c>
      <c r="U652" s="1141"/>
      <c r="V652" s="1141">
        <f t="shared" si="126"/>
        <v>0</v>
      </c>
      <c r="W652" s="1143">
        <f t="shared" si="127"/>
        <v>0</v>
      </c>
      <c r="X652" s="1141">
        <f t="shared" si="128"/>
        <v>0</v>
      </c>
      <c r="Y652" s="1144">
        <v>0</v>
      </c>
      <c r="Z652" s="1139">
        <f t="shared" si="129"/>
        <v>0</v>
      </c>
      <c r="AA652" s="1123">
        <f>[5]building!Y644</f>
        <v>0</v>
      </c>
      <c r="AB652" s="1123"/>
      <c r="AC652" s="1123">
        <f>[5]building!Z644</f>
        <v>0</v>
      </c>
      <c r="AD652" s="1123">
        <f t="shared" si="130"/>
        <v>0</v>
      </c>
    </row>
    <row r="653" spans="1:31" ht="70.5" customHeight="1">
      <c r="A653" s="1157"/>
      <c r="B653" s="1151" t="s">
        <v>687</v>
      </c>
      <c r="C653" s="1149"/>
      <c r="D653" s="1133"/>
      <c r="E653" s="1135"/>
      <c r="F653" s="1134">
        <f t="shared" si="118"/>
        <v>0</v>
      </c>
      <c r="G653" s="1141"/>
      <c r="H653" s="1141">
        <f t="shared" si="119"/>
        <v>0</v>
      </c>
      <c r="I653" s="1141"/>
      <c r="J653" s="1141">
        <f t="shared" si="120"/>
        <v>0</v>
      </c>
      <c r="K653" s="1141"/>
      <c r="L653" s="1141">
        <f t="shared" si="121"/>
        <v>0</v>
      </c>
      <c r="M653" s="1141"/>
      <c r="N653" s="1141">
        <f t="shared" si="122"/>
        <v>0</v>
      </c>
      <c r="O653" s="1141"/>
      <c r="P653" s="1141">
        <f t="shared" si="123"/>
        <v>0</v>
      </c>
      <c r="Q653" s="1141"/>
      <c r="R653" s="1141">
        <f t="shared" si="124"/>
        <v>0</v>
      </c>
      <c r="S653" s="1141"/>
      <c r="T653" s="1141">
        <f t="shared" si="125"/>
        <v>0</v>
      </c>
      <c r="U653" s="1141"/>
      <c r="V653" s="1141">
        <f t="shared" si="126"/>
        <v>0</v>
      </c>
      <c r="W653" s="1143">
        <f t="shared" si="127"/>
        <v>0</v>
      </c>
      <c r="X653" s="1141">
        <f t="shared" si="128"/>
        <v>0</v>
      </c>
      <c r="Y653" s="1144">
        <v>0</v>
      </c>
      <c r="Z653" s="1139">
        <f t="shared" si="129"/>
        <v>0</v>
      </c>
      <c r="AA653" s="1123">
        <f>[5]building!Y645</f>
        <v>0</v>
      </c>
      <c r="AB653" s="1123"/>
      <c r="AC653" s="1123">
        <f>[5]building!Z645</f>
        <v>0</v>
      </c>
      <c r="AD653" s="1123">
        <f t="shared" si="130"/>
        <v>0</v>
      </c>
      <c r="AE653" s="1105" t="s">
        <v>2289</v>
      </c>
    </row>
    <row r="654" spans="1:31" ht="70.5" customHeight="1">
      <c r="A654" s="1157"/>
      <c r="B654" s="1131" t="s">
        <v>1275</v>
      </c>
      <c r="C654" s="1149">
        <f>Data!X590</f>
        <v>581.04</v>
      </c>
      <c r="D654" s="1133" t="s">
        <v>1875</v>
      </c>
      <c r="E654" s="1141"/>
      <c r="F654" s="1134">
        <f t="shared" si="118"/>
        <v>0</v>
      </c>
      <c r="G654" s="1141"/>
      <c r="H654" s="1141">
        <f t="shared" si="119"/>
        <v>0</v>
      </c>
      <c r="I654" s="1141"/>
      <c r="J654" s="1141">
        <f t="shared" si="120"/>
        <v>0</v>
      </c>
      <c r="K654" s="1141"/>
      <c r="L654" s="1141">
        <f t="shared" si="121"/>
        <v>0</v>
      </c>
      <c r="M654" s="1141"/>
      <c r="N654" s="1141">
        <f t="shared" si="122"/>
        <v>0</v>
      </c>
      <c r="O654" s="1141"/>
      <c r="P654" s="1141">
        <f t="shared" si="123"/>
        <v>0</v>
      </c>
      <c r="Q654" s="1141"/>
      <c r="R654" s="1141">
        <f t="shared" si="124"/>
        <v>0</v>
      </c>
      <c r="S654" s="1141"/>
      <c r="T654" s="1141">
        <f t="shared" si="125"/>
        <v>0</v>
      </c>
      <c r="U654" s="1141"/>
      <c r="V654" s="1141">
        <f t="shared" si="126"/>
        <v>0</v>
      </c>
      <c r="W654" s="1143">
        <f t="shared" si="127"/>
        <v>0</v>
      </c>
      <c r="X654" s="1141">
        <f t="shared" si="128"/>
        <v>0</v>
      </c>
      <c r="Y654" s="1144">
        <v>0</v>
      </c>
      <c r="Z654" s="1139">
        <f t="shared" si="129"/>
        <v>0</v>
      </c>
      <c r="AA654" s="1123">
        <f>[5]building!Y646</f>
        <v>0</v>
      </c>
      <c r="AB654" s="1123"/>
      <c r="AC654" s="1123">
        <f>[5]building!Z646</f>
        <v>0</v>
      </c>
      <c r="AD654" s="1123">
        <f t="shared" si="130"/>
        <v>0</v>
      </c>
    </row>
    <row r="655" spans="1:31" ht="70.5" customHeight="1">
      <c r="A655" s="1157"/>
      <c r="B655" s="1131" t="s">
        <v>1410</v>
      </c>
      <c r="C655" s="1149">
        <f>Data!X591</f>
        <v>589.99</v>
      </c>
      <c r="D655" s="1133" t="s">
        <v>1875</v>
      </c>
      <c r="E655" s="1141"/>
      <c r="F655" s="1134">
        <f t="shared" ref="F655:F718" si="131">E655*C655</f>
        <v>0</v>
      </c>
      <c r="G655" s="1141"/>
      <c r="H655" s="1141">
        <f t="shared" ref="H655:H718" si="132">G655*C655</f>
        <v>0</v>
      </c>
      <c r="I655" s="1141"/>
      <c r="J655" s="1141">
        <f t="shared" ref="J655:J718" si="133">I655*C655</f>
        <v>0</v>
      </c>
      <c r="K655" s="1141"/>
      <c r="L655" s="1141">
        <f t="shared" ref="L655:L718" si="134">K655*C655</f>
        <v>0</v>
      </c>
      <c r="M655" s="1141"/>
      <c r="N655" s="1141">
        <f t="shared" ref="N655:N718" si="135">M655*C655</f>
        <v>0</v>
      </c>
      <c r="O655" s="1141"/>
      <c r="P655" s="1141">
        <f t="shared" ref="P655:P718" si="136">O655*C655</f>
        <v>0</v>
      </c>
      <c r="Q655" s="1141"/>
      <c r="R655" s="1141">
        <f t="shared" ref="R655:R718" si="137">Q655*C655</f>
        <v>0</v>
      </c>
      <c r="S655" s="1141"/>
      <c r="T655" s="1141">
        <f t="shared" ref="T655:T718" si="138">S655*C655</f>
        <v>0</v>
      </c>
      <c r="U655" s="1141"/>
      <c r="V655" s="1141">
        <f t="shared" ref="V655:V718" si="139">U655*C655</f>
        <v>0</v>
      </c>
      <c r="W655" s="1143">
        <f t="shared" ref="W655:W718" si="140">G655+I655+K655+M655+O655+Q655+S655+U655</f>
        <v>0</v>
      </c>
      <c r="X655" s="1141">
        <f t="shared" ref="X655:X718" si="141">W655*C655</f>
        <v>0</v>
      </c>
      <c r="Y655" s="1144">
        <v>0</v>
      </c>
      <c r="Z655" s="1139">
        <f t="shared" ref="Z655:Z718" si="142">Y655*C655</f>
        <v>0</v>
      </c>
      <c r="AA655" s="1123">
        <f>[5]building!Y647</f>
        <v>0</v>
      </c>
      <c r="AB655" s="1123"/>
      <c r="AC655" s="1123">
        <f>[5]building!Z647</f>
        <v>0</v>
      </c>
      <c r="AD655" s="1123">
        <f t="shared" ref="AD655:AD718" si="143">Z655-AC655</f>
        <v>0</v>
      </c>
    </row>
    <row r="656" spans="1:31" ht="70.5" customHeight="1">
      <c r="A656" s="1157"/>
      <c r="B656" s="1131" t="s">
        <v>1458</v>
      </c>
      <c r="C656" s="1149">
        <f>Data!X591</f>
        <v>589.99</v>
      </c>
      <c r="D656" s="1133" t="s">
        <v>1875</v>
      </c>
      <c r="E656" s="1142"/>
      <c r="F656" s="1134">
        <f t="shared" si="131"/>
        <v>0</v>
      </c>
      <c r="G656" s="1142"/>
      <c r="H656" s="1141">
        <f t="shared" si="132"/>
        <v>0</v>
      </c>
      <c r="I656" s="1142"/>
      <c r="J656" s="1141">
        <f t="shared" si="133"/>
        <v>0</v>
      </c>
      <c r="K656" s="1142"/>
      <c r="L656" s="1141">
        <f t="shared" si="134"/>
        <v>0</v>
      </c>
      <c r="M656" s="1142"/>
      <c r="N656" s="1141">
        <f t="shared" si="135"/>
        <v>0</v>
      </c>
      <c r="O656" s="1142"/>
      <c r="P656" s="1141">
        <f t="shared" si="136"/>
        <v>0</v>
      </c>
      <c r="Q656" s="1142"/>
      <c r="R656" s="1141">
        <f t="shared" si="137"/>
        <v>0</v>
      </c>
      <c r="S656" s="1142"/>
      <c r="T656" s="1141">
        <f t="shared" si="138"/>
        <v>0</v>
      </c>
      <c r="U656" s="1141"/>
      <c r="V656" s="1141">
        <f t="shared" si="139"/>
        <v>0</v>
      </c>
      <c r="W656" s="1143">
        <f t="shared" si="140"/>
        <v>0</v>
      </c>
      <c r="X656" s="1141">
        <f t="shared" si="141"/>
        <v>0</v>
      </c>
      <c r="Y656" s="1144">
        <v>0</v>
      </c>
      <c r="Z656" s="1139">
        <f t="shared" si="142"/>
        <v>0</v>
      </c>
      <c r="AA656" s="1123">
        <f>[5]building!Y648</f>
        <v>0</v>
      </c>
      <c r="AB656" s="1123"/>
      <c r="AC656" s="1123">
        <f>[5]building!Z648</f>
        <v>0</v>
      </c>
      <c r="AD656" s="1123">
        <f t="shared" si="143"/>
        <v>0</v>
      </c>
    </row>
    <row r="657" spans="1:33" ht="70.5" customHeight="1">
      <c r="A657" s="1157"/>
      <c r="B657" s="1131" t="s">
        <v>1347</v>
      </c>
      <c r="C657" s="1149">
        <f>Data!X592</f>
        <v>598.94000000000005</v>
      </c>
      <c r="D657" s="1133" t="s">
        <v>1875</v>
      </c>
      <c r="E657" s="1142"/>
      <c r="F657" s="1134">
        <f t="shared" si="131"/>
        <v>0</v>
      </c>
      <c r="G657" s="1142"/>
      <c r="H657" s="1141">
        <f t="shared" si="132"/>
        <v>0</v>
      </c>
      <c r="I657" s="1142"/>
      <c r="J657" s="1141">
        <f t="shared" si="133"/>
        <v>0</v>
      </c>
      <c r="K657" s="1142"/>
      <c r="L657" s="1141">
        <f t="shared" si="134"/>
        <v>0</v>
      </c>
      <c r="M657" s="1142"/>
      <c r="N657" s="1141">
        <f t="shared" si="135"/>
        <v>0</v>
      </c>
      <c r="O657" s="1142"/>
      <c r="P657" s="1141">
        <f t="shared" si="136"/>
        <v>0</v>
      </c>
      <c r="Q657" s="1142"/>
      <c r="R657" s="1141">
        <f t="shared" si="137"/>
        <v>0</v>
      </c>
      <c r="S657" s="1142"/>
      <c r="T657" s="1141">
        <f t="shared" si="138"/>
        <v>0</v>
      </c>
      <c r="U657" s="1141"/>
      <c r="V657" s="1141">
        <f t="shared" si="139"/>
        <v>0</v>
      </c>
      <c r="W657" s="1143">
        <f t="shared" si="140"/>
        <v>0</v>
      </c>
      <c r="X657" s="1141">
        <f t="shared" si="141"/>
        <v>0</v>
      </c>
      <c r="Y657" s="1144">
        <v>0</v>
      </c>
      <c r="Z657" s="1139">
        <f t="shared" si="142"/>
        <v>0</v>
      </c>
      <c r="AA657" s="1123">
        <f>[5]building!Y649</f>
        <v>0</v>
      </c>
      <c r="AB657" s="1123"/>
      <c r="AC657" s="1123">
        <f>[5]building!Z649</f>
        <v>0</v>
      </c>
      <c r="AD657" s="1123">
        <f t="shared" si="143"/>
        <v>0</v>
      </c>
    </row>
    <row r="658" spans="1:33" ht="70.5" customHeight="1">
      <c r="A658" s="1157"/>
      <c r="B658" s="1131" t="s">
        <v>1098</v>
      </c>
      <c r="C658" s="1149">
        <f>Data!X593</f>
        <v>607.89</v>
      </c>
      <c r="D658" s="1133"/>
      <c r="E658" s="1142"/>
      <c r="F658" s="1134">
        <f t="shared" si="131"/>
        <v>0</v>
      </c>
      <c r="G658" s="1142"/>
      <c r="H658" s="1141">
        <f t="shared" si="132"/>
        <v>0</v>
      </c>
      <c r="I658" s="1142"/>
      <c r="J658" s="1141">
        <f t="shared" si="133"/>
        <v>0</v>
      </c>
      <c r="K658" s="1142"/>
      <c r="L658" s="1141">
        <f t="shared" si="134"/>
        <v>0</v>
      </c>
      <c r="M658" s="1142"/>
      <c r="N658" s="1141">
        <f t="shared" si="135"/>
        <v>0</v>
      </c>
      <c r="O658" s="1142"/>
      <c r="P658" s="1141">
        <f t="shared" si="136"/>
        <v>0</v>
      </c>
      <c r="Q658" s="1142"/>
      <c r="R658" s="1141">
        <f t="shared" si="137"/>
        <v>0</v>
      </c>
      <c r="S658" s="1142"/>
      <c r="T658" s="1141">
        <f t="shared" si="138"/>
        <v>0</v>
      </c>
      <c r="U658" s="1141"/>
      <c r="V658" s="1141">
        <f t="shared" si="139"/>
        <v>0</v>
      </c>
      <c r="W658" s="1143">
        <f t="shared" si="140"/>
        <v>0</v>
      </c>
      <c r="X658" s="1141">
        <f t="shared" si="141"/>
        <v>0</v>
      </c>
      <c r="Y658" s="1144">
        <v>0</v>
      </c>
      <c r="Z658" s="1139">
        <f t="shared" si="142"/>
        <v>0</v>
      </c>
      <c r="AA658" s="1123">
        <f>[5]building!Y650</f>
        <v>0</v>
      </c>
      <c r="AB658" s="1123"/>
      <c r="AC658" s="1123">
        <f>[5]building!Z650</f>
        <v>0</v>
      </c>
      <c r="AD658" s="1123">
        <f t="shared" si="143"/>
        <v>0</v>
      </c>
    </row>
    <row r="659" spans="1:33" ht="70.5" customHeight="1">
      <c r="A659" s="1157"/>
      <c r="B659" s="1151" t="s">
        <v>3945</v>
      </c>
      <c r="C659" s="1149"/>
      <c r="D659" s="1133"/>
      <c r="E659" s="1142"/>
      <c r="F659" s="1134">
        <f t="shared" si="131"/>
        <v>0</v>
      </c>
      <c r="G659" s="1142"/>
      <c r="H659" s="1141">
        <f t="shared" si="132"/>
        <v>0</v>
      </c>
      <c r="I659" s="1142"/>
      <c r="J659" s="1141">
        <f t="shared" si="133"/>
        <v>0</v>
      </c>
      <c r="K659" s="1142"/>
      <c r="L659" s="1141">
        <f t="shared" si="134"/>
        <v>0</v>
      </c>
      <c r="M659" s="1142"/>
      <c r="N659" s="1141">
        <f t="shared" si="135"/>
        <v>0</v>
      </c>
      <c r="O659" s="1142"/>
      <c r="P659" s="1141">
        <f t="shared" si="136"/>
        <v>0</v>
      </c>
      <c r="Q659" s="1142"/>
      <c r="R659" s="1141">
        <f t="shared" si="137"/>
        <v>0</v>
      </c>
      <c r="S659" s="1142"/>
      <c r="T659" s="1141">
        <f t="shared" si="138"/>
        <v>0</v>
      </c>
      <c r="U659" s="1141"/>
      <c r="V659" s="1141">
        <f t="shared" si="139"/>
        <v>0</v>
      </c>
      <c r="W659" s="1143">
        <f t="shared" si="140"/>
        <v>0</v>
      </c>
      <c r="X659" s="1141">
        <f t="shared" si="141"/>
        <v>0</v>
      </c>
      <c r="Y659" s="1144">
        <v>0</v>
      </c>
      <c r="Z659" s="1139">
        <f t="shared" si="142"/>
        <v>0</v>
      </c>
      <c r="AA659" s="1123">
        <f>[5]building!Y651</f>
        <v>0</v>
      </c>
      <c r="AB659" s="1123"/>
      <c r="AC659" s="1123">
        <f>[5]building!Z651</f>
        <v>0</v>
      </c>
      <c r="AD659" s="1123">
        <f t="shared" si="143"/>
        <v>0</v>
      </c>
    </row>
    <row r="660" spans="1:33" ht="70.5" customHeight="1">
      <c r="A660" s="1157"/>
      <c r="B660" s="1131" t="s">
        <v>1275</v>
      </c>
      <c r="C660" s="1149">
        <f>Data!K612</f>
        <v>1989.79</v>
      </c>
      <c r="D660" s="1133" t="s">
        <v>1875</v>
      </c>
      <c r="E660" s="1142"/>
      <c r="F660" s="1134">
        <f t="shared" si="131"/>
        <v>0</v>
      </c>
      <c r="G660" s="1142"/>
      <c r="H660" s="1141">
        <f t="shared" si="132"/>
        <v>0</v>
      </c>
      <c r="I660" s="1142"/>
      <c r="J660" s="1141">
        <f t="shared" si="133"/>
        <v>0</v>
      </c>
      <c r="K660" s="1142"/>
      <c r="L660" s="1141">
        <f t="shared" si="134"/>
        <v>0</v>
      </c>
      <c r="M660" s="1142"/>
      <c r="N660" s="1141">
        <f t="shared" si="135"/>
        <v>0</v>
      </c>
      <c r="O660" s="1142"/>
      <c r="P660" s="1141">
        <f t="shared" si="136"/>
        <v>0</v>
      </c>
      <c r="Q660" s="1142"/>
      <c r="R660" s="1141">
        <f t="shared" si="137"/>
        <v>0</v>
      </c>
      <c r="S660" s="1142"/>
      <c r="T660" s="1141">
        <f t="shared" si="138"/>
        <v>0</v>
      </c>
      <c r="U660" s="1141"/>
      <c r="V660" s="1141">
        <f t="shared" si="139"/>
        <v>0</v>
      </c>
      <c r="W660" s="1143">
        <f t="shared" si="140"/>
        <v>0</v>
      </c>
      <c r="X660" s="1141">
        <f t="shared" si="141"/>
        <v>0</v>
      </c>
      <c r="Y660" s="1144">
        <v>0</v>
      </c>
      <c r="Z660" s="1139">
        <f t="shared" si="142"/>
        <v>0</v>
      </c>
      <c r="AA660" s="1123">
        <f>[5]building!Y652</f>
        <v>0</v>
      </c>
      <c r="AB660" s="1123"/>
      <c r="AC660" s="1123">
        <f>[5]building!Z652</f>
        <v>0</v>
      </c>
      <c r="AD660" s="1123">
        <f t="shared" si="143"/>
        <v>0</v>
      </c>
    </row>
    <row r="661" spans="1:33" ht="70.5" customHeight="1">
      <c r="A661" s="1157"/>
      <c r="B661" s="1131" t="s">
        <v>1410</v>
      </c>
      <c r="C661" s="1149">
        <f>Data!K613</f>
        <v>1998.74</v>
      </c>
      <c r="D661" s="1133" t="s">
        <v>1875</v>
      </c>
      <c r="E661" s="1142"/>
      <c r="F661" s="1134">
        <f t="shared" si="131"/>
        <v>0</v>
      </c>
      <c r="G661" s="1142"/>
      <c r="H661" s="1141">
        <f t="shared" si="132"/>
        <v>0</v>
      </c>
      <c r="I661" s="1142"/>
      <c r="J661" s="1141">
        <f t="shared" si="133"/>
        <v>0</v>
      </c>
      <c r="K661" s="1142"/>
      <c r="L661" s="1141">
        <f t="shared" si="134"/>
        <v>0</v>
      </c>
      <c r="M661" s="1142"/>
      <c r="N661" s="1141">
        <f t="shared" si="135"/>
        <v>0</v>
      </c>
      <c r="O661" s="1142"/>
      <c r="P661" s="1141">
        <f t="shared" si="136"/>
        <v>0</v>
      </c>
      <c r="Q661" s="1142"/>
      <c r="R661" s="1141">
        <f t="shared" si="137"/>
        <v>0</v>
      </c>
      <c r="S661" s="1142"/>
      <c r="T661" s="1141">
        <f t="shared" si="138"/>
        <v>0</v>
      </c>
      <c r="U661" s="1141"/>
      <c r="V661" s="1141">
        <f t="shared" si="139"/>
        <v>0</v>
      </c>
      <c r="W661" s="1143">
        <f t="shared" si="140"/>
        <v>0</v>
      </c>
      <c r="X661" s="1141">
        <f t="shared" si="141"/>
        <v>0</v>
      </c>
      <c r="Y661" s="1144">
        <v>0</v>
      </c>
      <c r="Z661" s="1139">
        <f t="shared" si="142"/>
        <v>0</v>
      </c>
      <c r="AA661" s="1123">
        <f>[5]building!Y653</f>
        <v>0</v>
      </c>
      <c r="AB661" s="1123"/>
      <c r="AC661" s="1123">
        <f>[5]building!Z653</f>
        <v>0</v>
      </c>
      <c r="AD661" s="1123">
        <f t="shared" si="143"/>
        <v>0</v>
      </c>
    </row>
    <row r="662" spans="1:33" ht="70.5" customHeight="1">
      <c r="A662" s="1157"/>
      <c r="B662" s="1131" t="s">
        <v>1458</v>
      </c>
      <c r="C662" s="1149">
        <f>Data!K614</f>
        <v>2007.69</v>
      </c>
      <c r="D662" s="1133" t="s">
        <v>1875</v>
      </c>
      <c r="E662" s="1142"/>
      <c r="F662" s="1134">
        <f t="shared" si="131"/>
        <v>0</v>
      </c>
      <c r="G662" s="1142"/>
      <c r="H662" s="1141">
        <f t="shared" si="132"/>
        <v>0</v>
      </c>
      <c r="I662" s="1142"/>
      <c r="J662" s="1141">
        <f t="shared" si="133"/>
        <v>0</v>
      </c>
      <c r="K662" s="1142"/>
      <c r="L662" s="1141">
        <f t="shared" si="134"/>
        <v>0</v>
      </c>
      <c r="M662" s="1142"/>
      <c r="N662" s="1141">
        <f t="shared" si="135"/>
        <v>0</v>
      </c>
      <c r="O662" s="1142"/>
      <c r="P662" s="1141">
        <f t="shared" si="136"/>
        <v>0</v>
      </c>
      <c r="Q662" s="1142"/>
      <c r="R662" s="1141">
        <f t="shared" si="137"/>
        <v>0</v>
      </c>
      <c r="S662" s="1142"/>
      <c r="T662" s="1141">
        <f t="shared" si="138"/>
        <v>0</v>
      </c>
      <c r="U662" s="1141"/>
      <c r="V662" s="1141">
        <f t="shared" si="139"/>
        <v>0</v>
      </c>
      <c r="W662" s="1143">
        <f t="shared" si="140"/>
        <v>0</v>
      </c>
      <c r="X662" s="1141">
        <f t="shared" si="141"/>
        <v>0</v>
      </c>
      <c r="Y662" s="1144">
        <v>0</v>
      </c>
      <c r="Z662" s="1139">
        <f t="shared" si="142"/>
        <v>0</v>
      </c>
      <c r="AA662" s="1123">
        <f>[5]building!Y654</f>
        <v>0</v>
      </c>
      <c r="AB662" s="1123"/>
      <c r="AC662" s="1123">
        <f>[5]building!Z654</f>
        <v>0</v>
      </c>
      <c r="AD662" s="1123">
        <f t="shared" si="143"/>
        <v>0</v>
      </c>
    </row>
    <row r="663" spans="1:33" ht="70.5" customHeight="1">
      <c r="A663" s="1157"/>
      <c r="B663" s="1131" t="s">
        <v>1347</v>
      </c>
      <c r="C663" s="1149">
        <f>Data!K615</f>
        <v>2016.64</v>
      </c>
      <c r="D663" s="1133" t="s">
        <v>1875</v>
      </c>
      <c r="E663" s="1142"/>
      <c r="F663" s="1134">
        <f t="shared" si="131"/>
        <v>0</v>
      </c>
      <c r="G663" s="1142"/>
      <c r="H663" s="1141">
        <f t="shared" si="132"/>
        <v>0</v>
      </c>
      <c r="I663" s="1142"/>
      <c r="J663" s="1141">
        <f t="shared" si="133"/>
        <v>0</v>
      </c>
      <c r="K663" s="1142"/>
      <c r="L663" s="1141">
        <f t="shared" si="134"/>
        <v>0</v>
      </c>
      <c r="M663" s="1142"/>
      <c r="N663" s="1141">
        <f t="shared" si="135"/>
        <v>0</v>
      </c>
      <c r="O663" s="1142"/>
      <c r="P663" s="1141">
        <f t="shared" si="136"/>
        <v>0</v>
      </c>
      <c r="Q663" s="1142"/>
      <c r="R663" s="1141">
        <f t="shared" si="137"/>
        <v>0</v>
      </c>
      <c r="S663" s="1142"/>
      <c r="T663" s="1141">
        <f t="shared" si="138"/>
        <v>0</v>
      </c>
      <c r="U663" s="1141"/>
      <c r="V663" s="1141">
        <f t="shared" si="139"/>
        <v>0</v>
      </c>
      <c r="W663" s="1143">
        <f t="shared" si="140"/>
        <v>0</v>
      </c>
      <c r="X663" s="1141">
        <f t="shared" si="141"/>
        <v>0</v>
      </c>
      <c r="Y663" s="1144">
        <v>0</v>
      </c>
      <c r="Z663" s="1139">
        <f t="shared" si="142"/>
        <v>0</v>
      </c>
      <c r="AA663" s="1123">
        <f>[5]building!Y655</f>
        <v>0</v>
      </c>
      <c r="AB663" s="1123"/>
      <c r="AC663" s="1123">
        <f>[5]building!Z655</f>
        <v>0</v>
      </c>
      <c r="AD663" s="1123">
        <f t="shared" si="143"/>
        <v>0</v>
      </c>
    </row>
    <row r="664" spans="1:33" ht="70.5" customHeight="1">
      <c r="A664" s="1157"/>
      <c r="B664" s="1131" t="s">
        <v>1098</v>
      </c>
      <c r="C664" s="1149">
        <f>Data!K616</f>
        <v>2025.59</v>
      </c>
      <c r="D664" s="1133" t="s">
        <v>1875</v>
      </c>
      <c r="E664" s="1142"/>
      <c r="F664" s="1134">
        <f t="shared" si="131"/>
        <v>0</v>
      </c>
      <c r="G664" s="1142"/>
      <c r="H664" s="1141">
        <f t="shared" si="132"/>
        <v>0</v>
      </c>
      <c r="I664" s="1142"/>
      <c r="J664" s="1141">
        <f t="shared" si="133"/>
        <v>0</v>
      </c>
      <c r="K664" s="1142"/>
      <c r="L664" s="1141">
        <f t="shared" si="134"/>
        <v>0</v>
      </c>
      <c r="M664" s="1142"/>
      <c r="N664" s="1141">
        <f t="shared" si="135"/>
        <v>0</v>
      </c>
      <c r="O664" s="1142"/>
      <c r="P664" s="1141">
        <f t="shared" si="136"/>
        <v>0</v>
      </c>
      <c r="Q664" s="1142"/>
      <c r="R664" s="1141">
        <f t="shared" si="137"/>
        <v>0</v>
      </c>
      <c r="S664" s="1142"/>
      <c r="T664" s="1141">
        <f t="shared" si="138"/>
        <v>0</v>
      </c>
      <c r="U664" s="1141"/>
      <c r="V664" s="1141">
        <f t="shared" si="139"/>
        <v>0</v>
      </c>
      <c r="W664" s="1143">
        <f t="shared" si="140"/>
        <v>0</v>
      </c>
      <c r="X664" s="1141">
        <f t="shared" si="141"/>
        <v>0</v>
      </c>
      <c r="Y664" s="1144">
        <v>0</v>
      </c>
      <c r="Z664" s="1139">
        <f t="shared" si="142"/>
        <v>0</v>
      </c>
      <c r="AA664" s="1123">
        <f>[5]building!Y656</f>
        <v>0</v>
      </c>
      <c r="AB664" s="1123"/>
      <c r="AC664" s="1123">
        <f>[5]building!Z656</f>
        <v>0</v>
      </c>
      <c r="AD664" s="1123">
        <f t="shared" si="143"/>
        <v>0</v>
      </c>
    </row>
    <row r="665" spans="1:33" ht="70.5" customHeight="1">
      <c r="A665" s="1130">
        <v>29.8</v>
      </c>
      <c r="B665" s="1131" t="s">
        <v>5207</v>
      </c>
      <c r="C665" s="1140">
        <f>ROUND(Data!K1278,2)</f>
        <v>1333.37</v>
      </c>
      <c r="D665" s="1133" t="s">
        <v>2321</v>
      </c>
      <c r="E665" s="1141">
        <v>609.79999999999995</v>
      </c>
      <c r="F665" s="1134">
        <f t="shared" si="131"/>
        <v>813089.03</v>
      </c>
      <c r="G665" s="1141"/>
      <c r="H665" s="1141">
        <f t="shared" si="132"/>
        <v>0</v>
      </c>
      <c r="I665" s="1141"/>
      <c r="J665" s="1141">
        <f t="shared" si="133"/>
        <v>0</v>
      </c>
      <c r="K665" s="1141"/>
      <c r="L665" s="1141">
        <f t="shared" si="134"/>
        <v>0</v>
      </c>
      <c r="M665" s="1141"/>
      <c r="N665" s="1141">
        <f t="shared" si="135"/>
        <v>0</v>
      </c>
      <c r="O665" s="1141"/>
      <c r="P665" s="1141">
        <f t="shared" si="136"/>
        <v>0</v>
      </c>
      <c r="Q665" s="1141"/>
      <c r="R665" s="1141">
        <f t="shared" si="137"/>
        <v>0</v>
      </c>
      <c r="S665" s="1142"/>
      <c r="T665" s="1141">
        <f t="shared" si="138"/>
        <v>0</v>
      </c>
      <c r="U665" s="1141"/>
      <c r="V665" s="1141">
        <f t="shared" si="139"/>
        <v>0</v>
      </c>
      <c r="W665" s="1143">
        <f t="shared" si="140"/>
        <v>0</v>
      </c>
      <c r="X665" s="1141">
        <f t="shared" si="141"/>
        <v>0</v>
      </c>
      <c r="Y665" s="1144">
        <v>609.79999999999995</v>
      </c>
      <c r="Z665" s="1139">
        <f t="shared" si="142"/>
        <v>813089.03</v>
      </c>
      <c r="AA665" s="1123">
        <f>[5]building!Y657</f>
        <v>609.79999999999995</v>
      </c>
      <c r="AB665" s="1123">
        <f>[5]building!Z657</f>
        <v>734937.06</v>
      </c>
      <c r="AC665" s="1123">
        <f>[5]building!Z657</f>
        <v>734937.06</v>
      </c>
      <c r="AD665" s="1123">
        <f t="shared" si="143"/>
        <v>78151.97</v>
      </c>
      <c r="AG665" s="699">
        <f>43.34+32.51+10.84+3.6</f>
        <v>90.29</v>
      </c>
    </row>
    <row r="666" spans="1:33" ht="70.5" customHeight="1">
      <c r="A666" s="1130"/>
      <c r="B666" s="1131" t="s">
        <v>2212</v>
      </c>
      <c r="C666" s="1149">
        <f>ROUND(Data!K1264,2)</f>
        <v>1178.9100000000001</v>
      </c>
      <c r="D666" s="1133" t="s">
        <v>2321</v>
      </c>
      <c r="E666" s="1142"/>
      <c r="F666" s="1134">
        <f t="shared" si="131"/>
        <v>0</v>
      </c>
      <c r="G666" s="1142"/>
      <c r="H666" s="1141">
        <f t="shared" si="132"/>
        <v>0</v>
      </c>
      <c r="I666" s="1142"/>
      <c r="J666" s="1141">
        <f t="shared" si="133"/>
        <v>0</v>
      </c>
      <c r="K666" s="1142"/>
      <c r="L666" s="1141">
        <f t="shared" si="134"/>
        <v>0</v>
      </c>
      <c r="M666" s="1142"/>
      <c r="N666" s="1141">
        <f t="shared" si="135"/>
        <v>0</v>
      </c>
      <c r="O666" s="1142"/>
      <c r="P666" s="1141">
        <f t="shared" si="136"/>
        <v>0</v>
      </c>
      <c r="Q666" s="1142"/>
      <c r="R666" s="1141">
        <f t="shared" si="137"/>
        <v>0</v>
      </c>
      <c r="S666" s="1142"/>
      <c r="T666" s="1141">
        <f t="shared" si="138"/>
        <v>0</v>
      </c>
      <c r="U666" s="1141"/>
      <c r="V666" s="1141">
        <f t="shared" si="139"/>
        <v>0</v>
      </c>
      <c r="W666" s="1143">
        <f t="shared" si="140"/>
        <v>0</v>
      </c>
      <c r="X666" s="1141">
        <f t="shared" si="141"/>
        <v>0</v>
      </c>
      <c r="Y666" s="1144">
        <v>0</v>
      </c>
      <c r="Z666" s="1139">
        <f t="shared" si="142"/>
        <v>0</v>
      </c>
      <c r="AA666" s="1123">
        <f>[5]building!Y658</f>
        <v>0</v>
      </c>
      <c r="AB666" s="1123"/>
      <c r="AC666" s="1123">
        <f>[5]building!Z658</f>
        <v>0</v>
      </c>
      <c r="AD666" s="1123">
        <f t="shared" si="143"/>
        <v>0</v>
      </c>
    </row>
    <row r="667" spans="1:33" ht="70.5" customHeight="1">
      <c r="A667" s="1130">
        <v>29.9</v>
      </c>
      <c r="B667" s="1131" t="s">
        <v>1728</v>
      </c>
      <c r="C667" s="1140">
        <f>ROUND(Data!K1264,2)</f>
        <v>1178.9100000000001</v>
      </c>
      <c r="D667" s="1133" t="s">
        <v>2321</v>
      </c>
      <c r="E667" s="1141">
        <v>160.5</v>
      </c>
      <c r="F667" s="1134">
        <f t="shared" si="131"/>
        <v>189215.06</v>
      </c>
      <c r="G667" s="1141"/>
      <c r="H667" s="1141">
        <f t="shared" si="132"/>
        <v>0</v>
      </c>
      <c r="I667" s="1141"/>
      <c r="J667" s="1141">
        <f t="shared" si="133"/>
        <v>0</v>
      </c>
      <c r="K667" s="1141"/>
      <c r="L667" s="1141">
        <f t="shared" si="134"/>
        <v>0</v>
      </c>
      <c r="M667" s="1141"/>
      <c r="N667" s="1141">
        <f t="shared" si="135"/>
        <v>0</v>
      </c>
      <c r="O667" s="1141"/>
      <c r="P667" s="1141">
        <f t="shared" si="136"/>
        <v>0</v>
      </c>
      <c r="Q667" s="1141"/>
      <c r="R667" s="1141">
        <f t="shared" si="137"/>
        <v>0</v>
      </c>
      <c r="S667" s="1142"/>
      <c r="T667" s="1141">
        <f t="shared" si="138"/>
        <v>0</v>
      </c>
      <c r="U667" s="1141"/>
      <c r="V667" s="1141">
        <f t="shared" si="139"/>
        <v>0</v>
      </c>
      <c r="W667" s="1143">
        <f t="shared" si="140"/>
        <v>0</v>
      </c>
      <c r="X667" s="1141">
        <f t="shared" si="141"/>
        <v>0</v>
      </c>
      <c r="Y667" s="1144">
        <v>160.5</v>
      </c>
      <c r="Z667" s="1139">
        <f t="shared" si="142"/>
        <v>189215.06</v>
      </c>
      <c r="AA667" s="1123">
        <f>[5]building!Y659</f>
        <v>160.5</v>
      </c>
      <c r="AB667" s="1123">
        <f>[5]building!Z659</f>
        <v>170028.89</v>
      </c>
      <c r="AC667" s="1123">
        <f>[5]building!Z659</f>
        <v>170028.89</v>
      </c>
      <c r="AD667" s="1123">
        <f t="shared" si="143"/>
        <v>19186.169999999998</v>
      </c>
      <c r="AG667" s="699">
        <f>AG665+1685</f>
        <v>1775.29</v>
      </c>
    </row>
    <row r="668" spans="1:33" s="810" customFormat="1" ht="70.5" customHeight="1">
      <c r="A668" s="1145">
        <v>38.4</v>
      </c>
      <c r="B668" s="1146" t="s">
        <v>1729</v>
      </c>
      <c r="C668" s="1147">
        <f>Data!K2725</f>
        <v>124.41</v>
      </c>
      <c r="D668" s="1148" t="s">
        <v>2321</v>
      </c>
      <c r="E668" s="1142"/>
      <c r="F668" s="1134">
        <f t="shared" si="131"/>
        <v>0</v>
      </c>
      <c r="G668" s="1142"/>
      <c r="H668" s="1141">
        <f t="shared" si="132"/>
        <v>0</v>
      </c>
      <c r="I668" s="1142"/>
      <c r="J668" s="1141">
        <f t="shared" si="133"/>
        <v>0</v>
      </c>
      <c r="K668" s="1142"/>
      <c r="L668" s="1141">
        <f t="shared" si="134"/>
        <v>0</v>
      </c>
      <c r="M668" s="1142"/>
      <c r="N668" s="1141">
        <f t="shared" si="135"/>
        <v>0</v>
      </c>
      <c r="O668" s="1142"/>
      <c r="P668" s="1141">
        <f t="shared" si="136"/>
        <v>0</v>
      </c>
      <c r="Q668" s="1142"/>
      <c r="R668" s="1141">
        <f t="shared" si="137"/>
        <v>0</v>
      </c>
      <c r="S668" s="1142"/>
      <c r="T668" s="1141">
        <f t="shared" si="138"/>
        <v>0</v>
      </c>
      <c r="U668" s="1141"/>
      <c r="V668" s="1141">
        <f t="shared" si="139"/>
        <v>0</v>
      </c>
      <c r="W668" s="1143">
        <f t="shared" si="140"/>
        <v>0</v>
      </c>
      <c r="X668" s="1141">
        <f t="shared" si="141"/>
        <v>0</v>
      </c>
      <c r="Y668" s="1144">
        <v>0</v>
      </c>
      <c r="Z668" s="1139">
        <f t="shared" si="142"/>
        <v>0</v>
      </c>
      <c r="AA668" s="1123">
        <f>[5]building!Y660</f>
        <v>0</v>
      </c>
      <c r="AB668" s="1123"/>
      <c r="AC668" s="1123">
        <f>[5]building!Z660</f>
        <v>0</v>
      </c>
      <c r="AD668" s="1123">
        <f t="shared" si="143"/>
        <v>0</v>
      </c>
    </row>
    <row r="669" spans="1:33" ht="70.5" customHeight="1">
      <c r="A669" s="1130">
        <v>38.5</v>
      </c>
      <c r="B669" s="1131" t="s">
        <v>33</v>
      </c>
      <c r="C669" s="1149">
        <f>ROUND(Data!K1526,2)</f>
        <v>158.07</v>
      </c>
      <c r="D669" s="1133" t="s">
        <v>2321</v>
      </c>
      <c r="E669" s="1142"/>
      <c r="F669" s="1134">
        <f t="shared" si="131"/>
        <v>0</v>
      </c>
      <c r="G669" s="1142"/>
      <c r="H669" s="1141">
        <f t="shared" si="132"/>
        <v>0</v>
      </c>
      <c r="I669" s="1142"/>
      <c r="J669" s="1141">
        <f t="shared" si="133"/>
        <v>0</v>
      </c>
      <c r="K669" s="1142"/>
      <c r="L669" s="1141">
        <f t="shared" si="134"/>
        <v>0</v>
      </c>
      <c r="M669" s="1142"/>
      <c r="N669" s="1141">
        <f t="shared" si="135"/>
        <v>0</v>
      </c>
      <c r="O669" s="1142"/>
      <c r="P669" s="1141">
        <f t="shared" si="136"/>
        <v>0</v>
      </c>
      <c r="Q669" s="1142"/>
      <c r="R669" s="1141">
        <f t="shared" si="137"/>
        <v>0</v>
      </c>
      <c r="S669" s="1142"/>
      <c r="T669" s="1141">
        <f t="shared" si="138"/>
        <v>0</v>
      </c>
      <c r="U669" s="1141"/>
      <c r="V669" s="1141">
        <f t="shared" si="139"/>
        <v>0</v>
      </c>
      <c r="W669" s="1143">
        <f t="shared" si="140"/>
        <v>0</v>
      </c>
      <c r="X669" s="1141">
        <f t="shared" si="141"/>
        <v>0</v>
      </c>
      <c r="Y669" s="1144">
        <v>0</v>
      </c>
      <c r="Z669" s="1139">
        <f t="shared" si="142"/>
        <v>0</v>
      </c>
      <c r="AA669" s="1123">
        <f>[5]building!Y661</f>
        <v>0</v>
      </c>
      <c r="AB669" s="1123"/>
      <c r="AC669" s="1123">
        <f>[5]building!Z661</f>
        <v>0</v>
      </c>
      <c r="AD669" s="1123">
        <f t="shared" si="143"/>
        <v>0</v>
      </c>
    </row>
    <row r="670" spans="1:33" ht="70.5" customHeight="1">
      <c r="A670" s="1130">
        <v>38.6</v>
      </c>
      <c r="B670" s="1131" t="s">
        <v>1730</v>
      </c>
      <c r="C670" s="1140">
        <f>ROUND(Data!K2716,2)</f>
        <v>58.7</v>
      </c>
      <c r="D670" s="1133" t="s">
        <v>2321</v>
      </c>
      <c r="E670" s="1141"/>
      <c r="F670" s="1134">
        <f t="shared" si="131"/>
        <v>0</v>
      </c>
      <c r="G670" s="1141"/>
      <c r="H670" s="1141">
        <f t="shared" si="132"/>
        <v>0</v>
      </c>
      <c r="I670" s="1141"/>
      <c r="J670" s="1141">
        <f t="shared" si="133"/>
        <v>0</v>
      </c>
      <c r="K670" s="1141"/>
      <c r="L670" s="1141">
        <f t="shared" si="134"/>
        <v>0</v>
      </c>
      <c r="M670" s="1141"/>
      <c r="N670" s="1141">
        <f t="shared" si="135"/>
        <v>0</v>
      </c>
      <c r="O670" s="1141"/>
      <c r="P670" s="1141">
        <f t="shared" si="136"/>
        <v>0</v>
      </c>
      <c r="Q670" s="1141"/>
      <c r="R670" s="1141">
        <f t="shared" si="137"/>
        <v>0</v>
      </c>
      <c r="S670" s="1141"/>
      <c r="T670" s="1141">
        <f t="shared" si="138"/>
        <v>0</v>
      </c>
      <c r="U670" s="1141"/>
      <c r="V670" s="1141">
        <f t="shared" si="139"/>
        <v>0</v>
      </c>
      <c r="W670" s="1143">
        <f t="shared" si="140"/>
        <v>0</v>
      </c>
      <c r="X670" s="1141">
        <f t="shared" si="141"/>
        <v>0</v>
      </c>
      <c r="Y670" s="1144">
        <v>0</v>
      </c>
      <c r="Z670" s="1139">
        <f t="shared" si="142"/>
        <v>0</v>
      </c>
      <c r="AA670" s="1123">
        <f>[5]building!Y662</f>
        <v>0</v>
      </c>
      <c r="AB670" s="1123"/>
      <c r="AC670" s="1123">
        <f>[5]building!Z662</f>
        <v>0</v>
      </c>
      <c r="AD670" s="1123">
        <f t="shared" si="143"/>
        <v>0</v>
      </c>
    </row>
    <row r="671" spans="1:33" ht="70.5" customHeight="1">
      <c r="A671" s="1130">
        <v>42</v>
      </c>
      <c r="B671" s="1131" t="s">
        <v>4126</v>
      </c>
      <c r="C671" s="1140">
        <f>ROUND(Data!K1582,2)</f>
        <v>89207</v>
      </c>
      <c r="D671" s="1133" t="s">
        <v>534</v>
      </c>
      <c r="E671" s="1142"/>
      <c r="F671" s="1134">
        <f t="shared" si="131"/>
        <v>0</v>
      </c>
      <c r="G671" s="1142"/>
      <c r="H671" s="1141">
        <f t="shared" si="132"/>
        <v>0</v>
      </c>
      <c r="I671" s="1142"/>
      <c r="J671" s="1141">
        <f t="shared" si="133"/>
        <v>0</v>
      </c>
      <c r="K671" s="1142"/>
      <c r="L671" s="1141">
        <f t="shared" si="134"/>
        <v>0</v>
      </c>
      <c r="M671" s="1142"/>
      <c r="N671" s="1141">
        <f t="shared" si="135"/>
        <v>0</v>
      </c>
      <c r="O671" s="1142"/>
      <c r="P671" s="1141">
        <f t="shared" si="136"/>
        <v>0</v>
      </c>
      <c r="Q671" s="1142"/>
      <c r="R671" s="1141">
        <f t="shared" si="137"/>
        <v>0</v>
      </c>
      <c r="S671" s="1142"/>
      <c r="T671" s="1141">
        <f t="shared" si="138"/>
        <v>0</v>
      </c>
      <c r="U671" s="1141"/>
      <c r="V671" s="1141">
        <f t="shared" si="139"/>
        <v>0</v>
      </c>
      <c r="W671" s="1143">
        <f t="shared" si="140"/>
        <v>0</v>
      </c>
      <c r="X671" s="1141">
        <f t="shared" si="141"/>
        <v>0</v>
      </c>
      <c r="Y671" s="1144">
        <v>0</v>
      </c>
      <c r="Z671" s="1139">
        <f t="shared" si="142"/>
        <v>0</v>
      </c>
      <c r="AA671" s="1123">
        <f>[5]building!Y663</f>
        <v>0</v>
      </c>
      <c r="AB671" s="1123"/>
      <c r="AC671" s="1123">
        <f>[5]building!Z663</f>
        <v>0</v>
      </c>
      <c r="AD671" s="1123">
        <f t="shared" si="143"/>
        <v>0</v>
      </c>
    </row>
    <row r="672" spans="1:33" s="810" customFormat="1" ht="70.5" customHeight="1">
      <c r="A672" s="1145">
        <v>43</v>
      </c>
      <c r="B672" s="1146" t="s">
        <v>4088</v>
      </c>
      <c r="C672" s="1150">
        <f>ROUND(Data!K1608,2)</f>
        <v>87298.5</v>
      </c>
      <c r="D672" s="1148" t="s">
        <v>534</v>
      </c>
      <c r="E672" s="1156">
        <v>71.319999999999993</v>
      </c>
      <c r="F672" s="1134">
        <f t="shared" si="131"/>
        <v>6226129.0199999996</v>
      </c>
      <c r="G672" s="1142">
        <v>1.54</v>
      </c>
      <c r="H672" s="1141">
        <f t="shared" si="132"/>
        <v>134439.69</v>
      </c>
      <c r="I672" s="1142"/>
      <c r="J672" s="1141">
        <f t="shared" si="133"/>
        <v>0</v>
      </c>
      <c r="K672" s="1142"/>
      <c r="L672" s="1141">
        <f t="shared" si="134"/>
        <v>0</v>
      </c>
      <c r="M672" s="1142"/>
      <c r="N672" s="1141">
        <f t="shared" si="135"/>
        <v>0</v>
      </c>
      <c r="O672" s="1142"/>
      <c r="P672" s="1141">
        <f t="shared" si="136"/>
        <v>0</v>
      </c>
      <c r="Q672" s="1142">
        <v>1.59</v>
      </c>
      <c r="R672" s="1141">
        <f t="shared" si="137"/>
        <v>138804.62</v>
      </c>
      <c r="S672" s="1142"/>
      <c r="T672" s="1141">
        <f t="shared" si="138"/>
        <v>0</v>
      </c>
      <c r="U672" s="1141"/>
      <c r="V672" s="1141">
        <f t="shared" si="139"/>
        <v>0</v>
      </c>
      <c r="W672" s="1143">
        <f t="shared" si="140"/>
        <v>3.13</v>
      </c>
      <c r="X672" s="1141">
        <f t="shared" si="141"/>
        <v>273244.31</v>
      </c>
      <c r="Y672" s="1144">
        <v>74.45</v>
      </c>
      <c r="Z672" s="1139">
        <f t="shared" si="142"/>
        <v>6499373.3300000001</v>
      </c>
      <c r="AA672" s="1123">
        <f>[5]building!Y664</f>
        <v>74.45</v>
      </c>
      <c r="AB672" s="1123">
        <f>[5]building!Z664</f>
        <v>5294660.6500000004</v>
      </c>
      <c r="AC672" s="1123">
        <f>[5]building!Z664</f>
        <v>5294660.6500000004</v>
      </c>
      <c r="AD672" s="1123">
        <f t="shared" si="143"/>
        <v>1204712.68</v>
      </c>
    </row>
    <row r="673" spans="1:31" s="810" customFormat="1" ht="70.5" customHeight="1">
      <c r="A673" s="1145">
        <v>44.6</v>
      </c>
      <c r="B673" s="1146" t="s">
        <v>4546</v>
      </c>
      <c r="C673" s="1147">
        <f>ROUND(Data!K1638,2)</f>
        <v>335.61</v>
      </c>
      <c r="D673" s="1148" t="s">
        <v>841</v>
      </c>
      <c r="E673" s="1142">
        <v>196</v>
      </c>
      <c r="F673" s="1134">
        <f t="shared" si="131"/>
        <v>65779.56</v>
      </c>
      <c r="G673" s="1142"/>
      <c r="H673" s="1141">
        <f t="shared" si="132"/>
        <v>0</v>
      </c>
      <c r="I673" s="1142"/>
      <c r="J673" s="1141">
        <f t="shared" si="133"/>
        <v>0</v>
      </c>
      <c r="K673" s="1142"/>
      <c r="L673" s="1141">
        <f t="shared" si="134"/>
        <v>0</v>
      </c>
      <c r="M673" s="1142"/>
      <c r="N673" s="1141">
        <f t="shared" si="135"/>
        <v>0</v>
      </c>
      <c r="O673" s="1142"/>
      <c r="P673" s="1141">
        <f t="shared" si="136"/>
        <v>0</v>
      </c>
      <c r="Q673" s="1142"/>
      <c r="R673" s="1141">
        <f t="shared" si="137"/>
        <v>0</v>
      </c>
      <c r="S673" s="1142"/>
      <c r="T673" s="1141">
        <f t="shared" si="138"/>
        <v>0</v>
      </c>
      <c r="U673" s="1141"/>
      <c r="V673" s="1141">
        <f t="shared" si="139"/>
        <v>0</v>
      </c>
      <c r="W673" s="1143">
        <f t="shared" si="140"/>
        <v>0</v>
      </c>
      <c r="X673" s="1141">
        <f t="shared" si="141"/>
        <v>0</v>
      </c>
      <c r="Y673" s="1144">
        <v>196</v>
      </c>
      <c r="Z673" s="1139">
        <f t="shared" si="142"/>
        <v>65779.56</v>
      </c>
      <c r="AA673" s="1123">
        <f>[5]building!Y665</f>
        <v>196</v>
      </c>
      <c r="AB673" s="1123">
        <f>[5]building!Z665</f>
        <v>62026.16</v>
      </c>
      <c r="AC673" s="1123">
        <f>[5]building!Z665</f>
        <v>62026.16</v>
      </c>
      <c r="AD673" s="1123">
        <f t="shared" si="143"/>
        <v>3753.4</v>
      </c>
    </row>
    <row r="674" spans="1:31" s="810" customFormat="1" ht="70.5" customHeight="1">
      <c r="A674" s="1145">
        <v>50.6</v>
      </c>
      <c r="B674" s="1146" t="s">
        <v>1097</v>
      </c>
      <c r="C674" s="1147">
        <f>ROUND(Data!K2392,2)</f>
        <v>407.6</v>
      </c>
      <c r="D674" s="1148" t="s">
        <v>2321</v>
      </c>
      <c r="E674" s="1142"/>
      <c r="F674" s="1134">
        <f t="shared" si="131"/>
        <v>0</v>
      </c>
      <c r="G674" s="1142"/>
      <c r="H674" s="1141">
        <f t="shared" si="132"/>
        <v>0</v>
      </c>
      <c r="I674" s="1142">
        <v>78.900000000000006</v>
      </c>
      <c r="J674" s="1141">
        <f t="shared" si="133"/>
        <v>32159.64</v>
      </c>
      <c r="K674" s="1142"/>
      <c r="L674" s="1141">
        <f t="shared" si="134"/>
        <v>0</v>
      </c>
      <c r="M674" s="1142"/>
      <c r="N674" s="1141">
        <f t="shared" si="135"/>
        <v>0</v>
      </c>
      <c r="O674" s="1142"/>
      <c r="P674" s="1141">
        <f t="shared" si="136"/>
        <v>0</v>
      </c>
      <c r="Q674" s="1142"/>
      <c r="R674" s="1141">
        <f t="shared" si="137"/>
        <v>0</v>
      </c>
      <c r="S674" s="1142"/>
      <c r="T674" s="1141">
        <f t="shared" si="138"/>
        <v>0</v>
      </c>
      <c r="U674" s="1141"/>
      <c r="V674" s="1141">
        <f t="shared" si="139"/>
        <v>0</v>
      </c>
      <c r="W674" s="1143">
        <f t="shared" si="140"/>
        <v>78.900000000000006</v>
      </c>
      <c r="X674" s="1141">
        <f t="shared" si="141"/>
        <v>32159.64</v>
      </c>
      <c r="Y674" s="1144">
        <v>78.900000000000006</v>
      </c>
      <c r="Z674" s="1139">
        <f t="shared" si="142"/>
        <v>32159.64</v>
      </c>
      <c r="AA674" s="1123">
        <f>[5]building!Y666</f>
        <v>78.900000000000006</v>
      </c>
      <c r="AB674" s="1123">
        <f>[5]building!Z666</f>
        <v>28328.26</v>
      </c>
      <c r="AC674" s="1123">
        <f>[5]building!Z666</f>
        <v>28328.26</v>
      </c>
      <c r="AD674" s="1123">
        <f t="shared" si="143"/>
        <v>3831.38</v>
      </c>
    </row>
    <row r="675" spans="1:31" ht="70.5" customHeight="1">
      <c r="A675" s="1130">
        <v>52.4</v>
      </c>
      <c r="B675" s="1131" t="s">
        <v>2266</v>
      </c>
      <c r="C675" s="1140">
        <f>ROUND(Data!K2767,2)</f>
        <v>222.98</v>
      </c>
      <c r="D675" s="1133" t="s">
        <v>841</v>
      </c>
      <c r="E675" s="1141">
        <v>427</v>
      </c>
      <c r="F675" s="1134">
        <f t="shared" si="131"/>
        <v>95212.46</v>
      </c>
      <c r="G675" s="1141"/>
      <c r="H675" s="1141">
        <f t="shared" si="132"/>
        <v>0</v>
      </c>
      <c r="I675" s="1141"/>
      <c r="J675" s="1141">
        <f t="shared" si="133"/>
        <v>0</v>
      </c>
      <c r="K675" s="1141"/>
      <c r="L675" s="1141">
        <f t="shared" si="134"/>
        <v>0</v>
      </c>
      <c r="M675" s="1141"/>
      <c r="N675" s="1141">
        <f t="shared" si="135"/>
        <v>0</v>
      </c>
      <c r="O675" s="1141"/>
      <c r="P675" s="1141">
        <f t="shared" si="136"/>
        <v>0</v>
      </c>
      <c r="Q675" s="1141"/>
      <c r="R675" s="1141">
        <f t="shared" si="137"/>
        <v>0</v>
      </c>
      <c r="S675" s="1142"/>
      <c r="T675" s="1141">
        <f t="shared" si="138"/>
        <v>0</v>
      </c>
      <c r="U675" s="1141"/>
      <c r="V675" s="1141">
        <f t="shared" si="139"/>
        <v>0</v>
      </c>
      <c r="W675" s="1143">
        <f t="shared" si="140"/>
        <v>0</v>
      </c>
      <c r="X675" s="1141">
        <f t="shared" si="141"/>
        <v>0</v>
      </c>
      <c r="Y675" s="1144">
        <v>427</v>
      </c>
      <c r="Z675" s="1139">
        <f t="shared" si="142"/>
        <v>95212.46</v>
      </c>
      <c r="AA675" s="1123">
        <f>[5]building!Y667</f>
        <v>427</v>
      </c>
      <c r="AB675" s="1123">
        <f>[5]building!Z667</f>
        <v>86574.25</v>
      </c>
      <c r="AC675" s="1123">
        <f>[5]building!Z667</f>
        <v>86574.25</v>
      </c>
      <c r="AD675" s="1123">
        <f t="shared" si="143"/>
        <v>8638.2099999999991</v>
      </c>
    </row>
    <row r="676" spans="1:31" ht="70.5" customHeight="1">
      <c r="A676" s="1130">
        <v>53.4</v>
      </c>
      <c r="B676" s="1131" t="s">
        <v>71</v>
      </c>
      <c r="C676" s="1140">
        <f>Data!K1951</f>
        <v>1864</v>
      </c>
      <c r="D676" s="1133" t="s">
        <v>1422</v>
      </c>
      <c r="E676" s="1141">
        <v>3</v>
      </c>
      <c r="F676" s="1134">
        <f t="shared" si="131"/>
        <v>5592</v>
      </c>
      <c r="G676" s="1141">
        <v>2</v>
      </c>
      <c r="H676" s="1141">
        <f t="shared" si="132"/>
        <v>3728</v>
      </c>
      <c r="I676" s="1141"/>
      <c r="J676" s="1141">
        <f t="shared" si="133"/>
        <v>0</v>
      </c>
      <c r="K676" s="1141"/>
      <c r="L676" s="1141">
        <f t="shared" si="134"/>
        <v>0</v>
      </c>
      <c r="M676" s="1141"/>
      <c r="N676" s="1141">
        <f t="shared" si="135"/>
        <v>0</v>
      </c>
      <c r="O676" s="1141"/>
      <c r="P676" s="1141">
        <f t="shared" si="136"/>
        <v>0</v>
      </c>
      <c r="Q676" s="1141"/>
      <c r="R676" s="1141">
        <f t="shared" si="137"/>
        <v>0</v>
      </c>
      <c r="S676" s="1142"/>
      <c r="T676" s="1141">
        <f t="shared" si="138"/>
        <v>0</v>
      </c>
      <c r="U676" s="1141"/>
      <c r="V676" s="1141">
        <f t="shared" si="139"/>
        <v>0</v>
      </c>
      <c r="W676" s="1143">
        <f t="shared" si="140"/>
        <v>2</v>
      </c>
      <c r="X676" s="1141">
        <f t="shared" si="141"/>
        <v>3728</v>
      </c>
      <c r="Y676" s="1144">
        <v>5</v>
      </c>
      <c r="Z676" s="1139">
        <f t="shared" si="142"/>
        <v>9320</v>
      </c>
      <c r="AA676" s="1123">
        <f>[5]building!Y668</f>
        <v>5</v>
      </c>
      <c r="AB676" s="1123">
        <f>[5]building!Z668</f>
        <v>9140</v>
      </c>
      <c r="AC676" s="1123">
        <f>[5]building!Z668</f>
        <v>9140</v>
      </c>
      <c r="AD676" s="1123">
        <f t="shared" si="143"/>
        <v>180</v>
      </c>
    </row>
    <row r="677" spans="1:31" ht="70.5" customHeight="1">
      <c r="A677" s="1130"/>
      <c r="B677" s="1131" t="s">
        <v>4979</v>
      </c>
      <c r="C677" s="1140">
        <f>Data!R3572</f>
        <v>3255.82</v>
      </c>
      <c r="D677" s="1133" t="s">
        <v>1422</v>
      </c>
      <c r="E677" s="1141">
        <v>42</v>
      </c>
      <c r="F677" s="1134">
        <f t="shared" si="131"/>
        <v>136744.44</v>
      </c>
      <c r="G677" s="1141"/>
      <c r="H677" s="1141">
        <f t="shared" si="132"/>
        <v>0</v>
      </c>
      <c r="I677" s="1141"/>
      <c r="J677" s="1141">
        <f t="shared" si="133"/>
        <v>0</v>
      </c>
      <c r="K677" s="1141"/>
      <c r="L677" s="1141">
        <f t="shared" si="134"/>
        <v>0</v>
      </c>
      <c r="M677" s="1141"/>
      <c r="N677" s="1141">
        <f t="shared" si="135"/>
        <v>0</v>
      </c>
      <c r="O677" s="1141"/>
      <c r="P677" s="1141">
        <f t="shared" si="136"/>
        <v>0</v>
      </c>
      <c r="Q677" s="1141"/>
      <c r="R677" s="1141">
        <f t="shared" si="137"/>
        <v>0</v>
      </c>
      <c r="S677" s="1142"/>
      <c r="T677" s="1141">
        <f t="shared" si="138"/>
        <v>0</v>
      </c>
      <c r="U677" s="1141"/>
      <c r="V677" s="1141">
        <f t="shared" si="139"/>
        <v>0</v>
      </c>
      <c r="W677" s="1143">
        <f t="shared" si="140"/>
        <v>0</v>
      </c>
      <c r="X677" s="1141">
        <f t="shared" si="141"/>
        <v>0</v>
      </c>
      <c r="Y677" s="1144">
        <v>42</v>
      </c>
      <c r="Z677" s="1139">
        <f t="shared" si="142"/>
        <v>136744.44</v>
      </c>
      <c r="AA677" s="1123">
        <f>[5]building!Y669</f>
        <v>42</v>
      </c>
      <c r="AB677" s="1123">
        <f>[5]building!Z669</f>
        <v>128764.44</v>
      </c>
      <c r="AC677" s="1123">
        <f>[5]building!Z669</f>
        <v>128764.44</v>
      </c>
      <c r="AD677" s="1123">
        <f t="shared" si="143"/>
        <v>7980</v>
      </c>
    </row>
    <row r="678" spans="1:31" ht="70.5" customHeight="1">
      <c r="A678" s="1130">
        <v>54.3</v>
      </c>
      <c r="B678" s="1131" t="s">
        <v>4127</v>
      </c>
      <c r="C678" s="1149">
        <f>ROUND(Data!K1954,2)</f>
        <v>206</v>
      </c>
      <c r="D678" s="1133" t="s">
        <v>1422</v>
      </c>
      <c r="E678" s="1142"/>
      <c r="F678" s="1134">
        <f t="shared" si="131"/>
        <v>0</v>
      </c>
      <c r="G678" s="1142"/>
      <c r="H678" s="1141">
        <f t="shared" si="132"/>
        <v>0</v>
      </c>
      <c r="I678" s="1142"/>
      <c r="J678" s="1141">
        <f t="shared" si="133"/>
        <v>0</v>
      </c>
      <c r="K678" s="1142"/>
      <c r="L678" s="1141">
        <f t="shared" si="134"/>
        <v>0</v>
      </c>
      <c r="M678" s="1142"/>
      <c r="N678" s="1141">
        <f t="shared" si="135"/>
        <v>0</v>
      </c>
      <c r="O678" s="1142"/>
      <c r="P678" s="1141">
        <f t="shared" si="136"/>
        <v>0</v>
      </c>
      <c r="Q678" s="1142"/>
      <c r="R678" s="1141">
        <f t="shared" si="137"/>
        <v>0</v>
      </c>
      <c r="S678" s="1142"/>
      <c r="T678" s="1141">
        <f t="shared" si="138"/>
        <v>0</v>
      </c>
      <c r="U678" s="1141"/>
      <c r="V678" s="1141">
        <f t="shared" si="139"/>
        <v>0</v>
      </c>
      <c r="W678" s="1143">
        <f t="shared" si="140"/>
        <v>0</v>
      </c>
      <c r="X678" s="1141">
        <f t="shared" si="141"/>
        <v>0</v>
      </c>
      <c r="Y678" s="1144">
        <v>0</v>
      </c>
      <c r="Z678" s="1139">
        <f t="shared" si="142"/>
        <v>0</v>
      </c>
      <c r="AA678" s="1123">
        <f>[5]building!Y670</f>
        <v>0</v>
      </c>
      <c r="AB678" s="1123"/>
      <c r="AC678" s="1123">
        <f>[5]building!Z670</f>
        <v>0</v>
      </c>
      <c r="AD678" s="1123">
        <f t="shared" si="143"/>
        <v>0</v>
      </c>
    </row>
    <row r="679" spans="1:31" ht="70.5" customHeight="1">
      <c r="A679" s="1130">
        <v>56.3</v>
      </c>
      <c r="B679" s="1131" t="s">
        <v>839</v>
      </c>
      <c r="C679" s="1140">
        <f>ROUND(Data!K1977,2)</f>
        <v>3275.67</v>
      </c>
      <c r="D679" s="1133" t="s">
        <v>1422</v>
      </c>
      <c r="E679" s="1142"/>
      <c r="F679" s="1134">
        <f t="shared" si="131"/>
        <v>0</v>
      </c>
      <c r="G679" s="1142"/>
      <c r="H679" s="1141">
        <f t="shared" si="132"/>
        <v>0</v>
      </c>
      <c r="I679" s="1142"/>
      <c r="J679" s="1141">
        <f t="shared" si="133"/>
        <v>0</v>
      </c>
      <c r="K679" s="1142"/>
      <c r="L679" s="1141">
        <f t="shared" si="134"/>
        <v>0</v>
      </c>
      <c r="M679" s="1142"/>
      <c r="N679" s="1141">
        <f t="shared" si="135"/>
        <v>0</v>
      </c>
      <c r="O679" s="1142"/>
      <c r="P679" s="1141">
        <f t="shared" si="136"/>
        <v>0</v>
      </c>
      <c r="Q679" s="1142"/>
      <c r="R679" s="1141">
        <f t="shared" si="137"/>
        <v>0</v>
      </c>
      <c r="S679" s="1142"/>
      <c r="T679" s="1141">
        <f t="shared" si="138"/>
        <v>0</v>
      </c>
      <c r="U679" s="1141"/>
      <c r="V679" s="1141">
        <f t="shared" si="139"/>
        <v>0</v>
      </c>
      <c r="W679" s="1143">
        <f t="shared" si="140"/>
        <v>0</v>
      </c>
      <c r="X679" s="1141">
        <f t="shared" si="141"/>
        <v>0</v>
      </c>
      <c r="Y679" s="1144">
        <v>0</v>
      </c>
      <c r="Z679" s="1139">
        <f t="shared" si="142"/>
        <v>0</v>
      </c>
      <c r="AA679" s="1123">
        <f>[5]building!Y671</f>
        <v>0</v>
      </c>
      <c r="AB679" s="1123"/>
      <c r="AC679" s="1123">
        <f>[5]building!Z671</f>
        <v>0</v>
      </c>
      <c r="AD679" s="1123">
        <f t="shared" si="143"/>
        <v>0</v>
      </c>
    </row>
    <row r="680" spans="1:31" ht="70.5" customHeight="1">
      <c r="A680" s="1130">
        <v>56.4</v>
      </c>
      <c r="B680" s="1131" t="s">
        <v>1304</v>
      </c>
      <c r="C680" s="1140">
        <f>ROUND(Data!K1998,2)</f>
        <v>5147.82</v>
      </c>
      <c r="D680" s="1133" t="s">
        <v>1422</v>
      </c>
      <c r="E680" s="1142"/>
      <c r="F680" s="1134">
        <f t="shared" si="131"/>
        <v>0</v>
      </c>
      <c r="G680" s="1142"/>
      <c r="H680" s="1141">
        <f t="shared" si="132"/>
        <v>0</v>
      </c>
      <c r="I680" s="1142"/>
      <c r="J680" s="1141">
        <f t="shared" si="133"/>
        <v>0</v>
      </c>
      <c r="K680" s="1142"/>
      <c r="L680" s="1141">
        <f t="shared" si="134"/>
        <v>0</v>
      </c>
      <c r="M680" s="1142"/>
      <c r="N680" s="1141">
        <f t="shared" si="135"/>
        <v>0</v>
      </c>
      <c r="O680" s="1142"/>
      <c r="P680" s="1141">
        <f t="shared" si="136"/>
        <v>0</v>
      </c>
      <c r="Q680" s="1142"/>
      <c r="R680" s="1141">
        <f t="shared" si="137"/>
        <v>0</v>
      </c>
      <c r="S680" s="1142"/>
      <c r="T680" s="1141">
        <f t="shared" si="138"/>
        <v>0</v>
      </c>
      <c r="U680" s="1141"/>
      <c r="V680" s="1141">
        <f t="shared" si="139"/>
        <v>0</v>
      </c>
      <c r="W680" s="1143">
        <f t="shared" si="140"/>
        <v>0</v>
      </c>
      <c r="X680" s="1141">
        <f t="shared" si="141"/>
        <v>0</v>
      </c>
      <c r="Y680" s="1144">
        <v>0</v>
      </c>
      <c r="Z680" s="1139">
        <f t="shared" si="142"/>
        <v>0</v>
      </c>
      <c r="AA680" s="1123">
        <f>[5]building!Y672</f>
        <v>0</v>
      </c>
      <c r="AB680" s="1123"/>
      <c r="AC680" s="1123">
        <f>[5]building!Z672</f>
        <v>0</v>
      </c>
      <c r="AD680" s="1123">
        <f t="shared" si="143"/>
        <v>0</v>
      </c>
    </row>
    <row r="681" spans="1:31" ht="70.5" customHeight="1">
      <c r="A681" s="1130">
        <v>58.3</v>
      </c>
      <c r="B681" s="1151" t="s">
        <v>1305</v>
      </c>
      <c r="C681" s="1140"/>
      <c r="D681" s="1210"/>
      <c r="E681" s="1135"/>
      <c r="F681" s="1134">
        <f t="shared" si="131"/>
        <v>0</v>
      </c>
      <c r="G681" s="1141"/>
      <c r="H681" s="1141">
        <f t="shared" si="132"/>
        <v>0</v>
      </c>
      <c r="I681" s="1141"/>
      <c r="J681" s="1141">
        <f t="shared" si="133"/>
        <v>0</v>
      </c>
      <c r="K681" s="1141"/>
      <c r="L681" s="1141">
        <f t="shared" si="134"/>
        <v>0</v>
      </c>
      <c r="M681" s="1141"/>
      <c r="N681" s="1141">
        <f t="shared" si="135"/>
        <v>0</v>
      </c>
      <c r="O681" s="1141"/>
      <c r="P681" s="1141">
        <f t="shared" si="136"/>
        <v>0</v>
      </c>
      <c r="Q681" s="1141"/>
      <c r="R681" s="1141">
        <f t="shared" si="137"/>
        <v>0</v>
      </c>
      <c r="S681" s="1142"/>
      <c r="T681" s="1141">
        <f t="shared" si="138"/>
        <v>0</v>
      </c>
      <c r="U681" s="1141"/>
      <c r="V681" s="1141">
        <f t="shared" si="139"/>
        <v>0</v>
      </c>
      <c r="W681" s="1143">
        <f t="shared" si="140"/>
        <v>0</v>
      </c>
      <c r="X681" s="1141">
        <f t="shared" si="141"/>
        <v>0</v>
      </c>
      <c r="Y681" s="1144"/>
      <c r="Z681" s="1139"/>
      <c r="AA681" s="1123" t="str">
        <f>[5]building!Y673</f>
        <v>*</v>
      </c>
      <c r="AB681" s="1123">
        <f>[5]building!Z673</f>
        <v>0</v>
      </c>
      <c r="AC681" s="1123">
        <f>[5]building!Z673</f>
        <v>0</v>
      </c>
      <c r="AD681" s="1123">
        <f t="shared" si="143"/>
        <v>0</v>
      </c>
      <c r="AE681" s="1105" t="s">
        <v>2289</v>
      </c>
    </row>
    <row r="682" spans="1:31" ht="70.5" customHeight="1">
      <c r="A682" s="1130"/>
      <c r="B682" s="1131" t="s">
        <v>37</v>
      </c>
      <c r="C682" s="1140">
        <f>ROUND(Data!K2063,2)</f>
        <v>696.55</v>
      </c>
      <c r="D682" s="1133" t="s">
        <v>841</v>
      </c>
      <c r="E682" s="1141">
        <v>398</v>
      </c>
      <c r="F682" s="1134">
        <f t="shared" si="131"/>
        <v>277226.90000000002</v>
      </c>
      <c r="G682" s="1141"/>
      <c r="H682" s="1141">
        <f t="shared" si="132"/>
        <v>0</v>
      </c>
      <c r="I682" s="1141"/>
      <c r="J682" s="1141">
        <f t="shared" si="133"/>
        <v>0</v>
      </c>
      <c r="K682" s="1141"/>
      <c r="L682" s="1141">
        <f t="shared" si="134"/>
        <v>0</v>
      </c>
      <c r="M682" s="1141"/>
      <c r="N682" s="1141">
        <f t="shared" si="135"/>
        <v>0</v>
      </c>
      <c r="O682" s="1141"/>
      <c r="P682" s="1141">
        <f t="shared" si="136"/>
        <v>0</v>
      </c>
      <c r="Q682" s="1141"/>
      <c r="R682" s="1141">
        <f t="shared" si="137"/>
        <v>0</v>
      </c>
      <c r="S682" s="1142"/>
      <c r="T682" s="1141">
        <f t="shared" si="138"/>
        <v>0</v>
      </c>
      <c r="U682" s="1141"/>
      <c r="V682" s="1141">
        <f t="shared" si="139"/>
        <v>0</v>
      </c>
      <c r="W682" s="1143">
        <f t="shared" si="140"/>
        <v>0</v>
      </c>
      <c r="X682" s="1141">
        <f t="shared" si="141"/>
        <v>0</v>
      </c>
      <c r="Y682" s="1144">
        <v>398</v>
      </c>
      <c r="Z682" s="1139">
        <f t="shared" si="142"/>
        <v>277226.90000000002</v>
      </c>
      <c r="AA682" s="1123">
        <f>[5]building!Y674</f>
        <v>398</v>
      </c>
      <c r="AB682" s="1123">
        <f>[5]building!Z674</f>
        <v>255476.2</v>
      </c>
      <c r="AC682" s="1123">
        <f>[5]building!Z674</f>
        <v>255476.2</v>
      </c>
      <c r="AD682" s="1123">
        <f t="shared" si="143"/>
        <v>21750.7</v>
      </c>
    </row>
    <row r="683" spans="1:31" ht="70.5" customHeight="1">
      <c r="A683" s="1149"/>
      <c r="B683" s="1131" t="s">
        <v>38</v>
      </c>
      <c r="C683" s="1140">
        <f>ROUND(Data!K2087,2)</f>
        <v>579.25</v>
      </c>
      <c r="D683" s="1133" t="s">
        <v>841</v>
      </c>
      <c r="E683" s="1141">
        <v>602</v>
      </c>
      <c r="F683" s="1134">
        <f t="shared" si="131"/>
        <v>348708.5</v>
      </c>
      <c r="G683" s="1141"/>
      <c r="H683" s="1141">
        <f t="shared" si="132"/>
        <v>0</v>
      </c>
      <c r="I683" s="1141"/>
      <c r="J683" s="1141">
        <f t="shared" si="133"/>
        <v>0</v>
      </c>
      <c r="K683" s="1141"/>
      <c r="L683" s="1141">
        <f t="shared" si="134"/>
        <v>0</v>
      </c>
      <c r="M683" s="1141"/>
      <c r="N683" s="1141">
        <f t="shared" si="135"/>
        <v>0</v>
      </c>
      <c r="O683" s="1141"/>
      <c r="P683" s="1141">
        <f t="shared" si="136"/>
        <v>0</v>
      </c>
      <c r="Q683" s="1141"/>
      <c r="R683" s="1141">
        <f t="shared" si="137"/>
        <v>0</v>
      </c>
      <c r="S683" s="1142"/>
      <c r="T683" s="1141">
        <f t="shared" si="138"/>
        <v>0</v>
      </c>
      <c r="U683" s="1141"/>
      <c r="V683" s="1141">
        <f t="shared" si="139"/>
        <v>0</v>
      </c>
      <c r="W683" s="1143">
        <f t="shared" si="140"/>
        <v>0</v>
      </c>
      <c r="X683" s="1141">
        <f t="shared" si="141"/>
        <v>0</v>
      </c>
      <c r="Y683" s="1144">
        <v>602</v>
      </c>
      <c r="Z683" s="1139">
        <f t="shared" si="142"/>
        <v>348708.5</v>
      </c>
      <c r="AA683" s="1123">
        <f>[5]building!Y675</f>
        <v>602</v>
      </c>
      <c r="AB683" s="1123">
        <f>[5]building!Z675</f>
        <v>318518.2</v>
      </c>
      <c r="AC683" s="1123">
        <f>[5]building!Z675</f>
        <v>318518.2</v>
      </c>
      <c r="AD683" s="1123">
        <f t="shared" si="143"/>
        <v>30190.3</v>
      </c>
    </row>
    <row r="684" spans="1:31" ht="70.5" customHeight="1">
      <c r="A684" s="1130">
        <v>58.4</v>
      </c>
      <c r="B684" s="1131" t="s">
        <v>864</v>
      </c>
      <c r="C684" s="1140">
        <f>ROUND(Data!K2888,2)</f>
        <v>114.45</v>
      </c>
      <c r="D684" s="1210" t="s">
        <v>841</v>
      </c>
      <c r="E684" s="1141">
        <v>69</v>
      </c>
      <c r="F684" s="1134">
        <f t="shared" si="131"/>
        <v>7897.05</v>
      </c>
      <c r="G684" s="1141"/>
      <c r="H684" s="1141">
        <f t="shared" si="132"/>
        <v>0</v>
      </c>
      <c r="I684" s="1141"/>
      <c r="J684" s="1141">
        <f t="shared" si="133"/>
        <v>0</v>
      </c>
      <c r="K684" s="1141"/>
      <c r="L684" s="1141">
        <f t="shared" si="134"/>
        <v>0</v>
      </c>
      <c r="M684" s="1141"/>
      <c r="N684" s="1141">
        <f t="shared" si="135"/>
        <v>0</v>
      </c>
      <c r="O684" s="1141"/>
      <c r="P684" s="1141">
        <f t="shared" si="136"/>
        <v>0</v>
      </c>
      <c r="Q684" s="1141"/>
      <c r="R684" s="1141">
        <f t="shared" si="137"/>
        <v>0</v>
      </c>
      <c r="S684" s="1142"/>
      <c r="T684" s="1141">
        <f t="shared" si="138"/>
        <v>0</v>
      </c>
      <c r="U684" s="1141"/>
      <c r="V684" s="1141">
        <f t="shared" si="139"/>
        <v>0</v>
      </c>
      <c r="W684" s="1143">
        <f t="shared" si="140"/>
        <v>0</v>
      </c>
      <c r="X684" s="1141">
        <f t="shared" si="141"/>
        <v>0</v>
      </c>
      <c r="Y684" s="1144">
        <v>69</v>
      </c>
      <c r="Z684" s="1139">
        <f t="shared" si="142"/>
        <v>7897.05</v>
      </c>
      <c r="AA684" s="1123">
        <f>[5]building!Y676</f>
        <v>69</v>
      </c>
      <c r="AB684" s="1123">
        <f>[5]building!Z676</f>
        <v>5602.8</v>
      </c>
      <c r="AC684" s="1123">
        <f>[5]building!Z676</f>
        <v>5602.8</v>
      </c>
      <c r="AD684" s="1123">
        <f t="shared" si="143"/>
        <v>2294.25</v>
      </c>
    </row>
    <row r="685" spans="1:31" s="810" customFormat="1" ht="70.5" customHeight="1">
      <c r="A685" s="1145">
        <v>58.5</v>
      </c>
      <c r="B685" s="1146" t="s">
        <v>865</v>
      </c>
      <c r="C685" s="1147">
        <f>ROUND(Data!K2098,2)</f>
        <v>454</v>
      </c>
      <c r="D685" s="1211" t="s">
        <v>1422</v>
      </c>
      <c r="E685" s="1142"/>
      <c r="F685" s="1134">
        <f t="shared" si="131"/>
        <v>0</v>
      </c>
      <c r="G685" s="1142"/>
      <c r="H685" s="1141">
        <f t="shared" si="132"/>
        <v>0</v>
      </c>
      <c r="I685" s="1142"/>
      <c r="J685" s="1141">
        <f t="shared" si="133"/>
        <v>0</v>
      </c>
      <c r="K685" s="1142"/>
      <c r="L685" s="1141">
        <f t="shared" si="134"/>
        <v>0</v>
      </c>
      <c r="M685" s="1142"/>
      <c r="N685" s="1141">
        <f t="shared" si="135"/>
        <v>0</v>
      </c>
      <c r="O685" s="1142"/>
      <c r="P685" s="1141">
        <f t="shared" si="136"/>
        <v>0</v>
      </c>
      <c r="Q685" s="1142"/>
      <c r="R685" s="1141">
        <f t="shared" si="137"/>
        <v>0</v>
      </c>
      <c r="S685" s="1142"/>
      <c r="T685" s="1141">
        <f t="shared" si="138"/>
        <v>0</v>
      </c>
      <c r="U685" s="1141"/>
      <c r="V685" s="1141">
        <f t="shared" si="139"/>
        <v>0</v>
      </c>
      <c r="W685" s="1143">
        <f t="shared" si="140"/>
        <v>0</v>
      </c>
      <c r="X685" s="1141">
        <f t="shared" si="141"/>
        <v>0</v>
      </c>
      <c r="Y685" s="1144">
        <v>0</v>
      </c>
      <c r="Z685" s="1139">
        <f t="shared" si="142"/>
        <v>0</v>
      </c>
      <c r="AA685" s="1123">
        <f>[5]building!Y677</f>
        <v>0</v>
      </c>
      <c r="AB685" s="1123"/>
      <c r="AC685" s="1123">
        <f>[5]building!Z677</f>
        <v>0</v>
      </c>
      <c r="AD685" s="1123">
        <f t="shared" si="143"/>
        <v>0</v>
      </c>
    </row>
    <row r="686" spans="1:31" s="810" customFormat="1" ht="70.5" customHeight="1">
      <c r="A686" s="1145"/>
      <c r="B686" s="1152" t="s">
        <v>5379</v>
      </c>
      <c r="C686" s="1147"/>
      <c r="D686" s="1211"/>
      <c r="E686" s="1142"/>
      <c r="F686" s="1134">
        <f t="shared" si="131"/>
        <v>0</v>
      </c>
      <c r="G686" s="1142"/>
      <c r="H686" s="1141">
        <f t="shared" si="132"/>
        <v>0</v>
      </c>
      <c r="I686" s="1142"/>
      <c r="J686" s="1141">
        <f t="shared" si="133"/>
        <v>0</v>
      </c>
      <c r="K686" s="1142"/>
      <c r="L686" s="1141">
        <f t="shared" si="134"/>
        <v>0</v>
      </c>
      <c r="M686" s="1142"/>
      <c r="N686" s="1141">
        <f t="shared" si="135"/>
        <v>0</v>
      </c>
      <c r="O686" s="1142"/>
      <c r="P686" s="1141">
        <f t="shared" si="136"/>
        <v>0</v>
      </c>
      <c r="Q686" s="1142"/>
      <c r="R686" s="1141">
        <f t="shared" si="137"/>
        <v>0</v>
      </c>
      <c r="S686" s="1142"/>
      <c r="T686" s="1141">
        <f t="shared" si="138"/>
        <v>0</v>
      </c>
      <c r="U686" s="1141"/>
      <c r="V686" s="1141">
        <f t="shared" si="139"/>
        <v>0</v>
      </c>
      <c r="W686" s="1143">
        <f t="shared" si="140"/>
        <v>0</v>
      </c>
      <c r="X686" s="1141">
        <f t="shared" si="141"/>
        <v>0</v>
      </c>
      <c r="Y686" s="1144"/>
      <c r="Z686" s="1139"/>
      <c r="AA686" s="1123" t="str">
        <f>[5]building!Y678</f>
        <v>*</v>
      </c>
      <c r="AB686" s="1123">
        <f>[5]building!Z678</f>
        <v>0</v>
      </c>
      <c r="AC686" s="1123">
        <f>[5]building!Z678</f>
        <v>0</v>
      </c>
      <c r="AD686" s="1123">
        <f t="shared" si="143"/>
        <v>0</v>
      </c>
    </row>
    <row r="687" spans="1:31" s="810" customFormat="1" ht="70.5" customHeight="1">
      <c r="A687" s="1145"/>
      <c r="B687" s="1146" t="s">
        <v>2179</v>
      </c>
      <c r="C687" s="1147">
        <f>Elec.Data!K29</f>
        <v>1630</v>
      </c>
      <c r="D687" s="1212" t="s">
        <v>1422</v>
      </c>
      <c r="E687" s="1142">
        <v>249</v>
      </c>
      <c r="F687" s="1134">
        <f t="shared" si="131"/>
        <v>405870</v>
      </c>
      <c r="G687" s="1142"/>
      <c r="H687" s="1141">
        <f t="shared" si="132"/>
        <v>0</v>
      </c>
      <c r="I687" s="1142"/>
      <c r="J687" s="1141">
        <f t="shared" si="133"/>
        <v>0</v>
      </c>
      <c r="K687" s="1142"/>
      <c r="L687" s="1141">
        <f t="shared" si="134"/>
        <v>0</v>
      </c>
      <c r="M687" s="1142"/>
      <c r="N687" s="1141">
        <f t="shared" si="135"/>
        <v>0</v>
      </c>
      <c r="O687" s="1142"/>
      <c r="P687" s="1141">
        <f t="shared" si="136"/>
        <v>0</v>
      </c>
      <c r="Q687" s="1142"/>
      <c r="R687" s="1141">
        <f t="shared" si="137"/>
        <v>0</v>
      </c>
      <c r="S687" s="1142"/>
      <c r="T687" s="1141">
        <f t="shared" si="138"/>
        <v>0</v>
      </c>
      <c r="U687" s="1141"/>
      <c r="V687" s="1141">
        <f t="shared" si="139"/>
        <v>0</v>
      </c>
      <c r="W687" s="1143">
        <f t="shared" si="140"/>
        <v>0</v>
      </c>
      <c r="X687" s="1141">
        <f t="shared" si="141"/>
        <v>0</v>
      </c>
      <c r="Y687" s="1144">
        <v>249</v>
      </c>
      <c r="Z687" s="1139">
        <f t="shared" si="142"/>
        <v>405870</v>
      </c>
      <c r="AA687" s="1123">
        <f>[5]building!Y679</f>
        <v>249</v>
      </c>
      <c r="AB687" s="1123">
        <f>[5]building!Z679</f>
        <v>343620</v>
      </c>
      <c r="AC687" s="1123">
        <f>[5]building!Z679</f>
        <v>343620</v>
      </c>
      <c r="AD687" s="1123">
        <f t="shared" si="143"/>
        <v>62250</v>
      </c>
    </row>
    <row r="688" spans="1:31" s="810" customFormat="1" ht="70.5" customHeight="1">
      <c r="A688" s="1145"/>
      <c r="B688" s="1146" t="s">
        <v>1293</v>
      </c>
      <c r="C688" s="1147">
        <f>Elec.Data!K53</f>
        <v>1633</v>
      </c>
      <c r="D688" s="1212" t="s">
        <v>1422</v>
      </c>
      <c r="E688" s="1142">
        <v>89</v>
      </c>
      <c r="F688" s="1134">
        <f t="shared" si="131"/>
        <v>145337</v>
      </c>
      <c r="G688" s="1142"/>
      <c r="H688" s="1141">
        <f t="shared" si="132"/>
        <v>0</v>
      </c>
      <c r="I688" s="1142"/>
      <c r="J688" s="1141">
        <f t="shared" si="133"/>
        <v>0</v>
      </c>
      <c r="K688" s="1142"/>
      <c r="L688" s="1141">
        <f t="shared" si="134"/>
        <v>0</v>
      </c>
      <c r="M688" s="1142"/>
      <c r="N688" s="1141">
        <f t="shared" si="135"/>
        <v>0</v>
      </c>
      <c r="O688" s="1142"/>
      <c r="P688" s="1141">
        <f t="shared" si="136"/>
        <v>0</v>
      </c>
      <c r="Q688" s="1142"/>
      <c r="R688" s="1141">
        <f t="shared" si="137"/>
        <v>0</v>
      </c>
      <c r="S688" s="1142"/>
      <c r="T688" s="1141">
        <f t="shared" si="138"/>
        <v>0</v>
      </c>
      <c r="U688" s="1141"/>
      <c r="V688" s="1141">
        <f t="shared" si="139"/>
        <v>0</v>
      </c>
      <c r="W688" s="1143">
        <f t="shared" si="140"/>
        <v>0</v>
      </c>
      <c r="X688" s="1141">
        <f t="shared" si="141"/>
        <v>0</v>
      </c>
      <c r="Y688" s="1144">
        <v>89</v>
      </c>
      <c r="Z688" s="1139">
        <f t="shared" si="142"/>
        <v>145337</v>
      </c>
      <c r="AA688" s="1123">
        <f>[5]building!Y680</f>
        <v>89</v>
      </c>
      <c r="AB688" s="1123">
        <f>[5]building!Z680</f>
        <v>123176</v>
      </c>
      <c r="AC688" s="1123">
        <f>[5]building!Z680</f>
        <v>123176</v>
      </c>
      <c r="AD688" s="1123">
        <f t="shared" si="143"/>
        <v>22161</v>
      </c>
    </row>
    <row r="689" spans="1:30" s="810" customFormat="1" ht="70.5" customHeight="1">
      <c r="A689" s="1150"/>
      <c r="B689" s="1146" t="s">
        <v>303</v>
      </c>
      <c r="C689" s="1147">
        <f>Elec.Data!K68</f>
        <v>1670</v>
      </c>
      <c r="D689" s="1212" t="s">
        <v>1422</v>
      </c>
      <c r="E689" s="1142">
        <v>41</v>
      </c>
      <c r="F689" s="1134">
        <f t="shared" si="131"/>
        <v>68470</v>
      </c>
      <c r="G689" s="1142"/>
      <c r="H689" s="1141">
        <f t="shared" si="132"/>
        <v>0</v>
      </c>
      <c r="I689" s="1142"/>
      <c r="J689" s="1141">
        <f t="shared" si="133"/>
        <v>0</v>
      </c>
      <c r="K689" s="1142"/>
      <c r="L689" s="1141">
        <f t="shared" si="134"/>
        <v>0</v>
      </c>
      <c r="M689" s="1142"/>
      <c r="N689" s="1141">
        <f t="shared" si="135"/>
        <v>0</v>
      </c>
      <c r="O689" s="1142"/>
      <c r="P689" s="1141">
        <f t="shared" si="136"/>
        <v>0</v>
      </c>
      <c r="Q689" s="1142"/>
      <c r="R689" s="1141">
        <f t="shared" si="137"/>
        <v>0</v>
      </c>
      <c r="S689" s="1142"/>
      <c r="T689" s="1141">
        <f t="shared" si="138"/>
        <v>0</v>
      </c>
      <c r="U689" s="1141"/>
      <c r="V689" s="1141">
        <f t="shared" si="139"/>
        <v>0</v>
      </c>
      <c r="W689" s="1143">
        <f t="shared" si="140"/>
        <v>0</v>
      </c>
      <c r="X689" s="1141">
        <f t="shared" si="141"/>
        <v>0</v>
      </c>
      <c r="Y689" s="1144">
        <v>41</v>
      </c>
      <c r="Z689" s="1139">
        <f t="shared" si="142"/>
        <v>68470</v>
      </c>
      <c r="AA689" s="1123">
        <f>[5]building!Y681</f>
        <v>41</v>
      </c>
      <c r="AB689" s="1123">
        <f>[5]building!Z681</f>
        <v>58179</v>
      </c>
      <c r="AC689" s="1123">
        <f>[5]building!Z681</f>
        <v>58179</v>
      </c>
      <c r="AD689" s="1123">
        <f t="shared" si="143"/>
        <v>10291</v>
      </c>
    </row>
    <row r="690" spans="1:30" s="810" customFormat="1" ht="70.5" customHeight="1">
      <c r="A690" s="1145">
        <v>65.099999999999994</v>
      </c>
      <c r="B690" s="1146" t="s">
        <v>5380</v>
      </c>
      <c r="C690" s="1147">
        <f>Elec.Data!K90</f>
        <v>1705</v>
      </c>
      <c r="D690" s="1212" t="s">
        <v>1422</v>
      </c>
      <c r="E690" s="1142">
        <v>96</v>
      </c>
      <c r="F690" s="1134">
        <f t="shared" si="131"/>
        <v>163680</v>
      </c>
      <c r="G690" s="1142"/>
      <c r="H690" s="1141">
        <f t="shared" si="132"/>
        <v>0</v>
      </c>
      <c r="I690" s="1142"/>
      <c r="J690" s="1141">
        <f t="shared" si="133"/>
        <v>0</v>
      </c>
      <c r="K690" s="1142"/>
      <c r="L690" s="1141">
        <f t="shared" si="134"/>
        <v>0</v>
      </c>
      <c r="M690" s="1142"/>
      <c r="N690" s="1141">
        <f t="shared" si="135"/>
        <v>0</v>
      </c>
      <c r="O690" s="1142"/>
      <c r="P690" s="1141">
        <f t="shared" si="136"/>
        <v>0</v>
      </c>
      <c r="Q690" s="1142"/>
      <c r="R690" s="1141">
        <f t="shared" si="137"/>
        <v>0</v>
      </c>
      <c r="S690" s="1142"/>
      <c r="T690" s="1141">
        <f t="shared" si="138"/>
        <v>0</v>
      </c>
      <c r="U690" s="1141"/>
      <c r="V690" s="1141">
        <f t="shared" si="139"/>
        <v>0</v>
      </c>
      <c r="W690" s="1143">
        <f t="shared" si="140"/>
        <v>0</v>
      </c>
      <c r="X690" s="1141">
        <f t="shared" si="141"/>
        <v>0</v>
      </c>
      <c r="Y690" s="1144">
        <v>96</v>
      </c>
      <c r="Z690" s="1139">
        <f t="shared" si="142"/>
        <v>163680</v>
      </c>
      <c r="AA690" s="1123">
        <f>[5]building!Y682</f>
        <v>96</v>
      </c>
      <c r="AB690" s="1123">
        <f>[5]building!Z682</f>
        <v>138144</v>
      </c>
      <c r="AC690" s="1123">
        <f>[5]building!Z682</f>
        <v>138144</v>
      </c>
      <c r="AD690" s="1123">
        <f t="shared" si="143"/>
        <v>25536</v>
      </c>
    </row>
    <row r="691" spans="1:30" s="810" customFormat="1" ht="70.5" customHeight="1">
      <c r="A691" s="1145">
        <v>66.099999999999994</v>
      </c>
      <c r="B691" s="1146" t="s">
        <v>5383</v>
      </c>
      <c r="C691" s="1147">
        <f>Elec.Data!K114</f>
        <v>3052</v>
      </c>
      <c r="D691" s="1212" t="s">
        <v>1422</v>
      </c>
      <c r="E691" s="1142">
        <v>6</v>
      </c>
      <c r="F691" s="1134">
        <f t="shared" si="131"/>
        <v>18312</v>
      </c>
      <c r="G691" s="1142"/>
      <c r="H691" s="1141">
        <f t="shared" si="132"/>
        <v>0</v>
      </c>
      <c r="I691" s="1142"/>
      <c r="J691" s="1141">
        <f t="shared" si="133"/>
        <v>0</v>
      </c>
      <c r="K691" s="1142"/>
      <c r="L691" s="1141">
        <f t="shared" si="134"/>
        <v>0</v>
      </c>
      <c r="M691" s="1142"/>
      <c r="N691" s="1141">
        <f t="shared" si="135"/>
        <v>0</v>
      </c>
      <c r="O691" s="1142"/>
      <c r="P691" s="1141">
        <f t="shared" si="136"/>
        <v>0</v>
      </c>
      <c r="Q691" s="1142"/>
      <c r="R691" s="1141">
        <f t="shared" si="137"/>
        <v>0</v>
      </c>
      <c r="S691" s="1142"/>
      <c r="T691" s="1141">
        <f t="shared" si="138"/>
        <v>0</v>
      </c>
      <c r="U691" s="1141"/>
      <c r="V691" s="1141">
        <f t="shared" si="139"/>
        <v>0</v>
      </c>
      <c r="W691" s="1143">
        <f t="shared" si="140"/>
        <v>0</v>
      </c>
      <c r="X691" s="1141">
        <f t="shared" si="141"/>
        <v>0</v>
      </c>
      <c r="Y691" s="1144">
        <v>6</v>
      </c>
      <c r="Z691" s="1139">
        <f t="shared" si="142"/>
        <v>18312</v>
      </c>
      <c r="AA691" s="1123">
        <f>[5]building!Y683</f>
        <v>6</v>
      </c>
      <c r="AB691" s="1123">
        <f>[5]building!Z683</f>
        <v>15600</v>
      </c>
      <c r="AC691" s="1123">
        <f>[5]building!Z683</f>
        <v>15600</v>
      </c>
      <c r="AD691" s="1123">
        <f t="shared" si="143"/>
        <v>2712</v>
      </c>
    </row>
    <row r="692" spans="1:30" s="810" customFormat="1" ht="104.25" customHeight="1">
      <c r="A692" s="1145"/>
      <c r="B692" s="1146" t="s">
        <v>5384</v>
      </c>
      <c r="C692" s="1147">
        <f>Elec.Data!K146</f>
        <v>835</v>
      </c>
      <c r="D692" s="1212" t="s">
        <v>1422</v>
      </c>
      <c r="E692" s="1142">
        <v>73</v>
      </c>
      <c r="F692" s="1134">
        <f t="shared" si="131"/>
        <v>60955</v>
      </c>
      <c r="G692" s="1142"/>
      <c r="H692" s="1141">
        <f t="shared" si="132"/>
        <v>0</v>
      </c>
      <c r="I692" s="1142"/>
      <c r="J692" s="1141">
        <f t="shared" si="133"/>
        <v>0</v>
      </c>
      <c r="K692" s="1142"/>
      <c r="L692" s="1141">
        <f t="shared" si="134"/>
        <v>0</v>
      </c>
      <c r="M692" s="1142"/>
      <c r="N692" s="1141">
        <f t="shared" si="135"/>
        <v>0</v>
      </c>
      <c r="O692" s="1142"/>
      <c r="P692" s="1141">
        <f t="shared" si="136"/>
        <v>0</v>
      </c>
      <c r="Q692" s="1142"/>
      <c r="R692" s="1141">
        <f t="shared" si="137"/>
        <v>0</v>
      </c>
      <c r="S692" s="1142"/>
      <c r="T692" s="1141">
        <f t="shared" si="138"/>
        <v>0</v>
      </c>
      <c r="U692" s="1141"/>
      <c r="V692" s="1141">
        <f t="shared" si="139"/>
        <v>0</v>
      </c>
      <c r="W692" s="1143">
        <f t="shared" si="140"/>
        <v>0</v>
      </c>
      <c r="X692" s="1141">
        <f t="shared" si="141"/>
        <v>0</v>
      </c>
      <c r="Y692" s="1144">
        <v>73</v>
      </c>
      <c r="Z692" s="1139">
        <f t="shared" si="142"/>
        <v>60955</v>
      </c>
      <c r="AA692" s="1123">
        <f>[5]building!Y684</f>
        <v>73</v>
      </c>
      <c r="AB692" s="1123">
        <f>[5]building!Z684</f>
        <v>57670</v>
      </c>
      <c r="AC692" s="1123">
        <f>[5]building!Z684</f>
        <v>57670</v>
      </c>
      <c r="AD692" s="1123">
        <f t="shared" si="143"/>
        <v>3285</v>
      </c>
    </row>
    <row r="693" spans="1:30" s="810" customFormat="1" ht="70.5" customHeight="1">
      <c r="A693" s="1145">
        <v>68.2</v>
      </c>
      <c r="B693" s="1146" t="s">
        <v>5385</v>
      </c>
      <c r="C693" s="1147">
        <f>Elec.Data!K134</f>
        <v>1133</v>
      </c>
      <c r="D693" s="1212" t="s">
        <v>1422</v>
      </c>
      <c r="E693" s="1142">
        <v>85</v>
      </c>
      <c r="F693" s="1134">
        <f t="shared" si="131"/>
        <v>96305</v>
      </c>
      <c r="G693" s="1142"/>
      <c r="H693" s="1141">
        <f t="shared" si="132"/>
        <v>0</v>
      </c>
      <c r="I693" s="1142"/>
      <c r="J693" s="1141">
        <f t="shared" si="133"/>
        <v>0</v>
      </c>
      <c r="K693" s="1142"/>
      <c r="L693" s="1141">
        <f t="shared" si="134"/>
        <v>0</v>
      </c>
      <c r="M693" s="1142"/>
      <c r="N693" s="1141">
        <f t="shared" si="135"/>
        <v>0</v>
      </c>
      <c r="O693" s="1142"/>
      <c r="P693" s="1141">
        <f t="shared" si="136"/>
        <v>0</v>
      </c>
      <c r="Q693" s="1142"/>
      <c r="R693" s="1141">
        <f t="shared" si="137"/>
        <v>0</v>
      </c>
      <c r="S693" s="1142"/>
      <c r="T693" s="1141">
        <f t="shared" si="138"/>
        <v>0</v>
      </c>
      <c r="U693" s="1141"/>
      <c r="V693" s="1141">
        <f t="shared" si="139"/>
        <v>0</v>
      </c>
      <c r="W693" s="1143">
        <f t="shared" si="140"/>
        <v>0</v>
      </c>
      <c r="X693" s="1141">
        <f t="shared" si="141"/>
        <v>0</v>
      </c>
      <c r="Y693" s="1144">
        <v>85</v>
      </c>
      <c r="Z693" s="1139">
        <f t="shared" si="142"/>
        <v>96305</v>
      </c>
      <c r="AA693" s="1123">
        <f>[5]building!Y685</f>
        <v>85</v>
      </c>
      <c r="AB693" s="1123">
        <f>[5]building!Z685</f>
        <v>87975</v>
      </c>
      <c r="AC693" s="1123">
        <f>[5]building!Z685</f>
        <v>87975</v>
      </c>
      <c r="AD693" s="1123">
        <f t="shared" si="143"/>
        <v>8330</v>
      </c>
    </row>
    <row r="694" spans="1:30" ht="70.5" customHeight="1">
      <c r="A694" s="1130">
        <v>70.5</v>
      </c>
      <c r="B694" s="1131" t="s">
        <v>5386</v>
      </c>
      <c r="C694" s="1213">
        <f>Elec.Data!K157</f>
        <v>150</v>
      </c>
      <c r="D694" s="1214" t="s">
        <v>1422</v>
      </c>
      <c r="E694" s="1142">
        <v>16</v>
      </c>
      <c r="F694" s="1134">
        <f t="shared" si="131"/>
        <v>2400</v>
      </c>
      <c r="G694" s="1142"/>
      <c r="H694" s="1141">
        <f t="shared" si="132"/>
        <v>0</v>
      </c>
      <c r="I694" s="1142"/>
      <c r="J694" s="1141">
        <f t="shared" si="133"/>
        <v>0</v>
      </c>
      <c r="K694" s="1142"/>
      <c r="L694" s="1141">
        <f t="shared" si="134"/>
        <v>0</v>
      </c>
      <c r="M694" s="1142"/>
      <c r="N694" s="1141">
        <f t="shared" si="135"/>
        <v>0</v>
      </c>
      <c r="O694" s="1142"/>
      <c r="P694" s="1141">
        <f t="shared" si="136"/>
        <v>0</v>
      </c>
      <c r="Q694" s="1142"/>
      <c r="R694" s="1141">
        <f t="shared" si="137"/>
        <v>0</v>
      </c>
      <c r="S694" s="1142"/>
      <c r="T694" s="1141">
        <f t="shared" si="138"/>
        <v>0</v>
      </c>
      <c r="U694" s="1141"/>
      <c r="V694" s="1141">
        <f t="shared" si="139"/>
        <v>0</v>
      </c>
      <c r="W694" s="1143">
        <f t="shared" si="140"/>
        <v>0</v>
      </c>
      <c r="X694" s="1141">
        <f t="shared" si="141"/>
        <v>0</v>
      </c>
      <c r="Y694" s="1144">
        <v>16</v>
      </c>
      <c r="Z694" s="1139">
        <f t="shared" si="142"/>
        <v>2400</v>
      </c>
      <c r="AA694" s="1123">
        <f>[5]building!Y686</f>
        <v>16</v>
      </c>
      <c r="AB694" s="1123">
        <f>[5]building!Z686</f>
        <v>4848</v>
      </c>
      <c r="AC694" s="1123">
        <f>[5]building!Z686</f>
        <v>4848</v>
      </c>
      <c r="AD694" s="1123">
        <f t="shared" si="143"/>
        <v>-2448</v>
      </c>
    </row>
    <row r="695" spans="1:30" ht="70.5" customHeight="1">
      <c r="A695" s="1149"/>
      <c r="B695" s="1131" t="s">
        <v>4549</v>
      </c>
      <c r="C695" s="1140">
        <f>ROUND(Data!K3038,2)</f>
        <v>1552.7</v>
      </c>
      <c r="D695" s="1206" t="s">
        <v>1422</v>
      </c>
      <c r="E695" s="1141">
        <v>96</v>
      </c>
      <c r="F695" s="1134">
        <f t="shared" si="131"/>
        <v>149059.20000000001</v>
      </c>
      <c r="G695" s="1141"/>
      <c r="H695" s="1141">
        <f t="shared" si="132"/>
        <v>0</v>
      </c>
      <c r="I695" s="1141"/>
      <c r="J695" s="1141">
        <f t="shared" si="133"/>
        <v>0</v>
      </c>
      <c r="K695" s="1141"/>
      <c r="L695" s="1141">
        <f t="shared" si="134"/>
        <v>0</v>
      </c>
      <c r="M695" s="1141"/>
      <c r="N695" s="1141">
        <f t="shared" si="135"/>
        <v>0</v>
      </c>
      <c r="O695" s="1141"/>
      <c r="P695" s="1141">
        <f t="shared" si="136"/>
        <v>0</v>
      </c>
      <c r="Q695" s="1141"/>
      <c r="R695" s="1141">
        <f t="shared" si="137"/>
        <v>0</v>
      </c>
      <c r="S695" s="1141"/>
      <c r="T695" s="1141">
        <f t="shared" si="138"/>
        <v>0</v>
      </c>
      <c r="U695" s="1141"/>
      <c r="V695" s="1141">
        <f t="shared" si="139"/>
        <v>0</v>
      </c>
      <c r="W695" s="1143">
        <f t="shared" si="140"/>
        <v>0</v>
      </c>
      <c r="X695" s="1141">
        <f t="shared" si="141"/>
        <v>0</v>
      </c>
      <c r="Y695" s="1144">
        <v>96</v>
      </c>
      <c r="Z695" s="1139">
        <f t="shared" si="142"/>
        <v>149059.20000000001</v>
      </c>
      <c r="AA695" s="1123">
        <f>[5]building!Y687</f>
        <v>96</v>
      </c>
      <c r="AB695" s="1123">
        <f>[5]building!Z687</f>
        <v>123264</v>
      </c>
      <c r="AC695" s="1123">
        <f>[5]building!Z687</f>
        <v>123264</v>
      </c>
      <c r="AD695" s="1123">
        <f t="shared" si="143"/>
        <v>25795.200000000001</v>
      </c>
    </row>
    <row r="696" spans="1:30" ht="70.5" customHeight="1">
      <c r="A696" s="1149"/>
      <c r="B696" s="1131" t="s">
        <v>3595</v>
      </c>
      <c r="C696" s="1140">
        <f>Data!K2283</f>
        <v>266</v>
      </c>
      <c r="D696" s="1210" t="s">
        <v>841</v>
      </c>
      <c r="E696" s="1141">
        <v>480</v>
      </c>
      <c r="F696" s="1134">
        <f t="shared" si="131"/>
        <v>127680</v>
      </c>
      <c r="G696" s="1141"/>
      <c r="H696" s="1141">
        <f t="shared" si="132"/>
        <v>0</v>
      </c>
      <c r="I696" s="1141"/>
      <c r="J696" s="1141">
        <f t="shared" si="133"/>
        <v>0</v>
      </c>
      <c r="K696" s="1141"/>
      <c r="L696" s="1141">
        <f t="shared" si="134"/>
        <v>0</v>
      </c>
      <c r="M696" s="1141"/>
      <c r="N696" s="1141">
        <f t="shared" si="135"/>
        <v>0</v>
      </c>
      <c r="O696" s="1141"/>
      <c r="P696" s="1141">
        <f t="shared" si="136"/>
        <v>0</v>
      </c>
      <c r="Q696" s="1141"/>
      <c r="R696" s="1141">
        <f t="shared" si="137"/>
        <v>0</v>
      </c>
      <c r="S696" s="1142"/>
      <c r="T696" s="1141">
        <f t="shared" si="138"/>
        <v>0</v>
      </c>
      <c r="U696" s="1141"/>
      <c r="V696" s="1141">
        <f t="shared" si="139"/>
        <v>0</v>
      </c>
      <c r="W696" s="1143">
        <f t="shared" si="140"/>
        <v>0</v>
      </c>
      <c r="X696" s="1141">
        <f t="shared" si="141"/>
        <v>0</v>
      </c>
      <c r="Y696" s="1144">
        <v>480</v>
      </c>
      <c r="Z696" s="1139">
        <f t="shared" si="142"/>
        <v>127680</v>
      </c>
      <c r="AA696" s="1123">
        <f>[5]building!Y688</f>
        <v>480</v>
      </c>
      <c r="AB696" s="1123">
        <f>[5]building!Z688</f>
        <v>105120</v>
      </c>
      <c r="AC696" s="1123">
        <f>[5]building!Z688</f>
        <v>105120</v>
      </c>
      <c r="AD696" s="1123">
        <f t="shared" si="143"/>
        <v>22560</v>
      </c>
    </row>
    <row r="697" spans="1:30" ht="70.5" customHeight="1">
      <c r="A697" s="1173">
        <v>77.5</v>
      </c>
      <c r="B697" s="1131" t="s">
        <v>3596</v>
      </c>
      <c r="C697" s="1140">
        <f>ROUND(Data!K2282,2)</f>
        <v>208</v>
      </c>
      <c r="D697" s="1210" t="s">
        <v>841</v>
      </c>
      <c r="E697" s="1141"/>
      <c r="F697" s="1134">
        <f t="shared" si="131"/>
        <v>0</v>
      </c>
      <c r="G697" s="1141"/>
      <c r="H697" s="1141">
        <f t="shared" si="132"/>
        <v>0</v>
      </c>
      <c r="I697" s="1141"/>
      <c r="J697" s="1141">
        <f t="shared" si="133"/>
        <v>0</v>
      </c>
      <c r="K697" s="1141"/>
      <c r="L697" s="1141">
        <f t="shared" si="134"/>
        <v>0</v>
      </c>
      <c r="M697" s="1141"/>
      <c r="N697" s="1141">
        <f t="shared" si="135"/>
        <v>0</v>
      </c>
      <c r="O697" s="1141"/>
      <c r="P697" s="1141">
        <f t="shared" si="136"/>
        <v>0</v>
      </c>
      <c r="Q697" s="1141"/>
      <c r="R697" s="1141">
        <f t="shared" si="137"/>
        <v>0</v>
      </c>
      <c r="S697" s="1141"/>
      <c r="T697" s="1141">
        <f t="shared" si="138"/>
        <v>0</v>
      </c>
      <c r="U697" s="1141"/>
      <c r="V697" s="1141">
        <f t="shared" si="139"/>
        <v>0</v>
      </c>
      <c r="W697" s="1143">
        <f t="shared" si="140"/>
        <v>0</v>
      </c>
      <c r="X697" s="1141">
        <f t="shared" si="141"/>
        <v>0</v>
      </c>
      <c r="Y697" s="1144">
        <v>0</v>
      </c>
      <c r="Z697" s="1139">
        <f t="shared" si="142"/>
        <v>0</v>
      </c>
      <c r="AA697" s="1123">
        <f>[5]building!Y689</f>
        <v>0</v>
      </c>
      <c r="AB697" s="1123"/>
      <c r="AC697" s="1123">
        <f>[5]building!Z689</f>
        <v>0</v>
      </c>
      <c r="AD697" s="1123">
        <f t="shared" si="143"/>
        <v>0</v>
      </c>
    </row>
    <row r="698" spans="1:30" ht="70.5" customHeight="1">
      <c r="A698" s="1173"/>
      <c r="B698" s="1131" t="s">
        <v>3644</v>
      </c>
      <c r="C698" s="1149">
        <f>C1464</f>
        <v>226</v>
      </c>
      <c r="D698" s="1215" t="s">
        <v>841</v>
      </c>
      <c r="E698" s="1141">
        <v>140</v>
      </c>
      <c r="F698" s="1134">
        <f t="shared" si="131"/>
        <v>31640</v>
      </c>
      <c r="G698" s="1141"/>
      <c r="H698" s="1141">
        <f t="shared" si="132"/>
        <v>0</v>
      </c>
      <c r="I698" s="1141"/>
      <c r="J698" s="1141">
        <f t="shared" si="133"/>
        <v>0</v>
      </c>
      <c r="K698" s="1141"/>
      <c r="L698" s="1141">
        <f t="shared" si="134"/>
        <v>0</v>
      </c>
      <c r="M698" s="1141"/>
      <c r="N698" s="1141">
        <f t="shared" si="135"/>
        <v>0</v>
      </c>
      <c r="O698" s="1141"/>
      <c r="P698" s="1141">
        <f t="shared" si="136"/>
        <v>0</v>
      </c>
      <c r="Q698" s="1141"/>
      <c r="R698" s="1141">
        <f t="shared" si="137"/>
        <v>0</v>
      </c>
      <c r="S698" s="1142"/>
      <c r="T698" s="1141">
        <f t="shared" si="138"/>
        <v>0</v>
      </c>
      <c r="U698" s="1141"/>
      <c r="V698" s="1141">
        <f t="shared" si="139"/>
        <v>0</v>
      </c>
      <c r="W698" s="1143">
        <f t="shared" si="140"/>
        <v>0</v>
      </c>
      <c r="X698" s="1141">
        <f t="shared" si="141"/>
        <v>0</v>
      </c>
      <c r="Y698" s="1144">
        <v>140</v>
      </c>
      <c r="Z698" s="1139">
        <f t="shared" si="142"/>
        <v>31640</v>
      </c>
      <c r="AA698" s="1123">
        <f>[5]building!Y690</f>
        <v>140</v>
      </c>
      <c r="AB698" s="1123">
        <f>[5]building!Z690</f>
        <v>26180</v>
      </c>
      <c r="AC698" s="1123">
        <f>[5]building!Z690</f>
        <v>26180</v>
      </c>
      <c r="AD698" s="1123">
        <f t="shared" si="143"/>
        <v>5460</v>
      </c>
    </row>
    <row r="699" spans="1:30" ht="70.5" customHeight="1">
      <c r="A699" s="1173"/>
      <c r="B699" s="1131" t="s">
        <v>4598</v>
      </c>
      <c r="C699" s="1149">
        <f>Elec.Data!K708</f>
        <v>270</v>
      </c>
      <c r="D699" s="1210" t="s">
        <v>841</v>
      </c>
      <c r="E699" s="1141"/>
      <c r="F699" s="1134">
        <f t="shared" si="131"/>
        <v>0</v>
      </c>
      <c r="G699" s="1141"/>
      <c r="H699" s="1141">
        <f t="shared" si="132"/>
        <v>0</v>
      </c>
      <c r="I699" s="1141"/>
      <c r="J699" s="1141">
        <f t="shared" si="133"/>
        <v>0</v>
      </c>
      <c r="K699" s="1141"/>
      <c r="L699" s="1141">
        <f t="shared" si="134"/>
        <v>0</v>
      </c>
      <c r="M699" s="1141"/>
      <c r="N699" s="1141">
        <f t="shared" si="135"/>
        <v>0</v>
      </c>
      <c r="O699" s="1141"/>
      <c r="P699" s="1141">
        <f t="shared" si="136"/>
        <v>0</v>
      </c>
      <c r="Q699" s="1141"/>
      <c r="R699" s="1141">
        <f t="shared" si="137"/>
        <v>0</v>
      </c>
      <c r="S699" s="1141"/>
      <c r="T699" s="1141">
        <f t="shared" si="138"/>
        <v>0</v>
      </c>
      <c r="U699" s="1141"/>
      <c r="V699" s="1141">
        <f t="shared" si="139"/>
        <v>0</v>
      </c>
      <c r="W699" s="1143">
        <f t="shared" si="140"/>
        <v>0</v>
      </c>
      <c r="X699" s="1141">
        <f t="shared" si="141"/>
        <v>0</v>
      </c>
      <c r="Y699" s="1144">
        <v>0</v>
      </c>
      <c r="Z699" s="1139">
        <f t="shared" si="142"/>
        <v>0</v>
      </c>
      <c r="AA699" s="1123">
        <f>[5]building!Y691</f>
        <v>0</v>
      </c>
      <c r="AB699" s="1123"/>
      <c r="AC699" s="1123">
        <f>[5]building!Z691</f>
        <v>0</v>
      </c>
      <c r="AD699" s="1123">
        <f t="shared" si="143"/>
        <v>0</v>
      </c>
    </row>
    <row r="700" spans="1:30" ht="70.5" customHeight="1">
      <c r="A700" s="1173"/>
      <c r="B700" s="1216" t="s">
        <v>3731</v>
      </c>
      <c r="C700" s="1149">
        <f>Elec.Data!R288</f>
        <v>492</v>
      </c>
      <c r="D700" s="1215" t="s">
        <v>841</v>
      </c>
      <c r="E700" s="1141">
        <v>260</v>
      </c>
      <c r="F700" s="1134">
        <f t="shared" si="131"/>
        <v>127920</v>
      </c>
      <c r="G700" s="1141"/>
      <c r="H700" s="1141">
        <f t="shared" si="132"/>
        <v>0</v>
      </c>
      <c r="I700" s="1141"/>
      <c r="J700" s="1141">
        <f t="shared" si="133"/>
        <v>0</v>
      </c>
      <c r="K700" s="1141"/>
      <c r="L700" s="1141">
        <f t="shared" si="134"/>
        <v>0</v>
      </c>
      <c r="M700" s="1141"/>
      <c r="N700" s="1141">
        <f t="shared" si="135"/>
        <v>0</v>
      </c>
      <c r="O700" s="1141"/>
      <c r="P700" s="1141">
        <f t="shared" si="136"/>
        <v>0</v>
      </c>
      <c r="Q700" s="1141"/>
      <c r="R700" s="1141">
        <f t="shared" si="137"/>
        <v>0</v>
      </c>
      <c r="S700" s="1142"/>
      <c r="T700" s="1141">
        <f t="shared" si="138"/>
        <v>0</v>
      </c>
      <c r="U700" s="1141"/>
      <c r="V700" s="1141">
        <f t="shared" si="139"/>
        <v>0</v>
      </c>
      <c r="W700" s="1143">
        <f t="shared" si="140"/>
        <v>0</v>
      </c>
      <c r="X700" s="1141">
        <f t="shared" si="141"/>
        <v>0</v>
      </c>
      <c r="Y700" s="1144">
        <v>260</v>
      </c>
      <c r="Z700" s="1139">
        <f t="shared" si="142"/>
        <v>127920</v>
      </c>
      <c r="AA700" s="1123">
        <f>[5]building!Y692</f>
        <v>260</v>
      </c>
      <c r="AB700" s="1123">
        <f>[5]building!Z692</f>
        <v>104780</v>
      </c>
      <c r="AC700" s="1123">
        <f>[5]building!Z692</f>
        <v>104780</v>
      </c>
      <c r="AD700" s="1123">
        <f t="shared" si="143"/>
        <v>23140</v>
      </c>
    </row>
    <row r="701" spans="1:30" ht="70.5" customHeight="1">
      <c r="A701" s="1173"/>
      <c r="B701" s="1216" t="s">
        <v>3732</v>
      </c>
      <c r="C701" s="1149">
        <f>Elec.Data!R302</f>
        <v>609.89</v>
      </c>
      <c r="D701" s="1215" t="s">
        <v>841</v>
      </c>
      <c r="E701" s="1142">
        <v>60</v>
      </c>
      <c r="F701" s="1134">
        <f t="shared" si="131"/>
        <v>36593.4</v>
      </c>
      <c r="G701" s="1142"/>
      <c r="H701" s="1141">
        <f t="shared" si="132"/>
        <v>0</v>
      </c>
      <c r="I701" s="1142"/>
      <c r="J701" s="1141">
        <f t="shared" si="133"/>
        <v>0</v>
      </c>
      <c r="K701" s="1142"/>
      <c r="L701" s="1141">
        <f t="shared" si="134"/>
        <v>0</v>
      </c>
      <c r="M701" s="1142"/>
      <c r="N701" s="1141">
        <f t="shared" si="135"/>
        <v>0</v>
      </c>
      <c r="O701" s="1142"/>
      <c r="P701" s="1141">
        <f t="shared" si="136"/>
        <v>0</v>
      </c>
      <c r="Q701" s="1142"/>
      <c r="R701" s="1141">
        <f t="shared" si="137"/>
        <v>0</v>
      </c>
      <c r="S701" s="1142"/>
      <c r="T701" s="1141">
        <f t="shared" si="138"/>
        <v>0</v>
      </c>
      <c r="U701" s="1141"/>
      <c r="V701" s="1141">
        <f t="shared" si="139"/>
        <v>0</v>
      </c>
      <c r="W701" s="1143">
        <f t="shared" si="140"/>
        <v>0</v>
      </c>
      <c r="X701" s="1141">
        <f t="shared" si="141"/>
        <v>0</v>
      </c>
      <c r="Y701" s="1144">
        <v>60</v>
      </c>
      <c r="Z701" s="1139">
        <f t="shared" si="142"/>
        <v>36593.4</v>
      </c>
      <c r="AA701" s="1123">
        <f>[5]building!Y693</f>
        <v>60</v>
      </c>
      <c r="AB701" s="1123">
        <f>[5]building!Z693</f>
        <v>31080</v>
      </c>
      <c r="AC701" s="1123">
        <f>[5]building!Z693</f>
        <v>31080</v>
      </c>
      <c r="AD701" s="1123">
        <f t="shared" si="143"/>
        <v>5513.4</v>
      </c>
    </row>
    <row r="702" spans="1:30" s="810" customFormat="1" ht="70.5" customHeight="1">
      <c r="A702" s="1145">
        <v>112.1</v>
      </c>
      <c r="B702" s="1146" t="s">
        <v>1953</v>
      </c>
      <c r="C702" s="1147">
        <f>Data!K3018</f>
        <v>2149.15</v>
      </c>
      <c r="D702" s="1212" t="s">
        <v>1422</v>
      </c>
      <c r="E702" s="1142"/>
      <c r="F702" s="1134">
        <f t="shared" si="131"/>
        <v>0</v>
      </c>
      <c r="G702" s="1142"/>
      <c r="H702" s="1141">
        <f t="shared" si="132"/>
        <v>0</v>
      </c>
      <c r="I702" s="1142"/>
      <c r="J702" s="1141">
        <f t="shared" si="133"/>
        <v>0</v>
      </c>
      <c r="K702" s="1142"/>
      <c r="L702" s="1141">
        <f t="shared" si="134"/>
        <v>0</v>
      </c>
      <c r="M702" s="1142"/>
      <c r="N702" s="1141">
        <f t="shared" si="135"/>
        <v>0</v>
      </c>
      <c r="O702" s="1142"/>
      <c r="P702" s="1141">
        <f t="shared" si="136"/>
        <v>0</v>
      </c>
      <c r="Q702" s="1142"/>
      <c r="R702" s="1141">
        <f t="shared" si="137"/>
        <v>0</v>
      </c>
      <c r="S702" s="1142"/>
      <c r="T702" s="1141">
        <f t="shared" si="138"/>
        <v>0</v>
      </c>
      <c r="U702" s="1141"/>
      <c r="V702" s="1141">
        <f t="shared" si="139"/>
        <v>0</v>
      </c>
      <c r="W702" s="1143">
        <f t="shared" si="140"/>
        <v>0</v>
      </c>
      <c r="X702" s="1141">
        <f t="shared" si="141"/>
        <v>0</v>
      </c>
      <c r="Y702" s="1144">
        <v>0</v>
      </c>
      <c r="Z702" s="1139">
        <f t="shared" si="142"/>
        <v>0</v>
      </c>
      <c r="AA702" s="1123">
        <f>[5]building!Y694</f>
        <v>0</v>
      </c>
      <c r="AB702" s="1123"/>
      <c r="AC702" s="1123">
        <f>[5]building!Z694</f>
        <v>0</v>
      </c>
      <c r="AD702" s="1123">
        <f t="shared" si="143"/>
        <v>0</v>
      </c>
    </row>
    <row r="703" spans="1:30" s="817" customFormat="1" ht="70.5" customHeight="1">
      <c r="A703" s="1197"/>
      <c r="B703" s="1217" t="s">
        <v>1028</v>
      </c>
      <c r="C703" s="1218"/>
      <c r="D703" s="1219"/>
      <c r="E703" s="1201"/>
      <c r="F703" s="1134">
        <f t="shared" si="131"/>
        <v>0</v>
      </c>
      <c r="G703" s="1201"/>
      <c r="H703" s="1141">
        <f t="shared" si="132"/>
        <v>0</v>
      </c>
      <c r="I703" s="1201"/>
      <c r="J703" s="1141">
        <f t="shared" si="133"/>
        <v>0</v>
      </c>
      <c r="K703" s="1201"/>
      <c r="L703" s="1141">
        <f t="shared" si="134"/>
        <v>0</v>
      </c>
      <c r="M703" s="1201"/>
      <c r="N703" s="1141">
        <f t="shared" si="135"/>
        <v>0</v>
      </c>
      <c r="O703" s="1201"/>
      <c r="P703" s="1141">
        <f t="shared" si="136"/>
        <v>0</v>
      </c>
      <c r="Q703" s="1201"/>
      <c r="R703" s="1141">
        <f t="shared" si="137"/>
        <v>0</v>
      </c>
      <c r="S703" s="1201"/>
      <c r="T703" s="1141">
        <f t="shared" si="138"/>
        <v>0</v>
      </c>
      <c r="U703" s="1141"/>
      <c r="V703" s="1141">
        <f t="shared" si="139"/>
        <v>0</v>
      </c>
      <c r="W703" s="1143">
        <f t="shared" si="140"/>
        <v>0</v>
      </c>
      <c r="X703" s="1141">
        <f t="shared" si="141"/>
        <v>0</v>
      </c>
      <c r="Y703" s="1144">
        <v>0</v>
      </c>
      <c r="Z703" s="1139">
        <f t="shared" si="142"/>
        <v>0</v>
      </c>
      <c r="AA703" s="1123">
        <f>[5]building!Y695</f>
        <v>0</v>
      </c>
      <c r="AB703" s="1123"/>
      <c r="AC703" s="1123">
        <f>[5]building!Z695</f>
        <v>0</v>
      </c>
      <c r="AD703" s="1123">
        <f t="shared" si="143"/>
        <v>0</v>
      </c>
    </row>
    <row r="704" spans="1:30" s="817" customFormat="1" ht="70.5" customHeight="1">
      <c r="A704" s="1197"/>
      <c r="B704" s="1198" t="s">
        <v>1460</v>
      </c>
      <c r="C704" s="1218">
        <f>ROUND(Data!K3032,2)</f>
        <v>0</v>
      </c>
      <c r="D704" s="1219" t="s">
        <v>1422</v>
      </c>
      <c r="E704" s="1201"/>
      <c r="F704" s="1134">
        <f t="shared" si="131"/>
        <v>0</v>
      </c>
      <c r="G704" s="1201"/>
      <c r="H704" s="1141">
        <f t="shared" si="132"/>
        <v>0</v>
      </c>
      <c r="I704" s="1201"/>
      <c r="J704" s="1141">
        <f t="shared" si="133"/>
        <v>0</v>
      </c>
      <c r="K704" s="1201"/>
      <c r="L704" s="1141">
        <f t="shared" si="134"/>
        <v>0</v>
      </c>
      <c r="M704" s="1201"/>
      <c r="N704" s="1141">
        <f t="shared" si="135"/>
        <v>0</v>
      </c>
      <c r="O704" s="1201"/>
      <c r="P704" s="1141">
        <f t="shared" si="136"/>
        <v>0</v>
      </c>
      <c r="Q704" s="1201"/>
      <c r="R704" s="1141">
        <f t="shared" si="137"/>
        <v>0</v>
      </c>
      <c r="S704" s="1201"/>
      <c r="T704" s="1141">
        <f t="shared" si="138"/>
        <v>0</v>
      </c>
      <c r="U704" s="1141"/>
      <c r="V704" s="1141">
        <f t="shared" si="139"/>
        <v>0</v>
      </c>
      <c r="W704" s="1143">
        <f t="shared" si="140"/>
        <v>0</v>
      </c>
      <c r="X704" s="1141">
        <f t="shared" si="141"/>
        <v>0</v>
      </c>
      <c r="Y704" s="1144">
        <v>0</v>
      </c>
      <c r="Z704" s="1139">
        <f t="shared" si="142"/>
        <v>0</v>
      </c>
      <c r="AA704" s="1123">
        <f>[5]building!Y696</f>
        <v>0</v>
      </c>
      <c r="AB704" s="1123"/>
      <c r="AC704" s="1123">
        <f>[5]building!Z696</f>
        <v>0</v>
      </c>
      <c r="AD704" s="1123">
        <f t="shared" si="143"/>
        <v>0</v>
      </c>
    </row>
    <row r="705" spans="1:30" s="817" customFormat="1" ht="70.5" customHeight="1">
      <c r="A705" s="1197"/>
      <c r="B705" s="1198" t="s">
        <v>1459</v>
      </c>
      <c r="C705" s="1218">
        <f>Data!K3034</f>
        <v>0</v>
      </c>
      <c r="D705" s="1219" t="s">
        <v>1422</v>
      </c>
      <c r="E705" s="1201"/>
      <c r="F705" s="1134">
        <f t="shared" si="131"/>
        <v>0</v>
      </c>
      <c r="G705" s="1201"/>
      <c r="H705" s="1141">
        <f t="shared" si="132"/>
        <v>0</v>
      </c>
      <c r="I705" s="1201"/>
      <c r="J705" s="1141">
        <f t="shared" si="133"/>
        <v>0</v>
      </c>
      <c r="K705" s="1201"/>
      <c r="L705" s="1141">
        <f t="shared" si="134"/>
        <v>0</v>
      </c>
      <c r="M705" s="1201"/>
      <c r="N705" s="1141">
        <f t="shared" si="135"/>
        <v>0</v>
      </c>
      <c r="O705" s="1201"/>
      <c r="P705" s="1141">
        <f t="shared" si="136"/>
        <v>0</v>
      </c>
      <c r="Q705" s="1201"/>
      <c r="R705" s="1141">
        <f t="shared" si="137"/>
        <v>0</v>
      </c>
      <c r="S705" s="1201"/>
      <c r="T705" s="1141">
        <f t="shared" si="138"/>
        <v>0</v>
      </c>
      <c r="U705" s="1141"/>
      <c r="V705" s="1141">
        <f t="shared" si="139"/>
        <v>0</v>
      </c>
      <c r="W705" s="1143">
        <f t="shared" si="140"/>
        <v>0</v>
      </c>
      <c r="X705" s="1141">
        <f t="shared" si="141"/>
        <v>0</v>
      </c>
      <c r="Y705" s="1144">
        <v>0</v>
      </c>
      <c r="Z705" s="1139">
        <f t="shared" si="142"/>
        <v>0</v>
      </c>
      <c r="AA705" s="1123">
        <f>[5]building!Y697</f>
        <v>0</v>
      </c>
      <c r="AB705" s="1123"/>
      <c r="AC705" s="1123">
        <f>[5]building!Z697</f>
        <v>0</v>
      </c>
      <c r="AD705" s="1123">
        <f t="shared" si="143"/>
        <v>0</v>
      </c>
    </row>
    <row r="706" spans="1:30" s="817" customFormat="1" ht="70.5" customHeight="1">
      <c r="A706" s="1197"/>
      <c r="B706" s="1198" t="s">
        <v>200</v>
      </c>
      <c r="C706" s="1218">
        <f>Data!K3037</f>
        <v>0</v>
      </c>
      <c r="D706" s="1219" t="s">
        <v>1422</v>
      </c>
      <c r="E706" s="1201"/>
      <c r="F706" s="1134">
        <f t="shared" si="131"/>
        <v>0</v>
      </c>
      <c r="G706" s="1201"/>
      <c r="H706" s="1141">
        <f t="shared" si="132"/>
        <v>0</v>
      </c>
      <c r="I706" s="1201"/>
      <c r="J706" s="1141">
        <f t="shared" si="133"/>
        <v>0</v>
      </c>
      <c r="K706" s="1201"/>
      <c r="L706" s="1141">
        <f t="shared" si="134"/>
        <v>0</v>
      </c>
      <c r="M706" s="1201"/>
      <c r="N706" s="1141">
        <f t="shared" si="135"/>
        <v>0</v>
      </c>
      <c r="O706" s="1201"/>
      <c r="P706" s="1141">
        <f t="shared" si="136"/>
        <v>0</v>
      </c>
      <c r="Q706" s="1201"/>
      <c r="R706" s="1141">
        <f t="shared" si="137"/>
        <v>0</v>
      </c>
      <c r="S706" s="1201"/>
      <c r="T706" s="1141">
        <f t="shared" si="138"/>
        <v>0</v>
      </c>
      <c r="U706" s="1141"/>
      <c r="V706" s="1141">
        <f t="shared" si="139"/>
        <v>0</v>
      </c>
      <c r="W706" s="1143">
        <f t="shared" si="140"/>
        <v>0</v>
      </c>
      <c r="X706" s="1141">
        <f t="shared" si="141"/>
        <v>0</v>
      </c>
      <c r="Y706" s="1144">
        <v>0</v>
      </c>
      <c r="Z706" s="1139">
        <f t="shared" si="142"/>
        <v>0</v>
      </c>
      <c r="AA706" s="1123">
        <f>[5]building!Y698</f>
        <v>0</v>
      </c>
      <c r="AB706" s="1123"/>
      <c r="AC706" s="1123">
        <f>[5]building!Z698</f>
        <v>0</v>
      </c>
      <c r="AD706" s="1123">
        <f t="shared" si="143"/>
        <v>0</v>
      </c>
    </row>
    <row r="707" spans="1:30" ht="70.5" customHeight="1">
      <c r="A707" s="1130">
        <v>44.2</v>
      </c>
      <c r="B707" s="1151" t="s">
        <v>1939</v>
      </c>
      <c r="C707" s="1140"/>
      <c r="D707" s="1206"/>
      <c r="E707" s="1135"/>
      <c r="F707" s="1134">
        <f t="shared" si="131"/>
        <v>0</v>
      </c>
      <c r="G707" s="1141"/>
      <c r="H707" s="1141">
        <f t="shared" si="132"/>
        <v>0</v>
      </c>
      <c r="I707" s="1141"/>
      <c r="J707" s="1141">
        <f t="shared" si="133"/>
        <v>0</v>
      </c>
      <c r="K707" s="1141"/>
      <c r="L707" s="1141">
        <f t="shared" si="134"/>
        <v>0</v>
      </c>
      <c r="M707" s="1141"/>
      <c r="N707" s="1141">
        <f t="shared" si="135"/>
        <v>0</v>
      </c>
      <c r="O707" s="1141"/>
      <c r="P707" s="1141">
        <f t="shared" si="136"/>
        <v>0</v>
      </c>
      <c r="Q707" s="1141"/>
      <c r="R707" s="1141">
        <f t="shared" si="137"/>
        <v>0</v>
      </c>
      <c r="S707" s="1142"/>
      <c r="T707" s="1141">
        <f t="shared" si="138"/>
        <v>0</v>
      </c>
      <c r="U707" s="1141"/>
      <c r="V707" s="1141">
        <f t="shared" si="139"/>
        <v>0</v>
      </c>
      <c r="W707" s="1143">
        <f t="shared" si="140"/>
        <v>0</v>
      </c>
      <c r="X707" s="1141">
        <f t="shared" si="141"/>
        <v>0</v>
      </c>
      <c r="Y707" s="1144"/>
      <c r="Z707" s="1139"/>
      <c r="AA707" s="1123" t="str">
        <f>[5]building!Y699</f>
        <v>*</v>
      </c>
      <c r="AB707" s="1123">
        <f>[5]building!Z699</f>
        <v>0</v>
      </c>
      <c r="AC707" s="1123">
        <f>[5]building!Z699</f>
        <v>0</v>
      </c>
      <c r="AD707" s="1123">
        <f t="shared" si="143"/>
        <v>0</v>
      </c>
    </row>
    <row r="708" spans="1:30" ht="70.5" customHeight="1">
      <c r="A708" s="1130"/>
      <c r="B708" s="1131" t="s">
        <v>5759</v>
      </c>
      <c r="C708" s="1140">
        <f>Data!R2350</f>
        <v>2161.54</v>
      </c>
      <c r="D708" s="1206" t="s">
        <v>1422</v>
      </c>
      <c r="E708" s="1141">
        <v>10</v>
      </c>
      <c r="F708" s="1134">
        <f t="shared" si="131"/>
        <v>21615.4</v>
      </c>
      <c r="G708" s="1141"/>
      <c r="H708" s="1141">
        <f t="shared" si="132"/>
        <v>0</v>
      </c>
      <c r="I708" s="1141"/>
      <c r="J708" s="1141">
        <f t="shared" si="133"/>
        <v>0</v>
      </c>
      <c r="K708" s="1141"/>
      <c r="L708" s="1141">
        <f t="shared" si="134"/>
        <v>0</v>
      </c>
      <c r="M708" s="1141"/>
      <c r="N708" s="1141">
        <f t="shared" si="135"/>
        <v>0</v>
      </c>
      <c r="O708" s="1141"/>
      <c r="P708" s="1141">
        <f t="shared" si="136"/>
        <v>0</v>
      </c>
      <c r="Q708" s="1141"/>
      <c r="R708" s="1141">
        <f t="shared" si="137"/>
        <v>0</v>
      </c>
      <c r="S708" s="1142"/>
      <c r="T708" s="1141">
        <f t="shared" si="138"/>
        <v>0</v>
      </c>
      <c r="U708" s="1141"/>
      <c r="V708" s="1141">
        <f t="shared" si="139"/>
        <v>0</v>
      </c>
      <c r="W708" s="1143">
        <f t="shared" si="140"/>
        <v>0</v>
      </c>
      <c r="X708" s="1141">
        <f t="shared" si="141"/>
        <v>0</v>
      </c>
      <c r="Y708" s="1144">
        <v>10</v>
      </c>
      <c r="Z708" s="1139">
        <f t="shared" si="142"/>
        <v>21615.4</v>
      </c>
      <c r="AA708" s="1123">
        <f>[5]building!Y700</f>
        <v>10</v>
      </c>
      <c r="AB708" s="1123">
        <f>[5]building!Z700</f>
        <v>17911.8</v>
      </c>
      <c r="AC708" s="1123">
        <f>[5]building!Z700</f>
        <v>17911.8</v>
      </c>
      <c r="AD708" s="1123">
        <f t="shared" si="143"/>
        <v>3703.6</v>
      </c>
    </row>
    <row r="709" spans="1:30" ht="70.5" customHeight="1">
      <c r="A709" s="1130"/>
      <c r="B709" s="1131" t="s">
        <v>322</v>
      </c>
      <c r="C709" s="1140">
        <f>Data!R2357</f>
        <v>478.33</v>
      </c>
      <c r="D709" s="1206" t="s">
        <v>841</v>
      </c>
      <c r="E709" s="1141">
        <v>40</v>
      </c>
      <c r="F709" s="1134">
        <f t="shared" si="131"/>
        <v>19133.2</v>
      </c>
      <c r="G709" s="1141"/>
      <c r="H709" s="1141">
        <f t="shared" si="132"/>
        <v>0</v>
      </c>
      <c r="I709" s="1141"/>
      <c r="J709" s="1141">
        <f t="shared" si="133"/>
        <v>0</v>
      </c>
      <c r="K709" s="1141"/>
      <c r="L709" s="1141">
        <f t="shared" si="134"/>
        <v>0</v>
      </c>
      <c r="M709" s="1141"/>
      <c r="N709" s="1141">
        <f t="shared" si="135"/>
        <v>0</v>
      </c>
      <c r="O709" s="1141"/>
      <c r="P709" s="1141">
        <f t="shared" si="136"/>
        <v>0</v>
      </c>
      <c r="Q709" s="1141"/>
      <c r="R709" s="1141">
        <f t="shared" si="137"/>
        <v>0</v>
      </c>
      <c r="S709" s="1142"/>
      <c r="T709" s="1141">
        <f t="shared" si="138"/>
        <v>0</v>
      </c>
      <c r="U709" s="1141"/>
      <c r="V709" s="1141">
        <f t="shared" si="139"/>
        <v>0</v>
      </c>
      <c r="W709" s="1143">
        <f t="shared" si="140"/>
        <v>0</v>
      </c>
      <c r="X709" s="1141">
        <f t="shared" si="141"/>
        <v>0</v>
      </c>
      <c r="Y709" s="1144">
        <v>40</v>
      </c>
      <c r="Z709" s="1139">
        <f t="shared" si="142"/>
        <v>19133.2</v>
      </c>
      <c r="AA709" s="1123">
        <f>[5]building!Y701</f>
        <v>40</v>
      </c>
      <c r="AB709" s="1123">
        <f>[5]building!Z701</f>
        <v>16740.8</v>
      </c>
      <c r="AC709" s="1123">
        <f>[5]building!Z701</f>
        <v>16740.8</v>
      </c>
      <c r="AD709" s="1123">
        <f t="shared" si="143"/>
        <v>2392.4</v>
      </c>
    </row>
    <row r="710" spans="1:30" ht="70.5" customHeight="1">
      <c r="A710" s="1130">
        <v>257.10000000000002</v>
      </c>
      <c r="B710" s="1131" t="s">
        <v>1407</v>
      </c>
      <c r="C710" s="1149">
        <f>ROUND(Data!K2703,2)</f>
        <v>266.45</v>
      </c>
      <c r="D710" s="1206" t="s">
        <v>841</v>
      </c>
      <c r="E710" s="1142"/>
      <c r="F710" s="1134">
        <f t="shared" si="131"/>
        <v>0</v>
      </c>
      <c r="G710" s="1142"/>
      <c r="H710" s="1141">
        <f t="shared" si="132"/>
        <v>0</v>
      </c>
      <c r="I710" s="1142"/>
      <c r="J710" s="1141">
        <f t="shared" si="133"/>
        <v>0</v>
      </c>
      <c r="K710" s="1142"/>
      <c r="L710" s="1141">
        <f t="shared" si="134"/>
        <v>0</v>
      </c>
      <c r="M710" s="1142"/>
      <c r="N710" s="1141">
        <f t="shared" si="135"/>
        <v>0</v>
      </c>
      <c r="O710" s="1142"/>
      <c r="P710" s="1141">
        <f t="shared" si="136"/>
        <v>0</v>
      </c>
      <c r="Q710" s="1142"/>
      <c r="R710" s="1141">
        <f t="shared" si="137"/>
        <v>0</v>
      </c>
      <c r="S710" s="1142"/>
      <c r="T710" s="1141">
        <f t="shared" si="138"/>
        <v>0</v>
      </c>
      <c r="U710" s="1141"/>
      <c r="V710" s="1141">
        <f t="shared" si="139"/>
        <v>0</v>
      </c>
      <c r="W710" s="1143">
        <f t="shared" si="140"/>
        <v>0</v>
      </c>
      <c r="X710" s="1141">
        <f t="shared" si="141"/>
        <v>0</v>
      </c>
      <c r="Y710" s="1144">
        <v>0</v>
      </c>
      <c r="Z710" s="1139">
        <f t="shared" si="142"/>
        <v>0</v>
      </c>
      <c r="AA710" s="1123">
        <f>[5]building!Y702</f>
        <v>0</v>
      </c>
      <c r="AB710" s="1123"/>
      <c r="AC710" s="1123">
        <f>[5]building!Z702</f>
        <v>0</v>
      </c>
      <c r="AD710" s="1123">
        <f t="shared" si="143"/>
        <v>0</v>
      </c>
    </row>
    <row r="711" spans="1:30" ht="70.5" customHeight="1">
      <c r="A711" s="1173">
        <v>344.2</v>
      </c>
      <c r="B711" s="1131" t="s">
        <v>779</v>
      </c>
      <c r="C711" s="1140">
        <f>ROUND(Data!K3014,2)</f>
        <v>398.3</v>
      </c>
      <c r="D711" s="1206" t="s">
        <v>1422</v>
      </c>
      <c r="E711" s="1141">
        <v>42</v>
      </c>
      <c r="F711" s="1134">
        <f t="shared" si="131"/>
        <v>16728.599999999999</v>
      </c>
      <c r="G711" s="1141"/>
      <c r="H711" s="1141">
        <f t="shared" si="132"/>
        <v>0</v>
      </c>
      <c r="I711" s="1141"/>
      <c r="J711" s="1141">
        <f t="shared" si="133"/>
        <v>0</v>
      </c>
      <c r="K711" s="1141"/>
      <c r="L711" s="1141">
        <f t="shared" si="134"/>
        <v>0</v>
      </c>
      <c r="M711" s="1141"/>
      <c r="N711" s="1141">
        <f t="shared" si="135"/>
        <v>0</v>
      </c>
      <c r="O711" s="1141"/>
      <c r="P711" s="1141">
        <f t="shared" si="136"/>
        <v>0</v>
      </c>
      <c r="Q711" s="1141"/>
      <c r="R711" s="1141">
        <f t="shared" si="137"/>
        <v>0</v>
      </c>
      <c r="S711" s="1142"/>
      <c r="T711" s="1141">
        <f t="shared" si="138"/>
        <v>0</v>
      </c>
      <c r="U711" s="1141"/>
      <c r="V711" s="1141">
        <f t="shared" si="139"/>
        <v>0</v>
      </c>
      <c r="W711" s="1143">
        <f t="shared" si="140"/>
        <v>0</v>
      </c>
      <c r="X711" s="1141">
        <f t="shared" si="141"/>
        <v>0</v>
      </c>
      <c r="Y711" s="1144">
        <v>42</v>
      </c>
      <c r="Z711" s="1139">
        <f t="shared" si="142"/>
        <v>16728.599999999999</v>
      </c>
      <c r="AA711" s="1123">
        <f>[5]building!Y703</f>
        <v>42</v>
      </c>
      <c r="AB711" s="1123">
        <f>[5]building!Z703</f>
        <v>15779.4</v>
      </c>
      <c r="AC711" s="1123">
        <f>[5]building!Z703</f>
        <v>15779.4</v>
      </c>
      <c r="AD711" s="1123">
        <f t="shared" si="143"/>
        <v>949.2</v>
      </c>
    </row>
    <row r="712" spans="1:30" s="810" customFormat="1" ht="70.5" customHeight="1">
      <c r="A712" s="1220">
        <v>383</v>
      </c>
      <c r="B712" s="1146" t="s">
        <v>1653</v>
      </c>
      <c r="C712" s="1150">
        <f>Data!C764</f>
        <v>1020</v>
      </c>
      <c r="D712" s="1148" t="s">
        <v>1422</v>
      </c>
      <c r="E712" s="1142"/>
      <c r="F712" s="1134">
        <f t="shared" si="131"/>
        <v>0</v>
      </c>
      <c r="G712" s="1142"/>
      <c r="H712" s="1141">
        <f t="shared" si="132"/>
        <v>0</v>
      </c>
      <c r="I712" s="1142"/>
      <c r="J712" s="1141">
        <f t="shared" si="133"/>
        <v>0</v>
      </c>
      <c r="K712" s="1142"/>
      <c r="L712" s="1141">
        <f t="shared" si="134"/>
        <v>0</v>
      </c>
      <c r="M712" s="1142"/>
      <c r="N712" s="1141">
        <f t="shared" si="135"/>
        <v>0</v>
      </c>
      <c r="O712" s="1142"/>
      <c r="P712" s="1141">
        <f t="shared" si="136"/>
        <v>0</v>
      </c>
      <c r="Q712" s="1142"/>
      <c r="R712" s="1141">
        <f t="shared" si="137"/>
        <v>0</v>
      </c>
      <c r="S712" s="1142"/>
      <c r="T712" s="1141">
        <f t="shared" si="138"/>
        <v>0</v>
      </c>
      <c r="U712" s="1141"/>
      <c r="V712" s="1141">
        <f t="shared" si="139"/>
        <v>0</v>
      </c>
      <c r="W712" s="1143">
        <f t="shared" si="140"/>
        <v>0</v>
      </c>
      <c r="X712" s="1141">
        <f t="shared" si="141"/>
        <v>0</v>
      </c>
      <c r="Y712" s="1144">
        <v>0</v>
      </c>
      <c r="Z712" s="1139">
        <f t="shared" si="142"/>
        <v>0</v>
      </c>
      <c r="AA712" s="1123">
        <f>[5]building!Y704</f>
        <v>0</v>
      </c>
      <c r="AB712" s="1123"/>
      <c r="AC712" s="1123">
        <f>[5]building!Z704</f>
        <v>0</v>
      </c>
      <c r="AD712" s="1123">
        <f t="shared" si="143"/>
        <v>0</v>
      </c>
    </row>
    <row r="713" spans="1:30" ht="70.5" customHeight="1">
      <c r="A713" s="1130">
        <v>383.1</v>
      </c>
      <c r="B713" s="1131" t="s">
        <v>6243</v>
      </c>
      <c r="C713" s="1174">
        <v>195.7</v>
      </c>
      <c r="D713" s="1206" t="s">
        <v>841</v>
      </c>
      <c r="E713" s="1142"/>
      <c r="F713" s="1134">
        <f t="shared" si="131"/>
        <v>0</v>
      </c>
      <c r="G713" s="1142"/>
      <c r="H713" s="1141">
        <f t="shared" si="132"/>
        <v>0</v>
      </c>
      <c r="I713" s="1142"/>
      <c r="J713" s="1141">
        <f t="shared" si="133"/>
        <v>0</v>
      </c>
      <c r="K713" s="1142"/>
      <c r="L713" s="1141">
        <f t="shared" si="134"/>
        <v>0</v>
      </c>
      <c r="M713" s="1142"/>
      <c r="N713" s="1141">
        <f t="shared" si="135"/>
        <v>0</v>
      </c>
      <c r="O713" s="1142"/>
      <c r="P713" s="1141">
        <f t="shared" si="136"/>
        <v>0</v>
      </c>
      <c r="Q713" s="1142"/>
      <c r="R713" s="1141">
        <f t="shared" si="137"/>
        <v>0</v>
      </c>
      <c r="S713" s="1142"/>
      <c r="T713" s="1141">
        <f t="shared" si="138"/>
        <v>0</v>
      </c>
      <c r="U713" s="1141"/>
      <c r="V713" s="1141">
        <f t="shared" si="139"/>
        <v>0</v>
      </c>
      <c r="W713" s="1143">
        <f t="shared" si="140"/>
        <v>0</v>
      </c>
      <c r="X713" s="1141">
        <f t="shared" si="141"/>
        <v>0</v>
      </c>
      <c r="Y713" s="1144">
        <v>0</v>
      </c>
      <c r="Z713" s="1139">
        <f t="shared" si="142"/>
        <v>0</v>
      </c>
      <c r="AA713" s="1123">
        <f>[5]building!Y705</f>
        <v>0</v>
      </c>
      <c r="AB713" s="1123"/>
      <c r="AC713" s="1123">
        <f>[5]building!Z705</f>
        <v>0</v>
      </c>
      <c r="AD713" s="1123">
        <f t="shared" si="143"/>
        <v>0</v>
      </c>
    </row>
    <row r="714" spans="1:30" ht="70.5" customHeight="1">
      <c r="A714" s="1130"/>
      <c r="B714" s="1131" t="s">
        <v>6244</v>
      </c>
      <c r="C714" s="1174">
        <v>370.25</v>
      </c>
      <c r="D714" s="1206" t="s">
        <v>841</v>
      </c>
      <c r="E714" s="1142">
        <v>85.6</v>
      </c>
      <c r="F714" s="1134">
        <f t="shared" si="131"/>
        <v>31693.4</v>
      </c>
      <c r="G714" s="1142"/>
      <c r="H714" s="1141">
        <f t="shared" si="132"/>
        <v>0</v>
      </c>
      <c r="I714" s="1142"/>
      <c r="J714" s="1141">
        <f t="shared" si="133"/>
        <v>0</v>
      </c>
      <c r="K714" s="1142"/>
      <c r="L714" s="1141">
        <f t="shared" si="134"/>
        <v>0</v>
      </c>
      <c r="M714" s="1142"/>
      <c r="N714" s="1141">
        <f t="shared" si="135"/>
        <v>0</v>
      </c>
      <c r="O714" s="1142"/>
      <c r="P714" s="1141">
        <f t="shared" si="136"/>
        <v>0</v>
      </c>
      <c r="Q714" s="1142"/>
      <c r="R714" s="1141">
        <f t="shared" si="137"/>
        <v>0</v>
      </c>
      <c r="S714" s="1142"/>
      <c r="T714" s="1141">
        <f t="shared" si="138"/>
        <v>0</v>
      </c>
      <c r="U714" s="1141"/>
      <c r="V714" s="1141">
        <f t="shared" si="139"/>
        <v>0</v>
      </c>
      <c r="W714" s="1143">
        <f t="shared" si="140"/>
        <v>0</v>
      </c>
      <c r="X714" s="1141">
        <f t="shared" si="141"/>
        <v>0</v>
      </c>
      <c r="Y714" s="1144">
        <v>85.6</v>
      </c>
      <c r="Z714" s="1139">
        <f t="shared" si="142"/>
        <v>31693.4</v>
      </c>
      <c r="AA714" s="1123">
        <f>[5]building!Y706</f>
        <v>85.6</v>
      </c>
      <c r="AB714" s="1123">
        <f>[5]building!Z706</f>
        <v>31072.799999999999</v>
      </c>
      <c r="AC714" s="1123">
        <f>[5]building!Z706</f>
        <v>31072.799999999999</v>
      </c>
      <c r="AD714" s="1123">
        <f t="shared" si="143"/>
        <v>620.6</v>
      </c>
    </row>
    <row r="715" spans="1:30" ht="70.5" customHeight="1">
      <c r="A715" s="1130"/>
      <c r="B715" s="1131" t="s">
        <v>3668</v>
      </c>
      <c r="C715" s="1149">
        <f>Data!R1912</f>
        <v>295.5</v>
      </c>
      <c r="D715" s="1206" t="s">
        <v>841</v>
      </c>
      <c r="E715" s="1142"/>
      <c r="F715" s="1134">
        <f t="shared" si="131"/>
        <v>0</v>
      </c>
      <c r="G715" s="1142"/>
      <c r="H715" s="1141">
        <f t="shared" si="132"/>
        <v>0</v>
      </c>
      <c r="I715" s="1142"/>
      <c r="J715" s="1141">
        <f t="shared" si="133"/>
        <v>0</v>
      </c>
      <c r="K715" s="1142"/>
      <c r="L715" s="1141">
        <f t="shared" si="134"/>
        <v>0</v>
      </c>
      <c r="M715" s="1142"/>
      <c r="N715" s="1141">
        <f t="shared" si="135"/>
        <v>0</v>
      </c>
      <c r="O715" s="1142"/>
      <c r="P715" s="1141">
        <f t="shared" si="136"/>
        <v>0</v>
      </c>
      <c r="Q715" s="1142"/>
      <c r="R715" s="1141">
        <f t="shared" si="137"/>
        <v>0</v>
      </c>
      <c r="S715" s="1142"/>
      <c r="T715" s="1141">
        <f t="shared" si="138"/>
        <v>0</v>
      </c>
      <c r="U715" s="1141"/>
      <c r="V715" s="1141">
        <f t="shared" si="139"/>
        <v>0</v>
      </c>
      <c r="W715" s="1143">
        <f t="shared" si="140"/>
        <v>0</v>
      </c>
      <c r="X715" s="1141">
        <f t="shared" si="141"/>
        <v>0</v>
      </c>
      <c r="Y715" s="1144">
        <v>0</v>
      </c>
      <c r="Z715" s="1139">
        <f t="shared" si="142"/>
        <v>0</v>
      </c>
      <c r="AA715" s="1123">
        <f>[5]building!Y707</f>
        <v>0</v>
      </c>
      <c r="AB715" s="1123"/>
      <c r="AC715" s="1123">
        <f>[5]building!Z707</f>
        <v>0</v>
      </c>
      <c r="AD715" s="1123">
        <f t="shared" si="143"/>
        <v>0</v>
      </c>
    </row>
    <row r="716" spans="1:30" s="810" customFormat="1" ht="70.5" customHeight="1">
      <c r="A716" s="1220">
        <v>384</v>
      </c>
      <c r="B716" s="1146" t="s">
        <v>230</v>
      </c>
      <c r="C716" s="1150">
        <f>Data!K3046</f>
        <v>1714.5</v>
      </c>
      <c r="D716" s="1221" t="s">
        <v>1422</v>
      </c>
      <c r="E716" s="1142">
        <v>3</v>
      </c>
      <c r="F716" s="1134">
        <f t="shared" si="131"/>
        <v>5143.5</v>
      </c>
      <c r="G716" s="1142"/>
      <c r="H716" s="1141">
        <f t="shared" si="132"/>
        <v>0</v>
      </c>
      <c r="I716" s="1142"/>
      <c r="J716" s="1141">
        <f t="shared" si="133"/>
        <v>0</v>
      </c>
      <c r="K716" s="1142"/>
      <c r="L716" s="1141">
        <f t="shared" si="134"/>
        <v>0</v>
      </c>
      <c r="M716" s="1142"/>
      <c r="N716" s="1141">
        <f t="shared" si="135"/>
        <v>0</v>
      </c>
      <c r="O716" s="1142"/>
      <c r="P716" s="1141">
        <f t="shared" si="136"/>
        <v>0</v>
      </c>
      <c r="Q716" s="1142"/>
      <c r="R716" s="1141">
        <f t="shared" si="137"/>
        <v>0</v>
      </c>
      <c r="S716" s="1142"/>
      <c r="T716" s="1141">
        <f t="shared" si="138"/>
        <v>0</v>
      </c>
      <c r="U716" s="1141"/>
      <c r="V716" s="1141">
        <f t="shared" si="139"/>
        <v>0</v>
      </c>
      <c r="W716" s="1143">
        <f t="shared" si="140"/>
        <v>0</v>
      </c>
      <c r="X716" s="1141">
        <f t="shared" si="141"/>
        <v>0</v>
      </c>
      <c r="Y716" s="1144">
        <v>3</v>
      </c>
      <c r="Z716" s="1139">
        <f t="shared" si="142"/>
        <v>5143.5</v>
      </c>
      <c r="AA716" s="1123">
        <f>[5]building!Y708</f>
        <v>3</v>
      </c>
      <c r="AB716" s="1123">
        <f>[5]building!Z708</f>
        <v>4469.8500000000004</v>
      </c>
      <c r="AC716" s="1123">
        <f>[5]building!Z708</f>
        <v>4469.8500000000004</v>
      </c>
      <c r="AD716" s="1123">
        <f t="shared" si="143"/>
        <v>673.65</v>
      </c>
    </row>
    <row r="717" spans="1:30" ht="70.5" customHeight="1">
      <c r="A717" s="1172">
        <v>385</v>
      </c>
      <c r="B717" s="1131" t="s">
        <v>231</v>
      </c>
      <c r="C717" s="1149">
        <f>ROUND(Data!K2690,2)</f>
        <v>819.4</v>
      </c>
      <c r="D717" s="1133" t="s">
        <v>1422</v>
      </c>
      <c r="E717" s="1142"/>
      <c r="F717" s="1134">
        <f t="shared" si="131"/>
        <v>0</v>
      </c>
      <c r="G717" s="1142"/>
      <c r="H717" s="1141">
        <f t="shared" si="132"/>
        <v>0</v>
      </c>
      <c r="I717" s="1142"/>
      <c r="J717" s="1141">
        <f t="shared" si="133"/>
        <v>0</v>
      </c>
      <c r="K717" s="1142"/>
      <c r="L717" s="1141">
        <f t="shared" si="134"/>
        <v>0</v>
      </c>
      <c r="M717" s="1142"/>
      <c r="N717" s="1141">
        <f t="shared" si="135"/>
        <v>0</v>
      </c>
      <c r="O717" s="1142"/>
      <c r="P717" s="1141">
        <f t="shared" si="136"/>
        <v>0</v>
      </c>
      <c r="Q717" s="1142"/>
      <c r="R717" s="1141">
        <f t="shared" si="137"/>
        <v>0</v>
      </c>
      <c r="S717" s="1142"/>
      <c r="T717" s="1141">
        <f t="shared" si="138"/>
        <v>0</v>
      </c>
      <c r="U717" s="1141"/>
      <c r="V717" s="1141">
        <f t="shared" si="139"/>
        <v>0</v>
      </c>
      <c r="W717" s="1143">
        <f t="shared" si="140"/>
        <v>0</v>
      </c>
      <c r="X717" s="1141">
        <f t="shared" si="141"/>
        <v>0</v>
      </c>
      <c r="Y717" s="1144">
        <v>0</v>
      </c>
      <c r="Z717" s="1139">
        <f t="shared" si="142"/>
        <v>0</v>
      </c>
      <c r="AA717" s="1123">
        <f>[5]building!Y709</f>
        <v>0</v>
      </c>
      <c r="AB717" s="1123"/>
      <c r="AC717" s="1123">
        <f>[5]building!Z709</f>
        <v>0</v>
      </c>
      <c r="AD717" s="1123">
        <f t="shared" si="143"/>
        <v>0</v>
      </c>
    </row>
    <row r="718" spans="1:30" ht="70.5" customHeight="1">
      <c r="A718" s="1130">
        <v>238.1</v>
      </c>
      <c r="B718" s="1131" t="s">
        <v>4129</v>
      </c>
      <c r="C718" s="1149">
        <f>ROUND(Data!K2778,2)</f>
        <v>2765.25</v>
      </c>
      <c r="D718" s="1215" t="s">
        <v>534</v>
      </c>
      <c r="E718" s="1143">
        <v>8.9499999999999993</v>
      </c>
      <c r="F718" s="1134">
        <f t="shared" si="131"/>
        <v>24748.99</v>
      </c>
      <c r="G718" s="1143"/>
      <c r="H718" s="1141">
        <f t="shared" si="132"/>
        <v>0</v>
      </c>
      <c r="I718" s="1141"/>
      <c r="J718" s="1141">
        <f t="shared" si="133"/>
        <v>0</v>
      </c>
      <c r="K718" s="1141"/>
      <c r="L718" s="1141">
        <f t="shared" si="134"/>
        <v>0</v>
      </c>
      <c r="M718" s="1143"/>
      <c r="N718" s="1141">
        <f t="shared" si="135"/>
        <v>0</v>
      </c>
      <c r="O718" s="1141"/>
      <c r="P718" s="1141">
        <f t="shared" si="136"/>
        <v>0</v>
      </c>
      <c r="Q718" s="1141">
        <v>0.43</v>
      </c>
      <c r="R718" s="1141">
        <f t="shared" si="137"/>
        <v>1189.06</v>
      </c>
      <c r="S718" s="1142"/>
      <c r="T718" s="1141">
        <f t="shared" si="138"/>
        <v>0</v>
      </c>
      <c r="U718" s="1141"/>
      <c r="V718" s="1141">
        <f t="shared" si="139"/>
        <v>0</v>
      </c>
      <c r="W718" s="1143">
        <f t="shared" si="140"/>
        <v>0.43</v>
      </c>
      <c r="X718" s="1141">
        <f t="shared" si="141"/>
        <v>1189.06</v>
      </c>
      <c r="Y718" s="1144">
        <v>9.3800000000000008</v>
      </c>
      <c r="Z718" s="1139">
        <f t="shared" si="142"/>
        <v>25938.05</v>
      </c>
      <c r="AA718" s="1123">
        <f>[5]building!Y710</f>
        <v>9.3800000000000008</v>
      </c>
      <c r="AB718" s="1123">
        <f>[5]building!Z710</f>
        <v>24073.77</v>
      </c>
      <c r="AC718" s="1123">
        <f>[5]building!Z710</f>
        <v>24073.77</v>
      </c>
      <c r="AD718" s="1123">
        <f t="shared" si="143"/>
        <v>1864.28</v>
      </c>
    </row>
    <row r="719" spans="1:30" s="810" customFormat="1" ht="70.5" customHeight="1">
      <c r="A719" s="1145">
        <v>71.2</v>
      </c>
      <c r="B719" s="1146" t="s">
        <v>3592</v>
      </c>
      <c r="C719" s="1150">
        <f>Elec.Data!K379</f>
        <v>2159</v>
      </c>
      <c r="D719" s="1221" t="s">
        <v>1422</v>
      </c>
      <c r="E719" s="1142"/>
      <c r="F719" s="1134">
        <f t="shared" ref="F719:F782" si="144">E719*C719</f>
        <v>0</v>
      </c>
      <c r="G719" s="1142"/>
      <c r="H719" s="1141">
        <f t="shared" ref="H719:H782" si="145">G719*C719</f>
        <v>0</v>
      </c>
      <c r="I719" s="1142"/>
      <c r="J719" s="1141">
        <f t="shared" ref="J719:J782" si="146">I719*C719</f>
        <v>0</v>
      </c>
      <c r="K719" s="1142"/>
      <c r="L719" s="1141">
        <f t="shared" ref="L719:L782" si="147">K719*C719</f>
        <v>0</v>
      </c>
      <c r="M719" s="1142"/>
      <c r="N719" s="1141">
        <f t="shared" ref="N719:N782" si="148">M719*C719</f>
        <v>0</v>
      </c>
      <c r="O719" s="1142"/>
      <c r="P719" s="1141">
        <f t="shared" ref="P719:P782" si="149">O719*C719</f>
        <v>0</v>
      </c>
      <c r="Q719" s="1142"/>
      <c r="R719" s="1141">
        <f t="shared" ref="R719:R782" si="150">Q719*C719</f>
        <v>0</v>
      </c>
      <c r="S719" s="1142"/>
      <c r="T719" s="1141">
        <f t="shared" ref="T719:T782" si="151">S719*C719</f>
        <v>0</v>
      </c>
      <c r="U719" s="1141"/>
      <c r="V719" s="1141">
        <f t="shared" ref="V719:V782" si="152">U719*C719</f>
        <v>0</v>
      </c>
      <c r="W719" s="1143">
        <f t="shared" ref="W719:W782" si="153">G719+I719+K719+M719+O719+Q719+S719+U719</f>
        <v>0</v>
      </c>
      <c r="X719" s="1141">
        <f t="shared" ref="X719:X782" si="154">W719*C719</f>
        <v>0</v>
      </c>
      <c r="Y719" s="1144">
        <v>0</v>
      </c>
      <c r="Z719" s="1139">
        <f t="shared" ref="Z719:Z782" si="155">Y719*C719</f>
        <v>0</v>
      </c>
      <c r="AA719" s="1123">
        <f>[5]building!Y711</f>
        <v>0</v>
      </c>
      <c r="AB719" s="1123"/>
      <c r="AC719" s="1123">
        <f>[5]building!Z711</f>
        <v>0</v>
      </c>
      <c r="AD719" s="1123">
        <f t="shared" ref="AD719:AD782" si="156">Z719-AC719</f>
        <v>0</v>
      </c>
    </row>
    <row r="720" spans="1:30" s="810" customFormat="1" ht="70.5" customHeight="1">
      <c r="A720" s="1145">
        <v>80.099999999999994</v>
      </c>
      <c r="B720" s="1146" t="s">
        <v>3894</v>
      </c>
      <c r="C720" s="1222">
        <f>C1446</f>
        <v>1309</v>
      </c>
      <c r="D720" s="1221" t="s">
        <v>1422</v>
      </c>
      <c r="E720" s="1142"/>
      <c r="F720" s="1134">
        <f t="shared" si="144"/>
        <v>0</v>
      </c>
      <c r="G720" s="1142"/>
      <c r="H720" s="1141">
        <f t="shared" si="145"/>
        <v>0</v>
      </c>
      <c r="I720" s="1142"/>
      <c r="J720" s="1141">
        <f t="shared" si="146"/>
        <v>0</v>
      </c>
      <c r="K720" s="1142"/>
      <c r="L720" s="1141">
        <f t="shared" si="147"/>
        <v>0</v>
      </c>
      <c r="M720" s="1142"/>
      <c r="N720" s="1141">
        <f t="shared" si="148"/>
        <v>0</v>
      </c>
      <c r="O720" s="1142">
        <v>2</v>
      </c>
      <c r="P720" s="1141">
        <f t="shared" si="149"/>
        <v>2618</v>
      </c>
      <c r="Q720" s="1142"/>
      <c r="R720" s="1141">
        <f t="shared" si="150"/>
        <v>0</v>
      </c>
      <c r="S720" s="1142"/>
      <c r="T720" s="1141">
        <f t="shared" si="151"/>
        <v>0</v>
      </c>
      <c r="U720" s="1141"/>
      <c r="V720" s="1141">
        <f t="shared" si="152"/>
        <v>0</v>
      </c>
      <c r="W720" s="1143">
        <f t="shared" si="153"/>
        <v>2</v>
      </c>
      <c r="X720" s="1141">
        <f t="shared" si="154"/>
        <v>2618</v>
      </c>
      <c r="Y720" s="1144">
        <v>2</v>
      </c>
      <c r="Z720" s="1139">
        <f t="shared" si="155"/>
        <v>2618</v>
      </c>
      <c r="AA720" s="1123">
        <f>[5]building!Y712</f>
        <v>2</v>
      </c>
      <c r="AB720" s="1123">
        <f>[5]building!Z712</f>
        <v>2340</v>
      </c>
      <c r="AC720" s="1123">
        <f>[5]building!Z712</f>
        <v>2340</v>
      </c>
      <c r="AD720" s="1123">
        <f t="shared" si="156"/>
        <v>278</v>
      </c>
    </row>
    <row r="721" spans="1:30" ht="70.5" customHeight="1">
      <c r="A721" s="1130"/>
      <c r="B721" s="1131" t="s">
        <v>3598</v>
      </c>
      <c r="C721" s="1149">
        <f>Elec.Data!K588</f>
        <v>825</v>
      </c>
      <c r="D721" s="1215" t="s">
        <v>1422</v>
      </c>
      <c r="E721" s="1141"/>
      <c r="F721" s="1134">
        <f t="shared" si="144"/>
        <v>0</v>
      </c>
      <c r="G721" s="1141"/>
      <c r="H721" s="1141">
        <f t="shared" si="145"/>
        <v>0</v>
      </c>
      <c r="I721" s="1141"/>
      <c r="J721" s="1141">
        <f t="shared" si="146"/>
        <v>0</v>
      </c>
      <c r="K721" s="1141"/>
      <c r="L721" s="1141">
        <f t="shared" si="147"/>
        <v>0</v>
      </c>
      <c r="M721" s="1141"/>
      <c r="N721" s="1141">
        <f t="shared" si="148"/>
        <v>0</v>
      </c>
      <c r="O721" s="1141"/>
      <c r="P721" s="1141">
        <f t="shared" si="149"/>
        <v>0</v>
      </c>
      <c r="Q721" s="1141"/>
      <c r="R721" s="1141">
        <f t="shared" si="150"/>
        <v>0</v>
      </c>
      <c r="S721" s="1141"/>
      <c r="T721" s="1141">
        <f t="shared" si="151"/>
        <v>0</v>
      </c>
      <c r="U721" s="1141"/>
      <c r="V721" s="1141">
        <f t="shared" si="152"/>
        <v>0</v>
      </c>
      <c r="W721" s="1143">
        <f t="shared" si="153"/>
        <v>0</v>
      </c>
      <c r="X721" s="1141">
        <f t="shared" si="154"/>
        <v>0</v>
      </c>
      <c r="Y721" s="1144">
        <v>0</v>
      </c>
      <c r="Z721" s="1139">
        <f t="shared" si="155"/>
        <v>0</v>
      </c>
      <c r="AA721" s="1123">
        <f>[5]building!Y713</f>
        <v>0</v>
      </c>
      <c r="AB721" s="1123"/>
      <c r="AC721" s="1123">
        <f>[5]building!Z713</f>
        <v>0</v>
      </c>
      <c r="AD721" s="1123">
        <f t="shared" si="156"/>
        <v>0</v>
      </c>
    </row>
    <row r="722" spans="1:30" ht="70.5" customHeight="1">
      <c r="A722" s="1130"/>
      <c r="B722" s="1131" t="s">
        <v>3891</v>
      </c>
      <c r="C722" s="1149">
        <f>Elec.Data!K569</f>
        <v>550</v>
      </c>
      <c r="D722" s="1215" t="s">
        <v>1422</v>
      </c>
      <c r="E722" s="1142"/>
      <c r="F722" s="1134">
        <f t="shared" si="144"/>
        <v>0</v>
      </c>
      <c r="G722" s="1142"/>
      <c r="H722" s="1141">
        <f t="shared" si="145"/>
        <v>0</v>
      </c>
      <c r="I722" s="1142"/>
      <c r="J722" s="1141">
        <f t="shared" si="146"/>
        <v>0</v>
      </c>
      <c r="K722" s="1142"/>
      <c r="L722" s="1141">
        <f t="shared" si="147"/>
        <v>0</v>
      </c>
      <c r="M722" s="1142"/>
      <c r="N722" s="1141">
        <f t="shared" si="148"/>
        <v>0</v>
      </c>
      <c r="O722" s="1142"/>
      <c r="P722" s="1141">
        <f t="shared" si="149"/>
        <v>0</v>
      </c>
      <c r="Q722" s="1142"/>
      <c r="R722" s="1141">
        <f t="shared" si="150"/>
        <v>0</v>
      </c>
      <c r="S722" s="1142"/>
      <c r="T722" s="1141">
        <f t="shared" si="151"/>
        <v>0</v>
      </c>
      <c r="U722" s="1141"/>
      <c r="V722" s="1141">
        <f t="shared" si="152"/>
        <v>0</v>
      </c>
      <c r="W722" s="1143">
        <f t="shared" si="153"/>
        <v>0</v>
      </c>
      <c r="X722" s="1141">
        <f t="shared" si="154"/>
        <v>0</v>
      </c>
      <c r="Y722" s="1144">
        <v>0</v>
      </c>
      <c r="Z722" s="1139">
        <f t="shared" si="155"/>
        <v>0</v>
      </c>
      <c r="AA722" s="1123">
        <f>[5]building!Y714</f>
        <v>0</v>
      </c>
      <c r="AB722" s="1123"/>
      <c r="AC722" s="1123">
        <f>[5]building!Z714</f>
        <v>0</v>
      </c>
      <c r="AD722" s="1123">
        <f t="shared" si="156"/>
        <v>0</v>
      </c>
    </row>
    <row r="723" spans="1:30" ht="70.5" customHeight="1">
      <c r="A723" s="1130">
        <v>87.1</v>
      </c>
      <c r="B723" s="1131" t="str">
        <f>B1480</f>
        <v>Supplying and delivery of Three phase ELCB/RCCB</v>
      </c>
      <c r="C723" s="1149">
        <f>Elec.Data!K637</f>
        <v>3068.5</v>
      </c>
      <c r="D723" s="1215" t="s">
        <v>1422</v>
      </c>
      <c r="E723" s="1141"/>
      <c r="F723" s="1134">
        <f t="shared" si="144"/>
        <v>0</v>
      </c>
      <c r="G723" s="1141"/>
      <c r="H723" s="1141">
        <f t="shared" si="145"/>
        <v>0</v>
      </c>
      <c r="I723" s="1141"/>
      <c r="J723" s="1141">
        <f t="shared" si="146"/>
        <v>0</v>
      </c>
      <c r="K723" s="1141"/>
      <c r="L723" s="1141">
        <f t="shared" si="147"/>
        <v>0</v>
      </c>
      <c r="M723" s="1141"/>
      <c r="N723" s="1141">
        <f t="shared" si="148"/>
        <v>0</v>
      </c>
      <c r="O723" s="1141"/>
      <c r="P723" s="1141">
        <f t="shared" si="149"/>
        <v>0</v>
      </c>
      <c r="Q723" s="1141"/>
      <c r="R723" s="1141">
        <f t="shared" si="150"/>
        <v>0</v>
      </c>
      <c r="S723" s="1141"/>
      <c r="T723" s="1141">
        <f t="shared" si="151"/>
        <v>0</v>
      </c>
      <c r="U723" s="1141"/>
      <c r="V723" s="1141">
        <f t="shared" si="152"/>
        <v>0</v>
      </c>
      <c r="W723" s="1143">
        <f t="shared" si="153"/>
        <v>0</v>
      </c>
      <c r="X723" s="1141">
        <f t="shared" si="154"/>
        <v>0</v>
      </c>
      <c r="Y723" s="1144">
        <v>0</v>
      </c>
      <c r="Z723" s="1139">
        <f t="shared" si="155"/>
        <v>0</v>
      </c>
      <c r="AA723" s="1123">
        <f>[5]building!Y715</f>
        <v>0</v>
      </c>
      <c r="AB723" s="1123"/>
      <c r="AC723" s="1123">
        <f>[5]building!Z715</f>
        <v>0</v>
      </c>
      <c r="AD723" s="1123">
        <f t="shared" si="156"/>
        <v>0</v>
      </c>
    </row>
    <row r="724" spans="1:30" ht="70.5" customHeight="1">
      <c r="A724" s="1130"/>
      <c r="B724" s="1131" t="s">
        <v>3895</v>
      </c>
      <c r="C724" s="1149">
        <f>C1483</f>
        <v>165</v>
      </c>
      <c r="D724" s="1215" t="s">
        <v>841</v>
      </c>
      <c r="E724" s="1141"/>
      <c r="F724" s="1134">
        <f t="shared" si="144"/>
        <v>0</v>
      </c>
      <c r="G724" s="1141"/>
      <c r="H724" s="1141">
        <f t="shared" si="145"/>
        <v>0</v>
      </c>
      <c r="I724" s="1141"/>
      <c r="J724" s="1141">
        <f t="shared" si="146"/>
        <v>0</v>
      </c>
      <c r="K724" s="1141"/>
      <c r="L724" s="1141">
        <f t="shared" si="147"/>
        <v>0</v>
      </c>
      <c r="M724" s="1141"/>
      <c r="N724" s="1141">
        <f t="shared" si="148"/>
        <v>0</v>
      </c>
      <c r="O724" s="1141"/>
      <c r="P724" s="1141">
        <f t="shared" si="149"/>
        <v>0</v>
      </c>
      <c r="Q724" s="1141"/>
      <c r="R724" s="1141">
        <f t="shared" si="150"/>
        <v>0</v>
      </c>
      <c r="S724" s="1141"/>
      <c r="T724" s="1141">
        <f t="shared" si="151"/>
        <v>0</v>
      </c>
      <c r="U724" s="1141"/>
      <c r="V724" s="1141">
        <f t="shared" si="152"/>
        <v>0</v>
      </c>
      <c r="W724" s="1143">
        <f t="shared" si="153"/>
        <v>0</v>
      </c>
      <c r="X724" s="1141">
        <f t="shared" si="154"/>
        <v>0</v>
      </c>
      <c r="Y724" s="1144">
        <v>0</v>
      </c>
      <c r="Z724" s="1139">
        <f t="shared" si="155"/>
        <v>0</v>
      </c>
      <c r="AA724" s="1123">
        <f>[5]building!Y716</f>
        <v>0</v>
      </c>
      <c r="AB724" s="1123"/>
      <c r="AC724" s="1123">
        <f>[5]building!Z716</f>
        <v>0</v>
      </c>
      <c r="AD724" s="1123">
        <f t="shared" si="156"/>
        <v>0</v>
      </c>
    </row>
    <row r="725" spans="1:30" ht="70.5" customHeight="1">
      <c r="A725" s="1130"/>
      <c r="B725" s="1131" t="s">
        <v>5358</v>
      </c>
      <c r="C725" s="1140">
        <f>Data!R1326</f>
        <v>222.41</v>
      </c>
      <c r="D725" s="1215" t="s">
        <v>2321</v>
      </c>
      <c r="E725" s="1141">
        <v>8851.6</v>
      </c>
      <c r="F725" s="1134">
        <f t="shared" si="144"/>
        <v>1968684.36</v>
      </c>
      <c r="G725" s="1141"/>
      <c r="H725" s="1141">
        <f t="shared" si="145"/>
        <v>0</v>
      </c>
      <c r="I725" s="1141">
        <v>22.4</v>
      </c>
      <c r="J725" s="1141">
        <f t="shared" si="146"/>
        <v>4981.9799999999996</v>
      </c>
      <c r="K725" s="1141"/>
      <c r="L725" s="1141">
        <f t="shared" si="147"/>
        <v>0</v>
      </c>
      <c r="M725" s="1141"/>
      <c r="N725" s="1141">
        <f t="shared" si="148"/>
        <v>0</v>
      </c>
      <c r="O725" s="1141"/>
      <c r="P725" s="1141">
        <f t="shared" si="149"/>
        <v>0</v>
      </c>
      <c r="Q725" s="1141">
        <v>369.4</v>
      </c>
      <c r="R725" s="1141">
        <f t="shared" si="150"/>
        <v>82158.25</v>
      </c>
      <c r="S725" s="1142"/>
      <c r="T725" s="1141">
        <f t="shared" si="151"/>
        <v>0</v>
      </c>
      <c r="U725" s="1141"/>
      <c r="V725" s="1141">
        <f t="shared" si="152"/>
        <v>0</v>
      </c>
      <c r="W725" s="1143">
        <f t="shared" si="153"/>
        <v>391.8</v>
      </c>
      <c r="X725" s="1141">
        <f t="shared" si="154"/>
        <v>87140.24</v>
      </c>
      <c r="Y725" s="1144">
        <v>9243.4</v>
      </c>
      <c r="Z725" s="1139">
        <f t="shared" si="155"/>
        <v>2055824.59</v>
      </c>
      <c r="AA725" s="1123">
        <f>[5]building!Y717</f>
        <v>9243.4</v>
      </c>
      <c r="AB725" s="1123">
        <f>[5]building!Z717</f>
        <v>1884174.66</v>
      </c>
      <c r="AC725" s="1123">
        <f>[5]building!Z717</f>
        <v>1884174.66</v>
      </c>
      <c r="AD725" s="1123">
        <f t="shared" si="156"/>
        <v>171649.93</v>
      </c>
    </row>
    <row r="726" spans="1:30" s="810" customFormat="1" ht="70.5" customHeight="1">
      <c r="A726" s="1145"/>
      <c r="B726" s="1146" t="s">
        <v>5387</v>
      </c>
      <c r="C726" s="1147">
        <v>133.49</v>
      </c>
      <c r="D726" s="1221" t="s">
        <v>2321</v>
      </c>
      <c r="E726" s="1142">
        <v>1938.3</v>
      </c>
      <c r="F726" s="1134">
        <f t="shared" si="144"/>
        <v>258743.67</v>
      </c>
      <c r="G726" s="1142"/>
      <c r="H726" s="1141">
        <f t="shared" si="145"/>
        <v>0</v>
      </c>
      <c r="I726" s="1142"/>
      <c r="J726" s="1141">
        <f t="shared" si="146"/>
        <v>0</v>
      </c>
      <c r="K726" s="1142"/>
      <c r="L726" s="1141">
        <f t="shared" si="147"/>
        <v>0</v>
      </c>
      <c r="M726" s="1142"/>
      <c r="N726" s="1141">
        <f t="shared" si="148"/>
        <v>0</v>
      </c>
      <c r="O726" s="1142"/>
      <c r="P726" s="1141">
        <f t="shared" si="149"/>
        <v>0</v>
      </c>
      <c r="Q726" s="1142"/>
      <c r="R726" s="1141">
        <f t="shared" si="150"/>
        <v>0</v>
      </c>
      <c r="S726" s="1142"/>
      <c r="T726" s="1141">
        <f t="shared" si="151"/>
        <v>0</v>
      </c>
      <c r="U726" s="1142"/>
      <c r="V726" s="1141">
        <f t="shared" si="152"/>
        <v>0</v>
      </c>
      <c r="W726" s="1143">
        <f t="shared" si="153"/>
        <v>0</v>
      </c>
      <c r="X726" s="1141">
        <f t="shared" si="154"/>
        <v>0</v>
      </c>
      <c r="Y726" s="1144">
        <v>1938.3</v>
      </c>
      <c r="Z726" s="1139">
        <f t="shared" si="155"/>
        <v>258743.67</v>
      </c>
      <c r="AA726" s="1123">
        <f>[5]building!Y718</f>
        <v>1938.3</v>
      </c>
      <c r="AB726" s="1123">
        <f>[5]building!Z718</f>
        <v>258743.67</v>
      </c>
      <c r="AC726" s="1123">
        <f>[5]building!Z718</f>
        <v>258743.67</v>
      </c>
      <c r="AD726" s="1123">
        <f t="shared" si="156"/>
        <v>0</v>
      </c>
    </row>
    <row r="727" spans="1:30" ht="70.5" customHeight="1">
      <c r="A727" s="1130" t="s">
        <v>4538</v>
      </c>
      <c r="B727" s="1131" t="s">
        <v>3896</v>
      </c>
      <c r="C727" s="1140">
        <f>Data!K3348</f>
        <v>119.41</v>
      </c>
      <c r="D727" s="1215" t="s">
        <v>2321</v>
      </c>
      <c r="E727" s="1141"/>
      <c r="F727" s="1134">
        <f t="shared" si="144"/>
        <v>0</v>
      </c>
      <c r="G727" s="1141"/>
      <c r="H727" s="1141">
        <f t="shared" si="145"/>
        <v>0</v>
      </c>
      <c r="I727" s="1141"/>
      <c r="J727" s="1141">
        <f t="shared" si="146"/>
        <v>0</v>
      </c>
      <c r="K727" s="1141"/>
      <c r="L727" s="1141">
        <f t="shared" si="147"/>
        <v>0</v>
      </c>
      <c r="M727" s="1141"/>
      <c r="N727" s="1141">
        <f t="shared" si="148"/>
        <v>0</v>
      </c>
      <c r="O727" s="1141"/>
      <c r="P727" s="1141">
        <f t="shared" si="149"/>
        <v>0</v>
      </c>
      <c r="Q727" s="1141"/>
      <c r="R727" s="1141">
        <f t="shared" si="150"/>
        <v>0</v>
      </c>
      <c r="S727" s="1141"/>
      <c r="T727" s="1141">
        <f t="shared" si="151"/>
        <v>0</v>
      </c>
      <c r="U727" s="1141"/>
      <c r="V727" s="1141">
        <f t="shared" si="152"/>
        <v>0</v>
      </c>
      <c r="W727" s="1143">
        <f t="shared" si="153"/>
        <v>0</v>
      </c>
      <c r="X727" s="1141">
        <f t="shared" si="154"/>
        <v>0</v>
      </c>
      <c r="Y727" s="1144">
        <v>0</v>
      </c>
      <c r="Z727" s="1139">
        <f t="shared" si="155"/>
        <v>0</v>
      </c>
      <c r="AA727" s="1123">
        <f>[5]building!Y719</f>
        <v>0</v>
      </c>
      <c r="AB727" s="1123"/>
      <c r="AC727" s="1123">
        <f>[5]building!Z719</f>
        <v>0</v>
      </c>
      <c r="AD727" s="1123">
        <f t="shared" si="156"/>
        <v>0</v>
      </c>
    </row>
    <row r="728" spans="1:30" ht="70.5" customHeight="1">
      <c r="A728" s="1130"/>
      <c r="B728" s="1131" t="str">
        <f>B1481</f>
        <v>2 x 4 Sqmm Copper PVC insulated unsheathed single core 1 KV grade cable for EB service single phase.</v>
      </c>
      <c r="C728" s="1149">
        <f>Elec.Data!K670</f>
        <v>154.5</v>
      </c>
      <c r="D728" s="1215" t="s">
        <v>841</v>
      </c>
      <c r="E728" s="1142"/>
      <c r="F728" s="1134">
        <f t="shared" si="144"/>
        <v>0</v>
      </c>
      <c r="G728" s="1142"/>
      <c r="H728" s="1141">
        <f t="shared" si="145"/>
        <v>0</v>
      </c>
      <c r="I728" s="1142"/>
      <c r="J728" s="1141">
        <f t="shared" si="146"/>
        <v>0</v>
      </c>
      <c r="K728" s="1142"/>
      <c r="L728" s="1141">
        <f t="shared" si="147"/>
        <v>0</v>
      </c>
      <c r="M728" s="1142"/>
      <c r="N728" s="1141">
        <f t="shared" si="148"/>
        <v>0</v>
      </c>
      <c r="O728" s="1142"/>
      <c r="P728" s="1141">
        <f t="shared" si="149"/>
        <v>0</v>
      </c>
      <c r="Q728" s="1142"/>
      <c r="R728" s="1141">
        <f t="shared" si="150"/>
        <v>0</v>
      </c>
      <c r="S728" s="1142"/>
      <c r="T728" s="1141">
        <f t="shared" si="151"/>
        <v>0</v>
      </c>
      <c r="U728" s="1141"/>
      <c r="V728" s="1141">
        <f t="shared" si="152"/>
        <v>0</v>
      </c>
      <c r="W728" s="1143">
        <f t="shared" si="153"/>
        <v>0</v>
      </c>
      <c r="X728" s="1141">
        <f t="shared" si="154"/>
        <v>0</v>
      </c>
      <c r="Y728" s="1144">
        <v>0</v>
      </c>
      <c r="Z728" s="1139">
        <f t="shared" si="155"/>
        <v>0</v>
      </c>
      <c r="AA728" s="1123">
        <f>[5]building!Y720</f>
        <v>0</v>
      </c>
      <c r="AB728" s="1123"/>
      <c r="AC728" s="1123">
        <f>[5]building!Z720</f>
        <v>0</v>
      </c>
      <c r="AD728" s="1123">
        <f t="shared" si="156"/>
        <v>0</v>
      </c>
    </row>
    <row r="729" spans="1:30" ht="70.5" customHeight="1">
      <c r="A729" s="1130"/>
      <c r="B729" s="1131" t="str">
        <f>B1447</f>
        <v>40 mm dia GI pipe "B"class</v>
      </c>
      <c r="C729" s="1131">
        <f>C1447</f>
        <v>165</v>
      </c>
      <c r="D729" s="1215" t="s">
        <v>841</v>
      </c>
      <c r="E729" s="1142"/>
      <c r="F729" s="1134">
        <f t="shared" si="144"/>
        <v>0</v>
      </c>
      <c r="G729" s="1142"/>
      <c r="H729" s="1141">
        <f t="shared" si="145"/>
        <v>0</v>
      </c>
      <c r="I729" s="1142"/>
      <c r="J729" s="1141">
        <f t="shared" si="146"/>
        <v>0</v>
      </c>
      <c r="K729" s="1142"/>
      <c r="L729" s="1141">
        <f t="shared" si="147"/>
        <v>0</v>
      </c>
      <c r="M729" s="1142"/>
      <c r="N729" s="1141">
        <f t="shared" si="148"/>
        <v>0</v>
      </c>
      <c r="O729" s="1142"/>
      <c r="P729" s="1141">
        <f t="shared" si="149"/>
        <v>0</v>
      </c>
      <c r="Q729" s="1142"/>
      <c r="R729" s="1141">
        <f t="shared" si="150"/>
        <v>0</v>
      </c>
      <c r="S729" s="1142"/>
      <c r="T729" s="1141">
        <f t="shared" si="151"/>
        <v>0</v>
      </c>
      <c r="U729" s="1141"/>
      <c r="V729" s="1141">
        <f t="shared" si="152"/>
        <v>0</v>
      </c>
      <c r="W729" s="1143">
        <f t="shared" si="153"/>
        <v>0</v>
      </c>
      <c r="X729" s="1141">
        <f t="shared" si="154"/>
        <v>0</v>
      </c>
      <c r="Y729" s="1144">
        <v>0</v>
      </c>
      <c r="Z729" s="1139">
        <f t="shared" si="155"/>
        <v>0</v>
      </c>
      <c r="AA729" s="1123">
        <f>[5]building!Y721</f>
        <v>0</v>
      </c>
      <c r="AB729" s="1123"/>
      <c r="AC729" s="1123">
        <f>[5]building!Z721</f>
        <v>0</v>
      </c>
      <c r="AD729" s="1123">
        <f t="shared" si="156"/>
        <v>0</v>
      </c>
    </row>
    <row r="730" spans="1:30" ht="70.5" customHeight="1">
      <c r="A730" s="1130"/>
      <c r="B730" s="1131" t="s">
        <v>4980</v>
      </c>
      <c r="C730" s="1140">
        <v>9180</v>
      </c>
      <c r="D730" s="1148" t="s">
        <v>1422</v>
      </c>
      <c r="E730" s="1142">
        <v>3</v>
      </c>
      <c r="F730" s="1134">
        <f t="shared" si="144"/>
        <v>27540</v>
      </c>
      <c r="G730" s="1142"/>
      <c r="H730" s="1141">
        <f t="shared" si="145"/>
        <v>0</v>
      </c>
      <c r="I730" s="1142"/>
      <c r="J730" s="1141">
        <f t="shared" si="146"/>
        <v>0</v>
      </c>
      <c r="K730" s="1142"/>
      <c r="L730" s="1141">
        <f t="shared" si="147"/>
        <v>0</v>
      </c>
      <c r="M730" s="1142"/>
      <c r="N730" s="1141">
        <f t="shared" si="148"/>
        <v>0</v>
      </c>
      <c r="O730" s="1142"/>
      <c r="P730" s="1141">
        <f t="shared" si="149"/>
        <v>0</v>
      </c>
      <c r="Q730" s="1142"/>
      <c r="R730" s="1141">
        <f t="shared" si="150"/>
        <v>0</v>
      </c>
      <c r="S730" s="1142"/>
      <c r="T730" s="1141">
        <f t="shared" si="151"/>
        <v>0</v>
      </c>
      <c r="U730" s="1141"/>
      <c r="V730" s="1141">
        <f t="shared" si="152"/>
        <v>0</v>
      </c>
      <c r="W730" s="1143">
        <f t="shared" si="153"/>
        <v>0</v>
      </c>
      <c r="X730" s="1141">
        <f t="shared" si="154"/>
        <v>0</v>
      </c>
      <c r="Y730" s="1144">
        <v>3</v>
      </c>
      <c r="Z730" s="1139">
        <f t="shared" si="155"/>
        <v>27540</v>
      </c>
      <c r="AA730" s="1123">
        <f>[5]building!Y722</f>
        <v>3</v>
      </c>
      <c r="AB730" s="1123">
        <f>[5]building!Z722</f>
        <v>27000</v>
      </c>
      <c r="AC730" s="1123">
        <f>[5]building!Z722</f>
        <v>27000</v>
      </c>
      <c r="AD730" s="1123">
        <f t="shared" si="156"/>
        <v>540</v>
      </c>
    </row>
    <row r="731" spans="1:30" ht="70.5" customHeight="1">
      <c r="A731" s="1130"/>
      <c r="B731" s="1131" t="s">
        <v>6245</v>
      </c>
      <c r="C731" s="1131">
        <v>5428</v>
      </c>
      <c r="D731" s="1215" t="s">
        <v>2321</v>
      </c>
      <c r="E731" s="1142">
        <v>72.099999999999994</v>
      </c>
      <c r="F731" s="1134">
        <f t="shared" si="144"/>
        <v>391358.8</v>
      </c>
      <c r="G731" s="1142"/>
      <c r="H731" s="1141">
        <f t="shared" si="145"/>
        <v>0</v>
      </c>
      <c r="I731" s="1142"/>
      <c r="J731" s="1141">
        <f t="shared" si="146"/>
        <v>0</v>
      </c>
      <c r="K731" s="1142"/>
      <c r="L731" s="1141">
        <f t="shared" si="147"/>
        <v>0</v>
      </c>
      <c r="M731" s="1142"/>
      <c r="N731" s="1141">
        <f t="shared" si="148"/>
        <v>0</v>
      </c>
      <c r="O731" s="1142"/>
      <c r="P731" s="1141">
        <f t="shared" si="149"/>
        <v>0</v>
      </c>
      <c r="Q731" s="1142"/>
      <c r="R731" s="1141">
        <f t="shared" si="150"/>
        <v>0</v>
      </c>
      <c r="S731" s="1142"/>
      <c r="T731" s="1141">
        <f t="shared" si="151"/>
        <v>0</v>
      </c>
      <c r="U731" s="1141"/>
      <c r="V731" s="1141">
        <f t="shared" si="152"/>
        <v>0</v>
      </c>
      <c r="W731" s="1143">
        <f t="shared" si="153"/>
        <v>0</v>
      </c>
      <c r="X731" s="1141">
        <f t="shared" si="154"/>
        <v>0</v>
      </c>
      <c r="Y731" s="1144">
        <v>72.099999999999994</v>
      </c>
      <c r="Z731" s="1139">
        <f t="shared" si="155"/>
        <v>391358.8</v>
      </c>
      <c r="AA731" s="1123">
        <f>[5]building!Y723</f>
        <v>72.099999999999994</v>
      </c>
      <c r="AB731" s="1123">
        <f>[5]building!Z723</f>
        <v>391358.8</v>
      </c>
      <c r="AC731" s="1123">
        <f>[5]building!Z723</f>
        <v>391358.8</v>
      </c>
      <c r="AD731" s="1123">
        <f t="shared" si="156"/>
        <v>0</v>
      </c>
    </row>
    <row r="732" spans="1:30" s="810" customFormat="1" ht="70.5" customHeight="1">
      <c r="A732" s="1145">
        <v>448.2</v>
      </c>
      <c r="B732" s="1146" t="s">
        <v>4442</v>
      </c>
      <c r="C732" s="1147">
        <f>Data!R3123</f>
        <v>132.69999999999999</v>
      </c>
      <c r="D732" s="1221" t="s">
        <v>1422</v>
      </c>
      <c r="E732" s="1142">
        <v>42</v>
      </c>
      <c r="F732" s="1134">
        <f t="shared" si="144"/>
        <v>5573.4</v>
      </c>
      <c r="G732" s="1142"/>
      <c r="H732" s="1141">
        <f t="shared" si="145"/>
        <v>0</v>
      </c>
      <c r="I732" s="1142"/>
      <c r="J732" s="1141">
        <f t="shared" si="146"/>
        <v>0</v>
      </c>
      <c r="K732" s="1142"/>
      <c r="L732" s="1141">
        <f t="shared" si="147"/>
        <v>0</v>
      </c>
      <c r="M732" s="1142"/>
      <c r="N732" s="1141">
        <f t="shared" si="148"/>
        <v>0</v>
      </c>
      <c r="O732" s="1142"/>
      <c r="P732" s="1141">
        <f t="shared" si="149"/>
        <v>0</v>
      </c>
      <c r="Q732" s="1142"/>
      <c r="R732" s="1141">
        <f t="shared" si="150"/>
        <v>0</v>
      </c>
      <c r="S732" s="1142"/>
      <c r="T732" s="1141">
        <f t="shared" si="151"/>
        <v>0</v>
      </c>
      <c r="U732" s="1141"/>
      <c r="V732" s="1141">
        <f t="shared" si="152"/>
        <v>0</v>
      </c>
      <c r="W732" s="1143">
        <f t="shared" si="153"/>
        <v>0</v>
      </c>
      <c r="X732" s="1141">
        <f t="shared" si="154"/>
        <v>0</v>
      </c>
      <c r="Y732" s="1144">
        <v>42</v>
      </c>
      <c r="Z732" s="1139">
        <f t="shared" si="155"/>
        <v>5573.4</v>
      </c>
      <c r="AA732" s="1123">
        <f>[5]building!Y724</f>
        <v>42</v>
      </c>
      <c r="AB732" s="1123">
        <f>[5]building!Z724</f>
        <v>4959.3599999999997</v>
      </c>
      <c r="AC732" s="1123">
        <f>[5]building!Z724</f>
        <v>4959.3599999999997</v>
      </c>
      <c r="AD732" s="1123">
        <f t="shared" si="156"/>
        <v>614.04</v>
      </c>
    </row>
    <row r="733" spans="1:30" ht="70.5" customHeight="1">
      <c r="A733" s="1130"/>
      <c r="B733" s="1131" t="s">
        <v>5218</v>
      </c>
      <c r="C733" s="1149">
        <f>Data!AD1271</f>
        <v>1711.37</v>
      </c>
      <c r="D733" s="1206" t="s">
        <v>2321</v>
      </c>
      <c r="E733" s="1141">
        <v>79.3</v>
      </c>
      <c r="F733" s="1134">
        <f t="shared" si="144"/>
        <v>135711.64000000001</v>
      </c>
      <c r="G733" s="1141"/>
      <c r="H733" s="1141">
        <f t="shared" si="145"/>
        <v>0</v>
      </c>
      <c r="I733" s="1141"/>
      <c r="J733" s="1141">
        <f t="shared" si="146"/>
        <v>0</v>
      </c>
      <c r="K733" s="1141"/>
      <c r="L733" s="1141">
        <f t="shared" si="147"/>
        <v>0</v>
      </c>
      <c r="M733" s="1141"/>
      <c r="N733" s="1141">
        <f t="shared" si="148"/>
        <v>0</v>
      </c>
      <c r="O733" s="1141"/>
      <c r="P733" s="1141">
        <f t="shared" si="149"/>
        <v>0</v>
      </c>
      <c r="Q733" s="1141"/>
      <c r="R733" s="1141">
        <f t="shared" si="150"/>
        <v>0</v>
      </c>
      <c r="S733" s="1142"/>
      <c r="T733" s="1141">
        <f t="shared" si="151"/>
        <v>0</v>
      </c>
      <c r="U733" s="1141"/>
      <c r="V733" s="1141">
        <f t="shared" si="152"/>
        <v>0</v>
      </c>
      <c r="W733" s="1143">
        <f t="shared" si="153"/>
        <v>0</v>
      </c>
      <c r="X733" s="1141">
        <f t="shared" si="154"/>
        <v>0</v>
      </c>
      <c r="Y733" s="1144">
        <v>79.3</v>
      </c>
      <c r="Z733" s="1139">
        <f t="shared" si="155"/>
        <v>135711.64000000001</v>
      </c>
      <c r="AA733" s="1123">
        <f>[5]building!Y725</f>
        <v>79.3</v>
      </c>
      <c r="AB733" s="1123">
        <f>[5]building!Z725</f>
        <v>121662.85</v>
      </c>
      <c r="AC733" s="1123">
        <f>[5]building!Z725</f>
        <v>121662.85</v>
      </c>
      <c r="AD733" s="1123">
        <f t="shared" si="156"/>
        <v>14048.79</v>
      </c>
    </row>
    <row r="734" spans="1:30" ht="70.5" customHeight="1">
      <c r="A734" s="1130"/>
      <c r="B734" s="1131" t="s">
        <v>4550</v>
      </c>
      <c r="C734" s="1140">
        <f>Data!R2416</f>
        <v>1385.99</v>
      </c>
      <c r="D734" s="1206" t="s">
        <v>2321</v>
      </c>
      <c r="E734" s="1141">
        <v>345.7</v>
      </c>
      <c r="F734" s="1134">
        <f t="shared" si="144"/>
        <v>479136.74</v>
      </c>
      <c r="G734" s="1141"/>
      <c r="H734" s="1141">
        <f t="shared" si="145"/>
        <v>0</v>
      </c>
      <c r="I734" s="1141"/>
      <c r="J734" s="1141">
        <f t="shared" si="146"/>
        <v>0</v>
      </c>
      <c r="K734" s="1141"/>
      <c r="L734" s="1141">
        <f t="shared" si="147"/>
        <v>0</v>
      </c>
      <c r="M734" s="1141"/>
      <c r="N734" s="1141">
        <f t="shared" si="148"/>
        <v>0</v>
      </c>
      <c r="O734" s="1141"/>
      <c r="P734" s="1141">
        <f t="shared" si="149"/>
        <v>0</v>
      </c>
      <c r="Q734" s="1141"/>
      <c r="R734" s="1141">
        <f t="shared" si="150"/>
        <v>0</v>
      </c>
      <c r="S734" s="1142"/>
      <c r="T734" s="1141">
        <f t="shared" si="151"/>
        <v>0</v>
      </c>
      <c r="U734" s="1141"/>
      <c r="V734" s="1141">
        <f t="shared" si="152"/>
        <v>0</v>
      </c>
      <c r="W734" s="1143">
        <f t="shared" si="153"/>
        <v>0</v>
      </c>
      <c r="X734" s="1141">
        <f t="shared" si="154"/>
        <v>0</v>
      </c>
      <c r="Y734" s="1144">
        <v>345.7</v>
      </c>
      <c r="Z734" s="1139">
        <f t="shared" si="155"/>
        <v>479136.74</v>
      </c>
      <c r="AA734" s="1123">
        <f>[5]building!Y726</f>
        <v>345.7</v>
      </c>
      <c r="AB734" s="1123">
        <f>[5]building!Z726</f>
        <v>443737.06</v>
      </c>
      <c r="AC734" s="1123">
        <f>[5]building!Z726</f>
        <v>443737.06</v>
      </c>
      <c r="AD734" s="1123">
        <f t="shared" si="156"/>
        <v>35399.68</v>
      </c>
    </row>
    <row r="735" spans="1:30" ht="70.5" customHeight="1">
      <c r="A735" s="1130"/>
      <c r="B735" s="1131" t="s">
        <v>5359</v>
      </c>
      <c r="C735" s="1147">
        <f>Data!AD1271</f>
        <v>1711.37</v>
      </c>
      <c r="D735" s="1206" t="s">
        <v>2321</v>
      </c>
      <c r="E735" s="1142">
        <v>49.8</v>
      </c>
      <c r="F735" s="1134">
        <f t="shared" si="144"/>
        <v>85226.23</v>
      </c>
      <c r="G735" s="1142"/>
      <c r="H735" s="1141">
        <f t="shared" si="145"/>
        <v>0</v>
      </c>
      <c r="I735" s="1142"/>
      <c r="J735" s="1141">
        <f t="shared" si="146"/>
        <v>0</v>
      </c>
      <c r="K735" s="1142"/>
      <c r="L735" s="1141">
        <f t="shared" si="147"/>
        <v>0</v>
      </c>
      <c r="M735" s="1142"/>
      <c r="N735" s="1141">
        <f t="shared" si="148"/>
        <v>0</v>
      </c>
      <c r="O735" s="1142"/>
      <c r="P735" s="1141">
        <f t="shared" si="149"/>
        <v>0</v>
      </c>
      <c r="Q735" s="1142"/>
      <c r="R735" s="1141">
        <f t="shared" si="150"/>
        <v>0</v>
      </c>
      <c r="S735" s="1142"/>
      <c r="T735" s="1141">
        <f t="shared" si="151"/>
        <v>0</v>
      </c>
      <c r="U735" s="1141"/>
      <c r="V735" s="1141">
        <f t="shared" si="152"/>
        <v>0</v>
      </c>
      <c r="W735" s="1143">
        <f t="shared" si="153"/>
        <v>0</v>
      </c>
      <c r="X735" s="1141">
        <f t="shared" si="154"/>
        <v>0</v>
      </c>
      <c r="Y735" s="1144">
        <v>49.8</v>
      </c>
      <c r="Z735" s="1139">
        <f t="shared" si="155"/>
        <v>85226.23</v>
      </c>
      <c r="AA735" s="1123">
        <f>[5]building!Y727</f>
        <v>49.8</v>
      </c>
      <c r="AB735" s="1123">
        <f>[5]building!Z727</f>
        <v>78495.259999999995</v>
      </c>
      <c r="AC735" s="1123">
        <f>[5]building!Z727</f>
        <v>78495.259999999995</v>
      </c>
      <c r="AD735" s="1123">
        <f t="shared" si="156"/>
        <v>6730.97</v>
      </c>
    </row>
    <row r="736" spans="1:30" ht="70.5" customHeight="1">
      <c r="A736" s="1130"/>
      <c r="B736" s="1131" t="s">
        <v>5208</v>
      </c>
      <c r="C736" s="1140">
        <f>Data!K2435</f>
        <v>1433.89</v>
      </c>
      <c r="D736" s="1206" t="s">
        <v>236</v>
      </c>
      <c r="E736" s="1141">
        <v>50.2</v>
      </c>
      <c r="F736" s="1134">
        <f t="shared" si="144"/>
        <v>71981.279999999999</v>
      </c>
      <c r="G736" s="1141"/>
      <c r="H736" s="1141">
        <f t="shared" si="145"/>
        <v>0</v>
      </c>
      <c r="I736" s="1141"/>
      <c r="J736" s="1141">
        <f t="shared" si="146"/>
        <v>0</v>
      </c>
      <c r="K736" s="1141"/>
      <c r="L736" s="1141">
        <f t="shared" si="147"/>
        <v>0</v>
      </c>
      <c r="M736" s="1141"/>
      <c r="N736" s="1141">
        <f t="shared" si="148"/>
        <v>0</v>
      </c>
      <c r="O736" s="1141"/>
      <c r="P736" s="1141">
        <f t="shared" si="149"/>
        <v>0</v>
      </c>
      <c r="Q736" s="1141"/>
      <c r="R736" s="1141">
        <f t="shared" si="150"/>
        <v>0</v>
      </c>
      <c r="S736" s="1142"/>
      <c r="T736" s="1141">
        <f t="shared" si="151"/>
        <v>0</v>
      </c>
      <c r="U736" s="1141"/>
      <c r="V736" s="1141">
        <f t="shared" si="152"/>
        <v>0</v>
      </c>
      <c r="W736" s="1143">
        <f t="shared" si="153"/>
        <v>0</v>
      </c>
      <c r="X736" s="1141">
        <f t="shared" si="154"/>
        <v>0</v>
      </c>
      <c r="Y736" s="1144">
        <v>50.2</v>
      </c>
      <c r="Z736" s="1139">
        <f t="shared" si="155"/>
        <v>71981.279999999999</v>
      </c>
      <c r="AA736" s="1123">
        <f>[5]building!Y728</f>
        <v>50.2</v>
      </c>
      <c r="AB736" s="1123">
        <f>[5]building!Z728</f>
        <v>65752.960000000006</v>
      </c>
      <c r="AC736" s="1123">
        <f>[5]building!Z728</f>
        <v>65752.960000000006</v>
      </c>
      <c r="AD736" s="1123">
        <f t="shared" si="156"/>
        <v>6228.32</v>
      </c>
    </row>
    <row r="737" spans="1:30" ht="70.5" customHeight="1">
      <c r="A737" s="1130"/>
      <c r="B737" s="1223" t="s">
        <v>5233</v>
      </c>
      <c r="C737" s="1224">
        <f>Data!R1249</f>
        <v>1459.05</v>
      </c>
      <c r="D737" s="1225" t="s">
        <v>2321</v>
      </c>
      <c r="E737" s="1226">
        <v>481.9</v>
      </c>
      <c r="F737" s="1134">
        <f t="shared" si="144"/>
        <v>703116.2</v>
      </c>
      <c r="G737" s="1141"/>
      <c r="H737" s="1141">
        <f t="shared" si="145"/>
        <v>0</v>
      </c>
      <c r="I737" s="1141"/>
      <c r="J737" s="1141">
        <f t="shared" si="146"/>
        <v>0</v>
      </c>
      <c r="K737" s="1141"/>
      <c r="L737" s="1141">
        <f t="shared" si="147"/>
        <v>0</v>
      </c>
      <c r="M737" s="1141"/>
      <c r="N737" s="1141">
        <f t="shared" si="148"/>
        <v>0</v>
      </c>
      <c r="O737" s="1141"/>
      <c r="P737" s="1141">
        <f t="shared" si="149"/>
        <v>0</v>
      </c>
      <c r="Q737" s="1141"/>
      <c r="R737" s="1141">
        <f t="shared" si="150"/>
        <v>0</v>
      </c>
      <c r="S737" s="1142"/>
      <c r="T737" s="1141">
        <f t="shared" si="151"/>
        <v>0</v>
      </c>
      <c r="U737" s="1141"/>
      <c r="V737" s="1141">
        <f t="shared" si="152"/>
        <v>0</v>
      </c>
      <c r="W737" s="1143">
        <f t="shared" si="153"/>
        <v>0</v>
      </c>
      <c r="X737" s="1141">
        <f t="shared" si="154"/>
        <v>0</v>
      </c>
      <c r="Y737" s="1144">
        <v>481.9</v>
      </c>
      <c r="Z737" s="1139">
        <f t="shared" si="155"/>
        <v>703116.2</v>
      </c>
      <c r="AA737" s="1123">
        <f>[5]building!Y729</f>
        <v>481.9</v>
      </c>
      <c r="AB737" s="1123">
        <f>[5]building!Z729</f>
        <v>634300.88</v>
      </c>
      <c r="AC737" s="1123">
        <f>[5]building!Z729</f>
        <v>634300.88</v>
      </c>
      <c r="AD737" s="1123">
        <f t="shared" si="156"/>
        <v>68815.320000000007</v>
      </c>
    </row>
    <row r="738" spans="1:30" ht="70.5" customHeight="1">
      <c r="A738" s="1130"/>
      <c r="B738" s="1227" t="s">
        <v>5234</v>
      </c>
      <c r="C738" s="1224">
        <f>Data!R1272</f>
        <v>1222.3499999999999</v>
      </c>
      <c r="D738" s="1225" t="s">
        <v>2321</v>
      </c>
      <c r="E738" s="1226">
        <v>892.5</v>
      </c>
      <c r="F738" s="1134">
        <f t="shared" si="144"/>
        <v>1090947.3799999999</v>
      </c>
      <c r="G738" s="1142"/>
      <c r="H738" s="1141">
        <f t="shared" si="145"/>
        <v>0</v>
      </c>
      <c r="I738" s="1142"/>
      <c r="J738" s="1141">
        <f t="shared" si="146"/>
        <v>0</v>
      </c>
      <c r="K738" s="1142"/>
      <c r="L738" s="1141">
        <f t="shared" si="147"/>
        <v>0</v>
      </c>
      <c r="M738" s="1142"/>
      <c r="N738" s="1141">
        <f t="shared" si="148"/>
        <v>0</v>
      </c>
      <c r="O738" s="1142"/>
      <c r="P738" s="1141">
        <f t="shared" si="149"/>
        <v>0</v>
      </c>
      <c r="Q738" s="1142"/>
      <c r="R738" s="1141">
        <f t="shared" si="150"/>
        <v>0</v>
      </c>
      <c r="S738" s="1142"/>
      <c r="T738" s="1141">
        <f t="shared" si="151"/>
        <v>0</v>
      </c>
      <c r="U738" s="1141"/>
      <c r="V738" s="1141">
        <f t="shared" si="152"/>
        <v>0</v>
      </c>
      <c r="W738" s="1143">
        <f t="shared" si="153"/>
        <v>0</v>
      </c>
      <c r="X738" s="1141">
        <f t="shared" si="154"/>
        <v>0</v>
      </c>
      <c r="Y738" s="1144">
        <v>892.5</v>
      </c>
      <c r="Z738" s="1139">
        <f t="shared" si="155"/>
        <v>1090947.3799999999</v>
      </c>
      <c r="AA738" s="1123">
        <f>[5]building!Y730</f>
        <v>892.5</v>
      </c>
      <c r="AB738" s="1123">
        <f>[5]building!Z730</f>
        <v>1174753.1299999999</v>
      </c>
      <c r="AC738" s="1123">
        <f>[5]building!Z730</f>
        <v>1174753.1299999999</v>
      </c>
      <c r="AD738" s="1123">
        <f t="shared" si="156"/>
        <v>-83805.75</v>
      </c>
    </row>
    <row r="739" spans="1:30" ht="70.5" customHeight="1">
      <c r="A739" s="1130" t="s">
        <v>4438</v>
      </c>
      <c r="B739" s="1131" t="s">
        <v>3892</v>
      </c>
      <c r="C739" s="1140">
        <f>Data!R1230</f>
        <v>1452.27</v>
      </c>
      <c r="D739" s="1206" t="s">
        <v>2321</v>
      </c>
      <c r="E739" s="1142">
        <v>164.7</v>
      </c>
      <c r="F739" s="1134">
        <f t="shared" si="144"/>
        <v>239188.87</v>
      </c>
      <c r="G739" s="1142"/>
      <c r="H739" s="1141">
        <f t="shared" si="145"/>
        <v>0</v>
      </c>
      <c r="I739" s="1142"/>
      <c r="J739" s="1141">
        <f t="shared" si="146"/>
        <v>0</v>
      </c>
      <c r="K739" s="1142"/>
      <c r="L739" s="1141">
        <f t="shared" si="147"/>
        <v>0</v>
      </c>
      <c r="M739" s="1142"/>
      <c r="N739" s="1141">
        <f t="shared" si="148"/>
        <v>0</v>
      </c>
      <c r="O739" s="1142"/>
      <c r="P739" s="1141">
        <f t="shared" si="149"/>
        <v>0</v>
      </c>
      <c r="Q739" s="1142"/>
      <c r="R739" s="1141">
        <f t="shared" si="150"/>
        <v>0</v>
      </c>
      <c r="S739" s="1142"/>
      <c r="T739" s="1141">
        <f t="shared" si="151"/>
        <v>0</v>
      </c>
      <c r="U739" s="1141"/>
      <c r="V739" s="1141">
        <f t="shared" si="152"/>
        <v>0</v>
      </c>
      <c r="W739" s="1143">
        <f t="shared" si="153"/>
        <v>0</v>
      </c>
      <c r="X739" s="1141">
        <f t="shared" si="154"/>
        <v>0</v>
      </c>
      <c r="Y739" s="1144">
        <v>164.7</v>
      </c>
      <c r="Z739" s="1139">
        <f t="shared" si="155"/>
        <v>239188.87</v>
      </c>
      <c r="AA739" s="1123">
        <f>[5]building!Y731</f>
        <v>164.7</v>
      </c>
      <c r="AB739" s="1123">
        <f>[5]building!Z731</f>
        <v>215817.94</v>
      </c>
      <c r="AC739" s="1123">
        <f>[5]building!Z731</f>
        <v>215817.94</v>
      </c>
      <c r="AD739" s="1123">
        <f t="shared" si="156"/>
        <v>23370.93</v>
      </c>
    </row>
    <row r="740" spans="1:30" ht="70.5" customHeight="1">
      <c r="A740" s="1130"/>
      <c r="B740" s="1131" t="s">
        <v>5219</v>
      </c>
      <c r="C740" s="1147">
        <f>Data!AD1257</f>
        <v>1594.05</v>
      </c>
      <c r="D740" s="1206" t="s">
        <v>2321</v>
      </c>
      <c r="E740" s="1141">
        <v>15.1</v>
      </c>
      <c r="F740" s="1134">
        <f t="shared" si="144"/>
        <v>24070.16</v>
      </c>
      <c r="G740" s="1141"/>
      <c r="H740" s="1141">
        <f t="shared" si="145"/>
        <v>0</v>
      </c>
      <c r="I740" s="1141"/>
      <c r="J740" s="1141">
        <f t="shared" si="146"/>
        <v>0</v>
      </c>
      <c r="K740" s="1141"/>
      <c r="L740" s="1141">
        <f t="shared" si="147"/>
        <v>0</v>
      </c>
      <c r="M740" s="1141"/>
      <c r="N740" s="1141">
        <f t="shared" si="148"/>
        <v>0</v>
      </c>
      <c r="O740" s="1141"/>
      <c r="P740" s="1141">
        <f t="shared" si="149"/>
        <v>0</v>
      </c>
      <c r="Q740" s="1141"/>
      <c r="R740" s="1141">
        <f t="shared" si="150"/>
        <v>0</v>
      </c>
      <c r="S740" s="1142"/>
      <c r="T740" s="1141">
        <f t="shared" si="151"/>
        <v>0</v>
      </c>
      <c r="U740" s="1141"/>
      <c r="V740" s="1141">
        <f t="shared" si="152"/>
        <v>0</v>
      </c>
      <c r="W740" s="1143">
        <f t="shared" si="153"/>
        <v>0</v>
      </c>
      <c r="X740" s="1141">
        <f t="shared" si="154"/>
        <v>0</v>
      </c>
      <c r="Y740" s="1144">
        <v>15.1</v>
      </c>
      <c r="Z740" s="1139">
        <f t="shared" si="155"/>
        <v>24070.16</v>
      </c>
      <c r="AA740" s="1123">
        <f>[5]building!Y732</f>
        <v>15.1</v>
      </c>
      <c r="AB740" s="1123">
        <f>[5]building!Z732</f>
        <v>25129.57</v>
      </c>
      <c r="AC740" s="1123">
        <f>[5]building!Z732</f>
        <v>25129.57</v>
      </c>
      <c r="AD740" s="1123">
        <f t="shared" si="156"/>
        <v>-1059.4100000000001</v>
      </c>
    </row>
    <row r="741" spans="1:30" ht="70.5" customHeight="1">
      <c r="A741" s="1130"/>
      <c r="B741" s="1228" t="s">
        <v>3696</v>
      </c>
      <c r="C741" s="1229"/>
      <c r="D741" s="1230"/>
      <c r="E741" s="1142"/>
      <c r="F741" s="1134">
        <f t="shared" si="144"/>
        <v>0</v>
      </c>
      <c r="G741" s="1142"/>
      <c r="H741" s="1141">
        <f t="shared" si="145"/>
        <v>0</v>
      </c>
      <c r="I741" s="1142"/>
      <c r="J741" s="1141">
        <f t="shared" si="146"/>
        <v>0</v>
      </c>
      <c r="K741" s="1142"/>
      <c r="L741" s="1141">
        <f t="shared" si="147"/>
        <v>0</v>
      </c>
      <c r="M741" s="1142"/>
      <c r="N741" s="1141">
        <f t="shared" si="148"/>
        <v>0</v>
      </c>
      <c r="O741" s="1142"/>
      <c r="P741" s="1141">
        <f t="shared" si="149"/>
        <v>0</v>
      </c>
      <c r="Q741" s="1142"/>
      <c r="R741" s="1141">
        <f t="shared" si="150"/>
        <v>0</v>
      </c>
      <c r="S741" s="1142"/>
      <c r="T741" s="1141">
        <f t="shared" si="151"/>
        <v>0</v>
      </c>
      <c r="U741" s="1141"/>
      <c r="V741" s="1141">
        <f t="shared" si="152"/>
        <v>0</v>
      </c>
      <c r="W741" s="1143">
        <f t="shared" si="153"/>
        <v>0</v>
      </c>
      <c r="X741" s="1141">
        <f t="shared" si="154"/>
        <v>0</v>
      </c>
      <c r="Y741" s="1144">
        <v>0</v>
      </c>
      <c r="Z741" s="1139">
        <f t="shared" si="155"/>
        <v>0</v>
      </c>
      <c r="AA741" s="1123">
        <f>[5]building!Y733</f>
        <v>0</v>
      </c>
      <c r="AB741" s="1123"/>
      <c r="AC741" s="1123">
        <f>[5]building!Z733</f>
        <v>0</v>
      </c>
      <c r="AD741" s="1123">
        <f t="shared" si="156"/>
        <v>0</v>
      </c>
    </row>
    <row r="742" spans="1:30" ht="70.5" customHeight="1">
      <c r="A742" s="1130"/>
      <c r="B742" s="1231" t="s">
        <v>4697</v>
      </c>
      <c r="C742" s="1229">
        <f>'Sliding and french window'!G350</f>
        <v>3353.03</v>
      </c>
      <c r="D742" s="1230" t="s">
        <v>2321</v>
      </c>
      <c r="E742" s="1142"/>
      <c r="F742" s="1134">
        <f t="shared" si="144"/>
        <v>0</v>
      </c>
      <c r="G742" s="1142"/>
      <c r="H742" s="1141">
        <f t="shared" si="145"/>
        <v>0</v>
      </c>
      <c r="I742" s="1142"/>
      <c r="J742" s="1141">
        <f t="shared" si="146"/>
        <v>0</v>
      </c>
      <c r="K742" s="1142"/>
      <c r="L742" s="1141">
        <f t="shared" si="147"/>
        <v>0</v>
      </c>
      <c r="M742" s="1142"/>
      <c r="N742" s="1141">
        <f t="shared" si="148"/>
        <v>0</v>
      </c>
      <c r="O742" s="1142"/>
      <c r="P742" s="1141">
        <f t="shared" si="149"/>
        <v>0</v>
      </c>
      <c r="Q742" s="1142"/>
      <c r="R742" s="1141">
        <f t="shared" si="150"/>
        <v>0</v>
      </c>
      <c r="S742" s="1142"/>
      <c r="T742" s="1141">
        <f t="shared" si="151"/>
        <v>0</v>
      </c>
      <c r="U742" s="1141"/>
      <c r="V742" s="1141">
        <f t="shared" si="152"/>
        <v>0</v>
      </c>
      <c r="W742" s="1143">
        <f t="shared" si="153"/>
        <v>0</v>
      </c>
      <c r="X742" s="1141">
        <f t="shared" si="154"/>
        <v>0</v>
      </c>
      <c r="Y742" s="1144">
        <v>0</v>
      </c>
      <c r="Z742" s="1139">
        <f t="shared" si="155"/>
        <v>0</v>
      </c>
      <c r="AA742" s="1123">
        <f>[5]building!Y734</f>
        <v>0</v>
      </c>
      <c r="AB742" s="1123"/>
      <c r="AC742" s="1123">
        <f>[5]building!Z734</f>
        <v>0</v>
      </c>
      <c r="AD742" s="1123">
        <f t="shared" si="156"/>
        <v>0</v>
      </c>
    </row>
    <row r="743" spans="1:30" ht="70.5" customHeight="1">
      <c r="A743" s="1130"/>
      <c r="B743" s="1231" t="s">
        <v>4698</v>
      </c>
      <c r="C743" s="1229">
        <f>'Sliding and french window'!G491</f>
        <v>3169.22</v>
      </c>
      <c r="D743" s="1230" t="s">
        <v>2321</v>
      </c>
      <c r="E743" s="1142"/>
      <c r="F743" s="1134">
        <f t="shared" si="144"/>
        <v>0</v>
      </c>
      <c r="G743" s="1142"/>
      <c r="H743" s="1141">
        <f t="shared" si="145"/>
        <v>0</v>
      </c>
      <c r="I743" s="1142"/>
      <c r="J743" s="1141">
        <f t="shared" si="146"/>
        <v>0</v>
      </c>
      <c r="K743" s="1142"/>
      <c r="L743" s="1141">
        <f t="shared" si="147"/>
        <v>0</v>
      </c>
      <c r="M743" s="1142"/>
      <c r="N743" s="1141">
        <f t="shared" si="148"/>
        <v>0</v>
      </c>
      <c r="O743" s="1142"/>
      <c r="P743" s="1141">
        <f t="shared" si="149"/>
        <v>0</v>
      </c>
      <c r="Q743" s="1142"/>
      <c r="R743" s="1141">
        <f t="shared" si="150"/>
        <v>0</v>
      </c>
      <c r="S743" s="1142"/>
      <c r="T743" s="1141">
        <f t="shared" si="151"/>
        <v>0</v>
      </c>
      <c r="U743" s="1141"/>
      <c r="V743" s="1141">
        <f t="shared" si="152"/>
        <v>0</v>
      </c>
      <c r="W743" s="1143">
        <f t="shared" si="153"/>
        <v>0</v>
      </c>
      <c r="X743" s="1141">
        <f t="shared" si="154"/>
        <v>0</v>
      </c>
      <c r="Y743" s="1144">
        <v>0</v>
      </c>
      <c r="Z743" s="1139">
        <f t="shared" si="155"/>
        <v>0</v>
      </c>
      <c r="AA743" s="1123">
        <f>[5]building!Y735</f>
        <v>0</v>
      </c>
      <c r="AB743" s="1123"/>
      <c r="AC743" s="1123">
        <f>[5]building!Z735</f>
        <v>0</v>
      </c>
      <c r="AD743" s="1123">
        <f t="shared" si="156"/>
        <v>0</v>
      </c>
    </row>
    <row r="744" spans="1:30" ht="70.5" customHeight="1">
      <c r="A744" s="1130"/>
      <c r="B744" s="1231" t="s">
        <v>4699</v>
      </c>
      <c r="C744" s="1229">
        <f>'Sliding and french window'!G395</f>
        <v>4048</v>
      </c>
      <c r="D744" s="1230" t="s">
        <v>2321</v>
      </c>
      <c r="E744" s="1142"/>
      <c r="F744" s="1134">
        <f t="shared" si="144"/>
        <v>0</v>
      </c>
      <c r="G744" s="1142"/>
      <c r="H744" s="1141">
        <f t="shared" si="145"/>
        <v>0</v>
      </c>
      <c r="I744" s="1142"/>
      <c r="J744" s="1141">
        <f t="shared" si="146"/>
        <v>0</v>
      </c>
      <c r="K744" s="1142"/>
      <c r="L744" s="1141">
        <f t="shared" si="147"/>
        <v>0</v>
      </c>
      <c r="M744" s="1142"/>
      <c r="N744" s="1141">
        <f t="shared" si="148"/>
        <v>0</v>
      </c>
      <c r="O744" s="1142"/>
      <c r="P744" s="1141">
        <f t="shared" si="149"/>
        <v>0</v>
      </c>
      <c r="Q744" s="1142"/>
      <c r="R744" s="1141">
        <f t="shared" si="150"/>
        <v>0</v>
      </c>
      <c r="S744" s="1142"/>
      <c r="T744" s="1141">
        <f t="shared" si="151"/>
        <v>0</v>
      </c>
      <c r="U744" s="1141"/>
      <c r="V744" s="1141">
        <f t="shared" si="152"/>
        <v>0</v>
      </c>
      <c r="W744" s="1143">
        <f t="shared" si="153"/>
        <v>0</v>
      </c>
      <c r="X744" s="1141">
        <f t="shared" si="154"/>
        <v>0</v>
      </c>
      <c r="Y744" s="1144">
        <v>0</v>
      </c>
      <c r="Z744" s="1139">
        <f t="shared" si="155"/>
        <v>0</v>
      </c>
      <c r="AA744" s="1123">
        <f>[5]building!Y736</f>
        <v>0</v>
      </c>
      <c r="AB744" s="1123"/>
      <c r="AC744" s="1123">
        <f>[5]building!Z736</f>
        <v>0</v>
      </c>
      <c r="AD744" s="1123">
        <f t="shared" si="156"/>
        <v>0</v>
      </c>
    </row>
    <row r="745" spans="1:30" ht="70.5" customHeight="1">
      <c r="A745" s="1130"/>
      <c r="B745" s="1231" t="s">
        <v>4701</v>
      </c>
      <c r="C745" s="1229">
        <f>'Sliding and french window'!G440</f>
        <v>3758.93</v>
      </c>
      <c r="D745" s="1230" t="s">
        <v>2321</v>
      </c>
      <c r="E745" s="1142"/>
      <c r="F745" s="1134">
        <f t="shared" si="144"/>
        <v>0</v>
      </c>
      <c r="G745" s="1142"/>
      <c r="H745" s="1141">
        <f t="shared" si="145"/>
        <v>0</v>
      </c>
      <c r="I745" s="1142"/>
      <c r="J745" s="1141">
        <f t="shared" si="146"/>
        <v>0</v>
      </c>
      <c r="K745" s="1142"/>
      <c r="L745" s="1141">
        <f t="shared" si="147"/>
        <v>0</v>
      </c>
      <c r="M745" s="1142"/>
      <c r="N745" s="1141">
        <f t="shared" si="148"/>
        <v>0</v>
      </c>
      <c r="O745" s="1142"/>
      <c r="P745" s="1141">
        <f t="shared" si="149"/>
        <v>0</v>
      </c>
      <c r="Q745" s="1142"/>
      <c r="R745" s="1141">
        <f t="shared" si="150"/>
        <v>0</v>
      </c>
      <c r="S745" s="1142"/>
      <c r="T745" s="1141">
        <f t="shared" si="151"/>
        <v>0</v>
      </c>
      <c r="U745" s="1141"/>
      <c r="V745" s="1141">
        <f t="shared" si="152"/>
        <v>0</v>
      </c>
      <c r="W745" s="1143">
        <f t="shared" si="153"/>
        <v>0</v>
      </c>
      <c r="X745" s="1141">
        <f t="shared" si="154"/>
        <v>0</v>
      </c>
      <c r="Y745" s="1144">
        <v>0</v>
      </c>
      <c r="Z745" s="1139">
        <f t="shared" si="155"/>
        <v>0</v>
      </c>
      <c r="AA745" s="1123">
        <f>[5]building!Y737</f>
        <v>0</v>
      </c>
      <c r="AB745" s="1123"/>
      <c r="AC745" s="1123">
        <f>[5]building!Z737</f>
        <v>0</v>
      </c>
      <c r="AD745" s="1123">
        <f t="shared" si="156"/>
        <v>0</v>
      </c>
    </row>
    <row r="746" spans="1:30" ht="70.5" customHeight="1">
      <c r="A746" s="1130"/>
      <c r="B746" s="1177" t="s">
        <v>3657</v>
      </c>
      <c r="C746" s="1189">
        <f>Data!X1293</f>
        <v>1339.26</v>
      </c>
      <c r="D746" s="1191" t="s">
        <v>1875</v>
      </c>
      <c r="E746" s="1142"/>
      <c r="F746" s="1134">
        <f t="shared" si="144"/>
        <v>0</v>
      </c>
      <c r="G746" s="1142"/>
      <c r="H746" s="1141">
        <f t="shared" si="145"/>
        <v>0</v>
      </c>
      <c r="I746" s="1142"/>
      <c r="J746" s="1141">
        <f t="shared" si="146"/>
        <v>0</v>
      </c>
      <c r="K746" s="1142"/>
      <c r="L746" s="1141">
        <f t="shared" si="147"/>
        <v>0</v>
      </c>
      <c r="M746" s="1142"/>
      <c r="N746" s="1141">
        <f t="shared" si="148"/>
        <v>0</v>
      </c>
      <c r="O746" s="1142"/>
      <c r="P746" s="1141">
        <f t="shared" si="149"/>
        <v>0</v>
      </c>
      <c r="Q746" s="1142"/>
      <c r="R746" s="1141">
        <f t="shared" si="150"/>
        <v>0</v>
      </c>
      <c r="S746" s="1142"/>
      <c r="T746" s="1141">
        <f t="shared" si="151"/>
        <v>0</v>
      </c>
      <c r="U746" s="1141"/>
      <c r="V746" s="1141">
        <f t="shared" si="152"/>
        <v>0</v>
      </c>
      <c r="W746" s="1143">
        <f t="shared" si="153"/>
        <v>0</v>
      </c>
      <c r="X746" s="1141">
        <f t="shared" si="154"/>
        <v>0</v>
      </c>
      <c r="Y746" s="1144">
        <v>0</v>
      </c>
      <c r="Z746" s="1139">
        <f t="shared" si="155"/>
        <v>0</v>
      </c>
      <c r="AA746" s="1123">
        <f>[5]building!Y738</f>
        <v>0</v>
      </c>
      <c r="AB746" s="1123"/>
      <c r="AC746" s="1123">
        <f>[5]building!Z738</f>
        <v>0</v>
      </c>
      <c r="AD746" s="1123">
        <f t="shared" si="156"/>
        <v>0</v>
      </c>
    </row>
    <row r="747" spans="1:30" ht="70.5" customHeight="1">
      <c r="A747" s="1130"/>
      <c r="B747" s="1177" t="s">
        <v>3658</v>
      </c>
      <c r="C747" s="1189">
        <f>Data!K1292</f>
        <v>2908.93</v>
      </c>
      <c r="D747" s="1191" t="s">
        <v>1875</v>
      </c>
      <c r="E747" s="1142"/>
      <c r="F747" s="1134">
        <f t="shared" si="144"/>
        <v>0</v>
      </c>
      <c r="G747" s="1142"/>
      <c r="H747" s="1141">
        <f t="shared" si="145"/>
        <v>0</v>
      </c>
      <c r="I747" s="1142"/>
      <c r="J747" s="1141">
        <f t="shared" si="146"/>
        <v>0</v>
      </c>
      <c r="K747" s="1142"/>
      <c r="L747" s="1141">
        <f t="shared" si="147"/>
        <v>0</v>
      </c>
      <c r="M747" s="1142"/>
      <c r="N747" s="1141">
        <f t="shared" si="148"/>
        <v>0</v>
      </c>
      <c r="O747" s="1142"/>
      <c r="P747" s="1141">
        <f t="shared" si="149"/>
        <v>0</v>
      </c>
      <c r="Q747" s="1142"/>
      <c r="R747" s="1141">
        <f t="shared" si="150"/>
        <v>0</v>
      </c>
      <c r="S747" s="1142"/>
      <c r="T747" s="1141">
        <f t="shared" si="151"/>
        <v>0</v>
      </c>
      <c r="U747" s="1141"/>
      <c r="V747" s="1141">
        <f t="shared" si="152"/>
        <v>0</v>
      </c>
      <c r="W747" s="1143">
        <f t="shared" si="153"/>
        <v>0</v>
      </c>
      <c r="X747" s="1141">
        <f t="shared" si="154"/>
        <v>0</v>
      </c>
      <c r="Y747" s="1144">
        <v>0</v>
      </c>
      <c r="Z747" s="1139">
        <f t="shared" si="155"/>
        <v>0</v>
      </c>
      <c r="AA747" s="1123">
        <f>[5]building!Y739</f>
        <v>0</v>
      </c>
      <c r="AB747" s="1123"/>
      <c r="AC747" s="1123">
        <f>[5]building!Z739</f>
        <v>0</v>
      </c>
      <c r="AD747" s="1123">
        <f t="shared" si="156"/>
        <v>0</v>
      </c>
    </row>
    <row r="748" spans="1:30" ht="70.5" customHeight="1">
      <c r="A748" s="1130" t="s">
        <v>4948</v>
      </c>
      <c r="B748" s="1232" t="s">
        <v>4943</v>
      </c>
      <c r="C748" s="1189">
        <f>Data!R3720</f>
        <v>4364.3599999999997</v>
      </c>
      <c r="D748" s="1133" t="s">
        <v>2321</v>
      </c>
      <c r="E748" s="1142"/>
      <c r="F748" s="1134">
        <f t="shared" si="144"/>
        <v>0</v>
      </c>
      <c r="G748" s="1142"/>
      <c r="H748" s="1141">
        <f t="shared" si="145"/>
        <v>0</v>
      </c>
      <c r="I748" s="1142"/>
      <c r="J748" s="1141">
        <f t="shared" si="146"/>
        <v>0</v>
      </c>
      <c r="K748" s="1142"/>
      <c r="L748" s="1141">
        <f t="shared" si="147"/>
        <v>0</v>
      </c>
      <c r="M748" s="1142"/>
      <c r="N748" s="1141">
        <f t="shared" si="148"/>
        <v>0</v>
      </c>
      <c r="O748" s="1142"/>
      <c r="P748" s="1141">
        <f t="shared" si="149"/>
        <v>0</v>
      </c>
      <c r="Q748" s="1142"/>
      <c r="R748" s="1141">
        <f t="shared" si="150"/>
        <v>0</v>
      </c>
      <c r="S748" s="1142"/>
      <c r="T748" s="1141">
        <f t="shared" si="151"/>
        <v>0</v>
      </c>
      <c r="U748" s="1141"/>
      <c r="V748" s="1141">
        <f t="shared" si="152"/>
        <v>0</v>
      </c>
      <c r="W748" s="1143">
        <f t="shared" si="153"/>
        <v>0</v>
      </c>
      <c r="X748" s="1141">
        <f t="shared" si="154"/>
        <v>0</v>
      </c>
      <c r="Y748" s="1144">
        <v>0</v>
      </c>
      <c r="Z748" s="1139">
        <f t="shared" si="155"/>
        <v>0</v>
      </c>
      <c r="AA748" s="1123">
        <f>[5]building!Y740</f>
        <v>0</v>
      </c>
      <c r="AB748" s="1123"/>
      <c r="AC748" s="1123">
        <f>[5]building!Z740</f>
        <v>0</v>
      </c>
      <c r="AD748" s="1123">
        <f t="shared" si="156"/>
        <v>0</v>
      </c>
    </row>
    <row r="749" spans="1:30" ht="70.5" customHeight="1">
      <c r="A749" s="1130">
        <f>11.6-7.25</f>
        <v>4.4000000000000004</v>
      </c>
      <c r="B749" s="1131" t="s">
        <v>4130</v>
      </c>
      <c r="C749" s="1233">
        <v>915.02</v>
      </c>
      <c r="D749" s="1133" t="s">
        <v>2321</v>
      </c>
      <c r="E749" s="1142"/>
      <c r="F749" s="1134">
        <f t="shared" si="144"/>
        <v>0</v>
      </c>
      <c r="G749" s="1142"/>
      <c r="H749" s="1141">
        <f t="shared" si="145"/>
        <v>0</v>
      </c>
      <c r="I749" s="1142"/>
      <c r="J749" s="1141">
        <f t="shared" si="146"/>
        <v>0</v>
      </c>
      <c r="K749" s="1142"/>
      <c r="L749" s="1141">
        <f t="shared" si="147"/>
        <v>0</v>
      </c>
      <c r="M749" s="1142"/>
      <c r="N749" s="1141">
        <f t="shared" si="148"/>
        <v>0</v>
      </c>
      <c r="O749" s="1142"/>
      <c r="P749" s="1141">
        <f t="shared" si="149"/>
        <v>0</v>
      </c>
      <c r="Q749" s="1142"/>
      <c r="R749" s="1141">
        <f t="shared" si="150"/>
        <v>0</v>
      </c>
      <c r="S749" s="1142"/>
      <c r="T749" s="1141">
        <f t="shared" si="151"/>
        <v>0</v>
      </c>
      <c r="U749" s="1141"/>
      <c r="V749" s="1141">
        <f t="shared" si="152"/>
        <v>0</v>
      </c>
      <c r="W749" s="1143">
        <f t="shared" si="153"/>
        <v>0</v>
      </c>
      <c r="X749" s="1141">
        <f t="shared" si="154"/>
        <v>0</v>
      </c>
      <c r="Y749" s="1144">
        <v>0</v>
      </c>
      <c r="Z749" s="1139">
        <f t="shared" si="155"/>
        <v>0</v>
      </c>
      <c r="AA749" s="1123">
        <f>[5]building!Y741</f>
        <v>0</v>
      </c>
      <c r="AB749" s="1123"/>
      <c r="AC749" s="1123">
        <f>[5]building!Z741</f>
        <v>0</v>
      </c>
      <c r="AD749" s="1123">
        <f t="shared" si="156"/>
        <v>0</v>
      </c>
    </row>
    <row r="750" spans="1:30" ht="70.5" customHeight="1">
      <c r="A750" s="1130"/>
      <c r="B750" s="1131" t="s">
        <v>4131</v>
      </c>
      <c r="C750" s="1233">
        <v>990</v>
      </c>
      <c r="D750" s="1133" t="s">
        <v>2321</v>
      </c>
      <c r="E750" s="1142"/>
      <c r="F750" s="1134">
        <f t="shared" si="144"/>
        <v>0</v>
      </c>
      <c r="G750" s="1142"/>
      <c r="H750" s="1141">
        <f t="shared" si="145"/>
        <v>0</v>
      </c>
      <c r="I750" s="1142"/>
      <c r="J750" s="1141">
        <f t="shared" si="146"/>
        <v>0</v>
      </c>
      <c r="K750" s="1142"/>
      <c r="L750" s="1141">
        <f t="shared" si="147"/>
        <v>0</v>
      </c>
      <c r="M750" s="1142"/>
      <c r="N750" s="1141">
        <f t="shared" si="148"/>
        <v>0</v>
      </c>
      <c r="O750" s="1142"/>
      <c r="P750" s="1141">
        <f t="shared" si="149"/>
        <v>0</v>
      </c>
      <c r="Q750" s="1142"/>
      <c r="R750" s="1141">
        <f t="shared" si="150"/>
        <v>0</v>
      </c>
      <c r="S750" s="1142"/>
      <c r="T750" s="1141">
        <f t="shared" si="151"/>
        <v>0</v>
      </c>
      <c r="U750" s="1141"/>
      <c r="V750" s="1141">
        <f t="shared" si="152"/>
        <v>0</v>
      </c>
      <c r="W750" s="1143">
        <f t="shared" si="153"/>
        <v>0</v>
      </c>
      <c r="X750" s="1141">
        <f t="shared" si="154"/>
        <v>0</v>
      </c>
      <c r="Y750" s="1144">
        <v>0</v>
      </c>
      <c r="Z750" s="1139">
        <f t="shared" si="155"/>
        <v>0</v>
      </c>
      <c r="AA750" s="1123">
        <f>[5]building!Y742</f>
        <v>0</v>
      </c>
      <c r="AB750" s="1123"/>
      <c r="AC750" s="1123">
        <f>[5]building!Z742</f>
        <v>0</v>
      </c>
      <c r="AD750" s="1123">
        <f t="shared" si="156"/>
        <v>0</v>
      </c>
    </row>
    <row r="751" spans="1:30" ht="70.5" customHeight="1">
      <c r="A751" s="1130"/>
      <c r="B751" s="1131" t="s">
        <v>3645</v>
      </c>
      <c r="C751" s="1189">
        <v>905</v>
      </c>
      <c r="D751" s="1133" t="s">
        <v>841</v>
      </c>
      <c r="E751" s="1142"/>
      <c r="F751" s="1134">
        <f t="shared" si="144"/>
        <v>0</v>
      </c>
      <c r="G751" s="1142"/>
      <c r="H751" s="1141">
        <f t="shared" si="145"/>
        <v>0</v>
      </c>
      <c r="I751" s="1142"/>
      <c r="J751" s="1141">
        <f t="shared" si="146"/>
        <v>0</v>
      </c>
      <c r="K751" s="1142"/>
      <c r="L751" s="1141">
        <f t="shared" si="147"/>
        <v>0</v>
      </c>
      <c r="M751" s="1142"/>
      <c r="N751" s="1141">
        <f t="shared" si="148"/>
        <v>0</v>
      </c>
      <c r="O751" s="1142"/>
      <c r="P751" s="1141">
        <f t="shared" si="149"/>
        <v>0</v>
      </c>
      <c r="Q751" s="1142"/>
      <c r="R751" s="1141">
        <f t="shared" si="150"/>
        <v>0</v>
      </c>
      <c r="S751" s="1142"/>
      <c r="T751" s="1141">
        <f t="shared" si="151"/>
        <v>0</v>
      </c>
      <c r="U751" s="1141"/>
      <c r="V751" s="1141">
        <f t="shared" si="152"/>
        <v>0</v>
      </c>
      <c r="W751" s="1143">
        <f t="shared" si="153"/>
        <v>0</v>
      </c>
      <c r="X751" s="1141">
        <f t="shared" si="154"/>
        <v>0</v>
      </c>
      <c r="Y751" s="1144">
        <v>0</v>
      </c>
      <c r="Z751" s="1139">
        <f t="shared" si="155"/>
        <v>0</v>
      </c>
      <c r="AA751" s="1123">
        <f>[5]building!Y743</f>
        <v>0</v>
      </c>
      <c r="AB751" s="1123"/>
      <c r="AC751" s="1123">
        <f>[5]building!Z743</f>
        <v>0</v>
      </c>
      <c r="AD751" s="1123">
        <f t="shared" si="156"/>
        <v>0</v>
      </c>
    </row>
    <row r="752" spans="1:30" ht="70.5" customHeight="1">
      <c r="A752" s="1130"/>
      <c r="B752" s="1131" t="s">
        <v>3685</v>
      </c>
      <c r="C752" s="1189">
        <v>8467.2999999999993</v>
      </c>
      <c r="D752" s="1133" t="s">
        <v>1422</v>
      </c>
      <c r="E752" s="1142"/>
      <c r="F752" s="1134">
        <f t="shared" si="144"/>
        <v>0</v>
      </c>
      <c r="G752" s="1142"/>
      <c r="H752" s="1141">
        <f t="shared" si="145"/>
        <v>0</v>
      </c>
      <c r="I752" s="1142"/>
      <c r="J752" s="1141">
        <f t="shared" si="146"/>
        <v>0</v>
      </c>
      <c r="K752" s="1142"/>
      <c r="L752" s="1141">
        <f t="shared" si="147"/>
        <v>0</v>
      </c>
      <c r="M752" s="1142"/>
      <c r="N752" s="1141">
        <f t="shared" si="148"/>
        <v>0</v>
      </c>
      <c r="O752" s="1142"/>
      <c r="P752" s="1141">
        <f t="shared" si="149"/>
        <v>0</v>
      </c>
      <c r="Q752" s="1142"/>
      <c r="R752" s="1141">
        <f t="shared" si="150"/>
        <v>0</v>
      </c>
      <c r="S752" s="1142"/>
      <c r="T752" s="1141">
        <f t="shared" si="151"/>
        <v>0</v>
      </c>
      <c r="U752" s="1141"/>
      <c r="V752" s="1141">
        <f t="shared" si="152"/>
        <v>0</v>
      </c>
      <c r="W752" s="1143">
        <f t="shared" si="153"/>
        <v>0</v>
      </c>
      <c r="X752" s="1141">
        <f t="shared" si="154"/>
        <v>0</v>
      </c>
      <c r="Y752" s="1144">
        <v>0</v>
      </c>
      <c r="Z752" s="1139">
        <f t="shared" si="155"/>
        <v>0</v>
      </c>
      <c r="AA752" s="1123">
        <f>[5]building!Y744</f>
        <v>0</v>
      </c>
      <c r="AB752" s="1123"/>
      <c r="AC752" s="1123">
        <f>[5]building!Z744</f>
        <v>0</v>
      </c>
      <c r="AD752" s="1123">
        <f t="shared" si="156"/>
        <v>0</v>
      </c>
    </row>
    <row r="753" spans="1:30" ht="70.5" customHeight="1">
      <c r="A753" s="1130"/>
      <c r="B753" s="1131" t="s">
        <v>4132</v>
      </c>
      <c r="C753" s="1189">
        <v>3409</v>
      </c>
      <c r="D753" s="1133" t="s">
        <v>1422</v>
      </c>
      <c r="E753" s="1142"/>
      <c r="F753" s="1134">
        <f t="shared" si="144"/>
        <v>0</v>
      </c>
      <c r="G753" s="1142"/>
      <c r="H753" s="1141">
        <f t="shared" si="145"/>
        <v>0</v>
      </c>
      <c r="I753" s="1142"/>
      <c r="J753" s="1141">
        <f t="shared" si="146"/>
        <v>0</v>
      </c>
      <c r="K753" s="1142"/>
      <c r="L753" s="1141">
        <f t="shared" si="147"/>
        <v>0</v>
      </c>
      <c r="M753" s="1142"/>
      <c r="N753" s="1141">
        <f t="shared" si="148"/>
        <v>0</v>
      </c>
      <c r="O753" s="1142"/>
      <c r="P753" s="1141">
        <f t="shared" si="149"/>
        <v>0</v>
      </c>
      <c r="Q753" s="1142"/>
      <c r="R753" s="1141">
        <f t="shared" si="150"/>
        <v>0</v>
      </c>
      <c r="S753" s="1142"/>
      <c r="T753" s="1141">
        <f t="shared" si="151"/>
        <v>0</v>
      </c>
      <c r="U753" s="1141"/>
      <c r="V753" s="1141">
        <f t="shared" si="152"/>
        <v>0</v>
      </c>
      <c r="W753" s="1143">
        <f t="shared" si="153"/>
        <v>0</v>
      </c>
      <c r="X753" s="1141">
        <f t="shared" si="154"/>
        <v>0</v>
      </c>
      <c r="Y753" s="1144">
        <v>0</v>
      </c>
      <c r="Z753" s="1139">
        <f t="shared" si="155"/>
        <v>0</v>
      </c>
      <c r="AA753" s="1123">
        <f>[5]building!Y745</f>
        <v>0</v>
      </c>
      <c r="AB753" s="1123"/>
      <c r="AC753" s="1123">
        <f>[5]building!Z745</f>
        <v>0</v>
      </c>
      <c r="AD753" s="1123">
        <f t="shared" si="156"/>
        <v>0</v>
      </c>
    </row>
    <row r="754" spans="1:30" ht="70.5" customHeight="1">
      <c r="A754" s="1130"/>
      <c r="B754" s="1131" t="s">
        <v>4133</v>
      </c>
      <c r="C754" s="1189">
        <v>469.42</v>
      </c>
      <c r="D754" s="1133" t="s">
        <v>1422</v>
      </c>
      <c r="E754" s="1142"/>
      <c r="F754" s="1134">
        <f t="shared" si="144"/>
        <v>0</v>
      </c>
      <c r="G754" s="1142"/>
      <c r="H754" s="1141">
        <f t="shared" si="145"/>
        <v>0</v>
      </c>
      <c r="I754" s="1142"/>
      <c r="J754" s="1141">
        <f t="shared" si="146"/>
        <v>0</v>
      </c>
      <c r="K754" s="1142"/>
      <c r="L754" s="1141">
        <f t="shared" si="147"/>
        <v>0</v>
      </c>
      <c r="M754" s="1142"/>
      <c r="N754" s="1141">
        <f t="shared" si="148"/>
        <v>0</v>
      </c>
      <c r="O754" s="1142"/>
      <c r="P754" s="1141">
        <f t="shared" si="149"/>
        <v>0</v>
      </c>
      <c r="Q754" s="1142"/>
      <c r="R754" s="1141">
        <f t="shared" si="150"/>
        <v>0</v>
      </c>
      <c r="S754" s="1142"/>
      <c r="T754" s="1141">
        <f t="shared" si="151"/>
        <v>0</v>
      </c>
      <c r="U754" s="1141"/>
      <c r="V754" s="1141">
        <f t="shared" si="152"/>
        <v>0</v>
      </c>
      <c r="W754" s="1143">
        <f t="shared" si="153"/>
        <v>0</v>
      </c>
      <c r="X754" s="1141">
        <f t="shared" si="154"/>
        <v>0</v>
      </c>
      <c r="Y754" s="1144">
        <v>0</v>
      </c>
      <c r="Z754" s="1139">
        <f t="shared" si="155"/>
        <v>0</v>
      </c>
      <c r="AA754" s="1123">
        <f>[5]building!Y746</f>
        <v>0</v>
      </c>
      <c r="AB754" s="1123"/>
      <c r="AC754" s="1123">
        <f>[5]building!Z746</f>
        <v>0</v>
      </c>
      <c r="AD754" s="1123">
        <f t="shared" si="156"/>
        <v>0</v>
      </c>
    </row>
    <row r="755" spans="1:30" ht="70.5" customHeight="1">
      <c r="A755" s="1130"/>
      <c r="B755" s="1131" t="s">
        <v>3646</v>
      </c>
      <c r="C755" s="1189"/>
      <c r="D755" s="1133"/>
      <c r="E755" s="1142"/>
      <c r="F755" s="1134">
        <f t="shared" si="144"/>
        <v>0</v>
      </c>
      <c r="G755" s="1142"/>
      <c r="H755" s="1141">
        <f t="shared" si="145"/>
        <v>0</v>
      </c>
      <c r="I755" s="1142"/>
      <c r="J755" s="1141">
        <f t="shared" si="146"/>
        <v>0</v>
      </c>
      <c r="K755" s="1142"/>
      <c r="L755" s="1141">
        <f t="shared" si="147"/>
        <v>0</v>
      </c>
      <c r="M755" s="1142"/>
      <c r="N755" s="1141">
        <f t="shared" si="148"/>
        <v>0</v>
      </c>
      <c r="O755" s="1142"/>
      <c r="P755" s="1141">
        <f t="shared" si="149"/>
        <v>0</v>
      </c>
      <c r="Q755" s="1142"/>
      <c r="R755" s="1141">
        <f t="shared" si="150"/>
        <v>0</v>
      </c>
      <c r="S755" s="1142"/>
      <c r="T755" s="1141">
        <f t="shared" si="151"/>
        <v>0</v>
      </c>
      <c r="U755" s="1141"/>
      <c r="V755" s="1141">
        <f t="shared" si="152"/>
        <v>0</v>
      </c>
      <c r="W755" s="1143">
        <f t="shared" si="153"/>
        <v>0</v>
      </c>
      <c r="X755" s="1141">
        <f t="shared" si="154"/>
        <v>0</v>
      </c>
      <c r="Y755" s="1144">
        <v>0</v>
      </c>
      <c r="Z755" s="1139">
        <f t="shared" si="155"/>
        <v>0</v>
      </c>
      <c r="AA755" s="1123">
        <f>[5]building!Y747</f>
        <v>0</v>
      </c>
      <c r="AB755" s="1123"/>
      <c r="AC755" s="1123">
        <f>[5]building!Z747</f>
        <v>0</v>
      </c>
      <c r="AD755" s="1123">
        <f t="shared" si="156"/>
        <v>0</v>
      </c>
    </row>
    <row r="756" spans="1:30" ht="70.5" customHeight="1">
      <c r="A756" s="1130"/>
      <c r="B756" s="1131" t="s">
        <v>3686</v>
      </c>
      <c r="C756" s="1189">
        <v>5640</v>
      </c>
      <c r="D756" s="1133" t="s">
        <v>1422</v>
      </c>
      <c r="E756" s="1142"/>
      <c r="F756" s="1134">
        <f t="shared" si="144"/>
        <v>0</v>
      </c>
      <c r="G756" s="1142"/>
      <c r="H756" s="1141">
        <f t="shared" si="145"/>
        <v>0</v>
      </c>
      <c r="I756" s="1142"/>
      <c r="J756" s="1141">
        <f t="shared" si="146"/>
        <v>0</v>
      </c>
      <c r="K756" s="1142"/>
      <c r="L756" s="1141">
        <f t="shared" si="147"/>
        <v>0</v>
      </c>
      <c r="M756" s="1142"/>
      <c r="N756" s="1141">
        <f t="shared" si="148"/>
        <v>0</v>
      </c>
      <c r="O756" s="1142"/>
      <c r="P756" s="1141">
        <f t="shared" si="149"/>
        <v>0</v>
      </c>
      <c r="Q756" s="1142"/>
      <c r="R756" s="1141">
        <f t="shared" si="150"/>
        <v>0</v>
      </c>
      <c r="S756" s="1142"/>
      <c r="T756" s="1141">
        <f t="shared" si="151"/>
        <v>0</v>
      </c>
      <c r="U756" s="1141"/>
      <c r="V756" s="1141">
        <f t="shared" si="152"/>
        <v>0</v>
      </c>
      <c r="W756" s="1143">
        <f t="shared" si="153"/>
        <v>0</v>
      </c>
      <c r="X756" s="1141">
        <f t="shared" si="154"/>
        <v>0</v>
      </c>
      <c r="Y756" s="1144">
        <v>0</v>
      </c>
      <c r="Z756" s="1139">
        <f t="shared" si="155"/>
        <v>0</v>
      </c>
      <c r="AA756" s="1123">
        <f>[5]building!Y748</f>
        <v>0</v>
      </c>
      <c r="AB756" s="1123"/>
      <c r="AC756" s="1123">
        <f>[5]building!Z748</f>
        <v>0</v>
      </c>
      <c r="AD756" s="1123">
        <f t="shared" si="156"/>
        <v>0</v>
      </c>
    </row>
    <row r="757" spans="1:30" ht="70.5" customHeight="1">
      <c r="A757" s="1130"/>
      <c r="B757" s="1131" t="s">
        <v>3687</v>
      </c>
      <c r="C757" s="1189">
        <v>1340</v>
      </c>
      <c r="D757" s="1133" t="s">
        <v>1422</v>
      </c>
      <c r="E757" s="1142"/>
      <c r="F757" s="1134">
        <f t="shared" si="144"/>
        <v>0</v>
      </c>
      <c r="G757" s="1142"/>
      <c r="H757" s="1141">
        <f t="shared" si="145"/>
        <v>0</v>
      </c>
      <c r="I757" s="1142"/>
      <c r="J757" s="1141">
        <f t="shared" si="146"/>
        <v>0</v>
      </c>
      <c r="K757" s="1142"/>
      <c r="L757" s="1141">
        <f t="shared" si="147"/>
        <v>0</v>
      </c>
      <c r="M757" s="1142"/>
      <c r="N757" s="1141">
        <f t="shared" si="148"/>
        <v>0</v>
      </c>
      <c r="O757" s="1142"/>
      <c r="P757" s="1141">
        <f t="shared" si="149"/>
        <v>0</v>
      </c>
      <c r="Q757" s="1142"/>
      <c r="R757" s="1141">
        <f t="shared" si="150"/>
        <v>0</v>
      </c>
      <c r="S757" s="1142"/>
      <c r="T757" s="1141">
        <f t="shared" si="151"/>
        <v>0</v>
      </c>
      <c r="U757" s="1141"/>
      <c r="V757" s="1141">
        <f t="shared" si="152"/>
        <v>0</v>
      </c>
      <c r="W757" s="1143">
        <f t="shared" si="153"/>
        <v>0</v>
      </c>
      <c r="X757" s="1141">
        <f t="shared" si="154"/>
        <v>0</v>
      </c>
      <c r="Y757" s="1144">
        <v>0</v>
      </c>
      <c r="Z757" s="1139">
        <f t="shared" si="155"/>
        <v>0</v>
      </c>
      <c r="AA757" s="1123">
        <f>[5]building!Y749</f>
        <v>0</v>
      </c>
      <c r="AB757" s="1123"/>
      <c r="AC757" s="1123">
        <f>[5]building!Z749</f>
        <v>0</v>
      </c>
      <c r="AD757" s="1123">
        <f t="shared" si="156"/>
        <v>0</v>
      </c>
    </row>
    <row r="758" spans="1:30" ht="70.5" customHeight="1">
      <c r="A758" s="1130"/>
      <c r="B758" s="1131" t="s">
        <v>3688</v>
      </c>
      <c r="C758" s="1189">
        <v>604</v>
      </c>
      <c r="D758" s="1133" t="s">
        <v>1422</v>
      </c>
      <c r="E758" s="1142"/>
      <c r="F758" s="1134">
        <f t="shared" si="144"/>
        <v>0</v>
      </c>
      <c r="G758" s="1142"/>
      <c r="H758" s="1141">
        <f t="shared" si="145"/>
        <v>0</v>
      </c>
      <c r="I758" s="1142"/>
      <c r="J758" s="1141">
        <f t="shared" si="146"/>
        <v>0</v>
      </c>
      <c r="K758" s="1142"/>
      <c r="L758" s="1141">
        <f t="shared" si="147"/>
        <v>0</v>
      </c>
      <c r="M758" s="1142"/>
      <c r="N758" s="1141">
        <f t="shared" si="148"/>
        <v>0</v>
      </c>
      <c r="O758" s="1142"/>
      <c r="P758" s="1141">
        <f t="shared" si="149"/>
        <v>0</v>
      </c>
      <c r="Q758" s="1142"/>
      <c r="R758" s="1141">
        <f t="shared" si="150"/>
        <v>0</v>
      </c>
      <c r="S758" s="1142"/>
      <c r="T758" s="1141">
        <f t="shared" si="151"/>
        <v>0</v>
      </c>
      <c r="U758" s="1141"/>
      <c r="V758" s="1141">
        <f t="shared" si="152"/>
        <v>0</v>
      </c>
      <c r="W758" s="1143">
        <f t="shared" si="153"/>
        <v>0</v>
      </c>
      <c r="X758" s="1141">
        <f t="shared" si="154"/>
        <v>0</v>
      </c>
      <c r="Y758" s="1144">
        <v>0</v>
      </c>
      <c r="Z758" s="1139">
        <f t="shared" si="155"/>
        <v>0</v>
      </c>
      <c r="AA758" s="1123">
        <f>[5]building!Y750</f>
        <v>0</v>
      </c>
      <c r="AB758" s="1123"/>
      <c r="AC758" s="1123">
        <f>[5]building!Z750</f>
        <v>0</v>
      </c>
      <c r="AD758" s="1123">
        <f t="shared" si="156"/>
        <v>0</v>
      </c>
    </row>
    <row r="759" spans="1:30" ht="70.5" customHeight="1">
      <c r="A759" s="1130"/>
      <c r="B759" s="1131" t="s">
        <v>4134</v>
      </c>
      <c r="C759" s="1189"/>
      <c r="D759" s="1133"/>
      <c r="E759" s="1142"/>
      <c r="F759" s="1134">
        <f t="shared" si="144"/>
        <v>0</v>
      </c>
      <c r="G759" s="1142"/>
      <c r="H759" s="1141">
        <f t="shared" si="145"/>
        <v>0</v>
      </c>
      <c r="I759" s="1142"/>
      <c r="J759" s="1141">
        <f t="shared" si="146"/>
        <v>0</v>
      </c>
      <c r="K759" s="1142"/>
      <c r="L759" s="1141">
        <f t="shared" si="147"/>
        <v>0</v>
      </c>
      <c r="M759" s="1142"/>
      <c r="N759" s="1141">
        <f t="shared" si="148"/>
        <v>0</v>
      </c>
      <c r="O759" s="1142"/>
      <c r="P759" s="1141">
        <f t="shared" si="149"/>
        <v>0</v>
      </c>
      <c r="Q759" s="1142"/>
      <c r="R759" s="1141">
        <f t="shared" si="150"/>
        <v>0</v>
      </c>
      <c r="S759" s="1142"/>
      <c r="T759" s="1141">
        <f t="shared" si="151"/>
        <v>0</v>
      </c>
      <c r="U759" s="1141"/>
      <c r="V759" s="1141">
        <f t="shared" si="152"/>
        <v>0</v>
      </c>
      <c r="W759" s="1143">
        <f t="shared" si="153"/>
        <v>0</v>
      </c>
      <c r="X759" s="1141">
        <f t="shared" si="154"/>
        <v>0</v>
      </c>
      <c r="Y759" s="1144">
        <v>0</v>
      </c>
      <c r="Z759" s="1139">
        <f t="shared" si="155"/>
        <v>0</v>
      </c>
      <c r="AA759" s="1123">
        <f>[5]building!Y751</f>
        <v>0</v>
      </c>
      <c r="AB759" s="1123"/>
      <c r="AC759" s="1123">
        <f>[5]building!Z751</f>
        <v>0</v>
      </c>
      <c r="AD759" s="1123">
        <f t="shared" si="156"/>
        <v>0</v>
      </c>
    </row>
    <row r="760" spans="1:30" ht="70.5" customHeight="1">
      <c r="A760" s="1130"/>
      <c r="B760" s="1131" t="s">
        <v>2179</v>
      </c>
      <c r="C760" s="1189">
        <v>1000.51</v>
      </c>
      <c r="D760" s="1133" t="s">
        <v>1422</v>
      </c>
      <c r="E760" s="1142"/>
      <c r="F760" s="1134">
        <f t="shared" si="144"/>
        <v>0</v>
      </c>
      <c r="G760" s="1142"/>
      <c r="H760" s="1141">
        <f t="shared" si="145"/>
        <v>0</v>
      </c>
      <c r="I760" s="1142"/>
      <c r="J760" s="1141">
        <f t="shared" si="146"/>
        <v>0</v>
      </c>
      <c r="K760" s="1142"/>
      <c r="L760" s="1141">
        <f t="shared" si="147"/>
        <v>0</v>
      </c>
      <c r="M760" s="1142"/>
      <c r="N760" s="1141">
        <f t="shared" si="148"/>
        <v>0</v>
      </c>
      <c r="O760" s="1142"/>
      <c r="P760" s="1141">
        <f t="shared" si="149"/>
        <v>0</v>
      </c>
      <c r="Q760" s="1142"/>
      <c r="R760" s="1141">
        <f t="shared" si="150"/>
        <v>0</v>
      </c>
      <c r="S760" s="1142"/>
      <c r="T760" s="1141">
        <f t="shared" si="151"/>
        <v>0</v>
      </c>
      <c r="U760" s="1141"/>
      <c r="V760" s="1141">
        <f t="shared" si="152"/>
        <v>0</v>
      </c>
      <c r="W760" s="1143">
        <f t="shared" si="153"/>
        <v>0</v>
      </c>
      <c r="X760" s="1141">
        <f t="shared" si="154"/>
        <v>0</v>
      </c>
      <c r="Y760" s="1144">
        <v>0</v>
      </c>
      <c r="Z760" s="1139">
        <f t="shared" si="155"/>
        <v>0</v>
      </c>
      <c r="AA760" s="1123">
        <f>[5]building!Y752</f>
        <v>0</v>
      </c>
      <c r="AB760" s="1123"/>
      <c r="AC760" s="1123">
        <f>[5]building!Z752</f>
        <v>0</v>
      </c>
      <c r="AD760" s="1123">
        <f t="shared" si="156"/>
        <v>0</v>
      </c>
    </row>
    <row r="761" spans="1:30" ht="70.5" customHeight="1">
      <c r="A761" s="1130"/>
      <c r="B761" s="1131" t="s">
        <v>1293</v>
      </c>
      <c r="C761" s="1189">
        <v>1003.51</v>
      </c>
      <c r="D761" s="1133" t="s">
        <v>1422</v>
      </c>
      <c r="E761" s="1142"/>
      <c r="F761" s="1134">
        <f t="shared" si="144"/>
        <v>0</v>
      </c>
      <c r="G761" s="1142"/>
      <c r="H761" s="1141">
        <f t="shared" si="145"/>
        <v>0</v>
      </c>
      <c r="I761" s="1142"/>
      <c r="J761" s="1141">
        <f t="shared" si="146"/>
        <v>0</v>
      </c>
      <c r="K761" s="1142"/>
      <c r="L761" s="1141">
        <f t="shared" si="147"/>
        <v>0</v>
      </c>
      <c r="M761" s="1142"/>
      <c r="N761" s="1141">
        <f t="shared" si="148"/>
        <v>0</v>
      </c>
      <c r="O761" s="1142"/>
      <c r="P761" s="1141">
        <f t="shared" si="149"/>
        <v>0</v>
      </c>
      <c r="Q761" s="1142"/>
      <c r="R761" s="1141">
        <f t="shared" si="150"/>
        <v>0</v>
      </c>
      <c r="S761" s="1142"/>
      <c r="T761" s="1141">
        <f t="shared" si="151"/>
        <v>0</v>
      </c>
      <c r="U761" s="1141"/>
      <c r="V761" s="1141">
        <f t="shared" si="152"/>
        <v>0</v>
      </c>
      <c r="W761" s="1143">
        <f t="shared" si="153"/>
        <v>0</v>
      </c>
      <c r="X761" s="1141">
        <f t="shared" si="154"/>
        <v>0</v>
      </c>
      <c r="Y761" s="1144">
        <v>0</v>
      </c>
      <c r="Z761" s="1139">
        <f t="shared" si="155"/>
        <v>0</v>
      </c>
      <c r="AA761" s="1123">
        <f>[5]building!Y753</f>
        <v>0</v>
      </c>
      <c r="AB761" s="1123"/>
      <c r="AC761" s="1123">
        <f>[5]building!Z753</f>
        <v>0</v>
      </c>
      <c r="AD761" s="1123">
        <f t="shared" si="156"/>
        <v>0</v>
      </c>
    </row>
    <row r="762" spans="1:30" ht="70.5" customHeight="1">
      <c r="A762" s="1130"/>
      <c r="B762" s="1131" t="s">
        <v>4135</v>
      </c>
      <c r="C762" s="1189">
        <v>769.3</v>
      </c>
      <c r="D762" s="1133" t="s">
        <v>1422</v>
      </c>
      <c r="E762" s="1142"/>
      <c r="F762" s="1134">
        <f t="shared" si="144"/>
        <v>0</v>
      </c>
      <c r="G762" s="1142"/>
      <c r="H762" s="1141">
        <f t="shared" si="145"/>
        <v>0</v>
      </c>
      <c r="I762" s="1142"/>
      <c r="J762" s="1141">
        <f t="shared" si="146"/>
        <v>0</v>
      </c>
      <c r="K762" s="1142"/>
      <c r="L762" s="1141">
        <f t="shared" si="147"/>
        <v>0</v>
      </c>
      <c r="M762" s="1142"/>
      <c r="N762" s="1141">
        <f t="shared" si="148"/>
        <v>0</v>
      </c>
      <c r="O762" s="1142"/>
      <c r="P762" s="1141">
        <f t="shared" si="149"/>
        <v>0</v>
      </c>
      <c r="Q762" s="1142"/>
      <c r="R762" s="1141">
        <f t="shared" si="150"/>
        <v>0</v>
      </c>
      <c r="S762" s="1142"/>
      <c r="T762" s="1141">
        <f t="shared" si="151"/>
        <v>0</v>
      </c>
      <c r="U762" s="1141"/>
      <c r="V762" s="1141">
        <f t="shared" si="152"/>
        <v>0</v>
      </c>
      <c r="W762" s="1143">
        <f t="shared" si="153"/>
        <v>0</v>
      </c>
      <c r="X762" s="1141">
        <f t="shared" si="154"/>
        <v>0</v>
      </c>
      <c r="Y762" s="1144">
        <v>0</v>
      </c>
      <c r="Z762" s="1139">
        <f t="shared" si="155"/>
        <v>0</v>
      </c>
      <c r="AA762" s="1123">
        <f>[5]building!Y754</f>
        <v>0</v>
      </c>
      <c r="AB762" s="1123"/>
      <c r="AC762" s="1123">
        <f>[5]building!Z754</f>
        <v>0</v>
      </c>
      <c r="AD762" s="1123">
        <f t="shared" si="156"/>
        <v>0</v>
      </c>
    </row>
    <row r="763" spans="1:30" ht="70.5" customHeight="1">
      <c r="A763" s="1130"/>
      <c r="B763" s="1131" t="s">
        <v>4136</v>
      </c>
      <c r="C763" s="1189">
        <v>536.54999999999995</v>
      </c>
      <c r="D763" s="1133" t="s">
        <v>1422</v>
      </c>
      <c r="E763" s="1142"/>
      <c r="F763" s="1134">
        <f t="shared" si="144"/>
        <v>0</v>
      </c>
      <c r="G763" s="1142"/>
      <c r="H763" s="1141">
        <f t="shared" si="145"/>
        <v>0</v>
      </c>
      <c r="I763" s="1142"/>
      <c r="J763" s="1141">
        <f t="shared" si="146"/>
        <v>0</v>
      </c>
      <c r="K763" s="1142"/>
      <c r="L763" s="1141">
        <f t="shared" si="147"/>
        <v>0</v>
      </c>
      <c r="M763" s="1142"/>
      <c r="N763" s="1141">
        <f t="shared" si="148"/>
        <v>0</v>
      </c>
      <c r="O763" s="1142"/>
      <c r="P763" s="1141">
        <f t="shared" si="149"/>
        <v>0</v>
      </c>
      <c r="Q763" s="1142"/>
      <c r="R763" s="1141">
        <f t="shared" si="150"/>
        <v>0</v>
      </c>
      <c r="S763" s="1142"/>
      <c r="T763" s="1141">
        <f t="shared" si="151"/>
        <v>0</v>
      </c>
      <c r="U763" s="1141"/>
      <c r="V763" s="1141">
        <f t="shared" si="152"/>
        <v>0</v>
      </c>
      <c r="W763" s="1143">
        <f t="shared" si="153"/>
        <v>0</v>
      </c>
      <c r="X763" s="1141">
        <f t="shared" si="154"/>
        <v>0</v>
      </c>
      <c r="Y763" s="1144">
        <v>0</v>
      </c>
      <c r="Z763" s="1139">
        <f t="shared" si="155"/>
        <v>0</v>
      </c>
      <c r="AA763" s="1123">
        <f>[5]building!Y755</f>
        <v>0</v>
      </c>
      <c r="AB763" s="1123"/>
      <c r="AC763" s="1123">
        <f>[5]building!Z755</f>
        <v>0</v>
      </c>
      <c r="AD763" s="1123">
        <f t="shared" si="156"/>
        <v>0</v>
      </c>
    </row>
    <row r="764" spans="1:30" ht="70.5" customHeight="1">
      <c r="A764" s="1130"/>
      <c r="B764" s="1131" t="s">
        <v>4899</v>
      </c>
      <c r="C764" s="1189">
        <v>675</v>
      </c>
      <c r="D764" s="1234" t="s">
        <v>1804</v>
      </c>
      <c r="E764" s="1141"/>
      <c r="F764" s="1134">
        <f t="shared" si="144"/>
        <v>0</v>
      </c>
      <c r="G764" s="1141"/>
      <c r="H764" s="1141">
        <f t="shared" si="145"/>
        <v>0</v>
      </c>
      <c r="I764" s="1141"/>
      <c r="J764" s="1141">
        <f t="shared" si="146"/>
        <v>0</v>
      </c>
      <c r="K764" s="1141"/>
      <c r="L764" s="1141">
        <f t="shared" si="147"/>
        <v>0</v>
      </c>
      <c r="M764" s="1141"/>
      <c r="N764" s="1141">
        <f t="shared" si="148"/>
        <v>0</v>
      </c>
      <c r="O764" s="1141"/>
      <c r="P764" s="1141">
        <f t="shared" si="149"/>
        <v>0</v>
      </c>
      <c r="Q764" s="1141"/>
      <c r="R764" s="1141">
        <f t="shared" si="150"/>
        <v>0</v>
      </c>
      <c r="S764" s="1141"/>
      <c r="T764" s="1141">
        <f t="shared" si="151"/>
        <v>0</v>
      </c>
      <c r="U764" s="1141"/>
      <c r="V764" s="1141">
        <f t="shared" si="152"/>
        <v>0</v>
      </c>
      <c r="W764" s="1143">
        <f t="shared" si="153"/>
        <v>0</v>
      </c>
      <c r="X764" s="1141">
        <f t="shared" si="154"/>
        <v>0</v>
      </c>
      <c r="Y764" s="1144">
        <v>0</v>
      </c>
      <c r="Z764" s="1139">
        <f t="shared" si="155"/>
        <v>0</v>
      </c>
      <c r="AA764" s="1123">
        <f>[5]building!Y756</f>
        <v>0</v>
      </c>
      <c r="AB764" s="1123"/>
      <c r="AC764" s="1123">
        <f>[5]building!Z756</f>
        <v>0</v>
      </c>
      <c r="AD764" s="1123">
        <f t="shared" si="156"/>
        <v>0</v>
      </c>
    </row>
    <row r="765" spans="1:30" ht="70.5" customHeight="1">
      <c r="A765" s="1130"/>
      <c r="B765" s="1131" t="s">
        <v>3694</v>
      </c>
      <c r="C765" s="1189">
        <v>435</v>
      </c>
      <c r="D765" s="1234" t="s">
        <v>1804</v>
      </c>
      <c r="E765" s="1142"/>
      <c r="F765" s="1134">
        <f t="shared" si="144"/>
        <v>0</v>
      </c>
      <c r="G765" s="1142"/>
      <c r="H765" s="1141">
        <f t="shared" si="145"/>
        <v>0</v>
      </c>
      <c r="I765" s="1142"/>
      <c r="J765" s="1141">
        <f t="shared" si="146"/>
        <v>0</v>
      </c>
      <c r="K765" s="1142"/>
      <c r="L765" s="1141">
        <f t="shared" si="147"/>
        <v>0</v>
      </c>
      <c r="M765" s="1142"/>
      <c r="N765" s="1141">
        <f t="shared" si="148"/>
        <v>0</v>
      </c>
      <c r="O765" s="1142"/>
      <c r="P765" s="1141">
        <f t="shared" si="149"/>
        <v>0</v>
      </c>
      <c r="Q765" s="1142"/>
      <c r="R765" s="1141">
        <f t="shared" si="150"/>
        <v>0</v>
      </c>
      <c r="S765" s="1142"/>
      <c r="T765" s="1141">
        <f t="shared" si="151"/>
        <v>0</v>
      </c>
      <c r="U765" s="1141"/>
      <c r="V765" s="1141">
        <f t="shared" si="152"/>
        <v>0</v>
      </c>
      <c r="W765" s="1143">
        <f t="shared" si="153"/>
        <v>0</v>
      </c>
      <c r="X765" s="1141">
        <f t="shared" si="154"/>
        <v>0</v>
      </c>
      <c r="Y765" s="1144">
        <v>0</v>
      </c>
      <c r="Z765" s="1139">
        <f t="shared" si="155"/>
        <v>0</v>
      </c>
      <c r="AA765" s="1123">
        <f>[5]building!Y757</f>
        <v>0</v>
      </c>
      <c r="AB765" s="1123"/>
      <c r="AC765" s="1123">
        <f>[5]building!Z757</f>
        <v>0</v>
      </c>
      <c r="AD765" s="1123">
        <f t="shared" si="156"/>
        <v>0</v>
      </c>
    </row>
    <row r="766" spans="1:30" ht="70.5" customHeight="1">
      <c r="A766" s="1130"/>
      <c r="B766" s="1131" t="s">
        <v>3647</v>
      </c>
      <c r="C766" s="1189">
        <v>356</v>
      </c>
      <c r="D766" s="1234" t="s">
        <v>1804</v>
      </c>
      <c r="E766" s="1142"/>
      <c r="F766" s="1134">
        <f t="shared" si="144"/>
        <v>0</v>
      </c>
      <c r="G766" s="1142"/>
      <c r="H766" s="1141">
        <f t="shared" si="145"/>
        <v>0</v>
      </c>
      <c r="I766" s="1142"/>
      <c r="J766" s="1141">
        <f t="shared" si="146"/>
        <v>0</v>
      </c>
      <c r="K766" s="1142"/>
      <c r="L766" s="1141">
        <f t="shared" si="147"/>
        <v>0</v>
      </c>
      <c r="M766" s="1142"/>
      <c r="N766" s="1141">
        <f t="shared" si="148"/>
        <v>0</v>
      </c>
      <c r="O766" s="1142"/>
      <c r="P766" s="1141">
        <f t="shared" si="149"/>
        <v>0</v>
      </c>
      <c r="Q766" s="1142"/>
      <c r="R766" s="1141">
        <f t="shared" si="150"/>
        <v>0</v>
      </c>
      <c r="S766" s="1142"/>
      <c r="T766" s="1141">
        <f t="shared" si="151"/>
        <v>0</v>
      </c>
      <c r="U766" s="1141"/>
      <c r="V766" s="1141">
        <f t="shared" si="152"/>
        <v>0</v>
      </c>
      <c r="W766" s="1143">
        <f t="shared" si="153"/>
        <v>0</v>
      </c>
      <c r="X766" s="1141">
        <f t="shared" si="154"/>
        <v>0</v>
      </c>
      <c r="Y766" s="1144">
        <v>0</v>
      </c>
      <c r="Z766" s="1139">
        <f t="shared" si="155"/>
        <v>0</v>
      </c>
      <c r="AA766" s="1123">
        <f>[5]building!Y758</f>
        <v>0</v>
      </c>
      <c r="AB766" s="1123"/>
      <c r="AC766" s="1123">
        <f>[5]building!Z758</f>
        <v>0</v>
      </c>
      <c r="AD766" s="1123">
        <f t="shared" si="156"/>
        <v>0</v>
      </c>
    </row>
    <row r="767" spans="1:30" ht="70.5" customHeight="1">
      <c r="A767" s="1130"/>
      <c r="B767" s="1131" t="s">
        <v>3648</v>
      </c>
      <c r="C767" s="1189">
        <v>317</v>
      </c>
      <c r="D767" s="1234" t="s">
        <v>1804</v>
      </c>
      <c r="E767" s="1142"/>
      <c r="F767" s="1134">
        <f t="shared" si="144"/>
        <v>0</v>
      </c>
      <c r="G767" s="1142"/>
      <c r="H767" s="1141">
        <f t="shared" si="145"/>
        <v>0</v>
      </c>
      <c r="I767" s="1142"/>
      <c r="J767" s="1141">
        <f t="shared" si="146"/>
        <v>0</v>
      </c>
      <c r="K767" s="1142"/>
      <c r="L767" s="1141">
        <f t="shared" si="147"/>
        <v>0</v>
      </c>
      <c r="M767" s="1142"/>
      <c r="N767" s="1141">
        <f t="shared" si="148"/>
        <v>0</v>
      </c>
      <c r="O767" s="1142"/>
      <c r="P767" s="1141">
        <f t="shared" si="149"/>
        <v>0</v>
      </c>
      <c r="Q767" s="1142"/>
      <c r="R767" s="1141">
        <f t="shared" si="150"/>
        <v>0</v>
      </c>
      <c r="S767" s="1142"/>
      <c r="T767" s="1141">
        <f t="shared" si="151"/>
        <v>0</v>
      </c>
      <c r="U767" s="1141"/>
      <c r="V767" s="1141">
        <f t="shared" si="152"/>
        <v>0</v>
      </c>
      <c r="W767" s="1143">
        <f t="shared" si="153"/>
        <v>0</v>
      </c>
      <c r="X767" s="1141">
        <f t="shared" si="154"/>
        <v>0</v>
      </c>
      <c r="Y767" s="1144">
        <v>0</v>
      </c>
      <c r="Z767" s="1139">
        <f t="shared" si="155"/>
        <v>0</v>
      </c>
      <c r="AA767" s="1123">
        <f>[5]building!Y759</f>
        <v>0</v>
      </c>
      <c r="AB767" s="1123"/>
      <c r="AC767" s="1123">
        <f>[5]building!Z759</f>
        <v>0</v>
      </c>
      <c r="AD767" s="1123">
        <f t="shared" si="156"/>
        <v>0</v>
      </c>
    </row>
    <row r="768" spans="1:30" ht="70.5" customHeight="1">
      <c r="A768" s="1130"/>
      <c r="B768" s="1131" t="s">
        <v>3681</v>
      </c>
      <c r="C768" s="1189">
        <v>176.84</v>
      </c>
      <c r="D768" s="1234" t="s">
        <v>841</v>
      </c>
      <c r="E768" s="1142"/>
      <c r="F768" s="1134">
        <f t="shared" si="144"/>
        <v>0</v>
      </c>
      <c r="G768" s="1142"/>
      <c r="H768" s="1141">
        <f t="shared" si="145"/>
        <v>0</v>
      </c>
      <c r="I768" s="1142"/>
      <c r="J768" s="1141">
        <f t="shared" si="146"/>
        <v>0</v>
      </c>
      <c r="K768" s="1142"/>
      <c r="L768" s="1141">
        <f t="shared" si="147"/>
        <v>0</v>
      </c>
      <c r="M768" s="1142"/>
      <c r="N768" s="1141">
        <f t="shared" si="148"/>
        <v>0</v>
      </c>
      <c r="O768" s="1142"/>
      <c r="P768" s="1141">
        <f t="shared" si="149"/>
        <v>0</v>
      </c>
      <c r="Q768" s="1142"/>
      <c r="R768" s="1141">
        <f t="shared" si="150"/>
        <v>0</v>
      </c>
      <c r="S768" s="1142"/>
      <c r="T768" s="1141">
        <f t="shared" si="151"/>
        <v>0</v>
      </c>
      <c r="U768" s="1141"/>
      <c r="V768" s="1141">
        <f t="shared" si="152"/>
        <v>0</v>
      </c>
      <c r="W768" s="1143">
        <f t="shared" si="153"/>
        <v>0</v>
      </c>
      <c r="X768" s="1141">
        <f t="shared" si="154"/>
        <v>0</v>
      </c>
      <c r="Y768" s="1144">
        <v>0</v>
      </c>
      <c r="Z768" s="1139">
        <f t="shared" si="155"/>
        <v>0</v>
      </c>
      <c r="AA768" s="1123">
        <f>[5]building!Y760</f>
        <v>0</v>
      </c>
      <c r="AB768" s="1123"/>
      <c r="AC768" s="1123">
        <f>[5]building!Z760</f>
        <v>0</v>
      </c>
      <c r="AD768" s="1123">
        <f t="shared" si="156"/>
        <v>0</v>
      </c>
    </row>
    <row r="769" spans="1:30" ht="70.5" customHeight="1">
      <c r="A769" s="1130"/>
      <c r="B769" s="1131" t="s">
        <v>4137</v>
      </c>
      <c r="C769" s="1189">
        <v>463</v>
      </c>
      <c r="D769" s="1234" t="s">
        <v>1422</v>
      </c>
      <c r="E769" s="1141"/>
      <c r="F769" s="1134">
        <f t="shared" si="144"/>
        <v>0</v>
      </c>
      <c r="G769" s="1141"/>
      <c r="H769" s="1141">
        <f t="shared" si="145"/>
        <v>0</v>
      </c>
      <c r="I769" s="1141"/>
      <c r="J769" s="1141">
        <f t="shared" si="146"/>
        <v>0</v>
      </c>
      <c r="K769" s="1141"/>
      <c r="L769" s="1141">
        <f t="shared" si="147"/>
        <v>0</v>
      </c>
      <c r="M769" s="1141"/>
      <c r="N769" s="1141">
        <f t="shared" si="148"/>
        <v>0</v>
      </c>
      <c r="O769" s="1141"/>
      <c r="P769" s="1141">
        <f t="shared" si="149"/>
        <v>0</v>
      </c>
      <c r="Q769" s="1141"/>
      <c r="R769" s="1141">
        <f t="shared" si="150"/>
        <v>0</v>
      </c>
      <c r="S769" s="1141"/>
      <c r="T769" s="1141">
        <f t="shared" si="151"/>
        <v>0</v>
      </c>
      <c r="U769" s="1141"/>
      <c r="V769" s="1141">
        <f t="shared" si="152"/>
        <v>0</v>
      </c>
      <c r="W769" s="1143">
        <f t="shared" si="153"/>
        <v>0</v>
      </c>
      <c r="X769" s="1141">
        <f t="shared" si="154"/>
        <v>0</v>
      </c>
      <c r="Y769" s="1144">
        <v>0</v>
      </c>
      <c r="Z769" s="1139">
        <f t="shared" si="155"/>
        <v>0</v>
      </c>
      <c r="AA769" s="1123">
        <f>[5]building!Y761</f>
        <v>0</v>
      </c>
      <c r="AB769" s="1123"/>
      <c r="AC769" s="1123">
        <f>[5]building!Z761</f>
        <v>0</v>
      </c>
      <c r="AD769" s="1123">
        <f t="shared" si="156"/>
        <v>0</v>
      </c>
    </row>
    <row r="770" spans="1:30" ht="70.5" customHeight="1">
      <c r="A770" s="1130"/>
      <c r="B770" s="1131" t="s">
        <v>4901</v>
      </c>
      <c r="C770" s="1189">
        <v>293</v>
      </c>
      <c r="D770" s="1189" t="s">
        <v>1422</v>
      </c>
      <c r="E770" s="1141"/>
      <c r="F770" s="1134">
        <f t="shared" si="144"/>
        <v>0</v>
      </c>
      <c r="G770" s="1141"/>
      <c r="H770" s="1141">
        <f t="shared" si="145"/>
        <v>0</v>
      </c>
      <c r="I770" s="1141"/>
      <c r="J770" s="1141">
        <f t="shared" si="146"/>
        <v>0</v>
      </c>
      <c r="K770" s="1141"/>
      <c r="L770" s="1141">
        <f t="shared" si="147"/>
        <v>0</v>
      </c>
      <c r="M770" s="1141"/>
      <c r="N770" s="1141">
        <f t="shared" si="148"/>
        <v>0</v>
      </c>
      <c r="O770" s="1141"/>
      <c r="P770" s="1141">
        <f t="shared" si="149"/>
        <v>0</v>
      </c>
      <c r="Q770" s="1141"/>
      <c r="R770" s="1141">
        <f t="shared" si="150"/>
        <v>0</v>
      </c>
      <c r="S770" s="1141"/>
      <c r="T770" s="1141">
        <f t="shared" si="151"/>
        <v>0</v>
      </c>
      <c r="U770" s="1141"/>
      <c r="V770" s="1141">
        <f t="shared" si="152"/>
        <v>0</v>
      </c>
      <c r="W770" s="1143">
        <f t="shared" si="153"/>
        <v>0</v>
      </c>
      <c r="X770" s="1141">
        <f t="shared" si="154"/>
        <v>0</v>
      </c>
      <c r="Y770" s="1144">
        <v>0</v>
      </c>
      <c r="Z770" s="1139">
        <f t="shared" si="155"/>
        <v>0</v>
      </c>
      <c r="AA770" s="1123">
        <f>[5]building!Y762</f>
        <v>0</v>
      </c>
      <c r="AB770" s="1123"/>
      <c r="AC770" s="1123">
        <f>[5]building!Z762</f>
        <v>0</v>
      </c>
      <c r="AD770" s="1123">
        <f t="shared" si="156"/>
        <v>0</v>
      </c>
    </row>
    <row r="771" spans="1:30" ht="70.5" customHeight="1">
      <c r="A771" s="1130"/>
      <c r="B771" s="1235" t="s">
        <v>4741</v>
      </c>
      <c r="C771" s="1236">
        <f>Data!R1455</f>
        <v>6134.68</v>
      </c>
      <c r="D771" s="1237" t="s">
        <v>2321</v>
      </c>
      <c r="E771" s="1142"/>
      <c r="F771" s="1134">
        <f t="shared" si="144"/>
        <v>0</v>
      </c>
      <c r="G771" s="1142"/>
      <c r="H771" s="1141">
        <f t="shared" si="145"/>
        <v>0</v>
      </c>
      <c r="I771" s="1142"/>
      <c r="J771" s="1141">
        <f t="shared" si="146"/>
        <v>0</v>
      </c>
      <c r="K771" s="1142"/>
      <c r="L771" s="1141">
        <f t="shared" si="147"/>
        <v>0</v>
      </c>
      <c r="M771" s="1142"/>
      <c r="N771" s="1141">
        <f t="shared" si="148"/>
        <v>0</v>
      </c>
      <c r="O771" s="1142"/>
      <c r="P771" s="1141">
        <f t="shared" si="149"/>
        <v>0</v>
      </c>
      <c r="Q771" s="1142"/>
      <c r="R771" s="1141">
        <f t="shared" si="150"/>
        <v>0</v>
      </c>
      <c r="S771" s="1142"/>
      <c r="T771" s="1141">
        <f t="shared" si="151"/>
        <v>0</v>
      </c>
      <c r="U771" s="1141"/>
      <c r="V771" s="1141">
        <f t="shared" si="152"/>
        <v>0</v>
      </c>
      <c r="W771" s="1143">
        <f t="shared" si="153"/>
        <v>0</v>
      </c>
      <c r="X771" s="1141">
        <f t="shared" si="154"/>
        <v>0</v>
      </c>
      <c r="Y771" s="1144">
        <v>0</v>
      </c>
      <c r="Z771" s="1139">
        <f t="shared" si="155"/>
        <v>0</v>
      </c>
      <c r="AA771" s="1123">
        <f>[5]building!Y763</f>
        <v>0</v>
      </c>
      <c r="AB771" s="1123"/>
      <c r="AC771" s="1123">
        <f>[5]building!Z763</f>
        <v>0</v>
      </c>
      <c r="AD771" s="1123">
        <f t="shared" si="156"/>
        <v>0</v>
      </c>
    </row>
    <row r="772" spans="1:30" ht="70.5" customHeight="1">
      <c r="A772" s="1130"/>
      <c r="B772" s="1235" t="s">
        <v>4745</v>
      </c>
      <c r="C772" s="1235">
        <f>Data!K4000</f>
        <v>0</v>
      </c>
      <c r="D772" s="1235" t="s">
        <v>2321</v>
      </c>
      <c r="E772" s="1142"/>
      <c r="F772" s="1134">
        <f t="shared" si="144"/>
        <v>0</v>
      </c>
      <c r="G772" s="1142"/>
      <c r="H772" s="1141">
        <f t="shared" si="145"/>
        <v>0</v>
      </c>
      <c r="I772" s="1142"/>
      <c r="J772" s="1141">
        <f t="shared" si="146"/>
        <v>0</v>
      </c>
      <c r="K772" s="1142"/>
      <c r="L772" s="1141">
        <f t="shared" si="147"/>
        <v>0</v>
      </c>
      <c r="M772" s="1142"/>
      <c r="N772" s="1141">
        <f t="shared" si="148"/>
        <v>0</v>
      </c>
      <c r="O772" s="1142"/>
      <c r="P772" s="1141">
        <f t="shared" si="149"/>
        <v>0</v>
      </c>
      <c r="Q772" s="1142"/>
      <c r="R772" s="1141">
        <f t="shared" si="150"/>
        <v>0</v>
      </c>
      <c r="S772" s="1142"/>
      <c r="T772" s="1141">
        <f t="shared" si="151"/>
        <v>0</v>
      </c>
      <c r="U772" s="1141"/>
      <c r="V772" s="1141">
        <f t="shared" si="152"/>
        <v>0</v>
      </c>
      <c r="W772" s="1143">
        <f t="shared" si="153"/>
        <v>0</v>
      </c>
      <c r="X772" s="1141">
        <f t="shared" si="154"/>
        <v>0</v>
      </c>
      <c r="Y772" s="1144">
        <v>0</v>
      </c>
      <c r="Z772" s="1139">
        <f t="shared" si="155"/>
        <v>0</v>
      </c>
      <c r="AA772" s="1123">
        <f>[5]building!Y764</f>
        <v>0</v>
      </c>
      <c r="AB772" s="1123"/>
      <c r="AC772" s="1123">
        <f>[5]building!Z764</f>
        <v>0</v>
      </c>
      <c r="AD772" s="1123">
        <f t="shared" si="156"/>
        <v>0</v>
      </c>
    </row>
    <row r="773" spans="1:30" ht="70.5" customHeight="1">
      <c r="A773" s="1130"/>
      <c r="B773" s="1235" t="s">
        <v>4739</v>
      </c>
      <c r="C773" s="1235">
        <f>'Sliding and french window'!F310</f>
        <v>5478.9</v>
      </c>
      <c r="D773" s="1235" t="s">
        <v>2321</v>
      </c>
      <c r="E773" s="1142"/>
      <c r="F773" s="1134">
        <f t="shared" si="144"/>
        <v>0</v>
      </c>
      <c r="G773" s="1142"/>
      <c r="H773" s="1141">
        <f t="shared" si="145"/>
        <v>0</v>
      </c>
      <c r="I773" s="1142"/>
      <c r="J773" s="1141">
        <f t="shared" si="146"/>
        <v>0</v>
      </c>
      <c r="K773" s="1142"/>
      <c r="L773" s="1141">
        <f t="shared" si="147"/>
        <v>0</v>
      </c>
      <c r="M773" s="1142"/>
      <c r="N773" s="1141">
        <f t="shared" si="148"/>
        <v>0</v>
      </c>
      <c r="O773" s="1142"/>
      <c r="P773" s="1141">
        <f t="shared" si="149"/>
        <v>0</v>
      </c>
      <c r="Q773" s="1142"/>
      <c r="R773" s="1141">
        <f t="shared" si="150"/>
        <v>0</v>
      </c>
      <c r="S773" s="1142"/>
      <c r="T773" s="1141">
        <f t="shared" si="151"/>
        <v>0</v>
      </c>
      <c r="U773" s="1141"/>
      <c r="V773" s="1141">
        <f t="shared" si="152"/>
        <v>0</v>
      </c>
      <c r="W773" s="1143">
        <f t="shared" si="153"/>
        <v>0</v>
      </c>
      <c r="X773" s="1141">
        <f t="shared" si="154"/>
        <v>0</v>
      </c>
      <c r="Y773" s="1144">
        <v>0</v>
      </c>
      <c r="Z773" s="1139">
        <f t="shared" si="155"/>
        <v>0</v>
      </c>
      <c r="AA773" s="1123">
        <f>[5]building!Y765</f>
        <v>0</v>
      </c>
      <c r="AB773" s="1123"/>
      <c r="AC773" s="1123">
        <f>[5]building!Z765</f>
        <v>0</v>
      </c>
      <c r="AD773" s="1123">
        <f t="shared" si="156"/>
        <v>0</v>
      </c>
    </row>
    <row r="774" spans="1:30" ht="70.5" customHeight="1">
      <c r="A774" s="1130"/>
      <c r="B774" s="1235" t="s">
        <v>4742</v>
      </c>
      <c r="C774" s="1235">
        <f>'Sliding and french window'!F145</f>
        <v>5471</v>
      </c>
      <c r="D774" s="1235" t="s">
        <v>2321</v>
      </c>
      <c r="E774" s="1142"/>
      <c r="F774" s="1134">
        <f t="shared" si="144"/>
        <v>0</v>
      </c>
      <c r="G774" s="1142"/>
      <c r="H774" s="1141">
        <f t="shared" si="145"/>
        <v>0</v>
      </c>
      <c r="I774" s="1142"/>
      <c r="J774" s="1141">
        <f t="shared" si="146"/>
        <v>0</v>
      </c>
      <c r="K774" s="1142"/>
      <c r="L774" s="1141">
        <f t="shared" si="147"/>
        <v>0</v>
      </c>
      <c r="M774" s="1142"/>
      <c r="N774" s="1141">
        <f t="shared" si="148"/>
        <v>0</v>
      </c>
      <c r="O774" s="1142"/>
      <c r="P774" s="1141">
        <f t="shared" si="149"/>
        <v>0</v>
      </c>
      <c r="Q774" s="1142"/>
      <c r="R774" s="1141">
        <f t="shared" si="150"/>
        <v>0</v>
      </c>
      <c r="S774" s="1142"/>
      <c r="T774" s="1141">
        <f t="shared" si="151"/>
        <v>0</v>
      </c>
      <c r="U774" s="1141"/>
      <c r="V774" s="1141">
        <f t="shared" si="152"/>
        <v>0</v>
      </c>
      <c r="W774" s="1143">
        <f t="shared" si="153"/>
        <v>0</v>
      </c>
      <c r="X774" s="1141">
        <f t="shared" si="154"/>
        <v>0</v>
      </c>
      <c r="Y774" s="1144">
        <v>0</v>
      </c>
      <c r="Z774" s="1139">
        <f t="shared" si="155"/>
        <v>0</v>
      </c>
      <c r="AA774" s="1123">
        <f>[5]building!Y766</f>
        <v>0</v>
      </c>
      <c r="AB774" s="1123"/>
      <c r="AC774" s="1123">
        <f>[5]building!Z766</f>
        <v>0</v>
      </c>
      <c r="AD774" s="1123">
        <f t="shared" si="156"/>
        <v>0</v>
      </c>
    </row>
    <row r="775" spans="1:30" ht="70.5" customHeight="1">
      <c r="A775" s="1130"/>
      <c r="B775" s="1235" t="s">
        <v>4743</v>
      </c>
      <c r="C775" s="1235">
        <f>'Sliding and french window'!F167</f>
        <v>4773.92</v>
      </c>
      <c r="D775" s="1235" t="s">
        <v>2321</v>
      </c>
      <c r="E775" s="1142"/>
      <c r="F775" s="1134">
        <f t="shared" si="144"/>
        <v>0</v>
      </c>
      <c r="G775" s="1142"/>
      <c r="H775" s="1141">
        <f t="shared" si="145"/>
        <v>0</v>
      </c>
      <c r="I775" s="1142"/>
      <c r="J775" s="1141">
        <f t="shared" si="146"/>
        <v>0</v>
      </c>
      <c r="K775" s="1142"/>
      <c r="L775" s="1141">
        <f t="shared" si="147"/>
        <v>0</v>
      </c>
      <c r="M775" s="1142"/>
      <c r="N775" s="1141">
        <f t="shared" si="148"/>
        <v>0</v>
      </c>
      <c r="O775" s="1142"/>
      <c r="P775" s="1141">
        <f t="shared" si="149"/>
        <v>0</v>
      </c>
      <c r="Q775" s="1142"/>
      <c r="R775" s="1141">
        <f t="shared" si="150"/>
        <v>0</v>
      </c>
      <c r="S775" s="1142"/>
      <c r="T775" s="1141">
        <f t="shared" si="151"/>
        <v>0</v>
      </c>
      <c r="U775" s="1141"/>
      <c r="V775" s="1141">
        <f t="shared" si="152"/>
        <v>0</v>
      </c>
      <c r="W775" s="1143">
        <f t="shared" si="153"/>
        <v>0</v>
      </c>
      <c r="X775" s="1141">
        <f t="shared" si="154"/>
        <v>0</v>
      </c>
      <c r="Y775" s="1144">
        <v>0</v>
      </c>
      <c r="Z775" s="1139">
        <f t="shared" si="155"/>
        <v>0</v>
      </c>
      <c r="AA775" s="1123">
        <f>[5]building!Y767</f>
        <v>0</v>
      </c>
      <c r="AB775" s="1123"/>
      <c r="AC775" s="1123">
        <f>[5]building!Z767</f>
        <v>0</v>
      </c>
      <c r="AD775" s="1123">
        <f t="shared" si="156"/>
        <v>0</v>
      </c>
    </row>
    <row r="776" spans="1:30" ht="70.5" customHeight="1">
      <c r="A776" s="1130"/>
      <c r="B776" s="1235" t="s">
        <v>4744</v>
      </c>
      <c r="C776" s="1235">
        <f>Data!K4016</f>
        <v>0</v>
      </c>
      <c r="D776" s="1235" t="s">
        <v>2321</v>
      </c>
      <c r="E776" s="1142"/>
      <c r="F776" s="1134">
        <f t="shared" si="144"/>
        <v>0</v>
      </c>
      <c r="G776" s="1142"/>
      <c r="H776" s="1141">
        <f t="shared" si="145"/>
        <v>0</v>
      </c>
      <c r="I776" s="1142"/>
      <c r="J776" s="1141">
        <f t="shared" si="146"/>
        <v>0</v>
      </c>
      <c r="K776" s="1142"/>
      <c r="L776" s="1141">
        <f t="shared" si="147"/>
        <v>0</v>
      </c>
      <c r="M776" s="1142"/>
      <c r="N776" s="1141">
        <f t="shared" si="148"/>
        <v>0</v>
      </c>
      <c r="O776" s="1142"/>
      <c r="P776" s="1141">
        <f t="shared" si="149"/>
        <v>0</v>
      </c>
      <c r="Q776" s="1142"/>
      <c r="R776" s="1141">
        <f t="shared" si="150"/>
        <v>0</v>
      </c>
      <c r="S776" s="1142"/>
      <c r="T776" s="1141">
        <f t="shared" si="151"/>
        <v>0</v>
      </c>
      <c r="U776" s="1141"/>
      <c r="V776" s="1141">
        <f t="shared" si="152"/>
        <v>0</v>
      </c>
      <c r="W776" s="1143">
        <f t="shared" si="153"/>
        <v>0</v>
      </c>
      <c r="X776" s="1141">
        <f t="shared" si="154"/>
        <v>0</v>
      </c>
      <c r="Y776" s="1144">
        <v>0</v>
      </c>
      <c r="Z776" s="1139">
        <f t="shared" si="155"/>
        <v>0</v>
      </c>
      <c r="AA776" s="1123">
        <f>[5]building!Y768</f>
        <v>0</v>
      </c>
      <c r="AB776" s="1123"/>
      <c r="AC776" s="1123">
        <f>[5]building!Z768</f>
        <v>0</v>
      </c>
      <c r="AD776" s="1123">
        <f t="shared" si="156"/>
        <v>0</v>
      </c>
    </row>
    <row r="777" spans="1:30" ht="70.5" customHeight="1">
      <c r="A777" s="1130"/>
      <c r="B777" s="1235" t="s">
        <v>4515</v>
      </c>
      <c r="C777" s="1235">
        <f>Data!K4031</f>
        <v>0</v>
      </c>
      <c r="D777" s="1235" t="s">
        <v>2321</v>
      </c>
      <c r="E777" s="1142"/>
      <c r="F777" s="1134">
        <f t="shared" si="144"/>
        <v>0</v>
      </c>
      <c r="G777" s="1142"/>
      <c r="H777" s="1141">
        <f t="shared" si="145"/>
        <v>0</v>
      </c>
      <c r="I777" s="1142"/>
      <c r="J777" s="1141">
        <f t="shared" si="146"/>
        <v>0</v>
      </c>
      <c r="K777" s="1142"/>
      <c r="L777" s="1141">
        <f t="shared" si="147"/>
        <v>0</v>
      </c>
      <c r="M777" s="1142"/>
      <c r="N777" s="1141">
        <f t="shared" si="148"/>
        <v>0</v>
      </c>
      <c r="O777" s="1142"/>
      <c r="P777" s="1141">
        <f t="shared" si="149"/>
        <v>0</v>
      </c>
      <c r="Q777" s="1142"/>
      <c r="R777" s="1141">
        <f t="shared" si="150"/>
        <v>0</v>
      </c>
      <c r="S777" s="1142"/>
      <c r="T777" s="1141">
        <f t="shared" si="151"/>
        <v>0</v>
      </c>
      <c r="U777" s="1141"/>
      <c r="V777" s="1141">
        <f t="shared" si="152"/>
        <v>0</v>
      </c>
      <c r="W777" s="1143">
        <f t="shared" si="153"/>
        <v>0</v>
      </c>
      <c r="X777" s="1141">
        <f t="shared" si="154"/>
        <v>0</v>
      </c>
      <c r="Y777" s="1144">
        <v>0</v>
      </c>
      <c r="Z777" s="1139">
        <f t="shared" si="155"/>
        <v>0</v>
      </c>
      <c r="AA777" s="1123">
        <f>[5]building!Y769</f>
        <v>0</v>
      </c>
      <c r="AB777" s="1123"/>
      <c r="AC777" s="1123">
        <f>[5]building!Z769</f>
        <v>0</v>
      </c>
      <c r="AD777" s="1123">
        <f t="shared" si="156"/>
        <v>0</v>
      </c>
    </row>
    <row r="778" spans="1:30" ht="70.5" customHeight="1">
      <c r="A778" s="1130"/>
      <c r="B778" s="1235" t="s">
        <v>4516</v>
      </c>
      <c r="C778" s="1235">
        <f>Data!K4043</f>
        <v>0</v>
      </c>
      <c r="D778" s="1235" t="s">
        <v>2321</v>
      </c>
      <c r="E778" s="1142"/>
      <c r="F778" s="1134">
        <f t="shared" si="144"/>
        <v>0</v>
      </c>
      <c r="G778" s="1142"/>
      <c r="H778" s="1141">
        <f t="shared" si="145"/>
        <v>0</v>
      </c>
      <c r="I778" s="1142"/>
      <c r="J778" s="1141">
        <f t="shared" si="146"/>
        <v>0</v>
      </c>
      <c r="K778" s="1142"/>
      <c r="L778" s="1141">
        <f t="shared" si="147"/>
        <v>0</v>
      </c>
      <c r="M778" s="1142"/>
      <c r="N778" s="1141">
        <f t="shared" si="148"/>
        <v>0</v>
      </c>
      <c r="O778" s="1142"/>
      <c r="P778" s="1141">
        <f t="shared" si="149"/>
        <v>0</v>
      </c>
      <c r="Q778" s="1142"/>
      <c r="R778" s="1141">
        <f t="shared" si="150"/>
        <v>0</v>
      </c>
      <c r="S778" s="1142"/>
      <c r="T778" s="1141">
        <f t="shared" si="151"/>
        <v>0</v>
      </c>
      <c r="U778" s="1141"/>
      <c r="V778" s="1141">
        <f t="shared" si="152"/>
        <v>0</v>
      </c>
      <c r="W778" s="1143">
        <f t="shared" si="153"/>
        <v>0</v>
      </c>
      <c r="X778" s="1141">
        <f t="shared" si="154"/>
        <v>0</v>
      </c>
      <c r="Y778" s="1144">
        <v>0</v>
      </c>
      <c r="Z778" s="1139">
        <f t="shared" si="155"/>
        <v>0</v>
      </c>
      <c r="AA778" s="1123">
        <f>[5]building!Y770</f>
        <v>0</v>
      </c>
      <c r="AB778" s="1123"/>
      <c r="AC778" s="1123">
        <f>[5]building!Z770</f>
        <v>0</v>
      </c>
      <c r="AD778" s="1123">
        <f t="shared" si="156"/>
        <v>0</v>
      </c>
    </row>
    <row r="779" spans="1:30" ht="70.5" customHeight="1">
      <c r="A779" s="1130"/>
      <c r="B779" s="1235" t="s">
        <v>4740</v>
      </c>
      <c r="C779" s="1235">
        <f>Data!R1545</f>
        <v>4889.1499999999996</v>
      </c>
      <c r="D779" s="1235" t="s">
        <v>2321</v>
      </c>
      <c r="E779" s="1142"/>
      <c r="F779" s="1134">
        <f t="shared" si="144"/>
        <v>0</v>
      </c>
      <c r="G779" s="1142"/>
      <c r="H779" s="1141">
        <f t="shared" si="145"/>
        <v>0</v>
      </c>
      <c r="I779" s="1142"/>
      <c r="J779" s="1141">
        <f t="shared" si="146"/>
        <v>0</v>
      </c>
      <c r="K779" s="1142"/>
      <c r="L779" s="1141">
        <f t="shared" si="147"/>
        <v>0</v>
      </c>
      <c r="M779" s="1142"/>
      <c r="N779" s="1141">
        <f t="shared" si="148"/>
        <v>0</v>
      </c>
      <c r="O779" s="1142"/>
      <c r="P779" s="1141">
        <f t="shared" si="149"/>
        <v>0</v>
      </c>
      <c r="Q779" s="1142"/>
      <c r="R779" s="1141">
        <f t="shared" si="150"/>
        <v>0</v>
      </c>
      <c r="S779" s="1142"/>
      <c r="T779" s="1141">
        <f t="shared" si="151"/>
        <v>0</v>
      </c>
      <c r="U779" s="1141"/>
      <c r="V779" s="1141">
        <f t="shared" si="152"/>
        <v>0</v>
      </c>
      <c r="W779" s="1143">
        <f t="shared" si="153"/>
        <v>0</v>
      </c>
      <c r="X779" s="1141">
        <f t="shared" si="154"/>
        <v>0</v>
      </c>
      <c r="Y779" s="1144">
        <v>0</v>
      </c>
      <c r="Z779" s="1139">
        <f t="shared" si="155"/>
        <v>0</v>
      </c>
      <c r="AA779" s="1123">
        <f>[5]building!Y771</f>
        <v>0</v>
      </c>
      <c r="AB779" s="1123"/>
      <c r="AC779" s="1123">
        <f>[5]building!Z771</f>
        <v>0</v>
      </c>
      <c r="AD779" s="1123">
        <f t="shared" si="156"/>
        <v>0</v>
      </c>
    </row>
    <row r="780" spans="1:30" ht="70.5" customHeight="1">
      <c r="A780" s="1130"/>
      <c r="B780" s="1131" t="s">
        <v>3680</v>
      </c>
      <c r="C780" s="1189">
        <v>6950</v>
      </c>
      <c r="D780" s="1234" t="s">
        <v>1422</v>
      </c>
      <c r="E780" s="1142"/>
      <c r="F780" s="1134">
        <f t="shared" si="144"/>
        <v>0</v>
      </c>
      <c r="G780" s="1142"/>
      <c r="H780" s="1141">
        <f t="shared" si="145"/>
        <v>0</v>
      </c>
      <c r="I780" s="1142"/>
      <c r="J780" s="1141">
        <f t="shared" si="146"/>
        <v>0</v>
      </c>
      <c r="K780" s="1142"/>
      <c r="L780" s="1141">
        <f t="shared" si="147"/>
        <v>0</v>
      </c>
      <c r="M780" s="1142"/>
      <c r="N780" s="1141">
        <f t="shared" si="148"/>
        <v>0</v>
      </c>
      <c r="O780" s="1142"/>
      <c r="P780" s="1141">
        <f t="shared" si="149"/>
        <v>0</v>
      </c>
      <c r="Q780" s="1142"/>
      <c r="R780" s="1141">
        <f t="shared" si="150"/>
        <v>0</v>
      </c>
      <c r="S780" s="1142"/>
      <c r="T780" s="1141">
        <f t="shared" si="151"/>
        <v>0</v>
      </c>
      <c r="U780" s="1141"/>
      <c r="V780" s="1141">
        <f t="shared" si="152"/>
        <v>0</v>
      </c>
      <c r="W780" s="1143">
        <f t="shared" si="153"/>
        <v>0</v>
      </c>
      <c r="X780" s="1141">
        <f t="shared" si="154"/>
        <v>0</v>
      </c>
      <c r="Y780" s="1144">
        <v>0</v>
      </c>
      <c r="Z780" s="1139">
        <f t="shared" si="155"/>
        <v>0</v>
      </c>
      <c r="AA780" s="1123">
        <f>[5]building!Y772</f>
        <v>0</v>
      </c>
      <c r="AB780" s="1123"/>
      <c r="AC780" s="1123">
        <f>[5]building!Z772</f>
        <v>0</v>
      </c>
      <c r="AD780" s="1123">
        <f t="shared" si="156"/>
        <v>0</v>
      </c>
    </row>
    <row r="781" spans="1:30" ht="70.5" customHeight="1">
      <c r="A781" s="1130"/>
      <c r="B781" s="1131" t="s">
        <v>3713</v>
      </c>
      <c r="C781" s="1189">
        <v>634</v>
      </c>
      <c r="D781" s="1234" t="s">
        <v>1422</v>
      </c>
      <c r="E781" s="1142"/>
      <c r="F781" s="1134">
        <f t="shared" si="144"/>
        <v>0</v>
      </c>
      <c r="G781" s="1142"/>
      <c r="H781" s="1141">
        <f t="shared" si="145"/>
        <v>0</v>
      </c>
      <c r="I781" s="1142"/>
      <c r="J781" s="1141">
        <f t="shared" si="146"/>
        <v>0</v>
      </c>
      <c r="K781" s="1142"/>
      <c r="L781" s="1141">
        <f t="shared" si="147"/>
        <v>0</v>
      </c>
      <c r="M781" s="1142"/>
      <c r="N781" s="1141">
        <f t="shared" si="148"/>
        <v>0</v>
      </c>
      <c r="O781" s="1142"/>
      <c r="P781" s="1141">
        <f t="shared" si="149"/>
        <v>0</v>
      </c>
      <c r="Q781" s="1142"/>
      <c r="R781" s="1141">
        <f t="shared" si="150"/>
        <v>0</v>
      </c>
      <c r="S781" s="1142"/>
      <c r="T781" s="1141">
        <f t="shared" si="151"/>
        <v>0</v>
      </c>
      <c r="U781" s="1141"/>
      <c r="V781" s="1141">
        <f t="shared" si="152"/>
        <v>0</v>
      </c>
      <c r="W781" s="1143">
        <f t="shared" si="153"/>
        <v>0</v>
      </c>
      <c r="X781" s="1141">
        <f t="shared" si="154"/>
        <v>0</v>
      </c>
      <c r="Y781" s="1144">
        <v>0</v>
      </c>
      <c r="Z781" s="1139">
        <f t="shared" si="155"/>
        <v>0</v>
      </c>
      <c r="AA781" s="1123">
        <f>[5]building!Y773</f>
        <v>0</v>
      </c>
      <c r="AB781" s="1123"/>
      <c r="AC781" s="1123">
        <f>[5]building!Z773</f>
        <v>0</v>
      </c>
      <c r="AD781" s="1123">
        <f t="shared" si="156"/>
        <v>0</v>
      </c>
    </row>
    <row r="782" spans="1:30" ht="70.5" customHeight="1">
      <c r="A782" s="1130"/>
      <c r="B782" s="1131" t="s">
        <v>3730</v>
      </c>
      <c r="C782" s="1189">
        <v>9470</v>
      </c>
      <c r="D782" s="1234" t="s">
        <v>1422</v>
      </c>
      <c r="E782" s="1142"/>
      <c r="F782" s="1134">
        <f t="shared" si="144"/>
        <v>0</v>
      </c>
      <c r="G782" s="1142"/>
      <c r="H782" s="1141">
        <f t="shared" si="145"/>
        <v>0</v>
      </c>
      <c r="I782" s="1142"/>
      <c r="J782" s="1141">
        <f t="shared" si="146"/>
        <v>0</v>
      </c>
      <c r="K782" s="1142"/>
      <c r="L782" s="1141">
        <f t="shared" si="147"/>
        <v>0</v>
      </c>
      <c r="M782" s="1142"/>
      <c r="N782" s="1141">
        <f t="shared" si="148"/>
        <v>0</v>
      </c>
      <c r="O782" s="1142"/>
      <c r="P782" s="1141">
        <f t="shared" si="149"/>
        <v>0</v>
      </c>
      <c r="Q782" s="1142"/>
      <c r="R782" s="1141">
        <f t="shared" si="150"/>
        <v>0</v>
      </c>
      <c r="S782" s="1142"/>
      <c r="T782" s="1141">
        <f t="shared" si="151"/>
        <v>0</v>
      </c>
      <c r="U782" s="1141"/>
      <c r="V782" s="1141">
        <f t="shared" si="152"/>
        <v>0</v>
      </c>
      <c r="W782" s="1143">
        <f t="shared" si="153"/>
        <v>0</v>
      </c>
      <c r="X782" s="1141">
        <f t="shared" si="154"/>
        <v>0</v>
      </c>
      <c r="Y782" s="1144">
        <v>0</v>
      </c>
      <c r="Z782" s="1139">
        <f t="shared" si="155"/>
        <v>0</v>
      </c>
      <c r="AA782" s="1123">
        <f>[5]building!Y774</f>
        <v>0</v>
      </c>
      <c r="AB782" s="1123"/>
      <c r="AC782" s="1123">
        <f>[5]building!Z774</f>
        <v>0</v>
      </c>
      <c r="AD782" s="1123">
        <f t="shared" si="156"/>
        <v>0</v>
      </c>
    </row>
    <row r="783" spans="1:30" ht="70.5" customHeight="1">
      <c r="A783" s="1130"/>
      <c r="B783" s="1131" t="s">
        <v>3695</v>
      </c>
      <c r="C783" s="1189">
        <v>293</v>
      </c>
      <c r="D783" s="1234" t="s">
        <v>1422</v>
      </c>
      <c r="E783" s="1142"/>
      <c r="F783" s="1134">
        <f t="shared" ref="F783:F846" si="157">E783*C783</f>
        <v>0</v>
      </c>
      <c r="G783" s="1142"/>
      <c r="H783" s="1141">
        <f t="shared" ref="H783:H846" si="158">G783*C783</f>
        <v>0</v>
      </c>
      <c r="I783" s="1142"/>
      <c r="J783" s="1141">
        <f t="shared" ref="J783:J846" si="159">I783*C783</f>
        <v>0</v>
      </c>
      <c r="K783" s="1142"/>
      <c r="L783" s="1141">
        <f t="shared" ref="L783:L846" si="160">K783*C783</f>
        <v>0</v>
      </c>
      <c r="M783" s="1142"/>
      <c r="N783" s="1141">
        <f t="shared" ref="N783:N846" si="161">M783*C783</f>
        <v>0</v>
      </c>
      <c r="O783" s="1142"/>
      <c r="P783" s="1141">
        <f t="shared" ref="P783:P846" si="162">O783*C783</f>
        <v>0</v>
      </c>
      <c r="Q783" s="1142"/>
      <c r="R783" s="1141">
        <f t="shared" ref="R783:R846" si="163">Q783*C783</f>
        <v>0</v>
      </c>
      <c r="S783" s="1142"/>
      <c r="T783" s="1141">
        <f t="shared" ref="T783:T846" si="164">S783*C783</f>
        <v>0</v>
      </c>
      <c r="U783" s="1141"/>
      <c r="V783" s="1141">
        <f t="shared" ref="V783:V846" si="165">U783*C783</f>
        <v>0</v>
      </c>
      <c r="W783" s="1143">
        <f t="shared" ref="W783:W846" si="166">G783+I783+K783+M783+O783+Q783+S783+U783</f>
        <v>0</v>
      </c>
      <c r="X783" s="1141">
        <f t="shared" ref="X783:X846" si="167">W783*C783</f>
        <v>0</v>
      </c>
      <c r="Y783" s="1144">
        <v>0</v>
      </c>
      <c r="Z783" s="1139">
        <f t="shared" ref="Z783:Z846" si="168">Y783*C783</f>
        <v>0</v>
      </c>
      <c r="AA783" s="1123">
        <f>[5]building!Y775</f>
        <v>0</v>
      </c>
      <c r="AB783" s="1123"/>
      <c r="AC783" s="1123">
        <f>[5]building!Z775</f>
        <v>0</v>
      </c>
      <c r="AD783" s="1123">
        <f t="shared" ref="AD783:AD846" si="169">Z783-AC783</f>
        <v>0</v>
      </c>
    </row>
    <row r="784" spans="1:30" ht="70.5" customHeight="1">
      <c r="A784" s="1130"/>
      <c r="B784" s="1131" t="s">
        <v>4138</v>
      </c>
      <c r="C784" s="1189">
        <v>704.75</v>
      </c>
      <c r="D784" s="1133" t="s">
        <v>1422</v>
      </c>
      <c r="E784" s="1142"/>
      <c r="F784" s="1134">
        <f t="shared" si="157"/>
        <v>0</v>
      </c>
      <c r="G784" s="1142"/>
      <c r="H784" s="1141">
        <f t="shared" si="158"/>
        <v>0</v>
      </c>
      <c r="I784" s="1142"/>
      <c r="J784" s="1141">
        <f t="shared" si="159"/>
        <v>0</v>
      </c>
      <c r="K784" s="1142"/>
      <c r="L784" s="1141">
        <f t="shared" si="160"/>
        <v>0</v>
      </c>
      <c r="M784" s="1142"/>
      <c r="N784" s="1141">
        <f t="shared" si="161"/>
        <v>0</v>
      </c>
      <c r="O784" s="1142"/>
      <c r="P784" s="1141">
        <f t="shared" si="162"/>
        <v>0</v>
      </c>
      <c r="Q784" s="1142"/>
      <c r="R784" s="1141">
        <f t="shared" si="163"/>
        <v>0</v>
      </c>
      <c r="S784" s="1142"/>
      <c r="T784" s="1141">
        <f t="shared" si="164"/>
        <v>0</v>
      </c>
      <c r="U784" s="1141"/>
      <c r="V784" s="1141">
        <f t="shared" si="165"/>
        <v>0</v>
      </c>
      <c r="W784" s="1143">
        <f t="shared" si="166"/>
        <v>0</v>
      </c>
      <c r="X784" s="1141">
        <f t="shared" si="167"/>
        <v>0</v>
      </c>
      <c r="Y784" s="1144">
        <v>0</v>
      </c>
      <c r="Z784" s="1139">
        <f t="shared" si="168"/>
        <v>0</v>
      </c>
      <c r="AA784" s="1123">
        <f>[5]building!Y776</f>
        <v>0</v>
      </c>
      <c r="AB784" s="1123"/>
      <c r="AC784" s="1123">
        <f>[5]building!Z776</f>
        <v>0</v>
      </c>
      <c r="AD784" s="1123">
        <f t="shared" si="169"/>
        <v>0</v>
      </c>
    </row>
    <row r="785" spans="1:30" ht="70.5" customHeight="1">
      <c r="A785" s="1130"/>
      <c r="B785" s="1131" t="s">
        <v>4139</v>
      </c>
      <c r="C785" s="1189">
        <v>514.85</v>
      </c>
      <c r="D785" s="1133" t="s">
        <v>1422</v>
      </c>
      <c r="E785" s="1142"/>
      <c r="F785" s="1134">
        <f t="shared" si="157"/>
        <v>0</v>
      </c>
      <c r="G785" s="1142"/>
      <c r="H785" s="1141">
        <f t="shared" si="158"/>
        <v>0</v>
      </c>
      <c r="I785" s="1142"/>
      <c r="J785" s="1141">
        <f t="shared" si="159"/>
        <v>0</v>
      </c>
      <c r="K785" s="1142"/>
      <c r="L785" s="1141">
        <f t="shared" si="160"/>
        <v>0</v>
      </c>
      <c r="M785" s="1142"/>
      <c r="N785" s="1141">
        <f t="shared" si="161"/>
        <v>0</v>
      </c>
      <c r="O785" s="1142"/>
      <c r="P785" s="1141">
        <f t="shared" si="162"/>
        <v>0</v>
      </c>
      <c r="Q785" s="1142"/>
      <c r="R785" s="1141">
        <f t="shared" si="163"/>
        <v>0</v>
      </c>
      <c r="S785" s="1142"/>
      <c r="T785" s="1141">
        <f t="shared" si="164"/>
        <v>0</v>
      </c>
      <c r="U785" s="1141"/>
      <c r="V785" s="1141">
        <f t="shared" si="165"/>
        <v>0</v>
      </c>
      <c r="W785" s="1143">
        <f t="shared" si="166"/>
        <v>0</v>
      </c>
      <c r="X785" s="1141">
        <f t="shared" si="167"/>
        <v>0</v>
      </c>
      <c r="Y785" s="1144">
        <v>0</v>
      </c>
      <c r="Z785" s="1139">
        <f t="shared" si="168"/>
        <v>0</v>
      </c>
      <c r="AA785" s="1123">
        <f>[5]building!Y777</f>
        <v>0</v>
      </c>
      <c r="AB785" s="1123"/>
      <c r="AC785" s="1123">
        <f>[5]building!Z777</f>
        <v>0</v>
      </c>
      <c r="AD785" s="1123">
        <f t="shared" si="169"/>
        <v>0</v>
      </c>
    </row>
    <row r="786" spans="1:30" ht="70.5" customHeight="1">
      <c r="A786" s="1130"/>
      <c r="B786" s="1238" t="s">
        <v>4140</v>
      </c>
      <c r="C786" s="1189">
        <v>473.5</v>
      </c>
      <c r="D786" s="1234" t="s">
        <v>841</v>
      </c>
      <c r="E786" s="1142"/>
      <c r="F786" s="1134">
        <f t="shared" si="157"/>
        <v>0</v>
      </c>
      <c r="G786" s="1142"/>
      <c r="H786" s="1141">
        <f t="shared" si="158"/>
        <v>0</v>
      </c>
      <c r="I786" s="1142"/>
      <c r="J786" s="1141">
        <f t="shared" si="159"/>
        <v>0</v>
      </c>
      <c r="K786" s="1142"/>
      <c r="L786" s="1141">
        <f t="shared" si="160"/>
        <v>0</v>
      </c>
      <c r="M786" s="1142"/>
      <c r="N786" s="1141">
        <f t="shared" si="161"/>
        <v>0</v>
      </c>
      <c r="O786" s="1142"/>
      <c r="P786" s="1141">
        <f t="shared" si="162"/>
        <v>0</v>
      </c>
      <c r="Q786" s="1142"/>
      <c r="R786" s="1141">
        <f t="shared" si="163"/>
        <v>0</v>
      </c>
      <c r="S786" s="1142"/>
      <c r="T786" s="1141">
        <f t="shared" si="164"/>
        <v>0</v>
      </c>
      <c r="U786" s="1141"/>
      <c r="V786" s="1141">
        <f t="shared" si="165"/>
        <v>0</v>
      </c>
      <c r="W786" s="1143">
        <f t="shared" si="166"/>
        <v>0</v>
      </c>
      <c r="X786" s="1141">
        <f t="shared" si="167"/>
        <v>0</v>
      </c>
      <c r="Y786" s="1144">
        <v>0</v>
      </c>
      <c r="Z786" s="1139">
        <f t="shared" si="168"/>
        <v>0</v>
      </c>
      <c r="AA786" s="1123">
        <f>[5]building!Y778</f>
        <v>0</v>
      </c>
      <c r="AB786" s="1123"/>
      <c r="AC786" s="1123">
        <f>[5]building!Z778</f>
        <v>0</v>
      </c>
      <c r="AD786" s="1123">
        <f t="shared" si="169"/>
        <v>0</v>
      </c>
    </row>
    <row r="787" spans="1:30" ht="70.5" customHeight="1">
      <c r="A787" s="1130"/>
      <c r="B787" s="1238" t="s">
        <v>4141</v>
      </c>
      <c r="C787" s="1239">
        <v>1003</v>
      </c>
      <c r="D787" s="1234" t="s">
        <v>1422</v>
      </c>
      <c r="E787" s="1142"/>
      <c r="F787" s="1134">
        <f t="shared" si="157"/>
        <v>0</v>
      </c>
      <c r="G787" s="1142"/>
      <c r="H787" s="1141">
        <f t="shared" si="158"/>
        <v>0</v>
      </c>
      <c r="I787" s="1142"/>
      <c r="J787" s="1141">
        <f t="shared" si="159"/>
        <v>0</v>
      </c>
      <c r="K787" s="1142"/>
      <c r="L787" s="1141">
        <f t="shared" si="160"/>
        <v>0</v>
      </c>
      <c r="M787" s="1142"/>
      <c r="N787" s="1141">
        <f t="shared" si="161"/>
        <v>0</v>
      </c>
      <c r="O787" s="1142"/>
      <c r="P787" s="1141">
        <f t="shared" si="162"/>
        <v>0</v>
      </c>
      <c r="Q787" s="1142"/>
      <c r="R787" s="1141">
        <f t="shared" si="163"/>
        <v>0</v>
      </c>
      <c r="S787" s="1142"/>
      <c r="T787" s="1141">
        <f t="shared" si="164"/>
        <v>0</v>
      </c>
      <c r="U787" s="1141"/>
      <c r="V787" s="1141">
        <f t="shared" si="165"/>
        <v>0</v>
      </c>
      <c r="W787" s="1143">
        <f t="shared" si="166"/>
        <v>0</v>
      </c>
      <c r="X787" s="1141">
        <f t="shared" si="167"/>
        <v>0</v>
      </c>
      <c r="Y787" s="1144">
        <v>0</v>
      </c>
      <c r="Z787" s="1139">
        <f t="shared" si="168"/>
        <v>0</v>
      </c>
      <c r="AA787" s="1123">
        <f>[5]building!Y779</f>
        <v>0</v>
      </c>
      <c r="AB787" s="1123"/>
      <c r="AC787" s="1123">
        <f>[5]building!Z779</f>
        <v>0</v>
      </c>
      <c r="AD787" s="1123">
        <f t="shared" si="169"/>
        <v>0</v>
      </c>
    </row>
    <row r="788" spans="1:30" ht="70.5" customHeight="1">
      <c r="A788" s="1130"/>
      <c r="B788" s="1238" t="s">
        <v>3689</v>
      </c>
      <c r="C788" s="1189">
        <v>11481.8</v>
      </c>
      <c r="D788" s="1234" t="s">
        <v>1422</v>
      </c>
      <c r="E788" s="1142"/>
      <c r="F788" s="1134">
        <f t="shared" si="157"/>
        <v>0</v>
      </c>
      <c r="G788" s="1142"/>
      <c r="H788" s="1141">
        <f t="shared" si="158"/>
        <v>0</v>
      </c>
      <c r="I788" s="1142"/>
      <c r="J788" s="1141">
        <f t="shared" si="159"/>
        <v>0</v>
      </c>
      <c r="K788" s="1142"/>
      <c r="L788" s="1141">
        <f t="shared" si="160"/>
        <v>0</v>
      </c>
      <c r="M788" s="1142"/>
      <c r="N788" s="1141">
        <f t="shared" si="161"/>
        <v>0</v>
      </c>
      <c r="O788" s="1142"/>
      <c r="P788" s="1141">
        <f t="shared" si="162"/>
        <v>0</v>
      </c>
      <c r="Q788" s="1142"/>
      <c r="R788" s="1141">
        <f t="shared" si="163"/>
        <v>0</v>
      </c>
      <c r="S788" s="1142"/>
      <c r="T788" s="1141">
        <f t="shared" si="164"/>
        <v>0</v>
      </c>
      <c r="U788" s="1141"/>
      <c r="V788" s="1141">
        <f t="shared" si="165"/>
        <v>0</v>
      </c>
      <c r="W788" s="1143">
        <f t="shared" si="166"/>
        <v>0</v>
      </c>
      <c r="X788" s="1141">
        <f t="shared" si="167"/>
        <v>0</v>
      </c>
      <c r="Y788" s="1144">
        <v>0</v>
      </c>
      <c r="Z788" s="1139">
        <f t="shared" si="168"/>
        <v>0</v>
      </c>
      <c r="AA788" s="1123">
        <f>[5]building!Y780</f>
        <v>0</v>
      </c>
      <c r="AB788" s="1123"/>
      <c r="AC788" s="1123">
        <f>[5]building!Z780</f>
        <v>0</v>
      </c>
      <c r="AD788" s="1123">
        <f t="shared" si="169"/>
        <v>0</v>
      </c>
    </row>
    <row r="789" spans="1:30" ht="70.5" customHeight="1">
      <c r="A789" s="1130"/>
      <c r="B789" s="1238" t="s">
        <v>3705</v>
      </c>
      <c r="C789" s="1189">
        <v>5325.6</v>
      </c>
      <c r="D789" s="1234" t="s">
        <v>1422</v>
      </c>
      <c r="E789" s="1142"/>
      <c r="F789" s="1134">
        <f t="shared" si="157"/>
        <v>0</v>
      </c>
      <c r="G789" s="1142"/>
      <c r="H789" s="1141">
        <f t="shared" si="158"/>
        <v>0</v>
      </c>
      <c r="I789" s="1142"/>
      <c r="J789" s="1141">
        <f t="shared" si="159"/>
        <v>0</v>
      </c>
      <c r="K789" s="1142"/>
      <c r="L789" s="1141">
        <f t="shared" si="160"/>
        <v>0</v>
      </c>
      <c r="M789" s="1142"/>
      <c r="N789" s="1141">
        <f t="shared" si="161"/>
        <v>0</v>
      </c>
      <c r="O789" s="1142"/>
      <c r="P789" s="1141">
        <f t="shared" si="162"/>
        <v>0</v>
      </c>
      <c r="Q789" s="1142"/>
      <c r="R789" s="1141">
        <f t="shared" si="163"/>
        <v>0</v>
      </c>
      <c r="S789" s="1142"/>
      <c r="T789" s="1141">
        <f t="shared" si="164"/>
        <v>0</v>
      </c>
      <c r="U789" s="1141"/>
      <c r="V789" s="1141">
        <f t="shared" si="165"/>
        <v>0</v>
      </c>
      <c r="W789" s="1143">
        <f t="shared" si="166"/>
        <v>0</v>
      </c>
      <c r="X789" s="1141">
        <f t="shared" si="167"/>
        <v>0</v>
      </c>
      <c r="Y789" s="1144">
        <v>0</v>
      </c>
      <c r="Z789" s="1139">
        <f t="shared" si="168"/>
        <v>0</v>
      </c>
      <c r="AA789" s="1123">
        <f>[5]building!Y781</f>
        <v>0</v>
      </c>
      <c r="AB789" s="1123"/>
      <c r="AC789" s="1123">
        <f>[5]building!Z781</f>
        <v>0</v>
      </c>
      <c r="AD789" s="1123">
        <f t="shared" si="169"/>
        <v>0</v>
      </c>
    </row>
    <row r="790" spans="1:30" ht="70.5" customHeight="1">
      <c r="A790" s="1130"/>
      <c r="B790" s="1238" t="s">
        <v>3706</v>
      </c>
      <c r="C790" s="1189">
        <v>8254.6</v>
      </c>
      <c r="D790" s="1234" t="s">
        <v>1422</v>
      </c>
      <c r="E790" s="1142"/>
      <c r="F790" s="1134">
        <f t="shared" si="157"/>
        <v>0</v>
      </c>
      <c r="G790" s="1142"/>
      <c r="H790" s="1141">
        <f t="shared" si="158"/>
        <v>0</v>
      </c>
      <c r="I790" s="1142"/>
      <c r="J790" s="1141">
        <f t="shared" si="159"/>
        <v>0</v>
      </c>
      <c r="K790" s="1142"/>
      <c r="L790" s="1141">
        <f t="shared" si="160"/>
        <v>0</v>
      </c>
      <c r="M790" s="1142"/>
      <c r="N790" s="1141">
        <f t="shared" si="161"/>
        <v>0</v>
      </c>
      <c r="O790" s="1142"/>
      <c r="P790" s="1141">
        <f t="shared" si="162"/>
        <v>0</v>
      </c>
      <c r="Q790" s="1142"/>
      <c r="R790" s="1141">
        <f t="shared" si="163"/>
        <v>0</v>
      </c>
      <c r="S790" s="1142"/>
      <c r="T790" s="1141">
        <f t="shared" si="164"/>
        <v>0</v>
      </c>
      <c r="U790" s="1141"/>
      <c r="V790" s="1141">
        <f t="shared" si="165"/>
        <v>0</v>
      </c>
      <c r="W790" s="1143">
        <f t="shared" si="166"/>
        <v>0</v>
      </c>
      <c r="X790" s="1141">
        <f t="shared" si="167"/>
        <v>0</v>
      </c>
      <c r="Y790" s="1144">
        <v>0</v>
      </c>
      <c r="Z790" s="1139">
        <f t="shared" si="168"/>
        <v>0</v>
      </c>
      <c r="AA790" s="1123">
        <f>[5]building!Y782</f>
        <v>0</v>
      </c>
      <c r="AB790" s="1123"/>
      <c r="AC790" s="1123">
        <f>[5]building!Z782</f>
        <v>0</v>
      </c>
      <c r="AD790" s="1123">
        <f t="shared" si="169"/>
        <v>0</v>
      </c>
    </row>
    <row r="791" spans="1:30" ht="70.5" customHeight="1">
      <c r="A791" s="1130"/>
      <c r="B791" s="1238" t="s">
        <v>3707</v>
      </c>
      <c r="C791" s="1189">
        <v>6588</v>
      </c>
      <c r="D791" s="1234" t="s">
        <v>1422</v>
      </c>
      <c r="E791" s="1142"/>
      <c r="F791" s="1134">
        <f t="shared" si="157"/>
        <v>0</v>
      </c>
      <c r="G791" s="1142"/>
      <c r="H791" s="1141">
        <f t="shared" si="158"/>
        <v>0</v>
      </c>
      <c r="I791" s="1142"/>
      <c r="J791" s="1141">
        <f t="shared" si="159"/>
        <v>0</v>
      </c>
      <c r="K791" s="1142"/>
      <c r="L791" s="1141">
        <f t="shared" si="160"/>
        <v>0</v>
      </c>
      <c r="M791" s="1142"/>
      <c r="N791" s="1141">
        <f t="shared" si="161"/>
        <v>0</v>
      </c>
      <c r="O791" s="1142"/>
      <c r="P791" s="1141">
        <f t="shared" si="162"/>
        <v>0</v>
      </c>
      <c r="Q791" s="1142"/>
      <c r="R791" s="1141">
        <f t="shared" si="163"/>
        <v>0</v>
      </c>
      <c r="S791" s="1142"/>
      <c r="T791" s="1141">
        <f t="shared" si="164"/>
        <v>0</v>
      </c>
      <c r="U791" s="1141"/>
      <c r="V791" s="1141">
        <f t="shared" si="165"/>
        <v>0</v>
      </c>
      <c r="W791" s="1143">
        <f t="shared" si="166"/>
        <v>0</v>
      </c>
      <c r="X791" s="1141">
        <f t="shared" si="167"/>
        <v>0</v>
      </c>
      <c r="Y791" s="1144">
        <v>0</v>
      </c>
      <c r="Z791" s="1139">
        <f t="shared" si="168"/>
        <v>0</v>
      </c>
      <c r="AA791" s="1123">
        <f>[5]building!Y783</f>
        <v>0</v>
      </c>
      <c r="AB791" s="1123"/>
      <c r="AC791" s="1123">
        <f>[5]building!Z783</f>
        <v>0</v>
      </c>
      <c r="AD791" s="1123">
        <f t="shared" si="169"/>
        <v>0</v>
      </c>
    </row>
    <row r="792" spans="1:30" ht="70.5" customHeight="1">
      <c r="A792" s="1130"/>
      <c r="B792" s="1238" t="s">
        <v>4142</v>
      </c>
      <c r="C792" s="1189">
        <v>593</v>
      </c>
      <c r="D792" s="1240" t="s">
        <v>1422</v>
      </c>
      <c r="E792" s="1142"/>
      <c r="F792" s="1134">
        <f t="shared" si="157"/>
        <v>0</v>
      </c>
      <c r="G792" s="1142"/>
      <c r="H792" s="1141">
        <f t="shared" si="158"/>
        <v>0</v>
      </c>
      <c r="I792" s="1142"/>
      <c r="J792" s="1141">
        <f t="shared" si="159"/>
        <v>0</v>
      </c>
      <c r="K792" s="1142"/>
      <c r="L792" s="1141">
        <f t="shared" si="160"/>
        <v>0</v>
      </c>
      <c r="M792" s="1142"/>
      <c r="N792" s="1141">
        <f t="shared" si="161"/>
        <v>0</v>
      </c>
      <c r="O792" s="1142"/>
      <c r="P792" s="1141">
        <f t="shared" si="162"/>
        <v>0</v>
      </c>
      <c r="Q792" s="1142"/>
      <c r="R792" s="1141">
        <f t="shared" si="163"/>
        <v>0</v>
      </c>
      <c r="S792" s="1142"/>
      <c r="T792" s="1141">
        <f t="shared" si="164"/>
        <v>0</v>
      </c>
      <c r="U792" s="1141"/>
      <c r="V792" s="1141">
        <f t="shared" si="165"/>
        <v>0</v>
      </c>
      <c r="W792" s="1143">
        <f t="shared" si="166"/>
        <v>0</v>
      </c>
      <c r="X792" s="1141">
        <f t="shared" si="167"/>
        <v>0</v>
      </c>
      <c r="Y792" s="1144">
        <v>0</v>
      </c>
      <c r="Z792" s="1139">
        <f t="shared" si="168"/>
        <v>0</v>
      </c>
      <c r="AA792" s="1123">
        <f>[5]building!Y784</f>
        <v>0</v>
      </c>
      <c r="AB792" s="1123"/>
      <c r="AC792" s="1123">
        <f>[5]building!Z784</f>
        <v>0</v>
      </c>
      <c r="AD792" s="1123">
        <f t="shared" si="169"/>
        <v>0</v>
      </c>
    </row>
    <row r="793" spans="1:30" ht="70.5" customHeight="1">
      <c r="A793" s="1241"/>
      <c r="B793" s="1242" t="s">
        <v>4599</v>
      </c>
      <c r="C793" s="1243"/>
      <c r="D793" s="1244"/>
      <c r="E793" s="1142"/>
      <c r="F793" s="1134">
        <f t="shared" si="157"/>
        <v>0</v>
      </c>
      <c r="G793" s="1142"/>
      <c r="H793" s="1141">
        <f t="shared" si="158"/>
        <v>0</v>
      </c>
      <c r="I793" s="1142"/>
      <c r="J793" s="1141">
        <f t="shared" si="159"/>
        <v>0</v>
      </c>
      <c r="K793" s="1142"/>
      <c r="L793" s="1141">
        <f t="shared" si="160"/>
        <v>0</v>
      </c>
      <c r="M793" s="1142"/>
      <c r="N793" s="1141">
        <f t="shared" si="161"/>
        <v>0</v>
      </c>
      <c r="O793" s="1142"/>
      <c r="P793" s="1141">
        <f t="shared" si="162"/>
        <v>0</v>
      </c>
      <c r="Q793" s="1142"/>
      <c r="R793" s="1141">
        <f t="shared" si="163"/>
        <v>0</v>
      </c>
      <c r="S793" s="1142"/>
      <c r="T793" s="1141">
        <f t="shared" si="164"/>
        <v>0</v>
      </c>
      <c r="U793" s="1141"/>
      <c r="V793" s="1141">
        <f t="shared" si="165"/>
        <v>0</v>
      </c>
      <c r="W793" s="1143">
        <f t="shared" si="166"/>
        <v>0</v>
      </c>
      <c r="X793" s="1141">
        <f t="shared" si="167"/>
        <v>0</v>
      </c>
      <c r="Y793" s="1144">
        <v>0</v>
      </c>
      <c r="Z793" s="1139">
        <f t="shared" si="168"/>
        <v>0</v>
      </c>
      <c r="AA793" s="1123">
        <f>[5]building!Y785</f>
        <v>0</v>
      </c>
      <c r="AB793" s="1123"/>
      <c r="AC793" s="1123">
        <f>[5]building!Z785</f>
        <v>0</v>
      </c>
      <c r="AD793" s="1123">
        <f t="shared" si="169"/>
        <v>0</v>
      </c>
    </row>
    <row r="794" spans="1:30" s="818" customFormat="1" ht="70.5" customHeight="1">
      <c r="A794" s="1130"/>
      <c r="B794" s="1188" t="s">
        <v>3649</v>
      </c>
      <c r="C794" s="1189">
        <v>6300</v>
      </c>
      <c r="D794" s="1191" t="s">
        <v>2321</v>
      </c>
      <c r="E794" s="1142"/>
      <c r="F794" s="1134">
        <f t="shared" si="157"/>
        <v>0</v>
      </c>
      <c r="G794" s="1142"/>
      <c r="H794" s="1141">
        <f t="shared" si="158"/>
        <v>0</v>
      </c>
      <c r="I794" s="1142"/>
      <c r="J794" s="1141">
        <f t="shared" si="159"/>
        <v>0</v>
      </c>
      <c r="K794" s="1142"/>
      <c r="L794" s="1141">
        <f t="shared" si="160"/>
        <v>0</v>
      </c>
      <c r="M794" s="1142"/>
      <c r="N794" s="1141">
        <f t="shared" si="161"/>
        <v>0</v>
      </c>
      <c r="O794" s="1142"/>
      <c r="P794" s="1141">
        <f t="shared" si="162"/>
        <v>0</v>
      </c>
      <c r="Q794" s="1142"/>
      <c r="R794" s="1141">
        <f t="shared" si="163"/>
        <v>0</v>
      </c>
      <c r="S794" s="1142"/>
      <c r="T794" s="1141">
        <f t="shared" si="164"/>
        <v>0</v>
      </c>
      <c r="U794" s="1141"/>
      <c r="V794" s="1141">
        <f t="shared" si="165"/>
        <v>0</v>
      </c>
      <c r="W794" s="1143">
        <f t="shared" si="166"/>
        <v>0</v>
      </c>
      <c r="X794" s="1141">
        <f t="shared" si="167"/>
        <v>0</v>
      </c>
      <c r="Y794" s="1144">
        <v>0</v>
      </c>
      <c r="Z794" s="1139">
        <f t="shared" si="168"/>
        <v>0</v>
      </c>
      <c r="AA794" s="1123">
        <f>[5]building!Y786</f>
        <v>0</v>
      </c>
      <c r="AB794" s="1123"/>
      <c r="AC794" s="1123">
        <f>[5]building!Z786</f>
        <v>0</v>
      </c>
      <c r="AD794" s="1123">
        <f t="shared" si="169"/>
        <v>0</v>
      </c>
    </row>
    <row r="795" spans="1:30" ht="70.5" customHeight="1">
      <c r="A795" s="1130"/>
      <c r="B795" s="1188" t="s">
        <v>3650</v>
      </c>
      <c r="C795" s="1189">
        <v>6300</v>
      </c>
      <c r="D795" s="1191" t="s">
        <v>2321</v>
      </c>
      <c r="E795" s="1142"/>
      <c r="F795" s="1134">
        <f t="shared" si="157"/>
        <v>0</v>
      </c>
      <c r="G795" s="1142"/>
      <c r="H795" s="1141">
        <f t="shared" si="158"/>
        <v>0</v>
      </c>
      <c r="I795" s="1142"/>
      <c r="J795" s="1141">
        <f t="shared" si="159"/>
        <v>0</v>
      </c>
      <c r="K795" s="1142"/>
      <c r="L795" s="1141">
        <f t="shared" si="160"/>
        <v>0</v>
      </c>
      <c r="M795" s="1142"/>
      <c r="N795" s="1141">
        <f t="shared" si="161"/>
        <v>0</v>
      </c>
      <c r="O795" s="1142"/>
      <c r="P795" s="1141">
        <f t="shared" si="162"/>
        <v>0</v>
      </c>
      <c r="Q795" s="1142"/>
      <c r="R795" s="1141">
        <f t="shared" si="163"/>
        <v>0</v>
      </c>
      <c r="S795" s="1142"/>
      <c r="T795" s="1141">
        <f t="shared" si="164"/>
        <v>0</v>
      </c>
      <c r="U795" s="1141"/>
      <c r="V795" s="1141">
        <f t="shared" si="165"/>
        <v>0</v>
      </c>
      <c r="W795" s="1143">
        <f t="shared" si="166"/>
        <v>0</v>
      </c>
      <c r="X795" s="1141">
        <f t="shared" si="167"/>
        <v>0</v>
      </c>
      <c r="Y795" s="1144">
        <v>0</v>
      </c>
      <c r="Z795" s="1139">
        <f t="shared" si="168"/>
        <v>0</v>
      </c>
      <c r="AA795" s="1123">
        <f>[5]building!Y787</f>
        <v>0</v>
      </c>
      <c r="AB795" s="1123"/>
      <c r="AC795" s="1123">
        <f>[5]building!Z787</f>
        <v>0</v>
      </c>
      <c r="AD795" s="1123">
        <f t="shared" si="169"/>
        <v>0</v>
      </c>
    </row>
    <row r="796" spans="1:30" ht="70.5" customHeight="1">
      <c r="A796" s="1130"/>
      <c r="B796" s="1188" t="s">
        <v>3651</v>
      </c>
      <c r="C796" s="1189">
        <v>6300</v>
      </c>
      <c r="D796" s="1191" t="s">
        <v>2321</v>
      </c>
      <c r="E796" s="1142"/>
      <c r="F796" s="1134">
        <f t="shared" si="157"/>
        <v>0</v>
      </c>
      <c r="G796" s="1142"/>
      <c r="H796" s="1141">
        <f t="shared" si="158"/>
        <v>0</v>
      </c>
      <c r="I796" s="1142"/>
      <c r="J796" s="1141">
        <f t="shared" si="159"/>
        <v>0</v>
      </c>
      <c r="K796" s="1142"/>
      <c r="L796" s="1141">
        <f t="shared" si="160"/>
        <v>0</v>
      </c>
      <c r="M796" s="1142"/>
      <c r="N796" s="1141">
        <f t="shared" si="161"/>
        <v>0</v>
      </c>
      <c r="O796" s="1142"/>
      <c r="P796" s="1141">
        <f t="shared" si="162"/>
        <v>0</v>
      </c>
      <c r="Q796" s="1142"/>
      <c r="R796" s="1141">
        <f t="shared" si="163"/>
        <v>0</v>
      </c>
      <c r="S796" s="1142"/>
      <c r="T796" s="1141">
        <f t="shared" si="164"/>
        <v>0</v>
      </c>
      <c r="U796" s="1141"/>
      <c r="V796" s="1141">
        <f t="shared" si="165"/>
        <v>0</v>
      </c>
      <c r="W796" s="1143">
        <f t="shared" si="166"/>
        <v>0</v>
      </c>
      <c r="X796" s="1141">
        <f t="shared" si="167"/>
        <v>0</v>
      </c>
      <c r="Y796" s="1144">
        <v>0</v>
      </c>
      <c r="Z796" s="1139">
        <f t="shared" si="168"/>
        <v>0</v>
      </c>
      <c r="AA796" s="1123">
        <f>[5]building!Y788</f>
        <v>0</v>
      </c>
      <c r="AB796" s="1123"/>
      <c r="AC796" s="1123">
        <f>[5]building!Z788</f>
        <v>0</v>
      </c>
      <c r="AD796" s="1123">
        <f t="shared" si="169"/>
        <v>0</v>
      </c>
    </row>
    <row r="797" spans="1:30" ht="70.5" customHeight="1">
      <c r="A797" s="1130"/>
      <c r="B797" s="1188" t="s">
        <v>3652</v>
      </c>
      <c r="C797" s="1189">
        <v>6300</v>
      </c>
      <c r="D797" s="1191" t="s">
        <v>2321</v>
      </c>
      <c r="E797" s="1142"/>
      <c r="F797" s="1134">
        <f t="shared" si="157"/>
        <v>0</v>
      </c>
      <c r="G797" s="1142"/>
      <c r="H797" s="1141">
        <f t="shared" si="158"/>
        <v>0</v>
      </c>
      <c r="I797" s="1142"/>
      <c r="J797" s="1141">
        <f t="shared" si="159"/>
        <v>0</v>
      </c>
      <c r="K797" s="1142"/>
      <c r="L797" s="1141">
        <f t="shared" si="160"/>
        <v>0</v>
      </c>
      <c r="M797" s="1142"/>
      <c r="N797" s="1141">
        <f t="shared" si="161"/>
        <v>0</v>
      </c>
      <c r="O797" s="1142"/>
      <c r="P797" s="1141">
        <f t="shared" si="162"/>
        <v>0</v>
      </c>
      <c r="Q797" s="1142"/>
      <c r="R797" s="1141">
        <f t="shared" si="163"/>
        <v>0</v>
      </c>
      <c r="S797" s="1142"/>
      <c r="T797" s="1141">
        <f t="shared" si="164"/>
        <v>0</v>
      </c>
      <c r="U797" s="1141"/>
      <c r="V797" s="1141">
        <f t="shared" si="165"/>
        <v>0</v>
      </c>
      <c r="W797" s="1143">
        <f t="shared" si="166"/>
        <v>0</v>
      </c>
      <c r="X797" s="1141">
        <f t="shared" si="167"/>
        <v>0</v>
      </c>
      <c r="Y797" s="1144">
        <v>0</v>
      </c>
      <c r="Z797" s="1139">
        <f t="shared" si="168"/>
        <v>0</v>
      </c>
      <c r="AA797" s="1123">
        <f>[5]building!Y789</f>
        <v>0</v>
      </c>
      <c r="AB797" s="1123"/>
      <c r="AC797" s="1123">
        <f>[5]building!Z789</f>
        <v>0</v>
      </c>
      <c r="AD797" s="1123">
        <f t="shared" si="169"/>
        <v>0</v>
      </c>
    </row>
    <row r="798" spans="1:30" ht="70.5" customHeight="1">
      <c r="A798" s="1130"/>
      <c r="B798" s="1188" t="s">
        <v>3653</v>
      </c>
      <c r="C798" s="1189">
        <v>6300</v>
      </c>
      <c r="D798" s="1191" t="s">
        <v>2321</v>
      </c>
      <c r="E798" s="1142"/>
      <c r="F798" s="1134">
        <f t="shared" si="157"/>
        <v>0</v>
      </c>
      <c r="G798" s="1142"/>
      <c r="H798" s="1141">
        <f t="shared" si="158"/>
        <v>0</v>
      </c>
      <c r="I798" s="1142"/>
      <c r="J798" s="1141">
        <f t="shared" si="159"/>
        <v>0</v>
      </c>
      <c r="K798" s="1142"/>
      <c r="L798" s="1141">
        <f t="shared" si="160"/>
        <v>0</v>
      </c>
      <c r="M798" s="1142"/>
      <c r="N798" s="1141">
        <f t="shared" si="161"/>
        <v>0</v>
      </c>
      <c r="O798" s="1142"/>
      <c r="P798" s="1141">
        <f t="shared" si="162"/>
        <v>0</v>
      </c>
      <c r="Q798" s="1142"/>
      <c r="R798" s="1141">
        <f t="shared" si="163"/>
        <v>0</v>
      </c>
      <c r="S798" s="1142"/>
      <c r="T798" s="1141">
        <f t="shared" si="164"/>
        <v>0</v>
      </c>
      <c r="U798" s="1141"/>
      <c r="V798" s="1141">
        <f t="shared" si="165"/>
        <v>0</v>
      </c>
      <c r="W798" s="1143">
        <f t="shared" si="166"/>
        <v>0</v>
      </c>
      <c r="X798" s="1141">
        <f t="shared" si="167"/>
        <v>0</v>
      </c>
      <c r="Y798" s="1144">
        <v>0</v>
      </c>
      <c r="Z798" s="1139">
        <f t="shared" si="168"/>
        <v>0</v>
      </c>
      <c r="AA798" s="1123">
        <f>[5]building!Y790</f>
        <v>0</v>
      </c>
      <c r="AB798" s="1123"/>
      <c r="AC798" s="1123">
        <f>[5]building!Z790</f>
        <v>0</v>
      </c>
      <c r="AD798" s="1123">
        <f t="shared" si="169"/>
        <v>0</v>
      </c>
    </row>
    <row r="799" spans="1:30" ht="70.5" customHeight="1">
      <c r="A799" s="1130"/>
      <c r="B799" s="1188">
        <v>0</v>
      </c>
      <c r="C799" s="1189">
        <v>6300</v>
      </c>
      <c r="D799" s="1191" t="s">
        <v>2321</v>
      </c>
      <c r="E799" s="1142"/>
      <c r="F799" s="1134">
        <f t="shared" si="157"/>
        <v>0</v>
      </c>
      <c r="G799" s="1142"/>
      <c r="H799" s="1141">
        <f t="shared" si="158"/>
        <v>0</v>
      </c>
      <c r="I799" s="1142"/>
      <c r="J799" s="1141">
        <f t="shared" si="159"/>
        <v>0</v>
      </c>
      <c r="K799" s="1142"/>
      <c r="L799" s="1141">
        <f t="shared" si="160"/>
        <v>0</v>
      </c>
      <c r="M799" s="1142"/>
      <c r="N799" s="1141">
        <f t="shared" si="161"/>
        <v>0</v>
      </c>
      <c r="O799" s="1142"/>
      <c r="P799" s="1141">
        <f t="shared" si="162"/>
        <v>0</v>
      </c>
      <c r="Q799" s="1142"/>
      <c r="R799" s="1141">
        <f t="shared" si="163"/>
        <v>0</v>
      </c>
      <c r="S799" s="1142"/>
      <c r="T799" s="1141">
        <f t="shared" si="164"/>
        <v>0</v>
      </c>
      <c r="U799" s="1141"/>
      <c r="V799" s="1141">
        <f t="shared" si="165"/>
        <v>0</v>
      </c>
      <c r="W799" s="1143">
        <f t="shared" si="166"/>
        <v>0</v>
      </c>
      <c r="X799" s="1141">
        <f t="shared" si="167"/>
        <v>0</v>
      </c>
      <c r="Y799" s="1144">
        <v>0</v>
      </c>
      <c r="Z799" s="1139">
        <f t="shared" si="168"/>
        <v>0</v>
      </c>
      <c r="AA799" s="1123">
        <f>[5]building!Y791</f>
        <v>0</v>
      </c>
      <c r="AB799" s="1123"/>
      <c r="AC799" s="1123">
        <f>[5]building!Z791</f>
        <v>0</v>
      </c>
      <c r="AD799" s="1123">
        <f t="shared" si="169"/>
        <v>0</v>
      </c>
    </row>
    <row r="800" spans="1:30" ht="70.5" customHeight="1">
      <c r="A800" s="1130"/>
      <c r="B800" s="1188" t="s">
        <v>3654</v>
      </c>
      <c r="C800" s="1189">
        <v>6300</v>
      </c>
      <c r="D800" s="1191" t="s">
        <v>2321</v>
      </c>
      <c r="E800" s="1142"/>
      <c r="F800" s="1134">
        <f t="shared" si="157"/>
        <v>0</v>
      </c>
      <c r="G800" s="1142"/>
      <c r="H800" s="1141">
        <f t="shared" si="158"/>
        <v>0</v>
      </c>
      <c r="I800" s="1142"/>
      <c r="J800" s="1141">
        <f t="shared" si="159"/>
        <v>0</v>
      </c>
      <c r="K800" s="1142"/>
      <c r="L800" s="1141">
        <f t="shared" si="160"/>
        <v>0</v>
      </c>
      <c r="M800" s="1142"/>
      <c r="N800" s="1141">
        <f t="shared" si="161"/>
        <v>0</v>
      </c>
      <c r="O800" s="1142"/>
      <c r="P800" s="1141">
        <f t="shared" si="162"/>
        <v>0</v>
      </c>
      <c r="Q800" s="1142"/>
      <c r="R800" s="1141">
        <f t="shared" si="163"/>
        <v>0</v>
      </c>
      <c r="S800" s="1142"/>
      <c r="T800" s="1141">
        <f t="shared" si="164"/>
        <v>0</v>
      </c>
      <c r="U800" s="1141"/>
      <c r="V800" s="1141">
        <f t="shared" si="165"/>
        <v>0</v>
      </c>
      <c r="W800" s="1143">
        <f t="shared" si="166"/>
        <v>0</v>
      </c>
      <c r="X800" s="1141">
        <f t="shared" si="167"/>
        <v>0</v>
      </c>
      <c r="Y800" s="1144">
        <v>0</v>
      </c>
      <c r="Z800" s="1139">
        <f t="shared" si="168"/>
        <v>0</v>
      </c>
      <c r="AA800" s="1123">
        <f>[5]building!Y792</f>
        <v>0</v>
      </c>
      <c r="AB800" s="1123"/>
      <c r="AC800" s="1123">
        <f>[5]building!Z792</f>
        <v>0</v>
      </c>
      <c r="AD800" s="1123">
        <f t="shared" si="169"/>
        <v>0</v>
      </c>
    </row>
    <row r="801" spans="1:30" ht="70.5" customHeight="1">
      <c r="A801" s="1130"/>
      <c r="B801" s="1188" t="s">
        <v>3655</v>
      </c>
      <c r="C801" s="1189">
        <v>6300</v>
      </c>
      <c r="D801" s="1191" t="s">
        <v>2321</v>
      </c>
      <c r="E801" s="1142"/>
      <c r="F801" s="1134">
        <f t="shared" si="157"/>
        <v>0</v>
      </c>
      <c r="G801" s="1142"/>
      <c r="H801" s="1141">
        <f t="shared" si="158"/>
        <v>0</v>
      </c>
      <c r="I801" s="1142"/>
      <c r="J801" s="1141">
        <f t="shared" si="159"/>
        <v>0</v>
      </c>
      <c r="K801" s="1142"/>
      <c r="L801" s="1141">
        <f t="shared" si="160"/>
        <v>0</v>
      </c>
      <c r="M801" s="1142"/>
      <c r="N801" s="1141">
        <f t="shared" si="161"/>
        <v>0</v>
      </c>
      <c r="O801" s="1142"/>
      <c r="P801" s="1141">
        <f t="shared" si="162"/>
        <v>0</v>
      </c>
      <c r="Q801" s="1142"/>
      <c r="R801" s="1141">
        <f t="shared" si="163"/>
        <v>0</v>
      </c>
      <c r="S801" s="1142"/>
      <c r="T801" s="1141">
        <f t="shared" si="164"/>
        <v>0</v>
      </c>
      <c r="U801" s="1141"/>
      <c r="V801" s="1141">
        <f t="shared" si="165"/>
        <v>0</v>
      </c>
      <c r="W801" s="1143">
        <f t="shared" si="166"/>
        <v>0</v>
      </c>
      <c r="X801" s="1141">
        <f t="shared" si="167"/>
        <v>0</v>
      </c>
      <c r="Y801" s="1144">
        <v>0</v>
      </c>
      <c r="Z801" s="1139">
        <f t="shared" si="168"/>
        <v>0</v>
      </c>
      <c r="AA801" s="1123">
        <f>[5]building!Y793</f>
        <v>0</v>
      </c>
      <c r="AB801" s="1123"/>
      <c r="AC801" s="1123">
        <f>[5]building!Z793</f>
        <v>0</v>
      </c>
      <c r="AD801" s="1123">
        <f t="shared" si="169"/>
        <v>0</v>
      </c>
    </row>
    <row r="802" spans="1:30" ht="70.5" customHeight="1">
      <c r="A802" s="1130"/>
      <c r="B802" s="1177" t="s">
        <v>3698</v>
      </c>
      <c r="C802" s="1149">
        <v>5654</v>
      </c>
      <c r="D802" s="1206" t="s">
        <v>3699</v>
      </c>
      <c r="E802" s="1142"/>
      <c r="F802" s="1134">
        <f t="shared" si="157"/>
        <v>0</v>
      </c>
      <c r="G802" s="1142"/>
      <c r="H802" s="1141">
        <f t="shared" si="158"/>
        <v>0</v>
      </c>
      <c r="I802" s="1142"/>
      <c r="J802" s="1141">
        <f t="shared" si="159"/>
        <v>0</v>
      </c>
      <c r="K802" s="1142"/>
      <c r="L802" s="1141">
        <f t="shared" si="160"/>
        <v>0</v>
      </c>
      <c r="M802" s="1142"/>
      <c r="N802" s="1141">
        <f t="shared" si="161"/>
        <v>0</v>
      </c>
      <c r="O802" s="1142"/>
      <c r="P802" s="1141">
        <f t="shared" si="162"/>
        <v>0</v>
      </c>
      <c r="Q802" s="1142"/>
      <c r="R802" s="1141">
        <f t="shared" si="163"/>
        <v>0</v>
      </c>
      <c r="S802" s="1142"/>
      <c r="T802" s="1141">
        <f t="shared" si="164"/>
        <v>0</v>
      </c>
      <c r="U802" s="1141"/>
      <c r="V802" s="1141">
        <f t="shared" si="165"/>
        <v>0</v>
      </c>
      <c r="W802" s="1143">
        <f t="shared" si="166"/>
        <v>0</v>
      </c>
      <c r="X802" s="1141">
        <f t="shared" si="167"/>
        <v>0</v>
      </c>
      <c r="Y802" s="1144">
        <v>0</v>
      </c>
      <c r="Z802" s="1139">
        <f t="shared" si="168"/>
        <v>0</v>
      </c>
      <c r="AA802" s="1123">
        <f>[5]building!Y794</f>
        <v>0</v>
      </c>
      <c r="AB802" s="1123"/>
      <c r="AC802" s="1123">
        <f>[5]building!Z794</f>
        <v>0</v>
      </c>
      <c r="AD802" s="1123">
        <f t="shared" si="169"/>
        <v>0</v>
      </c>
    </row>
    <row r="803" spans="1:30" ht="70.5" customHeight="1">
      <c r="A803" s="1130"/>
      <c r="B803" s="1245" t="s">
        <v>6248</v>
      </c>
      <c r="C803" s="1140">
        <v>8106</v>
      </c>
      <c r="D803" s="1234" t="s">
        <v>2321</v>
      </c>
      <c r="E803" s="1141">
        <v>83.4</v>
      </c>
      <c r="F803" s="1134">
        <f t="shared" si="157"/>
        <v>676040.4</v>
      </c>
      <c r="G803" s="1141"/>
      <c r="H803" s="1141">
        <f t="shared" si="158"/>
        <v>0</v>
      </c>
      <c r="I803" s="1141"/>
      <c r="J803" s="1141">
        <f t="shared" si="159"/>
        <v>0</v>
      </c>
      <c r="K803" s="1141"/>
      <c r="L803" s="1141">
        <f t="shared" si="160"/>
        <v>0</v>
      </c>
      <c r="M803" s="1141"/>
      <c r="N803" s="1141">
        <f t="shared" si="161"/>
        <v>0</v>
      </c>
      <c r="O803" s="1141"/>
      <c r="P803" s="1141">
        <f t="shared" si="162"/>
        <v>0</v>
      </c>
      <c r="Q803" s="1141"/>
      <c r="R803" s="1141">
        <f t="shared" si="163"/>
        <v>0</v>
      </c>
      <c r="S803" s="1142"/>
      <c r="T803" s="1141">
        <f t="shared" si="164"/>
        <v>0</v>
      </c>
      <c r="U803" s="1141"/>
      <c r="V803" s="1141">
        <f t="shared" si="165"/>
        <v>0</v>
      </c>
      <c r="W803" s="1143">
        <f t="shared" si="166"/>
        <v>0</v>
      </c>
      <c r="X803" s="1141">
        <f t="shared" si="167"/>
        <v>0</v>
      </c>
      <c r="Y803" s="1144">
        <v>83.4</v>
      </c>
      <c r="Z803" s="1139">
        <f t="shared" si="168"/>
        <v>676040.4</v>
      </c>
      <c r="AA803" s="1123">
        <f>[5]building!Y795</f>
        <v>83.4</v>
      </c>
      <c r="AB803" s="1123">
        <f>[5]building!Z795</f>
        <v>574876.19999999995</v>
      </c>
      <c r="AC803" s="1123">
        <f>[5]building!Z795</f>
        <v>574876.19999999995</v>
      </c>
      <c r="AD803" s="1123">
        <f t="shared" si="169"/>
        <v>101164.2</v>
      </c>
    </row>
    <row r="804" spans="1:30" ht="70.5" customHeight="1">
      <c r="A804" s="1130"/>
      <c r="B804" s="1245" t="s">
        <v>6246</v>
      </c>
      <c r="C804" s="1140">
        <v>7482</v>
      </c>
      <c r="D804" s="1234" t="s">
        <v>2321</v>
      </c>
      <c r="E804" s="1141">
        <v>238.5</v>
      </c>
      <c r="F804" s="1134">
        <f t="shared" si="157"/>
        <v>1784457</v>
      </c>
      <c r="G804" s="1141"/>
      <c r="H804" s="1141">
        <f t="shared" si="158"/>
        <v>0</v>
      </c>
      <c r="I804" s="1141"/>
      <c r="J804" s="1141">
        <f t="shared" si="159"/>
        <v>0</v>
      </c>
      <c r="K804" s="1141"/>
      <c r="L804" s="1141">
        <f t="shared" si="160"/>
        <v>0</v>
      </c>
      <c r="M804" s="1141"/>
      <c r="N804" s="1141">
        <f t="shared" si="161"/>
        <v>0</v>
      </c>
      <c r="O804" s="1141"/>
      <c r="P804" s="1141">
        <f t="shared" si="162"/>
        <v>0</v>
      </c>
      <c r="Q804" s="1141"/>
      <c r="R804" s="1141">
        <f t="shared" si="163"/>
        <v>0</v>
      </c>
      <c r="S804" s="1142"/>
      <c r="T804" s="1141">
        <f t="shared" si="164"/>
        <v>0</v>
      </c>
      <c r="U804" s="1141"/>
      <c r="V804" s="1141">
        <f t="shared" si="165"/>
        <v>0</v>
      </c>
      <c r="W804" s="1143">
        <f t="shared" si="166"/>
        <v>0</v>
      </c>
      <c r="X804" s="1141">
        <f t="shared" si="167"/>
        <v>0</v>
      </c>
      <c r="Y804" s="1144">
        <v>238.5</v>
      </c>
      <c r="Z804" s="1139">
        <f t="shared" si="168"/>
        <v>1784457</v>
      </c>
      <c r="AA804" s="1123">
        <f>[5]building!Y796</f>
        <v>238.5</v>
      </c>
      <c r="AB804" s="1123">
        <f>[5]building!Z796</f>
        <v>1517575.5</v>
      </c>
      <c r="AC804" s="1123">
        <f>[5]building!Z796</f>
        <v>1517575.5</v>
      </c>
      <c r="AD804" s="1123">
        <f t="shared" si="169"/>
        <v>266881.5</v>
      </c>
    </row>
    <row r="805" spans="1:30" ht="70.5" customHeight="1">
      <c r="A805" s="1130"/>
      <c r="B805" s="1177" t="s">
        <v>5360</v>
      </c>
      <c r="C805" s="1189">
        <v>25000</v>
      </c>
      <c r="D805" s="1191" t="s">
        <v>286</v>
      </c>
      <c r="E805" s="1142">
        <v>1</v>
      </c>
      <c r="F805" s="1134">
        <f t="shared" si="157"/>
        <v>25000</v>
      </c>
      <c r="G805" s="1142"/>
      <c r="H805" s="1141">
        <f t="shared" si="158"/>
        <v>0</v>
      </c>
      <c r="I805" s="1142"/>
      <c r="J805" s="1141">
        <f t="shared" si="159"/>
        <v>0</v>
      </c>
      <c r="K805" s="1142"/>
      <c r="L805" s="1141">
        <f t="shared" si="160"/>
        <v>0</v>
      </c>
      <c r="M805" s="1142"/>
      <c r="N805" s="1141">
        <f t="shared" si="161"/>
        <v>0</v>
      </c>
      <c r="O805" s="1142"/>
      <c r="P805" s="1141">
        <f t="shared" si="162"/>
        <v>0</v>
      </c>
      <c r="Q805" s="1142"/>
      <c r="R805" s="1141">
        <f t="shared" si="163"/>
        <v>0</v>
      </c>
      <c r="S805" s="1142"/>
      <c r="T805" s="1141">
        <f t="shared" si="164"/>
        <v>0</v>
      </c>
      <c r="U805" s="1141"/>
      <c r="V805" s="1141">
        <f t="shared" si="165"/>
        <v>0</v>
      </c>
      <c r="W805" s="1143">
        <f t="shared" si="166"/>
        <v>0</v>
      </c>
      <c r="X805" s="1141">
        <f t="shared" si="167"/>
        <v>0</v>
      </c>
      <c r="Y805" s="1144">
        <v>1</v>
      </c>
      <c r="Z805" s="1139">
        <f t="shared" si="168"/>
        <v>25000</v>
      </c>
      <c r="AA805" s="1123">
        <f>[5]building!Y797</f>
        <v>1</v>
      </c>
      <c r="AB805" s="1123">
        <f>[5]building!Z797</f>
        <v>25000</v>
      </c>
      <c r="AC805" s="1123">
        <f>[5]building!Z797</f>
        <v>25000</v>
      </c>
      <c r="AD805" s="1123">
        <f t="shared" si="169"/>
        <v>0</v>
      </c>
    </row>
    <row r="806" spans="1:30" ht="70.5" customHeight="1">
      <c r="A806" s="1130"/>
      <c r="B806" s="1177" t="s">
        <v>6247</v>
      </c>
      <c r="C806" s="1157">
        <v>2419</v>
      </c>
      <c r="D806" s="1246" t="s">
        <v>2321</v>
      </c>
      <c r="E806" s="1142"/>
      <c r="F806" s="1134">
        <f t="shared" si="157"/>
        <v>0</v>
      </c>
      <c r="G806" s="1142"/>
      <c r="H806" s="1141">
        <f t="shared" si="158"/>
        <v>0</v>
      </c>
      <c r="I806" s="1142"/>
      <c r="J806" s="1141">
        <f t="shared" si="159"/>
        <v>0</v>
      </c>
      <c r="K806" s="1142"/>
      <c r="L806" s="1141">
        <f t="shared" si="160"/>
        <v>0</v>
      </c>
      <c r="M806" s="1142"/>
      <c r="N806" s="1141">
        <f t="shared" si="161"/>
        <v>0</v>
      </c>
      <c r="O806" s="1142"/>
      <c r="P806" s="1141">
        <f t="shared" si="162"/>
        <v>0</v>
      </c>
      <c r="Q806" s="1142"/>
      <c r="R806" s="1141">
        <f t="shared" si="163"/>
        <v>0</v>
      </c>
      <c r="S806" s="1142"/>
      <c r="T806" s="1141">
        <f t="shared" si="164"/>
        <v>0</v>
      </c>
      <c r="U806" s="1141"/>
      <c r="V806" s="1141">
        <f t="shared" si="165"/>
        <v>0</v>
      </c>
      <c r="W806" s="1143">
        <f t="shared" si="166"/>
        <v>0</v>
      </c>
      <c r="X806" s="1141">
        <f t="shared" si="167"/>
        <v>0</v>
      </c>
      <c r="Y806" s="1144">
        <v>0</v>
      </c>
      <c r="Z806" s="1139">
        <f t="shared" si="168"/>
        <v>0</v>
      </c>
      <c r="AA806" s="1123">
        <f>[5]building!Y798</f>
        <v>0</v>
      </c>
      <c r="AB806" s="1123"/>
      <c r="AC806" s="1123">
        <f>[5]building!Z798</f>
        <v>0</v>
      </c>
      <c r="AD806" s="1123">
        <f t="shared" si="169"/>
        <v>0</v>
      </c>
    </row>
    <row r="807" spans="1:30" ht="70.5" customHeight="1">
      <c r="A807" s="1130"/>
      <c r="B807" s="1247" t="s">
        <v>5271</v>
      </c>
      <c r="C807" s="1248"/>
      <c r="D807" s="1249"/>
      <c r="E807" s="1250"/>
      <c r="F807" s="1134">
        <f t="shared" si="157"/>
        <v>0</v>
      </c>
      <c r="G807" s="1142"/>
      <c r="H807" s="1141">
        <f t="shared" si="158"/>
        <v>0</v>
      </c>
      <c r="I807" s="1142"/>
      <c r="J807" s="1141">
        <f t="shared" si="159"/>
        <v>0</v>
      </c>
      <c r="K807" s="1142"/>
      <c r="L807" s="1141">
        <f t="shared" si="160"/>
        <v>0</v>
      </c>
      <c r="M807" s="1142"/>
      <c r="N807" s="1141">
        <f t="shared" si="161"/>
        <v>0</v>
      </c>
      <c r="O807" s="1142"/>
      <c r="P807" s="1141">
        <f t="shared" si="162"/>
        <v>0</v>
      </c>
      <c r="Q807" s="1142"/>
      <c r="R807" s="1141">
        <f t="shared" si="163"/>
        <v>0</v>
      </c>
      <c r="S807" s="1142"/>
      <c r="T807" s="1141">
        <f t="shared" si="164"/>
        <v>0</v>
      </c>
      <c r="U807" s="1141"/>
      <c r="V807" s="1141">
        <f t="shared" si="165"/>
        <v>0</v>
      </c>
      <c r="W807" s="1143">
        <f t="shared" si="166"/>
        <v>0</v>
      </c>
      <c r="X807" s="1141">
        <f t="shared" si="167"/>
        <v>0</v>
      </c>
      <c r="Y807" s="1144">
        <v>0</v>
      </c>
      <c r="Z807" s="1139">
        <f t="shared" si="168"/>
        <v>0</v>
      </c>
      <c r="AA807" s="1123">
        <f>[5]building!Y799</f>
        <v>0</v>
      </c>
      <c r="AB807" s="1123"/>
      <c r="AC807" s="1123">
        <f>[5]building!Z799</f>
        <v>0</v>
      </c>
      <c r="AD807" s="1123">
        <f t="shared" si="169"/>
        <v>0</v>
      </c>
    </row>
    <row r="808" spans="1:30" ht="70.5" customHeight="1">
      <c r="A808" s="1130"/>
      <c r="B808" s="1245" t="s">
        <v>3679</v>
      </c>
      <c r="C808" s="1189"/>
      <c r="D808" s="1191"/>
      <c r="E808" s="1135"/>
      <c r="F808" s="1134">
        <f t="shared" si="157"/>
        <v>0</v>
      </c>
      <c r="G808" s="1141"/>
      <c r="H808" s="1141">
        <f t="shared" si="158"/>
        <v>0</v>
      </c>
      <c r="I808" s="1141"/>
      <c r="J808" s="1141">
        <f t="shared" si="159"/>
        <v>0</v>
      </c>
      <c r="K808" s="1141"/>
      <c r="L808" s="1141">
        <f t="shared" si="160"/>
        <v>0</v>
      </c>
      <c r="M808" s="1141"/>
      <c r="N808" s="1141">
        <f t="shared" si="161"/>
        <v>0</v>
      </c>
      <c r="O808" s="1141"/>
      <c r="P808" s="1141">
        <f t="shared" si="162"/>
        <v>0</v>
      </c>
      <c r="Q808" s="1141"/>
      <c r="R808" s="1141">
        <f t="shared" si="163"/>
        <v>0</v>
      </c>
      <c r="S808" s="1142"/>
      <c r="T808" s="1141">
        <f t="shared" si="164"/>
        <v>0</v>
      </c>
      <c r="U808" s="1141"/>
      <c r="V808" s="1141">
        <f t="shared" si="165"/>
        <v>0</v>
      </c>
      <c r="W808" s="1143">
        <f t="shared" si="166"/>
        <v>0</v>
      </c>
      <c r="X808" s="1141">
        <f t="shared" si="167"/>
        <v>0</v>
      </c>
      <c r="Y808" s="1144"/>
      <c r="Z808" s="1139"/>
      <c r="AA808" s="1123" t="str">
        <f>[5]building!Y800</f>
        <v>*</v>
      </c>
      <c r="AB808" s="1123">
        <f>[5]building!Z800</f>
        <v>0</v>
      </c>
      <c r="AC808" s="1123">
        <f>[5]building!Z800</f>
        <v>0</v>
      </c>
      <c r="AD808" s="1123">
        <f t="shared" si="169"/>
        <v>0</v>
      </c>
    </row>
    <row r="809" spans="1:30" ht="70.5" customHeight="1">
      <c r="A809" s="1130"/>
      <c r="B809" s="1251" t="s">
        <v>4601</v>
      </c>
      <c r="C809" s="1252">
        <f>Data!X3596</f>
        <v>3059.37</v>
      </c>
      <c r="D809" s="1253" t="s">
        <v>2321</v>
      </c>
      <c r="E809" s="1142"/>
      <c r="F809" s="1134">
        <f t="shared" si="157"/>
        <v>0</v>
      </c>
      <c r="G809" s="1142"/>
      <c r="H809" s="1141">
        <f t="shared" si="158"/>
        <v>0</v>
      </c>
      <c r="I809" s="1142"/>
      <c r="J809" s="1141">
        <f t="shared" si="159"/>
        <v>0</v>
      </c>
      <c r="K809" s="1142"/>
      <c r="L809" s="1141">
        <f t="shared" si="160"/>
        <v>0</v>
      </c>
      <c r="M809" s="1142"/>
      <c r="N809" s="1141">
        <f t="shared" si="161"/>
        <v>0</v>
      </c>
      <c r="O809" s="1142"/>
      <c r="P809" s="1141">
        <f t="shared" si="162"/>
        <v>0</v>
      </c>
      <c r="Q809" s="1142"/>
      <c r="R809" s="1141">
        <f t="shared" si="163"/>
        <v>0</v>
      </c>
      <c r="S809" s="1142"/>
      <c r="T809" s="1141">
        <f t="shared" si="164"/>
        <v>0</v>
      </c>
      <c r="U809" s="1141"/>
      <c r="V809" s="1141">
        <f t="shared" si="165"/>
        <v>0</v>
      </c>
      <c r="W809" s="1143">
        <f t="shared" si="166"/>
        <v>0</v>
      </c>
      <c r="X809" s="1141">
        <f t="shared" si="167"/>
        <v>0</v>
      </c>
      <c r="Y809" s="1144">
        <v>0</v>
      </c>
      <c r="Z809" s="1139">
        <f t="shared" si="168"/>
        <v>0</v>
      </c>
      <c r="AA809" s="1123">
        <f>[5]building!Y801</f>
        <v>0</v>
      </c>
      <c r="AB809" s="1123"/>
      <c r="AC809" s="1123">
        <f>[5]building!Z801</f>
        <v>0</v>
      </c>
      <c r="AD809" s="1123">
        <f t="shared" si="169"/>
        <v>0</v>
      </c>
    </row>
    <row r="810" spans="1:30" ht="70.5" customHeight="1">
      <c r="A810" s="1130"/>
      <c r="B810" s="1254" t="s">
        <v>5362</v>
      </c>
      <c r="C810" s="1252">
        <f>Data!X3613</f>
        <v>3075.49</v>
      </c>
      <c r="D810" s="1191" t="s">
        <v>2321</v>
      </c>
      <c r="E810" s="1142">
        <v>3.5</v>
      </c>
      <c r="F810" s="1134">
        <f t="shared" si="157"/>
        <v>10764.22</v>
      </c>
      <c r="G810" s="1142"/>
      <c r="H810" s="1141">
        <f t="shared" si="158"/>
        <v>0</v>
      </c>
      <c r="I810" s="1142"/>
      <c r="J810" s="1141">
        <f t="shared" si="159"/>
        <v>0</v>
      </c>
      <c r="K810" s="1142"/>
      <c r="L810" s="1141">
        <f t="shared" si="160"/>
        <v>0</v>
      </c>
      <c r="M810" s="1142"/>
      <c r="N810" s="1141">
        <f t="shared" si="161"/>
        <v>0</v>
      </c>
      <c r="O810" s="1142"/>
      <c r="P810" s="1141">
        <f t="shared" si="162"/>
        <v>0</v>
      </c>
      <c r="Q810" s="1142"/>
      <c r="R810" s="1141">
        <f t="shared" si="163"/>
        <v>0</v>
      </c>
      <c r="S810" s="1142"/>
      <c r="T810" s="1141">
        <f t="shared" si="164"/>
        <v>0</v>
      </c>
      <c r="U810" s="1141"/>
      <c r="V810" s="1141">
        <f t="shared" si="165"/>
        <v>0</v>
      </c>
      <c r="W810" s="1143">
        <f t="shared" si="166"/>
        <v>0</v>
      </c>
      <c r="X810" s="1141">
        <f t="shared" si="167"/>
        <v>0</v>
      </c>
      <c r="Y810" s="1144">
        <v>3.5</v>
      </c>
      <c r="Z810" s="1139">
        <f t="shared" si="168"/>
        <v>10764.22</v>
      </c>
      <c r="AA810" s="1123">
        <f>[5]building!Y802</f>
        <v>3.5</v>
      </c>
      <c r="AB810" s="1123">
        <f>[5]building!Z802</f>
        <v>10198.48</v>
      </c>
      <c r="AC810" s="1123">
        <f>[5]building!Z802</f>
        <v>10198.48</v>
      </c>
      <c r="AD810" s="1123">
        <f t="shared" si="169"/>
        <v>565.74</v>
      </c>
    </row>
    <row r="811" spans="1:30" ht="70.5" customHeight="1">
      <c r="A811" s="1130"/>
      <c r="B811" s="1251" t="s">
        <v>4602</v>
      </c>
      <c r="C811" s="1252">
        <f>Data!X3581</f>
        <v>3101.78</v>
      </c>
      <c r="D811" s="1191" t="s">
        <v>2321</v>
      </c>
      <c r="E811" s="1142"/>
      <c r="F811" s="1134">
        <f t="shared" si="157"/>
        <v>0</v>
      </c>
      <c r="G811" s="1142"/>
      <c r="H811" s="1141">
        <f t="shared" si="158"/>
        <v>0</v>
      </c>
      <c r="I811" s="1142"/>
      <c r="J811" s="1141">
        <f t="shared" si="159"/>
        <v>0</v>
      </c>
      <c r="K811" s="1142"/>
      <c r="L811" s="1141">
        <f t="shared" si="160"/>
        <v>0</v>
      </c>
      <c r="M811" s="1142"/>
      <c r="N811" s="1141">
        <f t="shared" si="161"/>
        <v>0</v>
      </c>
      <c r="O811" s="1142"/>
      <c r="P811" s="1141">
        <f t="shared" si="162"/>
        <v>0</v>
      </c>
      <c r="Q811" s="1142"/>
      <c r="R811" s="1141">
        <f t="shared" si="163"/>
        <v>0</v>
      </c>
      <c r="S811" s="1142"/>
      <c r="T811" s="1141">
        <f t="shared" si="164"/>
        <v>0</v>
      </c>
      <c r="U811" s="1141"/>
      <c r="V811" s="1141">
        <f t="shared" si="165"/>
        <v>0</v>
      </c>
      <c r="W811" s="1143">
        <f t="shared" si="166"/>
        <v>0</v>
      </c>
      <c r="X811" s="1141">
        <f t="shared" si="167"/>
        <v>0</v>
      </c>
      <c r="Y811" s="1144">
        <v>0</v>
      </c>
      <c r="Z811" s="1139">
        <f t="shared" si="168"/>
        <v>0</v>
      </c>
      <c r="AA811" s="1123">
        <f>[5]building!Y803</f>
        <v>0</v>
      </c>
      <c r="AB811" s="1123"/>
      <c r="AC811" s="1123">
        <f>[5]building!Z803</f>
        <v>0</v>
      </c>
      <c r="AD811" s="1123">
        <f t="shared" si="169"/>
        <v>0</v>
      </c>
    </row>
    <row r="812" spans="1:30" ht="70.5" customHeight="1">
      <c r="A812" s="1130"/>
      <c r="B812" s="1254" t="s">
        <v>5363</v>
      </c>
      <c r="C812" s="1252">
        <f>Data!X3565</f>
        <v>3176.09</v>
      </c>
      <c r="D812" s="1191" t="s">
        <v>2321</v>
      </c>
      <c r="E812" s="1142">
        <v>11.5</v>
      </c>
      <c r="F812" s="1134">
        <f t="shared" si="157"/>
        <v>36525.040000000001</v>
      </c>
      <c r="G812" s="1142"/>
      <c r="H812" s="1141">
        <f t="shared" si="158"/>
        <v>0</v>
      </c>
      <c r="I812" s="1142"/>
      <c r="J812" s="1141">
        <f t="shared" si="159"/>
        <v>0</v>
      </c>
      <c r="K812" s="1142"/>
      <c r="L812" s="1141">
        <f t="shared" si="160"/>
        <v>0</v>
      </c>
      <c r="M812" s="1142"/>
      <c r="N812" s="1141">
        <f t="shared" si="161"/>
        <v>0</v>
      </c>
      <c r="O812" s="1142"/>
      <c r="P812" s="1141">
        <f t="shared" si="162"/>
        <v>0</v>
      </c>
      <c r="Q812" s="1142"/>
      <c r="R812" s="1141">
        <f t="shared" si="163"/>
        <v>0</v>
      </c>
      <c r="S812" s="1142"/>
      <c r="T812" s="1141">
        <f t="shared" si="164"/>
        <v>0</v>
      </c>
      <c r="U812" s="1141"/>
      <c r="V812" s="1141">
        <f t="shared" si="165"/>
        <v>0</v>
      </c>
      <c r="W812" s="1143">
        <f t="shared" si="166"/>
        <v>0</v>
      </c>
      <c r="X812" s="1141">
        <f t="shared" si="167"/>
        <v>0</v>
      </c>
      <c r="Y812" s="1144">
        <v>11.5</v>
      </c>
      <c r="Z812" s="1139">
        <f t="shared" si="168"/>
        <v>36525.040000000001</v>
      </c>
      <c r="AA812" s="1123">
        <f>[5]building!Y804</f>
        <v>11.5</v>
      </c>
      <c r="AB812" s="1123">
        <f>[5]building!Z804</f>
        <v>34554.050000000003</v>
      </c>
      <c r="AC812" s="1123">
        <f>[5]building!Z804</f>
        <v>34554.050000000003</v>
      </c>
      <c r="AD812" s="1123">
        <f t="shared" si="169"/>
        <v>1970.99</v>
      </c>
    </row>
    <row r="813" spans="1:30" ht="70.5" customHeight="1">
      <c r="A813" s="1130"/>
      <c r="B813" s="1251" t="s">
        <v>4603</v>
      </c>
      <c r="C813" s="1252">
        <f>Data!K3533</f>
        <v>3309.18</v>
      </c>
      <c r="D813" s="1191" t="s">
        <v>2321</v>
      </c>
      <c r="E813" s="1142"/>
      <c r="F813" s="1134">
        <f t="shared" si="157"/>
        <v>0</v>
      </c>
      <c r="G813" s="1142"/>
      <c r="H813" s="1141">
        <f t="shared" si="158"/>
        <v>0</v>
      </c>
      <c r="I813" s="1142"/>
      <c r="J813" s="1141">
        <f t="shared" si="159"/>
        <v>0</v>
      </c>
      <c r="K813" s="1142"/>
      <c r="L813" s="1141">
        <f t="shared" si="160"/>
        <v>0</v>
      </c>
      <c r="M813" s="1142"/>
      <c r="N813" s="1141">
        <f t="shared" si="161"/>
        <v>0</v>
      </c>
      <c r="O813" s="1142"/>
      <c r="P813" s="1141">
        <f t="shared" si="162"/>
        <v>0</v>
      </c>
      <c r="Q813" s="1142"/>
      <c r="R813" s="1141">
        <f t="shared" si="163"/>
        <v>0</v>
      </c>
      <c r="S813" s="1142"/>
      <c r="T813" s="1141">
        <f t="shared" si="164"/>
        <v>0</v>
      </c>
      <c r="U813" s="1141"/>
      <c r="V813" s="1141">
        <f t="shared" si="165"/>
        <v>0</v>
      </c>
      <c r="W813" s="1143">
        <f t="shared" si="166"/>
        <v>0</v>
      </c>
      <c r="X813" s="1141">
        <f t="shared" si="167"/>
        <v>0</v>
      </c>
      <c r="Y813" s="1144">
        <v>0</v>
      </c>
      <c r="Z813" s="1139">
        <f t="shared" si="168"/>
        <v>0</v>
      </c>
      <c r="AA813" s="1123">
        <f>[5]building!Y805</f>
        <v>0</v>
      </c>
      <c r="AB813" s="1123"/>
      <c r="AC813" s="1123">
        <f>[5]building!Z805</f>
        <v>0</v>
      </c>
      <c r="AD813" s="1123">
        <f t="shared" si="169"/>
        <v>0</v>
      </c>
    </row>
    <row r="814" spans="1:30" ht="70.5" customHeight="1">
      <c r="A814" s="1130"/>
      <c r="B814" s="1254" t="s">
        <v>5361</v>
      </c>
      <c r="C814" s="1255">
        <f>Data!X3628</f>
        <v>3333.87</v>
      </c>
      <c r="D814" s="1191" t="s">
        <v>2321</v>
      </c>
      <c r="E814" s="1142">
        <v>9.1</v>
      </c>
      <c r="F814" s="1134">
        <f t="shared" si="157"/>
        <v>30338.22</v>
      </c>
      <c r="G814" s="1142"/>
      <c r="H814" s="1141">
        <f t="shared" si="158"/>
        <v>0</v>
      </c>
      <c r="I814" s="1142"/>
      <c r="J814" s="1141">
        <f t="shared" si="159"/>
        <v>0</v>
      </c>
      <c r="K814" s="1142"/>
      <c r="L814" s="1141">
        <f t="shared" si="160"/>
        <v>0</v>
      </c>
      <c r="M814" s="1142"/>
      <c r="N814" s="1141">
        <f t="shared" si="161"/>
        <v>0</v>
      </c>
      <c r="O814" s="1142"/>
      <c r="P814" s="1141">
        <f t="shared" si="162"/>
        <v>0</v>
      </c>
      <c r="Q814" s="1142"/>
      <c r="R814" s="1141">
        <f t="shared" si="163"/>
        <v>0</v>
      </c>
      <c r="S814" s="1142"/>
      <c r="T814" s="1141">
        <f t="shared" si="164"/>
        <v>0</v>
      </c>
      <c r="U814" s="1141"/>
      <c r="V814" s="1141">
        <f t="shared" si="165"/>
        <v>0</v>
      </c>
      <c r="W814" s="1143">
        <f t="shared" si="166"/>
        <v>0</v>
      </c>
      <c r="X814" s="1141">
        <f t="shared" si="167"/>
        <v>0</v>
      </c>
      <c r="Y814" s="1144">
        <v>9.1</v>
      </c>
      <c r="Z814" s="1139">
        <f t="shared" si="168"/>
        <v>30338.22</v>
      </c>
      <c r="AA814" s="1123">
        <f>[5]building!Y806</f>
        <v>9.1</v>
      </c>
      <c r="AB814" s="1123">
        <f>[5]building!Z806</f>
        <v>25395.1</v>
      </c>
      <c r="AC814" s="1123">
        <f>[5]building!Z806</f>
        <v>25395.1</v>
      </c>
      <c r="AD814" s="1123">
        <f t="shared" si="169"/>
        <v>4943.12</v>
      </c>
    </row>
    <row r="815" spans="1:30" ht="70.5" customHeight="1">
      <c r="A815" s="1130"/>
      <c r="B815" s="1251" t="s">
        <v>4604</v>
      </c>
      <c r="C815" s="1252">
        <f>Data!K3549</f>
        <v>3021.75</v>
      </c>
      <c r="D815" s="1191" t="s">
        <v>2321</v>
      </c>
      <c r="E815" s="1142">
        <v>9.1</v>
      </c>
      <c r="F815" s="1134">
        <f t="shared" si="157"/>
        <v>27497.93</v>
      </c>
      <c r="G815" s="1142"/>
      <c r="H815" s="1141">
        <f t="shared" si="158"/>
        <v>0</v>
      </c>
      <c r="I815" s="1142"/>
      <c r="J815" s="1141">
        <f t="shared" si="159"/>
        <v>0</v>
      </c>
      <c r="K815" s="1142"/>
      <c r="L815" s="1141">
        <f t="shared" si="160"/>
        <v>0</v>
      </c>
      <c r="M815" s="1142"/>
      <c r="N815" s="1141">
        <f t="shared" si="161"/>
        <v>0</v>
      </c>
      <c r="O815" s="1142"/>
      <c r="P815" s="1141">
        <f t="shared" si="162"/>
        <v>0</v>
      </c>
      <c r="Q815" s="1142"/>
      <c r="R815" s="1141">
        <f t="shared" si="163"/>
        <v>0</v>
      </c>
      <c r="S815" s="1142"/>
      <c r="T815" s="1141">
        <f t="shared" si="164"/>
        <v>0</v>
      </c>
      <c r="U815" s="1141"/>
      <c r="V815" s="1141">
        <f t="shared" si="165"/>
        <v>0</v>
      </c>
      <c r="W815" s="1143">
        <f t="shared" si="166"/>
        <v>0</v>
      </c>
      <c r="X815" s="1141">
        <f t="shared" si="167"/>
        <v>0</v>
      </c>
      <c r="Y815" s="1144">
        <v>9.1</v>
      </c>
      <c r="Z815" s="1139">
        <f t="shared" si="168"/>
        <v>27497.93</v>
      </c>
      <c r="AA815" s="1123">
        <f>[5]building!Y807</f>
        <v>9.1</v>
      </c>
      <c r="AB815" s="1123">
        <f>[5]building!Z807</f>
        <v>26220.38</v>
      </c>
      <c r="AC815" s="1123">
        <f>[5]building!Z807</f>
        <v>26220.38</v>
      </c>
      <c r="AD815" s="1123">
        <f t="shared" si="169"/>
        <v>1277.55</v>
      </c>
    </row>
    <row r="816" spans="1:30" ht="70.5" customHeight="1">
      <c r="A816" s="1130"/>
      <c r="B816" s="1251" t="s">
        <v>4605</v>
      </c>
      <c r="C816" s="1252">
        <f>Data!X3549</f>
        <v>2994.41</v>
      </c>
      <c r="D816" s="1191" t="s">
        <v>2321</v>
      </c>
      <c r="E816" s="1142"/>
      <c r="F816" s="1134">
        <f t="shared" si="157"/>
        <v>0</v>
      </c>
      <c r="G816" s="1142"/>
      <c r="H816" s="1141">
        <f t="shared" si="158"/>
        <v>0</v>
      </c>
      <c r="I816" s="1142"/>
      <c r="J816" s="1141">
        <f t="shared" si="159"/>
        <v>0</v>
      </c>
      <c r="K816" s="1142"/>
      <c r="L816" s="1141">
        <f t="shared" si="160"/>
        <v>0</v>
      </c>
      <c r="M816" s="1142"/>
      <c r="N816" s="1141">
        <f t="shared" si="161"/>
        <v>0</v>
      </c>
      <c r="O816" s="1142"/>
      <c r="P816" s="1141">
        <f t="shared" si="162"/>
        <v>0</v>
      </c>
      <c r="Q816" s="1142"/>
      <c r="R816" s="1141">
        <f t="shared" si="163"/>
        <v>0</v>
      </c>
      <c r="S816" s="1142"/>
      <c r="T816" s="1141">
        <f t="shared" si="164"/>
        <v>0</v>
      </c>
      <c r="U816" s="1141"/>
      <c r="V816" s="1141">
        <f t="shared" si="165"/>
        <v>0</v>
      </c>
      <c r="W816" s="1143">
        <f t="shared" si="166"/>
        <v>0</v>
      </c>
      <c r="X816" s="1141">
        <f t="shared" si="167"/>
        <v>0</v>
      </c>
      <c r="Y816" s="1144">
        <v>0</v>
      </c>
      <c r="Z816" s="1139">
        <f t="shared" si="168"/>
        <v>0</v>
      </c>
      <c r="AA816" s="1123">
        <f>[5]building!Y808</f>
        <v>0</v>
      </c>
      <c r="AB816" s="1123"/>
      <c r="AC816" s="1123">
        <f>[5]building!Z808</f>
        <v>0</v>
      </c>
      <c r="AD816" s="1123">
        <f t="shared" si="169"/>
        <v>0</v>
      </c>
    </row>
    <row r="817" spans="1:30" ht="70.5" customHeight="1">
      <c r="A817" s="1130"/>
      <c r="B817" s="1254" t="s">
        <v>4606</v>
      </c>
      <c r="C817" s="1252">
        <f>Data!AG3549</f>
        <v>3088.84</v>
      </c>
      <c r="D817" s="1191" t="s">
        <v>2321</v>
      </c>
      <c r="E817" s="1141">
        <v>8.3000000000000007</v>
      </c>
      <c r="F817" s="1134">
        <f t="shared" si="157"/>
        <v>25637.37</v>
      </c>
      <c r="G817" s="1141"/>
      <c r="H817" s="1141">
        <f t="shared" si="158"/>
        <v>0</v>
      </c>
      <c r="I817" s="1141"/>
      <c r="J817" s="1141">
        <f t="shared" si="159"/>
        <v>0</v>
      </c>
      <c r="K817" s="1141"/>
      <c r="L817" s="1141">
        <f t="shared" si="160"/>
        <v>0</v>
      </c>
      <c r="M817" s="1141"/>
      <c r="N817" s="1141">
        <f t="shared" si="161"/>
        <v>0</v>
      </c>
      <c r="O817" s="1141"/>
      <c r="P817" s="1141">
        <f t="shared" si="162"/>
        <v>0</v>
      </c>
      <c r="Q817" s="1141"/>
      <c r="R817" s="1141">
        <f t="shared" si="163"/>
        <v>0</v>
      </c>
      <c r="S817" s="1142"/>
      <c r="T817" s="1141">
        <f t="shared" si="164"/>
        <v>0</v>
      </c>
      <c r="U817" s="1141"/>
      <c r="V817" s="1141">
        <f t="shared" si="165"/>
        <v>0</v>
      </c>
      <c r="W817" s="1143">
        <f t="shared" si="166"/>
        <v>0</v>
      </c>
      <c r="X817" s="1141">
        <f t="shared" si="167"/>
        <v>0</v>
      </c>
      <c r="Y817" s="1144">
        <v>8.3000000000000007</v>
      </c>
      <c r="Z817" s="1139">
        <f t="shared" si="168"/>
        <v>25637.37</v>
      </c>
      <c r="AA817" s="1123">
        <f>[5]building!Y809</f>
        <v>8.3000000000000007</v>
      </c>
      <c r="AB817" s="1123">
        <f>[5]building!Z809</f>
        <v>24420.76</v>
      </c>
      <c r="AC817" s="1123">
        <f>[5]building!Z809</f>
        <v>24420.76</v>
      </c>
      <c r="AD817" s="1123">
        <f t="shared" si="169"/>
        <v>1216.6099999999999</v>
      </c>
    </row>
    <row r="818" spans="1:30" ht="70.5" customHeight="1">
      <c r="A818" s="1130"/>
      <c r="B818" s="1254" t="s">
        <v>5364</v>
      </c>
      <c r="C818" s="1252">
        <f>Data!AD3629</f>
        <v>2608.59</v>
      </c>
      <c r="D818" s="1191" t="s">
        <v>2321</v>
      </c>
      <c r="E818" s="1142">
        <v>70</v>
      </c>
      <c r="F818" s="1134">
        <f t="shared" si="157"/>
        <v>182601.3</v>
      </c>
      <c r="G818" s="1142"/>
      <c r="H818" s="1141">
        <f t="shared" si="158"/>
        <v>0</v>
      </c>
      <c r="I818" s="1142"/>
      <c r="J818" s="1141">
        <f t="shared" si="159"/>
        <v>0</v>
      </c>
      <c r="K818" s="1142"/>
      <c r="L818" s="1141">
        <f t="shared" si="160"/>
        <v>0</v>
      </c>
      <c r="M818" s="1142"/>
      <c r="N818" s="1141">
        <f t="shared" si="161"/>
        <v>0</v>
      </c>
      <c r="O818" s="1142"/>
      <c r="P818" s="1141">
        <f t="shared" si="162"/>
        <v>0</v>
      </c>
      <c r="Q818" s="1142"/>
      <c r="R818" s="1141">
        <f t="shared" si="163"/>
        <v>0</v>
      </c>
      <c r="S818" s="1142"/>
      <c r="T818" s="1141">
        <f t="shared" si="164"/>
        <v>0</v>
      </c>
      <c r="U818" s="1141"/>
      <c r="V818" s="1141">
        <f t="shared" si="165"/>
        <v>0</v>
      </c>
      <c r="W818" s="1143">
        <f t="shared" si="166"/>
        <v>0</v>
      </c>
      <c r="X818" s="1141">
        <f t="shared" si="167"/>
        <v>0</v>
      </c>
      <c r="Y818" s="1144">
        <v>70</v>
      </c>
      <c r="Z818" s="1139">
        <f t="shared" si="168"/>
        <v>182601.3</v>
      </c>
      <c r="AA818" s="1123">
        <f>[5]building!Y810</f>
        <v>70</v>
      </c>
      <c r="AB818" s="1123">
        <f>[5]building!Z810</f>
        <v>214774</v>
      </c>
      <c r="AC818" s="1123">
        <f>[5]building!Z810</f>
        <v>214774</v>
      </c>
      <c r="AD818" s="1123">
        <f t="shared" si="169"/>
        <v>-32172.7</v>
      </c>
    </row>
    <row r="819" spans="1:30" ht="70.5" customHeight="1">
      <c r="A819" s="1130"/>
      <c r="B819" s="1131" t="s">
        <v>3656</v>
      </c>
      <c r="C819" s="1140">
        <f>Data!K2353</f>
        <v>32.020000000000003</v>
      </c>
      <c r="D819" s="1206" t="s">
        <v>2321</v>
      </c>
      <c r="E819" s="1142"/>
      <c r="F819" s="1134">
        <f t="shared" si="157"/>
        <v>0</v>
      </c>
      <c r="G819" s="1142"/>
      <c r="H819" s="1141">
        <f t="shared" si="158"/>
        <v>0</v>
      </c>
      <c r="I819" s="1142"/>
      <c r="J819" s="1141">
        <f t="shared" si="159"/>
        <v>0</v>
      </c>
      <c r="K819" s="1142"/>
      <c r="L819" s="1141">
        <f t="shared" si="160"/>
        <v>0</v>
      </c>
      <c r="M819" s="1142"/>
      <c r="N819" s="1141">
        <f t="shared" si="161"/>
        <v>0</v>
      </c>
      <c r="O819" s="1142"/>
      <c r="P819" s="1141">
        <f t="shared" si="162"/>
        <v>0</v>
      </c>
      <c r="Q819" s="1142"/>
      <c r="R819" s="1141">
        <f t="shared" si="163"/>
        <v>0</v>
      </c>
      <c r="S819" s="1142"/>
      <c r="T819" s="1141">
        <f t="shared" si="164"/>
        <v>0</v>
      </c>
      <c r="U819" s="1141"/>
      <c r="V819" s="1141">
        <f t="shared" si="165"/>
        <v>0</v>
      </c>
      <c r="W819" s="1143">
        <f t="shared" si="166"/>
        <v>0</v>
      </c>
      <c r="X819" s="1141">
        <f t="shared" si="167"/>
        <v>0</v>
      </c>
      <c r="Y819" s="1144">
        <v>0</v>
      </c>
      <c r="Z819" s="1139">
        <f t="shared" si="168"/>
        <v>0</v>
      </c>
      <c r="AA819" s="1123">
        <f>[5]building!Y811</f>
        <v>0</v>
      </c>
      <c r="AB819" s="1123"/>
      <c r="AC819" s="1123">
        <f>[5]building!Z811</f>
        <v>0</v>
      </c>
      <c r="AD819" s="1123">
        <f t="shared" si="169"/>
        <v>0</v>
      </c>
    </row>
    <row r="820" spans="1:30" ht="70.5" customHeight="1">
      <c r="A820" s="1130"/>
      <c r="B820" s="1245" t="s">
        <v>5209</v>
      </c>
      <c r="C820" s="1140"/>
      <c r="D820" s="1206"/>
      <c r="E820" s="1135"/>
      <c r="F820" s="1134">
        <f t="shared" si="157"/>
        <v>0</v>
      </c>
      <c r="G820" s="1141"/>
      <c r="H820" s="1141">
        <f t="shared" si="158"/>
        <v>0</v>
      </c>
      <c r="I820" s="1141"/>
      <c r="J820" s="1141">
        <f t="shared" si="159"/>
        <v>0</v>
      </c>
      <c r="K820" s="1141"/>
      <c r="L820" s="1141">
        <f t="shared" si="160"/>
        <v>0</v>
      </c>
      <c r="M820" s="1141"/>
      <c r="N820" s="1141">
        <f t="shared" si="161"/>
        <v>0</v>
      </c>
      <c r="O820" s="1141"/>
      <c r="P820" s="1141">
        <f t="shared" si="162"/>
        <v>0</v>
      </c>
      <c r="Q820" s="1141"/>
      <c r="R820" s="1141">
        <f t="shared" si="163"/>
        <v>0</v>
      </c>
      <c r="S820" s="1142"/>
      <c r="T820" s="1141">
        <f t="shared" si="164"/>
        <v>0</v>
      </c>
      <c r="U820" s="1141"/>
      <c r="V820" s="1141">
        <f t="shared" si="165"/>
        <v>0</v>
      </c>
      <c r="W820" s="1143">
        <f t="shared" si="166"/>
        <v>0</v>
      </c>
      <c r="X820" s="1141">
        <f t="shared" si="167"/>
        <v>0</v>
      </c>
      <c r="Y820" s="1144"/>
      <c r="Z820" s="1139"/>
      <c r="AA820" s="1123" t="str">
        <f>[5]building!Y812</f>
        <v>*</v>
      </c>
      <c r="AB820" s="1123">
        <f>[5]building!Z812</f>
        <v>0</v>
      </c>
      <c r="AC820" s="1123">
        <f>[5]building!Z812</f>
        <v>0</v>
      </c>
      <c r="AD820" s="1123">
        <f t="shared" si="169"/>
        <v>0</v>
      </c>
    </row>
    <row r="821" spans="1:30" ht="70.5" customHeight="1">
      <c r="A821" s="1130"/>
      <c r="B821" s="1131" t="s">
        <v>1275</v>
      </c>
      <c r="C821" s="1140">
        <f>Data!AD1197</f>
        <v>1955.65</v>
      </c>
      <c r="D821" s="1206" t="s">
        <v>2321</v>
      </c>
      <c r="E821" s="1141">
        <v>20</v>
      </c>
      <c r="F821" s="1134">
        <f t="shared" si="157"/>
        <v>39113</v>
      </c>
      <c r="G821" s="1141"/>
      <c r="H821" s="1141">
        <f t="shared" si="158"/>
        <v>0</v>
      </c>
      <c r="I821" s="1141"/>
      <c r="J821" s="1141">
        <f t="shared" si="159"/>
        <v>0</v>
      </c>
      <c r="K821" s="1141"/>
      <c r="L821" s="1141">
        <f t="shared" si="160"/>
        <v>0</v>
      </c>
      <c r="M821" s="1141"/>
      <c r="N821" s="1141">
        <f t="shared" si="161"/>
        <v>0</v>
      </c>
      <c r="O821" s="1141"/>
      <c r="P821" s="1141">
        <f t="shared" si="162"/>
        <v>0</v>
      </c>
      <c r="Q821" s="1141"/>
      <c r="R821" s="1141">
        <f t="shared" si="163"/>
        <v>0</v>
      </c>
      <c r="S821" s="1142"/>
      <c r="T821" s="1141">
        <f t="shared" si="164"/>
        <v>0</v>
      </c>
      <c r="U821" s="1141"/>
      <c r="V821" s="1141">
        <f t="shared" si="165"/>
        <v>0</v>
      </c>
      <c r="W821" s="1143">
        <f t="shared" si="166"/>
        <v>0</v>
      </c>
      <c r="X821" s="1141">
        <f t="shared" si="167"/>
        <v>0</v>
      </c>
      <c r="Y821" s="1144">
        <v>20</v>
      </c>
      <c r="Z821" s="1139">
        <f t="shared" si="168"/>
        <v>39113</v>
      </c>
      <c r="AA821" s="1123">
        <f>[5]building!Y813</f>
        <v>20</v>
      </c>
      <c r="AB821" s="1123">
        <f>[5]building!Z813</f>
        <v>37979</v>
      </c>
      <c r="AC821" s="1123">
        <f>[5]building!Z813</f>
        <v>37979</v>
      </c>
      <c r="AD821" s="1123">
        <f t="shared" si="169"/>
        <v>1134</v>
      </c>
    </row>
    <row r="822" spans="1:30" ht="70.5" customHeight="1">
      <c r="A822" s="1130"/>
      <c r="B822" s="1131" t="s">
        <v>1410</v>
      </c>
      <c r="C822" s="1140">
        <f>Data!AD1198</f>
        <v>1960.13</v>
      </c>
      <c r="D822" s="1206" t="s">
        <v>2321</v>
      </c>
      <c r="E822" s="1142"/>
      <c r="F822" s="1134">
        <f t="shared" si="157"/>
        <v>0</v>
      </c>
      <c r="G822" s="1142"/>
      <c r="H822" s="1141">
        <f t="shared" si="158"/>
        <v>0</v>
      </c>
      <c r="I822" s="1142"/>
      <c r="J822" s="1141">
        <f t="shared" si="159"/>
        <v>0</v>
      </c>
      <c r="K822" s="1142"/>
      <c r="L822" s="1141">
        <f t="shared" si="160"/>
        <v>0</v>
      </c>
      <c r="M822" s="1142"/>
      <c r="N822" s="1141">
        <f t="shared" si="161"/>
        <v>0</v>
      </c>
      <c r="O822" s="1142"/>
      <c r="P822" s="1141">
        <f t="shared" si="162"/>
        <v>0</v>
      </c>
      <c r="Q822" s="1142"/>
      <c r="R822" s="1141">
        <f t="shared" si="163"/>
        <v>0</v>
      </c>
      <c r="S822" s="1142"/>
      <c r="T822" s="1141">
        <f t="shared" si="164"/>
        <v>0</v>
      </c>
      <c r="U822" s="1141"/>
      <c r="V822" s="1141">
        <f t="shared" si="165"/>
        <v>0</v>
      </c>
      <c r="W822" s="1143">
        <f t="shared" si="166"/>
        <v>0</v>
      </c>
      <c r="X822" s="1141">
        <f t="shared" si="167"/>
        <v>0</v>
      </c>
      <c r="Y822" s="1144">
        <v>0</v>
      </c>
      <c r="Z822" s="1139">
        <f t="shared" si="168"/>
        <v>0</v>
      </c>
      <c r="AA822" s="1123">
        <f>[5]building!Y814</f>
        <v>0</v>
      </c>
      <c r="AB822" s="1123"/>
      <c r="AC822" s="1123">
        <f>[5]building!Z814</f>
        <v>0</v>
      </c>
      <c r="AD822" s="1123">
        <f t="shared" si="169"/>
        <v>0</v>
      </c>
    </row>
    <row r="823" spans="1:30" ht="70.5" customHeight="1">
      <c r="A823" s="1130"/>
      <c r="B823" s="1131" t="s">
        <v>1458</v>
      </c>
      <c r="C823" s="1140">
        <f>Data!AD1199</f>
        <v>1964.61</v>
      </c>
      <c r="D823" s="1206" t="s">
        <v>2321</v>
      </c>
      <c r="E823" s="1142"/>
      <c r="F823" s="1134">
        <f t="shared" si="157"/>
        <v>0</v>
      </c>
      <c r="G823" s="1142"/>
      <c r="H823" s="1141">
        <f t="shared" si="158"/>
        <v>0</v>
      </c>
      <c r="I823" s="1142"/>
      <c r="J823" s="1141">
        <f t="shared" si="159"/>
        <v>0</v>
      </c>
      <c r="K823" s="1142"/>
      <c r="L823" s="1141">
        <f t="shared" si="160"/>
        <v>0</v>
      </c>
      <c r="M823" s="1142"/>
      <c r="N823" s="1141">
        <f t="shared" si="161"/>
        <v>0</v>
      </c>
      <c r="O823" s="1142"/>
      <c r="P823" s="1141">
        <f t="shared" si="162"/>
        <v>0</v>
      </c>
      <c r="Q823" s="1142"/>
      <c r="R823" s="1141">
        <f t="shared" si="163"/>
        <v>0</v>
      </c>
      <c r="S823" s="1142"/>
      <c r="T823" s="1141">
        <f t="shared" si="164"/>
        <v>0</v>
      </c>
      <c r="U823" s="1141"/>
      <c r="V823" s="1141">
        <f t="shared" si="165"/>
        <v>0</v>
      </c>
      <c r="W823" s="1143">
        <f t="shared" si="166"/>
        <v>0</v>
      </c>
      <c r="X823" s="1141">
        <f t="shared" si="167"/>
        <v>0</v>
      </c>
      <c r="Y823" s="1144">
        <v>0</v>
      </c>
      <c r="Z823" s="1139">
        <f t="shared" si="168"/>
        <v>0</v>
      </c>
      <c r="AA823" s="1123">
        <f>[5]building!Y815</f>
        <v>0</v>
      </c>
      <c r="AB823" s="1123"/>
      <c r="AC823" s="1123">
        <f>[5]building!Z815</f>
        <v>0</v>
      </c>
      <c r="AD823" s="1123">
        <f t="shared" si="169"/>
        <v>0</v>
      </c>
    </row>
    <row r="824" spans="1:30" ht="70.5" customHeight="1">
      <c r="A824" s="1130"/>
      <c r="B824" s="1131" t="s">
        <v>1347</v>
      </c>
      <c r="C824" s="1140">
        <f>Data!AD1200</f>
        <v>1969.09</v>
      </c>
      <c r="D824" s="1206" t="s">
        <v>2321</v>
      </c>
      <c r="E824" s="1142"/>
      <c r="F824" s="1134">
        <f t="shared" si="157"/>
        <v>0</v>
      </c>
      <c r="G824" s="1142"/>
      <c r="H824" s="1141">
        <f t="shared" si="158"/>
        <v>0</v>
      </c>
      <c r="I824" s="1142"/>
      <c r="J824" s="1141">
        <f t="shared" si="159"/>
        <v>0</v>
      </c>
      <c r="K824" s="1142"/>
      <c r="L824" s="1141">
        <f t="shared" si="160"/>
        <v>0</v>
      </c>
      <c r="M824" s="1142"/>
      <c r="N824" s="1141">
        <f t="shared" si="161"/>
        <v>0</v>
      </c>
      <c r="O824" s="1142"/>
      <c r="P824" s="1141">
        <f t="shared" si="162"/>
        <v>0</v>
      </c>
      <c r="Q824" s="1142"/>
      <c r="R824" s="1141">
        <f t="shared" si="163"/>
        <v>0</v>
      </c>
      <c r="S824" s="1142"/>
      <c r="T824" s="1141">
        <f t="shared" si="164"/>
        <v>0</v>
      </c>
      <c r="U824" s="1141"/>
      <c r="V824" s="1141">
        <f t="shared" si="165"/>
        <v>0</v>
      </c>
      <c r="W824" s="1143">
        <f t="shared" si="166"/>
        <v>0</v>
      </c>
      <c r="X824" s="1141">
        <f t="shared" si="167"/>
        <v>0</v>
      </c>
      <c r="Y824" s="1144">
        <v>0</v>
      </c>
      <c r="Z824" s="1139">
        <f t="shared" si="168"/>
        <v>0</v>
      </c>
      <c r="AA824" s="1123">
        <f>[5]building!Y816</f>
        <v>0</v>
      </c>
      <c r="AB824" s="1123"/>
      <c r="AC824" s="1123">
        <f>[5]building!Z816</f>
        <v>0</v>
      </c>
      <c r="AD824" s="1123">
        <f t="shared" si="169"/>
        <v>0</v>
      </c>
    </row>
    <row r="825" spans="1:30" ht="70.5" customHeight="1">
      <c r="A825" s="1145"/>
      <c r="B825" s="1256" t="s">
        <v>4900</v>
      </c>
      <c r="C825" s="1147"/>
      <c r="D825" s="1212"/>
      <c r="E825" s="1136"/>
      <c r="F825" s="1134">
        <f t="shared" si="157"/>
        <v>0</v>
      </c>
      <c r="G825" s="1142"/>
      <c r="H825" s="1141">
        <f t="shared" si="158"/>
        <v>0</v>
      </c>
      <c r="I825" s="1142"/>
      <c r="J825" s="1141">
        <f t="shared" si="159"/>
        <v>0</v>
      </c>
      <c r="K825" s="1142"/>
      <c r="L825" s="1141">
        <f t="shared" si="160"/>
        <v>0</v>
      </c>
      <c r="M825" s="1142"/>
      <c r="N825" s="1141">
        <f t="shared" si="161"/>
        <v>0</v>
      </c>
      <c r="O825" s="1142"/>
      <c r="P825" s="1141">
        <f t="shared" si="162"/>
        <v>0</v>
      </c>
      <c r="Q825" s="1142"/>
      <c r="R825" s="1141">
        <f t="shared" si="163"/>
        <v>0</v>
      </c>
      <c r="S825" s="1142"/>
      <c r="T825" s="1141">
        <f t="shared" si="164"/>
        <v>0</v>
      </c>
      <c r="U825" s="1141"/>
      <c r="V825" s="1141">
        <f t="shared" si="165"/>
        <v>0</v>
      </c>
      <c r="W825" s="1143">
        <f t="shared" si="166"/>
        <v>0</v>
      </c>
      <c r="X825" s="1141">
        <f t="shared" si="167"/>
        <v>0</v>
      </c>
      <c r="Y825" s="1144">
        <v>0</v>
      </c>
      <c r="Z825" s="1139">
        <f t="shared" si="168"/>
        <v>0</v>
      </c>
      <c r="AA825" s="1123">
        <f>[5]building!Y817</f>
        <v>0</v>
      </c>
      <c r="AB825" s="1123"/>
      <c r="AC825" s="1123">
        <f>[5]building!Z817</f>
        <v>0</v>
      </c>
      <c r="AD825" s="1123">
        <f t="shared" si="169"/>
        <v>0</v>
      </c>
    </row>
    <row r="826" spans="1:30" s="810" customFormat="1" ht="70.5" customHeight="1">
      <c r="A826" s="1145"/>
      <c r="B826" s="1146" t="s">
        <v>1275</v>
      </c>
      <c r="C826" s="1147">
        <f>Data!AK1197</f>
        <v>1103.52</v>
      </c>
      <c r="D826" s="1212" t="s">
        <v>2321</v>
      </c>
      <c r="E826" s="1142"/>
      <c r="F826" s="1134">
        <f t="shared" si="157"/>
        <v>0</v>
      </c>
      <c r="G826" s="1142"/>
      <c r="H826" s="1141">
        <f t="shared" si="158"/>
        <v>0</v>
      </c>
      <c r="I826" s="1142"/>
      <c r="J826" s="1141">
        <f t="shared" si="159"/>
        <v>0</v>
      </c>
      <c r="K826" s="1142"/>
      <c r="L826" s="1141">
        <f t="shared" si="160"/>
        <v>0</v>
      </c>
      <c r="M826" s="1142"/>
      <c r="N826" s="1141">
        <f t="shared" si="161"/>
        <v>0</v>
      </c>
      <c r="O826" s="1142"/>
      <c r="P826" s="1141">
        <f t="shared" si="162"/>
        <v>0</v>
      </c>
      <c r="Q826" s="1142"/>
      <c r="R826" s="1141">
        <f t="shared" si="163"/>
        <v>0</v>
      </c>
      <c r="S826" s="1142"/>
      <c r="T826" s="1141">
        <f t="shared" si="164"/>
        <v>0</v>
      </c>
      <c r="U826" s="1141"/>
      <c r="V826" s="1141">
        <f t="shared" si="165"/>
        <v>0</v>
      </c>
      <c r="W826" s="1143">
        <f t="shared" si="166"/>
        <v>0</v>
      </c>
      <c r="X826" s="1141">
        <f t="shared" si="167"/>
        <v>0</v>
      </c>
      <c r="Y826" s="1144">
        <v>0</v>
      </c>
      <c r="Z826" s="1139">
        <f t="shared" si="168"/>
        <v>0</v>
      </c>
      <c r="AA826" s="1123">
        <f>[5]building!Y818</f>
        <v>0</v>
      </c>
      <c r="AB826" s="1123"/>
      <c r="AC826" s="1123">
        <f>[5]building!Z818</f>
        <v>0</v>
      </c>
      <c r="AD826" s="1123">
        <f t="shared" si="169"/>
        <v>0</v>
      </c>
    </row>
    <row r="827" spans="1:30" s="810" customFormat="1" ht="70.5" customHeight="1">
      <c r="A827" s="1145"/>
      <c r="B827" s="1146" t="s">
        <v>1410</v>
      </c>
      <c r="C827" s="1147">
        <f>Data!AK1198</f>
        <v>1105.76</v>
      </c>
      <c r="D827" s="1212" t="s">
        <v>2321</v>
      </c>
      <c r="E827" s="1142"/>
      <c r="F827" s="1134">
        <f t="shared" si="157"/>
        <v>0</v>
      </c>
      <c r="G827" s="1142"/>
      <c r="H827" s="1141">
        <f t="shared" si="158"/>
        <v>0</v>
      </c>
      <c r="I827" s="1142"/>
      <c r="J827" s="1141">
        <f t="shared" si="159"/>
        <v>0</v>
      </c>
      <c r="K827" s="1142"/>
      <c r="L827" s="1141">
        <f t="shared" si="160"/>
        <v>0</v>
      </c>
      <c r="M827" s="1142"/>
      <c r="N827" s="1141">
        <f t="shared" si="161"/>
        <v>0</v>
      </c>
      <c r="O827" s="1142"/>
      <c r="P827" s="1141">
        <f t="shared" si="162"/>
        <v>0</v>
      </c>
      <c r="Q827" s="1142"/>
      <c r="R827" s="1141">
        <f t="shared" si="163"/>
        <v>0</v>
      </c>
      <c r="S827" s="1142"/>
      <c r="T827" s="1141">
        <f t="shared" si="164"/>
        <v>0</v>
      </c>
      <c r="U827" s="1141"/>
      <c r="V827" s="1141">
        <f t="shared" si="165"/>
        <v>0</v>
      </c>
      <c r="W827" s="1143">
        <f t="shared" si="166"/>
        <v>0</v>
      </c>
      <c r="X827" s="1141">
        <f t="shared" si="167"/>
        <v>0</v>
      </c>
      <c r="Y827" s="1144">
        <v>0</v>
      </c>
      <c r="Z827" s="1139">
        <f t="shared" si="168"/>
        <v>0</v>
      </c>
      <c r="AA827" s="1123">
        <f>[5]building!Y819</f>
        <v>0</v>
      </c>
      <c r="AB827" s="1123"/>
      <c r="AC827" s="1123">
        <f>[5]building!Z819</f>
        <v>0</v>
      </c>
      <c r="AD827" s="1123">
        <f t="shared" si="169"/>
        <v>0</v>
      </c>
    </row>
    <row r="828" spans="1:30" s="810" customFormat="1" ht="70.5" customHeight="1">
      <c r="A828" s="1145"/>
      <c r="B828" s="1146" t="s">
        <v>1458</v>
      </c>
      <c r="C828" s="1147">
        <f>Data!AK1199</f>
        <v>1108</v>
      </c>
      <c r="D828" s="1212" t="s">
        <v>2321</v>
      </c>
      <c r="E828" s="1142"/>
      <c r="F828" s="1134">
        <f t="shared" si="157"/>
        <v>0</v>
      </c>
      <c r="G828" s="1142"/>
      <c r="H828" s="1141">
        <f t="shared" si="158"/>
        <v>0</v>
      </c>
      <c r="I828" s="1142"/>
      <c r="J828" s="1141">
        <f t="shared" si="159"/>
        <v>0</v>
      </c>
      <c r="K828" s="1142"/>
      <c r="L828" s="1141">
        <f t="shared" si="160"/>
        <v>0</v>
      </c>
      <c r="M828" s="1142"/>
      <c r="N828" s="1141">
        <f t="shared" si="161"/>
        <v>0</v>
      </c>
      <c r="O828" s="1142"/>
      <c r="P828" s="1141">
        <f t="shared" si="162"/>
        <v>0</v>
      </c>
      <c r="Q828" s="1142"/>
      <c r="R828" s="1141">
        <f t="shared" si="163"/>
        <v>0</v>
      </c>
      <c r="S828" s="1142"/>
      <c r="T828" s="1141">
        <f t="shared" si="164"/>
        <v>0</v>
      </c>
      <c r="U828" s="1141"/>
      <c r="V828" s="1141">
        <f t="shared" si="165"/>
        <v>0</v>
      </c>
      <c r="W828" s="1143">
        <f t="shared" si="166"/>
        <v>0</v>
      </c>
      <c r="X828" s="1141">
        <f t="shared" si="167"/>
        <v>0</v>
      </c>
      <c r="Y828" s="1144">
        <v>0</v>
      </c>
      <c r="Z828" s="1139">
        <f t="shared" si="168"/>
        <v>0</v>
      </c>
      <c r="AA828" s="1123">
        <f>[5]building!Y820</f>
        <v>0</v>
      </c>
      <c r="AB828" s="1123"/>
      <c r="AC828" s="1123">
        <f>[5]building!Z820</f>
        <v>0</v>
      </c>
      <c r="AD828" s="1123">
        <f t="shared" si="169"/>
        <v>0</v>
      </c>
    </row>
    <row r="829" spans="1:30" s="810" customFormat="1" ht="70.5" customHeight="1">
      <c r="A829" s="1145"/>
      <c r="B829" s="1146" t="s">
        <v>4437</v>
      </c>
      <c r="C829" s="1147">
        <f>Data!AK1200</f>
        <v>1109.95</v>
      </c>
      <c r="D829" s="1212" t="s">
        <v>2321</v>
      </c>
      <c r="E829" s="1142"/>
      <c r="F829" s="1134">
        <f t="shared" si="157"/>
        <v>0</v>
      </c>
      <c r="G829" s="1142"/>
      <c r="H829" s="1141">
        <f t="shared" si="158"/>
        <v>0</v>
      </c>
      <c r="I829" s="1142"/>
      <c r="J829" s="1141">
        <f t="shared" si="159"/>
        <v>0</v>
      </c>
      <c r="K829" s="1142"/>
      <c r="L829" s="1141">
        <f t="shared" si="160"/>
        <v>0</v>
      </c>
      <c r="M829" s="1142"/>
      <c r="N829" s="1141">
        <f t="shared" si="161"/>
        <v>0</v>
      </c>
      <c r="O829" s="1142"/>
      <c r="P829" s="1141">
        <f t="shared" si="162"/>
        <v>0</v>
      </c>
      <c r="Q829" s="1142"/>
      <c r="R829" s="1141">
        <f t="shared" si="163"/>
        <v>0</v>
      </c>
      <c r="S829" s="1142"/>
      <c r="T829" s="1141">
        <f t="shared" si="164"/>
        <v>0</v>
      </c>
      <c r="U829" s="1141"/>
      <c r="V829" s="1141">
        <f t="shared" si="165"/>
        <v>0</v>
      </c>
      <c r="W829" s="1143">
        <f t="shared" si="166"/>
        <v>0</v>
      </c>
      <c r="X829" s="1141">
        <f t="shared" si="167"/>
        <v>0</v>
      </c>
      <c r="Y829" s="1144">
        <v>0</v>
      </c>
      <c r="Z829" s="1139">
        <f t="shared" si="168"/>
        <v>0</v>
      </c>
      <c r="AA829" s="1123">
        <f>[5]building!Y821</f>
        <v>0</v>
      </c>
      <c r="AB829" s="1123"/>
      <c r="AC829" s="1123">
        <f>[5]building!Z821</f>
        <v>0</v>
      </c>
      <c r="AD829" s="1123">
        <f t="shared" si="169"/>
        <v>0</v>
      </c>
    </row>
    <row r="830" spans="1:30" s="810" customFormat="1" ht="70.5" customHeight="1">
      <c r="A830" s="1130"/>
      <c r="B830" s="1235" t="s">
        <v>3887</v>
      </c>
      <c r="C830" s="1189"/>
      <c r="D830" s="1191"/>
      <c r="E830" s="1142"/>
      <c r="F830" s="1134">
        <f t="shared" si="157"/>
        <v>0</v>
      </c>
      <c r="G830" s="1142"/>
      <c r="H830" s="1141">
        <f t="shared" si="158"/>
        <v>0</v>
      </c>
      <c r="I830" s="1142"/>
      <c r="J830" s="1141">
        <f t="shared" si="159"/>
        <v>0</v>
      </c>
      <c r="K830" s="1142"/>
      <c r="L830" s="1141">
        <f t="shared" si="160"/>
        <v>0</v>
      </c>
      <c r="M830" s="1142"/>
      <c r="N830" s="1141">
        <f t="shared" si="161"/>
        <v>0</v>
      </c>
      <c r="O830" s="1142"/>
      <c r="P830" s="1141">
        <f t="shared" si="162"/>
        <v>0</v>
      </c>
      <c r="Q830" s="1142"/>
      <c r="R830" s="1141">
        <f t="shared" si="163"/>
        <v>0</v>
      </c>
      <c r="S830" s="1142"/>
      <c r="T830" s="1141">
        <f t="shared" si="164"/>
        <v>0</v>
      </c>
      <c r="U830" s="1141"/>
      <c r="V830" s="1141">
        <f t="shared" si="165"/>
        <v>0</v>
      </c>
      <c r="W830" s="1143">
        <f t="shared" si="166"/>
        <v>0</v>
      </c>
      <c r="X830" s="1141">
        <f t="shared" si="167"/>
        <v>0</v>
      </c>
      <c r="Y830" s="1144">
        <v>0</v>
      </c>
      <c r="Z830" s="1139">
        <f t="shared" si="168"/>
        <v>0</v>
      </c>
      <c r="AA830" s="1123">
        <f>[5]building!Y822</f>
        <v>0</v>
      </c>
      <c r="AB830" s="1123"/>
      <c r="AC830" s="1123">
        <f>[5]building!Z822</f>
        <v>0</v>
      </c>
      <c r="AD830" s="1123">
        <f t="shared" si="169"/>
        <v>0</v>
      </c>
    </row>
    <row r="831" spans="1:30" ht="70.5" customHeight="1">
      <c r="A831" s="1130"/>
      <c r="B831" s="1257" t="s">
        <v>4581</v>
      </c>
      <c r="C831" s="1189">
        <f>Data!R1486</f>
        <v>5016.3999999999996</v>
      </c>
      <c r="D831" s="1191" t="s">
        <v>2321</v>
      </c>
      <c r="E831" s="1142"/>
      <c r="F831" s="1134">
        <f t="shared" si="157"/>
        <v>0</v>
      </c>
      <c r="G831" s="1142"/>
      <c r="H831" s="1141">
        <f t="shared" si="158"/>
        <v>0</v>
      </c>
      <c r="I831" s="1142"/>
      <c r="J831" s="1141">
        <f t="shared" si="159"/>
        <v>0</v>
      </c>
      <c r="K831" s="1142"/>
      <c r="L831" s="1141">
        <f t="shared" si="160"/>
        <v>0</v>
      </c>
      <c r="M831" s="1142"/>
      <c r="N831" s="1141">
        <f t="shared" si="161"/>
        <v>0</v>
      </c>
      <c r="O831" s="1142"/>
      <c r="P831" s="1141">
        <f t="shared" si="162"/>
        <v>0</v>
      </c>
      <c r="Q831" s="1142"/>
      <c r="R831" s="1141">
        <f t="shared" si="163"/>
        <v>0</v>
      </c>
      <c r="S831" s="1142"/>
      <c r="T831" s="1141">
        <f t="shared" si="164"/>
        <v>0</v>
      </c>
      <c r="U831" s="1141"/>
      <c r="V831" s="1141">
        <f t="shared" si="165"/>
        <v>0</v>
      </c>
      <c r="W831" s="1143">
        <f t="shared" si="166"/>
        <v>0</v>
      </c>
      <c r="X831" s="1141">
        <f t="shared" si="167"/>
        <v>0</v>
      </c>
      <c r="Y831" s="1144">
        <v>0</v>
      </c>
      <c r="Z831" s="1139">
        <f t="shared" si="168"/>
        <v>0</v>
      </c>
      <c r="AA831" s="1123">
        <f>[5]building!Y823</f>
        <v>0</v>
      </c>
      <c r="AB831" s="1123"/>
      <c r="AC831" s="1123">
        <f>[5]building!Z823</f>
        <v>0</v>
      </c>
      <c r="AD831" s="1123">
        <f t="shared" si="169"/>
        <v>0</v>
      </c>
    </row>
    <row r="832" spans="1:30" ht="70.5" customHeight="1">
      <c r="A832" s="1130"/>
      <c r="B832" s="1257" t="s">
        <v>4397</v>
      </c>
      <c r="C832" s="1189">
        <f>Data!R1479</f>
        <v>5013.5600000000004</v>
      </c>
      <c r="D832" s="1191" t="s">
        <v>2321</v>
      </c>
      <c r="E832" s="1142"/>
      <c r="F832" s="1134">
        <f t="shared" si="157"/>
        <v>0</v>
      </c>
      <c r="G832" s="1142"/>
      <c r="H832" s="1141">
        <f t="shared" si="158"/>
        <v>0</v>
      </c>
      <c r="I832" s="1142"/>
      <c r="J832" s="1141">
        <f t="shared" si="159"/>
        <v>0</v>
      </c>
      <c r="K832" s="1142"/>
      <c r="L832" s="1141">
        <f t="shared" si="160"/>
        <v>0</v>
      </c>
      <c r="M832" s="1142"/>
      <c r="N832" s="1141">
        <f t="shared" si="161"/>
        <v>0</v>
      </c>
      <c r="O832" s="1142"/>
      <c r="P832" s="1141">
        <f t="shared" si="162"/>
        <v>0</v>
      </c>
      <c r="Q832" s="1142"/>
      <c r="R832" s="1141">
        <f t="shared" si="163"/>
        <v>0</v>
      </c>
      <c r="S832" s="1142"/>
      <c r="T832" s="1141">
        <f t="shared" si="164"/>
        <v>0</v>
      </c>
      <c r="U832" s="1141"/>
      <c r="V832" s="1141">
        <f t="shared" si="165"/>
        <v>0</v>
      </c>
      <c r="W832" s="1143">
        <f t="shared" si="166"/>
        <v>0</v>
      </c>
      <c r="X832" s="1141">
        <f t="shared" si="167"/>
        <v>0</v>
      </c>
      <c r="Y832" s="1144">
        <v>0</v>
      </c>
      <c r="Z832" s="1139">
        <f t="shared" si="168"/>
        <v>0</v>
      </c>
      <c r="AA832" s="1123">
        <f>[5]building!Y824</f>
        <v>0</v>
      </c>
      <c r="AB832" s="1123"/>
      <c r="AC832" s="1123">
        <f>[5]building!Z824</f>
        <v>0</v>
      </c>
      <c r="AD832" s="1123">
        <f t="shared" si="169"/>
        <v>0</v>
      </c>
    </row>
    <row r="833" spans="1:30" ht="70.5" customHeight="1">
      <c r="A833" s="1130"/>
      <c r="B833" s="1257" t="s">
        <v>3888</v>
      </c>
      <c r="C833" s="1189">
        <f>Data!R1479</f>
        <v>5013.5600000000004</v>
      </c>
      <c r="D833" s="1191" t="s">
        <v>2321</v>
      </c>
      <c r="E833" s="1142"/>
      <c r="F833" s="1134">
        <f t="shared" si="157"/>
        <v>0</v>
      </c>
      <c r="G833" s="1142"/>
      <c r="H833" s="1141">
        <f t="shared" si="158"/>
        <v>0</v>
      </c>
      <c r="I833" s="1142"/>
      <c r="J833" s="1141">
        <f t="shared" si="159"/>
        <v>0</v>
      </c>
      <c r="K833" s="1142"/>
      <c r="L833" s="1141">
        <f t="shared" si="160"/>
        <v>0</v>
      </c>
      <c r="M833" s="1142"/>
      <c r="N833" s="1141">
        <f t="shared" si="161"/>
        <v>0</v>
      </c>
      <c r="O833" s="1142"/>
      <c r="P833" s="1141">
        <f t="shared" si="162"/>
        <v>0</v>
      </c>
      <c r="Q833" s="1142"/>
      <c r="R833" s="1141">
        <f t="shared" si="163"/>
        <v>0</v>
      </c>
      <c r="S833" s="1142"/>
      <c r="T833" s="1141">
        <f t="shared" si="164"/>
        <v>0</v>
      </c>
      <c r="U833" s="1141"/>
      <c r="V833" s="1141">
        <f t="shared" si="165"/>
        <v>0</v>
      </c>
      <c r="W833" s="1143">
        <f t="shared" si="166"/>
        <v>0</v>
      </c>
      <c r="X833" s="1141">
        <f t="shared" si="167"/>
        <v>0</v>
      </c>
      <c r="Y833" s="1144">
        <v>0</v>
      </c>
      <c r="Z833" s="1139">
        <f t="shared" si="168"/>
        <v>0</v>
      </c>
      <c r="AA833" s="1123">
        <f>[5]building!Y825</f>
        <v>0</v>
      </c>
      <c r="AB833" s="1123"/>
      <c r="AC833" s="1123">
        <f>[5]building!Z825</f>
        <v>0</v>
      </c>
      <c r="AD833" s="1123">
        <f t="shared" si="169"/>
        <v>0</v>
      </c>
    </row>
    <row r="834" spans="1:30" ht="70.5" customHeight="1">
      <c r="A834" s="1130"/>
      <c r="B834" s="1257" t="s">
        <v>4038</v>
      </c>
      <c r="C834" s="1189">
        <f>Data!X1447</f>
        <v>5243.47</v>
      </c>
      <c r="D834" s="1191" t="s">
        <v>2321</v>
      </c>
      <c r="E834" s="1142"/>
      <c r="F834" s="1134">
        <f t="shared" si="157"/>
        <v>0</v>
      </c>
      <c r="G834" s="1142"/>
      <c r="H834" s="1141">
        <f t="shared" si="158"/>
        <v>0</v>
      </c>
      <c r="I834" s="1142"/>
      <c r="J834" s="1141">
        <f t="shared" si="159"/>
        <v>0</v>
      </c>
      <c r="K834" s="1142"/>
      <c r="L834" s="1141">
        <f t="shared" si="160"/>
        <v>0</v>
      </c>
      <c r="M834" s="1142"/>
      <c r="N834" s="1141">
        <f t="shared" si="161"/>
        <v>0</v>
      </c>
      <c r="O834" s="1142"/>
      <c r="P834" s="1141">
        <f t="shared" si="162"/>
        <v>0</v>
      </c>
      <c r="Q834" s="1142"/>
      <c r="R834" s="1141">
        <f t="shared" si="163"/>
        <v>0</v>
      </c>
      <c r="S834" s="1142"/>
      <c r="T834" s="1141">
        <f t="shared" si="164"/>
        <v>0</v>
      </c>
      <c r="U834" s="1141"/>
      <c r="V834" s="1141">
        <f t="shared" si="165"/>
        <v>0</v>
      </c>
      <c r="W834" s="1143">
        <f t="shared" si="166"/>
        <v>0</v>
      </c>
      <c r="X834" s="1141">
        <f t="shared" si="167"/>
        <v>0</v>
      </c>
      <c r="Y834" s="1144">
        <v>0</v>
      </c>
      <c r="Z834" s="1139">
        <f t="shared" si="168"/>
        <v>0</v>
      </c>
      <c r="AA834" s="1123">
        <f>[5]building!Y826</f>
        <v>0</v>
      </c>
      <c r="AB834" s="1123"/>
      <c r="AC834" s="1123">
        <f>[5]building!Z826</f>
        <v>0</v>
      </c>
      <c r="AD834" s="1123">
        <f t="shared" si="169"/>
        <v>0</v>
      </c>
    </row>
    <row r="835" spans="1:30" ht="70.5" customHeight="1">
      <c r="A835" s="1130"/>
      <c r="B835" s="1257" t="s">
        <v>4037</v>
      </c>
      <c r="C835" s="1189">
        <f>Data!X1440</f>
        <v>5578.39</v>
      </c>
      <c r="D835" s="1191" t="s">
        <v>2321</v>
      </c>
      <c r="E835" s="1142"/>
      <c r="F835" s="1134">
        <f t="shared" si="157"/>
        <v>0</v>
      </c>
      <c r="G835" s="1142"/>
      <c r="H835" s="1141">
        <f t="shared" si="158"/>
        <v>0</v>
      </c>
      <c r="I835" s="1142"/>
      <c r="J835" s="1141">
        <f t="shared" si="159"/>
        <v>0</v>
      </c>
      <c r="K835" s="1142"/>
      <c r="L835" s="1141">
        <f t="shared" si="160"/>
        <v>0</v>
      </c>
      <c r="M835" s="1142"/>
      <c r="N835" s="1141">
        <f t="shared" si="161"/>
        <v>0</v>
      </c>
      <c r="O835" s="1142"/>
      <c r="P835" s="1141">
        <f t="shared" si="162"/>
        <v>0</v>
      </c>
      <c r="Q835" s="1142"/>
      <c r="R835" s="1141">
        <f t="shared" si="163"/>
        <v>0</v>
      </c>
      <c r="S835" s="1142"/>
      <c r="T835" s="1141">
        <f t="shared" si="164"/>
        <v>0</v>
      </c>
      <c r="U835" s="1141"/>
      <c r="V835" s="1141">
        <f t="shared" si="165"/>
        <v>0</v>
      </c>
      <c r="W835" s="1143">
        <f t="shared" si="166"/>
        <v>0</v>
      </c>
      <c r="X835" s="1141">
        <f t="shared" si="167"/>
        <v>0</v>
      </c>
      <c r="Y835" s="1144">
        <v>0</v>
      </c>
      <c r="Z835" s="1139">
        <f t="shared" si="168"/>
        <v>0</v>
      </c>
      <c r="AA835" s="1123">
        <f>[5]building!Y827</f>
        <v>0</v>
      </c>
      <c r="AB835" s="1123"/>
      <c r="AC835" s="1123">
        <f>[5]building!Z827</f>
        <v>0</v>
      </c>
      <c r="AD835" s="1123">
        <f t="shared" si="169"/>
        <v>0</v>
      </c>
    </row>
    <row r="836" spans="1:30" ht="70.5" customHeight="1">
      <c r="A836" s="1130"/>
      <c r="B836" s="1235" t="str">
        <f>'[6]Bldg+Dev'!$B$566</f>
        <v>Supply &amp; Fixing of MS door  (for lockup door )</v>
      </c>
      <c r="C836" s="1140"/>
      <c r="D836" s="1206"/>
      <c r="E836" s="1142"/>
      <c r="F836" s="1134">
        <f t="shared" si="157"/>
        <v>0</v>
      </c>
      <c r="G836" s="1142"/>
      <c r="H836" s="1141">
        <f t="shared" si="158"/>
        <v>0</v>
      </c>
      <c r="I836" s="1142"/>
      <c r="J836" s="1141">
        <f t="shared" si="159"/>
        <v>0</v>
      </c>
      <c r="K836" s="1142"/>
      <c r="L836" s="1141">
        <f t="shared" si="160"/>
        <v>0</v>
      </c>
      <c r="M836" s="1142"/>
      <c r="N836" s="1141">
        <f t="shared" si="161"/>
        <v>0</v>
      </c>
      <c r="O836" s="1142"/>
      <c r="P836" s="1141">
        <f t="shared" si="162"/>
        <v>0</v>
      </c>
      <c r="Q836" s="1142"/>
      <c r="R836" s="1141">
        <f t="shared" si="163"/>
        <v>0</v>
      </c>
      <c r="S836" s="1142"/>
      <c r="T836" s="1141">
        <f t="shared" si="164"/>
        <v>0</v>
      </c>
      <c r="U836" s="1141"/>
      <c r="V836" s="1141">
        <f t="shared" si="165"/>
        <v>0</v>
      </c>
      <c r="W836" s="1143">
        <f t="shared" si="166"/>
        <v>0</v>
      </c>
      <c r="X836" s="1141">
        <f t="shared" si="167"/>
        <v>0</v>
      </c>
      <c r="Y836" s="1144">
        <v>0</v>
      </c>
      <c r="Z836" s="1139">
        <f t="shared" si="168"/>
        <v>0</v>
      </c>
      <c r="AA836" s="1123">
        <f>[5]building!Y828</f>
        <v>0</v>
      </c>
      <c r="AB836" s="1123"/>
      <c r="AC836" s="1123">
        <f>[5]building!Z828</f>
        <v>0</v>
      </c>
      <c r="AD836" s="1123">
        <f t="shared" si="169"/>
        <v>0</v>
      </c>
    </row>
    <row r="837" spans="1:30" ht="70.5" customHeight="1">
      <c r="A837" s="1130"/>
      <c r="B837" s="1207" t="s">
        <v>2085</v>
      </c>
      <c r="C837" s="1140">
        <f>Data!K2545</f>
        <v>9385.85</v>
      </c>
      <c r="D837" s="1206" t="s">
        <v>1745</v>
      </c>
      <c r="E837" s="1142"/>
      <c r="F837" s="1134">
        <f t="shared" si="157"/>
        <v>0</v>
      </c>
      <c r="G837" s="1142"/>
      <c r="H837" s="1141">
        <f t="shared" si="158"/>
        <v>0</v>
      </c>
      <c r="I837" s="1142"/>
      <c r="J837" s="1141">
        <f t="shared" si="159"/>
        <v>0</v>
      </c>
      <c r="K837" s="1142"/>
      <c r="L837" s="1141">
        <f t="shared" si="160"/>
        <v>0</v>
      </c>
      <c r="M837" s="1142"/>
      <c r="N837" s="1141">
        <f t="shared" si="161"/>
        <v>0</v>
      </c>
      <c r="O837" s="1142"/>
      <c r="P837" s="1141">
        <f t="shared" si="162"/>
        <v>0</v>
      </c>
      <c r="Q837" s="1142"/>
      <c r="R837" s="1141">
        <f t="shared" si="163"/>
        <v>0</v>
      </c>
      <c r="S837" s="1142"/>
      <c r="T837" s="1141">
        <f t="shared" si="164"/>
        <v>0</v>
      </c>
      <c r="U837" s="1141"/>
      <c r="V837" s="1141">
        <f t="shared" si="165"/>
        <v>0</v>
      </c>
      <c r="W837" s="1143">
        <f t="shared" si="166"/>
        <v>0</v>
      </c>
      <c r="X837" s="1141">
        <f t="shared" si="167"/>
        <v>0</v>
      </c>
      <c r="Y837" s="1144">
        <v>0</v>
      </c>
      <c r="Z837" s="1139">
        <f t="shared" si="168"/>
        <v>0</v>
      </c>
      <c r="AA837" s="1123">
        <f>[5]building!Y829</f>
        <v>0</v>
      </c>
      <c r="AB837" s="1123"/>
      <c r="AC837" s="1123">
        <f>[5]building!Z829</f>
        <v>0</v>
      </c>
      <c r="AD837" s="1123">
        <f t="shared" si="169"/>
        <v>0</v>
      </c>
    </row>
    <row r="838" spans="1:30" ht="70.5" customHeight="1">
      <c r="A838" s="1130"/>
      <c r="B838" s="1207" t="s">
        <v>607</v>
      </c>
      <c r="C838" s="1140">
        <f>Data!K2580</f>
        <v>6112.29</v>
      </c>
      <c r="D838" s="1206" t="s">
        <v>1422</v>
      </c>
      <c r="E838" s="1142"/>
      <c r="F838" s="1134">
        <f t="shared" si="157"/>
        <v>0</v>
      </c>
      <c r="G838" s="1142"/>
      <c r="H838" s="1141">
        <f t="shared" si="158"/>
        <v>0</v>
      </c>
      <c r="I838" s="1142"/>
      <c r="J838" s="1141">
        <f t="shared" si="159"/>
        <v>0</v>
      </c>
      <c r="K838" s="1142"/>
      <c r="L838" s="1141">
        <f t="shared" si="160"/>
        <v>0</v>
      </c>
      <c r="M838" s="1142"/>
      <c r="N838" s="1141">
        <f t="shared" si="161"/>
        <v>0</v>
      </c>
      <c r="O838" s="1142"/>
      <c r="P838" s="1141">
        <f t="shared" si="162"/>
        <v>0</v>
      </c>
      <c r="Q838" s="1142"/>
      <c r="R838" s="1141">
        <f t="shared" si="163"/>
        <v>0</v>
      </c>
      <c r="S838" s="1142"/>
      <c r="T838" s="1141">
        <f t="shared" si="164"/>
        <v>0</v>
      </c>
      <c r="U838" s="1141"/>
      <c r="V838" s="1141">
        <f t="shared" si="165"/>
        <v>0</v>
      </c>
      <c r="W838" s="1143">
        <f t="shared" si="166"/>
        <v>0</v>
      </c>
      <c r="X838" s="1141">
        <f t="shared" si="167"/>
        <v>0</v>
      </c>
      <c r="Y838" s="1144">
        <v>0</v>
      </c>
      <c r="Z838" s="1139">
        <f t="shared" si="168"/>
        <v>0</v>
      </c>
      <c r="AA838" s="1123">
        <f>[5]building!Y830</f>
        <v>0</v>
      </c>
      <c r="AB838" s="1123"/>
      <c r="AC838" s="1123">
        <f>[5]building!Z830</f>
        <v>0</v>
      </c>
      <c r="AD838" s="1123">
        <f t="shared" si="169"/>
        <v>0</v>
      </c>
    </row>
    <row r="839" spans="1:30" ht="70.5" customHeight="1">
      <c r="A839" s="1130"/>
      <c r="B839" s="1237" t="s">
        <v>3928</v>
      </c>
      <c r="C839" s="1140"/>
      <c r="D839" s="1206"/>
      <c r="E839" s="1142"/>
      <c r="F839" s="1134">
        <f t="shared" si="157"/>
        <v>0</v>
      </c>
      <c r="G839" s="1142"/>
      <c r="H839" s="1141">
        <f t="shared" si="158"/>
        <v>0</v>
      </c>
      <c r="I839" s="1142"/>
      <c r="J839" s="1141">
        <f t="shared" si="159"/>
        <v>0</v>
      </c>
      <c r="K839" s="1142"/>
      <c r="L839" s="1141">
        <f t="shared" si="160"/>
        <v>0</v>
      </c>
      <c r="M839" s="1142"/>
      <c r="N839" s="1141">
        <f t="shared" si="161"/>
        <v>0</v>
      </c>
      <c r="O839" s="1142"/>
      <c r="P839" s="1141">
        <f t="shared" si="162"/>
        <v>0</v>
      </c>
      <c r="Q839" s="1142"/>
      <c r="R839" s="1141">
        <f t="shared" si="163"/>
        <v>0</v>
      </c>
      <c r="S839" s="1142"/>
      <c r="T839" s="1141">
        <f t="shared" si="164"/>
        <v>0</v>
      </c>
      <c r="U839" s="1141"/>
      <c r="V839" s="1141">
        <f t="shared" si="165"/>
        <v>0</v>
      </c>
      <c r="W839" s="1143">
        <f t="shared" si="166"/>
        <v>0</v>
      </c>
      <c r="X839" s="1141">
        <f t="shared" si="167"/>
        <v>0</v>
      </c>
      <c r="Y839" s="1144">
        <v>0</v>
      </c>
      <c r="Z839" s="1139">
        <f t="shared" si="168"/>
        <v>0</v>
      </c>
      <c r="AA839" s="1123">
        <f>[5]building!Y831</f>
        <v>0</v>
      </c>
      <c r="AB839" s="1123"/>
      <c r="AC839" s="1123">
        <f>[5]building!Z831</f>
        <v>0</v>
      </c>
      <c r="AD839" s="1123">
        <f t="shared" si="169"/>
        <v>0</v>
      </c>
    </row>
    <row r="840" spans="1:30" ht="70.5" customHeight="1">
      <c r="A840" s="1130"/>
      <c r="B840" s="1207" t="s">
        <v>2245</v>
      </c>
      <c r="C840" s="1140">
        <f>Data!K2473</f>
        <v>4297.0600000000004</v>
      </c>
      <c r="D840" s="1206" t="s">
        <v>2321</v>
      </c>
      <c r="E840" s="1142"/>
      <c r="F840" s="1134">
        <f t="shared" si="157"/>
        <v>0</v>
      </c>
      <c r="G840" s="1142"/>
      <c r="H840" s="1141">
        <f t="shared" si="158"/>
        <v>0</v>
      </c>
      <c r="I840" s="1142"/>
      <c r="J840" s="1141">
        <f t="shared" si="159"/>
        <v>0</v>
      </c>
      <c r="K840" s="1142"/>
      <c r="L840" s="1141">
        <f t="shared" si="160"/>
        <v>0</v>
      </c>
      <c r="M840" s="1142"/>
      <c r="N840" s="1141">
        <f t="shared" si="161"/>
        <v>0</v>
      </c>
      <c r="O840" s="1142"/>
      <c r="P840" s="1141">
        <f t="shared" si="162"/>
        <v>0</v>
      </c>
      <c r="Q840" s="1142"/>
      <c r="R840" s="1141">
        <f t="shared" si="163"/>
        <v>0</v>
      </c>
      <c r="S840" s="1142"/>
      <c r="T840" s="1141">
        <f t="shared" si="164"/>
        <v>0</v>
      </c>
      <c r="U840" s="1141"/>
      <c r="V840" s="1141">
        <f t="shared" si="165"/>
        <v>0</v>
      </c>
      <c r="W840" s="1143">
        <f t="shared" si="166"/>
        <v>0</v>
      </c>
      <c r="X840" s="1141">
        <f t="shared" si="167"/>
        <v>0</v>
      </c>
      <c r="Y840" s="1144">
        <v>0</v>
      </c>
      <c r="Z840" s="1139">
        <f t="shared" si="168"/>
        <v>0</v>
      </c>
      <c r="AA840" s="1123">
        <f>[5]building!Y832</f>
        <v>0</v>
      </c>
      <c r="AB840" s="1123"/>
      <c r="AC840" s="1123">
        <f>[5]building!Z832</f>
        <v>0</v>
      </c>
      <c r="AD840" s="1123">
        <f t="shared" si="169"/>
        <v>0</v>
      </c>
    </row>
    <row r="841" spans="1:30" ht="70.5" customHeight="1">
      <c r="A841" s="1130"/>
      <c r="B841" s="1207" t="s">
        <v>4579</v>
      </c>
      <c r="C841" s="1189">
        <f>Data!J3860</f>
        <v>0</v>
      </c>
      <c r="D841" s="1191" t="s">
        <v>2321</v>
      </c>
      <c r="E841" s="1142"/>
      <c r="F841" s="1134">
        <f t="shared" si="157"/>
        <v>0</v>
      </c>
      <c r="G841" s="1142"/>
      <c r="H841" s="1141">
        <f t="shared" si="158"/>
        <v>0</v>
      </c>
      <c r="I841" s="1142"/>
      <c r="J841" s="1141">
        <f t="shared" si="159"/>
        <v>0</v>
      </c>
      <c r="K841" s="1142"/>
      <c r="L841" s="1141">
        <f t="shared" si="160"/>
        <v>0</v>
      </c>
      <c r="M841" s="1142"/>
      <c r="N841" s="1141">
        <f t="shared" si="161"/>
        <v>0</v>
      </c>
      <c r="O841" s="1142"/>
      <c r="P841" s="1141">
        <f t="shared" si="162"/>
        <v>0</v>
      </c>
      <c r="Q841" s="1142"/>
      <c r="R841" s="1141">
        <f t="shared" si="163"/>
        <v>0</v>
      </c>
      <c r="S841" s="1142"/>
      <c r="T841" s="1141">
        <f t="shared" si="164"/>
        <v>0</v>
      </c>
      <c r="U841" s="1141"/>
      <c r="V841" s="1141">
        <f t="shared" si="165"/>
        <v>0</v>
      </c>
      <c r="W841" s="1143">
        <f t="shared" si="166"/>
        <v>0</v>
      </c>
      <c r="X841" s="1141">
        <f t="shared" si="167"/>
        <v>0</v>
      </c>
      <c r="Y841" s="1144">
        <v>0</v>
      </c>
      <c r="Z841" s="1139">
        <f t="shared" si="168"/>
        <v>0</v>
      </c>
      <c r="AA841" s="1123">
        <f>[5]building!Y833</f>
        <v>0</v>
      </c>
      <c r="AB841" s="1123"/>
      <c r="AC841" s="1123">
        <f>[5]building!Z833</f>
        <v>0</v>
      </c>
      <c r="AD841" s="1123">
        <f t="shared" si="169"/>
        <v>0</v>
      </c>
    </row>
    <row r="842" spans="1:30" ht="70.5" customHeight="1">
      <c r="A842" s="1130"/>
      <c r="B842" s="1207" t="s">
        <v>4580</v>
      </c>
      <c r="C842" s="1189">
        <f>Data!R2521</f>
        <v>4348.82</v>
      </c>
      <c r="D842" s="1191" t="s">
        <v>2321</v>
      </c>
      <c r="E842" s="1142"/>
      <c r="F842" s="1134">
        <f t="shared" si="157"/>
        <v>0</v>
      </c>
      <c r="G842" s="1142"/>
      <c r="H842" s="1141">
        <f t="shared" si="158"/>
        <v>0</v>
      </c>
      <c r="I842" s="1142"/>
      <c r="J842" s="1141">
        <f t="shared" si="159"/>
        <v>0</v>
      </c>
      <c r="K842" s="1142"/>
      <c r="L842" s="1141">
        <f t="shared" si="160"/>
        <v>0</v>
      </c>
      <c r="M842" s="1142"/>
      <c r="N842" s="1141">
        <f t="shared" si="161"/>
        <v>0</v>
      </c>
      <c r="O842" s="1142"/>
      <c r="P842" s="1141">
        <f t="shared" si="162"/>
        <v>0</v>
      </c>
      <c r="Q842" s="1142"/>
      <c r="R842" s="1141">
        <f t="shared" si="163"/>
        <v>0</v>
      </c>
      <c r="S842" s="1142"/>
      <c r="T842" s="1141">
        <f t="shared" si="164"/>
        <v>0</v>
      </c>
      <c r="U842" s="1141"/>
      <c r="V842" s="1141">
        <f t="shared" si="165"/>
        <v>0</v>
      </c>
      <c r="W842" s="1143">
        <f t="shared" si="166"/>
        <v>0</v>
      </c>
      <c r="X842" s="1141">
        <f t="shared" si="167"/>
        <v>0</v>
      </c>
      <c r="Y842" s="1144">
        <v>0</v>
      </c>
      <c r="Z842" s="1139">
        <f t="shared" si="168"/>
        <v>0</v>
      </c>
      <c r="AA842" s="1123">
        <f>[5]building!Y834</f>
        <v>0</v>
      </c>
      <c r="AB842" s="1123"/>
      <c r="AC842" s="1123">
        <f>[5]building!Z834</f>
        <v>0</v>
      </c>
      <c r="AD842" s="1123">
        <f t="shared" si="169"/>
        <v>0</v>
      </c>
    </row>
    <row r="843" spans="1:30" ht="70.5" customHeight="1">
      <c r="A843" s="1130"/>
      <c r="B843" s="1207" t="s">
        <v>4271</v>
      </c>
      <c r="C843" s="1189">
        <f>Data!J3881</f>
        <v>0</v>
      </c>
      <c r="D843" s="1191" t="s">
        <v>2321</v>
      </c>
      <c r="E843" s="1142"/>
      <c r="F843" s="1134">
        <f t="shared" si="157"/>
        <v>0</v>
      </c>
      <c r="G843" s="1142"/>
      <c r="H843" s="1141">
        <f t="shared" si="158"/>
        <v>0</v>
      </c>
      <c r="I843" s="1142"/>
      <c r="J843" s="1141">
        <f t="shared" si="159"/>
        <v>0</v>
      </c>
      <c r="K843" s="1142"/>
      <c r="L843" s="1141">
        <f t="shared" si="160"/>
        <v>0</v>
      </c>
      <c r="M843" s="1142"/>
      <c r="N843" s="1141">
        <f t="shared" si="161"/>
        <v>0</v>
      </c>
      <c r="O843" s="1142"/>
      <c r="P843" s="1141">
        <f t="shared" si="162"/>
        <v>0</v>
      </c>
      <c r="Q843" s="1142"/>
      <c r="R843" s="1141">
        <f t="shared" si="163"/>
        <v>0</v>
      </c>
      <c r="S843" s="1142"/>
      <c r="T843" s="1141">
        <f t="shared" si="164"/>
        <v>0</v>
      </c>
      <c r="U843" s="1141"/>
      <c r="V843" s="1141">
        <f t="shared" si="165"/>
        <v>0</v>
      </c>
      <c r="W843" s="1143">
        <f t="shared" si="166"/>
        <v>0</v>
      </c>
      <c r="X843" s="1141">
        <f t="shared" si="167"/>
        <v>0</v>
      </c>
      <c r="Y843" s="1144">
        <v>0</v>
      </c>
      <c r="Z843" s="1139">
        <f t="shared" si="168"/>
        <v>0</v>
      </c>
      <c r="AA843" s="1123">
        <f>[5]building!Y835</f>
        <v>0</v>
      </c>
      <c r="AB843" s="1123"/>
      <c r="AC843" s="1123">
        <f>[5]building!Z835</f>
        <v>0</v>
      </c>
      <c r="AD843" s="1123">
        <f t="shared" si="169"/>
        <v>0</v>
      </c>
    </row>
    <row r="844" spans="1:30" ht="70.5" customHeight="1">
      <c r="A844" s="1145"/>
      <c r="B844" s="1207" t="s">
        <v>608</v>
      </c>
      <c r="C844" s="1147">
        <f>C1419</f>
        <v>4881.1899999999996</v>
      </c>
      <c r="D844" s="1212" t="s">
        <v>2321</v>
      </c>
      <c r="E844" s="1142"/>
      <c r="F844" s="1134">
        <f t="shared" si="157"/>
        <v>0</v>
      </c>
      <c r="G844" s="1142"/>
      <c r="H844" s="1141">
        <f t="shared" si="158"/>
        <v>0</v>
      </c>
      <c r="I844" s="1142"/>
      <c r="J844" s="1141">
        <f t="shared" si="159"/>
        <v>0</v>
      </c>
      <c r="K844" s="1142"/>
      <c r="L844" s="1141">
        <f t="shared" si="160"/>
        <v>0</v>
      </c>
      <c r="M844" s="1142"/>
      <c r="N844" s="1141">
        <f t="shared" si="161"/>
        <v>0</v>
      </c>
      <c r="O844" s="1142"/>
      <c r="P844" s="1141">
        <f t="shared" si="162"/>
        <v>0</v>
      </c>
      <c r="Q844" s="1142"/>
      <c r="R844" s="1141">
        <f t="shared" si="163"/>
        <v>0</v>
      </c>
      <c r="S844" s="1142"/>
      <c r="T844" s="1141">
        <f t="shared" si="164"/>
        <v>0</v>
      </c>
      <c r="U844" s="1141"/>
      <c r="V844" s="1141">
        <f t="shared" si="165"/>
        <v>0</v>
      </c>
      <c r="W844" s="1143">
        <f t="shared" si="166"/>
        <v>0</v>
      </c>
      <c r="X844" s="1141">
        <f t="shared" si="167"/>
        <v>0</v>
      </c>
      <c r="Y844" s="1144">
        <v>0</v>
      </c>
      <c r="Z844" s="1139">
        <f t="shared" si="168"/>
        <v>0</v>
      </c>
      <c r="AA844" s="1123">
        <f>[5]building!Y836</f>
        <v>0</v>
      </c>
      <c r="AB844" s="1123"/>
      <c r="AC844" s="1123">
        <f>[5]building!Z836</f>
        <v>0</v>
      </c>
      <c r="AD844" s="1123">
        <f t="shared" si="169"/>
        <v>0</v>
      </c>
    </row>
    <row r="845" spans="1:30" s="810" customFormat="1" ht="70.5" customHeight="1">
      <c r="A845" s="1130"/>
      <c r="B845" s="1207" t="s">
        <v>1934</v>
      </c>
      <c r="C845" s="1140">
        <f>building!C1420</f>
        <v>5175.3599999999997</v>
      </c>
      <c r="D845" s="1206" t="s">
        <v>2321</v>
      </c>
      <c r="E845" s="1142"/>
      <c r="F845" s="1134">
        <f t="shared" si="157"/>
        <v>0</v>
      </c>
      <c r="G845" s="1142"/>
      <c r="H845" s="1141">
        <f t="shared" si="158"/>
        <v>0</v>
      </c>
      <c r="I845" s="1142"/>
      <c r="J845" s="1141">
        <f t="shared" si="159"/>
        <v>0</v>
      </c>
      <c r="K845" s="1142"/>
      <c r="L845" s="1141">
        <f t="shared" si="160"/>
        <v>0</v>
      </c>
      <c r="M845" s="1142"/>
      <c r="N845" s="1141">
        <f t="shared" si="161"/>
        <v>0</v>
      </c>
      <c r="O845" s="1142"/>
      <c r="P845" s="1141">
        <f t="shared" si="162"/>
        <v>0</v>
      </c>
      <c r="Q845" s="1142"/>
      <c r="R845" s="1141">
        <f t="shared" si="163"/>
        <v>0</v>
      </c>
      <c r="S845" s="1142"/>
      <c r="T845" s="1141">
        <f t="shared" si="164"/>
        <v>0</v>
      </c>
      <c r="U845" s="1141"/>
      <c r="V845" s="1141">
        <f t="shared" si="165"/>
        <v>0</v>
      </c>
      <c r="W845" s="1143">
        <f t="shared" si="166"/>
        <v>0</v>
      </c>
      <c r="X845" s="1141">
        <f t="shared" si="167"/>
        <v>0</v>
      </c>
      <c r="Y845" s="1144">
        <v>0</v>
      </c>
      <c r="Z845" s="1139">
        <f t="shared" si="168"/>
        <v>0</v>
      </c>
      <c r="AA845" s="1123">
        <f>[5]building!Y837</f>
        <v>0</v>
      </c>
      <c r="AB845" s="1123"/>
      <c r="AC845" s="1123">
        <f>[5]building!Z837</f>
        <v>0</v>
      </c>
      <c r="AD845" s="1123">
        <f t="shared" si="169"/>
        <v>0</v>
      </c>
    </row>
    <row r="846" spans="1:30" ht="70.5" customHeight="1">
      <c r="A846" s="1130"/>
      <c r="B846" s="1207" t="s">
        <v>2244</v>
      </c>
      <c r="C846" s="1140">
        <f>C1421</f>
        <v>4457.7700000000004</v>
      </c>
      <c r="D846" s="1206" t="s">
        <v>2321</v>
      </c>
      <c r="E846" s="1142"/>
      <c r="F846" s="1134">
        <f t="shared" si="157"/>
        <v>0</v>
      </c>
      <c r="G846" s="1142"/>
      <c r="H846" s="1141">
        <f t="shared" si="158"/>
        <v>0</v>
      </c>
      <c r="I846" s="1142"/>
      <c r="J846" s="1141">
        <f t="shared" si="159"/>
        <v>0</v>
      </c>
      <c r="K846" s="1142"/>
      <c r="L846" s="1141">
        <f t="shared" si="160"/>
        <v>0</v>
      </c>
      <c r="M846" s="1142"/>
      <c r="N846" s="1141">
        <f t="shared" si="161"/>
        <v>0</v>
      </c>
      <c r="O846" s="1142"/>
      <c r="P846" s="1141">
        <f t="shared" si="162"/>
        <v>0</v>
      </c>
      <c r="Q846" s="1142"/>
      <c r="R846" s="1141">
        <f t="shared" si="163"/>
        <v>0</v>
      </c>
      <c r="S846" s="1142"/>
      <c r="T846" s="1141">
        <f t="shared" si="164"/>
        <v>0</v>
      </c>
      <c r="U846" s="1141"/>
      <c r="V846" s="1141">
        <f t="shared" si="165"/>
        <v>0</v>
      </c>
      <c r="W846" s="1143">
        <f t="shared" si="166"/>
        <v>0</v>
      </c>
      <c r="X846" s="1141">
        <f t="shared" si="167"/>
        <v>0</v>
      </c>
      <c r="Y846" s="1144">
        <v>0</v>
      </c>
      <c r="Z846" s="1139">
        <f t="shared" si="168"/>
        <v>0</v>
      </c>
      <c r="AA846" s="1123">
        <f>[5]building!Y838</f>
        <v>0</v>
      </c>
      <c r="AB846" s="1123"/>
      <c r="AC846" s="1123">
        <f>[5]building!Z838</f>
        <v>0</v>
      </c>
      <c r="AD846" s="1123">
        <f t="shared" si="169"/>
        <v>0</v>
      </c>
    </row>
    <row r="847" spans="1:30" ht="70.5" customHeight="1">
      <c r="A847" s="1130"/>
      <c r="B847" s="1131" t="s">
        <v>4282</v>
      </c>
      <c r="C847" s="1189">
        <v>61.8</v>
      </c>
      <c r="D847" s="1206" t="s">
        <v>1422</v>
      </c>
      <c r="E847" s="1142"/>
      <c r="F847" s="1134">
        <f t="shared" ref="F847:F912" si="170">E847*C847</f>
        <v>0</v>
      </c>
      <c r="G847" s="1142"/>
      <c r="H847" s="1141">
        <f t="shared" ref="H847:H912" si="171">G847*C847</f>
        <v>0</v>
      </c>
      <c r="I847" s="1142"/>
      <c r="J847" s="1141">
        <f t="shared" ref="J847:J912" si="172">I847*C847</f>
        <v>0</v>
      </c>
      <c r="K847" s="1142"/>
      <c r="L847" s="1141">
        <f t="shared" ref="L847:L912" si="173">K847*C847</f>
        <v>0</v>
      </c>
      <c r="M847" s="1142"/>
      <c r="N847" s="1141">
        <f t="shared" ref="N847:N912" si="174">M847*C847</f>
        <v>0</v>
      </c>
      <c r="O847" s="1142"/>
      <c r="P847" s="1141">
        <f t="shared" ref="P847:P912" si="175">O847*C847</f>
        <v>0</v>
      </c>
      <c r="Q847" s="1142"/>
      <c r="R847" s="1141">
        <f t="shared" ref="R847:R912" si="176">Q847*C847</f>
        <v>0</v>
      </c>
      <c r="S847" s="1142"/>
      <c r="T847" s="1141">
        <f t="shared" ref="T847:T912" si="177">S847*C847</f>
        <v>0</v>
      </c>
      <c r="U847" s="1141"/>
      <c r="V847" s="1141">
        <f t="shared" ref="V847:V912" si="178">U847*C847</f>
        <v>0</v>
      </c>
      <c r="W847" s="1143">
        <f t="shared" ref="W847:W912" si="179">G847+I847+K847+M847+O847+Q847+S847+U847</f>
        <v>0</v>
      </c>
      <c r="X847" s="1141">
        <f t="shared" ref="X847:X912" si="180">W847*C847</f>
        <v>0</v>
      </c>
      <c r="Y847" s="1144">
        <v>0</v>
      </c>
      <c r="Z847" s="1139">
        <f t="shared" ref="Z847:Z856" si="181">Y847*C847</f>
        <v>0</v>
      </c>
      <c r="AA847" s="1123">
        <f>[5]building!Y839</f>
        <v>0</v>
      </c>
      <c r="AB847" s="1123"/>
      <c r="AC847" s="1123">
        <f>[5]building!Z839</f>
        <v>0</v>
      </c>
      <c r="AD847" s="1123">
        <f t="shared" ref="AD847:AD910" si="182">Z847-AC847</f>
        <v>0</v>
      </c>
    </row>
    <row r="848" spans="1:30" ht="70.5" customHeight="1">
      <c r="A848" s="1130"/>
      <c r="B848" s="1131" t="s">
        <v>3709</v>
      </c>
      <c r="C848" s="1189">
        <v>405</v>
      </c>
      <c r="D848" s="1133" t="s">
        <v>841</v>
      </c>
      <c r="E848" s="1142"/>
      <c r="F848" s="1134">
        <f t="shared" si="170"/>
        <v>0</v>
      </c>
      <c r="G848" s="1142"/>
      <c r="H848" s="1141">
        <f t="shared" si="171"/>
        <v>0</v>
      </c>
      <c r="I848" s="1142"/>
      <c r="J848" s="1141">
        <f t="shared" si="172"/>
        <v>0</v>
      </c>
      <c r="K848" s="1142"/>
      <c r="L848" s="1141">
        <f t="shared" si="173"/>
        <v>0</v>
      </c>
      <c r="M848" s="1142"/>
      <c r="N848" s="1141">
        <f t="shared" si="174"/>
        <v>0</v>
      </c>
      <c r="O848" s="1142"/>
      <c r="P848" s="1141">
        <f t="shared" si="175"/>
        <v>0</v>
      </c>
      <c r="Q848" s="1142"/>
      <c r="R848" s="1141">
        <f t="shared" si="176"/>
        <v>0</v>
      </c>
      <c r="S848" s="1142"/>
      <c r="T848" s="1141">
        <f t="shared" si="177"/>
        <v>0</v>
      </c>
      <c r="U848" s="1141"/>
      <c r="V848" s="1141">
        <f t="shared" si="178"/>
        <v>0</v>
      </c>
      <c r="W848" s="1143">
        <f t="shared" si="179"/>
        <v>0</v>
      </c>
      <c r="X848" s="1141">
        <f t="shared" si="180"/>
        <v>0</v>
      </c>
      <c r="Y848" s="1144">
        <v>0</v>
      </c>
      <c r="Z848" s="1139">
        <f t="shared" si="181"/>
        <v>0</v>
      </c>
      <c r="AA848" s="1123">
        <f>[5]building!Y840</f>
        <v>0</v>
      </c>
      <c r="AB848" s="1123"/>
      <c r="AC848" s="1123">
        <f>[5]building!Z840</f>
        <v>0</v>
      </c>
      <c r="AD848" s="1123">
        <f t="shared" si="182"/>
        <v>0</v>
      </c>
    </row>
    <row r="849" spans="1:30" ht="70.5" customHeight="1">
      <c r="A849" s="1130"/>
      <c r="B849" s="1131" t="s">
        <v>3714</v>
      </c>
      <c r="C849" s="1157">
        <v>325</v>
      </c>
      <c r="D849" s="1246" t="s">
        <v>2321</v>
      </c>
      <c r="E849" s="1142"/>
      <c r="F849" s="1134">
        <f t="shared" si="170"/>
        <v>0</v>
      </c>
      <c r="G849" s="1142"/>
      <c r="H849" s="1141">
        <f t="shared" si="171"/>
        <v>0</v>
      </c>
      <c r="I849" s="1142"/>
      <c r="J849" s="1141">
        <f t="shared" si="172"/>
        <v>0</v>
      </c>
      <c r="K849" s="1142"/>
      <c r="L849" s="1141">
        <f t="shared" si="173"/>
        <v>0</v>
      </c>
      <c r="M849" s="1142"/>
      <c r="N849" s="1141">
        <f t="shared" si="174"/>
        <v>0</v>
      </c>
      <c r="O849" s="1142"/>
      <c r="P849" s="1141">
        <f t="shared" si="175"/>
        <v>0</v>
      </c>
      <c r="Q849" s="1142"/>
      <c r="R849" s="1141">
        <f t="shared" si="176"/>
        <v>0</v>
      </c>
      <c r="S849" s="1142"/>
      <c r="T849" s="1141">
        <f t="shared" si="177"/>
        <v>0</v>
      </c>
      <c r="U849" s="1141"/>
      <c r="V849" s="1141">
        <f t="shared" si="178"/>
        <v>0</v>
      </c>
      <c r="W849" s="1143">
        <f t="shared" si="179"/>
        <v>0</v>
      </c>
      <c r="X849" s="1141">
        <f t="shared" si="180"/>
        <v>0</v>
      </c>
      <c r="Y849" s="1144">
        <v>0</v>
      </c>
      <c r="Z849" s="1139">
        <f t="shared" si="181"/>
        <v>0</v>
      </c>
      <c r="AA849" s="1123">
        <f>[5]building!Y841</f>
        <v>0</v>
      </c>
      <c r="AB849" s="1123"/>
      <c r="AC849" s="1123">
        <f>[5]building!Z841</f>
        <v>0</v>
      </c>
      <c r="AD849" s="1123">
        <f t="shared" si="182"/>
        <v>0</v>
      </c>
    </row>
    <row r="850" spans="1:30" ht="70.5" customHeight="1">
      <c r="A850" s="1130"/>
      <c r="B850" s="1131" t="s">
        <v>3715</v>
      </c>
      <c r="C850" s="1157">
        <v>35</v>
      </c>
      <c r="D850" s="1246" t="s">
        <v>2321</v>
      </c>
      <c r="E850" s="1142"/>
      <c r="F850" s="1134">
        <f t="shared" si="170"/>
        <v>0</v>
      </c>
      <c r="G850" s="1142"/>
      <c r="H850" s="1141">
        <f t="shared" si="171"/>
        <v>0</v>
      </c>
      <c r="I850" s="1142"/>
      <c r="J850" s="1141">
        <f t="shared" si="172"/>
        <v>0</v>
      </c>
      <c r="K850" s="1142"/>
      <c r="L850" s="1141">
        <f t="shared" si="173"/>
        <v>0</v>
      </c>
      <c r="M850" s="1142"/>
      <c r="N850" s="1141">
        <f t="shared" si="174"/>
        <v>0</v>
      </c>
      <c r="O850" s="1142"/>
      <c r="P850" s="1141">
        <f t="shared" si="175"/>
        <v>0</v>
      </c>
      <c r="Q850" s="1142"/>
      <c r="R850" s="1141">
        <f t="shared" si="176"/>
        <v>0</v>
      </c>
      <c r="S850" s="1142"/>
      <c r="T850" s="1141">
        <f t="shared" si="177"/>
        <v>0</v>
      </c>
      <c r="U850" s="1141"/>
      <c r="V850" s="1141">
        <f t="shared" si="178"/>
        <v>0</v>
      </c>
      <c r="W850" s="1143">
        <f t="shared" si="179"/>
        <v>0</v>
      </c>
      <c r="X850" s="1141">
        <f t="shared" si="180"/>
        <v>0</v>
      </c>
      <c r="Y850" s="1144">
        <v>0</v>
      </c>
      <c r="Z850" s="1139">
        <f t="shared" si="181"/>
        <v>0</v>
      </c>
      <c r="AA850" s="1123">
        <f>[5]building!Y842</f>
        <v>0</v>
      </c>
      <c r="AB850" s="1123"/>
      <c r="AC850" s="1123">
        <f>[5]building!Z842</f>
        <v>0</v>
      </c>
      <c r="AD850" s="1123">
        <f t="shared" si="182"/>
        <v>0</v>
      </c>
    </row>
    <row r="851" spans="1:30" ht="70.5" customHeight="1">
      <c r="A851" s="1130"/>
      <c r="B851" s="1177" t="s">
        <v>4143</v>
      </c>
      <c r="C851" s="1258">
        <f>Data!AQ3116</f>
        <v>245</v>
      </c>
      <c r="D851" s="1191" t="s">
        <v>1422</v>
      </c>
      <c r="E851" s="1141"/>
      <c r="F851" s="1134">
        <f t="shared" si="170"/>
        <v>0</v>
      </c>
      <c r="G851" s="1141"/>
      <c r="H851" s="1141">
        <f t="shared" si="171"/>
        <v>0</v>
      </c>
      <c r="I851" s="1141"/>
      <c r="J851" s="1141">
        <f t="shared" si="172"/>
        <v>0</v>
      </c>
      <c r="K851" s="1141"/>
      <c r="L851" s="1141">
        <f t="shared" si="173"/>
        <v>0</v>
      </c>
      <c r="M851" s="1141"/>
      <c r="N851" s="1141">
        <f t="shared" si="174"/>
        <v>0</v>
      </c>
      <c r="O851" s="1141"/>
      <c r="P851" s="1141">
        <f t="shared" si="175"/>
        <v>0</v>
      </c>
      <c r="Q851" s="1141"/>
      <c r="R851" s="1141">
        <f t="shared" si="176"/>
        <v>0</v>
      </c>
      <c r="S851" s="1141"/>
      <c r="T851" s="1141">
        <f t="shared" si="177"/>
        <v>0</v>
      </c>
      <c r="U851" s="1141"/>
      <c r="V851" s="1141">
        <f t="shared" si="178"/>
        <v>0</v>
      </c>
      <c r="W851" s="1143">
        <f t="shared" si="179"/>
        <v>0</v>
      </c>
      <c r="X851" s="1141">
        <f t="shared" si="180"/>
        <v>0</v>
      </c>
      <c r="Y851" s="1144">
        <v>0</v>
      </c>
      <c r="Z851" s="1139">
        <f t="shared" si="181"/>
        <v>0</v>
      </c>
      <c r="AA851" s="1123">
        <f>[5]building!Y843</f>
        <v>0</v>
      </c>
      <c r="AB851" s="1123"/>
      <c r="AC851" s="1123">
        <f>[5]building!Z843</f>
        <v>0</v>
      </c>
      <c r="AD851" s="1123">
        <f t="shared" si="182"/>
        <v>0</v>
      </c>
    </row>
    <row r="852" spans="1:30" ht="70.5" customHeight="1">
      <c r="A852" s="1130"/>
      <c r="B852" s="1177" t="s">
        <v>4144</v>
      </c>
      <c r="C852" s="1258">
        <f>Data!AR3116</f>
        <v>234</v>
      </c>
      <c r="D852" s="1191" t="s">
        <v>1422</v>
      </c>
      <c r="E852" s="1141"/>
      <c r="F852" s="1134">
        <f t="shared" si="170"/>
        <v>0</v>
      </c>
      <c r="G852" s="1141"/>
      <c r="H852" s="1141">
        <f t="shared" si="171"/>
        <v>0</v>
      </c>
      <c r="I852" s="1141"/>
      <c r="J852" s="1141">
        <f t="shared" si="172"/>
        <v>0</v>
      </c>
      <c r="K852" s="1141"/>
      <c r="L852" s="1141">
        <f t="shared" si="173"/>
        <v>0</v>
      </c>
      <c r="M852" s="1141"/>
      <c r="N852" s="1141">
        <f t="shared" si="174"/>
        <v>0</v>
      </c>
      <c r="O852" s="1141"/>
      <c r="P852" s="1141">
        <f t="shared" si="175"/>
        <v>0</v>
      </c>
      <c r="Q852" s="1141"/>
      <c r="R852" s="1141">
        <f t="shared" si="176"/>
        <v>0</v>
      </c>
      <c r="S852" s="1141"/>
      <c r="T852" s="1141">
        <f t="shared" si="177"/>
        <v>0</v>
      </c>
      <c r="U852" s="1141"/>
      <c r="V852" s="1141">
        <f t="shared" si="178"/>
        <v>0</v>
      </c>
      <c r="W852" s="1143">
        <f t="shared" si="179"/>
        <v>0</v>
      </c>
      <c r="X852" s="1141">
        <f t="shared" si="180"/>
        <v>0</v>
      </c>
      <c r="Y852" s="1144">
        <v>0</v>
      </c>
      <c r="Z852" s="1139">
        <f t="shared" si="181"/>
        <v>0</v>
      </c>
      <c r="AA852" s="1123">
        <f>[5]building!Y844</f>
        <v>0</v>
      </c>
      <c r="AB852" s="1123"/>
      <c r="AC852" s="1123">
        <f>[5]building!Z844</f>
        <v>0</v>
      </c>
      <c r="AD852" s="1123">
        <f t="shared" si="182"/>
        <v>0</v>
      </c>
    </row>
    <row r="853" spans="1:30" ht="70.5" customHeight="1">
      <c r="A853" s="1130"/>
      <c r="B853" s="1177" t="s">
        <v>3712</v>
      </c>
      <c r="C853" s="1259">
        <f>Elec.Data!R807</f>
        <v>3367</v>
      </c>
      <c r="D853" s="1187" t="s">
        <v>1422</v>
      </c>
      <c r="E853" s="1142"/>
      <c r="F853" s="1134">
        <f t="shared" si="170"/>
        <v>0</v>
      </c>
      <c r="G853" s="1142"/>
      <c r="H853" s="1141">
        <f t="shared" si="171"/>
        <v>0</v>
      </c>
      <c r="I853" s="1142"/>
      <c r="J853" s="1141">
        <f t="shared" si="172"/>
        <v>0</v>
      </c>
      <c r="K853" s="1142"/>
      <c r="L853" s="1141">
        <f t="shared" si="173"/>
        <v>0</v>
      </c>
      <c r="M853" s="1142"/>
      <c r="N853" s="1141">
        <f t="shared" si="174"/>
        <v>0</v>
      </c>
      <c r="O853" s="1142"/>
      <c r="P853" s="1141">
        <f t="shared" si="175"/>
        <v>0</v>
      </c>
      <c r="Q853" s="1142"/>
      <c r="R853" s="1141">
        <f t="shared" si="176"/>
        <v>0</v>
      </c>
      <c r="S853" s="1142"/>
      <c r="T853" s="1141">
        <f t="shared" si="177"/>
        <v>0</v>
      </c>
      <c r="U853" s="1141"/>
      <c r="V853" s="1141">
        <f t="shared" si="178"/>
        <v>0</v>
      </c>
      <c r="W853" s="1143">
        <f t="shared" si="179"/>
        <v>0</v>
      </c>
      <c r="X853" s="1141">
        <f t="shared" si="180"/>
        <v>0</v>
      </c>
      <c r="Y853" s="1144">
        <v>0</v>
      </c>
      <c r="Z853" s="1139">
        <f t="shared" si="181"/>
        <v>0</v>
      </c>
      <c r="AA853" s="1123">
        <f>[5]building!Y845</f>
        <v>0</v>
      </c>
      <c r="AB853" s="1123"/>
      <c r="AC853" s="1123">
        <f>[5]building!Z845</f>
        <v>0</v>
      </c>
      <c r="AD853" s="1123">
        <f t="shared" si="182"/>
        <v>0</v>
      </c>
    </row>
    <row r="854" spans="1:30" ht="70.5" customHeight="1">
      <c r="A854" s="1130"/>
      <c r="B854" s="1131" t="s">
        <v>6029</v>
      </c>
      <c r="C854" s="1131">
        <f>Data!K2343</f>
        <v>975.06</v>
      </c>
      <c r="D854" s="1133" t="s">
        <v>841</v>
      </c>
      <c r="E854" s="1142"/>
      <c r="F854" s="1134">
        <f t="shared" si="170"/>
        <v>0</v>
      </c>
      <c r="G854" s="1142"/>
      <c r="H854" s="1141">
        <f t="shared" si="171"/>
        <v>0</v>
      </c>
      <c r="I854" s="1142"/>
      <c r="J854" s="1141">
        <f t="shared" si="172"/>
        <v>0</v>
      </c>
      <c r="K854" s="1142"/>
      <c r="L854" s="1141">
        <f t="shared" si="173"/>
        <v>0</v>
      </c>
      <c r="M854" s="1142"/>
      <c r="N854" s="1141">
        <f t="shared" si="174"/>
        <v>0</v>
      </c>
      <c r="O854" s="1142"/>
      <c r="P854" s="1141">
        <f t="shared" si="175"/>
        <v>0</v>
      </c>
      <c r="Q854" s="1142"/>
      <c r="R854" s="1141">
        <f t="shared" si="176"/>
        <v>0</v>
      </c>
      <c r="S854" s="1142"/>
      <c r="T854" s="1141">
        <f t="shared" si="177"/>
        <v>0</v>
      </c>
      <c r="U854" s="1141"/>
      <c r="V854" s="1141">
        <f t="shared" si="178"/>
        <v>0</v>
      </c>
      <c r="W854" s="1143">
        <f t="shared" si="179"/>
        <v>0</v>
      </c>
      <c r="X854" s="1141">
        <f t="shared" si="180"/>
        <v>0</v>
      </c>
      <c r="Y854" s="1144">
        <v>0</v>
      </c>
      <c r="Z854" s="1139">
        <f t="shared" si="181"/>
        <v>0</v>
      </c>
      <c r="AA854" s="1123"/>
      <c r="AB854" s="1123"/>
      <c r="AC854" s="1123"/>
      <c r="AD854" s="1123">
        <f t="shared" si="182"/>
        <v>0</v>
      </c>
    </row>
    <row r="855" spans="1:30" ht="70.5" customHeight="1">
      <c r="A855" s="1130"/>
      <c r="B855" s="1131" t="s">
        <v>6030</v>
      </c>
      <c r="C855" s="1131">
        <f>Data!R2448</f>
        <v>936.41</v>
      </c>
      <c r="D855" s="1133"/>
      <c r="E855" s="1142"/>
      <c r="F855" s="1134"/>
      <c r="G855" s="1142"/>
      <c r="H855" s="1141"/>
      <c r="I855" s="1142"/>
      <c r="J855" s="1141"/>
      <c r="K855" s="1142"/>
      <c r="L855" s="1141"/>
      <c r="M855" s="1142"/>
      <c r="N855" s="1141"/>
      <c r="O855" s="1142"/>
      <c r="P855" s="1141"/>
      <c r="Q855" s="1142"/>
      <c r="R855" s="1141"/>
      <c r="S855" s="1142"/>
      <c r="T855" s="1141"/>
      <c r="U855" s="1141"/>
      <c r="V855" s="1141"/>
      <c r="W855" s="1143"/>
      <c r="X855" s="1141"/>
      <c r="Y855" s="1144"/>
      <c r="Z855" s="1139"/>
      <c r="AA855" s="1123">
        <f>[5]building!Y846</f>
        <v>0</v>
      </c>
      <c r="AB855" s="1123"/>
      <c r="AC855" s="1123">
        <f>[5]building!Z846</f>
        <v>0</v>
      </c>
      <c r="AD855" s="1123">
        <f t="shared" si="182"/>
        <v>0</v>
      </c>
    </row>
    <row r="856" spans="1:30" ht="70.5" customHeight="1">
      <c r="A856" s="1130"/>
      <c r="B856" s="1131" t="s">
        <v>5365</v>
      </c>
      <c r="C856" s="1189">
        <f>Data!X1347</f>
        <v>1660.22</v>
      </c>
      <c r="D856" s="1133" t="s">
        <v>1875</v>
      </c>
      <c r="E856" s="1141">
        <v>338.4</v>
      </c>
      <c r="F856" s="1134">
        <f t="shared" si="170"/>
        <v>561818.44999999995</v>
      </c>
      <c r="G856" s="1141"/>
      <c r="H856" s="1141">
        <f t="shared" si="171"/>
        <v>0</v>
      </c>
      <c r="I856" s="1141"/>
      <c r="J856" s="1141">
        <f t="shared" si="172"/>
        <v>0</v>
      </c>
      <c r="K856" s="1141"/>
      <c r="L856" s="1141">
        <f t="shared" si="173"/>
        <v>0</v>
      </c>
      <c r="M856" s="1141"/>
      <c r="N856" s="1141">
        <f t="shared" si="174"/>
        <v>0</v>
      </c>
      <c r="O856" s="1141"/>
      <c r="P856" s="1141">
        <f t="shared" si="175"/>
        <v>0</v>
      </c>
      <c r="Q856" s="1141"/>
      <c r="R856" s="1141">
        <f t="shared" si="176"/>
        <v>0</v>
      </c>
      <c r="S856" s="1142"/>
      <c r="T856" s="1141">
        <f t="shared" si="177"/>
        <v>0</v>
      </c>
      <c r="U856" s="1141"/>
      <c r="V856" s="1141">
        <f t="shared" si="178"/>
        <v>0</v>
      </c>
      <c r="W856" s="1143">
        <f t="shared" si="179"/>
        <v>0</v>
      </c>
      <c r="X856" s="1141">
        <f t="shared" si="180"/>
        <v>0</v>
      </c>
      <c r="Y856" s="1144">
        <v>338.4</v>
      </c>
      <c r="Z856" s="1139">
        <f t="shared" si="181"/>
        <v>561818.44999999995</v>
      </c>
      <c r="AA856" s="1123">
        <f>[5]building!Y847</f>
        <v>338.4</v>
      </c>
      <c r="AB856" s="1123">
        <f>[5]building!Z847</f>
        <v>503065.44</v>
      </c>
      <c r="AC856" s="1123">
        <f>[5]building!Z847</f>
        <v>503065.44</v>
      </c>
      <c r="AD856" s="1123">
        <f t="shared" si="182"/>
        <v>58753.01</v>
      </c>
    </row>
    <row r="857" spans="1:30" ht="70.5" customHeight="1">
      <c r="A857" s="1130"/>
      <c r="B857" s="1131" t="s">
        <v>5519</v>
      </c>
      <c r="C857" s="1189">
        <f>C856-(Data!X1341/10)</f>
        <v>1422.64</v>
      </c>
      <c r="D857" s="1133" t="s">
        <v>1875</v>
      </c>
      <c r="E857" s="1141"/>
      <c r="F857" s="1134"/>
      <c r="G857" s="1141"/>
      <c r="H857" s="1141"/>
      <c r="I857" s="1141"/>
      <c r="J857" s="1141"/>
      <c r="K857" s="1141"/>
      <c r="L857" s="1141"/>
      <c r="M857" s="1141"/>
      <c r="N857" s="1141"/>
      <c r="O857" s="1141"/>
      <c r="P857" s="1141"/>
      <c r="Q857" s="1141"/>
      <c r="R857" s="1141"/>
      <c r="S857" s="1142"/>
      <c r="T857" s="1141"/>
      <c r="U857" s="1141"/>
      <c r="V857" s="1141"/>
      <c r="W857" s="1143"/>
      <c r="X857" s="1141"/>
      <c r="Y857" s="1144"/>
      <c r="Z857" s="1139">
        <f t="shared" ref="Z857:Z858" si="183">Y857*C857</f>
        <v>0</v>
      </c>
      <c r="AA857" s="1123"/>
      <c r="AB857" s="1123"/>
      <c r="AC857" s="1123"/>
      <c r="AD857" s="1123">
        <f t="shared" si="182"/>
        <v>0</v>
      </c>
    </row>
    <row r="858" spans="1:30" ht="70.5" customHeight="1">
      <c r="A858" s="1130"/>
      <c r="B858" s="1131" t="s">
        <v>5210</v>
      </c>
      <c r="C858" s="1189">
        <f>C1430</f>
        <v>1608.19</v>
      </c>
      <c r="D858" s="1133" t="s">
        <v>1875</v>
      </c>
      <c r="E858" s="1141">
        <v>127.6</v>
      </c>
      <c r="F858" s="1134">
        <f t="shared" si="170"/>
        <v>205205.04</v>
      </c>
      <c r="G858" s="1141"/>
      <c r="H858" s="1141">
        <f t="shared" si="171"/>
        <v>0</v>
      </c>
      <c r="I858" s="1141"/>
      <c r="J858" s="1141">
        <f t="shared" si="172"/>
        <v>0</v>
      </c>
      <c r="K858" s="1141"/>
      <c r="L858" s="1141">
        <f t="shared" si="173"/>
        <v>0</v>
      </c>
      <c r="M858" s="1141"/>
      <c r="N858" s="1141">
        <f t="shared" si="174"/>
        <v>0</v>
      </c>
      <c r="O858" s="1141"/>
      <c r="P858" s="1141">
        <f t="shared" si="175"/>
        <v>0</v>
      </c>
      <c r="Q858" s="1141"/>
      <c r="R858" s="1141">
        <f t="shared" si="176"/>
        <v>0</v>
      </c>
      <c r="S858" s="1142"/>
      <c r="T858" s="1141">
        <f t="shared" si="177"/>
        <v>0</v>
      </c>
      <c r="U858" s="1141"/>
      <c r="V858" s="1141">
        <f t="shared" si="178"/>
        <v>0</v>
      </c>
      <c r="W858" s="1143">
        <f t="shared" si="179"/>
        <v>0</v>
      </c>
      <c r="X858" s="1141">
        <f t="shared" si="180"/>
        <v>0</v>
      </c>
      <c r="Y858" s="1144">
        <v>127.6</v>
      </c>
      <c r="Z858" s="1139">
        <f t="shared" si="183"/>
        <v>205205.04</v>
      </c>
      <c r="AA858" s="1123">
        <f>[5]building!Y848</f>
        <v>127.6</v>
      </c>
      <c r="AB858" s="1123">
        <f>[5]building!Z848</f>
        <v>189105.75</v>
      </c>
      <c r="AC858" s="1123">
        <f>[5]building!Z848</f>
        <v>189105.75</v>
      </c>
      <c r="AD858" s="1123">
        <f t="shared" si="182"/>
        <v>16099.29</v>
      </c>
    </row>
    <row r="859" spans="1:30" ht="70.5" customHeight="1">
      <c r="A859" s="1130" t="s">
        <v>1354</v>
      </c>
      <c r="B859" s="1131" t="s">
        <v>1432</v>
      </c>
      <c r="C859" s="1149">
        <f>Data!K1797</f>
        <v>2010</v>
      </c>
      <c r="D859" s="1133" t="s">
        <v>1422</v>
      </c>
      <c r="E859" s="1142"/>
      <c r="F859" s="1134">
        <f t="shared" si="170"/>
        <v>0</v>
      </c>
      <c r="G859" s="1142"/>
      <c r="H859" s="1141">
        <f t="shared" si="171"/>
        <v>0</v>
      </c>
      <c r="I859" s="1142"/>
      <c r="J859" s="1141">
        <f t="shared" si="172"/>
        <v>0</v>
      </c>
      <c r="K859" s="1142"/>
      <c r="L859" s="1141">
        <f t="shared" si="173"/>
        <v>0</v>
      </c>
      <c r="M859" s="1142"/>
      <c r="N859" s="1141">
        <f t="shared" si="174"/>
        <v>0</v>
      </c>
      <c r="O859" s="1142"/>
      <c r="P859" s="1141">
        <f t="shared" si="175"/>
        <v>0</v>
      </c>
      <c r="Q859" s="1142"/>
      <c r="R859" s="1141">
        <f t="shared" si="176"/>
        <v>0</v>
      </c>
      <c r="S859" s="1142"/>
      <c r="T859" s="1141">
        <f t="shared" si="177"/>
        <v>0</v>
      </c>
      <c r="U859" s="1141"/>
      <c r="V859" s="1141">
        <f t="shared" si="178"/>
        <v>0</v>
      </c>
      <c r="W859" s="1143">
        <f t="shared" si="179"/>
        <v>0</v>
      </c>
      <c r="X859" s="1141">
        <f t="shared" si="180"/>
        <v>0</v>
      </c>
      <c r="Y859" s="1144">
        <v>0</v>
      </c>
      <c r="Z859" s="1139">
        <f t="shared" ref="Z859:Z922" si="184">Y859*C859</f>
        <v>0</v>
      </c>
      <c r="AA859" s="1123">
        <f>[5]building!Y849</f>
        <v>0</v>
      </c>
      <c r="AB859" s="1123"/>
      <c r="AC859" s="1123">
        <f>[5]building!Z849</f>
        <v>0</v>
      </c>
      <c r="AD859" s="1123">
        <f t="shared" si="182"/>
        <v>0</v>
      </c>
    </row>
    <row r="860" spans="1:30" ht="70.5" customHeight="1">
      <c r="A860" s="1130"/>
      <c r="B860" s="1151" t="s">
        <v>3905</v>
      </c>
      <c r="C860" s="1149"/>
      <c r="D860" s="1133"/>
      <c r="E860" s="1135"/>
      <c r="F860" s="1134">
        <f t="shared" si="170"/>
        <v>0</v>
      </c>
      <c r="G860" s="1141"/>
      <c r="H860" s="1141">
        <f t="shared" si="171"/>
        <v>0</v>
      </c>
      <c r="I860" s="1141"/>
      <c r="J860" s="1141">
        <f t="shared" si="172"/>
        <v>0</v>
      </c>
      <c r="K860" s="1141"/>
      <c r="L860" s="1141">
        <f t="shared" si="173"/>
        <v>0</v>
      </c>
      <c r="M860" s="1141"/>
      <c r="N860" s="1141">
        <f t="shared" si="174"/>
        <v>0</v>
      </c>
      <c r="O860" s="1141"/>
      <c r="P860" s="1141">
        <f t="shared" si="175"/>
        <v>0</v>
      </c>
      <c r="Q860" s="1141"/>
      <c r="R860" s="1141">
        <f t="shared" si="176"/>
        <v>0</v>
      </c>
      <c r="S860" s="1142"/>
      <c r="T860" s="1141">
        <f t="shared" si="177"/>
        <v>0</v>
      </c>
      <c r="U860" s="1141"/>
      <c r="V860" s="1141">
        <f t="shared" si="178"/>
        <v>0</v>
      </c>
      <c r="W860" s="1143">
        <f t="shared" si="179"/>
        <v>0</v>
      </c>
      <c r="X860" s="1141">
        <f t="shared" si="180"/>
        <v>0</v>
      </c>
      <c r="Y860" s="1138" t="s">
        <v>2289</v>
      </c>
      <c r="Z860" s="1139" t="e">
        <f t="shared" si="184"/>
        <v>#VALUE!</v>
      </c>
      <c r="AA860" s="1123" t="str">
        <f>[5]building!Y850</f>
        <v>*</v>
      </c>
      <c r="AB860" s="1123">
        <f>[5]building!Z850</f>
        <v>0</v>
      </c>
      <c r="AC860" s="1123">
        <f>[5]building!Z850</f>
        <v>0</v>
      </c>
      <c r="AD860" s="1123" t="e">
        <f t="shared" si="182"/>
        <v>#VALUE!</v>
      </c>
    </row>
    <row r="861" spans="1:30" ht="70.5" customHeight="1">
      <c r="A861" s="1145"/>
      <c r="B861" s="1146" t="s">
        <v>3906</v>
      </c>
      <c r="C861" s="1260">
        <f>Data!K3677</f>
        <v>472.38</v>
      </c>
      <c r="D861" s="1148" t="s">
        <v>841</v>
      </c>
      <c r="E861" s="1142">
        <v>64</v>
      </c>
      <c r="F861" s="1134">
        <f t="shared" si="170"/>
        <v>30232.32</v>
      </c>
      <c r="G861" s="1142"/>
      <c r="H861" s="1141">
        <f t="shared" si="171"/>
        <v>0</v>
      </c>
      <c r="I861" s="1142"/>
      <c r="J861" s="1141">
        <f t="shared" si="172"/>
        <v>0</v>
      </c>
      <c r="K861" s="1142"/>
      <c r="L861" s="1141">
        <f t="shared" si="173"/>
        <v>0</v>
      </c>
      <c r="M861" s="1142"/>
      <c r="N861" s="1141">
        <f t="shared" si="174"/>
        <v>0</v>
      </c>
      <c r="O861" s="1142"/>
      <c r="P861" s="1141">
        <f t="shared" si="175"/>
        <v>0</v>
      </c>
      <c r="Q861" s="1142"/>
      <c r="R861" s="1141">
        <f t="shared" si="176"/>
        <v>0</v>
      </c>
      <c r="S861" s="1142"/>
      <c r="T861" s="1141">
        <f t="shared" si="177"/>
        <v>0</v>
      </c>
      <c r="U861" s="1142"/>
      <c r="V861" s="1141">
        <f t="shared" si="178"/>
        <v>0</v>
      </c>
      <c r="W861" s="1143">
        <f t="shared" si="179"/>
        <v>0</v>
      </c>
      <c r="X861" s="1141">
        <f t="shared" si="180"/>
        <v>0</v>
      </c>
      <c r="Y861" s="1144">
        <v>64</v>
      </c>
      <c r="Z861" s="1139">
        <f t="shared" si="184"/>
        <v>30232.32</v>
      </c>
      <c r="AA861" s="1123">
        <f>[5]building!Y851</f>
        <v>64</v>
      </c>
      <c r="AB861" s="1123">
        <f>[5]building!Z851</f>
        <v>23035.52</v>
      </c>
      <c r="AC861" s="1123">
        <f>[5]building!Z851</f>
        <v>23035.52</v>
      </c>
      <c r="AD861" s="1123">
        <f t="shared" si="182"/>
        <v>7196.8</v>
      </c>
    </row>
    <row r="862" spans="1:30" s="810" customFormat="1" ht="70.5" customHeight="1">
      <c r="A862" s="1145"/>
      <c r="B862" s="1146" t="s">
        <v>4075</v>
      </c>
      <c r="C862" s="1260">
        <f>Data!K3697</f>
        <v>796.61</v>
      </c>
      <c r="D862" s="1148" t="s">
        <v>841</v>
      </c>
      <c r="E862" s="1142">
        <v>64</v>
      </c>
      <c r="F862" s="1134">
        <f t="shared" si="170"/>
        <v>50983.040000000001</v>
      </c>
      <c r="G862" s="1142"/>
      <c r="H862" s="1141">
        <f t="shared" si="171"/>
        <v>0</v>
      </c>
      <c r="I862" s="1142"/>
      <c r="J862" s="1141">
        <f t="shared" si="172"/>
        <v>0</v>
      </c>
      <c r="K862" s="1142"/>
      <c r="L862" s="1141">
        <f t="shared" si="173"/>
        <v>0</v>
      </c>
      <c r="M862" s="1142"/>
      <c r="N862" s="1141">
        <f t="shared" si="174"/>
        <v>0</v>
      </c>
      <c r="O862" s="1142"/>
      <c r="P862" s="1141">
        <f t="shared" si="175"/>
        <v>0</v>
      </c>
      <c r="Q862" s="1142"/>
      <c r="R862" s="1141">
        <f t="shared" si="176"/>
        <v>0</v>
      </c>
      <c r="S862" s="1142"/>
      <c r="T862" s="1141">
        <f t="shared" si="177"/>
        <v>0</v>
      </c>
      <c r="U862" s="1142"/>
      <c r="V862" s="1141">
        <f t="shared" si="178"/>
        <v>0</v>
      </c>
      <c r="W862" s="1143">
        <f t="shared" si="179"/>
        <v>0</v>
      </c>
      <c r="X862" s="1141">
        <f t="shared" si="180"/>
        <v>0</v>
      </c>
      <c r="Y862" s="1144">
        <v>64</v>
      </c>
      <c r="Z862" s="1139">
        <f t="shared" si="184"/>
        <v>50983.040000000001</v>
      </c>
      <c r="AA862" s="1123">
        <f>[5]building!Y852</f>
        <v>64</v>
      </c>
      <c r="AB862" s="1123">
        <f>[5]building!Z852</f>
        <v>37580.800000000003</v>
      </c>
      <c r="AC862" s="1123">
        <f>[5]building!Z852</f>
        <v>37580.800000000003</v>
      </c>
      <c r="AD862" s="1123">
        <f t="shared" si="182"/>
        <v>13402.24</v>
      </c>
    </row>
    <row r="863" spans="1:30" s="810" customFormat="1" ht="70.5" customHeight="1">
      <c r="A863" s="1145"/>
      <c r="B863" s="1152" t="s">
        <v>3907</v>
      </c>
      <c r="C863" s="1260"/>
      <c r="D863" s="1148"/>
      <c r="E863" s="1142"/>
      <c r="F863" s="1134">
        <f t="shared" si="170"/>
        <v>0</v>
      </c>
      <c r="G863" s="1142"/>
      <c r="H863" s="1141">
        <f t="shared" si="171"/>
        <v>0</v>
      </c>
      <c r="I863" s="1142"/>
      <c r="J863" s="1141">
        <f t="shared" si="172"/>
        <v>0</v>
      </c>
      <c r="K863" s="1142"/>
      <c r="L863" s="1141">
        <f t="shared" si="173"/>
        <v>0</v>
      </c>
      <c r="M863" s="1142"/>
      <c r="N863" s="1141">
        <f t="shared" si="174"/>
        <v>0</v>
      </c>
      <c r="O863" s="1142"/>
      <c r="P863" s="1141">
        <f t="shared" si="175"/>
        <v>0</v>
      </c>
      <c r="Q863" s="1142"/>
      <c r="R863" s="1141">
        <f t="shared" si="176"/>
        <v>0</v>
      </c>
      <c r="S863" s="1142"/>
      <c r="T863" s="1141">
        <f t="shared" si="177"/>
        <v>0</v>
      </c>
      <c r="U863" s="1142"/>
      <c r="V863" s="1141">
        <f t="shared" si="178"/>
        <v>0</v>
      </c>
      <c r="W863" s="1143">
        <f t="shared" si="179"/>
        <v>0</v>
      </c>
      <c r="X863" s="1141">
        <f t="shared" si="180"/>
        <v>0</v>
      </c>
      <c r="Y863" s="1138" t="s">
        <v>2289</v>
      </c>
      <c r="Z863" s="1139" t="e">
        <f t="shared" si="184"/>
        <v>#VALUE!</v>
      </c>
      <c r="AA863" s="1123" t="str">
        <f>[5]building!Y853</f>
        <v>*</v>
      </c>
      <c r="AB863" s="1123">
        <f>[5]building!Z853</f>
        <v>0</v>
      </c>
      <c r="AC863" s="1123">
        <f>[5]building!Z853</f>
        <v>0</v>
      </c>
      <c r="AD863" s="1123" t="e">
        <f t="shared" si="182"/>
        <v>#VALUE!</v>
      </c>
    </row>
    <row r="864" spans="1:30" s="810" customFormat="1" ht="70.5" customHeight="1">
      <c r="A864" s="1145"/>
      <c r="B864" s="1146" t="s">
        <v>5885</v>
      </c>
      <c r="C864" s="1260">
        <v>173</v>
      </c>
      <c r="D864" s="1148" t="s">
        <v>1422</v>
      </c>
      <c r="E864" s="1142">
        <v>4</v>
      </c>
      <c r="F864" s="1134">
        <f t="shared" si="170"/>
        <v>692</v>
      </c>
      <c r="G864" s="1142"/>
      <c r="H864" s="1141">
        <f t="shared" si="171"/>
        <v>0</v>
      </c>
      <c r="I864" s="1142"/>
      <c r="J864" s="1141">
        <f t="shared" si="172"/>
        <v>0</v>
      </c>
      <c r="K864" s="1142"/>
      <c r="L864" s="1141">
        <f t="shared" si="173"/>
        <v>0</v>
      </c>
      <c r="M864" s="1142"/>
      <c r="N864" s="1141">
        <f t="shared" si="174"/>
        <v>0</v>
      </c>
      <c r="O864" s="1142"/>
      <c r="P864" s="1141">
        <f t="shared" si="175"/>
        <v>0</v>
      </c>
      <c r="Q864" s="1142"/>
      <c r="R864" s="1141">
        <f t="shared" si="176"/>
        <v>0</v>
      </c>
      <c r="S864" s="1142"/>
      <c r="T864" s="1141">
        <f t="shared" si="177"/>
        <v>0</v>
      </c>
      <c r="U864" s="1142"/>
      <c r="V864" s="1141">
        <f t="shared" si="178"/>
        <v>0</v>
      </c>
      <c r="W864" s="1143">
        <f t="shared" si="179"/>
        <v>0</v>
      </c>
      <c r="X864" s="1141">
        <f t="shared" si="180"/>
        <v>0</v>
      </c>
      <c r="Y864" s="1144">
        <v>4</v>
      </c>
      <c r="Z864" s="1139">
        <f t="shared" si="184"/>
        <v>692</v>
      </c>
      <c r="AA864" s="1123">
        <f>[5]building!Y854</f>
        <v>4</v>
      </c>
      <c r="AB864" s="1123">
        <f>[5]building!Z854</f>
        <v>640</v>
      </c>
      <c r="AC864" s="1123">
        <f>[5]building!Z854</f>
        <v>640</v>
      </c>
      <c r="AD864" s="1123">
        <f t="shared" si="182"/>
        <v>52</v>
      </c>
    </row>
    <row r="865" spans="1:30" s="810" customFormat="1" ht="70.5" customHeight="1">
      <c r="A865" s="1145"/>
      <c r="B865" s="1146" t="s">
        <v>5886</v>
      </c>
      <c r="C865" s="1260">
        <v>553</v>
      </c>
      <c r="D865" s="1148" t="s">
        <v>1422</v>
      </c>
      <c r="E865" s="1142">
        <v>8</v>
      </c>
      <c r="F865" s="1134">
        <f t="shared" si="170"/>
        <v>4424</v>
      </c>
      <c r="G865" s="1142"/>
      <c r="H865" s="1141">
        <f t="shared" si="171"/>
        <v>0</v>
      </c>
      <c r="I865" s="1142"/>
      <c r="J865" s="1141">
        <f t="shared" si="172"/>
        <v>0</v>
      </c>
      <c r="K865" s="1142"/>
      <c r="L865" s="1141">
        <f t="shared" si="173"/>
        <v>0</v>
      </c>
      <c r="M865" s="1142"/>
      <c r="N865" s="1141">
        <f t="shared" si="174"/>
        <v>0</v>
      </c>
      <c r="O865" s="1142"/>
      <c r="P865" s="1141">
        <f t="shared" si="175"/>
        <v>0</v>
      </c>
      <c r="Q865" s="1142"/>
      <c r="R865" s="1141">
        <f t="shared" si="176"/>
        <v>0</v>
      </c>
      <c r="S865" s="1142"/>
      <c r="T865" s="1141">
        <f t="shared" si="177"/>
        <v>0</v>
      </c>
      <c r="U865" s="1142"/>
      <c r="V865" s="1141">
        <f t="shared" si="178"/>
        <v>0</v>
      </c>
      <c r="W865" s="1143">
        <f t="shared" si="179"/>
        <v>0</v>
      </c>
      <c r="X865" s="1141">
        <f t="shared" si="180"/>
        <v>0</v>
      </c>
      <c r="Y865" s="1144">
        <v>8</v>
      </c>
      <c r="Z865" s="1139">
        <f t="shared" si="184"/>
        <v>4424</v>
      </c>
      <c r="AA865" s="1123">
        <f>[5]building!Y855</f>
        <v>8</v>
      </c>
      <c r="AB865" s="1123">
        <f>[5]building!Z855</f>
        <v>4080</v>
      </c>
      <c r="AC865" s="1123">
        <f>[5]building!Z855</f>
        <v>4080</v>
      </c>
      <c r="AD865" s="1123">
        <f t="shared" si="182"/>
        <v>344</v>
      </c>
    </row>
    <row r="866" spans="1:30" s="810" customFormat="1" ht="70.5" customHeight="1">
      <c r="A866" s="1145"/>
      <c r="B866" s="1152" t="s">
        <v>3908</v>
      </c>
      <c r="C866" s="1260"/>
      <c r="D866" s="1148"/>
      <c r="E866" s="1142"/>
      <c r="F866" s="1134">
        <f t="shared" si="170"/>
        <v>0</v>
      </c>
      <c r="G866" s="1142"/>
      <c r="H866" s="1141">
        <f t="shared" si="171"/>
        <v>0</v>
      </c>
      <c r="I866" s="1142"/>
      <c r="J866" s="1141">
        <f t="shared" si="172"/>
        <v>0</v>
      </c>
      <c r="K866" s="1142"/>
      <c r="L866" s="1141">
        <f t="shared" si="173"/>
        <v>0</v>
      </c>
      <c r="M866" s="1142"/>
      <c r="N866" s="1141">
        <f t="shared" si="174"/>
        <v>0</v>
      </c>
      <c r="O866" s="1142"/>
      <c r="P866" s="1141">
        <f t="shared" si="175"/>
        <v>0</v>
      </c>
      <c r="Q866" s="1142"/>
      <c r="R866" s="1141">
        <f t="shared" si="176"/>
        <v>0</v>
      </c>
      <c r="S866" s="1142"/>
      <c r="T866" s="1141">
        <f t="shared" si="177"/>
        <v>0</v>
      </c>
      <c r="U866" s="1142"/>
      <c r="V866" s="1141">
        <f t="shared" si="178"/>
        <v>0</v>
      </c>
      <c r="W866" s="1143">
        <f t="shared" si="179"/>
        <v>0</v>
      </c>
      <c r="X866" s="1141">
        <f t="shared" si="180"/>
        <v>0</v>
      </c>
      <c r="Y866" s="1138" t="s">
        <v>2289</v>
      </c>
      <c r="Z866" s="1139" t="e">
        <f t="shared" si="184"/>
        <v>#VALUE!</v>
      </c>
      <c r="AA866" s="1123" t="str">
        <f>[5]building!Y856</f>
        <v>*</v>
      </c>
      <c r="AB866" s="1123">
        <f>[5]building!Z856</f>
        <v>0</v>
      </c>
      <c r="AC866" s="1123">
        <f>[5]building!Z856</f>
        <v>0</v>
      </c>
      <c r="AD866" s="1123" t="e">
        <f t="shared" si="182"/>
        <v>#VALUE!</v>
      </c>
    </row>
    <row r="867" spans="1:30" s="810" customFormat="1" ht="70.5" customHeight="1">
      <c r="A867" s="1145"/>
      <c r="B867" s="1146" t="s">
        <v>5887</v>
      </c>
      <c r="C867" s="1260">
        <v>195</v>
      </c>
      <c r="D867" s="1148" t="s">
        <v>1422</v>
      </c>
      <c r="E867" s="1142">
        <v>4</v>
      </c>
      <c r="F867" s="1134">
        <f t="shared" si="170"/>
        <v>780</v>
      </c>
      <c r="G867" s="1142"/>
      <c r="H867" s="1141">
        <f t="shared" si="171"/>
        <v>0</v>
      </c>
      <c r="I867" s="1142"/>
      <c r="J867" s="1141">
        <f t="shared" si="172"/>
        <v>0</v>
      </c>
      <c r="K867" s="1142"/>
      <c r="L867" s="1141">
        <f t="shared" si="173"/>
        <v>0</v>
      </c>
      <c r="M867" s="1142"/>
      <c r="N867" s="1141">
        <f t="shared" si="174"/>
        <v>0</v>
      </c>
      <c r="O867" s="1142"/>
      <c r="P867" s="1141">
        <f t="shared" si="175"/>
        <v>0</v>
      </c>
      <c r="Q867" s="1142"/>
      <c r="R867" s="1141">
        <f t="shared" si="176"/>
        <v>0</v>
      </c>
      <c r="S867" s="1142"/>
      <c r="T867" s="1141">
        <f t="shared" si="177"/>
        <v>0</v>
      </c>
      <c r="U867" s="1142"/>
      <c r="V867" s="1141">
        <f t="shared" si="178"/>
        <v>0</v>
      </c>
      <c r="W867" s="1143">
        <f t="shared" si="179"/>
        <v>0</v>
      </c>
      <c r="X867" s="1141">
        <f t="shared" si="180"/>
        <v>0</v>
      </c>
      <c r="Y867" s="1144">
        <v>4</v>
      </c>
      <c r="Z867" s="1139">
        <f t="shared" si="184"/>
        <v>780</v>
      </c>
      <c r="AA867" s="1123">
        <f>[5]building!Y857</f>
        <v>4</v>
      </c>
      <c r="AB867" s="1123">
        <f>[5]building!Z857</f>
        <v>796</v>
      </c>
      <c r="AC867" s="1123">
        <f>[5]building!Z857</f>
        <v>796</v>
      </c>
      <c r="AD867" s="1123">
        <f t="shared" si="182"/>
        <v>-16</v>
      </c>
    </row>
    <row r="868" spans="1:30" s="810" customFormat="1" ht="70.5" customHeight="1">
      <c r="A868" s="1145"/>
      <c r="B868" s="1146" t="s">
        <v>5206</v>
      </c>
      <c r="C868" s="1260">
        <v>367</v>
      </c>
      <c r="D868" s="1261" t="s">
        <v>1422</v>
      </c>
      <c r="E868" s="1142">
        <v>4</v>
      </c>
      <c r="F868" s="1134">
        <f t="shared" si="170"/>
        <v>1468</v>
      </c>
      <c r="G868" s="1142"/>
      <c r="H868" s="1141">
        <f t="shared" si="171"/>
        <v>0</v>
      </c>
      <c r="I868" s="1142"/>
      <c r="J868" s="1141">
        <f t="shared" si="172"/>
        <v>0</v>
      </c>
      <c r="K868" s="1142"/>
      <c r="L868" s="1141">
        <f t="shared" si="173"/>
        <v>0</v>
      </c>
      <c r="M868" s="1142"/>
      <c r="N868" s="1141">
        <f t="shared" si="174"/>
        <v>0</v>
      </c>
      <c r="O868" s="1142"/>
      <c r="P868" s="1141">
        <f t="shared" si="175"/>
        <v>0</v>
      </c>
      <c r="Q868" s="1142"/>
      <c r="R868" s="1141">
        <f t="shared" si="176"/>
        <v>0</v>
      </c>
      <c r="S868" s="1142"/>
      <c r="T868" s="1141">
        <f t="shared" si="177"/>
        <v>0</v>
      </c>
      <c r="U868" s="1142"/>
      <c r="V868" s="1141">
        <f t="shared" si="178"/>
        <v>0</v>
      </c>
      <c r="W868" s="1143">
        <f t="shared" si="179"/>
        <v>0</v>
      </c>
      <c r="X868" s="1141">
        <f t="shared" si="180"/>
        <v>0</v>
      </c>
      <c r="Y868" s="1144">
        <v>4</v>
      </c>
      <c r="Z868" s="1139">
        <f t="shared" si="184"/>
        <v>1468</v>
      </c>
      <c r="AA868" s="1123">
        <f>[5]building!Y858</f>
        <v>4</v>
      </c>
      <c r="AB868" s="1123">
        <f>[5]building!Z858</f>
        <v>1356</v>
      </c>
      <c r="AC868" s="1123">
        <f>[5]building!Z858</f>
        <v>1356</v>
      </c>
      <c r="AD868" s="1123">
        <f t="shared" si="182"/>
        <v>112</v>
      </c>
    </row>
    <row r="869" spans="1:30" s="810" customFormat="1" ht="70.5" customHeight="1">
      <c r="A869" s="1145"/>
      <c r="B869" s="1146" t="s">
        <v>4547</v>
      </c>
      <c r="C869" s="1262">
        <f>Data!R1978</f>
        <v>3244.84</v>
      </c>
      <c r="D869" s="1148" t="s">
        <v>1422</v>
      </c>
      <c r="E869" s="1142">
        <v>1</v>
      </c>
      <c r="F869" s="1134">
        <f t="shared" si="170"/>
        <v>3244.84</v>
      </c>
      <c r="G869" s="1142"/>
      <c r="H869" s="1141">
        <f t="shared" si="171"/>
        <v>0</v>
      </c>
      <c r="I869" s="1142"/>
      <c r="J869" s="1141">
        <f t="shared" si="172"/>
        <v>0</v>
      </c>
      <c r="K869" s="1142"/>
      <c r="L869" s="1141">
        <f t="shared" si="173"/>
        <v>0</v>
      </c>
      <c r="M869" s="1142"/>
      <c r="N869" s="1141">
        <f t="shared" si="174"/>
        <v>0</v>
      </c>
      <c r="O869" s="1142"/>
      <c r="P869" s="1141">
        <f t="shared" si="175"/>
        <v>0</v>
      </c>
      <c r="Q869" s="1142"/>
      <c r="R869" s="1141">
        <f t="shared" si="176"/>
        <v>0</v>
      </c>
      <c r="S869" s="1142"/>
      <c r="T869" s="1141">
        <f t="shared" si="177"/>
        <v>0</v>
      </c>
      <c r="U869" s="1142"/>
      <c r="V869" s="1141">
        <f t="shared" si="178"/>
        <v>0</v>
      </c>
      <c r="W869" s="1143">
        <f t="shared" si="179"/>
        <v>0</v>
      </c>
      <c r="X869" s="1141">
        <f t="shared" si="180"/>
        <v>0</v>
      </c>
      <c r="Y869" s="1144">
        <v>1</v>
      </c>
      <c r="Z869" s="1139">
        <f t="shared" si="184"/>
        <v>3244.84</v>
      </c>
      <c r="AA869" s="1123">
        <f>[5]building!Y859</f>
        <v>1</v>
      </c>
      <c r="AB869" s="1123">
        <f>[5]building!Z859</f>
        <v>2988.18</v>
      </c>
      <c r="AC869" s="1123">
        <f>[5]building!Z859</f>
        <v>2988.18</v>
      </c>
      <c r="AD869" s="1123">
        <f t="shared" si="182"/>
        <v>256.66000000000003</v>
      </c>
    </row>
    <row r="870" spans="1:30" s="810" customFormat="1" ht="70.5" customHeight="1">
      <c r="A870" s="1145"/>
      <c r="B870" s="1146" t="s">
        <v>4768</v>
      </c>
      <c r="C870" s="1262">
        <f>Data!R1999</f>
        <v>5117.3599999999997</v>
      </c>
      <c r="D870" s="1148" t="s">
        <v>1422</v>
      </c>
      <c r="E870" s="1142">
        <v>2</v>
      </c>
      <c r="F870" s="1134">
        <f t="shared" si="170"/>
        <v>10234.719999999999</v>
      </c>
      <c r="G870" s="1142"/>
      <c r="H870" s="1141">
        <f t="shared" si="171"/>
        <v>0</v>
      </c>
      <c r="I870" s="1142"/>
      <c r="J870" s="1141">
        <f t="shared" si="172"/>
        <v>0</v>
      </c>
      <c r="K870" s="1142"/>
      <c r="L870" s="1141">
        <f t="shared" si="173"/>
        <v>0</v>
      </c>
      <c r="M870" s="1142"/>
      <c r="N870" s="1141">
        <f t="shared" si="174"/>
        <v>0</v>
      </c>
      <c r="O870" s="1142"/>
      <c r="P870" s="1141">
        <f t="shared" si="175"/>
        <v>0</v>
      </c>
      <c r="Q870" s="1142"/>
      <c r="R870" s="1141">
        <f t="shared" si="176"/>
        <v>0</v>
      </c>
      <c r="S870" s="1142"/>
      <c r="T870" s="1141">
        <f t="shared" si="177"/>
        <v>0</v>
      </c>
      <c r="U870" s="1142"/>
      <c r="V870" s="1141">
        <f t="shared" si="178"/>
        <v>0</v>
      </c>
      <c r="W870" s="1143">
        <f t="shared" si="179"/>
        <v>0</v>
      </c>
      <c r="X870" s="1141">
        <f t="shared" si="180"/>
        <v>0</v>
      </c>
      <c r="Y870" s="1144">
        <v>2</v>
      </c>
      <c r="Z870" s="1139">
        <f t="shared" si="184"/>
        <v>10234.719999999999</v>
      </c>
      <c r="AA870" s="1123">
        <f>[5]building!Y860</f>
        <v>2</v>
      </c>
      <c r="AB870" s="1123">
        <f>[5]building!Z860</f>
        <v>9407.16</v>
      </c>
      <c r="AC870" s="1123">
        <f>[5]building!Z860</f>
        <v>9407.16</v>
      </c>
      <c r="AD870" s="1123">
        <f t="shared" si="182"/>
        <v>827.56</v>
      </c>
    </row>
    <row r="871" spans="1:30" s="810" customFormat="1" ht="70.5" customHeight="1">
      <c r="A871" s="1145"/>
      <c r="B871" s="1146" t="s">
        <v>4767</v>
      </c>
      <c r="C871" s="1260">
        <f>Data!R2018</f>
        <v>6876.3</v>
      </c>
      <c r="D871" s="1148" t="s">
        <v>1422</v>
      </c>
      <c r="E871" s="1142">
        <v>37</v>
      </c>
      <c r="F871" s="1134">
        <f t="shared" si="170"/>
        <v>254423.1</v>
      </c>
      <c r="G871" s="1142"/>
      <c r="H871" s="1141">
        <f t="shared" si="171"/>
        <v>0</v>
      </c>
      <c r="I871" s="1142"/>
      <c r="J871" s="1141">
        <f t="shared" si="172"/>
        <v>0</v>
      </c>
      <c r="K871" s="1142"/>
      <c r="L871" s="1141">
        <f t="shared" si="173"/>
        <v>0</v>
      </c>
      <c r="M871" s="1142"/>
      <c r="N871" s="1141">
        <f t="shared" si="174"/>
        <v>0</v>
      </c>
      <c r="O871" s="1142"/>
      <c r="P871" s="1141">
        <f t="shared" si="175"/>
        <v>0</v>
      </c>
      <c r="Q871" s="1142"/>
      <c r="R871" s="1141">
        <f t="shared" si="176"/>
        <v>0</v>
      </c>
      <c r="S871" s="1142"/>
      <c r="T871" s="1141">
        <f t="shared" si="177"/>
        <v>0</v>
      </c>
      <c r="U871" s="1142"/>
      <c r="V871" s="1141">
        <f t="shared" si="178"/>
        <v>0</v>
      </c>
      <c r="W871" s="1143">
        <f t="shared" si="179"/>
        <v>0</v>
      </c>
      <c r="X871" s="1141">
        <f t="shared" si="180"/>
        <v>0</v>
      </c>
      <c r="Y871" s="1144">
        <v>37</v>
      </c>
      <c r="Z871" s="1139">
        <f t="shared" si="184"/>
        <v>254423.1</v>
      </c>
      <c r="AA871" s="1123">
        <f>[5]building!Y861</f>
        <v>37</v>
      </c>
      <c r="AB871" s="1123">
        <f>[5]building!Z861</f>
        <v>237179.25</v>
      </c>
      <c r="AC871" s="1123">
        <f>[5]building!Z861</f>
        <v>237179.25</v>
      </c>
      <c r="AD871" s="1123">
        <f t="shared" si="182"/>
        <v>17243.849999999999</v>
      </c>
    </row>
    <row r="872" spans="1:30" s="810" customFormat="1" ht="70.5" customHeight="1">
      <c r="A872" s="1145"/>
      <c r="B872" s="1146" t="s">
        <v>4766</v>
      </c>
      <c r="C872" s="1260">
        <f>Data!R2037</f>
        <v>7270.3</v>
      </c>
      <c r="D872" s="1148" t="s">
        <v>1422</v>
      </c>
      <c r="E872" s="1142"/>
      <c r="F872" s="1134">
        <f t="shared" si="170"/>
        <v>0</v>
      </c>
      <c r="G872" s="1142"/>
      <c r="H872" s="1141">
        <f t="shared" si="171"/>
        <v>0</v>
      </c>
      <c r="I872" s="1142"/>
      <c r="J872" s="1141">
        <f t="shared" si="172"/>
        <v>0</v>
      </c>
      <c r="K872" s="1142"/>
      <c r="L872" s="1141">
        <f t="shared" si="173"/>
        <v>0</v>
      </c>
      <c r="M872" s="1142"/>
      <c r="N872" s="1141">
        <f t="shared" si="174"/>
        <v>0</v>
      </c>
      <c r="O872" s="1142"/>
      <c r="P872" s="1141">
        <f t="shared" si="175"/>
        <v>0</v>
      </c>
      <c r="Q872" s="1142"/>
      <c r="R872" s="1141">
        <f t="shared" si="176"/>
        <v>0</v>
      </c>
      <c r="S872" s="1142"/>
      <c r="T872" s="1141">
        <f t="shared" si="177"/>
        <v>0</v>
      </c>
      <c r="U872" s="1141"/>
      <c r="V872" s="1141">
        <f t="shared" si="178"/>
        <v>0</v>
      </c>
      <c r="W872" s="1143">
        <f t="shared" si="179"/>
        <v>0</v>
      </c>
      <c r="X872" s="1141">
        <f t="shared" si="180"/>
        <v>0</v>
      </c>
      <c r="Y872" s="1144">
        <v>0</v>
      </c>
      <c r="Z872" s="1139">
        <f t="shared" si="184"/>
        <v>0</v>
      </c>
      <c r="AA872" s="1123">
        <f>[5]building!Y862</f>
        <v>0</v>
      </c>
      <c r="AB872" s="1123"/>
      <c r="AC872" s="1123">
        <f>[5]building!Z862</f>
        <v>0</v>
      </c>
      <c r="AD872" s="1123">
        <f t="shared" si="182"/>
        <v>0</v>
      </c>
    </row>
    <row r="873" spans="1:30" s="810" customFormat="1" ht="70.5" customHeight="1">
      <c r="A873" s="1130"/>
      <c r="B873" s="1237" t="s">
        <v>4734</v>
      </c>
      <c r="C873" s="1189"/>
      <c r="D873" s="1133"/>
      <c r="E873" s="1142"/>
      <c r="F873" s="1134">
        <f t="shared" si="170"/>
        <v>0</v>
      </c>
      <c r="G873" s="1142"/>
      <c r="H873" s="1141">
        <f t="shared" si="171"/>
        <v>0</v>
      </c>
      <c r="I873" s="1142"/>
      <c r="J873" s="1141">
        <f t="shared" si="172"/>
        <v>0</v>
      </c>
      <c r="K873" s="1142"/>
      <c r="L873" s="1141">
        <f t="shared" si="173"/>
        <v>0</v>
      </c>
      <c r="M873" s="1142"/>
      <c r="N873" s="1141">
        <f t="shared" si="174"/>
        <v>0</v>
      </c>
      <c r="O873" s="1142"/>
      <c r="P873" s="1141">
        <f t="shared" si="175"/>
        <v>0</v>
      </c>
      <c r="Q873" s="1142"/>
      <c r="R873" s="1141">
        <f t="shared" si="176"/>
        <v>0</v>
      </c>
      <c r="S873" s="1142"/>
      <c r="T873" s="1141">
        <f t="shared" si="177"/>
        <v>0</v>
      </c>
      <c r="U873" s="1141"/>
      <c r="V873" s="1141">
        <f t="shared" si="178"/>
        <v>0</v>
      </c>
      <c r="W873" s="1143">
        <f t="shared" si="179"/>
        <v>0</v>
      </c>
      <c r="X873" s="1141">
        <f t="shared" si="180"/>
        <v>0</v>
      </c>
      <c r="Y873" s="1144">
        <v>0</v>
      </c>
      <c r="Z873" s="1139">
        <f t="shared" si="184"/>
        <v>0</v>
      </c>
      <c r="AA873" s="1123">
        <f>[5]building!Y863</f>
        <v>0</v>
      </c>
      <c r="AB873" s="1123"/>
      <c r="AC873" s="1123">
        <f>[5]building!Z863</f>
        <v>0</v>
      </c>
      <c r="AD873" s="1123">
        <f t="shared" si="182"/>
        <v>0</v>
      </c>
    </row>
    <row r="874" spans="1:30" ht="70.5" customHeight="1">
      <c r="A874" s="1130"/>
      <c r="B874" s="1207" t="s">
        <v>3922</v>
      </c>
      <c r="C874" s="1243">
        <f>'Sliding and french window'!F595</f>
        <v>2118.38</v>
      </c>
      <c r="D874" s="1246" t="s">
        <v>2321</v>
      </c>
      <c r="E874" s="1142"/>
      <c r="F874" s="1134">
        <f t="shared" si="170"/>
        <v>0</v>
      </c>
      <c r="G874" s="1142"/>
      <c r="H874" s="1141">
        <f t="shared" si="171"/>
        <v>0</v>
      </c>
      <c r="I874" s="1142"/>
      <c r="J874" s="1141">
        <f t="shared" si="172"/>
        <v>0</v>
      </c>
      <c r="K874" s="1142"/>
      <c r="L874" s="1141">
        <f t="shared" si="173"/>
        <v>0</v>
      </c>
      <c r="M874" s="1142"/>
      <c r="N874" s="1141">
        <f t="shared" si="174"/>
        <v>0</v>
      </c>
      <c r="O874" s="1142"/>
      <c r="P874" s="1141">
        <f t="shared" si="175"/>
        <v>0</v>
      </c>
      <c r="Q874" s="1142"/>
      <c r="R874" s="1141">
        <f t="shared" si="176"/>
        <v>0</v>
      </c>
      <c r="S874" s="1142"/>
      <c r="T874" s="1141">
        <f t="shared" si="177"/>
        <v>0</v>
      </c>
      <c r="U874" s="1141"/>
      <c r="V874" s="1141">
        <f t="shared" si="178"/>
        <v>0</v>
      </c>
      <c r="W874" s="1143">
        <f t="shared" si="179"/>
        <v>0</v>
      </c>
      <c r="X874" s="1141">
        <f t="shared" si="180"/>
        <v>0</v>
      </c>
      <c r="Y874" s="1144">
        <v>0</v>
      </c>
      <c r="Z874" s="1139">
        <f t="shared" si="184"/>
        <v>0</v>
      </c>
      <c r="AA874" s="1123">
        <f>[5]building!Y864</f>
        <v>0</v>
      </c>
      <c r="AB874" s="1123"/>
      <c r="AC874" s="1123">
        <f>[5]building!Z864</f>
        <v>0</v>
      </c>
      <c r="AD874" s="1123">
        <f t="shared" si="182"/>
        <v>0</v>
      </c>
    </row>
    <row r="875" spans="1:30" ht="70.5" customHeight="1">
      <c r="A875" s="1130"/>
      <c r="B875" s="1207" t="s">
        <v>3923</v>
      </c>
      <c r="C875" s="1189">
        <f>'Sliding and french window'!F558</f>
        <v>2413.36</v>
      </c>
      <c r="D875" s="1246" t="s">
        <v>2321</v>
      </c>
      <c r="E875" s="1142"/>
      <c r="F875" s="1134">
        <f t="shared" si="170"/>
        <v>0</v>
      </c>
      <c r="G875" s="1142"/>
      <c r="H875" s="1141">
        <f t="shared" si="171"/>
        <v>0</v>
      </c>
      <c r="I875" s="1142"/>
      <c r="J875" s="1141">
        <f t="shared" si="172"/>
        <v>0</v>
      </c>
      <c r="K875" s="1142"/>
      <c r="L875" s="1141">
        <f t="shared" si="173"/>
        <v>0</v>
      </c>
      <c r="M875" s="1142"/>
      <c r="N875" s="1141">
        <f t="shared" si="174"/>
        <v>0</v>
      </c>
      <c r="O875" s="1142"/>
      <c r="P875" s="1141">
        <f t="shared" si="175"/>
        <v>0</v>
      </c>
      <c r="Q875" s="1142"/>
      <c r="R875" s="1141">
        <f t="shared" si="176"/>
        <v>0</v>
      </c>
      <c r="S875" s="1142"/>
      <c r="T875" s="1141">
        <f t="shared" si="177"/>
        <v>0</v>
      </c>
      <c r="U875" s="1141"/>
      <c r="V875" s="1141">
        <f t="shared" si="178"/>
        <v>0</v>
      </c>
      <c r="W875" s="1143">
        <f t="shared" si="179"/>
        <v>0</v>
      </c>
      <c r="X875" s="1141">
        <f t="shared" si="180"/>
        <v>0</v>
      </c>
      <c r="Y875" s="1144">
        <v>0</v>
      </c>
      <c r="Z875" s="1139">
        <f t="shared" si="184"/>
        <v>0</v>
      </c>
      <c r="AA875" s="1123">
        <f>[5]building!Y865</f>
        <v>0</v>
      </c>
      <c r="AB875" s="1123"/>
      <c r="AC875" s="1123">
        <f>[5]building!Z865</f>
        <v>0</v>
      </c>
      <c r="AD875" s="1123">
        <f t="shared" si="182"/>
        <v>0</v>
      </c>
    </row>
    <row r="876" spans="1:30" ht="70.5" customHeight="1">
      <c r="A876" s="1130"/>
      <c r="B876" s="1207" t="s">
        <v>3924</v>
      </c>
      <c r="C876" s="1189">
        <f>'Sliding and french window'!F630</f>
        <v>2413.37</v>
      </c>
      <c r="D876" s="1246" t="s">
        <v>2321</v>
      </c>
      <c r="E876" s="1142"/>
      <c r="F876" s="1134">
        <f t="shared" si="170"/>
        <v>0</v>
      </c>
      <c r="G876" s="1142"/>
      <c r="H876" s="1141">
        <f t="shared" si="171"/>
        <v>0</v>
      </c>
      <c r="I876" s="1142"/>
      <c r="J876" s="1141">
        <f t="shared" si="172"/>
        <v>0</v>
      </c>
      <c r="K876" s="1142"/>
      <c r="L876" s="1141">
        <f t="shared" si="173"/>
        <v>0</v>
      </c>
      <c r="M876" s="1142"/>
      <c r="N876" s="1141">
        <f t="shared" si="174"/>
        <v>0</v>
      </c>
      <c r="O876" s="1142"/>
      <c r="P876" s="1141">
        <f t="shared" si="175"/>
        <v>0</v>
      </c>
      <c r="Q876" s="1142"/>
      <c r="R876" s="1141">
        <f t="shared" si="176"/>
        <v>0</v>
      </c>
      <c r="S876" s="1142"/>
      <c r="T876" s="1141">
        <f t="shared" si="177"/>
        <v>0</v>
      </c>
      <c r="U876" s="1141"/>
      <c r="V876" s="1141">
        <f t="shared" si="178"/>
        <v>0</v>
      </c>
      <c r="W876" s="1143">
        <f t="shared" si="179"/>
        <v>0</v>
      </c>
      <c r="X876" s="1141">
        <f t="shared" si="180"/>
        <v>0</v>
      </c>
      <c r="Y876" s="1144">
        <v>0</v>
      </c>
      <c r="Z876" s="1139">
        <f t="shared" si="184"/>
        <v>0</v>
      </c>
      <c r="AA876" s="1123">
        <f>[5]building!Y866</f>
        <v>0</v>
      </c>
      <c r="AB876" s="1123"/>
      <c r="AC876" s="1123">
        <f>[5]building!Z866</f>
        <v>0</v>
      </c>
      <c r="AD876" s="1123">
        <f t="shared" si="182"/>
        <v>0</v>
      </c>
    </row>
    <row r="877" spans="1:30" ht="70.5" customHeight="1">
      <c r="A877" s="1130"/>
      <c r="B877" s="1207" t="s">
        <v>3925</v>
      </c>
      <c r="C877" s="1189">
        <f>'Sliding and french window'!F666</f>
        <v>2870.15</v>
      </c>
      <c r="D877" s="1246" t="s">
        <v>2321</v>
      </c>
      <c r="E877" s="1142"/>
      <c r="F877" s="1134">
        <f t="shared" si="170"/>
        <v>0</v>
      </c>
      <c r="G877" s="1142"/>
      <c r="H877" s="1141">
        <f t="shared" si="171"/>
        <v>0</v>
      </c>
      <c r="I877" s="1142"/>
      <c r="J877" s="1141">
        <f t="shared" si="172"/>
        <v>0</v>
      </c>
      <c r="K877" s="1142"/>
      <c r="L877" s="1141">
        <f t="shared" si="173"/>
        <v>0</v>
      </c>
      <c r="M877" s="1142"/>
      <c r="N877" s="1141">
        <f t="shared" si="174"/>
        <v>0</v>
      </c>
      <c r="O877" s="1142"/>
      <c r="P877" s="1141">
        <f t="shared" si="175"/>
        <v>0</v>
      </c>
      <c r="Q877" s="1142"/>
      <c r="R877" s="1141">
        <f t="shared" si="176"/>
        <v>0</v>
      </c>
      <c r="S877" s="1142"/>
      <c r="T877" s="1141">
        <f t="shared" si="177"/>
        <v>0</v>
      </c>
      <c r="U877" s="1141"/>
      <c r="V877" s="1141">
        <f t="shared" si="178"/>
        <v>0</v>
      </c>
      <c r="W877" s="1143">
        <f t="shared" si="179"/>
        <v>0</v>
      </c>
      <c r="X877" s="1141">
        <f t="shared" si="180"/>
        <v>0</v>
      </c>
      <c r="Y877" s="1144">
        <v>0</v>
      </c>
      <c r="Z877" s="1139">
        <f t="shared" si="184"/>
        <v>0</v>
      </c>
      <c r="AA877" s="1123">
        <f>[5]building!Y867</f>
        <v>0</v>
      </c>
      <c r="AB877" s="1123"/>
      <c r="AC877" s="1123">
        <f>[5]building!Z867</f>
        <v>0</v>
      </c>
      <c r="AD877" s="1123">
        <f t="shared" si="182"/>
        <v>0</v>
      </c>
    </row>
    <row r="878" spans="1:30" ht="70.5" customHeight="1">
      <c r="A878" s="1130"/>
      <c r="B878" s="1207" t="s">
        <v>4735</v>
      </c>
      <c r="C878" s="1189">
        <f>'Sliding and french window'!F702</f>
        <v>3714.01</v>
      </c>
      <c r="D878" s="1246" t="s">
        <v>2321</v>
      </c>
      <c r="E878" s="1142"/>
      <c r="F878" s="1134">
        <f t="shared" si="170"/>
        <v>0</v>
      </c>
      <c r="G878" s="1142"/>
      <c r="H878" s="1141">
        <f t="shared" si="171"/>
        <v>0</v>
      </c>
      <c r="I878" s="1142"/>
      <c r="J878" s="1141">
        <f t="shared" si="172"/>
        <v>0</v>
      </c>
      <c r="K878" s="1142"/>
      <c r="L878" s="1141">
        <f t="shared" si="173"/>
        <v>0</v>
      </c>
      <c r="M878" s="1142"/>
      <c r="N878" s="1141">
        <f t="shared" si="174"/>
        <v>0</v>
      </c>
      <c r="O878" s="1142"/>
      <c r="P878" s="1141">
        <f t="shared" si="175"/>
        <v>0</v>
      </c>
      <c r="Q878" s="1142"/>
      <c r="R878" s="1141">
        <f t="shared" si="176"/>
        <v>0</v>
      </c>
      <c r="S878" s="1142"/>
      <c r="T878" s="1141">
        <f t="shared" si="177"/>
        <v>0</v>
      </c>
      <c r="U878" s="1141"/>
      <c r="V878" s="1141">
        <f t="shared" si="178"/>
        <v>0</v>
      </c>
      <c r="W878" s="1143">
        <f t="shared" si="179"/>
        <v>0</v>
      </c>
      <c r="X878" s="1141">
        <f t="shared" si="180"/>
        <v>0</v>
      </c>
      <c r="Y878" s="1144">
        <v>0</v>
      </c>
      <c r="Z878" s="1139">
        <f t="shared" si="184"/>
        <v>0</v>
      </c>
      <c r="AA878" s="1123">
        <f>[5]building!Y868</f>
        <v>0</v>
      </c>
      <c r="AB878" s="1123"/>
      <c r="AC878" s="1123">
        <f>[5]building!Z868</f>
        <v>0</v>
      </c>
      <c r="AD878" s="1123">
        <f t="shared" si="182"/>
        <v>0</v>
      </c>
    </row>
    <row r="879" spans="1:30" ht="70.5" customHeight="1">
      <c r="A879" s="1130"/>
      <c r="B879" s="1235" t="s">
        <v>4738</v>
      </c>
      <c r="C879" s="1157">
        <f>Data!X3168</f>
        <v>3414.14</v>
      </c>
      <c r="D879" s="1177" t="s">
        <v>2321</v>
      </c>
      <c r="E879" s="1142"/>
      <c r="F879" s="1134">
        <f t="shared" si="170"/>
        <v>0</v>
      </c>
      <c r="G879" s="1142"/>
      <c r="H879" s="1141">
        <f t="shared" si="171"/>
        <v>0</v>
      </c>
      <c r="I879" s="1142"/>
      <c r="J879" s="1141">
        <f t="shared" si="172"/>
        <v>0</v>
      </c>
      <c r="K879" s="1142"/>
      <c r="L879" s="1141">
        <f t="shared" si="173"/>
        <v>0</v>
      </c>
      <c r="M879" s="1142"/>
      <c r="N879" s="1141">
        <f t="shared" si="174"/>
        <v>0</v>
      </c>
      <c r="O879" s="1142"/>
      <c r="P879" s="1141">
        <f t="shared" si="175"/>
        <v>0</v>
      </c>
      <c r="Q879" s="1142"/>
      <c r="R879" s="1141">
        <f t="shared" si="176"/>
        <v>0</v>
      </c>
      <c r="S879" s="1142"/>
      <c r="T879" s="1141">
        <f t="shared" si="177"/>
        <v>0</v>
      </c>
      <c r="U879" s="1141"/>
      <c r="V879" s="1141">
        <f t="shared" si="178"/>
        <v>0</v>
      </c>
      <c r="W879" s="1143">
        <f t="shared" si="179"/>
        <v>0</v>
      </c>
      <c r="X879" s="1141">
        <f t="shared" si="180"/>
        <v>0</v>
      </c>
      <c r="Y879" s="1144">
        <v>0</v>
      </c>
      <c r="Z879" s="1139">
        <f t="shared" si="184"/>
        <v>0</v>
      </c>
      <c r="AA879" s="1123">
        <f>[5]building!Y869</f>
        <v>0</v>
      </c>
      <c r="AB879" s="1123"/>
      <c r="AC879" s="1123">
        <f>[5]building!Z869</f>
        <v>0</v>
      </c>
      <c r="AD879" s="1123">
        <f t="shared" si="182"/>
        <v>0</v>
      </c>
    </row>
    <row r="880" spans="1:30" ht="70.5" customHeight="1">
      <c r="A880" s="1130"/>
      <c r="B880" s="1151" t="s">
        <v>4002</v>
      </c>
      <c r="C880" s="1189"/>
      <c r="D880" s="1210"/>
      <c r="E880" s="1135"/>
      <c r="F880" s="1134">
        <f t="shared" si="170"/>
        <v>0</v>
      </c>
      <c r="G880" s="1141"/>
      <c r="H880" s="1141">
        <f t="shared" si="171"/>
        <v>0</v>
      </c>
      <c r="I880" s="1141"/>
      <c r="J880" s="1141">
        <f t="shared" si="172"/>
        <v>0</v>
      </c>
      <c r="K880" s="1141"/>
      <c r="L880" s="1141">
        <f t="shared" si="173"/>
        <v>0</v>
      </c>
      <c r="M880" s="1141"/>
      <c r="N880" s="1141">
        <f t="shared" si="174"/>
        <v>0</v>
      </c>
      <c r="O880" s="1141"/>
      <c r="P880" s="1141">
        <f t="shared" si="175"/>
        <v>0</v>
      </c>
      <c r="Q880" s="1141"/>
      <c r="R880" s="1141">
        <f t="shared" si="176"/>
        <v>0</v>
      </c>
      <c r="S880" s="1141"/>
      <c r="T880" s="1141">
        <f t="shared" si="177"/>
        <v>0</v>
      </c>
      <c r="U880" s="1141"/>
      <c r="V880" s="1141">
        <f t="shared" si="178"/>
        <v>0</v>
      </c>
      <c r="W880" s="1143">
        <f t="shared" si="179"/>
        <v>0</v>
      </c>
      <c r="X880" s="1141">
        <f t="shared" si="180"/>
        <v>0</v>
      </c>
      <c r="Y880" s="1144">
        <v>0</v>
      </c>
      <c r="Z880" s="1139">
        <f t="shared" si="184"/>
        <v>0</v>
      </c>
      <c r="AA880" s="1123">
        <f>[5]building!Y870</f>
        <v>0</v>
      </c>
      <c r="AB880" s="1123"/>
      <c r="AC880" s="1123">
        <f>[5]building!Z870</f>
        <v>0</v>
      </c>
      <c r="AD880" s="1123">
        <f t="shared" si="182"/>
        <v>0</v>
      </c>
    </row>
    <row r="881" spans="1:30" ht="70.5" customHeight="1">
      <c r="A881" s="1130"/>
      <c r="B881" s="1131" t="s">
        <v>2179</v>
      </c>
      <c r="C881" s="1189">
        <f>'  Coastal  Elec.Data '!K2860</f>
        <v>1616.59</v>
      </c>
      <c r="D881" s="1206" t="s">
        <v>1422</v>
      </c>
      <c r="E881" s="1141"/>
      <c r="F881" s="1134">
        <f t="shared" si="170"/>
        <v>0</v>
      </c>
      <c r="G881" s="1141"/>
      <c r="H881" s="1141">
        <f t="shared" si="171"/>
        <v>0</v>
      </c>
      <c r="I881" s="1141"/>
      <c r="J881" s="1141">
        <f t="shared" si="172"/>
        <v>0</v>
      </c>
      <c r="K881" s="1141"/>
      <c r="L881" s="1141">
        <f t="shared" si="173"/>
        <v>0</v>
      </c>
      <c r="M881" s="1141"/>
      <c r="N881" s="1141">
        <f t="shared" si="174"/>
        <v>0</v>
      </c>
      <c r="O881" s="1141"/>
      <c r="P881" s="1141">
        <f t="shared" si="175"/>
        <v>0</v>
      </c>
      <c r="Q881" s="1141"/>
      <c r="R881" s="1141">
        <f t="shared" si="176"/>
        <v>0</v>
      </c>
      <c r="S881" s="1141"/>
      <c r="T881" s="1141">
        <f t="shared" si="177"/>
        <v>0</v>
      </c>
      <c r="U881" s="1141"/>
      <c r="V881" s="1141">
        <f t="shared" si="178"/>
        <v>0</v>
      </c>
      <c r="W881" s="1143">
        <f t="shared" si="179"/>
        <v>0</v>
      </c>
      <c r="X881" s="1141">
        <f t="shared" si="180"/>
        <v>0</v>
      </c>
      <c r="Y881" s="1144">
        <v>0</v>
      </c>
      <c r="Z881" s="1139">
        <f t="shared" si="184"/>
        <v>0</v>
      </c>
      <c r="AA881" s="1123">
        <f>[5]building!Y871</f>
        <v>0</v>
      </c>
      <c r="AB881" s="1123"/>
      <c r="AC881" s="1123">
        <f>[5]building!Z871</f>
        <v>0</v>
      </c>
      <c r="AD881" s="1123">
        <f t="shared" si="182"/>
        <v>0</v>
      </c>
    </row>
    <row r="882" spans="1:30" ht="70.5" customHeight="1">
      <c r="A882" s="1130"/>
      <c r="B882" s="1131" t="s">
        <v>1293</v>
      </c>
      <c r="C882" s="1189">
        <f>'  Coastal  Elec.Data '!K2884</f>
        <v>1619.69</v>
      </c>
      <c r="D882" s="1206" t="s">
        <v>1422</v>
      </c>
      <c r="E882" s="1141"/>
      <c r="F882" s="1134">
        <f t="shared" si="170"/>
        <v>0</v>
      </c>
      <c r="G882" s="1141"/>
      <c r="H882" s="1141">
        <f t="shared" si="171"/>
        <v>0</v>
      </c>
      <c r="I882" s="1141"/>
      <c r="J882" s="1141">
        <f t="shared" si="172"/>
        <v>0</v>
      </c>
      <c r="K882" s="1141"/>
      <c r="L882" s="1141">
        <f t="shared" si="173"/>
        <v>0</v>
      </c>
      <c r="M882" s="1141"/>
      <c r="N882" s="1141">
        <f t="shared" si="174"/>
        <v>0</v>
      </c>
      <c r="O882" s="1141"/>
      <c r="P882" s="1141">
        <f t="shared" si="175"/>
        <v>0</v>
      </c>
      <c r="Q882" s="1141"/>
      <c r="R882" s="1141">
        <f t="shared" si="176"/>
        <v>0</v>
      </c>
      <c r="S882" s="1141"/>
      <c r="T882" s="1141">
        <f t="shared" si="177"/>
        <v>0</v>
      </c>
      <c r="U882" s="1141"/>
      <c r="V882" s="1141">
        <f t="shared" si="178"/>
        <v>0</v>
      </c>
      <c r="W882" s="1143">
        <f t="shared" si="179"/>
        <v>0</v>
      </c>
      <c r="X882" s="1141">
        <f t="shared" si="180"/>
        <v>0</v>
      </c>
      <c r="Y882" s="1144">
        <v>0</v>
      </c>
      <c r="Z882" s="1139">
        <f t="shared" si="184"/>
        <v>0</v>
      </c>
      <c r="AA882" s="1123">
        <f>[5]building!Y872</f>
        <v>0</v>
      </c>
      <c r="AB882" s="1123"/>
      <c r="AC882" s="1123">
        <f>[5]building!Z872</f>
        <v>0</v>
      </c>
      <c r="AD882" s="1123">
        <f t="shared" si="182"/>
        <v>0</v>
      </c>
    </row>
    <row r="883" spans="1:30" ht="70.5" customHeight="1">
      <c r="A883" s="1157"/>
      <c r="B883" s="1131" t="s">
        <v>303</v>
      </c>
      <c r="C883" s="1189">
        <f>'  Coastal  Elec.Data '!K2899</f>
        <v>1649.34</v>
      </c>
      <c r="D883" s="1206" t="s">
        <v>1422</v>
      </c>
      <c r="E883" s="1141"/>
      <c r="F883" s="1134">
        <f t="shared" si="170"/>
        <v>0</v>
      </c>
      <c r="G883" s="1141"/>
      <c r="H883" s="1141">
        <f t="shared" si="171"/>
        <v>0</v>
      </c>
      <c r="I883" s="1141"/>
      <c r="J883" s="1141">
        <f t="shared" si="172"/>
        <v>0</v>
      </c>
      <c r="K883" s="1141"/>
      <c r="L883" s="1141">
        <f t="shared" si="173"/>
        <v>0</v>
      </c>
      <c r="M883" s="1141"/>
      <c r="N883" s="1141">
        <f t="shared" si="174"/>
        <v>0</v>
      </c>
      <c r="O883" s="1141"/>
      <c r="P883" s="1141">
        <f t="shared" si="175"/>
        <v>0</v>
      </c>
      <c r="Q883" s="1141"/>
      <c r="R883" s="1141">
        <f t="shared" si="176"/>
        <v>0</v>
      </c>
      <c r="S883" s="1141"/>
      <c r="T883" s="1141">
        <f t="shared" si="177"/>
        <v>0</v>
      </c>
      <c r="U883" s="1141"/>
      <c r="V883" s="1141">
        <f t="shared" si="178"/>
        <v>0</v>
      </c>
      <c r="W883" s="1143">
        <f t="shared" si="179"/>
        <v>0</v>
      </c>
      <c r="X883" s="1141">
        <f t="shared" si="180"/>
        <v>0</v>
      </c>
      <c r="Y883" s="1144">
        <v>0</v>
      </c>
      <c r="Z883" s="1139">
        <f t="shared" si="184"/>
        <v>0</v>
      </c>
      <c r="AA883" s="1123">
        <f>[5]building!Y873</f>
        <v>0</v>
      </c>
      <c r="AB883" s="1123"/>
      <c r="AC883" s="1123">
        <f>[5]building!Z873</f>
        <v>0</v>
      </c>
      <c r="AD883" s="1123">
        <f t="shared" si="182"/>
        <v>0</v>
      </c>
    </row>
    <row r="884" spans="1:30" ht="70.5" customHeight="1">
      <c r="A884" s="1130"/>
      <c r="B884" s="1131" t="s">
        <v>4145</v>
      </c>
      <c r="C884" s="1189">
        <f>'  Coastal  Elec.Data '!K2921</f>
        <v>1672</v>
      </c>
      <c r="D884" s="1206" t="s">
        <v>1422</v>
      </c>
      <c r="E884" s="1141"/>
      <c r="F884" s="1134">
        <f t="shared" si="170"/>
        <v>0</v>
      </c>
      <c r="G884" s="1141"/>
      <c r="H884" s="1141">
        <f t="shared" si="171"/>
        <v>0</v>
      </c>
      <c r="I884" s="1141"/>
      <c r="J884" s="1141">
        <f t="shared" si="172"/>
        <v>0</v>
      </c>
      <c r="K884" s="1141"/>
      <c r="L884" s="1141">
        <f t="shared" si="173"/>
        <v>0</v>
      </c>
      <c r="M884" s="1141"/>
      <c r="N884" s="1141">
        <f t="shared" si="174"/>
        <v>0</v>
      </c>
      <c r="O884" s="1141"/>
      <c r="P884" s="1141">
        <f t="shared" si="175"/>
        <v>0</v>
      </c>
      <c r="Q884" s="1141"/>
      <c r="R884" s="1141">
        <f t="shared" si="176"/>
        <v>0</v>
      </c>
      <c r="S884" s="1141"/>
      <c r="T884" s="1141">
        <f t="shared" si="177"/>
        <v>0</v>
      </c>
      <c r="U884" s="1141"/>
      <c r="V884" s="1141">
        <f t="shared" si="178"/>
        <v>0</v>
      </c>
      <c r="W884" s="1143">
        <f t="shared" si="179"/>
        <v>0</v>
      </c>
      <c r="X884" s="1141">
        <f t="shared" si="180"/>
        <v>0</v>
      </c>
      <c r="Y884" s="1144">
        <v>0</v>
      </c>
      <c r="Z884" s="1139">
        <f t="shared" si="184"/>
        <v>0</v>
      </c>
      <c r="AA884" s="1123">
        <f>[5]building!Y874</f>
        <v>0</v>
      </c>
      <c r="AB884" s="1123"/>
      <c r="AC884" s="1123">
        <f>[5]building!Z874</f>
        <v>0</v>
      </c>
      <c r="AD884" s="1123">
        <f t="shared" si="182"/>
        <v>0</v>
      </c>
    </row>
    <row r="885" spans="1:30" ht="70.5" customHeight="1">
      <c r="A885" s="1130"/>
      <c r="B885" s="1131" t="s">
        <v>4146</v>
      </c>
      <c r="C885" s="1189">
        <f>'  Coastal  Elec.Data '!K2945</f>
        <v>3034.39</v>
      </c>
      <c r="D885" s="1206" t="s">
        <v>1422</v>
      </c>
      <c r="E885" s="1141"/>
      <c r="F885" s="1134">
        <f t="shared" si="170"/>
        <v>0</v>
      </c>
      <c r="G885" s="1141"/>
      <c r="H885" s="1141">
        <f t="shared" si="171"/>
        <v>0</v>
      </c>
      <c r="I885" s="1141"/>
      <c r="J885" s="1141">
        <f t="shared" si="172"/>
        <v>0</v>
      </c>
      <c r="K885" s="1141"/>
      <c r="L885" s="1141">
        <f t="shared" si="173"/>
        <v>0</v>
      </c>
      <c r="M885" s="1141"/>
      <c r="N885" s="1141">
        <f t="shared" si="174"/>
        <v>0</v>
      </c>
      <c r="O885" s="1141"/>
      <c r="P885" s="1141">
        <f t="shared" si="175"/>
        <v>0</v>
      </c>
      <c r="Q885" s="1141"/>
      <c r="R885" s="1141">
        <f t="shared" si="176"/>
        <v>0</v>
      </c>
      <c r="S885" s="1141"/>
      <c r="T885" s="1141">
        <f t="shared" si="177"/>
        <v>0</v>
      </c>
      <c r="U885" s="1141"/>
      <c r="V885" s="1141">
        <f t="shared" si="178"/>
        <v>0</v>
      </c>
      <c r="W885" s="1143">
        <f t="shared" si="179"/>
        <v>0</v>
      </c>
      <c r="X885" s="1141">
        <f t="shared" si="180"/>
        <v>0</v>
      </c>
      <c r="Y885" s="1144">
        <v>0</v>
      </c>
      <c r="Z885" s="1139">
        <f t="shared" si="184"/>
        <v>0</v>
      </c>
      <c r="AA885" s="1123">
        <f>[5]building!Y875</f>
        <v>0</v>
      </c>
      <c r="AB885" s="1123"/>
      <c r="AC885" s="1123">
        <f>[5]building!Z875</f>
        <v>0</v>
      </c>
      <c r="AD885" s="1123">
        <f t="shared" si="182"/>
        <v>0</v>
      </c>
    </row>
    <row r="886" spans="1:30" ht="70.5" customHeight="1">
      <c r="A886" s="1130">
        <v>67.099999999999994</v>
      </c>
      <c r="B886" s="1131" t="s">
        <v>4128</v>
      </c>
      <c r="C886" s="1189">
        <f>'  Coastal  Elec.Data '!K2977</f>
        <v>830.16</v>
      </c>
      <c r="D886" s="1206" t="s">
        <v>1422</v>
      </c>
      <c r="E886" s="1141"/>
      <c r="F886" s="1134">
        <f t="shared" si="170"/>
        <v>0</v>
      </c>
      <c r="G886" s="1141"/>
      <c r="H886" s="1141">
        <f t="shared" si="171"/>
        <v>0</v>
      </c>
      <c r="I886" s="1141"/>
      <c r="J886" s="1141">
        <f t="shared" si="172"/>
        <v>0</v>
      </c>
      <c r="K886" s="1141"/>
      <c r="L886" s="1141">
        <f t="shared" si="173"/>
        <v>0</v>
      </c>
      <c r="M886" s="1141"/>
      <c r="N886" s="1141">
        <f t="shared" si="174"/>
        <v>0</v>
      </c>
      <c r="O886" s="1141"/>
      <c r="P886" s="1141">
        <f t="shared" si="175"/>
        <v>0</v>
      </c>
      <c r="Q886" s="1141"/>
      <c r="R886" s="1141">
        <f t="shared" si="176"/>
        <v>0</v>
      </c>
      <c r="S886" s="1141"/>
      <c r="T886" s="1141">
        <f t="shared" si="177"/>
        <v>0</v>
      </c>
      <c r="U886" s="1141"/>
      <c r="V886" s="1141">
        <f t="shared" si="178"/>
        <v>0</v>
      </c>
      <c r="W886" s="1143">
        <f t="shared" si="179"/>
        <v>0</v>
      </c>
      <c r="X886" s="1141">
        <f t="shared" si="180"/>
        <v>0</v>
      </c>
      <c r="Y886" s="1144">
        <v>0</v>
      </c>
      <c r="Z886" s="1139">
        <f t="shared" si="184"/>
        <v>0</v>
      </c>
      <c r="AA886" s="1123">
        <f>[5]building!Y876</f>
        <v>0</v>
      </c>
      <c r="AB886" s="1123"/>
      <c r="AC886" s="1123">
        <f>[5]building!Z876</f>
        <v>0</v>
      </c>
      <c r="AD886" s="1123">
        <f t="shared" si="182"/>
        <v>0</v>
      </c>
    </row>
    <row r="887" spans="1:30" ht="70.5" customHeight="1">
      <c r="A887" s="1130"/>
      <c r="B887" s="1131" t="s">
        <v>4147</v>
      </c>
      <c r="C887" s="1189">
        <f>'  Coastal  Elec.Data '!K2965</f>
        <v>1119.9000000000001</v>
      </c>
      <c r="D887" s="1206" t="s">
        <v>1422</v>
      </c>
      <c r="E887" s="1141"/>
      <c r="F887" s="1134">
        <f t="shared" si="170"/>
        <v>0</v>
      </c>
      <c r="G887" s="1141"/>
      <c r="H887" s="1141">
        <f t="shared" si="171"/>
        <v>0</v>
      </c>
      <c r="I887" s="1141"/>
      <c r="J887" s="1141">
        <f t="shared" si="172"/>
        <v>0</v>
      </c>
      <c r="K887" s="1141"/>
      <c r="L887" s="1141">
        <f t="shared" si="173"/>
        <v>0</v>
      </c>
      <c r="M887" s="1141"/>
      <c r="N887" s="1141">
        <f t="shared" si="174"/>
        <v>0</v>
      </c>
      <c r="O887" s="1141"/>
      <c r="P887" s="1141">
        <f t="shared" si="175"/>
        <v>0</v>
      </c>
      <c r="Q887" s="1141"/>
      <c r="R887" s="1141">
        <f t="shared" si="176"/>
        <v>0</v>
      </c>
      <c r="S887" s="1141"/>
      <c r="T887" s="1141">
        <f t="shared" si="177"/>
        <v>0</v>
      </c>
      <c r="U887" s="1141"/>
      <c r="V887" s="1141">
        <f t="shared" si="178"/>
        <v>0</v>
      </c>
      <c r="W887" s="1143">
        <f t="shared" si="179"/>
        <v>0</v>
      </c>
      <c r="X887" s="1141">
        <f t="shared" si="180"/>
        <v>0</v>
      </c>
      <c r="Y887" s="1144">
        <v>0</v>
      </c>
      <c r="Z887" s="1139">
        <f t="shared" si="184"/>
        <v>0</v>
      </c>
      <c r="AA887" s="1123">
        <f>[5]building!Y877</f>
        <v>0</v>
      </c>
      <c r="AB887" s="1123"/>
      <c r="AC887" s="1123">
        <f>[5]building!Z877</f>
        <v>0</v>
      </c>
      <c r="AD887" s="1123">
        <f t="shared" si="182"/>
        <v>0</v>
      </c>
    </row>
    <row r="888" spans="1:30" ht="70.5" customHeight="1">
      <c r="A888" s="1130"/>
      <c r="B888" s="1131" t="s">
        <v>4148</v>
      </c>
      <c r="C888" s="1189">
        <f>'  Coastal  Elec.Data '!K2988</f>
        <v>134.47</v>
      </c>
      <c r="D888" s="1206" t="s">
        <v>1422</v>
      </c>
      <c r="E888" s="1141"/>
      <c r="F888" s="1134">
        <f t="shared" si="170"/>
        <v>0</v>
      </c>
      <c r="G888" s="1141"/>
      <c r="H888" s="1141">
        <f t="shared" si="171"/>
        <v>0</v>
      </c>
      <c r="I888" s="1141"/>
      <c r="J888" s="1141">
        <f t="shared" si="172"/>
        <v>0</v>
      </c>
      <c r="K888" s="1141"/>
      <c r="L888" s="1141">
        <f t="shared" si="173"/>
        <v>0</v>
      </c>
      <c r="M888" s="1141"/>
      <c r="N888" s="1141">
        <f t="shared" si="174"/>
        <v>0</v>
      </c>
      <c r="O888" s="1141"/>
      <c r="P888" s="1141">
        <f t="shared" si="175"/>
        <v>0</v>
      </c>
      <c r="Q888" s="1141"/>
      <c r="R888" s="1141">
        <f t="shared" si="176"/>
        <v>0</v>
      </c>
      <c r="S888" s="1141"/>
      <c r="T888" s="1141">
        <f t="shared" si="177"/>
        <v>0</v>
      </c>
      <c r="U888" s="1141"/>
      <c r="V888" s="1141">
        <f t="shared" si="178"/>
        <v>0</v>
      </c>
      <c r="W888" s="1143">
        <f t="shared" si="179"/>
        <v>0</v>
      </c>
      <c r="X888" s="1141">
        <f t="shared" si="180"/>
        <v>0</v>
      </c>
      <c r="Y888" s="1144">
        <v>0</v>
      </c>
      <c r="Z888" s="1139">
        <f t="shared" si="184"/>
        <v>0</v>
      </c>
      <c r="AA888" s="1123">
        <f>[5]building!Y878</f>
        <v>0</v>
      </c>
      <c r="AB888" s="1123"/>
      <c r="AC888" s="1123">
        <f>[5]building!Z878</f>
        <v>0</v>
      </c>
      <c r="AD888" s="1123">
        <f t="shared" si="182"/>
        <v>0</v>
      </c>
    </row>
    <row r="889" spans="1:30" ht="70.5" customHeight="1">
      <c r="A889" s="1130"/>
      <c r="B889" s="1131" t="s">
        <v>4149</v>
      </c>
      <c r="C889" s="1189">
        <f>Data!R1609</f>
        <v>87449.3</v>
      </c>
      <c r="D889" s="1133" t="s">
        <v>534</v>
      </c>
      <c r="E889" s="1143"/>
      <c r="F889" s="1134">
        <f t="shared" si="170"/>
        <v>0</v>
      </c>
      <c r="G889" s="1143"/>
      <c r="H889" s="1141">
        <f t="shared" si="171"/>
        <v>0</v>
      </c>
      <c r="I889" s="1141"/>
      <c r="J889" s="1141">
        <f t="shared" si="172"/>
        <v>0</v>
      </c>
      <c r="K889" s="1143"/>
      <c r="L889" s="1141">
        <f t="shared" si="173"/>
        <v>0</v>
      </c>
      <c r="M889" s="1141"/>
      <c r="N889" s="1141">
        <f t="shared" si="174"/>
        <v>0</v>
      </c>
      <c r="O889" s="1141"/>
      <c r="P889" s="1141">
        <f t="shared" si="175"/>
        <v>0</v>
      </c>
      <c r="Q889" s="1141"/>
      <c r="R889" s="1141">
        <f t="shared" si="176"/>
        <v>0</v>
      </c>
      <c r="S889" s="1141"/>
      <c r="T889" s="1141">
        <f t="shared" si="177"/>
        <v>0</v>
      </c>
      <c r="U889" s="1141"/>
      <c r="V889" s="1141">
        <f t="shared" si="178"/>
        <v>0</v>
      </c>
      <c r="W889" s="1143">
        <f t="shared" si="179"/>
        <v>0</v>
      </c>
      <c r="X889" s="1141">
        <f t="shared" si="180"/>
        <v>0</v>
      </c>
      <c r="Y889" s="1144">
        <v>0</v>
      </c>
      <c r="Z889" s="1139">
        <f t="shared" si="184"/>
        <v>0</v>
      </c>
      <c r="AA889" s="1123">
        <f>[5]building!Y879</f>
        <v>0</v>
      </c>
      <c r="AB889" s="1123"/>
      <c r="AC889" s="1123">
        <f>[5]building!Z879</f>
        <v>0</v>
      </c>
      <c r="AD889" s="1123">
        <f t="shared" si="182"/>
        <v>0</v>
      </c>
    </row>
    <row r="890" spans="1:30" ht="70.5" customHeight="1">
      <c r="A890" s="1130"/>
      <c r="B890" s="1131" t="s">
        <v>4150</v>
      </c>
      <c r="C890" s="1189">
        <f>Data!R1640</f>
        <v>340.03</v>
      </c>
      <c r="D890" s="1133" t="s">
        <v>841</v>
      </c>
      <c r="E890" s="1141"/>
      <c r="F890" s="1134">
        <f t="shared" si="170"/>
        <v>0</v>
      </c>
      <c r="G890" s="1141"/>
      <c r="H890" s="1141">
        <f t="shared" si="171"/>
        <v>0</v>
      </c>
      <c r="I890" s="1141"/>
      <c r="J890" s="1141">
        <f t="shared" si="172"/>
        <v>0</v>
      </c>
      <c r="K890" s="1141"/>
      <c r="L890" s="1141">
        <f t="shared" si="173"/>
        <v>0</v>
      </c>
      <c r="M890" s="1141"/>
      <c r="N890" s="1141">
        <f t="shared" si="174"/>
        <v>0</v>
      </c>
      <c r="O890" s="1141"/>
      <c r="P890" s="1141">
        <f t="shared" si="175"/>
        <v>0</v>
      </c>
      <c r="Q890" s="1141"/>
      <c r="R890" s="1141">
        <f t="shared" si="176"/>
        <v>0</v>
      </c>
      <c r="S890" s="1141"/>
      <c r="T890" s="1141">
        <f t="shared" si="177"/>
        <v>0</v>
      </c>
      <c r="U890" s="1141"/>
      <c r="V890" s="1141">
        <f t="shared" si="178"/>
        <v>0</v>
      </c>
      <c r="W890" s="1143">
        <f t="shared" si="179"/>
        <v>0</v>
      </c>
      <c r="X890" s="1141">
        <f t="shared" si="180"/>
        <v>0</v>
      </c>
      <c r="Y890" s="1144">
        <v>0</v>
      </c>
      <c r="Z890" s="1139">
        <f t="shared" si="184"/>
        <v>0</v>
      </c>
      <c r="AA890" s="1123">
        <f>[5]building!Y880</f>
        <v>0</v>
      </c>
      <c r="AB890" s="1123"/>
      <c r="AC890" s="1123">
        <f>[5]building!Z880</f>
        <v>0</v>
      </c>
      <c r="AD890" s="1123">
        <f t="shared" si="182"/>
        <v>0</v>
      </c>
    </row>
    <row r="891" spans="1:30" ht="70.5" customHeight="1">
      <c r="A891" s="1130"/>
      <c r="B891" s="1151" t="s">
        <v>5366</v>
      </c>
      <c r="C891" s="1189">
        <f>Data!K2331</f>
        <v>35.46</v>
      </c>
      <c r="D891" s="1133"/>
      <c r="E891" s="1142"/>
      <c r="F891" s="1134">
        <f t="shared" si="170"/>
        <v>0</v>
      </c>
      <c r="G891" s="1142"/>
      <c r="H891" s="1141">
        <f t="shared" si="171"/>
        <v>0</v>
      </c>
      <c r="I891" s="1142"/>
      <c r="J891" s="1141">
        <f t="shared" si="172"/>
        <v>0</v>
      </c>
      <c r="K891" s="1142"/>
      <c r="L891" s="1141">
        <f t="shared" si="173"/>
        <v>0</v>
      </c>
      <c r="M891" s="1142"/>
      <c r="N891" s="1141">
        <f t="shared" si="174"/>
        <v>0</v>
      </c>
      <c r="O891" s="1142"/>
      <c r="P891" s="1141">
        <f t="shared" si="175"/>
        <v>0</v>
      </c>
      <c r="Q891" s="1142">
        <v>248</v>
      </c>
      <c r="R891" s="1141">
        <f t="shared" si="176"/>
        <v>8794.08</v>
      </c>
      <c r="S891" s="1142"/>
      <c r="T891" s="1141">
        <f t="shared" si="177"/>
        <v>0</v>
      </c>
      <c r="U891" s="1141"/>
      <c r="V891" s="1141">
        <f t="shared" si="178"/>
        <v>0</v>
      </c>
      <c r="W891" s="1143">
        <f t="shared" si="179"/>
        <v>248</v>
      </c>
      <c r="X891" s="1141">
        <f t="shared" si="180"/>
        <v>8794.08</v>
      </c>
      <c r="Y891" s="1144">
        <v>248</v>
      </c>
      <c r="Z891" s="1139">
        <f t="shared" si="184"/>
        <v>8794.08</v>
      </c>
      <c r="AA891" s="1123">
        <f>[5]building!Y881</f>
        <v>248</v>
      </c>
      <c r="AB891" s="1123">
        <f>[5]building!Z881</f>
        <v>8094.72</v>
      </c>
      <c r="AC891" s="1123">
        <f>[5]building!Z881</f>
        <v>8094.72</v>
      </c>
      <c r="AD891" s="1123">
        <f t="shared" si="182"/>
        <v>699.36</v>
      </c>
    </row>
    <row r="892" spans="1:30" ht="70.5" customHeight="1">
      <c r="A892" s="1130"/>
      <c r="B892" s="1245" t="s">
        <v>4003</v>
      </c>
      <c r="C892" s="1189"/>
      <c r="D892" s="1133"/>
      <c r="E892" s="1135"/>
      <c r="F892" s="1134">
        <f t="shared" si="170"/>
        <v>0</v>
      </c>
      <c r="G892" s="1141"/>
      <c r="H892" s="1141">
        <f t="shared" si="171"/>
        <v>0</v>
      </c>
      <c r="I892" s="1141"/>
      <c r="J892" s="1141">
        <f t="shared" si="172"/>
        <v>0</v>
      </c>
      <c r="K892" s="1141"/>
      <c r="L892" s="1141">
        <f t="shared" si="173"/>
        <v>0</v>
      </c>
      <c r="M892" s="1141"/>
      <c r="N892" s="1141">
        <f t="shared" si="174"/>
        <v>0</v>
      </c>
      <c r="O892" s="1141"/>
      <c r="P892" s="1141">
        <f t="shared" si="175"/>
        <v>0</v>
      </c>
      <c r="Q892" s="1141"/>
      <c r="R892" s="1141">
        <f t="shared" si="176"/>
        <v>0</v>
      </c>
      <c r="S892" s="1141"/>
      <c r="T892" s="1141">
        <f t="shared" si="177"/>
        <v>0</v>
      </c>
      <c r="U892" s="1141"/>
      <c r="V892" s="1141">
        <f t="shared" si="178"/>
        <v>0</v>
      </c>
      <c r="W892" s="1143">
        <f t="shared" si="179"/>
        <v>0</v>
      </c>
      <c r="X892" s="1141">
        <f t="shared" si="180"/>
        <v>0</v>
      </c>
      <c r="Y892" s="1144">
        <v>0</v>
      </c>
      <c r="Z892" s="1139">
        <f t="shared" si="184"/>
        <v>0</v>
      </c>
      <c r="AA892" s="1123">
        <f>[5]building!Y882</f>
        <v>0</v>
      </c>
      <c r="AB892" s="1123"/>
      <c r="AC892" s="1123">
        <f>[5]building!Z882</f>
        <v>0</v>
      </c>
      <c r="AD892" s="1123">
        <f t="shared" si="182"/>
        <v>0</v>
      </c>
    </row>
    <row r="893" spans="1:30" ht="70.5" customHeight="1">
      <c r="A893" s="1130"/>
      <c r="B893" s="1131" t="s">
        <v>48</v>
      </c>
      <c r="C893" s="1189">
        <f>Data!K1890</f>
        <v>243.38</v>
      </c>
      <c r="D893" s="1133" t="s">
        <v>841</v>
      </c>
      <c r="E893" s="1141"/>
      <c r="F893" s="1134">
        <f t="shared" si="170"/>
        <v>0</v>
      </c>
      <c r="G893" s="1141"/>
      <c r="H893" s="1141">
        <f t="shared" si="171"/>
        <v>0</v>
      </c>
      <c r="I893" s="1141"/>
      <c r="J893" s="1141">
        <f t="shared" si="172"/>
        <v>0</v>
      </c>
      <c r="K893" s="1141"/>
      <c r="L893" s="1141">
        <f t="shared" si="173"/>
        <v>0</v>
      </c>
      <c r="M893" s="1141"/>
      <c r="N893" s="1141">
        <f t="shared" si="174"/>
        <v>0</v>
      </c>
      <c r="O893" s="1141"/>
      <c r="P893" s="1141">
        <f t="shared" si="175"/>
        <v>0</v>
      </c>
      <c r="Q893" s="1141"/>
      <c r="R893" s="1141">
        <f t="shared" si="176"/>
        <v>0</v>
      </c>
      <c r="S893" s="1141"/>
      <c r="T893" s="1141">
        <f t="shared" si="177"/>
        <v>0</v>
      </c>
      <c r="U893" s="1141"/>
      <c r="V893" s="1141">
        <f t="shared" si="178"/>
        <v>0</v>
      </c>
      <c r="W893" s="1143">
        <f t="shared" si="179"/>
        <v>0</v>
      </c>
      <c r="X893" s="1141">
        <f t="shared" si="180"/>
        <v>0</v>
      </c>
      <c r="Y893" s="1144">
        <v>0</v>
      </c>
      <c r="Z893" s="1139">
        <f t="shared" si="184"/>
        <v>0</v>
      </c>
      <c r="AA893" s="1123">
        <f>[5]building!Y883</f>
        <v>0</v>
      </c>
      <c r="AB893" s="1123"/>
      <c r="AC893" s="1123">
        <f>[5]building!Z883</f>
        <v>0</v>
      </c>
      <c r="AD893" s="1123">
        <f t="shared" si="182"/>
        <v>0</v>
      </c>
    </row>
    <row r="894" spans="1:30" ht="70.5" customHeight="1">
      <c r="A894" s="1130"/>
      <c r="B894" s="1131" t="s">
        <v>49</v>
      </c>
      <c r="C894" s="1189">
        <f>Data!K1882</f>
        <v>225.77</v>
      </c>
      <c r="D894" s="1133" t="s">
        <v>841</v>
      </c>
      <c r="E894" s="1141"/>
      <c r="F894" s="1134">
        <f t="shared" si="170"/>
        <v>0</v>
      </c>
      <c r="G894" s="1141"/>
      <c r="H894" s="1141">
        <f t="shared" si="171"/>
        <v>0</v>
      </c>
      <c r="I894" s="1141"/>
      <c r="J894" s="1141">
        <f t="shared" si="172"/>
        <v>0</v>
      </c>
      <c r="K894" s="1141"/>
      <c r="L894" s="1141">
        <f t="shared" si="173"/>
        <v>0</v>
      </c>
      <c r="M894" s="1141"/>
      <c r="N894" s="1141">
        <f t="shared" si="174"/>
        <v>0</v>
      </c>
      <c r="O894" s="1141"/>
      <c r="P894" s="1141">
        <f t="shared" si="175"/>
        <v>0</v>
      </c>
      <c r="Q894" s="1141"/>
      <c r="R894" s="1141">
        <f t="shared" si="176"/>
        <v>0</v>
      </c>
      <c r="S894" s="1141"/>
      <c r="T894" s="1141">
        <f t="shared" si="177"/>
        <v>0</v>
      </c>
      <c r="U894" s="1141"/>
      <c r="V894" s="1141">
        <f t="shared" si="178"/>
        <v>0</v>
      </c>
      <c r="W894" s="1143">
        <f t="shared" si="179"/>
        <v>0</v>
      </c>
      <c r="X894" s="1141">
        <f t="shared" si="180"/>
        <v>0</v>
      </c>
      <c r="Y894" s="1144">
        <v>0</v>
      </c>
      <c r="Z894" s="1139">
        <f t="shared" si="184"/>
        <v>0</v>
      </c>
      <c r="AA894" s="1123">
        <f>[5]building!Y884</f>
        <v>0</v>
      </c>
      <c r="AB894" s="1123"/>
      <c r="AC894" s="1123">
        <f>[5]building!Z884</f>
        <v>0</v>
      </c>
      <c r="AD894" s="1123">
        <f t="shared" si="182"/>
        <v>0</v>
      </c>
    </row>
    <row r="895" spans="1:30" ht="70.5" customHeight="1">
      <c r="A895" s="1130"/>
      <c r="B895" s="1131" t="s">
        <v>3946</v>
      </c>
      <c r="C895" s="1189">
        <f>Data!K2767</f>
        <v>222.98</v>
      </c>
      <c r="D895" s="1133" t="s">
        <v>841</v>
      </c>
      <c r="E895" s="1142"/>
      <c r="F895" s="1134">
        <f t="shared" si="170"/>
        <v>0</v>
      </c>
      <c r="G895" s="1142"/>
      <c r="H895" s="1141">
        <f t="shared" si="171"/>
        <v>0</v>
      </c>
      <c r="I895" s="1142"/>
      <c r="J895" s="1141">
        <f t="shared" si="172"/>
        <v>0</v>
      </c>
      <c r="K895" s="1142"/>
      <c r="L895" s="1141">
        <f t="shared" si="173"/>
        <v>0</v>
      </c>
      <c r="M895" s="1142"/>
      <c r="N895" s="1141">
        <f t="shared" si="174"/>
        <v>0</v>
      </c>
      <c r="O895" s="1142"/>
      <c r="P895" s="1141">
        <f t="shared" si="175"/>
        <v>0</v>
      </c>
      <c r="Q895" s="1142"/>
      <c r="R895" s="1141">
        <f t="shared" si="176"/>
        <v>0</v>
      </c>
      <c r="S895" s="1142"/>
      <c r="T895" s="1141">
        <f t="shared" si="177"/>
        <v>0</v>
      </c>
      <c r="U895" s="1141"/>
      <c r="V895" s="1141">
        <f t="shared" si="178"/>
        <v>0</v>
      </c>
      <c r="W895" s="1143">
        <f t="shared" si="179"/>
        <v>0</v>
      </c>
      <c r="X895" s="1141">
        <f t="shared" si="180"/>
        <v>0</v>
      </c>
      <c r="Y895" s="1144">
        <v>0</v>
      </c>
      <c r="Z895" s="1139">
        <f t="shared" si="184"/>
        <v>0</v>
      </c>
      <c r="AA895" s="1123">
        <f>[5]building!Y885</f>
        <v>0</v>
      </c>
      <c r="AB895" s="1123"/>
      <c r="AC895" s="1123">
        <f>[5]building!Z885</f>
        <v>0</v>
      </c>
      <c r="AD895" s="1123">
        <f t="shared" si="182"/>
        <v>0</v>
      </c>
    </row>
    <row r="896" spans="1:30" ht="70.5" customHeight="1">
      <c r="A896" s="1130"/>
      <c r="B896" s="1245" t="s">
        <v>4078</v>
      </c>
      <c r="C896" s="1189">
        <f>Data!K3648</f>
        <v>357.13</v>
      </c>
      <c r="D896" s="1206" t="s">
        <v>2321</v>
      </c>
      <c r="E896" s="1142"/>
      <c r="F896" s="1134">
        <f t="shared" si="170"/>
        <v>0</v>
      </c>
      <c r="G896" s="1142"/>
      <c r="H896" s="1141">
        <f t="shared" si="171"/>
        <v>0</v>
      </c>
      <c r="I896" s="1142"/>
      <c r="J896" s="1141">
        <f t="shared" si="172"/>
        <v>0</v>
      </c>
      <c r="K896" s="1142"/>
      <c r="L896" s="1141">
        <f t="shared" si="173"/>
        <v>0</v>
      </c>
      <c r="M896" s="1142"/>
      <c r="N896" s="1141">
        <f t="shared" si="174"/>
        <v>0</v>
      </c>
      <c r="O896" s="1142"/>
      <c r="P896" s="1141">
        <f t="shared" si="175"/>
        <v>0</v>
      </c>
      <c r="Q896" s="1142"/>
      <c r="R896" s="1141">
        <f t="shared" si="176"/>
        <v>0</v>
      </c>
      <c r="S896" s="1142"/>
      <c r="T896" s="1141">
        <f t="shared" si="177"/>
        <v>0</v>
      </c>
      <c r="U896" s="1141"/>
      <c r="V896" s="1141">
        <f t="shared" si="178"/>
        <v>0</v>
      </c>
      <c r="W896" s="1143">
        <f t="shared" si="179"/>
        <v>0</v>
      </c>
      <c r="X896" s="1141">
        <f t="shared" si="180"/>
        <v>0</v>
      </c>
      <c r="Y896" s="1144">
        <v>0</v>
      </c>
      <c r="Z896" s="1139">
        <f t="shared" si="184"/>
        <v>0</v>
      </c>
      <c r="AA896" s="1123">
        <f>[5]building!Y886</f>
        <v>0</v>
      </c>
      <c r="AB896" s="1123"/>
      <c r="AC896" s="1123">
        <f>[5]building!Z886</f>
        <v>0</v>
      </c>
      <c r="AD896" s="1123">
        <f t="shared" si="182"/>
        <v>0</v>
      </c>
    </row>
    <row r="897" spans="1:30" ht="70.5" customHeight="1">
      <c r="A897" s="1145"/>
      <c r="B897" s="1263" t="s">
        <v>3710</v>
      </c>
      <c r="C897" s="1260">
        <f>Data!AF3115</f>
        <v>480</v>
      </c>
      <c r="D897" s="1212" t="s">
        <v>1422</v>
      </c>
      <c r="E897" s="1142">
        <v>87</v>
      </c>
      <c r="F897" s="1134">
        <f t="shared" si="170"/>
        <v>41760</v>
      </c>
      <c r="G897" s="1142"/>
      <c r="H897" s="1141">
        <f t="shared" si="171"/>
        <v>0</v>
      </c>
      <c r="I897" s="1142"/>
      <c r="J897" s="1141">
        <f t="shared" si="172"/>
        <v>0</v>
      </c>
      <c r="K897" s="1142"/>
      <c r="L897" s="1141">
        <f t="shared" si="173"/>
        <v>0</v>
      </c>
      <c r="M897" s="1142"/>
      <c r="N897" s="1141">
        <f t="shared" si="174"/>
        <v>0</v>
      </c>
      <c r="O897" s="1142"/>
      <c r="P897" s="1141">
        <f t="shared" si="175"/>
        <v>0</v>
      </c>
      <c r="Q897" s="1142"/>
      <c r="R897" s="1141">
        <f t="shared" si="176"/>
        <v>0</v>
      </c>
      <c r="S897" s="1142"/>
      <c r="T897" s="1141">
        <f t="shared" si="177"/>
        <v>0</v>
      </c>
      <c r="U897" s="1142"/>
      <c r="V897" s="1141">
        <f t="shared" si="178"/>
        <v>0</v>
      </c>
      <c r="W897" s="1143">
        <f t="shared" si="179"/>
        <v>0</v>
      </c>
      <c r="X897" s="1141">
        <f t="shared" si="180"/>
        <v>0</v>
      </c>
      <c r="Y897" s="1144">
        <v>87</v>
      </c>
      <c r="Z897" s="1139">
        <f t="shared" si="184"/>
        <v>41760</v>
      </c>
      <c r="AA897" s="1123">
        <f>[5]building!Y887</f>
        <v>87</v>
      </c>
      <c r="AB897" s="1123">
        <f>[5]building!Z887</f>
        <v>40368</v>
      </c>
      <c r="AC897" s="1123">
        <f>[5]building!Z887</f>
        <v>40368</v>
      </c>
      <c r="AD897" s="1123">
        <f t="shared" si="182"/>
        <v>1392</v>
      </c>
    </row>
    <row r="898" spans="1:30" s="810" customFormat="1" ht="70.5" customHeight="1">
      <c r="A898" s="1145"/>
      <c r="B898" s="1263" t="s">
        <v>3711</v>
      </c>
      <c r="C898" s="1260">
        <f>Data!AH3115</f>
        <v>432</v>
      </c>
      <c r="D898" s="1212" t="s">
        <v>1422</v>
      </c>
      <c r="E898" s="1142">
        <v>40</v>
      </c>
      <c r="F898" s="1134">
        <f t="shared" si="170"/>
        <v>17280</v>
      </c>
      <c r="G898" s="1142"/>
      <c r="H898" s="1141">
        <f t="shared" si="171"/>
        <v>0</v>
      </c>
      <c r="I898" s="1142"/>
      <c r="J898" s="1141">
        <f t="shared" si="172"/>
        <v>0</v>
      </c>
      <c r="K898" s="1142"/>
      <c r="L898" s="1141">
        <f t="shared" si="173"/>
        <v>0</v>
      </c>
      <c r="M898" s="1142"/>
      <c r="N898" s="1141">
        <f t="shared" si="174"/>
        <v>0</v>
      </c>
      <c r="O898" s="1142"/>
      <c r="P898" s="1141">
        <f t="shared" si="175"/>
        <v>0</v>
      </c>
      <c r="Q898" s="1142"/>
      <c r="R898" s="1141">
        <f t="shared" si="176"/>
        <v>0</v>
      </c>
      <c r="S898" s="1142"/>
      <c r="T898" s="1141">
        <f t="shared" si="177"/>
        <v>0</v>
      </c>
      <c r="U898" s="1142"/>
      <c r="V898" s="1141">
        <f t="shared" si="178"/>
        <v>0</v>
      </c>
      <c r="W898" s="1143">
        <f t="shared" si="179"/>
        <v>0</v>
      </c>
      <c r="X898" s="1141">
        <f t="shared" si="180"/>
        <v>0</v>
      </c>
      <c r="Y898" s="1144">
        <v>40</v>
      </c>
      <c r="Z898" s="1139">
        <f t="shared" si="184"/>
        <v>17280</v>
      </c>
      <c r="AA898" s="1123">
        <f>[5]building!Y888</f>
        <v>40</v>
      </c>
      <c r="AB898" s="1123">
        <f>[5]building!Z888</f>
        <v>16640</v>
      </c>
      <c r="AC898" s="1123">
        <f>[5]building!Z888</f>
        <v>16640</v>
      </c>
      <c r="AD898" s="1123">
        <f t="shared" si="182"/>
        <v>640</v>
      </c>
    </row>
    <row r="899" spans="1:30" s="810" customFormat="1" ht="70.5" customHeight="1">
      <c r="A899" s="1130"/>
      <c r="B899" s="1131" t="s">
        <v>4000</v>
      </c>
      <c r="C899" s="1189">
        <v>51.4</v>
      </c>
      <c r="D899" s="1246" t="s">
        <v>1675</v>
      </c>
      <c r="E899" s="1142"/>
      <c r="F899" s="1134">
        <f t="shared" si="170"/>
        <v>0</v>
      </c>
      <c r="G899" s="1142"/>
      <c r="H899" s="1141">
        <f t="shared" si="171"/>
        <v>0</v>
      </c>
      <c r="I899" s="1142"/>
      <c r="J899" s="1141">
        <f t="shared" si="172"/>
        <v>0</v>
      </c>
      <c r="K899" s="1142"/>
      <c r="L899" s="1141">
        <f t="shared" si="173"/>
        <v>0</v>
      </c>
      <c r="M899" s="1142"/>
      <c r="N899" s="1141">
        <f t="shared" si="174"/>
        <v>0</v>
      </c>
      <c r="O899" s="1142"/>
      <c r="P899" s="1141">
        <f t="shared" si="175"/>
        <v>0</v>
      </c>
      <c r="Q899" s="1142"/>
      <c r="R899" s="1141">
        <f t="shared" si="176"/>
        <v>0</v>
      </c>
      <c r="S899" s="1142"/>
      <c r="T899" s="1141">
        <f t="shared" si="177"/>
        <v>0</v>
      </c>
      <c r="U899" s="1141"/>
      <c r="V899" s="1141">
        <f t="shared" si="178"/>
        <v>0</v>
      </c>
      <c r="W899" s="1143">
        <f t="shared" si="179"/>
        <v>0</v>
      </c>
      <c r="X899" s="1141">
        <f t="shared" si="180"/>
        <v>0</v>
      </c>
      <c r="Y899" s="1144">
        <v>0</v>
      </c>
      <c r="Z899" s="1139">
        <f t="shared" si="184"/>
        <v>0</v>
      </c>
      <c r="AA899" s="1123">
        <f>[5]building!Y889</f>
        <v>0</v>
      </c>
      <c r="AB899" s="1123"/>
      <c r="AC899" s="1123">
        <f>[5]building!Z889</f>
        <v>0</v>
      </c>
      <c r="AD899" s="1123">
        <f t="shared" si="182"/>
        <v>0</v>
      </c>
    </row>
    <row r="900" spans="1:30" ht="70.5" customHeight="1">
      <c r="A900" s="1145"/>
      <c r="B900" s="1146" t="s">
        <v>5211</v>
      </c>
      <c r="C900" s="1260">
        <f>Data!AD1229</f>
        <v>2263.0500000000002</v>
      </c>
      <c r="D900" s="1212" t="s">
        <v>2321</v>
      </c>
      <c r="E900" s="1142"/>
      <c r="F900" s="1134">
        <f t="shared" si="170"/>
        <v>0</v>
      </c>
      <c r="G900" s="1142"/>
      <c r="H900" s="1141">
        <f t="shared" si="171"/>
        <v>0</v>
      </c>
      <c r="I900" s="1142"/>
      <c r="J900" s="1141">
        <f t="shared" si="172"/>
        <v>0</v>
      </c>
      <c r="K900" s="1142"/>
      <c r="L900" s="1141">
        <f t="shared" si="173"/>
        <v>0</v>
      </c>
      <c r="M900" s="1142"/>
      <c r="N900" s="1141">
        <f t="shared" si="174"/>
        <v>0</v>
      </c>
      <c r="O900" s="1142"/>
      <c r="P900" s="1141">
        <f t="shared" si="175"/>
        <v>0</v>
      </c>
      <c r="Q900" s="1142"/>
      <c r="R900" s="1141">
        <f t="shared" si="176"/>
        <v>0</v>
      </c>
      <c r="S900" s="1142"/>
      <c r="T900" s="1141">
        <f t="shared" si="177"/>
        <v>0</v>
      </c>
      <c r="U900" s="1142"/>
      <c r="V900" s="1141">
        <f t="shared" si="178"/>
        <v>0</v>
      </c>
      <c r="W900" s="1143">
        <f t="shared" si="179"/>
        <v>0</v>
      </c>
      <c r="X900" s="1141">
        <f t="shared" si="180"/>
        <v>0</v>
      </c>
      <c r="Y900" s="1144">
        <v>0</v>
      </c>
      <c r="Z900" s="1139">
        <f t="shared" si="184"/>
        <v>0</v>
      </c>
      <c r="AA900" s="1123">
        <f>[5]building!Y890</f>
        <v>0</v>
      </c>
      <c r="AB900" s="1123"/>
      <c r="AC900" s="1123">
        <f>[5]building!Z890</f>
        <v>0</v>
      </c>
      <c r="AD900" s="1123">
        <f t="shared" si="182"/>
        <v>0</v>
      </c>
    </row>
    <row r="901" spans="1:30" s="810" customFormat="1" ht="70.5" customHeight="1">
      <c r="A901" s="1130" t="s">
        <v>3864</v>
      </c>
      <c r="B901" s="1151" t="s">
        <v>4704</v>
      </c>
      <c r="C901" s="1157"/>
      <c r="D901" s="1157"/>
      <c r="E901" s="1142"/>
      <c r="F901" s="1134">
        <f t="shared" si="170"/>
        <v>0</v>
      </c>
      <c r="G901" s="1142"/>
      <c r="H901" s="1141">
        <f t="shared" si="171"/>
        <v>0</v>
      </c>
      <c r="I901" s="1142"/>
      <c r="J901" s="1141">
        <f t="shared" si="172"/>
        <v>0</v>
      </c>
      <c r="K901" s="1142"/>
      <c r="L901" s="1141">
        <f t="shared" si="173"/>
        <v>0</v>
      </c>
      <c r="M901" s="1142"/>
      <c r="N901" s="1141">
        <f t="shared" si="174"/>
        <v>0</v>
      </c>
      <c r="O901" s="1142"/>
      <c r="P901" s="1141">
        <f t="shared" si="175"/>
        <v>0</v>
      </c>
      <c r="Q901" s="1142"/>
      <c r="R901" s="1141">
        <f t="shared" si="176"/>
        <v>0</v>
      </c>
      <c r="S901" s="1142"/>
      <c r="T901" s="1141">
        <f t="shared" si="177"/>
        <v>0</v>
      </c>
      <c r="U901" s="1141"/>
      <c r="V901" s="1141">
        <f t="shared" si="178"/>
        <v>0</v>
      </c>
      <c r="W901" s="1143">
        <f t="shared" si="179"/>
        <v>0</v>
      </c>
      <c r="X901" s="1141">
        <f t="shared" si="180"/>
        <v>0</v>
      </c>
      <c r="Y901" s="1144">
        <v>0</v>
      </c>
      <c r="Z901" s="1139">
        <f t="shared" si="184"/>
        <v>0</v>
      </c>
      <c r="AA901" s="1123">
        <f>[5]building!Y891</f>
        <v>0</v>
      </c>
      <c r="AB901" s="1123"/>
      <c r="AC901" s="1123">
        <f>[5]building!Z891</f>
        <v>0</v>
      </c>
      <c r="AD901" s="1123">
        <f t="shared" si="182"/>
        <v>0</v>
      </c>
    </row>
    <row r="902" spans="1:30" ht="70.5" customHeight="1">
      <c r="A902" s="1130"/>
      <c r="B902" s="1151" t="s">
        <v>4308</v>
      </c>
      <c r="C902" s="1264">
        <f>'pile data ( M30 grade) (2)'!F17</f>
        <v>5061.05</v>
      </c>
      <c r="D902" s="1131" t="s">
        <v>841</v>
      </c>
      <c r="E902" s="1142"/>
      <c r="F902" s="1134">
        <f t="shared" si="170"/>
        <v>0</v>
      </c>
      <c r="G902" s="1142"/>
      <c r="H902" s="1141">
        <f t="shared" si="171"/>
        <v>0</v>
      </c>
      <c r="I902" s="1142"/>
      <c r="J902" s="1141">
        <f t="shared" si="172"/>
        <v>0</v>
      </c>
      <c r="K902" s="1142"/>
      <c r="L902" s="1141">
        <f t="shared" si="173"/>
        <v>0</v>
      </c>
      <c r="M902" s="1142"/>
      <c r="N902" s="1141">
        <f t="shared" si="174"/>
        <v>0</v>
      </c>
      <c r="O902" s="1142"/>
      <c r="P902" s="1141">
        <f t="shared" si="175"/>
        <v>0</v>
      </c>
      <c r="Q902" s="1142"/>
      <c r="R902" s="1141">
        <f t="shared" si="176"/>
        <v>0</v>
      </c>
      <c r="S902" s="1142"/>
      <c r="T902" s="1141">
        <f t="shared" si="177"/>
        <v>0</v>
      </c>
      <c r="U902" s="1141"/>
      <c r="V902" s="1141">
        <f t="shared" si="178"/>
        <v>0</v>
      </c>
      <c r="W902" s="1143">
        <f t="shared" si="179"/>
        <v>0</v>
      </c>
      <c r="X902" s="1141">
        <f t="shared" si="180"/>
        <v>0</v>
      </c>
      <c r="Y902" s="1144">
        <v>0</v>
      </c>
      <c r="Z902" s="1139">
        <f t="shared" si="184"/>
        <v>0</v>
      </c>
      <c r="AA902" s="1123">
        <f>[5]building!Y892</f>
        <v>0</v>
      </c>
      <c r="AB902" s="1123"/>
      <c r="AC902" s="1123">
        <f>[5]building!Z892</f>
        <v>0</v>
      </c>
      <c r="AD902" s="1123">
        <f t="shared" si="182"/>
        <v>0</v>
      </c>
    </row>
    <row r="903" spans="1:30" ht="70.5" customHeight="1">
      <c r="A903" s="1130"/>
      <c r="B903" s="1151" t="s">
        <v>4309</v>
      </c>
      <c r="C903" s="1264">
        <f>'pile data ( M30 grade) (2)'!F81</f>
        <v>2482.9299999999998</v>
      </c>
      <c r="D903" s="1131" t="s">
        <v>841</v>
      </c>
      <c r="E903" s="1142"/>
      <c r="F903" s="1134">
        <f t="shared" si="170"/>
        <v>0</v>
      </c>
      <c r="G903" s="1142"/>
      <c r="H903" s="1141">
        <f t="shared" si="171"/>
        <v>0</v>
      </c>
      <c r="I903" s="1142"/>
      <c r="J903" s="1141">
        <f t="shared" si="172"/>
        <v>0</v>
      </c>
      <c r="K903" s="1142"/>
      <c r="L903" s="1141">
        <f t="shared" si="173"/>
        <v>0</v>
      </c>
      <c r="M903" s="1142"/>
      <c r="N903" s="1141">
        <f t="shared" si="174"/>
        <v>0</v>
      </c>
      <c r="O903" s="1142"/>
      <c r="P903" s="1141">
        <f t="shared" si="175"/>
        <v>0</v>
      </c>
      <c r="Q903" s="1142"/>
      <c r="R903" s="1141">
        <f t="shared" si="176"/>
        <v>0</v>
      </c>
      <c r="S903" s="1142"/>
      <c r="T903" s="1141">
        <f t="shared" si="177"/>
        <v>0</v>
      </c>
      <c r="U903" s="1141"/>
      <c r="V903" s="1141">
        <f t="shared" si="178"/>
        <v>0</v>
      </c>
      <c r="W903" s="1143">
        <f t="shared" si="179"/>
        <v>0</v>
      </c>
      <c r="X903" s="1141">
        <f t="shared" si="180"/>
        <v>0</v>
      </c>
      <c r="Y903" s="1144">
        <v>0</v>
      </c>
      <c r="Z903" s="1139">
        <f t="shared" si="184"/>
        <v>0</v>
      </c>
      <c r="AA903" s="1123">
        <f>[5]building!Y893</f>
        <v>0</v>
      </c>
      <c r="AB903" s="1123"/>
      <c r="AC903" s="1123">
        <f>[5]building!Z893</f>
        <v>0</v>
      </c>
      <c r="AD903" s="1123">
        <f t="shared" si="182"/>
        <v>0</v>
      </c>
    </row>
    <row r="904" spans="1:30" ht="70.5" customHeight="1">
      <c r="A904" s="1130"/>
      <c r="B904" s="1151" t="s">
        <v>4310</v>
      </c>
      <c r="C904" s="1264">
        <f>'pile data ( M30 grade) (2)'!F141</f>
        <v>2486.41</v>
      </c>
      <c r="D904" s="1131" t="s">
        <v>841</v>
      </c>
      <c r="E904" s="1142"/>
      <c r="F904" s="1134">
        <f t="shared" si="170"/>
        <v>0</v>
      </c>
      <c r="G904" s="1142"/>
      <c r="H904" s="1141">
        <f t="shared" si="171"/>
        <v>0</v>
      </c>
      <c r="I904" s="1142"/>
      <c r="J904" s="1141">
        <f t="shared" si="172"/>
        <v>0</v>
      </c>
      <c r="K904" s="1142"/>
      <c r="L904" s="1141">
        <f t="shared" si="173"/>
        <v>0</v>
      </c>
      <c r="M904" s="1142"/>
      <c r="N904" s="1141">
        <f t="shared" si="174"/>
        <v>0</v>
      </c>
      <c r="O904" s="1142"/>
      <c r="P904" s="1141">
        <f t="shared" si="175"/>
        <v>0</v>
      </c>
      <c r="Q904" s="1142"/>
      <c r="R904" s="1141">
        <f t="shared" si="176"/>
        <v>0</v>
      </c>
      <c r="S904" s="1142"/>
      <c r="T904" s="1141">
        <f t="shared" si="177"/>
        <v>0</v>
      </c>
      <c r="U904" s="1141"/>
      <c r="V904" s="1141">
        <f t="shared" si="178"/>
        <v>0</v>
      </c>
      <c r="W904" s="1143">
        <f t="shared" si="179"/>
        <v>0</v>
      </c>
      <c r="X904" s="1141">
        <f t="shared" si="180"/>
        <v>0</v>
      </c>
      <c r="Y904" s="1144">
        <v>0</v>
      </c>
      <c r="Z904" s="1139">
        <f t="shared" si="184"/>
        <v>0</v>
      </c>
      <c r="AA904" s="1123">
        <f>[5]building!Y894</f>
        <v>0</v>
      </c>
      <c r="AB904" s="1123"/>
      <c r="AC904" s="1123">
        <f>[5]building!Z894</f>
        <v>0</v>
      </c>
      <c r="AD904" s="1123">
        <f t="shared" si="182"/>
        <v>0</v>
      </c>
    </row>
    <row r="905" spans="1:30" ht="70.5" customHeight="1">
      <c r="A905" s="1130"/>
      <c r="B905" s="1265" t="s">
        <v>4051</v>
      </c>
      <c r="C905" s="1266"/>
      <c r="D905" s="1267"/>
      <c r="E905" s="1142"/>
      <c r="F905" s="1134">
        <f t="shared" si="170"/>
        <v>0</v>
      </c>
      <c r="G905" s="1142"/>
      <c r="H905" s="1141">
        <f t="shared" si="171"/>
        <v>0</v>
      </c>
      <c r="I905" s="1142"/>
      <c r="J905" s="1141">
        <f t="shared" si="172"/>
        <v>0</v>
      </c>
      <c r="K905" s="1142"/>
      <c r="L905" s="1141">
        <f t="shared" si="173"/>
        <v>0</v>
      </c>
      <c r="M905" s="1142"/>
      <c r="N905" s="1141">
        <f t="shared" si="174"/>
        <v>0</v>
      </c>
      <c r="O905" s="1142"/>
      <c r="P905" s="1141">
        <f t="shared" si="175"/>
        <v>0</v>
      </c>
      <c r="Q905" s="1142"/>
      <c r="R905" s="1141">
        <f t="shared" si="176"/>
        <v>0</v>
      </c>
      <c r="S905" s="1142"/>
      <c r="T905" s="1141">
        <f t="shared" si="177"/>
        <v>0</v>
      </c>
      <c r="U905" s="1141"/>
      <c r="V905" s="1141">
        <f t="shared" si="178"/>
        <v>0</v>
      </c>
      <c r="W905" s="1143">
        <f t="shared" si="179"/>
        <v>0</v>
      </c>
      <c r="X905" s="1141">
        <f t="shared" si="180"/>
        <v>0</v>
      </c>
      <c r="Y905" s="1144">
        <v>0</v>
      </c>
      <c r="Z905" s="1139">
        <f t="shared" si="184"/>
        <v>0</v>
      </c>
      <c r="AA905" s="1123">
        <f>[5]building!Y895</f>
        <v>0</v>
      </c>
      <c r="AB905" s="1123"/>
      <c r="AC905" s="1123">
        <f>[5]building!Z895</f>
        <v>0</v>
      </c>
      <c r="AD905" s="1123">
        <f t="shared" si="182"/>
        <v>0</v>
      </c>
    </row>
    <row r="906" spans="1:30" ht="70.5" customHeight="1">
      <c r="A906" s="1130"/>
      <c r="B906" s="1151" t="s">
        <v>4052</v>
      </c>
      <c r="C906" s="1268"/>
      <c r="D906" s="1157"/>
      <c r="E906" s="1142"/>
      <c r="F906" s="1134">
        <f t="shared" si="170"/>
        <v>0</v>
      </c>
      <c r="G906" s="1142"/>
      <c r="H906" s="1141">
        <f t="shared" si="171"/>
        <v>0</v>
      </c>
      <c r="I906" s="1142"/>
      <c r="J906" s="1141">
        <f t="shared" si="172"/>
        <v>0</v>
      </c>
      <c r="K906" s="1142"/>
      <c r="L906" s="1141">
        <f t="shared" si="173"/>
        <v>0</v>
      </c>
      <c r="M906" s="1142"/>
      <c r="N906" s="1141">
        <f t="shared" si="174"/>
        <v>0</v>
      </c>
      <c r="O906" s="1142"/>
      <c r="P906" s="1141">
        <f t="shared" si="175"/>
        <v>0</v>
      </c>
      <c r="Q906" s="1142"/>
      <c r="R906" s="1141">
        <f t="shared" si="176"/>
        <v>0</v>
      </c>
      <c r="S906" s="1142"/>
      <c r="T906" s="1141">
        <f t="shared" si="177"/>
        <v>0</v>
      </c>
      <c r="U906" s="1141"/>
      <c r="V906" s="1141">
        <f t="shared" si="178"/>
        <v>0</v>
      </c>
      <c r="W906" s="1143">
        <f t="shared" si="179"/>
        <v>0</v>
      </c>
      <c r="X906" s="1141">
        <f t="shared" si="180"/>
        <v>0</v>
      </c>
      <c r="Y906" s="1144">
        <v>0</v>
      </c>
      <c r="Z906" s="1139">
        <f t="shared" si="184"/>
        <v>0</v>
      </c>
      <c r="AA906" s="1123">
        <f>[5]building!Y896</f>
        <v>0</v>
      </c>
      <c r="AB906" s="1123"/>
      <c r="AC906" s="1123">
        <f>[5]building!Z896</f>
        <v>0</v>
      </c>
      <c r="AD906" s="1123">
        <f t="shared" si="182"/>
        <v>0</v>
      </c>
    </row>
    <row r="907" spans="1:30" ht="70.5" customHeight="1">
      <c r="A907" s="1130"/>
      <c r="B907" s="1151" t="s">
        <v>4308</v>
      </c>
      <c r="C907" s="1264">
        <f>'pile data ( M30 grade) (2)'!F28</f>
        <v>1392.48</v>
      </c>
      <c r="D907" s="1131" t="s">
        <v>841</v>
      </c>
      <c r="E907" s="1142"/>
      <c r="F907" s="1134">
        <f t="shared" si="170"/>
        <v>0</v>
      </c>
      <c r="G907" s="1142"/>
      <c r="H907" s="1141">
        <f t="shared" si="171"/>
        <v>0</v>
      </c>
      <c r="I907" s="1142"/>
      <c r="J907" s="1141">
        <f t="shared" si="172"/>
        <v>0</v>
      </c>
      <c r="K907" s="1142"/>
      <c r="L907" s="1141">
        <f t="shared" si="173"/>
        <v>0</v>
      </c>
      <c r="M907" s="1142"/>
      <c r="N907" s="1141">
        <f t="shared" si="174"/>
        <v>0</v>
      </c>
      <c r="O907" s="1142"/>
      <c r="P907" s="1141">
        <f t="shared" si="175"/>
        <v>0</v>
      </c>
      <c r="Q907" s="1142"/>
      <c r="R907" s="1141">
        <f t="shared" si="176"/>
        <v>0</v>
      </c>
      <c r="S907" s="1142"/>
      <c r="T907" s="1141">
        <f t="shared" si="177"/>
        <v>0</v>
      </c>
      <c r="U907" s="1141"/>
      <c r="V907" s="1141">
        <f t="shared" si="178"/>
        <v>0</v>
      </c>
      <c r="W907" s="1143">
        <f t="shared" si="179"/>
        <v>0</v>
      </c>
      <c r="X907" s="1141">
        <f t="shared" si="180"/>
        <v>0</v>
      </c>
      <c r="Y907" s="1144">
        <v>0</v>
      </c>
      <c r="Z907" s="1139">
        <f t="shared" si="184"/>
        <v>0</v>
      </c>
      <c r="AA907" s="1123">
        <f>[5]building!Y897</f>
        <v>0</v>
      </c>
      <c r="AB907" s="1123"/>
      <c r="AC907" s="1123">
        <f>[5]building!Z897</f>
        <v>0</v>
      </c>
      <c r="AD907" s="1123">
        <f t="shared" si="182"/>
        <v>0</v>
      </c>
    </row>
    <row r="908" spans="1:30" ht="70.5" customHeight="1">
      <c r="A908" s="1130"/>
      <c r="B908" s="1151" t="s">
        <v>4309</v>
      </c>
      <c r="C908" s="1264">
        <f>'pile data ( M30 grade) (2)'!F92</f>
        <v>1126.6600000000001</v>
      </c>
      <c r="D908" s="1131" t="s">
        <v>841</v>
      </c>
      <c r="E908" s="1142"/>
      <c r="F908" s="1134">
        <f t="shared" si="170"/>
        <v>0</v>
      </c>
      <c r="G908" s="1142"/>
      <c r="H908" s="1141">
        <f t="shared" si="171"/>
        <v>0</v>
      </c>
      <c r="I908" s="1142"/>
      <c r="J908" s="1141">
        <f t="shared" si="172"/>
        <v>0</v>
      </c>
      <c r="K908" s="1142"/>
      <c r="L908" s="1141">
        <f t="shared" si="173"/>
        <v>0</v>
      </c>
      <c r="M908" s="1142"/>
      <c r="N908" s="1141">
        <f t="shared" si="174"/>
        <v>0</v>
      </c>
      <c r="O908" s="1142"/>
      <c r="P908" s="1141">
        <f t="shared" si="175"/>
        <v>0</v>
      </c>
      <c r="Q908" s="1142"/>
      <c r="R908" s="1141">
        <f t="shared" si="176"/>
        <v>0</v>
      </c>
      <c r="S908" s="1142"/>
      <c r="T908" s="1141">
        <f t="shared" si="177"/>
        <v>0</v>
      </c>
      <c r="U908" s="1141"/>
      <c r="V908" s="1141">
        <f t="shared" si="178"/>
        <v>0</v>
      </c>
      <c r="W908" s="1143">
        <f t="shared" si="179"/>
        <v>0</v>
      </c>
      <c r="X908" s="1141">
        <f t="shared" si="180"/>
        <v>0</v>
      </c>
      <c r="Y908" s="1144">
        <v>0</v>
      </c>
      <c r="Z908" s="1139">
        <f t="shared" si="184"/>
        <v>0</v>
      </c>
      <c r="AA908" s="1123">
        <f>[5]building!Y898</f>
        <v>0</v>
      </c>
      <c r="AB908" s="1123"/>
      <c r="AC908" s="1123">
        <f>[5]building!Z898</f>
        <v>0</v>
      </c>
      <c r="AD908" s="1123">
        <f t="shared" si="182"/>
        <v>0</v>
      </c>
    </row>
    <row r="909" spans="1:30" ht="70.5" customHeight="1">
      <c r="A909" s="1130"/>
      <c r="B909" s="1151" t="s">
        <v>4310</v>
      </c>
      <c r="C909" s="1264">
        <f>'pile data ( M30 grade) (2)'!F152</f>
        <v>892.82</v>
      </c>
      <c r="D909" s="1131" t="s">
        <v>841</v>
      </c>
      <c r="E909" s="1142"/>
      <c r="F909" s="1134">
        <f t="shared" si="170"/>
        <v>0</v>
      </c>
      <c r="G909" s="1142"/>
      <c r="H909" s="1141">
        <f t="shared" si="171"/>
        <v>0</v>
      </c>
      <c r="I909" s="1142"/>
      <c r="J909" s="1141">
        <f t="shared" si="172"/>
        <v>0</v>
      </c>
      <c r="K909" s="1142"/>
      <c r="L909" s="1141">
        <f t="shared" si="173"/>
        <v>0</v>
      </c>
      <c r="M909" s="1142"/>
      <c r="N909" s="1141">
        <f t="shared" si="174"/>
        <v>0</v>
      </c>
      <c r="O909" s="1142"/>
      <c r="P909" s="1141">
        <f t="shared" si="175"/>
        <v>0</v>
      </c>
      <c r="Q909" s="1142"/>
      <c r="R909" s="1141">
        <f t="shared" si="176"/>
        <v>0</v>
      </c>
      <c r="S909" s="1142"/>
      <c r="T909" s="1141">
        <f t="shared" si="177"/>
        <v>0</v>
      </c>
      <c r="U909" s="1141"/>
      <c r="V909" s="1141">
        <f t="shared" si="178"/>
        <v>0</v>
      </c>
      <c r="W909" s="1143">
        <f t="shared" si="179"/>
        <v>0</v>
      </c>
      <c r="X909" s="1141">
        <f t="shared" si="180"/>
        <v>0</v>
      </c>
      <c r="Y909" s="1144">
        <v>0</v>
      </c>
      <c r="Z909" s="1139">
        <f t="shared" si="184"/>
        <v>0</v>
      </c>
      <c r="AA909" s="1123">
        <f>[5]building!Y899</f>
        <v>0</v>
      </c>
      <c r="AB909" s="1123"/>
      <c r="AC909" s="1123">
        <f>[5]building!Z899</f>
        <v>0</v>
      </c>
      <c r="AD909" s="1123">
        <f t="shared" si="182"/>
        <v>0</v>
      </c>
    </row>
    <row r="910" spans="1:30" ht="70.5" customHeight="1">
      <c r="A910" s="1130"/>
      <c r="B910" s="1151" t="s">
        <v>4053</v>
      </c>
      <c r="C910" s="1269">
        <v>50000</v>
      </c>
      <c r="D910" s="1131" t="s">
        <v>1418</v>
      </c>
      <c r="E910" s="1142"/>
      <c r="F910" s="1134">
        <f t="shared" si="170"/>
        <v>0</v>
      </c>
      <c r="G910" s="1142"/>
      <c r="H910" s="1141">
        <f t="shared" si="171"/>
        <v>0</v>
      </c>
      <c r="I910" s="1142"/>
      <c r="J910" s="1141">
        <f t="shared" si="172"/>
        <v>0</v>
      </c>
      <c r="K910" s="1142"/>
      <c r="L910" s="1141">
        <f t="shared" si="173"/>
        <v>0</v>
      </c>
      <c r="M910" s="1142"/>
      <c r="N910" s="1141">
        <f t="shared" si="174"/>
        <v>0</v>
      </c>
      <c r="O910" s="1142"/>
      <c r="P910" s="1141">
        <f t="shared" si="175"/>
        <v>0</v>
      </c>
      <c r="Q910" s="1142"/>
      <c r="R910" s="1141">
        <f t="shared" si="176"/>
        <v>0</v>
      </c>
      <c r="S910" s="1142"/>
      <c r="T910" s="1141">
        <f t="shared" si="177"/>
        <v>0</v>
      </c>
      <c r="U910" s="1141"/>
      <c r="V910" s="1141">
        <f t="shared" si="178"/>
        <v>0</v>
      </c>
      <c r="W910" s="1143">
        <f t="shared" si="179"/>
        <v>0</v>
      </c>
      <c r="X910" s="1141">
        <f t="shared" si="180"/>
        <v>0</v>
      </c>
      <c r="Y910" s="1144">
        <v>0</v>
      </c>
      <c r="Z910" s="1139">
        <f t="shared" si="184"/>
        <v>0</v>
      </c>
      <c r="AA910" s="1123">
        <f>[5]building!Y900</f>
        <v>0</v>
      </c>
      <c r="AB910" s="1123"/>
      <c r="AC910" s="1123">
        <f>[5]building!Z900</f>
        <v>0</v>
      </c>
      <c r="AD910" s="1123">
        <f t="shared" si="182"/>
        <v>0</v>
      </c>
    </row>
    <row r="911" spans="1:30" ht="70.5" customHeight="1">
      <c r="A911" s="1130"/>
      <c r="B911" s="1151" t="s">
        <v>4054</v>
      </c>
      <c r="C911" s="1269">
        <v>70000</v>
      </c>
      <c r="D911" s="1131" t="s">
        <v>1418</v>
      </c>
      <c r="E911" s="1142"/>
      <c r="F911" s="1134">
        <f t="shared" si="170"/>
        <v>0</v>
      </c>
      <c r="G911" s="1142"/>
      <c r="H911" s="1141">
        <f t="shared" si="171"/>
        <v>0</v>
      </c>
      <c r="I911" s="1142"/>
      <c r="J911" s="1141">
        <f t="shared" si="172"/>
        <v>0</v>
      </c>
      <c r="K911" s="1142"/>
      <c r="L911" s="1141">
        <f t="shared" si="173"/>
        <v>0</v>
      </c>
      <c r="M911" s="1142"/>
      <c r="N911" s="1141">
        <f t="shared" si="174"/>
        <v>0</v>
      </c>
      <c r="O911" s="1142"/>
      <c r="P911" s="1141">
        <f t="shared" si="175"/>
        <v>0</v>
      </c>
      <c r="Q911" s="1142"/>
      <c r="R911" s="1141">
        <f t="shared" si="176"/>
        <v>0</v>
      </c>
      <c r="S911" s="1142"/>
      <c r="T911" s="1141">
        <f t="shared" si="177"/>
        <v>0</v>
      </c>
      <c r="U911" s="1141"/>
      <c r="V911" s="1141">
        <f t="shared" si="178"/>
        <v>0</v>
      </c>
      <c r="W911" s="1143">
        <f t="shared" si="179"/>
        <v>0</v>
      </c>
      <c r="X911" s="1141">
        <f t="shared" si="180"/>
        <v>0</v>
      </c>
      <c r="Y911" s="1144">
        <v>0</v>
      </c>
      <c r="Z911" s="1139">
        <f t="shared" si="184"/>
        <v>0</v>
      </c>
      <c r="AA911" s="1123">
        <f>[5]building!Y901</f>
        <v>0</v>
      </c>
      <c r="AB911" s="1123"/>
      <c r="AC911" s="1123">
        <f>[5]building!Z901</f>
        <v>0</v>
      </c>
      <c r="AD911" s="1123">
        <f t="shared" ref="AD911:AD974" si="185">Z911-AC911</f>
        <v>0</v>
      </c>
    </row>
    <row r="912" spans="1:30" ht="70.5" customHeight="1">
      <c r="A912" s="1130"/>
      <c r="B912" s="1131" t="s">
        <v>4968</v>
      </c>
      <c r="C912" s="1189">
        <v>713.54</v>
      </c>
      <c r="D912" s="1133" t="s">
        <v>2321</v>
      </c>
      <c r="E912" s="1142"/>
      <c r="F912" s="1134">
        <f t="shared" si="170"/>
        <v>0</v>
      </c>
      <c r="G912" s="1142"/>
      <c r="H912" s="1141">
        <f t="shared" si="171"/>
        <v>0</v>
      </c>
      <c r="I912" s="1142"/>
      <c r="J912" s="1141">
        <f t="shared" si="172"/>
        <v>0</v>
      </c>
      <c r="K912" s="1142"/>
      <c r="L912" s="1141">
        <f t="shared" si="173"/>
        <v>0</v>
      </c>
      <c r="M912" s="1142"/>
      <c r="N912" s="1141">
        <f t="shared" si="174"/>
        <v>0</v>
      </c>
      <c r="O912" s="1142"/>
      <c r="P912" s="1141">
        <f t="shared" si="175"/>
        <v>0</v>
      </c>
      <c r="Q912" s="1142"/>
      <c r="R912" s="1141">
        <f t="shared" si="176"/>
        <v>0</v>
      </c>
      <c r="S912" s="1142"/>
      <c r="T912" s="1141">
        <f t="shared" si="177"/>
        <v>0</v>
      </c>
      <c r="U912" s="1141"/>
      <c r="V912" s="1141">
        <f t="shared" si="178"/>
        <v>0</v>
      </c>
      <c r="W912" s="1143">
        <f t="shared" si="179"/>
        <v>0</v>
      </c>
      <c r="X912" s="1141">
        <f t="shared" si="180"/>
        <v>0</v>
      </c>
      <c r="Y912" s="1144">
        <v>0</v>
      </c>
      <c r="Z912" s="1139">
        <f t="shared" si="184"/>
        <v>0</v>
      </c>
      <c r="AA912" s="1123">
        <f>[5]building!Y902</f>
        <v>0</v>
      </c>
      <c r="AB912" s="1123"/>
      <c r="AC912" s="1123">
        <f>[5]building!Z902</f>
        <v>0</v>
      </c>
      <c r="AD912" s="1123">
        <f t="shared" si="185"/>
        <v>0</v>
      </c>
    </row>
    <row r="913" spans="1:30" ht="70.5" customHeight="1">
      <c r="A913" s="1130"/>
      <c r="B913" s="1151" t="s">
        <v>4267</v>
      </c>
      <c r="C913" s="1189"/>
      <c r="D913" s="1133"/>
      <c r="E913" s="1142"/>
      <c r="F913" s="1134">
        <f t="shared" ref="F913:F976" si="186">E913*C913</f>
        <v>0</v>
      </c>
      <c r="G913" s="1142"/>
      <c r="H913" s="1141">
        <f t="shared" ref="H913:H976" si="187">G913*C913</f>
        <v>0</v>
      </c>
      <c r="I913" s="1142"/>
      <c r="J913" s="1141">
        <f t="shared" ref="J913:J976" si="188">I913*C913</f>
        <v>0</v>
      </c>
      <c r="K913" s="1142"/>
      <c r="L913" s="1141">
        <f t="shared" ref="L913:L976" si="189">K913*C913</f>
        <v>0</v>
      </c>
      <c r="M913" s="1142"/>
      <c r="N913" s="1141">
        <f t="shared" ref="N913:N976" si="190">M913*C913</f>
        <v>0</v>
      </c>
      <c r="O913" s="1142"/>
      <c r="P913" s="1141">
        <f t="shared" ref="P913:P976" si="191">O913*C913</f>
        <v>0</v>
      </c>
      <c r="Q913" s="1142"/>
      <c r="R913" s="1141">
        <f t="shared" ref="R913:R976" si="192">Q913*C913</f>
        <v>0</v>
      </c>
      <c r="S913" s="1142"/>
      <c r="T913" s="1141">
        <f t="shared" ref="T913:T976" si="193">S913*C913</f>
        <v>0</v>
      </c>
      <c r="U913" s="1141"/>
      <c r="V913" s="1141">
        <f t="shared" ref="V913:V976" si="194">U913*C913</f>
        <v>0</v>
      </c>
      <c r="W913" s="1143">
        <f t="shared" ref="W913:W976" si="195">G913+I913+K913+M913+O913+Q913+S913+U913</f>
        <v>0</v>
      </c>
      <c r="X913" s="1141">
        <f t="shared" ref="X913:X976" si="196">W913*C913</f>
        <v>0</v>
      </c>
      <c r="Y913" s="1144">
        <v>0</v>
      </c>
      <c r="Z913" s="1139">
        <f t="shared" si="184"/>
        <v>0</v>
      </c>
      <c r="AA913" s="1123">
        <f>[5]building!Y903</f>
        <v>0</v>
      </c>
      <c r="AB913" s="1123"/>
      <c r="AC913" s="1123">
        <f>[5]building!Z903</f>
        <v>0</v>
      </c>
      <c r="AD913" s="1123">
        <f t="shared" si="185"/>
        <v>0</v>
      </c>
    </row>
    <row r="914" spans="1:30" ht="70.5" customHeight="1">
      <c r="A914" s="1130"/>
      <c r="B914" s="1131" t="s">
        <v>2179</v>
      </c>
      <c r="C914" s="1189">
        <f>Elec.Data!K993</f>
        <v>895</v>
      </c>
      <c r="D914" s="1133" t="s">
        <v>1422</v>
      </c>
      <c r="E914" s="1142"/>
      <c r="F914" s="1134">
        <f t="shared" si="186"/>
        <v>0</v>
      </c>
      <c r="G914" s="1142"/>
      <c r="H914" s="1141">
        <f t="shared" si="187"/>
        <v>0</v>
      </c>
      <c r="I914" s="1142"/>
      <c r="J914" s="1141">
        <f t="shared" si="188"/>
        <v>0</v>
      </c>
      <c r="K914" s="1142"/>
      <c r="L914" s="1141">
        <f t="shared" si="189"/>
        <v>0</v>
      </c>
      <c r="M914" s="1142"/>
      <c r="N914" s="1141">
        <f t="shared" si="190"/>
        <v>0</v>
      </c>
      <c r="O914" s="1142"/>
      <c r="P914" s="1141">
        <f t="shared" si="191"/>
        <v>0</v>
      </c>
      <c r="Q914" s="1142"/>
      <c r="R914" s="1141">
        <f t="shared" si="192"/>
        <v>0</v>
      </c>
      <c r="S914" s="1142"/>
      <c r="T914" s="1141">
        <f t="shared" si="193"/>
        <v>0</v>
      </c>
      <c r="U914" s="1141"/>
      <c r="V914" s="1141">
        <f t="shared" si="194"/>
        <v>0</v>
      </c>
      <c r="W914" s="1143">
        <f t="shared" si="195"/>
        <v>0</v>
      </c>
      <c r="X914" s="1141">
        <f t="shared" si="196"/>
        <v>0</v>
      </c>
      <c r="Y914" s="1144">
        <v>0</v>
      </c>
      <c r="Z914" s="1139">
        <f t="shared" si="184"/>
        <v>0</v>
      </c>
      <c r="AA914" s="1123">
        <f>[5]building!Y904</f>
        <v>0</v>
      </c>
      <c r="AB914" s="1123"/>
      <c r="AC914" s="1123">
        <f>[5]building!Z904</f>
        <v>0</v>
      </c>
      <c r="AD914" s="1123">
        <f t="shared" si="185"/>
        <v>0</v>
      </c>
    </row>
    <row r="915" spans="1:30" ht="70.5" customHeight="1">
      <c r="A915" s="1130"/>
      <c r="B915" s="1131" t="s">
        <v>1293</v>
      </c>
      <c r="C915" s="1189">
        <f>Elec.Data!K1019</f>
        <v>897</v>
      </c>
      <c r="D915" s="1133" t="s">
        <v>1422</v>
      </c>
      <c r="E915" s="1142"/>
      <c r="F915" s="1134">
        <f t="shared" si="186"/>
        <v>0</v>
      </c>
      <c r="G915" s="1142"/>
      <c r="H915" s="1141">
        <f t="shared" si="187"/>
        <v>0</v>
      </c>
      <c r="I915" s="1142"/>
      <c r="J915" s="1141">
        <f t="shared" si="188"/>
        <v>0</v>
      </c>
      <c r="K915" s="1142"/>
      <c r="L915" s="1141">
        <f t="shared" si="189"/>
        <v>0</v>
      </c>
      <c r="M915" s="1142"/>
      <c r="N915" s="1141">
        <f t="shared" si="190"/>
        <v>0</v>
      </c>
      <c r="O915" s="1142"/>
      <c r="P915" s="1141">
        <f t="shared" si="191"/>
        <v>0</v>
      </c>
      <c r="Q915" s="1142"/>
      <c r="R915" s="1141">
        <f t="shared" si="192"/>
        <v>0</v>
      </c>
      <c r="S915" s="1142"/>
      <c r="T915" s="1141">
        <f t="shared" si="193"/>
        <v>0</v>
      </c>
      <c r="U915" s="1141"/>
      <c r="V915" s="1141">
        <f t="shared" si="194"/>
        <v>0</v>
      </c>
      <c r="W915" s="1143">
        <f t="shared" si="195"/>
        <v>0</v>
      </c>
      <c r="X915" s="1141">
        <f t="shared" si="196"/>
        <v>0</v>
      </c>
      <c r="Y915" s="1144">
        <v>0</v>
      </c>
      <c r="Z915" s="1139">
        <f t="shared" si="184"/>
        <v>0</v>
      </c>
      <c r="AA915" s="1123">
        <f>[5]building!Y905</f>
        <v>0</v>
      </c>
      <c r="AB915" s="1123"/>
      <c r="AC915" s="1123">
        <f>[5]building!Z905</f>
        <v>0</v>
      </c>
      <c r="AD915" s="1123">
        <f t="shared" si="185"/>
        <v>0</v>
      </c>
    </row>
    <row r="916" spans="1:30" ht="70.5" customHeight="1">
      <c r="A916" s="1130"/>
      <c r="B916" s="1131" t="s">
        <v>4871</v>
      </c>
      <c r="C916" s="1189">
        <f>Elec.Data!K1035</f>
        <v>935</v>
      </c>
      <c r="D916" s="1133"/>
      <c r="E916" s="1142"/>
      <c r="F916" s="1134">
        <f t="shared" si="186"/>
        <v>0</v>
      </c>
      <c r="G916" s="1142"/>
      <c r="H916" s="1141">
        <f t="shared" si="187"/>
        <v>0</v>
      </c>
      <c r="I916" s="1142"/>
      <c r="J916" s="1141">
        <f t="shared" si="188"/>
        <v>0</v>
      </c>
      <c r="K916" s="1142"/>
      <c r="L916" s="1141">
        <f t="shared" si="189"/>
        <v>0</v>
      </c>
      <c r="M916" s="1142"/>
      <c r="N916" s="1141">
        <f t="shared" si="190"/>
        <v>0</v>
      </c>
      <c r="O916" s="1142"/>
      <c r="P916" s="1141">
        <f t="shared" si="191"/>
        <v>0</v>
      </c>
      <c r="Q916" s="1142"/>
      <c r="R916" s="1141">
        <f t="shared" si="192"/>
        <v>0</v>
      </c>
      <c r="S916" s="1142"/>
      <c r="T916" s="1141">
        <f t="shared" si="193"/>
        <v>0</v>
      </c>
      <c r="U916" s="1141"/>
      <c r="V916" s="1141">
        <f t="shared" si="194"/>
        <v>0</v>
      </c>
      <c r="W916" s="1143">
        <f t="shared" si="195"/>
        <v>0</v>
      </c>
      <c r="X916" s="1141">
        <f t="shared" si="196"/>
        <v>0</v>
      </c>
      <c r="Y916" s="1144">
        <v>0</v>
      </c>
      <c r="Z916" s="1139">
        <f t="shared" si="184"/>
        <v>0</v>
      </c>
      <c r="AA916" s="1123">
        <f>[5]building!Y906</f>
        <v>0</v>
      </c>
      <c r="AB916" s="1123"/>
      <c r="AC916" s="1123">
        <f>[5]building!Z906</f>
        <v>0</v>
      </c>
      <c r="AD916" s="1123">
        <f t="shared" si="185"/>
        <v>0</v>
      </c>
    </row>
    <row r="917" spans="1:30" ht="70.5" customHeight="1">
      <c r="A917" s="1130"/>
      <c r="B917" s="1131" t="s">
        <v>4969</v>
      </c>
      <c r="C917" s="1189">
        <f>Elec.Data!K1096</f>
        <v>690</v>
      </c>
      <c r="D917" s="1133" t="s">
        <v>1422</v>
      </c>
      <c r="E917" s="1142"/>
      <c r="F917" s="1134">
        <f t="shared" si="186"/>
        <v>0</v>
      </c>
      <c r="G917" s="1142"/>
      <c r="H917" s="1141">
        <f t="shared" si="187"/>
        <v>0</v>
      </c>
      <c r="I917" s="1142"/>
      <c r="J917" s="1141">
        <f t="shared" si="188"/>
        <v>0</v>
      </c>
      <c r="K917" s="1142"/>
      <c r="L917" s="1141">
        <f t="shared" si="189"/>
        <v>0</v>
      </c>
      <c r="M917" s="1142"/>
      <c r="N917" s="1141">
        <f t="shared" si="190"/>
        <v>0</v>
      </c>
      <c r="O917" s="1142"/>
      <c r="P917" s="1141">
        <f t="shared" si="191"/>
        <v>0</v>
      </c>
      <c r="Q917" s="1142"/>
      <c r="R917" s="1141">
        <f t="shared" si="192"/>
        <v>0</v>
      </c>
      <c r="S917" s="1142"/>
      <c r="T917" s="1141">
        <f t="shared" si="193"/>
        <v>0</v>
      </c>
      <c r="U917" s="1141"/>
      <c r="V917" s="1141">
        <f t="shared" si="194"/>
        <v>0</v>
      </c>
      <c r="W917" s="1143">
        <f t="shared" si="195"/>
        <v>0</v>
      </c>
      <c r="X917" s="1141">
        <f t="shared" si="196"/>
        <v>0</v>
      </c>
      <c r="Y917" s="1144">
        <v>0</v>
      </c>
      <c r="Z917" s="1139">
        <f t="shared" si="184"/>
        <v>0</v>
      </c>
      <c r="AA917" s="1123">
        <f>[5]building!Y907</f>
        <v>0</v>
      </c>
      <c r="AB917" s="1123"/>
      <c r="AC917" s="1123">
        <f>[5]building!Z907</f>
        <v>0</v>
      </c>
      <c r="AD917" s="1123">
        <f t="shared" si="185"/>
        <v>0</v>
      </c>
    </row>
    <row r="918" spans="1:30" ht="99" customHeight="1">
      <c r="A918" s="1130"/>
      <c r="B918" s="1131" t="s">
        <v>4970</v>
      </c>
      <c r="C918" s="1189">
        <f>Elec.Data!K146</f>
        <v>835</v>
      </c>
      <c r="D918" s="1133" t="s">
        <v>1422</v>
      </c>
      <c r="E918" s="1142"/>
      <c r="F918" s="1134">
        <f t="shared" si="186"/>
        <v>0</v>
      </c>
      <c r="G918" s="1142"/>
      <c r="H918" s="1141">
        <f t="shared" si="187"/>
        <v>0</v>
      </c>
      <c r="I918" s="1142"/>
      <c r="J918" s="1141">
        <f t="shared" si="188"/>
        <v>0</v>
      </c>
      <c r="K918" s="1142"/>
      <c r="L918" s="1141">
        <f t="shared" si="189"/>
        <v>0</v>
      </c>
      <c r="M918" s="1142"/>
      <c r="N918" s="1141">
        <f t="shared" si="190"/>
        <v>0</v>
      </c>
      <c r="O918" s="1142"/>
      <c r="P918" s="1141">
        <f t="shared" si="191"/>
        <v>0</v>
      </c>
      <c r="Q918" s="1142"/>
      <c r="R918" s="1141">
        <f t="shared" si="192"/>
        <v>0</v>
      </c>
      <c r="S918" s="1142"/>
      <c r="T918" s="1141">
        <f t="shared" si="193"/>
        <v>0</v>
      </c>
      <c r="U918" s="1141"/>
      <c r="V918" s="1141">
        <f t="shared" si="194"/>
        <v>0</v>
      </c>
      <c r="W918" s="1143">
        <f t="shared" si="195"/>
        <v>0</v>
      </c>
      <c r="X918" s="1141">
        <f t="shared" si="196"/>
        <v>0</v>
      </c>
      <c r="Y918" s="1144">
        <v>0</v>
      </c>
      <c r="Z918" s="1139">
        <f t="shared" si="184"/>
        <v>0</v>
      </c>
      <c r="AA918" s="1123">
        <f>[5]building!Y908</f>
        <v>0</v>
      </c>
      <c r="AB918" s="1123"/>
      <c r="AC918" s="1123">
        <f>[5]building!Z908</f>
        <v>0</v>
      </c>
      <c r="AD918" s="1123">
        <f t="shared" si="185"/>
        <v>0</v>
      </c>
    </row>
    <row r="919" spans="1:30" ht="70.5" customHeight="1">
      <c r="A919" s="1130"/>
      <c r="B919" s="1131" t="s">
        <v>4971</v>
      </c>
      <c r="C919" s="1189">
        <f>Elec.Data!K1057</f>
        <v>982</v>
      </c>
      <c r="D919" s="1234" t="s">
        <v>1804</v>
      </c>
      <c r="E919" s="1142"/>
      <c r="F919" s="1134">
        <f t="shared" si="186"/>
        <v>0</v>
      </c>
      <c r="G919" s="1142"/>
      <c r="H919" s="1141">
        <f t="shared" si="187"/>
        <v>0</v>
      </c>
      <c r="I919" s="1142"/>
      <c r="J919" s="1141">
        <f t="shared" si="188"/>
        <v>0</v>
      </c>
      <c r="K919" s="1142"/>
      <c r="L919" s="1141">
        <f t="shared" si="189"/>
        <v>0</v>
      </c>
      <c r="M919" s="1142"/>
      <c r="N919" s="1141">
        <f t="shared" si="190"/>
        <v>0</v>
      </c>
      <c r="O919" s="1142"/>
      <c r="P919" s="1141">
        <f t="shared" si="191"/>
        <v>0</v>
      </c>
      <c r="Q919" s="1142"/>
      <c r="R919" s="1141">
        <f t="shared" si="192"/>
        <v>0</v>
      </c>
      <c r="S919" s="1142"/>
      <c r="T919" s="1141">
        <f t="shared" si="193"/>
        <v>0</v>
      </c>
      <c r="U919" s="1141"/>
      <c r="V919" s="1141">
        <f t="shared" si="194"/>
        <v>0</v>
      </c>
      <c r="W919" s="1143">
        <f t="shared" si="195"/>
        <v>0</v>
      </c>
      <c r="X919" s="1141">
        <f t="shared" si="196"/>
        <v>0</v>
      </c>
      <c r="Y919" s="1144">
        <v>0</v>
      </c>
      <c r="Z919" s="1139">
        <f t="shared" si="184"/>
        <v>0</v>
      </c>
      <c r="AA919" s="1123">
        <f>[5]building!Y909</f>
        <v>0</v>
      </c>
      <c r="AB919" s="1123"/>
      <c r="AC919" s="1123">
        <f>[5]building!Z909</f>
        <v>0</v>
      </c>
      <c r="AD919" s="1123">
        <f t="shared" si="185"/>
        <v>0</v>
      </c>
    </row>
    <row r="920" spans="1:30" ht="70.5" customHeight="1">
      <c r="A920" s="1130"/>
      <c r="B920" s="1151" t="s">
        <v>4305</v>
      </c>
      <c r="C920" s="1189">
        <f>Data!K3792</f>
        <v>3879.13</v>
      </c>
      <c r="D920" s="1133" t="s">
        <v>2321</v>
      </c>
      <c r="E920" s="1142"/>
      <c r="F920" s="1134">
        <f t="shared" si="186"/>
        <v>0</v>
      </c>
      <c r="G920" s="1142"/>
      <c r="H920" s="1141">
        <f t="shared" si="187"/>
        <v>0</v>
      </c>
      <c r="I920" s="1142"/>
      <c r="J920" s="1141">
        <f t="shared" si="188"/>
        <v>0</v>
      </c>
      <c r="K920" s="1142"/>
      <c r="L920" s="1141">
        <f t="shared" si="189"/>
        <v>0</v>
      </c>
      <c r="M920" s="1142"/>
      <c r="N920" s="1141">
        <f t="shared" si="190"/>
        <v>0</v>
      </c>
      <c r="O920" s="1142"/>
      <c r="P920" s="1141">
        <f t="shared" si="191"/>
        <v>0</v>
      </c>
      <c r="Q920" s="1142"/>
      <c r="R920" s="1141">
        <f t="shared" si="192"/>
        <v>0</v>
      </c>
      <c r="S920" s="1142"/>
      <c r="T920" s="1141">
        <f t="shared" si="193"/>
        <v>0</v>
      </c>
      <c r="U920" s="1141"/>
      <c r="V920" s="1141">
        <f t="shared" si="194"/>
        <v>0</v>
      </c>
      <c r="W920" s="1143">
        <f t="shared" si="195"/>
        <v>0</v>
      </c>
      <c r="X920" s="1141">
        <f t="shared" si="196"/>
        <v>0</v>
      </c>
      <c r="Y920" s="1144">
        <v>0</v>
      </c>
      <c r="Z920" s="1139">
        <f t="shared" si="184"/>
        <v>0</v>
      </c>
      <c r="AA920" s="1123">
        <f>[5]building!Y910</f>
        <v>0</v>
      </c>
      <c r="AB920" s="1123"/>
      <c r="AC920" s="1123">
        <f>[5]building!Z910</f>
        <v>0</v>
      </c>
      <c r="AD920" s="1123">
        <f t="shared" si="185"/>
        <v>0</v>
      </c>
    </row>
    <row r="921" spans="1:30" ht="70.5" customHeight="1">
      <c r="A921" s="1130"/>
      <c r="B921" s="1151" t="s">
        <v>4283</v>
      </c>
      <c r="C921" s="1189">
        <f>Data!X3668</f>
        <v>6018.22</v>
      </c>
      <c r="D921" s="1133" t="s">
        <v>2321</v>
      </c>
      <c r="E921" s="1142"/>
      <c r="F921" s="1134">
        <f t="shared" si="186"/>
        <v>0</v>
      </c>
      <c r="G921" s="1142"/>
      <c r="H921" s="1141">
        <f t="shared" si="187"/>
        <v>0</v>
      </c>
      <c r="I921" s="1142"/>
      <c r="J921" s="1141">
        <f t="shared" si="188"/>
        <v>0</v>
      </c>
      <c r="K921" s="1142"/>
      <c r="L921" s="1141">
        <f t="shared" si="189"/>
        <v>0</v>
      </c>
      <c r="M921" s="1142"/>
      <c r="N921" s="1141">
        <f t="shared" si="190"/>
        <v>0</v>
      </c>
      <c r="O921" s="1142"/>
      <c r="P921" s="1141">
        <f t="shared" si="191"/>
        <v>0</v>
      </c>
      <c r="Q921" s="1142"/>
      <c r="R921" s="1141">
        <f t="shared" si="192"/>
        <v>0</v>
      </c>
      <c r="S921" s="1142"/>
      <c r="T921" s="1141">
        <f t="shared" si="193"/>
        <v>0</v>
      </c>
      <c r="U921" s="1141"/>
      <c r="V921" s="1141">
        <f t="shared" si="194"/>
        <v>0</v>
      </c>
      <c r="W921" s="1143">
        <f t="shared" si="195"/>
        <v>0</v>
      </c>
      <c r="X921" s="1141">
        <f t="shared" si="196"/>
        <v>0</v>
      </c>
      <c r="Y921" s="1144">
        <v>0</v>
      </c>
      <c r="Z921" s="1139">
        <f t="shared" si="184"/>
        <v>0</v>
      </c>
      <c r="AA921" s="1123">
        <f>[5]building!Y911</f>
        <v>0</v>
      </c>
      <c r="AB921" s="1123"/>
      <c r="AC921" s="1123">
        <f>[5]building!Z911</f>
        <v>0</v>
      </c>
      <c r="AD921" s="1123">
        <f t="shared" si="185"/>
        <v>0</v>
      </c>
    </row>
    <row r="922" spans="1:30" ht="70.5" customHeight="1">
      <c r="A922" s="1130"/>
      <c r="B922" s="1151" t="s">
        <v>4304</v>
      </c>
      <c r="C922" s="1189">
        <f>Data!X3696</f>
        <v>7801.15</v>
      </c>
      <c r="D922" s="1133" t="s">
        <v>2321</v>
      </c>
      <c r="E922" s="1142"/>
      <c r="F922" s="1134">
        <f t="shared" si="186"/>
        <v>0</v>
      </c>
      <c r="G922" s="1142"/>
      <c r="H922" s="1141">
        <f t="shared" si="187"/>
        <v>0</v>
      </c>
      <c r="I922" s="1142"/>
      <c r="J922" s="1141">
        <f t="shared" si="188"/>
        <v>0</v>
      </c>
      <c r="K922" s="1142"/>
      <c r="L922" s="1141">
        <f t="shared" si="189"/>
        <v>0</v>
      </c>
      <c r="M922" s="1142"/>
      <c r="N922" s="1141">
        <f t="shared" si="190"/>
        <v>0</v>
      </c>
      <c r="O922" s="1142"/>
      <c r="P922" s="1141">
        <f t="shared" si="191"/>
        <v>0</v>
      </c>
      <c r="Q922" s="1142"/>
      <c r="R922" s="1141">
        <f t="shared" si="192"/>
        <v>0</v>
      </c>
      <c r="S922" s="1142"/>
      <c r="T922" s="1141">
        <f t="shared" si="193"/>
        <v>0</v>
      </c>
      <c r="U922" s="1141"/>
      <c r="V922" s="1141">
        <f t="shared" si="194"/>
        <v>0</v>
      </c>
      <c r="W922" s="1143">
        <f t="shared" si="195"/>
        <v>0</v>
      </c>
      <c r="X922" s="1141">
        <f t="shared" si="196"/>
        <v>0</v>
      </c>
      <c r="Y922" s="1144">
        <v>0</v>
      </c>
      <c r="Z922" s="1139">
        <f t="shared" si="184"/>
        <v>0</v>
      </c>
      <c r="AA922" s="1123">
        <f>[5]building!Y912</f>
        <v>0</v>
      </c>
      <c r="AB922" s="1123"/>
      <c r="AC922" s="1123">
        <f>[5]building!Z912</f>
        <v>0</v>
      </c>
      <c r="AD922" s="1123">
        <f t="shared" si="185"/>
        <v>0</v>
      </c>
    </row>
    <row r="923" spans="1:30" ht="70.5" customHeight="1">
      <c r="A923" s="1130"/>
      <c r="B923" s="1151" t="s">
        <v>4270</v>
      </c>
      <c r="C923" s="1189">
        <f>Data!K3837</f>
        <v>1339.26</v>
      </c>
      <c r="D923" s="1234" t="s">
        <v>2321</v>
      </c>
      <c r="E923" s="1142"/>
      <c r="F923" s="1134">
        <f t="shared" si="186"/>
        <v>0</v>
      </c>
      <c r="G923" s="1142"/>
      <c r="H923" s="1141">
        <f t="shared" si="187"/>
        <v>0</v>
      </c>
      <c r="I923" s="1142"/>
      <c r="J923" s="1141">
        <f t="shared" si="188"/>
        <v>0</v>
      </c>
      <c r="K923" s="1142"/>
      <c r="L923" s="1141">
        <f t="shared" si="189"/>
        <v>0</v>
      </c>
      <c r="M923" s="1142"/>
      <c r="N923" s="1141">
        <f t="shared" si="190"/>
        <v>0</v>
      </c>
      <c r="O923" s="1142"/>
      <c r="P923" s="1141">
        <f t="shared" si="191"/>
        <v>0</v>
      </c>
      <c r="Q923" s="1142"/>
      <c r="R923" s="1141">
        <f t="shared" si="192"/>
        <v>0</v>
      </c>
      <c r="S923" s="1142"/>
      <c r="T923" s="1141">
        <f t="shared" si="193"/>
        <v>0</v>
      </c>
      <c r="U923" s="1141"/>
      <c r="V923" s="1141">
        <f t="shared" si="194"/>
        <v>0</v>
      </c>
      <c r="W923" s="1143">
        <f t="shared" si="195"/>
        <v>0</v>
      </c>
      <c r="X923" s="1141">
        <f t="shared" si="196"/>
        <v>0</v>
      </c>
      <c r="Y923" s="1144">
        <v>0</v>
      </c>
      <c r="Z923" s="1139">
        <f t="shared" ref="Z923:Z986" si="197">Y923*C923</f>
        <v>0</v>
      </c>
      <c r="AA923" s="1123">
        <f>[5]building!Y913</f>
        <v>0</v>
      </c>
      <c r="AB923" s="1123"/>
      <c r="AC923" s="1123">
        <f>[5]building!Z913</f>
        <v>0</v>
      </c>
      <c r="AD923" s="1123">
        <f t="shared" si="185"/>
        <v>0</v>
      </c>
    </row>
    <row r="924" spans="1:30" ht="70.5" customHeight="1">
      <c r="A924" s="1130"/>
      <c r="B924" s="1177" t="s">
        <v>4269</v>
      </c>
      <c r="C924" s="1189">
        <f>Data!K3814</f>
        <v>1617.77</v>
      </c>
      <c r="D924" s="1234" t="s">
        <v>2321</v>
      </c>
      <c r="E924" s="1142"/>
      <c r="F924" s="1134">
        <f t="shared" si="186"/>
        <v>0</v>
      </c>
      <c r="G924" s="1142"/>
      <c r="H924" s="1141">
        <f t="shared" si="187"/>
        <v>0</v>
      </c>
      <c r="I924" s="1142"/>
      <c r="J924" s="1141">
        <f t="shared" si="188"/>
        <v>0</v>
      </c>
      <c r="K924" s="1142"/>
      <c r="L924" s="1141">
        <f t="shared" si="189"/>
        <v>0</v>
      </c>
      <c r="M924" s="1142"/>
      <c r="N924" s="1141">
        <f t="shared" si="190"/>
        <v>0</v>
      </c>
      <c r="O924" s="1142"/>
      <c r="P924" s="1141">
        <f t="shared" si="191"/>
        <v>0</v>
      </c>
      <c r="Q924" s="1142"/>
      <c r="R924" s="1141">
        <f t="shared" si="192"/>
        <v>0</v>
      </c>
      <c r="S924" s="1142"/>
      <c r="T924" s="1141">
        <f t="shared" si="193"/>
        <v>0</v>
      </c>
      <c r="U924" s="1141"/>
      <c r="V924" s="1141">
        <f t="shared" si="194"/>
        <v>0</v>
      </c>
      <c r="W924" s="1143">
        <f t="shared" si="195"/>
        <v>0</v>
      </c>
      <c r="X924" s="1141">
        <f t="shared" si="196"/>
        <v>0</v>
      </c>
      <c r="Y924" s="1144">
        <v>0</v>
      </c>
      <c r="Z924" s="1139">
        <f t="shared" si="197"/>
        <v>0</v>
      </c>
      <c r="AA924" s="1123">
        <f>[5]building!Y914</f>
        <v>0</v>
      </c>
      <c r="AB924" s="1123"/>
      <c r="AC924" s="1123">
        <f>[5]building!Z914</f>
        <v>0</v>
      </c>
      <c r="AD924" s="1123">
        <f t="shared" si="185"/>
        <v>0</v>
      </c>
    </row>
    <row r="925" spans="1:30" ht="70.5" customHeight="1">
      <c r="A925" s="1130"/>
      <c r="B925" s="1131" t="s">
        <v>5761</v>
      </c>
      <c r="C925" s="1239">
        <v>1879</v>
      </c>
      <c r="D925" s="1191" t="s">
        <v>1422</v>
      </c>
      <c r="E925" s="1141"/>
      <c r="F925" s="1134">
        <f t="shared" si="186"/>
        <v>0</v>
      </c>
      <c r="G925" s="1141"/>
      <c r="H925" s="1141">
        <f t="shared" si="187"/>
        <v>0</v>
      </c>
      <c r="I925" s="1141"/>
      <c r="J925" s="1141">
        <f t="shared" si="188"/>
        <v>0</v>
      </c>
      <c r="K925" s="1141"/>
      <c r="L925" s="1141">
        <f t="shared" si="189"/>
        <v>0</v>
      </c>
      <c r="M925" s="1141"/>
      <c r="N925" s="1141">
        <f t="shared" si="190"/>
        <v>0</v>
      </c>
      <c r="O925" s="1141"/>
      <c r="P925" s="1141">
        <f t="shared" si="191"/>
        <v>0</v>
      </c>
      <c r="Q925" s="1141"/>
      <c r="R925" s="1141">
        <f t="shared" si="192"/>
        <v>0</v>
      </c>
      <c r="S925" s="1141"/>
      <c r="T925" s="1141">
        <f t="shared" si="193"/>
        <v>0</v>
      </c>
      <c r="U925" s="1141"/>
      <c r="V925" s="1141">
        <f t="shared" si="194"/>
        <v>0</v>
      </c>
      <c r="W925" s="1143">
        <f t="shared" si="195"/>
        <v>0</v>
      </c>
      <c r="X925" s="1141">
        <f t="shared" si="196"/>
        <v>0</v>
      </c>
      <c r="Y925" s="1144">
        <v>0</v>
      </c>
      <c r="Z925" s="1139">
        <f t="shared" si="197"/>
        <v>0</v>
      </c>
      <c r="AA925" s="1123">
        <f>[5]building!Y915</f>
        <v>0</v>
      </c>
      <c r="AB925" s="1123"/>
      <c r="AC925" s="1123">
        <f>[5]building!Z915</f>
        <v>0</v>
      </c>
      <c r="AD925" s="1123">
        <f t="shared" si="185"/>
        <v>0</v>
      </c>
    </row>
    <row r="926" spans="1:30" ht="70.5" customHeight="1">
      <c r="A926" s="1130"/>
      <c r="B926" s="1146" t="s">
        <v>4317</v>
      </c>
      <c r="C926" s="1270">
        <f>Elec.Data!K1266</f>
        <v>0</v>
      </c>
      <c r="D926" s="1271" t="s">
        <v>1422</v>
      </c>
      <c r="E926" s="1142"/>
      <c r="F926" s="1134">
        <f t="shared" si="186"/>
        <v>0</v>
      </c>
      <c r="G926" s="1142"/>
      <c r="H926" s="1141">
        <f t="shared" si="187"/>
        <v>0</v>
      </c>
      <c r="I926" s="1142"/>
      <c r="J926" s="1141">
        <f t="shared" si="188"/>
        <v>0</v>
      </c>
      <c r="K926" s="1142"/>
      <c r="L926" s="1141">
        <f t="shared" si="189"/>
        <v>0</v>
      </c>
      <c r="M926" s="1142"/>
      <c r="N926" s="1141">
        <f t="shared" si="190"/>
        <v>0</v>
      </c>
      <c r="O926" s="1142"/>
      <c r="P926" s="1141">
        <f t="shared" si="191"/>
        <v>0</v>
      </c>
      <c r="Q926" s="1142"/>
      <c r="R926" s="1141">
        <f t="shared" si="192"/>
        <v>0</v>
      </c>
      <c r="S926" s="1142"/>
      <c r="T926" s="1141">
        <f t="shared" si="193"/>
        <v>0</v>
      </c>
      <c r="U926" s="1141"/>
      <c r="V926" s="1141">
        <f t="shared" si="194"/>
        <v>0</v>
      </c>
      <c r="W926" s="1143">
        <f t="shared" si="195"/>
        <v>0</v>
      </c>
      <c r="X926" s="1141">
        <f t="shared" si="196"/>
        <v>0</v>
      </c>
      <c r="Y926" s="1144">
        <v>0</v>
      </c>
      <c r="Z926" s="1139">
        <f t="shared" si="197"/>
        <v>0</v>
      </c>
      <c r="AA926" s="1123">
        <f>[5]building!Y916</f>
        <v>0</v>
      </c>
      <c r="AB926" s="1123"/>
      <c r="AC926" s="1123">
        <f>[5]building!Z916</f>
        <v>0</v>
      </c>
      <c r="AD926" s="1123">
        <f t="shared" si="185"/>
        <v>0</v>
      </c>
    </row>
    <row r="927" spans="1:30" ht="70.5" customHeight="1">
      <c r="A927" s="1130"/>
      <c r="B927" s="1146" t="s">
        <v>4600</v>
      </c>
      <c r="C927" s="1270">
        <v>8100</v>
      </c>
      <c r="D927" s="1271" t="s">
        <v>1422</v>
      </c>
      <c r="E927" s="1142"/>
      <c r="F927" s="1134">
        <f t="shared" si="186"/>
        <v>0</v>
      </c>
      <c r="G927" s="1142"/>
      <c r="H927" s="1141">
        <f t="shared" si="187"/>
        <v>0</v>
      </c>
      <c r="I927" s="1142"/>
      <c r="J927" s="1141">
        <f t="shared" si="188"/>
        <v>0</v>
      </c>
      <c r="K927" s="1142"/>
      <c r="L927" s="1141">
        <f t="shared" si="189"/>
        <v>0</v>
      </c>
      <c r="M927" s="1142"/>
      <c r="N927" s="1141">
        <f t="shared" si="190"/>
        <v>0</v>
      </c>
      <c r="O927" s="1142"/>
      <c r="P927" s="1141">
        <f t="shared" si="191"/>
        <v>0</v>
      </c>
      <c r="Q927" s="1142"/>
      <c r="R927" s="1141">
        <f t="shared" si="192"/>
        <v>0</v>
      </c>
      <c r="S927" s="1142"/>
      <c r="T927" s="1141">
        <f t="shared" si="193"/>
        <v>0</v>
      </c>
      <c r="U927" s="1141"/>
      <c r="V927" s="1141">
        <f t="shared" si="194"/>
        <v>0</v>
      </c>
      <c r="W927" s="1143">
        <f t="shared" si="195"/>
        <v>0</v>
      </c>
      <c r="X927" s="1141">
        <f t="shared" si="196"/>
        <v>0</v>
      </c>
      <c r="Y927" s="1144">
        <v>0</v>
      </c>
      <c r="Z927" s="1139">
        <f t="shared" si="197"/>
        <v>0</v>
      </c>
      <c r="AA927" s="1123">
        <f>[5]building!Y917</f>
        <v>0</v>
      </c>
      <c r="AB927" s="1123"/>
      <c r="AC927" s="1123">
        <f>[5]building!Z917</f>
        <v>0</v>
      </c>
      <c r="AD927" s="1123">
        <f t="shared" si="185"/>
        <v>0</v>
      </c>
    </row>
    <row r="928" spans="1:30" ht="70.5" customHeight="1">
      <c r="A928" s="1145"/>
      <c r="B928" s="1272" t="s">
        <v>4541</v>
      </c>
      <c r="C928" s="1176">
        <v>829</v>
      </c>
      <c r="D928" s="1212" t="s">
        <v>1422</v>
      </c>
      <c r="E928" s="1142"/>
      <c r="F928" s="1134">
        <f t="shared" si="186"/>
        <v>0</v>
      </c>
      <c r="G928" s="1142"/>
      <c r="H928" s="1141">
        <f t="shared" si="187"/>
        <v>0</v>
      </c>
      <c r="I928" s="1142"/>
      <c r="J928" s="1141">
        <f t="shared" si="188"/>
        <v>0</v>
      </c>
      <c r="K928" s="1142"/>
      <c r="L928" s="1141">
        <f t="shared" si="189"/>
        <v>0</v>
      </c>
      <c r="M928" s="1142"/>
      <c r="N928" s="1141">
        <f t="shared" si="190"/>
        <v>0</v>
      </c>
      <c r="O928" s="1142"/>
      <c r="P928" s="1141">
        <f t="shared" si="191"/>
        <v>0</v>
      </c>
      <c r="Q928" s="1142"/>
      <c r="R928" s="1141">
        <f t="shared" si="192"/>
        <v>0</v>
      </c>
      <c r="S928" s="1142"/>
      <c r="T928" s="1141">
        <f t="shared" si="193"/>
        <v>0</v>
      </c>
      <c r="U928" s="1141"/>
      <c r="V928" s="1141">
        <f t="shared" si="194"/>
        <v>0</v>
      </c>
      <c r="W928" s="1143">
        <f t="shared" si="195"/>
        <v>0</v>
      </c>
      <c r="X928" s="1141">
        <f t="shared" si="196"/>
        <v>0</v>
      </c>
      <c r="Y928" s="1144">
        <v>0</v>
      </c>
      <c r="Z928" s="1139">
        <f t="shared" si="197"/>
        <v>0</v>
      </c>
      <c r="AA928" s="1123">
        <f>[5]building!Y918</f>
        <v>0</v>
      </c>
      <c r="AB928" s="1123"/>
      <c r="AC928" s="1123">
        <f>[5]building!Z918</f>
        <v>0</v>
      </c>
      <c r="AD928" s="1123">
        <f t="shared" si="185"/>
        <v>0</v>
      </c>
    </row>
    <row r="929" spans="1:30" s="810" customFormat="1" ht="70.5" customHeight="1">
      <c r="A929" s="1130"/>
      <c r="B929" s="1273" t="s">
        <v>4318</v>
      </c>
      <c r="C929" s="1274">
        <f>Elec.Data!R815</f>
        <v>8777.33</v>
      </c>
      <c r="D929" s="1271" t="s">
        <v>1422</v>
      </c>
      <c r="E929" s="1142"/>
      <c r="F929" s="1134">
        <f t="shared" si="186"/>
        <v>0</v>
      </c>
      <c r="G929" s="1142"/>
      <c r="H929" s="1141">
        <f t="shared" si="187"/>
        <v>0</v>
      </c>
      <c r="I929" s="1142"/>
      <c r="J929" s="1141">
        <f t="shared" si="188"/>
        <v>0</v>
      </c>
      <c r="K929" s="1142"/>
      <c r="L929" s="1141">
        <f t="shared" si="189"/>
        <v>0</v>
      </c>
      <c r="M929" s="1142"/>
      <c r="N929" s="1141">
        <f t="shared" si="190"/>
        <v>0</v>
      </c>
      <c r="O929" s="1142"/>
      <c r="P929" s="1141">
        <f t="shared" si="191"/>
        <v>0</v>
      </c>
      <c r="Q929" s="1142"/>
      <c r="R929" s="1141">
        <f t="shared" si="192"/>
        <v>0</v>
      </c>
      <c r="S929" s="1142"/>
      <c r="T929" s="1141">
        <f t="shared" si="193"/>
        <v>0</v>
      </c>
      <c r="U929" s="1141"/>
      <c r="V929" s="1141">
        <f t="shared" si="194"/>
        <v>0</v>
      </c>
      <c r="W929" s="1143">
        <f t="shared" si="195"/>
        <v>0</v>
      </c>
      <c r="X929" s="1141">
        <f t="shared" si="196"/>
        <v>0</v>
      </c>
      <c r="Y929" s="1144">
        <v>0</v>
      </c>
      <c r="Z929" s="1139">
        <f t="shared" si="197"/>
        <v>0</v>
      </c>
      <c r="AA929" s="1123">
        <f>[5]building!Y919</f>
        <v>0</v>
      </c>
      <c r="AB929" s="1123"/>
      <c r="AC929" s="1123">
        <f>[5]building!Z919</f>
        <v>0</v>
      </c>
      <c r="AD929" s="1123">
        <f t="shared" si="185"/>
        <v>0</v>
      </c>
    </row>
    <row r="930" spans="1:30" ht="70.5" customHeight="1">
      <c r="A930" s="1145">
        <v>21.6</v>
      </c>
      <c r="B930" s="1152" t="s">
        <v>4503</v>
      </c>
      <c r="C930" s="1147"/>
      <c r="D930" s="1148"/>
      <c r="E930" s="1142"/>
      <c r="F930" s="1134">
        <f t="shared" si="186"/>
        <v>0</v>
      </c>
      <c r="G930" s="1142"/>
      <c r="H930" s="1141">
        <f t="shared" si="187"/>
        <v>0</v>
      </c>
      <c r="I930" s="1142"/>
      <c r="J930" s="1141">
        <f t="shared" si="188"/>
        <v>0</v>
      </c>
      <c r="K930" s="1142"/>
      <c r="L930" s="1141">
        <f t="shared" si="189"/>
        <v>0</v>
      </c>
      <c r="M930" s="1142"/>
      <c r="N930" s="1141">
        <f t="shared" si="190"/>
        <v>0</v>
      </c>
      <c r="O930" s="1142"/>
      <c r="P930" s="1141">
        <f t="shared" si="191"/>
        <v>0</v>
      </c>
      <c r="Q930" s="1142"/>
      <c r="R930" s="1141">
        <f t="shared" si="192"/>
        <v>0</v>
      </c>
      <c r="S930" s="1142"/>
      <c r="T930" s="1141">
        <f t="shared" si="193"/>
        <v>0</v>
      </c>
      <c r="U930" s="1141"/>
      <c r="V930" s="1141">
        <f t="shared" si="194"/>
        <v>0</v>
      </c>
      <c r="W930" s="1143">
        <f t="shared" si="195"/>
        <v>0</v>
      </c>
      <c r="X930" s="1141">
        <f t="shared" si="196"/>
        <v>0</v>
      </c>
      <c r="Y930" s="1144">
        <v>0</v>
      </c>
      <c r="Z930" s="1139">
        <f t="shared" si="197"/>
        <v>0</v>
      </c>
      <c r="AA930" s="1123">
        <f>[5]building!Y920</f>
        <v>0</v>
      </c>
      <c r="AB930" s="1123"/>
      <c r="AC930" s="1123">
        <f>[5]building!Z920</f>
        <v>0</v>
      </c>
      <c r="AD930" s="1123">
        <f t="shared" si="185"/>
        <v>0</v>
      </c>
    </row>
    <row r="931" spans="1:30" ht="70.5" customHeight="1">
      <c r="A931" s="1220"/>
      <c r="B931" s="1146" t="s">
        <v>582</v>
      </c>
      <c r="C931" s="1147">
        <f>Data!K3950</f>
        <v>2693.15</v>
      </c>
      <c r="D931" s="1148" t="s">
        <v>1422</v>
      </c>
      <c r="E931" s="1142"/>
      <c r="F931" s="1134">
        <f t="shared" si="186"/>
        <v>0</v>
      </c>
      <c r="G931" s="1142"/>
      <c r="H931" s="1141">
        <f t="shared" si="187"/>
        <v>0</v>
      </c>
      <c r="I931" s="1142"/>
      <c r="J931" s="1141">
        <f t="shared" si="188"/>
        <v>0</v>
      </c>
      <c r="K931" s="1142"/>
      <c r="L931" s="1141">
        <f t="shared" si="189"/>
        <v>0</v>
      </c>
      <c r="M931" s="1142"/>
      <c r="N931" s="1141">
        <f t="shared" si="190"/>
        <v>0</v>
      </c>
      <c r="O931" s="1142"/>
      <c r="P931" s="1141">
        <f t="shared" si="191"/>
        <v>0</v>
      </c>
      <c r="Q931" s="1142"/>
      <c r="R931" s="1141">
        <f t="shared" si="192"/>
        <v>0</v>
      </c>
      <c r="S931" s="1142"/>
      <c r="T931" s="1141">
        <f t="shared" si="193"/>
        <v>0</v>
      </c>
      <c r="U931" s="1141"/>
      <c r="V931" s="1141">
        <f t="shared" si="194"/>
        <v>0</v>
      </c>
      <c r="W931" s="1143">
        <f t="shared" si="195"/>
        <v>0</v>
      </c>
      <c r="X931" s="1141">
        <f t="shared" si="196"/>
        <v>0</v>
      </c>
      <c r="Y931" s="1144">
        <v>0</v>
      </c>
      <c r="Z931" s="1139">
        <f t="shared" si="197"/>
        <v>0</v>
      </c>
      <c r="AA931" s="1123">
        <f>[5]building!Y921</f>
        <v>0</v>
      </c>
      <c r="AB931" s="1123"/>
      <c r="AC931" s="1123">
        <f>[5]building!Z921</f>
        <v>0</v>
      </c>
      <c r="AD931" s="1123">
        <f t="shared" si="185"/>
        <v>0</v>
      </c>
    </row>
    <row r="932" spans="1:30" ht="70.5" customHeight="1">
      <c r="A932" s="1172"/>
      <c r="B932" s="1131" t="s">
        <v>3875</v>
      </c>
      <c r="C932" s="1140">
        <f>Data!K3983</f>
        <v>3249.19</v>
      </c>
      <c r="D932" s="1133" t="s">
        <v>1422</v>
      </c>
      <c r="E932" s="1142"/>
      <c r="F932" s="1134">
        <f t="shared" si="186"/>
        <v>0</v>
      </c>
      <c r="G932" s="1142"/>
      <c r="H932" s="1141">
        <f t="shared" si="187"/>
        <v>0</v>
      </c>
      <c r="I932" s="1142"/>
      <c r="J932" s="1141">
        <f t="shared" si="188"/>
        <v>0</v>
      </c>
      <c r="K932" s="1142"/>
      <c r="L932" s="1141">
        <f t="shared" si="189"/>
        <v>0</v>
      </c>
      <c r="M932" s="1142"/>
      <c r="N932" s="1141">
        <f t="shared" si="190"/>
        <v>0</v>
      </c>
      <c r="O932" s="1142"/>
      <c r="P932" s="1141">
        <f t="shared" si="191"/>
        <v>0</v>
      </c>
      <c r="Q932" s="1142"/>
      <c r="R932" s="1141">
        <f t="shared" si="192"/>
        <v>0</v>
      </c>
      <c r="S932" s="1142"/>
      <c r="T932" s="1141">
        <f t="shared" si="193"/>
        <v>0</v>
      </c>
      <c r="U932" s="1141"/>
      <c r="V932" s="1141">
        <f t="shared" si="194"/>
        <v>0</v>
      </c>
      <c r="W932" s="1143">
        <f t="shared" si="195"/>
        <v>0</v>
      </c>
      <c r="X932" s="1141">
        <f t="shared" si="196"/>
        <v>0</v>
      </c>
      <c r="Y932" s="1144">
        <v>0</v>
      </c>
      <c r="Z932" s="1139">
        <f t="shared" si="197"/>
        <v>0</v>
      </c>
      <c r="AA932" s="1123">
        <f>[5]building!Y922</f>
        <v>0</v>
      </c>
      <c r="AB932" s="1123"/>
      <c r="AC932" s="1123">
        <f>[5]building!Z922</f>
        <v>0</v>
      </c>
      <c r="AD932" s="1123">
        <f t="shared" si="185"/>
        <v>0</v>
      </c>
    </row>
    <row r="933" spans="1:30" ht="70.5" customHeight="1">
      <c r="A933" s="1172"/>
      <c r="B933" s="1131" t="s">
        <v>3779</v>
      </c>
      <c r="C933" s="1140">
        <f>Data!K3966</f>
        <v>2655.17</v>
      </c>
      <c r="D933" s="1133"/>
      <c r="E933" s="1142"/>
      <c r="F933" s="1134">
        <f t="shared" si="186"/>
        <v>0</v>
      </c>
      <c r="G933" s="1142"/>
      <c r="H933" s="1141">
        <f t="shared" si="187"/>
        <v>0</v>
      </c>
      <c r="I933" s="1142"/>
      <c r="J933" s="1141">
        <f t="shared" si="188"/>
        <v>0</v>
      </c>
      <c r="K933" s="1142"/>
      <c r="L933" s="1141">
        <f t="shared" si="189"/>
        <v>0</v>
      </c>
      <c r="M933" s="1142"/>
      <c r="N933" s="1141">
        <f t="shared" si="190"/>
        <v>0</v>
      </c>
      <c r="O933" s="1142"/>
      <c r="P933" s="1141">
        <f t="shared" si="191"/>
        <v>0</v>
      </c>
      <c r="Q933" s="1142"/>
      <c r="R933" s="1141">
        <f t="shared" si="192"/>
        <v>0</v>
      </c>
      <c r="S933" s="1142"/>
      <c r="T933" s="1141">
        <f t="shared" si="193"/>
        <v>0</v>
      </c>
      <c r="U933" s="1141"/>
      <c r="V933" s="1141">
        <f t="shared" si="194"/>
        <v>0</v>
      </c>
      <c r="W933" s="1143">
        <f t="shared" si="195"/>
        <v>0</v>
      </c>
      <c r="X933" s="1141">
        <f t="shared" si="196"/>
        <v>0</v>
      </c>
      <c r="Y933" s="1144">
        <v>0</v>
      </c>
      <c r="Z933" s="1139">
        <f t="shared" si="197"/>
        <v>0</v>
      </c>
      <c r="AA933" s="1123">
        <f>[5]building!Y923</f>
        <v>0</v>
      </c>
      <c r="AB933" s="1123"/>
      <c r="AC933" s="1123">
        <f>[5]building!Z923</f>
        <v>0</v>
      </c>
      <c r="AD933" s="1123">
        <f t="shared" si="185"/>
        <v>0</v>
      </c>
    </row>
    <row r="934" spans="1:30" ht="70.5" customHeight="1">
      <c r="A934" s="1172"/>
      <c r="B934" s="1131" t="s">
        <v>1938</v>
      </c>
      <c r="C934" s="1149">
        <f>Data!K3932</f>
        <v>2715.75</v>
      </c>
      <c r="D934" s="1133" t="s">
        <v>1422</v>
      </c>
      <c r="E934" s="1142"/>
      <c r="F934" s="1134">
        <f t="shared" si="186"/>
        <v>0</v>
      </c>
      <c r="G934" s="1142"/>
      <c r="H934" s="1141">
        <f t="shared" si="187"/>
        <v>0</v>
      </c>
      <c r="I934" s="1142"/>
      <c r="J934" s="1141">
        <f t="shared" si="188"/>
        <v>0</v>
      </c>
      <c r="K934" s="1142"/>
      <c r="L934" s="1141">
        <f t="shared" si="189"/>
        <v>0</v>
      </c>
      <c r="M934" s="1142"/>
      <c r="N934" s="1141">
        <f t="shared" si="190"/>
        <v>0</v>
      </c>
      <c r="O934" s="1142"/>
      <c r="P934" s="1141">
        <f t="shared" si="191"/>
        <v>0</v>
      </c>
      <c r="Q934" s="1142"/>
      <c r="R934" s="1141">
        <f t="shared" si="192"/>
        <v>0</v>
      </c>
      <c r="S934" s="1142"/>
      <c r="T934" s="1141">
        <f t="shared" si="193"/>
        <v>0</v>
      </c>
      <c r="U934" s="1141"/>
      <c r="V934" s="1141">
        <f t="shared" si="194"/>
        <v>0</v>
      </c>
      <c r="W934" s="1143">
        <f t="shared" si="195"/>
        <v>0</v>
      </c>
      <c r="X934" s="1141">
        <f t="shared" si="196"/>
        <v>0</v>
      </c>
      <c r="Y934" s="1144">
        <v>0</v>
      </c>
      <c r="Z934" s="1139">
        <f t="shared" si="197"/>
        <v>0</v>
      </c>
      <c r="AA934" s="1123">
        <f>[5]building!Y924</f>
        <v>0</v>
      </c>
      <c r="AB934" s="1123"/>
      <c r="AC934" s="1123">
        <f>[5]building!Z924</f>
        <v>0</v>
      </c>
      <c r="AD934" s="1123">
        <f t="shared" si="185"/>
        <v>0</v>
      </c>
    </row>
    <row r="935" spans="1:30" ht="70.5" customHeight="1">
      <c r="A935" s="1172"/>
      <c r="B935" s="1131" t="s">
        <v>6252</v>
      </c>
      <c r="C935" s="1131">
        <v>135</v>
      </c>
      <c r="D935" s="1133" t="s">
        <v>1422</v>
      </c>
      <c r="E935" s="1141"/>
      <c r="F935" s="1134">
        <f t="shared" si="186"/>
        <v>0</v>
      </c>
      <c r="G935" s="1141"/>
      <c r="H935" s="1141">
        <f t="shared" si="187"/>
        <v>0</v>
      </c>
      <c r="I935" s="1141"/>
      <c r="J935" s="1141">
        <f t="shared" si="188"/>
        <v>0</v>
      </c>
      <c r="K935" s="1141"/>
      <c r="L935" s="1141">
        <f t="shared" si="189"/>
        <v>0</v>
      </c>
      <c r="M935" s="1141"/>
      <c r="N935" s="1141">
        <f t="shared" si="190"/>
        <v>0</v>
      </c>
      <c r="O935" s="1141"/>
      <c r="P935" s="1141">
        <f t="shared" si="191"/>
        <v>0</v>
      </c>
      <c r="Q935" s="1141"/>
      <c r="R935" s="1141">
        <f t="shared" si="192"/>
        <v>0</v>
      </c>
      <c r="S935" s="1141"/>
      <c r="T935" s="1141">
        <f t="shared" si="193"/>
        <v>0</v>
      </c>
      <c r="U935" s="1141"/>
      <c r="V935" s="1141">
        <f t="shared" si="194"/>
        <v>0</v>
      </c>
      <c r="W935" s="1143">
        <f t="shared" si="195"/>
        <v>0</v>
      </c>
      <c r="X935" s="1141">
        <f t="shared" si="196"/>
        <v>0</v>
      </c>
      <c r="Y935" s="1144">
        <v>0</v>
      </c>
      <c r="Z935" s="1139">
        <f t="shared" si="197"/>
        <v>0</v>
      </c>
      <c r="AA935" s="1123">
        <f>[5]building!Y925</f>
        <v>0</v>
      </c>
      <c r="AB935" s="1123"/>
      <c r="AC935" s="1123">
        <f>[5]building!Z925</f>
        <v>0</v>
      </c>
      <c r="AD935" s="1123">
        <f t="shared" si="185"/>
        <v>0</v>
      </c>
    </row>
    <row r="936" spans="1:30" ht="70.5" customHeight="1">
      <c r="A936" s="1172"/>
      <c r="B936" s="1131" t="s">
        <v>5190</v>
      </c>
      <c r="C936" s="1131">
        <f>Elec.Data!K959</f>
        <v>690</v>
      </c>
      <c r="D936" s="1133" t="s">
        <v>1422</v>
      </c>
      <c r="E936" s="1141">
        <v>220</v>
      </c>
      <c r="F936" s="1134">
        <f t="shared" si="186"/>
        <v>151800</v>
      </c>
      <c r="G936" s="1141"/>
      <c r="H936" s="1141">
        <f t="shared" si="187"/>
        <v>0</v>
      </c>
      <c r="I936" s="1141"/>
      <c r="J936" s="1141">
        <f t="shared" si="188"/>
        <v>0</v>
      </c>
      <c r="K936" s="1141"/>
      <c r="L936" s="1141">
        <f t="shared" si="189"/>
        <v>0</v>
      </c>
      <c r="M936" s="1141"/>
      <c r="N936" s="1141">
        <f t="shared" si="190"/>
        <v>0</v>
      </c>
      <c r="O936" s="1141"/>
      <c r="P936" s="1141">
        <f t="shared" si="191"/>
        <v>0</v>
      </c>
      <c r="Q936" s="1141"/>
      <c r="R936" s="1141">
        <f t="shared" si="192"/>
        <v>0</v>
      </c>
      <c r="S936" s="1142"/>
      <c r="T936" s="1141">
        <f t="shared" si="193"/>
        <v>0</v>
      </c>
      <c r="U936" s="1141"/>
      <c r="V936" s="1141">
        <f t="shared" si="194"/>
        <v>0</v>
      </c>
      <c r="W936" s="1143">
        <f t="shared" si="195"/>
        <v>0</v>
      </c>
      <c r="X936" s="1141">
        <f t="shared" si="196"/>
        <v>0</v>
      </c>
      <c r="Y936" s="1144">
        <v>220</v>
      </c>
      <c r="Z936" s="1139">
        <f t="shared" si="197"/>
        <v>151800</v>
      </c>
      <c r="AA936" s="1123">
        <f>[5]building!Y926</f>
        <v>220</v>
      </c>
      <c r="AB936" s="1123">
        <f>[5]building!Z926</f>
        <v>139700</v>
      </c>
      <c r="AC936" s="1123">
        <f>[5]building!Z926</f>
        <v>139700</v>
      </c>
      <c r="AD936" s="1123">
        <f t="shared" si="185"/>
        <v>12100</v>
      </c>
    </row>
    <row r="937" spans="1:30" ht="70.5" customHeight="1">
      <c r="A937" s="1172"/>
      <c r="B937" s="1131" t="s">
        <v>4911</v>
      </c>
      <c r="C937" s="1131">
        <f>Elec.Data!K304</f>
        <v>517</v>
      </c>
      <c r="D937" s="1133" t="s">
        <v>1422</v>
      </c>
      <c r="E937" s="1141">
        <v>6</v>
      </c>
      <c r="F937" s="1134">
        <f t="shared" si="186"/>
        <v>3102</v>
      </c>
      <c r="G937" s="1141"/>
      <c r="H937" s="1141">
        <f t="shared" si="187"/>
        <v>0</v>
      </c>
      <c r="I937" s="1141"/>
      <c r="J937" s="1141">
        <f t="shared" si="188"/>
        <v>0</v>
      </c>
      <c r="K937" s="1141"/>
      <c r="L937" s="1141">
        <f t="shared" si="189"/>
        <v>0</v>
      </c>
      <c r="M937" s="1141"/>
      <c r="N937" s="1141">
        <f t="shared" si="190"/>
        <v>0</v>
      </c>
      <c r="O937" s="1141"/>
      <c r="P937" s="1141">
        <f t="shared" si="191"/>
        <v>0</v>
      </c>
      <c r="Q937" s="1141"/>
      <c r="R937" s="1141">
        <f t="shared" si="192"/>
        <v>0</v>
      </c>
      <c r="S937" s="1141"/>
      <c r="T937" s="1141">
        <f t="shared" si="193"/>
        <v>0</v>
      </c>
      <c r="U937" s="1141"/>
      <c r="V937" s="1141">
        <f t="shared" si="194"/>
        <v>0</v>
      </c>
      <c r="W937" s="1143">
        <f t="shared" si="195"/>
        <v>0</v>
      </c>
      <c r="X937" s="1141">
        <f t="shared" si="196"/>
        <v>0</v>
      </c>
      <c r="Y937" s="1144">
        <v>6</v>
      </c>
      <c r="Z937" s="1139">
        <f t="shared" si="197"/>
        <v>3102</v>
      </c>
      <c r="AA937" s="1123">
        <f>[5]building!Y927</f>
        <v>6</v>
      </c>
      <c r="AB937" s="1123">
        <f>[5]building!Z927</f>
        <v>2772</v>
      </c>
      <c r="AC937" s="1123">
        <f>[5]building!Z927</f>
        <v>2772</v>
      </c>
      <c r="AD937" s="1123">
        <f t="shared" si="185"/>
        <v>330</v>
      </c>
    </row>
    <row r="938" spans="1:30" ht="70.5" customHeight="1">
      <c r="A938" s="1172"/>
      <c r="B938" s="1131" t="s">
        <v>4890</v>
      </c>
      <c r="C938" s="1131">
        <f>Elec.Data!Y807</f>
        <v>4030</v>
      </c>
      <c r="D938" s="1133" t="s">
        <v>1422</v>
      </c>
      <c r="E938" s="1141">
        <v>3</v>
      </c>
      <c r="F938" s="1134">
        <f t="shared" si="186"/>
        <v>12090</v>
      </c>
      <c r="G938" s="1141"/>
      <c r="H938" s="1141">
        <f t="shared" si="187"/>
        <v>0</v>
      </c>
      <c r="I938" s="1141"/>
      <c r="J938" s="1141">
        <f t="shared" si="188"/>
        <v>0</v>
      </c>
      <c r="K938" s="1141"/>
      <c r="L938" s="1141">
        <f t="shared" si="189"/>
        <v>0</v>
      </c>
      <c r="M938" s="1141"/>
      <c r="N938" s="1141">
        <f t="shared" si="190"/>
        <v>0</v>
      </c>
      <c r="O938" s="1141"/>
      <c r="P938" s="1141">
        <f t="shared" si="191"/>
        <v>0</v>
      </c>
      <c r="Q938" s="1141"/>
      <c r="R938" s="1141">
        <f t="shared" si="192"/>
        <v>0</v>
      </c>
      <c r="S938" s="1142"/>
      <c r="T938" s="1141">
        <f t="shared" si="193"/>
        <v>0</v>
      </c>
      <c r="U938" s="1141"/>
      <c r="V938" s="1141">
        <f t="shared" si="194"/>
        <v>0</v>
      </c>
      <c r="W938" s="1143">
        <f t="shared" si="195"/>
        <v>0</v>
      </c>
      <c r="X938" s="1141">
        <f t="shared" si="196"/>
        <v>0</v>
      </c>
      <c r="Y938" s="1144">
        <v>3</v>
      </c>
      <c r="Z938" s="1139">
        <f t="shared" si="197"/>
        <v>12090</v>
      </c>
      <c r="AA938" s="1123">
        <f>[5]building!Y928</f>
        <v>3</v>
      </c>
      <c r="AB938" s="1123">
        <f>[5]building!Z928</f>
        <v>10920</v>
      </c>
      <c r="AC938" s="1123">
        <f>[5]building!Z928</f>
        <v>10920</v>
      </c>
      <c r="AD938" s="1123">
        <f t="shared" si="185"/>
        <v>1170</v>
      </c>
    </row>
    <row r="939" spans="1:30" ht="70.5" customHeight="1">
      <c r="A939" s="1172"/>
      <c r="B939" s="1131" t="s">
        <v>4912</v>
      </c>
      <c r="C939" s="1131">
        <v>170</v>
      </c>
      <c r="D939" s="1133" t="str">
        <f>D938</f>
        <v>Each</v>
      </c>
      <c r="E939" s="1141"/>
      <c r="F939" s="1134">
        <f t="shared" si="186"/>
        <v>0</v>
      </c>
      <c r="G939" s="1141"/>
      <c r="H939" s="1141">
        <f t="shared" si="187"/>
        <v>0</v>
      </c>
      <c r="I939" s="1141"/>
      <c r="J939" s="1141">
        <f t="shared" si="188"/>
        <v>0</v>
      </c>
      <c r="K939" s="1141"/>
      <c r="L939" s="1141">
        <f t="shared" si="189"/>
        <v>0</v>
      </c>
      <c r="M939" s="1141"/>
      <c r="N939" s="1141">
        <f t="shared" si="190"/>
        <v>0</v>
      </c>
      <c r="O939" s="1141"/>
      <c r="P939" s="1141">
        <f t="shared" si="191"/>
        <v>0</v>
      </c>
      <c r="Q939" s="1141"/>
      <c r="R939" s="1141">
        <f t="shared" si="192"/>
        <v>0</v>
      </c>
      <c r="S939" s="1141"/>
      <c r="T939" s="1141">
        <f t="shared" si="193"/>
        <v>0</v>
      </c>
      <c r="U939" s="1141"/>
      <c r="V939" s="1141">
        <f t="shared" si="194"/>
        <v>0</v>
      </c>
      <c r="W939" s="1143">
        <f t="shared" si="195"/>
        <v>0</v>
      </c>
      <c r="X939" s="1141">
        <f t="shared" si="196"/>
        <v>0</v>
      </c>
      <c r="Y939" s="1144">
        <v>0</v>
      </c>
      <c r="Z939" s="1139">
        <f t="shared" si="197"/>
        <v>0</v>
      </c>
      <c r="AA939" s="1123">
        <f>[5]building!Y929</f>
        <v>0</v>
      </c>
      <c r="AB939" s="1123"/>
      <c r="AC939" s="1123">
        <f>[5]building!Z929</f>
        <v>0</v>
      </c>
      <c r="AD939" s="1123">
        <f t="shared" si="185"/>
        <v>0</v>
      </c>
    </row>
    <row r="940" spans="1:30" ht="70.5" customHeight="1">
      <c r="A940" s="1172"/>
      <c r="B940" s="1152" t="s">
        <v>6253</v>
      </c>
      <c r="C940" s="1275">
        <v>5508</v>
      </c>
      <c r="D940" s="1148" t="s">
        <v>2321</v>
      </c>
      <c r="E940" s="1142"/>
      <c r="F940" s="1134">
        <f t="shared" si="186"/>
        <v>0</v>
      </c>
      <c r="G940" s="1142"/>
      <c r="H940" s="1141">
        <f t="shared" si="187"/>
        <v>0</v>
      </c>
      <c r="I940" s="1142"/>
      <c r="J940" s="1141">
        <f t="shared" si="188"/>
        <v>0</v>
      </c>
      <c r="K940" s="1142"/>
      <c r="L940" s="1141">
        <f t="shared" si="189"/>
        <v>0</v>
      </c>
      <c r="M940" s="1142"/>
      <c r="N940" s="1141">
        <f t="shared" si="190"/>
        <v>0</v>
      </c>
      <c r="O940" s="1142"/>
      <c r="P940" s="1141">
        <f t="shared" si="191"/>
        <v>0</v>
      </c>
      <c r="Q940" s="1142"/>
      <c r="R940" s="1141">
        <f t="shared" si="192"/>
        <v>0</v>
      </c>
      <c r="S940" s="1142"/>
      <c r="T940" s="1141">
        <f t="shared" si="193"/>
        <v>0</v>
      </c>
      <c r="U940" s="1141"/>
      <c r="V940" s="1141">
        <f t="shared" si="194"/>
        <v>0</v>
      </c>
      <c r="W940" s="1143">
        <f t="shared" si="195"/>
        <v>0</v>
      </c>
      <c r="X940" s="1141">
        <f t="shared" si="196"/>
        <v>0</v>
      </c>
      <c r="Y940" s="1144">
        <v>0</v>
      </c>
      <c r="Z940" s="1139">
        <f t="shared" si="197"/>
        <v>0</v>
      </c>
      <c r="AA940" s="1123">
        <f>[5]building!Y930</f>
        <v>0</v>
      </c>
      <c r="AB940" s="1123"/>
      <c r="AC940" s="1123">
        <f>[5]building!Z930</f>
        <v>0</v>
      </c>
      <c r="AD940" s="1123">
        <f t="shared" si="185"/>
        <v>0</v>
      </c>
    </row>
    <row r="941" spans="1:30" ht="70.5" customHeight="1">
      <c r="A941" s="1172"/>
      <c r="B941" s="1131" t="s">
        <v>4977</v>
      </c>
      <c r="C941" s="1131">
        <f>Data!K3738</f>
        <v>91.09</v>
      </c>
      <c r="D941" s="1133" t="s">
        <v>2321</v>
      </c>
      <c r="E941" s="1142">
        <v>10790</v>
      </c>
      <c r="F941" s="1134">
        <f t="shared" si="186"/>
        <v>982861.1</v>
      </c>
      <c r="G941" s="1142"/>
      <c r="H941" s="1141">
        <f t="shared" si="187"/>
        <v>0</v>
      </c>
      <c r="I941" s="1142"/>
      <c r="J941" s="1141">
        <f t="shared" si="188"/>
        <v>0</v>
      </c>
      <c r="K941" s="1142"/>
      <c r="L941" s="1141">
        <f t="shared" si="189"/>
        <v>0</v>
      </c>
      <c r="M941" s="1142"/>
      <c r="N941" s="1141">
        <f t="shared" si="190"/>
        <v>0</v>
      </c>
      <c r="O941" s="1142"/>
      <c r="P941" s="1141">
        <f t="shared" si="191"/>
        <v>0</v>
      </c>
      <c r="Q941" s="1142"/>
      <c r="R941" s="1141">
        <f t="shared" si="192"/>
        <v>0</v>
      </c>
      <c r="S941" s="1142"/>
      <c r="T941" s="1141">
        <f t="shared" si="193"/>
        <v>0</v>
      </c>
      <c r="U941" s="1141"/>
      <c r="V941" s="1141">
        <f t="shared" si="194"/>
        <v>0</v>
      </c>
      <c r="W941" s="1143">
        <f t="shared" si="195"/>
        <v>0</v>
      </c>
      <c r="X941" s="1141">
        <f t="shared" si="196"/>
        <v>0</v>
      </c>
      <c r="Y941" s="1144">
        <v>10790</v>
      </c>
      <c r="Z941" s="1139">
        <f t="shared" si="197"/>
        <v>982861.1</v>
      </c>
      <c r="AA941" s="1123">
        <f>[5]building!Y931</f>
        <v>10790</v>
      </c>
      <c r="AB941" s="1123">
        <f>[5]building!Z931</f>
        <v>876148</v>
      </c>
      <c r="AC941" s="1123">
        <f>[5]building!Z931</f>
        <v>876148</v>
      </c>
      <c r="AD941" s="1123">
        <f t="shared" si="185"/>
        <v>106713.1</v>
      </c>
    </row>
    <row r="942" spans="1:30" ht="70.5" customHeight="1">
      <c r="A942" s="1172"/>
      <c r="B942" s="1131" t="s">
        <v>4891</v>
      </c>
      <c r="C942" s="1131">
        <f>'2 in 1 incl. F.E.'!F81</f>
        <v>40500</v>
      </c>
      <c r="D942" s="1133" t="s">
        <v>1422</v>
      </c>
      <c r="E942" s="1141"/>
      <c r="F942" s="1134">
        <f t="shared" si="186"/>
        <v>0</v>
      </c>
      <c r="G942" s="1141"/>
      <c r="H942" s="1141">
        <f t="shared" si="187"/>
        <v>0</v>
      </c>
      <c r="I942" s="1141"/>
      <c r="J942" s="1141">
        <f t="shared" si="188"/>
        <v>0</v>
      </c>
      <c r="K942" s="1141"/>
      <c r="L942" s="1141">
        <f t="shared" si="189"/>
        <v>0</v>
      </c>
      <c r="M942" s="1141"/>
      <c r="N942" s="1141">
        <f t="shared" si="190"/>
        <v>0</v>
      </c>
      <c r="O942" s="1141"/>
      <c r="P942" s="1141">
        <f t="shared" si="191"/>
        <v>0</v>
      </c>
      <c r="Q942" s="1141"/>
      <c r="R942" s="1141">
        <f t="shared" si="192"/>
        <v>0</v>
      </c>
      <c r="S942" s="1141"/>
      <c r="T942" s="1141">
        <f t="shared" si="193"/>
        <v>0</v>
      </c>
      <c r="U942" s="1141"/>
      <c r="V942" s="1141">
        <f t="shared" si="194"/>
        <v>0</v>
      </c>
      <c r="W942" s="1143">
        <f t="shared" si="195"/>
        <v>0</v>
      </c>
      <c r="X942" s="1141">
        <f t="shared" si="196"/>
        <v>0</v>
      </c>
      <c r="Y942" s="1144">
        <v>0</v>
      </c>
      <c r="Z942" s="1139">
        <f t="shared" si="197"/>
        <v>0</v>
      </c>
      <c r="AA942" s="1123">
        <f>[5]building!Y932</f>
        <v>0</v>
      </c>
      <c r="AB942" s="1123"/>
      <c r="AC942" s="1123">
        <f>[5]building!Z932</f>
        <v>0</v>
      </c>
      <c r="AD942" s="1123">
        <f t="shared" si="185"/>
        <v>0</v>
      </c>
    </row>
    <row r="943" spans="1:30" ht="70.5" customHeight="1">
      <c r="A943" s="1172"/>
      <c r="B943" s="1131" t="s">
        <v>4930</v>
      </c>
      <c r="C943" s="1131"/>
      <c r="D943" s="1133"/>
      <c r="E943" s="1135"/>
      <c r="F943" s="1134">
        <f t="shared" si="186"/>
        <v>0</v>
      </c>
      <c r="G943" s="1141"/>
      <c r="H943" s="1141">
        <f t="shared" si="187"/>
        <v>0</v>
      </c>
      <c r="I943" s="1141"/>
      <c r="J943" s="1141">
        <f t="shared" si="188"/>
        <v>0</v>
      </c>
      <c r="K943" s="1141"/>
      <c r="L943" s="1141">
        <f t="shared" si="189"/>
        <v>0</v>
      </c>
      <c r="M943" s="1141"/>
      <c r="N943" s="1141">
        <f t="shared" si="190"/>
        <v>0</v>
      </c>
      <c r="O943" s="1141"/>
      <c r="P943" s="1141">
        <f t="shared" si="191"/>
        <v>0</v>
      </c>
      <c r="Q943" s="1141"/>
      <c r="R943" s="1141">
        <f t="shared" si="192"/>
        <v>0</v>
      </c>
      <c r="S943" s="1141"/>
      <c r="T943" s="1141">
        <f t="shared" si="193"/>
        <v>0</v>
      </c>
      <c r="U943" s="1141"/>
      <c r="V943" s="1141">
        <f t="shared" si="194"/>
        <v>0</v>
      </c>
      <c r="W943" s="1143">
        <f t="shared" si="195"/>
        <v>0</v>
      </c>
      <c r="X943" s="1141">
        <f t="shared" si="196"/>
        <v>0</v>
      </c>
      <c r="Y943" s="1144">
        <v>0</v>
      </c>
      <c r="Z943" s="1139">
        <f t="shared" si="197"/>
        <v>0</v>
      </c>
      <c r="AA943" s="1123">
        <f>[5]building!Y933</f>
        <v>0</v>
      </c>
      <c r="AB943" s="1123"/>
      <c r="AC943" s="1123">
        <f>[5]building!Z933</f>
        <v>0</v>
      </c>
      <c r="AD943" s="1123">
        <f t="shared" si="185"/>
        <v>0</v>
      </c>
    </row>
    <row r="944" spans="1:30" ht="70.5" customHeight="1">
      <c r="A944" s="1172"/>
      <c r="B944" s="1131" t="s">
        <v>4892</v>
      </c>
      <c r="C944" s="1131">
        <v>31100</v>
      </c>
      <c r="D944" s="1133" t="s">
        <v>1422</v>
      </c>
      <c r="E944" s="1141"/>
      <c r="F944" s="1134">
        <f t="shared" si="186"/>
        <v>0</v>
      </c>
      <c r="G944" s="1141"/>
      <c r="H944" s="1141">
        <f t="shared" si="187"/>
        <v>0</v>
      </c>
      <c r="I944" s="1141"/>
      <c r="J944" s="1141">
        <f t="shared" si="188"/>
        <v>0</v>
      </c>
      <c r="K944" s="1141"/>
      <c r="L944" s="1141">
        <f t="shared" si="189"/>
        <v>0</v>
      </c>
      <c r="M944" s="1141"/>
      <c r="N944" s="1141">
        <f t="shared" si="190"/>
        <v>0</v>
      </c>
      <c r="O944" s="1141"/>
      <c r="P944" s="1141">
        <f t="shared" si="191"/>
        <v>0</v>
      </c>
      <c r="Q944" s="1141"/>
      <c r="R944" s="1141">
        <f t="shared" si="192"/>
        <v>0</v>
      </c>
      <c r="S944" s="1141"/>
      <c r="T944" s="1141">
        <f t="shared" si="193"/>
        <v>0</v>
      </c>
      <c r="U944" s="1141"/>
      <c r="V944" s="1141">
        <f t="shared" si="194"/>
        <v>0</v>
      </c>
      <c r="W944" s="1143">
        <f t="shared" si="195"/>
        <v>0</v>
      </c>
      <c r="X944" s="1141">
        <f t="shared" si="196"/>
        <v>0</v>
      </c>
      <c r="Y944" s="1144">
        <v>0</v>
      </c>
      <c r="Z944" s="1139">
        <f t="shared" si="197"/>
        <v>0</v>
      </c>
      <c r="AA944" s="1123">
        <f>[5]building!Y934</f>
        <v>0</v>
      </c>
      <c r="AB944" s="1123"/>
      <c r="AC944" s="1123">
        <f>[5]building!Z934</f>
        <v>0</v>
      </c>
      <c r="AD944" s="1123">
        <f t="shared" si="185"/>
        <v>0</v>
      </c>
    </row>
    <row r="945" spans="1:30" ht="70.5" customHeight="1">
      <c r="A945" s="1172"/>
      <c r="B945" s="1131" t="s">
        <v>4931</v>
      </c>
      <c r="C945" s="1131">
        <v>4160</v>
      </c>
      <c r="D945" s="1133" t="s">
        <v>1422</v>
      </c>
      <c r="E945" s="1141"/>
      <c r="F945" s="1134">
        <f t="shared" si="186"/>
        <v>0</v>
      </c>
      <c r="G945" s="1141"/>
      <c r="H945" s="1141">
        <f t="shared" si="187"/>
        <v>0</v>
      </c>
      <c r="I945" s="1141"/>
      <c r="J945" s="1141">
        <f t="shared" si="188"/>
        <v>0</v>
      </c>
      <c r="K945" s="1141"/>
      <c r="L945" s="1141">
        <f t="shared" si="189"/>
        <v>0</v>
      </c>
      <c r="M945" s="1141"/>
      <c r="N945" s="1141">
        <f t="shared" si="190"/>
        <v>0</v>
      </c>
      <c r="O945" s="1141"/>
      <c r="P945" s="1141">
        <f t="shared" si="191"/>
        <v>0</v>
      </c>
      <c r="Q945" s="1141"/>
      <c r="R945" s="1141">
        <f t="shared" si="192"/>
        <v>0</v>
      </c>
      <c r="S945" s="1141"/>
      <c r="T945" s="1141">
        <f t="shared" si="193"/>
        <v>0</v>
      </c>
      <c r="U945" s="1141"/>
      <c r="V945" s="1141">
        <f t="shared" si="194"/>
        <v>0</v>
      </c>
      <c r="W945" s="1143">
        <f t="shared" si="195"/>
        <v>0</v>
      </c>
      <c r="X945" s="1141">
        <f t="shared" si="196"/>
        <v>0</v>
      </c>
      <c r="Y945" s="1144">
        <v>0</v>
      </c>
      <c r="Z945" s="1139">
        <f t="shared" si="197"/>
        <v>0</v>
      </c>
      <c r="AA945" s="1123">
        <f>[5]building!Y935</f>
        <v>0</v>
      </c>
      <c r="AB945" s="1123"/>
      <c r="AC945" s="1123">
        <f>[5]building!Z935</f>
        <v>0</v>
      </c>
      <c r="AD945" s="1123">
        <f t="shared" si="185"/>
        <v>0</v>
      </c>
    </row>
    <row r="946" spans="1:30" ht="70.5" customHeight="1">
      <c r="A946" s="1172"/>
      <c r="B946" s="1131" t="s">
        <v>4932</v>
      </c>
      <c r="C946" s="1131">
        <v>880</v>
      </c>
      <c r="D946" s="1133" t="s">
        <v>841</v>
      </c>
      <c r="E946" s="1141"/>
      <c r="F946" s="1134">
        <f t="shared" si="186"/>
        <v>0</v>
      </c>
      <c r="G946" s="1141"/>
      <c r="H946" s="1141">
        <f t="shared" si="187"/>
        <v>0</v>
      </c>
      <c r="I946" s="1141"/>
      <c r="J946" s="1141">
        <f t="shared" si="188"/>
        <v>0</v>
      </c>
      <c r="K946" s="1141"/>
      <c r="L946" s="1141">
        <f t="shared" si="189"/>
        <v>0</v>
      </c>
      <c r="M946" s="1141"/>
      <c r="N946" s="1141">
        <f t="shared" si="190"/>
        <v>0</v>
      </c>
      <c r="O946" s="1141"/>
      <c r="P946" s="1141">
        <f t="shared" si="191"/>
        <v>0</v>
      </c>
      <c r="Q946" s="1141"/>
      <c r="R946" s="1141">
        <f t="shared" si="192"/>
        <v>0</v>
      </c>
      <c r="S946" s="1141"/>
      <c r="T946" s="1141">
        <f t="shared" si="193"/>
        <v>0</v>
      </c>
      <c r="U946" s="1141"/>
      <c r="V946" s="1141">
        <f t="shared" si="194"/>
        <v>0</v>
      </c>
      <c r="W946" s="1143">
        <f t="shared" si="195"/>
        <v>0</v>
      </c>
      <c r="X946" s="1141">
        <f t="shared" si="196"/>
        <v>0</v>
      </c>
      <c r="Y946" s="1144">
        <v>0</v>
      </c>
      <c r="Z946" s="1139">
        <f t="shared" si="197"/>
        <v>0</v>
      </c>
      <c r="AA946" s="1123">
        <f>[5]building!Y936</f>
        <v>0</v>
      </c>
      <c r="AB946" s="1123"/>
      <c r="AC946" s="1123">
        <f>[5]building!Z936</f>
        <v>0</v>
      </c>
      <c r="AD946" s="1123">
        <f t="shared" si="185"/>
        <v>0</v>
      </c>
    </row>
    <row r="947" spans="1:30" ht="70.5" customHeight="1">
      <c r="A947" s="1172"/>
      <c r="B947" s="1131" t="s">
        <v>4933</v>
      </c>
      <c r="C947" s="1131">
        <v>60</v>
      </c>
      <c r="D947" s="1133" t="s">
        <v>841</v>
      </c>
      <c r="E947" s="1141"/>
      <c r="F947" s="1134">
        <f t="shared" si="186"/>
        <v>0</v>
      </c>
      <c r="G947" s="1141"/>
      <c r="H947" s="1141">
        <f t="shared" si="187"/>
        <v>0</v>
      </c>
      <c r="I947" s="1141"/>
      <c r="J947" s="1141">
        <f t="shared" si="188"/>
        <v>0</v>
      </c>
      <c r="K947" s="1141"/>
      <c r="L947" s="1141">
        <f t="shared" si="189"/>
        <v>0</v>
      </c>
      <c r="M947" s="1141"/>
      <c r="N947" s="1141">
        <f t="shared" si="190"/>
        <v>0</v>
      </c>
      <c r="O947" s="1141"/>
      <c r="P947" s="1141">
        <f t="shared" si="191"/>
        <v>0</v>
      </c>
      <c r="Q947" s="1141"/>
      <c r="R947" s="1141">
        <f t="shared" si="192"/>
        <v>0</v>
      </c>
      <c r="S947" s="1141"/>
      <c r="T947" s="1141">
        <f t="shared" si="193"/>
        <v>0</v>
      </c>
      <c r="U947" s="1141"/>
      <c r="V947" s="1141">
        <f t="shared" si="194"/>
        <v>0</v>
      </c>
      <c r="W947" s="1143">
        <f t="shared" si="195"/>
        <v>0</v>
      </c>
      <c r="X947" s="1141">
        <f t="shared" si="196"/>
        <v>0</v>
      </c>
      <c r="Y947" s="1144">
        <v>0</v>
      </c>
      <c r="Z947" s="1139">
        <f t="shared" si="197"/>
        <v>0</v>
      </c>
      <c r="AA947" s="1123">
        <f>[5]building!Y937</f>
        <v>0</v>
      </c>
      <c r="AB947" s="1123"/>
      <c r="AC947" s="1123">
        <f>[5]building!Z937</f>
        <v>0</v>
      </c>
      <c r="AD947" s="1123">
        <f t="shared" si="185"/>
        <v>0</v>
      </c>
    </row>
    <row r="948" spans="1:30" ht="70.5" customHeight="1">
      <c r="A948" s="1172"/>
      <c r="B948" s="1151" t="s">
        <v>4934</v>
      </c>
      <c r="C948" s="1131"/>
      <c r="D948" s="1133"/>
      <c r="E948" s="1135"/>
      <c r="F948" s="1134">
        <f t="shared" si="186"/>
        <v>0</v>
      </c>
      <c r="G948" s="1141"/>
      <c r="H948" s="1141">
        <f t="shared" si="187"/>
        <v>0</v>
      </c>
      <c r="I948" s="1141"/>
      <c r="J948" s="1141">
        <f t="shared" si="188"/>
        <v>0</v>
      </c>
      <c r="K948" s="1141"/>
      <c r="L948" s="1141">
        <f t="shared" si="189"/>
        <v>0</v>
      </c>
      <c r="M948" s="1141"/>
      <c r="N948" s="1141">
        <f t="shared" si="190"/>
        <v>0</v>
      </c>
      <c r="O948" s="1141"/>
      <c r="P948" s="1141">
        <f t="shared" si="191"/>
        <v>0</v>
      </c>
      <c r="Q948" s="1141"/>
      <c r="R948" s="1141">
        <f t="shared" si="192"/>
        <v>0</v>
      </c>
      <c r="S948" s="1141"/>
      <c r="T948" s="1141">
        <f t="shared" si="193"/>
        <v>0</v>
      </c>
      <c r="U948" s="1141"/>
      <c r="V948" s="1141">
        <f t="shared" si="194"/>
        <v>0</v>
      </c>
      <c r="W948" s="1143">
        <f t="shared" si="195"/>
        <v>0</v>
      </c>
      <c r="X948" s="1141">
        <f t="shared" si="196"/>
        <v>0</v>
      </c>
      <c r="Y948" s="1144">
        <v>0</v>
      </c>
      <c r="Z948" s="1139">
        <f t="shared" si="197"/>
        <v>0</v>
      </c>
      <c r="AA948" s="1123">
        <f>[5]building!Y938</f>
        <v>0</v>
      </c>
      <c r="AB948" s="1123"/>
      <c r="AC948" s="1123">
        <f>[5]building!Z938</f>
        <v>0</v>
      </c>
      <c r="AD948" s="1123">
        <f t="shared" si="185"/>
        <v>0</v>
      </c>
    </row>
    <row r="949" spans="1:30" ht="70.5" customHeight="1">
      <c r="A949" s="1172"/>
      <c r="B949" s="1131" t="s">
        <v>4906</v>
      </c>
      <c r="C949" s="1131">
        <v>4200</v>
      </c>
      <c r="D949" s="1133" t="s">
        <v>1456</v>
      </c>
      <c r="E949" s="1141"/>
      <c r="F949" s="1134">
        <f t="shared" si="186"/>
        <v>0</v>
      </c>
      <c r="G949" s="1141"/>
      <c r="H949" s="1141">
        <f t="shared" si="187"/>
        <v>0</v>
      </c>
      <c r="I949" s="1141"/>
      <c r="J949" s="1141">
        <f t="shared" si="188"/>
        <v>0</v>
      </c>
      <c r="K949" s="1141"/>
      <c r="L949" s="1141">
        <f t="shared" si="189"/>
        <v>0</v>
      </c>
      <c r="M949" s="1141"/>
      <c r="N949" s="1141">
        <f t="shared" si="190"/>
        <v>0</v>
      </c>
      <c r="O949" s="1141"/>
      <c r="P949" s="1141">
        <f t="shared" si="191"/>
        <v>0</v>
      </c>
      <c r="Q949" s="1141"/>
      <c r="R949" s="1141">
        <f t="shared" si="192"/>
        <v>0</v>
      </c>
      <c r="S949" s="1141"/>
      <c r="T949" s="1141">
        <f t="shared" si="193"/>
        <v>0</v>
      </c>
      <c r="U949" s="1141"/>
      <c r="V949" s="1141">
        <f t="shared" si="194"/>
        <v>0</v>
      </c>
      <c r="W949" s="1143">
        <f t="shared" si="195"/>
        <v>0</v>
      </c>
      <c r="X949" s="1141">
        <f t="shared" si="196"/>
        <v>0</v>
      </c>
      <c r="Y949" s="1144">
        <v>0</v>
      </c>
      <c r="Z949" s="1139">
        <f t="shared" si="197"/>
        <v>0</v>
      </c>
      <c r="AA949" s="1123">
        <f>[5]building!Y939</f>
        <v>0</v>
      </c>
      <c r="AB949" s="1123"/>
      <c r="AC949" s="1123">
        <f>[5]building!Z939</f>
        <v>0</v>
      </c>
      <c r="AD949" s="1123">
        <f t="shared" si="185"/>
        <v>0</v>
      </c>
    </row>
    <row r="950" spans="1:30" ht="70.5" customHeight="1">
      <c r="A950" s="1172"/>
      <c r="B950" s="1131" t="s">
        <v>4904</v>
      </c>
      <c r="C950" s="1131">
        <v>840</v>
      </c>
      <c r="D950" s="1133" t="s">
        <v>1456</v>
      </c>
      <c r="E950" s="1141"/>
      <c r="F950" s="1134">
        <f t="shared" si="186"/>
        <v>0</v>
      </c>
      <c r="G950" s="1141"/>
      <c r="H950" s="1141">
        <f t="shared" si="187"/>
        <v>0</v>
      </c>
      <c r="I950" s="1141"/>
      <c r="J950" s="1141">
        <f t="shared" si="188"/>
        <v>0</v>
      </c>
      <c r="K950" s="1141"/>
      <c r="L950" s="1141">
        <f t="shared" si="189"/>
        <v>0</v>
      </c>
      <c r="M950" s="1141"/>
      <c r="N950" s="1141">
        <f t="shared" si="190"/>
        <v>0</v>
      </c>
      <c r="O950" s="1141"/>
      <c r="P950" s="1141">
        <f t="shared" si="191"/>
        <v>0</v>
      </c>
      <c r="Q950" s="1141"/>
      <c r="R950" s="1141">
        <f t="shared" si="192"/>
        <v>0</v>
      </c>
      <c r="S950" s="1141"/>
      <c r="T950" s="1141">
        <f t="shared" si="193"/>
        <v>0</v>
      </c>
      <c r="U950" s="1141"/>
      <c r="V950" s="1141">
        <f t="shared" si="194"/>
        <v>0</v>
      </c>
      <c r="W950" s="1143">
        <f t="shared" si="195"/>
        <v>0</v>
      </c>
      <c r="X950" s="1141">
        <f t="shared" si="196"/>
        <v>0</v>
      </c>
      <c r="Y950" s="1144">
        <v>0</v>
      </c>
      <c r="Z950" s="1139">
        <f t="shared" si="197"/>
        <v>0</v>
      </c>
      <c r="AA950" s="1123">
        <f>[5]building!Y940</f>
        <v>0</v>
      </c>
      <c r="AB950" s="1123"/>
      <c r="AC950" s="1123">
        <f>[5]building!Z940</f>
        <v>0</v>
      </c>
      <c r="AD950" s="1123">
        <f t="shared" si="185"/>
        <v>0</v>
      </c>
    </row>
    <row r="951" spans="1:30" ht="70.5" customHeight="1">
      <c r="A951" s="1172"/>
      <c r="B951" s="1131" t="s">
        <v>4903</v>
      </c>
      <c r="C951" s="1131">
        <v>720</v>
      </c>
      <c r="D951" s="1133" t="s">
        <v>1456</v>
      </c>
      <c r="E951" s="1141"/>
      <c r="F951" s="1134">
        <f t="shared" si="186"/>
        <v>0</v>
      </c>
      <c r="G951" s="1141"/>
      <c r="H951" s="1141">
        <f t="shared" si="187"/>
        <v>0</v>
      </c>
      <c r="I951" s="1141"/>
      <c r="J951" s="1141">
        <f t="shared" si="188"/>
        <v>0</v>
      </c>
      <c r="K951" s="1141"/>
      <c r="L951" s="1141">
        <f t="shared" si="189"/>
        <v>0</v>
      </c>
      <c r="M951" s="1141"/>
      <c r="N951" s="1141">
        <f t="shared" si="190"/>
        <v>0</v>
      </c>
      <c r="O951" s="1141"/>
      <c r="P951" s="1141">
        <f t="shared" si="191"/>
        <v>0</v>
      </c>
      <c r="Q951" s="1141"/>
      <c r="R951" s="1141">
        <f t="shared" si="192"/>
        <v>0</v>
      </c>
      <c r="S951" s="1141"/>
      <c r="T951" s="1141">
        <f t="shared" si="193"/>
        <v>0</v>
      </c>
      <c r="U951" s="1141"/>
      <c r="V951" s="1141">
        <f t="shared" si="194"/>
        <v>0</v>
      </c>
      <c r="W951" s="1143">
        <f t="shared" si="195"/>
        <v>0</v>
      </c>
      <c r="X951" s="1141">
        <f t="shared" si="196"/>
        <v>0</v>
      </c>
      <c r="Y951" s="1144">
        <v>0</v>
      </c>
      <c r="Z951" s="1139">
        <f t="shared" si="197"/>
        <v>0</v>
      </c>
      <c r="AA951" s="1123">
        <f>[5]building!Y941</f>
        <v>0</v>
      </c>
      <c r="AB951" s="1123"/>
      <c r="AC951" s="1123">
        <f>[5]building!Z941</f>
        <v>0</v>
      </c>
      <c r="AD951" s="1123">
        <f t="shared" si="185"/>
        <v>0</v>
      </c>
    </row>
    <row r="952" spans="1:30" ht="70.5" customHeight="1">
      <c r="A952" s="1172"/>
      <c r="B952" s="1131" t="s">
        <v>4905</v>
      </c>
      <c r="C952" s="1131">
        <v>320</v>
      </c>
      <c r="D952" s="1133" t="s">
        <v>1456</v>
      </c>
      <c r="E952" s="1141"/>
      <c r="F952" s="1134">
        <f t="shared" si="186"/>
        <v>0</v>
      </c>
      <c r="G952" s="1141"/>
      <c r="H952" s="1141">
        <f t="shared" si="187"/>
        <v>0</v>
      </c>
      <c r="I952" s="1141"/>
      <c r="J952" s="1141">
        <f t="shared" si="188"/>
        <v>0</v>
      </c>
      <c r="K952" s="1141"/>
      <c r="L952" s="1141">
        <f t="shared" si="189"/>
        <v>0</v>
      </c>
      <c r="M952" s="1141"/>
      <c r="N952" s="1141">
        <f t="shared" si="190"/>
        <v>0</v>
      </c>
      <c r="O952" s="1141"/>
      <c r="P952" s="1141">
        <f t="shared" si="191"/>
        <v>0</v>
      </c>
      <c r="Q952" s="1141"/>
      <c r="R952" s="1141">
        <f t="shared" si="192"/>
        <v>0</v>
      </c>
      <c r="S952" s="1141"/>
      <c r="T952" s="1141">
        <f t="shared" si="193"/>
        <v>0</v>
      </c>
      <c r="U952" s="1141"/>
      <c r="V952" s="1141">
        <f t="shared" si="194"/>
        <v>0</v>
      </c>
      <c r="W952" s="1143">
        <f t="shared" si="195"/>
        <v>0</v>
      </c>
      <c r="X952" s="1141">
        <f t="shared" si="196"/>
        <v>0</v>
      </c>
      <c r="Y952" s="1144">
        <v>0</v>
      </c>
      <c r="Z952" s="1139">
        <f t="shared" si="197"/>
        <v>0</v>
      </c>
      <c r="AA952" s="1123">
        <f>[5]building!Y942</f>
        <v>0</v>
      </c>
      <c r="AB952" s="1123"/>
      <c r="AC952" s="1123">
        <f>[5]building!Z942</f>
        <v>0</v>
      </c>
      <c r="AD952" s="1123">
        <f t="shared" si="185"/>
        <v>0</v>
      </c>
    </row>
    <row r="953" spans="1:30" ht="70.5" customHeight="1">
      <c r="A953" s="1172"/>
      <c r="B953" s="1131" t="s">
        <v>4935</v>
      </c>
      <c r="C953" s="1131">
        <v>450</v>
      </c>
      <c r="D953" s="1133" t="s">
        <v>1456</v>
      </c>
      <c r="E953" s="1141"/>
      <c r="F953" s="1134">
        <f t="shared" si="186"/>
        <v>0</v>
      </c>
      <c r="G953" s="1141"/>
      <c r="H953" s="1141">
        <f t="shared" si="187"/>
        <v>0</v>
      </c>
      <c r="I953" s="1141"/>
      <c r="J953" s="1141">
        <f t="shared" si="188"/>
        <v>0</v>
      </c>
      <c r="K953" s="1141"/>
      <c r="L953" s="1141">
        <f t="shared" si="189"/>
        <v>0</v>
      </c>
      <c r="M953" s="1141"/>
      <c r="N953" s="1141">
        <f t="shared" si="190"/>
        <v>0</v>
      </c>
      <c r="O953" s="1141"/>
      <c r="P953" s="1141">
        <f t="shared" si="191"/>
        <v>0</v>
      </c>
      <c r="Q953" s="1141"/>
      <c r="R953" s="1141">
        <f t="shared" si="192"/>
        <v>0</v>
      </c>
      <c r="S953" s="1141"/>
      <c r="T953" s="1141">
        <f t="shared" si="193"/>
        <v>0</v>
      </c>
      <c r="U953" s="1141"/>
      <c r="V953" s="1141">
        <f t="shared" si="194"/>
        <v>0</v>
      </c>
      <c r="W953" s="1143">
        <f t="shared" si="195"/>
        <v>0</v>
      </c>
      <c r="X953" s="1141">
        <f t="shared" si="196"/>
        <v>0</v>
      </c>
      <c r="Y953" s="1144">
        <v>0</v>
      </c>
      <c r="Z953" s="1139">
        <f t="shared" si="197"/>
        <v>0</v>
      </c>
      <c r="AA953" s="1123">
        <f>[5]building!Y943</f>
        <v>0</v>
      </c>
      <c r="AB953" s="1123"/>
      <c r="AC953" s="1123">
        <f>[5]building!Z943</f>
        <v>0</v>
      </c>
      <c r="AD953" s="1123">
        <f t="shared" si="185"/>
        <v>0</v>
      </c>
    </row>
    <row r="954" spans="1:30" ht="70.5" customHeight="1">
      <c r="A954" s="1172"/>
      <c r="B954" s="1146" t="s">
        <v>4949</v>
      </c>
      <c r="C954" s="1131">
        <f>Elec.Data!R842</f>
        <v>0</v>
      </c>
      <c r="D954" s="1133" t="s">
        <v>1422</v>
      </c>
      <c r="E954" s="1134"/>
      <c r="F954" s="1134">
        <f t="shared" si="186"/>
        <v>0</v>
      </c>
      <c r="G954" s="1142"/>
      <c r="H954" s="1141">
        <f t="shared" si="187"/>
        <v>0</v>
      </c>
      <c r="I954" s="1142"/>
      <c r="J954" s="1141">
        <f t="shared" si="188"/>
        <v>0</v>
      </c>
      <c r="K954" s="1142"/>
      <c r="L954" s="1141">
        <f t="shared" si="189"/>
        <v>0</v>
      </c>
      <c r="M954" s="1142"/>
      <c r="N954" s="1141">
        <f t="shared" si="190"/>
        <v>0</v>
      </c>
      <c r="O954" s="1142"/>
      <c r="P954" s="1141">
        <f t="shared" si="191"/>
        <v>0</v>
      </c>
      <c r="Q954" s="1142"/>
      <c r="R954" s="1141">
        <f t="shared" si="192"/>
        <v>0</v>
      </c>
      <c r="S954" s="1142"/>
      <c r="T954" s="1141">
        <f t="shared" si="193"/>
        <v>0</v>
      </c>
      <c r="U954" s="1141"/>
      <c r="V954" s="1141">
        <f t="shared" si="194"/>
        <v>0</v>
      </c>
      <c r="W954" s="1143">
        <f t="shared" si="195"/>
        <v>0</v>
      </c>
      <c r="X954" s="1141">
        <f t="shared" si="196"/>
        <v>0</v>
      </c>
      <c r="Y954" s="1144">
        <v>0</v>
      </c>
      <c r="Z954" s="1139">
        <f t="shared" si="197"/>
        <v>0</v>
      </c>
      <c r="AA954" s="1123">
        <f>[5]building!Y944</f>
        <v>0</v>
      </c>
      <c r="AB954" s="1123"/>
      <c r="AC954" s="1123">
        <f>[5]building!Z944</f>
        <v>0</v>
      </c>
      <c r="AD954" s="1123">
        <f t="shared" si="185"/>
        <v>0</v>
      </c>
    </row>
    <row r="955" spans="1:30" ht="70.5" customHeight="1">
      <c r="A955" s="1172"/>
      <c r="B955" s="1245" t="s">
        <v>4894</v>
      </c>
      <c r="C955" s="1177"/>
      <c r="D955" s="1133"/>
      <c r="E955" s="1134"/>
      <c r="F955" s="1134">
        <f t="shared" si="186"/>
        <v>0</v>
      </c>
      <c r="G955" s="1141"/>
      <c r="H955" s="1141">
        <f t="shared" si="187"/>
        <v>0</v>
      </c>
      <c r="I955" s="1141"/>
      <c r="J955" s="1141">
        <f t="shared" si="188"/>
        <v>0</v>
      </c>
      <c r="K955" s="1141"/>
      <c r="L955" s="1141">
        <f t="shared" si="189"/>
        <v>0</v>
      </c>
      <c r="M955" s="1141"/>
      <c r="N955" s="1141">
        <f t="shared" si="190"/>
        <v>0</v>
      </c>
      <c r="O955" s="1141"/>
      <c r="P955" s="1141">
        <f t="shared" si="191"/>
        <v>0</v>
      </c>
      <c r="Q955" s="1141"/>
      <c r="R955" s="1141">
        <f t="shared" si="192"/>
        <v>0</v>
      </c>
      <c r="S955" s="1141"/>
      <c r="T955" s="1141">
        <f t="shared" si="193"/>
        <v>0</v>
      </c>
      <c r="U955" s="1141"/>
      <c r="V955" s="1141">
        <f t="shared" si="194"/>
        <v>0</v>
      </c>
      <c r="W955" s="1143">
        <f t="shared" si="195"/>
        <v>0</v>
      </c>
      <c r="X955" s="1141">
        <f t="shared" si="196"/>
        <v>0</v>
      </c>
      <c r="Y955" s="1144">
        <v>0</v>
      </c>
      <c r="Z955" s="1139">
        <f t="shared" si="197"/>
        <v>0</v>
      </c>
      <c r="AA955" s="1123">
        <f>[5]building!Y945</f>
        <v>0</v>
      </c>
      <c r="AB955" s="1123"/>
      <c r="AC955" s="1123">
        <f>[5]building!Z945</f>
        <v>0</v>
      </c>
      <c r="AD955" s="1123">
        <f t="shared" si="185"/>
        <v>0</v>
      </c>
    </row>
    <row r="956" spans="1:30" ht="70.5" customHeight="1">
      <c r="A956" s="1172"/>
      <c r="B956" s="1177" t="s">
        <v>5195</v>
      </c>
      <c r="C956" s="1177">
        <v>60.6</v>
      </c>
      <c r="D956" s="1133" t="s">
        <v>841</v>
      </c>
      <c r="E956" s="1134"/>
      <c r="F956" s="1134">
        <f t="shared" si="186"/>
        <v>0</v>
      </c>
      <c r="G956" s="1141"/>
      <c r="H956" s="1141">
        <f t="shared" si="187"/>
        <v>0</v>
      </c>
      <c r="I956" s="1141"/>
      <c r="J956" s="1141">
        <f t="shared" si="188"/>
        <v>0</v>
      </c>
      <c r="K956" s="1141"/>
      <c r="L956" s="1141">
        <f t="shared" si="189"/>
        <v>0</v>
      </c>
      <c r="M956" s="1141"/>
      <c r="N956" s="1141">
        <f t="shared" si="190"/>
        <v>0</v>
      </c>
      <c r="O956" s="1141"/>
      <c r="P956" s="1141">
        <f t="shared" si="191"/>
        <v>0</v>
      </c>
      <c r="Q956" s="1141"/>
      <c r="R956" s="1141">
        <f t="shared" si="192"/>
        <v>0</v>
      </c>
      <c r="S956" s="1141"/>
      <c r="T956" s="1141">
        <f t="shared" si="193"/>
        <v>0</v>
      </c>
      <c r="U956" s="1141"/>
      <c r="V956" s="1141">
        <f t="shared" si="194"/>
        <v>0</v>
      </c>
      <c r="W956" s="1143">
        <f t="shared" si="195"/>
        <v>0</v>
      </c>
      <c r="X956" s="1141">
        <f t="shared" si="196"/>
        <v>0</v>
      </c>
      <c r="Y956" s="1144">
        <v>0</v>
      </c>
      <c r="Z956" s="1139">
        <f t="shared" si="197"/>
        <v>0</v>
      </c>
      <c r="AA956" s="1123">
        <f>[5]building!Y946</f>
        <v>0</v>
      </c>
      <c r="AB956" s="1123"/>
      <c r="AC956" s="1123">
        <f>[5]building!Z946</f>
        <v>0</v>
      </c>
      <c r="AD956" s="1123">
        <f t="shared" si="185"/>
        <v>0</v>
      </c>
    </row>
    <row r="957" spans="1:30" ht="70.5" customHeight="1">
      <c r="A957" s="1172"/>
      <c r="B957" s="1177" t="s">
        <v>5194</v>
      </c>
      <c r="C957" s="1177">
        <v>73.900000000000006</v>
      </c>
      <c r="D957" s="1191" t="s">
        <v>3628</v>
      </c>
      <c r="E957" s="1276"/>
      <c r="F957" s="1134">
        <f t="shared" si="186"/>
        <v>0</v>
      </c>
      <c r="G957" s="1141"/>
      <c r="H957" s="1141">
        <f t="shared" si="187"/>
        <v>0</v>
      </c>
      <c r="I957" s="1141"/>
      <c r="J957" s="1141">
        <f t="shared" si="188"/>
        <v>0</v>
      </c>
      <c r="K957" s="1141"/>
      <c r="L957" s="1141">
        <f t="shared" si="189"/>
        <v>0</v>
      </c>
      <c r="M957" s="1141"/>
      <c r="N957" s="1141">
        <f t="shared" si="190"/>
        <v>0</v>
      </c>
      <c r="O957" s="1141"/>
      <c r="P957" s="1141">
        <f t="shared" si="191"/>
        <v>0</v>
      </c>
      <c r="Q957" s="1141"/>
      <c r="R957" s="1141">
        <f t="shared" si="192"/>
        <v>0</v>
      </c>
      <c r="S957" s="1141"/>
      <c r="T957" s="1141">
        <f t="shared" si="193"/>
        <v>0</v>
      </c>
      <c r="U957" s="1141"/>
      <c r="V957" s="1141">
        <f t="shared" si="194"/>
        <v>0</v>
      </c>
      <c r="W957" s="1143">
        <f t="shared" si="195"/>
        <v>0</v>
      </c>
      <c r="X957" s="1141">
        <f t="shared" si="196"/>
        <v>0</v>
      </c>
      <c r="Y957" s="1144">
        <v>0</v>
      </c>
      <c r="Z957" s="1139">
        <f t="shared" si="197"/>
        <v>0</v>
      </c>
      <c r="AA957" s="1123">
        <f>[5]building!Y947</f>
        <v>0</v>
      </c>
      <c r="AB957" s="1123"/>
      <c r="AC957" s="1123">
        <f>[5]building!Z947</f>
        <v>0</v>
      </c>
      <c r="AD957" s="1123">
        <f t="shared" si="185"/>
        <v>0</v>
      </c>
    </row>
    <row r="958" spans="1:30" ht="70.5" customHeight="1">
      <c r="A958" s="1172"/>
      <c r="B958" s="1177" t="s">
        <v>5192</v>
      </c>
      <c r="C958" s="1177">
        <v>8559.9500000000007</v>
      </c>
      <c r="D958" s="1191" t="s">
        <v>1456</v>
      </c>
      <c r="E958" s="1276"/>
      <c r="F958" s="1134">
        <f t="shared" si="186"/>
        <v>0</v>
      </c>
      <c r="G958" s="1141"/>
      <c r="H958" s="1141">
        <f t="shared" si="187"/>
        <v>0</v>
      </c>
      <c r="I958" s="1141"/>
      <c r="J958" s="1141">
        <f t="shared" si="188"/>
        <v>0</v>
      </c>
      <c r="K958" s="1141"/>
      <c r="L958" s="1141">
        <f t="shared" si="189"/>
        <v>0</v>
      </c>
      <c r="M958" s="1141"/>
      <c r="N958" s="1141">
        <f t="shared" si="190"/>
        <v>0</v>
      </c>
      <c r="O958" s="1141"/>
      <c r="P958" s="1141">
        <f t="shared" si="191"/>
        <v>0</v>
      </c>
      <c r="Q958" s="1141"/>
      <c r="R958" s="1141">
        <f t="shared" si="192"/>
        <v>0</v>
      </c>
      <c r="S958" s="1141"/>
      <c r="T958" s="1141">
        <f t="shared" si="193"/>
        <v>0</v>
      </c>
      <c r="U958" s="1141"/>
      <c r="V958" s="1141">
        <f t="shared" si="194"/>
        <v>0</v>
      </c>
      <c r="W958" s="1143">
        <f t="shared" si="195"/>
        <v>0</v>
      </c>
      <c r="X958" s="1141">
        <f t="shared" si="196"/>
        <v>0</v>
      </c>
      <c r="Y958" s="1144">
        <v>0</v>
      </c>
      <c r="Z958" s="1139">
        <f t="shared" si="197"/>
        <v>0</v>
      </c>
      <c r="AA958" s="1123">
        <f>[5]building!Y948</f>
        <v>0</v>
      </c>
      <c r="AB958" s="1123"/>
      <c r="AC958" s="1123">
        <f>[5]building!Z948</f>
        <v>0</v>
      </c>
      <c r="AD958" s="1123">
        <f t="shared" si="185"/>
        <v>0</v>
      </c>
    </row>
    <row r="959" spans="1:30" ht="70.5" customHeight="1">
      <c r="A959" s="1172"/>
      <c r="B959" s="1131" t="s">
        <v>5191</v>
      </c>
      <c r="C959" s="1131">
        <v>29800</v>
      </c>
      <c r="D959" s="1133" t="s">
        <v>1418</v>
      </c>
      <c r="E959" s="1134"/>
      <c r="F959" s="1134">
        <f t="shared" si="186"/>
        <v>0</v>
      </c>
      <c r="G959" s="1142"/>
      <c r="H959" s="1141">
        <f t="shared" si="187"/>
        <v>0</v>
      </c>
      <c r="I959" s="1142"/>
      <c r="J959" s="1141">
        <f t="shared" si="188"/>
        <v>0</v>
      </c>
      <c r="K959" s="1142"/>
      <c r="L959" s="1141">
        <f t="shared" si="189"/>
        <v>0</v>
      </c>
      <c r="M959" s="1142"/>
      <c r="N959" s="1141">
        <f t="shared" si="190"/>
        <v>0</v>
      </c>
      <c r="O959" s="1142"/>
      <c r="P959" s="1141">
        <f t="shared" si="191"/>
        <v>0</v>
      </c>
      <c r="Q959" s="1142"/>
      <c r="R959" s="1141">
        <f t="shared" si="192"/>
        <v>0</v>
      </c>
      <c r="S959" s="1142"/>
      <c r="T959" s="1141">
        <f t="shared" si="193"/>
        <v>0</v>
      </c>
      <c r="U959" s="1141"/>
      <c r="V959" s="1141">
        <f t="shared" si="194"/>
        <v>0</v>
      </c>
      <c r="W959" s="1143">
        <f t="shared" si="195"/>
        <v>0</v>
      </c>
      <c r="X959" s="1141">
        <f t="shared" si="196"/>
        <v>0</v>
      </c>
      <c r="Y959" s="1144">
        <v>0</v>
      </c>
      <c r="Z959" s="1139">
        <f t="shared" si="197"/>
        <v>0</v>
      </c>
      <c r="AA959" s="1123">
        <f>[5]building!Y949</f>
        <v>0</v>
      </c>
      <c r="AB959" s="1123"/>
      <c r="AC959" s="1123">
        <f>[5]building!Z949</f>
        <v>0</v>
      </c>
      <c r="AD959" s="1123">
        <f t="shared" si="185"/>
        <v>0</v>
      </c>
    </row>
    <row r="960" spans="1:30" ht="70.5" customHeight="1">
      <c r="A960" s="1172"/>
      <c r="B960" s="1131" t="s">
        <v>4897</v>
      </c>
      <c r="C960" s="1131">
        <v>45169</v>
      </c>
      <c r="D960" s="1133" t="s">
        <v>1418</v>
      </c>
      <c r="E960" s="1134"/>
      <c r="F960" s="1134">
        <f t="shared" si="186"/>
        <v>0</v>
      </c>
      <c r="G960" s="1142"/>
      <c r="H960" s="1141">
        <f t="shared" si="187"/>
        <v>0</v>
      </c>
      <c r="I960" s="1142"/>
      <c r="J960" s="1141">
        <f t="shared" si="188"/>
        <v>0</v>
      </c>
      <c r="K960" s="1142"/>
      <c r="L960" s="1141">
        <f t="shared" si="189"/>
        <v>0</v>
      </c>
      <c r="M960" s="1142"/>
      <c r="N960" s="1141">
        <f t="shared" si="190"/>
        <v>0</v>
      </c>
      <c r="O960" s="1142"/>
      <c r="P960" s="1141">
        <f t="shared" si="191"/>
        <v>0</v>
      </c>
      <c r="Q960" s="1142"/>
      <c r="R960" s="1141">
        <f t="shared" si="192"/>
        <v>0</v>
      </c>
      <c r="S960" s="1142"/>
      <c r="T960" s="1141">
        <f t="shared" si="193"/>
        <v>0</v>
      </c>
      <c r="U960" s="1141"/>
      <c r="V960" s="1141">
        <f t="shared" si="194"/>
        <v>0</v>
      </c>
      <c r="W960" s="1143">
        <f t="shared" si="195"/>
        <v>0</v>
      </c>
      <c r="X960" s="1141">
        <f t="shared" si="196"/>
        <v>0</v>
      </c>
      <c r="Y960" s="1144">
        <v>0</v>
      </c>
      <c r="Z960" s="1139">
        <f t="shared" si="197"/>
        <v>0</v>
      </c>
      <c r="AA960" s="1123">
        <f>[5]building!Y950</f>
        <v>0</v>
      </c>
      <c r="AB960" s="1123"/>
      <c r="AC960" s="1123">
        <f>[5]building!Z950</f>
        <v>0</v>
      </c>
      <c r="AD960" s="1123">
        <f t="shared" si="185"/>
        <v>0</v>
      </c>
    </row>
    <row r="961" spans="1:30" ht="70.5" customHeight="1">
      <c r="A961" s="1172"/>
      <c r="B961" s="1131" t="s">
        <v>5193</v>
      </c>
      <c r="C961" s="1131">
        <v>4711</v>
      </c>
      <c r="D961" s="1133" t="s">
        <v>1418</v>
      </c>
      <c r="E961" s="1134"/>
      <c r="F961" s="1134">
        <f t="shared" si="186"/>
        <v>0</v>
      </c>
      <c r="G961" s="1142"/>
      <c r="H961" s="1141">
        <f t="shared" si="187"/>
        <v>0</v>
      </c>
      <c r="I961" s="1142"/>
      <c r="J961" s="1141">
        <f t="shared" si="188"/>
        <v>0</v>
      </c>
      <c r="K961" s="1142"/>
      <c r="L961" s="1141">
        <f t="shared" si="189"/>
        <v>0</v>
      </c>
      <c r="M961" s="1142"/>
      <c r="N961" s="1141">
        <f t="shared" si="190"/>
        <v>0</v>
      </c>
      <c r="O961" s="1142"/>
      <c r="P961" s="1141">
        <f t="shared" si="191"/>
        <v>0</v>
      </c>
      <c r="Q961" s="1142"/>
      <c r="R961" s="1141">
        <f t="shared" si="192"/>
        <v>0</v>
      </c>
      <c r="S961" s="1142"/>
      <c r="T961" s="1141">
        <f t="shared" si="193"/>
        <v>0</v>
      </c>
      <c r="U961" s="1141"/>
      <c r="V961" s="1141">
        <f t="shared" si="194"/>
        <v>0</v>
      </c>
      <c r="W961" s="1143">
        <f t="shared" si="195"/>
        <v>0</v>
      </c>
      <c r="X961" s="1141">
        <f t="shared" si="196"/>
        <v>0</v>
      </c>
      <c r="Y961" s="1144">
        <v>0</v>
      </c>
      <c r="Z961" s="1139">
        <f t="shared" si="197"/>
        <v>0</v>
      </c>
      <c r="AA961" s="1123">
        <f>[5]building!Y951</f>
        <v>0</v>
      </c>
      <c r="AB961" s="1123"/>
      <c r="AC961" s="1123">
        <f>[5]building!Z951</f>
        <v>0</v>
      </c>
      <c r="AD961" s="1123">
        <f t="shared" si="185"/>
        <v>0</v>
      </c>
    </row>
    <row r="962" spans="1:30" ht="70.5" customHeight="1">
      <c r="A962" s="1172"/>
      <c r="B962" s="1131" t="s">
        <v>4913</v>
      </c>
      <c r="C962" s="1131">
        <v>13006</v>
      </c>
      <c r="D962" s="1133" t="s">
        <v>1418</v>
      </c>
      <c r="E962" s="1134"/>
      <c r="F962" s="1134">
        <f t="shared" si="186"/>
        <v>0</v>
      </c>
      <c r="G962" s="1141"/>
      <c r="H962" s="1141">
        <f t="shared" si="187"/>
        <v>0</v>
      </c>
      <c r="I962" s="1141"/>
      <c r="J962" s="1141">
        <f t="shared" si="188"/>
        <v>0</v>
      </c>
      <c r="K962" s="1141"/>
      <c r="L962" s="1141">
        <f t="shared" si="189"/>
        <v>0</v>
      </c>
      <c r="M962" s="1141"/>
      <c r="N962" s="1141">
        <f t="shared" si="190"/>
        <v>0</v>
      </c>
      <c r="O962" s="1141"/>
      <c r="P962" s="1141">
        <f t="shared" si="191"/>
        <v>0</v>
      </c>
      <c r="Q962" s="1141"/>
      <c r="R962" s="1141">
        <f t="shared" si="192"/>
        <v>0</v>
      </c>
      <c r="S962" s="1141"/>
      <c r="T962" s="1141">
        <f t="shared" si="193"/>
        <v>0</v>
      </c>
      <c r="U962" s="1141"/>
      <c r="V962" s="1141">
        <f t="shared" si="194"/>
        <v>0</v>
      </c>
      <c r="W962" s="1143">
        <f t="shared" si="195"/>
        <v>0</v>
      </c>
      <c r="X962" s="1141">
        <f t="shared" si="196"/>
        <v>0</v>
      </c>
      <c r="Y962" s="1144">
        <v>0</v>
      </c>
      <c r="Z962" s="1139">
        <f t="shared" si="197"/>
        <v>0</v>
      </c>
      <c r="AA962" s="1123">
        <f>[5]building!Y952</f>
        <v>0</v>
      </c>
      <c r="AB962" s="1123"/>
      <c r="AC962" s="1123">
        <f>[5]building!Z952</f>
        <v>0</v>
      </c>
      <c r="AD962" s="1123">
        <f t="shared" si="185"/>
        <v>0</v>
      </c>
    </row>
    <row r="963" spans="1:30" ht="70.5" customHeight="1">
      <c r="A963" s="1172"/>
      <c r="B963" s="1131" t="s">
        <v>4902</v>
      </c>
      <c r="C963" s="1131">
        <v>161</v>
      </c>
      <c r="D963" s="1133" t="s">
        <v>841</v>
      </c>
      <c r="E963" s="1134"/>
      <c r="F963" s="1134">
        <f t="shared" si="186"/>
        <v>0</v>
      </c>
      <c r="G963" s="1142"/>
      <c r="H963" s="1141">
        <f t="shared" si="187"/>
        <v>0</v>
      </c>
      <c r="I963" s="1142"/>
      <c r="J963" s="1141">
        <f t="shared" si="188"/>
        <v>0</v>
      </c>
      <c r="K963" s="1142"/>
      <c r="L963" s="1141">
        <f t="shared" si="189"/>
        <v>0</v>
      </c>
      <c r="M963" s="1142"/>
      <c r="N963" s="1141">
        <f t="shared" si="190"/>
        <v>0</v>
      </c>
      <c r="O963" s="1142"/>
      <c r="P963" s="1141">
        <f t="shared" si="191"/>
        <v>0</v>
      </c>
      <c r="Q963" s="1142"/>
      <c r="R963" s="1141">
        <f t="shared" si="192"/>
        <v>0</v>
      </c>
      <c r="S963" s="1142"/>
      <c r="T963" s="1141">
        <f t="shared" si="193"/>
        <v>0</v>
      </c>
      <c r="U963" s="1141"/>
      <c r="V963" s="1141">
        <f t="shared" si="194"/>
        <v>0</v>
      </c>
      <c r="W963" s="1143">
        <f t="shared" si="195"/>
        <v>0</v>
      </c>
      <c r="X963" s="1141">
        <f t="shared" si="196"/>
        <v>0</v>
      </c>
      <c r="Y963" s="1144">
        <v>0</v>
      </c>
      <c r="Z963" s="1139">
        <f t="shared" si="197"/>
        <v>0</v>
      </c>
      <c r="AA963" s="1123">
        <f>[5]building!Y953</f>
        <v>0</v>
      </c>
      <c r="AB963" s="1123"/>
      <c r="AC963" s="1123">
        <f>[5]building!Z953</f>
        <v>0</v>
      </c>
      <c r="AD963" s="1123">
        <f t="shared" si="185"/>
        <v>0</v>
      </c>
    </row>
    <row r="964" spans="1:30" ht="70.5" customHeight="1">
      <c r="A964" s="1172"/>
      <c r="B964" s="1131" t="s">
        <v>4914</v>
      </c>
      <c r="C964" s="1131">
        <v>4200</v>
      </c>
      <c r="D964" s="1133" t="s">
        <v>1456</v>
      </c>
      <c r="E964" s="1134"/>
      <c r="F964" s="1134">
        <f t="shared" si="186"/>
        <v>0</v>
      </c>
      <c r="G964" s="1142"/>
      <c r="H964" s="1141">
        <f t="shared" si="187"/>
        <v>0</v>
      </c>
      <c r="I964" s="1142"/>
      <c r="J964" s="1141">
        <f t="shared" si="188"/>
        <v>0</v>
      </c>
      <c r="K964" s="1142"/>
      <c r="L964" s="1141">
        <f t="shared" si="189"/>
        <v>0</v>
      </c>
      <c r="M964" s="1142"/>
      <c r="N964" s="1141">
        <f t="shared" si="190"/>
        <v>0</v>
      </c>
      <c r="O964" s="1142"/>
      <c r="P964" s="1141">
        <f t="shared" si="191"/>
        <v>0</v>
      </c>
      <c r="Q964" s="1142"/>
      <c r="R964" s="1141">
        <f t="shared" si="192"/>
        <v>0</v>
      </c>
      <c r="S964" s="1142"/>
      <c r="T964" s="1141">
        <f t="shared" si="193"/>
        <v>0</v>
      </c>
      <c r="U964" s="1141"/>
      <c r="V964" s="1141">
        <f t="shared" si="194"/>
        <v>0</v>
      </c>
      <c r="W964" s="1143">
        <f t="shared" si="195"/>
        <v>0</v>
      </c>
      <c r="X964" s="1141">
        <f t="shared" si="196"/>
        <v>0</v>
      </c>
      <c r="Y964" s="1144">
        <v>0</v>
      </c>
      <c r="Z964" s="1139">
        <f t="shared" si="197"/>
        <v>0</v>
      </c>
      <c r="AA964" s="1123">
        <f>[5]building!Y954</f>
        <v>0</v>
      </c>
      <c r="AB964" s="1123"/>
      <c r="AC964" s="1123">
        <f>[5]building!Z954</f>
        <v>0</v>
      </c>
      <c r="AD964" s="1123">
        <f t="shared" si="185"/>
        <v>0</v>
      </c>
    </row>
    <row r="965" spans="1:30" ht="70.5" customHeight="1">
      <c r="A965" s="1172"/>
      <c r="B965" s="1131" t="s">
        <v>4915</v>
      </c>
      <c r="C965" s="1131">
        <v>840</v>
      </c>
      <c r="D965" s="1133" t="s">
        <v>1456</v>
      </c>
      <c r="E965" s="1134"/>
      <c r="F965" s="1134">
        <f t="shared" si="186"/>
        <v>0</v>
      </c>
      <c r="G965" s="1142"/>
      <c r="H965" s="1141">
        <f t="shared" si="187"/>
        <v>0</v>
      </c>
      <c r="I965" s="1142"/>
      <c r="J965" s="1141">
        <f t="shared" si="188"/>
        <v>0</v>
      </c>
      <c r="K965" s="1142"/>
      <c r="L965" s="1141">
        <f t="shared" si="189"/>
        <v>0</v>
      </c>
      <c r="M965" s="1142"/>
      <c r="N965" s="1141">
        <f t="shared" si="190"/>
        <v>0</v>
      </c>
      <c r="O965" s="1142"/>
      <c r="P965" s="1141">
        <f t="shared" si="191"/>
        <v>0</v>
      </c>
      <c r="Q965" s="1142"/>
      <c r="R965" s="1141">
        <f t="shared" si="192"/>
        <v>0</v>
      </c>
      <c r="S965" s="1142"/>
      <c r="T965" s="1141">
        <f t="shared" si="193"/>
        <v>0</v>
      </c>
      <c r="U965" s="1141"/>
      <c r="V965" s="1141">
        <f t="shared" si="194"/>
        <v>0</v>
      </c>
      <c r="W965" s="1143">
        <f t="shared" si="195"/>
        <v>0</v>
      </c>
      <c r="X965" s="1141">
        <f t="shared" si="196"/>
        <v>0</v>
      </c>
      <c r="Y965" s="1144">
        <v>0</v>
      </c>
      <c r="Z965" s="1139">
        <f t="shared" si="197"/>
        <v>0</v>
      </c>
      <c r="AA965" s="1123">
        <f>[5]building!Y955</f>
        <v>0</v>
      </c>
      <c r="AB965" s="1123"/>
      <c r="AC965" s="1123">
        <f>[5]building!Z955</f>
        <v>0</v>
      </c>
      <c r="AD965" s="1123">
        <f t="shared" si="185"/>
        <v>0</v>
      </c>
    </row>
    <row r="966" spans="1:30" ht="70.5" customHeight="1">
      <c r="A966" s="1172"/>
      <c r="B966" s="1131" t="s">
        <v>4916</v>
      </c>
      <c r="C966" s="1131">
        <v>720</v>
      </c>
      <c r="D966" s="1133" t="s">
        <v>1456</v>
      </c>
      <c r="E966" s="1134"/>
      <c r="F966" s="1134">
        <f t="shared" si="186"/>
        <v>0</v>
      </c>
      <c r="G966" s="1142"/>
      <c r="H966" s="1141">
        <f t="shared" si="187"/>
        <v>0</v>
      </c>
      <c r="I966" s="1142"/>
      <c r="J966" s="1141">
        <f t="shared" si="188"/>
        <v>0</v>
      </c>
      <c r="K966" s="1142"/>
      <c r="L966" s="1141">
        <f t="shared" si="189"/>
        <v>0</v>
      </c>
      <c r="M966" s="1142"/>
      <c r="N966" s="1141">
        <f t="shared" si="190"/>
        <v>0</v>
      </c>
      <c r="O966" s="1142"/>
      <c r="P966" s="1141">
        <f t="shared" si="191"/>
        <v>0</v>
      </c>
      <c r="Q966" s="1142"/>
      <c r="R966" s="1141">
        <f t="shared" si="192"/>
        <v>0</v>
      </c>
      <c r="S966" s="1142"/>
      <c r="T966" s="1141">
        <f t="shared" si="193"/>
        <v>0</v>
      </c>
      <c r="U966" s="1141"/>
      <c r="V966" s="1141">
        <f t="shared" si="194"/>
        <v>0</v>
      </c>
      <c r="W966" s="1143">
        <f t="shared" si="195"/>
        <v>0</v>
      </c>
      <c r="X966" s="1141">
        <f t="shared" si="196"/>
        <v>0</v>
      </c>
      <c r="Y966" s="1144">
        <v>0</v>
      </c>
      <c r="Z966" s="1139">
        <f t="shared" si="197"/>
        <v>0</v>
      </c>
      <c r="AA966" s="1123">
        <f>[5]building!Y956</f>
        <v>0</v>
      </c>
      <c r="AB966" s="1123"/>
      <c r="AC966" s="1123">
        <f>[5]building!Z956</f>
        <v>0</v>
      </c>
      <c r="AD966" s="1123">
        <f t="shared" si="185"/>
        <v>0</v>
      </c>
    </row>
    <row r="967" spans="1:30" ht="70.5" customHeight="1">
      <c r="A967" s="1172"/>
      <c r="B967" s="1131" t="s">
        <v>4917</v>
      </c>
      <c r="C967" s="1131">
        <v>320</v>
      </c>
      <c r="D967" s="1133" t="s">
        <v>1456</v>
      </c>
      <c r="E967" s="1134"/>
      <c r="F967" s="1134">
        <f t="shared" si="186"/>
        <v>0</v>
      </c>
      <c r="G967" s="1142"/>
      <c r="H967" s="1141">
        <f t="shared" si="187"/>
        <v>0</v>
      </c>
      <c r="I967" s="1142"/>
      <c r="J967" s="1141">
        <f t="shared" si="188"/>
        <v>0</v>
      </c>
      <c r="K967" s="1142"/>
      <c r="L967" s="1141">
        <f t="shared" si="189"/>
        <v>0</v>
      </c>
      <c r="M967" s="1142"/>
      <c r="N967" s="1141">
        <f t="shared" si="190"/>
        <v>0</v>
      </c>
      <c r="O967" s="1142"/>
      <c r="P967" s="1141">
        <f t="shared" si="191"/>
        <v>0</v>
      </c>
      <c r="Q967" s="1142"/>
      <c r="R967" s="1141">
        <f t="shared" si="192"/>
        <v>0</v>
      </c>
      <c r="S967" s="1142"/>
      <c r="T967" s="1141">
        <f t="shared" si="193"/>
        <v>0</v>
      </c>
      <c r="U967" s="1141"/>
      <c r="V967" s="1141">
        <f t="shared" si="194"/>
        <v>0</v>
      </c>
      <c r="W967" s="1143">
        <f t="shared" si="195"/>
        <v>0</v>
      </c>
      <c r="X967" s="1141">
        <f t="shared" si="196"/>
        <v>0</v>
      </c>
      <c r="Y967" s="1144">
        <v>0</v>
      </c>
      <c r="Z967" s="1139">
        <f t="shared" si="197"/>
        <v>0</v>
      </c>
      <c r="AA967" s="1123">
        <f>[5]building!Y957</f>
        <v>0</v>
      </c>
      <c r="AB967" s="1123"/>
      <c r="AC967" s="1123">
        <f>[5]building!Z957</f>
        <v>0</v>
      </c>
      <c r="AD967" s="1123">
        <f t="shared" si="185"/>
        <v>0</v>
      </c>
    </row>
    <row r="968" spans="1:30" ht="70.5" customHeight="1">
      <c r="A968" s="1172"/>
      <c r="B968" s="1131" t="s">
        <v>4918</v>
      </c>
      <c r="C968" s="1131">
        <v>450</v>
      </c>
      <c r="D968" s="1133" t="s">
        <v>1456</v>
      </c>
      <c r="E968" s="1134"/>
      <c r="F968" s="1134">
        <f t="shared" si="186"/>
        <v>0</v>
      </c>
      <c r="G968" s="1142"/>
      <c r="H968" s="1141">
        <f t="shared" si="187"/>
        <v>0</v>
      </c>
      <c r="I968" s="1142"/>
      <c r="J968" s="1141">
        <f t="shared" si="188"/>
        <v>0</v>
      </c>
      <c r="K968" s="1142"/>
      <c r="L968" s="1141">
        <f t="shared" si="189"/>
        <v>0</v>
      </c>
      <c r="M968" s="1142"/>
      <c r="N968" s="1141">
        <f t="shared" si="190"/>
        <v>0</v>
      </c>
      <c r="O968" s="1142"/>
      <c r="P968" s="1141">
        <f t="shared" si="191"/>
        <v>0</v>
      </c>
      <c r="Q968" s="1142"/>
      <c r="R968" s="1141">
        <f t="shared" si="192"/>
        <v>0</v>
      </c>
      <c r="S968" s="1142"/>
      <c r="T968" s="1141">
        <f t="shared" si="193"/>
        <v>0</v>
      </c>
      <c r="U968" s="1141"/>
      <c r="V968" s="1141">
        <f t="shared" si="194"/>
        <v>0</v>
      </c>
      <c r="W968" s="1143">
        <f t="shared" si="195"/>
        <v>0</v>
      </c>
      <c r="X968" s="1141">
        <f t="shared" si="196"/>
        <v>0</v>
      </c>
      <c r="Y968" s="1144">
        <v>0</v>
      </c>
      <c r="Z968" s="1139">
        <f t="shared" si="197"/>
        <v>0</v>
      </c>
      <c r="AA968" s="1123">
        <f>[5]building!Y958</f>
        <v>0</v>
      </c>
      <c r="AB968" s="1123"/>
      <c r="AC968" s="1123">
        <f>[5]building!Z958</f>
        <v>0</v>
      </c>
      <c r="AD968" s="1123">
        <f t="shared" si="185"/>
        <v>0</v>
      </c>
    </row>
    <row r="969" spans="1:30" ht="70.5" customHeight="1">
      <c r="A969" s="1172"/>
      <c r="B969" s="1151" t="s">
        <v>4907</v>
      </c>
      <c r="C969" s="1131"/>
      <c r="D969" s="1133"/>
      <c r="E969" s="1134"/>
      <c r="F969" s="1134">
        <f t="shared" si="186"/>
        <v>0</v>
      </c>
      <c r="G969" s="1141"/>
      <c r="H969" s="1141">
        <f t="shared" si="187"/>
        <v>0</v>
      </c>
      <c r="I969" s="1141"/>
      <c r="J969" s="1141">
        <f t="shared" si="188"/>
        <v>0</v>
      </c>
      <c r="K969" s="1141"/>
      <c r="L969" s="1141">
        <f t="shared" si="189"/>
        <v>0</v>
      </c>
      <c r="M969" s="1141"/>
      <c r="N969" s="1141">
        <f t="shared" si="190"/>
        <v>0</v>
      </c>
      <c r="O969" s="1141"/>
      <c r="P969" s="1141">
        <f t="shared" si="191"/>
        <v>0</v>
      </c>
      <c r="Q969" s="1141"/>
      <c r="R969" s="1141">
        <f t="shared" si="192"/>
        <v>0</v>
      </c>
      <c r="S969" s="1141"/>
      <c r="T969" s="1141">
        <f t="shared" si="193"/>
        <v>0</v>
      </c>
      <c r="U969" s="1141"/>
      <c r="V969" s="1141">
        <f t="shared" si="194"/>
        <v>0</v>
      </c>
      <c r="W969" s="1143">
        <f t="shared" si="195"/>
        <v>0</v>
      </c>
      <c r="X969" s="1141">
        <f t="shared" si="196"/>
        <v>0</v>
      </c>
      <c r="Y969" s="1144">
        <v>0</v>
      </c>
      <c r="Z969" s="1139">
        <f t="shared" si="197"/>
        <v>0</v>
      </c>
      <c r="AA969" s="1123">
        <f>[5]building!Y959</f>
        <v>0</v>
      </c>
      <c r="AB969" s="1123"/>
      <c r="AC969" s="1123">
        <f>[5]building!Z959</f>
        <v>0</v>
      </c>
      <c r="AD969" s="1123">
        <f t="shared" si="185"/>
        <v>0</v>
      </c>
    </row>
    <row r="970" spans="1:30" ht="70.5" customHeight="1">
      <c r="A970" s="1172"/>
      <c r="B970" s="1131" t="s">
        <v>4908</v>
      </c>
      <c r="C970" s="1131">
        <v>213.71</v>
      </c>
      <c r="D970" s="1133" t="s">
        <v>841</v>
      </c>
      <c r="E970" s="1134"/>
      <c r="F970" s="1134">
        <f t="shared" si="186"/>
        <v>0</v>
      </c>
      <c r="G970" s="1141"/>
      <c r="H970" s="1141">
        <f t="shared" si="187"/>
        <v>0</v>
      </c>
      <c r="I970" s="1141"/>
      <c r="J970" s="1141">
        <f t="shared" si="188"/>
        <v>0</v>
      </c>
      <c r="K970" s="1141"/>
      <c r="L970" s="1141">
        <f t="shared" si="189"/>
        <v>0</v>
      </c>
      <c r="M970" s="1141"/>
      <c r="N970" s="1141">
        <f t="shared" si="190"/>
        <v>0</v>
      </c>
      <c r="O970" s="1141"/>
      <c r="P970" s="1141">
        <f t="shared" si="191"/>
        <v>0</v>
      </c>
      <c r="Q970" s="1141"/>
      <c r="R970" s="1141">
        <f t="shared" si="192"/>
        <v>0</v>
      </c>
      <c r="S970" s="1141"/>
      <c r="T970" s="1141">
        <f t="shared" si="193"/>
        <v>0</v>
      </c>
      <c r="U970" s="1141"/>
      <c r="V970" s="1141">
        <f t="shared" si="194"/>
        <v>0</v>
      </c>
      <c r="W970" s="1143">
        <f t="shared" si="195"/>
        <v>0</v>
      </c>
      <c r="X970" s="1141">
        <f t="shared" si="196"/>
        <v>0</v>
      </c>
      <c r="Y970" s="1144">
        <v>0</v>
      </c>
      <c r="Z970" s="1139">
        <f t="shared" si="197"/>
        <v>0</v>
      </c>
      <c r="AA970" s="1123">
        <f>[5]building!Y960</f>
        <v>0</v>
      </c>
      <c r="AB970" s="1123"/>
      <c r="AC970" s="1123">
        <f>[5]building!Z960</f>
        <v>0</v>
      </c>
      <c r="AD970" s="1123">
        <f t="shared" si="185"/>
        <v>0</v>
      </c>
    </row>
    <row r="971" spans="1:30" ht="70.5" customHeight="1">
      <c r="A971" s="1172"/>
      <c r="B971" s="1131" t="s">
        <v>4909</v>
      </c>
      <c r="C971" s="1131">
        <v>297.85000000000002</v>
      </c>
      <c r="D971" s="1133" t="s">
        <v>841</v>
      </c>
      <c r="E971" s="1134"/>
      <c r="F971" s="1134">
        <f t="shared" si="186"/>
        <v>0</v>
      </c>
      <c r="G971" s="1141"/>
      <c r="H971" s="1141">
        <f t="shared" si="187"/>
        <v>0</v>
      </c>
      <c r="I971" s="1141"/>
      <c r="J971" s="1141">
        <f t="shared" si="188"/>
        <v>0</v>
      </c>
      <c r="K971" s="1141"/>
      <c r="L971" s="1141">
        <f t="shared" si="189"/>
        <v>0</v>
      </c>
      <c r="M971" s="1141"/>
      <c r="N971" s="1141">
        <f t="shared" si="190"/>
        <v>0</v>
      </c>
      <c r="O971" s="1141"/>
      <c r="P971" s="1141">
        <f t="shared" si="191"/>
        <v>0</v>
      </c>
      <c r="Q971" s="1141"/>
      <c r="R971" s="1141">
        <f t="shared" si="192"/>
        <v>0</v>
      </c>
      <c r="S971" s="1141"/>
      <c r="T971" s="1141">
        <f t="shared" si="193"/>
        <v>0</v>
      </c>
      <c r="U971" s="1141"/>
      <c r="V971" s="1141">
        <f t="shared" si="194"/>
        <v>0</v>
      </c>
      <c r="W971" s="1143">
        <f t="shared" si="195"/>
        <v>0</v>
      </c>
      <c r="X971" s="1141">
        <f t="shared" si="196"/>
        <v>0</v>
      </c>
      <c r="Y971" s="1144">
        <v>0</v>
      </c>
      <c r="Z971" s="1139">
        <f t="shared" si="197"/>
        <v>0</v>
      </c>
      <c r="AA971" s="1123">
        <f>[5]building!Y961</f>
        <v>0</v>
      </c>
      <c r="AB971" s="1123"/>
      <c r="AC971" s="1123">
        <f>[5]building!Z961</f>
        <v>0</v>
      </c>
      <c r="AD971" s="1123">
        <f t="shared" si="185"/>
        <v>0</v>
      </c>
    </row>
    <row r="972" spans="1:30" ht="70.5" customHeight="1">
      <c r="A972" s="1172"/>
      <c r="B972" s="1131" t="s">
        <v>4919</v>
      </c>
      <c r="C972" s="1131">
        <v>27844</v>
      </c>
      <c r="D972" s="1133" t="s">
        <v>1456</v>
      </c>
      <c r="E972" s="1134"/>
      <c r="F972" s="1134">
        <f t="shared" si="186"/>
        <v>0</v>
      </c>
      <c r="G972" s="1141"/>
      <c r="H972" s="1141">
        <f t="shared" si="187"/>
        <v>0</v>
      </c>
      <c r="I972" s="1141"/>
      <c r="J972" s="1141">
        <f t="shared" si="188"/>
        <v>0</v>
      </c>
      <c r="K972" s="1141"/>
      <c r="L972" s="1141">
        <f t="shared" si="189"/>
        <v>0</v>
      </c>
      <c r="M972" s="1141"/>
      <c r="N972" s="1141">
        <f t="shared" si="190"/>
        <v>0</v>
      </c>
      <c r="O972" s="1141"/>
      <c r="P972" s="1141">
        <f t="shared" si="191"/>
        <v>0</v>
      </c>
      <c r="Q972" s="1141"/>
      <c r="R972" s="1141">
        <f t="shared" si="192"/>
        <v>0</v>
      </c>
      <c r="S972" s="1141"/>
      <c r="T972" s="1141">
        <f t="shared" si="193"/>
        <v>0</v>
      </c>
      <c r="U972" s="1141"/>
      <c r="V972" s="1141">
        <f t="shared" si="194"/>
        <v>0</v>
      </c>
      <c r="W972" s="1143">
        <f t="shared" si="195"/>
        <v>0</v>
      </c>
      <c r="X972" s="1141">
        <f t="shared" si="196"/>
        <v>0</v>
      </c>
      <c r="Y972" s="1144">
        <v>0</v>
      </c>
      <c r="Z972" s="1139">
        <f t="shared" si="197"/>
        <v>0</v>
      </c>
      <c r="AA972" s="1123">
        <f>[5]building!Y962</f>
        <v>0</v>
      </c>
      <c r="AB972" s="1123"/>
      <c r="AC972" s="1123">
        <f>[5]building!Z962</f>
        <v>0</v>
      </c>
      <c r="AD972" s="1123">
        <f t="shared" si="185"/>
        <v>0</v>
      </c>
    </row>
    <row r="973" spans="1:30" ht="70.5" customHeight="1">
      <c r="A973" s="1172"/>
      <c r="B973" s="1131" t="s">
        <v>4920</v>
      </c>
      <c r="C973" s="1131">
        <v>22198</v>
      </c>
      <c r="D973" s="1133" t="s">
        <v>1456</v>
      </c>
      <c r="E973" s="1134"/>
      <c r="F973" s="1134">
        <f t="shared" si="186"/>
        <v>0</v>
      </c>
      <c r="G973" s="1141"/>
      <c r="H973" s="1141">
        <f t="shared" si="187"/>
        <v>0</v>
      </c>
      <c r="I973" s="1141"/>
      <c r="J973" s="1141">
        <f t="shared" si="188"/>
        <v>0</v>
      </c>
      <c r="K973" s="1141"/>
      <c r="L973" s="1141">
        <f t="shared" si="189"/>
        <v>0</v>
      </c>
      <c r="M973" s="1141"/>
      <c r="N973" s="1141">
        <f t="shared" si="190"/>
        <v>0</v>
      </c>
      <c r="O973" s="1141"/>
      <c r="P973" s="1141">
        <f t="shared" si="191"/>
        <v>0</v>
      </c>
      <c r="Q973" s="1141"/>
      <c r="R973" s="1141">
        <f t="shared" si="192"/>
        <v>0</v>
      </c>
      <c r="S973" s="1141"/>
      <c r="T973" s="1141">
        <f t="shared" si="193"/>
        <v>0</v>
      </c>
      <c r="U973" s="1141"/>
      <c r="V973" s="1141">
        <f t="shared" si="194"/>
        <v>0</v>
      </c>
      <c r="W973" s="1143">
        <f t="shared" si="195"/>
        <v>0</v>
      </c>
      <c r="X973" s="1141">
        <f t="shared" si="196"/>
        <v>0</v>
      </c>
      <c r="Y973" s="1144">
        <v>0</v>
      </c>
      <c r="Z973" s="1139">
        <f t="shared" si="197"/>
        <v>0</v>
      </c>
      <c r="AA973" s="1123">
        <f>[5]building!Y963</f>
        <v>0</v>
      </c>
      <c r="AB973" s="1123"/>
      <c r="AC973" s="1123">
        <f>[5]building!Z963</f>
        <v>0</v>
      </c>
      <c r="AD973" s="1123">
        <f t="shared" si="185"/>
        <v>0</v>
      </c>
    </row>
    <row r="974" spans="1:30" ht="70.5" customHeight="1">
      <c r="A974" s="1172"/>
      <c r="B974" s="1131" t="s">
        <v>4929</v>
      </c>
      <c r="C974" s="1131">
        <v>5500</v>
      </c>
      <c r="D974" s="1133" t="s">
        <v>1422</v>
      </c>
      <c r="E974" s="1134"/>
      <c r="F974" s="1134">
        <f t="shared" si="186"/>
        <v>0</v>
      </c>
      <c r="G974" s="1141"/>
      <c r="H974" s="1141">
        <f t="shared" si="187"/>
        <v>0</v>
      </c>
      <c r="I974" s="1141"/>
      <c r="J974" s="1141">
        <f t="shared" si="188"/>
        <v>0</v>
      </c>
      <c r="K974" s="1141"/>
      <c r="L974" s="1141">
        <f t="shared" si="189"/>
        <v>0</v>
      </c>
      <c r="M974" s="1141"/>
      <c r="N974" s="1141">
        <f t="shared" si="190"/>
        <v>0</v>
      </c>
      <c r="O974" s="1141"/>
      <c r="P974" s="1141">
        <f t="shared" si="191"/>
        <v>0</v>
      </c>
      <c r="Q974" s="1141"/>
      <c r="R974" s="1141">
        <f t="shared" si="192"/>
        <v>0</v>
      </c>
      <c r="S974" s="1141"/>
      <c r="T974" s="1141">
        <f t="shared" si="193"/>
        <v>0</v>
      </c>
      <c r="U974" s="1141"/>
      <c r="V974" s="1141">
        <f t="shared" si="194"/>
        <v>0</v>
      </c>
      <c r="W974" s="1143">
        <f t="shared" si="195"/>
        <v>0</v>
      </c>
      <c r="X974" s="1141">
        <f t="shared" si="196"/>
        <v>0</v>
      </c>
      <c r="Y974" s="1144">
        <v>0</v>
      </c>
      <c r="Z974" s="1139">
        <f t="shared" si="197"/>
        <v>0</v>
      </c>
      <c r="AA974" s="1123">
        <f>[5]building!Y964</f>
        <v>0</v>
      </c>
      <c r="AB974" s="1123"/>
      <c r="AC974" s="1123">
        <f>[5]building!Z964</f>
        <v>0</v>
      </c>
      <c r="AD974" s="1123">
        <f t="shared" si="185"/>
        <v>0</v>
      </c>
    </row>
    <row r="975" spans="1:30" ht="70.5" customHeight="1">
      <c r="A975" s="1172"/>
      <c r="B975" s="1131" t="s">
        <v>4910</v>
      </c>
      <c r="C975" s="1131">
        <v>12650</v>
      </c>
      <c r="D975" s="1133" t="s">
        <v>1422</v>
      </c>
      <c r="E975" s="1134"/>
      <c r="F975" s="1134">
        <f t="shared" si="186"/>
        <v>0</v>
      </c>
      <c r="G975" s="1142"/>
      <c r="H975" s="1141">
        <f t="shared" si="187"/>
        <v>0</v>
      </c>
      <c r="I975" s="1142"/>
      <c r="J975" s="1141">
        <f t="shared" si="188"/>
        <v>0</v>
      </c>
      <c r="K975" s="1142"/>
      <c r="L975" s="1141">
        <f t="shared" si="189"/>
        <v>0</v>
      </c>
      <c r="M975" s="1142"/>
      <c r="N975" s="1141">
        <f t="shared" si="190"/>
        <v>0</v>
      </c>
      <c r="O975" s="1142"/>
      <c r="P975" s="1141">
        <f t="shared" si="191"/>
        <v>0</v>
      </c>
      <c r="Q975" s="1142"/>
      <c r="R975" s="1141">
        <f t="shared" si="192"/>
        <v>0</v>
      </c>
      <c r="S975" s="1142"/>
      <c r="T975" s="1141">
        <f t="shared" si="193"/>
        <v>0</v>
      </c>
      <c r="U975" s="1141"/>
      <c r="V975" s="1141">
        <f t="shared" si="194"/>
        <v>0</v>
      </c>
      <c r="W975" s="1143">
        <f t="shared" si="195"/>
        <v>0</v>
      </c>
      <c r="X975" s="1141">
        <f t="shared" si="196"/>
        <v>0</v>
      </c>
      <c r="Y975" s="1144">
        <v>0</v>
      </c>
      <c r="Z975" s="1139">
        <f t="shared" si="197"/>
        <v>0</v>
      </c>
      <c r="AA975" s="1123">
        <f>[5]building!Y965</f>
        <v>0</v>
      </c>
      <c r="AB975" s="1123"/>
      <c r="AC975" s="1123">
        <f>[5]building!Z965</f>
        <v>0</v>
      </c>
      <c r="AD975" s="1123">
        <f t="shared" ref="AD975:AD1038" si="198">Z975-AC975</f>
        <v>0</v>
      </c>
    </row>
    <row r="976" spans="1:30" ht="70.5" customHeight="1">
      <c r="A976" s="1172"/>
      <c r="B976" s="1131" t="s">
        <v>4921</v>
      </c>
      <c r="C976" s="1131">
        <v>161</v>
      </c>
      <c r="D976" s="1133" t="s">
        <v>841</v>
      </c>
      <c r="E976" s="1134"/>
      <c r="F976" s="1134">
        <f t="shared" si="186"/>
        <v>0</v>
      </c>
      <c r="G976" s="1141"/>
      <c r="H976" s="1141">
        <f t="shared" si="187"/>
        <v>0</v>
      </c>
      <c r="I976" s="1141"/>
      <c r="J976" s="1141">
        <f t="shared" si="188"/>
        <v>0</v>
      </c>
      <c r="K976" s="1141"/>
      <c r="L976" s="1141">
        <f t="shared" si="189"/>
        <v>0</v>
      </c>
      <c r="M976" s="1141"/>
      <c r="N976" s="1141">
        <f t="shared" si="190"/>
        <v>0</v>
      </c>
      <c r="O976" s="1141"/>
      <c r="P976" s="1141">
        <f t="shared" si="191"/>
        <v>0</v>
      </c>
      <c r="Q976" s="1141"/>
      <c r="R976" s="1141">
        <f t="shared" si="192"/>
        <v>0</v>
      </c>
      <c r="S976" s="1141"/>
      <c r="T976" s="1141">
        <f t="shared" si="193"/>
        <v>0</v>
      </c>
      <c r="U976" s="1141"/>
      <c r="V976" s="1141">
        <f t="shared" si="194"/>
        <v>0</v>
      </c>
      <c r="W976" s="1143">
        <f t="shared" si="195"/>
        <v>0</v>
      </c>
      <c r="X976" s="1141">
        <f t="shared" si="196"/>
        <v>0</v>
      </c>
      <c r="Y976" s="1144">
        <v>0</v>
      </c>
      <c r="Z976" s="1139">
        <f t="shared" si="197"/>
        <v>0</v>
      </c>
      <c r="AA976" s="1123">
        <f>[5]building!Y966</f>
        <v>0</v>
      </c>
      <c r="AB976" s="1123"/>
      <c r="AC976" s="1123">
        <f>[5]building!Z966</f>
        <v>0</v>
      </c>
      <c r="AD976" s="1123">
        <f t="shared" si="198"/>
        <v>0</v>
      </c>
    </row>
    <row r="977" spans="1:30" ht="70.5" customHeight="1">
      <c r="A977" s="1172"/>
      <c r="B977" s="1151" t="s">
        <v>4922</v>
      </c>
      <c r="C977" s="1131"/>
      <c r="D977" s="1133"/>
      <c r="E977" s="1134"/>
      <c r="F977" s="1134">
        <f t="shared" ref="F977:F1040" si="199">E977*C977</f>
        <v>0</v>
      </c>
      <c r="G977" s="1141"/>
      <c r="H977" s="1141">
        <f t="shared" ref="H977:H1040" si="200">G977*C977</f>
        <v>0</v>
      </c>
      <c r="I977" s="1141"/>
      <c r="J977" s="1141">
        <f t="shared" ref="J977:J1040" si="201">I977*C977</f>
        <v>0</v>
      </c>
      <c r="K977" s="1141"/>
      <c r="L977" s="1141">
        <f t="shared" ref="L977:L1040" si="202">K977*C977</f>
        <v>0</v>
      </c>
      <c r="M977" s="1141"/>
      <c r="N977" s="1141">
        <f t="shared" ref="N977:N1040" si="203">M977*C977</f>
        <v>0</v>
      </c>
      <c r="O977" s="1141"/>
      <c r="P977" s="1141">
        <f t="shared" ref="P977:P1040" si="204">O977*C977</f>
        <v>0</v>
      </c>
      <c r="Q977" s="1141"/>
      <c r="R977" s="1141">
        <f t="shared" ref="R977:R1040" si="205">Q977*C977</f>
        <v>0</v>
      </c>
      <c r="S977" s="1141"/>
      <c r="T977" s="1141">
        <f t="shared" ref="T977:T1040" si="206">S977*C977</f>
        <v>0</v>
      </c>
      <c r="U977" s="1141"/>
      <c r="V977" s="1141">
        <f t="shared" ref="V977:V1040" si="207">U977*C977</f>
        <v>0</v>
      </c>
      <c r="W977" s="1143">
        <f t="shared" ref="W977:W1040" si="208">G977+I977+K977+M977+O977+Q977+S977+U977</f>
        <v>0</v>
      </c>
      <c r="X977" s="1141">
        <f t="shared" ref="X977:X1040" si="209">W977*C977</f>
        <v>0</v>
      </c>
      <c r="Y977" s="1144">
        <v>0</v>
      </c>
      <c r="Z977" s="1139">
        <f t="shared" si="197"/>
        <v>0</v>
      </c>
      <c r="AA977" s="1123">
        <f>[5]building!Y967</f>
        <v>0</v>
      </c>
      <c r="AB977" s="1123"/>
      <c r="AC977" s="1123">
        <f>[5]building!Z967</f>
        <v>0</v>
      </c>
      <c r="AD977" s="1123">
        <f t="shared" si="198"/>
        <v>0</v>
      </c>
    </row>
    <row r="978" spans="1:30" ht="70.5" customHeight="1">
      <c r="A978" s="1172"/>
      <c r="B978" s="1131" t="s">
        <v>4923</v>
      </c>
      <c r="C978" s="1131">
        <v>1836</v>
      </c>
      <c r="D978" s="1133" t="s">
        <v>1456</v>
      </c>
      <c r="E978" s="1134"/>
      <c r="F978" s="1134">
        <f t="shared" si="199"/>
        <v>0</v>
      </c>
      <c r="G978" s="1141"/>
      <c r="H978" s="1141">
        <f t="shared" si="200"/>
        <v>0</v>
      </c>
      <c r="I978" s="1141"/>
      <c r="J978" s="1141">
        <f t="shared" si="201"/>
        <v>0</v>
      </c>
      <c r="K978" s="1141"/>
      <c r="L978" s="1141">
        <f t="shared" si="202"/>
        <v>0</v>
      </c>
      <c r="M978" s="1141"/>
      <c r="N978" s="1141">
        <f t="shared" si="203"/>
        <v>0</v>
      </c>
      <c r="O978" s="1141"/>
      <c r="P978" s="1141">
        <f t="shared" si="204"/>
        <v>0</v>
      </c>
      <c r="Q978" s="1141"/>
      <c r="R978" s="1141">
        <f t="shared" si="205"/>
        <v>0</v>
      </c>
      <c r="S978" s="1141"/>
      <c r="T978" s="1141">
        <f t="shared" si="206"/>
        <v>0</v>
      </c>
      <c r="U978" s="1141"/>
      <c r="V978" s="1141">
        <f t="shared" si="207"/>
        <v>0</v>
      </c>
      <c r="W978" s="1143">
        <f t="shared" si="208"/>
        <v>0</v>
      </c>
      <c r="X978" s="1141">
        <f t="shared" si="209"/>
        <v>0</v>
      </c>
      <c r="Y978" s="1144">
        <v>0</v>
      </c>
      <c r="Z978" s="1139">
        <f t="shared" si="197"/>
        <v>0</v>
      </c>
      <c r="AA978" s="1123">
        <f>[5]building!Y968</f>
        <v>0</v>
      </c>
      <c r="AB978" s="1123"/>
      <c r="AC978" s="1123">
        <f>[5]building!Z968</f>
        <v>0</v>
      </c>
      <c r="AD978" s="1123">
        <f t="shared" si="198"/>
        <v>0</v>
      </c>
    </row>
    <row r="979" spans="1:30" ht="70.5" customHeight="1">
      <c r="A979" s="1172"/>
      <c r="B979" s="1131" t="s">
        <v>4924</v>
      </c>
      <c r="C979" s="1131">
        <v>1217</v>
      </c>
      <c r="D979" s="1133" t="s">
        <v>1456</v>
      </c>
      <c r="E979" s="1134"/>
      <c r="F979" s="1134">
        <f t="shared" si="199"/>
        <v>0</v>
      </c>
      <c r="G979" s="1141"/>
      <c r="H979" s="1141">
        <f t="shared" si="200"/>
        <v>0</v>
      </c>
      <c r="I979" s="1141"/>
      <c r="J979" s="1141">
        <f t="shared" si="201"/>
        <v>0</v>
      </c>
      <c r="K979" s="1141"/>
      <c r="L979" s="1141">
        <f t="shared" si="202"/>
        <v>0</v>
      </c>
      <c r="M979" s="1141"/>
      <c r="N979" s="1141">
        <f t="shared" si="203"/>
        <v>0</v>
      </c>
      <c r="O979" s="1141"/>
      <c r="P979" s="1141">
        <f t="shared" si="204"/>
        <v>0</v>
      </c>
      <c r="Q979" s="1141"/>
      <c r="R979" s="1141">
        <f t="shared" si="205"/>
        <v>0</v>
      </c>
      <c r="S979" s="1141"/>
      <c r="T979" s="1141">
        <f t="shared" si="206"/>
        <v>0</v>
      </c>
      <c r="U979" s="1141"/>
      <c r="V979" s="1141">
        <f t="shared" si="207"/>
        <v>0</v>
      </c>
      <c r="W979" s="1143">
        <f t="shared" si="208"/>
        <v>0</v>
      </c>
      <c r="X979" s="1141">
        <f t="shared" si="209"/>
        <v>0</v>
      </c>
      <c r="Y979" s="1144">
        <v>0</v>
      </c>
      <c r="Z979" s="1139">
        <f t="shared" si="197"/>
        <v>0</v>
      </c>
      <c r="AA979" s="1123">
        <f>[5]building!Y969</f>
        <v>0</v>
      </c>
      <c r="AB979" s="1123"/>
      <c r="AC979" s="1123">
        <f>[5]building!Z969</f>
        <v>0</v>
      </c>
      <c r="AD979" s="1123">
        <f t="shared" si="198"/>
        <v>0</v>
      </c>
    </row>
    <row r="980" spans="1:30" ht="70.5" customHeight="1">
      <c r="A980" s="1172"/>
      <c r="B980" s="1131" t="s">
        <v>4925</v>
      </c>
      <c r="C980" s="1131">
        <v>266.3</v>
      </c>
      <c r="D980" s="1133" t="s">
        <v>1456</v>
      </c>
      <c r="E980" s="1134"/>
      <c r="F980" s="1134">
        <f t="shared" si="199"/>
        <v>0</v>
      </c>
      <c r="G980" s="1141"/>
      <c r="H980" s="1141">
        <f t="shared" si="200"/>
        <v>0</v>
      </c>
      <c r="I980" s="1141"/>
      <c r="J980" s="1141">
        <f t="shared" si="201"/>
        <v>0</v>
      </c>
      <c r="K980" s="1141"/>
      <c r="L980" s="1141">
        <f t="shared" si="202"/>
        <v>0</v>
      </c>
      <c r="M980" s="1141"/>
      <c r="N980" s="1141">
        <f t="shared" si="203"/>
        <v>0</v>
      </c>
      <c r="O980" s="1141"/>
      <c r="P980" s="1141">
        <f t="shared" si="204"/>
        <v>0</v>
      </c>
      <c r="Q980" s="1141"/>
      <c r="R980" s="1141">
        <f t="shared" si="205"/>
        <v>0</v>
      </c>
      <c r="S980" s="1141"/>
      <c r="T980" s="1141">
        <f t="shared" si="206"/>
        <v>0</v>
      </c>
      <c r="U980" s="1141"/>
      <c r="V980" s="1141">
        <f t="shared" si="207"/>
        <v>0</v>
      </c>
      <c r="W980" s="1143">
        <f t="shared" si="208"/>
        <v>0</v>
      </c>
      <c r="X980" s="1141">
        <f t="shared" si="209"/>
        <v>0</v>
      </c>
      <c r="Y980" s="1144">
        <v>0</v>
      </c>
      <c r="Z980" s="1139">
        <f t="shared" si="197"/>
        <v>0</v>
      </c>
      <c r="AA980" s="1123">
        <f>[5]building!Y970</f>
        <v>0</v>
      </c>
      <c r="AB980" s="1123"/>
      <c r="AC980" s="1123">
        <f>[5]building!Z970</f>
        <v>0</v>
      </c>
      <c r="AD980" s="1123">
        <f t="shared" si="198"/>
        <v>0</v>
      </c>
    </row>
    <row r="981" spans="1:30" ht="70.5" customHeight="1">
      <c r="A981" s="1172"/>
      <c r="B981" s="1131" t="s">
        <v>4926</v>
      </c>
      <c r="C981" s="1131">
        <v>209</v>
      </c>
      <c r="D981" s="1133" t="s">
        <v>1456</v>
      </c>
      <c r="E981" s="1134"/>
      <c r="F981" s="1134">
        <f t="shared" si="199"/>
        <v>0</v>
      </c>
      <c r="G981" s="1141"/>
      <c r="H981" s="1141">
        <f t="shared" si="200"/>
        <v>0</v>
      </c>
      <c r="I981" s="1141"/>
      <c r="J981" s="1141">
        <f t="shared" si="201"/>
        <v>0</v>
      </c>
      <c r="K981" s="1141"/>
      <c r="L981" s="1141">
        <f t="shared" si="202"/>
        <v>0</v>
      </c>
      <c r="M981" s="1141"/>
      <c r="N981" s="1141">
        <f t="shared" si="203"/>
        <v>0</v>
      </c>
      <c r="O981" s="1141"/>
      <c r="P981" s="1141">
        <f t="shared" si="204"/>
        <v>0</v>
      </c>
      <c r="Q981" s="1141"/>
      <c r="R981" s="1141">
        <f t="shared" si="205"/>
        <v>0</v>
      </c>
      <c r="S981" s="1141"/>
      <c r="T981" s="1141">
        <f t="shared" si="206"/>
        <v>0</v>
      </c>
      <c r="U981" s="1141"/>
      <c r="V981" s="1141">
        <f t="shared" si="207"/>
        <v>0</v>
      </c>
      <c r="W981" s="1143">
        <f t="shared" si="208"/>
        <v>0</v>
      </c>
      <c r="X981" s="1141">
        <f t="shared" si="209"/>
        <v>0</v>
      </c>
      <c r="Y981" s="1144">
        <v>0</v>
      </c>
      <c r="Z981" s="1139">
        <f t="shared" si="197"/>
        <v>0</v>
      </c>
      <c r="AA981" s="1123">
        <f>[5]building!Y971</f>
        <v>0</v>
      </c>
      <c r="AB981" s="1123"/>
      <c r="AC981" s="1123">
        <f>[5]building!Z971</f>
        <v>0</v>
      </c>
      <c r="AD981" s="1123">
        <f t="shared" si="198"/>
        <v>0</v>
      </c>
    </row>
    <row r="982" spans="1:30" ht="70.5" customHeight="1">
      <c r="A982" s="1172"/>
      <c r="B982" s="1131" t="s">
        <v>4927</v>
      </c>
      <c r="C982" s="1131">
        <v>116.3</v>
      </c>
      <c r="D982" s="1133" t="s">
        <v>1456</v>
      </c>
      <c r="E982" s="1134"/>
      <c r="F982" s="1134">
        <f t="shared" si="199"/>
        <v>0</v>
      </c>
      <c r="G982" s="1141"/>
      <c r="H982" s="1141">
        <f t="shared" si="200"/>
        <v>0</v>
      </c>
      <c r="I982" s="1141"/>
      <c r="J982" s="1141">
        <f t="shared" si="201"/>
        <v>0</v>
      </c>
      <c r="K982" s="1141"/>
      <c r="L982" s="1141">
        <f t="shared" si="202"/>
        <v>0</v>
      </c>
      <c r="M982" s="1141"/>
      <c r="N982" s="1141">
        <f t="shared" si="203"/>
        <v>0</v>
      </c>
      <c r="O982" s="1141"/>
      <c r="P982" s="1141">
        <f t="shared" si="204"/>
        <v>0</v>
      </c>
      <c r="Q982" s="1141"/>
      <c r="R982" s="1141">
        <f t="shared" si="205"/>
        <v>0</v>
      </c>
      <c r="S982" s="1141"/>
      <c r="T982" s="1141">
        <f t="shared" si="206"/>
        <v>0</v>
      </c>
      <c r="U982" s="1141"/>
      <c r="V982" s="1141">
        <f t="shared" si="207"/>
        <v>0</v>
      </c>
      <c r="W982" s="1143">
        <f t="shared" si="208"/>
        <v>0</v>
      </c>
      <c r="X982" s="1141">
        <f t="shared" si="209"/>
        <v>0</v>
      </c>
      <c r="Y982" s="1144">
        <v>0</v>
      </c>
      <c r="Z982" s="1139">
        <f t="shared" si="197"/>
        <v>0</v>
      </c>
      <c r="AA982" s="1123">
        <f>[5]building!Y972</f>
        <v>0</v>
      </c>
      <c r="AB982" s="1123"/>
      <c r="AC982" s="1123">
        <f>[5]building!Z972</f>
        <v>0</v>
      </c>
      <c r="AD982" s="1123">
        <f t="shared" si="198"/>
        <v>0</v>
      </c>
    </row>
    <row r="983" spans="1:30" ht="70.5" customHeight="1">
      <c r="A983" s="1172"/>
      <c r="B983" s="1131" t="s">
        <v>4928</v>
      </c>
      <c r="C983" s="1131">
        <v>69.8</v>
      </c>
      <c r="D983" s="1133" t="s">
        <v>1456</v>
      </c>
      <c r="E983" s="1134"/>
      <c r="F983" s="1134">
        <f t="shared" si="199"/>
        <v>0</v>
      </c>
      <c r="G983" s="1141"/>
      <c r="H983" s="1141">
        <f t="shared" si="200"/>
        <v>0</v>
      </c>
      <c r="I983" s="1141"/>
      <c r="J983" s="1141">
        <f t="shared" si="201"/>
        <v>0</v>
      </c>
      <c r="K983" s="1141"/>
      <c r="L983" s="1141">
        <f t="shared" si="202"/>
        <v>0</v>
      </c>
      <c r="M983" s="1141"/>
      <c r="N983" s="1141">
        <f t="shared" si="203"/>
        <v>0</v>
      </c>
      <c r="O983" s="1141"/>
      <c r="P983" s="1141">
        <f t="shared" si="204"/>
        <v>0</v>
      </c>
      <c r="Q983" s="1141"/>
      <c r="R983" s="1141">
        <f t="shared" si="205"/>
        <v>0</v>
      </c>
      <c r="S983" s="1141"/>
      <c r="T983" s="1141">
        <f t="shared" si="206"/>
        <v>0</v>
      </c>
      <c r="U983" s="1141"/>
      <c r="V983" s="1141">
        <f t="shared" si="207"/>
        <v>0</v>
      </c>
      <c r="W983" s="1143">
        <f t="shared" si="208"/>
        <v>0</v>
      </c>
      <c r="X983" s="1141">
        <f t="shared" si="209"/>
        <v>0</v>
      </c>
      <c r="Y983" s="1144">
        <v>0</v>
      </c>
      <c r="Z983" s="1139">
        <f t="shared" si="197"/>
        <v>0</v>
      </c>
      <c r="AA983" s="1123">
        <f>[5]building!Y973</f>
        <v>0</v>
      </c>
      <c r="AB983" s="1123"/>
      <c r="AC983" s="1123">
        <f>[5]building!Z973</f>
        <v>0</v>
      </c>
      <c r="AD983" s="1123">
        <f t="shared" si="198"/>
        <v>0</v>
      </c>
    </row>
    <row r="984" spans="1:30" ht="70.5" customHeight="1">
      <c r="A984" s="1277"/>
      <c r="B984" s="1278"/>
      <c r="C984" s="1278"/>
      <c r="D984" s="1279"/>
      <c r="E984" s="1280"/>
      <c r="F984" s="1134">
        <f t="shared" si="199"/>
        <v>0</v>
      </c>
      <c r="G984" s="1281"/>
      <c r="H984" s="1141">
        <f t="shared" si="200"/>
        <v>0</v>
      </c>
      <c r="I984" s="1281"/>
      <c r="J984" s="1141">
        <f t="shared" si="201"/>
        <v>0</v>
      </c>
      <c r="K984" s="1281"/>
      <c r="L984" s="1141">
        <f t="shared" si="202"/>
        <v>0</v>
      </c>
      <c r="M984" s="1281"/>
      <c r="N984" s="1141">
        <f t="shared" si="203"/>
        <v>0</v>
      </c>
      <c r="O984" s="1281"/>
      <c r="P984" s="1141">
        <f t="shared" si="204"/>
        <v>0</v>
      </c>
      <c r="Q984" s="1281"/>
      <c r="R984" s="1141">
        <f t="shared" si="205"/>
        <v>0</v>
      </c>
      <c r="S984" s="1281"/>
      <c r="T984" s="1141">
        <f t="shared" si="206"/>
        <v>0</v>
      </c>
      <c r="U984" s="1141"/>
      <c r="V984" s="1141">
        <f t="shared" si="207"/>
        <v>0</v>
      </c>
      <c r="W984" s="1143">
        <f t="shared" si="208"/>
        <v>0</v>
      </c>
      <c r="X984" s="1141">
        <f t="shared" si="209"/>
        <v>0</v>
      </c>
      <c r="Y984" s="1144">
        <v>0</v>
      </c>
      <c r="Z984" s="1139">
        <f t="shared" si="197"/>
        <v>0</v>
      </c>
      <c r="AA984" s="1123">
        <f>[5]building!Y974</f>
        <v>0</v>
      </c>
      <c r="AB984" s="1123"/>
      <c r="AC984" s="1123">
        <f>[5]building!Z974</f>
        <v>0</v>
      </c>
      <c r="AD984" s="1123">
        <f t="shared" si="198"/>
        <v>0</v>
      </c>
    </row>
    <row r="985" spans="1:30" s="820" customFormat="1" ht="70.5" customHeight="1">
      <c r="A985" s="1172"/>
      <c r="B985" s="1282" t="s">
        <v>5231</v>
      </c>
      <c r="C985" s="1283">
        <v>7945</v>
      </c>
      <c r="D985" s="1284" t="s">
        <v>2321</v>
      </c>
      <c r="E985" s="1226"/>
      <c r="F985" s="1134">
        <f t="shared" si="199"/>
        <v>0</v>
      </c>
      <c r="G985" s="1226"/>
      <c r="H985" s="1141">
        <f t="shared" si="200"/>
        <v>0</v>
      </c>
      <c r="I985" s="1226"/>
      <c r="J985" s="1141">
        <f t="shared" si="201"/>
        <v>0</v>
      </c>
      <c r="K985" s="1226"/>
      <c r="L985" s="1141">
        <f t="shared" si="202"/>
        <v>0</v>
      </c>
      <c r="M985" s="1226"/>
      <c r="N985" s="1141">
        <f t="shared" si="203"/>
        <v>0</v>
      </c>
      <c r="O985" s="1226"/>
      <c r="P985" s="1141">
        <f t="shared" si="204"/>
        <v>0</v>
      </c>
      <c r="Q985" s="1226"/>
      <c r="R985" s="1141">
        <f t="shared" si="205"/>
        <v>0</v>
      </c>
      <c r="S985" s="1226"/>
      <c r="T985" s="1141">
        <f t="shared" si="206"/>
        <v>0</v>
      </c>
      <c r="U985" s="1141"/>
      <c r="V985" s="1141">
        <f t="shared" si="207"/>
        <v>0</v>
      </c>
      <c r="W985" s="1143">
        <f t="shared" si="208"/>
        <v>0</v>
      </c>
      <c r="X985" s="1141">
        <f t="shared" si="209"/>
        <v>0</v>
      </c>
      <c r="Y985" s="1144">
        <v>0</v>
      </c>
      <c r="Z985" s="1139">
        <f t="shared" si="197"/>
        <v>0</v>
      </c>
      <c r="AA985" s="1123">
        <f>[5]building!Y975</f>
        <v>0</v>
      </c>
      <c r="AB985" s="1123"/>
      <c r="AC985" s="1123">
        <f>[5]building!Z975</f>
        <v>0</v>
      </c>
      <c r="AD985" s="1123">
        <f t="shared" si="198"/>
        <v>0</v>
      </c>
    </row>
    <row r="986" spans="1:30" ht="70.5" customHeight="1">
      <c r="A986" s="1172"/>
      <c r="B986" s="1285" t="s">
        <v>4981</v>
      </c>
      <c r="C986" s="1286"/>
      <c r="D986" s="1287"/>
      <c r="E986" s="1226"/>
      <c r="F986" s="1134">
        <f t="shared" si="199"/>
        <v>0</v>
      </c>
      <c r="G986" s="1226"/>
      <c r="H986" s="1141">
        <f t="shared" si="200"/>
        <v>0</v>
      </c>
      <c r="I986" s="1226"/>
      <c r="J986" s="1141">
        <f t="shared" si="201"/>
        <v>0</v>
      </c>
      <c r="K986" s="1226"/>
      <c r="L986" s="1141">
        <f t="shared" si="202"/>
        <v>0</v>
      </c>
      <c r="M986" s="1226"/>
      <c r="N986" s="1141">
        <f t="shared" si="203"/>
        <v>0</v>
      </c>
      <c r="O986" s="1226"/>
      <c r="P986" s="1141">
        <f t="shared" si="204"/>
        <v>0</v>
      </c>
      <c r="Q986" s="1226"/>
      <c r="R986" s="1141">
        <f t="shared" si="205"/>
        <v>0</v>
      </c>
      <c r="S986" s="1226"/>
      <c r="T986" s="1141">
        <f t="shared" si="206"/>
        <v>0</v>
      </c>
      <c r="U986" s="1141"/>
      <c r="V986" s="1141">
        <f t="shared" si="207"/>
        <v>0</v>
      </c>
      <c r="W986" s="1143">
        <f t="shared" si="208"/>
        <v>0</v>
      </c>
      <c r="X986" s="1141">
        <f t="shared" si="209"/>
        <v>0</v>
      </c>
      <c r="Y986" s="1144"/>
      <c r="Z986" s="1139">
        <f t="shared" si="197"/>
        <v>0</v>
      </c>
      <c r="AA986" s="1123" t="str">
        <f>[5]building!Y976</f>
        <v>*</v>
      </c>
      <c r="AB986" s="1123">
        <f>[5]building!Z976</f>
        <v>0</v>
      </c>
      <c r="AC986" s="1123">
        <f>[5]building!Z976</f>
        <v>0</v>
      </c>
      <c r="AD986" s="1123">
        <f t="shared" si="198"/>
        <v>0</v>
      </c>
    </row>
    <row r="987" spans="1:30" ht="70.5" customHeight="1">
      <c r="A987" s="1172"/>
      <c r="B987" s="1288" t="s">
        <v>5367</v>
      </c>
      <c r="C987" s="1289">
        <v>1821428.58</v>
      </c>
      <c r="D987" s="1290" t="s">
        <v>1456</v>
      </c>
      <c r="E987" s="1226">
        <v>1</v>
      </c>
      <c r="F987" s="1134">
        <f t="shared" si="199"/>
        <v>1821428.58</v>
      </c>
      <c r="G987" s="1226"/>
      <c r="H987" s="1141">
        <f t="shared" si="200"/>
        <v>0</v>
      </c>
      <c r="I987" s="1226"/>
      <c r="J987" s="1141">
        <f t="shared" si="201"/>
        <v>0</v>
      </c>
      <c r="K987" s="1226"/>
      <c r="L987" s="1141">
        <f t="shared" si="202"/>
        <v>0</v>
      </c>
      <c r="M987" s="1226"/>
      <c r="N987" s="1141">
        <f t="shared" si="203"/>
        <v>0</v>
      </c>
      <c r="O987" s="1226"/>
      <c r="P987" s="1141">
        <f t="shared" si="204"/>
        <v>0</v>
      </c>
      <c r="Q987" s="1226"/>
      <c r="R987" s="1141">
        <f t="shared" si="205"/>
        <v>0</v>
      </c>
      <c r="S987" s="1226"/>
      <c r="T987" s="1141">
        <f t="shared" si="206"/>
        <v>0</v>
      </c>
      <c r="U987" s="1141"/>
      <c r="V987" s="1141">
        <f t="shared" si="207"/>
        <v>0</v>
      </c>
      <c r="W987" s="1143">
        <f t="shared" si="208"/>
        <v>0</v>
      </c>
      <c r="X987" s="1141">
        <f t="shared" si="209"/>
        <v>0</v>
      </c>
      <c r="Y987" s="1144">
        <v>1</v>
      </c>
      <c r="Z987" s="1139">
        <f t="shared" ref="Z987:Z1050" si="210">Y987*C987</f>
        <v>1821428.58</v>
      </c>
      <c r="AA987" s="1123">
        <f>[5]building!Y977</f>
        <v>1</v>
      </c>
      <c r="AB987" s="1123">
        <f>[5]building!Z977</f>
        <v>1821428.58</v>
      </c>
      <c r="AC987" s="1123">
        <f>[5]building!Z977</f>
        <v>1821428.58</v>
      </c>
      <c r="AD987" s="1123">
        <f t="shared" si="198"/>
        <v>0</v>
      </c>
    </row>
    <row r="988" spans="1:30" ht="70.5" customHeight="1">
      <c r="A988" s="1172"/>
      <c r="B988" s="1288" t="s">
        <v>5232</v>
      </c>
      <c r="C988" s="1289">
        <v>1739000</v>
      </c>
      <c r="D988" s="1290" t="s">
        <v>1456</v>
      </c>
      <c r="E988" s="1226"/>
      <c r="F988" s="1134">
        <f t="shared" si="199"/>
        <v>0</v>
      </c>
      <c r="G988" s="1226"/>
      <c r="H988" s="1141">
        <f t="shared" si="200"/>
        <v>0</v>
      </c>
      <c r="I988" s="1226"/>
      <c r="J988" s="1141">
        <f t="shared" si="201"/>
        <v>0</v>
      </c>
      <c r="K988" s="1226"/>
      <c r="L988" s="1141">
        <f t="shared" si="202"/>
        <v>0</v>
      </c>
      <c r="M988" s="1226"/>
      <c r="N988" s="1141">
        <f t="shared" si="203"/>
        <v>0</v>
      </c>
      <c r="O988" s="1226"/>
      <c r="P988" s="1141">
        <f t="shared" si="204"/>
        <v>0</v>
      </c>
      <c r="Q988" s="1226"/>
      <c r="R988" s="1141">
        <f t="shared" si="205"/>
        <v>0</v>
      </c>
      <c r="S988" s="1226"/>
      <c r="T988" s="1141">
        <f t="shared" si="206"/>
        <v>0</v>
      </c>
      <c r="U988" s="1141"/>
      <c r="V988" s="1141">
        <f t="shared" si="207"/>
        <v>0</v>
      </c>
      <c r="W988" s="1143">
        <f t="shared" si="208"/>
        <v>0</v>
      </c>
      <c r="X988" s="1141">
        <f t="shared" si="209"/>
        <v>0</v>
      </c>
      <c r="Y988" s="1144">
        <v>0</v>
      </c>
      <c r="Z988" s="1139">
        <f t="shared" si="210"/>
        <v>0</v>
      </c>
      <c r="AA988" s="1123">
        <f>[5]building!Y978</f>
        <v>0</v>
      </c>
      <c r="AB988" s="1123"/>
      <c r="AC988" s="1123">
        <f>[5]building!Z978</f>
        <v>0</v>
      </c>
      <c r="AD988" s="1123">
        <f t="shared" si="198"/>
        <v>0</v>
      </c>
    </row>
    <row r="989" spans="1:30" ht="70.5" customHeight="1">
      <c r="A989" s="1172"/>
      <c r="B989" s="1285" t="s">
        <v>4982</v>
      </c>
      <c r="C989" s="1286"/>
      <c r="D989" s="1287"/>
      <c r="E989" s="1226"/>
      <c r="F989" s="1134">
        <f t="shared" si="199"/>
        <v>0</v>
      </c>
      <c r="G989" s="1226"/>
      <c r="H989" s="1141">
        <f t="shared" si="200"/>
        <v>0</v>
      </c>
      <c r="I989" s="1226"/>
      <c r="J989" s="1141">
        <f t="shared" si="201"/>
        <v>0</v>
      </c>
      <c r="K989" s="1226"/>
      <c r="L989" s="1141">
        <f t="shared" si="202"/>
        <v>0</v>
      </c>
      <c r="M989" s="1226"/>
      <c r="N989" s="1141">
        <f t="shared" si="203"/>
        <v>0</v>
      </c>
      <c r="O989" s="1226"/>
      <c r="P989" s="1141">
        <f t="shared" si="204"/>
        <v>0</v>
      </c>
      <c r="Q989" s="1226"/>
      <c r="R989" s="1141">
        <f t="shared" si="205"/>
        <v>0</v>
      </c>
      <c r="S989" s="1226"/>
      <c r="T989" s="1141">
        <f t="shared" si="206"/>
        <v>0</v>
      </c>
      <c r="U989" s="1141"/>
      <c r="V989" s="1141">
        <f t="shared" si="207"/>
        <v>0</v>
      </c>
      <c r="W989" s="1143">
        <f t="shared" si="208"/>
        <v>0</v>
      </c>
      <c r="X989" s="1141">
        <f t="shared" si="209"/>
        <v>0</v>
      </c>
      <c r="Y989" s="1144">
        <v>0</v>
      </c>
      <c r="Z989" s="1139">
        <f t="shared" si="210"/>
        <v>0</v>
      </c>
      <c r="AA989" s="1123">
        <f>[5]building!Y979</f>
        <v>0</v>
      </c>
      <c r="AB989" s="1123"/>
      <c r="AC989" s="1123">
        <f>[5]building!Z979</f>
        <v>0</v>
      </c>
      <c r="AD989" s="1123">
        <f t="shared" si="198"/>
        <v>0</v>
      </c>
    </row>
    <row r="990" spans="1:30" ht="70.5" customHeight="1">
      <c r="A990" s="1172"/>
      <c r="B990" s="1205" t="s">
        <v>5182</v>
      </c>
      <c r="C990" s="1291">
        <v>216000</v>
      </c>
      <c r="D990" s="1290" t="s">
        <v>1456</v>
      </c>
      <c r="E990" s="1226"/>
      <c r="F990" s="1134">
        <f t="shared" si="199"/>
        <v>0</v>
      </c>
      <c r="G990" s="1226"/>
      <c r="H990" s="1141">
        <f t="shared" si="200"/>
        <v>0</v>
      </c>
      <c r="I990" s="1226"/>
      <c r="J990" s="1141">
        <f t="shared" si="201"/>
        <v>0</v>
      </c>
      <c r="K990" s="1226"/>
      <c r="L990" s="1141">
        <f t="shared" si="202"/>
        <v>0</v>
      </c>
      <c r="M990" s="1226"/>
      <c r="N990" s="1141">
        <f t="shared" si="203"/>
        <v>0</v>
      </c>
      <c r="O990" s="1226"/>
      <c r="P990" s="1141">
        <f t="shared" si="204"/>
        <v>0</v>
      </c>
      <c r="Q990" s="1226"/>
      <c r="R990" s="1141">
        <f t="shared" si="205"/>
        <v>0</v>
      </c>
      <c r="S990" s="1226"/>
      <c r="T990" s="1141">
        <f t="shared" si="206"/>
        <v>0</v>
      </c>
      <c r="U990" s="1141"/>
      <c r="V990" s="1141">
        <f t="shared" si="207"/>
        <v>0</v>
      </c>
      <c r="W990" s="1143">
        <f t="shared" si="208"/>
        <v>0</v>
      </c>
      <c r="X990" s="1141">
        <f t="shared" si="209"/>
        <v>0</v>
      </c>
      <c r="Y990" s="1144">
        <v>0</v>
      </c>
      <c r="Z990" s="1139">
        <f t="shared" si="210"/>
        <v>0</v>
      </c>
      <c r="AA990" s="1123">
        <f>[5]building!Y980</f>
        <v>0</v>
      </c>
      <c r="AB990" s="1123"/>
      <c r="AC990" s="1123">
        <f>[5]building!Z980</f>
        <v>0</v>
      </c>
      <c r="AD990" s="1123">
        <f t="shared" si="198"/>
        <v>0</v>
      </c>
    </row>
    <row r="991" spans="1:30" ht="70.5" customHeight="1">
      <c r="A991" s="1172"/>
      <c r="B991" s="1205" t="s">
        <v>5183</v>
      </c>
      <c r="C991" s="1291">
        <v>27000</v>
      </c>
      <c r="D991" s="1290" t="s">
        <v>1456</v>
      </c>
      <c r="E991" s="1226"/>
      <c r="F991" s="1134">
        <f t="shared" si="199"/>
        <v>0</v>
      </c>
      <c r="G991" s="1226"/>
      <c r="H991" s="1141">
        <f t="shared" si="200"/>
        <v>0</v>
      </c>
      <c r="I991" s="1226"/>
      <c r="J991" s="1141">
        <f t="shared" si="201"/>
        <v>0</v>
      </c>
      <c r="K991" s="1226"/>
      <c r="L991" s="1141">
        <f t="shared" si="202"/>
        <v>0</v>
      </c>
      <c r="M991" s="1226"/>
      <c r="N991" s="1141">
        <f t="shared" si="203"/>
        <v>0</v>
      </c>
      <c r="O991" s="1226"/>
      <c r="P991" s="1141">
        <f t="shared" si="204"/>
        <v>0</v>
      </c>
      <c r="Q991" s="1226"/>
      <c r="R991" s="1141">
        <f t="shared" si="205"/>
        <v>0</v>
      </c>
      <c r="S991" s="1226"/>
      <c r="T991" s="1141">
        <f t="shared" si="206"/>
        <v>0</v>
      </c>
      <c r="U991" s="1141"/>
      <c r="V991" s="1141">
        <f t="shared" si="207"/>
        <v>0</v>
      </c>
      <c r="W991" s="1143">
        <f t="shared" si="208"/>
        <v>0</v>
      </c>
      <c r="X991" s="1141">
        <f t="shared" si="209"/>
        <v>0</v>
      </c>
      <c r="Y991" s="1144">
        <v>0</v>
      </c>
      <c r="Z991" s="1139">
        <f t="shared" si="210"/>
        <v>0</v>
      </c>
      <c r="AA991" s="1123">
        <f>[5]building!Y981</f>
        <v>0</v>
      </c>
      <c r="AB991" s="1123"/>
      <c r="AC991" s="1123">
        <f>[5]building!Z981</f>
        <v>0</v>
      </c>
      <c r="AD991" s="1123">
        <f t="shared" si="198"/>
        <v>0</v>
      </c>
    </row>
    <row r="992" spans="1:30" ht="70.5" customHeight="1">
      <c r="A992" s="1172"/>
      <c r="B992" s="1292" t="s">
        <v>5184</v>
      </c>
      <c r="C992" s="1291"/>
      <c r="D992" s="1290"/>
      <c r="E992" s="1226"/>
      <c r="F992" s="1134">
        <f t="shared" si="199"/>
        <v>0</v>
      </c>
      <c r="G992" s="1226"/>
      <c r="H992" s="1141">
        <f t="shared" si="200"/>
        <v>0</v>
      </c>
      <c r="I992" s="1226"/>
      <c r="J992" s="1141">
        <f t="shared" si="201"/>
        <v>0</v>
      </c>
      <c r="K992" s="1226"/>
      <c r="L992" s="1141">
        <f t="shared" si="202"/>
        <v>0</v>
      </c>
      <c r="M992" s="1226"/>
      <c r="N992" s="1141">
        <f t="shared" si="203"/>
        <v>0</v>
      </c>
      <c r="O992" s="1226"/>
      <c r="P992" s="1141">
        <f t="shared" si="204"/>
        <v>0</v>
      </c>
      <c r="Q992" s="1226"/>
      <c r="R992" s="1141">
        <f t="shared" si="205"/>
        <v>0</v>
      </c>
      <c r="S992" s="1226"/>
      <c r="T992" s="1141">
        <f t="shared" si="206"/>
        <v>0</v>
      </c>
      <c r="U992" s="1141"/>
      <c r="V992" s="1141">
        <f t="shared" si="207"/>
        <v>0</v>
      </c>
      <c r="W992" s="1143">
        <f t="shared" si="208"/>
        <v>0</v>
      </c>
      <c r="X992" s="1141">
        <f t="shared" si="209"/>
        <v>0</v>
      </c>
      <c r="Y992" s="1144">
        <v>0</v>
      </c>
      <c r="Z992" s="1139">
        <f t="shared" si="210"/>
        <v>0</v>
      </c>
      <c r="AA992" s="1123">
        <f>[5]building!Y982</f>
        <v>0</v>
      </c>
      <c r="AB992" s="1123"/>
      <c r="AC992" s="1123">
        <f>[5]building!Z982</f>
        <v>0</v>
      </c>
      <c r="AD992" s="1123">
        <f t="shared" si="198"/>
        <v>0</v>
      </c>
    </row>
    <row r="993" spans="1:30" ht="70.5" customHeight="1">
      <c r="A993" s="1172"/>
      <c r="B993" s="1293" t="s">
        <v>4983</v>
      </c>
      <c r="C993" s="1291">
        <v>232</v>
      </c>
      <c r="D993" s="1290" t="s">
        <v>841</v>
      </c>
      <c r="E993" s="1226"/>
      <c r="F993" s="1134">
        <f t="shared" si="199"/>
        <v>0</v>
      </c>
      <c r="G993" s="1226"/>
      <c r="H993" s="1141">
        <f t="shared" si="200"/>
        <v>0</v>
      </c>
      <c r="I993" s="1226"/>
      <c r="J993" s="1141">
        <f t="shared" si="201"/>
        <v>0</v>
      </c>
      <c r="K993" s="1226"/>
      <c r="L993" s="1141">
        <f t="shared" si="202"/>
        <v>0</v>
      </c>
      <c r="M993" s="1226"/>
      <c r="N993" s="1141">
        <f t="shared" si="203"/>
        <v>0</v>
      </c>
      <c r="O993" s="1226"/>
      <c r="P993" s="1141">
        <f t="shared" si="204"/>
        <v>0</v>
      </c>
      <c r="Q993" s="1226"/>
      <c r="R993" s="1141">
        <f t="shared" si="205"/>
        <v>0</v>
      </c>
      <c r="S993" s="1226"/>
      <c r="T993" s="1141">
        <f t="shared" si="206"/>
        <v>0</v>
      </c>
      <c r="U993" s="1141"/>
      <c r="V993" s="1141">
        <f t="shared" si="207"/>
        <v>0</v>
      </c>
      <c r="W993" s="1143">
        <f t="shared" si="208"/>
        <v>0</v>
      </c>
      <c r="X993" s="1141">
        <f t="shared" si="209"/>
        <v>0</v>
      </c>
      <c r="Y993" s="1144">
        <v>0</v>
      </c>
      <c r="Z993" s="1139">
        <f t="shared" si="210"/>
        <v>0</v>
      </c>
      <c r="AA993" s="1123">
        <f>[5]building!Y983</f>
        <v>0</v>
      </c>
      <c r="AB993" s="1123"/>
      <c r="AC993" s="1123">
        <f>[5]building!Z983</f>
        <v>0</v>
      </c>
      <c r="AD993" s="1123">
        <f t="shared" si="198"/>
        <v>0</v>
      </c>
    </row>
    <row r="994" spans="1:30" ht="70.5" customHeight="1">
      <c r="A994" s="1172"/>
      <c r="B994" s="1293" t="s">
        <v>4984</v>
      </c>
      <c r="C994" s="1291">
        <v>160</v>
      </c>
      <c r="D994" s="1290" t="s">
        <v>841</v>
      </c>
      <c r="E994" s="1226"/>
      <c r="F994" s="1134">
        <f t="shared" si="199"/>
        <v>0</v>
      </c>
      <c r="G994" s="1226"/>
      <c r="H994" s="1141">
        <f t="shared" si="200"/>
        <v>0</v>
      </c>
      <c r="I994" s="1226"/>
      <c r="J994" s="1141">
        <f t="shared" si="201"/>
        <v>0</v>
      </c>
      <c r="K994" s="1226"/>
      <c r="L994" s="1141">
        <f t="shared" si="202"/>
        <v>0</v>
      </c>
      <c r="M994" s="1226"/>
      <c r="N994" s="1141">
        <f t="shared" si="203"/>
        <v>0</v>
      </c>
      <c r="O994" s="1226"/>
      <c r="P994" s="1141">
        <f t="shared" si="204"/>
        <v>0</v>
      </c>
      <c r="Q994" s="1226"/>
      <c r="R994" s="1141">
        <f t="shared" si="205"/>
        <v>0</v>
      </c>
      <c r="S994" s="1226"/>
      <c r="T994" s="1141">
        <f t="shared" si="206"/>
        <v>0</v>
      </c>
      <c r="U994" s="1141"/>
      <c r="V994" s="1141">
        <f t="shared" si="207"/>
        <v>0</v>
      </c>
      <c r="W994" s="1143">
        <f t="shared" si="208"/>
        <v>0</v>
      </c>
      <c r="X994" s="1141">
        <f t="shared" si="209"/>
        <v>0</v>
      </c>
      <c r="Y994" s="1144">
        <v>0</v>
      </c>
      <c r="Z994" s="1139">
        <f t="shared" si="210"/>
        <v>0</v>
      </c>
      <c r="AA994" s="1123">
        <f>[5]building!Y984</f>
        <v>0</v>
      </c>
      <c r="AB994" s="1123"/>
      <c r="AC994" s="1123">
        <f>[5]building!Z984</f>
        <v>0</v>
      </c>
      <c r="AD994" s="1123">
        <f t="shared" si="198"/>
        <v>0</v>
      </c>
    </row>
    <row r="995" spans="1:30" ht="70.5" customHeight="1">
      <c r="A995" s="1172"/>
      <c r="B995" s="1293" t="s">
        <v>4985</v>
      </c>
      <c r="C995" s="1291">
        <v>220</v>
      </c>
      <c r="D995" s="1290" t="s">
        <v>841</v>
      </c>
      <c r="E995" s="1226"/>
      <c r="F995" s="1134">
        <f t="shared" si="199"/>
        <v>0</v>
      </c>
      <c r="G995" s="1226"/>
      <c r="H995" s="1141">
        <f t="shared" si="200"/>
        <v>0</v>
      </c>
      <c r="I995" s="1226"/>
      <c r="J995" s="1141">
        <f t="shared" si="201"/>
        <v>0</v>
      </c>
      <c r="K995" s="1226"/>
      <c r="L995" s="1141">
        <f t="shared" si="202"/>
        <v>0</v>
      </c>
      <c r="M995" s="1226"/>
      <c r="N995" s="1141">
        <f t="shared" si="203"/>
        <v>0</v>
      </c>
      <c r="O995" s="1226"/>
      <c r="P995" s="1141">
        <f t="shared" si="204"/>
        <v>0</v>
      </c>
      <c r="Q995" s="1226"/>
      <c r="R995" s="1141">
        <f t="shared" si="205"/>
        <v>0</v>
      </c>
      <c r="S995" s="1226"/>
      <c r="T995" s="1141">
        <f t="shared" si="206"/>
        <v>0</v>
      </c>
      <c r="U995" s="1141"/>
      <c r="V995" s="1141">
        <f t="shared" si="207"/>
        <v>0</v>
      </c>
      <c r="W995" s="1143">
        <f t="shared" si="208"/>
        <v>0</v>
      </c>
      <c r="X995" s="1141">
        <f t="shared" si="209"/>
        <v>0</v>
      </c>
      <c r="Y995" s="1144">
        <v>0</v>
      </c>
      <c r="Z995" s="1139">
        <f t="shared" si="210"/>
        <v>0</v>
      </c>
      <c r="AA995" s="1123">
        <f>[5]building!Y985</f>
        <v>0</v>
      </c>
      <c r="AB995" s="1123"/>
      <c r="AC995" s="1123">
        <f>[5]building!Z985</f>
        <v>0</v>
      </c>
      <c r="AD995" s="1123">
        <f t="shared" si="198"/>
        <v>0</v>
      </c>
    </row>
    <row r="996" spans="1:30" ht="70.5" customHeight="1">
      <c r="A996" s="1172"/>
      <c r="B996" s="1294" t="s">
        <v>5185</v>
      </c>
      <c r="C996" s="1295"/>
      <c r="D996" s="1296"/>
      <c r="E996" s="1226"/>
      <c r="F996" s="1134">
        <f t="shared" si="199"/>
        <v>0</v>
      </c>
      <c r="G996" s="1226"/>
      <c r="H996" s="1141">
        <f t="shared" si="200"/>
        <v>0</v>
      </c>
      <c r="I996" s="1226"/>
      <c r="J996" s="1141">
        <f t="shared" si="201"/>
        <v>0</v>
      </c>
      <c r="K996" s="1226"/>
      <c r="L996" s="1141">
        <f t="shared" si="202"/>
        <v>0</v>
      </c>
      <c r="M996" s="1226"/>
      <c r="N996" s="1141">
        <f t="shared" si="203"/>
        <v>0</v>
      </c>
      <c r="O996" s="1226"/>
      <c r="P996" s="1141">
        <f t="shared" si="204"/>
        <v>0</v>
      </c>
      <c r="Q996" s="1226"/>
      <c r="R996" s="1141">
        <f t="shared" si="205"/>
        <v>0</v>
      </c>
      <c r="S996" s="1226"/>
      <c r="T996" s="1141">
        <f t="shared" si="206"/>
        <v>0</v>
      </c>
      <c r="U996" s="1141"/>
      <c r="V996" s="1141">
        <f t="shared" si="207"/>
        <v>0</v>
      </c>
      <c r="W996" s="1143">
        <f t="shared" si="208"/>
        <v>0</v>
      </c>
      <c r="X996" s="1141">
        <f t="shared" si="209"/>
        <v>0</v>
      </c>
      <c r="Y996" s="1144">
        <v>0</v>
      </c>
      <c r="Z996" s="1139">
        <f t="shared" si="210"/>
        <v>0</v>
      </c>
      <c r="AA996" s="1123">
        <f>[5]building!Y986</f>
        <v>0</v>
      </c>
      <c r="AB996" s="1123"/>
      <c r="AC996" s="1123">
        <f>[5]building!Z986</f>
        <v>0</v>
      </c>
      <c r="AD996" s="1123">
        <f t="shared" si="198"/>
        <v>0</v>
      </c>
    </row>
    <row r="997" spans="1:30" ht="70.5" customHeight="1">
      <c r="A997" s="1172"/>
      <c r="B997" s="1297" t="s">
        <v>4986</v>
      </c>
      <c r="C997" s="1295">
        <v>4400</v>
      </c>
      <c r="D997" s="1298" t="s">
        <v>1456</v>
      </c>
      <c r="E997" s="1226"/>
      <c r="F997" s="1134">
        <f t="shared" si="199"/>
        <v>0</v>
      </c>
      <c r="G997" s="1226"/>
      <c r="H997" s="1141">
        <f t="shared" si="200"/>
        <v>0</v>
      </c>
      <c r="I997" s="1226"/>
      <c r="J997" s="1141">
        <f t="shared" si="201"/>
        <v>0</v>
      </c>
      <c r="K997" s="1226"/>
      <c r="L997" s="1141">
        <f t="shared" si="202"/>
        <v>0</v>
      </c>
      <c r="M997" s="1226"/>
      <c r="N997" s="1141">
        <f t="shared" si="203"/>
        <v>0</v>
      </c>
      <c r="O997" s="1226"/>
      <c r="P997" s="1141">
        <f t="shared" si="204"/>
        <v>0</v>
      </c>
      <c r="Q997" s="1226"/>
      <c r="R997" s="1141">
        <f t="shared" si="205"/>
        <v>0</v>
      </c>
      <c r="S997" s="1226"/>
      <c r="T997" s="1141">
        <f t="shared" si="206"/>
        <v>0</v>
      </c>
      <c r="U997" s="1141"/>
      <c r="V997" s="1141">
        <f t="shared" si="207"/>
        <v>0</v>
      </c>
      <c r="W997" s="1143">
        <f t="shared" si="208"/>
        <v>0</v>
      </c>
      <c r="X997" s="1141">
        <f t="shared" si="209"/>
        <v>0</v>
      </c>
      <c r="Y997" s="1144">
        <v>0</v>
      </c>
      <c r="Z997" s="1139">
        <f t="shared" si="210"/>
        <v>0</v>
      </c>
      <c r="AA997" s="1123">
        <f>[5]building!Y987</f>
        <v>0</v>
      </c>
      <c r="AB997" s="1123"/>
      <c r="AC997" s="1123">
        <f>[5]building!Z987</f>
        <v>0</v>
      </c>
      <c r="AD997" s="1123">
        <f t="shared" si="198"/>
        <v>0</v>
      </c>
    </row>
    <row r="998" spans="1:30" ht="70.5" customHeight="1">
      <c r="A998" s="1172"/>
      <c r="B998" s="1294" t="s">
        <v>5186</v>
      </c>
      <c r="C998" s="1295"/>
      <c r="D998" s="1298"/>
      <c r="E998" s="1226"/>
      <c r="F998" s="1134">
        <f t="shared" si="199"/>
        <v>0</v>
      </c>
      <c r="G998" s="1226"/>
      <c r="H998" s="1141">
        <f t="shared" si="200"/>
        <v>0</v>
      </c>
      <c r="I998" s="1226"/>
      <c r="J998" s="1141">
        <f t="shared" si="201"/>
        <v>0</v>
      </c>
      <c r="K998" s="1226"/>
      <c r="L998" s="1141">
        <f t="shared" si="202"/>
        <v>0</v>
      </c>
      <c r="M998" s="1226"/>
      <c r="N998" s="1141">
        <f t="shared" si="203"/>
        <v>0</v>
      </c>
      <c r="O998" s="1226"/>
      <c r="P998" s="1141">
        <f t="shared" si="204"/>
        <v>0</v>
      </c>
      <c r="Q998" s="1226"/>
      <c r="R998" s="1141">
        <f t="shared" si="205"/>
        <v>0</v>
      </c>
      <c r="S998" s="1226"/>
      <c r="T998" s="1141">
        <f t="shared" si="206"/>
        <v>0</v>
      </c>
      <c r="U998" s="1141"/>
      <c r="V998" s="1141">
        <f t="shared" si="207"/>
        <v>0</v>
      </c>
      <c r="W998" s="1143">
        <f t="shared" si="208"/>
        <v>0</v>
      </c>
      <c r="X998" s="1141">
        <f t="shared" si="209"/>
        <v>0</v>
      </c>
      <c r="Y998" s="1144">
        <v>0</v>
      </c>
      <c r="Z998" s="1139">
        <f t="shared" si="210"/>
        <v>0</v>
      </c>
      <c r="AA998" s="1123">
        <f>[5]building!Y988</f>
        <v>0</v>
      </c>
      <c r="AB998" s="1123"/>
      <c r="AC998" s="1123">
        <f>[5]building!Z988</f>
        <v>0</v>
      </c>
      <c r="AD998" s="1123">
        <f t="shared" si="198"/>
        <v>0</v>
      </c>
    </row>
    <row r="999" spans="1:30" ht="70.5" customHeight="1">
      <c r="A999" s="1172"/>
      <c r="B999" s="1293" t="s">
        <v>4987</v>
      </c>
      <c r="C999" s="1295">
        <v>16000</v>
      </c>
      <c r="D999" s="1298" t="s">
        <v>1456</v>
      </c>
      <c r="E999" s="1226"/>
      <c r="F999" s="1134">
        <f t="shared" si="199"/>
        <v>0</v>
      </c>
      <c r="G999" s="1226"/>
      <c r="H999" s="1141">
        <f t="shared" si="200"/>
        <v>0</v>
      </c>
      <c r="I999" s="1226"/>
      <c r="J999" s="1141">
        <f t="shared" si="201"/>
        <v>0</v>
      </c>
      <c r="K999" s="1226"/>
      <c r="L999" s="1141">
        <f t="shared" si="202"/>
        <v>0</v>
      </c>
      <c r="M999" s="1226"/>
      <c r="N999" s="1141">
        <f t="shared" si="203"/>
        <v>0</v>
      </c>
      <c r="O999" s="1226"/>
      <c r="P999" s="1141">
        <f t="shared" si="204"/>
        <v>0</v>
      </c>
      <c r="Q999" s="1226"/>
      <c r="R999" s="1141">
        <f t="shared" si="205"/>
        <v>0</v>
      </c>
      <c r="S999" s="1226"/>
      <c r="T999" s="1141">
        <f t="shared" si="206"/>
        <v>0</v>
      </c>
      <c r="U999" s="1141"/>
      <c r="V999" s="1141">
        <f t="shared" si="207"/>
        <v>0</v>
      </c>
      <c r="W999" s="1143">
        <f t="shared" si="208"/>
        <v>0</v>
      </c>
      <c r="X999" s="1141">
        <f t="shared" si="209"/>
        <v>0</v>
      </c>
      <c r="Y999" s="1144">
        <v>0</v>
      </c>
      <c r="Z999" s="1139">
        <f t="shared" si="210"/>
        <v>0</v>
      </c>
      <c r="AA999" s="1123">
        <f>[5]building!Y989</f>
        <v>0</v>
      </c>
      <c r="AB999" s="1123"/>
      <c r="AC999" s="1123">
        <f>[5]building!Z989</f>
        <v>0</v>
      </c>
      <c r="AD999" s="1123">
        <f t="shared" si="198"/>
        <v>0</v>
      </c>
    </row>
    <row r="1000" spans="1:30" ht="70.5" customHeight="1">
      <c r="A1000" s="1172"/>
      <c r="B1000" s="1292" t="s">
        <v>5187</v>
      </c>
      <c r="C1000" s="1295"/>
      <c r="D1000" s="1298"/>
      <c r="E1000" s="1226"/>
      <c r="F1000" s="1134">
        <f t="shared" si="199"/>
        <v>0</v>
      </c>
      <c r="G1000" s="1226"/>
      <c r="H1000" s="1141">
        <f t="shared" si="200"/>
        <v>0</v>
      </c>
      <c r="I1000" s="1226"/>
      <c r="J1000" s="1141">
        <f t="shared" si="201"/>
        <v>0</v>
      </c>
      <c r="K1000" s="1226"/>
      <c r="L1000" s="1141">
        <f t="shared" si="202"/>
        <v>0</v>
      </c>
      <c r="M1000" s="1226"/>
      <c r="N1000" s="1141">
        <f t="shared" si="203"/>
        <v>0</v>
      </c>
      <c r="O1000" s="1226"/>
      <c r="P1000" s="1141">
        <f t="shared" si="204"/>
        <v>0</v>
      </c>
      <c r="Q1000" s="1226"/>
      <c r="R1000" s="1141">
        <f t="shared" si="205"/>
        <v>0</v>
      </c>
      <c r="S1000" s="1226"/>
      <c r="T1000" s="1141">
        <f t="shared" si="206"/>
        <v>0</v>
      </c>
      <c r="U1000" s="1141"/>
      <c r="V1000" s="1141">
        <f t="shared" si="207"/>
        <v>0</v>
      </c>
      <c r="W1000" s="1143">
        <f t="shared" si="208"/>
        <v>0</v>
      </c>
      <c r="X1000" s="1141">
        <f t="shared" si="209"/>
        <v>0</v>
      </c>
      <c r="Y1000" s="1144">
        <v>0</v>
      </c>
      <c r="Z1000" s="1139">
        <f t="shared" si="210"/>
        <v>0</v>
      </c>
      <c r="AA1000" s="1123">
        <f>[5]building!Y990</f>
        <v>0</v>
      </c>
      <c r="AB1000" s="1123"/>
      <c r="AC1000" s="1123">
        <f>[5]building!Z990</f>
        <v>0</v>
      </c>
      <c r="AD1000" s="1123">
        <f t="shared" si="198"/>
        <v>0</v>
      </c>
    </row>
    <row r="1001" spans="1:30" ht="70.5" customHeight="1">
      <c r="A1001" s="1172"/>
      <c r="B1001" s="1293" t="s">
        <v>4988</v>
      </c>
      <c r="C1001" s="1291">
        <v>2400</v>
      </c>
      <c r="D1001" s="1299" t="s">
        <v>1456</v>
      </c>
      <c r="E1001" s="1300"/>
      <c r="F1001" s="1134">
        <f t="shared" si="199"/>
        <v>0</v>
      </c>
      <c r="G1001" s="1226"/>
      <c r="H1001" s="1141">
        <f t="shared" si="200"/>
        <v>0</v>
      </c>
      <c r="I1001" s="1226"/>
      <c r="J1001" s="1141">
        <f t="shared" si="201"/>
        <v>0</v>
      </c>
      <c r="K1001" s="1226"/>
      <c r="L1001" s="1141">
        <f t="shared" si="202"/>
        <v>0</v>
      </c>
      <c r="M1001" s="1226"/>
      <c r="N1001" s="1141">
        <f t="shared" si="203"/>
        <v>0</v>
      </c>
      <c r="O1001" s="1226"/>
      <c r="P1001" s="1141">
        <f t="shared" si="204"/>
        <v>0</v>
      </c>
      <c r="Q1001" s="1226"/>
      <c r="R1001" s="1141">
        <f t="shared" si="205"/>
        <v>0</v>
      </c>
      <c r="S1001" s="1226"/>
      <c r="T1001" s="1141">
        <f t="shared" si="206"/>
        <v>0</v>
      </c>
      <c r="U1001" s="1141"/>
      <c r="V1001" s="1141">
        <f t="shared" si="207"/>
        <v>0</v>
      </c>
      <c r="W1001" s="1143">
        <f t="shared" si="208"/>
        <v>0</v>
      </c>
      <c r="X1001" s="1141">
        <f t="shared" si="209"/>
        <v>0</v>
      </c>
      <c r="Y1001" s="1144">
        <v>0</v>
      </c>
      <c r="Z1001" s="1139">
        <f t="shared" si="210"/>
        <v>0</v>
      </c>
      <c r="AA1001" s="1123">
        <f>[5]building!Y991</f>
        <v>0</v>
      </c>
      <c r="AB1001" s="1123"/>
      <c r="AC1001" s="1123">
        <f>[5]building!Z991</f>
        <v>0</v>
      </c>
      <c r="AD1001" s="1123">
        <f t="shared" si="198"/>
        <v>0</v>
      </c>
    </row>
    <row r="1002" spans="1:30" ht="70.5" customHeight="1">
      <c r="A1002" s="1172"/>
      <c r="B1002" s="1293" t="s">
        <v>4989</v>
      </c>
      <c r="C1002" s="1291">
        <v>4200</v>
      </c>
      <c r="D1002" s="1299" t="s">
        <v>1456</v>
      </c>
      <c r="E1002" s="1300"/>
      <c r="F1002" s="1134">
        <f t="shared" si="199"/>
        <v>0</v>
      </c>
      <c r="G1002" s="1226"/>
      <c r="H1002" s="1141">
        <f t="shared" si="200"/>
        <v>0</v>
      </c>
      <c r="I1002" s="1226"/>
      <c r="J1002" s="1141">
        <f t="shared" si="201"/>
        <v>0</v>
      </c>
      <c r="K1002" s="1226"/>
      <c r="L1002" s="1141">
        <f t="shared" si="202"/>
        <v>0</v>
      </c>
      <c r="M1002" s="1226"/>
      <c r="N1002" s="1141">
        <f t="shared" si="203"/>
        <v>0</v>
      </c>
      <c r="O1002" s="1226"/>
      <c r="P1002" s="1141">
        <f t="shared" si="204"/>
        <v>0</v>
      </c>
      <c r="Q1002" s="1226"/>
      <c r="R1002" s="1141">
        <f t="shared" si="205"/>
        <v>0</v>
      </c>
      <c r="S1002" s="1226"/>
      <c r="T1002" s="1141">
        <f t="shared" si="206"/>
        <v>0</v>
      </c>
      <c r="U1002" s="1141"/>
      <c r="V1002" s="1141">
        <f t="shared" si="207"/>
        <v>0</v>
      </c>
      <c r="W1002" s="1143">
        <f t="shared" si="208"/>
        <v>0</v>
      </c>
      <c r="X1002" s="1141">
        <f t="shared" si="209"/>
        <v>0</v>
      </c>
      <c r="Y1002" s="1144">
        <v>0</v>
      </c>
      <c r="Z1002" s="1139">
        <f t="shared" si="210"/>
        <v>0</v>
      </c>
      <c r="AA1002" s="1123">
        <f>[5]building!Y992</f>
        <v>0</v>
      </c>
      <c r="AB1002" s="1123"/>
      <c r="AC1002" s="1123">
        <f>[5]building!Z992</f>
        <v>0</v>
      </c>
      <c r="AD1002" s="1123">
        <f t="shared" si="198"/>
        <v>0</v>
      </c>
    </row>
    <row r="1003" spans="1:30" ht="70.5" customHeight="1">
      <c r="A1003" s="1172"/>
      <c r="B1003" s="1293" t="s">
        <v>4990</v>
      </c>
      <c r="C1003" s="1291">
        <v>5500</v>
      </c>
      <c r="D1003" s="1299" t="s">
        <v>286</v>
      </c>
      <c r="E1003" s="1300"/>
      <c r="F1003" s="1134">
        <f t="shared" si="199"/>
        <v>0</v>
      </c>
      <c r="G1003" s="1226"/>
      <c r="H1003" s="1141">
        <f t="shared" si="200"/>
        <v>0</v>
      </c>
      <c r="I1003" s="1226"/>
      <c r="J1003" s="1141">
        <f t="shared" si="201"/>
        <v>0</v>
      </c>
      <c r="K1003" s="1226"/>
      <c r="L1003" s="1141">
        <f t="shared" si="202"/>
        <v>0</v>
      </c>
      <c r="M1003" s="1226"/>
      <c r="N1003" s="1141">
        <f t="shared" si="203"/>
        <v>0</v>
      </c>
      <c r="O1003" s="1226"/>
      <c r="P1003" s="1141">
        <f t="shared" si="204"/>
        <v>0</v>
      </c>
      <c r="Q1003" s="1226"/>
      <c r="R1003" s="1141">
        <f t="shared" si="205"/>
        <v>0</v>
      </c>
      <c r="S1003" s="1226"/>
      <c r="T1003" s="1141">
        <f t="shared" si="206"/>
        <v>0</v>
      </c>
      <c r="U1003" s="1141"/>
      <c r="V1003" s="1141">
        <f t="shared" si="207"/>
        <v>0</v>
      </c>
      <c r="W1003" s="1143">
        <f t="shared" si="208"/>
        <v>0</v>
      </c>
      <c r="X1003" s="1141">
        <f t="shared" si="209"/>
        <v>0</v>
      </c>
      <c r="Y1003" s="1144">
        <v>0</v>
      </c>
      <c r="Z1003" s="1139">
        <f t="shared" si="210"/>
        <v>0</v>
      </c>
      <c r="AA1003" s="1123">
        <f>[5]building!Y993</f>
        <v>0</v>
      </c>
      <c r="AB1003" s="1123"/>
      <c r="AC1003" s="1123">
        <f>[5]building!Z993</f>
        <v>0</v>
      </c>
      <c r="AD1003" s="1123">
        <f t="shared" si="198"/>
        <v>0</v>
      </c>
    </row>
    <row r="1004" spans="1:30" ht="70.5" customHeight="1">
      <c r="A1004" s="1172"/>
      <c r="B1004" s="1293" t="s">
        <v>4991</v>
      </c>
      <c r="C1004" s="1291">
        <v>3000</v>
      </c>
      <c r="D1004" s="1299" t="s">
        <v>286</v>
      </c>
      <c r="E1004" s="1300"/>
      <c r="F1004" s="1134">
        <f t="shared" si="199"/>
        <v>0</v>
      </c>
      <c r="G1004" s="1226"/>
      <c r="H1004" s="1141">
        <f t="shared" si="200"/>
        <v>0</v>
      </c>
      <c r="I1004" s="1226"/>
      <c r="J1004" s="1141">
        <f t="shared" si="201"/>
        <v>0</v>
      </c>
      <c r="K1004" s="1226"/>
      <c r="L1004" s="1141">
        <f t="shared" si="202"/>
        <v>0</v>
      </c>
      <c r="M1004" s="1226"/>
      <c r="N1004" s="1141">
        <f t="shared" si="203"/>
        <v>0</v>
      </c>
      <c r="O1004" s="1226"/>
      <c r="P1004" s="1141">
        <f t="shared" si="204"/>
        <v>0</v>
      </c>
      <c r="Q1004" s="1226"/>
      <c r="R1004" s="1141">
        <f t="shared" si="205"/>
        <v>0</v>
      </c>
      <c r="S1004" s="1226"/>
      <c r="T1004" s="1141">
        <f t="shared" si="206"/>
        <v>0</v>
      </c>
      <c r="U1004" s="1141"/>
      <c r="V1004" s="1141">
        <f t="shared" si="207"/>
        <v>0</v>
      </c>
      <c r="W1004" s="1143">
        <f t="shared" si="208"/>
        <v>0</v>
      </c>
      <c r="X1004" s="1141">
        <f t="shared" si="209"/>
        <v>0</v>
      </c>
      <c r="Y1004" s="1144">
        <v>0</v>
      </c>
      <c r="Z1004" s="1139">
        <f t="shared" si="210"/>
        <v>0</v>
      </c>
      <c r="AA1004" s="1123">
        <f>[5]building!Y994</f>
        <v>0</v>
      </c>
      <c r="AB1004" s="1123"/>
      <c r="AC1004" s="1123">
        <f>[5]building!Z994</f>
        <v>0</v>
      </c>
      <c r="AD1004" s="1123">
        <f t="shared" si="198"/>
        <v>0</v>
      </c>
    </row>
    <row r="1005" spans="1:30" ht="70.5" customHeight="1">
      <c r="A1005" s="1172"/>
      <c r="B1005" s="1301" t="s">
        <v>4992</v>
      </c>
      <c r="C1005" s="1295"/>
      <c r="D1005" s="1298"/>
      <c r="E1005" s="1226"/>
      <c r="F1005" s="1134">
        <f t="shared" si="199"/>
        <v>0</v>
      </c>
      <c r="G1005" s="1226"/>
      <c r="H1005" s="1141">
        <f t="shared" si="200"/>
        <v>0</v>
      </c>
      <c r="I1005" s="1226"/>
      <c r="J1005" s="1141">
        <f t="shared" si="201"/>
        <v>0</v>
      </c>
      <c r="K1005" s="1226"/>
      <c r="L1005" s="1141">
        <f t="shared" si="202"/>
        <v>0</v>
      </c>
      <c r="M1005" s="1226"/>
      <c r="N1005" s="1141">
        <f t="shared" si="203"/>
        <v>0</v>
      </c>
      <c r="O1005" s="1226"/>
      <c r="P1005" s="1141">
        <f t="shared" si="204"/>
        <v>0</v>
      </c>
      <c r="Q1005" s="1226"/>
      <c r="R1005" s="1141">
        <f t="shared" si="205"/>
        <v>0</v>
      </c>
      <c r="S1005" s="1226"/>
      <c r="T1005" s="1141">
        <f t="shared" si="206"/>
        <v>0</v>
      </c>
      <c r="U1005" s="1141"/>
      <c r="V1005" s="1141">
        <f t="shared" si="207"/>
        <v>0</v>
      </c>
      <c r="W1005" s="1143">
        <f t="shared" si="208"/>
        <v>0</v>
      </c>
      <c r="X1005" s="1141">
        <f t="shared" si="209"/>
        <v>0</v>
      </c>
      <c r="Y1005" s="1144">
        <v>0</v>
      </c>
      <c r="Z1005" s="1139">
        <f t="shared" si="210"/>
        <v>0</v>
      </c>
      <c r="AA1005" s="1123">
        <f>[5]building!Y995</f>
        <v>0</v>
      </c>
      <c r="AB1005" s="1123"/>
      <c r="AC1005" s="1123">
        <f>[5]building!Z995</f>
        <v>0</v>
      </c>
      <c r="AD1005" s="1123">
        <f t="shared" si="198"/>
        <v>0</v>
      </c>
    </row>
    <row r="1006" spans="1:30" ht="70.5" customHeight="1">
      <c r="A1006" s="1172"/>
      <c r="B1006" s="1292" t="s">
        <v>5188</v>
      </c>
      <c r="C1006" s="1295"/>
      <c r="D1006" s="1298"/>
      <c r="E1006" s="1226"/>
      <c r="F1006" s="1134">
        <f t="shared" si="199"/>
        <v>0</v>
      </c>
      <c r="G1006" s="1226"/>
      <c r="H1006" s="1141">
        <f t="shared" si="200"/>
        <v>0</v>
      </c>
      <c r="I1006" s="1226"/>
      <c r="J1006" s="1141">
        <f t="shared" si="201"/>
        <v>0</v>
      </c>
      <c r="K1006" s="1226"/>
      <c r="L1006" s="1141">
        <f t="shared" si="202"/>
        <v>0</v>
      </c>
      <c r="M1006" s="1226"/>
      <c r="N1006" s="1141">
        <f t="shared" si="203"/>
        <v>0</v>
      </c>
      <c r="O1006" s="1226"/>
      <c r="P1006" s="1141">
        <f t="shared" si="204"/>
        <v>0</v>
      </c>
      <c r="Q1006" s="1226"/>
      <c r="R1006" s="1141">
        <f t="shared" si="205"/>
        <v>0</v>
      </c>
      <c r="S1006" s="1226"/>
      <c r="T1006" s="1141">
        <f t="shared" si="206"/>
        <v>0</v>
      </c>
      <c r="U1006" s="1141"/>
      <c r="V1006" s="1141">
        <f t="shared" si="207"/>
        <v>0</v>
      </c>
      <c r="W1006" s="1143">
        <f t="shared" si="208"/>
        <v>0</v>
      </c>
      <c r="X1006" s="1141">
        <f t="shared" si="209"/>
        <v>0</v>
      </c>
      <c r="Y1006" s="1144">
        <v>0</v>
      </c>
      <c r="Z1006" s="1139">
        <f t="shared" si="210"/>
        <v>0</v>
      </c>
      <c r="AA1006" s="1123">
        <f>[5]building!Y996</f>
        <v>0</v>
      </c>
      <c r="AB1006" s="1123"/>
      <c r="AC1006" s="1123">
        <f>[5]building!Z996</f>
        <v>0</v>
      </c>
      <c r="AD1006" s="1123">
        <f t="shared" si="198"/>
        <v>0</v>
      </c>
    </row>
    <row r="1007" spans="1:30" ht="70.5" customHeight="1">
      <c r="A1007" s="1172"/>
      <c r="B1007" s="1293" t="s">
        <v>4987</v>
      </c>
      <c r="C1007" s="1295">
        <v>1850</v>
      </c>
      <c r="D1007" s="1298" t="s">
        <v>841</v>
      </c>
      <c r="E1007" s="1226"/>
      <c r="F1007" s="1134">
        <f t="shared" si="199"/>
        <v>0</v>
      </c>
      <c r="G1007" s="1226"/>
      <c r="H1007" s="1141">
        <f t="shared" si="200"/>
        <v>0</v>
      </c>
      <c r="I1007" s="1226"/>
      <c r="J1007" s="1141">
        <f t="shared" si="201"/>
        <v>0</v>
      </c>
      <c r="K1007" s="1226"/>
      <c r="L1007" s="1141">
        <f t="shared" si="202"/>
        <v>0</v>
      </c>
      <c r="M1007" s="1226"/>
      <c r="N1007" s="1141">
        <f t="shared" si="203"/>
        <v>0</v>
      </c>
      <c r="O1007" s="1226"/>
      <c r="P1007" s="1141">
        <f t="shared" si="204"/>
        <v>0</v>
      </c>
      <c r="Q1007" s="1226"/>
      <c r="R1007" s="1141">
        <f t="shared" si="205"/>
        <v>0</v>
      </c>
      <c r="S1007" s="1226"/>
      <c r="T1007" s="1141">
        <f t="shared" si="206"/>
        <v>0</v>
      </c>
      <c r="U1007" s="1141"/>
      <c r="V1007" s="1141">
        <f t="shared" si="207"/>
        <v>0</v>
      </c>
      <c r="W1007" s="1143">
        <f t="shared" si="208"/>
        <v>0</v>
      </c>
      <c r="X1007" s="1141">
        <f t="shared" si="209"/>
        <v>0</v>
      </c>
      <c r="Y1007" s="1144">
        <v>0</v>
      </c>
      <c r="Z1007" s="1139">
        <f t="shared" si="210"/>
        <v>0</v>
      </c>
      <c r="AA1007" s="1123">
        <f>[5]building!Y997</f>
        <v>0</v>
      </c>
      <c r="AB1007" s="1123"/>
      <c r="AC1007" s="1123">
        <f>[5]building!Z997</f>
        <v>0</v>
      </c>
      <c r="AD1007" s="1123">
        <f t="shared" si="198"/>
        <v>0</v>
      </c>
    </row>
    <row r="1008" spans="1:30" ht="70.5" customHeight="1">
      <c r="A1008" s="1172"/>
      <c r="B1008" s="1293" t="s">
        <v>4993</v>
      </c>
      <c r="C1008" s="1291">
        <v>900</v>
      </c>
      <c r="D1008" s="1299" t="s">
        <v>841</v>
      </c>
      <c r="E1008" s="1226"/>
      <c r="F1008" s="1134">
        <f t="shared" si="199"/>
        <v>0</v>
      </c>
      <c r="G1008" s="1226"/>
      <c r="H1008" s="1141">
        <f t="shared" si="200"/>
        <v>0</v>
      </c>
      <c r="I1008" s="1226"/>
      <c r="J1008" s="1141">
        <f t="shared" si="201"/>
        <v>0</v>
      </c>
      <c r="K1008" s="1226"/>
      <c r="L1008" s="1141">
        <f t="shared" si="202"/>
        <v>0</v>
      </c>
      <c r="M1008" s="1226"/>
      <c r="N1008" s="1141">
        <f t="shared" si="203"/>
        <v>0</v>
      </c>
      <c r="O1008" s="1226"/>
      <c r="P1008" s="1141">
        <f t="shared" si="204"/>
        <v>0</v>
      </c>
      <c r="Q1008" s="1226"/>
      <c r="R1008" s="1141">
        <f t="shared" si="205"/>
        <v>0</v>
      </c>
      <c r="S1008" s="1226"/>
      <c r="T1008" s="1141">
        <f t="shared" si="206"/>
        <v>0</v>
      </c>
      <c r="U1008" s="1141"/>
      <c r="V1008" s="1141">
        <f t="shared" si="207"/>
        <v>0</v>
      </c>
      <c r="W1008" s="1143">
        <f t="shared" si="208"/>
        <v>0</v>
      </c>
      <c r="X1008" s="1141">
        <f t="shared" si="209"/>
        <v>0</v>
      </c>
      <c r="Y1008" s="1144">
        <v>0</v>
      </c>
      <c r="Z1008" s="1139">
        <f t="shared" si="210"/>
        <v>0</v>
      </c>
      <c r="AA1008" s="1123">
        <f>[5]building!Y998</f>
        <v>0</v>
      </c>
      <c r="AB1008" s="1123"/>
      <c r="AC1008" s="1123">
        <f>[5]building!Z998</f>
        <v>0</v>
      </c>
      <c r="AD1008" s="1123">
        <f t="shared" si="198"/>
        <v>0</v>
      </c>
    </row>
    <row r="1009" spans="1:30" ht="70.5" customHeight="1">
      <c r="A1009" s="1172"/>
      <c r="B1009" s="1293" t="s">
        <v>5157</v>
      </c>
      <c r="C1009" s="1291">
        <v>13500</v>
      </c>
      <c r="D1009" s="1212" t="s">
        <v>1456</v>
      </c>
      <c r="E1009" s="1226"/>
      <c r="F1009" s="1134">
        <f t="shared" si="199"/>
        <v>0</v>
      </c>
      <c r="G1009" s="1226"/>
      <c r="H1009" s="1141">
        <f t="shared" si="200"/>
        <v>0</v>
      </c>
      <c r="I1009" s="1226"/>
      <c r="J1009" s="1141">
        <f t="shared" si="201"/>
        <v>0</v>
      </c>
      <c r="K1009" s="1226"/>
      <c r="L1009" s="1141">
        <f t="shared" si="202"/>
        <v>0</v>
      </c>
      <c r="M1009" s="1226"/>
      <c r="N1009" s="1141">
        <f t="shared" si="203"/>
        <v>0</v>
      </c>
      <c r="O1009" s="1226"/>
      <c r="P1009" s="1141">
        <f t="shared" si="204"/>
        <v>0</v>
      </c>
      <c r="Q1009" s="1226"/>
      <c r="R1009" s="1141">
        <f t="shared" si="205"/>
        <v>0</v>
      </c>
      <c r="S1009" s="1226"/>
      <c r="T1009" s="1141">
        <f t="shared" si="206"/>
        <v>0</v>
      </c>
      <c r="U1009" s="1141"/>
      <c r="V1009" s="1141">
        <f t="shared" si="207"/>
        <v>0</v>
      </c>
      <c r="W1009" s="1143">
        <f t="shared" si="208"/>
        <v>0</v>
      </c>
      <c r="X1009" s="1141">
        <f t="shared" si="209"/>
        <v>0</v>
      </c>
      <c r="Y1009" s="1144">
        <v>0</v>
      </c>
      <c r="Z1009" s="1139">
        <f t="shared" si="210"/>
        <v>0</v>
      </c>
      <c r="AA1009" s="1123">
        <f>[5]building!Y999</f>
        <v>0</v>
      </c>
      <c r="AB1009" s="1123"/>
      <c r="AC1009" s="1123">
        <f>[5]building!Z999</f>
        <v>0</v>
      </c>
      <c r="AD1009" s="1123">
        <f t="shared" si="198"/>
        <v>0</v>
      </c>
    </row>
    <row r="1010" spans="1:30" ht="70.5" customHeight="1">
      <c r="A1010" s="1172"/>
      <c r="B1010" s="1293" t="s">
        <v>4994</v>
      </c>
      <c r="C1010" s="1291">
        <v>7000</v>
      </c>
      <c r="D1010" s="1212" t="s">
        <v>1456</v>
      </c>
      <c r="E1010" s="1226"/>
      <c r="F1010" s="1134">
        <f t="shared" si="199"/>
        <v>0</v>
      </c>
      <c r="G1010" s="1226"/>
      <c r="H1010" s="1141">
        <f t="shared" si="200"/>
        <v>0</v>
      </c>
      <c r="I1010" s="1226"/>
      <c r="J1010" s="1141">
        <f t="shared" si="201"/>
        <v>0</v>
      </c>
      <c r="K1010" s="1226"/>
      <c r="L1010" s="1141">
        <f t="shared" si="202"/>
        <v>0</v>
      </c>
      <c r="M1010" s="1226"/>
      <c r="N1010" s="1141">
        <f t="shared" si="203"/>
        <v>0</v>
      </c>
      <c r="O1010" s="1226"/>
      <c r="P1010" s="1141">
        <f t="shared" si="204"/>
        <v>0</v>
      </c>
      <c r="Q1010" s="1226"/>
      <c r="R1010" s="1141">
        <f t="shared" si="205"/>
        <v>0</v>
      </c>
      <c r="S1010" s="1226"/>
      <c r="T1010" s="1141">
        <f t="shared" si="206"/>
        <v>0</v>
      </c>
      <c r="U1010" s="1141"/>
      <c r="V1010" s="1141">
        <f t="shared" si="207"/>
        <v>0</v>
      </c>
      <c r="W1010" s="1143">
        <f t="shared" si="208"/>
        <v>0</v>
      </c>
      <c r="X1010" s="1141">
        <f t="shared" si="209"/>
        <v>0</v>
      </c>
      <c r="Y1010" s="1144">
        <v>0</v>
      </c>
      <c r="Z1010" s="1139">
        <f t="shared" si="210"/>
        <v>0</v>
      </c>
      <c r="AA1010" s="1123">
        <f>[5]building!Y1000</f>
        <v>0</v>
      </c>
      <c r="AB1010" s="1123"/>
      <c r="AC1010" s="1123">
        <f>[5]building!Z1000</f>
        <v>0</v>
      </c>
      <c r="AD1010" s="1123">
        <f t="shared" si="198"/>
        <v>0</v>
      </c>
    </row>
    <row r="1011" spans="1:30" ht="70.5" customHeight="1">
      <c r="A1011" s="1172"/>
      <c r="B1011" s="1293" t="s">
        <v>4995</v>
      </c>
      <c r="C1011" s="1291">
        <v>18000</v>
      </c>
      <c r="D1011" s="1212" t="s">
        <v>1456</v>
      </c>
      <c r="E1011" s="1226"/>
      <c r="F1011" s="1134">
        <f t="shared" si="199"/>
        <v>0</v>
      </c>
      <c r="G1011" s="1226"/>
      <c r="H1011" s="1141">
        <f t="shared" si="200"/>
        <v>0</v>
      </c>
      <c r="I1011" s="1226"/>
      <c r="J1011" s="1141">
        <f t="shared" si="201"/>
        <v>0</v>
      </c>
      <c r="K1011" s="1226"/>
      <c r="L1011" s="1141">
        <f t="shared" si="202"/>
        <v>0</v>
      </c>
      <c r="M1011" s="1226"/>
      <c r="N1011" s="1141">
        <f t="shared" si="203"/>
        <v>0</v>
      </c>
      <c r="O1011" s="1226"/>
      <c r="P1011" s="1141">
        <f t="shared" si="204"/>
        <v>0</v>
      </c>
      <c r="Q1011" s="1226"/>
      <c r="R1011" s="1141">
        <f t="shared" si="205"/>
        <v>0</v>
      </c>
      <c r="S1011" s="1226"/>
      <c r="T1011" s="1141">
        <f t="shared" si="206"/>
        <v>0</v>
      </c>
      <c r="U1011" s="1141"/>
      <c r="V1011" s="1141">
        <f t="shared" si="207"/>
        <v>0</v>
      </c>
      <c r="W1011" s="1143">
        <f t="shared" si="208"/>
        <v>0</v>
      </c>
      <c r="X1011" s="1141">
        <f t="shared" si="209"/>
        <v>0</v>
      </c>
      <c r="Y1011" s="1144">
        <v>0</v>
      </c>
      <c r="Z1011" s="1139">
        <f t="shared" si="210"/>
        <v>0</v>
      </c>
      <c r="AA1011" s="1123">
        <f>[5]building!Y1001</f>
        <v>0</v>
      </c>
      <c r="AB1011" s="1123"/>
      <c r="AC1011" s="1123">
        <f>[5]building!Z1001</f>
        <v>0</v>
      </c>
      <c r="AD1011" s="1123">
        <f t="shared" si="198"/>
        <v>0</v>
      </c>
    </row>
    <row r="1012" spans="1:30" ht="70.5" customHeight="1">
      <c r="A1012" s="1172"/>
      <c r="B1012" s="1293" t="s">
        <v>5158</v>
      </c>
      <c r="C1012" s="1291">
        <v>5200</v>
      </c>
      <c r="D1012" s="1212" t="s">
        <v>1456</v>
      </c>
      <c r="E1012" s="1226"/>
      <c r="F1012" s="1134">
        <f t="shared" si="199"/>
        <v>0</v>
      </c>
      <c r="G1012" s="1226"/>
      <c r="H1012" s="1141">
        <f t="shared" si="200"/>
        <v>0</v>
      </c>
      <c r="I1012" s="1226"/>
      <c r="J1012" s="1141">
        <f t="shared" si="201"/>
        <v>0</v>
      </c>
      <c r="K1012" s="1226"/>
      <c r="L1012" s="1141">
        <f t="shared" si="202"/>
        <v>0</v>
      </c>
      <c r="M1012" s="1226"/>
      <c r="N1012" s="1141">
        <f t="shared" si="203"/>
        <v>0</v>
      </c>
      <c r="O1012" s="1226"/>
      <c r="P1012" s="1141">
        <f t="shared" si="204"/>
        <v>0</v>
      </c>
      <c r="Q1012" s="1226"/>
      <c r="R1012" s="1141">
        <f t="shared" si="205"/>
        <v>0</v>
      </c>
      <c r="S1012" s="1226"/>
      <c r="T1012" s="1141">
        <f t="shared" si="206"/>
        <v>0</v>
      </c>
      <c r="U1012" s="1141"/>
      <c r="V1012" s="1141">
        <f t="shared" si="207"/>
        <v>0</v>
      </c>
      <c r="W1012" s="1143">
        <f t="shared" si="208"/>
        <v>0</v>
      </c>
      <c r="X1012" s="1141">
        <f t="shared" si="209"/>
        <v>0</v>
      </c>
      <c r="Y1012" s="1144">
        <v>0</v>
      </c>
      <c r="Z1012" s="1139">
        <f t="shared" si="210"/>
        <v>0</v>
      </c>
      <c r="AA1012" s="1123">
        <f>[5]building!Y1002</f>
        <v>0</v>
      </c>
      <c r="AB1012" s="1123"/>
      <c r="AC1012" s="1123">
        <f>[5]building!Z1002</f>
        <v>0</v>
      </c>
      <c r="AD1012" s="1123">
        <f t="shared" si="198"/>
        <v>0</v>
      </c>
    </row>
    <row r="1013" spans="1:30" ht="70.5" customHeight="1">
      <c r="A1013" s="1172"/>
      <c r="B1013" s="1293" t="s">
        <v>4996</v>
      </c>
      <c r="C1013" s="1291">
        <v>13000</v>
      </c>
      <c r="D1013" s="1212" t="s">
        <v>1456</v>
      </c>
      <c r="E1013" s="1226"/>
      <c r="F1013" s="1134">
        <f t="shared" si="199"/>
        <v>0</v>
      </c>
      <c r="G1013" s="1226"/>
      <c r="H1013" s="1141">
        <f t="shared" si="200"/>
        <v>0</v>
      </c>
      <c r="I1013" s="1226"/>
      <c r="J1013" s="1141">
        <f t="shared" si="201"/>
        <v>0</v>
      </c>
      <c r="K1013" s="1226"/>
      <c r="L1013" s="1141">
        <f t="shared" si="202"/>
        <v>0</v>
      </c>
      <c r="M1013" s="1226"/>
      <c r="N1013" s="1141">
        <f t="shared" si="203"/>
        <v>0</v>
      </c>
      <c r="O1013" s="1226"/>
      <c r="P1013" s="1141">
        <f t="shared" si="204"/>
        <v>0</v>
      </c>
      <c r="Q1013" s="1226"/>
      <c r="R1013" s="1141">
        <f t="shared" si="205"/>
        <v>0</v>
      </c>
      <c r="S1013" s="1226"/>
      <c r="T1013" s="1141">
        <f t="shared" si="206"/>
        <v>0</v>
      </c>
      <c r="U1013" s="1141"/>
      <c r="V1013" s="1141">
        <f t="shared" si="207"/>
        <v>0</v>
      </c>
      <c r="W1013" s="1143">
        <f t="shared" si="208"/>
        <v>0</v>
      </c>
      <c r="X1013" s="1141">
        <f t="shared" si="209"/>
        <v>0</v>
      </c>
      <c r="Y1013" s="1144">
        <v>0</v>
      </c>
      <c r="Z1013" s="1139">
        <f t="shared" si="210"/>
        <v>0</v>
      </c>
      <c r="AA1013" s="1123">
        <f>[5]building!Y1003</f>
        <v>0</v>
      </c>
      <c r="AB1013" s="1123"/>
      <c r="AC1013" s="1123">
        <f>[5]building!Z1003</f>
        <v>0</v>
      </c>
      <c r="AD1013" s="1123">
        <f t="shared" si="198"/>
        <v>0</v>
      </c>
    </row>
    <row r="1014" spans="1:30" ht="70.5" customHeight="1">
      <c r="A1014" s="1172"/>
      <c r="B1014" s="1302" t="s">
        <v>4997</v>
      </c>
      <c r="C1014" s="1295">
        <v>4500</v>
      </c>
      <c r="D1014" s="1298" t="s">
        <v>1456</v>
      </c>
      <c r="E1014" s="1226"/>
      <c r="F1014" s="1134">
        <f t="shared" si="199"/>
        <v>0</v>
      </c>
      <c r="G1014" s="1226"/>
      <c r="H1014" s="1141">
        <f t="shared" si="200"/>
        <v>0</v>
      </c>
      <c r="I1014" s="1226"/>
      <c r="J1014" s="1141">
        <f t="shared" si="201"/>
        <v>0</v>
      </c>
      <c r="K1014" s="1226"/>
      <c r="L1014" s="1141">
        <f t="shared" si="202"/>
        <v>0</v>
      </c>
      <c r="M1014" s="1226"/>
      <c r="N1014" s="1141">
        <f t="shared" si="203"/>
        <v>0</v>
      </c>
      <c r="O1014" s="1226"/>
      <c r="P1014" s="1141">
        <f t="shared" si="204"/>
        <v>0</v>
      </c>
      <c r="Q1014" s="1226"/>
      <c r="R1014" s="1141">
        <f t="shared" si="205"/>
        <v>0</v>
      </c>
      <c r="S1014" s="1226"/>
      <c r="T1014" s="1141">
        <f t="shared" si="206"/>
        <v>0</v>
      </c>
      <c r="U1014" s="1141"/>
      <c r="V1014" s="1141">
        <f t="shared" si="207"/>
        <v>0</v>
      </c>
      <c r="W1014" s="1143">
        <f t="shared" si="208"/>
        <v>0</v>
      </c>
      <c r="X1014" s="1141">
        <f t="shared" si="209"/>
        <v>0</v>
      </c>
      <c r="Y1014" s="1144">
        <v>0</v>
      </c>
      <c r="Z1014" s="1139">
        <f t="shared" si="210"/>
        <v>0</v>
      </c>
      <c r="AA1014" s="1123">
        <f>[5]building!Y1004</f>
        <v>0</v>
      </c>
      <c r="AB1014" s="1123"/>
      <c r="AC1014" s="1123">
        <f>[5]building!Z1004</f>
        <v>0</v>
      </c>
      <c r="AD1014" s="1123">
        <f t="shared" si="198"/>
        <v>0</v>
      </c>
    </row>
    <row r="1015" spans="1:30" ht="70.5" customHeight="1">
      <c r="A1015" s="1172"/>
      <c r="B1015" s="1302" t="s">
        <v>4998</v>
      </c>
      <c r="C1015" s="1295">
        <v>180</v>
      </c>
      <c r="D1015" s="1298" t="s">
        <v>928</v>
      </c>
      <c r="E1015" s="1226"/>
      <c r="F1015" s="1134">
        <f t="shared" si="199"/>
        <v>0</v>
      </c>
      <c r="G1015" s="1226"/>
      <c r="H1015" s="1141">
        <f t="shared" si="200"/>
        <v>0</v>
      </c>
      <c r="I1015" s="1226"/>
      <c r="J1015" s="1141">
        <f t="shared" si="201"/>
        <v>0</v>
      </c>
      <c r="K1015" s="1226"/>
      <c r="L1015" s="1141">
        <f t="shared" si="202"/>
        <v>0</v>
      </c>
      <c r="M1015" s="1226"/>
      <c r="N1015" s="1141">
        <f t="shared" si="203"/>
        <v>0</v>
      </c>
      <c r="O1015" s="1226"/>
      <c r="P1015" s="1141">
        <f t="shared" si="204"/>
        <v>0</v>
      </c>
      <c r="Q1015" s="1226"/>
      <c r="R1015" s="1141">
        <f t="shared" si="205"/>
        <v>0</v>
      </c>
      <c r="S1015" s="1226"/>
      <c r="T1015" s="1141">
        <f t="shared" si="206"/>
        <v>0</v>
      </c>
      <c r="U1015" s="1141"/>
      <c r="V1015" s="1141">
        <f t="shared" si="207"/>
        <v>0</v>
      </c>
      <c r="W1015" s="1143">
        <f t="shared" si="208"/>
        <v>0</v>
      </c>
      <c r="X1015" s="1141">
        <f t="shared" si="209"/>
        <v>0</v>
      </c>
      <c r="Y1015" s="1144">
        <v>0</v>
      </c>
      <c r="Z1015" s="1139">
        <f t="shared" si="210"/>
        <v>0</v>
      </c>
      <c r="AA1015" s="1123">
        <f>[5]building!Y1005</f>
        <v>0</v>
      </c>
      <c r="AB1015" s="1123"/>
      <c r="AC1015" s="1123">
        <f>[5]building!Z1005</f>
        <v>0</v>
      </c>
      <c r="AD1015" s="1123">
        <f t="shared" si="198"/>
        <v>0</v>
      </c>
    </row>
    <row r="1016" spans="1:30" ht="70.5" customHeight="1">
      <c r="A1016" s="1172"/>
      <c r="B1016" s="1301" t="s">
        <v>4999</v>
      </c>
      <c r="C1016" s="1295"/>
      <c r="D1016" s="1286"/>
      <c r="E1016" s="1226">
        <f>'[7]Det. WWH'!H8236</f>
        <v>0</v>
      </c>
      <c r="F1016" s="1134">
        <f t="shared" si="199"/>
        <v>0</v>
      </c>
      <c r="G1016" s="1226"/>
      <c r="H1016" s="1141">
        <f t="shared" si="200"/>
        <v>0</v>
      </c>
      <c r="I1016" s="1226"/>
      <c r="J1016" s="1141">
        <f t="shared" si="201"/>
        <v>0</v>
      </c>
      <c r="K1016" s="1226"/>
      <c r="L1016" s="1141">
        <f t="shared" si="202"/>
        <v>0</v>
      </c>
      <c r="M1016" s="1226"/>
      <c r="N1016" s="1141">
        <f t="shared" si="203"/>
        <v>0</v>
      </c>
      <c r="O1016" s="1226"/>
      <c r="P1016" s="1141">
        <f t="shared" si="204"/>
        <v>0</v>
      </c>
      <c r="Q1016" s="1226"/>
      <c r="R1016" s="1141">
        <f t="shared" si="205"/>
        <v>0</v>
      </c>
      <c r="S1016" s="1226"/>
      <c r="T1016" s="1141">
        <f t="shared" si="206"/>
        <v>0</v>
      </c>
      <c r="U1016" s="1141"/>
      <c r="V1016" s="1141">
        <f t="shared" si="207"/>
        <v>0</v>
      </c>
      <c r="W1016" s="1143">
        <f t="shared" si="208"/>
        <v>0</v>
      </c>
      <c r="X1016" s="1141">
        <f t="shared" si="209"/>
        <v>0</v>
      </c>
      <c r="Y1016" s="1144">
        <v>0</v>
      </c>
      <c r="Z1016" s="1139">
        <f t="shared" si="210"/>
        <v>0</v>
      </c>
      <c r="AA1016" s="1123">
        <f>[5]building!Y1006</f>
        <v>0</v>
      </c>
      <c r="AB1016" s="1123"/>
      <c r="AC1016" s="1123">
        <f>[5]building!Z1006</f>
        <v>0</v>
      </c>
      <c r="AD1016" s="1123">
        <f t="shared" si="198"/>
        <v>0</v>
      </c>
    </row>
    <row r="1017" spans="1:30" ht="70.5" customHeight="1">
      <c r="A1017" s="1172"/>
      <c r="B1017" s="1293" t="s">
        <v>5000</v>
      </c>
      <c r="C1017" s="1291">
        <v>7500</v>
      </c>
      <c r="D1017" s="1289" t="s">
        <v>1456</v>
      </c>
      <c r="E1017" s="1226"/>
      <c r="F1017" s="1134">
        <f t="shared" si="199"/>
        <v>0</v>
      </c>
      <c r="G1017" s="1226"/>
      <c r="H1017" s="1141">
        <f t="shared" si="200"/>
        <v>0</v>
      </c>
      <c r="I1017" s="1226"/>
      <c r="J1017" s="1141">
        <f t="shared" si="201"/>
        <v>0</v>
      </c>
      <c r="K1017" s="1226"/>
      <c r="L1017" s="1141">
        <f t="shared" si="202"/>
        <v>0</v>
      </c>
      <c r="M1017" s="1226"/>
      <c r="N1017" s="1141">
        <f t="shared" si="203"/>
        <v>0</v>
      </c>
      <c r="O1017" s="1226"/>
      <c r="P1017" s="1141">
        <f t="shared" si="204"/>
        <v>0</v>
      </c>
      <c r="Q1017" s="1226"/>
      <c r="R1017" s="1141">
        <f t="shared" si="205"/>
        <v>0</v>
      </c>
      <c r="S1017" s="1226"/>
      <c r="T1017" s="1141">
        <f t="shared" si="206"/>
        <v>0</v>
      </c>
      <c r="U1017" s="1141"/>
      <c r="V1017" s="1141">
        <f t="shared" si="207"/>
        <v>0</v>
      </c>
      <c r="W1017" s="1143">
        <f t="shared" si="208"/>
        <v>0</v>
      </c>
      <c r="X1017" s="1141">
        <f t="shared" si="209"/>
        <v>0</v>
      </c>
      <c r="Y1017" s="1144">
        <v>0</v>
      </c>
      <c r="Z1017" s="1139">
        <f t="shared" si="210"/>
        <v>0</v>
      </c>
      <c r="AA1017" s="1123">
        <f>[5]building!Y1007</f>
        <v>0</v>
      </c>
      <c r="AB1017" s="1123"/>
      <c r="AC1017" s="1123">
        <f>[5]building!Z1007</f>
        <v>0</v>
      </c>
      <c r="AD1017" s="1123">
        <f t="shared" si="198"/>
        <v>0</v>
      </c>
    </row>
    <row r="1018" spans="1:30" ht="70.5" customHeight="1">
      <c r="A1018" s="1172"/>
      <c r="B1018" s="1293" t="s">
        <v>5001</v>
      </c>
      <c r="C1018" s="1291">
        <v>4500</v>
      </c>
      <c r="D1018" s="1289" t="s">
        <v>1456</v>
      </c>
      <c r="E1018" s="1226"/>
      <c r="F1018" s="1134">
        <f t="shared" si="199"/>
        <v>0</v>
      </c>
      <c r="G1018" s="1226"/>
      <c r="H1018" s="1141">
        <f t="shared" si="200"/>
        <v>0</v>
      </c>
      <c r="I1018" s="1226"/>
      <c r="J1018" s="1141">
        <f t="shared" si="201"/>
        <v>0</v>
      </c>
      <c r="K1018" s="1226"/>
      <c r="L1018" s="1141">
        <f t="shared" si="202"/>
        <v>0</v>
      </c>
      <c r="M1018" s="1226"/>
      <c r="N1018" s="1141">
        <f t="shared" si="203"/>
        <v>0</v>
      </c>
      <c r="O1018" s="1226"/>
      <c r="P1018" s="1141">
        <f t="shared" si="204"/>
        <v>0</v>
      </c>
      <c r="Q1018" s="1226"/>
      <c r="R1018" s="1141">
        <f t="shared" si="205"/>
        <v>0</v>
      </c>
      <c r="S1018" s="1226"/>
      <c r="T1018" s="1141">
        <f t="shared" si="206"/>
        <v>0</v>
      </c>
      <c r="U1018" s="1141"/>
      <c r="V1018" s="1141">
        <f t="shared" si="207"/>
        <v>0</v>
      </c>
      <c r="W1018" s="1143">
        <f t="shared" si="208"/>
        <v>0</v>
      </c>
      <c r="X1018" s="1141">
        <f t="shared" si="209"/>
        <v>0</v>
      </c>
      <c r="Y1018" s="1144">
        <v>0</v>
      </c>
      <c r="Z1018" s="1139">
        <f t="shared" si="210"/>
        <v>0</v>
      </c>
      <c r="AA1018" s="1123">
        <f>[5]building!Y1008</f>
        <v>0</v>
      </c>
      <c r="AB1018" s="1123"/>
      <c r="AC1018" s="1123">
        <f>[5]building!Z1008</f>
        <v>0</v>
      </c>
      <c r="AD1018" s="1123">
        <f t="shared" si="198"/>
        <v>0</v>
      </c>
    </row>
    <row r="1019" spans="1:30" ht="70.5" customHeight="1">
      <c r="A1019" s="1172"/>
      <c r="B1019" s="1303" t="s">
        <v>5002</v>
      </c>
      <c r="C1019" s="1295"/>
      <c r="D1019" s="1286"/>
      <c r="E1019" s="1226"/>
      <c r="F1019" s="1134">
        <f t="shared" si="199"/>
        <v>0</v>
      </c>
      <c r="G1019" s="1226"/>
      <c r="H1019" s="1141">
        <f t="shared" si="200"/>
        <v>0</v>
      </c>
      <c r="I1019" s="1226"/>
      <c r="J1019" s="1141">
        <f t="shared" si="201"/>
        <v>0</v>
      </c>
      <c r="K1019" s="1226"/>
      <c r="L1019" s="1141">
        <f t="shared" si="202"/>
        <v>0</v>
      </c>
      <c r="M1019" s="1226"/>
      <c r="N1019" s="1141">
        <f t="shared" si="203"/>
        <v>0</v>
      </c>
      <c r="O1019" s="1226"/>
      <c r="P1019" s="1141">
        <f t="shared" si="204"/>
        <v>0</v>
      </c>
      <c r="Q1019" s="1226"/>
      <c r="R1019" s="1141">
        <f t="shared" si="205"/>
        <v>0</v>
      </c>
      <c r="S1019" s="1226"/>
      <c r="T1019" s="1141">
        <f t="shared" si="206"/>
        <v>0</v>
      </c>
      <c r="U1019" s="1141"/>
      <c r="V1019" s="1141">
        <f t="shared" si="207"/>
        <v>0</v>
      </c>
      <c r="W1019" s="1143">
        <f t="shared" si="208"/>
        <v>0</v>
      </c>
      <c r="X1019" s="1141">
        <f t="shared" si="209"/>
        <v>0</v>
      </c>
      <c r="Y1019" s="1144">
        <v>0</v>
      </c>
      <c r="Z1019" s="1139">
        <f t="shared" si="210"/>
        <v>0</v>
      </c>
      <c r="AA1019" s="1123">
        <f>[5]building!Y1009</f>
        <v>0</v>
      </c>
      <c r="AB1019" s="1123"/>
      <c r="AC1019" s="1123">
        <f>[5]building!Z1009</f>
        <v>0</v>
      </c>
      <c r="AD1019" s="1123">
        <f t="shared" si="198"/>
        <v>0</v>
      </c>
    </row>
    <row r="1020" spans="1:30" ht="70.5" customHeight="1">
      <c r="A1020" s="1172"/>
      <c r="B1020" s="1304" t="s">
        <v>5159</v>
      </c>
      <c r="C1020" s="1291">
        <v>34000</v>
      </c>
      <c r="D1020" s="1289" t="s">
        <v>1418</v>
      </c>
      <c r="E1020" s="1226"/>
      <c r="F1020" s="1134">
        <f t="shared" si="199"/>
        <v>0</v>
      </c>
      <c r="G1020" s="1226"/>
      <c r="H1020" s="1141">
        <f t="shared" si="200"/>
        <v>0</v>
      </c>
      <c r="I1020" s="1226"/>
      <c r="J1020" s="1141">
        <f t="shared" si="201"/>
        <v>0</v>
      </c>
      <c r="K1020" s="1226"/>
      <c r="L1020" s="1141">
        <f t="shared" si="202"/>
        <v>0</v>
      </c>
      <c r="M1020" s="1226"/>
      <c r="N1020" s="1141">
        <f t="shared" si="203"/>
        <v>0</v>
      </c>
      <c r="O1020" s="1226"/>
      <c r="P1020" s="1141">
        <f t="shared" si="204"/>
        <v>0</v>
      </c>
      <c r="Q1020" s="1226"/>
      <c r="R1020" s="1141">
        <f t="shared" si="205"/>
        <v>0</v>
      </c>
      <c r="S1020" s="1226"/>
      <c r="T1020" s="1141">
        <f t="shared" si="206"/>
        <v>0</v>
      </c>
      <c r="U1020" s="1141"/>
      <c r="V1020" s="1141">
        <f t="shared" si="207"/>
        <v>0</v>
      </c>
      <c r="W1020" s="1143">
        <f t="shared" si="208"/>
        <v>0</v>
      </c>
      <c r="X1020" s="1141">
        <f t="shared" si="209"/>
        <v>0</v>
      </c>
      <c r="Y1020" s="1144">
        <v>0</v>
      </c>
      <c r="Z1020" s="1139">
        <f t="shared" si="210"/>
        <v>0</v>
      </c>
      <c r="AA1020" s="1123">
        <f>[5]building!Y1010</f>
        <v>0</v>
      </c>
      <c r="AB1020" s="1123"/>
      <c r="AC1020" s="1123">
        <f>[5]building!Z1010</f>
        <v>0</v>
      </c>
      <c r="AD1020" s="1123">
        <f t="shared" si="198"/>
        <v>0</v>
      </c>
    </row>
    <row r="1021" spans="1:30" ht="70.5" customHeight="1">
      <c r="A1021" s="1172"/>
      <c r="B1021" s="1305" t="s">
        <v>5003</v>
      </c>
      <c r="C1021" s="1291">
        <v>2600</v>
      </c>
      <c r="D1021" s="1289" t="s">
        <v>1418</v>
      </c>
      <c r="E1021" s="1226"/>
      <c r="F1021" s="1134">
        <f t="shared" si="199"/>
        <v>0</v>
      </c>
      <c r="G1021" s="1226"/>
      <c r="H1021" s="1141">
        <f t="shared" si="200"/>
        <v>0</v>
      </c>
      <c r="I1021" s="1226"/>
      <c r="J1021" s="1141">
        <f t="shared" si="201"/>
        <v>0</v>
      </c>
      <c r="K1021" s="1226"/>
      <c r="L1021" s="1141">
        <f t="shared" si="202"/>
        <v>0</v>
      </c>
      <c r="M1021" s="1226"/>
      <c r="N1021" s="1141">
        <f t="shared" si="203"/>
        <v>0</v>
      </c>
      <c r="O1021" s="1226"/>
      <c r="P1021" s="1141">
        <f t="shared" si="204"/>
        <v>0</v>
      </c>
      <c r="Q1021" s="1226"/>
      <c r="R1021" s="1141">
        <f t="shared" si="205"/>
        <v>0</v>
      </c>
      <c r="S1021" s="1226"/>
      <c r="T1021" s="1141">
        <f t="shared" si="206"/>
        <v>0</v>
      </c>
      <c r="U1021" s="1141"/>
      <c r="V1021" s="1141">
        <f t="shared" si="207"/>
        <v>0</v>
      </c>
      <c r="W1021" s="1143">
        <f t="shared" si="208"/>
        <v>0</v>
      </c>
      <c r="X1021" s="1141">
        <f t="shared" si="209"/>
        <v>0</v>
      </c>
      <c r="Y1021" s="1144">
        <v>0</v>
      </c>
      <c r="Z1021" s="1139">
        <f t="shared" si="210"/>
        <v>0</v>
      </c>
      <c r="AA1021" s="1123">
        <f>[5]building!Y1011</f>
        <v>0</v>
      </c>
      <c r="AB1021" s="1123"/>
      <c r="AC1021" s="1123">
        <f>[5]building!Z1011</f>
        <v>0</v>
      </c>
      <c r="AD1021" s="1123">
        <f t="shared" si="198"/>
        <v>0</v>
      </c>
    </row>
    <row r="1022" spans="1:30" ht="70.5" customHeight="1">
      <c r="A1022" s="1172"/>
      <c r="B1022" s="1306" t="s">
        <v>5004</v>
      </c>
      <c r="C1022" s="1291">
        <v>2200</v>
      </c>
      <c r="D1022" s="1289" t="s">
        <v>1418</v>
      </c>
      <c r="E1022" s="1226"/>
      <c r="F1022" s="1134">
        <f t="shared" si="199"/>
        <v>0</v>
      </c>
      <c r="G1022" s="1226"/>
      <c r="H1022" s="1141">
        <f t="shared" si="200"/>
        <v>0</v>
      </c>
      <c r="I1022" s="1226"/>
      <c r="J1022" s="1141">
        <f t="shared" si="201"/>
        <v>0</v>
      </c>
      <c r="K1022" s="1226"/>
      <c r="L1022" s="1141">
        <f t="shared" si="202"/>
        <v>0</v>
      </c>
      <c r="M1022" s="1226"/>
      <c r="N1022" s="1141">
        <f t="shared" si="203"/>
        <v>0</v>
      </c>
      <c r="O1022" s="1226"/>
      <c r="P1022" s="1141">
        <f t="shared" si="204"/>
        <v>0</v>
      </c>
      <c r="Q1022" s="1226"/>
      <c r="R1022" s="1141">
        <f t="shared" si="205"/>
        <v>0</v>
      </c>
      <c r="S1022" s="1226"/>
      <c r="T1022" s="1141">
        <f t="shared" si="206"/>
        <v>0</v>
      </c>
      <c r="U1022" s="1141"/>
      <c r="V1022" s="1141">
        <f t="shared" si="207"/>
        <v>0</v>
      </c>
      <c r="W1022" s="1143">
        <f t="shared" si="208"/>
        <v>0</v>
      </c>
      <c r="X1022" s="1141">
        <f t="shared" si="209"/>
        <v>0</v>
      </c>
      <c r="Y1022" s="1144">
        <v>0</v>
      </c>
      <c r="Z1022" s="1139">
        <f t="shared" si="210"/>
        <v>0</v>
      </c>
      <c r="AA1022" s="1123">
        <f>[5]building!Y1012</f>
        <v>0</v>
      </c>
      <c r="AB1022" s="1123"/>
      <c r="AC1022" s="1123">
        <f>[5]building!Z1012</f>
        <v>0</v>
      </c>
      <c r="AD1022" s="1123">
        <f t="shared" si="198"/>
        <v>0</v>
      </c>
    </row>
    <row r="1023" spans="1:30" ht="70.5" customHeight="1">
      <c r="A1023" s="1172"/>
      <c r="B1023" s="1304" t="s">
        <v>5005</v>
      </c>
      <c r="C1023" s="1291">
        <v>2100</v>
      </c>
      <c r="D1023" s="1289" t="s">
        <v>1418</v>
      </c>
      <c r="E1023" s="1226"/>
      <c r="F1023" s="1134">
        <f t="shared" si="199"/>
        <v>0</v>
      </c>
      <c r="G1023" s="1226"/>
      <c r="H1023" s="1141">
        <f t="shared" si="200"/>
        <v>0</v>
      </c>
      <c r="I1023" s="1226"/>
      <c r="J1023" s="1141">
        <f t="shared" si="201"/>
        <v>0</v>
      </c>
      <c r="K1023" s="1226"/>
      <c r="L1023" s="1141">
        <f t="shared" si="202"/>
        <v>0</v>
      </c>
      <c r="M1023" s="1226"/>
      <c r="N1023" s="1141">
        <f t="shared" si="203"/>
        <v>0</v>
      </c>
      <c r="O1023" s="1226"/>
      <c r="P1023" s="1141">
        <f t="shared" si="204"/>
        <v>0</v>
      </c>
      <c r="Q1023" s="1226"/>
      <c r="R1023" s="1141">
        <f t="shared" si="205"/>
        <v>0</v>
      </c>
      <c r="S1023" s="1226"/>
      <c r="T1023" s="1141">
        <f t="shared" si="206"/>
        <v>0</v>
      </c>
      <c r="U1023" s="1141"/>
      <c r="V1023" s="1141">
        <f t="shared" si="207"/>
        <v>0</v>
      </c>
      <c r="W1023" s="1143">
        <f t="shared" si="208"/>
        <v>0</v>
      </c>
      <c r="X1023" s="1141">
        <f t="shared" si="209"/>
        <v>0</v>
      </c>
      <c r="Y1023" s="1144">
        <v>0</v>
      </c>
      <c r="Z1023" s="1139">
        <f t="shared" si="210"/>
        <v>0</v>
      </c>
      <c r="AA1023" s="1123">
        <f>[5]building!Y1013</f>
        <v>0</v>
      </c>
      <c r="AB1023" s="1123"/>
      <c r="AC1023" s="1123">
        <f>[5]building!Z1013</f>
        <v>0</v>
      </c>
      <c r="AD1023" s="1123">
        <f t="shared" si="198"/>
        <v>0</v>
      </c>
    </row>
    <row r="1024" spans="1:30" ht="70.5" customHeight="1">
      <c r="A1024" s="1172"/>
      <c r="B1024" s="1306" t="s">
        <v>5006</v>
      </c>
      <c r="C1024" s="1291">
        <v>160</v>
      </c>
      <c r="D1024" s="1289" t="s">
        <v>841</v>
      </c>
      <c r="E1024" s="1226"/>
      <c r="F1024" s="1134">
        <f t="shared" si="199"/>
        <v>0</v>
      </c>
      <c r="G1024" s="1226"/>
      <c r="H1024" s="1141">
        <f t="shared" si="200"/>
        <v>0</v>
      </c>
      <c r="I1024" s="1226"/>
      <c r="J1024" s="1141">
        <f t="shared" si="201"/>
        <v>0</v>
      </c>
      <c r="K1024" s="1226"/>
      <c r="L1024" s="1141">
        <f t="shared" si="202"/>
        <v>0</v>
      </c>
      <c r="M1024" s="1226"/>
      <c r="N1024" s="1141">
        <f t="shared" si="203"/>
        <v>0</v>
      </c>
      <c r="O1024" s="1226"/>
      <c r="P1024" s="1141">
        <f t="shared" si="204"/>
        <v>0</v>
      </c>
      <c r="Q1024" s="1226"/>
      <c r="R1024" s="1141">
        <f t="shared" si="205"/>
        <v>0</v>
      </c>
      <c r="S1024" s="1226"/>
      <c r="T1024" s="1141">
        <f t="shared" si="206"/>
        <v>0</v>
      </c>
      <c r="U1024" s="1141"/>
      <c r="V1024" s="1141">
        <f t="shared" si="207"/>
        <v>0</v>
      </c>
      <c r="W1024" s="1143">
        <f t="shared" si="208"/>
        <v>0</v>
      </c>
      <c r="X1024" s="1141">
        <f t="shared" si="209"/>
        <v>0</v>
      </c>
      <c r="Y1024" s="1144">
        <v>0</v>
      </c>
      <c r="Z1024" s="1139">
        <f t="shared" si="210"/>
        <v>0</v>
      </c>
      <c r="AA1024" s="1123">
        <f>[5]building!Y1014</f>
        <v>0</v>
      </c>
      <c r="AB1024" s="1123"/>
      <c r="AC1024" s="1123">
        <f>[5]building!Z1014</f>
        <v>0</v>
      </c>
      <c r="AD1024" s="1123">
        <f t="shared" si="198"/>
        <v>0</v>
      </c>
    </row>
    <row r="1025" spans="1:30" ht="70.5" customHeight="1">
      <c r="A1025" s="1172"/>
      <c r="B1025" s="1301" t="s">
        <v>5318</v>
      </c>
      <c r="C1025" s="1295">
        <v>263207</v>
      </c>
      <c r="D1025" s="1286" t="s">
        <v>286</v>
      </c>
      <c r="E1025" s="1226"/>
      <c r="F1025" s="1134">
        <f t="shared" si="199"/>
        <v>0</v>
      </c>
      <c r="G1025" s="1226"/>
      <c r="H1025" s="1141">
        <f t="shared" si="200"/>
        <v>0</v>
      </c>
      <c r="I1025" s="1226"/>
      <c r="J1025" s="1141">
        <f t="shared" si="201"/>
        <v>0</v>
      </c>
      <c r="K1025" s="1226"/>
      <c r="L1025" s="1141">
        <f t="shared" si="202"/>
        <v>0</v>
      </c>
      <c r="M1025" s="1226"/>
      <c r="N1025" s="1141">
        <f t="shared" si="203"/>
        <v>0</v>
      </c>
      <c r="O1025" s="1226"/>
      <c r="P1025" s="1141">
        <f t="shared" si="204"/>
        <v>0</v>
      </c>
      <c r="Q1025" s="1226"/>
      <c r="R1025" s="1141">
        <f t="shared" si="205"/>
        <v>0</v>
      </c>
      <c r="S1025" s="1226"/>
      <c r="T1025" s="1141">
        <f t="shared" si="206"/>
        <v>0</v>
      </c>
      <c r="U1025" s="1141"/>
      <c r="V1025" s="1141">
        <f t="shared" si="207"/>
        <v>0</v>
      </c>
      <c r="W1025" s="1143">
        <f t="shared" si="208"/>
        <v>0</v>
      </c>
      <c r="X1025" s="1141">
        <f t="shared" si="209"/>
        <v>0</v>
      </c>
      <c r="Y1025" s="1144">
        <v>0</v>
      </c>
      <c r="Z1025" s="1139">
        <f t="shared" si="210"/>
        <v>0</v>
      </c>
      <c r="AA1025" s="1123">
        <f>[5]building!Y1015</f>
        <v>0</v>
      </c>
      <c r="AB1025" s="1123"/>
      <c r="AC1025" s="1123">
        <f>[5]building!Z1015</f>
        <v>0</v>
      </c>
      <c r="AD1025" s="1123">
        <f t="shared" si="198"/>
        <v>0</v>
      </c>
    </row>
    <row r="1026" spans="1:30" ht="70.5" customHeight="1">
      <c r="A1026" s="1172"/>
      <c r="B1026" s="1303" t="s">
        <v>5007</v>
      </c>
      <c r="C1026" s="1295"/>
      <c r="D1026" s="1286"/>
      <c r="E1026" s="1226"/>
      <c r="F1026" s="1134">
        <f t="shared" si="199"/>
        <v>0</v>
      </c>
      <c r="G1026" s="1226"/>
      <c r="H1026" s="1141">
        <f t="shared" si="200"/>
        <v>0</v>
      </c>
      <c r="I1026" s="1226"/>
      <c r="J1026" s="1141">
        <f t="shared" si="201"/>
        <v>0</v>
      </c>
      <c r="K1026" s="1226"/>
      <c r="L1026" s="1141">
        <f t="shared" si="202"/>
        <v>0</v>
      </c>
      <c r="M1026" s="1226"/>
      <c r="N1026" s="1141">
        <f t="shared" si="203"/>
        <v>0</v>
      </c>
      <c r="O1026" s="1226"/>
      <c r="P1026" s="1141">
        <f t="shared" si="204"/>
        <v>0</v>
      </c>
      <c r="Q1026" s="1226"/>
      <c r="R1026" s="1141">
        <f t="shared" si="205"/>
        <v>0</v>
      </c>
      <c r="S1026" s="1226"/>
      <c r="T1026" s="1141">
        <f t="shared" si="206"/>
        <v>0</v>
      </c>
      <c r="U1026" s="1141"/>
      <c r="V1026" s="1141">
        <f t="shared" si="207"/>
        <v>0</v>
      </c>
      <c r="W1026" s="1143">
        <f t="shared" si="208"/>
        <v>0</v>
      </c>
      <c r="X1026" s="1141">
        <f t="shared" si="209"/>
        <v>0</v>
      </c>
      <c r="Y1026" s="1144">
        <v>0</v>
      </c>
      <c r="Z1026" s="1139">
        <f t="shared" si="210"/>
        <v>0</v>
      </c>
      <c r="AA1026" s="1123">
        <f>[5]building!Y1016</f>
        <v>0</v>
      </c>
      <c r="AB1026" s="1123"/>
      <c r="AC1026" s="1123">
        <f>[5]building!Z1016</f>
        <v>0</v>
      </c>
      <c r="AD1026" s="1123">
        <f t="shared" si="198"/>
        <v>0</v>
      </c>
    </row>
    <row r="1027" spans="1:30" ht="70.5" customHeight="1">
      <c r="A1027" s="1172"/>
      <c r="B1027" s="1307" t="s">
        <v>5008</v>
      </c>
      <c r="C1027" s="1291">
        <v>28000</v>
      </c>
      <c r="D1027" s="1289" t="s">
        <v>1418</v>
      </c>
      <c r="E1027" s="1226"/>
      <c r="F1027" s="1134">
        <f t="shared" si="199"/>
        <v>0</v>
      </c>
      <c r="G1027" s="1226"/>
      <c r="H1027" s="1141">
        <f t="shared" si="200"/>
        <v>0</v>
      </c>
      <c r="I1027" s="1226"/>
      <c r="J1027" s="1141">
        <f t="shared" si="201"/>
        <v>0</v>
      </c>
      <c r="K1027" s="1226"/>
      <c r="L1027" s="1141">
        <f t="shared" si="202"/>
        <v>0</v>
      </c>
      <c r="M1027" s="1226"/>
      <c r="N1027" s="1141">
        <f t="shared" si="203"/>
        <v>0</v>
      </c>
      <c r="O1027" s="1226"/>
      <c r="P1027" s="1141">
        <f t="shared" si="204"/>
        <v>0</v>
      </c>
      <c r="Q1027" s="1226"/>
      <c r="R1027" s="1141">
        <f t="shared" si="205"/>
        <v>0</v>
      </c>
      <c r="S1027" s="1226"/>
      <c r="T1027" s="1141">
        <f t="shared" si="206"/>
        <v>0</v>
      </c>
      <c r="U1027" s="1141"/>
      <c r="V1027" s="1141">
        <f t="shared" si="207"/>
        <v>0</v>
      </c>
      <c r="W1027" s="1143">
        <f t="shared" si="208"/>
        <v>0</v>
      </c>
      <c r="X1027" s="1141">
        <f t="shared" si="209"/>
        <v>0</v>
      </c>
      <c r="Y1027" s="1144">
        <v>0</v>
      </c>
      <c r="Z1027" s="1139">
        <f t="shared" si="210"/>
        <v>0</v>
      </c>
      <c r="AA1027" s="1123">
        <f>[5]building!Y1017</f>
        <v>0</v>
      </c>
      <c r="AB1027" s="1123"/>
      <c r="AC1027" s="1123">
        <f>[5]building!Z1017</f>
        <v>0</v>
      </c>
      <c r="AD1027" s="1123">
        <f t="shared" si="198"/>
        <v>0</v>
      </c>
    </row>
    <row r="1028" spans="1:30" ht="70.5" customHeight="1">
      <c r="A1028" s="1172"/>
      <c r="B1028" s="1307" t="s">
        <v>5009</v>
      </c>
      <c r="C1028" s="1291">
        <v>2200</v>
      </c>
      <c r="D1028" s="1289" t="s">
        <v>1418</v>
      </c>
      <c r="E1028" s="1226"/>
      <c r="F1028" s="1134">
        <f t="shared" si="199"/>
        <v>0</v>
      </c>
      <c r="G1028" s="1226"/>
      <c r="H1028" s="1141">
        <f t="shared" si="200"/>
        <v>0</v>
      </c>
      <c r="I1028" s="1226"/>
      <c r="J1028" s="1141">
        <f t="shared" si="201"/>
        <v>0</v>
      </c>
      <c r="K1028" s="1226"/>
      <c r="L1028" s="1141">
        <f t="shared" si="202"/>
        <v>0</v>
      </c>
      <c r="M1028" s="1226"/>
      <c r="N1028" s="1141">
        <f t="shared" si="203"/>
        <v>0</v>
      </c>
      <c r="O1028" s="1226"/>
      <c r="P1028" s="1141">
        <f t="shared" si="204"/>
        <v>0</v>
      </c>
      <c r="Q1028" s="1226"/>
      <c r="R1028" s="1141">
        <f t="shared" si="205"/>
        <v>0</v>
      </c>
      <c r="S1028" s="1226"/>
      <c r="T1028" s="1141">
        <f t="shared" si="206"/>
        <v>0</v>
      </c>
      <c r="U1028" s="1141"/>
      <c r="V1028" s="1141">
        <f t="shared" si="207"/>
        <v>0</v>
      </c>
      <c r="W1028" s="1143">
        <f t="shared" si="208"/>
        <v>0</v>
      </c>
      <c r="X1028" s="1141">
        <f t="shared" si="209"/>
        <v>0</v>
      </c>
      <c r="Y1028" s="1144">
        <v>0</v>
      </c>
      <c r="Z1028" s="1139">
        <f t="shared" si="210"/>
        <v>0</v>
      </c>
      <c r="AA1028" s="1123">
        <f>[5]building!Y1018</f>
        <v>0</v>
      </c>
      <c r="AB1028" s="1123"/>
      <c r="AC1028" s="1123">
        <f>[5]building!Z1018</f>
        <v>0</v>
      </c>
      <c r="AD1028" s="1123">
        <f t="shared" si="198"/>
        <v>0</v>
      </c>
    </row>
    <row r="1029" spans="1:30" ht="70.5" customHeight="1">
      <c r="A1029" s="1172"/>
      <c r="B1029" s="1307" t="s">
        <v>5006</v>
      </c>
      <c r="C1029" s="1291">
        <v>160</v>
      </c>
      <c r="D1029" s="1289" t="s">
        <v>5010</v>
      </c>
      <c r="E1029" s="1226"/>
      <c r="F1029" s="1134">
        <f t="shared" si="199"/>
        <v>0</v>
      </c>
      <c r="G1029" s="1226"/>
      <c r="H1029" s="1141">
        <f t="shared" si="200"/>
        <v>0</v>
      </c>
      <c r="I1029" s="1226"/>
      <c r="J1029" s="1141">
        <f t="shared" si="201"/>
        <v>0</v>
      </c>
      <c r="K1029" s="1226"/>
      <c r="L1029" s="1141">
        <f t="shared" si="202"/>
        <v>0</v>
      </c>
      <c r="M1029" s="1226"/>
      <c r="N1029" s="1141">
        <f t="shared" si="203"/>
        <v>0</v>
      </c>
      <c r="O1029" s="1226"/>
      <c r="P1029" s="1141">
        <f t="shared" si="204"/>
        <v>0</v>
      </c>
      <c r="Q1029" s="1226"/>
      <c r="R1029" s="1141">
        <f t="shared" si="205"/>
        <v>0</v>
      </c>
      <c r="S1029" s="1226"/>
      <c r="T1029" s="1141">
        <f t="shared" si="206"/>
        <v>0</v>
      </c>
      <c r="U1029" s="1141"/>
      <c r="V1029" s="1141">
        <f t="shared" si="207"/>
        <v>0</v>
      </c>
      <c r="W1029" s="1143">
        <f t="shared" si="208"/>
        <v>0</v>
      </c>
      <c r="X1029" s="1141">
        <f t="shared" si="209"/>
        <v>0</v>
      </c>
      <c r="Y1029" s="1144">
        <v>0</v>
      </c>
      <c r="Z1029" s="1139">
        <f t="shared" si="210"/>
        <v>0</v>
      </c>
      <c r="AA1029" s="1123">
        <f>[5]building!Y1019</f>
        <v>0</v>
      </c>
      <c r="AB1029" s="1123"/>
      <c r="AC1029" s="1123">
        <f>[5]building!Z1019</f>
        <v>0</v>
      </c>
      <c r="AD1029" s="1123">
        <f t="shared" si="198"/>
        <v>0</v>
      </c>
    </row>
    <row r="1030" spans="1:30" ht="70.5" customHeight="1">
      <c r="A1030" s="1172"/>
      <c r="B1030" s="1307" t="s">
        <v>5011</v>
      </c>
      <c r="C1030" s="1291">
        <v>14000</v>
      </c>
      <c r="D1030" s="1289" t="s">
        <v>1418</v>
      </c>
      <c r="E1030" s="1226"/>
      <c r="F1030" s="1134">
        <f t="shared" si="199"/>
        <v>0</v>
      </c>
      <c r="G1030" s="1226"/>
      <c r="H1030" s="1141">
        <f t="shared" si="200"/>
        <v>0</v>
      </c>
      <c r="I1030" s="1226"/>
      <c r="J1030" s="1141">
        <f t="shared" si="201"/>
        <v>0</v>
      </c>
      <c r="K1030" s="1226"/>
      <c r="L1030" s="1141">
        <f t="shared" si="202"/>
        <v>0</v>
      </c>
      <c r="M1030" s="1226"/>
      <c r="N1030" s="1141">
        <f t="shared" si="203"/>
        <v>0</v>
      </c>
      <c r="O1030" s="1226"/>
      <c r="P1030" s="1141">
        <f t="shared" si="204"/>
        <v>0</v>
      </c>
      <c r="Q1030" s="1226"/>
      <c r="R1030" s="1141">
        <f t="shared" si="205"/>
        <v>0</v>
      </c>
      <c r="S1030" s="1226"/>
      <c r="T1030" s="1141">
        <f t="shared" si="206"/>
        <v>0</v>
      </c>
      <c r="U1030" s="1141"/>
      <c r="V1030" s="1141">
        <f t="shared" si="207"/>
        <v>0</v>
      </c>
      <c r="W1030" s="1143">
        <f t="shared" si="208"/>
        <v>0</v>
      </c>
      <c r="X1030" s="1141">
        <f t="shared" si="209"/>
        <v>0</v>
      </c>
      <c r="Y1030" s="1144">
        <v>0</v>
      </c>
      <c r="Z1030" s="1139">
        <f t="shared" si="210"/>
        <v>0</v>
      </c>
      <c r="AA1030" s="1123">
        <f>[5]building!Y1020</f>
        <v>0</v>
      </c>
      <c r="AB1030" s="1123"/>
      <c r="AC1030" s="1123">
        <f>[5]building!Z1020</f>
        <v>0</v>
      </c>
      <c r="AD1030" s="1123">
        <f t="shared" si="198"/>
        <v>0</v>
      </c>
    </row>
    <row r="1031" spans="1:30" ht="70.5" customHeight="1">
      <c r="A1031" s="1172"/>
      <c r="B1031" s="1307" t="s">
        <v>5012</v>
      </c>
      <c r="C1031" s="1291">
        <v>16000</v>
      </c>
      <c r="D1031" s="1289" t="s">
        <v>1418</v>
      </c>
      <c r="E1031" s="1226"/>
      <c r="F1031" s="1134">
        <f t="shared" si="199"/>
        <v>0</v>
      </c>
      <c r="G1031" s="1226"/>
      <c r="H1031" s="1141">
        <f t="shared" si="200"/>
        <v>0</v>
      </c>
      <c r="I1031" s="1226"/>
      <c r="J1031" s="1141">
        <f t="shared" si="201"/>
        <v>0</v>
      </c>
      <c r="K1031" s="1226"/>
      <c r="L1031" s="1141">
        <f t="shared" si="202"/>
        <v>0</v>
      </c>
      <c r="M1031" s="1226"/>
      <c r="N1031" s="1141">
        <f t="shared" si="203"/>
        <v>0</v>
      </c>
      <c r="O1031" s="1226"/>
      <c r="P1031" s="1141">
        <f t="shared" si="204"/>
        <v>0</v>
      </c>
      <c r="Q1031" s="1226"/>
      <c r="R1031" s="1141">
        <f t="shared" si="205"/>
        <v>0</v>
      </c>
      <c r="S1031" s="1226"/>
      <c r="T1031" s="1141">
        <f t="shared" si="206"/>
        <v>0</v>
      </c>
      <c r="U1031" s="1141"/>
      <c r="V1031" s="1141">
        <f t="shared" si="207"/>
        <v>0</v>
      </c>
      <c r="W1031" s="1143">
        <f t="shared" si="208"/>
        <v>0</v>
      </c>
      <c r="X1031" s="1141">
        <f t="shared" si="209"/>
        <v>0</v>
      </c>
      <c r="Y1031" s="1144">
        <v>0</v>
      </c>
      <c r="Z1031" s="1139">
        <f t="shared" si="210"/>
        <v>0</v>
      </c>
      <c r="AA1031" s="1123">
        <f>[5]building!Y1021</f>
        <v>0</v>
      </c>
      <c r="AB1031" s="1123"/>
      <c r="AC1031" s="1123">
        <f>[5]building!Z1021</f>
        <v>0</v>
      </c>
      <c r="AD1031" s="1123">
        <f t="shared" si="198"/>
        <v>0</v>
      </c>
    </row>
    <row r="1032" spans="1:30" ht="70.5" customHeight="1">
      <c r="A1032" s="1172"/>
      <c r="B1032" s="1308" t="s">
        <v>5013</v>
      </c>
      <c r="C1032" s="1295"/>
      <c r="D1032" s="1286"/>
      <c r="E1032" s="1226"/>
      <c r="F1032" s="1134">
        <f t="shared" si="199"/>
        <v>0</v>
      </c>
      <c r="G1032" s="1226"/>
      <c r="H1032" s="1141">
        <f t="shared" si="200"/>
        <v>0</v>
      </c>
      <c r="I1032" s="1226"/>
      <c r="J1032" s="1141">
        <f t="shared" si="201"/>
        <v>0</v>
      </c>
      <c r="K1032" s="1226"/>
      <c r="L1032" s="1141">
        <f t="shared" si="202"/>
        <v>0</v>
      </c>
      <c r="M1032" s="1226"/>
      <c r="N1032" s="1141">
        <f t="shared" si="203"/>
        <v>0</v>
      </c>
      <c r="O1032" s="1226"/>
      <c r="P1032" s="1141">
        <f t="shared" si="204"/>
        <v>0</v>
      </c>
      <c r="Q1032" s="1226"/>
      <c r="R1032" s="1141">
        <f t="shared" si="205"/>
        <v>0</v>
      </c>
      <c r="S1032" s="1226"/>
      <c r="T1032" s="1141">
        <f t="shared" si="206"/>
        <v>0</v>
      </c>
      <c r="U1032" s="1141"/>
      <c r="V1032" s="1141">
        <f t="shared" si="207"/>
        <v>0</v>
      </c>
      <c r="W1032" s="1143">
        <f t="shared" si="208"/>
        <v>0</v>
      </c>
      <c r="X1032" s="1141">
        <f t="shared" si="209"/>
        <v>0</v>
      </c>
      <c r="Y1032" s="1144">
        <v>0</v>
      </c>
      <c r="Z1032" s="1139">
        <f t="shared" si="210"/>
        <v>0</v>
      </c>
      <c r="AA1032" s="1123">
        <f>[5]building!Y1022</f>
        <v>0</v>
      </c>
      <c r="AB1032" s="1123"/>
      <c r="AC1032" s="1123">
        <f>[5]building!Z1022</f>
        <v>0</v>
      </c>
      <c r="AD1032" s="1123">
        <f t="shared" si="198"/>
        <v>0</v>
      </c>
    </row>
    <row r="1033" spans="1:30" ht="70.5" customHeight="1">
      <c r="A1033" s="1172"/>
      <c r="B1033" s="1303" t="s">
        <v>5014</v>
      </c>
      <c r="C1033" s="1295"/>
      <c r="D1033" s="1286"/>
      <c r="E1033" s="1226"/>
      <c r="F1033" s="1134">
        <f t="shared" si="199"/>
        <v>0</v>
      </c>
      <c r="G1033" s="1226"/>
      <c r="H1033" s="1141">
        <f t="shared" si="200"/>
        <v>0</v>
      </c>
      <c r="I1033" s="1226"/>
      <c r="J1033" s="1141">
        <f t="shared" si="201"/>
        <v>0</v>
      </c>
      <c r="K1033" s="1226"/>
      <c r="L1033" s="1141">
        <f t="shared" si="202"/>
        <v>0</v>
      </c>
      <c r="M1033" s="1226"/>
      <c r="N1033" s="1141">
        <f t="shared" si="203"/>
        <v>0</v>
      </c>
      <c r="O1033" s="1226"/>
      <c r="P1033" s="1141">
        <f t="shared" si="204"/>
        <v>0</v>
      </c>
      <c r="Q1033" s="1226"/>
      <c r="R1033" s="1141">
        <f t="shared" si="205"/>
        <v>0</v>
      </c>
      <c r="S1033" s="1226"/>
      <c r="T1033" s="1141">
        <f t="shared" si="206"/>
        <v>0</v>
      </c>
      <c r="U1033" s="1141"/>
      <c r="V1033" s="1141">
        <f t="shared" si="207"/>
        <v>0</v>
      </c>
      <c r="W1033" s="1143">
        <f t="shared" si="208"/>
        <v>0</v>
      </c>
      <c r="X1033" s="1141">
        <f t="shared" si="209"/>
        <v>0</v>
      </c>
      <c r="Y1033" s="1144">
        <v>0</v>
      </c>
      <c r="Z1033" s="1139">
        <f t="shared" si="210"/>
        <v>0</v>
      </c>
      <c r="AA1033" s="1123">
        <f>[5]building!Y1023</f>
        <v>0</v>
      </c>
      <c r="AB1033" s="1123"/>
      <c r="AC1033" s="1123">
        <f>[5]building!Z1023</f>
        <v>0</v>
      </c>
      <c r="AD1033" s="1123">
        <f t="shared" si="198"/>
        <v>0</v>
      </c>
    </row>
    <row r="1034" spans="1:30" ht="70.5" customHeight="1">
      <c r="A1034" s="1172"/>
      <c r="B1034" s="1309" t="s">
        <v>5015</v>
      </c>
      <c r="C1034" s="1295">
        <v>640</v>
      </c>
      <c r="D1034" s="1296" t="s">
        <v>1418</v>
      </c>
      <c r="E1034" s="1226"/>
      <c r="F1034" s="1134">
        <f t="shared" si="199"/>
        <v>0</v>
      </c>
      <c r="G1034" s="1226"/>
      <c r="H1034" s="1141">
        <f t="shared" si="200"/>
        <v>0</v>
      </c>
      <c r="I1034" s="1226"/>
      <c r="J1034" s="1141">
        <f t="shared" si="201"/>
        <v>0</v>
      </c>
      <c r="K1034" s="1226"/>
      <c r="L1034" s="1141">
        <f t="shared" si="202"/>
        <v>0</v>
      </c>
      <c r="M1034" s="1226"/>
      <c r="N1034" s="1141">
        <f t="shared" si="203"/>
        <v>0</v>
      </c>
      <c r="O1034" s="1226"/>
      <c r="P1034" s="1141">
        <f t="shared" si="204"/>
        <v>0</v>
      </c>
      <c r="Q1034" s="1226"/>
      <c r="R1034" s="1141">
        <f t="shared" si="205"/>
        <v>0</v>
      </c>
      <c r="S1034" s="1226"/>
      <c r="T1034" s="1141">
        <f t="shared" si="206"/>
        <v>0</v>
      </c>
      <c r="U1034" s="1141"/>
      <c r="V1034" s="1141">
        <f t="shared" si="207"/>
        <v>0</v>
      </c>
      <c r="W1034" s="1143">
        <f t="shared" si="208"/>
        <v>0</v>
      </c>
      <c r="X1034" s="1141">
        <f t="shared" si="209"/>
        <v>0</v>
      </c>
      <c r="Y1034" s="1144">
        <v>0</v>
      </c>
      <c r="Z1034" s="1139">
        <f t="shared" si="210"/>
        <v>0</v>
      </c>
      <c r="AA1034" s="1123">
        <f>[5]building!Y1024</f>
        <v>0</v>
      </c>
      <c r="AB1034" s="1123"/>
      <c r="AC1034" s="1123">
        <f>[5]building!Z1024</f>
        <v>0</v>
      </c>
      <c r="AD1034" s="1123">
        <f t="shared" si="198"/>
        <v>0</v>
      </c>
    </row>
    <row r="1035" spans="1:30" ht="70.5" customHeight="1">
      <c r="A1035" s="1172"/>
      <c r="B1035" s="1310" t="s">
        <v>5016</v>
      </c>
      <c r="C1035" s="1295">
        <v>10500</v>
      </c>
      <c r="D1035" s="1287" t="s">
        <v>1456</v>
      </c>
      <c r="E1035" s="1226"/>
      <c r="F1035" s="1134">
        <f t="shared" si="199"/>
        <v>0</v>
      </c>
      <c r="G1035" s="1226"/>
      <c r="H1035" s="1141">
        <f t="shared" si="200"/>
        <v>0</v>
      </c>
      <c r="I1035" s="1226"/>
      <c r="J1035" s="1141">
        <f t="shared" si="201"/>
        <v>0</v>
      </c>
      <c r="K1035" s="1226"/>
      <c r="L1035" s="1141">
        <f t="shared" si="202"/>
        <v>0</v>
      </c>
      <c r="M1035" s="1226"/>
      <c r="N1035" s="1141">
        <f t="shared" si="203"/>
        <v>0</v>
      </c>
      <c r="O1035" s="1226"/>
      <c r="P1035" s="1141">
        <f t="shared" si="204"/>
        <v>0</v>
      </c>
      <c r="Q1035" s="1226"/>
      <c r="R1035" s="1141">
        <f t="shared" si="205"/>
        <v>0</v>
      </c>
      <c r="S1035" s="1226"/>
      <c r="T1035" s="1141">
        <f t="shared" si="206"/>
        <v>0</v>
      </c>
      <c r="U1035" s="1141"/>
      <c r="V1035" s="1141">
        <f t="shared" si="207"/>
        <v>0</v>
      </c>
      <c r="W1035" s="1143">
        <f t="shared" si="208"/>
        <v>0</v>
      </c>
      <c r="X1035" s="1141">
        <f t="shared" si="209"/>
        <v>0</v>
      </c>
      <c r="Y1035" s="1144">
        <v>0</v>
      </c>
      <c r="Z1035" s="1139">
        <f t="shared" si="210"/>
        <v>0</v>
      </c>
      <c r="AA1035" s="1123">
        <f>[5]building!Y1025</f>
        <v>0</v>
      </c>
      <c r="AB1035" s="1123"/>
      <c r="AC1035" s="1123">
        <f>[5]building!Z1025</f>
        <v>0</v>
      </c>
      <c r="AD1035" s="1123">
        <f t="shared" si="198"/>
        <v>0</v>
      </c>
    </row>
    <row r="1036" spans="1:30" ht="70.5" customHeight="1">
      <c r="A1036" s="1172"/>
      <c r="B1036" s="1310" t="s">
        <v>5017</v>
      </c>
      <c r="C1036" s="1298">
        <v>4500</v>
      </c>
      <c r="D1036" s="1295" t="s">
        <v>262</v>
      </c>
      <c r="E1036" s="1311"/>
      <c r="F1036" s="1134">
        <f t="shared" si="199"/>
        <v>0</v>
      </c>
      <c r="G1036" s="1226"/>
      <c r="H1036" s="1141">
        <f t="shared" si="200"/>
        <v>0</v>
      </c>
      <c r="I1036" s="1226"/>
      <c r="J1036" s="1141">
        <f t="shared" si="201"/>
        <v>0</v>
      </c>
      <c r="K1036" s="1226"/>
      <c r="L1036" s="1141">
        <f t="shared" si="202"/>
        <v>0</v>
      </c>
      <c r="M1036" s="1226"/>
      <c r="N1036" s="1141">
        <f t="shared" si="203"/>
        <v>0</v>
      </c>
      <c r="O1036" s="1226"/>
      <c r="P1036" s="1141">
        <f t="shared" si="204"/>
        <v>0</v>
      </c>
      <c r="Q1036" s="1226"/>
      <c r="R1036" s="1141">
        <f t="shared" si="205"/>
        <v>0</v>
      </c>
      <c r="S1036" s="1226"/>
      <c r="T1036" s="1141">
        <f t="shared" si="206"/>
        <v>0</v>
      </c>
      <c r="U1036" s="1141"/>
      <c r="V1036" s="1141">
        <f t="shared" si="207"/>
        <v>0</v>
      </c>
      <c r="W1036" s="1143">
        <f t="shared" si="208"/>
        <v>0</v>
      </c>
      <c r="X1036" s="1141">
        <f t="shared" si="209"/>
        <v>0</v>
      </c>
      <c r="Y1036" s="1144">
        <v>0</v>
      </c>
      <c r="Z1036" s="1139">
        <f t="shared" si="210"/>
        <v>0</v>
      </c>
      <c r="AA1036" s="1123">
        <f>[5]building!Y1026</f>
        <v>0</v>
      </c>
      <c r="AB1036" s="1123"/>
      <c r="AC1036" s="1123">
        <f>[5]building!Z1026</f>
        <v>0</v>
      </c>
      <c r="AD1036" s="1123">
        <f t="shared" si="198"/>
        <v>0</v>
      </c>
    </row>
    <row r="1037" spans="1:30" ht="70.5" customHeight="1">
      <c r="A1037" s="1172"/>
      <c r="B1037" s="1310" t="s">
        <v>5018</v>
      </c>
      <c r="C1037" s="1295">
        <v>6500</v>
      </c>
      <c r="D1037" s="1287" t="s">
        <v>1456</v>
      </c>
      <c r="E1037" s="1226"/>
      <c r="F1037" s="1134">
        <f t="shared" si="199"/>
        <v>0</v>
      </c>
      <c r="G1037" s="1226"/>
      <c r="H1037" s="1141">
        <f t="shared" si="200"/>
        <v>0</v>
      </c>
      <c r="I1037" s="1226"/>
      <c r="J1037" s="1141">
        <f t="shared" si="201"/>
        <v>0</v>
      </c>
      <c r="K1037" s="1226"/>
      <c r="L1037" s="1141">
        <f t="shared" si="202"/>
        <v>0</v>
      </c>
      <c r="M1037" s="1226"/>
      <c r="N1037" s="1141">
        <f t="shared" si="203"/>
        <v>0</v>
      </c>
      <c r="O1037" s="1226"/>
      <c r="P1037" s="1141">
        <f t="shared" si="204"/>
        <v>0</v>
      </c>
      <c r="Q1037" s="1226"/>
      <c r="R1037" s="1141">
        <f t="shared" si="205"/>
        <v>0</v>
      </c>
      <c r="S1037" s="1226"/>
      <c r="T1037" s="1141">
        <f t="shared" si="206"/>
        <v>0</v>
      </c>
      <c r="U1037" s="1141"/>
      <c r="V1037" s="1141">
        <f t="shared" si="207"/>
        <v>0</v>
      </c>
      <c r="W1037" s="1143">
        <f t="shared" si="208"/>
        <v>0</v>
      </c>
      <c r="X1037" s="1141">
        <f t="shared" si="209"/>
        <v>0</v>
      </c>
      <c r="Y1037" s="1144">
        <v>0</v>
      </c>
      <c r="Z1037" s="1139">
        <f t="shared" si="210"/>
        <v>0</v>
      </c>
      <c r="AA1037" s="1123">
        <f>[5]building!Y1027</f>
        <v>0</v>
      </c>
      <c r="AB1037" s="1123"/>
      <c r="AC1037" s="1123">
        <f>[5]building!Z1027</f>
        <v>0</v>
      </c>
      <c r="AD1037" s="1123">
        <f t="shared" si="198"/>
        <v>0</v>
      </c>
    </row>
    <row r="1038" spans="1:30" ht="70.5" customHeight="1">
      <c r="A1038" s="1312"/>
      <c r="B1038" s="1313" t="s">
        <v>5019</v>
      </c>
      <c r="C1038" s="1314">
        <v>27000</v>
      </c>
      <c r="D1038" s="1315" t="s">
        <v>1456</v>
      </c>
      <c r="E1038" s="1316"/>
      <c r="F1038" s="1134">
        <f t="shared" si="199"/>
        <v>0</v>
      </c>
      <c r="G1038" s="1316"/>
      <c r="H1038" s="1141">
        <f t="shared" si="200"/>
        <v>0</v>
      </c>
      <c r="I1038" s="1316"/>
      <c r="J1038" s="1141">
        <f t="shared" si="201"/>
        <v>0</v>
      </c>
      <c r="K1038" s="1316"/>
      <c r="L1038" s="1141">
        <f t="shared" si="202"/>
        <v>0</v>
      </c>
      <c r="M1038" s="1316"/>
      <c r="N1038" s="1141">
        <f t="shared" si="203"/>
        <v>0</v>
      </c>
      <c r="O1038" s="1316"/>
      <c r="P1038" s="1141">
        <f t="shared" si="204"/>
        <v>0</v>
      </c>
      <c r="Q1038" s="1316"/>
      <c r="R1038" s="1141">
        <f t="shared" si="205"/>
        <v>0</v>
      </c>
      <c r="S1038" s="1316"/>
      <c r="T1038" s="1141">
        <f t="shared" si="206"/>
        <v>0</v>
      </c>
      <c r="U1038" s="1156"/>
      <c r="V1038" s="1141">
        <f t="shared" si="207"/>
        <v>0</v>
      </c>
      <c r="W1038" s="1143">
        <f t="shared" si="208"/>
        <v>0</v>
      </c>
      <c r="X1038" s="1141">
        <f t="shared" si="209"/>
        <v>0</v>
      </c>
      <c r="Y1038" s="1144">
        <v>0</v>
      </c>
      <c r="Z1038" s="1139">
        <f t="shared" si="210"/>
        <v>0</v>
      </c>
      <c r="AA1038" s="1123">
        <f>[5]building!Y1028</f>
        <v>0</v>
      </c>
      <c r="AB1038" s="1123"/>
      <c r="AC1038" s="1123">
        <f>[5]building!Z1028</f>
        <v>0</v>
      </c>
      <c r="AD1038" s="1123">
        <f t="shared" si="198"/>
        <v>0</v>
      </c>
    </row>
    <row r="1039" spans="1:30" s="822" customFormat="1" ht="70.5" customHeight="1">
      <c r="A1039" s="1172"/>
      <c r="B1039" s="1310" t="s">
        <v>5020</v>
      </c>
      <c r="C1039" s="1295">
        <v>22000</v>
      </c>
      <c r="D1039" s="1287" t="s">
        <v>1456</v>
      </c>
      <c r="E1039" s="1226"/>
      <c r="F1039" s="1134">
        <f t="shared" si="199"/>
        <v>0</v>
      </c>
      <c r="G1039" s="1226"/>
      <c r="H1039" s="1141">
        <f t="shared" si="200"/>
        <v>0</v>
      </c>
      <c r="I1039" s="1226"/>
      <c r="J1039" s="1141">
        <f t="shared" si="201"/>
        <v>0</v>
      </c>
      <c r="K1039" s="1226"/>
      <c r="L1039" s="1141">
        <f t="shared" si="202"/>
        <v>0</v>
      </c>
      <c r="M1039" s="1226"/>
      <c r="N1039" s="1141">
        <f t="shared" si="203"/>
        <v>0</v>
      </c>
      <c r="O1039" s="1226"/>
      <c r="P1039" s="1141">
        <f t="shared" si="204"/>
        <v>0</v>
      </c>
      <c r="Q1039" s="1226"/>
      <c r="R1039" s="1141">
        <f t="shared" si="205"/>
        <v>0</v>
      </c>
      <c r="S1039" s="1226"/>
      <c r="T1039" s="1141">
        <f t="shared" si="206"/>
        <v>0</v>
      </c>
      <c r="U1039" s="1141"/>
      <c r="V1039" s="1141">
        <f t="shared" si="207"/>
        <v>0</v>
      </c>
      <c r="W1039" s="1143">
        <f t="shared" si="208"/>
        <v>0</v>
      </c>
      <c r="X1039" s="1141">
        <f t="shared" si="209"/>
        <v>0</v>
      </c>
      <c r="Y1039" s="1144">
        <v>0</v>
      </c>
      <c r="Z1039" s="1139">
        <f t="shared" si="210"/>
        <v>0</v>
      </c>
      <c r="AA1039" s="1123">
        <f>[5]building!Y1029</f>
        <v>0</v>
      </c>
      <c r="AB1039" s="1123"/>
      <c r="AC1039" s="1123">
        <f>[5]building!Z1029</f>
        <v>0</v>
      </c>
      <c r="AD1039" s="1123">
        <f t="shared" ref="AD1039:AD1102" si="211">Z1039-AC1039</f>
        <v>0</v>
      </c>
    </row>
    <row r="1040" spans="1:30" ht="70.5" customHeight="1">
      <c r="A1040" s="1172"/>
      <c r="B1040" s="1310" t="s">
        <v>5021</v>
      </c>
      <c r="C1040" s="1295">
        <v>4300</v>
      </c>
      <c r="D1040" s="1287" t="s">
        <v>1456</v>
      </c>
      <c r="E1040" s="1226"/>
      <c r="F1040" s="1134">
        <f t="shared" si="199"/>
        <v>0</v>
      </c>
      <c r="G1040" s="1226"/>
      <c r="H1040" s="1141">
        <f t="shared" si="200"/>
        <v>0</v>
      </c>
      <c r="I1040" s="1226"/>
      <c r="J1040" s="1141">
        <f t="shared" si="201"/>
        <v>0</v>
      </c>
      <c r="K1040" s="1226"/>
      <c r="L1040" s="1141">
        <f t="shared" si="202"/>
        <v>0</v>
      </c>
      <c r="M1040" s="1226"/>
      <c r="N1040" s="1141">
        <f t="shared" si="203"/>
        <v>0</v>
      </c>
      <c r="O1040" s="1226"/>
      <c r="P1040" s="1141">
        <f t="shared" si="204"/>
        <v>0</v>
      </c>
      <c r="Q1040" s="1226"/>
      <c r="R1040" s="1141">
        <f t="shared" si="205"/>
        <v>0</v>
      </c>
      <c r="S1040" s="1226"/>
      <c r="T1040" s="1141">
        <f t="shared" si="206"/>
        <v>0</v>
      </c>
      <c r="U1040" s="1141"/>
      <c r="V1040" s="1141">
        <f t="shared" si="207"/>
        <v>0</v>
      </c>
      <c r="W1040" s="1143">
        <f t="shared" si="208"/>
        <v>0</v>
      </c>
      <c r="X1040" s="1141">
        <f t="shared" si="209"/>
        <v>0</v>
      </c>
      <c r="Y1040" s="1144">
        <v>0</v>
      </c>
      <c r="Z1040" s="1139">
        <f t="shared" si="210"/>
        <v>0</v>
      </c>
      <c r="AA1040" s="1123">
        <f>[5]building!Y1030</f>
        <v>0</v>
      </c>
      <c r="AB1040" s="1123"/>
      <c r="AC1040" s="1123">
        <f>[5]building!Z1030</f>
        <v>0</v>
      </c>
      <c r="AD1040" s="1123">
        <f t="shared" si="211"/>
        <v>0</v>
      </c>
    </row>
    <row r="1041" spans="1:30" ht="70.5" customHeight="1">
      <c r="A1041" s="1172"/>
      <c r="B1041" s="1310" t="s">
        <v>5022</v>
      </c>
      <c r="C1041" s="1295">
        <v>5500</v>
      </c>
      <c r="D1041" s="1287" t="s">
        <v>1456</v>
      </c>
      <c r="E1041" s="1226"/>
      <c r="F1041" s="1134">
        <f t="shared" ref="F1041:F1102" si="212">E1041*C1041</f>
        <v>0</v>
      </c>
      <c r="G1041" s="1226"/>
      <c r="H1041" s="1141">
        <f t="shared" ref="H1041:H1102" si="213">G1041*C1041</f>
        <v>0</v>
      </c>
      <c r="I1041" s="1226"/>
      <c r="J1041" s="1141">
        <f t="shared" ref="J1041:J1102" si="214">I1041*C1041</f>
        <v>0</v>
      </c>
      <c r="K1041" s="1226"/>
      <c r="L1041" s="1141">
        <f t="shared" ref="L1041:L1102" si="215">K1041*C1041</f>
        <v>0</v>
      </c>
      <c r="M1041" s="1226"/>
      <c r="N1041" s="1141">
        <f t="shared" ref="N1041:N1102" si="216">M1041*C1041</f>
        <v>0</v>
      </c>
      <c r="O1041" s="1226"/>
      <c r="P1041" s="1141">
        <f t="shared" ref="P1041:P1102" si="217">O1041*C1041</f>
        <v>0</v>
      </c>
      <c r="Q1041" s="1226"/>
      <c r="R1041" s="1141">
        <f t="shared" ref="R1041:R1102" si="218">Q1041*C1041</f>
        <v>0</v>
      </c>
      <c r="S1041" s="1226"/>
      <c r="T1041" s="1141">
        <f t="shared" ref="T1041:T1102" si="219">S1041*C1041</f>
        <v>0</v>
      </c>
      <c r="U1041" s="1141"/>
      <c r="V1041" s="1141">
        <f t="shared" ref="V1041:V1102" si="220">U1041*C1041</f>
        <v>0</v>
      </c>
      <c r="W1041" s="1143">
        <f t="shared" ref="W1041:W1102" si="221">G1041+I1041+K1041+M1041+O1041+Q1041+S1041+U1041</f>
        <v>0</v>
      </c>
      <c r="X1041" s="1141">
        <f t="shared" ref="X1041:X1102" si="222">W1041*C1041</f>
        <v>0</v>
      </c>
      <c r="Y1041" s="1144">
        <v>0</v>
      </c>
      <c r="Z1041" s="1139">
        <f t="shared" si="210"/>
        <v>0</v>
      </c>
      <c r="AA1041" s="1123">
        <f>[5]building!Y1031</f>
        <v>0</v>
      </c>
      <c r="AB1041" s="1123"/>
      <c r="AC1041" s="1123">
        <f>[5]building!Z1031</f>
        <v>0</v>
      </c>
      <c r="AD1041" s="1123">
        <f t="shared" si="211"/>
        <v>0</v>
      </c>
    </row>
    <row r="1042" spans="1:30" ht="70.5" customHeight="1">
      <c r="A1042" s="1172"/>
      <c r="B1042" s="1205" t="s">
        <v>5388</v>
      </c>
      <c r="C1042" s="1286">
        <v>10000</v>
      </c>
      <c r="D1042" s="1287" t="s">
        <v>147</v>
      </c>
      <c r="E1042" s="1226">
        <v>1</v>
      </c>
      <c r="F1042" s="1134">
        <f t="shared" si="212"/>
        <v>10000</v>
      </c>
      <c r="G1042" s="1226"/>
      <c r="H1042" s="1141">
        <f t="shared" si="213"/>
        <v>0</v>
      </c>
      <c r="I1042" s="1226"/>
      <c r="J1042" s="1141">
        <f t="shared" si="214"/>
        <v>0</v>
      </c>
      <c r="K1042" s="1226"/>
      <c r="L1042" s="1141">
        <f t="shared" si="215"/>
        <v>0</v>
      </c>
      <c r="M1042" s="1226"/>
      <c r="N1042" s="1141">
        <f t="shared" si="216"/>
        <v>0</v>
      </c>
      <c r="O1042" s="1226"/>
      <c r="P1042" s="1141">
        <f t="shared" si="217"/>
        <v>0</v>
      </c>
      <c r="Q1042" s="1226"/>
      <c r="R1042" s="1141">
        <f t="shared" si="218"/>
        <v>0</v>
      </c>
      <c r="S1042" s="1226"/>
      <c r="T1042" s="1141">
        <f t="shared" si="219"/>
        <v>0</v>
      </c>
      <c r="U1042" s="1141"/>
      <c r="V1042" s="1141">
        <f t="shared" si="220"/>
        <v>0</v>
      </c>
      <c r="W1042" s="1143">
        <f t="shared" si="221"/>
        <v>0</v>
      </c>
      <c r="X1042" s="1141">
        <f t="shared" si="222"/>
        <v>0</v>
      </c>
      <c r="Y1042" s="1144">
        <v>1</v>
      </c>
      <c r="Z1042" s="1139">
        <f t="shared" si="210"/>
        <v>10000</v>
      </c>
      <c r="AA1042" s="1123">
        <f>[5]building!Y1032</f>
        <v>1</v>
      </c>
      <c r="AB1042" s="1123">
        <f>[5]building!Z1032</f>
        <v>10000</v>
      </c>
      <c r="AC1042" s="1123">
        <f>[5]building!Z1032</f>
        <v>10000</v>
      </c>
      <c r="AD1042" s="1123">
        <f t="shared" si="211"/>
        <v>0</v>
      </c>
    </row>
    <row r="1043" spans="1:30" ht="70.5" customHeight="1">
      <c r="A1043" s="1172"/>
      <c r="B1043" s="1304" t="s">
        <v>5372</v>
      </c>
      <c r="C1043" s="1295">
        <v>1280</v>
      </c>
      <c r="D1043" s="1287" t="s">
        <v>236</v>
      </c>
      <c r="E1043" s="1226">
        <v>405.5</v>
      </c>
      <c r="F1043" s="1134">
        <f t="shared" si="212"/>
        <v>519040</v>
      </c>
      <c r="G1043" s="1226"/>
      <c r="H1043" s="1141">
        <f t="shared" si="213"/>
        <v>0</v>
      </c>
      <c r="I1043" s="1226"/>
      <c r="J1043" s="1141">
        <f t="shared" si="214"/>
        <v>0</v>
      </c>
      <c r="K1043" s="1226"/>
      <c r="L1043" s="1141">
        <f t="shared" si="215"/>
        <v>0</v>
      </c>
      <c r="M1043" s="1226"/>
      <c r="N1043" s="1141">
        <f t="shared" si="216"/>
        <v>0</v>
      </c>
      <c r="O1043" s="1226"/>
      <c r="P1043" s="1141">
        <f t="shared" si="217"/>
        <v>0</v>
      </c>
      <c r="Q1043" s="1226"/>
      <c r="R1043" s="1141">
        <f t="shared" si="218"/>
        <v>0</v>
      </c>
      <c r="S1043" s="1226"/>
      <c r="T1043" s="1141">
        <f t="shared" si="219"/>
        <v>0</v>
      </c>
      <c r="U1043" s="1141"/>
      <c r="V1043" s="1141">
        <f t="shared" si="220"/>
        <v>0</v>
      </c>
      <c r="W1043" s="1143">
        <f t="shared" si="221"/>
        <v>0</v>
      </c>
      <c r="X1043" s="1141">
        <f t="shared" si="222"/>
        <v>0</v>
      </c>
      <c r="Y1043" s="1144">
        <v>405.5</v>
      </c>
      <c r="Z1043" s="1139">
        <f t="shared" si="210"/>
        <v>519040</v>
      </c>
      <c r="AA1043" s="1123">
        <f>[5]building!Y1033</f>
        <v>405.5</v>
      </c>
      <c r="AB1043" s="1123">
        <f>[5]building!Z1033</f>
        <v>519040</v>
      </c>
      <c r="AC1043" s="1123">
        <f>[5]building!Z1033</f>
        <v>519040</v>
      </c>
      <c r="AD1043" s="1123">
        <f t="shared" si="211"/>
        <v>0</v>
      </c>
    </row>
    <row r="1044" spans="1:30" ht="70.5" customHeight="1">
      <c r="A1044" s="1172"/>
      <c r="B1044" s="1304" t="s">
        <v>5373</v>
      </c>
      <c r="C1044" s="1295">
        <v>1614.6</v>
      </c>
      <c r="D1044" s="1287" t="s">
        <v>236</v>
      </c>
      <c r="E1044" s="1226">
        <v>405.5</v>
      </c>
      <c r="F1044" s="1134">
        <f t="shared" si="212"/>
        <v>654720.30000000005</v>
      </c>
      <c r="G1044" s="1226"/>
      <c r="H1044" s="1141">
        <f t="shared" si="213"/>
        <v>0</v>
      </c>
      <c r="I1044" s="1226"/>
      <c r="J1044" s="1141">
        <f t="shared" si="214"/>
        <v>0</v>
      </c>
      <c r="K1044" s="1226"/>
      <c r="L1044" s="1141">
        <f t="shared" si="215"/>
        <v>0</v>
      </c>
      <c r="M1044" s="1226"/>
      <c r="N1044" s="1141">
        <f t="shared" si="216"/>
        <v>0</v>
      </c>
      <c r="O1044" s="1226"/>
      <c r="P1044" s="1141">
        <f t="shared" si="217"/>
        <v>0</v>
      </c>
      <c r="Q1044" s="1226"/>
      <c r="R1044" s="1141">
        <f t="shared" si="218"/>
        <v>0</v>
      </c>
      <c r="S1044" s="1226"/>
      <c r="T1044" s="1141">
        <f t="shared" si="219"/>
        <v>0</v>
      </c>
      <c r="U1044" s="1141"/>
      <c r="V1044" s="1141">
        <f t="shared" si="220"/>
        <v>0</v>
      </c>
      <c r="W1044" s="1143">
        <f t="shared" si="221"/>
        <v>0</v>
      </c>
      <c r="X1044" s="1141">
        <f t="shared" si="222"/>
        <v>0</v>
      </c>
      <c r="Y1044" s="1144">
        <v>405.5</v>
      </c>
      <c r="Z1044" s="1139">
        <f t="shared" si="210"/>
        <v>654720.30000000005</v>
      </c>
      <c r="AA1044" s="1123">
        <f>[5]building!Y1034</f>
        <v>405.5</v>
      </c>
      <c r="AB1044" s="1123">
        <f>[5]building!Z1034</f>
        <v>654720.30000000005</v>
      </c>
      <c r="AC1044" s="1123">
        <f>[5]building!Z1034</f>
        <v>654720.30000000005</v>
      </c>
      <c r="AD1044" s="1123">
        <f t="shared" si="211"/>
        <v>0</v>
      </c>
    </row>
    <row r="1045" spans="1:30" ht="70.5" customHeight="1">
      <c r="A1045" s="1172"/>
      <c r="B1045" s="1317" t="s">
        <v>5189</v>
      </c>
      <c r="C1045" s="1295">
        <v>10050</v>
      </c>
      <c r="D1045" s="1287" t="s">
        <v>1456</v>
      </c>
      <c r="E1045" s="1226"/>
      <c r="F1045" s="1134">
        <f t="shared" si="212"/>
        <v>0</v>
      </c>
      <c r="G1045" s="1226"/>
      <c r="H1045" s="1141">
        <f t="shared" si="213"/>
        <v>0</v>
      </c>
      <c r="I1045" s="1226"/>
      <c r="J1045" s="1141">
        <f t="shared" si="214"/>
        <v>0</v>
      </c>
      <c r="K1045" s="1226"/>
      <c r="L1045" s="1141">
        <f t="shared" si="215"/>
        <v>0</v>
      </c>
      <c r="M1045" s="1226"/>
      <c r="N1045" s="1141">
        <f t="shared" si="216"/>
        <v>0</v>
      </c>
      <c r="O1045" s="1226"/>
      <c r="P1045" s="1141">
        <f t="shared" si="217"/>
        <v>0</v>
      </c>
      <c r="Q1045" s="1226"/>
      <c r="R1045" s="1141">
        <f t="shared" si="218"/>
        <v>0</v>
      </c>
      <c r="S1045" s="1226"/>
      <c r="T1045" s="1141">
        <f t="shared" si="219"/>
        <v>0</v>
      </c>
      <c r="U1045" s="1141"/>
      <c r="V1045" s="1141">
        <f t="shared" si="220"/>
        <v>0</v>
      </c>
      <c r="W1045" s="1143">
        <f t="shared" si="221"/>
        <v>0</v>
      </c>
      <c r="X1045" s="1141">
        <f t="shared" si="222"/>
        <v>0</v>
      </c>
      <c r="Y1045" s="1144">
        <v>0</v>
      </c>
      <c r="Z1045" s="1139">
        <f t="shared" si="210"/>
        <v>0</v>
      </c>
      <c r="AA1045" s="1123">
        <f>[5]building!Y1035</f>
        <v>0</v>
      </c>
      <c r="AB1045" s="1123"/>
      <c r="AC1045" s="1123">
        <f>[5]building!Z1035</f>
        <v>0</v>
      </c>
      <c r="AD1045" s="1123">
        <f t="shared" si="211"/>
        <v>0</v>
      </c>
    </row>
    <row r="1046" spans="1:30" ht="70.5" customHeight="1">
      <c r="A1046" s="1172"/>
      <c r="B1046" s="1318" t="s">
        <v>5023</v>
      </c>
      <c r="C1046" s="1295">
        <v>228000</v>
      </c>
      <c r="D1046" s="1287" t="s">
        <v>1456</v>
      </c>
      <c r="E1046" s="1226"/>
      <c r="F1046" s="1134">
        <f t="shared" si="212"/>
        <v>0</v>
      </c>
      <c r="G1046" s="1226"/>
      <c r="H1046" s="1141">
        <f t="shared" si="213"/>
        <v>0</v>
      </c>
      <c r="I1046" s="1226"/>
      <c r="J1046" s="1141">
        <f t="shared" si="214"/>
        <v>0</v>
      </c>
      <c r="K1046" s="1226"/>
      <c r="L1046" s="1141">
        <f t="shared" si="215"/>
        <v>0</v>
      </c>
      <c r="M1046" s="1226"/>
      <c r="N1046" s="1141">
        <f t="shared" si="216"/>
        <v>0</v>
      </c>
      <c r="O1046" s="1226"/>
      <c r="P1046" s="1141">
        <f t="shared" si="217"/>
        <v>0</v>
      </c>
      <c r="Q1046" s="1226"/>
      <c r="R1046" s="1141">
        <f t="shared" si="218"/>
        <v>0</v>
      </c>
      <c r="S1046" s="1226"/>
      <c r="T1046" s="1141">
        <f t="shared" si="219"/>
        <v>0</v>
      </c>
      <c r="U1046" s="1141"/>
      <c r="V1046" s="1141">
        <f t="shared" si="220"/>
        <v>0</v>
      </c>
      <c r="W1046" s="1143">
        <f t="shared" si="221"/>
        <v>0</v>
      </c>
      <c r="X1046" s="1141">
        <f t="shared" si="222"/>
        <v>0</v>
      </c>
      <c r="Y1046" s="1144">
        <v>0</v>
      </c>
      <c r="Z1046" s="1139">
        <f t="shared" si="210"/>
        <v>0</v>
      </c>
      <c r="AA1046" s="1123">
        <f>[5]building!Y1036</f>
        <v>0</v>
      </c>
      <c r="AB1046" s="1123"/>
      <c r="AC1046" s="1123">
        <f>[5]building!Z1036</f>
        <v>0</v>
      </c>
      <c r="AD1046" s="1123">
        <f t="shared" si="211"/>
        <v>0</v>
      </c>
    </row>
    <row r="1047" spans="1:30" ht="70.5" customHeight="1">
      <c r="A1047" s="1172"/>
      <c r="B1047" s="1318" t="s">
        <v>5024</v>
      </c>
      <c r="C1047" s="1295">
        <v>10450</v>
      </c>
      <c r="D1047" s="1287" t="s">
        <v>1456</v>
      </c>
      <c r="E1047" s="1226"/>
      <c r="F1047" s="1134">
        <f t="shared" si="212"/>
        <v>0</v>
      </c>
      <c r="G1047" s="1226"/>
      <c r="H1047" s="1141">
        <f t="shared" si="213"/>
        <v>0</v>
      </c>
      <c r="I1047" s="1226"/>
      <c r="J1047" s="1141">
        <f t="shared" si="214"/>
        <v>0</v>
      </c>
      <c r="K1047" s="1226"/>
      <c r="L1047" s="1141">
        <f t="shared" si="215"/>
        <v>0</v>
      </c>
      <c r="M1047" s="1226"/>
      <c r="N1047" s="1141">
        <f t="shared" si="216"/>
        <v>0</v>
      </c>
      <c r="O1047" s="1226"/>
      <c r="P1047" s="1141">
        <f t="shared" si="217"/>
        <v>0</v>
      </c>
      <c r="Q1047" s="1226"/>
      <c r="R1047" s="1141">
        <f t="shared" si="218"/>
        <v>0</v>
      </c>
      <c r="S1047" s="1226"/>
      <c r="T1047" s="1141">
        <f t="shared" si="219"/>
        <v>0</v>
      </c>
      <c r="U1047" s="1141"/>
      <c r="V1047" s="1141">
        <f t="shared" si="220"/>
        <v>0</v>
      </c>
      <c r="W1047" s="1143">
        <f t="shared" si="221"/>
        <v>0</v>
      </c>
      <c r="X1047" s="1141">
        <f t="shared" si="222"/>
        <v>0</v>
      </c>
      <c r="Y1047" s="1144">
        <v>0</v>
      </c>
      <c r="Z1047" s="1139">
        <f t="shared" si="210"/>
        <v>0</v>
      </c>
      <c r="AA1047" s="1123">
        <f>[5]building!Y1037</f>
        <v>0</v>
      </c>
      <c r="AB1047" s="1123"/>
      <c r="AC1047" s="1123">
        <f>[5]building!Z1037</f>
        <v>0</v>
      </c>
      <c r="AD1047" s="1123">
        <f t="shared" si="211"/>
        <v>0</v>
      </c>
    </row>
    <row r="1048" spans="1:30" ht="70.5" customHeight="1">
      <c r="A1048" s="1172"/>
      <c r="B1048" s="1318" t="s">
        <v>5025</v>
      </c>
      <c r="C1048" s="1295">
        <v>35000</v>
      </c>
      <c r="D1048" s="1287" t="s">
        <v>1456</v>
      </c>
      <c r="E1048" s="1226"/>
      <c r="F1048" s="1134">
        <f t="shared" si="212"/>
        <v>0</v>
      </c>
      <c r="G1048" s="1226"/>
      <c r="H1048" s="1141">
        <f t="shared" si="213"/>
        <v>0</v>
      </c>
      <c r="I1048" s="1226"/>
      <c r="J1048" s="1141">
        <f t="shared" si="214"/>
        <v>0</v>
      </c>
      <c r="K1048" s="1226"/>
      <c r="L1048" s="1141">
        <f t="shared" si="215"/>
        <v>0</v>
      </c>
      <c r="M1048" s="1226"/>
      <c r="N1048" s="1141">
        <f t="shared" si="216"/>
        <v>0</v>
      </c>
      <c r="O1048" s="1226"/>
      <c r="P1048" s="1141">
        <f t="shared" si="217"/>
        <v>0</v>
      </c>
      <c r="Q1048" s="1226"/>
      <c r="R1048" s="1141">
        <f t="shared" si="218"/>
        <v>0</v>
      </c>
      <c r="S1048" s="1226"/>
      <c r="T1048" s="1141">
        <f t="shared" si="219"/>
        <v>0</v>
      </c>
      <c r="U1048" s="1141"/>
      <c r="V1048" s="1141">
        <f t="shared" si="220"/>
        <v>0</v>
      </c>
      <c r="W1048" s="1143">
        <f t="shared" si="221"/>
        <v>0</v>
      </c>
      <c r="X1048" s="1141">
        <f t="shared" si="222"/>
        <v>0</v>
      </c>
      <c r="Y1048" s="1144">
        <v>0</v>
      </c>
      <c r="Z1048" s="1139">
        <f t="shared" si="210"/>
        <v>0</v>
      </c>
      <c r="AA1048" s="1123">
        <f>[5]building!Y1038</f>
        <v>0</v>
      </c>
      <c r="AB1048" s="1123"/>
      <c r="AC1048" s="1123">
        <f>[5]building!Z1038</f>
        <v>0</v>
      </c>
      <c r="AD1048" s="1123">
        <f t="shared" si="211"/>
        <v>0</v>
      </c>
    </row>
    <row r="1049" spans="1:30" ht="70.5" customHeight="1">
      <c r="A1049" s="1172"/>
      <c r="B1049" s="1318" t="s">
        <v>5026</v>
      </c>
      <c r="C1049" s="1295">
        <v>97000</v>
      </c>
      <c r="D1049" s="1287" t="s">
        <v>1456</v>
      </c>
      <c r="E1049" s="1226"/>
      <c r="F1049" s="1134">
        <f t="shared" si="212"/>
        <v>0</v>
      </c>
      <c r="G1049" s="1226"/>
      <c r="H1049" s="1141">
        <f t="shared" si="213"/>
        <v>0</v>
      </c>
      <c r="I1049" s="1226"/>
      <c r="J1049" s="1141">
        <f t="shared" si="214"/>
        <v>0</v>
      </c>
      <c r="K1049" s="1226"/>
      <c r="L1049" s="1141">
        <f t="shared" si="215"/>
        <v>0</v>
      </c>
      <c r="M1049" s="1226"/>
      <c r="N1049" s="1141">
        <f t="shared" si="216"/>
        <v>0</v>
      </c>
      <c r="O1049" s="1226"/>
      <c r="P1049" s="1141">
        <f t="shared" si="217"/>
        <v>0</v>
      </c>
      <c r="Q1049" s="1226"/>
      <c r="R1049" s="1141">
        <f t="shared" si="218"/>
        <v>0</v>
      </c>
      <c r="S1049" s="1226"/>
      <c r="T1049" s="1141">
        <f t="shared" si="219"/>
        <v>0</v>
      </c>
      <c r="U1049" s="1141"/>
      <c r="V1049" s="1141">
        <f t="shared" si="220"/>
        <v>0</v>
      </c>
      <c r="W1049" s="1143">
        <f t="shared" si="221"/>
        <v>0</v>
      </c>
      <c r="X1049" s="1141">
        <f t="shared" si="222"/>
        <v>0</v>
      </c>
      <c r="Y1049" s="1144">
        <v>0</v>
      </c>
      <c r="Z1049" s="1139">
        <f t="shared" si="210"/>
        <v>0</v>
      </c>
      <c r="AA1049" s="1123">
        <f>[5]building!Y1039</f>
        <v>0</v>
      </c>
      <c r="AB1049" s="1123"/>
      <c r="AC1049" s="1123">
        <f>[5]building!Z1039</f>
        <v>0</v>
      </c>
      <c r="AD1049" s="1123">
        <f t="shared" si="211"/>
        <v>0</v>
      </c>
    </row>
    <row r="1050" spans="1:30" ht="70.5" customHeight="1">
      <c r="A1050" s="1172"/>
      <c r="B1050" s="1318" t="s">
        <v>5027</v>
      </c>
      <c r="C1050" s="1295">
        <v>284</v>
      </c>
      <c r="D1050" s="1287" t="s">
        <v>841</v>
      </c>
      <c r="E1050" s="1226"/>
      <c r="F1050" s="1134">
        <f t="shared" si="212"/>
        <v>0</v>
      </c>
      <c r="G1050" s="1226"/>
      <c r="H1050" s="1141">
        <f t="shared" si="213"/>
        <v>0</v>
      </c>
      <c r="I1050" s="1226"/>
      <c r="J1050" s="1141">
        <f t="shared" si="214"/>
        <v>0</v>
      </c>
      <c r="K1050" s="1226"/>
      <c r="L1050" s="1141">
        <f t="shared" si="215"/>
        <v>0</v>
      </c>
      <c r="M1050" s="1226"/>
      <c r="N1050" s="1141">
        <f t="shared" si="216"/>
        <v>0</v>
      </c>
      <c r="O1050" s="1226"/>
      <c r="P1050" s="1141">
        <f t="shared" si="217"/>
        <v>0</v>
      </c>
      <c r="Q1050" s="1226"/>
      <c r="R1050" s="1141">
        <f t="shared" si="218"/>
        <v>0</v>
      </c>
      <c r="S1050" s="1226"/>
      <c r="T1050" s="1141">
        <f t="shared" si="219"/>
        <v>0</v>
      </c>
      <c r="U1050" s="1141"/>
      <c r="V1050" s="1141">
        <f t="shared" si="220"/>
        <v>0</v>
      </c>
      <c r="W1050" s="1143">
        <f t="shared" si="221"/>
        <v>0</v>
      </c>
      <c r="X1050" s="1141">
        <f t="shared" si="222"/>
        <v>0</v>
      </c>
      <c r="Y1050" s="1144">
        <v>0</v>
      </c>
      <c r="Z1050" s="1139">
        <f t="shared" si="210"/>
        <v>0</v>
      </c>
      <c r="AA1050" s="1123">
        <f>[5]building!Y1040</f>
        <v>0</v>
      </c>
      <c r="AB1050" s="1123"/>
      <c r="AC1050" s="1123">
        <f>[5]building!Z1040</f>
        <v>0</v>
      </c>
      <c r="AD1050" s="1123">
        <f t="shared" si="211"/>
        <v>0</v>
      </c>
    </row>
    <row r="1051" spans="1:30" ht="70.5" customHeight="1">
      <c r="A1051" s="1172"/>
      <c r="B1051" s="1318" t="s">
        <v>5028</v>
      </c>
      <c r="C1051" s="1295">
        <v>560</v>
      </c>
      <c r="D1051" s="1287" t="s">
        <v>841</v>
      </c>
      <c r="E1051" s="1226"/>
      <c r="F1051" s="1134">
        <f t="shared" si="212"/>
        <v>0</v>
      </c>
      <c r="G1051" s="1226"/>
      <c r="H1051" s="1141">
        <f t="shared" si="213"/>
        <v>0</v>
      </c>
      <c r="I1051" s="1226"/>
      <c r="J1051" s="1141">
        <f t="shared" si="214"/>
        <v>0</v>
      </c>
      <c r="K1051" s="1226"/>
      <c r="L1051" s="1141">
        <f t="shared" si="215"/>
        <v>0</v>
      </c>
      <c r="M1051" s="1226"/>
      <c r="N1051" s="1141">
        <f t="shared" si="216"/>
        <v>0</v>
      </c>
      <c r="O1051" s="1226"/>
      <c r="P1051" s="1141">
        <f t="shared" si="217"/>
        <v>0</v>
      </c>
      <c r="Q1051" s="1226"/>
      <c r="R1051" s="1141">
        <f t="shared" si="218"/>
        <v>0</v>
      </c>
      <c r="S1051" s="1226"/>
      <c r="T1051" s="1141">
        <f t="shared" si="219"/>
        <v>0</v>
      </c>
      <c r="U1051" s="1141"/>
      <c r="V1051" s="1141">
        <f t="shared" si="220"/>
        <v>0</v>
      </c>
      <c r="W1051" s="1143">
        <f t="shared" si="221"/>
        <v>0</v>
      </c>
      <c r="X1051" s="1141">
        <f t="shared" si="222"/>
        <v>0</v>
      </c>
      <c r="Y1051" s="1144">
        <v>0</v>
      </c>
      <c r="Z1051" s="1139">
        <f t="shared" ref="Z1051:Z1116" si="223">Y1051*C1051</f>
        <v>0</v>
      </c>
      <c r="AA1051" s="1123">
        <f>[5]building!Y1041</f>
        <v>0</v>
      </c>
      <c r="AB1051" s="1123"/>
      <c r="AC1051" s="1123">
        <f>[5]building!Z1041</f>
        <v>0</v>
      </c>
      <c r="AD1051" s="1123">
        <f t="shared" si="211"/>
        <v>0</v>
      </c>
    </row>
    <row r="1052" spans="1:30" ht="70.5" customHeight="1">
      <c r="A1052" s="1172"/>
      <c r="B1052" s="1319" t="s">
        <v>5029</v>
      </c>
      <c r="C1052" s="1295">
        <v>44000</v>
      </c>
      <c r="D1052" s="1287" t="s">
        <v>1456</v>
      </c>
      <c r="E1052" s="1226"/>
      <c r="F1052" s="1134">
        <f t="shared" si="212"/>
        <v>0</v>
      </c>
      <c r="G1052" s="1226"/>
      <c r="H1052" s="1141">
        <f t="shared" si="213"/>
        <v>0</v>
      </c>
      <c r="I1052" s="1226"/>
      <c r="J1052" s="1141">
        <f t="shared" si="214"/>
        <v>0</v>
      </c>
      <c r="K1052" s="1226"/>
      <c r="L1052" s="1141">
        <f t="shared" si="215"/>
        <v>0</v>
      </c>
      <c r="M1052" s="1226"/>
      <c r="N1052" s="1141">
        <f t="shared" si="216"/>
        <v>0</v>
      </c>
      <c r="O1052" s="1226"/>
      <c r="P1052" s="1141">
        <f t="shared" si="217"/>
        <v>0</v>
      </c>
      <c r="Q1052" s="1226"/>
      <c r="R1052" s="1141">
        <f t="shared" si="218"/>
        <v>0</v>
      </c>
      <c r="S1052" s="1226"/>
      <c r="T1052" s="1141">
        <f t="shared" si="219"/>
        <v>0</v>
      </c>
      <c r="U1052" s="1141"/>
      <c r="V1052" s="1141">
        <f t="shared" si="220"/>
        <v>0</v>
      </c>
      <c r="W1052" s="1143">
        <f t="shared" si="221"/>
        <v>0</v>
      </c>
      <c r="X1052" s="1141">
        <f t="shared" si="222"/>
        <v>0</v>
      </c>
      <c r="Y1052" s="1144">
        <v>0</v>
      </c>
      <c r="Z1052" s="1139">
        <f t="shared" si="223"/>
        <v>0</v>
      </c>
      <c r="AA1052" s="1123">
        <f>[5]building!Y1042</f>
        <v>0</v>
      </c>
      <c r="AB1052" s="1123"/>
      <c r="AC1052" s="1123">
        <f>[5]building!Z1042</f>
        <v>0</v>
      </c>
      <c r="AD1052" s="1123">
        <f t="shared" si="211"/>
        <v>0</v>
      </c>
    </row>
    <row r="1053" spans="1:30" ht="70.5" customHeight="1">
      <c r="A1053" s="1172"/>
      <c r="B1053" s="1319" t="s">
        <v>5030</v>
      </c>
      <c r="C1053" s="1295">
        <v>285000</v>
      </c>
      <c r="D1053" s="1287" t="s">
        <v>5031</v>
      </c>
      <c r="E1053" s="1226"/>
      <c r="F1053" s="1134">
        <f t="shared" si="212"/>
        <v>0</v>
      </c>
      <c r="G1053" s="1226"/>
      <c r="H1053" s="1141">
        <f t="shared" si="213"/>
        <v>0</v>
      </c>
      <c r="I1053" s="1226"/>
      <c r="J1053" s="1141">
        <f t="shared" si="214"/>
        <v>0</v>
      </c>
      <c r="K1053" s="1226"/>
      <c r="L1053" s="1141">
        <f t="shared" si="215"/>
        <v>0</v>
      </c>
      <c r="M1053" s="1226"/>
      <c r="N1053" s="1141">
        <f t="shared" si="216"/>
        <v>0</v>
      </c>
      <c r="O1053" s="1226"/>
      <c r="P1053" s="1141">
        <f t="shared" si="217"/>
        <v>0</v>
      </c>
      <c r="Q1053" s="1226"/>
      <c r="R1053" s="1141">
        <f t="shared" si="218"/>
        <v>0</v>
      </c>
      <c r="S1053" s="1226"/>
      <c r="T1053" s="1141">
        <f t="shared" si="219"/>
        <v>0</v>
      </c>
      <c r="U1053" s="1141"/>
      <c r="V1053" s="1141">
        <f t="shared" si="220"/>
        <v>0</v>
      </c>
      <c r="W1053" s="1143">
        <f t="shared" si="221"/>
        <v>0</v>
      </c>
      <c r="X1053" s="1141">
        <f t="shared" si="222"/>
        <v>0</v>
      </c>
      <c r="Y1053" s="1144">
        <v>0</v>
      </c>
      <c r="Z1053" s="1139">
        <f t="shared" si="223"/>
        <v>0</v>
      </c>
      <c r="AA1053" s="1123">
        <f>[5]building!Y1043</f>
        <v>0</v>
      </c>
      <c r="AB1053" s="1123"/>
      <c r="AC1053" s="1123">
        <f>[5]building!Z1043</f>
        <v>0</v>
      </c>
      <c r="AD1053" s="1123">
        <f t="shared" si="211"/>
        <v>0</v>
      </c>
    </row>
    <row r="1054" spans="1:30" ht="70.5" customHeight="1">
      <c r="A1054" s="1172"/>
      <c r="B1054" s="1310" t="s">
        <v>5032</v>
      </c>
      <c r="C1054" s="1295">
        <f>Elec.Data!J1921</f>
        <v>0</v>
      </c>
      <c r="D1054" s="1296" t="s">
        <v>841</v>
      </c>
      <c r="E1054" s="1226"/>
      <c r="F1054" s="1134">
        <f t="shared" si="212"/>
        <v>0</v>
      </c>
      <c r="G1054" s="1226"/>
      <c r="H1054" s="1141">
        <f t="shared" si="213"/>
        <v>0</v>
      </c>
      <c r="I1054" s="1226"/>
      <c r="J1054" s="1141">
        <f t="shared" si="214"/>
        <v>0</v>
      </c>
      <c r="K1054" s="1226"/>
      <c r="L1054" s="1141">
        <f t="shared" si="215"/>
        <v>0</v>
      </c>
      <c r="M1054" s="1226"/>
      <c r="N1054" s="1141">
        <f t="shared" si="216"/>
        <v>0</v>
      </c>
      <c r="O1054" s="1226"/>
      <c r="P1054" s="1141">
        <f t="shared" si="217"/>
        <v>0</v>
      </c>
      <c r="Q1054" s="1226"/>
      <c r="R1054" s="1141">
        <f t="shared" si="218"/>
        <v>0</v>
      </c>
      <c r="S1054" s="1316"/>
      <c r="T1054" s="1141">
        <f t="shared" si="219"/>
        <v>0</v>
      </c>
      <c r="U1054" s="1141"/>
      <c r="V1054" s="1141">
        <f t="shared" si="220"/>
        <v>0</v>
      </c>
      <c r="W1054" s="1143">
        <f t="shared" si="221"/>
        <v>0</v>
      </c>
      <c r="X1054" s="1141">
        <f t="shared" si="222"/>
        <v>0</v>
      </c>
      <c r="Y1054" s="1144">
        <v>0</v>
      </c>
      <c r="Z1054" s="1139">
        <f t="shared" si="223"/>
        <v>0</v>
      </c>
      <c r="AA1054" s="1123">
        <f>[5]building!Y1044</f>
        <v>0</v>
      </c>
      <c r="AB1054" s="1123"/>
      <c r="AC1054" s="1123">
        <f>[5]building!Z1044</f>
        <v>0</v>
      </c>
      <c r="AD1054" s="1123">
        <f t="shared" si="211"/>
        <v>0</v>
      </c>
    </row>
    <row r="1055" spans="1:30" ht="70.5" customHeight="1">
      <c r="A1055" s="1172"/>
      <c r="B1055" s="1310" t="s">
        <v>5033</v>
      </c>
      <c r="C1055" s="1295">
        <v>600</v>
      </c>
      <c r="D1055" s="1296" t="s">
        <v>1456</v>
      </c>
      <c r="E1055" s="1226"/>
      <c r="F1055" s="1134">
        <f t="shared" si="212"/>
        <v>0</v>
      </c>
      <c r="G1055" s="1226"/>
      <c r="H1055" s="1141">
        <f t="shared" si="213"/>
        <v>0</v>
      </c>
      <c r="I1055" s="1226"/>
      <c r="J1055" s="1141">
        <f t="shared" si="214"/>
        <v>0</v>
      </c>
      <c r="K1055" s="1226"/>
      <c r="L1055" s="1141">
        <f t="shared" si="215"/>
        <v>0</v>
      </c>
      <c r="M1055" s="1226"/>
      <c r="N1055" s="1141">
        <f t="shared" si="216"/>
        <v>0</v>
      </c>
      <c r="O1055" s="1226"/>
      <c r="P1055" s="1141">
        <f t="shared" si="217"/>
        <v>0</v>
      </c>
      <c r="Q1055" s="1226"/>
      <c r="R1055" s="1141">
        <f t="shared" si="218"/>
        <v>0</v>
      </c>
      <c r="S1055" s="1316"/>
      <c r="T1055" s="1141">
        <f t="shared" si="219"/>
        <v>0</v>
      </c>
      <c r="U1055" s="1141"/>
      <c r="V1055" s="1141">
        <f t="shared" si="220"/>
        <v>0</v>
      </c>
      <c r="W1055" s="1143">
        <f t="shared" si="221"/>
        <v>0</v>
      </c>
      <c r="X1055" s="1141">
        <f t="shared" si="222"/>
        <v>0</v>
      </c>
      <c r="Y1055" s="1144">
        <v>0</v>
      </c>
      <c r="Z1055" s="1139">
        <f t="shared" si="223"/>
        <v>0</v>
      </c>
      <c r="AA1055" s="1123">
        <f>[5]building!Y1045</f>
        <v>0</v>
      </c>
      <c r="AB1055" s="1123"/>
      <c r="AC1055" s="1123">
        <f>[5]building!Z1045</f>
        <v>0</v>
      </c>
      <c r="AD1055" s="1123">
        <f t="shared" si="211"/>
        <v>0</v>
      </c>
    </row>
    <row r="1056" spans="1:30" ht="70.5" customHeight="1">
      <c r="A1056" s="1172"/>
      <c r="B1056" s="1304" t="s">
        <v>5220</v>
      </c>
      <c r="C1056" s="1295"/>
      <c r="D1056" s="1296"/>
      <c r="E1056" s="1226"/>
      <c r="F1056" s="1134">
        <f t="shared" si="212"/>
        <v>0</v>
      </c>
      <c r="G1056" s="1226"/>
      <c r="H1056" s="1141">
        <f t="shared" si="213"/>
        <v>0</v>
      </c>
      <c r="I1056" s="1226"/>
      <c r="J1056" s="1141">
        <f t="shared" si="214"/>
        <v>0</v>
      </c>
      <c r="K1056" s="1226"/>
      <c r="L1056" s="1141">
        <f t="shared" si="215"/>
        <v>0</v>
      </c>
      <c r="M1056" s="1226"/>
      <c r="N1056" s="1141">
        <f t="shared" si="216"/>
        <v>0</v>
      </c>
      <c r="O1056" s="1226"/>
      <c r="P1056" s="1141">
        <f t="shared" si="217"/>
        <v>0</v>
      </c>
      <c r="Q1056" s="1226"/>
      <c r="R1056" s="1141">
        <f t="shared" si="218"/>
        <v>0</v>
      </c>
      <c r="S1056" s="1226"/>
      <c r="T1056" s="1141">
        <f t="shared" si="219"/>
        <v>0</v>
      </c>
      <c r="U1056" s="1141"/>
      <c r="V1056" s="1141">
        <f t="shared" si="220"/>
        <v>0</v>
      </c>
      <c r="W1056" s="1143">
        <f t="shared" si="221"/>
        <v>0</v>
      </c>
      <c r="X1056" s="1141">
        <f t="shared" si="222"/>
        <v>0</v>
      </c>
      <c r="Y1056" s="1144">
        <v>0</v>
      </c>
      <c r="Z1056" s="1139">
        <f t="shared" si="223"/>
        <v>0</v>
      </c>
      <c r="AA1056" s="1123">
        <f>[5]building!Y1046</f>
        <v>0</v>
      </c>
      <c r="AB1056" s="1123"/>
      <c r="AC1056" s="1123">
        <f>[5]building!Z1046</f>
        <v>0</v>
      </c>
      <c r="AD1056" s="1123">
        <f t="shared" si="211"/>
        <v>0</v>
      </c>
    </row>
    <row r="1057" spans="1:30" ht="70.5" customHeight="1">
      <c r="A1057" s="1172"/>
      <c r="B1057" s="1304" t="s">
        <v>5034</v>
      </c>
      <c r="C1057" s="1295">
        <v>640</v>
      </c>
      <c r="D1057" s="1296" t="s">
        <v>2321</v>
      </c>
      <c r="E1057" s="1226"/>
      <c r="F1057" s="1134">
        <f t="shared" si="212"/>
        <v>0</v>
      </c>
      <c r="G1057" s="1226"/>
      <c r="H1057" s="1141">
        <f t="shared" si="213"/>
        <v>0</v>
      </c>
      <c r="I1057" s="1226"/>
      <c r="J1057" s="1141">
        <f t="shared" si="214"/>
        <v>0</v>
      </c>
      <c r="K1057" s="1226"/>
      <c r="L1057" s="1141">
        <f t="shared" si="215"/>
        <v>0</v>
      </c>
      <c r="M1057" s="1226"/>
      <c r="N1057" s="1141">
        <f t="shared" si="216"/>
        <v>0</v>
      </c>
      <c r="O1057" s="1226"/>
      <c r="P1057" s="1141">
        <f t="shared" si="217"/>
        <v>0</v>
      </c>
      <c r="Q1057" s="1226"/>
      <c r="R1057" s="1141">
        <f t="shared" si="218"/>
        <v>0</v>
      </c>
      <c r="S1057" s="1226"/>
      <c r="T1057" s="1141">
        <f t="shared" si="219"/>
        <v>0</v>
      </c>
      <c r="U1057" s="1141"/>
      <c r="V1057" s="1141">
        <f t="shared" si="220"/>
        <v>0</v>
      </c>
      <c r="W1057" s="1143">
        <f t="shared" si="221"/>
        <v>0</v>
      </c>
      <c r="X1057" s="1141">
        <f t="shared" si="222"/>
        <v>0</v>
      </c>
      <c r="Y1057" s="1144">
        <v>0</v>
      </c>
      <c r="Z1057" s="1139">
        <f t="shared" si="223"/>
        <v>0</v>
      </c>
      <c r="AA1057" s="1123">
        <f>[5]building!Y1047</f>
        <v>0</v>
      </c>
      <c r="AB1057" s="1123"/>
      <c r="AC1057" s="1123">
        <f>[5]building!Z1047</f>
        <v>0</v>
      </c>
      <c r="AD1057" s="1123">
        <f t="shared" si="211"/>
        <v>0</v>
      </c>
    </row>
    <row r="1058" spans="1:30" ht="70.5" customHeight="1">
      <c r="A1058" s="1172"/>
      <c r="B1058" s="1304" t="s">
        <v>5035</v>
      </c>
      <c r="C1058" s="1295">
        <v>650</v>
      </c>
      <c r="D1058" s="1296" t="s">
        <v>2321</v>
      </c>
      <c r="E1058" s="1226"/>
      <c r="F1058" s="1134">
        <f t="shared" si="212"/>
        <v>0</v>
      </c>
      <c r="G1058" s="1226"/>
      <c r="H1058" s="1141">
        <f t="shared" si="213"/>
        <v>0</v>
      </c>
      <c r="I1058" s="1226"/>
      <c r="J1058" s="1141">
        <f t="shared" si="214"/>
        <v>0</v>
      </c>
      <c r="K1058" s="1226"/>
      <c r="L1058" s="1141">
        <f t="shared" si="215"/>
        <v>0</v>
      </c>
      <c r="M1058" s="1226"/>
      <c r="N1058" s="1141">
        <f t="shared" si="216"/>
        <v>0</v>
      </c>
      <c r="O1058" s="1226"/>
      <c r="P1058" s="1141">
        <f t="shared" si="217"/>
        <v>0</v>
      </c>
      <c r="Q1058" s="1226"/>
      <c r="R1058" s="1141">
        <f t="shared" si="218"/>
        <v>0</v>
      </c>
      <c r="S1058" s="1226"/>
      <c r="T1058" s="1141">
        <f t="shared" si="219"/>
        <v>0</v>
      </c>
      <c r="U1058" s="1141"/>
      <c r="V1058" s="1141">
        <f t="shared" si="220"/>
        <v>0</v>
      </c>
      <c r="W1058" s="1143">
        <f t="shared" si="221"/>
        <v>0</v>
      </c>
      <c r="X1058" s="1141">
        <f t="shared" si="222"/>
        <v>0</v>
      </c>
      <c r="Y1058" s="1144">
        <v>0</v>
      </c>
      <c r="Z1058" s="1139">
        <f t="shared" si="223"/>
        <v>0</v>
      </c>
      <c r="AA1058" s="1123">
        <f>[5]building!Y1048</f>
        <v>0</v>
      </c>
      <c r="AB1058" s="1123"/>
      <c r="AC1058" s="1123">
        <f>[5]building!Z1048</f>
        <v>0</v>
      </c>
      <c r="AD1058" s="1123">
        <f t="shared" si="211"/>
        <v>0</v>
      </c>
    </row>
    <row r="1059" spans="1:30" ht="70.5" customHeight="1">
      <c r="A1059" s="1172"/>
      <c r="B1059" s="1310" t="s">
        <v>5036</v>
      </c>
      <c r="C1059" s="1295"/>
      <c r="D1059" s="1296"/>
      <c r="E1059" s="1226"/>
      <c r="F1059" s="1134">
        <f t="shared" si="212"/>
        <v>0</v>
      </c>
      <c r="G1059" s="1226"/>
      <c r="H1059" s="1141">
        <f t="shared" si="213"/>
        <v>0</v>
      </c>
      <c r="I1059" s="1226"/>
      <c r="J1059" s="1141">
        <f t="shared" si="214"/>
        <v>0</v>
      </c>
      <c r="K1059" s="1226"/>
      <c r="L1059" s="1141">
        <f t="shared" si="215"/>
        <v>0</v>
      </c>
      <c r="M1059" s="1226"/>
      <c r="N1059" s="1141">
        <f t="shared" si="216"/>
        <v>0</v>
      </c>
      <c r="O1059" s="1226"/>
      <c r="P1059" s="1141">
        <f t="shared" si="217"/>
        <v>0</v>
      </c>
      <c r="Q1059" s="1226"/>
      <c r="R1059" s="1141">
        <f t="shared" si="218"/>
        <v>0</v>
      </c>
      <c r="S1059" s="1316"/>
      <c r="T1059" s="1141">
        <f t="shared" si="219"/>
        <v>0</v>
      </c>
      <c r="U1059" s="1141"/>
      <c r="V1059" s="1141">
        <f t="shared" si="220"/>
        <v>0</v>
      </c>
      <c r="W1059" s="1143">
        <f t="shared" si="221"/>
        <v>0</v>
      </c>
      <c r="X1059" s="1141">
        <f t="shared" si="222"/>
        <v>0</v>
      </c>
      <c r="Y1059" s="1144">
        <v>0</v>
      </c>
      <c r="Z1059" s="1139">
        <f t="shared" si="223"/>
        <v>0</v>
      </c>
      <c r="AA1059" s="1123">
        <f>[5]building!Y1049</f>
        <v>0</v>
      </c>
      <c r="AB1059" s="1123"/>
      <c r="AC1059" s="1123">
        <f>[5]building!Z1049</f>
        <v>0</v>
      </c>
      <c r="AD1059" s="1123">
        <f t="shared" si="211"/>
        <v>0</v>
      </c>
    </row>
    <row r="1060" spans="1:30" ht="70.5" customHeight="1">
      <c r="A1060" s="1172"/>
      <c r="B1060" s="1310" t="s">
        <v>5037</v>
      </c>
      <c r="C1060" s="1295">
        <f>[7]Elec.Data!Q3696</f>
        <v>0</v>
      </c>
      <c r="D1060" s="1296" t="s">
        <v>841</v>
      </c>
      <c r="E1060" s="1226"/>
      <c r="F1060" s="1134">
        <f t="shared" si="212"/>
        <v>0</v>
      </c>
      <c r="G1060" s="1226"/>
      <c r="H1060" s="1141">
        <f t="shared" si="213"/>
        <v>0</v>
      </c>
      <c r="I1060" s="1226"/>
      <c r="J1060" s="1141">
        <f t="shared" si="214"/>
        <v>0</v>
      </c>
      <c r="K1060" s="1226"/>
      <c r="L1060" s="1141">
        <f t="shared" si="215"/>
        <v>0</v>
      </c>
      <c r="M1060" s="1226"/>
      <c r="N1060" s="1141">
        <f t="shared" si="216"/>
        <v>0</v>
      </c>
      <c r="O1060" s="1226"/>
      <c r="P1060" s="1141">
        <f t="shared" si="217"/>
        <v>0</v>
      </c>
      <c r="Q1060" s="1226"/>
      <c r="R1060" s="1141">
        <f t="shared" si="218"/>
        <v>0</v>
      </c>
      <c r="S1060" s="1316"/>
      <c r="T1060" s="1141">
        <f t="shared" si="219"/>
        <v>0</v>
      </c>
      <c r="U1060" s="1141"/>
      <c r="V1060" s="1141">
        <f t="shared" si="220"/>
        <v>0</v>
      </c>
      <c r="W1060" s="1143">
        <f t="shared" si="221"/>
        <v>0</v>
      </c>
      <c r="X1060" s="1141">
        <f t="shared" si="222"/>
        <v>0</v>
      </c>
      <c r="Y1060" s="1144">
        <v>0</v>
      </c>
      <c r="Z1060" s="1139">
        <f t="shared" si="223"/>
        <v>0</v>
      </c>
      <c r="AA1060" s="1123">
        <f>[5]building!Y1050</f>
        <v>0</v>
      </c>
      <c r="AB1060" s="1123"/>
      <c r="AC1060" s="1123">
        <f>[5]building!Z1050</f>
        <v>0</v>
      </c>
      <c r="AD1060" s="1123">
        <f t="shared" si="211"/>
        <v>0</v>
      </c>
    </row>
    <row r="1061" spans="1:30" ht="70.5" customHeight="1">
      <c r="A1061" s="1172"/>
      <c r="B1061" s="1320" t="s">
        <v>5038</v>
      </c>
      <c r="C1061" s="1295"/>
      <c r="D1061" s="1296"/>
      <c r="E1061" s="1226"/>
      <c r="F1061" s="1134">
        <f t="shared" si="212"/>
        <v>0</v>
      </c>
      <c r="G1061" s="1226"/>
      <c r="H1061" s="1141">
        <f t="shared" si="213"/>
        <v>0</v>
      </c>
      <c r="I1061" s="1226"/>
      <c r="J1061" s="1141">
        <f t="shared" si="214"/>
        <v>0</v>
      </c>
      <c r="K1061" s="1226"/>
      <c r="L1061" s="1141">
        <f t="shared" si="215"/>
        <v>0</v>
      </c>
      <c r="M1061" s="1226"/>
      <c r="N1061" s="1141">
        <f t="shared" si="216"/>
        <v>0</v>
      </c>
      <c r="O1061" s="1226"/>
      <c r="P1061" s="1141">
        <f t="shared" si="217"/>
        <v>0</v>
      </c>
      <c r="Q1061" s="1226"/>
      <c r="R1061" s="1141">
        <f t="shared" si="218"/>
        <v>0</v>
      </c>
      <c r="S1061" s="1316"/>
      <c r="T1061" s="1141">
        <f t="shared" si="219"/>
        <v>0</v>
      </c>
      <c r="U1061" s="1141"/>
      <c r="V1061" s="1141">
        <f t="shared" si="220"/>
        <v>0</v>
      </c>
      <c r="W1061" s="1143">
        <f t="shared" si="221"/>
        <v>0</v>
      </c>
      <c r="X1061" s="1141">
        <f t="shared" si="222"/>
        <v>0</v>
      </c>
      <c r="Y1061" s="1138" t="s">
        <v>2289</v>
      </c>
      <c r="Z1061" s="1139"/>
      <c r="AA1061" s="1123" t="str">
        <f>[5]building!Y1051</f>
        <v>*</v>
      </c>
      <c r="AB1061" s="1123">
        <f>[5]building!Z1051</f>
        <v>0</v>
      </c>
      <c r="AC1061" s="1123">
        <f>[5]building!Z1051</f>
        <v>0</v>
      </c>
      <c r="AD1061" s="1123">
        <f t="shared" si="211"/>
        <v>0</v>
      </c>
    </row>
    <row r="1062" spans="1:30" ht="70.5" customHeight="1">
      <c r="A1062" s="1172"/>
      <c r="B1062" s="1205" t="s">
        <v>5272</v>
      </c>
      <c r="C1062" s="1295"/>
      <c r="D1062" s="1287"/>
      <c r="E1062" s="1226"/>
      <c r="F1062" s="1134">
        <f t="shared" si="212"/>
        <v>0</v>
      </c>
      <c r="G1062" s="1226"/>
      <c r="H1062" s="1141">
        <f t="shared" si="213"/>
        <v>0</v>
      </c>
      <c r="I1062" s="1226"/>
      <c r="J1062" s="1141">
        <f t="shared" si="214"/>
        <v>0</v>
      </c>
      <c r="K1062" s="1226"/>
      <c r="L1062" s="1141">
        <f t="shared" si="215"/>
        <v>0</v>
      </c>
      <c r="M1062" s="1226"/>
      <c r="N1062" s="1141">
        <f t="shared" si="216"/>
        <v>0</v>
      </c>
      <c r="O1062" s="1226"/>
      <c r="P1062" s="1141">
        <f t="shared" si="217"/>
        <v>0</v>
      </c>
      <c r="Q1062" s="1226"/>
      <c r="R1062" s="1141">
        <f t="shared" si="218"/>
        <v>0</v>
      </c>
      <c r="S1062" s="1226"/>
      <c r="T1062" s="1141">
        <f t="shared" si="219"/>
        <v>0</v>
      </c>
      <c r="U1062" s="1141"/>
      <c r="V1062" s="1141">
        <f t="shared" si="220"/>
        <v>0</v>
      </c>
      <c r="W1062" s="1143">
        <f t="shared" si="221"/>
        <v>0</v>
      </c>
      <c r="X1062" s="1141">
        <f t="shared" si="222"/>
        <v>0</v>
      </c>
      <c r="Y1062" s="1144">
        <v>0</v>
      </c>
      <c r="Z1062" s="1139">
        <f t="shared" si="223"/>
        <v>0</v>
      </c>
      <c r="AA1062" s="1123">
        <f>[5]building!Y1052</f>
        <v>0</v>
      </c>
      <c r="AB1062" s="1123"/>
      <c r="AC1062" s="1123">
        <f>[5]building!Z1052</f>
        <v>0</v>
      </c>
      <c r="AD1062" s="1123">
        <f t="shared" si="211"/>
        <v>0</v>
      </c>
    </row>
    <row r="1063" spans="1:30" ht="70.5" customHeight="1">
      <c r="A1063" s="1172"/>
      <c r="B1063" s="1150" t="s">
        <v>5235</v>
      </c>
      <c r="C1063" s="1291">
        <v>551.04</v>
      </c>
      <c r="D1063" s="1289" t="s">
        <v>3515</v>
      </c>
      <c r="E1063" s="1226"/>
      <c r="F1063" s="1134">
        <f t="shared" si="212"/>
        <v>0</v>
      </c>
      <c r="G1063" s="1226"/>
      <c r="H1063" s="1141">
        <f t="shared" si="213"/>
        <v>0</v>
      </c>
      <c r="I1063" s="1226"/>
      <c r="J1063" s="1141">
        <f t="shared" si="214"/>
        <v>0</v>
      </c>
      <c r="K1063" s="1226"/>
      <c r="L1063" s="1141">
        <f t="shared" si="215"/>
        <v>0</v>
      </c>
      <c r="M1063" s="1226"/>
      <c r="N1063" s="1141">
        <f t="shared" si="216"/>
        <v>0</v>
      </c>
      <c r="O1063" s="1226"/>
      <c r="P1063" s="1141">
        <f t="shared" si="217"/>
        <v>0</v>
      </c>
      <c r="Q1063" s="1226"/>
      <c r="R1063" s="1141">
        <f t="shared" si="218"/>
        <v>0</v>
      </c>
      <c r="S1063" s="1226"/>
      <c r="T1063" s="1141">
        <f t="shared" si="219"/>
        <v>0</v>
      </c>
      <c r="U1063" s="1141"/>
      <c r="V1063" s="1141">
        <f t="shared" si="220"/>
        <v>0</v>
      </c>
      <c r="W1063" s="1143">
        <f t="shared" si="221"/>
        <v>0</v>
      </c>
      <c r="X1063" s="1141">
        <f t="shared" si="222"/>
        <v>0</v>
      </c>
      <c r="Y1063" s="1144">
        <v>0</v>
      </c>
      <c r="Z1063" s="1139">
        <f t="shared" si="223"/>
        <v>0</v>
      </c>
      <c r="AA1063" s="1123">
        <f>[5]building!Y1053</f>
        <v>0</v>
      </c>
      <c r="AB1063" s="1123"/>
      <c r="AC1063" s="1123">
        <f>[5]building!Z1053</f>
        <v>0</v>
      </c>
      <c r="AD1063" s="1123">
        <f t="shared" si="211"/>
        <v>0</v>
      </c>
    </row>
    <row r="1064" spans="1:30" ht="70.5" customHeight="1">
      <c r="A1064" s="1172"/>
      <c r="B1064" s="1150" t="s">
        <v>5368</v>
      </c>
      <c r="C1064" s="1295"/>
      <c r="D1064" s="1287"/>
      <c r="E1064" s="1226"/>
      <c r="F1064" s="1134">
        <f t="shared" si="212"/>
        <v>0</v>
      </c>
      <c r="G1064" s="1226"/>
      <c r="H1064" s="1141">
        <f t="shared" si="213"/>
        <v>0</v>
      </c>
      <c r="I1064" s="1226"/>
      <c r="J1064" s="1141">
        <f t="shared" si="214"/>
        <v>0</v>
      </c>
      <c r="K1064" s="1226"/>
      <c r="L1064" s="1141">
        <f t="shared" si="215"/>
        <v>0</v>
      </c>
      <c r="M1064" s="1226"/>
      <c r="N1064" s="1141">
        <f t="shared" si="216"/>
        <v>0</v>
      </c>
      <c r="O1064" s="1226"/>
      <c r="P1064" s="1141">
        <f t="shared" si="217"/>
        <v>0</v>
      </c>
      <c r="Q1064" s="1226"/>
      <c r="R1064" s="1141">
        <f t="shared" si="218"/>
        <v>0</v>
      </c>
      <c r="S1064" s="1226"/>
      <c r="T1064" s="1141">
        <f t="shared" si="219"/>
        <v>0</v>
      </c>
      <c r="U1064" s="1141"/>
      <c r="V1064" s="1141">
        <f t="shared" si="220"/>
        <v>0</v>
      </c>
      <c r="W1064" s="1143">
        <f t="shared" si="221"/>
        <v>0</v>
      </c>
      <c r="X1064" s="1141">
        <f t="shared" si="222"/>
        <v>0</v>
      </c>
      <c r="Y1064" s="1138" t="s">
        <v>2289</v>
      </c>
      <c r="Z1064" s="1139"/>
      <c r="AA1064" s="1123" t="str">
        <f>[5]building!Y1054</f>
        <v>*</v>
      </c>
      <c r="AB1064" s="1123">
        <f>[5]building!Z1054</f>
        <v>0</v>
      </c>
      <c r="AC1064" s="1123">
        <f>[5]building!Z1054</f>
        <v>0</v>
      </c>
      <c r="AD1064" s="1123">
        <f t="shared" si="211"/>
        <v>0</v>
      </c>
    </row>
    <row r="1065" spans="1:30" ht="70.5" customHeight="1">
      <c r="A1065" s="1172"/>
      <c r="B1065" s="1293" t="s">
        <v>5039</v>
      </c>
      <c r="C1065" s="1295">
        <v>295</v>
      </c>
      <c r="D1065" s="1296" t="s">
        <v>3515</v>
      </c>
      <c r="E1065" s="1226"/>
      <c r="F1065" s="1134">
        <f t="shared" si="212"/>
        <v>0</v>
      </c>
      <c r="G1065" s="1226"/>
      <c r="H1065" s="1141">
        <f t="shared" si="213"/>
        <v>0</v>
      </c>
      <c r="I1065" s="1226"/>
      <c r="J1065" s="1141">
        <f t="shared" si="214"/>
        <v>0</v>
      </c>
      <c r="K1065" s="1226"/>
      <c r="L1065" s="1141">
        <f t="shared" si="215"/>
        <v>0</v>
      </c>
      <c r="M1065" s="1226"/>
      <c r="N1065" s="1141">
        <f t="shared" si="216"/>
        <v>0</v>
      </c>
      <c r="O1065" s="1226">
        <v>270</v>
      </c>
      <c r="P1065" s="1141">
        <f t="shared" si="217"/>
        <v>79650</v>
      </c>
      <c r="Q1065" s="1226"/>
      <c r="R1065" s="1141">
        <f t="shared" si="218"/>
        <v>0</v>
      </c>
      <c r="S1065" s="1226"/>
      <c r="T1065" s="1141">
        <f t="shared" si="219"/>
        <v>0</v>
      </c>
      <c r="U1065" s="1141"/>
      <c r="V1065" s="1141">
        <f t="shared" si="220"/>
        <v>0</v>
      </c>
      <c r="W1065" s="1143">
        <f t="shared" si="221"/>
        <v>270</v>
      </c>
      <c r="X1065" s="1141">
        <f t="shared" si="222"/>
        <v>79650</v>
      </c>
      <c r="Y1065" s="1144">
        <v>270</v>
      </c>
      <c r="Z1065" s="1139">
        <f t="shared" si="223"/>
        <v>79650</v>
      </c>
      <c r="AA1065" s="1123">
        <f>[5]building!Y1055</f>
        <v>270</v>
      </c>
      <c r="AB1065" s="1123">
        <f>[5]building!Z1055</f>
        <v>79650</v>
      </c>
      <c r="AC1065" s="1123">
        <f>[5]building!Z1055</f>
        <v>79650</v>
      </c>
      <c r="AD1065" s="1123">
        <f t="shared" si="211"/>
        <v>0</v>
      </c>
    </row>
    <row r="1066" spans="1:30" ht="70.5" customHeight="1">
      <c r="A1066" s="1172"/>
      <c r="B1066" s="1293"/>
      <c r="C1066" s="1295"/>
      <c r="D1066" s="1296"/>
      <c r="E1066" s="1226"/>
      <c r="F1066" s="1134"/>
      <c r="G1066" s="1226"/>
      <c r="H1066" s="1141"/>
      <c r="I1066" s="1226"/>
      <c r="J1066" s="1141"/>
      <c r="K1066" s="1226"/>
      <c r="L1066" s="1141"/>
      <c r="M1066" s="1226"/>
      <c r="N1066" s="1141"/>
      <c r="O1066" s="1226"/>
      <c r="P1066" s="1141"/>
      <c r="Q1066" s="1226"/>
      <c r="R1066" s="1141"/>
      <c r="S1066" s="1226"/>
      <c r="T1066" s="1141"/>
      <c r="U1066" s="1141"/>
      <c r="V1066" s="1141"/>
      <c r="W1066" s="1143"/>
      <c r="X1066" s="1141"/>
      <c r="Y1066" s="1144">
        <v>0</v>
      </c>
      <c r="Z1066" s="1139"/>
      <c r="AA1066" s="1123">
        <f>[5]building!Y1056</f>
        <v>0</v>
      </c>
      <c r="AB1066" s="1123"/>
      <c r="AC1066" s="1123">
        <f>[5]building!Z1056</f>
        <v>0</v>
      </c>
      <c r="AD1066" s="1123">
        <f t="shared" si="211"/>
        <v>0</v>
      </c>
    </row>
    <row r="1067" spans="1:30" ht="70.5" customHeight="1">
      <c r="A1067" s="1172"/>
      <c r="B1067" s="1293" t="s">
        <v>5040</v>
      </c>
      <c r="C1067" s="1291">
        <v>374.5</v>
      </c>
      <c r="D1067" s="1289" t="s">
        <v>3515</v>
      </c>
      <c r="E1067" s="1226"/>
      <c r="F1067" s="1134">
        <f t="shared" si="212"/>
        <v>0</v>
      </c>
      <c r="G1067" s="1226"/>
      <c r="H1067" s="1141">
        <f t="shared" si="213"/>
        <v>0</v>
      </c>
      <c r="I1067" s="1226"/>
      <c r="J1067" s="1141">
        <f t="shared" si="214"/>
        <v>0</v>
      </c>
      <c r="K1067" s="1226"/>
      <c r="L1067" s="1141">
        <f t="shared" si="215"/>
        <v>0</v>
      </c>
      <c r="M1067" s="1226"/>
      <c r="N1067" s="1141">
        <f t="shared" si="216"/>
        <v>0</v>
      </c>
      <c r="O1067" s="1226"/>
      <c r="P1067" s="1141">
        <f t="shared" si="217"/>
        <v>0</v>
      </c>
      <c r="Q1067" s="1226"/>
      <c r="R1067" s="1141">
        <f t="shared" si="218"/>
        <v>0</v>
      </c>
      <c r="S1067" s="1226"/>
      <c r="T1067" s="1141">
        <f t="shared" si="219"/>
        <v>0</v>
      </c>
      <c r="U1067" s="1141"/>
      <c r="V1067" s="1141">
        <f t="shared" si="220"/>
        <v>0</v>
      </c>
      <c r="W1067" s="1143">
        <f t="shared" si="221"/>
        <v>0</v>
      </c>
      <c r="X1067" s="1141">
        <f t="shared" si="222"/>
        <v>0</v>
      </c>
      <c r="Y1067" s="1144">
        <v>0</v>
      </c>
      <c r="Z1067" s="1139">
        <f t="shared" si="223"/>
        <v>0</v>
      </c>
      <c r="AA1067" s="1123">
        <f>[5]building!Y1057</f>
        <v>0</v>
      </c>
      <c r="AB1067" s="1123"/>
      <c r="AC1067" s="1123">
        <f>[5]building!Z1057</f>
        <v>0</v>
      </c>
      <c r="AD1067" s="1123">
        <f t="shared" si="211"/>
        <v>0</v>
      </c>
    </row>
    <row r="1068" spans="1:30" ht="70.5" customHeight="1">
      <c r="A1068" s="1172"/>
      <c r="B1068" s="1293" t="s">
        <v>5273</v>
      </c>
      <c r="C1068" s="1291">
        <v>825</v>
      </c>
      <c r="D1068" s="1289" t="s">
        <v>3515</v>
      </c>
      <c r="E1068" s="1226"/>
      <c r="F1068" s="1134">
        <f t="shared" si="212"/>
        <v>0</v>
      </c>
      <c r="G1068" s="1226"/>
      <c r="H1068" s="1141">
        <f t="shared" si="213"/>
        <v>0</v>
      </c>
      <c r="I1068" s="1226"/>
      <c r="J1068" s="1141">
        <f t="shared" si="214"/>
        <v>0</v>
      </c>
      <c r="K1068" s="1226"/>
      <c r="L1068" s="1141">
        <f t="shared" si="215"/>
        <v>0</v>
      </c>
      <c r="M1068" s="1226"/>
      <c r="N1068" s="1141">
        <f t="shared" si="216"/>
        <v>0</v>
      </c>
      <c r="O1068" s="1226">
        <v>6</v>
      </c>
      <c r="P1068" s="1141">
        <f t="shared" si="217"/>
        <v>4950</v>
      </c>
      <c r="Q1068" s="1226"/>
      <c r="R1068" s="1141">
        <f t="shared" si="218"/>
        <v>0</v>
      </c>
      <c r="S1068" s="1226"/>
      <c r="T1068" s="1141">
        <f t="shared" si="219"/>
        <v>0</v>
      </c>
      <c r="U1068" s="1141"/>
      <c r="V1068" s="1141">
        <f t="shared" si="220"/>
        <v>0</v>
      </c>
      <c r="W1068" s="1143">
        <f t="shared" si="221"/>
        <v>6</v>
      </c>
      <c r="X1068" s="1141">
        <f t="shared" si="222"/>
        <v>4950</v>
      </c>
      <c r="Y1068" s="1144">
        <v>6</v>
      </c>
      <c r="Z1068" s="1139">
        <f t="shared" si="223"/>
        <v>4950</v>
      </c>
      <c r="AA1068" s="1123">
        <f>[5]building!Y1058</f>
        <v>6</v>
      </c>
      <c r="AB1068" s="1123">
        <f>[5]building!Z1058</f>
        <v>4950</v>
      </c>
      <c r="AC1068" s="1123">
        <f>[5]building!Z1058</f>
        <v>4950</v>
      </c>
      <c r="AD1068" s="1123">
        <f t="shared" si="211"/>
        <v>0</v>
      </c>
    </row>
    <row r="1069" spans="1:30" ht="70.5" customHeight="1">
      <c r="A1069" s="1172"/>
      <c r="B1069" s="1293" t="s">
        <v>5275</v>
      </c>
      <c r="C1069" s="1291">
        <v>442</v>
      </c>
      <c r="D1069" s="1289" t="s">
        <v>3515</v>
      </c>
      <c r="E1069" s="1226"/>
      <c r="F1069" s="1134">
        <f t="shared" si="212"/>
        <v>0</v>
      </c>
      <c r="G1069" s="1226"/>
      <c r="H1069" s="1141">
        <f t="shared" si="213"/>
        <v>0</v>
      </c>
      <c r="I1069" s="1226"/>
      <c r="J1069" s="1141">
        <f t="shared" si="214"/>
        <v>0</v>
      </c>
      <c r="K1069" s="1226"/>
      <c r="L1069" s="1141">
        <f t="shared" si="215"/>
        <v>0</v>
      </c>
      <c r="M1069" s="1226"/>
      <c r="N1069" s="1141">
        <f t="shared" si="216"/>
        <v>0</v>
      </c>
      <c r="O1069" s="1226">
        <v>18</v>
      </c>
      <c r="P1069" s="1141">
        <f t="shared" si="217"/>
        <v>7956</v>
      </c>
      <c r="Q1069" s="1226"/>
      <c r="R1069" s="1141">
        <f t="shared" si="218"/>
        <v>0</v>
      </c>
      <c r="S1069" s="1226"/>
      <c r="T1069" s="1141">
        <f t="shared" si="219"/>
        <v>0</v>
      </c>
      <c r="U1069" s="1141"/>
      <c r="V1069" s="1141">
        <f t="shared" si="220"/>
        <v>0</v>
      </c>
      <c r="W1069" s="1143">
        <f t="shared" si="221"/>
        <v>18</v>
      </c>
      <c r="X1069" s="1141">
        <f t="shared" si="222"/>
        <v>7956</v>
      </c>
      <c r="Y1069" s="1144">
        <v>18</v>
      </c>
      <c r="Z1069" s="1139">
        <f t="shared" si="223"/>
        <v>7956</v>
      </c>
      <c r="AA1069" s="1123">
        <f>[5]building!Y1059</f>
        <v>18</v>
      </c>
      <c r="AB1069" s="1123">
        <f>[5]building!Z1059</f>
        <v>7956</v>
      </c>
      <c r="AC1069" s="1123">
        <f>[5]building!Z1059</f>
        <v>7956</v>
      </c>
      <c r="AD1069" s="1123">
        <f t="shared" si="211"/>
        <v>0</v>
      </c>
    </row>
    <row r="1070" spans="1:30" ht="70.5" customHeight="1">
      <c r="A1070" s="1172"/>
      <c r="B1070" s="1293" t="s">
        <v>5274</v>
      </c>
      <c r="C1070" s="1291">
        <v>722</v>
      </c>
      <c r="D1070" s="1290" t="s">
        <v>3515</v>
      </c>
      <c r="E1070" s="1226"/>
      <c r="F1070" s="1134">
        <f t="shared" si="212"/>
        <v>0</v>
      </c>
      <c r="G1070" s="1226"/>
      <c r="H1070" s="1141">
        <f t="shared" si="213"/>
        <v>0</v>
      </c>
      <c r="I1070" s="1226"/>
      <c r="J1070" s="1141">
        <f t="shared" si="214"/>
        <v>0</v>
      </c>
      <c r="K1070" s="1226"/>
      <c r="L1070" s="1141">
        <f t="shared" si="215"/>
        <v>0</v>
      </c>
      <c r="M1070" s="1226"/>
      <c r="N1070" s="1141">
        <f t="shared" si="216"/>
        <v>0</v>
      </c>
      <c r="O1070" s="1226">
        <v>52</v>
      </c>
      <c r="P1070" s="1141">
        <f t="shared" si="217"/>
        <v>37544</v>
      </c>
      <c r="Q1070" s="1226"/>
      <c r="R1070" s="1141">
        <f t="shared" si="218"/>
        <v>0</v>
      </c>
      <c r="S1070" s="1226"/>
      <c r="T1070" s="1141">
        <f t="shared" si="219"/>
        <v>0</v>
      </c>
      <c r="U1070" s="1141"/>
      <c r="V1070" s="1141">
        <f t="shared" si="220"/>
        <v>0</v>
      </c>
      <c r="W1070" s="1143">
        <f t="shared" si="221"/>
        <v>52</v>
      </c>
      <c r="X1070" s="1141">
        <f t="shared" si="222"/>
        <v>37544</v>
      </c>
      <c r="Y1070" s="1144">
        <v>52</v>
      </c>
      <c r="Z1070" s="1139">
        <f t="shared" si="223"/>
        <v>37544</v>
      </c>
      <c r="AA1070" s="1123">
        <f>[5]building!Y1060</f>
        <v>52</v>
      </c>
      <c r="AB1070" s="1123">
        <f>[5]building!Z1060</f>
        <v>37544</v>
      </c>
      <c r="AC1070" s="1123">
        <f>[5]building!Z1060</f>
        <v>37544</v>
      </c>
      <c r="AD1070" s="1123">
        <f t="shared" si="211"/>
        <v>0</v>
      </c>
    </row>
    <row r="1071" spans="1:30" ht="70.5" customHeight="1">
      <c r="A1071" s="1172"/>
      <c r="B1071" s="1292" t="s">
        <v>5369</v>
      </c>
      <c r="C1071" s="1295"/>
      <c r="D1071" s="1287"/>
      <c r="E1071" s="1226"/>
      <c r="F1071" s="1134">
        <f t="shared" si="212"/>
        <v>0</v>
      </c>
      <c r="G1071" s="1226"/>
      <c r="H1071" s="1141">
        <f t="shared" si="213"/>
        <v>0</v>
      </c>
      <c r="I1071" s="1226"/>
      <c r="J1071" s="1141">
        <f t="shared" si="214"/>
        <v>0</v>
      </c>
      <c r="K1071" s="1226"/>
      <c r="L1071" s="1141">
        <f t="shared" si="215"/>
        <v>0</v>
      </c>
      <c r="M1071" s="1226"/>
      <c r="N1071" s="1141">
        <f t="shared" si="216"/>
        <v>0</v>
      </c>
      <c r="O1071" s="1226"/>
      <c r="P1071" s="1141">
        <f t="shared" si="217"/>
        <v>0</v>
      </c>
      <c r="Q1071" s="1226"/>
      <c r="R1071" s="1141">
        <f t="shared" si="218"/>
        <v>0</v>
      </c>
      <c r="S1071" s="1226"/>
      <c r="T1071" s="1141">
        <f t="shared" si="219"/>
        <v>0</v>
      </c>
      <c r="U1071" s="1141"/>
      <c r="V1071" s="1141">
        <f t="shared" si="220"/>
        <v>0</v>
      </c>
      <c r="W1071" s="1143">
        <f t="shared" si="221"/>
        <v>0</v>
      </c>
      <c r="X1071" s="1141">
        <f t="shared" si="222"/>
        <v>0</v>
      </c>
      <c r="Y1071" s="1138" t="s">
        <v>2289</v>
      </c>
      <c r="Z1071" s="1139" t="e">
        <f t="shared" si="223"/>
        <v>#VALUE!</v>
      </c>
      <c r="AA1071" s="1123" t="str">
        <f>[5]building!Y1061</f>
        <v>*</v>
      </c>
      <c r="AB1071" s="1123">
        <f>[5]building!Z1061</f>
        <v>0</v>
      </c>
      <c r="AC1071" s="1123">
        <f>[5]building!Z1061</f>
        <v>0</v>
      </c>
      <c r="AD1071" s="1123" t="e">
        <f t="shared" si="211"/>
        <v>#VALUE!</v>
      </c>
    </row>
    <row r="1072" spans="1:30" ht="70.5" customHeight="1">
      <c r="A1072" s="1172"/>
      <c r="B1072" s="1293" t="s">
        <v>5041</v>
      </c>
      <c r="C1072" s="1295">
        <v>325.89999999999998</v>
      </c>
      <c r="D1072" s="1287" t="s">
        <v>3515</v>
      </c>
      <c r="E1072" s="1226"/>
      <c r="F1072" s="1134">
        <f t="shared" si="212"/>
        <v>0</v>
      </c>
      <c r="G1072" s="1226"/>
      <c r="H1072" s="1141">
        <f t="shared" si="213"/>
        <v>0</v>
      </c>
      <c r="I1072" s="1226"/>
      <c r="J1072" s="1141">
        <f t="shared" si="214"/>
        <v>0</v>
      </c>
      <c r="K1072" s="1226"/>
      <c r="L1072" s="1141">
        <f t="shared" si="215"/>
        <v>0</v>
      </c>
      <c r="M1072" s="1226"/>
      <c r="N1072" s="1141">
        <f t="shared" si="216"/>
        <v>0</v>
      </c>
      <c r="O1072" s="1226">
        <v>70</v>
      </c>
      <c r="P1072" s="1141">
        <f t="shared" si="217"/>
        <v>22813</v>
      </c>
      <c r="Q1072" s="1226"/>
      <c r="R1072" s="1141">
        <f t="shared" si="218"/>
        <v>0</v>
      </c>
      <c r="S1072" s="1226"/>
      <c r="T1072" s="1141">
        <f t="shared" si="219"/>
        <v>0</v>
      </c>
      <c r="U1072" s="1141"/>
      <c r="V1072" s="1141">
        <f t="shared" si="220"/>
        <v>0</v>
      </c>
      <c r="W1072" s="1143">
        <f t="shared" si="221"/>
        <v>70</v>
      </c>
      <c r="X1072" s="1141">
        <f t="shared" si="222"/>
        <v>22813</v>
      </c>
      <c r="Y1072" s="1144">
        <v>70</v>
      </c>
      <c r="Z1072" s="1139">
        <f t="shared" si="223"/>
        <v>22813</v>
      </c>
      <c r="AA1072" s="1123">
        <f>[5]building!Y1062</f>
        <v>70</v>
      </c>
      <c r="AB1072" s="1123">
        <f>[5]building!Z1062</f>
        <v>22813</v>
      </c>
      <c r="AC1072" s="1123">
        <f>[5]building!Z1062</f>
        <v>22813</v>
      </c>
      <c r="AD1072" s="1123">
        <f t="shared" si="211"/>
        <v>0</v>
      </c>
    </row>
    <row r="1073" spans="1:30" ht="70.5" customHeight="1">
      <c r="A1073" s="1172"/>
      <c r="B1073" s="1293" t="s">
        <v>5042</v>
      </c>
      <c r="C1073" s="1295">
        <v>336.25</v>
      </c>
      <c r="D1073" s="1287" t="s">
        <v>3515</v>
      </c>
      <c r="E1073" s="1226"/>
      <c r="F1073" s="1134">
        <f t="shared" si="212"/>
        <v>0</v>
      </c>
      <c r="G1073" s="1226"/>
      <c r="H1073" s="1141">
        <f t="shared" si="213"/>
        <v>0</v>
      </c>
      <c r="I1073" s="1226"/>
      <c r="J1073" s="1141">
        <f t="shared" si="214"/>
        <v>0</v>
      </c>
      <c r="K1073" s="1226"/>
      <c r="L1073" s="1141">
        <f t="shared" si="215"/>
        <v>0</v>
      </c>
      <c r="M1073" s="1226"/>
      <c r="N1073" s="1141">
        <f t="shared" si="216"/>
        <v>0</v>
      </c>
      <c r="O1073" s="1226">
        <v>6</v>
      </c>
      <c r="P1073" s="1141">
        <f t="shared" si="217"/>
        <v>2017.5</v>
      </c>
      <c r="Q1073" s="1226"/>
      <c r="R1073" s="1141">
        <f t="shared" si="218"/>
        <v>0</v>
      </c>
      <c r="S1073" s="1226"/>
      <c r="T1073" s="1141">
        <f t="shared" si="219"/>
        <v>0</v>
      </c>
      <c r="U1073" s="1141"/>
      <c r="V1073" s="1141">
        <f t="shared" si="220"/>
        <v>0</v>
      </c>
      <c r="W1073" s="1143">
        <f t="shared" si="221"/>
        <v>6</v>
      </c>
      <c r="X1073" s="1141">
        <f t="shared" si="222"/>
        <v>2017.5</v>
      </c>
      <c r="Y1073" s="1144">
        <v>6</v>
      </c>
      <c r="Z1073" s="1139">
        <f t="shared" si="223"/>
        <v>2017.5</v>
      </c>
      <c r="AA1073" s="1123">
        <f>[5]building!Y1063</f>
        <v>6</v>
      </c>
      <c r="AB1073" s="1123">
        <f>[5]building!Z1063</f>
        <v>2017.5</v>
      </c>
      <c r="AC1073" s="1123">
        <f>[5]building!Z1063</f>
        <v>2017.5</v>
      </c>
      <c r="AD1073" s="1123">
        <f t="shared" si="211"/>
        <v>0</v>
      </c>
    </row>
    <row r="1074" spans="1:30" ht="70.5" customHeight="1">
      <c r="A1074" s="1172"/>
      <c r="B1074" s="1293" t="s">
        <v>5043</v>
      </c>
      <c r="C1074" s="1295">
        <v>97</v>
      </c>
      <c r="D1074" s="1287" t="s">
        <v>1456</v>
      </c>
      <c r="E1074" s="1226"/>
      <c r="F1074" s="1134">
        <f t="shared" si="212"/>
        <v>0</v>
      </c>
      <c r="G1074" s="1226"/>
      <c r="H1074" s="1141">
        <f t="shared" si="213"/>
        <v>0</v>
      </c>
      <c r="I1074" s="1226"/>
      <c r="J1074" s="1141">
        <f t="shared" si="214"/>
        <v>0</v>
      </c>
      <c r="K1074" s="1226"/>
      <c r="L1074" s="1141">
        <f t="shared" si="215"/>
        <v>0</v>
      </c>
      <c r="M1074" s="1226"/>
      <c r="N1074" s="1141">
        <f t="shared" si="216"/>
        <v>0</v>
      </c>
      <c r="O1074" s="1226">
        <v>2</v>
      </c>
      <c r="P1074" s="1141">
        <f t="shared" si="217"/>
        <v>194</v>
      </c>
      <c r="Q1074" s="1226"/>
      <c r="R1074" s="1141">
        <f t="shared" si="218"/>
        <v>0</v>
      </c>
      <c r="S1074" s="1226"/>
      <c r="T1074" s="1141">
        <f t="shared" si="219"/>
        <v>0</v>
      </c>
      <c r="U1074" s="1141"/>
      <c r="V1074" s="1141">
        <f t="shared" si="220"/>
        <v>0</v>
      </c>
      <c r="W1074" s="1143">
        <f t="shared" si="221"/>
        <v>2</v>
      </c>
      <c r="X1074" s="1141">
        <f t="shared" si="222"/>
        <v>194</v>
      </c>
      <c r="Y1074" s="1144">
        <v>2</v>
      </c>
      <c r="Z1074" s="1139">
        <f t="shared" si="223"/>
        <v>194</v>
      </c>
      <c r="AA1074" s="1123">
        <f>[5]building!Y1064</f>
        <v>2</v>
      </c>
      <c r="AB1074" s="1123">
        <f>[5]building!Z1064</f>
        <v>194</v>
      </c>
      <c r="AC1074" s="1123">
        <f>[5]building!Z1064</f>
        <v>194</v>
      </c>
      <c r="AD1074" s="1123">
        <f t="shared" si="211"/>
        <v>0</v>
      </c>
    </row>
    <row r="1075" spans="1:30" ht="70.5" customHeight="1">
      <c r="A1075" s="1172"/>
      <c r="B1075" s="1293" t="s">
        <v>5044</v>
      </c>
      <c r="C1075" s="1295">
        <v>1709.45</v>
      </c>
      <c r="D1075" s="1287" t="s">
        <v>4893</v>
      </c>
      <c r="E1075" s="1226"/>
      <c r="F1075" s="1134">
        <f t="shared" si="212"/>
        <v>0</v>
      </c>
      <c r="G1075" s="1226"/>
      <c r="H1075" s="1141">
        <f t="shared" si="213"/>
        <v>0</v>
      </c>
      <c r="I1075" s="1226"/>
      <c r="J1075" s="1141">
        <f t="shared" si="214"/>
        <v>0</v>
      </c>
      <c r="K1075" s="1226"/>
      <c r="L1075" s="1141">
        <f t="shared" si="215"/>
        <v>0</v>
      </c>
      <c r="M1075" s="1226"/>
      <c r="N1075" s="1141">
        <f t="shared" si="216"/>
        <v>0</v>
      </c>
      <c r="O1075" s="1226">
        <v>8</v>
      </c>
      <c r="P1075" s="1141">
        <f t="shared" si="217"/>
        <v>13675.6</v>
      </c>
      <c r="Q1075" s="1226"/>
      <c r="R1075" s="1141">
        <f t="shared" si="218"/>
        <v>0</v>
      </c>
      <c r="S1075" s="1226"/>
      <c r="T1075" s="1141">
        <f t="shared" si="219"/>
        <v>0</v>
      </c>
      <c r="U1075" s="1141"/>
      <c r="V1075" s="1141">
        <f t="shared" si="220"/>
        <v>0</v>
      </c>
      <c r="W1075" s="1143">
        <f t="shared" si="221"/>
        <v>8</v>
      </c>
      <c r="X1075" s="1141">
        <f t="shared" si="222"/>
        <v>13675.6</v>
      </c>
      <c r="Y1075" s="1144">
        <v>8</v>
      </c>
      <c r="Z1075" s="1139">
        <f t="shared" si="223"/>
        <v>13675.6</v>
      </c>
      <c r="AA1075" s="1123">
        <f>[5]building!Y1065</f>
        <v>8</v>
      </c>
      <c r="AB1075" s="1123">
        <f>[5]building!Z1065</f>
        <v>13675.6</v>
      </c>
      <c r="AC1075" s="1123">
        <f>[5]building!Z1065</f>
        <v>13675.6</v>
      </c>
      <c r="AD1075" s="1123">
        <f t="shared" si="211"/>
        <v>0</v>
      </c>
    </row>
    <row r="1076" spans="1:30" ht="70.5" customHeight="1">
      <c r="A1076" s="1172"/>
      <c r="B1076" s="1292" t="s">
        <v>5302</v>
      </c>
      <c r="C1076" s="1295"/>
      <c r="D1076" s="1287"/>
      <c r="E1076" s="1226"/>
      <c r="F1076" s="1134">
        <f t="shared" si="212"/>
        <v>0</v>
      </c>
      <c r="G1076" s="1226"/>
      <c r="H1076" s="1141">
        <f t="shared" si="213"/>
        <v>0</v>
      </c>
      <c r="I1076" s="1226"/>
      <c r="J1076" s="1141">
        <f t="shared" si="214"/>
        <v>0</v>
      </c>
      <c r="K1076" s="1226"/>
      <c r="L1076" s="1141">
        <f t="shared" si="215"/>
        <v>0</v>
      </c>
      <c r="M1076" s="1226"/>
      <c r="N1076" s="1141">
        <f t="shared" si="216"/>
        <v>0</v>
      </c>
      <c r="O1076" s="1226"/>
      <c r="P1076" s="1141">
        <f t="shared" si="217"/>
        <v>0</v>
      </c>
      <c r="Q1076" s="1226"/>
      <c r="R1076" s="1141">
        <f t="shared" si="218"/>
        <v>0</v>
      </c>
      <c r="S1076" s="1226"/>
      <c r="T1076" s="1141">
        <f t="shared" si="219"/>
        <v>0</v>
      </c>
      <c r="U1076" s="1141"/>
      <c r="V1076" s="1141">
        <f t="shared" si="220"/>
        <v>0</v>
      </c>
      <c r="W1076" s="1143">
        <f t="shared" si="221"/>
        <v>0</v>
      </c>
      <c r="X1076" s="1141">
        <f t="shared" si="222"/>
        <v>0</v>
      </c>
      <c r="Y1076" s="1138" t="s">
        <v>2289</v>
      </c>
      <c r="Z1076" s="1139"/>
      <c r="AA1076" s="1123" t="str">
        <f>[5]building!Y1066</f>
        <v>*</v>
      </c>
      <c r="AB1076" s="1123">
        <f>[5]building!Z1066</f>
        <v>0</v>
      </c>
      <c r="AC1076" s="1123">
        <f>[5]building!Z1066</f>
        <v>0</v>
      </c>
      <c r="AD1076" s="1123">
        <f t="shared" si="211"/>
        <v>0</v>
      </c>
    </row>
    <row r="1077" spans="1:30" ht="70.5" customHeight="1">
      <c r="A1077" s="1172"/>
      <c r="B1077" s="1293" t="s">
        <v>5303</v>
      </c>
      <c r="C1077" s="1295">
        <v>274.68</v>
      </c>
      <c r="D1077" s="1287" t="s">
        <v>5316</v>
      </c>
      <c r="E1077" s="1226"/>
      <c r="F1077" s="1134">
        <f t="shared" si="212"/>
        <v>0</v>
      </c>
      <c r="G1077" s="1226"/>
      <c r="H1077" s="1141">
        <f t="shared" si="213"/>
        <v>0</v>
      </c>
      <c r="I1077" s="1226"/>
      <c r="J1077" s="1141">
        <f t="shared" si="214"/>
        <v>0</v>
      </c>
      <c r="K1077" s="1226"/>
      <c r="L1077" s="1141">
        <f t="shared" si="215"/>
        <v>0</v>
      </c>
      <c r="M1077" s="1226"/>
      <c r="N1077" s="1141">
        <f t="shared" si="216"/>
        <v>0</v>
      </c>
      <c r="O1077" s="1226">
        <v>41</v>
      </c>
      <c r="P1077" s="1141">
        <f t="shared" si="217"/>
        <v>11261.88</v>
      </c>
      <c r="Q1077" s="1226"/>
      <c r="R1077" s="1141">
        <f t="shared" si="218"/>
        <v>0</v>
      </c>
      <c r="S1077" s="1226"/>
      <c r="T1077" s="1141">
        <f t="shared" si="219"/>
        <v>0</v>
      </c>
      <c r="U1077" s="1141"/>
      <c r="V1077" s="1141">
        <f t="shared" si="220"/>
        <v>0</v>
      </c>
      <c r="W1077" s="1143">
        <f t="shared" si="221"/>
        <v>41</v>
      </c>
      <c r="X1077" s="1141">
        <f t="shared" si="222"/>
        <v>11261.88</v>
      </c>
      <c r="Y1077" s="1144">
        <v>41</v>
      </c>
      <c r="Z1077" s="1139">
        <f t="shared" si="223"/>
        <v>11261.88</v>
      </c>
      <c r="AA1077" s="1123">
        <f>[5]building!Y1067</f>
        <v>41</v>
      </c>
      <c r="AB1077" s="1123">
        <f>[5]building!Z1067</f>
        <v>11261.88</v>
      </c>
      <c r="AC1077" s="1123">
        <f>[5]building!Z1067</f>
        <v>11261.88</v>
      </c>
      <c r="AD1077" s="1123">
        <f t="shared" si="211"/>
        <v>0</v>
      </c>
    </row>
    <row r="1078" spans="1:30" ht="70.5" customHeight="1">
      <c r="A1078" s="1172"/>
      <c r="B1078" s="1293" t="s">
        <v>5304</v>
      </c>
      <c r="C1078" s="1295">
        <v>215</v>
      </c>
      <c r="D1078" s="1287" t="s">
        <v>5316</v>
      </c>
      <c r="E1078" s="1226"/>
      <c r="F1078" s="1134">
        <f t="shared" si="212"/>
        <v>0</v>
      </c>
      <c r="G1078" s="1226"/>
      <c r="H1078" s="1141">
        <f t="shared" si="213"/>
        <v>0</v>
      </c>
      <c r="I1078" s="1226"/>
      <c r="J1078" s="1141">
        <f t="shared" si="214"/>
        <v>0</v>
      </c>
      <c r="K1078" s="1226"/>
      <c r="L1078" s="1141">
        <f t="shared" si="215"/>
        <v>0</v>
      </c>
      <c r="M1078" s="1226"/>
      <c r="N1078" s="1141">
        <f t="shared" si="216"/>
        <v>0</v>
      </c>
      <c r="O1078" s="1226">
        <v>36</v>
      </c>
      <c r="P1078" s="1141">
        <f t="shared" si="217"/>
        <v>7740</v>
      </c>
      <c r="Q1078" s="1226"/>
      <c r="R1078" s="1141">
        <f t="shared" si="218"/>
        <v>0</v>
      </c>
      <c r="S1078" s="1226"/>
      <c r="T1078" s="1141">
        <f t="shared" si="219"/>
        <v>0</v>
      </c>
      <c r="U1078" s="1141"/>
      <c r="V1078" s="1141">
        <f t="shared" si="220"/>
        <v>0</v>
      </c>
      <c r="W1078" s="1143">
        <f t="shared" si="221"/>
        <v>36</v>
      </c>
      <c r="X1078" s="1141">
        <f t="shared" si="222"/>
        <v>7740</v>
      </c>
      <c r="Y1078" s="1144">
        <v>36</v>
      </c>
      <c r="Z1078" s="1139">
        <f t="shared" si="223"/>
        <v>7740</v>
      </c>
      <c r="AA1078" s="1123">
        <f>[5]building!Y1068</f>
        <v>36</v>
      </c>
      <c r="AB1078" s="1123">
        <f>[5]building!Z1068</f>
        <v>7740</v>
      </c>
      <c r="AC1078" s="1123">
        <f>[5]building!Z1068</f>
        <v>7740</v>
      </c>
      <c r="AD1078" s="1123">
        <f t="shared" si="211"/>
        <v>0</v>
      </c>
    </row>
    <row r="1079" spans="1:30" ht="70.5" customHeight="1">
      <c r="A1079" s="1172"/>
      <c r="B1079" s="1293" t="s">
        <v>5305</v>
      </c>
      <c r="C1079" s="1295">
        <v>199.01</v>
      </c>
      <c r="D1079" s="1287" t="s">
        <v>5316</v>
      </c>
      <c r="E1079" s="1226"/>
      <c r="F1079" s="1134">
        <f t="shared" si="212"/>
        <v>0</v>
      </c>
      <c r="G1079" s="1226"/>
      <c r="H1079" s="1141">
        <f t="shared" si="213"/>
        <v>0</v>
      </c>
      <c r="I1079" s="1226"/>
      <c r="J1079" s="1141">
        <f t="shared" si="214"/>
        <v>0</v>
      </c>
      <c r="K1079" s="1226"/>
      <c r="L1079" s="1141">
        <f t="shared" si="215"/>
        <v>0</v>
      </c>
      <c r="M1079" s="1226"/>
      <c r="N1079" s="1141">
        <f t="shared" si="216"/>
        <v>0</v>
      </c>
      <c r="O1079" s="1226">
        <v>36</v>
      </c>
      <c r="P1079" s="1141">
        <f t="shared" si="217"/>
        <v>7164.36</v>
      </c>
      <c r="Q1079" s="1226"/>
      <c r="R1079" s="1141">
        <f t="shared" si="218"/>
        <v>0</v>
      </c>
      <c r="S1079" s="1226"/>
      <c r="T1079" s="1141">
        <f t="shared" si="219"/>
        <v>0</v>
      </c>
      <c r="U1079" s="1141"/>
      <c r="V1079" s="1141">
        <f t="shared" si="220"/>
        <v>0</v>
      </c>
      <c r="W1079" s="1143">
        <f t="shared" si="221"/>
        <v>36</v>
      </c>
      <c r="X1079" s="1141">
        <f t="shared" si="222"/>
        <v>7164.36</v>
      </c>
      <c r="Y1079" s="1144">
        <v>36</v>
      </c>
      <c r="Z1079" s="1139">
        <f t="shared" si="223"/>
        <v>7164.36</v>
      </c>
      <c r="AA1079" s="1123">
        <f>[5]building!Y1069</f>
        <v>36</v>
      </c>
      <c r="AB1079" s="1123">
        <f>[5]building!Z1069</f>
        <v>7164.36</v>
      </c>
      <c r="AC1079" s="1123">
        <f>[5]building!Z1069</f>
        <v>7164.36</v>
      </c>
      <c r="AD1079" s="1123">
        <f t="shared" si="211"/>
        <v>0</v>
      </c>
    </row>
    <row r="1080" spans="1:30" ht="70.5" customHeight="1">
      <c r="A1080" s="1172"/>
      <c r="B1080" s="1292" t="s">
        <v>5306</v>
      </c>
      <c r="C1080" s="1295"/>
      <c r="D1080" s="1287"/>
      <c r="E1080" s="1226"/>
      <c r="F1080" s="1134">
        <f t="shared" si="212"/>
        <v>0</v>
      </c>
      <c r="G1080" s="1226"/>
      <c r="H1080" s="1141">
        <f t="shared" si="213"/>
        <v>0</v>
      </c>
      <c r="I1080" s="1226"/>
      <c r="J1080" s="1141">
        <f t="shared" si="214"/>
        <v>0</v>
      </c>
      <c r="K1080" s="1226"/>
      <c r="L1080" s="1141">
        <f t="shared" si="215"/>
        <v>0</v>
      </c>
      <c r="M1080" s="1226"/>
      <c r="N1080" s="1141">
        <f t="shared" si="216"/>
        <v>0</v>
      </c>
      <c r="O1080" s="1226"/>
      <c r="P1080" s="1141">
        <f t="shared" si="217"/>
        <v>0</v>
      </c>
      <c r="Q1080" s="1226"/>
      <c r="R1080" s="1141">
        <f t="shared" si="218"/>
        <v>0</v>
      </c>
      <c r="S1080" s="1226"/>
      <c r="T1080" s="1141">
        <f t="shared" si="219"/>
        <v>0</v>
      </c>
      <c r="U1080" s="1141"/>
      <c r="V1080" s="1141">
        <f t="shared" si="220"/>
        <v>0</v>
      </c>
      <c r="W1080" s="1143">
        <f t="shared" si="221"/>
        <v>0</v>
      </c>
      <c r="X1080" s="1141">
        <f t="shared" si="222"/>
        <v>0</v>
      </c>
      <c r="Y1080" s="1138" t="s">
        <v>2289</v>
      </c>
      <c r="Z1080" s="1139"/>
      <c r="AA1080" s="1123" t="str">
        <f>[5]building!Y1070</f>
        <v>*</v>
      </c>
      <c r="AB1080" s="1123">
        <f>[5]building!Z1070</f>
        <v>0</v>
      </c>
      <c r="AC1080" s="1123">
        <f>[5]building!Z1070</f>
        <v>0</v>
      </c>
      <c r="AD1080" s="1123">
        <f t="shared" si="211"/>
        <v>0</v>
      </c>
    </row>
    <row r="1081" spans="1:30" ht="70.5" customHeight="1">
      <c r="A1081" s="1172"/>
      <c r="B1081" s="1293" t="s">
        <v>5370</v>
      </c>
      <c r="C1081" s="1295">
        <v>298.88</v>
      </c>
      <c r="D1081" s="1287" t="s">
        <v>5316</v>
      </c>
      <c r="E1081" s="1226"/>
      <c r="F1081" s="1134">
        <f t="shared" si="212"/>
        <v>0</v>
      </c>
      <c r="G1081" s="1226"/>
      <c r="H1081" s="1141">
        <f t="shared" si="213"/>
        <v>0</v>
      </c>
      <c r="I1081" s="1226"/>
      <c r="J1081" s="1141">
        <f t="shared" si="214"/>
        <v>0</v>
      </c>
      <c r="K1081" s="1226"/>
      <c r="L1081" s="1141">
        <f t="shared" si="215"/>
        <v>0</v>
      </c>
      <c r="M1081" s="1226"/>
      <c r="N1081" s="1141">
        <f t="shared" si="216"/>
        <v>0</v>
      </c>
      <c r="O1081" s="1226">
        <v>5</v>
      </c>
      <c r="P1081" s="1141">
        <f t="shared" si="217"/>
        <v>1494.4</v>
      </c>
      <c r="Q1081" s="1226"/>
      <c r="R1081" s="1141">
        <f t="shared" si="218"/>
        <v>0</v>
      </c>
      <c r="S1081" s="1226"/>
      <c r="T1081" s="1141">
        <f t="shared" si="219"/>
        <v>0</v>
      </c>
      <c r="U1081" s="1141"/>
      <c r="V1081" s="1141">
        <f t="shared" si="220"/>
        <v>0</v>
      </c>
      <c r="W1081" s="1143">
        <f t="shared" si="221"/>
        <v>5</v>
      </c>
      <c r="X1081" s="1141">
        <f t="shared" si="222"/>
        <v>1494.4</v>
      </c>
      <c r="Y1081" s="1144">
        <v>5</v>
      </c>
      <c r="Z1081" s="1139">
        <f t="shared" si="223"/>
        <v>1494.4</v>
      </c>
      <c r="AA1081" s="1123">
        <f>[5]building!Y1071</f>
        <v>5</v>
      </c>
      <c r="AB1081" s="1123">
        <f>[5]building!Z1071</f>
        <v>1494.4</v>
      </c>
      <c r="AC1081" s="1123">
        <f>[5]building!Z1071</f>
        <v>1494.4</v>
      </c>
      <c r="AD1081" s="1123">
        <f t="shared" si="211"/>
        <v>0</v>
      </c>
    </row>
    <row r="1082" spans="1:30" ht="70.5" customHeight="1">
      <c r="A1082" s="1172"/>
      <c r="B1082" s="1292" t="s">
        <v>5307</v>
      </c>
      <c r="C1082" s="1295"/>
      <c r="D1082" s="1287"/>
      <c r="E1082" s="1226"/>
      <c r="F1082" s="1134">
        <f t="shared" si="212"/>
        <v>0</v>
      </c>
      <c r="G1082" s="1226"/>
      <c r="H1082" s="1141">
        <f t="shared" si="213"/>
        <v>0</v>
      </c>
      <c r="I1082" s="1226"/>
      <c r="J1082" s="1141">
        <f t="shared" si="214"/>
        <v>0</v>
      </c>
      <c r="K1082" s="1226"/>
      <c r="L1082" s="1141">
        <f t="shared" si="215"/>
        <v>0</v>
      </c>
      <c r="M1082" s="1226"/>
      <c r="N1082" s="1141">
        <f t="shared" si="216"/>
        <v>0</v>
      </c>
      <c r="O1082" s="1226"/>
      <c r="P1082" s="1141">
        <f t="shared" si="217"/>
        <v>0</v>
      </c>
      <c r="Q1082" s="1226"/>
      <c r="R1082" s="1141">
        <f t="shared" si="218"/>
        <v>0</v>
      </c>
      <c r="S1082" s="1226"/>
      <c r="T1082" s="1141">
        <f t="shared" si="219"/>
        <v>0</v>
      </c>
      <c r="U1082" s="1141"/>
      <c r="V1082" s="1141">
        <f t="shared" si="220"/>
        <v>0</v>
      </c>
      <c r="W1082" s="1143">
        <f t="shared" si="221"/>
        <v>0</v>
      </c>
      <c r="X1082" s="1141">
        <f t="shared" si="222"/>
        <v>0</v>
      </c>
      <c r="Y1082" s="1138" t="s">
        <v>2289</v>
      </c>
      <c r="Z1082" s="1139"/>
      <c r="AA1082" s="1123" t="str">
        <f>[5]building!Y1072</f>
        <v>*</v>
      </c>
      <c r="AB1082" s="1123">
        <f>[5]building!Z1072</f>
        <v>0</v>
      </c>
      <c r="AC1082" s="1123">
        <f>[5]building!Z1072</f>
        <v>0</v>
      </c>
      <c r="AD1082" s="1123">
        <f t="shared" si="211"/>
        <v>0</v>
      </c>
    </row>
    <row r="1083" spans="1:30" ht="70.5" customHeight="1">
      <c r="A1083" s="1172"/>
      <c r="B1083" s="1293" t="s">
        <v>5308</v>
      </c>
      <c r="C1083" s="1295">
        <v>206.85</v>
      </c>
      <c r="D1083" s="1287" t="s">
        <v>1456</v>
      </c>
      <c r="E1083" s="1226"/>
      <c r="F1083" s="1134">
        <f t="shared" si="212"/>
        <v>0</v>
      </c>
      <c r="G1083" s="1226"/>
      <c r="H1083" s="1141">
        <f t="shared" si="213"/>
        <v>0</v>
      </c>
      <c r="I1083" s="1226"/>
      <c r="J1083" s="1141">
        <f t="shared" si="214"/>
        <v>0</v>
      </c>
      <c r="K1083" s="1226"/>
      <c r="L1083" s="1141">
        <f t="shared" si="215"/>
        <v>0</v>
      </c>
      <c r="M1083" s="1226"/>
      <c r="N1083" s="1141">
        <f t="shared" si="216"/>
        <v>0</v>
      </c>
      <c r="O1083" s="1226">
        <v>1</v>
      </c>
      <c r="P1083" s="1141">
        <f t="shared" si="217"/>
        <v>206.85</v>
      </c>
      <c r="Q1083" s="1226"/>
      <c r="R1083" s="1141">
        <f t="shared" si="218"/>
        <v>0</v>
      </c>
      <c r="S1083" s="1226"/>
      <c r="T1083" s="1141">
        <f t="shared" si="219"/>
        <v>0</v>
      </c>
      <c r="U1083" s="1141"/>
      <c r="V1083" s="1141">
        <f t="shared" si="220"/>
        <v>0</v>
      </c>
      <c r="W1083" s="1143">
        <f t="shared" si="221"/>
        <v>1</v>
      </c>
      <c r="X1083" s="1141">
        <f t="shared" si="222"/>
        <v>206.85</v>
      </c>
      <c r="Y1083" s="1144">
        <v>1</v>
      </c>
      <c r="Z1083" s="1139">
        <f t="shared" si="223"/>
        <v>206.85</v>
      </c>
      <c r="AA1083" s="1123">
        <f>[5]building!Y1073</f>
        <v>1</v>
      </c>
      <c r="AB1083" s="1123">
        <f>[5]building!Z1073</f>
        <v>206.85</v>
      </c>
      <c r="AC1083" s="1123">
        <f>[5]building!Z1073</f>
        <v>206.85</v>
      </c>
      <c r="AD1083" s="1123">
        <f t="shared" si="211"/>
        <v>0</v>
      </c>
    </row>
    <row r="1084" spans="1:30" ht="70.5" customHeight="1">
      <c r="A1084" s="1172"/>
      <c r="B1084" s="1293" t="s">
        <v>5309</v>
      </c>
      <c r="C1084" s="1295">
        <v>60.6</v>
      </c>
      <c r="D1084" s="1287" t="s">
        <v>5316</v>
      </c>
      <c r="E1084" s="1226"/>
      <c r="F1084" s="1134">
        <f t="shared" si="212"/>
        <v>0</v>
      </c>
      <c r="G1084" s="1226"/>
      <c r="H1084" s="1141">
        <f t="shared" si="213"/>
        <v>0</v>
      </c>
      <c r="I1084" s="1226"/>
      <c r="J1084" s="1141">
        <f t="shared" si="214"/>
        <v>0</v>
      </c>
      <c r="K1084" s="1226"/>
      <c r="L1084" s="1141">
        <f t="shared" si="215"/>
        <v>0</v>
      </c>
      <c r="M1084" s="1226"/>
      <c r="N1084" s="1141">
        <f t="shared" si="216"/>
        <v>0</v>
      </c>
      <c r="O1084" s="1226">
        <v>280</v>
      </c>
      <c r="P1084" s="1141">
        <f t="shared" si="217"/>
        <v>16968</v>
      </c>
      <c r="Q1084" s="1226"/>
      <c r="R1084" s="1141">
        <f t="shared" si="218"/>
        <v>0</v>
      </c>
      <c r="S1084" s="1226"/>
      <c r="T1084" s="1141">
        <f t="shared" si="219"/>
        <v>0</v>
      </c>
      <c r="U1084" s="1141"/>
      <c r="V1084" s="1141">
        <f t="shared" si="220"/>
        <v>0</v>
      </c>
      <c r="W1084" s="1143">
        <f t="shared" si="221"/>
        <v>280</v>
      </c>
      <c r="X1084" s="1141">
        <f t="shared" si="222"/>
        <v>16968</v>
      </c>
      <c r="Y1084" s="1144">
        <v>280</v>
      </c>
      <c r="Z1084" s="1139">
        <f t="shared" si="223"/>
        <v>16968</v>
      </c>
      <c r="AA1084" s="1123">
        <f>[5]building!Y1074</f>
        <v>280</v>
      </c>
      <c r="AB1084" s="1123">
        <f>[5]building!Z1074</f>
        <v>16968</v>
      </c>
      <c r="AC1084" s="1123">
        <f>[5]building!Z1074</f>
        <v>16968</v>
      </c>
      <c r="AD1084" s="1123">
        <f t="shared" si="211"/>
        <v>0</v>
      </c>
    </row>
    <row r="1085" spans="1:30" ht="70.5" customHeight="1">
      <c r="A1085" s="1172"/>
      <c r="B1085" s="1293" t="s">
        <v>5310</v>
      </c>
      <c r="C1085" s="1295">
        <v>34800</v>
      </c>
      <c r="D1085" s="1287" t="s">
        <v>1745</v>
      </c>
      <c r="E1085" s="1226"/>
      <c r="F1085" s="1134">
        <f t="shared" si="212"/>
        <v>0</v>
      </c>
      <c r="G1085" s="1226"/>
      <c r="H1085" s="1141">
        <f t="shared" si="213"/>
        <v>0</v>
      </c>
      <c r="I1085" s="1226"/>
      <c r="J1085" s="1141">
        <f t="shared" si="214"/>
        <v>0</v>
      </c>
      <c r="K1085" s="1226"/>
      <c r="L1085" s="1141">
        <f t="shared" si="215"/>
        <v>0</v>
      </c>
      <c r="M1085" s="1226"/>
      <c r="N1085" s="1141">
        <f t="shared" si="216"/>
        <v>0</v>
      </c>
      <c r="O1085" s="1226">
        <v>1</v>
      </c>
      <c r="P1085" s="1141">
        <f t="shared" si="217"/>
        <v>34800</v>
      </c>
      <c r="Q1085" s="1226"/>
      <c r="R1085" s="1141">
        <f t="shared" si="218"/>
        <v>0</v>
      </c>
      <c r="S1085" s="1226"/>
      <c r="T1085" s="1141">
        <f t="shared" si="219"/>
        <v>0</v>
      </c>
      <c r="U1085" s="1141"/>
      <c r="V1085" s="1141">
        <f t="shared" si="220"/>
        <v>0</v>
      </c>
      <c r="W1085" s="1143">
        <f t="shared" si="221"/>
        <v>1</v>
      </c>
      <c r="X1085" s="1141">
        <f t="shared" si="222"/>
        <v>34800</v>
      </c>
      <c r="Y1085" s="1144">
        <v>1</v>
      </c>
      <c r="Z1085" s="1139">
        <f t="shared" si="223"/>
        <v>34800</v>
      </c>
      <c r="AA1085" s="1123">
        <f>[5]building!Y1075</f>
        <v>1</v>
      </c>
      <c r="AB1085" s="1123">
        <f>[5]building!Z1075</f>
        <v>34800</v>
      </c>
      <c r="AC1085" s="1123">
        <f>[5]building!Z1075</f>
        <v>34800</v>
      </c>
      <c r="AD1085" s="1123">
        <f t="shared" si="211"/>
        <v>0</v>
      </c>
    </row>
    <row r="1086" spans="1:30" ht="70.5" customHeight="1">
      <c r="A1086" s="1172"/>
      <c r="B1086" s="1293" t="s">
        <v>5371</v>
      </c>
      <c r="C1086" s="1295">
        <v>30478</v>
      </c>
      <c r="D1086" s="1287" t="s">
        <v>1745</v>
      </c>
      <c r="E1086" s="1226"/>
      <c r="F1086" s="1134">
        <f t="shared" si="212"/>
        <v>0</v>
      </c>
      <c r="G1086" s="1226"/>
      <c r="H1086" s="1141">
        <f t="shared" si="213"/>
        <v>0</v>
      </c>
      <c r="I1086" s="1226"/>
      <c r="J1086" s="1141">
        <f t="shared" si="214"/>
        <v>0</v>
      </c>
      <c r="K1086" s="1226"/>
      <c r="L1086" s="1141">
        <f t="shared" si="215"/>
        <v>0</v>
      </c>
      <c r="M1086" s="1226"/>
      <c r="N1086" s="1141">
        <f t="shared" si="216"/>
        <v>0</v>
      </c>
      <c r="O1086" s="1226">
        <v>2</v>
      </c>
      <c r="P1086" s="1141">
        <f t="shared" si="217"/>
        <v>60956</v>
      </c>
      <c r="Q1086" s="1226"/>
      <c r="R1086" s="1141">
        <f t="shared" si="218"/>
        <v>0</v>
      </c>
      <c r="S1086" s="1226"/>
      <c r="T1086" s="1141">
        <f t="shared" si="219"/>
        <v>0</v>
      </c>
      <c r="U1086" s="1141"/>
      <c r="V1086" s="1141">
        <f t="shared" si="220"/>
        <v>0</v>
      </c>
      <c r="W1086" s="1143">
        <f t="shared" si="221"/>
        <v>2</v>
      </c>
      <c r="X1086" s="1141">
        <f t="shared" si="222"/>
        <v>60956</v>
      </c>
      <c r="Y1086" s="1144">
        <v>2</v>
      </c>
      <c r="Z1086" s="1139">
        <f t="shared" si="223"/>
        <v>60956</v>
      </c>
      <c r="AA1086" s="1123">
        <f>[5]building!Y1076</f>
        <v>2</v>
      </c>
      <c r="AB1086" s="1123">
        <f>[5]building!Z1076</f>
        <v>60956</v>
      </c>
      <c r="AC1086" s="1123">
        <f>[5]building!Z1076</f>
        <v>60956</v>
      </c>
      <c r="AD1086" s="1123">
        <f t="shared" si="211"/>
        <v>0</v>
      </c>
    </row>
    <row r="1087" spans="1:30" ht="70.5" customHeight="1">
      <c r="A1087" s="1172"/>
      <c r="B1087" s="1293" t="s">
        <v>5311</v>
      </c>
      <c r="C1087" s="1295">
        <v>9758.34</v>
      </c>
      <c r="D1087" s="1287" t="s">
        <v>1745</v>
      </c>
      <c r="E1087" s="1226"/>
      <c r="F1087" s="1134">
        <f t="shared" si="212"/>
        <v>0</v>
      </c>
      <c r="G1087" s="1226"/>
      <c r="H1087" s="1141">
        <f t="shared" si="213"/>
        <v>0</v>
      </c>
      <c r="I1087" s="1226"/>
      <c r="J1087" s="1141">
        <f t="shared" si="214"/>
        <v>0</v>
      </c>
      <c r="K1087" s="1226"/>
      <c r="L1087" s="1141">
        <f t="shared" si="215"/>
        <v>0</v>
      </c>
      <c r="M1087" s="1226"/>
      <c r="N1087" s="1141">
        <f t="shared" si="216"/>
        <v>0</v>
      </c>
      <c r="O1087" s="1226">
        <v>3</v>
      </c>
      <c r="P1087" s="1141">
        <f t="shared" si="217"/>
        <v>29275.02</v>
      </c>
      <c r="Q1087" s="1226"/>
      <c r="R1087" s="1141">
        <f t="shared" si="218"/>
        <v>0</v>
      </c>
      <c r="S1087" s="1226"/>
      <c r="T1087" s="1141">
        <f t="shared" si="219"/>
        <v>0</v>
      </c>
      <c r="U1087" s="1141"/>
      <c r="V1087" s="1141">
        <f t="shared" si="220"/>
        <v>0</v>
      </c>
      <c r="W1087" s="1143">
        <f t="shared" si="221"/>
        <v>3</v>
      </c>
      <c r="X1087" s="1141">
        <f t="shared" si="222"/>
        <v>29275.02</v>
      </c>
      <c r="Y1087" s="1144">
        <v>3</v>
      </c>
      <c r="Z1087" s="1139">
        <f t="shared" si="223"/>
        <v>29275.02</v>
      </c>
      <c r="AA1087" s="1123">
        <f>[5]building!Y1077</f>
        <v>3</v>
      </c>
      <c r="AB1087" s="1123">
        <f>[5]building!Z1077</f>
        <v>29275.02</v>
      </c>
      <c r="AC1087" s="1123">
        <f>[5]building!Z1077</f>
        <v>29275.02</v>
      </c>
      <c r="AD1087" s="1123">
        <f t="shared" si="211"/>
        <v>0</v>
      </c>
    </row>
    <row r="1088" spans="1:30" ht="70.5" customHeight="1">
      <c r="A1088" s="1172"/>
      <c r="B1088" s="1293" t="s">
        <v>5312</v>
      </c>
      <c r="C1088" s="1295">
        <v>166</v>
      </c>
      <c r="D1088" s="1287" t="s">
        <v>5316</v>
      </c>
      <c r="E1088" s="1226"/>
      <c r="F1088" s="1134">
        <f t="shared" si="212"/>
        <v>0</v>
      </c>
      <c r="G1088" s="1226"/>
      <c r="H1088" s="1141">
        <f t="shared" si="213"/>
        <v>0</v>
      </c>
      <c r="I1088" s="1226"/>
      <c r="J1088" s="1141">
        <f t="shared" si="214"/>
        <v>0</v>
      </c>
      <c r="K1088" s="1226"/>
      <c r="L1088" s="1141">
        <f t="shared" si="215"/>
        <v>0</v>
      </c>
      <c r="M1088" s="1226"/>
      <c r="N1088" s="1141">
        <f t="shared" si="216"/>
        <v>0</v>
      </c>
      <c r="O1088" s="1226">
        <v>290</v>
      </c>
      <c r="P1088" s="1141">
        <f t="shared" si="217"/>
        <v>48140</v>
      </c>
      <c r="Q1088" s="1226"/>
      <c r="R1088" s="1141">
        <f t="shared" si="218"/>
        <v>0</v>
      </c>
      <c r="S1088" s="1226"/>
      <c r="T1088" s="1141">
        <f t="shared" si="219"/>
        <v>0</v>
      </c>
      <c r="U1088" s="1141"/>
      <c r="V1088" s="1141">
        <f t="shared" si="220"/>
        <v>0</v>
      </c>
      <c r="W1088" s="1143">
        <f t="shared" si="221"/>
        <v>290</v>
      </c>
      <c r="X1088" s="1141">
        <f t="shared" si="222"/>
        <v>48140</v>
      </c>
      <c r="Y1088" s="1144">
        <v>290</v>
      </c>
      <c r="Z1088" s="1139">
        <f t="shared" si="223"/>
        <v>48140</v>
      </c>
      <c r="AA1088" s="1123">
        <f>[5]building!Y1078</f>
        <v>290</v>
      </c>
      <c r="AB1088" s="1123">
        <f>[5]building!Z1078</f>
        <v>48140</v>
      </c>
      <c r="AC1088" s="1123">
        <f>[5]building!Z1078</f>
        <v>48140</v>
      </c>
      <c r="AD1088" s="1123">
        <f t="shared" si="211"/>
        <v>0</v>
      </c>
    </row>
    <row r="1089" spans="1:30" ht="70.5" customHeight="1">
      <c r="A1089" s="1172"/>
      <c r="B1089" s="1293" t="s">
        <v>5313</v>
      </c>
      <c r="C1089" s="1295"/>
      <c r="D1089" s="1287"/>
      <c r="E1089" s="1226"/>
      <c r="F1089" s="1134">
        <f t="shared" si="212"/>
        <v>0</v>
      </c>
      <c r="G1089" s="1226"/>
      <c r="H1089" s="1141">
        <f t="shared" si="213"/>
        <v>0</v>
      </c>
      <c r="I1089" s="1226"/>
      <c r="J1089" s="1141">
        <f t="shared" si="214"/>
        <v>0</v>
      </c>
      <c r="K1089" s="1226"/>
      <c r="L1089" s="1141">
        <f t="shared" si="215"/>
        <v>0</v>
      </c>
      <c r="M1089" s="1226"/>
      <c r="N1089" s="1141">
        <f t="shared" si="216"/>
        <v>0</v>
      </c>
      <c r="O1089" s="1226"/>
      <c r="P1089" s="1141">
        <f t="shared" si="217"/>
        <v>0</v>
      </c>
      <c r="Q1089" s="1226"/>
      <c r="R1089" s="1141">
        <f t="shared" si="218"/>
        <v>0</v>
      </c>
      <c r="S1089" s="1226"/>
      <c r="T1089" s="1141">
        <f t="shared" si="219"/>
        <v>0</v>
      </c>
      <c r="U1089" s="1141"/>
      <c r="V1089" s="1141">
        <f t="shared" si="220"/>
        <v>0</v>
      </c>
      <c r="W1089" s="1143">
        <f t="shared" si="221"/>
        <v>0</v>
      </c>
      <c r="X1089" s="1141">
        <f t="shared" si="222"/>
        <v>0</v>
      </c>
      <c r="Y1089" s="1138" t="s">
        <v>2289</v>
      </c>
      <c r="Z1089" s="1139"/>
      <c r="AA1089" s="1123" t="str">
        <f>[5]building!Y1079</f>
        <v>*</v>
      </c>
      <c r="AB1089" s="1123">
        <f>[5]building!Z1079</f>
        <v>0</v>
      </c>
      <c r="AC1089" s="1123">
        <f>[5]building!Z1079</f>
        <v>0</v>
      </c>
      <c r="AD1089" s="1123">
        <f t="shared" si="211"/>
        <v>0</v>
      </c>
    </row>
    <row r="1090" spans="1:30" ht="70.5" customHeight="1">
      <c r="A1090" s="1172"/>
      <c r="B1090" s="1293" t="s">
        <v>5314</v>
      </c>
      <c r="C1090" s="1295">
        <v>2001.17</v>
      </c>
      <c r="D1090" s="1287" t="s">
        <v>1456</v>
      </c>
      <c r="E1090" s="1226"/>
      <c r="F1090" s="1134">
        <f t="shared" si="212"/>
        <v>0</v>
      </c>
      <c r="G1090" s="1226"/>
      <c r="H1090" s="1141">
        <f t="shared" si="213"/>
        <v>0</v>
      </c>
      <c r="I1090" s="1226"/>
      <c r="J1090" s="1141">
        <f t="shared" si="214"/>
        <v>0</v>
      </c>
      <c r="K1090" s="1226"/>
      <c r="L1090" s="1141">
        <f t="shared" si="215"/>
        <v>0</v>
      </c>
      <c r="M1090" s="1226"/>
      <c r="N1090" s="1141">
        <f t="shared" si="216"/>
        <v>0</v>
      </c>
      <c r="O1090" s="1226">
        <v>3</v>
      </c>
      <c r="P1090" s="1141">
        <f t="shared" si="217"/>
        <v>6003.51</v>
      </c>
      <c r="Q1090" s="1226"/>
      <c r="R1090" s="1141">
        <f t="shared" si="218"/>
        <v>0</v>
      </c>
      <c r="S1090" s="1226"/>
      <c r="T1090" s="1141">
        <f t="shared" si="219"/>
        <v>0</v>
      </c>
      <c r="U1090" s="1141"/>
      <c r="V1090" s="1141">
        <f t="shared" si="220"/>
        <v>0</v>
      </c>
      <c r="W1090" s="1143">
        <f t="shared" si="221"/>
        <v>3</v>
      </c>
      <c r="X1090" s="1141">
        <f t="shared" si="222"/>
        <v>6003.51</v>
      </c>
      <c r="Y1090" s="1144">
        <v>3</v>
      </c>
      <c r="Z1090" s="1139">
        <f t="shared" si="223"/>
        <v>6003.51</v>
      </c>
      <c r="AA1090" s="1123">
        <f>[5]building!Y1080</f>
        <v>3</v>
      </c>
      <c r="AB1090" s="1123">
        <f>[5]building!Z1080</f>
        <v>6003.51</v>
      </c>
      <c r="AC1090" s="1123">
        <f>[5]building!Z1080</f>
        <v>6003.51</v>
      </c>
      <c r="AD1090" s="1123">
        <f t="shared" si="211"/>
        <v>0</v>
      </c>
    </row>
    <row r="1091" spans="1:30" ht="70.5" customHeight="1">
      <c r="A1091" s="1172"/>
      <c r="B1091" s="1293" t="s">
        <v>5315</v>
      </c>
      <c r="C1091" s="1295">
        <v>1982.37</v>
      </c>
      <c r="D1091" s="1287" t="s">
        <v>1456</v>
      </c>
      <c r="E1091" s="1226"/>
      <c r="F1091" s="1134">
        <f t="shared" si="212"/>
        <v>0</v>
      </c>
      <c r="G1091" s="1226"/>
      <c r="H1091" s="1141">
        <f t="shared" si="213"/>
        <v>0</v>
      </c>
      <c r="I1091" s="1226"/>
      <c r="J1091" s="1141">
        <f t="shared" si="214"/>
        <v>0</v>
      </c>
      <c r="K1091" s="1226"/>
      <c r="L1091" s="1141">
        <f t="shared" si="215"/>
        <v>0</v>
      </c>
      <c r="M1091" s="1226"/>
      <c r="N1091" s="1141">
        <f t="shared" si="216"/>
        <v>0</v>
      </c>
      <c r="O1091" s="1226">
        <v>6</v>
      </c>
      <c r="P1091" s="1141">
        <f t="shared" si="217"/>
        <v>11894.22</v>
      </c>
      <c r="Q1091" s="1226"/>
      <c r="R1091" s="1141">
        <f t="shared" si="218"/>
        <v>0</v>
      </c>
      <c r="S1091" s="1226"/>
      <c r="T1091" s="1141">
        <f t="shared" si="219"/>
        <v>0</v>
      </c>
      <c r="U1091" s="1141"/>
      <c r="V1091" s="1141">
        <f t="shared" si="220"/>
        <v>0</v>
      </c>
      <c r="W1091" s="1143">
        <f t="shared" si="221"/>
        <v>6</v>
      </c>
      <c r="X1091" s="1141">
        <f t="shared" si="222"/>
        <v>11894.22</v>
      </c>
      <c r="Y1091" s="1144">
        <v>6</v>
      </c>
      <c r="Z1091" s="1139">
        <f t="shared" si="223"/>
        <v>11894.22</v>
      </c>
      <c r="AA1091" s="1123">
        <f>[5]building!Y1081</f>
        <v>6</v>
      </c>
      <c r="AB1091" s="1123">
        <f>[5]building!Z1081</f>
        <v>11894.22</v>
      </c>
      <c r="AC1091" s="1123">
        <f>[5]building!Z1081</f>
        <v>11894.22</v>
      </c>
      <c r="AD1091" s="1123">
        <f t="shared" si="211"/>
        <v>0</v>
      </c>
    </row>
    <row r="1092" spans="1:30" ht="70.5" customHeight="1">
      <c r="A1092" s="1172"/>
      <c r="B1092" s="1293" t="s">
        <v>5389</v>
      </c>
      <c r="C1092" s="1295">
        <v>4947</v>
      </c>
      <c r="D1092" s="1287" t="s">
        <v>1745</v>
      </c>
      <c r="E1092" s="1226"/>
      <c r="F1092" s="1134">
        <f t="shared" si="212"/>
        <v>0</v>
      </c>
      <c r="G1092" s="1226"/>
      <c r="H1092" s="1141">
        <f t="shared" si="213"/>
        <v>0</v>
      </c>
      <c r="I1092" s="1226"/>
      <c r="J1092" s="1141">
        <f t="shared" si="214"/>
        <v>0</v>
      </c>
      <c r="K1092" s="1226"/>
      <c r="L1092" s="1141">
        <f t="shared" si="215"/>
        <v>0</v>
      </c>
      <c r="M1092" s="1226"/>
      <c r="N1092" s="1141">
        <f t="shared" si="216"/>
        <v>0</v>
      </c>
      <c r="O1092" s="1226">
        <v>1</v>
      </c>
      <c r="P1092" s="1141">
        <f t="shared" si="217"/>
        <v>4947</v>
      </c>
      <c r="Q1092" s="1226"/>
      <c r="R1092" s="1141">
        <f t="shared" si="218"/>
        <v>0</v>
      </c>
      <c r="S1092" s="1226"/>
      <c r="T1092" s="1141">
        <f t="shared" si="219"/>
        <v>0</v>
      </c>
      <c r="U1092" s="1141"/>
      <c r="V1092" s="1141">
        <f t="shared" si="220"/>
        <v>0</v>
      </c>
      <c r="W1092" s="1143">
        <f t="shared" si="221"/>
        <v>1</v>
      </c>
      <c r="X1092" s="1141">
        <f t="shared" si="222"/>
        <v>4947</v>
      </c>
      <c r="Y1092" s="1144">
        <v>1</v>
      </c>
      <c r="Z1092" s="1139">
        <f t="shared" si="223"/>
        <v>4947</v>
      </c>
      <c r="AA1092" s="1123">
        <f>[5]building!Y1082</f>
        <v>1</v>
      </c>
      <c r="AB1092" s="1123">
        <f>[5]building!Z1082</f>
        <v>4947</v>
      </c>
      <c r="AC1092" s="1123">
        <f>[5]building!Z1082</f>
        <v>4947</v>
      </c>
      <c r="AD1092" s="1123">
        <f t="shared" si="211"/>
        <v>0</v>
      </c>
    </row>
    <row r="1093" spans="1:30" ht="70.5" customHeight="1">
      <c r="A1093" s="1172"/>
      <c r="B1093" s="1292" t="s">
        <v>5198</v>
      </c>
      <c r="C1093" s="1295"/>
      <c r="D1093" s="1287"/>
      <c r="E1093" s="1226"/>
      <c r="F1093" s="1134">
        <f t="shared" si="212"/>
        <v>0</v>
      </c>
      <c r="G1093" s="1226"/>
      <c r="H1093" s="1141">
        <f t="shared" si="213"/>
        <v>0</v>
      </c>
      <c r="I1093" s="1226"/>
      <c r="J1093" s="1141">
        <f t="shared" si="214"/>
        <v>0</v>
      </c>
      <c r="K1093" s="1226"/>
      <c r="L1093" s="1141">
        <f t="shared" si="215"/>
        <v>0</v>
      </c>
      <c r="M1093" s="1226"/>
      <c r="N1093" s="1141">
        <f t="shared" si="216"/>
        <v>0</v>
      </c>
      <c r="O1093" s="1226"/>
      <c r="P1093" s="1141">
        <f t="shared" si="217"/>
        <v>0</v>
      </c>
      <c r="Q1093" s="1226"/>
      <c r="R1093" s="1141">
        <f t="shared" si="218"/>
        <v>0</v>
      </c>
      <c r="S1093" s="1226"/>
      <c r="T1093" s="1141">
        <f t="shared" si="219"/>
        <v>0</v>
      </c>
      <c r="U1093" s="1141"/>
      <c r="V1093" s="1141">
        <f t="shared" si="220"/>
        <v>0</v>
      </c>
      <c r="W1093" s="1143">
        <f t="shared" si="221"/>
        <v>0</v>
      </c>
      <c r="X1093" s="1141">
        <f t="shared" si="222"/>
        <v>0</v>
      </c>
      <c r="Y1093" s="1138" t="s">
        <v>2289</v>
      </c>
      <c r="Z1093" s="1139"/>
      <c r="AA1093" s="1123">
        <f>[5]building!Y1085</f>
        <v>0</v>
      </c>
      <c r="AB1093" s="1123"/>
      <c r="AC1093" s="1123">
        <f>[5]building!Z1085</f>
        <v>0</v>
      </c>
      <c r="AD1093" s="1123">
        <f t="shared" si="211"/>
        <v>0</v>
      </c>
    </row>
    <row r="1094" spans="1:30" ht="70.5" customHeight="1">
      <c r="A1094" s="1172"/>
      <c r="B1094" s="1321" t="s">
        <v>5197</v>
      </c>
      <c r="C1094" s="1322">
        <v>29800</v>
      </c>
      <c r="D1094" s="1290" t="s">
        <v>1418</v>
      </c>
      <c r="E1094" s="1226"/>
      <c r="F1094" s="1134">
        <f t="shared" si="212"/>
        <v>0</v>
      </c>
      <c r="G1094" s="1226"/>
      <c r="H1094" s="1141">
        <f t="shared" si="213"/>
        <v>0</v>
      </c>
      <c r="I1094" s="1226"/>
      <c r="J1094" s="1141">
        <f t="shared" si="214"/>
        <v>0</v>
      </c>
      <c r="K1094" s="1226"/>
      <c r="L1094" s="1141">
        <f t="shared" si="215"/>
        <v>0</v>
      </c>
      <c r="M1094" s="1226"/>
      <c r="N1094" s="1141">
        <f t="shared" si="216"/>
        <v>0</v>
      </c>
      <c r="O1094" s="1226"/>
      <c r="P1094" s="1141">
        <f t="shared" si="217"/>
        <v>0</v>
      </c>
      <c r="Q1094" s="1226"/>
      <c r="R1094" s="1141">
        <f t="shared" si="218"/>
        <v>0</v>
      </c>
      <c r="S1094" s="1226"/>
      <c r="T1094" s="1141">
        <f t="shared" si="219"/>
        <v>0</v>
      </c>
      <c r="U1094" s="1141"/>
      <c r="V1094" s="1141">
        <f t="shared" si="220"/>
        <v>0</v>
      </c>
      <c r="W1094" s="1143">
        <f t="shared" si="221"/>
        <v>0</v>
      </c>
      <c r="X1094" s="1141">
        <f t="shared" si="222"/>
        <v>0</v>
      </c>
      <c r="Y1094" s="1144">
        <v>0</v>
      </c>
      <c r="Z1094" s="1139">
        <f t="shared" si="223"/>
        <v>0</v>
      </c>
      <c r="AA1094" s="1123">
        <f>[5]building!Y1086</f>
        <v>0</v>
      </c>
      <c r="AB1094" s="1123"/>
      <c r="AC1094" s="1123">
        <f>[5]building!Z1086</f>
        <v>0</v>
      </c>
      <c r="AD1094" s="1123">
        <f t="shared" si="211"/>
        <v>0</v>
      </c>
    </row>
    <row r="1095" spans="1:30" ht="70.5" customHeight="1">
      <c r="A1095" s="1172"/>
      <c r="B1095" s="1321" t="s">
        <v>5196</v>
      </c>
      <c r="C1095" s="1322">
        <v>9758.34</v>
      </c>
      <c r="D1095" s="1290" t="s">
        <v>1418</v>
      </c>
      <c r="E1095" s="1226"/>
      <c r="F1095" s="1134">
        <f t="shared" si="212"/>
        <v>0</v>
      </c>
      <c r="G1095" s="1226"/>
      <c r="H1095" s="1141">
        <f t="shared" si="213"/>
        <v>0</v>
      </c>
      <c r="I1095" s="1226"/>
      <c r="J1095" s="1141">
        <f t="shared" si="214"/>
        <v>0</v>
      </c>
      <c r="K1095" s="1226"/>
      <c r="L1095" s="1141">
        <f t="shared" si="215"/>
        <v>0</v>
      </c>
      <c r="M1095" s="1226"/>
      <c r="N1095" s="1141">
        <f t="shared" si="216"/>
        <v>0</v>
      </c>
      <c r="O1095" s="1226"/>
      <c r="P1095" s="1141">
        <f t="shared" si="217"/>
        <v>0</v>
      </c>
      <c r="Q1095" s="1226"/>
      <c r="R1095" s="1141">
        <f t="shared" si="218"/>
        <v>0</v>
      </c>
      <c r="S1095" s="1226"/>
      <c r="T1095" s="1141">
        <f t="shared" si="219"/>
        <v>0</v>
      </c>
      <c r="U1095" s="1141"/>
      <c r="V1095" s="1141">
        <f t="shared" si="220"/>
        <v>0</v>
      </c>
      <c r="W1095" s="1143">
        <f t="shared" si="221"/>
        <v>0</v>
      </c>
      <c r="X1095" s="1141">
        <f t="shared" si="222"/>
        <v>0</v>
      </c>
      <c r="Y1095" s="1144">
        <v>0</v>
      </c>
      <c r="Z1095" s="1139">
        <f t="shared" si="223"/>
        <v>0</v>
      </c>
      <c r="AA1095" s="1123">
        <f>[5]building!Y1087</f>
        <v>0</v>
      </c>
      <c r="AB1095" s="1123"/>
      <c r="AC1095" s="1123">
        <f>[5]building!Z1087</f>
        <v>0</v>
      </c>
      <c r="AD1095" s="1123">
        <f t="shared" si="211"/>
        <v>0</v>
      </c>
    </row>
    <row r="1096" spans="1:30" ht="70.5" customHeight="1">
      <c r="A1096" s="1172"/>
      <c r="B1096" s="1321" t="s">
        <v>5390</v>
      </c>
      <c r="C1096" s="1291">
        <v>13283</v>
      </c>
      <c r="D1096" s="1290" t="s">
        <v>1418</v>
      </c>
      <c r="E1096" s="1226"/>
      <c r="F1096" s="1134">
        <f t="shared" si="212"/>
        <v>0</v>
      </c>
      <c r="G1096" s="1226"/>
      <c r="H1096" s="1141">
        <f t="shared" si="213"/>
        <v>0</v>
      </c>
      <c r="I1096" s="1226"/>
      <c r="J1096" s="1141">
        <f t="shared" si="214"/>
        <v>0</v>
      </c>
      <c r="K1096" s="1226"/>
      <c r="L1096" s="1141">
        <f t="shared" si="215"/>
        <v>0</v>
      </c>
      <c r="M1096" s="1226"/>
      <c r="N1096" s="1141">
        <f t="shared" si="216"/>
        <v>0</v>
      </c>
      <c r="O1096" s="1226">
        <v>2</v>
      </c>
      <c r="P1096" s="1141">
        <f t="shared" si="217"/>
        <v>26566</v>
      </c>
      <c r="Q1096" s="1226"/>
      <c r="R1096" s="1141">
        <f t="shared" si="218"/>
        <v>0</v>
      </c>
      <c r="S1096" s="1226"/>
      <c r="T1096" s="1141">
        <f t="shared" si="219"/>
        <v>0</v>
      </c>
      <c r="U1096" s="1141"/>
      <c r="V1096" s="1141">
        <f t="shared" si="220"/>
        <v>0</v>
      </c>
      <c r="W1096" s="1143">
        <f t="shared" si="221"/>
        <v>2</v>
      </c>
      <c r="X1096" s="1141">
        <f t="shared" si="222"/>
        <v>26566</v>
      </c>
      <c r="Y1096" s="1144">
        <v>2</v>
      </c>
      <c r="Z1096" s="1139">
        <f t="shared" si="223"/>
        <v>26566</v>
      </c>
      <c r="AA1096" s="1123">
        <f>[5]building!Y1088</f>
        <v>2</v>
      </c>
      <c r="AB1096" s="1123">
        <f>[5]building!Z1088</f>
        <v>26566</v>
      </c>
      <c r="AC1096" s="1123">
        <f>[5]building!Z1088</f>
        <v>26566</v>
      </c>
      <c r="AD1096" s="1123">
        <f t="shared" si="211"/>
        <v>0</v>
      </c>
    </row>
    <row r="1097" spans="1:30" ht="70.5" customHeight="1">
      <c r="A1097" s="1172"/>
      <c r="B1097" s="1323" t="s">
        <v>5391</v>
      </c>
      <c r="C1097" s="1291"/>
      <c r="D1097" s="1290"/>
      <c r="E1097" s="1226"/>
      <c r="F1097" s="1134">
        <f t="shared" si="212"/>
        <v>0</v>
      </c>
      <c r="G1097" s="1226"/>
      <c r="H1097" s="1141">
        <f t="shared" si="213"/>
        <v>0</v>
      </c>
      <c r="I1097" s="1226"/>
      <c r="J1097" s="1141">
        <f t="shared" si="214"/>
        <v>0</v>
      </c>
      <c r="K1097" s="1226"/>
      <c r="L1097" s="1141">
        <f t="shared" si="215"/>
        <v>0</v>
      </c>
      <c r="M1097" s="1226"/>
      <c r="N1097" s="1141">
        <f t="shared" si="216"/>
        <v>0</v>
      </c>
      <c r="O1097" s="1226"/>
      <c r="P1097" s="1141">
        <f t="shared" si="217"/>
        <v>0</v>
      </c>
      <c r="Q1097" s="1226"/>
      <c r="R1097" s="1141">
        <f t="shared" si="218"/>
        <v>0</v>
      </c>
      <c r="S1097" s="1226"/>
      <c r="T1097" s="1141">
        <f t="shared" si="219"/>
        <v>0</v>
      </c>
      <c r="U1097" s="1141"/>
      <c r="V1097" s="1141">
        <f t="shared" si="220"/>
        <v>0</v>
      </c>
      <c r="W1097" s="1143">
        <f t="shared" si="221"/>
        <v>0</v>
      </c>
      <c r="X1097" s="1141">
        <f t="shared" si="222"/>
        <v>0</v>
      </c>
      <c r="Y1097" s="1144"/>
      <c r="Z1097" s="1139">
        <f t="shared" si="223"/>
        <v>0</v>
      </c>
      <c r="AA1097" s="1123" t="str">
        <f>[5]building!Y1089</f>
        <v>*</v>
      </c>
      <c r="AB1097" s="1123">
        <f>[5]building!Z1089</f>
        <v>0</v>
      </c>
      <c r="AC1097" s="1123">
        <f>[5]building!Z1089</f>
        <v>0</v>
      </c>
      <c r="AD1097" s="1123">
        <f t="shared" si="211"/>
        <v>0</v>
      </c>
    </row>
    <row r="1098" spans="1:30" ht="70.5" customHeight="1">
      <c r="A1098" s="1172"/>
      <c r="B1098" s="1324" t="s">
        <v>5301</v>
      </c>
      <c r="C1098" s="1291">
        <v>104.5</v>
      </c>
      <c r="D1098" s="1290" t="s">
        <v>841</v>
      </c>
      <c r="E1098" s="1226"/>
      <c r="F1098" s="1134">
        <f t="shared" si="212"/>
        <v>0</v>
      </c>
      <c r="G1098" s="1226"/>
      <c r="H1098" s="1141">
        <f t="shared" si="213"/>
        <v>0</v>
      </c>
      <c r="I1098" s="1226"/>
      <c r="J1098" s="1141">
        <f t="shared" si="214"/>
        <v>0</v>
      </c>
      <c r="K1098" s="1226"/>
      <c r="L1098" s="1141">
        <f t="shared" si="215"/>
        <v>0</v>
      </c>
      <c r="M1098" s="1226"/>
      <c r="N1098" s="1141">
        <f t="shared" si="216"/>
        <v>0</v>
      </c>
      <c r="O1098" s="1226">
        <v>268</v>
      </c>
      <c r="P1098" s="1141">
        <f t="shared" si="217"/>
        <v>28006</v>
      </c>
      <c r="Q1098" s="1226"/>
      <c r="R1098" s="1141">
        <f t="shared" si="218"/>
        <v>0</v>
      </c>
      <c r="S1098" s="1226"/>
      <c r="T1098" s="1141">
        <f t="shared" si="219"/>
        <v>0</v>
      </c>
      <c r="U1098" s="1141"/>
      <c r="V1098" s="1141">
        <f t="shared" si="220"/>
        <v>0</v>
      </c>
      <c r="W1098" s="1143">
        <f t="shared" si="221"/>
        <v>268</v>
      </c>
      <c r="X1098" s="1141">
        <f t="shared" si="222"/>
        <v>28006</v>
      </c>
      <c r="Y1098" s="1144">
        <v>268</v>
      </c>
      <c r="Z1098" s="1139">
        <f t="shared" si="223"/>
        <v>28006</v>
      </c>
      <c r="AA1098" s="1123">
        <f>[5]building!Y1090</f>
        <v>268</v>
      </c>
      <c r="AB1098" s="1123">
        <f>[5]building!Z1090</f>
        <v>28006</v>
      </c>
      <c r="AC1098" s="1123">
        <f>[5]building!Z1090</f>
        <v>28006</v>
      </c>
      <c r="AD1098" s="1123">
        <f t="shared" si="211"/>
        <v>0</v>
      </c>
    </row>
    <row r="1099" spans="1:30" ht="70.5" customHeight="1">
      <c r="A1099" s="1172"/>
      <c r="B1099" s="1324" t="s">
        <v>5045</v>
      </c>
      <c r="C1099" s="1291">
        <v>60.6</v>
      </c>
      <c r="D1099" s="1290" t="s">
        <v>841</v>
      </c>
      <c r="E1099" s="1226"/>
      <c r="F1099" s="1134">
        <f t="shared" si="212"/>
        <v>0</v>
      </c>
      <c r="G1099" s="1226"/>
      <c r="H1099" s="1141">
        <f t="shared" si="213"/>
        <v>0</v>
      </c>
      <c r="I1099" s="1226"/>
      <c r="J1099" s="1141">
        <f t="shared" si="214"/>
        <v>0</v>
      </c>
      <c r="K1099" s="1226"/>
      <c r="L1099" s="1141">
        <f t="shared" si="215"/>
        <v>0</v>
      </c>
      <c r="M1099" s="1226"/>
      <c r="N1099" s="1141">
        <f t="shared" si="216"/>
        <v>0</v>
      </c>
      <c r="O1099" s="1226"/>
      <c r="P1099" s="1141">
        <f t="shared" si="217"/>
        <v>0</v>
      </c>
      <c r="Q1099" s="1226"/>
      <c r="R1099" s="1141">
        <f t="shared" si="218"/>
        <v>0</v>
      </c>
      <c r="S1099" s="1226"/>
      <c r="T1099" s="1141">
        <f t="shared" si="219"/>
        <v>0</v>
      </c>
      <c r="U1099" s="1141"/>
      <c r="V1099" s="1141">
        <f t="shared" si="220"/>
        <v>0</v>
      </c>
      <c r="W1099" s="1143">
        <f t="shared" si="221"/>
        <v>0</v>
      </c>
      <c r="X1099" s="1141">
        <f t="shared" si="222"/>
        <v>0</v>
      </c>
      <c r="Y1099" s="1144">
        <v>0</v>
      </c>
      <c r="Z1099" s="1139">
        <f t="shared" si="223"/>
        <v>0</v>
      </c>
      <c r="AA1099" s="1123">
        <f>[5]building!Y1091</f>
        <v>0</v>
      </c>
      <c r="AB1099" s="1123"/>
      <c r="AC1099" s="1123">
        <f>[5]building!Z1091</f>
        <v>0</v>
      </c>
      <c r="AD1099" s="1123">
        <f t="shared" si="211"/>
        <v>0</v>
      </c>
    </row>
    <row r="1100" spans="1:30" ht="70.5" customHeight="1">
      <c r="A1100" s="1172"/>
      <c r="B1100" s="1323" t="s">
        <v>5392</v>
      </c>
      <c r="C1100" s="1291"/>
      <c r="D1100" s="1290"/>
      <c r="E1100" s="1226"/>
      <c r="F1100" s="1134">
        <f t="shared" si="212"/>
        <v>0</v>
      </c>
      <c r="G1100" s="1226"/>
      <c r="H1100" s="1141">
        <f t="shared" si="213"/>
        <v>0</v>
      </c>
      <c r="I1100" s="1226"/>
      <c r="J1100" s="1141">
        <f t="shared" si="214"/>
        <v>0</v>
      </c>
      <c r="K1100" s="1226"/>
      <c r="L1100" s="1141">
        <f t="shared" si="215"/>
        <v>0</v>
      </c>
      <c r="M1100" s="1226"/>
      <c r="N1100" s="1141">
        <f t="shared" si="216"/>
        <v>0</v>
      </c>
      <c r="O1100" s="1226"/>
      <c r="P1100" s="1141">
        <f t="shared" si="217"/>
        <v>0</v>
      </c>
      <c r="Q1100" s="1226"/>
      <c r="R1100" s="1141">
        <f t="shared" si="218"/>
        <v>0</v>
      </c>
      <c r="S1100" s="1226"/>
      <c r="T1100" s="1141">
        <f t="shared" si="219"/>
        <v>0</v>
      </c>
      <c r="U1100" s="1141"/>
      <c r="V1100" s="1141">
        <f t="shared" si="220"/>
        <v>0</v>
      </c>
      <c r="W1100" s="1143">
        <f t="shared" si="221"/>
        <v>0</v>
      </c>
      <c r="X1100" s="1141">
        <f t="shared" si="222"/>
        <v>0</v>
      </c>
      <c r="Y1100" s="1144"/>
      <c r="Z1100" s="1139">
        <f t="shared" si="223"/>
        <v>0</v>
      </c>
      <c r="AA1100" s="1123" t="str">
        <f>[5]building!Y1092</f>
        <v>*</v>
      </c>
      <c r="AB1100" s="1123">
        <f>[5]building!Z1092</f>
        <v>0</v>
      </c>
      <c r="AC1100" s="1123">
        <f>[5]building!Z1092</f>
        <v>0</v>
      </c>
      <c r="AD1100" s="1123">
        <f t="shared" si="211"/>
        <v>0</v>
      </c>
    </row>
    <row r="1101" spans="1:30" ht="70.5" customHeight="1">
      <c r="A1101" s="1172"/>
      <c r="B1101" s="1324" t="s">
        <v>5046</v>
      </c>
      <c r="C1101" s="1322">
        <v>270</v>
      </c>
      <c r="D1101" s="1290" t="s">
        <v>1456</v>
      </c>
      <c r="E1101" s="1226"/>
      <c r="F1101" s="1134">
        <f t="shared" si="212"/>
        <v>0</v>
      </c>
      <c r="G1101" s="1226"/>
      <c r="H1101" s="1141">
        <f t="shared" si="213"/>
        <v>0</v>
      </c>
      <c r="I1101" s="1226"/>
      <c r="J1101" s="1141">
        <f t="shared" si="214"/>
        <v>0</v>
      </c>
      <c r="K1101" s="1226"/>
      <c r="L1101" s="1141">
        <f t="shared" si="215"/>
        <v>0</v>
      </c>
      <c r="M1101" s="1226"/>
      <c r="N1101" s="1141">
        <f t="shared" si="216"/>
        <v>0</v>
      </c>
      <c r="O1101" s="1226">
        <v>2</v>
      </c>
      <c r="P1101" s="1141">
        <f t="shared" si="217"/>
        <v>540</v>
      </c>
      <c r="Q1101" s="1226"/>
      <c r="R1101" s="1141">
        <f t="shared" si="218"/>
        <v>0</v>
      </c>
      <c r="S1101" s="1226"/>
      <c r="T1101" s="1141">
        <f t="shared" si="219"/>
        <v>0</v>
      </c>
      <c r="U1101" s="1141"/>
      <c r="V1101" s="1141">
        <f t="shared" si="220"/>
        <v>0</v>
      </c>
      <c r="W1101" s="1143">
        <f t="shared" si="221"/>
        <v>2</v>
      </c>
      <c r="X1101" s="1141">
        <f t="shared" si="222"/>
        <v>540</v>
      </c>
      <c r="Y1101" s="1144">
        <v>2</v>
      </c>
      <c r="Z1101" s="1139">
        <f t="shared" si="223"/>
        <v>540</v>
      </c>
      <c r="AA1101" s="1123">
        <f>[5]building!Y1093</f>
        <v>2</v>
      </c>
      <c r="AB1101" s="1123">
        <f>[5]building!Z1093</f>
        <v>540</v>
      </c>
      <c r="AC1101" s="1123">
        <f>[5]building!Z1093</f>
        <v>540</v>
      </c>
      <c r="AD1101" s="1123">
        <f t="shared" si="211"/>
        <v>0</v>
      </c>
    </row>
    <row r="1102" spans="1:30" ht="70.5" customHeight="1">
      <c r="A1102" s="1172"/>
      <c r="B1102" s="1324" t="s">
        <v>5047</v>
      </c>
      <c r="C1102" s="1322">
        <v>230</v>
      </c>
      <c r="D1102" s="1290" t="s">
        <v>1456</v>
      </c>
      <c r="E1102" s="1226"/>
      <c r="F1102" s="1134">
        <f t="shared" si="212"/>
        <v>0</v>
      </c>
      <c r="G1102" s="1226"/>
      <c r="H1102" s="1141">
        <f t="shared" si="213"/>
        <v>0</v>
      </c>
      <c r="I1102" s="1226"/>
      <c r="J1102" s="1141">
        <f t="shared" si="214"/>
        <v>0</v>
      </c>
      <c r="K1102" s="1226"/>
      <c r="L1102" s="1141">
        <f t="shared" si="215"/>
        <v>0</v>
      </c>
      <c r="M1102" s="1226"/>
      <c r="N1102" s="1141">
        <f t="shared" si="216"/>
        <v>0</v>
      </c>
      <c r="O1102" s="1226">
        <v>2</v>
      </c>
      <c r="P1102" s="1141">
        <f t="shared" si="217"/>
        <v>460</v>
      </c>
      <c r="Q1102" s="1226"/>
      <c r="R1102" s="1141">
        <f t="shared" si="218"/>
        <v>0</v>
      </c>
      <c r="S1102" s="1226"/>
      <c r="T1102" s="1141">
        <f t="shared" si="219"/>
        <v>0</v>
      </c>
      <c r="U1102" s="1141"/>
      <c r="V1102" s="1141">
        <f t="shared" si="220"/>
        <v>0</v>
      </c>
      <c r="W1102" s="1143">
        <f t="shared" si="221"/>
        <v>2</v>
      </c>
      <c r="X1102" s="1141">
        <f t="shared" si="222"/>
        <v>460</v>
      </c>
      <c r="Y1102" s="1144">
        <v>2</v>
      </c>
      <c r="Z1102" s="1139">
        <f t="shared" si="223"/>
        <v>460</v>
      </c>
      <c r="AA1102" s="1123">
        <f>[5]building!Y1094</f>
        <v>2</v>
      </c>
      <c r="AB1102" s="1123">
        <f>[5]building!Z1094</f>
        <v>460</v>
      </c>
      <c r="AC1102" s="1123">
        <f>[5]building!Z1094</f>
        <v>460</v>
      </c>
      <c r="AD1102" s="1123">
        <f t="shared" si="211"/>
        <v>0</v>
      </c>
    </row>
    <row r="1103" spans="1:30" ht="70.5" customHeight="1">
      <c r="A1103" s="1172"/>
      <c r="B1103" s="1323" t="s">
        <v>5199</v>
      </c>
      <c r="C1103" s="1291"/>
      <c r="D1103" s="1290"/>
      <c r="E1103" s="1226"/>
      <c r="F1103" s="1134">
        <f t="shared" ref="F1103:F1166" si="224">E1103*C1103</f>
        <v>0</v>
      </c>
      <c r="G1103" s="1226"/>
      <c r="H1103" s="1141">
        <f t="shared" ref="H1103:H1166" si="225">G1103*C1103</f>
        <v>0</v>
      </c>
      <c r="I1103" s="1226"/>
      <c r="J1103" s="1141">
        <f t="shared" ref="J1103:J1166" si="226">I1103*C1103</f>
        <v>0</v>
      </c>
      <c r="K1103" s="1226"/>
      <c r="L1103" s="1141">
        <f t="shared" ref="L1103:L1166" si="227">K1103*C1103</f>
        <v>0</v>
      </c>
      <c r="M1103" s="1226"/>
      <c r="N1103" s="1141">
        <f t="shared" ref="N1103:N1166" si="228">M1103*C1103</f>
        <v>0</v>
      </c>
      <c r="O1103" s="1226"/>
      <c r="P1103" s="1141">
        <f t="shared" ref="P1103:P1166" si="229">O1103*C1103</f>
        <v>0</v>
      </c>
      <c r="Q1103" s="1226"/>
      <c r="R1103" s="1141">
        <f t="shared" ref="R1103:R1166" si="230">Q1103*C1103</f>
        <v>0</v>
      </c>
      <c r="S1103" s="1226"/>
      <c r="T1103" s="1141">
        <f t="shared" ref="T1103:T1166" si="231">S1103*C1103</f>
        <v>0</v>
      </c>
      <c r="U1103" s="1141"/>
      <c r="V1103" s="1141">
        <f t="shared" ref="V1103:V1166" si="232">U1103*C1103</f>
        <v>0</v>
      </c>
      <c r="W1103" s="1143">
        <f t="shared" ref="W1103:W1166" si="233">G1103+I1103+K1103+M1103+O1103+Q1103+S1103+U1103</f>
        <v>0</v>
      </c>
      <c r="X1103" s="1141">
        <f t="shared" ref="X1103:X1166" si="234">W1103*C1103</f>
        <v>0</v>
      </c>
      <c r="Y1103" s="1144"/>
      <c r="Z1103" s="1139">
        <f t="shared" si="223"/>
        <v>0</v>
      </c>
      <c r="AA1103" s="1123" t="str">
        <f>[5]building!Y1095</f>
        <v>*</v>
      </c>
      <c r="AB1103" s="1123">
        <f>[5]building!Z1095</f>
        <v>0</v>
      </c>
      <c r="AC1103" s="1123">
        <f>[5]building!Z1095</f>
        <v>0</v>
      </c>
      <c r="AD1103" s="1123">
        <f t="shared" ref="AD1103:AD1166" si="235">Z1103-AC1103</f>
        <v>0</v>
      </c>
    </row>
    <row r="1104" spans="1:30" ht="70.5" customHeight="1">
      <c r="A1104" s="1172"/>
      <c r="B1104" s="1324" t="s">
        <v>5048</v>
      </c>
      <c r="C1104" s="1322">
        <v>959</v>
      </c>
      <c r="D1104" s="1290" t="s">
        <v>1456</v>
      </c>
      <c r="E1104" s="1226"/>
      <c r="F1104" s="1134">
        <f t="shared" si="224"/>
        <v>0</v>
      </c>
      <c r="G1104" s="1226"/>
      <c r="H1104" s="1141">
        <f t="shared" si="225"/>
        <v>0</v>
      </c>
      <c r="I1104" s="1226"/>
      <c r="J1104" s="1141">
        <f t="shared" si="226"/>
        <v>0</v>
      </c>
      <c r="K1104" s="1226"/>
      <c r="L1104" s="1141">
        <f t="shared" si="227"/>
        <v>0</v>
      </c>
      <c r="M1104" s="1226"/>
      <c r="N1104" s="1141">
        <f t="shared" si="228"/>
        <v>0</v>
      </c>
      <c r="O1104" s="1226">
        <v>2</v>
      </c>
      <c r="P1104" s="1141">
        <f t="shared" si="229"/>
        <v>1918</v>
      </c>
      <c r="Q1104" s="1226"/>
      <c r="R1104" s="1141">
        <f t="shared" si="230"/>
        <v>0</v>
      </c>
      <c r="S1104" s="1226"/>
      <c r="T1104" s="1141">
        <f t="shared" si="231"/>
        <v>0</v>
      </c>
      <c r="U1104" s="1141"/>
      <c r="V1104" s="1141">
        <f t="shared" si="232"/>
        <v>0</v>
      </c>
      <c r="W1104" s="1143">
        <f t="shared" si="233"/>
        <v>2</v>
      </c>
      <c r="X1104" s="1141">
        <f t="shared" si="234"/>
        <v>1918</v>
      </c>
      <c r="Y1104" s="1144">
        <v>2</v>
      </c>
      <c r="Z1104" s="1139">
        <f t="shared" si="223"/>
        <v>1918</v>
      </c>
      <c r="AA1104" s="1123">
        <f>[5]building!Y1096</f>
        <v>2</v>
      </c>
      <c r="AB1104" s="1123">
        <f>[5]building!Z1096</f>
        <v>1918</v>
      </c>
      <c r="AC1104" s="1123">
        <f>[5]building!Z1096</f>
        <v>1918</v>
      </c>
      <c r="AD1104" s="1123">
        <f t="shared" si="235"/>
        <v>0</v>
      </c>
    </row>
    <row r="1105" spans="1:30" ht="70.5" customHeight="1">
      <c r="A1105" s="1172"/>
      <c r="B1105" s="1324" t="s">
        <v>5049</v>
      </c>
      <c r="C1105" s="1322">
        <v>582</v>
      </c>
      <c r="D1105" s="1290" t="s">
        <v>1456</v>
      </c>
      <c r="E1105" s="1226"/>
      <c r="F1105" s="1134">
        <f t="shared" si="224"/>
        <v>0</v>
      </c>
      <c r="G1105" s="1226"/>
      <c r="H1105" s="1141">
        <f t="shared" si="225"/>
        <v>0</v>
      </c>
      <c r="I1105" s="1226"/>
      <c r="J1105" s="1141">
        <f t="shared" si="226"/>
        <v>0</v>
      </c>
      <c r="K1105" s="1226"/>
      <c r="L1105" s="1141">
        <f t="shared" si="227"/>
        <v>0</v>
      </c>
      <c r="M1105" s="1226"/>
      <c r="N1105" s="1141">
        <f t="shared" si="228"/>
        <v>0</v>
      </c>
      <c r="O1105" s="1226">
        <v>12</v>
      </c>
      <c r="P1105" s="1141">
        <f t="shared" si="229"/>
        <v>6984</v>
      </c>
      <c r="Q1105" s="1226"/>
      <c r="R1105" s="1141">
        <f t="shared" si="230"/>
        <v>0</v>
      </c>
      <c r="S1105" s="1226"/>
      <c r="T1105" s="1141">
        <f t="shared" si="231"/>
        <v>0</v>
      </c>
      <c r="U1105" s="1141"/>
      <c r="V1105" s="1141">
        <f t="shared" si="232"/>
        <v>0</v>
      </c>
      <c r="W1105" s="1143">
        <f t="shared" si="233"/>
        <v>12</v>
      </c>
      <c r="X1105" s="1141">
        <f t="shared" si="234"/>
        <v>6984</v>
      </c>
      <c r="Y1105" s="1144">
        <v>12</v>
      </c>
      <c r="Z1105" s="1139">
        <f t="shared" si="223"/>
        <v>6984</v>
      </c>
      <c r="AA1105" s="1123">
        <f>[5]building!Y1097</f>
        <v>12</v>
      </c>
      <c r="AB1105" s="1123">
        <f>[5]building!Z1097</f>
        <v>6984</v>
      </c>
      <c r="AC1105" s="1123">
        <f>[5]building!Z1097</f>
        <v>6984</v>
      </c>
      <c r="AD1105" s="1123">
        <f t="shared" si="235"/>
        <v>0</v>
      </c>
    </row>
    <row r="1106" spans="1:30" ht="70.5" customHeight="1">
      <c r="A1106" s="1172"/>
      <c r="B1106" s="1324" t="s">
        <v>5393</v>
      </c>
      <c r="C1106" s="1322">
        <v>41</v>
      </c>
      <c r="D1106" s="1290" t="s">
        <v>1456</v>
      </c>
      <c r="E1106" s="1226"/>
      <c r="F1106" s="1134">
        <f t="shared" si="224"/>
        <v>0</v>
      </c>
      <c r="G1106" s="1226"/>
      <c r="H1106" s="1141">
        <f t="shared" si="225"/>
        <v>0</v>
      </c>
      <c r="I1106" s="1226"/>
      <c r="J1106" s="1141">
        <f t="shared" si="226"/>
        <v>0</v>
      </c>
      <c r="K1106" s="1226"/>
      <c r="L1106" s="1141">
        <f t="shared" si="227"/>
        <v>0</v>
      </c>
      <c r="M1106" s="1226"/>
      <c r="N1106" s="1141">
        <f t="shared" si="228"/>
        <v>0</v>
      </c>
      <c r="O1106" s="1226">
        <v>20</v>
      </c>
      <c r="P1106" s="1141">
        <f t="shared" si="229"/>
        <v>820</v>
      </c>
      <c r="Q1106" s="1226"/>
      <c r="R1106" s="1141">
        <f t="shared" si="230"/>
        <v>0</v>
      </c>
      <c r="S1106" s="1226"/>
      <c r="T1106" s="1141">
        <f t="shared" si="231"/>
        <v>0</v>
      </c>
      <c r="U1106" s="1141"/>
      <c r="V1106" s="1141">
        <f t="shared" si="232"/>
        <v>0</v>
      </c>
      <c r="W1106" s="1143">
        <f t="shared" si="233"/>
        <v>20</v>
      </c>
      <c r="X1106" s="1141">
        <f t="shared" si="234"/>
        <v>820</v>
      </c>
      <c r="Y1106" s="1144">
        <v>20</v>
      </c>
      <c r="Z1106" s="1139">
        <f t="shared" si="223"/>
        <v>820</v>
      </c>
      <c r="AA1106" s="1123">
        <f>[5]building!Y1098</f>
        <v>20</v>
      </c>
      <c r="AB1106" s="1123">
        <f>[5]building!Z1098</f>
        <v>820</v>
      </c>
      <c r="AC1106" s="1123">
        <f>[5]building!Z1098</f>
        <v>820</v>
      </c>
      <c r="AD1106" s="1123">
        <f t="shared" si="235"/>
        <v>0</v>
      </c>
    </row>
    <row r="1107" spans="1:30" ht="70.5" customHeight="1">
      <c r="A1107" s="1172"/>
      <c r="B1107" s="1325" t="s">
        <v>5200</v>
      </c>
      <c r="C1107" s="1295"/>
      <c r="D1107" s="1287"/>
      <c r="E1107" s="1226"/>
      <c r="F1107" s="1134">
        <f t="shared" si="224"/>
        <v>0</v>
      </c>
      <c r="G1107" s="1226"/>
      <c r="H1107" s="1141">
        <f t="shared" si="225"/>
        <v>0</v>
      </c>
      <c r="I1107" s="1226"/>
      <c r="J1107" s="1141">
        <f t="shared" si="226"/>
        <v>0</v>
      </c>
      <c r="K1107" s="1226"/>
      <c r="L1107" s="1141">
        <f t="shared" si="227"/>
        <v>0</v>
      </c>
      <c r="M1107" s="1226"/>
      <c r="N1107" s="1141">
        <f t="shared" si="228"/>
        <v>0</v>
      </c>
      <c r="O1107" s="1226"/>
      <c r="P1107" s="1141">
        <f t="shared" si="229"/>
        <v>0</v>
      </c>
      <c r="Q1107" s="1226"/>
      <c r="R1107" s="1141">
        <f t="shared" si="230"/>
        <v>0</v>
      </c>
      <c r="S1107" s="1226"/>
      <c r="T1107" s="1141">
        <f t="shared" si="231"/>
        <v>0</v>
      </c>
      <c r="U1107" s="1141"/>
      <c r="V1107" s="1141">
        <f t="shared" si="232"/>
        <v>0</v>
      </c>
      <c r="W1107" s="1143">
        <f t="shared" si="233"/>
        <v>0</v>
      </c>
      <c r="X1107" s="1141">
        <f t="shared" si="234"/>
        <v>0</v>
      </c>
      <c r="Y1107" s="1144"/>
      <c r="Z1107" s="1139">
        <f t="shared" si="223"/>
        <v>0</v>
      </c>
      <c r="AA1107" s="1123" t="str">
        <f>[5]building!Y1099</f>
        <v>*</v>
      </c>
      <c r="AB1107" s="1123">
        <f>[5]building!Z1099</f>
        <v>0</v>
      </c>
      <c r="AC1107" s="1123">
        <f>[5]building!Z1099</f>
        <v>0</v>
      </c>
      <c r="AD1107" s="1123">
        <f t="shared" si="235"/>
        <v>0</v>
      </c>
    </row>
    <row r="1108" spans="1:30" ht="70.5" customHeight="1">
      <c r="A1108" s="1172"/>
      <c r="B1108" s="1321" t="s">
        <v>5050</v>
      </c>
      <c r="C1108" s="1326">
        <v>2675</v>
      </c>
      <c r="D1108" s="1287" t="s">
        <v>1456</v>
      </c>
      <c r="E1108" s="1226"/>
      <c r="F1108" s="1134">
        <f t="shared" si="224"/>
        <v>0</v>
      </c>
      <c r="G1108" s="1226"/>
      <c r="H1108" s="1141">
        <f t="shared" si="225"/>
        <v>0</v>
      </c>
      <c r="I1108" s="1226"/>
      <c r="J1108" s="1141">
        <f t="shared" si="226"/>
        <v>0</v>
      </c>
      <c r="K1108" s="1226"/>
      <c r="L1108" s="1141">
        <f t="shared" si="227"/>
        <v>0</v>
      </c>
      <c r="M1108" s="1226"/>
      <c r="N1108" s="1141">
        <f t="shared" si="228"/>
        <v>0</v>
      </c>
      <c r="O1108" s="1226">
        <v>15</v>
      </c>
      <c r="P1108" s="1141">
        <f t="shared" si="229"/>
        <v>40125</v>
      </c>
      <c r="Q1108" s="1226"/>
      <c r="R1108" s="1141">
        <f t="shared" si="230"/>
        <v>0</v>
      </c>
      <c r="S1108" s="1226"/>
      <c r="T1108" s="1141">
        <f t="shared" si="231"/>
        <v>0</v>
      </c>
      <c r="U1108" s="1141"/>
      <c r="V1108" s="1141">
        <f t="shared" si="232"/>
        <v>0</v>
      </c>
      <c r="W1108" s="1143">
        <f t="shared" si="233"/>
        <v>15</v>
      </c>
      <c r="X1108" s="1141">
        <f t="shared" si="234"/>
        <v>40125</v>
      </c>
      <c r="Y1108" s="1144">
        <v>15</v>
      </c>
      <c r="Z1108" s="1139">
        <f t="shared" si="223"/>
        <v>40125</v>
      </c>
      <c r="AA1108" s="1123">
        <f>[5]building!Y1100</f>
        <v>15</v>
      </c>
      <c r="AB1108" s="1123">
        <f>[5]building!Z1100</f>
        <v>39750</v>
      </c>
      <c r="AC1108" s="1123">
        <f>[5]building!Z1100</f>
        <v>39750</v>
      </c>
      <c r="AD1108" s="1123">
        <f t="shared" si="235"/>
        <v>375</v>
      </c>
    </row>
    <row r="1109" spans="1:30" ht="70.5" customHeight="1">
      <c r="A1109" s="1172"/>
      <c r="B1109" s="1321"/>
      <c r="C1109" s="1326"/>
      <c r="D1109" s="1287"/>
      <c r="E1109" s="1226"/>
      <c r="F1109" s="1134"/>
      <c r="G1109" s="1226"/>
      <c r="H1109" s="1141"/>
      <c r="I1109" s="1226"/>
      <c r="J1109" s="1141"/>
      <c r="K1109" s="1226"/>
      <c r="L1109" s="1141"/>
      <c r="M1109" s="1226"/>
      <c r="N1109" s="1141"/>
      <c r="O1109" s="1226"/>
      <c r="P1109" s="1141"/>
      <c r="Q1109" s="1226"/>
      <c r="R1109" s="1141"/>
      <c r="S1109" s="1226"/>
      <c r="T1109" s="1141"/>
      <c r="U1109" s="1141"/>
      <c r="V1109" s="1141"/>
      <c r="W1109" s="1143"/>
      <c r="X1109" s="1141"/>
      <c r="Y1109" s="1144">
        <v>0</v>
      </c>
      <c r="Z1109" s="1139"/>
      <c r="AA1109" s="1123">
        <f>[5]building!Y1101</f>
        <v>0</v>
      </c>
      <c r="AB1109" s="1123"/>
      <c r="AC1109" s="1123">
        <f>[5]building!Z1101</f>
        <v>0</v>
      </c>
      <c r="AD1109" s="1123">
        <f t="shared" si="235"/>
        <v>0</v>
      </c>
    </row>
    <row r="1110" spans="1:30" ht="70.5" customHeight="1">
      <c r="A1110" s="1172"/>
      <c r="B1110" s="1324" t="s">
        <v>5051</v>
      </c>
      <c r="C1110" s="1322">
        <v>990</v>
      </c>
      <c r="D1110" s="1290" t="s">
        <v>1456</v>
      </c>
      <c r="E1110" s="1226"/>
      <c r="F1110" s="1134">
        <f t="shared" si="224"/>
        <v>0</v>
      </c>
      <c r="G1110" s="1226"/>
      <c r="H1110" s="1141">
        <f t="shared" si="225"/>
        <v>0</v>
      </c>
      <c r="I1110" s="1226"/>
      <c r="J1110" s="1141">
        <f t="shared" si="226"/>
        <v>0</v>
      </c>
      <c r="K1110" s="1226"/>
      <c r="L1110" s="1141">
        <f t="shared" si="227"/>
        <v>0</v>
      </c>
      <c r="M1110" s="1226"/>
      <c r="N1110" s="1141">
        <f t="shared" si="228"/>
        <v>0</v>
      </c>
      <c r="O1110" s="1226">
        <v>32</v>
      </c>
      <c r="P1110" s="1141">
        <f t="shared" si="229"/>
        <v>31680</v>
      </c>
      <c r="Q1110" s="1226"/>
      <c r="R1110" s="1141">
        <f t="shared" si="230"/>
        <v>0</v>
      </c>
      <c r="S1110" s="1226"/>
      <c r="T1110" s="1141">
        <f t="shared" si="231"/>
        <v>0</v>
      </c>
      <c r="U1110" s="1141"/>
      <c r="V1110" s="1141">
        <f t="shared" si="232"/>
        <v>0</v>
      </c>
      <c r="W1110" s="1143">
        <f t="shared" si="233"/>
        <v>32</v>
      </c>
      <c r="X1110" s="1141">
        <f t="shared" si="234"/>
        <v>31680</v>
      </c>
      <c r="Y1110" s="1144">
        <v>32</v>
      </c>
      <c r="Z1110" s="1139">
        <f t="shared" si="223"/>
        <v>31680</v>
      </c>
      <c r="AA1110" s="1123">
        <f>[5]building!Y1102</f>
        <v>32</v>
      </c>
      <c r="AB1110" s="1123">
        <f>[5]building!Z1102</f>
        <v>31680</v>
      </c>
      <c r="AC1110" s="1123">
        <f>[5]building!Z1102</f>
        <v>31680</v>
      </c>
      <c r="AD1110" s="1123">
        <f t="shared" si="235"/>
        <v>0</v>
      </c>
    </row>
    <row r="1111" spans="1:30" ht="70.5" customHeight="1">
      <c r="A1111" s="1172"/>
      <c r="B1111" s="1324" t="s">
        <v>5201</v>
      </c>
      <c r="C1111" s="1322">
        <v>360</v>
      </c>
      <c r="D1111" s="1290" t="s">
        <v>1456</v>
      </c>
      <c r="E1111" s="1226"/>
      <c r="F1111" s="1134">
        <f t="shared" si="224"/>
        <v>0</v>
      </c>
      <c r="G1111" s="1226"/>
      <c r="H1111" s="1141">
        <f t="shared" si="225"/>
        <v>0</v>
      </c>
      <c r="I1111" s="1226"/>
      <c r="J1111" s="1141">
        <f t="shared" si="226"/>
        <v>0</v>
      </c>
      <c r="K1111" s="1226"/>
      <c r="L1111" s="1141">
        <f t="shared" si="227"/>
        <v>0</v>
      </c>
      <c r="M1111" s="1226"/>
      <c r="N1111" s="1141">
        <f t="shared" si="228"/>
        <v>0</v>
      </c>
      <c r="O1111" s="1226">
        <v>1</v>
      </c>
      <c r="P1111" s="1141">
        <f t="shared" si="229"/>
        <v>360</v>
      </c>
      <c r="Q1111" s="1226"/>
      <c r="R1111" s="1141">
        <f t="shared" si="230"/>
        <v>0</v>
      </c>
      <c r="S1111" s="1226"/>
      <c r="T1111" s="1141">
        <f t="shared" si="231"/>
        <v>0</v>
      </c>
      <c r="U1111" s="1141"/>
      <c r="V1111" s="1141">
        <f t="shared" si="232"/>
        <v>0</v>
      </c>
      <c r="W1111" s="1143">
        <f t="shared" si="233"/>
        <v>1</v>
      </c>
      <c r="X1111" s="1141">
        <f t="shared" si="234"/>
        <v>360</v>
      </c>
      <c r="Y1111" s="1144">
        <v>1</v>
      </c>
      <c r="Z1111" s="1139">
        <f t="shared" si="223"/>
        <v>360</v>
      </c>
      <c r="AA1111" s="1123">
        <f>[5]building!Y1103</f>
        <v>1</v>
      </c>
      <c r="AB1111" s="1123">
        <f>[5]building!Z1103</f>
        <v>360</v>
      </c>
      <c r="AC1111" s="1123">
        <f>[5]building!Z1103</f>
        <v>360</v>
      </c>
      <c r="AD1111" s="1123">
        <f t="shared" si="235"/>
        <v>0</v>
      </c>
    </row>
    <row r="1112" spans="1:30" ht="70.5" customHeight="1">
      <c r="A1112" s="1172"/>
      <c r="B1112" s="1324" t="s">
        <v>5203</v>
      </c>
      <c r="C1112" s="1322">
        <v>197</v>
      </c>
      <c r="D1112" s="1290" t="s">
        <v>1456</v>
      </c>
      <c r="E1112" s="1226"/>
      <c r="F1112" s="1134">
        <f t="shared" si="224"/>
        <v>0</v>
      </c>
      <c r="G1112" s="1226"/>
      <c r="H1112" s="1141">
        <f t="shared" si="225"/>
        <v>0</v>
      </c>
      <c r="I1112" s="1226"/>
      <c r="J1112" s="1141">
        <f t="shared" si="226"/>
        <v>0</v>
      </c>
      <c r="K1112" s="1226"/>
      <c r="L1112" s="1141">
        <f t="shared" si="227"/>
        <v>0</v>
      </c>
      <c r="M1112" s="1226"/>
      <c r="N1112" s="1141">
        <f t="shared" si="228"/>
        <v>0</v>
      </c>
      <c r="O1112" s="1226"/>
      <c r="P1112" s="1141">
        <f t="shared" si="229"/>
        <v>0</v>
      </c>
      <c r="Q1112" s="1226"/>
      <c r="R1112" s="1141">
        <f t="shared" si="230"/>
        <v>0</v>
      </c>
      <c r="S1112" s="1226"/>
      <c r="T1112" s="1141">
        <f t="shared" si="231"/>
        <v>0</v>
      </c>
      <c r="U1112" s="1141"/>
      <c r="V1112" s="1141">
        <f t="shared" si="232"/>
        <v>0</v>
      </c>
      <c r="W1112" s="1143">
        <f t="shared" si="233"/>
        <v>0</v>
      </c>
      <c r="X1112" s="1141">
        <f t="shared" si="234"/>
        <v>0</v>
      </c>
      <c r="Y1112" s="1144">
        <v>0</v>
      </c>
      <c r="Z1112" s="1139">
        <f t="shared" si="223"/>
        <v>0</v>
      </c>
      <c r="AA1112" s="1123">
        <f>[5]building!Y1104</f>
        <v>0</v>
      </c>
      <c r="AB1112" s="1123"/>
      <c r="AC1112" s="1123">
        <f>[5]building!Z1104</f>
        <v>0</v>
      </c>
      <c r="AD1112" s="1123">
        <f t="shared" si="235"/>
        <v>0</v>
      </c>
    </row>
    <row r="1113" spans="1:30" ht="70.5" customHeight="1">
      <c r="A1113" s="1172"/>
      <c r="B1113" s="1324" t="s">
        <v>5202</v>
      </c>
      <c r="C1113" s="1322">
        <v>29590</v>
      </c>
      <c r="D1113" s="1290" t="s">
        <v>1456</v>
      </c>
      <c r="E1113" s="1226"/>
      <c r="F1113" s="1134">
        <f t="shared" si="224"/>
        <v>0</v>
      </c>
      <c r="G1113" s="1226"/>
      <c r="H1113" s="1141">
        <f t="shared" si="225"/>
        <v>0</v>
      </c>
      <c r="I1113" s="1226"/>
      <c r="J1113" s="1141">
        <f t="shared" si="226"/>
        <v>0</v>
      </c>
      <c r="K1113" s="1226"/>
      <c r="L1113" s="1141">
        <f t="shared" si="227"/>
        <v>0</v>
      </c>
      <c r="M1113" s="1226"/>
      <c r="N1113" s="1141">
        <f t="shared" si="228"/>
        <v>0</v>
      </c>
      <c r="O1113" s="1226"/>
      <c r="P1113" s="1141">
        <f t="shared" si="229"/>
        <v>0</v>
      </c>
      <c r="Q1113" s="1226"/>
      <c r="R1113" s="1141">
        <f t="shared" si="230"/>
        <v>0</v>
      </c>
      <c r="S1113" s="1226"/>
      <c r="T1113" s="1141">
        <f t="shared" si="231"/>
        <v>0</v>
      </c>
      <c r="U1113" s="1141"/>
      <c r="V1113" s="1141">
        <f t="shared" si="232"/>
        <v>0</v>
      </c>
      <c r="W1113" s="1143">
        <f t="shared" si="233"/>
        <v>0</v>
      </c>
      <c r="X1113" s="1141">
        <f t="shared" si="234"/>
        <v>0</v>
      </c>
      <c r="Y1113" s="1144">
        <v>0</v>
      </c>
      <c r="Z1113" s="1139">
        <f t="shared" si="223"/>
        <v>0</v>
      </c>
      <c r="AA1113" s="1123">
        <f>[5]building!Y1105</f>
        <v>0</v>
      </c>
      <c r="AB1113" s="1123"/>
      <c r="AC1113" s="1123">
        <f>[5]building!Z1105</f>
        <v>0</v>
      </c>
      <c r="AD1113" s="1123">
        <f t="shared" si="235"/>
        <v>0</v>
      </c>
    </row>
    <row r="1114" spans="1:30" ht="70.5" customHeight="1">
      <c r="A1114" s="1172"/>
      <c r="B1114" s="1318" t="s">
        <v>5052</v>
      </c>
      <c r="C1114" s="1327">
        <v>8559.9500000000007</v>
      </c>
      <c r="D1114" s="1287" t="s">
        <v>1456</v>
      </c>
      <c r="E1114" s="1226"/>
      <c r="F1114" s="1134">
        <f t="shared" si="224"/>
        <v>0</v>
      </c>
      <c r="G1114" s="1226"/>
      <c r="H1114" s="1141">
        <f t="shared" si="225"/>
        <v>0</v>
      </c>
      <c r="I1114" s="1226"/>
      <c r="J1114" s="1141">
        <f t="shared" si="226"/>
        <v>0</v>
      </c>
      <c r="K1114" s="1226"/>
      <c r="L1114" s="1141">
        <f t="shared" si="227"/>
        <v>0</v>
      </c>
      <c r="M1114" s="1226"/>
      <c r="N1114" s="1141">
        <f t="shared" si="228"/>
        <v>0</v>
      </c>
      <c r="O1114" s="1226"/>
      <c r="P1114" s="1141">
        <f t="shared" si="229"/>
        <v>0</v>
      </c>
      <c r="Q1114" s="1226"/>
      <c r="R1114" s="1141">
        <f t="shared" si="230"/>
        <v>0</v>
      </c>
      <c r="S1114" s="1316"/>
      <c r="T1114" s="1141">
        <f t="shared" si="231"/>
        <v>0</v>
      </c>
      <c r="U1114" s="1141"/>
      <c r="V1114" s="1141">
        <f t="shared" si="232"/>
        <v>0</v>
      </c>
      <c r="W1114" s="1143">
        <f t="shared" si="233"/>
        <v>0</v>
      </c>
      <c r="X1114" s="1141">
        <f t="shared" si="234"/>
        <v>0</v>
      </c>
      <c r="Y1114" s="1144">
        <v>0</v>
      </c>
      <c r="Z1114" s="1139">
        <f t="shared" si="223"/>
        <v>0</v>
      </c>
      <c r="AA1114" s="1123">
        <f>[5]building!Y1106</f>
        <v>0</v>
      </c>
      <c r="AB1114" s="1123"/>
      <c r="AC1114" s="1123">
        <f>[5]building!Z1106</f>
        <v>0</v>
      </c>
      <c r="AD1114" s="1123">
        <f t="shared" si="235"/>
        <v>0</v>
      </c>
    </row>
    <row r="1115" spans="1:30" ht="70.5" customHeight="1">
      <c r="A1115" s="1172"/>
      <c r="B1115" s="1324" t="s">
        <v>5204</v>
      </c>
      <c r="C1115" s="1322">
        <v>13283</v>
      </c>
      <c r="D1115" s="1290" t="s">
        <v>1456</v>
      </c>
      <c r="E1115" s="1226"/>
      <c r="F1115" s="1134">
        <f t="shared" si="224"/>
        <v>0</v>
      </c>
      <c r="G1115" s="1226"/>
      <c r="H1115" s="1141">
        <f t="shared" si="225"/>
        <v>0</v>
      </c>
      <c r="I1115" s="1226"/>
      <c r="J1115" s="1141">
        <f t="shared" si="226"/>
        <v>0</v>
      </c>
      <c r="K1115" s="1226"/>
      <c r="L1115" s="1141">
        <f t="shared" si="227"/>
        <v>0</v>
      </c>
      <c r="M1115" s="1226"/>
      <c r="N1115" s="1141">
        <f t="shared" si="228"/>
        <v>0</v>
      </c>
      <c r="O1115" s="1226"/>
      <c r="P1115" s="1141">
        <f t="shared" si="229"/>
        <v>0</v>
      </c>
      <c r="Q1115" s="1226"/>
      <c r="R1115" s="1141">
        <f t="shared" si="230"/>
        <v>0</v>
      </c>
      <c r="S1115" s="1226"/>
      <c r="T1115" s="1141">
        <f t="shared" si="231"/>
        <v>0</v>
      </c>
      <c r="U1115" s="1141"/>
      <c r="V1115" s="1141">
        <f t="shared" si="232"/>
        <v>0</v>
      </c>
      <c r="W1115" s="1143">
        <f t="shared" si="233"/>
        <v>0</v>
      </c>
      <c r="X1115" s="1141">
        <f t="shared" si="234"/>
        <v>0</v>
      </c>
      <c r="Y1115" s="1144">
        <v>0</v>
      </c>
      <c r="Z1115" s="1139">
        <f t="shared" si="223"/>
        <v>0</v>
      </c>
      <c r="AA1115" s="1123">
        <f>[5]building!Y1107</f>
        <v>0</v>
      </c>
      <c r="AB1115" s="1123"/>
      <c r="AC1115" s="1123">
        <f>[5]building!Z1107</f>
        <v>0</v>
      </c>
      <c r="AD1115" s="1123">
        <f t="shared" si="235"/>
        <v>0</v>
      </c>
    </row>
    <row r="1116" spans="1:30" ht="70.5" customHeight="1">
      <c r="A1116" s="1172"/>
      <c r="B1116" s="1321" t="s">
        <v>5205</v>
      </c>
      <c r="C1116" s="1322">
        <v>166</v>
      </c>
      <c r="D1116" s="1290" t="s">
        <v>841</v>
      </c>
      <c r="E1116" s="1226"/>
      <c r="F1116" s="1134">
        <f t="shared" si="224"/>
        <v>0</v>
      </c>
      <c r="G1116" s="1226"/>
      <c r="H1116" s="1141">
        <f t="shared" si="225"/>
        <v>0</v>
      </c>
      <c r="I1116" s="1226"/>
      <c r="J1116" s="1141">
        <f t="shared" si="226"/>
        <v>0</v>
      </c>
      <c r="K1116" s="1226"/>
      <c r="L1116" s="1141">
        <f t="shared" si="227"/>
        <v>0</v>
      </c>
      <c r="M1116" s="1226"/>
      <c r="N1116" s="1141">
        <f t="shared" si="228"/>
        <v>0</v>
      </c>
      <c r="O1116" s="1226"/>
      <c r="P1116" s="1141">
        <f t="shared" si="229"/>
        <v>0</v>
      </c>
      <c r="Q1116" s="1226"/>
      <c r="R1116" s="1141">
        <f t="shared" si="230"/>
        <v>0</v>
      </c>
      <c r="S1116" s="1226"/>
      <c r="T1116" s="1141">
        <f t="shared" si="231"/>
        <v>0</v>
      </c>
      <c r="U1116" s="1141"/>
      <c r="V1116" s="1141">
        <f t="shared" si="232"/>
        <v>0</v>
      </c>
      <c r="W1116" s="1143">
        <f t="shared" si="233"/>
        <v>0</v>
      </c>
      <c r="X1116" s="1141">
        <f t="shared" si="234"/>
        <v>0</v>
      </c>
      <c r="Y1116" s="1144">
        <v>0</v>
      </c>
      <c r="Z1116" s="1139">
        <f t="shared" si="223"/>
        <v>0</v>
      </c>
      <c r="AA1116" s="1123">
        <f>[5]building!Y1108</f>
        <v>0</v>
      </c>
      <c r="AB1116" s="1123"/>
      <c r="AC1116" s="1123">
        <f>[5]building!Z1108</f>
        <v>0</v>
      </c>
      <c r="AD1116" s="1123">
        <f t="shared" si="235"/>
        <v>0</v>
      </c>
    </row>
    <row r="1117" spans="1:30" ht="70.5" customHeight="1">
      <c r="A1117" s="1172"/>
      <c r="B1117" s="1328" t="s">
        <v>5053</v>
      </c>
      <c r="C1117" s="1295"/>
      <c r="D1117" s="1287"/>
      <c r="E1117" s="1226"/>
      <c r="F1117" s="1134">
        <f t="shared" si="224"/>
        <v>0</v>
      </c>
      <c r="G1117" s="1226"/>
      <c r="H1117" s="1141">
        <f t="shared" si="225"/>
        <v>0</v>
      </c>
      <c r="I1117" s="1226"/>
      <c r="J1117" s="1141">
        <f t="shared" si="226"/>
        <v>0</v>
      </c>
      <c r="K1117" s="1226"/>
      <c r="L1117" s="1141">
        <f t="shared" si="227"/>
        <v>0</v>
      </c>
      <c r="M1117" s="1226"/>
      <c r="N1117" s="1141">
        <f t="shared" si="228"/>
        <v>0</v>
      </c>
      <c r="O1117" s="1226"/>
      <c r="P1117" s="1141">
        <f t="shared" si="229"/>
        <v>0</v>
      </c>
      <c r="Q1117" s="1226"/>
      <c r="R1117" s="1141">
        <f t="shared" si="230"/>
        <v>0</v>
      </c>
      <c r="S1117" s="1226"/>
      <c r="T1117" s="1141">
        <f t="shared" si="231"/>
        <v>0</v>
      </c>
      <c r="U1117" s="1141"/>
      <c r="V1117" s="1141">
        <f t="shared" si="232"/>
        <v>0</v>
      </c>
      <c r="W1117" s="1143">
        <f t="shared" si="233"/>
        <v>0</v>
      </c>
      <c r="X1117" s="1141">
        <f t="shared" si="234"/>
        <v>0</v>
      </c>
      <c r="Y1117" s="1144">
        <v>0</v>
      </c>
      <c r="Z1117" s="1139">
        <f t="shared" ref="Z1117:Z1180" si="236">Y1117*C1117</f>
        <v>0</v>
      </c>
      <c r="AA1117" s="1123">
        <f>[5]building!Y1109</f>
        <v>0</v>
      </c>
      <c r="AB1117" s="1123"/>
      <c r="AC1117" s="1123">
        <f>[5]building!Z1109</f>
        <v>0</v>
      </c>
      <c r="AD1117" s="1123">
        <f t="shared" si="235"/>
        <v>0</v>
      </c>
    </row>
    <row r="1118" spans="1:30" ht="70.5" customHeight="1">
      <c r="A1118" s="1172"/>
      <c r="B1118" s="1324" t="s">
        <v>5054</v>
      </c>
      <c r="C1118" s="1322">
        <v>155.41999999999999</v>
      </c>
      <c r="D1118" s="1290" t="s">
        <v>841</v>
      </c>
      <c r="E1118" s="1226"/>
      <c r="F1118" s="1134">
        <f t="shared" si="224"/>
        <v>0</v>
      </c>
      <c r="G1118" s="1226"/>
      <c r="H1118" s="1141">
        <f t="shared" si="225"/>
        <v>0</v>
      </c>
      <c r="I1118" s="1226"/>
      <c r="J1118" s="1141">
        <f t="shared" si="226"/>
        <v>0</v>
      </c>
      <c r="K1118" s="1226"/>
      <c r="L1118" s="1141">
        <f t="shared" si="227"/>
        <v>0</v>
      </c>
      <c r="M1118" s="1226"/>
      <c r="N1118" s="1141">
        <f t="shared" si="228"/>
        <v>0</v>
      </c>
      <c r="O1118" s="1226"/>
      <c r="P1118" s="1141">
        <f t="shared" si="229"/>
        <v>0</v>
      </c>
      <c r="Q1118" s="1226"/>
      <c r="R1118" s="1141">
        <f t="shared" si="230"/>
        <v>0</v>
      </c>
      <c r="S1118" s="1226"/>
      <c r="T1118" s="1141">
        <f t="shared" si="231"/>
        <v>0</v>
      </c>
      <c r="U1118" s="1141"/>
      <c r="V1118" s="1141">
        <f t="shared" si="232"/>
        <v>0</v>
      </c>
      <c r="W1118" s="1143">
        <f t="shared" si="233"/>
        <v>0</v>
      </c>
      <c r="X1118" s="1141">
        <f t="shared" si="234"/>
        <v>0</v>
      </c>
      <c r="Y1118" s="1144">
        <v>0</v>
      </c>
      <c r="Z1118" s="1139">
        <f t="shared" si="236"/>
        <v>0</v>
      </c>
      <c r="AA1118" s="1123">
        <f>[5]building!Y1110</f>
        <v>0</v>
      </c>
      <c r="AB1118" s="1123"/>
      <c r="AC1118" s="1123">
        <f>[5]building!Z1110</f>
        <v>0</v>
      </c>
      <c r="AD1118" s="1123">
        <f t="shared" si="235"/>
        <v>0</v>
      </c>
    </row>
    <row r="1119" spans="1:30" ht="70.5" customHeight="1">
      <c r="A1119" s="1172"/>
      <c r="B1119" s="1324" t="s">
        <v>5055</v>
      </c>
      <c r="C1119" s="1322">
        <v>239.92</v>
      </c>
      <c r="D1119" s="1290" t="s">
        <v>841</v>
      </c>
      <c r="E1119" s="1226"/>
      <c r="F1119" s="1134">
        <f t="shared" si="224"/>
        <v>0</v>
      </c>
      <c r="G1119" s="1226"/>
      <c r="H1119" s="1141">
        <f t="shared" si="225"/>
        <v>0</v>
      </c>
      <c r="I1119" s="1226"/>
      <c r="J1119" s="1141">
        <f t="shared" si="226"/>
        <v>0</v>
      </c>
      <c r="K1119" s="1226"/>
      <c r="L1119" s="1141">
        <f t="shared" si="227"/>
        <v>0</v>
      </c>
      <c r="M1119" s="1226"/>
      <c r="N1119" s="1141">
        <f t="shared" si="228"/>
        <v>0</v>
      </c>
      <c r="O1119" s="1226"/>
      <c r="P1119" s="1141">
        <f t="shared" si="229"/>
        <v>0</v>
      </c>
      <c r="Q1119" s="1226"/>
      <c r="R1119" s="1141">
        <f t="shared" si="230"/>
        <v>0</v>
      </c>
      <c r="S1119" s="1226"/>
      <c r="T1119" s="1141">
        <f t="shared" si="231"/>
        <v>0</v>
      </c>
      <c r="U1119" s="1141"/>
      <c r="V1119" s="1141">
        <f t="shared" si="232"/>
        <v>0</v>
      </c>
      <c r="W1119" s="1143">
        <f t="shared" si="233"/>
        <v>0</v>
      </c>
      <c r="X1119" s="1141">
        <f t="shared" si="234"/>
        <v>0</v>
      </c>
      <c r="Y1119" s="1144">
        <v>0</v>
      </c>
      <c r="Z1119" s="1139">
        <f t="shared" si="236"/>
        <v>0</v>
      </c>
      <c r="AA1119" s="1123">
        <f>[5]building!Y1111</f>
        <v>0</v>
      </c>
      <c r="AB1119" s="1123"/>
      <c r="AC1119" s="1123">
        <f>[5]building!Z1111</f>
        <v>0</v>
      </c>
      <c r="AD1119" s="1123">
        <f t="shared" si="235"/>
        <v>0</v>
      </c>
    </row>
    <row r="1120" spans="1:30" ht="70.5" customHeight="1">
      <c r="A1120" s="1172"/>
      <c r="B1120" s="1324" t="s">
        <v>5056</v>
      </c>
      <c r="C1120" s="1329">
        <v>2189.4</v>
      </c>
      <c r="D1120" s="1290" t="s">
        <v>1456</v>
      </c>
      <c r="E1120" s="1226"/>
      <c r="F1120" s="1134">
        <f t="shared" si="224"/>
        <v>0</v>
      </c>
      <c r="G1120" s="1226"/>
      <c r="H1120" s="1141">
        <f t="shared" si="225"/>
        <v>0</v>
      </c>
      <c r="I1120" s="1226"/>
      <c r="J1120" s="1141">
        <f t="shared" si="226"/>
        <v>0</v>
      </c>
      <c r="K1120" s="1226"/>
      <c r="L1120" s="1141">
        <f t="shared" si="227"/>
        <v>0</v>
      </c>
      <c r="M1120" s="1226"/>
      <c r="N1120" s="1141">
        <f t="shared" si="228"/>
        <v>0</v>
      </c>
      <c r="O1120" s="1226">
        <v>35</v>
      </c>
      <c r="P1120" s="1141">
        <f t="shared" si="229"/>
        <v>76629</v>
      </c>
      <c r="Q1120" s="1226"/>
      <c r="R1120" s="1141">
        <f t="shared" si="230"/>
        <v>0</v>
      </c>
      <c r="S1120" s="1226"/>
      <c r="T1120" s="1141">
        <f t="shared" si="231"/>
        <v>0</v>
      </c>
      <c r="U1120" s="1141"/>
      <c r="V1120" s="1141">
        <f t="shared" si="232"/>
        <v>0</v>
      </c>
      <c r="W1120" s="1143">
        <f t="shared" si="233"/>
        <v>35</v>
      </c>
      <c r="X1120" s="1141">
        <f t="shared" si="234"/>
        <v>76629</v>
      </c>
      <c r="Y1120" s="1144">
        <v>35</v>
      </c>
      <c r="Z1120" s="1139">
        <f t="shared" si="236"/>
        <v>76629</v>
      </c>
      <c r="AA1120" s="1123">
        <f>[5]building!Y1112</f>
        <v>35</v>
      </c>
      <c r="AB1120" s="1123">
        <f>[5]building!Z1112</f>
        <v>70700</v>
      </c>
      <c r="AC1120" s="1123">
        <f>[5]building!Z1112</f>
        <v>70700</v>
      </c>
      <c r="AD1120" s="1123">
        <f t="shared" si="235"/>
        <v>5929</v>
      </c>
    </row>
    <row r="1121" spans="1:30" ht="70.5" customHeight="1">
      <c r="A1121" s="1172"/>
      <c r="B1121" s="1324" t="s">
        <v>5057</v>
      </c>
      <c r="C1121" s="1329">
        <v>1319.4</v>
      </c>
      <c r="D1121" s="1290" t="s">
        <v>1456</v>
      </c>
      <c r="E1121" s="1226"/>
      <c r="F1121" s="1134">
        <f t="shared" si="224"/>
        <v>0</v>
      </c>
      <c r="G1121" s="1226"/>
      <c r="H1121" s="1141">
        <f t="shared" si="225"/>
        <v>0</v>
      </c>
      <c r="I1121" s="1226"/>
      <c r="J1121" s="1141">
        <f t="shared" si="226"/>
        <v>0</v>
      </c>
      <c r="K1121" s="1226"/>
      <c r="L1121" s="1141">
        <f t="shared" si="227"/>
        <v>0</v>
      </c>
      <c r="M1121" s="1226"/>
      <c r="N1121" s="1141">
        <f t="shared" si="228"/>
        <v>0</v>
      </c>
      <c r="O1121" s="1226">
        <v>32</v>
      </c>
      <c r="P1121" s="1141">
        <f t="shared" si="229"/>
        <v>42220.800000000003</v>
      </c>
      <c r="Q1121" s="1226"/>
      <c r="R1121" s="1141">
        <f t="shared" si="230"/>
        <v>0</v>
      </c>
      <c r="S1121" s="1226"/>
      <c r="T1121" s="1141">
        <f t="shared" si="231"/>
        <v>0</v>
      </c>
      <c r="U1121" s="1141"/>
      <c r="V1121" s="1141">
        <f t="shared" si="232"/>
        <v>0</v>
      </c>
      <c r="W1121" s="1143">
        <f t="shared" si="233"/>
        <v>32</v>
      </c>
      <c r="X1121" s="1141">
        <f t="shared" si="234"/>
        <v>42220.800000000003</v>
      </c>
      <c r="Y1121" s="1144">
        <v>32</v>
      </c>
      <c r="Z1121" s="1139">
        <f t="shared" si="236"/>
        <v>42220.800000000003</v>
      </c>
      <c r="AA1121" s="1123">
        <f>[5]building!Y1113</f>
        <v>32</v>
      </c>
      <c r="AB1121" s="1123">
        <f>[5]building!Z1113</f>
        <v>37120</v>
      </c>
      <c r="AC1121" s="1123">
        <f>[5]building!Z1113</f>
        <v>37120</v>
      </c>
      <c r="AD1121" s="1123">
        <f t="shared" si="235"/>
        <v>5100.8</v>
      </c>
    </row>
    <row r="1122" spans="1:30" ht="70.5" customHeight="1">
      <c r="A1122" s="1172"/>
      <c r="B1122" s="1324" t="s">
        <v>5058</v>
      </c>
      <c r="C1122" s="1329">
        <v>769</v>
      </c>
      <c r="D1122" s="1290" t="s">
        <v>1456</v>
      </c>
      <c r="E1122" s="1226"/>
      <c r="F1122" s="1134">
        <f t="shared" si="224"/>
        <v>0</v>
      </c>
      <c r="G1122" s="1226"/>
      <c r="H1122" s="1141">
        <f t="shared" si="225"/>
        <v>0</v>
      </c>
      <c r="I1122" s="1226"/>
      <c r="J1122" s="1141">
        <f t="shared" si="226"/>
        <v>0</v>
      </c>
      <c r="K1122" s="1226"/>
      <c r="L1122" s="1141">
        <f t="shared" si="227"/>
        <v>0</v>
      </c>
      <c r="M1122" s="1226"/>
      <c r="N1122" s="1141">
        <f t="shared" si="228"/>
        <v>0</v>
      </c>
      <c r="O1122" s="1226">
        <v>32</v>
      </c>
      <c r="P1122" s="1141">
        <f t="shared" si="229"/>
        <v>24608</v>
      </c>
      <c r="Q1122" s="1226"/>
      <c r="R1122" s="1141">
        <f t="shared" si="230"/>
        <v>0</v>
      </c>
      <c r="S1122" s="1226"/>
      <c r="T1122" s="1141">
        <f t="shared" si="231"/>
        <v>0</v>
      </c>
      <c r="U1122" s="1141"/>
      <c r="V1122" s="1141">
        <f t="shared" si="232"/>
        <v>0</v>
      </c>
      <c r="W1122" s="1143">
        <f t="shared" si="233"/>
        <v>32</v>
      </c>
      <c r="X1122" s="1141">
        <f t="shared" si="234"/>
        <v>24608</v>
      </c>
      <c r="Y1122" s="1144">
        <v>32</v>
      </c>
      <c r="Z1122" s="1139">
        <f t="shared" si="236"/>
        <v>24608</v>
      </c>
      <c r="AA1122" s="1123">
        <f>[5]building!Y1114</f>
        <v>32</v>
      </c>
      <c r="AB1122" s="1123">
        <f>[5]building!Z1114</f>
        <v>24384</v>
      </c>
      <c r="AC1122" s="1123">
        <f>[5]building!Z1114</f>
        <v>24384</v>
      </c>
      <c r="AD1122" s="1123">
        <f t="shared" si="235"/>
        <v>224</v>
      </c>
    </row>
    <row r="1123" spans="1:30" ht="70.5" customHeight="1">
      <c r="A1123" s="1172"/>
      <c r="B1123" s="1324" t="s">
        <v>5059</v>
      </c>
      <c r="C1123" s="1291">
        <v>161.9</v>
      </c>
      <c r="D1123" s="1290" t="s">
        <v>1456</v>
      </c>
      <c r="E1123" s="1226"/>
      <c r="F1123" s="1134">
        <f t="shared" si="224"/>
        <v>0</v>
      </c>
      <c r="G1123" s="1226"/>
      <c r="H1123" s="1141">
        <f t="shared" si="225"/>
        <v>0</v>
      </c>
      <c r="I1123" s="1226"/>
      <c r="J1123" s="1141">
        <f t="shared" si="226"/>
        <v>0</v>
      </c>
      <c r="K1123" s="1226"/>
      <c r="L1123" s="1141">
        <f t="shared" si="227"/>
        <v>0</v>
      </c>
      <c r="M1123" s="1226"/>
      <c r="N1123" s="1141">
        <f t="shared" si="228"/>
        <v>0</v>
      </c>
      <c r="O1123" s="1226">
        <v>32</v>
      </c>
      <c r="P1123" s="1141">
        <f t="shared" si="229"/>
        <v>5180.8</v>
      </c>
      <c r="Q1123" s="1226"/>
      <c r="R1123" s="1141">
        <f t="shared" si="230"/>
        <v>0</v>
      </c>
      <c r="S1123" s="1226"/>
      <c r="T1123" s="1141">
        <f t="shared" si="231"/>
        <v>0</v>
      </c>
      <c r="U1123" s="1141"/>
      <c r="V1123" s="1141">
        <f t="shared" si="232"/>
        <v>0</v>
      </c>
      <c r="W1123" s="1143">
        <f t="shared" si="233"/>
        <v>32</v>
      </c>
      <c r="X1123" s="1141">
        <f t="shared" si="234"/>
        <v>5180.8</v>
      </c>
      <c r="Y1123" s="1144">
        <v>32</v>
      </c>
      <c r="Z1123" s="1139">
        <f t="shared" si="236"/>
        <v>5180.8</v>
      </c>
      <c r="AA1123" s="1123">
        <f>[5]building!Y1115</f>
        <v>32</v>
      </c>
      <c r="AB1123" s="1123">
        <f>[5]building!Z1115</f>
        <v>5180.8</v>
      </c>
      <c r="AC1123" s="1123">
        <f>[5]building!Z1115</f>
        <v>5180.8</v>
      </c>
      <c r="AD1123" s="1123">
        <f t="shared" si="235"/>
        <v>0</v>
      </c>
    </row>
    <row r="1124" spans="1:30" ht="70.5" customHeight="1">
      <c r="A1124" s="1172"/>
      <c r="B1124" s="1324" t="s">
        <v>5236</v>
      </c>
      <c r="C1124" s="1291"/>
      <c r="D1124" s="1290"/>
      <c r="E1124" s="1226"/>
      <c r="F1124" s="1134">
        <f t="shared" si="224"/>
        <v>0</v>
      </c>
      <c r="G1124" s="1226"/>
      <c r="H1124" s="1141">
        <f t="shared" si="225"/>
        <v>0</v>
      </c>
      <c r="I1124" s="1226"/>
      <c r="J1124" s="1141">
        <f t="shared" si="226"/>
        <v>0</v>
      </c>
      <c r="K1124" s="1226"/>
      <c r="L1124" s="1141">
        <f t="shared" si="227"/>
        <v>0</v>
      </c>
      <c r="M1124" s="1226"/>
      <c r="N1124" s="1141">
        <f t="shared" si="228"/>
        <v>0</v>
      </c>
      <c r="O1124" s="1226"/>
      <c r="P1124" s="1141">
        <f t="shared" si="229"/>
        <v>0</v>
      </c>
      <c r="Q1124" s="1226"/>
      <c r="R1124" s="1141">
        <f t="shared" si="230"/>
        <v>0</v>
      </c>
      <c r="S1124" s="1226"/>
      <c r="T1124" s="1141">
        <f t="shared" si="231"/>
        <v>0</v>
      </c>
      <c r="U1124" s="1141"/>
      <c r="V1124" s="1141">
        <f t="shared" si="232"/>
        <v>0</v>
      </c>
      <c r="W1124" s="1143">
        <f t="shared" si="233"/>
        <v>0</v>
      </c>
      <c r="X1124" s="1141">
        <f t="shared" si="234"/>
        <v>0</v>
      </c>
      <c r="Y1124" s="1144">
        <v>0</v>
      </c>
      <c r="Z1124" s="1139">
        <f t="shared" si="236"/>
        <v>0</v>
      </c>
      <c r="AA1124" s="1123">
        <f>[5]building!Y1116</f>
        <v>0</v>
      </c>
      <c r="AB1124" s="1123"/>
      <c r="AC1124" s="1123">
        <f>[5]building!Z1116</f>
        <v>0</v>
      </c>
      <c r="AD1124" s="1123">
        <f t="shared" si="235"/>
        <v>0</v>
      </c>
    </row>
    <row r="1125" spans="1:30" ht="70.5" customHeight="1">
      <c r="A1125" s="1172"/>
      <c r="B1125" s="1330" t="s">
        <v>5237</v>
      </c>
      <c r="C1125" s="1291"/>
      <c r="D1125" s="1290"/>
      <c r="E1125" s="1226"/>
      <c r="F1125" s="1134">
        <f t="shared" si="224"/>
        <v>0</v>
      </c>
      <c r="G1125" s="1226"/>
      <c r="H1125" s="1141">
        <f t="shared" si="225"/>
        <v>0</v>
      </c>
      <c r="I1125" s="1226"/>
      <c r="J1125" s="1141">
        <f t="shared" si="226"/>
        <v>0</v>
      </c>
      <c r="K1125" s="1226"/>
      <c r="L1125" s="1141">
        <f t="shared" si="227"/>
        <v>0</v>
      </c>
      <c r="M1125" s="1226"/>
      <c r="N1125" s="1141">
        <f t="shared" si="228"/>
        <v>0</v>
      </c>
      <c r="O1125" s="1226"/>
      <c r="P1125" s="1141">
        <f t="shared" si="229"/>
        <v>0</v>
      </c>
      <c r="Q1125" s="1226"/>
      <c r="R1125" s="1141">
        <f t="shared" si="230"/>
        <v>0</v>
      </c>
      <c r="S1125" s="1226"/>
      <c r="T1125" s="1141">
        <f t="shared" si="231"/>
        <v>0</v>
      </c>
      <c r="U1125" s="1141"/>
      <c r="V1125" s="1141">
        <f t="shared" si="232"/>
        <v>0</v>
      </c>
      <c r="W1125" s="1143">
        <f t="shared" si="233"/>
        <v>0</v>
      </c>
      <c r="X1125" s="1141">
        <f t="shared" si="234"/>
        <v>0</v>
      </c>
      <c r="Y1125" s="1144"/>
      <c r="Z1125" s="1139">
        <f t="shared" si="236"/>
        <v>0</v>
      </c>
      <c r="AA1125" s="1123" t="str">
        <f>[5]building!Y1117</f>
        <v>*</v>
      </c>
      <c r="AB1125" s="1123">
        <f>[5]building!Z1117</f>
        <v>0</v>
      </c>
      <c r="AC1125" s="1123">
        <f>[5]building!Z1117</f>
        <v>0</v>
      </c>
      <c r="AD1125" s="1123">
        <f t="shared" si="235"/>
        <v>0</v>
      </c>
    </row>
    <row r="1126" spans="1:30" ht="70.5" customHeight="1">
      <c r="A1126" s="1172"/>
      <c r="B1126" s="1324" t="s">
        <v>5238</v>
      </c>
      <c r="C1126" s="1291">
        <v>312.45</v>
      </c>
      <c r="D1126" s="1290" t="s">
        <v>841</v>
      </c>
      <c r="E1126" s="1226">
        <v>150</v>
      </c>
      <c r="F1126" s="1134">
        <f t="shared" si="224"/>
        <v>46867.5</v>
      </c>
      <c r="G1126" s="1226"/>
      <c r="H1126" s="1141">
        <f t="shared" si="225"/>
        <v>0</v>
      </c>
      <c r="I1126" s="1226"/>
      <c r="J1126" s="1141">
        <f t="shared" si="226"/>
        <v>0</v>
      </c>
      <c r="K1126" s="1226"/>
      <c r="L1126" s="1141">
        <f t="shared" si="227"/>
        <v>0</v>
      </c>
      <c r="M1126" s="1226"/>
      <c r="N1126" s="1141">
        <f t="shared" si="228"/>
        <v>0</v>
      </c>
      <c r="O1126" s="1226"/>
      <c r="P1126" s="1141">
        <f t="shared" si="229"/>
        <v>0</v>
      </c>
      <c r="Q1126" s="1226"/>
      <c r="R1126" s="1141">
        <f t="shared" si="230"/>
        <v>0</v>
      </c>
      <c r="S1126" s="1226"/>
      <c r="T1126" s="1141">
        <f t="shared" si="231"/>
        <v>0</v>
      </c>
      <c r="U1126" s="1141"/>
      <c r="V1126" s="1141">
        <f t="shared" si="232"/>
        <v>0</v>
      </c>
      <c r="W1126" s="1143">
        <f t="shared" si="233"/>
        <v>0</v>
      </c>
      <c r="X1126" s="1141">
        <f t="shared" si="234"/>
        <v>0</v>
      </c>
      <c r="Y1126" s="1144">
        <v>150</v>
      </c>
      <c r="Z1126" s="1139">
        <f t="shared" si="236"/>
        <v>46867.5</v>
      </c>
      <c r="AA1126" s="1123">
        <f>[5]building!Y1118</f>
        <v>150</v>
      </c>
      <c r="AB1126" s="1123">
        <f>[5]building!Z1118</f>
        <v>46867.5</v>
      </c>
      <c r="AC1126" s="1123">
        <f>[5]building!Z1118</f>
        <v>46867.5</v>
      </c>
      <c r="AD1126" s="1123">
        <f t="shared" si="235"/>
        <v>0</v>
      </c>
    </row>
    <row r="1127" spans="1:30" ht="70.5" customHeight="1">
      <c r="A1127" s="1172"/>
      <c r="B1127" s="1324" t="s">
        <v>5239</v>
      </c>
      <c r="C1127" s="1291">
        <v>343.1</v>
      </c>
      <c r="D1127" s="1290" t="s">
        <v>841</v>
      </c>
      <c r="E1127" s="1226">
        <v>170</v>
      </c>
      <c r="F1127" s="1134">
        <f t="shared" si="224"/>
        <v>58327</v>
      </c>
      <c r="G1127" s="1226"/>
      <c r="H1127" s="1141">
        <f t="shared" si="225"/>
        <v>0</v>
      </c>
      <c r="I1127" s="1226"/>
      <c r="J1127" s="1141">
        <f t="shared" si="226"/>
        <v>0</v>
      </c>
      <c r="K1127" s="1226"/>
      <c r="L1127" s="1141">
        <f t="shared" si="227"/>
        <v>0</v>
      </c>
      <c r="M1127" s="1226"/>
      <c r="N1127" s="1141">
        <f t="shared" si="228"/>
        <v>0</v>
      </c>
      <c r="O1127" s="1226"/>
      <c r="P1127" s="1141">
        <f t="shared" si="229"/>
        <v>0</v>
      </c>
      <c r="Q1127" s="1226"/>
      <c r="R1127" s="1141">
        <f t="shared" si="230"/>
        <v>0</v>
      </c>
      <c r="S1127" s="1226"/>
      <c r="T1127" s="1141">
        <f t="shared" si="231"/>
        <v>0</v>
      </c>
      <c r="U1127" s="1141"/>
      <c r="V1127" s="1141">
        <f t="shared" si="232"/>
        <v>0</v>
      </c>
      <c r="W1127" s="1143">
        <f t="shared" si="233"/>
        <v>0</v>
      </c>
      <c r="X1127" s="1141">
        <f t="shared" si="234"/>
        <v>0</v>
      </c>
      <c r="Y1127" s="1144">
        <v>170</v>
      </c>
      <c r="Z1127" s="1139">
        <f t="shared" si="236"/>
        <v>58327</v>
      </c>
      <c r="AA1127" s="1123">
        <f>[5]building!Y1119</f>
        <v>170</v>
      </c>
      <c r="AB1127" s="1123">
        <f>[5]building!Z1119</f>
        <v>58327</v>
      </c>
      <c r="AC1127" s="1123">
        <f>[5]building!Z1119</f>
        <v>58327</v>
      </c>
      <c r="AD1127" s="1123">
        <f t="shared" si="235"/>
        <v>0</v>
      </c>
    </row>
    <row r="1128" spans="1:30" ht="70.5" customHeight="1">
      <c r="A1128" s="1172"/>
      <c r="B1128" s="1324" t="s">
        <v>5240</v>
      </c>
      <c r="C1128" s="1291">
        <v>345.77</v>
      </c>
      <c r="D1128" s="1290" t="s">
        <v>841</v>
      </c>
      <c r="E1128" s="1226">
        <v>90</v>
      </c>
      <c r="F1128" s="1134">
        <f t="shared" si="224"/>
        <v>31119.3</v>
      </c>
      <c r="G1128" s="1226"/>
      <c r="H1128" s="1141">
        <f t="shared" si="225"/>
        <v>0</v>
      </c>
      <c r="I1128" s="1226"/>
      <c r="J1128" s="1141">
        <f t="shared" si="226"/>
        <v>0</v>
      </c>
      <c r="K1128" s="1226"/>
      <c r="L1128" s="1141">
        <f t="shared" si="227"/>
        <v>0</v>
      </c>
      <c r="M1128" s="1226"/>
      <c r="N1128" s="1141">
        <f t="shared" si="228"/>
        <v>0</v>
      </c>
      <c r="O1128" s="1226"/>
      <c r="P1128" s="1141">
        <f t="shared" si="229"/>
        <v>0</v>
      </c>
      <c r="Q1128" s="1226"/>
      <c r="R1128" s="1141">
        <f t="shared" si="230"/>
        <v>0</v>
      </c>
      <c r="S1128" s="1226"/>
      <c r="T1128" s="1141">
        <f t="shared" si="231"/>
        <v>0</v>
      </c>
      <c r="U1128" s="1141"/>
      <c r="V1128" s="1141">
        <f t="shared" si="232"/>
        <v>0</v>
      </c>
      <c r="W1128" s="1143">
        <f t="shared" si="233"/>
        <v>0</v>
      </c>
      <c r="X1128" s="1141">
        <f t="shared" si="234"/>
        <v>0</v>
      </c>
      <c r="Y1128" s="1144">
        <v>90</v>
      </c>
      <c r="Z1128" s="1139">
        <f t="shared" si="236"/>
        <v>31119.3</v>
      </c>
      <c r="AA1128" s="1123">
        <f>[5]building!Y1120</f>
        <v>90</v>
      </c>
      <c r="AB1128" s="1123">
        <f>[5]building!Z1120</f>
        <v>31119.3</v>
      </c>
      <c r="AC1128" s="1123">
        <f>[5]building!Z1120</f>
        <v>31119.3</v>
      </c>
      <c r="AD1128" s="1123">
        <f t="shared" si="235"/>
        <v>0</v>
      </c>
    </row>
    <row r="1129" spans="1:30" ht="70.5" customHeight="1">
      <c r="A1129" s="1172"/>
      <c r="B1129" s="1324" t="s">
        <v>5060</v>
      </c>
      <c r="C1129" s="1291">
        <v>750</v>
      </c>
      <c r="D1129" s="1290" t="s">
        <v>5061</v>
      </c>
      <c r="E1129" s="1226"/>
      <c r="F1129" s="1134">
        <f t="shared" si="224"/>
        <v>0</v>
      </c>
      <c r="G1129" s="1226"/>
      <c r="H1129" s="1141">
        <f t="shared" si="225"/>
        <v>0</v>
      </c>
      <c r="I1129" s="1226"/>
      <c r="J1129" s="1141">
        <f t="shared" si="226"/>
        <v>0</v>
      </c>
      <c r="K1129" s="1226"/>
      <c r="L1129" s="1141">
        <f t="shared" si="227"/>
        <v>0</v>
      </c>
      <c r="M1129" s="1226"/>
      <c r="N1129" s="1141">
        <f t="shared" si="228"/>
        <v>0</v>
      </c>
      <c r="O1129" s="1226"/>
      <c r="P1129" s="1141">
        <f t="shared" si="229"/>
        <v>0</v>
      </c>
      <c r="Q1129" s="1226"/>
      <c r="R1129" s="1141">
        <f t="shared" si="230"/>
        <v>0</v>
      </c>
      <c r="S1129" s="1226"/>
      <c r="T1129" s="1141">
        <f t="shared" si="231"/>
        <v>0</v>
      </c>
      <c r="U1129" s="1141"/>
      <c r="V1129" s="1141">
        <f t="shared" si="232"/>
        <v>0</v>
      </c>
      <c r="W1129" s="1143">
        <f t="shared" si="233"/>
        <v>0</v>
      </c>
      <c r="X1129" s="1141">
        <f t="shared" si="234"/>
        <v>0</v>
      </c>
      <c r="Y1129" s="1144">
        <v>0</v>
      </c>
      <c r="Z1129" s="1139">
        <f t="shared" si="236"/>
        <v>0</v>
      </c>
      <c r="AA1129" s="1123">
        <f>[5]building!Y1121</f>
        <v>0</v>
      </c>
      <c r="AB1129" s="1123"/>
      <c r="AC1129" s="1123">
        <f>[5]building!Z1121</f>
        <v>0</v>
      </c>
      <c r="AD1129" s="1123">
        <f t="shared" si="235"/>
        <v>0</v>
      </c>
    </row>
    <row r="1130" spans="1:30" ht="70.5" customHeight="1">
      <c r="A1130" s="1172"/>
      <c r="B1130" s="1324" t="s">
        <v>5394</v>
      </c>
      <c r="C1130" s="1291">
        <v>322.92</v>
      </c>
      <c r="D1130" s="1290" t="s">
        <v>2321</v>
      </c>
      <c r="E1130" s="1226">
        <v>75</v>
      </c>
      <c r="F1130" s="1134">
        <f t="shared" si="224"/>
        <v>24219</v>
      </c>
      <c r="G1130" s="1226"/>
      <c r="H1130" s="1141">
        <f t="shared" si="225"/>
        <v>0</v>
      </c>
      <c r="I1130" s="1226"/>
      <c r="J1130" s="1141">
        <f t="shared" si="226"/>
        <v>0</v>
      </c>
      <c r="K1130" s="1226"/>
      <c r="L1130" s="1141">
        <f t="shared" si="227"/>
        <v>0</v>
      </c>
      <c r="M1130" s="1226"/>
      <c r="N1130" s="1141">
        <f t="shared" si="228"/>
        <v>0</v>
      </c>
      <c r="O1130" s="1226"/>
      <c r="P1130" s="1141">
        <f t="shared" si="229"/>
        <v>0</v>
      </c>
      <c r="Q1130" s="1226"/>
      <c r="R1130" s="1141">
        <f t="shared" si="230"/>
        <v>0</v>
      </c>
      <c r="S1130" s="1226"/>
      <c r="T1130" s="1141">
        <f t="shared" si="231"/>
        <v>0</v>
      </c>
      <c r="U1130" s="1141"/>
      <c r="V1130" s="1141">
        <f t="shared" si="232"/>
        <v>0</v>
      </c>
      <c r="W1130" s="1143">
        <f t="shared" si="233"/>
        <v>0</v>
      </c>
      <c r="X1130" s="1141">
        <f t="shared" si="234"/>
        <v>0</v>
      </c>
      <c r="Y1130" s="1144">
        <v>75</v>
      </c>
      <c r="Z1130" s="1139">
        <f t="shared" si="236"/>
        <v>24219</v>
      </c>
      <c r="AA1130" s="1123">
        <f>[5]building!Y1122</f>
        <v>75</v>
      </c>
      <c r="AB1130" s="1123">
        <f>[5]building!Z1122</f>
        <v>24219</v>
      </c>
      <c r="AC1130" s="1123">
        <f>[5]building!Z1122</f>
        <v>24219</v>
      </c>
      <c r="AD1130" s="1123">
        <f t="shared" si="235"/>
        <v>0</v>
      </c>
    </row>
    <row r="1131" spans="1:30" ht="70.5" customHeight="1">
      <c r="A1131" s="1172"/>
      <c r="B1131" s="1324" t="s">
        <v>5395</v>
      </c>
      <c r="C1131" s="1291" t="e">
        <f>#REF!</f>
        <v>#REF!</v>
      </c>
      <c r="D1131" s="1290" t="s">
        <v>2321</v>
      </c>
      <c r="E1131" s="1226">
        <v>27.5</v>
      </c>
      <c r="F1131" s="1134" t="e">
        <f t="shared" si="224"/>
        <v>#REF!</v>
      </c>
      <c r="G1131" s="1226"/>
      <c r="H1131" s="1141" t="e">
        <f t="shared" si="225"/>
        <v>#REF!</v>
      </c>
      <c r="I1131" s="1226"/>
      <c r="J1131" s="1141" t="e">
        <f t="shared" si="226"/>
        <v>#REF!</v>
      </c>
      <c r="K1131" s="1226"/>
      <c r="L1131" s="1141" t="e">
        <f t="shared" si="227"/>
        <v>#REF!</v>
      </c>
      <c r="M1131" s="1226"/>
      <c r="N1131" s="1141" t="e">
        <f t="shared" si="228"/>
        <v>#REF!</v>
      </c>
      <c r="O1131" s="1226"/>
      <c r="P1131" s="1141" t="e">
        <f t="shared" si="229"/>
        <v>#REF!</v>
      </c>
      <c r="Q1131" s="1226"/>
      <c r="R1131" s="1141" t="e">
        <f t="shared" si="230"/>
        <v>#REF!</v>
      </c>
      <c r="S1131" s="1226"/>
      <c r="T1131" s="1141" t="e">
        <f t="shared" si="231"/>
        <v>#REF!</v>
      </c>
      <c r="U1131" s="1141"/>
      <c r="V1131" s="1141" t="e">
        <f t="shared" si="232"/>
        <v>#REF!</v>
      </c>
      <c r="W1131" s="1143">
        <f t="shared" si="233"/>
        <v>0</v>
      </c>
      <c r="X1131" s="1141" t="e">
        <f t="shared" si="234"/>
        <v>#REF!</v>
      </c>
      <c r="Y1131" s="1144">
        <v>27.5</v>
      </c>
      <c r="Z1131" s="1139" t="e">
        <f t="shared" si="236"/>
        <v>#REF!</v>
      </c>
      <c r="AA1131" s="1123">
        <f>[5]building!Y1123</f>
        <v>27.5</v>
      </c>
      <c r="AB1131" s="1123">
        <f>[5]building!Z1123</f>
        <v>17569.2</v>
      </c>
      <c r="AC1131" s="1123">
        <f>[5]building!Z1123</f>
        <v>17569.2</v>
      </c>
      <c r="AD1131" s="1123" t="e">
        <f t="shared" si="235"/>
        <v>#REF!</v>
      </c>
    </row>
    <row r="1132" spans="1:30" ht="70.5" customHeight="1">
      <c r="A1132" s="1172"/>
      <c r="B1132" s="1325" t="s">
        <v>5212</v>
      </c>
      <c r="C1132" s="1295"/>
      <c r="D1132" s="1287"/>
      <c r="E1132" s="1226"/>
      <c r="F1132" s="1134">
        <f t="shared" si="224"/>
        <v>0</v>
      </c>
      <c r="G1132" s="1226"/>
      <c r="H1132" s="1141">
        <f t="shared" si="225"/>
        <v>0</v>
      </c>
      <c r="I1132" s="1226"/>
      <c r="J1132" s="1141">
        <f t="shared" si="226"/>
        <v>0</v>
      </c>
      <c r="K1132" s="1226"/>
      <c r="L1132" s="1141">
        <f t="shared" si="227"/>
        <v>0</v>
      </c>
      <c r="M1132" s="1226"/>
      <c r="N1132" s="1141">
        <f t="shared" si="228"/>
        <v>0</v>
      </c>
      <c r="O1132" s="1226"/>
      <c r="P1132" s="1141">
        <f t="shared" si="229"/>
        <v>0</v>
      </c>
      <c r="Q1132" s="1226"/>
      <c r="R1132" s="1141">
        <f t="shared" si="230"/>
        <v>0</v>
      </c>
      <c r="S1132" s="1226"/>
      <c r="T1132" s="1141">
        <f t="shared" si="231"/>
        <v>0</v>
      </c>
      <c r="U1132" s="1141"/>
      <c r="V1132" s="1141">
        <f t="shared" si="232"/>
        <v>0</v>
      </c>
      <c r="W1132" s="1143">
        <f t="shared" si="233"/>
        <v>0</v>
      </c>
      <c r="X1132" s="1141">
        <f t="shared" si="234"/>
        <v>0</v>
      </c>
      <c r="Y1132" s="1144">
        <v>0</v>
      </c>
      <c r="Z1132" s="1139">
        <f t="shared" si="236"/>
        <v>0</v>
      </c>
      <c r="AA1132" s="1123">
        <f>[5]building!Y1124</f>
        <v>0</v>
      </c>
      <c r="AB1132" s="1123"/>
      <c r="AC1132" s="1123">
        <f>[5]building!Z1124</f>
        <v>0</v>
      </c>
      <c r="AD1132" s="1123">
        <f t="shared" si="235"/>
        <v>0</v>
      </c>
    </row>
    <row r="1133" spans="1:30" ht="70.5" customHeight="1">
      <c r="A1133" s="1172"/>
      <c r="B1133" s="1324" t="s">
        <v>5225</v>
      </c>
      <c r="C1133" s="1291">
        <f>609.5*6</f>
        <v>3657</v>
      </c>
      <c r="D1133" s="1290" t="s">
        <v>2189</v>
      </c>
      <c r="E1133" s="1226"/>
      <c r="F1133" s="1134">
        <f t="shared" si="224"/>
        <v>0</v>
      </c>
      <c r="G1133" s="1226"/>
      <c r="H1133" s="1141">
        <f t="shared" si="225"/>
        <v>0</v>
      </c>
      <c r="I1133" s="1226"/>
      <c r="J1133" s="1141">
        <f t="shared" si="226"/>
        <v>0</v>
      </c>
      <c r="K1133" s="1226"/>
      <c r="L1133" s="1141">
        <f t="shared" si="227"/>
        <v>0</v>
      </c>
      <c r="M1133" s="1226"/>
      <c r="N1133" s="1141">
        <f t="shared" si="228"/>
        <v>0</v>
      </c>
      <c r="O1133" s="1226"/>
      <c r="P1133" s="1141">
        <f t="shared" si="229"/>
        <v>0</v>
      </c>
      <c r="Q1133" s="1226"/>
      <c r="R1133" s="1141">
        <f t="shared" si="230"/>
        <v>0</v>
      </c>
      <c r="S1133" s="1226"/>
      <c r="T1133" s="1141">
        <f t="shared" si="231"/>
        <v>0</v>
      </c>
      <c r="U1133" s="1141"/>
      <c r="V1133" s="1141">
        <f t="shared" si="232"/>
        <v>0</v>
      </c>
      <c r="W1133" s="1143">
        <f t="shared" si="233"/>
        <v>0</v>
      </c>
      <c r="X1133" s="1141">
        <f t="shared" si="234"/>
        <v>0</v>
      </c>
      <c r="Y1133" s="1144">
        <v>0</v>
      </c>
      <c r="Z1133" s="1139">
        <f t="shared" si="236"/>
        <v>0</v>
      </c>
      <c r="AA1133" s="1123">
        <f>[5]building!Y1125</f>
        <v>0</v>
      </c>
      <c r="AB1133" s="1123"/>
      <c r="AC1133" s="1123">
        <f>[5]building!Z1125</f>
        <v>0</v>
      </c>
      <c r="AD1133" s="1123">
        <f t="shared" si="235"/>
        <v>0</v>
      </c>
    </row>
    <row r="1134" spans="1:30" ht="70.5" customHeight="1">
      <c r="A1134" s="1172"/>
      <c r="B1134" s="1318" t="s">
        <v>5226</v>
      </c>
      <c r="C1134" s="1295">
        <f>609.5*7</f>
        <v>4266.5</v>
      </c>
      <c r="D1134" s="1287" t="s">
        <v>2189</v>
      </c>
      <c r="E1134" s="1226"/>
      <c r="F1134" s="1134">
        <f t="shared" si="224"/>
        <v>0</v>
      </c>
      <c r="G1134" s="1226"/>
      <c r="H1134" s="1141">
        <f t="shared" si="225"/>
        <v>0</v>
      </c>
      <c r="I1134" s="1226"/>
      <c r="J1134" s="1141">
        <f t="shared" si="226"/>
        <v>0</v>
      </c>
      <c r="K1134" s="1226"/>
      <c r="L1134" s="1141">
        <f t="shared" si="227"/>
        <v>0</v>
      </c>
      <c r="M1134" s="1226"/>
      <c r="N1134" s="1141">
        <f t="shared" si="228"/>
        <v>0</v>
      </c>
      <c r="O1134" s="1226"/>
      <c r="P1134" s="1141">
        <f t="shared" si="229"/>
        <v>0</v>
      </c>
      <c r="Q1134" s="1226"/>
      <c r="R1134" s="1141">
        <f t="shared" si="230"/>
        <v>0</v>
      </c>
      <c r="S1134" s="1226"/>
      <c r="T1134" s="1141">
        <f t="shared" si="231"/>
        <v>0</v>
      </c>
      <c r="U1134" s="1141"/>
      <c r="V1134" s="1141">
        <f t="shared" si="232"/>
        <v>0</v>
      </c>
      <c r="W1134" s="1143">
        <f t="shared" si="233"/>
        <v>0</v>
      </c>
      <c r="X1134" s="1141">
        <f t="shared" si="234"/>
        <v>0</v>
      </c>
      <c r="Y1134" s="1144">
        <v>0</v>
      </c>
      <c r="Z1134" s="1139">
        <f t="shared" si="236"/>
        <v>0</v>
      </c>
      <c r="AA1134" s="1123">
        <f>[5]building!Y1126</f>
        <v>0</v>
      </c>
      <c r="AB1134" s="1123"/>
      <c r="AC1134" s="1123">
        <f>[5]building!Z1126</f>
        <v>0</v>
      </c>
      <c r="AD1134" s="1123">
        <f t="shared" si="235"/>
        <v>0</v>
      </c>
    </row>
    <row r="1135" spans="1:30" ht="70.5" customHeight="1">
      <c r="A1135" s="1172"/>
      <c r="B1135" s="1318" t="s">
        <v>5063</v>
      </c>
      <c r="C1135" s="1295">
        <v>1828.5</v>
      </c>
      <c r="D1135" s="1287" t="s">
        <v>2189</v>
      </c>
      <c r="E1135" s="1226"/>
      <c r="F1135" s="1134">
        <f t="shared" si="224"/>
        <v>0</v>
      </c>
      <c r="G1135" s="1226"/>
      <c r="H1135" s="1141">
        <f t="shared" si="225"/>
        <v>0</v>
      </c>
      <c r="I1135" s="1226"/>
      <c r="J1135" s="1141">
        <f t="shared" si="226"/>
        <v>0</v>
      </c>
      <c r="K1135" s="1226"/>
      <c r="L1135" s="1141">
        <f t="shared" si="227"/>
        <v>0</v>
      </c>
      <c r="M1135" s="1226"/>
      <c r="N1135" s="1141">
        <f t="shared" si="228"/>
        <v>0</v>
      </c>
      <c r="O1135" s="1226"/>
      <c r="P1135" s="1141">
        <f t="shared" si="229"/>
        <v>0</v>
      </c>
      <c r="Q1135" s="1226"/>
      <c r="R1135" s="1141">
        <f t="shared" si="230"/>
        <v>0</v>
      </c>
      <c r="S1135" s="1226"/>
      <c r="T1135" s="1141">
        <f t="shared" si="231"/>
        <v>0</v>
      </c>
      <c r="U1135" s="1141"/>
      <c r="V1135" s="1141">
        <f t="shared" si="232"/>
        <v>0</v>
      </c>
      <c r="W1135" s="1143">
        <f t="shared" si="233"/>
        <v>0</v>
      </c>
      <c r="X1135" s="1141">
        <f t="shared" si="234"/>
        <v>0</v>
      </c>
      <c r="Y1135" s="1144">
        <v>0</v>
      </c>
      <c r="Z1135" s="1139">
        <f t="shared" si="236"/>
        <v>0</v>
      </c>
      <c r="AA1135" s="1123">
        <f>[5]building!Y1127</f>
        <v>0</v>
      </c>
      <c r="AB1135" s="1123"/>
      <c r="AC1135" s="1123">
        <f>[5]building!Z1127</f>
        <v>0</v>
      </c>
      <c r="AD1135" s="1123">
        <f t="shared" si="235"/>
        <v>0</v>
      </c>
    </row>
    <row r="1136" spans="1:30" ht="70.5" customHeight="1">
      <c r="A1136" s="1172"/>
      <c r="B1136" s="1318" t="s">
        <v>5064</v>
      </c>
      <c r="C1136" s="1295">
        <v>2438</v>
      </c>
      <c r="D1136" s="1287" t="s">
        <v>2189</v>
      </c>
      <c r="E1136" s="1226"/>
      <c r="F1136" s="1134">
        <f t="shared" si="224"/>
        <v>0</v>
      </c>
      <c r="G1136" s="1226"/>
      <c r="H1136" s="1141">
        <f t="shared" si="225"/>
        <v>0</v>
      </c>
      <c r="I1136" s="1226"/>
      <c r="J1136" s="1141">
        <f t="shared" si="226"/>
        <v>0</v>
      </c>
      <c r="K1136" s="1226"/>
      <c r="L1136" s="1141">
        <f t="shared" si="227"/>
        <v>0</v>
      </c>
      <c r="M1136" s="1226"/>
      <c r="N1136" s="1141">
        <f t="shared" si="228"/>
        <v>0</v>
      </c>
      <c r="O1136" s="1226"/>
      <c r="P1136" s="1141">
        <f t="shared" si="229"/>
        <v>0</v>
      </c>
      <c r="Q1136" s="1226"/>
      <c r="R1136" s="1141">
        <f t="shared" si="230"/>
        <v>0</v>
      </c>
      <c r="S1136" s="1226"/>
      <c r="T1136" s="1141">
        <f t="shared" si="231"/>
        <v>0</v>
      </c>
      <c r="U1136" s="1141"/>
      <c r="V1136" s="1141">
        <f t="shared" si="232"/>
        <v>0</v>
      </c>
      <c r="W1136" s="1143">
        <f t="shared" si="233"/>
        <v>0</v>
      </c>
      <c r="X1136" s="1141">
        <f t="shared" si="234"/>
        <v>0</v>
      </c>
      <c r="Y1136" s="1144">
        <v>0</v>
      </c>
      <c r="Z1136" s="1139">
        <f t="shared" si="236"/>
        <v>0</v>
      </c>
      <c r="AA1136" s="1123">
        <f>[5]building!Y1128</f>
        <v>0</v>
      </c>
      <c r="AB1136" s="1123"/>
      <c r="AC1136" s="1123">
        <f>[5]building!Z1128</f>
        <v>0</v>
      </c>
      <c r="AD1136" s="1123">
        <f t="shared" si="235"/>
        <v>0</v>
      </c>
    </row>
    <row r="1137" spans="1:30" ht="70.5" customHeight="1">
      <c r="A1137" s="1172"/>
      <c r="B1137" s="1325" t="s">
        <v>5213</v>
      </c>
      <c r="C1137" s="1295"/>
      <c r="D1137" s="1287"/>
      <c r="E1137" s="1226"/>
      <c r="F1137" s="1134">
        <f t="shared" si="224"/>
        <v>0</v>
      </c>
      <c r="G1137" s="1226"/>
      <c r="H1137" s="1141">
        <f t="shared" si="225"/>
        <v>0</v>
      </c>
      <c r="I1137" s="1226"/>
      <c r="J1137" s="1141">
        <f t="shared" si="226"/>
        <v>0</v>
      </c>
      <c r="K1137" s="1226"/>
      <c r="L1137" s="1141">
        <f t="shared" si="227"/>
        <v>0</v>
      </c>
      <c r="M1137" s="1226"/>
      <c r="N1137" s="1141">
        <f t="shared" si="228"/>
        <v>0</v>
      </c>
      <c r="O1137" s="1226"/>
      <c r="P1137" s="1141">
        <f t="shared" si="229"/>
        <v>0</v>
      </c>
      <c r="Q1137" s="1226"/>
      <c r="R1137" s="1141">
        <f t="shared" si="230"/>
        <v>0</v>
      </c>
      <c r="S1137" s="1226"/>
      <c r="T1137" s="1141">
        <f t="shared" si="231"/>
        <v>0</v>
      </c>
      <c r="U1137" s="1141"/>
      <c r="V1137" s="1141">
        <f t="shared" si="232"/>
        <v>0</v>
      </c>
      <c r="W1137" s="1143">
        <f t="shared" si="233"/>
        <v>0</v>
      </c>
      <c r="X1137" s="1141">
        <f t="shared" si="234"/>
        <v>0</v>
      </c>
      <c r="Y1137" s="1144">
        <v>0</v>
      </c>
      <c r="Z1137" s="1139">
        <f t="shared" si="236"/>
        <v>0</v>
      </c>
      <c r="AA1137" s="1123">
        <f>[5]building!Y1129</f>
        <v>0</v>
      </c>
      <c r="AB1137" s="1123"/>
      <c r="AC1137" s="1123">
        <f>[5]building!Z1129</f>
        <v>0</v>
      </c>
      <c r="AD1137" s="1123">
        <f t="shared" si="235"/>
        <v>0</v>
      </c>
    </row>
    <row r="1138" spans="1:30" ht="70.5" customHeight="1">
      <c r="A1138" s="1172"/>
      <c r="B1138" s="1321" t="s">
        <v>5227</v>
      </c>
      <c r="C1138" s="1295">
        <f>87*5</f>
        <v>435</v>
      </c>
      <c r="D1138" s="1287" t="s">
        <v>2189</v>
      </c>
      <c r="E1138" s="1226"/>
      <c r="F1138" s="1134">
        <f t="shared" si="224"/>
        <v>0</v>
      </c>
      <c r="G1138" s="1226"/>
      <c r="H1138" s="1141">
        <f t="shared" si="225"/>
        <v>0</v>
      </c>
      <c r="I1138" s="1226"/>
      <c r="J1138" s="1141">
        <f t="shared" si="226"/>
        <v>0</v>
      </c>
      <c r="K1138" s="1226"/>
      <c r="L1138" s="1141">
        <f t="shared" si="227"/>
        <v>0</v>
      </c>
      <c r="M1138" s="1226"/>
      <c r="N1138" s="1141">
        <f t="shared" si="228"/>
        <v>0</v>
      </c>
      <c r="O1138" s="1226"/>
      <c r="P1138" s="1141">
        <f t="shared" si="229"/>
        <v>0</v>
      </c>
      <c r="Q1138" s="1226"/>
      <c r="R1138" s="1141">
        <f t="shared" si="230"/>
        <v>0</v>
      </c>
      <c r="S1138" s="1226"/>
      <c r="T1138" s="1141">
        <f t="shared" si="231"/>
        <v>0</v>
      </c>
      <c r="U1138" s="1141"/>
      <c r="V1138" s="1141">
        <f t="shared" si="232"/>
        <v>0</v>
      </c>
      <c r="W1138" s="1143">
        <f t="shared" si="233"/>
        <v>0</v>
      </c>
      <c r="X1138" s="1141">
        <f t="shared" si="234"/>
        <v>0</v>
      </c>
      <c r="Y1138" s="1144">
        <v>0</v>
      </c>
      <c r="Z1138" s="1139">
        <f t="shared" si="236"/>
        <v>0</v>
      </c>
      <c r="AA1138" s="1123">
        <f>[5]building!Y1130</f>
        <v>0</v>
      </c>
      <c r="AB1138" s="1123"/>
      <c r="AC1138" s="1123">
        <f>[5]building!Z1130</f>
        <v>0</v>
      </c>
      <c r="AD1138" s="1123">
        <f t="shared" si="235"/>
        <v>0</v>
      </c>
    </row>
    <row r="1139" spans="1:30" ht="70.5" customHeight="1">
      <c r="A1139" s="1172"/>
      <c r="B1139" s="1318" t="s">
        <v>5062</v>
      </c>
      <c r="C1139" s="1295">
        <v>174</v>
      </c>
      <c r="D1139" s="1287" t="s">
        <v>2189</v>
      </c>
      <c r="E1139" s="1226"/>
      <c r="F1139" s="1134">
        <f t="shared" si="224"/>
        <v>0</v>
      </c>
      <c r="G1139" s="1226"/>
      <c r="H1139" s="1141">
        <f t="shared" si="225"/>
        <v>0</v>
      </c>
      <c r="I1139" s="1226"/>
      <c r="J1139" s="1141">
        <f t="shared" si="226"/>
        <v>0</v>
      </c>
      <c r="K1139" s="1226"/>
      <c r="L1139" s="1141">
        <f t="shared" si="227"/>
        <v>0</v>
      </c>
      <c r="M1139" s="1226"/>
      <c r="N1139" s="1141">
        <f t="shared" si="228"/>
        <v>0</v>
      </c>
      <c r="O1139" s="1226"/>
      <c r="P1139" s="1141">
        <f t="shared" si="229"/>
        <v>0</v>
      </c>
      <c r="Q1139" s="1226"/>
      <c r="R1139" s="1141">
        <f t="shared" si="230"/>
        <v>0</v>
      </c>
      <c r="S1139" s="1226"/>
      <c r="T1139" s="1141">
        <f t="shared" si="231"/>
        <v>0</v>
      </c>
      <c r="U1139" s="1141"/>
      <c r="V1139" s="1141">
        <f t="shared" si="232"/>
        <v>0</v>
      </c>
      <c r="W1139" s="1143">
        <f t="shared" si="233"/>
        <v>0</v>
      </c>
      <c r="X1139" s="1141">
        <f t="shared" si="234"/>
        <v>0</v>
      </c>
      <c r="Y1139" s="1144">
        <v>0</v>
      </c>
      <c r="Z1139" s="1139">
        <f t="shared" si="236"/>
        <v>0</v>
      </c>
      <c r="AA1139" s="1123">
        <f>[5]building!Y1131</f>
        <v>0</v>
      </c>
      <c r="AB1139" s="1123"/>
      <c r="AC1139" s="1123">
        <f>[5]building!Z1131</f>
        <v>0</v>
      </c>
      <c r="AD1139" s="1123">
        <f t="shared" si="235"/>
        <v>0</v>
      </c>
    </row>
    <row r="1140" spans="1:30" ht="70.5" customHeight="1">
      <c r="A1140" s="1172"/>
      <c r="B1140" s="1318" t="s">
        <v>5063</v>
      </c>
      <c r="C1140" s="1295">
        <v>261</v>
      </c>
      <c r="D1140" s="1287" t="s">
        <v>2189</v>
      </c>
      <c r="E1140" s="1226"/>
      <c r="F1140" s="1134">
        <f t="shared" si="224"/>
        <v>0</v>
      </c>
      <c r="G1140" s="1226"/>
      <c r="H1140" s="1141">
        <f t="shared" si="225"/>
        <v>0</v>
      </c>
      <c r="I1140" s="1226"/>
      <c r="J1140" s="1141">
        <f t="shared" si="226"/>
        <v>0</v>
      </c>
      <c r="K1140" s="1226"/>
      <c r="L1140" s="1141">
        <f t="shared" si="227"/>
        <v>0</v>
      </c>
      <c r="M1140" s="1226"/>
      <c r="N1140" s="1141">
        <f t="shared" si="228"/>
        <v>0</v>
      </c>
      <c r="O1140" s="1226"/>
      <c r="P1140" s="1141">
        <f t="shared" si="229"/>
        <v>0</v>
      </c>
      <c r="Q1140" s="1226"/>
      <c r="R1140" s="1141">
        <f t="shared" si="230"/>
        <v>0</v>
      </c>
      <c r="S1140" s="1226"/>
      <c r="T1140" s="1141">
        <f t="shared" si="231"/>
        <v>0</v>
      </c>
      <c r="U1140" s="1141"/>
      <c r="V1140" s="1141">
        <f t="shared" si="232"/>
        <v>0</v>
      </c>
      <c r="W1140" s="1143">
        <f t="shared" si="233"/>
        <v>0</v>
      </c>
      <c r="X1140" s="1141">
        <f t="shared" si="234"/>
        <v>0</v>
      </c>
      <c r="Y1140" s="1144">
        <v>0</v>
      </c>
      <c r="Z1140" s="1139">
        <f t="shared" si="236"/>
        <v>0</v>
      </c>
      <c r="AA1140" s="1123">
        <f>[5]building!Y1132</f>
        <v>0</v>
      </c>
      <c r="AB1140" s="1123"/>
      <c r="AC1140" s="1123">
        <f>[5]building!Z1132</f>
        <v>0</v>
      </c>
      <c r="AD1140" s="1123">
        <f t="shared" si="235"/>
        <v>0</v>
      </c>
    </row>
    <row r="1141" spans="1:30" ht="70.5" customHeight="1">
      <c r="A1141" s="1172"/>
      <c r="B1141" s="1318" t="s">
        <v>5064</v>
      </c>
      <c r="C1141" s="1295">
        <v>348</v>
      </c>
      <c r="D1141" s="1287" t="s">
        <v>2189</v>
      </c>
      <c r="E1141" s="1226"/>
      <c r="F1141" s="1134">
        <f t="shared" si="224"/>
        <v>0</v>
      </c>
      <c r="G1141" s="1226"/>
      <c r="H1141" s="1141">
        <f t="shared" si="225"/>
        <v>0</v>
      </c>
      <c r="I1141" s="1226"/>
      <c r="J1141" s="1141">
        <f t="shared" si="226"/>
        <v>0</v>
      </c>
      <c r="K1141" s="1226"/>
      <c r="L1141" s="1141">
        <f t="shared" si="227"/>
        <v>0</v>
      </c>
      <c r="M1141" s="1226"/>
      <c r="N1141" s="1141">
        <f t="shared" si="228"/>
        <v>0</v>
      </c>
      <c r="O1141" s="1226"/>
      <c r="P1141" s="1141">
        <f t="shared" si="229"/>
        <v>0</v>
      </c>
      <c r="Q1141" s="1226"/>
      <c r="R1141" s="1141">
        <f t="shared" si="230"/>
        <v>0</v>
      </c>
      <c r="S1141" s="1226"/>
      <c r="T1141" s="1141">
        <f t="shared" si="231"/>
        <v>0</v>
      </c>
      <c r="U1141" s="1141"/>
      <c r="V1141" s="1141">
        <f t="shared" si="232"/>
        <v>0</v>
      </c>
      <c r="W1141" s="1143">
        <f t="shared" si="233"/>
        <v>0</v>
      </c>
      <c r="X1141" s="1141">
        <f t="shared" si="234"/>
        <v>0</v>
      </c>
      <c r="Y1141" s="1144">
        <v>0</v>
      </c>
      <c r="Z1141" s="1139">
        <f t="shared" si="236"/>
        <v>0</v>
      </c>
      <c r="AA1141" s="1123">
        <f>[5]building!Y1133</f>
        <v>0</v>
      </c>
      <c r="AB1141" s="1123"/>
      <c r="AC1141" s="1123">
        <f>[5]building!Z1133</f>
        <v>0</v>
      </c>
      <c r="AD1141" s="1123">
        <f t="shared" si="235"/>
        <v>0</v>
      </c>
    </row>
    <row r="1142" spans="1:30" ht="70.5" customHeight="1">
      <c r="A1142" s="1172"/>
      <c r="B1142" s="1318" t="s">
        <v>5224</v>
      </c>
      <c r="C1142" s="1295">
        <v>1878</v>
      </c>
      <c r="D1142" s="1287" t="s">
        <v>1422</v>
      </c>
      <c r="E1142" s="1226"/>
      <c r="F1142" s="1134">
        <f t="shared" si="224"/>
        <v>0</v>
      </c>
      <c r="G1142" s="1226"/>
      <c r="H1142" s="1141">
        <f t="shared" si="225"/>
        <v>0</v>
      </c>
      <c r="I1142" s="1226"/>
      <c r="J1142" s="1141">
        <f t="shared" si="226"/>
        <v>0</v>
      </c>
      <c r="K1142" s="1226"/>
      <c r="L1142" s="1141">
        <f t="shared" si="227"/>
        <v>0</v>
      </c>
      <c r="M1142" s="1226"/>
      <c r="N1142" s="1141">
        <f t="shared" si="228"/>
        <v>0</v>
      </c>
      <c r="O1142" s="1226"/>
      <c r="P1142" s="1141">
        <f t="shared" si="229"/>
        <v>0</v>
      </c>
      <c r="Q1142" s="1226"/>
      <c r="R1142" s="1141">
        <f t="shared" si="230"/>
        <v>0</v>
      </c>
      <c r="S1142" s="1316"/>
      <c r="T1142" s="1141">
        <f t="shared" si="231"/>
        <v>0</v>
      </c>
      <c r="U1142" s="1141"/>
      <c r="V1142" s="1141">
        <f t="shared" si="232"/>
        <v>0</v>
      </c>
      <c r="W1142" s="1143">
        <f t="shared" si="233"/>
        <v>0</v>
      </c>
      <c r="X1142" s="1141">
        <f t="shared" si="234"/>
        <v>0</v>
      </c>
      <c r="Y1142" s="1144">
        <v>0</v>
      </c>
      <c r="Z1142" s="1139">
        <f t="shared" si="236"/>
        <v>0</v>
      </c>
      <c r="AA1142" s="1123">
        <f>[5]building!Y1134</f>
        <v>0</v>
      </c>
      <c r="AB1142" s="1123"/>
      <c r="AC1142" s="1123">
        <f>[5]building!Z1134</f>
        <v>0</v>
      </c>
      <c r="AD1142" s="1123">
        <f t="shared" si="235"/>
        <v>0</v>
      </c>
    </row>
    <row r="1143" spans="1:30" ht="70.5" customHeight="1">
      <c r="A1143" s="1172"/>
      <c r="B1143" s="1318" t="s">
        <v>322</v>
      </c>
      <c r="C1143" s="1295"/>
      <c r="D1143" s="1287" t="s">
        <v>841</v>
      </c>
      <c r="E1143" s="1226">
        <f>'[7]Det. WWH'!H8487</f>
        <v>0</v>
      </c>
      <c r="F1143" s="1134">
        <f t="shared" si="224"/>
        <v>0</v>
      </c>
      <c r="G1143" s="1226"/>
      <c r="H1143" s="1141">
        <f t="shared" si="225"/>
        <v>0</v>
      </c>
      <c r="I1143" s="1226"/>
      <c r="J1143" s="1141">
        <f t="shared" si="226"/>
        <v>0</v>
      </c>
      <c r="K1143" s="1226"/>
      <c r="L1143" s="1141">
        <f t="shared" si="227"/>
        <v>0</v>
      </c>
      <c r="M1143" s="1226"/>
      <c r="N1143" s="1141">
        <f t="shared" si="228"/>
        <v>0</v>
      </c>
      <c r="O1143" s="1226"/>
      <c r="P1143" s="1141">
        <f t="shared" si="229"/>
        <v>0</v>
      </c>
      <c r="Q1143" s="1226"/>
      <c r="R1143" s="1141">
        <f t="shared" si="230"/>
        <v>0</v>
      </c>
      <c r="S1143" s="1316"/>
      <c r="T1143" s="1141">
        <f t="shared" si="231"/>
        <v>0</v>
      </c>
      <c r="U1143" s="1141"/>
      <c r="V1143" s="1141">
        <f t="shared" si="232"/>
        <v>0</v>
      </c>
      <c r="W1143" s="1143">
        <f t="shared" si="233"/>
        <v>0</v>
      </c>
      <c r="X1143" s="1141">
        <f t="shared" si="234"/>
        <v>0</v>
      </c>
      <c r="Y1143" s="1144">
        <v>0</v>
      </c>
      <c r="Z1143" s="1139">
        <f t="shared" si="236"/>
        <v>0</v>
      </c>
      <c r="AA1143" s="1123">
        <f>[5]building!Y1135</f>
        <v>0</v>
      </c>
      <c r="AB1143" s="1123"/>
      <c r="AC1143" s="1123">
        <f>[5]building!Z1135</f>
        <v>0</v>
      </c>
      <c r="AD1143" s="1123">
        <f t="shared" si="235"/>
        <v>0</v>
      </c>
    </row>
    <row r="1144" spans="1:30" ht="70.5" customHeight="1">
      <c r="A1144" s="1172"/>
      <c r="B1144" s="1321" t="s">
        <v>5065</v>
      </c>
      <c r="C1144" s="1295">
        <v>30000</v>
      </c>
      <c r="D1144" s="1287" t="s">
        <v>286</v>
      </c>
      <c r="E1144" s="1226"/>
      <c r="F1144" s="1134">
        <f t="shared" si="224"/>
        <v>0</v>
      </c>
      <c r="G1144" s="1226"/>
      <c r="H1144" s="1141">
        <f t="shared" si="225"/>
        <v>0</v>
      </c>
      <c r="I1144" s="1226"/>
      <c r="J1144" s="1141">
        <f t="shared" si="226"/>
        <v>0</v>
      </c>
      <c r="K1144" s="1226"/>
      <c r="L1144" s="1141">
        <f t="shared" si="227"/>
        <v>0</v>
      </c>
      <c r="M1144" s="1226"/>
      <c r="N1144" s="1141">
        <f t="shared" si="228"/>
        <v>0</v>
      </c>
      <c r="O1144" s="1226"/>
      <c r="P1144" s="1141">
        <f t="shared" si="229"/>
        <v>0</v>
      </c>
      <c r="Q1144" s="1226">
        <f>[7]STP!I960</f>
        <v>0</v>
      </c>
      <c r="R1144" s="1141">
        <f t="shared" si="230"/>
        <v>0</v>
      </c>
      <c r="S1144" s="1226">
        <f>[7]STP!K960</f>
        <v>0</v>
      </c>
      <c r="T1144" s="1141">
        <f t="shared" si="231"/>
        <v>0</v>
      </c>
      <c r="U1144" s="1141"/>
      <c r="V1144" s="1141">
        <f t="shared" si="232"/>
        <v>0</v>
      </c>
      <c r="W1144" s="1143">
        <f t="shared" si="233"/>
        <v>0</v>
      </c>
      <c r="X1144" s="1141">
        <f t="shared" si="234"/>
        <v>0</v>
      </c>
      <c r="Y1144" s="1144">
        <v>0</v>
      </c>
      <c r="Z1144" s="1139">
        <f t="shared" si="236"/>
        <v>0</v>
      </c>
      <c r="AA1144" s="1123">
        <f>[5]building!Y1136</f>
        <v>0</v>
      </c>
      <c r="AB1144" s="1123"/>
      <c r="AC1144" s="1123">
        <f>[5]building!Z1136</f>
        <v>0</v>
      </c>
      <c r="AD1144" s="1123">
        <f t="shared" si="235"/>
        <v>0</v>
      </c>
    </row>
    <row r="1145" spans="1:30" ht="70.5" customHeight="1">
      <c r="A1145" s="1172"/>
      <c r="B1145" s="1321" t="s">
        <v>5066</v>
      </c>
      <c r="C1145" s="1295">
        <v>5500</v>
      </c>
      <c r="D1145" s="1287" t="s">
        <v>286</v>
      </c>
      <c r="E1145" s="1226"/>
      <c r="F1145" s="1134">
        <f t="shared" si="224"/>
        <v>0</v>
      </c>
      <c r="G1145" s="1226"/>
      <c r="H1145" s="1141">
        <f t="shared" si="225"/>
        <v>0</v>
      </c>
      <c r="I1145" s="1226"/>
      <c r="J1145" s="1141">
        <f t="shared" si="226"/>
        <v>0</v>
      </c>
      <c r="K1145" s="1226"/>
      <c r="L1145" s="1141">
        <f t="shared" si="227"/>
        <v>0</v>
      </c>
      <c r="M1145" s="1226"/>
      <c r="N1145" s="1141">
        <f t="shared" si="228"/>
        <v>0</v>
      </c>
      <c r="O1145" s="1226"/>
      <c r="P1145" s="1141">
        <f t="shared" si="229"/>
        <v>0</v>
      </c>
      <c r="Q1145" s="1226">
        <f>[7]STP!I961</f>
        <v>0</v>
      </c>
      <c r="R1145" s="1141">
        <f t="shared" si="230"/>
        <v>0</v>
      </c>
      <c r="S1145" s="1226">
        <f>[7]STP!K961</f>
        <v>0</v>
      </c>
      <c r="T1145" s="1141">
        <f t="shared" si="231"/>
        <v>0</v>
      </c>
      <c r="U1145" s="1141"/>
      <c r="V1145" s="1141">
        <f t="shared" si="232"/>
        <v>0</v>
      </c>
      <c r="W1145" s="1143">
        <f t="shared" si="233"/>
        <v>0</v>
      </c>
      <c r="X1145" s="1141">
        <f t="shared" si="234"/>
        <v>0</v>
      </c>
      <c r="Y1145" s="1144">
        <v>0</v>
      </c>
      <c r="Z1145" s="1139">
        <f t="shared" si="236"/>
        <v>0</v>
      </c>
      <c r="AA1145" s="1123">
        <f>[5]building!Y1137</f>
        <v>0</v>
      </c>
      <c r="AB1145" s="1123"/>
      <c r="AC1145" s="1123">
        <f>[5]building!Z1137</f>
        <v>0</v>
      </c>
      <c r="AD1145" s="1123">
        <f t="shared" si="235"/>
        <v>0</v>
      </c>
    </row>
    <row r="1146" spans="1:30" ht="70.5" customHeight="1">
      <c r="A1146" s="1172"/>
      <c r="B1146" s="1321" t="s">
        <v>5067</v>
      </c>
      <c r="C1146" s="1295">
        <v>6000</v>
      </c>
      <c r="D1146" s="1287" t="s">
        <v>286</v>
      </c>
      <c r="E1146" s="1226"/>
      <c r="F1146" s="1134">
        <f t="shared" si="224"/>
        <v>0</v>
      </c>
      <c r="G1146" s="1226"/>
      <c r="H1146" s="1141">
        <f t="shared" si="225"/>
        <v>0</v>
      </c>
      <c r="I1146" s="1226"/>
      <c r="J1146" s="1141">
        <f t="shared" si="226"/>
        <v>0</v>
      </c>
      <c r="K1146" s="1226"/>
      <c r="L1146" s="1141">
        <f t="shared" si="227"/>
        <v>0</v>
      </c>
      <c r="M1146" s="1226"/>
      <c r="N1146" s="1141">
        <f t="shared" si="228"/>
        <v>0</v>
      </c>
      <c r="O1146" s="1226"/>
      <c r="P1146" s="1141">
        <f t="shared" si="229"/>
        <v>0</v>
      </c>
      <c r="Q1146" s="1226">
        <f>[7]STP!I962</f>
        <v>0</v>
      </c>
      <c r="R1146" s="1141">
        <f t="shared" si="230"/>
        <v>0</v>
      </c>
      <c r="S1146" s="1226">
        <f>[7]STP!K962</f>
        <v>0</v>
      </c>
      <c r="T1146" s="1141">
        <f t="shared" si="231"/>
        <v>0</v>
      </c>
      <c r="U1146" s="1141"/>
      <c r="V1146" s="1141">
        <f t="shared" si="232"/>
        <v>0</v>
      </c>
      <c r="W1146" s="1143">
        <f t="shared" si="233"/>
        <v>0</v>
      </c>
      <c r="X1146" s="1141">
        <f t="shared" si="234"/>
        <v>0</v>
      </c>
      <c r="Y1146" s="1144">
        <v>0</v>
      </c>
      <c r="Z1146" s="1139">
        <f t="shared" si="236"/>
        <v>0</v>
      </c>
      <c r="AA1146" s="1123">
        <f>[5]building!Y1138</f>
        <v>0</v>
      </c>
      <c r="AB1146" s="1123"/>
      <c r="AC1146" s="1123">
        <f>[5]building!Z1138</f>
        <v>0</v>
      </c>
      <c r="AD1146" s="1123">
        <f t="shared" si="235"/>
        <v>0</v>
      </c>
    </row>
    <row r="1147" spans="1:30" ht="70.5" customHeight="1">
      <c r="A1147" s="1172"/>
      <c r="B1147" s="1321" t="s">
        <v>5068</v>
      </c>
      <c r="C1147" s="1295">
        <v>84000</v>
      </c>
      <c r="D1147" s="1287" t="s">
        <v>286</v>
      </c>
      <c r="E1147" s="1226"/>
      <c r="F1147" s="1134">
        <f t="shared" si="224"/>
        <v>0</v>
      </c>
      <c r="G1147" s="1226"/>
      <c r="H1147" s="1141">
        <f t="shared" si="225"/>
        <v>0</v>
      </c>
      <c r="I1147" s="1226"/>
      <c r="J1147" s="1141">
        <f t="shared" si="226"/>
        <v>0</v>
      </c>
      <c r="K1147" s="1226"/>
      <c r="L1147" s="1141">
        <f t="shared" si="227"/>
        <v>0</v>
      </c>
      <c r="M1147" s="1226"/>
      <c r="N1147" s="1141">
        <f t="shared" si="228"/>
        <v>0</v>
      </c>
      <c r="O1147" s="1226"/>
      <c r="P1147" s="1141">
        <f t="shared" si="229"/>
        <v>0</v>
      </c>
      <c r="Q1147" s="1226">
        <f>[7]STP!I963</f>
        <v>0</v>
      </c>
      <c r="R1147" s="1141">
        <f t="shared" si="230"/>
        <v>0</v>
      </c>
      <c r="S1147" s="1226">
        <f>[7]STP!K963</f>
        <v>0</v>
      </c>
      <c r="T1147" s="1141">
        <f t="shared" si="231"/>
        <v>0</v>
      </c>
      <c r="U1147" s="1141"/>
      <c r="V1147" s="1141">
        <f t="shared" si="232"/>
        <v>0</v>
      </c>
      <c r="W1147" s="1143">
        <f t="shared" si="233"/>
        <v>0</v>
      </c>
      <c r="X1147" s="1141">
        <f t="shared" si="234"/>
        <v>0</v>
      </c>
      <c r="Y1147" s="1144">
        <v>0</v>
      </c>
      <c r="Z1147" s="1139">
        <f t="shared" si="236"/>
        <v>0</v>
      </c>
      <c r="AA1147" s="1123">
        <f>[5]building!Y1139</f>
        <v>0</v>
      </c>
      <c r="AB1147" s="1123"/>
      <c r="AC1147" s="1123">
        <f>[5]building!Z1139</f>
        <v>0</v>
      </c>
      <c r="AD1147" s="1123">
        <f t="shared" si="235"/>
        <v>0</v>
      </c>
    </row>
    <row r="1148" spans="1:30" ht="70.5" customHeight="1">
      <c r="A1148" s="1172"/>
      <c r="B1148" s="1321" t="s">
        <v>5069</v>
      </c>
      <c r="C1148" s="1295">
        <v>185000</v>
      </c>
      <c r="D1148" s="1287" t="s">
        <v>286</v>
      </c>
      <c r="E1148" s="1226"/>
      <c r="F1148" s="1134">
        <f t="shared" si="224"/>
        <v>0</v>
      </c>
      <c r="G1148" s="1226"/>
      <c r="H1148" s="1141">
        <f t="shared" si="225"/>
        <v>0</v>
      </c>
      <c r="I1148" s="1226"/>
      <c r="J1148" s="1141">
        <f t="shared" si="226"/>
        <v>0</v>
      </c>
      <c r="K1148" s="1226"/>
      <c r="L1148" s="1141">
        <f t="shared" si="227"/>
        <v>0</v>
      </c>
      <c r="M1148" s="1226"/>
      <c r="N1148" s="1141">
        <f t="shared" si="228"/>
        <v>0</v>
      </c>
      <c r="O1148" s="1226"/>
      <c r="P1148" s="1141">
        <f t="shared" si="229"/>
        <v>0</v>
      </c>
      <c r="Q1148" s="1226">
        <f>[7]STP!I964</f>
        <v>0</v>
      </c>
      <c r="R1148" s="1141">
        <f t="shared" si="230"/>
        <v>0</v>
      </c>
      <c r="S1148" s="1226">
        <f>[7]STP!K964</f>
        <v>0</v>
      </c>
      <c r="T1148" s="1141">
        <f t="shared" si="231"/>
        <v>0</v>
      </c>
      <c r="U1148" s="1141"/>
      <c r="V1148" s="1141">
        <f t="shared" si="232"/>
        <v>0</v>
      </c>
      <c r="W1148" s="1143">
        <f t="shared" si="233"/>
        <v>0</v>
      </c>
      <c r="X1148" s="1141">
        <f t="shared" si="234"/>
        <v>0</v>
      </c>
      <c r="Y1148" s="1144">
        <v>0</v>
      </c>
      <c r="Z1148" s="1139">
        <f t="shared" si="236"/>
        <v>0</v>
      </c>
      <c r="AA1148" s="1123">
        <f>[5]building!Y1140</f>
        <v>0</v>
      </c>
      <c r="AB1148" s="1123"/>
      <c r="AC1148" s="1123">
        <f>[5]building!Z1140</f>
        <v>0</v>
      </c>
      <c r="AD1148" s="1123">
        <f t="shared" si="235"/>
        <v>0</v>
      </c>
    </row>
    <row r="1149" spans="1:30" ht="70.5" customHeight="1">
      <c r="A1149" s="1172"/>
      <c r="B1149" s="1321" t="s">
        <v>5070</v>
      </c>
      <c r="C1149" s="1295">
        <v>32000</v>
      </c>
      <c r="D1149" s="1287" t="s">
        <v>147</v>
      </c>
      <c r="E1149" s="1226"/>
      <c r="F1149" s="1134">
        <f t="shared" si="224"/>
        <v>0</v>
      </c>
      <c r="G1149" s="1226"/>
      <c r="H1149" s="1141">
        <f t="shared" si="225"/>
        <v>0</v>
      </c>
      <c r="I1149" s="1226"/>
      <c r="J1149" s="1141">
        <f t="shared" si="226"/>
        <v>0</v>
      </c>
      <c r="K1149" s="1226"/>
      <c r="L1149" s="1141">
        <f t="shared" si="227"/>
        <v>0</v>
      </c>
      <c r="M1149" s="1226"/>
      <c r="N1149" s="1141">
        <f t="shared" si="228"/>
        <v>0</v>
      </c>
      <c r="O1149" s="1226"/>
      <c r="P1149" s="1141">
        <f t="shared" si="229"/>
        <v>0</v>
      </c>
      <c r="Q1149" s="1226">
        <f>[7]STP!I965</f>
        <v>0</v>
      </c>
      <c r="R1149" s="1141">
        <f t="shared" si="230"/>
        <v>0</v>
      </c>
      <c r="S1149" s="1226">
        <f>[7]STP!K965</f>
        <v>0</v>
      </c>
      <c r="T1149" s="1141">
        <f t="shared" si="231"/>
        <v>0</v>
      </c>
      <c r="U1149" s="1141"/>
      <c r="V1149" s="1141">
        <f t="shared" si="232"/>
        <v>0</v>
      </c>
      <c r="W1149" s="1143">
        <f t="shared" si="233"/>
        <v>0</v>
      </c>
      <c r="X1149" s="1141">
        <f t="shared" si="234"/>
        <v>0</v>
      </c>
      <c r="Y1149" s="1144">
        <v>0</v>
      </c>
      <c r="Z1149" s="1139">
        <f t="shared" si="236"/>
        <v>0</v>
      </c>
      <c r="AA1149" s="1123">
        <f>[5]building!Y1141</f>
        <v>0</v>
      </c>
      <c r="AB1149" s="1123"/>
      <c r="AC1149" s="1123">
        <f>[5]building!Z1141</f>
        <v>0</v>
      </c>
      <c r="AD1149" s="1123">
        <f t="shared" si="235"/>
        <v>0</v>
      </c>
    </row>
    <row r="1150" spans="1:30" ht="70.5" customHeight="1">
      <c r="A1150" s="1172"/>
      <c r="B1150" s="1321" t="s">
        <v>5071</v>
      </c>
      <c r="C1150" s="1295">
        <v>400000</v>
      </c>
      <c r="D1150" s="1287" t="s">
        <v>286</v>
      </c>
      <c r="E1150" s="1226"/>
      <c r="F1150" s="1134">
        <f t="shared" si="224"/>
        <v>0</v>
      </c>
      <c r="G1150" s="1226"/>
      <c r="H1150" s="1141">
        <f t="shared" si="225"/>
        <v>0</v>
      </c>
      <c r="I1150" s="1226"/>
      <c r="J1150" s="1141">
        <f t="shared" si="226"/>
        <v>0</v>
      </c>
      <c r="K1150" s="1226"/>
      <c r="L1150" s="1141">
        <f t="shared" si="227"/>
        <v>0</v>
      </c>
      <c r="M1150" s="1226"/>
      <c r="N1150" s="1141">
        <f t="shared" si="228"/>
        <v>0</v>
      </c>
      <c r="O1150" s="1226"/>
      <c r="P1150" s="1141">
        <f t="shared" si="229"/>
        <v>0</v>
      </c>
      <c r="Q1150" s="1226">
        <f>[7]STP!I966</f>
        <v>0</v>
      </c>
      <c r="R1150" s="1141">
        <f t="shared" si="230"/>
        <v>0</v>
      </c>
      <c r="S1150" s="1226">
        <f>[7]STP!K966</f>
        <v>0</v>
      </c>
      <c r="T1150" s="1141">
        <f t="shared" si="231"/>
        <v>0</v>
      </c>
      <c r="U1150" s="1141"/>
      <c r="V1150" s="1141">
        <f t="shared" si="232"/>
        <v>0</v>
      </c>
      <c r="W1150" s="1143">
        <f t="shared" si="233"/>
        <v>0</v>
      </c>
      <c r="X1150" s="1141">
        <f t="shared" si="234"/>
        <v>0</v>
      </c>
      <c r="Y1150" s="1144">
        <v>0</v>
      </c>
      <c r="Z1150" s="1139">
        <f t="shared" si="236"/>
        <v>0</v>
      </c>
      <c r="AA1150" s="1123">
        <f>[5]building!Y1142</f>
        <v>0</v>
      </c>
      <c r="AB1150" s="1123"/>
      <c r="AC1150" s="1123">
        <f>[5]building!Z1142</f>
        <v>0</v>
      </c>
      <c r="AD1150" s="1123">
        <f t="shared" si="235"/>
        <v>0</v>
      </c>
    </row>
    <row r="1151" spans="1:30" ht="70.5" customHeight="1">
      <c r="A1151" s="1172"/>
      <c r="B1151" s="1321" t="s">
        <v>5072</v>
      </c>
      <c r="C1151" s="1295">
        <v>275000</v>
      </c>
      <c r="D1151" s="1287" t="s">
        <v>147</v>
      </c>
      <c r="E1151" s="1226"/>
      <c r="F1151" s="1134">
        <f t="shared" si="224"/>
        <v>0</v>
      </c>
      <c r="G1151" s="1226"/>
      <c r="H1151" s="1141">
        <f t="shared" si="225"/>
        <v>0</v>
      </c>
      <c r="I1151" s="1226"/>
      <c r="J1151" s="1141">
        <f t="shared" si="226"/>
        <v>0</v>
      </c>
      <c r="K1151" s="1226"/>
      <c r="L1151" s="1141">
        <f t="shared" si="227"/>
        <v>0</v>
      </c>
      <c r="M1151" s="1226"/>
      <c r="N1151" s="1141">
        <f t="shared" si="228"/>
        <v>0</v>
      </c>
      <c r="O1151" s="1226"/>
      <c r="P1151" s="1141">
        <f t="shared" si="229"/>
        <v>0</v>
      </c>
      <c r="Q1151" s="1226">
        <f>[7]STP!I967</f>
        <v>0</v>
      </c>
      <c r="R1151" s="1141">
        <f t="shared" si="230"/>
        <v>0</v>
      </c>
      <c r="S1151" s="1226">
        <f>[7]STP!K967</f>
        <v>0</v>
      </c>
      <c r="T1151" s="1141">
        <f t="shared" si="231"/>
        <v>0</v>
      </c>
      <c r="U1151" s="1141"/>
      <c r="V1151" s="1141">
        <f t="shared" si="232"/>
        <v>0</v>
      </c>
      <c r="W1151" s="1143">
        <f t="shared" si="233"/>
        <v>0</v>
      </c>
      <c r="X1151" s="1141">
        <f t="shared" si="234"/>
        <v>0</v>
      </c>
      <c r="Y1151" s="1144">
        <v>0</v>
      </c>
      <c r="Z1151" s="1139">
        <f t="shared" si="236"/>
        <v>0</v>
      </c>
      <c r="AA1151" s="1123">
        <f>[5]building!Y1143</f>
        <v>0</v>
      </c>
      <c r="AB1151" s="1123"/>
      <c r="AC1151" s="1123">
        <f>[5]building!Z1143</f>
        <v>0</v>
      </c>
      <c r="AD1151" s="1123">
        <f t="shared" si="235"/>
        <v>0</v>
      </c>
    </row>
    <row r="1152" spans="1:30" ht="70.5" customHeight="1">
      <c r="A1152" s="1172"/>
      <c r="B1152" s="1321" t="s">
        <v>5073</v>
      </c>
      <c r="C1152" s="1295">
        <v>350000</v>
      </c>
      <c r="D1152" s="1287" t="s">
        <v>147</v>
      </c>
      <c r="E1152" s="1226"/>
      <c r="F1152" s="1134">
        <f t="shared" si="224"/>
        <v>0</v>
      </c>
      <c r="G1152" s="1226"/>
      <c r="H1152" s="1141">
        <f t="shared" si="225"/>
        <v>0</v>
      </c>
      <c r="I1152" s="1226"/>
      <c r="J1152" s="1141">
        <f t="shared" si="226"/>
        <v>0</v>
      </c>
      <c r="K1152" s="1226"/>
      <c r="L1152" s="1141">
        <f t="shared" si="227"/>
        <v>0</v>
      </c>
      <c r="M1152" s="1226"/>
      <c r="N1152" s="1141">
        <f t="shared" si="228"/>
        <v>0</v>
      </c>
      <c r="O1152" s="1226"/>
      <c r="P1152" s="1141">
        <f t="shared" si="229"/>
        <v>0</v>
      </c>
      <c r="Q1152" s="1226">
        <f>[7]STP!I968</f>
        <v>0</v>
      </c>
      <c r="R1152" s="1141">
        <f t="shared" si="230"/>
        <v>0</v>
      </c>
      <c r="S1152" s="1226">
        <f>[7]STP!K968</f>
        <v>0</v>
      </c>
      <c r="T1152" s="1141">
        <f t="shared" si="231"/>
        <v>0</v>
      </c>
      <c r="U1152" s="1141"/>
      <c r="V1152" s="1141">
        <f t="shared" si="232"/>
        <v>0</v>
      </c>
      <c r="W1152" s="1143">
        <f t="shared" si="233"/>
        <v>0</v>
      </c>
      <c r="X1152" s="1141">
        <f t="shared" si="234"/>
        <v>0</v>
      </c>
      <c r="Y1152" s="1144">
        <v>0</v>
      </c>
      <c r="Z1152" s="1139">
        <f t="shared" si="236"/>
        <v>0</v>
      </c>
      <c r="AA1152" s="1123">
        <f>[5]building!Y1144</f>
        <v>0</v>
      </c>
      <c r="AB1152" s="1123"/>
      <c r="AC1152" s="1123">
        <f>[5]building!Z1144</f>
        <v>0</v>
      </c>
      <c r="AD1152" s="1123">
        <f t="shared" si="235"/>
        <v>0</v>
      </c>
    </row>
    <row r="1153" spans="1:30" ht="70.5" customHeight="1">
      <c r="A1153" s="1172"/>
      <c r="B1153" s="1321" t="s">
        <v>5074</v>
      </c>
      <c r="C1153" s="1295">
        <v>15000</v>
      </c>
      <c r="D1153" s="1287" t="s">
        <v>147</v>
      </c>
      <c r="E1153" s="1226"/>
      <c r="F1153" s="1134">
        <f t="shared" si="224"/>
        <v>0</v>
      </c>
      <c r="G1153" s="1226"/>
      <c r="H1153" s="1141">
        <f t="shared" si="225"/>
        <v>0</v>
      </c>
      <c r="I1153" s="1226"/>
      <c r="J1153" s="1141">
        <f t="shared" si="226"/>
        <v>0</v>
      </c>
      <c r="K1153" s="1226"/>
      <c r="L1153" s="1141">
        <f t="shared" si="227"/>
        <v>0</v>
      </c>
      <c r="M1153" s="1226"/>
      <c r="N1153" s="1141">
        <f t="shared" si="228"/>
        <v>0</v>
      </c>
      <c r="O1153" s="1226"/>
      <c r="P1153" s="1141">
        <f t="shared" si="229"/>
        <v>0</v>
      </c>
      <c r="Q1153" s="1226">
        <f>[7]STP!I969</f>
        <v>0</v>
      </c>
      <c r="R1153" s="1141">
        <f t="shared" si="230"/>
        <v>0</v>
      </c>
      <c r="S1153" s="1226">
        <f>[7]STP!K969</f>
        <v>0</v>
      </c>
      <c r="T1153" s="1141">
        <f t="shared" si="231"/>
        <v>0</v>
      </c>
      <c r="U1153" s="1141"/>
      <c r="V1153" s="1141">
        <f t="shared" si="232"/>
        <v>0</v>
      </c>
      <c r="W1153" s="1143">
        <f t="shared" si="233"/>
        <v>0</v>
      </c>
      <c r="X1153" s="1141">
        <f t="shared" si="234"/>
        <v>0</v>
      </c>
      <c r="Y1153" s="1144">
        <v>0</v>
      </c>
      <c r="Z1153" s="1139">
        <f t="shared" si="236"/>
        <v>0</v>
      </c>
      <c r="AA1153" s="1123">
        <f>[5]building!Y1145</f>
        <v>0</v>
      </c>
      <c r="AB1153" s="1123"/>
      <c r="AC1153" s="1123">
        <f>[5]building!Z1145</f>
        <v>0</v>
      </c>
      <c r="AD1153" s="1123">
        <f t="shared" si="235"/>
        <v>0</v>
      </c>
    </row>
    <row r="1154" spans="1:30" ht="70.5" customHeight="1">
      <c r="A1154" s="1172"/>
      <c r="B1154" s="1321" t="s">
        <v>5075</v>
      </c>
      <c r="C1154" s="1295">
        <v>28500</v>
      </c>
      <c r="D1154" s="1287" t="s">
        <v>286</v>
      </c>
      <c r="E1154" s="1226"/>
      <c r="F1154" s="1134">
        <f t="shared" si="224"/>
        <v>0</v>
      </c>
      <c r="G1154" s="1226"/>
      <c r="H1154" s="1141">
        <f t="shared" si="225"/>
        <v>0</v>
      </c>
      <c r="I1154" s="1226"/>
      <c r="J1154" s="1141">
        <f t="shared" si="226"/>
        <v>0</v>
      </c>
      <c r="K1154" s="1226"/>
      <c r="L1154" s="1141">
        <f t="shared" si="227"/>
        <v>0</v>
      </c>
      <c r="M1154" s="1226"/>
      <c r="N1154" s="1141">
        <f t="shared" si="228"/>
        <v>0</v>
      </c>
      <c r="O1154" s="1226"/>
      <c r="P1154" s="1141">
        <f t="shared" si="229"/>
        <v>0</v>
      </c>
      <c r="Q1154" s="1226">
        <f>[7]STP!I970</f>
        <v>0</v>
      </c>
      <c r="R1154" s="1141">
        <f t="shared" si="230"/>
        <v>0</v>
      </c>
      <c r="S1154" s="1226">
        <f>[7]STP!K970</f>
        <v>0</v>
      </c>
      <c r="T1154" s="1141">
        <f t="shared" si="231"/>
        <v>0</v>
      </c>
      <c r="U1154" s="1141"/>
      <c r="V1154" s="1141">
        <f t="shared" si="232"/>
        <v>0</v>
      </c>
      <c r="W1154" s="1143">
        <f t="shared" si="233"/>
        <v>0</v>
      </c>
      <c r="X1154" s="1141">
        <f t="shared" si="234"/>
        <v>0</v>
      </c>
      <c r="Y1154" s="1144">
        <v>0</v>
      </c>
      <c r="Z1154" s="1139">
        <f t="shared" si="236"/>
        <v>0</v>
      </c>
      <c r="AA1154" s="1123">
        <f>[5]building!Y1146</f>
        <v>0</v>
      </c>
      <c r="AB1154" s="1123"/>
      <c r="AC1154" s="1123">
        <f>[5]building!Z1146</f>
        <v>0</v>
      </c>
      <c r="AD1154" s="1123">
        <f t="shared" si="235"/>
        <v>0</v>
      </c>
    </row>
    <row r="1155" spans="1:30" ht="70.5" customHeight="1">
      <c r="A1155" s="1172"/>
      <c r="B1155" s="1321" t="s">
        <v>5076</v>
      </c>
      <c r="C1155" s="1295">
        <v>25000</v>
      </c>
      <c r="D1155" s="1287" t="s">
        <v>286</v>
      </c>
      <c r="E1155" s="1226"/>
      <c r="F1155" s="1134">
        <f t="shared" si="224"/>
        <v>0</v>
      </c>
      <c r="G1155" s="1226"/>
      <c r="H1155" s="1141">
        <f t="shared" si="225"/>
        <v>0</v>
      </c>
      <c r="I1155" s="1226"/>
      <c r="J1155" s="1141">
        <f t="shared" si="226"/>
        <v>0</v>
      </c>
      <c r="K1155" s="1226"/>
      <c r="L1155" s="1141">
        <f t="shared" si="227"/>
        <v>0</v>
      </c>
      <c r="M1155" s="1226"/>
      <c r="N1155" s="1141">
        <f t="shared" si="228"/>
        <v>0</v>
      </c>
      <c r="O1155" s="1226"/>
      <c r="P1155" s="1141">
        <f t="shared" si="229"/>
        <v>0</v>
      </c>
      <c r="Q1155" s="1226">
        <f>[7]STP!I971</f>
        <v>0</v>
      </c>
      <c r="R1155" s="1141">
        <f t="shared" si="230"/>
        <v>0</v>
      </c>
      <c r="S1155" s="1226">
        <f>[7]STP!K971</f>
        <v>0</v>
      </c>
      <c r="T1155" s="1141">
        <f t="shared" si="231"/>
        <v>0</v>
      </c>
      <c r="U1155" s="1141"/>
      <c r="V1155" s="1141">
        <f t="shared" si="232"/>
        <v>0</v>
      </c>
      <c r="W1155" s="1143">
        <f t="shared" si="233"/>
        <v>0</v>
      </c>
      <c r="X1155" s="1141">
        <f t="shared" si="234"/>
        <v>0</v>
      </c>
      <c r="Y1155" s="1144">
        <v>0</v>
      </c>
      <c r="Z1155" s="1139">
        <f t="shared" si="236"/>
        <v>0</v>
      </c>
      <c r="AA1155" s="1123">
        <f>[5]building!Y1147</f>
        <v>0</v>
      </c>
      <c r="AB1155" s="1123"/>
      <c r="AC1155" s="1123">
        <f>[5]building!Z1147</f>
        <v>0</v>
      </c>
      <c r="AD1155" s="1123">
        <f t="shared" si="235"/>
        <v>0</v>
      </c>
    </row>
    <row r="1156" spans="1:30" ht="70.5" customHeight="1">
      <c r="A1156" s="1172"/>
      <c r="B1156" s="1321" t="s">
        <v>5077</v>
      </c>
      <c r="C1156" s="1295">
        <v>250000</v>
      </c>
      <c r="D1156" s="1287" t="s">
        <v>286</v>
      </c>
      <c r="E1156" s="1226"/>
      <c r="F1156" s="1134">
        <f t="shared" si="224"/>
        <v>0</v>
      </c>
      <c r="G1156" s="1226"/>
      <c r="H1156" s="1141">
        <f t="shared" si="225"/>
        <v>0</v>
      </c>
      <c r="I1156" s="1226"/>
      <c r="J1156" s="1141">
        <f t="shared" si="226"/>
        <v>0</v>
      </c>
      <c r="K1156" s="1226"/>
      <c r="L1156" s="1141">
        <f t="shared" si="227"/>
        <v>0</v>
      </c>
      <c r="M1156" s="1226"/>
      <c r="N1156" s="1141">
        <f t="shared" si="228"/>
        <v>0</v>
      </c>
      <c r="O1156" s="1226"/>
      <c r="P1156" s="1141">
        <f t="shared" si="229"/>
        <v>0</v>
      </c>
      <c r="Q1156" s="1226">
        <f>[7]STP!I972</f>
        <v>0</v>
      </c>
      <c r="R1156" s="1141">
        <f t="shared" si="230"/>
        <v>0</v>
      </c>
      <c r="S1156" s="1226">
        <f>[7]STP!K972</f>
        <v>0</v>
      </c>
      <c r="T1156" s="1141">
        <f t="shared" si="231"/>
        <v>0</v>
      </c>
      <c r="U1156" s="1141"/>
      <c r="V1156" s="1141">
        <f t="shared" si="232"/>
        <v>0</v>
      </c>
      <c r="W1156" s="1143">
        <f t="shared" si="233"/>
        <v>0</v>
      </c>
      <c r="X1156" s="1141">
        <f t="shared" si="234"/>
        <v>0</v>
      </c>
      <c r="Y1156" s="1144">
        <v>0</v>
      </c>
      <c r="Z1156" s="1139">
        <f t="shared" si="236"/>
        <v>0</v>
      </c>
      <c r="AA1156" s="1123">
        <f>[5]building!Y1148</f>
        <v>0</v>
      </c>
      <c r="AB1156" s="1123"/>
      <c r="AC1156" s="1123">
        <f>[5]building!Z1148</f>
        <v>0</v>
      </c>
      <c r="AD1156" s="1123">
        <f t="shared" si="235"/>
        <v>0</v>
      </c>
    </row>
    <row r="1157" spans="1:30" ht="70.5" customHeight="1">
      <c r="A1157" s="1172"/>
      <c r="B1157" s="1321" t="s">
        <v>5078</v>
      </c>
      <c r="C1157" s="1295">
        <v>100000</v>
      </c>
      <c r="D1157" s="1287" t="s">
        <v>286</v>
      </c>
      <c r="E1157" s="1226"/>
      <c r="F1157" s="1134">
        <f t="shared" si="224"/>
        <v>0</v>
      </c>
      <c r="G1157" s="1226"/>
      <c r="H1157" s="1141">
        <f t="shared" si="225"/>
        <v>0</v>
      </c>
      <c r="I1157" s="1226"/>
      <c r="J1157" s="1141">
        <f t="shared" si="226"/>
        <v>0</v>
      </c>
      <c r="K1157" s="1226"/>
      <c r="L1157" s="1141">
        <f t="shared" si="227"/>
        <v>0</v>
      </c>
      <c r="M1157" s="1226"/>
      <c r="N1157" s="1141">
        <f t="shared" si="228"/>
        <v>0</v>
      </c>
      <c r="O1157" s="1226"/>
      <c r="P1157" s="1141">
        <f t="shared" si="229"/>
        <v>0</v>
      </c>
      <c r="Q1157" s="1226">
        <f>[7]STP!I973</f>
        <v>0</v>
      </c>
      <c r="R1157" s="1141">
        <f t="shared" si="230"/>
        <v>0</v>
      </c>
      <c r="S1157" s="1226">
        <f>[7]STP!K973</f>
        <v>0</v>
      </c>
      <c r="T1157" s="1141">
        <f t="shared" si="231"/>
        <v>0</v>
      </c>
      <c r="U1157" s="1141"/>
      <c r="V1157" s="1141">
        <f t="shared" si="232"/>
        <v>0</v>
      </c>
      <c r="W1157" s="1143">
        <f t="shared" si="233"/>
        <v>0</v>
      </c>
      <c r="X1157" s="1141">
        <f t="shared" si="234"/>
        <v>0</v>
      </c>
      <c r="Y1157" s="1144">
        <v>0</v>
      </c>
      <c r="Z1157" s="1139">
        <f t="shared" si="236"/>
        <v>0</v>
      </c>
      <c r="AA1157" s="1123">
        <f>[5]building!Y1149</f>
        <v>0</v>
      </c>
      <c r="AB1157" s="1123"/>
      <c r="AC1157" s="1123">
        <f>[5]building!Z1149</f>
        <v>0</v>
      </c>
      <c r="AD1157" s="1123">
        <f t="shared" si="235"/>
        <v>0</v>
      </c>
    </row>
    <row r="1158" spans="1:30" ht="70.5" customHeight="1">
      <c r="A1158" s="1172"/>
      <c r="B1158" s="1321" t="s">
        <v>5079</v>
      </c>
      <c r="C1158" s="1295">
        <v>15000</v>
      </c>
      <c r="D1158" s="1287" t="s">
        <v>5080</v>
      </c>
      <c r="E1158" s="1226"/>
      <c r="F1158" s="1134">
        <f t="shared" si="224"/>
        <v>0</v>
      </c>
      <c r="G1158" s="1226"/>
      <c r="H1158" s="1141">
        <f t="shared" si="225"/>
        <v>0</v>
      </c>
      <c r="I1158" s="1226"/>
      <c r="J1158" s="1141">
        <f t="shared" si="226"/>
        <v>0</v>
      </c>
      <c r="K1158" s="1226"/>
      <c r="L1158" s="1141">
        <f t="shared" si="227"/>
        <v>0</v>
      </c>
      <c r="M1158" s="1226"/>
      <c r="N1158" s="1141">
        <f t="shared" si="228"/>
        <v>0</v>
      </c>
      <c r="O1158" s="1226"/>
      <c r="P1158" s="1141">
        <f t="shared" si="229"/>
        <v>0</v>
      </c>
      <c r="Q1158" s="1226">
        <f>[7]STP!I974</f>
        <v>0</v>
      </c>
      <c r="R1158" s="1141">
        <f t="shared" si="230"/>
        <v>0</v>
      </c>
      <c r="S1158" s="1226">
        <f>[7]STP!K974</f>
        <v>0</v>
      </c>
      <c r="T1158" s="1141">
        <f t="shared" si="231"/>
        <v>0</v>
      </c>
      <c r="U1158" s="1141"/>
      <c r="V1158" s="1141">
        <f t="shared" si="232"/>
        <v>0</v>
      </c>
      <c r="W1158" s="1143">
        <f t="shared" si="233"/>
        <v>0</v>
      </c>
      <c r="X1158" s="1141">
        <f t="shared" si="234"/>
        <v>0</v>
      </c>
      <c r="Y1158" s="1144">
        <v>0</v>
      </c>
      <c r="Z1158" s="1139">
        <f t="shared" si="236"/>
        <v>0</v>
      </c>
      <c r="AA1158" s="1123">
        <f>[5]building!Y1150</f>
        <v>0</v>
      </c>
      <c r="AB1158" s="1123"/>
      <c r="AC1158" s="1123">
        <f>[5]building!Z1150</f>
        <v>0</v>
      </c>
      <c r="AD1158" s="1123">
        <f t="shared" si="235"/>
        <v>0</v>
      </c>
    </row>
    <row r="1159" spans="1:30" ht="70.5" customHeight="1">
      <c r="A1159" s="1172"/>
      <c r="B1159" s="1321" t="s">
        <v>5081</v>
      </c>
      <c r="C1159" s="1295">
        <v>200000</v>
      </c>
      <c r="D1159" s="1287" t="s">
        <v>286</v>
      </c>
      <c r="E1159" s="1226"/>
      <c r="F1159" s="1134">
        <f t="shared" si="224"/>
        <v>0</v>
      </c>
      <c r="G1159" s="1226"/>
      <c r="H1159" s="1141">
        <f t="shared" si="225"/>
        <v>0</v>
      </c>
      <c r="I1159" s="1226"/>
      <c r="J1159" s="1141">
        <f t="shared" si="226"/>
        <v>0</v>
      </c>
      <c r="K1159" s="1226"/>
      <c r="L1159" s="1141">
        <f t="shared" si="227"/>
        <v>0</v>
      </c>
      <c r="M1159" s="1226"/>
      <c r="N1159" s="1141">
        <f t="shared" si="228"/>
        <v>0</v>
      </c>
      <c r="O1159" s="1226"/>
      <c r="P1159" s="1141">
        <f t="shared" si="229"/>
        <v>0</v>
      </c>
      <c r="Q1159" s="1226">
        <f>[7]STP!I975</f>
        <v>0</v>
      </c>
      <c r="R1159" s="1141">
        <f t="shared" si="230"/>
        <v>0</v>
      </c>
      <c r="S1159" s="1226">
        <f>[7]STP!K975</f>
        <v>0</v>
      </c>
      <c r="T1159" s="1141">
        <f t="shared" si="231"/>
        <v>0</v>
      </c>
      <c r="U1159" s="1141"/>
      <c r="V1159" s="1141">
        <f t="shared" si="232"/>
        <v>0</v>
      </c>
      <c r="W1159" s="1143">
        <f t="shared" si="233"/>
        <v>0</v>
      </c>
      <c r="X1159" s="1141">
        <f t="shared" si="234"/>
        <v>0</v>
      </c>
      <c r="Y1159" s="1144">
        <v>0</v>
      </c>
      <c r="Z1159" s="1139">
        <f t="shared" si="236"/>
        <v>0</v>
      </c>
      <c r="AA1159" s="1123">
        <f>[5]building!Y1151</f>
        <v>0</v>
      </c>
      <c r="AB1159" s="1123"/>
      <c r="AC1159" s="1123">
        <f>[5]building!Z1151</f>
        <v>0</v>
      </c>
      <c r="AD1159" s="1123">
        <f t="shared" si="235"/>
        <v>0</v>
      </c>
    </row>
    <row r="1160" spans="1:30" ht="70.5" customHeight="1">
      <c r="A1160" s="1172"/>
      <c r="B1160" s="1321" t="s">
        <v>5082</v>
      </c>
      <c r="C1160" s="1295">
        <v>150000</v>
      </c>
      <c r="D1160" s="1287" t="s">
        <v>286</v>
      </c>
      <c r="E1160" s="1226"/>
      <c r="F1160" s="1134">
        <f t="shared" si="224"/>
        <v>0</v>
      </c>
      <c r="G1160" s="1226"/>
      <c r="H1160" s="1141">
        <f t="shared" si="225"/>
        <v>0</v>
      </c>
      <c r="I1160" s="1226"/>
      <c r="J1160" s="1141">
        <f t="shared" si="226"/>
        <v>0</v>
      </c>
      <c r="K1160" s="1226"/>
      <c r="L1160" s="1141">
        <f t="shared" si="227"/>
        <v>0</v>
      </c>
      <c r="M1160" s="1226"/>
      <c r="N1160" s="1141">
        <f t="shared" si="228"/>
        <v>0</v>
      </c>
      <c r="O1160" s="1226"/>
      <c r="P1160" s="1141">
        <f t="shared" si="229"/>
        <v>0</v>
      </c>
      <c r="Q1160" s="1226">
        <f>[7]STP!I976</f>
        <v>0</v>
      </c>
      <c r="R1160" s="1141">
        <f t="shared" si="230"/>
        <v>0</v>
      </c>
      <c r="S1160" s="1226">
        <f>[7]STP!K976</f>
        <v>0</v>
      </c>
      <c r="T1160" s="1141">
        <f t="shared" si="231"/>
        <v>0</v>
      </c>
      <c r="U1160" s="1141"/>
      <c r="V1160" s="1141">
        <f t="shared" si="232"/>
        <v>0</v>
      </c>
      <c r="W1160" s="1143">
        <f t="shared" si="233"/>
        <v>0</v>
      </c>
      <c r="X1160" s="1141">
        <f t="shared" si="234"/>
        <v>0</v>
      </c>
      <c r="Y1160" s="1144">
        <v>0</v>
      </c>
      <c r="Z1160" s="1139">
        <f t="shared" si="236"/>
        <v>0</v>
      </c>
      <c r="AA1160" s="1123">
        <f>[5]building!Y1152</f>
        <v>0</v>
      </c>
      <c r="AB1160" s="1123"/>
      <c r="AC1160" s="1123">
        <f>[5]building!Z1152</f>
        <v>0</v>
      </c>
      <c r="AD1160" s="1123">
        <f t="shared" si="235"/>
        <v>0</v>
      </c>
    </row>
    <row r="1161" spans="1:30" ht="70.5" customHeight="1">
      <c r="A1161" s="1172"/>
      <c r="B1161" s="1321" t="s">
        <v>5083</v>
      </c>
      <c r="C1161" s="1295">
        <v>150000</v>
      </c>
      <c r="D1161" s="1287" t="s">
        <v>286</v>
      </c>
      <c r="E1161" s="1226"/>
      <c r="F1161" s="1134">
        <f t="shared" si="224"/>
        <v>0</v>
      </c>
      <c r="G1161" s="1226"/>
      <c r="H1161" s="1141">
        <f t="shared" si="225"/>
        <v>0</v>
      </c>
      <c r="I1161" s="1226"/>
      <c r="J1161" s="1141">
        <f t="shared" si="226"/>
        <v>0</v>
      </c>
      <c r="K1161" s="1226"/>
      <c r="L1161" s="1141">
        <f t="shared" si="227"/>
        <v>0</v>
      </c>
      <c r="M1161" s="1226"/>
      <c r="N1161" s="1141">
        <f t="shared" si="228"/>
        <v>0</v>
      </c>
      <c r="O1161" s="1226"/>
      <c r="P1161" s="1141">
        <f t="shared" si="229"/>
        <v>0</v>
      </c>
      <c r="Q1161" s="1226">
        <f>[7]STP!I976</f>
        <v>0</v>
      </c>
      <c r="R1161" s="1141">
        <f t="shared" si="230"/>
        <v>0</v>
      </c>
      <c r="S1161" s="1226">
        <f>[7]STP!K976</f>
        <v>0</v>
      </c>
      <c r="T1161" s="1141">
        <f t="shared" si="231"/>
        <v>0</v>
      </c>
      <c r="U1161" s="1141"/>
      <c r="V1161" s="1141">
        <f t="shared" si="232"/>
        <v>0</v>
      </c>
      <c r="W1161" s="1143">
        <f t="shared" si="233"/>
        <v>0</v>
      </c>
      <c r="X1161" s="1141">
        <f t="shared" si="234"/>
        <v>0</v>
      </c>
      <c r="Y1161" s="1144">
        <v>0</v>
      </c>
      <c r="Z1161" s="1139">
        <f t="shared" si="236"/>
        <v>0</v>
      </c>
      <c r="AA1161" s="1123">
        <f>[5]building!Y1153</f>
        <v>0</v>
      </c>
      <c r="AB1161" s="1123"/>
      <c r="AC1161" s="1123">
        <f>[5]building!Z1153</f>
        <v>0</v>
      </c>
      <c r="AD1161" s="1123">
        <f t="shared" si="235"/>
        <v>0</v>
      </c>
    </row>
    <row r="1162" spans="1:30" ht="70.5" customHeight="1">
      <c r="A1162" s="1172"/>
      <c r="B1162" s="1318" t="s">
        <v>5084</v>
      </c>
      <c r="C1162" s="1295">
        <v>20.399999999999999</v>
      </c>
      <c r="D1162" s="1287" t="s">
        <v>2189</v>
      </c>
      <c r="E1162" s="1226"/>
      <c r="F1162" s="1134">
        <f t="shared" si="224"/>
        <v>0</v>
      </c>
      <c r="G1162" s="1226"/>
      <c r="H1162" s="1141">
        <f t="shared" si="225"/>
        <v>0</v>
      </c>
      <c r="I1162" s="1226"/>
      <c r="J1162" s="1141">
        <f t="shared" si="226"/>
        <v>0</v>
      </c>
      <c r="K1162" s="1226"/>
      <c r="L1162" s="1141">
        <f t="shared" si="227"/>
        <v>0</v>
      </c>
      <c r="M1162" s="1226"/>
      <c r="N1162" s="1141">
        <f t="shared" si="228"/>
        <v>0</v>
      </c>
      <c r="O1162" s="1226"/>
      <c r="P1162" s="1141">
        <f t="shared" si="229"/>
        <v>0</v>
      </c>
      <c r="Q1162" s="1226">
        <f>'[7]Compound Wall'!H807</f>
        <v>0</v>
      </c>
      <c r="R1162" s="1141">
        <f t="shared" si="230"/>
        <v>0</v>
      </c>
      <c r="S1162" s="1316">
        <f>'[7]Compound Wall'!J807</f>
        <v>0</v>
      </c>
      <c r="T1162" s="1141">
        <f t="shared" si="231"/>
        <v>0</v>
      </c>
      <c r="U1162" s="1141"/>
      <c r="V1162" s="1141">
        <f t="shared" si="232"/>
        <v>0</v>
      </c>
      <c r="W1162" s="1143">
        <f t="shared" si="233"/>
        <v>0</v>
      </c>
      <c r="X1162" s="1141">
        <f t="shared" si="234"/>
        <v>0</v>
      </c>
      <c r="Y1162" s="1144">
        <v>0</v>
      </c>
      <c r="Z1162" s="1139">
        <f t="shared" si="236"/>
        <v>0</v>
      </c>
      <c r="AA1162" s="1123">
        <f>[5]building!Y1154</f>
        <v>0</v>
      </c>
      <c r="AB1162" s="1123"/>
      <c r="AC1162" s="1123">
        <f>[5]building!Z1154</f>
        <v>0</v>
      </c>
      <c r="AD1162" s="1123">
        <f t="shared" si="235"/>
        <v>0</v>
      </c>
    </row>
    <row r="1163" spans="1:30" ht="70.5" customHeight="1">
      <c r="A1163" s="1172"/>
      <c r="B1163" s="1331" t="s">
        <v>5085</v>
      </c>
      <c r="C1163" s="1295"/>
      <c r="D1163" s="1287"/>
      <c r="E1163" s="1226"/>
      <c r="F1163" s="1134">
        <f t="shared" si="224"/>
        <v>0</v>
      </c>
      <c r="G1163" s="1226"/>
      <c r="H1163" s="1141">
        <f t="shared" si="225"/>
        <v>0</v>
      </c>
      <c r="I1163" s="1226"/>
      <c r="J1163" s="1141">
        <f t="shared" si="226"/>
        <v>0</v>
      </c>
      <c r="K1163" s="1226"/>
      <c r="L1163" s="1141">
        <f t="shared" si="227"/>
        <v>0</v>
      </c>
      <c r="M1163" s="1226"/>
      <c r="N1163" s="1141">
        <f t="shared" si="228"/>
        <v>0</v>
      </c>
      <c r="O1163" s="1226"/>
      <c r="P1163" s="1141">
        <f t="shared" si="229"/>
        <v>0</v>
      </c>
      <c r="Q1163" s="1226"/>
      <c r="R1163" s="1141">
        <f t="shared" si="230"/>
        <v>0</v>
      </c>
      <c r="S1163" s="1226"/>
      <c r="T1163" s="1141">
        <f t="shared" si="231"/>
        <v>0</v>
      </c>
      <c r="U1163" s="1141"/>
      <c r="V1163" s="1141">
        <f t="shared" si="232"/>
        <v>0</v>
      </c>
      <c r="W1163" s="1143">
        <f t="shared" si="233"/>
        <v>0</v>
      </c>
      <c r="X1163" s="1141">
        <f t="shared" si="234"/>
        <v>0</v>
      </c>
      <c r="Y1163" s="1144"/>
      <c r="Z1163" s="1139">
        <f t="shared" si="236"/>
        <v>0</v>
      </c>
      <c r="AA1163" s="1123" t="str">
        <f>[5]building!Y1155</f>
        <v>*</v>
      </c>
      <c r="AB1163" s="1123">
        <f>[5]building!Z1155</f>
        <v>0</v>
      </c>
      <c r="AC1163" s="1123">
        <f>[5]building!Z1155</f>
        <v>0</v>
      </c>
      <c r="AD1163" s="1123">
        <f t="shared" si="235"/>
        <v>0</v>
      </c>
    </row>
    <row r="1164" spans="1:30" ht="70.5" customHeight="1">
      <c r="A1164" s="1172"/>
      <c r="B1164" s="1293" t="s">
        <v>5396</v>
      </c>
      <c r="C1164" s="1291">
        <v>7000</v>
      </c>
      <c r="D1164" s="1290" t="s">
        <v>1456</v>
      </c>
      <c r="E1164" s="1226">
        <v>1</v>
      </c>
      <c r="F1164" s="1134">
        <f t="shared" si="224"/>
        <v>7000</v>
      </c>
      <c r="G1164" s="1226"/>
      <c r="H1164" s="1141">
        <f t="shared" si="225"/>
        <v>0</v>
      </c>
      <c r="I1164" s="1226"/>
      <c r="J1164" s="1141">
        <f t="shared" si="226"/>
        <v>0</v>
      </c>
      <c r="K1164" s="1226"/>
      <c r="L1164" s="1141">
        <f t="shared" si="227"/>
        <v>0</v>
      </c>
      <c r="M1164" s="1226"/>
      <c r="N1164" s="1141">
        <f t="shared" si="228"/>
        <v>0</v>
      </c>
      <c r="O1164" s="1226"/>
      <c r="P1164" s="1141">
        <f t="shared" si="229"/>
        <v>0</v>
      </c>
      <c r="Q1164" s="1226"/>
      <c r="R1164" s="1141">
        <f t="shared" si="230"/>
        <v>0</v>
      </c>
      <c r="S1164" s="1226"/>
      <c r="T1164" s="1141">
        <f t="shared" si="231"/>
        <v>0</v>
      </c>
      <c r="U1164" s="1141"/>
      <c r="V1164" s="1141">
        <f t="shared" si="232"/>
        <v>0</v>
      </c>
      <c r="W1164" s="1143">
        <f t="shared" si="233"/>
        <v>0</v>
      </c>
      <c r="X1164" s="1141">
        <f t="shared" si="234"/>
        <v>0</v>
      </c>
      <c r="Y1164" s="1144">
        <v>1</v>
      </c>
      <c r="Z1164" s="1139">
        <f t="shared" si="236"/>
        <v>7000</v>
      </c>
      <c r="AA1164" s="1123">
        <f>[5]building!Y1156</f>
        <v>1</v>
      </c>
      <c r="AB1164" s="1123">
        <f>[5]building!Z1156</f>
        <v>7000</v>
      </c>
      <c r="AC1164" s="1123">
        <f>[5]building!Z1156</f>
        <v>7000</v>
      </c>
      <c r="AD1164" s="1123">
        <f t="shared" si="235"/>
        <v>0</v>
      </c>
    </row>
    <row r="1165" spans="1:30" ht="70.5" customHeight="1">
      <c r="A1165" s="1172"/>
      <c r="B1165" s="1293" t="s">
        <v>5397</v>
      </c>
      <c r="C1165" s="1291">
        <v>840</v>
      </c>
      <c r="D1165" s="1290" t="s">
        <v>1456</v>
      </c>
      <c r="E1165" s="1226">
        <v>40</v>
      </c>
      <c r="F1165" s="1134">
        <f t="shared" si="224"/>
        <v>33600</v>
      </c>
      <c r="G1165" s="1226"/>
      <c r="H1165" s="1141">
        <f t="shared" si="225"/>
        <v>0</v>
      </c>
      <c r="I1165" s="1226"/>
      <c r="J1165" s="1141">
        <f t="shared" si="226"/>
        <v>0</v>
      </c>
      <c r="K1165" s="1226"/>
      <c r="L1165" s="1141">
        <f t="shared" si="227"/>
        <v>0</v>
      </c>
      <c r="M1165" s="1226"/>
      <c r="N1165" s="1141">
        <f t="shared" si="228"/>
        <v>0</v>
      </c>
      <c r="O1165" s="1226"/>
      <c r="P1165" s="1141">
        <f t="shared" si="229"/>
        <v>0</v>
      </c>
      <c r="Q1165" s="1226"/>
      <c r="R1165" s="1141">
        <f t="shared" si="230"/>
        <v>0</v>
      </c>
      <c r="S1165" s="1226"/>
      <c r="T1165" s="1141">
        <f t="shared" si="231"/>
        <v>0</v>
      </c>
      <c r="U1165" s="1141"/>
      <c r="V1165" s="1141">
        <f t="shared" si="232"/>
        <v>0</v>
      </c>
      <c r="W1165" s="1143">
        <f t="shared" si="233"/>
        <v>0</v>
      </c>
      <c r="X1165" s="1141">
        <f t="shared" si="234"/>
        <v>0</v>
      </c>
      <c r="Y1165" s="1144">
        <v>40</v>
      </c>
      <c r="Z1165" s="1139">
        <f t="shared" si="236"/>
        <v>33600</v>
      </c>
      <c r="AA1165" s="1123">
        <f>[5]building!Y1157</f>
        <v>40</v>
      </c>
      <c r="AB1165" s="1123">
        <f>[5]building!Z1157</f>
        <v>33600</v>
      </c>
      <c r="AC1165" s="1123">
        <f>[5]building!Z1157</f>
        <v>33600</v>
      </c>
      <c r="AD1165" s="1123">
        <f t="shared" si="235"/>
        <v>0</v>
      </c>
    </row>
    <row r="1166" spans="1:30" ht="70.5" customHeight="1">
      <c r="A1166" s="1172"/>
      <c r="B1166" s="1150" t="s">
        <v>5398</v>
      </c>
      <c r="C1166" s="1291">
        <v>660</v>
      </c>
      <c r="D1166" s="1290" t="s">
        <v>1456</v>
      </c>
      <c r="E1166" s="1226">
        <v>29</v>
      </c>
      <c r="F1166" s="1134">
        <f t="shared" si="224"/>
        <v>19140</v>
      </c>
      <c r="G1166" s="1226"/>
      <c r="H1166" s="1141">
        <f t="shared" si="225"/>
        <v>0</v>
      </c>
      <c r="I1166" s="1226"/>
      <c r="J1166" s="1141">
        <f t="shared" si="226"/>
        <v>0</v>
      </c>
      <c r="K1166" s="1226"/>
      <c r="L1166" s="1141">
        <f t="shared" si="227"/>
        <v>0</v>
      </c>
      <c r="M1166" s="1226"/>
      <c r="N1166" s="1141">
        <f t="shared" si="228"/>
        <v>0</v>
      </c>
      <c r="O1166" s="1226"/>
      <c r="P1166" s="1141">
        <f t="shared" si="229"/>
        <v>0</v>
      </c>
      <c r="Q1166" s="1226"/>
      <c r="R1166" s="1141">
        <f t="shared" si="230"/>
        <v>0</v>
      </c>
      <c r="S1166" s="1226"/>
      <c r="T1166" s="1141">
        <f t="shared" si="231"/>
        <v>0</v>
      </c>
      <c r="U1166" s="1141"/>
      <c r="V1166" s="1141">
        <f t="shared" si="232"/>
        <v>0</v>
      </c>
      <c r="W1166" s="1143">
        <f t="shared" si="233"/>
        <v>0</v>
      </c>
      <c r="X1166" s="1141">
        <f t="shared" si="234"/>
        <v>0</v>
      </c>
      <c r="Y1166" s="1144">
        <v>29</v>
      </c>
      <c r="Z1166" s="1139">
        <f t="shared" si="236"/>
        <v>19140</v>
      </c>
      <c r="AA1166" s="1123">
        <f>[5]building!Y1158</f>
        <v>29</v>
      </c>
      <c r="AB1166" s="1123">
        <f>[5]building!Z1158</f>
        <v>19140</v>
      </c>
      <c r="AC1166" s="1123">
        <f>[5]building!Z1158</f>
        <v>19140</v>
      </c>
      <c r="AD1166" s="1123">
        <f t="shared" si="235"/>
        <v>0</v>
      </c>
    </row>
    <row r="1167" spans="1:30" ht="70.5" customHeight="1">
      <c r="A1167" s="1172"/>
      <c r="B1167" s="1150" t="s">
        <v>5400</v>
      </c>
      <c r="C1167" s="1291">
        <v>450</v>
      </c>
      <c r="D1167" s="1290" t="s">
        <v>1456</v>
      </c>
      <c r="E1167" s="1226">
        <v>1</v>
      </c>
      <c r="F1167" s="1134">
        <f t="shared" ref="F1167:F1230" si="237">E1167*C1167</f>
        <v>450</v>
      </c>
      <c r="G1167" s="1226"/>
      <c r="H1167" s="1141">
        <f t="shared" ref="H1167:H1230" si="238">G1167*C1167</f>
        <v>0</v>
      </c>
      <c r="I1167" s="1226"/>
      <c r="J1167" s="1141">
        <f t="shared" ref="J1167:J1230" si="239">I1167*C1167</f>
        <v>0</v>
      </c>
      <c r="K1167" s="1226"/>
      <c r="L1167" s="1141">
        <f t="shared" ref="L1167:L1230" si="240">K1167*C1167</f>
        <v>0</v>
      </c>
      <c r="M1167" s="1226"/>
      <c r="N1167" s="1141">
        <f t="shared" ref="N1167:N1230" si="241">M1167*C1167</f>
        <v>0</v>
      </c>
      <c r="O1167" s="1226"/>
      <c r="P1167" s="1141">
        <f t="shared" ref="P1167:P1230" si="242">O1167*C1167</f>
        <v>0</v>
      </c>
      <c r="Q1167" s="1226"/>
      <c r="R1167" s="1141">
        <f t="shared" ref="R1167:R1230" si="243">Q1167*C1167</f>
        <v>0</v>
      </c>
      <c r="S1167" s="1226"/>
      <c r="T1167" s="1141">
        <f t="shared" ref="T1167:T1230" si="244">S1167*C1167</f>
        <v>0</v>
      </c>
      <c r="U1167" s="1141"/>
      <c r="V1167" s="1141">
        <f t="shared" ref="V1167:V1230" si="245">U1167*C1167</f>
        <v>0</v>
      </c>
      <c r="W1167" s="1143">
        <f t="shared" ref="W1167:W1230" si="246">G1167+I1167+K1167+M1167+O1167+Q1167+S1167+U1167</f>
        <v>0</v>
      </c>
      <c r="X1167" s="1141">
        <f t="shared" ref="X1167:X1230" si="247">W1167*C1167</f>
        <v>0</v>
      </c>
      <c r="Y1167" s="1144">
        <v>1</v>
      </c>
      <c r="Z1167" s="1139">
        <f t="shared" si="236"/>
        <v>450</v>
      </c>
      <c r="AA1167" s="1123">
        <f>[5]building!Y1159</f>
        <v>1</v>
      </c>
      <c r="AB1167" s="1123">
        <f>[5]building!Z1159</f>
        <v>450</v>
      </c>
      <c r="AC1167" s="1123">
        <f>[5]building!Z1159</f>
        <v>450</v>
      </c>
      <c r="AD1167" s="1123">
        <f t="shared" ref="AD1167:AD1230" si="248">Z1167-AC1167</f>
        <v>0</v>
      </c>
    </row>
    <row r="1168" spans="1:30" ht="70.5" customHeight="1">
      <c r="A1168" s="1172"/>
      <c r="B1168" s="1150" t="s">
        <v>5399</v>
      </c>
      <c r="C1168" s="1291">
        <v>320</v>
      </c>
      <c r="D1168" s="1290" t="s">
        <v>1456</v>
      </c>
      <c r="E1168" s="1226">
        <v>78</v>
      </c>
      <c r="F1168" s="1134">
        <f t="shared" si="237"/>
        <v>24960</v>
      </c>
      <c r="G1168" s="1226"/>
      <c r="H1168" s="1141">
        <f t="shared" si="238"/>
        <v>0</v>
      </c>
      <c r="I1168" s="1226"/>
      <c r="J1168" s="1141">
        <f t="shared" si="239"/>
        <v>0</v>
      </c>
      <c r="K1168" s="1226"/>
      <c r="L1168" s="1141">
        <f t="shared" si="240"/>
        <v>0</v>
      </c>
      <c r="M1168" s="1226"/>
      <c r="N1168" s="1141">
        <f t="shared" si="241"/>
        <v>0</v>
      </c>
      <c r="O1168" s="1226"/>
      <c r="P1168" s="1141">
        <f t="shared" si="242"/>
        <v>0</v>
      </c>
      <c r="Q1168" s="1226"/>
      <c r="R1168" s="1141">
        <f t="shared" si="243"/>
        <v>0</v>
      </c>
      <c r="S1168" s="1226"/>
      <c r="T1168" s="1141">
        <f t="shared" si="244"/>
        <v>0</v>
      </c>
      <c r="U1168" s="1141"/>
      <c r="V1168" s="1141">
        <f t="shared" si="245"/>
        <v>0</v>
      </c>
      <c r="W1168" s="1143">
        <f t="shared" si="246"/>
        <v>0</v>
      </c>
      <c r="X1168" s="1141">
        <f t="shared" si="247"/>
        <v>0</v>
      </c>
      <c r="Y1168" s="1144">
        <v>78</v>
      </c>
      <c r="Z1168" s="1139">
        <f t="shared" si="236"/>
        <v>24960</v>
      </c>
      <c r="AA1168" s="1123">
        <f>[5]building!Y1160</f>
        <v>78</v>
      </c>
      <c r="AB1168" s="1123">
        <f>[5]building!Z1160</f>
        <v>24960</v>
      </c>
      <c r="AC1168" s="1123">
        <f>[5]building!Z1160</f>
        <v>24960</v>
      </c>
      <c r="AD1168" s="1123">
        <f t="shared" si="248"/>
        <v>0</v>
      </c>
    </row>
    <row r="1169" spans="1:30" ht="70.5" customHeight="1">
      <c r="A1169" s="1172"/>
      <c r="B1169" s="1331" t="s">
        <v>5086</v>
      </c>
      <c r="C1169" s="1295"/>
      <c r="D1169" s="1287"/>
      <c r="E1169" s="1226"/>
      <c r="F1169" s="1134">
        <f t="shared" si="237"/>
        <v>0</v>
      </c>
      <c r="G1169" s="1226"/>
      <c r="H1169" s="1141">
        <f t="shared" si="238"/>
        <v>0</v>
      </c>
      <c r="I1169" s="1226"/>
      <c r="J1169" s="1141">
        <f t="shared" si="239"/>
        <v>0</v>
      </c>
      <c r="K1169" s="1226"/>
      <c r="L1169" s="1141">
        <f t="shared" si="240"/>
        <v>0</v>
      </c>
      <c r="M1169" s="1226"/>
      <c r="N1169" s="1141">
        <f t="shared" si="241"/>
        <v>0</v>
      </c>
      <c r="O1169" s="1226"/>
      <c r="P1169" s="1141">
        <f t="shared" si="242"/>
        <v>0</v>
      </c>
      <c r="Q1169" s="1226"/>
      <c r="R1169" s="1141">
        <f t="shared" si="243"/>
        <v>0</v>
      </c>
      <c r="S1169" s="1226"/>
      <c r="T1169" s="1141">
        <f t="shared" si="244"/>
        <v>0</v>
      </c>
      <c r="U1169" s="1141"/>
      <c r="V1169" s="1141">
        <f t="shared" si="245"/>
        <v>0</v>
      </c>
      <c r="W1169" s="1143">
        <f t="shared" si="246"/>
        <v>0</v>
      </c>
      <c r="X1169" s="1141">
        <f t="shared" si="247"/>
        <v>0</v>
      </c>
      <c r="Y1169" s="1144">
        <v>0</v>
      </c>
      <c r="Z1169" s="1139">
        <f t="shared" si="236"/>
        <v>0</v>
      </c>
      <c r="AA1169" s="1123">
        <f>[5]building!Y1161</f>
        <v>0</v>
      </c>
      <c r="AB1169" s="1123"/>
      <c r="AC1169" s="1123">
        <f>[5]building!Z1161</f>
        <v>0</v>
      </c>
      <c r="AD1169" s="1123">
        <f t="shared" si="248"/>
        <v>0</v>
      </c>
    </row>
    <row r="1170" spans="1:30" ht="70.5" customHeight="1">
      <c r="A1170" s="1172"/>
      <c r="B1170" s="1332" t="s">
        <v>5221</v>
      </c>
      <c r="C1170" s="1295"/>
      <c r="D1170" s="1287"/>
      <c r="E1170" s="1226"/>
      <c r="F1170" s="1134">
        <f t="shared" si="237"/>
        <v>0</v>
      </c>
      <c r="G1170" s="1226"/>
      <c r="H1170" s="1141">
        <f t="shared" si="238"/>
        <v>0</v>
      </c>
      <c r="I1170" s="1226"/>
      <c r="J1170" s="1141">
        <f t="shared" si="239"/>
        <v>0</v>
      </c>
      <c r="K1170" s="1226"/>
      <c r="L1170" s="1141">
        <f t="shared" si="240"/>
        <v>0</v>
      </c>
      <c r="M1170" s="1226"/>
      <c r="N1170" s="1141">
        <f t="shared" si="241"/>
        <v>0</v>
      </c>
      <c r="O1170" s="1226"/>
      <c r="P1170" s="1141">
        <f t="shared" si="242"/>
        <v>0</v>
      </c>
      <c r="Q1170" s="1226"/>
      <c r="R1170" s="1141">
        <f t="shared" si="243"/>
        <v>0</v>
      </c>
      <c r="S1170" s="1226"/>
      <c r="T1170" s="1141">
        <f t="shared" si="244"/>
        <v>0</v>
      </c>
      <c r="U1170" s="1141"/>
      <c r="V1170" s="1141">
        <f t="shared" si="245"/>
        <v>0</v>
      </c>
      <c r="W1170" s="1143">
        <f t="shared" si="246"/>
        <v>0</v>
      </c>
      <c r="X1170" s="1141">
        <f t="shared" si="247"/>
        <v>0</v>
      </c>
      <c r="Y1170" s="1144">
        <v>0</v>
      </c>
      <c r="Z1170" s="1139">
        <f t="shared" si="236"/>
        <v>0</v>
      </c>
      <c r="AA1170" s="1123">
        <f>[5]building!Y1162</f>
        <v>0</v>
      </c>
      <c r="AB1170" s="1123"/>
      <c r="AC1170" s="1123">
        <f>[5]building!Z1162</f>
        <v>0</v>
      </c>
      <c r="AD1170" s="1123">
        <f t="shared" si="248"/>
        <v>0</v>
      </c>
    </row>
    <row r="1171" spans="1:30" ht="70.5" customHeight="1">
      <c r="A1171" s="1172"/>
      <c r="B1171" s="1304" t="s">
        <v>5087</v>
      </c>
      <c r="C1171" s="1295">
        <v>1372</v>
      </c>
      <c r="D1171" s="1287" t="s">
        <v>1456</v>
      </c>
      <c r="E1171" s="1226"/>
      <c r="F1171" s="1134">
        <f t="shared" si="237"/>
        <v>0</v>
      </c>
      <c r="G1171" s="1226"/>
      <c r="H1171" s="1141">
        <f t="shared" si="238"/>
        <v>0</v>
      </c>
      <c r="I1171" s="1226"/>
      <c r="J1171" s="1141">
        <f t="shared" si="239"/>
        <v>0</v>
      </c>
      <c r="K1171" s="1226"/>
      <c r="L1171" s="1141">
        <f t="shared" si="240"/>
        <v>0</v>
      </c>
      <c r="M1171" s="1226"/>
      <c r="N1171" s="1141">
        <f t="shared" si="241"/>
        <v>0</v>
      </c>
      <c r="O1171" s="1226"/>
      <c r="P1171" s="1141">
        <f t="shared" si="242"/>
        <v>0</v>
      </c>
      <c r="Q1171" s="1226"/>
      <c r="R1171" s="1141">
        <f t="shared" si="243"/>
        <v>0</v>
      </c>
      <c r="S1171" s="1226"/>
      <c r="T1171" s="1141">
        <f t="shared" si="244"/>
        <v>0</v>
      </c>
      <c r="U1171" s="1141"/>
      <c r="V1171" s="1141">
        <f t="shared" si="245"/>
        <v>0</v>
      </c>
      <c r="W1171" s="1143">
        <f t="shared" si="246"/>
        <v>0</v>
      </c>
      <c r="X1171" s="1141">
        <f t="shared" si="247"/>
        <v>0</v>
      </c>
      <c r="Y1171" s="1144">
        <v>0</v>
      </c>
      <c r="Z1171" s="1139">
        <f t="shared" si="236"/>
        <v>0</v>
      </c>
      <c r="AA1171" s="1123">
        <f>[5]building!Y1163</f>
        <v>0</v>
      </c>
      <c r="AB1171" s="1123"/>
      <c r="AC1171" s="1123">
        <f>[5]building!Z1163</f>
        <v>0</v>
      </c>
      <c r="AD1171" s="1123">
        <f t="shared" si="248"/>
        <v>0</v>
      </c>
    </row>
    <row r="1172" spans="1:30" ht="70.5" customHeight="1">
      <c r="A1172" s="1172"/>
      <c r="B1172" s="1309" t="s">
        <v>5088</v>
      </c>
      <c r="C1172" s="1295"/>
      <c r="D1172" s="1287"/>
      <c r="E1172" s="1226"/>
      <c r="F1172" s="1134">
        <f t="shared" si="237"/>
        <v>0</v>
      </c>
      <c r="G1172" s="1226"/>
      <c r="H1172" s="1141">
        <f t="shared" si="238"/>
        <v>0</v>
      </c>
      <c r="I1172" s="1226"/>
      <c r="J1172" s="1141">
        <f t="shared" si="239"/>
        <v>0</v>
      </c>
      <c r="K1172" s="1226"/>
      <c r="L1172" s="1141">
        <f t="shared" si="240"/>
        <v>0</v>
      </c>
      <c r="M1172" s="1226"/>
      <c r="N1172" s="1141">
        <f t="shared" si="241"/>
        <v>0</v>
      </c>
      <c r="O1172" s="1226"/>
      <c r="P1172" s="1141">
        <f t="shared" si="242"/>
        <v>0</v>
      </c>
      <c r="Q1172" s="1226"/>
      <c r="R1172" s="1141">
        <f t="shared" si="243"/>
        <v>0</v>
      </c>
      <c r="S1172" s="1226"/>
      <c r="T1172" s="1141">
        <f t="shared" si="244"/>
        <v>0</v>
      </c>
      <c r="U1172" s="1141"/>
      <c r="V1172" s="1141">
        <f t="shared" si="245"/>
        <v>0</v>
      </c>
      <c r="W1172" s="1143">
        <f t="shared" si="246"/>
        <v>0</v>
      </c>
      <c r="X1172" s="1141">
        <f t="shared" si="247"/>
        <v>0</v>
      </c>
      <c r="Y1172" s="1144">
        <v>0</v>
      </c>
      <c r="Z1172" s="1139">
        <f t="shared" si="236"/>
        <v>0</v>
      </c>
      <c r="AA1172" s="1123">
        <f>[5]building!Y1164</f>
        <v>0</v>
      </c>
      <c r="AB1172" s="1123"/>
      <c r="AC1172" s="1123">
        <f>[5]building!Z1164</f>
        <v>0</v>
      </c>
      <c r="AD1172" s="1123">
        <f t="shared" si="248"/>
        <v>0</v>
      </c>
    </row>
    <row r="1173" spans="1:30" ht="70.5" customHeight="1">
      <c r="A1173" s="1172"/>
      <c r="B1173" s="1310" t="s">
        <v>5160</v>
      </c>
      <c r="C1173" s="1295">
        <v>2506</v>
      </c>
      <c r="D1173" s="1287" t="s">
        <v>1456</v>
      </c>
      <c r="E1173" s="1226"/>
      <c r="F1173" s="1134">
        <f t="shared" si="237"/>
        <v>0</v>
      </c>
      <c r="G1173" s="1226"/>
      <c r="H1173" s="1141">
        <f t="shared" si="238"/>
        <v>0</v>
      </c>
      <c r="I1173" s="1226"/>
      <c r="J1173" s="1141">
        <f t="shared" si="239"/>
        <v>0</v>
      </c>
      <c r="K1173" s="1226"/>
      <c r="L1173" s="1141">
        <f t="shared" si="240"/>
        <v>0</v>
      </c>
      <c r="M1173" s="1226"/>
      <c r="N1173" s="1141">
        <f t="shared" si="241"/>
        <v>0</v>
      </c>
      <c r="O1173" s="1226"/>
      <c r="P1173" s="1141">
        <f t="shared" si="242"/>
        <v>0</v>
      </c>
      <c r="Q1173" s="1226"/>
      <c r="R1173" s="1141">
        <f t="shared" si="243"/>
        <v>0</v>
      </c>
      <c r="S1173" s="1226"/>
      <c r="T1173" s="1141">
        <f t="shared" si="244"/>
        <v>0</v>
      </c>
      <c r="U1173" s="1141"/>
      <c r="V1173" s="1141">
        <f t="shared" si="245"/>
        <v>0</v>
      </c>
      <c r="W1173" s="1143">
        <f t="shared" si="246"/>
        <v>0</v>
      </c>
      <c r="X1173" s="1141">
        <f t="shared" si="247"/>
        <v>0</v>
      </c>
      <c r="Y1173" s="1144">
        <v>0</v>
      </c>
      <c r="Z1173" s="1139">
        <f t="shared" si="236"/>
        <v>0</v>
      </c>
      <c r="AA1173" s="1123">
        <f>[5]building!Y1165</f>
        <v>0</v>
      </c>
      <c r="AB1173" s="1123"/>
      <c r="AC1173" s="1123">
        <f>[5]building!Z1165</f>
        <v>0</v>
      </c>
      <c r="AD1173" s="1123">
        <f t="shared" si="248"/>
        <v>0</v>
      </c>
    </row>
    <row r="1174" spans="1:30" ht="70.5" customHeight="1">
      <c r="A1174" s="1172"/>
      <c r="B1174" s="1333" t="s">
        <v>5089</v>
      </c>
      <c r="C1174" s="1295"/>
      <c r="D1174" s="1287"/>
      <c r="E1174" s="1226"/>
      <c r="F1174" s="1134">
        <f t="shared" si="237"/>
        <v>0</v>
      </c>
      <c r="G1174" s="1226"/>
      <c r="H1174" s="1141">
        <f t="shared" si="238"/>
        <v>0</v>
      </c>
      <c r="I1174" s="1226"/>
      <c r="J1174" s="1141">
        <f t="shared" si="239"/>
        <v>0</v>
      </c>
      <c r="K1174" s="1226"/>
      <c r="L1174" s="1141">
        <f t="shared" si="240"/>
        <v>0</v>
      </c>
      <c r="M1174" s="1226"/>
      <c r="N1174" s="1141">
        <f t="shared" si="241"/>
        <v>0</v>
      </c>
      <c r="O1174" s="1226"/>
      <c r="P1174" s="1141">
        <f t="shared" si="242"/>
        <v>0</v>
      </c>
      <c r="Q1174" s="1226"/>
      <c r="R1174" s="1141">
        <f t="shared" si="243"/>
        <v>0</v>
      </c>
      <c r="S1174" s="1226"/>
      <c r="T1174" s="1141">
        <f t="shared" si="244"/>
        <v>0</v>
      </c>
      <c r="U1174" s="1141"/>
      <c r="V1174" s="1141">
        <f t="shared" si="245"/>
        <v>0</v>
      </c>
      <c r="W1174" s="1143">
        <f t="shared" si="246"/>
        <v>0</v>
      </c>
      <c r="X1174" s="1141">
        <f t="shared" si="247"/>
        <v>0</v>
      </c>
      <c r="Y1174" s="1144">
        <v>0</v>
      </c>
      <c r="Z1174" s="1139">
        <f t="shared" si="236"/>
        <v>0</v>
      </c>
      <c r="AA1174" s="1123">
        <f>[5]building!Y1166</f>
        <v>0</v>
      </c>
      <c r="AB1174" s="1123"/>
      <c r="AC1174" s="1123">
        <f>[5]building!Z1166</f>
        <v>0</v>
      </c>
      <c r="AD1174" s="1123">
        <f t="shared" si="248"/>
        <v>0</v>
      </c>
    </row>
    <row r="1175" spans="1:30" ht="70.5" customHeight="1">
      <c r="A1175" s="1172"/>
      <c r="B1175" s="1334" t="s">
        <v>5276</v>
      </c>
      <c r="C1175" s="1335">
        <v>1236</v>
      </c>
      <c r="D1175" s="1336" t="s">
        <v>1456</v>
      </c>
      <c r="E1175" s="1226"/>
      <c r="F1175" s="1134">
        <f t="shared" si="237"/>
        <v>0</v>
      </c>
      <c r="G1175" s="1226"/>
      <c r="H1175" s="1141">
        <f t="shared" si="238"/>
        <v>0</v>
      </c>
      <c r="I1175" s="1226"/>
      <c r="J1175" s="1141">
        <f t="shared" si="239"/>
        <v>0</v>
      </c>
      <c r="K1175" s="1226"/>
      <c r="L1175" s="1141">
        <f t="shared" si="240"/>
        <v>0</v>
      </c>
      <c r="M1175" s="1226"/>
      <c r="N1175" s="1141">
        <f t="shared" si="241"/>
        <v>0</v>
      </c>
      <c r="O1175" s="1226"/>
      <c r="P1175" s="1141">
        <f t="shared" si="242"/>
        <v>0</v>
      </c>
      <c r="Q1175" s="1226"/>
      <c r="R1175" s="1141">
        <f t="shared" si="243"/>
        <v>0</v>
      </c>
      <c r="S1175" s="1226"/>
      <c r="T1175" s="1141">
        <f t="shared" si="244"/>
        <v>0</v>
      </c>
      <c r="U1175" s="1141"/>
      <c r="V1175" s="1141">
        <f t="shared" si="245"/>
        <v>0</v>
      </c>
      <c r="W1175" s="1143">
        <f t="shared" si="246"/>
        <v>0</v>
      </c>
      <c r="X1175" s="1141">
        <f t="shared" si="247"/>
        <v>0</v>
      </c>
      <c r="Y1175" s="1144">
        <v>0</v>
      </c>
      <c r="Z1175" s="1139">
        <f t="shared" si="236"/>
        <v>0</v>
      </c>
      <c r="AA1175" s="1123">
        <f>[5]building!Y1167</f>
        <v>0</v>
      </c>
      <c r="AB1175" s="1123"/>
      <c r="AC1175" s="1123">
        <f>[5]building!Z1167</f>
        <v>0</v>
      </c>
      <c r="AD1175" s="1123">
        <f t="shared" si="248"/>
        <v>0</v>
      </c>
    </row>
    <row r="1176" spans="1:30" ht="70.5" customHeight="1">
      <c r="A1176" s="1172"/>
      <c r="B1176" s="1337"/>
      <c r="C1176" s="1338"/>
      <c r="D1176" s="1339"/>
      <c r="E1176" s="1226"/>
      <c r="F1176" s="1134">
        <f t="shared" si="237"/>
        <v>0</v>
      </c>
      <c r="G1176" s="1226"/>
      <c r="H1176" s="1141">
        <f t="shared" si="238"/>
        <v>0</v>
      </c>
      <c r="I1176" s="1226"/>
      <c r="J1176" s="1141">
        <f t="shared" si="239"/>
        <v>0</v>
      </c>
      <c r="K1176" s="1226"/>
      <c r="L1176" s="1141">
        <f t="shared" si="240"/>
        <v>0</v>
      </c>
      <c r="M1176" s="1226"/>
      <c r="N1176" s="1141">
        <f t="shared" si="241"/>
        <v>0</v>
      </c>
      <c r="O1176" s="1226"/>
      <c r="P1176" s="1141">
        <f t="shared" si="242"/>
        <v>0</v>
      </c>
      <c r="Q1176" s="1226"/>
      <c r="R1176" s="1141">
        <f t="shared" si="243"/>
        <v>0</v>
      </c>
      <c r="S1176" s="1316"/>
      <c r="T1176" s="1141">
        <f t="shared" si="244"/>
        <v>0</v>
      </c>
      <c r="U1176" s="1141"/>
      <c r="V1176" s="1141">
        <f t="shared" si="245"/>
        <v>0</v>
      </c>
      <c r="W1176" s="1143">
        <f t="shared" si="246"/>
        <v>0</v>
      </c>
      <c r="X1176" s="1141">
        <f t="shared" si="247"/>
        <v>0</v>
      </c>
      <c r="Y1176" s="1144">
        <v>0</v>
      </c>
      <c r="Z1176" s="1139">
        <f t="shared" si="236"/>
        <v>0</v>
      </c>
      <c r="AA1176" s="1123">
        <f>[5]building!Y1168</f>
        <v>0</v>
      </c>
      <c r="AB1176" s="1123"/>
      <c r="AC1176" s="1123">
        <f>[5]building!Z1168</f>
        <v>0</v>
      </c>
      <c r="AD1176" s="1123">
        <f t="shared" si="248"/>
        <v>0</v>
      </c>
    </row>
    <row r="1177" spans="1:30" ht="70.5" customHeight="1">
      <c r="A1177" s="1172"/>
      <c r="B1177" s="1337" t="s">
        <v>5161</v>
      </c>
      <c r="C1177" s="1211">
        <v>425</v>
      </c>
      <c r="D1177" s="1336" t="s">
        <v>1422</v>
      </c>
      <c r="E1177" s="1226"/>
      <c r="F1177" s="1134">
        <f t="shared" si="237"/>
        <v>0</v>
      </c>
      <c r="G1177" s="1226"/>
      <c r="H1177" s="1141">
        <f t="shared" si="238"/>
        <v>0</v>
      </c>
      <c r="I1177" s="1226"/>
      <c r="J1177" s="1141">
        <f t="shared" si="239"/>
        <v>0</v>
      </c>
      <c r="K1177" s="1226"/>
      <c r="L1177" s="1141">
        <f t="shared" si="240"/>
        <v>0</v>
      </c>
      <c r="M1177" s="1226"/>
      <c r="N1177" s="1141">
        <f t="shared" si="241"/>
        <v>0</v>
      </c>
      <c r="O1177" s="1226"/>
      <c r="P1177" s="1141">
        <f t="shared" si="242"/>
        <v>0</v>
      </c>
      <c r="Q1177" s="1226"/>
      <c r="R1177" s="1141">
        <f t="shared" si="243"/>
        <v>0</v>
      </c>
      <c r="S1177" s="1226"/>
      <c r="T1177" s="1141">
        <f t="shared" si="244"/>
        <v>0</v>
      </c>
      <c r="U1177" s="1141"/>
      <c r="V1177" s="1141">
        <f t="shared" si="245"/>
        <v>0</v>
      </c>
      <c r="W1177" s="1143">
        <f t="shared" si="246"/>
        <v>0</v>
      </c>
      <c r="X1177" s="1141">
        <f t="shared" si="247"/>
        <v>0</v>
      </c>
      <c r="Y1177" s="1144">
        <v>0</v>
      </c>
      <c r="Z1177" s="1139">
        <f t="shared" si="236"/>
        <v>0</v>
      </c>
      <c r="AA1177" s="1123">
        <f>[5]building!Y1169</f>
        <v>0</v>
      </c>
      <c r="AB1177" s="1123"/>
      <c r="AC1177" s="1123">
        <f>[5]building!Z1169</f>
        <v>0</v>
      </c>
      <c r="AD1177" s="1123">
        <f t="shared" si="248"/>
        <v>0</v>
      </c>
    </row>
    <row r="1178" spans="1:30" ht="70.5" customHeight="1">
      <c r="A1178" s="1172"/>
      <c r="B1178" s="1333" t="s">
        <v>2178</v>
      </c>
      <c r="C1178" s="1340"/>
      <c r="D1178" s="1341"/>
      <c r="E1178" s="1226"/>
      <c r="F1178" s="1134">
        <f t="shared" si="237"/>
        <v>0</v>
      </c>
      <c r="G1178" s="1226"/>
      <c r="H1178" s="1141">
        <f t="shared" si="238"/>
        <v>0</v>
      </c>
      <c r="I1178" s="1226"/>
      <c r="J1178" s="1141">
        <f t="shared" si="239"/>
        <v>0</v>
      </c>
      <c r="K1178" s="1226"/>
      <c r="L1178" s="1141">
        <f t="shared" si="240"/>
        <v>0</v>
      </c>
      <c r="M1178" s="1226"/>
      <c r="N1178" s="1141">
        <f t="shared" si="241"/>
        <v>0</v>
      </c>
      <c r="O1178" s="1226"/>
      <c r="P1178" s="1141">
        <f t="shared" si="242"/>
        <v>0</v>
      </c>
      <c r="Q1178" s="1226"/>
      <c r="R1178" s="1141">
        <f t="shared" si="243"/>
        <v>0</v>
      </c>
      <c r="S1178" s="1226"/>
      <c r="T1178" s="1141">
        <f t="shared" si="244"/>
        <v>0</v>
      </c>
      <c r="U1178" s="1141"/>
      <c r="V1178" s="1141">
        <f t="shared" si="245"/>
        <v>0</v>
      </c>
      <c r="W1178" s="1143">
        <f t="shared" si="246"/>
        <v>0</v>
      </c>
      <c r="X1178" s="1141">
        <f t="shared" si="247"/>
        <v>0</v>
      </c>
      <c r="Y1178" s="1144"/>
      <c r="Z1178" s="1139">
        <f t="shared" si="236"/>
        <v>0</v>
      </c>
      <c r="AA1178" s="1123" t="str">
        <f>[5]building!Y1170</f>
        <v>*</v>
      </c>
      <c r="AB1178" s="1123">
        <f>[5]building!Z1170</f>
        <v>0</v>
      </c>
      <c r="AC1178" s="1123">
        <f>[5]building!Z1170</f>
        <v>0</v>
      </c>
      <c r="AD1178" s="1123">
        <f t="shared" si="248"/>
        <v>0</v>
      </c>
    </row>
    <row r="1179" spans="1:30" ht="70.5" customHeight="1">
      <c r="A1179" s="1172"/>
      <c r="B1179" s="1334" t="s">
        <v>5241</v>
      </c>
      <c r="C1179" s="1335">
        <v>641</v>
      </c>
      <c r="D1179" s="1336" t="s">
        <v>1422</v>
      </c>
      <c r="E1179" s="1226"/>
      <c r="F1179" s="1134">
        <f t="shared" si="237"/>
        <v>0</v>
      </c>
      <c r="G1179" s="1226"/>
      <c r="H1179" s="1141">
        <f t="shared" si="238"/>
        <v>0</v>
      </c>
      <c r="I1179" s="1226"/>
      <c r="J1179" s="1141">
        <f t="shared" si="239"/>
        <v>0</v>
      </c>
      <c r="K1179" s="1226"/>
      <c r="L1179" s="1141">
        <f t="shared" si="240"/>
        <v>0</v>
      </c>
      <c r="M1179" s="1226"/>
      <c r="N1179" s="1141">
        <f t="shared" si="241"/>
        <v>0</v>
      </c>
      <c r="O1179" s="1226"/>
      <c r="P1179" s="1141">
        <f t="shared" si="242"/>
        <v>0</v>
      </c>
      <c r="Q1179" s="1226"/>
      <c r="R1179" s="1141">
        <f t="shared" si="243"/>
        <v>0</v>
      </c>
      <c r="S1179" s="1226"/>
      <c r="T1179" s="1141">
        <f t="shared" si="244"/>
        <v>0</v>
      </c>
      <c r="U1179" s="1141"/>
      <c r="V1179" s="1141">
        <f t="shared" si="245"/>
        <v>0</v>
      </c>
      <c r="W1179" s="1143">
        <f t="shared" si="246"/>
        <v>0</v>
      </c>
      <c r="X1179" s="1141">
        <f t="shared" si="247"/>
        <v>0</v>
      </c>
      <c r="Y1179" s="1144">
        <v>0</v>
      </c>
      <c r="Z1179" s="1139">
        <f t="shared" si="236"/>
        <v>0</v>
      </c>
      <c r="AA1179" s="1123">
        <f>[5]building!Y1171</f>
        <v>0</v>
      </c>
      <c r="AB1179" s="1123"/>
      <c r="AC1179" s="1123">
        <f>[5]building!Z1171</f>
        <v>0</v>
      </c>
      <c r="AD1179" s="1123">
        <f t="shared" si="248"/>
        <v>0</v>
      </c>
    </row>
    <row r="1180" spans="1:30" ht="70.5" customHeight="1">
      <c r="A1180" s="1172"/>
      <c r="B1180" s="1342" t="s">
        <v>5242</v>
      </c>
      <c r="C1180" s="1335">
        <v>173</v>
      </c>
      <c r="D1180" s="1343" t="s">
        <v>1422</v>
      </c>
      <c r="E1180" s="1226">
        <v>16</v>
      </c>
      <c r="F1180" s="1134">
        <f t="shared" si="237"/>
        <v>2768</v>
      </c>
      <c r="G1180" s="1226"/>
      <c r="H1180" s="1141">
        <f t="shared" si="238"/>
        <v>0</v>
      </c>
      <c r="I1180" s="1226"/>
      <c r="J1180" s="1141">
        <f t="shared" si="239"/>
        <v>0</v>
      </c>
      <c r="K1180" s="1226"/>
      <c r="L1180" s="1141">
        <f t="shared" si="240"/>
        <v>0</v>
      </c>
      <c r="M1180" s="1226"/>
      <c r="N1180" s="1141">
        <f t="shared" si="241"/>
        <v>0</v>
      </c>
      <c r="O1180" s="1226"/>
      <c r="P1180" s="1141">
        <f t="shared" si="242"/>
        <v>0</v>
      </c>
      <c r="Q1180" s="1226"/>
      <c r="R1180" s="1141">
        <f t="shared" si="243"/>
        <v>0</v>
      </c>
      <c r="S1180" s="1226"/>
      <c r="T1180" s="1141">
        <f t="shared" si="244"/>
        <v>0</v>
      </c>
      <c r="U1180" s="1141"/>
      <c r="V1180" s="1141">
        <f t="shared" si="245"/>
        <v>0</v>
      </c>
      <c r="W1180" s="1143">
        <f t="shared" si="246"/>
        <v>0</v>
      </c>
      <c r="X1180" s="1141">
        <f t="shared" si="247"/>
        <v>0</v>
      </c>
      <c r="Y1180" s="1144">
        <v>16</v>
      </c>
      <c r="Z1180" s="1139">
        <f t="shared" si="236"/>
        <v>2768</v>
      </c>
      <c r="AA1180" s="1123">
        <f>[5]building!Y1172</f>
        <v>16</v>
      </c>
      <c r="AB1180" s="1123">
        <f>[5]building!Z1172</f>
        <v>2768</v>
      </c>
      <c r="AC1180" s="1123">
        <f>[5]building!Z1172</f>
        <v>2768</v>
      </c>
      <c r="AD1180" s="1123">
        <f t="shared" si="248"/>
        <v>0</v>
      </c>
    </row>
    <row r="1181" spans="1:30" ht="70.5" customHeight="1">
      <c r="A1181" s="1172"/>
      <c r="B1181" s="1334" t="s">
        <v>5401</v>
      </c>
      <c r="C1181" s="1335">
        <v>1879</v>
      </c>
      <c r="D1181" s="1343" t="s">
        <v>1422</v>
      </c>
      <c r="E1181" s="1226">
        <v>8</v>
      </c>
      <c r="F1181" s="1134">
        <f t="shared" si="237"/>
        <v>15032</v>
      </c>
      <c r="G1181" s="1226"/>
      <c r="H1181" s="1141">
        <f t="shared" si="238"/>
        <v>0</v>
      </c>
      <c r="I1181" s="1226"/>
      <c r="J1181" s="1141">
        <f t="shared" si="239"/>
        <v>0</v>
      </c>
      <c r="K1181" s="1226"/>
      <c r="L1181" s="1141">
        <f t="shared" si="240"/>
        <v>0</v>
      </c>
      <c r="M1181" s="1226"/>
      <c r="N1181" s="1141">
        <f t="shared" si="241"/>
        <v>0</v>
      </c>
      <c r="O1181" s="1226"/>
      <c r="P1181" s="1141">
        <f t="shared" si="242"/>
        <v>0</v>
      </c>
      <c r="Q1181" s="1226"/>
      <c r="R1181" s="1141">
        <f t="shared" si="243"/>
        <v>0</v>
      </c>
      <c r="S1181" s="1226"/>
      <c r="T1181" s="1141">
        <f t="shared" si="244"/>
        <v>0</v>
      </c>
      <c r="U1181" s="1141"/>
      <c r="V1181" s="1141">
        <f t="shared" si="245"/>
        <v>0</v>
      </c>
      <c r="W1181" s="1143">
        <f t="shared" si="246"/>
        <v>0</v>
      </c>
      <c r="X1181" s="1141">
        <f t="shared" si="247"/>
        <v>0</v>
      </c>
      <c r="Y1181" s="1144">
        <v>8</v>
      </c>
      <c r="Z1181" s="1139">
        <f t="shared" ref="Z1181:Z1244" si="249">Y1181*C1181</f>
        <v>15032</v>
      </c>
      <c r="AA1181" s="1123">
        <f>[5]building!Y1173</f>
        <v>8</v>
      </c>
      <c r="AB1181" s="1123">
        <f>[5]building!Z1173</f>
        <v>14640</v>
      </c>
      <c r="AC1181" s="1123">
        <f>[5]building!Z1173</f>
        <v>14640</v>
      </c>
      <c r="AD1181" s="1123">
        <f t="shared" si="248"/>
        <v>392</v>
      </c>
    </row>
    <row r="1182" spans="1:30" ht="70.5" customHeight="1">
      <c r="A1182" s="1172"/>
      <c r="B1182" s="1344" t="s">
        <v>5090</v>
      </c>
      <c r="C1182" s="1340"/>
      <c r="D1182" s="1341"/>
      <c r="E1182" s="1226"/>
      <c r="F1182" s="1134">
        <f t="shared" si="237"/>
        <v>0</v>
      </c>
      <c r="G1182" s="1226"/>
      <c r="H1182" s="1141">
        <f t="shared" si="238"/>
        <v>0</v>
      </c>
      <c r="I1182" s="1226"/>
      <c r="J1182" s="1141">
        <f t="shared" si="239"/>
        <v>0</v>
      </c>
      <c r="K1182" s="1226"/>
      <c r="L1182" s="1141">
        <f t="shared" si="240"/>
        <v>0</v>
      </c>
      <c r="M1182" s="1226"/>
      <c r="N1182" s="1141">
        <f t="shared" si="241"/>
        <v>0</v>
      </c>
      <c r="O1182" s="1226"/>
      <c r="P1182" s="1141">
        <f t="shared" si="242"/>
        <v>0</v>
      </c>
      <c r="Q1182" s="1226"/>
      <c r="R1182" s="1141">
        <f t="shared" si="243"/>
        <v>0</v>
      </c>
      <c r="S1182" s="1226"/>
      <c r="T1182" s="1141">
        <f t="shared" si="244"/>
        <v>0</v>
      </c>
      <c r="U1182" s="1141"/>
      <c r="V1182" s="1141">
        <f t="shared" si="245"/>
        <v>0</v>
      </c>
      <c r="W1182" s="1143">
        <f t="shared" si="246"/>
        <v>0</v>
      </c>
      <c r="X1182" s="1141">
        <f t="shared" si="247"/>
        <v>0</v>
      </c>
      <c r="Y1182" s="1144">
        <v>0</v>
      </c>
      <c r="Z1182" s="1139">
        <f t="shared" si="249"/>
        <v>0</v>
      </c>
      <c r="AA1182" s="1123">
        <f>[5]building!Y1174</f>
        <v>0</v>
      </c>
      <c r="AB1182" s="1123"/>
      <c r="AC1182" s="1123">
        <f>[5]building!Z1174</f>
        <v>0</v>
      </c>
      <c r="AD1182" s="1123">
        <f t="shared" si="248"/>
        <v>0</v>
      </c>
    </row>
    <row r="1183" spans="1:30" ht="70.5" customHeight="1">
      <c r="A1183" s="1172"/>
      <c r="B1183" s="1345" t="s">
        <v>5162</v>
      </c>
      <c r="C1183" s="1338">
        <v>174</v>
      </c>
      <c r="D1183" s="1339" t="s">
        <v>5091</v>
      </c>
      <c r="E1183" s="1226"/>
      <c r="F1183" s="1134">
        <f t="shared" si="237"/>
        <v>0</v>
      </c>
      <c r="G1183" s="1226"/>
      <c r="H1183" s="1141">
        <f t="shared" si="238"/>
        <v>0</v>
      </c>
      <c r="I1183" s="1226"/>
      <c r="J1183" s="1141">
        <f t="shared" si="239"/>
        <v>0</v>
      </c>
      <c r="K1183" s="1226"/>
      <c r="L1183" s="1141">
        <f t="shared" si="240"/>
        <v>0</v>
      </c>
      <c r="M1183" s="1226"/>
      <c r="N1183" s="1141">
        <f t="shared" si="241"/>
        <v>0</v>
      </c>
      <c r="O1183" s="1226"/>
      <c r="P1183" s="1141">
        <f t="shared" si="242"/>
        <v>0</v>
      </c>
      <c r="Q1183" s="1226"/>
      <c r="R1183" s="1141">
        <f t="shared" si="243"/>
        <v>0</v>
      </c>
      <c r="S1183" s="1226"/>
      <c r="T1183" s="1141">
        <f t="shared" si="244"/>
        <v>0</v>
      </c>
      <c r="U1183" s="1141"/>
      <c r="V1183" s="1141">
        <f t="shared" si="245"/>
        <v>0</v>
      </c>
      <c r="W1183" s="1143">
        <f t="shared" si="246"/>
        <v>0</v>
      </c>
      <c r="X1183" s="1141">
        <f t="shared" si="247"/>
        <v>0</v>
      </c>
      <c r="Y1183" s="1144">
        <v>0</v>
      </c>
      <c r="Z1183" s="1139">
        <f t="shared" si="249"/>
        <v>0</v>
      </c>
      <c r="AA1183" s="1123">
        <f>[5]building!Y1175</f>
        <v>0</v>
      </c>
      <c r="AB1183" s="1123"/>
      <c r="AC1183" s="1123">
        <f>[5]building!Z1175</f>
        <v>0</v>
      </c>
      <c r="AD1183" s="1123">
        <f t="shared" si="248"/>
        <v>0</v>
      </c>
    </row>
    <row r="1184" spans="1:30" ht="70.5" customHeight="1">
      <c r="A1184" s="1172"/>
      <c r="B1184" s="1345" t="s">
        <v>5163</v>
      </c>
      <c r="C1184" s="1338">
        <v>341</v>
      </c>
      <c r="D1184" s="1339" t="s">
        <v>5091</v>
      </c>
      <c r="E1184" s="1226"/>
      <c r="F1184" s="1134">
        <f t="shared" si="237"/>
        <v>0</v>
      </c>
      <c r="G1184" s="1226"/>
      <c r="H1184" s="1141">
        <f t="shared" si="238"/>
        <v>0</v>
      </c>
      <c r="I1184" s="1226"/>
      <c r="J1184" s="1141">
        <f t="shared" si="239"/>
        <v>0</v>
      </c>
      <c r="K1184" s="1226"/>
      <c r="L1184" s="1141">
        <f t="shared" si="240"/>
        <v>0</v>
      </c>
      <c r="M1184" s="1226"/>
      <c r="N1184" s="1141">
        <f t="shared" si="241"/>
        <v>0</v>
      </c>
      <c r="O1184" s="1226"/>
      <c r="P1184" s="1141">
        <f t="shared" si="242"/>
        <v>0</v>
      </c>
      <c r="Q1184" s="1226"/>
      <c r="R1184" s="1141">
        <f t="shared" si="243"/>
        <v>0</v>
      </c>
      <c r="S1184" s="1226"/>
      <c r="T1184" s="1141">
        <f t="shared" si="244"/>
        <v>0</v>
      </c>
      <c r="U1184" s="1141"/>
      <c r="V1184" s="1141">
        <f t="shared" si="245"/>
        <v>0</v>
      </c>
      <c r="W1184" s="1143">
        <f t="shared" si="246"/>
        <v>0</v>
      </c>
      <c r="X1184" s="1141">
        <f t="shared" si="247"/>
        <v>0</v>
      </c>
      <c r="Y1184" s="1144">
        <v>0</v>
      </c>
      <c r="Z1184" s="1139">
        <f t="shared" si="249"/>
        <v>0</v>
      </c>
      <c r="AA1184" s="1123">
        <f>[5]building!Y1176</f>
        <v>0</v>
      </c>
      <c r="AB1184" s="1123"/>
      <c r="AC1184" s="1123">
        <f>[5]building!Z1176</f>
        <v>0</v>
      </c>
      <c r="AD1184" s="1123">
        <f t="shared" si="248"/>
        <v>0</v>
      </c>
    </row>
    <row r="1185" spans="1:30" ht="70.5" customHeight="1">
      <c r="A1185" s="1172"/>
      <c r="B1185" s="1345" t="s">
        <v>5164</v>
      </c>
      <c r="C1185" s="1338">
        <v>462</v>
      </c>
      <c r="D1185" s="1339" t="s">
        <v>5091</v>
      </c>
      <c r="E1185" s="1226"/>
      <c r="F1185" s="1134">
        <f t="shared" si="237"/>
        <v>0</v>
      </c>
      <c r="G1185" s="1226"/>
      <c r="H1185" s="1141">
        <f t="shared" si="238"/>
        <v>0</v>
      </c>
      <c r="I1185" s="1226"/>
      <c r="J1185" s="1141">
        <f t="shared" si="239"/>
        <v>0</v>
      </c>
      <c r="K1185" s="1226"/>
      <c r="L1185" s="1141">
        <f t="shared" si="240"/>
        <v>0</v>
      </c>
      <c r="M1185" s="1226"/>
      <c r="N1185" s="1141">
        <f t="shared" si="241"/>
        <v>0</v>
      </c>
      <c r="O1185" s="1226"/>
      <c r="P1185" s="1141">
        <f t="shared" si="242"/>
        <v>0</v>
      </c>
      <c r="Q1185" s="1226"/>
      <c r="R1185" s="1141">
        <f t="shared" si="243"/>
        <v>0</v>
      </c>
      <c r="S1185" s="1226"/>
      <c r="T1185" s="1141">
        <f t="shared" si="244"/>
        <v>0</v>
      </c>
      <c r="U1185" s="1141"/>
      <c r="V1185" s="1141">
        <f t="shared" si="245"/>
        <v>0</v>
      </c>
      <c r="W1185" s="1143">
        <f t="shared" si="246"/>
        <v>0</v>
      </c>
      <c r="X1185" s="1141">
        <f t="shared" si="247"/>
        <v>0</v>
      </c>
      <c r="Y1185" s="1144">
        <v>0</v>
      </c>
      <c r="Z1185" s="1139">
        <f t="shared" si="249"/>
        <v>0</v>
      </c>
      <c r="AA1185" s="1123">
        <f>[5]building!Y1177</f>
        <v>0</v>
      </c>
      <c r="AB1185" s="1123"/>
      <c r="AC1185" s="1123">
        <f>[5]building!Z1177</f>
        <v>0</v>
      </c>
      <c r="AD1185" s="1123">
        <f t="shared" si="248"/>
        <v>0</v>
      </c>
    </row>
    <row r="1186" spans="1:30" ht="70.5" customHeight="1">
      <c r="A1186" s="1172"/>
      <c r="B1186" s="1346" t="s">
        <v>5092</v>
      </c>
      <c r="C1186" s="1335"/>
      <c r="D1186" s="1336"/>
      <c r="E1186" s="1226"/>
      <c r="F1186" s="1134">
        <f t="shared" si="237"/>
        <v>0</v>
      </c>
      <c r="G1186" s="1226"/>
      <c r="H1186" s="1141">
        <f t="shared" si="238"/>
        <v>0</v>
      </c>
      <c r="I1186" s="1226"/>
      <c r="J1186" s="1141">
        <f t="shared" si="239"/>
        <v>0</v>
      </c>
      <c r="K1186" s="1226"/>
      <c r="L1186" s="1141">
        <f t="shared" si="240"/>
        <v>0</v>
      </c>
      <c r="M1186" s="1226"/>
      <c r="N1186" s="1141">
        <f t="shared" si="241"/>
        <v>0</v>
      </c>
      <c r="O1186" s="1226"/>
      <c r="P1186" s="1141">
        <f t="shared" si="242"/>
        <v>0</v>
      </c>
      <c r="Q1186" s="1226"/>
      <c r="R1186" s="1141">
        <f t="shared" si="243"/>
        <v>0</v>
      </c>
      <c r="S1186" s="1226"/>
      <c r="T1186" s="1141">
        <f t="shared" si="244"/>
        <v>0</v>
      </c>
      <c r="U1186" s="1141"/>
      <c r="V1186" s="1141">
        <f t="shared" si="245"/>
        <v>0</v>
      </c>
      <c r="W1186" s="1143">
        <f t="shared" si="246"/>
        <v>0</v>
      </c>
      <c r="X1186" s="1141">
        <f t="shared" si="247"/>
        <v>0</v>
      </c>
      <c r="Y1186" s="1144"/>
      <c r="Z1186" s="1139">
        <f t="shared" si="249"/>
        <v>0</v>
      </c>
      <c r="AA1186" s="1123" t="str">
        <f>[5]building!Y1178</f>
        <v>*</v>
      </c>
      <c r="AB1186" s="1123">
        <f>[5]building!Z1178</f>
        <v>0</v>
      </c>
      <c r="AC1186" s="1123">
        <f>[5]building!Z1178</f>
        <v>0</v>
      </c>
      <c r="AD1186" s="1123">
        <f t="shared" si="248"/>
        <v>0</v>
      </c>
    </row>
    <row r="1187" spans="1:30" ht="70.5" customHeight="1">
      <c r="A1187" s="1172"/>
      <c r="B1187" s="1337" t="s">
        <v>5165</v>
      </c>
      <c r="C1187" s="1347">
        <v>2588</v>
      </c>
      <c r="D1187" s="1335" t="s">
        <v>1745</v>
      </c>
      <c r="E1187" s="1226"/>
      <c r="F1187" s="1134">
        <f t="shared" si="237"/>
        <v>0</v>
      </c>
      <c r="G1187" s="1226"/>
      <c r="H1187" s="1141">
        <f t="shared" si="238"/>
        <v>0</v>
      </c>
      <c r="I1187" s="1226"/>
      <c r="J1187" s="1141">
        <f t="shared" si="239"/>
        <v>0</v>
      </c>
      <c r="K1187" s="1226"/>
      <c r="L1187" s="1141">
        <f t="shared" si="240"/>
        <v>0</v>
      </c>
      <c r="M1187" s="1226"/>
      <c r="N1187" s="1141">
        <f t="shared" si="241"/>
        <v>0</v>
      </c>
      <c r="O1187" s="1226"/>
      <c r="P1187" s="1141">
        <f t="shared" si="242"/>
        <v>0</v>
      </c>
      <c r="Q1187" s="1226"/>
      <c r="R1187" s="1141">
        <f t="shared" si="243"/>
        <v>0</v>
      </c>
      <c r="S1187" s="1226"/>
      <c r="T1187" s="1141">
        <f t="shared" si="244"/>
        <v>0</v>
      </c>
      <c r="U1187" s="1141"/>
      <c r="V1187" s="1141">
        <f t="shared" si="245"/>
        <v>0</v>
      </c>
      <c r="W1187" s="1143">
        <f t="shared" si="246"/>
        <v>0</v>
      </c>
      <c r="X1187" s="1141">
        <f t="shared" si="247"/>
        <v>0</v>
      </c>
      <c r="Y1187" s="1144">
        <v>0</v>
      </c>
      <c r="Z1187" s="1139">
        <f t="shared" si="249"/>
        <v>0</v>
      </c>
      <c r="AA1187" s="1123">
        <f>[5]building!Y1179</f>
        <v>0</v>
      </c>
      <c r="AB1187" s="1123"/>
      <c r="AC1187" s="1123">
        <f>[5]building!Z1179</f>
        <v>0</v>
      </c>
      <c r="AD1187" s="1123">
        <f t="shared" si="248"/>
        <v>0</v>
      </c>
    </row>
    <row r="1188" spans="1:30" ht="70.5" customHeight="1">
      <c r="A1188" s="1172"/>
      <c r="B1188" s="1337" t="s">
        <v>5166</v>
      </c>
      <c r="C1188" s="1348">
        <v>7846</v>
      </c>
      <c r="D1188" s="1349" t="s">
        <v>1745</v>
      </c>
      <c r="E1188" s="1226">
        <v>4</v>
      </c>
      <c r="F1188" s="1134">
        <f t="shared" si="237"/>
        <v>31384</v>
      </c>
      <c r="G1188" s="1226"/>
      <c r="H1188" s="1141">
        <f t="shared" si="238"/>
        <v>0</v>
      </c>
      <c r="I1188" s="1226"/>
      <c r="J1188" s="1141">
        <f t="shared" si="239"/>
        <v>0</v>
      </c>
      <c r="K1188" s="1226"/>
      <c r="L1188" s="1141">
        <f t="shared" si="240"/>
        <v>0</v>
      </c>
      <c r="M1188" s="1226"/>
      <c r="N1188" s="1141">
        <f t="shared" si="241"/>
        <v>0</v>
      </c>
      <c r="O1188" s="1226"/>
      <c r="P1188" s="1141">
        <f t="shared" si="242"/>
        <v>0</v>
      </c>
      <c r="Q1188" s="1226"/>
      <c r="R1188" s="1141">
        <f t="shared" si="243"/>
        <v>0</v>
      </c>
      <c r="S1188" s="1226"/>
      <c r="T1188" s="1141">
        <f t="shared" si="244"/>
        <v>0</v>
      </c>
      <c r="U1188" s="1141"/>
      <c r="V1188" s="1141">
        <f t="shared" si="245"/>
        <v>0</v>
      </c>
      <c r="W1188" s="1143">
        <f t="shared" si="246"/>
        <v>0</v>
      </c>
      <c r="X1188" s="1141">
        <f t="shared" si="247"/>
        <v>0</v>
      </c>
      <c r="Y1188" s="1144">
        <v>4</v>
      </c>
      <c r="Z1188" s="1139">
        <f t="shared" si="249"/>
        <v>31384</v>
      </c>
      <c r="AA1188" s="1123">
        <f>[5]building!Y1180</f>
        <v>4</v>
      </c>
      <c r="AB1188" s="1123">
        <f>[5]building!Z1180</f>
        <v>31384</v>
      </c>
      <c r="AC1188" s="1123">
        <f>[5]building!Z1180</f>
        <v>31384</v>
      </c>
      <c r="AD1188" s="1123">
        <f t="shared" si="248"/>
        <v>0</v>
      </c>
    </row>
    <row r="1189" spans="1:30" ht="70.5" customHeight="1">
      <c r="A1189" s="1172"/>
      <c r="B1189" s="1337" t="s">
        <v>5402</v>
      </c>
      <c r="C1189" s="1211">
        <v>128.5</v>
      </c>
      <c r="D1189" s="1343" t="s">
        <v>5091</v>
      </c>
      <c r="E1189" s="1226">
        <f>100+350</f>
        <v>450</v>
      </c>
      <c r="F1189" s="1134">
        <f t="shared" si="237"/>
        <v>57825</v>
      </c>
      <c r="G1189" s="1226"/>
      <c r="H1189" s="1141">
        <f t="shared" si="238"/>
        <v>0</v>
      </c>
      <c r="I1189" s="1226"/>
      <c r="J1189" s="1141">
        <f t="shared" si="239"/>
        <v>0</v>
      </c>
      <c r="K1189" s="1226"/>
      <c r="L1189" s="1141">
        <f t="shared" si="240"/>
        <v>0</v>
      </c>
      <c r="M1189" s="1226"/>
      <c r="N1189" s="1141">
        <f t="shared" si="241"/>
        <v>0</v>
      </c>
      <c r="O1189" s="1226"/>
      <c r="P1189" s="1141">
        <f t="shared" si="242"/>
        <v>0</v>
      </c>
      <c r="Q1189" s="1226"/>
      <c r="R1189" s="1141">
        <f t="shared" si="243"/>
        <v>0</v>
      </c>
      <c r="S1189" s="1226"/>
      <c r="T1189" s="1141">
        <f t="shared" si="244"/>
        <v>0</v>
      </c>
      <c r="U1189" s="1141"/>
      <c r="V1189" s="1141">
        <f t="shared" si="245"/>
        <v>0</v>
      </c>
      <c r="W1189" s="1143">
        <f t="shared" si="246"/>
        <v>0</v>
      </c>
      <c r="X1189" s="1141">
        <f t="shared" si="247"/>
        <v>0</v>
      </c>
      <c r="Y1189" s="1144">
        <v>450</v>
      </c>
      <c r="Z1189" s="1139">
        <f t="shared" si="249"/>
        <v>57825</v>
      </c>
      <c r="AA1189" s="1123">
        <f>[5]building!Y1181</f>
        <v>450</v>
      </c>
      <c r="AB1189" s="1123">
        <f>[5]building!Z1181</f>
        <v>57825</v>
      </c>
      <c r="AC1189" s="1123">
        <f>[5]building!Z1181</f>
        <v>57825</v>
      </c>
      <c r="AD1189" s="1123">
        <f t="shared" si="248"/>
        <v>0</v>
      </c>
    </row>
    <row r="1190" spans="1:30" ht="70.5" customHeight="1">
      <c r="A1190" s="1172"/>
      <c r="B1190" s="1337" t="s">
        <v>5167</v>
      </c>
      <c r="C1190" s="1347">
        <v>380</v>
      </c>
      <c r="D1190" s="1335" t="s">
        <v>1745</v>
      </c>
      <c r="E1190" s="1226">
        <v>231</v>
      </c>
      <c r="F1190" s="1134">
        <f t="shared" si="237"/>
        <v>87780</v>
      </c>
      <c r="G1190" s="1226"/>
      <c r="H1190" s="1141">
        <f t="shared" si="238"/>
        <v>0</v>
      </c>
      <c r="I1190" s="1226"/>
      <c r="J1190" s="1141">
        <f t="shared" si="239"/>
        <v>0</v>
      </c>
      <c r="K1190" s="1226"/>
      <c r="L1190" s="1141">
        <f t="shared" si="240"/>
        <v>0</v>
      </c>
      <c r="M1190" s="1226"/>
      <c r="N1190" s="1141">
        <f t="shared" si="241"/>
        <v>0</v>
      </c>
      <c r="O1190" s="1226"/>
      <c r="P1190" s="1141">
        <f t="shared" si="242"/>
        <v>0</v>
      </c>
      <c r="Q1190" s="1226"/>
      <c r="R1190" s="1141">
        <f t="shared" si="243"/>
        <v>0</v>
      </c>
      <c r="S1190" s="1226"/>
      <c r="T1190" s="1141">
        <f t="shared" si="244"/>
        <v>0</v>
      </c>
      <c r="U1190" s="1141"/>
      <c r="V1190" s="1141">
        <f t="shared" si="245"/>
        <v>0</v>
      </c>
      <c r="W1190" s="1143">
        <f t="shared" si="246"/>
        <v>0</v>
      </c>
      <c r="X1190" s="1141">
        <f t="shared" si="247"/>
        <v>0</v>
      </c>
      <c r="Y1190" s="1144">
        <v>231</v>
      </c>
      <c r="Z1190" s="1139">
        <f t="shared" si="249"/>
        <v>87780</v>
      </c>
      <c r="AA1190" s="1123">
        <f>[5]building!Y1182</f>
        <v>231</v>
      </c>
      <c r="AB1190" s="1123">
        <f>[5]building!Z1182</f>
        <v>87780</v>
      </c>
      <c r="AC1190" s="1123">
        <f>[5]building!Z1182</f>
        <v>87780</v>
      </c>
      <c r="AD1190" s="1123">
        <f t="shared" si="248"/>
        <v>0</v>
      </c>
    </row>
    <row r="1191" spans="1:30" ht="70.5" customHeight="1">
      <c r="A1191" s="1172"/>
      <c r="B1191" s="1337" t="s">
        <v>5251</v>
      </c>
      <c r="C1191" s="1347">
        <v>716</v>
      </c>
      <c r="D1191" s="1335" t="s">
        <v>3515</v>
      </c>
      <c r="E1191" s="1226">
        <v>30</v>
      </c>
      <c r="F1191" s="1134">
        <f t="shared" si="237"/>
        <v>21480</v>
      </c>
      <c r="G1191" s="1226"/>
      <c r="H1191" s="1141">
        <f t="shared" si="238"/>
        <v>0</v>
      </c>
      <c r="I1191" s="1226"/>
      <c r="J1191" s="1141">
        <f t="shared" si="239"/>
        <v>0</v>
      </c>
      <c r="K1191" s="1226"/>
      <c r="L1191" s="1141">
        <f t="shared" si="240"/>
        <v>0</v>
      </c>
      <c r="M1191" s="1226"/>
      <c r="N1191" s="1141">
        <f t="shared" si="241"/>
        <v>0</v>
      </c>
      <c r="O1191" s="1226"/>
      <c r="P1191" s="1141">
        <f t="shared" si="242"/>
        <v>0</v>
      </c>
      <c r="Q1191" s="1226"/>
      <c r="R1191" s="1141">
        <f t="shared" si="243"/>
        <v>0</v>
      </c>
      <c r="S1191" s="1226"/>
      <c r="T1191" s="1141">
        <f t="shared" si="244"/>
        <v>0</v>
      </c>
      <c r="U1191" s="1141"/>
      <c r="V1191" s="1141">
        <f t="shared" si="245"/>
        <v>0</v>
      </c>
      <c r="W1191" s="1143">
        <f t="shared" si="246"/>
        <v>0</v>
      </c>
      <c r="X1191" s="1141">
        <f t="shared" si="247"/>
        <v>0</v>
      </c>
      <c r="Y1191" s="1144">
        <v>30</v>
      </c>
      <c r="Z1191" s="1139">
        <f t="shared" si="249"/>
        <v>21480</v>
      </c>
      <c r="AA1191" s="1123">
        <f>[5]building!Y1183</f>
        <v>30</v>
      </c>
      <c r="AB1191" s="1123">
        <f>[5]building!Z1183</f>
        <v>21480</v>
      </c>
      <c r="AC1191" s="1123">
        <f>[5]building!Z1183</f>
        <v>21480</v>
      </c>
      <c r="AD1191" s="1123">
        <f t="shared" si="248"/>
        <v>0</v>
      </c>
    </row>
    <row r="1192" spans="1:30" ht="70.5" customHeight="1">
      <c r="A1192" s="1172"/>
      <c r="B1192" s="1333" t="s">
        <v>5093</v>
      </c>
      <c r="C1192" s="1350"/>
      <c r="D1192" s="1340"/>
      <c r="E1192" s="1226"/>
      <c r="F1192" s="1134">
        <f t="shared" si="237"/>
        <v>0</v>
      </c>
      <c r="G1192" s="1226"/>
      <c r="H1192" s="1141">
        <f t="shared" si="238"/>
        <v>0</v>
      </c>
      <c r="I1192" s="1226"/>
      <c r="J1192" s="1141">
        <f t="shared" si="239"/>
        <v>0</v>
      </c>
      <c r="K1192" s="1226"/>
      <c r="L1192" s="1141">
        <f t="shared" si="240"/>
        <v>0</v>
      </c>
      <c r="M1192" s="1226"/>
      <c r="N1192" s="1141">
        <f t="shared" si="241"/>
        <v>0</v>
      </c>
      <c r="O1192" s="1226"/>
      <c r="P1192" s="1141">
        <f t="shared" si="242"/>
        <v>0</v>
      </c>
      <c r="Q1192" s="1226"/>
      <c r="R1192" s="1141">
        <f t="shared" si="243"/>
        <v>0</v>
      </c>
      <c r="S1192" s="1226"/>
      <c r="T1192" s="1141">
        <f t="shared" si="244"/>
        <v>0</v>
      </c>
      <c r="U1192" s="1141"/>
      <c r="V1192" s="1141">
        <f t="shared" si="245"/>
        <v>0</v>
      </c>
      <c r="W1192" s="1143">
        <f t="shared" si="246"/>
        <v>0</v>
      </c>
      <c r="X1192" s="1141">
        <f t="shared" si="247"/>
        <v>0</v>
      </c>
      <c r="Y1192" s="1144"/>
      <c r="Z1192" s="1139">
        <f t="shared" si="249"/>
        <v>0</v>
      </c>
      <c r="AA1192" s="1123" t="str">
        <f>[5]building!Y1184</f>
        <v>*</v>
      </c>
      <c r="AB1192" s="1123">
        <f>[5]building!Z1184</f>
        <v>0</v>
      </c>
      <c r="AC1192" s="1123">
        <f>[5]building!Z1184</f>
        <v>0</v>
      </c>
      <c r="AD1192" s="1123">
        <f t="shared" si="248"/>
        <v>0</v>
      </c>
    </row>
    <row r="1193" spans="1:30" ht="70.5" customHeight="1">
      <c r="A1193" s="1172"/>
      <c r="B1193" s="1337" t="s">
        <v>5168</v>
      </c>
      <c r="C1193" s="1347">
        <v>1853</v>
      </c>
      <c r="D1193" s="1335" t="s">
        <v>1745</v>
      </c>
      <c r="E1193" s="1226"/>
      <c r="F1193" s="1134">
        <f t="shared" si="237"/>
        <v>0</v>
      </c>
      <c r="G1193" s="1226"/>
      <c r="H1193" s="1141">
        <f t="shared" si="238"/>
        <v>0</v>
      </c>
      <c r="I1193" s="1226"/>
      <c r="J1193" s="1141">
        <f t="shared" si="239"/>
        <v>0</v>
      </c>
      <c r="K1193" s="1226"/>
      <c r="L1193" s="1141">
        <f t="shared" si="240"/>
        <v>0</v>
      </c>
      <c r="M1193" s="1226"/>
      <c r="N1193" s="1141">
        <f t="shared" si="241"/>
        <v>0</v>
      </c>
      <c r="O1193" s="1226"/>
      <c r="P1193" s="1141">
        <f t="shared" si="242"/>
        <v>0</v>
      </c>
      <c r="Q1193" s="1226"/>
      <c r="R1193" s="1141">
        <f t="shared" si="243"/>
        <v>0</v>
      </c>
      <c r="S1193" s="1226"/>
      <c r="T1193" s="1141">
        <f t="shared" si="244"/>
        <v>0</v>
      </c>
      <c r="U1193" s="1141"/>
      <c r="V1193" s="1141">
        <f t="shared" si="245"/>
        <v>0</v>
      </c>
      <c r="W1193" s="1143">
        <f t="shared" si="246"/>
        <v>0</v>
      </c>
      <c r="X1193" s="1141">
        <f t="shared" si="247"/>
        <v>0</v>
      </c>
      <c r="Y1193" s="1144">
        <v>0</v>
      </c>
      <c r="Z1193" s="1139">
        <f t="shared" si="249"/>
        <v>0</v>
      </c>
      <c r="AA1193" s="1123">
        <f>[5]building!Y1185</f>
        <v>0</v>
      </c>
      <c r="AB1193" s="1123"/>
      <c r="AC1193" s="1123">
        <f>[5]building!Z1185</f>
        <v>0</v>
      </c>
      <c r="AD1193" s="1123">
        <f t="shared" si="248"/>
        <v>0</v>
      </c>
    </row>
    <row r="1194" spans="1:30" ht="70.5" customHeight="1">
      <c r="A1194" s="1172"/>
      <c r="B1194" s="1150" t="s">
        <v>5169</v>
      </c>
      <c r="C1194" s="1291">
        <v>635</v>
      </c>
      <c r="D1194" s="1289" t="s">
        <v>1422</v>
      </c>
      <c r="E1194" s="1226"/>
      <c r="F1194" s="1134">
        <f t="shared" si="237"/>
        <v>0</v>
      </c>
      <c r="G1194" s="1226"/>
      <c r="H1194" s="1141">
        <f t="shared" si="238"/>
        <v>0</v>
      </c>
      <c r="I1194" s="1226"/>
      <c r="J1194" s="1141">
        <f t="shared" si="239"/>
        <v>0</v>
      </c>
      <c r="K1194" s="1226"/>
      <c r="L1194" s="1141">
        <f t="shared" si="240"/>
        <v>0</v>
      </c>
      <c r="M1194" s="1226"/>
      <c r="N1194" s="1141">
        <f t="shared" si="241"/>
        <v>0</v>
      </c>
      <c r="O1194" s="1226"/>
      <c r="P1194" s="1141">
        <f t="shared" si="242"/>
        <v>0</v>
      </c>
      <c r="Q1194" s="1226"/>
      <c r="R1194" s="1141">
        <f t="shared" si="243"/>
        <v>0</v>
      </c>
      <c r="S1194" s="1226"/>
      <c r="T1194" s="1141">
        <f t="shared" si="244"/>
        <v>0</v>
      </c>
      <c r="U1194" s="1141"/>
      <c r="V1194" s="1141">
        <f t="shared" si="245"/>
        <v>0</v>
      </c>
      <c r="W1194" s="1143">
        <f t="shared" si="246"/>
        <v>0</v>
      </c>
      <c r="X1194" s="1141">
        <f t="shared" si="247"/>
        <v>0</v>
      </c>
      <c r="Y1194" s="1144">
        <v>0</v>
      </c>
      <c r="Z1194" s="1139">
        <f t="shared" si="249"/>
        <v>0</v>
      </c>
      <c r="AA1194" s="1123">
        <f>[5]building!Y1186</f>
        <v>0</v>
      </c>
      <c r="AB1194" s="1123"/>
      <c r="AC1194" s="1123">
        <f>[5]building!Z1186</f>
        <v>0</v>
      </c>
      <c r="AD1194" s="1123">
        <f t="shared" si="248"/>
        <v>0</v>
      </c>
    </row>
    <row r="1195" spans="1:30" ht="70.5" customHeight="1">
      <c r="A1195" s="1172"/>
      <c r="B1195" s="1150" t="s">
        <v>5420</v>
      </c>
      <c r="C1195" s="1291">
        <v>525</v>
      </c>
      <c r="D1195" s="1289" t="s">
        <v>1422</v>
      </c>
      <c r="E1195" s="1226">
        <v>15</v>
      </c>
      <c r="F1195" s="1134">
        <f t="shared" si="237"/>
        <v>7875</v>
      </c>
      <c r="G1195" s="1226"/>
      <c r="H1195" s="1141">
        <f t="shared" si="238"/>
        <v>0</v>
      </c>
      <c r="I1195" s="1226"/>
      <c r="J1195" s="1141">
        <f t="shared" si="239"/>
        <v>0</v>
      </c>
      <c r="K1195" s="1226"/>
      <c r="L1195" s="1141">
        <f t="shared" si="240"/>
        <v>0</v>
      </c>
      <c r="M1195" s="1226"/>
      <c r="N1195" s="1141">
        <f t="shared" si="241"/>
        <v>0</v>
      </c>
      <c r="O1195" s="1226"/>
      <c r="P1195" s="1141">
        <f t="shared" si="242"/>
        <v>0</v>
      </c>
      <c r="Q1195" s="1226"/>
      <c r="R1195" s="1141">
        <f t="shared" si="243"/>
        <v>0</v>
      </c>
      <c r="S1195" s="1226"/>
      <c r="T1195" s="1141">
        <f t="shared" si="244"/>
        <v>0</v>
      </c>
      <c r="U1195" s="1141"/>
      <c r="V1195" s="1141">
        <f t="shared" si="245"/>
        <v>0</v>
      </c>
      <c r="W1195" s="1143">
        <f t="shared" si="246"/>
        <v>0</v>
      </c>
      <c r="X1195" s="1141">
        <f t="shared" si="247"/>
        <v>0</v>
      </c>
      <c r="Y1195" s="1144">
        <v>15</v>
      </c>
      <c r="Z1195" s="1139">
        <f t="shared" si="249"/>
        <v>7875</v>
      </c>
      <c r="AA1195" s="1123">
        <f>[5]building!Y1187</f>
        <v>15</v>
      </c>
      <c r="AB1195" s="1123">
        <f>[5]building!Z1187</f>
        <v>7875</v>
      </c>
      <c r="AC1195" s="1123">
        <f>[5]building!Z1187</f>
        <v>7875</v>
      </c>
      <c r="AD1195" s="1123">
        <f t="shared" si="248"/>
        <v>0</v>
      </c>
    </row>
    <row r="1196" spans="1:30" ht="70.5" customHeight="1">
      <c r="A1196" s="1172"/>
      <c r="B1196" s="1150" t="s">
        <v>5403</v>
      </c>
      <c r="C1196" s="1291">
        <v>1124</v>
      </c>
      <c r="D1196" s="1289" t="s">
        <v>1422</v>
      </c>
      <c r="E1196" s="1226">
        <v>89</v>
      </c>
      <c r="F1196" s="1134">
        <f t="shared" si="237"/>
        <v>100036</v>
      </c>
      <c r="G1196" s="1226"/>
      <c r="H1196" s="1141">
        <f t="shared" si="238"/>
        <v>0</v>
      </c>
      <c r="I1196" s="1226"/>
      <c r="J1196" s="1141">
        <f t="shared" si="239"/>
        <v>0</v>
      </c>
      <c r="K1196" s="1226"/>
      <c r="L1196" s="1141">
        <f t="shared" si="240"/>
        <v>0</v>
      </c>
      <c r="M1196" s="1226"/>
      <c r="N1196" s="1141">
        <f t="shared" si="241"/>
        <v>0</v>
      </c>
      <c r="O1196" s="1226"/>
      <c r="P1196" s="1141">
        <f t="shared" si="242"/>
        <v>0</v>
      </c>
      <c r="Q1196" s="1226"/>
      <c r="R1196" s="1141">
        <f t="shared" si="243"/>
        <v>0</v>
      </c>
      <c r="S1196" s="1226"/>
      <c r="T1196" s="1141">
        <f t="shared" si="244"/>
        <v>0</v>
      </c>
      <c r="U1196" s="1141"/>
      <c r="V1196" s="1141">
        <f t="shared" si="245"/>
        <v>0</v>
      </c>
      <c r="W1196" s="1143">
        <f t="shared" si="246"/>
        <v>0</v>
      </c>
      <c r="X1196" s="1141">
        <f t="shared" si="247"/>
        <v>0</v>
      </c>
      <c r="Y1196" s="1144">
        <v>89</v>
      </c>
      <c r="Z1196" s="1139">
        <f t="shared" si="249"/>
        <v>100036</v>
      </c>
      <c r="AA1196" s="1123">
        <f>[5]building!Y1188</f>
        <v>89</v>
      </c>
      <c r="AB1196" s="1123">
        <f>[5]building!Z1188</f>
        <v>100036</v>
      </c>
      <c r="AC1196" s="1123">
        <f>[5]building!Z1188</f>
        <v>100036</v>
      </c>
      <c r="AD1196" s="1123">
        <f t="shared" si="248"/>
        <v>0</v>
      </c>
    </row>
    <row r="1197" spans="1:30" ht="70.5" customHeight="1">
      <c r="A1197" s="1172"/>
      <c r="B1197" s="1150" t="s">
        <v>5170</v>
      </c>
      <c r="C1197" s="1291">
        <v>2708</v>
      </c>
      <c r="D1197" s="1289" t="s">
        <v>1422</v>
      </c>
      <c r="E1197" s="1226"/>
      <c r="F1197" s="1134">
        <f t="shared" si="237"/>
        <v>0</v>
      </c>
      <c r="G1197" s="1226"/>
      <c r="H1197" s="1141">
        <f t="shared" si="238"/>
        <v>0</v>
      </c>
      <c r="I1197" s="1226"/>
      <c r="J1197" s="1141">
        <f t="shared" si="239"/>
        <v>0</v>
      </c>
      <c r="K1197" s="1226"/>
      <c r="L1197" s="1141">
        <f t="shared" si="240"/>
        <v>0</v>
      </c>
      <c r="M1197" s="1226"/>
      <c r="N1197" s="1141">
        <f t="shared" si="241"/>
        <v>0</v>
      </c>
      <c r="O1197" s="1226"/>
      <c r="P1197" s="1141">
        <f t="shared" si="242"/>
        <v>0</v>
      </c>
      <c r="Q1197" s="1226"/>
      <c r="R1197" s="1141">
        <f t="shared" si="243"/>
        <v>0</v>
      </c>
      <c r="S1197" s="1226"/>
      <c r="T1197" s="1141">
        <f t="shared" si="244"/>
        <v>0</v>
      </c>
      <c r="U1197" s="1141"/>
      <c r="V1197" s="1141">
        <f t="shared" si="245"/>
        <v>0</v>
      </c>
      <c r="W1197" s="1143">
        <f t="shared" si="246"/>
        <v>0</v>
      </c>
      <c r="X1197" s="1141">
        <f t="shared" si="247"/>
        <v>0</v>
      </c>
      <c r="Y1197" s="1144">
        <v>0</v>
      </c>
      <c r="Z1197" s="1139">
        <f t="shared" si="249"/>
        <v>0</v>
      </c>
      <c r="AA1197" s="1123">
        <f>[5]building!Y1189</f>
        <v>0</v>
      </c>
      <c r="AB1197" s="1123"/>
      <c r="AC1197" s="1123">
        <f>[5]building!Z1189</f>
        <v>0</v>
      </c>
      <c r="AD1197" s="1123">
        <f t="shared" si="248"/>
        <v>0</v>
      </c>
    </row>
    <row r="1198" spans="1:30" ht="70.5" customHeight="1">
      <c r="A1198" s="1172"/>
      <c r="B1198" s="1150" t="s">
        <v>5171</v>
      </c>
      <c r="C1198" s="1291">
        <v>354</v>
      </c>
      <c r="D1198" s="1289" t="s">
        <v>1422</v>
      </c>
      <c r="E1198" s="1226">
        <v>41</v>
      </c>
      <c r="F1198" s="1134">
        <f t="shared" si="237"/>
        <v>14514</v>
      </c>
      <c r="G1198" s="1226"/>
      <c r="H1198" s="1141">
        <f t="shared" si="238"/>
        <v>0</v>
      </c>
      <c r="I1198" s="1226"/>
      <c r="J1198" s="1141">
        <f t="shared" si="239"/>
        <v>0</v>
      </c>
      <c r="K1198" s="1226"/>
      <c r="L1198" s="1141">
        <f t="shared" si="240"/>
        <v>0</v>
      </c>
      <c r="M1198" s="1226"/>
      <c r="N1198" s="1141">
        <f t="shared" si="241"/>
        <v>0</v>
      </c>
      <c r="O1198" s="1226"/>
      <c r="P1198" s="1141">
        <f t="shared" si="242"/>
        <v>0</v>
      </c>
      <c r="Q1198" s="1226"/>
      <c r="R1198" s="1141">
        <f t="shared" si="243"/>
        <v>0</v>
      </c>
      <c r="S1198" s="1226"/>
      <c r="T1198" s="1141">
        <f t="shared" si="244"/>
        <v>0</v>
      </c>
      <c r="U1198" s="1141"/>
      <c r="V1198" s="1141">
        <f t="shared" si="245"/>
        <v>0</v>
      </c>
      <c r="W1198" s="1143">
        <f t="shared" si="246"/>
        <v>0</v>
      </c>
      <c r="X1198" s="1141">
        <f t="shared" si="247"/>
        <v>0</v>
      </c>
      <c r="Y1198" s="1144">
        <v>41</v>
      </c>
      <c r="Z1198" s="1139">
        <f t="shared" si="249"/>
        <v>14514</v>
      </c>
      <c r="AA1198" s="1123">
        <f>[5]building!Y1190</f>
        <v>41</v>
      </c>
      <c r="AB1198" s="1123">
        <f>[5]building!Z1190</f>
        <v>14514</v>
      </c>
      <c r="AC1198" s="1123">
        <f>[5]building!Z1190</f>
        <v>14514</v>
      </c>
      <c r="AD1198" s="1123">
        <f t="shared" si="248"/>
        <v>0</v>
      </c>
    </row>
    <row r="1199" spans="1:30" ht="70.5" customHeight="1">
      <c r="A1199" s="1172"/>
      <c r="B1199" s="1292" t="s">
        <v>5094</v>
      </c>
      <c r="C1199" s="1295"/>
      <c r="D1199" s="1286"/>
      <c r="E1199" s="1226"/>
      <c r="F1199" s="1134">
        <f t="shared" si="237"/>
        <v>0</v>
      </c>
      <c r="G1199" s="1226"/>
      <c r="H1199" s="1141">
        <f t="shared" si="238"/>
        <v>0</v>
      </c>
      <c r="I1199" s="1226"/>
      <c r="J1199" s="1141">
        <f t="shared" si="239"/>
        <v>0</v>
      </c>
      <c r="K1199" s="1226"/>
      <c r="L1199" s="1141">
        <f t="shared" si="240"/>
        <v>0</v>
      </c>
      <c r="M1199" s="1226"/>
      <c r="N1199" s="1141">
        <f t="shared" si="241"/>
        <v>0</v>
      </c>
      <c r="O1199" s="1226"/>
      <c r="P1199" s="1141">
        <f t="shared" si="242"/>
        <v>0</v>
      </c>
      <c r="Q1199" s="1226"/>
      <c r="R1199" s="1141">
        <f t="shared" si="243"/>
        <v>0</v>
      </c>
      <c r="S1199" s="1226"/>
      <c r="T1199" s="1141">
        <f t="shared" si="244"/>
        <v>0</v>
      </c>
      <c r="U1199" s="1141"/>
      <c r="V1199" s="1141">
        <f t="shared" si="245"/>
        <v>0</v>
      </c>
      <c r="W1199" s="1143">
        <f t="shared" si="246"/>
        <v>0</v>
      </c>
      <c r="X1199" s="1141">
        <f t="shared" si="247"/>
        <v>0</v>
      </c>
      <c r="Y1199" s="1144"/>
      <c r="Z1199" s="1139">
        <f t="shared" si="249"/>
        <v>0</v>
      </c>
      <c r="AA1199" s="1123" t="str">
        <f>[5]building!Y1191</f>
        <v>*</v>
      </c>
      <c r="AB1199" s="1123">
        <f>[5]building!Z1191</f>
        <v>0</v>
      </c>
      <c r="AC1199" s="1123">
        <f>[5]building!Z1191</f>
        <v>0</v>
      </c>
      <c r="AD1199" s="1123">
        <f t="shared" si="248"/>
        <v>0</v>
      </c>
    </row>
    <row r="1200" spans="1:30" ht="70.5" customHeight="1">
      <c r="A1200" s="1172"/>
      <c r="B1200" s="1302" t="s">
        <v>5172</v>
      </c>
      <c r="C1200" s="1295">
        <v>1919</v>
      </c>
      <c r="D1200" s="1286" t="s">
        <v>1422</v>
      </c>
      <c r="E1200" s="1226"/>
      <c r="F1200" s="1134">
        <f t="shared" si="237"/>
        <v>0</v>
      </c>
      <c r="G1200" s="1226"/>
      <c r="H1200" s="1141">
        <f t="shared" si="238"/>
        <v>0</v>
      </c>
      <c r="I1200" s="1226"/>
      <c r="J1200" s="1141">
        <f t="shared" si="239"/>
        <v>0</v>
      </c>
      <c r="K1200" s="1226"/>
      <c r="L1200" s="1141">
        <f t="shared" si="240"/>
        <v>0</v>
      </c>
      <c r="M1200" s="1226"/>
      <c r="N1200" s="1141">
        <f t="shared" si="241"/>
        <v>0</v>
      </c>
      <c r="O1200" s="1226"/>
      <c r="P1200" s="1141">
        <f t="shared" si="242"/>
        <v>0</v>
      </c>
      <c r="Q1200" s="1226"/>
      <c r="R1200" s="1141">
        <f t="shared" si="243"/>
        <v>0</v>
      </c>
      <c r="S1200" s="1226"/>
      <c r="T1200" s="1141">
        <f t="shared" si="244"/>
        <v>0</v>
      </c>
      <c r="U1200" s="1141"/>
      <c r="V1200" s="1141">
        <f t="shared" si="245"/>
        <v>0</v>
      </c>
      <c r="W1200" s="1143">
        <f t="shared" si="246"/>
        <v>0</v>
      </c>
      <c r="X1200" s="1141">
        <f t="shared" si="247"/>
        <v>0</v>
      </c>
      <c r="Y1200" s="1144">
        <v>0</v>
      </c>
      <c r="Z1200" s="1139">
        <f t="shared" si="249"/>
        <v>0</v>
      </c>
      <c r="AA1200" s="1123">
        <f>[5]building!Y1192</f>
        <v>0</v>
      </c>
      <c r="AB1200" s="1123"/>
      <c r="AC1200" s="1123">
        <f>[5]building!Z1192</f>
        <v>0</v>
      </c>
      <c r="AD1200" s="1123">
        <f t="shared" si="248"/>
        <v>0</v>
      </c>
    </row>
    <row r="1201" spans="1:30" ht="70.5" customHeight="1">
      <c r="A1201" s="1172"/>
      <c r="B1201" s="1150" t="s">
        <v>5404</v>
      </c>
      <c r="C1201" s="1291">
        <v>1956</v>
      </c>
      <c r="D1201" s="1289" t="s">
        <v>1422</v>
      </c>
      <c r="E1201" s="1226">
        <v>3</v>
      </c>
      <c r="F1201" s="1134">
        <f t="shared" si="237"/>
        <v>5868</v>
      </c>
      <c r="G1201" s="1226"/>
      <c r="H1201" s="1141">
        <f t="shared" si="238"/>
        <v>0</v>
      </c>
      <c r="I1201" s="1226"/>
      <c r="J1201" s="1141">
        <f t="shared" si="239"/>
        <v>0</v>
      </c>
      <c r="K1201" s="1226"/>
      <c r="L1201" s="1141">
        <f t="shared" si="240"/>
        <v>0</v>
      </c>
      <c r="M1201" s="1226"/>
      <c r="N1201" s="1141">
        <f t="shared" si="241"/>
        <v>0</v>
      </c>
      <c r="O1201" s="1226"/>
      <c r="P1201" s="1141">
        <f t="shared" si="242"/>
        <v>0</v>
      </c>
      <c r="Q1201" s="1226"/>
      <c r="R1201" s="1141">
        <f t="shared" si="243"/>
        <v>0</v>
      </c>
      <c r="S1201" s="1226"/>
      <c r="T1201" s="1141">
        <f t="shared" si="244"/>
        <v>0</v>
      </c>
      <c r="U1201" s="1141"/>
      <c r="V1201" s="1141">
        <f t="shared" si="245"/>
        <v>0</v>
      </c>
      <c r="W1201" s="1143">
        <f t="shared" si="246"/>
        <v>0</v>
      </c>
      <c r="X1201" s="1141">
        <f t="shared" si="247"/>
        <v>0</v>
      </c>
      <c r="Y1201" s="1144">
        <v>3</v>
      </c>
      <c r="Z1201" s="1139">
        <f t="shared" si="249"/>
        <v>5868</v>
      </c>
      <c r="AA1201" s="1123">
        <f>[5]building!Y1193</f>
        <v>3</v>
      </c>
      <c r="AB1201" s="1123">
        <f>[5]building!Z1193</f>
        <v>5868</v>
      </c>
      <c r="AC1201" s="1123">
        <f>[5]building!Z1193</f>
        <v>5868</v>
      </c>
      <c r="AD1201" s="1123">
        <f t="shared" si="248"/>
        <v>0</v>
      </c>
    </row>
    <row r="1202" spans="1:30" ht="70.5" customHeight="1">
      <c r="A1202" s="1172"/>
      <c r="B1202" s="1292" t="s">
        <v>5095</v>
      </c>
      <c r="C1202" s="1295"/>
      <c r="D1202" s="1286"/>
      <c r="E1202" s="1226"/>
      <c r="F1202" s="1134">
        <f t="shared" si="237"/>
        <v>0</v>
      </c>
      <c r="G1202" s="1226"/>
      <c r="H1202" s="1141">
        <f t="shared" si="238"/>
        <v>0</v>
      </c>
      <c r="I1202" s="1226"/>
      <c r="J1202" s="1141">
        <f t="shared" si="239"/>
        <v>0</v>
      </c>
      <c r="K1202" s="1226"/>
      <c r="L1202" s="1141">
        <f t="shared" si="240"/>
        <v>0</v>
      </c>
      <c r="M1202" s="1226"/>
      <c r="N1202" s="1141">
        <f t="shared" si="241"/>
        <v>0</v>
      </c>
      <c r="O1202" s="1226"/>
      <c r="P1202" s="1141">
        <f t="shared" si="242"/>
        <v>0</v>
      </c>
      <c r="Q1202" s="1226"/>
      <c r="R1202" s="1141">
        <f t="shared" si="243"/>
        <v>0</v>
      </c>
      <c r="S1202" s="1226"/>
      <c r="T1202" s="1141">
        <f t="shared" si="244"/>
        <v>0</v>
      </c>
      <c r="U1202" s="1141"/>
      <c r="V1202" s="1141">
        <f t="shared" si="245"/>
        <v>0</v>
      </c>
      <c r="W1202" s="1143">
        <f t="shared" si="246"/>
        <v>0</v>
      </c>
      <c r="X1202" s="1141">
        <f t="shared" si="247"/>
        <v>0</v>
      </c>
      <c r="Y1202" s="1144"/>
      <c r="Z1202" s="1139">
        <f t="shared" si="249"/>
        <v>0</v>
      </c>
      <c r="AA1202" s="1123" t="str">
        <f>[5]building!Y1194</f>
        <v>*</v>
      </c>
      <c r="AB1202" s="1123">
        <f>[5]building!Z1194</f>
        <v>0</v>
      </c>
      <c r="AC1202" s="1123">
        <f>[5]building!Z1194</f>
        <v>0</v>
      </c>
      <c r="AD1202" s="1123">
        <f t="shared" si="248"/>
        <v>0</v>
      </c>
    </row>
    <row r="1203" spans="1:30" ht="70.5" customHeight="1">
      <c r="A1203" s="1172"/>
      <c r="B1203" s="1223" t="s">
        <v>5096</v>
      </c>
      <c r="C1203" s="1291"/>
      <c r="D1203" s="1289"/>
      <c r="E1203" s="1226"/>
      <c r="F1203" s="1134">
        <f t="shared" si="237"/>
        <v>0</v>
      </c>
      <c r="G1203" s="1226"/>
      <c r="H1203" s="1141">
        <f t="shared" si="238"/>
        <v>0</v>
      </c>
      <c r="I1203" s="1226"/>
      <c r="J1203" s="1141">
        <f t="shared" si="239"/>
        <v>0</v>
      </c>
      <c r="K1203" s="1226"/>
      <c r="L1203" s="1141">
        <f t="shared" si="240"/>
        <v>0</v>
      </c>
      <c r="M1203" s="1226"/>
      <c r="N1203" s="1141">
        <f t="shared" si="241"/>
        <v>0</v>
      </c>
      <c r="O1203" s="1226"/>
      <c r="P1203" s="1141">
        <f t="shared" si="242"/>
        <v>0</v>
      </c>
      <c r="Q1203" s="1226"/>
      <c r="R1203" s="1141">
        <f t="shared" si="243"/>
        <v>0</v>
      </c>
      <c r="S1203" s="1226"/>
      <c r="T1203" s="1141">
        <f t="shared" si="244"/>
        <v>0</v>
      </c>
      <c r="U1203" s="1141"/>
      <c r="V1203" s="1141">
        <f t="shared" si="245"/>
        <v>0</v>
      </c>
      <c r="W1203" s="1143">
        <f t="shared" si="246"/>
        <v>0</v>
      </c>
      <c r="X1203" s="1141">
        <f t="shared" si="247"/>
        <v>0</v>
      </c>
      <c r="Y1203" s="1144"/>
      <c r="Z1203" s="1139">
        <f t="shared" si="249"/>
        <v>0</v>
      </c>
      <c r="AA1203" s="1123" t="str">
        <f>[5]building!Y1195</f>
        <v>*</v>
      </c>
      <c r="AB1203" s="1123">
        <f>[5]building!Z1195</f>
        <v>0</v>
      </c>
      <c r="AC1203" s="1123">
        <f>[5]building!Z1195</f>
        <v>0</v>
      </c>
      <c r="AD1203" s="1123">
        <f t="shared" si="248"/>
        <v>0</v>
      </c>
    </row>
    <row r="1204" spans="1:30" ht="70.5" customHeight="1">
      <c r="A1204" s="1172"/>
      <c r="B1204" s="1150" t="s">
        <v>5421</v>
      </c>
      <c r="C1204" s="1291">
        <v>459</v>
      </c>
      <c r="D1204" s="1289" t="s">
        <v>4382</v>
      </c>
      <c r="E1204" s="1226">
        <v>10</v>
      </c>
      <c r="F1204" s="1134">
        <f t="shared" si="237"/>
        <v>4590</v>
      </c>
      <c r="G1204" s="1226"/>
      <c r="H1204" s="1141">
        <f t="shared" si="238"/>
        <v>0</v>
      </c>
      <c r="I1204" s="1226"/>
      <c r="J1204" s="1141">
        <f t="shared" si="239"/>
        <v>0</v>
      </c>
      <c r="K1204" s="1226"/>
      <c r="L1204" s="1141">
        <f t="shared" si="240"/>
        <v>0</v>
      </c>
      <c r="M1204" s="1226"/>
      <c r="N1204" s="1141">
        <f t="shared" si="241"/>
        <v>0</v>
      </c>
      <c r="O1204" s="1226"/>
      <c r="P1204" s="1141">
        <f t="shared" si="242"/>
        <v>0</v>
      </c>
      <c r="Q1204" s="1226"/>
      <c r="R1204" s="1141">
        <f t="shared" si="243"/>
        <v>0</v>
      </c>
      <c r="S1204" s="1226"/>
      <c r="T1204" s="1141">
        <f t="shared" si="244"/>
        <v>0</v>
      </c>
      <c r="U1204" s="1141"/>
      <c r="V1204" s="1141">
        <f t="shared" si="245"/>
        <v>0</v>
      </c>
      <c r="W1204" s="1143">
        <f t="shared" si="246"/>
        <v>0</v>
      </c>
      <c r="X1204" s="1141">
        <f t="shared" si="247"/>
        <v>0</v>
      </c>
      <c r="Y1204" s="1144">
        <v>10</v>
      </c>
      <c r="Z1204" s="1139">
        <f t="shared" si="249"/>
        <v>4590</v>
      </c>
      <c r="AA1204" s="1123">
        <f>[5]building!Y1196</f>
        <v>10</v>
      </c>
      <c r="AB1204" s="1123">
        <f>[5]building!Z1196</f>
        <v>4590</v>
      </c>
      <c r="AC1204" s="1123">
        <f>[5]building!Z1196</f>
        <v>4590</v>
      </c>
      <c r="AD1204" s="1123">
        <f t="shared" si="248"/>
        <v>0</v>
      </c>
    </row>
    <row r="1205" spans="1:30" ht="70.5" customHeight="1">
      <c r="A1205" s="1172"/>
      <c r="B1205" s="1150" t="s">
        <v>5422</v>
      </c>
      <c r="C1205" s="1291">
        <v>532</v>
      </c>
      <c r="D1205" s="1289" t="s">
        <v>4382</v>
      </c>
      <c r="E1205" s="1226">
        <v>10</v>
      </c>
      <c r="F1205" s="1134">
        <f t="shared" si="237"/>
        <v>5320</v>
      </c>
      <c r="G1205" s="1226"/>
      <c r="H1205" s="1141">
        <f t="shared" si="238"/>
        <v>0</v>
      </c>
      <c r="I1205" s="1226"/>
      <c r="J1205" s="1141">
        <f t="shared" si="239"/>
        <v>0</v>
      </c>
      <c r="K1205" s="1226"/>
      <c r="L1205" s="1141">
        <f t="shared" si="240"/>
        <v>0</v>
      </c>
      <c r="M1205" s="1226"/>
      <c r="N1205" s="1141">
        <f t="shared" si="241"/>
        <v>0</v>
      </c>
      <c r="O1205" s="1226"/>
      <c r="P1205" s="1141">
        <f t="shared" si="242"/>
        <v>0</v>
      </c>
      <c r="Q1205" s="1226"/>
      <c r="R1205" s="1141">
        <f t="shared" si="243"/>
        <v>0</v>
      </c>
      <c r="S1205" s="1226"/>
      <c r="T1205" s="1141">
        <f t="shared" si="244"/>
        <v>0</v>
      </c>
      <c r="U1205" s="1141"/>
      <c r="V1205" s="1141">
        <f t="shared" si="245"/>
        <v>0</v>
      </c>
      <c r="W1205" s="1143">
        <f t="shared" si="246"/>
        <v>0</v>
      </c>
      <c r="X1205" s="1141">
        <f t="shared" si="247"/>
        <v>0</v>
      </c>
      <c r="Y1205" s="1144">
        <v>10</v>
      </c>
      <c r="Z1205" s="1139">
        <f t="shared" si="249"/>
        <v>5320</v>
      </c>
      <c r="AA1205" s="1123">
        <f>[5]building!Y1197</f>
        <v>10</v>
      </c>
      <c r="AB1205" s="1123">
        <f>[5]building!Z1197</f>
        <v>5320</v>
      </c>
      <c r="AC1205" s="1123">
        <f>[5]building!Z1197</f>
        <v>5320</v>
      </c>
      <c r="AD1205" s="1123">
        <f t="shared" si="248"/>
        <v>0</v>
      </c>
    </row>
    <row r="1206" spans="1:30" ht="70.5" customHeight="1">
      <c r="A1206" s="1172"/>
      <c r="B1206" s="1292" t="s">
        <v>5097</v>
      </c>
      <c r="C1206" s="1295"/>
      <c r="D1206" s="1286"/>
      <c r="E1206" s="1226"/>
      <c r="F1206" s="1134">
        <f t="shared" si="237"/>
        <v>0</v>
      </c>
      <c r="G1206" s="1226"/>
      <c r="H1206" s="1141">
        <f t="shared" si="238"/>
        <v>0</v>
      </c>
      <c r="I1206" s="1226"/>
      <c r="J1206" s="1141">
        <f t="shared" si="239"/>
        <v>0</v>
      </c>
      <c r="K1206" s="1226"/>
      <c r="L1206" s="1141">
        <f t="shared" si="240"/>
        <v>0</v>
      </c>
      <c r="M1206" s="1226"/>
      <c r="N1206" s="1141">
        <f t="shared" si="241"/>
        <v>0</v>
      </c>
      <c r="O1206" s="1226"/>
      <c r="P1206" s="1141">
        <f t="shared" si="242"/>
        <v>0</v>
      </c>
      <c r="Q1206" s="1226"/>
      <c r="R1206" s="1141">
        <f t="shared" si="243"/>
        <v>0</v>
      </c>
      <c r="S1206" s="1226"/>
      <c r="T1206" s="1141">
        <f t="shared" si="244"/>
        <v>0</v>
      </c>
      <c r="U1206" s="1141"/>
      <c r="V1206" s="1141">
        <f t="shared" si="245"/>
        <v>0</v>
      </c>
      <c r="W1206" s="1143">
        <f t="shared" si="246"/>
        <v>0</v>
      </c>
      <c r="X1206" s="1141">
        <f t="shared" si="247"/>
        <v>0</v>
      </c>
      <c r="Y1206" s="1144"/>
      <c r="Z1206" s="1139">
        <f t="shared" si="249"/>
        <v>0</v>
      </c>
      <c r="AA1206" s="1123" t="str">
        <f>[5]building!Y1198</f>
        <v>*</v>
      </c>
      <c r="AB1206" s="1123">
        <f>[5]building!Z1198</f>
        <v>0</v>
      </c>
      <c r="AC1206" s="1123">
        <f>[5]building!Z1198</f>
        <v>0</v>
      </c>
      <c r="AD1206" s="1123">
        <f t="shared" si="248"/>
        <v>0</v>
      </c>
    </row>
    <row r="1207" spans="1:30" ht="70.5" customHeight="1">
      <c r="A1207" s="1172"/>
      <c r="B1207" s="1351" t="s">
        <v>5277</v>
      </c>
      <c r="C1207" s="1291">
        <v>898</v>
      </c>
      <c r="D1207" s="1289" t="s">
        <v>841</v>
      </c>
      <c r="E1207" s="1226">
        <v>100</v>
      </c>
      <c r="F1207" s="1134">
        <f t="shared" si="237"/>
        <v>89800</v>
      </c>
      <c r="G1207" s="1226"/>
      <c r="H1207" s="1141">
        <f t="shared" si="238"/>
        <v>0</v>
      </c>
      <c r="I1207" s="1226"/>
      <c r="J1207" s="1141">
        <f t="shared" si="239"/>
        <v>0</v>
      </c>
      <c r="K1207" s="1226"/>
      <c r="L1207" s="1141">
        <f t="shared" si="240"/>
        <v>0</v>
      </c>
      <c r="M1207" s="1226"/>
      <c r="N1207" s="1141">
        <f t="shared" si="241"/>
        <v>0</v>
      </c>
      <c r="O1207" s="1226"/>
      <c r="P1207" s="1141">
        <f t="shared" si="242"/>
        <v>0</v>
      </c>
      <c r="Q1207" s="1226"/>
      <c r="R1207" s="1141">
        <f t="shared" si="243"/>
        <v>0</v>
      </c>
      <c r="S1207" s="1226"/>
      <c r="T1207" s="1141">
        <f t="shared" si="244"/>
        <v>0</v>
      </c>
      <c r="U1207" s="1141"/>
      <c r="V1207" s="1141">
        <f t="shared" si="245"/>
        <v>0</v>
      </c>
      <c r="W1207" s="1143">
        <f t="shared" si="246"/>
        <v>0</v>
      </c>
      <c r="X1207" s="1141">
        <f t="shared" si="247"/>
        <v>0</v>
      </c>
      <c r="Y1207" s="1144">
        <v>100</v>
      </c>
      <c r="Z1207" s="1139">
        <f t="shared" si="249"/>
        <v>89800</v>
      </c>
      <c r="AA1207" s="1123">
        <f>[5]building!Y1199</f>
        <v>100</v>
      </c>
      <c r="AB1207" s="1123">
        <f>[5]building!Z1199</f>
        <v>89800</v>
      </c>
      <c r="AC1207" s="1123">
        <f>[5]building!Z1199</f>
        <v>89800</v>
      </c>
      <c r="AD1207" s="1123">
        <f t="shared" si="248"/>
        <v>0</v>
      </c>
    </row>
    <row r="1208" spans="1:30" ht="70.5" customHeight="1">
      <c r="A1208" s="1172"/>
      <c r="B1208" s="1150" t="s">
        <v>5098</v>
      </c>
      <c r="C1208" s="1291"/>
      <c r="D1208" s="1289"/>
      <c r="E1208" s="1226"/>
      <c r="F1208" s="1134">
        <f t="shared" si="237"/>
        <v>0</v>
      </c>
      <c r="G1208" s="1226"/>
      <c r="H1208" s="1141">
        <f t="shared" si="238"/>
        <v>0</v>
      </c>
      <c r="I1208" s="1226"/>
      <c r="J1208" s="1141">
        <f t="shared" si="239"/>
        <v>0</v>
      </c>
      <c r="K1208" s="1226"/>
      <c r="L1208" s="1141">
        <f t="shared" si="240"/>
        <v>0</v>
      </c>
      <c r="M1208" s="1226"/>
      <c r="N1208" s="1141">
        <f t="shared" si="241"/>
        <v>0</v>
      </c>
      <c r="O1208" s="1226"/>
      <c r="P1208" s="1141">
        <f t="shared" si="242"/>
        <v>0</v>
      </c>
      <c r="Q1208" s="1226"/>
      <c r="R1208" s="1141">
        <f t="shared" si="243"/>
        <v>0</v>
      </c>
      <c r="S1208" s="1226"/>
      <c r="T1208" s="1141">
        <f t="shared" si="244"/>
        <v>0</v>
      </c>
      <c r="U1208" s="1141"/>
      <c r="V1208" s="1141">
        <f t="shared" si="245"/>
        <v>0</v>
      </c>
      <c r="W1208" s="1143">
        <f t="shared" si="246"/>
        <v>0</v>
      </c>
      <c r="X1208" s="1141">
        <f t="shared" si="247"/>
        <v>0</v>
      </c>
      <c r="Y1208" s="1144"/>
      <c r="Z1208" s="1139">
        <f t="shared" si="249"/>
        <v>0</v>
      </c>
      <c r="AA1208" s="1123" t="str">
        <f>[5]building!Y1200</f>
        <v>*</v>
      </c>
      <c r="AB1208" s="1123">
        <f>[5]building!Z1200</f>
        <v>0</v>
      </c>
      <c r="AC1208" s="1123">
        <f>[5]building!Z1200</f>
        <v>0</v>
      </c>
      <c r="AD1208" s="1123">
        <f t="shared" si="248"/>
        <v>0</v>
      </c>
    </row>
    <row r="1209" spans="1:30" ht="70.5" customHeight="1">
      <c r="A1209" s="1172"/>
      <c r="B1209" s="1150" t="s">
        <v>5099</v>
      </c>
      <c r="C1209" s="1291"/>
      <c r="D1209" s="1289"/>
      <c r="E1209" s="1226"/>
      <c r="F1209" s="1134">
        <f t="shared" si="237"/>
        <v>0</v>
      </c>
      <c r="G1209" s="1226"/>
      <c r="H1209" s="1141">
        <f t="shared" si="238"/>
        <v>0</v>
      </c>
      <c r="I1209" s="1226"/>
      <c r="J1209" s="1141">
        <f t="shared" si="239"/>
        <v>0</v>
      </c>
      <c r="K1209" s="1226"/>
      <c r="L1209" s="1141">
        <f t="shared" si="240"/>
        <v>0</v>
      </c>
      <c r="M1209" s="1226"/>
      <c r="N1209" s="1141">
        <f t="shared" si="241"/>
        <v>0</v>
      </c>
      <c r="O1209" s="1226"/>
      <c r="P1209" s="1141">
        <f t="shared" si="242"/>
        <v>0</v>
      </c>
      <c r="Q1209" s="1226"/>
      <c r="R1209" s="1141">
        <f t="shared" si="243"/>
        <v>0</v>
      </c>
      <c r="S1209" s="1226"/>
      <c r="T1209" s="1141">
        <f t="shared" si="244"/>
        <v>0</v>
      </c>
      <c r="U1209" s="1141"/>
      <c r="V1209" s="1141">
        <f t="shared" si="245"/>
        <v>0</v>
      </c>
      <c r="W1209" s="1143">
        <f t="shared" si="246"/>
        <v>0</v>
      </c>
      <c r="X1209" s="1141">
        <f t="shared" si="247"/>
        <v>0</v>
      </c>
      <c r="Y1209" s="1144">
        <v>0</v>
      </c>
      <c r="Z1209" s="1139">
        <f t="shared" si="249"/>
        <v>0</v>
      </c>
      <c r="AA1209" s="1123">
        <f>[5]building!Y1201</f>
        <v>0</v>
      </c>
      <c r="AB1209" s="1123"/>
      <c r="AC1209" s="1123">
        <f>[5]building!Z1201</f>
        <v>0</v>
      </c>
      <c r="AD1209" s="1123">
        <f t="shared" si="248"/>
        <v>0</v>
      </c>
    </row>
    <row r="1210" spans="1:30" ht="70.5" customHeight="1">
      <c r="A1210" s="1172"/>
      <c r="B1210" s="1150" t="s">
        <v>5278</v>
      </c>
      <c r="C1210" s="1291">
        <v>557</v>
      </c>
      <c r="D1210" s="1289" t="s">
        <v>841</v>
      </c>
      <c r="E1210" s="1226">
        <v>155</v>
      </c>
      <c r="F1210" s="1134">
        <f t="shared" si="237"/>
        <v>86335</v>
      </c>
      <c r="G1210" s="1226"/>
      <c r="H1210" s="1141">
        <f t="shared" si="238"/>
        <v>0</v>
      </c>
      <c r="I1210" s="1226"/>
      <c r="J1210" s="1141">
        <f t="shared" si="239"/>
        <v>0</v>
      </c>
      <c r="K1210" s="1226"/>
      <c r="L1210" s="1141">
        <f t="shared" si="240"/>
        <v>0</v>
      </c>
      <c r="M1210" s="1226"/>
      <c r="N1210" s="1141">
        <f t="shared" si="241"/>
        <v>0</v>
      </c>
      <c r="O1210" s="1226"/>
      <c r="P1210" s="1141">
        <f t="shared" si="242"/>
        <v>0</v>
      </c>
      <c r="Q1210" s="1226"/>
      <c r="R1210" s="1141">
        <f t="shared" si="243"/>
        <v>0</v>
      </c>
      <c r="S1210" s="1226"/>
      <c r="T1210" s="1141">
        <f t="shared" si="244"/>
        <v>0</v>
      </c>
      <c r="U1210" s="1141"/>
      <c r="V1210" s="1141">
        <f t="shared" si="245"/>
        <v>0</v>
      </c>
      <c r="W1210" s="1143">
        <f t="shared" si="246"/>
        <v>0</v>
      </c>
      <c r="X1210" s="1141">
        <f t="shared" si="247"/>
        <v>0</v>
      </c>
      <c r="Y1210" s="1144">
        <v>155</v>
      </c>
      <c r="Z1210" s="1139">
        <f t="shared" si="249"/>
        <v>86335</v>
      </c>
      <c r="AA1210" s="1123">
        <f>[5]building!Y1202</f>
        <v>155</v>
      </c>
      <c r="AB1210" s="1123">
        <f>[5]building!Z1202</f>
        <v>86335</v>
      </c>
      <c r="AC1210" s="1123">
        <f>[5]building!Z1202</f>
        <v>86335</v>
      </c>
      <c r="AD1210" s="1123">
        <f t="shared" si="248"/>
        <v>0</v>
      </c>
    </row>
    <row r="1211" spans="1:30" ht="70.5" customHeight="1">
      <c r="A1211" s="1172"/>
      <c r="B1211" s="1150" t="s">
        <v>5446</v>
      </c>
      <c r="C1211" s="1291">
        <v>367</v>
      </c>
      <c r="D1211" s="1289" t="s">
        <v>841</v>
      </c>
      <c r="E1211" s="1226">
        <v>210</v>
      </c>
      <c r="F1211" s="1134">
        <f t="shared" si="237"/>
        <v>77070</v>
      </c>
      <c r="G1211" s="1226"/>
      <c r="H1211" s="1141">
        <f t="shared" si="238"/>
        <v>0</v>
      </c>
      <c r="I1211" s="1226"/>
      <c r="J1211" s="1141">
        <f t="shared" si="239"/>
        <v>0</v>
      </c>
      <c r="K1211" s="1226"/>
      <c r="L1211" s="1141">
        <f t="shared" si="240"/>
        <v>0</v>
      </c>
      <c r="M1211" s="1226"/>
      <c r="N1211" s="1141">
        <f t="shared" si="241"/>
        <v>0</v>
      </c>
      <c r="O1211" s="1226"/>
      <c r="P1211" s="1141">
        <f t="shared" si="242"/>
        <v>0</v>
      </c>
      <c r="Q1211" s="1226"/>
      <c r="R1211" s="1141">
        <f t="shared" si="243"/>
        <v>0</v>
      </c>
      <c r="S1211" s="1226"/>
      <c r="T1211" s="1141">
        <f t="shared" si="244"/>
        <v>0</v>
      </c>
      <c r="U1211" s="1141"/>
      <c r="V1211" s="1141">
        <f t="shared" si="245"/>
        <v>0</v>
      </c>
      <c r="W1211" s="1143">
        <f t="shared" si="246"/>
        <v>0</v>
      </c>
      <c r="X1211" s="1141">
        <f t="shared" si="247"/>
        <v>0</v>
      </c>
      <c r="Y1211" s="1144">
        <v>210</v>
      </c>
      <c r="Z1211" s="1139">
        <f t="shared" si="249"/>
        <v>77070</v>
      </c>
      <c r="AA1211" s="1123">
        <f>[5]building!Y1203</f>
        <v>210</v>
      </c>
      <c r="AB1211" s="1123">
        <f>[5]building!Z1203</f>
        <v>77070</v>
      </c>
      <c r="AC1211" s="1123">
        <f>[5]building!Z1203</f>
        <v>77070</v>
      </c>
      <c r="AD1211" s="1123">
        <f t="shared" si="248"/>
        <v>0</v>
      </c>
    </row>
    <row r="1212" spans="1:30" ht="70.5" customHeight="1">
      <c r="A1212" s="1172"/>
      <c r="B1212" s="1150" t="s">
        <v>5447</v>
      </c>
      <c r="C1212" s="1291">
        <v>301</v>
      </c>
      <c r="D1212" s="1289" t="s">
        <v>841</v>
      </c>
      <c r="E1212" s="1226">
        <v>120</v>
      </c>
      <c r="F1212" s="1134">
        <f t="shared" si="237"/>
        <v>36120</v>
      </c>
      <c r="G1212" s="1226"/>
      <c r="H1212" s="1141">
        <f t="shared" si="238"/>
        <v>0</v>
      </c>
      <c r="I1212" s="1226"/>
      <c r="J1212" s="1141">
        <f t="shared" si="239"/>
        <v>0</v>
      </c>
      <c r="K1212" s="1226"/>
      <c r="L1212" s="1141">
        <f t="shared" si="240"/>
        <v>0</v>
      </c>
      <c r="M1212" s="1226"/>
      <c r="N1212" s="1141">
        <f t="shared" si="241"/>
        <v>0</v>
      </c>
      <c r="O1212" s="1226"/>
      <c r="P1212" s="1141">
        <f t="shared" si="242"/>
        <v>0</v>
      </c>
      <c r="Q1212" s="1226"/>
      <c r="R1212" s="1141">
        <f t="shared" si="243"/>
        <v>0</v>
      </c>
      <c r="S1212" s="1226"/>
      <c r="T1212" s="1141">
        <f t="shared" si="244"/>
        <v>0</v>
      </c>
      <c r="U1212" s="1141"/>
      <c r="V1212" s="1141">
        <f t="shared" si="245"/>
        <v>0</v>
      </c>
      <c r="W1212" s="1143">
        <f t="shared" si="246"/>
        <v>0</v>
      </c>
      <c r="X1212" s="1141">
        <f t="shared" si="247"/>
        <v>0</v>
      </c>
      <c r="Y1212" s="1144">
        <v>120</v>
      </c>
      <c r="Z1212" s="1139">
        <f t="shared" si="249"/>
        <v>36120</v>
      </c>
      <c r="AA1212" s="1123">
        <f>[5]building!Y1204</f>
        <v>120</v>
      </c>
      <c r="AB1212" s="1123">
        <f>[5]building!Z1204</f>
        <v>36120</v>
      </c>
      <c r="AC1212" s="1123">
        <f>[5]building!Z1204</f>
        <v>36120</v>
      </c>
      <c r="AD1212" s="1123">
        <f t="shared" si="248"/>
        <v>0</v>
      </c>
    </row>
    <row r="1213" spans="1:30" ht="70.5" customHeight="1">
      <c r="A1213" s="1172"/>
      <c r="B1213" s="1150" t="s">
        <v>5279</v>
      </c>
      <c r="C1213" s="1291">
        <v>261</v>
      </c>
      <c r="D1213" s="1289" t="s">
        <v>841</v>
      </c>
      <c r="E1213" s="1226">
        <v>30</v>
      </c>
      <c r="F1213" s="1134">
        <f t="shared" si="237"/>
        <v>7830</v>
      </c>
      <c r="G1213" s="1226"/>
      <c r="H1213" s="1141">
        <f t="shared" si="238"/>
        <v>0</v>
      </c>
      <c r="I1213" s="1226"/>
      <c r="J1213" s="1141">
        <f t="shared" si="239"/>
        <v>0</v>
      </c>
      <c r="K1213" s="1226"/>
      <c r="L1213" s="1141">
        <f t="shared" si="240"/>
        <v>0</v>
      </c>
      <c r="M1213" s="1226"/>
      <c r="N1213" s="1141">
        <f t="shared" si="241"/>
        <v>0</v>
      </c>
      <c r="O1213" s="1226"/>
      <c r="P1213" s="1141">
        <f t="shared" si="242"/>
        <v>0</v>
      </c>
      <c r="Q1213" s="1226"/>
      <c r="R1213" s="1141">
        <f t="shared" si="243"/>
        <v>0</v>
      </c>
      <c r="S1213" s="1226"/>
      <c r="T1213" s="1141">
        <f t="shared" si="244"/>
        <v>0</v>
      </c>
      <c r="U1213" s="1141"/>
      <c r="V1213" s="1141">
        <f t="shared" si="245"/>
        <v>0</v>
      </c>
      <c r="W1213" s="1143">
        <f t="shared" si="246"/>
        <v>0</v>
      </c>
      <c r="X1213" s="1141">
        <f t="shared" si="247"/>
        <v>0</v>
      </c>
      <c r="Y1213" s="1144">
        <v>30</v>
      </c>
      <c r="Z1213" s="1139">
        <f t="shared" si="249"/>
        <v>7830</v>
      </c>
      <c r="AA1213" s="1123">
        <f>[5]building!Y1205</f>
        <v>30</v>
      </c>
      <c r="AB1213" s="1123">
        <f>[5]building!Z1205</f>
        <v>7830</v>
      </c>
      <c r="AC1213" s="1123">
        <f>[5]building!Z1205</f>
        <v>7830</v>
      </c>
      <c r="AD1213" s="1123">
        <f t="shared" si="248"/>
        <v>0</v>
      </c>
    </row>
    <row r="1214" spans="1:30" ht="70.5" customHeight="1">
      <c r="A1214" s="1172"/>
      <c r="B1214" s="1292" t="s">
        <v>5100</v>
      </c>
      <c r="C1214" s="1295"/>
      <c r="D1214" s="1286"/>
      <c r="E1214" s="1226"/>
      <c r="F1214" s="1134">
        <f t="shared" si="237"/>
        <v>0</v>
      </c>
      <c r="G1214" s="1226"/>
      <c r="H1214" s="1141">
        <f t="shared" si="238"/>
        <v>0</v>
      </c>
      <c r="I1214" s="1226"/>
      <c r="J1214" s="1141">
        <f t="shared" si="239"/>
        <v>0</v>
      </c>
      <c r="K1214" s="1226"/>
      <c r="L1214" s="1141">
        <f t="shared" si="240"/>
        <v>0</v>
      </c>
      <c r="M1214" s="1226"/>
      <c r="N1214" s="1141">
        <f t="shared" si="241"/>
        <v>0</v>
      </c>
      <c r="O1214" s="1226"/>
      <c r="P1214" s="1141">
        <f t="shared" si="242"/>
        <v>0</v>
      </c>
      <c r="Q1214" s="1226"/>
      <c r="R1214" s="1141">
        <f t="shared" si="243"/>
        <v>0</v>
      </c>
      <c r="S1214" s="1226"/>
      <c r="T1214" s="1141">
        <f t="shared" si="244"/>
        <v>0</v>
      </c>
      <c r="U1214" s="1141"/>
      <c r="V1214" s="1141">
        <f t="shared" si="245"/>
        <v>0</v>
      </c>
      <c r="W1214" s="1143">
        <f t="shared" si="246"/>
        <v>0</v>
      </c>
      <c r="X1214" s="1141">
        <f t="shared" si="247"/>
        <v>0</v>
      </c>
      <c r="Y1214" s="1144"/>
      <c r="Z1214" s="1139">
        <f t="shared" si="249"/>
        <v>0</v>
      </c>
      <c r="AA1214" s="1123" t="str">
        <f>[5]building!Y1206</f>
        <v>*</v>
      </c>
      <c r="AB1214" s="1123">
        <f>[5]building!Z1206</f>
        <v>0</v>
      </c>
      <c r="AC1214" s="1123">
        <f>[5]building!Z1206</f>
        <v>0</v>
      </c>
      <c r="AD1214" s="1123">
        <f t="shared" si="248"/>
        <v>0</v>
      </c>
    </row>
    <row r="1215" spans="1:30" ht="70.5" customHeight="1">
      <c r="A1215" s="1172"/>
      <c r="B1215" s="1150" t="s">
        <v>5280</v>
      </c>
      <c r="C1215" s="1352">
        <v>504</v>
      </c>
      <c r="D1215" s="1289" t="s">
        <v>1745</v>
      </c>
      <c r="E1215" s="1226">
        <v>2</v>
      </c>
      <c r="F1215" s="1134">
        <f t="shared" si="237"/>
        <v>1008</v>
      </c>
      <c r="G1215" s="1226"/>
      <c r="H1215" s="1141">
        <f t="shared" si="238"/>
        <v>0</v>
      </c>
      <c r="I1215" s="1226"/>
      <c r="J1215" s="1141">
        <f t="shared" si="239"/>
        <v>0</v>
      </c>
      <c r="K1215" s="1226"/>
      <c r="L1215" s="1141">
        <f t="shared" si="240"/>
        <v>0</v>
      </c>
      <c r="M1215" s="1226"/>
      <c r="N1215" s="1141">
        <f t="shared" si="241"/>
        <v>0</v>
      </c>
      <c r="O1215" s="1226"/>
      <c r="P1215" s="1141">
        <f t="shared" si="242"/>
        <v>0</v>
      </c>
      <c r="Q1215" s="1226"/>
      <c r="R1215" s="1141">
        <f t="shared" si="243"/>
        <v>0</v>
      </c>
      <c r="S1215" s="1226"/>
      <c r="T1215" s="1141">
        <f t="shared" si="244"/>
        <v>0</v>
      </c>
      <c r="U1215" s="1141"/>
      <c r="V1215" s="1141">
        <f t="shared" si="245"/>
        <v>0</v>
      </c>
      <c r="W1215" s="1143">
        <f t="shared" si="246"/>
        <v>0</v>
      </c>
      <c r="X1215" s="1141">
        <f t="shared" si="247"/>
        <v>0</v>
      </c>
      <c r="Y1215" s="1144">
        <v>2</v>
      </c>
      <c r="Z1215" s="1139">
        <f t="shared" si="249"/>
        <v>1008</v>
      </c>
      <c r="AA1215" s="1123">
        <f>[5]building!Y1207</f>
        <v>2</v>
      </c>
      <c r="AB1215" s="1123">
        <f>[5]building!Z1207</f>
        <v>1008</v>
      </c>
      <c r="AC1215" s="1123">
        <f>[5]building!Z1207</f>
        <v>1008</v>
      </c>
      <c r="AD1215" s="1123">
        <f t="shared" si="248"/>
        <v>0</v>
      </c>
    </row>
    <row r="1216" spans="1:30" ht="70.5" customHeight="1">
      <c r="A1216" s="1172"/>
      <c r="B1216" s="1150" t="s">
        <v>5281</v>
      </c>
      <c r="C1216" s="1352">
        <v>463</v>
      </c>
      <c r="D1216" s="1289" t="s">
        <v>1745</v>
      </c>
      <c r="E1216" s="1226">
        <v>8</v>
      </c>
      <c r="F1216" s="1134">
        <f t="shared" si="237"/>
        <v>3704</v>
      </c>
      <c r="G1216" s="1226"/>
      <c r="H1216" s="1141">
        <f t="shared" si="238"/>
        <v>0</v>
      </c>
      <c r="I1216" s="1226"/>
      <c r="J1216" s="1141">
        <f t="shared" si="239"/>
        <v>0</v>
      </c>
      <c r="K1216" s="1226"/>
      <c r="L1216" s="1141">
        <f t="shared" si="240"/>
        <v>0</v>
      </c>
      <c r="M1216" s="1226"/>
      <c r="N1216" s="1141">
        <f t="shared" si="241"/>
        <v>0</v>
      </c>
      <c r="O1216" s="1226"/>
      <c r="P1216" s="1141">
        <f t="shared" si="242"/>
        <v>0</v>
      </c>
      <c r="Q1216" s="1226"/>
      <c r="R1216" s="1141">
        <f t="shared" si="243"/>
        <v>0</v>
      </c>
      <c r="S1216" s="1226"/>
      <c r="T1216" s="1141">
        <f t="shared" si="244"/>
        <v>0</v>
      </c>
      <c r="U1216" s="1141"/>
      <c r="V1216" s="1141">
        <f t="shared" si="245"/>
        <v>0</v>
      </c>
      <c r="W1216" s="1143">
        <f t="shared" si="246"/>
        <v>0</v>
      </c>
      <c r="X1216" s="1141">
        <f t="shared" si="247"/>
        <v>0</v>
      </c>
      <c r="Y1216" s="1144">
        <v>8</v>
      </c>
      <c r="Z1216" s="1139">
        <f t="shared" si="249"/>
        <v>3704</v>
      </c>
      <c r="AA1216" s="1123">
        <f>[5]building!Y1208</f>
        <v>8</v>
      </c>
      <c r="AB1216" s="1123">
        <f>[5]building!Z1208</f>
        <v>3704</v>
      </c>
      <c r="AC1216" s="1123">
        <f>[5]building!Z1208</f>
        <v>3704</v>
      </c>
      <c r="AD1216" s="1123">
        <f t="shared" si="248"/>
        <v>0</v>
      </c>
    </row>
    <row r="1217" spans="1:30" ht="70.5" customHeight="1">
      <c r="A1217" s="1172"/>
      <c r="B1217" s="1150" t="s">
        <v>5282</v>
      </c>
      <c r="C1217" s="1291">
        <v>340</v>
      </c>
      <c r="D1217" s="1289" t="s">
        <v>1745</v>
      </c>
      <c r="E1217" s="1226">
        <v>10</v>
      </c>
      <c r="F1217" s="1134">
        <f t="shared" si="237"/>
        <v>3400</v>
      </c>
      <c r="G1217" s="1226"/>
      <c r="H1217" s="1141">
        <f t="shared" si="238"/>
        <v>0</v>
      </c>
      <c r="I1217" s="1226"/>
      <c r="J1217" s="1141">
        <f t="shared" si="239"/>
        <v>0</v>
      </c>
      <c r="K1217" s="1226"/>
      <c r="L1217" s="1141">
        <f t="shared" si="240"/>
        <v>0</v>
      </c>
      <c r="M1217" s="1226"/>
      <c r="N1217" s="1141">
        <f t="shared" si="241"/>
        <v>0</v>
      </c>
      <c r="O1217" s="1226"/>
      <c r="P1217" s="1141">
        <f t="shared" si="242"/>
        <v>0</v>
      </c>
      <c r="Q1217" s="1226"/>
      <c r="R1217" s="1141">
        <f t="shared" si="243"/>
        <v>0</v>
      </c>
      <c r="S1217" s="1226"/>
      <c r="T1217" s="1141">
        <f t="shared" si="244"/>
        <v>0</v>
      </c>
      <c r="U1217" s="1141"/>
      <c r="V1217" s="1141">
        <f t="shared" si="245"/>
        <v>0</v>
      </c>
      <c r="W1217" s="1143">
        <f t="shared" si="246"/>
        <v>0</v>
      </c>
      <c r="X1217" s="1141">
        <f t="shared" si="247"/>
        <v>0</v>
      </c>
      <c r="Y1217" s="1144">
        <v>10</v>
      </c>
      <c r="Z1217" s="1139">
        <f t="shared" si="249"/>
        <v>3400</v>
      </c>
      <c r="AA1217" s="1123">
        <f>[5]building!Y1209</f>
        <v>10</v>
      </c>
      <c r="AB1217" s="1123">
        <f>[5]building!Z1209</f>
        <v>3400</v>
      </c>
      <c r="AC1217" s="1123">
        <f>[5]building!Z1209</f>
        <v>3400</v>
      </c>
      <c r="AD1217" s="1123">
        <f t="shared" si="248"/>
        <v>0</v>
      </c>
    </row>
    <row r="1218" spans="1:30" ht="70.5" customHeight="1">
      <c r="A1218" s="1172"/>
      <c r="B1218" s="1150" t="s">
        <v>5283</v>
      </c>
      <c r="C1218" s="1291">
        <v>327</v>
      </c>
      <c r="D1218" s="1289" t="s">
        <v>1745</v>
      </c>
      <c r="E1218" s="1226">
        <v>6</v>
      </c>
      <c r="F1218" s="1134">
        <f t="shared" si="237"/>
        <v>1962</v>
      </c>
      <c r="G1218" s="1226"/>
      <c r="H1218" s="1141">
        <f t="shared" si="238"/>
        <v>0</v>
      </c>
      <c r="I1218" s="1226"/>
      <c r="J1218" s="1141">
        <f t="shared" si="239"/>
        <v>0</v>
      </c>
      <c r="K1218" s="1226"/>
      <c r="L1218" s="1141">
        <f t="shared" si="240"/>
        <v>0</v>
      </c>
      <c r="M1218" s="1226"/>
      <c r="N1218" s="1141">
        <f t="shared" si="241"/>
        <v>0</v>
      </c>
      <c r="O1218" s="1226"/>
      <c r="P1218" s="1141">
        <f t="shared" si="242"/>
        <v>0</v>
      </c>
      <c r="Q1218" s="1226"/>
      <c r="R1218" s="1141">
        <f t="shared" si="243"/>
        <v>0</v>
      </c>
      <c r="S1218" s="1226"/>
      <c r="T1218" s="1141">
        <f t="shared" si="244"/>
        <v>0</v>
      </c>
      <c r="U1218" s="1141"/>
      <c r="V1218" s="1141">
        <f t="shared" si="245"/>
        <v>0</v>
      </c>
      <c r="W1218" s="1143">
        <f t="shared" si="246"/>
        <v>0</v>
      </c>
      <c r="X1218" s="1141">
        <f t="shared" si="247"/>
        <v>0</v>
      </c>
      <c r="Y1218" s="1144">
        <v>6</v>
      </c>
      <c r="Z1218" s="1139">
        <f t="shared" si="249"/>
        <v>1962</v>
      </c>
      <c r="AA1218" s="1123">
        <f>[5]building!Y1210</f>
        <v>6</v>
      </c>
      <c r="AB1218" s="1123">
        <f>[5]building!Z1210</f>
        <v>1962</v>
      </c>
      <c r="AC1218" s="1123">
        <f>[5]building!Z1210</f>
        <v>1962</v>
      </c>
      <c r="AD1218" s="1123">
        <f t="shared" si="248"/>
        <v>0</v>
      </c>
    </row>
    <row r="1219" spans="1:30" ht="70.5" customHeight="1">
      <c r="A1219" s="1172"/>
      <c r="B1219" s="1150" t="s">
        <v>5284</v>
      </c>
      <c r="C1219" s="1291">
        <v>319</v>
      </c>
      <c r="D1219" s="1289" t="s">
        <v>1745</v>
      </c>
      <c r="E1219" s="1226">
        <v>4</v>
      </c>
      <c r="F1219" s="1134">
        <f t="shared" si="237"/>
        <v>1276</v>
      </c>
      <c r="G1219" s="1226"/>
      <c r="H1219" s="1141">
        <f t="shared" si="238"/>
        <v>0</v>
      </c>
      <c r="I1219" s="1226"/>
      <c r="J1219" s="1141">
        <f t="shared" si="239"/>
        <v>0</v>
      </c>
      <c r="K1219" s="1226"/>
      <c r="L1219" s="1141">
        <f t="shared" si="240"/>
        <v>0</v>
      </c>
      <c r="M1219" s="1226"/>
      <c r="N1219" s="1141">
        <f t="shared" si="241"/>
        <v>0</v>
      </c>
      <c r="O1219" s="1226"/>
      <c r="P1219" s="1141">
        <f t="shared" si="242"/>
        <v>0</v>
      </c>
      <c r="Q1219" s="1226"/>
      <c r="R1219" s="1141">
        <f t="shared" si="243"/>
        <v>0</v>
      </c>
      <c r="S1219" s="1226"/>
      <c r="T1219" s="1141">
        <f t="shared" si="244"/>
        <v>0</v>
      </c>
      <c r="U1219" s="1141"/>
      <c r="V1219" s="1141">
        <f t="shared" si="245"/>
        <v>0</v>
      </c>
      <c r="W1219" s="1143">
        <f t="shared" si="246"/>
        <v>0</v>
      </c>
      <c r="X1219" s="1141">
        <f t="shared" si="247"/>
        <v>0</v>
      </c>
      <c r="Y1219" s="1144">
        <v>4</v>
      </c>
      <c r="Z1219" s="1139">
        <f t="shared" si="249"/>
        <v>1276</v>
      </c>
      <c r="AA1219" s="1123">
        <f>[5]building!Y1211</f>
        <v>4</v>
      </c>
      <c r="AB1219" s="1123">
        <f>[5]building!Z1211</f>
        <v>1276</v>
      </c>
      <c r="AC1219" s="1123">
        <f>[5]building!Z1211</f>
        <v>1276</v>
      </c>
      <c r="AD1219" s="1123">
        <f t="shared" si="248"/>
        <v>0</v>
      </c>
    </row>
    <row r="1220" spans="1:30" ht="70.5" customHeight="1">
      <c r="A1220" s="1172"/>
      <c r="B1220" s="1292" t="s">
        <v>5101</v>
      </c>
      <c r="C1220" s="1295"/>
      <c r="D1220" s="1286"/>
      <c r="E1220" s="1226"/>
      <c r="F1220" s="1134">
        <f t="shared" si="237"/>
        <v>0</v>
      </c>
      <c r="G1220" s="1226"/>
      <c r="H1220" s="1141">
        <f t="shared" si="238"/>
        <v>0</v>
      </c>
      <c r="I1220" s="1226"/>
      <c r="J1220" s="1141">
        <f t="shared" si="239"/>
        <v>0</v>
      </c>
      <c r="K1220" s="1226"/>
      <c r="L1220" s="1141">
        <f t="shared" si="240"/>
        <v>0</v>
      </c>
      <c r="M1220" s="1226"/>
      <c r="N1220" s="1141">
        <f t="shared" si="241"/>
        <v>0</v>
      </c>
      <c r="O1220" s="1226"/>
      <c r="P1220" s="1141">
        <f t="shared" si="242"/>
        <v>0</v>
      </c>
      <c r="Q1220" s="1226"/>
      <c r="R1220" s="1141">
        <f t="shared" si="243"/>
        <v>0</v>
      </c>
      <c r="S1220" s="1226"/>
      <c r="T1220" s="1141">
        <f t="shared" si="244"/>
        <v>0</v>
      </c>
      <c r="U1220" s="1141"/>
      <c r="V1220" s="1141">
        <f t="shared" si="245"/>
        <v>0</v>
      </c>
      <c r="W1220" s="1143">
        <f t="shared" si="246"/>
        <v>0</v>
      </c>
      <c r="X1220" s="1141">
        <f t="shared" si="247"/>
        <v>0</v>
      </c>
      <c r="Y1220" s="1144"/>
      <c r="Z1220" s="1139">
        <f t="shared" si="249"/>
        <v>0</v>
      </c>
      <c r="AA1220" s="1123" t="str">
        <f>[5]building!Y1212</f>
        <v>*</v>
      </c>
      <c r="AB1220" s="1123">
        <f>[5]building!Z1212</f>
        <v>0</v>
      </c>
      <c r="AC1220" s="1123">
        <f>[5]building!Z1212</f>
        <v>0</v>
      </c>
      <c r="AD1220" s="1123">
        <f t="shared" si="248"/>
        <v>0</v>
      </c>
    </row>
    <row r="1221" spans="1:30" ht="70.5" customHeight="1">
      <c r="A1221" s="1172"/>
      <c r="B1221" s="1150" t="s">
        <v>5285</v>
      </c>
      <c r="C1221" s="1291">
        <v>442</v>
      </c>
      <c r="D1221" s="1289" t="s">
        <v>1745</v>
      </c>
      <c r="E1221" s="1226">
        <v>2</v>
      </c>
      <c r="F1221" s="1134">
        <f t="shared" si="237"/>
        <v>884</v>
      </c>
      <c r="G1221" s="1226"/>
      <c r="H1221" s="1141">
        <f t="shared" si="238"/>
        <v>0</v>
      </c>
      <c r="I1221" s="1226"/>
      <c r="J1221" s="1141">
        <f t="shared" si="239"/>
        <v>0</v>
      </c>
      <c r="K1221" s="1226"/>
      <c r="L1221" s="1141">
        <f t="shared" si="240"/>
        <v>0</v>
      </c>
      <c r="M1221" s="1226"/>
      <c r="N1221" s="1141">
        <f t="shared" si="241"/>
        <v>0</v>
      </c>
      <c r="O1221" s="1226"/>
      <c r="P1221" s="1141">
        <f t="shared" si="242"/>
        <v>0</v>
      </c>
      <c r="Q1221" s="1226"/>
      <c r="R1221" s="1141">
        <f t="shared" si="243"/>
        <v>0</v>
      </c>
      <c r="S1221" s="1226"/>
      <c r="T1221" s="1141">
        <f t="shared" si="244"/>
        <v>0</v>
      </c>
      <c r="U1221" s="1141"/>
      <c r="V1221" s="1141">
        <f t="shared" si="245"/>
        <v>0</v>
      </c>
      <c r="W1221" s="1143">
        <f t="shared" si="246"/>
        <v>0</v>
      </c>
      <c r="X1221" s="1141">
        <f t="shared" si="247"/>
        <v>0</v>
      </c>
      <c r="Y1221" s="1144">
        <v>2</v>
      </c>
      <c r="Z1221" s="1139">
        <f t="shared" si="249"/>
        <v>884</v>
      </c>
      <c r="AA1221" s="1123">
        <f>[5]building!Y1213</f>
        <v>2</v>
      </c>
      <c r="AB1221" s="1123">
        <f>[5]building!Z1213</f>
        <v>884</v>
      </c>
      <c r="AC1221" s="1123">
        <f>[5]building!Z1213</f>
        <v>884</v>
      </c>
      <c r="AD1221" s="1123">
        <f t="shared" si="248"/>
        <v>0</v>
      </c>
    </row>
    <row r="1222" spans="1:30" ht="70.5" customHeight="1">
      <c r="A1222" s="1172"/>
      <c r="B1222" s="1150" t="s">
        <v>5286</v>
      </c>
      <c r="C1222" s="1291">
        <v>293</v>
      </c>
      <c r="D1222" s="1289" t="s">
        <v>1745</v>
      </c>
      <c r="E1222" s="1226">
        <v>8</v>
      </c>
      <c r="F1222" s="1134">
        <f t="shared" si="237"/>
        <v>2344</v>
      </c>
      <c r="G1222" s="1226"/>
      <c r="H1222" s="1141">
        <f t="shared" si="238"/>
        <v>0</v>
      </c>
      <c r="I1222" s="1226"/>
      <c r="J1222" s="1141">
        <f t="shared" si="239"/>
        <v>0</v>
      </c>
      <c r="K1222" s="1226"/>
      <c r="L1222" s="1141">
        <f t="shared" si="240"/>
        <v>0</v>
      </c>
      <c r="M1222" s="1226"/>
      <c r="N1222" s="1141">
        <f t="shared" si="241"/>
        <v>0</v>
      </c>
      <c r="O1222" s="1226"/>
      <c r="P1222" s="1141">
        <f t="shared" si="242"/>
        <v>0</v>
      </c>
      <c r="Q1222" s="1226"/>
      <c r="R1222" s="1141">
        <f t="shared" si="243"/>
        <v>0</v>
      </c>
      <c r="S1222" s="1226"/>
      <c r="T1222" s="1141">
        <f t="shared" si="244"/>
        <v>0</v>
      </c>
      <c r="U1222" s="1141"/>
      <c r="V1222" s="1141">
        <f t="shared" si="245"/>
        <v>0</v>
      </c>
      <c r="W1222" s="1143">
        <f t="shared" si="246"/>
        <v>0</v>
      </c>
      <c r="X1222" s="1141">
        <f t="shared" si="247"/>
        <v>0</v>
      </c>
      <c r="Y1222" s="1144">
        <v>8</v>
      </c>
      <c r="Z1222" s="1139">
        <f t="shared" si="249"/>
        <v>2344</v>
      </c>
      <c r="AA1222" s="1123">
        <f>[5]building!Y1214</f>
        <v>8</v>
      </c>
      <c r="AB1222" s="1123">
        <f>[5]building!Z1214</f>
        <v>2344</v>
      </c>
      <c r="AC1222" s="1123">
        <f>[5]building!Z1214</f>
        <v>2344</v>
      </c>
      <c r="AD1222" s="1123">
        <f t="shared" si="248"/>
        <v>0</v>
      </c>
    </row>
    <row r="1223" spans="1:30" ht="70.5" customHeight="1">
      <c r="A1223" s="1172"/>
      <c r="B1223" s="1150" t="s">
        <v>5287</v>
      </c>
      <c r="C1223" s="1291">
        <v>277</v>
      </c>
      <c r="D1223" s="1289" t="s">
        <v>1745</v>
      </c>
      <c r="E1223" s="1226">
        <v>10</v>
      </c>
      <c r="F1223" s="1134">
        <f t="shared" si="237"/>
        <v>2770</v>
      </c>
      <c r="G1223" s="1226"/>
      <c r="H1223" s="1141">
        <f t="shared" si="238"/>
        <v>0</v>
      </c>
      <c r="I1223" s="1226"/>
      <c r="J1223" s="1141">
        <f t="shared" si="239"/>
        <v>0</v>
      </c>
      <c r="K1223" s="1226"/>
      <c r="L1223" s="1141">
        <f t="shared" si="240"/>
        <v>0</v>
      </c>
      <c r="M1223" s="1226"/>
      <c r="N1223" s="1141">
        <f t="shared" si="241"/>
        <v>0</v>
      </c>
      <c r="O1223" s="1226"/>
      <c r="P1223" s="1141">
        <f t="shared" si="242"/>
        <v>0</v>
      </c>
      <c r="Q1223" s="1226"/>
      <c r="R1223" s="1141">
        <f t="shared" si="243"/>
        <v>0</v>
      </c>
      <c r="S1223" s="1226"/>
      <c r="T1223" s="1141">
        <f t="shared" si="244"/>
        <v>0</v>
      </c>
      <c r="U1223" s="1141"/>
      <c r="V1223" s="1141">
        <f t="shared" si="245"/>
        <v>0</v>
      </c>
      <c r="W1223" s="1143">
        <f t="shared" si="246"/>
        <v>0</v>
      </c>
      <c r="X1223" s="1141">
        <f t="shared" si="247"/>
        <v>0</v>
      </c>
      <c r="Y1223" s="1144">
        <v>10</v>
      </c>
      <c r="Z1223" s="1139">
        <f t="shared" si="249"/>
        <v>2770</v>
      </c>
      <c r="AA1223" s="1123">
        <f>[5]building!Y1215</f>
        <v>10</v>
      </c>
      <c r="AB1223" s="1123">
        <f>[5]building!Z1215</f>
        <v>2770</v>
      </c>
      <c r="AC1223" s="1123">
        <f>[5]building!Z1215</f>
        <v>2770</v>
      </c>
      <c r="AD1223" s="1123">
        <f t="shared" si="248"/>
        <v>0</v>
      </c>
    </row>
    <row r="1224" spans="1:30" ht="70.5" customHeight="1">
      <c r="A1224" s="1172"/>
      <c r="B1224" s="1150" t="s">
        <v>5288</v>
      </c>
      <c r="C1224" s="1291">
        <v>274</v>
      </c>
      <c r="D1224" s="1289" t="s">
        <v>1745</v>
      </c>
      <c r="E1224" s="1226">
        <v>6</v>
      </c>
      <c r="F1224" s="1134">
        <f t="shared" si="237"/>
        <v>1644</v>
      </c>
      <c r="G1224" s="1226"/>
      <c r="H1224" s="1141">
        <f t="shared" si="238"/>
        <v>0</v>
      </c>
      <c r="I1224" s="1226"/>
      <c r="J1224" s="1141">
        <f t="shared" si="239"/>
        <v>0</v>
      </c>
      <c r="K1224" s="1226"/>
      <c r="L1224" s="1141">
        <f t="shared" si="240"/>
        <v>0</v>
      </c>
      <c r="M1224" s="1226"/>
      <c r="N1224" s="1141">
        <f t="shared" si="241"/>
        <v>0</v>
      </c>
      <c r="O1224" s="1226"/>
      <c r="P1224" s="1141">
        <f t="shared" si="242"/>
        <v>0</v>
      </c>
      <c r="Q1224" s="1226"/>
      <c r="R1224" s="1141">
        <f t="shared" si="243"/>
        <v>0</v>
      </c>
      <c r="S1224" s="1226"/>
      <c r="T1224" s="1141">
        <f t="shared" si="244"/>
        <v>0</v>
      </c>
      <c r="U1224" s="1141"/>
      <c r="V1224" s="1141">
        <f t="shared" si="245"/>
        <v>0</v>
      </c>
      <c r="W1224" s="1143">
        <f t="shared" si="246"/>
        <v>0</v>
      </c>
      <c r="X1224" s="1141">
        <f t="shared" si="247"/>
        <v>0</v>
      </c>
      <c r="Y1224" s="1144">
        <v>6</v>
      </c>
      <c r="Z1224" s="1139">
        <f t="shared" si="249"/>
        <v>1644</v>
      </c>
      <c r="AA1224" s="1123">
        <f>[5]building!Y1216</f>
        <v>6</v>
      </c>
      <c r="AB1224" s="1123">
        <f>[5]building!Z1216</f>
        <v>1644</v>
      </c>
      <c r="AC1224" s="1123">
        <f>[5]building!Z1216</f>
        <v>1644</v>
      </c>
      <c r="AD1224" s="1123">
        <f t="shared" si="248"/>
        <v>0</v>
      </c>
    </row>
    <row r="1225" spans="1:30" ht="70.5" customHeight="1">
      <c r="A1225" s="1172"/>
      <c r="B1225" s="1150" t="s">
        <v>5289</v>
      </c>
      <c r="C1225" s="1291">
        <v>274</v>
      </c>
      <c r="D1225" s="1289" t="s">
        <v>1745</v>
      </c>
      <c r="E1225" s="1226">
        <v>4</v>
      </c>
      <c r="F1225" s="1134">
        <f t="shared" si="237"/>
        <v>1096</v>
      </c>
      <c r="G1225" s="1226"/>
      <c r="H1225" s="1141">
        <f t="shared" si="238"/>
        <v>0</v>
      </c>
      <c r="I1225" s="1226"/>
      <c r="J1225" s="1141">
        <f t="shared" si="239"/>
        <v>0</v>
      </c>
      <c r="K1225" s="1226"/>
      <c r="L1225" s="1141">
        <f t="shared" si="240"/>
        <v>0</v>
      </c>
      <c r="M1225" s="1226"/>
      <c r="N1225" s="1141">
        <f t="shared" si="241"/>
        <v>0</v>
      </c>
      <c r="O1225" s="1226"/>
      <c r="P1225" s="1141">
        <f t="shared" si="242"/>
        <v>0</v>
      </c>
      <c r="Q1225" s="1226"/>
      <c r="R1225" s="1141">
        <f t="shared" si="243"/>
        <v>0</v>
      </c>
      <c r="S1225" s="1226"/>
      <c r="T1225" s="1141">
        <f t="shared" si="244"/>
        <v>0</v>
      </c>
      <c r="U1225" s="1141"/>
      <c r="V1225" s="1141">
        <f t="shared" si="245"/>
        <v>0</v>
      </c>
      <c r="W1225" s="1143">
        <f t="shared" si="246"/>
        <v>0</v>
      </c>
      <c r="X1225" s="1141">
        <f t="shared" si="247"/>
        <v>0</v>
      </c>
      <c r="Y1225" s="1144">
        <v>4</v>
      </c>
      <c r="Z1225" s="1139">
        <f t="shared" si="249"/>
        <v>1096</v>
      </c>
      <c r="AA1225" s="1123">
        <f>[5]building!Y1217</f>
        <v>4</v>
      </c>
      <c r="AB1225" s="1123">
        <f>[5]building!Z1217</f>
        <v>1096</v>
      </c>
      <c r="AC1225" s="1123">
        <f>[5]building!Z1217</f>
        <v>1096</v>
      </c>
      <c r="AD1225" s="1123">
        <f t="shared" si="248"/>
        <v>0</v>
      </c>
    </row>
    <row r="1226" spans="1:30" ht="70.5" customHeight="1">
      <c r="A1226" s="1172"/>
      <c r="B1226" s="1353" t="s">
        <v>5102</v>
      </c>
      <c r="C1226" s="1295"/>
      <c r="D1226" s="1286"/>
      <c r="E1226" s="1226"/>
      <c r="F1226" s="1134">
        <f t="shared" si="237"/>
        <v>0</v>
      </c>
      <c r="G1226" s="1226"/>
      <c r="H1226" s="1141">
        <f t="shared" si="238"/>
        <v>0</v>
      </c>
      <c r="I1226" s="1226"/>
      <c r="J1226" s="1141">
        <f t="shared" si="239"/>
        <v>0</v>
      </c>
      <c r="K1226" s="1226"/>
      <c r="L1226" s="1141">
        <f t="shared" si="240"/>
        <v>0</v>
      </c>
      <c r="M1226" s="1226"/>
      <c r="N1226" s="1141">
        <f t="shared" si="241"/>
        <v>0</v>
      </c>
      <c r="O1226" s="1226"/>
      <c r="P1226" s="1141">
        <f t="shared" si="242"/>
        <v>0</v>
      </c>
      <c r="Q1226" s="1226"/>
      <c r="R1226" s="1141">
        <f t="shared" si="243"/>
        <v>0</v>
      </c>
      <c r="S1226" s="1226"/>
      <c r="T1226" s="1141">
        <f t="shared" si="244"/>
        <v>0</v>
      </c>
      <c r="U1226" s="1141"/>
      <c r="V1226" s="1141">
        <f t="shared" si="245"/>
        <v>0</v>
      </c>
      <c r="W1226" s="1143">
        <f t="shared" si="246"/>
        <v>0</v>
      </c>
      <c r="X1226" s="1141">
        <f t="shared" si="247"/>
        <v>0</v>
      </c>
      <c r="Y1226" s="1144"/>
      <c r="Z1226" s="1139">
        <f t="shared" si="249"/>
        <v>0</v>
      </c>
      <c r="AA1226" s="1123" t="str">
        <f>[5]building!Y1218</f>
        <v>*</v>
      </c>
      <c r="AB1226" s="1123">
        <f>[5]building!Z1218</f>
        <v>0</v>
      </c>
      <c r="AC1226" s="1123">
        <f>[5]building!Z1218</f>
        <v>0</v>
      </c>
      <c r="AD1226" s="1123">
        <f t="shared" si="248"/>
        <v>0</v>
      </c>
    </row>
    <row r="1227" spans="1:30" ht="70.5" customHeight="1">
      <c r="A1227" s="1172"/>
      <c r="B1227" s="1150" t="s">
        <v>5243</v>
      </c>
      <c r="C1227" s="1291">
        <v>15777</v>
      </c>
      <c r="D1227" s="1289" t="s">
        <v>1745</v>
      </c>
      <c r="E1227" s="1226">
        <v>12</v>
      </c>
      <c r="F1227" s="1134">
        <f t="shared" si="237"/>
        <v>189324</v>
      </c>
      <c r="G1227" s="1226"/>
      <c r="H1227" s="1141">
        <f t="shared" si="238"/>
        <v>0</v>
      </c>
      <c r="I1227" s="1226"/>
      <c r="J1227" s="1141">
        <f t="shared" si="239"/>
        <v>0</v>
      </c>
      <c r="K1227" s="1226"/>
      <c r="L1227" s="1141">
        <f t="shared" si="240"/>
        <v>0</v>
      </c>
      <c r="M1227" s="1226"/>
      <c r="N1227" s="1141">
        <f t="shared" si="241"/>
        <v>0</v>
      </c>
      <c r="O1227" s="1226"/>
      <c r="P1227" s="1141">
        <f t="shared" si="242"/>
        <v>0</v>
      </c>
      <c r="Q1227" s="1226"/>
      <c r="R1227" s="1141">
        <f t="shared" si="243"/>
        <v>0</v>
      </c>
      <c r="S1227" s="1226"/>
      <c r="T1227" s="1141">
        <f t="shared" si="244"/>
        <v>0</v>
      </c>
      <c r="U1227" s="1141"/>
      <c r="V1227" s="1141">
        <f t="shared" si="245"/>
        <v>0</v>
      </c>
      <c r="W1227" s="1143">
        <f t="shared" si="246"/>
        <v>0</v>
      </c>
      <c r="X1227" s="1141">
        <f t="shared" si="247"/>
        <v>0</v>
      </c>
      <c r="Y1227" s="1144">
        <v>12</v>
      </c>
      <c r="Z1227" s="1139">
        <f t="shared" si="249"/>
        <v>189324</v>
      </c>
      <c r="AA1227" s="1123">
        <f>[5]building!Y1219</f>
        <v>12</v>
      </c>
      <c r="AB1227" s="1123">
        <f>[5]building!Z1219</f>
        <v>189324</v>
      </c>
      <c r="AC1227" s="1123">
        <f>[5]building!Z1219</f>
        <v>189324</v>
      </c>
      <c r="AD1227" s="1123">
        <f t="shared" si="248"/>
        <v>0</v>
      </c>
    </row>
    <row r="1228" spans="1:30" ht="70.5" customHeight="1">
      <c r="A1228" s="1172"/>
      <c r="B1228" s="1150" t="s">
        <v>5173</v>
      </c>
      <c r="C1228" s="1291">
        <v>17231</v>
      </c>
      <c r="D1228" s="1289" t="s">
        <v>1745</v>
      </c>
      <c r="E1228" s="1226"/>
      <c r="F1228" s="1134">
        <f t="shared" si="237"/>
        <v>0</v>
      </c>
      <c r="G1228" s="1226"/>
      <c r="H1228" s="1141">
        <f t="shared" si="238"/>
        <v>0</v>
      </c>
      <c r="I1228" s="1226"/>
      <c r="J1228" s="1141">
        <f t="shared" si="239"/>
        <v>0</v>
      </c>
      <c r="K1228" s="1226"/>
      <c r="L1228" s="1141">
        <f t="shared" si="240"/>
        <v>0</v>
      </c>
      <c r="M1228" s="1226"/>
      <c r="N1228" s="1141">
        <f t="shared" si="241"/>
        <v>0</v>
      </c>
      <c r="O1228" s="1226"/>
      <c r="P1228" s="1141">
        <f t="shared" si="242"/>
        <v>0</v>
      </c>
      <c r="Q1228" s="1226"/>
      <c r="R1228" s="1141">
        <f t="shared" si="243"/>
        <v>0</v>
      </c>
      <c r="S1228" s="1226"/>
      <c r="T1228" s="1141">
        <f t="shared" si="244"/>
        <v>0</v>
      </c>
      <c r="U1228" s="1141"/>
      <c r="V1228" s="1141">
        <f t="shared" si="245"/>
        <v>0</v>
      </c>
      <c r="W1228" s="1143">
        <f t="shared" si="246"/>
        <v>0</v>
      </c>
      <c r="X1228" s="1141">
        <f t="shared" si="247"/>
        <v>0</v>
      </c>
      <c r="Y1228" s="1144">
        <v>0</v>
      </c>
      <c r="Z1228" s="1139">
        <f t="shared" si="249"/>
        <v>0</v>
      </c>
      <c r="AA1228" s="1123">
        <f>[5]building!Y1220</f>
        <v>0</v>
      </c>
      <c r="AB1228" s="1123"/>
      <c r="AC1228" s="1123">
        <f>[5]building!Z1220</f>
        <v>0</v>
      </c>
      <c r="AD1228" s="1123">
        <f t="shared" si="248"/>
        <v>0</v>
      </c>
    </row>
    <row r="1229" spans="1:30" ht="70.5" customHeight="1">
      <c r="A1229" s="1172"/>
      <c r="B1229" s="1353" t="s">
        <v>5103</v>
      </c>
      <c r="C1229" s="1295"/>
      <c r="D1229" s="1286"/>
      <c r="E1229" s="1226"/>
      <c r="F1229" s="1134">
        <f t="shared" si="237"/>
        <v>0</v>
      </c>
      <c r="G1229" s="1226"/>
      <c r="H1229" s="1141">
        <f t="shared" si="238"/>
        <v>0</v>
      </c>
      <c r="I1229" s="1226"/>
      <c r="J1229" s="1141">
        <f t="shared" si="239"/>
        <v>0</v>
      </c>
      <c r="K1229" s="1226"/>
      <c r="L1229" s="1141">
        <f t="shared" si="240"/>
        <v>0</v>
      </c>
      <c r="M1229" s="1226"/>
      <c r="N1229" s="1141">
        <f t="shared" si="241"/>
        <v>0</v>
      </c>
      <c r="O1229" s="1226"/>
      <c r="P1229" s="1141">
        <f t="shared" si="242"/>
        <v>0</v>
      </c>
      <c r="Q1229" s="1226"/>
      <c r="R1229" s="1141">
        <f t="shared" si="243"/>
        <v>0</v>
      </c>
      <c r="S1229" s="1226"/>
      <c r="T1229" s="1141">
        <f t="shared" si="244"/>
        <v>0</v>
      </c>
      <c r="U1229" s="1141"/>
      <c r="V1229" s="1141">
        <f t="shared" si="245"/>
        <v>0</v>
      </c>
      <c r="W1229" s="1143">
        <f t="shared" si="246"/>
        <v>0</v>
      </c>
      <c r="X1229" s="1141">
        <f t="shared" si="247"/>
        <v>0</v>
      </c>
      <c r="Y1229" s="1144"/>
      <c r="Z1229" s="1139">
        <f t="shared" si="249"/>
        <v>0</v>
      </c>
      <c r="AA1229" s="1123" t="str">
        <f>[5]building!Y1221</f>
        <v>*</v>
      </c>
      <c r="AB1229" s="1123">
        <f>[5]building!Z1221</f>
        <v>0</v>
      </c>
      <c r="AC1229" s="1123">
        <f>[5]building!Z1221</f>
        <v>0</v>
      </c>
      <c r="AD1229" s="1123">
        <f t="shared" si="248"/>
        <v>0</v>
      </c>
    </row>
    <row r="1230" spans="1:30" ht="70.5" customHeight="1">
      <c r="A1230" s="1172"/>
      <c r="B1230" s="1150" t="s">
        <v>5244</v>
      </c>
      <c r="C1230" s="1291">
        <v>1340</v>
      </c>
      <c r="D1230" s="1289" t="s">
        <v>1745</v>
      </c>
      <c r="E1230" s="1226">
        <v>6</v>
      </c>
      <c r="F1230" s="1134">
        <f t="shared" si="237"/>
        <v>8040</v>
      </c>
      <c r="G1230" s="1226"/>
      <c r="H1230" s="1141">
        <f t="shared" si="238"/>
        <v>0</v>
      </c>
      <c r="I1230" s="1226"/>
      <c r="J1230" s="1141">
        <f t="shared" si="239"/>
        <v>0</v>
      </c>
      <c r="K1230" s="1226"/>
      <c r="L1230" s="1141">
        <f t="shared" si="240"/>
        <v>0</v>
      </c>
      <c r="M1230" s="1226"/>
      <c r="N1230" s="1141">
        <f t="shared" si="241"/>
        <v>0</v>
      </c>
      <c r="O1230" s="1226"/>
      <c r="P1230" s="1141">
        <f t="shared" si="242"/>
        <v>0</v>
      </c>
      <c r="Q1230" s="1226"/>
      <c r="R1230" s="1141">
        <f t="shared" si="243"/>
        <v>0</v>
      </c>
      <c r="S1230" s="1226"/>
      <c r="T1230" s="1141">
        <f t="shared" si="244"/>
        <v>0</v>
      </c>
      <c r="U1230" s="1141"/>
      <c r="V1230" s="1141">
        <f t="shared" si="245"/>
        <v>0</v>
      </c>
      <c r="W1230" s="1143">
        <f t="shared" si="246"/>
        <v>0</v>
      </c>
      <c r="X1230" s="1141">
        <f t="shared" si="247"/>
        <v>0</v>
      </c>
      <c r="Y1230" s="1144">
        <v>6</v>
      </c>
      <c r="Z1230" s="1139">
        <f t="shared" si="249"/>
        <v>8040</v>
      </c>
      <c r="AA1230" s="1123">
        <f>[5]building!Y1222</f>
        <v>6</v>
      </c>
      <c r="AB1230" s="1123">
        <f>[5]building!Z1222</f>
        <v>8040</v>
      </c>
      <c r="AC1230" s="1123">
        <f>[5]building!Z1222</f>
        <v>8040</v>
      </c>
      <c r="AD1230" s="1123">
        <f t="shared" si="248"/>
        <v>0</v>
      </c>
    </row>
    <row r="1231" spans="1:30" ht="70.5" customHeight="1">
      <c r="A1231" s="1172"/>
      <c r="B1231" s="1150" t="s">
        <v>5245</v>
      </c>
      <c r="C1231" s="1291">
        <v>549</v>
      </c>
      <c r="D1231" s="1289" t="s">
        <v>1745</v>
      </c>
      <c r="E1231" s="1226"/>
      <c r="F1231" s="1134">
        <f t="shared" ref="F1231:F1294" si="250">E1231*C1231</f>
        <v>0</v>
      </c>
      <c r="G1231" s="1226"/>
      <c r="H1231" s="1141">
        <f t="shared" ref="H1231:H1294" si="251">G1231*C1231</f>
        <v>0</v>
      </c>
      <c r="I1231" s="1226"/>
      <c r="J1231" s="1141">
        <f t="shared" ref="J1231:J1294" si="252">I1231*C1231</f>
        <v>0</v>
      </c>
      <c r="K1231" s="1226"/>
      <c r="L1231" s="1141">
        <f t="shared" ref="L1231:L1294" si="253">K1231*C1231</f>
        <v>0</v>
      </c>
      <c r="M1231" s="1226"/>
      <c r="N1231" s="1141">
        <f t="shared" ref="N1231:N1294" si="254">M1231*C1231</f>
        <v>0</v>
      </c>
      <c r="O1231" s="1226"/>
      <c r="P1231" s="1141">
        <f t="shared" ref="P1231:P1294" si="255">O1231*C1231</f>
        <v>0</v>
      </c>
      <c r="Q1231" s="1226"/>
      <c r="R1231" s="1141">
        <f t="shared" ref="R1231:R1294" si="256">Q1231*C1231</f>
        <v>0</v>
      </c>
      <c r="S1231" s="1226"/>
      <c r="T1231" s="1141">
        <f t="shared" ref="T1231:T1294" si="257">S1231*C1231</f>
        <v>0</v>
      </c>
      <c r="U1231" s="1141"/>
      <c r="V1231" s="1141">
        <f t="shared" ref="V1231:V1294" si="258">U1231*C1231</f>
        <v>0</v>
      </c>
      <c r="W1231" s="1143">
        <f t="shared" ref="W1231:W1294" si="259">G1231+I1231+K1231+M1231+O1231+Q1231+S1231+U1231</f>
        <v>0</v>
      </c>
      <c r="X1231" s="1141">
        <f t="shared" ref="X1231:X1294" si="260">W1231*C1231</f>
        <v>0</v>
      </c>
      <c r="Y1231" s="1144">
        <v>0</v>
      </c>
      <c r="Z1231" s="1139">
        <f t="shared" si="249"/>
        <v>0</v>
      </c>
      <c r="AA1231" s="1123">
        <f>[5]building!Y1223</f>
        <v>0</v>
      </c>
      <c r="AB1231" s="1123"/>
      <c r="AC1231" s="1123">
        <f>[5]building!Z1223</f>
        <v>0</v>
      </c>
      <c r="AD1231" s="1123">
        <f t="shared" ref="AD1231:AD1294" si="261">Z1231-AC1231</f>
        <v>0</v>
      </c>
    </row>
    <row r="1232" spans="1:30" ht="70.5" customHeight="1">
      <c r="A1232" s="1172"/>
      <c r="B1232" s="1150" t="s">
        <v>5174</v>
      </c>
      <c r="C1232" s="1291">
        <v>380</v>
      </c>
      <c r="D1232" s="1289" t="s">
        <v>3515</v>
      </c>
      <c r="E1232" s="1226"/>
      <c r="F1232" s="1134">
        <f t="shared" si="250"/>
        <v>0</v>
      </c>
      <c r="G1232" s="1226"/>
      <c r="H1232" s="1141">
        <f t="shared" si="251"/>
        <v>0</v>
      </c>
      <c r="I1232" s="1226"/>
      <c r="J1232" s="1141">
        <f t="shared" si="252"/>
        <v>0</v>
      </c>
      <c r="K1232" s="1226"/>
      <c r="L1232" s="1141">
        <f t="shared" si="253"/>
        <v>0</v>
      </c>
      <c r="M1232" s="1226"/>
      <c r="N1232" s="1141">
        <f t="shared" si="254"/>
        <v>0</v>
      </c>
      <c r="O1232" s="1226"/>
      <c r="P1232" s="1141">
        <f t="shared" si="255"/>
        <v>0</v>
      </c>
      <c r="Q1232" s="1226"/>
      <c r="R1232" s="1141">
        <f t="shared" si="256"/>
        <v>0</v>
      </c>
      <c r="S1232" s="1226"/>
      <c r="T1232" s="1141">
        <f t="shared" si="257"/>
        <v>0</v>
      </c>
      <c r="U1232" s="1141"/>
      <c r="V1232" s="1141">
        <f t="shared" si="258"/>
        <v>0</v>
      </c>
      <c r="W1232" s="1143">
        <f t="shared" si="259"/>
        <v>0</v>
      </c>
      <c r="X1232" s="1141">
        <f t="shared" si="260"/>
        <v>0</v>
      </c>
      <c r="Y1232" s="1144">
        <v>0</v>
      </c>
      <c r="Z1232" s="1139">
        <f t="shared" si="249"/>
        <v>0</v>
      </c>
      <c r="AA1232" s="1123">
        <f>[5]building!Y1224</f>
        <v>0</v>
      </c>
      <c r="AB1232" s="1123"/>
      <c r="AC1232" s="1123">
        <f>[5]building!Z1224</f>
        <v>0</v>
      </c>
      <c r="AD1232" s="1123">
        <f t="shared" si="261"/>
        <v>0</v>
      </c>
    </row>
    <row r="1233" spans="1:30" ht="70.5" customHeight="1">
      <c r="A1233" s="1172"/>
      <c r="B1233" s="1292" t="s">
        <v>5104</v>
      </c>
      <c r="C1233" s="1295"/>
      <c r="D1233" s="1286"/>
      <c r="E1233" s="1226"/>
      <c r="F1233" s="1134">
        <f t="shared" si="250"/>
        <v>0</v>
      </c>
      <c r="G1233" s="1226"/>
      <c r="H1233" s="1141">
        <f t="shared" si="251"/>
        <v>0</v>
      </c>
      <c r="I1233" s="1226"/>
      <c r="J1233" s="1141">
        <f t="shared" si="252"/>
        <v>0</v>
      </c>
      <c r="K1233" s="1226"/>
      <c r="L1233" s="1141">
        <f t="shared" si="253"/>
        <v>0</v>
      </c>
      <c r="M1233" s="1226"/>
      <c r="N1233" s="1141">
        <f t="shared" si="254"/>
        <v>0</v>
      </c>
      <c r="O1233" s="1226"/>
      <c r="P1233" s="1141">
        <f t="shared" si="255"/>
        <v>0</v>
      </c>
      <c r="Q1233" s="1226"/>
      <c r="R1233" s="1141">
        <f t="shared" si="256"/>
        <v>0</v>
      </c>
      <c r="S1233" s="1226"/>
      <c r="T1233" s="1141">
        <f t="shared" si="257"/>
        <v>0</v>
      </c>
      <c r="U1233" s="1141"/>
      <c r="V1233" s="1141">
        <f t="shared" si="258"/>
        <v>0</v>
      </c>
      <c r="W1233" s="1143">
        <f t="shared" si="259"/>
        <v>0</v>
      </c>
      <c r="X1233" s="1141">
        <f t="shared" si="260"/>
        <v>0</v>
      </c>
      <c r="Y1233" s="1144"/>
      <c r="Z1233" s="1139">
        <f t="shared" si="249"/>
        <v>0</v>
      </c>
      <c r="AA1233" s="1123" t="str">
        <f>[5]building!Y1225</f>
        <v>*</v>
      </c>
      <c r="AB1233" s="1123">
        <f>[5]building!Z1225</f>
        <v>0</v>
      </c>
      <c r="AC1233" s="1123">
        <f>[5]building!Z1225</f>
        <v>0</v>
      </c>
      <c r="AD1233" s="1123">
        <f t="shared" si="261"/>
        <v>0</v>
      </c>
    </row>
    <row r="1234" spans="1:30" ht="70.5" customHeight="1">
      <c r="A1234" s="1172"/>
      <c r="B1234" s="1293" t="s">
        <v>5105</v>
      </c>
      <c r="C1234" s="1295"/>
      <c r="D1234" s="1286"/>
      <c r="E1234" s="1226"/>
      <c r="F1234" s="1134">
        <f t="shared" si="250"/>
        <v>0</v>
      </c>
      <c r="G1234" s="1226"/>
      <c r="H1234" s="1141">
        <f t="shared" si="251"/>
        <v>0</v>
      </c>
      <c r="I1234" s="1226"/>
      <c r="J1234" s="1141">
        <f t="shared" si="252"/>
        <v>0</v>
      </c>
      <c r="K1234" s="1226"/>
      <c r="L1234" s="1141">
        <f t="shared" si="253"/>
        <v>0</v>
      </c>
      <c r="M1234" s="1226"/>
      <c r="N1234" s="1141">
        <f t="shared" si="254"/>
        <v>0</v>
      </c>
      <c r="O1234" s="1226"/>
      <c r="P1234" s="1141">
        <f t="shared" si="255"/>
        <v>0</v>
      </c>
      <c r="Q1234" s="1226"/>
      <c r="R1234" s="1141">
        <f t="shared" si="256"/>
        <v>0</v>
      </c>
      <c r="S1234" s="1226"/>
      <c r="T1234" s="1141">
        <f t="shared" si="257"/>
        <v>0</v>
      </c>
      <c r="U1234" s="1141"/>
      <c r="V1234" s="1141">
        <f t="shared" si="258"/>
        <v>0</v>
      </c>
      <c r="W1234" s="1143">
        <f t="shared" si="259"/>
        <v>0</v>
      </c>
      <c r="X1234" s="1141">
        <f t="shared" si="260"/>
        <v>0</v>
      </c>
      <c r="Y1234" s="1144"/>
      <c r="Z1234" s="1139">
        <f t="shared" si="249"/>
        <v>0</v>
      </c>
      <c r="AA1234" s="1123" t="str">
        <f>[5]building!Y1226</f>
        <v>*</v>
      </c>
      <c r="AB1234" s="1123">
        <f>[5]building!Z1226</f>
        <v>0</v>
      </c>
      <c r="AC1234" s="1123">
        <f>[5]building!Z1226</f>
        <v>0</v>
      </c>
      <c r="AD1234" s="1123">
        <f t="shared" si="261"/>
        <v>0</v>
      </c>
    </row>
    <row r="1235" spans="1:30" ht="70.5" customHeight="1">
      <c r="A1235" s="1172"/>
      <c r="B1235" s="1150" t="s">
        <v>5175</v>
      </c>
      <c r="C1235" s="1291">
        <v>1328</v>
      </c>
      <c r="D1235" s="1289" t="s">
        <v>1422</v>
      </c>
      <c r="E1235" s="1226">
        <v>3</v>
      </c>
      <c r="F1235" s="1134">
        <f t="shared" si="250"/>
        <v>3984</v>
      </c>
      <c r="G1235" s="1226"/>
      <c r="H1235" s="1141">
        <f t="shared" si="251"/>
        <v>0</v>
      </c>
      <c r="I1235" s="1226"/>
      <c r="J1235" s="1141">
        <f t="shared" si="252"/>
        <v>0</v>
      </c>
      <c r="K1235" s="1226"/>
      <c r="L1235" s="1141">
        <f t="shared" si="253"/>
        <v>0</v>
      </c>
      <c r="M1235" s="1226"/>
      <c r="N1235" s="1141">
        <f t="shared" si="254"/>
        <v>0</v>
      </c>
      <c r="O1235" s="1226"/>
      <c r="P1235" s="1141">
        <f t="shared" si="255"/>
        <v>0</v>
      </c>
      <c r="Q1235" s="1226"/>
      <c r="R1235" s="1141">
        <f t="shared" si="256"/>
        <v>0</v>
      </c>
      <c r="S1235" s="1226"/>
      <c r="T1235" s="1141">
        <f t="shared" si="257"/>
        <v>0</v>
      </c>
      <c r="U1235" s="1141"/>
      <c r="V1235" s="1141">
        <f t="shared" si="258"/>
        <v>0</v>
      </c>
      <c r="W1235" s="1143">
        <f t="shared" si="259"/>
        <v>0</v>
      </c>
      <c r="X1235" s="1141">
        <f t="shared" si="260"/>
        <v>0</v>
      </c>
      <c r="Y1235" s="1144">
        <v>3</v>
      </c>
      <c r="Z1235" s="1139">
        <f t="shared" si="249"/>
        <v>3984</v>
      </c>
      <c r="AA1235" s="1123">
        <f>[5]building!Y1227</f>
        <v>3</v>
      </c>
      <c r="AB1235" s="1123">
        <f>[5]building!Z1227</f>
        <v>3984</v>
      </c>
      <c r="AC1235" s="1123">
        <f>[5]building!Z1227</f>
        <v>3984</v>
      </c>
      <c r="AD1235" s="1123">
        <f t="shared" si="261"/>
        <v>0</v>
      </c>
    </row>
    <row r="1236" spans="1:30" ht="70.5" customHeight="1">
      <c r="A1236" s="1172"/>
      <c r="B1236" s="1150" t="s">
        <v>5176</v>
      </c>
      <c r="C1236" s="1291">
        <v>950</v>
      </c>
      <c r="D1236" s="1289" t="s">
        <v>1422</v>
      </c>
      <c r="E1236" s="1226">
        <v>41</v>
      </c>
      <c r="F1236" s="1134">
        <f t="shared" si="250"/>
        <v>38950</v>
      </c>
      <c r="G1236" s="1226"/>
      <c r="H1236" s="1141">
        <f t="shared" si="251"/>
        <v>0</v>
      </c>
      <c r="I1236" s="1226"/>
      <c r="J1236" s="1141">
        <f t="shared" si="252"/>
        <v>0</v>
      </c>
      <c r="K1236" s="1226"/>
      <c r="L1236" s="1141">
        <f t="shared" si="253"/>
        <v>0</v>
      </c>
      <c r="M1236" s="1226"/>
      <c r="N1236" s="1141">
        <f t="shared" si="254"/>
        <v>0</v>
      </c>
      <c r="O1236" s="1226"/>
      <c r="P1236" s="1141">
        <f t="shared" si="255"/>
        <v>0</v>
      </c>
      <c r="Q1236" s="1226"/>
      <c r="R1236" s="1141">
        <f t="shared" si="256"/>
        <v>0</v>
      </c>
      <c r="S1236" s="1226"/>
      <c r="T1236" s="1141">
        <f t="shared" si="257"/>
        <v>0</v>
      </c>
      <c r="U1236" s="1141"/>
      <c r="V1236" s="1141">
        <f t="shared" si="258"/>
        <v>0</v>
      </c>
      <c r="W1236" s="1143">
        <f t="shared" si="259"/>
        <v>0</v>
      </c>
      <c r="X1236" s="1141">
        <f t="shared" si="260"/>
        <v>0</v>
      </c>
      <c r="Y1236" s="1144">
        <v>41</v>
      </c>
      <c r="Z1236" s="1139">
        <f t="shared" si="249"/>
        <v>38950</v>
      </c>
      <c r="AA1236" s="1123">
        <f>[5]building!Y1228</f>
        <v>41</v>
      </c>
      <c r="AB1236" s="1123">
        <f>[5]building!Z1228</f>
        <v>38950</v>
      </c>
      <c r="AC1236" s="1123">
        <f>[5]building!Z1228</f>
        <v>38950</v>
      </c>
      <c r="AD1236" s="1123">
        <f t="shared" si="261"/>
        <v>0</v>
      </c>
    </row>
    <row r="1237" spans="1:30" ht="70.5" customHeight="1">
      <c r="A1237" s="1172"/>
      <c r="B1237" s="1150" t="s">
        <v>5177</v>
      </c>
      <c r="C1237" s="1291">
        <v>1805</v>
      </c>
      <c r="D1237" s="1289" t="s">
        <v>1422</v>
      </c>
      <c r="E1237" s="1226">
        <v>2</v>
      </c>
      <c r="F1237" s="1134">
        <f t="shared" si="250"/>
        <v>3610</v>
      </c>
      <c r="G1237" s="1226"/>
      <c r="H1237" s="1141">
        <f t="shared" si="251"/>
        <v>0</v>
      </c>
      <c r="I1237" s="1226"/>
      <c r="J1237" s="1141">
        <f t="shared" si="252"/>
        <v>0</v>
      </c>
      <c r="K1237" s="1226"/>
      <c r="L1237" s="1141">
        <f t="shared" si="253"/>
        <v>0</v>
      </c>
      <c r="M1237" s="1226"/>
      <c r="N1237" s="1141">
        <f t="shared" si="254"/>
        <v>0</v>
      </c>
      <c r="O1237" s="1226"/>
      <c r="P1237" s="1141">
        <f t="shared" si="255"/>
        <v>0</v>
      </c>
      <c r="Q1237" s="1226"/>
      <c r="R1237" s="1141">
        <f t="shared" si="256"/>
        <v>0</v>
      </c>
      <c r="S1237" s="1226"/>
      <c r="T1237" s="1141">
        <f t="shared" si="257"/>
        <v>0</v>
      </c>
      <c r="U1237" s="1141"/>
      <c r="V1237" s="1141">
        <f t="shared" si="258"/>
        <v>0</v>
      </c>
      <c r="W1237" s="1143">
        <f t="shared" si="259"/>
        <v>0</v>
      </c>
      <c r="X1237" s="1141">
        <f t="shared" si="260"/>
        <v>0</v>
      </c>
      <c r="Y1237" s="1144">
        <v>2</v>
      </c>
      <c r="Z1237" s="1139">
        <f t="shared" si="249"/>
        <v>3610</v>
      </c>
      <c r="AA1237" s="1123">
        <f>[5]building!Y1229</f>
        <v>2</v>
      </c>
      <c r="AB1237" s="1123">
        <f>[5]building!Z1229</f>
        <v>3610</v>
      </c>
      <c r="AC1237" s="1123">
        <f>[5]building!Z1229</f>
        <v>3610</v>
      </c>
      <c r="AD1237" s="1123">
        <f t="shared" si="261"/>
        <v>0</v>
      </c>
    </row>
    <row r="1238" spans="1:30" ht="70.5" customHeight="1">
      <c r="A1238" s="1172"/>
      <c r="B1238" s="1353" t="s">
        <v>5106</v>
      </c>
      <c r="C1238" s="1295"/>
      <c r="D1238" s="1286"/>
      <c r="E1238" s="1226"/>
      <c r="F1238" s="1134">
        <f t="shared" si="250"/>
        <v>0</v>
      </c>
      <c r="G1238" s="1226"/>
      <c r="H1238" s="1141">
        <f t="shared" si="251"/>
        <v>0</v>
      </c>
      <c r="I1238" s="1226"/>
      <c r="J1238" s="1141">
        <f t="shared" si="252"/>
        <v>0</v>
      </c>
      <c r="K1238" s="1226"/>
      <c r="L1238" s="1141">
        <f t="shared" si="253"/>
        <v>0</v>
      </c>
      <c r="M1238" s="1226"/>
      <c r="N1238" s="1141">
        <f t="shared" si="254"/>
        <v>0</v>
      </c>
      <c r="O1238" s="1226"/>
      <c r="P1238" s="1141">
        <f t="shared" si="255"/>
        <v>0</v>
      </c>
      <c r="Q1238" s="1226"/>
      <c r="R1238" s="1141">
        <f t="shared" si="256"/>
        <v>0</v>
      </c>
      <c r="S1238" s="1226"/>
      <c r="T1238" s="1141">
        <f t="shared" si="257"/>
        <v>0</v>
      </c>
      <c r="U1238" s="1141"/>
      <c r="V1238" s="1141">
        <f t="shared" si="258"/>
        <v>0</v>
      </c>
      <c r="W1238" s="1143">
        <f t="shared" si="259"/>
        <v>0</v>
      </c>
      <c r="X1238" s="1141">
        <f t="shared" si="260"/>
        <v>0</v>
      </c>
      <c r="Y1238" s="1144"/>
      <c r="Z1238" s="1139">
        <f t="shared" si="249"/>
        <v>0</v>
      </c>
      <c r="AA1238" s="1123" t="str">
        <f>[5]building!Y1230</f>
        <v>*</v>
      </c>
      <c r="AB1238" s="1123">
        <f>[5]building!Z1230</f>
        <v>0</v>
      </c>
      <c r="AC1238" s="1123">
        <f>[5]building!Z1230</f>
        <v>0</v>
      </c>
      <c r="AD1238" s="1123">
        <f t="shared" si="261"/>
        <v>0</v>
      </c>
    </row>
    <row r="1239" spans="1:30" ht="70.5" customHeight="1">
      <c r="A1239" s="1172"/>
      <c r="B1239" s="1293" t="s">
        <v>5178</v>
      </c>
      <c r="C1239" s="1295">
        <v>30250</v>
      </c>
      <c r="D1239" s="1286" t="s">
        <v>1422</v>
      </c>
      <c r="E1239" s="1226">
        <v>1</v>
      </c>
      <c r="F1239" s="1134">
        <f t="shared" si="250"/>
        <v>30250</v>
      </c>
      <c r="G1239" s="1226"/>
      <c r="H1239" s="1141">
        <f t="shared" si="251"/>
        <v>0</v>
      </c>
      <c r="I1239" s="1226"/>
      <c r="J1239" s="1141">
        <f t="shared" si="252"/>
        <v>0</v>
      </c>
      <c r="K1239" s="1226"/>
      <c r="L1239" s="1141">
        <f t="shared" si="253"/>
        <v>0</v>
      </c>
      <c r="M1239" s="1226"/>
      <c r="N1239" s="1141">
        <f t="shared" si="254"/>
        <v>0</v>
      </c>
      <c r="O1239" s="1226"/>
      <c r="P1239" s="1141">
        <f t="shared" si="255"/>
        <v>0</v>
      </c>
      <c r="Q1239" s="1226"/>
      <c r="R1239" s="1141">
        <f t="shared" si="256"/>
        <v>0</v>
      </c>
      <c r="S1239" s="1226"/>
      <c r="T1239" s="1141">
        <f t="shared" si="257"/>
        <v>0</v>
      </c>
      <c r="U1239" s="1141"/>
      <c r="V1239" s="1141">
        <f t="shared" si="258"/>
        <v>0</v>
      </c>
      <c r="W1239" s="1143">
        <f t="shared" si="259"/>
        <v>0</v>
      </c>
      <c r="X1239" s="1141">
        <f t="shared" si="260"/>
        <v>0</v>
      </c>
      <c r="Y1239" s="1144">
        <v>1</v>
      </c>
      <c r="Z1239" s="1139">
        <f t="shared" si="249"/>
        <v>30250</v>
      </c>
      <c r="AA1239" s="1123">
        <f>[5]building!Y1231</f>
        <v>1</v>
      </c>
      <c r="AB1239" s="1123">
        <f>[5]building!Z1231</f>
        <v>30250</v>
      </c>
      <c r="AC1239" s="1123">
        <f>[5]building!Z1231</f>
        <v>30250</v>
      </c>
      <c r="AD1239" s="1123">
        <f t="shared" si="261"/>
        <v>0</v>
      </c>
    </row>
    <row r="1240" spans="1:30" ht="70.5" customHeight="1">
      <c r="A1240" s="1172"/>
      <c r="B1240" s="1293" t="s">
        <v>5179</v>
      </c>
      <c r="C1240" s="1295">
        <v>141</v>
      </c>
      <c r="D1240" s="1286" t="s">
        <v>4383</v>
      </c>
      <c r="E1240" s="1226"/>
      <c r="F1240" s="1134">
        <f t="shared" si="250"/>
        <v>0</v>
      </c>
      <c r="G1240" s="1226"/>
      <c r="H1240" s="1141">
        <f t="shared" si="251"/>
        <v>0</v>
      </c>
      <c r="I1240" s="1226"/>
      <c r="J1240" s="1141">
        <f t="shared" si="252"/>
        <v>0</v>
      </c>
      <c r="K1240" s="1226"/>
      <c r="L1240" s="1141">
        <f t="shared" si="253"/>
        <v>0</v>
      </c>
      <c r="M1240" s="1226"/>
      <c r="N1240" s="1141">
        <f t="shared" si="254"/>
        <v>0</v>
      </c>
      <c r="O1240" s="1226"/>
      <c r="P1240" s="1141">
        <f t="shared" si="255"/>
        <v>0</v>
      </c>
      <c r="Q1240" s="1226"/>
      <c r="R1240" s="1141">
        <f t="shared" si="256"/>
        <v>0</v>
      </c>
      <c r="S1240" s="1226"/>
      <c r="T1240" s="1141">
        <f t="shared" si="257"/>
        <v>0</v>
      </c>
      <c r="U1240" s="1141"/>
      <c r="V1240" s="1141">
        <f t="shared" si="258"/>
        <v>0</v>
      </c>
      <c r="W1240" s="1143">
        <f t="shared" si="259"/>
        <v>0</v>
      </c>
      <c r="X1240" s="1141">
        <f t="shared" si="260"/>
        <v>0</v>
      </c>
      <c r="Y1240" s="1144">
        <v>0</v>
      </c>
      <c r="Z1240" s="1139">
        <f t="shared" si="249"/>
        <v>0</v>
      </c>
      <c r="AA1240" s="1123">
        <f>[5]building!Y1232</f>
        <v>0</v>
      </c>
      <c r="AB1240" s="1123"/>
      <c r="AC1240" s="1123">
        <f>[5]building!Z1232</f>
        <v>0</v>
      </c>
      <c r="AD1240" s="1123">
        <f t="shared" si="261"/>
        <v>0</v>
      </c>
    </row>
    <row r="1241" spans="1:30" ht="70.5" customHeight="1">
      <c r="A1241" s="1172"/>
      <c r="B1241" s="1292" t="s">
        <v>5107</v>
      </c>
      <c r="C1241" s="1295"/>
      <c r="D1241" s="1286"/>
      <c r="E1241" s="1226"/>
      <c r="F1241" s="1134">
        <f t="shared" si="250"/>
        <v>0</v>
      </c>
      <c r="G1241" s="1226"/>
      <c r="H1241" s="1141">
        <f t="shared" si="251"/>
        <v>0</v>
      </c>
      <c r="I1241" s="1226"/>
      <c r="J1241" s="1141">
        <f t="shared" si="252"/>
        <v>0</v>
      </c>
      <c r="K1241" s="1226"/>
      <c r="L1241" s="1141">
        <f t="shared" si="253"/>
        <v>0</v>
      </c>
      <c r="M1241" s="1226"/>
      <c r="N1241" s="1141">
        <f t="shared" si="254"/>
        <v>0</v>
      </c>
      <c r="O1241" s="1226"/>
      <c r="P1241" s="1141">
        <f t="shared" si="255"/>
        <v>0</v>
      </c>
      <c r="Q1241" s="1226"/>
      <c r="R1241" s="1141">
        <f t="shared" si="256"/>
        <v>0</v>
      </c>
      <c r="S1241" s="1226"/>
      <c r="T1241" s="1141">
        <f t="shared" si="257"/>
        <v>0</v>
      </c>
      <c r="U1241" s="1141"/>
      <c r="V1241" s="1141">
        <f t="shared" si="258"/>
        <v>0</v>
      </c>
      <c r="W1241" s="1143">
        <f t="shared" si="259"/>
        <v>0</v>
      </c>
      <c r="X1241" s="1141">
        <f t="shared" si="260"/>
        <v>0</v>
      </c>
      <c r="Y1241" s="1144">
        <v>0</v>
      </c>
      <c r="Z1241" s="1139">
        <f t="shared" si="249"/>
        <v>0</v>
      </c>
      <c r="AA1241" s="1123">
        <f>[5]building!Y1233</f>
        <v>0</v>
      </c>
      <c r="AB1241" s="1123"/>
      <c r="AC1241" s="1123">
        <f>[5]building!Z1233</f>
        <v>0</v>
      </c>
      <c r="AD1241" s="1123">
        <f t="shared" si="261"/>
        <v>0</v>
      </c>
    </row>
    <row r="1242" spans="1:30" ht="70.5" customHeight="1">
      <c r="A1242" s="1172"/>
      <c r="B1242" s="1302" t="s">
        <v>5180</v>
      </c>
      <c r="C1242" s="1295">
        <v>6161</v>
      </c>
      <c r="D1242" s="1286" t="s">
        <v>1745</v>
      </c>
      <c r="E1242" s="1226"/>
      <c r="F1242" s="1134">
        <f t="shared" si="250"/>
        <v>0</v>
      </c>
      <c r="G1242" s="1226"/>
      <c r="H1242" s="1141">
        <f t="shared" si="251"/>
        <v>0</v>
      </c>
      <c r="I1242" s="1226"/>
      <c r="J1242" s="1141">
        <f t="shared" si="252"/>
        <v>0</v>
      </c>
      <c r="K1242" s="1226"/>
      <c r="L1242" s="1141">
        <f t="shared" si="253"/>
        <v>0</v>
      </c>
      <c r="M1242" s="1226"/>
      <c r="N1242" s="1141">
        <f t="shared" si="254"/>
        <v>0</v>
      </c>
      <c r="O1242" s="1226"/>
      <c r="P1242" s="1141">
        <f t="shared" si="255"/>
        <v>0</v>
      </c>
      <c r="Q1242" s="1226"/>
      <c r="R1242" s="1141">
        <f t="shared" si="256"/>
        <v>0</v>
      </c>
      <c r="S1242" s="1226"/>
      <c r="T1242" s="1141">
        <f t="shared" si="257"/>
        <v>0</v>
      </c>
      <c r="U1242" s="1141"/>
      <c r="V1242" s="1141">
        <f t="shared" si="258"/>
        <v>0</v>
      </c>
      <c r="W1242" s="1143">
        <f t="shared" si="259"/>
        <v>0</v>
      </c>
      <c r="X1242" s="1141">
        <f t="shared" si="260"/>
        <v>0</v>
      </c>
      <c r="Y1242" s="1144">
        <v>0</v>
      </c>
      <c r="Z1242" s="1139">
        <f t="shared" si="249"/>
        <v>0</v>
      </c>
      <c r="AA1242" s="1123">
        <f>[5]building!Y1234</f>
        <v>0</v>
      </c>
      <c r="AB1242" s="1123"/>
      <c r="AC1242" s="1123">
        <f>[5]building!Z1234</f>
        <v>0</v>
      </c>
      <c r="AD1242" s="1123">
        <f t="shared" si="261"/>
        <v>0</v>
      </c>
    </row>
    <row r="1243" spans="1:30" ht="70.5" customHeight="1">
      <c r="A1243" s="1172"/>
      <c r="B1243" s="1354" t="s">
        <v>5108</v>
      </c>
      <c r="C1243" s="1295"/>
      <c r="D1243" s="1286"/>
      <c r="E1243" s="1226"/>
      <c r="F1243" s="1134">
        <f t="shared" si="250"/>
        <v>0</v>
      </c>
      <c r="G1243" s="1226"/>
      <c r="H1243" s="1141">
        <f t="shared" si="251"/>
        <v>0</v>
      </c>
      <c r="I1243" s="1226"/>
      <c r="J1243" s="1141">
        <f t="shared" si="252"/>
        <v>0</v>
      </c>
      <c r="K1243" s="1226"/>
      <c r="L1243" s="1141">
        <f t="shared" si="253"/>
        <v>0</v>
      </c>
      <c r="M1243" s="1226"/>
      <c r="N1243" s="1141">
        <f t="shared" si="254"/>
        <v>0</v>
      </c>
      <c r="O1243" s="1226"/>
      <c r="P1243" s="1141">
        <f t="shared" si="255"/>
        <v>0</v>
      </c>
      <c r="Q1243" s="1226"/>
      <c r="R1243" s="1141">
        <f t="shared" si="256"/>
        <v>0</v>
      </c>
      <c r="S1243" s="1316"/>
      <c r="T1243" s="1141">
        <f t="shared" si="257"/>
        <v>0</v>
      </c>
      <c r="U1243" s="1141"/>
      <c r="V1243" s="1141">
        <f t="shared" si="258"/>
        <v>0</v>
      </c>
      <c r="W1243" s="1143">
        <f t="shared" si="259"/>
        <v>0</v>
      </c>
      <c r="X1243" s="1141">
        <f t="shared" si="260"/>
        <v>0</v>
      </c>
      <c r="Y1243" s="1144"/>
      <c r="Z1243" s="1139">
        <f t="shared" si="249"/>
        <v>0</v>
      </c>
      <c r="AA1243" s="1123" t="str">
        <f>[5]building!Y1235</f>
        <v>*</v>
      </c>
      <c r="AB1243" s="1123">
        <f>[5]building!Z1235</f>
        <v>0</v>
      </c>
      <c r="AC1243" s="1123">
        <f>[5]building!Z1235</f>
        <v>0</v>
      </c>
      <c r="AD1243" s="1123">
        <f t="shared" si="261"/>
        <v>0</v>
      </c>
    </row>
    <row r="1244" spans="1:30" ht="70.5" customHeight="1">
      <c r="A1244" s="1172"/>
      <c r="B1244" s="1293" t="s">
        <v>5291</v>
      </c>
      <c r="C1244" s="1295"/>
      <c r="D1244" s="1286"/>
      <c r="E1244" s="1226"/>
      <c r="F1244" s="1134">
        <f t="shared" si="250"/>
        <v>0</v>
      </c>
      <c r="G1244" s="1226"/>
      <c r="H1244" s="1141">
        <f t="shared" si="251"/>
        <v>0</v>
      </c>
      <c r="I1244" s="1226"/>
      <c r="J1244" s="1141">
        <f t="shared" si="252"/>
        <v>0</v>
      </c>
      <c r="K1244" s="1226"/>
      <c r="L1244" s="1141">
        <f t="shared" si="253"/>
        <v>0</v>
      </c>
      <c r="M1244" s="1226"/>
      <c r="N1244" s="1141">
        <f t="shared" si="254"/>
        <v>0</v>
      </c>
      <c r="O1244" s="1226"/>
      <c r="P1244" s="1141">
        <f t="shared" si="255"/>
        <v>0</v>
      </c>
      <c r="Q1244" s="1226"/>
      <c r="R1244" s="1141">
        <f t="shared" si="256"/>
        <v>0</v>
      </c>
      <c r="S1244" s="1226"/>
      <c r="T1244" s="1141">
        <f t="shared" si="257"/>
        <v>0</v>
      </c>
      <c r="U1244" s="1141"/>
      <c r="V1244" s="1141">
        <f t="shared" si="258"/>
        <v>0</v>
      </c>
      <c r="W1244" s="1143">
        <f t="shared" si="259"/>
        <v>0</v>
      </c>
      <c r="X1244" s="1141">
        <f t="shared" si="260"/>
        <v>0</v>
      </c>
      <c r="Y1244" s="1144"/>
      <c r="Z1244" s="1139">
        <f t="shared" si="249"/>
        <v>0</v>
      </c>
      <c r="AA1244" s="1123" t="str">
        <f>[5]building!Y1236</f>
        <v>*</v>
      </c>
      <c r="AB1244" s="1123">
        <f>[5]building!Z1236</f>
        <v>0</v>
      </c>
      <c r="AC1244" s="1123">
        <f>[5]building!Z1236</f>
        <v>0</v>
      </c>
      <c r="AD1244" s="1123">
        <f t="shared" si="261"/>
        <v>0</v>
      </c>
    </row>
    <row r="1245" spans="1:30" ht="70.5" customHeight="1">
      <c r="A1245" s="1172"/>
      <c r="B1245" s="1302" t="s">
        <v>5292</v>
      </c>
      <c r="C1245" s="1295"/>
      <c r="D1245" s="1286"/>
      <c r="E1245" s="1226"/>
      <c r="F1245" s="1134">
        <f t="shared" si="250"/>
        <v>0</v>
      </c>
      <c r="G1245" s="1226"/>
      <c r="H1245" s="1141">
        <f t="shared" si="251"/>
        <v>0</v>
      </c>
      <c r="I1245" s="1226"/>
      <c r="J1245" s="1141">
        <f t="shared" si="252"/>
        <v>0</v>
      </c>
      <c r="K1245" s="1226"/>
      <c r="L1245" s="1141">
        <f t="shared" si="253"/>
        <v>0</v>
      </c>
      <c r="M1245" s="1226"/>
      <c r="N1245" s="1141">
        <f t="shared" si="254"/>
        <v>0</v>
      </c>
      <c r="O1245" s="1226"/>
      <c r="P1245" s="1141">
        <f t="shared" si="255"/>
        <v>0</v>
      </c>
      <c r="Q1245" s="1226"/>
      <c r="R1245" s="1141">
        <f t="shared" si="256"/>
        <v>0</v>
      </c>
      <c r="S1245" s="1316"/>
      <c r="T1245" s="1141">
        <f t="shared" si="257"/>
        <v>0</v>
      </c>
      <c r="U1245" s="1141"/>
      <c r="V1245" s="1141">
        <f t="shared" si="258"/>
        <v>0</v>
      </c>
      <c r="W1245" s="1143">
        <f t="shared" si="259"/>
        <v>0</v>
      </c>
      <c r="X1245" s="1141">
        <f t="shared" si="260"/>
        <v>0</v>
      </c>
      <c r="Y1245" s="1144"/>
      <c r="Z1245" s="1139">
        <f t="shared" ref="Z1245:Z1308" si="262">Y1245*C1245</f>
        <v>0</v>
      </c>
      <c r="AA1245" s="1123" t="str">
        <f>[5]building!Y1237</f>
        <v>*</v>
      </c>
      <c r="AB1245" s="1123">
        <f>[5]building!Z1237</f>
        <v>0</v>
      </c>
      <c r="AC1245" s="1123">
        <f>[5]building!Z1237</f>
        <v>0</v>
      </c>
      <c r="AD1245" s="1123">
        <f t="shared" si="261"/>
        <v>0</v>
      </c>
    </row>
    <row r="1246" spans="1:30" ht="70.5" customHeight="1">
      <c r="A1246" s="1172"/>
      <c r="B1246" s="1223" t="s">
        <v>5293</v>
      </c>
      <c r="C1246" s="1291">
        <v>55127</v>
      </c>
      <c r="D1246" s="1289"/>
      <c r="E1246" s="1226">
        <v>4</v>
      </c>
      <c r="F1246" s="1134">
        <f t="shared" si="250"/>
        <v>220508</v>
      </c>
      <c r="G1246" s="1226"/>
      <c r="H1246" s="1141">
        <f t="shared" si="251"/>
        <v>0</v>
      </c>
      <c r="I1246" s="1226"/>
      <c r="J1246" s="1141">
        <f t="shared" si="252"/>
        <v>0</v>
      </c>
      <c r="K1246" s="1226"/>
      <c r="L1246" s="1141">
        <f t="shared" si="253"/>
        <v>0</v>
      </c>
      <c r="M1246" s="1226"/>
      <c r="N1246" s="1141">
        <f t="shared" si="254"/>
        <v>0</v>
      </c>
      <c r="O1246" s="1226"/>
      <c r="P1246" s="1141">
        <f t="shared" si="255"/>
        <v>0</v>
      </c>
      <c r="Q1246" s="1226"/>
      <c r="R1246" s="1141">
        <f t="shared" si="256"/>
        <v>0</v>
      </c>
      <c r="S1246" s="1226"/>
      <c r="T1246" s="1141">
        <f t="shared" si="257"/>
        <v>0</v>
      </c>
      <c r="U1246" s="1141"/>
      <c r="V1246" s="1141">
        <f t="shared" si="258"/>
        <v>0</v>
      </c>
      <c r="W1246" s="1143">
        <f t="shared" si="259"/>
        <v>0</v>
      </c>
      <c r="X1246" s="1141">
        <f t="shared" si="260"/>
        <v>0</v>
      </c>
      <c r="Y1246" s="1144">
        <v>4</v>
      </c>
      <c r="Z1246" s="1139">
        <f t="shared" si="262"/>
        <v>220508</v>
      </c>
      <c r="AA1246" s="1123">
        <f>[5]building!Y1238</f>
        <v>4</v>
      </c>
      <c r="AB1246" s="1123">
        <f>[5]building!Z1238</f>
        <v>220508</v>
      </c>
      <c r="AC1246" s="1123">
        <f>[5]building!Z1238</f>
        <v>220508</v>
      </c>
      <c r="AD1246" s="1123">
        <f t="shared" si="261"/>
        <v>0</v>
      </c>
    </row>
    <row r="1247" spans="1:30" ht="70.5" customHeight="1">
      <c r="A1247" s="1172"/>
      <c r="B1247" s="1302" t="s">
        <v>5294</v>
      </c>
      <c r="C1247" s="1295"/>
      <c r="D1247" s="1286"/>
      <c r="E1247" s="1226"/>
      <c r="F1247" s="1134">
        <f t="shared" si="250"/>
        <v>0</v>
      </c>
      <c r="G1247" s="1226"/>
      <c r="H1247" s="1141">
        <f t="shared" si="251"/>
        <v>0</v>
      </c>
      <c r="I1247" s="1226"/>
      <c r="J1247" s="1141">
        <f t="shared" si="252"/>
        <v>0</v>
      </c>
      <c r="K1247" s="1226"/>
      <c r="L1247" s="1141">
        <f t="shared" si="253"/>
        <v>0</v>
      </c>
      <c r="M1247" s="1226"/>
      <c r="N1247" s="1141">
        <f t="shared" si="254"/>
        <v>0</v>
      </c>
      <c r="O1247" s="1226"/>
      <c r="P1247" s="1141">
        <f t="shared" si="255"/>
        <v>0</v>
      </c>
      <c r="Q1247" s="1226"/>
      <c r="R1247" s="1141">
        <f t="shared" si="256"/>
        <v>0</v>
      </c>
      <c r="S1247" s="1226"/>
      <c r="T1247" s="1141">
        <f t="shared" si="257"/>
        <v>0</v>
      </c>
      <c r="U1247" s="1141"/>
      <c r="V1247" s="1141">
        <f t="shared" si="258"/>
        <v>0</v>
      </c>
      <c r="W1247" s="1143">
        <f t="shared" si="259"/>
        <v>0</v>
      </c>
      <c r="X1247" s="1141">
        <f t="shared" si="260"/>
        <v>0</v>
      </c>
      <c r="Y1247" s="1144"/>
      <c r="Z1247" s="1139">
        <f t="shared" si="262"/>
        <v>0</v>
      </c>
      <c r="AA1247" s="1123" t="str">
        <f>[5]building!Y1239</f>
        <v>*</v>
      </c>
      <c r="AB1247" s="1123">
        <f>[5]building!Z1239</f>
        <v>0</v>
      </c>
      <c r="AC1247" s="1123">
        <f>[5]building!Z1239</f>
        <v>0</v>
      </c>
      <c r="AD1247" s="1123">
        <f t="shared" si="261"/>
        <v>0</v>
      </c>
    </row>
    <row r="1248" spans="1:30" ht="70.5" customHeight="1">
      <c r="A1248" s="1172"/>
      <c r="B1248" s="1293" t="s">
        <v>5295</v>
      </c>
      <c r="C1248" s="1295"/>
      <c r="D1248" s="1286"/>
      <c r="E1248" s="1226"/>
      <c r="F1248" s="1134">
        <f t="shared" si="250"/>
        <v>0</v>
      </c>
      <c r="G1248" s="1226"/>
      <c r="H1248" s="1141">
        <f t="shared" si="251"/>
        <v>0</v>
      </c>
      <c r="I1248" s="1226"/>
      <c r="J1248" s="1141">
        <f t="shared" si="252"/>
        <v>0</v>
      </c>
      <c r="K1248" s="1226"/>
      <c r="L1248" s="1141">
        <f t="shared" si="253"/>
        <v>0</v>
      </c>
      <c r="M1248" s="1226"/>
      <c r="N1248" s="1141">
        <f t="shared" si="254"/>
        <v>0</v>
      </c>
      <c r="O1248" s="1226"/>
      <c r="P1248" s="1141">
        <f t="shared" si="255"/>
        <v>0</v>
      </c>
      <c r="Q1248" s="1226"/>
      <c r="R1248" s="1141">
        <f t="shared" si="256"/>
        <v>0</v>
      </c>
      <c r="S1248" s="1226"/>
      <c r="T1248" s="1141">
        <f t="shared" si="257"/>
        <v>0</v>
      </c>
      <c r="U1248" s="1141"/>
      <c r="V1248" s="1141">
        <f t="shared" si="258"/>
        <v>0</v>
      </c>
      <c r="W1248" s="1143">
        <f t="shared" si="259"/>
        <v>0</v>
      </c>
      <c r="X1248" s="1141">
        <f t="shared" si="260"/>
        <v>0</v>
      </c>
      <c r="Y1248" s="1144"/>
      <c r="Z1248" s="1139">
        <f t="shared" si="262"/>
        <v>0</v>
      </c>
      <c r="AA1248" s="1123" t="str">
        <f>[5]building!Y1240</f>
        <v>*</v>
      </c>
      <c r="AB1248" s="1123">
        <f>[5]building!Z1240</f>
        <v>0</v>
      </c>
      <c r="AC1248" s="1123">
        <f>[5]building!Z1240</f>
        <v>0</v>
      </c>
      <c r="AD1248" s="1123">
        <f t="shared" si="261"/>
        <v>0</v>
      </c>
    </row>
    <row r="1249" spans="1:30" ht="70.5" customHeight="1">
      <c r="A1249" s="1172"/>
      <c r="B1249" s="1223" t="s">
        <v>5296</v>
      </c>
      <c r="C1249" s="1291">
        <v>165743</v>
      </c>
      <c r="D1249" s="1289" t="s">
        <v>1422</v>
      </c>
      <c r="E1249" s="1226">
        <v>1</v>
      </c>
      <c r="F1249" s="1134">
        <f t="shared" si="250"/>
        <v>165743</v>
      </c>
      <c r="G1249" s="1226"/>
      <c r="H1249" s="1141">
        <f t="shared" si="251"/>
        <v>0</v>
      </c>
      <c r="I1249" s="1226"/>
      <c r="J1249" s="1141">
        <f t="shared" si="252"/>
        <v>0</v>
      </c>
      <c r="K1249" s="1226"/>
      <c r="L1249" s="1141">
        <f t="shared" si="253"/>
        <v>0</v>
      </c>
      <c r="M1249" s="1226"/>
      <c r="N1249" s="1141">
        <f t="shared" si="254"/>
        <v>0</v>
      </c>
      <c r="O1249" s="1226"/>
      <c r="P1249" s="1141">
        <f t="shared" si="255"/>
        <v>0</v>
      </c>
      <c r="Q1249" s="1226"/>
      <c r="R1249" s="1141">
        <f t="shared" si="256"/>
        <v>0</v>
      </c>
      <c r="S1249" s="1226"/>
      <c r="T1249" s="1141">
        <f t="shared" si="257"/>
        <v>0</v>
      </c>
      <c r="U1249" s="1141"/>
      <c r="V1249" s="1141">
        <f t="shared" si="258"/>
        <v>0</v>
      </c>
      <c r="W1249" s="1143">
        <f t="shared" si="259"/>
        <v>0</v>
      </c>
      <c r="X1249" s="1141">
        <f t="shared" si="260"/>
        <v>0</v>
      </c>
      <c r="Y1249" s="1144">
        <v>1</v>
      </c>
      <c r="Z1249" s="1139">
        <f t="shared" si="262"/>
        <v>165743</v>
      </c>
      <c r="AA1249" s="1123">
        <f>[5]building!Y1241</f>
        <v>1</v>
      </c>
      <c r="AB1249" s="1123">
        <f>[5]building!Z1241</f>
        <v>165743</v>
      </c>
      <c r="AC1249" s="1123">
        <f>[5]building!Z1241</f>
        <v>165743</v>
      </c>
      <c r="AD1249" s="1123">
        <f t="shared" si="261"/>
        <v>0</v>
      </c>
    </row>
    <row r="1250" spans="1:30" ht="70.5" customHeight="1">
      <c r="A1250" s="1172"/>
      <c r="B1250" s="1293" t="s">
        <v>5109</v>
      </c>
      <c r="C1250" s="1295"/>
      <c r="D1250" s="1286"/>
      <c r="E1250" s="1226"/>
      <c r="F1250" s="1134">
        <f t="shared" si="250"/>
        <v>0</v>
      </c>
      <c r="G1250" s="1226"/>
      <c r="H1250" s="1141">
        <f t="shared" si="251"/>
        <v>0</v>
      </c>
      <c r="I1250" s="1226"/>
      <c r="J1250" s="1141">
        <f t="shared" si="252"/>
        <v>0</v>
      </c>
      <c r="K1250" s="1226"/>
      <c r="L1250" s="1141">
        <f t="shared" si="253"/>
        <v>0</v>
      </c>
      <c r="M1250" s="1226"/>
      <c r="N1250" s="1141">
        <f t="shared" si="254"/>
        <v>0</v>
      </c>
      <c r="O1250" s="1226"/>
      <c r="P1250" s="1141">
        <f t="shared" si="255"/>
        <v>0</v>
      </c>
      <c r="Q1250" s="1226"/>
      <c r="R1250" s="1141">
        <f t="shared" si="256"/>
        <v>0</v>
      </c>
      <c r="S1250" s="1226"/>
      <c r="T1250" s="1141">
        <f t="shared" si="257"/>
        <v>0</v>
      </c>
      <c r="U1250" s="1141"/>
      <c r="V1250" s="1141">
        <f t="shared" si="258"/>
        <v>0</v>
      </c>
      <c r="W1250" s="1143">
        <f t="shared" si="259"/>
        <v>0</v>
      </c>
      <c r="X1250" s="1141">
        <f t="shared" si="260"/>
        <v>0</v>
      </c>
      <c r="Y1250" s="1144">
        <v>0</v>
      </c>
      <c r="Z1250" s="1139">
        <f t="shared" si="262"/>
        <v>0</v>
      </c>
      <c r="AA1250" s="1123">
        <f>[5]building!Y1242</f>
        <v>0</v>
      </c>
      <c r="AB1250" s="1123"/>
      <c r="AC1250" s="1123">
        <f>[5]building!Z1242</f>
        <v>0</v>
      </c>
      <c r="AD1250" s="1123">
        <f t="shared" si="261"/>
        <v>0</v>
      </c>
    </row>
    <row r="1251" spans="1:30" ht="70.5" customHeight="1">
      <c r="A1251" s="1172"/>
      <c r="B1251" s="1293" t="s">
        <v>5110</v>
      </c>
      <c r="C1251" s="1295"/>
      <c r="D1251" s="1286"/>
      <c r="E1251" s="1226"/>
      <c r="F1251" s="1134">
        <f t="shared" si="250"/>
        <v>0</v>
      </c>
      <c r="G1251" s="1226"/>
      <c r="H1251" s="1141">
        <f t="shared" si="251"/>
        <v>0</v>
      </c>
      <c r="I1251" s="1226"/>
      <c r="J1251" s="1141">
        <f t="shared" si="252"/>
        <v>0</v>
      </c>
      <c r="K1251" s="1226"/>
      <c r="L1251" s="1141">
        <f t="shared" si="253"/>
        <v>0</v>
      </c>
      <c r="M1251" s="1226"/>
      <c r="N1251" s="1141">
        <f t="shared" si="254"/>
        <v>0</v>
      </c>
      <c r="O1251" s="1226"/>
      <c r="P1251" s="1141">
        <f t="shared" si="255"/>
        <v>0</v>
      </c>
      <c r="Q1251" s="1226"/>
      <c r="R1251" s="1141">
        <f t="shared" si="256"/>
        <v>0</v>
      </c>
      <c r="S1251" s="1226"/>
      <c r="T1251" s="1141">
        <f t="shared" si="257"/>
        <v>0</v>
      </c>
      <c r="U1251" s="1141"/>
      <c r="V1251" s="1141">
        <f t="shared" si="258"/>
        <v>0</v>
      </c>
      <c r="W1251" s="1143">
        <f t="shared" si="259"/>
        <v>0</v>
      </c>
      <c r="X1251" s="1141">
        <f t="shared" si="260"/>
        <v>0</v>
      </c>
      <c r="Y1251" s="1144">
        <v>0</v>
      </c>
      <c r="Z1251" s="1139">
        <f t="shared" si="262"/>
        <v>0</v>
      </c>
      <c r="AA1251" s="1123">
        <f>[5]building!Y1243</f>
        <v>0</v>
      </c>
      <c r="AB1251" s="1123"/>
      <c r="AC1251" s="1123">
        <f>[5]building!Z1243</f>
        <v>0</v>
      </c>
      <c r="AD1251" s="1123">
        <f t="shared" si="261"/>
        <v>0</v>
      </c>
    </row>
    <row r="1252" spans="1:30" ht="70.5" customHeight="1">
      <c r="A1252" s="1172"/>
      <c r="B1252" s="1223" t="s">
        <v>5246</v>
      </c>
      <c r="C1252" s="1291">
        <v>241785</v>
      </c>
      <c r="D1252" s="1289" t="s">
        <v>1456</v>
      </c>
      <c r="E1252" s="1226"/>
      <c r="F1252" s="1134">
        <f t="shared" si="250"/>
        <v>0</v>
      </c>
      <c r="G1252" s="1226"/>
      <c r="H1252" s="1141">
        <f t="shared" si="251"/>
        <v>0</v>
      </c>
      <c r="I1252" s="1226"/>
      <c r="J1252" s="1141">
        <f t="shared" si="252"/>
        <v>0</v>
      </c>
      <c r="K1252" s="1226"/>
      <c r="L1252" s="1141">
        <f t="shared" si="253"/>
        <v>0</v>
      </c>
      <c r="M1252" s="1226"/>
      <c r="N1252" s="1141">
        <f t="shared" si="254"/>
        <v>0</v>
      </c>
      <c r="O1252" s="1226"/>
      <c r="P1252" s="1141">
        <f t="shared" si="255"/>
        <v>0</v>
      </c>
      <c r="Q1252" s="1226"/>
      <c r="R1252" s="1141">
        <f t="shared" si="256"/>
        <v>0</v>
      </c>
      <c r="S1252" s="1226"/>
      <c r="T1252" s="1141">
        <f t="shared" si="257"/>
        <v>0</v>
      </c>
      <c r="U1252" s="1141"/>
      <c r="V1252" s="1141">
        <f t="shared" si="258"/>
        <v>0</v>
      </c>
      <c r="W1252" s="1143">
        <f t="shared" si="259"/>
        <v>0</v>
      </c>
      <c r="X1252" s="1141">
        <f t="shared" si="260"/>
        <v>0</v>
      </c>
      <c r="Y1252" s="1144">
        <v>0</v>
      </c>
      <c r="Z1252" s="1139">
        <f t="shared" si="262"/>
        <v>0</v>
      </c>
      <c r="AA1252" s="1123">
        <f>[5]building!Y1244</f>
        <v>0</v>
      </c>
      <c r="AB1252" s="1123"/>
      <c r="AC1252" s="1123">
        <f>[5]building!Z1244</f>
        <v>0</v>
      </c>
      <c r="AD1252" s="1123">
        <f t="shared" si="261"/>
        <v>0</v>
      </c>
    </row>
    <row r="1253" spans="1:30" ht="70.5" customHeight="1">
      <c r="A1253" s="1172"/>
      <c r="B1253" s="1223" t="s">
        <v>5405</v>
      </c>
      <c r="C1253" s="1291">
        <v>348</v>
      </c>
      <c r="D1253" s="1289" t="s">
        <v>1456</v>
      </c>
      <c r="E1253" s="1226">
        <v>3</v>
      </c>
      <c r="F1253" s="1134">
        <f t="shared" si="250"/>
        <v>1044</v>
      </c>
      <c r="G1253" s="1226"/>
      <c r="H1253" s="1141">
        <f t="shared" si="251"/>
        <v>0</v>
      </c>
      <c r="I1253" s="1226"/>
      <c r="J1253" s="1141">
        <f t="shared" si="252"/>
        <v>0</v>
      </c>
      <c r="K1253" s="1226"/>
      <c r="L1253" s="1141">
        <f t="shared" si="253"/>
        <v>0</v>
      </c>
      <c r="M1253" s="1226"/>
      <c r="N1253" s="1141">
        <f t="shared" si="254"/>
        <v>0</v>
      </c>
      <c r="O1253" s="1226"/>
      <c r="P1253" s="1141">
        <f t="shared" si="255"/>
        <v>0</v>
      </c>
      <c r="Q1253" s="1226"/>
      <c r="R1253" s="1141">
        <f t="shared" si="256"/>
        <v>0</v>
      </c>
      <c r="S1253" s="1226"/>
      <c r="T1253" s="1141">
        <f t="shared" si="257"/>
        <v>0</v>
      </c>
      <c r="U1253" s="1141"/>
      <c r="V1253" s="1141">
        <f t="shared" si="258"/>
        <v>0</v>
      </c>
      <c r="W1253" s="1143">
        <f t="shared" si="259"/>
        <v>0</v>
      </c>
      <c r="X1253" s="1141">
        <f t="shared" si="260"/>
        <v>0</v>
      </c>
      <c r="Y1253" s="1144">
        <v>3</v>
      </c>
      <c r="Z1253" s="1139">
        <f t="shared" si="262"/>
        <v>1044</v>
      </c>
      <c r="AA1253" s="1123">
        <f>[5]building!Y1245</f>
        <v>3</v>
      </c>
      <c r="AB1253" s="1123">
        <f>[5]building!Z1245</f>
        <v>1044</v>
      </c>
      <c r="AC1253" s="1123">
        <f>[5]building!Z1245</f>
        <v>1044</v>
      </c>
      <c r="AD1253" s="1123">
        <f t="shared" si="261"/>
        <v>0</v>
      </c>
    </row>
    <row r="1254" spans="1:30" ht="70.5" customHeight="1">
      <c r="A1254" s="1172"/>
      <c r="B1254" s="1223" t="s">
        <v>5247</v>
      </c>
      <c r="C1254" s="1291">
        <v>38</v>
      </c>
      <c r="D1254" s="1289" t="s">
        <v>841</v>
      </c>
      <c r="E1254" s="1226">
        <v>100</v>
      </c>
      <c r="F1254" s="1134">
        <f t="shared" si="250"/>
        <v>3800</v>
      </c>
      <c r="G1254" s="1226"/>
      <c r="H1254" s="1141">
        <f t="shared" si="251"/>
        <v>0</v>
      </c>
      <c r="I1254" s="1226"/>
      <c r="J1254" s="1141">
        <f t="shared" si="252"/>
        <v>0</v>
      </c>
      <c r="K1254" s="1226"/>
      <c r="L1254" s="1141">
        <f t="shared" si="253"/>
        <v>0</v>
      </c>
      <c r="M1254" s="1226"/>
      <c r="N1254" s="1141">
        <f t="shared" si="254"/>
        <v>0</v>
      </c>
      <c r="O1254" s="1226"/>
      <c r="P1254" s="1141">
        <f t="shared" si="255"/>
        <v>0</v>
      </c>
      <c r="Q1254" s="1226"/>
      <c r="R1254" s="1141">
        <f t="shared" si="256"/>
        <v>0</v>
      </c>
      <c r="S1254" s="1226"/>
      <c r="T1254" s="1141">
        <f t="shared" si="257"/>
        <v>0</v>
      </c>
      <c r="U1254" s="1141"/>
      <c r="V1254" s="1141">
        <f t="shared" si="258"/>
        <v>0</v>
      </c>
      <c r="W1254" s="1143">
        <f t="shared" si="259"/>
        <v>0</v>
      </c>
      <c r="X1254" s="1141">
        <f t="shared" si="260"/>
        <v>0</v>
      </c>
      <c r="Y1254" s="1144">
        <v>100</v>
      </c>
      <c r="Z1254" s="1139">
        <f t="shared" si="262"/>
        <v>3800</v>
      </c>
      <c r="AA1254" s="1123">
        <f>[5]building!Y1246</f>
        <v>100</v>
      </c>
      <c r="AB1254" s="1123">
        <f>[5]building!Z1246</f>
        <v>3800</v>
      </c>
      <c r="AC1254" s="1123">
        <f>[5]building!Z1246</f>
        <v>3800</v>
      </c>
      <c r="AD1254" s="1123">
        <f t="shared" si="261"/>
        <v>0</v>
      </c>
    </row>
    <row r="1255" spans="1:30" ht="70.5" customHeight="1">
      <c r="A1255" s="1172"/>
      <c r="B1255" s="1150" t="s">
        <v>5406</v>
      </c>
      <c r="C1255" s="1291">
        <v>30000</v>
      </c>
      <c r="D1255" s="1289" t="s">
        <v>1745</v>
      </c>
      <c r="E1255" s="1226">
        <v>1</v>
      </c>
      <c r="F1255" s="1134">
        <f t="shared" si="250"/>
        <v>30000</v>
      </c>
      <c r="G1255" s="1226"/>
      <c r="H1255" s="1141">
        <f t="shared" si="251"/>
        <v>0</v>
      </c>
      <c r="I1255" s="1226"/>
      <c r="J1255" s="1141">
        <f t="shared" si="252"/>
        <v>0</v>
      </c>
      <c r="K1255" s="1226"/>
      <c r="L1255" s="1141">
        <f t="shared" si="253"/>
        <v>0</v>
      </c>
      <c r="M1255" s="1226"/>
      <c r="N1255" s="1141">
        <f t="shared" si="254"/>
        <v>0</v>
      </c>
      <c r="O1255" s="1226"/>
      <c r="P1255" s="1141">
        <f t="shared" si="255"/>
        <v>0</v>
      </c>
      <c r="Q1255" s="1226"/>
      <c r="R1255" s="1141">
        <f t="shared" si="256"/>
        <v>0</v>
      </c>
      <c r="S1255" s="1226"/>
      <c r="T1255" s="1141">
        <f t="shared" si="257"/>
        <v>0</v>
      </c>
      <c r="U1255" s="1141"/>
      <c r="V1255" s="1141">
        <f t="shared" si="258"/>
        <v>0</v>
      </c>
      <c r="W1255" s="1143">
        <f t="shared" si="259"/>
        <v>0</v>
      </c>
      <c r="X1255" s="1141">
        <f t="shared" si="260"/>
        <v>0</v>
      </c>
      <c r="Y1255" s="1144">
        <v>1</v>
      </c>
      <c r="Z1255" s="1139">
        <f t="shared" si="262"/>
        <v>30000</v>
      </c>
      <c r="AA1255" s="1123">
        <f>[5]building!Y1247</f>
        <v>1</v>
      </c>
      <c r="AB1255" s="1123">
        <f>[5]building!Z1247</f>
        <v>30000</v>
      </c>
      <c r="AC1255" s="1123">
        <f>[5]building!Z1247</f>
        <v>30000</v>
      </c>
      <c r="AD1255" s="1123">
        <f t="shared" si="261"/>
        <v>0</v>
      </c>
    </row>
    <row r="1256" spans="1:30" ht="70.5" customHeight="1">
      <c r="A1256" s="1172"/>
      <c r="B1256" s="1150" t="s">
        <v>5111</v>
      </c>
      <c r="C1256" s="1291">
        <v>500000</v>
      </c>
      <c r="D1256" s="1289" t="s">
        <v>454</v>
      </c>
      <c r="E1256" s="1226"/>
      <c r="F1256" s="1134">
        <f t="shared" si="250"/>
        <v>0</v>
      </c>
      <c r="G1256" s="1226"/>
      <c r="H1256" s="1141">
        <f t="shared" si="251"/>
        <v>0</v>
      </c>
      <c r="I1256" s="1226"/>
      <c r="J1256" s="1141">
        <f t="shared" si="252"/>
        <v>0</v>
      </c>
      <c r="K1256" s="1226"/>
      <c r="L1256" s="1141">
        <f t="shared" si="253"/>
        <v>0</v>
      </c>
      <c r="M1256" s="1226"/>
      <c r="N1256" s="1141">
        <f t="shared" si="254"/>
        <v>0</v>
      </c>
      <c r="O1256" s="1226"/>
      <c r="P1256" s="1141">
        <f t="shared" si="255"/>
        <v>0</v>
      </c>
      <c r="Q1256" s="1226"/>
      <c r="R1256" s="1141">
        <f t="shared" si="256"/>
        <v>0</v>
      </c>
      <c r="S1256" s="1226"/>
      <c r="T1256" s="1141">
        <f t="shared" si="257"/>
        <v>0</v>
      </c>
      <c r="U1256" s="1141"/>
      <c r="V1256" s="1141">
        <f t="shared" si="258"/>
        <v>0</v>
      </c>
      <c r="W1256" s="1143">
        <f t="shared" si="259"/>
        <v>0</v>
      </c>
      <c r="X1256" s="1141">
        <f t="shared" si="260"/>
        <v>0</v>
      </c>
      <c r="Y1256" s="1144">
        <v>0</v>
      </c>
      <c r="Z1256" s="1139">
        <f t="shared" si="262"/>
        <v>0</v>
      </c>
      <c r="AA1256" s="1123">
        <f>[5]building!Y1248</f>
        <v>0</v>
      </c>
      <c r="AB1256" s="1123"/>
      <c r="AC1256" s="1123">
        <f>[5]building!Z1248</f>
        <v>0</v>
      </c>
      <c r="AD1256" s="1123">
        <f t="shared" si="261"/>
        <v>0</v>
      </c>
    </row>
    <row r="1257" spans="1:30" ht="70.5" customHeight="1">
      <c r="A1257" s="1172"/>
      <c r="B1257" s="1292" t="s">
        <v>5112</v>
      </c>
      <c r="C1257" s="1295"/>
      <c r="D1257" s="1286"/>
      <c r="E1257" s="1226"/>
      <c r="F1257" s="1134">
        <f t="shared" si="250"/>
        <v>0</v>
      </c>
      <c r="G1257" s="1226"/>
      <c r="H1257" s="1141">
        <f t="shared" si="251"/>
        <v>0</v>
      </c>
      <c r="I1257" s="1226"/>
      <c r="J1257" s="1141">
        <f t="shared" si="252"/>
        <v>0</v>
      </c>
      <c r="K1257" s="1226"/>
      <c r="L1257" s="1141">
        <f t="shared" si="253"/>
        <v>0</v>
      </c>
      <c r="M1257" s="1226"/>
      <c r="N1257" s="1141">
        <f t="shared" si="254"/>
        <v>0</v>
      </c>
      <c r="O1257" s="1226"/>
      <c r="P1257" s="1141">
        <f t="shared" si="255"/>
        <v>0</v>
      </c>
      <c r="Q1257" s="1226"/>
      <c r="R1257" s="1141">
        <f t="shared" si="256"/>
        <v>0</v>
      </c>
      <c r="S1257" s="1226"/>
      <c r="T1257" s="1141">
        <f t="shared" si="257"/>
        <v>0</v>
      </c>
      <c r="U1257" s="1141"/>
      <c r="V1257" s="1141">
        <f t="shared" si="258"/>
        <v>0</v>
      </c>
      <c r="W1257" s="1143">
        <f t="shared" si="259"/>
        <v>0</v>
      </c>
      <c r="X1257" s="1141">
        <f t="shared" si="260"/>
        <v>0</v>
      </c>
      <c r="Y1257" s="1144"/>
      <c r="Z1257" s="1139">
        <f t="shared" si="262"/>
        <v>0</v>
      </c>
      <c r="AA1257" s="1123" t="str">
        <f>[5]building!Y1249</f>
        <v>*</v>
      </c>
      <c r="AB1257" s="1123">
        <f>[5]building!Z1249</f>
        <v>0</v>
      </c>
      <c r="AC1257" s="1123">
        <f>[5]building!Z1249</f>
        <v>0</v>
      </c>
      <c r="AD1257" s="1123">
        <f t="shared" si="261"/>
        <v>0</v>
      </c>
    </row>
    <row r="1258" spans="1:30" ht="70.5" customHeight="1">
      <c r="A1258" s="1172"/>
      <c r="B1258" s="1294" t="s">
        <v>5297</v>
      </c>
      <c r="C1258" s="1295"/>
      <c r="D1258" s="1286"/>
      <c r="E1258" s="1226"/>
      <c r="F1258" s="1134">
        <f t="shared" si="250"/>
        <v>0</v>
      </c>
      <c r="G1258" s="1226"/>
      <c r="H1258" s="1141">
        <f t="shared" si="251"/>
        <v>0</v>
      </c>
      <c r="I1258" s="1226"/>
      <c r="J1258" s="1141">
        <f t="shared" si="252"/>
        <v>0</v>
      </c>
      <c r="K1258" s="1226"/>
      <c r="L1258" s="1141">
        <f t="shared" si="253"/>
        <v>0</v>
      </c>
      <c r="M1258" s="1226"/>
      <c r="N1258" s="1141">
        <f t="shared" si="254"/>
        <v>0</v>
      </c>
      <c r="O1258" s="1226"/>
      <c r="P1258" s="1141">
        <f t="shared" si="255"/>
        <v>0</v>
      </c>
      <c r="Q1258" s="1226"/>
      <c r="R1258" s="1141">
        <f t="shared" si="256"/>
        <v>0</v>
      </c>
      <c r="S1258" s="1226"/>
      <c r="T1258" s="1141">
        <f t="shared" si="257"/>
        <v>0</v>
      </c>
      <c r="U1258" s="1141"/>
      <c r="V1258" s="1141">
        <f t="shared" si="258"/>
        <v>0</v>
      </c>
      <c r="W1258" s="1143">
        <f t="shared" si="259"/>
        <v>0</v>
      </c>
      <c r="X1258" s="1141">
        <f t="shared" si="260"/>
        <v>0</v>
      </c>
      <c r="Y1258" s="1144"/>
      <c r="Z1258" s="1139">
        <f t="shared" si="262"/>
        <v>0</v>
      </c>
      <c r="AA1258" s="1123" t="str">
        <f>[5]building!Y1250</f>
        <v>*</v>
      </c>
      <c r="AB1258" s="1123">
        <f>[5]building!Z1250</f>
        <v>0</v>
      </c>
      <c r="AC1258" s="1123">
        <f>[5]building!Z1250</f>
        <v>0</v>
      </c>
      <c r="AD1258" s="1123">
        <f t="shared" si="261"/>
        <v>0</v>
      </c>
    </row>
    <row r="1259" spans="1:30" ht="70.5" customHeight="1">
      <c r="A1259" s="1172"/>
      <c r="B1259" s="1297" t="s">
        <v>5407</v>
      </c>
      <c r="C1259" s="1297">
        <v>522900</v>
      </c>
      <c r="D1259" s="1297" t="s">
        <v>1422</v>
      </c>
      <c r="E1259" s="1226">
        <v>1</v>
      </c>
      <c r="F1259" s="1134">
        <f t="shared" si="250"/>
        <v>522900</v>
      </c>
      <c r="G1259" s="1226"/>
      <c r="H1259" s="1141">
        <f t="shared" si="251"/>
        <v>0</v>
      </c>
      <c r="I1259" s="1226"/>
      <c r="J1259" s="1141">
        <f t="shared" si="252"/>
        <v>0</v>
      </c>
      <c r="K1259" s="1226"/>
      <c r="L1259" s="1141">
        <f t="shared" si="253"/>
        <v>0</v>
      </c>
      <c r="M1259" s="1226"/>
      <c r="N1259" s="1141">
        <f t="shared" si="254"/>
        <v>0</v>
      </c>
      <c r="O1259" s="1226"/>
      <c r="P1259" s="1141">
        <f t="shared" si="255"/>
        <v>0</v>
      </c>
      <c r="Q1259" s="1226"/>
      <c r="R1259" s="1141">
        <f t="shared" si="256"/>
        <v>0</v>
      </c>
      <c r="S1259" s="1226"/>
      <c r="T1259" s="1141">
        <f t="shared" si="257"/>
        <v>0</v>
      </c>
      <c r="U1259" s="1141"/>
      <c r="V1259" s="1141">
        <f t="shared" si="258"/>
        <v>0</v>
      </c>
      <c r="W1259" s="1143">
        <f t="shared" si="259"/>
        <v>0</v>
      </c>
      <c r="X1259" s="1141">
        <f t="shared" si="260"/>
        <v>0</v>
      </c>
      <c r="Y1259" s="1144">
        <v>1</v>
      </c>
      <c r="Z1259" s="1139">
        <f t="shared" si="262"/>
        <v>522900</v>
      </c>
      <c r="AA1259" s="1123">
        <f>[5]building!Y1251</f>
        <v>1</v>
      </c>
      <c r="AB1259" s="1123">
        <f>[5]building!Z1251</f>
        <v>522900</v>
      </c>
      <c r="AC1259" s="1123">
        <f>[5]building!Z1251</f>
        <v>522900</v>
      </c>
      <c r="AD1259" s="1123">
        <f t="shared" si="261"/>
        <v>0</v>
      </c>
    </row>
    <row r="1260" spans="1:30" ht="70.5" customHeight="1">
      <c r="A1260" s="1172"/>
      <c r="B1260" s="1297" t="s">
        <v>5248</v>
      </c>
      <c r="C1260" s="1297">
        <v>60000</v>
      </c>
      <c r="D1260" s="1297" t="s">
        <v>5249</v>
      </c>
      <c r="E1260" s="1226"/>
      <c r="F1260" s="1134">
        <f t="shared" si="250"/>
        <v>0</v>
      </c>
      <c r="G1260" s="1226"/>
      <c r="H1260" s="1141">
        <f t="shared" si="251"/>
        <v>0</v>
      </c>
      <c r="I1260" s="1226"/>
      <c r="J1260" s="1141">
        <f t="shared" si="252"/>
        <v>0</v>
      </c>
      <c r="K1260" s="1226"/>
      <c r="L1260" s="1141">
        <f t="shared" si="253"/>
        <v>0</v>
      </c>
      <c r="M1260" s="1226"/>
      <c r="N1260" s="1141">
        <f t="shared" si="254"/>
        <v>0</v>
      </c>
      <c r="O1260" s="1226"/>
      <c r="P1260" s="1141">
        <f t="shared" si="255"/>
        <v>0</v>
      </c>
      <c r="Q1260" s="1226"/>
      <c r="R1260" s="1141">
        <f t="shared" si="256"/>
        <v>0</v>
      </c>
      <c r="S1260" s="1226"/>
      <c r="T1260" s="1141">
        <f t="shared" si="257"/>
        <v>0</v>
      </c>
      <c r="U1260" s="1141"/>
      <c r="V1260" s="1141">
        <f t="shared" si="258"/>
        <v>0</v>
      </c>
      <c r="W1260" s="1143">
        <f t="shared" si="259"/>
        <v>0</v>
      </c>
      <c r="X1260" s="1141">
        <f t="shared" si="260"/>
        <v>0</v>
      </c>
      <c r="Y1260" s="1144">
        <v>0</v>
      </c>
      <c r="Z1260" s="1139">
        <f t="shared" si="262"/>
        <v>0</v>
      </c>
      <c r="AA1260" s="1123">
        <f>[5]building!Y1252</f>
        <v>0</v>
      </c>
      <c r="AB1260" s="1123"/>
      <c r="AC1260" s="1123">
        <f>[5]building!Z1252</f>
        <v>0</v>
      </c>
      <c r="AD1260" s="1123">
        <f t="shared" si="261"/>
        <v>0</v>
      </c>
    </row>
    <row r="1261" spans="1:30" ht="70.5" customHeight="1">
      <c r="A1261" s="1172"/>
      <c r="B1261" s="1294" t="s">
        <v>5114</v>
      </c>
      <c r="C1261" s="1297"/>
      <c r="D1261" s="1297"/>
      <c r="E1261" s="1226"/>
      <c r="F1261" s="1134">
        <f t="shared" si="250"/>
        <v>0</v>
      </c>
      <c r="G1261" s="1226"/>
      <c r="H1261" s="1141">
        <f t="shared" si="251"/>
        <v>0</v>
      </c>
      <c r="I1261" s="1226"/>
      <c r="J1261" s="1141">
        <f t="shared" si="252"/>
        <v>0</v>
      </c>
      <c r="K1261" s="1226"/>
      <c r="L1261" s="1141">
        <f t="shared" si="253"/>
        <v>0</v>
      </c>
      <c r="M1261" s="1226"/>
      <c r="N1261" s="1141">
        <f t="shared" si="254"/>
        <v>0</v>
      </c>
      <c r="O1261" s="1226"/>
      <c r="P1261" s="1141">
        <f t="shared" si="255"/>
        <v>0</v>
      </c>
      <c r="Q1261" s="1226"/>
      <c r="R1261" s="1141">
        <f t="shared" si="256"/>
        <v>0</v>
      </c>
      <c r="S1261" s="1226"/>
      <c r="T1261" s="1141">
        <f t="shared" si="257"/>
        <v>0</v>
      </c>
      <c r="U1261" s="1141"/>
      <c r="V1261" s="1141">
        <f t="shared" si="258"/>
        <v>0</v>
      </c>
      <c r="W1261" s="1143">
        <f t="shared" si="259"/>
        <v>0</v>
      </c>
      <c r="X1261" s="1141">
        <f t="shared" si="260"/>
        <v>0</v>
      </c>
      <c r="Y1261" s="1144"/>
      <c r="Z1261" s="1139">
        <f t="shared" si="262"/>
        <v>0</v>
      </c>
      <c r="AA1261" s="1123" t="str">
        <f>[5]building!Y1253</f>
        <v>*</v>
      </c>
      <c r="AB1261" s="1123">
        <f>[5]building!Z1253</f>
        <v>0</v>
      </c>
      <c r="AC1261" s="1123">
        <f>[5]building!Z1253</f>
        <v>0</v>
      </c>
      <c r="AD1261" s="1123">
        <f t="shared" si="261"/>
        <v>0</v>
      </c>
    </row>
    <row r="1262" spans="1:30" ht="70.5" customHeight="1">
      <c r="A1262" s="1172"/>
      <c r="B1262" s="1293" t="s">
        <v>5298</v>
      </c>
      <c r="C1262" s="1295">
        <v>7000</v>
      </c>
      <c r="D1262" s="1286" t="s">
        <v>1422</v>
      </c>
      <c r="E1262" s="1226">
        <v>1</v>
      </c>
      <c r="F1262" s="1134">
        <f t="shared" si="250"/>
        <v>7000</v>
      </c>
      <c r="G1262" s="1226"/>
      <c r="H1262" s="1141">
        <f t="shared" si="251"/>
        <v>0</v>
      </c>
      <c r="I1262" s="1226"/>
      <c r="J1262" s="1141">
        <f t="shared" si="252"/>
        <v>0</v>
      </c>
      <c r="K1262" s="1226"/>
      <c r="L1262" s="1141">
        <f t="shared" si="253"/>
        <v>0</v>
      </c>
      <c r="M1262" s="1226"/>
      <c r="N1262" s="1141">
        <f t="shared" si="254"/>
        <v>0</v>
      </c>
      <c r="O1262" s="1226"/>
      <c r="P1262" s="1141">
        <f t="shared" si="255"/>
        <v>0</v>
      </c>
      <c r="Q1262" s="1226"/>
      <c r="R1262" s="1141">
        <f t="shared" si="256"/>
        <v>0</v>
      </c>
      <c r="S1262" s="1226"/>
      <c r="T1262" s="1141">
        <f t="shared" si="257"/>
        <v>0</v>
      </c>
      <c r="U1262" s="1141"/>
      <c r="V1262" s="1141">
        <f t="shared" si="258"/>
        <v>0</v>
      </c>
      <c r="W1262" s="1143">
        <f t="shared" si="259"/>
        <v>0</v>
      </c>
      <c r="X1262" s="1141">
        <f t="shared" si="260"/>
        <v>0</v>
      </c>
      <c r="Y1262" s="1144">
        <v>1</v>
      </c>
      <c r="Z1262" s="1139">
        <f t="shared" si="262"/>
        <v>7000</v>
      </c>
      <c r="AA1262" s="1123">
        <f>[5]building!Y1254</f>
        <v>1</v>
      </c>
      <c r="AB1262" s="1123">
        <f>[5]building!Z1254</f>
        <v>7000</v>
      </c>
      <c r="AC1262" s="1123">
        <f>[5]building!Z1254</f>
        <v>7000</v>
      </c>
      <c r="AD1262" s="1123">
        <f t="shared" si="261"/>
        <v>0</v>
      </c>
    </row>
    <row r="1263" spans="1:30" ht="70.5" customHeight="1">
      <c r="A1263" s="1172"/>
      <c r="B1263" s="1293" t="s">
        <v>5115</v>
      </c>
      <c r="C1263" s="1291">
        <v>27646</v>
      </c>
      <c r="D1263" s="1289" t="s">
        <v>1418</v>
      </c>
      <c r="E1263" s="1226">
        <v>1</v>
      </c>
      <c r="F1263" s="1134">
        <f t="shared" si="250"/>
        <v>27646</v>
      </c>
      <c r="G1263" s="1226"/>
      <c r="H1263" s="1141">
        <f t="shared" si="251"/>
        <v>0</v>
      </c>
      <c r="I1263" s="1226"/>
      <c r="J1263" s="1141">
        <f t="shared" si="252"/>
        <v>0</v>
      </c>
      <c r="K1263" s="1226"/>
      <c r="L1263" s="1141">
        <f t="shared" si="253"/>
        <v>0</v>
      </c>
      <c r="M1263" s="1226"/>
      <c r="N1263" s="1141">
        <f t="shared" si="254"/>
        <v>0</v>
      </c>
      <c r="O1263" s="1226"/>
      <c r="P1263" s="1141">
        <f t="shared" si="255"/>
        <v>0</v>
      </c>
      <c r="Q1263" s="1226"/>
      <c r="R1263" s="1141">
        <f t="shared" si="256"/>
        <v>0</v>
      </c>
      <c r="S1263" s="1226"/>
      <c r="T1263" s="1141">
        <f t="shared" si="257"/>
        <v>0</v>
      </c>
      <c r="U1263" s="1141"/>
      <c r="V1263" s="1141">
        <f t="shared" si="258"/>
        <v>0</v>
      </c>
      <c r="W1263" s="1143">
        <f t="shared" si="259"/>
        <v>0</v>
      </c>
      <c r="X1263" s="1141">
        <f t="shared" si="260"/>
        <v>0</v>
      </c>
      <c r="Y1263" s="1144">
        <v>1</v>
      </c>
      <c r="Z1263" s="1139">
        <f t="shared" si="262"/>
        <v>27646</v>
      </c>
      <c r="AA1263" s="1123">
        <f>[5]building!Y1255</f>
        <v>1</v>
      </c>
      <c r="AB1263" s="1123">
        <f>[5]building!Z1255</f>
        <v>27646</v>
      </c>
      <c r="AC1263" s="1123">
        <f>[5]building!Z1255</f>
        <v>27646</v>
      </c>
      <c r="AD1263" s="1123">
        <f t="shared" si="261"/>
        <v>0</v>
      </c>
    </row>
    <row r="1264" spans="1:30" ht="70.5" customHeight="1">
      <c r="A1264" s="1172"/>
      <c r="B1264" s="1150" t="s">
        <v>5113</v>
      </c>
      <c r="C1264" s="1291"/>
      <c r="D1264" s="1289"/>
      <c r="E1264" s="1226"/>
      <c r="F1264" s="1134">
        <f t="shared" si="250"/>
        <v>0</v>
      </c>
      <c r="G1264" s="1226"/>
      <c r="H1264" s="1141">
        <f t="shared" si="251"/>
        <v>0</v>
      </c>
      <c r="I1264" s="1226"/>
      <c r="J1264" s="1141">
        <f t="shared" si="252"/>
        <v>0</v>
      </c>
      <c r="K1264" s="1226"/>
      <c r="L1264" s="1141">
        <f t="shared" si="253"/>
        <v>0</v>
      </c>
      <c r="M1264" s="1226"/>
      <c r="N1264" s="1141">
        <f t="shared" si="254"/>
        <v>0</v>
      </c>
      <c r="O1264" s="1226"/>
      <c r="P1264" s="1141">
        <f t="shared" si="255"/>
        <v>0</v>
      </c>
      <c r="Q1264" s="1226"/>
      <c r="R1264" s="1141">
        <f t="shared" si="256"/>
        <v>0</v>
      </c>
      <c r="S1264" s="1226"/>
      <c r="T1264" s="1141">
        <f t="shared" si="257"/>
        <v>0</v>
      </c>
      <c r="U1264" s="1141"/>
      <c r="V1264" s="1141">
        <f t="shared" si="258"/>
        <v>0</v>
      </c>
      <c r="W1264" s="1143">
        <f t="shared" si="259"/>
        <v>0</v>
      </c>
      <c r="X1264" s="1141">
        <f t="shared" si="260"/>
        <v>0</v>
      </c>
      <c r="Y1264" s="1144">
        <v>0</v>
      </c>
      <c r="Z1264" s="1139">
        <f t="shared" si="262"/>
        <v>0</v>
      </c>
      <c r="AA1264" s="1123">
        <f>[5]building!Y1256</f>
        <v>0</v>
      </c>
      <c r="AB1264" s="1123"/>
      <c r="AC1264" s="1123">
        <f>[5]building!Z1256</f>
        <v>0</v>
      </c>
      <c r="AD1264" s="1123">
        <f t="shared" si="261"/>
        <v>0</v>
      </c>
    </row>
    <row r="1265" spans="1:30" ht="70.5" customHeight="1">
      <c r="A1265" s="1172"/>
      <c r="B1265" s="1353" t="s">
        <v>5116</v>
      </c>
      <c r="C1265" s="1295"/>
      <c r="D1265" s="1286"/>
      <c r="E1265" s="1226"/>
      <c r="F1265" s="1134">
        <f t="shared" si="250"/>
        <v>0</v>
      </c>
      <c r="G1265" s="1226"/>
      <c r="H1265" s="1141">
        <f t="shared" si="251"/>
        <v>0</v>
      </c>
      <c r="I1265" s="1226"/>
      <c r="J1265" s="1141">
        <f t="shared" si="252"/>
        <v>0</v>
      </c>
      <c r="K1265" s="1226"/>
      <c r="L1265" s="1141">
        <f t="shared" si="253"/>
        <v>0</v>
      </c>
      <c r="M1265" s="1226"/>
      <c r="N1265" s="1141">
        <f t="shared" si="254"/>
        <v>0</v>
      </c>
      <c r="O1265" s="1226"/>
      <c r="P1265" s="1141">
        <f t="shared" si="255"/>
        <v>0</v>
      </c>
      <c r="Q1265" s="1226"/>
      <c r="R1265" s="1141">
        <f t="shared" si="256"/>
        <v>0</v>
      </c>
      <c r="S1265" s="1226"/>
      <c r="T1265" s="1141">
        <f t="shared" si="257"/>
        <v>0</v>
      </c>
      <c r="U1265" s="1141"/>
      <c r="V1265" s="1141">
        <f t="shared" si="258"/>
        <v>0</v>
      </c>
      <c r="W1265" s="1143">
        <f t="shared" si="259"/>
        <v>0</v>
      </c>
      <c r="X1265" s="1141">
        <f t="shared" si="260"/>
        <v>0</v>
      </c>
      <c r="Y1265" s="1144"/>
      <c r="Z1265" s="1139">
        <f t="shared" si="262"/>
        <v>0</v>
      </c>
      <c r="AA1265" s="1123" t="str">
        <f>[5]building!Y1257</f>
        <v>*</v>
      </c>
      <c r="AB1265" s="1123">
        <f>[5]building!Z1257</f>
        <v>0</v>
      </c>
      <c r="AC1265" s="1123">
        <f>[5]building!Z1257</f>
        <v>0</v>
      </c>
      <c r="AD1265" s="1123">
        <f t="shared" si="261"/>
        <v>0</v>
      </c>
    </row>
    <row r="1266" spans="1:30" ht="70.5" customHeight="1">
      <c r="A1266" s="1172"/>
      <c r="B1266" s="1292" t="s">
        <v>5117</v>
      </c>
      <c r="C1266" s="1291">
        <v>339.3</v>
      </c>
      <c r="D1266" s="1289" t="s">
        <v>3515</v>
      </c>
      <c r="E1266" s="1226">
        <v>5</v>
      </c>
      <c r="F1266" s="1134">
        <f t="shared" si="250"/>
        <v>1696.5</v>
      </c>
      <c r="G1266" s="1226"/>
      <c r="H1266" s="1141">
        <f t="shared" si="251"/>
        <v>0</v>
      </c>
      <c r="I1266" s="1226"/>
      <c r="J1266" s="1141">
        <f t="shared" si="252"/>
        <v>0</v>
      </c>
      <c r="K1266" s="1226"/>
      <c r="L1266" s="1141">
        <f t="shared" si="253"/>
        <v>0</v>
      </c>
      <c r="M1266" s="1226"/>
      <c r="N1266" s="1141">
        <f t="shared" si="254"/>
        <v>0</v>
      </c>
      <c r="O1266" s="1226"/>
      <c r="P1266" s="1141">
        <f t="shared" si="255"/>
        <v>0</v>
      </c>
      <c r="Q1266" s="1226"/>
      <c r="R1266" s="1141">
        <f t="shared" si="256"/>
        <v>0</v>
      </c>
      <c r="S1266" s="1226"/>
      <c r="T1266" s="1141">
        <f t="shared" si="257"/>
        <v>0</v>
      </c>
      <c r="U1266" s="1141"/>
      <c r="V1266" s="1141">
        <f t="shared" si="258"/>
        <v>0</v>
      </c>
      <c r="W1266" s="1143">
        <f t="shared" si="259"/>
        <v>0</v>
      </c>
      <c r="X1266" s="1141">
        <f t="shared" si="260"/>
        <v>0</v>
      </c>
      <c r="Y1266" s="1144">
        <v>5</v>
      </c>
      <c r="Z1266" s="1139">
        <f t="shared" si="262"/>
        <v>1696.5</v>
      </c>
      <c r="AA1266" s="1123">
        <f>[5]building!Y1258</f>
        <v>5</v>
      </c>
      <c r="AB1266" s="1123">
        <f>[5]building!Z1258</f>
        <v>1696.5</v>
      </c>
      <c r="AC1266" s="1123">
        <f>[5]building!Z1258</f>
        <v>1696.5</v>
      </c>
      <c r="AD1266" s="1123">
        <f t="shared" si="261"/>
        <v>0</v>
      </c>
    </row>
    <row r="1267" spans="1:30" ht="70.5" customHeight="1">
      <c r="A1267" s="1172"/>
      <c r="B1267" s="1150" t="s">
        <v>5113</v>
      </c>
      <c r="C1267" s="1291">
        <v>339.3</v>
      </c>
      <c r="D1267" s="1289" t="s">
        <v>3515</v>
      </c>
      <c r="E1267" s="1226"/>
      <c r="F1267" s="1134">
        <f t="shared" si="250"/>
        <v>0</v>
      </c>
      <c r="G1267" s="1226"/>
      <c r="H1267" s="1141">
        <f t="shared" si="251"/>
        <v>0</v>
      </c>
      <c r="I1267" s="1226"/>
      <c r="J1267" s="1141">
        <f t="shared" si="252"/>
        <v>0</v>
      </c>
      <c r="K1267" s="1226"/>
      <c r="L1267" s="1141">
        <f t="shared" si="253"/>
        <v>0</v>
      </c>
      <c r="M1267" s="1226"/>
      <c r="N1267" s="1141">
        <f t="shared" si="254"/>
        <v>0</v>
      </c>
      <c r="O1267" s="1226"/>
      <c r="P1267" s="1141">
        <f t="shared" si="255"/>
        <v>0</v>
      </c>
      <c r="Q1267" s="1226"/>
      <c r="R1267" s="1141">
        <f t="shared" si="256"/>
        <v>0</v>
      </c>
      <c r="S1267" s="1226"/>
      <c r="T1267" s="1141">
        <f t="shared" si="257"/>
        <v>0</v>
      </c>
      <c r="U1267" s="1141"/>
      <c r="V1267" s="1141">
        <f t="shared" si="258"/>
        <v>0</v>
      </c>
      <c r="W1267" s="1143">
        <f t="shared" si="259"/>
        <v>0</v>
      </c>
      <c r="X1267" s="1141">
        <f t="shared" si="260"/>
        <v>0</v>
      </c>
      <c r="Y1267" s="1144">
        <v>0</v>
      </c>
      <c r="Z1267" s="1139">
        <f t="shared" si="262"/>
        <v>0</v>
      </c>
      <c r="AA1267" s="1123">
        <f>[5]building!Y1259</f>
        <v>0</v>
      </c>
      <c r="AB1267" s="1123"/>
      <c r="AC1267" s="1123">
        <f>[5]building!Z1259</f>
        <v>0</v>
      </c>
      <c r="AD1267" s="1123">
        <f t="shared" si="261"/>
        <v>0</v>
      </c>
    </row>
    <row r="1268" spans="1:30" ht="70.5" customHeight="1">
      <c r="A1268" s="1172"/>
      <c r="B1268" s="1351" t="s">
        <v>5118</v>
      </c>
      <c r="C1268" s="1291">
        <v>2756</v>
      </c>
      <c r="D1268" s="1289" t="s">
        <v>3515</v>
      </c>
      <c r="E1268" s="1226">
        <v>5</v>
      </c>
      <c r="F1268" s="1134">
        <f t="shared" si="250"/>
        <v>13780</v>
      </c>
      <c r="G1268" s="1226"/>
      <c r="H1268" s="1141">
        <f t="shared" si="251"/>
        <v>0</v>
      </c>
      <c r="I1268" s="1226"/>
      <c r="J1268" s="1141">
        <f t="shared" si="252"/>
        <v>0</v>
      </c>
      <c r="K1268" s="1226"/>
      <c r="L1268" s="1141">
        <f t="shared" si="253"/>
        <v>0</v>
      </c>
      <c r="M1268" s="1226"/>
      <c r="N1268" s="1141">
        <f t="shared" si="254"/>
        <v>0</v>
      </c>
      <c r="O1268" s="1226"/>
      <c r="P1268" s="1141">
        <f t="shared" si="255"/>
        <v>0</v>
      </c>
      <c r="Q1268" s="1226"/>
      <c r="R1268" s="1141">
        <f t="shared" si="256"/>
        <v>0</v>
      </c>
      <c r="S1268" s="1226"/>
      <c r="T1268" s="1141">
        <f t="shared" si="257"/>
        <v>0</v>
      </c>
      <c r="U1268" s="1141"/>
      <c r="V1268" s="1141">
        <f t="shared" si="258"/>
        <v>0</v>
      </c>
      <c r="W1268" s="1143">
        <f t="shared" si="259"/>
        <v>0</v>
      </c>
      <c r="X1268" s="1141">
        <f t="shared" si="260"/>
        <v>0</v>
      </c>
      <c r="Y1268" s="1144">
        <v>5</v>
      </c>
      <c r="Z1268" s="1139">
        <f t="shared" si="262"/>
        <v>13780</v>
      </c>
      <c r="AA1268" s="1123">
        <f>[5]building!Y1260</f>
        <v>5</v>
      </c>
      <c r="AB1268" s="1123">
        <f>[5]building!Z1260</f>
        <v>13780</v>
      </c>
      <c r="AC1268" s="1123">
        <f>[5]building!Z1260</f>
        <v>13780</v>
      </c>
      <c r="AD1268" s="1123">
        <f t="shared" si="261"/>
        <v>0</v>
      </c>
    </row>
    <row r="1269" spans="1:30" ht="70.5" customHeight="1">
      <c r="A1269" s="1172"/>
      <c r="B1269" s="1150" t="s">
        <v>5113</v>
      </c>
      <c r="C1269" s="1291">
        <v>2756</v>
      </c>
      <c r="D1269" s="1289" t="s">
        <v>3515</v>
      </c>
      <c r="E1269" s="1226"/>
      <c r="F1269" s="1134">
        <f t="shared" si="250"/>
        <v>0</v>
      </c>
      <c r="G1269" s="1226"/>
      <c r="H1269" s="1141">
        <f t="shared" si="251"/>
        <v>0</v>
      </c>
      <c r="I1269" s="1226"/>
      <c r="J1269" s="1141">
        <f t="shared" si="252"/>
        <v>0</v>
      </c>
      <c r="K1269" s="1226"/>
      <c r="L1269" s="1141">
        <f t="shared" si="253"/>
        <v>0</v>
      </c>
      <c r="M1269" s="1226"/>
      <c r="N1269" s="1141">
        <f t="shared" si="254"/>
        <v>0</v>
      </c>
      <c r="O1269" s="1226"/>
      <c r="P1269" s="1141">
        <f t="shared" si="255"/>
        <v>0</v>
      </c>
      <c r="Q1269" s="1226"/>
      <c r="R1269" s="1141">
        <f t="shared" si="256"/>
        <v>0</v>
      </c>
      <c r="S1269" s="1226"/>
      <c r="T1269" s="1141">
        <f t="shared" si="257"/>
        <v>0</v>
      </c>
      <c r="U1269" s="1141"/>
      <c r="V1269" s="1141">
        <f t="shared" si="258"/>
        <v>0</v>
      </c>
      <c r="W1269" s="1143">
        <f t="shared" si="259"/>
        <v>0</v>
      </c>
      <c r="X1269" s="1141">
        <f t="shared" si="260"/>
        <v>0</v>
      </c>
      <c r="Y1269" s="1144">
        <v>0</v>
      </c>
      <c r="Z1269" s="1139">
        <f t="shared" si="262"/>
        <v>0</v>
      </c>
      <c r="AA1269" s="1123">
        <f>[5]building!Y1261</f>
        <v>0</v>
      </c>
      <c r="AB1269" s="1123"/>
      <c r="AC1269" s="1123">
        <f>[5]building!Z1261</f>
        <v>0</v>
      </c>
      <c r="AD1269" s="1123">
        <f t="shared" si="261"/>
        <v>0</v>
      </c>
    </row>
    <row r="1270" spans="1:30" ht="70.5" customHeight="1">
      <c r="A1270" s="1172"/>
      <c r="B1270" s="1351" t="s">
        <v>5119</v>
      </c>
      <c r="C1270" s="1291">
        <v>197</v>
      </c>
      <c r="D1270" s="1289" t="s">
        <v>3515</v>
      </c>
      <c r="E1270" s="1226">
        <v>10</v>
      </c>
      <c r="F1270" s="1134">
        <f t="shared" si="250"/>
        <v>1970</v>
      </c>
      <c r="G1270" s="1226"/>
      <c r="H1270" s="1141">
        <f t="shared" si="251"/>
        <v>0</v>
      </c>
      <c r="I1270" s="1226"/>
      <c r="J1270" s="1141">
        <f t="shared" si="252"/>
        <v>0</v>
      </c>
      <c r="K1270" s="1226"/>
      <c r="L1270" s="1141">
        <f t="shared" si="253"/>
        <v>0</v>
      </c>
      <c r="M1270" s="1226"/>
      <c r="N1270" s="1141">
        <f t="shared" si="254"/>
        <v>0</v>
      </c>
      <c r="O1270" s="1226"/>
      <c r="P1270" s="1141">
        <f t="shared" si="255"/>
        <v>0</v>
      </c>
      <c r="Q1270" s="1226"/>
      <c r="R1270" s="1141">
        <f t="shared" si="256"/>
        <v>0</v>
      </c>
      <c r="S1270" s="1226"/>
      <c r="T1270" s="1141">
        <f t="shared" si="257"/>
        <v>0</v>
      </c>
      <c r="U1270" s="1141"/>
      <c r="V1270" s="1141">
        <f t="shared" si="258"/>
        <v>0</v>
      </c>
      <c r="W1270" s="1143">
        <f t="shared" si="259"/>
        <v>0</v>
      </c>
      <c r="X1270" s="1141">
        <f t="shared" si="260"/>
        <v>0</v>
      </c>
      <c r="Y1270" s="1144">
        <v>10</v>
      </c>
      <c r="Z1270" s="1139">
        <f t="shared" si="262"/>
        <v>1970</v>
      </c>
      <c r="AA1270" s="1123">
        <f>[5]building!Y1262</f>
        <v>10</v>
      </c>
      <c r="AB1270" s="1123">
        <f>[5]building!Z1262</f>
        <v>1970</v>
      </c>
      <c r="AC1270" s="1123">
        <f>[5]building!Z1262</f>
        <v>1970</v>
      </c>
      <c r="AD1270" s="1123">
        <f t="shared" si="261"/>
        <v>0</v>
      </c>
    </row>
    <row r="1271" spans="1:30" ht="70.5" customHeight="1">
      <c r="A1271" s="1172"/>
      <c r="B1271" s="1150" t="s">
        <v>5113</v>
      </c>
      <c r="C1271" s="1291">
        <v>197</v>
      </c>
      <c r="D1271" s="1289" t="s">
        <v>3515</v>
      </c>
      <c r="E1271" s="1226"/>
      <c r="F1271" s="1134">
        <f t="shared" si="250"/>
        <v>0</v>
      </c>
      <c r="G1271" s="1226"/>
      <c r="H1271" s="1141">
        <f t="shared" si="251"/>
        <v>0</v>
      </c>
      <c r="I1271" s="1226"/>
      <c r="J1271" s="1141">
        <f t="shared" si="252"/>
        <v>0</v>
      </c>
      <c r="K1271" s="1226"/>
      <c r="L1271" s="1141">
        <f t="shared" si="253"/>
        <v>0</v>
      </c>
      <c r="M1271" s="1226"/>
      <c r="N1271" s="1141">
        <f t="shared" si="254"/>
        <v>0</v>
      </c>
      <c r="O1271" s="1226"/>
      <c r="P1271" s="1141">
        <f t="shared" si="255"/>
        <v>0</v>
      </c>
      <c r="Q1271" s="1226"/>
      <c r="R1271" s="1141">
        <f t="shared" si="256"/>
        <v>0</v>
      </c>
      <c r="S1271" s="1226"/>
      <c r="T1271" s="1141">
        <f t="shared" si="257"/>
        <v>0</v>
      </c>
      <c r="U1271" s="1141"/>
      <c r="V1271" s="1141">
        <f t="shared" si="258"/>
        <v>0</v>
      </c>
      <c r="W1271" s="1143">
        <f t="shared" si="259"/>
        <v>0</v>
      </c>
      <c r="X1271" s="1141">
        <f t="shared" si="260"/>
        <v>0</v>
      </c>
      <c r="Y1271" s="1144">
        <v>0</v>
      </c>
      <c r="Z1271" s="1139">
        <f t="shared" si="262"/>
        <v>0</v>
      </c>
      <c r="AA1271" s="1123">
        <f>[5]building!Y1263</f>
        <v>0</v>
      </c>
      <c r="AB1271" s="1123"/>
      <c r="AC1271" s="1123">
        <f>[5]building!Z1263</f>
        <v>0</v>
      </c>
      <c r="AD1271" s="1123">
        <f t="shared" si="261"/>
        <v>0</v>
      </c>
    </row>
    <row r="1272" spans="1:30" ht="70.5" customHeight="1">
      <c r="A1272" s="1172"/>
      <c r="B1272" s="1351" t="s">
        <v>5120</v>
      </c>
      <c r="C1272" s="1291">
        <v>4245</v>
      </c>
      <c r="D1272" s="1289" t="s">
        <v>286</v>
      </c>
      <c r="E1272" s="1226">
        <v>1</v>
      </c>
      <c r="F1272" s="1134">
        <f t="shared" si="250"/>
        <v>4245</v>
      </c>
      <c r="G1272" s="1226"/>
      <c r="H1272" s="1141">
        <f t="shared" si="251"/>
        <v>0</v>
      </c>
      <c r="I1272" s="1226"/>
      <c r="J1272" s="1141">
        <f t="shared" si="252"/>
        <v>0</v>
      </c>
      <c r="K1272" s="1226"/>
      <c r="L1272" s="1141">
        <f t="shared" si="253"/>
        <v>0</v>
      </c>
      <c r="M1272" s="1226"/>
      <c r="N1272" s="1141">
        <f t="shared" si="254"/>
        <v>0</v>
      </c>
      <c r="O1272" s="1226"/>
      <c r="P1272" s="1141">
        <f t="shared" si="255"/>
        <v>0</v>
      </c>
      <c r="Q1272" s="1226"/>
      <c r="R1272" s="1141">
        <f t="shared" si="256"/>
        <v>0</v>
      </c>
      <c r="S1272" s="1226"/>
      <c r="T1272" s="1141">
        <f t="shared" si="257"/>
        <v>0</v>
      </c>
      <c r="U1272" s="1141"/>
      <c r="V1272" s="1141">
        <f t="shared" si="258"/>
        <v>0</v>
      </c>
      <c r="W1272" s="1143">
        <f t="shared" si="259"/>
        <v>0</v>
      </c>
      <c r="X1272" s="1141">
        <f t="shared" si="260"/>
        <v>0</v>
      </c>
      <c r="Y1272" s="1144">
        <v>1</v>
      </c>
      <c r="Z1272" s="1139">
        <f t="shared" si="262"/>
        <v>4245</v>
      </c>
      <c r="AA1272" s="1123">
        <f>[5]building!Y1264</f>
        <v>1</v>
      </c>
      <c r="AB1272" s="1123">
        <f>[5]building!Z1264</f>
        <v>4245</v>
      </c>
      <c r="AC1272" s="1123">
        <f>[5]building!Z1264</f>
        <v>4245</v>
      </c>
      <c r="AD1272" s="1123">
        <f t="shared" si="261"/>
        <v>0</v>
      </c>
    </row>
    <row r="1273" spans="1:30" ht="70.5" customHeight="1">
      <c r="A1273" s="1172"/>
      <c r="B1273" s="1150" t="s">
        <v>5113</v>
      </c>
      <c r="C1273" s="1291">
        <v>4245</v>
      </c>
      <c r="D1273" s="1289" t="s">
        <v>286</v>
      </c>
      <c r="E1273" s="1226"/>
      <c r="F1273" s="1134">
        <f t="shared" si="250"/>
        <v>0</v>
      </c>
      <c r="G1273" s="1226"/>
      <c r="H1273" s="1141">
        <f t="shared" si="251"/>
        <v>0</v>
      </c>
      <c r="I1273" s="1226"/>
      <c r="J1273" s="1141">
        <f t="shared" si="252"/>
        <v>0</v>
      </c>
      <c r="K1273" s="1226"/>
      <c r="L1273" s="1141">
        <f t="shared" si="253"/>
        <v>0</v>
      </c>
      <c r="M1273" s="1226"/>
      <c r="N1273" s="1141">
        <f t="shared" si="254"/>
        <v>0</v>
      </c>
      <c r="O1273" s="1226"/>
      <c r="P1273" s="1141">
        <f t="shared" si="255"/>
        <v>0</v>
      </c>
      <c r="Q1273" s="1226"/>
      <c r="R1273" s="1141">
        <f t="shared" si="256"/>
        <v>0</v>
      </c>
      <c r="S1273" s="1226"/>
      <c r="T1273" s="1141">
        <f t="shared" si="257"/>
        <v>0</v>
      </c>
      <c r="U1273" s="1141"/>
      <c r="V1273" s="1141">
        <f t="shared" si="258"/>
        <v>0</v>
      </c>
      <c r="W1273" s="1143">
        <f t="shared" si="259"/>
        <v>0</v>
      </c>
      <c r="X1273" s="1141">
        <f t="shared" si="260"/>
        <v>0</v>
      </c>
      <c r="Y1273" s="1144">
        <v>0</v>
      </c>
      <c r="Z1273" s="1139">
        <f t="shared" si="262"/>
        <v>0</v>
      </c>
      <c r="AA1273" s="1123">
        <f>[5]building!Y1265</f>
        <v>0</v>
      </c>
      <c r="AB1273" s="1123"/>
      <c r="AC1273" s="1123">
        <f>[5]building!Z1265</f>
        <v>0</v>
      </c>
      <c r="AD1273" s="1123">
        <f t="shared" si="261"/>
        <v>0</v>
      </c>
    </row>
    <row r="1274" spans="1:30" ht="70.5" customHeight="1">
      <c r="A1274" s="1172"/>
      <c r="B1274" s="1355" t="s">
        <v>5121</v>
      </c>
      <c r="C1274" s="1295"/>
      <c r="D1274" s="1286"/>
      <c r="E1274" s="1226"/>
      <c r="F1274" s="1134">
        <f t="shared" si="250"/>
        <v>0</v>
      </c>
      <c r="G1274" s="1226"/>
      <c r="H1274" s="1141">
        <f t="shared" si="251"/>
        <v>0</v>
      </c>
      <c r="I1274" s="1226"/>
      <c r="J1274" s="1141">
        <f t="shared" si="252"/>
        <v>0</v>
      </c>
      <c r="K1274" s="1226"/>
      <c r="L1274" s="1141">
        <f t="shared" si="253"/>
        <v>0</v>
      </c>
      <c r="M1274" s="1226"/>
      <c r="N1274" s="1141">
        <f t="shared" si="254"/>
        <v>0</v>
      </c>
      <c r="O1274" s="1226"/>
      <c r="P1274" s="1141">
        <f t="shared" si="255"/>
        <v>0</v>
      </c>
      <c r="Q1274" s="1226"/>
      <c r="R1274" s="1141">
        <f t="shared" si="256"/>
        <v>0</v>
      </c>
      <c r="S1274" s="1226"/>
      <c r="T1274" s="1141">
        <f t="shared" si="257"/>
        <v>0</v>
      </c>
      <c r="U1274" s="1141"/>
      <c r="V1274" s="1141">
        <f t="shared" si="258"/>
        <v>0</v>
      </c>
      <c r="W1274" s="1143">
        <f t="shared" si="259"/>
        <v>0</v>
      </c>
      <c r="X1274" s="1141">
        <f t="shared" si="260"/>
        <v>0</v>
      </c>
      <c r="Y1274" s="1144"/>
      <c r="Z1274" s="1139">
        <f t="shared" si="262"/>
        <v>0</v>
      </c>
      <c r="AA1274" s="1123" t="str">
        <f>[5]building!Y1266</f>
        <v>*</v>
      </c>
      <c r="AB1274" s="1123">
        <f>[5]building!Z1266</f>
        <v>0</v>
      </c>
      <c r="AC1274" s="1123">
        <f>[5]building!Z1266</f>
        <v>0</v>
      </c>
      <c r="AD1274" s="1123">
        <f t="shared" si="261"/>
        <v>0</v>
      </c>
    </row>
    <row r="1275" spans="1:30" ht="70.5" customHeight="1">
      <c r="A1275" s="1172"/>
      <c r="B1275" s="1351" t="s">
        <v>5122</v>
      </c>
      <c r="C1275" s="1291">
        <v>30000</v>
      </c>
      <c r="D1275" s="1289" t="s">
        <v>5408</v>
      </c>
      <c r="E1275" s="1226">
        <v>1</v>
      </c>
      <c r="F1275" s="1134">
        <f t="shared" si="250"/>
        <v>30000</v>
      </c>
      <c r="G1275" s="1226"/>
      <c r="H1275" s="1141">
        <f t="shared" si="251"/>
        <v>0</v>
      </c>
      <c r="I1275" s="1226"/>
      <c r="J1275" s="1141">
        <f t="shared" si="252"/>
        <v>0</v>
      </c>
      <c r="K1275" s="1226"/>
      <c r="L1275" s="1141">
        <f t="shared" si="253"/>
        <v>0</v>
      </c>
      <c r="M1275" s="1226"/>
      <c r="N1275" s="1141">
        <f t="shared" si="254"/>
        <v>0</v>
      </c>
      <c r="O1275" s="1226"/>
      <c r="P1275" s="1141">
        <f t="shared" si="255"/>
        <v>0</v>
      </c>
      <c r="Q1275" s="1226"/>
      <c r="R1275" s="1141">
        <f t="shared" si="256"/>
        <v>0</v>
      </c>
      <c r="S1275" s="1226"/>
      <c r="T1275" s="1141">
        <f t="shared" si="257"/>
        <v>0</v>
      </c>
      <c r="U1275" s="1141"/>
      <c r="V1275" s="1141">
        <f t="shared" si="258"/>
        <v>0</v>
      </c>
      <c r="W1275" s="1143">
        <f t="shared" si="259"/>
        <v>0</v>
      </c>
      <c r="X1275" s="1141">
        <f t="shared" si="260"/>
        <v>0</v>
      </c>
      <c r="Y1275" s="1144">
        <v>1</v>
      </c>
      <c r="Z1275" s="1139">
        <f t="shared" si="262"/>
        <v>30000</v>
      </c>
      <c r="AA1275" s="1123">
        <f>[5]building!Y1267</f>
        <v>1</v>
      </c>
      <c r="AB1275" s="1123">
        <f>[5]building!Z1267</f>
        <v>30000</v>
      </c>
      <c r="AC1275" s="1123">
        <f>[5]building!Z1267</f>
        <v>30000</v>
      </c>
      <c r="AD1275" s="1123">
        <f t="shared" si="261"/>
        <v>0</v>
      </c>
    </row>
    <row r="1276" spans="1:30" ht="70.5" customHeight="1">
      <c r="A1276" s="1172"/>
      <c r="B1276" s="1150" t="s">
        <v>5113</v>
      </c>
      <c r="C1276" s="1291">
        <v>30000</v>
      </c>
      <c r="D1276" s="1289" t="s">
        <v>5408</v>
      </c>
      <c r="E1276" s="1226"/>
      <c r="F1276" s="1134">
        <f t="shared" si="250"/>
        <v>0</v>
      </c>
      <c r="G1276" s="1226"/>
      <c r="H1276" s="1141">
        <f t="shared" si="251"/>
        <v>0</v>
      </c>
      <c r="I1276" s="1226"/>
      <c r="J1276" s="1141">
        <f t="shared" si="252"/>
        <v>0</v>
      </c>
      <c r="K1276" s="1226"/>
      <c r="L1276" s="1141">
        <f t="shared" si="253"/>
        <v>0</v>
      </c>
      <c r="M1276" s="1226"/>
      <c r="N1276" s="1141">
        <f t="shared" si="254"/>
        <v>0</v>
      </c>
      <c r="O1276" s="1226"/>
      <c r="P1276" s="1141">
        <f t="shared" si="255"/>
        <v>0</v>
      </c>
      <c r="Q1276" s="1226"/>
      <c r="R1276" s="1141">
        <f t="shared" si="256"/>
        <v>0</v>
      </c>
      <c r="S1276" s="1226"/>
      <c r="T1276" s="1141">
        <f t="shared" si="257"/>
        <v>0</v>
      </c>
      <c r="U1276" s="1141"/>
      <c r="V1276" s="1141">
        <f t="shared" si="258"/>
        <v>0</v>
      </c>
      <c r="W1276" s="1143">
        <f t="shared" si="259"/>
        <v>0</v>
      </c>
      <c r="X1276" s="1141">
        <f t="shared" si="260"/>
        <v>0</v>
      </c>
      <c r="Y1276" s="1144">
        <v>0</v>
      </c>
      <c r="Z1276" s="1139">
        <f t="shared" si="262"/>
        <v>0</v>
      </c>
      <c r="AA1276" s="1123">
        <f>[5]building!Y1268</f>
        <v>0</v>
      </c>
      <c r="AB1276" s="1123"/>
      <c r="AC1276" s="1123">
        <f>[5]building!Z1268</f>
        <v>0</v>
      </c>
      <c r="AD1276" s="1123">
        <f t="shared" si="261"/>
        <v>0</v>
      </c>
    </row>
    <row r="1277" spans="1:30" ht="70.5" customHeight="1">
      <c r="A1277" s="1172"/>
      <c r="B1277" s="1351" t="s">
        <v>5123</v>
      </c>
      <c r="C1277" s="1291">
        <v>16750</v>
      </c>
      <c r="D1277" s="1289" t="s">
        <v>286</v>
      </c>
      <c r="E1277" s="1226">
        <v>1</v>
      </c>
      <c r="F1277" s="1134">
        <f t="shared" si="250"/>
        <v>16750</v>
      </c>
      <c r="G1277" s="1226"/>
      <c r="H1277" s="1141">
        <f t="shared" si="251"/>
        <v>0</v>
      </c>
      <c r="I1277" s="1226"/>
      <c r="J1277" s="1141">
        <f t="shared" si="252"/>
        <v>0</v>
      </c>
      <c r="K1277" s="1226"/>
      <c r="L1277" s="1141">
        <f t="shared" si="253"/>
        <v>0</v>
      </c>
      <c r="M1277" s="1226"/>
      <c r="N1277" s="1141">
        <f t="shared" si="254"/>
        <v>0</v>
      </c>
      <c r="O1277" s="1226"/>
      <c r="P1277" s="1141">
        <f t="shared" si="255"/>
        <v>0</v>
      </c>
      <c r="Q1277" s="1226"/>
      <c r="R1277" s="1141">
        <f t="shared" si="256"/>
        <v>0</v>
      </c>
      <c r="S1277" s="1226"/>
      <c r="T1277" s="1141">
        <f t="shared" si="257"/>
        <v>0</v>
      </c>
      <c r="U1277" s="1141"/>
      <c r="V1277" s="1141">
        <f t="shared" si="258"/>
        <v>0</v>
      </c>
      <c r="W1277" s="1143">
        <f t="shared" si="259"/>
        <v>0</v>
      </c>
      <c r="X1277" s="1141">
        <f t="shared" si="260"/>
        <v>0</v>
      </c>
      <c r="Y1277" s="1144">
        <v>1</v>
      </c>
      <c r="Z1277" s="1139">
        <f t="shared" si="262"/>
        <v>16750</v>
      </c>
      <c r="AA1277" s="1123">
        <f>[5]building!Y1269</f>
        <v>1</v>
      </c>
      <c r="AB1277" s="1123">
        <f>[5]building!Z1269</f>
        <v>16750</v>
      </c>
      <c r="AC1277" s="1123">
        <f>[5]building!Z1269</f>
        <v>16750</v>
      </c>
      <c r="AD1277" s="1123">
        <f t="shared" si="261"/>
        <v>0</v>
      </c>
    </row>
    <row r="1278" spans="1:30" ht="70.5" customHeight="1">
      <c r="A1278" s="1172"/>
      <c r="B1278" s="1150" t="s">
        <v>5113</v>
      </c>
      <c r="C1278" s="1291">
        <v>16750</v>
      </c>
      <c r="D1278" s="1289" t="s">
        <v>286</v>
      </c>
      <c r="E1278" s="1226"/>
      <c r="F1278" s="1134">
        <f t="shared" si="250"/>
        <v>0</v>
      </c>
      <c r="G1278" s="1226"/>
      <c r="H1278" s="1141">
        <f t="shared" si="251"/>
        <v>0</v>
      </c>
      <c r="I1278" s="1226"/>
      <c r="J1278" s="1141">
        <f t="shared" si="252"/>
        <v>0</v>
      </c>
      <c r="K1278" s="1226"/>
      <c r="L1278" s="1141">
        <f t="shared" si="253"/>
        <v>0</v>
      </c>
      <c r="M1278" s="1226"/>
      <c r="N1278" s="1141">
        <f t="shared" si="254"/>
        <v>0</v>
      </c>
      <c r="O1278" s="1226"/>
      <c r="P1278" s="1141">
        <f t="shared" si="255"/>
        <v>0</v>
      </c>
      <c r="Q1278" s="1226"/>
      <c r="R1278" s="1141">
        <f t="shared" si="256"/>
        <v>0</v>
      </c>
      <c r="S1278" s="1226"/>
      <c r="T1278" s="1141">
        <f t="shared" si="257"/>
        <v>0</v>
      </c>
      <c r="U1278" s="1141"/>
      <c r="V1278" s="1141">
        <f t="shared" si="258"/>
        <v>0</v>
      </c>
      <c r="W1278" s="1143">
        <f t="shared" si="259"/>
        <v>0</v>
      </c>
      <c r="X1278" s="1141">
        <f t="shared" si="260"/>
        <v>0</v>
      </c>
      <c r="Y1278" s="1144">
        <v>0</v>
      </c>
      <c r="Z1278" s="1139">
        <f t="shared" si="262"/>
        <v>0</v>
      </c>
      <c r="AA1278" s="1123">
        <f>[5]building!Y1270</f>
        <v>0</v>
      </c>
      <c r="AB1278" s="1123"/>
      <c r="AC1278" s="1123">
        <f>[5]building!Z1270</f>
        <v>0</v>
      </c>
      <c r="AD1278" s="1123">
        <f t="shared" si="261"/>
        <v>0</v>
      </c>
    </row>
    <row r="1279" spans="1:30" ht="70.5" customHeight="1">
      <c r="A1279" s="1172"/>
      <c r="B1279" s="1355" t="s">
        <v>5124</v>
      </c>
      <c r="C1279" s="1295"/>
      <c r="D1279" s="1286"/>
      <c r="E1279" s="1226"/>
      <c r="F1279" s="1134">
        <f t="shared" si="250"/>
        <v>0</v>
      </c>
      <c r="G1279" s="1226"/>
      <c r="H1279" s="1141">
        <f t="shared" si="251"/>
        <v>0</v>
      </c>
      <c r="I1279" s="1226"/>
      <c r="J1279" s="1141">
        <f t="shared" si="252"/>
        <v>0</v>
      </c>
      <c r="K1279" s="1226"/>
      <c r="L1279" s="1141">
        <f t="shared" si="253"/>
        <v>0</v>
      </c>
      <c r="M1279" s="1226"/>
      <c r="N1279" s="1141">
        <f t="shared" si="254"/>
        <v>0</v>
      </c>
      <c r="O1279" s="1226"/>
      <c r="P1279" s="1141">
        <f t="shared" si="255"/>
        <v>0</v>
      </c>
      <c r="Q1279" s="1226"/>
      <c r="R1279" s="1141">
        <f t="shared" si="256"/>
        <v>0</v>
      </c>
      <c r="S1279" s="1226"/>
      <c r="T1279" s="1141">
        <f t="shared" si="257"/>
        <v>0</v>
      </c>
      <c r="U1279" s="1141"/>
      <c r="V1279" s="1141">
        <f t="shared" si="258"/>
        <v>0</v>
      </c>
      <c r="W1279" s="1143">
        <f t="shared" si="259"/>
        <v>0</v>
      </c>
      <c r="X1279" s="1141">
        <f t="shared" si="260"/>
        <v>0</v>
      </c>
      <c r="Y1279" s="1144"/>
      <c r="Z1279" s="1139">
        <f t="shared" si="262"/>
        <v>0</v>
      </c>
      <c r="AA1279" s="1123" t="str">
        <f>[5]building!Y1271</f>
        <v>*</v>
      </c>
      <c r="AB1279" s="1123">
        <f>[5]building!Z1271</f>
        <v>0</v>
      </c>
      <c r="AC1279" s="1123">
        <f>[5]building!Z1271</f>
        <v>0</v>
      </c>
      <c r="AD1279" s="1123">
        <f t="shared" si="261"/>
        <v>0</v>
      </c>
    </row>
    <row r="1280" spans="1:30" ht="70.5" customHeight="1">
      <c r="A1280" s="1172"/>
      <c r="B1280" s="1356" t="s">
        <v>5125</v>
      </c>
      <c r="C1280" s="1357"/>
      <c r="D1280" s="1358"/>
      <c r="E1280" s="1226"/>
      <c r="F1280" s="1134">
        <f t="shared" si="250"/>
        <v>0</v>
      </c>
      <c r="G1280" s="1226"/>
      <c r="H1280" s="1141">
        <f t="shared" si="251"/>
        <v>0</v>
      </c>
      <c r="I1280" s="1226"/>
      <c r="J1280" s="1141">
        <f t="shared" si="252"/>
        <v>0</v>
      </c>
      <c r="K1280" s="1226"/>
      <c r="L1280" s="1141">
        <f t="shared" si="253"/>
        <v>0</v>
      </c>
      <c r="M1280" s="1226"/>
      <c r="N1280" s="1141">
        <f t="shared" si="254"/>
        <v>0</v>
      </c>
      <c r="O1280" s="1226"/>
      <c r="P1280" s="1141">
        <f t="shared" si="255"/>
        <v>0</v>
      </c>
      <c r="Q1280" s="1226"/>
      <c r="R1280" s="1141">
        <f t="shared" si="256"/>
        <v>0</v>
      </c>
      <c r="S1280" s="1226"/>
      <c r="T1280" s="1141">
        <f t="shared" si="257"/>
        <v>0</v>
      </c>
      <c r="U1280" s="1141"/>
      <c r="V1280" s="1141">
        <f t="shared" si="258"/>
        <v>0</v>
      </c>
      <c r="W1280" s="1143">
        <f t="shared" si="259"/>
        <v>0</v>
      </c>
      <c r="X1280" s="1141">
        <f t="shared" si="260"/>
        <v>0</v>
      </c>
      <c r="Y1280" s="1144"/>
      <c r="Z1280" s="1139">
        <f t="shared" si="262"/>
        <v>0</v>
      </c>
      <c r="AA1280" s="1123" t="str">
        <f>[5]building!Y1272</f>
        <v>*</v>
      </c>
      <c r="AB1280" s="1123">
        <f>[5]building!Z1272</f>
        <v>0</v>
      </c>
      <c r="AC1280" s="1123">
        <f>[5]building!Z1272</f>
        <v>0</v>
      </c>
      <c r="AD1280" s="1123">
        <f t="shared" si="261"/>
        <v>0</v>
      </c>
    </row>
    <row r="1281" spans="1:30" ht="70.5" customHeight="1">
      <c r="A1281" s="1172"/>
      <c r="B1281" s="1150" t="s">
        <v>5099</v>
      </c>
      <c r="C1281" s="1357"/>
      <c r="D1281" s="1358"/>
      <c r="E1281" s="1226"/>
      <c r="F1281" s="1134">
        <f t="shared" si="250"/>
        <v>0</v>
      </c>
      <c r="G1281" s="1226"/>
      <c r="H1281" s="1141">
        <f t="shared" si="251"/>
        <v>0</v>
      </c>
      <c r="I1281" s="1226"/>
      <c r="J1281" s="1141">
        <f t="shared" si="252"/>
        <v>0</v>
      </c>
      <c r="K1281" s="1226"/>
      <c r="L1281" s="1141">
        <f t="shared" si="253"/>
        <v>0</v>
      </c>
      <c r="M1281" s="1226"/>
      <c r="N1281" s="1141">
        <f t="shared" si="254"/>
        <v>0</v>
      </c>
      <c r="O1281" s="1226"/>
      <c r="P1281" s="1141">
        <f t="shared" si="255"/>
        <v>0</v>
      </c>
      <c r="Q1281" s="1226"/>
      <c r="R1281" s="1141">
        <f t="shared" si="256"/>
        <v>0</v>
      </c>
      <c r="S1281" s="1226"/>
      <c r="T1281" s="1141">
        <f t="shared" si="257"/>
        <v>0</v>
      </c>
      <c r="U1281" s="1141"/>
      <c r="V1281" s="1141">
        <f t="shared" si="258"/>
        <v>0</v>
      </c>
      <c r="W1281" s="1143">
        <f t="shared" si="259"/>
        <v>0</v>
      </c>
      <c r="X1281" s="1141">
        <f t="shared" si="260"/>
        <v>0</v>
      </c>
      <c r="Y1281" s="1144"/>
      <c r="Z1281" s="1139">
        <f t="shared" si="262"/>
        <v>0</v>
      </c>
      <c r="AA1281" s="1123" t="str">
        <f>[5]building!Y1273</f>
        <v>*</v>
      </c>
      <c r="AB1281" s="1123">
        <f>[5]building!Z1273</f>
        <v>0</v>
      </c>
      <c r="AC1281" s="1123">
        <f>[5]building!Z1273</f>
        <v>0</v>
      </c>
      <c r="AD1281" s="1123">
        <f t="shared" si="261"/>
        <v>0</v>
      </c>
    </row>
    <row r="1282" spans="1:30" ht="70.5" customHeight="1">
      <c r="A1282" s="1172"/>
      <c r="B1282" s="1150" t="s">
        <v>5290</v>
      </c>
      <c r="C1282" s="1291">
        <v>1169</v>
      </c>
      <c r="D1282" s="1289" t="s">
        <v>3515</v>
      </c>
      <c r="E1282" s="1226">
        <v>75</v>
      </c>
      <c r="F1282" s="1134">
        <f t="shared" si="250"/>
        <v>87675</v>
      </c>
      <c r="G1282" s="1226"/>
      <c r="H1282" s="1141">
        <f t="shared" si="251"/>
        <v>0</v>
      </c>
      <c r="I1282" s="1226"/>
      <c r="J1282" s="1141">
        <f t="shared" si="252"/>
        <v>0</v>
      </c>
      <c r="K1282" s="1226"/>
      <c r="L1282" s="1141">
        <f t="shared" si="253"/>
        <v>0</v>
      </c>
      <c r="M1282" s="1226"/>
      <c r="N1282" s="1141">
        <f t="shared" si="254"/>
        <v>0</v>
      </c>
      <c r="O1282" s="1226"/>
      <c r="P1282" s="1141">
        <f t="shared" si="255"/>
        <v>0</v>
      </c>
      <c r="Q1282" s="1226"/>
      <c r="R1282" s="1141">
        <f t="shared" si="256"/>
        <v>0</v>
      </c>
      <c r="S1282" s="1226"/>
      <c r="T1282" s="1141">
        <f t="shared" si="257"/>
        <v>0</v>
      </c>
      <c r="U1282" s="1141"/>
      <c r="V1282" s="1141">
        <f t="shared" si="258"/>
        <v>0</v>
      </c>
      <c r="W1282" s="1143">
        <f t="shared" si="259"/>
        <v>0</v>
      </c>
      <c r="X1282" s="1141">
        <f t="shared" si="260"/>
        <v>0</v>
      </c>
      <c r="Y1282" s="1144">
        <v>75</v>
      </c>
      <c r="Z1282" s="1139">
        <f t="shared" si="262"/>
        <v>87675</v>
      </c>
      <c r="AA1282" s="1123">
        <f>[5]building!Y1274</f>
        <v>75</v>
      </c>
      <c r="AB1282" s="1123">
        <f>[5]building!Z1274</f>
        <v>87675</v>
      </c>
      <c r="AC1282" s="1123">
        <f>[5]building!Z1274</f>
        <v>87675</v>
      </c>
      <c r="AD1282" s="1123">
        <f t="shared" si="261"/>
        <v>0</v>
      </c>
    </row>
    <row r="1283" spans="1:30" ht="70.5" customHeight="1">
      <c r="A1283" s="1172"/>
      <c r="B1283" s="1150" t="s">
        <v>5113</v>
      </c>
      <c r="C1283" s="1291"/>
      <c r="D1283" s="1289"/>
      <c r="E1283" s="1226"/>
      <c r="F1283" s="1134">
        <f t="shared" si="250"/>
        <v>0</v>
      </c>
      <c r="G1283" s="1226"/>
      <c r="H1283" s="1141">
        <f t="shared" si="251"/>
        <v>0</v>
      </c>
      <c r="I1283" s="1226"/>
      <c r="J1283" s="1141">
        <f t="shared" si="252"/>
        <v>0</v>
      </c>
      <c r="K1283" s="1226"/>
      <c r="L1283" s="1141">
        <f t="shared" si="253"/>
        <v>0</v>
      </c>
      <c r="M1283" s="1226"/>
      <c r="N1283" s="1141">
        <f t="shared" si="254"/>
        <v>0</v>
      </c>
      <c r="O1283" s="1226"/>
      <c r="P1283" s="1141">
        <f t="shared" si="255"/>
        <v>0</v>
      </c>
      <c r="Q1283" s="1226"/>
      <c r="R1283" s="1141">
        <f t="shared" si="256"/>
        <v>0</v>
      </c>
      <c r="S1283" s="1226"/>
      <c r="T1283" s="1141">
        <f t="shared" si="257"/>
        <v>0</v>
      </c>
      <c r="U1283" s="1141"/>
      <c r="V1283" s="1141">
        <f t="shared" si="258"/>
        <v>0</v>
      </c>
      <c r="W1283" s="1143">
        <f t="shared" si="259"/>
        <v>0</v>
      </c>
      <c r="X1283" s="1141">
        <f t="shared" si="260"/>
        <v>0</v>
      </c>
      <c r="Y1283" s="1144">
        <v>0</v>
      </c>
      <c r="Z1283" s="1139">
        <f t="shared" si="262"/>
        <v>0</v>
      </c>
      <c r="AA1283" s="1123">
        <f>[5]building!Y1275</f>
        <v>0</v>
      </c>
      <c r="AB1283" s="1123"/>
      <c r="AC1283" s="1123">
        <f>[5]building!Z1275</f>
        <v>0</v>
      </c>
      <c r="AD1283" s="1123">
        <f t="shared" si="261"/>
        <v>0</v>
      </c>
    </row>
    <row r="1284" spans="1:30" ht="70.5" customHeight="1">
      <c r="A1284" s="1172"/>
      <c r="B1284" s="1351" t="s">
        <v>5100</v>
      </c>
      <c r="C1284" s="1291"/>
      <c r="D1284" s="1289"/>
      <c r="E1284" s="1226"/>
      <c r="F1284" s="1134">
        <f t="shared" si="250"/>
        <v>0</v>
      </c>
      <c r="G1284" s="1226"/>
      <c r="H1284" s="1141">
        <f t="shared" si="251"/>
        <v>0</v>
      </c>
      <c r="I1284" s="1226"/>
      <c r="J1284" s="1141">
        <f t="shared" si="252"/>
        <v>0</v>
      </c>
      <c r="K1284" s="1226"/>
      <c r="L1284" s="1141">
        <f t="shared" si="253"/>
        <v>0</v>
      </c>
      <c r="M1284" s="1226"/>
      <c r="N1284" s="1141">
        <f t="shared" si="254"/>
        <v>0</v>
      </c>
      <c r="O1284" s="1226"/>
      <c r="P1284" s="1141">
        <f t="shared" si="255"/>
        <v>0</v>
      </c>
      <c r="Q1284" s="1226"/>
      <c r="R1284" s="1141">
        <f t="shared" si="256"/>
        <v>0</v>
      </c>
      <c r="S1284" s="1226"/>
      <c r="T1284" s="1141">
        <f t="shared" si="257"/>
        <v>0</v>
      </c>
      <c r="U1284" s="1141"/>
      <c r="V1284" s="1141">
        <f t="shared" si="258"/>
        <v>0</v>
      </c>
      <c r="W1284" s="1143">
        <f t="shared" si="259"/>
        <v>0</v>
      </c>
      <c r="X1284" s="1141">
        <f t="shared" si="260"/>
        <v>0</v>
      </c>
      <c r="Y1284" s="1144"/>
      <c r="Z1284" s="1139">
        <f t="shared" si="262"/>
        <v>0</v>
      </c>
      <c r="AA1284" s="1123" t="str">
        <f>[5]building!Y1276</f>
        <v>*</v>
      </c>
      <c r="AB1284" s="1123">
        <f>[5]building!Z1276</f>
        <v>0</v>
      </c>
      <c r="AC1284" s="1123">
        <f>[5]building!Z1276</f>
        <v>0</v>
      </c>
      <c r="AD1284" s="1123">
        <f t="shared" si="261"/>
        <v>0</v>
      </c>
    </row>
    <row r="1285" spans="1:30" ht="70.5" customHeight="1">
      <c r="A1285" s="1172"/>
      <c r="B1285" s="1150" t="s">
        <v>5250</v>
      </c>
      <c r="C1285" s="1291">
        <v>573</v>
      </c>
      <c r="D1285" s="1289" t="s">
        <v>1456</v>
      </c>
      <c r="E1285" s="1226">
        <v>2</v>
      </c>
      <c r="F1285" s="1134">
        <f t="shared" si="250"/>
        <v>1146</v>
      </c>
      <c r="G1285" s="1226"/>
      <c r="H1285" s="1141">
        <f t="shared" si="251"/>
        <v>0</v>
      </c>
      <c r="I1285" s="1226"/>
      <c r="J1285" s="1141">
        <f t="shared" si="252"/>
        <v>0</v>
      </c>
      <c r="K1285" s="1226"/>
      <c r="L1285" s="1141">
        <f t="shared" si="253"/>
        <v>0</v>
      </c>
      <c r="M1285" s="1226"/>
      <c r="N1285" s="1141">
        <f t="shared" si="254"/>
        <v>0</v>
      </c>
      <c r="O1285" s="1226"/>
      <c r="P1285" s="1141">
        <f t="shared" si="255"/>
        <v>0</v>
      </c>
      <c r="Q1285" s="1226"/>
      <c r="R1285" s="1141">
        <f t="shared" si="256"/>
        <v>0</v>
      </c>
      <c r="S1285" s="1226"/>
      <c r="T1285" s="1141">
        <f t="shared" si="257"/>
        <v>0</v>
      </c>
      <c r="U1285" s="1141"/>
      <c r="V1285" s="1141">
        <f t="shared" si="258"/>
        <v>0</v>
      </c>
      <c r="W1285" s="1143">
        <f t="shared" si="259"/>
        <v>0</v>
      </c>
      <c r="X1285" s="1141">
        <f t="shared" si="260"/>
        <v>0</v>
      </c>
      <c r="Y1285" s="1144">
        <v>2</v>
      </c>
      <c r="Z1285" s="1139">
        <f t="shared" si="262"/>
        <v>1146</v>
      </c>
      <c r="AA1285" s="1123">
        <f>[5]building!Y1277</f>
        <v>2</v>
      </c>
      <c r="AB1285" s="1123">
        <f>[5]building!Z1277</f>
        <v>1146</v>
      </c>
      <c r="AC1285" s="1123">
        <f>[5]building!Z1277</f>
        <v>1146</v>
      </c>
      <c r="AD1285" s="1123">
        <f t="shared" si="261"/>
        <v>0</v>
      </c>
    </row>
    <row r="1286" spans="1:30" ht="70.5" customHeight="1">
      <c r="A1286" s="1172"/>
      <c r="B1286" s="1351" t="s">
        <v>5101</v>
      </c>
      <c r="C1286" s="1291"/>
      <c r="D1286" s="1289"/>
      <c r="E1286" s="1226"/>
      <c r="F1286" s="1134">
        <f t="shared" si="250"/>
        <v>0</v>
      </c>
      <c r="G1286" s="1226"/>
      <c r="H1286" s="1141">
        <f t="shared" si="251"/>
        <v>0</v>
      </c>
      <c r="I1286" s="1226"/>
      <c r="J1286" s="1141">
        <f t="shared" si="252"/>
        <v>0</v>
      </c>
      <c r="K1286" s="1226"/>
      <c r="L1286" s="1141">
        <f t="shared" si="253"/>
        <v>0</v>
      </c>
      <c r="M1286" s="1226"/>
      <c r="N1286" s="1141">
        <f t="shared" si="254"/>
        <v>0</v>
      </c>
      <c r="O1286" s="1226"/>
      <c r="P1286" s="1141">
        <f t="shared" si="255"/>
        <v>0</v>
      </c>
      <c r="Q1286" s="1226"/>
      <c r="R1286" s="1141">
        <f t="shared" si="256"/>
        <v>0</v>
      </c>
      <c r="S1286" s="1226"/>
      <c r="T1286" s="1141">
        <f t="shared" si="257"/>
        <v>0</v>
      </c>
      <c r="U1286" s="1141"/>
      <c r="V1286" s="1141">
        <f t="shared" si="258"/>
        <v>0</v>
      </c>
      <c r="W1286" s="1143">
        <f t="shared" si="259"/>
        <v>0</v>
      </c>
      <c r="X1286" s="1141">
        <f t="shared" si="260"/>
        <v>0</v>
      </c>
      <c r="Y1286" s="1144"/>
      <c r="Z1286" s="1139">
        <f t="shared" si="262"/>
        <v>0</v>
      </c>
      <c r="AA1286" s="1123" t="str">
        <f>[5]building!Y1278</f>
        <v>*</v>
      </c>
      <c r="AB1286" s="1123">
        <f>[5]building!Z1278</f>
        <v>0</v>
      </c>
      <c r="AC1286" s="1123">
        <f>[5]building!Z1278</f>
        <v>0</v>
      </c>
      <c r="AD1286" s="1123">
        <f t="shared" si="261"/>
        <v>0</v>
      </c>
    </row>
    <row r="1287" spans="1:30" ht="70.5" customHeight="1">
      <c r="A1287" s="1172"/>
      <c r="B1287" s="1150" t="s">
        <v>5181</v>
      </c>
      <c r="C1287" s="1291">
        <v>468</v>
      </c>
      <c r="D1287" s="1289" t="s">
        <v>1456</v>
      </c>
      <c r="E1287" s="1226">
        <v>4</v>
      </c>
      <c r="F1287" s="1134">
        <f t="shared" si="250"/>
        <v>1872</v>
      </c>
      <c r="G1287" s="1226"/>
      <c r="H1287" s="1141">
        <f t="shared" si="251"/>
        <v>0</v>
      </c>
      <c r="I1287" s="1226"/>
      <c r="J1287" s="1141">
        <f t="shared" si="252"/>
        <v>0</v>
      </c>
      <c r="K1287" s="1226"/>
      <c r="L1287" s="1141">
        <f t="shared" si="253"/>
        <v>0</v>
      </c>
      <c r="M1287" s="1226"/>
      <c r="N1287" s="1141">
        <f t="shared" si="254"/>
        <v>0</v>
      </c>
      <c r="O1287" s="1226"/>
      <c r="P1287" s="1141">
        <f t="shared" si="255"/>
        <v>0</v>
      </c>
      <c r="Q1287" s="1226"/>
      <c r="R1287" s="1141">
        <f t="shared" si="256"/>
        <v>0</v>
      </c>
      <c r="S1287" s="1226"/>
      <c r="T1287" s="1141">
        <f t="shared" si="257"/>
        <v>0</v>
      </c>
      <c r="U1287" s="1141"/>
      <c r="V1287" s="1141">
        <f t="shared" si="258"/>
        <v>0</v>
      </c>
      <c r="W1287" s="1143">
        <f t="shared" si="259"/>
        <v>0</v>
      </c>
      <c r="X1287" s="1141">
        <f t="shared" si="260"/>
        <v>0</v>
      </c>
      <c r="Y1287" s="1144">
        <v>4</v>
      </c>
      <c r="Z1287" s="1139">
        <f t="shared" si="262"/>
        <v>1872</v>
      </c>
      <c r="AA1287" s="1123">
        <f>[5]building!Y1279</f>
        <v>4</v>
      </c>
      <c r="AB1287" s="1123">
        <f>[5]building!Z1279</f>
        <v>1872</v>
      </c>
      <c r="AC1287" s="1123">
        <f>[5]building!Z1279</f>
        <v>1872</v>
      </c>
      <c r="AD1287" s="1123">
        <f t="shared" si="261"/>
        <v>0</v>
      </c>
    </row>
    <row r="1288" spans="1:30" ht="70.5" customHeight="1">
      <c r="A1288" s="1172"/>
      <c r="B1288" s="1359" t="s">
        <v>5252</v>
      </c>
      <c r="C1288" s="1291"/>
      <c r="D1288" s="1289"/>
      <c r="E1288" s="1226"/>
      <c r="F1288" s="1134">
        <f t="shared" si="250"/>
        <v>0</v>
      </c>
      <c r="G1288" s="1226"/>
      <c r="H1288" s="1141">
        <f t="shared" si="251"/>
        <v>0</v>
      </c>
      <c r="I1288" s="1226"/>
      <c r="J1288" s="1141">
        <f t="shared" si="252"/>
        <v>0</v>
      </c>
      <c r="K1288" s="1226"/>
      <c r="L1288" s="1141">
        <f t="shared" si="253"/>
        <v>0</v>
      </c>
      <c r="M1288" s="1226"/>
      <c r="N1288" s="1141">
        <f t="shared" si="254"/>
        <v>0</v>
      </c>
      <c r="O1288" s="1226"/>
      <c r="P1288" s="1141">
        <f t="shared" si="255"/>
        <v>0</v>
      </c>
      <c r="Q1288" s="1226"/>
      <c r="R1288" s="1141">
        <f t="shared" si="256"/>
        <v>0</v>
      </c>
      <c r="S1288" s="1226"/>
      <c r="T1288" s="1141">
        <f t="shared" si="257"/>
        <v>0</v>
      </c>
      <c r="U1288" s="1141"/>
      <c r="V1288" s="1141">
        <f t="shared" si="258"/>
        <v>0</v>
      </c>
      <c r="W1288" s="1143">
        <f t="shared" si="259"/>
        <v>0</v>
      </c>
      <c r="X1288" s="1141">
        <f t="shared" si="260"/>
        <v>0</v>
      </c>
      <c r="Y1288" s="1144">
        <v>0</v>
      </c>
      <c r="Z1288" s="1139">
        <f t="shared" si="262"/>
        <v>0</v>
      </c>
      <c r="AA1288" s="1123">
        <f>[5]building!Y1280</f>
        <v>0</v>
      </c>
      <c r="AB1288" s="1123"/>
      <c r="AC1288" s="1123">
        <f>[5]building!Z1280</f>
        <v>0</v>
      </c>
      <c r="AD1288" s="1123">
        <f t="shared" si="261"/>
        <v>0</v>
      </c>
    </row>
    <row r="1289" spans="1:30" ht="70.5" customHeight="1">
      <c r="A1289" s="1172"/>
      <c r="B1289" s="1223" t="s">
        <v>5253</v>
      </c>
      <c r="C1289" s="1291">
        <v>300</v>
      </c>
      <c r="D1289" s="1289" t="s">
        <v>3515</v>
      </c>
      <c r="E1289" s="1226"/>
      <c r="F1289" s="1134">
        <f t="shared" si="250"/>
        <v>0</v>
      </c>
      <c r="G1289" s="1226"/>
      <c r="H1289" s="1141">
        <f t="shared" si="251"/>
        <v>0</v>
      </c>
      <c r="I1289" s="1226"/>
      <c r="J1289" s="1141">
        <f t="shared" si="252"/>
        <v>0</v>
      </c>
      <c r="K1289" s="1226"/>
      <c r="L1289" s="1141">
        <f t="shared" si="253"/>
        <v>0</v>
      </c>
      <c r="M1289" s="1226"/>
      <c r="N1289" s="1141">
        <f t="shared" si="254"/>
        <v>0</v>
      </c>
      <c r="O1289" s="1226"/>
      <c r="P1289" s="1141">
        <f t="shared" si="255"/>
        <v>0</v>
      </c>
      <c r="Q1289" s="1226"/>
      <c r="R1289" s="1141">
        <f t="shared" si="256"/>
        <v>0</v>
      </c>
      <c r="S1289" s="1226"/>
      <c r="T1289" s="1141">
        <f t="shared" si="257"/>
        <v>0</v>
      </c>
      <c r="U1289" s="1141"/>
      <c r="V1289" s="1141">
        <f t="shared" si="258"/>
        <v>0</v>
      </c>
      <c r="W1289" s="1143">
        <f t="shared" si="259"/>
        <v>0</v>
      </c>
      <c r="X1289" s="1141">
        <f t="shared" si="260"/>
        <v>0</v>
      </c>
      <c r="Y1289" s="1144">
        <v>0</v>
      </c>
      <c r="Z1289" s="1139">
        <f t="shared" si="262"/>
        <v>0</v>
      </c>
      <c r="AA1289" s="1123">
        <f>[5]building!Y1281</f>
        <v>0</v>
      </c>
      <c r="AB1289" s="1123"/>
      <c r="AC1289" s="1123">
        <f>[5]building!Z1281</f>
        <v>0</v>
      </c>
      <c r="AD1289" s="1123">
        <f t="shared" si="261"/>
        <v>0</v>
      </c>
    </row>
    <row r="1290" spans="1:30" ht="70.5" customHeight="1">
      <c r="A1290" s="1172"/>
      <c r="B1290" s="1359" t="s">
        <v>5254</v>
      </c>
      <c r="C1290" s="1291"/>
      <c r="D1290" s="1289"/>
      <c r="E1290" s="1226"/>
      <c r="F1290" s="1134">
        <f t="shared" si="250"/>
        <v>0</v>
      </c>
      <c r="G1290" s="1226"/>
      <c r="H1290" s="1141">
        <f t="shared" si="251"/>
        <v>0</v>
      </c>
      <c r="I1290" s="1226"/>
      <c r="J1290" s="1141">
        <f t="shared" si="252"/>
        <v>0</v>
      </c>
      <c r="K1290" s="1226"/>
      <c r="L1290" s="1141">
        <f t="shared" si="253"/>
        <v>0</v>
      </c>
      <c r="M1290" s="1226"/>
      <c r="N1290" s="1141">
        <f t="shared" si="254"/>
        <v>0</v>
      </c>
      <c r="O1290" s="1226"/>
      <c r="P1290" s="1141">
        <f t="shared" si="255"/>
        <v>0</v>
      </c>
      <c r="Q1290" s="1226"/>
      <c r="R1290" s="1141">
        <f t="shared" si="256"/>
        <v>0</v>
      </c>
      <c r="S1290" s="1226"/>
      <c r="T1290" s="1141">
        <f t="shared" si="257"/>
        <v>0</v>
      </c>
      <c r="U1290" s="1141"/>
      <c r="V1290" s="1141">
        <f t="shared" si="258"/>
        <v>0</v>
      </c>
      <c r="W1290" s="1143">
        <f t="shared" si="259"/>
        <v>0</v>
      </c>
      <c r="X1290" s="1141">
        <f t="shared" si="260"/>
        <v>0</v>
      </c>
      <c r="Y1290" s="1144">
        <v>0</v>
      </c>
      <c r="Z1290" s="1139">
        <f t="shared" si="262"/>
        <v>0</v>
      </c>
      <c r="AA1290" s="1123">
        <f>[5]building!Y1282</f>
        <v>0</v>
      </c>
      <c r="AB1290" s="1123"/>
      <c r="AC1290" s="1123">
        <f>[5]building!Z1282</f>
        <v>0</v>
      </c>
      <c r="AD1290" s="1123">
        <f t="shared" si="261"/>
        <v>0</v>
      </c>
    </row>
    <row r="1291" spans="1:30" ht="70.5" customHeight="1">
      <c r="A1291" s="1172"/>
      <c r="B1291" s="1223" t="s">
        <v>5255</v>
      </c>
      <c r="C1291" s="1291">
        <v>300000</v>
      </c>
      <c r="D1291" s="1289" t="s">
        <v>3515</v>
      </c>
      <c r="E1291" s="1226"/>
      <c r="F1291" s="1134">
        <f t="shared" si="250"/>
        <v>0</v>
      </c>
      <c r="G1291" s="1226"/>
      <c r="H1291" s="1141">
        <f t="shared" si="251"/>
        <v>0</v>
      </c>
      <c r="I1291" s="1226"/>
      <c r="J1291" s="1141">
        <f t="shared" si="252"/>
        <v>0</v>
      </c>
      <c r="K1291" s="1226"/>
      <c r="L1291" s="1141">
        <f t="shared" si="253"/>
        <v>0</v>
      </c>
      <c r="M1291" s="1226"/>
      <c r="N1291" s="1141">
        <f t="shared" si="254"/>
        <v>0</v>
      </c>
      <c r="O1291" s="1226"/>
      <c r="P1291" s="1141">
        <f t="shared" si="255"/>
        <v>0</v>
      </c>
      <c r="Q1291" s="1226"/>
      <c r="R1291" s="1141">
        <f t="shared" si="256"/>
        <v>0</v>
      </c>
      <c r="S1291" s="1226"/>
      <c r="T1291" s="1141">
        <f t="shared" si="257"/>
        <v>0</v>
      </c>
      <c r="U1291" s="1141"/>
      <c r="V1291" s="1141">
        <f t="shared" si="258"/>
        <v>0</v>
      </c>
      <c r="W1291" s="1143">
        <f t="shared" si="259"/>
        <v>0</v>
      </c>
      <c r="X1291" s="1141">
        <f t="shared" si="260"/>
        <v>0</v>
      </c>
      <c r="Y1291" s="1144">
        <v>0</v>
      </c>
      <c r="Z1291" s="1139">
        <f t="shared" si="262"/>
        <v>0</v>
      </c>
      <c r="AA1291" s="1123">
        <f>[5]building!Y1283</f>
        <v>0</v>
      </c>
      <c r="AB1291" s="1123"/>
      <c r="AC1291" s="1123">
        <f>[5]building!Z1283</f>
        <v>0</v>
      </c>
      <c r="AD1291" s="1123">
        <f t="shared" si="261"/>
        <v>0</v>
      </c>
    </row>
    <row r="1292" spans="1:30" ht="70.5" customHeight="1">
      <c r="A1292" s="1172"/>
      <c r="B1292" s="1302" t="s">
        <v>5113</v>
      </c>
      <c r="C1292" s="1295"/>
      <c r="D1292" s="1286" t="s">
        <v>1456</v>
      </c>
      <c r="E1292" s="1226"/>
      <c r="F1292" s="1134">
        <f t="shared" si="250"/>
        <v>0</v>
      </c>
      <c r="G1292" s="1226"/>
      <c r="H1292" s="1141">
        <f t="shared" si="251"/>
        <v>0</v>
      </c>
      <c r="I1292" s="1226"/>
      <c r="J1292" s="1141">
        <f t="shared" si="252"/>
        <v>0</v>
      </c>
      <c r="K1292" s="1226"/>
      <c r="L1292" s="1141">
        <f t="shared" si="253"/>
        <v>0</v>
      </c>
      <c r="M1292" s="1226"/>
      <c r="N1292" s="1141">
        <f t="shared" si="254"/>
        <v>0</v>
      </c>
      <c r="O1292" s="1226"/>
      <c r="P1292" s="1141">
        <f t="shared" si="255"/>
        <v>0</v>
      </c>
      <c r="Q1292" s="1226"/>
      <c r="R1292" s="1141">
        <f t="shared" si="256"/>
        <v>0</v>
      </c>
      <c r="S1292" s="1316"/>
      <c r="T1292" s="1141">
        <f t="shared" si="257"/>
        <v>0</v>
      </c>
      <c r="U1292" s="1141"/>
      <c r="V1292" s="1141">
        <f t="shared" si="258"/>
        <v>0</v>
      </c>
      <c r="W1292" s="1143">
        <f t="shared" si="259"/>
        <v>0</v>
      </c>
      <c r="X1292" s="1141">
        <f t="shared" si="260"/>
        <v>0</v>
      </c>
      <c r="Y1292" s="1144">
        <v>0</v>
      </c>
      <c r="Z1292" s="1139">
        <f t="shared" si="262"/>
        <v>0</v>
      </c>
      <c r="AA1292" s="1123">
        <f>[5]building!Y1284</f>
        <v>0</v>
      </c>
      <c r="AB1292" s="1123"/>
      <c r="AC1292" s="1123">
        <f>[5]building!Z1284</f>
        <v>0</v>
      </c>
      <c r="AD1292" s="1123">
        <f t="shared" si="261"/>
        <v>0</v>
      </c>
    </row>
    <row r="1293" spans="1:30" ht="70.5" customHeight="1">
      <c r="A1293" s="1172"/>
      <c r="B1293" s="1351" t="s">
        <v>5126</v>
      </c>
      <c r="C1293" s="1291"/>
      <c r="D1293" s="1289"/>
      <c r="E1293" s="1226"/>
      <c r="F1293" s="1134">
        <f t="shared" si="250"/>
        <v>0</v>
      </c>
      <c r="G1293" s="1226"/>
      <c r="H1293" s="1141">
        <f t="shared" si="251"/>
        <v>0</v>
      </c>
      <c r="I1293" s="1226"/>
      <c r="J1293" s="1141">
        <f t="shared" si="252"/>
        <v>0</v>
      </c>
      <c r="K1293" s="1226"/>
      <c r="L1293" s="1141">
        <f t="shared" si="253"/>
        <v>0</v>
      </c>
      <c r="M1293" s="1226"/>
      <c r="N1293" s="1141">
        <f t="shared" si="254"/>
        <v>0</v>
      </c>
      <c r="O1293" s="1226"/>
      <c r="P1293" s="1141">
        <f t="shared" si="255"/>
        <v>0</v>
      </c>
      <c r="Q1293" s="1226"/>
      <c r="R1293" s="1141">
        <f t="shared" si="256"/>
        <v>0</v>
      </c>
      <c r="S1293" s="1226"/>
      <c r="T1293" s="1141">
        <f t="shared" si="257"/>
        <v>0</v>
      </c>
      <c r="U1293" s="1141"/>
      <c r="V1293" s="1141">
        <f t="shared" si="258"/>
        <v>0</v>
      </c>
      <c r="W1293" s="1143">
        <f t="shared" si="259"/>
        <v>0</v>
      </c>
      <c r="X1293" s="1141">
        <f t="shared" si="260"/>
        <v>0</v>
      </c>
      <c r="Y1293" s="1144">
        <v>0</v>
      </c>
      <c r="Z1293" s="1139">
        <f t="shared" si="262"/>
        <v>0</v>
      </c>
      <c r="AA1293" s="1123">
        <f>[5]building!Y1285</f>
        <v>0</v>
      </c>
      <c r="AB1293" s="1123"/>
      <c r="AC1293" s="1123">
        <f>[5]building!Z1285</f>
        <v>0</v>
      </c>
      <c r="AD1293" s="1123">
        <f t="shared" si="261"/>
        <v>0</v>
      </c>
    </row>
    <row r="1294" spans="1:30" ht="70.5" customHeight="1">
      <c r="A1294" s="1172"/>
      <c r="B1294" s="1150" t="s">
        <v>5127</v>
      </c>
      <c r="C1294" s="1291">
        <v>51890</v>
      </c>
      <c r="D1294" s="1289" t="s">
        <v>1456</v>
      </c>
      <c r="E1294" s="1226"/>
      <c r="F1294" s="1134">
        <f t="shared" si="250"/>
        <v>0</v>
      </c>
      <c r="G1294" s="1226"/>
      <c r="H1294" s="1141">
        <f t="shared" si="251"/>
        <v>0</v>
      </c>
      <c r="I1294" s="1226"/>
      <c r="J1294" s="1141">
        <f t="shared" si="252"/>
        <v>0</v>
      </c>
      <c r="K1294" s="1226"/>
      <c r="L1294" s="1141">
        <f t="shared" si="253"/>
        <v>0</v>
      </c>
      <c r="M1294" s="1226"/>
      <c r="N1294" s="1141">
        <f t="shared" si="254"/>
        <v>0</v>
      </c>
      <c r="O1294" s="1226"/>
      <c r="P1294" s="1141">
        <f t="shared" si="255"/>
        <v>0</v>
      </c>
      <c r="Q1294" s="1226"/>
      <c r="R1294" s="1141">
        <f t="shared" si="256"/>
        <v>0</v>
      </c>
      <c r="S1294" s="1226"/>
      <c r="T1294" s="1141">
        <f t="shared" si="257"/>
        <v>0</v>
      </c>
      <c r="U1294" s="1141"/>
      <c r="V1294" s="1141">
        <f t="shared" si="258"/>
        <v>0</v>
      </c>
      <c r="W1294" s="1143">
        <f t="shared" si="259"/>
        <v>0</v>
      </c>
      <c r="X1294" s="1141">
        <f t="shared" si="260"/>
        <v>0</v>
      </c>
      <c r="Y1294" s="1144">
        <v>0</v>
      </c>
      <c r="Z1294" s="1139">
        <f t="shared" si="262"/>
        <v>0</v>
      </c>
      <c r="AA1294" s="1123">
        <f>[5]building!Y1286</f>
        <v>0</v>
      </c>
      <c r="AB1294" s="1123"/>
      <c r="AC1294" s="1123">
        <f>[5]building!Z1286</f>
        <v>0</v>
      </c>
      <c r="AD1294" s="1123">
        <f t="shared" si="261"/>
        <v>0</v>
      </c>
    </row>
    <row r="1295" spans="1:30" ht="70.5" customHeight="1">
      <c r="A1295" s="1172"/>
      <c r="B1295" s="1150" t="s">
        <v>5128</v>
      </c>
      <c r="C1295" s="1291">
        <v>5000</v>
      </c>
      <c r="D1295" s="1289" t="s">
        <v>454</v>
      </c>
      <c r="E1295" s="1226"/>
      <c r="F1295" s="1134">
        <f t="shared" ref="F1295:F1358" si="263">E1295*C1295</f>
        <v>0</v>
      </c>
      <c r="G1295" s="1226"/>
      <c r="H1295" s="1141">
        <f t="shared" ref="H1295:H1358" si="264">G1295*C1295</f>
        <v>0</v>
      </c>
      <c r="I1295" s="1226"/>
      <c r="J1295" s="1141">
        <f t="shared" ref="J1295:J1358" si="265">I1295*C1295</f>
        <v>0</v>
      </c>
      <c r="K1295" s="1226"/>
      <c r="L1295" s="1141">
        <f t="shared" ref="L1295:L1358" si="266">K1295*C1295</f>
        <v>0</v>
      </c>
      <c r="M1295" s="1226"/>
      <c r="N1295" s="1141">
        <f t="shared" ref="N1295:N1358" si="267">M1295*C1295</f>
        <v>0</v>
      </c>
      <c r="O1295" s="1226"/>
      <c r="P1295" s="1141">
        <f t="shared" ref="P1295:P1358" si="268">O1295*C1295</f>
        <v>0</v>
      </c>
      <c r="Q1295" s="1226"/>
      <c r="R1295" s="1141">
        <f t="shared" ref="R1295:R1358" si="269">Q1295*C1295</f>
        <v>0</v>
      </c>
      <c r="S1295" s="1226"/>
      <c r="T1295" s="1141">
        <f t="shared" ref="T1295:T1358" si="270">S1295*C1295</f>
        <v>0</v>
      </c>
      <c r="U1295" s="1141"/>
      <c r="V1295" s="1141">
        <f t="shared" ref="V1295:V1358" si="271">U1295*C1295</f>
        <v>0</v>
      </c>
      <c r="W1295" s="1143">
        <f t="shared" ref="W1295:W1358" si="272">G1295+I1295+K1295+M1295+O1295+Q1295+S1295+U1295</f>
        <v>0</v>
      </c>
      <c r="X1295" s="1141">
        <f t="shared" ref="X1295:X1358" si="273">W1295*C1295</f>
        <v>0</v>
      </c>
      <c r="Y1295" s="1144">
        <v>0</v>
      </c>
      <c r="Z1295" s="1139">
        <f t="shared" si="262"/>
        <v>0</v>
      </c>
      <c r="AA1295" s="1123">
        <f>[5]building!Y1287</f>
        <v>0</v>
      </c>
      <c r="AB1295" s="1123"/>
      <c r="AC1295" s="1123">
        <f>[5]building!Z1287</f>
        <v>0</v>
      </c>
      <c r="AD1295" s="1123">
        <f t="shared" ref="AD1295:AD1358" si="274">Z1295-AC1295</f>
        <v>0</v>
      </c>
    </row>
    <row r="1296" spans="1:30" ht="70.5" customHeight="1">
      <c r="A1296" s="1172"/>
      <c r="B1296" s="1150" t="s">
        <v>5129</v>
      </c>
      <c r="C1296" s="1291">
        <v>850</v>
      </c>
      <c r="D1296" s="1289" t="s">
        <v>1456</v>
      </c>
      <c r="E1296" s="1226"/>
      <c r="F1296" s="1134">
        <f t="shared" si="263"/>
        <v>0</v>
      </c>
      <c r="G1296" s="1226"/>
      <c r="H1296" s="1141">
        <f t="shared" si="264"/>
        <v>0</v>
      </c>
      <c r="I1296" s="1226"/>
      <c r="J1296" s="1141">
        <f t="shared" si="265"/>
        <v>0</v>
      </c>
      <c r="K1296" s="1226"/>
      <c r="L1296" s="1141">
        <f t="shared" si="266"/>
        <v>0</v>
      </c>
      <c r="M1296" s="1226"/>
      <c r="N1296" s="1141">
        <f t="shared" si="267"/>
        <v>0</v>
      </c>
      <c r="O1296" s="1226"/>
      <c r="P1296" s="1141">
        <f t="shared" si="268"/>
        <v>0</v>
      </c>
      <c r="Q1296" s="1226"/>
      <c r="R1296" s="1141">
        <f t="shared" si="269"/>
        <v>0</v>
      </c>
      <c r="S1296" s="1226"/>
      <c r="T1296" s="1141">
        <f t="shared" si="270"/>
        <v>0</v>
      </c>
      <c r="U1296" s="1141"/>
      <c r="V1296" s="1141">
        <f t="shared" si="271"/>
        <v>0</v>
      </c>
      <c r="W1296" s="1143">
        <f t="shared" si="272"/>
        <v>0</v>
      </c>
      <c r="X1296" s="1141">
        <f t="shared" si="273"/>
        <v>0</v>
      </c>
      <c r="Y1296" s="1144">
        <v>0</v>
      </c>
      <c r="Z1296" s="1139">
        <f t="shared" si="262"/>
        <v>0</v>
      </c>
      <c r="AA1296" s="1123">
        <f>[5]building!Y1288</f>
        <v>0</v>
      </c>
      <c r="AB1296" s="1123"/>
      <c r="AC1296" s="1123">
        <f>[5]building!Z1288</f>
        <v>0</v>
      </c>
      <c r="AD1296" s="1123">
        <f t="shared" si="274"/>
        <v>0</v>
      </c>
    </row>
    <row r="1297" spans="1:30" ht="70.5" customHeight="1">
      <c r="A1297" s="1172"/>
      <c r="B1297" s="1150" t="s">
        <v>5130</v>
      </c>
      <c r="C1297" s="1291">
        <v>48</v>
      </c>
      <c r="D1297" s="1289" t="s">
        <v>5131</v>
      </c>
      <c r="E1297" s="1226"/>
      <c r="F1297" s="1134">
        <f t="shared" si="263"/>
        <v>0</v>
      </c>
      <c r="G1297" s="1226"/>
      <c r="H1297" s="1141">
        <f t="shared" si="264"/>
        <v>0</v>
      </c>
      <c r="I1297" s="1226"/>
      <c r="J1297" s="1141">
        <f t="shared" si="265"/>
        <v>0</v>
      </c>
      <c r="K1297" s="1226"/>
      <c r="L1297" s="1141">
        <f t="shared" si="266"/>
        <v>0</v>
      </c>
      <c r="M1297" s="1226"/>
      <c r="N1297" s="1141">
        <f t="shared" si="267"/>
        <v>0</v>
      </c>
      <c r="O1297" s="1226"/>
      <c r="P1297" s="1141">
        <f t="shared" si="268"/>
        <v>0</v>
      </c>
      <c r="Q1297" s="1226"/>
      <c r="R1297" s="1141">
        <f t="shared" si="269"/>
        <v>0</v>
      </c>
      <c r="S1297" s="1226"/>
      <c r="T1297" s="1141">
        <f t="shared" si="270"/>
        <v>0</v>
      </c>
      <c r="U1297" s="1141"/>
      <c r="V1297" s="1141">
        <f t="shared" si="271"/>
        <v>0</v>
      </c>
      <c r="W1297" s="1143">
        <f t="shared" si="272"/>
        <v>0</v>
      </c>
      <c r="X1297" s="1141">
        <f t="shared" si="273"/>
        <v>0</v>
      </c>
      <c r="Y1297" s="1144">
        <v>0</v>
      </c>
      <c r="Z1297" s="1139">
        <f t="shared" si="262"/>
        <v>0</v>
      </c>
      <c r="AA1297" s="1123">
        <f>[5]building!Y1289</f>
        <v>0</v>
      </c>
      <c r="AB1297" s="1123"/>
      <c r="AC1297" s="1123">
        <f>[5]building!Z1289</f>
        <v>0</v>
      </c>
      <c r="AD1297" s="1123">
        <f t="shared" si="274"/>
        <v>0</v>
      </c>
    </row>
    <row r="1298" spans="1:30" ht="70.5" customHeight="1">
      <c r="A1298" s="1172"/>
      <c r="B1298" s="1150" t="s">
        <v>5132</v>
      </c>
      <c r="C1298" s="1291">
        <v>4000</v>
      </c>
      <c r="D1298" s="1289" t="s">
        <v>1456</v>
      </c>
      <c r="E1298" s="1226"/>
      <c r="F1298" s="1134">
        <f t="shared" si="263"/>
        <v>0</v>
      </c>
      <c r="G1298" s="1226"/>
      <c r="H1298" s="1141">
        <f t="shared" si="264"/>
        <v>0</v>
      </c>
      <c r="I1298" s="1226"/>
      <c r="J1298" s="1141">
        <f t="shared" si="265"/>
        <v>0</v>
      </c>
      <c r="K1298" s="1226"/>
      <c r="L1298" s="1141">
        <f t="shared" si="266"/>
        <v>0</v>
      </c>
      <c r="M1298" s="1226"/>
      <c r="N1298" s="1141">
        <f t="shared" si="267"/>
        <v>0</v>
      </c>
      <c r="O1298" s="1226"/>
      <c r="P1298" s="1141">
        <f t="shared" si="268"/>
        <v>0</v>
      </c>
      <c r="Q1298" s="1226"/>
      <c r="R1298" s="1141">
        <f t="shared" si="269"/>
        <v>0</v>
      </c>
      <c r="S1298" s="1226"/>
      <c r="T1298" s="1141">
        <f t="shared" si="270"/>
        <v>0</v>
      </c>
      <c r="U1298" s="1141"/>
      <c r="V1298" s="1141">
        <f t="shared" si="271"/>
        <v>0</v>
      </c>
      <c r="W1298" s="1143">
        <f t="shared" si="272"/>
        <v>0</v>
      </c>
      <c r="X1298" s="1141">
        <f t="shared" si="273"/>
        <v>0</v>
      </c>
      <c r="Y1298" s="1144">
        <v>0</v>
      </c>
      <c r="Z1298" s="1139">
        <f t="shared" si="262"/>
        <v>0</v>
      </c>
      <c r="AA1298" s="1123">
        <f>[5]building!Y1290</f>
        <v>0</v>
      </c>
      <c r="AB1298" s="1123"/>
      <c r="AC1298" s="1123">
        <f>[5]building!Z1290</f>
        <v>0</v>
      </c>
      <c r="AD1298" s="1123">
        <f t="shared" si="274"/>
        <v>0</v>
      </c>
    </row>
    <row r="1299" spans="1:30" ht="70.5" customHeight="1">
      <c r="A1299" s="1172"/>
      <c r="B1299" s="1351" t="s">
        <v>5133</v>
      </c>
      <c r="C1299" s="1291"/>
      <c r="D1299" s="1289"/>
      <c r="E1299" s="1226"/>
      <c r="F1299" s="1134">
        <f t="shared" si="263"/>
        <v>0</v>
      </c>
      <c r="G1299" s="1226"/>
      <c r="H1299" s="1141">
        <f t="shared" si="264"/>
        <v>0</v>
      </c>
      <c r="I1299" s="1226"/>
      <c r="J1299" s="1141">
        <f t="shared" si="265"/>
        <v>0</v>
      </c>
      <c r="K1299" s="1226"/>
      <c r="L1299" s="1141">
        <f t="shared" si="266"/>
        <v>0</v>
      </c>
      <c r="M1299" s="1226"/>
      <c r="N1299" s="1141">
        <f t="shared" si="267"/>
        <v>0</v>
      </c>
      <c r="O1299" s="1226"/>
      <c r="P1299" s="1141">
        <f t="shared" si="268"/>
        <v>0</v>
      </c>
      <c r="Q1299" s="1226"/>
      <c r="R1299" s="1141">
        <f t="shared" si="269"/>
        <v>0</v>
      </c>
      <c r="S1299" s="1226"/>
      <c r="T1299" s="1141">
        <f t="shared" si="270"/>
        <v>0</v>
      </c>
      <c r="U1299" s="1141"/>
      <c r="V1299" s="1141">
        <f t="shared" si="271"/>
        <v>0</v>
      </c>
      <c r="W1299" s="1143">
        <f t="shared" si="272"/>
        <v>0</v>
      </c>
      <c r="X1299" s="1141">
        <f t="shared" si="273"/>
        <v>0</v>
      </c>
      <c r="Y1299" s="1144">
        <v>0</v>
      </c>
      <c r="Z1299" s="1139">
        <f t="shared" si="262"/>
        <v>0</v>
      </c>
      <c r="AA1299" s="1123">
        <f>[5]building!Y1291</f>
        <v>0</v>
      </c>
      <c r="AB1299" s="1123"/>
      <c r="AC1299" s="1123">
        <f>[5]building!Z1291</f>
        <v>0</v>
      </c>
      <c r="AD1299" s="1123">
        <f t="shared" si="274"/>
        <v>0</v>
      </c>
    </row>
    <row r="1300" spans="1:30" ht="70.5" customHeight="1">
      <c r="A1300" s="1172"/>
      <c r="B1300" s="1150" t="s">
        <v>5134</v>
      </c>
      <c r="C1300" s="1291">
        <v>9250</v>
      </c>
      <c r="D1300" s="1289" t="s">
        <v>1456</v>
      </c>
      <c r="E1300" s="1226"/>
      <c r="F1300" s="1134">
        <f t="shared" si="263"/>
        <v>0</v>
      </c>
      <c r="G1300" s="1226"/>
      <c r="H1300" s="1141">
        <f t="shared" si="264"/>
        <v>0</v>
      </c>
      <c r="I1300" s="1226"/>
      <c r="J1300" s="1141">
        <f t="shared" si="265"/>
        <v>0</v>
      </c>
      <c r="K1300" s="1226"/>
      <c r="L1300" s="1141">
        <f t="shared" si="266"/>
        <v>0</v>
      </c>
      <c r="M1300" s="1226"/>
      <c r="N1300" s="1141">
        <f t="shared" si="267"/>
        <v>0</v>
      </c>
      <c r="O1300" s="1226"/>
      <c r="P1300" s="1141">
        <f t="shared" si="268"/>
        <v>0</v>
      </c>
      <c r="Q1300" s="1226"/>
      <c r="R1300" s="1141">
        <f t="shared" si="269"/>
        <v>0</v>
      </c>
      <c r="S1300" s="1226"/>
      <c r="T1300" s="1141">
        <f t="shared" si="270"/>
        <v>0</v>
      </c>
      <c r="U1300" s="1141"/>
      <c r="V1300" s="1141">
        <f t="shared" si="271"/>
        <v>0</v>
      </c>
      <c r="W1300" s="1143">
        <f t="shared" si="272"/>
        <v>0</v>
      </c>
      <c r="X1300" s="1141">
        <f t="shared" si="273"/>
        <v>0</v>
      </c>
      <c r="Y1300" s="1144">
        <v>0</v>
      </c>
      <c r="Z1300" s="1139">
        <f t="shared" si="262"/>
        <v>0</v>
      </c>
      <c r="AA1300" s="1123">
        <f>[5]building!Y1292</f>
        <v>0</v>
      </c>
      <c r="AB1300" s="1123"/>
      <c r="AC1300" s="1123">
        <f>[5]building!Z1292</f>
        <v>0</v>
      </c>
      <c r="AD1300" s="1123">
        <f t="shared" si="274"/>
        <v>0</v>
      </c>
    </row>
    <row r="1301" spans="1:30" ht="70.5" customHeight="1">
      <c r="A1301" s="1172"/>
      <c r="B1301" s="1150" t="s">
        <v>5135</v>
      </c>
      <c r="C1301" s="1291">
        <v>6500</v>
      </c>
      <c r="D1301" s="1289" t="s">
        <v>1456</v>
      </c>
      <c r="E1301" s="1226"/>
      <c r="F1301" s="1134">
        <f t="shared" si="263"/>
        <v>0</v>
      </c>
      <c r="G1301" s="1226"/>
      <c r="H1301" s="1141">
        <f t="shared" si="264"/>
        <v>0</v>
      </c>
      <c r="I1301" s="1226"/>
      <c r="J1301" s="1141">
        <f t="shared" si="265"/>
        <v>0</v>
      </c>
      <c r="K1301" s="1226"/>
      <c r="L1301" s="1141">
        <f t="shared" si="266"/>
        <v>0</v>
      </c>
      <c r="M1301" s="1226"/>
      <c r="N1301" s="1141">
        <f t="shared" si="267"/>
        <v>0</v>
      </c>
      <c r="O1301" s="1226"/>
      <c r="P1301" s="1141">
        <f t="shared" si="268"/>
        <v>0</v>
      </c>
      <c r="Q1301" s="1226"/>
      <c r="R1301" s="1141">
        <f t="shared" si="269"/>
        <v>0</v>
      </c>
      <c r="S1301" s="1226"/>
      <c r="T1301" s="1141">
        <f t="shared" si="270"/>
        <v>0</v>
      </c>
      <c r="U1301" s="1141"/>
      <c r="V1301" s="1141">
        <f t="shared" si="271"/>
        <v>0</v>
      </c>
      <c r="W1301" s="1143">
        <f t="shared" si="272"/>
        <v>0</v>
      </c>
      <c r="X1301" s="1141">
        <f t="shared" si="273"/>
        <v>0</v>
      </c>
      <c r="Y1301" s="1144">
        <v>0</v>
      </c>
      <c r="Z1301" s="1139">
        <f t="shared" si="262"/>
        <v>0</v>
      </c>
      <c r="AA1301" s="1123">
        <f>[5]building!Y1293</f>
        <v>0</v>
      </c>
      <c r="AB1301" s="1123"/>
      <c r="AC1301" s="1123">
        <f>[5]building!Z1293</f>
        <v>0</v>
      </c>
      <c r="AD1301" s="1123">
        <f t="shared" si="274"/>
        <v>0</v>
      </c>
    </row>
    <row r="1302" spans="1:30" ht="70.5" customHeight="1">
      <c r="A1302" s="1172"/>
      <c r="B1302" s="1150" t="s">
        <v>5136</v>
      </c>
      <c r="C1302" s="1291">
        <v>700</v>
      </c>
      <c r="D1302" s="1289" t="s">
        <v>1456</v>
      </c>
      <c r="E1302" s="1226"/>
      <c r="F1302" s="1134">
        <f t="shared" si="263"/>
        <v>0</v>
      </c>
      <c r="G1302" s="1226"/>
      <c r="H1302" s="1141">
        <f t="shared" si="264"/>
        <v>0</v>
      </c>
      <c r="I1302" s="1226"/>
      <c r="J1302" s="1141">
        <f t="shared" si="265"/>
        <v>0</v>
      </c>
      <c r="K1302" s="1226"/>
      <c r="L1302" s="1141">
        <f t="shared" si="266"/>
        <v>0</v>
      </c>
      <c r="M1302" s="1226"/>
      <c r="N1302" s="1141">
        <f t="shared" si="267"/>
        <v>0</v>
      </c>
      <c r="O1302" s="1226"/>
      <c r="P1302" s="1141">
        <f t="shared" si="268"/>
        <v>0</v>
      </c>
      <c r="Q1302" s="1226"/>
      <c r="R1302" s="1141">
        <f t="shared" si="269"/>
        <v>0</v>
      </c>
      <c r="S1302" s="1226"/>
      <c r="T1302" s="1141">
        <f t="shared" si="270"/>
        <v>0</v>
      </c>
      <c r="U1302" s="1141"/>
      <c r="V1302" s="1141">
        <f t="shared" si="271"/>
        <v>0</v>
      </c>
      <c r="W1302" s="1143">
        <f t="shared" si="272"/>
        <v>0</v>
      </c>
      <c r="X1302" s="1141">
        <f t="shared" si="273"/>
        <v>0</v>
      </c>
      <c r="Y1302" s="1144">
        <v>0</v>
      </c>
      <c r="Z1302" s="1139">
        <f t="shared" si="262"/>
        <v>0</v>
      </c>
      <c r="AA1302" s="1123">
        <f>[5]building!Y1294</f>
        <v>0</v>
      </c>
      <c r="AB1302" s="1123"/>
      <c r="AC1302" s="1123">
        <f>[5]building!Z1294</f>
        <v>0</v>
      </c>
      <c r="AD1302" s="1123">
        <f t="shared" si="274"/>
        <v>0</v>
      </c>
    </row>
    <row r="1303" spans="1:30" ht="70.5" customHeight="1">
      <c r="A1303" s="1172"/>
      <c r="B1303" s="1150" t="s">
        <v>5137</v>
      </c>
      <c r="C1303" s="1291">
        <v>900</v>
      </c>
      <c r="D1303" s="1289" t="s">
        <v>1456</v>
      </c>
      <c r="E1303" s="1226"/>
      <c r="F1303" s="1134">
        <f t="shared" si="263"/>
        <v>0</v>
      </c>
      <c r="G1303" s="1226"/>
      <c r="H1303" s="1141">
        <f t="shared" si="264"/>
        <v>0</v>
      </c>
      <c r="I1303" s="1226"/>
      <c r="J1303" s="1141">
        <f t="shared" si="265"/>
        <v>0</v>
      </c>
      <c r="K1303" s="1226"/>
      <c r="L1303" s="1141">
        <f t="shared" si="266"/>
        <v>0</v>
      </c>
      <c r="M1303" s="1226"/>
      <c r="N1303" s="1141">
        <f t="shared" si="267"/>
        <v>0</v>
      </c>
      <c r="O1303" s="1226"/>
      <c r="P1303" s="1141">
        <f t="shared" si="268"/>
        <v>0</v>
      </c>
      <c r="Q1303" s="1226"/>
      <c r="R1303" s="1141">
        <f t="shared" si="269"/>
        <v>0</v>
      </c>
      <c r="S1303" s="1226"/>
      <c r="T1303" s="1141">
        <f t="shared" si="270"/>
        <v>0</v>
      </c>
      <c r="U1303" s="1141"/>
      <c r="V1303" s="1141">
        <f t="shared" si="271"/>
        <v>0</v>
      </c>
      <c r="W1303" s="1143">
        <f t="shared" si="272"/>
        <v>0</v>
      </c>
      <c r="X1303" s="1141">
        <f t="shared" si="273"/>
        <v>0</v>
      </c>
      <c r="Y1303" s="1144">
        <v>0</v>
      </c>
      <c r="Z1303" s="1139">
        <f t="shared" si="262"/>
        <v>0</v>
      </c>
      <c r="AA1303" s="1123">
        <f>[5]building!Y1295</f>
        <v>0</v>
      </c>
      <c r="AB1303" s="1123"/>
      <c r="AC1303" s="1123">
        <f>[5]building!Z1295</f>
        <v>0</v>
      </c>
      <c r="AD1303" s="1123">
        <f t="shared" si="274"/>
        <v>0</v>
      </c>
    </row>
    <row r="1304" spans="1:30" ht="70.5" customHeight="1">
      <c r="A1304" s="1172"/>
      <c r="B1304" s="1150" t="s">
        <v>5138</v>
      </c>
      <c r="C1304" s="1291">
        <v>37400</v>
      </c>
      <c r="D1304" s="1289" t="s">
        <v>1456</v>
      </c>
      <c r="E1304" s="1226"/>
      <c r="F1304" s="1134">
        <f t="shared" si="263"/>
        <v>0</v>
      </c>
      <c r="G1304" s="1226"/>
      <c r="H1304" s="1141">
        <f t="shared" si="264"/>
        <v>0</v>
      </c>
      <c r="I1304" s="1226"/>
      <c r="J1304" s="1141">
        <f t="shared" si="265"/>
        <v>0</v>
      </c>
      <c r="K1304" s="1226"/>
      <c r="L1304" s="1141">
        <f t="shared" si="266"/>
        <v>0</v>
      </c>
      <c r="M1304" s="1226"/>
      <c r="N1304" s="1141">
        <f t="shared" si="267"/>
        <v>0</v>
      </c>
      <c r="O1304" s="1226"/>
      <c r="P1304" s="1141">
        <f t="shared" si="268"/>
        <v>0</v>
      </c>
      <c r="Q1304" s="1226"/>
      <c r="R1304" s="1141">
        <f t="shared" si="269"/>
        <v>0</v>
      </c>
      <c r="S1304" s="1226"/>
      <c r="T1304" s="1141">
        <f t="shared" si="270"/>
        <v>0</v>
      </c>
      <c r="U1304" s="1141"/>
      <c r="V1304" s="1141">
        <f t="shared" si="271"/>
        <v>0</v>
      </c>
      <c r="W1304" s="1143">
        <f t="shared" si="272"/>
        <v>0</v>
      </c>
      <c r="X1304" s="1141">
        <f t="shared" si="273"/>
        <v>0</v>
      </c>
      <c r="Y1304" s="1144">
        <v>0</v>
      </c>
      <c r="Z1304" s="1139">
        <f t="shared" si="262"/>
        <v>0</v>
      </c>
      <c r="AA1304" s="1123">
        <f>[5]building!Y1296</f>
        <v>0</v>
      </c>
      <c r="AB1304" s="1123"/>
      <c r="AC1304" s="1123">
        <f>[5]building!Z1296</f>
        <v>0</v>
      </c>
      <c r="AD1304" s="1123">
        <f t="shared" si="274"/>
        <v>0</v>
      </c>
    </row>
    <row r="1305" spans="1:30" ht="70.5" customHeight="1">
      <c r="A1305" s="1172"/>
      <c r="B1305" s="1150" t="s">
        <v>5139</v>
      </c>
      <c r="C1305" s="1291">
        <v>190</v>
      </c>
      <c r="D1305" s="1289" t="s">
        <v>1456</v>
      </c>
      <c r="E1305" s="1226"/>
      <c r="F1305" s="1134">
        <f t="shared" si="263"/>
        <v>0</v>
      </c>
      <c r="G1305" s="1226"/>
      <c r="H1305" s="1141">
        <f t="shared" si="264"/>
        <v>0</v>
      </c>
      <c r="I1305" s="1226"/>
      <c r="J1305" s="1141">
        <f t="shared" si="265"/>
        <v>0</v>
      </c>
      <c r="K1305" s="1226"/>
      <c r="L1305" s="1141">
        <f t="shared" si="266"/>
        <v>0</v>
      </c>
      <c r="M1305" s="1226"/>
      <c r="N1305" s="1141">
        <f t="shared" si="267"/>
        <v>0</v>
      </c>
      <c r="O1305" s="1226"/>
      <c r="P1305" s="1141">
        <f t="shared" si="268"/>
        <v>0</v>
      </c>
      <c r="Q1305" s="1226"/>
      <c r="R1305" s="1141">
        <f t="shared" si="269"/>
        <v>0</v>
      </c>
      <c r="S1305" s="1226"/>
      <c r="T1305" s="1141">
        <f t="shared" si="270"/>
        <v>0</v>
      </c>
      <c r="U1305" s="1141"/>
      <c r="V1305" s="1141">
        <f t="shared" si="271"/>
        <v>0</v>
      </c>
      <c r="W1305" s="1143">
        <f t="shared" si="272"/>
        <v>0</v>
      </c>
      <c r="X1305" s="1141">
        <f t="shared" si="273"/>
        <v>0</v>
      </c>
      <c r="Y1305" s="1144">
        <v>0</v>
      </c>
      <c r="Z1305" s="1139">
        <f t="shared" si="262"/>
        <v>0</v>
      </c>
      <c r="AA1305" s="1123">
        <f>[5]building!Y1297</f>
        <v>0</v>
      </c>
      <c r="AB1305" s="1123"/>
      <c r="AC1305" s="1123">
        <f>[5]building!Z1297</f>
        <v>0</v>
      </c>
      <c r="AD1305" s="1123">
        <f t="shared" si="274"/>
        <v>0</v>
      </c>
    </row>
    <row r="1306" spans="1:30" ht="70.5" customHeight="1">
      <c r="A1306" s="1172"/>
      <c r="B1306" s="1150" t="s">
        <v>5140</v>
      </c>
      <c r="C1306" s="1291">
        <v>230</v>
      </c>
      <c r="D1306" s="1289" t="s">
        <v>1456</v>
      </c>
      <c r="E1306" s="1226"/>
      <c r="F1306" s="1134">
        <f t="shared" si="263"/>
        <v>0</v>
      </c>
      <c r="G1306" s="1226"/>
      <c r="H1306" s="1141">
        <f t="shared" si="264"/>
        <v>0</v>
      </c>
      <c r="I1306" s="1226"/>
      <c r="J1306" s="1141">
        <f t="shared" si="265"/>
        <v>0</v>
      </c>
      <c r="K1306" s="1226"/>
      <c r="L1306" s="1141">
        <f t="shared" si="266"/>
        <v>0</v>
      </c>
      <c r="M1306" s="1226"/>
      <c r="N1306" s="1141">
        <f t="shared" si="267"/>
        <v>0</v>
      </c>
      <c r="O1306" s="1226"/>
      <c r="P1306" s="1141">
        <f t="shared" si="268"/>
        <v>0</v>
      </c>
      <c r="Q1306" s="1226"/>
      <c r="R1306" s="1141">
        <f t="shared" si="269"/>
        <v>0</v>
      </c>
      <c r="S1306" s="1226"/>
      <c r="T1306" s="1141">
        <f t="shared" si="270"/>
        <v>0</v>
      </c>
      <c r="U1306" s="1141"/>
      <c r="V1306" s="1141">
        <f t="shared" si="271"/>
        <v>0</v>
      </c>
      <c r="W1306" s="1143">
        <f t="shared" si="272"/>
        <v>0</v>
      </c>
      <c r="X1306" s="1141">
        <f t="shared" si="273"/>
        <v>0</v>
      </c>
      <c r="Y1306" s="1144">
        <v>0</v>
      </c>
      <c r="Z1306" s="1139">
        <f t="shared" si="262"/>
        <v>0</v>
      </c>
      <c r="AA1306" s="1123">
        <f>[5]building!Y1298</f>
        <v>0</v>
      </c>
      <c r="AB1306" s="1123"/>
      <c r="AC1306" s="1123">
        <f>[5]building!Z1298</f>
        <v>0</v>
      </c>
      <c r="AD1306" s="1123">
        <f t="shared" si="274"/>
        <v>0</v>
      </c>
    </row>
    <row r="1307" spans="1:30" ht="70.5" customHeight="1">
      <c r="A1307" s="1172"/>
      <c r="B1307" s="1150" t="s">
        <v>5141</v>
      </c>
      <c r="C1307" s="1291">
        <v>275</v>
      </c>
      <c r="D1307" s="1289" t="s">
        <v>1456</v>
      </c>
      <c r="E1307" s="1226"/>
      <c r="F1307" s="1134">
        <f t="shared" si="263"/>
        <v>0</v>
      </c>
      <c r="G1307" s="1226"/>
      <c r="H1307" s="1141">
        <f t="shared" si="264"/>
        <v>0</v>
      </c>
      <c r="I1307" s="1226"/>
      <c r="J1307" s="1141">
        <f t="shared" si="265"/>
        <v>0</v>
      </c>
      <c r="K1307" s="1226"/>
      <c r="L1307" s="1141">
        <f t="shared" si="266"/>
        <v>0</v>
      </c>
      <c r="M1307" s="1226"/>
      <c r="N1307" s="1141">
        <f t="shared" si="267"/>
        <v>0</v>
      </c>
      <c r="O1307" s="1226"/>
      <c r="P1307" s="1141">
        <f t="shared" si="268"/>
        <v>0</v>
      </c>
      <c r="Q1307" s="1226"/>
      <c r="R1307" s="1141">
        <f t="shared" si="269"/>
        <v>0</v>
      </c>
      <c r="S1307" s="1226"/>
      <c r="T1307" s="1141">
        <f t="shared" si="270"/>
        <v>0</v>
      </c>
      <c r="U1307" s="1141"/>
      <c r="V1307" s="1141">
        <f t="shared" si="271"/>
        <v>0</v>
      </c>
      <c r="W1307" s="1143">
        <f t="shared" si="272"/>
        <v>0</v>
      </c>
      <c r="X1307" s="1141">
        <f t="shared" si="273"/>
        <v>0</v>
      </c>
      <c r="Y1307" s="1144">
        <v>0</v>
      </c>
      <c r="Z1307" s="1139">
        <f t="shared" si="262"/>
        <v>0</v>
      </c>
      <c r="AA1307" s="1123">
        <f>[5]building!Y1299</f>
        <v>0</v>
      </c>
      <c r="AB1307" s="1123"/>
      <c r="AC1307" s="1123">
        <f>[5]building!Z1299</f>
        <v>0</v>
      </c>
      <c r="AD1307" s="1123">
        <f t="shared" si="274"/>
        <v>0</v>
      </c>
    </row>
    <row r="1308" spans="1:30" ht="70.5" customHeight="1">
      <c r="A1308" s="1172"/>
      <c r="B1308" s="1150" t="s">
        <v>5142</v>
      </c>
      <c r="C1308" s="1291">
        <v>310</v>
      </c>
      <c r="D1308" s="1289" t="s">
        <v>1456</v>
      </c>
      <c r="E1308" s="1226"/>
      <c r="F1308" s="1134">
        <f t="shared" si="263"/>
        <v>0</v>
      </c>
      <c r="G1308" s="1226"/>
      <c r="H1308" s="1141">
        <f t="shared" si="264"/>
        <v>0</v>
      </c>
      <c r="I1308" s="1226"/>
      <c r="J1308" s="1141">
        <f t="shared" si="265"/>
        <v>0</v>
      </c>
      <c r="K1308" s="1226"/>
      <c r="L1308" s="1141">
        <f t="shared" si="266"/>
        <v>0</v>
      </c>
      <c r="M1308" s="1226"/>
      <c r="N1308" s="1141">
        <f t="shared" si="267"/>
        <v>0</v>
      </c>
      <c r="O1308" s="1226"/>
      <c r="P1308" s="1141">
        <f t="shared" si="268"/>
        <v>0</v>
      </c>
      <c r="Q1308" s="1226"/>
      <c r="R1308" s="1141">
        <f t="shared" si="269"/>
        <v>0</v>
      </c>
      <c r="S1308" s="1226"/>
      <c r="T1308" s="1141">
        <f t="shared" si="270"/>
        <v>0</v>
      </c>
      <c r="U1308" s="1141"/>
      <c r="V1308" s="1141">
        <f t="shared" si="271"/>
        <v>0</v>
      </c>
      <c r="W1308" s="1143">
        <f t="shared" si="272"/>
        <v>0</v>
      </c>
      <c r="X1308" s="1141">
        <f t="shared" si="273"/>
        <v>0</v>
      </c>
      <c r="Y1308" s="1144">
        <v>0</v>
      </c>
      <c r="Z1308" s="1139">
        <f t="shared" si="262"/>
        <v>0</v>
      </c>
      <c r="AA1308" s="1123">
        <f>[5]building!Y1300</f>
        <v>0</v>
      </c>
      <c r="AB1308" s="1123"/>
      <c r="AC1308" s="1123">
        <f>[5]building!Z1300</f>
        <v>0</v>
      </c>
      <c r="AD1308" s="1123">
        <f t="shared" si="274"/>
        <v>0</v>
      </c>
    </row>
    <row r="1309" spans="1:30" ht="70.5" customHeight="1">
      <c r="A1309" s="1172"/>
      <c r="B1309" s="1150" t="s">
        <v>5143</v>
      </c>
      <c r="C1309" s="1291">
        <v>74</v>
      </c>
      <c r="D1309" s="1289" t="s">
        <v>5131</v>
      </c>
      <c r="E1309" s="1226"/>
      <c r="F1309" s="1134">
        <f t="shared" si="263"/>
        <v>0</v>
      </c>
      <c r="G1309" s="1226"/>
      <c r="H1309" s="1141">
        <f t="shared" si="264"/>
        <v>0</v>
      </c>
      <c r="I1309" s="1226"/>
      <c r="J1309" s="1141">
        <f t="shared" si="265"/>
        <v>0</v>
      </c>
      <c r="K1309" s="1226"/>
      <c r="L1309" s="1141">
        <f t="shared" si="266"/>
        <v>0</v>
      </c>
      <c r="M1309" s="1226"/>
      <c r="N1309" s="1141">
        <f t="shared" si="267"/>
        <v>0</v>
      </c>
      <c r="O1309" s="1226"/>
      <c r="P1309" s="1141">
        <f t="shared" si="268"/>
        <v>0</v>
      </c>
      <c r="Q1309" s="1226"/>
      <c r="R1309" s="1141">
        <f t="shared" si="269"/>
        <v>0</v>
      </c>
      <c r="S1309" s="1226"/>
      <c r="T1309" s="1141">
        <f t="shared" si="270"/>
        <v>0</v>
      </c>
      <c r="U1309" s="1141"/>
      <c r="V1309" s="1141">
        <f t="shared" si="271"/>
        <v>0</v>
      </c>
      <c r="W1309" s="1143">
        <f t="shared" si="272"/>
        <v>0</v>
      </c>
      <c r="X1309" s="1141">
        <f t="shared" si="273"/>
        <v>0</v>
      </c>
      <c r="Y1309" s="1144">
        <v>0</v>
      </c>
      <c r="Z1309" s="1139">
        <f t="shared" ref="Z1309:Z1372" si="275">Y1309*C1309</f>
        <v>0</v>
      </c>
      <c r="AA1309" s="1123">
        <f>[5]building!Y1301</f>
        <v>0</v>
      </c>
      <c r="AB1309" s="1123"/>
      <c r="AC1309" s="1123">
        <f>[5]building!Z1301</f>
        <v>0</v>
      </c>
      <c r="AD1309" s="1123">
        <f t="shared" si="274"/>
        <v>0</v>
      </c>
    </row>
    <row r="1310" spans="1:30" ht="70.5" customHeight="1">
      <c r="A1310" s="1172"/>
      <c r="B1310" s="1150" t="s">
        <v>5144</v>
      </c>
      <c r="C1310" s="1291">
        <v>12000</v>
      </c>
      <c r="D1310" s="1289" t="s">
        <v>1456</v>
      </c>
      <c r="E1310" s="1226"/>
      <c r="F1310" s="1134">
        <f t="shared" si="263"/>
        <v>0</v>
      </c>
      <c r="G1310" s="1226"/>
      <c r="H1310" s="1141">
        <f t="shared" si="264"/>
        <v>0</v>
      </c>
      <c r="I1310" s="1226"/>
      <c r="J1310" s="1141">
        <f t="shared" si="265"/>
        <v>0</v>
      </c>
      <c r="K1310" s="1226"/>
      <c r="L1310" s="1141">
        <f t="shared" si="266"/>
        <v>0</v>
      </c>
      <c r="M1310" s="1226"/>
      <c r="N1310" s="1141">
        <f t="shared" si="267"/>
        <v>0</v>
      </c>
      <c r="O1310" s="1226"/>
      <c r="P1310" s="1141">
        <f t="shared" si="268"/>
        <v>0</v>
      </c>
      <c r="Q1310" s="1226"/>
      <c r="R1310" s="1141">
        <f t="shared" si="269"/>
        <v>0</v>
      </c>
      <c r="S1310" s="1226"/>
      <c r="T1310" s="1141">
        <f t="shared" si="270"/>
        <v>0</v>
      </c>
      <c r="U1310" s="1141"/>
      <c r="V1310" s="1141">
        <f t="shared" si="271"/>
        <v>0</v>
      </c>
      <c r="W1310" s="1143">
        <f t="shared" si="272"/>
        <v>0</v>
      </c>
      <c r="X1310" s="1141">
        <f t="shared" si="273"/>
        <v>0</v>
      </c>
      <c r="Y1310" s="1144">
        <v>0</v>
      </c>
      <c r="Z1310" s="1139">
        <f t="shared" si="275"/>
        <v>0</v>
      </c>
      <c r="AA1310" s="1123">
        <f>[5]building!Y1302</f>
        <v>0</v>
      </c>
      <c r="AB1310" s="1123"/>
      <c r="AC1310" s="1123">
        <f>[5]building!Z1302</f>
        <v>0</v>
      </c>
      <c r="AD1310" s="1123">
        <f t="shared" si="274"/>
        <v>0</v>
      </c>
    </row>
    <row r="1311" spans="1:30" ht="70.5" customHeight="1">
      <c r="A1311" s="1172"/>
      <c r="B1311" s="1302" t="s">
        <v>5145</v>
      </c>
      <c r="C1311" s="1295">
        <v>15000</v>
      </c>
      <c r="D1311" s="1286" t="s">
        <v>668</v>
      </c>
      <c r="E1311" s="1226"/>
      <c r="F1311" s="1134">
        <f t="shared" si="263"/>
        <v>0</v>
      </c>
      <c r="G1311" s="1226"/>
      <c r="H1311" s="1141">
        <f t="shared" si="264"/>
        <v>0</v>
      </c>
      <c r="I1311" s="1226"/>
      <c r="J1311" s="1141">
        <f t="shared" si="265"/>
        <v>0</v>
      </c>
      <c r="K1311" s="1226"/>
      <c r="L1311" s="1141">
        <f t="shared" si="266"/>
        <v>0</v>
      </c>
      <c r="M1311" s="1226"/>
      <c r="N1311" s="1141">
        <f t="shared" si="267"/>
        <v>0</v>
      </c>
      <c r="O1311" s="1226"/>
      <c r="P1311" s="1141">
        <f t="shared" si="268"/>
        <v>0</v>
      </c>
      <c r="Q1311" s="1226"/>
      <c r="R1311" s="1141">
        <f t="shared" si="269"/>
        <v>0</v>
      </c>
      <c r="S1311" s="1316"/>
      <c r="T1311" s="1141">
        <f t="shared" si="270"/>
        <v>0</v>
      </c>
      <c r="U1311" s="1141"/>
      <c r="V1311" s="1141">
        <f t="shared" si="271"/>
        <v>0</v>
      </c>
      <c r="W1311" s="1143">
        <f t="shared" si="272"/>
        <v>0</v>
      </c>
      <c r="X1311" s="1141">
        <f t="shared" si="273"/>
        <v>0</v>
      </c>
      <c r="Y1311" s="1144">
        <v>0</v>
      </c>
      <c r="Z1311" s="1139">
        <f t="shared" si="275"/>
        <v>0</v>
      </c>
      <c r="AA1311" s="1123">
        <f>[5]building!Y1303</f>
        <v>0</v>
      </c>
      <c r="AB1311" s="1123"/>
      <c r="AC1311" s="1123">
        <f>[5]building!Z1303</f>
        <v>0</v>
      </c>
      <c r="AD1311" s="1123">
        <f t="shared" si="274"/>
        <v>0</v>
      </c>
    </row>
    <row r="1312" spans="1:30" ht="70.5" customHeight="1">
      <c r="A1312" s="1172"/>
      <c r="B1312" s="1292" t="s">
        <v>5256</v>
      </c>
      <c r="C1312" s="1295"/>
      <c r="D1312" s="1286"/>
      <c r="E1312" s="1226"/>
      <c r="F1312" s="1134">
        <f t="shared" si="263"/>
        <v>0</v>
      </c>
      <c r="G1312" s="1226"/>
      <c r="H1312" s="1141">
        <f t="shared" si="264"/>
        <v>0</v>
      </c>
      <c r="I1312" s="1226"/>
      <c r="J1312" s="1141">
        <f t="shared" si="265"/>
        <v>0</v>
      </c>
      <c r="K1312" s="1226"/>
      <c r="L1312" s="1141">
        <f t="shared" si="266"/>
        <v>0</v>
      </c>
      <c r="M1312" s="1226"/>
      <c r="N1312" s="1141">
        <f t="shared" si="267"/>
        <v>0</v>
      </c>
      <c r="O1312" s="1226"/>
      <c r="P1312" s="1141">
        <f t="shared" si="268"/>
        <v>0</v>
      </c>
      <c r="Q1312" s="1226"/>
      <c r="R1312" s="1141">
        <f t="shared" si="269"/>
        <v>0</v>
      </c>
      <c r="S1312" s="1226"/>
      <c r="T1312" s="1141">
        <f t="shared" si="270"/>
        <v>0</v>
      </c>
      <c r="U1312" s="1141"/>
      <c r="V1312" s="1141">
        <f t="shared" si="271"/>
        <v>0</v>
      </c>
      <c r="W1312" s="1143">
        <f t="shared" si="272"/>
        <v>0</v>
      </c>
      <c r="X1312" s="1141">
        <f t="shared" si="273"/>
        <v>0</v>
      </c>
      <c r="Y1312" s="1144">
        <v>0</v>
      </c>
      <c r="Z1312" s="1139">
        <f t="shared" si="275"/>
        <v>0</v>
      </c>
      <c r="AA1312" s="1123">
        <f>[5]building!Y1304</f>
        <v>0</v>
      </c>
      <c r="AB1312" s="1123"/>
      <c r="AC1312" s="1123">
        <f>[5]building!Z1304</f>
        <v>0</v>
      </c>
      <c r="AD1312" s="1123">
        <f t="shared" si="274"/>
        <v>0</v>
      </c>
    </row>
    <row r="1313" spans="1:30" ht="70.5" customHeight="1">
      <c r="A1313" s="1172"/>
      <c r="B1313" s="1223" t="s">
        <v>5146</v>
      </c>
      <c r="C1313" s="1291">
        <v>7664</v>
      </c>
      <c r="D1313" s="1289" t="s">
        <v>1456</v>
      </c>
      <c r="E1313" s="1226"/>
      <c r="F1313" s="1134">
        <f t="shared" si="263"/>
        <v>0</v>
      </c>
      <c r="G1313" s="1226"/>
      <c r="H1313" s="1141">
        <f t="shared" si="264"/>
        <v>0</v>
      </c>
      <c r="I1313" s="1226"/>
      <c r="J1313" s="1141">
        <f t="shared" si="265"/>
        <v>0</v>
      </c>
      <c r="K1313" s="1226"/>
      <c r="L1313" s="1141">
        <f t="shared" si="266"/>
        <v>0</v>
      </c>
      <c r="M1313" s="1226"/>
      <c r="N1313" s="1141">
        <f t="shared" si="267"/>
        <v>0</v>
      </c>
      <c r="O1313" s="1226"/>
      <c r="P1313" s="1141">
        <f t="shared" si="268"/>
        <v>0</v>
      </c>
      <c r="Q1313" s="1226"/>
      <c r="R1313" s="1141">
        <f t="shared" si="269"/>
        <v>0</v>
      </c>
      <c r="S1313" s="1226"/>
      <c r="T1313" s="1141">
        <f t="shared" si="270"/>
        <v>0</v>
      </c>
      <c r="U1313" s="1141"/>
      <c r="V1313" s="1141">
        <f t="shared" si="271"/>
        <v>0</v>
      </c>
      <c r="W1313" s="1143">
        <f t="shared" si="272"/>
        <v>0</v>
      </c>
      <c r="X1313" s="1141">
        <f t="shared" si="273"/>
        <v>0</v>
      </c>
      <c r="Y1313" s="1144">
        <v>0</v>
      </c>
      <c r="Z1313" s="1139">
        <f t="shared" si="275"/>
        <v>0</v>
      </c>
      <c r="AA1313" s="1123">
        <f>[5]building!Y1305</f>
        <v>0</v>
      </c>
      <c r="AB1313" s="1123"/>
      <c r="AC1313" s="1123">
        <f>[5]building!Z1305</f>
        <v>0</v>
      </c>
      <c r="AD1313" s="1123">
        <f t="shared" si="274"/>
        <v>0</v>
      </c>
    </row>
    <row r="1314" spans="1:30" ht="70.5" customHeight="1">
      <c r="A1314" s="1172"/>
      <c r="B1314" s="1223" t="s">
        <v>5147</v>
      </c>
      <c r="C1314" s="1291">
        <v>18850</v>
      </c>
      <c r="D1314" s="1289" t="s">
        <v>1456</v>
      </c>
      <c r="E1314" s="1226"/>
      <c r="F1314" s="1134">
        <f t="shared" si="263"/>
        <v>0</v>
      </c>
      <c r="G1314" s="1226"/>
      <c r="H1314" s="1141">
        <f t="shared" si="264"/>
        <v>0</v>
      </c>
      <c r="I1314" s="1226"/>
      <c r="J1314" s="1141">
        <f t="shared" si="265"/>
        <v>0</v>
      </c>
      <c r="K1314" s="1226"/>
      <c r="L1314" s="1141">
        <f t="shared" si="266"/>
        <v>0</v>
      </c>
      <c r="M1314" s="1226"/>
      <c r="N1314" s="1141">
        <f t="shared" si="267"/>
        <v>0</v>
      </c>
      <c r="O1314" s="1226"/>
      <c r="P1314" s="1141">
        <f t="shared" si="268"/>
        <v>0</v>
      </c>
      <c r="Q1314" s="1226"/>
      <c r="R1314" s="1141">
        <f t="shared" si="269"/>
        <v>0</v>
      </c>
      <c r="S1314" s="1226"/>
      <c r="T1314" s="1141">
        <f t="shared" si="270"/>
        <v>0</v>
      </c>
      <c r="U1314" s="1141"/>
      <c r="V1314" s="1141">
        <f t="shared" si="271"/>
        <v>0</v>
      </c>
      <c r="W1314" s="1143">
        <f t="shared" si="272"/>
        <v>0</v>
      </c>
      <c r="X1314" s="1141">
        <f t="shared" si="273"/>
        <v>0</v>
      </c>
      <c r="Y1314" s="1144">
        <v>0</v>
      </c>
      <c r="Z1314" s="1139">
        <f t="shared" si="275"/>
        <v>0</v>
      </c>
      <c r="AA1314" s="1123">
        <f>[5]building!Y1306</f>
        <v>0</v>
      </c>
      <c r="AB1314" s="1123"/>
      <c r="AC1314" s="1123">
        <f>[5]building!Z1306</f>
        <v>0</v>
      </c>
      <c r="AD1314" s="1123">
        <f t="shared" si="274"/>
        <v>0</v>
      </c>
    </row>
    <row r="1315" spans="1:30" ht="70.5" customHeight="1">
      <c r="A1315" s="1172"/>
      <c r="B1315" s="1223" t="s">
        <v>5148</v>
      </c>
      <c r="C1315" s="1291">
        <v>29300</v>
      </c>
      <c r="D1315" s="1289" t="s">
        <v>1456</v>
      </c>
      <c r="E1315" s="1226"/>
      <c r="F1315" s="1134">
        <f t="shared" si="263"/>
        <v>0</v>
      </c>
      <c r="G1315" s="1226"/>
      <c r="H1315" s="1141">
        <f t="shared" si="264"/>
        <v>0</v>
      </c>
      <c r="I1315" s="1226"/>
      <c r="J1315" s="1141">
        <f t="shared" si="265"/>
        <v>0</v>
      </c>
      <c r="K1315" s="1226"/>
      <c r="L1315" s="1141">
        <f t="shared" si="266"/>
        <v>0</v>
      </c>
      <c r="M1315" s="1226"/>
      <c r="N1315" s="1141">
        <f t="shared" si="267"/>
        <v>0</v>
      </c>
      <c r="O1315" s="1226"/>
      <c r="P1315" s="1141">
        <f t="shared" si="268"/>
        <v>0</v>
      </c>
      <c r="Q1315" s="1226"/>
      <c r="R1315" s="1141">
        <f t="shared" si="269"/>
        <v>0</v>
      </c>
      <c r="S1315" s="1226"/>
      <c r="T1315" s="1141">
        <f t="shared" si="270"/>
        <v>0</v>
      </c>
      <c r="U1315" s="1141"/>
      <c r="V1315" s="1141">
        <f t="shared" si="271"/>
        <v>0</v>
      </c>
      <c r="W1315" s="1143">
        <f t="shared" si="272"/>
        <v>0</v>
      </c>
      <c r="X1315" s="1141">
        <f t="shared" si="273"/>
        <v>0</v>
      </c>
      <c r="Y1315" s="1144">
        <v>0</v>
      </c>
      <c r="Z1315" s="1139">
        <f t="shared" si="275"/>
        <v>0</v>
      </c>
      <c r="AA1315" s="1123">
        <f>[5]building!Y1307</f>
        <v>0</v>
      </c>
      <c r="AB1315" s="1123"/>
      <c r="AC1315" s="1123">
        <f>[5]building!Z1307</f>
        <v>0</v>
      </c>
      <c r="AD1315" s="1123">
        <f t="shared" si="274"/>
        <v>0</v>
      </c>
    </row>
    <row r="1316" spans="1:30" ht="70.5" customHeight="1">
      <c r="A1316" s="1172"/>
      <c r="B1316" s="1223" t="s">
        <v>5149</v>
      </c>
      <c r="C1316" s="1291">
        <v>13250</v>
      </c>
      <c r="D1316" s="1289" t="s">
        <v>1456</v>
      </c>
      <c r="E1316" s="1226"/>
      <c r="F1316" s="1134">
        <f t="shared" si="263"/>
        <v>0</v>
      </c>
      <c r="G1316" s="1226"/>
      <c r="H1316" s="1141">
        <f t="shared" si="264"/>
        <v>0</v>
      </c>
      <c r="I1316" s="1226"/>
      <c r="J1316" s="1141">
        <f t="shared" si="265"/>
        <v>0</v>
      </c>
      <c r="K1316" s="1226"/>
      <c r="L1316" s="1141">
        <f t="shared" si="266"/>
        <v>0</v>
      </c>
      <c r="M1316" s="1226"/>
      <c r="N1316" s="1141">
        <f t="shared" si="267"/>
        <v>0</v>
      </c>
      <c r="O1316" s="1226"/>
      <c r="P1316" s="1141">
        <f t="shared" si="268"/>
        <v>0</v>
      </c>
      <c r="Q1316" s="1226"/>
      <c r="R1316" s="1141">
        <f t="shared" si="269"/>
        <v>0</v>
      </c>
      <c r="S1316" s="1226"/>
      <c r="T1316" s="1141">
        <f t="shared" si="270"/>
        <v>0</v>
      </c>
      <c r="U1316" s="1141"/>
      <c r="V1316" s="1141">
        <f t="shared" si="271"/>
        <v>0</v>
      </c>
      <c r="W1316" s="1143">
        <f t="shared" si="272"/>
        <v>0</v>
      </c>
      <c r="X1316" s="1141">
        <f t="shared" si="273"/>
        <v>0</v>
      </c>
      <c r="Y1316" s="1144">
        <v>0</v>
      </c>
      <c r="Z1316" s="1139">
        <f t="shared" si="275"/>
        <v>0</v>
      </c>
      <c r="AA1316" s="1123">
        <f>[5]building!Y1308</f>
        <v>0</v>
      </c>
      <c r="AB1316" s="1123"/>
      <c r="AC1316" s="1123">
        <f>[5]building!Z1308</f>
        <v>0</v>
      </c>
      <c r="AD1316" s="1123">
        <f t="shared" si="274"/>
        <v>0</v>
      </c>
    </row>
    <row r="1317" spans="1:30" ht="70.5" customHeight="1">
      <c r="A1317" s="1172"/>
      <c r="B1317" s="1297" t="s">
        <v>5150</v>
      </c>
      <c r="C1317" s="1291">
        <v>63000</v>
      </c>
      <c r="D1317" s="1289" t="s">
        <v>1456</v>
      </c>
      <c r="E1317" s="1226"/>
      <c r="F1317" s="1134">
        <f t="shared" si="263"/>
        <v>0</v>
      </c>
      <c r="G1317" s="1226"/>
      <c r="H1317" s="1141">
        <f t="shared" si="264"/>
        <v>0</v>
      </c>
      <c r="I1317" s="1226"/>
      <c r="J1317" s="1141">
        <f t="shared" si="265"/>
        <v>0</v>
      </c>
      <c r="K1317" s="1226"/>
      <c r="L1317" s="1141">
        <f t="shared" si="266"/>
        <v>0</v>
      </c>
      <c r="M1317" s="1226"/>
      <c r="N1317" s="1141">
        <f t="shared" si="267"/>
        <v>0</v>
      </c>
      <c r="O1317" s="1226"/>
      <c r="P1317" s="1141">
        <f t="shared" si="268"/>
        <v>0</v>
      </c>
      <c r="Q1317" s="1226"/>
      <c r="R1317" s="1141">
        <f t="shared" si="269"/>
        <v>0</v>
      </c>
      <c r="S1317" s="1226"/>
      <c r="T1317" s="1141">
        <f t="shared" si="270"/>
        <v>0</v>
      </c>
      <c r="U1317" s="1141"/>
      <c r="V1317" s="1141">
        <f t="shared" si="271"/>
        <v>0</v>
      </c>
      <c r="W1317" s="1143">
        <f t="shared" si="272"/>
        <v>0</v>
      </c>
      <c r="X1317" s="1141">
        <f t="shared" si="273"/>
        <v>0</v>
      </c>
      <c r="Y1317" s="1144">
        <v>0</v>
      </c>
      <c r="Z1317" s="1139">
        <f t="shared" si="275"/>
        <v>0</v>
      </c>
      <c r="AA1317" s="1123">
        <f>[5]building!Y1309</f>
        <v>0</v>
      </c>
      <c r="AB1317" s="1123"/>
      <c r="AC1317" s="1123">
        <f>[5]building!Z1309</f>
        <v>0</v>
      </c>
      <c r="AD1317" s="1123">
        <f t="shared" si="274"/>
        <v>0</v>
      </c>
    </row>
    <row r="1318" spans="1:30" ht="70.5" customHeight="1">
      <c r="A1318" s="1172"/>
      <c r="B1318" s="1293" t="s">
        <v>5151</v>
      </c>
      <c r="C1318" s="1291">
        <v>10500</v>
      </c>
      <c r="D1318" s="1289" t="s">
        <v>1456</v>
      </c>
      <c r="E1318" s="1226"/>
      <c r="F1318" s="1134">
        <f t="shared" si="263"/>
        <v>0</v>
      </c>
      <c r="G1318" s="1226"/>
      <c r="H1318" s="1141">
        <f t="shared" si="264"/>
        <v>0</v>
      </c>
      <c r="I1318" s="1226"/>
      <c r="J1318" s="1141">
        <f t="shared" si="265"/>
        <v>0</v>
      </c>
      <c r="K1318" s="1226"/>
      <c r="L1318" s="1141">
        <f t="shared" si="266"/>
        <v>0</v>
      </c>
      <c r="M1318" s="1226"/>
      <c r="N1318" s="1141">
        <f t="shared" si="267"/>
        <v>0</v>
      </c>
      <c r="O1318" s="1226"/>
      <c r="P1318" s="1141">
        <f t="shared" si="268"/>
        <v>0</v>
      </c>
      <c r="Q1318" s="1226"/>
      <c r="R1318" s="1141">
        <f t="shared" si="269"/>
        <v>0</v>
      </c>
      <c r="S1318" s="1226"/>
      <c r="T1318" s="1141">
        <f t="shared" si="270"/>
        <v>0</v>
      </c>
      <c r="U1318" s="1141"/>
      <c r="V1318" s="1141">
        <f t="shared" si="271"/>
        <v>0</v>
      </c>
      <c r="W1318" s="1143">
        <f t="shared" si="272"/>
        <v>0</v>
      </c>
      <c r="X1318" s="1141">
        <f t="shared" si="273"/>
        <v>0</v>
      </c>
      <c r="Y1318" s="1144">
        <v>0</v>
      </c>
      <c r="Z1318" s="1139">
        <f t="shared" si="275"/>
        <v>0</v>
      </c>
      <c r="AA1318" s="1123">
        <f>[5]building!Y1310</f>
        <v>0</v>
      </c>
      <c r="AB1318" s="1123"/>
      <c r="AC1318" s="1123">
        <f>[5]building!Z1310</f>
        <v>0</v>
      </c>
      <c r="AD1318" s="1123">
        <f t="shared" si="274"/>
        <v>0</v>
      </c>
    </row>
    <row r="1319" spans="1:30" ht="70.5" customHeight="1">
      <c r="A1319" s="1172"/>
      <c r="B1319" s="1293" t="s">
        <v>5152</v>
      </c>
      <c r="C1319" s="1291">
        <v>2350</v>
      </c>
      <c r="D1319" s="1289" t="s">
        <v>1456</v>
      </c>
      <c r="E1319" s="1226"/>
      <c r="F1319" s="1134">
        <f t="shared" si="263"/>
        <v>0</v>
      </c>
      <c r="G1319" s="1226"/>
      <c r="H1319" s="1141">
        <f t="shared" si="264"/>
        <v>0</v>
      </c>
      <c r="I1319" s="1226"/>
      <c r="J1319" s="1141">
        <f t="shared" si="265"/>
        <v>0</v>
      </c>
      <c r="K1319" s="1226"/>
      <c r="L1319" s="1141">
        <f t="shared" si="266"/>
        <v>0</v>
      </c>
      <c r="M1319" s="1226"/>
      <c r="N1319" s="1141">
        <f t="shared" si="267"/>
        <v>0</v>
      </c>
      <c r="O1319" s="1226"/>
      <c r="P1319" s="1141">
        <f t="shared" si="268"/>
        <v>0</v>
      </c>
      <c r="Q1319" s="1226"/>
      <c r="R1319" s="1141">
        <f t="shared" si="269"/>
        <v>0</v>
      </c>
      <c r="S1319" s="1226"/>
      <c r="T1319" s="1141">
        <f t="shared" si="270"/>
        <v>0</v>
      </c>
      <c r="U1319" s="1141"/>
      <c r="V1319" s="1141">
        <f t="shared" si="271"/>
        <v>0</v>
      </c>
      <c r="W1319" s="1143">
        <f t="shared" si="272"/>
        <v>0</v>
      </c>
      <c r="X1319" s="1141">
        <f t="shared" si="273"/>
        <v>0</v>
      </c>
      <c r="Y1319" s="1144">
        <v>0</v>
      </c>
      <c r="Z1319" s="1139">
        <f t="shared" si="275"/>
        <v>0</v>
      </c>
      <c r="AA1319" s="1123">
        <f>[5]building!Y1311</f>
        <v>0</v>
      </c>
      <c r="AB1319" s="1123"/>
      <c r="AC1319" s="1123">
        <f>[5]building!Z1311</f>
        <v>0</v>
      </c>
      <c r="AD1319" s="1123">
        <f t="shared" si="274"/>
        <v>0</v>
      </c>
    </row>
    <row r="1320" spans="1:30" ht="70.5" customHeight="1">
      <c r="A1320" s="1172"/>
      <c r="B1320" s="1293" t="s">
        <v>5153</v>
      </c>
      <c r="C1320" s="1291">
        <v>74</v>
      </c>
      <c r="D1320" s="1289" t="s">
        <v>5154</v>
      </c>
      <c r="E1320" s="1226"/>
      <c r="F1320" s="1134">
        <f t="shared" si="263"/>
        <v>0</v>
      </c>
      <c r="G1320" s="1226"/>
      <c r="H1320" s="1141">
        <f t="shared" si="264"/>
        <v>0</v>
      </c>
      <c r="I1320" s="1226"/>
      <c r="J1320" s="1141">
        <f t="shared" si="265"/>
        <v>0</v>
      </c>
      <c r="K1320" s="1226"/>
      <c r="L1320" s="1141">
        <f t="shared" si="266"/>
        <v>0</v>
      </c>
      <c r="M1320" s="1226"/>
      <c r="N1320" s="1141">
        <f t="shared" si="267"/>
        <v>0</v>
      </c>
      <c r="O1320" s="1226"/>
      <c r="P1320" s="1141">
        <f t="shared" si="268"/>
        <v>0</v>
      </c>
      <c r="Q1320" s="1226"/>
      <c r="R1320" s="1141">
        <f t="shared" si="269"/>
        <v>0</v>
      </c>
      <c r="S1320" s="1226"/>
      <c r="T1320" s="1141">
        <f t="shared" si="270"/>
        <v>0</v>
      </c>
      <c r="U1320" s="1141"/>
      <c r="V1320" s="1141">
        <f t="shared" si="271"/>
        <v>0</v>
      </c>
      <c r="W1320" s="1143">
        <f t="shared" si="272"/>
        <v>0</v>
      </c>
      <c r="X1320" s="1141">
        <f t="shared" si="273"/>
        <v>0</v>
      </c>
      <c r="Y1320" s="1144">
        <v>0</v>
      </c>
      <c r="Z1320" s="1139">
        <f t="shared" si="275"/>
        <v>0</v>
      </c>
      <c r="AA1320" s="1123">
        <f>[5]building!Y1312</f>
        <v>0</v>
      </c>
      <c r="AB1320" s="1123"/>
      <c r="AC1320" s="1123">
        <f>[5]building!Z1312</f>
        <v>0</v>
      </c>
      <c r="AD1320" s="1123">
        <f t="shared" si="274"/>
        <v>0</v>
      </c>
    </row>
    <row r="1321" spans="1:30" ht="70.5" customHeight="1">
      <c r="A1321" s="1172"/>
      <c r="B1321" s="1293" t="s">
        <v>5155</v>
      </c>
      <c r="C1321" s="1291">
        <v>4000</v>
      </c>
      <c r="D1321" s="1289" t="s">
        <v>1456</v>
      </c>
      <c r="E1321" s="1226"/>
      <c r="F1321" s="1134">
        <f t="shared" si="263"/>
        <v>0</v>
      </c>
      <c r="G1321" s="1226"/>
      <c r="H1321" s="1141">
        <f t="shared" si="264"/>
        <v>0</v>
      </c>
      <c r="I1321" s="1226"/>
      <c r="J1321" s="1141">
        <f t="shared" si="265"/>
        <v>0</v>
      </c>
      <c r="K1321" s="1226"/>
      <c r="L1321" s="1141">
        <f t="shared" si="266"/>
        <v>0</v>
      </c>
      <c r="M1321" s="1226"/>
      <c r="N1321" s="1141">
        <f t="shared" si="267"/>
        <v>0</v>
      </c>
      <c r="O1321" s="1226"/>
      <c r="P1321" s="1141">
        <f t="shared" si="268"/>
        <v>0</v>
      </c>
      <c r="Q1321" s="1226"/>
      <c r="R1321" s="1141">
        <f t="shared" si="269"/>
        <v>0</v>
      </c>
      <c r="S1321" s="1226"/>
      <c r="T1321" s="1141">
        <f t="shared" si="270"/>
        <v>0</v>
      </c>
      <c r="U1321" s="1141"/>
      <c r="V1321" s="1141">
        <f t="shared" si="271"/>
        <v>0</v>
      </c>
      <c r="W1321" s="1143">
        <f t="shared" si="272"/>
        <v>0</v>
      </c>
      <c r="X1321" s="1141">
        <f t="shared" si="273"/>
        <v>0</v>
      </c>
      <c r="Y1321" s="1144">
        <v>0</v>
      </c>
      <c r="Z1321" s="1139">
        <f t="shared" si="275"/>
        <v>0</v>
      </c>
      <c r="AA1321" s="1123">
        <f>[5]building!Y1313</f>
        <v>0</v>
      </c>
      <c r="AB1321" s="1123"/>
      <c r="AC1321" s="1123">
        <f>[5]building!Z1313</f>
        <v>0</v>
      </c>
      <c r="AD1321" s="1123">
        <f t="shared" si="274"/>
        <v>0</v>
      </c>
    </row>
    <row r="1322" spans="1:30" ht="70.5" customHeight="1">
      <c r="A1322" s="1172"/>
      <c r="B1322" s="1293" t="s">
        <v>5156</v>
      </c>
      <c r="C1322" s="1291">
        <v>45</v>
      </c>
      <c r="D1322" s="1289" t="s">
        <v>5154</v>
      </c>
      <c r="E1322" s="1226"/>
      <c r="F1322" s="1134">
        <f t="shared" si="263"/>
        <v>0</v>
      </c>
      <c r="G1322" s="1226"/>
      <c r="H1322" s="1141">
        <f t="shared" si="264"/>
        <v>0</v>
      </c>
      <c r="I1322" s="1226"/>
      <c r="J1322" s="1141">
        <f t="shared" si="265"/>
        <v>0</v>
      </c>
      <c r="K1322" s="1226"/>
      <c r="L1322" s="1141">
        <f t="shared" si="266"/>
        <v>0</v>
      </c>
      <c r="M1322" s="1226"/>
      <c r="N1322" s="1141">
        <f t="shared" si="267"/>
        <v>0</v>
      </c>
      <c r="O1322" s="1226"/>
      <c r="P1322" s="1141">
        <f t="shared" si="268"/>
        <v>0</v>
      </c>
      <c r="Q1322" s="1226"/>
      <c r="R1322" s="1141">
        <f t="shared" si="269"/>
        <v>0</v>
      </c>
      <c r="S1322" s="1226"/>
      <c r="T1322" s="1141">
        <f t="shared" si="270"/>
        <v>0</v>
      </c>
      <c r="U1322" s="1141"/>
      <c r="V1322" s="1141">
        <f t="shared" si="271"/>
        <v>0</v>
      </c>
      <c r="W1322" s="1143">
        <f t="shared" si="272"/>
        <v>0</v>
      </c>
      <c r="X1322" s="1141">
        <f t="shared" si="273"/>
        <v>0</v>
      </c>
      <c r="Y1322" s="1144">
        <v>0</v>
      </c>
      <c r="Z1322" s="1139">
        <f t="shared" si="275"/>
        <v>0</v>
      </c>
      <c r="AA1322" s="1123">
        <f>[5]building!Y1314</f>
        <v>0</v>
      </c>
      <c r="AB1322" s="1123"/>
      <c r="AC1322" s="1123">
        <f>[5]building!Z1314</f>
        <v>0</v>
      </c>
      <c r="AD1322" s="1123">
        <f t="shared" si="274"/>
        <v>0</v>
      </c>
    </row>
    <row r="1323" spans="1:30" ht="70.5" customHeight="1">
      <c r="A1323" s="1172"/>
      <c r="B1323" s="1302" t="s">
        <v>5145</v>
      </c>
      <c r="C1323" s="1295">
        <v>15000</v>
      </c>
      <c r="D1323" s="1286" t="s">
        <v>668</v>
      </c>
      <c r="E1323" s="1226"/>
      <c r="F1323" s="1134">
        <f t="shared" si="263"/>
        <v>0</v>
      </c>
      <c r="G1323" s="1226"/>
      <c r="H1323" s="1141">
        <f t="shared" si="264"/>
        <v>0</v>
      </c>
      <c r="I1323" s="1226"/>
      <c r="J1323" s="1141">
        <f t="shared" si="265"/>
        <v>0</v>
      </c>
      <c r="K1323" s="1226"/>
      <c r="L1323" s="1141">
        <f t="shared" si="266"/>
        <v>0</v>
      </c>
      <c r="M1323" s="1226"/>
      <c r="N1323" s="1141">
        <f t="shared" si="267"/>
        <v>0</v>
      </c>
      <c r="O1323" s="1226"/>
      <c r="P1323" s="1141">
        <f t="shared" si="268"/>
        <v>0</v>
      </c>
      <c r="Q1323" s="1226"/>
      <c r="R1323" s="1141">
        <f t="shared" si="269"/>
        <v>0</v>
      </c>
      <c r="S1323" s="1226"/>
      <c r="T1323" s="1141">
        <f t="shared" si="270"/>
        <v>0</v>
      </c>
      <c r="U1323" s="1141"/>
      <c r="V1323" s="1141">
        <f t="shared" si="271"/>
        <v>0</v>
      </c>
      <c r="W1323" s="1143">
        <f t="shared" si="272"/>
        <v>0</v>
      </c>
      <c r="X1323" s="1141">
        <f t="shared" si="273"/>
        <v>0</v>
      </c>
      <c r="Y1323" s="1144">
        <v>0</v>
      </c>
      <c r="Z1323" s="1139">
        <f t="shared" si="275"/>
        <v>0</v>
      </c>
      <c r="AA1323" s="1123">
        <f>[5]building!Y1315</f>
        <v>0</v>
      </c>
      <c r="AB1323" s="1123"/>
      <c r="AC1323" s="1123">
        <f>[5]building!Z1315</f>
        <v>0</v>
      </c>
      <c r="AD1323" s="1123">
        <f t="shared" si="274"/>
        <v>0</v>
      </c>
    </row>
    <row r="1324" spans="1:30" ht="70.5" customHeight="1">
      <c r="A1324" s="1172"/>
      <c r="B1324" s="1302" t="s">
        <v>5299</v>
      </c>
      <c r="C1324" s="1295">
        <v>175085</v>
      </c>
      <c r="D1324" s="1286" t="s">
        <v>286</v>
      </c>
      <c r="E1324" s="1226"/>
      <c r="F1324" s="1134">
        <f t="shared" si="263"/>
        <v>0</v>
      </c>
      <c r="G1324" s="1226"/>
      <c r="H1324" s="1141">
        <f t="shared" si="264"/>
        <v>0</v>
      </c>
      <c r="I1324" s="1226"/>
      <c r="J1324" s="1141">
        <f t="shared" si="265"/>
        <v>0</v>
      </c>
      <c r="K1324" s="1226"/>
      <c r="L1324" s="1141">
        <f t="shared" si="266"/>
        <v>0</v>
      </c>
      <c r="M1324" s="1226"/>
      <c r="N1324" s="1141">
        <f t="shared" si="267"/>
        <v>0</v>
      </c>
      <c r="O1324" s="1226"/>
      <c r="P1324" s="1141">
        <f t="shared" si="268"/>
        <v>0</v>
      </c>
      <c r="Q1324" s="1226"/>
      <c r="R1324" s="1141">
        <f t="shared" si="269"/>
        <v>0</v>
      </c>
      <c r="S1324" s="1316"/>
      <c r="T1324" s="1141">
        <f t="shared" si="270"/>
        <v>0</v>
      </c>
      <c r="U1324" s="1141"/>
      <c r="V1324" s="1141">
        <f t="shared" si="271"/>
        <v>0</v>
      </c>
      <c r="W1324" s="1143">
        <f t="shared" si="272"/>
        <v>0</v>
      </c>
      <c r="X1324" s="1141">
        <f t="shared" si="273"/>
        <v>0</v>
      </c>
      <c r="Y1324" s="1144">
        <v>0</v>
      </c>
      <c r="Z1324" s="1139">
        <f t="shared" si="275"/>
        <v>0</v>
      </c>
      <c r="AA1324" s="1123">
        <f>[5]building!Y1316</f>
        <v>0</v>
      </c>
      <c r="AB1324" s="1123"/>
      <c r="AC1324" s="1123">
        <f>[5]building!Z1316</f>
        <v>0</v>
      </c>
      <c r="AD1324" s="1123">
        <f t="shared" si="274"/>
        <v>0</v>
      </c>
    </row>
    <row r="1325" spans="1:30" ht="70.5" customHeight="1">
      <c r="A1325" s="1172"/>
      <c r="B1325" s="1150" t="s">
        <v>5215</v>
      </c>
      <c r="C1325" s="1291">
        <v>412.96</v>
      </c>
      <c r="D1325" s="1289" t="s">
        <v>5154</v>
      </c>
      <c r="E1325" s="1226"/>
      <c r="F1325" s="1134">
        <f t="shared" si="263"/>
        <v>0</v>
      </c>
      <c r="G1325" s="1226"/>
      <c r="H1325" s="1141">
        <f t="shared" si="264"/>
        <v>0</v>
      </c>
      <c r="I1325" s="1226"/>
      <c r="J1325" s="1141">
        <f t="shared" si="265"/>
        <v>0</v>
      </c>
      <c r="K1325" s="1226"/>
      <c r="L1325" s="1141">
        <f t="shared" si="266"/>
        <v>0</v>
      </c>
      <c r="M1325" s="1226"/>
      <c r="N1325" s="1141">
        <f t="shared" si="267"/>
        <v>0</v>
      </c>
      <c r="O1325" s="1226"/>
      <c r="P1325" s="1141">
        <f t="shared" si="268"/>
        <v>0</v>
      </c>
      <c r="Q1325" s="1226"/>
      <c r="R1325" s="1141">
        <f t="shared" si="269"/>
        <v>0</v>
      </c>
      <c r="S1325" s="1226"/>
      <c r="T1325" s="1141">
        <f t="shared" si="270"/>
        <v>0</v>
      </c>
      <c r="U1325" s="1141"/>
      <c r="V1325" s="1141">
        <f t="shared" si="271"/>
        <v>0</v>
      </c>
      <c r="W1325" s="1143">
        <f t="shared" si="272"/>
        <v>0</v>
      </c>
      <c r="X1325" s="1141">
        <f t="shared" si="273"/>
        <v>0</v>
      </c>
      <c r="Y1325" s="1144">
        <v>0</v>
      </c>
      <c r="Z1325" s="1139">
        <f t="shared" si="275"/>
        <v>0</v>
      </c>
      <c r="AA1325" s="1123">
        <f>[5]building!Y1317</f>
        <v>0</v>
      </c>
      <c r="AB1325" s="1123"/>
      <c r="AC1325" s="1123">
        <f>[5]building!Z1317</f>
        <v>0</v>
      </c>
      <c r="AD1325" s="1123">
        <f t="shared" si="274"/>
        <v>0</v>
      </c>
    </row>
    <row r="1326" spans="1:30" ht="70.5" customHeight="1">
      <c r="A1326" s="1172"/>
      <c r="B1326" s="1150" t="s">
        <v>5300</v>
      </c>
      <c r="C1326" s="1291">
        <v>511110</v>
      </c>
      <c r="D1326" s="1289" t="s">
        <v>286</v>
      </c>
      <c r="E1326" s="1226"/>
      <c r="F1326" s="1134">
        <f t="shared" si="263"/>
        <v>0</v>
      </c>
      <c r="G1326" s="1226"/>
      <c r="H1326" s="1141">
        <f t="shared" si="264"/>
        <v>0</v>
      </c>
      <c r="I1326" s="1226"/>
      <c r="J1326" s="1141">
        <f t="shared" si="265"/>
        <v>0</v>
      </c>
      <c r="K1326" s="1226"/>
      <c r="L1326" s="1141">
        <f t="shared" si="266"/>
        <v>0</v>
      </c>
      <c r="M1326" s="1226"/>
      <c r="N1326" s="1141">
        <f t="shared" si="267"/>
        <v>0</v>
      </c>
      <c r="O1326" s="1226"/>
      <c r="P1326" s="1141">
        <f t="shared" si="268"/>
        <v>0</v>
      </c>
      <c r="Q1326" s="1226"/>
      <c r="R1326" s="1141">
        <f t="shared" si="269"/>
        <v>0</v>
      </c>
      <c r="S1326" s="1316"/>
      <c r="T1326" s="1141">
        <f t="shared" si="270"/>
        <v>0</v>
      </c>
      <c r="U1326" s="1141"/>
      <c r="V1326" s="1141">
        <f t="shared" si="271"/>
        <v>0</v>
      </c>
      <c r="W1326" s="1143">
        <f t="shared" si="272"/>
        <v>0</v>
      </c>
      <c r="X1326" s="1141">
        <f t="shared" si="273"/>
        <v>0</v>
      </c>
      <c r="Y1326" s="1144">
        <v>0</v>
      </c>
      <c r="Z1326" s="1139">
        <f t="shared" si="275"/>
        <v>0</v>
      </c>
      <c r="AA1326" s="1123">
        <f>[5]building!Y1318</f>
        <v>0</v>
      </c>
      <c r="AB1326" s="1123"/>
      <c r="AC1326" s="1123">
        <f>[5]building!Z1318</f>
        <v>0</v>
      </c>
      <c r="AD1326" s="1123">
        <f t="shared" si="274"/>
        <v>0</v>
      </c>
    </row>
    <row r="1327" spans="1:30" ht="70.5" customHeight="1">
      <c r="A1327" s="1172"/>
      <c r="B1327" s="1150" t="s">
        <v>5409</v>
      </c>
      <c r="C1327" s="1291">
        <v>204.52</v>
      </c>
      <c r="D1327" s="1289" t="s">
        <v>2321</v>
      </c>
      <c r="E1327" s="1226">
        <v>551.6</v>
      </c>
      <c r="F1327" s="1134">
        <f t="shared" si="263"/>
        <v>112813.23</v>
      </c>
      <c r="G1327" s="1226"/>
      <c r="H1327" s="1141">
        <f t="shared" si="264"/>
        <v>0</v>
      </c>
      <c r="I1327" s="1226"/>
      <c r="J1327" s="1141">
        <f t="shared" si="265"/>
        <v>0</v>
      </c>
      <c r="K1327" s="1226"/>
      <c r="L1327" s="1141">
        <f t="shared" si="266"/>
        <v>0</v>
      </c>
      <c r="M1327" s="1226"/>
      <c r="N1327" s="1141">
        <f t="shared" si="267"/>
        <v>0</v>
      </c>
      <c r="O1327" s="1226"/>
      <c r="P1327" s="1141">
        <f t="shared" si="268"/>
        <v>0</v>
      </c>
      <c r="Q1327" s="1226"/>
      <c r="R1327" s="1141">
        <f t="shared" si="269"/>
        <v>0</v>
      </c>
      <c r="S1327" s="1226"/>
      <c r="T1327" s="1141">
        <f t="shared" si="270"/>
        <v>0</v>
      </c>
      <c r="U1327" s="1141"/>
      <c r="V1327" s="1141">
        <f t="shared" si="271"/>
        <v>0</v>
      </c>
      <c r="W1327" s="1143">
        <f t="shared" si="272"/>
        <v>0</v>
      </c>
      <c r="X1327" s="1141">
        <f t="shared" si="273"/>
        <v>0</v>
      </c>
      <c r="Y1327" s="1144">
        <v>551.6</v>
      </c>
      <c r="Z1327" s="1139">
        <f t="shared" si="275"/>
        <v>112813.23</v>
      </c>
      <c r="AA1327" s="1123">
        <f>[5]building!Y1319</f>
        <v>551.6</v>
      </c>
      <c r="AB1327" s="1123">
        <f>[5]building!Z1319</f>
        <v>112813.23</v>
      </c>
      <c r="AC1327" s="1123">
        <f>[5]building!Z1319</f>
        <v>112813.23</v>
      </c>
      <c r="AD1327" s="1123">
        <f t="shared" si="274"/>
        <v>0</v>
      </c>
    </row>
    <row r="1328" spans="1:30" ht="70.5" customHeight="1">
      <c r="A1328" s="1172"/>
      <c r="B1328" s="1150" t="s">
        <v>5410</v>
      </c>
      <c r="C1328" s="1291">
        <v>275000</v>
      </c>
      <c r="D1328" s="1289" t="s">
        <v>286</v>
      </c>
      <c r="E1328" s="1226"/>
      <c r="F1328" s="1134">
        <f t="shared" si="263"/>
        <v>0</v>
      </c>
      <c r="G1328" s="1226"/>
      <c r="H1328" s="1141">
        <f t="shared" si="264"/>
        <v>0</v>
      </c>
      <c r="I1328" s="1226"/>
      <c r="J1328" s="1141">
        <f t="shared" si="265"/>
        <v>0</v>
      </c>
      <c r="K1328" s="1226"/>
      <c r="L1328" s="1141">
        <f t="shared" si="266"/>
        <v>0</v>
      </c>
      <c r="M1328" s="1226"/>
      <c r="N1328" s="1141">
        <f t="shared" si="267"/>
        <v>0</v>
      </c>
      <c r="O1328" s="1226"/>
      <c r="P1328" s="1141">
        <f t="shared" si="268"/>
        <v>0</v>
      </c>
      <c r="Q1328" s="1226"/>
      <c r="R1328" s="1141">
        <f t="shared" si="269"/>
        <v>0</v>
      </c>
      <c r="S1328" s="1226">
        <v>1</v>
      </c>
      <c r="T1328" s="1141">
        <f t="shared" si="270"/>
        <v>275000</v>
      </c>
      <c r="U1328" s="1141"/>
      <c r="V1328" s="1141">
        <f t="shared" si="271"/>
        <v>0</v>
      </c>
      <c r="W1328" s="1143">
        <f t="shared" si="272"/>
        <v>1</v>
      </c>
      <c r="X1328" s="1141">
        <f t="shared" si="273"/>
        <v>275000</v>
      </c>
      <c r="Y1328" s="1144">
        <v>1</v>
      </c>
      <c r="Z1328" s="1139">
        <f t="shared" si="275"/>
        <v>275000</v>
      </c>
      <c r="AA1328" s="1123">
        <f>[5]building!Y1320</f>
        <v>1</v>
      </c>
      <c r="AB1328" s="1123">
        <f>[5]building!Z1320</f>
        <v>275000</v>
      </c>
      <c r="AC1328" s="1123">
        <f>[5]building!Z1320</f>
        <v>275000</v>
      </c>
      <c r="AD1328" s="1123">
        <f t="shared" si="274"/>
        <v>0</v>
      </c>
    </row>
    <row r="1329" spans="1:30" ht="70.5" customHeight="1">
      <c r="A1329" s="1172"/>
      <c r="B1329" s="1150" t="s">
        <v>5223</v>
      </c>
      <c r="C1329" s="1291">
        <v>636.53</v>
      </c>
      <c r="D1329" s="1289" t="s">
        <v>1456</v>
      </c>
      <c r="E1329" s="1226">
        <v>60</v>
      </c>
      <c r="F1329" s="1134">
        <f t="shared" si="263"/>
        <v>38191.800000000003</v>
      </c>
      <c r="G1329" s="1226"/>
      <c r="H1329" s="1141">
        <f t="shared" si="264"/>
        <v>0</v>
      </c>
      <c r="I1329" s="1226"/>
      <c r="J1329" s="1141">
        <f t="shared" si="265"/>
        <v>0</v>
      </c>
      <c r="K1329" s="1226"/>
      <c r="L1329" s="1141">
        <f t="shared" si="266"/>
        <v>0</v>
      </c>
      <c r="M1329" s="1226"/>
      <c r="N1329" s="1141">
        <f t="shared" si="267"/>
        <v>0</v>
      </c>
      <c r="O1329" s="1226"/>
      <c r="P1329" s="1141">
        <f t="shared" si="268"/>
        <v>0</v>
      </c>
      <c r="Q1329" s="1226"/>
      <c r="R1329" s="1141">
        <f t="shared" si="269"/>
        <v>0</v>
      </c>
      <c r="S1329" s="1226"/>
      <c r="T1329" s="1141">
        <f t="shared" si="270"/>
        <v>0</v>
      </c>
      <c r="U1329" s="1141"/>
      <c r="V1329" s="1141">
        <f t="shared" si="271"/>
        <v>0</v>
      </c>
      <c r="W1329" s="1143">
        <f t="shared" si="272"/>
        <v>0</v>
      </c>
      <c r="X1329" s="1141">
        <f t="shared" si="273"/>
        <v>0</v>
      </c>
      <c r="Y1329" s="1144">
        <v>60</v>
      </c>
      <c r="Z1329" s="1139">
        <f t="shared" si="275"/>
        <v>38191.800000000003</v>
      </c>
      <c r="AA1329" s="1123">
        <f>[5]building!Y1321</f>
        <v>60</v>
      </c>
      <c r="AB1329" s="1123">
        <f>[5]building!Z1321</f>
        <v>38191.800000000003</v>
      </c>
      <c r="AC1329" s="1123">
        <f>[5]building!Z1321</f>
        <v>38191.800000000003</v>
      </c>
      <c r="AD1329" s="1123">
        <f t="shared" si="274"/>
        <v>0</v>
      </c>
    </row>
    <row r="1330" spans="1:30" ht="70.5" customHeight="1">
      <c r="A1330" s="1172"/>
      <c r="B1330" s="1351" t="s">
        <v>5214</v>
      </c>
      <c r="C1330" s="1291"/>
      <c r="D1330" s="1289"/>
      <c r="E1330" s="1226"/>
      <c r="F1330" s="1134">
        <f t="shared" si="263"/>
        <v>0</v>
      </c>
      <c r="G1330" s="1226"/>
      <c r="H1330" s="1141">
        <f t="shared" si="264"/>
        <v>0</v>
      </c>
      <c r="I1330" s="1226"/>
      <c r="J1330" s="1141">
        <f t="shared" si="265"/>
        <v>0</v>
      </c>
      <c r="K1330" s="1226"/>
      <c r="L1330" s="1141">
        <f t="shared" si="266"/>
        <v>0</v>
      </c>
      <c r="M1330" s="1226"/>
      <c r="N1330" s="1141">
        <f t="shared" si="267"/>
        <v>0</v>
      </c>
      <c r="O1330" s="1226"/>
      <c r="P1330" s="1141">
        <f t="shared" si="268"/>
        <v>0</v>
      </c>
      <c r="Q1330" s="1226"/>
      <c r="R1330" s="1141">
        <f t="shared" si="269"/>
        <v>0</v>
      </c>
      <c r="S1330" s="1226"/>
      <c r="T1330" s="1141">
        <f t="shared" si="270"/>
        <v>0</v>
      </c>
      <c r="U1330" s="1141"/>
      <c r="V1330" s="1141">
        <f t="shared" si="271"/>
        <v>0</v>
      </c>
      <c r="W1330" s="1143">
        <f t="shared" si="272"/>
        <v>0</v>
      </c>
      <c r="X1330" s="1141">
        <f t="shared" si="273"/>
        <v>0</v>
      </c>
      <c r="Y1330" s="1144"/>
      <c r="Z1330" s="1139">
        <f t="shared" si="275"/>
        <v>0</v>
      </c>
      <c r="AA1330" s="1123" t="str">
        <f>[5]building!Y1322</f>
        <v>*</v>
      </c>
      <c r="AB1330" s="1123">
        <f>[5]building!Z1322</f>
        <v>0</v>
      </c>
      <c r="AC1330" s="1123">
        <f>[5]building!Z1322</f>
        <v>0</v>
      </c>
      <c r="AD1330" s="1123">
        <f t="shared" si="274"/>
        <v>0</v>
      </c>
    </row>
    <row r="1331" spans="1:30" ht="70.5" customHeight="1">
      <c r="A1331" s="1172"/>
      <c r="B1331" s="1150" t="s">
        <v>5414</v>
      </c>
      <c r="C1331" s="1291">
        <v>10050</v>
      </c>
      <c r="D1331" s="1289" t="s">
        <v>1422</v>
      </c>
      <c r="E1331" s="1226"/>
      <c r="F1331" s="1134">
        <f t="shared" si="263"/>
        <v>0</v>
      </c>
      <c r="G1331" s="1226"/>
      <c r="H1331" s="1141">
        <f t="shared" si="264"/>
        <v>0</v>
      </c>
      <c r="I1331" s="1226"/>
      <c r="J1331" s="1141">
        <f t="shared" si="265"/>
        <v>0</v>
      </c>
      <c r="K1331" s="1226"/>
      <c r="L1331" s="1141">
        <f t="shared" si="266"/>
        <v>0</v>
      </c>
      <c r="M1331" s="1226"/>
      <c r="N1331" s="1141">
        <f t="shared" si="267"/>
        <v>0</v>
      </c>
      <c r="O1331" s="1226"/>
      <c r="P1331" s="1141">
        <f t="shared" si="268"/>
        <v>0</v>
      </c>
      <c r="Q1331" s="1226"/>
      <c r="R1331" s="1141">
        <f t="shared" si="269"/>
        <v>0</v>
      </c>
      <c r="S1331" s="1226"/>
      <c r="T1331" s="1141">
        <f t="shared" si="270"/>
        <v>0</v>
      </c>
      <c r="U1331" s="1226"/>
      <c r="V1331" s="1141">
        <f t="shared" si="271"/>
        <v>0</v>
      </c>
      <c r="W1331" s="1143">
        <f t="shared" si="272"/>
        <v>0</v>
      </c>
      <c r="X1331" s="1141">
        <f t="shared" si="273"/>
        <v>0</v>
      </c>
      <c r="Y1331" s="1144">
        <v>0</v>
      </c>
      <c r="Z1331" s="1139">
        <f t="shared" si="275"/>
        <v>0</v>
      </c>
      <c r="AA1331" s="1123">
        <f>[5]building!Y1323</f>
        <v>0</v>
      </c>
      <c r="AB1331" s="1123"/>
      <c r="AC1331" s="1123">
        <f>[5]building!Z1323</f>
        <v>0</v>
      </c>
      <c r="AD1331" s="1123">
        <f t="shared" si="274"/>
        <v>0</v>
      </c>
    </row>
    <row r="1332" spans="1:30" ht="70.5" customHeight="1">
      <c r="A1332" s="1172"/>
      <c r="B1332" s="1150" t="s">
        <v>5411</v>
      </c>
      <c r="C1332" s="1291">
        <v>98600</v>
      </c>
      <c r="D1332" s="1289" t="s">
        <v>1422</v>
      </c>
      <c r="E1332" s="1226"/>
      <c r="F1332" s="1134">
        <f t="shared" si="263"/>
        <v>0</v>
      </c>
      <c r="G1332" s="1226"/>
      <c r="H1332" s="1141">
        <f t="shared" si="264"/>
        <v>0</v>
      </c>
      <c r="I1332" s="1226"/>
      <c r="J1332" s="1141">
        <f t="shared" si="265"/>
        <v>0</v>
      </c>
      <c r="K1332" s="1226"/>
      <c r="L1332" s="1141">
        <f t="shared" si="266"/>
        <v>0</v>
      </c>
      <c r="M1332" s="1226"/>
      <c r="N1332" s="1141">
        <f t="shared" si="267"/>
        <v>0</v>
      </c>
      <c r="O1332" s="1226"/>
      <c r="P1332" s="1141">
        <f t="shared" si="268"/>
        <v>0</v>
      </c>
      <c r="Q1332" s="1226"/>
      <c r="R1332" s="1141">
        <f t="shared" si="269"/>
        <v>0</v>
      </c>
      <c r="S1332" s="1226"/>
      <c r="T1332" s="1141">
        <f t="shared" si="270"/>
        <v>0</v>
      </c>
      <c r="U1332" s="1226"/>
      <c r="V1332" s="1141">
        <f t="shared" si="271"/>
        <v>0</v>
      </c>
      <c r="W1332" s="1143">
        <f t="shared" si="272"/>
        <v>0</v>
      </c>
      <c r="X1332" s="1141">
        <f t="shared" si="273"/>
        <v>0</v>
      </c>
      <c r="Y1332" s="1144">
        <v>0</v>
      </c>
      <c r="Z1332" s="1139">
        <f t="shared" si="275"/>
        <v>0</v>
      </c>
      <c r="AA1332" s="1123">
        <f>[5]building!Y1324</f>
        <v>0</v>
      </c>
      <c r="AB1332" s="1123"/>
      <c r="AC1332" s="1123">
        <f>[5]building!Z1324</f>
        <v>0</v>
      </c>
      <c r="AD1332" s="1123">
        <f t="shared" si="274"/>
        <v>0</v>
      </c>
    </row>
    <row r="1333" spans="1:30" ht="70.5" customHeight="1">
      <c r="A1333" s="1172"/>
      <c r="B1333" s="1150" t="s">
        <v>5024</v>
      </c>
      <c r="C1333" s="1291">
        <v>10450</v>
      </c>
      <c r="D1333" s="1289" t="s">
        <v>1422</v>
      </c>
      <c r="E1333" s="1226"/>
      <c r="F1333" s="1134">
        <f t="shared" si="263"/>
        <v>0</v>
      </c>
      <c r="G1333" s="1226"/>
      <c r="H1333" s="1141">
        <f t="shared" si="264"/>
        <v>0</v>
      </c>
      <c r="I1333" s="1226"/>
      <c r="J1333" s="1141">
        <f t="shared" si="265"/>
        <v>0</v>
      </c>
      <c r="K1333" s="1226"/>
      <c r="L1333" s="1141">
        <f t="shared" si="266"/>
        <v>0</v>
      </c>
      <c r="M1333" s="1226"/>
      <c r="N1333" s="1141">
        <f t="shared" si="267"/>
        <v>0</v>
      </c>
      <c r="O1333" s="1226"/>
      <c r="P1333" s="1141">
        <f t="shared" si="268"/>
        <v>0</v>
      </c>
      <c r="Q1333" s="1226"/>
      <c r="R1333" s="1141">
        <f t="shared" si="269"/>
        <v>0</v>
      </c>
      <c r="S1333" s="1226"/>
      <c r="T1333" s="1141">
        <f t="shared" si="270"/>
        <v>0</v>
      </c>
      <c r="U1333" s="1226"/>
      <c r="V1333" s="1141">
        <f t="shared" si="271"/>
        <v>0</v>
      </c>
      <c r="W1333" s="1143">
        <f t="shared" si="272"/>
        <v>0</v>
      </c>
      <c r="X1333" s="1141">
        <f t="shared" si="273"/>
        <v>0</v>
      </c>
      <c r="Y1333" s="1144">
        <v>0</v>
      </c>
      <c r="Z1333" s="1139">
        <f t="shared" si="275"/>
        <v>0</v>
      </c>
      <c r="AA1333" s="1123">
        <f>[5]building!Y1325</f>
        <v>0</v>
      </c>
      <c r="AB1333" s="1123"/>
      <c r="AC1333" s="1123">
        <f>[5]building!Z1325</f>
        <v>0</v>
      </c>
      <c r="AD1333" s="1123">
        <f t="shared" si="274"/>
        <v>0</v>
      </c>
    </row>
    <row r="1334" spans="1:30" ht="70.5" customHeight="1">
      <c r="A1334" s="1172"/>
      <c r="B1334" s="1150" t="s">
        <v>5412</v>
      </c>
      <c r="C1334" s="1291">
        <v>35000</v>
      </c>
      <c r="D1334" s="1289" t="s">
        <v>1422</v>
      </c>
      <c r="E1334" s="1226"/>
      <c r="F1334" s="1134">
        <f t="shared" si="263"/>
        <v>0</v>
      </c>
      <c r="G1334" s="1226"/>
      <c r="H1334" s="1141">
        <f t="shared" si="264"/>
        <v>0</v>
      </c>
      <c r="I1334" s="1226"/>
      <c r="J1334" s="1141">
        <f t="shared" si="265"/>
        <v>0</v>
      </c>
      <c r="K1334" s="1226"/>
      <c r="L1334" s="1141">
        <f t="shared" si="266"/>
        <v>0</v>
      </c>
      <c r="M1334" s="1226"/>
      <c r="N1334" s="1141">
        <f t="shared" si="267"/>
        <v>0</v>
      </c>
      <c r="O1334" s="1226"/>
      <c r="P1334" s="1141">
        <f t="shared" si="268"/>
        <v>0</v>
      </c>
      <c r="Q1334" s="1226"/>
      <c r="R1334" s="1141">
        <f t="shared" si="269"/>
        <v>0</v>
      </c>
      <c r="S1334" s="1226"/>
      <c r="T1334" s="1141">
        <f t="shared" si="270"/>
        <v>0</v>
      </c>
      <c r="U1334" s="1226"/>
      <c r="V1334" s="1141">
        <f t="shared" si="271"/>
        <v>0</v>
      </c>
      <c r="W1334" s="1143">
        <f t="shared" si="272"/>
        <v>0</v>
      </c>
      <c r="X1334" s="1141">
        <f t="shared" si="273"/>
        <v>0</v>
      </c>
      <c r="Y1334" s="1144">
        <v>0</v>
      </c>
      <c r="Z1334" s="1139">
        <f t="shared" si="275"/>
        <v>0</v>
      </c>
      <c r="AA1334" s="1123">
        <f>[5]building!Y1326</f>
        <v>0</v>
      </c>
      <c r="AB1334" s="1123"/>
      <c r="AC1334" s="1123">
        <f>[5]building!Z1326</f>
        <v>0</v>
      </c>
      <c r="AD1334" s="1123">
        <f t="shared" si="274"/>
        <v>0</v>
      </c>
    </row>
    <row r="1335" spans="1:30" ht="70.5" customHeight="1">
      <c r="A1335" s="1172"/>
      <c r="B1335" s="1150" t="s">
        <v>5413</v>
      </c>
      <c r="C1335" s="1291">
        <v>284</v>
      </c>
      <c r="D1335" s="1289" t="s">
        <v>841</v>
      </c>
      <c r="E1335" s="1226"/>
      <c r="F1335" s="1134">
        <f t="shared" si="263"/>
        <v>0</v>
      </c>
      <c r="G1335" s="1226"/>
      <c r="H1335" s="1141">
        <f t="shared" si="264"/>
        <v>0</v>
      </c>
      <c r="I1335" s="1226"/>
      <c r="J1335" s="1141">
        <f t="shared" si="265"/>
        <v>0</v>
      </c>
      <c r="K1335" s="1226"/>
      <c r="L1335" s="1141">
        <f t="shared" si="266"/>
        <v>0</v>
      </c>
      <c r="M1335" s="1226"/>
      <c r="N1335" s="1141">
        <f t="shared" si="267"/>
        <v>0</v>
      </c>
      <c r="O1335" s="1226"/>
      <c r="P1335" s="1141">
        <f t="shared" si="268"/>
        <v>0</v>
      </c>
      <c r="Q1335" s="1226"/>
      <c r="R1335" s="1141">
        <f t="shared" si="269"/>
        <v>0</v>
      </c>
      <c r="S1335" s="1226"/>
      <c r="T1335" s="1141">
        <f t="shared" si="270"/>
        <v>0</v>
      </c>
      <c r="U1335" s="1226"/>
      <c r="V1335" s="1141">
        <f t="shared" si="271"/>
        <v>0</v>
      </c>
      <c r="W1335" s="1143">
        <f t="shared" si="272"/>
        <v>0</v>
      </c>
      <c r="X1335" s="1141">
        <f t="shared" si="273"/>
        <v>0</v>
      </c>
      <c r="Y1335" s="1144">
        <v>0</v>
      </c>
      <c r="Z1335" s="1139">
        <f t="shared" si="275"/>
        <v>0</v>
      </c>
      <c r="AA1335" s="1123">
        <f>[5]building!Y1327</f>
        <v>0</v>
      </c>
      <c r="AB1335" s="1123"/>
      <c r="AC1335" s="1123">
        <f>[5]building!Z1327</f>
        <v>0</v>
      </c>
      <c r="AD1335" s="1123">
        <f t="shared" si="274"/>
        <v>0</v>
      </c>
    </row>
    <row r="1336" spans="1:30" ht="70.5" customHeight="1">
      <c r="A1336" s="1172"/>
      <c r="B1336" s="1150" t="s">
        <v>5415</v>
      </c>
      <c r="C1336" s="1291">
        <v>152000</v>
      </c>
      <c r="D1336" s="1289" t="s">
        <v>1422</v>
      </c>
      <c r="E1336" s="1226">
        <v>1</v>
      </c>
      <c r="F1336" s="1134">
        <f t="shared" si="263"/>
        <v>152000</v>
      </c>
      <c r="G1336" s="1226"/>
      <c r="H1336" s="1141">
        <f t="shared" si="264"/>
        <v>0</v>
      </c>
      <c r="I1336" s="1226"/>
      <c r="J1336" s="1141">
        <f t="shared" si="265"/>
        <v>0</v>
      </c>
      <c r="K1336" s="1226"/>
      <c r="L1336" s="1141">
        <f t="shared" si="266"/>
        <v>0</v>
      </c>
      <c r="M1336" s="1226"/>
      <c r="N1336" s="1141">
        <f t="shared" si="267"/>
        <v>0</v>
      </c>
      <c r="O1336" s="1226"/>
      <c r="P1336" s="1141">
        <f t="shared" si="268"/>
        <v>0</v>
      </c>
      <c r="Q1336" s="1226"/>
      <c r="R1336" s="1141">
        <f t="shared" si="269"/>
        <v>0</v>
      </c>
      <c r="S1336" s="1226"/>
      <c r="T1336" s="1141">
        <f t="shared" si="270"/>
        <v>0</v>
      </c>
      <c r="U1336" s="1226"/>
      <c r="V1336" s="1141">
        <f t="shared" si="271"/>
        <v>0</v>
      </c>
      <c r="W1336" s="1143">
        <f t="shared" si="272"/>
        <v>0</v>
      </c>
      <c r="X1336" s="1141">
        <f t="shared" si="273"/>
        <v>0</v>
      </c>
      <c r="Y1336" s="1144">
        <v>1</v>
      </c>
      <c r="Z1336" s="1139">
        <f t="shared" si="275"/>
        <v>152000</v>
      </c>
      <c r="AA1336" s="1123">
        <f>[5]building!Y1328</f>
        <v>1</v>
      </c>
      <c r="AB1336" s="1123">
        <f>[5]building!Z1328</f>
        <v>152000</v>
      </c>
      <c r="AC1336" s="1123">
        <f>[5]building!Z1328</f>
        <v>152000</v>
      </c>
      <c r="AD1336" s="1123">
        <f t="shared" si="274"/>
        <v>0</v>
      </c>
    </row>
    <row r="1337" spans="1:30" ht="70.5" customHeight="1">
      <c r="A1337" s="1172"/>
      <c r="B1337" s="1150" t="s">
        <v>5416</v>
      </c>
      <c r="C1337" s="1291">
        <v>26000</v>
      </c>
      <c r="D1337" s="1289" t="s">
        <v>1422</v>
      </c>
      <c r="E1337" s="1226">
        <v>1</v>
      </c>
      <c r="F1337" s="1134">
        <f t="shared" si="263"/>
        <v>26000</v>
      </c>
      <c r="G1337" s="1226"/>
      <c r="H1337" s="1141">
        <f t="shared" si="264"/>
        <v>0</v>
      </c>
      <c r="I1337" s="1226"/>
      <c r="J1337" s="1141">
        <f t="shared" si="265"/>
        <v>0</v>
      </c>
      <c r="K1337" s="1226"/>
      <c r="L1337" s="1141">
        <f t="shared" si="266"/>
        <v>0</v>
      </c>
      <c r="M1337" s="1226"/>
      <c r="N1337" s="1141">
        <f t="shared" si="267"/>
        <v>0</v>
      </c>
      <c r="O1337" s="1226"/>
      <c r="P1337" s="1141">
        <f t="shared" si="268"/>
        <v>0</v>
      </c>
      <c r="Q1337" s="1226"/>
      <c r="R1337" s="1141">
        <f t="shared" si="269"/>
        <v>0</v>
      </c>
      <c r="S1337" s="1226"/>
      <c r="T1337" s="1141">
        <f t="shared" si="270"/>
        <v>0</v>
      </c>
      <c r="U1337" s="1226"/>
      <c r="V1337" s="1141">
        <f t="shared" si="271"/>
        <v>0</v>
      </c>
      <c r="W1337" s="1143">
        <f t="shared" si="272"/>
        <v>0</v>
      </c>
      <c r="X1337" s="1141">
        <f t="shared" si="273"/>
        <v>0</v>
      </c>
      <c r="Y1337" s="1144">
        <v>1</v>
      </c>
      <c r="Z1337" s="1139">
        <f t="shared" si="275"/>
        <v>26000</v>
      </c>
      <c r="AA1337" s="1123">
        <f>[5]building!Y1329</f>
        <v>1</v>
      </c>
      <c r="AB1337" s="1123">
        <f>[5]building!Z1329</f>
        <v>26000</v>
      </c>
      <c r="AC1337" s="1123">
        <f>[5]building!Z1329</f>
        <v>26000</v>
      </c>
      <c r="AD1337" s="1123">
        <f t="shared" si="274"/>
        <v>0</v>
      </c>
    </row>
    <row r="1338" spans="1:30" ht="70.5" customHeight="1">
      <c r="A1338" s="1172"/>
      <c r="B1338" s="1150" t="s">
        <v>5215</v>
      </c>
      <c r="C1338" s="1150">
        <v>412.96</v>
      </c>
      <c r="D1338" s="1150" t="s">
        <v>841</v>
      </c>
      <c r="E1338" s="1226">
        <v>497</v>
      </c>
      <c r="F1338" s="1134">
        <f t="shared" si="263"/>
        <v>205241.12</v>
      </c>
      <c r="G1338" s="1226"/>
      <c r="H1338" s="1141">
        <f t="shared" si="264"/>
        <v>0</v>
      </c>
      <c r="I1338" s="1226"/>
      <c r="J1338" s="1141">
        <f t="shared" si="265"/>
        <v>0</v>
      </c>
      <c r="K1338" s="1226"/>
      <c r="L1338" s="1141">
        <f t="shared" si="266"/>
        <v>0</v>
      </c>
      <c r="M1338" s="1226"/>
      <c r="N1338" s="1141">
        <f t="shared" si="267"/>
        <v>0</v>
      </c>
      <c r="O1338" s="1226"/>
      <c r="P1338" s="1141">
        <f t="shared" si="268"/>
        <v>0</v>
      </c>
      <c r="Q1338" s="1226"/>
      <c r="R1338" s="1141">
        <f t="shared" si="269"/>
        <v>0</v>
      </c>
      <c r="S1338" s="1226"/>
      <c r="T1338" s="1141">
        <f t="shared" si="270"/>
        <v>0</v>
      </c>
      <c r="U1338" s="1226"/>
      <c r="V1338" s="1141">
        <f t="shared" si="271"/>
        <v>0</v>
      </c>
      <c r="W1338" s="1143">
        <f t="shared" si="272"/>
        <v>0</v>
      </c>
      <c r="X1338" s="1141">
        <f t="shared" si="273"/>
        <v>0</v>
      </c>
      <c r="Y1338" s="1144">
        <v>497</v>
      </c>
      <c r="Z1338" s="1139">
        <f t="shared" si="275"/>
        <v>205241.12</v>
      </c>
      <c r="AA1338" s="1123">
        <f>[5]building!Y1330</f>
        <v>497</v>
      </c>
      <c r="AB1338" s="1123">
        <f>[5]building!Z1330</f>
        <v>205241.12</v>
      </c>
      <c r="AC1338" s="1123">
        <f>[5]building!Z1330</f>
        <v>205241.12</v>
      </c>
      <c r="AD1338" s="1123">
        <f t="shared" si="274"/>
        <v>0</v>
      </c>
    </row>
    <row r="1339" spans="1:30" ht="70.5" customHeight="1">
      <c r="A1339" s="1172"/>
      <c r="B1339" s="1351"/>
      <c r="C1339" s="1291"/>
      <c r="D1339" s="1289"/>
      <c r="E1339" s="1226"/>
      <c r="F1339" s="1134">
        <f t="shared" si="263"/>
        <v>0</v>
      </c>
      <c r="G1339" s="1226"/>
      <c r="H1339" s="1141">
        <f t="shared" si="264"/>
        <v>0</v>
      </c>
      <c r="I1339" s="1226"/>
      <c r="J1339" s="1141">
        <f t="shared" si="265"/>
        <v>0</v>
      </c>
      <c r="K1339" s="1226"/>
      <c r="L1339" s="1141">
        <f t="shared" si="266"/>
        <v>0</v>
      </c>
      <c r="M1339" s="1226"/>
      <c r="N1339" s="1141">
        <f t="shared" si="267"/>
        <v>0</v>
      </c>
      <c r="O1339" s="1226"/>
      <c r="P1339" s="1141">
        <f t="shared" si="268"/>
        <v>0</v>
      </c>
      <c r="Q1339" s="1226"/>
      <c r="R1339" s="1141">
        <f t="shared" si="269"/>
        <v>0</v>
      </c>
      <c r="S1339" s="1226"/>
      <c r="T1339" s="1141">
        <f t="shared" si="270"/>
        <v>0</v>
      </c>
      <c r="U1339" s="1141"/>
      <c r="V1339" s="1141">
        <f t="shared" si="271"/>
        <v>0</v>
      </c>
      <c r="W1339" s="1143">
        <f t="shared" si="272"/>
        <v>0</v>
      </c>
      <c r="X1339" s="1141">
        <f t="shared" si="273"/>
        <v>0</v>
      </c>
      <c r="Y1339" s="1144">
        <v>0</v>
      </c>
      <c r="Z1339" s="1139">
        <f t="shared" si="275"/>
        <v>0</v>
      </c>
      <c r="AA1339" s="1123">
        <f>[5]building!Y1331</f>
        <v>0</v>
      </c>
      <c r="AB1339" s="1123"/>
      <c r="AC1339" s="1123">
        <f>[5]building!Z1331</f>
        <v>0</v>
      </c>
      <c r="AD1339" s="1123">
        <f t="shared" si="274"/>
        <v>0</v>
      </c>
    </row>
    <row r="1340" spans="1:30" ht="70.5" customHeight="1">
      <c r="A1340" s="1172"/>
      <c r="B1340" s="1351" t="s">
        <v>5444</v>
      </c>
      <c r="C1340" s="1291"/>
      <c r="D1340" s="1289"/>
      <c r="E1340" s="1226"/>
      <c r="F1340" s="1134">
        <f t="shared" si="263"/>
        <v>0</v>
      </c>
      <c r="G1340" s="1226"/>
      <c r="H1340" s="1141">
        <f t="shared" si="264"/>
        <v>0</v>
      </c>
      <c r="I1340" s="1226"/>
      <c r="J1340" s="1141">
        <f t="shared" si="265"/>
        <v>0</v>
      </c>
      <c r="K1340" s="1226"/>
      <c r="L1340" s="1141">
        <f t="shared" si="266"/>
        <v>0</v>
      </c>
      <c r="M1340" s="1226"/>
      <c r="N1340" s="1141">
        <f t="shared" si="267"/>
        <v>0</v>
      </c>
      <c r="O1340" s="1226"/>
      <c r="P1340" s="1141">
        <f t="shared" si="268"/>
        <v>0</v>
      </c>
      <c r="Q1340" s="1226"/>
      <c r="R1340" s="1141">
        <f t="shared" si="269"/>
        <v>0</v>
      </c>
      <c r="S1340" s="1226"/>
      <c r="T1340" s="1141">
        <f t="shared" si="270"/>
        <v>0</v>
      </c>
      <c r="U1340" s="1141"/>
      <c r="V1340" s="1141">
        <f t="shared" si="271"/>
        <v>0</v>
      </c>
      <c r="W1340" s="1143">
        <f t="shared" si="272"/>
        <v>0</v>
      </c>
      <c r="X1340" s="1141">
        <f t="shared" si="273"/>
        <v>0</v>
      </c>
      <c r="Y1340" s="1144"/>
      <c r="Z1340" s="1139">
        <f t="shared" si="275"/>
        <v>0</v>
      </c>
      <c r="AA1340" s="1123" t="str">
        <f>[5]building!Y1332</f>
        <v>*</v>
      </c>
      <c r="AB1340" s="1123">
        <f>[5]building!Z1332</f>
        <v>0</v>
      </c>
      <c r="AC1340" s="1123">
        <f>[5]building!Z1332</f>
        <v>0</v>
      </c>
      <c r="AD1340" s="1123">
        <f t="shared" si="274"/>
        <v>0</v>
      </c>
    </row>
    <row r="1341" spans="1:30" ht="70.5" customHeight="1">
      <c r="A1341" s="1172"/>
      <c r="B1341" s="1150" t="s">
        <v>5414</v>
      </c>
      <c r="C1341" s="1291">
        <v>10050</v>
      </c>
      <c r="D1341" s="1289" t="s">
        <v>1422</v>
      </c>
      <c r="E1341" s="1226"/>
      <c r="F1341" s="1134">
        <f t="shared" si="263"/>
        <v>0</v>
      </c>
      <c r="G1341" s="1226"/>
      <c r="H1341" s="1141">
        <f t="shared" si="264"/>
        <v>0</v>
      </c>
      <c r="I1341" s="1226"/>
      <c r="J1341" s="1141">
        <f t="shared" si="265"/>
        <v>0</v>
      </c>
      <c r="K1341" s="1226"/>
      <c r="L1341" s="1141">
        <f t="shared" si="266"/>
        <v>0</v>
      </c>
      <c r="M1341" s="1226"/>
      <c r="N1341" s="1141">
        <f t="shared" si="267"/>
        <v>0</v>
      </c>
      <c r="O1341" s="1226"/>
      <c r="P1341" s="1141">
        <f t="shared" si="268"/>
        <v>0</v>
      </c>
      <c r="Q1341" s="1226"/>
      <c r="R1341" s="1141">
        <f t="shared" si="269"/>
        <v>0</v>
      </c>
      <c r="S1341" s="1226"/>
      <c r="T1341" s="1141">
        <f t="shared" si="270"/>
        <v>0</v>
      </c>
      <c r="U1341" s="1141">
        <v>36</v>
      </c>
      <c r="V1341" s="1141">
        <f t="shared" si="271"/>
        <v>361800</v>
      </c>
      <c r="W1341" s="1143">
        <f t="shared" si="272"/>
        <v>36</v>
      </c>
      <c r="X1341" s="1141">
        <f t="shared" si="273"/>
        <v>361800</v>
      </c>
      <c r="Y1341" s="1144">
        <v>36</v>
      </c>
      <c r="Z1341" s="1139">
        <f t="shared" si="275"/>
        <v>361800</v>
      </c>
      <c r="AA1341" s="1123">
        <f>[5]building!Y1333</f>
        <v>36</v>
      </c>
      <c r="AB1341" s="1123">
        <f>[5]building!Z1333</f>
        <v>361800</v>
      </c>
      <c r="AC1341" s="1123">
        <f>[5]building!Z1333</f>
        <v>361800</v>
      </c>
      <c r="AD1341" s="1123">
        <f t="shared" si="274"/>
        <v>0</v>
      </c>
    </row>
    <row r="1342" spans="1:30" ht="70.5" customHeight="1">
      <c r="A1342" s="1172"/>
      <c r="B1342" s="1150" t="s">
        <v>5411</v>
      </c>
      <c r="C1342" s="1291">
        <v>98600</v>
      </c>
      <c r="D1342" s="1289" t="s">
        <v>1422</v>
      </c>
      <c r="E1342" s="1226"/>
      <c r="F1342" s="1134">
        <f t="shared" si="263"/>
        <v>0</v>
      </c>
      <c r="G1342" s="1226"/>
      <c r="H1342" s="1141">
        <f t="shared" si="264"/>
        <v>0</v>
      </c>
      <c r="I1342" s="1226"/>
      <c r="J1342" s="1141">
        <f t="shared" si="265"/>
        <v>0</v>
      </c>
      <c r="K1342" s="1226"/>
      <c r="L1342" s="1141">
        <f t="shared" si="266"/>
        <v>0</v>
      </c>
      <c r="M1342" s="1226"/>
      <c r="N1342" s="1141">
        <f t="shared" si="267"/>
        <v>0</v>
      </c>
      <c r="O1342" s="1226"/>
      <c r="P1342" s="1141">
        <f t="shared" si="268"/>
        <v>0</v>
      </c>
      <c r="Q1342" s="1226"/>
      <c r="R1342" s="1141">
        <f t="shared" si="269"/>
        <v>0</v>
      </c>
      <c r="S1342" s="1226"/>
      <c r="T1342" s="1141">
        <f t="shared" si="270"/>
        <v>0</v>
      </c>
      <c r="U1342" s="1141">
        <v>1</v>
      </c>
      <c r="V1342" s="1141">
        <f t="shared" si="271"/>
        <v>98600</v>
      </c>
      <c r="W1342" s="1143">
        <f t="shared" si="272"/>
        <v>1</v>
      </c>
      <c r="X1342" s="1141">
        <f t="shared" si="273"/>
        <v>98600</v>
      </c>
      <c r="Y1342" s="1144">
        <v>1</v>
      </c>
      <c r="Z1342" s="1139">
        <f t="shared" si="275"/>
        <v>98600</v>
      </c>
      <c r="AA1342" s="1123">
        <f>[5]building!Y1334</f>
        <v>1</v>
      </c>
      <c r="AB1342" s="1123">
        <f>[5]building!Z1334</f>
        <v>98600</v>
      </c>
      <c r="AC1342" s="1123">
        <f>[5]building!Z1334</f>
        <v>98600</v>
      </c>
      <c r="AD1342" s="1123">
        <f t="shared" si="274"/>
        <v>0</v>
      </c>
    </row>
    <row r="1343" spans="1:30" ht="70.5" customHeight="1">
      <c r="A1343" s="1172"/>
      <c r="B1343" s="1150" t="s">
        <v>5024</v>
      </c>
      <c r="C1343" s="1291">
        <v>10450</v>
      </c>
      <c r="D1343" s="1289" t="s">
        <v>1422</v>
      </c>
      <c r="E1343" s="1226"/>
      <c r="F1343" s="1134">
        <f t="shared" si="263"/>
        <v>0</v>
      </c>
      <c r="G1343" s="1226"/>
      <c r="H1343" s="1141">
        <f t="shared" si="264"/>
        <v>0</v>
      </c>
      <c r="I1343" s="1226"/>
      <c r="J1343" s="1141">
        <f t="shared" si="265"/>
        <v>0</v>
      </c>
      <c r="K1343" s="1226"/>
      <c r="L1343" s="1141">
        <f t="shared" si="266"/>
        <v>0</v>
      </c>
      <c r="M1343" s="1226"/>
      <c r="N1343" s="1141">
        <f t="shared" si="267"/>
        <v>0</v>
      </c>
      <c r="O1343" s="1226"/>
      <c r="P1343" s="1141">
        <f t="shared" si="268"/>
        <v>0</v>
      </c>
      <c r="Q1343" s="1226"/>
      <c r="R1343" s="1141">
        <f t="shared" si="269"/>
        <v>0</v>
      </c>
      <c r="S1343" s="1226"/>
      <c r="T1343" s="1141">
        <f t="shared" si="270"/>
        <v>0</v>
      </c>
      <c r="U1343" s="1141">
        <v>12</v>
      </c>
      <c r="V1343" s="1141">
        <f t="shared" si="271"/>
        <v>125400</v>
      </c>
      <c r="W1343" s="1143">
        <f t="shared" si="272"/>
        <v>12</v>
      </c>
      <c r="X1343" s="1141">
        <f t="shared" si="273"/>
        <v>125400</v>
      </c>
      <c r="Y1343" s="1144">
        <v>12</v>
      </c>
      <c r="Z1343" s="1139">
        <f t="shared" si="275"/>
        <v>125400</v>
      </c>
      <c r="AA1343" s="1123">
        <f>[5]building!Y1335</f>
        <v>12</v>
      </c>
      <c r="AB1343" s="1123">
        <f>[5]building!Z1335</f>
        <v>125400</v>
      </c>
      <c r="AC1343" s="1123">
        <f>[5]building!Z1335</f>
        <v>125400</v>
      </c>
      <c r="AD1343" s="1123">
        <f t="shared" si="274"/>
        <v>0</v>
      </c>
    </row>
    <row r="1344" spans="1:30" ht="70.5" customHeight="1">
      <c r="A1344" s="1172"/>
      <c r="B1344" s="1150" t="s">
        <v>5412</v>
      </c>
      <c r="C1344" s="1291">
        <v>35000</v>
      </c>
      <c r="D1344" s="1289" t="s">
        <v>1422</v>
      </c>
      <c r="E1344" s="1226"/>
      <c r="F1344" s="1134">
        <f t="shared" si="263"/>
        <v>0</v>
      </c>
      <c r="G1344" s="1226"/>
      <c r="H1344" s="1141">
        <f t="shared" si="264"/>
        <v>0</v>
      </c>
      <c r="I1344" s="1226"/>
      <c r="J1344" s="1141">
        <f t="shared" si="265"/>
        <v>0</v>
      </c>
      <c r="K1344" s="1226"/>
      <c r="L1344" s="1141">
        <f t="shared" si="266"/>
        <v>0</v>
      </c>
      <c r="M1344" s="1226"/>
      <c r="N1344" s="1141">
        <f t="shared" si="267"/>
        <v>0</v>
      </c>
      <c r="O1344" s="1226"/>
      <c r="P1344" s="1141">
        <f t="shared" si="268"/>
        <v>0</v>
      </c>
      <c r="Q1344" s="1226"/>
      <c r="R1344" s="1141">
        <f t="shared" si="269"/>
        <v>0</v>
      </c>
      <c r="S1344" s="1226"/>
      <c r="T1344" s="1141">
        <f t="shared" si="270"/>
        <v>0</v>
      </c>
      <c r="U1344" s="1141">
        <v>1</v>
      </c>
      <c r="V1344" s="1141">
        <f t="shared" si="271"/>
        <v>35000</v>
      </c>
      <c r="W1344" s="1143">
        <f t="shared" si="272"/>
        <v>1</v>
      </c>
      <c r="X1344" s="1141">
        <f t="shared" si="273"/>
        <v>35000</v>
      </c>
      <c r="Y1344" s="1144">
        <v>1</v>
      </c>
      <c r="Z1344" s="1139">
        <f t="shared" si="275"/>
        <v>35000</v>
      </c>
      <c r="AA1344" s="1123">
        <f>[5]building!Y1336</f>
        <v>1</v>
      </c>
      <c r="AB1344" s="1123">
        <f>[5]building!Z1336</f>
        <v>35000</v>
      </c>
      <c r="AC1344" s="1123">
        <f>[5]building!Z1336</f>
        <v>35000</v>
      </c>
      <c r="AD1344" s="1123">
        <f t="shared" si="274"/>
        <v>0</v>
      </c>
    </row>
    <row r="1345" spans="1:30" ht="70.5" customHeight="1">
      <c r="A1345" s="1172"/>
      <c r="B1345" s="1150" t="s">
        <v>5413</v>
      </c>
      <c r="C1345" s="1291">
        <v>284</v>
      </c>
      <c r="D1345" s="1289" t="s">
        <v>841</v>
      </c>
      <c r="E1345" s="1226"/>
      <c r="F1345" s="1134">
        <f t="shared" si="263"/>
        <v>0</v>
      </c>
      <c r="G1345" s="1226"/>
      <c r="H1345" s="1141">
        <f t="shared" si="264"/>
        <v>0</v>
      </c>
      <c r="I1345" s="1226"/>
      <c r="J1345" s="1141">
        <f t="shared" si="265"/>
        <v>0</v>
      </c>
      <c r="K1345" s="1226"/>
      <c r="L1345" s="1141">
        <f t="shared" si="266"/>
        <v>0</v>
      </c>
      <c r="M1345" s="1226"/>
      <c r="N1345" s="1141">
        <f t="shared" si="267"/>
        <v>0</v>
      </c>
      <c r="O1345" s="1226"/>
      <c r="P1345" s="1141">
        <f t="shared" si="268"/>
        <v>0</v>
      </c>
      <c r="Q1345" s="1226"/>
      <c r="R1345" s="1141">
        <f t="shared" si="269"/>
        <v>0</v>
      </c>
      <c r="S1345" s="1226"/>
      <c r="T1345" s="1141">
        <f t="shared" si="270"/>
        <v>0</v>
      </c>
      <c r="U1345" s="1141">
        <v>450</v>
      </c>
      <c r="V1345" s="1141">
        <f t="shared" si="271"/>
        <v>127800</v>
      </c>
      <c r="W1345" s="1143">
        <f t="shared" si="272"/>
        <v>450</v>
      </c>
      <c r="X1345" s="1141">
        <f t="shared" si="273"/>
        <v>127800</v>
      </c>
      <c r="Y1345" s="1144">
        <v>450</v>
      </c>
      <c r="Z1345" s="1139">
        <f t="shared" si="275"/>
        <v>127800</v>
      </c>
      <c r="AA1345" s="1123">
        <f>[5]building!Y1337</f>
        <v>450</v>
      </c>
      <c r="AB1345" s="1123">
        <f>[5]building!Z1337</f>
        <v>127800</v>
      </c>
      <c r="AC1345" s="1123">
        <f>[5]building!Z1337</f>
        <v>127800</v>
      </c>
      <c r="AD1345" s="1123">
        <f t="shared" si="274"/>
        <v>0</v>
      </c>
    </row>
    <row r="1346" spans="1:30" ht="70.5" customHeight="1">
      <c r="A1346" s="1172"/>
      <c r="B1346" s="1150" t="s">
        <v>5257</v>
      </c>
      <c r="C1346" s="1291">
        <v>3000</v>
      </c>
      <c r="D1346" s="1289" t="s">
        <v>1456</v>
      </c>
      <c r="E1346" s="1226"/>
      <c r="F1346" s="1134">
        <f t="shared" si="263"/>
        <v>0</v>
      </c>
      <c r="G1346" s="1226"/>
      <c r="H1346" s="1141">
        <f t="shared" si="264"/>
        <v>0</v>
      </c>
      <c r="I1346" s="1226"/>
      <c r="J1346" s="1141">
        <f t="shared" si="265"/>
        <v>0</v>
      </c>
      <c r="K1346" s="1226"/>
      <c r="L1346" s="1141">
        <f t="shared" si="266"/>
        <v>0</v>
      </c>
      <c r="M1346" s="1226"/>
      <c r="N1346" s="1141">
        <f t="shared" si="267"/>
        <v>0</v>
      </c>
      <c r="O1346" s="1226"/>
      <c r="P1346" s="1141">
        <f t="shared" si="268"/>
        <v>0</v>
      </c>
      <c r="Q1346" s="1226"/>
      <c r="R1346" s="1141">
        <f t="shared" si="269"/>
        <v>0</v>
      </c>
      <c r="S1346" s="1226"/>
      <c r="T1346" s="1141">
        <f t="shared" si="270"/>
        <v>0</v>
      </c>
      <c r="U1346" s="1141"/>
      <c r="V1346" s="1141">
        <f t="shared" si="271"/>
        <v>0</v>
      </c>
      <c r="W1346" s="1143">
        <f t="shared" si="272"/>
        <v>0</v>
      </c>
      <c r="X1346" s="1141">
        <f t="shared" si="273"/>
        <v>0</v>
      </c>
      <c r="Y1346" s="1144">
        <v>0</v>
      </c>
      <c r="Z1346" s="1139">
        <f t="shared" si="275"/>
        <v>0</v>
      </c>
      <c r="AA1346" s="1123">
        <f>[5]building!Y1338</f>
        <v>0</v>
      </c>
      <c r="AB1346" s="1123"/>
      <c r="AC1346" s="1123">
        <f>[5]building!Z1338</f>
        <v>0</v>
      </c>
      <c r="AD1346" s="1123">
        <f t="shared" si="274"/>
        <v>0</v>
      </c>
    </row>
    <row r="1347" spans="1:30" ht="70.5" customHeight="1">
      <c r="A1347" s="1172"/>
      <c r="B1347" s="1150" t="s">
        <v>5258</v>
      </c>
      <c r="C1347" s="1291">
        <v>28000</v>
      </c>
      <c r="D1347" s="1289" t="s">
        <v>286</v>
      </c>
      <c r="E1347" s="1226"/>
      <c r="F1347" s="1134">
        <f t="shared" si="263"/>
        <v>0</v>
      </c>
      <c r="G1347" s="1226"/>
      <c r="H1347" s="1141">
        <f t="shared" si="264"/>
        <v>0</v>
      </c>
      <c r="I1347" s="1226"/>
      <c r="J1347" s="1141">
        <f t="shared" si="265"/>
        <v>0</v>
      </c>
      <c r="K1347" s="1226"/>
      <c r="L1347" s="1141">
        <f t="shared" si="266"/>
        <v>0</v>
      </c>
      <c r="M1347" s="1226"/>
      <c r="N1347" s="1141">
        <f t="shared" si="267"/>
        <v>0</v>
      </c>
      <c r="O1347" s="1226"/>
      <c r="P1347" s="1141">
        <f t="shared" si="268"/>
        <v>0</v>
      </c>
      <c r="Q1347" s="1226"/>
      <c r="R1347" s="1141">
        <f t="shared" si="269"/>
        <v>0</v>
      </c>
      <c r="S1347" s="1226"/>
      <c r="T1347" s="1141">
        <f t="shared" si="270"/>
        <v>0</v>
      </c>
      <c r="U1347" s="1141"/>
      <c r="V1347" s="1141">
        <f t="shared" si="271"/>
        <v>0</v>
      </c>
      <c r="W1347" s="1143">
        <f t="shared" si="272"/>
        <v>0</v>
      </c>
      <c r="X1347" s="1141">
        <f t="shared" si="273"/>
        <v>0</v>
      </c>
      <c r="Y1347" s="1144">
        <v>0</v>
      </c>
      <c r="Z1347" s="1139">
        <f t="shared" si="275"/>
        <v>0</v>
      </c>
      <c r="AA1347" s="1123">
        <f>[5]building!Y1339</f>
        <v>0</v>
      </c>
      <c r="AB1347" s="1123"/>
      <c r="AC1347" s="1123">
        <f>[5]building!Z1339</f>
        <v>0</v>
      </c>
      <c r="AD1347" s="1123">
        <f t="shared" si="274"/>
        <v>0</v>
      </c>
    </row>
    <row r="1348" spans="1:30" ht="70.5" customHeight="1">
      <c r="A1348" s="1172"/>
      <c r="B1348" s="1150" t="s">
        <v>5259</v>
      </c>
      <c r="C1348" s="1291">
        <v>24000</v>
      </c>
      <c r="D1348" s="1289" t="s">
        <v>286</v>
      </c>
      <c r="E1348" s="1226"/>
      <c r="F1348" s="1134">
        <f t="shared" si="263"/>
        <v>0</v>
      </c>
      <c r="G1348" s="1226"/>
      <c r="H1348" s="1141">
        <f t="shared" si="264"/>
        <v>0</v>
      </c>
      <c r="I1348" s="1226"/>
      <c r="J1348" s="1141">
        <f t="shared" si="265"/>
        <v>0</v>
      </c>
      <c r="K1348" s="1226"/>
      <c r="L1348" s="1141">
        <f t="shared" si="266"/>
        <v>0</v>
      </c>
      <c r="M1348" s="1226"/>
      <c r="N1348" s="1141">
        <f t="shared" si="267"/>
        <v>0</v>
      </c>
      <c r="O1348" s="1226"/>
      <c r="P1348" s="1141">
        <f t="shared" si="268"/>
        <v>0</v>
      </c>
      <c r="Q1348" s="1226"/>
      <c r="R1348" s="1141">
        <f t="shared" si="269"/>
        <v>0</v>
      </c>
      <c r="S1348" s="1226"/>
      <c r="T1348" s="1141">
        <f t="shared" si="270"/>
        <v>0</v>
      </c>
      <c r="U1348" s="1141"/>
      <c r="V1348" s="1141">
        <f t="shared" si="271"/>
        <v>0</v>
      </c>
      <c r="W1348" s="1143">
        <f t="shared" si="272"/>
        <v>0</v>
      </c>
      <c r="X1348" s="1141">
        <f t="shared" si="273"/>
        <v>0</v>
      </c>
      <c r="Y1348" s="1144">
        <v>0</v>
      </c>
      <c r="Z1348" s="1139">
        <f t="shared" si="275"/>
        <v>0</v>
      </c>
      <c r="AA1348" s="1123">
        <f>[5]building!Y1340</f>
        <v>0</v>
      </c>
      <c r="AB1348" s="1123"/>
      <c r="AC1348" s="1123">
        <f>[5]building!Z1340</f>
        <v>0</v>
      </c>
      <c r="AD1348" s="1123">
        <f t="shared" si="274"/>
        <v>0</v>
      </c>
    </row>
    <row r="1349" spans="1:30" ht="70.5" customHeight="1">
      <c r="A1349" s="1172"/>
      <c r="B1349" s="1150" t="s">
        <v>5260</v>
      </c>
      <c r="C1349" s="1291">
        <v>23500</v>
      </c>
      <c r="D1349" s="1289" t="s">
        <v>286</v>
      </c>
      <c r="E1349" s="1226"/>
      <c r="F1349" s="1134">
        <f t="shared" si="263"/>
        <v>0</v>
      </c>
      <c r="G1349" s="1226"/>
      <c r="H1349" s="1141">
        <f t="shared" si="264"/>
        <v>0</v>
      </c>
      <c r="I1349" s="1226"/>
      <c r="J1349" s="1141">
        <f t="shared" si="265"/>
        <v>0</v>
      </c>
      <c r="K1349" s="1226"/>
      <c r="L1349" s="1141">
        <f t="shared" si="266"/>
        <v>0</v>
      </c>
      <c r="M1349" s="1226"/>
      <c r="N1349" s="1141">
        <f t="shared" si="267"/>
        <v>0</v>
      </c>
      <c r="O1349" s="1226"/>
      <c r="P1349" s="1141">
        <f t="shared" si="268"/>
        <v>0</v>
      </c>
      <c r="Q1349" s="1226"/>
      <c r="R1349" s="1141">
        <f t="shared" si="269"/>
        <v>0</v>
      </c>
      <c r="S1349" s="1226"/>
      <c r="T1349" s="1141">
        <f t="shared" si="270"/>
        <v>0</v>
      </c>
      <c r="U1349" s="1141"/>
      <c r="V1349" s="1141">
        <f t="shared" si="271"/>
        <v>0</v>
      </c>
      <c r="W1349" s="1143">
        <f t="shared" si="272"/>
        <v>0</v>
      </c>
      <c r="X1349" s="1141">
        <f t="shared" si="273"/>
        <v>0</v>
      </c>
      <c r="Y1349" s="1144">
        <v>0</v>
      </c>
      <c r="Z1349" s="1139">
        <f t="shared" si="275"/>
        <v>0</v>
      </c>
      <c r="AA1349" s="1123">
        <f>[5]building!Y1341</f>
        <v>0</v>
      </c>
      <c r="AB1349" s="1123"/>
      <c r="AC1349" s="1123">
        <f>[5]building!Z1341</f>
        <v>0</v>
      </c>
      <c r="AD1349" s="1123">
        <f t="shared" si="274"/>
        <v>0</v>
      </c>
    </row>
    <row r="1350" spans="1:30" ht="70.5" customHeight="1">
      <c r="A1350" s="1172"/>
      <c r="B1350" s="1150" t="s">
        <v>5261</v>
      </c>
      <c r="C1350" s="1291">
        <v>22500</v>
      </c>
      <c r="D1350" s="1289" t="s">
        <v>286</v>
      </c>
      <c r="E1350" s="1226"/>
      <c r="F1350" s="1134">
        <f t="shared" si="263"/>
        <v>0</v>
      </c>
      <c r="G1350" s="1226"/>
      <c r="H1350" s="1141">
        <f t="shared" si="264"/>
        <v>0</v>
      </c>
      <c r="I1350" s="1226"/>
      <c r="J1350" s="1141">
        <f t="shared" si="265"/>
        <v>0</v>
      </c>
      <c r="K1350" s="1226"/>
      <c r="L1350" s="1141">
        <f t="shared" si="266"/>
        <v>0</v>
      </c>
      <c r="M1350" s="1226"/>
      <c r="N1350" s="1141">
        <f t="shared" si="267"/>
        <v>0</v>
      </c>
      <c r="O1350" s="1226"/>
      <c r="P1350" s="1141">
        <f t="shared" si="268"/>
        <v>0</v>
      </c>
      <c r="Q1350" s="1226"/>
      <c r="R1350" s="1141">
        <f t="shared" si="269"/>
        <v>0</v>
      </c>
      <c r="S1350" s="1226"/>
      <c r="T1350" s="1141">
        <f t="shared" si="270"/>
        <v>0</v>
      </c>
      <c r="U1350" s="1141"/>
      <c r="V1350" s="1141">
        <f t="shared" si="271"/>
        <v>0</v>
      </c>
      <c r="W1350" s="1143">
        <f t="shared" si="272"/>
        <v>0</v>
      </c>
      <c r="X1350" s="1141">
        <f t="shared" si="273"/>
        <v>0</v>
      </c>
      <c r="Y1350" s="1144">
        <v>0</v>
      </c>
      <c r="Z1350" s="1139">
        <f t="shared" si="275"/>
        <v>0</v>
      </c>
      <c r="AA1350" s="1123">
        <f>[5]building!Y1342</f>
        <v>0</v>
      </c>
      <c r="AB1350" s="1123"/>
      <c r="AC1350" s="1123">
        <f>[5]building!Z1342</f>
        <v>0</v>
      </c>
      <c r="AD1350" s="1123">
        <f t="shared" si="274"/>
        <v>0</v>
      </c>
    </row>
    <row r="1351" spans="1:30" ht="70.5" customHeight="1">
      <c r="A1351" s="1172"/>
      <c r="B1351" s="1150" t="s">
        <v>5262</v>
      </c>
      <c r="C1351" s="1291">
        <v>9700</v>
      </c>
      <c r="D1351" s="1289" t="s">
        <v>1456</v>
      </c>
      <c r="E1351" s="1226"/>
      <c r="F1351" s="1134">
        <f t="shared" si="263"/>
        <v>0</v>
      </c>
      <c r="G1351" s="1226"/>
      <c r="H1351" s="1141">
        <f t="shared" si="264"/>
        <v>0</v>
      </c>
      <c r="I1351" s="1226"/>
      <c r="J1351" s="1141">
        <f t="shared" si="265"/>
        <v>0</v>
      </c>
      <c r="K1351" s="1226"/>
      <c r="L1351" s="1141">
        <f t="shared" si="266"/>
        <v>0</v>
      </c>
      <c r="M1351" s="1226"/>
      <c r="N1351" s="1141">
        <f t="shared" si="267"/>
        <v>0</v>
      </c>
      <c r="O1351" s="1226"/>
      <c r="P1351" s="1141">
        <f t="shared" si="268"/>
        <v>0</v>
      </c>
      <c r="Q1351" s="1226"/>
      <c r="R1351" s="1141">
        <f t="shared" si="269"/>
        <v>0</v>
      </c>
      <c r="S1351" s="1226"/>
      <c r="T1351" s="1141">
        <f t="shared" si="270"/>
        <v>0</v>
      </c>
      <c r="U1351" s="1141"/>
      <c r="V1351" s="1141">
        <f t="shared" si="271"/>
        <v>0</v>
      </c>
      <c r="W1351" s="1143">
        <f t="shared" si="272"/>
        <v>0</v>
      </c>
      <c r="X1351" s="1141">
        <f t="shared" si="273"/>
        <v>0</v>
      </c>
      <c r="Y1351" s="1144">
        <v>0</v>
      </c>
      <c r="Z1351" s="1139">
        <f t="shared" si="275"/>
        <v>0</v>
      </c>
      <c r="AA1351" s="1123">
        <f>[5]building!Y1343</f>
        <v>0</v>
      </c>
      <c r="AB1351" s="1123"/>
      <c r="AC1351" s="1123">
        <f>[5]building!Z1343</f>
        <v>0</v>
      </c>
      <c r="AD1351" s="1123">
        <f t="shared" si="274"/>
        <v>0</v>
      </c>
    </row>
    <row r="1352" spans="1:30" ht="70.5" customHeight="1">
      <c r="A1352" s="1172"/>
      <c r="B1352" s="1150" t="s">
        <v>5263</v>
      </c>
      <c r="C1352" s="1291">
        <v>15700</v>
      </c>
      <c r="D1352" s="1289" t="s">
        <v>1456</v>
      </c>
      <c r="E1352" s="1226"/>
      <c r="F1352" s="1134">
        <f t="shared" si="263"/>
        <v>0</v>
      </c>
      <c r="G1352" s="1226"/>
      <c r="H1352" s="1141">
        <f t="shared" si="264"/>
        <v>0</v>
      </c>
      <c r="I1352" s="1226"/>
      <c r="J1352" s="1141">
        <f t="shared" si="265"/>
        <v>0</v>
      </c>
      <c r="K1352" s="1226"/>
      <c r="L1352" s="1141">
        <f t="shared" si="266"/>
        <v>0</v>
      </c>
      <c r="M1352" s="1226"/>
      <c r="N1352" s="1141">
        <f t="shared" si="267"/>
        <v>0</v>
      </c>
      <c r="O1352" s="1226"/>
      <c r="P1352" s="1141">
        <f t="shared" si="268"/>
        <v>0</v>
      </c>
      <c r="Q1352" s="1226"/>
      <c r="R1352" s="1141">
        <f t="shared" si="269"/>
        <v>0</v>
      </c>
      <c r="S1352" s="1226"/>
      <c r="T1352" s="1141">
        <f t="shared" si="270"/>
        <v>0</v>
      </c>
      <c r="U1352" s="1141"/>
      <c r="V1352" s="1141">
        <f t="shared" si="271"/>
        <v>0</v>
      </c>
      <c r="W1352" s="1143">
        <f t="shared" si="272"/>
        <v>0</v>
      </c>
      <c r="X1352" s="1141">
        <f t="shared" si="273"/>
        <v>0</v>
      </c>
      <c r="Y1352" s="1144">
        <v>0</v>
      </c>
      <c r="Z1352" s="1139">
        <f t="shared" si="275"/>
        <v>0</v>
      </c>
      <c r="AA1352" s="1123">
        <f>[5]building!Y1344</f>
        <v>0</v>
      </c>
      <c r="AB1352" s="1123"/>
      <c r="AC1352" s="1123">
        <f>[5]building!Z1344</f>
        <v>0</v>
      </c>
      <c r="AD1352" s="1123">
        <f t="shared" si="274"/>
        <v>0</v>
      </c>
    </row>
    <row r="1353" spans="1:30" ht="70.5" customHeight="1">
      <c r="A1353" s="1172"/>
      <c r="B1353" s="1150" t="s">
        <v>5264</v>
      </c>
      <c r="C1353" s="1291">
        <v>2400</v>
      </c>
      <c r="D1353" s="1289" t="s">
        <v>1456</v>
      </c>
      <c r="E1353" s="1226"/>
      <c r="F1353" s="1134">
        <f t="shared" si="263"/>
        <v>0</v>
      </c>
      <c r="G1353" s="1226"/>
      <c r="H1353" s="1141">
        <f t="shared" si="264"/>
        <v>0</v>
      </c>
      <c r="I1353" s="1226"/>
      <c r="J1353" s="1141">
        <f t="shared" si="265"/>
        <v>0</v>
      </c>
      <c r="K1353" s="1226"/>
      <c r="L1353" s="1141">
        <f t="shared" si="266"/>
        <v>0</v>
      </c>
      <c r="M1353" s="1226"/>
      <c r="N1353" s="1141">
        <f t="shared" si="267"/>
        <v>0</v>
      </c>
      <c r="O1353" s="1226"/>
      <c r="P1353" s="1141">
        <f t="shared" si="268"/>
        <v>0</v>
      </c>
      <c r="Q1353" s="1226"/>
      <c r="R1353" s="1141">
        <f t="shared" si="269"/>
        <v>0</v>
      </c>
      <c r="S1353" s="1226"/>
      <c r="T1353" s="1141">
        <f t="shared" si="270"/>
        <v>0</v>
      </c>
      <c r="U1353" s="1141"/>
      <c r="V1353" s="1141">
        <f t="shared" si="271"/>
        <v>0</v>
      </c>
      <c r="W1353" s="1143">
        <f t="shared" si="272"/>
        <v>0</v>
      </c>
      <c r="X1353" s="1141">
        <f t="shared" si="273"/>
        <v>0</v>
      </c>
      <c r="Y1353" s="1144">
        <v>0</v>
      </c>
      <c r="Z1353" s="1139">
        <f t="shared" si="275"/>
        <v>0</v>
      </c>
      <c r="AA1353" s="1123">
        <f>[5]building!Y1345</f>
        <v>0</v>
      </c>
      <c r="AB1353" s="1123"/>
      <c r="AC1353" s="1123">
        <f>[5]building!Z1345</f>
        <v>0</v>
      </c>
      <c r="AD1353" s="1123">
        <f t="shared" si="274"/>
        <v>0</v>
      </c>
    </row>
    <row r="1354" spans="1:30" ht="70.5" customHeight="1">
      <c r="A1354" s="1172"/>
      <c r="B1354" s="1150" t="s">
        <v>5265</v>
      </c>
      <c r="C1354" s="1291">
        <v>80000</v>
      </c>
      <c r="D1354" s="1289" t="s">
        <v>1456</v>
      </c>
      <c r="E1354" s="1226"/>
      <c r="F1354" s="1134">
        <f t="shared" si="263"/>
        <v>0</v>
      </c>
      <c r="G1354" s="1226"/>
      <c r="H1354" s="1141">
        <f t="shared" si="264"/>
        <v>0</v>
      </c>
      <c r="I1354" s="1226"/>
      <c r="J1354" s="1141">
        <f t="shared" si="265"/>
        <v>0</v>
      </c>
      <c r="K1354" s="1226"/>
      <c r="L1354" s="1141">
        <f t="shared" si="266"/>
        <v>0</v>
      </c>
      <c r="M1354" s="1226"/>
      <c r="N1354" s="1141">
        <f t="shared" si="267"/>
        <v>0</v>
      </c>
      <c r="O1354" s="1226"/>
      <c r="P1354" s="1141">
        <f t="shared" si="268"/>
        <v>0</v>
      </c>
      <c r="Q1354" s="1226"/>
      <c r="R1354" s="1141">
        <f t="shared" si="269"/>
        <v>0</v>
      </c>
      <c r="S1354" s="1226"/>
      <c r="T1354" s="1141">
        <f t="shared" si="270"/>
        <v>0</v>
      </c>
      <c r="U1354" s="1141"/>
      <c r="V1354" s="1141">
        <f t="shared" si="271"/>
        <v>0</v>
      </c>
      <c r="W1354" s="1143">
        <f t="shared" si="272"/>
        <v>0</v>
      </c>
      <c r="X1354" s="1141">
        <f t="shared" si="273"/>
        <v>0</v>
      </c>
      <c r="Y1354" s="1144">
        <v>0</v>
      </c>
      <c r="Z1354" s="1139">
        <f t="shared" si="275"/>
        <v>0</v>
      </c>
      <c r="AA1354" s="1123">
        <f>[5]building!Y1346</f>
        <v>0</v>
      </c>
      <c r="AB1354" s="1123"/>
      <c r="AC1354" s="1123">
        <f>[5]building!Z1346</f>
        <v>0</v>
      </c>
      <c r="AD1354" s="1123">
        <f t="shared" si="274"/>
        <v>0</v>
      </c>
    </row>
    <row r="1355" spans="1:30" ht="70.5" customHeight="1">
      <c r="A1355" s="1172"/>
      <c r="B1355" s="1150" t="s">
        <v>5266</v>
      </c>
      <c r="C1355" s="1291">
        <v>42000</v>
      </c>
      <c r="D1355" s="1289" t="s">
        <v>1456</v>
      </c>
      <c r="E1355" s="1226"/>
      <c r="F1355" s="1134">
        <f t="shared" si="263"/>
        <v>0</v>
      </c>
      <c r="G1355" s="1226"/>
      <c r="H1355" s="1141">
        <f t="shared" si="264"/>
        <v>0</v>
      </c>
      <c r="I1355" s="1226"/>
      <c r="J1355" s="1141">
        <f t="shared" si="265"/>
        <v>0</v>
      </c>
      <c r="K1355" s="1226"/>
      <c r="L1355" s="1141">
        <f t="shared" si="266"/>
        <v>0</v>
      </c>
      <c r="M1355" s="1226"/>
      <c r="N1355" s="1141">
        <f t="shared" si="267"/>
        <v>0</v>
      </c>
      <c r="O1355" s="1226"/>
      <c r="P1355" s="1141">
        <f t="shared" si="268"/>
        <v>0</v>
      </c>
      <c r="Q1355" s="1226"/>
      <c r="R1355" s="1141">
        <f t="shared" si="269"/>
        <v>0</v>
      </c>
      <c r="S1355" s="1226"/>
      <c r="T1355" s="1141">
        <f t="shared" si="270"/>
        <v>0</v>
      </c>
      <c r="U1355" s="1141"/>
      <c r="V1355" s="1141">
        <f t="shared" si="271"/>
        <v>0</v>
      </c>
      <c r="W1355" s="1143">
        <f t="shared" si="272"/>
        <v>0</v>
      </c>
      <c r="X1355" s="1141">
        <f t="shared" si="273"/>
        <v>0</v>
      </c>
      <c r="Y1355" s="1144">
        <v>0</v>
      </c>
      <c r="Z1355" s="1139">
        <f t="shared" si="275"/>
        <v>0</v>
      </c>
      <c r="AA1355" s="1123">
        <f>[5]building!Y1347</f>
        <v>0</v>
      </c>
      <c r="AB1355" s="1123"/>
      <c r="AC1355" s="1123">
        <f>[5]building!Z1347</f>
        <v>0</v>
      </c>
      <c r="AD1355" s="1123">
        <f t="shared" si="274"/>
        <v>0</v>
      </c>
    </row>
    <row r="1356" spans="1:30" ht="70.5" customHeight="1">
      <c r="A1356" s="1172"/>
      <c r="B1356" s="1150" t="s">
        <v>5267</v>
      </c>
      <c r="C1356" s="1291">
        <v>39500</v>
      </c>
      <c r="D1356" s="1289" t="s">
        <v>1456</v>
      </c>
      <c r="E1356" s="1226"/>
      <c r="F1356" s="1134">
        <f t="shared" si="263"/>
        <v>0</v>
      </c>
      <c r="G1356" s="1226"/>
      <c r="H1356" s="1141">
        <f t="shared" si="264"/>
        <v>0</v>
      </c>
      <c r="I1356" s="1226"/>
      <c r="J1356" s="1141">
        <f t="shared" si="265"/>
        <v>0</v>
      </c>
      <c r="K1356" s="1226"/>
      <c r="L1356" s="1141">
        <f t="shared" si="266"/>
        <v>0</v>
      </c>
      <c r="M1356" s="1226"/>
      <c r="N1356" s="1141">
        <f t="shared" si="267"/>
        <v>0</v>
      </c>
      <c r="O1356" s="1226"/>
      <c r="P1356" s="1141">
        <f t="shared" si="268"/>
        <v>0</v>
      </c>
      <c r="Q1356" s="1226"/>
      <c r="R1356" s="1141">
        <f t="shared" si="269"/>
        <v>0</v>
      </c>
      <c r="S1356" s="1226"/>
      <c r="T1356" s="1141">
        <f t="shared" si="270"/>
        <v>0</v>
      </c>
      <c r="U1356" s="1141"/>
      <c r="V1356" s="1141">
        <f t="shared" si="271"/>
        <v>0</v>
      </c>
      <c r="W1356" s="1143">
        <f t="shared" si="272"/>
        <v>0</v>
      </c>
      <c r="X1356" s="1141">
        <f t="shared" si="273"/>
        <v>0</v>
      </c>
      <c r="Y1356" s="1144">
        <v>0</v>
      </c>
      <c r="Z1356" s="1139">
        <f t="shared" si="275"/>
        <v>0</v>
      </c>
      <c r="AA1356" s="1123">
        <f>[5]building!Y1348</f>
        <v>0</v>
      </c>
      <c r="AB1356" s="1123"/>
      <c r="AC1356" s="1123">
        <f>[5]building!Z1348</f>
        <v>0</v>
      </c>
      <c r="AD1356" s="1123">
        <f t="shared" si="274"/>
        <v>0</v>
      </c>
    </row>
    <row r="1357" spans="1:30" ht="70.5" customHeight="1">
      <c r="A1357" s="1172"/>
      <c r="B1357" s="1150" t="s">
        <v>5268</v>
      </c>
      <c r="C1357" s="1291">
        <v>18500</v>
      </c>
      <c r="D1357" s="1289" t="s">
        <v>1456</v>
      </c>
      <c r="E1357" s="1226"/>
      <c r="F1357" s="1134">
        <f t="shared" si="263"/>
        <v>0</v>
      </c>
      <c r="G1357" s="1226"/>
      <c r="H1357" s="1141">
        <f t="shared" si="264"/>
        <v>0</v>
      </c>
      <c r="I1357" s="1226"/>
      <c r="J1357" s="1141">
        <f t="shared" si="265"/>
        <v>0</v>
      </c>
      <c r="K1357" s="1226"/>
      <c r="L1357" s="1141">
        <f t="shared" si="266"/>
        <v>0</v>
      </c>
      <c r="M1357" s="1226"/>
      <c r="N1357" s="1141">
        <f t="shared" si="267"/>
        <v>0</v>
      </c>
      <c r="O1357" s="1226"/>
      <c r="P1357" s="1141">
        <f t="shared" si="268"/>
        <v>0</v>
      </c>
      <c r="Q1357" s="1226"/>
      <c r="R1357" s="1141">
        <f t="shared" si="269"/>
        <v>0</v>
      </c>
      <c r="S1357" s="1226"/>
      <c r="T1357" s="1141">
        <f t="shared" si="270"/>
        <v>0</v>
      </c>
      <c r="U1357" s="1141"/>
      <c r="V1357" s="1141">
        <f t="shared" si="271"/>
        <v>0</v>
      </c>
      <c r="W1357" s="1143">
        <f t="shared" si="272"/>
        <v>0</v>
      </c>
      <c r="X1357" s="1141">
        <f t="shared" si="273"/>
        <v>0</v>
      </c>
      <c r="Y1357" s="1144">
        <v>0</v>
      </c>
      <c r="Z1357" s="1139">
        <f t="shared" si="275"/>
        <v>0</v>
      </c>
      <c r="AA1357" s="1123">
        <f>[5]building!Y1349</f>
        <v>0</v>
      </c>
      <c r="AB1357" s="1123"/>
      <c r="AC1357" s="1123">
        <f>[5]building!Z1349</f>
        <v>0</v>
      </c>
      <c r="AD1357" s="1123">
        <f t="shared" si="274"/>
        <v>0</v>
      </c>
    </row>
    <row r="1358" spans="1:30" ht="70.5" customHeight="1">
      <c r="A1358" s="1172"/>
      <c r="B1358" s="1150" t="s">
        <v>5269</v>
      </c>
      <c r="C1358" s="1291">
        <v>200000</v>
      </c>
      <c r="D1358" s="1289" t="s">
        <v>668</v>
      </c>
      <c r="E1358" s="1226"/>
      <c r="F1358" s="1134">
        <f t="shared" si="263"/>
        <v>0</v>
      </c>
      <c r="G1358" s="1226"/>
      <c r="H1358" s="1141">
        <f t="shared" si="264"/>
        <v>0</v>
      </c>
      <c r="I1358" s="1226"/>
      <c r="J1358" s="1141">
        <f t="shared" si="265"/>
        <v>0</v>
      </c>
      <c r="K1358" s="1226"/>
      <c r="L1358" s="1141">
        <f t="shared" si="266"/>
        <v>0</v>
      </c>
      <c r="M1358" s="1226"/>
      <c r="N1358" s="1141">
        <f t="shared" si="267"/>
        <v>0</v>
      </c>
      <c r="O1358" s="1226"/>
      <c r="P1358" s="1141">
        <f t="shared" si="268"/>
        <v>0</v>
      </c>
      <c r="Q1358" s="1226"/>
      <c r="R1358" s="1141">
        <f t="shared" si="269"/>
        <v>0</v>
      </c>
      <c r="S1358" s="1226"/>
      <c r="T1358" s="1141">
        <f t="shared" si="270"/>
        <v>0</v>
      </c>
      <c r="U1358" s="1141"/>
      <c r="V1358" s="1141">
        <f t="shared" si="271"/>
        <v>0</v>
      </c>
      <c r="W1358" s="1143">
        <f t="shared" si="272"/>
        <v>0</v>
      </c>
      <c r="X1358" s="1141">
        <f t="shared" si="273"/>
        <v>0</v>
      </c>
      <c r="Y1358" s="1144">
        <v>0</v>
      </c>
      <c r="Z1358" s="1139">
        <f t="shared" si="275"/>
        <v>0</v>
      </c>
      <c r="AA1358" s="1123">
        <f>[5]building!Y1350</f>
        <v>0</v>
      </c>
      <c r="AB1358" s="1123"/>
      <c r="AC1358" s="1123">
        <f>[5]building!Z1350</f>
        <v>0</v>
      </c>
      <c r="AD1358" s="1123">
        <f t="shared" si="274"/>
        <v>0</v>
      </c>
    </row>
    <row r="1359" spans="1:30" ht="70.5" customHeight="1">
      <c r="A1359" s="1172"/>
      <c r="B1359" s="1302" t="s">
        <v>5329</v>
      </c>
      <c r="C1359" s="1295">
        <v>775000</v>
      </c>
      <c r="D1359" s="1286" t="s">
        <v>286</v>
      </c>
      <c r="E1359" s="1226"/>
      <c r="F1359" s="1134">
        <f t="shared" ref="F1359:F1422" si="276">E1359*C1359</f>
        <v>0</v>
      </c>
      <c r="G1359" s="1226"/>
      <c r="H1359" s="1141">
        <f t="shared" ref="H1359:H1422" si="277">G1359*C1359</f>
        <v>0</v>
      </c>
      <c r="I1359" s="1226"/>
      <c r="J1359" s="1141">
        <f t="shared" ref="J1359:J1422" si="278">I1359*C1359</f>
        <v>0</v>
      </c>
      <c r="K1359" s="1226"/>
      <c r="L1359" s="1141">
        <f t="shared" ref="L1359:L1422" si="279">K1359*C1359</f>
        <v>0</v>
      </c>
      <c r="M1359" s="1226"/>
      <c r="N1359" s="1141">
        <f t="shared" ref="N1359:N1422" si="280">M1359*C1359</f>
        <v>0</v>
      </c>
      <c r="O1359" s="1226"/>
      <c r="P1359" s="1141">
        <f t="shared" ref="P1359:P1422" si="281">O1359*C1359</f>
        <v>0</v>
      </c>
      <c r="Q1359" s="1226"/>
      <c r="R1359" s="1141">
        <f t="shared" ref="R1359:R1422" si="282">Q1359*C1359</f>
        <v>0</v>
      </c>
      <c r="S1359" s="1226"/>
      <c r="T1359" s="1141">
        <f t="shared" ref="T1359:T1422" si="283">S1359*C1359</f>
        <v>0</v>
      </c>
      <c r="U1359" s="1141"/>
      <c r="V1359" s="1141">
        <f t="shared" ref="V1359:V1422" si="284">U1359*C1359</f>
        <v>0</v>
      </c>
      <c r="W1359" s="1143">
        <f t="shared" ref="W1359:W1422" si="285">G1359+I1359+K1359+M1359+O1359+Q1359+S1359+U1359</f>
        <v>0</v>
      </c>
      <c r="X1359" s="1141">
        <f t="shared" ref="X1359:X1422" si="286">W1359*C1359</f>
        <v>0</v>
      </c>
      <c r="Y1359" s="1144">
        <v>0</v>
      </c>
      <c r="Z1359" s="1139">
        <f t="shared" si="275"/>
        <v>0</v>
      </c>
      <c r="AA1359" s="1123">
        <f>[5]building!Y1351</f>
        <v>0</v>
      </c>
      <c r="AB1359" s="1123"/>
      <c r="AC1359" s="1123">
        <f>[5]building!Z1351</f>
        <v>0</v>
      </c>
      <c r="AD1359" s="1123">
        <f t="shared" ref="AD1359:AD1390" si="287">Z1359-AC1359</f>
        <v>0</v>
      </c>
    </row>
    <row r="1360" spans="1:30" ht="70.5" customHeight="1">
      <c r="A1360" s="1172"/>
      <c r="B1360" s="1354" t="s">
        <v>5417</v>
      </c>
      <c r="C1360" s="1295"/>
      <c r="D1360" s="1286"/>
      <c r="E1360" s="1226"/>
      <c r="F1360" s="1134">
        <f t="shared" si="276"/>
        <v>0</v>
      </c>
      <c r="G1360" s="1226"/>
      <c r="H1360" s="1141">
        <f t="shared" si="277"/>
        <v>0</v>
      </c>
      <c r="I1360" s="1226"/>
      <c r="J1360" s="1141">
        <f t="shared" si="278"/>
        <v>0</v>
      </c>
      <c r="K1360" s="1226"/>
      <c r="L1360" s="1141">
        <f t="shared" si="279"/>
        <v>0</v>
      </c>
      <c r="M1360" s="1226"/>
      <c r="N1360" s="1141">
        <f t="shared" si="280"/>
        <v>0</v>
      </c>
      <c r="O1360" s="1226"/>
      <c r="P1360" s="1141">
        <f t="shared" si="281"/>
        <v>0</v>
      </c>
      <c r="Q1360" s="1226"/>
      <c r="R1360" s="1141">
        <f t="shared" si="282"/>
        <v>0</v>
      </c>
      <c r="S1360" s="1226"/>
      <c r="T1360" s="1141">
        <f t="shared" si="283"/>
        <v>0</v>
      </c>
      <c r="U1360" s="1141"/>
      <c r="V1360" s="1141">
        <f t="shared" si="284"/>
        <v>0</v>
      </c>
      <c r="W1360" s="1143">
        <f t="shared" si="285"/>
        <v>0</v>
      </c>
      <c r="X1360" s="1141">
        <f t="shared" si="286"/>
        <v>0</v>
      </c>
      <c r="Y1360" s="1144"/>
      <c r="Z1360" s="1139">
        <f t="shared" si="275"/>
        <v>0</v>
      </c>
      <c r="AA1360" s="1123" t="str">
        <f>[5]building!Y1352</f>
        <v>*</v>
      </c>
      <c r="AB1360" s="1123">
        <f>[5]building!Z1352</f>
        <v>0</v>
      </c>
      <c r="AC1360" s="1123">
        <f>[5]building!Z1352</f>
        <v>0</v>
      </c>
      <c r="AD1360" s="1123">
        <f t="shared" si="287"/>
        <v>0</v>
      </c>
    </row>
    <row r="1361" spans="1:30" ht="70.5" customHeight="1">
      <c r="A1361" s="1172"/>
      <c r="B1361" s="1302" t="s">
        <v>5321</v>
      </c>
      <c r="C1361" s="1295">
        <v>7500</v>
      </c>
      <c r="D1361" s="1286" t="s">
        <v>569</v>
      </c>
      <c r="E1361" s="1226">
        <v>4</v>
      </c>
      <c r="F1361" s="1134">
        <f t="shared" si="276"/>
        <v>30000</v>
      </c>
      <c r="G1361" s="1226"/>
      <c r="H1361" s="1141">
        <f t="shared" si="277"/>
        <v>0</v>
      </c>
      <c r="I1361" s="1226"/>
      <c r="J1361" s="1141">
        <f t="shared" si="278"/>
        <v>0</v>
      </c>
      <c r="K1361" s="1226"/>
      <c r="L1361" s="1141">
        <f t="shared" si="279"/>
        <v>0</v>
      </c>
      <c r="M1361" s="1226"/>
      <c r="N1361" s="1141">
        <f t="shared" si="280"/>
        <v>0</v>
      </c>
      <c r="O1361" s="1226"/>
      <c r="P1361" s="1141">
        <f t="shared" si="281"/>
        <v>0</v>
      </c>
      <c r="Q1361" s="1226"/>
      <c r="R1361" s="1141">
        <f t="shared" si="282"/>
        <v>0</v>
      </c>
      <c r="S1361" s="1226"/>
      <c r="T1361" s="1141">
        <f t="shared" si="283"/>
        <v>0</v>
      </c>
      <c r="U1361" s="1141"/>
      <c r="V1361" s="1141">
        <f t="shared" si="284"/>
        <v>0</v>
      </c>
      <c r="W1361" s="1143">
        <f t="shared" si="285"/>
        <v>0</v>
      </c>
      <c r="X1361" s="1141">
        <f t="shared" si="286"/>
        <v>0</v>
      </c>
      <c r="Y1361" s="1144">
        <v>4</v>
      </c>
      <c r="Z1361" s="1139">
        <f t="shared" si="275"/>
        <v>30000</v>
      </c>
      <c r="AA1361" s="1123">
        <f>[5]building!Y1353</f>
        <v>4</v>
      </c>
      <c r="AB1361" s="1123">
        <f>[5]building!Z1353</f>
        <v>30000</v>
      </c>
      <c r="AC1361" s="1123">
        <f>[5]building!Z1353</f>
        <v>30000</v>
      </c>
      <c r="AD1361" s="1123">
        <f t="shared" si="287"/>
        <v>0</v>
      </c>
    </row>
    <row r="1362" spans="1:30" ht="70.5" customHeight="1">
      <c r="A1362" s="1172"/>
      <c r="B1362" s="1302" t="s">
        <v>5322</v>
      </c>
      <c r="C1362" s="1295">
        <v>2800</v>
      </c>
      <c r="D1362" s="1286" t="s">
        <v>569</v>
      </c>
      <c r="E1362" s="1226">
        <v>29</v>
      </c>
      <c r="F1362" s="1134">
        <f t="shared" si="276"/>
        <v>81200</v>
      </c>
      <c r="G1362" s="1226"/>
      <c r="H1362" s="1141">
        <f t="shared" si="277"/>
        <v>0</v>
      </c>
      <c r="I1362" s="1226"/>
      <c r="J1362" s="1141">
        <f t="shared" si="278"/>
        <v>0</v>
      </c>
      <c r="K1362" s="1226"/>
      <c r="L1362" s="1141">
        <f t="shared" si="279"/>
        <v>0</v>
      </c>
      <c r="M1362" s="1226"/>
      <c r="N1362" s="1141">
        <f t="shared" si="280"/>
        <v>0</v>
      </c>
      <c r="O1362" s="1226"/>
      <c r="P1362" s="1141">
        <f t="shared" si="281"/>
        <v>0</v>
      </c>
      <c r="Q1362" s="1226"/>
      <c r="R1362" s="1141">
        <f t="shared" si="282"/>
        <v>0</v>
      </c>
      <c r="S1362" s="1226"/>
      <c r="T1362" s="1141">
        <f t="shared" si="283"/>
        <v>0</v>
      </c>
      <c r="U1362" s="1141"/>
      <c r="V1362" s="1141">
        <f t="shared" si="284"/>
        <v>0</v>
      </c>
      <c r="W1362" s="1143">
        <f t="shared" si="285"/>
        <v>0</v>
      </c>
      <c r="X1362" s="1141">
        <f t="shared" si="286"/>
        <v>0</v>
      </c>
      <c r="Y1362" s="1144">
        <v>29</v>
      </c>
      <c r="Z1362" s="1139">
        <f t="shared" si="275"/>
        <v>81200</v>
      </c>
      <c r="AA1362" s="1123">
        <f>[5]building!Y1354</f>
        <v>29</v>
      </c>
      <c r="AB1362" s="1123">
        <f>[5]building!Z1354</f>
        <v>81200</v>
      </c>
      <c r="AC1362" s="1123">
        <f>[5]building!Z1354</f>
        <v>81200</v>
      </c>
      <c r="AD1362" s="1123">
        <f t="shared" si="287"/>
        <v>0</v>
      </c>
    </row>
    <row r="1363" spans="1:30" ht="70.5" customHeight="1">
      <c r="A1363" s="1172"/>
      <c r="B1363" s="1302" t="s">
        <v>5323</v>
      </c>
      <c r="C1363" s="1295">
        <v>27572</v>
      </c>
      <c r="D1363" s="1286" t="s">
        <v>569</v>
      </c>
      <c r="E1363" s="1226">
        <v>1</v>
      </c>
      <c r="F1363" s="1134">
        <f t="shared" si="276"/>
        <v>27572</v>
      </c>
      <c r="G1363" s="1226"/>
      <c r="H1363" s="1141">
        <f t="shared" si="277"/>
        <v>0</v>
      </c>
      <c r="I1363" s="1226"/>
      <c r="J1363" s="1141">
        <f t="shared" si="278"/>
        <v>0</v>
      </c>
      <c r="K1363" s="1226"/>
      <c r="L1363" s="1141">
        <f t="shared" si="279"/>
        <v>0</v>
      </c>
      <c r="M1363" s="1226"/>
      <c r="N1363" s="1141">
        <f t="shared" si="280"/>
        <v>0</v>
      </c>
      <c r="O1363" s="1226"/>
      <c r="P1363" s="1141">
        <f t="shared" si="281"/>
        <v>0</v>
      </c>
      <c r="Q1363" s="1226"/>
      <c r="R1363" s="1141">
        <f t="shared" si="282"/>
        <v>0</v>
      </c>
      <c r="S1363" s="1226"/>
      <c r="T1363" s="1141">
        <f t="shared" si="283"/>
        <v>0</v>
      </c>
      <c r="U1363" s="1141"/>
      <c r="V1363" s="1141">
        <f t="shared" si="284"/>
        <v>0</v>
      </c>
      <c r="W1363" s="1143">
        <f t="shared" si="285"/>
        <v>0</v>
      </c>
      <c r="X1363" s="1141">
        <f t="shared" si="286"/>
        <v>0</v>
      </c>
      <c r="Y1363" s="1144">
        <v>1</v>
      </c>
      <c r="Z1363" s="1139">
        <f t="shared" si="275"/>
        <v>27572</v>
      </c>
      <c r="AA1363" s="1123">
        <f>[5]building!Y1355</f>
        <v>1</v>
      </c>
      <c r="AB1363" s="1123">
        <f>[5]building!Z1355</f>
        <v>27572</v>
      </c>
      <c r="AC1363" s="1123">
        <f>[5]building!Z1355</f>
        <v>27572</v>
      </c>
      <c r="AD1363" s="1123">
        <f t="shared" si="287"/>
        <v>0</v>
      </c>
    </row>
    <row r="1364" spans="1:30" ht="70.5" customHeight="1">
      <c r="A1364" s="1172"/>
      <c r="B1364" s="1302" t="s">
        <v>5324</v>
      </c>
      <c r="C1364" s="1295">
        <v>37195</v>
      </c>
      <c r="D1364" s="1286" t="s">
        <v>569</v>
      </c>
      <c r="E1364" s="1226">
        <v>1</v>
      </c>
      <c r="F1364" s="1134">
        <f t="shared" si="276"/>
        <v>37195</v>
      </c>
      <c r="G1364" s="1226"/>
      <c r="H1364" s="1141">
        <f t="shared" si="277"/>
        <v>0</v>
      </c>
      <c r="I1364" s="1226"/>
      <c r="J1364" s="1141">
        <f t="shared" si="278"/>
        <v>0</v>
      </c>
      <c r="K1364" s="1226"/>
      <c r="L1364" s="1141">
        <f t="shared" si="279"/>
        <v>0</v>
      </c>
      <c r="M1364" s="1226"/>
      <c r="N1364" s="1141">
        <f t="shared" si="280"/>
        <v>0</v>
      </c>
      <c r="O1364" s="1226"/>
      <c r="P1364" s="1141">
        <f t="shared" si="281"/>
        <v>0</v>
      </c>
      <c r="Q1364" s="1226"/>
      <c r="R1364" s="1141">
        <f t="shared" si="282"/>
        <v>0</v>
      </c>
      <c r="S1364" s="1226"/>
      <c r="T1364" s="1141">
        <f t="shared" si="283"/>
        <v>0</v>
      </c>
      <c r="U1364" s="1141"/>
      <c r="V1364" s="1141">
        <f t="shared" si="284"/>
        <v>0</v>
      </c>
      <c r="W1364" s="1143">
        <f t="shared" si="285"/>
        <v>0</v>
      </c>
      <c r="X1364" s="1141">
        <f t="shared" si="286"/>
        <v>0</v>
      </c>
      <c r="Y1364" s="1144">
        <v>1</v>
      </c>
      <c r="Z1364" s="1139">
        <f t="shared" si="275"/>
        <v>37195</v>
      </c>
      <c r="AA1364" s="1123">
        <f>[5]building!Y1356</f>
        <v>1</v>
      </c>
      <c r="AB1364" s="1123">
        <f>[5]building!Z1356</f>
        <v>37195</v>
      </c>
      <c r="AC1364" s="1123">
        <f>[5]building!Z1356</f>
        <v>37195</v>
      </c>
      <c r="AD1364" s="1123">
        <f t="shared" si="287"/>
        <v>0</v>
      </c>
    </row>
    <row r="1365" spans="1:30" ht="70.5" customHeight="1">
      <c r="A1365" s="1172"/>
      <c r="B1365" s="1302" t="s">
        <v>5325</v>
      </c>
      <c r="C1365" s="1295">
        <v>136</v>
      </c>
      <c r="D1365" s="1286" t="s">
        <v>2234</v>
      </c>
      <c r="E1365" s="1226">
        <v>500</v>
      </c>
      <c r="F1365" s="1134">
        <f t="shared" si="276"/>
        <v>68000</v>
      </c>
      <c r="G1365" s="1226"/>
      <c r="H1365" s="1141">
        <f t="shared" si="277"/>
        <v>0</v>
      </c>
      <c r="I1365" s="1226"/>
      <c r="J1365" s="1141">
        <f t="shared" si="278"/>
        <v>0</v>
      </c>
      <c r="K1365" s="1226"/>
      <c r="L1365" s="1141">
        <f t="shared" si="279"/>
        <v>0</v>
      </c>
      <c r="M1365" s="1226"/>
      <c r="N1365" s="1141">
        <f t="shared" si="280"/>
        <v>0</v>
      </c>
      <c r="O1365" s="1226"/>
      <c r="P1365" s="1141">
        <f t="shared" si="281"/>
        <v>0</v>
      </c>
      <c r="Q1365" s="1226"/>
      <c r="R1365" s="1141">
        <f t="shared" si="282"/>
        <v>0</v>
      </c>
      <c r="S1365" s="1226"/>
      <c r="T1365" s="1141">
        <f t="shared" si="283"/>
        <v>0</v>
      </c>
      <c r="U1365" s="1141"/>
      <c r="V1365" s="1141">
        <f t="shared" si="284"/>
        <v>0</v>
      </c>
      <c r="W1365" s="1143">
        <f t="shared" si="285"/>
        <v>0</v>
      </c>
      <c r="X1365" s="1141">
        <f t="shared" si="286"/>
        <v>0</v>
      </c>
      <c r="Y1365" s="1144">
        <v>500</v>
      </c>
      <c r="Z1365" s="1139">
        <f t="shared" si="275"/>
        <v>68000</v>
      </c>
      <c r="AA1365" s="1123">
        <f>[5]building!Y1357</f>
        <v>500</v>
      </c>
      <c r="AB1365" s="1123">
        <f>[5]building!Z1357</f>
        <v>68000</v>
      </c>
      <c r="AC1365" s="1123">
        <f>[5]building!Z1357</f>
        <v>68000</v>
      </c>
      <c r="AD1365" s="1123">
        <f t="shared" si="287"/>
        <v>0</v>
      </c>
    </row>
    <row r="1366" spans="1:30" ht="70.5" customHeight="1">
      <c r="A1366" s="1172"/>
      <c r="B1366" s="1302" t="s">
        <v>5326</v>
      </c>
      <c r="C1366" s="1295">
        <v>4105</v>
      </c>
      <c r="D1366" s="1286" t="s">
        <v>5328</v>
      </c>
      <c r="E1366" s="1226">
        <v>2</v>
      </c>
      <c r="F1366" s="1134">
        <f t="shared" si="276"/>
        <v>8210</v>
      </c>
      <c r="G1366" s="1226"/>
      <c r="H1366" s="1141">
        <f t="shared" si="277"/>
        <v>0</v>
      </c>
      <c r="I1366" s="1226"/>
      <c r="J1366" s="1141">
        <f t="shared" si="278"/>
        <v>0</v>
      </c>
      <c r="K1366" s="1226"/>
      <c r="L1366" s="1141">
        <f t="shared" si="279"/>
        <v>0</v>
      </c>
      <c r="M1366" s="1226"/>
      <c r="N1366" s="1141">
        <f t="shared" si="280"/>
        <v>0</v>
      </c>
      <c r="O1366" s="1226"/>
      <c r="P1366" s="1141">
        <f t="shared" si="281"/>
        <v>0</v>
      </c>
      <c r="Q1366" s="1226"/>
      <c r="R1366" s="1141">
        <f t="shared" si="282"/>
        <v>0</v>
      </c>
      <c r="S1366" s="1226"/>
      <c r="T1366" s="1141">
        <f t="shared" si="283"/>
        <v>0</v>
      </c>
      <c r="U1366" s="1141"/>
      <c r="V1366" s="1141">
        <f t="shared" si="284"/>
        <v>0</v>
      </c>
      <c r="W1366" s="1143">
        <f t="shared" si="285"/>
        <v>0</v>
      </c>
      <c r="X1366" s="1141">
        <f t="shared" si="286"/>
        <v>0</v>
      </c>
      <c r="Y1366" s="1144">
        <v>2</v>
      </c>
      <c r="Z1366" s="1139">
        <f t="shared" si="275"/>
        <v>8210</v>
      </c>
      <c r="AA1366" s="1123">
        <f>[5]building!Y1358</f>
        <v>2</v>
      </c>
      <c r="AB1366" s="1123">
        <f>[5]building!Z1358</f>
        <v>8210</v>
      </c>
      <c r="AC1366" s="1123">
        <f>[5]building!Z1358</f>
        <v>8210</v>
      </c>
      <c r="AD1366" s="1123">
        <f t="shared" si="287"/>
        <v>0</v>
      </c>
    </row>
    <row r="1367" spans="1:30" ht="70.5" customHeight="1">
      <c r="A1367" s="1172"/>
      <c r="B1367" s="1302" t="s">
        <v>5327</v>
      </c>
      <c r="C1367" s="1295">
        <v>2820</v>
      </c>
      <c r="D1367" s="1286" t="s">
        <v>569</v>
      </c>
      <c r="E1367" s="1226">
        <v>4</v>
      </c>
      <c r="F1367" s="1134">
        <f t="shared" si="276"/>
        <v>11280</v>
      </c>
      <c r="G1367" s="1226"/>
      <c r="H1367" s="1141">
        <f t="shared" si="277"/>
        <v>0</v>
      </c>
      <c r="I1367" s="1226"/>
      <c r="J1367" s="1141">
        <f t="shared" si="278"/>
        <v>0</v>
      </c>
      <c r="K1367" s="1226"/>
      <c r="L1367" s="1141">
        <f t="shared" si="279"/>
        <v>0</v>
      </c>
      <c r="M1367" s="1226"/>
      <c r="N1367" s="1141">
        <f t="shared" si="280"/>
        <v>0</v>
      </c>
      <c r="O1367" s="1226"/>
      <c r="P1367" s="1141">
        <f t="shared" si="281"/>
        <v>0</v>
      </c>
      <c r="Q1367" s="1226"/>
      <c r="R1367" s="1141">
        <f t="shared" si="282"/>
        <v>0</v>
      </c>
      <c r="S1367" s="1226"/>
      <c r="T1367" s="1141">
        <f t="shared" si="283"/>
        <v>0</v>
      </c>
      <c r="U1367" s="1141"/>
      <c r="V1367" s="1141">
        <f t="shared" si="284"/>
        <v>0</v>
      </c>
      <c r="W1367" s="1143">
        <f t="shared" si="285"/>
        <v>0</v>
      </c>
      <c r="X1367" s="1141">
        <f t="shared" si="286"/>
        <v>0</v>
      </c>
      <c r="Y1367" s="1144">
        <v>4</v>
      </c>
      <c r="Z1367" s="1139">
        <f t="shared" si="275"/>
        <v>11280</v>
      </c>
      <c r="AA1367" s="1123">
        <f>[5]building!Y1359</f>
        <v>4</v>
      </c>
      <c r="AB1367" s="1123">
        <f>[5]building!Z1359</f>
        <v>11280</v>
      </c>
      <c r="AC1367" s="1123">
        <f>[5]building!Z1359</f>
        <v>11280</v>
      </c>
      <c r="AD1367" s="1123">
        <f t="shared" si="287"/>
        <v>0</v>
      </c>
    </row>
    <row r="1368" spans="1:30" ht="70.5" customHeight="1">
      <c r="A1368" s="1172"/>
      <c r="B1368" s="1354" t="s">
        <v>5418</v>
      </c>
      <c r="C1368" s="1295"/>
      <c r="D1368" s="1286"/>
      <c r="E1368" s="1226"/>
      <c r="F1368" s="1134">
        <f t="shared" si="276"/>
        <v>0</v>
      </c>
      <c r="G1368" s="1226"/>
      <c r="H1368" s="1141">
        <f t="shared" si="277"/>
        <v>0</v>
      </c>
      <c r="I1368" s="1226"/>
      <c r="J1368" s="1141">
        <f t="shared" si="278"/>
        <v>0</v>
      </c>
      <c r="K1368" s="1226"/>
      <c r="L1368" s="1141">
        <f t="shared" si="279"/>
        <v>0</v>
      </c>
      <c r="M1368" s="1226"/>
      <c r="N1368" s="1141">
        <f t="shared" si="280"/>
        <v>0</v>
      </c>
      <c r="O1368" s="1226"/>
      <c r="P1368" s="1141">
        <f t="shared" si="281"/>
        <v>0</v>
      </c>
      <c r="Q1368" s="1226"/>
      <c r="R1368" s="1141">
        <f t="shared" si="282"/>
        <v>0</v>
      </c>
      <c r="S1368" s="1226"/>
      <c r="T1368" s="1141">
        <f t="shared" si="283"/>
        <v>0</v>
      </c>
      <c r="U1368" s="1141"/>
      <c r="V1368" s="1141">
        <f t="shared" si="284"/>
        <v>0</v>
      </c>
      <c r="W1368" s="1143">
        <f t="shared" si="285"/>
        <v>0</v>
      </c>
      <c r="X1368" s="1141">
        <f t="shared" si="286"/>
        <v>0</v>
      </c>
      <c r="Y1368" s="1144"/>
      <c r="Z1368" s="1139">
        <f t="shared" si="275"/>
        <v>0</v>
      </c>
      <c r="AA1368" s="1123" t="str">
        <f>[5]building!Y1360</f>
        <v>*</v>
      </c>
      <c r="AB1368" s="1123">
        <f>[5]building!Z1360</f>
        <v>0</v>
      </c>
      <c r="AC1368" s="1123">
        <f>[5]building!Z1360</f>
        <v>0</v>
      </c>
      <c r="AD1368" s="1123">
        <f t="shared" si="287"/>
        <v>0</v>
      </c>
    </row>
    <row r="1369" spans="1:30" ht="70.5" customHeight="1">
      <c r="A1369" s="1172"/>
      <c r="B1369" s="1354" t="s">
        <v>5330</v>
      </c>
      <c r="C1369" s="1295"/>
      <c r="D1369" s="1286"/>
      <c r="E1369" s="1226"/>
      <c r="F1369" s="1134">
        <f t="shared" si="276"/>
        <v>0</v>
      </c>
      <c r="G1369" s="1226"/>
      <c r="H1369" s="1141">
        <f t="shared" si="277"/>
        <v>0</v>
      </c>
      <c r="I1369" s="1226"/>
      <c r="J1369" s="1141">
        <f t="shared" si="278"/>
        <v>0</v>
      </c>
      <c r="K1369" s="1226"/>
      <c r="L1369" s="1141">
        <f t="shared" si="279"/>
        <v>0</v>
      </c>
      <c r="M1369" s="1226"/>
      <c r="N1369" s="1141">
        <f t="shared" si="280"/>
        <v>0</v>
      </c>
      <c r="O1369" s="1226"/>
      <c r="P1369" s="1141">
        <f t="shared" si="281"/>
        <v>0</v>
      </c>
      <c r="Q1369" s="1226"/>
      <c r="R1369" s="1141">
        <f t="shared" si="282"/>
        <v>0</v>
      </c>
      <c r="S1369" s="1226"/>
      <c r="T1369" s="1141">
        <f t="shared" si="283"/>
        <v>0</v>
      </c>
      <c r="U1369" s="1141"/>
      <c r="V1369" s="1141">
        <f t="shared" si="284"/>
        <v>0</v>
      </c>
      <c r="W1369" s="1143">
        <f t="shared" si="285"/>
        <v>0</v>
      </c>
      <c r="X1369" s="1141">
        <f t="shared" si="286"/>
        <v>0</v>
      </c>
      <c r="Y1369" s="1144"/>
      <c r="Z1369" s="1139">
        <f t="shared" si="275"/>
        <v>0</v>
      </c>
      <c r="AA1369" s="1123" t="str">
        <f>[5]building!Y1361</f>
        <v>*</v>
      </c>
      <c r="AB1369" s="1123">
        <f>[5]building!Z1361</f>
        <v>0</v>
      </c>
      <c r="AC1369" s="1123">
        <f>[5]building!Z1361</f>
        <v>0</v>
      </c>
      <c r="AD1369" s="1123">
        <f t="shared" si="287"/>
        <v>0</v>
      </c>
    </row>
    <row r="1370" spans="1:30" ht="70.5" customHeight="1">
      <c r="A1370" s="1172"/>
      <c r="B1370" s="1302" t="s">
        <v>5331</v>
      </c>
      <c r="C1370" s="1295">
        <v>46132</v>
      </c>
      <c r="D1370" s="1295" t="s">
        <v>5337</v>
      </c>
      <c r="E1370" s="1226">
        <v>1</v>
      </c>
      <c r="F1370" s="1134">
        <f t="shared" si="276"/>
        <v>46132</v>
      </c>
      <c r="G1370" s="1226"/>
      <c r="H1370" s="1141">
        <f t="shared" si="277"/>
        <v>0</v>
      </c>
      <c r="I1370" s="1226"/>
      <c r="J1370" s="1141">
        <f t="shared" si="278"/>
        <v>0</v>
      </c>
      <c r="K1370" s="1226"/>
      <c r="L1370" s="1141">
        <f t="shared" si="279"/>
        <v>0</v>
      </c>
      <c r="M1370" s="1226"/>
      <c r="N1370" s="1141">
        <f t="shared" si="280"/>
        <v>0</v>
      </c>
      <c r="O1370" s="1226"/>
      <c r="P1370" s="1141">
        <f t="shared" si="281"/>
        <v>0</v>
      </c>
      <c r="Q1370" s="1226"/>
      <c r="R1370" s="1141">
        <f t="shared" si="282"/>
        <v>0</v>
      </c>
      <c r="S1370" s="1226"/>
      <c r="T1370" s="1141">
        <f t="shared" si="283"/>
        <v>0</v>
      </c>
      <c r="U1370" s="1141"/>
      <c r="V1370" s="1141">
        <f t="shared" si="284"/>
        <v>0</v>
      </c>
      <c r="W1370" s="1143">
        <f t="shared" si="285"/>
        <v>0</v>
      </c>
      <c r="X1370" s="1141">
        <f t="shared" si="286"/>
        <v>0</v>
      </c>
      <c r="Y1370" s="1144">
        <v>1</v>
      </c>
      <c r="Z1370" s="1139">
        <f t="shared" si="275"/>
        <v>46132</v>
      </c>
      <c r="AA1370" s="1123">
        <f>[5]building!Y1362</f>
        <v>1</v>
      </c>
      <c r="AB1370" s="1123">
        <f>[5]building!Z1362</f>
        <v>46132</v>
      </c>
      <c r="AC1370" s="1123">
        <f>[5]building!Z1362</f>
        <v>46132</v>
      </c>
      <c r="AD1370" s="1123">
        <f t="shared" si="287"/>
        <v>0</v>
      </c>
    </row>
    <row r="1371" spans="1:30" ht="70.5" customHeight="1">
      <c r="A1371" s="1172"/>
      <c r="B1371" s="1302" t="s">
        <v>5332</v>
      </c>
      <c r="C1371" s="1295">
        <v>34959</v>
      </c>
      <c r="D1371" s="1295" t="s">
        <v>5338</v>
      </c>
      <c r="E1371" s="1226">
        <v>1</v>
      </c>
      <c r="F1371" s="1134">
        <f t="shared" si="276"/>
        <v>34959</v>
      </c>
      <c r="G1371" s="1226"/>
      <c r="H1371" s="1141">
        <f t="shared" si="277"/>
        <v>0</v>
      </c>
      <c r="I1371" s="1226"/>
      <c r="J1371" s="1141">
        <f t="shared" si="278"/>
        <v>0</v>
      </c>
      <c r="K1371" s="1226"/>
      <c r="L1371" s="1141">
        <f t="shared" si="279"/>
        <v>0</v>
      </c>
      <c r="M1371" s="1226"/>
      <c r="N1371" s="1141">
        <f t="shared" si="280"/>
        <v>0</v>
      </c>
      <c r="O1371" s="1226"/>
      <c r="P1371" s="1141">
        <f t="shared" si="281"/>
        <v>0</v>
      </c>
      <c r="Q1371" s="1226"/>
      <c r="R1371" s="1141">
        <f t="shared" si="282"/>
        <v>0</v>
      </c>
      <c r="S1371" s="1226"/>
      <c r="T1371" s="1141">
        <f t="shared" si="283"/>
        <v>0</v>
      </c>
      <c r="U1371" s="1141"/>
      <c r="V1371" s="1141">
        <f t="shared" si="284"/>
        <v>0</v>
      </c>
      <c r="W1371" s="1143">
        <f t="shared" si="285"/>
        <v>0</v>
      </c>
      <c r="X1371" s="1141">
        <f t="shared" si="286"/>
        <v>0</v>
      </c>
      <c r="Y1371" s="1144">
        <v>1</v>
      </c>
      <c r="Z1371" s="1139">
        <f t="shared" si="275"/>
        <v>34959</v>
      </c>
      <c r="AA1371" s="1123">
        <f>[5]building!Y1363</f>
        <v>1</v>
      </c>
      <c r="AB1371" s="1123">
        <f>[5]building!Z1363</f>
        <v>34959</v>
      </c>
      <c r="AC1371" s="1123">
        <f>[5]building!Z1363</f>
        <v>34959</v>
      </c>
      <c r="AD1371" s="1123">
        <f t="shared" si="287"/>
        <v>0</v>
      </c>
    </row>
    <row r="1372" spans="1:30" ht="70.5" customHeight="1">
      <c r="A1372" s="1172"/>
      <c r="B1372" s="1302" t="s">
        <v>5333</v>
      </c>
      <c r="C1372" s="1295">
        <v>1900</v>
      </c>
      <c r="D1372" s="1295" t="s">
        <v>569</v>
      </c>
      <c r="E1372" s="1360">
        <v>20</v>
      </c>
      <c r="F1372" s="1134">
        <f t="shared" si="276"/>
        <v>38000</v>
      </c>
      <c r="G1372" s="1226"/>
      <c r="H1372" s="1141">
        <f t="shared" si="277"/>
        <v>0</v>
      </c>
      <c r="I1372" s="1226"/>
      <c r="J1372" s="1141">
        <f t="shared" si="278"/>
        <v>0</v>
      </c>
      <c r="K1372" s="1226"/>
      <c r="L1372" s="1141">
        <f t="shared" si="279"/>
        <v>0</v>
      </c>
      <c r="M1372" s="1226"/>
      <c r="N1372" s="1141">
        <f t="shared" si="280"/>
        <v>0</v>
      </c>
      <c r="O1372" s="1226"/>
      <c r="P1372" s="1141">
        <f t="shared" si="281"/>
        <v>0</v>
      </c>
      <c r="Q1372" s="1226"/>
      <c r="R1372" s="1141">
        <f t="shared" si="282"/>
        <v>0</v>
      </c>
      <c r="S1372" s="1226"/>
      <c r="T1372" s="1141">
        <f t="shared" si="283"/>
        <v>0</v>
      </c>
      <c r="U1372" s="1141"/>
      <c r="V1372" s="1141">
        <f t="shared" si="284"/>
        <v>0</v>
      </c>
      <c r="W1372" s="1143">
        <f t="shared" si="285"/>
        <v>0</v>
      </c>
      <c r="X1372" s="1141">
        <f t="shared" si="286"/>
        <v>0</v>
      </c>
      <c r="Y1372" s="1144">
        <v>20</v>
      </c>
      <c r="Z1372" s="1139">
        <f t="shared" si="275"/>
        <v>38000</v>
      </c>
      <c r="AA1372" s="1123">
        <f>[5]building!Y1364</f>
        <v>20</v>
      </c>
      <c r="AB1372" s="1123">
        <f>[5]building!Z1364</f>
        <v>38000</v>
      </c>
      <c r="AC1372" s="1123">
        <f>[5]building!Z1364</f>
        <v>38000</v>
      </c>
      <c r="AD1372" s="1123">
        <f t="shared" si="287"/>
        <v>0</v>
      </c>
    </row>
    <row r="1373" spans="1:30" ht="70.5" customHeight="1">
      <c r="A1373" s="1172"/>
      <c r="B1373" s="1302" t="s">
        <v>5334</v>
      </c>
      <c r="C1373" s="1295">
        <v>8939</v>
      </c>
      <c r="D1373" s="1295" t="s">
        <v>569</v>
      </c>
      <c r="E1373" s="1226">
        <v>1</v>
      </c>
      <c r="F1373" s="1134">
        <f t="shared" si="276"/>
        <v>8939</v>
      </c>
      <c r="G1373" s="1226"/>
      <c r="H1373" s="1141">
        <f t="shared" si="277"/>
        <v>0</v>
      </c>
      <c r="I1373" s="1226"/>
      <c r="J1373" s="1141">
        <f t="shared" si="278"/>
        <v>0</v>
      </c>
      <c r="K1373" s="1226"/>
      <c r="L1373" s="1141">
        <f t="shared" si="279"/>
        <v>0</v>
      </c>
      <c r="M1373" s="1226"/>
      <c r="N1373" s="1141">
        <f t="shared" si="280"/>
        <v>0</v>
      </c>
      <c r="O1373" s="1226"/>
      <c r="P1373" s="1141">
        <f t="shared" si="281"/>
        <v>0</v>
      </c>
      <c r="Q1373" s="1226"/>
      <c r="R1373" s="1141">
        <f t="shared" si="282"/>
        <v>0</v>
      </c>
      <c r="S1373" s="1226"/>
      <c r="T1373" s="1141">
        <f t="shared" si="283"/>
        <v>0</v>
      </c>
      <c r="U1373" s="1141"/>
      <c r="V1373" s="1141">
        <f t="shared" si="284"/>
        <v>0</v>
      </c>
      <c r="W1373" s="1143">
        <f t="shared" si="285"/>
        <v>0</v>
      </c>
      <c r="X1373" s="1141">
        <f t="shared" si="286"/>
        <v>0</v>
      </c>
      <c r="Y1373" s="1144">
        <v>1</v>
      </c>
      <c r="Z1373" s="1139">
        <f t="shared" ref="Z1373:Z1416" si="288">Y1373*C1373</f>
        <v>8939</v>
      </c>
      <c r="AA1373" s="1123">
        <f>[5]building!Y1365</f>
        <v>1</v>
      </c>
      <c r="AB1373" s="1123">
        <f>[5]building!Z1365</f>
        <v>8939</v>
      </c>
      <c r="AC1373" s="1123">
        <f>[5]building!Z1365</f>
        <v>8939</v>
      </c>
      <c r="AD1373" s="1123">
        <f t="shared" si="287"/>
        <v>0</v>
      </c>
    </row>
    <row r="1374" spans="1:30" ht="70.5" customHeight="1">
      <c r="A1374" s="1172"/>
      <c r="B1374" s="1302" t="s">
        <v>5335</v>
      </c>
      <c r="C1374" s="1295">
        <v>26856</v>
      </c>
      <c r="D1374" s="1295" t="s">
        <v>286</v>
      </c>
      <c r="E1374" s="1226">
        <v>1</v>
      </c>
      <c r="F1374" s="1134">
        <f t="shared" si="276"/>
        <v>26856</v>
      </c>
      <c r="G1374" s="1226"/>
      <c r="H1374" s="1141">
        <f t="shared" si="277"/>
        <v>0</v>
      </c>
      <c r="I1374" s="1226"/>
      <c r="J1374" s="1141">
        <f t="shared" si="278"/>
        <v>0</v>
      </c>
      <c r="K1374" s="1226"/>
      <c r="L1374" s="1141">
        <f t="shared" si="279"/>
        <v>0</v>
      </c>
      <c r="M1374" s="1226"/>
      <c r="N1374" s="1141">
        <f t="shared" si="280"/>
        <v>0</v>
      </c>
      <c r="O1374" s="1226"/>
      <c r="P1374" s="1141">
        <f t="shared" si="281"/>
        <v>0</v>
      </c>
      <c r="Q1374" s="1226"/>
      <c r="R1374" s="1141">
        <f t="shared" si="282"/>
        <v>0</v>
      </c>
      <c r="S1374" s="1226"/>
      <c r="T1374" s="1141">
        <f t="shared" si="283"/>
        <v>0</v>
      </c>
      <c r="U1374" s="1141"/>
      <c r="V1374" s="1141">
        <f t="shared" si="284"/>
        <v>0</v>
      </c>
      <c r="W1374" s="1143">
        <f t="shared" si="285"/>
        <v>0</v>
      </c>
      <c r="X1374" s="1141">
        <f t="shared" si="286"/>
        <v>0</v>
      </c>
      <c r="Y1374" s="1144">
        <v>1</v>
      </c>
      <c r="Z1374" s="1139">
        <f t="shared" si="288"/>
        <v>26856</v>
      </c>
      <c r="AA1374" s="1123">
        <f>[5]building!Y1366</f>
        <v>1</v>
      </c>
      <c r="AB1374" s="1123">
        <f>[5]building!Z1366</f>
        <v>26856</v>
      </c>
      <c r="AC1374" s="1123">
        <f>[5]building!Z1366</f>
        <v>26856</v>
      </c>
      <c r="AD1374" s="1123">
        <f t="shared" si="287"/>
        <v>0</v>
      </c>
    </row>
    <row r="1375" spans="1:30" ht="70.5" customHeight="1">
      <c r="A1375" s="1172"/>
      <c r="B1375" s="1354" t="s">
        <v>5419</v>
      </c>
      <c r="C1375" s="1295"/>
      <c r="D1375" s="1295"/>
      <c r="E1375" s="1226"/>
      <c r="F1375" s="1134">
        <f t="shared" si="276"/>
        <v>0</v>
      </c>
      <c r="G1375" s="1226"/>
      <c r="H1375" s="1141">
        <f t="shared" si="277"/>
        <v>0</v>
      </c>
      <c r="I1375" s="1226"/>
      <c r="J1375" s="1141">
        <f t="shared" si="278"/>
        <v>0</v>
      </c>
      <c r="K1375" s="1226"/>
      <c r="L1375" s="1141">
        <f t="shared" si="279"/>
        <v>0</v>
      </c>
      <c r="M1375" s="1226"/>
      <c r="N1375" s="1141">
        <f t="shared" si="280"/>
        <v>0</v>
      </c>
      <c r="O1375" s="1226"/>
      <c r="P1375" s="1141">
        <f t="shared" si="281"/>
        <v>0</v>
      </c>
      <c r="Q1375" s="1226"/>
      <c r="R1375" s="1141">
        <f t="shared" si="282"/>
        <v>0</v>
      </c>
      <c r="S1375" s="1226"/>
      <c r="T1375" s="1141">
        <f t="shared" si="283"/>
        <v>0</v>
      </c>
      <c r="U1375" s="1141"/>
      <c r="V1375" s="1141">
        <f t="shared" si="284"/>
        <v>0</v>
      </c>
      <c r="W1375" s="1143">
        <f t="shared" si="285"/>
        <v>0</v>
      </c>
      <c r="X1375" s="1141">
        <f t="shared" si="286"/>
        <v>0</v>
      </c>
      <c r="Y1375" s="1144"/>
      <c r="Z1375" s="1139">
        <f t="shared" si="288"/>
        <v>0</v>
      </c>
      <c r="AA1375" s="1123" t="str">
        <f>[5]building!Y1367</f>
        <v>*</v>
      </c>
      <c r="AB1375" s="1123">
        <f>[5]building!Z1367</f>
        <v>0</v>
      </c>
      <c r="AC1375" s="1123">
        <f>[5]building!Z1367</f>
        <v>0</v>
      </c>
      <c r="AD1375" s="1123">
        <f t="shared" si="287"/>
        <v>0</v>
      </c>
    </row>
    <row r="1376" spans="1:30" ht="70.5" customHeight="1">
      <c r="A1376" s="1172"/>
      <c r="B1376" s="1302" t="s">
        <v>5336</v>
      </c>
      <c r="C1376" s="1295">
        <v>101</v>
      </c>
      <c r="D1376" s="1295" t="s">
        <v>2234</v>
      </c>
      <c r="E1376" s="1226">
        <v>200</v>
      </c>
      <c r="F1376" s="1134">
        <f t="shared" si="276"/>
        <v>20200</v>
      </c>
      <c r="G1376" s="1226"/>
      <c r="H1376" s="1141">
        <f t="shared" si="277"/>
        <v>0</v>
      </c>
      <c r="I1376" s="1226"/>
      <c r="J1376" s="1141">
        <f t="shared" si="278"/>
        <v>0</v>
      </c>
      <c r="K1376" s="1226"/>
      <c r="L1376" s="1141">
        <f t="shared" si="279"/>
        <v>0</v>
      </c>
      <c r="M1376" s="1226"/>
      <c r="N1376" s="1141">
        <f t="shared" si="280"/>
        <v>0</v>
      </c>
      <c r="O1376" s="1226"/>
      <c r="P1376" s="1141">
        <f t="shared" si="281"/>
        <v>0</v>
      </c>
      <c r="Q1376" s="1226"/>
      <c r="R1376" s="1141">
        <f t="shared" si="282"/>
        <v>0</v>
      </c>
      <c r="S1376" s="1226"/>
      <c r="T1376" s="1141">
        <f t="shared" si="283"/>
        <v>0</v>
      </c>
      <c r="U1376" s="1141"/>
      <c r="V1376" s="1141">
        <f t="shared" si="284"/>
        <v>0</v>
      </c>
      <c r="W1376" s="1143">
        <f t="shared" si="285"/>
        <v>0</v>
      </c>
      <c r="X1376" s="1141">
        <f t="shared" si="286"/>
        <v>0</v>
      </c>
      <c r="Y1376" s="1144">
        <v>200</v>
      </c>
      <c r="Z1376" s="1139">
        <f t="shared" si="288"/>
        <v>20200</v>
      </c>
      <c r="AA1376" s="1123">
        <f>[5]building!Y1368</f>
        <v>200</v>
      </c>
      <c r="AB1376" s="1123">
        <f>[5]building!Z1368</f>
        <v>20200</v>
      </c>
      <c r="AC1376" s="1123">
        <f>[5]building!Z1368</f>
        <v>20200</v>
      </c>
      <c r="AD1376" s="1123">
        <f t="shared" si="287"/>
        <v>0</v>
      </c>
    </row>
    <row r="1377" spans="1:30" ht="70.5" customHeight="1">
      <c r="A1377" s="1172"/>
      <c r="B1377" s="1354" t="s">
        <v>5342</v>
      </c>
      <c r="C1377" s="1295"/>
      <c r="D1377" s="1295"/>
      <c r="E1377" s="1226"/>
      <c r="F1377" s="1134">
        <f t="shared" si="276"/>
        <v>0</v>
      </c>
      <c r="G1377" s="1226"/>
      <c r="H1377" s="1141">
        <f t="shared" si="277"/>
        <v>0</v>
      </c>
      <c r="I1377" s="1226"/>
      <c r="J1377" s="1141">
        <f t="shared" si="278"/>
        <v>0</v>
      </c>
      <c r="K1377" s="1226"/>
      <c r="L1377" s="1141">
        <f t="shared" si="279"/>
        <v>0</v>
      </c>
      <c r="M1377" s="1226"/>
      <c r="N1377" s="1141">
        <f t="shared" si="280"/>
        <v>0</v>
      </c>
      <c r="O1377" s="1226"/>
      <c r="P1377" s="1141">
        <f t="shared" si="281"/>
        <v>0</v>
      </c>
      <c r="Q1377" s="1226"/>
      <c r="R1377" s="1141">
        <f t="shared" si="282"/>
        <v>0</v>
      </c>
      <c r="S1377" s="1226"/>
      <c r="T1377" s="1141">
        <f t="shared" si="283"/>
        <v>0</v>
      </c>
      <c r="U1377" s="1141"/>
      <c r="V1377" s="1141">
        <f t="shared" si="284"/>
        <v>0</v>
      </c>
      <c r="W1377" s="1143">
        <f t="shared" si="285"/>
        <v>0</v>
      </c>
      <c r="X1377" s="1141">
        <f t="shared" si="286"/>
        <v>0</v>
      </c>
      <c r="Y1377" s="1144"/>
      <c r="Z1377" s="1139">
        <f t="shared" si="288"/>
        <v>0</v>
      </c>
      <c r="AA1377" s="1123" t="str">
        <f>[5]building!Y1369</f>
        <v>*</v>
      </c>
      <c r="AB1377" s="1123">
        <f>[5]building!Z1369</f>
        <v>0</v>
      </c>
      <c r="AC1377" s="1123">
        <f>[5]building!Z1369</f>
        <v>0</v>
      </c>
      <c r="AD1377" s="1123">
        <f t="shared" si="287"/>
        <v>0</v>
      </c>
    </row>
    <row r="1378" spans="1:30" ht="70.5" customHeight="1">
      <c r="A1378" s="1172"/>
      <c r="B1378" s="1302" t="s">
        <v>5339</v>
      </c>
      <c r="C1378" s="1295">
        <v>85000</v>
      </c>
      <c r="D1378" s="1295" t="s">
        <v>1422</v>
      </c>
      <c r="E1378" s="1226">
        <v>1</v>
      </c>
      <c r="F1378" s="1134">
        <f t="shared" si="276"/>
        <v>85000</v>
      </c>
      <c r="G1378" s="1226"/>
      <c r="H1378" s="1141">
        <f t="shared" si="277"/>
        <v>0</v>
      </c>
      <c r="I1378" s="1226"/>
      <c r="J1378" s="1141">
        <f t="shared" si="278"/>
        <v>0</v>
      </c>
      <c r="K1378" s="1226"/>
      <c r="L1378" s="1141">
        <f t="shared" si="279"/>
        <v>0</v>
      </c>
      <c r="M1378" s="1226"/>
      <c r="N1378" s="1141">
        <f t="shared" si="280"/>
        <v>0</v>
      </c>
      <c r="O1378" s="1226"/>
      <c r="P1378" s="1141">
        <f t="shared" si="281"/>
        <v>0</v>
      </c>
      <c r="Q1378" s="1226"/>
      <c r="R1378" s="1141">
        <f t="shared" si="282"/>
        <v>0</v>
      </c>
      <c r="S1378" s="1226"/>
      <c r="T1378" s="1141">
        <f t="shared" si="283"/>
        <v>0</v>
      </c>
      <c r="U1378" s="1141"/>
      <c r="V1378" s="1141">
        <f t="shared" si="284"/>
        <v>0</v>
      </c>
      <c r="W1378" s="1143">
        <f t="shared" si="285"/>
        <v>0</v>
      </c>
      <c r="X1378" s="1141">
        <f t="shared" si="286"/>
        <v>0</v>
      </c>
      <c r="Y1378" s="1144">
        <v>1</v>
      </c>
      <c r="Z1378" s="1139">
        <f t="shared" si="288"/>
        <v>85000</v>
      </c>
      <c r="AA1378" s="1123">
        <f>[5]building!Y1370</f>
        <v>1</v>
      </c>
      <c r="AB1378" s="1123">
        <f>[5]building!Z1370</f>
        <v>85000</v>
      </c>
      <c r="AC1378" s="1123">
        <f>[5]building!Z1370</f>
        <v>85000</v>
      </c>
      <c r="AD1378" s="1123">
        <f t="shared" si="287"/>
        <v>0</v>
      </c>
    </row>
    <row r="1379" spans="1:30" ht="70.5" customHeight="1">
      <c r="A1379" s="1172"/>
      <c r="B1379" s="1302" t="s">
        <v>5340</v>
      </c>
      <c r="C1379" s="1295">
        <v>15000</v>
      </c>
      <c r="D1379" s="1295" t="s">
        <v>1422</v>
      </c>
      <c r="E1379" s="1226">
        <v>1</v>
      </c>
      <c r="F1379" s="1134">
        <f t="shared" si="276"/>
        <v>15000</v>
      </c>
      <c r="G1379" s="1226"/>
      <c r="H1379" s="1141">
        <f t="shared" si="277"/>
        <v>0</v>
      </c>
      <c r="I1379" s="1226"/>
      <c r="J1379" s="1141">
        <f t="shared" si="278"/>
        <v>0</v>
      </c>
      <c r="K1379" s="1226"/>
      <c r="L1379" s="1141">
        <f t="shared" si="279"/>
        <v>0</v>
      </c>
      <c r="M1379" s="1226"/>
      <c r="N1379" s="1141">
        <f t="shared" si="280"/>
        <v>0</v>
      </c>
      <c r="O1379" s="1226"/>
      <c r="P1379" s="1141">
        <f t="shared" si="281"/>
        <v>0</v>
      </c>
      <c r="Q1379" s="1226"/>
      <c r="R1379" s="1141">
        <f t="shared" si="282"/>
        <v>0</v>
      </c>
      <c r="S1379" s="1226"/>
      <c r="T1379" s="1141">
        <f t="shared" si="283"/>
        <v>0</v>
      </c>
      <c r="U1379" s="1141"/>
      <c r="V1379" s="1141">
        <f t="shared" si="284"/>
        <v>0</v>
      </c>
      <c r="W1379" s="1143">
        <f t="shared" si="285"/>
        <v>0</v>
      </c>
      <c r="X1379" s="1141">
        <f t="shared" si="286"/>
        <v>0</v>
      </c>
      <c r="Y1379" s="1144">
        <v>1</v>
      </c>
      <c r="Z1379" s="1139">
        <f t="shared" si="288"/>
        <v>15000</v>
      </c>
      <c r="AA1379" s="1123">
        <f>[5]building!Y1371</f>
        <v>1</v>
      </c>
      <c r="AB1379" s="1123">
        <f>[5]building!Z1371</f>
        <v>15000</v>
      </c>
      <c r="AC1379" s="1123">
        <f>[5]building!Z1371</f>
        <v>15000</v>
      </c>
      <c r="AD1379" s="1123">
        <f t="shared" si="287"/>
        <v>0</v>
      </c>
    </row>
    <row r="1380" spans="1:30" ht="70.5" customHeight="1">
      <c r="A1380" s="1172"/>
      <c r="B1380" s="1302" t="s">
        <v>5341</v>
      </c>
      <c r="C1380" s="1295">
        <v>555</v>
      </c>
      <c r="D1380" s="1295" t="s">
        <v>841</v>
      </c>
      <c r="E1380" s="1226">
        <v>42</v>
      </c>
      <c r="F1380" s="1134">
        <f t="shared" si="276"/>
        <v>23310</v>
      </c>
      <c r="G1380" s="1226"/>
      <c r="H1380" s="1141">
        <f t="shared" si="277"/>
        <v>0</v>
      </c>
      <c r="I1380" s="1226"/>
      <c r="J1380" s="1141">
        <f t="shared" si="278"/>
        <v>0</v>
      </c>
      <c r="K1380" s="1226"/>
      <c r="L1380" s="1141">
        <f t="shared" si="279"/>
        <v>0</v>
      </c>
      <c r="M1380" s="1226"/>
      <c r="N1380" s="1141">
        <f t="shared" si="280"/>
        <v>0</v>
      </c>
      <c r="O1380" s="1226"/>
      <c r="P1380" s="1141">
        <f t="shared" si="281"/>
        <v>0</v>
      </c>
      <c r="Q1380" s="1226"/>
      <c r="R1380" s="1141">
        <f t="shared" si="282"/>
        <v>0</v>
      </c>
      <c r="S1380" s="1226"/>
      <c r="T1380" s="1141">
        <f t="shared" si="283"/>
        <v>0</v>
      </c>
      <c r="U1380" s="1141"/>
      <c r="V1380" s="1141">
        <f t="shared" si="284"/>
        <v>0</v>
      </c>
      <c r="W1380" s="1143">
        <f t="shared" si="285"/>
        <v>0</v>
      </c>
      <c r="X1380" s="1141">
        <f t="shared" si="286"/>
        <v>0</v>
      </c>
      <c r="Y1380" s="1144">
        <v>42</v>
      </c>
      <c r="Z1380" s="1139">
        <f t="shared" si="288"/>
        <v>23310</v>
      </c>
      <c r="AA1380" s="1123">
        <f>[5]building!Y1372</f>
        <v>42</v>
      </c>
      <c r="AB1380" s="1123">
        <f>[5]building!Z1372</f>
        <v>23310</v>
      </c>
      <c r="AC1380" s="1123">
        <f>[5]building!Z1372</f>
        <v>23310</v>
      </c>
      <c r="AD1380" s="1123">
        <f t="shared" si="287"/>
        <v>0</v>
      </c>
    </row>
    <row r="1381" spans="1:30" ht="70.5" customHeight="1">
      <c r="A1381" s="1172"/>
      <c r="B1381" s="1302" t="s">
        <v>5343</v>
      </c>
      <c r="C1381" s="1295">
        <v>5500</v>
      </c>
      <c r="D1381" s="1295" t="s">
        <v>1456</v>
      </c>
      <c r="E1381" s="1226">
        <v>3</v>
      </c>
      <c r="F1381" s="1134">
        <f t="shared" si="276"/>
        <v>16500</v>
      </c>
      <c r="G1381" s="1226"/>
      <c r="H1381" s="1141">
        <f t="shared" si="277"/>
        <v>0</v>
      </c>
      <c r="I1381" s="1226"/>
      <c r="J1381" s="1141">
        <f t="shared" si="278"/>
        <v>0</v>
      </c>
      <c r="K1381" s="1226"/>
      <c r="L1381" s="1141">
        <f t="shared" si="279"/>
        <v>0</v>
      </c>
      <c r="M1381" s="1226"/>
      <c r="N1381" s="1141">
        <f t="shared" si="280"/>
        <v>0</v>
      </c>
      <c r="O1381" s="1226"/>
      <c r="P1381" s="1141">
        <f t="shared" si="281"/>
        <v>0</v>
      </c>
      <c r="Q1381" s="1226"/>
      <c r="R1381" s="1141">
        <f t="shared" si="282"/>
        <v>0</v>
      </c>
      <c r="S1381" s="1226"/>
      <c r="T1381" s="1141">
        <f t="shared" si="283"/>
        <v>0</v>
      </c>
      <c r="U1381" s="1141"/>
      <c r="V1381" s="1141">
        <f t="shared" si="284"/>
        <v>0</v>
      </c>
      <c r="W1381" s="1143">
        <f t="shared" si="285"/>
        <v>0</v>
      </c>
      <c r="X1381" s="1141">
        <f t="shared" si="286"/>
        <v>0</v>
      </c>
      <c r="Y1381" s="1144">
        <v>3</v>
      </c>
      <c r="Z1381" s="1139">
        <f t="shared" si="288"/>
        <v>16500</v>
      </c>
      <c r="AA1381" s="1123">
        <f>[5]building!Y1373</f>
        <v>3</v>
      </c>
      <c r="AB1381" s="1123">
        <f>[5]building!Z1373</f>
        <v>16500</v>
      </c>
      <c r="AC1381" s="1123">
        <f>[5]building!Z1373</f>
        <v>16500</v>
      </c>
      <c r="AD1381" s="1123">
        <f t="shared" si="287"/>
        <v>0</v>
      </c>
    </row>
    <row r="1382" spans="1:30" ht="70.5" customHeight="1">
      <c r="A1382" s="1172"/>
      <c r="B1382" s="1302" t="s">
        <v>5344</v>
      </c>
      <c r="C1382" s="1295">
        <v>5000</v>
      </c>
      <c r="D1382" s="1295" t="s">
        <v>1422</v>
      </c>
      <c r="E1382" s="1226">
        <v>2</v>
      </c>
      <c r="F1382" s="1134">
        <f t="shared" si="276"/>
        <v>10000</v>
      </c>
      <c r="G1382" s="1226"/>
      <c r="H1382" s="1141">
        <f t="shared" si="277"/>
        <v>0</v>
      </c>
      <c r="I1382" s="1226"/>
      <c r="J1382" s="1141">
        <f t="shared" si="278"/>
        <v>0</v>
      </c>
      <c r="K1382" s="1226"/>
      <c r="L1382" s="1141">
        <f t="shared" si="279"/>
        <v>0</v>
      </c>
      <c r="M1382" s="1226"/>
      <c r="N1382" s="1141">
        <f t="shared" si="280"/>
        <v>0</v>
      </c>
      <c r="O1382" s="1226"/>
      <c r="P1382" s="1141">
        <f t="shared" si="281"/>
        <v>0</v>
      </c>
      <c r="Q1382" s="1226"/>
      <c r="R1382" s="1141">
        <f t="shared" si="282"/>
        <v>0</v>
      </c>
      <c r="S1382" s="1226"/>
      <c r="T1382" s="1141">
        <f t="shared" si="283"/>
        <v>0</v>
      </c>
      <c r="U1382" s="1141"/>
      <c r="V1382" s="1141">
        <f t="shared" si="284"/>
        <v>0</v>
      </c>
      <c r="W1382" s="1143">
        <f t="shared" si="285"/>
        <v>0</v>
      </c>
      <c r="X1382" s="1141">
        <f t="shared" si="286"/>
        <v>0</v>
      </c>
      <c r="Y1382" s="1144">
        <v>2</v>
      </c>
      <c r="Z1382" s="1139">
        <f t="shared" si="288"/>
        <v>10000</v>
      </c>
      <c r="AA1382" s="1123">
        <f>[5]building!Y1374</f>
        <v>2</v>
      </c>
      <c r="AB1382" s="1123">
        <f>[5]building!Z1374</f>
        <v>10000</v>
      </c>
      <c r="AC1382" s="1123">
        <f>[5]building!Z1374</f>
        <v>10000</v>
      </c>
      <c r="AD1382" s="1123">
        <f t="shared" si="287"/>
        <v>0</v>
      </c>
    </row>
    <row r="1383" spans="1:30" ht="70.5" customHeight="1">
      <c r="A1383" s="1172"/>
      <c r="B1383" s="1302" t="s">
        <v>5345</v>
      </c>
      <c r="C1383" s="1295">
        <v>1200</v>
      </c>
      <c r="D1383" s="1295" t="s">
        <v>841</v>
      </c>
      <c r="E1383" s="1226">
        <v>42</v>
      </c>
      <c r="F1383" s="1134">
        <f t="shared" si="276"/>
        <v>50400</v>
      </c>
      <c r="G1383" s="1226"/>
      <c r="H1383" s="1141">
        <f t="shared" si="277"/>
        <v>0</v>
      </c>
      <c r="I1383" s="1226"/>
      <c r="J1383" s="1141">
        <f t="shared" si="278"/>
        <v>0</v>
      </c>
      <c r="K1383" s="1226"/>
      <c r="L1383" s="1141">
        <f t="shared" si="279"/>
        <v>0</v>
      </c>
      <c r="M1383" s="1226"/>
      <c r="N1383" s="1141">
        <f t="shared" si="280"/>
        <v>0</v>
      </c>
      <c r="O1383" s="1226"/>
      <c r="P1383" s="1141">
        <f t="shared" si="281"/>
        <v>0</v>
      </c>
      <c r="Q1383" s="1226"/>
      <c r="R1383" s="1141">
        <f t="shared" si="282"/>
        <v>0</v>
      </c>
      <c r="S1383" s="1226"/>
      <c r="T1383" s="1141">
        <f t="shared" si="283"/>
        <v>0</v>
      </c>
      <c r="U1383" s="1141"/>
      <c r="V1383" s="1141">
        <f t="shared" si="284"/>
        <v>0</v>
      </c>
      <c r="W1383" s="1143">
        <f t="shared" si="285"/>
        <v>0</v>
      </c>
      <c r="X1383" s="1141">
        <f t="shared" si="286"/>
        <v>0</v>
      </c>
      <c r="Y1383" s="1144">
        <v>42</v>
      </c>
      <c r="Z1383" s="1139">
        <f t="shared" si="288"/>
        <v>50400</v>
      </c>
      <c r="AA1383" s="1123">
        <f>[5]building!Y1375</f>
        <v>42</v>
      </c>
      <c r="AB1383" s="1123">
        <f>[5]building!Z1375</f>
        <v>50400</v>
      </c>
      <c r="AC1383" s="1123">
        <f>[5]building!Z1375</f>
        <v>50400</v>
      </c>
      <c r="AD1383" s="1123">
        <f t="shared" si="287"/>
        <v>0</v>
      </c>
    </row>
    <row r="1384" spans="1:30" ht="70.5" customHeight="1">
      <c r="A1384" s="1172"/>
      <c r="B1384" s="1302" t="s">
        <v>5346</v>
      </c>
      <c r="C1384" s="1295">
        <v>12800</v>
      </c>
      <c r="D1384" s="1295" t="s">
        <v>1422</v>
      </c>
      <c r="E1384" s="1226">
        <v>5</v>
      </c>
      <c r="F1384" s="1134">
        <f t="shared" si="276"/>
        <v>64000</v>
      </c>
      <c r="G1384" s="1226"/>
      <c r="H1384" s="1141">
        <f t="shared" si="277"/>
        <v>0</v>
      </c>
      <c r="I1384" s="1226"/>
      <c r="J1384" s="1141">
        <f t="shared" si="278"/>
        <v>0</v>
      </c>
      <c r="K1384" s="1226"/>
      <c r="L1384" s="1141">
        <f t="shared" si="279"/>
        <v>0</v>
      </c>
      <c r="M1384" s="1226"/>
      <c r="N1384" s="1141">
        <f t="shared" si="280"/>
        <v>0</v>
      </c>
      <c r="O1384" s="1226"/>
      <c r="P1384" s="1141">
        <f t="shared" si="281"/>
        <v>0</v>
      </c>
      <c r="Q1384" s="1226"/>
      <c r="R1384" s="1141">
        <f t="shared" si="282"/>
        <v>0</v>
      </c>
      <c r="S1384" s="1226"/>
      <c r="T1384" s="1141">
        <f t="shared" si="283"/>
        <v>0</v>
      </c>
      <c r="U1384" s="1141"/>
      <c r="V1384" s="1141">
        <f t="shared" si="284"/>
        <v>0</v>
      </c>
      <c r="W1384" s="1143">
        <f t="shared" si="285"/>
        <v>0</v>
      </c>
      <c r="X1384" s="1141">
        <f t="shared" si="286"/>
        <v>0</v>
      </c>
      <c r="Y1384" s="1144">
        <v>5</v>
      </c>
      <c r="Z1384" s="1139">
        <f t="shared" si="288"/>
        <v>64000</v>
      </c>
      <c r="AA1384" s="1123">
        <f>[5]building!Y1376</f>
        <v>5</v>
      </c>
      <c r="AB1384" s="1123">
        <f>[5]building!Z1376</f>
        <v>64000</v>
      </c>
      <c r="AC1384" s="1123">
        <f>[5]building!Z1376</f>
        <v>64000</v>
      </c>
      <c r="AD1384" s="1123">
        <f t="shared" si="287"/>
        <v>0</v>
      </c>
    </row>
    <row r="1385" spans="1:30" ht="70.5" customHeight="1">
      <c r="A1385" s="1172"/>
      <c r="B1385" s="1302" t="s">
        <v>5347</v>
      </c>
      <c r="C1385" s="1295">
        <v>12000</v>
      </c>
      <c r="D1385" s="1295" t="s">
        <v>286</v>
      </c>
      <c r="E1385" s="1226">
        <v>1</v>
      </c>
      <c r="F1385" s="1134">
        <f t="shared" si="276"/>
        <v>12000</v>
      </c>
      <c r="G1385" s="1226"/>
      <c r="H1385" s="1141">
        <f t="shared" si="277"/>
        <v>0</v>
      </c>
      <c r="I1385" s="1226"/>
      <c r="J1385" s="1141">
        <f t="shared" si="278"/>
        <v>0</v>
      </c>
      <c r="K1385" s="1226"/>
      <c r="L1385" s="1141">
        <f t="shared" si="279"/>
        <v>0</v>
      </c>
      <c r="M1385" s="1226"/>
      <c r="N1385" s="1141">
        <f t="shared" si="280"/>
        <v>0</v>
      </c>
      <c r="O1385" s="1226"/>
      <c r="P1385" s="1141">
        <f t="shared" si="281"/>
        <v>0</v>
      </c>
      <c r="Q1385" s="1226"/>
      <c r="R1385" s="1141">
        <f t="shared" si="282"/>
        <v>0</v>
      </c>
      <c r="S1385" s="1226"/>
      <c r="T1385" s="1141">
        <f t="shared" si="283"/>
        <v>0</v>
      </c>
      <c r="U1385" s="1141"/>
      <c r="V1385" s="1141">
        <f t="shared" si="284"/>
        <v>0</v>
      </c>
      <c r="W1385" s="1143">
        <f t="shared" si="285"/>
        <v>0</v>
      </c>
      <c r="X1385" s="1141">
        <f t="shared" si="286"/>
        <v>0</v>
      </c>
      <c r="Y1385" s="1144">
        <v>1</v>
      </c>
      <c r="Z1385" s="1139">
        <f t="shared" si="288"/>
        <v>12000</v>
      </c>
      <c r="AA1385" s="1123">
        <f>[5]building!Y1377</f>
        <v>1</v>
      </c>
      <c r="AB1385" s="1123">
        <f>[5]building!Z1377</f>
        <v>12000</v>
      </c>
      <c r="AC1385" s="1123">
        <f>[5]building!Z1377</f>
        <v>12000</v>
      </c>
      <c r="AD1385" s="1123">
        <f t="shared" si="287"/>
        <v>0</v>
      </c>
    </row>
    <row r="1386" spans="1:30" ht="70.5" customHeight="1">
      <c r="A1386" s="1172"/>
      <c r="B1386" s="1302" t="s">
        <v>5348</v>
      </c>
      <c r="C1386" s="1295">
        <v>7000</v>
      </c>
      <c r="D1386" s="1295" t="s">
        <v>286</v>
      </c>
      <c r="E1386" s="1226">
        <v>1</v>
      </c>
      <c r="F1386" s="1134">
        <f t="shared" si="276"/>
        <v>7000</v>
      </c>
      <c r="G1386" s="1226"/>
      <c r="H1386" s="1141">
        <f t="shared" si="277"/>
        <v>0</v>
      </c>
      <c r="I1386" s="1226"/>
      <c r="J1386" s="1141">
        <f t="shared" si="278"/>
        <v>0</v>
      </c>
      <c r="K1386" s="1226"/>
      <c r="L1386" s="1141">
        <f t="shared" si="279"/>
        <v>0</v>
      </c>
      <c r="M1386" s="1226"/>
      <c r="N1386" s="1141">
        <f t="shared" si="280"/>
        <v>0</v>
      </c>
      <c r="O1386" s="1226"/>
      <c r="P1386" s="1141">
        <f t="shared" si="281"/>
        <v>0</v>
      </c>
      <c r="Q1386" s="1226"/>
      <c r="R1386" s="1141">
        <f t="shared" si="282"/>
        <v>0</v>
      </c>
      <c r="S1386" s="1226"/>
      <c r="T1386" s="1141">
        <f t="shared" si="283"/>
        <v>0</v>
      </c>
      <c r="U1386" s="1141"/>
      <c r="V1386" s="1141">
        <f t="shared" si="284"/>
        <v>0</v>
      </c>
      <c r="W1386" s="1143">
        <f t="shared" si="285"/>
        <v>0</v>
      </c>
      <c r="X1386" s="1141">
        <f t="shared" si="286"/>
        <v>0</v>
      </c>
      <c r="Y1386" s="1144">
        <v>1</v>
      </c>
      <c r="Z1386" s="1139">
        <f t="shared" si="288"/>
        <v>7000</v>
      </c>
      <c r="AA1386" s="1123">
        <f>[5]building!Y1378</f>
        <v>1</v>
      </c>
      <c r="AB1386" s="1123">
        <f>[5]building!Z1378</f>
        <v>7000</v>
      </c>
      <c r="AC1386" s="1123">
        <f>[5]building!Z1378</f>
        <v>7000</v>
      </c>
      <c r="AD1386" s="1123">
        <f t="shared" si="287"/>
        <v>0</v>
      </c>
    </row>
    <row r="1387" spans="1:30" ht="70.5" customHeight="1">
      <c r="A1387" s="1172"/>
      <c r="B1387" s="1302" t="s">
        <v>5349</v>
      </c>
      <c r="C1387" s="1295">
        <v>1200</v>
      </c>
      <c r="D1387" s="1295" t="s">
        <v>1422</v>
      </c>
      <c r="E1387" s="1226">
        <v>1</v>
      </c>
      <c r="F1387" s="1134">
        <f t="shared" si="276"/>
        <v>1200</v>
      </c>
      <c r="G1387" s="1226"/>
      <c r="H1387" s="1141">
        <f t="shared" si="277"/>
        <v>0</v>
      </c>
      <c r="I1387" s="1226"/>
      <c r="J1387" s="1141">
        <f t="shared" si="278"/>
        <v>0</v>
      </c>
      <c r="K1387" s="1226"/>
      <c r="L1387" s="1141">
        <f t="shared" si="279"/>
        <v>0</v>
      </c>
      <c r="M1387" s="1226"/>
      <c r="N1387" s="1141">
        <f t="shared" si="280"/>
        <v>0</v>
      </c>
      <c r="O1387" s="1226"/>
      <c r="P1387" s="1141">
        <f t="shared" si="281"/>
        <v>0</v>
      </c>
      <c r="Q1387" s="1226"/>
      <c r="R1387" s="1141">
        <f t="shared" si="282"/>
        <v>0</v>
      </c>
      <c r="S1387" s="1226"/>
      <c r="T1387" s="1141">
        <f t="shared" si="283"/>
        <v>0</v>
      </c>
      <c r="U1387" s="1141"/>
      <c r="V1387" s="1141">
        <f t="shared" si="284"/>
        <v>0</v>
      </c>
      <c r="W1387" s="1143">
        <f t="shared" si="285"/>
        <v>0</v>
      </c>
      <c r="X1387" s="1141">
        <f t="shared" si="286"/>
        <v>0</v>
      </c>
      <c r="Y1387" s="1144">
        <v>1</v>
      </c>
      <c r="Z1387" s="1139">
        <f t="shared" si="288"/>
        <v>1200</v>
      </c>
      <c r="AA1387" s="1123">
        <f>[5]building!Y1379</f>
        <v>1</v>
      </c>
      <c r="AB1387" s="1123">
        <f>[5]building!Z1379</f>
        <v>1200</v>
      </c>
      <c r="AC1387" s="1123">
        <f>[5]building!Z1379</f>
        <v>1200</v>
      </c>
      <c r="AD1387" s="1123">
        <f t="shared" si="287"/>
        <v>0</v>
      </c>
    </row>
    <row r="1388" spans="1:30" ht="70.5" customHeight="1">
      <c r="A1388" s="1172"/>
      <c r="B1388" s="1302" t="s">
        <v>5350</v>
      </c>
      <c r="C1388" s="1295">
        <v>4500</v>
      </c>
      <c r="D1388" s="1295" t="s">
        <v>1422</v>
      </c>
      <c r="E1388" s="1226">
        <v>14</v>
      </c>
      <c r="F1388" s="1134">
        <f t="shared" si="276"/>
        <v>63000</v>
      </c>
      <c r="G1388" s="1226"/>
      <c r="H1388" s="1141">
        <f t="shared" si="277"/>
        <v>0</v>
      </c>
      <c r="I1388" s="1226"/>
      <c r="J1388" s="1141">
        <f t="shared" si="278"/>
        <v>0</v>
      </c>
      <c r="K1388" s="1226"/>
      <c r="L1388" s="1141">
        <f t="shared" si="279"/>
        <v>0</v>
      </c>
      <c r="M1388" s="1226"/>
      <c r="N1388" s="1141">
        <f t="shared" si="280"/>
        <v>0</v>
      </c>
      <c r="O1388" s="1226"/>
      <c r="P1388" s="1141">
        <f t="shared" si="281"/>
        <v>0</v>
      </c>
      <c r="Q1388" s="1226"/>
      <c r="R1388" s="1141">
        <f t="shared" si="282"/>
        <v>0</v>
      </c>
      <c r="S1388" s="1226"/>
      <c r="T1388" s="1141">
        <f t="shared" si="283"/>
        <v>0</v>
      </c>
      <c r="U1388" s="1141"/>
      <c r="V1388" s="1141">
        <f t="shared" si="284"/>
        <v>0</v>
      </c>
      <c r="W1388" s="1143">
        <f t="shared" si="285"/>
        <v>0</v>
      </c>
      <c r="X1388" s="1141">
        <f t="shared" si="286"/>
        <v>0</v>
      </c>
      <c r="Y1388" s="1144">
        <v>14</v>
      </c>
      <c r="Z1388" s="1139">
        <f t="shared" si="288"/>
        <v>63000</v>
      </c>
      <c r="AA1388" s="1123">
        <f>[5]building!Y1380</f>
        <v>14</v>
      </c>
      <c r="AB1388" s="1123">
        <f>[5]building!Z1380</f>
        <v>63000</v>
      </c>
      <c r="AC1388" s="1123">
        <f>[5]building!Z1380</f>
        <v>63000</v>
      </c>
      <c r="AD1388" s="1123">
        <f t="shared" si="287"/>
        <v>0</v>
      </c>
    </row>
    <row r="1389" spans="1:30" ht="70.5" customHeight="1">
      <c r="A1389" s="1172"/>
      <c r="B1389" s="1302" t="s">
        <v>5351</v>
      </c>
      <c r="C1389" s="1295">
        <v>77000</v>
      </c>
      <c r="D1389" s="1295" t="s">
        <v>1456</v>
      </c>
      <c r="E1389" s="1226">
        <v>1</v>
      </c>
      <c r="F1389" s="1134">
        <f t="shared" si="276"/>
        <v>77000</v>
      </c>
      <c r="G1389" s="1226"/>
      <c r="H1389" s="1141">
        <f t="shared" si="277"/>
        <v>0</v>
      </c>
      <c r="I1389" s="1226"/>
      <c r="J1389" s="1141">
        <f t="shared" si="278"/>
        <v>0</v>
      </c>
      <c r="K1389" s="1226"/>
      <c r="L1389" s="1141">
        <f t="shared" si="279"/>
        <v>0</v>
      </c>
      <c r="M1389" s="1226"/>
      <c r="N1389" s="1141">
        <f t="shared" si="280"/>
        <v>0</v>
      </c>
      <c r="O1389" s="1226"/>
      <c r="P1389" s="1141">
        <f t="shared" si="281"/>
        <v>0</v>
      </c>
      <c r="Q1389" s="1226"/>
      <c r="R1389" s="1141">
        <f t="shared" si="282"/>
        <v>0</v>
      </c>
      <c r="S1389" s="1226"/>
      <c r="T1389" s="1141">
        <f t="shared" si="283"/>
        <v>0</v>
      </c>
      <c r="U1389" s="1141"/>
      <c r="V1389" s="1141">
        <f t="shared" si="284"/>
        <v>0</v>
      </c>
      <c r="W1389" s="1143">
        <f t="shared" si="285"/>
        <v>0</v>
      </c>
      <c r="X1389" s="1141">
        <f t="shared" si="286"/>
        <v>0</v>
      </c>
      <c r="Y1389" s="1144">
        <v>1</v>
      </c>
      <c r="Z1389" s="1139">
        <f t="shared" si="288"/>
        <v>77000</v>
      </c>
      <c r="AA1389" s="1123">
        <f>[5]building!Y1381</f>
        <v>1</v>
      </c>
      <c r="AB1389" s="1123">
        <f>[5]building!Z1381</f>
        <v>77000</v>
      </c>
      <c r="AC1389" s="1123">
        <f>[5]building!Z1381</f>
        <v>77000</v>
      </c>
      <c r="AD1389" s="1123">
        <f t="shared" si="287"/>
        <v>0</v>
      </c>
    </row>
    <row r="1390" spans="1:30" ht="70.5" customHeight="1">
      <c r="A1390" s="1172"/>
      <c r="B1390" s="1302" t="s">
        <v>5352</v>
      </c>
      <c r="C1390" s="1295">
        <v>1700</v>
      </c>
      <c r="D1390" s="1295" t="s">
        <v>1456</v>
      </c>
      <c r="E1390" s="1226">
        <v>5</v>
      </c>
      <c r="F1390" s="1134">
        <f t="shared" si="276"/>
        <v>8500</v>
      </c>
      <c r="G1390" s="1226"/>
      <c r="H1390" s="1141">
        <f t="shared" si="277"/>
        <v>0</v>
      </c>
      <c r="I1390" s="1226"/>
      <c r="J1390" s="1141">
        <f t="shared" si="278"/>
        <v>0</v>
      </c>
      <c r="K1390" s="1226"/>
      <c r="L1390" s="1141">
        <f t="shared" si="279"/>
        <v>0</v>
      </c>
      <c r="M1390" s="1226"/>
      <c r="N1390" s="1141">
        <f t="shared" si="280"/>
        <v>0</v>
      </c>
      <c r="O1390" s="1226"/>
      <c r="P1390" s="1141">
        <f t="shared" si="281"/>
        <v>0</v>
      </c>
      <c r="Q1390" s="1226"/>
      <c r="R1390" s="1141">
        <f t="shared" si="282"/>
        <v>0</v>
      </c>
      <c r="S1390" s="1226"/>
      <c r="T1390" s="1141">
        <f t="shared" si="283"/>
        <v>0</v>
      </c>
      <c r="U1390" s="1141"/>
      <c r="V1390" s="1141">
        <f t="shared" si="284"/>
        <v>0</v>
      </c>
      <c r="W1390" s="1143">
        <f t="shared" si="285"/>
        <v>0</v>
      </c>
      <c r="X1390" s="1141">
        <f t="shared" si="286"/>
        <v>0</v>
      </c>
      <c r="Y1390" s="1144">
        <v>5</v>
      </c>
      <c r="Z1390" s="1139">
        <f t="shared" si="288"/>
        <v>8500</v>
      </c>
      <c r="AA1390" s="1123">
        <f>[5]building!Y1382</f>
        <v>5</v>
      </c>
      <c r="AB1390" s="1123">
        <f>[5]building!Z1382</f>
        <v>8500</v>
      </c>
      <c r="AC1390" s="1123">
        <f>[5]building!Z1382</f>
        <v>8500</v>
      </c>
      <c r="AD1390" s="1123">
        <f t="shared" si="287"/>
        <v>0</v>
      </c>
    </row>
    <row r="1391" spans="1:30" ht="70.5" customHeight="1">
      <c r="A1391" s="1172"/>
      <c r="B1391" s="1302" t="s">
        <v>5353</v>
      </c>
      <c r="C1391" s="1295">
        <v>1800</v>
      </c>
      <c r="D1391" s="1295" t="s">
        <v>1456</v>
      </c>
      <c r="E1391" s="1226">
        <v>5</v>
      </c>
      <c r="F1391" s="1134">
        <f t="shared" si="276"/>
        <v>9000</v>
      </c>
      <c r="G1391" s="1226"/>
      <c r="H1391" s="1141">
        <f t="shared" si="277"/>
        <v>0</v>
      </c>
      <c r="I1391" s="1226"/>
      <c r="J1391" s="1141">
        <f t="shared" si="278"/>
        <v>0</v>
      </c>
      <c r="K1391" s="1226"/>
      <c r="L1391" s="1141">
        <f t="shared" si="279"/>
        <v>0</v>
      </c>
      <c r="M1391" s="1226"/>
      <c r="N1391" s="1141">
        <f t="shared" si="280"/>
        <v>0</v>
      </c>
      <c r="O1391" s="1226"/>
      <c r="P1391" s="1141">
        <f t="shared" si="281"/>
        <v>0</v>
      </c>
      <c r="Q1391" s="1226"/>
      <c r="R1391" s="1141">
        <f t="shared" si="282"/>
        <v>0</v>
      </c>
      <c r="S1391" s="1226"/>
      <c r="T1391" s="1141">
        <f t="shared" si="283"/>
        <v>0</v>
      </c>
      <c r="U1391" s="1141"/>
      <c r="V1391" s="1141">
        <f t="shared" si="284"/>
        <v>0</v>
      </c>
      <c r="W1391" s="1143">
        <f t="shared" si="285"/>
        <v>0</v>
      </c>
      <c r="X1391" s="1141">
        <f t="shared" si="286"/>
        <v>0</v>
      </c>
      <c r="Y1391" s="1144">
        <v>5</v>
      </c>
      <c r="Z1391" s="1139">
        <f t="shared" si="288"/>
        <v>9000</v>
      </c>
      <c r="AA1391" s="1123">
        <f>[5]building!Y1383</f>
        <v>5</v>
      </c>
      <c r="AB1391" s="1123">
        <f>[5]building!Z1383</f>
        <v>9000</v>
      </c>
      <c r="AC1391" s="1123">
        <f>[5]building!Z1383</f>
        <v>9000</v>
      </c>
      <c r="AD1391" s="1123">
        <f t="shared" ref="AD1391:AD1415" si="289">Z1391-AC1391</f>
        <v>0</v>
      </c>
    </row>
    <row r="1392" spans="1:30" ht="70.5" customHeight="1">
      <c r="A1392" s="1172"/>
      <c r="B1392" s="1302" t="s">
        <v>5354</v>
      </c>
      <c r="C1392" s="1295">
        <v>160</v>
      </c>
      <c r="D1392" s="1295" t="s">
        <v>841</v>
      </c>
      <c r="E1392" s="1226">
        <v>250</v>
      </c>
      <c r="F1392" s="1134">
        <f t="shared" si="276"/>
        <v>40000</v>
      </c>
      <c r="G1392" s="1226"/>
      <c r="H1392" s="1141">
        <f t="shared" si="277"/>
        <v>0</v>
      </c>
      <c r="I1392" s="1226"/>
      <c r="J1392" s="1141">
        <f t="shared" si="278"/>
        <v>0</v>
      </c>
      <c r="K1392" s="1226"/>
      <c r="L1392" s="1141">
        <f t="shared" si="279"/>
        <v>0</v>
      </c>
      <c r="M1392" s="1226"/>
      <c r="N1392" s="1141">
        <f t="shared" si="280"/>
        <v>0</v>
      </c>
      <c r="O1392" s="1226"/>
      <c r="P1392" s="1141">
        <f t="shared" si="281"/>
        <v>0</v>
      </c>
      <c r="Q1392" s="1226"/>
      <c r="R1392" s="1141">
        <f t="shared" si="282"/>
        <v>0</v>
      </c>
      <c r="S1392" s="1226"/>
      <c r="T1392" s="1141">
        <f t="shared" si="283"/>
        <v>0</v>
      </c>
      <c r="U1392" s="1141"/>
      <c r="V1392" s="1141">
        <f t="shared" si="284"/>
        <v>0</v>
      </c>
      <c r="W1392" s="1143">
        <f t="shared" si="285"/>
        <v>0</v>
      </c>
      <c r="X1392" s="1141">
        <f t="shared" si="286"/>
        <v>0</v>
      </c>
      <c r="Y1392" s="1144">
        <v>250</v>
      </c>
      <c r="Z1392" s="1139">
        <f t="shared" si="288"/>
        <v>40000</v>
      </c>
      <c r="AA1392" s="1123">
        <f>[5]building!Y1384</f>
        <v>250</v>
      </c>
      <c r="AB1392" s="1123">
        <f>[5]building!Z1384</f>
        <v>40000</v>
      </c>
      <c r="AC1392" s="1123">
        <f>[5]building!Z1384</f>
        <v>40000</v>
      </c>
      <c r="AD1392" s="1123">
        <f t="shared" si="289"/>
        <v>0</v>
      </c>
    </row>
    <row r="1393" spans="1:30" ht="70.5" customHeight="1">
      <c r="A1393" s="1172"/>
      <c r="B1393" s="1302" t="s">
        <v>5355</v>
      </c>
      <c r="C1393" s="1295">
        <v>2100</v>
      </c>
      <c r="D1393" s="1295" t="s">
        <v>1456</v>
      </c>
      <c r="E1393" s="1226">
        <v>2</v>
      </c>
      <c r="F1393" s="1134">
        <f t="shared" si="276"/>
        <v>4200</v>
      </c>
      <c r="G1393" s="1226"/>
      <c r="H1393" s="1141">
        <f t="shared" si="277"/>
        <v>0</v>
      </c>
      <c r="I1393" s="1226"/>
      <c r="J1393" s="1141">
        <f t="shared" si="278"/>
        <v>0</v>
      </c>
      <c r="K1393" s="1226"/>
      <c r="L1393" s="1141">
        <f t="shared" si="279"/>
        <v>0</v>
      </c>
      <c r="M1393" s="1226"/>
      <c r="N1393" s="1141">
        <f t="shared" si="280"/>
        <v>0</v>
      </c>
      <c r="O1393" s="1226"/>
      <c r="P1393" s="1141">
        <f t="shared" si="281"/>
        <v>0</v>
      </c>
      <c r="Q1393" s="1226"/>
      <c r="R1393" s="1141">
        <f t="shared" si="282"/>
        <v>0</v>
      </c>
      <c r="S1393" s="1226"/>
      <c r="T1393" s="1141">
        <f t="shared" si="283"/>
        <v>0</v>
      </c>
      <c r="U1393" s="1141"/>
      <c r="V1393" s="1141">
        <f t="shared" si="284"/>
        <v>0</v>
      </c>
      <c r="W1393" s="1143">
        <f t="shared" si="285"/>
        <v>0</v>
      </c>
      <c r="X1393" s="1141">
        <f t="shared" si="286"/>
        <v>0</v>
      </c>
      <c r="Y1393" s="1144">
        <v>2</v>
      </c>
      <c r="Z1393" s="1139">
        <f t="shared" si="288"/>
        <v>4200</v>
      </c>
      <c r="AA1393" s="1123">
        <f>[5]building!Y1385</f>
        <v>2</v>
      </c>
      <c r="AB1393" s="1123">
        <f>[5]building!Z1385</f>
        <v>4200</v>
      </c>
      <c r="AC1393" s="1123">
        <f>[5]building!Z1385</f>
        <v>4200</v>
      </c>
      <c r="AD1393" s="1123">
        <f t="shared" si="289"/>
        <v>0</v>
      </c>
    </row>
    <row r="1394" spans="1:30" ht="70.5" customHeight="1">
      <c r="A1394" s="1172"/>
      <c r="B1394" s="1302" t="s">
        <v>5356</v>
      </c>
      <c r="C1394" s="1295">
        <v>5000</v>
      </c>
      <c r="D1394" s="1295" t="s">
        <v>1456</v>
      </c>
      <c r="E1394" s="1226">
        <v>5</v>
      </c>
      <c r="F1394" s="1134">
        <f t="shared" si="276"/>
        <v>25000</v>
      </c>
      <c r="G1394" s="1226"/>
      <c r="H1394" s="1141">
        <f t="shared" si="277"/>
        <v>0</v>
      </c>
      <c r="I1394" s="1226"/>
      <c r="J1394" s="1141">
        <f t="shared" si="278"/>
        <v>0</v>
      </c>
      <c r="K1394" s="1226"/>
      <c r="L1394" s="1141">
        <f t="shared" si="279"/>
        <v>0</v>
      </c>
      <c r="M1394" s="1226"/>
      <c r="N1394" s="1141">
        <f t="shared" si="280"/>
        <v>0</v>
      </c>
      <c r="O1394" s="1226"/>
      <c r="P1394" s="1141">
        <f t="shared" si="281"/>
        <v>0</v>
      </c>
      <c r="Q1394" s="1226"/>
      <c r="R1394" s="1141">
        <f t="shared" si="282"/>
        <v>0</v>
      </c>
      <c r="S1394" s="1226"/>
      <c r="T1394" s="1141">
        <f t="shared" si="283"/>
        <v>0</v>
      </c>
      <c r="U1394" s="1141"/>
      <c r="V1394" s="1141">
        <f t="shared" si="284"/>
        <v>0</v>
      </c>
      <c r="W1394" s="1143">
        <f t="shared" si="285"/>
        <v>0</v>
      </c>
      <c r="X1394" s="1141">
        <f t="shared" si="286"/>
        <v>0</v>
      </c>
      <c r="Y1394" s="1144">
        <v>5</v>
      </c>
      <c r="Z1394" s="1139">
        <f t="shared" si="288"/>
        <v>25000</v>
      </c>
      <c r="AA1394" s="1123">
        <f>[5]building!Y1386</f>
        <v>5</v>
      </c>
      <c r="AB1394" s="1123">
        <f>[5]building!Z1386</f>
        <v>25000</v>
      </c>
      <c r="AC1394" s="1123">
        <f>[5]building!Z1386</f>
        <v>25000</v>
      </c>
      <c r="AD1394" s="1123">
        <f t="shared" si="289"/>
        <v>0</v>
      </c>
    </row>
    <row r="1395" spans="1:30" ht="70.5" customHeight="1">
      <c r="A1395" s="1172"/>
      <c r="B1395" s="1354" t="s">
        <v>5374</v>
      </c>
      <c r="C1395" s="1295"/>
      <c r="D1395" s="1295"/>
      <c r="E1395" s="1226"/>
      <c r="F1395" s="1134">
        <f t="shared" si="276"/>
        <v>0</v>
      </c>
      <c r="G1395" s="1226"/>
      <c r="H1395" s="1141">
        <f t="shared" si="277"/>
        <v>0</v>
      </c>
      <c r="I1395" s="1226"/>
      <c r="J1395" s="1141">
        <f t="shared" si="278"/>
        <v>0</v>
      </c>
      <c r="K1395" s="1226"/>
      <c r="L1395" s="1141">
        <f t="shared" si="279"/>
        <v>0</v>
      </c>
      <c r="M1395" s="1226"/>
      <c r="N1395" s="1141">
        <f t="shared" si="280"/>
        <v>0</v>
      </c>
      <c r="O1395" s="1226"/>
      <c r="P1395" s="1141">
        <f t="shared" si="281"/>
        <v>0</v>
      </c>
      <c r="Q1395" s="1226"/>
      <c r="R1395" s="1141">
        <f t="shared" si="282"/>
        <v>0</v>
      </c>
      <c r="S1395" s="1226"/>
      <c r="T1395" s="1141">
        <f t="shared" si="283"/>
        <v>0</v>
      </c>
      <c r="U1395" s="1141"/>
      <c r="V1395" s="1141">
        <f t="shared" si="284"/>
        <v>0</v>
      </c>
      <c r="W1395" s="1143">
        <f t="shared" si="285"/>
        <v>0</v>
      </c>
      <c r="X1395" s="1141">
        <f t="shared" si="286"/>
        <v>0</v>
      </c>
      <c r="Y1395" s="1144"/>
      <c r="Z1395" s="1139">
        <f t="shared" si="288"/>
        <v>0</v>
      </c>
      <c r="AA1395" s="1123" t="str">
        <f>[5]building!Y1387</f>
        <v>*</v>
      </c>
      <c r="AB1395" s="1123">
        <f>[5]building!Z1387</f>
        <v>0</v>
      </c>
      <c r="AC1395" s="1123">
        <f>[5]building!Z1387</f>
        <v>0</v>
      </c>
      <c r="AD1395" s="1123">
        <f t="shared" si="289"/>
        <v>0</v>
      </c>
    </row>
    <row r="1396" spans="1:30" ht="70.5" customHeight="1">
      <c r="A1396" s="1172"/>
      <c r="B1396" s="1302" t="s">
        <v>5375</v>
      </c>
      <c r="C1396" s="1295">
        <v>73120</v>
      </c>
      <c r="D1396" s="1295" t="s">
        <v>1456</v>
      </c>
      <c r="E1396" s="1226">
        <v>1</v>
      </c>
      <c r="F1396" s="1134">
        <f t="shared" si="276"/>
        <v>73120</v>
      </c>
      <c r="G1396" s="1226"/>
      <c r="H1396" s="1141">
        <f t="shared" si="277"/>
        <v>0</v>
      </c>
      <c r="I1396" s="1226"/>
      <c r="J1396" s="1141">
        <f t="shared" si="278"/>
        <v>0</v>
      </c>
      <c r="K1396" s="1226"/>
      <c r="L1396" s="1141">
        <f t="shared" si="279"/>
        <v>0</v>
      </c>
      <c r="M1396" s="1226"/>
      <c r="N1396" s="1141">
        <f t="shared" si="280"/>
        <v>0</v>
      </c>
      <c r="O1396" s="1226"/>
      <c r="P1396" s="1141">
        <f t="shared" si="281"/>
        <v>0</v>
      </c>
      <c r="Q1396" s="1226"/>
      <c r="R1396" s="1141">
        <f t="shared" si="282"/>
        <v>0</v>
      </c>
      <c r="S1396" s="1226"/>
      <c r="T1396" s="1141">
        <f t="shared" si="283"/>
        <v>0</v>
      </c>
      <c r="U1396" s="1141"/>
      <c r="V1396" s="1141">
        <f t="shared" si="284"/>
        <v>0</v>
      </c>
      <c r="W1396" s="1143">
        <f t="shared" si="285"/>
        <v>0</v>
      </c>
      <c r="X1396" s="1141">
        <f t="shared" si="286"/>
        <v>0</v>
      </c>
      <c r="Y1396" s="1144">
        <v>1</v>
      </c>
      <c r="Z1396" s="1139">
        <f t="shared" si="288"/>
        <v>73120</v>
      </c>
      <c r="AA1396" s="1123">
        <f>[5]building!Y1388</f>
        <v>1</v>
      </c>
      <c r="AB1396" s="1123">
        <f>[5]building!Z1388</f>
        <v>73120</v>
      </c>
      <c r="AC1396" s="1123">
        <f>[5]building!Z1388</f>
        <v>73120</v>
      </c>
      <c r="AD1396" s="1123">
        <f t="shared" si="289"/>
        <v>0</v>
      </c>
    </row>
    <row r="1397" spans="1:30" ht="70.5" customHeight="1">
      <c r="A1397" s="1172"/>
      <c r="B1397" s="1302" t="s">
        <v>5376</v>
      </c>
      <c r="C1397" s="1295">
        <v>20000</v>
      </c>
      <c r="D1397" s="1295" t="s">
        <v>1456</v>
      </c>
      <c r="E1397" s="1226">
        <v>2</v>
      </c>
      <c r="F1397" s="1134">
        <f t="shared" si="276"/>
        <v>40000</v>
      </c>
      <c r="G1397" s="1226"/>
      <c r="H1397" s="1141">
        <f t="shared" si="277"/>
        <v>0</v>
      </c>
      <c r="I1397" s="1226"/>
      <c r="J1397" s="1141">
        <f t="shared" si="278"/>
        <v>0</v>
      </c>
      <c r="K1397" s="1226"/>
      <c r="L1397" s="1141">
        <f t="shared" si="279"/>
        <v>0</v>
      </c>
      <c r="M1397" s="1226"/>
      <c r="N1397" s="1141">
        <f t="shared" si="280"/>
        <v>0</v>
      </c>
      <c r="O1397" s="1226"/>
      <c r="P1397" s="1141">
        <f t="shared" si="281"/>
        <v>0</v>
      </c>
      <c r="Q1397" s="1226"/>
      <c r="R1397" s="1141">
        <f t="shared" si="282"/>
        <v>0</v>
      </c>
      <c r="S1397" s="1226"/>
      <c r="T1397" s="1141">
        <f t="shared" si="283"/>
        <v>0</v>
      </c>
      <c r="U1397" s="1141"/>
      <c r="V1397" s="1141">
        <f t="shared" si="284"/>
        <v>0</v>
      </c>
      <c r="W1397" s="1143">
        <f t="shared" si="285"/>
        <v>0</v>
      </c>
      <c r="X1397" s="1141">
        <f t="shared" si="286"/>
        <v>0</v>
      </c>
      <c r="Y1397" s="1144">
        <v>2</v>
      </c>
      <c r="Z1397" s="1139">
        <f t="shared" si="288"/>
        <v>40000</v>
      </c>
      <c r="AA1397" s="1123">
        <f>[5]building!Y1389</f>
        <v>2</v>
      </c>
      <c r="AB1397" s="1123">
        <f>[5]building!Z1389</f>
        <v>40000</v>
      </c>
      <c r="AC1397" s="1123">
        <f>[5]building!Z1389</f>
        <v>40000</v>
      </c>
      <c r="AD1397" s="1123">
        <f t="shared" si="289"/>
        <v>0</v>
      </c>
    </row>
    <row r="1398" spans="1:30" ht="70.5" customHeight="1">
      <c r="A1398" s="1172"/>
      <c r="B1398" s="1302" t="s">
        <v>5377</v>
      </c>
      <c r="C1398" s="1295">
        <v>24000</v>
      </c>
      <c r="D1398" s="1295" t="s">
        <v>1456</v>
      </c>
      <c r="E1398" s="1226">
        <v>1</v>
      </c>
      <c r="F1398" s="1134">
        <f t="shared" si="276"/>
        <v>24000</v>
      </c>
      <c r="G1398" s="1226"/>
      <c r="H1398" s="1141">
        <f t="shared" si="277"/>
        <v>0</v>
      </c>
      <c r="I1398" s="1226"/>
      <c r="J1398" s="1141">
        <f t="shared" si="278"/>
        <v>0</v>
      </c>
      <c r="K1398" s="1226"/>
      <c r="L1398" s="1141">
        <f t="shared" si="279"/>
        <v>0</v>
      </c>
      <c r="M1398" s="1226"/>
      <c r="N1398" s="1141">
        <f t="shared" si="280"/>
        <v>0</v>
      </c>
      <c r="O1398" s="1226"/>
      <c r="P1398" s="1141">
        <f t="shared" si="281"/>
        <v>0</v>
      </c>
      <c r="Q1398" s="1226"/>
      <c r="R1398" s="1141">
        <f t="shared" si="282"/>
        <v>0</v>
      </c>
      <c r="S1398" s="1226"/>
      <c r="T1398" s="1141">
        <f t="shared" si="283"/>
        <v>0</v>
      </c>
      <c r="U1398" s="1141"/>
      <c r="V1398" s="1141">
        <f t="shared" si="284"/>
        <v>0</v>
      </c>
      <c r="W1398" s="1143">
        <f t="shared" si="285"/>
        <v>0</v>
      </c>
      <c r="X1398" s="1141">
        <f t="shared" si="286"/>
        <v>0</v>
      </c>
      <c r="Y1398" s="1144">
        <v>1</v>
      </c>
      <c r="Z1398" s="1139">
        <f t="shared" si="288"/>
        <v>24000</v>
      </c>
      <c r="AA1398" s="1123">
        <f>[5]building!Y1390</f>
        <v>1</v>
      </c>
      <c r="AB1398" s="1123">
        <f>[5]building!Z1390</f>
        <v>24000</v>
      </c>
      <c r="AC1398" s="1123">
        <f>[5]building!Z1390</f>
        <v>24000</v>
      </c>
      <c r="AD1398" s="1123">
        <f t="shared" si="289"/>
        <v>0</v>
      </c>
    </row>
    <row r="1399" spans="1:30" ht="70.5" customHeight="1">
      <c r="A1399" s="1172"/>
      <c r="B1399" s="1302" t="s">
        <v>5378</v>
      </c>
      <c r="C1399" s="1295">
        <v>700</v>
      </c>
      <c r="D1399" s="1295" t="s">
        <v>841</v>
      </c>
      <c r="E1399" s="1226">
        <v>45</v>
      </c>
      <c r="F1399" s="1134">
        <f t="shared" si="276"/>
        <v>31500</v>
      </c>
      <c r="G1399" s="1226"/>
      <c r="H1399" s="1141">
        <f t="shared" si="277"/>
        <v>0</v>
      </c>
      <c r="I1399" s="1226"/>
      <c r="J1399" s="1141">
        <f t="shared" si="278"/>
        <v>0</v>
      </c>
      <c r="K1399" s="1226"/>
      <c r="L1399" s="1141">
        <f t="shared" si="279"/>
        <v>0</v>
      </c>
      <c r="M1399" s="1226"/>
      <c r="N1399" s="1141">
        <f t="shared" si="280"/>
        <v>0</v>
      </c>
      <c r="O1399" s="1226"/>
      <c r="P1399" s="1141">
        <f t="shared" si="281"/>
        <v>0</v>
      </c>
      <c r="Q1399" s="1226"/>
      <c r="R1399" s="1141">
        <f t="shared" si="282"/>
        <v>0</v>
      </c>
      <c r="S1399" s="1226"/>
      <c r="T1399" s="1141">
        <f t="shared" si="283"/>
        <v>0</v>
      </c>
      <c r="U1399" s="1141"/>
      <c r="V1399" s="1141">
        <f t="shared" si="284"/>
        <v>0</v>
      </c>
      <c r="W1399" s="1143">
        <f t="shared" si="285"/>
        <v>0</v>
      </c>
      <c r="X1399" s="1141">
        <f t="shared" si="286"/>
        <v>0</v>
      </c>
      <c r="Y1399" s="1144">
        <v>45</v>
      </c>
      <c r="Z1399" s="1139">
        <f t="shared" si="288"/>
        <v>31500</v>
      </c>
      <c r="AA1399" s="1123">
        <f>[5]building!Y1391</f>
        <v>45</v>
      </c>
      <c r="AB1399" s="1123">
        <f>[5]building!Z1391</f>
        <v>31500</v>
      </c>
      <c r="AC1399" s="1123">
        <f>[5]building!Z1391</f>
        <v>31500</v>
      </c>
      <c r="AD1399" s="1123">
        <f t="shared" si="289"/>
        <v>0</v>
      </c>
    </row>
    <row r="1400" spans="1:30" ht="70.5" customHeight="1">
      <c r="A1400" s="1172"/>
      <c r="B1400" s="1354" t="s">
        <v>5429</v>
      </c>
      <c r="C1400" s="1295"/>
      <c r="D1400" s="1295"/>
      <c r="E1400" s="1226"/>
      <c r="F1400" s="1134">
        <f t="shared" si="276"/>
        <v>0</v>
      </c>
      <c r="G1400" s="1226"/>
      <c r="H1400" s="1141">
        <f t="shared" si="277"/>
        <v>0</v>
      </c>
      <c r="I1400" s="1226"/>
      <c r="J1400" s="1141">
        <f t="shared" si="278"/>
        <v>0</v>
      </c>
      <c r="K1400" s="1226"/>
      <c r="L1400" s="1141">
        <f t="shared" si="279"/>
        <v>0</v>
      </c>
      <c r="M1400" s="1226"/>
      <c r="N1400" s="1141">
        <f t="shared" si="280"/>
        <v>0</v>
      </c>
      <c r="O1400" s="1226"/>
      <c r="P1400" s="1141">
        <f t="shared" si="281"/>
        <v>0</v>
      </c>
      <c r="Q1400" s="1226"/>
      <c r="R1400" s="1141">
        <f t="shared" si="282"/>
        <v>0</v>
      </c>
      <c r="S1400" s="1226"/>
      <c r="T1400" s="1141">
        <f t="shared" si="283"/>
        <v>0</v>
      </c>
      <c r="U1400" s="1141"/>
      <c r="V1400" s="1141">
        <f t="shared" si="284"/>
        <v>0</v>
      </c>
      <c r="W1400" s="1143">
        <f t="shared" si="285"/>
        <v>0</v>
      </c>
      <c r="X1400" s="1141">
        <f t="shared" si="286"/>
        <v>0</v>
      </c>
      <c r="Y1400" s="1144"/>
      <c r="Z1400" s="1139">
        <f t="shared" si="288"/>
        <v>0</v>
      </c>
      <c r="AA1400" s="1123" t="str">
        <f>[5]building!Y1392</f>
        <v>*</v>
      </c>
      <c r="AB1400" s="1123">
        <f>[5]building!Z1392</f>
        <v>0</v>
      </c>
      <c r="AC1400" s="1123">
        <f>[5]building!Z1392</f>
        <v>0</v>
      </c>
      <c r="AD1400" s="1123">
        <f t="shared" si="289"/>
        <v>0</v>
      </c>
    </row>
    <row r="1401" spans="1:30" ht="70.5" customHeight="1">
      <c r="A1401" s="1172"/>
      <c r="B1401" s="1302" t="s">
        <v>5430</v>
      </c>
      <c r="C1401" s="1295">
        <v>15000</v>
      </c>
      <c r="D1401" s="1295" t="s">
        <v>1456</v>
      </c>
      <c r="E1401" s="1226"/>
      <c r="F1401" s="1134">
        <f t="shared" si="276"/>
        <v>0</v>
      </c>
      <c r="G1401" s="1226"/>
      <c r="H1401" s="1141">
        <f t="shared" si="277"/>
        <v>0</v>
      </c>
      <c r="I1401" s="1226"/>
      <c r="J1401" s="1141">
        <f t="shared" si="278"/>
        <v>0</v>
      </c>
      <c r="K1401" s="1226"/>
      <c r="L1401" s="1141">
        <f t="shared" si="279"/>
        <v>0</v>
      </c>
      <c r="M1401" s="1226">
        <v>1</v>
      </c>
      <c r="N1401" s="1141">
        <f t="shared" si="280"/>
        <v>15000</v>
      </c>
      <c r="O1401" s="1226"/>
      <c r="P1401" s="1141">
        <f t="shared" si="281"/>
        <v>0</v>
      </c>
      <c r="Q1401" s="1226"/>
      <c r="R1401" s="1141">
        <f t="shared" si="282"/>
        <v>0</v>
      </c>
      <c r="S1401" s="1226"/>
      <c r="T1401" s="1141">
        <f t="shared" si="283"/>
        <v>0</v>
      </c>
      <c r="U1401" s="1141"/>
      <c r="V1401" s="1141">
        <f t="shared" si="284"/>
        <v>0</v>
      </c>
      <c r="W1401" s="1143">
        <f t="shared" si="285"/>
        <v>1</v>
      </c>
      <c r="X1401" s="1141">
        <f t="shared" si="286"/>
        <v>15000</v>
      </c>
      <c r="Y1401" s="1144">
        <v>1</v>
      </c>
      <c r="Z1401" s="1139">
        <f t="shared" si="288"/>
        <v>15000</v>
      </c>
      <c r="AA1401" s="1123">
        <f>[5]building!Y1393</f>
        <v>1</v>
      </c>
      <c r="AB1401" s="1123">
        <f>[5]building!Z1393</f>
        <v>15000</v>
      </c>
      <c r="AC1401" s="1123">
        <f>[5]building!Z1393</f>
        <v>15000</v>
      </c>
      <c r="AD1401" s="1123">
        <f t="shared" si="289"/>
        <v>0</v>
      </c>
    </row>
    <row r="1402" spans="1:30" ht="70.5" customHeight="1">
      <c r="A1402" s="1172"/>
      <c r="B1402" s="1302" t="s">
        <v>5431</v>
      </c>
      <c r="C1402" s="1295">
        <v>47000</v>
      </c>
      <c r="D1402" s="1295" t="s">
        <v>1456</v>
      </c>
      <c r="E1402" s="1226"/>
      <c r="F1402" s="1134">
        <f t="shared" si="276"/>
        <v>0</v>
      </c>
      <c r="G1402" s="1226"/>
      <c r="H1402" s="1141">
        <f t="shared" si="277"/>
        <v>0</v>
      </c>
      <c r="I1402" s="1226"/>
      <c r="J1402" s="1141">
        <f t="shared" si="278"/>
        <v>0</v>
      </c>
      <c r="K1402" s="1226"/>
      <c r="L1402" s="1141">
        <f t="shared" si="279"/>
        <v>0</v>
      </c>
      <c r="M1402" s="1226">
        <v>2</v>
      </c>
      <c r="N1402" s="1141">
        <f t="shared" si="280"/>
        <v>94000</v>
      </c>
      <c r="O1402" s="1226"/>
      <c r="P1402" s="1141">
        <f t="shared" si="281"/>
        <v>0</v>
      </c>
      <c r="Q1402" s="1226"/>
      <c r="R1402" s="1141">
        <f t="shared" si="282"/>
        <v>0</v>
      </c>
      <c r="S1402" s="1226"/>
      <c r="T1402" s="1141">
        <f t="shared" si="283"/>
        <v>0</v>
      </c>
      <c r="U1402" s="1141"/>
      <c r="V1402" s="1141">
        <f t="shared" si="284"/>
        <v>0</v>
      </c>
      <c r="W1402" s="1143">
        <f t="shared" si="285"/>
        <v>2</v>
      </c>
      <c r="X1402" s="1141">
        <f t="shared" si="286"/>
        <v>94000</v>
      </c>
      <c r="Y1402" s="1144">
        <v>2</v>
      </c>
      <c r="Z1402" s="1139">
        <f t="shared" si="288"/>
        <v>94000</v>
      </c>
      <c r="AA1402" s="1123">
        <f>[5]building!Y1394</f>
        <v>2</v>
      </c>
      <c r="AB1402" s="1123">
        <f>[5]building!Z1394</f>
        <v>94000</v>
      </c>
      <c r="AC1402" s="1123">
        <f>[5]building!Z1394</f>
        <v>94000</v>
      </c>
      <c r="AD1402" s="1123">
        <f t="shared" si="289"/>
        <v>0</v>
      </c>
    </row>
    <row r="1403" spans="1:30" ht="70.5" customHeight="1">
      <c r="A1403" s="1172"/>
      <c r="B1403" s="1302" t="s">
        <v>5432</v>
      </c>
      <c r="C1403" s="1295">
        <v>70000</v>
      </c>
      <c r="D1403" s="1295" t="s">
        <v>1456</v>
      </c>
      <c r="E1403" s="1226"/>
      <c r="F1403" s="1134">
        <f t="shared" si="276"/>
        <v>0</v>
      </c>
      <c r="G1403" s="1226"/>
      <c r="H1403" s="1141">
        <f t="shared" si="277"/>
        <v>0</v>
      </c>
      <c r="I1403" s="1226"/>
      <c r="J1403" s="1141">
        <f t="shared" si="278"/>
        <v>0</v>
      </c>
      <c r="K1403" s="1226"/>
      <c r="L1403" s="1141">
        <f t="shared" si="279"/>
        <v>0</v>
      </c>
      <c r="M1403" s="1226">
        <v>2</v>
      </c>
      <c r="N1403" s="1141">
        <f t="shared" si="280"/>
        <v>140000</v>
      </c>
      <c r="O1403" s="1226"/>
      <c r="P1403" s="1141">
        <f t="shared" si="281"/>
        <v>0</v>
      </c>
      <c r="Q1403" s="1226"/>
      <c r="R1403" s="1141">
        <f t="shared" si="282"/>
        <v>0</v>
      </c>
      <c r="S1403" s="1226"/>
      <c r="T1403" s="1141">
        <f t="shared" si="283"/>
        <v>0</v>
      </c>
      <c r="U1403" s="1141"/>
      <c r="V1403" s="1141">
        <f t="shared" si="284"/>
        <v>0</v>
      </c>
      <c r="W1403" s="1143">
        <f t="shared" si="285"/>
        <v>2</v>
      </c>
      <c r="X1403" s="1141">
        <f t="shared" si="286"/>
        <v>140000</v>
      </c>
      <c r="Y1403" s="1144">
        <v>2</v>
      </c>
      <c r="Z1403" s="1139">
        <f t="shared" si="288"/>
        <v>140000</v>
      </c>
      <c r="AA1403" s="1123">
        <f>[5]building!Y1395</f>
        <v>2</v>
      </c>
      <c r="AB1403" s="1123">
        <f>[5]building!Z1395</f>
        <v>140000</v>
      </c>
      <c r="AC1403" s="1123">
        <f>[5]building!Z1395</f>
        <v>140000</v>
      </c>
      <c r="AD1403" s="1123">
        <f t="shared" si="289"/>
        <v>0</v>
      </c>
    </row>
    <row r="1404" spans="1:30" ht="70.5" customHeight="1">
      <c r="A1404" s="1172"/>
      <c r="B1404" s="1302" t="s">
        <v>5433</v>
      </c>
      <c r="C1404" s="1295">
        <v>12900</v>
      </c>
      <c r="D1404" s="1295" t="s">
        <v>1456</v>
      </c>
      <c r="E1404" s="1226"/>
      <c r="F1404" s="1134">
        <f t="shared" si="276"/>
        <v>0</v>
      </c>
      <c r="G1404" s="1226"/>
      <c r="H1404" s="1141">
        <f t="shared" si="277"/>
        <v>0</v>
      </c>
      <c r="I1404" s="1226"/>
      <c r="J1404" s="1141">
        <f t="shared" si="278"/>
        <v>0</v>
      </c>
      <c r="K1404" s="1226"/>
      <c r="L1404" s="1141">
        <f t="shared" si="279"/>
        <v>0</v>
      </c>
      <c r="M1404" s="1226">
        <v>2</v>
      </c>
      <c r="N1404" s="1141">
        <f t="shared" si="280"/>
        <v>25800</v>
      </c>
      <c r="O1404" s="1226"/>
      <c r="P1404" s="1141">
        <f t="shared" si="281"/>
        <v>0</v>
      </c>
      <c r="Q1404" s="1226"/>
      <c r="R1404" s="1141">
        <f t="shared" si="282"/>
        <v>0</v>
      </c>
      <c r="S1404" s="1226"/>
      <c r="T1404" s="1141">
        <f t="shared" si="283"/>
        <v>0</v>
      </c>
      <c r="U1404" s="1141"/>
      <c r="V1404" s="1141">
        <f t="shared" si="284"/>
        <v>0</v>
      </c>
      <c r="W1404" s="1143">
        <f t="shared" si="285"/>
        <v>2</v>
      </c>
      <c r="X1404" s="1141">
        <f t="shared" si="286"/>
        <v>25800</v>
      </c>
      <c r="Y1404" s="1144">
        <v>2</v>
      </c>
      <c r="Z1404" s="1139">
        <f t="shared" si="288"/>
        <v>25800</v>
      </c>
      <c r="AA1404" s="1123">
        <f>[5]building!Y1396</f>
        <v>2</v>
      </c>
      <c r="AB1404" s="1123">
        <f>[5]building!Z1396</f>
        <v>25800</v>
      </c>
      <c r="AC1404" s="1123">
        <f>[5]building!Z1396</f>
        <v>25800</v>
      </c>
      <c r="AD1404" s="1123">
        <f t="shared" si="289"/>
        <v>0</v>
      </c>
    </row>
    <row r="1405" spans="1:30" ht="70.5" customHeight="1">
      <c r="A1405" s="1172"/>
      <c r="B1405" s="1302" t="s">
        <v>5434</v>
      </c>
      <c r="C1405" s="1295">
        <v>85000</v>
      </c>
      <c r="D1405" s="1295" t="s">
        <v>286</v>
      </c>
      <c r="E1405" s="1226"/>
      <c r="F1405" s="1134">
        <f t="shared" si="276"/>
        <v>0</v>
      </c>
      <c r="G1405" s="1226"/>
      <c r="H1405" s="1141">
        <f t="shared" si="277"/>
        <v>0</v>
      </c>
      <c r="I1405" s="1226"/>
      <c r="J1405" s="1141">
        <f t="shared" si="278"/>
        <v>0</v>
      </c>
      <c r="K1405" s="1226"/>
      <c r="L1405" s="1141">
        <f t="shared" si="279"/>
        <v>0</v>
      </c>
      <c r="M1405" s="1226">
        <v>1</v>
      </c>
      <c r="N1405" s="1141">
        <f t="shared" si="280"/>
        <v>85000</v>
      </c>
      <c r="O1405" s="1226"/>
      <c r="P1405" s="1141">
        <f t="shared" si="281"/>
        <v>0</v>
      </c>
      <c r="Q1405" s="1226"/>
      <c r="R1405" s="1141">
        <f t="shared" si="282"/>
        <v>0</v>
      </c>
      <c r="S1405" s="1226"/>
      <c r="T1405" s="1141">
        <f t="shared" si="283"/>
        <v>0</v>
      </c>
      <c r="U1405" s="1141"/>
      <c r="V1405" s="1141">
        <f t="shared" si="284"/>
        <v>0</v>
      </c>
      <c r="W1405" s="1143">
        <f t="shared" si="285"/>
        <v>1</v>
      </c>
      <c r="X1405" s="1141">
        <f t="shared" si="286"/>
        <v>85000</v>
      </c>
      <c r="Y1405" s="1144">
        <v>1</v>
      </c>
      <c r="Z1405" s="1139">
        <f t="shared" si="288"/>
        <v>85000</v>
      </c>
      <c r="AA1405" s="1123">
        <f>[5]building!Y1397</f>
        <v>1</v>
      </c>
      <c r="AB1405" s="1123">
        <f>[5]building!Z1397</f>
        <v>85000</v>
      </c>
      <c r="AC1405" s="1123">
        <f>[5]building!Z1397</f>
        <v>85000</v>
      </c>
      <c r="AD1405" s="1123">
        <f t="shared" si="289"/>
        <v>0</v>
      </c>
    </row>
    <row r="1406" spans="1:30" ht="70.5" customHeight="1">
      <c r="A1406" s="1172"/>
      <c r="B1406" s="1302" t="s">
        <v>5435</v>
      </c>
      <c r="C1406" s="1295">
        <v>95000</v>
      </c>
      <c r="D1406" s="1295" t="s">
        <v>286</v>
      </c>
      <c r="E1406" s="1226"/>
      <c r="F1406" s="1134">
        <f t="shared" si="276"/>
        <v>0</v>
      </c>
      <c r="G1406" s="1226"/>
      <c r="H1406" s="1141">
        <f t="shared" si="277"/>
        <v>0</v>
      </c>
      <c r="I1406" s="1226"/>
      <c r="J1406" s="1141">
        <f t="shared" si="278"/>
        <v>0</v>
      </c>
      <c r="K1406" s="1226"/>
      <c r="L1406" s="1141">
        <f t="shared" si="279"/>
        <v>0</v>
      </c>
      <c r="M1406" s="1226">
        <v>1</v>
      </c>
      <c r="N1406" s="1141">
        <f t="shared" si="280"/>
        <v>95000</v>
      </c>
      <c r="O1406" s="1226"/>
      <c r="P1406" s="1141">
        <f t="shared" si="281"/>
        <v>0</v>
      </c>
      <c r="Q1406" s="1226"/>
      <c r="R1406" s="1141">
        <f t="shared" si="282"/>
        <v>0</v>
      </c>
      <c r="S1406" s="1226"/>
      <c r="T1406" s="1141">
        <f t="shared" si="283"/>
        <v>0</v>
      </c>
      <c r="U1406" s="1141"/>
      <c r="V1406" s="1141">
        <f t="shared" si="284"/>
        <v>0</v>
      </c>
      <c r="W1406" s="1143">
        <f t="shared" si="285"/>
        <v>1</v>
      </c>
      <c r="X1406" s="1141">
        <f t="shared" si="286"/>
        <v>95000</v>
      </c>
      <c r="Y1406" s="1144">
        <v>1</v>
      </c>
      <c r="Z1406" s="1139">
        <f t="shared" si="288"/>
        <v>95000</v>
      </c>
      <c r="AA1406" s="1123">
        <f>[5]building!Y1398</f>
        <v>1</v>
      </c>
      <c r="AB1406" s="1123">
        <f>[5]building!Z1398</f>
        <v>95000</v>
      </c>
      <c r="AC1406" s="1123">
        <f>[5]building!Z1398</f>
        <v>95000</v>
      </c>
      <c r="AD1406" s="1123">
        <f t="shared" si="289"/>
        <v>0</v>
      </c>
    </row>
    <row r="1407" spans="1:30" ht="70.5" customHeight="1">
      <c r="A1407" s="1172"/>
      <c r="B1407" s="1302" t="s">
        <v>5436</v>
      </c>
      <c r="C1407" s="1295">
        <v>12000</v>
      </c>
      <c r="D1407" s="1295" t="s">
        <v>1456</v>
      </c>
      <c r="E1407" s="1226"/>
      <c r="F1407" s="1134">
        <f t="shared" si="276"/>
        <v>0</v>
      </c>
      <c r="G1407" s="1226"/>
      <c r="H1407" s="1141">
        <f t="shared" si="277"/>
        <v>0</v>
      </c>
      <c r="I1407" s="1226"/>
      <c r="J1407" s="1141">
        <f t="shared" si="278"/>
        <v>0</v>
      </c>
      <c r="K1407" s="1226"/>
      <c r="L1407" s="1141">
        <f t="shared" si="279"/>
        <v>0</v>
      </c>
      <c r="M1407" s="1226">
        <v>1</v>
      </c>
      <c r="N1407" s="1141">
        <f t="shared" si="280"/>
        <v>12000</v>
      </c>
      <c r="O1407" s="1226"/>
      <c r="P1407" s="1141">
        <f t="shared" si="281"/>
        <v>0</v>
      </c>
      <c r="Q1407" s="1226"/>
      <c r="R1407" s="1141">
        <f t="shared" si="282"/>
        <v>0</v>
      </c>
      <c r="S1407" s="1226"/>
      <c r="T1407" s="1141">
        <f t="shared" si="283"/>
        <v>0</v>
      </c>
      <c r="U1407" s="1141"/>
      <c r="V1407" s="1141">
        <f t="shared" si="284"/>
        <v>0</v>
      </c>
      <c r="W1407" s="1143">
        <f t="shared" si="285"/>
        <v>1</v>
      </c>
      <c r="X1407" s="1141">
        <f t="shared" si="286"/>
        <v>12000</v>
      </c>
      <c r="Y1407" s="1144">
        <v>1</v>
      </c>
      <c r="Z1407" s="1139">
        <f t="shared" si="288"/>
        <v>12000</v>
      </c>
      <c r="AA1407" s="1123">
        <f>[5]building!Y1399</f>
        <v>1</v>
      </c>
      <c r="AB1407" s="1123">
        <f>[5]building!Z1399</f>
        <v>12000</v>
      </c>
      <c r="AC1407" s="1123">
        <f>[5]building!Z1399</f>
        <v>12000</v>
      </c>
      <c r="AD1407" s="1123">
        <f t="shared" si="289"/>
        <v>0</v>
      </c>
    </row>
    <row r="1408" spans="1:30" ht="70.5" customHeight="1">
      <c r="A1408" s="1172"/>
      <c r="B1408" s="1302" t="s">
        <v>5437</v>
      </c>
      <c r="C1408" s="1295">
        <v>20000</v>
      </c>
      <c r="D1408" s="1295" t="s">
        <v>1456</v>
      </c>
      <c r="E1408" s="1226"/>
      <c r="F1408" s="1134">
        <f t="shared" si="276"/>
        <v>0</v>
      </c>
      <c r="G1408" s="1226"/>
      <c r="H1408" s="1141">
        <f t="shared" si="277"/>
        <v>0</v>
      </c>
      <c r="I1408" s="1226"/>
      <c r="J1408" s="1141">
        <f t="shared" si="278"/>
        <v>0</v>
      </c>
      <c r="K1408" s="1226"/>
      <c r="L1408" s="1141">
        <f t="shared" si="279"/>
        <v>0</v>
      </c>
      <c r="M1408" s="1226">
        <v>2</v>
      </c>
      <c r="N1408" s="1141">
        <f t="shared" si="280"/>
        <v>40000</v>
      </c>
      <c r="O1408" s="1226"/>
      <c r="P1408" s="1141">
        <f t="shared" si="281"/>
        <v>0</v>
      </c>
      <c r="Q1408" s="1226"/>
      <c r="R1408" s="1141">
        <f t="shared" si="282"/>
        <v>0</v>
      </c>
      <c r="S1408" s="1226"/>
      <c r="T1408" s="1141">
        <f t="shared" si="283"/>
        <v>0</v>
      </c>
      <c r="U1408" s="1141"/>
      <c r="V1408" s="1141">
        <f t="shared" si="284"/>
        <v>0</v>
      </c>
      <c r="W1408" s="1143">
        <f t="shared" si="285"/>
        <v>2</v>
      </c>
      <c r="X1408" s="1141">
        <f t="shared" si="286"/>
        <v>40000</v>
      </c>
      <c r="Y1408" s="1144">
        <v>2</v>
      </c>
      <c r="Z1408" s="1139">
        <f t="shared" si="288"/>
        <v>40000</v>
      </c>
      <c r="AA1408" s="1123">
        <f>[5]building!Y1400</f>
        <v>2</v>
      </c>
      <c r="AB1408" s="1123">
        <f>[5]building!Z1400</f>
        <v>40000</v>
      </c>
      <c r="AC1408" s="1123">
        <f>[5]building!Z1400</f>
        <v>40000</v>
      </c>
      <c r="AD1408" s="1123">
        <f t="shared" si="289"/>
        <v>0</v>
      </c>
    </row>
    <row r="1409" spans="1:38" ht="70.5" customHeight="1">
      <c r="A1409" s="1172"/>
      <c r="B1409" s="1302" t="s">
        <v>5438</v>
      </c>
      <c r="C1409" s="1295">
        <v>90000</v>
      </c>
      <c r="D1409" s="1295" t="s">
        <v>286</v>
      </c>
      <c r="E1409" s="1226"/>
      <c r="F1409" s="1134">
        <f t="shared" si="276"/>
        <v>0</v>
      </c>
      <c r="G1409" s="1226"/>
      <c r="H1409" s="1141">
        <f t="shared" si="277"/>
        <v>0</v>
      </c>
      <c r="I1409" s="1226"/>
      <c r="J1409" s="1141">
        <f t="shared" si="278"/>
        <v>0</v>
      </c>
      <c r="K1409" s="1226"/>
      <c r="L1409" s="1141">
        <f t="shared" si="279"/>
        <v>0</v>
      </c>
      <c r="M1409" s="1226">
        <v>1</v>
      </c>
      <c r="N1409" s="1141">
        <f t="shared" si="280"/>
        <v>90000</v>
      </c>
      <c r="O1409" s="1226"/>
      <c r="P1409" s="1141">
        <f t="shared" si="281"/>
        <v>0</v>
      </c>
      <c r="Q1409" s="1226"/>
      <c r="R1409" s="1141">
        <f t="shared" si="282"/>
        <v>0</v>
      </c>
      <c r="S1409" s="1226"/>
      <c r="T1409" s="1141">
        <f t="shared" si="283"/>
        <v>0</v>
      </c>
      <c r="U1409" s="1141"/>
      <c r="V1409" s="1141">
        <f t="shared" si="284"/>
        <v>0</v>
      </c>
      <c r="W1409" s="1143">
        <f t="shared" si="285"/>
        <v>1</v>
      </c>
      <c r="X1409" s="1141">
        <f t="shared" si="286"/>
        <v>90000</v>
      </c>
      <c r="Y1409" s="1144">
        <v>1</v>
      </c>
      <c r="Z1409" s="1139">
        <f t="shared" si="288"/>
        <v>90000</v>
      </c>
      <c r="AA1409" s="1123">
        <f>[5]building!Y1401</f>
        <v>1</v>
      </c>
      <c r="AB1409" s="1123">
        <f>[5]building!Z1401</f>
        <v>90000</v>
      </c>
      <c r="AC1409" s="1123">
        <f>[5]building!Z1401</f>
        <v>90000</v>
      </c>
      <c r="AD1409" s="1123">
        <f t="shared" si="289"/>
        <v>0</v>
      </c>
    </row>
    <row r="1410" spans="1:38" ht="70.5" customHeight="1">
      <c r="A1410" s="1172"/>
      <c r="B1410" s="1302" t="s">
        <v>5439</v>
      </c>
      <c r="C1410" s="1295">
        <v>10000</v>
      </c>
      <c r="D1410" s="1295" t="s">
        <v>5080</v>
      </c>
      <c r="E1410" s="1226"/>
      <c r="F1410" s="1134">
        <f t="shared" si="276"/>
        <v>0</v>
      </c>
      <c r="G1410" s="1226"/>
      <c r="H1410" s="1141">
        <f t="shared" si="277"/>
        <v>0</v>
      </c>
      <c r="I1410" s="1226"/>
      <c r="J1410" s="1141">
        <f t="shared" si="278"/>
        <v>0</v>
      </c>
      <c r="K1410" s="1226"/>
      <c r="L1410" s="1141">
        <f t="shared" si="279"/>
        <v>0</v>
      </c>
      <c r="M1410" s="1226">
        <v>1</v>
      </c>
      <c r="N1410" s="1141">
        <f t="shared" si="280"/>
        <v>10000</v>
      </c>
      <c r="O1410" s="1226"/>
      <c r="P1410" s="1141">
        <f t="shared" si="281"/>
        <v>0</v>
      </c>
      <c r="Q1410" s="1226"/>
      <c r="R1410" s="1141">
        <f t="shared" si="282"/>
        <v>0</v>
      </c>
      <c r="S1410" s="1226"/>
      <c r="T1410" s="1141">
        <f t="shared" si="283"/>
        <v>0</v>
      </c>
      <c r="U1410" s="1141"/>
      <c r="V1410" s="1141">
        <f t="shared" si="284"/>
        <v>0</v>
      </c>
      <c r="W1410" s="1143">
        <f t="shared" si="285"/>
        <v>1</v>
      </c>
      <c r="X1410" s="1141">
        <f t="shared" si="286"/>
        <v>10000</v>
      </c>
      <c r="Y1410" s="1144">
        <v>1</v>
      </c>
      <c r="Z1410" s="1139">
        <f t="shared" si="288"/>
        <v>10000</v>
      </c>
      <c r="AA1410" s="1123">
        <f>[5]building!Y1402</f>
        <v>1</v>
      </c>
      <c r="AB1410" s="1123">
        <f>[5]building!Z1402</f>
        <v>10000</v>
      </c>
      <c r="AC1410" s="1123">
        <f>[5]building!Z1402</f>
        <v>10000</v>
      </c>
      <c r="AD1410" s="1123">
        <f t="shared" si="289"/>
        <v>0</v>
      </c>
    </row>
    <row r="1411" spans="1:38" ht="70.5" customHeight="1">
      <c r="A1411" s="1172"/>
      <c r="B1411" s="1302" t="s">
        <v>5440</v>
      </c>
      <c r="C1411" s="1295">
        <v>75000</v>
      </c>
      <c r="D1411" s="1295" t="s">
        <v>286</v>
      </c>
      <c r="E1411" s="1226"/>
      <c r="F1411" s="1134">
        <f t="shared" si="276"/>
        <v>0</v>
      </c>
      <c r="G1411" s="1226"/>
      <c r="H1411" s="1141">
        <f t="shared" si="277"/>
        <v>0</v>
      </c>
      <c r="I1411" s="1226"/>
      <c r="J1411" s="1141">
        <f t="shared" si="278"/>
        <v>0</v>
      </c>
      <c r="K1411" s="1226"/>
      <c r="L1411" s="1141">
        <f t="shared" si="279"/>
        <v>0</v>
      </c>
      <c r="M1411" s="1226">
        <v>1</v>
      </c>
      <c r="N1411" s="1141">
        <f t="shared" si="280"/>
        <v>75000</v>
      </c>
      <c r="O1411" s="1226"/>
      <c r="P1411" s="1141">
        <f t="shared" si="281"/>
        <v>0</v>
      </c>
      <c r="Q1411" s="1226"/>
      <c r="R1411" s="1141">
        <f t="shared" si="282"/>
        <v>0</v>
      </c>
      <c r="S1411" s="1226"/>
      <c r="T1411" s="1141">
        <f t="shared" si="283"/>
        <v>0</v>
      </c>
      <c r="U1411" s="1141"/>
      <c r="V1411" s="1141">
        <f t="shared" si="284"/>
        <v>0</v>
      </c>
      <c r="W1411" s="1143">
        <f t="shared" si="285"/>
        <v>1</v>
      </c>
      <c r="X1411" s="1141">
        <f t="shared" si="286"/>
        <v>75000</v>
      </c>
      <c r="Y1411" s="1144">
        <v>1</v>
      </c>
      <c r="Z1411" s="1139">
        <f t="shared" si="288"/>
        <v>75000</v>
      </c>
      <c r="AA1411" s="1123">
        <f>[5]building!Y1403</f>
        <v>1</v>
      </c>
      <c r="AB1411" s="1123">
        <f>[5]building!Z1403</f>
        <v>75000</v>
      </c>
      <c r="AC1411" s="1123">
        <f>[5]building!Z1403</f>
        <v>75000</v>
      </c>
      <c r="AD1411" s="1123">
        <f t="shared" si="289"/>
        <v>0</v>
      </c>
    </row>
    <row r="1412" spans="1:38" ht="70.5" customHeight="1">
      <c r="A1412" s="1172"/>
      <c r="B1412" s="1302" t="s">
        <v>5441</v>
      </c>
      <c r="C1412" s="1295">
        <v>95000</v>
      </c>
      <c r="D1412" s="1295" t="s">
        <v>286</v>
      </c>
      <c r="E1412" s="1226"/>
      <c r="F1412" s="1134">
        <f t="shared" si="276"/>
        <v>0</v>
      </c>
      <c r="G1412" s="1226"/>
      <c r="H1412" s="1141">
        <f t="shared" si="277"/>
        <v>0</v>
      </c>
      <c r="I1412" s="1226"/>
      <c r="J1412" s="1141">
        <f t="shared" si="278"/>
        <v>0</v>
      </c>
      <c r="K1412" s="1226"/>
      <c r="L1412" s="1141">
        <f t="shared" si="279"/>
        <v>0</v>
      </c>
      <c r="M1412" s="1226">
        <v>1</v>
      </c>
      <c r="N1412" s="1141">
        <f t="shared" si="280"/>
        <v>95000</v>
      </c>
      <c r="O1412" s="1226"/>
      <c r="P1412" s="1141">
        <f t="shared" si="281"/>
        <v>0</v>
      </c>
      <c r="Q1412" s="1226"/>
      <c r="R1412" s="1141">
        <f t="shared" si="282"/>
        <v>0</v>
      </c>
      <c r="S1412" s="1226"/>
      <c r="T1412" s="1141">
        <f t="shared" si="283"/>
        <v>0</v>
      </c>
      <c r="U1412" s="1141"/>
      <c r="V1412" s="1141">
        <f t="shared" si="284"/>
        <v>0</v>
      </c>
      <c r="W1412" s="1143">
        <f t="shared" si="285"/>
        <v>1</v>
      </c>
      <c r="X1412" s="1141">
        <f t="shared" si="286"/>
        <v>95000</v>
      </c>
      <c r="Y1412" s="1144">
        <v>1</v>
      </c>
      <c r="Z1412" s="1139">
        <f t="shared" si="288"/>
        <v>95000</v>
      </c>
      <c r="AA1412" s="1123">
        <f>[5]building!Y1404</f>
        <v>1</v>
      </c>
      <c r="AB1412" s="1123">
        <f>[5]building!Z1404</f>
        <v>95000</v>
      </c>
      <c r="AC1412" s="1123">
        <f>[5]building!Z1404</f>
        <v>95000</v>
      </c>
      <c r="AD1412" s="1123">
        <f t="shared" si="289"/>
        <v>0</v>
      </c>
    </row>
    <row r="1413" spans="1:38" ht="70.5" customHeight="1">
      <c r="A1413" s="1172"/>
      <c r="B1413" s="1302" t="s">
        <v>5442</v>
      </c>
      <c r="C1413" s="1295">
        <v>24000</v>
      </c>
      <c r="D1413" s="1295" t="s">
        <v>1456</v>
      </c>
      <c r="E1413" s="1226"/>
      <c r="F1413" s="1134">
        <f t="shared" si="276"/>
        <v>0</v>
      </c>
      <c r="G1413" s="1226"/>
      <c r="H1413" s="1141">
        <f t="shared" si="277"/>
        <v>0</v>
      </c>
      <c r="I1413" s="1226"/>
      <c r="J1413" s="1141">
        <f t="shared" si="278"/>
        <v>0</v>
      </c>
      <c r="K1413" s="1226"/>
      <c r="L1413" s="1141">
        <f t="shared" si="279"/>
        <v>0</v>
      </c>
      <c r="M1413" s="1226">
        <v>2</v>
      </c>
      <c r="N1413" s="1141">
        <f t="shared" si="280"/>
        <v>48000</v>
      </c>
      <c r="O1413" s="1226"/>
      <c r="P1413" s="1141">
        <f t="shared" si="281"/>
        <v>0</v>
      </c>
      <c r="Q1413" s="1226"/>
      <c r="R1413" s="1141">
        <f t="shared" si="282"/>
        <v>0</v>
      </c>
      <c r="S1413" s="1226"/>
      <c r="T1413" s="1141">
        <f t="shared" si="283"/>
        <v>0</v>
      </c>
      <c r="U1413" s="1141"/>
      <c r="V1413" s="1141">
        <f t="shared" si="284"/>
        <v>0</v>
      </c>
      <c r="W1413" s="1143">
        <f t="shared" si="285"/>
        <v>2</v>
      </c>
      <c r="X1413" s="1141">
        <f t="shared" si="286"/>
        <v>48000</v>
      </c>
      <c r="Y1413" s="1144">
        <v>2</v>
      </c>
      <c r="Z1413" s="1139">
        <f t="shared" si="288"/>
        <v>48000</v>
      </c>
      <c r="AA1413" s="1123">
        <f>[5]building!Y1405</f>
        <v>2</v>
      </c>
      <c r="AB1413" s="1123">
        <f>[5]building!Z1405</f>
        <v>48000</v>
      </c>
      <c r="AC1413" s="1123">
        <f>[5]building!Z1405</f>
        <v>48000</v>
      </c>
      <c r="AD1413" s="1123">
        <f t="shared" si="289"/>
        <v>0</v>
      </c>
    </row>
    <row r="1414" spans="1:38" ht="70.5" customHeight="1">
      <c r="A1414" s="1172"/>
      <c r="B1414" s="1302" t="s">
        <v>5443</v>
      </c>
      <c r="C1414" s="1295">
        <v>75000</v>
      </c>
      <c r="D1414" s="1295" t="s">
        <v>1050</v>
      </c>
      <c r="E1414" s="1226"/>
      <c r="F1414" s="1134">
        <f t="shared" si="276"/>
        <v>0</v>
      </c>
      <c r="G1414" s="1226"/>
      <c r="H1414" s="1141">
        <f t="shared" si="277"/>
        <v>0</v>
      </c>
      <c r="I1414" s="1226"/>
      <c r="J1414" s="1141">
        <f t="shared" si="278"/>
        <v>0</v>
      </c>
      <c r="K1414" s="1226"/>
      <c r="L1414" s="1141">
        <f t="shared" si="279"/>
        <v>0</v>
      </c>
      <c r="M1414" s="1226">
        <v>1</v>
      </c>
      <c r="N1414" s="1141">
        <f t="shared" si="280"/>
        <v>75000</v>
      </c>
      <c r="O1414" s="1226"/>
      <c r="P1414" s="1141">
        <f t="shared" si="281"/>
        <v>0</v>
      </c>
      <c r="Q1414" s="1226"/>
      <c r="R1414" s="1141">
        <f t="shared" si="282"/>
        <v>0</v>
      </c>
      <c r="S1414" s="1226"/>
      <c r="T1414" s="1141">
        <f t="shared" si="283"/>
        <v>0</v>
      </c>
      <c r="U1414" s="1141"/>
      <c r="V1414" s="1141">
        <f t="shared" si="284"/>
        <v>0</v>
      </c>
      <c r="W1414" s="1143">
        <f t="shared" si="285"/>
        <v>1</v>
      </c>
      <c r="X1414" s="1141">
        <f t="shared" si="286"/>
        <v>75000</v>
      </c>
      <c r="Y1414" s="1144">
        <v>1</v>
      </c>
      <c r="Z1414" s="1139">
        <f t="shared" si="288"/>
        <v>75000</v>
      </c>
      <c r="AA1414" s="1123">
        <f>[5]building!Y1406</f>
        <v>1</v>
      </c>
      <c r="AB1414" s="1123">
        <f>[5]building!Z1406</f>
        <v>75000</v>
      </c>
      <c r="AC1414" s="1123">
        <f>[5]building!Z1406</f>
        <v>75000</v>
      </c>
      <c r="AD1414" s="1123">
        <f t="shared" si="289"/>
        <v>0</v>
      </c>
    </row>
    <row r="1415" spans="1:38" ht="70.5" customHeight="1">
      <c r="A1415" s="1157"/>
      <c r="B1415" s="1161" t="s">
        <v>2283</v>
      </c>
      <c r="C1415" s="1149">
        <f>ROUND(Data!K1206,2)</f>
        <v>0</v>
      </c>
      <c r="D1415" s="1133"/>
      <c r="E1415" s="1134"/>
      <c r="F1415" s="1361" t="e">
        <f>SUM(F6:F1414)</f>
        <v>#REF!</v>
      </c>
      <c r="G1415" s="1141"/>
      <c r="H1415" s="1361" t="e">
        <f>SUM(H6:H1414)</f>
        <v>#REF!</v>
      </c>
      <c r="I1415" s="1361"/>
      <c r="J1415" s="1361" t="e">
        <f>SUM(J6:J1414)</f>
        <v>#REF!</v>
      </c>
      <c r="K1415" s="1362"/>
      <c r="L1415" s="1361" t="e">
        <f>SUM(L6:L1414)</f>
        <v>#REF!</v>
      </c>
      <c r="M1415" s="1362"/>
      <c r="N1415" s="1361" t="e">
        <f>SUM(N6:N1414)</f>
        <v>#REF!</v>
      </c>
      <c r="O1415" s="1362"/>
      <c r="P1415" s="1361" t="e">
        <f>SUM(P6:P1414)-0.01</f>
        <v>#REF!</v>
      </c>
      <c r="Q1415" s="1362"/>
      <c r="R1415" s="1361" t="e">
        <f>SUM(R6:R1414)-0.02</f>
        <v>#REF!</v>
      </c>
      <c r="S1415" s="1363"/>
      <c r="T1415" s="1361" t="e">
        <f>SUM(T6:T1414)</f>
        <v>#REF!</v>
      </c>
      <c r="U1415" s="1361"/>
      <c r="V1415" s="1361" t="e">
        <f>SUM(V6:V1414)</f>
        <v>#REF!</v>
      </c>
      <c r="W1415" s="1143">
        <f t="shared" si="285"/>
        <v>0</v>
      </c>
      <c r="X1415" s="1361" t="e">
        <f>SUM(X6:X1414)</f>
        <v>#REF!</v>
      </c>
      <c r="Y1415" s="1144" t="s">
        <v>2289</v>
      </c>
      <c r="Z1415" s="1127" t="e">
        <f>SUM(Z5:Z1414)</f>
        <v>#VALUE!</v>
      </c>
      <c r="AA1415" s="1123" t="str">
        <f>[5]building!Y1407</f>
        <v>*</v>
      </c>
      <c r="AB1415" s="1123">
        <f>[5]building!Z1407</f>
        <v>47654512.340000004</v>
      </c>
      <c r="AC1415" s="1127">
        <f>SUM(AC5:AC1414)</f>
        <v>47654512.340000004</v>
      </c>
      <c r="AD1415" s="1123" t="e">
        <f t="shared" si="289"/>
        <v>#VALUE!</v>
      </c>
    </row>
    <row r="1416" spans="1:38" ht="70.5" customHeight="1">
      <c r="A1416" s="1157"/>
      <c r="B1416" s="1364"/>
      <c r="C1416" s="1365"/>
      <c r="D1416" s="1246"/>
      <c r="E1416" s="1366"/>
      <c r="F1416" s="1134">
        <f t="shared" si="276"/>
        <v>0</v>
      </c>
      <c r="G1416" s="1142"/>
      <c r="H1416" s="1141">
        <f t="shared" si="277"/>
        <v>0</v>
      </c>
      <c r="I1416" s="1142"/>
      <c r="J1416" s="1141">
        <f t="shared" si="278"/>
        <v>0</v>
      </c>
      <c r="K1416" s="1142"/>
      <c r="L1416" s="1141">
        <f t="shared" si="279"/>
        <v>0</v>
      </c>
      <c r="M1416" s="1142"/>
      <c r="N1416" s="1141">
        <f t="shared" si="280"/>
        <v>0</v>
      </c>
      <c r="O1416" s="1142"/>
      <c r="P1416" s="1141">
        <f t="shared" si="281"/>
        <v>0</v>
      </c>
      <c r="Q1416" s="1142"/>
      <c r="R1416" s="1141">
        <f t="shared" si="282"/>
        <v>0</v>
      </c>
      <c r="S1416" s="1142"/>
      <c r="T1416" s="1141">
        <f t="shared" si="283"/>
        <v>0</v>
      </c>
      <c r="U1416" s="1141"/>
      <c r="V1416" s="1141">
        <f t="shared" si="284"/>
        <v>0</v>
      </c>
      <c r="W1416" s="1143">
        <f t="shared" si="285"/>
        <v>0</v>
      </c>
      <c r="X1416" s="1141">
        <f t="shared" si="286"/>
        <v>0</v>
      </c>
      <c r="Y1416" s="1144" t="s">
        <v>2289</v>
      </c>
      <c r="Z1416" s="1139" t="e">
        <f t="shared" si="288"/>
        <v>#VALUE!</v>
      </c>
      <c r="AA1416" s="1123">
        <f>[5]building!Y1408</f>
        <v>0</v>
      </c>
      <c r="AB1416" s="1123"/>
      <c r="AC1416" s="1123" t="e">
        <f>Z1415-AC1415</f>
        <v>#VALUE!</v>
      </c>
      <c r="AD1416" s="1123" t="e">
        <f>AD1415/Z1415*100</f>
        <v>#VALUE!</v>
      </c>
    </row>
    <row r="1417" spans="1:38" ht="70.5" customHeight="1">
      <c r="A1417" s="1157"/>
      <c r="B1417" s="1131" t="s">
        <v>2085</v>
      </c>
      <c r="C1417" s="1365"/>
      <c r="D1417" s="1133" t="s">
        <v>1422</v>
      </c>
      <c r="E1417" s="1134"/>
      <c r="F1417" s="1134">
        <f t="shared" si="276"/>
        <v>0</v>
      </c>
      <c r="G1417" s="1142"/>
      <c r="H1417" s="1141">
        <f t="shared" si="277"/>
        <v>0</v>
      </c>
      <c r="I1417" s="1142"/>
      <c r="J1417" s="1141">
        <f t="shared" si="278"/>
        <v>0</v>
      </c>
      <c r="K1417" s="1142"/>
      <c r="L1417" s="1141">
        <f t="shared" si="279"/>
        <v>0</v>
      </c>
      <c r="M1417" s="1142"/>
      <c r="N1417" s="1141">
        <f t="shared" si="280"/>
        <v>0</v>
      </c>
      <c r="O1417" s="1142"/>
      <c r="P1417" s="1141">
        <f t="shared" si="281"/>
        <v>0</v>
      </c>
      <c r="Q1417" s="1142"/>
      <c r="R1417" s="1141">
        <f t="shared" si="282"/>
        <v>0</v>
      </c>
      <c r="S1417" s="1142"/>
      <c r="T1417" s="1141">
        <f t="shared" si="283"/>
        <v>0</v>
      </c>
      <c r="U1417" s="1141"/>
      <c r="V1417" s="1141">
        <f t="shared" si="284"/>
        <v>0</v>
      </c>
      <c r="W1417" s="1143">
        <f t="shared" si="285"/>
        <v>0</v>
      </c>
      <c r="X1417" s="1141">
        <f t="shared" si="286"/>
        <v>0</v>
      </c>
      <c r="Y1417" s="1144" t="s">
        <v>2289</v>
      </c>
      <c r="Z1417" s="1139" t="e">
        <f t="shared" ref="Z1417:Z1434" si="290">Y1417*C1417</f>
        <v>#VALUE!</v>
      </c>
      <c r="AA1417" s="1123">
        <f>[5]building!Y1409</f>
        <v>0</v>
      </c>
      <c r="AB1417" s="1123"/>
      <c r="AC1417" s="1123" t="e">
        <f>AC1416/AC1415*100</f>
        <v>#VALUE!</v>
      </c>
      <c r="AD1417" s="1123" t="e">
        <f>Z1417-AC1417</f>
        <v>#VALUE!</v>
      </c>
    </row>
    <row r="1418" spans="1:38" ht="70.5" customHeight="1">
      <c r="A1418" s="1112"/>
      <c r="B1418" s="1113" t="s">
        <v>607</v>
      </c>
      <c r="C1418" s="1114"/>
      <c r="D1418" s="1115" t="s">
        <v>1422</v>
      </c>
      <c r="E1418" s="1116"/>
      <c r="F1418" s="1116">
        <f t="shared" si="276"/>
        <v>0</v>
      </c>
      <c r="G1418" s="1117"/>
      <c r="H1418" s="1118">
        <f t="shared" si="277"/>
        <v>0</v>
      </c>
      <c r="I1418" s="1117"/>
      <c r="J1418" s="1118">
        <f t="shared" si="278"/>
        <v>0</v>
      </c>
      <c r="K1418" s="1117"/>
      <c r="L1418" s="1118">
        <f t="shared" si="279"/>
        <v>0</v>
      </c>
      <c r="M1418" s="1117"/>
      <c r="N1418" s="1118">
        <f t="shared" si="280"/>
        <v>0</v>
      </c>
      <c r="O1418" s="1117"/>
      <c r="P1418" s="1118">
        <f t="shared" si="281"/>
        <v>0</v>
      </c>
      <c r="Q1418" s="1117"/>
      <c r="R1418" s="1118">
        <f t="shared" si="282"/>
        <v>0</v>
      </c>
      <c r="S1418" s="1117"/>
      <c r="T1418" s="1118">
        <f t="shared" si="283"/>
        <v>0</v>
      </c>
      <c r="U1418" s="1118"/>
      <c r="V1418" s="1118">
        <f t="shared" si="284"/>
        <v>0</v>
      </c>
      <c r="W1418" s="1119">
        <f t="shared" si="285"/>
        <v>0</v>
      </c>
      <c r="X1418" s="1118" t="e">
        <f>H1415+J1415+L1415+N1415+P1415+R1415+T1415+V1415</f>
        <v>#REF!</v>
      </c>
      <c r="Y1418" s="1120">
        <v>0</v>
      </c>
      <c r="Z1418" s="1121">
        <f t="shared" si="290"/>
        <v>0</v>
      </c>
      <c r="AA1418" s="1068">
        <f>[5]building!Y1410</f>
        <v>0</v>
      </c>
      <c r="AB1418" s="1068"/>
      <c r="AF1418" s="792"/>
      <c r="AG1418" s="601">
        <f>AF1418*84</f>
        <v>0</v>
      </c>
      <c r="AH1418" s="743" t="e">
        <f>AG1418*#REF!</f>
        <v>#REF!</v>
      </c>
      <c r="AI1418" s="795" t="e">
        <f>#REF!</f>
        <v>#REF!</v>
      </c>
      <c r="AJ1418" s="744" t="e">
        <f>AI1418*#REF!</f>
        <v>#REF!</v>
      </c>
      <c r="AK1418" s="793" t="e">
        <f>AI1418+AG1418</f>
        <v>#REF!</v>
      </c>
      <c r="AL1418" s="601" t="e">
        <f>AK1418*#REF!</f>
        <v>#REF!</v>
      </c>
    </row>
    <row r="1419" spans="1:38" ht="70.5" customHeight="1">
      <c r="A1419" s="600"/>
      <c r="B1419" s="537" t="s">
        <v>608</v>
      </c>
      <c r="C1419" s="701">
        <f>Data!K2492</f>
        <v>4881.1899999999996</v>
      </c>
      <c r="D1419" s="819" t="s">
        <v>2321</v>
      </c>
      <c r="E1419" s="830"/>
      <c r="F1419" s="826">
        <f t="shared" si="276"/>
        <v>0</v>
      </c>
      <c r="G1419" s="827"/>
      <c r="H1419" s="828">
        <f t="shared" si="277"/>
        <v>0</v>
      </c>
      <c r="I1419" s="827"/>
      <c r="J1419" s="828">
        <f t="shared" si="278"/>
        <v>0</v>
      </c>
      <c r="K1419" s="827"/>
      <c r="L1419" s="828">
        <f t="shared" si="279"/>
        <v>0</v>
      </c>
      <c r="M1419" s="827"/>
      <c r="N1419" s="828">
        <f t="shared" si="280"/>
        <v>0</v>
      </c>
      <c r="O1419" s="827"/>
      <c r="P1419" s="828">
        <f t="shared" si="281"/>
        <v>0</v>
      </c>
      <c r="Q1419" s="827"/>
      <c r="R1419" s="828">
        <f t="shared" si="282"/>
        <v>0</v>
      </c>
      <c r="S1419" s="827"/>
      <c r="T1419" s="828">
        <f t="shared" si="283"/>
        <v>0</v>
      </c>
      <c r="U1419" s="828"/>
      <c r="V1419" s="828">
        <f t="shared" si="284"/>
        <v>0</v>
      </c>
      <c r="W1419" s="829">
        <f t="shared" si="285"/>
        <v>0</v>
      </c>
      <c r="X1419" s="828" t="e">
        <f>X1415-X1418</f>
        <v>#REF!</v>
      </c>
      <c r="Y1419" s="1069">
        <v>0</v>
      </c>
      <c r="Z1419" s="749">
        <f t="shared" si="290"/>
        <v>0</v>
      </c>
      <c r="AA1419" s="1068">
        <f>[5]building!Y1411</f>
        <v>0</v>
      </c>
      <c r="AB1419" s="1068"/>
      <c r="AC1419" s="1068">
        <f>[5]building!Z1411</f>
        <v>0</v>
      </c>
      <c r="AD1419" s="1068">
        <f>Z1419-AC1419</f>
        <v>0</v>
      </c>
    </row>
    <row r="1420" spans="1:38" ht="70.5" customHeight="1">
      <c r="A1420" s="600"/>
      <c r="B1420" s="537" t="s">
        <v>1934</v>
      </c>
      <c r="C1420" s="701">
        <f>Data!K2515</f>
        <v>5175.3599999999997</v>
      </c>
      <c r="D1420" s="819" t="s">
        <v>2321</v>
      </c>
      <c r="E1420" s="830"/>
      <c r="F1420" s="826">
        <f t="shared" si="276"/>
        <v>0</v>
      </c>
      <c r="G1420" s="827"/>
      <c r="H1420" s="828">
        <f t="shared" si="277"/>
        <v>0</v>
      </c>
      <c r="I1420" s="827"/>
      <c r="J1420" s="828">
        <f t="shared" si="278"/>
        <v>0</v>
      </c>
      <c r="K1420" s="827"/>
      <c r="L1420" s="828">
        <f t="shared" si="279"/>
        <v>0</v>
      </c>
      <c r="M1420" s="827"/>
      <c r="N1420" s="828">
        <f t="shared" si="280"/>
        <v>0</v>
      </c>
      <c r="O1420" s="827"/>
      <c r="P1420" s="828">
        <f t="shared" si="281"/>
        <v>0</v>
      </c>
      <c r="Q1420" s="827"/>
      <c r="R1420" s="828">
        <f t="shared" si="282"/>
        <v>0</v>
      </c>
      <c r="S1420" s="827"/>
      <c r="T1420" s="828">
        <f t="shared" si="283"/>
        <v>0</v>
      </c>
      <c r="U1420" s="828"/>
      <c r="V1420" s="828">
        <f t="shared" si="284"/>
        <v>0</v>
      </c>
      <c r="W1420" s="829">
        <f t="shared" si="285"/>
        <v>0</v>
      </c>
      <c r="X1420" s="828">
        <f t="shared" si="286"/>
        <v>0</v>
      </c>
      <c r="Y1420" s="1069">
        <v>0</v>
      </c>
      <c r="Z1420" s="749">
        <f t="shared" si="290"/>
        <v>0</v>
      </c>
      <c r="AA1420" s="1068">
        <f>[5]building!Y1412</f>
        <v>0</v>
      </c>
      <c r="AB1420" s="1068"/>
      <c r="AC1420" s="1068">
        <f>[5]building!Z1412</f>
        <v>0</v>
      </c>
      <c r="AD1420" s="1068">
        <f>Z1420-AC1420</f>
        <v>0</v>
      </c>
    </row>
    <row r="1421" spans="1:38" ht="70.5" customHeight="1">
      <c r="A1421" s="600"/>
      <c r="B1421" s="537" t="s">
        <v>2244</v>
      </c>
      <c r="C1421" s="701">
        <f>Data!R2580</f>
        <v>4457.7700000000004</v>
      </c>
      <c r="D1421" s="819" t="s">
        <v>2321</v>
      </c>
      <c r="E1421" s="830"/>
      <c r="F1421" s="826">
        <f t="shared" si="276"/>
        <v>0</v>
      </c>
      <c r="G1421" s="827"/>
      <c r="H1421" s="828">
        <f t="shared" si="277"/>
        <v>0</v>
      </c>
      <c r="I1421" s="827"/>
      <c r="J1421" s="828">
        <f t="shared" si="278"/>
        <v>0</v>
      </c>
      <c r="K1421" s="827"/>
      <c r="L1421" s="828">
        <f t="shared" si="279"/>
        <v>0</v>
      </c>
      <c r="M1421" s="827"/>
      <c r="N1421" s="828">
        <f t="shared" si="280"/>
        <v>0</v>
      </c>
      <c r="O1421" s="827"/>
      <c r="P1421" s="828">
        <f t="shared" si="281"/>
        <v>0</v>
      </c>
      <c r="Q1421" s="827"/>
      <c r="R1421" s="828">
        <f t="shared" si="282"/>
        <v>0</v>
      </c>
      <c r="S1421" s="827"/>
      <c r="T1421" s="828">
        <f t="shared" si="283"/>
        <v>0</v>
      </c>
      <c r="U1421" s="828"/>
      <c r="V1421" s="828">
        <f t="shared" si="284"/>
        <v>0</v>
      </c>
      <c r="W1421" s="829">
        <f t="shared" si="285"/>
        <v>0</v>
      </c>
      <c r="X1421" s="828">
        <f t="shared" si="286"/>
        <v>0</v>
      </c>
      <c r="Y1421" s="1069">
        <v>0</v>
      </c>
      <c r="Z1421" s="749">
        <f t="shared" si="290"/>
        <v>0</v>
      </c>
      <c r="AA1421" s="1068">
        <f>[5]building!Y1413</f>
        <v>0</v>
      </c>
      <c r="AB1421" s="1068"/>
      <c r="AC1421" s="1068">
        <f>[5]building!Z1413</f>
        <v>0</v>
      </c>
      <c r="AD1421" s="1068">
        <f>Z1421-AC1421</f>
        <v>0</v>
      </c>
    </row>
    <row r="1422" spans="1:38" ht="70.5" customHeight="1">
      <c r="A1422" s="600"/>
      <c r="B1422" s="537" t="s">
        <v>2245</v>
      </c>
      <c r="C1422" s="701"/>
      <c r="D1422" s="819" t="s">
        <v>2321</v>
      </c>
      <c r="E1422" s="830"/>
      <c r="F1422" s="826">
        <f t="shared" si="276"/>
        <v>0</v>
      </c>
      <c r="G1422" s="827"/>
      <c r="H1422" s="828">
        <f t="shared" si="277"/>
        <v>0</v>
      </c>
      <c r="I1422" s="827"/>
      <c r="J1422" s="828">
        <f t="shared" si="278"/>
        <v>0</v>
      </c>
      <c r="K1422" s="827"/>
      <c r="L1422" s="828">
        <f t="shared" si="279"/>
        <v>0</v>
      </c>
      <c r="M1422" s="827"/>
      <c r="N1422" s="828">
        <f t="shared" si="280"/>
        <v>0</v>
      </c>
      <c r="O1422" s="827"/>
      <c r="P1422" s="828">
        <f t="shared" si="281"/>
        <v>0</v>
      </c>
      <c r="Q1422" s="827"/>
      <c r="R1422" s="828">
        <f t="shared" si="282"/>
        <v>0</v>
      </c>
      <c r="S1422" s="827"/>
      <c r="T1422" s="828">
        <f t="shared" si="283"/>
        <v>0</v>
      </c>
      <c r="U1422" s="828"/>
      <c r="V1422" s="828">
        <f t="shared" si="284"/>
        <v>0</v>
      </c>
      <c r="W1422" s="829">
        <f t="shared" si="285"/>
        <v>0</v>
      </c>
      <c r="X1422" s="828">
        <f t="shared" si="286"/>
        <v>0</v>
      </c>
      <c r="Y1422" s="1069">
        <v>0</v>
      </c>
      <c r="Z1422" s="749">
        <f t="shared" si="290"/>
        <v>0</v>
      </c>
      <c r="AA1422" s="1068">
        <f>[5]building!Y1414</f>
        <v>0</v>
      </c>
      <c r="AB1422" s="1068"/>
      <c r="AC1422" s="1068">
        <f>[5]building!Z1414</f>
        <v>0</v>
      </c>
      <c r="AD1422" s="1068">
        <f>Z1422-AC1422</f>
        <v>0</v>
      </c>
    </row>
    <row r="1423" spans="1:38" ht="70.5" customHeight="1">
      <c r="A1423" s="600"/>
      <c r="B1423" s="537" t="s">
        <v>2899</v>
      </c>
      <c r="C1423" s="701"/>
      <c r="D1423" s="819" t="s">
        <v>2321</v>
      </c>
      <c r="E1423" s="830"/>
      <c r="F1423" s="826">
        <f t="shared" ref="F1423:F1486" si="291">E1423*C1423</f>
        <v>0</v>
      </c>
      <c r="G1423" s="827"/>
      <c r="H1423" s="828">
        <f t="shared" ref="H1423:H1486" si="292">G1423*C1423</f>
        <v>0</v>
      </c>
      <c r="I1423" s="827"/>
      <c r="J1423" s="828">
        <f t="shared" ref="J1423:J1486" si="293">I1423*C1423</f>
        <v>0</v>
      </c>
      <c r="K1423" s="827"/>
      <c r="L1423" s="828">
        <f t="shared" ref="L1423:L1486" si="294">K1423*C1423</f>
        <v>0</v>
      </c>
      <c r="M1423" s="827"/>
      <c r="N1423" s="828">
        <f t="shared" ref="N1423:N1486" si="295">M1423*C1423</f>
        <v>0</v>
      </c>
      <c r="O1423" s="827"/>
      <c r="P1423" s="828">
        <f t="shared" ref="P1423:P1486" si="296">O1423*C1423</f>
        <v>0</v>
      </c>
      <c r="Q1423" s="827"/>
      <c r="R1423" s="828">
        <f t="shared" ref="R1423:R1486" si="297">Q1423*C1423</f>
        <v>0</v>
      </c>
      <c r="S1423" s="827"/>
      <c r="T1423" s="828">
        <f t="shared" ref="T1423:T1486" si="298">S1423*C1423</f>
        <v>0</v>
      </c>
      <c r="U1423" s="828"/>
      <c r="V1423" s="828">
        <f t="shared" ref="V1423:V1486" si="299">U1423*C1423</f>
        <v>0</v>
      </c>
      <c r="W1423" s="829">
        <f t="shared" ref="W1423:W1486" si="300">G1423+I1423+K1423+M1423+O1423+Q1423+S1423+U1423</f>
        <v>0</v>
      </c>
      <c r="X1423" s="828">
        <f t="shared" ref="X1423:X1486" si="301">W1423*C1423</f>
        <v>0</v>
      </c>
      <c r="Y1423" s="1069">
        <v>0</v>
      </c>
      <c r="Z1423" s="749">
        <f t="shared" si="290"/>
        <v>0</v>
      </c>
      <c r="AA1423" s="1068">
        <f>[5]building!Y1415</f>
        <v>0</v>
      </c>
      <c r="AB1423" s="1068"/>
      <c r="AC1423" s="1068">
        <f>[5]building!Z1415</f>
        <v>0</v>
      </c>
      <c r="AD1423" s="1068">
        <f t="shared" ref="AD1423:AD1486" si="302">Z1423-AC1423</f>
        <v>0</v>
      </c>
    </row>
    <row r="1424" spans="1:38" ht="70.5" customHeight="1">
      <c r="A1424" s="600"/>
      <c r="B1424" s="537" t="s">
        <v>688</v>
      </c>
      <c r="C1424" s="701"/>
      <c r="D1424" s="819" t="s">
        <v>2321</v>
      </c>
      <c r="E1424" s="830"/>
      <c r="F1424" s="826">
        <f t="shared" si="291"/>
        <v>0</v>
      </c>
      <c r="G1424" s="827"/>
      <c r="H1424" s="828">
        <f t="shared" si="292"/>
        <v>0</v>
      </c>
      <c r="I1424" s="827"/>
      <c r="J1424" s="828">
        <f t="shared" si="293"/>
        <v>0</v>
      </c>
      <c r="K1424" s="827"/>
      <c r="L1424" s="828">
        <f t="shared" si="294"/>
        <v>0</v>
      </c>
      <c r="M1424" s="827"/>
      <c r="N1424" s="828">
        <f t="shared" si="295"/>
        <v>0</v>
      </c>
      <c r="O1424" s="827"/>
      <c r="P1424" s="828">
        <f t="shared" si="296"/>
        <v>0</v>
      </c>
      <c r="Q1424" s="827"/>
      <c r="R1424" s="828">
        <f t="shared" si="297"/>
        <v>0</v>
      </c>
      <c r="S1424" s="827"/>
      <c r="T1424" s="828">
        <f t="shared" si="298"/>
        <v>0</v>
      </c>
      <c r="U1424" s="828"/>
      <c r="V1424" s="828">
        <f t="shared" si="299"/>
        <v>0</v>
      </c>
      <c r="W1424" s="829">
        <f t="shared" si="300"/>
        <v>0</v>
      </c>
      <c r="X1424" s="828">
        <f t="shared" si="301"/>
        <v>0</v>
      </c>
      <c r="Y1424" s="1069">
        <v>0</v>
      </c>
      <c r="Z1424" s="749">
        <f t="shared" si="290"/>
        <v>0</v>
      </c>
      <c r="AA1424" s="1068">
        <f>[5]building!Y1416</f>
        <v>0</v>
      </c>
      <c r="AB1424" s="1068"/>
      <c r="AC1424" s="1068">
        <f>[5]building!Z1416</f>
        <v>0</v>
      </c>
      <c r="AD1424" s="1068">
        <f t="shared" si="302"/>
        <v>0</v>
      </c>
    </row>
    <row r="1425" spans="1:30" ht="70.5" customHeight="1">
      <c r="A1425" s="600"/>
      <c r="B1425" s="537" t="s">
        <v>691</v>
      </c>
      <c r="C1425" s="701"/>
      <c r="D1425" s="819" t="s">
        <v>2321</v>
      </c>
      <c r="E1425" s="830"/>
      <c r="F1425" s="826">
        <f t="shared" si="291"/>
        <v>0</v>
      </c>
      <c r="G1425" s="827"/>
      <c r="H1425" s="828">
        <f t="shared" si="292"/>
        <v>0</v>
      </c>
      <c r="I1425" s="827"/>
      <c r="J1425" s="828">
        <f t="shared" si="293"/>
        <v>0</v>
      </c>
      <c r="K1425" s="827"/>
      <c r="L1425" s="828">
        <f t="shared" si="294"/>
        <v>0</v>
      </c>
      <c r="M1425" s="827"/>
      <c r="N1425" s="828">
        <f t="shared" si="295"/>
        <v>0</v>
      </c>
      <c r="O1425" s="827"/>
      <c r="P1425" s="828">
        <f t="shared" si="296"/>
        <v>0</v>
      </c>
      <c r="Q1425" s="827"/>
      <c r="R1425" s="828">
        <f t="shared" si="297"/>
        <v>0</v>
      </c>
      <c r="S1425" s="827"/>
      <c r="T1425" s="828">
        <f t="shared" si="298"/>
        <v>0</v>
      </c>
      <c r="U1425" s="828"/>
      <c r="V1425" s="828">
        <f t="shared" si="299"/>
        <v>0</v>
      </c>
      <c r="W1425" s="829">
        <f t="shared" si="300"/>
        <v>0</v>
      </c>
      <c r="X1425" s="828">
        <f t="shared" si="301"/>
        <v>0</v>
      </c>
      <c r="Y1425" s="1069">
        <v>0</v>
      </c>
      <c r="Z1425" s="749">
        <f t="shared" si="290"/>
        <v>0</v>
      </c>
      <c r="AA1425" s="1068">
        <f>[5]building!Y1417</f>
        <v>0</v>
      </c>
      <c r="AB1425" s="1068"/>
      <c r="AC1425" s="1068">
        <f>[5]building!Z1417</f>
        <v>0</v>
      </c>
      <c r="AD1425" s="1068">
        <f t="shared" si="302"/>
        <v>0</v>
      </c>
    </row>
    <row r="1426" spans="1:30" ht="70.5" customHeight="1">
      <c r="A1426" s="600"/>
      <c r="B1426" s="537" t="s">
        <v>609</v>
      </c>
      <c r="C1426" s="701">
        <f>Data!L1794</f>
        <v>0</v>
      </c>
      <c r="D1426" s="819" t="s">
        <v>1422</v>
      </c>
      <c r="E1426" s="830"/>
      <c r="F1426" s="826">
        <f t="shared" si="291"/>
        <v>0</v>
      </c>
      <c r="G1426" s="827"/>
      <c r="H1426" s="828">
        <f t="shared" si="292"/>
        <v>0</v>
      </c>
      <c r="I1426" s="827"/>
      <c r="J1426" s="828">
        <f t="shared" si="293"/>
        <v>0</v>
      </c>
      <c r="K1426" s="827"/>
      <c r="L1426" s="828">
        <f t="shared" si="294"/>
        <v>0</v>
      </c>
      <c r="M1426" s="827"/>
      <c r="N1426" s="828">
        <f t="shared" si="295"/>
        <v>0</v>
      </c>
      <c r="O1426" s="827"/>
      <c r="P1426" s="828">
        <f t="shared" si="296"/>
        <v>0</v>
      </c>
      <c r="Q1426" s="827"/>
      <c r="R1426" s="828">
        <f t="shared" si="297"/>
        <v>0</v>
      </c>
      <c r="S1426" s="827"/>
      <c r="T1426" s="828">
        <f t="shared" si="298"/>
        <v>0</v>
      </c>
      <c r="U1426" s="828"/>
      <c r="V1426" s="828">
        <f t="shared" si="299"/>
        <v>0</v>
      </c>
      <c r="W1426" s="829">
        <f t="shared" si="300"/>
        <v>0</v>
      </c>
      <c r="X1426" s="828">
        <f t="shared" si="301"/>
        <v>0</v>
      </c>
      <c r="Y1426" s="1069">
        <v>0</v>
      </c>
      <c r="Z1426" s="749">
        <f t="shared" si="290"/>
        <v>0</v>
      </c>
      <c r="AA1426" s="1068">
        <f>[5]building!Y1418</f>
        <v>0</v>
      </c>
      <c r="AB1426" s="1068"/>
      <c r="AC1426" s="1068">
        <f>[5]building!Z1418</f>
        <v>0</v>
      </c>
      <c r="AD1426" s="1068">
        <f t="shared" si="302"/>
        <v>0</v>
      </c>
    </row>
    <row r="1427" spans="1:30" ht="70.5" customHeight="1">
      <c r="A1427" s="600"/>
      <c r="B1427" s="537" t="s">
        <v>2510</v>
      </c>
      <c r="C1427" s="701">
        <f>Data!K2435</f>
        <v>1433.89</v>
      </c>
      <c r="D1427" s="819" t="s">
        <v>2321</v>
      </c>
      <c r="E1427" s="830"/>
      <c r="F1427" s="826">
        <f t="shared" si="291"/>
        <v>0</v>
      </c>
      <c r="G1427" s="827"/>
      <c r="H1427" s="828">
        <f t="shared" si="292"/>
        <v>0</v>
      </c>
      <c r="I1427" s="827"/>
      <c r="J1427" s="828">
        <f t="shared" si="293"/>
        <v>0</v>
      </c>
      <c r="K1427" s="827"/>
      <c r="L1427" s="828">
        <f t="shared" si="294"/>
        <v>0</v>
      </c>
      <c r="M1427" s="827"/>
      <c r="N1427" s="828">
        <f t="shared" si="295"/>
        <v>0</v>
      </c>
      <c r="O1427" s="827"/>
      <c r="P1427" s="828">
        <f t="shared" si="296"/>
        <v>0</v>
      </c>
      <c r="Q1427" s="827"/>
      <c r="R1427" s="828">
        <f t="shared" si="297"/>
        <v>0</v>
      </c>
      <c r="S1427" s="827"/>
      <c r="T1427" s="828">
        <f t="shared" si="298"/>
        <v>0</v>
      </c>
      <c r="U1427" s="828"/>
      <c r="V1427" s="828">
        <f t="shared" si="299"/>
        <v>0</v>
      </c>
      <c r="W1427" s="829">
        <f t="shared" si="300"/>
        <v>0</v>
      </c>
      <c r="X1427" s="828">
        <f t="shared" si="301"/>
        <v>0</v>
      </c>
      <c r="Y1427" s="1069">
        <v>0</v>
      </c>
      <c r="Z1427" s="749">
        <f t="shared" si="290"/>
        <v>0</v>
      </c>
      <c r="AA1427" s="1068">
        <f>[5]building!Y1419</f>
        <v>0</v>
      </c>
      <c r="AB1427" s="1068"/>
      <c r="AC1427" s="1068">
        <f>[5]building!Z1419</f>
        <v>0</v>
      </c>
      <c r="AD1427" s="1068">
        <f t="shared" si="302"/>
        <v>0</v>
      </c>
    </row>
    <row r="1428" spans="1:30" ht="70.5" customHeight="1">
      <c r="A1428" s="600"/>
      <c r="B1428" s="537" t="s">
        <v>610</v>
      </c>
      <c r="C1428" s="701">
        <f>Data!R1230</f>
        <v>1452.27</v>
      </c>
      <c r="D1428" s="819" t="s">
        <v>2321</v>
      </c>
      <c r="E1428" s="830"/>
      <c r="F1428" s="826">
        <f t="shared" si="291"/>
        <v>0</v>
      </c>
      <c r="G1428" s="827"/>
      <c r="H1428" s="828">
        <f t="shared" si="292"/>
        <v>0</v>
      </c>
      <c r="I1428" s="827"/>
      <c r="J1428" s="828">
        <f t="shared" si="293"/>
        <v>0</v>
      </c>
      <c r="K1428" s="827"/>
      <c r="L1428" s="828">
        <f t="shared" si="294"/>
        <v>0</v>
      </c>
      <c r="M1428" s="827"/>
      <c r="N1428" s="828">
        <f t="shared" si="295"/>
        <v>0</v>
      </c>
      <c r="O1428" s="827"/>
      <c r="P1428" s="828">
        <f t="shared" si="296"/>
        <v>0</v>
      </c>
      <c r="Q1428" s="827"/>
      <c r="R1428" s="828">
        <f t="shared" si="297"/>
        <v>0</v>
      </c>
      <c r="S1428" s="827"/>
      <c r="T1428" s="828">
        <f t="shared" si="298"/>
        <v>0</v>
      </c>
      <c r="U1428" s="828"/>
      <c r="V1428" s="828">
        <f t="shared" si="299"/>
        <v>0</v>
      </c>
      <c r="W1428" s="829">
        <f t="shared" si="300"/>
        <v>0</v>
      </c>
      <c r="X1428" s="828">
        <f t="shared" si="301"/>
        <v>0</v>
      </c>
      <c r="Y1428" s="1069">
        <v>0</v>
      </c>
      <c r="Z1428" s="749">
        <f t="shared" si="290"/>
        <v>0</v>
      </c>
      <c r="AA1428" s="1068">
        <f>[5]building!Y1420</f>
        <v>0</v>
      </c>
      <c r="AB1428" s="1068"/>
      <c r="AC1428" s="1068">
        <f>[5]building!Z1420</f>
        <v>0</v>
      </c>
      <c r="AD1428" s="1068">
        <f t="shared" si="302"/>
        <v>0</v>
      </c>
    </row>
    <row r="1429" spans="1:30" ht="70.5" customHeight="1">
      <c r="A1429" s="600"/>
      <c r="B1429" s="537" t="s">
        <v>5756</v>
      </c>
      <c r="C1429" s="701">
        <f>Data!R1272</f>
        <v>1222.3499999999999</v>
      </c>
      <c r="D1429" s="819" t="s">
        <v>2321</v>
      </c>
      <c r="E1429" s="830"/>
      <c r="F1429" s="826">
        <f t="shared" si="291"/>
        <v>0</v>
      </c>
      <c r="G1429" s="827"/>
      <c r="H1429" s="828">
        <f t="shared" si="292"/>
        <v>0</v>
      </c>
      <c r="I1429" s="827"/>
      <c r="J1429" s="828">
        <f t="shared" si="293"/>
        <v>0</v>
      </c>
      <c r="K1429" s="827"/>
      <c r="L1429" s="828">
        <f t="shared" si="294"/>
        <v>0</v>
      </c>
      <c r="M1429" s="827"/>
      <c r="N1429" s="828">
        <f t="shared" si="295"/>
        <v>0</v>
      </c>
      <c r="O1429" s="827"/>
      <c r="P1429" s="828">
        <f t="shared" si="296"/>
        <v>0</v>
      </c>
      <c r="Q1429" s="827"/>
      <c r="R1429" s="828">
        <f t="shared" si="297"/>
        <v>0</v>
      </c>
      <c r="S1429" s="827"/>
      <c r="T1429" s="828">
        <f t="shared" si="298"/>
        <v>0</v>
      </c>
      <c r="U1429" s="828"/>
      <c r="V1429" s="828">
        <f t="shared" si="299"/>
        <v>0</v>
      </c>
      <c r="W1429" s="829">
        <f t="shared" si="300"/>
        <v>0</v>
      </c>
      <c r="X1429" s="828">
        <f t="shared" si="301"/>
        <v>0</v>
      </c>
      <c r="Y1429" s="1069">
        <v>0</v>
      </c>
      <c r="Z1429" s="749">
        <f t="shared" si="290"/>
        <v>0</v>
      </c>
      <c r="AA1429" s="1068">
        <f>[5]building!Y1421</f>
        <v>0</v>
      </c>
      <c r="AB1429" s="1068"/>
      <c r="AC1429" s="1068">
        <f>[5]building!Z1421</f>
        <v>0</v>
      </c>
      <c r="AD1429" s="1068">
        <f t="shared" si="302"/>
        <v>0</v>
      </c>
    </row>
    <row r="1430" spans="1:30" ht="70.5" customHeight="1">
      <c r="A1430" s="600"/>
      <c r="B1430" s="537" t="s">
        <v>1190</v>
      </c>
      <c r="C1430" s="701">
        <f>Data!R2442</f>
        <v>1608.19</v>
      </c>
      <c r="D1430" s="819" t="s">
        <v>2321</v>
      </c>
      <c r="E1430" s="830"/>
      <c r="F1430" s="826">
        <f t="shared" si="291"/>
        <v>0</v>
      </c>
      <c r="G1430" s="827"/>
      <c r="H1430" s="828">
        <f t="shared" si="292"/>
        <v>0</v>
      </c>
      <c r="I1430" s="827"/>
      <c r="J1430" s="828">
        <f t="shared" si="293"/>
        <v>0</v>
      </c>
      <c r="K1430" s="827"/>
      <c r="L1430" s="828">
        <f t="shared" si="294"/>
        <v>0</v>
      </c>
      <c r="M1430" s="827"/>
      <c r="N1430" s="828">
        <f t="shared" si="295"/>
        <v>0</v>
      </c>
      <c r="O1430" s="827"/>
      <c r="P1430" s="828">
        <f t="shared" si="296"/>
        <v>0</v>
      </c>
      <c r="Q1430" s="827"/>
      <c r="R1430" s="828">
        <f t="shared" si="297"/>
        <v>0</v>
      </c>
      <c r="S1430" s="827"/>
      <c r="T1430" s="828">
        <f t="shared" si="298"/>
        <v>0</v>
      </c>
      <c r="U1430" s="828"/>
      <c r="V1430" s="828">
        <f t="shared" si="299"/>
        <v>0</v>
      </c>
      <c r="W1430" s="829">
        <f t="shared" si="300"/>
        <v>0</v>
      </c>
      <c r="X1430" s="828">
        <f t="shared" si="301"/>
        <v>0</v>
      </c>
      <c r="Y1430" s="1069">
        <v>0</v>
      </c>
      <c r="Z1430" s="749">
        <f t="shared" si="290"/>
        <v>0</v>
      </c>
      <c r="AA1430" s="1068">
        <f>[5]building!Y1422</f>
        <v>0</v>
      </c>
      <c r="AB1430" s="1068"/>
      <c r="AC1430" s="1068">
        <f>[5]building!Z1422</f>
        <v>0</v>
      </c>
      <c r="AD1430" s="1068">
        <f t="shared" si="302"/>
        <v>0</v>
      </c>
    </row>
    <row r="1431" spans="1:30" ht="70.5" customHeight="1">
      <c r="A1431" s="600"/>
      <c r="B1431" s="537" t="s">
        <v>3148</v>
      </c>
      <c r="C1431" s="701">
        <f>Data!AD1257</f>
        <v>1594.05</v>
      </c>
      <c r="D1431" s="819" t="s">
        <v>2321</v>
      </c>
      <c r="E1431" s="830"/>
      <c r="F1431" s="826">
        <f t="shared" si="291"/>
        <v>0</v>
      </c>
      <c r="G1431" s="827"/>
      <c r="H1431" s="828">
        <f t="shared" si="292"/>
        <v>0</v>
      </c>
      <c r="I1431" s="827"/>
      <c r="J1431" s="828">
        <f t="shared" si="293"/>
        <v>0</v>
      </c>
      <c r="K1431" s="827"/>
      <c r="L1431" s="828">
        <f t="shared" si="294"/>
        <v>0</v>
      </c>
      <c r="M1431" s="827"/>
      <c r="N1431" s="828">
        <f t="shared" si="295"/>
        <v>0</v>
      </c>
      <c r="O1431" s="827"/>
      <c r="P1431" s="828">
        <f t="shared" si="296"/>
        <v>0</v>
      </c>
      <c r="Q1431" s="827"/>
      <c r="R1431" s="828">
        <f t="shared" si="297"/>
        <v>0</v>
      </c>
      <c r="S1431" s="827"/>
      <c r="T1431" s="828">
        <f t="shared" si="298"/>
        <v>0</v>
      </c>
      <c r="U1431" s="828"/>
      <c r="V1431" s="828">
        <f t="shared" si="299"/>
        <v>0</v>
      </c>
      <c r="W1431" s="829">
        <f t="shared" si="300"/>
        <v>0</v>
      </c>
      <c r="X1431" s="828">
        <f t="shared" si="301"/>
        <v>0</v>
      </c>
      <c r="Y1431" s="1069">
        <v>0</v>
      </c>
      <c r="Z1431" s="749">
        <f t="shared" si="290"/>
        <v>0</v>
      </c>
      <c r="AA1431" s="1068">
        <f>[5]building!Y1423</f>
        <v>0</v>
      </c>
      <c r="AB1431" s="1068"/>
      <c r="AC1431" s="1068">
        <f>[5]building!Z1423</f>
        <v>0</v>
      </c>
      <c r="AD1431" s="1068">
        <f t="shared" si="302"/>
        <v>0</v>
      </c>
    </row>
    <row r="1432" spans="1:30" ht="70.5" customHeight="1">
      <c r="A1432" s="600"/>
      <c r="B1432" s="600" t="s">
        <v>2242</v>
      </c>
      <c r="C1432" s="701">
        <f>Data!K1442</f>
        <v>269.7</v>
      </c>
      <c r="D1432" s="819" t="s">
        <v>2321</v>
      </c>
      <c r="E1432" s="830"/>
      <c r="F1432" s="826">
        <f t="shared" si="291"/>
        <v>0</v>
      </c>
      <c r="G1432" s="827"/>
      <c r="H1432" s="828">
        <f t="shared" si="292"/>
        <v>0</v>
      </c>
      <c r="I1432" s="827"/>
      <c r="J1432" s="828">
        <f t="shared" si="293"/>
        <v>0</v>
      </c>
      <c r="K1432" s="827"/>
      <c r="L1432" s="828">
        <f t="shared" si="294"/>
        <v>0</v>
      </c>
      <c r="M1432" s="827"/>
      <c r="N1432" s="828">
        <f t="shared" si="295"/>
        <v>0</v>
      </c>
      <c r="O1432" s="827"/>
      <c r="P1432" s="828">
        <f t="shared" si="296"/>
        <v>0</v>
      </c>
      <c r="Q1432" s="827"/>
      <c r="R1432" s="828">
        <f t="shared" si="297"/>
        <v>0</v>
      </c>
      <c r="S1432" s="827"/>
      <c r="T1432" s="828">
        <f t="shared" si="298"/>
        <v>0</v>
      </c>
      <c r="U1432" s="828"/>
      <c r="V1432" s="828">
        <f t="shared" si="299"/>
        <v>0</v>
      </c>
      <c r="W1432" s="829">
        <f t="shared" si="300"/>
        <v>0</v>
      </c>
      <c r="X1432" s="828">
        <f t="shared" si="301"/>
        <v>0</v>
      </c>
      <c r="Y1432" s="1069">
        <v>0</v>
      </c>
      <c r="Z1432" s="749">
        <f t="shared" si="290"/>
        <v>0</v>
      </c>
      <c r="AA1432" s="1068">
        <f>[5]building!Y1424</f>
        <v>0</v>
      </c>
      <c r="AB1432" s="1068"/>
      <c r="AC1432" s="1068">
        <f>[5]building!Z1424</f>
        <v>0</v>
      </c>
      <c r="AD1432" s="1068">
        <f t="shared" si="302"/>
        <v>0</v>
      </c>
    </row>
    <row r="1433" spans="1:30" ht="70.5" customHeight="1">
      <c r="A1433" s="600"/>
      <c r="B1433" s="600" t="s">
        <v>2243</v>
      </c>
      <c r="C1433" s="701">
        <f>5000*8.2</f>
        <v>41000</v>
      </c>
      <c r="D1433" s="819" t="s">
        <v>1422</v>
      </c>
      <c r="E1433" s="830"/>
      <c r="F1433" s="826">
        <f t="shared" si="291"/>
        <v>0</v>
      </c>
      <c r="G1433" s="827"/>
      <c r="H1433" s="828">
        <f t="shared" si="292"/>
        <v>0</v>
      </c>
      <c r="I1433" s="827"/>
      <c r="J1433" s="828">
        <f t="shared" si="293"/>
        <v>0</v>
      </c>
      <c r="K1433" s="827"/>
      <c r="L1433" s="828">
        <f t="shared" si="294"/>
        <v>0</v>
      </c>
      <c r="M1433" s="827"/>
      <c r="N1433" s="828">
        <f t="shared" si="295"/>
        <v>0</v>
      </c>
      <c r="O1433" s="827"/>
      <c r="P1433" s="828">
        <f t="shared" si="296"/>
        <v>0</v>
      </c>
      <c r="Q1433" s="827"/>
      <c r="R1433" s="828">
        <f t="shared" si="297"/>
        <v>0</v>
      </c>
      <c r="S1433" s="827"/>
      <c r="T1433" s="828">
        <f t="shared" si="298"/>
        <v>0</v>
      </c>
      <c r="U1433" s="828"/>
      <c r="V1433" s="828">
        <f t="shared" si="299"/>
        <v>0</v>
      </c>
      <c r="W1433" s="829">
        <f t="shared" si="300"/>
        <v>0</v>
      </c>
      <c r="X1433" s="828">
        <f t="shared" si="301"/>
        <v>0</v>
      </c>
      <c r="Y1433" s="1069">
        <v>0</v>
      </c>
      <c r="Z1433" s="749">
        <f t="shared" si="290"/>
        <v>0</v>
      </c>
      <c r="AA1433" s="1068">
        <f>[5]building!Y1425</f>
        <v>0</v>
      </c>
      <c r="AB1433" s="1068"/>
      <c r="AC1433" s="1068">
        <f>[5]building!Z1425</f>
        <v>0</v>
      </c>
      <c r="AD1433" s="1068">
        <f t="shared" si="302"/>
        <v>0</v>
      </c>
    </row>
    <row r="1434" spans="1:30" ht="70.5" customHeight="1">
      <c r="A1434" s="600"/>
      <c r="B1434" s="600" t="str">
        <f>Data!O2626</f>
        <v>T.W DOOR SHUTTER TWO LEAVES(1200 X 2100 mm ) with Brass Fittings</v>
      </c>
      <c r="C1434" s="701">
        <f>Data!R2654</f>
        <v>7073.15</v>
      </c>
      <c r="D1434" s="819" t="s">
        <v>2321</v>
      </c>
      <c r="E1434" s="830"/>
      <c r="F1434" s="826">
        <f t="shared" si="291"/>
        <v>0</v>
      </c>
      <c r="G1434" s="827"/>
      <c r="H1434" s="828">
        <f t="shared" si="292"/>
        <v>0</v>
      </c>
      <c r="I1434" s="827"/>
      <c r="J1434" s="828">
        <f t="shared" si="293"/>
        <v>0</v>
      </c>
      <c r="K1434" s="827"/>
      <c r="L1434" s="828">
        <f t="shared" si="294"/>
        <v>0</v>
      </c>
      <c r="M1434" s="827"/>
      <c r="N1434" s="828">
        <f t="shared" si="295"/>
        <v>0</v>
      </c>
      <c r="O1434" s="827"/>
      <c r="P1434" s="828">
        <f t="shared" si="296"/>
        <v>0</v>
      </c>
      <c r="Q1434" s="827"/>
      <c r="R1434" s="828">
        <f t="shared" si="297"/>
        <v>0</v>
      </c>
      <c r="S1434" s="827"/>
      <c r="T1434" s="828">
        <f t="shared" si="298"/>
        <v>0</v>
      </c>
      <c r="U1434" s="828"/>
      <c r="V1434" s="828">
        <f t="shared" si="299"/>
        <v>0</v>
      </c>
      <c r="W1434" s="829">
        <f t="shared" si="300"/>
        <v>0</v>
      </c>
      <c r="X1434" s="828">
        <f t="shared" si="301"/>
        <v>0</v>
      </c>
      <c r="Y1434" s="1069">
        <v>0</v>
      </c>
      <c r="Z1434" s="749">
        <f t="shared" si="290"/>
        <v>0</v>
      </c>
      <c r="AA1434" s="1068">
        <f>[5]building!Y1426</f>
        <v>0</v>
      </c>
      <c r="AB1434" s="1068"/>
      <c r="AC1434" s="1068">
        <f>[5]building!Z1426</f>
        <v>0</v>
      </c>
      <c r="AD1434" s="1068">
        <f t="shared" si="302"/>
        <v>0</v>
      </c>
    </row>
    <row r="1435" spans="1:30" ht="70.5" customHeight="1">
      <c r="A1435" s="600"/>
      <c r="B1435" s="600" t="s">
        <v>1774</v>
      </c>
      <c r="C1435" s="701">
        <f>Data!R1124</f>
        <v>5204.0600000000004</v>
      </c>
      <c r="D1435" s="819" t="s">
        <v>2321</v>
      </c>
      <c r="E1435" s="830"/>
      <c r="F1435" s="826">
        <f t="shared" si="291"/>
        <v>0</v>
      </c>
      <c r="G1435" s="827"/>
      <c r="H1435" s="828">
        <f t="shared" si="292"/>
        <v>0</v>
      </c>
      <c r="I1435" s="827"/>
      <c r="J1435" s="828">
        <f t="shared" si="293"/>
        <v>0</v>
      </c>
      <c r="K1435" s="827"/>
      <c r="L1435" s="828">
        <f t="shared" si="294"/>
        <v>0</v>
      </c>
      <c r="M1435" s="827"/>
      <c r="N1435" s="828">
        <f t="shared" si="295"/>
        <v>0</v>
      </c>
      <c r="O1435" s="827"/>
      <c r="P1435" s="828">
        <f t="shared" si="296"/>
        <v>0</v>
      </c>
      <c r="Q1435" s="827"/>
      <c r="R1435" s="828">
        <f t="shared" si="297"/>
        <v>0</v>
      </c>
      <c r="S1435" s="827"/>
      <c r="T1435" s="828">
        <f t="shared" si="298"/>
        <v>0</v>
      </c>
      <c r="U1435" s="828"/>
      <c r="V1435" s="828">
        <f t="shared" si="299"/>
        <v>0</v>
      </c>
      <c r="W1435" s="829">
        <f t="shared" si="300"/>
        <v>0</v>
      </c>
      <c r="X1435" s="828">
        <f t="shared" si="301"/>
        <v>0</v>
      </c>
      <c r="Y1435" s="1069">
        <v>0</v>
      </c>
      <c r="Z1435" s="749">
        <f t="shared" ref="Z1435:Z1463" si="303">Y1435*C1435</f>
        <v>0</v>
      </c>
      <c r="AA1435" s="1068">
        <f>[5]building!Y1427</f>
        <v>0</v>
      </c>
      <c r="AB1435" s="1068"/>
      <c r="AC1435" s="1068">
        <f>[5]building!Z1427</f>
        <v>0</v>
      </c>
      <c r="AD1435" s="1068">
        <f t="shared" si="302"/>
        <v>0</v>
      </c>
    </row>
    <row r="1436" spans="1:30" ht="70.5" customHeight="1">
      <c r="A1436" s="600"/>
      <c r="B1436" s="600" t="s">
        <v>3389</v>
      </c>
      <c r="C1436" s="701">
        <f>Data!R3204</f>
        <v>0</v>
      </c>
      <c r="D1436" s="819" t="s">
        <v>2321</v>
      </c>
      <c r="E1436" s="830"/>
      <c r="F1436" s="826">
        <f t="shared" si="291"/>
        <v>0</v>
      </c>
      <c r="G1436" s="827"/>
      <c r="H1436" s="828">
        <f t="shared" si="292"/>
        <v>0</v>
      </c>
      <c r="I1436" s="827"/>
      <c r="J1436" s="828">
        <f t="shared" si="293"/>
        <v>0</v>
      </c>
      <c r="K1436" s="827"/>
      <c r="L1436" s="828">
        <f t="shared" si="294"/>
        <v>0</v>
      </c>
      <c r="M1436" s="827"/>
      <c r="N1436" s="828">
        <f t="shared" si="295"/>
        <v>0</v>
      </c>
      <c r="O1436" s="827"/>
      <c r="P1436" s="828">
        <f t="shared" si="296"/>
        <v>0</v>
      </c>
      <c r="Q1436" s="827"/>
      <c r="R1436" s="828">
        <f t="shared" si="297"/>
        <v>0</v>
      </c>
      <c r="S1436" s="827"/>
      <c r="T1436" s="828">
        <f t="shared" si="298"/>
        <v>0</v>
      </c>
      <c r="U1436" s="828"/>
      <c r="V1436" s="828">
        <f t="shared" si="299"/>
        <v>0</v>
      </c>
      <c r="W1436" s="829">
        <f t="shared" si="300"/>
        <v>0</v>
      </c>
      <c r="X1436" s="828">
        <f t="shared" si="301"/>
        <v>0</v>
      </c>
      <c r="Y1436" s="1069">
        <v>0</v>
      </c>
      <c r="Z1436" s="749">
        <f t="shared" si="303"/>
        <v>0</v>
      </c>
      <c r="AA1436" s="1068">
        <f>[5]building!Y1428</f>
        <v>0</v>
      </c>
      <c r="AB1436" s="1068"/>
      <c r="AC1436" s="1068">
        <f>[5]building!Z1428</f>
        <v>0</v>
      </c>
      <c r="AD1436" s="1068">
        <f t="shared" si="302"/>
        <v>0</v>
      </c>
    </row>
    <row r="1437" spans="1:30" ht="70.5" customHeight="1">
      <c r="A1437" s="600"/>
      <c r="B1437" s="600" t="s">
        <v>3390</v>
      </c>
      <c r="C1437" s="701">
        <f>Data!R3272</f>
        <v>6347.34</v>
      </c>
      <c r="D1437" s="819" t="s">
        <v>2321</v>
      </c>
      <c r="E1437" s="830"/>
      <c r="F1437" s="826">
        <f t="shared" si="291"/>
        <v>0</v>
      </c>
      <c r="G1437" s="827"/>
      <c r="H1437" s="828">
        <f t="shared" si="292"/>
        <v>0</v>
      </c>
      <c r="I1437" s="827"/>
      <c r="J1437" s="828">
        <f t="shared" si="293"/>
        <v>0</v>
      </c>
      <c r="K1437" s="827"/>
      <c r="L1437" s="828">
        <f t="shared" si="294"/>
        <v>0</v>
      </c>
      <c r="M1437" s="827"/>
      <c r="N1437" s="828">
        <f t="shared" si="295"/>
        <v>0</v>
      </c>
      <c r="O1437" s="827"/>
      <c r="P1437" s="828">
        <f t="shared" si="296"/>
        <v>0</v>
      </c>
      <c r="Q1437" s="827"/>
      <c r="R1437" s="828">
        <f t="shared" si="297"/>
        <v>0</v>
      </c>
      <c r="S1437" s="827"/>
      <c r="T1437" s="828">
        <f t="shared" si="298"/>
        <v>0</v>
      </c>
      <c r="U1437" s="828"/>
      <c r="V1437" s="828">
        <f t="shared" si="299"/>
        <v>0</v>
      </c>
      <c r="W1437" s="829">
        <f t="shared" si="300"/>
        <v>0</v>
      </c>
      <c r="X1437" s="828">
        <f t="shared" si="301"/>
        <v>0</v>
      </c>
      <c r="Y1437" s="1069">
        <v>0</v>
      </c>
      <c r="Z1437" s="749">
        <f t="shared" si="303"/>
        <v>0</v>
      </c>
      <c r="AA1437" s="1068">
        <f>[5]building!Y1429</f>
        <v>0</v>
      </c>
      <c r="AB1437" s="1068"/>
      <c r="AC1437" s="1068">
        <f>[5]building!Z1429</f>
        <v>0</v>
      </c>
      <c r="AD1437" s="1068">
        <f t="shared" si="302"/>
        <v>0</v>
      </c>
    </row>
    <row r="1438" spans="1:30" ht="70.5" customHeight="1">
      <c r="A1438" s="600"/>
      <c r="B1438" s="600" t="s">
        <v>3391</v>
      </c>
      <c r="C1438" s="701" t="str">
        <f>Data!K3332</f>
        <v>============</v>
      </c>
      <c r="D1438" s="819" t="s">
        <v>2321</v>
      </c>
      <c r="E1438" s="830"/>
      <c r="F1438" s="826" t="e">
        <f t="shared" si="291"/>
        <v>#VALUE!</v>
      </c>
      <c r="G1438" s="827"/>
      <c r="H1438" s="828" t="e">
        <f t="shared" si="292"/>
        <v>#VALUE!</v>
      </c>
      <c r="I1438" s="827"/>
      <c r="J1438" s="828" t="e">
        <f t="shared" si="293"/>
        <v>#VALUE!</v>
      </c>
      <c r="K1438" s="827"/>
      <c r="L1438" s="828" t="e">
        <f t="shared" si="294"/>
        <v>#VALUE!</v>
      </c>
      <c r="M1438" s="827"/>
      <c r="N1438" s="828" t="e">
        <f t="shared" si="295"/>
        <v>#VALUE!</v>
      </c>
      <c r="O1438" s="827"/>
      <c r="P1438" s="828" t="e">
        <f t="shared" si="296"/>
        <v>#VALUE!</v>
      </c>
      <c r="Q1438" s="827"/>
      <c r="R1438" s="828" t="e">
        <f t="shared" si="297"/>
        <v>#VALUE!</v>
      </c>
      <c r="S1438" s="827"/>
      <c r="T1438" s="828" t="e">
        <f t="shared" si="298"/>
        <v>#VALUE!</v>
      </c>
      <c r="U1438" s="828"/>
      <c r="V1438" s="828" t="e">
        <f t="shared" si="299"/>
        <v>#VALUE!</v>
      </c>
      <c r="W1438" s="829">
        <f t="shared" si="300"/>
        <v>0</v>
      </c>
      <c r="X1438" s="828" t="e">
        <f t="shared" si="301"/>
        <v>#VALUE!</v>
      </c>
      <c r="Y1438" s="1069">
        <v>0</v>
      </c>
      <c r="Z1438" s="749" t="e">
        <f t="shared" si="303"/>
        <v>#VALUE!</v>
      </c>
      <c r="AA1438" s="1068">
        <f>[5]building!Y1430</f>
        <v>0</v>
      </c>
      <c r="AB1438" s="1068"/>
      <c r="AC1438" s="1068">
        <f>[5]building!Z1430</f>
        <v>0</v>
      </c>
      <c r="AD1438" s="1068" t="e">
        <f t="shared" si="302"/>
        <v>#VALUE!</v>
      </c>
    </row>
    <row r="1439" spans="1:30" ht="70.5" customHeight="1">
      <c r="A1439" s="600"/>
      <c r="B1439" s="599" t="s">
        <v>4151</v>
      </c>
      <c r="C1439" s="701">
        <f>Data!R3339</f>
        <v>5302.8</v>
      </c>
      <c r="D1439" s="819" t="s">
        <v>2321</v>
      </c>
      <c r="E1439" s="830"/>
      <c r="F1439" s="826">
        <f t="shared" si="291"/>
        <v>0</v>
      </c>
      <c r="G1439" s="827"/>
      <c r="H1439" s="828">
        <f t="shared" si="292"/>
        <v>0</v>
      </c>
      <c r="I1439" s="827"/>
      <c r="J1439" s="828">
        <f t="shared" si="293"/>
        <v>0</v>
      </c>
      <c r="K1439" s="827"/>
      <c r="L1439" s="828">
        <f t="shared" si="294"/>
        <v>0</v>
      </c>
      <c r="M1439" s="827"/>
      <c r="N1439" s="828">
        <f t="shared" si="295"/>
        <v>0</v>
      </c>
      <c r="O1439" s="827"/>
      <c r="P1439" s="828">
        <f t="shared" si="296"/>
        <v>0</v>
      </c>
      <c r="Q1439" s="827"/>
      <c r="R1439" s="828">
        <f t="shared" si="297"/>
        <v>0</v>
      </c>
      <c r="S1439" s="827"/>
      <c r="T1439" s="828">
        <f t="shared" si="298"/>
        <v>0</v>
      </c>
      <c r="U1439" s="828"/>
      <c r="V1439" s="828">
        <f t="shared" si="299"/>
        <v>0</v>
      </c>
      <c r="W1439" s="829">
        <f t="shared" si="300"/>
        <v>0</v>
      </c>
      <c r="X1439" s="828">
        <f t="shared" si="301"/>
        <v>0</v>
      </c>
      <c r="Y1439" s="1069">
        <v>0</v>
      </c>
      <c r="Z1439" s="749">
        <f t="shared" si="303"/>
        <v>0</v>
      </c>
      <c r="AA1439" s="1068">
        <f>[5]building!Y1431</f>
        <v>0</v>
      </c>
      <c r="AB1439" s="1068"/>
      <c r="AC1439" s="1068">
        <f>[5]building!Z1431</f>
        <v>0</v>
      </c>
      <c r="AD1439" s="1068">
        <f t="shared" si="302"/>
        <v>0</v>
      </c>
    </row>
    <row r="1440" spans="1:30" ht="70.5" customHeight="1">
      <c r="A1440" s="600"/>
      <c r="B1440" s="599" t="s">
        <v>4152</v>
      </c>
      <c r="C1440" s="701">
        <f>Data!R3452</f>
        <v>6163.48</v>
      </c>
      <c r="D1440" s="819" t="s">
        <v>2321</v>
      </c>
      <c r="E1440" s="830"/>
      <c r="F1440" s="826">
        <f t="shared" si="291"/>
        <v>0</v>
      </c>
      <c r="G1440" s="827"/>
      <c r="H1440" s="828">
        <f t="shared" si="292"/>
        <v>0</v>
      </c>
      <c r="I1440" s="827"/>
      <c r="J1440" s="828">
        <f t="shared" si="293"/>
        <v>0</v>
      </c>
      <c r="K1440" s="827"/>
      <c r="L1440" s="828">
        <f t="shared" si="294"/>
        <v>0</v>
      </c>
      <c r="M1440" s="827"/>
      <c r="N1440" s="828">
        <f t="shared" si="295"/>
        <v>0</v>
      </c>
      <c r="O1440" s="827"/>
      <c r="P1440" s="828">
        <f t="shared" si="296"/>
        <v>0</v>
      </c>
      <c r="Q1440" s="827"/>
      <c r="R1440" s="828">
        <f t="shared" si="297"/>
        <v>0</v>
      </c>
      <c r="S1440" s="827"/>
      <c r="T1440" s="828">
        <f t="shared" si="298"/>
        <v>0</v>
      </c>
      <c r="U1440" s="828"/>
      <c r="V1440" s="828">
        <f t="shared" si="299"/>
        <v>0</v>
      </c>
      <c r="W1440" s="829">
        <f t="shared" si="300"/>
        <v>0</v>
      </c>
      <c r="X1440" s="828">
        <f t="shared" si="301"/>
        <v>0</v>
      </c>
      <c r="Y1440" s="1069">
        <v>0</v>
      </c>
      <c r="Z1440" s="749">
        <f t="shared" si="303"/>
        <v>0</v>
      </c>
      <c r="AA1440" s="1068">
        <f>[5]building!Y1432</f>
        <v>0</v>
      </c>
      <c r="AB1440" s="1068"/>
      <c r="AC1440" s="1068">
        <f>[5]building!Z1432</f>
        <v>0</v>
      </c>
      <c r="AD1440" s="1068">
        <f t="shared" si="302"/>
        <v>0</v>
      </c>
    </row>
    <row r="1441" spans="1:30" ht="70.5" customHeight="1">
      <c r="A1441" s="600"/>
      <c r="B1441" s="537" t="s">
        <v>4042</v>
      </c>
      <c r="C1441" s="701">
        <f>Data!K3434</f>
        <v>5186.6499999999996</v>
      </c>
      <c r="D1441" s="819" t="s">
        <v>2321</v>
      </c>
      <c r="E1441" s="830"/>
      <c r="F1441" s="826">
        <f t="shared" si="291"/>
        <v>0</v>
      </c>
      <c r="G1441" s="827"/>
      <c r="H1441" s="828">
        <f t="shared" si="292"/>
        <v>0</v>
      </c>
      <c r="I1441" s="827"/>
      <c r="J1441" s="828">
        <f t="shared" si="293"/>
        <v>0</v>
      </c>
      <c r="K1441" s="827"/>
      <c r="L1441" s="828">
        <f t="shared" si="294"/>
        <v>0</v>
      </c>
      <c r="M1441" s="827"/>
      <c r="N1441" s="828">
        <f t="shared" si="295"/>
        <v>0</v>
      </c>
      <c r="O1441" s="827"/>
      <c r="P1441" s="828">
        <f t="shared" si="296"/>
        <v>0</v>
      </c>
      <c r="Q1441" s="827"/>
      <c r="R1441" s="828">
        <f t="shared" si="297"/>
        <v>0</v>
      </c>
      <c r="S1441" s="827"/>
      <c r="T1441" s="828">
        <f t="shared" si="298"/>
        <v>0</v>
      </c>
      <c r="U1441" s="828"/>
      <c r="V1441" s="828">
        <f t="shared" si="299"/>
        <v>0</v>
      </c>
      <c r="W1441" s="829">
        <f t="shared" si="300"/>
        <v>0</v>
      </c>
      <c r="X1441" s="828">
        <f t="shared" si="301"/>
        <v>0</v>
      </c>
      <c r="Y1441" s="1069">
        <v>0</v>
      </c>
      <c r="Z1441" s="749">
        <f t="shared" si="303"/>
        <v>0</v>
      </c>
      <c r="AA1441" s="1068">
        <f>[5]building!Y1433</f>
        <v>0</v>
      </c>
      <c r="AB1441" s="1068"/>
      <c r="AC1441" s="1068">
        <f>[5]building!Z1433</f>
        <v>0</v>
      </c>
      <c r="AD1441" s="1068">
        <f t="shared" si="302"/>
        <v>0</v>
      </c>
    </row>
    <row r="1442" spans="1:30" ht="70.5" customHeight="1">
      <c r="A1442" s="600"/>
      <c r="B1442" s="600" t="s">
        <v>3392</v>
      </c>
      <c r="C1442" s="701">
        <f>Data!R3374</f>
        <v>5822.18</v>
      </c>
      <c r="D1442" s="819" t="s">
        <v>2321</v>
      </c>
      <c r="E1442" s="830"/>
      <c r="F1442" s="826">
        <f t="shared" si="291"/>
        <v>0</v>
      </c>
      <c r="G1442" s="827"/>
      <c r="H1442" s="828">
        <f t="shared" si="292"/>
        <v>0</v>
      </c>
      <c r="I1442" s="827"/>
      <c r="J1442" s="828">
        <f t="shared" si="293"/>
        <v>0</v>
      </c>
      <c r="K1442" s="827"/>
      <c r="L1442" s="828">
        <f t="shared" si="294"/>
        <v>0</v>
      </c>
      <c r="M1442" s="827"/>
      <c r="N1442" s="828">
        <f t="shared" si="295"/>
        <v>0</v>
      </c>
      <c r="O1442" s="827"/>
      <c r="P1442" s="828">
        <f t="shared" si="296"/>
        <v>0</v>
      </c>
      <c r="Q1442" s="827"/>
      <c r="R1442" s="828">
        <f t="shared" si="297"/>
        <v>0</v>
      </c>
      <c r="S1442" s="827"/>
      <c r="T1442" s="828">
        <f t="shared" si="298"/>
        <v>0</v>
      </c>
      <c r="U1442" s="828"/>
      <c r="V1442" s="828">
        <f t="shared" si="299"/>
        <v>0</v>
      </c>
      <c r="W1442" s="829">
        <f t="shared" si="300"/>
        <v>0</v>
      </c>
      <c r="X1442" s="828">
        <f t="shared" si="301"/>
        <v>0</v>
      </c>
      <c r="Y1442" s="1069">
        <v>0</v>
      </c>
      <c r="Z1442" s="749">
        <f t="shared" si="303"/>
        <v>0</v>
      </c>
      <c r="AA1442" s="1068">
        <f>[5]building!Y1434</f>
        <v>0</v>
      </c>
      <c r="AB1442" s="1068"/>
      <c r="AC1442" s="1068">
        <f>[5]building!Z1434</f>
        <v>0</v>
      </c>
      <c r="AD1442" s="1068">
        <f t="shared" si="302"/>
        <v>0</v>
      </c>
    </row>
    <row r="1443" spans="1:30" ht="70.5" customHeight="1">
      <c r="A1443" s="600"/>
      <c r="B1443" s="600" t="s">
        <v>3393</v>
      </c>
      <c r="C1443" s="701" t="str">
        <f>Data!R3409</f>
        <v>=</v>
      </c>
      <c r="D1443" s="819" t="s">
        <v>2321</v>
      </c>
      <c r="E1443" s="830"/>
      <c r="F1443" s="826" t="e">
        <f t="shared" si="291"/>
        <v>#VALUE!</v>
      </c>
      <c r="G1443" s="827"/>
      <c r="H1443" s="828" t="e">
        <f t="shared" si="292"/>
        <v>#VALUE!</v>
      </c>
      <c r="I1443" s="827"/>
      <c r="J1443" s="828" t="e">
        <f t="shared" si="293"/>
        <v>#VALUE!</v>
      </c>
      <c r="K1443" s="827"/>
      <c r="L1443" s="828" t="e">
        <f t="shared" si="294"/>
        <v>#VALUE!</v>
      </c>
      <c r="M1443" s="827"/>
      <c r="N1443" s="828" t="e">
        <f t="shared" si="295"/>
        <v>#VALUE!</v>
      </c>
      <c r="O1443" s="827"/>
      <c r="P1443" s="828" t="e">
        <f t="shared" si="296"/>
        <v>#VALUE!</v>
      </c>
      <c r="Q1443" s="827"/>
      <c r="R1443" s="828" t="e">
        <f t="shared" si="297"/>
        <v>#VALUE!</v>
      </c>
      <c r="S1443" s="827"/>
      <c r="T1443" s="828" t="e">
        <f t="shared" si="298"/>
        <v>#VALUE!</v>
      </c>
      <c r="U1443" s="828"/>
      <c r="V1443" s="828" t="e">
        <f t="shared" si="299"/>
        <v>#VALUE!</v>
      </c>
      <c r="W1443" s="829">
        <f t="shared" si="300"/>
        <v>0</v>
      </c>
      <c r="X1443" s="828" t="e">
        <f t="shared" si="301"/>
        <v>#VALUE!</v>
      </c>
      <c r="Y1443" s="1069">
        <v>0</v>
      </c>
      <c r="Z1443" s="749" t="e">
        <f t="shared" si="303"/>
        <v>#VALUE!</v>
      </c>
      <c r="AA1443" s="1068">
        <f>[5]building!Y1435</f>
        <v>0</v>
      </c>
      <c r="AB1443" s="1068"/>
      <c r="AC1443" s="1068">
        <f>[5]building!Z1435</f>
        <v>0</v>
      </c>
      <c r="AD1443" s="1068" t="e">
        <f t="shared" si="302"/>
        <v>#VALUE!</v>
      </c>
    </row>
    <row r="1444" spans="1:30" ht="70.5" customHeight="1">
      <c r="A1444" s="600"/>
      <c r="B1444" s="600" t="s">
        <v>3394</v>
      </c>
      <c r="C1444" s="701">
        <f>Data!R3306</f>
        <v>0</v>
      </c>
      <c r="D1444" s="819" t="s">
        <v>2321</v>
      </c>
      <c r="E1444" s="830"/>
      <c r="F1444" s="826">
        <f t="shared" si="291"/>
        <v>0</v>
      </c>
      <c r="G1444" s="827"/>
      <c r="H1444" s="828">
        <f t="shared" si="292"/>
        <v>0</v>
      </c>
      <c r="I1444" s="827"/>
      <c r="J1444" s="828">
        <f t="shared" si="293"/>
        <v>0</v>
      </c>
      <c r="K1444" s="827"/>
      <c r="L1444" s="828">
        <f t="shared" si="294"/>
        <v>0</v>
      </c>
      <c r="M1444" s="827"/>
      <c r="N1444" s="828">
        <f t="shared" si="295"/>
        <v>0</v>
      </c>
      <c r="O1444" s="827"/>
      <c r="P1444" s="828">
        <f t="shared" si="296"/>
        <v>0</v>
      </c>
      <c r="Q1444" s="827"/>
      <c r="R1444" s="828">
        <f t="shared" si="297"/>
        <v>0</v>
      </c>
      <c r="S1444" s="827"/>
      <c r="T1444" s="828">
        <f t="shared" si="298"/>
        <v>0</v>
      </c>
      <c r="U1444" s="828"/>
      <c r="V1444" s="828">
        <f t="shared" si="299"/>
        <v>0</v>
      </c>
      <c r="W1444" s="829">
        <f t="shared" si="300"/>
        <v>0</v>
      </c>
      <c r="X1444" s="828">
        <f t="shared" si="301"/>
        <v>0</v>
      </c>
      <c r="Y1444" s="1069">
        <v>0</v>
      </c>
      <c r="Z1444" s="749">
        <f t="shared" si="303"/>
        <v>0</v>
      </c>
      <c r="AA1444" s="1068">
        <f>[5]building!Y1436</f>
        <v>0</v>
      </c>
      <c r="AB1444" s="1068"/>
      <c r="AC1444" s="1068">
        <f>[5]building!Z1436</f>
        <v>0</v>
      </c>
      <c r="AD1444" s="1068">
        <f t="shared" si="302"/>
        <v>0</v>
      </c>
    </row>
    <row r="1445" spans="1:30" ht="70.5" customHeight="1">
      <c r="A1445" s="600"/>
      <c r="B1445" s="600" t="s">
        <v>3395</v>
      </c>
      <c r="C1445" s="701">
        <f>Data!R3340</f>
        <v>0</v>
      </c>
      <c r="D1445" s="819" t="s">
        <v>2321</v>
      </c>
      <c r="E1445" s="830"/>
      <c r="F1445" s="826">
        <f t="shared" si="291"/>
        <v>0</v>
      </c>
      <c r="G1445" s="827"/>
      <c r="H1445" s="828">
        <f t="shared" si="292"/>
        <v>0</v>
      </c>
      <c r="I1445" s="827"/>
      <c r="J1445" s="828">
        <f t="shared" si="293"/>
        <v>0</v>
      </c>
      <c r="K1445" s="827"/>
      <c r="L1445" s="828">
        <f t="shared" si="294"/>
        <v>0</v>
      </c>
      <c r="M1445" s="827"/>
      <c r="N1445" s="828">
        <f t="shared" si="295"/>
        <v>0</v>
      </c>
      <c r="O1445" s="827"/>
      <c r="P1445" s="828">
        <f t="shared" si="296"/>
        <v>0</v>
      </c>
      <c r="Q1445" s="827"/>
      <c r="R1445" s="828">
        <f t="shared" si="297"/>
        <v>0</v>
      </c>
      <c r="S1445" s="827"/>
      <c r="T1445" s="828">
        <f t="shared" si="298"/>
        <v>0</v>
      </c>
      <c r="U1445" s="828"/>
      <c r="V1445" s="828">
        <f t="shared" si="299"/>
        <v>0</v>
      </c>
      <c r="W1445" s="829">
        <f t="shared" si="300"/>
        <v>0</v>
      </c>
      <c r="X1445" s="828">
        <f t="shared" si="301"/>
        <v>0</v>
      </c>
      <c r="Y1445" s="1069">
        <v>0</v>
      </c>
      <c r="Z1445" s="749">
        <f t="shared" si="303"/>
        <v>0</v>
      </c>
      <c r="AA1445" s="1068">
        <f>[5]building!Y1437</f>
        <v>0</v>
      </c>
      <c r="AB1445" s="1068"/>
      <c r="AC1445" s="1068">
        <f>[5]building!Z1437</f>
        <v>0</v>
      </c>
      <c r="AD1445" s="1068">
        <f t="shared" si="302"/>
        <v>0</v>
      </c>
    </row>
    <row r="1446" spans="1:30" ht="70.5" customHeight="1">
      <c r="A1446" s="600"/>
      <c r="B1446" s="600" t="s">
        <v>3140</v>
      </c>
      <c r="C1446" s="701">
        <f>Elec.Data!K650</f>
        <v>1309</v>
      </c>
      <c r="D1446" s="819" t="s">
        <v>1422</v>
      </c>
      <c r="E1446" s="830"/>
      <c r="F1446" s="826">
        <f t="shared" si="291"/>
        <v>0</v>
      </c>
      <c r="G1446" s="827"/>
      <c r="H1446" s="828">
        <f t="shared" si="292"/>
        <v>0</v>
      </c>
      <c r="I1446" s="827"/>
      <c r="J1446" s="828">
        <f t="shared" si="293"/>
        <v>0</v>
      </c>
      <c r="K1446" s="827"/>
      <c r="L1446" s="828">
        <f t="shared" si="294"/>
        <v>0</v>
      </c>
      <c r="M1446" s="827"/>
      <c r="N1446" s="828">
        <f t="shared" si="295"/>
        <v>0</v>
      </c>
      <c r="O1446" s="827"/>
      <c r="P1446" s="828">
        <f t="shared" si="296"/>
        <v>0</v>
      </c>
      <c r="Q1446" s="827"/>
      <c r="R1446" s="828">
        <f t="shared" si="297"/>
        <v>0</v>
      </c>
      <c r="S1446" s="827"/>
      <c r="T1446" s="828">
        <f t="shared" si="298"/>
        <v>0</v>
      </c>
      <c r="U1446" s="828"/>
      <c r="V1446" s="828">
        <f t="shared" si="299"/>
        <v>0</v>
      </c>
      <c r="W1446" s="829">
        <f t="shared" si="300"/>
        <v>0</v>
      </c>
      <c r="X1446" s="828">
        <f t="shared" si="301"/>
        <v>0</v>
      </c>
      <c r="Y1446" s="1069">
        <v>0</v>
      </c>
      <c r="Z1446" s="749">
        <f t="shared" si="303"/>
        <v>0</v>
      </c>
      <c r="AA1446" s="1068">
        <f>[5]building!Y1438</f>
        <v>0</v>
      </c>
      <c r="AB1446" s="1068"/>
      <c r="AC1446" s="1068">
        <f>[5]building!Z1438</f>
        <v>0</v>
      </c>
      <c r="AD1446" s="1068">
        <f t="shared" si="302"/>
        <v>0</v>
      </c>
    </row>
    <row r="1447" spans="1:30" ht="70.5" customHeight="1">
      <c r="A1447" s="600"/>
      <c r="B1447" s="600" t="s">
        <v>3141</v>
      </c>
      <c r="C1447" s="701">
        <f>Elec.Data!K716</f>
        <v>165</v>
      </c>
      <c r="D1447" s="819" t="s">
        <v>841</v>
      </c>
      <c r="E1447" s="830"/>
      <c r="F1447" s="826">
        <f t="shared" si="291"/>
        <v>0</v>
      </c>
      <c r="G1447" s="827"/>
      <c r="H1447" s="828">
        <f t="shared" si="292"/>
        <v>0</v>
      </c>
      <c r="I1447" s="827"/>
      <c r="J1447" s="828">
        <f t="shared" si="293"/>
        <v>0</v>
      </c>
      <c r="K1447" s="827"/>
      <c r="L1447" s="828">
        <f t="shared" si="294"/>
        <v>0</v>
      </c>
      <c r="M1447" s="827"/>
      <c r="N1447" s="828">
        <f t="shared" si="295"/>
        <v>0</v>
      </c>
      <c r="O1447" s="827"/>
      <c r="P1447" s="828">
        <f t="shared" si="296"/>
        <v>0</v>
      </c>
      <c r="Q1447" s="827"/>
      <c r="R1447" s="828">
        <f t="shared" si="297"/>
        <v>0</v>
      </c>
      <c r="S1447" s="827"/>
      <c r="T1447" s="828">
        <f t="shared" si="298"/>
        <v>0</v>
      </c>
      <c r="U1447" s="828"/>
      <c r="V1447" s="828">
        <f t="shared" si="299"/>
        <v>0</v>
      </c>
      <c r="W1447" s="829">
        <f t="shared" si="300"/>
        <v>0</v>
      </c>
      <c r="X1447" s="828">
        <f t="shared" si="301"/>
        <v>0</v>
      </c>
      <c r="Y1447" s="1069">
        <v>0</v>
      </c>
      <c r="Z1447" s="749">
        <f t="shared" si="303"/>
        <v>0</v>
      </c>
      <c r="AA1447" s="1068">
        <f>[5]building!Y1439</f>
        <v>0</v>
      </c>
      <c r="AB1447" s="1068"/>
      <c r="AC1447" s="1068">
        <f>[5]building!Z1439</f>
        <v>0</v>
      </c>
      <c r="AD1447" s="1068">
        <f t="shared" si="302"/>
        <v>0</v>
      </c>
    </row>
    <row r="1448" spans="1:30" ht="70.5" customHeight="1">
      <c r="A1448" s="600"/>
      <c r="B1448" s="698" t="s">
        <v>2543</v>
      </c>
      <c r="C1448" s="701">
        <f>Elec.Data!K637</f>
        <v>3068.5</v>
      </c>
      <c r="D1448" s="819" t="s">
        <v>1422</v>
      </c>
      <c r="E1448" s="830"/>
      <c r="F1448" s="826">
        <f t="shared" si="291"/>
        <v>0</v>
      </c>
      <c r="G1448" s="827"/>
      <c r="H1448" s="828">
        <f t="shared" si="292"/>
        <v>0</v>
      </c>
      <c r="I1448" s="827"/>
      <c r="J1448" s="828">
        <f t="shared" si="293"/>
        <v>0</v>
      </c>
      <c r="K1448" s="827"/>
      <c r="L1448" s="828">
        <f t="shared" si="294"/>
        <v>0</v>
      </c>
      <c r="M1448" s="827"/>
      <c r="N1448" s="828">
        <f t="shared" si="295"/>
        <v>0</v>
      </c>
      <c r="O1448" s="827"/>
      <c r="P1448" s="828">
        <f t="shared" si="296"/>
        <v>0</v>
      </c>
      <c r="Q1448" s="827"/>
      <c r="R1448" s="828">
        <f t="shared" si="297"/>
        <v>0</v>
      </c>
      <c r="S1448" s="827"/>
      <c r="T1448" s="828">
        <f t="shared" si="298"/>
        <v>0</v>
      </c>
      <c r="U1448" s="828"/>
      <c r="V1448" s="828">
        <f t="shared" si="299"/>
        <v>0</v>
      </c>
      <c r="W1448" s="829">
        <f t="shared" si="300"/>
        <v>0</v>
      </c>
      <c r="X1448" s="828">
        <f t="shared" si="301"/>
        <v>0</v>
      </c>
      <c r="Y1448" s="1069">
        <v>0</v>
      </c>
      <c r="Z1448" s="749">
        <f t="shared" si="303"/>
        <v>0</v>
      </c>
      <c r="AA1448" s="1068">
        <f>[5]building!Y1440</f>
        <v>0</v>
      </c>
      <c r="AB1448" s="1068"/>
      <c r="AC1448" s="1068">
        <f>[5]building!Z1440</f>
        <v>0</v>
      </c>
      <c r="AD1448" s="1068">
        <f t="shared" si="302"/>
        <v>0</v>
      </c>
    </row>
    <row r="1449" spans="1:30" ht="70.5" customHeight="1">
      <c r="A1449" s="600"/>
      <c r="B1449" s="600" t="s">
        <v>3144</v>
      </c>
      <c r="C1449" s="701">
        <f>Data!K2982</f>
        <v>0</v>
      </c>
      <c r="D1449" s="819" t="s">
        <v>2321</v>
      </c>
      <c r="E1449" s="830"/>
      <c r="F1449" s="826">
        <f t="shared" si="291"/>
        <v>0</v>
      </c>
      <c r="G1449" s="827"/>
      <c r="H1449" s="828">
        <f t="shared" si="292"/>
        <v>0</v>
      </c>
      <c r="I1449" s="827"/>
      <c r="J1449" s="828">
        <f t="shared" si="293"/>
        <v>0</v>
      </c>
      <c r="K1449" s="827"/>
      <c r="L1449" s="828">
        <f t="shared" si="294"/>
        <v>0</v>
      </c>
      <c r="M1449" s="827"/>
      <c r="N1449" s="828">
        <f t="shared" si="295"/>
        <v>0</v>
      </c>
      <c r="O1449" s="827"/>
      <c r="P1449" s="828">
        <f t="shared" si="296"/>
        <v>0</v>
      </c>
      <c r="Q1449" s="827"/>
      <c r="R1449" s="828">
        <f t="shared" si="297"/>
        <v>0</v>
      </c>
      <c r="S1449" s="827"/>
      <c r="T1449" s="828">
        <f t="shared" si="298"/>
        <v>0</v>
      </c>
      <c r="U1449" s="828"/>
      <c r="V1449" s="828">
        <f t="shared" si="299"/>
        <v>0</v>
      </c>
      <c r="W1449" s="829">
        <f t="shared" si="300"/>
        <v>0</v>
      </c>
      <c r="X1449" s="828">
        <f t="shared" si="301"/>
        <v>0</v>
      </c>
      <c r="Y1449" s="1069">
        <v>0</v>
      </c>
      <c r="Z1449" s="749">
        <f t="shared" si="303"/>
        <v>0</v>
      </c>
      <c r="AA1449" s="1068">
        <f>[5]building!Y1441</f>
        <v>0</v>
      </c>
      <c r="AB1449" s="1068"/>
      <c r="AC1449" s="1068">
        <f>[5]building!Z1441</f>
        <v>0</v>
      </c>
      <c r="AD1449" s="1068">
        <f t="shared" si="302"/>
        <v>0</v>
      </c>
    </row>
    <row r="1450" spans="1:30" ht="70.5" customHeight="1">
      <c r="A1450" s="600"/>
      <c r="B1450" s="600" t="s">
        <v>3142</v>
      </c>
      <c r="C1450" s="701">
        <f>Data!K2845</f>
        <v>2816.03</v>
      </c>
      <c r="D1450" s="819" t="s">
        <v>2321</v>
      </c>
      <c r="E1450" s="830"/>
      <c r="F1450" s="826">
        <f t="shared" si="291"/>
        <v>0</v>
      </c>
      <c r="G1450" s="827"/>
      <c r="H1450" s="828">
        <f t="shared" si="292"/>
        <v>0</v>
      </c>
      <c r="I1450" s="827"/>
      <c r="J1450" s="828">
        <f t="shared" si="293"/>
        <v>0</v>
      </c>
      <c r="K1450" s="827"/>
      <c r="L1450" s="828">
        <f t="shared" si="294"/>
        <v>0</v>
      </c>
      <c r="M1450" s="827"/>
      <c r="N1450" s="828">
        <f t="shared" si="295"/>
        <v>0</v>
      </c>
      <c r="O1450" s="827"/>
      <c r="P1450" s="828">
        <f t="shared" si="296"/>
        <v>0</v>
      </c>
      <c r="Q1450" s="827"/>
      <c r="R1450" s="828">
        <f t="shared" si="297"/>
        <v>0</v>
      </c>
      <c r="S1450" s="827"/>
      <c r="T1450" s="828">
        <f t="shared" si="298"/>
        <v>0</v>
      </c>
      <c r="U1450" s="828"/>
      <c r="V1450" s="828">
        <f t="shared" si="299"/>
        <v>0</v>
      </c>
      <c r="W1450" s="829">
        <f t="shared" si="300"/>
        <v>0</v>
      </c>
      <c r="X1450" s="828">
        <f t="shared" si="301"/>
        <v>0</v>
      </c>
      <c r="Y1450" s="1069">
        <v>0</v>
      </c>
      <c r="Z1450" s="749">
        <f t="shared" si="303"/>
        <v>0</v>
      </c>
      <c r="AA1450" s="1068">
        <f>[5]building!Y1442</f>
        <v>0</v>
      </c>
      <c r="AB1450" s="1068"/>
      <c r="AC1450" s="1068">
        <f>[5]building!Z1442</f>
        <v>0</v>
      </c>
      <c r="AD1450" s="1068">
        <f t="shared" si="302"/>
        <v>0</v>
      </c>
    </row>
    <row r="1451" spans="1:30" ht="70.5" customHeight="1">
      <c r="A1451" s="600"/>
      <c r="B1451" s="600" t="s">
        <v>3143</v>
      </c>
      <c r="C1451" s="701">
        <f>Data!R2988</f>
        <v>2736.66</v>
      </c>
      <c r="D1451" s="819" t="s">
        <v>2321</v>
      </c>
      <c r="E1451" s="830"/>
      <c r="F1451" s="826">
        <f t="shared" si="291"/>
        <v>0</v>
      </c>
      <c r="G1451" s="827"/>
      <c r="H1451" s="828">
        <f t="shared" si="292"/>
        <v>0</v>
      </c>
      <c r="I1451" s="827"/>
      <c r="J1451" s="828">
        <f t="shared" si="293"/>
        <v>0</v>
      </c>
      <c r="K1451" s="827"/>
      <c r="L1451" s="828">
        <f t="shared" si="294"/>
        <v>0</v>
      </c>
      <c r="M1451" s="827"/>
      <c r="N1451" s="828">
        <f t="shared" si="295"/>
        <v>0</v>
      </c>
      <c r="O1451" s="827"/>
      <c r="P1451" s="828">
        <f t="shared" si="296"/>
        <v>0</v>
      </c>
      <c r="Q1451" s="827"/>
      <c r="R1451" s="828">
        <f t="shared" si="297"/>
        <v>0</v>
      </c>
      <c r="S1451" s="827"/>
      <c r="T1451" s="828">
        <f t="shared" si="298"/>
        <v>0</v>
      </c>
      <c r="U1451" s="828"/>
      <c r="V1451" s="828">
        <f t="shared" si="299"/>
        <v>0</v>
      </c>
      <c r="W1451" s="829">
        <f t="shared" si="300"/>
        <v>0</v>
      </c>
      <c r="X1451" s="828">
        <f t="shared" si="301"/>
        <v>0</v>
      </c>
      <c r="Y1451" s="1069">
        <v>0</v>
      </c>
      <c r="Z1451" s="749">
        <f t="shared" si="303"/>
        <v>0</v>
      </c>
      <c r="AA1451" s="1068">
        <f>[5]building!Y1443</f>
        <v>0</v>
      </c>
      <c r="AB1451" s="1068"/>
      <c r="AC1451" s="1068">
        <f>[5]building!Z1443</f>
        <v>0</v>
      </c>
      <c r="AD1451" s="1068">
        <f t="shared" si="302"/>
        <v>0</v>
      </c>
    </row>
    <row r="1452" spans="1:30" ht="70.5" customHeight="1">
      <c r="A1452" s="600"/>
      <c r="B1452" s="600" t="s">
        <v>3145</v>
      </c>
      <c r="C1452" s="701">
        <f>Data!K3085</f>
        <v>2985.43</v>
      </c>
      <c r="D1452" s="819" t="s">
        <v>2321</v>
      </c>
      <c r="E1452" s="830"/>
      <c r="F1452" s="826">
        <f t="shared" si="291"/>
        <v>0</v>
      </c>
      <c r="G1452" s="827"/>
      <c r="H1452" s="828">
        <f t="shared" si="292"/>
        <v>0</v>
      </c>
      <c r="I1452" s="827"/>
      <c r="J1452" s="828">
        <f t="shared" si="293"/>
        <v>0</v>
      </c>
      <c r="K1452" s="827"/>
      <c r="L1452" s="828">
        <f t="shared" si="294"/>
        <v>0</v>
      </c>
      <c r="M1452" s="827"/>
      <c r="N1452" s="828">
        <f t="shared" si="295"/>
        <v>0</v>
      </c>
      <c r="O1452" s="827"/>
      <c r="P1452" s="828">
        <f t="shared" si="296"/>
        <v>0</v>
      </c>
      <c r="Q1452" s="827"/>
      <c r="R1452" s="828">
        <f t="shared" si="297"/>
        <v>0</v>
      </c>
      <c r="S1452" s="827"/>
      <c r="T1452" s="828">
        <f t="shared" si="298"/>
        <v>0</v>
      </c>
      <c r="U1452" s="828"/>
      <c r="V1452" s="828">
        <f t="shared" si="299"/>
        <v>0</v>
      </c>
      <c r="W1452" s="829">
        <f t="shared" si="300"/>
        <v>0</v>
      </c>
      <c r="X1452" s="828">
        <f t="shared" si="301"/>
        <v>0</v>
      </c>
      <c r="Y1452" s="1069">
        <v>0</v>
      </c>
      <c r="Z1452" s="749">
        <f t="shared" si="303"/>
        <v>0</v>
      </c>
      <c r="AA1452" s="1068">
        <f>[5]building!Y1444</f>
        <v>0</v>
      </c>
      <c r="AB1452" s="1068"/>
      <c r="AC1452" s="1068">
        <f>[5]building!Z1444</f>
        <v>0</v>
      </c>
      <c r="AD1452" s="1068">
        <f t="shared" si="302"/>
        <v>0</v>
      </c>
    </row>
    <row r="1453" spans="1:30" ht="70.5" customHeight="1">
      <c r="A1453" s="600"/>
      <c r="B1453" s="600" t="s">
        <v>3146</v>
      </c>
      <c r="C1453" s="701">
        <f>Data!K3066</f>
        <v>3117.93</v>
      </c>
      <c r="D1453" s="819" t="s">
        <v>2321</v>
      </c>
      <c r="E1453" s="830"/>
      <c r="F1453" s="826">
        <f t="shared" si="291"/>
        <v>0</v>
      </c>
      <c r="G1453" s="827"/>
      <c r="H1453" s="828">
        <f t="shared" si="292"/>
        <v>0</v>
      </c>
      <c r="I1453" s="827"/>
      <c r="J1453" s="828">
        <f t="shared" si="293"/>
        <v>0</v>
      </c>
      <c r="K1453" s="827"/>
      <c r="L1453" s="828">
        <f t="shared" si="294"/>
        <v>0</v>
      </c>
      <c r="M1453" s="827"/>
      <c r="N1453" s="828">
        <f t="shared" si="295"/>
        <v>0</v>
      </c>
      <c r="O1453" s="827"/>
      <c r="P1453" s="828">
        <f t="shared" si="296"/>
        <v>0</v>
      </c>
      <c r="Q1453" s="827"/>
      <c r="R1453" s="828">
        <f t="shared" si="297"/>
        <v>0</v>
      </c>
      <c r="S1453" s="827"/>
      <c r="T1453" s="828">
        <f t="shared" si="298"/>
        <v>0</v>
      </c>
      <c r="U1453" s="828"/>
      <c r="V1453" s="828">
        <f t="shared" si="299"/>
        <v>0</v>
      </c>
      <c r="W1453" s="829">
        <f t="shared" si="300"/>
        <v>0</v>
      </c>
      <c r="X1453" s="828">
        <f t="shared" si="301"/>
        <v>0</v>
      </c>
      <c r="Y1453" s="1069">
        <v>0</v>
      </c>
      <c r="Z1453" s="749">
        <f t="shared" si="303"/>
        <v>0</v>
      </c>
      <c r="AA1453" s="1068">
        <f>[5]building!Y1445</f>
        <v>0</v>
      </c>
      <c r="AB1453" s="1068"/>
      <c r="AC1453" s="1068">
        <f>[5]building!Z1445</f>
        <v>0</v>
      </c>
      <c r="AD1453" s="1068">
        <f t="shared" si="302"/>
        <v>0</v>
      </c>
    </row>
    <row r="1454" spans="1:30" ht="70.5" customHeight="1">
      <c r="A1454" s="600"/>
      <c r="B1454" s="600" t="s">
        <v>3147</v>
      </c>
      <c r="C1454" s="701">
        <f>Data!R3073</f>
        <v>2926.31</v>
      </c>
      <c r="D1454" s="819" t="s">
        <v>2321</v>
      </c>
      <c r="E1454" s="830"/>
      <c r="F1454" s="826">
        <f t="shared" si="291"/>
        <v>0</v>
      </c>
      <c r="G1454" s="827"/>
      <c r="H1454" s="828">
        <f t="shared" si="292"/>
        <v>0</v>
      </c>
      <c r="I1454" s="827"/>
      <c r="J1454" s="828">
        <f t="shared" si="293"/>
        <v>0</v>
      </c>
      <c r="K1454" s="827"/>
      <c r="L1454" s="828">
        <f t="shared" si="294"/>
        <v>0</v>
      </c>
      <c r="M1454" s="827"/>
      <c r="N1454" s="828">
        <f t="shared" si="295"/>
        <v>0</v>
      </c>
      <c r="O1454" s="827"/>
      <c r="P1454" s="828">
        <f t="shared" si="296"/>
        <v>0</v>
      </c>
      <c r="Q1454" s="827"/>
      <c r="R1454" s="828">
        <f t="shared" si="297"/>
        <v>0</v>
      </c>
      <c r="S1454" s="827"/>
      <c r="T1454" s="828">
        <f t="shared" si="298"/>
        <v>0</v>
      </c>
      <c r="U1454" s="828"/>
      <c r="V1454" s="828">
        <f t="shared" si="299"/>
        <v>0</v>
      </c>
      <c r="W1454" s="829">
        <f t="shared" si="300"/>
        <v>0</v>
      </c>
      <c r="X1454" s="828">
        <f t="shared" si="301"/>
        <v>0</v>
      </c>
      <c r="Y1454" s="1069">
        <v>0</v>
      </c>
      <c r="Z1454" s="749">
        <f t="shared" si="303"/>
        <v>0</v>
      </c>
      <c r="AA1454" s="1068">
        <f>[5]building!Y1446</f>
        <v>0</v>
      </c>
      <c r="AB1454" s="1068"/>
      <c r="AC1454" s="1068">
        <f>[5]building!Z1446</f>
        <v>0</v>
      </c>
      <c r="AD1454" s="1068">
        <f t="shared" si="302"/>
        <v>0</v>
      </c>
    </row>
    <row r="1455" spans="1:30" ht="70.5" customHeight="1">
      <c r="A1455" s="600"/>
      <c r="B1455" s="601" t="s">
        <v>574</v>
      </c>
      <c r="C1455" s="701">
        <f>Data!K2877</f>
        <v>2193.13</v>
      </c>
      <c r="D1455" s="819" t="s">
        <v>2321</v>
      </c>
      <c r="E1455" s="830"/>
      <c r="F1455" s="826">
        <f t="shared" si="291"/>
        <v>0</v>
      </c>
      <c r="G1455" s="827"/>
      <c r="H1455" s="828">
        <f t="shared" si="292"/>
        <v>0</v>
      </c>
      <c r="I1455" s="827"/>
      <c r="J1455" s="828">
        <f t="shared" si="293"/>
        <v>0</v>
      </c>
      <c r="K1455" s="827"/>
      <c r="L1455" s="828">
        <f t="shared" si="294"/>
        <v>0</v>
      </c>
      <c r="M1455" s="827"/>
      <c r="N1455" s="828">
        <f t="shared" si="295"/>
        <v>0</v>
      </c>
      <c r="O1455" s="827"/>
      <c r="P1455" s="828">
        <f t="shared" si="296"/>
        <v>0</v>
      </c>
      <c r="Q1455" s="827"/>
      <c r="R1455" s="828">
        <f t="shared" si="297"/>
        <v>0</v>
      </c>
      <c r="S1455" s="827"/>
      <c r="T1455" s="828">
        <f t="shared" si="298"/>
        <v>0</v>
      </c>
      <c r="U1455" s="828"/>
      <c r="V1455" s="828">
        <f t="shared" si="299"/>
        <v>0</v>
      </c>
      <c r="W1455" s="829">
        <f t="shared" si="300"/>
        <v>0</v>
      </c>
      <c r="X1455" s="828">
        <f t="shared" si="301"/>
        <v>0</v>
      </c>
      <c r="Y1455" s="1069">
        <v>0</v>
      </c>
      <c r="Z1455" s="749">
        <f t="shared" si="303"/>
        <v>0</v>
      </c>
      <c r="AA1455" s="1068">
        <f>[5]building!Y1447</f>
        <v>0</v>
      </c>
      <c r="AB1455" s="1068"/>
      <c r="AC1455" s="1068">
        <f>[5]building!Z1447</f>
        <v>0</v>
      </c>
      <c r="AD1455" s="1068">
        <f t="shared" si="302"/>
        <v>0</v>
      </c>
    </row>
    <row r="1456" spans="1:30" ht="70.5" customHeight="1">
      <c r="A1456" s="600"/>
      <c r="B1456" s="600" t="s">
        <v>2906</v>
      </c>
      <c r="C1456" s="701">
        <f>Data!K1154</f>
        <v>118.74</v>
      </c>
      <c r="D1456" s="819"/>
      <c r="E1456" s="830"/>
      <c r="F1456" s="826">
        <f t="shared" si="291"/>
        <v>0</v>
      </c>
      <c r="G1456" s="827"/>
      <c r="H1456" s="828">
        <f t="shared" si="292"/>
        <v>0</v>
      </c>
      <c r="I1456" s="827"/>
      <c r="J1456" s="828">
        <f t="shared" si="293"/>
        <v>0</v>
      </c>
      <c r="K1456" s="827"/>
      <c r="L1456" s="828">
        <f t="shared" si="294"/>
        <v>0</v>
      </c>
      <c r="M1456" s="827"/>
      <c r="N1456" s="828">
        <f t="shared" si="295"/>
        <v>0</v>
      </c>
      <c r="O1456" s="827"/>
      <c r="P1456" s="828">
        <f t="shared" si="296"/>
        <v>0</v>
      </c>
      <c r="Q1456" s="827"/>
      <c r="R1456" s="828">
        <f t="shared" si="297"/>
        <v>0</v>
      </c>
      <c r="S1456" s="827"/>
      <c r="T1456" s="828">
        <f t="shared" si="298"/>
        <v>0</v>
      </c>
      <c r="U1456" s="828"/>
      <c r="V1456" s="828">
        <f t="shared" si="299"/>
        <v>0</v>
      </c>
      <c r="W1456" s="829">
        <f t="shared" si="300"/>
        <v>0</v>
      </c>
      <c r="X1456" s="828">
        <f t="shared" si="301"/>
        <v>0</v>
      </c>
      <c r="Y1456" s="1069">
        <v>0</v>
      </c>
      <c r="Z1456" s="749">
        <f t="shared" si="303"/>
        <v>0</v>
      </c>
      <c r="AA1456" s="1068">
        <f>[5]building!Y1448</f>
        <v>0</v>
      </c>
      <c r="AB1456" s="1068"/>
      <c r="AC1456" s="1068">
        <f>[5]building!Z1448</f>
        <v>0</v>
      </c>
      <c r="AD1456" s="1068">
        <f t="shared" si="302"/>
        <v>0</v>
      </c>
    </row>
    <row r="1457" spans="1:30" ht="70.5" customHeight="1">
      <c r="A1457" s="600"/>
      <c r="B1457" s="600" t="s">
        <v>2907</v>
      </c>
      <c r="C1457" s="701">
        <f>Data!K1167</f>
        <v>186.08</v>
      </c>
      <c r="D1457" s="819"/>
      <c r="E1457" s="830"/>
      <c r="F1457" s="826">
        <f t="shared" si="291"/>
        <v>0</v>
      </c>
      <c r="G1457" s="827"/>
      <c r="H1457" s="828">
        <f t="shared" si="292"/>
        <v>0</v>
      </c>
      <c r="I1457" s="827"/>
      <c r="J1457" s="828">
        <f t="shared" si="293"/>
        <v>0</v>
      </c>
      <c r="K1457" s="827"/>
      <c r="L1457" s="828">
        <f t="shared" si="294"/>
        <v>0</v>
      </c>
      <c r="M1457" s="827"/>
      <c r="N1457" s="828">
        <f t="shared" si="295"/>
        <v>0</v>
      </c>
      <c r="O1457" s="827"/>
      <c r="P1457" s="828">
        <f t="shared" si="296"/>
        <v>0</v>
      </c>
      <c r="Q1457" s="827"/>
      <c r="R1457" s="828">
        <f t="shared" si="297"/>
        <v>0</v>
      </c>
      <c r="S1457" s="827"/>
      <c r="T1457" s="828">
        <f t="shared" si="298"/>
        <v>0</v>
      </c>
      <c r="U1457" s="828"/>
      <c r="V1457" s="828">
        <f t="shared" si="299"/>
        <v>0</v>
      </c>
      <c r="W1457" s="829">
        <f t="shared" si="300"/>
        <v>0</v>
      </c>
      <c r="X1457" s="828">
        <f t="shared" si="301"/>
        <v>0</v>
      </c>
      <c r="Y1457" s="1069">
        <v>0</v>
      </c>
      <c r="Z1457" s="749">
        <f t="shared" si="303"/>
        <v>0</v>
      </c>
      <c r="AA1457" s="1068">
        <f>[5]building!Y1449</f>
        <v>0</v>
      </c>
      <c r="AB1457" s="1068"/>
      <c r="AC1457" s="1068">
        <f>[5]building!Z1449</f>
        <v>0</v>
      </c>
      <c r="AD1457" s="1068">
        <f t="shared" si="302"/>
        <v>0</v>
      </c>
    </row>
    <row r="1458" spans="1:30" ht="70.5" customHeight="1">
      <c r="A1458" s="600"/>
      <c r="B1458" s="600" t="s">
        <v>1705</v>
      </c>
      <c r="C1458" s="701">
        <f>Data!K2448</f>
        <v>742.24</v>
      </c>
      <c r="D1458" s="819"/>
      <c r="E1458" s="830"/>
      <c r="F1458" s="826">
        <f t="shared" si="291"/>
        <v>0</v>
      </c>
      <c r="G1458" s="827"/>
      <c r="H1458" s="828">
        <f t="shared" si="292"/>
        <v>0</v>
      </c>
      <c r="I1458" s="827"/>
      <c r="J1458" s="828">
        <f t="shared" si="293"/>
        <v>0</v>
      </c>
      <c r="K1458" s="827"/>
      <c r="L1458" s="828">
        <f t="shared" si="294"/>
        <v>0</v>
      </c>
      <c r="M1458" s="827"/>
      <c r="N1458" s="828">
        <f t="shared" si="295"/>
        <v>0</v>
      </c>
      <c r="O1458" s="827"/>
      <c r="P1458" s="828">
        <f t="shared" si="296"/>
        <v>0</v>
      </c>
      <c r="Q1458" s="827"/>
      <c r="R1458" s="828">
        <f t="shared" si="297"/>
        <v>0</v>
      </c>
      <c r="S1458" s="827"/>
      <c r="T1458" s="828">
        <f t="shared" si="298"/>
        <v>0</v>
      </c>
      <c r="U1458" s="828"/>
      <c r="V1458" s="828">
        <f t="shared" si="299"/>
        <v>0</v>
      </c>
      <c r="W1458" s="829">
        <f t="shared" si="300"/>
        <v>0</v>
      </c>
      <c r="X1458" s="828">
        <f t="shared" si="301"/>
        <v>0</v>
      </c>
      <c r="Y1458" s="1069">
        <v>0</v>
      </c>
      <c r="Z1458" s="749">
        <f t="shared" si="303"/>
        <v>0</v>
      </c>
      <c r="AA1458" s="1068">
        <f>[5]building!Y1450</f>
        <v>0</v>
      </c>
      <c r="AB1458" s="1068"/>
      <c r="AC1458" s="1068">
        <f>[5]building!Z1450</f>
        <v>0</v>
      </c>
      <c r="AD1458" s="1068">
        <f t="shared" si="302"/>
        <v>0</v>
      </c>
    </row>
    <row r="1459" spans="1:30" ht="70.5" customHeight="1">
      <c r="A1459" s="600"/>
      <c r="B1459" s="600" t="s">
        <v>1706</v>
      </c>
      <c r="C1459" s="701">
        <f>Data!K2798</f>
        <v>1647.38</v>
      </c>
      <c r="D1459" s="819"/>
      <c r="E1459" s="830"/>
      <c r="F1459" s="826">
        <f t="shared" si="291"/>
        <v>0</v>
      </c>
      <c r="G1459" s="827"/>
      <c r="H1459" s="828">
        <f t="shared" si="292"/>
        <v>0</v>
      </c>
      <c r="I1459" s="827"/>
      <c r="J1459" s="828">
        <f t="shared" si="293"/>
        <v>0</v>
      </c>
      <c r="K1459" s="827"/>
      <c r="L1459" s="828">
        <f t="shared" si="294"/>
        <v>0</v>
      </c>
      <c r="M1459" s="827"/>
      <c r="N1459" s="828">
        <f t="shared" si="295"/>
        <v>0</v>
      </c>
      <c r="O1459" s="827"/>
      <c r="P1459" s="828">
        <f t="shared" si="296"/>
        <v>0</v>
      </c>
      <c r="Q1459" s="827"/>
      <c r="R1459" s="828">
        <f t="shared" si="297"/>
        <v>0</v>
      </c>
      <c r="S1459" s="827"/>
      <c r="T1459" s="828">
        <f t="shared" si="298"/>
        <v>0</v>
      </c>
      <c r="U1459" s="828"/>
      <c r="V1459" s="828">
        <f t="shared" si="299"/>
        <v>0</v>
      </c>
      <c r="W1459" s="829">
        <f t="shared" si="300"/>
        <v>0</v>
      </c>
      <c r="X1459" s="828">
        <f t="shared" si="301"/>
        <v>0</v>
      </c>
      <c r="Y1459" s="1069">
        <v>0</v>
      </c>
      <c r="Z1459" s="749">
        <f t="shared" si="303"/>
        <v>0</v>
      </c>
      <c r="AA1459" s="1068">
        <f>[5]building!Y1451</f>
        <v>0</v>
      </c>
      <c r="AB1459" s="1068"/>
      <c r="AC1459" s="1068">
        <f>[5]building!Z1451</f>
        <v>0</v>
      </c>
      <c r="AD1459" s="1068">
        <f t="shared" si="302"/>
        <v>0</v>
      </c>
    </row>
    <row r="1460" spans="1:30" ht="70.5" customHeight="1">
      <c r="A1460" s="600"/>
      <c r="B1460" s="601" t="s">
        <v>4153</v>
      </c>
      <c r="C1460" s="701">
        <f>Elec.Data!K180</f>
        <v>2640</v>
      </c>
      <c r="D1460" s="819"/>
      <c r="E1460" s="830"/>
      <c r="F1460" s="826">
        <f t="shared" si="291"/>
        <v>0</v>
      </c>
      <c r="G1460" s="827"/>
      <c r="H1460" s="828">
        <f t="shared" si="292"/>
        <v>0</v>
      </c>
      <c r="I1460" s="827"/>
      <c r="J1460" s="828">
        <f t="shared" si="293"/>
        <v>0</v>
      </c>
      <c r="K1460" s="827"/>
      <c r="L1460" s="828">
        <f t="shared" si="294"/>
        <v>0</v>
      </c>
      <c r="M1460" s="827"/>
      <c r="N1460" s="828">
        <f t="shared" si="295"/>
        <v>0</v>
      </c>
      <c r="O1460" s="827"/>
      <c r="P1460" s="828">
        <f t="shared" si="296"/>
        <v>0</v>
      </c>
      <c r="Q1460" s="827"/>
      <c r="R1460" s="828">
        <f t="shared" si="297"/>
        <v>0</v>
      </c>
      <c r="S1460" s="827"/>
      <c r="T1460" s="828">
        <f t="shared" si="298"/>
        <v>0</v>
      </c>
      <c r="U1460" s="828"/>
      <c r="V1460" s="828">
        <f t="shared" si="299"/>
        <v>0</v>
      </c>
      <c r="W1460" s="829">
        <f t="shared" si="300"/>
        <v>0</v>
      </c>
      <c r="X1460" s="828">
        <f t="shared" si="301"/>
        <v>0</v>
      </c>
      <c r="Y1460" s="1069">
        <v>0</v>
      </c>
      <c r="Z1460" s="749">
        <f t="shared" si="303"/>
        <v>0</v>
      </c>
      <c r="AA1460" s="1068">
        <f>[5]building!Y1452</f>
        <v>0</v>
      </c>
      <c r="AB1460" s="1068"/>
      <c r="AC1460" s="1068">
        <f>[5]building!Z1452</f>
        <v>0</v>
      </c>
      <c r="AD1460" s="1068">
        <f t="shared" si="302"/>
        <v>0</v>
      </c>
    </row>
    <row r="1461" spans="1:30" ht="70.5" customHeight="1">
      <c r="A1461" s="600"/>
      <c r="B1461" s="601" t="s">
        <v>4439</v>
      </c>
      <c r="C1461" s="701">
        <f>Elec.Data!K192</f>
        <v>2640</v>
      </c>
      <c r="D1461" s="819"/>
      <c r="E1461" s="830"/>
      <c r="F1461" s="826">
        <f t="shared" si="291"/>
        <v>0</v>
      </c>
      <c r="G1461" s="827"/>
      <c r="H1461" s="828">
        <f t="shared" si="292"/>
        <v>0</v>
      </c>
      <c r="I1461" s="827"/>
      <c r="J1461" s="828">
        <f t="shared" si="293"/>
        <v>0</v>
      </c>
      <c r="K1461" s="827"/>
      <c r="L1461" s="828">
        <f t="shared" si="294"/>
        <v>0</v>
      </c>
      <c r="M1461" s="827"/>
      <c r="N1461" s="828">
        <f t="shared" si="295"/>
        <v>0</v>
      </c>
      <c r="O1461" s="827"/>
      <c r="P1461" s="828">
        <f t="shared" si="296"/>
        <v>0</v>
      </c>
      <c r="Q1461" s="827"/>
      <c r="R1461" s="828">
        <f t="shared" si="297"/>
        <v>0</v>
      </c>
      <c r="S1461" s="827"/>
      <c r="T1461" s="828">
        <f t="shared" si="298"/>
        <v>0</v>
      </c>
      <c r="U1461" s="828"/>
      <c r="V1461" s="828">
        <f t="shared" si="299"/>
        <v>0</v>
      </c>
      <c r="W1461" s="829">
        <f t="shared" si="300"/>
        <v>0</v>
      </c>
      <c r="X1461" s="828">
        <f t="shared" si="301"/>
        <v>0</v>
      </c>
      <c r="Y1461" s="1069">
        <v>0</v>
      </c>
      <c r="Z1461" s="749">
        <f t="shared" si="303"/>
        <v>0</v>
      </c>
      <c r="AA1461" s="1068">
        <f>[5]building!Y1453</f>
        <v>0</v>
      </c>
      <c r="AB1461" s="1068"/>
      <c r="AC1461" s="1068">
        <f>[5]building!Z1453</f>
        <v>0</v>
      </c>
      <c r="AD1461" s="1068">
        <f t="shared" si="302"/>
        <v>0</v>
      </c>
    </row>
    <row r="1462" spans="1:30" ht="70.5" customHeight="1">
      <c r="A1462" s="600"/>
      <c r="B1462" s="601" t="s">
        <v>4440</v>
      </c>
      <c r="C1462" s="701">
        <f>Elec.Data!K213</f>
        <v>2712</v>
      </c>
      <c r="D1462" s="819"/>
      <c r="E1462" s="830"/>
      <c r="F1462" s="826">
        <f t="shared" si="291"/>
        <v>0</v>
      </c>
      <c r="G1462" s="827"/>
      <c r="H1462" s="828">
        <f t="shared" si="292"/>
        <v>0</v>
      </c>
      <c r="I1462" s="827"/>
      <c r="J1462" s="828">
        <f t="shared" si="293"/>
        <v>0</v>
      </c>
      <c r="K1462" s="827"/>
      <c r="L1462" s="828">
        <f t="shared" si="294"/>
        <v>0</v>
      </c>
      <c r="M1462" s="827"/>
      <c r="N1462" s="828">
        <f t="shared" si="295"/>
        <v>0</v>
      </c>
      <c r="O1462" s="827"/>
      <c r="P1462" s="828">
        <f t="shared" si="296"/>
        <v>0</v>
      </c>
      <c r="Q1462" s="827"/>
      <c r="R1462" s="828">
        <f t="shared" si="297"/>
        <v>0</v>
      </c>
      <c r="S1462" s="827"/>
      <c r="T1462" s="828">
        <f t="shared" si="298"/>
        <v>0</v>
      </c>
      <c r="U1462" s="828"/>
      <c r="V1462" s="828">
        <f t="shared" si="299"/>
        <v>0</v>
      </c>
      <c r="W1462" s="829">
        <f t="shared" si="300"/>
        <v>0</v>
      </c>
      <c r="X1462" s="828">
        <f t="shared" si="301"/>
        <v>0</v>
      </c>
      <c r="Y1462" s="1069">
        <v>0</v>
      </c>
      <c r="Z1462" s="749">
        <f t="shared" si="303"/>
        <v>0</v>
      </c>
      <c r="AA1462" s="1068">
        <f>[5]building!Y1454</f>
        <v>0</v>
      </c>
      <c r="AB1462" s="1068"/>
      <c r="AC1462" s="1068">
        <f>[5]building!Z1454</f>
        <v>0</v>
      </c>
      <c r="AD1462" s="1068">
        <f t="shared" si="302"/>
        <v>0</v>
      </c>
    </row>
    <row r="1463" spans="1:30" ht="70.5" customHeight="1">
      <c r="A1463" s="600"/>
      <c r="B1463" s="601" t="s">
        <v>4441</v>
      </c>
      <c r="C1463" s="701">
        <f>Elec.Data!K232</f>
        <v>4960</v>
      </c>
      <c r="D1463" s="819"/>
      <c r="E1463" s="830"/>
      <c r="F1463" s="826">
        <f t="shared" si="291"/>
        <v>0</v>
      </c>
      <c r="G1463" s="827"/>
      <c r="H1463" s="828">
        <f t="shared" si="292"/>
        <v>0</v>
      </c>
      <c r="I1463" s="827"/>
      <c r="J1463" s="828">
        <f t="shared" si="293"/>
        <v>0</v>
      </c>
      <c r="K1463" s="827"/>
      <c r="L1463" s="828">
        <f t="shared" si="294"/>
        <v>0</v>
      </c>
      <c r="M1463" s="827"/>
      <c r="N1463" s="828">
        <f t="shared" si="295"/>
        <v>0</v>
      </c>
      <c r="O1463" s="827"/>
      <c r="P1463" s="828">
        <f t="shared" si="296"/>
        <v>0</v>
      </c>
      <c r="Q1463" s="827"/>
      <c r="R1463" s="828">
        <f t="shared" si="297"/>
        <v>0</v>
      </c>
      <c r="S1463" s="827"/>
      <c r="T1463" s="828">
        <f t="shared" si="298"/>
        <v>0</v>
      </c>
      <c r="U1463" s="828"/>
      <c r="V1463" s="828">
        <f t="shared" si="299"/>
        <v>0</v>
      </c>
      <c r="W1463" s="829">
        <f t="shared" si="300"/>
        <v>0</v>
      </c>
      <c r="X1463" s="828">
        <f t="shared" si="301"/>
        <v>0</v>
      </c>
      <c r="Y1463" s="1069">
        <v>0</v>
      </c>
      <c r="Z1463" s="749">
        <f t="shared" si="303"/>
        <v>0</v>
      </c>
      <c r="AA1463" s="1068">
        <f>[5]building!Y1455</f>
        <v>0</v>
      </c>
      <c r="AB1463" s="1068"/>
      <c r="AC1463" s="1068">
        <f>[5]building!Z1455</f>
        <v>0</v>
      </c>
      <c r="AD1463" s="1068">
        <f t="shared" si="302"/>
        <v>0</v>
      </c>
    </row>
    <row r="1464" spans="1:30" ht="70.5" customHeight="1">
      <c r="A1464" s="600"/>
      <c r="B1464" s="601" t="s">
        <v>2434</v>
      </c>
      <c r="C1464" s="701">
        <f>Elec.Data!K261</f>
        <v>226</v>
      </c>
      <c r="D1464" s="819"/>
      <c r="E1464" s="830"/>
      <c r="F1464" s="826">
        <f t="shared" si="291"/>
        <v>0</v>
      </c>
      <c r="G1464" s="827"/>
      <c r="H1464" s="828">
        <f t="shared" si="292"/>
        <v>0</v>
      </c>
      <c r="I1464" s="827"/>
      <c r="J1464" s="828">
        <f t="shared" si="293"/>
        <v>0</v>
      </c>
      <c r="K1464" s="827"/>
      <c r="L1464" s="828">
        <f t="shared" si="294"/>
        <v>0</v>
      </c>
      <c r="M1464" s="827"/>
      <c r="N1464" s="828">
        <f t="shared" si="295"/>
        <v>0</v>
      </c>
      <c r="O1464" s="827"/>
      <c r="P1464" s="828">
        <f t="shared" si="296"/>
        <v>0</v>
      </c>
      <c r="Q1464" s="827"/>
      <c r="R1464" s="828">
        <f t="shared" si="297"/>
        <v>0</v>
      </c>
      <c r="S1464" s="827"/>
      <c r="T1464" s="828">
        <f t="shared" si="298"/>
        <v>0</v>
      </c>
      <c r="U1464" s="828"/>
      <c r="V1464" s="828">
        <f t="shared" si="299"/>
        <v>0</v>
      </c>
      <c r="W1464" s="829">
        <f t="shared" si="300"/>
        <v>0</v>
      </c>
      <c r="X1464" s="828">
        <f t="shared" si="301"/>
        <v>0</v>
      </c>
      <c r="Y1464" s="1069">
        <v>0</v>
      </c>
      <c r="Z1464" s="749">
        <f t="shared" ref="Z1464:Z1486" si="304">Y1464*C1464</f>
        <v>0</v>
      </c>
      <c r="AA1464" s="1068">
        <f>[5]building!Y1456</f>
        <v>0</v>
      </c>
      <c r="AB1464" s="1068"/>
      <c r="AC1464" s="1068">
        <f>[5]building!Z1456</f>
        <v>0</v>
      </c>
      <c r="AD1464" s="1068">
        <f t="shared" si="302"/>
        <v>0</v>
      </c>
    </row>
    <row r="1465" spans="1:30" ht="70.5" customHeight="1">
      <c r="A1465" s="600"/>
      <c r="B1465" s="601" t="s">
        <v>3017</v>
      </c>
      <c r="C1465" s="701">
        <f>Elec.Data!K274</f>
        <v>266</v>
      </c>
      <c r="D1465" s="819"/>
      <c r="E1465" s="830"/>
      <c r="F1465" s="826">
        <f t="shared" si="291"/>
        <v>0</v>
      </c>
      <c r="G1465" s="827"/>
      <c r="H1465" s="828">
        <f t="shared" si="292"/>
        <v>0</v>
      </c>
      <c r="I1465" s="827"/>
      <c r="J1465" s="828">
        <f t="shared" si="293"/>
        <v>0</v>
      </c>
      <c r="K1465" s="827"/>
      <c r="L1465" s="828">
        <f t="shared" si="294"/>
        <v>0</v>
      </c>
      <c r="M1465" s="827"/>
      <c r="N1465" s="828">
        <f t="shared" si="295"/>
        <v>0</v>
      </c>
      <c r="O1465" s="827"/>
      <c r="P1465" s="828">
        <f t="shared" si="296"/>
        <v>0</v>
      </c>
      <c r="Q1465" s="827"/>
      <c r="R1465" s="828">
        <f t="shared" si="297"/>
        <v>0</v>
      </c>
      <c r="S1465" s="827"/>
      <c r="T1465" s="828">
        <f t="shared" si="298"/>
        <v>0</v>
      </c>
      <c r="U1465" s="828"/>
      <c r="V1465" s="828">
        <f t="shared" si="299"/>
        <v>0</v>
      </c>
      <c r="W1465" s="829">
        <f t="shared" si="300"/>
        <v>0</v>
      </c>
      <c r="X1465" s="828">
        <f t="shared" si="301"/>
        <v>0</v>
      </c>
      <c r="Y1465" s="1069">
        <v>0</v>
      </c>
      <c r="Z1465" s="749">
        <f t="shared" si="304"/>
        <v>0</v>
      </c>
      <c r="AA1465" s="1068">
        <f>[5]building!Y1457</f>
        <v>0</v>
      </c>
      <c r="AB1465" s="1068"/>
      <c r="AC1465" s="1068">
        <f>[5]building!Z1457</f>
        <v>0</v>
      </c>
      <c r="AD1465" s="1068">
        <f t="shared" si="302"/>
        <v>0</v>
      </c>
    </row>
    <row r="1466" spans="1:30" ht="70.5" customHeight="1">
      <c r="A1466" s="600"/>
      <c r="B1466" s="601" t="s">
        <v>2374</v>
      </c>
      <c r="C1466" s="701">
        <f>Elec.Data!K288</f>
        <v>398</v>
      </c>
      <c r="D1466" s="819"/>
      <c r="E1466" s="830"/>
      <c r="F1466" s="826">
        <f t="shared" si="291"/>
        <v>0</v>
      </c>
      <c r="G1466" s="827"/>
      <c r="H1466" s="828">
        <f t="shared" si="292"/>
        <v>0</v>
      </c>
      <c r="I1466" s="827"/>
      <c r="J1466" s="828">
        <f t="shared" si="293"/>
        <v>0</v>
      </c>
      <c r="K1466" s="827"/>
      <c r="L1466" s="828">
        <f t="shared" si="294"/>
        <v>0</v>
      </c>
      <c r="M1466" s="827"/>
      <c r="N1466" s="828">
        <f t="shared" si="295"/>
        <v>0</v>
      </c>
      <c r="O1466" s="827"/>
      <c r="P1466" s="828">
        <f t="shared" si="296"/>
        <v>0</v>
      </c>
      <c r="Q1466" s="827"/>
      <c r="R1466" s="828">
        <f t="shared" si="297"/>
        <v>0</v>
      </c>
      <c r="S1466" s="827"/>
      <c r="T1466" s="828">
        <f t="shared" si="298"/>
        <v>0</v>
      </c>
      <c r="U1466" s="828"/>
      <c r="V1466" s="828">
        <f t="shared" si="299"/>
        <v>0</v>
      </c>
      <c r="W1466" s="829">
        <f t="shared" si="300"/>
        <v>0</v>
      </c>
      <c r="X1466" s="828">
        <f t="shared" si="301"/>
        <v>0</v>
      </c>
      <c r="Y1466" s="1069">
        <v>0</v>
      </c>
      <c r="Z1466" s="749">
        <f t="shared" si="304"/>
        <v>0</v>
      </c>
      <c r="AA1466" s="1068">
        <f>[5]building!Y1458</f>
        <v>0</v>
      </c>
      <c r="AB1466" s="1068"/>
      <c r="AC1466" s="1068">
        <f>[5]building!Z1458</f>
        <v>0</v>
      </c>
      <c r="AD1466" s="1068">
        <f t="shared" si="302"/>
        <v>0</v>
      </c>
    </row>
    <row r="1467" spans="1:30" ht="70.5" customHeight="1">
      <c r="A1467" s="600"/>
      <c r="B1467" s="601" t="s">
        <v>2816</v>
      </c>
      <c r="C1467" s="701">
        <f>Elec.Data!K342</f>
        <v>1345.6</v>
      </c>
      <c r="D1467" s="819"/>
      <c r="E1467" s="830"/>
      <c r="F1467" s="826">
        <f t="shared" si="291"/>
        <v>0</v>
      </c>
      <c r="G1467" s="827"/>
      <c r="H1467" s="828">
        <f t="shared" si="292"/>
        <v>0</v>
      </c>
      <c r="I1467" s="827"/>
      <c r="J1467" s="828">
        <f t="shared" si="293"/>
        <v>0</v>
      </c>
      <c r="K1467" s="827"/>
      <c r="L1467" s="828">
        <f t="shared" si="294"/>
        <v>0</v>
      </c>
      <c r="M1467" s="827"/>
      <c r="N1467" s="828">
        <f t="shared" si="295"/>
        <v>0</v>
      </c>
      <c r="O1467" s="827"/>
      <c r="P1467" s="828">
        <f t="shared" si="296"/>
        <v>0</v>
      </c>
      <c r="Q1467" s="827"/>
      <c r="R1467" s="828">
        <f t="shared" si="297"/>
        <v>0</v>
      </c>
      <c r="S1467" s="827"/>
      <c r="T1467" s="828">
        <f t="shared" si="298"/>
        <v>0</v>
      </c>
      <c r="U1467" s="828"/>
      <c r="V1467" s="828">
        <f t="shared" si="299"/>
        <v>0</v>
      </c>
      <c r="W1467" s="829">
        <f t="shared" si="300"/>
        <v>0</v>
      </c>
      <c r="X1467" s="828">
        <f t="shared" si="301"/>
        <v>0</v>
      </c>
      <c r="Y1467" s="1069">
        <v>0</v>
      </c>
      <c r="Z1467" s="749">
        <f t="shared" si="304"/>
        <v>0</v>
      </c>
      <c r="AA1467" s="1068">
        <f>[5]building!Y1459</f>
        <v>0</v>
      </c>
      <c r="AB1467" s="1068"/>
      <c r="AC1467" s="1068">
        <f>[5]building!Z1459</f>
        <v>0</v>
      </c>
      <c r="AD1467" s="1068">
        <f t="shared" si="302"/>
        <v>0</v>
      </c>
    </row>
    <row r="1468" spans="1:30" ht="70.5" customHeight="1">
      <c r="A1468" s="600"/>
      <c r="B1468" s="601" t="s">
        <v>2444</v>
      </c>
      <c r="C1468" s="701">
        <f>Elec.Data!K353</f>
        <v>1035.5999999999999</v>
      </c>
      <c r="D1468" s="819"/>
      <c r="E1468" s="830"/>
      <c r="F1468" s="826">
        <f t="shared" si="291"/>
        <v>0</v>
      </c>
      <c r="G1468" s="827"/>
      <c r="H1468" s="828">
        <f t="shared" si="292"/>
        <v>0</v>
      </c>
      <c r="I1468" s="827"/>
      <c r="J1468" s="828">
        <f t="shared" si="293"/>
        <v>0</v>
      </c>
      <c r="K1468" s="827"/>
      <c r="L1468" s="828">
        <f t="shared" si="294"/>
        <v>0</v>
      </c>
      <c r="M1468" s="827"/>
      <c r="N1468" s="828">
        <f t="shared" si="295"/>
        <v>0</v>
      </c>
      <c r="O1468" s="827"/>
      <c r="P1468" s="828">
        <f t="shared" si="296"/>
        <v>0</v>
      </c>
      <c r="Q1468" s="827"/>
      <c r="R1468" s="828">
        <f t="shared" si="297"/>
        <v>0</v>
      </c>
      <c r="S1468" s="827"/>
      <c r="T1468" s="828">
        <f t="shared" si="298"/>
        <v>0</v>
      </c>
      <c r="U1468" s="828"/>
      <c r="V1468" s="828">
        <f t="shared" si="299"/>
        <v>0</v>
      </c>
      <c r="W1468" s="829">
        <f t="shared" si="300"/>
        <v>0</v>
      </c>
      <c r="X1468" s="828">
        <f t="shared" si="301"/>
        <v>0</v>
      </c>
      <c r="Y1468" s="1069">
        <v>0</v>
      </c>
      <c r="Z1468" s="749">
        <f t="shared" si="304"/>
        <v>0</v>
      </c>
      <c r="AA1468" s="1068">
        <f>[5]building!Y1460</f>
        <v>0</v>
      </c>
      <c r="AB1468" s="1068"/>
      <c r="AC1468" s="1068">
        <f>[5]building!Z1460</f>
        <v>0</v>
      </c>
      <c r="AD1468" s="1068">
        <f t="shared" si="302"/>
        <v>0</v>
      </c>
    </row>
    <row r="1469" spans="1:30" ht="70.5" customHeight="1">
      <c r="A1469" s="600"/>
      <c r="B1469" s="601" t="s">
        <v>3490</v>
      </c>
      <c r="C1469" s="701">
        <f>Elec.Data!K364</f>
        <v>1732.6</v>
      </c>
      <c r="D1469" s="819"/>
      <c r="E1469" s="830"/>
      <c r="F1469" s="826">
        <f t="shared" si="291"/>
        <v>0</v>
      </c>
      <c r="G1469" s="827"/>
      <c r="H1469" s="828">
        <f t="shared" si="292"/>
        <v>0</v>
      </c>
      <c r="I1469" s="827"/>
      <c r="J1469" s="828">
        <f t="shared" si="293"/>
        <v>0</v>
      </c>
      <c r="K1469" s="827"/>
      <c r="L1469" s="828">
        <f t="shared" si="294"/>
        <v>0</v>
      </c>
      <c r="M1469" s="827"/>
      <c r="N1469" s="828">
        <f t="shared" si="295"/>
        <v>0</v>
      </c>
      <c r="O1469" s="827"/>
      <c r="P1469" s="828">
        <f t="shared" si="296"/>
        <v>0</v>
      </c>
      <c r="Q1469" s="827"/>
      <c r="R1469" s="828">
        <f t="shared" si="297"/>
        <v>0</v>
      </c>
      <c r="S1469" s="827"/>
      <c r="T1469" s="828">
        <f t="shared" si="298"/>
        <v>0</v>
      </c>
      <c r="U1469" s="828"/>
      <c r="V1469" s="828">
        <f t="shared" si="299"/>
        <v>0</v>
      </c>
      <c r="W1469" s="829">
        <f t="shared" si="300"/>
        <v>0</v>
      </c>
      <c r="X1469" s="828">
        <f t="shared" si="301"/>
        <v>0</v>
      </c>
      <c r="Y1469" s="1069">
        <v>0</v>
      </c>
      <c r="Z1469" s="749">
        <f t="shared" si="304"/>
        <v>0</v>
      </c>
      <c r="AA1469" s="1068">
        <f>[5]building!Y1461</f>
        <v>0</v>
      </c>
      <c r="AB1469" s="1068"/>
      <c r="AC1469" s="1068">
        <f>[5]building!Z1461</f>
        <v>0</v>
      </c>
      <c r="AD1469" s="1068">
        <f t="shared" si="302"/>
        <v>0</v>
      </c>
    </row>
    <row r="1470" spans="1:30" ht="70.5" customHeight="1">
      <c r="A1470" s="600"/>
      <c r="B1470" s="601" t="s">
        <v>2328</v>
      </c>
      <c r="C1470" s="701">
        <f>Elec.Data!K379</f>
        <v>2159</v>
      </c>
      <c r="D1470" s="819"/>
      <c r="E1470" s="830"/>
      <c r="F1470" s="826">
        <f t="shared" si="291"/>
        <v>0</v>
      </c>
      <c r="G1470" s="827"/>
      <c r="H1470" s="828">
        <f t="shared" si="292"/>
        <v>0</v>
      </c>
      <c r="I1470" s="827"/>
      <c r="J1470" s="828">
        <f t="shared" si="293"/>
        <v>0</v>
      </c>
      <c r="K1470" s="827"/>
      <c r="L1470" s="828">
        <f t="shared" si="294"/>
        <v>0</v>
      </c>
      <c r="M1470" s="827"/>
      <c r="N1470" s="828">
        <f t="shared" si="295"/>
        <v>0</v>
      </c>
      <c r="O1470" s="827"/>
      <c r="P1470" s="828">
        <f t="shared" si="296"/>
        <v>0</v>
      </c>
      <c r="Q1470" s="827"/>
      <c r="R1470" s="828">
        <f t="shared" si="297"/>
        <v>0</v>
      </c>
      <c r="S1470" s="827"/>
      <c r="T1470" s="828">
        <f t="shared" si="298"/>
        <v>0</v>
      </c>
      <c r="U1470" s="828"/>
      <c r="V1470" s="828">
        <f t="shared" si="299"/>
        <v>0</v>
      </c>
      <c r="W1470" s="829">
        <f t="shared" si="300"/>
        <v>0</v>
      </c>
      <c r="X1470" s="828">
        <f t="shared" si="301"/>
        <v>0</v>
      </c>
      <c r="Y1470" s="1069">
        <v>0</v>
      </c>
      <c r="Z1470" s="749">
        <f t="shared" si="304"/>
        <v>0</v>
      </c>
      <c r="AA1470" s="1068">
        <f>[5]building!Y1462</f>
        <v>0</v>
      </c>
      <c r="AB1470" s="1068"/>
      <c r="AC1470" s="1068">
        <f>[5]building!Z1462</f>
        <v>0</v>
      </c>
      <c r="AD1470" s="1068">
        <f t="shared" si="302"/>
        <v>0</v>
      </c>
    </row>
    <row r="1471" spans="1:30" ht="70.5" customHeight="1">
      <c r="A1471" s="600"/>
      <c r="B1471" s="601" t="s">
        <v>2629</v>
      </c>
      <c r="C1471" s="701">
        <f>Elec.Data!K402</f>
        <v>4212</v>
      </c>
      <c r="D1471" s="819"/>
      <c r="E1471" s="830"/>
      <c r="F1471" s="826">
        <f t="shared" si="291"/>
        <v>0</v>
      </c>
      <c r="G1471" s="827"/>
      <c r="H1471" s="828">
        <f t="shared" si="292"/>
        <v>0</v>
      </c>
      <c r="I1471" s="827"/>
      <c r="J1471" s="828">
        <f t="shared" si="293"/>
        <v>0</v>
      </c>
      <c r="K1471" s="827"/>
      <c r="L1471" s="828">
        <f t="shared" si="294"/>
        <v>0</v>
      </c>
      <c r="M1471" s="827"/>
      <c r="N1471" s="828">
        <f t="shared" si="295"/>
        <v>0</v>
      </c>
      <c r="O1471" s="827"/>
      <c r="P1471" s="828">
        <f t="shared" si="296"/>
        <v>0</v>
      </c>
      <c r="Q1471" s="827"/>
      <c r="R1471" s="828">
        <f t="shared" si="297"/>
        <v>0</v>
      </c>
      <c r="S1471" s="827"/>
      <c r="T1471" s="828">
        <f t="shared" si="298"/>
        <v>0</v>
      </c>
      <c r="U1471" s="828"/>
      <c r="V1471" s="828">
        <f t="shared" si="299"/>
        <v>0</v>
      </c>
      <c r="W1471" s="829">
        <f t="shared" si="300"/>
        <v>0</v>
      </c>
      <c r="X1471" s="828">
        <f t="shared" si="301"/>
        <v>0</v>
      </c>
      <c r="Y1471" s="1069">
        <v>0</v>
      </c>
      <c r="Z1471" s="749">
        <f t="shared" si="304"/>
        <v>0</v>
      </c>
      <c r="AA1471" s="1068">
        <f>[5]building!Y1463</f>
        <v>0</v>
      </c>
      <c r="AB1471" s="1068"/>
      <c r="AC1471" s="1068">
        <f>[5]building!Z1463</f>
        <v>0</v>
      </c>
      <c r="AD1471" s="1068">
        <f t="shared" si="302"/>
        <v>0</v>
      </c>
    </row>
    <row r="1472" spans="1:30" ht="70.5" customHeight="1">
      <c r="A1472" s="600"/>
      <c r="B1472" s="601" t="s">
        <v>3195</v>
      </c>
      <c r="C1472" s="701">
        <f>Elec.Data!K390</f>
        <v>3430</v>
      </c>
      <c r="D1472" s="819"/>
      <c r="E1472" s="830"/>
      <c r="F1472" s="826">
        <f t="shared" si="291"/>
        <v>0</v>
      </c>
      <c r="G1472" s="827"/>
      <c r="H1472" s="828">
        <f t="shared" si="292"/>
        <v>0</v>
      </c>
      <c r="I1472" s="827"/>
      <c r="J1472" s="828">
        <f t="shared" si="293"/>
        <v>0</v>
      </c>
      <c r="K1472" s="827"/>
      <c r="L1472" s="828">
        <f t="shared" si="294"/>
        <v>0</v>
      </c>
      <c r="M1472" s="827"/>
      <c r="N1472" s="828">
        <f t="shared" si="295"/>
        <v>0</v>
      </c>
      <c r="O1472" s="827"/>
      <c r="P1472" s="828">
        <f t="shared" si="296"/>
        <v>0</v>
      </c>
      <c r="Q1472" s="827"/>
      <c r="R1472" s="828">
        <f t="shared" si="297"/>
        <v>0</v>
      </c>
      <c r="S1472" s="827"/>
      <c r="T1472" s="828">
        <f t="shared" si="298"/>
        <v>0</v>
      </c>
      <c r="U1472" s="828"/>
      <c r="V1472" s="828">
        <f t="shared" si="299"/>
        <v>0</v>
      </c>
      <c r="W1472" s="829">
        <f t="shared" si="300"/>
        <v>0</v>
      </c>
      <c r="X1472" s="828">
        <f t="shared" si="301"/>
        <v>0</v>
      </c>
      <c r="Y1472" s="1069">
        <v>0</v>
      </c>
      <c r="Z1472" s="749">
        <f t="shared" si="304"/>
        <v>0</v>
      </c>
      <c r="AA1472" s="1068">
        <f>[5]building!Y1464</f>
        <v>0</v>
      </c>
      <c r="AB1472" s="1068"/>
      <c r="AC1472" s="1068">
        <f>[5]building!Z1464</f>
        <v>0</v>
      </c>
      <c r="AD1472" s="1068">
        <f t="shared" si="302"/>
        <v>0</v>
      </c>
    </row>
    <row r="1473" spans="1:30" ht="70.5" customHeight="1">
      <c r="A1473" s="600"/>
      <c r="B1473" s="601" t="s">
        <v>3410</v>
      </c>
      <c r="C1473" s="701">
        <f>Elec.Data!K414</f>
        <v>0</v>
      </c>
      <c r="D1473" s="819"/>
      <c r="E1473" s="830"/>
      <c r="F1473" s="826">
        <f t="shared" si="291"/>
        <v>0</v>
      </c>
      <c r="G1473" s="827"/>
      <c r="H1473" s="828">
        <f t="shared" si="292"/>
        <v>0</v>
      </c>
      <c r="I1473" s="827"/>
      <c r="J1473" s="828">
        <f t="shared" si="293"/>
        <v>0</v>
      </c>
      <c r="K1473" s="827"/>
      <c r="L1473" s="828">
        <f t="shared" si="294"/>
        <v>0</v>
      </c>
      <c r="M1473" s="827"/>
      <c r="N1473" s="828">
        <f t="shared" si="295"/>
        <v>0</v>
      </c>
      <c r="O1473" s="827"/>
      <c r="P1473" s="828">
        <f t="shared" si="296"/>
        <v>0</v>
      </c>
      <c r="Q1473" s="827"/>
      <c r="R1473" s="828">
        <f t="shared" si="297"/>
        <v>0</v>
      </c>
      <c r="S1473" s="827"/>
      <c r="T1473" s="828">
        <f t="shared" si="298"/>
        <v>0</v>
      </c>
      <c r="U1473" s="828"/>
      <c r="V1473" s="828">
        <f t="shared" si="299"/>
        <v>0</v>
      </c>
      <c r="W1473" s="829">
        <f t="shared" si="300"/>
        <v>0</v>
      </c>
      <c r="X1473" s="828">
        <f t="shared" si="301"/>
        <v>0</v>
      </c>
      <c r="Y1473" s="1069">
        <v>0</v>
      </c>
      <c r="Z1473" s="749">
        <f t="shared" si="304"/>
        <v>0</v>
      </c>
      <c r="AA1473" s="1068">
        <f>[5]building!Y1465</f>
        <v>0</v>
      </c>
      <c r="AB1473" s="1068"/>
      <c r="AC1473" s="1068">
        <f>[5]building!Z1465</f>
        <v>0</v>
      </c>
      <c r="AD1473" s="1068">
        <f t="shared" si="302"/>
        <v>0</v>
      </c>
    </row>
    <row r="1474" spans="1:30" ht="70.5" customHeight="1">
      <c r="A1474" s="600"/>
      <c r="B1474" s="601" t="s">
        <v>3429</v>
      </c>
      <c r="C1474" s="701">
        <f>Elec.Data!K432</f>
        <v>0</v>
      </c>
      <c r="D1474" s="819"/>
      <c r="E1474" s="830"/>
      <c r="F1474" s="826">
        <f t="shared" si="291"/>
        <v>0</v>
      </c>
      <c r="G1474" s="827"/>
      <c r="H1474" s="828">
        <f t="shared" si="292"/>
        <v>0</v>
      </c>
      <c r="I1474" s="827"/>
      <c r="J1474" s="828">
        <f t="shared" si="293"/>
        <v>0</v>
      </c>
      <c r="K1474" s="827"/>
      <c r="L1474" s="828">
        <f t="shared" si="294"/>
        <v>0</v>
      </c>
      <c r="M1474" s="827"/>
      <c r="N1474" s="828">
        <f t="shared" si="295"/>
        <v>0</v>
      </c>
      <c r="O1474" s="827"/>
      <c r="P1474" s="828">
        <f t="shared" si="296"/>
        <v>0</v>
      </c>
      <c r="Q1474" s="827"/>
      <c r="R1474" s="828">
        <f t="shared" si="297"/>
        <v>0</v>
      </c>
      <c r="S1474" s="827"/>
      <c r="T1474" s="828">
        <f t="shared" si="298"/>
        <v>0</v>
      </c>
      <c r="U1474" s="828"/>
      <c r="V1474" s="828">
        <f t="shared" si="299"/>
        <v>0</v>
      </c>
      <c r="W1474" s="829">
        <f t="shared" si="300"/>
        <v>0</v>
      </c>
      <c r="X1474" s="828">
        <f t="shared" si="301"/>
        <v>0</v>
      </c>
      <c r="Y1474" s="1069">
        <v>0</v>
      </c>
      <c r="Z1474" s="749">
        <f t="shared" si="304"/>
        <v>0</v>
      </c>
      <c r="AA1474" s="1068">
        <f>[5]building!Y1466</f>
        <v>0</v>
      </c>
      <c r="AB1474" s="1068"/>
      <c r="AC1474" s="1068">
        <f>[5]building!Z1466</f>
        <v>0</v>
      </c>
      <c r="AD1474" s="1068">
        <f t="shared" si="302"/>
        <v>0</v>
      </c>
    </row>
    <row r="1475" spans="1:30" ht="70.5" customHeight="1">
      <c r="A1475" s="600"/>
      <c r="B1475" s="601" t="s">
        <v>2330</v>
      </c>
      <c r="C1475" s="701">
        <f>Elec.Data!K503</f>
        <v>0</v>
      </c>
      <c r="D1475" s="819"/>
      <c r="E1475" s="823"/>
      <c r="F1475" s="826">
        <f t="shared" si="291"/>
        <v>0</v>
      </c>
      <c r="G1475" s="747"/>
      <c r="H1475" s="828">
        <f t="shared" si="292"/>
        <v>0</v>
      </c>
      <c r="I1475" s="747"/>
      <c r="J1475" s="828">
        <f t="shared" si="293"/>
        <v>0</v>
      </c>
      <c r="K1475" s="747"/>
      <c r="L1475" s="828">
        <f t="shared" si="294"/>
        <v>0</v>
      </c>
      <c r="M1475" s="747"/>
      <c r="N1475" s="828">
        <f t="shared" si="295"/>
        <v>0</v>
      </c>
      <c r="O1475" s="747"/>
      <c r="P1475" s="828">
        <f t="shared" si="296"/>
        <v>0</v>
      </c>
      <c r="Q1475" s="747"/>
      <c r="R1475" s="828">
        <f t="shared" si="297"/>
        <v>0</v>
      </c>
      <c r="S1475" s="747"/>
      <c r="T1475" s="828">
        <f t="shared" si="298"/>
        <v>0</v>
      </c>
      <c r="U1475" s="745"/>
      <c r="V1475" s="828">
        <f t="shared" si="299"/>
        <v>0</v>
      </c>
      <c r="W1475" s="829">
        <f t="shared" si="300"/>
        <v>0</v>
      </c>
      <c r="X1475" s="828">
        <f t="shared" si="301"/>
        <v>0</v>
      </c>
      <c r="Y1475" s="1069">
        <v>0</v>
      </c>
      <c r="Z1475" s="749">
        <f t="shared" si="304"/>
        <v>0</v>
      </c>
      <c r="AA1475" s="1068">
        <f>[5]building!Y1467</f>
        <v>0</v>
      </c>
      <c r="AB1475" s="1068"/>
      <c r="AC1475" s="1068">
        <f>[5]building!Z1467</f>
        <v>0</v>
      </c>
      <c r="AD1475" s="1068">
        <f t="shared" si="302"/>
        <v>0</v>
      </c>
    </row>
    <row r="1476" spans="1:30" ht="70.5" customHeight="1">
      <c r="A1476" s="600"/>
      <c r="B1476" s="601" t="s">
        <v>2331</v>
      </c>
      <c r="C1476" s="701">
        <f>Elec.Data!K518</f>
        <v>0</v>
      </c>
      <c r="D1476" s="819"/>
      <c r="E1476" s="823"/>
      <c r="F1476" s="826">
        <f t="shared" si="291"/>
        <v>0</v>
      </c>
      <c r="G1476" s="747"/>
      <c r="H1476" s="828">
        <f t="shared" si="292"/>
        <v>0</v>
      </c>
      <c r="I1476" s="747"/>
      <c r="J1476" s="828">
        <f t="shared" si="293"/>
        <v>0</v>
      </c>
      <c r="K1476" s="747"/>
      <c r="L1476" s="828">
        <f t="shared" si="294"/>
        <v>0</v>
      </c>
      <c r="M1476" s="747"/>
      <c r="N1476" s="828">
        <f t="shared" si="295"/>
        <v>0</v>
      </c>
      <c r="O1476" s="747"/>
      <c r="P1476" s="828">
        <f t="shared" si="296"/>
        <v>0</v>
      </c>
      <c r="Q1476" s="747"/>
      <c r="R1476" s="828">
        <f t="shared" si="297"/>
        <v>0</v>
      </c>
      <c r="S1476" s="747"/>
      <c r="T1476" s="828">
        <f t="shared" si="298"/>
        <v>0</v>
      </c>
      <c r="U1476" s="745"/>
      <c r="V1476" s="828">
        <f t="shared" si="299"/>
        <v>0</v>
      </c>
      <c r="W1476" s="829">
        <f t="shared" si="300"/>
        <v>0</v>
      </c>
      <c r="X1476" s="828">
        <f t="shared" si="301"/>
        <v>0</v>
      </c>
      <c r="Y1476" s="1069">
        <v>0</v>
      </c>
      <c r="Z1476" s="749">
        <f t="shared" si="304"/>
        <v>0</v>
      </c>
      <c r="AA1476" s="1068">
        <f>[5]building!Y1468</f>
        <v>0</v>
      </c>
      <c r="AB1476" s="1068"/>
      <c r="AC1476" s="1068">
        <f>[5]building!Z1468</f>
        <v>0</v>
      </c>
      <c r="AD1476" s="1068">
        <f t="shared" si="302"/>
        <v>0</v>
      </c>
    </row>
    <row r="1477" spans="1:30" ht="70.5" customHeight="1">
      <c r="A1477" s="600"/>
      <c r="B1477" s="601" t="s">
        <v>2332</v>
      </c>
      <c r="C1477" s="701">
        <f>Elec.Data!K536</f>
        <v>0</v>
      </c>
      <c r="D1477" s="819"/>
      <c r="E1477" s="823"/>
      <c r="F1477" s="826">
        <f t="shared" si="291"/>
        <v>0</v>
      </c>
      <c r="G1477" s="747"/>
      <c r="H1477" s="828">
        <f t="shared" si="292"/>
        <v>0</v>
      </c>
      <c r="I1477" s="747"/>
      <c r="J1477" s="828">
        <f t="shared" si="293"/>
        <v>0</v>
      </c>
      <c r="K1477" s="747"/>
      <c r="L1477" s="828">
        <f t="shared" si="294"/>
        <v>0</v>
      </c>
      <c r="M1477" s="747"/>
      <c r="N1477" s="828">
        <f t="shared" si="295"/>
        <v>0</v>
      </c>
      <c r="O1477" s="747"/>
      <c r="P1477" s="828">
        <f t="shared" si="296"/>
        <v>0</v>
      </c>
      <c r="Q1477" s="747"/>
      <c r="R1477" s="828">
        <f t="shared" si="297"/>
        <v>0</v>
      </c>
      <c r="S1477" s="747"/>
      <c r="T1477" s="828">
        <f t="shared" si="298"/>
        <v>0</v>
      </c>
      <c r="U1477" s="745"/>
      <c r="V1477" s="828">
        <f t="shared" si="299"/>
        <v>0</v>
      </c>
      <c r="W1477" s="829">
        <f t="shared" si="300"/>
        <v>0</v>
      </c>
      <c r="X1477" s="828">
        <f t="shared" si="301"/>
        <v>0</v>
      </c>
      <c r="Y1477" s="1069">
        <v>0</v>
      </c>
      <c r="Z1477" s="749">
        <f t="shared" si="304"/>
        <v>0</v>
      </c>
      <c r="AA1477" s="1068">
        <f>[5]building!Y1469</f>
        <v>0</v>
      </c>
      <c r="AB1477" s="1068"/>
      <c r="AC1477" s="1068">
        <f>[5]building!Z1469</f>
        <v>0</v>
      </c>
      <c r="AD1477" s="1068">
        <f t="shared" si="302"/>
        <v>0</v>
      </c>
    </row>
    <row r="1478" spans="1:30" ht="70.5" customHeight="1">
      <c r="A1478" s="600"/>
      <c r="B1478" s="601" t="s">
        <v>2333</v>
      </c>
      <c r="C1478" s="701">
        <f>Elec.Data!K549</f>
        <v>0</v>
      </c>
      <c r="D1478" s="819"/>
      <c r="E1478" s="823"/>
      <c r="F1478" s="826">
        <f t="shared" si="291"/>
        <v>0</v>
      </c>
      <c r="G1478" s="747"/>
      <c r="H1478" s="828">
        <f t="shared" si="292"/>
        <v>0</v>
      </c>
      <c r="I1478" s="747"/>
      <c r="J1478" s="828">
        <f t="shared" si="293"/>
        <v>0</v>
      </c>
      <c r="K1478" s="747"/>
      <c r="L1478" s="828">
        <f t="shared" si="294"/>
        <v>0</v>
      </c>
      <c r="M1478" s="747"/>
      <c r="N1478" s="828">
        <f t="shared" si="295"/>
        <v>0</v>
      </c>
      <c r="O1478" s="747"/>
      <c r="P1478" s="828">
        <f t="shared" si="296"/>
        <v>0</v>
      </c>
      <c r="Q1478" s="747"/>
      <c r="R1478" s="828">
        <f t="shared" si="297"/>
        <v>0</v>
      </c>
      <c r="S1478" s="747"/>
      <c r="T1478" s="828">
        <f t="shared" si="298"/>
        <v>0</v>
      </c>
      <c r="U1478" s="745"/>
      <c r="V1478" s="828">
        <f t="shared" si="299"/>
        <v>0</v>
      </c>
      <c r="W1478" s="829">
        <f t="shared" si="300"/>
        <v>0</v>
      </c>
      <c r="X1478" s="828">
        <f t="shared" si="301"/>
        <v>0</v>
      </c>
      <c r="Y1478" s="1069">
        <v>0</v>
      </c>
      <c r="Z1478" s="749">
        <f t="shared" si="304"/>
        <v>0</v>
      </c>
      <c r="AA1478" s="1068">
        <f>[5]building!Y1470</f>
        <v>0</v>
      </c>
      <c r="AB1478" s="1068"/>
      <c r="AC1478" s="1068">
        <f>[5]building!Z1470</f>
        <v>0</v>
      </c>
      <c r="AD1478" s="1068">
        <f t="shared" si="302"/>
        <v>0</v>
      </c>
    </row>
    <row r="1479" spans="1:30" ht="70.5" customHeight="1">
      <c r="A1479" s="600"/>
      <c r="B1479" s="601" t="s">
        <v>2452</v>
      </c>
      <c r="C1479" s="701">
        <f>Elec.Data!K554</f>
        <v>0</v>
      </c>
      <c r="D1479" s="819"/>
      <c r="E1479" s="823"/>
      <c r="F1479" s="826">
        <f t="shared" si="291"/>
        <v>0</v>
      </c>
      <c r="G1479" s="747"/>
      <c r="H1479" s="828">
        <f t="shared" si="292"/>
        <v>0</v>
      </c>
      <c r="I1479" s="747"/>
      <c r="J1479" s="828">
        <f t="shared" si="293"/>
        <v>0</v>
      </c>
      <c r="K1479" s="747"/>
      <c r="L1479" s="828">
        <f t="shared" si="294"/>
        <v>0</v>
      </c>
      <c r="M1479" s="747"/>
      <c r="N1479" s="828">
        <f t="shared" si="295"/>
        <v>0</v>
      </c>
      <c r="O1479" s="747"/>
      <c r="P1479" s="828">
        <f t="shared" si="296"/>
        <v>0</v>
      </c>
      <c r="Q1479" s="747"/>
      <c r="R1479" s="828">
        <f t="shared" si="297"/>
        <v>0</v>
      </c>
      <c r="S1479" s="747"/>
      <c r="T1479" s="828">
        <f t="shared" si="298"/>
        <v>0</v>
      </c>
      <c r="U1479" s="745"/>
      <c r="V1479" s="828">
        <f t="shared" si="299"/>
        <v>0</v>
      </c>
      <c r="W1479" s="829">
        <f t="shared" si="300"/>
        <v>0</v>
      </c>
      <c r="X1479" s="828">
        <f t="shared" si="301"/>
        <v>0</v>
      </c>
      <c r="Y1479" s="1069">
        <v>0</v>
      </c>
      <c r="Z1479" s="749">
        <f t="shared" si="304"/>
        <v>0</v>
      </c>
      <c r="AA1479" s="1068">
        <f>[5]building!Y1471</f>
        <v>0</v>
      </c>
      <c r="AB1479" s="1068"/>
      <c r="AC1479" s="1068">
        <f>[5]building!Z1471</f>
        <v>0</v>
      </c>
      <c r="AD1479" s="1068">
        <f t="shared" si="302"/>
        <v>0</v>
      </c>
    </row>
    <row r="1480" spans="1:30" ht="70.5" customHeight="1">
      <c r="A1480" s="600"/>
      <c r="B1480" s="601" t="s">
        <v>2440</v>
      </c>
      <c r="C1480" s="701">
        <f>Elec.Data!K559</f>
        <v>0</v>
      </c>
      <c r="D1480" s="819"/>
      <c r="E1480" s="823"/>
      <c r="F1480" s="826">
        <f t="shared" si="291"/>
        <v>0</v>
      </c>
      <c r="G1480" s="747"/>
      <c r="H1480" s="828">
        <f t="shared" si="292"/>
        <v>0</v>
      </c>
      <c r="I1480" s="747"/>
      <c r="J1480" s="828">
        <f t="shared" si="293"/>
        <v>0</v>
      </c>
      <c r="K1480" s="747"/>
      <c r="L1480" s="828">
        <f t="shared" si="294"/>
        <v>0</v>
      </c>
      <c r="M1480" s="747"/>
      <c r="N1480" s="828">
        <f t="shared" si="295"/>
        <v>0</v>
      </c>
      <c r="O1480" s="747"/>
      <c r="P1480" s="828">
        <f t="shared" si="296"/>
        <v>0</v>
      </c>
      <c r="Q1480" s="747"/>
      <c r="R1480" s="828">
        <f t="shared" si="297"/>
        <v>0</v>
      </c>
      <c r="S1480" s="747"/>
      <c r="T1480" s="828">
        <f t="shared" si="298"/>
        <v>0</v>
      </c>
      <c r="U1480" s="745"/>
      <c r="V1480" s="828">
        <f t="shared" si="299"/>
        <v>0</v>
      </c>
      <c r="W1480" s="829">
        <f t="shared" si="300"/>
        <v>0</v>
      </c>
      <c r="X1480" s="828">
        <f t="shared" si="301"/>
        <v>0</v>
      </c>
      <c r="Y1480" s="1069">
        <v>0</v>
      </c>
      <c r="Z1480" s="749">
        <f t="shared" si="304"/>
        <v>0</v>
      </c>
      <c r="AA1480" s="1068">
        <f>[5]building!Y1472</f>
        <v>0</v>
      </c>
      <c r="AB1480" s="1068"/>
      <c r="AC1480" s="1068">
        <f>[5]building!Z1472</f>
        <v>0</v>
      </c>
      <c r="AD1480" s="1068">
        <f t="shared" si="302"/>
        <v>0</v>
      </c>
    </row>
    <row r="1481" spans="1:30" ht="70.5" customHeight="1">
      <c r="A1481" s="600"/>
      <c r="B1481" s="601" t="s">
        <v>4154</v>
      </c>
      <c r="C1481" s="701">
        <f>Elec.Data!K671</f>
        <v>0</v>
      </c>
      <c r="D1481" s="819"/>
      <c r="E1481" s="823"/>
      <c r="F1481" s="826">
        <f t="shared" si="291"/>
        <v>0</v>
      </c>
      <c r="G1481" s="747"/>
      <c r="H1481" s="828">
        <f t="shared" si="292"/>
        <v>0</v>
      </c>
      <c r="I1481" s="747"/>
      <c r="J1481" s="828">
        <f t="shared" si="293"/>
        <v>0</v>
      </c>
      <c r="K1481" s="747"/>
      <c r="L1481" s="828">
        <f t="shared" si="294"/>
        <v>0</v>
      </c>
      <c r="M1481" s="747"/>
      <c r="N1481" s="828">
        <f t="shared" si="295"/>
        <v>0</v>
      </c>
      <c r="O1481" s="747"/>
      <c r="P1481" s="828">
        <f t="shared" si="296"/>
        <v>0</v>
      </c>
      <c r="Q1481" s="747"/>
      <c r="R1481" s="828">
        <f t="shared" si="297"/>
        <v>0</v>
      </c>
      <c r="S1481" s="747"/>
      <c r="T1481" s="828">
        <f t="shared" si="298"/>
        <v>0</v>
      </c>
      <c r="U1481" s="745"/>
      <c r="V1481" s="828">
        <f t="shared" si="299"/>
        <v>0</v>
      </c>
      <c r="W1481" s="829">
        <f t="shared" si="300"/>
        <v>0</v>
      </c>
      <c r="X1481" s="828">
        <f t="shared" si="301"/>
        <v>0</v>
      </c>
      <c r="Y1481" s="1069">
        <v>0</v>
      </c>
      <c r="Z1481" s="749">
        <f t="shared" si="304"/>
        <v>0</v>
      </c>
      <c r="AA1481" s="1068">
        <f>[5]building!Y1473</f>
        <v>0</v>
      </c>
      <c r="AB1481" s="1068"/>
      <c r="AC1481" s="1068">
        <f>[5]building!Z1473</f>
        <v>0</v>
      </c>
      <c r="AD1481" s="1068">
        <f t="shared" si="302"/>
        <v>0</v>
      </c>
    </row>
    <row r="1482" spans="1:30" ht="70.5" customHeight="1">
      <c r="A1482" s="600"/>
      <c r="B1482" s="601" t="s">
        <v>4155</v>
      </c>
      <c r="C1482" s="701">
        <f>Elec.Data!K709</f>
        <v>0</v>
      </c>
      <c r="D1482" s="819"/>
      <c r="E1482" s="823"/>
      <c r="F1482" s="826">
        <f t="shared" si="291"/>
        <v>0</v>
      </c>
      <c r="G1482" s="747"/>
      <c r="H1482" s="828">
        <f t="shared" si="292"/>
        <v>0</v>
      </c>
      <c r="I1482" s="747"/>
      <c r="J1482" s="828">
        <f t="shared" si="293"/>
        <v>0</v>
      </c>
      <c r="K1482" s="747"/>
      <c r="L1482" s="828">
        <f t="shared" si="294"/>
        <v>0</v>
      </c>
      <c r="M1482" s="747"/>
      <c r="N1482" s="828">
        <f t="shared" si="295"/>
        <v>0</v>
      </c>
      <c r="O1482" s="747"/>
      <c r="P1482" s="828">
        <f t="shared" si="296"/>
        <v>0</v>
      </c>
      <c r="Q1482" s="747"/>
      <c r="R1482" s="828">
        <f t="shared" si="297"/>
        <v>0</v>
      </c>
      <c r="S1482" s="747"/>
      <c r="T1482" s="828">
        <f t="shared" si="298"/>
        <v>0</v>
      </c>
      <c r="U1482" s="745"/>
      <c r="V1482" s="828">
        <f t="shared" si="299"/>
        <v>0</v>
      </c>
      <c r="W1482" s="829">
        <f t="shared" si="300"/>
        <v>0</v>
      </c>
      <c r="X1482" s="828">
        <f t="shared" si="301"/>
        <v>0</v>
      </c>
      <c r="Y1482" s="1069">
        <v>0</v>
      </c>
      <c r="Z1482" s="749">
        <f t="shared" si="304"/>
        <v>0</v>
      </c>
      <c r="AA1482" s="1068">
        <f>[5]building!Y1474</f>
        <v>0</v>
      </c>
      <c r="AB1482" s="1068"/>
      <c r="AC1482" s="1068">
        <f>[5]building!Z1474</f>
        <v>0</v>
      </c>
      <c r="AD1482" s="1068">
        <f t="shared" si="302"/>
        <v>0</v>
      </c>
    </row>
    <row r="1483" spans="1:30" ht="70.5" customHeight="1">
      <c r="A1483" s="600"/>
      <c r="B1483" s="601" t="s">
        <v>2334</v>
      </c>
      <c r="C1483" s="701">
        <f>Elec.Data!K716</f>
        <v>165</v>
      </c>
      <c r="D1483" s="819"/>
      <c r="E1483" s="823"/>
      <c r="F1483" s="826">
        <f t="shared" si="291"/>
        <v>0</v>
      </c>
      <c r="G1483" s="747"/>
      <c r="H1483" s="828">
        <f t="shared" si="292"/>
        <v>0</v>
      </c>
      <c r="I1483" s="747"/>
      <c r="J1483" s="828">
        <f t="shared" si="293"/>
        <v>0</v>
      </c>
      <c r="K1483" s="747"/>
      <c r="L1483" s="828">
        <f t="shared" si="294"/>
        <v>0</v>
      </c>
      <c r="M1483" s="747"/>
      <c r="N1483" s="828">
        <f t="shared" si="295"/>
        <v>0</v>
      </c>
      <c r="O1483" s="747"/>
      <c r="P1483" s="828">
        <f t="shared" si="296"/>
        <v>0</v>
      </c>
      <c r="Q1483" s="747"/>
      <c r="R1483" s="828">
        <f t="shared" si="297"/>
        <v>0</v>
      </c>
      <c r="S1483" s="747"/>
      <c r="T1483" s="828">
        <f t="shared" si="298"/>
        <v>0</v>
      </c>
      <c r="U1483" s="745"/>
      <c r="V1483" s="828">
        <f t="shared" si="299"/>
        <v>0</v>
      </c>
      <c r="W1483" s="829">
        <f t="shared" si="300"/>
        <v>0</v>
      </c>
      <c r="X1483" s="828">
        <f t="shared" si="301"/>
        <v>0</v>
      </c>
      <c r="Y1483" s="1069">
        <v>0</v>
      </c>
      <c r="Z1483" s="749">
        <f t="shared" si="304"/>
        <v>0</v>
      </c>
      <c r="AA1483" s="1068">
        <f>[5]building!Y1475</f>
        <v>0</v>
      </c>
      <c r="AB1483" s="1068"/>
      <c r="AC1483" s="1068">
        <f>[5]building!Z1475</f>
        <v>0</v>
      </c>
      <c r="AD1483" s="1068">
        <f t="shared" si="302"/>
        <v>0</v>
      </c>
    </row>
    <row r="1484" spans="1:30" ht="70.5" customHeight="1">
      <c r="A1484" s="600"/>
      <c r="B1484" s="601" t="s">
        <v>2347</v>
      </c>
      <c r="C1484" s="701">
        <f>Elec.Data!K737</f>
        <v>0</v>
      </c>
      <c r="D1484" s="819"/>
      <c r="E1484" s="823"/>
      <c r="F1484" s="826">
        <f t="shared" si="291"/>
        <v>0</v>
      </c>
      <c r="G1484" s="747"/>
      <c r="H1484" s="828">
        <f t="shared" si="292"/>
        <v>0</v>
      </c>
      <c r="I1484" s="747"/>
      <c r="J1484" s="828">
        <f t="shared" si="293"/>
        <v>0</v>
      </c>
      <c r="K1484" s="747"/>
      <c r="L1484" s="828">
        <f t="shared" si="294"/>
        <v>0</v>
      </c>
      <c r="M1484" s="747"/>
      <c r="N1484" s="828">
        <f t="shared" si="295"/>
        <v>0</v>
      </c>
      <c r="O1484" s="747"/>
      <c r="P1484" s="828">
        <f t="shared" si="296"/>
        <v>0</v>
      </c>
      <c r="Q1484" s="747"/>
      <c r="R1484" s="828">
        <f t="shared" si="297"/>
        <v>0</v>
      </c>
      <c r="S1484" s="747"/>
      <c r="T1484" s="828">
        <f t="shared" si="298"/>
        <v>0</v>
      </c>
      <c r="U1484" s="745"/>
      <c r="V1484" s="828">
        <f t="shared" si="299"/>
        <v>0</v>
      </c>
      <c r="W1484" s="829">
        <f t="shared" si="300"/>
        <v>0</v>
      </c>
      <c r="X1484" s="828">
        <f t="shared" si="301"/>
        <v>0</v>
      </c>
      <c r="Y1484" s="1069">
        <v>0</v>
      </c>
      <c r="Z1484" s="749">
        <f t="shared" si="304"/>
        <v>0</v>
      </c>
      <c r="AA1484" s="1068">
        <f>[5]building!Y1476</f>
        <v>0</v>
      </c>
      <c r="AB1484" s="1068"/>
      <c r="AC1484" s="1068">
        <f>[5]building!Z1476</f>
        <v>0</v>
      </c>
      <c r="AD1484" s="1068">
        <f t="shared" si="302"/>
        <v>0</v>
      </c>
    </row>
    <row r="1485" spans="1:30" ht="70.5" customHeight="1">
      <c r="A1485" s="600"/>
      <c r="B1485" s="601" t="s">
        <v>3378</v>
      </c>
      <c r="C1485" s="701">
        <f>Elec.Data!K754</f>
        <v>0</v>
      </c>
      <c r="D1485" s="819"/>
      <c r="E1485" s="823"/>
      <c r="F1485" s="826">
        <f t="shared" si="291"/>
        <v>0</v>
      </c>
      <c r="G1485" s="747"/>
      <c r="H1485" s="828">
        <f t="shared" si="292"/>
        <v>0</v>
      </c>
      <c r="I1485" s="747"/>
      <c r="J1485" s="828">
        <f t="shared" si="293"/>
        <v>0</v>
      </c>
      <c r="K1485" s="747"/>
      <c r="L1485" s="828">
        <f t="shared" si="294"/>
        <v>0</v>
      </c>
      <c r="M1485" s="747"/>
      <c r="N1485" s="828">
        <f t="shared" si="295"/>
        <v>0</v>
      </c>
      <c r="O1485" s="747"/>
      <c r="P1485" s="828">
        <f t="shared" si="296"/>
        <v>0</v>
      </c>
      <c r="Q1485" s="747"/>
      <c r="R1485" s="828">
        <f t="shared" si="297"/>
        <v>0</v>
      </c>
      <c r="S1485" s="747"/>
      <c r="T1485" s="828">
        <f t="shared" si="298"/>
        <v>0</v>
      </c>
      <c r="U1485" s="745"/>
      <c r="V1485" s="828">
        <f t="shared" si="299"/>
        <v>0</v>
      </c>
      <c r="W1485" s="829">
        <f t="shared" si="300"/>
        <v>0</v>
      </c>
      <c r="X1485" s="828">
        <f t="shared" si="301"/>
        <v>0</v>
      </c>
      <c r="Y1485" s="1069">
        <v>0</v>
      </c>
      <c r="Z1485" s="749">
        <f t="shared" si="304"/>
        <v>0</v>
      </c>
      <c r="AA1485" s="1068">
        <f>[5]building!Y1477</f>
        <v>0</v>
      </c>
      <c r="AB1485" s="1068"/>
      <c r="AC1485" s="1068">
        <f>[5]building!Z1477</f>
        <v>0</v>
      </c>
      <c r="AD1485" s="1068">
        <f t="shared" si="302"/>
        <v>0</v>
      </c>
    </row>
    <row r="1486" spans="1:30" ht="70.5" customHeight="1">
      <c r="A1486" s="600"/>
      <c r="B1486" s="601" t="s">
        <v>2871</v>
      </c>
      <c r="C1486" s="701">
        <f>Elec.Data!K789</f>
        <v>0</v>
      </c>
      <c r="D1486" s="819"/>
      <c r="E1486" s="823"/>
      <c r="F1486" s="826">
        <f t="shared" si="291"/>
        <v>0</v>
      </c>
      <c r="G1486" s="747"/>
      <c r="H1486" s="828">
        <f t="shared" si="292"/>
        <v>0</v>
      </c>
      <c r="I1486" s="747"/>
      <c r="J1486" s="828">
        <f t="shared" si="293"/>
        <v>0</v>
      </c>
      <c r="K1486" s="747"/>
      <c r="L1486" s="828">
        <f t="shared" si="294"/>
        <v>0</v>
      </c>
      <c r="M1486" s="747"/>
      <c r="N1486" s="828">
        <f t="shared" si="295"/>
        <v>0</v>
      </c>
      <c r="O1486" s="747"/>
      <c r="P1486" s="828">
        <f t="shared" si="296"/>
        <v>0</v>
      </c>
      <c r="Q1486" s="747"/>
      <c r="R1486" s="828">
        <f t="shared" si="297"/>
        <v>0</v>
      </c>
      <c r="S1486" s="747"/>
      <c r="T1486" s="828">
        <f t="shared" si="298"/>
        <v>0</v>
      </c>
      <c r="U1486" s="745"/>
      <c r="V1486" s="828">
        <f t="shared" si="299"/>
        <v>0</v>
      </c>
      <c r="W1486" s="829">
        <f t="shared" si="300"/>
        <v>0</v>
      </c>
      <c r="X1486" s="828">
        <f t="shared" si="301"/>
        <v>0</v>
      </c>
      <c r="Y1486" s="1069">
        <v>0</v>
      </c>
      <c r="Z1486" s="749">
        <f t="shared" si="304"/>
        <v>0</v>
      </c>
      <c r="AA1486" s="1068">
        <f>[5]building!Y1478</f>
        <v>0</v>
      </c>
      <c r="AB1486" s="1068"/>
      <c r="AC1486" s="1068">
        <f>[5]building!Z1478</f>
        <v>0</v>
      </c>
      <c r="AD1486" s="1068">
        <f t="shared" si="302"/>
        <v>0</v>
      </c>
    </row>
    <row r="1487" spans="1:30" ht="70.5" customHeight="1">
      <c r="A1487" s="600"/>
      <c r="B1487" s="601" t="s">
        <v>3152</v>
      </c>
      <c r="C1487" s="701">
        <f>Elec.Data!K820</f>
        <v>0</v>
      </c>
      <c r="D1487" s="819"/>
      <c r="E1487" s="823"/>
      <c r="F1487" s="826">
        <f t="shared" ref="F1487:F1550" si="305">E1487*C1487</f>
        <v>0</v>
      </c>
      <c r="G1487" s="747"/>
      <c r="H1487" s="828">
        <f t="shared" ref="H1487:H1550" si="306">G1487*C1487</f>
        <v>0</v>
      </c>
      <c r="I1487" s="747"/>
      <c r="J1487" s="828">
        <f t="shared" ref="J1487:J1550" si="307">I1487*C1487</f>
        <v>0</v>
      </c>
      <c r="K1487" s="747"/>
      <c r="L1487" s="828">
        <f t="shared" ref="L1487:L1550" si="308">K1487*C1487</f>
        <v>0</v>
      </c>
      <c r="M1487" s="747"/>
      <c r="N1487" s="828">
        <f t="shared" ref="N1487:N1550" si="309">M1487*C1487</f>
        <v>0</v>
      </c>
      <c r="O1487" s="747"/>
      <c r="P1487" s="828">
        <f t="shared" ref="P1487:P1550" si="310">O1487*C1487</f>
        <v>0</v>
      </c>
      <c r="Q1487" s="747"/>
      <c r="R1487" s="828">
        <f t="shared" ref="R1487:R1550" si="311">Q1487*C1487</f>
        <v>0</v>
      </c>
      <c r="S1487" s="747"/>
      <c r="T1487" s="828">
        <f t="shared" ref="T1487:T1550" si="312">S1487*C1487</f>
        <v>0</v>
      </c>
      <c r="U1487" s="745"/>
      <c r="V1487" s="828">
        <f t="shared" ref="V1487:V1550" si="313">U1487*C1487</f>
        <v>0</v>
      </c>
      <c r="W1487" s="829">
        <f t="shared" ref="W1487:W1550" si="314">G1487+I1487+K1487+M1487+O1487+Q1487+S1487+U1487</f>
        <v>0</v>
      </c>
      <c r="X1487" s="828">
        <f t="shared" ref="X1487:X1550" si="315">W1487*C1487</f>
        <v>0</v>
      </c>
      <c r="Y1487" s="1069">
        <v>0</v>
      </c>
      <c r="Z1487" s="749">
        <f t="shared" ref="Z1487:Z1550" si="316">Y1487*C1487</f>
        <v>0</v>
      </c>
      <c r="AA1487" s="1068">
        <f>[5]building!Y1479</f>
        <v>0</v>
      </c>
      <c r="AB1487" s="1068"/>
      <c r="AC1487" s="1068">
        <f>[5]building!Z1479</f>
        <v>0</v>
      </c>
      <c r="AD1487" s="1068">
        <f t="shared" ref="AD1487:AD1550" si="317">Z1487-AC1487</f>
        <v>0</v>
      </c>
    </row>
    <row r="1488" spans="1:30" ht="70.5" customHeight="1">
      <c r="A1488" s="600"/>
      <c r="B1488" s="601" t="s">
        <v>1128</v>
      </c>
      <c r="C1488" s="701">
        <f>Elec.Data!K846</f>
        <v>281.56</v>
      </c>
      <c r="D1488" s="819"/>
      <c r="E1488" s="823"/>
      <c r="F1488" s="826">
        <f t="shared" si="305"/>
        <v>0</v>
      </c>
      <c r="G1488" s="747"/>
      <c r="H1488" s="828">
        <f t="shared" si="306"/>
        <v>0</v>
      </c>
      <c r="I1488" s="747"/>
      <c r="J1488" s="828">
        <f t="shared" si="307"/>
        <v>0</v>
      </c>
      <c r="K1488" s="747"/>
      <c r="L1488" s="828">
        <f t="shared" si="308"/>
        <v>0</v>
      </c>
      <c r="M1488" s="747"/>
      <c r="N1488" s="828">
        <f t="shared" si="309"/>
        <v>0</v>
      </c>
      <c r="O1488" s="747"/>
      <c r="P1488" s="828">
        <f t="shared" si="310"/>
        <v>0</v>
      </c>
      <c r="Q1488" s="747"/>
      <c r="R1488" s="828">
        <f t="shared" si="311"/>
        <v>0</v>
      </c>
      <c r="S1488" s="747"/>
      <c r="T1488" s="828">
        <f t="shared" si="312"/>
        <v>0</v>
      </c>
      <c r="U1488" s="745"/>
      <c r="V1488" s="828">
        <f t="shared" si="313"/>
        <v>0</v>
      </c>
      <c r="W1488" s="829">
        <f t="shared" si="314"/>
        <v>0</v>
      </c>
      <c r="X1488" s="828">
        <f t="shared" si="315"/>
        <v>0</v>
      </c>
      <c r="Y1488" s="1069">
        <v>0</v>
      </c>
      <c r="Z1488" s="749">
        <f t="shared" si="316"/>
        <v>0</v>
      </c>
      <c r="AA1488" s="1068">
        <f>[5]building!Y1480</f>
        <v>0</v>
      </c>
      <c r="AB1488" s="1068"/>
      <c r="AC1488" s="1068">
        <f>[5]building!Z1480</f>
        <v>0</v>
      </c>
      <c r="AD1488" s="1068">
        <f t="shared" si="317"/>
        <v>0</v>
      </c>
    </row>
    <row r="1489" spans="1:30" ht="70.5" customHeight="1">
      <c r="A1489" s="600"/>
      <c r="B1489" s="601" t="s">
        <v>2335</v>
      </c>
      <c r="C1489" s="701">
        <f>Elec.Data!K864</f>
        <v>96.54</v>
      </c>
      <c r="D1489" s="819"/>
      <c r="E1489" s="823"/>
      <c r="F1489" s="826">
        <f t="shared" si="305"/>
        <v>0</v>
      </c>
      <c r="G1489" s="747"/>
      <c r="H1489" s="828">
        <f t="shared" si="306"/>
        <v>0</v>
      </c>
      <c r="I1489" s="747"/>
      <c r="J1489" s="828">
        <f t="shared" si="307"/>
        <v>0</v>
      </c>
      <c r="K1489" s="747"/>
      <c r="L1489" s="828">
        <f t="shared" si="308"/>
        <v>0</v>
      </c>
      <c r="M1489" s="747"/>
      <c r="N1489" s="828">
        <f t="shared" si="309"/>
        <v>0</v>
      </c>
      <c r="O1489" s="747"/>
      <c r="P1489" s="828">
        <f t="shared" si="310"/>
        <v>0</v>
      </c>
      <c r="Q1489" s="747"/>
      <c r="R1489" s="828">
        <f t="shared" si="311"/>
        <v>0</v>
      </c>
      <c r="S1489" s="747"/>
      <c r="T1489" s="828">
        <f t="shared" si="312"/>
        <v>0</v>
      </c>
      <c r="U1489" s="745"/>
      <c r="V1489" s="828">
        <f t="shared" si="313"/>
        <v>0</v>
      </c>
      <c r="W1489" s="829">
        <f t="shared" si="314"/>
        <v>0</v>
      </c>
      <c r="X1489" s="828">
        <f t="shared" si="315"/>
        <v>0</v>
      </c>
      <c r="Y1489" s="1069">
        <v>0</v>
      </c>
      <c r="Z1489" s="749">
        <f t="shared" si="316"/>
        <v>0</v>
      </c>
      <c r="AA1489" s="1068">
        <f>[5]building!Y1481</f>
        <v>0</v>
      </c>
      <c r="AB1489" s="1068"/>
      <c r="AC1489" s="1068">
        <f>[5]building!Z1481</f>
        <v>0</v>
      </c>
      <c r="AD1489" s="1068">
        <f t="shared" si="317"/>
        <v>0</v>
      </c>
    </row>
    <row r="1490" spans="1:30" ht="70.5" customHeight="1">
      <c r="A1490" s="600"/>
      <c r="B1490" s="601" t="s">
        <v>2674</v>
      </c>
      <c r="C1490" s="701">
        <f>Elec.Data!K871</f>
        <v>54.47</v>
      </c>
      <c r="D1490" s="819"/>
      <c r="E1490" s="823"/>
      <c r="F1490" s="826">
        <f t="shared" si="305"/>
        <v>0</v>
      </c>
      <c r="G1490" s="747"/>
      <c r="H1490" s="828">
        <f t="shared" si="306"/>
        <v>0</v>
      </c>
      <c r="I1490" s="747"/>
      <c r="J1490" s="828">
        <f t="shared" si="307"/>
        <v>0</v>
      </c>
      <c r="K1490" s="747"/>
      <c r="L1490" s="828">
        <f t="shared" si="308"/>
        <v>0</v>
      </c>
      <c r="M1490" s="747"/>
      <c r="N1490" s="828">
        <f t="shared" si="309"/>
        <v>0</v>
      </c>
      <c r="O1490" s="747"/>
      <c r="P1490" s="828">
        <f t="shared" si="310"/>
        <v>0</v>
      </c>
      <c r="Q1490" s="747"/>
      <c r="R1490" s="828">
        <f t="shared" si="311"/>
        <v>0</v>
      </c>
      <c r="S1490" s="747"/>
      <c r="T1490" s="828">
        <f t="shared" si="312"/>
        <v>0</v>
      </c>
      <c r="U1490" s="745"/>
      <c r="V1490" s="828">
        <f t="shared" si="313"/>
        <v>0</v>
      </c>
      <c r="W1490" s="829">
        <f t="shared" si="314"/>
        <v>0</v>
      </c>
      <c r="X1490" s="828">
        <f t="shared" si="315"/>
        <v>0</v>
      </c>
      <c r="Y1490" s="1069">
        <v>0</v>
      </c>
      <c r="Z1490" s="749">
        <f t="shared" si="316"/>
        <v>0</v>
      </c>
      <c r="AA1490" s="1068">
        <f>[5]building!Y1482</f>
        <v>0</v>
      </c>
      <c r="AB1490" s="1068"/>
      <c r="AC1490" s="1068">
        <f>[5]building!Z1482</f>
        <v>0</v>
      </c>
      <c r="AD1490" s="1068">
        <f t="shared" si="317"/>
        <v>0</v>
      </c>
    </row>
    <row r="1491" spans="1:30" ht="70.5" customHeight="1">
      <c r="A1491" s="600"/>
      <c r="B1491" s="601" t="s">
        <v>2336</v>
      </c>
      <c r="C1491" s="701">
        <f>Elec.Data!K896</f>
        <v>7178</v>
      </c>
      <c r="D1491" s="819"/>
      <c r="E1491" s="823"/>
      <c r="F1491" s="826">
        <f t="shared" si="305"/>
        <v>0</v>
      </c>
      <c r="G1491" s="747"/>
      <c r="H1491" s="828">
        <f t="shared" si="306"/>
        <v>0</v>
      </c>
      <c r="I1491" s="747"/>
      <c r="J1491" s="828">
        <f t="shared" si="307"/>
        <v>0</v>
      </c>
      <c r="K1491" s="747"/>
      <c r="L1491" s="828">
        <f t="shared" si="308"/>
        <v>0</v>
      </c>
      <c r="M1491" s="747"/>
      <c r="N1491" s="828">
        <f t="shared" si="309"/>
        <v>0</v>
      </c>
      <c r="O1491" s="747"/>
      <c r="P1491" s="828">
        <f t="shared" si="310"/>
        <v>0</v>
      </c>
      <c r="Q1491" s="747"/>
      <c r="R1491" s="828">
        <f t="shared" si="311"/>
        <v>0</v>
      </c>
      <c r="S1491" s="747"/>
      <c r="T1491" s="828">
        <f t="shared" si="312"/>
        <v>0</v>
      </c>
      <c r="U1491" s="745"/>
      <c r="V1491" s="828">
        <f t="shared" si="313"/>
        <v>0</v>
      </c>
      <c r="W1491" s="829">
        <f t="shared" si="314"/>
        <v>0</v>
      </c>
      <c r="X1491" s="828">
        <f t="shared" si="315"/>
        <v>0</v>
      </c>
      <c r="Y1491" s="1069">
        <v>0</v>
      </c>
      <c r="Z1491" s="749">
        <f t="shared" si="316"/>
        <v>0</v>
      </c>
      <c r="AA1491" s="1068">
        <f>[5]building!Y1483</f>
        <v>0</v>
      </c>
      <c r="AB1491" s="1068"/>
      <c r="AC1491" s="1068">
        <f>[5]building!Z1483</f>
        <v>0</v>
      </c>
      <c r="AD1491" s="1068">
        <f t="shared" si="317"/>
        <v>0</v>
      </c>
    </row>
    <row r="1492" spans="1:30" ht="70.5" customHeight="1">
      <c r="A1492" s="600"/>
      <c r="B1492" s="601" t="s">
        <v>2477</v>
      </c>
      <c r="C1492" s="701">
        <f>Elec.Data!K943</f>
        <v>609.29999999999995</v>
      </c>
      <c r="D1492" s="819"/>
      <c r="E1492" s="823"/>
      <c r="F1492" s="826">
        <f t="shared" si="305"/>
        <v>0</v>
      </c>
      <c r="G1492" s="747"/>
      <c r="H1492" s="828">
        <f t="shared" si="306"/>
        <v>0</v>
      </c>
      <c r="I1492" s="747"/>
      <c r="J1492" s="828">
        <f t="shared" si="307"/>
        <v>0</v>
      </c>
      <c r="K1492" s="747"/>
      <c r="L1492" s="828">
        <f t="shared" si="308"/>
        <v>0</v>
      </c>
      <c r="M1492" s="747"/>
      <c r="N1492" s="828">
        <f t="shared" si="309"/>
        <v>0</v>
      </c>
      <c r="O1492" s="747"/>
      <c r="P1492" s="828">
        <f t="shared" si="310"/>
        <v>0</v>
      </c>
      <c r="Q1492" s="747"/>
      <c r="R1492" s="828">
        <f t="shared" si="311"/>
        <v>0</v>
      </c>
      <c r="S1492" s="747"/>
      <c r="T1492" s="828">
        <f t="shared" si="312"/>
        <v>0</v>
      </c>
      <c r="U1492" s="745"/>
      <c r="V1492" s="828">
        <f t="shared" si="313"/>
        <v>0</v>
      </c>
      <c r="W1492" s="829">
        <f t="shared" si="314"/>
        <v>0</v>
      </c>
      <c r="X1492" s="828">
        <f t="shared" si="315"/>
        <v>0</v>
      </c>
      <c r="Y1492" s="1069">
        <v>0</v>
      </c>
      <c r="Z1492" s="749">
        <f t="shared" si="316"/>
        <v>0</v>
      </c>
      <c r="AA1492" s="1068">
        <f>[5]building!Y1484</f>
        <v>0</v>
      </c>
      <c r="AB1492" s="1068"/>
      <c r="AC1492" s="1068">
        <f>[5]building!Z1484</f>
        <v>0</v>
      </c>
      <c r="AD1492" s="1068">
        <f t="shared" si="317"/>
        <v>0</v>
      </c>
    </row>
    <row r="1493" spans="1:30" ht="70.5" customHeight="1">
      <c r="A1493" s="600"/>
      <c r="B1493" s="794" t="s">
        <v>4156</v>
      </c>
      <c r="C1493" s="701">
        <f>Elec.Data!K993</f>
        <v>895</v>
      </c>
      <c r="D1493" s="819"/>
      <c r="E1493" s="823"/>
      <c r="F1493" s="826">
        <f t="shared" si="305"/>
        <v>0</v>
      </c>
      <c r="G1493" s="747"/>
      <c r="H1493" s="828">
        <f t="shared" si="306"/>
        <v>0</v>
      </c>
      <c r="I1493" s="747"/>
      <c r="J1493" s="828">
        <f t="shared" si="307"/>
        <v>0</v>
      </c>
      <c r="K1493" s="747"/>
      <c r="L1493" s="828">
        <f t="shared" si="308"/>
        <v>0</v>
      </c>
      <c r="M1493" s="747"/>
      <c r="N1493" s="828">
        <f t="shared" si="309"/>
        <v>0</v>
      </c>
      <c r="O1493" s="747"/>
      <c r="P1493" s="828">
        <f t="shared" si="310"/>
        <v>0</v>
      </c>
      <c r="Q1493" s="747"/>
      <c r="R1493" s="828">
        <f t="shared" si="311"/>
        <v>0</v>
      </c>
      <c r="S1493" s="747"/>
      <c r="T1493" s="828">
        <f t="shared" si="312"/>
        <v>0</v>
      </c>
      <c r="U1493" s="745"/>
      <c r="V1493" s="828">
        <f t="shared" si="313"/>
        <v>0</v>
      </c>
      <c r="W1493" s="829">
        <f t="shared" si="314"/>
        <v>0</v>
      </c>
      <c r="X1493" s="828">
        <f t="shared" si="315"/>
        <v>0</v>
      </c>
      <c r="Y1493" s="1069">
        <v>0</v>
      </c>
      <c r="Z1493" s="749">
        <f t="shared" si="316"/>
        <v>0</v>
      </c>
      <c r="AA1493" s="1068">
        <f>[5]building!Y1485</f>
        <v>0</v>
      </c>
      <c r="AB1493" s="1068"/>
      <c r="AC1493" s="1068">
        <f>[5]building!Z1485</f>
        <v>0</v>
      </c>
      <c r="AD1493" s="1068">
        <f t="shared" si="317"/>
        <v>0</v>
      </c>
    </row>
    <row r="1494" spans="1:30" ht="70.5" customHeight="1">
      <c r="A1494" s="600"/>
      <c r="B1494" s="601" t="s">
        <v>4157</v>
      </c>
      <c r="C1494" s="701">
        <f>Elec.Data!K1019</f>
        <v>897</v>
      </c>
      <c r="D1494" s="819"/>
      <c r="E1494" s="823"/>
      <c r="F1494" s="826">
        <f t="shared" si="305"/>
        <v>0</v>
      </c>
      <c r="G1494" s="747"/>
      <c r="H1494" s="828">
        <f t="shared" si="306"/>
        <v>0</v>
      </c>
      <c r="I1494" s="747"/>
      <c r="J1494" s="828">
        <f t="shared" si="307"/>
        <v>0</v>
      </c>
      <c r="K1494" s="747"/>
      <c r="L1494" s="828">
        <f t="shared" si="308"/>
        <v>0</v>
      </c>
      <c r="M1494" s="747"/>
      <c r="N1494" s="828">
        <f t="shared" si="309"/>
        <v>0</v>
      </c>
      <c r="O1494" s="747"/>
      <c r="P1494" s="828">
        <f t="shared" si="310"/>
        <v>0</v>
      </c>
      <c r="Q1494" s="747"/>
      <c r="R1494" s="828">
        <f t="shared" si="311"/>
        <v>0</v>
      </c>
      <c r="S1494" s="747"/>
      <c r="T1494" s="828">
        <f t="shared" si="312"/>
        <v>0</v>
      </c>
      <c r="U1494" s="745"/>
      <c r="V1494" s="828">
        <f t="shared" si="313"/>
        <v>0</v>
      </c>
      <c r="W1494" s="829">
        <f t="shared" si="314"/>
        <v>0</v>
      </c>
      <c r="X1494" s="828">
        <f t="shared" si="315"/>
        <v>0</v>
      </c>
      <c r="Y1494" s="1069">
        <v>0</v>
      </c>
      <c r="Z1494" s="749">
        <f t="shared" si="316"/>
        <v>0</v>
      </c>
      <c r="AA1494" s="1068">
        <f>[5]building!Y1486</f>
        <v>0</v>
      </c>
      <c r="AB1494" s="1068"/>
      <c r="AC1494" s="1068">
        <f>[5]building!Z1486</f>
        <v>0</v>
      </c>
      <c r="AD1494" s="1068">
        <f t="shared" si="317"/>
        <v>0</v>
      </c>
    </row>
    <row r="1495" spans="1:30" ht="70.5" customHeight="1">
      <c r="A1495" s="600"/>
      <c r="B1495" s="794" t="s">
        <v>4158</v>
      </c>
      <c r="C1495" s="701">
        <f>Elec.Data!K1035</f>
        <v>935</v>
      </c>
      <c r="D1495" s="819"/>
      <c r="E1495" s="823"/>
      <c r="F1495" s="826">
        <f t="shared" si="305"/>
        <v>0</v>
      </c>
      <c r="G1495" s="747"/>
      <c r="H1495" s="828">
        <f t="shared" si="306"/>
        <v>0</v>
      </c>
      <c r="I1495" s="747"/>
      <c r="J1495" s="828">
        <f t="shared" si="307"/>
        <v>0</v>
      </c>
      <c r="K1495" s="747"/>
      <c r="L1495" s="828">
        <f t="shared" si="308"/>
        <v>0</v>
      </c>
      <c r="M1495" s="747"/>
      <c r="N1495" s="828">
        <f t="shared" si="309"/>
        <v>0</v>
      </c>
      <c r="O1495" s="747"/>
      <c r="P1495" s="828">
        <f t="shared" si="310"/>
        <v>0</v>
      </c>
      <c r="Q1495" s="747"/>
      <c r="R1495" s="828">
        <f t="shared" si="311"/>
        <v>0</v>
      </c>
      <c r="S1495" s="747"/>
      <c r="T1495" s="828">
        <f t="shared" si="312"/>
        <v>0</v>
      </c>
      <c r="U1495" s="745"/>
      <c r="V1495" s="828">
        <f t="shared" si="313"/>
        <v>0</v>
      </c>
      <c r="W1495" s="829">
        <f t="shared" si="314"/>
        <v>0</v>
      </c>
      <c r="X1495" s="828">
        <f t="shared" si="315"/>
        <v>0</v>
      </c>
      <c r="Y1495" s="1069">
        <v>0</v>
      </c>
      <c r="Z1495" s="749">
        <f t="shared" si="316"/>
        <v>0</v>
      </c>
      <c r="AA1495" s="1068">
        <f>[5]building!Y1487</f>
        <v>0</v>
      </c>
      <c r="AB1495" s="1068"/>
      <c r="AC1495" s="1068">
        <f>[5]building!Z1487</f>
        <v>0</v>
      </c>
      <c r="AD1495" s="1068">
        <f t="shared" si="317"/>
        <v>0</v>
      </c>
    </row>
    <row r="1496" spans="1:30" ht="70.5" customHeight="1">
      <c r="A1496" s="600"/>
      <c r="B1496" s="794" t="s">
        <v>4159</v>
      </c>
      <c r="C1496" s="701">
        <f>Elec.Data!K1057</f>
        <v>982</v>
      </c>
      <c r="D1496" s="819"/>
      <c r="E1496" s="823"/>
      <c r="F1496" s="826">
        <f t="shared" si="305"/>
        <v>0</v>
      </c>
      <c r="G1496" s="747"/>
      <c r="H1496" s="828">
        <f t="shared" si="306"/>
        <v>0</v>
      </c>
      <c r="I1496" s="747"/>
      <c r="J1496" s="828">
        <f t="shared" si="307"/>
        <v>0</v>
      </c>
      <c r="K1496" s="747"/>
      <c r="L1496" s="828">
        <f t="shared" si="308"/>
        <v>0</v>
      </c>
      <c r="M1496" s="747"/>
      <c r="N1496" s="828">
        <f t="shared" si="309"/>
        <v>0</v>
      </c>
      <c r="O1496" s="747"/>
      <c r="P1496" s="828">
        <f t="shared" si="310"/>
        <v>0</v>
      </c>
      <c r="Q1496" s="747"/>
      <c r="R1496" s="828">
        <f t="shared" si="311"/>
        <v>0</v>
      </c>
      <c r="S1496" s="747"/>
      <c r="T1496" s="828">
        <f t="shared" si="312"/>
        <v>0</v>
      </c>
      <c r="U1496" s="745"/>
      <c r="V1496" s="828">
        <f t="shared" si="313"/>
        <v>0</v>
      </c>
      <c r="W1496" s="829">
        <f t="shared" si="314"/>
        <v>0</v>
      </c>
      <c r="X1496" s="828">
        <f t="shared" si="315"/>
        <v>0</v>
      </c>
      <c r="Y1496" s="1069">
        <v>0</v>
      </c>
      <c r="Z1496" s="749">
        <f t="shared" si="316"/>
        <v>0</v>
      </c>
      <c r="AA1496" s="1068">
        <f>[5]building!Y1488</f>
        <v>0</v>
      </c>
      <c r="AB1496" s="1068"/>
      <c r="AC1496" s="1068">
        <f>[5]building!Z1488</f>
        <v>0</v>
      </c>
      <c r="AD1496" s="1068">
        <f t="shared" si="317"/>
        <v>0</v>
      </c>
    </row>
    <row r="1497" spans="1:30" ht="70.5" customHeight="1">
      <c r="A1497" s="600"/>
      <c r="B1497" s="794" t="s">
        <v>4160</v>
      </c>
      <c r="C1497" s="701">
        <f>Elec.Data!K1077</f>
        <v>2127.5</v>
      </c>
      <c r="D1497" s="819"/>
      <c r="E1497" s="823"/>
      <c r="F1497" s="826">
        <f t="shared" si="305"/>
        <v>0</v>
      </c>
      <c r="G1497" s="747"/>
      <c r="H1497" s="828">
        <f t="shared" si="306"/>
        <v>0</v>
      </c>
      <c r="I1497" s="747"/>
      <c r="J1497" s="828">
        <f t="shared" si="307"/>
        <v>0</v>
      </c>
      <c r="K1497" s="747"/>
      <c r="L1497" s="828">
        <f t="shared" si="308"/>
        <v>0</v>
      </c>
      <c r="M1497" s="747"/>
      <c r="N1497" s="828">
        <f t="shared" si="309"/>
        <v>0</v>
      </c>
      <c r="O1497" s="747"/>
      <c r="P1497" s="828">
        <f t="shared" si="310"/>
        <v>0</v>
      </c>
      <c r="Q1497" s="747"/>
      <c r="R1497" s="828">
        <f t="shared" si="311"/>
        <v>0</v>
      </c>
      <c r="S1497" s="747"/>
      <c r="T1497" s="828">
        <f t="shared" si="312"/>
        <v>0</v>
      </c>
      <c r="U1497" s="745"/>
      <c r="V1497" s="828">
        <f t="shared" si="313"/>
        <v>0</v>
      </c>
      <c r="W1497" s="829">
        <f t="shared" si="314"/>
        <v>0</v>
      </c>
      <c r="X1497" s="828">
        <f t="shared" si="315"/>
        <v>0</v>
      </c>
      <c r="Y1497" s="1069">
        <v>0</v>
      </c>
      <c r="Z1497" s="749">
        <f t="shared" si="316"/>
        <v>0</v>
      </c>
      <c r="AA1497" s="1068">
        <f>[5]building!Y1489</f>
        <v>0</v>
      </c>
      <c r="AB1497" s="1068"/>
      <c r="AC1497" s="1068">
        <f>[5]building!Z1489</f>
        <v>0</v>
      </c>
      <c r="AD1497" s="1068">
        <f t="shared" si="317"/>
        <v>0</v>
      </c>
    </row>
    <row r="1498" spans="1:30" ht="70.5" customHeight="1">
      <c r="A1498" s="600"/>
      <c r="B1498" s="794" t="s">
        <v>4161</v>
      </c>
      <c r="C1498" s="701">
        <f>Elec.Data!K1096</f>
        <v>690</v>
      </c>
      <c r="D1498" s="819"/>
      <c r="E1498" s="823"/>
      <c r="F1498" s="826">
        <f t="shared" si="305"/>
        <v>0</v>
      </c>
      <c r="G1498" s="747"/>
      <c r="H1498" s="828">
        <f t="shared" si="306"/>
        <v>0</v>
      </c>
      <c r="I1498" s="747"/>
      <c r="J1498" s="828">
        <f t="shared" si="307"/>
        <v>0</v>
      </c>
      <c r="K1498" s="747"/>
      <c r="L1498" s="828">
        <f t="shared" si="308"/>
        <v>0</v>
      </c>
      <c r="M1498" s="747"/>
      <c r="N1498" s="828">
        <f t="shared" si="309"/>
        <v>0</v>
      </c>
      <c r="O1498" s="747"/>
      <c r="P1498" s="828">
        <f t="shared" si="310"/>
        <v>0</v>
      </c>
      <c r="Q1498" s="747"/>
      <c r="R1498" s="828">
        <f t="shared" si="311"/>
        <v>0</v>
      </c>
      <c r="S1498" s="747"/>
      <c r="T1498" s="828">
        <f t="shared" si="312"/>
        <v>0</v>
      </c>
      <c r="U1498" s="745"/>
      <c r="V1498" s="828">
        <f t="shared" si="313"/>
        <v>0</v>
      </c>
      <c r="W1498" s="829">
        <f t="shared" si="314"/>
        <v>0</v>
      </c>
      <c r="X1498" s="828">
        <f t="shared" si="315"/>
        <v>0</v>
      </c>
      <c r="Y1498" s="1069">
        <v>0</v>
      </c>
      <c r="Z1498" s="749">
        <f t="shared" si="316"/>
        <v>0</v>
      </c>
      <c r="AA1498" s="1068">
        <f>[5]building!Y1490</f>
        <v>0</v>
      </c>
      <c r="AB1498" s="1068"/>
      <c r="AC1498" s="1068">
        <f>[5]building!Z1490</f>
        <v>0</v>
      </c>
      <c r="AD1498" s="1068">
        <f t="shared" si="317"/>
        <v>0</v>
      </c>
    </row>
    <row r="1499" spans="1:30" ht="70.5" customHeight="1">
      <c r="A1499" s="600"/>
      <c r="B1499" s="794" t="s">
        <v>4162</v>
      </c>
      <c r="C1499" s="701">
        <f>Elec.Data!K1120</f>
        <v>128.19999999999999</v>
      </c>
      <c r="D1499" s="819"/>
      <c r="E1499" s="823"/>
      <c r="F1499" s="826">
        <f t="shared" si="305"/>
        <v>0</v>
      </c>
      <c r="G1499" s="747"/>
      <c r="H1499" s="828">
        <f t="shared" si="306"/>
        <v>0</v>
      </c>
      <c r="I1499" s="747"/>
      <c r="J1499" s="828">
        <f t="shared" si="307"/>
        <v>0</v>
      </c>
      <c r="K1499" s="747"/>
      <c r="L1499" s="828">
        <f t="shared" si="308"/>
        <v>0</v>
      </c>
      <c r="M1499" s="747"/>
      <c r="N1499" s="828">
        <f t="shared" si="309"/>
        <v>0</v>
      </c>
      <c r="O1499" s="747"/>
      <c r="P1499" s="828">
        <f t="shared" si="310"/>
        <v>0</v>
      </c>
      <c r="Q1499" s="747"/>
      <c r="R1499" s="828">
        <f t="shared" si="311"/>
        <v>0</v>
      </c>
      <c r="S1499" s="747"/>
      <c r="T1499" s="828">
        <f t="shared" si="312"/>
        <v>0</v>
      </c>
      <c r="U1499" s="745"/>
      <c r="V1499" s="828">
        <f t="shared" si="313"/>
        <v>0</v>
      </c>
      <c r="W1499" s="829">
        <f t="shared" si="314"/>
        <v>0</v>
      </c>
      <c r="X1499" s="828">
        <f t="shared" si="315"/>
        <v>0</v>
      </c>
      <c r="Y1499" s="1069">
        <v>0</v>
      </c>
      <c r="Z1499" s="749">
        <f t="shared" si="316"/>
        <v>0</v>
      </c>
      <c r="AA1499" s="1068">
        <f>[5]building!Y1491</f>
        <v>0</v>
      </c>
      <c r="AB1499" s="1068"/>
      <c r="AC1499" s="1068">
        <f>[5]building!Z1492</f>
        <v>0</v>
      </c>
      <c r="AD1499" s="1068">
        <f t="shared" si="317"/>
        <v>0</v>
      </c>
    </row>
    <row r="1500" spans="1:30" ht="70.5" customHeight="1">
      <c r="A1500" s="600"/>
      <c r="B1500" s="601" t="s">
        <v>4163</v>
      </c>
      <c r="C1500" s="701">
        <f>Elec.Data!K1131</f>
        <v>146.6</v>
      </c>
      <c r="D1500" s="819"/>
      <c r="E1500" s="823"/>
      <c r="F1500" s="826">
        <f t="shared" si="305"/>
        <v>0</v>
      </c>
      <c r="G1500" s="747"/>
      <c r="H1500" s="828">
        <f t="shared" si="306"/>
        <v>0</v>
      </c>
      <c r="I1500" s="747"/>
      <c r="J1500" s="828">
        <f t="shared" si="307"/>
        <v>0</v>
      </c>
      <c r="K1500" s="747"/>
      <c r="L1500" s="828">
        <f t="shared" si="308"/>
        <v>0</v>
      </c>
      <c r="M1500" s="747"/>
      <c r="N1500" s="828">
        <f t="shared" si="309"/>
        <v>0</v>
      </c>
      <c r="O1500" s="747"/>
      <c r="P1500" s="828">
        <f t="shared" si="310"/>
        <v>0</v>
      </c>
      <c r="Q1500" s="747"/>
      <c r="R1500" s="828">
        <f t="shared" si="311"/>
        <v>0</v>
      </c>
      <c r="S1500" s="747"/>
      <c r="T1500" s="828">
        <f t="shared" si="312"/>
        <v>0</v>
      </c>
      <c r="U1500" s="745"/>
      <c r="V1500" s="828">
        <f t="shared" si="313"/>
        <v>0</v>
      </c>
      <c r="W1500" s="829">
        <f t="shared" si="314"/>
        <v>0</v>
      </c>
      <c r="X1500" s="828">
        <f t="shared" si="315"/>
        <v>0</v>
      </c>
      <c r="Y1500" s="1069">
        <v>0</v>
      </c>
      <c r="Z1500" s="749">
        <f t="shared" si="316"/>
        <v>0</v>
      </c>
      <c r="AA1500" s="1068">
        <f>[5]building!Y1492</f>
        <v>0</v>
      </c>
      <c r="AB1500" s="1068"/>
      <c r="AC1500" s="1068">
        <f>[5]building!Z1493</f>
        <v>0</v>
      </c>
      <c r="AD1500" s="1068">
        <f t="shared" si="317"/>
        <v>0</v>
      </c>
    </row>
    <row r="1501" spans="1:30" ht="70.5" customHeight="1">
      <c r="A1501" s="600"/>
      <c r="B1501" s="601" t="s">
        <v>2954</v>
      </c>
      <c r="C1501" s="701">
        <f>Data!R384</f>
        <v>21.9</v>
      </c>
      <c r="D1501" s="819"/>
      <c r="E1501" s="823"/>
      <c r="F1501" s="826">
        <f t="shared" si="305"/>
        <v>0</v>
      </c>
      <c r="G1501" s="747"/>
      <c r="H1501" s="828">
        <f t="shared" si="306"/>
        <v>0</v>
      </c>
      <c r="I1501" s="747"/>
      <c r="J1501" s="828">
        <f t="shared" si="307"/>
        <v>0</v>
      </c>
      <c r="K1501" s="747"/>
      <c r="L1501" s="828">
        <f t="shared" si="308"/>
        <v>0</v>
      </c>
      <c r="M1501" s="747"/>
      <c r="N1501" s="828">
        <f t="shared" si="309"/>
        <v>0</v>
      </c>
      <c r="O1501" s="747"/>
      <c r="P1501" s="828">
        <f t="shared" si="310"/>
        <v>0</v>
      </c>
      <c r="Q1501" s="747"/>
      <c r="R1501" s="828">
        <f t="shared" si="311"/>
        <v>0</v>
      </c>
      <c r="S1501" s="747"/>
      <c r="T1501" s="828">
        <f t="shared" si="312"/>
        <v>0</v>
      </c>
      <c r="U1501" s="745"/>
      <c r="V1501" s="828">
        <f t="shared" si="313"/>
        <v>0</v>
      </c>
      <c r="W1501" s="829">
        <f t="shared" si="314"/>
        <v>0</v>
      </c>
      <c r="X1501" s="828">
        <f t="shared" si="315"/>
        <v>0</v>
      </c>
      <c r="Y1501" s="1069">
        <v>0</v>
      </c>
      <c r="Z1501" s="749">
        <f t="shared" si="316"/>
        <v>0</v>
      </c>
      <c r="AA1501" s="1068">
        <f>[5]building!Y1493</f>
        <v>0</v>
      </c>
      <c r="AB1501" s="1068"/>
      <c r="AC1501" s="1068">
        <f>[5]building!Z1494</f>
        <v>0</v>
      </c>
      <c r="AD1501" s="1068">
        <f t="shared" si="317"/>
        <v>0</v>
      </c>
    </row>
    <row r="1502" spans="1:30" ht="70.5" customHeight="1">
      <c r="A1502" s="600"/>
      <c r="B1502" s="601" t="s">
        <v>562</v>
      </c>
      <c r="C1502" s="701">
        <f>C1501+C1504</f>
        <v>25.9</v>
      </c>
      <c r="D1502" s="819"/>
      <c r="E1502" s="823"/>
      <c r="F1502" s="826">
        <f t="shared" si="305"/>
        <v>0</v>
      </c>
      <c r="G1502" s="747"/>
      <c r="H1502" s="828">
        <f t="shared" si="306"/>
        <v>0</v>
      </c>
      <c r="I1502" s="747"/>
      <c r="J1502" s="828">
        <f t="shared" si="307"/>
        <v>0</v>
      </c>
      <c r="K1502" s="747"/>
      <c r="L1502" s="828">
        <f t="shared" si="308"/>
        <v>0</v>
      </c>
      <c r="M1502" s="747"/>
      <c r="N1502" s="828">
        <f t="shared" si="309"/>
        <v>0</v>
      </c>
      <c r="O1502" s="747"/>
      <c r="P1502" s="828">
        <f t="shared" si="310"/>
        <v>0</v>
      </c>
      <c r="Q1502" s="747"/>
      <c r="R1502" s="828">
        <f t="shared" si="311"/>
        <v>0</v>
      </c>
      <c r="S1502" s="747"/>
      <c r="T1502" s="828">
        <f t="shared" si="312"/>
        <v>0</v>
      </c>
      <c r="U1502" s="745"/>
      <c r="V1502" s="828">
        <f t="shared" si="313"/>
        <v>0</v>
      </c>
      <c r="W1502" s="829">
        <f t="shared" si="314"/>
        <v>0</v>
      </c>
      <c r="X1502" s="828">
        <f t="shared" si="315"/>
        <v>0</v>
      </c>
      <c r="Y1502" s="1069">
        <v>0</v>
      </c>
      <c r="Z1502" s="749">
        <f t="shared" si="316"/>
        <v>0</v>
      </c>
      <c r="AA1502" s="1068">
        <f>[5]building!Y1494</f>
        <v>0</v>
      </c>
      <c r="AB1502" s="1068"/>
      <c r="AC1502" s="1068">
        <f>[5]building!Z1495</f>
        <v>0</v>
      </c>
      <c r="AD1502" s="1068">
        <f t="shared" si="317"/>
        <v>0</v>
      </c>
    </row>
    <row r="1503" spans="1:30" ht="70.5" customHeight="1">
      <c r="A1503" s="600"/>
      <c r="B1503" s="601" t="s">
        <v>2949</v>
      </c>
      <c r="C1503" s="701">
        <f>Data!R398</f>
        <v>31.89</v>
      </c>
      <c r="D1503" s="819"/>
      <c r="E1503" s="823"/>
      <c r="F1503" s="826">
        <f t="shared" si="305"/>
        <v>0</v>
      </c>
      <c r="G1503" s="747"/>
      <c r="H1503" s="828">
        <f t="shared" si="306"/>
        <v>0</v>
      </c>
      <c r="I1503" s="747"/>
      <c r="J1503" s="828">
        <f t="shared" si="307"/>
        <v>0</v>
      </c>
      <c r="K1503" s="747"/>
      <c r="L1503" s="828">
        <f t="shared" si="308"/>
        <v>0</v>
      </c>
      <c r="M1503" s="747"/>
      <c r="N1503" s="828">
        <f t="shared" si="309"/>
        <v>0</v>
      </c>
      <c r="O1503" s="747"/>
      <c r="P1503" s="828">
        <f t="shared" si="310"/>
        <v>0</v>
      </c>
      <c r="Q1503" s="747"/>
      <c r="R1503" s="828">
        <f t="shared" si="311"/>
        <v>0</v>
      </c>
      <c r="S1503" s="747"/>
      <c r="T1503" s="828">
        <f t="shared" si="312"/>
        <v>0</v>
      </c>
      <c r="U1503" s="745"/>
      <c r="V1503" s="828">
        <f t="shared" si="313"/>
        <v>0</v>
      </c>
      <c r="W1503" s="829">
        <f t="shared" si="314"/>
        <v>0</v>
      </c>
      <c r="X1503" s="828">
        <f t="shared" si="315"/>
        <v>0</v>
      </c>
      <c r="Y1503" s="1069">
        <v>0</v>
      </c>
      <c r="Z1503" s="749">
        <f t="shared" si="316"/>
        <v>0</v>
      </c>
      <c r="AA1503" s="1068">
        <f>[5]building!Y1495</f>
        <v>0</v>
      </c>
      <c r="AB1503" s="1068"/>
      <c r="AC1503" s="1068">
        <f>[5]building!Z1496</f>
        <v>0</v>
      </c>
      <c r="AD1503" s="1068">
        <f t="shared" si="317"/>
        <v>0</v>
      </c>
    </row>
    <row r="1504" spans="1:30" ht="70.5" customHeight="1">
      <c r="A1504" s="600"/>
      <c r="B1504" s="601" t="s">
        <v>2955</v>
      </c>
      <c r="C1504" s="701">
        <f>Data!I3172</f>
        <v>4</v>
      </c>
      <c r="D1504" s="819"/>
      <c r="E1504" s="823"/>
      <c r="F1504" s="826">
        <f t="shared" si="305"/>
        <v>0</v>
      </c>
      <c r="G1504" s="747"/>
      <c r="H1504" s="828">
        <f t="shared" si="306"/>
        <v>0</v>
      </c>
      <c r="I1504" s="747"/>
      <c r="J1504" s="828">
        <f t="shared" si="307"/>
        <v>0</v>
      </c>
      <c r="K1504" s="747"/>
      <c r="L1504" s="828">
        <f t="shared" si="308"/>
        <v>0</v>
      </c>
      <c r="M1504" s="747"/>
      <c r="N1504" s="828">
        <f t="shared" si="309"/>
        <v>0</v>
      </c>
      <c r="O1504" s="747"/>
      <c r="P1504" s="828">
        <f t="shared" si="310"/>
        <v>0</v>
      </c>
      <c r="Q1504" s="747"/>
      <c r="R1504" s="828">
        <f t="shared" si="311"/>
        <v>0</v>
      </c>
      <c r="S1504" s="747"/>
      <c r="T1504" s="828">
        <f t="shared" si="312"/>
        <v>0</v>
      </c>
      <c r="U1504" s="745"/>
      <c r="V1504" s="828">
        <f t="shared" si="313"/>
        <v>0</v>
      </c>
      <c r="W1504" s="829">
        <f t="shared" si="314"/>
        <v>0</v>
      </c>
      <c r="X1504" s="828">
        <f t="shared" si="315"/>
        <v>0</v>
      </c>
      <c r="Y1504" s="1069">
        <v>0</v>
      </c>
      <c r="Z1504" s="749">
        <f t="shared" si="316"/>
        <v>0</v>
      </c>
      <c r="AA1504" s="1068">
        <f>[5]building!Y1496</f>
        <v>0</v>
      </c>
      <c r="AB1504" s="1068"/>
      <c r="AC1504" s="1068">
        <f>[5]building!Z1497</f>
        <v>0</v>
      </c>
      <c r="AD1504" s="1068">
        <f t="shared" si="317"/>
        <v>0</v>
      </c>
    </row>
    <row r="1505" spans="1:30" ht="70.5" customHeight="1">
      <c r="A1505" s="600"/>
      <c r="B1505" s="601" t="s">
        <v>2956</v>
      </c>
      <c r="C1505" s="701">
        <f>Data!I3198</f>
        <v>9.52</v>
      </c>
      <c r="D1505" s="819"/>
      <c r="E1505" s="823"/>
      <c r="F1505" s="826">
        <f t="shared" si="305"/>
        <v>0</v>
      </c>
      <c r="G1505" s="747"/>
      <c r="H1505" s="828">
        <f t="shared" si="306"/>
        <v>0</v>
      </c>
      <c r="I1505" s="747"/>
      <c r="J1505" s="828">
        <f t="shared" si="307"/>
        <v>0</v>
      </c>
      <c r="K1505" s="747"/>
      <c r="L1505" s="828">
        <f t="shared" si="308"/>
        <v>0</v>
      </c>
      <c r="M1505" s="747"/>
      <c r="N1505" s="828">
        <f t="shared" si="309"/>
        <v>0</v>
      </c>
      <c r="O1505" s="747"/>
      <c r="P1505" s="828">
        <f t="shared" si="310"/>
        <v>0</v>
      </c>
      <c r="Q1505" s="747"/>
      <c r="R1505" s="828">
        <f t="shared" si="311"/>
        <v>0</v>
      </c>
      <c r="S1505" s="747"/>
      <c r="T1505" s="828">
        <f t="shared" si="312"/>
        <v>0</v>
      </c>
      <c r="U1505" s="745"/>
      <c r="V1505" s="828">
        <f t="shared" si="313"/>
        <v>0</v>
      </c>
      <c r="W1505" s="829">
        <f t="shared" si="314"/>
        <v>0</v>
      </c>
      <c r="X1505" s="828">
        <f t="shared" si="315"/>
        <v>0</v>
      </c>
      <c r="Y1505" s="1069">
        <v>0</v>
      </c>
      <c r="Z1505" s="749">
        <f t="shared" si="316"/>
        <v>0</v>
      </c>
      <c r="AA1505" s="1068">
        <f>[5]building!Y1497</f>
        <v>0</v>
      </c>
      <c r="AB1505" s="1068"/>
      <c r="AC1505" s="1068">
        <f>[5]building!Z1498</f>
        <v>0</v>
      </c>
      <c r="AD1505" s="1068">
        <f t="shared" si="317"/>
        <v>0</v>
      </c>
    </row>
    <row r="1506" spans="1:30" ht="70.5" customHeight="1">
      <c r="A1506" s="600"/>
      <c r="B1506" s="601" t="s">
        <v>2957</v>
      </c>
      <c r="C1506" s="701">
        <f>Data!I3212</f>
        <v>10.29</v>
      </c>
      <c r="D1506" s="819"/>
      <c r="E1506" s="823"/>
      <c r="F1506" s="826">
        <f t="shared" si="305"/>
        <v>0</v>
      </c>
      <c r="G1506" s="747"/>
      <c r="H1506" s="828">
        <f t="shared" si="306"/>
        <v>0</v>
      </c>
      <c r="I1506" s="747"/>
      <c r="J1506" s="828">
        <f t="shared" si="307"/>
        <v>0</v>
      </c>
      <c r="K1506" s="747"/>
      <c r="L1506" s="828">
        <f t="shared" si="308"/>
        <v>0</v>
      </c>
      <c r="M1506" s="747"/>
      <c r="N1506" s="828">
        <f t="shared" si="309"/>
        <v>0</v>
      </c>
      <c r="O1506" s="747"/>
      <c r="P1506" s="828">
        <f t="shared" si="310"/>
        <v>0</v>
      </c>
      <c r="Q1506" s="747"/>
      <c r="R1506" s="828">
        <f t="shared" si="311"/>
        <v>0</v>
      </c>
      <c r="S1506" s="747"/>
      <c r="T1506" s="828">
        <f t="shared" si="312"/>
        <v>0</v>
      </c>
      <c r="U1506" s="745"/>
      <c r="V1506" s="828">
        <f t="shared" si="313"/>
        <v>0</v>
      </c>
      <c r="W1506" s="829">
        <f t="shared" si="314"/>
        <v>0</v>
      </c>
      <c r="X1506" s="828">
        <f t="shared" si="315"/>
        <v>0</v>
      </c>
      <c r="Y1506" s="1069">
        <v>0</v>
      </c>
      <c r="Z1506" s="749">
        <f t="shared" si="316"/>
        <v>0</v>
      </c>
      <c r="AA1506" s="1068">
        <f>[5]building!Y1498</f>
        <v>0</v>
      </c>
      <c r="AB1506" s="1068"/>
      <c r="AC1506" s="1068">
        <f>[5]building!Z1499</f>
        <v>0</v>
      </c>
      <c r="AD1506" s="1068">
        <f t="shared" si="317"/>
        <v>0</v>
      </c>
    </row>
    <row r="1507" spans="1:30" ht="70.5" customHeight="1">
      <c r="A1507" s="600"/>
      <c r="B1507" s="601" t="s">
        <v>2947</v>
      </c>
      <c r="C1507" s="701">
        <f>Data!K3188</f>
        <v>67.760000000000005</v>
      </c>
      <c r="D1507" s="819"/>
      <c r="E1507" s="823"/>
      <c r="F1507" s="826">
        <f t="shared" si="305"/>
        <v>0</v>
      </c>
      <c r="G1507" s="747"/>
      <c r="H1507" s="828">
        <f t="shared" si="306"/>
        <v>0</v>
      </c>
      <c r="I1507" s="747"/>
      <c r="J1507" s="828">
        <f t="shared" si="307"/>
        <v>0</v>
      </c>
      <c r="K1507" s="747"/>
      <c r="L1507" s="828">
        <f t="shared" si="308"/>
        <v>0</v>
      </c>
      <c r="M1507" s="747"/>
      <c r="N1507" s="828">
        <f t="shared" si="309"/>
        <v>0</v>
      </c>
      <c r="O1507" s="747"/>
      <c r="P1507" s="828">
        <f t="shared" si="310"/>
        <v>0</v>
      </c>
      <c r="Q1507" s="747"/>
      <c r="R1507" s="828">
        <f t="shared" si="311"/>
        <v>0</v>
      </c>
      <c r="S1507" s="747"/>
      <c r="T1507" s="828">
        <f t="shared" si="312"/>
        <v>0</v>
      </c>
      <c r="U1507" s="745"/>
      <c r="V1507" s="828">
        <f t="shared" si="313"/>
        <v>0</v>
      </c>
      <c r="W1507" s="829">
        <f t="shared" si="314"/>
        <v>0</v>
      </c>
      <c r="X1507" s="828">
        <f t="shared" si="315"/>
        <v>0</v>
      </c>
      <c r="Y1507" s="1069">
        <v>0</v>
      </c>
      <c r="Z1507" s="749">
        <f t="shared" si="316"/>
        <v>0</v>
      </c>
      <c r="AA1507" s="1068">
        <f>[5]building!Y1500</f>
        <v>0</v>
      </c>
      <c r="AB1507" s="1068"/>
      <c r="AC1507" s="1068">
        <f>[5]building!Z1500</f>
        <v>0</v>
      </c>
      <c r="AD1507" s="1068">
        <f t="shared" si="317"/>
        <v>0</v>
      </c>
    </row>
    <row r="1508" spans="1:30" ht="70.5" customHeight="1">
      <c r="A1508" s="600"/>
      <c r="B1508" s="601" t="s">
        <v>2948</v>
      </c>
      <c r="C1508" s="701">
        <f>Data!K3175</f>
        <v>129.54</v>
      </c>
      <c r="D1508" s="819"/>
      <c r="E1508" s="823"/>
      <c r="F1508" s="826">
        <f t="shared" si="305"/>
        <v>0</v>
      </c>
      <c r="G1508" s="747"/>
      <c r="H1508" s="828">
        <f t="shared" si="306"/>
        <v>0</v>
      </c>
      <c r="I1508" s="747"/>
      <c r="J1508" s="828">
        <f t="shared" si="307"/>
        <v>0</v>
      </c>
      <c r="K1508" s="747"/>
      <c r="L1508" s="828">
        <f t="shared" si="308"/>
        <v>0</v>
      </c>
      <c r="M1508" s="747"/>
      <c r="N1508" s="828">
        <f t="shared" si="309"/>
        <v>0</v>
      </c>
      <c r="O1508" s="747"/>
      <c r="P1508" s="828">
        <f t="shared" si="310"/>
        <v>0</v>
      </c>
      <c r="Q1508" s="747"/>
      <c r="R1508" s="828">
        <f t="shared" si="311"/>
        <v>0</v>
      </c>
      <c r="S1508" s="747"/>
      <c r="T1508" s="828">
        <f t="shared" si="312"/>
        <v>0</v>
      </c>
      <c r="U1508" s="745"/>
      <c r="V1508" s="828">
        <f t="shared" si="313"/>
        <v>0</v>
      </c>
      <c r="W1508" s="829">
        <f t="shared" si="314"/>
        <v>0</v>
      </c>
      <c r="X1508" s="828">
        <f t="shared" si="315"/>
        <v>0</v>
      </c>
      <c r="Y1508" s="1069">
        <v>0</v>
      </c>
      <c r="Z1508" s="749">
        <f t="shared" si="316"/>
        <v>0</v>
      </c>
      <c r="AA1508" s="1068">
        <f>[5]building!Y1501</f>
        <v>0</v>
      </c>
      <c r="AB1508" s="1068"/>
      <c r="AC1508" s="1068">
        <f>[5]building!Z1501</f>
        <v>0</v>
      </c>
      <c r="AD1508" s="1068">
        <f t="shared" si="317"/>
        <v>0</v>
      </c>
    </row>
    <row r="1509" spans="1:30" ht="70.5" customHeight="1">
      <c r="A1509" s="600"/>
      <c r="B1509" s="600" t="s">
        <v>2950</v>
      </c>
      <c r="C1509" s="701">
        <f>Data!K3202</f>
        <v>87.98</v>
      </c>
      <c r="D1509" s="819"/>
      <c r="E1509" s="823"/>
      <c r="F1509" s="826">
        <f t="shared" si="305"/>
        <v>0</v>
      </c>
      <c r="G1509" s="747"/>
      <c r="H1509" s="828">
        <f t="shared" si="306"/>
        <v>0</v>
      </c>
      <c r="I1509" s="747"/>
      <c r="J1509" s="828">
        <f t="shared" si="307"/>
        <v>0</v>
      </c>
      <c r="K1509" s="747"/>
      <c r="L1509" s="828">
        <f t="shared" si="308"/>
        <v>0</v>
      </c>
      <c r="M1509" s="747"/>
      <c r="N1509" s="828">
        <f t="shared" si="309"/>
        <v>0</v>
      </c>
      <c r="O1509" s="747"/>
      <c r="P1509" s="828">
        <f t="shared" si="310"/>
        <v>0</v>
      </c>
      <c r="Q1509" s="747"/>
      <c r="R1509" s="828">
        <f t="shared" si="311"/>
        <v>0</v>
      </c>
      <c r="S1509" s="747"/>
      <c r="T1509" s="828">
        <f t="shared" si="312"/>
        <v>0</v>
      </c>
      <c r="U1509" s="745"/>
      <c r="V1509" s="828">
        <f t="shared" si="313"/>
        <v>0</v>
      </c>
      <c r="W1509" s="829">
        <f t="shared" si="314"/>
        <v>0</v>
      </c>
      <c r="X1509" s="828">
        <f t="shared" si="315"/>
        <v>0</v>
      </c>
      <c r="Y1509" s="1069">
        <v>0</v>
      </c>
      <c r="Z1509" s="749">
        <f t="shared" si="316"/>
        <v>0</v>
      </c>
      <c r="AA1509" s="1068">
        <f>[5]building!Y1502</f>
        <v>0</v>
      </c>
      <c r="AB1509" s="1068"/>
      <c r="AC1509" s="1068">
        <f>[5]building!Z1502</f>
        <v>0</v>
      </c>
      <c r="AD1509" s="1068">
        <f t="shared" si="317"/>
        <v>0</v>
      </c>
    </row>
    <row r="1510" spans="1:30" ht="70.5" customHeight="1">
      <c r="A1510" s="600"/>
      <c r="B1510" s="600" t="s">
        <v>2952</v>
      </c>
      <c r="C1510" s="701">
        <f>Data!K3247</f>
        <v>135.88999999999999</v>
      </c>
      <c r="D1510" s="819"/>
      <c r="E1510" s="823"/>
      <c r="F1510" s="826">
        <f t="shared" si="305"/>
        <v>0</v>
      </c>
      <c r="G1510" s="747"/>
      <c r="H1510" s="828">
        <f t="shared" si="306"/>
        <v>0</v>
      </c>
      <c r="I1510" s="747"/>
      <c r="J1510" s="828">
        <f t="shared" si="307"/>
        <v>0</v>
      </c>
      <c r="K1510" s="747"/>
      <c r="L1510" s="828">
        <f t="shared" si="308"/>
        <v>0</v>
      </c>
      <c r="M1510" s="747"/>
      <c r="N1510" s="828">
        <f t="shared" si="309"/>
        <v>0</v>
      </c>
      <c r="O1510" s="747"/>
      <c r="P1510" s="828">
        <f t="shared" si="310"/>
        <v>0</v>
      </c>
      <c r="Q1510" s="747"/>
      <c r="R1510" s="828">
        <f t="shared" si="311"/>
        <v>0</v>
      </c>
      <c r="S1510" s="747"/>
      <c r="T1510" s="828">
        <f t="shared" si="312"/>
        <v>0</v>
      </c>
      <c r="U1510" s="745"/>
      <c r="V1510" s="828">
        <f t="shared" si="313"/>
        <v>0</v>
      </c>
      <c r="W1510" s="829">
        <f t="shared" si="314"/>
        <v>0</v>
      </c>
      <c r="X1510" s="828">
        <f t="shared" si="315"/>
        <v>0</v>
      </c>
      <c r="Y1510" s="1069">
        <v>0</v>
      </c>
      <c r="Z1510" s="749">
        <f t="shared" si="316"/>
        <v>0</v>
      </c>
      <c r="AA1510" s="1068">
        <f>[5]building!Y1503</f>
        <v>0</v>
      </c>
      <c r="AB1510" s="1068"/>
      <c r="AC1510" s="1068">
        <f>[5]building!Z1503</f>
        <v>0</v>
      </c>
      <c r="AD1510" s="1068">
        <f t="shared" si="317"/>
        <v>0</v>
      </c>
    </row>
    <row r="1511" spans="1:30" ht="70.5" customHeight="1">
      <c r="A1511" s="600"/>
      <c r="B1511" s="600" t="s">
        <v>2951</v>
      </c>
      <c r="C1511" s="701">
        <f>Data!K3216</f>
        <v>95.33</v>
      </c>
      <c r="D1511" s="819"/>
      <c r="E1511" s="823"/>
      <c r="F1511" s="826">
        <f t="shared" si="305"/>
        <v>0</v>
      </c>
      <c r="G1511" s="747"/>
      <c r="H1511" s="828">
        <f t="shared" si="306"/>
        <v>0</v>
      </c>
      <c r="I1511" s="747"/>
      <c r="J1511" s="828">
        <f t="shared" si="307"/>
        <v>0</v>
      </c>
      <c r="K1511" s="747"/>
      <c r="L1511" s="828">
        <f t="shared" si="308"/>
        <v>0</v>
      </c>
      <c r="M1511" s="747"/>
      <c r="N1511" s="828">
        <f t="shared" si="309"/>
        <v>0</v>
      </c>
      <c r="O1511" s="747"/>
      <c r="P1511" s="828">
        <f t="shared" si="310"/>
        <v>0</v>
      </c>
      <c r="Q1511" s="747"/>
      <c r="R1511" s="828">
        <f t="shared" si="311"/>
        <v>0</v>
      </c>
      <c r="S1511" s="747"/>
      <c r="T1511" s="828">
        <f t="shared" si="312"/>
        <v>0</v>
      </c>
      <c r="U1511" s="745"/>
      <c r="V1511" s="828">
        <f t="shared" si="313"/>
        <v>0</v>
      </c>
      <c r="W1511" s="829">
        <f t="shared" si="314"/>
        <v>0</v>
      </c>
      <c r="X1511" s="828">
        <f t="shared" si="315"/>
        <v>0</v>
      </c>
      <c r="Y1511" s="1069">
        <v>0</v>
      </c>
      <c r="Z1511" s="749">
        <f t="shared" si="316"/>
        <v>0</v>
      </c>
      <c r="AA1511" s="1068">
        <f>[5]building!Y1504</f>
        <v>0</v>
      </c>
      <c r="AB1511" s="1068"/>
      <c r="AC1511" s="1068">
        <f>[5]building!Z1504</f>
        <v>0</v>
      </c>
      <c r="AD1511" s="1068">
        <f t="shared" si="317"/>
        <v>0</v>
      </c>
    </row>
    <row r="1512" spans="1:30" ht="70.5" customHeight="1">
      <c r="A1512" s="600"/>
      <c r="B1512" s="600" t="s">
        <v>3883</v>
      </c>
      <c r="C1512" s="701">
        <f>Data!K3231</f>
        <v>154.71</v>
      </c>
      <c r="D1512" s="819"/>
      <c r="E1512" s="823"/>
      <c r="F1512" s="826">
        <f t="shared" si="305"/>
        <v>0</v>
      </c>
      <c r="G1512" s="747"/>
      <c r="H1512" s="828">
        <f t="shared" si="306"/>
        <v>0</v>
      </c>
      <c r="I1512" s="747"/>
      <c r="J1512" s="828">
        <f t="shared" si="307"/>
        <v>0</v>
      </c>
      <c r="K1512" s="747"/>
      <c r="L1512" s="828">
        <f t="shared" si="308"/>
        <v>0</v>
      </c>
      <c r="M1512" s="747"/>
      <c r="N1512" s="828">
        <f t="shared" si="309"/>
        <v>0</v>
      </c>
      <c r="O1512" s="747"/>
      <c r="P1512" s="828">
        <f t="shared" si="310"/>
        <v>0</v>
      </c>
      <c r="Q1512" s="747"/>
      <c r="R1512" s="828">
        <f t="shared" si="311"/>
        <v>0</v>
      </c>
      <c r="S1512" s="747"/>
      <c r="T1512" s="828">
        <f t="shared" si="312"/>
        <v>0</v>
      </c>
      <c r="U1512" s="745"/>
      <c r="V1512" s="828">
        <f t="shared" si="313"/>
        <v>0</v>
      </c>
      <c r="W1512" s="829">
        <f t="shared" si="314"/>
        <v>0</v>
      </c>
      <c r="X1512" s="828">
        <f t="shared" si="315"/>
        <v>0</v>
      </c>
      <c r="Y1512" s="1069">
        <v>0</v>
      </c>
      <c r="Z1512" s="749">
        <f t="shared" si="316"/>
        <v>0</v>
      </c>
      <c r="AA1512" s="1068">
        <f>[5]building!Y1505</f>
        <v>0</v>
      </c>
      <c r="AB1512" s="1068"/>
      <c r="AC1512" s="1068">
        <f>[5]building!Z1505</f>
        <v>0</v>
      </c>
      <c r="AD1512" s="1068">
        <f t="shared" si="317"/>
        <v>0</v>
      </c>
    </row>
    <row r="1513" spans="1:30" ht="70.5" customHeight="1">
      <c r="A1513" s="600"/>
      <c r="B1513" s="600" t="s">
        <v>2953</v>
      </c>
      <c r="C1513" s="701">
        <f>Data!K3275</f>
        <v>87.24</v>
      </c>
      <c r="D1513" s="819"/>
      <c r="E1513" s="823"/>
      <c r="F1513" s="826">
        <f t="shared" si="305"/>
        <v>0</v>
      </c>
      <c r="G1513" s="747"/>
      <c r="H1513" s="828">
        <f t="shared" si="306"/>
        <v>0</v>
      </c>
      <c r="I1513" s="747"/>
      <c r="J1513" s="828">
        <f t="shared" si="307"/>
        <v>0</v>
      </c>
      <c r="K1513" s="747"/>
      <c r="L1513" s="828">
        <f t="shared" si="308"/>
        <v>0</v>
      </c>
      <c r="M1513" s="747"/>
      <c r="N1513" s="828">
        <f t="shared" si="309"/>
        <v>0</v>
      </c>
      <c r="O1513" s="747"/>
      <c r="P1513" s="828">
        <f t="shared" si="310"/>
        <v>0</v>
      </c>
      <c r="Q1513" s="747"/>
      <c r="R1513" s="828">
        <f t="shared" si="311"/>
        <v>0</v>
      </c>
      <c r="S1513" s="747"/>
      <c r="T1513" s="828">
        <f t="shared" si="312"/>
        <v>0</v>
      </c>
      <c r="U1513" s="745"/>
      <c r="V1513" s="828">
        <f t="shared" si="313"/>
        <v>0</v>
      </c>
      <c r="W1513" s="829">
        <f t="shared" si="314"/>
        <v>0</v>
      </c>
      <c r="X1513" s="828">
        <f t="shared" si="315"/>
        <v>0</v>
      </c>
      <c r="Y1513" s="1069">
        <v>0</v>
      </c>
      <c r="Z1513" s="749">
        <f t="shared" si="316"/>
        <v>0</v>
      </c>
      <c r="AA1513" s="1068">
        <f>[5]building!Y1506</f>
        <v>0</v>
      </c>
      <c r="AB1513" s="1068"/>
      <c r="AC1513" s="1068">
        <f>[5]building!Z1506</f>
        <v>0</v>
      </c>
      <c r="AD1513" s="1068">
        <f t="shared" si="317"/>
        <v>0</v>
      </c>
    </row>
    <row r="1514" spans="1:30" ht="70.5" customHeight="1">
      <c r="A1514" s="600"/>
      <c r="B1514" s="600" t="s">
        <v>5758</v>
      </c>
      <c r="C1514" s="701">
        <f>Data!K3358</f>
        <v>159.22</v>
      </c>
      <c r="D1514" s="819"/>
      <c r="E1514" s="823"/>
      <c r="F1514" s="826">
        <f t="shared" si="305"/>
        <v>0</v>
      </c>
      <c r="G1514" s="747"/>
      <c r="H1514" s="828">
        <f t="shared" si="306"/>
        <v>0</v>
      </c>
      <c r="I1514" s="747"/>
      <c r="J1514" s="828">
        <f t="shared" si="307"/>
        <v>0</v>
      </c>
      <c r="K1514" s="747"/>
      <c r="L1514" s="828">
        <f t="shared" si="308"/>
        <v>0</v>
      </c>
      <c r="M1514" s="747"/>
      <c r="N1514" s="828">
        <f t="shared" si="309"/>
        <v>0</v>
      </c>
      <c r="O1514" s="747"/>
      <c r="P1514" s="828">
        <f t="shared" si="310"/>
        <v>0</v>
      </c>
      <c r="Q1514" s="747"/>
      <c r="R1514" s="828">
        <f t="shared" si="311"/>
        <v>0</v>
      </c>
      <c r="S1514" s="747"/>
      <c r="T1514" s="828">
        <f t="shared" si="312"/>
        <v>0</v>
      </c>
      <c r="U1514" s="745"/>
      <c r="V1514" s="828">
        <f t="shared" si="313"/>
        <v>0</v>
      </c>
      <c r="W1514" s="829">
        <f t="shared" si="314"/>
        <v>0</v>
      </c>
      <c r="X1514" s="828">
        <f t="shared" si="315"/>
        <v>0</v>
      </c>
      <c r="Y1514" s="1069">
        <v>0</v>
      </c>
      <c r="Z1514" s="749">
        <f t="shared" si="316"/>
        <v>0</v>
      </c>
      <c r="AA1514" s="1068">
        <f>[5]building!Y1507</f>
        <v>0</v>
      </c>
      <c r="AB1514" s="1068"/>
      <c r="AC1514" s="1068">
        <f>[5]building!Z1507</f>
        <v>0</v>
      </c>
      <c r="AD1514" s="1068">
        <f t="shared" si="317"/>
        <v>0</v>
      </c>
    </row>
    <row r="1515" spans="1:30" ht="70.5" customHeight="1">
      <c r="A1515" s="600"/>
      <c r="B1515" s="600" t="s">
        <v>5758</v>
      </c>
      <c r="C1515" s="701" t="s">
        <v>991</v>
      </c>
      <c r="D1515" s="819"/>
      <c r="E1515" s="823"/>
      <c r="F1515" s="826" t="e">
        <f t="shared" si="305"/>
        <v>#VALUE!</v>
      </c>
      <c r="G1515" s="747"/>
      <c r="H1515" s="828" t="e">
        <f t="shared" si="306"/>
        <v>#VALUE!</v>
      </c>
      <c r="I1515" s="747"/>
      <c r="J1515" s="828" t="e">
        <f t="shared" si="307"/>
        <v>#VALUE!</v>
      </c>
      <c r="K1515" s="747"/>
      <c r="L1515" s="828" t="e">
        <f t="shared" si="308"/>
        <v>#VALUE!</v>
      </c>
      <c r="M1515" s="747"/>
      <c r="N1515" s="828" t="e">
        <f t="shared" si="309"/>
        <v>#VALUE!</v>
      </c>
      <c r="O1515" s="747"/>
      <c r="P1515" s="828" t="e">
        <f t="shared" si="310"/>
        <v>#VALUE!</v>
      </c>
      <c r="Q1515" s="747"/>
      <c r="R1515" s="828" t="e">
        <f t="shared" si="311"/>
        <v>#VALUE!</v>
      </c>
      <c r="S1515" s="747"/>
      <c r="T1515" s="828" t="e">
        <f t="shared" si="312"/>
        <v>#VALUE!</v>
      </c>
      <c r="U1515" s="745"/>
      <c r="V1515" s="828" t="e">
        <f t="shared" si="313"/>
        <v>#VALUE!</v>
      </c>
      <c r="W1515" s="829">
        <f t="shared" si="314"/>
        <v>0</v>
      </c>
      <c r="X1515" s="828" t="e">
        <f t="shared" si="315"/>
        <v>#VALUE!</v>
      </c>
      <c r="Y1515" s="1069">
        <v>0</v>
      </c>
      <c r="Z1515" s="749" t="e">
        <f t="shared" si="316"/>
        <v>#VALUE!</v>
      </c>
      <c r="AA1515" s="1068">
        <f>[5]building!Y1508</f>
        <v>0</v>
      </c>
      <c r="AB1515" s="1068"/>
      <c r="AC1515" s="1068">
        <f>[5]building!Z1508</f>
        <v>0</v>
      </c>
      <c r="AD1515" s="1068" t="e">
        <f t="shared" si="317"/>
        <v>#VALUE!</v>
      </c>
    </row>
    <row r="1516" spans="1:30" ht="70.5" customHeight="1">
      <c r="A1516" s="821"/>
      <c r="B1516" s="600"/>
      <c r="C1516" s="701"/>
      <c r="D1516" s="819"/>
      <c r="E1516" s="823"/>
      <c r="F1516" s="826">
        <f t="shared" si="305"/>
        <v>0</v>
      </c>
      <c r="G1516" s="747"/>
      <c r="H1516" s="828">
        <f t="shared" si="306"/>
        <v>0</v>
      </c>
      <c r="I1516" s="747"/>
      <c r="J1516" s="828">
        <f t="shared" si="307"/>
        <v>0</v>
      </c>
      <c r="K1516" s="747"/>
      <c r="L1516" s="828">
        <f t="shared" si="308"/>
        <v>0</v>
      </c>
      <c r="M1516" s="747"/>
      <c r="N1516" s="828">
        <f t="shared" si="309"/>
        <v>0</v>
      </c>
      <c r="O1516" s="747"/>
      <c r="P1516" s="828">
        <f t="shared" si="310"/>
        <v>0</v>
      </c>
      <c r="Q1516" s="747"/>
      <c r="R1516" s="828">
        <f t="shared" si="311"/>
        <v>0</v>
      </c>
      <c r="S1516" s="747"/>
      <c r="T1516" s="828">
        <f t="shared" si="312"/>
        <v>0</v>
      </c>
      <c r="U1516" s="745"/>
      <c r="V1516" s="828">
        <f t="shared" si="313"/>
        <v>0</v>
      </c>
      <c r="W1516" s="829">
        <f t="shared" si="314"/>
        <v>0</v>
      </c>
      <c r="X1516" s="828">
        <f t="shared" si="315"/>
        <v>0</v>
      </c>
      <c r="Y1516" s="1069">
        <v>0</v>
      </c>
      <c r="Z1516" s="749">
        <f t="shared" si="316"/>
        <v>0</v>
      </c>
      <c r="AA1516" s="1068">
        <f>[5]building!Y1509</f>
        <v>0</v>
      </c>
      <c r="AB1516" s="1068"/>
      <c r="AC1516" s="1068">
        <f>[5]building!Z1509</f>
        <v>0</v>
      </c>
      <c r="AD1516" s="1068">
        <f t="shared" si="317"/>
        <v>0</v>
      </c>
    </row>
    <row r="1517" spans="1:30" ht="70.5" customHeight="1">
      <c r="A1517" s="821"/>
      <c r="B1517" s="600"/>
      <c r="C1517" s="701"/>
      <c r="D1517" s="819"/>
      <c r="E1517" s="823"/>
      <c r="F1517" s="826">
        <f t="shared" si="305"/>
        <v>0</v>
      </c>
      <c r="G1517" s="747"/>
      <c r="H1517" s="828">
        <f t="shared" si="306"/>
        <v>0</v>
      </c>
      <c r="I1517" s="747"/>
      <c r="J1517" s="828">
        <f t="shared" si="307"/>
        <v>0</v>
      </c>
      <c r="K1517" s="747"/>
      <c r="L1517" s="828">
        <f t="shared" si="308"/>
        <v>0</v>
      </c>
      <c r="M1517" s="747"/>
      <c r="N1517" s="828">
        <f t="shared" si="309"/>
        <v>0</v>
      </c>
      <c r="O1517" s="747"/>
      <c r="P1517" s="828">
        <f t="shared" si="310"/>
        <v>0</v>
      </c>
      <c r="Q1517" s="747"/>
      <c r="R1517" s="828">
        <f t="shared" si="311"/>
        <v>0</v>
      </c>
      <c r="S1517" s="747"/>
      <c r="T1517" s="828">
        <f t="shared" si="312"/>
        <v>0</v>
      </c>
      <c r="U1517" s="745"/>
      <c r="V1517" s="828">
        <f t="shared" si="313"/>
        <v>0</v>
      </c>
      <c r="W1517" s="829">
        <f t="shared" si="314"/>
        <v>0</v>
      </c>
      <c r="X1517" s="828">
        <f t="shared" si="315"/>
        <v>0</v>
      </c>
      <c r="Y1517" s="1069">
        <v>0</v>
      </c>
      <c r="Z1517" s="749">
        <f t="shared" si="316"/>
        <v>0</v>
      </c>
      <c r="AA1517" s="1068">
        <f>[5]building!Y1510</f>
        <v>0</v>
      </c>
      <c r="AB1517" s="1068"/>
      <c r="AC1517" s="1068">
        <f>[5]building!Z1510</f>
        <v>0</v>
      </c>
      <c r="AD1517" s="1068">
        <f t="shared" si="317"/>
        <v>0</v>
      </c>
    </row>
    <row r="1518" spans="1:30" ht="70.5" customHeight="1">
      <c r="A1518" s="821"/>
      <c r="B1518" s="600" t="s">
        <v>5760</v>
      </c>
      <c r="C1518" s="701"/>
      <c r="D1518" s="819"/>
      <c r="E1518" s="823"/>
      <c r="F1518" s="826">
        <f t="shared" si="305"/>
        <v>0</v>
      </c>
      <c r="G1518" s="747"/>
      <c r="H1518" s="828">
        <f t="shared" si="306"/>
        <v>0</v>
      </c>
      <c r="I1518" s="747"/>
      <c r="J1518" s="828">
        <f t="shared" si="307"/>
        <v>0</v>
      </c>
      <c r="K1518" s="747"/>
      <c r="L1518" s="828">
        <f t="shared" si="308"/>
        <v>0</v>
      </c>
      <c r="M1518" s="747"/>
      <c r="N1518" s="828">
        <f t="shared" si="309"/>
        <v>0</v>
      </c>
      <c r="O1518" s="747"/>
      <c r="P1518" s="828">
        <f t="shared" si="310"/>
        <v>0</v>
      </c>
      <c r="Q1518" s="747"/>
      <c r="R1518" s="828">
        <f t="shared" si="311"/>
        <v>0</v>
      </c>
      <c r="S1518" s="747"/>
      <c r="T1518" s="828">
        <f t="shared" si="312"/>
        <v>0</v>
      </c>
      <c r="U1518" s="745"/>
      <c r="V1518" s="828">
        <f t="shared" si="313"/>
        <v>0</v>
      </c>
      <c r="W1518" s="829">
        <f t="shared" si="314"/>
        <v>0</v>
      </c>
      <c r="X1518" s="828">
        <f t="shared" si="315"/>
        <v>0</v>
      </c>
      <c r="Y1518" s="1069">
        <v>0</v>
      </c>
      <c r="Z1518" s="749">
        <f t="shared" si="316"/>
        <v>0</v>
      </c>
      <c r="AA1518" s="1068">
        <f>[5]building!Y1511</f>
        <v>0</v>
      </c>
      <c r="AB1518" s="1068"/>
      <c r="AC1518" s="1068">
        <f>[5]building!Z1511</f>
        <v>0</v>
      </c>
      <c r="AD1518" s="1068">
        <f t="shared" si="317"/>
        <v>0</v>
      </c>
    </row>
    <row r="1519" spans="1:30" ht="70.5" customHeight="1">
      <c r="A1519" s="821"/>
      <c r="B1519" s="600"/>
      <c r="C1519" s="701"/>
      <c r="D1519" s="819"/>
      <c r="E1519" s="823"/>
      <c r="F1519" s="826">
        <f t="shared" si="305"/>
        <v>0</v>
      </c>
      <c r="G1519" s="747"/>
      <c r="H1519" s="828">
        <f t="shared" si="306"/>
        <v>0</v>
      </c>
      <c r="I1519" s="747"/>
      <c r="J1519" s="828">
        <f t="shared" si="307"/>
        <v>0</v>
      </c>
      <c r="K1519" s="747"/>
      <c r="L1519" s="828">
        <f t="shared" si="308"/>
        <v>0</v>
      </c>
      <c r="M1519" s="747"/>
      <c r="N1519" s="828">
        <f t="shared" si="309"/>
        <v>0</v>
      </c>
      <c r="O1519" s="747"/>
      <c r="P1519" s="828">
        <f t="shared" si="310"/>
        <v>0</v>
      </c>
      <c r="Q1519" s="747"/>
      <c r="R1519" s="828">
        <f t="shared" si="311"/>
        <v>0</v>
      </c>
      <c r="S1519" s="747"/>
      <c r="T1519" s="828">
        <f t="shared" si="312"/>
        <v>0</v>
      </c>
      <c r="U1519" s="745"/>
      <c r="V1519" s="828">
        <f t="shared" si="313"/>
        <v>0</v>
      </c>
      <c r="W1519" s="829">
        <f t="shared" si="314"/>
        <v>0</v>
      </c>
      <c r="X1519" s="828">
        <f t="shared" si="315"/>
        <v>0</v>
      </c>
      <c r="Y1519" s="1069">
        <v>0</v>
      </c>
      <c r="Z1519" s="749">
        <f t="shared" si="316"/>
        <v>0</v>
      </c>
      <c r="AA1519" s="1068">
        <f>[5]building!Y1512</f>
        <v>0</v>
      </c>
      <c r="AB1519" s="1068"/>
      <c r="AC1519" s="1068">
        <f>[5]building!Z1512</f>
        <v>0</v>
      </c>
      <c r="AD1519" s="1068">
        <f t="shared" si="317"/>
        <v>0</v>
      </c>
    </row>
    <row r="1520" spans="1:30" ht="70.5" customHeight="1">
      <c r="A1520" s="821"/>
      <c r="B1520" s="600"/>
      <c r="C1520" s="701"/>
      <c r="D1520" s="819"/>
      <c r="E1520" s="823"/>
      <c r="F1520" s="826">
        <f t="shared" si="305"/>
        <v>0</v>
      </c>
      <c r="G1520" s="747"/>
      <c r="H1520" s="828">
        <f t="shared" si="306"/>
        <v>0</v>
      </c>
      <c r="I1520" s="747"/>
      <c r="J1520" s="828">
        <f t="shared" si="307"/>
        <v>0</v>
      </c>
      <c r="K1520" s="747"/>
      <c r="L1520" s="828">
        <f t="shared" si="308"/>
        <v>0</v>
      </c>
      <c r="M1520" s="747"/>
      <c r="N1520" s="828">
        <f t="shared" si="309"/>
        <v>0</v>
      </c>
      <c r="O1520" s="747"/>
      <c r="P1520" s="828">
        <f t="shared" si="310"/>
        <v>0</v>
      </c>
      <c r="Q1520" s="747"/>
      <c r="R1520" s="828">
        <f t="shared" si="311"/>
        <v>0</v>
      </c>
      <c r="S1520" s="747"/>
      <c r="T1520" s="828">
        <f t="shared" si="312"/>
        <v>0</v>
      </c>
      <c r="U1520" s="745"/>
      <c r="V1520" s="828">
        <f t="shared" si="313"/>
        <v>0</v>
      </c>
      <c r="W1520" s="829">
        <f t="shared" si="314"/>
        <v>0</v>
      </c>
      <c r="X1520" s="828">
        <f t="shared" si="315"/>
        <v>0</v>
      </c>
      <c r="Y1520" s="1069">
        <v>0</v>
      </c>
      <c r="Z1520" s="749">
        <f t="shared" si="316"/>
        <v>0</v>
      </c>
      <c r="AA1520" s="1068">
        <f>[5]building!Y1513</f>
        <v>0</v>
      </c>
      <c r="AB1520" s="1068"/>
      <c r="AC1520" s="1068">
        <f>[5]building!Z1513</f>
        <v>0</v>
      </c>
      <c r="AD1520" s="1068">
        <f t="shared" si="317"/>
        <v>0</v>
      </c>
    </row>
    <row r="1521" spans="1:30" ht="70.5" customHeight="1">
      <c r="A1521" s="821"/>
      <c r="B1521" s="600"/>
      <c r="C1521" s="701"/>
      <c r="D1521" s="819"/>
      <c r="E1521" s="823"/>
      <c r="F1521" s="826">
        <f t="shared" si="305"/>
        <v>0</v>
      </c>
      <c r="G1521" s="747"/>
      <c r="H1521" s="828">
        <f t="shared" si="306"/>
        <v>0</v>
      </c>
      <c r="I1521" s="747"/>
      <c r="J1521" s="828">
        <f t="shared" si="307"/>
        <v>0</v>
      </c>
      <c r="K1521" s="747"/>
      <c r="L1521" s="828">
        <f t="shared" si="308"/>
        <v>0</v>
      </c>
      <c r="M1521" s="747"/>
      <c r="N1521" s="828">
        <f t="shared" si="309"/>
        <v>0</v>
      </c>
      <c r="O1521" s="747"/>
      <c r="P1521" s="828">
        <f t="shared" si="310"/>
        <v>0</v>
      </c>
      <c r="Q1521" s="747"/>
      <c r="R1521" s="828">
        <f t="shared" si="311"/>
        <v>0</v>
      </c>
      <c r="S1521" s="747"/>
      <c r="T1521" s="828">
        <f t="shared" si="312"/>
        <v>0</v>
      </c>
      <c r="U1521" s="745"/>
      <c r="V1521" s="828">
        <f t="shared" si="313"/>
        <v>0</v>
      </c>
      <c r="W1521" s="829">
        <f t="shared" si="314"/>
        <v>0</v>
      </c>
      <c r="X1521" s="828">
        <f t="shared" si="315"/>
        <v>0</v>
      </c>
      <c r="Y1521" s="1069">
        <v>0</v>
      </c>
      <c r="Z1521" s="749">
        <f t="shared" si="316"/>
        <v>0</v>
      </c>
      <c r="AA1521" s="1068">
        <f>[5]building!Y1514</f>
        <v>0</v>
      </c>
      <c r="AB1521" s="1068"/>
      <c r="AC1521" s="1068">
        <f>[5]building!Z1514</f>
        <v>0</v>
      </c>
      <c r="AD1521" s="1068">
        <f t="shared" si="317"/>
        <v>0</v>
      </c>
    </row>
    <row r="1522" spans="1:30" ht="70.5" customHeight="1">
      <c r="A1522" s="821"/>
      <c r="B1522" s="600"/>
      <c r="C1522" s="701"/>
      <c r="D1522" s="819"/>
      <c r="E1522" s="823"/>
      <c r="F1522" s="826">
        <f t="shared" si="305"/>
        <v>0</v>
      </c>
      <c r="G1522" s="747"/>
      <c r="H1522" s="828">
        <f t="shared" si="306"/>
        <v>0</v>
      </c>
      <c r="I1522" s="747"/>
      <c r="J1522" s="828">
        <f t="shared" si="307"/>
        <v>0</v>
      </c>
      <c r="K1522" s="747"/>
      <c r="L1522" s="828">
        <f t="shared" si="308"/>
        <v>0</v>
      </c>
      <c r="M1522" s="747"/>
      <c r="N1522" s="828">
        <f t="shared" si="309"/>
        <v>0</v>
      </c>
      <c r="O1522" s="747"/>
      <c r="P1522" s="828">
        <f t="shared" si="310"/>
        <v>0</v>
      </c>
      <c r="Q1522" s="747"/>
      <c r="R1522" s="828">
        <f t="shared" si="311"/>
        <v>0</v>
      </c>
      <c r="S1522" s="747"/>
      <c r="T1522" s="828">
        <f t="shared" si="312"/>
        <v>0</v>
      </c>
      <c r="U1522" s="745"/>
      <c r="V1522" s="828">
        <f t="shared" si="313"/>
        <v>0</v>
      </c>
      <c r="W1522" s="829">
        <f t="shared" si="314"/>
        <v>0</v>
      </c>
      <c r="X1522" s="828">
        <f t="shared" si="315"/>
        <v>0</v>
      </c>
      <c r="Y1522" s="1069">
        <v>0</v>
      </c>
      <c r="Z1522" s="749">
        <f t="shared" si="316"/>
        <v>0</v>
      </c>
      <c r="AA1522" s="1068">
        <f>[5]building!Y1515</f>
        <v>0</v>
      </c>
      <c r="AB1522" s="1068"/>
      <c r="AC1522" s="1068">
        <f>[5]building!Z1515</f>
        <v>0</v>
      </c>
      <c r="AD1522" s="1068">
        <f t="shared" si="317"/>
        <v>0</v>
      </c>
    </row>
    <row r="1523" spans="1:30" ht="70.5" customHeight="1">
      <c r="A1523" s="821"/>
      <c r="B1523" s="600"/>
      <c r="C1523" s="701"/>
      <c r="D1523" s="819"/>
      <c r="E1523" s="823"/>
      <c r="F1523" s="826">
        <f t="shared" si="305"/>
        <v>0</v>
      </c>
      <c r="G1523" s="747"/>
      <c r="H1523" s="828">
        <f t="shared" si="306"/>
        <v>0</v>
      </c>
      <c r="I1523" s="747"/>
      <c r="J1523" s="828">
        <f t="shared" si="307"/>
        <v>0</v>
      </c>
      <c r="K1523" s="747"/>
      <c r="L1523" s="828">
        <f t="shared" si="308"/>
        <v>0</v>
      </c>
      <c r="M1523" s="747"/>
      <c r="N1523" s="828">
        <f t="shared" si="309"/>
        <v>0</v>
      </c>
      <c r="O1523" s="747"/>
      <c r="P1523" s="828">
        <f t="shared" si="310"/>
        <v>0</v>
      </c>
      <c r="Q1523" s="747"/>
      <c r="R1523" s="828">
        <f t="shared" si="311"/>
        <v>0</v>
      </c>
      <c r="S1523" s="747"/>
      <c r="T1523" s="828">
        <f t="shared" si="312"/>
        <v>0</v>
      </c>
      <c r="U1523" s="745"/>
      <c r="V1523" s="828">
        <f t="shared" si="313"/>
        <v>0</v>
      </c>
      <c r="W1523" s="829">
        <f t="shared" si="314"/>
        <v>0</v>
      </c>
      <c r="X1523" s="828">
        <f t="shared" si="315"/>
        <v>0</v>
      </c>
      <c r="Y1523" s="1069">
        <v>0</v>
      </c>
      <c r="Z1523" s="749">
        <f t="shared" si="316"/>
        <v>0</v>
      </c>
      <c r="AA1523" s="1068">
        <f>[5]building!Y1516</f>
        <v>0</v>
      </c>
      <c r="AB1523" s="1068"/>
      <c r="AC1523" s="1068">
        <f>[5]building!Z1516</f>
        <v>0</v>
      </c>
      <c r="AD1523" s="1068">
        <f t="shared" si="317"/>
        <v>0</v>
      </c>
    </row>
    <row r="1524" spans="1:30" ht="70.5" customHeight="1">
      <c r="A1524" s="600"/>
      <c r="B1524" s="600"/>
      <c r="C1524" s="701"/>
      <c r="D1524" s="819"/>
      <c r="E1524" s="823"/>
      <c r="F1524" s="826">
        <f t="shared" si="305"/>
        <v>0</v>
      </c>
      <c r="G1524" s="745"/>
      <c r="H1524" s="828">
        <f t="shared" si="306"/>
        <v>0</v>
      </c>
      <c r="I1524" s="745"/>
      <c r="J1524" s="828">
        <f t="shared" si="307"/>
        <v>0</v>
      </c>
      <c r="K1524" s="745"/>
      <c r="L1524" s="828">
        <f t="shared" si="308"/>
        <v>0</v>
      </c>
      <c r="M1524" s="745"/>
      <c r="N1524" s="828">
        <f t="shared" si="309"/>
        <v>0</v>
      </c>
      <c r="O1524" s="745"/>
      <c r="P1524" s="828">
        <f t="shared" si="310"/>
        <v>0</v>
      </c>
      <c r="Q1524" s="745"/>
      <c r="R1524" s="828">
        <f t="shared" si="311"/>
        <v>0</v>
      </c>
      <c r="S1524" s="745"/>
      <c r="T1524" s="828">
        <f t="shared" si="312"/>
        <v>0</v>
      </c>
      <c r="U1524" s="745"/>
      <c r="V1524" s="828">
        <f t="shared" si="313"/>
        <v>0</v>
      </c>
      <c r="W1524" s="829">
        <f t="shared" si="314"/>
        <v>0</v>
      </c>
      <c r="X1524" s="828">
        <f t="shared" si="315"/>
        <v>0</v>
      </c>
      <c r="Y1524" s="1069">
        <v>0</v>
      </c>
      <c r="Z1524" s="749">
        <f t="shared" si="316"/>
        <v>0</v>
      </c>
      <c r="AA1524" s="1068">
        <f>[5]building!Y1517</f>
        <v>0</v>
      </c>
      <c r="AB1524" s="1068"/>
      <c r="AC1524" s="1068">
        <f>[5]building!Z1517</f>
        <v>0</v>
      </c>
      <c r="AD1524" s="1068">
        <f t="shared" si="317"/>
        <v>0</v>
      </c>
    </row>
    <row r="1525" spans="1:30" ht="70.5" customHeight="1">
      <c r="A1525" s="600"/>
      <c r="B1525" s="600"/>
      <c r="C1525" s="701"/>
      <c r="D1525" s="819"/>
      <c r="E1525" s="823"/>
      <c r="F1525" s="826">
        <f t="shared" si="305"/>
        <v>0</v>
      </c>
      <c r="G1525" s="745"/>
      <c r="H1525" s="828">
        <f t="shared" si="306"/>
        <v>0</v>
      </c>
      <c r="I1525" s="745"/>
      <c r="J1525" s="828">
        <f t="shared" si="307"/>
        <v>0</v>
      </c>
      <c r="K1525" s="745"/>
      <c r="L1525" s="828">
        <f t="shared" si="308"/>
        <v>0</v>
      </c>
      <c r="M1525" s="745"/>
      <c r="N1525" s="828">
        <f t="shared" si="309"/>
        <v>0</v>
      </c>
      <c r="O1525" s="745"/>
      <c r="P1525" s="828">
        <f t="shared" si="310"/>
        <v>0</v>
      </c>
      <c r="Q1525" s="745"/>
      <c r="R1525" s="828">
        <f t="shared" si="311"/>
        <v>0</v>
      </c>
      <c r="S1525" s="745"/>
      <c r="T1525" s="828">
        <f t="shared" si="312"/>
        <v>0</v>
      </c>
      <c r="U1525" s="745"/>
      <c r="V1525" s="828">
        <f t="shared" si="313"/>
        <v>0</v>
      </c>
      <c r="W1525" s="829">
        <f t="shared" si="314"/>
        <v>0</v>
      </c>
      <c r="X1525" s="828">
        <f t="shared" si="315"/>
        <v>0</v>
      </c>
      <c r="Y1525" s="1069">
        <v>0</v>
      </c>
      <c r="Z1525" s="749">
        <f t="shared" si="316"/>
        <v>0</v>
      </c>
      <c r="AA1525" s="1068">
        <f>[5]building!Y1518</f>
        <v>0</v>
      </c>
      <c r="AB1525" s="1068"/>
      <c r="AC1525" s="1068">
        <f>[5]building!Z1518</f>
        <v>0</v>
      </c>
      <c r="AD1525" s="1068">
        <f t="shared" si="317"/>
        <v>0</v>
      </c>
    </row>
    <row r="1526" spans="1:30" ht="70.5" customHeight="1">
      <c r="A1526" s="600"/>
      <c r="B1526" s="600"/>
      <c r="C1526" s="701"/>
      <c r="D1526" s="819"/>
      <c r="E1526" s="823"/>
      <c r="F1526" s="826">
        <f t="shared" si="305"/>
        <v>0</v>
      </c>
      <c r="G1526" s="745"/>
      <c r="H1526" s="828">
        <f t="shared" si="306"/>
        <v>0</v>
      </c>
      <c r="I1526" s="745"/>
      <c r="J1526" s="828">
        <f t="shared" si="307"/>
        <v>0</v>
      </c>
      <c r="K1526" s="745"/>
      <c r="L1526" s="828">
        <f t="shared" si="308"/>
        <v>0</v>
      </c>
      <c r="M1526" s="745"/>
      <c r="N1526" s="828">
        <f t="shared" si="309"/>
        <v>0</v>
      </c>
      <c r="O1526" s="745"/>
      <c r="P1526" s="828">
        <f t="shared" si="310"/>
        <v>0</v>
      </c>
      <c r="Q1526" s="745"/>
      <c r="R1526" s="828">
        <f t="shared" si="311"/>
        <v>0</v>
      </c>
      <c r="S1526" s="745"/>
      <c r="T1526" s="828">
        <f t="shared" si="312"/>
        <v>0</v>
      </c>
      <c r="U1526" s="745"/>
      <c r="V1526" s="828">
        <f t="shared" si="313"/>
        <v>0</v>
      </c>
      <c r="W1526" s="829">
        <f t="shared" si="314"/>
        <v>0</v>
      </c>
      <c r="X1526" s="828">
        <f t="shared" si="315"/>
        <v>0</v>
      </c>
      <c r="Y1526" s="1069">
        <v>0</v>
      </c>
      <c r="Z1526" s="749">
        <f t="shared" si="316"/>
        <v>0</v>
      </c>
      <c r="AA1526" s="1068">
        <f>[5]building!Y1519</f>
        <v>0</v>
      </c>
      <c r="AB1526" s="1068"/>
      <c r="AC1526" s="1068">
        <f>[5]building!Z1519</f>
        <v>0</v>
      </c>
      <c r="AD1526" s="1068">
        <f t="shared" si="317"/>
        <v>0</v>
      </c>
    </row>
    <row r="1527" spans="1:30" ht="70.5" customHeight="1">
      <c r="A1527" s="600"/>
      <c r="B1527" s="600"/>
      <c r="C1527" s="701"/>
      <c r="D1527" s="819"/>
      <c r="E1527" s="823"/>
      <c r="F1527" s="826">
        <f t="shared" si="305"/>
        <v>0</v>
      </c>
      <c r="G1527" s="745"/>
      <c r="H1527" s="828">
        <f t="shared" si="306"/>
        <v>0</v>
      </c>
      <c r="I1527" s="745"/>
      <c r="J1527" s="828">
        <f t="shared" si="307"/>
        <v>0</v>
      </c>
      <c r="K1527" s="745"/>
      <c r="L1527" s="828">
        <f t="shared" si="308"/>
        <v>0</v>
      </c>
      <c r="M1527" s="745"/>
      <c r="N1527" s="828">
        <f t="shared" si="309"/>
        <v>0</v>
      </c>
      <c r="O1527" s="745"/>
      <c r="P1527" s="828">
        <f t="shared" si="310"/>
        <v>0</v>
      </c>
      <c r="Q1527" s="745"/>
      <c r="R1527" s="828">
        <f t="shared" si="311"/>
        <v>0</v>
      </c>
      <c r="S1527" s="745"/>
      <c r="T1527" s="828">
        <f t="shared" si="312"/>
        <v>0</v>
      </c>
      <c r="U1527" s="745"/>
      <c r="V1527" s="828">
        <f t="shared" si="313"/>
        <v>0</v>
      </c>
      <c r="W1527" s="829">
        <f t="shared" si="314"/>
        <v>0</v>
      </c>
      <c r="X1527" s="828">
        <f t="shared" si="315"/>
        <v>0</v>
      </c>
      <c r="Y1527" s="1069">
        <v>0</v>
      </c>
      <c r="Z1527" s="749">
        <f t="shared" si="316"/>
        <v>0</v>
      </c>
      <c r="AA1527" s="1068">
        <f>[5]building!Y1520</f>
        <v>0</v>
      </c>
      <c r="AB1527" s="1068"/>
      <c r="AC1527" s="1068">
        <f>[5]building!Z1520</f>
        <v>0</v>
      </c>
      <c r="AD1527" s="1068">
        <f t="shared" si="317"/>
        <v>0</v>
      </c>
    </row>
    <row r="1528" spans="1:30" ht="70.5" customHeight="1">
      <c r="A1528" s="600"/>
      <c r="B1528" s="600"/>
      <c r="C1528" s="701"/>
      <c r="D1528" s="819"/>
      <c r="E1528" s="823"/>
      <c r="F1528" s="826">
        <f t="shared" si="305"/>
        <v>0</v>
      </c>
      <c r="G1528" s="745"/>
      <c r="H1528" s="828">
        <f t="shared" si="306"/>
        <v>0</v>
      </c>
      <c r="I1528" s="745"/>
      <c r="J1528" s="828">
        <f t="shared" si="307"/>
        <v>0</v>
      </c>
      <c r="K1528" s="745"/>
      <c r="L1528" s="828">
        <f t="shared" si="308"/>
        <v>0</v>
      </c>
      <c r="M1528" s="745"/>
      <c r="N1528" s="828">
        <f t="shared" si="309"/>
        <v>0</v>
      </c>
      <c r="O1528" s="745"/>
      <c r="P1528" s="828">
        <f t="shared" si="310"/>
        <v>0</v>
      </c>
      <c r="Q1528" s="745"/>
      <c r="R1528" s="828">
        <f t="shared" si="311"/>
        <v>0</v>
      </c>
      <c r="S1528" s="745"/>
      <c r="T1528" s="828">
        <f t="shared" si="312"/>
        <v>0</v>
      </c>
      <c r="U1528" s="745"/>
      <c r="V1528" s="828">
        <f t="shared" si="313"/>
        <v>0</v>
      </c>
      <c r="W1528" s="829">
        <f t="shared" si="314"/>
        <v>0</v>
      </c>
      <c r="X1528" s="828">
        <f t="shared" si="315"/>
        <v>0</v>
      </c>
      <c r="Y1528" s="1069">
        <v>0</v>
      </c>
      <c r="Z1528" s="749">
        <f t="shared" si="316"/>
        <v>0</v>
      </c>
      <c r="AA1528" s="1068">
        <f>[5]building!Y1521</f>
        <v>0</v>
      </c>
      <c r="AB1528" s="1068"/>
      <c r="AC1528" s="1068">
        <f>[5]building!Z1521</f>
        <v>0</v>
      </c>
      <c r="AD1528" s="1068">
        <f t="shared" si="317"/>
        <v>0</v>
      </c>
    </row>
    <row r="1529" spans="1:30" ht="70.5" customHeight="1">
      <c r="A1529" s="600"/>
      <c r="B1529" s="600"/>
      <c r="C1529" s="701"/>
      <c r="D1529" s="819"/>
      <c r="E1529" s="823"/>
      <c r="F1529" s="826">
        <f t="shared" si="305"/>
        <v>0</v>
      </c>
      <c r="G1529" s="745"/>
      <c r="H1529" s="828">
        <f t="shared" si="306"/>
        <v>0</v>
      </c>
      <c r="I1529" s="745"/>
      <c r="J1529" s="828">
        <f t="shared" si="307"/>
        <v>0</v>
      </c>
      <c r="K1529" s="745"/>
      <c r="L1529" s="828">
        <f t="shared" si="308"/>
        <v>0</v>
      </c>
      <c r="M1529" s="745"/>
      <c r="N1529" s="828">
        <f t="shared" si="309"/>
        <v>0</v>
      </c>
      <c r="O1529" s="745"/>
      <c r="P1529" s="828">
        <f t="shared" si="310"/>
        <v>0</v>
      </c>
      <c r="Q1529" s="745"/>
      <c r="R1529" s="828">
        <f t="shared" si="311"/>
        <v>0</v>
      </c>
      <c r="S1529" s="745"/>
      <c r="T1529" s="828">
        <f t="shared" si="312"/>
        <v>0</v>
      </c>
      <c r="U1529" s="745"/>
      <c r="V1529" s="828">
        <f t="shared" si="313"/>
        <v>0</v>
      </c>
      <c r="W1529" s="829">
        <f t="shared" si="314"/>
        <v>0</v>
      </c>
      <c r="X1529" s="828">
        <f t="shared" si="315"/>
        <v>0</v>
      </c>
      <c r="Y1529" s="1069">
        <v>0</v>
      </c>
      <c r="Z1529" s="749">
        <f t="shared" si="316"/>
        <v>0</v>
      </c>
      <c r="AA1529" s="1068">
        <f>[5]building!Y1522</f>
        <v>0</v>
      </c>
      <c r="AB1529" s="1068"/>
      <c r="AC1529" s="1068">
        <f>[5]building!Z1522</f>
        <v>0</v>
      </c>
      <c r="AD1529" s="1068">
        <f t="shared" si="317"/>
        <v>0</v>
      </c>
    </row>
    <row r="1530" spans="1:30" ht="70.5" customHeight="1">
      <c r="A1530" s="600"/>
      <c r="B1530" s="600"/>
      <c r="C1530" s="701"/>
      <c r="D1530" s="819"/>
      <c r="E1530" s="823"/>
      <c r="F1530" s="826">
        <f t="shared" si="305"/>
        <v>0</v>
      </c>
      <c r="G1530" s="745"/>
      <c r="H1530" s="828">
        <f t="shared" si="306"/>
        <v>0</v>
      </c>
      <c r="I1530" s="745"/>
      <c r="J1530" s="828">
        <f t="shared" si="307"/>
        <v>0</v>
      </c>
      <c r="K1530" s="745"/>
      <c r="L1530" s="828">
        <f t="shared" si="308"/>
        <v>0</v>
      </c>
      <c r="M1530" s="745"/>
      <c r="N1530" s="828">
        <f t="shared" si="309"/>
        <v>0</v>
      </c>
      <c r="O1530" s="745"/>
      <c r="P1530" s="828">
        <f t="shared" si="310"/>
        <v>0</v>
      </c>
      <c r="Q1530" s="745"/>
      <c r="R1530" s="828">
        <f t="shared" si="311"/>
        <v>0</v>
      </c>
      <c r="S1530" s="745"/>
      <c r="T1530" s="828">
        <f t="shared" si="312"/>
        <v>0</v>
      </c>
      <c r="U1530" s="745"/>
      <c r="V1530" s="828">
        <f t="shared" si="313"/>
        <v>0</v>
      </c>
      <c r="W1530" s="829">
        <f t="shared" si="314"/>
        <v>0</v>
      </c>
      <c r="X1530" s="828">
        <f t="shared" si="315"/>
        <v>0</v>
      </c>
      <c r="Y1530" s="1069">
        <v>0</v>
      </c>
      <c r="Z1530" s="749">
        <f t="shared" si="316"/>
        <v>0</v>
      </c>
      <c r="AA1530" s="1068">
        <f>[5]building!Y1523</f>
        <v>0</v>
      </c>
      <c r="AB1530" s="1068"/>
      <c r="AC1530" s="1068">
        <f>[5]building!Z1523</f>
        <v>0</v>
      </c>
      <c r="AD1530" s="1068">
        <f t="shared" si="317"/>
        <v>0</v>
      </c>
    </row>
    <row r="1531" spans="1:30" ht="70.5" customHeight="1">
      <c r="A1531" s="600"/>
      <c r="B1531" s="600"/>
      <c r="C1531" s="701"/>
      <c r="D1531" s="819"/>
      <c r="E1531" s="823"/>
      <c r="F1531" s="826">
        <f t="shared" si="305"/>
        <v>0</v>
      </c>
      <c r="G1531" s="745"/>
      <c r="H1531" s="828">
        <f t="shared" si="306"/>
        <v>0</v>
      </c>
      <c r="I1531" s="745"/>
      <c r="J1531" s="828">
        <f t="shared" si="307"/>
        <v>0</v>
      </c>
      <c r="K1531" s="745"/>
      <c r="L1531" s="828">
        <f t="shared" si="308"/>
        <v>0</v>
      </c>
      <c r="M1531" s="745"/>
      <c r="N1531" s="828">
        <f t="shared" si="309"/>
        <v>0</v>
      </c>
      <c r="O1531" s="745"/>
      <c r="P1531" s="828">
        <f t="shared" si="310"/>
        <v>0</v>
      </c>
      <c r="Q1531" s="745"/>
      <c r="R1531" s="828">
        <f t="shared" si="311"/>
        <v>0</v>
      </c>
      <c r="S1531" s="745"/>
      <c r="T1531" s="828">
        <f t="shared" si="312"/>
        <v>0</v>
      </c>
      <c r="U1531" s="745"/>
      <c r="V1531" s="828">
        <f t="shared" si="313"/>
        <v>0</v>
      </c>
      <c r="W1531" s="829">
        <f t="shared" si="314"/>
        <v>0</v>
      </c>
      <c r="X1531" s="828">
        <f t="shared" si="315"/>
        <v>0</v>
      </c>
      <c r="Y1531" s="1069">
        <v>0</v>
      </c>
      <c r="Z1531" s="749">
        <f t="shared" si="316"/>
        <v>0</v>
      </c>
      <c r="AA1531" s="1068">
        <f>[5]building!Y1524</f>
        <v>0</v>
      </c>
      <c r="AB1531" s="1068"/>
      <c r="AC1531" s="1068">
        <f>[5]building!Z1524</f>
        <v>0</v>
      </c>
      <c r="AD1531" s="1068">
        <f t="shared" si="317"/>
        <v>0</v>
      </c>
    </row>
    <row r="1532" spans="1:30" ht="70.5" customHeight="1">
      <c r="A1532" s="600"/>
      <c r="B1532" s="600"/>
      <c r="C1532" s="701"/>
      <c r="D1532" s="819"/>
      <c r="E1532" s="823"/>
      <c r="F1532" s="826">
        <f t="shared" si="305"/>
        <v>0</v>
      </c>
      <c r="G1532" s="745"/>
      <c r="H1532" s="828">
        <f t="shared" si="306"/>
        <v>0</v>
      </c>
      <c r="I1532" s="745"/>
      <c r="J1532" s="828">
        <f t="shared" si="307"/>
        <v>0</v>
      </c>
      <c r="K1532" s="745"/>
      <c r="L1532" s="828">
        <f t="shared" si="308"/>
        <v>0</v>
      </c>
      <c r="M1532" s="745"/>
      <c r="N1532" s="828">
        <f t="shared" si="309"/>
        <v>0</v>
      </c>
      <c r="O1532" s="745"/>
      <c r="P1532" s="828">
        <f t="shared" si="310"/>
        <v>0</v>
      </c>
      <c r="Q1532" s="745"/>
      <c r="R1532" s="828">
        <f t="shared" si="311"/>
        <v>0</v>
      </c>
      <c r="S1532" s="745"/>
      <c r="T1532" s="828">
        <f t="shared" si="312"/>
        <v>0</v>
      </c>
      <c r="U1532" s="745"/>
      <c r="V1532" s="828">
        <f t="shared" si="313"/>
        <v>0</v>
      </c>
      <c r="W1532" s="829">
        <f t="shared" si="314"/>
        <v>0</v>
      </c>
      <c r="X1532" s="828">
        <f t="shared" si="315"/>
        <v>0</v>
      </c>
      <c r="Y1532" s="1069">
        <v>0</v>
      </c>
      <c r="Z1532" s="749">
        <f t="shared" si="316"/>
        <v>0</v>
      </c>
      <c r="AA1532" s="1068">
        <f>[5]building!Y1525</f>
        <v>0</v>
      </c>
      <c r="AB1532" s="1068"/>
      <c r="AC1532" s="1068">
        <f>[5]building!Z1525</f>
        <v>0</v>
      </c>
      <c r="AD1532" s="1068">
        <f t="shared" si="317"/>
        <v>0</v>
      </c>
    </row>
    <row r="1533" spans="1:30" ht="70.5" customHeight="1">
      <c r="A1533" s="600"/>
      <c r="B1533" s="600"/>
      <c r="C1533" s="701"/>
      <c r="D1533" s="819"/>
      <c r="E1533" s="823"/>
      <c r="F1533" s="826">
        <f t="shared" si="305"/>
        <v>0</v>
      </c>
      <c r="G1533" s="745"/>
      <c r="H1533" s="828">
        <f t="shared" si="306"/>
        <v>0</v>
      </c>
      <c r="I1533" s="745"/>
      <c r="J1533" s="828">
        <f t="shared" si="307"/>
        <v>0</v>
      </c>
      <c r="K1533" s="745"/>
      <c r="L1533" s="828">
        <f t="shared" si="308"/>
        <v>0</v>
      </c>
      <c r="M1533" s="745"/>
      <c r="N1533" s="828">
        <f t="shared" si="309"/>
        <v>0</v>
      </c>
      <c r="O1533" s="745"/>
      <c r="P1533" s="828">
        <f t="shared" si="310"/>
        <v>0</v>
      </c>
      <c r="Q1533" s="745"/>
      <c r="R1533" s="828">
        <f t="shared" si="311"/>
        <v>0</v>
      </c>
      <c r="S1533" s="745"/>
      <c r="T1533" s="828">
        <f t="shared" si="312"/>
        <v>0</v>
      </c>
      <c r="U1533" s="745"/>
      <c r="V1533" s="828">
        <f t="shared" si="313"/>
        <v>0</v>
      </c>
      <c r="W1533" s="829">
        <f t="shared" si="314"/>
        <v>0</v>
      </c>
      <c r="X1533" s="828">
        <f t="shared" si="315"/>
        <v>0</v>
      </c>
      <c r="Y1533" s="1069">
        <v>0</v>
      </c>
      <c r="Z1533" s="749">
        <f t="shared" si="316"/>
        <v>0</v>
      </c>
      <c r="AA1533" s="1068">
        <f>[5]building!Y1526</f>
        <v>0</v>
      </c>
      <c r="AB1533" s="1068"/>
      <c r="AC1533" s="1068">
        <f>[5]building!Z1526</f>
        <v>0</v>
      </c>
      <c r="AD1533" s="1068">
        <f t="shared" si="317"/>
        <v>0</v>
      </c>
    </row>
    <row r="1534" spans="1:30" ht="70.5" customHeight="1">
      <c r="A1534" s="600"/>
      <c r="B1534" s="600"/>
      <c r="C1534" s="701"/>
      <c r="D1534" s="819"/>
      <c r="E1534" s="823"/>
      <c r="F1534" s="826">
        <f t="shared" si="305"/>
        <v>0</v>
      </c>
      <c r="G1534" s="745"/>
      <c r="H1534" s="828">
        <f t="shared" si="306"/>
        <v>0</v>
      </c>
      <c r="I1534" s="745"/>
      <c r="J1534" s="828">
        <f t="shared" si="307"/>
        <v>0</v>
      </c>
      <c r="K1534" s="745"/>
      <c r="L1534" s="828">
        <f t="shared" si="308"/>
        <v>0</v>
      </c>
      <c r="M1534" s="745"/>
      <c r="N1534" s="828">
        <f t="shared" si="309"/>
        <v>0</v>
      </c>
      <c r="O1534" s="745"/>
      <c r="P1534" s="828">
        <f t="shared" si="310"/>
        <v>0</v>
      </c>
      <c r="Q1534" s="745"/>
      <c r="R1534" s="828">
        <f t="shared" si="311"/>
        <v>0</v>
      </c>
      <c r="S1534" s="745"/>
      <c r="T1534" s="828">
        <f t="shared" si="312"/>
        <v>0</v>
      </c>
      <c r="U1534" s="745"/>
      <c r="V1534" s="828">
        <f t="shared" si="313"/>
        <v>0</v>
      </c>
      <c r="W1534" s="829">
        <f t="shared" si="314"/>
        <v>0</v>
      </c>
      <c r="X1534" s="828">
        <f t="shared" si="315"/>
        <v>0</v>
      </c>
      <c r="Y1534" s="1069">
        <v>0</v>
      </c>
      <c r="Z1534" s="749">
        <f t="shared" si="316"/>
        <v>0</v>
      </c>
      <c r="AA1534" s="1068">
        <f>[5]building!Y1527</f>
        <v>0</v>
      </c>
      <c r="AB1534" s="1068"/>
      <c r="AC1534" s="1068">
        <f>[5]building!Z1527</f>
        <v>0</v>
      </c>
      <c r="AD1534" s="1068">
        <f t="shared" si="317"/>
        <v>0</v>
      </c>
    </row>
    <row r="1535" spans="1:30" ht="70.5" customHeight="1">
      <c r="A1535" s="600"/>
      <c r="B1535" s="600"/>
      <c r="C1535" s="701"/>
      <c r="D1535" s="819"/>
      <c r="E1535" s="823"/>
      <c r="F1535" s="826">
        <f t="shared" si="305"/>
        <v>0</v>
      </c>
      <c r="G1535" s="745"/>
      <c r="H1535" s="828">
        <f t="shared" si="306"/>
        <v>0</v>
      </c>
      <c r="I1535" s="745"/>
      <c r="J1535" s="828">
        <f t="shared" si="307"/>
        <v>0</v>
      </c>
      <c r="K1535" s="745"/>
      <c r="L1535" s="828">
        <f t="shared" si="308"/>
        <v>0</v>
      </c>
      <c r="M1535" s="745"/>
      <c r="N1535" s="828">
        <f t="shared" si="309"/>
        <v>0</v>
      </c>
      <c r="O1535" s="745"/>
      <c r="P1535" s="828">
        <f t="shared" si="310"/>
        <v>0</v>
      </c>
      <c r="Q1535" s="745"/>
      <c r="R1535" s="828">
        <f t="shared" si="311"/>
        <v>0</v>
      </c>
      <c r="S1535" s="745"/>
      <c r="T1535" s="828">
        <f t="shared" si="312"/>
        <v>0</v>
      </c>
      <c r="U1535" s="745"/>
      <c r="V1535" s="828">
        <f t="shared" si="313"/>
        <v>0</v>
      </c>
      <c r="W1535" s="829">
        <f t="shared" si="314"/>
        <v>0</v>
      </c>
      <c r="X1535" s="828">
        <f t="shared" si="315"/>
        <v>0</v>
      </c>
      <c r="Y1535" s="1069">
        <v>0</v>
      </c>
      <c r="Z1535" s="749">
        <f t="shared" si="316"/>
        <v>0</v>
      </c>
      <c r="AA1535" s="1068">
        <f>[5]building!Y1528</f>
        <v>0</v>
      </c>
      <c r="AB1535" s="1068"/>
      <c r="AC1535" s="1068">
        <f>[5]building!Z1528</f>
        <v>0</v>
      </c>
      <c r="AD1535" s="1068">
        <f t="shared" si="317"/>
        <v>0</v>
      </c>
    </row>
    <row r="1536" spans="1:30" ht="70.5" customHeight="1">
      <c r="A1536" s="600"/>
      <c r="B1536" s="600"/>
      <c r="C1536" s="600"/>
      <c r="D1536" s="600"/>
      <c r="E1536" s="748"/>
      <c r="F1536" s="826">
        <f t="shared" si="305"/>
        <v>0</v>
      </c>
      <c r="G1536" s="745"/>
      <c r="H1536" s="828">
        <f t="shared" si="306"/>
        <v>0</v>
      </c>
      <c r="I1536" s="745"/>
      <c r="J1536" s="828">
        <f t="shared" si="307"/>
        <v>0</v>
      </c>
      <c r="K1536" s="745"/>
      <c r="L1536" s="828">
        <f t="shared" si="308"/>
        <v>0</v>
      </c>
      <c r="M1536" s="745"/>
      <c r="N1536" s="828">
        <f t="shared" si="309"/>
        <v>0</v>
      </c>
      <c r="O1536" s="745"/>
      <c r="P1536" s="828">
        <f t="shared" si="310"/>
        <v>0</v>
      </c>
      <c r="Q1536" s="745"/>
      <c r="R1536" s="828">
        <f t="shared" si="311"/>
        <v>0</v>
      </c>
      <c r="S1536" s="745"/>
      <c r="T1536" s="828">
        <f t="shared" si="312"/>
        <v>0</v>
      </c>
      <c r="U1536" s="745"/>
      <c r="V1536" s="828">
        <f t="shared" si="313"/>
        <v>0</v>
      </c>
      <c r="W1536" s="829">
        <f t="shared" si="314"/>
        <v>0</v>
      </c>
      <c r="X1536" s="828">
        <f t="shared" si="315"/>
        <v>0</v>
      </c>
      <c r="Y1536" s="1069">
        <v>0</v>
      </c>
      <c r="Z1536" s="749">
        <f t="shared" si="316"/>
        <v>0</v>
      </c>
      <c r="AA1536" s="1068">
        <f>[5]building!Y1529</f>
        <v>0</v>
      </c>
      <c r="AB1536" s="1068"/>
      <c r="AC1536" s="1068">
        <f>[5]building!Z1529</f>
        <v>0</v>
      </c>
      <c r="AD1536" s="1068">
        <f t="shared" si="317"/>
        <v>0</v>
      </c>
    </row>
    <row r="1537" spans="1:30" ht="70.5" customHeight="1">
      <c r="A1537" s="600"/>
      <c r="B1537" s="600"/>
      <c r="C1537" s="600"/>
      <c r="D1537" s="600"/>
      <c r="E1537" s="748"/>
      <c r="F1537" s="826">
        <f t="shared" si="305"/>
        <v>0</v>
      </c>
      <c r="G1537" s="745"/>
      <c r="H1537" s="828">
        <f t="shared" si="306"/>
        <v>0</v>
      </c>
      <c r="I1537" s="745"/>
      <c r="J1537" s="828">
        <f t="shared" si="307"/>
        <v>0</v>
      </c>
      <c r="K1537" s="745"/>
      <c r="L1537" s="828">
        <f t="shared" si="308"/>
        <v>0</v>
      </c>
      <c r="M1537" s="745"/>
      <c r="N1537" s="828">
        <f t="shared" si="309"/>
        <v>0</v>
      </c>
      <c r="O1537" s="745"/>
      <c r="P1537" s="828">
        <f t="shared" si="310"/>
        <v>0</v>
      </c>
      <c r="Q1537" s="745"/>
      <c r="R1537" s="828">
        <f t="shared" si="311"/>
        <v>0</v>
      </c>
      <c r="S1537" s="745"/>
      <c r="T1537" s="828">
        <f t="shared" si="312"/>
        <v>0</v>
      </c>
      <c r="U1537" s="745"/>
      <c r="V1537" s="828">
        <f t="shared" si="313"/>
        <v>0</v>
      </c>
      <c r="W1537" s="829">
        <f t="shared" si="314"/>
        <v>0</v>
      </c>
      <c r="X1537" s="828">
        <f t="shared" si="315"/>
        <v>0</v>
      </c>
      <c r="Y1537" s="1069">
        <v>0</v>
      </c>
      <c r="Z1537" s="749">
        <f t="shared" si="316"/>
        <v>0</v>
      </c>
      <c r="AA1537" s="1068">
        <f>[5]building!Y1530</f>
        <v>0</v>
      </c>
      <c r="AB1537" s="1068"/>
      <c r="AC1537" s="1068">
        <f>[5]building!Z1530</f>
        <v>0</v>
      </c>
      <c r="AD1537" s="1068">
        <f t="shared" si="317"/>
        <v>0</v>
      </c>
    </row>
    <row r="1538" spans="1:30" ht="70.5" customHeight="1">
      <c r="A1538" s="600"/>
      <c r="B1538" s="600"/>
      <c r="C1538" s="600"/>
      <c r="D1538" s="600"/>
      <c r="E1538" s="748"/>
      <c r="F1538" s="826">
        <f t="shared" si="305"/>
        <v>0</v>
      </c>
      <c r="G1538" s="745"/>
      <c r="H1538" s="828">
        <f t="shared" si="306"/>
        <v>0</v>
      </c>
      <c r="I1538" s="745"/>
      <c r="J1538" s="828">
        <f t="shared" si="307"/>
        <v>0</v>
      </c>
      <c r="K1538" s="745"/>
      <c r="L1538" s="828">
        <f t="shared" si="308"/>
        <v>0</v>
      </c>
      <c r="M1538" s="745"/>
      <c r="N1538" s="828">
        <f t="shared" si="309"/>
        <v>0</v>
      </c>
      <c r="O1538" s="745"/>
      <c r="P1538" s="828">
        <f t="shared" si="310"/>
        <v>0</v>
      </c>
      <c r="Q1538" s="745"/>
      <c r="R1538" s="828">
        <f t="shared" si="311"/>
        <v>0</v>
      </c>
      <c r="S1538" s="745"/>
      <c r="T1538" s="828">
        <f t="shared" si="312"/>
        <v>0</v>
      </c>
      <c r="U1538" s="745"/>
      <c r="V1538" s="828">
        <f t="shared" si="313"/>
        <v>0</v>
      </c>
      <c r="W1538" s="829">
        <f t="shared" si="314"/>
        <v>0</v>
      </c>
      <c r="X1538" s="828">
        <f t="shared" si="315"/>
        <v>0</v>
      </c>
      <c r="Y1538" s="1069">
        <v>0</v>
      </c>
      <c r="Z1538" s="749">
        <f t="shared" si="316"/>
        <v>0</v>
      </c>
      <c r="AA1538" s="1068">
        <f>[5]building!Y1531</f>
        <v>0</v>
      </c>
      <c r="AB1538" s="1068"/>
      <c r="AC1538" s="1068">
        <f>[5]building!Z1531</f>
        <v>0</v>
      </c>
      <c r="AD1538" s="1068">
        <f t="shared" si="317"/>
        <v>0</v>
      </c>
    </row>
    <row r="1539" spans="1:30" ht="70.5" customHeight="1">
      <c r="A1539" s="600"/>
      <c r="B1539" s="600"/>
      <c r="C1539" s="600"/>
      <c r="D1539" s="600"/>
      <c r="E1539" s="748"/>
      <c r="F1539" s="826">
        <f t="shared" si="305"/>
        <v>0</v>
      </c>
      <c r="G1539" s="745"/>
      <c r="H1539" s="828">
        <f t="shared" si="306"/>
        <v>0</v>
      </c>
      <c r="I1539" s="745"/>
      <c r="J1539" s="828">
        <f t="shared" si="307"/>
        <v>0</v>
      </c>
      <c r="K1539" s="745"/>
      <c r="L1539" s="828">
        <f t="shared" si="308"/>
        <v>0</v>
      </c>
      <c r="M1539" s="745"/>
      <c r="N1539" s="828">
        <f t="shared" si="309"/>
        <v>0</v>
      </c>
      <c r="O1539" s="745"/>
      <c r="P1539" s="828">
        <f t="shared" si="310"/>
        <v>0</v>
      </c>
      <c r="Q1539" s="745"/>
      <c r="R1539" s="828">
        <f t="shared" si="311"/>
        <v>0</v>
      </c>
      <c r="S1539" s="745"/>
      <c r="T1539" s="828">
        <f t="shared" si="312"/>
        <v>0</v>
      </c>
      <c r="U1539" s="745"/>
      <c r="V1539" s="828">
        <f t="shared" si="313"/>
        <v>0</v>
      </c>
      <c r="W1539" s="829">
        <f t="shared" si="314"/>
        <v>0</v>
      </c>
      <c r="X1539" s="828">
        <f t="shared" si="315"/>
        <v>0</v>
      </c>
      <c r="Y1539" s="1069">
        <v>0</v>
      </c>
      <c r="Z1539" s="749">
        <f t="shared" si="316"/>
        <v>0</v>
      </c>
      <c r="AA1539" s="1068">
        <f>[5]building!Y1532</f>
        <v>0</v>
      </c>
      <c r="AB1539" s="1068"/>
      <c r="AC1539" s="1068">
        <f>[5]building!Z1532</f>
        <v>0</v>
      </c>
      <c r="AD1539" s="1068">
        <f t="shared" si="317"/>
        <v>0</v>
      </c>
    </row>
    <row r="1540" spans="1:30" ht="70.5" customHeight="1">
      <c r="A1540" s="600"/>
      <c r="B1540" s="600"/>
      <c r="C1540" s="600"/>
      <c r="D1540" s="600"/>
      <c r="E1540" s="748"/>
      <c r="F1540" s="826">
        <f t="shared" si="305"/>
        <v>0</v>
      </c>
      <c r="G1540" s="745"/>
      <c r="H1540" s="828">
        <f t="shared" si="306"/>
        <v>0</v>
      </c>
      <c r="I1540" s="745"/>
      <c r="J1540" s="828">
        <f t="shared" si="307"/>
        <v>0</v>
      </c>
      <c r="K1540" s="745"/>
      <c r="L1540" s="828">
        <f t="shared" si="308"/>
        <v>0</v>
      </c>
      <c r="M1540" s="745"/>
      <c r="N1540" s="828">
        <f t="shared" si="309"/>
        <v>0</v>
      </c>
      <c r="O1540" s="745"/>
      <c r="P1540" s="828">
        <f t="shared" si="310"/>
        <v>0</v>
      </c>
      <c r="Q1540" s="745"/>
      <c r="R1540" s="828">
        <f t="shared" si="311"/>
        <v>0</v>
      </c>
      <c r="S1540" s="745"/>
      <c r="T1540" s="828">
        <f t="shared" si="312"/>
        <v>0</v>
      </c>
      <c r="U1540" s="745"/>
      <c r="V1540" s="828">
        <f t="shared" si="313"/>
        <v>0</v>
      </c>
      <c r="W1540" s="829">
        <f t="shared" si="314"/>
        <v>0</v>
      </c>
      <c r="X1540" s="828">
        <f t="shared" si="315"/>
        <v>0</v>
      </c>
      <c r="Y1540" s="1069">
        <v>0</v>
      </c>
      <c r="Z1540" s="749">
        <f t="shared" si="316"/>
        <v>0</v>
      </c>
      <c r="AA1540" s="1068">
        <f>[5]building!Y1533</f>
        <v>0</v>
      </c>
      <c r="AB1540" s="1068"/>
      <c r="AC1540" s="1068">
        <f>[5]building!Z1533</f>
        <v>0</v>
      </c>
      <c r="AD1540" s="1068">
        <f t="shared" si="317"/>
        <v>0</v>
      </c>
    </row>
    <row r="1541" spans="1:30" ht="70.5" customHeight="1">
      <c r="A1541" s="600"/>
      <c r="B1541" s="600"/>
      <c r="C1541" s="600"/>
      <c r="D1541" s="600"/>
      <c r="E1541" s="748"/>
      <c r="F1541" s="826">
        <f t="shared" si="305"/>
        <v>0</v>
      </c>
      <c r="G1541" s="745"/>
      <c r="H1541" s="828">
        <f t="shared" si="306"/>
        <v>0</v>
      </c>
      <c r="I1541" s="745"/>
      <c r="J1541" s="828">
        <f t="shared" si="307"/>
        <v>0</v>
      </c>
      <c r="K1541" s="745"/>
      <c r="L1541" s="828">
        <f t="shared" si="308"/>
        <v>0</v>
      </c>
      <c r="M1541" s="745"/>
      <c r="N1541" s="828">
        <f t="shared" si="309"/>
        <v>0</v>
      </c>
      <c r="O1541" s="745"/>
      <c r="P1541" s="828">
        <f t="shared" si="310"/>
        <v>0</v>
      </c>
      <c r="Q1541" s="745"/>
      <c r="R1541" s="828">
        <f t="shared" si="311"/>
        <v>0</v>
      </c>
      <c r="S1541" s="745"/>
      <c r="T1541" s="828">
        <f t="shared" si="312"/>
        <v>0</v>
      </c>
      <c r="U1541" s="745"/>
      <c r="V1541" s="828">
        <f t="shared" si="313"/>
        <v>0</v>
      </c>
      <c r="W1541" s="829">
        <f t="shared" si="314"/>
        <v>0</v>
      </c>
      <c r="X1541" s="828">
        <f t="shared" si="315"/>
        <v>0</v>
      </c>
      <c r="Y1541" s="1069">
        <v>0</v>
      </c>
      <c r="Z1541" s="749">
        <f t="shared" si="316"/>
        <v>0</v>
      </c>
      <c r="AA1541" s="1068">
        <f>[5]building!Y1534</f>
        <v>0</v>
      </c>
      <c r="AB1541" s="1068"/>
      <c r="AC1541" s="1068">
        <f>[5]building!Z1534</f>
        <v>0</v>
      </c>
      <c r="AD1541" s="1068">
        <f t="shared" si="317"/>
        <v>0</v>
      </c>
    </row>
    <row r="1542" spans="1:30" ht="70.5" customHeight="1">
      <c r="A1542" s="600"/>
      <c r="B1542" s="600"/>
      <c r="C1542" s="600"/>
      <c r="D1542" s="600"/>
      <c r="E1542" s="748"/>
      <c r="F1542" s="826">
        <f t="shared" si="305"/>
        <v>0</v>
      </c>
      <c r="G1542" s="745"/>
      <c r="H1542" s="828">
        <f t="shared" si="306"/>
        <v>0</v>
      </c>
      <c r="I1542" s="745"/>
      <c r="J1542" s="828">
        <f t="shared" si="307"/>
        <v>0</v>
      </c>
      <c r="K1542" s="745"/>
      <c r="L1542" s="828">
        <f t="shared" si="308"/>
        <v>0</v>
      </c>
      <c r="M1542" s="745"/>
      <c r="N1542" s="828">
        <f t="shared" si="309"/>
        <v>0</v>
      </c>
      <c r="O1542" s="745"/>
      <c r="P1542" s="828">
        <f t="shared" si="310"/>
        <v>0</v>
      </c>
      <c r="Q1542" s="745"/>
      <c r="R1542" s="828">
        <f t="shared" si="311"/>
        <v>0</v>
      </c>
      <c r="S1542" s="745"/>
      <c r="T1542" s="828">
        <f t="shared" si="312"/>
        <v>0</v>
      </c>
      <c r="U1542" s="745"/>
      <c r="V1542" s="828">
        <f t="shared" si="313"/>
        <v>0</v>
      </c>
      <c r="W1542" s="829">
        <f t="shared" si="314"/>
        <v>0</v>
      </c>
      <c r="X1542" s="828">
        <f t="shared" si="315"/>
        <v>0</v>
      </c>
      <c r="Y1542" s="1069">
        <v>0</v>
      </c>
      <c r="Z1542" s="749">
        <f t="shared" si="316"/>
        <v>0</v>
      </c>
      <c r="AA1542" s="1068">
        <f>[5]building!Y1535</f>
        <v>0</v>
      </c>
      <c r="AB1542" s="1068"/>
      <c r="AC1542" s="1068">
        <f>[5]building!Z1535</f>
        <v>0</v>
      </c>
      <c r="AD1542" s="1068">
        <f t="shared" si="317"/>
        <v>0</v>
      </c>
    </row>
    <row r="1543" spans="1:30" ht="70.5" customHeight="1">
      <c r="A1543" s="600"/>
      <c r="B1543" s="600"/>
      <c r="C1543" s="600"/>
      <c r="D1543" s="600"/>
      <c r="E1543" s="748"/>
      <c r="F1543" s="826">
        <f t="shared" si="305"/>
        <v>0</v>
      </c>
      <c r="G1543" s="745"/>
      <c r="H1543" s="828">
        <f t="shared" si="306"/>
        <v>0</v>
      </c>
      <c r="I1543" s="745"/>
      <c r="J1543" s="828">
        <f t="shared" si="307"/>
        <v>0</v>
      </c>
      <c r="K1543" s="745"/>
      <c r="L1543" s="828">
        <f t="shared" si="308"/>
        <v>0</v>
      </c>
      <c r="M1543" s="745"/>
      <c r="N1543" s="828">
        <f t="shared" si="309"/>
        <v>0</v>
      </c>
      <c r="O1543" s="745"/>
      <c r="P1543" s="828">
        <f t="shared" si="310"/>
        <v>0</v>
      </c>
      <c r="Q1543" s="745"/>
      <c r="R1543" s="828">
        <f t="shared" si="311"/>
        <v>0</v>
      </c>
      <c r="S1543" s="745"/>
      <c r="T1543" s="828">
        <f t="shared" si="312"/>
        <v>0</v>
      </c>
      <c r="U1543" s="745"/>
      <c r="V1543" s="828">
        <f t="shared" si="313"/>
        <v>0</v>
      </c>
      <c r="W1543" s="829">
        <f t="shared" si="314"/>
        <v>0</v>
      </c>
      <c r="X1543" s="828">
        <f t="shared" si="315"/>
        <v>0</v>
      </c>
      <c r="Y1543" s="1069">
        <v>0</v>
      </c>
      <c r="Z1543" s="749">
        <f t="shared" si="316"/>
        <v>0</v>
      </c>
      <c r="AA1543" s="1068">
        <f>[5]building!Y1536</f>
        <v>0</v>
      </c>
      <c r="AB1543" s="1068"/>
      <c r="AC1543" s="1068">
        <f>[5]building!Z1536</f>
        <v>0</v>
      </c>
      <c r="AD1543" s="1068">
        <f t="shared" si="317"/>
        <v>0</v>
      </c>
    </row>
    <row r="1544" spans="1:30" ht="70.5" customHeight="1">
      <c r="A1544" s="600"/>
      <c r="B1544" s="600"/>
      <c r="C1544" s="600"/>
      <c r="D1544" s="600"/>
      <c r="E1544" s="748"/>
      <c r="F1544" s="826">
        <f t="shared" si="305"/>
        <v>0</v>
      </c>
      <c r="G1544" s="745"/>
      <c r="H1544" s="828">
        <f t="shared" si="306"/>
        <v>0</v>
      </c>
      <c r="I1544" s="745"/>
      <c r="J1544" s="828">
        <f t="shared" si="307"/>
        <v>0</v>
      </c>
      <c r="K1544" s="745"/>
      <c r="L1544" s="828">
        <f t="shared" si="308"/>
        <v>0</v>
      </c>
      <c r="M1544" s="745"/>
      <c r="N1544" s="828">
        <f t="shared" si="309"/>
        <v>0</v>
      </c>
      <c r="O1544" s="745"/>
      <c r="P1544" s="828">
        <f t="shared" si="310"/>
        <v>0</v>
      </c>
      <c r="Q1544" s="745"/>
      <c r="R1544" s="828">
        <f t="shared" si="311"/>
        <v>0</v>
      </c>
      <c r="S1544" s="745"/>
      <c r="T1544" s="828">
        <f t="shared" si="312"/>
        <v>0</v>
      </c>
      <c r="U1544" s="745"/>
      <c r="V1544" s="828">
        <f t="shared" si="313"/>
        <v>0</v>
      </c>
      <c r="W1544" s="829">
        <f t="shared" si="314"/>
        <v>0</v>
      </c>
      <c r="X1544" s="828">
        <f t="shared" si="315"/>
        <v>0</v>
      </c>
      <c r="Y1544" s="1069">
        <v>0</v>
      </c>
      <c r="Z1544" s="749">
        <f t="shared" si="316"/>
        <v>0</v>
      </c>
      <c r="AA1544" s="1068">
        <f>[5]building!Y1537</f>
        <v>0</v>
      </c>
      <c r="AB1544" s="1068"/>
      <c r="AC1544" s="1068">
        <f>[5]building!Z1537</f>
        <v>0</v>
      </c>
      <c r="AD1544" s="1068">
        <f t="shared" si="317"/>
        <v>0</v>
      </c>
    </row>
    <row r="1545" spans="1:30" ht="70.5" customHeight="1">
      <c r="C1545" s="699"/>
      <c r="D1545" s="699"/>
      <c r="E1545" s="824"/>
      <c r="F1545" s="826">
        <f t="shared" si="305"/>
        <v>0</v>
      </c>
      <c r="G1545" s="812"/>
      <c r="H1545" s="828">
        <f t="shared" si="306"/>
        <v>0</v>
      </c>
      <c r="I1545" s="812"/>
      <c r="J1545" s="828">
        <f t="shared" si="307"/>
        <v>0</v>
      </c>
      <c r="K1545" s="812"/>
      <c r="L1545" s="828">
        <f t="shared" si="308"/>
        <v>0</v>
      </c>
      <c r="M1545" s="812"/>
      <c r="N1545" s="828">
        <f t="shared" si="309"/>
        <v>0</v>
      </c>
      <c r="O1545" s="812"/>
      <c r="P1545" s="828">
        <f t="shared" si="310"/>
        <v>0</v>
      </c>
      <c r="Q1545" s="812"/>
      <c r="R1545" s="828">
        <f t="shared" si="311"/>
        <v>0</v>
      </c>
      <c r="S1545" s="812"/>
      <c r="T1545" s="828">
        <f t="shared" si="312"/>
        <v>0</v>
      </c>
      <c r="U1545" s="812"/>
      <c r="V1545" s="828">
        <f t="shared" si="313"/>
        <v>0</v>
      </c>
      <c r="W1545" s="829">
        <f t="shared" si="314"/>
        <v>0</v>
      </c>
      <c r="X1545" s="828">
        <f t="shared" si="315"/>
        <v>0</v>
      </c>
      <c r="Y1545" s="1069">
        <v>0</v>
      </c>
      <c r="Z1545" s="749">
        <f t="shared" si="316"/>
        <v>0</v>
      </c>
      <c r="AA1545" s="1068">
        <f>[5]building!Y1538</f>
        <v>0</v>
      </c>
      <c r="AB1545" s="1068"/>
      <c r="AC1545" s="1068">
        <f>[5]building!Z1538</f>
        <v>0</v>
      </c>
      <c r="AD1545" s="1068">
        <f t="shared" si="317"/>
        <v>0</v>
      </c>
    </row>
    <row r="1546" spans="1:30" ht="70.5" customHeight="1">
      <c r="C1546" s="699"/>
      <c r="D1546" s="699"/>
      <c r="E1546" s="824"/>
      <c r="F1546" s="826">
        <f t="shared" si="305"/>
        <v>0</v>
      </c>
      <c r="G1546" s="745"/>
      <c r="H1546" s="828">
        <f t="shared" si="306"/>
        <v>0</v>
      </c>
      <c r="I1546" s="745"/>
      <c r="J1546" s="828">
        <f t="shared" si="307"/>
        <v>0</v>
      </c>
      <c r="K1546" s="745"/>
      <c r="L1546" s="828">
        <f t="shared" si="308"/>
        <v>0</v>
      </c>
      <c r="M1546" s="745"/>
      <c r="N1546" s="828">
        <f t="shared" si="309"/>
        <v>0</v>
      </c>
      <c r="O1546" s="745"/>
      <c r="P1546" s="828">
        <f t="shared" si="310"/>
        <v>0</v>
      </c>
      <c r="Q1546" s="745"/>
      <c r="R1546" s="828">
        <f t="shared" si="311"/>
        <v>0</v>
      </c>
      <c r="S1546" s="745"/>
      <c r="T1546" s="828">
        <f t="shared" si="312"/>
        <v>0</v>
      </c>
      <c r="U1546" s="745"/>
      <c r="V1546" s="828">
        <f t="shared" si="313"/>
        <v>0</v>
      </c>
      <c r="W1546" s="829">
        <f t="shared" si="314"/>
        <v>0</v>
      </c>
      <c r="X1546" s="828">
        <f t="shared" si="315"/>
        <v>0</v>
      </c>
      <c r="Y1546" s="1069">
        <v>0</v>
      </c>
      <c r="Z1546" s="749">
        <f t="shared" si="316"/>
        <v>0</v>
      </c>
      <c r="AA1546" s="1068">
        <f>[5]building!Y1539</f>
        <v>0</v>
      </c>
      <c r="AB1546" s="1068"/>
      <c r="AC1546" s="1068">
        <f>[5]building!Z1539</f>
        <v>0</v>
      </c>
      <c r="AD1546" s="1068">
        <f t="shared" si="317"/>
        <v>0</v>
      </c>
    </row>
    <row r="1547" spans="1:30" ht="70.5" customHeight="1">
      <c r="C1547" s="699"/>
      <c r="D1547" s="699"/>
      <c r="E1547" s="824"/>
      <c r="F1547" s="826">
        <f t="shared" si="305"/>
        <v>0</v>
      </c>
      <c r="G1547" s="824"/>
      <c r="H1547" s="828">
        <f t="shared" si="306"/>
        <v>0</v>
      </c>
      <c r="I1547" s="831"/>
      <c r="J1547" s="828">
        <f t="shared" si="307"/>
        <v>0</v>
      </c>
      <c r="K1547" s="831"/>
      <c r="L1547" s="828">
        <f t="shared" si="308"/>
        <v>0</v>
      </c>
      <c r="M1547" s="831"/>
      <c r="N1547" s="828">
        <f t="shared" si="309"/>
        <v>0</v>
      </c>
      <c r="O1547" s="831"/>
      <c r="P1547" s="828">
        <f t="shared" si="310"/>
        <v>0</v>
      </c>
      <c r="Q1547" s="831"/>
      <c r="R1547" s="828">
        <f t="shared" si="311"/>
        <v>0</v>
      </c>
      <c r="S1547" s="831"/>
      <c r="T1547" s="828">
        <f t="shared" si="312"/>
        <v>0</v>
      </c>
      <c r="U1547" s="831"/>
      <c r="V1547" s="828">
        <f t="shared" si="313"/>
        <v>0</v>
      </c>
      <c r="W1547" s="829">
        <f t="shared" si="314"/>
        <v>0</v>
      </c>
      <c r="X1547" s="828">
        <f t="shared" si="315"/>
        <v>0</v>
      </c>
      <c r="Y1547" s="1069">
        <v>0</v>
      </c>
      <c r="Z1547" s="749">
        <f t="shared" si="316"/>
        <v>0</v>
      </c>
      <c r="AA1547" s="1068">
        <f>[5]building!Y1540</f>
        <v>0</v>
      </c>
      <c r="AB1547" s="1068"/>
      <c r="AC1547" s="1068">
        <f>[5]building!Z1540</f>
        <v>0</v>
      </c>
      <c r="AD1547" s="1068">
        <f t="shared" si="317"/>
        <v>0</v>
      </c>
    </row>
    <row r="1548" spans="1:30" ht="70.5" customHeight="1">
      <c r="C1548" s="699"/>
      <c r="D1548" s="699"/>
      <c r="E1548" s="824"/>
      <c r="F1548" s="826">
        <f t="shared" si="305"/>
        <v>0</v>
      </c>
      <c r="G1548" s="824"/>
      <c r="H1548" s="828">
        <f t="shared" si="306"/>
        <v>0</v>
      </c>
      <c r="I1548" s="831"/>
      <c r="J1548" s="828">
        <f t="shared" si="307"/>
        <v>0</v>
      </c>
      <c r="K1548" s="831"/>
      <c r="L1548" s="828">
        <f t="shared" si="308"/>
        <v>0</v>
      </c>
      <c r="M1548" s="831"/>
      <c r="N1548" s="828">
        <f t="shared" si="309"/>
        <v>0</v>
      </c>
      <c r="O1548" s="831"/>
      <c r="P1548" s="828">
        <f t="shared" si="310"/>
        <v>0</v>
      </c>
      <c r="Q1548" s="831"/>
      <c r="R1548" s="828">
        <f t="shared" si="311"/>
        <v>0</v>
      </c>
      <c r="S1548" s="831"/>
      <c r="T1548" s="828">
        <f t="shared" si="312"/>
        <v>0</v>
      </c>
      <c r="U1548" s="831"/>
      <c r="V1548" s="828">
        <f t="shared" si="313"/>
        <v>0</v>
      </c>
      <c r="W1548" s="829">
        <f t="shared" si="314"/>
        <v>0</v>
      </c>
      <c r="X1548" s="828">
        <f t="shared" si="315"/>
        <v>0</v>
      </c>
      <c r="Y1548" s="1069">
        <v>0</v>
      </c>
      <c r="Z1548" s="749">
        <f t="shared" si="316"/>
        <v>0</v>
      </c>
      <c r="AA1548" s="1068">
        <f>[5]building!Y1541</f>
        <v>0</v>
      </c>
      <c r="AB1548" s="1068"/>
      <c r="AC1548" s="1068">
        <f>[5]building!Z1541</f>
        <v>0</v>
      </c>
      <c r="AD1548" s="1068">
        <f t="shared" si="317"/>
        <v>0</v>
      </c>
    </row>
    <row r="1549" spans="1:30" ht="70.5" customHeight="1">
      <c r="C1549" s="699"/>
      <c r="D1549" s="699"/>
      <c r="E1549" s="824"/>
      <c r="F1549" s="826">
        <f t="shared" si="305"/>
        <v>0</v>
      </c>
      <c r="G1549" s="824"/>
      <c r="H1549" s="828">
        <f t="shared" si="306"/>
        <v>0</v>
      </c>
      <c r="I1549" s="824"/>
      <c r="J1549" s="828">
        <f t="shared" si="307"/>
        <v>0</v>
      </c>
      <c r="K1549" s="824"/>
      <c r="L1549" s="828">
        <f t="shared" si="308"/>
        <v>0</v>
      </c>
      <c r="M1549" s="824"/>
      <c r="N1549" s="828">
        <f t="shared" si="309"/>
        <v>0</v>
      </c>
      <c r="O1549" s="824"/>
      <c r="P1549" s="828">
        <f t="shared" si="310"/>
        <v>0</v>
      </c>
      <c r="Q1549" s="824"/>
      <c r="R1549" s="828">
        <f t="shared" si="311"/>
        <v>0</v>
      </c>
      <c r="S1549" s="824"/>
      <c r="T1549" s="828">
        <f t="shared" si="312"/>
        <v>0</v>
      </c>
      <c r="U1549" s="824"/>
      <c r="V1549" s="828">
        <f t="shared" si="313"/>
        <v>0</v>
      </c>
      <c r="W1549" s="829">
        <f t="shared" si="314"/>
        <v>0</v>
      </c>
      <c r="X1549" s="828">
        <f t="shared" si="315"/>
        <v>0</v>
      </c>
      <c r="Y1549" s="1069">
        <v>0</v>
      </c>
      <c r="Z1549" s="749">
        <f t="shared" si="316"/>
        <v>0</v>
      </c>
      <c r="AA1549" s="1068">
        <f>[5]building!Y1542</f>
        <v>0</v>
      </c>
      <c r="AB1549" s="1068"/>
      <c r="AC1549" s="1068">
        <f>[5]building!Z1542</f>
        <v>0</v>
      </c>
      <c r="AD1549" s="1068">
        <f t="shared" si="317"/>
        <v>0</v>
      </c>
    </row>
    <row r="1550" spans="1:30" ht="70.5" customHeight="1">
      <c r="C1550" s="699"/>
      <c r="D1550" s="699"/>
      <c r="E1550" s="824"/>
      <c r="F1550" s="826">
        <f t="shared" si="305"/>
        <v>0</v>
      </c>
      <c r="G1550" s="824"/>
      <c r="H1550" s="828">
        <f t="shared" si="306"/>
        <v>0</v>
      </c>
      <c r="I1550" s="824"/>
      <c r="J1550" s="828">
        <f t="shared" si="307"/>
        <v>0</v>
      </c>
      <c r="K1550" s="824"/>
      <c r="L1550" s="828">
        <f t="shared" si="308"/>
        <v>0</v>
      </c>
      <c r="M1550" s="824"/>
      <c r="N1550" s="828">
        <f t="shared" si="309"/>
        <v>0</v>
      </c>
      <c r="O1550" s="824"/>
      <c r="P1550" s="828">
        <f t="shared" si="310"/>
        <v>0</v>
      </c>
      <c r="Q1550" s="824"/>
      <c r="R1550" s="828">
        <f t="shared" si="311"/>
        <v>0</v>
      </c>
      <c r="S1550" s="824"/>
      <c r="T1550" s="828">
        <f t="shared" si="312"/>
        <v>0</v>
      </c>
      <c r="U1550" s="824"/>
      <c r="V1550" s="828">
        <f t="shared" si="313"/>
        <v>0</v>
      </c>
      <c r="W1550" s="829">
        <f t="shared" si="314"/>
        <v>0</v>
      </c>
      <c r="X1550" s="828">
        <f t="shared" si="315"/>
        <v>0</v>
      </c>
      <c r="Y1550" s="1069">
        <v>0</v>
      </c>
      <c r="Z1550" s="749">
        <f t="shared" si="316"/>
        <v>0</v>
      </c>
      <c r="AA1550" s="1068">
        <f>[5]building!Y1543</f>
        <v>0</v>
      </c>
      <c r="AB1550" s="1068"/>
      <c r="AC1550" s="1068">
        <f>[5]building!Z1543</f>
        <v>0</v>
      </c>
      <c r="AD1550" s="1068">
        <f t="shared" si="317"/>
        <v>0</v>
      </c>
    </row>
    <row r="1551" spans="1:30" ht="70.5" customHeight="1">
      <c r="C1551" s="699"/>
      <c r="D1551" s="699"/>
      <c r="E1551" s="824"/>
      <c r="F1551" s="826">
        <f t="shared" ref="F1551:F1614" si="318">E1551*C1551</f>
        <v>0</v>
      </c>
      <c r="G1551" s="824"/>
      <c r="H1551" s="828">
        <f t="shared" ref="H1551:H1614" si="319">G1551*C1551</f>
        <v>0</v>
      </c>
      <c r="I1551" s="824"/>
      <c r="J1551" s="828">
        <f t="shared" ref="J1551:J1614" si="320">I1551*C1551</f>
        <v>0</v>
      </c>
      <c r="K1551" s="824"/>
      <c r="L1551" s="828">
        <f t="shared" ref="L1551:L1614" si="321">K1551*C1551</f>
        <v>0</v>
      </c>
      <c r="M1551" s="824"/>
      <c r="N1551" s="828">
        <f t="shared" ref="N1551:N1614" si="322">M1551*C1551</f>
        <v>0</v>
      </c>
      <c r="O1551" s="824"/>
      <c r="P1551" s="828">
        <f t="shared" ref="P1551:P1614" si="323">O1551*C1551</f>
        <v>0</v>
      </c>
      <c r="Q1551" s="824"/>
      <c r="R1551" s="828">
        <f t="shared" ref="R1551:R1614" si="324">Q1551*C1551</f>
        <v>0</v>
      </c>
      <c r="S1551" s="832"/>
      <c r="T1551" s="828">
        <f t="shared" ref="T1551:T1614" si="325">S1551*C1551</f>
        <v>0</v>
      </c>
      <c r="U1551" s="824"/>
      <c r="V1551" s="828">
        <f t="shared" ref="V1551:V1614" si="326">U1551*C1551</f>
        <v>0</v>
      </c>
      <c r="W1551" s="829">
        <f t="shared" ref="W1551:W1614" si="327">G1551+I1551+K1551+M1551+O1551+Q1551+S1551+U1551</f>
        <v>0</v>
      </c>
      <c r="X1551" s="828">
        <f t="shared" ref="X1551:X1614" si="328">W1551*C1551</f>
        <v>0</v>
      </c>
      <c r="Y1551" s="1069">
        <v>0</v>
      </c>
      <c r="Z1551" s="749">
        <f t="shared" ref="Z1551:Z1614" si="329">Y1551*C1551</f>
        <v>0</v>
      </c>
      <c r="AA1551" s="1068">
        <f>[5]building!Y1544</f>
        <v>0</v>
      </c>
      <c r="AB1551" s="1068"/>
      <c r="AC1551" s="1068">
        <f>[5]building!Z1544</f>
        <v>0</v>
      </c>
      <c r="AD1551" s="1068">
        <f t="shared" ref="AD1551:AD1614" si="330">Z1551-AC1551</f>
        <v>0</v>
      </c>
    </row>
    <row r="1552" spans="1:30" ht="70.5" customHeight="1">
      <c r="C1552" s="699"/>
      <c r="D1552" s="699"/>
      <c r="E1552" s="824"/>
      <c r="F1552" s="826">
        <f t="shared" si="318"/>
        <v>0</v>
      </c>
      <c r="G1552" s="824"/>
      <c r="H1552" s="828">
        <f t="shared" si="319"/>
        <v>0</v>
      </c>
      <c r="I1552" s="824"/>
      <c r="J1552" s="828">
        <f t="shared" si="320"/>
        <v>0</v>
      </c>
      <c r="K1552" s="824"/>
      <c r="L1552" s="828">
        <f t="shared" si="321"/>
        <v>0</v>
      </c>
      <c r="M1552" s="824"/>
      <c r="N1552" s="828">
        <f t="shared" si="322"/>
        <v>0</v>
      </c>
      <c r="O1552" s="824"/>
      <c r="P1552" s="828">
        <f t="shared" si="323"/>
        <v>0</v>
      </c>
      <c r="Q1552" s="824"/>
      <c r="R1552" s="828">
        <f t="shared" si="324"/>
        <v>0</v>
      </c>
      <c r="S1552" s="832"/>
      <c r="T1552" s="828">
        <f t="shared" si="325"/>
        <v>0</v>
      </c>
      <c r="U1552" s="824"/>
      <c r="V1552" s="828">
        <f t="shared" si="326"/>
        <v>0</v>
      </c>
      <c r="W1552" s="829">
        <f t="shared" si="327"/>
        <v>0</v>
      </c>
      <c r="X1552" s="828">
        <f t="shared" si="328"/>
        <v>0</v>
      </c>
      <c r="Y1552" s="1069">
        <v>0</v>
      </c>
      <c r="Z1552" s="749">
        <f t="shared" si="329"/>
        <v>0</v>
      </c>
      <c r="AA1552" s="1068">
        <f>[5]building!Y1545</f>
        <v>0</v>
      </c>
      <c r="AB1552" s="1068"/>
      <c r="AC1552" s="1068">
        <f>[5]building!Z1545</f>
        <v>0</v>
      </c>
      <c r="AD1552" s="1068">
        <f t="shared" si="330"/>
        <v>0</v>
      </c>
    </row>
    <row r="1553" spans="3:30" ht="70.5" customHeight="1">
      <c r="C1553" s="699"/>
      <c r="D1553" s="699"/>
      <c r="E1553" s="824"/>
      <c r="F1553" s="826">
        <f t="shared" si="318"/>
        <v>0</v>
      </c>
      <c r="G1553" s="824"/>
      <c r="H1553" s="828">
        <f t="shared" si="319"/>
        <v>0</v>
      </c>
      <c r="I1553" s="824"/>
      <c r="J1553" s="828">
        <f t="shared" si="320"/>
        <v>0</v>
      </c>
      <c r="K1553" s="824"/>
      <c r="L1553" s="828">
        <f t="shared" si="321"/>
        <v>0</v>
      </c>
      <c r="M1553" s="824"/>
      <c r="N1553" s="828">
        <f t="shared" si="322"/>
        <v>0</v>
      </c>
      <c r="O1553" s="824"/>
      <c r="P1553" s="828">
        <f t="shared" si="323"/>
        <v>0</v>
      </c>
      <c r="Q1553" s="824"/>
      <c r="R1553" s="828">
        <f t="shared" si="324"/>
        <v>0</v>
      </c>
      <c r="S1553" s="832"/>
      <c r="T1553" s="828">
        <f t="shared" si="325"/>
        <v>0</v>
      </c>
      <c r="U1553" s="824"/>
      <c r="V1553" s="828">
        <f t="shared" si="326"/>
        <v>0</v>
      </c>
      <c r="W1553" s="829">
        <f t="shared" si="327"/>
        <v>0</v>
      </c>
      <c r="X1553" s="828">
        <f t="shared" si="328"/>
        <v>0</v>
      </c>
      <c r="Y1553" s="1069">
        <v>0</v>
      </c>
      <c r="Z1553" s="749">
        <f t="shared" si="329"/>
        <v>0</v>
      </c>
      <c r="AA1553" s="1068">
        <f>[5]building!Y1546</f>
        <v>0</v>
      </c>
      <c r="AB1553" s="1068"/>
      <c r="AC1553" s="1068">
        <f>[5]building!Z1546</f>
        <v>47654512.340000004</v>
      </c>
      <c r="AD1553" s="1068">
        <f t="shared" si="330"/>
        <v>-47654512.340000004</v>
      </c>
    </row>
    <row r="1554" spans="3:30" ht="70.5" customHeight="1">
      <c r="C1554" s="699"/>
      <c r="D1554" s="699"/>
      <c r="E1554" s="824"/>
      <c r="F1554" s="826">
        <f t="shared" si="318"/>
        <v>0</v>
      </c>
      <c r="G1554" s="824"/>
      <c r="H1554" s="828">
        <f t="shared" si="319"/>
        <v>0</v>
      </c>
      <c r="I1554" s="824"/>
      <c r="J1554" s="828">
        <f t="shared" si="320"/>
        <v>0</v>
      </c>
      <c r="K1554" s="824"/>
      <c r="L1554" s="828">
        <f t="shared" si="321"/>
        <v>0</v>
      </c>
      <c r="M1554" s="824"/>
      <c r="N1554" s="828">
        <f t="shared" si="322"/>
        <v>0</v>
      </c>
      <c r="O1554" s="824"/>
      <c r="P1554" s="828">
        <f t="shared" si="323"/>
        <v>0</v>
      </c>
      <c r="Q1554" s="824"/>
      <c r="R1554" s="828">
        <f t="shared" si="324"/>
        <v>0</v>
      </c>
      <c r="S1554" s="832"/>
      <c r="T1554" s="828">
        <f t="shared" si="325"/>
        <v>0</v>
      </c>
      <c r="U1554" s="824"/>
      <c r="V1554" s="828">
        <f t="shared" si="326"/>
        <v>0</v>
      </c>
      <c r="W1554" s="829">
        <f t="shared" si="327"/>
        <v>0</v>
      </c>
      <c r="X1554" s="828" t="e">
        <f>H1415+J1415+L1415+N1415+P1415+R1415+T1415+V1415</f>
        <v>#REF!</v>
      </c>
      <c r="Y1554" s="1069">
        <v>0</v>
      </c>
      <c r="Z1554" s="749" t="e">
        <f>X1415+F1415</f>
        <v>#REF!</v>
      </c>
      <c r="AA1554" s="1068">
        <f>[5]building!Y1547</f>
        <v>0</v>
      </c>
      <c r="AB1554" s="1068"/>
      <c r="AC1554" s="1068">
        <f>[5]building!Z1547</f>
        <v>0</v>
      </c>
      <c r="AD1554" s="1068" t="e">
        <f t="shared" si="330"/>
        <v>#REF!</v>
      </c>
    </row>
    <row r="1555" spans="3:30" ht="70.5" customHeight="1">
      <c r="F1555" s="826">
        <f t="shared" si="318"/>
        <v>0</v>
      </c>
      <c r="H1555" s="828">
        <f t="shared" si="319"/>
        <v>0</v>
      </c>
      <c r="J1555" s="828">
        <f t="shared" si="320"/>
        <v>0</v>
      </c>
      <c r="L1555" s="828">
        <f t="shared" si="321"/>
        <v>0</v>
      </c>
      <c r="N1555" s="828">
        <f t="shared" si="322"/>
        <v>0</v>
      </c>
      <c r="P1555" s="828">
        <f t="shared" si="323"/>
        <v>0</v>
      </c>
      <c r="R1555" s="828">
        <f t="shared" si="324"/>
        <v>0</v>
      </c>
      <c r="T1555" s="828">
        <f t="shared" si="325"/>
        <v>0</v>
      </c>
      <c r="V1555" s="828">
        <f t="shared" si="326"/>
        <v>0</v>
      </c>
      <c r="W1555" s="829">
        <f t="shared" si="327"/>
        <v>0</v>
      </c>
      <c r="X1555" s="828" t="e">
        <f>X1415-X1554</f>
        <v>#REF!</v>
      </c>
      <c r="Y1555" s="1069">
        <v>0</v>
      </c>
      <c r="Z1555" s="749" t="e">
        <f>Z1415-Z1554</f>
        <v>#VALUE!</v>
      </c>
      <c r="AA1555" s="1068">
        <f>[5]building!Y1548</f>
        <v>0</v>
      </c>
      <c r="AB1555" s="1068"/>
      <c r="AC1555" s="1068">
        <f>[5]building!Z1548</f>
        <v>0</v>
      </c>
      <c r="AD1555" s="1068" t="e">
        <f t="shared" si="330"/>
        <v>#VALUE!</v>
      </c>
    </row>
    <row r="1556" spans="3:30" ht="70.5" customHeight="1">
      <c r="F1556" s="826">
        <f t="shared" si="318"/>
        <v>0</v>
      </c>
      <c r="H1556" s="828">
        <f t="shared" si="319"/>
        <v>0</v>
      </c>
      <c r="J1556" s="828">
        <f t="shared" si="320"/>
        <v>0</v>
      </c>
      <c r="L1556" s="828">
        <f t="shared" si="321"/>
        <v>0</v>
      </c>
      <c r="N1556" s="828">
        <f t="shared" si="322"/>
        <v>0</v>
      </c>
      <c r="P1556" s="828">
        <f t="shared" si="323"/>
        <v>0</v>
      </c>
      <c r="R1556" s="828">
        <f t="shared" si="324"/>
        <v>0</v>
      </c>
      <c r="T1556" s="828">
        <f t="shared" si="325"/>
        <v>0</v>
      </c>
      <c r="V1556" s="828">
        <f t="shared" si="326"/>
        <v>0</v>
      </c>
      <c r="W1556" s="829">
        <f t="shared" si="327"/>
        <v>0</v>
      </c>
      <c r="X1556" s="828">
        <f t="shared" si="328"/>
        <v>0</v>
      </c>
      <c r="Y1556" s="1069">
        <v>0</v>
      </c>
      <c r="Z1556" s="749">
        <f t="shared" si="329"/>
        <v>0</v>
      </c>
      <c r="AA1556" s="1068">
        <f>[5]building!Y1549</f>
        <v>0</v>
      </c>
      <c r="AB1556" s="1068"/>
      <c r="AC1556" s="1068">
        <f>[5]building!Z1549</f>
        <v>0</v>
      </c>
      <c r="AD1556" s="1068">
        <f t="shared" si="330"/>
        <v>0</v>
      </c>
    </row>
    <row r="1557" spans="3:30" ht="70.5" customHeight="1">
      <c r="F1557" s="826">
        <f t="shared" si="318"/>
        <v>0</v>
      </c>
      <c r="H1557" s="828">
        <f t="shared" si="319"/>
        <v>0</v>
      </c>
      <c r="J1557" s="828">
        <f t="shared" si="320"/>
        <v>0</v>
      </c>
      <c r="L1557" s="828">
        <f t="shared" si="321"/>
        <v>0</v>
      </c>
      <c r="N1557" s="828">
        <f t="shared" si="322"/>
        <v>0</v>
      </c>
      <c r="P1557" s="828">
        <f t="shared" si="323"/>
        <v>0</v>
      </c>
      <c r="R1557" s="828">
        <f t="shared" si="324"/>
        <v>0</v>
      </c>
      <c r="T1557" s="828">
        <f t="shared" si="325"/>
        <v>0</v>
      </c>
      <c r="V1557" s="828">
        <f t="shared" si="326"/>
        <v>0</v>
      </c>
      <c r="W1557" s="829">
        <f t="shared" si="327"/>
        <v>0</v>
      </c>
      <c r="X1557" s="828">
        <f t="shared" si="328"/>
        <v>0</v>
      </c>
      <c r="Y1557" s="1069">
        <v>0</v>
      </c>
      <c r="Z1557" s="749">
        <f t="shared" si="329"/>
        <v>0</v>
      </c>
      <c r="AA1557" s="1068">
        <f>[5]building!Y1550</f>
        <v>0</v>
      </c>
      <c r="AB1557" s="1068"/>
      <c r="AC1557" s="1068">
        <f>[5]building!Z1550</f>
        <v>0</v>
      </c>
      <c r="AD1557" s="1068">
        <f t="shared" si="330"/>
        <v>0</v>
      </c>
    </row>
    <row r="1558" spans="3:30" ht="70.5" customHeight="1">
      <c r="F1558" s="826">
        <f t="shared" si="318"/>
        <v>0</v>
      </c>
      <c r="H1558" s="828">
        <f t="shared" si="319"/>
        <v>0</v>
      </c>
      <c r="J1558" s="828">
        <f t="shared" si="320"/>
        <v>0</v>
      </c>
      <c r="L1558" s="828">
        <f t="shared" si="321"/>
        <v>0</v>
      </c>
      <c r="N1558" s="828">
        <f t="shared" si="322"/>
        <v>0</v>
      </c>
      <c r="P1558" s="828">
        <f t="shared" si="323"/>
        <v>0</v>
      </c>
      <c r="R1558" s="828">
        <f t="shared" si="324"/>
        <v>0</v>
      </c>
      <c r="T1558" s="828">
        <f t="shared" si="325"/>
        <v>0</v>
      </c>
      <c r="V1558" s="828">
        <f t="shared" si="326"/>
        <v>0</v>
      </c>
      <c r="W1558" s="829">
        <f t="shared" si="327"/>
        <v>0</v>
      </c>
      <c r="X1558" s="828">
        <f t="shared" si="328"/>
        <v>0</v>
      </c>
      <c r="Y1558" s="1069">
        <v>0</v>
      </c>
      <c r="Z1558" s="749">
        <f t="shared" si="329"/>
        <v>0</v>
      </c>
      <c r="AA1558" s="1068">
        <f>[5]building!Y1551</f>
        <v>0</v>
      </c>
      <c r="AB1558" s="1068"/>
      <c r="AC1558" s="1068">
        <f>[5]building!Z1551</f>
        <v>0</v>
      </c>
      <c r="AD1558" s="1068">
        <f t="shared" si="330"/>
        <v>0</v>
      </c>
    </row>
    <row r="1559" spans="3:30" ht="70.5" customHeight="1">
      <c r="F1559" s="826">
        <f t="shared" si="318"/>
        <v>0</v>
      </c>
      <c r="H1559" s="828">
        <f t="shared" si="319"/>
        <v>0</v>
      </c>
      <c r="J1559" s="828">
        <f t="shared" si="320"/>
        <v>0</v>
      </c>
      <c r="L1559" s="828">
        <f t="shared" si="321"/>
        <v>0</v>
      </c>
      <c r="N1559" s="828">
        <f t="shared" si="322"/>
        <v>0</v>
      </c>
      <c r="P1559" s="828">
        <f t="shared" si="323"/>
        <v>0</v>
      </c>
      <c r="R1559" s="828">
        <f t="shared" si="324"/>
        <v>0</v>
      </c>
      <c r="T1559" s="828">
        <f t="shared" si="325"/>
        <v>0</v>
      </c>
      <c r="V1559" s="828">
        <f t="shared" si="326"/>
        <v>0</v>
      </c>
      <c r="W1559" s="829">
        <f t="shared" si="327"/>
        <v>0</v>
      </c>
      <c r="X1559" s="828">
        <f t="shared" si="328"/>
        <v>0</v>
      </c>
      <c r="Y1559" s="1069">
        <v>0</v>
      </c>
      <c r="Z1559" s="749">
        <f t="shared" si="329"/>
        <v>0</v>
      </c>
      <c r="AA1559" s="1068">
        <f>[5]building!Y1552</f>
        <v>0</v>
      </c>
      <c r="AB1559" s="1068"/>
      <c r="AC1559" s="1068">
        <f>[5]building!Z1552</f>
        <v>0</v>
      </c>
      <c r="AD1559" s="1068">
        <f t="shared" si="330"/>
        <v>0</v>
      </c>
    </row>
    <row r="1560" spans="3:30" ht="70.5" customHeight="1">
      <c r="F1560" s="826">
        <f t="shared" si="318"/>
        <v>0</v>
      </c>
      <c r="H1560" s="828">
        <f t="shared" si="319"/>
        <v>0</v>
      </c>
      <c r="J1560" s="828">
        <f t="shared" si="320"/>
        <v>0</v>
      </c>
      <c r="L1560" s="828">
        <f t="shared" si="321"/>
        <v>0</v>
      </c>
      <c r="N1560" s="828">
        <f t="shared" si="322"/>
        <v>0</v>
      </c>
      <c r="P1560" s="828">
        <f t="shared" si="323"/>
        <v>0</v>
      </c>
      <c r="R1560" s="828">
        <f t="shared" si="324"/>
        <v>0</v>
      </c>
      <c r="T1560" s="828">
        <f t="shared" si="325"/>
        <v>0</v>
      </c>
      <c r="V1560" s="828">
        <f t="shared" si="326"/>
        <v>0</v>
      </c>
      <c r="W1560" s="829">
        <f t="shared" si="327"/>
        <v>0</v>
      </c>
      <c r="X1560" s="828">
        <f t="shared" si="328"/>
        <v>0</v>
      </c>
      <c r="Y1560" s="1069">
        <v>0</v>
      </c>
      <c r="Z1560" s="749">
        <f t="shared" si="329"/>
        <v>0</v>
      </c>
      <c r="AA1560" s="1068">
        <f>[5]building!Y1553</f>
        <v>0</v>
      </c>
      <c r="AB1560" s="1068"/>
      <c r="AC1560" s="1068">
        <f>[5]building!Z1553</f>
        <v>0</v>
      </c>
      <c r="AD1560" s="1068">
        <f t="shared" si="330"/>
        <v>0</v>
      </c>
    </row>
    <row r="1561" spans="3:30" ht="70.5" customHeight="1">
      <c r="F1561" s="826">
        <f t="shared" si="318"/>
        <v>0</v>
      </c>
      <c r="H1561" s="828">
        <f t="shared" si="319"/>
        <v>0</v>
      </c>
      <c r="J1561" s="828">
        <f t="shared" si="320"/>
        <v>0</v>
      </c>
      <c r="L1561" s="828">
        <f t="shared" si="321"/>
        <v>0</v>
      </c>
      <c r="N1561" s="828">
        <f t="shared" si="322"/>
        <v>0</v>
      </c>
      <c r="P1561" s="828">
        <f t="shared" si="323"/>
        <v>0</v>
      </c>
      <c r="R1561" s="828">
        <f t="shared" si="324"/>
        <v>0</v>
      </c>
      <c r="T1561" s="828">
        <f t="shared" si="325"/>
        <v>0</v>
      </c>
      <c r="V1561" s="828">
        <f t="shared" si="326"/>
        <v>0</v>
      </c>
      <c r="W1561" s="829">
        <f t="shared" si="327"/>
        <v>0</v>
      </c>
      <c r="X1561" s="828">
        <f t="shared" si="328"/>
        <v>0</v>
      </c>
      <c r="Y1561" s="1069">
        <v>0</v>
      </c>
      <c r="Z1561" s="749">
        <f t="shared" si="329"/>
        <v>0</v>
      </c>
      <c r="AA1561" s="1068">
        <f>[5]building!Y1554</f>
        <v>0</v>
      </c>
      <c r="AB1561" s="1068"/>
      <c r="AC1561" s="1068">
        <f>[5]building!Z1554</f>
        <v>0</v>
      </c>
      <c r="AD1561" s="1068">
        <f t="shared" si="330"/>
        <v>0</v>
      </c>
    </row>
    <row r="1562" spans="3:30" ht="70.5" customHeight="1">
      <c r="F1562" s="826">
        <f t="shared" si="318"/>
        <v>0</v>
      </c>
      <c r="H1562" s="828">
        <f t="shared" si="319"/>
        <v>0</v>
      </c>
      <c r="J1562" s="828">
        <f t="shared" si="320"/>
        <v>0</v>
      </c>
      <c r="L1562" s="828">
        <f t="shared" si="321"/>
        <v>0</v>
      </c>
      <c r="N1562" s="828">
        <f t="shared" si="322"/>
        <v>0</v>
      </c>
      <c r="P1562" s="828">
        <f t="shared" si="323"/>
        <v>0</v>
      </c>
      <c r="R1562" s="828">
        <f t="shared" si="324"/>
        <v>0</v>
      </c>
      <c r="T1562" s="828">
        <f t="shared" si="325"/>
        <v>0</v>
      </c>
      <c r="V1562" s="828">
        <f t="shared" si="326"/>
        <v>0</v>
      </c>
      <c r="W1562" s="829">
        <f t="shared" si="327"/>
        <v>0</v>
      </c>
      <c r="X1562" s="828">
        <f t="shared" si="328"/>
        <v>0</v>
      </c>
      <c r="Y1562" s="1069">
        <v>0</v>
      </c>
      <c r="Z1562" s="749">
        <f t="shared" si="329"/>
        <v>0</v>
      </c>
      <c r="AA1562" s="1068">
        <f>[5]building!Y1555</f>
        <v>0</v>
      </c>
      <c r="AB1562" s="1068"/>
      <c r="AC1562" s="1068">
        <f>[5]building!Z1555</f>
        <v>0</v>
      </c>
      <c r="AD1562" s="1068">
        <f t="shared" si="330"/>
        <v>0</v>
      </c>
    </row>
    <row r="1563" spans="3:30" ht="70.5" customHeight="1">
      <c r="F1563" s="826">
        <f t="shared" si="318"/>
        <v>0</v>
      </c>
      <c r="H1563" s="828">
        <f t="shared" si="319"/>
        <v>0</v>
      </c>
      <c r="J1563" s="828">
        <f t="shared" si="320"/>
        <v>0</v>
      </c>
      <c r="L1563" s="828">
        <f t="shared" si="321"/>
        <v>0</v>
      </c>
      <c r="N1563" s="828">
        <f t="shared" si="322"/>
        <v>0</v>
      </c>
      <c r="P1563" s="828">
        <f t="shared" si="323"/>
        <v>0</v>
      </c>
      <c r="R1563" s="828">
        <f t="shared" si="324"/>
        <v>0</v>
      </c>
      <c r="T1563" s="828">
        <f t="shared" si="325"/>
        <v>0</v>
      </c>
      <c r="V1563" s="828">
        <f t="shared" si="326"/>
        <v>0</v>
      </c>
      <c r="W1563" s="829">
        <f t="shared" si="327"/>
        <v>0</v>
      </c>
      <c r="X1563" s="828">
        <f t="shared" si="328"/>
        <v>0</v>
      </c>
      <c r="Y1563" s="1069">
        <v>0</v>
      </c>
      <c r="Z1563" s="749">
        <f t="shared" si="329"/>
        <v>0</v>
      </c>
      <c r="AA1563" s="1071"/>
      <c r="AB1563" s="1071"/>
      <c r="AC1563" s="1068">
        <f>[3]building!C1582</f>
        <v>0</v>
      </c>
      <c r="AD1563" s="1068">
        <f t="shared" si="330"/>
        <v>0</v>
      </c>
    </row>
    <row r="1564" spans="3:30" ht="70.5" customHeight="1">
      <c r="F1564" s="826">
        <f t="shared" si="318"/>
        <v>0</v>
      </c>
      <c r="H1564" s="828">
        <f t="shared" si="319"/>
        <v>0</v>
      </c>
      <c r="J1564" s="828">
        <f t="shared" si="320"/>
        <v>0</v>
      </c>
      <c r="L1564" s="828">
        <f t="shared" si="321"/>
        <v>0</v>
      </c>
      <c r="N1564" s="828">
        <f t="shared" si="322"/>
        <v>0</v>
      </c>
      <c r="P1564" s="828">
        <f t="shared" si="323"/>
        <v>0</v>
      </c>
      <c r="R1564" s="828">
        <f t="shared" si="324"/>
        <v>0</v>
      </c>
      <c r="T1564" s="828">
        <f t="shared" si="325"/>
        <v>0</v>
      </c>
      <c r="V1564" s="828">
        <f t="shared" si="326"/>
        <v>0</v>
      </c>
      <c r="W1564" s="829">
        <f t="shared" si="327"/>
        <v>0</v>
      </c>
      <c r="X1564" s="828">
        <f t="shared" si="328"/>
        <v>0</v>
      </c>
      <c r="Y1564" s="1069">
        <v>0</v>
      </c>
      <c r="Z1564" s="749">
        <f t="shared" si="329"/>
        <v>0</v>
      </c>
      <c r="AA1564" s="1071"/>
      <c r="AB1564" s="1071"/>
      <c r="AC1564" s="1068">
        <f>[3]building!C1583</f>
        <v>0</v>
      </c>
      <c r="AD1564" s="1068">
        <f t="shared" si="330"/>
        <v>0</v>
      </c>
    </row>
    <row r="1565" spans="3:30" ht="70.5" customHeight="1">
      <c r="F1565" s="826">
        <f t="shared" si="318"/>
        <v>0</v>
      </c>
      <c r="H1565" s="828">
        <f t="shared" si="319"/>
        <v>0</v>
      </c>
      <c r="J1565" s="828">
        <f t="shared" si="320"/>
        <v>0</v>
      </c>
      <c r="L1565" s="828">
        <f t="shared" si="321"/>
        <v>0</v>
      </c>
      <c r="N1565" s="828">
        <f t="shared" si="322"/>
        <v>0</v>
      </c>
      <c r="P1565" s="828">
        <f t="shared" si="323"/>
        <v>0</v>
      </c>
      <c r="R1565" s="828">
        <f t="shared" si="324"/>
        <v>0</v>
      </c>
      <c r="T1565" s="828">
        <f t="shared" si="325"/>
        <v>0</v>
      </c>
      <c r="V1565" s="828">
        <f t="shared" si="326"/>
        <v>0</v>
      </c>
      <c r="W1565" s="829">
        <f t="shared" si="327"/>
        <v>0</v>
      </c>
      <c r="X1565" s="828">
        <f t="shared" si="328"/>
        <v>0</v>
      </c>
      <c r="Y1565" s="1069">
        <v>0</v>
      </c>
      <c r="Z1565" s="749">
        <f t="shared" si="329"/>
        <v>0</v>
      </c>
      <c r="AA1565" s="1071"/>
      <c r="AB1565" s="1071"/>
      <c r="AC1565" s="1068">
        <f>[3]building!C1584</f>
        <v>0</v>
      </c>
      <c r="AD1565" s="1068">
        <f t="shared" si="330"/>
        <v>0</v>
      </c>
    </row>
    <row r="1566" spans="3:30" ht="70.5" customHeight="1">
      <c r="F1566" s="826">
        <f t="shared" si="318"/>
        <v>0</v>
      </c>
      <c r="H1566" s="828">
        <f t="shared" si="319"/>
        <v>0</v>
      </c>
      <c r="J1566" s="828">
        <f t="shared" si="320"/>
        <v>0</v>
      </c>
      <c r="L1566" s="828">
        <f t="shared" si="321"/>
        <v>0</v>
      </c>
      <c r="N1566" s="828">
        <f t="shared" si="322"/>
        <v>0</v>
      </c>
      <c r="P1566" s="828">
        <f t="shared" si="323"/>
        <v>0</v>
      </c>
      <c r="R1566" s="828">
        <f t="shared" si="324"/>
        <v>0</v>
      </c>
      <c r="T1566" s="828">
        <f t="shared" si="325"/>
        <v>0</v>
      </c>
      <c r="V1566" s="828">
        <f t="shared" si="326"/>
        <v>0</v>
      </c>
      <c r="W1566" s="829">
        <f t="shared" si="327"/>
        <v>0</v>
      </c>
      <c r="X1566" s="828">
        <f t="shared" si="328"/>
        <v>0</v>
      </c>
      <c r="Y1566" s="1069">
        <v>0</v>
      </c>
      <c r="Z1566" s="749">
        <f t="shared" si="329"/>
        <v>0</v>
      </c>
      <c r="AA1566" s="1071"/>
      <c r="AB1566" s="1071"/>
      <c r="AC1566" s="1068">
        <f>[3]building!C1585</f>
        <v>0</v>
      </c>
      <c r="AD1566" s="1068">
        <f t="shared" si="330"/>
        <v>0</v>
      </c>
    </row>
    <row r="1567" spans="3:30" ht="70.5" customHeight="1">
      <c r="F1567" s="826">
        <f t="shared" si="318"/>
        <v>0</v>
      </c>
      <c r="H1567" s="828">
        <f t="shared" si="319"/>
        <v>0</v>
      </c>
      <c r="J1567" s="828">
        <f t="shared" si="320"/>
        <v>0</v>
      </c>
      <c r="L1567" s="828">
        <f t="shared" si="321"/>
        <v>0</v>
      </c>
      <c r="N1567" s="828">
        <f t="shared" si="322"/>
        <v>0</v>
      </c>
      <c r="P1567" s="828">
        <f t="shared" si="323"/>
        <v>0</v>
      </c>
      <c r="R1567" s="828">
        <f t="shared" si="324"/>
        <v>0</v>
      </c>
      <c r="T1567" s="828">
        <f t="shared" si="325"/>
        <v>0</v>
      </c>
      <c r="V1567" s="828">
        <f t="shared" si="326"/>
        <v>0</v>
      </c>
      <c r="W1567" s="829">
        <f t="shared" si="327"/>
        <v>0</v>
      </c>
      <c r="X1567" s="828">
        <f t="shared" si="328"/>
        <v>0</v>
      </c>
      <c r="Y1567" s="1069">
        <v>0</v>
      </c>
      <c r="Z1567" s="749">
        <f t="shared" si="329"/>
        <v>0</v>
      </c>
      <c r="AA1567" s="1071"/>
      <c r="AB1567" s="1071"/>
      <c r="AC1567" s="1068">
        <f>[3]building!C1586</f>
        <v>0</v>
      </c>
      <c r="AD1567" s="1068">
        <f t="shared" si="330"/>
        <v>0</v>
      </c>
    </row>
    <row r="1568" spans="3:30" ht="70.5" customHeight="1">
      <c r="F1568" s="826">
        <f t="shared" si="318"/>
        <v>0</v>
      </c>
      <c r="H1568" s="828">
        <f t="shared" si="319"/>
        <v>0</v>
      </c>
      <c r="J1568" s="828">
        <f t="shared" si="320"/>
        <v>0</v>
      </c>
      <c r="L1568" s="828">
        <f t="shared" si="321"/>
        <v>0</v>
      </c>
      <c r="N1568" s="828">
        <f t="shared" si="322"/>
        <v>0</v>
      </c>
      <c r="P1568" s="828">
        <f t="shared" si="323"/>
        <v>0</v>
      </c>
      <c r="R1568" s="828">
        <f t="shared" si="324"/>
        <v>0</v>
      </c>
      <c r="T1568" s="828">
        <f t="shared" si="325"/>
        <v>0</v>
      </c>
      <c r="V1568" s="828">
        <f t="shared" si="326"/>
        <v>0</v>
      </c>
      <c r="W1568" s="829">
        <f t="shared" si="327"/>
        <v>0</v>
      </c>
      <c r="X1568" s="828">
        <f t="shared" si="328"/>
        <v>0</v>
      </c>
      <c r="Y1568" s="1069">
        <v>0</v>
      </c>
      <c r="Z1568" s="749">
        <f t="shared" si="329"/>
        <v>0</v>
      </c>
      <c r="AA1568" s="1071"/>
      <c r="AB1568" s="1071"/>
      <c r="AC1568" s="1068">
        <f>[3]building!C1587</f>
        <v>0</v>
      </c>
      <c r="AD1568" s="1068">
        <f t="shared" si="330"/>
        <v>0</v>
      </c>
    </row>
    <row r="1569" spans="6:30" ht="70.5" customHeight="1">
      <c r="F1569" s="826">
        <f t="shared" si="318"/>
        <v>0</v>
      </c>
      <c r="H1569" s="828">
        <f t="shared" si="319"/>
        <v>0</v>
      </c>
      <c r="J1569" s="828">
        <f t="shared" si="320"/>
        <v>0</v>
      </c>
      <c r="L1569" s="828">
        <f t="shared" si="321"/>
        <v>0</v>
      </c>
      <c r="N1569" s="828">
        <f t="shared" si="322"/>
        <v>0</v>
      </c>
      <c r="P1569" s="828">
        <f t="shared" si="323"/>
        <v>0</v>
      </c>
      <c r="R1569" s="828">
        <f t="shared" si="324"/>
        <v>0</v>
      </c>
      <c r="T1569" s="828">
        <f t="shared" si="325"/>
        <v>0</v>
      </c>
      <c r="V1569" s="828">
        <f t="shared" si="326"/>
        <v>0</v>
      </c>
      <c r="W1569" s="829">
        <f t="shared" si="327"/>
        <v>0</v>
      </c>
      <c r="X1569" s="828">
        <f t="shared" si="328"/>
        <v>0</v>
      </c>
      <c r="Y1569" s="1069">
        <v>0</v>
      </c>
      <c r="Z1569" s="749">
        <f t="shared" si="329"/>
        <v>0</v>
      </c>
      <c r="AA1569" s="1071"/>
      <c r="AB1569" s="1071"/>
      <c r="AC1569" s="1068">
        <f>[3]building!C1588</f>
        <v>0</v>
      </c>
      <c r="AD1569" s="1068">
        <f t="shared" si="330"/>
        <v>0</v>
      </c>
    </row>
    <row r="1570" spans="6:30" ht="70.5" customHeight="1">
      <c r="F1570" s="826">
        <f t="shared" si="318"/>
        <v>0</v>
      </c>
      <c r="H1570" s="828">
        <f t="shared" si="319"/>
        <v>0</v>
      </c>
      <c r="J1570" s="828">
        <f t="shared" si="320"/>
        <v>0</v>
      </c>
      <c r="L1570" s="828">
        <f t="shared" si="321"/>
        <v>0</v>
      </c>
      <c r="N1570" s="828">
        <f t="shared" si="322"/>
        <v>0</v>
      </c>
      <c r="P1570" s="828">
        <f t="shared" si="323"/>
        <v>0</v>
      </c>
      <c r="R1570" s="828">
        <f t="shared" si="324"/>
        <v>0</v>
      </c>
      <c r="T1570" s="828">
        <f t="shared" si="325"/>
        <v>0</v>
      </c>
      <c r="V1570" s="828">
        <f t="shared" si="326"/>
        <v>0</v>
      </c>
      <c r="W1570" s="829">
        <f t="shared" si="327"/>
        <v>0</v>
      </c>
      <c r="X1570" s="828">
        <f t="shared" si="328"/>
        <v>0</v>
      </c>
      <c r="Y1570" s="1069">
        <v>0</v>
      </c>
      <c r="Z1570" s="749">
        <f t="shared" si="329"/>
        <v>0</v>
      </c>
      <c r="AA1570" s="1071"/>
      <c r="AB1570" s="1071"/>
      <c r="AC1570" s="1068">
        <f>[3]building!C1589</f>
        <v>0</v>
      </c>
      <c r="AD1570" s="1068">
        <f t="shared" si="330"/>
        <v>0</v>
      </c>
    </row>
    <row r="1571" spans="6:30" ht="70.5" customHeight="1">
      <c r="F1571" s="826">
        <f t="shared" si="318"/>
        <v>0</v>
      </c>
      <c r="H1571" s="828">
        <f t="shared" si="319"/>
        <v>0</v>
      </c>
      <c r="J1571" s="828">
        <f t="shared" si="320"/>
        <v>0</v>
      </c>
      <c r="L1571" s="828">
        <f t="shared" si="321"/>
        <v>0</v>
      </c>
      <c r="N1571" s="828">
        <f t="shared" si="322"/>
        <v>0</v>
      </c>
      <c r="P1571" s="828">
        <f t="shared" si="323"/>
        <v>0</v>
      </c>
      <c r="R1571" s="828">
        <f t="shared" si="324"/>
        <v>0</v>
      </c>
      <c r="T1571" s="828">
        <f t="shared" si="325"/>
        <v>0</v>
      </c>
      <c r="V1571" s="828">
        <f t="shared" si="326"/>
        <v>0</v>
      </c>
      <c r="W1571" s="829">
        <f t="shared" si="327"/>
        <v>0</v>
      </c>
      <c r="X1571" s="828">
        <f t="shared" si="328"/>
        <v>0</v>
      </c>
      <c r="Y1571" s="1069">
        <v>0</v>
      </c>
      <c r="Z1571" s="749">
        <f t="shared" si="329"/>
        <v>0</v>
      </c>
      <c r="AA1571" s="1071"/>
      <c r="AB1571" s="1071"/>
      <c r="AC1571" s="1068">
        <f>[3]building!C1590</f>
        <v>0</v>
      </c>
      <c r="AD1571" s="1068">
        <f t="shared" si="330"/>
        <v>0</v>
      </c>
    </row>
    <row r="1572" spans="6:30" ht="70.5" customHeight="1">
      <c r="F1572" s="826">
        <f t="shared" si="318"/>
        <v>0</v>
      </c>
      <c r="H1572" s="828">
        <f t="shared" si="319"/>
        <v>0</v>
      </c>
      <c r="J1572" s="828">
        <f t="shared" si="320"/>
        <v>0</v>
      </c>
      <c r="L1572" s="828">
        <f t="shared" si="321"/>
        <v>0</v>
      </c>
      <c r="N1572" s="828">
        <f t="shared" si="322"/>
        <v>0</v>
      </c>
      <c r="P1572" s="828">
        <f t="shared" si="323"/>
        <v>0</v>
      </c>
      <c r="R1572" s="828">
        <f t="shared" si="324"/>
        <v>0</v>
      </c>
      <c r="T1572" s="828">
        <f t="shared" si="325"/>
        <v>0</v>
      </c>
      <c r="V1572" s="828">
        <f t="shared" si="326"/>
        <v>0</v>
      </c>
      <c r="W1572" s="829">
        <f t="shared" si="327"/>
        <v>0</v>
      </c>
      <c r="X1572" s="828">
        <f t="shared" si="328"/>
        <v>0</v>
      </c>
      <c r="Y1572" s="1069">
        <v>0</v>
      </c>
      <c r="Z1572" s="749">
        <f t="shared" si="329"/>
        <v>0</v>
      </c>
      <c r="AA1572" s="1071"/>
      <c r="AB1572" s="1071"/>
      <c r="AC1572" s="1068">
        <f>[3]building!C1591</f>
        <v>0</v>
      </c>
      <c r="AD1572" s="1068">
        <f t="shared" si="330"/>
        <v>0</v>
      </c>
    </row>
    <row r="1573" spans="6:30" ht="70.5" customHeight="1">
      <c r="F1573" s="826">
        <f t="shared" si="318"/>
        <v>0</v>
      </c>
      <c r="H1573" s="828">
        <f t="shared" si="319"/>
        <v>0</v>
      </c>
      <c r="J1573" s="828">
        <f t="shared" si="320"/>
        <v>0</v>
      </c>
      <c r="L1573" s="828">
        <f t="shared" si="321"/>
        <v>0</v>
      </c>
      <c r="N1573" s="828">
        <f t="shared" si="322"/>
        <v>0</v>
      </c>
      <c r="P1573" s="828">
        <f t="shared" si="323"/>
        <v>0</v>
      </c>
      <c r="R1573" s="828">
        <f t="shared" si="324"/>
        <v>0</v>
      </c>
      <c r="T1573" s="828">
        <f t="shared" si="325"/>
        <v>0</v>
      </c>
      <c r="V1573" s="828">
        <f t="shared" si="326"/>
        <v>0</v>
      </c>
      <c r="W1573" s="829">
        <f t="shared" si="327"/>
        <v>0</v>
      </c>
      <c r="X1573" s="828">
        <f t="shared" si="328"/>
        <v>0</v>
      </c>
      <c r="Y1573" s="1069">
        <v>0</v>
      </c>
      <c r="Z1573" s="749">
        <f t="shared" si="329"/>
        <v>0</v>
      </c>
      <c r="AA1573" s="1071"/>
      <c r="AB1573" s="1071"/>
      <c r="AC1573" s="1068">
        <f>[3]building!C1592</f>
        <v>0</v>
      </c>
      <c r="AD1573" s="1068">
        <f t="shared" si="330"/>
        <v>0</v>
      </c>
    </row>
    <row r="1574" spans="6:30" ht="70.5" customHeight="1">
      <c r="F1574" s="826">
        <f t="shared" si="318"/>
        <v>0</v>
      </c>
      <c r="H1574" s="828">
        <f t="shared" si="319"/>
        <v>0</v>
      </c>
      <c r="J1574" s="828">
        <f t="shared" si="320"/>
        <v>0</v>
      </c>
      <c r="L1574" s="828">
        <f t="shared" si="321"/>
        <v>0</v>
      </c>
      <c r="N1574" s="828">
        <f t="shared" si="322"/>
        <v>0</v>
      </c>
      <c r="P1574" s="828">
        <f t="shared" si="323"/>
        <v>0</v>
      </c>
      <c r="R1574" s="828">
        <f t="shared" si="324"/>
        <v>0</v>
      </c>
      <c r="T1574" s="828">
        <f t="shared" si="325"/>
        <v>0</v>
      </c>
      <c r="V1574" s="828">
        <f t="shared" si="326"/>
        <v>0</v>
      </c>
      <c r="W1574" s="829">
        <f t="shared" si="327"/>
        <v>0</v>
      </c>
      <c r="X1574" s="828">
        <f t="shared" si="328"/>
        <v>0</v>
      </c>
      <c r="Y1574" s="1069">
        <v>0</v>
      </c>
      <c r="Z1574" s="749">
        <f t="shared" si="329"/>
        <v>0</v>
      </c>
      <c r="AA1574" s="1071"/>
      <c r="AB1574" s="1071"/>
      <c r="AC1574" s="1068">
        <f>[3]building!C1593</f>
        <v>0</v>
      </c>
      <c r="AD1574" s="1068">
        <f t="shared" si="330"/>
        <v>0</v>
      </c>
    </row>
    <row r="1575" spans="6:30" ht="70.5" customHeight="1">
      <c r="F1575" s="826">
        <f t="shared" si="318"/>
        <v>0</v>
      </c>
      <c r="H1575" s="828">
        <f t="shared" si="319"/>
        <v>0</v>
      </c>
      <c r="J1575" s="828">
        <f t="shared" si="320"/>
        <v>0</v>
      </c>
      <c r="L1575" s="828">
        <f t="shared" si="321"/>
        <v>0</v>
      </c>
      <c r="N1575" s="828">
        <f t="shared" si="322"/>
        <v>0</v>
      </c>
      <c r="P1575" s="828">
        <f t="shared" si="323"/>
        <v>0</v>
      </c>
      <c r="R1575" s="828">
        <f t="shared" si="324"/>
        <v>0</v>
      </c>
      <c r="T1575" s="828">
        <f t="shared" si="325"/>
        <v>0</v>
      </c>
      <c r="V1575" s="828">
        <f t="shared" si="326"/>
        <v>0</v>
      </c>
      <c r="W1575" s="829">
        <f t="shared" si="327"/>
        <v>0</v>
      </c>
      <c r="X1575" s="828">
        <f t="shared" si="328"/>
        <v>0</v>
      </c>
      <c r="Y1575" s="1069">
        <v>0</v>
      </c>
      <c r="Z1575" s="749">
        <f t="shared" si="329"/>
        <v>0</v>
      </c>
      <c r="AA1575" s="1071"/>
      <c r="AB1575" s="1071"/>
      <c r="AC1575" s="1068">
        <f>[3]building!C1594</f>
        <v>0</v>
      </c>
      <c r="AD1575" s="1068">
        <f t="shared" si="330"/>
        <v>0</v>
      </c>
    </row>
    <row r="1576" spans="6:30" ht="70.5" customHeight="1">
      <c r="F1576" s="826">
        <f t="shared" si="318"/>
        <v>0</v>
      </c>
      <c r="H1576" s="828">
        <f t="shared" si="319"/>
        <v>0</v>
      </c>
      <c r="J1576" s="828">
        <f t="shared" si="320"/>
        <v>0</v>
      </c>
      <c r="L1576" s="828">
        <f t="shared" si="321"/>
        <v>0</v>
      </c>
      <c r="N1576" s="828">
        <f t="shared" si="322"/>
        <v>0</v>
      </c>
      <c r="P1576" s="828">
        <f t="shared" si="323"/>
        <v>0</v>
      </c>
      <c r="R1576" s="828">
        <f t="shared" si="324"/>
        <v>0</v>
      </c>
      <c r="T1576" s="828">
        <f t="shared" si="325"/>
        <v>0</v>
      </c>
      <c r="V1576" s="828">
        <f t="shared" si="326"/>
        <v>0</v>
      </c>
      <c r="W1576" s="829">
        <f t="shared" si="327"/>
        <v>0</v>
      </c>
      <c r="X1576" s="828">
        <f t="shared" si="328"/>
        <v>0</v>
      </c>
      <c r="Y1576" s="1069">
        <v>0</v>
      </c>
      <c r="Z1576" s="749">
        <f t="shared" si="329"/>
        <v>0</v>
      </c>
      <c r="AA1576" s="1071"/>
      <c r="AB1576" s="1071"/>
      <c r="AC1576" s="1068">
        <f>[3]building!C1595</f>
        <v>0</v>
      </c>
      <c r="AD1576" s="1068">
        <f t="shared" si="330"/>
        <v>0</v>
      </c>
    </row>
    <row r="1577" spans="6:30" ht="70.5" customHeight="1">
      <c r="F1577" s="826">
        <f t="shared" si="318"/>
        <v>0</v>
      </c>
      <c r="H1577" s="828">
        <f t="shared" si="319"/>
        <v>0</v>
      </c>
      <c r="J1577" s="828">
        <f t="shared" si="320"/>
        <v>0</v>
      </c>
      <c r="L1577" s="828">
        <f t="shared" si="321"/>
        <v>0</v>
      </c>
      <c r="N1577" s="828">
        <f t="shared" si="322"/>
        <v>0</v>
      </c>
      <c r="P1577" s="828">
        <f t="shared" si="323"/>
        <v>0</v>
      </c>
      <c r="R1577" s="828">
        <f t="shared" si="324"/>
        <v>0</v>
      </c>
      <c r="T1577" s="828">
        <f t="shared" si="325"/>
        <v>0</v>
      </c>
      <c r="V1577" s="828">
        <f t="shared" si="326"/>
        <v>0</v>
      </c>
      <c r="W1577" s="829">
        <f t="shared" si="327"/>
        <v>0</v>
      </c>
      <c r="X1577" s="828">
        <f t="shared" si="328"/>
        <v>0</v>
      </c>
      <c r="Y1577" s="1069">
        <v>0</v>
      </c>
      <c r="Z1577" s="749">
        <f t="shared" si="329"/>
        <v>0</v>
      </c>
      <c r="AA1577" s="1071"/>
      <c r="AB1577" s="1071"/>
      <c r="AC1577" s="1068">
        <f>[3]building!C1596</f>
        <v>0</v>
      </c>
      <c r="AD1577" s="1068">
        <f t="shared" si="330"/>
        <v>0</v>
      </c>
    </row>
    <row r="1578" spans="6:30" ht="70.5" customHeight="1">
      <c r="F1578" s="826">
        <f t="shared" si="318"/>
        <v>0</v>
      </c>
      <c r="H1578" s="828">
        <f t="shared" si="319"/>
        <v>0</v>
      </c>
      <c r="J1578" s="828">
        <f t="shared" si="320"/>
        <v>0</v>
      </c>
      <c r="L1578" s="828">
        <f t="shared" si="321"/>
        <v>0</v>
      </c>
      <c r="N1578" s="828">
        <f t="shared" si="322"/>
        <v>0</v>
      </c>
      <c r="P1578" s="828">
        <f t="shared" si="323"/>
        <v>0</v>
      </c>
      <c r="R1578" s="828">
        <f t="shared" si="324"/>
        <v>0</v>
      </c>
      <c r="T1578" s="828">
        <f t="shared" si="325"/>
        <v>0</v>
      </c>
      <c r="V1578" s="828">
        <f t="shared" si="326"/>
        <v>0</v>
      </c>
      <c r="W1578" s="829">
        <f t="shared" si="327"/>
        <v>0</v>
      </c>
      <c r="X1578" s="828">
        <f t="shared" si="328"/>
        <v>0</v>
      </c>
      <c r="Y1578" s="1069">
        <v>0</v>
      </c>
      <c r="Z1578" s="749">
        <f t="shared" si="329"/>
        <v>0</v>
      </c>
      <c r="AA1578" s="1071"/>
      <c r="AB1578" s="1071"/>
      <c r="AC1578" s="1068">
        <f>[3]building!C1597</f>
        <v>0</v>
      </c>
      <c r="AD1578" s="1068">
        <f t="shared" si="330"/>
        <v>0</v>
      </c>
    </row>
    <row r="1579" spans="6:30" ht="70.5" customHeight="1">
      <c r="F1579" s="826">
        <f t="shared" si="318"/>
        <v>0</v>
      </c>
      <c r="H1579" s="828">
        <f t="shared" si="319"/>
        <v>0</v>
      </c>
      <c r="J1579" s="828">
        <f t="shared" si="320"/>
        <v>0</v>
      </c>
      <c r="L1579" s="828">
        <f t="shared" si="321"/>
        <v>0</v>
      </c>
      <c r="N1579" s="828">
        <f t="shared" si="322"/>
        <v>0</v>
      </c>
      <c r="P1579" s="828">
        <f t="shared" si="323"/>
        <v>0</v>
      </c>
      <c r="R1579" s="828">
        <f t="shared" si="324"/>
        <v>0</v>
      </c>
      <c r="T1579" s="828">
        <f t="shared" si="325"/>
        <v>0</v>
      </c>
      <c r="V1579" s="828">
        <f t="shared" si="326"/>
        <v>0</v>
      </c>
      <c r="W1579" s="829">
        <f t="shared" si="327"/>
        <v>0</v>
      </c>
      <c r="X1579" s="828">
        <f t="shared" si="328"/>
        <v>0</v>
      </c>
      <c r="Y1579" s="1069">
        <v>0</v>
      </c>
      <c r="Z1579" s="749">
        <f t="shared" si="329"/>
        <v>0</v>
      </c>
      <c r="AA1579" s="1071"/>
      <c r="AB1579" s="1071"/>
      <c r="AC1579" s="1068">
        <f>[3]building!C1598</f>
        <v>0</v>
      </c>
      <c r="AD1579" s="1068">
        <f t="shared" si="330"/>
        <v>0</v>
      </c>
    </row>
    <row r="1580" spans="6:30" ht="70.5" customHeight="1">
      <c r="F1580" s="826">
        <f t="shared" si="318"/>
        <v>0</v>
      </c>
      <c r="H1580" s="828">
        <f t="shared" si="319"/>
        <v>0</v>
      </c>
      <c r="J1580" s="828">
        <f t="shared" si="320"/>
        <v>0</v>
      </c>
      <c r="L1580" s="828">
        <f t="shared" si="321"/>
        <v>0</v>
      </c>
      <c r="N1580" s="828">
        <f t="shared" si="322"/>
        <v>0</v>
      </c>
      <c r="P1580" s="828">
        <f t="shared" si="323"/>
        <v>0</v>
      </c>
      <c r="R1580" s="828">
        <f t="shared" si="324"/>
        <v>0</v>
      </c>
      <c r="T1580" s="828">
        <f t="shared" si="325"/>
        <v>0</v>
      </c>
      <c r="V1580" s="828">
        <f t="shared" si="326"/>
        <v>0</v>
      </c>
      <c r="W1580" s="829">
        <f t="shared" si="327"/>
        <v>0</v>
      </c>
      <c r="X1580" s="828">
        <f t="shared" si="328"/>
        <v>0</v>
      </c>
      <c r="Y1580" s="1069">
        <v>0</v>
      </c>
      <c r="Z1580" s="749">
        <f t="shared" si="329"/>
        <v>0</v>
      </c>
      <c r="AA1580" s="1071"/>
      <c r="AB1580" s="1071"/>
      <c r="AC1580" s="1068">
        <f>[3]building!C1599</f>
        <v>0</v>
      </c>
      <c r="AD1580" s="1068">
        <f t="shared" si="330"/>
        <v>0</v>
      </c>
    </row>
    <row r="1581" spans="6:30" ht="70.5" customHeight="1">
      <c r="F1581" s="826">
        <f t="shared" si="318"/>
        <v>0</v>
      </c>
      <c r="H1581" s="828">
        <f t="shared" si="319"/>
        <v>0</v>
      </c>
      <c r="J1581" s="828">
        <f t="shared" si="320"/>
        <v>0</v>
      </c>
      <c r="L1581" s="828">
        <f t="shared" si="321"/>
        <v>0</v>
      </c>
      <c r="N1581" s="828">
        <f t="shared" si="322"/>
        <v>0</v>
      </c>
      <c r="P1581" s="828">
        <f t="shared" si="323"/>
        <v>0</v>
      </c>
      <c r="R1581" s="828">
        <f t="shared" si="324"/>
        <v>0</v>
      </c>
      <c r="T1581" s="828">
        <f t="shared" si="325"/>
        <v>0</v>
      </c>
      <c r="V1581" s="828">
        <f t="shared" si="326"/>
        <v>0</v>
      </c>
      <c r="W1581" s="829">
        <f t="shared" si="327"/>
        <v>0</v>
      </c>
      <c r="X1581" s="828">
        <f t="shared" si="328"/>
        <v>0</v>
      </c>
      <c r="Y1581" s="1069">
        <v>0</v>
      </c>
      <c r="Z1581" s="749">
        <f t="shared" si="329"/>
        <v>0</v>
      </c>
      <c r="AA1581" s="1071"/>
      <c r="AB1581" s="1071"/>
      <c r="AC1581" s="1068">
        <f>[3]building!C1600</f>
        <v>0</v>
      </c>
      <c r="AD1581" s="1068">
        <f t="shared" si="330"/>
        <v>0</v>
      </c>
    </row>
    <row r="1582" spans="6:30" ht="70.5" customHeight="1">
      <c r="F1582" s="826">
        <f t="shared" si="318"/>
        <v>0</v>
      </c>
      <c r="H1582" s="828">
        <f t="shared" si="319"/>
        <v>0</v>
      </c>
      <c r="J1582" s="828">
        <f t="shared" si="320"/>
        <v>0</v>
      </c>
      <c r="L1582" s="828">
        <f t="shared" si="321"/>
        <v>0</v>
      </c>
      <c r="N1582" s="828">
        <f t="shared" si="322"/>
        <v>0</v>
      </c>
      <c r="P1582" s="828">
        <f t="shared" si="323"/>
        <v>0</v>
      </c>
      <c r="R1582" s="828">
        <f t="shared" si="324"/>
        <v>0</v>
      </c>
      <c r="T1582" s="828">
        <f t="shared" si="325"/>
        <v>0</v>
      </c>
      <c r="V1582" s="828">
        <f t="shared" si="326"/>
        <v>0</v>
      </c>
      <c r="W1582" s="829">
        <f t="shared" si="327"/>
        <v>0</v>
      </c>
      <c r="X1582" s="828">
        <f t="shared" si="328"/>
        <v>0</v>
      </c>
      <c r="Y1582" s="1069">
        <v>0</v>
      </c>
      <c r="Z1582" s="749">
        <f t="shared" si="329"/>
        <v>0</v>
      </c>
      <c r="AA1582" s="1071"/>
      <c r="AB1582" s="1071"/>
      <c r="AC1582" s="1068">
        <f>[3]building!C1601</f>
        <v>0</v>
      </c>
      <c r="AD1582" s="1068">
        <f t="shared" si="330"/>
        <v>0</v>
      </c>
    </row>
    <row r="1583" spans="6:30" ht="70.5" customHeight="1">
      <c r="F1583" s="826">
        <f t="shared" si="318"/>
        <v>0</v>
      </c>
      <c r="H1583" s="828">
        <f t="shared" si="319"/>
        <v>0</v>
      </c>
      <c r="J1583" s="828">
        <f t="shared" si="320"/>
        <v>0</v>
      </c>
      <c r="L1583" s="828">
        <f t="shared" si="321"/>
        <v>0</v>
      </c>
      <c r="N1583" s="828">
        <f t="shared" si="322"/>
        <v>0</v>
      </c>
      <c r="P1583" s="828">
        <f t="shared" si="323"/>
        <v>0</v>
      </c>
      <c r="R1583" s="828">
        <f t="shared" si="324"/>
        <v>0</v>
      </c>
      <c r="T1583" s="828">
        <f t="shared" si="325"/>
        <v>0</v>
      </c>
      <c r="V1583" s="828">
        <f t="shared" si="326"/>
        <v>0</v>
      </c>
      <c r="W1583" s="829">
        <f t="shared" si="327"/>
        <v>0</v>
      </c>
      <c r="X1583" s="828">
        <f t="shared" si="328"/>
        <v>0</v>
      </c>
      <c r="Y1583" s="1069">
        <v>0</v>
      </c>
      <c r="Z1583" s="749">
        <f t="shared" si="329"/>
        <v>0</v>
      </c>
      <c r="AA1583" s="1071"/>
      <c r="AB1583" s="1071"/>
      <c r="AC1583" s="1068">
        <f>[3]building!C1602</f>
        <v>0</v>
      </c>
      <c r="AD1583" s="1068">
        <f t="shared" si="330"/>
        <v>0</v>
      </c>
    </row>
    <row r="1584" spans="6:30" ht="70.5" customHeight="1">
      <c r="F1584" s="826">
        <f t="shared" si="318"/>
        <v>0</v>
      </c>
      <c r="H1584" s="828">
        <f t="shared" si="319"/>
        <v>0</v>
      </c>
      <c r="J1584" s="828">
        <f t="shared" si="320"/>
        <v>0</v>
      </c>
      <c r="L1584" s="828">
        <f t="shared" si="321"/>
        <v>0</v>
      </c>
      <c r="N1584" s="828">
        <f t="shared" si="322"/>
        <v>0</v>
      </c>
      <c r="P1584" s="828">
        <f t="shared" si="323"/>
        <v>0</v>
      </c>
      <c r="R1584" s="828">
        <f t="shared" si="324"/>
        <v>0</v>
      </c>
      <c r="T1584" s="828">
        <f t="shared" si="325"/>
        <v>0</v>
      </c>
      <c r="V1584" s="828">
        <f t="shared" si="326"/>
        <v>0</v>
      </c>
      <c r="W1584" s="829">
        <f t="shared" si="327"/>
        <v>0</v>
      </c>
      <c r="X1584" s="828">
        <f t="shared" si="328"/>
        <v>0</v>
      </c>
      <c r="Y1584" s="1069">
        <v>0</v>
      </c>
      <c r="Z1584" s="749">
        <f t="shared" si="329"/>
        <v>0</v>
      </c>
      <c r="AA1584" s="1071"/>
      <c r="AB1584" s="1071"/>
      <c r="AC1584" s="1068">
        <f>[3]building!C1603</f>
        <v>0</v>
      </c>
      <c r="AD1584" s="1068">
        <f t="shared" si="330"/>
        <v>0</v>
      </c>
    </row>
    <row r="1585" spans="6:30" ht="70.5" customHeight="1">
      <c r="F1585" s="826">
        <f t="shared" si="318"/>
        <v>0</v>
      </c>
      <c r="H1585" s="828">
        <f t="shared" si="319"/>
        <v>0</v>
      </c>
      <c r="J1585" s="828">
        <f t="shared" si="320"/>
        <v>0</v>
      </c>
      <c r="L1585" s="828">
        <f t="shared" si="321"/>
        <v>0</v>
      </c>
      <c r="N1585" s="828">
        <f t="shared" si="322"/>
        <v>0</v>
      </c>
      <c r="P1585" s="828">
        <f t="shared" si="323"/>
        <v>0</v>
      </c>
      <c r="R1585" s="828">
        <f t="shared" si="324"/>
        <v>0</v>
      </c>
      <c r="T1585" s="828">
        <f t="shared" si="325"/>
        <v>0</v>
      </c>
      <c r="V1585" s="828">
        <f t="shared" si="326"/>
        <v>0</v>
      </c>
      <c r="W1585" s="829">
        <f t="shared" si="327"/>
        <v>0</v>
      </c>
      <c r="X1585" s="828">
        <f t="shared" si="328"/>
        <v>0</v>
      </c>
      <c r="Y1585" s="1069">
        <v>0</v>
      </c>
      <c r="Z1585" s="749">
        <f t="shared" si="329"/>
        <v>0</v>
      </c>
      <c r="AA1585" s="1071"/>
      <c r="AB1585" s="1071"/>
      <c r="AC1585" s="1068">
        <f>[3]building!C1604</f>
        <v>0</v>
      </c>
      <c r="AD1585" s="1068">
        <f t="shared" si="330"/>
        <v>0</v>
      </c>
    </row>
    <row r="1586" spans="6:30" ht="70.5" customHeight="1">
      <c r="F1586" s="826">
        <f t="shared" si="318"/>
        <v>0</v>
      </c>
      <c r="H1586" s="828">
        <f t="shared" si="319"/>
        <v>0</v>
      </c>
      <c r="J1586" s="828">
        <f t="shared" si="320"/>
        <v>0</v>
      </c>
      <c r="L1586" s="828">
        <f t="shared" si="321"/>
        <v>0</v>
      </c>
      <c r="N1586" s="828">
        <f t="shared" si="322"/>
        <v>0</v>
      </c>
      <c r="P1586" s="828">
        <f t="shared" si="323"/>
        <v>0</v>
      </c>
      <c r="R1586" s="828">
        <f t="shared" si="324"/>
        <v>0</v>
      </c>
      <c r="T1586" s="828">
        <f t="shared" si="325"/>
        <v>0</v>
      </c>
      <c r="V1586" s="828">
        <f t="shared" si="326"/>
        <v>0</v>
      </c>
      <c r="W1586" s="829">
        <f t="shared" si="327"/>
        <v>0</v>
      </c>
      <c r="X1586" s="828">
        <f t="shared" si="328"/>
        <v>0</v>
      </c>
      <c r="Y1586" s="1069">
        <v>0</v>
      </c>
      <c r="Z1586" s="749">
        <f t="shared" si="329"/>
        <v>0</v>
      </c>
      <c r="AA1586" s="1071"/>
      <c r="AB1586" s="1071"/>
      <c r="AC1586" s="1068">
        <f>[3]building!C1605</f>
        <v>0</v>
      </c>
      <c r="AD1586" s="1068">
        <f t="shared" si="330"/>
        <v>0</v>
      </c>
    </row>
    <row r="1587" spans="6:30" ht="70.5" customHeight="1">
      <c r="F1587" s="826">
        <f t="shared" si="318"/>
        <v>0</v>
      </c>
      <c r="H1587" s="828">
        <f t="shared" si="319"/>
        <v>0</v>
      </c>
      <c r="J1587" s="828">
        <f t="shared" si="320"/>
        <v>0</v>
      </c>
      <c r="L1587" s="828">
        <f t="shared" si="321"/>
        <v>0</v>
      </c>
      <c r="N1587" s="828">
        <f t="shared" si="322"/>
        <v>0</v>
      </c>
      <c r="P1587" s="828">
        <f t="shared" si="323"/>
        <v>0</v>
      </c>
      <c r="R1587" s="828">
        <f t="shared" si="324"/>
        <v>0</v>
      </c>
      <c r="T1587" s="828">
        <f t="shared" si="325"/>
        <v>0</v>
      </c>
      <c r="V1587" s="828">
        <f t="shared" si="326"/>
        <v>0</v>
      </c>
      <c r="W1587" s="829">
        <f t="shared" si="327"/>
        <v>0</v>
      </c>
      <c r="X1587" s="828">
        <f t="shared" si="328"/>
        <v>0</v>
      </c>
      <c r="Y1587" s="1069">
        <v>0</v>
      </c>
      <c r="Z1587" s="749">
        <f t="shared" si="329"/>
        <v>0</v>
      </c>
      <c r="AA1587" s="1071"/>
      <c r="AB1587" s="1071"/>
      <c r="AC1587" s="1068">
        <f>[3]building!C1606</f>
        <v>0</v>
      </c>
      <c r="AD1587" s="1068">
        <f t="shared" si="330"/>
        <v>0</v>
      </c>
    </row>
    <row r="1588" spans="6:30" ht="70.5" customHeight="1">
      <c r="F1588" s="826">
        <f t="shared" si="318"/>
        <v>0</v>
      </c>
      <c r="H1588" s="828">
        <f t="shared" si="319"/>
        <v>0</v>
      </c>
      <c r="J1588" s="828">
        <f t="shared" si="320"/>
        <v>0</v>
      </c>
      <c r="L1588" s="828">
        <f t="shared" si="321"/>
        <v>0</v>
      </c>
      <c r="N1588" s="828">
        <f t="shared" si="322"/>
        <v>0</v>
      </c>
      <c r="P1588" s="828">
        <f t="shared" si="323"/>
        <v>0</v>
      </c>
      <c r="R1588" s="828">
        <f t="shared" si="324"/>
        <v>0</v>
      </c>
      <c r="T1588" s="828">
        <f t="shared" si="325"/>
        <v>0</v>
      </c>
      <c r="V1588" s="828">
        <f t="shared" si="326"/>
        <v>0</v>
      </c>
      <c r="W1588" s="829">
        <f t="shared" si="327"/>
        <v>0</v>
      </c>
      <c r="X1588" s="828">
        <f t="shared" si="328"/>
        <v>0</v>
      </c>
      <c r="Y1588" s="1069">
        <v>0</v>
      </c>
      <c r="Z1588" s="749">
        <f t="shared" si="329"/>
        <v>0</v>
      </c>
      <c r="AA1588" s="1071"/>
      <c r="AB1588" s="1071"/>
      <c r="AC1588" s="1068">
        <f>[3]building!C1607</f>
        <v>0</v>
      </c>
      <c r="AD1588" s="1068">
        <f t="shared" si="330"/>
        <v>0</v>
      </c>
    </row>
    <row r="1589" spans="6:30" ht="70.5" customHeight="1">
      <c r="F1589" s="826">
        <f t="shared" si="318"/>
        <v>0</v>
      </c>
      <c r="H1589" s="828">
        <f t="shared" si="319"/>
        <v>0</v>
      </c>
      <c r="J1589" s="828">
        <f t="shared" si="320"/>
        <v>0</v>
      </c>
      <c r="L1589" s="828">
        <f t="shared" si="321"/>
        <v>0</v>
      </c>
      <c r="N1589" s="828">
        <f t="shared" si="322"/>
        <v>0</v>
      </c>
      <c r="P1589" s="828">
        <f t="shared" si="323"/>
        <v>0</v>
      </c>
      <c r="R1589" s="828">
        <f t="shared" si="324"/>
        <v>0</v>
      </c>
      <c r="T1589" s="828">
        <f t="shared" si="325"/>
        <v>0</v>
      </c>
      <c r="V1589" s="828">
        <f t="shared" si="326"/>
        <v>0</v>
      </c>
      <c r="W1589" s="829">
        <f t="shared" si="327"/>
        <v>0</v>
      </c>
      <c r="X1589" s="828">
        <f t="shared" si="328"/>
        <v>0</v>
      </c>
      <c r="Y1589" s="1069">
        <v>0</v>
      </c>
      <c r="Z1589" s="749">
        <f t="shared" si="329"/>
        <v>0</v>
      </c>
      <c r="AA1589" s="1071"/>
      <c r="AB1589" s="1071"/>
      <c r="AC1589" s="1068">
        <f>[3]building!C1608</f>
        <v>0</v>
      </c>
      <c r="AD1589" s="1068">
        <f t="shared" si="330"/>
        <v>0</v>
      </c>
    </row>
    <row r="1590" spans="6:30" ht="70.5" customHeight="1">
      <c r="F1590" s="826">
        <f t="shared" si="318"/>
        <v>0</v>
      </c>
      <c r="H1590" s="828">
        <f t="shared" si="319"/>
        <v>0</v>
      </c>
      <c r="J1590" s="828">
        <f t="shared" si="320"/>
        <v>0</v>
      </c>
      <c r="L1590" s="828">
        <f t="shared" si="321"/>
        <v>0</v>
      </c>
      <c r="N1590" s="828">
        <f t="shared" si="322"/>
        <v>0</v>
      </c>
      <c r="P1590" s="828">
        <f t="shared" si="323"/>
        <v>0</v>
      </c>
      <c r="R1590" s="828">
        <f t="shared" si="324"/>
        <v>0</v>
      </c>
      <c r="T1590" s="828">
        <f t="shared" si="325"/>
        <v>0</v>
      </c>
      <c r="V1590" s="828">
        <f t="shared" si="326"/>
        <v>0</v>
      </c>
      <c r="W1590" s="829">
        <f t="shared" si="327"/>
        <v>0</v>
      </c>
      <c r="X1590" s="828">
        <f t="shared" si="328"/>
        <v>0</v>
      </c>
      <c r="Y1590" s="1069">
        <v>0</v>
      </c>
      <c r="Z1590" s="749">
        <f t="shared" si="329"/>
        <v>0</v>
      </c>
      <c r="AA1590" s="1071"/>
      <c r="AB1590" s="1071"/>
      <c r="AC1590" s="1068">
        <f>[3]building!C1609</f>
        <v>0</v>
      </c>
      <c r="AD1590" s="1068">
        <f t="shared" si="330"/>
        <v>0</v>
      </c>
    </row>
    <row r="1591" spans="6:30" ht="70.5" customHeight="1">
      <c r="F1591" s="826">
        <f t="shared" si="318"/>
        <v>0</v>
      </c>
      <c r="H1591" s="828">
        <f t="shared" si="319"/>
        <v>0</v>
      </c>
      <c r="J1591" s="828">
        <f t="shared" si="320"/>
        <v>0</v>
      </c>
      <c r="L1591" s="828">
        <f t="shared" si="321"/>
        <v>0</v>
      </c>
      <c r="N1591" s="828">
        <f t="shared" si="322"/>
        <v>0</v>
      </c>
      <c r="P1591" s="828">
        <f t="shared" si="323"/>
        <v>0</v>
      </c>
      <c r="R1591" s="828">
        <f t="shared" si="324"/>
        <v>0</v>
      </c>
      <c r="T1591" s="828">
        <f t="shared" si="325"/>
        <v>0</v>
      </c>
      <c r="V1591" s="828">
        <f t="shared" si="326"/>
        <v>0</v>
      </c>
      <c r="W1591" s="829">
        <f t="shared" si="327"/>
        <v>0</v>
      </c>
      <c r="X1591" s="828">
        <f t="shared" si="328"/>
        <v>0</v>
      </c>
      <c r="Y1591" s="1069">
        <v>0</v>
      </c>
      <c r="Z1591" s="749">
        <f t="shared" si="329"/>
        <v>0</v>
      </c>
      <c r="AA1591" s="1071"/>
      <c r="AB1591" s="1071"/>
      <c r="AC1591" s="1068">
        <f>[3]building!C1610</f>
        <v>0</v>
      </c>
      <c r="AD1591" s="1068">
        <f t="shared" si="330"/>
        <v>0</v>
      </c>
    </row>
    <row r="1592" spans="6:30" ht="70.5" customHeight="1">
      <c r="F1592" s="826">
        <f t="shared" si="318"/>
        <v>0</v>
      </c>
      <c r="H1592" s="828">
        <f t="shared" si="319"/>
        <v>0</v>
      </c>
      <c r="J1592" s="828">
        <f t="shared" si="320"/>
        <v>0</v>
      </c>
      <c r="L1592" s="828">
        <f t="shared" si="321"/>
        <v>0</v>
      </c>
      <c r="N1592" s="828">
        <f t="shared" si="322"/>
        <v>0</v>
      </c>
      <c r="P1592" s="828">
        <f t="shared" si="323"/>
        <v>0</v>
      </c>
      <c r="R1592" s="828">
        <f t="shared" si="324"/>
        <v>0</v>
      </c>
      <c r="T1592" s="828">
        <f t="shared" si="325"/>
        <v>0</v>
      </c>
      <c r="V1592" s="828">
        <f t="shared" si="326"/>
        <v>0</v>
      </c>
      <c r="W1592" s="829">
        <f t="shared" si="327"/>
        <v>0</v>
      </c>
      <c r="X1592" s="828">
        <f t="shared" si="328"/>
        <v>0</v>
      </c>
      <c r="Y1592" s="1069">
        <v>0</v>
      </c>
      <c r="Z1592" s="749">
        <f t="shared" si="329"/>
        <v>0</v>
      </c>
      <c r="AA1592" s="1071"/>
      <c r="AB1592" s="1071"/>
      <c r="AC1592" s="1068">
        <f>[3]building!C1611</f>
        <v>0</v>
      </c>
      <c r="AD1592" s="1068">
        <f t="shared" si="330"/>
        <v>0</v>
      </c>
    </row>
    <row r="1593" spans="6:30" ht="70.5" customHeight="1">
      <c r="F1593" s="826">
        <f t="shared" si="318"/>
        <v>0</v>
      </c>
      <c r="H1593" s="828">
        <f t="shared" si="319"/>
        <v>0</v>
      </c>
      <c r="J1593" s="828">
        <f t="shared" si="320"/>
        <v>0</v>
      </c>
      <c r="L1593" s="828">
        <f t="shared" si="321"/>
        <v>0</v>
      </c>
      <c r="N1593" s="828">
        <f t="shared" si="322"/>
        <v>0</v>
      </c>
      <c r="P1593" s="828">
        <f t="shared" si="323"/>
        <v>0</v>
      </c>
      <c r="R1593" s="828">
        <f t="shared" si="324"/>
        <v>0</v>
      </c>
      <c r="T1593" s="828">
        <f t="shared" si="325"/>
        <v>0</v>
      </c>
      <c r="V1593" s="828">
        <f t="shared" si="326"/>
        <v>0</v>
      </c>
      <c r="W1593" s="829">
        <f t="shared" si="327"/>
        <v>0</v>
      </c>
      <c r="X1593" s="828">
        <f t="shared" si="328"/>
        <v>0</v>
      </c>
      <c r="Y1593" s="1069">
        <v>0</v>
      </c>
      <c r="Z1593" s="749">
        <f t="shared" si="329"/>
        <v>0</v>
      </c>
      <c r="AA1593" s="1071"/>
      <c r="AB1593" s="1071"/>
      <c r="AC1593" s="1068">
        <f>[3]building!C1612</f>
        <v>0</v>
      </c>
      <c r="AD1593" s="1068">
        <f t="shared" si="330"/>
        <v>0</v>
      </c>
    </row>
    <row r="1594" spans="6:30" ht="70.5" customHeight="1">
      <c r="F1594" s="826">
        <f t="shared" si="318"/>
        <v>0</v>
      </c>
      <c r="H1594" s="828">
        <f t="shared" si="319"/>
        <v>0</v>
      </c>
      <c r="J1594" s="828">
        <f t="shared" si="320"/>
        <v>0</v>
      </c>
      <c r="L1594" s="828">
        <f t="shared" si="321"/>
        <v>0</v>
      </c>
      <c r="N1594" s="828">
        <f t="shared" si="322"/>
        <v>0</v>
      </c>
      <c r="P1594" s="828">
        <f t="shared" si="323"/>
        <v>0</v>
      </c>
      <c r="R1594" s="828">
        <f t="shared" si="324"/>
        <v>0</v>
      </c>
      <c r="T1594" s="828">
        <f t="shared" si="325"/>
        <v>0</v>
      </c>
      <c r="V1594" s="828">
        <f t="shared" si="326"/>
        <v>0</v>
      </c>
      <c r="W1594" s="829">
        <f t="shared" si="327"/>
        <v>0</v>
      </c>
      <c r="X1594" s="828">
        <f t="shared" si="328"/>
        <v>0</v>
      </c>
      <c r="Y1594" s="1069">
        <v>0</v>
      </c>
      <c r="Z1594" s="749">
        <f t="shared" si="329"/>
        <v>0</v>
      </c>
      <c r="AA1594" s="1071"/>
      <c r="AB1594" s="1071"/>
      <c r="AC1594" s="1068">
        <f>[3]building!C1613</f>
        <v>0</v>
      </c>
      <c r="AD1594" s="1068">
        <f t="shared" si="330"/>
        <v>0</v>
      </c>
    </row>
    <row r="1595" spans="6:30" ht="70.5" customHeight="1">
      <c r="F1595" s="826">
        <f t="shared" si="318"/>
        <v>0</v>
      </c>
      <c r="H1595" s="828">
        <f t="shared" si="319"/>
        <v>0</v>
      </c>
      <c r="J1595" s="828">
        <f t="shared" si="320"/>
        <v>0</v>
      </c>
      <c r="L1595" s="828">
        <f t="shared" si="321"/>
        <v>0</v>
      </c>
      <c r="N1595" s="828">
        <f t="shared" si="322"/>
        <v>0</v>
      </c>
      <c r="P1595" s="828">
        <f t="shared" si="323"/>
        <v>0</v>
      </c>
      <c r="R1595" s="828">
        <f t="shared" si="324"/>
        <v>0</v>
      </c>
      <c r="T1595" s="828">
        <f t="shared" si="325"/>
        <v>0</v>
      </c>
      <c r="V1595" s="828">
        <f t="shared" si="326"/>
        <v>0</v>
      </c>
      <c r="W1595" s="829">
        <f t="shared" si="327"/>
        <v>0</v>
      </c>
      <c r="X1595" s="828">
        <f t="shared" si="328"/>
        <v>0</v>
      </c>
      <c r="Y1595" s="1069">
        <v>0</v>
      </c>
      <c r="Z1595" s="749">
        <f t="shared" si="329"/>
        <v>0</v>
      </c>
      <c r="AA1595" s="1071"/>
      <c r="AB1595" s="1071"/>
      <c r="AC1595" s="1068">
        <f>[3]building!C1474</f>
        <v>3086.63</v>
      </c>
      <c r="AD1595" s="1068">
        <f t="shared" si="330"/>
        <v>-3086.63</v>
      </c>
    </row>
    <row r="1596" spans="6:30" ht="70.5" customHeight="1">
      <c r="F1596" s="826">
        <f t="shared" si="318"/>
        <v>0</v>
      </c>
      <c r="H1596" s="828">
        <f t="shared" si="319"/>
        <v>0</v>
      </c>
      <c r="J1596" s="828">
        <f t="shared" si="320"/>
        <v>0</v>
      </c>
      <c r="L1596" s="828">
        <f t="shared" si="321"/>
        <v>0</v>
      </c>
      <c r="N1596" s="828">
        <f t="shared" si="322"/>
        <v>0</v>
      </c>
      <c r="P1596" s="828">
        <f t="shared" si="323"/>
        <v>0</v>
      </c>
      <c r="R1596" s="828">
        <f t="shared" si="324"/>
        <v>0</v>
      </c>
      <c r="T1596" s="828">
        <f t="shared" si="325"/>
        <v>0</v>
      </c>
      <c r="V1596" s="828">
        <f t="shared" si="326"/>
        <v>0</v>
      </c>
      <c r="W1596" s="829">
        <f t="shared" si="327"/>
        <v>0</v>
      </c>
      <c r="X1596" s="828">
        <f t="shared" si="328"/>
        <v>0</v>
      </c>
      <c r="Y1596" s="1069">
        <v>0</v>
      </c>
      <c r="Z1596" s="749">
        <f t="shared" si="329"/>
        <v>0</v>
      </c>
      <c r="AA1596" s="1071"/>
      <c r="AB1596" s="1071"/>
      <c r="AC1596" s="1068">
        <f>[3]building!C1475</f>
        <v>2895.01</v>
      </c>
      <c r="AD1596" s="1068">
        <f t="shared" si="330"/>
        <v>-2895.01</v>
      </c>
    </row>
    <row r="1597" spans="6:30" ht="70.5" customHeight="1">
      <c r="F1597" s="826">
        <f t="shared" si="318"/>
        <v>0</v>
      </c>
      <c r="H1597" s="828">
        <f t="shared" si="319"/>
        <v>0</v>
      </c>
      <c r="J1597" s="828">
        <f t="shared" si="320"/>
        <v>0</v>
      </c>
      <c r="L1597" s="828">
        <f t="shared" si="321"/>
        <v>0</v>
      </c>
      <c r="N1597" s="828">
        <f t="shared" si="322"/>
        <v>0</v>
      </c>
      <c r="P1597" s="828">
        <f t="shared" si="323"/>
        <v>0</v>
      </c>
      <c r="R1597" s="828">
        <f t="shared" si="324"/>
        <v>0</v>
      </c>
      <c r="T1597" s="828">
        <f t="shared" si="325"/>
        <v>0</v>
      </c>
      <c r="V1597" s="828">
        <f t="shared" si="326"/>
        <v>0</v>
      </c>
      <c r="W1597" s="829">
        <f t="shared" si="327"/>
        <v>0</v>
      </c>
      <c r="X1597" s="828">
        <f t="shared" si="328"/>
        <v>0</v>
      </c>
      <c r="Y1597" s="1069">
        <v>0</v>
      </c>
      <c r="Z1597" s="749">
        <f t="shared" si="329"/>
        <v>0</v>
      </c>
      <c r="AA1597" s="1071"/>
      <c r="AB1597" s="1071"/>
      <c r="AC1597" s="1068">
        <f>[3]building!C1476</f>
        <v>2167.66</v>
      </c>
      <c r="AD1597" s="1068">
        <f t="shared" si="330"/>
        <v>-2167.66</v>
      </c>
    </row>
    <row r="1598" spans="6:30" ht="70.5" customHeight="1">
      <c r="F1598" s="826">
        <f t="shared" si="318"/>
        <v>0</v>
      </c>
      <c r="H1598" s="828">
        <f t="shared" si="319"/>
        <v>0</v>
      </c>
      <c r="J1598" s="828">
        <f t="shared" si="320"/>
        <v>0</v>
      </c>
      <c r="L1598" s="828">
        <f t="shared" si="321"/>
        <v>0</v>
      </c>
      <c r="N1598" s="828">
        <f t="shared" si="322"/>
        <v>0</v>
      </c>
      <c r="P1598" s="828">
        <f t="shared" si="323"/>
        <v>0</v>
      </c>
      <c r="R1598" s="828">
        <f t="shared" si="324"/>
        <v>0</v>
      </c>
      <c r="T1598" s="828">
        <f t="shared" si="325"/>
        <v>0</v>
      </c>
      <c r="V1598" s="828">
        <f t="shared" si="326"/>
        <v>0</v>
      </c>
      <c r="W1598" s="829">
        <f t="shared" si="327"/>
        <v>0</v>
      </c>
      <c r="X1598" s="828">
        <f t="shared" si="328"/>
        <v>0</v>
      </c>
      <c r="Y1598" s="1069">
        <v>0</v>
      </c>
      <c r="Z1598" s="749">
        <f t="shared" si="329"/>
        <v>0</v>
      </c>
      <c r="AA1598" s="1071"/>
      <c r="AB1598" s="1071"/>
      <c r="AC1598" s="1068">
        <f>[3]building!C1477</f>
        <v>118.74</v>
      </c>
      <c r="AD1598" s="1068">
        <f t="shared" si="330"/>
        <v>-118.74</v>
      </c>
    </row>
    <row r="1599" spans="6:30" ht="70.5" customHeight="1">
      <c r="F1599" s="826">
        <f t="shared" si="318"/>
        <v>0</v>
      </c>
      <c r="H1599" s="828">
        <f t="shared" si="319"/>
        <v>0</v>
      </c>
      <c r="J1599" s="828">
        <f t="shared" si="320"/>
        <v>0</v>
      </c>
      <c r="L1599" s="828">
        <f t="shared" si="321"/>
        <v>0</v>
      </c>
      <c r="N1599" s="828">
        <f t="shared" si="322"/>
        <v>0</v>
      </c>
      <c r="P1599" s="828">
        <f t="shared" si="323"/>
        <v>0</v>
      </c>
      <c r="R1599" s="828">
        <f t="shared" si="324"/>
        <v>0</v>
      </c>
      <c r="T1599" s="828">
        <f t="shared" si="325"/>
        <v>0</v>
      </c>
      <c r="V1599" s="828">
        <f t="shared" si="326"/>
        <v>0</v>
      </c>
      <c r="W1599" s="829">
        <f t="shared" si="327"/>
        <v>0</v>
      </c>
      <c r="X1599" s="828">
        <f t="shared" si="328"/>
        <v>0</v>
      </c>
      <c r="Y1599" s="1069">
        <v>0</v>
      </c>
      <c r="Z1599" s="749">
        <f t="shared" si="329"/>
        <v>0</v>
      </c>
      <c r="AA1599" s="1071"/>
      <c r="AB1599" s="1071"/>
      <c r="AC1599" s="1068">
        <f>[3]building!C1478</f>
        <v>186.08</v>
      </c>
      <c r="AD1599" s="1068">
        <f t="shared" si="330"/>
        <v>-186.08</v>
      </c>
    </row>
    <row r="1600" spans="6:30" ht="70.5" customHeight="1">
      <c r="F1600" s="826">
        <f t="shared" si="318"/>
        <v>0</v>
      </c>
      <c r="H1600" s="828">
        <f t="shared" si="319"/>
        <v>0</v>
      </c>
      <c r="J1600" s="828">
        <f t="shared" si="320"/>
        <v>0</v>
      </c>
      <c r="L1600" s="828">
        <f t="shared" si="321"/>
        <v>0</v>
      </c>
      <c r="N1600" s="828">
        <f t="shared" si="322"/>
        <v>0</v>
      </c>
      <c r="P1600" s="828">
        <f t="shared" si="323"/>
        <v>0</v>
      </c>
      <c r="R1600" s="828">
        <f t="shared" si="324"/>
        <v>0</v>
      </c>
      <c r="T1600" s="828">
        <f t="shared" si="325"/>
        <v>0</v>
      </c>
      <c r="V1600" s="828">
        <f t="shared" si="326"/>
        <v>0</v>
      </c>
      <c r="W1600" s="829">
        <f t="shared" si="327"/>
        <v>0</v>
      </c>
      <c r="X1600" s="828">
        <f t="shared" si="328"/>
        <v>0</v>
      </c>
      <c r="Y1600" s="1069">
        <v>0</v>
      </c>
      <c r="Z1600" s="749">
        <f t="shared" si="329"/>
        <v>0</v>
      </c>
      <c r="AA1600" s="1071"/>
      <c r="AB1600" s="1071"/>
      <c r="AC1600" s="1068">
        <f>[3]building!C1479</f>
        <v>727.59</v>
      </c>
      <c r="AD1600" s="1068">
        <f t="shared" si="330"/>
        <v>-727.59</v>
      </c>
    </row>
    <row r="1601" spans="6:30" ht="70.5" customHeight="1">
      <c r="F1601" s="826">
        <f t="shared" si="318"/>
        <v>0</v>
      </c>
      <c r="H1601" s="828">
        <f t="shared" si="319"/>
        <v>0</v>
      </c>
      <c r="J1601" s="828">
        <f t="shared" si="320"/>
        <v>0</v>
      </c>
      <c r="L1601" s="828">
        <f t="shared" si="321"/>
        <v>0</v>
      </c>
      <c r="N1601" s="828">
        <f t="shared" si="322"/>
        <v>0</v>
      </c>
      <c r="P1601" s="828">
        <f t="shared" si="323"/>
        <v>0</v>
      </c>
      <c r="R1601" s="828">
        <f t="shared" si="324"/>
        <v>0</v>
      </c>
      <c r="T1601" s="828">
        <f t="shared" si="325"/>
        <v>0</v>
      </c>
      <c r="V1601" s="828">
        <f t="shared" si="326"/>
        <v>0</v>
      </c>
      <c r="W1601" s="829">
        <f t="shared" si="327"/>
        <v>0</v>
      </c>
      <c r="X1601" s="828">
        <f t="shared" si="328"/>
        <v>0</v>
      </c>
      <c r="Y1601" s="1069">
        <v>0</v>
      </c>
      <c r="Z1601" s="749">
        <f t="shared" si="329"/>
        <v>0</v>
      </c>
      <c r="AA1601" s="1071"/>
      <c r="AB1601" s="1071"/>
      <c r="AC1601" s="1068">
        <f>[3]building!C1480</f>
        <v>1582.13</v>
      </c>
      <c r="AD1601" s="1068">
        <f t="shared" si="330"/>
        <v>-1582.13</v>
      </c>
    </row>
    <row r="1602" spans="6:30" ht="70.5" customHeight="1">
      <c r="F1602" s="826">
        <f t="shared" si="318"/>
        <v>0</v>
      </c>
      <c r="H1602" s="828">
        <f t="shared" si="319"/>
        <v>0</v>
      </c>
      <c r="J1602" s="828">
        <f t="shared" si="320"/>
        <v>0</v>
      </c>
      <c r="L1602" s="828">
        <f t="shared" si="321"/>
        <v>0</v>
      </c>
      <c r="N1602" s="828">
        <f t="shared" si="322"/>
        <v>0</v>
      </c>
      <c r="P1602" s="828">
        <f t="shared" si="323"/>
        <v>0</v>
      </c>
      <c r="R1602" s="828">
        <f t="shared" si="324"/>
        <v>0</v>
      </c>
      <c r="T1602" s="828">
        <f t="shared" si="325"/>
        <v>0</v>
      </c>
      <c r="V1602" s="828">
        <f t="shared" si="326"/>
        <v>0</v>
      </c>
      <c r="W1602" s="829">
        <f t="shared" si="327"/>
        <v>0</v>
      </c>
      <c r="X1602" s="828">
        <f t="shared" si="328"/>
        <v>0</v>
      </c>
      <c r="Y1602" s="1069">
        <v>0</v>
      </c>
      <c r="Z1602" s="749">
        <f t="shared" si="329"/>
        <v>0</v>
      </c>
      <c r="AA1602" s="1071"/>
      <c r="AB1602" s="1071"/>
      <c r="AC1602" s="1068">
        <f>[3]building!C1481</f>
        <v>2640</v>
      </c>
      <c r="AD1602" s="1068">
        <f t="shared" si="330"/>
        <v>-2640</v>
      </c>
    </row>
    <row r="1603" spans="6:30" ht="70.5" customHeight="1">
      <c r="F1603" s="826">
        <f t="shared" si="318"/>
        <v>0</v>
      </c>
      <c r="H1603" s="828">
        <f t="shared" si="319"/>
        <v>0</v>
      </c>
      <c r="J1603" s="828">
        <f t="shared" si="320"/>
        <v>0</v>
      </c>
      <c r="L1603" s="828">
        <f t="shared" si="321"/>
        <v>0</v>
      </c>
      <c r="N1603" s="828">
        <f t="shared" si="322"/>
        <v>0</v>
      </c>
      <c r="P1603" s="828">
        <f t="shared" si="323"/>
        <v>0</v>
      </c>
      <c r="R1603" s="828">
        <f t="shared" si="324"/>
        <v>0</v>
      </c>
      <c r="T1603" s="828">
        <f t="shared" si="325"/>
        <v>0</v>
      </c>
      <c r="V1603" s="828">
        <f t="shared" si="326"/>
        <v>0</v>
      </c>
      <c r="W1603" s="829">
        <f t="shared" si="327"/>
        <v>0</v>
      </c>
      <c r="X1603" s="828">
        <f t="shared" si="328"/>
        <v>0</v>
      </c>
      <c r="Y1603" s="1069">
        <v>0</v>
      </c>
      <c r="Z1603" s="749">
        <f t="shared" si="329"/>
        <v>0</v>
      </c>
      <c r="AA1603" s="1071"/>
      <c r="AB1603" s="1071"/>
      <c r="AC1603" s="1068">
        <f>[3]building!C1482</f>
        <v>2640</v>
      </c>
      <c r="AD1603" s="1068">
        <f t="shared" si="330"/>
        <v>-2640</v>
      </c>
    </row>
    <row r="1604" spans="6:30" ht="70.5" customHeight="1">
      <c r="F1604" s="826">
        <f t="shared" si="318"/>
        <v>0</v>
      </c>
      <c r="H1604" s="828">
        <f t="shared" si="319"/>
        <v>0</v>
      </c>
      <c r="J1604" s="828">
        <f t="shared" si="320"/>
        <v>0</v>
      </c>
      <c r="L1604" s="828">
        <f t="shared" si="321"/>
        <v>0</v>
      </c>
      <c r="N1604" s="828">
        <f t="shared" si="322"/>
        <v>0</v>
      </c>
      <c r="P1604" s="828">
        <f t="shared" si="323"/>
        <v>0</v>
      </c>
      <c r="R1604" s="828">
        <f t="shared" si="324"/>
        <v>0</v>
      </c>
      <c r="T1604" s="828">
        <f t="shared" si="325"/>
        <v>0</v>
      </c>
      <c r="V1604" s="828">
        <f t="shared" si="326"/>
        <v>0</v>
      </c>
      <c r="W1604" s="829">
        <f t="shared" si="327"/>
        <v>0</v>
      </c>
      <c r="X1604" s="828">
        <f t="shared" si="328"/>
        <v>0</v>
      </c>
      <c r="Y1604" s="1069">
        <v>0</v>
      </c>
      <c r="Z1604" s="749">
        <f t="shared" si="329"/>
        <v>0</v>
      </c>
      <c r="AA1604" s="1071"/>
      <c r="AB1604" s="1071"/>
      <c r="AC1604" s="1068">
        <f>[3]building!C1483</f>
        <v>2712</v>
      </c>
      <c r="AD1604" s="1068">
        <f t="shared" si="330"/>
        <v>-2712</v>
      </c>
    </row>
    <row r="1605" spans="6:30" ht="70.5" customHeight="1">
      <c r="F1605" s="826">
        <f t="shared" si="318"/>
        <v>0</v>
      </c>
      <c r="H1605" s="828">
        <f t="shared" si="319"/>
        <v>0</v>
      </c>
      <c r="J1605" s="828">
        <f t="shared" si="320"/>
        <v>0</v>
      </c>
      <c r="L1605" s="828">
        <f t="shared" si="321"/>
        <v>0</v>
      </c>
      <c r="N1605" s="828">
        <f t="shared" si="322"/>
        <v>0</v>
      </c>
      <c r="P1605" s="828">
        <f t="shared" si="323"/>
        <v>0</v>
      </c>
      <c r="R1605" s="828">
        <f t="shared" si="324"/>
        <v>0</v>
      </c>
      <c r="T1605" s="828">
        <f t="shared" si="325"/>
        <v>0</v>
      </c>
      <c r="V1605" s="828">
        <f t="shared" si="326"/>
        <v>0</v>
      </c>
      <c r="W1605" s="829">
        <f t="shared" si="327"/>
        <v>0</v>
      </c>
      <c r="X1605" s="828">
        <f t="shared" si="328"/>
        <v>0</v>
      </c>
      <c r="Y1605" s="1069">
        <v>0</v>
      </c>
      <c r="Z1605" s="749">
        <f t="shared" si="329"/>
        <v>0</v>
      </c>
      <c r="AA1605" s="1071"/>
      <c r="AB1605" s="1071"/>
      <c r="AC1605" s="1068">
        <f>[3]building!C1484</f>
        <v>4960</v>
      </c>
      <c r="AD1605" s="1068">
        <f t="shared" si="330"/>
        <v>-4960</v>
      </c>
    </row>
    <row r="1606" spans="6:30" ht="70.5" customHeight="1">
      <c r="F1606" s="826">
        <f t="shared" si="318"/>
        <v>0</v>
      </c>
      <c r="H1606" s="828">
        <f t="shared" si="319"/>
        <v>0</v>
      </c>
      <c r="J1606" s="828">
        <f t="shared" si="320"/>
        <v>0</v>
      </c>
      <c r="L1606" s="828">
        <f t="shared" si="321"/>
        <v>0</v>
      </c>
      <c r="N1606" s="828">
        <f t="shared" si="322"/>
        <v>0</v>
      </c>
      <c r="P1606" s="828">
        <f t="shared" si="323"/>
        <v>0</v>
      </c>
      <c r="R1606" s="828">
        <f t="shared" si="324"/>
        <v>0</v>
      </c>
      <c r="T1606" s="828">
        <f t="shared" si="325"/>
        <v>0</v>
      </c>
      <c r="V1606" s="828">
        <f t="shared" si="326"/>
        <v>0</v>
      </c>
      <c r="W1606" s="829">
        <f t="shared" si="327"/>
        <v>0</v>
      </c>
      <c r="X1606" s="828">
        <f t="shared" si="328"/>
        <v>0</v>
      </c>
      <c r="Y1606" s="1069">
        <v>0</v>
      </c>
      <c r="Z1606" s="749">
        <f t="shared" si="329"/>
        <v>0</v>
      </c>
      <c r="AA1606" s="1071"/>
      <c r="AB1606" s="1071"/>
      <c r="AC1606" s="1068">
        <f>[3]building!C1485</f>
        <v>226</v>
      </c>
      <c r="AD1606" s="1068">
        <f t="shared" si="330"/>
        <v>-226</v>
      </c>
    </row>
    <row r="1607" spans="6:30" ht="70.5" customHeight="1">
      <c r="F1607" s="826">
        <f t="shared" si="318"/>
        <v>0</v>
      </c>
      <c r="H1607" s="828">
        <f t="shared" si="319"/>
        <v>0</v>
      </c>
      <c r="J1607" s="828">
        <f t="shared" si="320"/>
        <v>0</v>
      </c>
      <c r="L1607" s="828">
        <f t="shared" si="321"/>
        <v>0</v>
      </c>
      <c r="N1607" s="828">
        <f t="shared" si="322"/>
        <v>0</v>
      </c>
      <c r="P1607" s="828">
        <f t="shared" si="323"/>
        <v>0</v>
      </c>
      <c r="R1607" s="828">
        <f t="shared" si="324"/>
        <v>0</v>
      </c>
      <c r="T1607" s="828">
        <f t="shared" si="325"/>
        <v>0</v>
      </c>
      <c r="V1607" s="828">
        <f t="shared" si="326"/>
        <v>0</v>
      </c>
      <c r="W1607" s="829">
        <f t="shared" si="327"/>
        <v>0</v>
      </c>
      <c r="X1607" s="828">
        <f t="shared" si="328"/>
        <v>0</v>
      </c>
      <c r="Y1607" s="1069">
        <v>0</v>
      </c>
      <c r="Z1607" s="749">
        <f t="shared" si="329"/>
        <v>0</v>
      </c>
      <c r="AA1607" s="1071"/>
      <c r="AB1607" s="1071"/>
      <c r="AC1607" s="1068">
        <f>[3]building!C1486</f>
        <v>266</v>
      </c>
      <c r="AD1607" s="1068">
        <f t="shared" si="330"/>
        <v>-266</v>
      </c>
    </row>
    <row r="1608" spans="6:30" ht="70.5" customHeight="1">
      <c r="F1608" s="826">
        <f t="shared" si="318"/>
        <v>0</v>
      </c>
      <c r="H1608" s="828">
        <f t="shared" si="319"/>
        <v>0</v>
      </c>
      <c r="J1608" s="828">
        <f t="shared" si="320"/>
        <v>0</v>
      </c>
      <c r="L1608" s="828">
        <f t="shared" si="321"/>
        <v>0</v>
      </c>
      <c r="N1608" s="828">
        <f t="shared" si="322"/>
        <v>0</v>
      </c>
      <c r="P1608" s="828">
        <f t="shared" si="323"/>
        <v>0</v>
      </c>
      <c r="R1608" s="828">
        <f t="shared" si="324"/>
        <v>0</v>
      </c>
      <c r="T1608" s="828">
        <f t="shared" si="325"/>
        <v>0</v>
      </c>
      <c r="V1608" s="828">
        <f t="shared" si="326"/>
        <v>0</v>
      </c>
      <c r="W1608" s="829">
        <f t="shared" si="327"/>
        <v>0</v>
      </c>
      <c r="X1608" s="828">
        <f t="shared" si="328"/>
        <v>0</v>
      </c>
      <c r="Y1608" s="1069">
        <v>0</v>
      </c>
      <c r="Z1608" s="749">
        <f t="shared" si="329"/>
        <v>0</v>
      </c>
      <c r="AA1608" s="1071"/>
      <c r="AB1608" s="1071"/>
      <c r="AC1608" s="1068">
        <f>[3]building!C1487</f>
        <v>398</v>
      </c>
      <c r="AD1608" s="1068">
        <f t="shared" si="330"/>
        <v>-398</v>
      </c>
    </row>
    <row r="1609" spans="6:30" ht="70.5" customHeight="1">
      <c r="F1609" s="826">
        <f t="shared" si="318"/>
        <v>0</v>
      </c>
      <c r="H1609" s="828">
        <f t="shared" si="319"/>
        <v>0</v>
      </c>
      <c r="J1609" s="828">
        <f t="shared" si="320"/>
        <v>0</v>
      </c>
      <c r="L1609" s="828">
        <f t="shared" si="321"/>
        <v>0</v>
      </c>
      <c r="N1609" s="828">
        <f t="shared" si="322"/>
        <v>0</v>
      </c>
      <c r="P1609" s="828">
        <f t="shared" si="323"/>
        <v>0</v>
      </c>
      <c r="R1609" s="828">
        <f t="shared" si="324"/>
        <v>0</v>
      </c>
      <c r="T1609" s="828">
        <f t="shared" si="325"/>
        <v>0</v>
      </c>
      <c r="V1609" s="828">
        <f t="shared" si="326"/>
        <v>0</v>
      </c>
      <c r="W1609" s="829">
        <f t="shared" si="327"/>
        <v>0</v>
      </c>
      <c r="X1609" s="828">
        <f t="shared" si="328"/>
        <v>0</v>
      </c>
      <c r="Y1609" s="1069">
        <v>0</v>
      </c>
      <c r="Z1609" s="749">
        <f t="shared" si="329"/>
        <v>0</v>
      </c>
      <c r="AA1609" s="1071"/>
      <c r="AB1609" s="1071"/>
      <c r="AC1609" s="1068">
        <f>[3]building!C1488</f>
        <v>1345.6</v>
      </c>
      <c r="AD1609" s="1068">
        <f t="shared" si="330"/>
        <v>-1345.6</v>
      </c>
    </row>
    <row r="1610" spans="6:30" ht="70.5" customHeight="1">
      <c r="F1610" s="826">
        <f t="shared" si="318"/>
        <v>0</v>
      </c>
      <c r="H1610" s="828">
        <f t="shared" si="319"/>
        <v>0</v>
      </c>
      <c r="J1610" s="828">
        <f t="shared" si="320"/>
        <v>0</v>
      </c>
      <c r="L1610" s="828">
        <f t="shared" si="321"/>
        <v>0</v>
      </c>
      <c r="N1610" s="828">
        <f t="shared" si="322"/>
        <v>0</v>
      </c>
      <c r="P1610" s="828">
        <f t="shared" si="323"/>
        <v>0</v>
      </c>
      <c r="R1610" s="828">
        <f t="shared" si="324"/>
        <v>0</v>
      </c>
      <c r="T1610" s="828">
        <f t="shared" si="325"/>
        <v>0</v>
      </c>
      <c r="V1610" s="828">
        <f t="shared" si="326"/>
        <v>0</v>
      </c>
      <c r="W1610" s="829">
        <f t="shared" si="327"/>
        <v>0</v>
      </c>
      <c r="X1610" s="828">
        <f t="shared" si="328"/>
        <v>0</v>
      </c>
      <c r="Y1610" s="1069">
        <v>0</v>
      </c>
      <c r="Z1610" s="749">
        <f t="shared" si="329"/>
        <v>0</v>
      </c>
      <c r="AA1610" s="1071"/>
      <c r="AB1610" s="1071"/>
      <c r="AC1610" s="1068">
        <f>[3]building!C1489</f>
        <v>1035.5999999999999</v>
      </c>
      <c r="AD1610" s="1068">
        <f t="shared" si="330"/>
        <v>-1035.5999999999999</v>
      </c>
    </row>
    <row r="1611" spans="6:30" ht="70.5" customHeight="1">
      <c r="F1611" s="826">
        <f t="shared" si="318"/>
        <v>0</v>
      </c>
      <c r="H1611" s="828">
        <f t="shared" si="319"/>
        <v>0</v>
      </c>
      <c r="J1611" s="828">
        <f t="shared" si="320"/>
        <v>0</v>
      </c>
      <c r="L1611" s="828">
        <f t="shared" si="321"/>
        <v>0</v>
      </c>
      <c r="N1611" s="828">
        <f t="shared" si="322"/>
        <v>0</v>
      </c>
      <c r="P1611" s="828">
        <f t="shared" si="323"/>
        <v>0</v>
      </c>
      <c r="R1611" s="828">
        <f t="shared" si="324"/>
        <v>0</v>
      </c>
      <c r="T1611" s="828">
        <f t="shared" si="325"/>
        <v>0</v>
      </c>
      <c r="V1611" s="828">
        <f t="shared" si="326"/>
        <v>0</v>
      </c>
      <c r="W1611" s="829">
        <f t="shared" si="327"/>
        <v>0</v>
      </c>
      <c r="X1611" s="828">
        <f t="shared" si="328"/>
        <v>0</v>
      </c>
      <c r="Y1611" s="1069">
        <v>0</v>
      </c>
      <c r="Z1611" s="749">
        <f t="shared" si="329"/>
        <v>0</v>
      </c>
      <c r="AA1611" s="1071"/>
      <c r="AB1611" s="1071"/>
      <c r="AC1611" s="1068">
        <f>[3]building!C1490</f>
        <v>1723</v>
      </c>
      <c r="AD1611" s="1068">
        <f t="shared" si="330"/>
        <v>-1723</v>
      </c>
    </row>
    <row r="1612" spans="6:30" ht="70.5" customHeight="1">
      <c r="F1612" s="826">
        <f t="shared" si="318"/>
        <v>0</v>
      </c>
      <c r="H1612" s="828">
        <f t="shared" si="319"/>
        <v>0</v>
      </c>
      <c r="J1612" s="828">
        <f t="shared" si="320"/>
        <v>0</v>
      </c>
      <c r="L1612" s="828">
        <f t="shared" si="321"/>
        <v>0</v>
      </c>
      <c r="N1612" s="828">
        <f t="shared" si="322"/>
        <v>0</v>
      </c>
      <c r="P1612" s="828">
        <f t="shared" si="323"/>
        <v>0</v>
      </c>
      <c r="R1612" s="828">
        <f t="shared" si="324"/>
        <v>0</v>
      </c>
      <c r="T1612" s="828">
        <f t="shared" si="325"/>
        <v>0</v>
      </c>
      <c r="V1612" s="828">
        <f t="shared" si="326"/>
        <v>0</v>
      </c>
      <c r="W1612" s="829">
        <f t="shared" si="327"/>
        <v>0</v>
      </c>
      <c r="X1612" s="828">
        <f t="shared" si="328"/>
        <v>0</v>
      </c>
      <c r="Y1612" s="1069">
        <v>0</v>
      </c>
      <c r="Z1612" s="749">
        <f t="shared" si="329"/>
        <v>0</v>
      </c>
      <c r="AA1612" s="1071"/>
      <c r="AB1612" s="1071"/>
      <c r="AC1612" s="1068">
        <f>[3]building!C1491</f>
        <v>2157.0300000000002</v>
      </c>
      <c r="AD1612" s="1068">
        <f t="shared" si="330"/>
        <v>-2157.0300000000002</v>
      </c>
    </row>
    <row r="1613" spans="6:30" ht="70.5" customHeight="1">
      <c r="F1613" s="826">
        <f t="shared" si="318"/>
        <v>0</v>
      </c>
      <c r="H1613" s="828">
        <f t="shared" si="319"/>
        <v>0</v>
      </c>
      <c r="J1613" s="828">
        <f t="shared" si="320"/>
        <v>0</v>
      </c>
      <c r="L1613" s="828">
        <f t="shared" si="321"/>
        <v>0</v>
      </c>
      <c r="N1613" s="828">
        <f t="shared" si="322"/>
        <v>0</v>
      </c>
      <c r="P1613" s="828">
        <f t="shared" si="323"/>
        <v>0</v>
      </c>
      <c r="R1613" s="828">
        <f t="shared" si="324"/>
        <v>0</v>
      </c>
      <c r="T1613" s="828">
        <f t="shared" si="325"/>
        <v>0</v>
      </c>
      <c r="V1613" s="828">
        <f t="shared" si="326"/>
        <v>0</v>
      </c>
      <c r="W1613" s="829">
        <f t="shared" si="327"/>
        <v>0</v>
      </c>
      <c r="X1613" s="828">
        <f t="shared" si="328"/>
        <v>0</v>
      </c>
      <c r="Y1613" s="1069">
        <v>0</v>
      </c>
      <c r="Z1613" s="749">
        <f t="shared" si="329"/>
        <v>0</v>
      </c>
      <c r="AA1613" s="1071"/>
      <c r="AB1613" s="1071"/>
      <c r="AC1613" s="1068">
        <f>[3]building!C1492</f>
        <v>4212</v>
      </c>
      <c r="AD1613" s="1068">
        <f t="shared" si="330"/>
        <v>-4212</v>
      </c>
    </row>
    <row r="1614" spans="6:30" ht="70.5" customHeight="1">
      <c r="F1614" s="826">
        <f t="shared" si="318"/>
        <v>0</v>
      </c>
      <c r="H1614" s="828">
        <f t="shared" si="319"/>
        <v>0</v>
      </c>
      <c r="J1614" s="828">
        <f t="shared" si="320"/>
        <v>0</v>
      </c>
      <c r="L1614" s="828">
        <f t="shared" si="321"/>
        <v>0</v>
      </c>
      <c r="N1614" s="828">
        <f t="shared" si="322"/>
        <v>0</v>
      </c>
      <c r="P1614" s="828">
        <f t="shared" si="323"/>
        <v>0</v>
      </c>
      <c r="R1614" s="828">
        <f t="shared" si="324"/>
        <v>0</v>
      </c>
      <c r="T1614" s="828">
        <f t="shared" si="325"/>
        <v>0</v>
      </c>
      <c r="V1614" s="828">
        <f t="shared" si="326"/>
        <v>0</v>
      </c>
      <c r="W1614" s="829">
        <f t="shared" si="327"/>
        <v>0</v>
      </c>
      <c r="X1614" s="828">
        <f t="shared" si="328"/>
        <v>0</v>
      </c>
      <c r="Y1614" s="1069">
        <v>0</v>
      </c>
      <c r="Z1614" s="749">
        <f t="shared" si="329"/>
        <v>0</v>
      </c>
      <c r="AA1614" s="1071"/>
      <c r="AB1614" s="1071"/>
      <c r="AC1614" s="1068">
        <f>[3]building!C1493</f>
        <v>3430</v>
      </c>
      <c r="AD1614" s="1068">
        <f t="shared" si="330"/>
        <v>-3430</v>
      </c>
    </row>
    <row r="1615" spans="6:30" ht="70.5" customHeight="1">
      <c r="F1615" s="826">
        <f t="shared" ref="F1615:F1659" si="331">E1615*C1615</f>
        <v>0</v>
      </c>
      <c r="H1615" s="828">
        <f t="shared" ref="H1615:H1678" si="332">G1615*C1615</f>
        <v>0</v>
      </c>
      <c r="J1615" s="828">
        <f t="shared" ref="J1615:J1678" si="333">I1615*C1615</f>
        <v>0</v>
      </c>
      <c r="L1615" s="828">
        <f t="shared" ref="L1615:L1678" si="334">K1615*C1615</f>
        <v>0</v>
      </c>
      <c r="N1615" s="828">
        <f t="shared" ref="N1615:N1678" si="335">M1615*C1615</f>
        <v>0</v>
      </c>
      <c r="P1615" s="828">
        <f t="shared" ref="P1615:P1678" si="336">O1615*C1615</f>
        <v>0</v>
      </c>
      <c r="R1615" s="828">
        <f t="shared" ref="R1615:R1678" si="337">Q1615*C1615</f>
        <v>0</v>
      </c>
      <c r="T1615" s="828">
        <f t="shared" ref="T1615:T1678" si="338">S1615*C1615</f>
        <v>0</v>
      </c>
      <c r="V1615" s="828">
        <f t="shared" ref="V1615:V1678" si="339">U1615*C1615</f>
        <v>0</v>
      </c>
      <c r="W1615" s="829">
        <f t="shared" ref="W1615:W1678" si="340">G1615+I1615+K1615+M1615+O1615+Q1615+S1615+U1615</f>
        <v>0</v>
      </c>
      <c r="X1615" s="828">
        <f t="shared" ref="X1615:X1678" si="341">W1615*C1615</f>
        <v>0</v>
      </c>
      <c r="Y1615" s="1069">
        <v>0</v>
      </c>
      <c r="Z1615" s="749">
        <f t="shared" ref="Z1615:Z1678" si="342">Y1615*C1615</f>
        <v>0</v>
      </c>
      <c r="AA1615" s="1071"/>
      <c r="AB1615" s="1071"/>
      <c r="AC1615" s="1068">
        <f>[3]building!C1494</f>
        <v>0</v>
      </c>
      <c r="AD1615" s="1068">
        <f t="shared" ref="AD1615:AD1678" si="343">Z1615-AC1615</f>
        <v>0</v>
      </c>
    </row>
    <row r="1616" spans="6:30" ht="70.5" customHeight="1">
      <c r="F1616" s="826">
        <f t="shared" si="331"/>
        <v>0</v>
      </c>
      <c r="H1616" s="828">
        <f t="shared" si="332"/>
        <v>0</v>
      </c>
      <c r="J1616" s="828">
        <f t="shared" si="333"/>
        <v>0</v>
      </c>
      <c r="L1616" s="828">
        <f t="shared" si="334"/>
        <v>0</v>
      </c>
      <c r="N1616" s="828">
        <f t="shared" si="335"/>
        <v>0</v>
      </c>
      <c r="P1616" s="828">
        <f t="shared" si="336"/>
        <v>0</v>
      </c>
      <c r="R1616" s="828">
        <f t="shared" si="337"/>
        <v>0</v>
      </c>
      <c r="T1616" s="828">
        <f t="shared" si="338"/>
        <v>0</v>
      </c>
      <c r="V1616" s="828">
        <f t="shared" si="339"/>
        <v>0</v>
      </c>
      <c r="W1616" s="829">
        <f t="shared" si="340"/>
        <v>0</v>
      </c>
      <c r="X1616" s="828">
        <f t="shared" si="341"/>
        <v>0</v>
      </c>
      <c r="Y1616" s="1069">
        <v>0</v>
      </c>
      <c r="Z1616" s="749">
        <f t="shared" si="342"/>
        <v>0</v>
      </c>
      <c r="AA1616" s="1071"/>
      <c r="AB1616" s="1071"/>
      <c r="AC1616" s="1068">
        <f>[3]building!C1495</f>
        <v>0</v>
      </c>
      <c r="AD1616" s="1068">
        <f t="shared" si="343"/>
        <v>0</v>
      </c>
    </row>
    <row r="1617" spans="6:30" ht="70.5" customHeight="1">
      <c r="F1617" s="826">
        <f t="shared" si="331"/>
        <v>0</v>
      </c>
      <c r="H1617" s="828">
        <f t="shared" si="332"/>
        <v>0</v>
      </c>
      <c r="J1617" s="828">
        <f t="shared" si="333"/>
        <v>0</v>
      </c>
      <c r="L1617" s="828">
        <f t="shared" si="334"/>
        <v>0</v>
      </c>
      <c r="N1617" s="828">
        <f t="shared" si="335"/>
        <v>0</v>
      </c>
      <c r="P1617" s="828">
        <f t="shared" si="336"/>
        <v>0</v>
      </c>
      <c r="R1617" s="828">
        <f t="shared" si="337"/>
        <v>0</v>
      </c>
      <c r="T1617" s="828">
        <f t="shared" si="338"/>
        <v>0</v>
      </c>
      <c r="V1617" s="828">
        <f t="shared" si="339"/>
        <v>0</v>
      </c>
      <c r="W1617" s="829">
        <f t="shared" si="340"/>
        <v>0</v>
      </c>
      <c r="X1617" s="828">
        <f t="shared" si="341"/>
        <v>0</v>
      </c>
      <c r="Y1617" s="1069">
        <v>0</v>
      </c>
      <c r="Z1617" s="749">
        <f t="shared" si="342"/>
        <v>0</v>
      </c>
      <c r="AA1617" s="1071"/>
      <c r="AB1617" s="1071"/>
      <c r="AC1617" s="1068">
        <f>[3]building!C1496</f>
        <v>0</v>
      </c>
      <c r="AD1617" s="1068">
        <f t="shared" si="343"/>
        <v>0</v>
      </c>
    </row>
    <row r="1618" spans="6:30" ht="70.5" customHeight="1">
      <c r="F1618" s="826">
        <f t="shared" si="331"/>
        <v>0</v>
      </c>
      <c r="H1618" s="828">
        <f t="shared" si="332"/>
        <v>0</v>
      </c>
      <c r="J1618" s="828">
        <f t="shared" si="333"/>
        <v>0</v>
      </c>
      <c r="L1618" s="828">
        <f t="shared" si="334"/>
        <v>0</v>
      </c>
      <c r="N1618" s="828">
        <f t="shared" si="335"/>
        <v>0</v>
      </c>
      <c r="P1618" s="828">
        <f t="shared" si="336"/>
        <v>0</v>
      </c>
      <c r="R1618" s="828">
        <f t="shared" si="337"/>
        <v>0</v>
      </c>
      <c r="T1618" s="828">
        <f t="shared" si="338"/>
        <v>0</v>
      </c>
      <c r="V1618" s="828">
        <f t="shared" si="339"/>
        <v>0</v>
      </c>
      <c r="W1618" s="829">
        <f t="shared" si="340"/>
        <v>0</v>
      </c>
      <c r="X1618" s="828">
        <f t="shared" si="341"/>
        <v>0</v>
      </c>
      <c r="Y1618" s="1069">
        <v>0</v>
      </c>
      <c r="Z1618" s="749">
        <f t="shared" si="342"/>
        <v>0</v>
      </c>
      <c r="AA1618" s="1071"/>
      <c r="AB1618" s="1071"/>
      <c r="AC1618" s="1068">
        <f>[3]building!C1497</f>
        <v>0</v>
      </c>
      <c r="AD1618" s="1068">
        <f t="shared" si="343"/>
        <v>0</v>
      </c>
    </row>
    <row r="1619" spans="6:30" ht="70.5" customHeight="1">
      <c r="F1619" s="826">
        <f t="shared" si="331"/>
        <v>0</v>
      </c>
      <c r="H1619" s="828">
        <f t="shared" si="332"/>
        <v>0</v>
      </c>
      <c r="J1619" s="828">
        <f t="shared" si="333"/>
        <v>0</v>
      </c>
      <c r="L1619" s="828">
        <f t="shared" si="334"/>
        <v>0</v>
      </c>
      <c r="N1619" s="828">
        <f t="shared" si="335"/>
        <v>0</v>
      </c>
      <c r="P1619" s="828">
        <f t="shared" si="336"/>
        <v>0</v>
      </c>
      <c r="R1619" s="828">
        <f t="shared" si="337"/>
        <v>0</v>
      </c>
      <c r="T1619" s="828">
        <f t="shared" si="338"/>
        <v>0</v>
      </c>
      <c r="V1619" s="828">
        <f t="shared" si="339"/>
        <v>0</v>
      </c>
      <c r="W1619" s="829">
        <f t="shared" si="340"/>
        <v>0</v>
      </c>
      <c r="X1619" s="828">
        <f t="shared" si="341"/>
        <v>0</v>
      </c>
      <c r="Y1619" s="1069">
        <v>0</v>
      </c>
      <c r="Z1619" s="749">
        <f t="shared" si="342"/>
        <v>0</v>
      </c>
      <c r="AA1619" s="1071"/>
      <c r="AB1619" s="1071"/>
      <c r="AC1619" s="1068">
        <f>[3]building!C1498</f>
        <v>0</v>
      </c>
      <c r="AD1619" s="1068">
        <f t="shared" si="343"/>
        <v>0</v>
      </c>
    </row>
    <row r="1620" spans="6:30" ht="70.5" customHeight="1">
      <c r="F1620" s="826">
        <f t="shared" si="331"/>
        <v>0</v>
      </c>
      <c r="H1620" s="828">
        <f t="shared" si="332"/>
        <v>0</v>
      </c>
      <c r="J1620" s="828">
        <f t="shared" si="333"/>
        <v>0</v>
      </c>
      <c r="L1620" s="828">
        <f t="shared" si="334"/>
        <v>0</v>
      </c>
      <c r="N1620" s="828">
        <f t="shared" si="335"/>
        <v>0</v>
      </c>
      <c r="P1620" s="828">
        <f t="shared" si="336"/>
        <v>0</v>
      </c>
      <c r="R1620" s="828">
        <f t="shared" si="337"/>
        <v>0</v>
      </c>
      <c r="T1620" s="828">
        <f t="shared" si="338"/>
        <v>0</v>
      </c>
      <c r="V1620" s="828">
        <f t="shared" si="339"/>
        <v>0</v>
      </c>
      <c r="W1620" s="829">
        <f t="shared" si="340"/>
        <v>0</v>
      </c>
      <c r="X1620" s="828">
        <f t="shared" si="341"/>
        <v>0</v>
      </c>
      <c r="Y1620" s="1069">
        <v>0</v>
      </c>
      <c r="Z1620" s="749">
        <f t="shared" si="342"/>
        <v>0</v>
      </c>
      <c r="AA1620" s="1071"/>
      <c r="AB1620" s="1071"/>
      <c r="AC1620" s="1068">
        <f>[3]building!C1499</f>
        <v>0</v>
      </c>
      <c r="AD1620" s="1068">
        <f t="shared" si="343"/>
        <v>0</v>
      </c>
    </row>
    <row r="1621" spans="6:30" ht="70.5" customHeight="1">
      <c r="F1621" s="826">
        <f t="shared" si="331"/>
        <v>0</v>
      </c>
      <c r="H1621" s="828">
        <f t="shared" si="332"/>
        <v>0</v>
      </c>
      <c r="J1621" s="828">
        <f t="shared" si="333"/>
        <v>0</v>
      </c>
      <c r="L1621" s="828">
        <f t="shared" si="334"/>
        <v>0</v>
      </c>
      <c r="N1621" s="828">
        <f t="shared" si="335"/>
        <v>0</v>
      </c>
      <c r="P1621" s="828">
        <f t="shared" si="336"/>
        <v>0</v>
      </c>
      <c r="R1621" s="828">
        <f t="shared" si="337"/>
        <v>0</v>
      </c>
      <c r="T1621" s="828">
        <f t="shared" si="338"/>
        <v>0</v>
      </c>
      <c r="V1621" s="828">
        <f t="shared" si="339"/>
        <v>0</v>
      </c>
      <c r="W1621" s="829">
        <f t="shared" si="340"/>
        <v>0</v>
      </c>
      <c r="X1621" s="828">
        <f t="shared" si="341"/>
        <v>0</v>
      </c>
      <c r="Y1621" s="1069">
        <v>0</v>
      </c>
      <c r="Z1621" s="749">
        <f t="shared" si="342"/>
        <v>0</v>
      </c>
      <c r="AA1621" s="1071"/>
      <c r="AB1621" s="1071"/>
      <c r="AC1621" s="1068">
        <f>[3]building!C1500</f>
        <v>0</v>
      </c>
      <c r="AD1621" s="1068">
        <f t="shared" si="343"/>
        <v>0</v>
      </c>
    </row>
    <row r="1622" spans="6:30" ht="70.5" customHeight="1">
      <c r="F1622" s="826">
        <f t="shared" si="331"/>
        <v>0</v>
      </c>
      <c r="H1622" s="828">
        <f t="shared" si="332"/>
        <v>0</v>
      </c>
      <c r="J1622" s="828">
        <f t="shared" si="333"/>
        <v>0</v>
      </c>
      <c r="L1622" s="828">
        <f t="shared" si="334"/>
        <v>0</v>
      </c>
      <c r="N1622" s="828">
        <f t="shared" si="335"/>
        <v>0</v>
      </c>
      <c r="P1622" s="828">
        <f t="shared" si="336"/>
        <v>0</v>
      </c>
      <c r="R1622" s="828">
        <f t="shared" si="337"/>
        <v>0</v>
      </c>
      <c r="T1622" s="828">
        <f t="shared" si="338"/>
        <v>0</v>
      </c>
      <c r="V1622" s="828">
        <f t="shared" si="339"/>
        <v>0</v>
      </c>
      <c r="W1622" s="829">
        <f t="shared" si="340"/>
        <v>0</v>
      </c>
      <c r="X1622" s="828">
        <f t="shared" si="341"/>
        <v>0</v>
      </c>
      <c r="Y1622" s="1069">
        <v>0</v>
      </c>
      <c r="Z1622" s="749">
        <f t="shared" si="342"/>
        <v>0</v>
      </c>
      <c r="AA1622" s="1071"/>
      <c r="AB1622" s="1071"/>
      <c r="AC1622" s="1068">
        <f>[3]building!C1501</f>
        <v>0</v>
      </c>
      <c r="AD1622" s="1068">
        <f t="shared" si="343"/>
        <v>0</v>
      </c>
    </row>
    <row r="1623" spans="6:30" ht="70.5" customHeight="1">
      <c r="F1623" s="826">
        <f t="shared" si="331"/>
        <v>0</v>
      </c>
      <c r="H1623" s="828">
        <f t="shared" si="332"/>
        <v>0</v>
      </c>
      <c r="J1623" s="828">
        <f t="shared" si="333"/>
        <v>0</v>
      </c>
      <c r="L1623" s="828">
        <f t="shared" si="334"/>
        <v>0</v>
      </c>
      <c r="N1623" s="828">
        <f t="shared" si="335"/>
        <v>0</v>
      </c>
      <c r="P1623" s="828">
        <f t="shared" si="336"/>
        <v>0</v>
      </c>
      <c r="R1623" s="828">
        <f t="shared" si="337"/>
        <v>0</v>
      </c>
      <c r="T1623" s="828">
        <f t="shared" si="338"/>
        <v>0</v>
      </c>
      <c r="V1623" s="828">
        <f t="shared" si="339"/>
        <v>0</v>
      </c>
      <c r="W1623" s="829">
        <f t="shared" si="340"/>
        <v>0</v>
      </c>
      <c r="X1623" s="828">
        <f t="shared" si="341"/>
        <v>0</v>
      </c>
      <c r="Y1623" s="1069">
        <v>0</v>
      </c>
      <c r="Z1623" s="749">
        <f t="shared" si="342"/>
        <v>0</v>
      </c>
      <c r="AA1623" s="1071"/>
      <c r="AB1623" s="1071"/>
      <c r="AC1623" s="1068">
        <f>[3]building!C1502</f>
        <v>0</v>
      </c>
      <c r="AD1623" s="1068">
        <f t="shared" si="343"/>
        <v>0</v>
      </c>
    </row>
    <row r="1624" spans="6:30" ht="70.5" customHeight="1">
      <c r="F1624" s="826">
        <f t="shared" si="331"/>
        <v>0</v>
      </c>
      <c r="H1624" s="828">
        <f t="shared" si="332"/>
        <v>0</v>
      </c>
      <c r="J1624" s="828">
        <f t="shared" si="333"/>
        <v>0</v>
      </c>
      <c r="L1624" s="828">
        <f t="shared" si="334"/>
        <v>0</v>
      </c>
      <c r="N1624" s="828">
        <f t="shared" si="335"/>
        <v>0</v>
      </c>
      <c r="P1624" s="828">
        <f t="shared" si="336"/>
        <v>0</v>
      </c>
      <c r="R1624" s="828">
        <f t="shared" si="337"/>
        <v>0</v>
      </c>
      <c r="T1624" s="828">
        <f t="shared" si="338"/>
        <v>0</v>
      </c>
      <c r="V1624" s="828">
        <f t="shared" si="339"/>
        <v>0</v>
      </c>
      <c r="W1624" s="829">
        <f t="shared" si="340"/>
        <v>0</v>
      </c>
      <c r="X1624" s="828">
        <f t="shared" si="341"/>
        <v>0</v>
      </c>
      <c r="Y1624" s="1069">
        <v>0</v>
      </c>
      <c r="Z1624" s="749">
        <f t="shared" si="342"/>
        <v>0</v>
      </c>
      <c r="AA1624" s="1071"/>
      <c r="AB1624" s="1071"/>
      <c r="AC1624" s="1068">
        <f>[3]building!C1503</f>
        <v>0</v>
      </c>
      <c r="AD1624" s="1068">
        <f t="shared" si="343"/>
        <v>0</v>
      </c>
    </row>
    <row r="1625" spans="6:30" ht="70.5" customHeight="1">
      <c r="F1625" s="826">
        <f t="shared" si="331"/>
        <v>0</v>
      </c>
      <c r="H1625" s="828">
        <f t="shared" si="332"/>
        <v>0</v>
      </c>
      <c r="J1625" s="828">
        <f t="shared" si="333"/>
        <v>0</v>
      </c>
      <c r="L1625" s="828">
        <f t="shared" si="334"/>
        <v>0</v>
      </c>
      <c r="N1625" s="828">
        <f t="shared" si="335"/>
        <v>0</v>
      </c>
      <c r="P1625" s="828">
        <f t="shared" si="336"/>
        <v>0</v>
      </c>
      <c r="R1625" s="828">
        <f t="shared" si="337"/>
        <v>0</v>
      </c>
      <c r="T1625" s="828">
        <f t="shared" si="338"/>
        <v>0</v>
      </c>
      <c r="V1625" s="828">
        <f t="shared" si="339"/>
        <v>0</v>
      </c>
      <c r="W1625" s="829">
        <f t="shared" si="340"/>
        <v>0</v>
      </c>
      <c r="X1625" s="828">
        <f t="shared" si="341"/>
        <v>0</v>
      </c>
      <c r="Y1625" s="1069">
        <v>0</v>
      </c>
      <c r="Z1625" s="749">
        <f t="shared" si="342"/>
        <v>0</v>
      </c>
      <c r="AA1625" s="1071"/>
      <c r="AB1625" s="1071"/>
      <c r="AC1625" s="1068">
        <f>[3]building!C1504</f>
        <v>165</v>
      </c>
      <c r="AD1625" s="1068">
        <f t="shared" si="343"/>
        <v>-165</v>
      </c>
    </row>
    <row r="1626" spans="6:30" ht="70.5" customHeight="1">
      <c r="F1626" s="826">
        <f t="shared" si="331"/>
        <v>0</v>
      </c>
      <c r="H1626" s="828">
        <f t="shared" si="332"/>
        <v>0</v>
      </c>
      <c r="J1626" s="828">
        <f t="shared" si="333"/>
        <v>0</v>
      </c>
      <c r="L1626" s="828">
        <f t="shared" si="334"/>
        <v>0</v>
      </c>
      <c r="N1626" s="828">
        <f t="shared" si="335"/>
        <v>0</v>
      </c>
      <c r="P1626" s="828">
        <f t="shared" si="336"/>
        <v>0</v>
      </c>
      <c r="R1626" s="828">
        <f t="shared" si="337"/>
        <v>0</v>
      </c>
      <c r="T1626" s="828">
        <f t="shared" si="338"/>
        <v>0</v>
      </c>
      <c r="V1626" s="828">
        <f t="shared" si="339"/>
        <v>0</v>
      </c>
      <c r="W1626" s="829">
        <f t="shared" si="340"/>
        <v>0</v>
      </c>
      <c r="X1626" s="828">
        <f t="shared" si="341"/>
        <v>0</v>
      </c>
      <c r="Y1626" s="1069">
        <v>0</v>
      </c>
      <c r="Z1626" s="749">
        <f t="shared" si="342"/>
        <v>0</v>
      </c>
      <c r="AA1626" s="1071"/>
      <c r="AB1626" s="1071"/>
      <c r="AC1626" s="1068">
        <f>[3]building!C1505</f>
        <v>0</v>
      </c>
      <c r="AD1626" s="1068">
        <f t="shared" si="343"/>
        <v>0</v>
      </c>
    </row>
    <row r="1627" spans="6:30" ht="70.5" customHeight="1">
      <c r="F1627" s="826">
        <f t="shared" si="331"/>
        <v>0</v>
      </c>
      <c r="H1627" s="828">
        <f t="shared" si="332"/>
        <v>0</v>
      </c>
      <c r="J1627" s="828">
        <f t="shared" si="333"/>
        <v>0</v>
      </c>
      <c r="L1627" s="828">
        <f t="shared" si="334"/>
        <v>0</v>
      </c>
      <c r="N1627" s="828">
        <f t="shared" si="335"/>
        <v>0</v>
      </c>
      <c r="P1627" s="828">
        <f t="shared" si="336"/>
        <v>0</v>
      </c>
      <c r="R1627" s="828">
        <f t="shared" si="337"/>
        <v>0</v>
      </c>
      <c r="T1627" s="828">
        <f t="shared" si="338"/>
        <v>0</v>
      </c>
      <c r="V1627" s="828">
        <f t="shared" si="339"/>
        <v>0</v>
      </c>
      <c r="W1627" s="829">
        <f t="shared" si="340"/>
        <v>0</v>
      </c>
      <c r="X1627" s="828">
        <f t="shared" si="341"/>
        <v>0</v>
      </c>
      <c r="Y1627" s="1069">
        <v>0</v>
      </c>
      <c r="Z1627" s="749">
        <f t="shared" si="342"/>
        <v>0</v>
      </c>
      <c r="AA1627" s="1071"/>
      <c r="AB1627" s="1071"/>
      <c r="AC1627" s="1068">
        <f>[3]building!C1506</f>
        <v>0</v>
      </c>
      <c r="AD1627" s="1068">
        <f t="shared" si="343"/>
        <v>0</v>
      </c>
    </row>
    <row r="1628" spans="6:30" ht="70.5" customHeight="1">
      <c r="F1628" s="826">
        <f t="shared" si="331"/>
        <v>0</v>
      </c>
      <c r="H1628" s="828">
        <f t="shared" si="332"/>
        <v>0</v>
      </c>
      <c r="J1628" s="828">
        <f t="shared" si="333"/>
        <v>0</v>
      </c>
      <c r="L1628" s="828">
        <f t="shared" si="334"/>
        <v>0</v>
      </c>
      <c r="N1628" s="828">
        <f t="shared" si="335"/>
        <v>0</v>
      </c>
      <c r="P1628" s="828">
        <f t="shared" si="336"/>
        <v>0</v>
      </c>
      <c r="R1628" s="828">
        <f t="shared" si="337"/>
        <v>0</v>
      </c>
      <c r="T1628" s="828">
        <f t="shared" si="338"/>
        <v>0</v>
      </c>
      <c r="V1628" s="828">
        <f t="shared" si="339"/>
        <v>0</v>
      </c>
      <c r="W1628" s="829">
        <f t="shared" si="340"/>
        <v>0</v>
      </c>
      <c r="X1628" s="828">
        <f t="shared" si="341"/>
        <v>0</v>
      </c>
      <c r="Y1628" s="1069">
        <v>0</v>
      </c>
      <c r="Z1628" s="749">
        <f t="shared" si="342"/>
        <v>0</v>
      </c>
      <c r="AA1628" s="1071"/>
      <c r="AB1628" s="1071"/>
      <c r="AC1628" s="1068">
        <f>[3]building!C1507</f>
        <v>0</v>
      </c>
      <c r="AD1628" s="1068">
        <f t="shared" si="343"/>
        <v>0</v>
      </c>
    </row>
    <row r="1629" spans="6:30" ht="70.5" customHeight="1">
      <c r="F1629" s="826">
        <f t="shared" si="331"/>
        <v>0</v>
      </c>
      <c r="H1629" s="828">
        <f t="shared" si="332"/>
        <v>0</v>
      </c>
      <c r="J1629" s="828">
        <f t="shared" si="333"/>
        <v>0</v>
      </c>
      <c r="L1629" s="828">
        <f t="shared" si="334"/>
        <v>0</v>
      </c>
      <c r="N1629" s="828">
        <f t="shared" si="335"/>
        <v>0</v>
      </c>
      <c r="P1629" s="828">
        <f t="shared" si="336"/>
        <v>0</v>
      </c>
      <c r="R1629" s="828">
        <f t="shared" si="337"/>
        <v>0</v>
      </c>
      <c r="T1629" s="828">
        <f t="shared" si="338"/>
        <v>0</v>
      </c>
      <c r="V1629" s="828">
        <f t="shared" si="339"/>
        <v>0</v>
      </c>
      <c r="W1629" s="829">
        <f t="shared" si="340"/>
        <v>0</v>
      </c>
      <c r="X1629" s="828">
        <f t="shared" si="341"/>
        <v>0</v>
      </c>
      <c r="Y1629" s="1069">
        <v>0</v>
      </c>
      <c r="Z1629" s="749">
        <f t="shared" si="342"/>
        <v>0</v>
      </c>
      <c r="AA1629" s="1071"/>
      <c r="AB1629" s="1071"/>
      <c r="AC1629" s="1068">
        <f>[3]building!C1508</f>
        <v>0</v>
      </c>
      <c r="AD1629" s="1068">
        <f t="shared" si="343"/>
        <v>0</v>
      </c>
    </row>
    <row r="1630" spans="6:30" ht="70.5" customHeight="1">
      <c r="F1630" s="826">
        <f t="shared" si="331"/>
        <v>0</v>
      </c>
      <c r="H1630" s="828">
        <f t="shared" si="332"/>
        <v>0</v>
      </c>
      <c r="J1630" s="828">
        <f t="shared" si="333"/>
        <v>0</v>
      </c>
      <c r="L1630" s="828">
        <f t="shared" si="334"/>
        <v>0</v>
      </c>
      <c r="N1630" s="828">
        <f t="shared" si="335"/>
        <v>0</v>
      </c>
      <c r="P1630" s="828">
        <f t="shared" si="336"/>
        <v>0</v>
      </c>
      <c r="R1630" s="828">
        <f t="shared" si="337"/>
        <v>0</v>
      </c>
      <c r="T1630" s="828">
        <f t="shared" si="338"/>
        <v>0</v>
      </c>
      <c r="V1630" s="828">
        <f t="shared" si="339"/>
        <v>0</v>
      </c>
      <c r="W1630" s="829">
        <f t="shared" si="340"/>
        <v>0</v>
      </c>
      <c r="X1630" s="828">
        <f t="shared" si="341"/>
        <v>0</v>
      </c>
      <c r="Y1630" s="1069">
        <v>0</v>
      </c>
      <c r="Z1630" s="749">
        <f t="shared" si="342"/>
        <v>0</v>
      </c>
      <c r="AA1630" s="1071"/>
      <c r="AB1630" s="1071"/>
      <c r="AC1630" s="1068">
        <f>[3]building!C1509</f>
        <v>281.56</v>
      </c>
      <c r="AD1630" s="1068">
        <f t="shared" si="343"/>
        <v>-281.56</v>
      </c>
    </row>
    <row r="1631" spans="6:30" ht="70.5" customHeight="1">
      <c r="F1631" s="826">
        <f t="shared" si="331"/>
        <v>0</v>
      </c>
      <c r="H1631" s="828">
        <f t="shared" si="332"/>
        <v>0</v>
      </c>
      <c r="J1631" s="828">
        <f t="shared" si="333"/>
        <v>0</v>
      </c>
      <c r="L1631" s="828">
        <f t="shared" si="334"/>
        <v>0</v>
      </c>
      <c r="N1631" s="828">
        <f t="shared" si="335"/>
        <v>0</v>
      </c>
      <c r="P1631" s="828">
        <f t="shared" si="336"/>
        <v>0</v>
      </c>
      <c r="R1631" s="828">
        <f t="shared" si="337"/>
        <v>0</v>
      </c>
      <c r="T1631" s="828">
        <f t="shared" si="338"/>
        <v>0</v>
      </c>
      <c r="V1631" s="828">
        <f t="shared" si="339"/>
        <v>0</v>
      </c>
      <c r="W1631" s="829">
        <f t="shared" si="340"/>
        <v>0</v>
      </c>
      <c r="X1631" s="828">
        <f t="shared" si="341"/>
        <v>0</v>
      </c>
      <c r="Y1631" s="1069">
        <v>0</v>
      </c>
      <c r="Z1631" s="749">
        <f t="shared" si="342"/>
        <v>0</v>
      </c>
      <c r="AA1631" s="1071"/>
      <c r="AB1631" s="1071"/>
      <c r="AC1631" s="1068">
        <f>[3]building!C1510</f>
        <v>96.41</v>
      </c>
      <c r="AD1631" s="1068">
        <f t="shared" si="343"/>
        <v>-96.41</v>
      </c>
    </row>
    <row r="1632" spans="6:30" ht="70.5" customHeight="1">
      <c r="F1632" s="826">
        <f t="shared" si="331"/>
        <v>0</v>
      </c>
      <c r="H1632" s="828">
        <f t="shared" si="332"/>
        <v>0</v>
      </c>
      <c r="J1632" s="828">
        <f t="shared" si="333"/>
        <v>0</v>
      </c>
      <c r="L1632" s="828">
        <f t="shared" si="334"/>
        <v>0</v>
      </c>
      <c r="N1632" s="828">
        <f t="shared" si="335"/>
        <v>0</v>
      </c>
      <c r="P1632" s="828">
        <f t="shared" si="336"/>
        <v>0</v>
      </c>
      <c r="R1632" s="828">
        <f t="shared" si="337"/>
        <v>0</v>
      </c>
      <c r="T1632" s="828">
        <f t="shared" si="338"/>
        <v>0</v>
      </c>
      <c r="V1632" s="828">
        <f t="shared" si="339"/>
        <v>0</v>
      </c>
      <c r="W1632" s="829">
        <f t="shared" si="340"/>
        <v>0</v>
      </c>
      <c r="X1632" s="828">
        <f t="shared" si="341"/>
        <v>0</v>
      </c>
      <c r="Y1632" s="1069">
        <v>0</v>
      </c>
      <c r="Z1632" s="749">
        <f t="shared" si="342"/>
        <v>0</v>
      </c>
      <c r="AA1632" s="1071"/>
      <c r="AB1632" s="1071"/>
      <c r="AD1632" s="1068">
        <f t="shared" si="343"/>
        <v>0</v>
      </c>
    </row>
    <row r="1633" spans="6:30" ht="70.5" customHeight="1">
      <c r="F1633" s="826">
        <f t="shared" si="331"/>
        <v>0</v>
      </c>
      <c r="H1633" s="828">
        <f t="shared" si="332"/>
        <v>0</v>
      </c>
      <c r="J1633" s="828">
        <f t="shared" si="333"/>
        <v>0</v>
      </c>
      <c r="L1633" s="828">
        <f t="shared" si="334"/>
        <v>0</v>
      </c>
      <c r="N1633" s="828">
        <f t="shared" si="335"/>
        <v>0</v>
      </c>
      <c r="P1633" s="828">
        <f t="shared" si="336"/>
        <v>0</v>
      </c>
      <c r="R1633" s="828">
        <f t="shared" si="337"/>
        <v>0</v>
      </c>
      <c r="T1633" s="828">
        <f t="shared" si="338"/>
        <v>0</v>
      </c>
      <c r="V1633" s="828">
        <f t="shared" si="339"/>
        <v>0</v>
      </c>
      <c r="W1633" s="829">
        <f t="shared" si="340"/>
        <v>0</v>
      </c>
      <c r="X1633" s="828">
        <f t="shared" si="341"/>
        <v>0</v>
      </c>
      <c r="Y1633" s="1069">
        <v>0</v>
      </c>
      <c r="Z1633" s="749">
        <f t="shared" si="342"/>
        <v>0</v>
      </c>
      <c r="AA1633" s="1071"/>
      <c r="AB1633" s="1071"/>
      <c r="AD1633" s="1068">
        <f t="shared" si="343"/>
        <v>0</v>
      </c>
    </row>
    <row r="1634" spans="6:30" ht="70.5" customHeight="1">
      <c r="F1634" s="826">
        <f t="shared" si="331"/>
        <v>0</v>
      </c>
      <c r="H1634" s="828">
        <f t="shared" si="332"/>
        <v>0</v>
      </c>
      <c r="J1634" s="828">
        <f t="shared" si="333"/>
        <v>0</v>
      </c>
      <c r="L1634" s="828">
        <f t="shared" si="334"/>
        <v>0</v>
      </c>
      <c r="N1634" s="828">
        <f t="shared" si="335"/>
        <v>0</v>
      </c>
      <c r="P1634" s="828">
        <f t="shared" si="336"/>
        <v>0</v>
      </c>
      <c r="R1634" s="828">
        <f t="shared" si="337"/>
        <v>0</v>
      </c>
      <c r="T1634" s="828">
        <f t="shared" si="338"/>
        <v>0</v>
      </c>
      <c r="V1634" s="828">
        <f t="shared" si="339"/>
        <v>0</v>
      </c>
      <c r="W1634" s="829">
        <f t="shared" si="340"/>
        <v>0</v>
      </c>
      <c r="X1634" s="828">
        <f t="shared" si="341"/>
        <v>0</v>
      </c>
      <c r="Y1634" s="1069">
        <v>0</v>
      </c>
      <c r="Z1634" s="749">
        <f t="shared" si="342"/>
        <v>0</v>
      </c>
      <c r="AA1634" s="1071"/>
      <c r="AB1634" s="1071"/>
      <c r="AD1634" s="1068">
        <f t="shared" si="343"/>
        <v>0</v>
      </c>
    </row>
    <row r="1635" spans="6:30" ht="70.5" customHeight="1">
      <c r="F1635" s="826">
        <f t="shared" si="331"/>
        <v>0</v>
      </c>
      <c r="H1635" s="828">
        <f t="shared" si="332"/>
        <v>0</v>
      </c>
      <c r="J1635" s="828">
        <f t="shared" si="333"/>
        <v>0</v>
      </c>
      <c r="L1635" s="828">
        <f t="shared" si="334"/>
        <v>0</v>
      </c>
      <c r="N1635" s="828">
        <f t="shared" si="335"/>
        <v>0</v>
      </c>
      <c r="P1635" s="828">
        <f t="shared" si="336"/>
        <v>0</v>
      </c>
      <c r="R1635" s="828">
        <f t="shared" si="337"/>
        <v>0</v>
      </c>
      <c r="T1635" s="828">
        <f t="shared" si="338"/>
        <v>0</v>
      </c>
      <c r="V1635" s="828">
        <f t="shared" si="339"/>
        <v>0</v>
      </c>
      <c r="W1635" s="829">
        <f t="shared" si="340"/>
        <v>0</v>
      </c>
      <c r="X1635" s="828">
        <f t="shared" si="341"/>
        <v>0</v>
      </c>
      <c r="Y1635" s="1069">
        <v>0</v>
      </c>
      <c r="Z1635" s="749">
        <f t="shared" si="342"/>
        <v>0</v>
      </c>
      <c r="AA1635" s="1071"/>
      <c r="AB1635" s="1071"/>
      <c r="AD1635" s="1068">
        <f t="shared" si="343"/>
        <v>0</v>
      </c>
    </row>
    <row r="1636" spans="6:30" ht="70.5" customHeight="1">
      <c r="F1636" s="826">
        <f t="shared" si="331"/>
        <v>0</v>
      </c>
      <c r="H1636" s="828">
        <f t="shared" si="332"/>
        <v>0</v>
      </c>
      <c r="J1636" s="828">
        <f t="shared" si="333"/>
        <v>0</v>
      </c>
      <c r="L1636" s="828">
        <f t="shared" si="334"/>
        <v>0</v>
      </c>
      <c r="N1636" s="828">
        <f t="shared" si="335"/>
        <v>0</v>
      </c>
      <c r="P1636" s="828">
        <f t="shared" si="336"/>
        <v>0</v>
      </c>
      <c r="R1636" s="828">
        <f t="shared" si="337"/>
        <v>0</v>
      </c>
      <c r="T1636" s="828">
        <f t="shared" si="338"/>
        <v>0</v>
      </c>
      <c r="V1636" s="828">
        <f t="shared" si="339"/>
        <v>0</v>
      </c>
      <c r="W1636" s="829">
        <f t="shared" si="340"/>
        <v>0</v>
      </c>
      <c r="X1636" s="828">
        <f t="shared" si="341"/>
        <v>0</v>
      </c>
      <c r="Y1636" s="1069">
        <v>0</v>
      </c>
      <c r="Z1636" s="749">
        <f t="shared" si="342"/>
        <v>0</v>
      </c>
      <c r="AA1636" s="1071"/>
      <c r="AB1636" s="1071"/>
      <c r="AD1636" s="1068">
        <f t="shared" si="343"/>
        <v>0</v>
      </c>
    </row>
    <row r="1637" spans="6:30" ht="70.5" customHeight="1">
      <c r="F1637" s="826">
        <f t="shared" si="331"/>
        <v>0</v>
      </c>
      <c r="H1637" s="828">
        <f t="shared" si="332"/>
        <v>0</v>
      </c>
      <c r="J1637" s="828">
        <f t="shared" si="333"/>
        <v>0</v>
      </c>
      <c r="L1637" s="828">
        <f t="shared" si="334"/>
        <v>0</v>
      </c>
      <c r="N1637" s="828">
        <f t="shared" si="335"/>
        <v>0</v>
      </c>
      <c r="P1637" s="828">
        <f t="shared" si="336"/>
        <v>0</v>
      </c>
      <c r="R1637" s="828">
        <f t="shared" si="337"/>
        <v>0</v>
      </c>
      <c r="T1637" s="828">
        <f t="shared" si="338"/>
        <v>0</v>
      </c>
      <c r="V1637" s="828">
        <f t="shared" si="339"/>
        <v>0</v>
      </c>
      <c r="W1637" s="829">
        <f t="shared" si="340"/>
        <v>0</v>
      </c>
      <c r="X1637" s="828">
        <f t="shared" si="341"/>
        <v>0</v>
      </c>
      <c r="Y1637" s="1069">
        <v>0</v>
      </c>
      <c r="Z1637" s="749">
        <f t="shared" si="342"/>
        <v>0</v>
      </c>
      <c r="AA1637" s="1071"/>
      <c r="AB1637" s="1071"/>
      <c r="AD1637" s="1068">
        <f t="shared" si="343"/>
        <v>0</v>
      </c>
    </row>
    <row r="1638" spans="6:30" ht="70.5" customHeight="1">
      <c r="F1638" s="826">
        <f t="shared" si="331"/>
        <v>0</v>
      </c>
      <c r="H1638" s="828">
        <f t="shared" si="332"/>
        <v>0</v>
      </c>
      <c r="J1638" s="828">
        <f t="shared" si="333"/>
        <v>0</v>
      </c>
      <c r="L1638" s="828">
        <f t="shared" si="334"/>
        <v>0</v>
      </c>
      <c r="N1638" s="828">
        <f t="shared" si="335"/>
        <v>0</v>
      </c>
      <c r="P1638" s="828">
        <f t="shared" si="336"/>
        <v>0</v>
      </c>
      <c r="R1638" s="828">
        <f t="shared" si="337"/>
        <v>0</v>
      </c>
      <c r="T1638" s="828">
        <f t="shared" si="338"/>
        <v>0</v>
      </c>
      <c r="V1638" s="828">
        <f t="shared" si="339"/>
        <v>0</v>
      </c>
      <c r="W1638" s="829">
        <f t="shared" si="340"/>
        <v>0</v>
      </c>
      <c r="X1638" s="828">
        <f t="shared" si="341"/>
        <v>0</v>
      </c>
      <c r="Y1638" s="1069">
        <v>0</v>
      </c>
      <c r="Z1638" s="749">
        <f t="shared" si="342"/>
        <v>0</v>
      </c>
      <c r="AA1638" s="1071"/>
      <c r="AB1638" s="1071"/>
      <c r="AD1638" s="1068">
        <f t="shared" si="343"/>
        <v>0</v>
      </c>
    </row>
    <row r="1639" spans="6:30" ht="70.5" customHeight="1">
      <c r="F1639" s="826">
        <f t="shared" si="331"/>
        <v>0</v>
      </c>
      <c r="H1639" s="828">
        <f t="shared" si="332"/>
        <v>0</v>
      </c>
      <c r="J1639" s="828">
        <f t="shared" si="333"/>
        <v>0</v>
      </c>
      <c r="L1639" s="828">
        <f t="shared" si="334"/>
        <v>0</v>
      </c>
      <c r="N1639" s="828">
        <f t="shared" si="335"/>
        <v>0</v>
      </c>
      <c r="P1639" s="828">
        <f t="shared" si="336"/>
        <v>0</v>
      </c>
      <c r="R1639" s="828">
        <f t="shared" si="337"/>
        <v>0</v>
      </c>
      <c r="T1639" s="828">
        <f t="shared" si="338"/>
        <v>0</v>
      </c>
      <c r="V1639" s="828">
        <f t="shared" si="339"/>
        <v>0</v>
      </c>
      <c r="W1639" s="829">
        <f t="shared" si="340"/>
        <v>0</v>
      </c>
      <c r="X1639" s="828">
        <f t="shared" si="341"/>
        <v>0</v>
      </c>
      <c r="Y1639" s="1069">
        <v>0</v>
      </c>
      <c r="Z1639" s="749">
        <f t="shared" si="342"/>
        <v>0</v>
      </c>
      <c r="AA1639" s="1071"/>
      <c r="AB1639" s="1071"/>
      <c r="AD1639" s="1068">
        <f t="shared" si="343"/>
        <v>0</v>
      </c>
    </row>
    <row r="1640" spans="6:30" ht="70.5" customHeight="1">
      <c r="F1640" s="826">
        <f t="shared" si="331"/>
        <v>0</v>
      </c>
      <c r="H1640" s="828">
        <f t="shared" si="332"/>
        <v>0</v>
      </c>
      <c r="J1640" s="828">
        <f t="shared" si="333"/>
        <v>0</v>
      </c>
      <c r="L1640" s="828">
        <f t="shared" si="334"/>
        <v>0</v>
      </c>
      <c r="N1640" s="828">
        <f t="shared" si="335"/>
        <v>0</v>
      </c>
      <c r="P1640" s="828">
        <f t="shared" si="336"/>
        <v>0</v>
      </c>
      <c r="R1640" s="828">
        <f t="shared" si="337"/>
        <v>0</v>
      </c>
      <c r="T1640" s="828">
        <f t="shared" si="338"/>
        <v>0</v>
      </c>
      <c r="V1640" s="828">
        <f t="shared" si="339"/>
        <v>0</v>
      </c>
      <c r="W1640" s="829">
        <f t="shared" si="340"/>
        <v>0</v>
      </c>
      <c r="X1640" s="828">
        <f t="shared" si="341"/>
        <v>0</v>
      </c>
      <c r="Y1640" s="1069">
        <v>0</v>
      </c>
      <c r="Z1640" s="749">
        <f t="shared" si="342"/>
        <v>0</v>
      </c>
      <c r="AA1640" s="1071"/>
      <c r="AB1640" s="1071"/>
      <c r="AD1640" s="1068">
        <f t="shared" si="343"/>
        <v>0</v>
      </c>
    </row>
    <row r="1641" spans="6:30" ht="70.5" customHeight="1">
      <c r="F1641" s="826">
        <f t="shared" si="331"/>
        <v>0</v>
      </c>
      <c r="H1641" s="828">
        <f t="shared" si="332"/>
        <v>0</v>
      </c>
      <c r="J1641" s="828">
        <f t="shared" si="333"/>
        <v>0</v>
      </c>
      <c r="L1641" s="828">
        <f t="shared" si="334"/>
        <v>0</v>
      </c>
      <c r="N1641" s="828">
        <f t="shared" si="335"/>
        <v>0</v>
      </c>
      <c r="P1641" s="828">
        <f t="shared" si="336"/>
        <v>0</v>
      </c>
      <c r="R1641" s="828">
        <f t="shared" si="337"/>
        <v>0</v>
      </c>
      <c r="T1641" s="828">
        <f t="shared" si="338"/>
        <v>0</v>
      </c>
      <c r="V1641" s="828">
        <f t="shared" si="339"/>
        <v>0</v>
      </c>
      <c r="W1641" s="829">
        <f t="shared" si="340"/>
        <v>0</v>
      </c>
      <c r="X1641" s="828">
        <f t="shared" si="341"/>
        <v>0</v>
      </c>
      <c r="Y1641" s="1069">
        <v>0</v>
      </c>
      <c r="Z1641" s="749">
        <f t="shared" si="342"/>
        <v>0</v>
      </c>
      <c r="AA1641" s="1071"/>
      <c r="AB1641" s="1071"/>
      <c r="AD1641" s="1068">
        <f t="shared" si="343"/>
        <v>0</v>
      </c>
    </row>
    <row r="1642" spans="6:30" ht="70.5" customHeight="1">
      <c r="F1642" s="826">
        <f t="shared" si="331"/>
        <v>0</v>
      </c>
      <c r="H1642" s="828">
        <f t="shared" si="332"/>
        <v>0</v>
      </c>
      <c r="J1642" s="828">
        <f t="shared" si="333"/>
        <v>0</v>
      </c>
      <c r="L1642" s="828">
        <f t="shared" si="334"/>
        <v>0</v>
      </c>
      <c r="N1642" s="828">
        <f t="shared" si="335"/>
        <v>0</v>
      </c>
      <c r="P1642" s="828">
        <f t="shared" si="336"/>
        <v>0</v>
      </c>
      <c r="R1642" s="828">
        <f t="shared" si="337"/>
        <v>0</v>
      </c>
      <c r="T1642" s="828">
        <f t="shared" si="338"/>
        <v>0</v>
      </c>
      <c r="V1642" s="828">
        <f t="shared" si="339"/>
        <v>0</v>
      </c>
      <c r="W1642" s="829">
        <f t="shared" si="340"/>
        <v>0</v>
      </c>
      <c r="X1642" s="828">
        <f t="shared" si="341"/>
        <v>0</v>
      </c>
      <c r="Y1642" s="1069">
        <v>0</v>
      </c>
      <c r="Z1642" s="749">
        <f t="shared" si="342"/>
        <v>0</v>
      </c>
      <c r="AA1642" s="1071"/>
      <c r="AB1642" s="1071"/>
      <c r="AD1642" s="1068">
        <f t="shared" si="343"/>
        <v>0</v>
      </c>
    </row>
    <row r="1643" spans="6:30" ht="70.5" customHeight="1">
      <c r="F1643" s="826">
        <f t="shared" si="331"/>
        <v>0</v>
      </c>
      <c r="H1643" s="828">
        <f t="shared" si="332"/>
        <v>0</v>
      </c>
      <c r="J1643" s="828">
        <f t="shared" si="333"/>
        <v>0</v>
      </c>
      <c r="L1643" s="828">
        <f t="shared" si="334"/>
        <v>0</v>
      </c>
      <c r="N1643" s="828">
        <f t="shared" si="335"/>
        <v>0</v>
      </c>
      <c r="P1643" s="828">
        <f t="shared" si="336"/>
        <v>0</v>
      </c>
      <c r="R1643" s="828">
        <f t="shared" si="337"/>
        <v>0</v>
      </c>
      <c r="T1643" s="828">
        <f t="shared" si="338"/>
        <v>0</v>
      </c>
      <c r="V1643" s="828">
        <f t="shared" si="339"/>
        <v>0</v>
      </c>
      <c r="W1643" s="829">
        <f t="shared" si="340"/>
        <v>0</v>
      </c>
      <c r="X1643" s="828">
        <f t="shared" si="341"/>
        <v>0</v>
      </c>
      <c r="Y1643" s="1069">
        <v>0</v>
      </c>
      <c r="Z1643" s="749">
        <f t="shared" si="342"/>
        <v>0</v>
      </c>
      <c r="AA1643" s="1071"/>
      <c r="AB1643" s="1071"/>
      <c r="AD1643" s="1068">
        <f t="shared" si="343"/>
        <v>0</v>
      </c>
    </row>
    <row r="1644" spans="6:30" ht="70.5" customHeight="1">
      <c r="F1644" s="826">
        <f t="shared" si="331"/>
        <v>0</v>
      </c>
      <c r="H1644" s="828">
        <f t="shared" si="332"/>
        <v>0</v>
      </c>
      <c r="J1644" s="828">
        <f t="shared" si="333"/>
        <v>0</v>
      </c>
      <c r="L1644" s="828">
        <f t="shared" si="334"/>
        <v>0</v>
      </c>
      <c r="N1644" s="828">
        <f t="shared" si="335"/>
        <v>0</v>
      </c>
      <c r="P1644" s="828">
        <f t="shared" si="336"/>
        <v>0</v>
      </c>
      <c r="R1644" s="828">
        <f t="shared" si="337"/>
        <v>0</v>
      </c>
      <c r="T1644" s="828">
        <f t="shared" si="338"/>
        <v>0</v>
      </c>
      <c r="V1644" s="828">
        <f t="shared" si="339"/>
        <v>0</v>
      </c>
      <c r="W1644" s="829">
        <f t="shared" si="340"/>
        <v>0</v>
      </c>
      <c r="X1644" s="828">
        <f t="shared" si="341"/>
        <v>0</v>
      </c>
      <c r="Y1644" s="1069">
        <v>0</v>
      </c>
      <c r="Z1644" s="749">
        <f t="shared" si="342"/>
        <v>0</v>
      </c>
      <c r="AA1644" s="1071"/>
      <c r="AB1644" s="1071"/>
      <c r="AD1644" s="1068">
        <f t="shared" si="343"/>
        <v>0</v>
      </c>
    </row>
    <row r="1645" spans="6:30" ht="70.5" customHeight="1">
      <c r="F1645" s="826">
        <f t="shared" si="331"/>
        <v>0</v>
      </c>
      <c r="H1645" s="828">
        <f t="shared" si="332"/>
        <v>0</v>
      </c>
      <c r="J1645" s="828">
        <f t="shared" si="333"/>
        <v>0</v>
      </c>
      <c r="L1645" s="828">
        <f t="shared" si="334"/>
        <v>0</v>
      </c>
      <c r="N1645" s="828">
        <f t="shared" si="335"/>
        <v>0</v>
      </c>
      <c r="P1645" s="828">
        <f t="shared" si="336"/>
        <v>0</v>
      </c>
      <c r="R1645" s="828">
        <f t="shared" si="337"/>
        <v>0</v>
      </c>
      <c r="T1645" s="828">
        <f t="shared" si="338"/>
        <v>0</v>
      </c>
      <c r="V1645" s="828">
        <f t="shared" si="339"/>
        <v>0</v>
      </c>
      <c r="W1645" s="829">
        <f t="shared" si="340"/>
        <v>0</v>
      </c>
      <c r="X1645" s="828">
        <f t="shared" si="341"/>
        <v>0</v>
      </c>
      <c r="Y1645" s="1069">
        <v>0</v>
      </c>
      <c r="Z1645" s="749">
        <f t="shared" si="342"/>
        <v>0</v>
      </c>
      <c r="AA1645" s="1071"/>
      <c r="AB1645" s="1071"/>
      <c r="AD1645" s="1068">
        <f t="shared" si="343"/>
        <v>0</v>
      </c>
    </row>
    <row r="1646" spans="6:30" ht="70.5" customHeight="1">
      <c r="F1646" s="826">
        <f t="shared" si="331"/>
        <v>0</v>
      </c>
      <c r="H1646" s="828">
        <f t="shared" si="332"/>
        <v>0</v>
      </c>
      <c r="J1646" s="828">
        <f t="shared" si="333"/>
        <v>0</v>
      </c>
      <c r="L1646" s="828">
        <f t="shared" si="334"/>
        <v>0</v>
      </c>
      <c r="N1646" s="828">
        <f t="shared" si="335"/>
        <v>0</v>
      </c>
      <c r="P1646" s="828">
        <f t="shared" si="336"/>
        <v>0</v>
      </c>
      <c r="R1646" s="828">
        <f t="shared" si="337"/>
        <v>0</v>
      </c>
      <c r="T1646" s="828">
        <f t="shared" si="338"/>
        <v>0</v>
      </c>
      <c r="V1646" s="828">
        <f t="shared" si="339"/>
        <v>0</v>
      </c>
      <c r="W1646" s="829">
        <f t="shared" si="340"/>
        <v>0</v>
      </c>
      <c r="X1646" s="828">
        <f t="shared" si="341"/>
        <v>0</v>
      </c>
      <c r="Y1646" s="1069">
        <v>0</v>
      </c>
      <c r="Z1646" s="749">
        <f t="shared" si="342"/>
        <v>0</v>
      </c>
      <c r="AA1646" s="1071"/>
      <c r="AB1646" s="1071"/>
      <c r="AD1646" s="1068">
        <f t="shared" si="343"/>
        <v>0</v>
      </c>
    </row>
    <row r="1647" spans="6:30" ht="70.5" customHeight="1">
      <c r="F1647" s="826">
        <f t="shared" si="331"/>
        <v>0</v>
      </c>
      <c r="H1647" s="828">
        <f t="shared" si="332"/>
        <v>0</v>
      </c>
      <c r="J1647" s="828">
        <f t="shared" si="333"/>
        <v>0</v>
      </c>
      <c r="L1647" s="828">
        <f t="shared" si="334"/>
        <v>0</v>
      </c>
      <c r="N1647" s="828">
        <f t="shared" si="335"/>
        <v>0</v>
      </c>
      <c r="P1647" s="828">
        <f t="shared" si="336"/>
        <v>0</v>
      </c>
      <c r="R1647" s="828">
        <f t="shared" si="337"/>
        <v>0</v>
      </c>
      <c r="T1647" s="828">
        <f t="shared" si="338"/>
        <v>0</v>
      </c>
      <c r="V1647" s="828">
        <f t="shared" si="339"/>
        <v>0</v>
      </c>
      <c r="W1647" s="829">
        <f t="shared" si="340"/>
        <v>0</v>
      </c>
      <c r="X1647" s="828">
        <f t="shared" si="341"/>
        <v>0</v>
      </c>
      <c r="Y1647" s="1069">
        <v>0</v>
      </c>
      <c r="Z1647" s="749">
        <f t="shared" si="342"/>
        <v>0</v>
      </c>
      <c r="AA1647" s="1071"/>
      <c r="AB1647" s="1071"/>
      <c r="AD1647" s="1068">
        <f t="shared" si="343"/>
        <v>0</v>
      </c>
    </row>
    <row r="1648" spans="6:30" ht="70.5" customHeight="1">
      <c r="F1648" s="826">
        <f t="shared" si="331"/>
        <v>0</v>
      </c>
      <c r="H1648" s="828">
        <f t="shared" si="332"/>
        <v>0</v>
      </c>
      <c r="J1648" s="828">
        <f t="shared" si="333"/>
        <v>0</v>
      </c>
      <c r="L1648" s="828">
        <f t="shared" si="334"/>
        <v>0</v>
      </c>
      <c r="N1648" s="828">
        <f t="shared" si="335"/>
        <v>0</v>
      </c>
      <c r="P1648" s="828">
        <f t="shared" si="336"/>
        <v>0</v>
      </c>
      <c r="R1648" s="828">
        <f t="shared" si="337"/>
        <v>0</v>
      </c>
      <c r="T1648" s="828">
        <f t="shared" si="338"/>
        <v>0</v>
      </c>
      <c r="V1648" s="828">
        <f t="shared" si="339"/>
        <v>0</v>
      </c>
      <c r="W1648" s="829">
        <f t="shared" si="340"/>
        <v>0</v>
      </c>
      <c r="X1648" s="828">
        <f t="shared" si="341"/>
        <v>0</v>
      </c>
      <c r="Y1648" s="1069">
        <v>0</v>
      </c>
      <c r="Z1648" s="749">
        <f t="shared" si="342"/>
        <v>0</v>
      </c>
      <c r="AA1648" s="1071"/>
      <c r="AB1648" s="1071"/>
      <c r="AD1648" s="1068">
        <f t="shared" si="343"/>
        <v>0</v>
      </c>
    </row>
    <row r="1649" spans="6:30" ht="70.5" customHeight="1">
      <c r="F1649" s="826">
        <f t="shared" si="331"/>
        <v>0</v>
      </c>
      <c r="H1649" s="828">
        <f t="shared" si="332"/>
        <v>0</v>
      </c>
      <c r="J1649" s="828">
        <f t="shared" si="333"/>
        <v>0</v>
      </c>
      <c r="L1649" s="828">
        <f t="shared" si="334"/>
        <v>0</v>
      </c>
      <c r="N1649" s="828">
        <f t="shared" si="335"/>
        <v>0</v>
      </c>
      <c r="P1649" s="828">
        <f t="shared" si="336"/>
        <v>0</v>
      </c>
      <c r="R1649" s="828">
        <f t="shared" si="337"/>
        <v>0</v>
      </c>
      <c r="T1649" s="828">
        <f t="shared" si="338"/>
        <v>0</v>
      </c>
      <c r="V1649" s="828">
        <f t="shared" si="339"/>
        <v>0</v>
      </c>
      <c r="W1649" s="829">
        <f t="shared" si="340"/>
        <v>0</v>
      </c>
      <c r="X1649" s="828">
        <f t="shared" si="341"/>
        <v>0</v>
      </c>
      <c r="Y1649" s="1069">
        <v>0</v>
      </c>
      <c r="Z1649" s="749">
        <f t="shared" si="342"/>
        <v>0</v>
      </c>
      <c r="AA1649" s="1071"/>
      <c r="AB1649" s="1071"/>
      <c r="AD1649" s="1068">
        <f t="shared" si="343"/>
        <v>0</v>
      </c>
    </row>
    <row r="1650" spans="6:30" ht="70.5" customHeight="1">
      <c r="F1650" s="826">
        <f t="shared" si="331"/>
        <v>0</v>
      </c>
      <c r="H1650" s="828">
        <f t="shared" si="332"/>
        <v>0</v>
      </c>
      <c r="J1650" s="828">
        <f t="shared" si="333"/>
        <v>0</v>
      </c>
      <c r="L1650" s="828">
        <f t="shared" si="334"/>
        <v>0</v>
      </c>
      <c r="N1650" s="828">
        <f t="shared" si="335"/>
        <v>0</v>
      </c>
      <c r="P1650" s="828">
        <f t="shared" si="336"/>
        <v>0</v>
      </c>
      <c r="R1650" s="828">
        <f t="shared" si="337"/>
        <v>0</v>
      </c>
      <c r="T1650" s="828">
        <f t="shared" si="338"/>
        <v>0</v>
      </c>
      <c r="V1650" s="828">
        <f t="shared" si="339"/>
        <v>0</v>
      </c>
      <c r="W1650" s="829">
        <f t="shared" si="340"/>
        <v>0</v>
      </c>
      <c r="X1650" s="828">
        <f t="shared" si="341"/>
        <v>0</v>
      </c>
      <c r="Y1650" s="1069">
        <v>0</v>
      </c>
      <c r="Z1650" s="749">
        <f t="shared" si="342"/>
        <v>0</v>
      </c>
      <c r="AA1650" s="1071"/>
      <c r="AB1650" s="1071"/>
      <c r="AD1650" s="1068">
        <f t="shared" si="343"/>
        <v>0</v>
      </c>
    </row>
    <row r="1651" spans="6:30" ht="70.5" customHeight="1">
      <c r="F1651" s="826">
        <f t="shared" si="331"/>
        <v>0</v>
      </c>
      <c r="H1651" s="828">
        <f t="shared" si="332"/>
        <v>0</v>
      </c>
      <c r="J1651" s="828">
        <f t="shared" si="333"/>
        <v>0</v>
      </c>
      <c r="L1651" s="828">
        <f t="shared" si="334"/>
        <v>0</v>
      </c>
      <c r="N1651" s="828">
        <f t="shared" si="335"/>
        <v>0</v>
      </c>
      <c r="P1651" s="828">
        <f t="shared" si="336"/>
        <v>0</v>
      </c>
      <c r="R1651" s="828">
        <f t="shared" si="337"/>
        <v>0</v>
      </c>
      <c r="T1651" s="828">
        <f t="shared" si="338"/>
        <v>0</v>
      </c>
      <c r="V1651" s="828">
        <f t="shared" si="339"/>
        <v>0</v>
      </c>
      <c r="W1651" s="829">
        <f t="shared" si="340"/>
        <v>0</v>
      </c>
      <c r="X1651" s="828">
        <f t="shared" si="341"/>
        <v>0</v>
      </c>
      <c r="Y1651" s="1069">
        <v>0</v>
      </c>
      <c r="Z1651" s="749">
        <f t="shared" si="342"/>
        <v>0</v>
      </c>
      <c r="AA1651" s="1071"/>
      <c r="AB1651" s="1071"/>
      <c r="AD1651" s="1068">
        <f t="shared" si="343"/>
        <v>0</v>
      </c>
    </row>
    <row r="1652" spans="6:30" ht="70.5" customHeight="1">
      <c r="F1652" s="826">
        <f t="shared" si="331"/>
        <v>0</v>
      </c>
      <c r="H1652" s="828">
        <f t="shared" si="332"/>
        <v>0</v>
      </c>
      <c r="J1652" s="828">
        <f t="shared" si="333"/>
        <v>0</v>
      </c>
      <c r="L1652" s="828">
        <f t="shared" si="334"/>
        <v>0</v>
      </c>
      <c r="N1652" s="828">
        <f t="shared" si="335"/>
        <v>0</v>
      </c>
      <c r="P1652" s="828">
        <f t="shared" si="336"/>
        <v>0</v>
      </c>
      <c r="R1652" s="828">
        <f t="shared" si="337"/>
        <v>0</v>
      </c>
      <c r="T1652" s="828">
        <f t="shared" si="338"/>
        <v>0</v>
      </c>
      <c r="V1652" s="828">
        <f t="shared" si="339"/>
        <v>0</v>
      </c>
      <c r="W1652" s="829">
        <f t="shared" si="340"/>
        <v>0</v>
      </c>
      <c r="X1652" s="828">
        <f t="shared" si="341"/>
        <v>0</v>
      </c>
      <c r="Y1652" s="1069">
        <v>0</v>
      </c>
      <c r="Z1652" s="749">
        <f t="shared" si="342"/>
        <v>0</v>
      </c>
      <c r="AA1652" s="1071"/>
      <c r="AB1652" s="1071"/>
      <c r="AC1652" s="700"/>
      <c r="AD1652" s="1068">
        <f t="shared" si="343"/>
        <v>0</v>
      </c>
    </row>
    <row r="1653" spans="6:30" ht="70.5" customHeight="1">
      <c r="F1653" s="826">
        <f t="shared" si="331"/>
        <v>0</v>
      </c>
      <c r="H1653" s="828">
        <f t="shared" si="332"/>
        <v>0</v>
      </c>
      <c r="J1653" s="828">
        <f t="shared" si="333"/>
        <v>0</v>
      </c>
      <c r="L1653" s="828">
        <f t="shared" si="334"/>
        <v>0</v>
      </c>
      <c r="N1653" s="828">
        <f t="shared" si="335"/>
        <v>0</v>
      </c>
      <c r="P1653" s="828">
        <f t="shared" si="336"/>
        <v>0</v>
      </c>
      <c r="R1653" s="828">
        <f t="shared" si="337"/>
        <v>0</v>
      </c>
      <c r="T1653" s="828">
        <f t="shared" si="338"/>
        <v>0</v>
      </c>
      <c r="V1653" s="828">
        <f t="shared" si="339"/>
        <v>0</v>
      </c>
      <c r="W1653" s="829">
        <f t="shared" si="340"/>
        <v>0</v>
      </c>
      <c r="X1653" s="828">
        <f t="shared" si="341"/>
        <v>0</v>
      </c>
      <c r="Y1653" s="1069">
        <v>0</v>
      </c>
      <c r="Z1653" s="749">
        <f t="shared" si="342"/>
        <v>0</v>
      </c>
      <c r="AA1653" s="1071"/>
      <c r="AB1653" s="1071"/>
      <c r="AC1653" s="700"/>
      <c r="AD1653" s="1068">
        <f t="shared" si="343"/>
        <v>0</v>
      </c>
    </row>
    <row r="1654" spans="6:30" ht="70.5" customHeight="1">
      <c r="F1654" s="826">
        <f t="shared" si="331"/>
        <v>0</v>
      </c>
      <c r="H1654" s="828">
        <f t="shared" si="332"/>
        <v>0</v>
      </c>
      <c r="J1654" s="828">
        <f t="shared" si="333"/>
        <v>0</v>
      </c>
      <c r="L1654" s="828">
        <f t="shared" si="334"/>
        <v>0</v>
      </c>
      <c r="N1654" s="828">
        <f t="shared" si="335"/>
        <v>0</v>
      </c>
      <c r="P1654" s="828">
        <f t="shared" si="336"/>
        <v>0</v>
      </c>
      <c r="R1654" s="828">
        <f t="shared" si="337"/>
        <v>0</v>
      </c>
      <c r="T1654" s="828">
        <f t="shared" si="338"/>
        <v>0</v>
      </c>
      <c r="V1654" s="828">
        <f t="shared" si="339"/>
        <v>0</v>
      </c>
      <c r="W1654" s="829">
        <f t="shared" si="340"/>
        <v>0</v>
      </c>
      <c r="X1654" s="828">
        <f t="shared" si="341"/>
        <v>0</v>
      </c>
      <c r="Y1654" s="1069">
        <v>0</v>
      </c>
      <c r="Z1654" s="749">
        <f t="shared" si="342"/>
        <v>0</v>
      </c>
      <c r="AA1654" s="1071"/>
      <c r="AB1654" s="1071"/>
      <c r="AC1654" s="700"/>
      <c r="AD1654" s="1068">
        <f t="shared" si="343"/>
        <v>0</v>
      </c>
    </row>
    <row r="1655" spans="6:30" ht="70.5" customHeight="1">
      <c r="F1655" s="826">
        <f t="shared" si="331"/>
        <v>0</v>
      </c>
      <c r="H1655" s="828">
        <f t="shared" si="332"/>
        <v>0</v>
      </c>
      <c r="J1655" s="828">
        <f t="shared" si="333"/>
        <v>0</v>
      </c>
      <c r="L1655" s="828">
        <f t="shared" si="334"/>
        <v>0</v>
      </c>
      <c r="N1655" s="828">
        <f t="shared" si="335"/>
        <v>0</v>
      </c>
      <c r="P1655" s="828">
        <f t="shared" si="336"/>
        <v>0</v>
      </c>
      <c r="R1655" s="828">
        <f t="shared" si="337"/>
        <v>0</v>
      </c>
      <c r="T1655" s="828">
        <f t="shared" si="338"/>
        <v>0</v>
      </c>
      <c r="V1655" s="828">
        <f t="shared" si="339"/>
        <v>0</v>
      </c>
      <c r="W1655" s="829">
        <f t="shared" si="340"/>
        <v>0</v>
      </c>
      <c r="X1655" s="828">
        <f t="shared" si="341"/>
        <v>0</v>
      </c>
      <c r="Y1655" s="1069">
        <v>0</v>
      </c>
      <c r="Z1655" s="749">
        <f t="shared" si="342"/>
        <v>0</v>
      </c>
      <c r="AA1655" s="1071"/>
      <c r="AB1655" s="1071"/>
      <c r="AC1655" s="700"/>
      <c r="AD1655" s="1068">
        <f t="shared" si="343"/>
        <v>0</v>
      </c>
    </row>
    <row r="1656" spans="6:30" ht="70.5" customHeight="1">
      <c r="F1656" s="826">
        <f t="shared" si="331"/>
        <v>0</v>
      </c>
      <c r="H1656" s="828">
        <f t="shared" si="332"/>
        <v>0</v>
      </c>
      <c r="J1656" s="828">
        <f t="shared" si="333"/>
        <v>0</v>
      </c>
      <c r="L1656" s="828">
        <f t="shared" si="334"/>
        <v>0</v>
      </c>
      <c r="N1656" s="828">
        <f t="shared" si="335"/>
        <v>0</v>
      </c>
      <c r="P1656" s="828">
        <f t="shared" si="336"/>
        <v>0</v>
      </c>
      <c r="R1656" s="828">
        <f t="shared" si="337"/>
        <v>0</v>
      </c>
      <c r="T1656" s="828">
        <f t="shared" si="338"/>
        <v>0</v>
      </c>
      <c r="V1656" s="828">
        <f t="shared" si="339"/>
        <v>0</v>
      </c>
      <c r="W1656" s="829">
        <f t="shared" si="340"/>
        <v>0</v>
      </c>
      <c r="X1656" s="828">
        <f t="shared" si="341"/>
        <v>0</v>
      </c>
      <c r="Y1656" s="1069">
        <v>0</v>
      </c>
      <c r="Z1656" s="749">
        <f t="shared" si="342"/>
        <v>0</v>
      </c>
      <c r="AA1656" s="1071"/>
      <c r="AB1656" s="1071"/>
      <c r="AC1656" s="700"/>
      <c r="AD1656" s="1068">
        <f t="shared" si="343"/>
        <v>0</v>
      </c>
    </row>
    <row r="1657" spans="6:30" ht="70.5" customHeight="1">
      <c r="F1657" s="826">
        <f t="shared" si="331"/>
        <v>0</v>
      </c>
      <c r="H1657" s="828">
        <f t="shared" si="332"/>
        <v>0</v>
      </c>
      <c r="J1657" s="828">
        <f t="shared" si="333"/>
        <v>0</v>
      </c>
      <c r="L1657" s="828">
        <f t="shared" si="334"/>
        <v>0</v>
      </c>
      <c r="N1657" s="828">
        <f t="shared" si="335"/>
        <v>0</v>
      </c>
      <c r="P1657" s="828">
        <f t="shared" si="336"/>
        <v>0</v>
      </c>
      <c r="R1657" s="828">
        <f t="shared" si="337"/>
        <v>0</v>
      </c>
      <c r="T1657" s="828">
        <f t="shared" si="338"/>
        <v>0</v>
      </c>
      <c r="V1657" s="828">
        <f t="shared" si="339"/>
        <v>0</v>
      </c>
      <c r="W1657" s="829">
        <f t="shared" si="340"/>
        <v>0</v>
      </c>
      <c r="X1657" s="828">
        <f t="shared" si="341"/>
        <v>0</v>
      </c>
      <c r="Y1657" s="1069">
        <v>0</v>
      </c>
      <c r="Z1657" s="749">
        <f t="shared" si="342"/>
        <v>0</v>
      </c>
      <c r="AA1657" s="1071"/>
      <c r="AB1657" s="1071"/>
      <c r="AC1657" s="700"/>
      <c r="AD1657" s="1068">
        <f t="shared" si="343"/>
        <v>0</v>
      </c>
    </row>
    <row r="1658" spans="6:30" ht="70.5" customHeight="1">
      <c r="F1658" s="826">
        <f t="shared" si="331"/>
        <v>0</v>
      </c>
      <c r="H1658" s="828">
        <f t="shared" si="332"/>
        <v>0</v>
      </c>
      <c r="J1658" s="828">
        <f t="shared" si="333"/>
        <v>0</v>
      </c>
      <c r="L1658" s="828">
        <f t="shared" si="334"/>
        <v>0</v>
      </c>
      <c r="N1658" s="828">
        <f t="shared" si="335"/>
        <v>0</v>
      </c>
      <c r="P1658" s="828">
        <f t="shared" si="336"/>
        <v>0</v>
      </c>
      <c r="R1658" s="828">
        <f t="shared" si="337"/>
        <v>0</v>
      </c>
      <c r="T1658" s="828">
        <f t="shared" si="338"/>
        <v>0</v>
      </c>
      <c r="V1658" s="828">
        <f t="shared" si="339"/>
        <v>0</v>
      </c>
      <c r="W1658" s="829">
        <f t="shared" si="340"/>
        <v>0</v>
      </c>
      <c r="X1658" s="828">
        <f t="shared" si="341"/>
        <v>0</v>
      </c>
      <c r="Y1658" s="1069">
        <v>0</v>
      </c>
      <c r="Z1658" s="749">
        <f t="shared" si="342"/>
        <v>0</v>
      </c>
      <c r="AA1658" s="1071"/>
      <c r="AB1658" s="1071"/>
      <c r="AC1658" s="700"/>
      <c r="AD1658" s="1068">
        <f t="shared" si="343"/>
        <v>0</v>
      </c>
    </row>
    <row r="1659" spans="6:30" ht="70.5" customHeight="1">
      <c r="F1659" s="826">
        <f t="shared" si="331"/>
        <v>0</v>
      </c>
      <c r="H1659" s="828">
        <f t="shared" si="332"/>
        <v>0</v>
      </c>
      <c r="J1659" s="828">
        <f t="shared" si="333"/>
        <v>0</v>
      </c>
      <c r="L1659" s="828">
        <f t="shared" si="334"/>
        <v>0</v>
      </c>
      <c r="N1659" s="828">
        <f t="shared" si="335"/>
        <v>0</v>
      </c>
      <c r="P1659" s="828">
        <f t="shared" si="336"/>
        <v>0</v>
      </c>
      <c r="R1659" s="828">
        <f t="shared" si="337"/>
        <v>0</v>
      </c>
      <c r="T1659" s="828">
        <f t="shared" si="338"/>
        <v>0</v>
      </c>
      <c r="V1659" s="828">
        <f t="shared" si="339"/>
        <v>0</v>
      </c>
      <c r="W1659" s="829">
        <f t="shared" si="340"/>
        <v>0</v>
      </c>
      <c r="X1659" s="828">
        <f t="shared" si="341"/>
        <v>0</v>
      </c>
      <c r="Y1659" s="1069">
        <v>0</v>
      </c>
      <c r="Z1659" s="749">
        <f t="shared" si="342"/>
        <v>0</v>
      </c>
      <c r="AA1659" s="1071"/>
      <c r="AB1659" s="1071"/>
      <c r="AC1659" s="700"/>
      <c r="AD1659" s="1068">
        <f t="shared" si="343"/>
        <v>0</v>
      </c>
    </row>
    <row r="1660" spans="6:30" ht="70.5" customHeight="1">
      <c r="F1660" s="826">
        <f t="shared" ref="F1660:F1693" si="344">E1660*C1660</f>
        <v>0</v>
      </c>
      <c r="H1660" s="828">
        <f t="shared" si="332"/>
        <v>0</v>
      </c>
      <c r="J1660" s="828">
        <f t="shared" si="333"/>
        <v>0</v>
      </c>
      <c r="L1660" s="828">
        <f t="shared" si="334"/>
        <v>0</v>
      </c>
      <c r="N1660" s="828">
        <f t="shared" si="335"/>
        <v>0</v>
      </c>
      <c r="P1660" s="828">
        <f t="shared" si="336"/>
        <v>0</v>
      </c>
      <c r="R1660" s="828">
        <f t="shared" si="337"/>
        <v>0</v>
      </c>
      <c r="T1660" s="828">
        <f t="shared" si="338"/>
        <v>0</v>
      </c>
      <c r="V1660" s="828">
        <f t="shared" si="339"/>
        <v>0</v>
      </c>
      <c r="W1660" s="829">
        <f t="shared" si="340"/>
        <v>0</v>
      </c>
      <c r="X1660" s="828">
        <f t="shared" si="341"/>
        <v>0</v>
      </c>
      <c r="Y1660" s="1069">
        <v>0</v>
      </c>
      <c r="Z1660" s="749">
        <f t="shared" si="342"/>
        <v>0</v>
      </c>
      <c r="AA1660" s="1071"/>
      <c r="AB1660" s="1071"/>
      <c r="AC1660" s="700"/>
      <c r="AD1660" s="1068">
        <f t="shared" si="343"/>
        <v>0</v>
      </c>
    </row>
    <row r="1661" spans="6:30" ht="70.5" customHeight="1">
      <c r="F1661" s="826">
        <f t="shared" si="344"/>
        <v>0</v>
      </c>
      <c r="H1661" s="828">
        <f t="shared" si="332"/>
        <v>0</v>
      </c>
      <c r="J1661" s="828">
        <f t="shared" si="333"/>
        <v>0</v>
      </c>
      <c r="L1661" s="828">
        <f t="shared" si="334"/>
        <v>0</v>
      </c>
      <c r="N1661" s="828">
        <f t="shared" si="335"/>
        <v>0</v>
      </c>
      <c r="P1661" s="828">
        <f t="shared" si="336"/>
        <v>0</v>
      </c>
      <c r="R1661" s="828">
        <f t="shared" si="337"/>
        <v>0</v>
      </c>
      <c r="T1661" s="828">
        <f t="shared" si="338"/>
        <v>0</v>
      </c>
      <c r="V1661" s="828">
        <f t="shared" si="339"/>
        <v>0</v>
      </c>
      <c r="W1661" s="829">
        <f t="shared" si="340"/>
        <v>0</v>
      </c>
      <c r="X1661" s="828">
        <f t="shared" si="341"/>
        <v>0</v>
      </c>
      <c r="Y1661" s="1069">
        <v>0</v>
      </c>
      <c r="Z1661" s="749">
        <f t="shared" si="342"/>
        <v>0</v>
      </c>
      <c r="AA1661" s="1071"/>
      <c r="AB1661" s="1071"/>
      <c r="AC1661" s="700"/>
      <c r="AD1661" s="1068">
        <f t="shared" si="343"/>
        <v>0</v>
      </c>
    </row>
    <row r="1662" spans="6:30" ht="70.5" customHeight="1">
      <c r="F1662" s="826">
        <f t="shared" si="344"/>
        <v>0</v>
      </c>
      <c r="H1662" s="828">
        <f t="shared" si="332"/>
        <v>0</v>
      </c>
      <c r="J1662" s="828">
        <f t="shared" si="333"/>
        <v>0</v>
      </c>
      <c r="L1662" s="828">
        <f t="shared" si="334"/>
        <v>0</v>
      </c>
      <c r="N1662" s="828">
        <f t="shared" si="335"/>
        <v>0</v>
      </c>
      <c r="P1662" s="828">
        <f t="shared" si="336"/>
        <v>0</v>
      </c>
      <c r="R1662" s="828">
        <f t="shared" si="337"/>
        <v>0</v>
      </c>
      <c r="T1662" s="828">
        <f t="shared" si="338"/>
        <v>0</v>
      </c>
      <c r="V1662" s="828">
        <f t="shared" si="339"/>
        <v>0</v>
      </c>
      <c r="W1662" s="829">
        <f t="shared" si="340"/>
        <v>0</v>
      </c>
      <c r="X1662" s="828">
        <f t="shared" si="341"/>
        <v>0</v>
      </c>
      <c r="Y1662" s="1069">
        <v>0</v>
      </c>
      <c r="Z1662" s="749">
        <f t="shared" si="342"/>
        <v>0</v>
      </c>
      <c r="AA1662" s="1071"/>
      <c r="AB1662" s="1071"/>
      <c r="AC1662" s="700"/>
      <c r="AD1662" s="1068">
        <f t="shared" si="343"/>
        <v>0</v>
      </c>
    </row>
    <row r="1663" spans="6:30" ht="70.5" customHeight="1">
      <c r="F1663" s="826">
        <f t="shared" si="344"/>
        <v>0</v>
      </c>
      <c r="H1663" s="828">
        <f t="shared" si="332"/>
        <v>0</v>
      </c>
      <c r="J1663" s="828">
        <f t="shared" si="333"/>
        <v>0</v>
      </c>
      <c r="L1663" s="828">
        <f t="shared" si="334"/>
        <v>0</v>
      </c>
      <c r="N1663" s="828">
        <f t="shared" si="335"/>
        <v>0</v>
      </c>
      <c r="P1663" s="828">
        <f t="shared" si="336"/>
        <v>0</v>
      </c>
      <c r="R1663" s="828">
        <f t="shared" si="337"/>
        <v>0</v>
      </c>
      <c r="T1663" s="828">
        <f t="shared" si="338"/>
        <v>0</v>
      </c>
      <c r="V1663" s="828">
        <f t="shared" si="339"/>
        <v>0</v>
      </c>
      <c r="W1663" s="829">
        <f t="shared" si="340"/>
        <v>0</v>
      </c>
      <c r="X1663" s="828">
        <f t="shared" si="341"/>
        <v>0</v>
      </c>
      <c r="Y1663" s="1069">
        <v>0</v>
      </c>
      <c r="Z1663" s="749">
        <f t="shared" si="342"/>
        <v>0</v>
      </c>
      <c r="AA1663" s="1071"/>
      <c r="AB1663" s="1071"/>
      <c r="AC1663" s="700"/>
      <c r="AD1663" s="1068">
        <f t="shared" si="343"/>
        <v>0</v>
      </c>
    </row>
    <row r="1664" spans="6:30" ht="70.5" customHeight="1">
      <c r="F1664" s="826">
        <f t="shared" si="344"/>
        <v>0</v>
      </c>
      <c r="H1664" s="828">
        <f t="shared" si="332"/>
        <v>0</v>
      </c>
      <c r="J1664" s="828">
        <f t="shared" si="333"/>
        <v>0</v>
      </c>
      <c r="L1664" s="828">
        <f t="shared" si="334"/>
        <v>0</v>
      </c>
      <c r="N1664" s="828">
        <f t="shared" si="335"/>
        <v>0</v>
      </c>
      <c r="P1664" s="828">
        <f t="shared" si="336"/>
        <v>0</v>
      </c>
      <c r="R1664" s="828">
        <f t="shared" si="337"/>
        <v>0</v>
      </c>
      <c r="T1664" s="828">
        <f t="shared" si="338"/>
        <v>0</v>
      </c>
      <c r="V1664" s="828">
        <f t="shared" si="339"/>
        <v>0</v>
      </c>
      <c r="W1664" s="829">
        <f t="shared" si="340"/>
        <v>0</v>
      </c>
      <c r="X1664" s="828">
        <f t="shared" si="341"/>
        <v>0</v>
      </c>
      <c r="Y1664" s="1069">
        <v>0</v>
      </c>
      <c r="Z1664" s="749">
        <f t="shared" si="342"/>
        <v>0</v>
      </c>
      <c r="AA1664" s="1071"/>
      <c r="AB1664" s="1071"/>
      <c r="AC1664" s="700"/>
      <c r="AD1664" s="1068">
        <f t="shared" si="343"/>
        <v>0</v>
      </c>
    </row>
    <row r="1665" spans="6:30" ht="70.5" customHeight="1">
      <c r="F1665" s="826">
        <f t="shared" si="344"/>
        <v>0</v>
      </c>
      <c r="H1665" s="828">
        <f t="shared" si="332"/>
        <v>0</v>
      </c>
      <c r="J1665" s="828">
        <f t="shared" si="333"/>
        <v>0</v>
      </c>
      <c r="L1665" s="828">
        <f t="shared" si="334"/>
        <v>0</v>
      </c>
      <c r="N1665" s="828">
        <f t="shared" si="335"/>
        <v>0</v>
      </c>
      <c r="P1665" s="828">
        <f t="shared" si="336"/>
        <v>0</v>
      </c>
      <c r="R1665" s="828">
        <f t="shared" si="337"/>
        <v>0</v>
      </c>
      <c r="T1665" s="828">
        <f t="shared" si="338"/>
        <v>0</v>
      </c>
      <c r="V1665" s="828">
        <f t="shared" si="339"/>
        <v>0</v>
      </c>
      <c r="W1665" s="829">
        <f t="shared" si="340"/>
        <v>0</v>
      </c>
      <c r="X1665" s="828">
        <f t="shared" si="341"/>
        <v>0</v>
      </c>
      <c r="Y1665" s="1069">
        <v>0</v>
      </c>
      <c r="Z1665" s="749">
        <f t="shared" si="342"/>
        <v>0</v>
      </c>
      <c r="AA1665" s="1071"/>
      <c r="AB1665" s="1071"/>
      <c r="AC1665" s="700"/>
      <c r="AD1665" s="1068">
        <f t="shared" si="343"/>
        <v>0</v>
      </c>
    </row>
    <row r="1666" spans="6:30" ht="70.5" customHeight="1">
      <c r="F1666" s="826">
        <f t="shared" si="344"/>
        <v>0</v>
      </c>
      <c r="H1666" s="828">
        <f t="shared" si="332"/>
        <v>0</v>
      </c>
      <c r="J1666" s="828">
        <f t="shared" si="333"/>
        <v>0</v>
      </c>
      <c r="L1666" s="828">
        <f t="shared" si="334"/>
        <v>0</v>
      </c>
      <c r="N1666" s="828">
        <f t="shared" si="335"/>
        <v>0</v>
      </c>
      <c r="P1666" s="828">
        <f t="shared" si="336"/>
        <v>0</v>
      </c>
      <c r="R1666" s="828">
        <f t="shared" si="337"/>
        <v>0</v>
      </c>
      <c r="T1666" s="828">
        <f t="shared" si="338"/>
        <v>0</v>
      </c>
      <c r="V1666" s="828">
        <f t="shared" si="339"/>
        <v>0</v>
      </c>
      <c r="W1666" s="829">
        <f t="shared" si="340"/>
        <v>0</v>
      </c>
      <c r="X1666" s="828">
        <f t="shared" si="341"/>
        <v>0</v>
      </c>
      <c r="Y1666" s="1069">
        <v>0</v>
      </c>
      <c r="Z1666" s="749">
        <f t="shared" si="342"/>
        <v>0</v>
      </c>
      <c r="AA1666" s="1071"/>
      <c r="AB1666" s="1071"/>
      <c r="AC1666" s="700"/>
      <c r="AD1666" s="1068">
        <f t="shared" si="343"/>
        <v>0</v>
      </c>
    </row>
    <row r="1667" spans="6:30" ht="70.5" customHeight="1">
      <c r="F1667" s="826">
        <f t="shared" si="344"/>
        <v>0</v>
      </c>
      <c r="H1667" s="828">
        <f t="shared" si="332"/>
        <v>0</v>
      </c>
      <c r="J1667" s="828">
        <f t="shared" si="333"/>
        <v>0</v>
      </c>
      <c r="L1667" s="828">
        <f t="shared" si="334"/>
        <v>0</v>
      </c>
      <c r="N1667" s="828">
        <f t="shared" si="335"/>
        <v>0</v>
      </c>
      <c r="P1667" s="828">
        <f t="shared" si="336"/>
        <v>0</v>
      </c>
      <c r="R1667" s="828">
        <f t="shared" si="337"/>
        <v>0</v>
      </c>
      <c r="T1667" s="828">
        <f t="shared" si="338"/>
        <v>0</v>
      </c>
      <c r="V1667" s="828">
        <f t="shared" si="339"/>
        <v>0</v>
      </c>
      <c r="W1667" s="829">
        <f t="shared" si="340"/>
        <v>0</v>
      </c>
      <c r="X1667" s="828">
        <f t="shared" si="341"/>
        <v>0</v>
      </c>
      <c r="Y1667" s="1069">
        <v>0</v>
      </c>
      <c r="Z1667" s="749">
        <f t="shared" si="342"/>
        <v>0</v>
      </c>
      <c r="AA1667" s="1071"/>
      <c r="AB1667" s="1071"/>
      <c r="AC1667" s="700"/>
      <c r="AD1667" s="1068">
        <f t="shared" si="343"/>
        <v>0</v>
      </c>
    </row>
    <row r="1668" spans="6:30" ht="70.5" customHeight="1">
      <c r="F1668" s="826">
        <f t="shared" si="344"/>
        <v>0</v>
      </c>
      <c r="H1668" s="828">
        <f t="shared" si="332"/>
        <v>0</v>
      </c>
      <c r="J1668" s="828">
        <f t="shared" si="333"/>
        <v>0</v>
      </c>
      <c r="L1668" s="828">
        <f t="shared" si="334"/>
        <v>0</v>
      </c>
      <c r="N1668" s="828">
        <f t="shared" si="335"/>
        <v>0</v>
      </c>
      <c r="P1668" s="828">
        <f t="shared" si="336"/>
        <v>0</v>
      </c>
      <c r="R1668" s="828">
        <f t="shared" si="337"/>
        <v>0</v>
      </c>
      <c r="T1668" s="828">
        <f t="shared" si="338"/>
        <v>0</v>
      </c>
      <c r="V1668" s="828">
        <f t="shared" si="339"/>
        <v>0</v>
      </c>
      <c r="W1668" s="829">
        <f t="shared" si="340"/>
        <v>0</v>
      </c>
      <c r="X1668" s="828">
        <f t="shared" si="341"/>
        <v>0</v>
      </c>
      <c r="Y1668" s="1069">
        <v>0</v>
      </c>
      <c r="Z1668" s="749">
        <f t="shared" si="342"/>
        <v>0</v>
      </c>
      <c r="AA1668" s="1071"/>
      <c r="AB1668" s="1071"/>
      <c r="AC1668" s="700"/>
      <c r="AD1668" s="1068">
        <f t="shared" si="343"/>
        <v>0</v>
      </c>
    </row>
    <row r="1669" spans="6:30" ht="70.5" customHeight="1">
      <c r="F1669" s="826">
        <f t="shared" si="344"/>
        <v>0</v>
      </c>
      <c r="H1669" s="828">
        <f t="shared" si="332"/>
        <v>0</v>
      </c>
      <c r="J1669" s="828">
        <f t="shared" si="333"/>
        <v>0</v>
      </c>
      <c r="L1669" s="828">
        <f t="shared" si="334"/>
        <v>0</v>
      </c>
      <c r="N1669" s="828">
        <f t="shared" si="335"/>
        <v>0</v>
      </c>
      <c r="P1669" s="828">
        <f t="shared" si="336"/>
        <v>0</v>
      </c>
      <c r="R1669" s="828">
        <f t="shared" si="337"/>
        <v>0</v>
      </c>
      <c r="T1669" s="828">
        <f t="shared" si="338"/>
        <v>0</v>
      </c>
      <c r="V1669" s="828">
        <f t="shared" si="339"/>
        <v>0</v>
      </c>
      <c r="W1669" s="829">
        <f t="shared" si="340"/>
        <v>0</v>
      </c>
      <c r="X1669" s="828">
        <f t="shared" si="341"/>
        <v>0</v>
      </c>
      <c r="Y1669" s="1069">
        <v>0</v>
      </c>
      <c r="Z1669" s="749">
        <f t="shared" si="342"/>
        <v>0</v>
      </c>
      <c r="AA1669" s="1071"/>
      <c r="AB1669" s="1071"/>
      <c r="AC1669" s="700"/>
      <c r="AD1669" s="1068">
        <f t="shared" si="343"/>
        <v>0</v>
      </c>
    </row>
    <row r="1670" spans="6:30" ht="70.5" customHeight="1">
      <c r="F1670" s="826">
        <f t="shared" si="344"/>
        <v>0</v>
      </c>
      <c r="H1670" s="828">
        <f t="shared" si="332"/>
        <v>0</v>
      </c>
      <c r="J1670" s="828">
        <f t="shared" si="333"/>
        <v>0</v>
      </c>
      <c r="L1670" s="828">
        <f t="shared" si="334"/>
        <v>0</v>
      </c>
      <c r="N1670" s="828">
        <f t="shared" si="335"/>
        <v>0</v>
      </c>
      <c r="P1670" s="828">
        <f t="shared" si="336"/>
        <v>0</v>
      </c>
      <c r="R1670" s="828">
        <f t="shared" si="337"/>
        <v>0</v>
      </c>
      <c r="T1670" s="828">
        <f t="shared" si="338"/>
        <v>0</v>
      </c>
      <c r="V1670" s="828">
        <f t="shared" si="339"/>
        <v>0</v>
      </c>
      <c r="W1670" s="829">
        <f t="shared" si="340"/>
        <v>0</v>
      </c>
      <c r="X1670" s="828">
        <f t="shared" si="341"/>
        <v>0</v>
      </c>
      <c r="Y1670" s="1069">
        <v>0</v>
      </c>
      <c r="Z1670" s="749">
        <f t="shared" si="342"/>
        <v>0</v>
      </c>
      <c r="AA1670" s="1071"/>
      <c r="AB1670" s="1071"/>
      <c r="AC1670" s="700"/>
      <c r="AD1670" s="1068">
        <f t="shared" si="343"/>
        <v>0</v>
      </c>
    </row>
    <row r="1671" spans="6:30" ht="70.5" customHeight="1">
      <c r="F1671" s="826">
        <f t="shared" si="344"/>
        <v>0</v>
      </c>
      <c r="H1671" s="828">
        <f t="shared" si="332"/>
        <v>0</v>
      </c>
      <c r="J1671" s="828">
        <f t="shared" si="333"/>
        <v>0</v>
      </c>
      <c r="L1671" s="828">
        <f t="shared" si="334"/>
        <v>0</v>
      </c>
      <c r="N1671" s="828">
        <f t="shared" si="335"/>
        <v>0</v>
      </c>
      <c r="P1671" s="828">
        <f t="shared" si="336"/>
        <v>0</v>
      </c>
      <c r="R1671" s="828">
        <f t="shared" si="337"/>
        <v>0</v>
      </c>
      <c r="T1671" s="828">
        <f t="shared" si="338"/>
        <v>0</v>
      </c>
      <c r="V1671" s="828">
        <f t="shared" si="339"/>
        <v>0</v>
      </c>
      <c r="W1671" s="829">
        <f t="shared" si="340"/>
        <v>0</v>
      </c>
      <c r="X1671" s="828">
        <f t="shared" si="341"/>
        <v>0</v>
      </c>
      <c r="Y1671" s="1069">
        <v>0</v>
      </c>
      <c r="Z1671" s="749">
        <f t="shared" si="342"/>
        <v>0</v>
      </c>
      <c r="AA1671" s="1071"/>
      <c r="AB1671" s="1071"/>
      <c r="AD1671" s="1068">
        <f t="shared" si="343"/>
        <v>0</v>
      </c>
    </row>
    <row r="1672" spans="6:30" ht="70.5" customHeight="1">
      <c r="F1672" s="826">
        <f t="shared" si="344"/>
        <v>0</v>
      </c>
      <c r="H1672" s="828">
        <f t="shared" si="332"/>
        <v>0</v>
      </c>
      <c r="J1672" s="828">
        <f t="shared" si="333"/>
        <v>0</v>
      </c>
      <c r="L1672" s="828">
        <f t="shared" si="334"/>
        <v>0</v>
      </c>
      <c r="N1672" s="828">
        <f t="shared" si="335"/>
        <v>0</v>
      </c>
      <c r="P1672" s="828">
        <f t="shared" si="336"/>
        <v>0</v>
      </c>
      <c r="R1672" s="828">
        <f t="shared" si="337"/>
        <v>0</v>
      </c>
      <c r="T1672" s="828">
        <f t="shared" si="338"/>
        <v>0</v>
      </c>
      <c r="V1672" s="828">
        <f t="shared" si="339"/>
        <v>0</v>
      </c>
      <c r="W1672" s="829">
        <f t="shared" si="340"/>
        <v>0</v>
      </c>
      <c r="X1672" s="828">
        <f t="shared" si="341"/>
        <v>0</v>
      </c>
      <c r="Y1672" s="1069">
        <v>0</v>
      </c>
      <c r="Z1672" s="749">
        <f t="shared" si="342"/>
        <v>0</v>
      </c>
      <c r="AA1672" s="1071"/>
      <c r="AB1672" s="1071"/>
      <c r="AD1672" s="1068">
        <f t="shared" si="343"/>
        <v>0</v>
      </c>
    </row>
    <row r="1673" spans="6:30" ht="70.5" customHeight="1">
      <c r="F1673" s="826">
        <f t="shared" si="344"/>
        <v>0</v>
      </c>
      <c r="H1673" s="828">
        <f t="shared" si="332"/>
        <v>0</v>
      </c>
      <c r="J1673" s="828">
        <f t="shared" si="333"/>
        <v>0</v>
      </c>
      <c r="L1673" s="828">
        <f t="shared" si="334"/>
        <v>0</v>
      </c>
      <c r="N1673" s="828">
        <f t="shared" si="335"/>
        <v>0</v>
      </c>
      <c r="P1673" s="828">
        <f t="shared" si="336"/>
        <v>0</v>
      </c>
      <c r="R1673" s="828">
        <f t="shared" si="337"/>
        <v>0</v>
      </c>
      <c r="T1673" s="828">
        <f t="shared" si="338"/>
        <v>0</v>
      </c>
      <c r="V1673" s="828">
        <f t="shared" si="339"/>
        <v>0</v>
      </c>
      <c r="W1673" s="829">
        <f t="shared" si="340"/>
        <v>0</v>
      </c>
      <c r="X1673" s="828">
        <f t="shared" si="341"/>
        <v>0</v>
      </c>
      <c r="Y1673" s="1069">
        <v>0</v>
      </c>
      <c r="Z1673" s="749">
        <f t="shared" si="342"/>
        <v>0</v>
      </c>
      <c r="AA1673" s="1071"/>
      <c r="AB1673" s="1071"/>
      <c r="AD1673" s="1068">
        <f t="shared" si="343"/>
        <v>0</v>
      </c>
    </row>
    <row r="1674" spans="6:30" ht="70.5" customHeight="1">
      <c r="F1674" s="826">
        <f t="shared" si="344"/>
        <v>0</v>
      </c>
      <c r="H1674" s="828">
        <f t="shared" si="332"/>
        <v>0</v>
      </c>
      <c r="J1674" s="828">
        <f t="shared" si="333"/>
        <v>0</v>
      </c>
      <c r="L1674" s="828">
        <f t="shared" si="334"/>
        <v>0</v>
      </c>
      <c r="N1674" s="828">
        <f t="shared" si="335"/>
        <v>0</v>
      </c>
      <c r="P1674" s="828">
        <f t="shared" si="336"/>
        <v>0</v>
      </c>
      <c r="R1674" s="828">
        <f t="shared" si="337"/>
        <v>0</v>
      </c>
      <c r="T1674" s="828">
        <f t="shared" si="338"/>
        <v>0</v>
      </c>
      <c r="V1674" s="828">
        <f t="shared" si="339"/>
        <v>0</v>
      </c>
      <c r="W1674" s="829">
        <f t="shared" si="340"/>
        <v>0</v>
      </c>
      <c r="X1674" s="828">
        <f t="shared" si="341"/>
        <v>0</v>
      </c>
      <c r="Y1674" s="1069">
        <v>0</v>
      </c>
      <c r="Z1674" s="749">
        <f t="shared" si="342"/>
        <v>0</v>
      </c>
      <c r="AA1674" s="1071"/>
      <c r="AB1674" s="1071"/>
      <c r="AD1674" s="1068">
        <f t="shared" si="343"/>
        <v>0</v>
      </c>
    </row>
    <row r="1675" spans="6:30" ht="70.5" customHeight="1">
      <c r="F1675" s="826">
        <f t="shared" si="344"/>
        <v>0</v>
      </c>
      <c r="H1675" s="828">
        <f t="shared" si="332"/>
        <v>0</v>
      </c>
      <c r="J1675" s="828">
        <f t="shared" si="333"/>
        <v>0</v>
      </c>
      <c r="L1675" s="828">
        <f t="shared" si="334"/>
        <v>0</v>
      </c>
      <c r="N1675" s="828">
        <f t="shared" si="335"/>
        <v>0</v>
      </c>
      <c r="P1675" s="828">
        <f t="shared" si="336"/>
        <v>0</v>
      </c>
      <c r="R1675" s="828">
        <f t="shared" si="337"/>
        <v>0</v>
      </c>
      <c r="T1675" s="828">
        <f t="shared" si="338"/>
        <v>0</v>
      </c>
      <c r="V1675" s="828">
        <f t="shared" si="339"/>
        <v>0</v>
      </c>
      <c r="W1675" s="829">
        <f t="shared" si="340"/>
        <v>0</v>
      </c>
      <c r="X1675" s="828">
        <f t="shared" si="341"/>
        <v>0</v>
      </c>
      <c r="Y1675" s="1069">
        <v>0</v>
      </c>
      <c r="Z1675" s="749">
        <f t="shared" si="342"/>
        <v>0</v>
      </c>
      <c r="AA1675" s="1071"/>
      <c r="AB1675" s="1071"/>
      <c r="AD1675" s="1068">
        <f t="shared" si="343"/>
        <v>0</v>
      </c>
    </row>
    <row r="1676" spans="6:30" ht="70.5" customHeight="1">
      <c r="F1676" s="826">
        <f t="shared" si="344"/>
        <v>0</v>
      </c>
      <c r="H1676" s="828">
        <f t="shared" si="332"/>
        <v>0</v>
      </c>
      <c r="J1676" s="828">
        <f t="shared" si="333"/>
        <v>0</v>
      </c>
      <c r="L1676" s="828">
        <f t="shared" si="334"/>
        <v>0</v>
      </c>
      <c r="N1676" s="828">
        <f t="shared" si="335"/>
        <v>0</v>
      </c>
      <c r="P1676" s="828">
        <f t="shared" si="336"/>
        <v>0</v>
      </c>
      <c r="R1676" s="828">
        <f t="shared" si="337"/>
        <v>0</v>
      </c>
      <c r="T1676" s="828">
        <f t="shared" si="338"/>
        <v>0</v>
      </c>
      <c r="V1676" s="828">
        <f t="shared" si="339"/>
        <v>0</v>
      </c>
      <c r="W1676" s="829">
        <f t="shared" si="340"/>
        <v>0</v>
      </c>
      <c r="X1676" s="828">
        <f t="shared" si="341"/>
        <v>0</v>
      </c>
      <c r="Y1676" s="1069">
        <v>0</v>
      </c>
      <c r="Z1676" s="749">
        <f t="shared" si="342"/>
        <v>0</v>
      </c>
      <c r="AA1676" s="1071"/>
      <c r="AB1676" s="1071"/>
      <c r="AD1676" s="1068">
        <f t="shared" si="343"/>
        <v>0</v>
      </c>
    </row>
    <row r="1677" spans="6:30" ht="70.5" customHeight="1">
      <c r="F1677" s="826">
        <f t="shared" si="344"/>
        <v>0</v>
      </c>
      <c r="H1677" s="828">
        <f t="shared" si="332"/>
        <v>0</v>
      </c>
      <c r="J1677" s="828">
        <f t="shared" si="333"/>
        <v>0</v>
      </c>
      <c r="L1677" s="828">
        <f t="shared" si="334"/>
        <v>0</v>
      </c>
      <c r="N1677" s="828">
        <f t="shared" si="335"/>
        <v>0</v>
      </c>
      <c r="P1677" s="828">
        <f t="shared" si="336"/>
        <v>0</v>
      </c>
      <c r="R1677" s="828">
        <f t="shared" si="337"/>
        <v>0</v>
      </c>
      <c r="T1677" s="828">
        <f t="shared" si="338"/>
        <v>0</v>
      </c>
      <c r="V1677" s="828">
        <f t="shared" si="339"/>
        <v>0</v>
      </c>
      <c r="W1677" s="829">
        <f t="shared" si="340"/>
        <v>0</v>
      </c>
      <c r="X1677" s="828">
        <f t="shared" si="341"/>
        <v>0</v>
      </c>
      <c r="Y1677" s="1069">
        <v>0</v>
      </c>
      <c r="Z1677" s="749">
        <f t="shared" si="342"/>
        <v>0</v>
      </c>
      <c r="AA1677" s="1071"/>
      <c r="AB1677" s="1071"/>
      <c r="AD1677" s="1068">
        <f t="shared" si="343"/>
        <v>0</v>
      </c>
    </row>
    <row r="1678" spans="6:30" ht="70.5" customHeight="1">
      <c r="F1678" s="826">
        <f t="shared" si="344"/>
        <v>0</v>
      </c>
      <c r="H1678" s="828">
        <f t="shared" si="332"/>
        <v>0</v>
      </c>
      <c r="J1678" s="828">
        <f t="shared" si="333"/>
        <v>0</v>
      </c>
      <c r="L1678" s="828">
        <f t="shared" si="334"/>
        <v>0</v>
      </c>
      <c r="N1678" s="828">
        <f t="shared" si="335"/>
        <v>0</v>
      </c>
      <c r="P1678" s="828">
        <f t="shared" si="336"/>
        <v>0</v>
      </c>
      <c r="R1678" s="828">
        <f t="shared" si="337"/>
        <v>0</v>
      </c>
      <c r="T1678" s="828">
        <f t="shared" si="338"/>
        <v>0</v>
      </c>
      <c r="V1678" s="828">
        <f t="shared" si="339"/>
        <v>0</v>
      </c>
      <c r="W1678" s="829">
        <f t="shared" si="340"/>
        <v>0</v>
      </c>
      <c r="X1678" s="828">
        <f t="shared" si="341"/>
        <v>0</v>
      </c>
      <c r="Y1678" s="1069">
        <v>0</v>
      </c>
      <c r="Z1678" s="749">
        <f t="shared" si="342"/>
        <v>0</v>
      </c>
      <c r="AA1678" s="1071"/>
      <c r="AB1678" s="1071"/>
      <c r="AD1678" s="1068">
        <f t="shared" si="343"/>
        <v>0</v>
      </c>
    </row>
    <row r="1679" spans="6:30" ht="70.5" customHeight="1">
      <c r="F1679" s="826">
        <f t="shared" si="344"/>
        <v>0</v>
      </c>
      <c r="H1679" s="828">
        <f t="shared" ref="H1679:H1742" si="345">G1679*C1679</f>
        <v>0</v>
      </c>
      <c r="J1679" s="828">
        <f t="shared" ref="J1679:J1742" si="346">I1679*C1679</f>
        <v>0</v>
      </c>
      <c r="L1679" s="828">
        <f t="shared" ref="L1679:L1742" si="347">K1679*C1679</f>
        <v>0</v>
      </c>
      <c r="N1679" s="828">
        <f t="shared" ref="N1679:N1742" si="348">M1679*C1679</f>
        <v>0</v>
      </c>
      <c r="P1679" s="828">
        <f t="shared" ref="P1679:P1742" si="349">O1679*C1679</f>
        <v>0</v>
      </c>
      <c r="R1679" s="828">
        <f t="shared" ref="R1679:R1742" si="350">Q1679*C1679</f>
        <v>0</v>
      </c>
      <c r="T1679" s="828">
        <f t="shared" ref="T1679:T1742" si="351">S1679*C1679</f>
        <v>0</v>
      </c>
      <c r="V1679" s="828">
        <f t="shared" ref="V1679:V1722" si="352">U1679*C1679</f>
        <v>0</v>
      </c>
      <c r="W1679" s="829">
        <f t="shared" ref="W1679:W1742" si="353">G1679+I1679+K1679+M1679+O1679+Q1679+S1679+U1679</f>
        <v>0</v>
      </c>
      <c r="X1679" s="828">
        <f t="shared" ref="X1679:X1742" si="354">W1679*C1679</f>
        <v>0</v>
      </c>
      <c r="Y1679" s="1069">
        <v>0</v>
      </c>
      <c r="Z1679" s="749">
        <f t="shared" ref="Z1679:Z1742" si="355">Y1679*C1679</f>
        <v>0</v>
      </c>
      <c r="AA1679" s="1071"/>
      <c r="AB1679" s="1071"/>
      <c r="AD1679" s="1068">
        <f t="shared" ref="AD1679:AD1704" si="356">Z1679-AC1679</f>
        <v>0</v>
      </c>
    </row>
    <row r="1680" spans="6:30" ht="70.5" customHeight="1">
      <c r="F1680" s="826">
        <f t="shared" si="344"/>
        <v>0</v>
      </c>
      <c r="H1680" s="828">
        <f t="shared" si="345"/>
        <v>0</v>
      </c>
      <c r="J1680" s="828">
        <f t="shared" si="346"/>
        <v>0</v>
      </c>
      <c r="L1680" s="828">
        <f t="shared" si="347"/>
        <v>0</v>
      </c>
      <c r="N1680" s="828">
        <f t="shared" si="348"/>
        <v>0</v>
      </c>
      <c r="P1680" s="828">
        <f t="shared" si="349"/>
        <v>0</v>
      </c>
      <c r="R1680" s="828">
        <f t="shared" si="350"/>
        <v>0</v>
      </c>
      <c r="T1680" s="828">
        <f t="shared" si="351"/>
        <v>0</v>
      </c>
      <c r="V1680" s="828">
        <f t="shared" si="352"/>
        <v>0</v>
      </c>
      <c r="W1680" s="829">
        <f t="shared" si="353"/>
        <v>0</v>
      </c>
      <c r="X1680" s="828">
        <f t="shared" si="354"/>
        <v>0</v>
      </c>
      <c r="Y1680" s="1069">
        <v>0</v>
      </c>
      <c r="Z1680" s="749">
        <f t="shared" si="355"/>
        <v>0</v>
      </c>
      <c r="AA1680" s="1071"/>
      <c r="AB1680" s="1071"/>
      <c r="AD1680" s="1068">
        <f t="shared" si="356"/>
        <v>0</v>
      </c>
    </row>
    <row r="1681" spans="6:30" ht="70.5" customHeight="1">
      <c r="F1681" s="826">
        <f t="shared" si="344"/>
        <v>0</v>
      </c>
      <c r="H1681" s="828">
        <f t="shared" si="345"/>
        <v>0</v>
      </c>
      <c r="J1681" s="828">
        <f t="shared" si="346"/>
        <v>0</v>
      </c>
      <c r="L1681" s="828">
        <f t="shared" si="347"/>
        <v>0</v>
      </c>
      <c r="N1681" s="828">
        <f t="shared" si="348"/>
        <v>0</v>
      </c>
      <c r="P1681" s="828">
        <f t="shared" si="349"/>
        <v>0</v>
      </c>
      <c r="R1681" s="828">
        <f t="shared" si="350"/>
        <v>0</v>
      </c>
      <c r="T1681" s="828">
        <f t="shared" si="351"/>
        <v>0</v>
      </c>
      <c r="V1681" s="828">
        <f t="shared" si="352"/>
        <v>0</v>
      </c>
      <c r="W1681" s="829">
        <f t="shared" si="353"/>
        <v>0</v>
      </c>
      <c r="X1681" s="828">
        <f t="shared" si="354"/>
        <v>0</v>
      </c>
      <c r="Y1681" s="1069">
        <v>0</v>
      </c>
      <c r="Z1681" s="749">
        <f t="shared" si="355"/>
        <v>0</v>
      </c>
      <c r="AA1681" s="1071"/>
      <c r="AB1681" s="1071"/>
      <c r="AD1681" s="1068">
        <f t="shared" si="356"/>
        <v>0</v>
      </c>
    </row>
    <row r="1682" spans="6:30" ht="70.5" customHeight="1">
      <c r="F1682" s="826">
        <f t="shared" si="344"/>
        <v>0</v>
      </c>
      <c r="H1682" s="828">
        <f t="shared" si="345"/>
        <v>0</v>
      </c>
      <c r="J1682" s="828">
        <f t="shared" si="346"/>
        <v>0</v>
      </c>
      <c r="L1682" s="828">
        <f t="shared" si="347"/>
        <v>0</v>
      </c>
      <c r="N1682" s="828">
        <f t="shared" si="348"/>
        <v>0</v>
      </c>
      <c r="P1682" s="828">
        <f t="shared" si="349"/>
        <v>0</v>
      </c>
      <c r="R1682" s="828">
        <f t="shared" si="350"/>
        <v>0</v>
      </c>
      <c r="T1682" s="828">
        <f t="shared" si="351"/>
        <v>0</v>
      </c>
      <c r="V1682" s="828">
        <f t="shared" si="352"/>
        <v>0</v>
      </c>
      <c r="W1682" s="829">
        <f t="shared" si="353"/>
        <v>0</v>
      </c>
      <c r="X1682" s="828">
        <f t="shared" si="354"/>
        <v>0</v>
      </c>
      <c r="Y1682" s="1069">
        <v>0</v>
      </c>
      <c r="Z1682" s="749">
        <f t="shared" si="355"/>
        <v>0</v>
      </c>
      <c r="AA1682" s="1071"/>
      <c r="AB1682" s="1071"/>
      <c r="AD1682" s="1068">
        <f t="shared" si="356"/>
        <v>0</v>
      </c>
    </row>
    <row r="1683" spans="6:30" ht="70.5" customHeight="1">
      <c r="F1683" s="826">
        <f t="shared" si="344"/>
        <v>0</v>
      </c>
      <c r="H1683" s="828">
        <f t="shared" si="345"/>
        <v>0</v>
      </c>
      <c r="J1683" s="828">
        <f t="shared" si="346"/>
        <v>0</v>
      </c>
      <c r="L1683" s="828">
        <f t="shared" si="347"/>
        <v>0</v>
      </c>
      <c r="N1683" s="828">
        <f t="shared" si="348"/>
        <v>0</v>
      </c>
      <c r="P1683" s="828">
        <f t="shared" si="349"/>
        <v>0</v>
      </c>
      <c r="R1683" s="828">
        <f t="shared" si="350"/>
        <v>0</v>
      </c>
      <c r="T1683" s="828">
        <f t="shared" si="351"/>
        <v>0</v>
      </c>
      <c r="V1683" s="828">
        <f t="shared" si="352"/>
        <v>0</v>
      </c>
      <c r="W1683" s="829">
        <f t="shared" si="353"/>
        <v>0</v>
      </c>
      <c r="X1683" s="828">
        <f t="shared" si="354"/>
        <v>0</v>
      </c>
      <c r="Y1683" s="1069">
        <v>0</v>
      </c>
      <c r="Z1683" s="749">
        <f t="shared" si="355"/>
        <v>0</v>
      </c>
      <c r="AA1683" s="1071"/>
      <c r="AB1683" s="1071"/>
      <c r="AD1683" s="1068">
        <f t="shared" si="356"/>
        <v>0</v>
      </c>
    </row>
    <row r="1684" spans="6:30" ht="70.5" customHeight="1">
      <c r="F1684" s="826">
        <f t="shared" si="344"/>
        <v>0</v>
      </c>
      <c r="H1684" s="828">
        <f t="shared" si="345"/>
        <v>0</v>
      </c>
      <c r="J1684" s="828">
        <f t="shared" si="346"/>
        <v>0</v>
      </c>
      <c r="L1684" s="828">
        <f t="shared" si="347"/>
        <v>0</v>
      </c>
      <c r="N1684" s="828">
        <f t="shared" si="348"/>
        <v>0</v>
      </c>
      <c r="P1684" s="828">
        <f t="shared" si="349"/>
        <v>0</v>
      </c>
      <c r="R1684" s="828">
        <f t="shared" si="350"/>
        <v>0</v>
      </c>
      <c r="T1684" s="828">
        <f t="shared" si="351"/>
        <v>0</v>
      </c>
      <c r="V1684" s="828">
        <f t="shared" si="352"/>
        <v>0</v>
      </c>
      <c r="W1684" s="829">
        <f t="shared" si="353"/>
        <v>0</v>
      </c>
      <c r="X1684" s="828">
        <f t="shared" si="354"/>
        <v>0</v>
      </c>
      <c r="Y1684" s="1069">
        <v>0</v>
      </c>
      <c r="Z1684" s="749">
        <f t="shared" si="355"/>
        <v>0</v>
      </c>
      <c r="AA1684" s="1071"/>
      <c r="AB1684" s="1071"/>
      <c r="AD1684" s="1068">
        <f t="shared" si="356"/>
        <v>0</v>
      </c>
    </row>
    <row r="1685" spans="6:30" ht="70.5" customHeight="1">
      <c r="F1685" s="826">
        <f t="shared" si="344"/>
        <v>0</v>
      </c>
      <c r="H1685" s="828">
        <f t="shared" si="345"/>
        <v>0</v>
      </c>
      <c r="J1685" s="828">
        <f t="shared" si="346"/>
        <v>0</v>
      </c>
      <c r="L1685" s="828">
        <f t="shared" si="347"/>
        <v>0</v>
      </c>
      <c r="N1685" s="828">
        <f t="shared" si="348"/>
        <v>0</v>
      </c>
      <c r="P1685" s="828">
        <f t="shared" si="349"/>
        <v>0</v>
      </c>
      <c r="R1685" s="828">
        <f t="shared" si="350"/>
        <v>0</v>
      </c>
      <c r="T1685" s="828">
        <f t="shared" si="351"/>
        <v>0</v>
      </c>
      <c r="V1685" s="828">
        <f t="shared" si="352"/>
        <v>0</v>
      </c>
      <c r="W1685" s="829">
        <f t="shared" si="353"/>
        <v>0</v>
      </c>
      <c r="X1685" s="828">
        <f t="shared" si="354"/>
        <v>0</v>
      </c>
      <c r="Y1685" s="1069">
        <v>0</v>
      </c>
      <c r="Z1685" s="749">
        <f t="shared" si="355"/>
        <v>0</v>
      </c>
      <c r="AA1685" s="1071"/>
      <c r="AB1685" s="1071"/>
      <c r="AD1685" s="1068">
        <f t="shared" si="356"/>
        <v>0</v>
      </c>
    </row>
    <row r="1686" spans="6:30" ht="70.5" customHeight="1">
      <c r="F1686" s="826">
        <f t="shared" si="344"/>
        <v>0</v>
      </c>
      <c r="H1686" s="828">
        <f t="shared" si="345"/>
        <v>0</v>
      </c>
      <c r="J1686" s="828">
        <f t="shared" si="346"/>
        <v>0</v>
      </c>
      <c r="L1686" s="828">
        <f t="shared" si="347"/>
        <v>0</v>
      </c>
      <c r="N1686" s="828">
        <f t="shared" si="348"/>
        <v>0</v>
      </c>
      <c r="P1686" s="828">
        <f t="shared" si="349"/>
        <v>0</v>
      </c>
      <c r="R1686" s="828">
        <f t="shared" si="350"/>
        <v>0</v>
      </c>
      <c r="T1686" s="828">
        <f t="shared" si="351"/>
        <v>0</v>
      </c>
      <c r="V1686" s="828">
        <f t="shared" si="352"/>
        <v>0</v>
      </c>
      <c r="W1686" s="829">
        <f t="shared" si="353"/>
        <v>0</v>
      </c>
      <c r="X1686" s="828">
        <f t="shared" si="354"/>
        <v>0</v>
      </c>
      <c r="Y1686" s="1069">
        <v>0</v>
      </c>
      <c r="Z1686" s="749">
        <f t="shared" si="355"/>
        <v>0</v>
      </c>
      <c r="AA1686" s="1071"/>
      <c r="AB1686" s="1071"/>
      <c r="AD1686" s="1068">
        <f t="shared" si="356"/>
        <v>0</v>
      </c>
    </row>
    <row r="1687" spans="6:30" ht="70.5" customHeight="1">
      <c r="F1687" s="826">
        <f t="shared" si="344"/>
        <v>0</v>
      </c>
      <c r="H1687" s="828">
        <f t="shared" si="345"/>
        <v>0</v>
      </c>
      <c r="J1687" s="828">
        <f t="shared" si="346"/>
        <v>0</v>
      </c>
      <c r="L1687" s="828">
        <f t="shared" si="347"/>
        <v>0</v>
      </c>
      <c r="N1687" s="828">
        <f t="shared" si="348"/>
        <v>0</v>
      </c>
      <c r="P1687" s="828">
        <f t="shared" si="349"/>
        <v>0</v>
      </c>
      <c r="R1687" s="828">
        <f t="shared" si="350"/>
        <v>0</v>
      </c>
      <c r="T1687" s="828">
        <f t="shared" si="351"/>
        <v>0</v>
      </c>
      <c r="V1687" s="828">
        <f t="shared" si="352"/>
        <v>0</v>
      </c>
      <c r="W1687" s="829">
        <f t="shared" si="353"/>
        <v>0</v>
      </c>
      <c r="X1687" s="828">
        <f t="shared" si="354"/>
        <v>0</v>
      </c>
      <c r="Y1687" s="1069">
        <v>0</v>
      </c>
      <c r="Z1687" s="749">
        <f t="shared" si="355"/>
        <v>0</v>
      </c>
      <c r="AA1687" s="1071"/>
      <c r="AB1687" s="1071"/>
      <c r="AD1687" s="1068">
        <f t="shared" si="356"/>
        <v>0</v>
      </c>
    </row>
    <row r="1688" spans="6:30" ht="70.5" customHeight="1">
      <c r="F1688" s="826">
        <f t="shared" si="344"/>
        <v>0</v>
      </c>
      <c r="H1688" s="828">
        <f t="shared" si="345"/>
        <v>0</v>
      </c>
      <c r="J1688" s="828">
        <f t="shared" si="346"/>
        <v>0</v>
      </c>
      <c r="L1688" s="828">
        <f t="shared" si="347"/>
        <v>0</v>
      </c>
      <c r="N1688" s="828">
        <f t="shared" si="348"/>
        <v>0</v>
      </c>
      <c r="P1688" s="828">
        <f t="shared" si="349"/>
        <v>0</v>
      </c>
      <c r="R1688" s="828">
        <f t="shared" si="350"/>
        <v>0</v>
      </c>
      <c r="T1688" s="828">
        <f t="shared" si="351"/>
        <v>0</v>
      </c>
      <c r="V1688" s="828">
        <f t="shared" si="352"/>
        <v>0</v>
      </c>
      <c r="W1688" s="829">
        <f t="shared" si="353"/>
        <v>0</v>
      </c>
      <c r="X1688" s="828">
        <f t="shared" si="354"/>
        <v>0</v>
      </c>
      <c r="Y1688" s="1069">
        <v>0</v>
      </c>
      <c r="Z1688" s="749">
        <f t="shared" si="355"/>
        <v>0</v>
      </c>
      <c r="AA1688" s="1071"/>
      <c r="AB1688" s="1071"/>
      <c r="AD1688" s="1068">
        <f t="shared" si="356"/>
        <v>0</v>
      </c>
    </row>
    <row r="1689" spans="6:30" ht="70.5" customHeight="1">
      <c r="F1689" s="826">
        <f t="shared" si="344"/>
        <v>0</v>
      </c>
      <c r="H1689" s="828">
        <f t="shared" si="345"/>
        <v>0</v>
      </c>
      <c r="J1689" s="828">
        <f t="shared" si="346"/>
        <v>0</v>
      </c>
      <c r="L1689" s="828">
        <f t="shared" si="347"/>
        <v>0</v>
      </c>
      <c r="N1689" s="828">
        <f t="shared" si="348"/>
        <v>0</v>
      </c>
      <c r="P1689" s="828">
        <f t="shared" si="349"/>
        <v>0</v>
      </c>
      <c r="R1689" s="828">
        <f t="shared" si="350"/>
        <v>0</v>
      </c>
      <c r="T1689" s="828">
        <f t="shared" si="351"/>
        <v>0</v>
      </c>
      <c r="V1689" s="828">
        <f t="shared" si="352"/>
        <v>0</v>
      </c>
      <c r="W1689" s="829">
        <f t="shared" si="353"/>
        <v>0</v>
      </c>
      <c r="X1689" s="828">
        <f t="shared" si="354"/>
        <v>0</v>
      </c>
      <c r="Y1689" s="1069">
        <v>0</v>
      </c>
      <c r="Z1689" s="749">
        <f t="shared" si="355"/>
        <v>0</v>
      </c>
      <c r="AA1689" s="1071"/>
      <c r="AB1689" s="1071"/>
      <c r="AD1689" s="1068">
        <f t="shared" si="356"/>
        <v>0</v>
      </c>
    </row>
    <row r="1690" spans="6:30" ht="70.5" customHeight="1">
      <c r="F1690" s="826">
        <f t="shared" si="344"/>
        <v>0</v>
      </c>
      <c r="H1690" s="828">
        <f t="shared" si="345"/>
        <v>0</v>
      </c>
      <c r="J1690" s="828">
        <f t="shared" si="346"/>
        <v>0</v>
      </c>
      <c r="L1690" s="828">
        <f t="shared" si="347"/>
        <v>0</v>
      </c>
      <c r="N1690" s="828">
        <f t="shared" si="348"/>
        <v>0</v>
      </c>
      <c r="P1690" s="828">
        <f t="shared" si="349"/>
        <v>0</v>
      </c>
      <c r="R1690" s="828">
        <f t="shared" si="350"/>
        <v>0</v>
      </c>
      <c r="T1690" s="828">
        <f t="shared" si="351"/>
        <v>0</v>
      </c>
      <c r="V1690" s="828">
        <f t="shared" si="352"/>
        <v>0</v>
      </c>
      <c r="W1690" s="829">
        <f t="shared" si="353"/>
        <v>0</v>
      </c>
      <c r="X1690" s="828">
        <f t="shared" si="354"/>
        <v>0</v>
      </c>
      <c r="Y1690" s="1069">
        <v>0</v>
      </c>
      <c r="Z1690" s="749">
        <f t="shared" si="355"/>
        <v>0</v>
      </c>
      <c r="AA1690" s="1071"/>
      <c r="AB1690" s="1071"/>
      <c r="AD1690" s="1068">
        <f t="shared" si="356"/>
        <v>0</v>
      </c>
    </row>
    <row r="1691" spans="6:30" ht="70.5" customHeight="1">
      <c r="F1691" s="826">
        <f t="shared" si="344"/>
        <v>0</v>
      </c>
      <c r="H1691" s="828">
        <f t="shared" si="345"/>
        <v>0</v>
      </c>
      <c r="J1691" s="828">
        <f t="shared" si="346"/>
        <v>0</v>
      </c>
      <c r="L1691" s="828">
        <f t="shared" si="347"/>
        <v>0</v>
      </c>
      <c r="N1691" s="828">
        <f t="shared" si="348"/>
        <v>0</v>
      </c>
      <c r="P1691" s="828">
        <f t="shared" si="349"/>
        <v>0</v>
      </c>
      <c r="R1691" s="828">
        <f t="shared" si="350"/>
        <v>0</v>
      </c>
      <c r="T1691" s="828">
        <f t="shared" si="351"/>
        <v>0</v>
      </c>
      <c r="V1691" s="828">
        <f t="shared" si="352"/>
        <v>0</v>
      </c>
      <c r="W1691" s="829">
        <f t="shared" si="353"/>
        <v>0</v>
      </c>
      <c r="X1691" s="828">
        <f t="shared" si="354"/>
        <v>0</v>
      </c>
      <c r="Y1691" s="1069">
        <v>0</v>
      </c>
      <c r="Z1691" s="749">
        <f t="shared" si="355"/>
        <v>0</v>
      </c>
      <c r="AA1691" s="1071"/>
      <c r="AB1691" s="1071"/>
      <c r="AD1691" s="1068">
        <f t="shared" si="356"/>
        <v>0</v>
      </c>
    </row>
    <row r="1692" spans="6:30" ht="70.5" customHeight="1">
      <c r="F1692" s="826">
        <f t="shared" si="344"/>
        <v>0</v>
      </c>
      <c r="H1692" s="828">
        <f t="shared" si="345"/>
        <v>0</v>
      </c>
      <c r="J1692" s="828">
        <f t="shared" si="346"/>
        <v>0</v>
      </c>
      <c r="L1692" s="828">
        <f t="shared" si="347"/>
        <v>0</v>
      </c>
      <c r="N1692" s="828">
        <f t="shared" si="348"/>
        <v>0</v>
      </c>
      <c r="P1692" s="828">
        <f t="shared" si="349"/>
        <v>0</v>
      </c>
      <c r="R1692" s="828">
        <f t="shared" si="350"/>
        <v>0</v>
      </c>
      <c r="T1692" s="828">
        <f t="shared" si="351"/>
        <v>0</v>
      </c>
      <c r="V1692" s="828">
        <f t="shared" si="352"/>
        <v>0</v>
      </c>
      <c r="W1692" s="829">
        <f t="shared" si="353"/>
        <v>0</v>
      </c>
      <c r="X1692" s="828">
        <f t="shared" si="354"/>
        <v>0</v>
      </c>
      <c r="Y1692" s="1069">
        <v>0</v>
      </c>
      <c r="Z1692" s="749">
        <f t="shared" si="355"/>
        <v>0</v>
      </c>
      <c r="AA1692" s="1071"/>
      <c r="AB1692" s="1071"/>
      <c r="AD1692" s="1068">
        <f t="shared" si="356"/>
        <v>0</v>
      </c>
    </row>
    <row r="1693" spans="6:30" ht="70.5" customHeight="1">
      <c r="F1693" s="826">
        <f t="shared" si="344"/>
        <v>0</v>
      </c>
      <c r="H1693" s="828">
        <f t="shared" si="345"/>
        <v>0</v>
      </c>
      <c r="J1693" s="828">
        <f t="shared" si="346"/>
        <v>0</v>
      </c>
      <c r="L1693" s="828">
        <f t="shared" si="347"/>
        <v>0</v>
      </c>
      <c r="N1693" s="828">
        <f t="shared" si="348"/>
        <v>0</v>
      </c>
      <c r="P1693" s="828">
        <f t="shared" si="349"/>
        <v>0</v>
      </c>
      <c r="R1693" s="828">
        <f t="shared" si="350"/>
        <v>0</v>
      </c>
      <c r="T1693" s="828">
        <f t="shared" si="351"/>
        <v>0</v>
      </c>
      <c r="V1693" s="828">
        <f t="shared" si="352"/>
        <v>0</v>
      </c>
      <c r="W1693" s="829">
        <f t="shared" si="353"/>
        <v>0</v>
      </c>
      <c r="X1693" s="828">
        <f t="shared" si="354"/>
        <v>0</v>
      </c>
      <c r="Y1693" s="1069">
        <v>0</v>
      </c>
      <c r="Z1693" s="749">
        <f t="shared" si="355"/>
        <v>0</v>
      </c>
      <c r="AA1693" s="1071"/>
      <c r="AB1693" s="1071"/>
      <c r="AD1693" s="1068">
        <f t="shared" si="356"/>
        <v>0</v>
      </c>
    </row>
    <row r="1694" spans="6:30" ht="70.5" customHeight="1">
      <c r="F1694" s="826">
        <f t="shared" ref="F1694:F1757" si="357">E1694*C1694</f>
        <v>0</v>
      </c>
      <c r="H1694" s="828">
        <f t="shared" si="345"/>
        <v>0</v>
      </c>
      <c r="J1694" s="828">
        <f t="shared" si="346"/>
        <v>0</v>
      </c>
      <c r="L1694" s="828">
        <f t="shared" si="347"/>
        <v>0</v>
      </c>
      <c r="N1694" s="828">
        <f t="shared" si="348"/>
        <v>0</v>
      </c>
      <c r="P1694" s="828">
        <f t="shared" si="349"/>
        <v>0</v>
      </c>
      <c r="R1694" s="828">
        <f t="shared" si="350"/>
        <v>0</v>
      </c>
      <c r="T1694" s="828">
        <f t="shared" si="351"/>
        <v>0</v>
      </c>
      <c r="V1694" s="828">
        <f t="shared" si="352"/>
        <v>0</v>
      </c>
      <c r="W1694" s="829">
        <f t="shared" si="353"/>
        <v>0</v>
      </c>
      <c r="X1694" s="828">
        <f t="shared" si="354"/>
        <v>0</v>
      </c>
      <c r="Y1694" s="1069">
        <v>0</v>
      </c>
      <c r="Z1694" s="749">
        <f t="shared" si="355"/>
        <v>0</v>
      </c>
      <c r="AA1694" s="1071"/>
      <c r="AB1694" s="1071"/>
      <c r="AD1694" s="1068">
        <f t="shared" si="356"/>
        <v>0</v>
      </c>
    </row>
    <row r="1695" spans="6:30" ht="70.5" customHeight="1">
      <c r="F1695" s="826">
        <f t="shared" si="357"/>
        <v>0</v>
      </c>
      <c r="H1695" s="828">
        <f t="shared" si="345"/>
        <v>0</v>
      </c>
      <c r="J1695" s="828">
        <f t="shared" si="346"/>
        <v>0</v>
      </c>
      <c r="L1695" s="828">
        <f t="shared" si="347"/>
        <v>0</v>
      </c>
      <c r="N1695" s="828">
        <f t="shared" si="348"/>
        <v>0</v>
      </c>
      <c r="P1695" s="828">
        <f t="shared" si="349"/>
        <v>0</v>
      </c>
      <c r="R1695" s="828">
        <f t="shared" si="350"/>
        <v>0</v>
      </c>
      <c r="T1695" s="828">
        <f t="shared" si="351"/>
        <v>0</v>
      </c>
      <c r="V1695" s="828">
        <f t="shared" si="352"/>
        <v>0</v>
      </c>
      <c r="W1695" s="829">
        <f t="shared" si="353"/>
        <v>0</v>
      </c>
      <c r="X1695" s="828">
        <f t="shared" si="354"/>
        <v>0</v>
      </c>
      <c r="Y1695" s="1069">
        <v>0</v>
      </c>
      <c r="Z1695" s="749">
        <f t="shared" si="355"/>
        <v>0</v>
      </c>
      <c r="AA1695" s="1071"/>
      <c r="AB1695" s="1071"/>
      <c r="AD1695" s="1068">
        <f t="shared" si="356"/>
        <v>0</v>
      </c>
    </row>
    <row r="1696" spans="6:30" ht="70.5" customHeight="1">
      <c r="F1696" s="826">
        <f t="shared" si="357"/>
        <v>0</v>
      </c>
      <c r="H1696" s="828">
        <f t="shared" si="345"/>
        <v>0</v>
      </c>
      <c r="J1696" s="828">
        <f t="shared" si="346"/>
        <v>0</v>
      </c>
      <c r="L1696" s="828">
        <f t="shared" si="347"/>
        <v>0</v>
      </c>
      <c r="N1696" s="828">
        <f t="shared" si="348"/>
        <v>0</v>
      </c>
      <c r="P1696" s="828">
        <f t="shared" si="349"/>
        <v>0</v>
      </c>
      <c r="R1696" s="828">
        <f t="shared" si="350"/>
        <v>0</v>
      </c>
      <c r="T1696" s="828">
        <f t="shared" si="351"/>
        <v>0</v>
      </c>
      <c r="V1696" s="828">
        <f t="shared" si="352"/>
        <v>0</v>
      </c>
      <c r="W1696" s="829">
        <f t="shared" si="353"/>
        <v>0</v>
      </c>
      <c r="X1696" s="828">
        <f t="shared" si="354"/>
        <v>0</v>
      </c>
      <c r="Y1696" s="1069">
        <v>0</v>
      </c>
      <c r="Z1696" s="749">
        <f t="shared" si="355"/>
        <v>0</v>
      </c>
      <c r="AA1696" s="1071"/>
      <c r="AB1696" s="1071"/>
      <c r="AD1696" s="1068">
        <f t="shared" si="356"/>
        <v>0</v>
      </c>
    </row>
    <row r="1697" spans="6:30" ht="70.5" customHeight="1">
      <c r="F1697" s="826">
        <f t="shared" si="357"/>
        <v>0</v>
      </c>
      <c r="H1697" s="828">
        <f t="shared" si="345"/>
        <v>0</v>
      </c>
      <c r="J1697" s="828">
        <f t="shared" si="346"/>
        <v>0</v>
      </c>
      <c r="L1697" s="828">
        <f t="shared" si="347"/>
        <v>0</v>
      </c>
      <c r="N1697" s="828">
        <f t="shared" si="348"/>
        <v>0</v>
      </c>
      <c r="P1697" s="828">
        <f t="shared" si="349"/>
        <v>0</v>
      </c>
      <c r="R1697" s="828">
        <f t="shared" si="350"/>
        <v>0</v>
      </c>
      <c r="T1697" s="828">
        <f t="shared" si="351"/>
        <v>0</v>
      </c>
      <c r="V1697" s="828">
        <f t="shared" si="352"/>
        <v>0</v>
      </c>
      <c r="W1697" s="829">
        <f t="shared" si="353"/>
        <v>0</v>
      </c>
      <c r="X1697" s="828">
        <f t="shared" si="354"/>
        <v>0</v>
      </c>
      <c r="Y1697" s="1069">
        <v>0</v>
      </c>
      <c r="Z1697" s="749">
        <f t="shared" si="355"/>
        <v>0</v>
      </c>
      <c r="AA1697" s="1071"/>
      <c r="AB1697" s="1071"/>
      <c r="AD1697" s="1068">
        <f t="shared" si="356"/>
        <v>0</v>
      </c>
    </row>
    <row r="1698" spans="6:30" ht="70.5" customHeight="1">
      <c r="F1698" s="826">
        <f t="shared" si="357"/>
        <v>0</v>
      </c>
      <c r="H1698" s="828">
        <f t="shared" si="345"/>
        <v>0</v>
      </c>
      <c r="J1698" s="828">
        <f t="shared" si="346"/>
        <v>0</v>
      </c>
      <c r="L1698" s="828">
        <f t="shared" si="347"/>
        <v>0</v>
      </c>
      <c r="N1698" s="828">
        <f t="shared" si="348"/>
        <v>0</v>
      </c>
      <c r="P1698" s="828">
        <f t="shared" si="349"/>
        <v>0</v>
      </c>
      <c r="R1698" s="828">
        <f t="shared" si="350"/>
        <v>0</v>
      </c>
      <c r="T1698" s="828">
        <f t="shared" si="351"/>
        <v>0</v>
      </c>
      <c r="V1698" s="828">
        <f t="shared" si="352"/>
        <v>0</v>
      </c>
      <c r="W1698" s="829">
        <f t="shared" si="353"/>
        <v>0</v>
      </c>
      <c r="X1698" s="828">
        <f t="shared" si="354"/>
        <v>0</v>
      </c>
      <c r="Y1698" s="1069">
        <v>0</v>
      </c>
      <c r="Z1698" s="749">
        <f t="shared" si="355"/>
        <v>0</v>
      </c>
      <c r="AA1698" s="1071"/>
      <c r="AB1698" s="1071"/>
      <c r="AD1698" s="1068">
        <f t="shared" si="356"/>
        <v>0</v>
      </c>
    </row>
    <row r="1699" spans="6:30" ht="70.5" customHeight="1">
      <c r="F1699" s="826">
        <f t="shared" si="357"/>
        <v>0</v>
      </c>
      <c r="H1699" s="828">
        <f t="shared" si="345"/>
        <v>0</v>
      </c>
      <c r="J1699" s="828">
        <f t="shared" si="346"/>
        <v>0</v>
      </c>
      <c r="L1699" s="828">
        <f t="shared" si="347"/>
        <v>0</v>
      </c>
      <c r="N1699" s="828">
        <f t="shared" si="348"/>
        <v>0</v>
      </c>
      <c r="P1699" s="828">
        <f t="shared" si="349"/>
        <v>0</v>
      </c>
      <c r="R1699" s="828">
        <f t="shared" si="350"/>
        <v>0</v>
      </c>
      <c r="T1699" s="828">
        <f t="shared" si="351"/>
        <v>0</v>
      </c>
      <c r="V1699" s="828">
        <f t="shared" si="352"/>
        <v>0</v>
      </c>
      <c r="W1699" s="829">
        <f t="shared" si="353"/>
        <v>0</v>
      </c>
      <c r="X1699" s="828">
        <f t="shared" si="354"/>
        <v>0</v>
      </c>
      <c r="Y1699" s="1069">
        <v>0</v>
      </c>
      <c r="Z1699" s="749">
        <f t="shared" si="355"/>
        <v>0</v>
      </c>
      <c r="AA1699" s="1071"/>
      <c r="AB1699" s="1071"/>
      <c r="AD1699" s="1068">
        <f t="shared" si="356"/>
        <v>0</v>
      </c>
    </row>
    <row r="1700" spans="6:30" ht="70.5" customHeight="1">
      <c r="F1700" s="826">
        <f t="shared" si="357"/>
        <v>0</v>
      </c>
      <c r="H1700" s="828">
        <f t="shared" si="345"/>
        <v>0</v>
      </c>
      <c r="J1700" s="828">
        <f t="shared" si="346"/>
        <v>0</v>
      </c>
      <c r="L1700" s="828">
        <f t="shared" si="347"/>
        <v>0</v>
      </c>
      <c r="N1700" s="828">
        <f t="shared" si="348"/>
        <v>0</v>
      </c>
      <c r="P1700" s="828">
        <f t="shared" si="349"/>
        <v>0</v>
      </c>
      <c r="R1700" s="828">
        <f t="shared" si="350"/>
        <v>0</v>
      </c>
      <c r="T1700" s="828">
        <f t="shared" si="351"/>
        <v>0</v>
      </c>
      <c r="V1700" s="828">
        <f t="shared" si="352"/>
        <v>0</v>
      </c>
      <c r="W1700" s="829">
        <f t="shared" si="353"/>
        <v>0</v>
      </c>
      <c r="X1700" s="828">
        <f t="shared" si="354"/>
        <v>0</v>
      </c>
      <c r="Y1700" s="1069">
        <v>0</v>
      </c>
      <c r="Z1700" s="749">
        <f t="shared" si="355"/>
        <v>0</v>
      </c>
      <c r="AA1700" s="1071"/>
      <c r="AB1700" s="1071"/>
      <c r="AD1700" s="1068">
        <f t="shared" si="356"/>
        <v>0</v>
      </c>
    </row>
    <row r="1701" spans="6:30" ht="70.5" customHeight="1">
      <c r="F1701" s="826">
        <f t="shared" si="357"/>
        <v>0</v>
      </c>
      <c r="H1701" s="828">
        <f t="shared" si="345"/>
        <v>0</v>
      </c>
      <c r="J1701" s="828">
        <f t="shared" si="346"/>
        <v>0</v>
      </c>
      <c r="L1701" s="828">
        <f t="shared" si="347"/>
        <v>0</v>
      </c>
      <c r="N1701" s="828">
        <f t="shared" si="348"/>
        <v>0</v>
      </c>
      <c r="P1701" s="828">
        <f t="shared" si="349"/>
        <v>0</v>
      </c>
      <c r="R1701" s="828">
        <f t="shared" si="350"/>
        <v>0</v>
      </c>
      <c r="T1701" s="828">
        <f t="shared" si="351"/>
        <v>0</v>
      </c>
      <c r="V1701" s="828">
        <f t="shared" si="352"/>
        <v>0</v>
      </c>
      <c r="W1701" s="829">
        <f t="shared" si="353"/>
        <v>0</v>
      </c>
      <c r="X1701" s="828">
        <f t="shared" si="354"/>
        <v>0</v>
      </c>
      <c r="Y1701" s="1069">
        <v>0</v>
      </c>
      <c r="Z1701" s="749">
        <f t="shared" si="355"/>
        <v>0</v>
      </c>
      <c r="AA1701" s="1071"/>
      <c r="AB1701" s="1071"/>
      <c r="AD1701" s="1068">
        <f t="shared" si="356"/>
        <v>0</v>
      </c>
    </row>
    <row r="1702" spans="6:30" ht="70.5" customHeight="1">
      <c r="F1702" s="826">
        <f t="shared" si="357"/>
        <v>0</v>
      </c>
      <c r="H1702" s="828">
        <f t="shared" si="345"/>
        <v>0</v>
      </c>
      <c r="J1702" s="828">
        <f t="shared" si="346"/>
        <v>0</v>
      </c>
      <c r="L1702" s="828">
        <f t="shared" si="347"/>
        <v>0</v>
      </c>
      <c r="N1702" s="828">
        <f t="shared" si="348"/>
        <v>0</v>
      </c>
      <c r="P1702" s="828">
        <f t="shared" si="349"/>
        <v>0</v>
      </c>
      <c r="R1702" s="828">
        <f t="shared" si="350"/>
        <v>0</v>
      </c>
      <c r="T1702" s="828">
        <f t="shared" si="351"/>
        <v>0</v>
      </c>
      <c r="V1702" s="828">
        <f t="shared" si="352"/>
        <v>0</v>
      </c>
      <c r="W1702" s="829">
        <f t="shared" si="353"/>
        <v>0</v>
      </c>
      <c r="X1702" s="828">
        <f t="shared" si="354"/>
        <v>0</v>
      </c>
      <c r="Y1702" s="1069">
        <v>0</v>
      </c>
      <c r="Z1702" s="749">
        <f t="shared" si="355"/>
        <v>0</v>
      </c>
      <c r="AA1702" s="1071"/>
      <c r="AB1702" s="1071"/>
      <c r="AD1702" s="1068">
        <f t="shared" si="356"/>
        <v>0</v>
      </c>
    </row>
    <row r="1703" spans="6:30" ht="70.5" customHeight="1">
      <c r="F1703" s="826">
        <f t="shared" si="357"/>
        <v>0</v>
      </c>
      <c r="H1703" s="828">
        <f t="shared" si="345"/>
        <v>0</v>
      </c>
      <c r="J1703" s="828">
        <f t="shared" si="346"/>
        <v>0</v>
      </c>
      <c r="L1703" s="828">
        <f t="shared" si="347"/>
        <v>0</v>
      </c>
      <c r="N1703" s="828">
        <f t="shared" si="348"/>
        <v>0</v>
      </c>
      <c r="P1703" s="828">
        <f t="shared" si="349"/>
        <v>0</v>
      </c>
      <c r="R1703" s="828">
        <f t="shared" si="350"/>
        <v>0</v>
      </c>
      <c r="T1703" s="828">
        <f t="shared" si="351"/>
        <v>0</v>
      </c>
      <c r="V1703" s="828">
        <f t="shared" si="352"/>
        <v>0</v>
      </c>
      <c r="W1703" s="829">
        <f t="shared" si="353"/>
        <v>0</v>
      </c>
      <c r="X1703" s="828">
        <f t="shared" si="354"/>
        <v>0</v>
      </c>
      <c r="Y1703" s="1069">
        <v>0</v>
      </c>
      <c r="Z1703" s="749">
        <f t="shared" si="355"/>
        <v>0</v>
      </c>
      <c r="AA1703" s="1071"/>
      <c r="AB1703" s="1071"/>
      <c r="AD1703" s="1068">
        <f t="shared" si="356"/>
        <v>0</v>
      </c>
    </row>
    <row r="1704" spans="6:30" ht="70.5" customHeight="1">
      <c r="F1704" s="826">
        <f t="shared" si="357"/>
        <v>0</v>
      </c>
      <c r="H1704" s="828">
        <f t="shared" si="345"/>
        <v>0</v>
      </c>
      <c r="J1704" s="828">
        <f t="shared" si="346"/>
        <v>0</v>
      </c>
      <c r="L1704" s="828">
        <f t="shared" si="347"/>
        <v>0</v>
      </c>
      <c r="N1704" s="828">
        <f t="shared" si="348"/>
        <v>0</v>
      </c>
      <c r="P1704" s="828">
        <f t="shared" si="349"/>
        <v>0</v>
      </c>
      <c r="R1704" s="828">
        <f t="shared" si="350"/>
        <v>0</v>
      </c>
      <c r="T1704" s="828">
        <f t="shared" si="351"/>
        <v>0</v>
      </c>
      <c r="V1704" s="828">
        <f t="shared" si="352"/>
        <v>0</v>
      </c>
      <c r="W1704" s="829">
        <f t="shared" si="353"/>
        <v>0</v>
      </c>
      <c r="X1704" s="828">
        <f t="shared" si="354"/>
        <v>0</v>
      </c>
      <c r="Y1704" s="1069">
        <v>0</v>
      </c>
      <c r="Z1704" s="749">
        <f t="shared" si="355"/>
        <v>0</v>
      </c>
      <c r="AA1704" s="1071"/>
      <c r="AB1704" s="1071"/>
      <c r="AD1704" s="1068">
        <f t="shared" si="356"/>
        <v>0</v>
      </c>
    </row>
    <row r="1705" spans="6:30" ht="70.5" customHeight="1">
      <c r="F1705" s="826">
        <f t="shared" si="357"/>
        <v>0</v>
      </c>
      <c r="H1705" s="828">
        <f t="shared" si="345"/>
        <v>0</v>
      </c>
      <c r="J1705" s="828">
        <f t="shared" si="346"/>
        <v>0</v>
      </c>
      <c r="L1705" s="828">
        <f t="shared" si="347"/>
        <v>0</v>
      </c>
      <c r="N1705" s="828">
        <f t="shared" si="348"/>
        <v>0</v>
      </c>
      <c r="P1705" s="828">
        <f t="shared" si="349"/>
        <v>0</v>
      </c>
      <c r="R1705" s="828">
        <f t="shared" si="350"/>
        <v>0</v>
      </c>
      <c r="T1705" s="828">
        <f t="shared" si="351"/>
        <v>0</v>
      </c>
      <c r="V1705" s="828">
        <f t="shared" si="352"/>
        <v>0</v>
      </c>
      <c r="W1705" s="829">
        <f t="shared" si="353"/>
        <v>0</v>
      </c>
      <c r="X1705" s="828">
        <f t="shared" si="354"/>
        <v>0</v>
      </c>
      <c r="Y1705" s="1069">
        <v>0</v>
      </c>
      <c r="Z1705" s="749">
        <f t="shared" si="355"/>
        <v>0</v>
      </c>
      <c r="AA1705" s="1071"/>
      <c r="AB1705" s="1071"/>
      <c r="AD1705" s="1068">
        <f t="shared" ref="AD1705:AD1736" si="358">Z1701-AC1703</f>
        <v>0</v>
      </c>
    </row>
    <row r="1706" spans="6:30" ht="70.5" customHeight="1">
      <c r="F1706" s="826">
        <f t="shared" si="357"/>
        <v>0</v>
      </c>
      <c r="H1706" s="828">
        <f t="shared" si="345"/>
        <v>0</v>
      </c>
      <c r="J1706" s="828">
        <f t="shared" si="346"/>
        <v>0</v>
      </c>
      <c r="L1706" s="828">
        <f t="shared" si="347"/>
        <v>0</v>
      </c>
      <c r="N1706" s="828">
        <f t="shared" si="348"/>
        <v>0</v>
      </c>
      <c r="P1706" s="828">
        <f t="shared" si="349"/>
        <v>0</v>
      </c>
      <c r="R1706" s="828">
        <f t="shared" si="350"/>
        <v>0</v>
      </c>
      <c r="T1706" s="828">
        <f t="shared" si="351"/>
        <v>0</v>
      </c>
      <c r="V1706" s="828">
        <f t="shared" si="352"/>
        <v>0</v>
      </c>
      <c r="W1706" s="829">
        <f t="shared" si="353"/>
        <v>0</v>
      </c>
      <c r="X1706" s="828">
        <f t="shared" si="354"/>
        <v>0</v>
      </c>
      <c r="Y1706" s="1069">
        <v>0</v>
      </c>
      <c r="Z1706" s="749">
        <f t="shared" si="355"/>
        <v>0</v>
      </c>
      <c r="AA1706" s="1071"/>
      <c r="AB1706" s="1071"/>
      <c r="AD1706" s="1068">
        <f t="shared" si="358"/>
        <v>0</v>
      </c>
    </row>
    <row r="1707" spans="6:30" ht="70.5" customHeight="1">
      <c r="F1707" s="826">
        <f t="shared" si="357"/>
        <v>0</v>
      </c>
      <c r="H1707" s="828">
        <f t="shared" si="345"/>
        <v>0</v>
      </c>
      <c r="J1707" s="828">
        <f t="shared" si="346"/>
        <v>0</v>
      </c>
      <c r="L1707" s="828">
        <f t="shared" si="347"/>
        <v>0</v>
      </c>
      <c r="N1707" s="828">
        <f t="shared" si="348"/>
        <v>0</v>
      </c>
      <c r="P1707" s="828">
        <f t="shared" si="349"/>
        <v>0</v>
      </c>
      <c r="R1707" s="828">
        <f t="shared" si="350"/>
        <v>0</v>
      </c>
      <c r="T1707" s="828">
        <f t="shared" si="351"/>
        <v>0</v>
      </c>
      <c r="V1707" s="828">
        <f t="shared" si="352"/>
        <v>0</v>
      </c>
      <c r="W1707" s="829">
        <f t="shared" si="353"/>
        <v>0</v>
      </c>
      <c r="X1707" s="828">
        <f t="shared" si="354"/>
        <v>0</v>
      </c>
      <c r="Y1707" s="1069">
        <v>0</v>
      </c>
      <c r="Z1707" s="749">
        <f t="shared" si="355"/>
        <v>0</v>
      </c>
      <c r="AA1707" s="1071"/>
      <c r="AB1707" s="1071"/>
      <c r="AD1707" s="1068">
        <f t="shared" si="358"/>
        <v>0</v>
      </c>
    </row>
    <row r="1708" spans="6:30" ht="70.5" customHeight="1">
      <c r="F1708" s="826">
        <f t="shared" si="357"/>
        <v>0</v>
      </c>
      <c r="H1708" s="828">
        <f t="shared" si="345"/>
        <v>0</v>
      </c>
      <c r="J1708" s="828">
        <f t="shared" si="346"/>
        <v>0</v>
      </c>
      <c r="L1708" s="828">
        <f t="shared" si="347"/>
        <v>0</v>
      </c>
      <c r="N1708" s="828">
        <f t="shared" si="348"/>
        <v>0</v>
      </c>
      <c r="P1708" s="828">
        <f t="shared" si="349"/>
        <v>0</v>
      </c>
      <c r="R1708" s="828">
        <f t="shared" si="350"/>
        <v>0</v>
      </c>
      <c r="T1708" s="828">
        <f t="shared" si="351"/>
        <v>0</v>
      </c>
      <c r="V1708" s="828">
        <f t="shared" si="352"/>
        <v>0</v>
      </c>
      <c r="W1708" s="829">
        <f t="shared" si="353"/>
        <v>0</v>
      </c>
      <c r="X1708" s="828">
        <f t="shared" si="354"/>
        <v>0</v>
      </c>
      <c r="Y1708" s="1069">
        <v>0</v>
      </c>
      <c r="Z1708" s="749">
        <f t="shared" si="355"/>
        <v>0</v>
      </c>
      <c r="AA1708" s="1071"/>
      <c r="AB1708" s="1071"/>
      <c r="AD1708" s="1068">
        <f t="shared" si="358"/>
        <v>0</v>
      </c>
    </row>
    <row r="1709" spans="6:30" ht="70.5" customHeight="1">
      <c r="F1709" s="826">
        <f t="shared" si="357"/>
        <v>0</v>
      </c>
      <c r="H1709" s="828">
        <f t="shared" si="345"/>
        <v>0</v>
      </c>
      <c r="J1709" s="828">
        <f t="shared" si="346"/>
        <v>0</v>
      </c>
      <c r="L1709" s="828">
        <f t="shared" si="347"/>
        <v>0</v>
      </c>
      <c r="N1709" s="828">
        <f t="shared" si="348"/>
        <v>0</v>
      </c>
      <c r="P1709" s="828">
        <f t="shared" si="349"/>
        <v>0</v>
      </c>
      <c r="R1709" s="828">
        <f t="shared" si="350"/>
        <v>0</v>
      </c>
      <c r="T1709" s="828">
        <f t="shared" si="351"/>
        <v>0</v>
      </c>
      <c r="V1709" s="828">
        <f t="shared" si="352"/>
        <v>0</v>
      </c>
      <c r="W1709" s="829">
        <f t="shared" si="353"/>
        <v>0</v>
      </c>
      <c r="X1709" s="828">
        <f t="shared" si="354"/>
        <v>0</v>
      </c>
      <c r="Y1709" s="1069">
        <v>0</v>
      </c>
      <c r="Z1709" s="749">
        <f t="shared" si="355"/>
        <v>0</v>
      </c>
      <c r="AA1709" s="1071"/>
      <c r="AB1709" s="1071"/>
      <c r="AD1709" s="1068">
        <f t="shared" si="358"/>
        <v>0</v>
      </c>
    </row>
    <row r="1710" spans="6:30" ht="70.5" customHeight="1">
      <c r="F1710" s="826">
        <f t="shared" si="357"/>
        <v>0</v>
      </c>
      <c r="H1710" s="828">
        <f t="shared" si="345"/>
        <v>0</v>
      </c>
      <c r="J1710" s="828">
        <f t="shared" si="346"/>
        <v>0</v>
      </c>
      <c r="L1710" s="828">
        <f t="shared" si="347"/>
        <v>0</v>
      </c>
      <c r="N1710" s="828">
        <f t="shared" si="348"/>
        <v>0</v>
      </c>
      <c r="P1710" s="828">
        <f t="shared" si="349"/>
        <v>0</v>
      </c>
      <c r="R1710" s="828">
        <f t="shared" si="350"/>
        <v>0</v>
      </c>
      <c r="T1710" s="828">
        <f t="shared" si="351"/>
        <v>0</v>
      </c>
      <c r="V1710" s="828">
        <f t="shared" si="352"/>
        <v>0</v>
      </c>
      <c r="W1710" s="829">
        <f t="shared" si="353"/>
        <v>0</v>
      </c>
      <c r="X1710" s="828">
        <f t="shared" si="354"/>
        <v>0</v>
      </c>
      <c r="Y1710" s="1069">
        <v>0</v>
      </c>
      <c r="Z1710" s="749">
        <f t="shared" si="355"/>
        <v>0</v>
      </c>
      <c r="AA1710" s="1071"/>
      <c r="AB1710" s="1071"/>
      <c r="AD1710" s="1068">
        <f t="shared" si="358"/>
        <v>0</v>
      </c>
    </row>
    <row r="1711" spans="6:30" ht="70.5" customHeight="1">
      <c r="F1711" s="826">
        <f t="shared" si="357"/>
        <v>0</v>
      </c>
      <c r="H1711" s="828">
        <f t="shared" si="345"/>
        <v>0</v>
      </c>
      <c r="J1711" s="828">
        <f t="shared" si="346"/>
        <v>0</v>
      </c>
      <c r="L1711" s="828">
        <f t="shared" si="347"/>
        <v>0</v>
      </c>
      <c r="N1711" s="828">
        <f t="shared" si="348"/>
        <v>0</v>
      </c>
      <c r="P1711" s="828">
        <f t="shared" si="349"/>
        <v>0</v>
      </c>
      <c r="R1711" s="828">
        <f t="shared" si="350"/>
        <v>0</v>
      </c>
      <c r="T1711" s="828">
        <f t="shared" si="351"/>
        <v>0</v>
      </c>
      <c r="V1711" s="828">
        <f t="shared" si="352"/>
        <v>0</v>
      </c>
      <c r="W1711" s="829">
        <f t="shared" si="353"/>
        <v>0</v>
      </c>
      <c r="X1711" s="828">
        <f t="shared" si="354"/>
        <v>0</v>
      </c>
      <c r="Y1711" s="1069">
        <v>0</v>
      </c>
      <c r="Z1711" s="749">
        <f t="shared" si="355"/>
        <v>0</v>
      </c>
      <c r="AA1711" s="1071"/>
      <c r="AB1711" s="1071"/>
      <c r="AD1711" s="1068">
        <f t="shared" si="358"/>
        <v>0</v>
      </c>
    </row>
    <row r="1712" spans="6:30" ht="70.5" customHeight="1">
      <c r="F1712" s="826">
        <f t="shared" si="357"/>
        <v>0</v>
      </c>
      <c r="H1712" s="828">
        <f t="shared" si="345"/>
        <v>0</v>
      </c>
      <c r="J1712" s="828">
        <f t="shared" si="346"/>
        <v>0</v>
      </c>
      <c r="L1712" s="828">
        <f t="shared" si="347"/>
        <v>0</v>
      </c>
      <c r="N1712" s="828">
        <f t="shared" si="348"/>
        <v>0</v>
      </c>
      <c r="P1712" s="828">
        <f t="shared" si="349"/>
        <v>0</v>
      </c>
      <c r="R1712" s="828">
        <f t="shared" si="350"/>
        <v>0</v>
      </c>
      <c r="T1712" s="828">
        <f t="shared" si="351"/>
        <v>0</v>
      </c>
      <c r="V1712" s="828">
        <f t="shared" si="352"/>
        <v>0</v>
      </c>
      <c r="W1712" s="829">
        <f t="shared" si="353"/>
        <v>0</v>
      </c>
      <c r="X1712" s="828">
        <f t="shared" si="354"/>
        <v>0</v>
      </c>
      <c r="Y1712" s="1069">
        <v>0</v>
      </c>
      <c r="Z1712" s="749">
        <f t="shared" si="355"/>
        <v>0</v>
      </c>
      <c r="AA1712" s="1071"/>
      <c r="AB1712" s="1071"/>
      <c r="AD1712" s="1068">
        <f t="shared" si="358"/>
        <v>0</v>
      </c>
    </row>
    <row r="1713" spans="6:30" ht="70.5" customHeight="1">
      <c r="F1713" s="826">
        <f t="shared" si="357"/>
        <v>0</v>
      </c>
      <c r="H1713" s="828">
        <f t="shared" si="345"/>
        <v>0</v>
      </c>
      <c r="J1713" s="828">
        <f t="shared" si="346"/>
        <v>0</v>
      </c>
      <c r="L1713" s="828">
        <f t="shared" si="347"/>
        <v>0</v>
      </c>
      <c r="N1713" s="828">
        <f t="shared" si="348"/>
        <v>0</v>
      </c>
      <c r="P1713" s="828">
        <f t="shared" si="349"/>
        <v>0</v>
      </c>
      <c r="R1713" s="828">
        <f t="shared" si="350"/>
        <v>0</v>
      </c>
      <c r="T1713" s="828">
        <f t="shared" si="351"/>
        <v>0</v>
      </c>
      <c r="V1713" s="828">
        <f t="shared" si="352"/>
        <v>0</v>
      </c>
      <c r="W1713" s="829">
        <f t="shared" si="353"/>
        <v>0</v>
      </c>
      <c r="X1713" s="828">
        <f t="shared" si="354"/>
        <v>0</v>
      </c>
      <c r="Y1713" s="1069">
        <v>0</v>
      </c>
      <c r="Z1713" s="749">
        <f t="shared" si="355"/>
        <v>0</v>
      </c>
      <c r="AA1713" s="1071"/>
      <c r="AB1713" s="1071"/>
      <c r="AD1713" s="1068">
        <f t="shared" si="358"/>
        <v>0</v>
      </c>
    </row>
    <row r="1714" spans="6:30" ht="70.5" customHeight="1">
      <c r="F1714" s="826">
        <f t="shared" si="357"/>
        <v>0</v>
      </c>
      <c r="H1714" s="828">
        <f t="shared" si="345"/>
        <v>0</v>
      </c>
      <c r="J1714" s="828">
        <f t="shared" si="346"/>
        <v>0</v>
      </c>
      <c r="L1714" s="828">
        <f t="shared" si="347"/>
        <v>0</v>
      </c>
      <c r="N1714" s="828">
        <f t="shared" si="348"/>
        <v>0</v>
      </c>
      <c r="P1714" s="828">
        <f t="shared" si="349"/>
        <v>0</v>
      </c>
      <c r="R1714" s="828">
        <f t="shared" si="350"/>
        <v>0</v>
      </c>
      <c r="T1714" s="828">
        <f t="shared" si="351"/>
        <v>0</v>
      </c>
      <c r="V1714" s="828">
        <f t="shared" si="352"/>
        <v>0</v>
      </c>
      <c r="W1714" s="829">
        <f t="shared" si="353"/>
        <v>0</v>
      </c>
      <c r="X1714" s="828">
        <f t="shared" si="354"/>
        <v>0</v>
      </c>
      <c r="Y1714" s="1069">
        <v>0</v>
      </c>
      <c r="Z1714" s="749">
        <f t="shared" si="355"/>
        <v>0</v>
      </c>
      <c r="AA1714" s="1071"/>
      <c r="AB1714" s="1071"/>
      <c r="AD1714" s="1068">
        <f t="shared" si="358"/>
        <v>0</v>
      </c>
    </row>
    <row r="1715" spans="6:30" ht="70.5" customHeight="1">
      <c r="F1715" s="826">
        <f t="shared" si="357"/>
        <v>0</v>
      </c>
      <c r="H1715" s="828">
        <f t="shared" si="345"/>
        <v>0</v>
      </c>
      <c r="J1715" s="828">
        <f t="shared" si="346"/>
        <v>0</v>
      </c>
      <c r="L1715" s="828">
        <f t="shared" si="347"/>
        <v>0</v>
      </c>
      <c r="N1715" s="828">
        <f t="shared" si="348"/>
        <v>0</v>
      </c>
      <c r="P1715" s="828">
        <f t="shared" si="349"/>
        <v>0</v>
      </c>
      <c r="R1715" s="828">
        <f t="shared" si="350"/>
        <v>0</v>
      </c>
      <c r="T1715" s="828">
        <f t="shared" si="351"/>
        <v>0</v>
      </c>
      <c r="V1715" s="828">
        <f t="shared" si="352"/>
        <v>0</v>
      </c>
      <c r="W1715" s="829">
        <f t="shared" si="353"/>
        <v>0</v>
      </c>
      <c r="X1715" s="828">
        <f t="shared" si="354"/>
        <v>0</v>
      </c>
      <c r="Y1715" s="1069">
        <v>0</v>
      </c>
      <c r="Z1715" s="749">
        <f t="shared" si="355"/>
        <v>0</v>
      </c>
      <c r="AA1715" s="1071"/>
      <c r="AB1715" s="1071"/>
      <c r="AD1715" s="1068">
        <f t="shared" si="358"/>
        <v>0</v>
      </c>
    </row>
    <row r="1716" spans="6:30" ht="70.5" customHeight="1">
      <c r="F1716" s="826">
        <f t="shared" si="357"/>
        <v>0</v>
      </c>
      <c r="H1716" s="828">
        <f t="shared" si="345"/>
        <v>0</v>
      </c>
      <c r="J1716" s="828">
        <f t="shared" si="346"/>
        <v>0</v>
      </c>
      <c r="L1716" s="828">
        <f t="shared" si="347"/>
        <v>0</v>
      </c>
      <c r="N1716" s="828">
        <f t="shared" si="348"/>
        <v>0</v>
      </c>
      <c r="P1716" s="828">
        <f t="shared" si="349"/>
        <v>0</v>
      </c>
      <c r="R1716" s="828">
        <f t="shared" si="350"/>
        <v>0</v>
      </c>
      <c r="T1716" s="828">
        <f t="shared" si="351"/>
        <v>0</v>
      </c>
      <c r="V1716" s="828">
        <f t="shared" si="352"/>
        <v>0</v>
      </c>
      <c r="W1716" s="829">
        <f t="shared" si="353"/>
        <v>0</v>
      </c>
      <c r="X1716" s="828">
        <f t="shared" si="354"/>
        <v>0</v>
      </c>
      <c r="Y1716" s="1069">
        <v>0</v>
      </c>
      <c r="Z1716" s="749">
        <f t="shared" si="355"/>
        <v>0</v>
      </c>
      <c r="AA1716" s="1071"/>
      <c r="AB1716" s="1071"/>
      <c r="AD1716" s="1068">
        <f t="shared" si="358"/>
        <v>0</v>
      </c>
    </row>
    <row r="1717" spans="6:30" ht="70.5" customHeight="1">
      <c r="F1717" s="826">
        <f t="shared" si="357"/>
        <v>0</v>
      </c>
      <c r="H1717" s="828">
        <f t="shared" si="345"/>
        <v>0</v>
      </c>
      <c r="J1717" s="828">
        <f t="shared" si="346"/>
        <v>0</v>
      </c>
      <c r="L1717" s="828">
        <f t="shared" si="347"/>
        <v>0</v>
      </c>
      <c r="N1717" s="828">
        <f t="shared" si="348"/>
        <v>0</v>
      </c>
      <c r="P1717" s="828">
        <f t="shared" si="349"/>
        <v>0</v>
      </c>
      <c r="R1717" s="828">
        <f t="shared" si="350"/>
        <v>0</v>
      </c>
      <c r="T1717" s="828">
        <f t="shared" si="351"/>
        <v>0</v>
      </c>
      <c r="V1717" s="828">
        <f t="shared" si="352"/>
        <v>0</v>
      </c>
      <c r="W1717" s="829">
        <f t="shared" si="353"/>
        <v>0</v>
      </c>
      <c r="X1717" s="828">
        <f t="shared" si="354"/>
        <v>0</v>
      </c>
      <c r="Y1717" s="1069">
        <v>0</v>
      </c>
      <c r="Z1717" s="749">
        <f t="shared" si="355"/>
        <v>0</v>
      </c>
      <c r="AA1717" s="1071"/>
      <c r="AB1717" s="1071"/>
      <c r="AD1717" s="1068">
        <f t="shared" si="358"/>
        <v>0</v>
      </c>
    </row>
    <row r="1718" spans="6:30" ht="70.5" customHeight="1">
      <c r="F1718" s="826">
        <f t="shared" si="357"/>
        <v>0</v>
      </c>
      <c r="H1718" s="828">
        <f t="shared" si="345"/>
        <v>0</v>
      </c>
      <c r="J1718" s="828">
        <f t="shared" si="346"/>
        <v>0</v>
      </c>
      <c r="L1718" s="828">
        <f t="shared" si="347"/>
        <v>0</v>
      </c>
      <c r="N1718" s="828">
        <f t="shared" si="348"/>
        <v>0</v>
      </c>
      <c r="P1718" s="828">
        <f t="shared" si="349"/>
        <v>0</v>
      </c>
      <c r="R1718" s="828">
        <f t="shared" si="350"/>
        <v>0</v>
      </c>
      <c r="T1718" s="828">
        <f t="shared" si="351"/>
        <v>0</v>
      </c>
      <c r="V1718" s="828">
        <f t="shared" si="352"/>
        <v>0</v>
      </c>
      <c r="W1718" s="829">
        <f t="shared" si="353"/>
        <v>0</v>
      </c>
      <c r="X1718" s="828">
        <f t="shared" si="354"/>
        <v>0</v>
      </c>
      <c r="Y1718" s="1069">
        <v>0</v>
      </c>
      <c r="Z1718" s="749">
        <f t="shared" si="355"/>
        <v>0</v>
      </c>
      <c r="AA1718" s="1071"/>
      <c r="AB1718" s="1071"/>
      <c r="AD1718" s="1068">
        <f t="shared" si="358"/>
        <v>0</v>
      </c>
    </row>
    <row r="1719" spans="6:30" ht="70.5" customHeight="1">
      <c r="F1719" s="826">
        <f t="shared" si="357"/>
        <v>0</v>
      </c>
      <c r="H1719" s="828">
        <f t="shared" si="345"/>
        <v>0</v>
      </c>
      <c r="J1719" s="828">
        <f t="shared" si="346"/>
        <v>0</v>
      </c>
      <c r="L1719" s="828">
        <f t="shared" si="347"/>
        <v>0</v>
      </c>
      <c r="N1719" s="828">
        <f t="shared" si="348"/>
        <v>0</v>
      </c>
      <c r="P1719" s="828">
        <f t="shared" si="349"/>
        <v>0</v>
      </c>
      <c r="R1719" s="828">
        <f t="shared" si="350"/>
        <v>0</v>
      </c>
      <c r="T1719" s="828">
        <f t="shared" si="351"/>
        <v>0</v>
      </c>
      <c r="V1719" s="828">
        <f t="shared" si="352"/>
        <v>0</v>
      </c>
      <c r="W1719" s="829">
        <f t="shared" si="353"/>
        <v>0</v>
      </c>
      <c r="X1719" s="828">
        <f t="shared" si="354"/>
        <v>0</v>
      </c>
      <c r="Y1719" s="1069">
        <v>0</v>
      </c>
      <c r="Z1719" s="749">
        <f t="shared" si="355"/>
        <v>0</v>
      </c>
      <c r="AA1719" s="1071"/>
      <c r="AB1719" s="1071"/>
      <c r="AD1719" s="1068">
        <f t="shared" si="358"/>
        <v>0</v>
      </c>
    </row>
    <row r="1720" spans="6:30" ht="70.5" customHeight="1">
      <c r="F1720" s="826">
        <f t="shared" si="357"/>
        <v>0</v>
      </c>
      <c r="H1720" s="828">
        <f t="shared" si="345"/>
        <v>0</v>
      </c>
      <c r="J1720" s="828">
        <f t="shared" si="346"/>
        <v>0</v>
      </c>
      <c r="L1720" s="828">
        <f t="shared" si="347"/>
        <v>0</v>
      </c>
      <c r="N1720" s="828">
        <f t="shared" si="348"/>
        <v>0</v>
      </c>
      <c r="P1720" s="828">
        <f t="shared" si="349"/>
        <v>0</v>
      </c>
      <c r="R1720" s="828">
        <f t="shared" si="350"/>
        <v>0</v>
      </c>
      <c r="T1720" s="828">
        <f t="shared" si="351"/>
        <v>0</v>
      </c>
      <c r="V1720" s="828">
        <f t="shared" si="352"/>
        <v>0</v>
      </c>
      <c r="W1720" s="829">
        <f t="shared" si="353"/>
        <v>0</v>
      </c>
      <c r="X1720" s="828">
        <f t="shared" si="354"/>
        <v>0</v>
      </c>
      <c r="Y1720" s="1069">
        <v>0</v>
      </c>
      <c r="Z1720" s="749">
        <f t="shared" si="355"/>
        <v>0</v>
      </c>
      <c r="AA1720" s="1071"/>
      <c r="AB1720" s="1071"/>
      <c r="AD1720" s="1068">
        <f t="shared" si="358"/>
        <v>0</v>
      </c>
    </row>
    <row r="1721" spans="6:30" ht="70.5" customHeight="1">
      <c r="F1721" s="826">
        <f t="shared" si="357"/>
        <v>0</v>
      </c>
      <c r="H1721" s="828">
        <f t="shared" si="345"/>
        <v>0</v>
      </c>
      <c r="J1721" s="828">
        <f t="shared" si="346"/>
        <v>0</v>
      </c>
      <c r="L1721" s="828">
        <f t="shared" si="347"/>
        <v>0</v>
      </c>
      <c r="N1721" s="828">
        <f t="shared" si="348"/>
        <v>0</v>
      </c>
      <c r="P1721" s="828">
        <f t="shared" si="349"/>
        <v>0</v>
      </c>
      <c r="R1721" s="828">
        <f t="shared" si="350"/>
        <v>0</v>
      </c>
      <c r="T1721" s="828">
        <f t="shared" si="351"/>
        <v>0</v>
      </c>
      <c r="V1721" s="828">
        <f t="shared" si="352"/>
        <v>0</v>
      </c>
      <c r="W1721" s="829">
        <f t="shared" si="353"/>
        <v>0</v>
      </c>
      <c r="X1721" s="828">
        <f t="shared" si="354"/>
        <v>0</v>
      </c>
      <c r="Y1721" s="1069">
        <v>0</v>
      </c>
      <c r="Z1721" s="749">
        <f t="shared" si="355"/>
        <v>0</v>
      </c>
      <c r="AA1721" s="1071"/>
      <c r="AB1721" s="1071"/>
      <c r="AD1721" s="1068">
        <f t="shared" si="358"/>
        <v>0</v>
      </c>
    </row>
    <row r="1722" spans="6:30" ht="70.5" customHeight="1">
      <c r="F1722" s="826">
        <f t="shared" si="357"/>
        <v>0</v>
      </c>
      <c r="H1722" s="828">
        <f t="shared" si="345"/>
        <v>0</v>
      </c>
      <c r="J1722" s="828">
        <f t="shared" si="346"/>
        <v>0</v>
      </c>
      <c r="L1722" s="828">
        <f t="shared" si="347"/>
        <v>0</v>
      </c>
      <c r="N1722" s="828">
        <f t="shared" si="348"/>
        <v>0</v>
      </c>
      <c r="P1722" s="828">
        <f t="shared" si="349"/>
        <v>0</v>
      </c>
      <c r="R1722" s="828">
        <f t="shared" si="350"/>
        <v>0</v>
      </c>
      <c r="T1722" s="828">
        <f t="shared" si="351"/>
        <v>0</v>
      </c>
      <c r="V1722" s="828">
        <f t="shared" si="352"/>
        <v>0</v>
      </c>
      <c r="W1722" s="829">
        <f t="shared" si="353"/>
        <v>0</v>
      </c>
      <c r="X1722" s="828">
        <f t="shared" si="354"/>
        <v>0</v>
      </c>
      <c r="Y1722" s="1069">
        <v>0</v>
      </c>
      <c r="Z1722" s="749">
        <f t="shared" si="355"/>
        <v>0</v>
      </c>
      <c r="AA1722" s="1071"/>
      <c r="AB1722" s="1071"/>
      <c r="AD1722" s="1068">
        <f t="shared" si="358"/>
        <v>0</v>
      </c>
    </row>
    <row r="1723" spans="6:30" ht="70.5" customHeight="1">
      <c r="F1723" s="826">
        <f t="shared" si="357"/>
        <v>0</v>
      </c>
      <c r="H1723" s="828">
        <f t="shared" si="345"/>
        <v>0</v>
      </c>
      <c r="J1723" s="828">
        <f t="shared" si="346"/>
        <v>0</v>
      </c>
      <c r="L1723" s="828">
        <f t="shared" si="347"/>
        <v>0</v>
      </c>
      <c r="N1723" s="828">
        <f t="shared" si="348"/>
        <v>0</v>
      </c>
      <c r="P1723" s="828">
        <f t="shared" si="349"/>
        <v>0</v>
      </c>
      <c r="R1723" s="828">
        <f t="shared" si="350"/>
        <v>0</v>
      </c>
      <c r="T1723" s="828">
        <f t="shared" si="351"/>
        <v>0</v>
      </c>
      <c r="V1723" s="828">
        <f t="shared" ref="V1723:V1757" si="359">U1723*C1723</f>
        <v>0</v>
      </c>
      <c r="W1723" s="829">
        <f t="shared" si="353"/>
        <v>0</v>
      </c>
      <c r="X1723" s="828">
        <f t="shared" si="354"/>
        <v>0</v>
      </c>
      <c r="Y1723" s="1069">
        <v>0</v>
      </c>
      <c r="Z1723" s="749">
        <f t="shared" si="355"/>
        <v>0</v>
      </c>
      <c r="AA1723" s="1071"/>
      <c r="AB1723" s="1071"/>
      <c r="AD1723" s="1068">
        <f t="shared" si="358"/>
        <v>0</v>
      </c>
    </row>
    <row r="1724" spans="6:30" ht="70.5" customHeight="1">
      <c r="F1724" s="826">
        <f t="shared" si="357"/>
        <v>0</v>
      </c>
      <c r="H1724" s="828">
        <f t="shared" si="345"/>
        <v>0</v>
      </c>
      <c r="J1724" s="828">
        <f t="shared" si="346"/>
        <v>0</v>
      </c>
      <c r="L1724" s="828">
        <f t="shared" si="347"/>
        <v>0</v>
      </c>
      <c r="N1724" s="828">
        <f t="shared" si="348"/>
        <v>0</v>
      </c>
      <c r="P1724" s="828">
        <f t="shared" si="349"/>
        <v>0</v>
      </c>
      <c r="R1724" s="828">
        <f t="shared" si="350"/>
        <v>0</v>
      </c>
      <c r="T1724" s="828">
        <f t="shared" si="351"/>
        <v>0</v>
      </c>
      <c r="V1724" s="828">
        <f t="shared" si="359"/>
        <v>0</v>
      </c>
      <c r="W1724" s="829">
        <f t="shared" si="353"/>
        <v>0</v>
      </c>
      <c r="X1724" s="828">
        <f t="shared" si="354"/>
        <v>0</v>
      </c>
      <c r="Y1724" s="1069">
        <v>0</v>
      </c>
      <c r="Z1724" s="749">
        <f t="shared" si="355"/>
        <v>0</v>
      </c>
      <c r="AA1724" s="1071"/>
      <c r="AB1724" s="1071"/>
      <c r="AD1724" s="1068">
        <f t="shared" si="358"/>
        <v>0</v>
      </c>
    </row>
    <row r="1725" spans="6:30" ht="70.5" customHeight="1">
      <c r="F1725" s="826">
        <f t="shared" si="357"/>
        <v>0</v>
      </c>
      <c r="H1725" s="828">
        <f t="shared" si="345"/>
        <v>0</v>
      </c>
      <c r="J1725" s="828">
        <f t="shared" si="346"/>
        <v>0</v>
      </c>
      <c r="L1725" s="828">
        <f t="shared" si="347"/>
        <v>0</v>
      </c>
      <c r="N1725" s="828">
        <f t="shared" si="348"/>
        <v>0</v>
      </c>
      <c r="P1725" s="828">
        <f t="shared" si="349"/>
        <v>0</v>
      </c>
      <c r="R1725" s="828">
        <f t="shared" si="350"/>
        <v>0</v>
      </c>
      <c r="T1725" s="828">
        <f t="shared" si="351"/>
        <v>0</v>
      </c>
      <c r="V1725" s="828">
        <f t="shared" si="359"/>
        <v>0</v>
      </c>
      <c r="W1725" s="829">
        <f t="shared" si="353"/>
        <v>0</v>
      </c>
      <c r="X1725" s="828">
        <f t="shared" si="354"/>
        <v>0</v>
      </c>
      <c r="Y1725" s="1069">
        <v>0</v>
      </c>
      <c r="Z1725" s="749">
        <f t="shared" si="355"/>
        <v>0</v>
      </c>
      <c r="AA1725" s="1071"/>
      <c r="AB1725" s="1071"/>
      <c r="AD1725" s="1068">
        <f t="shared" si="358"/>
        <v>0</v>
      </c>
    </row>
    <row r="1726" spans="6:30" ht="70.5" customHeight="1">
      <c r="F1726" s="826">
        <f t="shared" si="357"/>
        <v>0</v>
      </c>
      <c r="H1726" s="828">
        <f t="shared" si="345"/>
        <v>0</v>
      </c>
      <c r="J1726" s="828">
        <f t="shared" si="346"/>
        <v>0</v>
      </c>
      <c r="L1726" s="828">
        <f t="shared" si="347"/>
        <v>0</v>
      </c>
      <c r="N1726" s="828">
        <f t="shared" si="348"/>
        <v>0</v>
      </c>
      <c r="P1726" s="828">
        <f t="shared" si="349"/>
        <v>0</v>
      </c>
      <c r="R1726" s="828">
        <f t="shared" si="350"/>
        <v>0</v>
      </c>
      <c r="T1726" s="828">
        <f t="shared" si="351"/>
        <v>0</v>
      </c>
      <c r="V1726" s="828">
        <f t="shared" si="359"/>
        <v>0</v>
      </c>
      <c r="W1726" s="829">
        <f t="shared" si="353"/>
        <v>0</v>
      </c>
      <c r="X1726" s="828">
        <f t="shared" si="354"/>
        <v>0</v>
      </c>
      <c r="Y1726" s="1069">
        <v>0</v>
      </c>
      <c r="Z1726" s="749">
        <f t="shared" si="355"/>
        <v>0</v>
      </c>
      <c r="AA1726" s="1071"/>
      <c r="AB1726" s="1071"/>
      <c r="AD1726" s="1068">
        <f t="shared" si="358"/>
        <v>0</v>
      </c>
    </row>
    <row r="1727" spans="6:30" ht="70.5" customHeight="1">
      <c r="F1727" s="826">
        <f t="shared" si="357"/>
        <v>0</v>
      </c>
      <c r="H1727" s="828">
        <f t="shared" si="345"/>
        <v>0</v>
      </c>
      <c r="J1727" s="828">
        <f t="shared" si="346"/>
        <v>0</v>
      </c>
      <c r="L1727" s="828">
        <f t="shared" si="347"/>
        <v>0</v>
      </c>
      <c r="N1727" s="828">
        <f t="shared" si="348"/>
        <v>0</v>
      </c>
      <c r="P1727" s="828">
        <f t="shared" si="349"/>
        <v>0</v>
      </c>
      <c r="R1727" s="828">
        <f t="shared" si="350"/>
        <v>0</v>
      </c>
      <c r="T1727" s="828">
        <f t="shared" si="351"/>
        <v>0</v>
      </c>
      <c r="V1727" s="828">
        <f t="shared" si="359"/>
        <v>0</v>
      </c>
      <c r="W1727" s="829">
        <f t="shared" si="353"/>
        <v>0</v>
      </c>
      <c r="X1727" s="828">
        <f t="shared" si="354"/>
        <v>0</v>
      </c>
      <c r="Y1727" s="1069">
        <v>0</v>
      </c>
      <c r="Z1727" s="749">
        <f t="shared" si="355"/>
        <v>0</v>
      </c>
      <c r="AA1727" s="1071"/>
      <c r="AB1727" s="1071"/>
      <c r="AD1727" s="1068">
        <f t="shared" si="358"/>
        <v>0</v>
      </c>
    </row>
    <row r="1728" spans="6:30" ht="70.5" customHeight="1">
      <c r="F1728" s="826">
        <f t="shared" si="357"/>
        <v>0</v>
      </c>
      <c r="H1728" s="828">
        <f t="shared" si="345"/>
        <v>0</v>
      </c>
      <c r="J1728" s="828">
        <f t="shared" si="346"/>
        <v>0</v>
      </c>
      <c r="L1728" s="828">
        <f t="shared" si="347"/>
        <v>0</v>
      </c>
      <c r="N1728" s="828">
        <f t="shared" si="348"/>
        <v>0</v>
      </c>
      <c r="P1728" s="828">
        <f t="shared" si="349"/>
        <v>0</v>
      </c>
      <c r="R1728" s="828">
        <f t="shared" si="350"/>
        <v>0</v>
      </c>
      <c r="T1728" s="828">
        <f t="shared" si="351"/>
        <v>0</v>
      </c>
      <c r="V1728" s="828">
        <f t="shared" si="359"/>
        <v>0</v>
      </c>
      <c r="W1728" s="829">
        <f t="shared" si="353"/>
        <v>0</v>
      </c>
      <c r="X1728" s="828">
        <f t="shared" si="354"/>
        <v>0</v>
      </c>
      <c r="Y1728" s="1069">
        <v>0</v>
      </c>
      <c r="Z1728" s="749">
        <f t="shared" si="355"/>
        <v>0</v>
      </c>
      <c r="AA1728" s="1071"/>
      <c r="AB1728" s="1071"/>
      <c r="AD1728" s="1068">
        <f t="shared" si="358"/>
        <v>0</v>
      </c>
    </row>
    <row r="1729" spans="6:30" ht="70.5" customHeight="1">
      <c r="F1729" s="826">
        <f t="shared" si="357"/>
        <v>0</v>
      </c>
      <c r="H1729" s="828">
        <f t="shared" si="345"/>
        <v>0</v>
      </c>
      <c r="J1729" s="828">
        <f t="shared" si="346"/>
        <v>0</v>
      </c>
      <c r="L1729" s="828">
        <f t="shared" si="347"/>
        <v>0</v>
      </c>
      <c r="N1729" s="828">
        <f t="shared" si="348"/>
        <v>0</v>
      </c>
      <c r="P1729" s="828">
        <f t="shared" si="349"/>
        <v>0</v>
      </c>
      <c r="R1729" s="828">
        <f t="shared" si="350"/>
        <v>0</v>
      </c>
      <c r="T1729" s="828">
        <f t="shared" si="351"/>
        <v>0</v>
      </c>
      <c r="V1729" s="828">
        <f t="shared" si="359"/>
        <v>0</v>
      </c>
      <c r="W1729" s="829">
        <f t="shared" si="353"/>
        <v>0</v>
      </c>
      <c r="X1729" s="828">
        <f t="shared" si="354"/>
        <v>0</v>
      </c>
      <c r="Y1729" s="1069">
        <v>0</v>
      </c>
      <c r="Z1729" s="749">
        <f t="shared" si="355"/>
        <v>0</v>
      </c>
      <c r="AA1729" s="1071"/>
      <c r="AB1729" s="1071"/>
      <c r="AD1729" s="1068">
        <f t="shared" si="358"/>
        <v>0</v>
      </c>
    </row>
    <row r="1730" spans="6:30" ht="70.5" customHeight="1">
      <c r="F1730" s="826">
        <f t="shared" si="357"/>
        <v>0</v>
      </c>
      <c r="H1730" s="828">
        <f t="shared" si="345"/>
        <v>0</v>
      </c>
      <c r="J1730" s="828">
        <f t="shared" si="346"/>
        <v>0</v>
      </c>
      <c r="L1730" s="828">
        <f t="shared" si="347"/>
        <v>0</v>
      </c>
      <c r="N1730" s="828">
        <f t="shared" si="348"/>
        <v>0</v>
      </c>
      <c r="P1730" s="828">
        <f t="shared" si="349"/>
        <v>0</v>
      </c>
      <c r="R1730" s="828">
        <f t="shared" si="350"/>
        <v>0</v>
      </c>
      <c r="T1730" s="828">
        <f t="shared" si="351"/>
        <v>0</v>
      </c>
      <c r="V1730" s="828">
        <f t="shared" si="359"/>
        <v>0</v>
      </c>
      <c r="W1730" s="829">
        <f t="shared" si="353"/>
        <v>0</v>
      </c>
      <c r="X1730" s="828">
        <f t="shared" si="354"/>
        <v>0</v>
      </c>
      <c r="Y1730" s="1069">
        <v>0</v>
      </c>
      <c r="Z1730" s="749">
        <f t="shared" si="355"/>
        <v>0</v>
      </c>
      <c r="AA1730" s="1071"/>
      <c r="AB1730" s="1071"/>
      <c r="AD1730" s="1068">
        <f t="shared" si="358"/>
        <v>0</v>
      </c>
    </row>
    <row r="1731" spans="6:30" ht="70.5" customHeight="1">
      <c r="F1731" s="826">
        <f t="shared" si="357"/>
        <v>0</v>
      </c>
      <c r="H1731" s="828">
        <f t="shared" si="345"/>
        <v>0</v>
      </c>
      <c r="J1731" s="828">
        <f t="shared" si="346"/>
        <v>0</v>
      </c>
      <c r="L1731" s="828">
        <f t="shared" si="347"/>
        <v>0</v>
      </c>
      <c r="N1731" s="828">
        <f t="shared" si="348"/>
        <v>0</v>
      </c>
      <c r="P1731" s="828">
        <f t="shared" si="349"/>
        <v>0</v>
      </c>
      <c r="R1731" s="828">
        <f t="shared" si="350"/>
        <v>0</v>
      </c>
      <c r="T1731" s="828">
        <f t="shared" si="351"/>
        <v>0</v>
      </c>
      <c r="V1731" s="828">
        <f t="shared" si="359"/>
        <v>0</v>
      </c>
      <c r="W1731" s="829">
        <f t="shared" si="353"/>
        <v>0</v>
      </c>
      <c r="X1731" s="828">
        <f t="shared" si="354"/>
        <v>0</v>
      </c>
      <c r="Y1731" s="1069">
        <v>0</v>
      </c>
      <c r="Z1731" s="749">
        <f t="shared" si="355"/>
        <v>0</v>
      </c>
      <c r="AA1731" s="1071"/>
      <c r="AB1731" s="1071"/>
      <c r="AD1731" s="1068">
        <f t="shared" si="358"/>
        <v>0</v>
      </c>
    </row>
    <row r="1732" spans="6:30" ht="70.5" customHeight="1">
      <c r="F1732" s="826">
        <f t="shared" si="357"/>
        <v>0</v>
      </c>
      <c r="H1732" s="828">
        <f t="shared" si="345"/>
        <v>0</v>
      </c>
      <c r="J1732" s="828">
        <f t="shared" si="346"/>
        <v>0</v>
      </c>
      <c r="L1732" s="828">
        <f t="shared" si="347"/>
        <v>0</v>
      </c>
      <c r="N1732" s="828">
        <f t="shared" si="348"/>
        <v>0</v>
      </c>
      <c r="P1732" s="828">
        <f t="shared" si="349"/>
        <v>0</v>
      </c>
      <c r="R1732" s="828">
        <f t="shared" si="350"/>
        <v>0</v>
      </c>
      <c r="T1732" s="828">
        <f t="shared" si="351"/>
        <v>0</v>
      </c>
      <c r="V1732" s="828">
        <f t="shared" si="359"/>
        <v>0</v>
      </c>
      <c r="W1732" s="829">
        <f t="shared" si="353"/>
        <v>0</v>
      </c>
      <c r="X1732" s="828">
        <f t="shared" si="354"/>
        <v>0</v>
      </c>
      <c r="Y1732" s="1069">
        <v>0</v>
      </c>
      <c r="Z1732" s="749">
        <f t="shared" si="355"/>
        <v>0</v>
      </c>
      <c r="AA1732" s="1071"/>
      <c r="AB1732" s="1071"/>
      <c r="AD1732" s="1068">
        <f t="shared" si="358"/>
        <v>0</v>
      </c>
    </row>
    <row r="1733" spans="6:30" ht="70.5" customHeight="1">
      <c r="F1733" s="826">
        <f t="shared" si="357"/>
        <v>0</v>
      </c>
      <c r="H1733" s="828">
        <f t="shared" si="345"/>
        <v>0</v>
      </c>
      <c r="J1733" s="828">
        <f t="shared" si="346"/>
        <v>0</v>
      </c>
      <c r="L1733" s="828">
        <f t="shared" si="347"/>
        <v>0</v>
      </c>
      <c r="N1733" s="828">
        <f t="shared" si="348"/>
        <v>0</v>
      </c>
      <c r="P1733" s="828">
        <f t="shared" si="349"/>
        <v>0</v>
      </c>
      <c r="R1733" s="828">
        <f t="shared" si="350"/>
        <v>0</v>
      </c>
      <c r="T1733" s="828">
        <f t="shared" si="351"/>
        <v>0</v>
      </c>
      <c r="V1733" s="828">
        <f t="shared" si="359"/>
        <v>0</v>
      </c>
      <c r="W1733" s="829">
        <f t="shared" si="353"/>
        <v>0</v>
      </c>
      <c r="X1733" s="828">
        <f t="shared" si="354"/>
        <v>0</v>
      </c>
      <c r="Y1733" s="1069">
        <v>0</v>
      </c>
      <c r="Z1733" s="749">
        <f t="shared" si="355"/>
        <v>0</v>
      </c>
      <c r="AA1733" s="1071"/>
      <c r="AB1733" s="1071"/>
      <c r="AD1733" s="1068">
        <f t="shared" si="358"/>
        <v>0</v>
      </c>
    </row>
    <row r="1734" spans="6:30" ht="70.5" customHeight="1">
      <c r="F1734" s="826">
        <f t="shared" si="357"/>
        <v>0</v>
      </c>
      <c r="H1734" s="828">
        <f t="shared" si="345"/>
        <v>0</v>
      </c>
      <c r="J1734" s="828">
        <f t="shared" si="346"/>
        <v>0</v>
      </c>
      <c r="L1734" s="828">
        <f t="shared" si="347"/>
        <v>0</v>
      </c>
      <c r="N1734" s="828">
        <f t="shared" si="348"/>
        <v>0</v>
      </c>
      <c r="P1734" s="828">
        <f t="shared" si="349"/>
        <v>0</v>
      </c>
      <c r="R1734" s="828">
        <f t="shared" si="350"/>
        <v>0</v>
      </c>
      <c r="T1734" s="828">
        <f t="shared" si="351"/>
        <v>0</v>
      </c>
      <c r="V1734" s="828">
        <f t="shared" si="359"/>
        <v>0</v>
      </c>
      <c r="W1734" s="829">
        <f t="shared" si="353"/>
        <v>0</v>
      </c>
      <c r="X1734" s="828">
        <f t="shared" si="354"/>
        <v>0</v>
      </c>
      <c r="Y1734" s="1069">
        <v>0</v>
      </c>
      <c r="Z1734" s="749">
        <f t="shared" si="355"/>
        <v>0</v>
      </c>
      <c r="AA1734" s="1071"/>
      <c r="AB1734" s="1071"/>
      <c r="AD1734" s="1068">
        <f t="shared" si="358"/>
        <v>0</v>
      </c>
    </row>
    <row r="1735" spans="6:30" ht="70.5" customHeight="1">
      <c r="F1735" s="826">
        <f t="shared" si="357"/>
        <v>0</v>
      </c>
      <c r="H1735" s="828">
        <f t="shared" si="345"/>
        <v>0</v>
      </c>
      <c r="J1735" s="828">
        <f t="shared" si="346"/>
        <v>0</v>
      </c>
      <c r="L1735" s="828">
        <f t="shared" si="347"/>
        <v>0</v>
      </c>
      <c r="N1735" s="828">
        <f t="shared" si="348"/>
        <v>0</v>
      </c>
      <c r="P1735" s="828">
        <f t="shared" si="349"/>
        <v>0</v>
      </c>
      <c r="R1735" s="828">
        <f t="shared" si="350"/>
        <v>0</v>
      </c>
      <c r="T1735" s="828">
        <f t="shared" si="351"/>
        <v>0</v>
      </c>
      <c r="V1735" s="828">
        <f t="shared" si="359"/>
        <v>0</v>
      </c>
      <c r="W1735" s="829">
        <f t="shared" si="353"/>
        <v>0</v>
      </c>
      <c r="X1735" s="828">
        <f t="shared" si="354"/>
        <v>0</v>
      </c>
      <c r="Y1735" s="1069">
        <v>0</v>
      </c>
      <c r="Z1735" s="749">
        <f t="shared" si="355"/>
        <v>0</v>
      </c>
      <c r="AA1735" s="1071"/>
      <c r="AB1735" s="1071"/>
      <c r="AD1735" s="1068">
        <f t="shared" si="358"/>
        <v>0</v>
      </c>
    </row>
    <row r="1736" spans="6:30" ht="70.5" customHeight="1">
      <c r="F1736" s="826">
        <f t="shared" si="357"/>
        <v>0</v>
      </c>
      <c r="H1736" s="828">
        <f t="shared" si="345"/>
        <v>0</v>
      </c>
      <c r="J1736" s="828">
        <f t="shared" si="346"/>
        <v>0</v>
      </c>
      <c r="L1736" s="828">
        <f t="shared" si="347"/>
        <v>0</v>
      </c>
      <c r="N1736" s="828">
        <f t="shared" si="348"/>
        <v>0</v>
      </c>
      <c r="P1736" s="828">
        <f t="shared" si="349"/>
        <v>0</v>
      </c>
      <c r="R1736" s="828">
        <f t="shared" si="350"/>
        <v>0</v>
      </c>
      <c r="T1736" s="828">
        <f t="shared" si="351"/>
        <v>0</v>
      </c>
      <c r="V1736" s="828">
        <f t="shared" si="359"/>
        <v>0</v>
      </c>
      <c r="W1736" s="829">
        <f t="shared" si="353"/>
        <v>0</v>
      </c>
      <c r="X1736" s="828">
        <f t="shared" si="354"/>
        <v>0</v>
      </c>
      <c r="Y1736" s="1069">
        <v>0</v>
      </c>
      <c r="Z1736" s="749">
        <f t="shared" si="355"/>
        <v>0</v>
      </c>
      <c r="AA1736" s="1071"/>
      <c r="AB1736" s="1071"/>
      <c r="AD1736" s="1068">
        <f t="shared" si="358"/>
        <v>0</v>
      </c>
    </row>
    <row r="1737" spans="6:30" ht="70.5" customHeight="1">
      <c r="F1737" s="826">
        <f t="shared" si="357"/>
        <v>0</v>
      </c>
      <c r="H1737" s="828">
        <f t="shared" si="345"/>
        <v>0</v>
      </c>
      <c r="J1737" s="828">
        <f t="shared" si="346"/>
        <v>0</v>
      </c>
      <c r="L1737" s="828">
        <f t="shared" si="347"/>
        <v>0</v>
      </c>
      <c r="N1737" s="828">
        <f t="shared" si="348"/>
        <v>0</v>
      </c>
      <c r="P1737" s="828">
        <f t="shared" si="349"/>
        <v>0</v>
      </c>
      <c r="R1737" s="828">
        <f t="shared" si="350"/>
        <v>0</v>
      </c>
      <c r="T1737" s="828">
        <f t="shared" si="351"/>
        <v>0</v>
      </c>
      <c r="V1737" s="828">
        <f t="shared" si="359"/>
        <v>0</v>
      </c>
      <c r="W1737" s="829">
        <f t="shared" si="353"/>
        <v>0</v>
      </c>
      <c r="X1737" s="828">
        <f t="shared" si="354"/>
        <v>0</v>
      </c>
      <c r="Y1737" s="1069">
        <v>0</v>
      </c>
      <c r="Z1737" s="749">
        <f t="shared" si="355"/>
        <v>0</v>
      </c>
      <c r="AA1737" s="1071"/>
      <c r="AB1737" s="1071"/>
      <c r="AD1737" s="1068">
        <f t="shared" ref="AD1737:AD1768" si="360">Z1733-AC1735</f>
        <v>0</v>
      </c>
    </row>
    <row r="1738" spans="6:30" ht="70.5" customHeight="1">
      <c r="F1738" s="826">
        <f t="shared" si="357"/>
        <v>0</v>
      </c>
      <c r="H1738" s="828">
        <f t="shared" si="345"/>
        <v>0</v>
      </c>
      <c r="J1738" s="828">
        <f t="shared" si="346"/>
        <v>0</v>
      </c>
      <c r="L1738" s="828">
        <f t="shared" si="347"/>
        <v>0</v>
      </c>
      <c r="N1738" s="828">
        <f t="shared" si="348"/>
        <v>0</v>
      </c>
      <c r="P1738" s="828">
        <f t="shared" si="349"/>
        <v>0</v>
      </c>
      <c r="R1738" s="828">
        <f t="shared" si="350"/>
        <v>0</v>
      </c>
      <c r="T1738" s="828">
        <f t="shared" si="351"/>
        <v>0</v>
      </c>
      <c r="V1738" s="828">
        <f t="shared" si="359"/>
        <v>0</v>
      </c>
      <c r="W1738" s="829">
        <f t="shared" si="353"/>
        <v>0</v>
      </c>
      <c r="X1738" s="828">
        <f t="shared" si="354"/>
        <v>0</v>
      </c>
      <c r="Y1738" s="1069">
        <v>0</v>
      </c>
      <c r="Z1738" s="749">
        <f t="shared" si="355"/>
        <v>0</v>
      </c>
      <c r="AA1738" s="1071"/>
      <c r="AB1738" s="1071"/>
      <c r="AD1738" s="1068">
        <f t="shared" si="360"/>
        <v>0</v>
      </c>
    </row>
    <row r="1739" spans="6:30" ht="70.5" customHeight="1">
      <c r="F1739" s="826">
        <f t="shared" si="357"/>
        <v>0</v>
      </c>
      <c r="H1739" s="828">
        <f t="shared" si="345"/>
        <v>0</v>
      </c>
      <c r="J1739" s="828">
        <f t="shared" si="346"/>
        <v>0</v>
      </c>
      <c r="L1739" s="828">
        <f t="shared" si="347"/>
        <v>0</v>
      </c>
      <c r="N1739" s="828">
        <f t="shared" si="348"/>
        <v>0</v>
      </c>
      <c r="P1739" s="828">
        <f t="shared" si="349"/>
        <v>0</v>
      </c>
      <c r="R1739" s="828">
        <f t="shared" si="350"/>
        <v>0</v>
      </c>
      <c r="T1739" s="828">
        <f t="shared" si="351"/>
        <v>0</v>
      </c>
      <c r="V1739" s="828">
        <f t="shared" si="359"/>
        <v>0</v>
      </c>
      <c r="W1739" s="829">
        <f t="shared" si="353"/>
        <v>0</v>
      </c>
      <c r="X1739" s="828">
        <f t="shared" si="354"/>
        <v>0</v>
      </c>
      <c r="Y1739" s="1069">
        <v>0</v>
      </c>
      <c r="Z1739" s="749">
        <f t="shared" si="355"/>
        <v>0</v>
      </c>
      <c r="AA1739" s="1071"/>
      <c r="AB1739" s="1071"/>
      <c r="AD1739" s="1068">
        <f t="shared" si="360"/>
        <v>0</v>
      </c>
    </row>
    <row r="1740" spans="6:30" ht="70.5" customHeight="1">
      <c r="F1740" s="826">
        <f t="shared" si="357"/>
        <v>0</v>
      </c>
      <c r="H1740" s="828">
        <f t="shared" si="345"/>
        <v>0</v>
      </c>
      <c r="J1740" s="828">
        <f t="shared" si="346"/>
        <v>0</v>
      </c>
      <c r="L1740" s="828">
        <f t="shared" si="347"/>
        <v>0</v>
      </c>
      <c r="N1740" s="828">
        <f t="shared" si="348"/>
        <v>0</v>
      </c>
      <c r="P1740" s="828">
        <f t="shared" si="349"/>
        <v>0</v>
      </c>
      <c r="R1740" s="828">
        <f t="shared" si="350"/>
        <v>0</v>
      </c>
      <c r="T1740" s="828">
        <f t="shared" si="351"/>
        <v>0</v>
      </c>
      <c r="V1740" s="828">
        <f t="shared" si="359"/>
        <v>0</v>
      </c>
      <c r="W1740" s="829">
        <f t="shared" si="353"/>
        <v>0</v>
      </c>
      <c r="X1740" s="828">
        <f t="shared" si="354"/>
        <v>0</v>
      </c>
      <c r="Y1740" s="1069">
        <v>0</v>
      </c>
      <c r="Z1740" s="749">
        <f t="shared" si="355"/>
        <v>0</v>
      </c>
      <c r="AA1740" s="1071"/>
      <c r="AB1740" s="1071"/>
      <c r="AD1740" s="1068">
        <f t="shared" si="360"/>
        <v>0</v>
      </c>
    </row>
    <row r="1741" spans="6:30" ht="70.5" customHeight="1">
      <c r="F1741" s="826">
        <f t="shared" si="357"/>
        <v>0</v>
      </c>
      <c r="H1741" s="828">
        <f t="shared" si="345"/>
        <v>0</v>
      </c>
      <c r="J1741" s="828">
        <f t="shared" si="346"/>
        <v>0</v>
      </c>
      <c r="L1741" s="828">
        <f t="shared" si="347"/>
        <v>0</v>
      </c>
      <c r="N1741" s="828">
        <f t="shared" si="348"/>
        <v>0</v>
      </c>
      <c r="P1741" s="828">
        <f t="shared" si="349"/>
        <v>0</v>
      </c>
      <c r="R1741" s="828">
        <f t="shared" si="350"/>
        <v>0</v>
      </c>
      <c r="T1741" s="828">
        <f t="shared" si="351"/>
        <v>0</v>
      </c>
      <c r="V1741" s="828">
        <f t="shared" si="359"/>
        <v>0</v>
      </c>
      <c r="W1741" s="829">
        <f t="shared" si="353"/>
        <v>0</v>
      </c>
      <c r="X1741" s="828">
        <f t="shared" si="354"/>
        <v>0</v>
      </c>
      <c r="Y1741" s="1069">
        <v>0</v>
      </c>
      <c r="Z1741" s="749">
        <f t="shared" si="355"/>
        <v>0</v>
      </c>
      <c r="AA1741" s="1071"/>
      <c r="AB1741" s="1071"/>
      <c r="AD1741" s="1068">
        <f t="shared" si="360"/>
        <v>0</v>
      </c>
    </row>
    <row r="1742" spans="6:30" ht="70.5" customHeight="1">
      <c r="F1742" s="826">
        <f t="shared" si="357"/>
        <v>0</v>
      </c>
      <c r="H1742" s="828">
        <f t="shared" si="345"/>
        <v>0</v>
      </c>
      <c r="J1742" s="828">
        <f t="shared" si="346"/>
        <v>0</v>
      </c>
      <c r="L1742" s="828">
        <f t="shared" si="347"/>
        <v>0</v>
      </c>
      <c r="N1742" s="828">
        <f t="shared" si="348"/>
        <v>0</v>
      </c>
      <c r="P1742" s="828">
        <f t="shared" si="349"/>
        <v>0</v>
      </c>
      <c r="R1742" s="828">
        <f t="shared" si="350"/>
        <v>0</v>
      </c>
      <c r="T1742" s="828">
        <f t="shared" si="351"/>
        <v>0</v>
      </c>
      <c r="V1742" s="828">
        <f t="shared" si="359"/>
        <v>0</v>
      </c>
      <c r="W1742" s="829">
        <f t="shared" si="353"/>
        <v>0</v>
      </c>
      <c r="X1742" s="828">
        <f t="shared" si="354"/>
        <v>0</v>
      </c>
      <c r="Y1742" s="1069">
        <v>0</v>
      </c>
      <c r="Z1742" s="749">
        <f t="shared" si="355"/>
        <v>0</v>
      </c>
      <c r="AA1742" s="1071"/>
      <c r="AB1742" s="1071"/>
      <c r="AD1742" s="1068">
        <f t="shared" si="360"/>
        <v>0</v>
      </c>
    </row>
    <row r="1743" spans="6:30" ht="70.5" customHeight="1">
      <c r="F1743" s="826">
        <f t="shared" si="357"/>
        <v>0</v>
      </c>
      <c r="H1743" s="828">
        <f t="shared" ref="H1743:H1806" si="361">G1743*C1743</f>
        <v>0</v>
      </c>
      <c r="J1743" s="828">
        <f t="shared" ref="J1743:J1752" si="362">I1743*C1743</f>
        <v>0</v>
      </c>
      <c r="L1743" s="828">
        <f t="shared" ref="L1743:L1782" si="363">K1743*C1743</f>
        <v>0</v>
      </c>
      <c r="N1743" s="828">
        <f t="shared" ref="N1743:N1806" si="364">M1743*C1743</f>
        <v>0</v>
      </c>
      <c r="P1743" s="828">
        <f t="shared" ref="P1743:P1806" si="365">O1743*C1743</f>
        <v>0</v>
      </c>
      <c r="R1743" s="828">
        <f t="shared" ref="R1743:R1806" si="366">Q1743*C1743</f>
        <v>0</v>
      </c>
      <c r="T1743" s="828">
        <f t="shared" ref="T1743:T1806" si="367">S1743*C1743</f>
        <v>0</v>
      </c>
      <c r="V1743" s="828">
        <f t="shared" si="359"/>
        <v>0</v>
      </c>
      <c r="W1743" s="829">
        <f t="shared" ref="W1743:W1767" si="368">G1743+I1743+K1743+M1743+O1743+Q1743+S1743+U1743</f>
        <v>0</v>
      </c>
      <c r="X1743" s="828">
        <f t="shared" ref="X1743:X1767" si="369">W1743*C1743</f>
        <v>0</v>
      </c>
      <c r="Y1743" s="1069">
        <v>0</v>
      </c>
      <c r="Z1743" s="749">
        <f t="shared" ref="Z1743:Z1767" si="370">Y1743*C1743</f>
        <v>0</v>
      </c>
      <c r="AA1743" s="1071"/>
      <c r="AB1743" s="1071"/>
      <c r="AD1743" s="1068">
        <f t="shared" si="360"/>
        <v>0</v>
      </c>
    </row>
    <row r="1744" spans="6:30" ht="70.5" customHeight="1">
      <c r="F1744" s="826">
        <f t="shared" si="357"/>
        <v>0</v>
      </c>
      <c r="H1744" s="828">
        <f t="shared" si="361"/>
        <v>0</v>
      </c>
      <c r="J1744" s="828">
        <f t="shared" si="362"/>
        <v>0</v>
      </c>
      <c r="L1744" s="828">
        <f t="shared" si="363"/>
        <v>0</v>
      </c>
      <c r="N1744" s="828">
        <f t="shared" si="364"/>
        <v>0</v>
      </c>
      <c r="P1744" s="828">
        <f t="shared" si="365"/>
        <v>0</v>
      </c>
      <c r="R1744" s="828">
        <f t="shared" si="366"/>
        <v>0</v>
      </c>
      <c r="T1744" s="828">
        <f t="shared" si="367"/>
        <v>0</v>
      </c>
      <c r="V1744" s="828">
        <f t="shared" si="359"/>
        <v>0</v>
      </c>
      <c r="W1744" s="829">
        <f t="shared" si="368"/>
        <v>0</v>
      </c>
      <c r="X1744" s="828">
        <f t="shared" si="369"/>
        <v>0</v>
      </c>
      <c r="Y1744" s="1069">
        <v>0</v>
      </c>
      <c r="Z1744" s="749">
        <f t="shared" si="370"/>
        <v>0</v>
      </c>
      <c r="AA1744" s="1071"/>
      <c r="AB1744" s="1071"/>
      <c r="AD1744" s="1068">
        <f t="shared" si="360"/>
        <v>0</v>
      </c>
    </row>
    <row r="1745" spans="6:30" ht="70.5" customHeight="1">
      <c r="F1745" s="826">
        <f t="shared" si="357"/>
        <v>0</v>
      </c>
      <c r="H1745" s="828">
        <f t="shared" si="361"/>
        <v>0</v>
      </c>
      <c r="J1745" s="828">
        <f t="shared" si="362"/>
        <v>0</v>
      </c>
      <c r="L1745" s="828">
        <f t="shared" si="363"/>
        <v>0</v>
      </c>
      <c r="N1745" s="828">
        <f t="shared" si="364"/>
        <v>0</v>
      </c>
      <c r="P1745" s="828">
        <f t="shared" si="365"/>
        <v>0</v>
      </c>
      <c r="R1745" s="828">
        <f t="shared" si="366"/>
        <v>0</v>
      </c>
      <c r="T1745" s="828">
        <f t="shared" si="367"/>
        <v>0</v>
      </c>
      <c r="V1745" s="828">
        <f t="shared" si="359"/>
        <v>0</v>
      </c>
      <c r="W1745" s="829">
        <f t="shared" si="368"/>
        <v>0</v>
      </c>
      <c r="X1745" s="828">
        <f t="shared" si="369"/>
        <v>0</v>
      </c>
      <c r="Y1745" s="1069">
        <v>0</v>
      </c>
      <c r="Z1745" s="749">
        <f t="shared" si="370"/>
        <v>0</v>
      </c>
      <c r="AA1745" s="1071"/>
      <c r="AB1745" s="1071"/>
      <c r="AD1745" s="1068">
        <f t="shared" si="360"/>
        <v>0</v>
      </c>
    </row>
    <row r="1746" spans="6:30" ht="70.5" customHeight="1">
      <c r="F1746" s="826">
        <f t="shared" si="357"/>
        <v>0</v>
      </c>
      <c r="H1746" s="828">
        <f t="shared" si="361"/>
        <v>0</v>
      </c>
      <c r="J1746" s="828">
        <f t="shared" si="362"/>
        <v>0</v>
      </c>
      <c r="L1746" s="828">
        <f t="shared" si="363"/>
        <v>0</v>
      </c>
      <c r="N1746" s="828">
        <f t="shared" si="364"/>
        <v>0</v>
      </c>
      <c r="P1746" s="828">
        <f t="shared" si="365"/>
        <v>0</v>
      </c>
      <c r="R1746" s="828">
        <f t="shared" si="366"/>
        <v>0</v>
      </c>
      <c r="T1746" s="828">
        <f t="shared" si="367"/>
        <v>0</v>
      </c>
      <c r="V1746" s="828">
        <f t="shared" si="359"/>
        <v>0</v>
      </c>
      <c r="W1746" s="829">
        <f t="shared" si="368"/>
        <v>0</v>
      </c>
      <c r="X1746" s="828">
        <f t="shared" si="369"/>
        <v>0</v>
      </c>
      <c r="Y1746" s="1069">
        <v>0</v>
      </c>
      <c r="Z1746" s="749">
        <f t="shared" si="370"/>
        <v>0</v>
      </c>
      <c r="AA1746" s="1071"/>
      <c r="AB1746" s="1071"/>
      <c r="AD1746" s="1068">
        <f t="shared" si="360"/>
        <v>0</v>
      </c>
    </row>
    <row r="1747" spans="6:30" ht="70.5" customHeight="1">
      <c r="F1747" s="826">
        <f t="shared" si="357"/>
        <v>0</v>
      </c>
      <c r="H1747" s="828">
        <f t="shared" si="361"/>
        <v>0</v>
      </c>
      <c r="J1747" s="828">
        <f t="shared" si="362"/>
        <v>0</v>
      </c>
      <c r="L1747" s="828">
        <f t="shared" si="363"/>
        <v>0</v>
      </c>
      <c r="N1747" s="828">
        <f t="shared" si="364"/>
        <v>0</v>
      </c>
      <c r="P1747" s="828">
        <f t="shared" si="365"/>
        <v>0</v>
      </c>
      <c r="R1747" s="828">
        <f t="shared" si="366"/>
        <v>0</v>
      </c>
      <c r="T1747" s="828">
        <f t="shared" si="367"/>
        <v>0</v>
      </c>
      <c r="V1747" s="828">
        <f t="shared" si="359"/>
        <v>0</v>
      </c>
      <c r="W1747" s="829">
        <f t="shared" si="368"/>
        <v>0</v>
      </c>
      <c r="X1747" s="828">
        <f t="shared" si="369"/>
        <v>0</v>
      </c>
      <c r="Y1747" s="1069">
        <v>0</v>
      </c>
      <c r="Z1747" s="749">
        <f t="shared" si="370"/>
        <v>0</v>
      </c>
      <c r="AA1747" s="1071"/>
      <c r="AB1747" s="1071"/>
      <c r="AD1747" s="1068">
        <f t="shared" si="360"/>
        <v>0</v>
      </c>
    </row>
    <row r="1748" spans="6:30" ht="70.5" customHeight="1">
      <c r="F1748" s="826">
        <f t="shared" si="357"/>
        <v>0</v>
      </c>
      <c r="H1748" s="828">
        <f t="shared" si="361"/>
        <v>0</v>
      </c>
      <c r="J1748" s="828">
        <f t="shared" si="362"/>
        <v>0</v>
      </c>
      <c r="L1748" s="828">
        <f t="shared" si="363"/>
        <v>0</v>
      </c>
      <c r="N1748" s="828">
        <f t="shared" si="364"/>
        <v>0</v>
      </c>
      <c r="P1748" s="828">
        <f t="shared" si="365"/>
        <v>0</v>
      </c>
      <c r="R1748" s="828">
        <f t="shared" si="366"/>
        <v>0</v>
      </c>
      <c r="T1748" s="828">
        <f t="shared" si="367"/>
        <v>0</v>
      </c>
      <c r="V1748" s="828">
        <f t="shared" si="359"/>
        <v>0</v>
      </c>
      <c r="W1748" s="829">
        <f t="shared" si="368"/>
        <v>0</v>
      </c>
      <c r="X1748" s="828">
        <f t="shared" si="369"/>
        <v>0</v>
      </c>
      <c r="Y1748" s="1069">
        <v>0</v>
      </c>
      <c r="Z1748" s="749">
        <f t="shared" si="370"/>
        <v>0</v>
      </c>
      <c r="AA1748" s="1071"/>
      <c r="AB1748" s="1071"/>
      <c r="AD1748" s="1068">
        <f t="shared" si="360"/>
        <v>0</v>
      </c>
    </row>
    <row r="1749" spans="6:30" ht="70.5" customHeight="1">
      <c r="F1749" s="826">
        <f t="shared" si="357"/>
        <v>0</v>
      </c>
      <c r="H1749" s="828">
        <f t="shared" si="361"/>
        <v>0</v>
      </c>
      <c r="J1749" s="828">
        <f t="shared" si="362"/>
        <v>0</v>
      </c>
      <c r="L1749" s="828">
        <f t="shared" si="363"/>
        <v>0</v>
      </c>
      <c r="N1749" s="828">
        <f t="shared" si="364"/>
        <v>0</v>
      </c>
      <c r="P1749" s="828">
        <f t="shared" si="365"/>
        <v>0</v>
      </c>
      <c r="R1749" s="828">
        <f t="shared" si="366"/>
        <v>0</v>
      </c>
      <c r="T1749" s="828">
        <f t="shared" si="367"/>
        <v>0</v>
      </c>
      <c r="V1749" s="828">
        <f t="shared" si="359"/>
        <v>0</v>
      </c>
      <c r="W1749" s="829">
        <f t="shared" si="368"/>
        <v>0</v>
      </c>
      <c r="X1749" s="828">
        <f t="shared" si="369"/>
        <v>0</v>
      </c>
      <c r="Y1749" s="1069">
        <v>0</v>
      </c>
      <c r="Z1749" s="749">
        <f t="shared" si="370"/>
        <v>0</v>
      </c>
      <c r="AA1749" s="1071"/>
      <c r="AB1749" s="1071"/>
      <c r="AD1749" s="1068">
        <f t="shared" si="360"/>
        <v>0</v>
      </c>
    </row>
    <row r="1750" spans="6:30" ht="70.5" customHeight="1">
      <c r="F1750" s="826">
        <f t="shared" si="357"/>
        <v>0</v>
      </c>
      <c r="H1750" s="828">
        <f t="shared" si="361"/>
        <v>0</v>
      </c>
      <c r="J1750" s="828">
        <f t="shared" si="362"/>
        <v>0</v>
      </c>
      <c r="L1750" s="828">
        <f t="shared" si="363"/>
        <v>0</v>
      </c>
      <c r="N1750" s="828">
        <f t="shared" si="364"/>
        <v>0</v>
      </c>
      <c r="P1750" s="828">
        <f t="shared" si="365"/>
        <v>0</v>
      </c>
      <c r="R1750" s="828">
        <f t="shared" si="366"/>
        <v>0</v>
      </c>
      <c r="T1750" s="828">
        <f t="shared" si="367"/>
        <v>0</v>
      </c>
      <c r="V1750" s="828">
        <f t="shared" si="359"/>
        <v>0</v>
      </c>
      <c r="W1750" s="829">
        <f t="shared" si="368"/>
        <v>0</v>
      </c>
      <c r="X1750" s="828">
        <f t="shared" si="369"/>
        <v>0</v>
      </c>
      <c r="Y1750" s="1069">
        <v>0</v>
      </c>
      <c r="Z1750" s="749">
        <f t="shared" si="370"/>
        <v>0</v>
      </c>
      <c r="AA1750" s="1071"/>
      <c r="AB1750" s="1071"/>
      <c r="AD1750" s="1068">
        <f t="shared" si="360"/>
        <v>0</v>
      </c>
    </row>
    <row r="1751" spans="6:30" ht="70.5" customHeight="1">
      <c r="F1751" s="826">
        <f t="shared" si="357"/>
        <v>0</v>
      </c>
      <c r="H1751" s="828">
        <f t="shared" si="361"/>
        <v>0</v>
      </c>
      <c r="J1751" s="828">
        <f t="shared" si="362"/>
        <v>0</v>
      </c>
      <c r="L1751" s="828">
        <f t="shared" si="363"/>
        <v>0</v>
      </c>
      <c r="N1751" s="828">
        <f t="shared" si="364"/>
        <v>0</v>
      </c>
      <c r="P1751" s="828">
        <f t="shared" si="365"/>
        <v>0</v>
      </c>
      <c r="R1751" s="828">
        <f t="shared" si="366"/>
        <v>0</v>
      </c>
      <c r="T1751" s="828">
        <f t="shared" si="367"/>
        <v>0</v>
      </c>
      <c r="V1751" s="828">
        <f t="shared" si="359"/>
        <v>0</v>
      </c>
      <c r="W1751" s="829">
        <f t="shared" si="368"/>
        <v>0</v>
      </c>
      <c r="X1751" s="828">
        <f t="shared" si="369"/>
        <v>0</v>
      </c>
      <c r="Y1751" s="1069">
        <v>0</v>
      </c>
      <c r="Z1751" s="749">
        <f t="shared" si="370"/>
        <v>0</v>
      </c>
      <c r="AA1751" s="1071"/>
      <c r="AB1751" s="1071"/>
      <c r="AD1751" s="1068">
        <f t="shared" si="360"/>
        <v>0</v>
      </c>
    </row>
    <row r="1752" spans="6:30" ht="70.5" customHeight="1">
      <c r="F1752" s="826">
        <f t="shared" si="357"/>
        <v>0</v>
      </c>
      <c r="H1752" s="828">
        <f t="shared" si="361"/>
        <v>0</v>
      </c>
      <c r="J1752" s="828">
        <f t="shared" si="362"/>
        <v>0</v>
      </c>
      <c r="L1752" s="828">
        <f t="shared" si="363"/>
        <v>0</v>
      </c>
      <c r="N1752" s="828">
        <f t="shared" si="364"/>
        <v>0</v>
      </c>
      <c r="P1752" s="828">
        <f t="shared" si="365"/>
        <v>0</v>
      </c>
      <c r="R1752" s="828">
        <f t="shared" si="366"/>
        <v>0</v>
      </c>
      <c r="T1752" s="828">
        <f t="shared" si="367"/>
        <v>0</v>
      </c>
      <c r="V1752" s="828">
        <f t="shared" si="359"/>
        <v>0</v>
      </c>
      <c r="W1752" s="829">
        <f t="shared" si="368"/>
        <v>0</v>
      </c>
      <c r="X1752" s="828">
        <f t="shared" si="369"/>
        <v>0</v>
      </c>
      <c r="Y1752" s="1069">
        <v>0</v>
      </c>
      <c r="Z1752" s="749">
        <f t="shared" si="370"/>
        <v>0</v>
      </c>
      <c r="AA1752" s="1071"/>
      <c r="AB1752" s="1071"/>
      <c r="AD1752" s="1068">
        <f t="shared" si="360"/>
        <v>0</v>
      </c>
    </row>
    <row r="1753" spans="6:30" ht="70.5" customHeight="1">
      <c r="F1753" s="826">
        <f t="shared" si="357"/>
        <v>0</v>
      </c>
      <c r="H1753" s="828">
        <f t="shared" si="361"/>
        <v>0</v>
      </c>
      <c r="J1753" s="828">
        <f>I1753*C1753</f>
        <v>0</v>
      </c>
      <c r="L1753" s="828">
        <f t="shared" si="363"/>
        <v>0</v>
      </c>
      <c r="N1753" s="828">
        <f t="shared" si="364"/>
        <v>0</v>
      </c>
      <c r="P1753" s="828">
        <f t="shared" si="365"/>
        <v>0</v>
      </c>
      <c r="R1753" s="828">
        <f t="shared" si="366"/>
        <v>0</v>
      </c>
      <c r="T1753" s="828">
        <f t="shared" si="367"/>
        <v>0</v>
      </c>
      <c r="V1753" s="828">
        <f t="shared" si="359"/>
        <v>0</v>
      </c>
      <c r="W1753" s="829">
        <f t="shared" si="368"/>
        <v>0</v>
      </c>
      <c r="X1753" s="828">
        <f t="shared" si="369"/>
        <v>0</v>
      </c>
      <c r="Y1753" s="1069">
        <v>0</v>
      </c>
      <c r="Z1753" s="749">
        <f t="shared" si="370"/>
        <v>0</v>
      </c>
      <c r="AA1753" s="1071"/>
      <c r="AB1753" s="1071"/>
      <c r="AD1753" s="1068">
        <f t="shared" si="360"/>
        <v>0</v>
      </c>
    </row>
    <row r="1754" spans="6:30" ht="70.5" customHeight="1">
      <c r="F1754" s="826">
        <f t="shared" si="357"/>
        <v>0</v>
      </c>
      <c r="H1754" s="828">
        <f t="shared" si="361"/>
        <v>0</v>
      </c>
      <c r="J1754" s="828">
        <f>I1754*C1754</f>
        <v>0</v>
      </c>
      <c r="L1754" s="828">
        <f t="shared" si="363"/>
        <v>0</v>
      </c>
      <c r="N1754" s="828">
        <f t="shared" si="364"/>
        <v>0</v>
      </c>
      <c r="P1754" s="828">
        <f t="shared" si="365"/>
        <v>0</v>
      </c>
      <c r="R1754" s="828">
        <f t="shared" si="366"/>
        <v>0</v>
      </c>
      <c r="T1754" s="828">
        <f t="shared" si="367"/>
        <v>0</v>
      </c>
      <c r="V1754" s="828">
        <f t="shared" si="359"/>
        <v>0</v>
      </c>
      <c r="W1754" s="829">
        <f t="shared" si="368"/>
        <v>0</v>
      </c>
      <c r="X1754" s="828">
        <f t="shared" si="369"/>
        <v>0</v>
      </c>
      <c r="Y1754" s="1069">
        <v>0</v>
      </c>
      <c r="Z1754" s="749">
        <f t="shared" si="370"/>
        <v>0</v>
      </c>
      <c r="AA1754" s="1071"/>
      <c r="AB1754" s="1071"/>
      <c r="AD1754" s="1068">
        <f t="shared" si="360"/>
        <v>0</v>
      </c>
    </row>
    <row r="1755" spans="6:30" ht="70.5" customHeight="1">
      <c r="F1755" s="826">
        <f t="shared" si="357"/>
        <v>0</v>
      </c>
      <c r="H1755" s="828">
        <f t="shared" si="361"/>
        <v>0</v>
      </c>
      <c r="J1755" s="828">
        <f>I1755*C1755</f>
        <v>0</v>
      </c>
      <c r="L1755" s="828">
        <f t="shared" si="363"/>
        <v>0</v>
      </c>
      <c r="N1755" s="828">
        <f t="shared" si="364"/>
        <v>0</v>
      </c>
      <c r="P1755" s="828">
        <f t="shared" si="365"/>
        <v>0</v>
      </c>
      <c r="R1755" s="828">
        <f t="shared" si="366"/>
        <v>0</v>
      </c>
      <c r="T1755" s="828">
        <f t="shared" si="367"/>
        <v>0</v>
      </c>
      <c r="V1755" s="828">
        <f t="shared" si="359"/>
        <v>0</v>
      </c>
      <c r="W1755" s="829">
        <f t="shared" si="368"/>
        <v>0</v>
      </c>
      <c r="X1755" s="828">
        <f t="shared" si="369"/>
        <v>0</v>
      </c>
      <c r="Y1755" s="1069">
        <v>0</v>
      </c>
      <c r="Z1755" s="749">
        <f t="shared" si="370"/>
        <v>0</v>
      </c>
      <c r="AA1755" s="1071"/>
      <c r="AB1755" s="1071"/>
      <c r="AD1755" s="1068">
        <f t="shared" si="360"/>
        <v>0</v>
      </c>
    </row>
    <row r="1756" spans="6:30" ht="70.5" customHeight="1">
      <c r="F1756" s="826">
        <f t="shared" si="357"/>
        <v>0</v>
      </c>
      <c r="H1756" s="828">
        <f t="shared" si="361"/>
        <v>0</v>
      </c>
      <c r="J1756" s="828">
        <f>I1756*C1756</f>
        <v>0</v>
      </c>
      <c r="L1756" s="828">
        <f t="shared" si="363"/>
        <v>0</v>
      </c>
      <c r="N1756" s="828">
        <f t="shared" si="364"/>
        <v>0</v>
      </c>
      <c r="P1756" s="828">
        <f t="shared" si="365"/>
        <v>0</v>
      </c>
      <c r="R1756" s="828">
        <f t="shared" si="366"/>
        <v>0</v>
      </c>
      <c r="T1756" s="828">
        <f t="shared" si="367"/>
        <v>0</v>
      </c>
      <c r="V1756" s="828">
        <f t="shared" si="359"/>
        <v>0</v>
      </c>
      <c r="W1756" s="829">
        <f t="shared" si="368"/>
        <v>0</v>
      </c>
      <c r="X1756" s="828">
        <f t="shared" si="369"/>
        <v>0</v>
      </c>
      <c r="Y1756" s="1069">
        <v>0</v>
      </c>
      <c r="Z1756" s="749">
        <f t="shared" si="370"/>
        <v>0</v>
      </c>
      <c r="AA1756" s="1071"/>
      <c r="AB1756" s="1071"/>
      <c r="AD1756" s="1068">
        <f t="shared" si="360"/>
        <v>0</v>
      </c>
    </row>
    <row r="1757" spans="6:30" ht="70.5" customHeight="1">
      <c r="F1757" s="826">
        <f t="shared" si="357"/>
        <v>0</v>
      </c>
      <c r="H1757" s="828">
        <f t="shared" si="361"/>
        <v>0</v>
      </c>
      <c r="J1757" s="828">
        <f>I1757*C1757</f>
        <v>0</v>
      </c>
      <c r="L1757" s="828">
        <f t="shared" si="363"/>
        <v>0</v>
      </c>
      <c r="N1757" s="828">
        <f t="shared" si="364"/>
        <v>0</v>
      </c>
      <c r="P1757" s="828">
        <f t="shared" si="365"/>
        <v>0</v>
      </c>
      <c r="R1757" s="828">
        <f t="shared" si="366"/>
        <v>0</v>
      </c>
      <c r="T1757" s="828">
        <f t="shared" si="367"/>
        <v>0</v>
      </c>
      <c r="V1757" s="828">
        <f t="shared" si="359"/>
        <v>0</v>
      </c>
      <c r="W1757" s="829">
        <f t="shared" si="368"/>
        <v>0</v>
      </c>
      <c r="X1757" s="828">
        <f t="shared" si="369"/>
        <v>0</v>
      </c>
      <c r="Y1757" s="1069">
        <v>0</v>
      </c>
      <c r="Z1757" s="749">
        <f t="shared" si="370"/>
        <v>0</v>
      </c>
      <c r="AA1757" s="1071"/>
      <c r="AB1757" s="1071"/>
      <c r="AD1757" s="1068">
        <f t="shared" si="360"/>
        <v>0</v>
      </c>
    </row>
    <row r="1758" spans="6:30" ht="70.5" customHeight="1">
      <c r="F1758" s="826">
        <f t="shared" ref="F1758:F1784" si="371">E1758*C1758</f>
        <v>0</v>
      </c>
      <c r="H1758" s="828">
        <f t="shared" si="361"/>
        <v>0</v>
      </c>
      <c r="J1758" s="828">
        <f t="shared" ref="J1758:J1821" si="372">I1758*C1758</f>
        <v>0</v>
      </c>
      <c r="L1758" s="828">
        <f t="shared" si="363"/>
        <v>0</v>
      </c>
      <c r="N1758" s="828">
        <f t="shared" si="364"/>
        <v>0</v>
      </c>
      <c r="P1758" s="828">
        <f t="shared" si="365"/>
        <v>0</v>
      </c>
      <c r="R1758" s="828">
        <f t="shared" si="366"/>
        <v>0</v>
      </c>
      <c r="T1758" s="828">
        <f t="shared" si="367"/>
        <v>0</v>
      </c>
      <c r="V1758" s="828">
        <f t="shared" ref="V1758:V1821" si="373">U1758*C1758</f>
        <v>0</v>
      </c>
      <c r="W1758" s="829">
        <f t="shared" si="368"/>
        <v>0</v>
      </c>
      <c r="X1758" s="828">
        <f t="shared" si="369"/>
        <v>0</v>
      </c>
      <c r="Y1758" s="1069">
        <v>0</v>
      </c>
      <c r="Z1758" s="749">
        <f t="shared" si="370"/>
        <v>0</v>
      </c>
      <c r="AA1758" s="1071"/>
      <c r="AB1758" s="1071"/>
      <c r="AD1758" s="1068">
        <f t="shared" si="360"/>
        <v>0</v>
      </c>
    </row>
    <row r="1759" spans="6:30" ht="70.5" customHeight="1">
      <c r="F1759" s="826">
        <f t="shared" si="371"/>
        <v>0</v>
      </c>
      <c r="H1759" s="828">
        <f t="shared" si="361"/>
        <v>0</v>
      </c>
      <c r="J1759" s="828">
        <f t="shared" si="372"/>
        <v>0</v>
      </c>
      <c r="L1759" s="828">
        <f t="shared" si="363"/>
        <v>0</v>
      </c>
      <c r="N1759" s="828">
        <f t="shared" si="364"/>
        <v>0</v>
      </c>
      <c r="P1759" s="828">
        <f t="shared" si="365"/>
        <v>0</v>
      </c>
      <c r="R1759" s="828">
        <f t="shared" si="366"/>
        <v>0</v>
      </c>
      <c r="T1759" s="828">
        <f t="shared" si="367"/>
        <v>0</v>
      </c>
      <c r="V1759" s="828">
        <f t="shared" si="373"/>
        <v>0</v>
      </c>
      <c r="W1759" s="829">
        <f t="shared" si="368"/>
        <v>0</v>
      </c>
      <c r="X1759" s="828">
        <f t="shared" si="369"/>
        <v>0</v>
      </c>
      <c r="Y1759" s="1069">
        <v>0</v>
      </c>
      <c r="Z1759" s="749">
        <f t="shared" si="370"/>
        <v>0</v>
      </c>
      <c r="AA1759" s="1071"/>
      <c r="AB1759" s="1071"/>
      <c r="AD1759" s="1068">
        <f t="shared" si="360"/>
        <v>0</v>
      </c>
    </row>
    <row r="1760" spans="6:30" ht="70.5" customHeight="1">
      <c r="F1760" s="826">
        <f t="shared" si="371"/>
        <v>0</v>
      </c>
      <c r="H1760" s="828">
        <f t="shared" si="361"/>
        <v>0</v>
      </c>
      <c r="J1760" s="828">
        <f t="shared" si="372"/>
        <v>0</v>
      </c>
      <c r="L1760" s="828">
        <f t="shared" si="363"/>
        <v>0</v>
      </c>
      <c r="N1760" s="828">
        <f t="shared" si="364"/>
        <v>0</v>
      </c>
      <c r="P1760" s="828">
        <f t="shared" si="365"/>
        <v>0</v>
      </c>
      <c r="R1760" s="828">
        <f t="shared" si="366"/>
        <v>0</v>
      </c>
      <c r="T1760" s="828">
        <f t="shared" si="367"/>
        <v>0</v>
      </c>
      <c r="V1760" s="828">
        <f t="shared" si="373"/>
        <v>0</v>
      </c>
      <c r="W1760" s="829">
        <f t="shared" si="368"/>
        <v>0</v>
      </c>
      <c r="X1760" s="828">
        <f t="shared" si="369"/>
        <v>0</v>
      </c>
      <c r="Y1760" s="1069">
        <v>0</v>
      </c>
      <c r="Z1760" s="749">
        <f t="shared" si="370"/>
        <v>0</v>
      </c>
      <c r="AA1760" s="1071"/>
      <c r="AB1760" s="1071"/>
      <c r="AD1760" s="1068">
        <f t="shared" si="360"/>
        <v>0</v>
      </c>
    </row>
    <row r="1761" spans="6:30" ht="70.5" customHeight="1">
      <c r="F1761" s="826">
        <f t="shared" si="371"/>
        <v>0</v>
      </c>
      <c r="H1761" s="828">
        <f t="shared" si="361"/>
        <v>0</v>
      </c>
      <c r="J1761" s="828">
        <f t="shared" si="372"/>
        <v>0</v>
      </c>
      <c r="L1761" s="828">
        <f t="shared" si="363"/>
        <v>0</v>
      </c>
      <c r="N1761" s="828">
        <f t="shared" si="364"/>
        <v>0</v>
      </c>
      <c r="P1761" s="828">
        <f t="shared" si="365"/>
        <v>0</v>
      </c>
      <c r="R1761" s="828">
        <f t="shared" si="366"/>
        <v>0</v>
      </c>
      <c r="T1761" s="828">
        <f t="shared" si="367"/>
        <v>0</v>
      </c>
      <c r="V1761" s="828">
        <f t="shared" si="373"/>
        <v>0</v>
      </c>
      <c r="W1761" s="829">
        <f t="shared" si="368"/>
        <v>0</v>
      </c>
      <c r="X1761" s="828">
        <f t="shared" si="369"/>
        <v>0</v>
      </c>
      <c r="Y1761" s="1069">
        <v>0</v>
      </c>
      <c r="Z1761" s="749">
        <f t="shared" si="370"/>
        <v>0</v>
      </c>
      <c r="AA1761" s="1071"/>
      <c r="AB1761" s="1071"/>
      <c r="AD1761" s="1068">
        <f t="shared" si="360"/>
        <v>0</v>
      </c>
    </row>
    <row r="1762" spans="6:30" ht="70.5" customHeight="1">
      <c r="F1762" s="826">
        <f t="shared" si="371"/>
        <v>0</v>
      </c>
      <c r="H1762" s="828">
        <f t="shared" si="361"/>
        <v>0</v>
      </c>
      <c r="J1762" s="828">
        <f t="shared" si="372"/>
        <v>0</v>
      </c>
      <c r="L1762" s="828">
        <f t="shared" si="363"/>
        <v>0</v>
      </c>
      <c r="N1762" s="828">
        <f t="shared" si="364"/>
        <v>0</v>
      </c>
      <c r="P1762" s="828">
        <f t="shared" si="365"/>
        <v>0</v>
      </c>
      <c r="R1762" s="828">
        <f t="shared" si="366"/>
        <v>0</v>
      </c>
      <c r="T1762" s="828">
        <f t="shared" si="367"/>
        <v>0</v>
      </c>
      <c r="V1762" s="828">
        <f t="shared" si="373"/>
        <v>0</v>
      </c>
      <c r="W1762" s="829">
        <f t="shared" si="368"/>
        <v>0</v>
      </c>
      <c r="X1762" s="828">
        <f t="shared" si="369"/>
        <v>0</v>
      </c>
      <c r="Y1762" s="1069">
        <v>0</v>
      </c>
      <c r="Z1762" s="749">
        <f t="shared" si="370"/>
        <v>0</v>
      </c>
      <c r="AA1762" s="1071"/>
      <c r="AB1762" s="1071"/>
      <c r="AD1762" s="1068">
        <f t="shared" si="360"/>
        <v>0</v>
      </c>
    </row>
    <row r="1763" spans="6:30" ht="70.5" customHeight="1">
      <c r="F1763" s="826">
        <f t="shared" si="371"/>
        <v>0</v>
      </c>
      <c r="H1763" s="828">
        <f t="shared" si="361"/>
        <v>0</v>
      </c>
      <c r="J1763" s="828">
        <f t="shared" si="372"/>
        <v>0</v>
      </c>
      <c r="L1763" s="828">
        <f t="shared" si="363"/>
        <v>0</v>
      </c>
      <c r="N1763" s="828">
        <f t="shared" si="364"/>
        <v>0</v>
      </c>
      <c r="P1763" s="828">
        <f t="shared" si="365"/>
        <v>0</v>
      </c>
      <c r="R1763" s="828">
        <f t="shared" si="366"/>
        <v>0</v>
      </c>
      <c r="T1763" s="828">
        <f t="shared" si="367"/>
        <v>0</v>
      </c>
      <c r="V1763" s="828">
        <f t="shared" si="373"/>
        <v>0</v>
      </c>
      <c r="W1763" s="829">
        <f t="shared" si="368"/>
        <v>0</v>
      </c>
      <c r="X1763" s="828">
        <f t="shared" si="369"/>
        <v>0</v>
      </c>
      <c r="Y1763" s="1069">
        <v>0</v>
      </c>
      <c r="Z1763" s="749">
        <f t="shared" si="370"/>
        <v>0</v>
      </c>
      <c r="AA1763" s="1071"/>
      <c r="AB1763" s="1071"/>
      <c r="AD1763" s="1068">
        <f t="shared" si="360"/>
        <v>0</v>
      </c>
    </row>
    <row r="1764" spans="6:30" ht="70.5" customHeight="1">
      <c r="F1764" s="826">
        <f t="shared" si="371"/>
        <v>0</v>
      </c>
      <c r="H1764" s="828">
        <f t="shared" si="361"/>
        <v>0</v>
      </c>
      <c r="J1764" s="828">
        <f t="shared" si="372"/>
        <v>0</v>
      </c>
      <c r="L1764" s="828">
        <f t="shared" si="363"/>
        <v>0</v>
      </c>
      <c r="N1764" s="828">
        <f t="shared" si="364"/>
        <v>0</v>
      </c>
      <c r="P1764" s="828">
        <f t="shared" si="365"/>
        <v>0</v>
      </c>
      <c r="R1764" s="828">
        <f t="shared" si="366"/>
        <v>0</v>
      </c>
      <c r="T1764" s="828">
        <f t="shared" si="367"/>
        <v>0</v>
      </c>
      <c r="V1764" s="828">
        <f t="shared" si="373"/>
        <v>0</v>
      </c>
      <c r="W1764" s="829">
        <f t="shared" si="368"/>
        <v>0</v>
      </c>
      <c r="X1764" s="828">
        <f t="shared" si="369"/>
        <v>0</v>
      </c>
      <c r="Y1764" s="1069">
        <v>0</v>
      </c>
      <c r="Z1764" s="749">
        <f t="shared" si="370"/>
        <v>0</v>
      </c>
      <c r="AA1764" s="1071"/>
      <c r="AB1764" s="1071"/>
      <c r="AD1764" s="1068">
        <f t="shared" si="360"/>
        <v>0</v>
      </c>
    </row>
    <row r="1765" spans="6:30" ht="70.5" customHeight="1">
      <c r="F1765" s="826">
        <f t="shared" si="371"/>
        <v>0</v>
      </c>
      <c r="H1765" s="828">
        <f t="shared" si="361"/>
        <v>0</v>
      </c>
      <c r="J1765" s="828">
        <f t="shared" si="372"/>
        <v>0</v>
      </c>
      <c r="L1765" s="828">
        <f t="shared" si="363"/>
        <v>0</v>
      </c>
      <c r="N1765" s="828">
        <f t="shared" si="364"/>
        <v>0</v>
      </c>
      <c r="P1765" s="828">
        <f t="shared" si="365"/>
        <v>0</v>
      </c>
      <c r="R1765" s="828">
        <f t="shared" si="366"/>
        <v>0</v>
      </c>
      <c r="T1765" s="828">
        <f t="shared" si="367"/>
        <v>0</v>
      </c>
      <c r="V1765" s="828">
        <f t="shared" si="373"/>
        <v>0</v>
      </c>
      <c r="W1765" s="829">
        <f t="shared" si="368"/>
        <v>0</v>
      </c>
      <c r="X1765" s="828">
        <f t="shared" si="369"/>
        <v>0</v>
      </c>
      <c r="Y1765" s="1069">
        <v>0</v>
      </c>
      <c r="Z1765" s="749">
        <f t="shared" si="370"/>
        <v>0</v>
      </c>
      <c r="AA1765" s="1071"/>
      <c r="AB1765" s="1071"/>
      <c r="AD1765" s="1068">
        <f t="shared" si="360"/>
        <v>0</v>
      </c>
    </row>
    <row r="1766" spans="6:30" ht="70.5" customHeight="1">
      <c r="F1766" s="826">
        <f t="shared" si="371"/>
        <v>0</v>
      </c>
      <c r="H1766" s="828">
        <f t="shared" si="361"/>
        <v>0</v>
      </c>
      <c r="J1766" s="828">
        <f t="shared" si="372"/>
        <v>0</v>
      </c>
      <c r="L1766" s="828">
        <f t="shared" si="363"/>
        <v>0</v>
      </c>
      <c r="N1766" s="828">
        <f t="shared" si="364"/>
        <v>0</v>
      </c>
      <c r="P1766" s="828">
        <f t="shared" si="365"/>
        <v>0</v>
      </c>
      <c r="R1766" s="828">
        <f t="shared" si="366"/>
        <v>0</v>
      </c>
      <c r="T1766" s="828">
        <f t="shared" si="367"/>
        <v>0</v>
      </c>
      <c r="V1766" s="828">
        <f t="shared" si="373"/>
        <v>0</v>
      </c>
      <c r="W1766" s="829">
        <f t="shared" si="368"/>
        <v>0</v>
      </c>
      <c r="X1766" s="828">
        <f t="shared" si="369"/>
        <v>0</v>
      </c>
      <c r="Y1766" s="1069">
        <v>0</v>
      </c>
      <c r="Z1766" s="749">
        <f t="shared" si="370"/>
        <v>0</v>
      </c>
      <c r="AA1766" s="1071"/>
      <c r="AB1766" s="1071"/>
      <c r="AD1766" s="1068">
        <f t="shared" si="360"/>
        <v>0</v>
      </c>
    </row>
    <row r="1767" spans="6:30" ht="70.5" customHeight="1">
      <c r="F1767" s="826">
        <f t="shared" si="371"/>
        <v>0</v>
      </c>
      <c r="H1767" s="828">
        <f t="shared" si="361"/>
        <v>0</v>
      </c>
      <c r="J1767" s="828">
        <f t="shared" si="372"/>
        <v>0</v>
      </c>
      <c r="L1767" s="828">
        <f t="shared" si="363"/>
        <v>0</v>
      </c>
      <c r="N1767" s="828">
        <f t="shared" si="364"/>
        <v>0</v>
      </c>
      <c r="P1767" s="828">
        <f t="shared" si="365"/>
        <v>0</v>
      </c>
      <c r="R1767" s="828">
        <f t="shared" si="366"/>
        <v>0</v>
      </c>
      <c r="T1767" s="828">
        <f t="shared" si="367"/>
        <v>0</v>
      </c>
      <c r="V1767" s="828">
        <f t="shared" si="373"/>
        <v>0</v>
      </c>
      <c r="W1767" s="829">
        <f t="shared" si="368"/>
        <v>0</v>
      </c>
      <c r="X1767" s="828">
        <f t="shared" si="369"/>
        <v>0</v>
      </c>
      <c r="Y1767" s="1069">
        <v>0</v>
      </c>
      <c r="Z1767" s="749">
        <f t="shared" si="370"/>
        <v>0</v>
      </c>
      <c r="AA1767" s="1071"/>
      <c r="AB1767" s="1071"/>
      <c r="AD1767" s="1068">
        <f t="shared" si="360"/>
        <v>0</v>
      </c>
    </row>
    <row r="1768" spans="6:30" ht="70.5" customHeight="1">
      <c r="F1768" s="826">
        <f t="shared" si="371"/>
        <v>0</v>
      </c>
      <c r="H1768" s="828">
        <f t="shared" si="361"/>
        <v>0</v>
      </c>
      <c r="J1768" s="828">
        <f t="shared" si="372"/>
        <v>0</v>
      </c>
      <c r="L1768" s="828">
        <f t="shared" si="363"/>
        <v>0</v>
      </c>
      <c r="N1768" s="828">
        <f t="shared" si="364"/>
        <v>0</v>
      </c>
      <c r="P1768" s="828">
        <f t="shared" si="365"/>
        <v>0</v>
      </c>
      <c r="R1768" s="828">
        <f t="shared" si="366"/>
        <v>0</v>
      </c>
      <c r="T1768" s="828">
        <f t="shared" si="367"/>
        <v>0</v>
      </c>
      <c r="V1768" s="828">
        <f t="shared" si="373"/>
        <v>0</v>
      </c>
      <c r="W1768" s="829">
        <f t="shared" ref="W1768:W1821" si="374">G1768+I1768+K1768+M1768+O1768+Q1768+S1768+U1768</f>
        <v>0</v>
      </c>
      <c r="X1768" s="828">
        <f t="shared" ref="X1768:X1821" si="375">W1768*C1768</f>
        <v>0</v>
      </c>
      <c r="Y1768" s="1069">
        <v>0</v>
      </c>
      <c r="Z1768" s="749">
        <f t="shared" ref="Z1768:Z1821" si="376">Y1768*C1768</f>
        <v>0</v>
      </c>
      <c r="AA1768" s="1071"/>
      <c r="AB1768" s="1071"/>
      <c r="AD1768" s="1068">
        <f t="shared" si="360"/>
        <v>0</v>
      </c>
    </row>
    <row r="1769" spans="6:30" ht="70.5" customHeight="1">
      <c r="F1769" s="826">
        <f t="shared" si="371"/>
        <v>0</v>
      </c>
      <c r="H1769" s="828">
        <f t="shared" si="361"/>
        <v>0</v>
      </c>
      <c r="J1769" s="828">
        <f t="shared" si="372"/>
        <v>0</v>
      </c>
      <c r="L1769" s="828">
        <f t="shared" si="363"/>
        <v>0</v>
      </c>
      <c r="N1769" s="828">
        <f t="shared" si="364"/>
        <v>0</v>
      </c>
      <c r="P1769" s="828">
        <f t="shared" si="365"/>
        <v>0</v>
      </c>
      <c r="R1769" s="828">
        <f t="shared" si="366"/>
        <v>0</v>
      </c>
      <c r="T1769" s="828">
        <f t="shared" si="367"/>
        <v>0</v>
      </c>
      <c r="V1769" s="828">
        <f t="shared" si="373"/>
        <v>0</v>
      </c>
      <c r="W1769" s="829">
        <f t="shared" si="374"/>
        <v>0</v>
      </c>
      <c r="X1769" s="828">
        <f t="shared" si="375"/>
        <v>0</v>
      </c>
      <c r="Y1769" s="1069">
        <v>0</v>
      </c>
      <c r="Z1769" s="749">
        <f t="shared" si="376"/>
        <v>0</v>
      </c>
      <c r="AA1769" s="1071"/>
      <c r="AB1769" s="1071"/>
      <c r="AD1769" s="1068">
        <f t="shared" ref="AD1769:AD1800" si="377">Z1765-AC1767</f>
        <v>0</v>
      </c>
    </row>
    <row r="1770" spans="6:30" ht="70.5" customHeight="1">
      <c r="F1770" s="826">
        <f t="shared" si="371"/>
        <v>0</v>
      </c>
      <c r="H1770" s="828">
        <f t="shared" si="361"/>
        <v>0</v>
      </c>
      <c r="J1770" s="828">
        <f t="shared" si="372"/>
        <v>0</v>
      </c>
      <c r="L1770" s="828">
        <f t="shared" si="363"/>
        <v>0</v>
      </c>
      <c r="N1770" s="828">
        <f t="shared" si="364"/>
        <v>0</v>
      </c>
      <c r="P1770" s="828">
        <f t="shared" si="365"/>
        <v>0</v>
      </c>
      <c r="R1770" s="828">
        <f t="shared" si="366"/>
        <v>0</v>
      </c>
      <c r="T1770" s="828">
        <f t="shared" si="367"/>
        <v>0</v>
      </c>
      <c r="V1770" s="828">
        <f t="shared" si="373"/>
        <v>0</v>
      </c>
      <c r="W1770" s="829">
        <f t="shared" si="374"/>
        <v>0</v>
      </c>
      <c r="X1770" s="828">
        <f t="shared" si="375"/>
        <v>0</v>
      </c>
      <c r="Y1770" s="1069">
        <v>0</v>
      </c>
      <c r="Z1770" s="749">
        <f t="shared" si="376"/>
        <v>0</v>
      </c>
      <c r="AA1770" s="1071"/>
      <c r="AB1770" s="1071"/>
      <c r="AD1770" s="1068">
        <f t="shared" si="377"/>
        <v>0</v>
      </c>
    </row>
    <row r="1771" spans="6:30" ht="70.5" customHeight="1">
      <c r="F1771" s="826">
        <f t="shared" si="371"/>
        <v>0</v>
      </c>
      <c r="H1771" s="828">
        <f t="shared" si="361"/>
        <v>0</v>
      </c>
      <c r="J1771" s="828">
        <f t="shared" si="372"/>
        <v>0</v>
      </c>
      <c r="L1771" s="828">
        <f t="shared" si="363"/>
        <v>0</v>
      </c>
      <c r="N1771" s="828">
        <f t="shared" si="364"/>
        <v>0</v>
      </c>
      <c r="P1771" s="828">
        <f t="shared" si="365"/>
        <v>0</v>
      </c>
      <c r="R1771" s="828">
        <f t="shared" si="366"/>
        <v>0</v>
      </c>
      <c r="T1771" s="828">
        <f t="shared" si="367"/>
        <v>0</v>
      </c>
      <c r="V1771" s="828">
        <f t="shared" si="373"/>
        <v>0</v>
      </c>
      <c r="W1771" s="829">
        <f t="shared" si="374"/>
        <v>0</v>
      </c>
      <c r="X1771" s="828">
        <f t="shared" si="375"/>
        <v>0</v>
      </c>
      <c r="Y1771" s="1069">
        <v>0</v>
      </c>
      <c r="Z1771" s="749">
        <f t="shared" si="376"/>
        <v>0</v>
      </c>
      <c r="AA1771" s="1071"/>
      <c r="AB1771" s="1071"/>
      <c r="AD1771" s="1068">
        <f t="shared" si="377"/>
        <v>0</v>
      </c>
    </row>
    <row r="1772" spans="6:30" ht="70.5" customHeight="1">
      <c r="F1772" s="826">
        <f t="shared" si="371"/>
        <v>0</v>
      </c>
      <c r="H1772" s="828">
        <f t="shared" si="361"/>
        <v>0</v>
      </c>
      <c r="J1772" s="828">
        <f t="shared" si="372"/>
        <v>0</v>
      </c>
      <c r="L1772" s="828">
        <f t="shared" si="363"/>
        <v>0</v>
      </c>
      <c r="N1772" s="828">
        <f t="shared" si="364"/>
        <v>0</v>
      </c>
      <c r="P1772" s="828">
        <f t="shared" si="365"/>
        <v>0</v>
      </c>
      <c r="R1772" s="828">
        <f t="shared" si="366"/>
        <v>0</v>
      </c>
      <c r="T1772" s="828">
        <f t="shared" si="367"/>
        <v>0</v>
      </c>
      <c r="V1772" s="828">
        <f t="shared" si="373"/>
        <v>0</v>
      </c>
      <c r="W1772" s="829">
        <f t="shared" si="374"/>
        <v>0</v>
      </c>
      <c r="X1772" s="828">
        <f t="shared" si="375"/>
        <v>0</v>
      </c>
      <c r="Y1772" s="1069">
        <v>0</v>
      </c>
      <c r="Z1772" s="749">
        <f t="shared" si="376"/>
        <v>0</v>
      </c>
      <c r="AA1772" s="1071"/>
      <c r="AB1772" s="1071"/>
      <c r="AD1772" s="1068">
        <f t="shared" si="377"/>
        <v>0</v>
      </c>
    </row>
    <row r="1773" spans="6:30" ht="70.5" customHeight="1">
      <c r="F1773" s="826">
        <f t="shared" si="371"/>
        <v>0</v>
      </c>
      <c r="H1773" s="828">
        <f t="shared" si="361"/>
        <v>0</v>
      </c>
      <c r="J1773" s="828">
        <f t="shared" si="372"/>
        <v>0</v>
      </c>
      <c r="L1773" s="828">
        <f t="shared" si="363"/>
        <v>0</v>
      </c>
      <c r="N1773" s="828">
        <f t="shared" si="364"/>
        <v>0</v>
      </c>
      <c r="P1773" s="828">
        <f t="shared" si="365"/>
        <v>0</v>
      </c>
      <c r="R1773" s="828">
        <f t="shared" si="366"/>
        <v>0</v>
      </c>
      <c r="T1773" s="828">
        <f t="shared" si="367"/>
        <v>0</v>
      </c>
      <c r="V1773" s="828">
        <f t="shared" si="373"/>
        <v>0</v>
      </c>
      <c r="W1773" s="829">
        <f t="shared" si="374"/>
        <v>0</v>
      </c>
      <c r="X1773" s="828">
        <f t="shared" si="375"/>
        <v>0</v>
      </c>
      <c r="Y1773" s="1069">
        <v>0</v>
      </c>
      <c r="Z1773" s="749">
        <f t="shared" si="376"/>
        <v>0</v>
      </c>
      <c r="AA1773" s="1071"/>
      <c r="AB1773" s="1071"/>
      <c r="AD1773" s="1068">
        <f t="shared" si="377"/>
        <v>0</v>
      </c>
    </row>
    <row r="1774" spans="6:30" ht="70.5" customHeight="1">
      <c r="F1774" s="826">
        <f t="shared" si="371"/>
        <v>0</v>
      </c>
      <c r="H1774" s="828">
        <f t="shared" si="361"/>
        <v>0</v>
      </c>
      <c r="J1774" s="828">
        <f t="shared" si="372"/>
        <v>0</v>
      </c>
      <c r="L1774" s="828">
        <f t="shared" si="363"/>
        <v>0</v>
      </c>
      <c r="N1774" s="828">
        <f t="shared" si="364"/>
        <v>0</v>
      </c>
      <c r="P1774" s="828">
        <f t="shared" si="365"/>
        <v>0</v>
      </c>
      <c r="R1774" s="828">
        <f t="shared" si="366"/>
        <v>0</v>
      </c>
      <c r="T1774" s="828">
        <f t="shared" si="367"/>
        <v>0</v>
      </c>
      <c r="V1774" s="828">
        <f t="shared" si="373"/>
        <v>0</v>
      </c>
      <c r="W1774" s="829">
        <f t="shared" si="374"/>
        <v>0</v>
      </c>
      <c r="X1774" s="828">
        <f t="shared" si="375"/>
        <v>0</v>
      </c>
      <c r="Y1774" s="1069">
        <v>0</v>
      </c>
      <c r="Z1774" s="749">
        <f t="shared" si="376"/>
        <v>0</v>
      </c>
      <c r="AA1774" s="1071"/>
      <c r="AB1774" s="1071"/>
      <c r="AD1774" s="1068">
        <f t="shared" si="377"/>
        <v>0</v>
      </c>
    </row>
    <row r="1775" spans="6:30" ht="70.5" customHeight="1">
      <c r="F1775" s="826">
        <f t="shared" si="371"/>
        <v>0</v>
      </c>
      <c r="H1775" s="828">
        <f t="shared" si="361"/>
        <v>0</v>
      </c>
      <c r="J1775" s="828">
        <f t="shared" si="372"/>
        <v>0</v>
      </c>
      <c r="L1775" s="828">
        <f t="shared" si="363"/>
        <v>0</v>
      </c>
      <c r="N1775" s="828">
        <f t="shared" si="364"/>
        <v>0</v>
      </c>
      <c r="P1775" s="828">
        <f t="shared" si="365"/>
        <v>0</v>
      </c>
      <c r="R1775" s="828">
        <f t="shared" si="366"/>
        <v>0</v>
      </c>
      <c r="T1775" s="828">
        <f t="shared" si="367"/>
        <v>0</v>
      </c>
      <c r="V1775" s="828">
        <f t="shared" si="373"/>
        <v>0</v>
      </c>
      <c r="W1775" s="829">
        <f t="shared" si="374"/>
        <v>0</v>
      </c>
      <c r="X1775" s="828">
        <f t="shared" si="375"/>
        <v>0</v>
      </c>
      <c r="Y1775" s="1069">
        <v>0</v>
      </c>
      <c r="Z1775" s="749">
        <f t="shared" si="376"/>
        <v>0</v>
      </c>
      <c r="AA1775" s="1071"/>
      <c r="AB1775" s="1071"/>
      <c r="AD1775" s="1068">
        <f t="shared" si="377"/>
        <v>0</v>
      </c>
    </row>
    <row r="1776" spans="6:30" ht="70.5" customHeight="1">
      <c r="F1776" s="826">
        <f t="shared" si="371"/>
        <v>0</v>
      </c>
      <c r="H1776" s="828">
        <f t="shared" si="361"/>
        <v>0</v>
      </c>
      <c r="J1776" s="828">
        <f t="shared" si="372"/>
        <v>0</v>
      </c>
      <c r="L1776" s="828">
        <f t="shared" si="363"/>
        <v>0</v>
      </c>
      <c r="N1776" s="828">
        <f t="shared" si="364"/>
        <v>0</v>
      </c>
      <c r="P1776" s="828">
        <f t="shared" si="365"/>
        <v>0</v>
      </c>
      <c r="R1776" s="828">
        <f t="shared" si="366"/>
        <v>0</v>
      </c>
      <c r="T1776" s="828">
        <f t="shared" si="367"/>
        <v>0</v>
      </c>
      <c r="V1776" s="828">
        <f t="shared" si="373"/>
        <v>0</v>
      </c>
      <c r="W1776" s="829">
        <f t="shared" si="374"/>
        <v>0</v>
      </c>
      <c r="X1776" s="828">
        <f t="shared" si="375"/>
        <v>0</v>
      </c>
      <c r="Y1776" s="1069">
        <v>0</v>
      </c>
      <c r="Z1776" s="749">
        <f t="shared" si="376"/>
        <v>0</v>
      </c>
      <c r="AA1776" s="1071"/>
      <c r="AB1776" s="1071"/>
      <c r="AD1776" s="1068">
        <f t="shared" si="377"/>
        <v>0</v>
      </c>
    </row>
    <row r="1777" spans="6:30" ht="70.5" customHeight="1">
      <c r="F1777" s="826">
        <f t="shared" si="371"/>
        <v>0</v>
      </c>
      <c r="H1777" s="828">
        <f t="shared" si="361"/>
        <v>0</v>
      </c>
      <c r="J1777" s="828">
        <f t="shared" si="372"/>
        <v>0</v>
      </c>
      <c r="L1777" s="828">
        <f t="shared" si="363"/>
        <v>0</v>
      </c>
      <c r="N1777" s="828">
        <f t="shared" si="364"/>
        <v>0</v>
      </c>
      <c r="P1777" s="828">
        <f t="shared" si="365"/>
        <v>0</v>
      </c>
      <c r="R1777" s="828">
        <f t="shared" si="366"/>
        <v>0</v>
      </c>
      <c r="T1777" s="828">
        <f t="shared" si="367"/>
        <v>0</v>
      </c>
      <c r="V1777" s="828">
        <f t="shared" si="373"/>
        <v>0</v>
      </c>
      <c r="W1777" s="829">
        <f t="shared" si="374"/>
        <v>0</v>
      </c>
      <c r="X1777" s="828">
        <f t="shared" si="375"/>
        <v>0</v>
      </c>
      <c r="Y1777" s="1069">
        <v>0</v>
      </c>
      <c r="Z1777" s="749">
        <f t="shared" si="376"/>
        <v>0</v>
      </c>
      <c r="AA1777" s="1071"/>
      <c r="AB1777" s="1071"/>
      <c r="AD1777" s="1068">
        <f t="shared" si="377"/>
        <v>0</v>
      </c>
    </row>
    <row r="1778" spans="6:30" ht="70.5" customHeight="1">
      <c r="F1778" s="826">
        <f t="shared" si="371"/>
        <v>0</v>
      </c>
      <c r="H1778" s="828">
        <f t="shared" si="361"/>
        <v>0</v>
      </c>
      <c r="J1778" s="828">
        <f t="shared" si="372"/>
        <v>0</v>
      </c>
      <c r="L1778" s="828">
        <f t="shared" si="363"/>
        <v>0</v>
      </c>
      <c r="N1778" s="828">
        <f t="shared" si="364"/>
        <v>0</v>
      </c>
      <c r="P1778" s="828">
        <f t="shared" si="365"/>
        <v>0</v>
      </c>
      <c r="R1778" s="828">
        <f t="shared" si="366"/>
        <v>0</v>
      </c>
      <c r="T1778" s="828">
        <f t="shared" si="367"/>
        <v>0</v>
      </c>
      <c r="V1778" s="828">
        <f t="shared" si="373"/>
        <v>0</v>
      </c>
      <c r="W1778" s="829">
        <f t="shared" si="374"/>
        <v>0</v>
      </c>
      <c r="X1778" s="828">
        <f t="shared" si="375"/>
        <v>0</v>
      </c>
      <c r="Y1778" s="1069">
        <v>0</v>
      </c>
      <c r="Z1778" s="749">
        <f t="shared" si="376"/>
        <v>0</v>
      </c>
      <c r="AA1778" s="1071"/>
      <c r="AB1778" s="1071"/>
      <c r="AD1778" s="1068">
        <f t="shared" si="377"/>
        <v>0</v>
      </c>
    </row>
    <row r="1779" spans="6:30" ht="70.5" customHeight="1">
      <c r="F1779" s="826">
        <f t="shared" si="371"/>
        <v>0</v>
      </c>
      <c r="H1779" s="828">
        <f t="shared" si="361"/>
        <v>0</v>
      </c>
      <c r="J1779" s="828">
        <f t="shared" si="372"/>
        <v>0</v>
      </c>
      <c r="L1779" s="828">
        <f t="shared" si="363"/>
        <v>0</v>
      </c>
      <c r="N1779" s="828">
        <f t="shared" si="364"/>
        <v>0</v>
      </c>
      <c r="P1779" s="828">
        <f t="shared" si="365"/>
        <v>0</v>
      </c>
      <c r="R1779" s="828">
        <f t="shared" si="366"/>
        <v>0</v>
      </c>
      <c r="T1779" s="828">
        <f t="shared" si="367"/>
        <v>0</v>
      </c>
      <c r="V1779" s="828">
        <f t="shared" si="373"/>
        <v>0</v>
      </c>
      <c r="W1779" s="829">
        <f t="shared" si="374"/>
        <v>0</v>
      </c>
      <c r="X1779" s="828">
        <f t="shared" si="375"/>
        <v>0</v>
      </c>
      <c r="Y1779" s="1069">
        <v>0</v>
      </c>
      <c r="Z1779" s="749">
        <f t="shared" si="376"/>
        <v>0</v>
      </c>
      <c r="AA1779" s="1071"/>
      <c r="AB1779" s="1071"/>
      <c r="AD1779" s="1068">
        <f t="shared" si="377"/>
        <v>0</v>
      </c>
    </row>
    <row r="1780" spans="6:30" ht="70.5" customHeight="1">
      <c r="F1780" s="826">
        <f t="shared" si="371"/>
        <v>0</v>
      </c>
      <c r="H1780" s="828">
        <f t="shared" si="361"/>
        <v>0</v>
      </c>
      <c r="J1780" s="828">
        <f t="shared" si="372"/>
        <v>0</v>
      </c>
      <c r="L1780" s="828">
        <f t="shared" si="363"/>
        <v>0</v>
      </c>
      <c r="N1780" s="828">
        <f t="shared" si="364"/>
        <v>0</v>
      </c>
      <c r="P1780" s="828">
        <f t="shared" si="365"/>
        <v>0</v>
      </c>
      <c r="R1780" s="828">
        <f t="shared" si="366"/>
        <v>0</v>
      </c>
      <c r="T1780" s="828">
        <f t="shared" si="367"/>
        <v>0</v>
      </c>
      <c r="V1780" s="828">
        <f t="shared" si="373"/>
        <v>0</v>
      </c>
      <c r="W1780" s="829">
        <f t="shared" si="374"/>
        <v>0</v>
      </c>
      <c r="X1780" s="828">
        <f t="shared" si="375"/>
        <v>0</v>
      </c>
      <c r="Y1780" s="1069">
        <v>0</v>
      </c>
      <c r="Z1780" s="749">
        <f t="shared" si="376"/>
        <v>0</v>
      </c>
      <c r="AA1780" s="1071"/>
      <c r="AB1780" s="1071"/>
      <c r="AD1780" s="1068">
        <f t="shared" si="377"/>
        <v>0</v>
      </c>
    </row>
    <row r="1781" spans="6:30" ht="70.5" customHeight="1">
      <c r="F1781" s="826">
        <f t="shared" si="371"/>
        <v>0</v>
      </c>
      <c r="H1781" s="828">
        <f t="shared" si="361"/>
        <v>0</v>
      </c>
      <c r="J1781" s="828">
        <f t="shared" si="372"/>
        <v>0</v>
      </c>
      <c r="L1781" s="828">
        <f t="shared" si="363"/>
        <v>0</v>
      </c>
      <c r="N1781" s="828">
        <f t="shared" si="364"/>
        <v>0</v>
      </c>
      <c r="P1781" s="828">
        <f t="shared" si="365"/>
        <v>0</v>
      </c>
      <c r="R1781" s="828">
        <f t="shared" si="366"/>
        <v>0</v>
      </c>
      <c r="T1781" s="828">
        <f t="shared" si="367"/>
        <v>0</v>
      </c>
      <c r="V1781" s="828">
        <f t="shared" si="373"/>
        <v>0</v>
      </c>
      <c r="W1781" s="829">
        <f t="shared" si="374"/>
        <v>0</v>
      </c>
      <c r="X1781" s="828">
        <f t="shared" si="375"/>
        <v>0</v>
      </c>
      <c r="Y1781" s="1069">
        <v>0</v>
      </c>
      <c r="Z1781" s="749">
        <f t="shared" si="376"/>
        <v>0</v>
      </c>
      <c r="AA1781" s="1071"/>
      <c r="AB1781" s="1071"/>
      <c r="AD1781" s="1068">
        <f t="shared" si="377"/>
        <v>0</v>
      </c>
    </row>
    <row r="1782" spans="6:30" ht="70.5" customHeight="1">
      <c r="F1782" s="826">
        <f t="shared" si="371"/>
        <v>0</v>
      </c>
      <c r="H1782" s="828">
        <f t="shared" si="361"/>
        <v>0</v>
      </c>
      <c r="J1782" s="828">
        <f t="shared" si="372"/>
        <v>0</v>
      </c>
      <c r="L1782" s="828">
        <f t="shared" si="363"/>
        <v>0</v>
      </c>
      <c r="N1782" s="828">
        <f t="shared" si="364"/>
        <v>0</v>
      </c>
      <c r="P1782" s="828">
        <f t="shared" si="365"/>
        <v>0</v>
      </c>
      <c r="R1782" s="828">
        <f t="shared" si="366"/>
        <v>0</v>
      </c>
      <c r="T1782" s="828">
        <f t="shared" si="367"/>
        <v>0</v>
      </c>
      <c r="V1782" s="828">
        <f t="shared" si="373"/>
        <v>0</v>
      </c>
      <c r="W1782" s="829">
        <f t="shared" si="374"/>
        <v>0</v>
      </c>
      <c r="X1782" s="828">
        <f t="shared" si="375"/>
        <v>0</v>
      </c>
      <c r="Y1782" s="1069">
        <v>0</v>
      </c>
      <c r="Z1782" s="749">
        <f t="shared" si="376"/>
        <v>0</v>
      </c>
      <c r="AA1782" s="1071"/>
      <c r="AB1782" s="1071"/>
      <c r="AD1782" s="1068">
        <f t="shared" si="377"/>
        <v>0</v>
      </c>
    </row>
    <row r="1783" spans="6:30" ht="70.5" customHeight="1">
      <c r="F1783" s="826">
        <f t="shared" si="371"/>
        <v>0</v>
      </c>
      <c r="H1783" s="828">
        <f t="shared" si="361"/>
        <v>0</v>
      </c>
      <c r="J1783" s="828">
        <f t="shared" si="372"/>
        <v>0</v>
      </c>
      <c r="N1783" s="828">
        <f t="shared" si="364"/>
        <v>0</v>
      </c>
      <c r="P1783" s="828">
        <f t="shared" si="365"/>
        <v>0</v>
      </c>
      <c r="R1783" s="828">
        <f t="shared" si="366"/>
        <v>0</v>
      </c>
      <c r="T1783" s="828">
        <f t="shared" si="367"/>
        <v>0</v>
      </c>
      <c r="V1783" s="828">
        <f t="shared" si="373"/>
        <v>0</v>
      </c>
      <c r="W1783" s="829">
        <f t="shared" si="374"/>
        <v>0</v>
      </c>
      <c r="X1783" s="828">
        <f t="shared" si="375"/>
        <v>0</v>
      </c>
      <c r="Y1783" s="1069">
        <v>0</v>
      </c>
      <c r="Z1783" s="749">
        <f t="shared" si="376"/>
        <v>0</v>
      </c>
      <c r="AA1783" s="1071"/>
      <c r="AB1783" s="1071"/>
      <c r="AD1783" s="1068">
        <f t="shared" si="377"/>
        <v>0</v>
      </c>
    </row>
    <row r="1784" spans="6:30" ht="70.5" customHeight="1">
      <c r="F1784" s="826">
        <f t="shared" si="371"/>
        <v>0</v>
      </c>
      <c r="H1784" s="828">
        <f t="shared" si="361"/>
        <v>0</v>
      </c>
      <c r="J1784" s="828">
        <f t="shared" si="372"/>
        <v>0</v>
      </c>
      <c r="N1784" s="828">
        <f t="shared" si="364"/>
        <v>0</v>
      </c>
      <c r="P1784" s="828">
        <f t="shared" si="365"/>
        <v>0</v>
      </c>
      <c r="R1784" s="828">
        <f t="shared" si="366"/>
        <v>0</v>
      </c>
      <c r="T1784" s="828">
        <f t="shared" si="367"/>
        <v>0</v>
      </c>
      <c r="V1784" s="828">
        <f t="shared" si="373"/>
        <v>0</v>
      </c>
      <c r="W1784" s="829">
        <f t="shared" si="374"/>
        <v>0</v>
      </c>
      <c r="X1784" s="828">
        <f t="shared" si="375"/>
        <v>0</v>
      </c>
      <c r="Y1784" s="1069">
        <v>0</v>
      </c>
      <c r="Z1784" s="749">
        <f t="shared" si="376"/>
        <v>0</v>
      </c>
      <c r="AA1784" s="1071"/>
      <c r="AB1784" s="1071"/>
      <c r="AD1784" s="1068">
        <f t="shared" si="377"/>
        <v>0</v>
      </c>
    </row>
    <row r="1785" spans="6:30" ht="70.5" customHeight="1">
      <c r="H1785" s="828">
        <f t="shared" si="361"/>
        <v>0</v>
      </c>
      <c r="J1785" s="828">
        <f t="shared" si="372"/>
        <v>0</v>
      </c>
      <c r="N1785" s="828">
        <f t="shared" si="364"/>
        <v>0</v>
      </c>
      <c r="P1785" s="828">
        <f t="shared" si="365"/>
        <v>0</v>
      </c>
      <c r="R1785" s="828">
        <f t="shared" si="366"/>
        <v>0</v>
      </c>
      <c r="T1785" s="828">
        <f t="shared" si="367"/>
        <v>0</v>
      </c>
      <c r="V1785" s="828">
        <f t="shared" si="373"/>
        <v>0</v>
      </c>
      <c r="W1785" s="829">
        <f t="shared" si="374"/>
        <v>0</v>
      </c>
      <c r="X1785" s="828">
        <f t="shared" si="375"/>
        <v>0</v>
      </c>
      <c r="Y1785" s="1069">
        <v>0</v>
      </c>
      <c r="Z1785" s="749">
        <f t="shared" si="376"/>
        <v>0</v>
      </c>
      <c r="AA1785" s="1071"/>
      <c r="AB1785" s="1071"/>
      <c r="AD1785" s="1068">
        <f t="shared" si="377"/>
        <v>0</v>
      </c>
    </row>
    <row r="1786" spans="6:30" ht="70.5" customHeight="1">
      <c r="H1786" s="828">
        <f t="shared" si="361"/>
        <v>0</v>
      </c>
      <c r="J1786" s="828">
        <f t="shared" si="372"/>
        <v>0</v>
      </c>
      <c r="N1786" s="828">
        <f t="shared" si="364"/>
        <v>0</v>
      </c>
      <c r="P1786" s="828">
        <f t="shared" si="365"/>
        <v>0</v>
      </c>
      <c r="R1786" s="828">
        <f t="shared" si="366"/>
        <v>0</v>
      </c>
      <c r="T1786" s="828">
        <f t="shared" si="367"/>
        <v>0</v>
      </c>
      <c r="V1786" s="828">
        <f t="shared" si="373"/>
        <v>0</v>
      </c>
      <c r="W1786" s="829">
        <f t="shared" si="374"/>
        <v>0</v>
      </c>
      <c r="X1786" s="828">
        <f t="shared" si="375"/>
        <v>0</v>
      </c>
      <c r="Y1786" s="1069">
        <v>0</v>
      </c>
      <c r="Z1786" s="749">
        <f t="shared" si="376"/>
        <v>0</v>
      </c>
      <c r="AA1786" s="1071"/>
      <c r="AB1786" s="1071"/>
      <c r="AD1786" s="1068">
        <f t="shared" si="377"/>
        <v>0</v>
      </c>
    </row>
    <row r="1787" spans="6:30" ht="70.5" customHeight="1">
      <c r="H1787" s="828">
        <f t="shared" si="361"/>
        <v>0</v>
      </c>
      <c r="J1787" s="828">
        <f t="shared" si="372"/>
        <v>0</v>
      </c>
      <c r="N1787" s="828">
        <f t="shared" si="364"/>
        <v>0</v>
      </c>
      <c r="P1787" s="828">
        <f t="shared" si="365"/>
        <v>0</v>
      </c>
      <c r="R1787" s="828">
        <f t="shared" si="366"/>
        <v>0</v>
      </c>
      <c r="T1787" s="828">
        <f t="shared" si="367"/>
        <v>0</v>
      </c>
      <c r="V1787" s="828">
        <f t="shared" si="373"/>
        <v>0</v>
      </c>
      <c r="W1787" s="829">
        <f t="shared" si="374"/>
        <v>0</v>
      </c>
      <c r="X1787" s="828">
        <f t="shared" si="375"/>
        <v>0</v>
      </c>
      <c r="Y1787" s="1069">
        <v>0</v>
      </c>
      <c r="Z1787" s="749">
        <f t="shared" si="376"/>
        <v>0</v>
      </c>
      <c r="AA1787" s="1071"/>
      <c r="AB1787" s="1071"/>
      <c r="AD1787" s="1068">
        <f t="shared" si="377"/>
        <v>0</v>
      </c>
    </row>
    <row r="1788" spans="6:30" ht="70.5" customHeight="1">
      <c r="H1788" s="828">
        <f t="shared" si="361"/>
        <v>0</v>
      </c>
      <c r="J1788" s="828">
        <f t="shared" si="372"/>
        <v>0</v>
      </c>
      <c r="N1788" s="828">
        <f t="shared" si="364"/>
        <v>0</v>
      </c>
      <c r="P1788" s="828">
        <f t="shared" si="365"/>
        <v>0</v>
      </c>
      <c r="R1788" s="828">
        <f t="shared" si="366"/>
        <v>0</v>
      </c>
      <c r="T1788" s="828">
        <f t="shared" si="367"/>
        <v>0</v>
      </c>
      <c r="V1788" s="828">
        <f t="shared" si="373"/>
        <v>0</v>
      </c>
      <c r="W1788" s="829">
        <f t="shared" si="374"/>
        <v>0</v>
      </c>
      <c r="X1788" s="828">
        <f t="shared" si="375"/>
        <v>0</v>
      </c>
      <c r="Y1788" s="1069">
        <v>0</v>
      </c>
      <c r="Z1788" s="749">
        <f t="shared" si="376"/>
        <v>0</v>
      </c>
      <c r="AA1788" s="1071"/>
      <c r="AB1788" s="1071"/>
      <c r="AD1788" s="1068">
        <f t="shared" si="377"/>
        <v>0</v>
      </c>
    </row>
    <row r="1789" spans="6:30" ht="70.5" customHeight="1">
      <c r="H1789" s="828">
        <f t="shared" si="361"/>
        <v>0</v>
      </c>
      <c r="J1789" s="828">
        <f t="shared" si="372"/>
        <v>0</v>
      </c>
      <c r="N1789" s="828">
        <f t="shared" si="364"/>
        <v>0</v>
      </c>
      <c r="P1789" s="828">
        <f t="shared" si="365"/>
        <v>0</v>
      </c>
      <c r="R1789" s="828">
        <f t="shared" si="366"/>
        <v>0</v>
      </c>
      <c r="T1789" s="828">
        <f t="shared" si="367"/>
        <v>0</v>
      </c>
      <c r="V1789" s="828">
        <f t="shared" si="373"/>
        <v>0</v>
      </c>
      <c r="W1789" s="829">
        <f t="shared" si="374"/>
        <v>0</v>
      </c>
      <c r="X1789" s="828">
        <f t="shared" si="375"/>
        <v>0</v>
      </c>
      <c r="Y1789" s="1069">
        <v>0</v>
      </c>
      <c r="Z1789" s="749">
        <f t="shared" si="376"/>
        <v>0</v>
      </c>
      <c r="AA1789" s="1071"/>
      <c r="AB1789" s="1071"/>
      <c r="AD1789" s="1068">
        <f t="shared" si="377"/>
        <v>0</v>
      </c>
    </row>
    <row r="1790" spans="6:30" ht="70.5" customHeight="1">
      <c r="H1790" s="828">
        <f t="shared" si="361"/>
        <v>0</v>
      </c>
      <c r="J1790" s="828">
        <f t="shared" si="372"/>
        <v>0</v>
      </c>
      <c r="N1790" s="828">
        <f t="shared" si="364"/>
        <v>0</v>
      </c>
      <c r="P1790" s="828">
        <f t="shared" si="365"/>
        <v>0</v>
      </c>
      <c r="R1790" s="828">
        <f t="shared" si="366"/>
        <v>0</v>
      </c>
      <c r="T1790" s="828">
        <f t="shared" si="367"/>
        <v>0</v>
      </c>
      <c r="V1790" s="828">
        <f t="shared" si="373"/>
        <v>0</v>
      </c>
      <c r="W1790" s="829">
        <f t="shared" si="374"/>
        <v>0</v>
      </c>
      <c r="X1790" s="828">
        <f t="shared" si="375"/>
        <v>0</v>
      </c>
      <c r="Y1790" s="1069">
        <v>0</v>
      </c>
      <c r="Z1790" s="749">
        <f t="shared" si="376"/>
        <v>0</v>
      </c>
      <c r="AA1790" s="1071"/>
      <c r="AB1790" s="1071"/>
      <c r="AD1790" s="1068">
        <f t="shared" si="377"/>
        <v>0</v>
      </c>
    </row>
    <row r="1791" spans="6:30" ht="70.5" customHeight="1">
      <c r="H1791" s="828">
        <f t="shared" si="361"/>
        <v>0</v>
      </c>
      <c r="J1791" s="828">
        <f t="shared" si="372"/>
        <v>0</v>
      </c>
      <c r="N1791" s="828">
        <f t="shared" si="364"/>
        <v>0</v>
      </c>
      <c r="P1791" s="828">
        <f t="shared" si="365"/>
        <v>0</v>
      </c>
      <c r="R1791" s="828">
        <f t="shared" si="366"/>
        <v>0</v>
      </c>
      <c r="T1791" s="828">
        <f t="shared" si="367"/>
        <v>0</v>
      </c>
      <c r="V1791" s="828">
        <f t="shared" si="373"/>
        <v>0</v>
      </c>
      <c r="W1791" s="829">
        <f t="shared" si="374"/>
        <v>0</v>
      </c>
      <c r="X1791" s="828">
        <f t="shared" si="375"/>
        <v>0</v>
      </c>
      <c r="Y1791" s="1069">
        <v>0</v>
      </c>
      <c r="Z1791" s="749">
        <f t="shared" si="376"/>
        <v>0</v>
      </c>
      <c r="AA1791" s="1071"/>
      <c r="AB1791" s="1071"/>
      <c r="AD1791" s="1068">
        <f t="shared" si="377"/>
        <v>0</v>
      </c>
    </row>
    <row r="1792" spans="6:30" ht="70.5" customHeight="1">
      <c r="H1792" s="828">
        <f t="shared" si="361"/>
        <v>0</v>
      </c>
      <c r="J1792" s="828">
        <f t="shared" si="372"/>
        <v>0</v>
      </c>
      <c r="N1792" s="828">
        <f t="shared" si="364"/>
        <v>0</v>
      </c>
      <c r="P1792" s="828">
        <f t="shared" si="365"/>
        <v>0</v>
      </c>
      <c r="R1792" s="828">
        <f t="shared" si="366"/>
        <v>0</v>
      </c>
      <c r="T1792" s="828">
        <f t="shared" si="367"/>
        <v>0</v>
      </c>
      <c r="V1792" s="828">
        <f t="shared" si="373"/>
        <v>0</v>
      </c>
      <c r="W1792" s="829">
        <f t="shared" si="374"/>
        <v>0</v>
      </c>
      <c r="X1792" s="828">
        <f t="shared" si="375"/>
        <v>0</v>
      </c>
      <c r="Y1792" s="1069">
        <v>0</v>
      </c>
      <c r="Z1792" s="749">
        <f t="shared" si="376"/>
        <v>0</v>
      </c>
      <c r="AA1792" s="1071"/>
      <c r="AB1792" s="1071"/>
      <c r="AD1792" s="1068">
        <f t="shared" si="377"/>
        <v>0</v>
      </c>
    </row>
    <row r="1793" spans="8:30" ht="70.5" customHeight="1">
      <c r="H1793" s="828">
        <f t="shared" si="361"/>
        <v>0</v>
      </c>
      <c r="J1793" s="828">
        <f t="shared" si="372"/>
        <v>0</v>
      </c>
      <c r="N1793" s="828">
        <f t="shared" si="364"/>
        <v>0</v>
      </c>
      <c r="P1793" s="828">
        <f t="shared" si="365"/>
        <v>0</v>
      </c>
      <c r="R1793" s="828">
        <f t="shared" si="366"/>
        <v>0</v>
      </c>
      <c r="T1793" s="828">
        <f t="shared" si="367"/>
        <v>0</v>
      </c>
      <c r="V1793" s="828">
        <f t="shared" si="373"/>
        <v>0</v>
      </c>
      <c r="W1793" s="829">
        <f t="shared" si="374"/>
        <v>0</v>
      </c>
      <c r="X1793" s="828">
        <f t="shared" si="375"/>
        <v>0</v>
      </c>
      <c r="Y1793" s="1069">
        <v>0</v>
      </c>
      <c r="Z1793" s="749">
        <f t="shared" si="376"/>
        <v>0</v>
      </c>
      <c r="AA1793" s="1071"/>
      <c r="AB1793" s="1071"/>
      <c r="AD1793" s="1068">
        <f t="shared" si="377"/>
        <v>0</v>
      </c>
    </row>
    <row r="1794" spans="8:30" ht="70.5" customHeight="1">
      <c r="H1794" s="828">
        <f t="shared" si="361"/>
        <v>0</v>
      </c>
      <c r="J1794" s="828">
        <f t="shared" si="372"/>
        <v>0</v>
      </c>
      <c r="N1794" s="828">
        <f t="shared" si="364"/>
        <v>0</v>
      </c>
      <c r="P1794" s="828">
        <f t="shared" si="365"/>
        <v>0</v>
      </c>
      <c r="R1794" s="828">
        <f t="shared" si="366"/>
        <v>0</v>
      </c>
      <c r="T1794" s="828">
        <f t="shared" si="367"/>
        <v>0</v>
      </c>
      <c r="V1794" s="828">
        <f t="shared" si="373"/>
        <v>0</v>
      </c>
      <c r="W1794" s="829">
        <f t="shared" si="374"/>
        <v>0</v>
      </c>
      <c r="X1794" s="828">
        <f t="shared" si="375"/>
        <v>0</v>
      </c>
      <c r="Y1794" s="1069">
        <v>0</v>
      </c>
      <c r="Z1794" s="749">
        <f t="shared" si="376"/>
        <v>0</v>
      </c>
      <c r="AA1794" s="1071"/>
      <c r="AB1794" s="1071"/>
      <c r="AD1794" s="1068">
        <f t="shared" si="377"/>
        <v>0</v>
      </c>
    </row>
    <row r="1795" spans="8:30" ht="70.5" customHeight="1">
      <c r="H1795" s="828">
        <f t="shared" si="361"/>
        <v>0</v>
      </c>
      <c r="J1795" s="828">
        <f t="shared" si="372"/>
        <v>0</v>
      </c>
      <c r="N1795" s="828">
        <f t="shared" si="364"/>
        <v>0</v>
      </c>
      <c r="P1795" s="828">
        <f t="shared" si="365"/>
        <v>0</v>
      </c>
      <c r="R1795" s="828">
        <f t="shared" si="366"/>
        <v>0</v>
      </c>
      <c r="T1795" s="828">
        <f t="shared" si="367"/>
        <v>0</v>
      </c>
      <c r="V1795" s="828">
        <f t="shared" si="373"/>
        <v>0</v>
      </c>
      <c r="W1795" s="829">
        <f t="shared" si="374"/>
        <v>0</v>
      </c>
      <c r="X1795" s="828">
        <f t="shared" si="375"/>
        <v>0</v>
      </c>
      <c r="Y1795" s="1069">
        <v>0</v>
      </c>
      <c r="Z1795" s="749">
        <f t="shared" si="376"/>
        <v>0</v>
      </c>
      <c r="AA1795" s="1071"/>
      <c r="AB1795" s="1071"/>
      <c r="AD1795" s="1068">
        <f t="shared" si="377"/>
        <v>0</v>
      </c>
    </row>
    <row r="1796" spans="8:30" ht="70.5" customHeight="1">
      <c r="H1796" s="828">
        <f t="shared" si="361"/>
        <v>0</v>
      </c>
      <c r="J1796" s="828">
        <f t="shared" si="372"/>
        <v>0</v>
      </c>
      <c r="N1796" s="828">
        <f t="shared" si="364"/>
        <v>0</v>
      </c>
      <c r="P1796" s="828">
        <f t="shared" si="365"/>
        <v>0</v>
      </c>
      <c r="R1796" s="828">
        <f t="shared" si="366"/>
        <v>0</v>
      </c>
      <c r="T1796" s="828">
        <f t="shared" si="367"/>
        <v>0</v>
      </c>
      <c r="V1796" s="828">
        <f t="shared" si="373"/>
        <v>0</v>
      </c>
      <c r="W1796" s="829">
        <f t="shared" si="374"/>
        <v>0</v>
      </c>
      <c r="X1796" s="828">
        <f t="shared" si="375"/>
        <v>0</v>
      </c>
      <c r="Y1796" s="1069">
        <v>0</v>
      </c>
      <c r="Z1796" s="749">
        <f t="shared" si="376"/>
        <v>0</v>
      </c>
      <c r="AA1796" s="1071"/>
      <c r="AB1796" s="1071"/>
      <c r="AD1796" s="1068">
        <f t="shared" si="377"/>
        <v>0</v>
      </c>
    </row>
    <row r="1797" spans="8:30" ht="70.5" customHeight="1">
      <c r="H1797" s="828">
        <f t="shared" si="361"/>
        <v>0</v>
      </c>
      <c r="J1797" s="828">
        <f t="shared" si="372"/>
        <v>0</v>
      </c>
      <c r="N1797" s="828">
        <f t="shared" si="364"/>
        <v>0</v>
      </c>
      <c r="P1797" s="828">
        <f t="shared" si="365"/>
        <v>0</v>
      </c>
      <c r="R1797" s="828">
        <f t="shared" si="366"/>
        <v>0</v>
      </c>
      <c r="T1797" s="828">
        <f t="shared" si="367"/>
        <v>0</v>
      </c>
      <c r="V1797" s="828">
        <f t="shared" si="373"/>
        <v>0</v>
      </c>
      <c r="W1797" s="829">
        <f t="shared" si="374"/>
        <v>0</v>
      </c>
      <c r="X1797" s="828">
        <f t="shared" si="375"/>
        <v>0</v>
      </c>
      <c r="Y1797" s="1069">
        <v>0</v>
      </c>
      <c r="Z1797" s="749">
        <f t="shared" si="376"/>
        <v>0</v>
      </c>
      <c r="AA1797" s="1071"/>
      <c r="AB1797" s="1071"/>
      <c r="AD1797" s="1068">
        <f t="shared" si="377"/>
        <v>0</v>
      </c>
    </row>
    <row r="1798" spans="8:30" ht="70.5" customHeight="1">
      <c r="H1798" s="828">
        <f t="shared" si="361"/>
        <v>0</v>
      </c>
      <c r="J1798" s="828">
        <f t="shared" si="372"/>
        <v>0</v>
      </c>
      <c r="N1798" s="828">
        <f t="shared" si="364"/>
        <v>0</v>
      </c>
      <c r="P1798" s="828">
        <f t="shared" si="365"/>
        <v>0</v>
      </c>
      <c r="R1798" s="828">
        <f t="shared" si="366"/>
        <v>0</v>
      </c>
      <c r="T1798" s="828">
        <f t="shared" si="367"/>
        <v>0</v>
      </c>
      <c r="V1798" s="828">
        <f t="shared" si="373"/>
        <v>0</v>
      </c>
      <c r="W1798" s="829">
        <f t="shared" si="374"/>
        <v>0</v>
      </c>
      <c r="X1798" s="828">
        <f t="shared" si="375"/>
        <v>0</v>
      </c>
      <c r="Y1798" s="1069">
        <v>0</v>
      </c>
      <c r="Z1798" s="749">
        <f t="shared" si="376"/>
        <v>0</v>
      </c>
      <c r="AA1798" s="1071"/>
      <c r="AB1798" s="1071"/>
      <c r="AD1798" s="1068">
        <f t="shared" si="377"/>
        <v>0</v>
      </c>
    </row>
    <row r="1799" spans="8:30" ht="70.5" customHeight="1">
      <c r="H1799" s="828">
        <f t="shared" si="361"/>
        <v>0</v>
      </c>
      <c r="J1799" s="828">
        <f t="shared" si="372"/>
        <v>0</v>
      </c>
      <c r="N1799" s="828">
        <f t="shared" si="364"/>
        <v>0</v>
      </c>
      <c r="P1799" s="828">
        <f t="shared" si="365"/>
        <v>0</v>
      </c>
      <c r="R1799" s="828">
        <f t="shared" si="366"/>
        <v>0</v>
      </c>
      <c r="T1799" s="828">
        <f t="shared" si="367"/>
        <v>0</v>
      </c>
      <c r="V1799" s="828">
        <f t="shared" si="373"/>
        <v>0</v>
      </c>
      <c r="W1799" s="829">
        <f t="shared" si="374"/>
        <v>0</v>
      </c>
      <c r="X1799" s="828">
        <f t="shared" si="375"/>
        <v>0</v>
      </c>
      <c r="Y1799" s="1069">
        <v>0</v>
      </c>
      <c r="Z1799" s="749">
        <f t="shared" si="376"/>
        <v>0</v>
      </c>
      <c r="AA1799" s="1071"/>
      <c r="AB1799" s="1071"/>
      <c r="AD1799" s="1068">
        <f t="shared" si="377"/>
        <v>0</v>
      </c>
    </row>
    <row r="1800" spans="8:30" ht="70.5" customHeight="1">
      <c r="H1800" s="828">
        <f t="shared" si="361"/>
        <v>0</v>
      </c>
      <c r="J1800" s="828">
        <f t="shared" si="372"/>
        <v>0</v>
      </c>
      <c r="N1800" s="828">
        <f t="shared" si="364"/>
        <v>0</v>
      </c>
      <c r="P1800" s="828">
        <f t="shared" si="365"/>
        <v>0</v>
      </c>
      <c r="R1800" s="828">
        <f t="shared" si="366"/>
        <v>0</v>
      </c>
      <c r="T1800" s="828">
        <f t="shared" si="367"/>
        <v>0</v>
      </c>
      <c r="V1800" s="828">
        <f t="shared" si="373"/>
        <v>0</v>
      </c>
      <c r="W1800" s="829">
        <f t="shared" si="374"/>
        <v>0</v>
      </c>
      <c r="X1800" s="828">
        <f t="shared" si="375"/>
        <v>0</v>
      </c>
      <c r="Y1800" s="1069">
        <v>0</v>
      </c>
      <c r="Z1800" s="749">
        <f t="shared" si="376"/>
        <v>0</v>
      </c>
      <c r="AA1800" s="1071"/>
      <c r="AB1800" s="1071"/>
      <c r="AD1800" s="1068">
        <f t="shared" si="377"/>
        <v>0</v>
      </c>
    </row>
    <row r="1801" spans="8:30" ht="70.5" customHeight="1">
      <c r="H1801" s="828">
        <f t="shared" si="361"/>
        <v>0</v>
      </c>
      <c r="J1801" s="828">
        <f t="shared" si="372"/>
        <v>0</v>
      </c>
      <c r="N1801" s="828">
        <f t="shared" si="364"/>
        <v>0</v>
      </c>
      <c r="P1801" s="828">
        <f t="shared" si="365"/>
        <v>0</v>
      </c>
      <c r="R1801" s="828">
        <f t="shared" si="366"/>
        <v>0</v>
      </c>
      <c r="T1801" s="828">
        <f t="shared" si="367"/>
        <v>0</v>
      </c>
      <c r="V1801" s="828">
        <f t="shared" si="373"/>
        <v>0</v>
      </c>
      <c r="W1801" s="829">
        <f t="shared" si="374"/>
        <v>0</v>
      </c>
      <c r="X1801" s="828">
        <f t="shared" si="375"/>
        <v>0</v>
      </c>
      <c r="Y1801" s="1069">
        <v>0</v>
      </c>
      <c r="Z1801" s="749">
        <f t="shared" si="376"/>
        <v>0</v>
      </c>
      <c r="AA1801" s="1071"/>
      <c r="AB1801" s="1071"/>
    </row>
    <row r="1802" spans="8:30" ht="70.5" customHeight="1">
      <c r="H1802" s="828">
        <f t="shared" si="361"/>
        <v>0</v>
      </c>
      <c r="J1802" s="828">
        <f t="shared" si="372"/>
        <v>0</v>
      </c>
      <c r="N1802" s="828">
        <f t="shared" si="364"/>
        <v>0</v>
      </c>
      <c r="P1802" s="828">
        <f t="shared" si="365"/>
        <v>0</v>
      </c>
      <c r="R1802" s="828">
        <f t="shared" si="366"/>
        <v>0</v>
      </c>
      <c r="T1802" s="828">
        <f t="shared" si="367"/>
        <v>0</v>
      </c>
      <c r="V1802" s="828">
        <f t="shared" si="373"/>
        <v>0</v>
      </c>
      <c r="W1802" s="829">
        <f t="shared" si="374"/>
        <v>0</v>
      </c>
      <c r="X1802" s="828">
        <f t="shared" si="375"/>
        <v>0</v>
      </c>
      <c r="Y1802" s="1069">
        <v>0</v>
      </c>
      <c r="Z1802" s="749">
        <f t="shared" si="376"/>
        <v>0</v>
      </c>
      <c r="AA1802" s="1071"/>
      <c r="AB1802" s="1071"/>
    </row>
    <row r="1803" spans="8:30" ht="70.5" customHeight="1">
      <c r="H1803" s="828">
        <f t="shared" si="361"/>
        <v>0</v>
      </c>
      <c r="J1803" s="828">
        <f t="shared" si="372"/>
        <v>0</v>
      </c>
      <c r="N1803" s="828">
        <f t="shared" si="364"/>
        <v>0</v>
      </c>
      <c r="P1803" s="828">
        <f t="shared" si="365"/>
        <v>0</v>
      </c>
      <c r="R1803" s="828">
        <f t="shared" si="366"/>
        <v>0</v>
      </c>
      <c r="T1803" s="828">
        <f t="shared" si="367"/>
        <v>0</v>
      </c>
      <c r="V1803" s="828">
        <f t="shared" si="373"/>
        <v>0</v>
      </c>
      <c r="W1803" s="829">
        <f t="shared" si="374"/>
        <v>0</v>
      </c>
      <c r="X1803" s="828">
        <f t="shared" si="375"/>
        <v>0</v>
      </c>
      <c r="Y1803" s="1069">
        <v>0</v>
      </c>
      <c r="Z1803" s="749">
        <f t="shared" si="376"/>
        <v>0</v>
      </c>
      <c r="AA1803" s="1071"/>
      <c r="AB1803" s="1071"/>
    </row>
    <row r="1804" spans="8:30" ht="70.5" customHeight="1">
      <c r="H1804" s="828">
        <f t="shared" si="361"/>
        <v>0</v>
      </c>
      <c r="J1804" s="828">
        <f t="shared" si="372"/>
        <v>0</v>
      </c>
      <c r="N1804" s="828">
        <f t="shared" si="364"/>
        <v>0</v>
      </c>
      <c r="P1804" s="828">
        <f t="shared" si="365"/>
        <v>0</v>
      </c>
      <c r="R1804" s="828">
        <f t="shared" si="366"/>
        <v>0</v>
      </c>
      <c r="T1804" s="828">
        <f t="shared" si="367"/>
        <v>0</v>
      </c>
      <c r="V1804" s="828">
        <f t="shared" si="373"/>
        <v>0</v>
      </c>
      <c r="W1804" s="829">
        <f t="shared" si="374"/>
        <v>0</v>
      </c>
      <c r="X1804" s="828">
        <f t="shared" si="375"/>
        <v>0</v>
      </c>
      <c r="Y1804" s="1069">
        <v>0</v>
      </c>
      <c r="Z1804" s="749">
        <f t="shared" si="376"/>
        <v>0</v>
      </c>
      <c r="AA1804" s="1071"/>
      <c r="AB1804" s="1071"/>
    </row>
    <row r="1805" spans="8:30" ht="70.5" customHeight="1">
      <c r="H1805" s="828">
        <f t="shared" si="361"/>
        <v>0</v>
      </c>
      <c r="J1805" s="828">
        <f t="shared" si="372"/>
        <v>0</v>
      </c>
      <c r="N1805" s="828">
        <f t="shared" si="364"/>
        <v>0</v>
      </c>
      <c r="P1805" s="828">
        <f t="shared" si="365"/>
        <v>0</v>
      </c>
      <c r="R1805" s="828">
        <f t="shared" si="366"/>
        <v>0</v>
      </c>
      <c r="T1805" s="828">
        <f t="shared" si="367"/>
        <v>0</v>
      </c>
      <c r="V1805" s="828">
        <f t="shared" si="373"/>
        <v>0</v>
      </c>
      <c r="W1805" s="829">
        <f t="shared" si="374"/>
        <v>0</v>
      </c>
      <c r="X1805" s="828">
        <f t="shared" si="375"/>
        <v>0</v>
      </c>
      <c r="Y1805" s="1069">
        <v>0</v>
      </c>
      <c r="Z1805" s="749">
        <f t="shared" si="376"/>
        <v>0</v>
      </c>
      <c r="AA1805" s="1071"/>
      <c r="AB1805" s="1071"/>
    </row>
    <row r="1806" spans="8:30" ht="70.5" customHeight="1">
      <c r="H1806" s="828">
        <f t="shared" si="361"/>
        <v>0</v>
      </c>
      <c r="J1806" s="828">
        <f t="shared" si="372"/>
        <v>0</v>
      </c>
      <c r="N1806" s="828">
        <f t="shared" si="364"/>
        <v>0</v>
      </c>
      <c r="P1806" s="828">
        <f t="shared" si="365"/>
        <v>0</v>
      </c>
      <c r="R1806" s="828">
        <f t="shared" si="366"/>
        <v>0</v>
      </c>
      <c r="T1806" s="828">
        <f t="shared" si="367"/>
        <v>0</v>
      </c>
      <c r="V1806" s="828">
        <f t="shared" si="373"/>
        <v>0</v>
      </c>
      <c r="W1806" s="829">
        <f t="shared" si="374"/>
        <v>0</v>
      </c>
      <c r="X1806" s="828">
        <f t="shared" si="375"/>
        <v>0</v>
      </c>
      <c r="Y1806" s="1069">
        <v>0</v>
      </c>
      <c r="Z1806" s="749">
        <f t="shared" si="376"/>
        <v>0</v>
      </c>
      <c r="AA1806" s="1071"/>
      <c r="AB1806" s="1071"/>
    </row>
    <row r="1807" spans="8:30" ht="70.5" customHeight="1">
      <c r="H1807" s="828">
        <f t="shared" ref="H1807:H1870" si="378">G1807*C1807</f>
        <v>0</v>
      </c>
      <c r="J1807" s="828">
        <f t="shared" si="372"/>
        <v>0</v>
      </c>
      <c r="N1807" s="828">
        <f t="shared" ref="N1807:N1857" si="379">M1807*C1807</f>
        <v>0</v>
      </c>
      <c r="P1807" s="828">
        <f t="shared" ref="P1807:P1870" si="380">O1807*C1807</f>
        <v>0</v>
      </c>
      <c r="R1807" s="828">
        <f t="shared" ref="R1807:R1827" si="381">Q1807*C1807</f>
        <v>0</v>
      </c>
      <c r="T1807" s="828">
        <f t="shared" ref="T1807:T1827" si="382">S1807*C1807</f>
        <v>0</v>
      </c>
      <c r="V1807" s="828">
        <f t="shared" si="373"/>
        <v>0</v>
      </c>
      <c r="W1807" s="829">
        <f t="shared" si="374"/>
        <v>0</v>
      </c>
      <c r="X1807" s="828">
        <f t="shared" si="375"/>
        <v>0</v>
      </c>
      <c r="Y1807" s="1069">
        <v>0</v>
      </c>
      <c r="Z1807" s="749">
        <f t="shared" si="376"/>
        <v>0</v>
      </c>
      <c r="AA1807" s="1071"/>
      <c r="AB1807" s="1071"/>
    </row>
    <row r="1808" spans="8:30" ht="70.5" customHeight="1">
      <c r="H1808" s="828">
        <f t="shared" si="378"/>
        <v>0</v>
      </c>
      <c r="J1808" s="828">
        <f t="shared" si="372"/>
        <v>0</v>
      </c>
      <c r="N1808" s="828">
        <f t="shared" si="379"/>
        <v>0</v>
      </c>
      <c r="P1808" s="828">
        <f t="shared" si="380"/>
        <v>0</v>
      </c>
      <c r="R1808" s="828">
        <f t="shared" si="381"/>
        <v>0</v>
      </c>
      <c r="T1808" s="828">
        <f t="shared" si="382"/>
        <v>0</v>
      </c>
      <c r="V1808" s="828">
        <f t="shared" si="373"/>
        <v>0</v>
      </c>
      <c r="W1808" s="829">
        <f t="shared" si="374"/>
        <v>0</v>
      </c>
      <c r="X1808" s="828">
        <f t="shared" si="375"/>
        <v>0</v>
      </c>
      <c r="Y1808" s="1069">
        <v>0</v>
      </c>
      <c r="Z1808" s="749">
        <f t="shared" si="376"/>
        <v>0</v>
      </c>
      <c r="AA1808" s="1071"/>
      <c r="AB1808" s="1071"/>
    </row>
    <row r="1809" spans="8:28" ht="70.5" customHeight="1">
      <c r="H1809" s="828">
        <f t="shared" si="378"/>
        <v>0</v>
      </c>
      <c r="J1809" s="828">
        <f t="shared" si="372"/>
        <v>0</v>
      </c>
      <c r="N1809" s="828">
        <f t="shared" si="379"/>
        <v>0</v>
      </c>
      <c r="P1809" s="828">
        <f t="shared" si="380"/>
        <v>0</v>
      </c>
      <c r="R1809" s="828">
        <f t="shared" si="381"/>
        <v>0</v>
      </c>
      <c r="T1809" s="828">
        <f t="shared" si="382"/>
        <v>0</v>
      </c>
      <c r="V1809" s="828">
        <f t="shared" si="373"/>
        <v>0</v>
      </c>
      <c r="W1809" s="829">
        <f t="shared" si="374"/>
        <v>0</v>
      </c>
      <c r="X1809" s="828">
        <f t="shared" si="375"/>
        <v>0</v>
      </c>
      <c r="Y1809" s="1069">
        <v>0</v>
      </c>
      <c r="Z1809" s="749">
        <f t="shared" si="376"/>
        <v>0</v>
      </c>
      <c r="AA1809" s="1071"/>
      <c r="AB1809" s="1071"/>
    </row>
    <row r="1810" spans="8:28" ht="70.5" customHeight="1">
      <c r="H1810" s="828">
        <f t="shared" si="378"/>
        <v>0</v>
      </c>
      <c r="J1810" s="828">
        <f t="shared" si="372"/>
        <v>0</v>
      </c>
      <c r="N1810" s="828">
        <f t="shared" si="379"/>
        <v>0</v>
      </c>
      <c r="P1810" s="828">
        <f t="shared" si="380"/>
        <v>0</v>
      </c>
      <c r="R1810" s="828">
        <f t="shared" si="381"/>
        <v>0</v>
      </c>
      <c r="T1810" s="828">
        <f t="shared" si="382"/>
        <v>0</v>
      </c>
      <c r="V1810" s="828">
        <f t="shared" si="373"/>
        <v>0</v>
      </c>
      <c r="W1810" s="829">
        <f t="shared" si="374"/>
        <v>0</v>
      </c>
      <c r="X1810" s="828">
        <f t="shared" si="375"/>
        <v>0</v>
      </c>
      <c r="Y1810" s="1069">
        <v>0</v>
      </c>
      <c r="Z1810" s="749">
        <f t="shared" si="376"/>
        <v>0</v>
      </c>
      <c r="AA1810" s="1071"/>
      <c r="AB1810" s="1071"/>
    </row>
    <row r="1811" spans="8:28" ht="70.5" customHeight="1">
      <c r="H1811" s="828">
        <f t="shared" si="378"/>
        <v>0</v>
      </c>
      <c r="J1811" s="828">
        <f t="shared" si="372"/>
        <v>0</v>
      </c>
      <c r="N1811" s="828">
        <f t="shared" si="379"/>
        <v>0</v>
      </c>
      <c r="P1811" s="828">
        <f t="shared" si="380"/>
        <v>0</v>
      </c>
      <c r="R1811" s="828">
        <f t="shared" si="381"/>
        <v>0</v>
      </c>
      <c r="T1811" s="828">
        <f t="shared" si="382"/>
        <v>0</v>
      </c>
      <c r="V1811" s="828">
        <f t="shared" si="373"/>
        <v>0</v>
      </c>
      <c r="W1811" s="829">
        <f t="shared" si="374"/>
        <v>0</v>
      </c>
      <c r="X1811" s="828">
        <f t="shared" si="375"/>
        <v>0</v>
      </c>
      <c r="Y1811" s="1069">
        <v>0</v>
      </c>
      <c r="Z1811" s="749">
        <f t="shared" si="376"/>
        <v>0</v>
      </c>
      <c r="AA1811" s="1071"/>
      <c r="AB1811" s="1071"/>
    </row>
    <row r="1812" spans="8:28" ht="70.5" customHeight="1">
      <c r="H1812" s="828">
        <f t="shared" si="378"/>
        <v>0</v>
      </c>
      <c r="J1812" s="828">
        <f t="shared" si="372"/>
        <v>0</v>
      </c>
      <c r="N1812" s="828">
        <f t="shared" si="379"/>
        <v>0</v>
      </c>
      <c r="P1812" s="828">
        <f t="shared" si="380"/>
        <v>0</v>
      </c>
      <c r="R1812" s="828">
        <f t="shared" si="381"/>
        <v>0</v>
      </c>
      <c r="T1812" s="828">
        <f t="shared" si="382"/>
        <v>0</v>
      </c>
      <c r="V1812" s="828">
        <f t="shared" si="373"/>
        <v>0</v>
      </c>
      <c r="W1812" s="829">
        <f t="shared" si="374"/>
        <v>0</v>
      </c>
      <c r="X1812" s="828">
        <f t="shared" si="375"/>
        <v>0</v>
      </c>
      <c r="Y1812" s="1069">
        <v>0</v>
      </c>
      <c r="Z1812" s="749">
        <f t="shared" si="376"/>
        <v>0</v>
      </c>
      <c r="AA1812" s="1071"/>
      <c r="AB1812" s="1071"/>
    </row>
    <row r="1813" spans="8:28" ht="70.5" customHeight="1">
      <c r="H1813" s="828">
        <f t="shared" si="378"/>
        <v>0</v>
      </c>
      <c r="J1813" s="828">
        <f t="shared" si="372"/>
        <v>0</v>
      </c>
      <c r="N1813" s="828">
        <f t="shared" si="379"/>
        <v>0</v>
      </c>
      <c r="P1813" s="828">
        <f t="shared" si="380"/>
        <v>0</v>
      </c>
      <c r="R1813" s="828">
        <f t="shared" si="381"/>
        <v>0</v>
      </c>
      <c r="T1813" s="828">
        <f t="shared" si="382"/>
        <v>0</v>
      </c>
      <c r="V1813" s="828">
        <f t="shared" si="373"/>
        <v>0</v>
      </c>
      <c r="W1813" s="829">
        <f t="shared" si="374"/>
        <v>0</v>
      </c>
      <c r="X1813" s="828">
        <f t="shared" si="375"/>
        <v>0</v>
      </c>
      <c r="Y1813" s="1069">
        <v>0</v>
      </c>
      <c r="Z1813" s="749">
        <f t="shared" si="376"/>
        <v>0</v>
      </c>
      <c r="AA1813" s="1071"/>
      <c r="AB1813" s="1071"/>
    </row>
    <row r="1814" spans="8:28" ht="70.5" customHeight="1">
      <c r="H1814" s="828">
        <f t="shared" si="378"/>
        <v>0</v>
      </c>
      <c r="J1814" s="828">
        <f t="shared" si="372"/>
        <v>0</v>
      </c>
      <c r="N1814" s="828">
        <f t="shared" si="379"/>
        <v>0</v>
      </c>
      <c r="P1814" s="828">
        <f t="shared" si="380"/>
        <v>0</v>
      </c>
      <c r="R1814" s="828">
        <f t="shared" si="381"/>
        <v>0</v>
      </c>
      <c r="T1814" s="828">
        <f t="shared" si="382"/>
        <v>0</v>
      </c>
      <c r="V1814" s="828">
        <f t="shared" si="373"/>
        <v>0</v>
      </c>
      <c r="W1814" s="829">
        <f t="shared" si="374"/>
        <v>0</v>
      </c>
      <c r="X1814" s="828">
        <f t="shared" si="375"/>
        <v>0</v>
      </c>
      <c r="Y1814" s="1069">
        <v>0</v>
      </c>
      <c r="Z1814" s="749">
        <f t="shared" si="376"/>
        <v>0</v>
      </c>
      <c r="AA1814" s="1071"/>
      <c r="AB1814" s="1071"/>
    </row>
    <row r="1815" spans="8:28" ht="70.5" customHeight="1">
      <c r="H1815" s="828">
        <f t="shared" si="378"/>
        <v>0</v>
      </c>
      <c r="J1815" s="828">
        <f t="shared" si="372"/>
        <v>0</v>
      </c>
      <c r="N1815" s="828">
        <f t="shared" si="379"/>
        <v>0</v>
      </c>
      <c r="P1815" s="828">
        <f t="shared" si="380"/>
        <v>0</v>
      </c>
      <c r="R1815" s="828">
        <f t="shared" si="381"/>
        <v>0</v>
      </c>
      <c r="T1815" s="828">
        <f t="shared" si="382"/>
        <v>0</v>
      </c>
      <c r="V1815" s="828">
        <f t="shared" si="373"/>
        <v>0</v>
      </c>
      <c r="W1815" s="829">
        <f t="shared" si="374"/>
        <v>0</v>
      </c>
      <c r="X1815" s="828">
        <f t="shared" si="375"/>
        <v>0</v>
      </c>
      <c r="Y1815" s="1069">
        <v>0</v>
      </c>
      <c r="Z1815" s="749">
        <f t="shared" si="376"/>
        <v>0</v>
      </c>
      <c r="AA1815" s="1071"/>
      <c r="AB1815" s="1071"/>
    </row>
    <row r="1816" spans="8:28" ht="70.5" customHeight="1">
      <c r="H1816" s="828">
        <f t="shared" si="378"/>
        <v>0</v>
      </c>
      <c r="J1816" s="828">
        <f t="shared" si="372"/>
        <v>0</v>
      </c>
      <c r="N1816" s="828">
        <f t="shared" si="379"/>
        <v>0</v>
      </c>
      <c r="P1816" s="828">
        <f t="shared" si="380"/>
        <v>0</v>
      </c>
      <c r="R1816" s="828">
        <f t="shared" si="381"/>
        <v>0</v>
      </c>
      <c r="T1816" s="828">
        <f t="shared" si="382"/>
        <v>0</v>
      </c>
      <c r="V1816" s="828">
        <f t="shared" si="373"/>
        <v>0</v>
      </c>
      <c r="W1816" s="829">
        <f t="shared" si="374"/>
        <v>0</v>
      </c>
      <c r="X1816" s="828">
        <f t="shared" si="375"/>
        <v>0</v>
      </c>
      <c r="Y1816" s="1069">
        <v>0</v>
      </c>
      <c r="Z1816" s="749">
        <f t="shared" si="376"/>
        <v>0</v>
      </c>
      <c r="AA1816" s="1071"/>
      <c r="AB1816" s="1071"/>
    </row>
    <row r="1817" spans="8:28" ht="70.5" customHeight="1">
      <c r="H1817" s="828">
        <f t="shared" si="378"/>
        <v>0</v>
      </c>
      <c r="J1817" s="828">
        <f t="shared" si="372"/>
        <v>0</v>
      </c>
      <c r="N1817" s="828">
        <f t="shared" si="379"/>
        <v>0</v>
      </c>
      <c r="P1817" s="828">
        <f t="shared" si="380"/>
        <v>0</v>
      </c>
      <c r="R1817" s="828">
        <f t="shared" si="381"/>
        <v>0</v>
      </c>
      <c r="T1817" s="828">
        <f t="shared" si="382"/>
        <v>0</v>
      </c>
      <c r="V1817" s="828">
        <f t="shared" si="373"/>
        <v>0</v>
      </c>
      <c r="W1817" s="829">
        <f t="shared" si="374"/>
        <v>0</v>
      </c>
      <c r="X1817" s="828">
        <f t="shared" si="375"/>
        <v>0</v>
      </c>
      <c r="Y1817" s="1069">
        <v>0</v>
      </c>
      <c r="Z1817" s="749">
        <f t="shared" si="376"/>
        <v>0</v>
      </c>
      <c r="AA1817" s="1071"/>
      <c r="AB1817" s="1071"/>
    </row>
    <row r="1818" spans="8:28" ht="70.5" customHeight="1">
      <c r="H1818" s="828">
        <f t="shared" si="378"/>
        <v>0</v>
      </c>
      <c r="J1818" s="828">
        <f t="shared" si="372"/>
        <v>0</v>
      </c>
      <c r="N1818" s="828">
        <f t="shared" si="379"/>
        <v>0</v>
      </c>
      <c r="P1818" s="828">
        <f t="shared" si="380"/>
        <v>0</v>
      </c>
      <c r="R1818" s="828">
        <f t="shared" si="381"/>
        <v>0</v>
      </c>
      <c r="T1818" s="828">
        <f t="shared" si="382"/>
        <v>0</v>
      </c>
      <c r="V1818" s="828">
        <f t="shared" si="373"/>
        <v>0</v>
      </c>
      <c r="W1818" s="829">
        <f t="shared" si="374"/>
        <v>0</v>
      </c>
      <c r="X1818" s="828">
        <f t="shared" si="375"/>
        <v>0</v>
      </c>
      <c r="Y1818" s="1069">
        <v>0</v>
      </c>
      <c r="Z1818" s="749">
        <f t="shared" si="376"/>
        <v>0</v>
      </c>
      <c r="AA1818" s="1071"/>
      <c r="AB1818" s="1071"/>
    </row>
    <row r="1819" spans="8:28" ht="70.5" customHeight="1">
      <c r="H1819" s="828">
        <f t="shared" si="378"/>
        <v>0</v>
      </c>
      <c r="J1819" s="828">
        <f t="shared" si="372"/>
        <v>0</v>
      </c>
      <c r="N1819" s="828">
        <f t="shared" si="379"/>
        <v>0</v>
      </c>
      <c r="P1819" s="828">
        <f t="shared" si="380"/>
        <v>0</v>
      </c>
      <c r="R1819" s="828">
        <f t="shared" si="381"/>
        <v>0</v>
      </c>
      <c r="T1819" s="828">
        <f t="shared" si="382"/>
        <v>0</v>
      </c>
      <c r="V1819" s="828">
        <f t="shared" si="373"/>
        <v>0</v>
      </c>
      <c r="W1819" s="829">
        <f t="shared" si="374"/>
        <v>0</v>
      </c>
      <c r="X1819" s="828">
        <f t="shared" si="375"/>
        <v>0</v>
      </c>
      <c r="Y1819" s="1069">
        <v>0</v>
      </c>
      <c r="Z1819" s="749">
        <f t="shared" si="376"/>
        <v>0</v>
      </c>
      <c r="AA1819" s="1071"/>
      <c r="AB1819" s="1071"/>
    </row>
    <row r="1820" spans="8:28" ht="70.5" customHeight="1">
      <c r="H1820" s="828">
        <f t="shared" si="378"/>
        <v>0</v>
      </c>
      <c r="J1820" s="828">
        <f t="shared" si="372"/>
        <v>0</v>
      </c>
      <c r="N1820" s="828">
        <f t="shared" si="379"/>
        <v>0</v>
      </c>
      <c r="P1820" s="828">
        <f t="shared" si="380"/>
        <v>0</v>
      </c>
      <c r="R1820" s="828">
        <f t="shared" si="381"/>
        <v>0</v>
      </c>
      <c r="T1820" s="828">
        <f t="shared" si="382"/>
        <v>0</v>
      </c>
      <c r="V1820" s="828">
        <f t="shared" si="373"/>
        <v>0</v>
      </c>
      <c r="W1820" s="829">
        <f t="shared" si="374"/>
        <v>0</v>
      </c>
      <c r="X1820" s="828">
        <f t="shared" si="375"/>
        <v>0</v>
      </c>
      <c r="Y1820" s="1069">
        <v>0</v>
      </c>
      <c r="Z1820" s="749">
        <f t="shared" si="376"/>
        <v>0</v>
      </c>
      <c r="AA1820" s="1071"/>
      <c r="AB1820" s="1071"/>
    </row>
    <row r="1821" spans="8:28" ht="70.5" customHeight="1">
      <c r="H1821" s="828">
        <f t="shared" si="378"/>
        <v>0</v>
      </c>
      <c r="J1821" s="828">
        <f t="shared" si="372"/>
        <v>0</v>
      </c>
      <c r="N1821" s="828">
        <f t="shared" si="379"/>
        <v>0</v>
      </c>
      <c r="P1821" s="828">
        <f t="shared" si="380"/>
        <v>0</v>
      </c>
      <c r="R1821" s="828">
        <f t="shared" si="381"/>
        <v>0</v>
      </c>
      <c r="T1821" s="828">
        <f t="shared" si="382"/>
        <v>0</v>
      </c>
      <c r="V1821" s="828">
        <f t="shared" si="373"/>
        <v>0</v>
      </c>
      <c r="W1821" s="829">
        <f t="shared" si="374"/>
        <v>0</v>
      </c>
      <c r="X1821" s="828">
        <f t="shared" si="375"/>
        <v>0</v>
      </c>
      <c r="Y1821" s="1069">
        <v>0</v>
      </c>
      <c r="Z1821" s="749">
        <f t="shared" si="376"/>
        <v>0</v>
      </c>
      <c r="AA1821" s="1071"/>
      <c r="AB1821" s="1071"/>
    </row>
    <row r="1822" spans="8:28" ht="70.5" customHeight="1">
      <c r="H1822" s="828">
        <f t="shared" si="378"/>
        <v>0</v>
      </c>
      <c r="J1822" s="828">
        <f t="shared" ref="J1822:J1872" si="383">I1822*C1822</f>
        <v>0</v>
      </c>
      <c r="N1822" s="828">
        <f t="shared" si="379"/>
        <v>0</v>
      </c>
      <c r="P1822" s="828">
        <f t="shared" si="380"/>
        <v>0</v>
      </c>
      <c r="R1822" s="828">
        <f t="shared" si="381"/>
        <v>0</v>
      </c>
      <c r="T1822" s="828">
        <f t="shared" si="382"/>
        <v>0</v>
      </c>
      <c r="V1822" s="828">
        <f t="shared" ref="V1822:V1885" si="384">U1822*C1822</f>
        <v>0</v>
      </c>
      <c r="W1822" s="829">
        <f t="shared" ref="W1822:W1885" si="385">G1822+I1822+K1822+M1822+O1822+Q1822+S1822+U1822</f>
        <v>0</v>
      </c>
      <c r="X1822" s="828">
        <f t="shared" ref="X1822:X1885" si="386">W1822*C1822</f>
        <v>0</v>
      </c>
      <c r="Y1822" s="1069">
        <v>0</v>
      </c>
      <c r="Z1822" s="749">
        <f t="shared" ref="Z1822:Z1885" si="387">Y1822*C1822</f>
        <v>0</v>
      </c>
      <c r="AA1822" s="1071"/>
      <c r="AB1822" s="1071"/>
    </row>
    <row r="1823" spans="8:28" ht="70.5" customHeight="1">
      <c r="H1823" s="828">
        <f t="shared" si="378"/>
        <v>0</v>
      </c>
      <c r="J1823" s="828">
        <f t="shared" si="383"/>
        <v>0</v>
      </c>
      <c r="N1823" s="828">
        <f t="shared" si="379"/>
        <v>0</v>
      </c>
      <c r="P1823" s="828">
        <f t="shared" si="380"/>
        <v>0</v>
      </c>
      <c r="R1823" s="828">
        <f t="shared" si="381"/>
        <v>0</v>
      </c>
      <c r="T1823" s="828">
        <f t="shared" si="382"/>
        <v>0</v>
      </c>
      <c r="V1823" s="828">
        <f t="shared" si="384"/>
        <v>0</v>
      </c>
      <c r="W1823" s="829">
        <f t="shared" si="385"/>
        <v>0</v>
      </c>
      <c r="X1823" s="828">
        <f t="shared" si="386"/>
        <v>0</v>
      </c>
      <c r="Y1823" s="1069">
        <v>0</v>
      </c>
      <c r="Z1823" s="749">
        <f t="shared" si="387"/>
        <v>0</v>
      </c>
      <c r="AA1823" s="1071"/>
      <c r="AB1823" s="1071"/>
    </row>
    <row r="1824" spans="8:28" ht="70.5" customHeight="1">
      <c r="H1824" s="828">
        <f t="shared" si="378"/>
        <v>0</v>
      </c>
      <c r="J1824" s="828">
        <f t="shared" si="383"/>
        <v>0</v>
      </c>
      <c r="N1824" s="828">
        <f t="shared" si="379"/>
        <v>0</v>
      </c>
      <c r="P1824" s="828">
        <f t="shared" si="380"/>
        <v>0</v>
      </c>
      <c r="R1824" s="828">
        <f t="shared" si="381"/>
        <v>0</v>
      </c>
      <c r="T1824" s="828">
        <f t="shared" si="382"/>
        <v>0</v>
      </c>
      <c r="V1824" s="828">
        <f t="shared" si="384"/>
        <v>0</v>
      </c>
      <c r="W1824" s="829">
        <f t="shared" si="385"/>
        <v>0</v>
      </c>
      <c r="X1824" s="828">
        <f t="shared" si="386"/>
        <v>0</v>
      </c>
      <c r="Y1824" s="1069">
        <v>0</v>
      </c>
      <c r="Z1824" s="749">
        <f t="shared" si="387"/>
        <v>0</v>
      </c>
      <c r="AA1824" s="1071"/>
      <c r="AB1824" s="1071"/>
    </row>
    <row r="1825" spans="8:28" ht="70.5" customHeight="1">
      <c r="H1825" s="828">
        <f t="shared" si="378"/>
        <v>0</v>
      </c>
      <c r="J1825" s="828">
        <f t="shared" si="383"/>
        <v>0</v>
      </c>
      <c r="N1825" s="828">
        <f t="shared" si="379"/>
        <v>0</v>
      </c>
      <c r="P1825" s="828">
        <f t="shared" si="380"/>
        <v>0</v>
      </c>
      <c r="R1825" s="828">
        <f t="shared" si="381"/>
        <v>0</v>
      </c>
      <c r="T1825" s="828">
        <f t="shared" si="382"/>
        <v>0</v>
      </c>
      <c r="V1825" s="828">
        <f t="shared" si="384"/>
        <v>0</v>
      </c>
      <c r="W1825" s="829">
        <f t="shared" si="385"/>
        <v>0</v>
      </c>
      <c r="X1825" s="828">
        <f t="shared" si="386"/>
        <v>0</v>
      </c>
      <c r="Y1825" s="1069">
        <v>0</v>
      </c>
      <c r="Z1825" s="749">
        <f t="shared" si="387"/>
        <v>0</v>
      </c>
      <c r="AA1825" s="1071"/>
      <c r="AB1825" s="1071"/>
    </row>
    <row r="1826" spans="8:28" ht="70.5" customHeight="1">
      <c r="H1826" s="828">
        <f t="shared" si="378"/>
        <v>0</v>
      </c>
      <c r="J1826" s="828">
        <f t="shared" si="383"/>
        <v>0</v>
      </c>
      <c r="N1826" s="828">
        <f t="shared" si="379"/>
        <v>0</v>
      </c>
      <c r="P1826" s="828">
        <f t="shared" si="380"/>
        <v>0</v>
      </c>
      <c r="R1826" s="828">
        <f t="shared" si="381"/>
        <v>0</v>
      </c>
      <c r="T1826" s="828">
        <f t="shared" si="382"/>
        <v>0</v>
      </c>
      <c r="V1826" s="828">
        <f t="shared" si="384"/>
        <v>0</v>
      </c>
      <c r="W1826" s="829">
        <f t="shared" si="385"/>
        <v>0</v>
      </c>
      <c r="X1826" s="828">
        <f t="shared" si="386"/>
        <v>0</v>
      </c>
      <c r="Y1826" s="1069">
        <v>0</v>
      </c>
      <c r="Z1826" s="749">
        <f t="shared" si="387"/>
        <v>0</v>
      </c>
      <c r="AA1826" s="1071"/>
      <c r="AB1826" s="1071"/>
    </row>
    <row r="1827" spans="8:28" ht="70.5" customHeight="1">
      <c r="H1827" s="828">
        <f t="shared" si="378"/>
        <v>0</v>
      </c>
      <c r="J1827" s="828">
        <f t="shared" si="383"/>
        <v>0</v>
      </c>
      <c r="N1827" s="828">
        <f t="shared" si="379"/>
        <v>0</v>
      </c>
      <c r="P1827" s="828">
        <f t="shared" si="380"/>
        <v>0</v>
      </c>
      <c r="R1827" s="828">
        <f t="shared" si="381"/>
        <v>0</v>
      </c>
      <c r="T1827" s="828">
        <f t="shared" si="382"/>
        <v>0</v>
      </c>
      <c r="V1827" s="828">
        <f t="shared" si="384"/>
        <v>0</v>
      </c>
      <c r="W1827" s="829">
        <f t="shared" si="385"/>
        <v>0</v>
      </c>
      <c r="X1827" s="828">
        <f t="shared" si="386"/>
        <v>0</v>
      </c>
      <c r="Y1827" s="1069">
        <v>0</v>
      </c>
      <c r="Z1827" s="749">
        <f t="shared" si="387"/>
        <v>0</v>
      </c>
      <c r="AA1827" s="1071"/>
      <c r="AB1827" s="1071"/>
    </row>
    <row r="1828" spans="8:28" ht="70.5" customHeight="1">
      <c r="H1828" s="828">
        <f t="shared" si="378"/>
        <v>0</v>
      </c>
      <c r="J1828" s="828">
        <f t="shared" si="383"/>
        <v>0</v>
      </c>
      <c r="N1828" s="828">
        <f t="shared" si="379"/>
        <v>0</v>
      </c>
      <c r="P1828" s="828">
        <f t="shared" si="380"/>
        <v>0</v>
      </c>
      <c r="R1828" s="828">
        <f t="shared" ref="R1828:R1885" si="388">Q1828*C1828</f>
        <v>0</v>
      </c>
      <c r="V1828" s="828">
        <f t="shared" si="384"/>
        <v>0</v>
      </c>
      <c r="W1828" s="829">
        <f t="shared" si="385"/>
        <v>0</v>
      </c>
      <c r="X1828" s="828">
        <f t="shared" si="386"/>
        <v>0</v>
      </c>
      <c r="Y1828" s="1069">
        <v>0</v>
      </c>
      <c r="Z1828" s="749">
        <f t="shared" si="387"/>
        <v>0</v>
      </c>
      <c r="AA1828" s="1071"/>
      <c r="AB1828" s="1071"/>
    </row>
    <row r="1829" spans="8:28" ht="70.5" customHeight="1">
      <c r="H1829" s="828">
        <f t="shared" si="378"/>
        <v>0</v>
      </c>
      <c r="J1829" s="828">
        <f t="shared" si="383"/>
        <v>0</v>
      </c>
      <c r="N1829" s="828">
        <f t="shared" si="379"/>
        <v>0</v>
      </c>
      <c r="P1829" s="828">
        <f t="shared" si="380"/>
        <v>0</v>
      </c>
      <c r="R1829" s="828">
        <f t="shared" si="388"/>
        <v>0</v>
      </c>
      <c r="V1829" s="828">
        <f t="shared" si="384"/>
        <v>0</v>
      </c>
      <c r="W1829" s="829">
        <f t="shared" si="385"/>
        <v>0</v>
      </c>
      <c r="X1829" s="828">
        <f t="shared" si="386"/>
        <v>0</v>
      </c>
      <c r="Y1829" s="1069">
        <v>0</v>
      </c>
      <c r="Z1829" s="749">
        <f t="shared" si="387"/>
        <v>0</v>
      </c>
      <c r="AA1829" s="1071"/>
      <c r="AB1829" s="1071"/>
    </row>
    <row r="1830" spans="8:28" ht="70.5" customHeight="1">
      <c r="H1830" s="828">
        <f t="shared" si="378"/>
        <v>0</v>
      </c>
      <c r="J1830" s="828">
        <f t="shared" si="383"/>
        <v>0</v>
      </c>
      <c r="N1830" s="828">
        <f t="shared" si="379"/>
        <v>0</v>
      </c>
      <c r="P1830" s="828">
        <f t="shared" si="380"/>
        <v>0</v>
      </c>
      <c r="R1830" s="828">
        <f t="shared" si="388"/>
        <v>0</v>
      </c>
      <c r="V1830" s="828">
        <f t="shared" si="384"/>
        <v>0</v>
      </c>
      <c r="W1830" s="829">
        <f t="shared" si="385"/>
        <v>0</v>
      </c>
      <c r="X1830" s="828">
        <f t="shared" si="386"/>
        <v>0</v>
      </c>
      <c r="Y1830" s="1069">
        <v>0</v>
      </c>
      <c r="Z1830" s="749">
        <f t="shared" si="387"/>
        <v>0</v>
      </c>
      <c r="AA1830" s="1071"/>
      <c r="AB1830" s="1071"/>
    </row>
    <row r="1831" spans="8:28" ht="70.5" customHeight="1">
      <c r="H1831" s="828">
        <f t="shared" si="378"/>
        <v>0</v>
      </c>
      <c r="J1831" s="828">
        <f t="shared" si="383"/>
        <v>0</v>
      </c>
      <c r="N1831" s="828">
        <f t="shared" si="379"/>
        <v>0</v>
      </c>
      <c r="P1831" s="828">
        <f t="shared" si="380"/>
        <v>0</v>
      </c>
      <c r="R1831" s="828">
        <f t="shared" si="388"/>
        <v>0</v>
      </c>
      <c r="V1831" s="828">
        <f t="shared" si="384"/>
        <v>0</v>
      </c>
      <c r="W1831" s="829">
        <f t="shared" si="385"/>
        <v>0</v>
      </c>
      <c r="X1831" s="828">
        <f t="shared" si="386"/>
        <v>0</v>
      </c>
      <c r="Y1831" s="1069">
        <v>0</v>
      </c>
      <c r="Z1831" s="749">
        <f t="shared" si="387"/>
        <v>0</v>
      </c>
      <c r="AA1831" s="1071"/>
      <c r="AB1831" s="1071"/>
    </row>
    <row r="1832" spans="8:28" ht="70.5" customHeight="1">
      <c r="H1832" s="828">
        <f t="shared" si="378"/>
        <v>0</v>
      </c>
      <c r="J1832" s="828">
        <f t="shared" si="383"/>
        <v>0</v>
      </c>
      <c r="N1832" s="828">
        <f t="shared" si="379"/>
        <v>0</v>
      </c>
      <c r="P1832" s="828">
        <f t="shared" si="380"/>
        <v>0</v>
      </c>
      <c r="R1832" s="828">
        <f t="shared" si="388"/>
        <v>0</v>
      </c>
      <c r="V1832" s="828">
        <f t="shared" si="384"/>
        <v>0</v>
      </c>
      <c r="W1832" s="829">
        <f t="shared" si="385"/>
        <v>0</v>
      </c>
      <c r="X1832" s="828">
        <f t="shared" si="386"/>
        <v>0</v>
      </c>
      <c r="Y1832" s="1069">
        <v>0</v>
      </c>
      <c r="Z1832" s="749">
        <f t="shared" si="387"/>
        <v>0</v>
      </c>
      <c r="AA1832" s="1071"/>
      <c r="AB1832" s="1071"/>
    </row>
    <row r="1833" spans="8:28" ht="70.5" customHeight="1">
      <c r="H1833" s="828">
        <f t="shared" si="378"/>
        <v>0</v>
      </c>
      <c r="J1833" s="828">
        <f t="shared" si="383"/>
        <v>0</v>
      </c>
      <c r="N1833" s="828">
        <f t="shared" si="379"/>
        <v>0</v>
      </c>
      <c r="P1833" s="828">
        <f t="shared" si="380"/>
        <v>0</v>
      </c>
      <c r="R1833" s="828">
        <f t="shared" si="388"/>
        <v>0</v>
      </c>
      <c r="V1833" s="828">
        <f t="shared" si="384"/>
        <v>0</v>
      </c>
      <c r="W1833" s="829">
        <f t="shared" si="385"/>
        <v>0</v>
      </c>
      <c r="X1833" s="828">
        <f t="shared" si="386"/>
        <v>0</v>
      </c>
      <c r="Y1833" s="1069">
        <v>0</v>
      </c>
      <c r="Z1833" s="749">
        <f t="shared" si="387"/>
        <v>0</v>
      </c>
      <c r="AA1833" s="1071"/>
      <c r="AB1833" s="1071"/>
    </row>
    <row r="1834" spans="8:28" ht="70.5" customHeight="1">
      <c r="H1834" s="828">
        <f t="shared" si="378"/>
        <v>0</v>
      </c>
      <c r="J1834" s="828">
        <f t="shared" si="383"/>
        <v>0</v>
      </c>
      <c r="N1834" s="828">
        <f t="shared" si="379"/>
        <v>0</v>
      </c>
      <c r="P1834" s="828">
        <f t="shared" si="380"/>
        <v>0</v>
      </c>
      <c r="R1834" s="828">
        <f t="shared" si="388"/>
        <v>0</v>
      </c>
      <c r="V1834" s="828">
        <f t="shared" si="384"/>
        <v>0</v>
      </c>
      <c r="W1834" s="829">
        <f t="shared" si="385"/>
        <v>0</v>
      </c>
      <c r="X1834" s="828">
        <f t="shared" si="386"/>
        <v>0</v>
      </c>
      <c r="Y1834" s="1069">
        <v>0</v>
      </c>
      <c r="Z1834" s="749">
        <f t="shared" si="387"/>
        <v>0</v>
      </c>
      <c r="AA1834" s="1071"/>
      <c r="AB1834" s="1071"/>
    </row>
    <row r="1835" spans="8:28" ht="70.5" customHeight="1">
      <c r="H1835" s="828">
        <f t="shared" si="378"/>
        <v>0</v>
      </c>
      <c r="J1835" s="828">
        <f t="shared" si="383"/>
        <v>0</v>
      </c>
      <c r="N1835" s="828">
        <f t="shared" si="379"/>
        <v>0</v>
      </c>
      <c r="P1835" s="828">
        <f t="shared" si="380"/>
        <v>0</v>
      </c>
      <c r="R1835" s="828">
        <f t="shared" si="388"/>
        <v>0</v>
      </c>
      <c r="V1835" s="828">
        <f t="shared" si="384"/>
        <v>0</v>
      </c>
      <c r="W1835" s="829">
        <f t="shared" si="385"/>
        <v>0</v>
      </c>
      <c r="X1835" s="828">
        <f t="shared" si="386"/>
        <v>0</v>
      </c>
      <c r="Y1835" s="1069">
        <v>0</v>
      </c>
      <c r="Z1835" s="749">
        <f t="shared" si="387"/>
        <v>0</v>
      </c>
      <c r="AA1835" s="1071"/>
      <c r="AB1835" s="1071"/>
    </row>
    <row r="1836" spans="8:28" ht="70.5" customHeight="1">
      <c r="H1836" s="828">
        <f t="shared" si="378"/>
        <v>0</v>
      </c>
      <c r="J1836" s="828">
        <f t="shared" si="383"/>
        <v>0</v>
      </c>
      <c r="N1836" s="828">
        <f t="shared" si="379"/>
        <v>0</v>
      </c>
      <c r="P1836" s="828">
        <f t="shared" si="380"/>
        <v>0</v>
      </c>
      <c r="R1836" s="828">
        <f t="shared" si="388"/>
        <v>0</v>
      </c>
      <c r="V1836" s="828">
        <f t="shared" si="384"/>
        <v>0</v>
      </c>
      <c r="W1836" s="829">
        <f t="shared" si="385"/>
        <v>0</v>
      </c>
      <c r="X1836" s="828">
        <f t="shared" si="386"/>
        <v>0</v>
      </c>
      <c r="Y1836" s="1069">
        <v>0</v>
      </c>
      <c r="Z1836" s="749">
        <f t="shared" si="387"/>
        <v>0</v>
      </c>
      <c r="AA1836" s="1071"/>
      <c r="AB1836" s="1071"/>
    </row>
    <row r="1837" spans="8:28" ht="70.5" customHeight="1">
      <c r="H1837" s="828">
        <f t="shared" si="378"/>
        <v>0</v>
      </c>
      <c r="J1837" s="828">
        <f t="shared" si="383"/>
        <v>0</v>
      </c>
      <c r="N1837" s="828">
        <f t="shared" si="379"/>
        <v>0</v>
      </c>
      <c r="P1837" s="828">
        <f t="shared" si="380"/>
        <v>0</v>
      </c>
      <c r="R1837" s="828">
        <f t="shared" si="388"/>
        <v>0</v>
      </c>
      <c r="V1837" s="828">
        <f t="shared" si="384"/>
        <v>0</v>
      </c>
      <c r="W1837" s="829">
        <f t="shared" si="385"/>
        <v>0</v>
      </c>
      <c r="X1837" s="828">
        <f t="shared" si="386"/>
        <v>0</v>
      </c>
      <c r="Y1837" s="1069">
        <v>0</v>
      </c>
      <c r="Z1837" s="749">
        <f t="shared" si="387"/>
        <v>0</v>
      </c>
      <c r="AA1837" s="1071"/>
      <c r="AB1837" s="1071"/>
    </row>
    <row r="1838" spans="8:28" ht="70.5" customHeight="1">
      <c r="H1838" s="828">
        <f t="shared" si="378"/>
        <v>0</v>
      </c>
      <c r="J1838" s="828">
        <f t="shared" si="383"/>
        <v>0</v>
      </c>
      <c r="N1838" s="828">
        <f t="shared" si="379"/>
        <v>0</v>
      </c>
      <c r="P1838" s="828">
        <f t="shared" si="380"/>
        <v>0</v>
      </c>
      <c r="R1838" s="828">
        <f t="shared" si="388"/>
        <v>0</v>
      </c>
      <c r="V1838" s="828">
        <f t="shared" si="384"/>
        <v>0</v>
      </c>
      <c r="W1838" s="829">
        <f t="shared" si="385"/>
        <v>0</v>
      </c>
      <c r="X1838" s="828">
        <f t="shared" si="386"/>
        <v>0</v>
      </c>
      <c r="Y1838" s="1069">
        <f>[5]building!Y1829</f>
        <v>0</v>
      </c>
      <c r="Z1838" s="749">
        <f t="shared" si="387"/>
        <v>0</v>
      </c>
      <c r="AA1838" s="1071"/>
      <c r="AB1838" s="1071"/>
    </row>
    <row r="1839" spans="8:28" ht="70.5" customHeight="1">
      <c r="H1839" s="828">
        <f t="shared" si="378"/>
        <v>0</v>
      </c>
      <c r="J1839" s="828">
        <f t="shared" si="383"/>
        <v>0</v>
      </c>
      <c r="N1839" s="828">
        <f t="shared" si="379"/>
        <v>0</v>
      </c>
      <c r="P1839" s="828">
        <f t="shared" si="380"/>
        <v>0</v>
      </c>
      <c r="R1839" s="828">
        <f t="shared" si="388"/>
        <v>0</v>
      </c>
      <c r="V1839" s="828">
        <f t="shared" si="384"/>
        <v>0</v>
      </c>
      <c r="W1839" s="829">
        <f t="shared" si="385"/>
        <v>0</v>
      </c>
      <c r="X1839" s="828">
        <f t="shared" si="386"/>
        <v>0</v>
      </c>
      <c r="Y1839" s="1069">
        <f>[5]building!Y1830</f>
        <v>0</v>
      </c>
      <c r="Z1839" s="749">
        <f t="shared" si="387"/>
        <v>0</v>
      </c>
      <c r="AA1839" s="1071"/>
      <c r="AB1839" s="1071"/>
    </row>
    <row r="1840" spans="8:28" ht="70.5" customHeight="1">
      <c r="H1840" s="828">
        <f t="shared" si="378"/>
        <v>0</v>
      </c>
      <c r="J1840" s="828">
        <f t="shared" si="383"/>
        <v>0</v>
      </c>
      <c r="N1840" s="828">
        <f t="shared" si="379"/>
        <v>0</v>
      </c>
      <c r="P1840" s="828">
        <f t="shared" si="380"/>
        <v>0</v>
      </c>
      <c r="R1840" s="828">
        <f t="shared" si="388"/>
        <v>0</v>
      </c>
      <c r="V1840" s="828">
        <f t="shared" si="384"/>
        <v>0</v>
      </c>
      <c r="W1840" s="829">
        <f t="shared" si="385"/>
        <v>0</v>
      </c>
      <c r="X1840" s="828">
        <f t="shared" si="386"/>
        <v>0</v>
      </c>
      <c r="Y1840" s="1069">
        <f>[5]building!Y1831</f>
        <v>0</v>
      </c>
      <c r="Z1840" s="749">
        <f t="shared" si="387"/>
        <v>0</v>
      </c>
      <c r="AA1840" s="1071"/>
      <c r="AB1840" s="1071"/>
    </row>
    <row r="1841" spans="8:28" ht="70.5" customHeight="1">
      <c r="H1841" s="828">
        <f t="shared" si="378"/>
        <v>0</v>
      </c>
      <c r="J1841" s="828">
        <f t="shared" si="383"/>
        <v>0</v>
      </c>
      <c r="N1841" s="828">
        <f t="shared" si="379"/>
        <v>0</v>
      </c>
      <c r="P1841" s="828">
        <f t="shared" si="380"/>
        <v>0</v>
      </c>
      <c r="R1841" s="828">
        <f t="shared" si="388"/>
        <v>0</v>
      </c>
      <c r="V1841" s="828">
        <f t="shared" si="384"/>
        <v>0</v>
      </c>
      <c r="W1841" s="829">
        <f t="shared" si="385"/>
        <v>0</v>
      </c>
      <c r="X1841" s="828">
        <f t="shared" si="386"/>
        <v>0</v>
      </c>
      <c r="Y1841" s="1069">
        <f>[5]building!Y1832</f>
        <v>0</v>
      </c>
      <c r="Z1841" s="749">
        <f t="shared" si="387"/>
        <v>0</v>
      </c>
      <c r="AA1841" s="1071"/>
      <c r="AB1841" s="1071"/>
    </row>
    <row r="1842" spans="8:28" ht="70.5" customHeight="1">
      <c r="H1842" s="828">
        <f t="shared" si="378"/>
        <v>0</v>
      </c>
      <c r="J1842" s="828">
        <f t="shared" si="383"/>
        <v>0</v>
      </c>
      <c r="N1842" s="828">
        <f t="shared" si="379"/>
        <v>0</v>
      </c>
      <c r="P1842" s="828">
        <f t="shared" si="380"/>
        <v>0</v>
      </c>
      <c r="R1842" s="828">
        <f t="shared" si="388"/>
        <v>0</v>
      </c>
      <c r="V1842" s="828">
        <f t="shared" si="384"/>
        <v>0</v>
      </c>
      <c r="W1842" s="829">
        <f t="shared" si="385"/>
        <v>0</v>
      </c>
      <c r="X1842" s="828">
        <f t="shared" si="386"/>
        <v>0</v>
      </c>
      <c r="Y1842" s="1069">
        <f>[5]building!Y1833</f>
        <v>0</v>
      </c>
      <c r="Z1842" s="749">
        <f t="shared" si="387"/>
        <v>0</v>
      </c>
      <c r="AA1842" s="1071"/>
      <c r="AB1842" s="1071"/>
    </row>
    <row r="1843" spans="8:28" ht="70.5" customHeight="1">
      <c r="H1843" s="828">
        <f t="shared" si="378"/>
        <v>0</v>
      </c>
      <c r="J1843" s="828">
        <f t="shared" si="383"/>
        <v>0</v>
      </c>
      <c r="N1843" s="828">
        <f t="shared" si="379"/>
        <v>0</v>
      </c>
      <c r="P1843" s="828">
        <f t="shared" si="380"/>
        <v>0</v>
      </c>
      <c r="R1843" s="828">
        <f t="shared" si="388"/>
        <v>0</v>
      </c>
      <c r="V1843" s="828">
        <f t="shared" si="384"/>
        <v>0</v>
      </c>
      <c r="W1843" s="829">
        <f t="shared" si="385"/>
        <v>0</v>
      </c>
      <c r="X1843" s="828">
        <f t="shared" si="386"/>
        <v>0</v>
      </c>
      <c r="Y1843" s="1069">
        <f>[5]building!Y1834</f>
        <v>0</v>
      </c>
      <c r="Z1843" s="749">
        <f t="shared" si="387"/>
        <v>0</v>
      </c>
      <c r="AA1843" s="1071"/>
      <c r="AB1843" s="1071"/>
    </row>
    <row r="1844" spans="8:28" ht="70.5" customHeight="1">
      <c r="H1844" s="828">
        <f t="shared" si="378"/>
        <v>0</v>
      </c>
      <c r="J1844" s="828">
        <f t="shared" si="383"/>
        <v>0</v>
      </c>
      <c r="N1844" s="828">
        <f t="shared" si="379"/>
        <v>0</v>
      </c>
      <c r="P1844" s="828">
        <f t="shared" si="380"/>
        <v>0</v>
      </c>
      <c r="R1844" s="828">
        <f t="shared" si="388"/>
        <v>0</v>
      </c>
      <c r="V1844" s="828">
        <f t="shared" si="384"/>
        <v>0</v>
      </c>
      <c r="W1844" s="829">
        <f t="shared" si="385"/>
        <v>0</v>
      </c>
      <c r="X1844" s="828">
        <f t="shared" si="386"/>
        <v>0</v>
      </c>
      <c r="Y1844" s="1069">
        <f>[5]building!Y1835</f>
        <v>0</v>
      </c>
      <c r="Z1844" s="749">
        <f t="shared" si="387"/>
        <v>0</v>
      </c>
      <c r="AA1844" s="1071"/>
      <c r="AB1844" s="1071"/>
    </row>
    <row r="1845" spans="8:28" ht="70.5" customHeight="1">
      <c r="H1845" s="828">
        <f t="shared" si="378"/>
        <v>0</v>
      </c>
      <c r="J1845" s="828">
        <f t="shared" si="383"/>
        <v>0</v>
      </c>
      <c r="N1845" s="828">
        <f t="shared" si="379"/>
        <v>0</v>
      </c>
      <c r="P1845" s="828">
        <f t="shared" si="380"/>
        <v>0</v>
      </c>
      <c r="R1845" s="828">
        <f t="shared" si="388"/>
        <v>0</v>
      </c>
      <c r="V1845" s="828">
        <f t="shared" si="384"/>
        <v>0</v>
      </c>
      <c r="W1845" s="829">
        <f t="shared" si="385"/>
        <v>0</v>
      </c>
      <c r="X1845" s="828">
        <f t="shared" si="386"/>
        <v>0</v>
      </c>
      <c r="Y1845" s="1069">
        <f>[5]building!Y1836</f>
        <v>0</v>
      </c>
      <c r="Z1845" s="749">
        <f t="shared" si="387"/>
        <v>0</v>
      </c>
      <c r="AA1845" s="1071"/>
      <c r="AB1845" s="1071"/>
    </row>
    <row r="1846" spans="8:28" ht="70.5" customHeight="1">
      <c r="H1846" s="828">
        <f t="shared" si="378"/>
        <v>0</v>
      </c>
      <c r="J1846" s="828">
        <f t="shared" si="383"/>
        <v>0</v>
      </c>
      <c r="N1846" s="828">
        <f t="shared" si="379"/>
        <v>0</v>
      </c>
      <c r="P1846" s="828">
        <f t="shared" si="380"/>
        <v>0</v>
      </c>
      <c r="R1846" s="828">
        <f t="shared" si="388"/>
        <v>0</v>
      </c>
      <c r="V1846" s="828">
        <f t="shared" si="384"/>
        <v>0</v>
      </c>
      <c r="W1846" s="829">
        <f t="shared" si="385"/>
        <v>0</v>
      </c>
      <c r="X1846" s="828">
        <f t="shared" si="386"/>
        <v>0</v>
      </c>
      <c r="Y1846" s="1069">
        <f>[5]building!Y1837</f>
        <v>0</v>
      </c>
      <c r="Z1846" s="749">
        <f t="shared" si="387"/>
        <v>0</v>
      </c>
      <c r="AA1846" s="1071"/>
      <c r="AB1846" s="1071"/>
    </row>
    <row r="1847" spans="8:28" ht="70.5" customHeight="1">
      <c r="H1847" s="828">
        <f t="shared" si="378"/>
        <v>0</v>
      </c>
      <c r="J1847" s="828">
        <f t="shared" si="383"/>
        <v>0</v>
      </c>
      <c r="N1847" s="828">
        <f t="shared" si="379"/>
        <v>0</v>
      </c>
      <c r="P1847" s="828">
        <f t="shared" si="380"/>
        <v>0</v>
      </c>
      <c r="R1847" s="828">
        <f t="shared" si="388"/>
        <v>0</v>
      </c>
      <c r="V1847" s="828">
        <f t="shared" si="384"/>
        <v>0</v>
      </c>
      <c r="W1847" s="829">
        <f t="shared" si="385"/>
        <v>0</v>
      </c>
      <c r="X1847" s="828">
        <f t="shared" si="386"/>
        <v>0</v>
      </c>
      <c r="Y1847" s="1069">
        <f>[5]building!Y1838</f>
        <v>0</v>
      </c>
      <c r="Z1847" s="749">
        <f t="shared" si="387"/>
        <v>0</v>
      </c>
      <c r="AA1847" s="1071"/>
      <c r="AB1847" s="1071"/>
    </row>
    <row r="1848" spans="8:28" ht="70.5" customHeight="1">
      <c r="H1848" s="828">
        <f t="shared" si="378"/>
        <v>0</v>
      </c>
      <c r="J1848" s="828">
        <f t="shared" si="383"/>
        <v>0</v>
      </c>
      <c r="N1848" s="828">
        <f t="shared" si="379"/>
        <v>0</v>
      </c>
      <c r="P1848" s="828">
        <f t="shared" si="380"/>
        <v>0</v>
      </c>
      <c r="R1848" s="828">
        <f t="shared" si="388"/>
        <v>0</v>
      </c>
      <c r="V1848" s="828">
        <f t="shared" si="384"/>
        <v>0</v>
      </c>
      <c r="W1848" s="829">
        <f t="shared" si="385"/>
        <v>0</v>
      </c>
      <c r="X1848" s="828">
        <f t="shared" si="386"/>
        <v>0</v>
      </c>
      <c r="Y1848" s="1069">
        <f>[5]building!Y1839</f>
        <v>0</v>
      </c>
      <c r="Z1848" s="749">
        <f t="shared" si="387"/>
        <v>0</v>
      </c>
      <c r="AA1848" s="1071"/>
      <c r="AB1848" s="1071"/>
    </row>
    <row r="1849" spans="8:28" ht="70.5" customHeight="1">
      <c r="H1849" s="828">
        <f t="shared" si="378"/>
        <v>0</v>
      </c>
      <c r="J1849" s="828">
        <f t="shared" si="383"/>
        <v>0</v>
      </c>
      <c r="N1849" s="828">
        <f t="shared" si="379"/>
        <v>0</v>
      </c>
      <c r="P1849" s="828">
        <f t="shared" si="380"/>
        <v>0</v>
      </c>
      <c r="R1849" s="828">
        <f t="shared" si="388"/>
        <v>0</v>
      </c>
      <c r="V1849" s="828">
        <f t="shared" si="384"/>
        <v>0</v>
      </c>
      <c r="W1849" s="829">
        <f t="shared" si="385"/>
        <v>0</v>
      </c>
      <c r="X1849" s="828">
        <f t="shared" si="386"/>
        <v>0</v>
      </c>
      <c r="Y1849" s="1069">
        <f>[5]building!Y1840</f>
        <v>0</v>
      </c>
      <c r="Z1849" s="749">
        <f t="shared" si="387"/>
        <v>0</v>
      </c>
      <c r="AA1849" s="1071"/>
      <c r="AB1849" s="1071"/>
    </row>
    <row r="1850" spans="8:28" ht="70.5" customHeight="1">
      <c r="H1850" s="828">
        <f t="shared" si="378"/>
        <v>0</v>
      </c>
      <c r="J1850" s="828">
        <f t="shared" si="383"/>
        <v>0</v>
      </c>
      <c r="N1850" s="828">
        <f t="shared" si="379"/>
        <v>0</v>
      </c>
      <c r="P1850" s="828">
        <f t="shared" si="380"/>
        <v>0</v>
      </c>
      <c r="R1850" s="828">
        <f t="shared" si="388"/>
        <v>0</v>
      </c>
      <c r="V1850" s="828">
        <f t="shared" si="384"/>
        <v>0</v>
      </c>
      <c r="W1850" s="829">
        <f t="shared" si="385"/>
        <v>0</v>
      </c>
      <c r="X1850" s="828">
        <f t="shared" si="386"/>
        <v>0</v>
      </c>
      <c r="Y1850" s="1069">
        <f>[5]building!Y1841</f>
        <v>0</v>
      </c>
      <c r="Z1850" s="749">
        <f t="shared" si="387"/>
        <v>0</v>
      </c>
      <c r="AA1850" s="1071"/>
      <c r="AB1850" s="1071"/>
    </row>
    <row r="1851" spans="8:28" ht="70.5" customHeight="1">
      <c r="H1851" s="828">
        <f t="shared" si="378"/>
        <v>0</v>
      </c>
      <c r="J1851" s="828">
        <f t="shared" si="383"/>
        <v>0</v>
      </c>
      <c r="N1851" s="828">
        <f t="shared" si="379"/>
        <v>0</v>
      </c>
      <c r="P1851" s="828">
        <f t="shared" si="380"/>
        <v>0</v>
      </c>
      <c r="R1851" s="828">
        <f t="shared" si="388"/>
        <v>0</v>
      </c>
      <c r="V1851" s="828">
        <f t="shared" si="384"/>
        <v>0</v>
      </c>
      <c r="W1851" s="829">
        <f t="shared" si="385"/>
        <v>0</v>
      </c>
      <c r="X1851" s="828">
        <f t="shared" si="386"/>
        <v>0</v>
      </c>
      <c r="Y1851" s="1069">
        <f>[5]building!Y1842</f>
        <v>0</v>
      </c>
      <c r="Z1851" s="749">
        <f t="shared" si="387"/>
        <v>0</v>
      </c>
      <c r="AA1851" s="1071"/>
      <c r="AB1851" s="1071"/>
    </row>
    <row r="1852" spans="8:28" ht="70.5" customHeight="1">
      <c r="H1852" s="828">
        <f t="shared" si="378"/>
        <v>0</v>
      </c>
      <c r="J1852" s="828">
        <f t="shared" si="383"/>
        <v>0</v>
      </c>
      <c r="N1852" s="828">
        <f t="shared" si="379"/>
        <v>0</v>
      </c>
      <c r="P1852" s="828">
        <f t="shared" si="380"/>
        <v>0</v>
      </c>
      <c r="R1852" s="828">
        <f t="shared" si="388"/>
        <v>0</v>
      </c>
      <c r="V1852" s="828">
        <f t="shared" si="384"/>
        <v>0</v>
      </c>
      <c r="W1852" s="829">
        <f t="shared" si="385"/>
        <v>0</v>
      </c>
      <c r="X1852" s="828">
        <f t="shared" si="386"/>
        <v>0</v>
      </c>
      <c r="Y1852" s="1069">
        <f>[5]building!Y1843</f>
        <v>0</v>
      </c>
      <c r="Z1852" s="749">
        <f t="shared" si="387"/>
        <v>0</v>
      </c>
      <c r="AA1852" s="1071"/>
      <c r="AB1852" s="1071"/>
    </row>
    <row r="1853" spans="8:28" ht="70.5" customHeight="1">
      <c r="H1853" s="828">
        <f t="shared" si="378"/>
        <v>0</v>
      </c>
      <c r="J1853" s="828">
        <f t="shared" si="383"/>
        <v>0</v>
      </c>
      <c r="N1853" s="828">
        <f t="shared" si="379"/>
        <v>0</v>
      </c>
      <c r="P1853" s="828">
        <f t="shared" si="380"/>
        <v>0</v>
      </c>
      <c r="R1853" s="828">
        <f t="shared" si="388"/>
        <v>0</v>
      </c>
      <c r="V1853" s="828">
        <f t="shared" si="384"/>
        <v>0</v>
      </c>
      <c r="W1853" s="829">
        <f t="shared" si="385"/>
        <v>0</v>
      </c>
      <c r="X1853" s="828">
        <f t="shared" si="386"/>
        <v>0</v>
      </c>
      <c r="Y1853" s="1069">
        <f>[5]building!Y1844</f>
        <v>0</v>
      </c>
      <c r="Z1853" s="749">
        <f t="shared" si="387"/>
        <v>0</v>
      </c>
      <c r="AA1853" s="1071"/>
      <c r="AB1853" s="1071"/>
    </row>
    <row r="1854" spans="8:28" ht="70.5" customHeight="1">
      <c r="H1854" s="828">
        <f t="shared" si="378"/>
        <v>0</v>
      </c>
      <c r="J1854" s="828">
        <f t="shared" si="383"/>
        <v>0</v>
      </c>
      <c r="N1854" s="828">
        <f t="shared" si="379"/>
        <v>0</v>
      </c>
      <c r="P1854" s="828">
        <f t="shared" si="380"/>
        <v>0</v>
      </c>
      <c r="R1854" s="828">
        <f t="shared" si="388"/>
        <v>0</v>
      </c>
      <c r="V1854" s="828">
        <f t="shared" si="384"/>
        <v>0</v>
      </c>
      <c r="W1854" s="829">
        <f t="shared" si="385"/>
        <v>0</v>
      </c>
      <c r="X1854" s="828">
        <f t="shared" si="386"/>
        <v>0</v>
      </c>
      <c r="Y1854" s="1069">
        <f>[5]building!Y1845</f>
        <v>0</v>
      </c>
      <c r="Z1854" s="749">
        <f t="shared" si="387"/>
        <v>0</v>
      </c>
      <c r="AA1854" s="1071"/>
      <c r="AB1854" s="1071"/>
    </row>
    <row r="1855" spans="8:28" ht="70.5" customHeight="1">
      <c r="H1855" s="828">
        <f t="shared" si="378"/>
        <v>0</v>
      </c>
      <c r="J1855" s="828">
        <f t="shared" si="383"/>
        <v>0</v>
      </c>
      <c r="N1855" s="828">
        <f t="shared" si="379"/>
        <v>0</v>
      </c>
      <c r="P1855" s="828">
        <f t="shared" si="380"/>
        <v>0</v>
      </c>
      <c r="R1855" s="828">
        <f t="shared" si="388"/>
        <v>0</v>
      </c>
      <c r="V1855" s="828">
        <f t="shared" si="384"/>
        <v>0</v>
      </c>
      <c r="W1855" s="829">
        <f t="shared" si="385"/>
        <v>0</v>
      </c>
      <c r="X1855" s="828">
        <f t="shared" si="386"/>
        <v>0</v>
      </c>
      <c r="Y1855" s="1069">
        <f>[5]building!Y1846</f>
        <v>0</v>
      </c>
      <c r="Z1855" s="749">
        <f t="shared" si="387"/>
        <v>0</v>
      </c>
      <c r="AA1855" s="1071"/>
      <c r="AB1855" s="1071"/>
    </row>
    <row r="1856" spans="8:28" ht="70.5" customHeight="1">
      <c r="H1856" s="828">
        <f t="shared" si="378"/>
        <v>0</v>
      </c>
      <c r="J1856" s="828">
        <f t="shared" si="383"/>
        <v>0</v>
      </c>
      <c r="N1856" s="828">
        <f t="shared" si="379"/>
        <v>0</v>
      </c>
      <c r="P1856" s="828">
        <f t="shared" si="380"/>
        <v>0</v>
      </c>
      <c r="R1856" s="828">
        <f t="shared" si="388"/>
        <v>0</v>
      </c>
      <c r="V1856" s="828">
        <f t="shared" si="384"/>
        <v>0</v>
      </c>
      <c r="W1856" s="829">
        <f t="shared" si="385"/>
        <v>0</v>
      </c>
      <c r="X1856" s="828">
        <f t="shared" si="386"/>
        <v>0</v>
      </c>
      <c r="Y1856" s="1069">
        <f>[5]building!Y1847</f>
        <v>0</v>
      </c>
      <c r="Z1856" s="749">
        <f t="shared" si="387"/>
        <v>0</v>
      </c>
      <c r="AA1856" s="1071"/>
      <c r="AB1856" s="1071"/>
    </row>
    <row r="1857" spans="8:28" ht="70.5" customHeight="1">
      <c r="H1857" s="828">
        <f t="shared" si="378"/>
        <v>0</v>
      </c>
      <c r="J1857" s="828">
        <f t="shared" si="383"/>
        <v>0</v>
      </c>
      <c r="N1857" s="828">
        <f t="shared" si="379"/>
        <v>0</v>
      </c>
      <c r="P1857" s="828">
        <f t="shared" si="380"/>
        <v>0</v>
      </c>
      <c r="R1857" s="828">
        <f t="shared" si="388"/>
        <v>0</v>
      </c>
      <c r="V1857" s="828">
        <f t="shared" si="384"/>
        <v>0</v>
      </c>
      <c r="W1857" s="829">
        <f t="shared" si="385"/>
        <v>0</v>
      </c>
      <c r="X1857" s="828">
        <f t="shared" si="386"/>
        <v>0</v>
      </c>
      <c r="Y1857" s="1069">
        <f>[5]building!Y1848</f>
        <v>0</v>
      </c>
      <c r="Z1857" s="749">
        <f t="shared" si="387"/>
        <v>0</v>
      </c>
      <c r="AA1857" s="1071"/>
      <c r="AB1857" s="1071"/>
    </row>
    <row r="1858" spans="8:28" ht="70.5" customHeight="1">
      <c r="H1858" s="828">
        <f t="shared" si="378"/>
        <v>0</v>
      </c>
      <c r="J1858" s="828">
        <f t="shared" si="383"/>
        <v>0</v>
      </c>
      <c r="P1858" s="828">
        <f t="shared" si="380"/>
        <v>0</v>
      </c>
      <c r="R1858" s="828">
        <f t="shared" si="388"/>
        <v>0</v>
      </c>
      <c r="V1858" s="828">
        <f t="shared" si="384"/>
        <v>0</v>
      </c>
      <c r="W1858" s="829">
        <f t="shared" si="385"/>
        <v>0</v>
      </c>
      <c r="X1858" s="828">
        <f t="shared" si="386"/>
        <v>0</v>
      </c>
      <c r="Y1858" s="1069">
        <f>[5]building!Y1849</f>
        <v>0</v>
      </c>
      <c r="Z1858" s="749">
        <f t="shared" si="387"/>
        <v>0</v>
      </c>
      <c r="AA1858" s="1071"/>
      <c r="AB1858" s="1071"/>
    </row>
    <row r="1859" spans="8:28" ht="70.5" customHeight="1">
      <c r="H1859" s="828">
        <f t="shared" si="378"/>
        <v>0</v>
      </c>
      <c r="J1859" s="828">
        <f t="shared" si="383"/>
        <v>0</v>
      </c>
      <c r="P1859" s="828">
        <f t="shared" si="380"/>
        <v>0</v>
      </c>
      <c r="R1859" s="828">
        <f t="shared" si="388"/>
        <v>0</v>
      </c>
      <c r="V1859" s="828">
        <f t="shared" si="384"/>
        <v>0</v>
      </c>
      <c r="W1859" s="829">
        <f t="shared" si="385"/>
        <v>0</v>
      </c>
      <c r="X1859" s="828">
        <f t="shared" si="386"/>
        <v>0</v>
      </c>
      <c r="Y1859" s="1069">
        <f>[5]building!Y1850</f>
        <v>0</v>
      </c>
      <c r="Z1859" s="749">
        <f t="shared" si="387"/>
        <v>0</v>
      </c>
      <c r="AA1859" s="1071"/>
      <c r="AB1859" s="1071"/>
    </row>
    <row r="1860" spans="8:28" ht="70.5" customHeight="1">
      <c r="H1860" s="828">
        <f t="shared" si="378"/>
        <v>0</v>
      </c>
      <c r="J1860" s="828">
        <f t="shared" si="383"/>
        <v>0</v>
      </c>
      <c r="P1860" s="828">
        <f t="shared" si="380"/>
        <v>0</v>
      </c>
      <c r="R1860" s="828">
        <f t="shared" si="388"/>
        <v>0</v>
      </c>
      <c r="V1860" s="828">
        <f t="shared" si="384"/>
        <v>0</v>
      </c>
      <c r="W1860" s="829">
        <f t="shared" si="385"/>
        <v>0</v>
      </c>
      <c r="X1860" s="828">
        <f t="shared" si="386"/>
        <v>0</v>
      </c>
      <c r="Y1860" s="1069">
        <f>[5]building!Y1851</f>
        <v>0</v>
      </c>
      <c r="Z1860" s="749">
        <f t="shared" si="387"/>
        <v>0</v>
      </c>
      <c r="AA1860" s="1071"/>
      <c r="AB1860" s="1071"/>
    </row>
    <row r="1861" spans="8:28" ht="70.5" customHeight="1">
      <c r="H1861" s="828">
        <f t="shared" si="378"/>
        <v>0</v>
      </c>
      <c r="J1861" s="828">
        <f t="shared" si="383"/>
        <v>0</v>
      </c>
      <c r="P1861" s="828">
        <f t="shared" si="380"/>
        <v>0</v>
      </c>
      <c r="R1861" s="828">
        <f t="shared" si="388"/>
        <v>0</v>
      </c>
      <c r="V1861" s="828">
        <f t="shared" si="384"/>
        <v>0</v>
      </c>
      <c r="W1861" s="829">
        <f t="shared" si="385"/>
        <v>0</v>
      </c>
      <c r="X1861" s="828">
        <f t="shared" si="386"/>
        <v>0</v>
      </c>
      <c r="Y1861" s="1069">
        <f>[5]building!Y1852</f>
        <v>0</v>
      </c>
      <c r="Z1861" s="749">
        <f t="shared" si="387"/>
        <v>0</v>
      </c>
      <c r="AA1861" s="1071"/>
      <c r="AB1861" s="1071"/>
    </row>
    <row r="1862" spans="8:28" ht="70.5" customHeight="1">
      <c r="H1862" s="828">
        <f t="shared" si="378"/>
        <v>0</v>
      </c>
      <c r="J1862" s="828">
        <f t="shared" si="383"/>
        <v>0</v>
      </c>
      <c r="P1862" s="828">
        <f t="shared" si="380"/>
        <v>0</v>
      </c>
      <c r="R1862" s="828">
        <f t="shared" si="388"/>
        <v>0</v>
      </c>
      <c r="V1862" s="828">
        <f t="shared" si="384"/>
        <v>0</v>
      </c>
      <c r="W1862" s="829">
        <f t="shared" si="385"/>
        <v>0</v>
      </c>
      <c r="X1862" s="828">
        <f t="shared" si="386"/>
        <v>0</v>
      </c>
      <c r="Y1862" s="1069">
        <f>[5]building!Y1853</f>
        <v>0</v>
      </c>
      <c r="Z1862" s="749">
        <f t="shared" si="387"/>
        <v>0</v>
      </c>
      <c r="AA1862" s="1071"/>
      <c r="AB1862" s="1071"/>
    </row>
    <row r="1863" spans="8:28" ht="70.5" customHeight="1">
      <c r="H1863" s="828">
        <f t="shared" si="378"/>
        <v>0</v>
      </c>
      <c r="J1863" s="828">
        <f t="shared" si="383"/>
        <v>0</v>
      </c>
      <c r="P1863" s="828">
        <f t="shared" si="380"/>
        <v>0</v>
      </c>
      <c r="R1863" s="828">
        <f t="shared" si="388"/>
        <v>0</v>
      </c>
      <c r="V1863" s="828">
        <f t="shared" si="384"/>
        <v>0</v>
      </c>
      <c r="W1863" s="829">
        <f t="shared" si="385"/>
        <v>0</v>
      </c>
      <c r="X1863" s="828">
        <f t="shared" si="386"/>
        <v>0</v>
      </c>
      <c r="Y1863" s="1069">
        <f>[5]building!Y1854</f>
        <v>0</v>
      </c>
      <c r="Z1863" s="749">
        <f t="shared" si="387"/>
        <v>0</v>
      </c>
      <c r="AA1863" s="1071"/>
      <c r="AB1863" s="1071"/>
    </row>
    <row r="1864" spans="8:28" ht="70.5" customHeight="1">
      <c r="H1864" s="828">
        <f t="shared" si="378"/>
        <v>0</v>
      </c>
      <c r="J1864" s="828">
        <f t="shared" si="383"/>
        <v>0</v>
      </c>
      <c r="P1864" s="828">
        <f t="shared" si="380"/>
        <v>0</v>
      </c>
      <c r="R1864" s="828">
        <f t="shared" si="388"/>
        <v>0</v>
      </c>
      <c r="V1864" s="828">
        <f t="shared" si="384"/>
        <v>0</v>
      </c>
      <c r="W1864" s="829">
        <f t="shared" si="385"/>
        <v>0</v>
      </c>
      <c r="X1864" s="828">
        <f t="shared" si="386"/>
        <v>0</v>
      </c>
      <c r="Y1864" s="1069">
        <f>[5]building!Y1855</f>
        <v>0</v>
      </c>
      <c r="Z1864" s="749">
        <f t="shared" si="387"/>
        <v>0</v>
      </c>
      <c r="AA1864" s="1071"/>
      <c r="AB1864" s="1071"/>
    </row>
    <row r="1865" spans="8:28" ht="70.5" customHeight="1">
      <c r="H1865" s="828">
        <f t="shared" si="378"/>
        <v>0</v>
      </c>
      <c r="J1865" s="828">
        <f t="shared" si="383"/>
        <v>0</v>
      </c>
      <c r="P1865" s="828">
        <f t="shared" si="380"/>
        <v>0</v>
      </c>
      <c r="R1865" s="828">
        <f t="shared" si="388"/>
        <v>0</v>
      </c>
      <c r="V1865" s="828">
        <f t="shared" si="384"/>
        <v>0</v>
      </c>
      <c r="W1865" s="829">
        <f t="shared" si="385"/>
        <v>0</v>
      </c>
      <c r="X1865" s="828">
        <f t="shared" si="386"/>
        <v>0</v>
      </c>
      <c r="Y1865" s="1069">
        <f>[5]building!Y1856</f>
        <v>0</v>
      </c>
      <c r="Z1865" s="749">
        <f t="shared" si="387"/>
        <v>0</v>
      </c>
      <c r="AA1865" s="1071"/>
      <c r="AB1865" s="1071"/>
    </row>
    <row r="1866" spans="8:28" ht="70.5" customHeight="1">
      <c r="H1866" s="828">
        <f t="shared" si="378"/>
        <v>0</v>
      </c>
      <c r="J1866" s="828">
        <f t="shared" si="383"/>
        <v>0</v>
      </c>
      <c r="P1866" s="828">
        <f t="shared" si="380"/>
        <v>0</v>
      </c>
      <c r="R1866" s="828">
        <f t="shared" si="388"/>
        <v>0</v>
      </c>
      <c r="V1866" s="828">
        <f t="shared" si="384"/>
        <v>0</v>
      </c>
      <c r="W1866" s="829">
        <f t="shared" si="385"/>
        <v>0</v>
      </c>
      <c r="X1866" s="828">
        <f t="shared" si="386"/>
        <v>0</v>
      </c>
      <c r="Y1866" s="1069">
        <f>[5]building!Y1857</f>
        <v>0</v>
      </c>
      <c r="Z1866" s="749">
        <f t="shared" si="387"/>
        <v>0</v>
      </c>
      <c r="AA1866" s="1071"/>
      <c r="AB1866" s="1071"/>
    </row>
    <row r="1867" spans="8:28" ht="70.5" customHeight="1">
      <c r="H1867" s="828">
        <f t="shared" si="378"/>
        <v>0</v>
      </c>
      <c r="J1867" s="828">
        <f t="shared" si="383"/>
        <v>0</v>
      </c>
      <c r="P1867" s="828">
        <f t="shared" si="380"/>
        <v>0</v>
      </c>
      <c r="R1867" s="828">
        <f t="shared" si="388"/>
        <v>0</v>
      </c>
      <c r="V1867" s="828">
        <f t="shared" si="384"/>
        <v>0</v>
      </c>
      <c r="W1867" s="829">
        <f t="shared" si="385"/>
        <v>0</v>
      </c>
      <c r="X1867" s="828">
        <f t="shared" si="386"/>
        <v>0</v>
      </c>
      <c r="Y1867" s="1069">
        <f>[5]building!Y1858</f>
        <v>0</v>
      </c>
      <c r="Z1867" s="749">
        <f t="shared" si="387"/>
        <v>0</v>
      </c>
      <c r="AA1867" s="1071"/>
      <c r="AB1867" s="1071"/>
    </row>
    <row r="1868" spans="8:28" ht="70.5" customHeight="1">
      <c r="H1868" s="828">
        <f t="shared" si="378"/>
        <v>0</v>
      </c>
      <c r="J1868" s="828">
        <f t="shared" si="383"/>
        <v>0</v>
      </c>
      <c r="P1868" s="828">
        <f t="shared" si="380"/>
        <v>0</v>
      </c>
      <c r="R1868" s="828">
        <f t="shared" si="388"/>
        <v>0</v>
      </c>
      <c r="V1868" s="828">
        <f t="shared" si="384"/>
        <v>0</v>
      </c>
      <c r="W1868" s="829">
        <f t="shared" si="385"/>
        <v>0</v>
      </c>
      <c r="X1868" s="828">
        <f t="shared" si="386"/>
        <v>0</v>
      </c>
      <c r="Y1868" s="1069">
        <f>[5]building!Y1859</f>
        <v>0</v>
      </c>
      <c r="Z1868" s="749">
        <f t="shared" si="387"/>
        <v>0</v>
      </c>
      <c r="AA1868" s="1071"/>
      <c r="AB1868" s="1071"/>
    </row>
    <row r="1869" spans="8:28" ht="70.5" customHeight="1">
      <c r="H1869" s="828">
        <f t="shared" si="378"/>
        <v>0</v>
      </c>
      <c r="J1869" s="828">
        <f t="shared" si="383"/>
        <v>0</v>
      </c>
      <c r="P1869" s="828">
        <f t="shared" si="380"/>
        <v>0</v>
      </c>
      <c r="R1869" s="828">
        <f t="shared" si="388"/>
        <v>0</v>
      </c>
      <c r="V1869" s="828">
        <f t="shared" si="384"/>
        <v>0</v>
      </c>
      <c r="W1869" s="829">
        <f t="shared" si="385"/>
        <v>0</v>
      </c>
      <c r="X1869" s="828">
        <f t="shared" si="386"/>
        <v>0</v>
      </c>
      <c r="Y1869" s="1069">
        <f>[5]building!Y1860</f>
        <v>0</v>
      </c>
      <c r="Z1869" s="749">
        <f t="shared" si="387"/>
        <v>0</v>
      </c>
      <c r="AA1869" s="1071"/>
      <c r="AB1869" s="1071"/>
    </row>
    <row r="1870" spans="8:28" ht="70.5" customHeight="1">
      <c r="H1870" s="828">
        <f t="shared" si="378"/>
        <v>0</v>
      </c>
      <c r="J1870" s="828">
        <f t="shared" si="383"/>
        <v>0</v>
      </c>
      <c r="P1870" s="828">
        <f t="shared" si="380"/>
        <v>0</v>
      </c>
      <c r="R1870" s="828">
        <f t="shared" si="388"/>
        <v>0</v>
      </c>
      <c r="V1870" s="828">
        <f t="shared" si="384"/>
        <v>0</v>
      </c>
      <c r="W1870" s="829">
        <f t="shared" si="385"/>
        <v>0</v>
      </c>
      <c r="X1870" s="828">
        <f t="shared" si="386"/>
        <v>0</v>
      </c>
      <c r="Y1870" s="1069">
        <f>[5]building!Y1861</f>
        <v>0</v>
      </c>
      <c r="Z1870" s="749">
        <f t="shared" si="387"/>
        <v>0</v>
      </c>
      <c r="AA1870" s="1071"/>
      <c r="AB1870" s="1071"/>
    </row>
    <row r="1871" spans="8:28" ht="70.5" customHeight="1">
      <c r="H1871" s="828">
        <f t="shared" ref="H1871:H1934" si="389">G1871*C1871</f>
        <v>0</v>
      </c>
      <c r="J1871" s="828">
        <f t="shared" si="383"/>
        <v>0</v>
      </c>
      <c r="P1871" s="828">
        <f t="shared" ref="P1871:P1934" si="390">O1871*C1871</f>
        <v>0</v>
      </c>
      <c r="R1871" s="828">
        <f t="shared" si="388"/>
        <v>0</v>
      </c>
      <c r="V1871" s="828">
        <f t="shared" si="384"/>
        <v>0</v>
      </c>
      <c r="W1871" s="829">
        <f t="shared" si="385"/>
        <v>0</v>
      </c>
      <c r="X1871" s="828">
        <f t="shared" si="386"/>
        <v>0</v>
      </c>
      <c r="Y1871" s="1069">
        <f>[5]building!Y1862</f>
        <v>0</v>
      </c>
      <c r="Z1871" s="749">
        <f t="shared" si="387"/>
        <v>0</v>
      </c>
      <c r="AA1871" s="1071"/>
      <c r="AB1871" s="1071"/>
    </row>
    <row r="1872" spans="8:28" ht="70.5" customHeight="1">
      <c r="H1872" s="828">
        <f t="shared" si="389"/>
        <v>0</v>
      </c>
      <c r="J1872" s="828">
        <f t="shared" si="383"/>
        <v>0</v>
      </c>
      <c r="P1872" s="828">
        <f t="shared" si="390"/>
        <v>0</v>
      </c>
      <c r="R1872" s="828">
        <f t="shared" si="388"/>
        <v>0</v>
      </c>
      <c r="V1872" s="828">
        <f t="shared" si="384"/>
        <v>0</v>
      </c>
      <c r="W1872" s="829">
        <f t="shared" si="385"/>
        <v>0</v>
      </c>
      <c r="X1872" s="828">
        <f t="shared" si="386"/>
        <v>0</v>
      </c>
      <c r="Y1872" s="1069">
        <f>[5]building!Y1863</f>
        <v>0</v>
      </c>
      <c r="Z1872" s="749">
        <f t="shared" si="387"/>
        <v>0</v>
      </c>
      <c r="AA1872" s="1071"/>
      <c r="AB1872" s="1071"/>
    </row>
    <row r="1873" spans="8:28" ht="70.5" customHeight="1">
      <c r="H1873" s="828">
        <f t="shared" si="389"/>
        <v>0</v>
      </c>
      <c r="P1873" s="828">
        <f t="shared" si="390"/>
        <v>0</v>
      </c>
      <c r="R1873" s="828">
        <f t="shared" si="388"/>
        <v>0</v>
      </c>
      <c r="V1873" s="828">
        <f t="shared" si="384"/>
        <v>0</v>
      </c>
      <c r="W1873" s="829">
        <f t="shared" si="385"/>
        <v>0</v>
      </c>
      <c r="X1873" s="828">
        <f t="shared" si="386"/>
        <v>0</v>
      </c>
      <c r="Y1873" s="1069">
        <f>[5]building!Y1864</f>
        <v>0</v>
      </c>
      <c r="Z1873" s="749">
        <f t="shared" si="387"/>
        <v>0</v>
      </c>
      <c r="AA1873" s="1071"/>
      <c r="AB1873" s="1071"/>
    </row>
    <row r="1874" spans="8:28" ht="70.5" customHeight="1">
      <c r="H1874" s="828">
        <f t="shared" si="389"/>
        <v>0</v>
      </c>
      <c r="P1874" s="828">
        <f t="shared" si="390"/>
        <v>0</v>
      </c>
      <c r="R1874" s="828">
        <f t="shared" si="388"/>
        <v>0</v>
      </c>
      <c r="V1874" s="828">
        <f t="shared" si="384"/>
        <v>0</v>
      </c>
      <c r="W1874" s="829">
        <f t="shared" si="385"/>
        <v>0</v>
      </c>
      <c r="X1874" s="828">
        <f t="shared" si="386"/>
        <v>0</v>
      </c>
      <c r="Y1874" s="1069">
        <f>[5]building!Y1865</f>
        <v>0</v>
      </c>
      <c r="Z1874" s="749">
        <f t="shared" si="387"/>
        <v>0</v>
      </c>
      <c r="AA1874" s="1071"/>
      <c r="AB1874" s="1071"/>
    </row>
    <row r="1875" spans="8:28" ht="70.5" customHeight="1">
      <c r="H1875" s="828">
        <f t="shared" si="389"/>
        <v>0</v>
      </c>
      <c r="P1875" s="828">
        <f t="shared" si="390"/>
        <v>0</v>
      </c>
      <c r="R1875" s="828">
        <f t="shared" si="388"/>
        <v>0</v>
      </c>
      <c r="V1875" s="828">
        <f t="shared" si="384"/>
        <v>0</v>
      </c>
      <c r="W1875" s="829">
        <f t="shared" si="385"/>
        <v>0</v>
      </c>
      <c r="X1875" s="828">
        <f t="shared" si="386"/>
        <v>0</v>
      </c>
      <c r="Y1875" s="1069">
        <f>[5]building!Y1866</f>
        <v>0</v>
      </c>
      <c r="Z1875" s="749">
        <f t="shared" si="387"/>
        <v>0</v>
      </c>
      <c r="AA1875" s="1071"/>
      <c r="AB1875" s="1071"/>
    </row>
    <row r="1876" spans="8:28" ht="70.5" customHeight="1">
      <c r="H1876" s="828">
        <f t="shared" si="389"/>
        <v>0</v>
      </c>
      <c r="P1876" s="828">
        <f t="shared" si="390"/>
        <v>0</v>
      </c>
      <c r="R1876" s="828">
        <f t="shared" si="388"/>
        <v>0</v>
      </c>
      <c r="V1876" s="828">
        <f t="shared" si="384"/>
        <v>0</v>
      </c>
      <c r="W1876" s="829">
        <f t="shared" si="385"/>
        <v>0</v>
      </c>
      <c r="X1876" s="828">
        <f t="shared" si="386"/>
        <v>0</v>
      </c>
      <c r="Y1876" s="1069">
        <f>[5]building!Y1867</f>
        <v>0</v>
      </c>
      <c r="Z1876" s="749">
        <f t="shared" si="387"/>
        <v>0</v>
      </c>
      <c r="AA1876" s="1071"/>
      <c r="AB1876" s="1071"/>
    </row>
    <row r="1877" spans="8:28" ht="70.5" customHeight="1">
      <c r="H1877" s="828">
        <f t="shared" si="389"/>
        <v>0</v>
      </c>
      <c r="P1877" s="828">
        <f t="shared" si="390"/>
        <v>0</v>
      </c>
      <c r="R1877" s="828">
        <f t="shared" si="388"/>
        <v>0</v>
      </c>
      <c r="V1877" s="828">
        <f t="shared" si="384"/>
        <v>0</v>
      </c>
      <c r="W1877" s="829">
        <f t="shared" si="385"/>
        <v>0</v>
      </c>
      <c r="X1877" s="828">
        <f t="shared" si="386"/>
        <v>0</v>
      </c>
      <c r="Y1877" s="1069">
        <f>[5]building!Y1868</f>
        <v>0</v>
      </c>
      <c r="Z1877" s="749">
        <f t="shared" si="387"/>
        <v>0</v>
      </c>
      <c r="AA1877" s="1071"/>
      <c r="AB1877" s="1071"/>
    </row>
    <row r="1878" spans="8:28" ht="70.5" customHeight="1">
      <c r="H1878" s="828">
        <f t="shared" si="389"/>
        <v>0</v>
      </c>
      <c r="P1878" s="828">
        <f t="shared" si="390"/>
        <v>0</v>
      </c>
      <c r="R1878" s="828">
        <f t="shared" si="388"/>
        <v>0</v>
      </c>
      <c r="V1878" s="828">
        <f t="shared" si="384"/>
        <v>0</v>
      </c>
      <c r="W1878" s="829">
        <f t="shared" si="385"/>
        <v>0</v>
      </c>
      <c r="X1878" s="828">
        <f t="shared" si="386"/>
        <v>0</v>
      </c>
      <c r="Y1878" s="1069">
        <f>[5]building!Y1869</f>
        <v>0</v>
      </c>
      <c r="Z1878" s="749">
        <f t="shared" si="387"/>
        <v>0</v>
      </c>
      <c r="AA1878" s="1071"/>
      <c r="AB1878" s="1071"/>
    </row>
    <row r="1879" spans="8:28" ht="70.5" customHeight="1">
      <c r="H1879" s="828">
        <f t="shared" si="389"/>
        <v>0</v>
      </c>
      <c r="P1879" s="828">
        <f t="shared" si="390"/>
        <v>0</v>
      </c>
      <c r="R1879" s="828">
        <f t="shared" si="388"/>
        <v>0</v>
      </c>
      <c r="V1879" s="828">
        <f t="shared" si="384"/>
        <v>0</v>
      </c>
      <c r="W1879" s="829">
        <f t="shared" si="385"/>
        <v>0</v>
      </c>
      <c r="X1879" s="828">
        <f t="shared" si="386"/>
        <v>0</v>
      </c>
      <c r="Y1879" s="1069">
        <f>[5]building!Y1870</f>
        <v>0</v>
      </c>
      <c r="Z1879" s="749">
        <f t="shared" si="387"/>
        <v>0</v>
      </c>
      <c r="AA1879" s="1071"/>
      <c r="AB1879" s="1071"/>
    </row>
    <row r="1880" spans="8:28" ht="70.5" customHeight="1">
      <c r="H1880" s="828">
        <f t="shared" si="389"/>
        <v>0</v>
      </c>
      <c r="P1880" s="828">
        <f t="shared" si="390"/>
        <v>0</v>
      </c>
      <c r="R1880" s="828">
        <f t="shared" si="388"/>
        <v>0</v>
      </c>
      <c r="V1880" s="828">
        <f t="shared" si="384"/>
        <v>0</v>
      </c>
      <c r="W1880" s="829">
        <f t="shared" si="385"/>
        <v>0</v>
      </c>
      <c r="X1880" s="828">
        <f t="shared" si="386"/>
        <v>0</v>
      </c>
      <c r="Y1880" s="1069">
        <f>[5]building!Y1871</f>
        <v>0</v>
      </c>
      <c r="Z1880" s="749">
        <f t="shared" si="387"/>
        <v>0</v>
      </c>
      <c r="AA1880" s="1071"/>
      <c r="AB1880" s="1071"/>
    </row>
    <row r="1881" spans="8:28" ht="70.5" customHeight="1">
      <c r="H1881" s="828">
        <f t="shared" si="389"/>
        <v>0</v>
      </c>
      <c r="P1881" s="828">
        <f t="shared" si="390"/>
        <v>0</v>
      </c>
      <c r="R1881" s="828">
        <f t="shared" si="388"/>
        <v>0</v>
      </c>
      <c r="V1881" s="828">
        <f t="shared" si="384"/>
        <v>0</v>
      </c>
      <c r="W1881" s="829">
        <f t="shared" si="385"/>
        <v>0</v>
      </c>
      <c r="X1881" s="828">
        <f t="shared" si="386"/>
        <v>0</v>
      </c>
      <c r="Y1881" s="1069">
        <f>[5]building!Y1872</f>
        <v>0</v>
      </c>
      <c r="Z1881" s="749">
        <f t="shared" si="387"/>
        <v>0</v>
      </c>
      <c r="AA1881" s="1071"/>
      <c r="AB1881" s="1071"/>
    </row>
    <row r="1882" spans="8:28" ht="70.5" customHeight="1">
      <c r="H1882" s="828">
        <f t="shared" si="389"/>
        <v>0</v>
      </c>
      <c r="P1882" s="828">
        <f t="shared" si="390"/>
        <v>0</v>
      </c>
      <c r="R1882" s="828">
        <f t="shared" si="388"/>
        <v>0</v>
      </c>
      <c r="V1882" s="828">
        <f t="shared" si="384"/>
        <v>0</v>
      </c>
      <c r="W1882" s="829">
        <f t="shared" si="385"/>
        <v>0</v>
      </c>
      <c r="X1882" s="828">
        <f t="shared" si="386"/>
        <v>0</v>
      </c>
      <c r="Y1882" s="1069">
        <f>[5]building!Y1873</f>
        <v>0</v>
      </c>
      <c r="Z1882" s="749">
        <f t="shared" si="387"/>
        <v>0</v>
      </c>
      <c r="AA1882" s="1071"/>
      <c r="AB1882" s="1071"/>
    </row>
    <row r="1883" spans="8:28" ht="70.5" customHeight="1">
      <c r="H1883" s="828">
        <f t="shared" si="389"/>
        <v>0</v>
      </c>
      <c r="P1883" s="828">
        <f t="shared" si="390"/>
        <v>0</v>
      </c>
      <c r="R1883" s="828">
        <f t="shared" si="388"/>
        <v>0</v>
      </c>
      <c r="V1883" s="828">
        <f t="shared" si="384"/>
        <v>0</v>
      </c>
      <c r="W1883" s="829">
        <f t="shared" si="385"/>
        <v>0</v>
      </c>
      <c r="X1883" s="828">
        <f t="shared" si="386"/>
        <v>0</v>
      </c>
      <c r="Y1883" s="1069">
        <f>[5]building!Y1874</f>
        <v>0</v>
      </c>
      <c r="Z1883" s="749">
        <f t="shared" si="387"/>
        <v>0</v>
      </c>
      <c r="AA1883" s="1071"/>
      <c r="AB1883" s="1071"/>
    </row>
    <row r="1884" spans="8:28" ht="70.5" customHeight="1">
      <c r="H1884" s="828">
        <f t="shared" si="389"/>
        <v>0</v>
      </c>
      <c r="P1884" s="828">
        <f t="shared" si="390"/>
        <v>0</v>
      </c>
      <c r="R1884" s="828">
        <f t="shared" si="388"/>
        <v>0</v>
      </c>
      <c r="V1884" s="828">
        <f t="shared" si="384"/>
        <v>0</v>
      </c>
      <c r="W1884" s="829">
        <f t="shared" si="385"/>
        <v>0</v>
      </c>
      <c r="X1884" s="828">
        <f t="shared" si="386"/>
        <v>0</v>
      </c>
      <c r="Y1884" s="1069">
        <f>[5]building!Y1875</f>
        <v>0</v>
      </c>
      <c r="Z1884" s="749">
        <f t="shared" si="387"/>
        <v>0</v>
      </c>
      <c r="AA1884" s="1071"/>
      <c r="AB1884" s="1071"/>
    </row>
    <row r="1885" spans="8:28" ht="70.5" customHeight="1">
      <c r="H1885" s="828">
        <f t="shared" si="389"/>
        <v>0</v>
      </c>
      <c r="P1885" s="828">
        <f t="shared" si="390"/>
        <v>0</v>
      </c>
      <c r="R1885" s="828">
        <f t="shared" si="388"/>
        <v>0</v>
      </c>
      <c r="V1885" s="828">
        <f t="shared" si="384"/>
        <v>0</v>
      </c>
      <c r="W1885" s="829">
        <f t="shared" si="385"/>
        <v>0</v>
      </c>
      <c r="X1885" s="828">
        <f t="shared" si="386"/>
        <v>0</v>
      </c>
      <c r="Y1885" s="1069">
        <f>[5]building!Y1876</f>
        <v>0</v>
      </c>
      <c r="Z1885" s="749">
        <f t="shared" si="387"/>
        <v>0</v>
      </c>
      <c r="AA1885" s="1071"/>
      <c r="AB1885" s="1071"/>
    </row>
    <row r="1886" spans="8:28" ht="70.5" customHeight="1">
      <c r="H1886" s="828">
        <f t="shared" si="389"/>
        <v>0</v>
      </c>
      <c r="P1886" s="828">
        <f t="shared" si="390"/>
        <v>0</v>
      </c>
      <c r="R1886" s="828">
        <f t="shared" ref="R1886:R1949" si="391">Q1886*C1886</f>
        <v>0</v>
      </c>
      <c r="V1886" s="828">
        <f t="shared" ref="V1886:V1949" si="392">U1886*C1886</f>
        <v>0</v>
      </c>
      <c r="W1886" s="829">
        <f t="shared" ref="W1886:W1949" si="393">G1886+I1886+K1886+M1886+O1886+Q1886+S1886+U1886</f>
        <v>0</v>
      </c>
      <c r="X1886" s="828">
        <f t="shared" ref="X1886:X1949" si="394">W1886*C1886</f>
        <v>0</v>
      </c>
      <c r="Y1886" s="1069">
        <f>[5]building!Y1877</f>
        <v>0</v>
      </c>
      <c r="Z1886" s="749">
        <f t="shared" ref="Z1886:Z1949" si="395">Y1886*C1886</f>
        <v>0</v>
      </c>
      <c r="AA1886" s="1071"/>
      <c r="AB1886" s="1071"/>
    </row>
    <row r="1887" spans="8:28" ht="70.5" customHeight="1">
      <c r="H1887" s="828">
        <f t="shared" si="389"/>
        <v>0</v>
      </c>
      <c r="P1887" s="828">
        <f t="shared" si="390"/>
        <v>0</v>
      </c>
      <c r="R1887" s="828">
        <f t="shared" si="391"/>
        <v>0</v>
      </c>
      <c r="V1887" s="828">
        <f t="shared" si="392"/>
        <v>0</v>
      </c>
      <c r="W1887" s="829">
        <f t="shared" si="393"/>
        <v>0</v>
      </c>
      <c r="X1887" s="828">
        <f t="shared" si="394"/>
        <v>0</v>
      </c>
      <c r="Y1887" s="1069">
        <f>[5]building!Y1878</f>
        <v>0</v>
      </c>
      <c r="Z1887" s="749">
        <f t="shared" si="395"/>
        <v>0</v>
      </c>
      <c r="AA1887" s="1071"/>
      <c r="AB1887" s="1071"/>
    </row>
    <row r="1888" spans="8:28" ht="70.5" customHeight="1">
      <c r="H1888" s="828">
        <f t="shared" si="389"/>
        <v>0</v>
      </c>
      <c r="P1888" s="828">
        <f t="shared" si="390"/>
        <v>0</v>
      </c>
      <c r="R1888" s="828">
        <f t="shared" si="391"/>
        <v>0</v>
      </c>
      <c r="V1888" s="828">
        <f t="shared" si="392"/>
        <v>0</v>
      </c>
      <c r="W1888" s="829">
        <f t="shared" si="393"/>
        <v>0</v>
      </c>
      <c r="X1888" s="828">
        <f t="shared" si="394"/>
        <v>0</v>
      </c>
      <c r="Y1888" s="1069">
        <f>[5]building!Y1879</f>
        <v>0</v>
      </c>
      <c r="Z1888" s="749">
        <f t="shared" si="395"/>
        <v>0</v>
      </c>
      <c r="AA1888" s="1071"/>
      <c r="AB1888" s="1071"/>
    </row>
    <row r="1889" spans="8:28" ht="70.5" customHeight="1">
      <c r="H1889" s="828">
        <f t="shared" si="389"/>
        <v>0</v>
      </c>
      <c r="P1889" s="828">
        <f t="shared" si="390"/>
        <v>0</v>
      </c>
      <c r="R1889" s="828">
        <f t="shared" si="391"/>
        <v>0</v>
      </c>
      <c r="V1889" s="828">
        <f t="shared" si="392"/>
        <v>0</v>
      </c>
      <c r="W1889" s="829">
        <f t="shared" si="393"/>
        <v>0</v>
      </c>
      <c r="X1889" s="828">
        <f t="shared" si="394"/>
        <v>0</v>
      </c>
      <c r="Y1889" s="1069">
        <f>[5]building!Y1880</f>
        <v>0</v>
      </c>
      <c r="Z1889" s="749">
        <f t="shared" si="395"/>
        <v>0</v>
      </c>
      <c r="AA1889" s="1071"/>
      <c r="AB1889" s="1071"/>
    </row>
    <row r="1890" spans="8:28" ht="70.5" customHeight="1">
      <c r="H1890" s="828">
        <f t="shared" si="389"/>
        <v>0</v>
      </c>
      <c r="P1890" s="828">
        <f t="shared" si="390"/>
        <v>0</v>
      </c>
      <c r="R1890" s="828">
        <f t="shared" si="391"/>
        <v>0</v>
      </c>
      <c r="V1890" s="828">
        <f t="shared" si="392"/>
        <v>0</v>
      </c>
      <c r="W1890" s="829">
        <f t="shared" si="393"/>
        <v>0</v>
      </c>
      <c r="X1890" s="828">
        <f t="shared" si="394"/>
        <v>0</v>
      </c>
      <c r="Y1890" s="1069">
        <f>[5]building!Y1881</f>
        <v>0</v>
      </c>
      <c r="Z1890" s="749">
        <f t="shared" si="395"/>
        <v>0</v>
      </c>
      <c r="AA1890" s="1071"/>
      <c r="AB1890" s="1071"/>
    </row>
    <row r="1891" spans="8:28" ht="70.5" customHeight="1">
      <c r="H1891" s="828">
        <f t="shared" si="389"/>
        <v>0</v>
      </c>
      <c r="P1891" s="828">
        <f t="shared" si="390"/>
        <v>0</v>
      </c>
      <c r="R1891" s="828">
        <f t="shared" si="391"/>
        <v>0</v>
      </c>
      <c r="V1891" s="828">
        <f t="shared" si="392"/>
        <v>0</v>
      </c>
      <c r="W1891" s="829">
        <f t="shared" si="393"/>
        <v>0</v>
      </c>
      <c r="X1891" s="828">
        <f t="shared" si="394"/>
        <v>0</v>
      </c>
      <c r="Y1891" s="1069">
        <f>[5]building!Y1882</f>
        <v>0</v>
      </c>
      <c r="Z1891" s="749">
        <f t="shared" si="395"/>
        <v>0</v>
      </c>
      <c r="AA1891" s="1071"/>
      <c r="AB1891" s="1071"/>
    </row>
    <row r="1892" spans="8:28" ht="70.5" customHeight="1">
      <c r="H1892" s="828">
        <f t="shared" si="389"/>
        <v>0</v>
      </c>
      <c r="P1892" s="828">
        <f t="shared" si="390"/>
        <v>0</v>
      </c>
      <c r="R1892" s="828">
        <f t="shared" si="391"/>
        <v>0</v>
      </c>
      <c r="V1892" s="828">
        <f t="shared" si="392"/>
        <v>0</v>
      </c>
      <c r="W1892" s="829">
        <f t="shared" si="393"/>
        <v>0</v>
      </c>
      <c r="X1892" s="828">
        <f t="shared" si="394"/>
        <v>0</v>
      </c>
      <c r="Y1892" s="1069">
        <f>[5]building!Y1883</f>
        <v>0</v>
      </c>
      <c r="Z1892" s="749">
        <f t="shared" si="395"/>
        <v>0</v>
      </c>
      <c r="AA1892" s="1071"/>
      <c r="AB1892" s="1071"/>
    </row>
    <row r="1893" spans="8:28" ht="70.5" customHeight="1">
      <c r="H1893" s="828">
        <f t="shared" si="389"/>
        <v>0</v>
      </c>
      <c r="P1893" s="828">
        <f t="shared" si="390"/>
        <v>0</v>
      </c>
      <c r="R1893" s="828">
        <f t="shared" si="391"/>
        <v>0</v>
      </c>
      <c r="V1893" s="828">
        <f t="shared" si="392"/>
        <v>0</v>
      </c>
      <c r="W1893" s="829">
        <f t="shared" si="393"/>
        <v>0</v>
      </c>
      <c r="X1893" s="828">
        <f t="shared" si="394"/>
        <v>0</v>
      </c>
      <c r="Y1893" s="1069">
        <f>[5]building!Y1884</f>
        <v>0</v>
      </c>
      <c r="Z1893" s="749">
        <f t="shared" si="395"/>
        <v>0</v>
      </c>
      <c r="AA1893" s="1071"/>
      <c r="AB1893" s="1071"/>
    </row>
    <row r="1894" spans="8:28" ht="70.5" customHeight="1">
      <c r="H1894" s="828">
        <f t="shared" si="389"/>
        <v>0</v>
      </c>
      <c r="P1894" s="828">
        <f t="shared" si="390"/>
        <v>0</v>
      </c>
      <c r="R1894" s="828">
        <f t="shared" si="391"/>
        <v>0</v>
      </c>
      <c r="V1894" s="828">
        <f t="shared" si="392"/>
        <v>0</v>
      </c>
      <c r="W1894" s="829">
        <f t="shared" si="393"/>
        <v>0</v>
      </c>
      <c r="X1894" s="828">
        <f t="shared" si="394"/>
        <v>0</v>
      </c>
      <c r="Y1894" s="1069">
        <f>[5]building!Y1885</f>
        <v>0</v>
      </c>
      <c r="Z1894" s="749">
        <f t="shared" si="395"/>
        <v>0</v>
      </c>
      <c r="AA1894" s="1071"/>
      <c r="AB1894" s="1071"/>
    </row>
    <row r="1895" spans="8:28" ht="70.5" customHeight="1">
      <c r="H1895" s="828">
        <f t="shared" si="389"/>
        <v>0</v>
      </c>
      <c r="P1895" s="828">
        <f t="shared" si="390"/>
        <v>0</v>
      </c>
      <c r="R1895" s="828">
        <f t="shared" si="391"/>
        <v>0</v>
      </c>
      <c r="V1895" s="828">
        <f t="shared" si="392"/>
        <v>0</v>
      </c>
      <c r="W1895" s="829">
        <f t="shared" si="393"/>
        <v>0</v>
      </c>
      <c r="X1895" s="828">
        <f t="shared" si="394"/>
        <v>0</v>
      </c>
      <c r="Y1895" s="1069">
        <f>[5]building!Y1886</f>
        <v>0</v>
      </c>
      <c r="Z1895" s="749">
        <f t="shared" si="395"/>
        <v>0</v>
      </c>
      <c r="AA1895" s="1071"/>
      <c r="AB1895" s="1071"/>
    </row>
    <row r="1896" spans="8:28" ht="70.5" customHeight="1">
      <c r="H1896" s="828">
        <f t="shared" si="389"/>
        <v>0</v>
      </c>
      <c r="P1896" s="828">
        <f t="shared" si="390"/>
        <v>0</v>
      </c>
      <c r="R1896" s="828">
        <f t="shared" si="391"/>
        <v>0</v>
      </c>
      <c r="V1896" s="828">
        <f t="shared" si="392"/>
        <v>0</v>
      </c>
      <c r="W1896" s="829">
        <f t="shared" si="393"/>
        <v>0</v>
      </c>
      <c r="X1896" s="828">
        <f t="shared" si="394"/>
        <v>0</v>
      </c>
      <c r="Y1896" s="1069">
        <f>[5]building!Y1887</f>
        <v>0</v>
      </c>
      <c r="Z1896" s="749">
        <f t="shared" si="395"/>
        <v>0</v>
      </c>
      <c r="AA1896" s="1071"/>
      <c r="AB1896" s="1071"/>
    </row>
    <row r="1897" spans="8:28" ht="70.5" customHeight="1">
      <c r="H1897" s="828">
        <f t="shared" si="389"/>
        <v>0</v>
      </c>
      <c r="P1897" s="828">
        <f t="shared" si="390"/>
        <v>0</v>
      </c>
      <c r="R1897" s="828">
        <f t="shared" si="391"/>
        <v>0</v>
      </c>
      <c r="V1897" s="828">
        <f t="shared" si="392"/>
        <v>0</v>
      </c>
      <c r="W1897" s="829">
        <f t="shared" si="393"/>
        <v>0</v>
      </c>
      <c r="X1897" s="828">
        <f t="shared" si="394"/>
        <v>0</v>
      </c>
      <c r="Y1897" s="1069">
        <f>[5]building!Y1888</f>
        <v>0</v>
      </c>
      <c r="Z1897" s="749">
        <f t="shared" si="395"/>
        <v>0</v>
      </c>
      <c r="AA1897" s="1071"/>
      <c r="AB1897" s="1071"/>
    </row>
    <row r="1898" spans="8:28" ht="70.5" customHeight="1">
      <c r="H1898" s="828">
        <f t="shared" si="389"/>
        <v>0</v>
      </c>
      <c r="P1898" s="828">
        <f t="shared" si="390"/>
        <v>0</v>
      </c>
      <c r="R1898" s="828">
        <f t="shared" si="391"/>
        <v>0</v>
      </c>
      <c r="V1898" s="828">
        <f t="shared" si="392"/>
        <v>0</v>
      </c>
      <c r="W1898" s="829">
        <f t="shared" si="393"/>
        <v>0</v>
      </c>
      <c r="X1898" s="828">
        <f t="shared" si="394"/>
        <v>0</v>
      </c>
      <c r="Y1898" s="1069">
        <f>[5]building!Y1889</f>
        <v>0</v>
      </c>
      <c r="Z1898" s="749">
        <f t="shared" si="395"/>
        <v>0</v>
      </c>
      <c r="AA1898" s="1071"/>
      <c r="AB1898" s="1071"/>
    </row>
    <row r="1899" spans="8:28" ht="70.5" customHeight="1">
      <c r="H1899" s="828">
        <f t="shared" si="389"/>
        <v>0</v>
      </c>
      <c r="P1899" s="828">
        <f t="shared" si="390"/>
        <v>0</v>
      </c>
      <c r="R1899" s="828">
        <f t="shared" si="391"/>
        <v>0</v>
      </c>
      <c r="V1899" s="828">
        <f t="shared" si="392"/>
        <v>0</v>
      </c>
      <c r="W1899" s="829">
        <f t="shared" si="393"/>
        <v>0</v>
      </c>
      <c r="X1899" s="828">
        <f t="shared" si="394"/>
        <v>0</v>
      </c>
      <c r="Y1899" s="1069">
        <f>[5]building!Y1890</f>
        <v>0</v>
      </c>
      <c r="Z1899" s="749">
        <f t="shared" si="395"/>
        <v>0</v>
      </c>
      <c r="AA1899" s="1071"/>
      <c r="AB1899" s="1071"/>
    </row>
    <row r="1900" spans="8:28" ht="70.5" customHeight="1">
      <c r="H1900" s="828">
        <f t="shared" si="389"/>
        <v>0</v>
      </c>
      <c r="P1900" s="828">
        <f t="shared" si="390"/>
        <v>0</v>
      </c>
      <c r="R1900" s="828">
        <f t="shared" si="391"/>
        <v>0</v>
      </c>
      <c r="V1900" s="828">
        <f t="shared" si="392"/>
        <v>0</v>
      </c>
      <c r="W1900" s="829">
        <f t="shared" si="393"/>
        <v>0</v>
      </c>
      <c r="X1900" s="828">
        <f t="shared" si="394"/>
        <v>0</v>
      </c>
      <c r="Y1900" s="1069">
        <f>[5]building!Y1891</f>
        <v>0</v>
      </c>
      <c r="Z1900" s="749">
        <f t="shared" si="395"/>
        <v>0</v>
      </c>
      <c r="AA1900" s="1071"/>
      <c r="AB1900" s="1071"/>
    </row>
    <row r="1901" spans="8:28" ht="70.5" customHeight="1">
      <c r="H1901" s="828">
        <f t="shared" si="389"/>
        <v>0</v>
      </c>
      <c r="P1901" s="828">
        <f t="shared" si="390"/>
        <v>0</v>
      </c>
      <c r="R1901" s="828">
        <f t="shared" si="391"/>
        <v>0</v>
      </c>
      <c r="V1901" s="828">
        <f t="shared" si="392"/>
        <v>0</v>
      </c>
      <c r="W1901" s="829">
        <f t="shared" si="393"/>
        <v>0</v>
      </c>
      <c r="X1901" s="828">
        <f t="shared" si="394"/>
        <v>0</v>
      </c>
      <c r="Y1901" s="1069">
        <f>[5]building!Y1892</f>
        <v>0</v>
      </c>
      <c r="Z1901" s="749">
        <f t="shared" si="395"/>
        <v>0</v>
      </c>
      <c r="AA1901" s="1071"/>
      <c r="AB1901" s="1071"/>
    </row>
    <row r="1902" spans="8:28" ht="70.5" customHeight="1">
      <c r="H1902" s="828">
        <f t="shared" si="389"/>
        <v>0</v>
      </c>
      <c r="P1902" s="828">
        <f t="shared" si="390"/>
        <v>0</v>
      </c>
      <c r="R1902" s="828">
        <f t="shared" si="391"/>
        <v>0</v>
      </c>
      <c r="V1902" s="828">
        <f t="shared" si="392"/>
        <v>0</v>
      </c>
      <c r="W1902" s="829">
        <f t="shared" si="393"/>
        <v>0</v>
      </c>
      <c r="X1902" s="828">
        <f t="shared" si="394"/>
        <v>0</v>
      </c>
      <c r="Y1902" s="1069">
        <f>[5]building!Y1893</f>
        <v>0</v>
      </c>
      <c r="Z1902" s="749">
        <f t="shared" si="395"/>
        <v>0</v>
      </c>
      <c r="AA1902" s="1071"/>
      <c r="AB1902" s="1071"/>
    </row>
    <row r="1903" spans="8:28" ht="70.5" customHeight="1">
      <c r="H1903" s="828">
        <f t="shared" si="389"/>
        <v>0</v>
      </c>
      <c r="P1903" s="828">
        <f t="shared" si="390"/>
        <v>0</v>
      </c>
      <c r="R1903" s="828">
        <f t="shared" si="391"/>
        <v>0</v>
      </c>
      <c r="V1903" s="828">
        <f t="shared" si="392"/>
        <v>0</v>
      </c>
      <c r="W1903" s="829">
        <f t="shared" si="393"/>
        <v>0</v>
      </c>
      <c r="X1903" s="828">
        <f t="shared" si="394"/>
        <v>0</v>
      </c>
      <c r="Y1903" s="1069">
        <f>[5]building!Y1894</f>
        <v>0</v>
      </c>
      <c r="Z1903" s="749">
        <f t="shared" si="395"/>
        <v>0</v>
      </c>
      <c r="AA1903" s="1071"/>
      <c r="AB1903" s="1071"/>
    </row>
    <row r="1904" spans="8:28" ht="70.5" customHeight="1">
      <c r="H1904" s="828">
        <f t="shared" si="389"/>
        <v>0</v>
      </c>
      <c r="P1904" s="828">
        <f t="shared" si="390"/>
        <v>0</v>
      </c>
      <c r="R1904" s="828">
        <f t="shared" si="391"/>
        <v>0</v>
      </c>
      <c r="V1904" s="828">
        <f t="shared" si="392"/>
        <v>0</v>
      </c>
      <c r="W1904" s="829">
        <f t="shared" si="393"/>
        <v>0</v>
      </c>
      <c r="X1904" s="828">
        <f t="shared" si="394"/>
        <v>0</v>
      </c>
      <c r="Y1904" s="1069">
        <f>[5]building!Y1895</f>
        <v>0</v>
      </c>
      <c r="Z1904" s="749">
        <f t="shared" si="395"/>
        <v>0</v>
      </c>
      <c r="AA1904" s="1071"/>
      <c r="AB1904" s="1071"/>
    </row>
    <row r="1905" spans="8:28" ht="70.5" customHeight="1">
      <c r="H1905" s="828">
        <f t="shared" si="389"/>
        <v>0</v>
      </c>
      <c r="P1905" s="828">
        <f t="shared" si="390"/>
        <v>0</v>
      </c>
      <c r="R1905" s="828">
        <f t="shared" si="391"/>
        <v>0</v>
      </c>
      <c r="V1905" s="828">
        <f t="shared" si="392"/>
        <v>0</v>
      </c>
      <c r="W1905" s="829">
        <f t="shared" si="393"/>
        <v>0</v>
      </c>
      <c r="X1905" s="828">
        <f t="shared" si="394"/>
        <v>0</v>
      </c>
      <c r="Y1905" s="1069">
        <f>[5]building!Y1896</f>
        <v>0</v>
      </c>
      <c r="Z1905" s="749">
        <f t="shared" si="395"/>
        <v>0</v>
      </c>
      <c r="AA1905" s="1071"/>
      <c r="AB1905" s="1071"/>
    </row>
    <row r="1906" spans="8:28" ht="70.5" customHeight="1">
      <c r="H1906" s="828">
        <f t="shared" si="389"/>
        <v>0</v>
      </c>
      <c r="P1906" s="828">
        <f t="shared" si="390"/>
        <v>0</v>
      </c>
      <c r="R1906" s="828">
        <f t="shared" si="391"/>
        <v>0</v>
      </c>
      <c r="V1906" s="828">
        <f t="shared" si="392"/>
        <v>0</v>
      </c>
      <c r="W1906" s="829">
        <f t="shared" si="393"/>
        <v>0</v>
      </c>
      <c r="X1906" s="828">
        <f t="shared" si="394"/>
        <v>0</v>
      </c>
      <c r="Y1906" s="1069">
        <f>[5]building!Y1897</f>
        <v>0</v>
      </c>
      <c r="Z1906" s="749">
        <f t="shared" si="395"/>
        <v>0</v>
      </c>
      <c r="AA1906" s="1071"/>
      <c r="AB1906" s="1071"/>
    </row>
    <row r="1907" spans="8:28" ht="70.5" customHeight="1">
      <c r="H1907" s="828">
        <f t="shared" si="389"/>
        <v>0</v>
      </c>
      <c r="P1907" s="828">
        <f t="shared" si="390"/>
        <v>0</v>
      </c>
      <c r="R1907" s="828">
        <f t="shared" si="391"/>
        <v>0</v>
      </c>
      <c r="V1907" s="828">
        <f t="shared" si="392"/>
        <v>0</v>
      </c>
      <c r="W1907" s="829">
        <f t="shared" si="393"/>
        <v>0</v>
      </c>
      <c r="X1907" s="828">
        <f t="shared" si="394"/>
        <v>0</v>
      </c>
      <c r="Y1907" s="1069">
        <f>[5]building!Y1898</f>
        <v>0</v>
      </c>
      <c r="Z1907" s="749">
        <f t="shared" si="395"/>
        <v>0</v>
      </c>
      <c r="AA1907" s="1071"/>
      <c r="AB1907" s="1071"/>
    </row>
    <row r="1908" spans="8:28" ht="70.5" customHeight="1">
      <c r="H1908" s="828">
        <f t="shared" si="389"/>
        <v>0</v>
      </c>
      <c r="P1908" s="828">
        <f t="shared" si="390"/>
        <v>0</v>
      </c>
      <c r="R1908" s="828">
        <f t="shared" si="391"/>
        <v>0</v>
      </c>
      <c r="V1908" s="828">
        <f t="shared" si="392"/>
        <v>0</v>
      </c>
      <c r="W1908" s="829">
        <f t="shared" si="393"/>
        <v>0</v>
      </c>
      <c r="X1908" s="828">
        <f t="shared" si="394"/>
        <v>0</v>
      </c>
      <c r="Y1908" s="1069">
        <f>[5]building!Y1899</f>
        <v>0</v>
      </c>
      <c r="Z1908" s="749">
        <f t="shared" si="395"/>
        <v>0</v>
      </c>
      <c r="AA1908" s="1071"/>
      <c r="AB1908" s="1071"/>
    </row>
    <row r="1909" spans="8:28" ht="70.5" customHeight="1">
      <c r="H1909" s="828">
        <f t="shared" si="389"/>
        <v>0</v>
      </c>
      <c r="P1909" s="828">
        <f t="shared" si="390"/>
        <v>0</v>
      </c>
      <c r="R1909" s="828">
        <f t="shared" si="391"/>
        <v>0</v>
      </c>
      <c r="V1909" s="828">
        <f t="shared" si="392"/>
        <v>0</v>
      </c>
      <c r="W1909" s="829">
        <f t="shared" si="393"/>
        <v>0</v>
      </c>
      <c r="X1909" s="828">
        <f t="shared" si="394"/>
        <v>0</v>
      </c>
      <c r="Y1909" s="1069">
        <f>[5]building!Y1900</f>
        <v>0</v>
      </c>
      <c r="Z1909" s="749">
        <f t="shared" si="395"/>
        <v>0</v>
      </c>
      <c r="AA1909" s="1071"/>
      <c r="AB1909" s="1071"/>
    </row>
    <row r="1910" spans="8:28" ht="70.5" customHeight="1">
      <c r="H1910" s="828">
        <f t="shared" si="389"/>
        <v>0</v>
      </c>
      <c r="P1910" s="828">
        <f t="shared" si="390"/>
        <v>0</v>
      </c>
      <c r="R1910" s="828">
        <f t="shared" si="391"/>
        <v>0</v>
      </c>
      <c r="V1910" s="828">
        <f t="shared" si="392"/>
        <v>0</v>
      </c>
      <c r="W1910" s="829">
        <f t="shared" si="393"/>
        <v>0</v>
      </c>
      <c r="X1910" s="828">
        <f t="shared" si="394"/>
        <v>0</v>
      </c>
      <c r="Y1910" s="1069">
        <f>[5]building!Y1901</f>
        <v>0</v>
      </c>
      <c r="Z1910" s="749">
        <f t="shared" si="395"/>
        <v>0</v>
      </c>
      <c r="AA1910" s="1071"/>
      <c r="AB1910" s="1071"/>
    </row>
    <row r="1911" spans="8:28" ht="70.5" customHeight="1">
      <c r="H1911" s="828">
        <f t="shared" si="389"/>
        <v>0</v>
      </c>
      <c r="P1911" s="828">
        <f t="shared" si="390"/>
        <v>0</v>
      </c>
      <c r="R1911" s="828">
        <f t="shared" si="391"/>
        <v>0</v>
      </c>
      <c r="V1911" s="828">
        <f t="shared" si="392"/>
        <v>0</v>
      </c>
      <c r="W1911" s="829">
        <f t="shared" si="393"/>
        <v>0</v>
      </c>
      <c r="X1911" s="828">
        <f t="shared" si="394"/>
        <v>0</v>
      </c>
      <c r="Y1911" s="1069">
        <f>[5]building!Y1902</f>
        <v>0</v>
      </c>
      <c r="Z1911" s="749">
        <f t="shared" si="395"/>
        <v>0</v>
      </c>
      <c r="AA1911" s="1071"/>
      <c r="AB1911" s="1071"/>
    </row>
    <row r="1912" spans="8:28" ht="70.5" customHeight="1">
      <c r="H1912" s="828">
        <f t="shared" si="389"/>
        <v>0</v>
      </c>
      <c r="P1912" s="828">
        <f t="shared" si="390"/>
        <v>0</v>
      </c>
      <c r="R1912" s="828">
        <f t="shared" si="391"/>
        <v>0</v>
      </c>
      <c r="V1912" s="828">
        <f t="shared" si="392"/>
        <v>0</v>
      </c>
      <c r="W1912" s="829">
        <f t="shared" si="393"/>
        <v>0</v>
      </c>
      <c r="X1912" s="828">
        <f t="shared" si="394"/>
        <v>0</v>
      </c>
      <c r="Y1912" s="1069">
        <f>[5]building!Y1903</f>
        <v>0</v>
      </c>
      <c r="Z1912" s="749">
        <f t="shared" si="395"/>
        <v>0</v>
      </c>
      <c r="AA1912" s="1071"/>
      <c r="AB1912" s="1071"/>
    </row>
    <row r="1913" spans="8:28" ht="70.5" customHeight="1">
      <c r="H1913" s="828">
        <f t="shared" si="389"/>
        <v>0</v>
      </c>
      <c r="P1913" s="828">
        <f t="shared" si="390"/>
        <v>0</v>
      </c>
      <c r="R1913" s="828">
        <f t="shared" si="391"/>
        <v>0</v>
      </c>
      <c r="V1913" s="828">
        <f t="shared" si="392"/>
        <v>0</v>
      </c>
      <c r="W1913" s="829">
        <f t="shared" si="393"/>
        <v>0</v>
      </c>
      <c r="X1913" s="828">
        <f t="shared" si="394"/>
        <v>0</v>
      </c>
      <c r="Y1913" s="1069">
        <f>[5]building!Y1904</f>
        <v>0</v>
      </c>
      <c r="Z1913" s="749">
        <f t="shared" si="395"/>
        <v>0</v>
      </c>
      <c r="AA1913" s="1071"/>
      <c r="AB1913" s="1071"/>
    </row>
    <row r="1914" spans="8:28" ht="70.5" customHeight="1">
      <c r="H1914" s="828">
        <f t="shared" si="389"/>
        <v>0</v>
      </c>
      <c r="P1914" s="828">
        <f t="shared" si="390"/>
        <v>0</v>
      </c>
      <c r="R1914" s="828">
        <f t="shared" si="391"/>
        <v>0</v>
      </c>
      <c r="V1914" s="828">
        <f t="shared" si="392"/>
        <v>0</v>
      </c>
      <c r="W1914" s="829">
        <f t="shared" si="393"/>
        <v>0</v>
      </c>
      <c r="X1914" s="828">
        <f t="shared" si="394"/>
        <v>0</v>
      </c>
      <c r="Y1914" s="1069">
        <f>[5]building!Y1905</f>
        <v>0</v>
      </c>
      <c r="Z1914" s="749">
        <f t="shared" si="395"/>
        <v>0</v>
      </c>
      <c r="AA1914" s="1071"/>
      <c r="AB1914" s="1071"/>
    </row>
    <row r="1915" spans="8:28" ht="70.5" customHeight="1">
      <c r="H1915" s="828">
        <f t="shared" si="389"/>
        <v>0</v>
      </c>
      <c r="P1915" s="828">
        <f t="shared" si="390"/>
        <v>0</v>
      </c>
      <c r="R1915" s="828">
        <f t="shared" si="391"/>
        <v>0</v>
      </c>
      <c r="V1915" s="828">
        <f t="shared" si="392"/>
        <v>0</v>
      </c>
      <c r="W1915" s="829">
        <f t="shared" si="393"/>
        <v>0</v>
      </c>
      <c r="X1915" s="828">
        <f t="shared" si="394"/>
        <v>0</v>
      </c>
      <c r="Y1915" s="1069">
        <f>[5]building!Y1906</f>
        <v>0</v>
      </c>
      <c r="Z1915" s="749">
        <f t="shared" si="395"/>
        <v>0</v>
      </c>
      <c r="AA1915" s="1071"/>
      <c r="AB1915" s="1071"/>
    </row>
    <row r="1916" spans="8:28" ht="70.5" customHeight="1">
      <c r="H1916" s="828">
        <f t="shared" si="389"/>
        <v>0</v>
      </c>
      <c r="P1916" s="828">
        <f t="shared" si="390"/>
        <v>0</v>
      </c>
      <c r="R1916" s="828">
        <f t="shared" si="391"/>
        <v>0</v>
      </c>
      <c r="V1916" s="828">
        <f t="shared" si="392"/>
        <v>0</v>
      </c>
      <c r="W1916" s="829">
        <f t="shared" si="393"/>
        <v>0</v>
      </c>
      <c r="X1916" s="828">
        <f t="shared" si="394"/>
        <v>0</v>
      </c>
      <c r="Y1916" s="1069">
        <f>[5]building!Y1907</f>
        <v>0</v>
      </c>
      <c r="Z1916" s="749">
        <f t="shared" si="395"/>
        <v>0</v>
      </c>
      <c r="AA1916" s="1071"/>
      <c r="AB1916" s="1071"/>
    </row>
    <row r="1917" spans="8:28" ht="70.5" customHeight="1">
      <c r="H1917" s="828">
        <f t="shared" si="389"/>
        <v>0</v>
      </c>
      <c r="P1917" s="828">
        <f t="shared" si="390"/>
        <v>0</v>
      </c>
      <c r="R1917" s="828">
        <f t="shared" si="391"/>
        <v>0</v>
      </c>
      <c r="V1917" s="828">
        <f t="shared" si="392"/>
        <v>0</v>
      </c>
      <c r="W1917" s="829">
        <f t="shared" si="393"/>
        <v>0</v>
      </c>
      <c r="X1917" s="828">
        <f t="shared" si="394"/>
        <v>0</v>
      </c>
      <c r="Y1917" s="1069">
        <f>[5]building!Y1908</f>
        <v>0</v>
      </c>
      <c r="Z1917" s="749">
        <f t="shared" si="395"/>
        <v>0</v>
      </c>
      <c r="AA1917" s="1071"/>
      <c r="AB1917" s="1071"/>
    </row>
    <row r="1918" spans="8:28" ht="70.5" customHeight="1">
      <c r="H1918" s="828">
        <f t="shared" si="389"/>
        <v>0</v>
      </c>
      <c r="P1918" s="828">
        <f t="shared" si="390"/>
        <v>0</v>
      </c>
      <c r="R1918" s="828">
        <f t="shared" si="391"/>
        <v>0</v>
      </c>
      <c r="V1918" s="828">
        <f t="shared" si="392"/>
        <v>0</v>
      </c>
      <c r="W1918" s="829">
        <f t="shared" si="393"/>
        <v>0</v>
      </c>
      <c r="X1918" s="828">
        <f t="shared" si="394"/>
        <v>0</v>
      </c>
      <c r="Y1918" s="1069">
        <f>[5]building!Y1909</f>
        <v>0</v>
      </c>
      <c r="Z1918" s="749">
        <f t="shared" si="395"/>
        <v>0</v>
      </c>
      <c r="AA1918" s="1071"/>
      <c r="AB1918" s="1071"/>
    </row>
    <row r="1919" spans="8:28" ht="70.5" customHeight="1">
      <c r="H1919" s="828">
        <f t="shared" si="389"/>
        <v>0</v>
      </c>
      <c r="P1919" s="828">
        <f t="shared" si="390"/>
        <v>0</v>
      </c>
      <c r="R1919" s="828">
        <f t="shared" si="391"/>
        <v>0</v>
      </c>
      <c r="V1919" s="828">
        <f t="shared" si="392"/>
        <v>0</v>
      </c>
      <c r="W1919" s="829">
        <f t="shared" si="393"/>
        <v>0</v>
      </c>
      <c r="X1919" s="828">
        <f t="shared" si="394"/>
        <v>0</v>
      </c>
      <c r="Y1919" s="1069">
        <f>[5]building!Y1910</f>
        <v>0</v>
      </c>
      <c r="Z1919" s="749">
        <f t="shared" si="395"/>
        <v>0</v>
      </c>
      <c r="AA1919" s="1071"/>
      <c r="AB1919" s="1071"/>
    </row>
    <row r="1920" spans="8:28" ht="70.5" customHeight="1">
      <c r="H1920" s="828">
        <f t="shared" si="389"/>
        <v>0</v>
      </c>
      <c r="P1920" s="828">
        <f t="shared" si="390"/>
        <v>0</v>
      </c>
      <c r="R1920" s="828">
        <f t="shared" si="391"/>
        <v>0</v>
      </c>
      <c r="V1920" s="828">
        <f t="shared" si="392"/>
        <v>0</v>
      </c>
      <c r="W1920" s="829">
        <f t="shared" si="393"/>
        <v>0</v>
      </c>
      <c r="X1920" s="828">
        <f t="shared" si="394"/>
        <v>0</v>
      </c>
      <c r="Y1920" s="1069">
        <f>[5]building!Y1911</f>
        <v>0</v>
      </c>
      <c r="Z1920" s="749">
        <f t="shared" si="395"/>
        <v>0</v>
      </c>
      <c r="AA1920" s="1071"/>
      <c r="AB1920" s="1071"/>
    </row>
    <row r="1921" spans="8:28" ht="70.5" customHeight="1">
      <c r="H1921" s="828">
        <f t="shared" si="389"/>
        <v>0</v>
      </c>
      <c r="P1921" s="828">
        <f t="shared" si="390"/>
        <v>0</v>
      </c>
      <c r="R1921" s="828">
        <f t="shared" si="391"/>
        <v>0</v>
      </c>
      <c r="V1921" s="828">
        <f t="shared" si="392"/>
        <v>0</v>
      </c>
      <c r="W1921" s="829">
        <f t="shared" si="393"/>
        <v>0</v>
      </c>
      <c r="X1921" s="828">
        <f t="shared" si="394"/>
        <v>0</v>
      </c>
      <c r="Y1921" s="1069">
        <f>[5]building!Y1912</f>
        <v>0</v>
      </c>
      <c r="Z1921" s="749">
        <f t="shared" si="395"/>
        <v>0</v>
      </c>
      <c r="AA1921" s="1071"/>
      <c r="AB1921" s="1071"/>
    </row>
    <row r="1922" spans="8:28" ht="70.5" customHeight="1">
      <c r="H1922" s="828">
        <f t="shared" si="389"/>
        <v>0</v>
      </c>
      <c r="P1922" s="828">
        <f t="shared" si="390"/>
        <v>0</v>
      </c>
      <c r="R1922" s="828">
        <f t="shared" si="391"/>
        <v>0</v>
      </c>
      <c r="V1922" s="828">
        <f t="shared" si="392"/>
        <v>0</v>
      </c>
      <c r="W1922" s="829">
        <f t="shared" si="393"/>
        <v>0</v>
      </c>
      <c r="X1922" s="828">
        <f t="shared" si="394"/>
        <v>0</v>
      </c>
      <c r="Y1922" s="1069">
        <f>[5]building!Y1913</f>
        <v>0</v>
      </c>
      <c r="Z1922" s="749">
        <f t="shared" si="395"/>
        <v>0</v>
      </c>
      <c r="AA1922" s="1071"/>
      <c r="AB1922" s="1071"/>
    </row>
    <row r="1923" spans="8:28" ht="70.5" customHeight="1">
      <c r="H1923" s="828">
        <f t="shared" si="389"/>
        <v>0</v>
      </c>
      <c r="P1923" s="828">
        <f t="shared" si="390"/>
        <v>0</v>
      </c>
      <c r="R1923" s="828">
        <f t="shared" si="391"/>
        <v>0</v>
      </c>
      <c r="V1923" s="828">
        <f t="shared" si="392"/>
        <v>0</v>
      </c>
      <c r="W1923" s="829">
        <f t="shared" si="393"/>
        <v>0</v>
      </c>
      <c r="X1923" s="828">
        <f t="shared" si="394"/>
        <v>0</v>
      </c>
      <c r="Y1923" s="1069">
        <f>[5]building!Y1914</f>
        <v>0</v>
      </c>
      <c r="Z1923" s="749">
        <f t="shared" si="395"/>
        <v>0</v>
      </c>
      <c r="AA1923" s="1071"/>
      <c r="AB1923" s="1071"/>
    </row>
    <row r="1924" spans="8:28" ht="70.5" customHeight="1">
      <c r="H1924" s="828">
        <f t="shared" si="389"/>
        <v>0</v>
      </c>
      <c r="P1924" s="828">
        <f t="shared" si="390"/>
        <v>0</v>
      </c>
      <c r="R1924" s="828">
        <f t="shared" si="391"/>
        <v>0</v>
      </c>
      <c r="V1924" s="828">
        <f t="shared" si="392"/>
        <v>0</v>
      </c>
      <c r="W1924" s="829">
        <f t="shared" si="393"/>
        <v>0</v>
      </c>
      <c r="X1924" s="828">
        <f t="shared" si="394"/>
        <v>0</v>
      </c>
      <c r="Y1924" s="1069">
        <f>[5]building!Y1915</f>
        <v>0</v>
      </c>
      <c r="Z1924" s="749">
        <f t="shared" si="395"/>
        <v>0</v>
      </c>
      <c r="AA1924" s="1071"/>
      <c r="AB1924" s="1071"/>
    </row>
    <row r="1925" spans="8:28" ht="70.5" customHeight="1">
      <c r="H1925" s="828">
        <f t="shared" si="389"/>
        <v>0</v>
      </c>
      <c r="P1925" s="828">
        <f t="shared" si="390"/>
        <v>0</v>
      </c>
      <c r="R1925" s="828">
        <f t="shared" si="391"/>
        <v>0</v>
      </c>
      <c r="V1925" s="828">
        <f t="shared" si="392"/>
        <v>0</v>
      </c>
      <c r="W1925" s="829">
        <f t="shared" si="393"/>
        <v>0</v>
      </c>
      <c r="X1925" s="828">
        <f t="shared" si="394"/>
        <v>0</v>
      </c>
      <c r="Y1925" s="1069">
        <f>[5]building!Y1916</f>
        <v>0</v>
      </c>
      <c r="Z1925" s="749">
        <f t="shared" si="395"/>
        <v>0</v>
      </c>
      <c r="AA1925" s="1071"/>
      <c r="AB1925" s="1071"/>
    </row>
    <row r="1926" spans="8:28" ht="70.5" customHeight="1">
      <c r="H1926" s="828">
        <f t="shared" si="389"/>
        <v>0</v>
      </c>
      <c r="P1926" s="828">
        <f t="shared" si="390"/>
        <v>0</v>
      </c>
      <c r="R1926" s="828">
        <f t="shared" si="391"/>
        <v>0</v>
      </c>
      <c r="V1926" s="828">
        <f t="shared" si="392"/>
        <v>0</v>
      </c>
      <c r="W1926" s="829">
        <f t="shared" si="393"/>
        <v>0</v>
      </c>
      <c r="X1926" s="828">
        <f t="shared" si="394"/>
        <v>0</v>
      </c>
      <c r="Y1926" s="1069">
        <f>[5]building!Y1917</f>
        <v>0</v>
      </c>
      <c r="Z1926" s="749">
        <f t="shared" si="395"/>
        <v>0</v>
      </c>
      <c r="AA1926" s="1071"/>
      <c r="AB1926" s="1071"/>
    </row>
    <row r="1927" spans="8:28" ht="70.5" customHeight="1">
      <c r="H1927" s="828">
        <f t="shared" si="389"/>
        <v>0</v>
      </c>
      <c r="P1927" s="828">
        <f t="shared" si="390"/>
        <v>0</v>
      </c>
      <c r="R1927" s="828">
        <f t="shared" si="391"/>
        <v>0</v>
      </c>
      <c r="V1927" s="828">
        <f t="shared" si="392"/>
        <v>0</v>
      </c>
      <c r="W1927" s="829">
        <f t="shared" si="393"/>
        <v>0</v>
      </c>
      <c r="X1927" s="828">
        <f t="shared" si="394"/>
        <v>0</v>
      </c>
      <c r="Y1927" s="1069">
        <f>[5]building!Y1918</f>
        <v>0</v>
      </c>
      <c r="Z1927" s="749">
        <f t="shared" si="395"/>
        <v>0</v>
      </c>
      <c r="AA1927" s="1071"/>
      <c r="AB1927" s="1071"/>
    </row>
    <row r="1928" spans="8:28" ht="70.5" customHeight="1">
      <c r="H1928" s="828">
        <f t="shared" si="389"/>
        <v>0</v>
      </c>
      <c r="P1928" s="828">
        <f t="shared" si="390"/>
        <v>0</v>
      </c>
      <c r="R1928" s="828">
        <f t="shared" si="391"/>
        <v>0</v>
      </c>
      <c r="V1928" s="828">
        <f t="shared" si="392"/>
        <v>0</v>
      </c>
      <c r="W1928" s="829">
        <f t="shared" si="393"/>
        <v>0</v>
      </c>
      <c r="X1928" s="828">
        <f t="shared" si="394"/>
        <v>0</v>
      </c>
      <c r="Y1928" s="1069">
        <f>[5]building!Y1919</f>
        <v>0</v>
      </c>
      <c r="Z1928" s="749">
        <f t="shared" si="395"/>
        <v>0</v>
      </c>
      <c r="AA1928" s="1071"/>
      <c r="AB1928" s="1071"/>
    </row>
    <row r="1929" spans="8:28" ht="70.5" customHeight="1">
      <c r="H1929" s="828">
        <f t="shared" si="389"/>
        <v>0</v>
      </c>
      <c r="P1929" s="828">
        <f t="shared" si="390"/>
        <v>0</v>
      </c>
      <c r="R1929" s="828">
        <f t="shared" si="391"/>
        <v>0</v>
      </c>
      <c r="V1929" s="828">
        <f t="shared" si="392"/>
        <v>0</v>
      </c>
      <c r="W1929" s="829">
        <f t="shared" si="393"/>
        <v>0</v>
      </c>
      <c r="X1929" s="828">
        <f t="shared" si="394"/>
        <v>0</v>
      </c>
      <c r="Y1929" s="1069">
        <f>[5]building!Y1920</f>
        <v>0</v>
      </c>
      <c r="Z1929" s="749">
        <f t="shared" si="395"/>
        <v>0</v>
      </c>
      <c r="AA1929" s="1071"/>
      <c r="AB1929" s="1071"/>
    </row>
    <row r="1930" spans="8:28" ht="70.5" customHeight="1">
      <c r="H1930" s="828">
        <f t="shared" si="389"/>
        <v>0</v>
      </c>
      <c r="P1930" s="828">
        <f t="shared" si="390"/>
        <v>0</v>
      </c>
      <c r="R1930" s="828">
        <f t="shared" si="391"/>
        <v>0</v>
      </c>
      <c r="V1930" s="828">
        <f t="shared" si="392"/>
        <v>0</v>
      </c>
      <c r="W1930" s="829">
        <f t="shared" si="393"/>
        <v>0</v>
      </c>
      <c r="X1930" s="828">
        <f t="shared" si="394"/>
        <v>0</v>
      </c>
      <c r="Y1930" s="1069">
        <f>[5]building!Y1921</f>
        <v>0</v>
      </c>
      <c r="Z1930" s="749">
        <f t="shared" si="395"/>
        <v>0</v>
      </c>
      <c r="AA1930" s="1071"/>
      <c r="AB1930" s="1071"/>
    </row>
    <row r="1931" spans="8:28" ht="70.5" customHeight="1">
      <c r="H1931" s="828">
        <f t="shared" si="389"/>
        <v>0</v>
      </c>
      <c r="P1931" s="828">
        <f t="shared" si="390"/>
        <v>0</v>
      </c>
      <c r="R1931" s="828">
        <f t="shared" si="391"/>
        <v>0</v>
      </c>
      <c r="V1931" s="828">
        <f t="shared" si="392"/>
        <v>0</v>
      </c>
      <c r="W1931" s="829">
        <f t="shared" si="393"/>
        <v>0</v>
      </c>
      <c r="X1931" s="828">
        <f t="shared" si="394"/>
        <v>0</v>
      </c>
      <c r="Y1931" s="1069">
        <f>[5]building!Y1922</f>
        <v>0</v>
      </c>
      <c r="Z1931" s="749">
        <f t="shared" si="395"/>
        <v>0</v>
      </c>
      <c r="AA1931" s="1071"/>
      <c r="AB1931" s="1071"/>
    </row>
    <row r="1932" spans="8:28" ht="70.5" customHeight="1">
      <c r="H1932" s="828">
        <f t="shared" si="389"/>
        <v>0</v>
      </c>
      <c r="P1932" s="828">
        <f t="shared" si="390"/>
        <v>0</v>
      </c>
      <c r="R1932" s="828">
        <f t="shared" si="391"/>
        <v>0</v>
      </c>
      <c r="V1932" s="828">
        <f t="shared" si="392"/>
        <v>0</v>
      </c>
      <c r="W1932" s="829">
        <f t="shared" si="393"/>
        <v>0</v>
      </c>
      <c r="X1932" s="828">
        <f t="shared" si="394"/>
        <v>0</v>
      </c>
      <c r="Y1932" s="1069">
        <f>[5]building!Y1923</f>
        <v>0</v>
      </c>
      <c r="Z1932" s="749">
        <f t="shared" si="395"/>
        <v>0</v>
      </c>
      <c r="AA1932" s="1071"/>
      <c r="AB1932" s="1071"/>
    </row>
    <row r="1933" spans="8:28" ht="70.5" customHeight="1">
      <c r="H1933" s="828">
        <f t="shared" si="389"/>
        <v>0</v>
      </c>
      <c r="P1933" s="828">
        <f t="shared" si="390"/>
        <v>0</v>
      </c>
      <c r="R1933" s="828">
        <f t="shared" si="391"/>
        <v>0</v>
      </c>
      <c r="V1933" s="828">
        <f t="shared" si="392"/>
        <v>0</v>
      </c>
      <c r="W1933" s="829">
        <f t="shared" si="393"/>
        <v>0</v>
      </c>
      <c r="X1933" s="828">
        <f t="shared" si="394"/>
        <v>0</v>
      </c>
      <c r="Y1933" s="1069">
        <f>[5]building!Y1924</f>
        <v>0</v>
      </c>
      <c r="Z1933" s="749">
        <f t="shared" si="395"/>
        <v>0</v>
      </c>
      <c r="AA1933" s="1071"/>
      <c r="AB1933" s="1071"/>
    </row>
    <row r="1934" spans="8:28" ht="70.5" customHeight="1">
      <c r="H1934" s="828">
        <f t="shared" si="389"/>
        <v>0</v>
      </c>
      <c r="P1934" s="828">
        <f t="shared" si="390"/>
        <v>0</v>
      </c>
      <c r="R1934" s="828">
        <f t="shared" si="391"/>
        <v>0</v>
      </c>
      <c r="V1934" s="828">
        <f t="shared" si="392"/>
        <v>0</v>
      </c>
      <c r="W1934" s="829">
        <f t="shared" si="393"/>
        <v>0</v>
      </c>
      <c r="X1934" s="828">
        <f t="shared" si="394"/>
        <v>0</v>
      </c>
      <c r="Y1934" s="1069">
        <f>[5]building!Y1925</f>
        <v>0</v>
      </c>
      <c r="Z1934" s="749">
        <f t="shared" si="395"/>
        <v>0</v>
      </c>
      <c r="AA1934" s="1071"/>
      <c r="AB1934" s="1071"/>
    </row>
    <row r="1935" spans="8:28" ht="70.5" customHeight="1">
      <c r="H1935" s="828">
        <f t="shared" ref="H1935:H1998" si="396">G1935*C1935</f>
        <v>0</v>
      </c>
      <c r="P1935" s="828">
        <f t="shared" ref="P1935:P1998" si="397">O1935*C1935</f>
        <v>0</v>
      </c>
      <c r="R1935" s="828">
        <f t="shared" si="391"/>
        <v>0</v>
      </c>
      <c r="V1935" s="828">
        <f t="shared" si="392"/>
        <v>0</v>
      </c>
      <c r="W1935" s="829">
        <f t="shared" si="393"/>
        <v>0</v>
      </c>
      <c r="X1935" s="828">
        <f t="shared" si="394"/>
        <v>0</v>
      </c>
      <c r="Y1935" s="1069">
        <f>[5]building!Y1926</f>
        <v>0</v>
      </c>
      <c r="Z1935" s="749">
        <f t="shared" si="395"/>
        <v>0</v>
      </c>
      <c r="AA1935" s="1071"/>
      <c r="AB1935" s="1071"/>
    </row>
    <row r="1936" spans="8:28" ht="70.5" customHeight="1">
      <c r="H1936" s="828">
        <f t="shared" si="396"/>
        <v>0</v>
      </c>
      <c r="P1936" s="828">
        <f t="shared" si="397"/>
        <v>0</v>
      </c>
      <c r="R1936" s="828">
        <f t="shared" si="391"/>
        <v>0</v>
      </c>
      <c r="V1936" s="828">
        <f t="shared" si="392"/>
        <v>0</v>
      </c>
      <c r="W1936" s="829">
        <f t="shared" si="393"/>
        <v>0</v>
      </c>
      <c r="X1936" s="828">
        <f t="shared" si="394"/>
        <v>0</v>
      </c>
      <c r="Y1936" s="1069">
        <f>[5]building!Y1927</f>
        <v>0</v>
      </c>
      <c r="Z1936" s="749">
        <f t="shared" si="395"/>
        <v>0</v>
      </c>
      <c r="AA1936" s="1071"/>
      <c r="AB1936" s="1071"/>
    </row>
    <row r="1937" spans="8:28" ht="70.5" customHeight="1">
      <c r="H1937" s="828">
        <f t="shared" si="396"/>
        <v>0</v>
      </c>
      <c r="P1937" s="828">
        <f t="shared" si="397"/>
        <v>0</v>
      </c>
      <c r="R1937" s="828">
        <f t="shared" si="391"/>
        <v>0</v>
      </c>
      <c r="V1937" s="828">
        <f t="shared" si="392"/>
        <v>0</v>
      </c>
      <c r="W1937" s="829">
        <f t="shared" si="393"/>
        <v>0</v>
      </c>
      <c r="X1937" s="828">
        <f t="shared" si="394"/>
        <v>0</v>
      </c>
      <c r="Y1937" s="1069">
        <f>[5]building!Y1928</f>
        <v>0</v>
      </c>
      <c r="Z1937" s="749">
        <f t="shared" si="395"/>
        <v>0</v>
      </c>
      <c r="AA1937" s="1071"/>
      <c r="AB1937" s="1071"/>
    </row>
    <row r="1938" spans="8:28" ht="70.5" customHeight="1">
      <c r="H1938" s="828">
        <f t="shared" si="396"/>
        <v>0</v>
      </c>
      <c r="P1938" s="828">
        <f t="shared" si="397"/>
        <v>0</v>
      </c>
      <c r="R1938" s="828">
        <f t="shared" si="391"/>
        <v>0</v>
      </c>
      <c r="V1938" s="828">
        <f t="shared" si="392"/>
        <v>0</v>
      </c>
      <c r="W1938" s="829">
        <f t="shared" si="393"/>
        <v>0</v>
      </c>
      <c r="X1938" s="828">
        <f t="shared" si="394"/>
        <v>0</v>
      </c>
      <c r="Y1938" s="1069">
        <f>[5]building!Y1929</f>
        <v>0</v>
      </c>
      <c r="Z1938" s="749">
        <f t="shared" si="395"/>
        <v>0</v>
      </c>
      <c r="AA1938" s="1071"/>
      <c r="AB1938" s="1071"/>
    </row>
    <row r="1939" spans="8:28" ht="70.5" customHeight="1">
      <c r="H1939" s="828">
        <f t="shared" si="396"/>
        <v>0</v>
      </c>
      <c r="P1939" s="828">
        <f t="shared" si="397"/>
        <v>0</v>
      </c>
      <c r="R1939" s="828">
        <f t="shared" si="391"/>
        <v>0</v>
      </c>
      <c r="V1939" s="828">
        <f t="shared" si="392"/>
        <v>0</v>
      </c>
      <c r="W1939" s="829">
        <f t="shared" si="393"/>
        <v>0</v>
      </c>
      <c r="X1939" s="828">
        <f t="shared" si="394"/>
        <v>0</v>
      </c>
      <c r="Y1939" s="1069">
        <f>[5]building!Y1930</f>
        <v>0</v>
      </c>
      <c r="Z1939" s="749">
        <f t="shared" si="395"/>
        <v>0</v>
      </c>
      <c r="AA1939" s="1071"/>
      <c r="AB1939" s="1071"/>
    </row>
    <row r="1940" spans="8:28" ht="70.5" customHeight="1">
      <c r="H1940" s="828">
        <f t="shared" si="396"/>
        <v>0</v>
      </c>
      <c r="P1940" s="828">
        <f t="shared" si="397"/>
        <v>0</v>
      </c>
      <c r="R1940" s="828">
        <f t="shared" si="391"/>
        <v>0</v>
      </c>
      <c r="V1940" s="828">
        <f t="shared" si="392"/>
        <v>0</v>
      </c>
      <c r="W1940" s="829">
        <f t="shared" si="393"/>
        <v>0</v>
      </c>
      <c r="X1940" s="828">
        <f t="shared" si="394"/>
        <v>0</v>
      </c>
      <c r="Y1940" s="1069">
        <f>[5]building!Y1931</f>
        <v>0</v>
      </c>
      <c r="Z1940" s="749">
        <f t="shared" si="395"/>
        <v>0</v>
      </c>
      <c r="AA1940" s="1071"/>
      <c r="AB1940" s="1071"/>
    </row>
    <row r="1941" spans="8:28" ht="70.5" customHeight="1">
      <c r="H1941" s="828">
        <f t="shared" si="396"/>
        <v>0</v>
      </c>
      <c r="P1941" s="828">
        <f t="shared" si="397"/>
        <v>0</v>
      </c>
      <c r="R1941" s="828">
        <f t="shared" si="391"/>
        <v>0</v>
      </c>
      <c r="V1941" s="828">
        <f t="shared" si="392"/>
        <v>0</v>
      </c>
      <c r="W1941" s="829">
        <f t="shared" si="393"/>
        <v>0</v>
      </c>
      <c r="X1941" s="828">
        <f t="shared" si="394"/>
        <v>0</v>
      </c>
      <c r="Y1941" s="1069">
        <f>[5]building!Y1932</f>
        <v>0</v>
      </c>
      <c r="Z1941" s="749">
        <f t="shared" si="395"/>
        <v>0</v>
      </c>
      <c r="AA1941" s="1071"/>
      <c r="AB1941" s="1071"/>
    </row>
    <row r="1942" spans="8:28" ht="70.5" customHeight="1">
      <c r="H1942" s="828">
        <f t="shared" si="396"/>
        <v>0</v>
      </c>
      <c r="P1942" s="828">
        <f t="shared" si="397"/>
        <v>0</v>
      </c>
      <c r="R1942" s="828">
        <f t="shared" si="391"/>
        <v>0</v>
      </c>
      <c r="V1942" s="828">
        <f t="shared" si="392"/>
        <v>0</v>
      </c>
      <c r="W1942" s="829">
        <f t="shared" si="393"/>
        <v>0</v>
      </c>
      <c r="X1942" s="828">
        <f t="shared" si="394"/>
        <v>0</v>
      </c>
      <c r="Y1942" s="1069">
        <f>[5]building!Y1933</f>
        <v>0</v>
      </c>
      <c r="Z1942" s="749">
        <f t="shared" si="395"/>
        <v>0</v>
      </c>
      <c r="AA1942" s="1071"/>
      <c r="AB1942" s="1071"/>
    </row>
    <row r="1943" spans="8:28" ht="70.5" customHeight="1">
      <c r="H1943" s="828">
        <f t="shared" si="396"/>
        <v>0</v>
      </c>
      <c r="P1943" s="828">
        <f t="shared" si="397"/>
        <v>0</v>
      </c>
      <c r="R1943" s="828">
        <f t="shared" si="391"/>
        <v>0</v>
      </c>
      <c r="V1943" s="828">
        <f t="shared" si="392"/>
        <v>0</v>
      </c>
      <c r="W1943" s="829">
        <f t="shared" si="393"/>
        <v>0</v>
      </c>
      <c r="X1943" s="828">
        <f t="shared" si="394"/>
        <v>0</v>
      </c>
      <c r="Y1943" s="1069">
        <f>[5]building!Y1934</f>
        <v>0</v>
      </c>
      <c r="Z1943" s="749">
        <f t="shared" si="395"/>
        <v>0</v>
      </c>
      <c r="AA1943" s="1071"/>
      <c r="AB1943" s="1071"/>
    </row>
    <row r="1944" spans="8:28" ht="70.5" customHeight="1">
      <c r="H1944" s="828">
        <f t="shared" si="396"/>
        <v>0</v>
      </c>
      <c r="P1944" s="828">
        <f t="shared" si="397"/>
        <v>0</v>
      </c>
      <c r="R1944" s="828">
        <f t="shared" si="391"/>
        <v>0</v>
      </c>
      <c r="V1944" s="828">
        <f t="shared" si="392"/>
        <v>0</v>
      </c>
      <c r="W1944" s="829">
        <f t="shared" si="393"/>
        <v>0</v>
      </c>
      <c r="X1944" s="828">
        <f t="shared" si="394"/>
        <v>0</v>
      </c>
      <c r="Y1944" s="1069">
        <f>[5]building!Y1935</f>
        <v>0</v>
      </c>
      <c r="Z1944" s="749">
        <f t="shared" si="395"/>
        <v>0</v>
      </c>
      <c r="AA1944" s="1071"/>
      <c r="AB1944" s="1071"/>
    </row>
    <row r="1945" spans="8:28" ht="70.5" customHeight="1">
      <c r="H1945" s="828">
        <f t="shared" si="396"/>
        <v>0</v>
      </c>
      <c r="P1945" s="828">
        <f t="shared" si="397"/>
        <v>0</v>
      </c>
      <c r="R1945" s="828">
        <f t="shared" si="391"/>
        <v>0</v>
      </c>
      <c r="V1945" s="828">
        <f t="shared" si="392"/>
        <v>0</v>
      </c>
      <c r="W1945" s="829">
        <f t="shared" si="393"/>
        <v>0</v>
      </c>
      <c r="X1945" s="828">
        <f t="shared" si="394"/>
        <v>0</v>
      </c>
      <c r="Y1945" s="1069">
        <f>[5]building!Y1936</f>
        <v>0</v>
      </c>
      <c r="Z1945" s="749">
        <f t="shared" si="395"/>
        <v>0</v>
      </c>
      <c r="AA1945" s="1071"/>
      <c r="AB1945" s="1071"/>
    </row>
    <row r="1946" spans="8:28" ht="70.5" customHeight="1">
      <c r="H1946" s="828">
        <f t="shared" si="396"/>
        <v>0</v>
      </c>
      <c r="P1946" s="828">
        <f t="shared" si="397"/>
        <v>0</v>
      </c>
      <c r="R1946" s="828">
        <f t="shared" si="391"/>
        <v>0</v>
      </c>
      <c r="V1946" s="828">
        <f t="shared" si="392"/>
        <v>0</v>
      </c>
      <c r="W1946" s="829">
        <f t="shared" si="393"/>
        <v>0</v>
      </c>
      <c r="X1946" s="828">
        <f t="shared" si="394"/>
        <v>0</v>
      </c>
      <c r="Y1946" s="1069">
        <f>[5]building!Y1937</f>
        <v>0</v>
      </c>
      <c r="Z1946" s="749">
        <f t="shared" si="395"/>
        <v>0</v>
      </c>
      <c r="AA1946" s="1071"/>
      <c r="AB1946" s="1071"/>
    </row>
    <row r="1947" spans="8:28" ht="70.5" customHeight="1">
      <c r="H1947" s="828">
        <f t="shared" si="396"/>
        <v>0</v>
      </c>
      <c r="P1947" s="828">
        <f t="shared" si="397"/>
        <v>0</v>
      </c>
      <c r="R1947" s="828">
        <f t="shared" si="391"/>
        <v>0</v>
      </c>
      <c r="V1947" s="828">
        <f t="shared" si="392"/>
        <v>0</v>
      </c>
      <c r="W1947" s="829">
        <f t="shared" si="393"/>
        <v>0</v>
      </c>
      <c r="X1947" s="828">
        <f t="shared" si="394"/>
        <v>0</v>
      </c>
      <c r="Y1947" s="1069">
        <f>[5]building!Y1938</f>
        <v>0</v>
      </c>
      <c r="Z1947" s="749">
        <f t="shared" si="395"/>
        <v>0</v>
      </c>
      <c r="AA1947" s="1071"/>
      <c r="AB1947" s="1071"/>
    </row>
    <row r="1948" spans="8:28" ht="70.5" customHeight="1">
      <c r="H1948" s="828">
        <f t="shared" si="396"/>
        <v>0</v>
      </c>
      <c r="P1948" s="828">
        <f t="shared" si="397"/>
        <v>0</v>
      </c>
      <c r="R1948" s="828">
        <f t="shared" si="391"/>
        <v>0</v>
      </c>
      <c r="V1948" s="828">
        <f t="shared" si="392"/>
        <v>0</v>
      </c>
      <c r="W1948" s="829">
        <f t="shared" si="393"/>
        <v>0</v>
      </c>
      <c r="X1948" s="828">
        <f t="shared" si="394"/>
        <v>0</v>
      </c>
      <c r="Y1948" s="1069">
        <f>[5]building!Y1939</f>
        <v>0</v>
      </c>
      <c r="Z1948" s="749">
        <f t="shared" si="395"/>
        <v>0</v>
      </c>
      <c r="AA1948" s="1071"/>
      <c r="AB1948" s="1071"/>
    </row>
    <row r="1949" spans="8:28" ht="70.5" customHeight="1">
      <c r="H1949" s="828">
        <f t="shared" si="396"/>
        <v>0</v>
      </c>
      <c r="P1949" s="828">
        <f t="shared" si="397"/>
        <v>0</v>
      </c>
      <c r="R1949" s="828">
        <f t="shared" si="391"/>
        <v>0</v>
      </c>
      <c r="V1949" s="828">
        <f t="shared" si="392"/>
        <v>0</v>
      </c>
      <c r="W1949" s="829">
        <f t="shared" si="393"/>
        <v>0</v>
      </c>
      <c r="X1949" s="828">
        <f t="shared" si="394"/>
        <v>0</v>
      </c>
      <c r="Y1949" s="1069">
        <f>[5]building!Y1940</f>
        <v>0</v>
      </c>
      <c r="Z1949" s="749">
        <f t="shared" si="395"/>
        <v>0</v>
      </c>
      <c r="AA1949" s="1071"/>
      <c r="AB1949" s="1071"/>
    </row>
    <row r="1950" spans="8:28" ht="70.5" customHeight="1">
      <c r="H1950" s="828">
        <f t="shared" si="396"/>
        <v>0</v>
      </c>
      <c r="P1950" s="828">
        <f t="shared" si="397"/>
        <v>0</v>
      </c>
      <c r="R1950" s="828">
        <f t="shared" ref="R1950:R2013" si="398">Q1950*C1950</f>
        <v>0</v>
      </c>
      <c r="V1950" s="828">
        <f t="shared" ref="V1950:V2013" si="399">U1950*C1950</f>
        <v>0</v>
      </c>
      <c r="W1950" s="829">
        <f t="shared" ref="W1950:W2013" si="400">G1950+I1950+K1950+M1950+O1950+Q1950+S1950+U1950</f>
        <v>0</v>
      </c>
      <c r="X1950" s="828">
        <f t="shared" ref="X1950:X2013" si="401">W1950*C1950</f>
        <v>0</v>
      </c>
      <c r="Y1950" s="1069">
        <f>[5]building!Y1941</f>
        <v>0</v>
      </c>
      <c r="Z1950" s="749">
        <f t="shared" ref="Z1950:Z2013" si="402">Y1950*C1950</f>
        <v>0</v>
      </c>
      <c r="AA1950" s="1071"/>
      <c r="AB1950" s="1071"/>
    </row>
    <row r="1951" spans="8:28" ht="70.5" customHeight="1">
      <c r="H1951" s="828">
        <f t="shared" si="396"/>
        <v>0</v>
      </c>
      <c r="P1951" s="828">
        <f t="shared" si="397"/>
        <v>0</v>
      </c>
      <c r="R1951" s="828">
        <f t="shared" si="398"/>
        <v>0</v>
      </c>
      <c r="V1951" s="828">
        <f t="shared" si="399"/>
        <v>0</v>
      </c>
      <c r="W1951" s="829">
        <f t="shared" si="400"/>
        <v>0</v>
      </c>
      <c r="X1951" s="828">
        <f t="shared" si="401"/>
        <v>0</v>
      </c>
      <c r="Y1951" s="1069">
        <f>[5]building!Y1942</f>
        <v>0</v>
      </c>
      <c r="Z1951" s="749">
        <f t="shared" si="402"/>
        <v>0</v>
      </c>
      <c r="AA1951" s="1071"/>
      <c r="AB1951" s="1071"/>
    </row>
    <row r="1952" spans="8:28" ht="70.5" customHeight="1">
      <c r="H1952" s="828">
        <f t="shared" si="396"/>
        <v>0</v>
      </c>
      <c r="P1952" s="828">
        <f t="shared" si="397"/>
        <v>0</v>
      </c>
      <c r="R1952" s="828">
        <f t="shared" si="398"/>
        <v>0</v>
      </c>
      <c r="V1952" s="828">
        <f t="shared" si="399"/>
        <v>0</v>
      </c>
      <c r="W1952" s="829">
        <f t="shared" si="400"/>
        <v>0</v>
      </c>
      <c r="X1952" s="828">
        <f t="shared" si="401"/>
        <v>0</v>
      </c>
      <c r="Y1952" s="1069">
        <f>[5]building!Y1943</f>
        <v>0</v>
      </c>
      <c r="Z1952" s="749">
        <f t="shared" si="402"/>
        <v>0</v>
      </c>
      <c r="AA1952" s="1071"/>
      <c r="AB1952" s="1071"/>
    </row>
    <row r="1953" spans="8:28" ht="70.5" customHeight="1">
      <c r="H1953" s="828">
        <f t="shared" si="396"/>
        <v>0</v>
      </c>
      <c r="P1953" s="828">
        <f t="shared" si="397"/>
        <v>0</v>
      </c>
      <c r="R1953" s="828">
        <f t="shared" si="398"/>
        <v>0</v>
      </c>
      <c r="V1953" s="828">
        <f t="shared" si="399"/>
        <v>0</v>
      </c>
      <c r="W1953" s="829">
        <f t="shared" si="400"/>
        <v>0</v>
      </c>
      <c r="X1953" s="828">
        <f t="shared" si="401"/>
        <v>0</v>
      </c>
      <c r="Y1953" s="1069">
        <f>[5]building!Y1944</f>
        <v>0</v>
      </c>
      <c r="Z1953" s="749">
        <f t="shared" si="402"/>
        <v>0</v>
      </c>
      <c r="AA1953" s="1071"/>
      <c r="AB1953" s="1071"/>
    </row>
    <row r="1954" spans="8:28" ht="70.5" customHeight="1">
      <c r="H1954" s="828">
        <f t="shared" si="396"/>
        <v>0</v>
      </c>
      <c r="P1954" s="828">
        <f t="shared" si="397"/>
        <v>0</v>
      </c>
      <c r="R1954" s="828">
        <f t="shared" si="398"/>
        <v>0</v>
      </c>
      <c r="V1954" s="828">
        <f t="shared" si="399"/>
        <v>0</v>
      </c>
      <c r="W1954" s="829">
        <f t="shared" si="400"/>
        <v>0</v>
      </c>
      <c r="X1954" s="828">
        <f t="shared" si="401"/>
        <v>0</v>
      </c>
      <c r="Y1954" s="1069">
        <f>[5]building!Y1945</f>
        <v>0</v>
      </c>
      <c r="Z1954" s="749">
        <f t="shared" si="402"/>
        <v>0</v>
      </c>
      <c r="AA1954" s="1071"/>
      <c r="AB1954" s="1071"/>
    </row>
    <row r="1955" spans="8:28" ht="70.5" customHeight="1">
      <c r="H1955" s="828">
        <f t="shared" si="396"/>
        <v>0</v>
      </c>
      <c r="P1955" s="828">
        <f t="shared" si="397"/>
        <v>0</v>
      </c>
      <c r="R1955" s="828">
        <f t="shared" si="398"/>
        <v>0</v>
      </c>
      <c r="V1955" s="828">
        <f t="shared" si="399"/>
        <v>0</v>
      </c>
      <c r="W1955" s="829">
        <f t="shared" si="400"/>
        <v>0</v>
      </c>
      <c r="X1955" s="828">
        <f t="shared" si="401"/>
        <v>0</v>
      </c>
      <c r="Y1955" s="1069">
        <f>[5]building!Y1946</f>
        <v>0</v>
      </c>
      <c r="Z1955" s="749">
        <f t="shared" si="402"/>
        <v>0</v>
      </c>
      <c r="AA1955" s="1071"/>
      <c r="AB1955" s="1071"/>
    </row>
    <row r="1956" spans="8:28" ht="70.5" customHeight="1">
      <c r="H1956" s="828">
        <f t="shared" si="396"/>
        <v>0</v>
      </c>
      <c r="P1956" s="828">
        <f t="shared" si="397"/>
        <v>0</v>
      </c>
      <c r="R1956" s="828">
        <f t="shared" si="398"/>
        <v>0</v>
      </c>
      <c r="V1956" s="828">
        <f t="shared" si="399"/>
        <v>0</v>
      </c>
      <c r="W1956" s="829">
        <f t="shared" si="400"/>
        <v>0</v>
      </c>
      <c r="X1956" s="828">
        <f t="shared" si="401"/>
        <v>0</v>
      </c>
      <c r="Y1956" s="1069">
        <f>[5]building!Y1947</f>
        <v>0</v>
      </c>
      <c r="Z1956" s="749">
        <f t="shared" si="402"/>
        <v>0</v>
      </c>
      <c r="AA1956" s="1071"/>
      <c r="AB1956" s="1071"/>
    </row>
    <row r="1957" spans="8:28" ht="70.5" customHeight="1">
      <c r="H1957" s="828">
        <f t="shared" si="396"/>
        <v>0</v>
      </c>
      <c r="P1957" s="828">
        <f t="shared" si="397"/>
        <v>0</v>
      </c>
      <c r="R1957" s="828">
        <f t="shared" si="398"/>
        <v>0</v>
      </c>
      <c r="V1957" s="828">
        <f t="shared" si="399"/>
        <v>0</v>
      </c>
      <c r="W1957" s="829">
        <f t="shared" si="400"/>
        <v>0</v>
      </c>
      <c r="X1957" s="828">
        <f t="shared" si="401"/>
        <v>0</v>
      </c>
      <c r="Y1957" s="1069">
        <f>[5]building!Y1948</f>
        <v>0</v>
      </c>
      <c r="Z1957" s="749">
        <f t="shared" si="402"/>
        <v>0</v>
      </c>
      <c r="AA1957" s="1071"/>
      <c r="AB1957" s="1071"/>
    </row>
    <row r="1958" spans="8:28" ht="70.5" customHeight="1">
      <c r="H1958" s="828">
        <f t="shared" si="396"/>
        <v>0</v>
      </c>
      <c r="P1958" s="828">
        <f t="shared" si="397"/>
        <v>0</v>
      </c>
      <c r="R1958" s="828">
        <f t="shared" si="398"/>
        <v>0</v>
      </c>
      <c r="V1958" s="828">
        <f t="shared" si="399"/>
        <v>0</v>
      </c>
      <c r="W1958" s="829">
        <f t="shared" si="400"/>
        <v>0</v>
      </c>
      <c r="X1958" s="828">
        <f t="shared" si="401"/>
        <v>0</v>
      </c>
      <c r="Y1958" s="1069">
        <f>[5]building!Y1949</f>
        <v>0</v>
      </c>
      <c r="Z1958" s="749">
        <f t="shared" si="402"/>
        <v>0</v>
      </c>
      <c r="AA1958" s="1071"/>
      <c r="AB1958" s="1071"/>
    </row>
    <row r="1959" spans="8:28" ht="70.5" customHeight="1">
      <c r="H1959" s="828">
        <f t="shared" si="396"/>
        <v>0</v>
      </c>
      <c r="P1959" s="828">
        <f t="shared" si="397"/>
        <v>0</v>
      </c>
      <c r="R1959" s="828">
        <f t="shared" si="398"/>
        <v>0</v>
      </c>
      <c r="V1959" s="828">
        <f t="shared" si="399"/>
        <v>0</v>
      </c>
      <c r="W1959" s="829">
        <f t="shared" si="400"/>
        <v>0</v>
      </c>
      <c r="X1959" s="828">
        <f t="shared" si="401"/>
        <v>0</v>
      </c>
      <c r="Y1959" s="1069">
        <f>[5]building!Y1950</f>
        <v>0</v>
      </c>
      <c r="Z1959" s="749">
        <f t="shared" si="402"/>
        <v>0</v>
      </c>
      <c r="AA1959" s="1071"/>
      <c r="AB1959" s="1071"/>
    </row>
    <row r="1960" spans="8:28" ht="70.5" customHeight="1">
      <c r="H1960" s="828">
        <f t="shared" si="396"/>
        <v>0</v>
      </c>
      <c r="P1960" s="828">
        <f t="shared" si="397"/>
        <v>0</v>
      </c>
      <c r="R1960" s="828">
        <f t="shared" si="398"/>
        <v>0</v>
      </c>
      <c r="V1960" s="828">
        <f t="shared" si="399"/>
        <v>0</v>
      </c>
      <c r="W1960" s="829">
        <f t="shared" si="400"/>
        <v>0</v>
      </c>
      <c r="X1960" s="828">
        <f t="shared" si="401"/>
        <v>0</v>
      </c>
      <c r="Y1960" s="1069">
        <f>[5]building!Y1951</f>
        <v>0</v>
      </c>
      <c r="Z1960" s="749">
        <f t="shared" si="402"/>
        <v>0</v>
      </c>
      <c r="AA1960" s="1071"/>
      <c r="AB1960" s="1071"/>
    </row>
    <row r="1961" spans="8:28" ht="70.5" customHeight="1">
      <c r="H1961" s="828">
        <f t="shared" si="396"/>
        <v>0</v>
      </c>
      <c r="P1961" s="828">
        <f t="shared" si="397"/>
        <v>0</v>
      </c>
      <c r="R1961" s="828">
        <f t="shared" si="398"/>
        <v>0</v>
      </c>
      <c r="V1961" s="828">
        <f t="shared" si="399"/>
        <v>0</v>
      </c>
      <c r="W1961" s="829">
        <f t="shared" si="400"/>
        <v>0</v>
      </c>
      <c r="X1961" s="828">
        <f t="shared" si="401"/>
        <v>0</v>
      </c>
      <c r="Y1961" s="1069">
        <f>[5]building!Y1952</f>
        <v>0</v>
      </c>
      <c r="Z1961" s="749">
        <f t="shared" si="402"/>
        <v>0</v>
      </c>
      <c r="AA1961" s="1071"/>
      <c r="AB1961" s="1071"/>
    </row>
    <row r="1962" spans="8:28" ht="70.5" customHeight="1">
      <c r="H1962" s="828">
        <f t="shared" si="396"/>
        <v>0</v>
      </c>
      <c r="P1962" s="828">
        <f t="shared" si="397"/>
        <v>0</v>
      </c>
      <c r="R1962" s="828">
        <f t="shared" si="398"/>
        <v>0</v>
      </c>
      <c r="V1962" s="828">
        <f t="shared" si="399"/>
        <v>0</v>
      </c>
      <c r="W1962" s="829">
        <f t="shared" si="400"/>
        <v>0</v>
      </c>
      <c r="X1962" s="828">
        <f t="shared" si="401"/>
        <v>0</v>
      </c>
      <c r="Y1962" s="1069">
        <f>[5]building!Y1953</f>
        <v>0</v>
      </c>
      <c r="Z1962" s="749">
        <f t="shared" si="402"/>
        <v>0</v>
      </c>
      <c r="AA1962" s="1071"/>
      <c r="AB1962" s="1071"/>
    </row>
    <row r="1963" spans="8:28" ht="70.5" customHeight="1">
      <c r="H1963" s="828">
        <f t="shared" si="396"/>
        <v>0</v>
      </c>
      <c r="P1963" s="828">
        <f t="shared" si="397"/>
        <v>0</v>
      </c>
      <c r="R1963" s="828">
        <f t="shared" si="398"/>
        <v>0</v>
      </c>
      <c r="V1963" s="828">
        <f t="shared" si="399"/>
        <v>0</v>
      </c>
      <c r="W1963" s="829">
        <f t="shared" si="400"/>
        <v>0</v>
      </c>
      <c r="X1963" s="828">
        <f t="shared" si="401"/>
        <v>0</v>
      </c>
      <c r="Y1963" s="1069">
        <f>[5]building!Y1954</f>
        <v>0</v>
      </c>
      <c r="Z1963" s="749">
        <f t="shared" si="402"/>
        <v>0</v>
      </c>
      <c r="AA1963" s="1071"/>
      <c r="AB1963" s="1071"/>
    </row>
    <row r="1964" spans="8:28" ht="70.5" customHeight="1">
      <c r="H1964" s="828">
        <f t="shared" si="396"/>
        <v>0</v>
      </c>
      <c r="P1964" s="828">
        <f t="shared" si="397"/>
        <v>0</v>
      </c>
      <c r="R1964" s="828">
        <f t="shared" si="398"/>
        <v>0</v>
      </c>
      <c r="V1964" s="828">
        <f t="shared" si="399"/>
        <v>0</v>
      </c>
      <c r="W1964" s="829">
        <f t="shared" si="400"/>
        <v>0</v>
      </c>
      <c r="X1964" s="828">
        <f t="shared" si="401"/>
        <v>0</v>
      </c>
      <c r="Y1964" s="1069">
        <f>[5]building!Y1955</f>
        <v>0</v>
      </c>
      <c r="Z1964" s="749">
        <f t="shared" si="402"/>
        <v>0</v>
      </c>
      <c r="AA1964" s="1071"/>
      <c r="AB1964" s="1071"/>
    </row>
    <row r="1965" spans="8:28" ht="70.5" customHeight="1">
      <c r="H1965" s="828">
        <f t="shared" si="396"/>
        <v>0</v>
      </c>
      <c r="P1965" s="828">
        <f t="shared" si="397"/>
        <v>0</v>
      </c>
      <c r="R1965" s="828">
        <f t="shared" si="398"/>
        <v>0</v>
      </c>
      <c r="V1965" s="828">
        <f t="shared" si="399"/>
        <v>0</v>
      </c>
      <c r="W1965" s="829">
        <f t="shared" si="400"/>
        <v>0</v>
      </c>
      <c r="X1965" s="828">
        <f t="shared" si="401"/>
        <v>0</v>
      </c>
      <c r="Y1965" s="1069">
        <f>[5]building!Y1956</f>
        <v>0</v>
      </c>
      <c r="Z1965" s="749">
        <f t="shared" si="402"/>
        <v>0</v>
      </c>
      <c r="AA1965" s="1071"/>
      <c r="AB1965" s="1071"/>
    </row>
    <row r="1966" spans="8:28" ht="70.5" customHeight="1">
      <c r="H1966" s="828">
        <f t="shared" si="396"/>
        <v>0</v>
      </c>
      <c r="P1966" s="828">
        <f t="shared" si="397"/>
        <v>0</v>
      </c>
      <c r="R1966" s="828">
        <f t="shared" si="398"/>
        <v>0</v>
      </c>
      <c r="V1966" s="828">
        <f t="shared" si="399"/>
        <v>0</v>
      </c>
      <c r="W1966" s="829">
        <f t="shared" si="400"/>
        <v>0</v>
      </c>
      <c r="X1966" s="828">
        <f t="shared" si="401"/>
        <v>0</v>
      </c>
      <c r="Y1966" s="1069">
        <f>[5]building!Y1957</f>
        <v>0</v>
      </c>
      <c r="Z1966" s="749">
        <f t="shared" si="402"/>
        <v>0</v>
      </c>
      <c r="AA1966" s="1071"/>
      <c r="AB1966" s="1071"/>
    </row>
    <row r="1967" spans="8:28" ht="70.5" customHeight="1">
      <c r="H1967" s="828">
        <f t="shared" si="396"/>
        <v>0</v>
      </c>
      <c r="P1967" s="828">
        <f t="shared" si="397"/>
        <v>0</v>
      </c>
      <c r="R1967" s="828">
        <f t="shared" si="398"/>
        <v>0</v>
      </c>
      <c r="V1967" s="828">
        <f t="shared" si="399"/>
        <v>0</v>
      </c>
      <c r="W1967" s="829">
        <f t="shared" si="400"/>
        <v>0</v>
      </c>
      <c r="X1967" s="828">
        <f t="shared" si="401"/>
        <v>0</v>
      </c>
      <c r="Y1967" s="1069">
        <f>[5]building!Y1958</f>
        <v>0</v>
      </c>
      <c r="Z1967" s="749">
        <f t="shared" si="402"/>
        <v>0</v>
      </c>
      <c r="AA1967" s="1071"/>
      <c r="AB1967" s="1071"/>
    </row>
    <row r="1968" spans="8:28" ht="70.5" customHeight="1">
      <c r="H1968" s="828">
        <f t="shared" si="396"/>
        <v>0</v>
      </c>
      <c r="P1968" s="828">
        <f t="shared" si="397"/>
        <v>0</v>
      </c>
      <c r="R1968" s="828">
        <f t="shared" si="398"/>
        <v>0</v>
      </c>
      <c r="V1968" s="828">
        <f t="shared" si="399"/>
        <v>0</v>
      </c>
      <c r="W1968" s="829">
        <f t="shared" si="400"/>
        <v>0</v>
      </c>
      <c r="X1968" s="828">
        <f t="shared" si="401"/>
        <v>0</v>
      </c>
      <c r="Y1968" s="1069">
        <f>[5]building!Y1959</f>
        <v>0</v>
      </c>
      <c r="Z1968" s="749">
        <f t="shared" si="402"/>
        <v>0</v>
      </c>
      <c r="AA1968" s="1071"/>
      <c r="AB1968" s="1071"/>
    </row>
    <row r="1969" spans="8:28" ht="70.5" customHeight="1">
      <c r="H1969" s="828">
        <f t="shared" si="396"/>
        <v>0</v>
      </c>
      <c r="P1969" s="828">
        <f t="shared" si="397"/>
        <v>0</v>
      </c>
      <c r="R1969" s="828">
        <f t="shared" si="398"/>
        <v>0</v>
      </c>
      <c r="V1969" s="828">
        <f t="shared" si="399"/>
        <v>0</v>
      </c>
      <c r="W1969" s="829">
        <f t="shared" si="400"/>
        <v>0</v>
      </c>
      <c r="X1969" s="828">
        <f t="shared" si="401"/>
        <v>0</v>
      </c>
      <c r="Y1969" s="1069">
        <f>[5]building!Y1960</f>
        <v>0</v>
      </c>
      <c r="Z1969" s="749">
        <f t="shared" si="402"/>
        <v>0</v>
      </c>
      <c r="AA1969" s="1071"/>
      <c r="AB1969" s="1071"/>
    </row>
    <row r="1970" spans="8:28" ht="70.5" customHeight="1">
      <c r="H1970" s="828">
        <f t="shared" si="396"/>
        <v>0</v>
      </c>
      <c r="P1970" s="828">
        <f t="shared" si="397"/>
        <v>0</v>
      </c>
      <c r="R1970" s="828">
        <f t="shared" si="398"/>
        <v>0</v>
      </c>
      <c r="V1970" s="828">
        <f t="shared" si="399"/>
        <v>0</v>
      </c>
      <c r="W1970" s="829">
        <f t="shared" si="400"/>
        <v>0</v>
      </c>
      <c r="X1970" s="828">
        <f t="shared" si="401"/>
        <v>0</v>
      </c>
      <c r="Y1970" s="1069">
        <f>[5]building!Y1961</f>
        <v>0</v>
      </c>
      <c r="Z1970" s="749">
        <f t="shared" si="402"/>
        <v>0</v>
      </c>
      <c r="AA1970" s="1071"/>
      <c r="AB1970" s="1071"/>
    </row>
    <row r="1971" spans="8:28" ht="70.5" customHeight="1">
      <c r="H1971" s="828">
        <f t="shared" si="396"/>
        <v>0</v>
      </c>
      <c r="P1971" s="828">
        <f t="shared" si="397"/>
        <v>0</v>
      </c>
      <c r="R1971" s="828">
        <f t="shared" si="398"/>
        <v>0</v>
      </c>
      <c r="V1971" s="828">
        <f t="shared" si="399"/>
        <v>0</v>
      </c>
      <c r="W1971" s="829">
        <f t="shared" si="400"/>
        <v>0</v>
      </c>
      <c r="X1971" s="828">
        <f t="shared" si="401"/>
        <v>0</v>
      </c>
      <c r="Y1971" s="1069">
        <f>[5]building!Y1962</f>
        <v>0</v>
      </c>
      <c r="Z1971" s="749">
        <f t="shared" si="402"/>
        <v>0</v>
      </c>
      <c r="AA1971" s="1071"/>
      <c r="AB1971" s="1071"/>
    </row>
    <row r="1972" spans="8:28" ht="70.5" customHeight="1">
      <c r="H1972" s="828">
        <f t="shared" si="396"/>
        <v>0</v>
      </c>
      <c r="P1972" s="828">
        <f t="shared" si="397"/>
        <v>0</v>
      </c>
      <c r="R1972" s="828">
        <f t="shared" si="398"/>
        <v>0</v>
      </c>
      <c r="V1972" s="828">
        <f t="shared" si="399"/>
        <v>0</v>
      </c>
      <c r="W1972" s="829">
        <f t="shared" si="400"/>
        <v>0</v>
      </c>
      <c r="X1972" s="828">
        <f t="shared" si="401"/>
        <v>0</v>
      </c>
      <c r="Y1972" s="1069">
        <f>[5]building!Y1963</f>
        <v>0</v>
      </c>
      <c r="Z1972" s="749">
        <f t="shared" si="402"/>
        <v>0</v>
      </c>
      <c r="AA1972" s="1071"/>
      <c r="AB1972" s="1071"/>
    </row>
    <row r="1973" spans="8:28" ht="70.5" customHeight="1">
      <c r="H1973" s="828">
        <f t="shared" si="396"/>
        <v>0</v>
      </c>
      <c r="P1973" s="828">
        <f t="shared" si="397"/>
        <v>0</v>
      </c>
      <c r="R1973" s="828">
        <f t="shared" si="398"/>
        <v>0</v>
      </c>
      <c r="V1973" s="828">
        <f t="shared" si="399"/>
        <v>0</v>
      </c>
      <c r="W1973" s="829">
        <f t="shared" si="400"/>
        <v>0</v>
      </c>
      <c r="X1973" s="828">
        <f t="shared" si="401"/>
        <v>0</v>
      </c>
      <c r="Y1973" s="1069">
        <f>[5]building!Y1964</f>
        <v>0</v>
      </c>
      <c r="Z1973" s="749">
        <f t="shared" si="402"/>
        <v>0</v>
      </c>
      <c r="AA1973" s="1071"/>
      <c r="AB1973" s="1071"/>
    </row>
    <row r="1974" spans="8:28" ht="70.5" customHeight="1">
      <c r="H1974" s="828">
        <f t="shared" si="396"/>
        <v>0</v>
      </c>
      <c r="P1974" s="828">
        <f t="shared" si="397"/>
        <v>0</v>
      </c>
      <c r="R1974" s="828">
        <f t="shared" si="398"/>
        <v>0</v>
      </c>
      <c r="V1974" s="828">
        <f t="shared" si="399"/>
        <v>0</v>
      </c>
      <c r="W1974" s="829">
        <f t="shared" si="400"/>
        <v>0</v>
      </c>
      <c r="X1974" s="828">
        <f t="shared" si="401"/>
        <v>0</v>
      </c>
      <c r="Y1974" s="1069">
        <f>[5]building!Y1965</f>
        <v>0</v>
      </c>
      <c r="Z1974" s="749">
        <f t="shared" si="402"/>
        <v>0</v>
      </c>
      <c r="AA1974" s="1071"/>
      <c r="AB1974" s="1071"/>
    </row>
    <row r="1975" spans="8:28" ht="70.5" customHeight="1">
      <c r="H1975" s="828">
        <f t="shared" si="396"/>
        <v>0</v>
      </c>
      <c r="P1975" s="828">
        <f t="shared" si="397"/>
        <v>0</v>
      </c>
      <c r="R1975" s="828">
        <f t="shared" si="398"/>
        <v>0</v>
      </c>
      <c r="V1975" s="828">
        <f t="shared" si="399"/>
        <v>0</v>
      </c>
      <c r="W1975" s="829">
        <f t="shared" si="400"/>
        <v>0</v>
      </c>
      <c r="X1975" s="828">
        <f t="shared" si="401"/>
        <v>0</v>
      </c>
      <c r="Y1975" s="1069">
        <f>[5]building!Y1966</f>
        <v>0</v>
      </c>
      <c r="Z1975" s="749">
        <f t="shared" si="402"/>
        <v>0</v>
      </c>
      <c r="AA1975" s="1071"/>
      <c r="AB1975" s="1071"/>
    </row>
    <row r="1976" spans="8:28" ht="70.5" customHeight="1">
      <c r="H1976" s="828">
        <f t="shared" si="396"/>
        <v>0</v>
      </c>
      <c r="P1976" s="828">
        <f t="shared" si="397"/>
        <v>0</v>
      </c>
      <c r="R1976" s="828">
        <f t="shared" si="398"/>
        <v>0</v>
      </c>
      <c r="V1976" s="828">
        <f t="shared" si="399"/>
        <v>0</v>
      </c>
      <c r="W1976" s="829">
        <f t="shared" si="400"/>
        <v>0</v>
      </c>
      <c r="X1976" s="828">
        <f t="shared" si="401"/>
        <v>0</v>
      </c>
      <c r="Y1976" s="1069">
        <f>[5]building!Y1967</f>
        <v>0</v>
      </c>
      <c r="Z1976" s="749">
        <f t="shared" si="402"/>
        <v>0</v>
      </c>
      <c r="AA1976" s="1071"/>
      <c r="AB1976" s="1071"/>
    </row>
    <row r="1977" spans="8:28" ht="70.5" customHeight="1">
      <c r="H1977" s="828">
        <f t="shared" si="396"/>
        <v>0</v>
      </c>
      <c r="P1977" s="828">
        <f t="shared" si="397"/>
        <v>0</v>
      </c>
      <c r="R1977" s="828">
        <f t="shared" si="398"/>
        <v>0</v>
      </c>
      <c r="V1977" s="828">
        <f t="shared" si="399"/>
        <v>0</v>
      </c>
      <c r="W1977" s="829">
        <f t="shared" si="400"/>
        <v>0</v>
      </c>
      <c r="X1977" s="828">
        <f t="shared" si="401"/>
        <v>0</v>
      </c>
      <c r="Y1977" s="1069">
        <f>[5]building!Y1968</f>
        <v>0</v>
      </c>
      <c r="Z1977" s="749">
        <f t="shared" si="402"/>
        <v>0</v>
      </c>
      <c r="AA1977" s="1071"/>
      <c r="AB1977" s="1071"/>
    </row>
    <row r="1978" spans="8:28" ht="70.5" customHeight="1">
      <c r="H1978" s="828">
        <f t="shared" si="396"/>
        <v>0</v>
      </c>
      <c r="P1978" s="828">
        <f t="shared" si="397"/>
        <v>0</v>
      </c>
      <c r="R1978" s="828">
        <f t="shared" si="398"/>
        <v>0</v>
      </c>
      <c r="V1978" s="828">
        <f t="shared" si="399"/>
        <v>0</v>
      </c>
      <c r="W1978" s="829">
        <f t="shared" si="400"/>
        <v>0</v>
      </c>
      <c r="X1978" s="828">
        <f t="shared" si="401"/>
        <v>0</v>
      </c>
      <c r="Y1978" s="1069">
        <f>[5]building!Y1969</f>
        <v>0</v>
      </c>
      <c r="Z1978" s="749">
        <f t="shared" si="402"/>
        <v>0</v>
      </c>
      <c r="AA1978" s="1071"/>
      <c r="AB1978" s="1071"/>
    </row>
    <row r="1979" spans="8:28" ht="70.5" customHeight="1">
      <c r="H1979" s="828">
        <f t="shared" si="396"/>
        <v>0</v>
      </c>
      <c r="P1979" s="828">
        <f t="shared" si="397"/>
        <v>0</v>
      </c>
      <c r="R1979" s="828">
        <f t="shared" si="398"/>
        <v>0</v>
      </c>
      <c r="V1979" s="828">
        <f t="shared" si="399"/>
        <v>0</v>
      </c>
      <c r="W1979" s="829">
        <f t="shared" si="400"/>
        <v>0</v>
      </c>
      <c r="X1979" s="828">
        <f t="shared" si="401"/>
        <v>0</v>
      </c>
      <c r="Y1979" s="1069">
        <f>[5]building!Y1970</f>
        <v>0</v>
      </c>
      <c r="Z1979" s="749">
        <f t="shared" si="402"/>
        <v>0</v>
      </c>
      <c r="AA1979" s="1071"/>
      <c r="AB1979" s="1071"/>
    </row>
    <row r="1980" spans="8:28" ht="70.5" customHeight="1">
      <c r="H1980" s="828">
        <f t="shared" si="396"/>
        <v>0</v>
      </c>
      <c r="P1980" s="828">
        <f t="shared" si="397"/>
        <v>0</v>
      </c>
      <c r="R1980" s="828">
        <f t="shared" si="398"/>
        <v>0</v>
      </c>
      <c r="V1980" s="828">
        <f t="shared" si="399"/>
        <v>0</v>
      </c>
      <c r="W1980" s="829">
        <f t="shared" si="400"/>
        <v>0</v>
      </c>
      <c r="X1980" s="828">
        <f t="shared" si="401"/>
        <v>0</v>
      </c>
      <c r="Y1980" s="1069">
        <f>[5]building!Y1971</f>
        <v>0</v>
      </c>
      <c r="Z1980" s="749">
        <f t="shared" si="402"/>
        <v>0</v>
      </c>
      <c r="AA1980" s="1071"/>
      <c r="AB1980" s="1071"/>
    </row>
    <row r="1981" spans="8:28" ht="70.5" customHeight="1">
      <c r="H1981" s="828">
        <f t="shared" si="396"/>
        <v>0</v>
      </c>
      <c r="P1981" s="828">
        <f t="shared" si="397"/>
        <v>0</v>
      </c>
      <c r="R1981" s="828">
        <f t="shared" si="398"/>
        <v>0</v>
      </c>
      <c r="V1981" s="828">
        <f t="shared" si="399"/>
        <v>0</v>
      </c>
      <c r="W1981" s="829">
        <f t="shared" si="400"/>
        <v>0</v>
      </c>
      <c r="X1981" s="828">
        <f t="shared" si="401"/>
        <v>0</v>
      </c>
      <c r="Y1981" s="1069">
        <f>[5]building!Y1972</f>
        <v>0</v>
      </c>
      <c r="Z1981" s="749">
        <f t="shared" si="402"/>
        <v>0</v>
      </c>
      <c r="AA1981" s="1071"/>
      <c r="AB1981" s="1071"/>
    </row>
    <row r="1982" spans="8:28" ht="70.5" customHeight="1">
      <c r="H1982" s="828">
        <f t="shared" si="396"/>
        <v>0</v>
      </c>
      <c r="P1982" s="828">
        <f t="shared" si="397"/>
        <v>0</v>
      </c>
      <c r="R1982" s="828">
        <f t="shared" si="398"/>
        <v>0</v>
      </c>
      <c r="V1982" s="828">
        <f t="shared" si="399"/>
        <v>0</v>
      </c>
      <c r="W1982" s="829">
        <f t="shared" si="400"/>
        <v>0</v>
      </c>
      <c r="X1982" s="828">
        <f t="shared" si="401"/>
        <v>0</v>
      </c>
      <c r="Y1982" s="1069">
        <f>[5]building!Y1973</f>
        <v>0</v>
      </c>
      <c r="Z1982" s="749">
        <f t="shared" si="402"/>
        <v>0</v>
      </c>
      <c r="AA1982" s="1071"/>
      <c r="AB1982" s="1071"/>
    </row>
    <row r="1983" spans="8:28" ht="70.5" customHeight="1">
      <c r="H1983" s="828">
        <f t="shared" si="396"/>
        <v>0</v>
      </c>
      <c r="P1983" s="828">
        <f t="shared" si="397"/>
        <v>0</v>
      </c>
      <c r="R1983" s="828">
        <f t="shared" si="398"/>
        <v>0</v>
      </c>
      <c r="V1983" s="828">
        <f t="shared" si="399"/>
        <v>0</v>
      </c>
      <c r="W1983" s="829">
        <f t="shared" si="400"/>
        <v>0</v>
      </c>
      <c r="X1983" s="828">
        <f t="shared" si="401"/>
        <v>0</v>
      </c>
      <c r="Y1983" s="1069">
        <f>[5]building!Y1974</f>
        <v>0</v>
      </c>
      <c r="Z1983" s="749">
        <f t="shared" si="402"/>
        <v>0</v>
      </c>
      <c r="AA1983" s="1071"/>
      <c r="AB1983" s="1071"/>
    </row>
    <row r="1984" spans="8:28" ht="70.5" customHeight="1">
      <c r="H1984" s="828">
        <f t="shared" si="396"/>
        <v>0</v>
      </c>
      <c r="P1984" s="828">
        <f t="shared" si="397"/>
        <v>0</v>
      </c>
      <c r="R1984" s="828">
        <f t="shared" si="398"/>
        <v>0</v>
      </c>
      <c r="V1984" s="828">
        <f t="shared" si="399"/>
        <v>0</v>
      </c>
      <c r="W1984" s="829">
        <f t="shared" si="400"/>
        <v>0</v>
      </c>
      <c r="X1984" s="828">
        <f t="shared" si="401"/>
        <v>0</v>
      </c>
      <c r="Y1984" s="1069">
        <f>[5]building!Y1975</f>
        <v>0</v>
      </c>
      <c r="Z1984" s="749">
        <f t="shared" si="402"/>
        <v>0</v>
      </c>
      <c r="AA1984" s="1071"/>
      <c r="AB1984" s="1071"/>
    </row>
    <row r="1985" spans="8:28" ht="70.5" customHeight="1">
      <c r="H1985" s="828">
        <f t="shared" si="396"/>
        <v>0</v>
      </c>
      <c r="P1985" s="828">
        <f t="shared" si="397"/>
        <v>0</v>
      </c>
      <c r="R1985" s="828">
        <f t="shared" si="398"/>
        <v>0</v>
      </c>
      <c r="V1985" s="828">
        <f t="shared" si="399"/>
        <v>0</v>
      </c>
      <c r="W1985" s="829">
        <f t="shared" si="400"/>
        <v>0</v>
      </c>
      <c r="X1985" s="828">
        <f t="shared" si="401"/>
        <v>0</v>
      </c>
      <c r="Y1985" s="1069">
        <f>[5]building!Y1976</f>
        <v>0</v>
      </c>
      <c r="Z1985" s="749">
        <f t="shared" si="402"/>
        <v>0</v>
      </c>
      <c r="AA1985" s="1071"/>
      <c r="AB1985" s="1071"/>
    </row>
    <row r="1986" spans="8:28" ht="70.5" customHeight="1">
      <c r="H1986" s="828">
        <f t="shared" si="396"/>
        <v>0</v>
      </c>
      <c r="P1986" s="828">
        <f t="shared" si="397"/>
        <v>0</v>
      </c>
      <c r="R1986" s="828">
        <f t="shared" si="398"/>
        <v>0</v>
      </c>
      <c r="V1986" s="828">
        <f t="shared" si="399"/>
        <v>0</v>
      </c>
      <c r="W1986" s="829">
        <f t="shared" si="400"/>
        <v>0</v>
      </c>
      <c r="X1986" s="828">
        <f t="shared" si="401"/>
        <v>0</v>
      </c>
      <c r="Y1986" s="1069">
        <f>[5]building!Y1977</f>
        <v>0</v>
      </c>
      <c r="Z1986" s="749">
        <f t="shared" si="402"/>
        <v>0</v>
      </c>
      <c r="AA1986" s="1071"/>
      <c r="AB1986" s="1071"/>
    </row>
    <row r="1987" spans="8:28" ht="70.5" customHeight="1">
      <c r="H1987" s="828">
        <f t="shared" si="396"/>
        <v>0</v>
      </c>
      <c r="P1987" s="828">
        <f t="shared" si="397"/>
        <v>0</v>
      </c>
      <c r="R1987" s="828">
        <f t="shared" si="398"/>
        <v>0</v>
      </c>
      <c r="V1987" s="828">
        <f t="shared" si="399"/>
        <v>0</v>
      </c>
      <c r="W1987" s="829">
        <f t="shared" si="400"/>
        <v>0</v>
      </c>
      <c r="X1987" s="828">
        <f t="shared" si="401"/>
        <v>0</v>
      </c>
      <c r="Y1987" s="1069">
        <f>[5]building!Y1978</f>
        <v>0</v>
      </c>
      <c r="Z1987" s="749">
        <f t="shared" si="402"/>
        <v>0</v>
      </c>
      <c r="AA1987" s="1071"/>
      <c r="AB1987" s="1071"/>
    </row>
    <row r="1988" spans="8:28" ht="70.5" customHeight="1">
      <c r="H1988" s="828">
        <f t="shared" si="396"/>
        <v>0</v>
      </c>
      <c r="P1988" s="828">
        <f t="shared" si="397"/>
        <v>0</v>
      </c>
      <c r="R1988" s="828">
        <f t="shared" si="398"/>
        <v>0</v>
      </c>
      <c r="V1988" s="828">
        <f t="shared" si="399"/>
        <v>0</v>
      </c>
      <c r="W1988" s="829">
        <f t="shared" si="400"/>
        <v>0</v>
      </c>
      <c r="X1988" s="828">
        <f t="shared" si="401"/>
        <v>0</v>
      </c>
      <c r="Y1988" s="1069">
        <f>[5]building!Y1979</f>
        <v>0</v>
      </c>
      <c r="Z1988" s="749">
        <f t="shared" si="402"/>
        <v>0</v>
      </c>
      <c r="AA1988" s="1071"/>
      <c r="AB1988" s="1071"/>
    </row>
    <row r="1989" spans="8:28" ht="70.5" customHeight="1">
      <c r="H1989" s="828">
        <f t="shared" si="396"/>
        <v>0</v>
      </c>
      <c r="P1989" s="828">
        <f t="shared" si="397"/>
        <v>0</v>
      </c>
      <c r="R1989" s="828">
        <f t="shared" si="398"/>
        <v>0</v>
      </c>
      <c r="V1989" s="828">
        <f t="shared" si="399"/>
        <v>0</v>
      </c>
      <c r="W1989" s="829">
        <f t="shared" si="400"/>
        <v>0</v>
      </c>
      <c r="X1989" s="828">
        <f t="shared" si="401"/>
        <v>0</v>
      </c>
      <c r="Y1989" s="1069">
        <f>[5]building!Y1980</f>
        <v>0</v>
      </c>
      <c r="Z1989" s="749">
        <f t="shared" si="402"/>
        <v>0</v>
      </c>
      <c r="AA1989" s="1071"/>
      <c r="AB1989" s="1071"/>
    </row>
    <row r="1990" spans="8:28" ht="70.5" customHeight="1">
      <c r="H1990" s="828">
        <f t="shared" si="396"/>
        <v>0</v>
      </c>
      <c r="P1990" s="828">
        <f t="shared" si="397"/>
        <v>0</v>
      </c>
      <c r="R1990" s="828">
        <f t="shared" si="398"/>
        <v>0</v>
      </c>
      <c r="V1990" s="828">
        <f t="shared" si="399"/>
        <v>0</v>
      </c>
      <c r="W1990" s="829">
        <f t="shared" si="400"/>
        <v>0</v>
      </c>
      <c r="X1990" s="828">
        <f t="shared" si="401"/>
        <v>0</v>
      </c>
      <c r="Y1990" s="1069">
        <f>[5]building!Y1981</f>
        <v>0</v>
      </c>
      <c r="Z1990" s="749">
        <f t="shared" si="402"/>
        <v>0</v>
      </c>
      <c r="AA1990" s="1071"/>
      <c r="AB1990" s="1071"/>
    </row>
    <row r="1991" spans="8:28" ht="70.5" customHeight="1">
      <c r="H1991" s="828">
        <f t="shared" si="396"/>
        <v>0</v>
      </c>
      <c r="P1991" s="828">
        <f t="shared" si="397"/>
        <v>0</v>
      </c>
      <c r="R1991" s="828">
        <f t="shared" si="398"/>
        <v>0</v>
      </c>
      <c r="V1991" s="828">
        <f t="shared" si="399"/>
        <v>0</v>
      </c>
      <c r="W1991" s="829">
        <f t="shared" si="400"/>
        <v>0</v>
      </c>
      <c r="X1991" s="828">
        <f t="shared" si="401"/>
        <v>0</v>
      </c>
      <c r="Y1991" s="1069">
        <f>[5]building!Y1982</f>
        <v>0</v>
      </c>
      <c r="Z1991" s="749">
        <f t="shared" si="402"/>
        <v>0</v>
      </c>
      <c r="AA1991" s="1071"/>
      <c r="AB1991" s="1071"/>
    </row>
    <row r="1992" spans="8:28" ht="70.5" customHeight="1">
      <c r="H1992" s="828">
        <f t="shared" si="396"/>
        <v>0</v>
      </c>
      <c r="P1992" s="828">
        <f t="shared" si="397"/>
        <v>0</v>
      </c>
      <c r="R1992" s="828">
        <f t="shared" si="398"/>
        <v>0</v>
      </c>
      <c r="V1992" s="828">
        <f t="shared" si="399"/>
        <v>0</v>
      </c>
      <c r="W1992" s="829">
        <f t="shared" si="400"/>
        <v>0</v>
      </c>
      <c r="X1992" s="828">
        <f t="shared" si="401"/>
        <v>0</v>
      </c>
      <c r="Y1992" s="1069">
        <f>[5]building!Y1983</f>
        <v>0</v>
      </c>
      <c r="Z1992" s="749">
        <f t="shared" si="402"/>
        <v>0</v>
      </c>
      <c r="AA1992" s="1071"/>
      <c r="AB1992" s="1071"/>
    </row>
    <row r="1993" spans="8:28" ht="70.5" customHeight="1">
      <c r="H1993" s="828">
        <f t="shared" si="396"/>
        <v>0</v>
      </c>
      <c r="P1993" s="828">
        <f t="shared" si="397"/>
        <v>0</v>
      </c>
      <c r="R1993" s="828">
        <f t="shared" si="398"/>
        <v>0</v>
      </c>
      <c r="V1993" s="828">
        <f t="shared" si="399"/>
        <v>0</v>
      </c>
      <c r="W1993" s="829">
        <f t="shared" si="400"/>
        <v>0</v>
      </c>
      <c r="X1993" s="828">
        <f t="shared" si="401"/>
        <v>0</v>
      </c>
      <c r="Y1993" s="1069">
        <f>[5]building!Y1984</f>
        <v>0</v>
      </c>
      <c r="Z1993" s="749">
        <f t="shared" si="402"/>
        <v>0</v>
      </c>
      <c r="AA1993" s="1071"/>
      <c r="AB1993" s="1071"/>
    </row>
    <row r="1994" spans="8:28" ht="70.5" customHeight="1">
      <c r="H1994" s="828">
        <f t="shared" si="396"/>
        <v>0</v>
      </c>
      <c r="P1994" s="828">
        <f t="shared" si="397"/>
        <v>0</v>
      </c>
      <c r="R1994" s="828">
        <f t="shared" si="398"/>
        <v>0</v>
      </c>
      <c r="V1994" s="828">
        <f t="shared" si="399"/>
        <v>0</v>
      </c>
      <c r="W1994" s="829">
        <f t="shared" si="400"/>
        <v>0</v>
      </c>
      <c r="X1994" s="828">
        <f t="shared" si="401"/>
        <v>0</v>
      </c>
      <c r="Y1994" s="1069">
        <f>[5]building!Y1985</f>
        <v>0</v>
      </c>
      <c r="Z1994" s="749">
        <f t="shared" si="402"/>
        <v>0</v>
      </c>
      <c r="AA1994" s="1071"/>
      <c r="AB1994" s="1071"/>
    </row>
    <row r="1995" spans="8:28" ht="70.5" customHeight="1">
      <c r="H1995" s="828">
        <f t="shared" si="396"/>
        <v>0</v>
      </c>
      <c r="P1995" s="828">
        <f t="shared" si="397"/>
        <v>0</v>
      </c>
      <c r="R1995" s="828">
        <f t="shared" si="398"/>
        <v>0</v>
      </c>
      <c r="V1995" s="828">
        <f t="shared" si="399"/>
        <v>0</v>
      </c>
      <c r="W1995" s="829">
        <f t="shared" si="400"/>
        <v>0</v>
      </c>
      <c r="X1995" s="828">
        <f t="shared" si="401"/>
        <v>0</v>
      </c>
      <c r="Y1995" s="1069">
        <f>[5]building!Y1986</f>
        <v>0</v>
      </c>
      <c r="Z1995" s="749">
        <f t="shared" si="402"/>
        <v>0</v>
      </c>
      <c r="AA1995" s="1071"/>
      <c r="AB1995" s="1071"/>
    </row>
    <row r="1996" spans="8:28" ht="70.5" customHeight="1">
      <c r="H1996" s="828">
        <f t="shared" si="396"/>
        <v>0</v>
      </c>
      <c r="P1996" s="828">
        <f t="shared" si="397"/>
        <v>0</v>
      </c>
      <c r="R1996" s="828">
        <f t="shared" si="398"/>
        <v>0</v>
      </c>
      <c r="V1996" s="828">
        <f t="shared" si="399"/>
        <v>0</v>
      </c>
      <c r="W1996" s="829">
        <f t="shared" si="400"/>
        <v>0</v>
      </c>
      <c r="X1996" s="828">
        <f t="shared" si="401"/>
        <v>0</v>
      </c>
      <c r="Y1996" s="1069">
        <f>[5]building!Y1987</f>
        <v>0</v>
      </c>
      <c r="Z1996" s="749">
        <f t="shared" si="402"/>
        <v>0</v>
      </c>
      <c r="AA1996" s="1071"/>
      <c r="AB1996" s="1071"/>
    </row>
    <row r="1997" spans="8:28" ht="70.5" customHeight="1">
      <c r="H1997" s="828">
        <f t="shared" si="396"/>
        <v>0</v>
      </c>
      <c r="P1997" s="828">
        <f t="shared" si="397"/>
        <v>0</v>
      </c>
      <c r="R1997" s="828">
        <f t="shared" si="398"/>
        <v>0</v>
      </c>
      <c r="V1997" s="828">
        <f t="shared" si="399"/>
        <v>0</v>
      </c>
      <c r="W1997" s="829">
        <f t="shared" si="400"/>
        <v>0</v>
      </c>
      <c r="X1997" s="828">
        <f t="shared" si="401"/>
        <v>0</v>
      </c>
      <c r="Y1997" s="1069">
        <f>[5]building!Y1988</f>
        <v>0</v>
      </c>
      <c r="Z1997" s="749">
        <f t="shared" si="402"/>
        <v>0</v>
      </c>
      <c r="AA1997" s="1071"/>
      <c r="AB1997" s="1071"/>
    </row>
    <row r="1998" spans="8:28" ht="70.5" customHeight="1">
      <c r="H1998" s="828">
        <f t="shared" si="396"/>
        <v>0</v>
      </c>
      <c r="P1998" s="828">
        <f t="shared" si="397"/>
        <v>0</v>
      </c>
      <c r="R1998" s="828">
        <f t="shared" si="398"/>
        <v>0</v>
      </c>
      <c r="V1998" s="828">
        <f t="shared" si="399"/>
        <v>0</v>
      </c>
      <c r="W1998" s="829">
        <f t="shared" si="400"/>
        <v>0</v>
      </c>
      <c r="X1998" s="828">
        <f t="shared" si="401"/>
        <v>0</v>
      </c>
      <c r="Y1998" s="1069">
        <f>[5]building!Y1989</f>
        <v>0</v>
      </c>
      <c r="Z1998" s="749">
        <f t="shared" si="402"/>
        <v>0</v>
      </c>
      <c r="AA1998" s="1071"/>
      <c r="AB1998" s="1071"/>
    </row>
    <row r="1999" spans="8:28" ht="70.5" customHeight="1">
      <c r="H1999" s="828">
        <f t="shared" ref="H1999:H2062" si="403">G1999*C1999</f>
        <v>0</v>
      </c>
      <c r="P1999" s="828">
        <f t="shared" ref="P1999:P2062" si="404">O1999*C1999</f>
        <v>0</v>
      </c>
      <c r="R1999" s="828">
        <f t="shared" si="398"/>
        <v>0</v>
      </c>
      <c r="V1999" s="828">
        <f t="shared" si="399"/>
        <v>0</v>
      </c>
      <c r="W1999" s="829">
        <f t="shared" si="400"/>
        <v>0</v>
      </c>
      <c r="X1999" s="828">
        <f t="shared" si="401"/>
        <v>0</v>
      </c>
      <c r="Y1999" s="1069">
        <f>[5]building!Y1990</f>
        <v>0</v>
      </c>
      <c r="Z1999" s="749">
        <f t="shared" si="402"/>
        <v>0</v>
      </c>
      <c r="AA1999" s="1071"/>
      <c r="AB1999" s="1071"/>
    </row>
    <row r="2000" spans="8:28" ht="70.5" customHeight="1">
      <c r="H2000" s="828">
        <f t="shared" si="403"/>
        <v>0</v>
      </c>
      <c r="P2000" s="828">
        <f t="shared" si="404"/>
        <v>0</v>
      </c>
      <c r="R2000" s="828">
        <f t="shared" si="398"/>
        <v>0</v>
      </c>
      <c r="V2000" s="828">
        <f t="shared" si="399"/>
        <v>0</v>
      </c>
      <c r="W2000" s="829">
        <f t="shared" si="400"/>
        <v>0</v>
      </c>
      <c r="X2000" s="828">
        <f t="shared" si="401"/>
        <v>0</v>
      </c>
      <c r="Y2000" s="1069">
        <f>[5]building!Y1991</f>
        <v>0</v>
      </c>
      <c r="Z2000" s="749">
        <f t="shared" si="402"/>
        <v>0</v>
      </c>
      <c r="AA2000" s="1071"/>
      <c r="AB2000" s="1071"/>
    </row>
    <row r="2001" spans="8:28" ht="70.5" customHeight="1">
      <c r="H2001" s="828">
        <f t="shared" si="403"/>
        <v>0</v>
      </c>
      <c r="P2001" s="828">
        <f t="shared" si="404"/>
        <v>0</v>
      </c>
      <c r="R2001" s="828">
        <f t="shared" si="398"/>
        <v>0</v>
      </c>
      <c r="V2001" s="828">
        <f t="shared" si="399"/>
        <v>0</v>
      </c>
      <c r="W2001" s="829">
        <f t="shared" si="400"/>
        <v>0</v>
      </c>
      <c r="X2001" s="828">
        <f t="shared" si="401"/>
        <v>0</v>
      </c>
      <c r="Y2001" s="1069">
        <f>[5]building!Y1992</f>
        <v>0</v>
      </c>
      <c r="Z2001" s="749">
        <f t="shared" si="402"/>
        <v>0</v>
      </c>
      <c r="AA2001" s="1071"/>
      <c r="AB2001" s="1071"/>
    </row>
    <row r="2002" spans="8:28" ht="70.5" customHeight="1">
      <c r="H2002" s="828">
        <f t="shared" si="403"/>
        <v>0</v>
      </c>
      <c r="P2002" s="828">
        <f t="shared" si="404"/>
        <v>0</v>
      </c>
      <c r="R2002" s="828">
        <f t="shared" si="398"/>
        <v>0</v>
      </c>
      <c r="V2002" s="828">
        <f t="shared" si="399"/>
        <v>0</v>
      </c>
      <c r="W2002" s="829">
        <f t="shared" si="400"/>
        <v>0</v>
      </c>
      <c r="X2002" s="828">
        <f t="shared" si="401"/>
        <v>0</v>
      </c>
      <c r="Y2002" s="1069">
        <f>[5]building!Y1993</f>
        <v>0</v>
      </c>
      <c r="Z2002" s="749">
        <f t="shared" si="402"/>
        <v>0</v>
      </c>
      <c r="AA2002" s="1071"/>
      <c r="AB2002" s="1071"/>
    </row>
    <row r="2003" spans="8:28" ht="70.5" customHeight="1">
      <c r="H2003" s="828">
        <f t="shared" si="403"/>
        <v>0</v>
      </c>
      <c r="P2003" s="828">
        <f t="shared" si="404"/>
        <v>0</v>
      </c>
      <c r="R2003" s="828">
        <f t="shared" si="398"/>
        <v>0</v>
      </c>
      <c r="V2003" s="828">
        <f t="shared" si="399"/>
        <v>0</v>
      </c>
      <c r="W2003" s="829">
        <f t="shared" si="400"/>
        <v>0</v>
      </c>
      <c r="X2003" s="828">
        <f t="shared" si="401"/>
        <v>0</v>
      </c>
      <c r="Y2003" s="1069">
        <f>[5]building!Y1994</f>
        <v>0</v>
      </c>
      <c r="Z2003" s="749">
        <f t="shared" si="402"/>
        <v>0</v>
      </c>
      <c r="AA2003" s="1071"/>
      <c r="AB2003" s="1071"/>
    </row>
    <row r="2004" spans="8:28" ht="70.5" customHeight="1">
      <c r="H2004" s="828">
        <f t="shared" si="403"/>
        <v>0</v>
      </c>
      <c r="P2004" s="828">
        <f t="shared" si="404"/>
        <v>0</v>
      </c>
      <c r="R2004" s="828">
        <f t="shared" si="398"/>
        <v>0</v>
      </c>
      <c r="V2004" s="828">
        <f t="shared" si="399"/>
        <v>0</v>
      </c>
      <c r="W2004" s="829">
        <f t="shared" si="400"/>
        <v>0</v>
      </c>
      <c r="X2004" s="828">
        <f t="shared" si="401"/>
        <v>0</v>
      </c>
      <c r="Y2004" s="1069">
        <f>[5]building!Y1995</f>
        <v>0</v>
      </c>
      <c r="Z2004" s="749">
        <f t="shared" si="402"/>
        <v>0</v>
      </c>
      <c r="AA2004" s="1071"/>
      <c r="AB2004" s="1071"/>
    </row>
    <row r="2005" spans="8:28" ht="70.5" customHeight="1">
      <c r="H2005" s="828">
        <f t="shared" si="403"/>
        <v>0</v>
      </c>
      <c r="P2005" s="828">
        <f t="shared" si="404"/>
        <v>0</v>
      </c>
      <c r="R2005" s="828">
        <f t="shared" si="398"/>
        <v>0</v>
      </c>
      <c r="V2005" s="828">
        <f t="shared" si="399"/>
        <v>0</v>
      </c>
      <c r="W2005" s="829">
        <f t="shared" si="400"/>
        <v>0</v>
      </c>
      <c r="X2005" s="828">
        <f t="shared" si="401"/>
        <v>0</v>
      </c>
      <c r="Y2005" s="1069">
        <f>[5]building!Y1996</f>
        <v>0</v>
      </c>
      <c r="Z2005" s="749">
        <f t="shared" si="402"/>
        <v>0</v>
      </c>
      <c r="AA2005" s="1071"/>
      <c r="AB2005" s="1071"/>
    </row>
    <row r="2006" spans="8:28" ht="70.5" customHeight="1">
      <c r="H2006" s="828">
        <f t="shared" si="403"/>
        <v>0</v>
      </c>
      <c r="P2006" s="828">
        <f t="shared" si="404"/>
        <v>0</v>
      </c>
      <c r="R2006" s="828">
        <f t="shared" si="398"/>
        <v>0</v>
      </c>
      <c r="V2006" s="828">
        <f t="shared" si="399"/>
        <v>0</v>
      </c>
      <c r="W2006" s="829">
        <f t="shared" si="400"/>
        <v>0</v>
      </c>
      <c r="X2006" s="828">
        <f t="shared" si="401"/>
        <v>0</v>
      </c>
      <c r="Y2006" s="1069">
        <f>[5]building!Y1997</f>
        <v>0</v>
      </c>
      <c r="Z2006" s="749">
        <f t="shared" si="402"/>
        <v>0</v>
      </c>
      <c r="AA2006" s="1071"/>
      <c r="AB2006" s="1071"/>
    </row>
    <row r="2007" spans="8:28" ht="70.5" customHeight="1">
      <c r="H2007" s="828">
        <f t="shared" si="403"/>
        <v>0</v>
      </c>
      <c r="P2007" s="828">
        <f t="shared" si="404"/>
        <v>0</v>
      </c>
      <c r="R2007" s="828">
        <f t="shared" si="398"/>
        <v>0</v>
      </c>
      <c r="V2007" s="828">
        <f t="shared" si="399"/>
        <v>0</v>
      </c>
      <c r="W2007" s="829">
        <f t="shared" si="400"/>
        <v>0</v>
      </c>
      <c r="X2007" s="828">
        <f t="shared" si="401"/>
        <v>0</v>
      </c>
      <c r="Y2007" s="1069">
        <f>[5]building!Y1998</f>
        <v>0</v>
      </c>
      <c r="Z2007" s="749">
        <f t="shared" si="402"/>
        <v>0</v>
      </c>
      <c r="AA2007" s="1071"/>
      <c r="AB2007" s="1071"/>
    </row>
    <row r="2008" spans="8:28" ht="70.5" customHeight="1">
      <c r="H2008" s="828">
        <f t="shared" si="403"/>
        <v>0</v>
      </c>
      <c r="P2008" s="828">
        <f t="shared" si="404"/>
        <v>0</v>
      </c>
      <c r="R2008" s="828">
        <f t="shared" si="398"/>
        <v>0</v>
      </c>
      <c r="V2008" s="828">
        <f t="shared" si="399"/>
        <v>0</v>
      </c>
      <c r="W2008" s="829">
        <f t="shared" si="400"/>
        <v>0</v>
      </c>
      <c r="X2008" s="828">
        <f t="shared" si="401"/>
        <v>0</v>
      </c>
      <c r="Y2008" s="1069">
        <f>[5]building!Y1999</f>
        <v>0</v>
      </c>
      <c r="Z2008" s="749">
        <f t="shared" si="402"/>
        <v>0</v>
      </c>
      <c r="AA2008" s="1071"/>
      <c r="AB2008" s="1071"/>
    </row>
    <row r="2009" spans="8:28" ht="70.5" customHeight="1">
      <c r="H2009" s="828">
        <f t="shared" si="403"/>
        <v>0</v>
      </c>
      <c r="P2009" s="828">
        <f t="shared" si="404"/>
        <v>0</v>
      </c>
      <c r="R2009" s="828">
        <f t="shared" si="398"/>
        <v>0</v>
      </c>
      <c r="V2009" s="828">
        <f t="shared" si="399"/>
        <v>0</v>
      </c>
      <c r="W2009" s="829">
        <f t="shared" si="400"/>
        <v>0</v>
      </c>
      <c r="X2009" s="828">
        <f t="shared" si="401"/>
        <v>0</v>
      </c>
      <c r="Y2009" s="1069">
        <f>[5]building!Y2000</f>
        <v>0</v>
      </c>
      <c r="Z2009" s="749">
        <f t="shared" si="402"/>
        <v>0</v>
      </c>
      <c r="AA2009" s="1071"/>
      <c r="AB2009" s="1071"/>
    </row>
    <row r="2010" spans="8:28" ht="70.5" customHeight="1">
      <c r="H2010" s="828">
        <f t="shared" si="403"/>
        <v>0</v>
      </c>
      <c r="P2010" s="828">
        <f t="shared" si="404"/>
        <v>0</v>
      </c>
      <c r="R2010" s="828">
        <f t="shared" si="398"/>
        <v>0</v>
      </c>
      <c r="V2010" s="828">
        <f t="shared" si="399"/>
        <v>0</v>
      </c>
      <c r="W2010" s="829">
        <f t="shared" si="400"/>
        <v>0</v>
      </c>
      <c r="X2010" s="828">
        <f t="shared" si="401"/>
        <v>0</v>
      </c>
      <c r="Y2010" s="1069">
        <f>[5]building!Y2001</f>
        <v>0</v>
      </c>
      <c r="Z2010" s="749">
        <f t="shared" si="402"/>
        <v>0</v>
      </c>
      <c r="AA2010" s="1071"/>
      <c r="AB2010" s="1071"/>
    </row>
    <row r="2011" spans="8:28" ht="70.5" customHeight="1">
      <c r="H2011" s="828">
        <f t="shared" si="403"/>
        <v>0</v>
      </c>
      <c r="P2011" s="828">
        <f t="shared" si="404"/>
        <v>0</v>
      </c>
      <c r="R2011" s="828">
        <f t="shared" si="398"/>
        <v>0</v>
      </c>
      <c r="V2011" s="828">
        <f t="shared" si="399"/>
        <v>0</v>
      </c>
      <c r="W2011" s="829">
        <f t="shared" si="400"/>
        <v>0</v>
      </c>
      <c r="X2011" s="828">
        <f t="shared" si="401"/>
        <v>0</v>
      </c>
      <c r="Y2011" s="1069">
        <f>[5]building!Y2002</f>
        <v>0</v>
      </c>
      <c r="Z2011" s="749">
        <f t="shared" si="402"/>
        <v>0</v>
      </c>
      <c r="AA2011" s="1071"/>
      <c r="AB2011" s="1071"/>
    </row>
    <row r="2012" spans="8:28" ht="70.5" customHeight="1">
      <c r="H2012" s="828">
        <f t="shared" si="403"/>
        <v>0</v>
      </c>
      <c r="P2012" s="828">
        <f t="shared" si="404"/>
        <v>0</v>
      </c>
      <c r="R2012" s="828">
        <f t="shared" si="398"/>
        <v>0</v>
      </c>
      <c r="V2012" s="828">
        <f t="shared" si="399"/>
        <v>0</v>
      </c>
      <c r="W2012" s="829">
        <f t="shared" si="400"/>
        <v>0</v>
      </c>
      <c r="X2012" s="828">
        <f t="shared" si="401"/>
        <v>0</v>
      </c>
      <c r="Y2012" s="1069">
        <f>[5]building!Y2003</f>
        <v>0</v>
      </c>
      <c r="Z2012" s="749">
        <f t="shared" si="402"/>
        <v>0</v>
      </c>
      <c r="AA2012" s="1071"/>
      <c r="AB2012" s="1071"/>
    </row>
    <row r="2013" spans="8:28" ht="70.5" customHeight="1">
      <c r="H2013" s="828">
        <f t="shared" si="403"/>
        <v>0</v>
      </c>
      <c r="P2013" s="828">
        <f t="shared" si="404"/>
        <v>0</v>
      </c>
      <c r="R2013" s="828">
        <f t="shared" si="398"/>
        <v>0</v>
      </c>
      <c r="V2013" s="828">
        <f t="shared" si="399"/>
        <v>0</v>
      </c>
      <c r="W2013" s="829">
        <f t="shared" si="400"/>
        <v>0</v>
      </c>
      <c r="X2013" s="828">
        <f t="shared" si="401"/>
        <v>0</v>
      </c>
      <c r="Y2013" s="1069">
        <f>[5]building!Y2004</f>
        <v>0</v>
      </c>
      <c r="Z2013" s="749">
        <f t="shared" si="402"/>
        <v>0</v>
      </c>
      <c r="AA2013" s="1071"/>
      <c r="AB2013" s="1071"/>
    </row>
    <row r="2014" spans="8:28" ht="70.5" customHeight="1">
      <c r="H2014" s="828">
        <f t="shared" si="403"/>
        <v>0</v>
      </c>
      <c r="P2014" s="828">
        <f t="shared" si="404"/>
        <v>0</v>
      </c>
      <c r="R2014" s="828">
        <f t="shared" ref="R2014:R2077" si="405">Q2014*C2014</f>
        <v>0</v>
      </c>
      <c r="V2014" s="828">
        <f t="shared" ref="V2014:V2077" si="406">U2014*C2014</f>
        <v>0</v>
      </c>
      <c r="W2014" s="829">
        <f t="shared" ref="W2014:W2077" si="407">G2014+I2014+K2014+M2014+O2014+Q2014+S2014+U2014</f>
        <v>0</v>
      </c>
      <c r="X2014" s="828">
        <f t="shared" ref="X2014:X2077" si="408">W2014*C2014</f>
        <v>0</v>
      </c>
      <c r="Y2014" s="1069">
        <f>[5]building!Y2005</f>
        <v>0</v>
      </c>
      <c r="Z2014" s="749">
        <f t="shared" ref="Z2014:Z2077" si="409">Y2014*C2014</f>
        <v>0</v>
      </c>
      <c r="AA2014" s="1071"/>
      <c r="AB2014" s="1071"/>
    </row>
    <row r="2015" spans="8:28" ht="70.5" customHeight="1">
      <c r="H2015" s="828">
        <f t="shared" si="403"/>
        <v>0</v>
      </c>
      <c r="P2015" s="828">
        <f t="shared" si="404"/>
        <v>0</v>
      </c>
      <c r="R2015" s="828">
        <f t="shared" si="405"/>
        <v>0</v>
      </c>
      <c r="V2015" s="828">
        <f t="shared" si="406"/>
        <v>0</v>
      </c>
      <c r="W2015" s="829">
        <f t="shared" si="407"/>
        <v>0</v>
      </c>
      <c r="X2015" s="828">
        <f t="shared" si="408"/>
        <v>0</v>
      </c>
      <c r="Y2015" s="1069">
        <f>[5]building!Y2006</f>
        <v>0</v>
      </c>
      <c r="Z2015" s="749">
        <f t="shared" si="409"/>
        <v>0</v>
      </c>
      <c r="AA2015" s="1071"/>
      <c r="AB2015" s="1071"/>
    </row>
    <row r="2016" spans="8:28" ht="70.5" customHeight="1">
      <c r="H2016" s="828">
        <f t="shared" si="403"/>
        <v>0</v>
      </c>
      <c r="P2016" s="828">
        <f t="shared" si="404"/>
        <v>0</v>
      </c>
      <c r="R2016" s="828">
        <f t="shared" si="405"/>
        <v>0</v>
      </c>
      <c r="V2016" s="828">
        <f t="shared" si="406"/>
        <v>0</v>
      </c>
      <c r="W2016" s="829">
        <f t="shared" si="407"/>
        <v>0</v>
      </c>
      <c r="X2016" s="828">
        <f t="shared" si="408"/>
        <v>0</v>
      </c>
      <c r="Y2016" s="1069">
        <f>[5]building!Y2007</f>
        <v>0</v>
      </c>
      <c r="Z2016" s="749">
        <f t="shared" si="409"/>
        <v>0</v>
      </c>
      <c r="AA2016" s="1071"/>
      <c r="AB2016" s="1071"/>
    </row>
    <row r="2017" spans="8:28" ht="70.5" customHeight="1">
      <c r="H2017" s="828">
        <f t="shared" si="403"/>
        <v>0</v>
      </c>
      <c r="P2017" s="828">
        <f t="shared" si="404"/>
        <v>0</v>
      </c>
      <c r="R2017" s="828">
        <f t="shared" si="405"/>
        <v>0</v>
      </c>
      <c r="V2017" s="828">
        <f t="shared" si="406"/>
        <v>0</v>
      </c>
      <c r="W2017" s="829">
        <f t="shared" si="407"/>
        <v>0</v>
      </c>
      <c r="X2017" s="828">
        <f t="shared" si="408"/>
        <v>0</v>
      </c>
      <c r="Y2017" s="1069">
        <f>[5]building!Y2008</f>
        <v>0</v>
      </c>
      <c r="Z2017" s="749">
        <f t="shared" si="409"/>
        <v>0</v>
      </c>
      <c r="AA2017" s="1071"/>
      <c r="AB2017" s="1071"/>
    </row>
    <row r="2018" spans="8:28" ht="70.5" customHeight="1">
      <c r="H2018" s="828">
        <f t="shared" si="403"/>
        <v>0</v>
      </c>
      <c r="P2018" s="828">
        <f t="shared" si="404"/>
        <v>0</v>
      </c>
      <c r="R2018" s="828">
        <f t="shared" si="405"/>
        <v>0</v>
      </c>
      <c r="V2018" s="828">
        <f t="shared" si="406"/>
        <v>0</v>
      </c>
      <c r="W2018" s="829">
        <f t="shared" si="407"/>
        <v>0</v>
      </c>
      <c r="X2018" s="828">
        <f t="shared" si="408"/>
        <v>0</v>
      </c>
      <c r="Y2018" s="1069">
        <f>[5]building!Y2009</f>
        <v>0</v>
      </c>
      <c r="Z2018" s="749">
        <f t="shared" si="409"/>
        <v>0</v>
      </c>
      <c r="AA2018" s="1071"/>
      <c r="AB2018" s="1071"/>
    </row>
    <row r="2019" spans="8:28" ht="70.5" customHeight="1">
      <c r="H2019" s="828">
        <f t="shared" si="403"/>
        <v>0</v>
      </c>
      <c r="P2019" s="828">
        <f t="shared" si="404"/>
        <v>0</v>
      </c>
      <c r="R2019" s="828">
        <f t="shared" si="405"/>
        <v>0</v>
      </c>
      <c r="V2019" s="828">
        <f t="shared" si="406"/>
        <v>0</v>
      </c>
      <c r="W2019" s="829">
        <f t="shared" si="407"/>
        <v>0</v>
      </c>
      <c r="X2019" s="828">
        <f t="shared" si="408"/>
        <v>0</v>
      </c>
      <c r="Y2019" s="1069">
        <f>[5]building!Y2010</f>
        <v>0</v>
      </c>
      <c r="Z2019" s="749">
        <f t="shared" si="409"/>
        <v>0</v>
      </c>
      <c r="AA2019" s="1071"/>
      <c r="AB2019" s="1071"/>
    </row>
    <row r="2020" spans="8:28" ht="70.5" customHeight="1">
      <c r="H2020" s="828">
        <f t="shared" si="403"/>
        <v>0</v>
      </c>
      <c r="P2020" s="828">
        <f t="shared" si="404"/>
        <v>0</v>
      </c>
      <c r="R2020" s="828">
        <f t="shared" si="405"/>
        <v>0</v>
      </c>
      <c r="V2020" s="828">
        <f t="shared" si="406"/>
        <v>0</v>
      </c>
      <c r="W2020" s="829">
        <f t="shared" si="407"/>
        <v>0</v>
      </c>
      <c r="X2020" s="828">
        <f t="shared" si="408"/>
        <v>0</v>
      </c>
      <c r="Y2020" s="1069">
        <f>[5]building!Y2011</f>
        <v>0</v>
      </c>
      <c r="Z2020" s="749">
        <f t="shared" si="409"/>
        <v>0</v>
      </c>
      <c r="AA2020" s="1071"/>
      <c r="AB2020" s="1071"/>
    </row>
    <row r="2021" spans="8:28" ht="70.5" customHeight="1">
      <c r="H2021" s="828">
        <f t="shared" si="403"/>
        <v>0</v>
      </c>
      <c r="P2021" s="828">
        <f t="shared" si="404"/>
        <v>0</v>
      </c>
      <c r="R2021" s="828">
        <f t="shared" si="405"/>
        <v>0</v>
      </c>
      <c r="V2021" s="828">
        <f t="shared" si="406"/>
        <v>0</v>
      </c>
      <c r="W2021" s="829">
        <f t="shared" si="407"/>
        <v>0</v>
      </c>
      <c r="X2021" s="828">
        <f t="shared" si="408"/>
        <v>0</v>
      </c>
      <c r="Y2021" s="1069">
        <f>[5]building!Y2012</f>
        <v>0</v>
      </c>
      <c r="Z2021" s="749">
        <f t="shared" si="409"/>
        <v>0</v>
      </c>
      <c r="AA2021" s="1071"/>
      <c r="AB2021" s="1071"/>
    </row>
    <row r="2022" spans="8:28" ht="70.5" customHeight="1">
      <c r="H2022" s="828">
        <f t="shared" si="403"/>
        <v>0</v>
      </c>
      <c r="P2022" s="828">
        <f t="shared" si="404"/>
        <v>0</v>
      </c>
      <c r="R2022" s="828">
        <f t="shared" si="405"/>
        <v>0</v>
      </c>
      <c r="V2022" s="828">
        <f t="shared" si="406"/>
        <v>0</v>
      </c>
      <c r="W2022" s="829">
        <f t="shared" si="407"/>
        <v>0</v>
      </c>
      <c r="X2022" s="828">
        <f t="shared" si="408"/>
        <v>0</v>
      </c>
      <c r="Y2022" s="1069">
        <f>[5]building!Y2013</f>
        <v>0</v>
      </c>
      <c r="Z2022" s="749">
        <f t="shared" si="409"/>
        <v>0</v>
      </c>
      <c r="AA2022" s="1071"/>
      <c r="AB2022" s="1071"/>
    </row>
    <row r="2023" spans="8:28" ht="70.5" customHeight="1">
      <c r="H2023" s="828">
        <f t="shared" si="403"/>
        <v>0</v>
      </c>
      <c r="P2023" s="828">
        <f t="shared" si="404"/>
        <v>0</v>
      </c>
      <c r="R2023" s="828">
        <f t="shared" si="405"/>
        <v>0</v>
      </c>
      <c r="V2023" s="828">
        <f t="shared" si="406"/>
        <v>0</v>
      </c>
      <c r="W2023" s="829">
        <f t="shared" si="407"/>
        <v>0</v>
      </c>
      <c r="X2023" s="828">
        <f t="shared" si="408"/>
        <v>0</v>
      </c>
      <c r="Y2023" s="1069">
        <f>[5]building!Y2014</f>
        <v>0</v>
      </c>
      <c r="Z2023" s="749">
        <f t="shared" si="409"/>
        <v>0</v>
      </c>
      <c r="AA2023" s="1071"/>
      <c r="AB2023" s="1071"/>
    </row>
    <row r="2024" spans="8:28" ht="70.5" customHeight="1">
      <c r="H2024" s="828">
        <f t="shared" si="403"/>
        <v>0</v>
      </c>
      <c r="P2024" s="828">
        <f t="shared" si="404"/>
        <v>0</v>
      </c>
      <c r="R2024" s="828">
        <f t="shared" si="405"/>
        <v>0</v>
      </c>
      <c r="V2024" s="828">
        <f t="shared" si="406"/>
        <v>0</v>
      </c>
      <c r="W2024" s="829">
        <f t="shared" si="407"/>
        <v>0</v>
      </c>
      <c r="X2024" s="828">
        <f t="shared" si="408"/>
        <v>0</v>
      </c>
      <c r="Y2024" s="1069">
        <f>[5]building!Y2015</f>
        <v>0</v>
      </c>
      <c r="Z2024" s="749">
        <f t="shared" si="409"/>
        <v>0</v>
      </c>
      <c r="AA2024" s="1071"/>
      <c r="AB2024" s="1071"/>
    </row>
    <row r="2025" spans="8:28" ht="70.5" customHeight="1">
      <c r="H2025" s="828">
        <f t="shared" si="403"/>
        <v>0</v>
      </c>
      <c r="P2025" s="828">
        <f t="shared" si="404"/>
        <v>0</v>
      </c>
      <c r="R2025" s="828">
        <f t="shared" si="405"/>
        <v>0</v>
      </c>
      <c r="V2025" s="828">
        <f t="shared" si="406"/>
        <v>0</v>
      </c>
      <c r="W2025" s="829">
        <f t="shared" si="407"/>
        <v>0</v>
      </c>
      <c r="X2025" s="828">
        <f t="shared" si="408"/>
        <v>0</v>
      </c>
      <c r="Y2025" s="1069">
        <f>[5]building!Y2016</f>
        <v>0</v>
      </c>
      <c r="Z2025" s="749">
        <f t="shared" si="409"/>
        <v>0</v>
      </c>
      <c r="AA2025" s="1071"/>
      <c r="AB2025" s="1071"/>
    </row>
    <row r="2026" spans="8:28" ht="70.5" customHeight="1">
      <c r="H2026" s="828">
        <f t="shared" si="403"/>
        <v>0</v>
      </c>
      <c r="P2026" s="828">
        <f t="shared" si="404"/>
        <v>0</v>
      </c>
      <c r="R2026" s="828">
        <f t="shared" si="405"/>
        <v>0</v>
      </c>
      <c r="V2026" s="828">
        <f t="shared" si="406"/>
        <v>0</v>
      </c>
      <c r="W2026" s="829">
        <f t="shared" si="407"/>
        <v>0</v>
      </c>
      <c r="X2026" s="828">
        <f t="shared" si="408"/>
        <v>0</v>
      </c>
      <c r="Y2026" s="1069">
        <f>[5]building!Y2017</f>
        <v>0</v>
      </c>
      <c r="Z2026" s="749">
        <f t="shared" si="409"/>
        <v>0</v>
      </c>
      <c r="AA2026" s="1071"/>
      <c r="AB2026" s="1071"/>
    </row>
    <row r="2027" spans="8:28" ht="70.5" customHeight="1">
      <c r="H2027" s="828">
        <f t="shared" si="403"/>
        <v>0</v>
      </c>
      <c r="P2027" s="828">
        <f t="shared" si="404"/>
        <v>0</v>
      </c>
      <c r="R2027" s="828">
        <f t="shared" si="405"/>
        <v>0</v>
      </c>
      <c r="V2027" s="828">
        <f t="shared" si="406"/>
        <v>0</v>
      </c>
      <c r="W2027" s="829">
        <f t="shared" si="407"/>
        <v>0</v>
      </c>
      <c r="X2027" s="828">
        <f t="shared" si="408"/>
        <v>0</v>
      </c>
      <c r="Y2027" s="1069">
        <f>[5]building!Y2018</f>
        <v>0</v>
      </c>
      <c r="Z2027" s="749">
        <f t="shared" si="409"/>
        <v>0</v>
      </c>
      <c r="AA2027" s="1071"/>
      <c r="AB2027" s="1071"/>
    </row>
    <row r="2028" spans="8:28" ht="70.5" customHeight="1">
      <c r="H2028" s="828">
        <f t="shared" si="403"/>
        <v>0</v>
      </c>
      <c r="P2028" s="828">
        <f t="shared" si="404"/>
        <v>0</v>
      </c>
      <c r="R2028" s="828">
        <f t="shared" si="405"/>
        <v>0</v>
      </c>
      <c r="V2028" s="828">
        <f t="shared" si="406"/>
        <v>0</v>
      </c>
      <c r="W2028" s="829">
        <f t="shared" si="407"/>
        <v>0</v>
      </c>
      <c r="X2028" s="828">
        <f t="shared" si="408"/>
        <v>0</v>
      </c>
      <c r="Y2028" s="1069">
        <f>[5]building!Y2019</f>
        <v>0</v>
      </c>
      <c r="Z2028" s="749">
        <f t="shared" si="409"/>
        <v>0</v>
      </c>
      <c r="AA2028" s="1071"/>
      <c r="AB2028" s="1071"/>
    </row>
    <row r="2029" spans="8:28" ht="70.5" customHeight="1">
      <c r="H2029" s="828">
        <f t="shared" si="403"/>
        <v>0</v>
      </c>
      <c r="P2029" s="828">
        <f t="shared" si="404"/>
        <v>0</v>
      </c>
      <c r="R2029" s="828">
        <f t="shared" si="405"/>
        <v>0</v>
      </c>
      <c r="V2029" s="828">
        <f t="shared" si="406"/>
        <v>0</v>
      </c>
      <c r="W2029" s="829">
        <f t="shared" si="407"/>
        <v>0</v>
      </c>
      <c r="X2029" s="828">
        <f t="shared" si="408"/>
        <v>0</v>
      </c>
      <c r="Y2029" s="1069">
        <f>[5]building!Y2020</f>
        <v>0</v>
      </c>
      <c r="Z2029" s="749">
        <f t="shared" si="409"/>
        <v>0</v>
      </c>
      <c r="AA2029" s="1071"/>
      <c r="AB2029" s="1071"/>
    </row>
    <row r="2030" spans="8:28" ht="70.5" customHeight="1">
      <c r="H2030" s="828">
        <f t="shared" si="403"/>
        <v>0</v>
      </c>
      <c r="P2030" s="828">
        <f t="shared" si="404"/>
        <v>0</v>
      </c>
      <c r="R2030" s="828">
        <f t="shared" si="405"/>
        <v>0</v>
      </c>
      <c r="V2030" s="828">
        <f t="shared" si="406"/>
        <v>0</v>
      </c>
      <c r="W2030" s="829">
        <f t="shared" si="407"/>
        <v>0</v>
      </c>
      <c r="X2030" s="828">
        <f t="shared" si="408"/>
        <v>0</v>
      </c>
      <c r="Y2030" s="1069">
        <f>[5]building!Y2021</f>
        <v>0</v>
      </c>
      <c r="Z2030" s="749">
        <f t="shared" si="409"/>
        <v>0</v>
      </c>
      <c r="AA2030" s="1071"/>
      <c r="AB2030" s="1071"/>
    </row>
    <row r="2031" spans="8:28" ht="70.5" customHeight="1">
      <c r="H2031" s="828">
        <f t="shared" si="403"/>
        <v>0</v>
      </c>
      <c r="P2031" s="828">
        <f t="shared" si="404"/>
        <v>0</v>
      </c>
      <c r="R2031" s="828">
        <f t="shared" si="405"/>
        <v>0</v>
      </c>
      <c r="V2031" s="828">
        <f t="shared" si="406"/>
        <v>0</v>
      </c>
      <c r="W2031" s="829">
        <f t="shared" si="407"/>
        <v>0</v>
      </c>
      <c r="X2031" s="828">
        <f t="shared" si="408"/>
        <v>0</v>
      </c>
      <c r="Y2031" s="1069">
        <f>[5]building!Y2022</f>
        <v>0</v>
      </c>
      <c r="Z2031" s="749">
        <f t="shared" si="409"/>
        <v>0</v>
      </c>
      <c r="AA2031" s="1071"/>
      <c r="AB2031" s="1071"/>
    </row>
    <row r="2032" spans="8:28" ht="70.5" customHeight="1">
      <c r="H2032" s="828">
        <f t="shared" si="403"/>
        <v>0</v>
      </c>
      <c r="P2032" s="828">
        <f t="shared" si="404"/>
        <v>0</v>
      </c>
      <c r="R2032" s="828">
        <f t="shared" si="405"/>
        <v>0</v>
      </c>
      <c r="V2032" s="828">
        <f t="shared" si="406"/>
        <v>0</v>
      </c>
      <c r="W2032" s="829">
        <f t="shared" si="407"/>
        <v>0</v>
      </c>
      <c r="X2032" s="828">
        <f t="shared" si="408"/>
        <v>0</v>
      </c>
      <c r="Y2032" s="1069">
        <f>[5]building!Y2023</f>
        <v>0</v>
      </c>
      <c r="Z2032" s="749">
        <f t="shared" si="409"/>
        <v>0</v>
      </c>
      <c r="AA2032" s="1071"/>
      <c r="AB2032" s="1071"/>
    </row>
    <row r="2033" spans="8:28" ht="70.5" customHeight="1">
      <c r="H2033" s="828">
        <f t="shared" si="403"/>
        <v>0</v>
      </c>
      <c r="P2033" s="828">
        <f t="shared" si="404"/>
        <v>0</v>
      </c>
      <c r="R2033" s="828">
        <f t="shared" si="405"/>
        <v>0</v>
      </c>
      <c r="V2033" s="828">
        <f t="shared" si="406"/>
        <v>0</v>
      </c>
      <c r="W2033" s="829">
        <f t="shared" si="407"/>
        <v>0</v>
      </c>
      <c r="X2033" s="828">
        <f t="shared" si="408"/>
        <v>0</v>
      </c>
      <c r="Y2033" s="1069">
        <f>[5]building!Y2024</f>
        <v>0</v>
      </c>
      <c r="Z2033" s="749">
        <f t="shared" si="409"/>
        <v>0</v>
      </c>
      <c r="AA2033" s="1071"/>
      <c r="AB2033" s="1071"/>
    </row>
    <row r="2034" spans="8:28" ht="70.5" customHeight="1">
      <c r="H2034" s="828">
        <f t="shared" si="403"/>
        <v>0</v>
      </c>
      <c r="P2034" s="828">
        <f t="shared" si="404"/>
        <v>0</v>
      </c>
      <c r="R2034" s="828">
        <f t="shared" si="405"/>
        <v>0</v>
      </c>
      <c r="V2034" s="828">
        <f t="shared" si="406"/>
        <v>0</v>
      </c>
      <c r="W2034" s="829">
        <f t="shared" si="407"/>
        <v>0</v>
      </c>
      <c r="X2034" s="828">
        <f t="shared" si="408"/>
        <v>0</v>
      </c>
      <c r="Y2034" s="1069">
        <f>[5]building!Y2025</f>
        <v>0</v>
      </c>
      <c r="Z2034" s="749">
        <f t="shared" si="409"/>
        <v>0</v>
      </c>
      <c r="AA2034" s="1071"/>
      <c r="AB2034" s="1071"/>
    </row>
    <row r="2035" spans="8:28" ht="70.5" customHeight="1">
      <c r="H2035" s="828">
        <f t="shared" si="403"/>
        <v>0</v>
      </c>
      <c r="P2035" s="828">
        <f t="shared" si="404"/>
        <v>0</v>
      </c>
      <c r="R2035" s="828">
        <f t="shared" si="405"/>
        <v>0</v>
      </c>
      <c r="V2035" s="828">
        <f t="shared" si="406"/>
        <v>0</v>
      </c>
      <c r="W2035" s="829">
        <f t="shared" si="407"/>
        <v>0</v>
      </c>
      <c r="X2035" s="828">
        <f t="shared" si="408"/>
        <v>0</v>
      </c>
      <c r="Y2035" s="1069">
        <f>[5]building!Y2026</f>
        <v>0</v>
      </c>
      <c r="Z2035" s="749">
        <f t="shared" si="409"/>
        <v>0</v>
      </c>
      <c r="AA2035" s="1071"/>
      <c r="AB2035" s="1071"/>
    </row>
    <row r="2036" spans="8:28" ht="70.5" customHeight="1">
      <c r="H2036" s="828">
        <f t="shared" si="403"/>
        <v>0</v>
      </c>
      <c r="P2036" s="828">
        <f t="shared" si="404"/>
        <v>0</v>
      </c>
      <c r="R2036" s="828">
        <f t="shared" si="405"/>
        <v>0</v>
      </c>
      <c r="V2036" s="828">
        <f t="shared" si="406"/>
        <v>0</v>
      </c>
      <c r="W2036" s="829">
        <f t="shared" si="407"/>
        <v>0</v>
      </c>
      <c r="X2036" s="828">
        <f t="shared" si="408"/>
        <v>0</v>
      </c>
      <c r="Y2036" s="1069">
        <f>[5]building!Y2027</f>
        <v>0</v>
      </c>
      <c r="Z2036" s="749">
        <f t="shared" si="409"/>
        <v>0</v>
      </c>
      <c r="AA2036" s="1071"/>
      <c r="AB2036" s="1071"/>
    </row>
    <row r="2037" spans="8:28" ht="70.5" customHeight="1">
      <c r="H2037" s="828">
        <f t="shared" si="403"/>
        <v>0</v>
      </c>
      <c r="P2037" s="828">
        <f t="shared" si="404"/>
        <v>0</v>
      </c>
      <c r="R2037" s="828">
        <f t="shared" si="405"/>
        <v>0</v>
      </c>
      <c r="V2037" s="828">
        <f t="shared" si="406"/>
        <v>0</v>
      </c>
      <c r="W2037" s="829">
        <f t="shared" si="407"/>
        <v>0</v>
      </c>
      <c r="X2037" s="828">
        <f t="shared" si="408"/>
        <v>0</v>
      </c>
      <c r="Y2037" s="1069">
        <f>[5]building!Y2028</f>
        <v>0</v>
      </c>
      <c r="Z2037" s="749">
        <f t="shared" si="409"/>
        <v>0</v>
      </c>
      <c r="AA2037" s="1071"/>
      <c r="AB2037" s="1071"/>
    </row>
    <row r="2038" spans="8:28" ht="70.5" customHeight="1">
      <c r="H2038" s="828">
        <f t="shared" si="403"/>
        <v>0</v>
      </c>
      <c r="P2038" s="828">
        <f t="shared" si="404"/>
        <v>0</v>
      </c>
      <c r="R2038" s="828">
        <f t="shared" si="405"/>
        <v>0</v>
      </c>
      <c r="V2038" s="828">
        <f t="shared" si="406"/>
        <v>0</v>
      </c>
      <c r="W2038" s="829">
        <f t="shared" si="407"/>
        <v>0</v>
      </c>
      <c r="X2038" s="828">
        <f t="shared" si="408"/>
        <v>0</v>
      </c>
      <c r="Y2038" s="1069">
        <f>[5]building!Y2029</f>
        <v>0</v>
      </c>
      <c r="Z2038" s="749">
        <f t="shared" si="409"/>
        <v>0</v>
      </c>
      <c r="AA2038" s="1071"/>
      <c r="AB2038" s="1071"/>
    </row>
    <row r="2039" spans="8:28" ht="70.5" customHeight="1">
      <c r="H2039" s="828">
        <f t="shared" si="403"/>
        <v>0</v>
      </c>
      <c r="P2039" s="828">
        <f t="shared" si="404"/>
        <v>0</v>
      </c>
      <c r="R2039" s="828">
        <f t="shared" si="405"/>
        <v>0</v>
      </c>
      <c r="V2039" s="828">
        <f t="shared" si="406"/>
        <v>0</v>
      </c>
      <c r="W2039" s="829">
        <f t="shared" si="407"/>
        <v>0</v>
      </c>
      <c r="X2039" s="828">
        <f t="shared" si="408"/>
        <v>0</v>
      </c>
      <c r="Y2039" s="1069">
        <f>[5]building!Y2030</f>
        <v>0</v>
      </c>
      <c r="Z2039" s="749">
        <f t="shared" si="409"/>
        <v>0</v>
      </c>
      <c r="AA2039" s="1071"/>
      <c r="AB2039" s="1071"/>
    </row>
    <row r="2040" spans="8:28" ht="70.5" customHeight="1">
      <c r="H2040" s="828">
        <f t="shared" si="403"/>
        <v>0</v>
      </c>
      <c r="P2040" s="828">
        <f t="shared" si="404"/>
        <v>0</v>
      </c>
      <c r="R2040" s="828">
        <f t="shared" si="405"/>
        <v>0</v>
      </c>
      <c r="V2040" s="828">
        <f t="shared" si="406"/>
        <v>0</v>
      </c>
      <c r="W2040" s="829">
        <f t="shared" si="407"/>
        <v>0</v>
      </c>
      <c r="X2040" s="828">
        <f t="shared" si="408"/>
        <v>0</v>
      </c>
      <c r="Y2040" s="1069">
        <f>[5]building!Y2031</f>
        <v>0</v>
      </c>
      <c r="Z2040" s="749">
        <f t="shared" si="409"/>
        <v>0</v>
      </c>
      <c r="AA2040" s="1071"/>
      <c r="AB2040" s="1071"/>
    </row>
    <row r="2041" spans="8:28" ht="70.5" customHeight="1">
      <c r="H2041" s="828">
        <f t="shared" si="403"/>
        <v>0</v>
      </c>
      <c r="P2041" s="828">
        <f t="shared" si="404"/>
        <v>0</v>
      </c>
      <c r="R2041" s="828">
        <f t="shared" si="405"/>
        <v>0</v>
      </c>
      <c r="V2041" s="828">
        <f t="shared" si="406"/>
        <v>0</v>
      </c>
      <c r="W2041" s="829">
        <f t="shared" si="407"/>
        <v>0</v>
      </c>
      <c r="X2041" s="828">
        <f t="shared" si="408"/>
        <v>0</v>
      </c>
      <c r="Y2041" s="1069">
        <f>[5]building!Y2032</f>
        <v>0</v>
      </c>
      <c r="Z2041" s="749">
        <f t="shared" si="409"/>
        <v>0</v>
      </c>
      <c r="AA2041" s="1071"/>
      <c r="AB2041" s="1071"/>
    </row>
    <row r="2042" spans="8:28" ht="70.5" customHeight="1">
      <c r="H2042" s="828">
        <f t="shared" si="403"/>
        <v>0</v>
      </c>
      <c r="P2042" s="828">
        <f t="shared" si="404"/>
        <v>0</v>
      </c>
      <c r="R2042" s="828">
        <f t="shared" si="405"/>
        <v>0</v>
      </c>
      <c r="V2042" s="828">
        <f t="shared" si="406"/>
        <v>0</v>
      </c>
      <c r="W2042" s="829">
        <f t="shared" si="407"/>
        <v>0</v>
      </c>
      <c r="X2042" s="828">
        <f t="shared" si="408"/>
        <v>0</v>
      </c>
      <c r="Y2042" s="1069">
        <f>[5]building!Y2033</f>
        <v>0</v>
      </c>
      <c r="Z2042" s="749">
        <f t="shared" si="409"/>
        <v>0</v>
      </c>
      <c r="AA2042" s="1071"/>
      <c r="AB2042" s="1071"/>
    </row>
    <row r="2043" spans="8:28" ht="70.5" customHeight="1">
      <c r="H2043" s="828">
        <f t="shared" si="403"/>
        <v>0</v>
      </c>
      <c r="P2043" s="828">
        <f t="shared" si="404"/>
        <v>0</v>
      </c>
      <c r="R2043" s="828">
        <f t="shared" si="405"/>
        <v>0</v>
      </c>
      <c r="V2043" s="828">
        <f t="shared" si="406"/>
        <v>0</v>
      </c>
      <c r="W2043" s="829">
        <f t="shared" si="407"/>
        <v>0</v>
      </c>
      <c r="X2043" s="828">
        <f t="shared" si="408"/>
        <v>0</v>
      </c>
      <c r="Y2043" s="1069">
        <f>[5]building!Y2034</f>
        <v>0</v>
      </c>
      <c r="Z2043" s="749">
        <f t="shared" si="409"/>
        <v>0</v>
      </c>
      <c r="AA2043" s="1071"/>
      <c r="AB2043" s="1071"/>
    </row>
    <row r="2044" spans="8:28" ht="70.5" customHeight="1">
      <c r="H2044" s="828">
        <f t="shared" si="403"/>
        <v>0</v>
      </c>
      <c r="P2044" s="828">
        <f t="shared" si="404"/>
        <v>0</v>
      </c>
      <c r="R2044" s="828">
        <f t="shared" si="405"/>
        <v>0</v>
      </c>
      <c r="V2044" s="828">
        <f t="shared" si="406"/>
        <v>0</v>
      </c>
      <c r="W2044" s="829">
        <f t="shared" si="407"/>
        <v>0</v>
      </c>
      <c r="X2044" s="828">
        <f t="shared" si="408"/>
        <v>0</v>
      </c>
      <c r="Y2044" s="1069">
        <f>[5]building!Y2035</f>
        <v>0</v>
      </c>
      <c r="Z2044" s="749">
        <f t="shared" si="409"/>
        <v>0</v>
      </c>
      <c r="AA2044" s="1071"/>
      <c r="AB2044" s="1071"/>
    </row>
    <row r="2045" spans="8:28" ht="70.5" customHeight="1">
      <c r="H2045" s="828">
        <f t="shared" si="403"/>
        <v>0</v>
      </c>
      <c r="P2045" s="828">
        <f t="shared" si="404"/>
        <v>0</v>
      </c>
      <c r="R2045" s="828">
        <f t="shared" si="405"/>
        <v>0</v>
      </c>
      <c r="V2045" s="828">
        <f t="shared" si="406"/>
        <v>0</v>
      </c>
      <c r="W2045" s="829">
        <f t="shared" si="407"/>
        <v>0</v>
      </c>
      <c r="X2045" s="828">
        <f t="shared" si="408"/>
        <v>0</v>
      </c>
      <c r="Y2045" s="1069">
        <f>[5]building!Y2036</f>
        <v>0</v>
      </c>
      <c r="Z2045" s="749">
        <f t="shared" si="409"/>
        <v>0</v>
      </c>
      <c r="AA2045" s="1071"/>
      <c r="AB2045" s="1071"/>
    </row>
    <row r="2046" spans="8:28" ht="70.5" customHeight="1">
      <c r="H2046" s="828">
        <f t="shared" si="403"/>
        <v>0</v>
      </c>
      <c r="P2046" s="828">
        <f t="shared" si="404"/>
        <v>0</v>
      </c>
      <c r="R2046" s="828">
        <f t="shared" si="405"/>
        <v>0</v>
      </c>
      <c r="V2046" s="828">
        <f t="shared" si="406"/>
        <v>0</v>
      </c>
      <c r="W2046" s="829">
        <f t="shared" si="407"/>
        <v>0</v>
      </c>
      <c r="X2046" s="828">
        <f t="shared" si="408"/>
        <v>0</v>
      </c>
      <c r="Y2046" s="1069">
        <f>[5]building!Y2037</f>
        <v>0</v>
      </c>
      <c r="Z2046" s="749">
        <f t="shared" si="409"/>
        <v>0</v>
      </c>
      <c r="AA2046" s="1071"/>
      <c r="AB2046" s="1071"/>
    </row>
    <row r="2047" spans="8:28" ht="70.5" customHeight="1">
      <c r="H2047" s="828">
        <f t="shared" si="403"/>
        <v>0</v>
      </c>
      <c r="P2047" s="828">
        <f t="shared" si="404"/>
        <v>0</v>
      </c>
      <c r="R2047" s="828">
        <f t="shared" si="405"/>
        <v>0</v>
      </c>
      <c r="V2047" s="828">
        <f t="shared" si="406"/>
        <v>0</v>
      </c>
      <c r="W2047" s="829">
        <f t="shared" si="407"/>
        <v>0</v>
      </c>
      <c r="X2047" s="828">
        <f t="shared" si="408"/>
        <v>0</v>
      </c>
      <c r="Y2047" s="1069">
        <f>[5]building!Y2038</f>
        <v>0</v>
      </c>
      <c r="Z2047" s="749">
        <f t="shared" si="409"/>
        <v>0</v>
      </c>
      <c r="AA2047" s="1071"/>
      <c r="AB2047" s="1071"/>
    </row>
    <row r="2048" spans="8:28" ht="70.5" customHeight="1">
      <c r="H2048" s="828">
        <f t="shared" si="403"/>
        <v>0</v>
      </c>
      <c r="P2048" s="828">
        <f t="shared" si="404"/>
        <v>0</v>
      </c>
      <c r="R2048" s="828">
        <f t="shared" si="405"/>
        <v>0</v>
      </c>
      <c r="V2048" s="828">
        <f t="shared" si="406"/>
        <v>0</v>
      </c>
      <c r="W2048" s="829">
        <f t="shared" si="407"/>
        <v>0</v>
      </c>
      <c r="X2048" s="828">
        <f t="shared" si="408"/>
        <v>0</v>
      </c>
      <c r="Y2048" s="1069">
        <f>[5]building!Y2039</f>
        <v>0</v>
      </c>
      <c r="Z2048" s="749">
        <f t="shared" si="409"/>
        <v>0</v>
      </c>
      <c r="AA2048" s="1071"/>
      <c r="AB2048" s="1071"/>
    </row>
    <row r="2049" spans="8:28" ht="70.5" customHeight="1">
      <c r="H2049" s="828">
        <f t="shared" si="403"/>
        <v>0</v>
      </c>
      <c r="P2049" s="828">
        <f t="shared" si="404"/>
        <v>0</v>
      </c>
      <c r="R2049" s="828">
        <f t="shared" si="405"/>
        <v>0</v>
      </c>
      <c r="V2049" s="828">
        <f t="shared" si="406"/>
        <v>0</v>
      </c>
      <c r="W2049" s="829">
        <f t="shared" si="407"/>
        <v>0</v>
      </c>
      <c r="X2049" s="828">
        <f t="shared" si="408"/>
        <v>0</v>
      </c>
      <c r="Y2049" s="1069">
        <f>[5]building!Y2040</f>
        <v>0</v>
      </c>
      <c r="Z2049" s="749">
        <f t="shared" si="409"/>
        <v>0</v>
      </c>
      <c r="AA2049" s="1071"/>
      <c r="AB2049" s="1071"/>
    </row>
    <row r="2050" spans="8:28" ht="70.5" customHeight="1">
      <c r="H2050" s="828">
        <f t="shared" si="403"/>
        <v>0</v>
      </c>
      <c r="P2050" s="828">
        <f t="shared" si="404"/>
        <v>0</v>
      </c>
      <c r="R2050" s="828">
        <f t="shared" si="405"/>
        <v>0</v>
      </c>
      <c r="V2050" s="828">
        <f t="shared" si="406"/>
        <v>0</v>
      </c>
      <c r="W2050" s="829">
        <f t="shared" si="407"/>
        <v>0</v>
      </c>
      <c r="X2050" s="828">
        <f t="shared" si="408"/>
        <v>0</v>
      </c>
      <c r="Y2050" s="1069">
        <f>[5]building!Y2041</f>
        <v>0</v>
      </c>
      <c r="Z2050" s="749">
        <f t="shared" si="409"/>
        <v>0</v>
      </c>
      <c r="AA2050" s="1071"/>
      <c r="AB2050" s="1071"/>
    </row>
    <row r="2051" spans="8:28" ht="70.5" customHeight="1">
      <c r="H2051" s="828">
        <f t="shared" si="403"/>
        <v>0</v>
      </c>
      <c r="P2051" s="828">
        <f t="shared" si="404"/>
        <v>0</v>
      </c>
      <c r="R2051" s="828">
        <f t="shared" si="405"/>
        <v>0</v>
      </c>
      <c r="V2051" s="828">
        <f t="shared" si="406"/>
        <v>0</v>
      </c>
      <c r="W2051" s="829">
        <f t="shared" si="407"/>
        <v>0</v>
      </c>
      <c r="X2051" s="828">
        <f t="shared" si="408"/>
        <v>0</v>
      </c>
      <c r="Y2051" s="1069">
        <f>[5]building!Y2042</f>
        <v>0</v>
      </c>
      <c r="Z2051" s="749">
        <f t="shared" si="409"/>
        <v>0</v>
      </c>
      <c r="AA2051" s="1071"/>
      <c r="AB2051" s="1071"/>
    </row>
    <row r="2052" spans="8:28" ht="70.5" customHeight="1">
      <c r="H2052" s="828">
        <f t="shared" si="403"/>
        <v>0</v>
      </c>
      <c r="P2052" s="828">
        <f t="shared" si="404"/>
        <v>0</v>
      </c>
      <c r="R2052" s="828">
        <f t="shared" si="405"/>
        <v>0</v>
      </c>
      <c r="V2052" s="828">
        <f t="shared" si="406"/>
        <v>0</v>
      </c>
      <c r="W2052" s="829">
        <f t="shared" si="407"/>
        <v>0</v>
      </c>
      <c r="X2052" s="828">
        <f t="shared" si="408"/>
        <v>0</v>
      </c>
      <c r="Y2052" s="1069">
        <f>[5]building!Y2043</f>
        <v>0</v>
      </c>
      <c r="Z2052" s="749">
        <f t="shared" si="409"/>
        <v>0</v>
      </c>
      <c r="AA2052" s="1071"/>
      <c r="AB2052" s="1071"/>
    </row>
    <row r="2053" spans="8:28" ht="70.5" customHeight="1">
      <c r="H2053" s="828">
        <f t="shared" si="403"/>
        <v>0</v>
      </c>
      <c r="P2053" s="828">
        <f t="shared" si="404"/>
        <v>0</v>
      </c>
      <c r="R2053" s="828">
        <f t="shared" si="405"/>
        <v>0</v>
      </c>
      <c r="V2053" s="828">
        <f t="shared" si="406"/>
        <v>0</v>
      </c>
      <c r="W2053" s="829">
        <f t="shared" si="407"/>
        <v>0</v>
      </c>
      <c r="X2053" s="828">
        <f t="shared" si="408"/>
        <v>0</v>
      </c>
      <c r="Y2053" s="1069">
        <f>[5]building!Y2044</f>
        <v>0</v>
      </c>
      <c r="Z2053" s="749">
        <f t="shared" si="409"/>
        <v>0</v>
      </c>
      <c r="AA2053" s="1071"/>
      <c r="AB2053" s="1071"/>
    </row>
    <row r="2054" spans="8:28" ht="70.5" customHeight="1">
      <c r="H2054" s="828">
        <f t="shared" si="403"/>
        <v>0</v>
      </c>
      <c r="P2054" s="828">
        <f t="shared" si="404"/>
        <v>0</v>
      </c>
      <c r="R2054" s="828">
        <f t="shared" si="405"/>
        <v>0</v>
      </c>
      <c r="V2054" s="828">
        <f t="shared" si="406"/>
        <v>0</v>
      </c>
      <c r="W2054" s="829">
        <f t="shared" si="407"/>
        <v>0</v>
      </c>
      <c r="X2054" s="828">
        <f t="shared" si="408"/>
        <v>0</v>
      </c>
      <c r="Y2054" s="1069">
        <f>[5]building!Y2045</f>
        <v>0</v>
      </c>
      <c r="Z2054" s="749">
        <f t="shared" si="409"/>
        <v>0</v>
      </c>
      <c r="AA2054" s="1071"/>
      <c r="AB2054" s="1071"/>
    </row>
    <row r="2055" spans="8:28" ht="70.5" customHeight="1">
      <c r="H2055" s="828">
        <f t="shared" si="403"/>
        <v>0</v>
      </c>
      <c r="P2055" s="828">
        <f t="shared" si="404"/>
        <v>0</v>
      </c>
      <c r="R2055" s="828">
        <f t="shared" si="405"/>
        <v>0</v>
      </c>
      <c r="V2055" s="828">
        <f t="shared" si="406"/>
        <v>0</v>
      </c>
      <c r="W2055" s="829">
        <f t="shared" si="407"/>
        <v>0</v>
      </c>
      <c r="X2055" s="828">
        <f t="shared" si="408"/>
        <v>0</v>
      </c>
      <c r="Y2055" s="1069">
        <f>[5]building!Y2046</f>
        <v>0</v>
      </c>
      <c r="Z2055" s="749">
        <f t="shared" si="409"/>
        <v>0</v>
      </c>
      <c r="AA2055" s="1071"/>
      <c r="AB2055" s="1071"/>
    </row>
    <row r="2056" spans="8:28" ht="70.5" customHeight="1">
      <c r="H2056" s="828">
        <f t="shared" si="403"/>
        <v>0</v>
      </c>
      <c r="P2056" s="828">
        <f t="shared" si="404"/>
        <v>0</v>
      </c>
      <c r="R2056" s="828">
        <f t="shared" si="405"/>
        <v>0</v>
      </c>
      <c r="V2056" s="828">
        <f t="shared" si="406"/>
        <v>0</v>
      </c>
      <c r="W2056" s="829">
        <f t="shared" si="407"/>
        <v>0</v>
      </c>
      <c r="X2056" s="828">
        <f t="shared" si="408"/>
        <v>0</v>
      </c>
      <c r="Y2056" s="1069">
        <f>[5]building!Y2047</f>
        <v>0</v>
      </c>
      <c r="Z2056" s="749">
        <f t="shared" si="409"/>
        <v>0</v>
      </c>
      <c r="AA2056" s="1071"/>
      <c r="AB2056" s="1071"/>
    </row>
    <row r="2057" spans="8:28" ht="70.5" customHeight="1">
      <c r="H2057" s="828">
        <f t="shared" si="403"/>
        <v>0</v>
      </c>
      <c r="P2057" s="828">
        <f t="shared" si="404"/>
        <v>0</v>
      </c>
      <c r="R2057" s="828">
        <f t="shared" si="405"/>
        <v>0</v>
      </c>
      <c r="V2057" s="828">
        <f t="shared" si="406"/>
        <v>0</v>
      </c>
      <c r="W2057" s="829">
        <f t="shared" si="407"/>
        <v>0</v>
      </c>
      <c r="X2057" s="828">
        <f t="shared" si="408"/>
        <v>0</v>
      </c>
      <c r="Y2057" s="1069">
        <f>[5]building!Y2048</f>
        <v>0</v>
      </c>
      <c r="Z2057" s="749">
        <f t="shared" si="409"/>
        <v>0</v>
      </c>
      <c r="AA2057" s="1071"/>
      <c r="AB2057" s="1071"/>
    </row>
    <row r="2058" spans="8:28" ht="70.5" customHeight="1">
      <c r="H2058" s="828">
        <f t="shared" si="403"/>
        <v>0</v>
      </c>
      <c r="P2058" s="828">
        <f t="shared" si="404"/>
        <v>0</v>
      </c>
      <c r="R2058" s="828">
        <f t="shared" si="405"/>
        <v>0</v>
      </c>
      <c r="V2058" s="828">
        <f t="shared" si="406"/>
        <v>0</v>
      </c>
      <c r="W2058" s="829">
        <f t="shared" si="407"/>
        <v>0</v>
      </c>
      <c r="X2058" s="828">
        <f t="shared" si="408"/>
        <v>0</v>
      </c>
      <c r="Y2058" s="1069">
        <f>[5]building!Y2049</f>
        <v>0</v>
      </c>
      <c r="Z2058" s="749">
        <f t="shared" si="409"/>
        <v>0</v>
      </c>
      <c r="AA2058" s="1071"/>
      <c r="AB2058" s="1071"/>
    </row>
    <row r="2059" spans="8:28" ht="70.5" customHeight="1">
      <c r="H2059" s="828">
        <f t="shared" si="403"/>
        <v>0</v>
      </c>
      <c r="P2059" s="828">
        <f t="shared" si="404"/>
        <v>0</v>
      </c>
      <c r="R2059" s="828">
        <f t="shared" si="405"/>
        <v>0</v>
      </c>
      <c r="V2059" s="828">
        <f t="shared" si="406"/>
        <v>0</v>
      </c>
      <c r="W2059" s="829">
        <f t="shared" si="407"/>
        <v>0</v>
      </c>
      <c r="X2059" s="828">
        <f t="shared" si="408"/>
        <v>0</v>
      </c>
      <c r="Y2059" s="1069">
        <f>[5]building!Y2050</f>
        <v>0</v>
      </c>
      <c r="Z2059" s="749">
        <f t="shared" si="409"/>
        <v>0</v>
      </c>
      <c r="AA2059" s="1071"/>
      <c r="AB2059" s="1071"/>
    </row>
    <row r="2060" spans="8:28" ht="70.5" customHeight="1">
      <c r="H2060" s="828">
        <f t="shared" si="403"/>
        <v>0</v>
      </c>
      <c r="P2060" s="828">
        <f t="shared" si="404"/>
        <v>0</v>
      </c>
      <c r="R2060" s="828">
        <f t="shared" si="405"/>
        <v>0</v>
      </c>
      <c r="V2060" s="828">
        <f t="shared" si="406"/>
        <v>0</v>
      </c>
      <c r="W2060" s="829">
        <f t="shared" si="407"/>
        <v>0</v>
      </c>
      <c r="X2060" s="828">
        <f t="shared" si="408"/>
        <v>0</v>
      </c>
      <c r="Y2060" s="1069">
        <f>[5]building!Y2051</f>
        <v>0</v>
      </c>
      <c r="Z2060" s="749">
        <f t="shared" si="409"/>
        <v>0</v>
      </c>
      <c r="AA2060" s="1071"/>
      <c r="AB2060" s="1071"/>
    </row>
    <row r="2061" spans="8:28" ht="70.5" customHeight="1">
      <c r="H2061" s="828">
        <f t="shared" si="403"/>
        <v>0</v>
      </c>
      <c r="P2061" s="828">
        <f t="shared" si="404"/>
        <v>0</v>
      </c>
      <c r="R2061" s="828">
        <f t="shared" si="405"/>
        <v>0</v>
      </c>
      <c r="V2061" s="828">
        <f t="shared" si="406"/>
        <v>0</v>
      </c>
      <c r="W2061" s="829">
        <f t="shared" si="407"/>
        <v>0</v>
      </c>
      <c r="X2061" s="828">
        <f t="shared" si="408"/>
        <v>0</v>
      </c>
      <c r="Y2061" s="1069">
        <f>[5]building!Y2052</f>
        <v>0</v>
      </c>
      <c r="Z2061" s="749">
        <f t="shared" si="409"/>
        <v>0</v>
      </c>
      <c r="AA2061" s="1071"/>
      <c r="AB2061" s="1071"/>
    </row>
    <row r="2062" spans="8:28" ht="70.5" customHeight="1">
      <c r="H2062" s="828">
        <f t="shared" si="403"/>
        <v>0</v>
      </c>
      <c r="P2062" s="828">
        <f t="shared" si="404"/>
        <v>0</v>
      </c>
      <c r="R2062" s="828">
        <f t="shared" si="405"/>
        <v>0</v>
      </c>
      <c r="V2062" s="828">
        <f t="shared" si="406"/>
        <v>0</v>
      </c>
      <c r="W2062" s="829">
        <f t="shared" si="407"/>
        <v>0</v>
      </c>
      <c r="X2062" s="828">
        <f t="shared" si="408"/>
        <v>0</v>
      </c>
      <c r="Y2062" s="1069">
        <f>[5]building!Y2053</f>
        <v>0</v>
      </c>
      <c r="Z2062" s="749">
        <f t="shared" si="409"/>
        <v>0</v>
      </c>
      <c r="AA2062" s="1071"/>
      <c r="AB2062" s="1071"/>
    </row>
    <row r="2063" spans="8:28" ht="70.5" customHeight="1">
      <c r="H2063" s="828">
        <f t="shared" ref="H2063:H2113" si="410">G2063*C2063</f>
        <v>0</v>
      </c>
      <c r="P2063" s="828">
        <f t="shared" ref="P2063:P2126" si="411">O2063*C2063</f>
        <v>0</v>
      </c>
      <c r="R2063" s="828">
        <f t="shared" si="405"/>
        <v>0</v>
      </c>
      <c r="V2063" s="828">
        <f t="shared" si="406"/>
        <v>0</v>
      </c>
      <c r="W2063" s="829">
        <f t="shared" si="407"/>
        <v>0</v>
      </c>
      <c r="X2063" s="828">
        <f t="shared" si="408"/>
        <v>0</v>
      </c>
      <c r="Y2063" s="1069">
        <f>[5]building!Y2054</f>
        <v>0</v>
      </c>
      <c r="Z2063" s="749">
        <f t="shared" si="409"/>
        <v>0</v>
      </c>
      <c r="AA2063" s="1071"/>
      <c r="AB2063" s="1071"/>
    </row>
    <row r="2064" spans="8:28" ht="70.5" customHeight="1">
      <c r="H2064" s="828">
        <f t="shared" si="410"/>
        <v>0</v>
      </c>
      <c r="P2064" s="828">
        <f t="shared" si="411"/>
        <v>0</v>
      </c>
      <c r="R2064" s="828">
        <f t="shared" si="405"/>
        <v>0</v>
      </c>
      <c r="V2064" s="828">
        <f t="shared" si="406"/>
        <v>0</v>
      </c>
      <c r="W2064" s="829">
        <f t="shared" si="407"/>
        <v>0</v>
      </c>
      <c r="X2064" s="828">
        <f t="shared" si="408"/>
        <v>0</v>
      </c>
      <c r="Y2064" s="1069">
        <f>[5]building!Y2055</f>
        <v>0</v>
      </c>
      <c r="Z2064" s="749">
        <f t="shared" si="409"/>
        <v>0</v>
      </c>
      <c r="AA2064" s="1071"/>
      <c r="AB2064" s="1071"/>
    </row>
    <row r="2065" spans="8:28" ht="70.5" customHeight="1">
      <c r="H2065" s="828">
        <f t="shared" si="410"/>
        <v>0</v>
      </c>
      <c r="P2065" s="828">
        <f t="shared" si="411"/>
        <v>0</v>
      </c>
      <c r="R2065" s="828">
        <f t="shared" si="405"/>
        <v>0</v>
      </c>
      <c r="V2065" s="828">
        <f t="shared" si="406"/>
        <v>0</v>
      </c>
      <c r="W2065" s="829">
        <f t="shared" si="407"/>
        <v>0</v>
      </c>
      <c r="X2065" s="828">
        <f t="shared" si="408"/>
        <v>0</v>
      </c>
      <c r="Y2065" s="1069">
        <f>[5]building!Y2056</f>
        <v>0</v>
      </c>
      <c r="Z2065" s="749">
        <f t="shared" si="409"/>
        <v>0</v>
      </c>
      <c r="AA2065" s="1071"/>
      <c r="AB2065" s="1071"/>
    </row>
    <row r="2066" spans="8:28" ht="70.5" customHeight="1">
      <c r="H2066" s="828">
        <f t="shared" si="410"/>
        <v>0</v>
      </c>
      <c r="P2066" s="828">
        <f t="shared" si="411"/>
        <v>0</v>
      </c>
      <c r="R2066" s="828">
        <f t="shared" si="405"/>
        <v>0</v>
      </c>
      <c r="V2066" s="828">
        <f t="shared" si="406"/>
        <v>0</v>
      </c>
      <c r="W2066" s="829">
        <f t="shared" si="407"/>
        <v>0</v>
      </c>
      <c r="X2066" s="828">
        <f t="shared" si="408"/>
        <v>0</v>
      </c>
      <c r="Y2066" s="1069">
        <f>[5]building!Y2057</f>
        <v>0</v>
      </c>
      <c r="Z2066" s="749">
        <f t="shared" si="409"/>
        <v>0</v>
      </c>
      <c r="AA2066" s="1071"/>
      <c r="AB2066" s="1071"/>
    </row>
    <row r="2067" spans="8:28" ht="70.5" customHeight="1">
      <c r="H2067" s="828">
        <f t="shared" si="410"/>
        <v>0</v>
      </c>
      <c r="P2067" s="828">
        <f t="shared" si="411"/>
        <v>0</v>
      </c>
      <c r="R2067" s="828">
        <f t="shared" si="405"/>
        <v>0</v>
      </c>
      <c r="V2067" s="828">
        <f t="shared" si="406"/>
        <v>0</v>
      </c>
      <c r="W2067" s="829">
        <f t="shared" si="407"/>
        <v>0</v>
      </c>
      <c r="X2067" s="828">
        <f t="shared" si="408"/>
        <v>0</v>
      </c>
      <c r="Y2067" s="1069">
        <f>[5]building!Y2058</f>
        <v>0</v>
      </c>
      <c r="Z2067" s="749">
        <f t="shared" si="409"/>
        <v>0</v>
      </c>
      <c r="AA2067" s="1071"/>
      <c r="AB2067" s="1071"/>
    </row>
    <row r="2068" spans="8:28" ht="70.5" customHeight="1">
      <c r="H2068" s="828">
        <f t="shared" si="410"/>
        <v>0</v>
      </c>
      <c r="P2068" s="828">
        <f t="shared" si="411"/>
        <v>0</v>
      </c>
      <c r="R2068" s="828">
        <f t="shared" si="405"/>
        <v>0</v>
      </c>
      <c r="V2068" s="828">
        <f t="shared" si="406"/>
        <v>0</v>
      </c>
      <c r="W2068" s="829">
        <f t="shared" si="407"/>
        <v>0</v>
      </c>
      <c r="X2068" s="828">
        <f t="shared" si="408"/>
        <v>0</v>
      </c>
      <c r="Y2068" s="1069">
        <f>[5]building!Y2059</f>
        <v>0</v>
      </c>
      <c r="Z2068" s="749">
        <f t="shared" si="409"/>
        <v>0</v>
      </c>
      <c r="AA2068" s="1071"/>
      <c r="AB2068" s="1071"/>
    </row>
    <row r="2069" spans="8:28" ht="70.5" customHeight="1">
      <c r="H2069" s="828">
        <f t="shared" si="410"/>
        <v>0</v>
      </c>
      <c r="P2069" s="828">
        <f t="shared" si="411"/>
        <v>0</v>
      </c>
      <c r="R2069" s="828">
        <f t="shared" si="405"/>
        <v>0</v>
      </c>
      <c r="V2069" s="828">
        <f t="shared" si="406"/>
        <v>0</v>
      </c>
      <c r="W2069" s="829">
        <f t="shared" si="407"/>
        <v>0</v>
      </c>
      <c r="X2069" s="828">
        <f t="shared" si="408"/>
        <v>0</v>
      </c>
      <c r="Y2069" s="1069">
        <f>[5]building!Y2060</f>
        <v>0</v>
      </c>
      <c r="Z2069" s="749">
        <f t="shared" si="409"/>
        <v>0</v>
      </c>
      <c r="AA2069" s="1071"/>
      <c r="AB2069" s="1071"/>
    </row>
    <row r="2070" spans="8:28" ht="70.5" customHeight="1">
      <c r="H2070" s="828">
        <f t="shared" si="410"/>
        <v>0</v>
      </c>
      <c r="P2070" s="828">
        <f t="shared" si="411"/>
        <v>0</v>
      </c>
      <c r="R2070" s="828">
        <f t="shared" si="405"/>
        <v>0</v>
      </c>
      <c r="V2070" s="828">
        <f t="shared" si="406"/>
        <v>0</v>
      </c>
      <c r="W2070" s="829">
        <f t="shared" si="407"/>
        <v>0</v>
      </c>
      <c r="X2070" s="828">
        <f t="shared" si="408"/>
        <v>0</v>
      </c>
      <c r="Y2070" s="1069">
        <f>[5]building!Y2061</f>
        <v>0</v>
      </c>
      <c r="Z2070" s="749">
        <f t="shared" si="409"/>
        <v>0</v>
      </c>
      <c r="AA2070" s="1071"/>
      <c r="AB2070" s="1071"/>
    </row>
    <row r="2071" spans="8:28" ht="70.5" customHeight="1">
      <c r="H2071" s="828">
        <f t="shared" si="410"/>
        <v>0</v>
      </c>
      <c r="P2071" s="828">
        <f t="shared" si="411"/>
        <v>0</v>
      </c>
      <c r="R2071" s="828">
        <f t="shared" si="405"/>
        <v>0</v>
      </c>
      <c r="V2071" s="828">
        <f t="shared" si="406"/>
        <v>0</v>
      </c>
      <c r="W2071" s="829">
        <f t="shared" si="407"/>
        <v>0</v>
      </c>
      <c r="X2071" s="828">
        <f t="shared" si="408"/>
        <v>0</v>
      </c>
      <c r="Y2071" s="1069">
        <f>[5]building!Y2062</f>
        <v>0</v>
      </c>
      <c r="Z2071" s="749">
        <f t="shared" si="409"/>
        <v>0</v>
      </c>
      <c r="AA2071" s="1071"/>
      <c r="AB2071" s="1071"/>
    </row>
    <row r="2072" spans="8:28" ht="70.5" customHeight="1">
      <c r="H2072" s="828">
        <f t="shared" si="410"/>
        <v>0</v>
      </c>
      <c r="P2072" s="828">
        <f t="shared" si="411"/>
        <v>0</v>
      </c>
      <c r="R2072" s="828">
        <f t="shared" si="405"/>
        <v>0</v>
      </c>
      <c r="V2072" s="828">
        <f t="shared" si="406"/>
        <v>0</v>
      </c>
      <c r="W2072" s="829">
        <f t="shared" si="407"/>
        <v>0</v>
      </c>
      <c r="X2072" s="828">
        <f t="shared" si="408"/>
        <v>0</v>
      </c>
      <c r="Y2072" s="1069">
        <f>[5]building!Y2063</f>
        <v>0</v>
      </c>
      <c r="Z2072" s="749">
        <f t="shared" si="409"/>
        <v>0</v>
      </c>
      <c r="AA2072" s="1071"/>
      <c r="AB2072" s="1071"/>
    </row>
    <row r="2073" spans="8:28" ht="70.5" customHeight="1">
      <c r="H2073" s="828">
        <f t="shared" si="410"/>
        <v>0</v>
      </c>
      <c r="P2073" s="828">
        <f t="shared" si="411"/>
        <v>0</v>
      </c>
      <c r="R2073" s="828">
        <f t="shared" si="405"/>
        <v>0</v>
      </c>
      <c r="V2073" s="828">
        <f t="shared" si="406"/>
        <v>0</v>
      </c>
      <c r="W2073" s="829">
        <f t="shared" si="407"/>
        <v>0</v>
      </c>
      <c r="X2073" s="828">
        <f t="shared" si="408"/>
        <v>0</v>
      </c>
      <c r="Y2073" s="1069">
        <f>[5]building!Y2064</f>
        <v>0</v>
      </c>
      <c r="Z2073" s="749">
        <f t="shared" si="409"/>
        <v>0</v>
      </c>
      <c r="AA2073" s="1071"/>
      <c r="AB2073" s="1071"/>
    </row>
    <row r="2074" spans="8:28" ht="70.5" customHeight="1">
      <c r="H2074" s="828">
        <f t="shared" si="410"/>
        <v>0</v>
      </c>
      <c r="P2074" s="828">
        <f t="shared" si="411"/>
        <v>0</v>
      </c>
      <c r="R2074" s="828">
        <f t="shared" si="405"/>
        <v>0</v>
      </c>
      <c r="V2074" s="828">
        <f t="shared" si="406"/>
        <v>0</v>
      </c>
      <c r="W2074" s="829">
        <f t="shared" si="407"/>
        <v>0</v>
      </c>
      <c r="X2074" s="828">
        <f t="shared" si="408"/>
        <v>0</v>
      </c>
      <c r="Y2074" s="1069">
        <f>[5]building!Y2065</f>
        <v>0</v>
      </c>
      <c r="Z2074" s="749">
        <f t="shared" si="409"/>
        <v>0</v>
      </c>
      <c r="AA2074" s="1071"/>
      <c r="AB2074" s="1071"/>
    </row>
    <row r="2075" spans="8:28" ht="70.5" customHeight="1">
      <c r="H2075" s="828">
        <f t="shared" si="410"/>
        <v>0</v>
      </c>
      <c r="P2075" s="828">
        <f t="shared" si="411"/>
        <v>0</v>
      </c>
      <c r="R2075" s="828">
        <f t="shared" si="405"/>
        <v>0</v>
      </c>
      <c r="V2075" s="828">
        <f t="shared" si="406"/>
        <v>0</v>
      </c>
      <c r="W2075" s="829">
        <f t="shared" si="407"/>
        <v>0</v>
      </c>
      <c r="X2075" s="828">
        <f t="shared" si="408"/>
        <v>0</v>
      </c>
      <c r="Y2075" s="1069">
        <f>[5]building!Y2066</f>
        <v>0</v>
      </c>
      <c r="Z2075" s="749">
        <f t="shared" si="409"/>
        <v>0</v>
      </c>
      <c r="AA2075" s="1071"/>
      <c r="AB2075" s="1071"/>
    </row>
    <row r="2076" spans="8:28" ht="70.5" customHeight="1">
      <c r="H2076" s="828">
        <f t="shared" si="410"/>
        <v>0</v>
      </c>
      <c r="P2076" s="828">
        <f t="shared" si="411"/>
        <v>0</v>
      </c>
      <c r="R2076" s="828">
        <f t="shared" si="405"/>
        <v>0</v>
      </c>
      <c r="V2076" s="828">
        <f t="shared" si="406"/>
        <v>0</v>
      </c>
      <c r="W2076" s="829">
        <f t="shared" si="407"/>
        <v>0</v>
      </c>
      <c r="X2076" s="828">
        <f t="shared" si="408"/>
        <v>0</v>
      </c>
      <c r="Y2076" s="1069">
        <f>[5]building!Y2067</f>
        <v>0</v>
      </c>
      <c r="Z2076" s="749">
        <f t="shared" si="409"/>
        <v>0</v>
      </c>
      <c r="AA2076" s="1071"/>
      <c r="AB2076" s="1071"/>
    </row>
    <row r="2077" spans="8:28" ht="70.5" customHeight="1">
      <c r="H2077" s="828">
        <f t="shared" si="410"/>
        <v>0</v>
      </c>
      <c r="P2077" s="828">
        <f t="shared" si="411"/>
        <v>0</v>
      </c>
      <c r="R2077" s="828">
        <f t="shared" si="405"/>
        <v>0</v>
      </c>
      <c r="V2077" s="828">
        <f t="shared" si="406"/>
        <v>0</v>
      </c>
      <c r="W2077" s="829">
        <f t="shared" si="407"/>
        <v>0</v>
      </c>
      <c r="X2077" s="828">
        <f t="shared" si="408"/>
        <v>0</v>
      </c>
      <c r="Y2077" s="1069">
        <f>[5]building!Y2068</f>
        <v>0</v>
      </c>
      <c r="Z2077" s="749">
        <f t="shared" si="409"/>
        <v>0</v>
      </c>
      <c r="AA2077" s="1071"/>
      <c r="AB2077" s="1071"/>
    </row>
    <row r="2078" spans="8:28" ht="70.5" customHeight="1">
      <c r="H2078" s="828">
        <f t="shared" si="410"/>
        <v>0</v>
      </c>
      <c r="P2078" s="828">
        <f t="shared" si="411"/>
        <v>0</v>
      </c>
      <c r="R2078" s="828">
        <f>Q2078*C2078</f>
        <v>0</v>
      </c>
      <c r="V2078" s="828">
        <f t="shared" ref="V2078:V2141" si="412">U2078*C2078</f>
        <v>0</v>
      </c>
      <c r="W2078" s="829">
        <f t="shared" ref="W2078:W2141" si="413">G2078+I2078+K2078+M2078+O2078+Q2078+S2078+U2078</f>
        <v>0</v>
      </c>
      <c r="X2078" s="828">
        <f t="shared" ref="X2078:X2141" si="414">W2078*C2078</f>
        <v>0</v>
      </c>
      <c r="Y2078" s="1069">
        <f>[5]building!Y2069</f>
        <v>0</v>
      </c>
      <c r="Z2078" s="749">
        <f t="shared" ref="Z2078:Z2141" si="415">Y2078*C2078</f>
        <v>0</v>
      </c>
      <c r="AA2078" s="1071"/>
      <c r="AB2078" s="1071"/>
    </row>
    <row r="2079" spans="8:28" ht="70.5" customHeight="1">
      <c r="H2079" s="828">
        <f t="shared" si="410"/>
        <v>0</v>
      </c>
      <c r="P2079" s="828">
        <f t="shared" si="411"/>
        <v>0</v>
      </c>
      <c r="R2079" s="828">
        <f>Q2079*C2079</f>
        <v>0</v>
      </c>
      <c r="V2079" s="828">
        <f t="shared" si="412"/>
        <v>0</v>
      </c>
      <c r="W2079" s="829">
        <f t="shared" si="413"/>
        <v>0</v>
      </c>
      <c r="X2079" s="828">
        <f t="shared" si="414"/>
        <v>0</v>
      </c>
      <c r="Y2079" s="1069">
        <f>[5]building!Y2070</f>
        <v>0</v>
      </c>
      <c r="Z2079" s="749">
        <f t="shared" si="415"/>
        <v>0</v>
      </c>
      <c r="AA2079" s="1071"/>
      <c r="AB2079" s="1071"/>
    </row>
    <row r="2080" spans="8:28" ht="70.5" customHeight="1">
      <c r="H2080" s="828">
        <f t="shared" si="410"/>
        <v>0</v>
      </c>
      <c r="P2080" s="828">
        <f t="shared" si="411"/>
        <v>0</v>
      </c>
      <c r="R2080" s="828">
        <f>Q2080*C2080</f>
        <v>0</v>
      </c>
      <c r="V2080" s="828">
        <f t="shared" si="412"/>
        <v>0</v>
      </c>
      <c r="W2080" s="829">
        <f t="shared" si="413"/>
        <v>0</v>
      </c>
      <c r="X2080" s="828">
        <f t="shared" si="414"/>
        <v>0</v>
      </c>
      <c r="Y2080" s="1069">
        <f>[5]building!Y2071</f>
        <v>0</v>
      </c>
      <c r="Z2080" s="749">
        <f t="shared" si="415"/>
        <v>0</v>
      </c>
      <c r="AA2080" s="1071"/>
      <c r="AB2080" s="1071"/>
    </row>
    <row r="2081" spans="8:28" ht="70.5" customHeight="1">
      <c r="H2081" s="828">
        <f t="shared" si="410"/>
        <v>0</v>
      </c>
      <c r="P2081" s="828">
        <f t="shared" si="411"/>
        <v>0</v>
      </c>
      <c r="R2081" s="828">
        <f>Q2081*C2081</f>
        <v>0</v>
      </c>
      <c r="V2081" s="828">
        <f t="shared" si="412"/>
        <v>0</v>
      </c>
      <c r="W2081" s="829">
        <f t="shared" si="413"/>
        <v>0</v>
      </c>
      <c r="X2081" s="828">
        <f t="shared" si="414"/>
        <v>0</v>
      </c>
      <c r="Y2081" s="1069">
        <f>[5]building!Y2072</f>
        <v>0</v>
      </c>
      <c r="Z2081" s="749">
        <f t="shared" si="415"/>
        <v>0</v>
      </c>
      <c r="AA2081" s="1071"/>
      <c r="AB2081" s="1071"/>
    </row>
    <row r="2082" spans="8:28" ht="70.5" customHeight="1">
      <c r="H2082" s="828">
        <f t="shared" si="410"/>
        <v>0</v>
      </c>
      <c r="P2082" s="828">
        <f t="shared" si="411"/>
        <v>0</v>
      </c>
      <c r="R2082" s="828">
        <f>Q2082*C2082</f>
        <v>0</v>
      </c>
      <c r="V2082" s="828">
        <f t="shared" si="412"/>
        <v>0</v>
      </c>
      <c r="W2082" s="829">
        <f t="shared" si="413"/>
        <v>0</v>
      </c>
      <c r="X2082" s="828">
        <f t="shared" si="414"/>
        <v>0</v>
      </c>
      <c r="Y2082" s="1069">
        <f>[5]building!Y2073</f>
        <v>0</v>
      </c>
      <c r="Z2082" s="749">
        <f t="shared" si="415"/>
        <v>0</v>
      </c>
      <c r="AA2082" s="1071"/>
      <c r="AB2082" s="1071"/>
    </row>
    <row r="2083" spans="8:28" ht="70.5" customHeight="1">
      <c r="H2083" s="828">
        <f t="shared" si="410"/>
        <v>0</v>
      </c>
      <c r="P2083" s="828">
        <f t="shared" si="411"/>
        <v>0</v>
      </c>
      <c r="V2083" s="828">
        <f t="shared" si="412"/>
        <v>0</v>
      </c>
      <c r="W2083" s="829">
        <f t="shared" si="413"/>
        <v>0</v>
      </c>
      <c r="X2083" s="828">
        <f t="shared" si="414"/>
        <v>0</v>
      </c>
      <c r="Y2083" s="1069">
        <f>[5]building!Y2074</f>
        <v>0</v>
      </c>
      <c r="Z2083" s="749">
        <f t="shared" si="415"/>
        <v>0</v>
      </c>
      <c r="AA2083" s="1071"/>
      <c r="AB2083" s="1071"/>
    </row>
    <row r="2084" spans="8:28" ht="70.5" customHeight="1">
      <c r="H2084" s="828">
        <f t="shared" si="410"/>
        <v>0</v>
      </c>
      <c r="P2084" s="828">
        <f t="shared" si="411"/>
        <v>0</v>
      </c>
      <c r="V2084" s="828">
        <f t="shared" si="412"/>
        <v>0</v>
      </c>
      <c r="W2084" s="829">
        <f t="shared" si="413"/>
        <v>0</v>
      </c>
      <c r="X2084" s="828">
        <f t="shared" si="414"/>
        <v>0</v>
      </c>
      <c r="Y2084" s="1069">
        <f>[5]building!Y2075</f>
        <v>0</v>
      </c>
      <c r="Z2084" s="749">
        <f t="shared" si="415"/>
        <v>0</v>
      </c>
      <c r="AA2084" s="1071"/>
      <c r="AB2084" s="1071"/>
    </row>
    <row r="2085" spans="8:28" ht="70.5" customHeight="1">
      <c r="H2085" s="828">
        <f t="shared" si="410"/>
        <v>0</v>
      </c>
      <c r="P2085" s="828">
        <f t="shared" si="411"/>
        <v>0</v>
      </c>
      <c r="V2085" s="828">
        <f t="shared" si="412"/>
        <v>0</v>
      </c>
      <c r="W2085" s="829">
        <f t="shared" si="413"/>
        <v>0</v>
      </c>
      <c r="X2085" s="828">
        <f t="shared" si="414"/>
        <v>0</v>
      </c>
      <c r="Y2085" s="1069">
        <f>[5]building!Y2076</f>
        <v>0</v>
      </c>
      <c r="Z2085" s="749">
        <f t="shared" si="415"/>
        <v>0</v>
      </c>
      <c r="AA2085" s="1071"/>
      <c r="AB2085" s="1071"/>
    </row>
    <row r="2086" spans="8:28" ht="70.5" customHeight="1">
      <c r="H2086" s="828">
        <f t="shared" si="410"/>
        <v>0</v>
      </c>
      <c r="P2086" s="828">
        <f t="shared" si="411"/>
        <v>0</v>
      </c>
      <c r="V2086" s="828">
        <f t="shared" si="412"/>
        <v>0</v>
      </c>
      <c r="W2086" s="829">
        <f t="shared" si="413"/>
        <v>0</v>
      </c>
      <c r="X2086" s="828">
        <f t="shared" si="414"/>
        <v>0</v>
      </c>
      <c r="Y2086" s="1069">
        <f>[5]building!Y2077</f>
        <v>0</v>
      </c>
      <c r="Z2086" s="749">
        <f t="shared" si="415"/>
        <v>0</v>
      </c>
      <c r="AA2086" s="1071"/>
      <c r="AB2086" s="1071"/>
    </row>
    <row r="2087" spans="8:28" ht="70.5" customHeight="1">
      <c r="H2087" s="828">
        <f t="shared" si="410"/>
        <v>0</v>
      </c>
      <c r="P2087" s="828">
        <f t="shared" si="411"/>
        <v>0</v>
      </c>
      <c r="V2087" s="828">
        <f t="shared" si="412"/>
        <v>0</v>
      </c>
      <c r="W2087" s="829">
        <f t="shared" si="413"/>
        <v>0</v>
      </c>
      <c r="X2087" s="828">
        <f t="shared" si="414"/>
        <v>0</v>
      </c>
      <c r="Y2087" s="1069">
        <f>[5]building!Y2078</f>
        <v>0</v>
      </c>
      <c r="Z2087" s="749">
        <f t="shared" si="415"/>
        <v>0</v>
      </c>
      <c r="AA2087" s="1071"/>
      <c r="AB2087" s="1071"/>
    </row>
    <row r="2088" spans="8:28" ht="70.5" customHeight="1">
      <c r="H2088" s="828">
        <f t="shared" si="410"/>
        <v>0</v>
      </c>
      <c r="P2088" s="828">
        <f t="shared" si="411"/>
        <v>0</v>
      </c>
      <c r="V2088" s="828">
        <f t="shared" si="412"/>
        <v>0</v>
      </c>
      <c r="W2088" s="829">
        <f t="shared" si="413"/>
        <v>0</v>
      </c>
      <c r="X2088" s="828">
        <f t="shared" si="414"/>
        <v>0</v>
      </c>
      <c r="Y2088" s="1069">
        <f>[5]building!Y2079</f>
        <v>0</v>
      </c>
      <c r="Z2088" s="749">
        <f t="shared" si="415"/>
        <v>0</v>
      </c>
      <c r="AA2088" s="1071"/>
      <c r="AB2088" s="1071"/>
    </row>
    <row r="2089" spans="8:28" ht="70.5" customHeight="1">
      <c r="H2089" s="828">
        <f t="shared" si="410"/>
        <v>0</v>
      </c>
      <c r="P2089" s="828">
        <f t="shared" si="411"/>
        <v>0</v>
      </c>
      <c r="V2089" s="828">
        <f t="shared" si="412"/>
        <v>0</v>
      </c>
      <c r="W2089" s="829">
        <f t="shared" si="413"/>
        <v>0</v>
      </c>
      <c r="X2089" s="828">
        <f t="shared" si="414"/>
        <v>0</v>
      </c>
      <c r="Y2089" s="1069">
        <f>[5]building!Y2080</f>
        <v>0</v>
      </c>
      <c r="Z2089" s="749">
        <f t="shared" si="415"/>
        <v>0</v>
      </c>
      <c r="AA2089" s="1071"/>
      <c r="AB2089" s="1071"/>
    </row>
    <row r="2090" spans="8:28" ht="70.5" customHeight="1">
      <c r="H2090" s="828">
        <f t="shared" si="410"/>
        <v>0</v>
      </c>
      <c r="P2090" s="828">
        <f t="shared" si="411"/>
        <v>0</v>
      </c>
      <c r="V2090" s="828">
        <f t="shared" si="412"/>
        <v>0</v>
      </c>
      <c r="W2090" s="829">
        <f t="shared" si="413"/>
        <v>0</v>
      </c>
      <c r="X2090" s="828">
        <f t="shared" si="414"/>
        <v>0</v>
      </c>
      <c r="Y2090" s="1069">
        <f>[5]building!Y2081</f>
        <v>0</v>
      </c>
      <c r="Z2090" s="749">
        <f t="shared" si="415"/>
        <v>0</v>
      </c>
      <c r="AA2090" s="1071"/>
      <c r="AB2090" s="1071"/>
    </row>
    <row r="2091" spans="8:28" ht="70.5" customHeight="1">
      <c r="H2091" s="828">
        <f t="shared" si="410"/>
        <v>0</v>
      </c>
      <c r="P2091" s="828">
        <f t="shared" si="411"/>
        <v>0</v>
      </c>
      <c r="V2091" s="828">
        <f t="shared" si="412"/>
        <v>0</v>
      </c>
      <c r="W2091" s="829">
        <f t="shared" si="413"/>
        <v>0</v>
      </c>
      <c r="X2091" s="828">
        <f t="shared" si="414"/>
        <v>0</v>
      </c>
      <c r="Y2091" s="1069">
        <f>[5]building!Y2082</f>
        <v>0</v>
      </c>
      <c r="Z2091" s="749">
        <f t="shared" si="415"/>
        <v>0</v>
      </c>
      <c r="AA2091" s="1071"/>
      <c r="AB2091" s="1071"/>
    </row>
    <row r="2092" spans="8:28" ht="70.5" customHeight="1">
      <c r="H2092" s="828">
        <f t="shared" si="410"/>
        <v>0</v>
      </c>
      <c r="P2092" s="828">
        <f t="shared" si="411"/>
        <v>0</v>
      </c>
      <c r="V2092" s="828">
        <f t="shared" si="412"/>
        <v>0</v>
      </c>
      <c r="W2092" s="829">
        <f t="shared" si="413"/>
        <v>0</v>
      </c>
      <c r="X2092" s="828">
        <f t="shared" si="414"/>
        <v>0</v>
      </c>
      <c r="Y2092" s="1069">
        <f>[5]building!Y2083</f>
        <v>0</v>
      </c>
      <c r="Z2092" s="749">
        <f t="shared" si="415"/>
        <v>0</v>
      </c>
      <c r="AA2092" s="1071"/>
      <c r="AB2092" s="1071"/>
    </row>
    <row r="2093" spans="8:28" ht="70.5" customHeight="1">
      <c r="H2093" s="828">
        <f t="shared" si="410"/>
        <v>0</v>
      </c>
      <c r="P2093" s="828">
        <f t="shared" si="411"/>
        <v>0</v>
      </c>
      <c r="V2093" s="828">
        <f t="shared" si="412"/>
        <v>0</v>
      </c>
      <c r="W2093" s="829">
        <f t="shared" si="413"/>
        <v>0</v>
      </c>
      <c r="X2093" s="828">
        <f t="shared" si="414"/>
        <v>0</v>
      </c>
      <c r="Y2093" s="1069">
        <f>[5]building!Y2084</f>
        <v>0</v>
      </c>
      <c r="Z2093" s="749">
        <f t="shared" si="415"/>
        <v>0</v>
      </c>
      <c r="AA2093" s="1071"/>
      <c r="AB2093" s="1071"/>
    </row>
    <row r="2094" spans="8:28" ht="70.5" customHeight="1">
      <c r="H2094" s="828">
        <f t="shared" si="410"/>
        <v>0</v>
      </c>
      <c r="P2094" s="828">
        <f t="shared" si="411"/>
        <v>0</v>
      </c>
      <c r="V2094" s="828">
        <f t="shared" si="412"/>
        <v>0</v>
      </c>
      <c r="W2094" s="829">
        <f t="shared" si="413"/>
        <v>0</v>
      </c>
      <c r="X2094" s="828">
        <f t="shared" si="414"/>
        <v>0</v>
      </c>
      <c r="Y2094" s="1069">
        <f>[5]building!Y2085</f>
        <v>0</v>
      </c>
      <c r="Z2094" s="749">
        <f t="shared" si="415"/>
        <v>0</v>
      </c>
      <c r="AA2094" s="1071"/>
      <c r="AB2094" s="1071"/>
    </row>
    <row r="2095" spans="8:28" ht="70.5" customHeight="1">
      <c r="H2095" s="828">
        <f t="shared" si="410"/>
        <v>0</v>
      </c>
      <c r="P2095" s="828">
        <f t="shared" si="411"/>
        <v>0</v>
      </c>
      <c r="V2095" s="828">
        <f t="shared" si="412"/>
        <v>0</v>
      </c>
      <c r="W2095" s="829">
        <f t="shared" si="413"/>
        <v>0</v>
      </c>
      <c r="X2095" s="828">
        <f t="shared" si="414"/>
        <v>0</v>
      </c>
      <c r="Y2095" s="1069">
        <f>[5]building!Y2086</f>
        <v>0</v>
      </c>
      <c r="Z2095" s="749">
        <f t="shared" si="415"/>
        <v>0</v>
      </c>
      <c r="AA2095" s="1071"/>
      <c r="AB2095" s="1071"/>
    </row>
    <row r="2096" spans="8:28" ht="70.5" customHeight="1">
      <c r="H2096" s="828">
        <f t="shared" si="410"/>
        <v>0</v>
      </c>
      <c r="P2096" s="828">
        <f t="shared" si="411"/>
        <v>0</v>
      </c>
      <c r="V2096" s="828">
        <f t="shared" si="412"/>
        <v>0</v>
      </c>
      <c r="W2096" s="829">
        <f t="shared" si="413"/>
        <v>0</v>
      </c>
      <c r="X2096" s="828">
        <f t="shared" si="414"/>
        <v>0</v>
      </c>
      <c r="Y2096" s="1069">
        <f>[5]building!Y2087</f>
        <v>0</v>
      </c>
      <c r="Z2096" s="749">
        <f t="shared" si="415"/>
        <v>0</v>
      </c>
      <c r="AA2096" s="1071"/>
      <c r="AB2096" s="1071"/>
    </row>
    <row r="2097" spans="8:28" ht="70.5" customHeight="1">
      <c r="H2097" s="828">
        <f t="shared" si="410"/>
        <v>0</v>
      </c>
      <c r="P2097" s="828">
        <f t="shared" si="411"/>
        <v>0</v>
      </c>
      <c r="V2097" s="828">
        <f t="shared" si="412"/>
        <v>0</v>
      </c>
      <c r="W2097" s="829">
        <f t="shared" si="413"/>
        <v>0</v>
      </c>
      <c r="X2097" s="828">
        <f t="shared" si="414"/>
        <v>0</v>
      </c>
      <c r="Y2097" s="1069">
        <f>[5]building!Y2088</f>
        <v>0</v>
      </c>
      <c r="Z2097" s="749">
        <f t="shared" si="415"/>
        <v>0</v>
      </c>
      <c r="AA2097" s="1071"/>
      <c r="AB2097" s="1071"/>
    </row>
    <row r="2098" spans="8:28" ht="70.5" customHeight="1">
      <c r="H2098" s="828">
        <f t="shared" si="410"/>
        <v>0</v>
      </c>
      <c r="P2098" s="828">
        <f t="shared" si="411"/>
        <v>0</v>
      </c>
      <c r="V2098" s="828">
        <f t="shared" si="412"/>
        <v>0</v>
      </c>
      <c r="W2098" s="829">
        <f t="shared" si="413"/>
        <v>0</v>
      </c>
      <c r="X2098" s="828">
        <f t="shared" si="414"/>
        <v>0</v>
      </c>
      <c r="Y2098" s="1069">
        <f>[5]building!Y2089</f>
        <v>0</v>
      </c>
      <c r="Z2098" s="749">
        <f t="shared" si="415"/>
        <v>0</v>
      </c>
      <c r="AA2098" s="1071"/>
      <c r="AB2098" s="1071"/>
    </row>
    <row r="2099" spans="8:28" ht="70.5" customHeight="1">
      <c r="H2099" s="828">
        <f t="shared" si="410"/>
        <v>0</v>
      </c>
      <c r="P2099" s="828">
        <f t="shared" si="411"/>
        <v>0</v>
      </c>
      <c r="V2099" s="828">
        <f t="shared" si="412"/>
        <v>0</v>
      </c>
      <c r="W2099" s="829">
        <f t="shared" si="413"/>
        <v>0</v>
      </c>
      <c r="X2099" s="828">
        <f t="shared" si="414"/>
        <v>0</v>
      </c>
      <c r="Y2099" s="1069">
        <f>[5]building!Y2090</f>
        <v>0</v>
      </c>
      <c r="Z2099" s="749">
        <f t="shared" si="415"/>
        <v>0</v>
      </c>
      <c r="AA2099" s="1071"/>
      <c r="AB2099" s="1071"/>
    </row>
    <row r="2100" spans="8:28" ht="70.5" customHeight="1">
      <c r="H2100" s="828">
        <f t="shared" si="410"/>
        <v>0</v>
      </c>
      <c r="P2100" s="828">
        <f t="shared" si="411"/>
        <v>0</v>
      </c>
      <c r="V2100" s="828">
        <f t="shared" si="412"/>
        <v>0</v>
      </c>
      <c r="W2100" s="829">
        <f t="shared" si="413"/>
        <v>0</v>
      </c>
      <c r="X2100" s="828">
        <f t="shared" si="414"/>
        <v>0</v>
      </c>
      <c r="Y2100" s="1069">
        <f>[5]building!Y2091</f>
        <v>0</v>
      </c>
      <c r="Z2100" s="749">
        <f t="shared" si="415"/>
        <v>0</v>
      </c>
      <c r="AA2100" s="1071"/>
      <c r="AB2100" s="1071"/>
    </row>
    <row r="2101" spans="8:28" ht="70.5" customHeight="1">
      <c r="H2101" s="828">
        <f t="shared" si="410"/>
        <v>0</v>
      </c>
      <c r="P2101" s="828">
        <f t="shared" si="411"/>
        <v>0</v>
      </c>
      <c r="V2101" s="828">
        <f t="shared" si="412"/>
        <v>0</v>
      </c>
      <c r="W2101" s="829">
        <f t="shared" si="413"/>
        <v>0</v>
      </c>
      <c r="X2101" s="828">
        <f t="shared" si="414"/>
        <v>0</v>
      </c>
      <c r="Y2101" s="1069">
        <f>[5]building!Y2092</f>
        <v>0</v>
      </c>
      <c r="Z2101" s="749">
        <f t="shared" si="415"/>
        <v>0</v>
      </c>
      <c r="AA2101" s="1071"/>
      <c r="AB2101" s="1071"/>
    </row>
    <row r="2102" spans="8:28" ht="70.5" customHeight="1">
      <c r="H2102" s="828">
        <f t="shared" si="410"/>
        <v>0</v>
      </c>
      <c r="P2102" s="828">
        <f t="shared" si="411"/>
        <v>0</v>
      </c>
      <c r="V2102" s="828">
        <f t="shared" si="412"/>
        <v>0</v>
      </c>
      <c r="W2102" s="829">
        <f t="shared" si="413"/>
        <v>0</v>
      </c>
      <c r="X2102" s="828">
        <f t="shared" si="414"/>
        <v>0</v>
      </c>
      <c r="Y2102" s="1069">
        <f>[5]building!Y2093</f>
        <v>0</v>
      </c>
      <c r="Z2102" s="749">
        <f t="shared" si="415"/>
        <v>0</v>
      </c>
      <c r="AA2102" s="1071"/>
      <c r="AB2102" s="1071"/>
    </row>
    <row r="2103" spans="8:28" ht="70.5" customHeight="1">
      <c r="H2103" s="828">
        <f t="shared" si="410"/>
        <v>0</v>
      </c>
      <c r="P2103" s="828">
        <f t="shared" si="411"/>
        <v>0</v>
      </c>
      <c r="V2103" s="828">
        <f t="shared" si="412"/>
        <v>0</v>
      </c>
      <c r="W2103" s="829">
        <f t="shared" si="413"/>
        <v>0</v>
      </c>
      <c r="X2103" s="828">
        <f t="shared" si="414"/>
        <v>0</v>
      </c>
      <c r="Y2103" s="1069">
        <f>[5]building!Y2094</f>
        <v>0</v>
      </c>
      <c r="Z2103" s="749">
        <f t="shared" si="415"/>
        <v>0</v>
      </c>
      <c r="AA2103" s="1071"/>
      <c r="AB2103" s="1071"/>
    </row>
    <row r="2104" spans="8:28" ht="70.5" customHeight="1">
      <c r="H2104" s="828">
        <f t="shared" si="410"/>
        <v>0</v>
      </c>
      <c r="P2104" s="828">
        <f t="shared" si="411"/>
        <v>0</v>
      </c>
      <c r="V2104" s="828">
        <f t="shared" si="412"/>
        <v>0</v>
      </c>
      <c r="W2104" s="829">
        <f t="shared" si="413"/>
        <v>0</v>
      </c>
      <c r="X2104" s="828">
        <f t="shared" si="414"/>
        <v>0</v>
      </c>
      <c r="Y2104" s="1069">
        <f>[5]building!Y2095</f>
        <v>0</v>
      </c>
      <c r="Z2104" s="749">
        <f t="shared" si="415"/>
        <v>0</v>
      </c>
      <c r="AA2104" s="1071"/>
      <c r="AB2104" s="1071"/>
    </row>
    <row r="2105" spans="8:28" ht="70.5" customHeight="1">
      <c r="H2105" s="828">
        <f t="shared" si="410"/>
        <v>0</v>
      </c>
      <c r="P2105" s="828">
        <f t="shared" si="411"/>
        <v>0</v>
      </c>
      <c r="V2105" s="828">
        <f t="shared" si="412"/>
        <v>0</v>
      </c>
      <c r="W2105" s="829">
        <f t="shared" si="413"/>
        <v>0</v>
      </c>
      <c r="X2105" s="828">
        <f t="shared" si="414"/>
        <v>0</v>
      </c>
      <c r="Y2105" s="1069">
        <f>[5]building!Y2096</f>
        <v>0</v>
      </c>
      <c r="Z2105" s="749">
        <f t="shared" si="415"/>
        <v>0</v>
      </c>
      <c r="AA2105" s="1071"/>
      <c r="AB2105" s="1071"/>
    </row>
    <row r="2106" spans="8:28" ht="70.5" customHeight="1">
      <c r="H2106" s="828">
        <f t="shared" si="410"/>
        <v>0</v>
      </c>
      <c r="P2106" s="828">
        <f t="shared" si="411"/>
        <v>0</v>
      </c>
      <c r="V2106" s="828">
        <f t="shared" si="412"/>
        <v>0</v>
      </c>
      <c r="W2106" s="829">
        <f t="shared" si="413"/>
        <v>0</v>
      </c>
      <c r="X2106" s="828">
        <f t="shared" si="414"/>
        <v>0</v>
      </c>
      <c r="Y2106" s="1069">
        <f>[5]building!Y2097</f>
        <v>0</v>
      </c>
      <c r="Z2106" s="749">
        <f t="shared" si="415"/>
        <v>0</v>
      </c>
      <c r="AA2106" s="1071"/>
      <c r="AB2106" s="1071"/>
    </row>
    <row r="2107" spans="8:28" ht="70.5" customHeight="1">
      <c r="H2107" s="828">
        <f t="shared" si="410"/>
        <v>0</v>
      </c>
      <c r="P2107" s="828">
        <f t="shared" si="411"/>
        <v>0</v>
      </c>
      <c r="V2107" s="828">
        <f t="shared" si="412"/>
        <v>0</v>
      </c>
      <c r="W2107" s="829">
        <f t="shared" si="413"/>
        <v>0</v>
      </c>
      <c r="X2107" s="828">
        <f t="shared" si="414"/>
        <v>0</v>
      </c>
      <c r="Y2107" s="1069">
        <f>[5]building!Y2098</f>
        <v>0</v>
      </c>
      <c r="Z2107" s="749">
        <f t="shared" si="415"/>
        <v>0</v>
      </c>
      <c r="AA2107" s="1071"/>
      <c r="AB2107" s="1071"/>
    </row>
    <row r="2108" spans="8:28" ht="70.5" customHeight="1">
      <c r="H2108" s="828">
        <f t="shared" si="410"/>
        <v>0</v>
      </c>
      <c r="P2108" s="828">
        <f t="shared" si="411"/>
        <v>0</v>
      </c>
      <c r="V2108" s="828">
        <f t="shared" si="412"/>
        <v>0</v>
      </c>
      <c r="W2108" s="829">
        <f t="shared" si="413"/>
        <v>0</v>
      </c>
      <c r="X2108" s="828">
        <f t="shared" si="414"/>
        <v>0</v>
      </c>
      <c r="Y2108" s="1069">
        <f>[5]building!Y2099</f>
        <v>0</v>
      </c>
      <c r="Z2108" s="749">
        <f t="shared" si="415"/>
        <v>0</v>
      </c>
      <c r="AA2108" s="1071"/>
      <c r="AB2108" s="1071"/>
    </row>
    <row r="2109" spans="8:28" ht="70.5" customHeight="1">
      <c r="H2109" s="828">
        <f t="shared" si="410"/>
        <v>0</v>
      </c>
      <c r="P2109" s="828">
        <f t="shared" si="411"/>
        <v>0</v>
      </c>
      <c r="V2109" s="828">
        <f t="shared" si="412"/>
        <v>0</v>
      </c>
      <c r="W2109" s="829">
        <f t="shared" si="413"/>
        <v>0</v>
      </c>
      <c r="X2109" s="828">
        <f t="shared" si="414"/>
        <v>0</v>
      </c>
      <c r="Y2109" s="1069">
        <f>[5]building!Y2100</f>
        <v>0</v>
      </c>
      <c r="Z2109" s="749">
        <f t="shared" si="415"/>
        <v>0</v>
      </c>
      <c r="AA2109" s="1071"/>
      <c r="AB2109" s="1071"/>
    </row>
    <row r="2110" spans="8:28" ht="70.5" customHeight="1">
      <c r="H2110" s="828">
        <f t="shared" si="410"/>
        <v>0</v>
      </c>
      <c r="P2110" s="828">
        <f t="shared" si="411"/>
        <v>0</v>
      </c>
      <c r="V2110" s="828">
        <f t="shared" si="412"/>
        <v>0</v>
      </c>
      <c r="W2110" s="829">
        <f t="shared" si="413"/>
        <v>0</v>
      </c>
      <c r="X2110" s="828">
        <f t="shared" si="414"/>
        <v>0</v>
      </c>
      <c r="Y2110" s="1069">
        <f>[5]building!Y2101</f>
        <v>0</v>
      </c>
      <c r="Z2110" s="749">
        <f t="shared" si="415"/>
        <v>0</v>
      </c>
      <c r="AA2110" s="1071"/>
      <c r="AB2110" s="1071"/>
    </row>
    <row r="2111" spans="8:28" ht="70.5" customHeight="1">
      <c r="H2111" s="828">
        <f t="shared" si="410"/>
        <v>0</v>
      </c>
      <c r="P2111" s="828">
        <f t="shared" si="411"/>
        <v>0</v>
      </c>
      <c r="V2111" s="828">
        <f t="shared" si="412"/>
        <v>0</v>
      </c>
      <c r="W2111" s="829">
        <f t="shared" si="413"/>
        <v>0</v>
      </c>
      <c r="X2111" s="828">
        <f t="shared" si="414"/>
        <v>0</v>
      </c>
      <c r="Y2111" s="1069">
        <f>[5]building!Y2102</f>
        <v>0</v>
      </c>
      <c r="Z2111" s="749">
        <f t="shared" si="415"/>
        <v>0</v>
      </c>
      <c r="AA2111" s="1071"/>
      <c r="AB2111" s="1071"/>
    </row>
    <row r="2112" spans="8:28" ht="70.5" customHeight="1">
      <c r="H2112" s="828">
        <f t="shared" si="410"/>
        <v>0</v>
      </c>
      <c r="P2112" s="828">
        <f t="shared" si="411"/>
        <v>0</v>
      </c>
      <c r="V2112" s="828">
        <f t="shared" si="412"/>
        <v>0</v>
      </c>
      <c r="W2112" s="829">
        <f t="shared" si="413"/>
        <v>0</v>
      </c>
      <c r="X2112" s="828">
        <f t="shared" si="414"/>
        <v>0</v>
      </c>
      <c r="Y2112" s="1069">
        <f>[5]building!Y2103</f>
        <v>0</v>
      </c>
      <c r="Z2112" s="749">
        <f t="shared" si="415"/>
        <v>0</v>
      </c>
      <c r="AA2112" s="1071"/>
      <c r="AB2112" s="1071"/>
    </row>
    <row r="2113" spans="8:28" ht="70.5" customHeight="1">
      <c r="H2113" s="828">
        <f t="shared" si="410"/>
        <v>0</v>
      </c>
      <c r="P2113" s="828">
        <f t="shared" si="411"/>
        <v>0</v>
      </c>
      <c r="V2113" s="828">
        <f t="shared" si="412"/>
        <v>0</v>
      </c>
      <c r="W2113" s="829">
        <f t="shared" si="413"/>
        <v>0</v>
      </c>
      <c r="X2113" s="828">
        <f t="shared" si="414"/>
        <v>0</v>
      </c>
      <c r="Y2113" s="1069">
        <f>[5]building!Y2104</f>
        <v>0</v>
      </c>
      <c r="Z2113" s="749">
        <f t="shared" si="415"/>
        <v>0</v>
      </c>
      <c r="AA2113" s="1071"/>
      <c r="AB2113" s="1071"/>
    </row>
    <row r="2114" spans="8:28" ht="70.5" customHeight="1">
      <c r="P2114" s="828">
        <f t="shared" si="411"/>
        <v>0</v>
      </c>
      <c r="V2114" s="828">
        <f t="shared" si="412"/>
        <v>0</v>
      </c>
      <c r="W2114" s="829">
        <f t="shared" si="413"/>
        <v>0</v>
      </c>
      <c r="X2114" s="828">
        <f t="shared" si="414"/>
        <v>0</v>
      </c>
      <c r="Y2114" s="1069">
        <f>[5]building!Y2105</f>
        <v>0</v>
      </c>
      <c r="Z2114" s="749">
        <f t="shared" si="415"/>
        <v>0</v>
      </c>
      <c r="AA2114" s="1071"/>
      <c r="AB2114" s="1071"/>
    </row>
    <row r="2115" spans="8:28" ht="70.5" customHeight="1">
      <c r="P2115" s="828">
        <f t="shared" si="411"/>
        <v>0</v>
      </c>
      <c r="V2115" s="828">
        <f t="shared" si="412"/>
        <v>0</v>
      </c>
      <c r="W2115" s="829">
        <f t="shared" si="413"/>
        <v>0</v>
      </c>
      <c r="X2115" s="828">
        <f t="shared" si="414"/>
        <v>0</v>
      </c>
      <c r="Y2115" s="1069">
        <f>[5]building!Y2106</f>
        <v>0</v>
      </c>
      <c r="Z2115" s="749">
        <f t="shared" si="415"/>
        <v>0</v>
      </c>
      <c r="AA2115" s="1071"/>
      <c r="AB2115" s="1071"/>
    </row>
    <row r="2116" spans="8:28" ht="70.5" customHeight="1">
      <c r="P2116" s="828">
        <f t="shared" si="411"/>
        <v>0</v>
      </c>
      <c r="V2116" s="828">
        <f t="shared" si="412"/>
        <v>0</v>
      </c>
      <c r="W2116" s="829">
        <f t="shared" si="413"/>
        <v>0</v>
      </c>
      <c r="X2116" s="828">
        <f t="shared" si="414"/>
        <v>0</v>
      </c>
      <c r="Y2116" s="1069">
        <f>[5]building!Y2107</f>
        <v>0</v>
      </c>
      <c r="Z2116" s="749">
        <f t="shared" si="415"/>
        <v>0</v>
      </c>
      <c r="AA2116" s="1071"/>
      <c r="AB2116" s="1071"/>
    </row>
    <row r="2117" spans="8:28" ht="70.5" customHeight="1">
      <c r="P2117" s="828">
        <f t="shared" si="411"/>
        <v>0</v>
      </c>
      <c r="V2117" s="828">
        <f t="shared" si="412"/>
        <v>0</v>
      </c>
      <c r="W2117" s="829">
        <f t="shared" si="413"/>
        <v>0</v>
      </c>
      <c r="X2117" s="828">
        <f t="shared" si="414"/>
        <v>0</v>
      </c>
      <c r="Y2117" s="1069">
        <f>[5]building!Y2108</f>
        <v>0</v>
      </c>
      <c r="Z2117" s="749">
        <f t="shared" si="415"/>
        <v>0</v>
      </c>
      <c r="AA2117" s="1071"/>
      <c r="AB2117" s="1071"/>
    </row>
    <row r="2118" spans="8:28" ht="70.5" customHeight="1">
      <c r="P2118" s="828">
        <f t="shared" si="411"/>
        <v>0</v>
      </c>
      <c r="V2118" s="828">
        <f t="shared" si="412"/>
        <v>0</v>
      </c>
      <c r="W2118" s="829">
        <f t="shared" si="413"/>
        <v>0</v>
      </c>
      <c r="X2118" s="828">
        <f t="shared" si="414"/>
        <v>0</v>
      </c>
      <c r="Y2118" s="1069">
        <f>[5]building!Y2109</f>
        <v>0</v>
      </c>
      <c r="Z2118" s="749">
        <f t="shared" si="415"/>
        <v>0</v>
      </c>
      <c r="AA2118" s="1071"/>
      <c r="AB2118" s="1071"/>
    </row>
    <row r="2119" spans="8:28" ht="70.5" customHeight="1">
      <c r="P2119" s="828">
        <f t="shared" si="411"/>
        <v>0</v>
      </c>
      <c r="V2119" s="828">
        <f t="shared" si="412"/>
        <v>0</v>
      </c>
      <c r="W2119" s="829">
        <f t="shared" si="413"/>
        <v>0</v>
      </c>
      <c r="X2119" s="828">
        <f t="shared" si="414"/>
        <v>0</v>
      </c>
      <c r="Y2119" s="1069">
        <f>[5]building!Y2110</f>
        <v>0</v>
      </c>
      <c r="Z2119" s="749">
        <f t="shared" si="415"/>
        <v>0</v>
      </c>
      <c r="AA2119" s="1071"/>
      <c r="AB2119" s="1071"/>
    </row>
    <row r="2120" spans="8:28" ht="70.5" customHeight="1">
      <c r="P2120" s="828">
        <f t="shared" si="411"/>
        <v>0</v>
      </c>
      <c r="V2120" s="828">
        <f t="shared" si="412"/>
        <v>0</v>
      </c>
      <c r="W2120" s="829">
        <f t="shared" si="413"/>
        <v>0</v>
      </c>
      <c r="X2120" s="828">
        <f t="shared" si="414"/>
        <v>0</v>
      </c>
      <c r="Y2120" s="1069">
        <f>[5]building!Y2111</f>
        <v>0</v>
      </c>
      <c r="Z2120" s="749">
        <f t="shared" si="415"/>
        <v>0</v>
      </c>
      <c r="AA2120" s="1071"/>
      <c r="AB2120" s="1071"/>
    </row>
    <row r="2121" spans="8:28" ht="70.5" customHeight="1">
      <c r="P2121" s="828">
        <f t="shared" si="411"/>
        <v>0</v>
      </c>
      <c r="V2121" s="828">
        <f t="shared" si="412"/>
        <v>0</v>
      </c>
      <c r="W2121" s="829">
        <f t="shared" si="413"/>
        <v>0</v>
      </c>
      <c r="X2121" s="828">
        <f t="shared" si="414"/>
        <v>0</v>
      </c>
      <c r="Y2121" s="1069">
        <f>[5]building!Y2112</f>
        <v>0</v>
      </c>
      <c r="Z2121" s="749">
        <f t="shared" si="415"/>
        <v>0</v>
      </c>
      <c r="AA2121" s="1071"/>
      <c r="AB2121" s="1071"/>
    </row>
    <row r="2122" spans="8:28" ht="70.5" customHeight="1">
      <c r="P2122" s="828">
        <f t="shared" si="411"/>
        <v>0</v>
      </c>
      <c r="V2122" s="828">
        <f t="shared" si="412"/>
        <v>0</v>
      </c>
      <c r="W2122" s="829">
        <f t="shared" si="413"/>
        <v>0</v>
      </c>
      <c r="X2122" s="828">
        <f t="shared" si="414"/>
        <v>0</v>
      </c>
      <c r="Y2122" s="1069">
        <f>[5]building!Y2113</f>
        <v>0</v>
      </c>
      <c r="Z2122" s="749">
        <f t="shared" si="415"/>
        <v>0</v>
      </c>
      <c r="AA2122" s="1071"/>
      <c r="AB2122" s="1071"/>
    </row>
    <row r="2123" spans="8:28" ht="70.5" customHeight="1">
      <c r="P2123" s="828">
        <f t="shared" si="411"/>
        <v>0</v>
      </c>
      <c r="V2123" s="828">
        <f t="shared" si="412"/>
        <v>0</v>
      </c>
      <c r="W2123" s="829">
        <f t="shared" si="413"/>
        <v>0</v>
      </c>
      <c r="X2123" s="828">
        <f t="shared" si="414"/>
        <v>0</v>
      </c>
      <c r="Y2123" s="1069">
        <f>[5]building!Y2114</f>
        <v>0</v>
      </c>
      <c r="Z2123" s="749">
        <f t="shared" si="415"/>
        <v>0</v>
      </c>
      <c r="AA2123" s="1071"/>
      <c r="AB2123" s="1071"/>
    </row>
    <row r="2124" spans="8:28" ht="70.5" customHeight="1">
      <c r="P2124" s="828">
        <f t="shared" si="411"/>
        <v>0</v>
      </c>
      <c r="V2124" s="828">
        <f t="shared" si="412"/>
        <v>0</v>
      </c>
      <c r="W2124" s="829">
        <f t="shared" si="413"/>
        <v>0</v>
      </c>
      <c r="X2124" s="828">
        <f t="shared" si="414"/>
        <v>0</v>
      </c>
      <c r="Y2124" s="1069">
        <f>[5]building!Y2115</f>
        <v>0</v>
      </c>
      <c r="Z2124" s="749">
        <f t="shared" si="415"/>
        <v>0</v>
      </c>
      <c r="AA2124" s="1071"/>
      <c r="AB2124" s="1071"/>
    </row>
    <row r="2125" spans="8:28" ht="70.5" customHeight="1">
      <c r="P2125" s="828">
        <f t="shared" si="411"/>
        <v>0</v>
      </c>
      <c r="V2125" s="828">
        <f t="shared" si="412"/>
        <v>0</v>
      </c>
      <c r="W2125" s="829">
        <f t="shared" si="413"/>
        <v>0</v>
      </c>
      <c r="X2125" s="828">
        <f t="shared" si="414"/>
        <v>0</v>
      </c>
      <c r="Y2125" s="1069">
        <f>[5]building!Y2116</f>
        <v>0</v>
      </c>
      <c r="Z2125" s="749">
        <f t="shared" si="415"/>
        <v>0</v>
      </c>
      <c r="AA2125" s="1071"/>
      <c r="AB2125" s="1071"/>
    </row>
    <row r="2126" spans="8:28" ht="70.5" customHeight="1">
      <c r="P2126" s="828">
        <f t="shared" si="411"/>
        <v>0</v>
      </c>
      <c r="V2126" s="828">
        <f t="shared" si="412"/>
        <v>0</v>
      </c>
      <c r="W2126" s="829">
        <f t="shared" si="413"/>
        <v>0</v>
      </c>
      <c r="X2126" s="828">
        <f t="shared" si="414"/>
        <v>0</v>
      </c>
      <c r="Y2126" s="1069">
        <f>[5]building!Y2117</f>
        <v>0</v>
      </c>
      <c r="Z2126" s="749">
        <f t="shared" si="415"/>
        <v>0</v>
      </c>
      <c r="AA2126" s="1071"/>
      <c r="AB2126" s="1071"/>
    </row>
    <row r="2127" spans="8:28" ht="70.5" customHeight="1">
      <c r="P2127" s="828">
        <f t="shared" ref="P2127:P2190" si="416">O2127*C2127</f>
        <v>0</v>
      </c>
      <c r="V2127" s="828">
        <f t="shared" si="412"/>
        <v>0</v>
      </c>
      <c r="W2127" s="829">
        <f t="shared" si="413"/>
        <v>0</v>
      </c>
      <c r="X2127" s="828">
        <f t="shared" si="414"/>
        <v>0</v>
      </c>
      <c r="Y2127" s="1069">
        <f>[5]building!Y2118</f>
        <v>0</v>
      </c>
      <c r="Z2127" s="749">
        <f t="shared" si="415"/>
        <v>0</v>
      </c>
      <c r="AA2127" s="1071"/>
      <c r="AB2127" s="1071"/>
    </row>
    <row r="2128" spans="8:28" ht="70.5" customHeight="1">
      <c r="P2128" s="828">
        <f t="shared" si="416"/>
        <v>0</v>
      </c>
      <c r="V2128" s="828">
        <f t="shared" si="412"/>
        <v>0</v>
      </c>
      <c r="W2128" s="829">
        <f t="shared" si="413"/>
        <v>0</v>
      </c>
      <c r="X2128" s="828">
        <f t="shared" si="414"/>
        <v>0</v>
      </c>
      <c r="Y2128" s="1069">
        <f>[5]building!Y2119</f>
        <v>0</v>
      </c>
      <c r="Z2128" s="749">
        <f t="shared" si="415"/>
        <v>0</v>
      </c>
      <c r="AA2128" s="1071"/>
      <c r="AB2128" s="1071"/>
    </row>
    <row r="2129" spans="16:28" ht="70.5" customHeight="1">
      <c r="P2129" s="828">
        <f t="shared" si="416"/>
        <v>0</v>
      </c>
      <c r="V2129" s="828">
        <f t="shared" si="412"/>
        <v>0</v>
      </c>
      <c r="W2129" s="829">
        <f t="shared" si="413"/>
        <v>0</v>
      </c>
      <c r="X2129" s="828">
        <f t="shared" si="414"/>
        <v>0</v>
      </c>
      <c r="Y2129" s="1069">
        <f>[5]building!Y2120</f>
        <v>0</v>
      </c>
      <c r="Z2129" s="749">
        <f t="shared" si="415"/>
        <v>0</v>
      </c>
      <c r="AA2129" s="1071"/>
      <c r="AB2129" s="1071"/>
    </row>
    <row r="2130" spans="16:28" ht="70.5" customHeight="1">
      <c r="P2130" s="828">
        <f t="shared" si="416"/>
        <v>0</v>
      </c>
      <c r="V2130" s="828">
        <f t="shared" si="412"/>
        <v>0</v>
      </c>
      <c r="W2130" s="829">
        <f t="shared" si="413"/>
        <v>0</v>
      </c>
      <c r="X2130" s="828">
        <f t="shared" si="414"/>
        <v>0</v>
      </c>
      <c r="Y2130" s="1069">
        <f>[5]building!Y2121</f>
        <v>0</v>
      </c>
      <c r="Z2130" s="749">
        <f t="shared" si="415"/>
        <v>0</v>
      </c>
      <c r="AA2130" s="1071"/>
      <c r="AB2130" s="1071"/>
    </row>
    <row r="2131" spans="16:28" ht="70.5" customHeight="1">
      <c r="P2131" s="828">
        <f t="shared" si="416"/>
        <v>0</v>
      </c>
      <c r="V2131" s="828">
        <f t="shared" si="412"/>
        <v>0</v>
      </c>
      <c r="W2131" s="829">
        <f t="shared" si="413"/>
        <v>0</v>
      </c>
      <c r="X2131" s="828">
        <f t="shared" si="414"/>
        <v>0</v>
      </c>
      <c r="Y2131" s="1069">
        <f>[5]building!Y2122</f>
        <v>0</v>
      </c>
      <c r="Z2131" s="749">
        <f t="shared" si="415"/>
        <v>0</v>
      </c>
      <c r="AA2131" s="1071"/>
      <c r="AB2131" s="1071"/>
    </row>
    <row r="2132" spans="16:28" ht="70.5" customHeight="1">
      <c r="P2132" s="828">
        <f t="shared" si="416"/>
        <v>0</v>
      </c>
      <c r="V2132" s="828">
        <f t="shared" si="412"/>
        <v>0</v>
      </c>
      <c r="W2132" s="829">
        <f t="shared" si="413"/>
        <v>0</v>
      </c>
      <c r="X2132" s="828">
        <f t="shared" si="414"/>
        <v>0</v>
      </c>
      <c r="Y2132" s="1069">
        <f>[5]building!Y2123</f>
        <v>0</v>
      </c>
      <c r="Z2132" s="749">
        <f t="shared" si="415"/>
        <v>0</v>
      </c>
      <c r="AA2132" s="1071"/>
      <c r="AB2132" s="1071"/>
    </row>
    <row r="2133" spans="16:28" ht="70.5" customHeight="1">
      <c r="P2133" s="828">
        <f t="shared" si="416"/>
        <v>0</v>
      </c>
      <c r="V2133" s="828">
        <f t="shared" si="412"/>
        <v>0</v>
      </c>
      <c r="W2133" s="829">
        <f t="shared" si="413"/>
        <v>0</v>
      </c>
      <c r="X2133" s="828">
        <f t="shared" si="414"/>
        <v>0</v>
      </c>
      <c r="Y2133" s="1069">
        <f>[5]building!Y2124</f>
        <v>0</v>
      </c>
      <c r="Z2133" s="749">
        <f t="shared" si="415"/>
        <v>0</v>
      </c>
      <c r="AA2133" s="1071"/>
      <c r="AB2133" s="1071"/>
    </row>
    <row r="2134" spans="16:28" ht="70.5" customHeight="1">
      <c r="P2134" s="828">
        <f t="shared" si="416"/>
        <v>0</v>
      </c>
      <c r="V2134" s="828">
        <f t="shared" si="412"/>
        <v>0</v>
      </c>
      <c r="W2134" s="829">
        <f t="shared" si="413"/>
        <v>0</v>
      </c>
      <c r="X2134" s="828">
        <f t="shared" si="414"/>
        <v>0</v>
      </c>
      <c r="Y2134" s="1069">
        <f>[5]building!Y2125</f>
        <v>0</v>
      </c>
      <c r="Z2134" s="749">
        <f t="shared" si="415"/>
        <v>0</v>
      </c>
      <c r="AA2134" s="1071"/>
      <c r="AB2134" s="1071"/>
    </row>
    <row r="2135" spans="16:28" ht="70.5" customHeight="1">
      <c r="P2135" s="828">
        <f t="shared" si="416"/>
        <v>0</v>
      </c>
      <c r="V2135" s="828">
        <f t="shared" si="412"/>
        <v>0</v>
      </c>
      <c r="W2135" s="829">
        <f t="shared" si="413"/>
        <v>0</v>
      </c>
      <c r="X2135" s="828">
        <f t="shared" si="414"/>
        <v>0</v>
      </c>
      <c r="Y2135" s="1069">
        <f>[5]building!Y2126</f>
        <v>0</v>
      </c>
      <c r="Z2135" s="749">
        <f t="shared" si="415"/>
        <v>0</v>
      </c>
      <c r="AA2135" s="1071"/>
      <c r="AB2135" s="1071"/>
    </row>
    <row r="2136" spans="16:28" ht="70.5" customHeight="1">
      <c r="P2136" s="828">
        <f t="shared" si="416"/>
        <v>0</v>
      </c>
      <c r="V2136" s="828">
        <f t="shared" si="412"/>
        <v>0</v>
      </c>
      <c r="W2136" s="829">
        <f t="shared" si="413"/>
        <v>0</v>
      </c>
      <c r="X2136" s="828">
        <f t="shared" si="414"/>
        <v>0</v>
      </c>
      <c r="Y2136" s="1069">
        <f>[5]building!Y2127</f>
        <v>0</v>
      </c>
      <c r="Z2136" s="749">
        <f t="shared" si="415"/>
        <v>0</v>
      </c>
      <c r="AA2136" s="1071"/>
      <c r="AB2136" s="1071"/>
    </row>
    <row r="2137" spans="16:28" ht="70.5" customHeight="1">
      <c r="P2137" s="828">
        <f t="shared" si="416"/>
        <v>0</v>
      </c>
      <c r="V2137" s="828">
        <f t="shared" si="412"/>
        <v>0</v>
      </c>
      <c r="W2137" s="829">
        <f t="shared" si="413"/>
        <v>0</v>
      </c>
      <c r="X2137" s="828">
        <f t="shared" si="414"/>
        <v>0</v>
      </c>
      <c r="Y2137" s="1069">
        <f>[5]building!Y2128</f>
        <v>0</v>
      </c>
      <c r="Z2137" s="749">
        <f t="shared" si="415"/>
        <v>0</v>
      </c>
      <c r="AA2137" s="1071"/>
      <c r="AB2137" s="1071"/>
    </row>
    <row r="2138" spans="16:28" ht="70.5" customHeight="1">
      <c r="P2138" s="828">
        <f t="shared" si="416"/>
        <v>0</v>
      </c>
      <c r="V2138" s="828">
        <f t="shared" si="412"/>
        <v>0</v>
      </c>
      <c r="W2138" s="829">
        <f t="shared" si="413"/>
        <v>0</v>
      </c>
      <c r="X2138" s="828">
        <f t="shared" si="414"/>
        <v>0</v>
      </c>
      <c r="Y2138" s="1069">
        <f>[5]building!Y2129</f>
        <v>0</v>
      </c>
      <c r="Z2138" s="749">
        <f t="shared" si="415"/>
        <v>0</v>
      </c>
      <c r="AA2138" s="1071"/>
      <c r="AB2138" s="1071"/>
    </row>
    <row r="2139" spans="16:28" ht="70.5" customHeight="1">
      <c r="P2139" s="828">
        <f t="shared" si="416"/>
        <v>0</v>
      </c>
      <c r="V2139" s="828">
        <f t="shared" si="412"/>
        <v>0</v>
      </c>
      <c r="W2139" s="829">
        <f t="shared" si="413"/>
        <v>0</v>
      </c>
      <c r="X2139" s="828">
        <f t="shared" si="414"/>
        <v>0</v>
      </c>
      <c r="Y2139" s="1069">
        <f>[5]building!Y2130</f>
        <v>0</v>
      </c>
      <c r="Z2139" s="749">
        <f t="shared" si="415"/>
        <v>0</v>
      </c>
      <c r="AA2139" s="1071"/>
      <c r="AB2139" s="1071"/>
    </row>
    <row r="2140" spans="16:28" ht="70.5" customHeight="1">
      <c r="P2140" s="828">
        <f t="shared" si="416"/>
        <v>0</v>
      </c>
      <c r="V2140" s="828">
        <f t="shared" si="412"/>
        <v>0</v>
      </c>
      <c r="W2140" s="829">
        <f t="shared" si="413"/>
        <v>0</v>
      </c>
      <c r="X2140" s="828">
        <f t="shared" si="414"/>
        <v>0</v>
      </c>
      <c r="Y2140" s="1069">
        <f>[5]building!Y2131</f>
        <v>0</v>
      </c>
      <c r="Z2140" s="749">
        <f t="shared" si="415"/>
        <v>0</v>
      </c>
      <c r="AA2140" s="1071"/>
      <c r="AB2140" s="1071"/>
    </row>
    <row r="2141" spans="16:28" ht="70.5" customHeight="1">
      <c r="P2141" s="828">
        <f t="shared" si="416"/>
        <v>0</v>
      </c>
      <c r="V2141" s="828">
        <f t="shared" si="412"/>
        <v>0</v>
      </c>
      <c r="W2141" s="829">
        <f t="shared" si="413"/>
        <v>0</v>
      </c>
      <c r="X2141" s="828">
        <f t="shared" si="414"/>
        <v>0</v>
      </c>
      <c r="Y2141" s="1069">
        <f>[5]building!Y2132</f>
        <v>0</v>
      </c>
      <c r="Z2141" s="749">
        <f t="shared" si="415"/>
        <v>0</v>
      </c>
      <c r="AA2141" s="1071"/>
      <c r="AB2141" s="1071"/>
    </row>
    <row r="2142" spans="16:28" ht="70.5" customHeight="1">
      <c r="P2142" s="828">
        <f t="shared" si="416"/>
        <v>0</v>
      </c>
      <c r="V2142" s="828">
        <f t="shared" ref="V2142:V2205" si="417">U2142*C2142</f>
        <v>0</v>
      </c>
      <c r="W2142" s="829">
        <f t="shared" ref="W2142:W2205" si="418">G2142+I2142+K2142+M2142+O2142+Q2142+S2142+U2142</f>
        <v>0</v>
      </c>
      <c r="X2142" s="828">
        <f t="shared" ref="X2142:X2205" si="419">W2142*C2142</f>
        <v>0</v>
      </c>
      <c r="Y2142" s="1069">
        <f>[5]building!Y2133</f>
        <v>0</v>
      </c>
      <c r="Z2142" s="749">
        <f t="shared" ref="Z2142:Z2205" si="420">Y2142*C2142</f>
        <v>0</v>
      </c>
      <c r="AA2142" s="1071"/>
      <c r="AB2142" s="1071"/>
    </row>
    <row r="2143" spans="16:28" ht="70.5" customHeight="1">
      <c r="P2143" s="828">
        <f t="shared" si="416"/>
        <v>0</v>
      </c>
      <c r="V2143" s="828">
        <f t="shared" si="417"/>
        <v>0</v>
      </c>
      <c r="W2143" s="829">
        <f t="shared" si="418"/>
        <v>0</v>
      </c>
      <c r="X2143" s="828">
        <f t="shared" si="419"/>
        <v>0</v>
      </c>
      <c r="Y2143" s="1069">
        <f>[5]building!Y2134</f>
        <v>0</v>
      </c>
      <c r="Z2143" s="749">
        <f t="shared" si="420"/>
        <v>0</v>
      </c>
      <c r="AA2143" s="1071"/>
      <c r="AB2143" s="1071"/>
    </row>
    <row r="2144" spans="16:28" ht="70.5" customHeight="1">
      <c r="P2144" s="828">
        <f t="shared" si="416"/>
        <v>0</v>
      </c>
      <c r="V2144" s="828">
        <f t="shared" si="417"/>
        <v>0</v>
      </c>
      <c r="W2144" s="829">
        <f t="shared" si="418"/>
        <v>0</v>
      </c>
      <c r="X2144" s="828">
        <f t="shared" si="419"/>
        <v>0</v>
      </c>
      <c r="Y2144" s="1069">
        <f>[5]building!Y2135</f>
        <v>0</v>
      </c>
      <c r="Z2144" s="749">
        <f t="shared" si="420"/>
        <v>0</v>
      </c>
      <c r="AA2144" s="1071"/>
      <c r="AB2144" s="1071"/>
    </row>
    <row r="2145" spans="16:28" ht="70.5" customHeight="1">
      <c r="P2145" s="828">
        <f t="shared" si="416"/>
        <v>0</v>
      </c>
      <c r="V2145" s="828">
        <f t="shared" si="417"/>
        <v>0</v>
      </c>
      <c r="W2145" s="829">
        <f t="shared" si="418"/>
        <v>0</v>
      </c>
      <c r="X2145" s="828">
        <f t="shared" si="419"/>
        <v>0</v>
      </c>
      <c r="Y2145" s="1069">
        <f>[5]building!Y2136</f>
        <v>0</v>
      </c>
      <c r="Z2145" s="749">
        <f t="shared" si="420"/>
        <v>0</v>
      </c>
      <c r="AA2145" s="1071"/>
      <c r="AB2145" s="1071"/>
    </row>
    <row r="2146" spans="16:28" ht="70.5" customHeight="1">
      <c r="P2146" s="828">
        <f t="shared" si="416"/>
        <v>0</v>
      </c>
      <c r="V2146" s="828">
        <f t="shared" si="417"/>
        <v>0</v>
      </c>
      <c r="W2146" s="829">
        <f t="shared" si="418"/>
        <v>0</v>
      </c>
      <c r="X2146" s="828">
        <f t="shared" si="419"/>
        <v>0</v>
      </c>
      <c r="Y2146" s="1069">
        <f>[5]building!Y2137</f>
        <v>0</v>
      </c>
      <c r="Z2146" s="749">
        <f t="shared" si="420"/>
        <v>0</v>
      </c>
      <c r="AA2146" s="1071"/>
      <c r="AB2146" s="1071"/>
    </row>
    <row r="2147" spans="16:28" ht="70.5" customHeight="1">
      <c r="P2147" s="828">
        <f t="shared" si="416"/>
        <v>0</v>
      </c>
      <c r="V2147" s="828">
        <f t="shared" si="417"/>
        <v>0</v>
      </c>
      <c r="W2147" s="829">
        <f t="shared" si="418"/>
        <v>0</v>
      </c>
      <c r="X2147" s="828">
        <f t="shared" si="419"/>
        <v>0</v>
      </c>
      <c r="Y2147" s="1069">
        <f>[5]building!Y2138</f>
        <v>0</v>
      </c>
      <c r="Z2147" s="749">
        <f t="shared" si="420"/>
        <v>0</v>
      </c>
      <c r="AA2147" s="1071"/>
      <c r="AB2147" s="1071"/>
    </row>
    <row r="2148" spans="16:28" ht="70.5" customHeight="1">
      <c r="P2148" s="828">
        <f t="shared" si="416"/>
        <v>0</v>
      </c>
      <c r="V2148" s="828">
        <f t="shared" si="417"/>
        <v>0</v>
      </c>
      <c r="W2148" s="829">
        <f t="shared" si="418"/>
        <v>0</v>
      </c>
      <c r="X2148" s="828">
        <f t="shared" si="419"/>
        <v>0</v>
      </c>
      <c r="Y2148" s="1069">
        <f>[5]building!Y2139</f>
        <v>0</v>
      </c>
      <c r="Z2148" s="749">
        <f t="shared" si="420"/>
        <v>0</v>
      </c>
      <c r="AA2148" s="1071"/>
      <c r="AB2148" s="1071"/>
    </row>
    <row r="2149" spans="16:28" ht="70.5" customHeight="1">
      <c r="P2149" s="828">
        <f t="shared" si="416"/>
        <v>0</v>
      </c>
      <c r="V2149" s="828">
        <f t="shared" si="417"/>
        <v>0</v>
      </c>
      <c r="W2149" s="829">
        <f t="shared" si="418"/>
        <v>0</v>
      </c>
      <c r="X2149" s="828">
        <f t="shared" si="419"/>
        <v>0</v>
      </c>
      <c r="Y2149" s="1069">
        <f>[5]building!Y2140</f>
        <v>0</v>
      </c>
      <c r="Z2149" s="749">
        <f t="shared" si="420"/>
        <v>0</v>
      </c>
      <c r="AA2149" s="1071"/>
      <c r="AB2149" s="1071"/>
    </row>
    <row r="2150" spans="16:28" ht="70.5" customHeight="1">
      <c r="P2150" s="828">
        <f t="shared" si="416"/>
        <v>0</v>
      </c>
      <c r="V2150" s="828">
        <f t="shared" si="417"/>
        <v>0</v>
      </c>
      <c r="W2150" s="829">
        <f t="shared" si="418"/>
        <v>0</v>
      </c>
      <c r="X2150" s="828">
        <f t="shared" si="419"/>
        <v>0</v>
      </c>
      <c r="Y2150" s="1069">
        <f>[5]building!Y2141</f>
        <v>0</v>
      </c>
      <c r="Z2150" s="749">
        <f t="shared" si="420"/>
        <v>0</v>
      </c>
      <c r="AA2150" s="1071"/>
      <c r="AB2150" s="1071"/>
    </row>
    <row r="2151" spans="16:28" ht="70.5" customHeight="1">
      <c r="P2151" s="828">
        <f t="shared" si="416"/>
        <v>0</v>
      </c>
      <c r="V2151" s="828">
        <f t="shared" si="417"/>
        <v>0</v>
      </c>
      <c r="W2151" s="829">
        <f t="shared" si="418"/>
        <v>0</v>
      </c>
      <c r="X2151" s="828">
        <f t="shared" si="419"/>
        <v>0</v>
      </c>
      <c r="Y2151" s="1069">
        <f>[5]building!Y2142</f>
        <v>0</v>
      </c>
      <c r="Z2151" s="749">
        <f t="shared" si="420"/>
        <v>0</v>
      </c>
      <c r="AA2151" s="1071"/>
      <c r="AB2151" s="1071"/>
    </row>
    <row r="2152" spans="16:28" ht="70.5" customHeight="1">
      <c r="P2152" s="828">
        <f t="shared" si="416"/>
        <v>0</v>
      </c>
      <c r="V2152" s="828">
        <f t="shared" si="417"/>
        <v>0</v>
      </c>
      <c r="W2152" s="829">
        <f t="shared" si="418"/>
        <v>0</v>
      </c>
      <c r="X2152" s="828">
        <f t="shared" si="419"/>
        <v>0</v>
      </c>
      <c r="Y2152" s="1069">
        <f>[5]building!Y2143</f>
        <v>0</v>
      </c>
      <c r="Z2152" s="749">
        <f t="shared" si="420"/>
        <v>0</v>
      </c>
      <c r="AA2152" s="1071"/>
      <c r="AB2152" s="1071"/>
    </row>
    <row r="2153" spans="16:28" ht="70.5" customHeight="1">
      <c r="P2153" s="828">
        <f t="shared" si="416"/>
        <v>0</v>
      </c>
      <c r="V2153" s="828">
        <f t="shared" si="417"/>
        <v>0</v>
      </c>
      <c r="W2153" s="829">
        <f t="shared" si="418"/>
        <v>0</v>
      </c>
      <c r="X2153" s="828">
        <f t="shared" si="419"/>
        <v>0</v>
      </c>
      <c r="Y2153" s="1069">
        <f>[5]building!Y2144</f>
        <v>0</v>
      </c>
      <c r="Z2153" s="749">
        <f t="shared" si="420"/>
        <v>0</v>
      </c>
      <c r="AA2153" s="1071"/>
      <c r="AB2153" s="1071"/>
    </row>
    <row r="2154" spans="16:28" ht="70.5" customHeight="1">
      <c r="P2154" s="828">
        <f t="shared" si="416"/>
        <v>0</v>
      </c>
      <c r="V2154" s="828">
        <f t="shared" si="417"/>
        <v>0</v>
      </c>
      <c r="W2154" s="829">
        <f t="shared" si="418"/>
        <v>0</v>
      </c>
      <c r="X2154" s="828">
        <f t="shared" si="419"/>
        <v>0</v>
      </c>
      <c r="Y2154" s="1069">
        <f>[5]building!Y2145</f>
        <v>0</v>
      </c>
      <c r="Z2154" s="749">
        <f t="shared" si="420"/>
        <v>0</v>
      </c>
      <c r="AA2154" s="1071"/>
      <c r="AB2154" s="1071"/>
    </row>
    <row r="2155" spans="16:28" ht="70.5" customHeight="1">
      <c r="P2155" s="828">
        <f t="shared" si="416"/>
        <v>0</v>
      </c>
      <c r="V2155" s="828">
        <f t="shared" si="417"/>
        <v>0</v>
      </c>
      <c r="W2155" s="829">
        <f t="shared" si="418"/>
        <v>0</v>
      </c>
      <c r="X2155" s="828">
        <f t="shared" si="419"/>
        <v>0</v>
      </c>
      <c r="Y2155" s="1069">
        <f>[5]building!Y2146</f>
        <v>0</v>
      </c>
      <c r="Z2155" s="749">
        <f t="shared" si="420"/>
        <v>0</v>
      </c>
      <c r="AA2155" s="1071"/>
      <c r="AB2155" s="1071"/>
    </row>
    <row r="2156" spans="16:28" ht="70.5" customHeight="1">
      <c r="P2156" s="828">
        <f t="shared" si="416"/>
        <v>0</v>
      </c>
      <c r="V2156" s="828">
        <f t="shared" si="417"/>
        <v>0</v>
      </c>
      <c r="W2156" s="829">
        <f t="shared" si="418"/>
        <v>0</v>
      </c>
      <c r="X2156" s="828">
        <f t="shared" si="419"/>
        <v>0</v>
      </c>
      <c r="Y2156" s="1069">
        <f>[5]building!Y2147</f>
        <v>0</v>
      </c>
      <c r="Z2156" s="749">
        <f t="shared" si="420"/>
        <v>0</v>
      </c>
      <c r="AA2156" s="1071"/>
      <c r="AB2156" s="1071"/>
    </row>
    <row r="2157" spans="16:28" ht="70.5" customHeight="1">
      <c r="P2157" s="828">
        <f t="shared" si="416"/>
        <v>0</v>
      </c>
      <c r="V2157" s="828">
        <f t="shared" si="417"/>
        <v>0</v>
      </c>
      <c r="W2157" s="829">
        <f t="shared" si="418"/>
        <v>0</v>
      </c>
      <c r="X2157" s="828">
        <f t="shared" si="419"/>
        <v>0</v>
      </c>
      <c r="Y2157" s="1069">
        <f>[5]building!Y2148</f>
        <v>0</v>
      </c>
      <c r="Z2157" s="749">
        <f t="shared" si="420"/>
        <v>0</v>
      </c>
      <c r="AA2157" s="1071"/>
      <c r="AB2157" s="1071"/>
    </row>
    <row r="2158" spans="16:28" ht="70.5" customHeight="1">
      <c r="P2158" s="828">
        <f t="shared" si="416"/>
        <v>0</v>
      </c>
      <c r="V2158" s="828">
        <f t="shared" si="417"/>
        <v>0</v>
      </c>
      <c r="W2158" s="829">
        <f t="shared" si="418"/>
        <v>0</v>
      </c>
      <c r="X2158" s="828">
        <f t="shared" si="419"/>
        <v>0</v>
      </c>
      <c r="Y2158" s="1069">
        <f>[5]building!Y2149</f>
        <v>0</v>
      </c>
      <c r="Z2158" s="749">
        <f t="shared" si="420"/>
        <v>0</v>
      </c>
      <c r="AA2158" s="1071"/>
      <c r="AB2158" s="1071"/>
    </row>
    <row r="2159" spans="16:28" ht="70.5" customHeight="1">
      <c r="P2159" s="828">
        <f t="shared" si="416"/>
        <v>0</v>
      </c>
      <c r="V2159" s="828">
        <f t="shared" si="417"/>
        <v>0</v>
      </c>
      <c r="W2159" s="829">
        <f t="shared" si="418"/>
        <v>0</v>
      </c>
      <c r="X2159" s="828">
        <f t="shared" si="419"/>
        <v>0</v>
      </c>
      <c r="Y2159" s="1069">
        <f>[5]building!Y2150</f>
        <v>0</v>
      </c>
      <c r="Z2159" s="749">
        <f t="shared" si="420"/>
        <v>0</v>
      </c>
      <c r="AA2159" s="1071"/>
      <c r="AB2159" s="1071"/>
    </row>
    <row r="2160" spans="16:28" ht="70.5" customHeight="1">
      <c r="P2160" s="828">
        <f t="shared" si="416"/>
        <v>0</v>
      </c>
      <c r="V2160" s="828">
        <f t="shared" si="417"/>
        <v>0</v>
      </c>
      <c r="W2160" s="829">
        <f t="shared" si="418"/>
        <v>0</v>
      </c>
      <c r="X2160" s="828">
        <f t="shared" si="419"/>
        <v>0</v>
      </c>
      <c r="Y2160" s="1069">
        <f>[5]building!Y2151</f>
        <v>0</v>
      </c>
      <c r="Z2160" s="749">
        <f t="shared" si="420"/>
        <v>0</v>
      </c>
      <c r="AA2160" s="1071"/>
      <c r="AB2160" s="1071"/>
    </row>
    <row r="2161" spans="16:28" ht="70.5" customHeight="1">
      <c r="P2161" s="828">
        <f t="shared" si="416"/>
        <v>0</v>
      </c>
      <c r="V2161" s="828">
        <f t="shared" si="417"/>
        <v>0</v>
      </c>
      <c r="W2161" s="829">
        <f t="shared" si="418"/>
        <v>0</v>
      </c>
      <c r="X2161" s="828">
        <f t="shared" si="419"/>
        <v>0</v>
      </c>
      <c r="Y2161" s="1069">
        <f>[5]building!Y2152</f>
        <v>0</v>
      </c>
      <c r="Z2161" s="749">
        <f t="shared" si="420"/>
        <v>0</v>
      </c>
      <c r="AA2161" s="1071"/>
      <c r="AB2161" s="1071"/>
    </row>
    <row r="2162" spans="16:28" ht="70.5" customHeight="1">
      <c r="P2162" s="828">
        <f t="shared" si="416"/>
        <v>0</v>
      </c>
      <c r="V2162" s="828">
        <f t="shared" si="417"/>
        <v>0</v>
      </c>
      <c r="W2162" s="829">
        <f t="shared" si="418"/>
        <v>0</v>
      </c>
      <c r="X2162" s="828">
        <f t="shared" si="419"/>
        <v>0</v>
      </c>
      <c r="Y2162" s="1069">
        <f>[5]building!Y2153</f>
        <v>0</v>
      </c>
      <c r="Z2162" s="749">
        <f t="shared" si="420"/>
        <v>0</v>
      </c>
      <c r="AA2162" s="1071"/>
      <c r="AB2162" s="1071"/>
    </row>
    <row r="2163" spans="16:28" ht="70.5" customHeight="1">
      <c r="P2163" s="828">
        <f t="shared" si="416"/>
        <v>0</v>
      </c>
      <c r="V2163" s="828">
        <f t="shared" si="417"/>
        <v>0</v>
      </c>
      <c r="W2163" s="829">
        <f t="shared" si="418"/>
        <v>0</v>
      </c>
      <c r="X2163" s="828">
        <f t="shared" si="419"/>
        <v>0</v>
      </c>
      <c r="Y2163" s="1069">
        <f>[5]building!Y2154</f>
        <v>0</v>
      </c>
      <c r="Z2163" s="749">
        <f t="shared" si="420"/>
        <v>0</v>
      </c>
      <c r="AA2163" s="1071"/>
      <c r="AB2163" s="1071"/>
    </row>
    <row r="2164" spans="16:28" ht="70.5" customHeight="1">
      <c r="P2164" s="828">
        <f t="shared" si="416"/>
        <v>0</v>
      </c>
      <c r="V2164" s="828">
        <f t="shared" si="417"/>
        <v>0</v>
      </c>
      <c r="W2164" s="829">
        <f t="shared" si="418"/>
        <v>0</v>
      </c>
      <c r="X2164" s="828">
        <f t="shared" si="419"/>
        <v>0</v>
      </c>
      <c r="Y2164" s="1069">
        <f>[5]building!Y2155</f>
        <v>0</v>
      </c>
      <c r="Z2164" s="749">
        <f t="shared" si="420"/>
        <v>0</v>
      </c>
      <c r="AA2164" s="1071"/>
      <c r="AB2164" s="1071"/>
    </row>
    <row r="2165" spans="16:28" ht="70.5" customHeight="1">
      <c r="P2165" s="828">
        <f t="shared" si="416"/>
        <v>0</v>
      </c>
      <c r="V2165" s="828">
        <f t="shared" si="417"/>
        <v>0</v>
      </c>
      <c r="W2165" s="829">
        <f t="shared" si="418"/>
        <v>0</v>
      </c>
      <c r="X2165" s="828">
        <f t="shared" si="419"/>
        <v>0</v>
      </c>
      <c r="Y2165" s="1069">
        <f>[5]building!Y2156</f>
        <v>0</v>
      </c>
      <c r="Z2165" s="749">
        <f t="shared" si="420"/>
        <v>0</v>
      </c>
      <c r="AA2165" s="1071"/>
      <c r="AB2165" s="1071"/>
    </row>
    <row r="2166" spans="16:28" ht="70.5" customHeight="1">
      <c r="P2166" s="828">
        <f t="shared" si="416"/>
        <v>0</v>
      </c>
      <c r="V2166" s="828">
        <f t="shared" si="417"/>
        <v>0</v>
      </c>
      <c r="W2166" s="829">
        <f t="shared" si="418"/>
        <v>0</v>
      </c>
      <c r="X2166" s="828">
        <f t="shared" si="419"/>
        <v>0</v>
      </c>
      <c r="Y2166" s="1069">
        <f>[5]building!Y2157</f>
        <v>0</v>
      </c>
      <c r="Z2166" s="749">
        <f t="shared" si="420"/>
        <v>0</v>
      </c>
      <c r="AA2166" s="1071"/>
      <c r="AB2166" s="1071"/>
    </row>
    <row r="2167" spans="16:28" ht="70.5" customHeight="1">
      <c r="P2167" s="828">
        <f t="shared" si="416"/>
        <v>0</v>
      </c>
      <c r="V2167" s="828">
        <f t="shared" si="417"/>
        <v>0</v>
      </c>
      <c r="W2167" s="829">
        <f t="shared" si="418"/>
        <v>0</v>
      </c>
      <c r="X2167" s="828">
        <f t="shared" si="419"/>
        <v>0</v>
      </c>
      <c r="Y2167" s="1069">
        <f>[5]building!Y2158</f>
        <v>0</v>
      </c>
      <c r="Z2167" s="749">
        <f t="shared" si="420"/>
        <v>0</v>
      </c>
      <c r="AA2167" s="1071"/>
      <c r="AB2167" s="1071"/>
    </row>
    <row r="2168" spans="16:28" ht="70.5" customHeight="1">
      <c r="P2168" s="828">
        <f t="shared" si="416"/>
        <v>0</v>
      </c>
      <c r="V2168" s="828">
        <f t="shared" si="417"/>
        <v>0</v>
      </c>
      <c r="W2168" s="829">
        <f t="shared" si="418"/>
        <v>0</v>
      </c>
      <c r="X2168" s="828">
        <f t="shared" si="419"/>
        <v>0</v>
      </c>
      <c r="Y2168" s="1069">
        <f>[5]building!Y2159</f>
        <v>0</v>
      </c>
      <c r="Z2168" s="749">
        <f t="shared" si="420"/>
        <v>0</v>
      </c>
      <c r="AA2168" s="1071"/>
      <c r="AB2168" s="1071"/>
    </row>
    <row r="2169" spans="16:28" ht="70.5" customHeight="1">
      <c r="P2169" s="828">
        <f t="shared" si="416"/>
        <v>0</v>
      </c>
      <c r="V2169" s="828">
        <f t="shared" si="417"/>
        <v>0</v>
      </c>
      <c r="W2169" s="829">
        <f t="shared" si="418"/>
        <v>0</v>
      </c>
      <c r="X2169" s="828">
        <f t="shared" si="419"/>
        <v>0</v>
      </c>
      <c r="Y2169" s="1069">
        <f>[5]building!Y2160</f>
        <v>0</v>
      </c>
      <c r="Z2169" s="749">
        <f t="shared" si="420"/>
        <v>0</v>
      </c>
      <c r="AA2169" s="1071"/>
      <c r="AB2169" s="1071"/>
    </row>
    <row r="2170" spans="16:28" ht="70.5" customHeight="1">
      <c r="P2170" s="828">
        <f t="shared" si="416"/>
        <v>0</v>
      </c>
      <c r="V2170" s="828">
        <f t="shared" si="417"/>
        <v>0</v>
      </c>
      <c r="W2170" s="829">
        <f t="shared" si="418"/>
        <v>0</v>
      </c>
      <c r="X2170" s="828">
        <f t="shared" si="419"/>
        <v>0</v>
      </c>
      <c r="Y2170" s="1069">
        <f>[5]building!Y2161</f>
        <v>0</v>
      </c>
      <c r="Z2170" s="749">
        <f t="shared" si="420"/>
        <v>0</v>
      </c>
      <c r="AA2170" s="1071"/>
      <c r="AB2170" s="1071"/>
    </row>
    <row r="2171" spans="16:28" ht="70.5" customHeight="1">
      <c r="P2171" s="828">
        <f t="shared" si="416"/>
        <v>0</v>
      </c>
      <c r="V2171" s="828">
        <f t="shared" si="417"/>
        <v>0</v>
      </c>
      <c r="W2171" s="829">
        <f t="shared" si="418"/>
        <v>0</v>
      </c>
      <c r="X2171" s="828">
        <f t="shared" si="419"/>
        <v>0</v>
      </c>
      <c r="Y2171" s="1069">
        <f>[5]building!Y2162</f>
        <v>0</v>
      </c>
      <c r="Z2171" s="749">
        <f t="shared" si="420"/>
        <v>0</v>
      </c>
      <c r="AA2171" s="1071"/>
      <c r="AB2171" s="1071"/>
    </row>
    <row r="2172" spans="16:28" ht="70.5" customHeight="1">
      <c r="P2172" s="828">
        <f t="shared" si="416"/>
        <v>0</v>
      </c>
      <c r="V2172" s="828">
        <f t="shared" si="417"/>
        <v>0</v>
      </c>
      <c r="W2172" s="829">
        <f t="shared" si="418"/>
        <v>0</v>
      </c>
      <c r="X2172" s="828">
        <f t="shared" si="419"/>
        <v>0</v>
      </c>
      <c r="Y2172" s="1069">
        <f>[5]building!Y2163</f>
        <v>0</v>
      </c>
      <c r="Z2172" s="749">
        <f t="shared" si="420"/>
        <v>0</v>
      </c>
      <c r="AA2172" s="1071"/>
      <c r="AB2172" s="1071"/>
    </row>
    <row r="2173" spans="16:28" ht="70.5" customHeight="1">
      <c r="P2173" s="828">
        <f t="shared" si="416"/>
        <v>0</v>
      </c>
      <c r="V2173" s="828">
        <f t="shared" si="417"/>
        <v>0</v>
      </c>
      <c r="W2173" s="829">
        <f t="shared" si="418"/>
        <v>0</v>
      </c>
      <c r="X2173" s="828">
        <f t="shared" si="419"/>
        <v>0</v>
      </c>
      <c r="Y2173" s="1069">
        <f>[5]building!Y2164</f>
        <v>0</v>
      </c>
      <c r="Z2173" s="749">
        <f t="shared" si="420"/>
        <v>0</v>
      </c>
      <c r="AA2173" s="1071"/>
      <c r="AB2173" s="1071"/>
    </row>
    <row r="2174" spans="16:28" ht="70.5" customHeight="1">
      <c r="P2174" s="828">
        <f t="shared" si="416"/>
        <v>0</v>
      </c>
      <c r="V2174" s="828">
        <f t="shared" si="417"/>
        <v>0</v>
      </c>
      <c r="W2174" s="829">
        <f t="shared" si="418"/>
        <v>0</v>
      </c>
      <c r="X2174" s="828">
        <f t="shared" si="419"/>
        <v>0</v>
      </c>
      <c r="Y2174" s="1069">
        <f>[5]building!Y2165</f>
        <v>0</v>
      </c>
      <c r="Z2174" s="749">
        <f t="shared" si="420"/>
        <v>0</v>
      </c>
      <c r="AA2174" s="1071"/>
      <c r="AB2174" s="1071"/>
    </row>
    <row r="2175" spans="16:28" ht="70.5" customHeight="1">
      <c r="P2175" s="828">
        <f t="shared" si="416"/>
        <v>0</v>
      </c>
      <c r="V2175" s="828">
        <f t="shared" si="417"/>
        <v>0</v>
      </c>
      <c r="W2175" s="829">
        <f t="shared" si="418"/>
        <v>0</v>
      </c>
      <c r="X2175" s="828">
        <f t="shared" si="419"/>
        <v>0</v>
      </c>
      <c r="Y2175" s="1069">
        <f>[5]building!Y2166</f>
        <v>0</v>
      </c>
      <c r="Z2175" s="749">
        <f t="shared" si="420"/>
        <v>0</v>
      </c>
      <c r="AA2175" s="1071"/>
      <c r="AB2175" s="1071"/>
    </row>
    <row r="2176" spans="16:28" ht="70.5" customHeight="1">
      <c r="P2176" s="828">
        <f t="shared" si="416"/>
        <v>0</v>
      </c>
      <c r="V2176" s="828">
        <f t="shared" si="417"/>
        <v>0</v>
      </c>
      <c r="W2176" s="829">
        <f t="shared" si="418"/>
        <v>0</v>
      </c>
      <c r="X2176" s="828">
        <f t="shared" si="419"/>
        <v>0</v>
      </c>
      <c r="Y2176" s="1069">
        <f>[5]building!Y2167</f>
        <v>0</v>
      </c>
      <c r="Z2176" s="749">
        <f t="shared" si="420"/>
        <v>0</v>
      </c>
      <c r="AA2176" s="1071"/>
      <c r="AB2176" s="1071"/>
    </row>
    <row r="2177" spans="16:28" ht="70.5" customHeight="1">
      <c r="P2177" s="828">
        <f t="shared" si="416"/>
        <v>0</v>
      </c>
      <c r="V2177" s="828">
        <f t="shared" si="417"/>
        <v>0</v>
      </c>
      <c r="W2177" s="829">
        <f t="shared" si="418"/>
        <v>0</v>
      </c>
      <c r="X2177" s="828">
        <f t="shared" si="419"/>
        <v>0</v>
      </c>
      <c r="Y2177" s="1069">
        <f>[5]building!Y2168</f>
        <v>0</v>
      </c>
      <c r="Z2177" s="749">
        <f t="shared" si="420"/>
        <v>0</v>
      </c>
      <c r="AA2177" s="1071"/>
      <c r="AB2177" s="1071"/>
    </row>
    <row r="2178" spans="16:28" ht="70.5" customHeight="1">
      <c r="P2178" s="828">
        <f t="shared" si="416"/>
        <v>0</v>
      </c>
      <c r="V2178" s="828">
        <f t="shared" si="417"/>
        <v>0</v>
      </c>
      <c r="W2178" s="829">
        <f t="shared" si="418"/>
        <v>0</v>
      </c>
      <c r="X2178" s="828">
        <f t="shared" si="419"/>
        <v>0</v>
      </c>
      <c r="Y2178" s="1069">
        <f>[5]building!Y2169</f>
        <v>0</v>
      </c>
      <c r="Z2178" s="749">
        <f t="shared" si="420"/>
        <v>0</v>
      </c>
      <c r="AA2178" s="1071"/>
      <c r="AB2178" s="1071"/>
    </row>
    <row r="2179" spans="16:28" ht="70.5" customHeight="1">
      <c r="P2179" s="828">
        <f t="shared" si="416"/>
        <v>0</v>
      </c>
      <c r="V2179" s="828">
        <f t="shared" si="417"/>
        <v>0</v>
      </c>
      <c r="W2179" s="829">
        <f t="shared" si="418"/>
        <v>0</v>
      </c>
      <c r="X2179" s="828">
        <f t="shared" si="419"/>
        <v>0</v>
      </c>
      <c r="Y2179" s="1069">
        <f>[5]building!Y2170</f>
        <v>0</v>
      </c>
      <c r="Z2179" s="749">
        <f t="shared" si="420"/>
        <v>0</v>
      </c>
      <c r="AA2179" s="1071"/>
      <c r="AB2179" s="1071"/>
    </row>
    <row r="2180" spans="16:28" ht="70.5" customHeight="1">
      <c r="P2180" s="828">
        <f t="shared" si="416"/>
        <v>0</v>
      </c>
      <c r="V2180" s="828">
        <f t="shared" si="417"/>
        <v>0</v>
      </c>
      <c r="W2180" s="829">
        <f t="shared" si="418"/>
        <v>0</v>
      </c>
      <c r="X2180" s="828">
        <f t="shared" si="419"/>
        <v>0</v>
      </c>
      <c r="Y2180" s="1069">
        <f>[5]building!Y2171</f>
        <v>0</v>
      </c>
      <c r="Z2180" s="749">
        <f t="shared" si="420"/>
        <v>0</v>
      </c>
      <c r="AA2180" s="1071"/>
      <c r="AB2180" s="1071"/>
    </row>
    <row r="2181" spans="16:28" ht="70.5" customHeight="1">
      <c r="P2181" s="828">
        <f t="shared" si="416"/>
        <v>0</v>
      </c>
      <c r="V2181" s="828">
        <f t="shared" si="417"/>
        <v>0</v>
      </c>
      <c r="W2181" s="829">
        <f t="shared" si="418"/>
        <v>0</v>
      </c>
      <c r="X2181" s="828">
        <f t="shared" si="419"/>
        <v>0</v>
      </c>
      <c r="Y2181" s="1069">
        <f>[5]building!Y2172</f>
        <v>0</v>
      </c>
      <c r="Z2181" s="749">
        <f t="shared" si="420"/>
        <v>0</v>
      </c>
      <c r="AA2181" s="1071"/>
      <c r="AB2181" s="1071"/>
    </row>
    <row r="2182" spans="16:28" ht="70.5" customHeight="1">
      <c r="P2182" s="828">
        <f t="shared" si="416"/>
        <v>0</v>
      </c>
      <c r="V2182" s="828">
        <f t="shared" si="417"/>
        <v>0</v>
      </c>
      <c r="W2182" s="829">
        <f t="shared" si="418"/>
        <v>0</v>
      </c>
      <c r="X2182" s="828">
        <f t="shared" si="419"/>
        <v>0</v>
      </c>
      <c r="Y2182" s="1069">
        <f>[5]building!Y2173</f>
        <v>0</v>
      </c>
      <c r="Z2182" s="749">
        <f t="shared" si="420"/>
        <v>0</v>
      </c>
      <c r="AA2182" s="1071"/>
      <c r="AB2182" s="1071"/>
    </row>
    <row r="2183" spans="16:28" ht="70.5" customHeight="1">
      <c r="P2183" s="828">
        <f t="shared" si="416"/>
        <v>0</v>
      </c>
      <c r="V2183" s="828">
        <f t="shared" si="417"/>
        <v>0</v>
      </c>
      <c r="W2183" s="829">
        <f t="shared" si="418"/>
        <v>0</v>
      </c>
      <c r="X2183" s="828">
        <f t="shared" si="419"/>
        <v>0</v>
      </c>
      <c r="Y2183" s="1069">
        <f>[5]building!Y2174</f>
        <v>0</v>
      </c>
      <c r="Z2183" s="749">
        <f t="shared" si="420"/>
        <v>0</v>
      </c>
      <c r="AA2183" s="1071"/>
      <c r="AB2183" s="1071"/>
    </row>
    <row r="2184" spans="16:28" ht="70.5" customHeight="1">
      <c r="P2184" s="828">
        <f t="shared" si="416"/>
        <v>0</v>
      </c>
      <c r="V2184" s="828">
        <f t="shared" si="417"/>
        <v>0</v>
      </c>
      <c r="W2184" s="829">
        <f t="shared" si="418"/>
        <v>0</v>
      </c>
      <c r="X2184" s="828">
        <f t="shared" si="419"/>
        <v>0</v>
      </c>
      <c r="Y2184" s="1069">
        <f>[5]building!Y2175</f>
        <v>0</v>
      </c>
      <c r="Z2184" s="749">
        <f t="shared" si="420"/>
        <v>0</v>
      </c>
      <c r="AA2184" s="1071"/>
      <c r="AB2184" s="1071"/>
    </row>
    <row r="2185" spans="16:28" ht="70.5" customHeight="1">
      <c r="P2185" s="828">
        <f t="shared" si="416"/>
        <v>0</v>
      </c>
      <c r="V2185" s="828">
        <f t="shared" si="417"/>
        <v>0</v>
      </c>
      <c r="W2185" s="829">
        <f t="shared" si="418"/>
        <v>0</v>
      </c>
      <c r="X2185" s="828">
        <f t="shared" si="419"/>
        <v>0</v>
      </c>
      <c r="Y2185" s="1069">
        <f>[5]building!Y2176</f>
        <v>0</v>
      </c>
      <c r="Z2185" s="749">
        <f t="shared" si="420"/>
        <v>0</v>
      </c>
      <c r="AA2185" s="1071"/>
      <c r="AB2185" s="1071"/>
    </row>
    <row r="2186" spans="16:28" ht="70.5" customHeight="1">
      <c r="P2186" s="828">
        <f t="shared" si="416"/>
        <v>0</v>
      </c>
      <c r="V2186" s="828">
        <f t="shared" si="417"/>
        <v>0</v>
      </c>
      <c r="W2186" s="829">
        <f t="shared" si="418"/>
        <v>0</v>
      </c>
      <c r="X2186" s="828">
        <f t="shared" si="419"/>
        <v>0</v>
      </c>
      <c r="Y2186" s="1069">
        <f>[5]building!Y2177</f>
        <v>0</v>
      </c>
      <c r="Z2186" s="749">
        <f t="shared" si="420"/>
        <v>0</v>
      </c>
      <c r="AA2186" s="1071"/>
      <c r="AB2186" s="1071"/>
    </row>
    <row r="2187" spans="16:28" ht="70.5" customHeight="1">
      <c r="P2187" s="828">
        <f t="shared" si="416"/>
        <v>0</v>
      </c>
      <c r="V2187" s="828">
        <f t="shared" si="417"/>
        <v>0</v>
      </c>
      <c r="W2187" s="829">
        <f t="shared" si="418"/>
        <v>0</v>
      </c>
      <c r="X2187" s="828">
        <f t="shared" si="419"/>
        <v>0</v>
      </c>
      <c r="Y2187" s="1069">
        <f>[5]building!Y2178</f>
        <v>0</v>
      </c>
      <c r="Z2187" s="749">
        <f t="shared" si="420"/>
        <v>0</v>
      </c>
      <c r="AA2187" s="1071"/>
      <c r="AB2187" s="1071"/>
    </row>
    <row r="2188" spans="16:28" ht="70.5" customHeight="1">
      <c r="P2188" s="828">
        <f t="shared" si="416"/>
        <v>0</v>
      </c>
      <c r="V2188" s="828">
        <f t="shared" si="417"/>
        <v>0</v>
      </c>
      <c r="W2188" s="829">
        <f t="shared" si="418"/>
        <v>0</v>
      </c>
      <c r="X2188" s="828">
        <f t="shared" si="419"/>
        <v>0</v>
      </c>
      <c r="Y2188" s="1069">
        <f>[5]building!Y2179</f>
        <v>0</v>
      </c>
      <c r="Z2188" s="749">
        <f t="shared" si="420"/>
        <v>0</v>
      </c>
      <c r="AA2188" s="1071"/>
      <c r="AB2188" s="1071"/>
    </row>
    <row r="2189" spans="16:28" ht="70.5" customHeight="1">
      <c r="P2189" s="828">
        <f t="shared" si="416"/>
        <v>0</v>
      </c>
      <c r="V2189" s="828">
        <f t="shared" si="417"/>
        <v>0</v>
      </c>
      <c r="W2189" s="829">
        <f t="shared" si="418"/>
        <v>0</v>
      </c>
      <c r="X2189" s="828">
        <f t="shared" si="419"/>
        <v>0</v>
      </c>
      <c r="Y2189" s="1069">
        <f>[5]building!Y2180</f>
        <v>0</v>
      </c>
      <c r="Z2189" s="749">
        <f t="shared" si="420"/>
        <v>0</v>
      </c>
      <c r="AA2189" s="1071"/>
      <c r="AB2189" s="1071"/>
    </row>
    <row r="2190" spans="16:28" ht="70.5" customHeight="1">
      <c r="P2190" s="828">
        <f t="shared" si="416"/>
        <v>0</v>
      </c>
      <c r="V2190" s="828">
        <f t="shared" si="417"/>
        <v>0</v>
      </c>
      <c r="W2190" s="829">
        <f t="shared" si="418"/>
        <v>0</v>
      </c>
      <c r="X2190" s="828">
        <f t="shared" si="419"/>
        <v>0</v>
      </c>
      <c r="Y2190" s="1069">
        <f>[5]building!Y2181</f>
        <v>0</v>
      </c>
      <c r="Z2190" s="749">
        <f t="shared" si="420"/>
        <v>0</v>
      </c>
      <c r="AA2190" s="1071"/>
      <c r="AB2190" s="1071"/>
    </row>
    <row r="2191" spans="16:28" ht="70.5" customHeight="1">
      <c r="P2191" s="828">
        <f t="shared" ref="P2191:P2254" si="421">O2191*C2191</f>
        <v>0</v>
      </c>
      <c r="V2191" s="828">
        <f t="shared" si="417"/>
        <v>0</v>
      </c>
      <c r="W2191" s="829">
        <f t="shared" si="418"/>
        <v>0</v>
      </c>
      <c r="X2191" s="828">
        <f t="shared" si="419"/>
        <v>0</v>
      </c>
      <c r="Y2191" s="1069">
        <f>[5]building!Y2182</f>
        <v>0</v>
      </c>
      <c r="Z2191" s="749">
        <f t="shared" si="420"/>
        <v>0</v>
      </c>
      <c r="AA2191" s="1071"/>
      <c r="AB2191" s="1071"/>
    </row>
    <row r="2192" spans="16:28" ht="70.5" customHeight="1">
      <c r="P2192" s="828">
        <f t="shared" si="421"/>
        <v>0</v>
      </c>
      <c r="V2192" s="828">
        <f t="shared" si="417"/>
        <v>0</v>
      </c>
      <c r="W2192" s="829">
        <f t="shared" si="418"/>
        <v>0</v>
      </c>
      <c r="X2192" s="828">
        <f t="shared" si="419"/>
        <v>0</v>
      </c>
      <c r="Y2192" s="1069">
        <f>[5]building!Y2183</f>
        <v>0</v>
      </c>
      <c r="Z2192" s="749">
        <f t="shared" si="420"/>
        <v>0</v>
      </c>
      <c r="AA2192" s="1071"/>
      <c r="AB2192" s="1071"/>
    </row>
    <row r="2193" spans="16:28" ht="70.5" customHeight="1">
      <c r="P2193" s="828">
        <f t="shared" si="421"/>
        <v>0</v>
      </c>
      <c r="V2193" s="828">
        <f t="shared" si="417"/>
        <v>0</v>
      </c>
      <c r="W2193" s="829">
        <f t="shared" si="418"/>
        <v>0</v>
      </c>
      <c r="X2193" s="828">
        <f t="shared" si="419"/>
        <v>0</v>
      </c>
      <c r="Y2193" s="1069">
        <f>[5]building!Y2184</f>
        <v>0</v>
      </c>
      <c r="Z2193" s="749">
        <f t="shared" si="420"/>
        <v>0</v>
      </c>
      <c r="AA2193" s="1071"/>
      <c r="AB2193" s="1071"/>
    </row>
    <row r="2194" spans="16:28" ht="70.5" customHeight="1">
      <c r="P2194" s="828">
        <f t="shared" si="421"/>
        <v>0</v>
      </c>
      <c r="V2194" s="828">
        <f t="shared" si="417"/>
        <v>0</v>
      </c>
      <c r="W2194" s="829">
        <f t="shared" si="418"/>
        <v>0</v>
      </c>
      <c r="X2194" s="828">
        <f t="shared" si="419"/>
        <v>0</v>
      </c>
      <c r="Y2194" s="1069">
        <f>[5]building!Y2185</f>
        <v>0</v>
      </c>
      <c r="Z2194" s="749">
        <f t="shared" si="420"/>
        <v>0</v>
      </c>
      <c r="AA2194" s="1071"/>
      <c r="AB2194" s="1071"/>
    </row>
    <row r="2195" spans="16:28" ht="70.5" customHeight="1">
      <c r="P2195" s="828">
        <f t="shared" si="421"/>
        <v>0</v>
      </c>
      <c r="V2195" s="828">
        <f t="shared" si="417"/>
        <v>0</v>
      </c>
      <c r="W2195" s="829">
        <f t="shared" si="418"/>
        <v>0</v>
      </c>
      <c r="X2195" s="828">
        <f t="shared" si="419"/>
        <v>0</v>
      </c>
      <c r="Y2195" s="1069">
        <f>[5]building!Y2186</f>
        <v>0</v>
      </c>
      <c r="Z2195" s="749">
        <f t="shared" si="420"/>
        <v>0</v>
      </c>
      <c r="AA2195" s="1071"/>
      <c r="AB2195" s="1071"/>
    </row>
    <row r="2196" spans="16:28" ht="70.5" customHeight="1">
      <c r="P2196" s="828">
        <f t="shared" si="421"/>
        <v>0</v>
      </c>
      <c r="V2196" s="828">
        <f t="shared" si="417"/>
        <v>0</v>
      </c>
      <c r="W2196" s="829">
        <f t="shared" si="418"/>
        <v>0</v>
      </c>
      <c r="X2196" s="828">
        <f t="shared" si="419"/>
        <v>0</v>
      </c>
      <c r="Y2196" s="1069">
        <f>[5]building!Y2187</f>
        <v>0</v>
      </c>
      <c r="Z2196" s="749">
        <f t="shared" si="420"/>
        <v>0</v>
      </c>
      <c r="AA2196" s="1071"/>
      <c r="AB2196" s="1071"/>
    </row>
    <row r="2197" spans="16:28" ht="70.5" customHeight="1">
      <c r="P2197" s="828">
        <f t="shared" si="421"/>
        <v>0</v>
      </c>
      <c r="V2197" s="828">
        <f t="shared" si="417"/>
        <v>0</v>
      </c>
      <c r="W2197" s="829">
        <f t="shared" si="418"/>
        <v>0</v>
      </c>
      <c r="X2197" s="828">
        <f t="shared" si="419"/>
        <v>0</v>
      </c>
      <c r="Y2197" s="1069">
        <f>[5]building!Y2188</f>
        <v>0</v>
      </c>
      <c r="Z2197" s="749">
        <f t="shared" si="420"/>
        <v>0</v>
      </c>
      <c r="AA2197" s="1071"/>
      <c r="AB2197" s="1071"/>
    </row>
    <row r="2198" spans="16:28" ht="70.5" customHeight="1">
      <c r="P2198" s="828">
        <f t="shared" si="421"/>
        <v>0</v>
      </c>
      <c r="V2198" s="828">
        <f t="shared" si="417"/>
        <v>0</v>
      </c>
      <c r="W2198" s="829">
        <f t="shared" si="418"/>
        <v>0</v>
      </c>
      <c r="X2198" s="828">
        <f t="shared" si="419"/>
        <v>0</v>
      </c>
      <c r="Y2198" s="1069">
        <f>[5]building!Y2189</f>
        <v>0</v>
      </c>
      <c r="Z2198" s="749">
        <f t="shared" si="420"/>
        <v>0</v>
      </c>
      <c r="AA2198" s="1071"/>
      <c r="AB2198" s="1071"/>
    </row>
    <row r="2199" spans="16:28" ht="70.5" customHeight="1">
      <c r="P2199" s="828">
        <f t="shared" si="421"/>
        <v>0</v>
      </c>
      <c r="V2199" s="828">
        <f t="shared" si="417"/>
        <v>0</v>
      </c>
      <c r="W2199" s="829">
        <f t="shared" si="418"/>
        <v>0</v>
      </c>
      <c r="X2199" s="828">
        <f t="shared" si="419"/>
        <v>0</v>
      </c>
      <c r="Y2199" s="1069">
        <f>[5]building!Y2190</f>
        <v>0</v>
      </c>
      <c r="Z2199" s="749">
        <f t="shared" si="420"/>
        <v>0</v>
      </c>
      <c r="AA2199" s="1071"/>
      <c r="AB2199" s="1071"/>
    </row>
    <row r="2200" spans="16:28" ht="70.5" customHeight="1">
      <c r="P2200" s="828">
        <f t="shared" si="421"/>
        <v>0</v>
      </c>
      <c r="V2200" s="828">
        <f t="shared" si="417"/>
        <v>0</v>
      </c>
      <c r="W2200" s="829">
        <f t="shared" si="418"/>
        <v>0</v>
      </c>
      <c r="X2200" s="828">
        <f t="shared" si="419"/>
        <v>0</v>
      </c>
      <c r="Y2200" s="1069">
        <f>[5]building!Y2191</f>
        <v>0</v>
      </c>
      <c r="Z2200" s="749">
        <f t="shared" si="420"/>
        <v>0</v>
      </c>
      <c r="AA2200" s="1071"/>
      <c r="AB2200" s="1071"/>
    </row>
    <row r="2201" spans="16:28" ht="70.5" customHeight="1">
      <c r="P2201" s="828">
        <f t="shared" si="421"/>
        <v>0</v>
      </c>
      <c r="V2201" s="828">
        <f t="shared" si="417"/>
        <v>0</v>
      </c>
      <c r="W2201" s="829">
        <f t="shared" si="418"/>
        <v>0</v>
      </c>
      <c r="X2201" s="828">
        <f t="shared" si="419"/>
        <v>0</v>
      </c>
      <c r="Y2201" s="1069">
        <f>[5]building!Y2192</f>
        <v>0</v>
      </c>
      <c r="Z2201" s="749">
        <f t="shared" si="420"/>
        <v>0</v>
      </c>
      <c r="AA2201" s="1071"/>
      <c r="AB2201" s="1071"/>
    </row>
    <row r="2202" spans="16:28" ht="70.5" customHeight="1">
      <c r="P2202" s="828">
        <f t="shared" si="421"/>
        <v>0</v>
      </c>
      <c r="V2202" s="828">
        <f t="shared" si="417"/>
        <v>0</v>
      </c>
      <c r="W2202" s="829">
        <f t="shared" si="418"/>
        <v>0</v>
      </c>
      <c r="X2202" s="828">
        <f t="shared" si="419"/>
        <v>0</v>
      </c>
      <c r="Y2202" s="1069">
        <f>[5]building!Y2193</f>
        <v>0</v>
      </c>
      <c r="Z2202" s="749">
        <f t="shared" si="420"/>
        <v>0</v>
      </c>
      <c r="AA2202" s="1071"/>
      <c r="AB2202" s="1071"/>
    </row>
    <row r="2203" spans="16:28" ht="70.5" customHeight="1">
      <c r="P2203" s="828">
        <f t="shared" si="421"/>
        <v>0</v>
      </c>
      <c r="V2203" s="828">
        <f t="shared" si="417"/>
        <v>0</v>
      </c>
      <c r="W2203" s="829">
        <f t="shared" si="418"/>
        <v>0</v>
      </c>
      <c r="X2203" s="828">
        <f t="shared" si="419"/>
        <v>0</v>
      </c>
      <c r="Y2203" s="1069">
        <f>[5]building!Y2194</f>
        <v>0</v>
      </c>
      <c r="Z2203" s="749">
        <f t="shared" si="420"/>
        <v>0</v>
      </c>
      <c r="AA2203" s="1071"/>
      <c r="AB2203" s="1071"/>
    </row>
    <row r="2204" spans="16:28" ht="70.5" customHeight="1">
      <c r="P2204" s="828">
        <f t="shared" si="421"/>
        <v>0</v>
      </c>
      <c r="V2204" s="828">
        <f t="shared" si="417"/>
        <v>0</v>
      </c>
      <c r="W2204" s="829">
        <f t="shared" si="418"/>
        <v>0</v>
      </c>
      <c r="X2204" s="828">
        <f t="shared" si="419"/>
        <v>0</v>
      </c>
      <c r="Y2204" s="1069">
        <f>[5]building!Y2195</f>
        <v>0</v>
      </c>
      <c r="Z2204" s="749">
        <f t="shared" si="420"/>
        <v>0</v>
      </c>
      <c r="AA2204" s="1071"/>
      <c r="AB2204" s="1071"/>
    </row>
    <row r="2205" spans="16:28" ht="70.5" customHeight="1">
      <c r="P2205" s="828">
        <f t="shared" si="421"/>
        <v>0</v>
      </c>
      <c r="V2205" s="828">
        <f t="shared" si="417"/>
        <v>0</v>
      </c>
      <c r="W2205" s="829">
        <f t="shared" si="418"/>
        <v>0</v>
      </c>
      <c r="X2205" s="828">
        <f t="shared" si="419"/>
        <v>0</v>
      </c>
      <c r="Y2205" s="1069">
        <f>[5]building!Y2196</f>
        <v>0</v>
      </c>
      <c r="Z2205" s="749">
        <f t="shared" si="420"/>
        <v>0</v>
      </c>
      <c r="AA2205" s="1071"/>
      <c r="AB2205" s="1071"/>
    </row>
    <row r="2206" spans="16:28" ht="70.5" customHeight="1">
      <c r="P2206" s="828">
        <f t="shared" si="421"/>
        <v>0</v>
      </c>
      <c r="V2206" s="828">
        <f t="shared" ref="V2206:V2269" si="422">U2206*C2206</f>
        <v>0</v>
      </c>
      <c r="W2206" s="829">
        <f t="shared" ref="W2206:W2269" si="423">G2206+I2206+K2206+M2206+O2206+Q2206+S2206+U2206</f>
        <v>0</v>
      </c>
      <c r="X2206" s="828">
        <f t="shared" ref="X2206:X2269" si="424">W2206*C2206</f>
        <v>0</v>
      </c>
      <c r="Y2206" s="1069">
        <f>[5]building!Y2197</f>
        <v>0</v>
      </c>
      <c r="Z2206" s="749">
        <f t="shared" ref="Z2206:Z2269" si="425">Y2206*C2206</f>
        <v>0</v>
      </c>
      <c r="AA2206" s="1071"/>
      <c r="AB2206" s="1071"/>
    </row>
    <row r="2207" spans="16:28" ht="70.5" customHeight="1">
      <c r="P2207" s="828">
        <f t="shared" si="421"/>
        <v>0</v>
      </c>
      <c r="V2207" s="828">
        <f t="shared" si="422"/>
        <v>0</v>
      </c>
      <c r="W2207" s="829">
        <f t="shared" si="423"/>
        <v>0</v>
      </c>
      <c r="X2207" s="828">
        <f t="shared" si="424"/>
        <v>0</v>
      </c>
      <c r="Y2207" s="1069">
        <f>[5]building!Y2198</f>
        <v>0</v>
      </c>
      <c r="Z2207" s="749">
        <f t="shared" si="425"/>
        <v>0</v>
      </c>
      <c r="AA2207" s="1071"/>
      <c r="AB2207" s="1071"/>
    </row>
    <row r="2208" spans="16:28" ht="70.5" customHeight="1">
      <c r="P2208" s="828">
        <f t="shared" si="421"/>
        <v>0</v>
      </c>
      <c r="V2208" s="828">
        <f t="shared" si="422"/>
        <v>0</v>
      </c>
      <c r="W2208" s="829">
        <f t="shared" si="423"/>
        <v>0</v>
      </c>
      <c r="X2208" s="828">
        <f t="shared" si="424"/>
        <v>0</v>
      </c>
      <c r="Y2208" s="1069">
        <f>[5]building!Y2199</f>
        <v>0</v>
      </c>
      <c r="Z2208" s="749">
        <f t="shared" si="425"/>
        <v>0</v>
      </c>
      <c r="AA2208" s="1071"/>
      <c r="AB2208" s="1071"/>
    </row>
    <row r="2209" spans="16:28" ht="70.5" customHeight="1">
      <c r="P2209" s="828">
        <f t="shared" si="421"/>
        <v>0</v>
      </c>
      <c r="V2209" s="828">
        <f t="shared" si="422"/>
        <v>0</v>
      </c>
      <c r="W2209" s="829">
        <f t="shared" si="423"/>
        <v>0</v>
      </c>
      <c r="X2209" s="828">
        <f t="shared" si="424"/>
        <v>0</v>
      </c>
      <c r="Y2209" s="1069">
        <f>[5]building!Y2200</f>
        <v>0</v>
      </c>
      <c r="Z2209" s="749">
        <f t="shared" si="425"/>
        <v>0</v>
      </c>
      <c r="AA2209" s="1071"/>
      <c r="AB2209" s="1071"/>
    </row>
    <row r="2210" spans="16:28" ht="70.5" customHeight="1">
      <c r="P2210" s="828">
        <f t="shared" si="421"/>
        <v>0</v>
      </c>
      <c r="V2210" s="828">
        <f t="shared" si="422"/>
        <v>0</v>
      </c>
      <c r="W2210" s="829">
        <f t="shared" si="423"/>
        <v>0</v>
      </c>
      <c r="X2210" s="828">
        <f t="shared" si="424"/>
        <v>0</v>
      </c>
      <c r="Y2210" s="1069">
        <f>[5]building!Y2201</f>
        <v>0</v>
      </c>
      <c r="Z2210" s="749">
        <f t="shared" si="425"/>
        <v>0</v>
      </c>
      <c r="AA2210" s="1071"/>
      <c r="AB2210" s="1071"/>
    </row>
    <row r="2211" spans="16:28" ht="70.5" customHeight="1">
      <c r="P2211" s="828">
        <f t="shared" si="421"/>
        <v>0</v>
      </c>
      <c r="V2211" s="828">
        <f t="shared" si="422"/>
        <v>0</v>
      </c>
      <c r="W2211" s="829">
        <f t="shared" si="423"/>
        <v>0</v>
      </c>
      <c r="X2211" s="828">
        <f t="shared" si="424"/>
        <v>0</v>
      </c>
      <c r="Y2211" s="1069">
        <f>[5]building!Y2202</f>
        <v>0</v>
      </c>
      <c r="Z2211" s="749">
        <f t="shared" si="425"/>
        <v>0</v>
      </c>
      <c r="AA2211" s="1071"/>
      <c r="AB2211" s="1071"/>
    </row>
    <row r="2212" spans="16:28" ht="70.5" customHeight="1">
      <c r="P2212" s="828">
        <f t="shared" si="421"/>
        <v>0</v>
      </c>
      <c r="V2212" s="828">
        <f t="shared" si="422"/>
        <v>0</v>
      </c>
      <c r="W2212" s="829">
        <f t="shared" si="423"/>
        <v>0</v>
      </c>
      <c r="X2212" s="828">
        <f t="shared" si="424"/>
        <v>0</v>
      </c>
      <c r="Y2212" s="1069">
        <f>[5]building!Y2203</f>
        <v>0</v>
      </c>
      <c r="Z2212" s="749">
        <f t="shared" si="425"/>
        <v>0</v>
      </c>
      <c r="AA2212" s="1071"/>
      <c r="AB2212" s="1071"/>
    </row>
    <row r="2213" spans="16:28" ht="70.5" customHeight="1">
      <c r="P2213" s="828">
        <f t="shared" si="421"/>
        <v>0</v>
      </c>
      <c r="V2213" s="828">
        <f t="shared" si="422"/>
        <v>0</v>
      </c>
      <c r="W2213" s="829">
        <f t="shared" si="423"/>
        <v>0</v>
      </c>
      <c r="X2213" s="828">
        <f t="shared" si="424"/>
        <v>0</v>
      </c>
      <c r="Y2213" s="1069">
        <f>[5]building!Y2204</f>
        <v>0</v>
      </c>
      <c r="Z2213" s="749">
        <f t="shared" si="425"/>
        <v>0</v>
      </c>
      <c r="AA2213" s="1071"/>
      <c r="AB2213" s="1071"/>
    </row>
    <row r="2214" spans="16:28" ht="70.5" customHeight="1">
      <c r="P2214" s="828">
        <f t="shared" si="421"/>
        <v>0</v>
      </c>
      <c r="V2214" s="828">
        <f t="shared" si="422"/>
        <v>0</v>
      </c>
      <c r="W2214" s="829">
        <f t="shared" si="423"/>
        <v>0</v>
      </c>
      <c r="X2214" s="828">
        <f t="shared" si="424"/>
        <v>0</v>
      </c>
      <c r="Y2214" s="1069">
        <f>[5]building!Y2205</f>
        <v>0</v>
      </c>
      <c r="Z2214" s="749">
        <f t="shared" si="425"/>
        <v>0</v>
      </c>
      <c r="AA2214" s="1071"/>
      <c r="AB2214" s="1071"/>
    </row>
    <row r="2215" spans="16:28" ht="70.5" customHeight="1">
      <c r="P2215" s="828">
        <f t="shared" si="421"/>
        <v>0</v>
      </c>
      <c r="V2215" s="828">
        <f t="shared" si="422"/>
        <v>0</v>
      </c>
      <c r="W2215" s="829">
        <f t="shared" si="423"/>
        <v>0</v>
      </c>
      <c r="X2215" s="828">
        <f t="shared" si="424"/>
        <v>0</v>
      </c>
      <c r="Y2215" s="1069">
        <f>[5]building!Y2206</f>
        <v>0</v>
      </c>
      <c r="Z2215" s="749">
        <f t="shared" si="425"/>
        <v>0</v>
      </c>
      <c r="AA2215" s="1071"/>
      <c r="AB2215" s="1071"/>
    </row>
    <row r="2216" spans="16:28" ht="70.5" customHeight="1">
      <c r="P2216" s="828">
        <f t="shared" si="421"/>
        <v>0</v>
      </c>
      <c r="V2216" s="828">
        <f t="shared" si="422"/>
        <v>0</v>
      </c>
      <c r="W2216" s="829">
        <f t="shared" si="423"/>
        <v>0</v>
      </c>
      <c r="X2216" s="828">
        <f t="shared" si="424"/>
        <v>0</v>
      </c>
      <c r="Y2216" s="1069">
        <f>[5]building!Y2207</f>
        <v>0</v>
      </c>
      <c r="Z2216" s="749">
        <f t="shared" si="425"/>
        <v>0</v>
      </c>
      <c r="AA2216" s="1071"/>
      <c r="AB2216" s="1071"/>
    </row>
    <row r="2217" spans="16:28" ht="70.5" customHeight="1">
      <c r="P2217" s="828">
        <f t="shared" si="421"/>
        <v>0</v>
      </c>
      <c r="V2217" s="828">
        <f t="shared" si="422"/>
        <v>0</v>
      </c>
      <c r="W2217" s="829">
        <f t="shared" si="423"/>
        <v>0</v>
      </c>
      <c r="X2217" s="828">
        <f t="shared" si="424"/>
        <v>0</v>
      </c>
      <c r="Y2217" s="1069">
        <f>[5]building!Y2208</f>
        <v>0</v>
      </c>
      <c r="Z2217" s="749">
        <f t="shared" si="425"/>
        <v>0</v>
      </c>
      <c r="AA2217" s="1071"/>
      <c r="AB2217" s="1071"/>
    </row>
    <row r="2218" spans="16:28" ht="70.5" customHeight="1">
      <c r="P2218" s="828">
        <f t="shared" si="421"/>
        <v>0</v>
      </c>
      <c r="V2218" s="828">
        <f t="shared" si="422"/>
        <v>0</v>
      </c>
      <c r="W2218" s="829">
        <f t="shared" si="423"/>
        <v>0</v>
      </c>
      <c r="X2218" s="828">
        <f t="shared" si="424"/>
        <v>0</v>
      </c>
      <c r="Y2218" s="1069">
        <f>[5]building!Y2209</f>
        <v>0</v>
      </c>
      <c r="Z2218" s="749">
        <f t="shared" si="425"/>
        <v>0</v>
      </c>
      <c r="AA2218" s="1071"/>
      <c r="AB2218" s="1071"/>
    </row>
    <row r="2219" spans="16:28" ht="70.5" customHeight="1">
      <c r="P2219" s="828">
        <f t="shared" si="421"/>
        <v>0</v>
      </c>
      <c r="V2219" s="828">
        <f t="shared" si="422"/>
        <v>0</v>
      </c>
      <c r="W2219" s="829">
        <f t="shared" si="423"/>
        <v>0</v>
      </c>
      <c r="X2219" s="828">
        <f t="shared" si="424"/>
        <v>0</v>
      </c>
      <c r="Y2219" s="1069">
        <f>[5]building!Y2210</f>
        <v>0</v>
      </c>
      <c r="Z2219" s="749">
        <f t="shared" si="425"/>
        <v>0</v>
      </c>
      <c r="AA2219" s="1071"/>
      <c r="AB2219" s="1071"/>
    </row>
    <row r="2220" spans="16:28" ht="70.5" customHeight="1">
      <c r="P2220" s="828">
        <f t="shared" si="421"/>
        <v>0</v>
      </c>
      <c r="V2220" s="828">
        <f t="shared" si="422"/>
        <v>0</v>
      </c>
      <c r="W2220" s="829">
        <f t="shared" si="423"/>
        <v>0</v>
      </c>
      <c r="X2220" s="828">
        <f t="shared" si="424"/>
        <v>0</v>
      </c>
      <c r="Y2220" s="1069">
        <f>[5]building!Y2211</f>
        <v>0</v>
      </c>
      <c r="Z2220" s="749">
        <f t="shared" si="425"/>
        <v>0</v>
      </c>
      <c r="AA2220" s="1071"/>
      <c r="AB2220" s="1071"/>
    </row>
    <row r="2221" spans="16:28" ht="70.5" customHeight="1">
      <c r="P2221" s="828">
        <f t="shared" si="421"/>
        <v>0</v>
      </c>
      <c r="V2221" s="828">
        <f t="shared" si="422"/>
        <v>0</v>
      </c>
      <c r="W2221" s="829">
        <f t="shared" si="423"/>
        <v>0</v>
      </c>
      <c r="X2221" s="828">
        <f t="shared" si="424"/>
        <v>0</v>
      </c>
      <c r="Y2221" s="1069">
        <f>[5]building!Y2212</f>
        <v>0</v>
      </c>
      <c r="Z2221" s="749">
        <f t="shared" si="425"/>
        <v>0</v>
      </c>
      <c r="AA2221" s="1071"/>
      <c r="AB2221" s="1071"/>
    </row>
    <row r="2222" spans="16:28" ht="70.5" customHeight="1">
      <c r="P2222" s="828">
        <f t="shared" si="421"/>
        <v>0</v>
      </c>
      <c r="V2222" s="828">
        <f t="shared" si="422"/>
        <v>0</v>
      </c>
      <c r="W2222" s="829">
        <f t="shared" si="423"/>
        <v>0</v>
      </c>
      <c r="X2222" s="828">
        <f t="shared" si="424"/>
        <v>0</v>
      </c>
      <c r="Y2222" s="1069">
        <f>[5]building!Y2213</f>
        <v>0</v>
      </c>
      <c r="Z2222" s="749">
        <f t="shared" si="425"/>
        <v>0</v>
      </c>
      <c r="AA2222" s="1071"/>
      <c r="AB2222" s="1071"/>
    </row>
    <row r="2223" spans="16:28" ht="70.5" customHeight="1">
      <c r="P2223" s="828">
        <f t="shared" si="421"/>
        <v>0</v>
      </c>
      <c r="V2223" s="828">
        <f t="shared" si="422"/>
        <v>0</v>
      </c>
      <c r="W2223" s="829">
        <f t="shared" si="423"/>
        <v>0</v>
      </c>
      <c r="X2223" s="828">
        <f t="shared" si="424"/>
        <v>0</v>
      </c>
      <c r="Y2223" s="1069">
        <f>[5]building!Y2214</f>
        <v>0</v>
      </c>
      <c r="Z2223" s="749">
        <f t="shared" si="425"/>
        <v>0</v>
      </c>
      <c r="AA2223" s="1071"/>
      <c r="AB2223" s="1071"/>
    </row>
    <row r="2224" spans="16:28" ht="70.5" customHeight="1">
      <c r="P2224" s="828">
        <f t="shared" si="421"/>
        <v>0</v>
      </c>
      <c r="V2224" s="828">
        <f t="shared" si="422"/>
        <v>0</v>
      </c>
      <c r="W2224" s="829">
        <f t="shared" si="423"/>
        <v>0</v>
      </c>
      <c r="X2224" s="828">
        <f t="shared" si="424"/>
        <v>0</v>
      </c>
      <c r="Y2224" s="1069">
        <f>[5]building!Y2215</f>
        <v>0</v>
      </c>
      <c r="Z2224" s="749">
        <f t="shared" si="425"/>
        <v>0</v>
      </c>
      <c r="AA2224" s="1071"/>
      <c r="AB2224" s="1071"/>
    </row>
    <row r="2225" spans="16:28" ht="70.5" customHeight="1">
      <c r="P2225" s="828">
        <f t="shared" si="421"/>
        <v>0</v>
      </c>
      <c r="V2225" s="828">
        <f t="shared" si="422"/>
        <v>0</v>
      </c>
      <c r="W2225" s="829">
        <f t="shared" si="423"/>
        <v>0</v>
      </c>
      <c r="X2225" s="828">
        <f t="shared" si="424"/>
        <v>0</v>
      </c>
      <c r="Y2225" s="1069">
        <f>[5]building!Y2216</f>
        <v>0</v>
      </c>
      <c r="Z2225" s="749">
        <f t="shared" si="425"/>
        <v>0</v>
      </c>
      <c r="AA2225" s="1071"/>
      <c r="AB2225" s="1071"/>
    </row>
    <row r="2226" spans="16:28" ht="70.5" customHeight="1">
      <c r="P2226" s="828">
        <f t="shared" si="421"/>
        <v>0</v>
      </c>
      <c r="V2226" s="828">
        <f t="shared" si="422"/>
        <v>0</v>
      </c>
      <c r="W2226" s="829">
        <f t="shared" si="423"/>
        <v>0</v>
      </c>
      <c r="X2226" s="828">
        <f t="shared" si="424"/>
        <v>0</v>
      </c>
      <c r="Y2226" s="1069">
        <f>[5]building!Y2217</f>
        <v>0</v>
      </c>
      <c r="Z2226" s="749">
        <f t="shared" si="425"/>
        <v>0</v>
      </c>
      <c r="AA2226" s="1071"/>
      <c r="AB2226" s="1071"/>
    </row>
    <row r="2227" spans="16:28" ht="70.5" customHeight="1">
      <c r="P2227" s="828">
        <f t="shared" si="421"/>
        <v>0</v>
      </c>
      <c r="V2227" s="828">
        <f t="shared" si="422"/>
        <v>0</v>
      </c>
      <c r="W2227" s="829">
        <f t="shared" si="423"/>
        <v>0</v>
      </c>
      <c r="X2227" s="828">
        <f t="shared" si="424"/>
        <v>0</v>
      </c>
      <c r="Y2227" s="1069">
        <f>[5]building!Y2218</f>
        <v>0</v>
      </c>
      <c r="Z2227" s="749">
        <f t="shared" si="425"/>
        <v>0</v>
      </c>
      <c r="AA2227" s="1071"/>
      <c r="AB2227" s="1071"/>
    </row>
    <row r="2228" spans="16:28" ht="70.5" customHeight="1">
      <c r="P2228" s="828">
        <f t="shared" si="421"/>
        <v>0</v>
      </c>
      <c r="V2228" s="828">
        <f t="shared" si="422"/>
        <v>0</v>
      </c>
      <c r="W2228" s="829">
        <f t="shared" si="423"/>
        <v>0</v>
      </c>
      <c r="X2228" s="828">
        <f t="shared" si="424"/>
        <v>0</v>
      </c>
      <c r="Y2228" s="1069">
        <f>[5]building!Y2219</f>
        <v>0</v>
      </c>
      <c r="Z2228" s="749">
        <f t="shared" si="425"/>
        <v>0</v>
      </c>
      <c r="AA2228" s="1071"/>
      <c r="AB2228" s="1071"/>
    </row>
    <row r="2229" spans="16:28" ht="70.5" customHeight="1">
      <c r="P2229" s="828">
        <f t="shared" si="421"/>
        <v>0</v>
      </c>
      <c r="V2229" s="828">
        <f t="shared" si="422"/>
        <v>0</v>
      </c>
      <c r="W2229" s="829">
        <f t="shared" si="423"/>
        <v>0</v>
      </c>
      <c r="X2229" s="828">
        <f t="shared" si="424"/>
        <v>0</v>
      </c>
      <c r="Y2229" s="1069">
        <f>[5]building!Y2220</f>
        <v>0</v>
      </c>
      <c r="Z2229" s="749">
        <f t="shared" si="425"/>
        <v>0</v>
      </c>
      <c r="AA2229" s="1071"/>
      <c r="AB2229" s="1071"/>
    </row>
    <row r="2230" spans="16:28" ht="70.5" customHeight="1">
      <c r="P2230" s="828">
        <f t="shared" si="421"/>
        <v>0</v>
      </c>
      <c r="V2230" s="828">
        <f t="shared" si="422"/>
        <v>0</v>
      </c>
      <c r="W2230" s="829">
        <f t="shared" si="423"/>
        <v>0</v>
      </c>
      <c r="X2230" s="828">
        <f t="shared" si="424"/>
        <v>0</v>
      </c>
      <c r="Y2230" s="1069">
        <f>[5]building!Y2221</f>
        <v>0</v>
      </c>
      <c r="Z2230" s="749">
        <f t="shared" si="425"/>
        <v>0</v>
      </c>
      <c r="AA2230" s="1071"/>
      <c r="AB2230" s="1071"/>
    </row>
    <row r="2231" spans="16:28" ht="70.5" customHeight="1">
      <c r="P2231" s="828">
        <f t="shared" si="421"/>
        <v>0</v>
      </c>
      <c r="V2231" s="828">
        <f t="shared" si="422"/>
        <v>0</v>
      </c>
      <c r="W2231" s="829">
        <f t="shared" si="423"/>
        <v>0</v>
      </c>
      <c r="X2231" s="828">
        <f t="shared" si="424"/>
        <v>0</v>
      </c>
      <c r="Y2231" s="1069">
        <f>[5]building!Y2222</f>
        <v>0</v>
      </c>
      <c r="Z2231" s="749">
        <f t="shared" si="425"/>
        <v>0</v>
      </c>
      <c r="AA2231" s="1071"/>
      <c r="AB2231" s="1071"/>
    </row>
    <row r="2232" spans="16:28" ht="70.5" customHeight="1">
      <c r="P2232" s="828">
        <f t="shared" si="421"/>
        <v>0</v>
      </c>
      <c r="V2232" s="828">
        <f t="shared" si="422"/>
        <v>0</v>
      </c>
      <c r="W2232" s="829">
        <f t="shared" si="423"/>
        <v>0</v>
      </c>
      <c r="X2232" s="828">
        <f t="shared" si="424"/>
        <v>0</v>
      </c>
      <c r="Y2232" s="1069">
        <f>[5]building!Y2223</f>
        <v>0</v>
      </c>
      <c r="Z2232" s="749">
        <f t="shared" si="425"/>
        <v>0</v>
      </c>
      <c r="AA2232" s="1071"/>
      <c r="AB2232" s="1071"/>
    </row>
    <row r="2233" spans="16:28" ht="70.5" customHeight="1">
      <c r="P2233" s="828">
        <f t="shared" si="421"/>
        <v>0</v>
      </c>
      <c r="V2233" s="828">
        <f t="shared" si="422"/>
        <v>0</v>
      </c>
      <c r="W2233" s="829">
        <f t="shared" si="423"/>
        <v>0</v>
      </c>
      <c r="X2233" s="828">
        <f t="shared" si="424"/>
        <v>0</v>
      </c>
      <c r="Y2233" s="1069">
        <f>[5]building!Y2224</f>
        <v>0</v>
      </c>
      <c r="Z2233" s="749">
        <f t="shared" si="425"/>
        <v>0</v>
      </c>
      <c r="AA2233" s="1071"/>
      <c r="AB2233" s="1071"/>
    </row>
    <row r="2234" spans="16:28" ht="70.5" customHeight="1">
      <c r="P2234" s="828">
        <f t="shared" si="421"/>
        <v>0</v>
      </c>
      <c r="V2234" s="828">
        <f t="shared" si="422"/>
        <v>0</v>
      </c>
      <c r="W2234" s="829">
        <f t="shared" si="423"/>
        <v>0</v>
      </c>
      <c r="X2234" s="828">
        <f t="shared" si="424"/>
        <v>0</v>
      </c>
      <c r="Y2234" s="1069">
        <f>[5]building!Y2225</f>
        <v>0</v>
      </c>
      <c r="Z2234" s="749">
        <f t="shared" si="425"/>
        <v>0</v>
      </c>
      <c r="AA2234" s="1071"/>
      <c r="AB2234" s="1071"/>
    </row>
    <row r="2235" spans="16:28" ht="70.5" customHeight="1">
      <c r="P2235" s="828">
        <f t="shared" si="421"/>
        <v>0</v>
      </c>
      <c r="V2235" s="828">
        <f t="shared" si="422"/>
        <v>0</v>
      </c>
      <c r="W2235" s="829">
        <f t="shared" si="423"/>
        <v>0</v>
      </c>
      <c r="X2235" s="828">
        <f t="shared" si="424"/>
        <v>0</v>
      </c>
      <c r="Y2235" s="1069">
        <f>[5]building!Y2226</f>
        <v>0</v>
      </c>
      <c r="Z2235" s="749">
        <f t="shared" si="425"/>
        <v>0</v>
      </c>
      <c r="AA2235" s="1071"/>
      <c r="AB2235" s="1071"/>
    </row>
    <row r="2236" spans="16:28" ht="70.5" customHeight="1">
      <c r="P2236" s="828">
        <f t="shared" si="421"/>
        <v>0</v>
      </c>
      <c r="V2236" s="828">
        <f t="shared" si="422"/>
        <v>0</v>
      </c>
      <c r="W2236" s="829">
        <f t="shared" si="423"/>
        <v>0</v>
      </c>
      <c r="X2236" s="828">
        <f t="shared" si="424"/>
        <v>0</v>
      </c>
      <c r="Y2236" s="1069">
        <f>[5]building!Y2227</f>
        <v>0</v>
      </c>
      <c r="Z2236" s="749">
        <f t="shared" si="425"/>
        <v>0</v>
      </c>
      <c r="AA2236" s="1071"/>
      <c r="AB2236" s="1071"/>
    </row>
    <row r="2237" spans="16:28" ht="70.5" customHeight="1">
      <c r="P2237" s="828">
        <f t="shared" si="421"/>
        <v>0</v>
      </c>
      <c r="V2237" s="828">
        <f t="shared" si="422"/>
        <v>0</v>
      </c>
      <c r="W2237" s="829">
        <f t="shared" si="423"/>
        <v>0</v>
      </c>
      <c r="X2237" s="828">
        <f t="shared" si="424"/>
        <v>0</v>
      </c>
      <c r="Y2237" s="1069">
        <f>[5]building!Y2228</f>
        <v>0</v>
      </c>
      <c r="Z2237" s="749">
        <f t="shared" si="425"/>
        <v>0</v>
      </c>
      <c r="AA2237" s="1071"/>
      <c r="AB2237" s="1071"/>
    </row>
    <row r="2238" spans="16:28" ht="70.5" customHeight="1">
      <c r="P2238" s="828">
        <f t="shared" si="421"/>
        <v>0</v>
      </c>
      <c r="V2238" s="828">
        <f t="shared" si="422"/>
        <v>0</v>
      </c>
      <c r="W2238" s="829">
        <f t="shared" si="423"/>
        <v>0</v>
      </c>
      <c r="X2238" s="828">
        <f t="shared" si="424"/>
        <v>0</v>
      </c>
      <c r="Y2238" s="1069">
        <f>[5]building!Y2229</f>
        <v>0</v>
      </c>
      <c r="Z2238" s="749">
        <f t="shared" si="425"/>
        <v>0</v>
      </c>
      <c r="AA2238" s="1071"/>
      <c r="AB2238" s="1071"/>
    </row>
    <row r="2239" spans="16:28" ht="70.5" customHeight="1">
      <c r="P2239" s="828">
        <f t="shared" si="421"/>
        <v>0</v>
      </c>
      <c r="V2239" s="828">
        <f t="shared" si="422"/>
        <v>0</v>
      </c>
      <c r="W2239" s="829">
        <f t="shared" si="423"/>
        <v>0</v>
      </c>
      <c r="X2239" s="828">
        <f t="shared" si="424"/>
        <v>0</v>
      </c>
      <c r="Y2239" s="1069">
        <f>[5]building!Y2230</f>
        <v>0</v>
      </c>
      <c r="Z2239" s="749">
        <f t="shared" si="425"/>
        <v>0</v>
      </c>
      <c r="AA2239" s="1071"/>
      <c r="AB2239" s="1071"/>
    </row>
    <row r="2240" spans="16:28" ht="70.5" customHeight="1">
      <c r="P2240" s="828">
        <f t="shared" si="421"/>
        <v>0</v>
      </c>
      <c r="V2240" s="828">
        <f t="shared" si="422"/>
        <v>0</v>
      </c>
      <c r="W2240" s="829">
        <f t="shared" si="423"/>
        <v>0</v>
      </c>
      <c r="X2240" s="828">
        <f t="shared" si="424"/>
        <v>0</v>
      </c>
      <c r="Y2240" s="1069">
        <f>[5]building!Y2231</f>
        <v>0</v>
      </c>
      <c r="Z2240" s="749">
        <f t="shared" si="425"/>
        <v>0</v>
      </c>
      <c r="AA2240" s="1071"/>
      <c r="AB2240" s="1071"/>
    </row>
    <row r="2241" spans="16:28" ht="70.5" customHeight="1">
      <c r="P2241" s="828">
        <f t="shared" si="421"/>
        <v>0</v>
      </c>
      <c r="V2241" s="828">
        <f t="shared" si="422"/>
        <v>0</v>
      </c>
      <c r="W2241" s="829">
        <f t="shared" si="423"/>
        <v>0</v>
      </c>
      <c r="X2241" s="828">
        <f t="shared" si="424"/>
        <v>0</v>
      </c>
      <c r="Y2241" s="1069">
        <f>[5]building!Y2232</f>
        <v>0</v>
      </c>
      <c r="Z2241" s="749">
        <f t="shared" si="425"/>
        <v>0</v>
      </c>
      <c r="AA2241" s="1071"/>
      <c r="AB2241" s="1071"/>
    </row>
    <row r="2242" spans="16:28" ht="70.5" customHeight="1">
      <c r="P2242" s="828">
        <f t="shared" si="421"/>
        <v>0</v>
      </c>
      <c r="V2242" s="828">
        <f t="shared" si="422"/>
        <v>0</v>
      </c>
      <c r="W2242" s="829">
        <f t="shared" si="423"/>
        <v>0</v>
      </c>
      <c r="X2242" s="828">
        <f t="shared" si="424"/>
        <v>0</v>
      </c>
      <c r="Y2242" s="1069">
        <f>[5]building!Y2233</f>
        <v>0</v>
      </c>
      <c r="Z2242" s="749">
        <f t="shared" si="425"/>
        <v>0</v>
      </c>
      <c r="AA2242" s="1071"/>
      <c r="AB2242" s="1071"/>
    </row>
    <row r="2243" spans="16:28" ht="70.5" customHeight="1">
      <c r="P2243" s="828">
        <f t="shared" si="421"/>
        <v>0</v>
      </c>
      <c r="V2243" s="828">
        <f t="shared" si="422"/>
        <v>0</v>
      </c>
      <c r="W2243" s="829">
        <f t="shared" si="423"/>
        <v>0</v>
      </c>
      <c r="X2243" s="828">
        <f t="shared" si="424"/>
        <v>0</v>
      </c>
      <c r="Y2243" s="1069">
        <f>[5]building!Y2234</f>
        <v>0</v>
      </c>
      <c r="Z2243" s="749">
        <f t="shared" si="425"/>
        <v>0</v>
      </c>
      <c r="AA2243" s="1071"/>
      <c r="AB2243" s="1071"/>
    </row>
    <row r="2244" spans="16:28" ht="70.5" customHeight="1">
      <c r="P2244" s="828">
        <f t="shared" si="421"/>
        <v>0</v>
      </c>
      <c r="V2244" s="828">
        <f t="shared" si="422"/>
        <v>0</v>
      </c>
      <c r="W2244" s="829">
        <f t="shared" si="423"/>
        <v>0</v>
      </c>
      <c r="X2244" s="828">
        <f t="shared" si="424"/>
        <v>0</v>
      </c>
      <c r="Y2244" s="1069">
        <f>[5]building!Y2235</f>
        <v>0</v>
      </c>
      <c r="Z2244" s="749">
        <f t="shared" si="425"/>
        <v>0</v>
      </c>
      <c r="AA2244" s="1071"/>
      <c r="AB2244" s="1071"/>
    </row>
    <row r="2245" spans="16:28" ht="70.5" customHeight="1">
      <c r="P2245" s="828">
        <f t="shared" si="421"/>
        <v>0</v>
      </c>
      <c r="V2245" s="828">
        <f t="shared" si="422"/>
        <v>0</v>
      </c>
      <c r="W2245" s="829">
        <f t="shared" si="423"/>
        <v>0</v>
      </c>
      <c r="X2245" s="828">
        <f t="shared" si="424"/>
        <v>0</v>
      </c>
      <c r="Y2245" s="1069">
        <f>[5]building!Y2236</f>
        <v>0</v>
      </c>
      <c r="Z2245" s="749">
        <f t="shared" si="425"/>
        <v>0</v>
      </c>
      <c r="AA2245" s="1071"/>
      <c r="AB2245" s="1071"/>
    </row>
    <row r="2246" spans="16:28" ht="70.5" customHeight="1">
      <c r="P2246" s="828">
        <f t="shared" si="421"/>
        <v>0</v>
      </c>
      <c r="V2246" s="828">
        <f t="shared" si="422"/>
        <v>0</v>
      </c>
      <c r="W2246" s="829">
        <f t="shared" si="423"/>
        <v>0</v>
      </c>
      <c r="X2246" s="828">
        <f t="shared" si="424"/>
        <v>0</v>
      </c>
      <c r="Y2246" s="1069">
        <f>[5]building!Y2237</f>
        <v>0</v>
      </c>
      <c r="Z2246" s="749">
        <f t="shared" si="425"/>
        <v>0</v>
      </c>
      <c r="AA2246" s="1071"/>
      <c r="AB2246" s="1071"/>
    </row>
    <row r="2247" spans="16:28" ht="70.5" customHeight="1">
      <c r="P2247" s="828">
        <f t="shared" si="421"/>
        <v>0</v>
      </c>
      <c r="V2247" s="828">
        <f t="shared" si="422"/>
        <v>0</v>
      </c>
      <c r="W2247" s="829">
        <f t="shared" si="423"/>
        <v>0</v>
      </c>
      <c r="X2247" s="828">
        <f t="shared" si="424"/>
        <v>0</v>
      </c>
      <c r="Y2247" s="1069">
        <f>[5]building!Y2238</f>
        <v>0</v>
      </c>
      <c r="Z2247" s="749">
        <f t="shared" si="425"/>
        <v>0</v>
      </c>
      <c r="AA2247" s="1071"/>
      <c r="AB2247" s="1071"/>
    </row>
    <row r="2248" spans="16:28" ht="70.5" customHeight="1">
      <c r="P2248" s="828">
        <f t="shared" si="421"/>
        <v>0</v>
      </c>
      <c r="V2248" s="828">
        <f t="shared" si="422"/>
        <v>0</v>
      </c>
      <c r="W2248" s="829">
        <f t="shared" si="423"/>
        <v>0</v>
      </c>
      <c r="X2248" s="828">
        <f t="shared" si="424"/>
        <v>0</v>
      </c>
      <c r="Y2248" s="1069">
        <f>[5]building!Y2239</f>
        <v>0</v>
      </c>
      <c r="Z2248" s="749">
        <f t="shared" si="425"/>
        <v>0</v>
      </c>
      <c r="AA2248" s="1071"/>
      <c r="AB2248" s="1071"/>
    </row>
    <row r="2249" spans="16:28" ht="70.5" customHeight="1">
      <c r="P2249" s="828">
        <f t="shared" si="421"/>
        <v>0</v>
      </c>
      <c r="V2249" s="828">
        <f t="shared" si="422"/>
        <v>0</v>
      </c>
      <c r="W2249" s="829">
        <f t="shared" si="423"/>
        <v>0</v>
      </c>
      <c r="X2249" s="828">
        <f t="shared" si="424"/>
        <v>0</v>
      </c>
      <c r="Y2249" s="1069">
        <f>[5]building!Y2240</f>
        <v>0</v>
      </c>
      <c r="Z2249" s="749">
        <f t="shared" si="425"/>
        <v>0</v>
      </c>
      <c r="AA2249" s="1071"/>
      <c r="AB2249" s="1071"/>
    </row>
    <row r="2250" spans="16:28" ht="70.5" customHeight="1">
      <c r="P2250" s="828">
        <f t="shared" si="421"/>
        <v>0</v>
      </c>
      <c r="V2250" s="828">
        <f t="shared" si="422"/>
        <v>0</v>
      </c>
      <c r="W2250" s="829">
        <f t="shared" si="423"/>
        <v>0</v>
      </c>
      <c r="X2250" s="828">
        <f t="shared" si="424"/>
        <v>0</v>
      </c>
      <c r="Y2250" s="1069">
        <f>[5]building!Y2241</f>
        <v>0</v>
      </c>
      <c r="Z2250" s="749">
        <f t="shared" si="425"/>
        <v>0</v>
      </c>
      <c r="AA2250" s="1071"/>
      <c r="AB2250" s="1071"/>
    </row>
    <row r="2251" spans="16:28" ht="70.5" customHeight="1">
      <c r="P2251" s="828">
        <f t="shared" si="421"/>
        <v>0</v>
      </c>
      <c r="V2251" s="828">
        <f t="shared" si="422"/>
        <v>0</v>
      </c>
      <c r="W2251" s="829">
        <f t="shared" si="423"/>
        <v>0</v>
      </c>
      <c r="X2251" s="828">
        <f t="shared" si="424"/>
        <v>0</v>
      </c>
      <c r="Y2251" s="1069">
        <f>[5]building!Y2242</f>
        <v>0</v>
      </c>
      <c r="Z2251" s="749">
        <f t="shared" si="425"/>
        <v>0</v>
      </c>
      <c r="AA2251" s="1071"/>
      <c r="AB2251" s="1071"/>
    </row>
    <row r="2252" spans="16:28" ht="70.5" customHeight="1">
      <c r="P2252" s="828">
        <f t="shared" si="421"/>
        <v>0</v>
      </c>
      <c r="V2252" s="828">
        <f t="shared" si="422"/>
        <v>0</v>
      </c>
      <c r="W2252" s="829">
        <f t="shared" si="423"/>
        <v>0</v>
      </c>
      <c r="X2252" s="828">
        <f t="shared" si="424"/>
        <v>0</v>
      </c>
      <c r="Y2252" s="1069">
        <f>[5]building!Y2243</f>
        <v>0</v>
      </c>
      <c r="Z2252" s="749">
        <f t="shared" si="425"/>
        <v>0</v>
      </c>
      <c r="AA2252" s="1071"/>
      <c r="AB2252" s="1071"/>
    </row>
    <row r="2253" spans="16:28" ht="70.5" customHeight="1">
      <c r="P2253" s="828">
        <f t="shared" si="421"/>
        <v>0</v>
      </c>
      <c r="V2253" s="828">
        <f t="shared" si="422"/>
        <v>0</v>
      </c>
      <c r="W2253" s="829">
        <f t="shared" si="423"/>
        <v>0</v>
      </c>
      <c r="X2253" s="828">
        <f t="shared" si="424"/>
        <v>0</v>
      </c>
      <c r="Y2253" s="1069">
        <f>[5]building!Y2244</f>
        <v>0</v>
      </c>
      <c r="Z2253" s="749">
        <f t="shared" si="425"/>
        <v>0</v>
      </c>
      <c r="AA2253" s="1071"/>
      <c r="AB2253" s="1071"/>
    </row>
    <row r="2254" spans="16:28" ht="70.5" customHeight="1">
      <c r="P2254" s="828">
        <f t="shared" si="421"/>
        <v>0</v>
      </c>
      <c r="V2254" s="828">
        <f t="shared" si="422"/>
        <v>0</v>
      </c>
      <c r="W2254" s="829">
        <f t="shared" si="423"/>
        <v>0</v>
      </c>
      <c r="X2254" s="828">
        <f t="shared" si="424"/>
        <v>0</v>
      </c>
      <c r="Y2254" s="1069">
        <f>[5]building!Y2245</f>
        <v>0</v>
      </c>
      <c r="Z2254" s="749">
        <f t="shared" si="425"/>
        <v>0</v>
      </c>
      <c r="AA2254" s="1071"/>
      <c r="AB2254" s="1071"/>
    </row>
    <row r="2255" spans="16:28" ht="70.5" customHeight="1">
      <c r="P2255" s="828">
        <f t="shared" ref="P2255:P2318" si="426">O2255*C2255</f>
        <v>0</v>
      </c>
      <c r="V2255" s="828">
        <f t="shared" si="422"/>
        <v>0</v>
      </c>
      <c r="W2255" s="829">
        <f t="shared" si="423"/>
        <v>0</v>
      </c>
      <c r="X2255" s="828">
        <f t="shared" si="424"/>
        <v>0</v>
      </c>
      <c r="Y2255" s="1069">
        <f>[5]building!Y2246</f>
        <v>0</v>
      </c>
      <c r="Z2255" s="749">
        <f t="shared" si="425"/>
        <v>0</v>
      </c>
      <c r="AA2255" s="1071"/>
      <c r="AB2255" s="1071"/>
    </row>
    <row r="2256" spans="16:28" ht="70.5" customHeight="1">
      <c r="P2256" s="828">
        <f t="shared" si="426"/>
        <v>0</v>
      </c>
      <c r="V2256" s="828">
        <f t="shared" si="422"/>
        <v>0</v>
      </c>
      <c r="W2256" s="829">
        <f t="shared" si="423"/>
        <v>0</v>
      </c>
      <c r="X2256" s="828">
        <f t="shared" si="424"/>
        <v>0</v>
      </c>
      <c r="Y2256" s="1069">
        <f>[5]building!Y2247</f>
        <v>0</v>
      </c>
      <c r="Z2256" s="749">
        <f t="shared" si="425"/>
        <v>0</v>
      </c>
      <c r="AA2256" s="1071"/>
      <c r="AB2256" s="1071"/>
    </row>
    <row r="2257" spans="16:28" ht="70.5" customHeight="1">
      <c r="P2257" s="828">
        <f t="shared" si="426"/>
        <v>0</v>
      </c>
      <c r="V2257" s="828">
        <f t="shared" si="422"/>
        <v>0</v>
      </c>
      <c r="W2257" s="829">
        <f t="shared" si="423"/>
        <v>0</v>
      </c>
      <c r="X2257" s="828">
        <f t="shared" si="424"/>
        <v>0</v>
      </c>
      <c r="Y2257" s="1069">
        <f>[5]building!Y2248</f>
        <v>0</v>
      </c>
      <c r="Z2257" s="749">
        <f t="shared" si="425"/>
        <v>0</v>
      </c>
      <c r="AA2257" s="1071"/>
      <c r="AB2257" s="1071"/>
    </row>
    <row r="2258" spans="16:28" ht="70.5" customHeight="1">
      <c r="P2258" s="828">
        <f t="shared" si="426"/>
        <v>0</v>
      </c>
      <c r="V2258" s="828">
        <f t="shared" si="422"/>
        <v>0</v>
      </c>
      <c r="W2258" s="829">
        <f t="shared" si="423"/>
        <v>0</v>
      </c>
      <c r="X2258" s="828">
        <f t="shared" si="424"/>
        <v>0</v>
      </c>
      <c r="Y2258" s="1069">
        <f>[5]building!Y2249</f>
        <v>0</v>
      </c>
      <c r="Z2258" s="749">
        <f t="shared" si="425"/>
        <v>0</v>
      </c>
      <c r="AA2258" s="1071"/>
      <c r="AB2258" s="1071"/>
    </row>
    <row r="2259" spans="16:28" ht="70.5" customHeight="1">
      <c r="P2259" s="828">
        <f t="shared" si="426"/>
        <v>0</v>
      </c>
      <c r="V2259" s="828">
        <f t="shared" si="422"/>
        <v>0</v>
      </c>
      <c r="W2259" s="829">
        <f t="shared" si="423"/>
        <v>0</v>
      </c>
      <c r="X2259" s="828">
        <f t="shared" si="424"/>
        <v>0</v>
      </c>
      <c r="Y2259" s="1069">
        <f>[5]building!Y2250</f>
        <v>0</v>
      </c>
      <c r="Z2259" s="749">
        <f t="shared" si="425"/>
        <v>0</v>
      </c>
      <c r="AA2259" s="1071"/>
      <c r="AB2259" s="1071"/>
    </row>
    <row r="2260" spans="16:28" ht="70.5" customHeight="1">
      <c r="P2260" s="828">
        <f t="shared" si="426"/>
        <v>0</v>
      </c>
      <c r="V2260" s="828">
        <f t="shared" si="422"/>
        <v>0</v>
      </c>
      <c r="W2260" s="829">
        <f t="shared" si="423"/>
        <v>0</v>
      </c>
      <c r="X2260" s="828">
        <f t="shared" si="424"/>
        <v>0</v>
      </c>
      <c r="Y2260" s="1069">
        <f>[5]building!Y2251</f>
        <v>0</v>
      </c>
      <c r="Z2260" s="749">
        <f t="shared" si="425"/>
        <v>0</v>
      </c>
      <c r="AA2260" s="1071"/>
      <c r="AB2260" s="1071"/>
    </row>
    <row r="2261" spans="16:28" ht="70.5" customHeight="1">
      <c r="P2261" s="828">
        <f t="shared" si="426"/>
        <v>0</v>
      </c>
      <c r="V2261" s="828">
        <f t="shared" si="422"/>
        <v>0</v>
      </c>
      <c r="W2261" s="829">
        <f t="shared" si="423"/>
        <v>0</v>
      </c>
      <c r="X2261" s="828">
        <f t="shared" si="424"/>
        <v>0</v>
      </c>
      <c r="Y2261" s="1069">
        <f>[5]building!Y2252</f>
        <v>0</v>
      </c>
      <c r="Z2261" s="749">
        <f t="shared" si="425"/>
        <v>0</v>
      </c>
      <c r="AA2261" s="1071"/>
      <c r="AB2261" s="1071"/>
    </row>
    <row r="2262" spans="16:28" ht="70.5" customHeight="1">
      <c r="P2262" s="828">
        <f t="shared" si="426"/>
        <v>0</v>
      </c>
      <c r="V2262" s="828">
        <f t="shared" si="422"/>
        <v>0</v>
      </c>
      <c r="W2262" s="829">
        <f t="shared" si="423"/>
        <v>0</v>
      </c>
      <c r="X2262" s="828">
        <f t="shared" si="424"/>
        <v>0</v>
      </c>
      <c r="Y2262" s="1069">
        <f>[5]building!Y2253</f>
        <v>0</v>
      </c>
      <c r="Z2262" s="749">
        <f t="shared" si="425"/>
        <v>0</v>
      </c>
      <c r="AA2262" s="1071"/>
      <c r="AB2262" s="1071"/>
    </row>
    <row r="2263" spans="16:28" ht="70.5" customHeight="1">
      <c r="P2263" s="828">
        <f t="shared" si="426"/>
        <v>0</v>
      </c>
      <c r="V2263" s="828">
        <f t="shared" si="422"/>
        <v>0</v>
      </c>
      <c r="W2263" s="829">
        <f t="shared" si="423"/>
        <v>0</v>
      </c>
      <c r="X2263" s="828">
        <f t="shared" si="424"/>
        <v>0</v>
      </c>
      <c r="Y2263" s="1069">
        <f>[5]building!Y2254</f>
        <v>0</v>
      </c>
      <c r="Z2263" s="749">
        <f t="shared" si="425"/>
        <v>0</v>
      </c>
      <c r="AA2263" s="1071"/>
      <c r="AB2263" s="1071"/>
    </row>
    <row r="2264" spans="16:28" ht="70.5" customHeight="1">
      <c r="P2264" s="828">
        <f t="shared" si="426"/>
        <v>0</v>
      </c>
      <c r="V2264" s="828">
        <f t="shared" si="422"/>
        <v>0</v>
      </c>
      <c r="W2264" s="829">
        <f t="shared" si="423"/>
        <v>0</v>
      </c>
      <c r="X2264" s="828">
        <f t="shared" si="424"/>
        <v>0</v>
      </c>
      <c r="Y2264" s="1069">
        <f>[5]building!Y2255</f>
        <v>0</v>
      </c>
      <c r="Z2264" s="749">
        <f t="shared" si="425"/>
        <v>0</v>
      </c>
      <c r="AA2264" s="1071"/>
      <c r="AB2264" s="1071"/>
    </row>
    <row r="2265" spans="16:28" ht="70.5" customHeight="1">
      <c r="P2265" s="828">
        <f t="shared" si="426"/>
        <v>0</v>
      </c>
      <c r="V2265" s="828">
        <f t="shared" si="422"/>
        <v>0</v>
      </c>
      <c r="W2265" s="829">
        <f t="shared" si="423"/>
        <v>0</v>
      </c>
      <c r="X2265" s="828">
        <f t="shared" si="424"/>
        <v>0</v>
      </c>
      <c r="Y2265" s="1069">
        <f>[5]building!Y2256</f>
        <v>0</v>
      </c>
      <c r="Z2265" s="749">
        <f t="shared" si="425"/>
        <v>0</v>
      </c>
      <c r="AA2265" s="1071"/>
      <c r="AB2265" s="1071"/>
    </row>
    <row r="2266" spans="16:28" ht="70.5" customHeight="1">
      <c r="P2266" s="828">
        <f t="shared" si="426"/>
        <v>0</v>
      </c>
      <c r="V2266" s="828">
        <f t="shared" si="422"/>
        <v>0</v>
      </c>
      <c r="W2266" s="829">
        <f t="shared" si="423"/>
        <v>0</v>
      </c>
      <c r="X2266" s="828">
        <f t="shared" si="424"/>
        <v>0</v>
      </c>
      <c r="Y2266" s="1069">
        <f>[5]building!Y2257</f>
        <v>0</v>
      </c>
      <c r="Z2266" s="749">
        <f t="shared" si="425"/>
        <v>0</v>
      </c>
      <c r="AA2266" s="1071"/>
      <c r="AB2266" s="1071"/>
    </row>
    <row r="2267" spans="16:28" ht="70.5" customHeight="1">
      <c r="P2267" s="828">
        <f t="shared" si="426"/>
        <v>0</v>
      </c>
      <c r="V2267" s="828">
        <f t="shared" si="422"/>
        <v>0</v>
      </c>
      <c r="W2267" s="829">
        <f t="shared" si="423"/>
        <v>0</v>
      </c>
      <c r="X2267" s="828">
        <f t="shared" si="424"/>
        <v>0</v>
      </c>
      <c r="Y2267" s="1069">
        <f>[5]building!Y2258</f>
        <v>0</v>
      </c>
      <c r="Z2267" s="749">
        <f t="shared" si="425"/>
        <v>0</v>
      </c>
      <c r="AA2267" s="1071"/>
      <c r="AB2267" s="1071"/>
    </row>
    <row r="2268" spans="16:28" ht="70.5" customHeight="1">
      <c r="P2268" s="828">
        <f t="shared" si="426"/>
        <v>0</v>
      </c>
      <c r="V2268" s="828">
        <f t="shared" si="422"/>
        <v>0</v>
      </c>
      <c r="W2268" s="829">
        <f t="shared" si="423"/>
        <v>0</v>
      </c>
      <c r="X2268" s="828">
        <f t="shared" si="424"/>
        <v>0</v>
      </c>
      <c r="Y2268" s="1069">
        <f>[5]building!Y2259</f>
        <v>0</v>
      </c>
      <c r="Z2268" s="749">
        <f t="shared" si="425"/>
        <v>0</v>
      </c>
      <c r="AA2268" s="1071"/>
      <c r="AB2268" s="1071"/>
    </row>
    <row r="2269" spans="16:28" ht="70.5" customHeight="1">
      <c r="P2269" s="828">
        <f t="shared" si="426"/>
        <v>0</v>
      </c>
      <c r="V2269" s="828">
        <f t="shared" si="422"/>
        <v>0</v>
      </c>
      <c r="W2269" s="829">
        <f t="shared" si="423"/>
        <v>0</v>
      </c>
      <c r="X2269" s="828">
        <f t="shared" si="424"/>
        <v>0</v>
      </c>
      <c r="Y2269" s="1069">
        <f>[5]building!Y2260</f>
        <v>0</v>
      </c>
      <c r="Z2269" s="749">
        <f t="shared" si="425"/>
        <v>0</v>
      </c>
      <c r="AA2269" s="1071"/>
      <c r="AB2269" s="1071"/>
    </row>
    <row r="2270" spans="16:28" ht="70.5" customHeight="1">
      <c r="P2270" s="828">
        <f t="shared" si="426"/>
        <v>0</v>
      </c>
      <c r="V2270" s="828">
        <f t="shared" ref="V2270:V2333" si="427">U2270*C2270</f>
        <v>0</v>
      </c>
      <c r="W2270" s="829">
        <f t="shared" ref="W2270:W2333" si="428">G2270+I2270+K2270+M2270+O2270+Q2270+S2270+U2270</f>
        <v>0</v>
      </c>
      <c r="X2270" s="828">
        <f t="shared" ref="X2270:X2333" si="429">W2270*C2270</f>
        <v>0</v>
      </c>
      <c r="Y2270" s="1069">
        <f>[5]building!Y2261</f>
        <v>0</v>
      </c>
      <c r="Z2270" s="749">
        <f t="shared" ref="Z2270:Z2333" si="430">Y2270*C2270</f>
        <v>0</v>
      </c>
      <c r="AA2270" s="1071"/>
      <c r="AB2270" s="1071"/>
    </row>
    <row r="2271" spans="16:28" ht="70.5" customHeight="1">
      <c r="P2271" s="828">
        <f t="shared" si="426"/>
        <v>0</v>
      </c>
      <c r="V2271" s="828">
        <f t="shared" si="427"/>
        <v>0</v>
      </c>
      <c r="W2271" s="829">
        <f t="shared" si="428"/>
        <v>0</v>
      </c>
      <c r="X2271" s="828">
        <f t="shared" si="429"/>
        <v>0</v>
      </c>
      <c r="Y2271" s="1069">
        <f>[5]building!Y2262</f>
        <v>0</v>
      </c>
      <c r="Z2271" s="749">
        <f t="shared" si="430"/>
        <v>0</v>
      </c>
      <c r="AA2271" s="1071"/>
      <c r="AB2271" s="1071"/>
    </row>
    <row r="2272" spans="16:28" ht="70.5" customHeight="1">
      <c r="P2272" s="828">
        <f t="shared" si="426"/>
        <v>0</v>
      </c>
      <c r="V2272" s="828">
        <f t="shared" si="427"/>
        <v>0</v>
      </c>
      <c r="W2272" s="829">
        <f t="shared" si="428"/>
        <v>0</v>
      </c>
      <c r="X2272" s="828">
        <f t="shared" si="429"/>
        <v>0</v>
      </c>
      <c r="Y2272" s="1069">
        <f>[5]building!Y2263</f>
        <v>0</v>
      </c>
      <c r="Z2272" s="749">
        <f t="shared" si="430"/>
        <v>0</v>
      </c>
      <c r="AA2272" s="1071"/>
      <c r="AB2272" s="1071"/>
    </row>
    <row r="2273" spans="16:28" ht="70.5" customHeight="1">
      <c r="P2273" s="828">
        <f t="shared" si="426"/>
        <v>0</v>
      </c>
      <c r="V2273" s="828">
        <f t="shared" si="427"/>
        <v>0</v>
      </c>
      <c r="W2273" s="829">
        <f t="shared" si="428"/>
        <v>0</v>
      </c>
      <c r="X2273" s="828">
        <f t="shared" si="429"/>
        <v>0</v>
      </c>
      <c r="Y2273" s="1069">
        <f>[5]building!Y2264</f>
        <v>0</v>
      </c>
      <c r="Z2273" s="749">
        <f t="shared" si="430"/>
        <v>0</v>
      </c>
      <c r="AA2273" s="1071"/>
      <c r="AB2273" s="1071"/>
    </row>
    <row r="2274" spans="16:28" ht="70.5" customHeight="1">
      <c r="P2274" s="828">
        <f t="shared" si="426"/>
        <v>0</v>
      </c>
      <c r="V2274" s="828">
        <f t="shared" si="427"/>
        <v>0</v>
      </c>
      <c r="W2274" s="829">
        <f t="shared" si="428"/>
        <v>0</v>
      </c>
      <c r="X2274" s="828">
        <f t="shared" si="429"/>
        <v>0</v>
      </c>
      <c r="Y2274" s="1069">
        <f>[5]building!Y2265</f>
        <v>0</v>
      </c>
      <c r="Z2274" s="749">
        <f t="shared" si="430"/>
        <v>0</v>
      </c>
      <c r="AA2274" s="1071"/>
      <c r="AB2274" s="1071"/>
    </row>
    <row r="2275" spans="16:28" ht="70.5" customHeight="1">
      <c r="P2275" s="828">
        <f t="shared" si="426"/>
        <v>0</v>
      </c>
      <c r="V2275" s="828">
        <f t="shared" si="427"/>
        <v>0</v>
      </c>
      <c r="W2275" s="829">
        <f t="shared" si="428"/>
        <v>0</v>
      </c>
      <c r="X2275" s="828">
        <f t="shared" si="429"/>
        <v>0</v>
      </c>
      <c r="Y2275" s="1069">
        <f>[5]building!Y2266</f>
        <v>0</v>
      </c>
      <c r="Z2275" s="749">
        <f t="shared" si="430"/>
        <v>0</v>
      </c>
      <c r="AA2275" s="1071"/>
      <c r="AB2275" s="1071"/>
    </row>
    <row r="2276" spans="16:28" ht="70.5" customHeight="1">
      <c r="P2276" s="828">
        <f t="shared" si="426"/>
        <v>0</v>
      </c>
      <c r="V2276" s="828">
        <f t="shared" si="427"/>
        <v>0</v>
      </c>
      <c r="W2276" s="829">
        <f t="shared" si="428"/>
        <v>0</v>
      </c>
      <c r="X2276" s="828">
        <f t="shared" si="429"/>
        <v>0</v>
      </c>
      <c r="Y2276" s="1069">
        <f>[5]building!Y2267</f>
        <v>0</v>
      </c>
      <c r="Z2276" s="749">
        <f t="shared" si="430"/>
        <v>0</v>
      </c>
      <c r="AA2276" s="1071"/>
      <c r="AB2276" s="1071"/>
    </row>
    <row r="2277" spans="16:28" ht="70.5" customHeight="1">
      <c r="P2277" s="828">
        <f t="shared" si="426"/>
        <v>0</v>
      </c>
      <c r="V2277" s="828">
        <f t="shared" si="427"/>
        <v>0</v>
      </c>
      <c r="W2277" s="829">
        <f t="shared" si="428"/>
        <v>0</v>
      </c>
      <c r="X2277" s="828">
        <f t="shared" si="429"/>
        <v>0</v>
      </c>
      <c r="Y2277" s="1069">
        <f>[5]building!Y2268</f>
        <v>0</v>
      </c>
      <c r="Z2277" s="749">
        <f t="shared" si="430"/>
        <v>0</v>
      </c>
      <c r="AA2277" s="1071"/>
      <c r="AB2277" s="1071"/>
    </row>
    <row r="2278" spans="16:28" ht="70.5" customHeight="1">
      <c r="P2278" s="828">
        <f t="shared" si="426"/>
        <v>0</v>
      </c>
      <c r="V2278" s="828">
        <f t="shared" si="427"/>
        <v>0</v>
      </c>
      <c r="W2278" s="829">
        <f t="shared" si="428"/>
        <v>0</v>
      </c>
      <c r="X2278" s="828">
        <f t="shared" si="429"/>
        <v>0</v>
      </c>
      <c r="Y2278" s="1069">
        <f>[5]building!Y2269</f>
        <v>0</v>
      </c>
      <c r="Z2278" s="749">
        <f t="shared" si="430"/>
        <v>0</v>
      </c>
      <c r="AA2278" s="1071"/>
      <c r="AB2278" s="1071"/>
    </row>
    <row r="2279" spans="16:28" ht="70.5" customHeight="1">
      <c r="P2279" s="828">
        <f t="shared" si="426"/>
        <v>0</v>
      </c>
      <c r="V2279" s="828">
        <f t="shared" si="427"/>
        <v>0</v>
      </c>
      <c r="W2279" s="829">
        <f t="shared" si="428"/>
        <v>0</v>
      </c>
      <c r="X2279" s="828">
        <f t="shared" si="429"/>
        <v>0</v>
      </c>
      <c r="Y2279" s="1069">
        <f>[5]building!Y2270</f>
        <v>0</v>
      </c>
      <c r="Z2279" s="749">
        <f t="shared" si="430"/>
        <v>0</v>
      </c>
      <c r="AA2279" s="1071"/>
      <c r="AB2279" s="1071"/>
    </row>
    <row r="2280" spans="16:28" ht="70.5" customHeight="1">
      <c r="P2280" s="828">
        <f t="shared" si="426"/>
        <v>0</v>
      </c>
      <c r="V2280" s="828">
        <f t="shared" si="427"/>
        <v>0</v>
      </c>
      <c r="W2280" s="829">
        <f t="shared" si="428"/>
        <v>0</v>
      </c>
      <c r="X2280" s="828">
        <f t="shared" si="429"/>
        <v>0</v>
      </c>
      <c r="Y2280" s="1069">
        <f>[5]building!Y2271</f>
        <v>0</v>
      </c>
      <c r="Z2280" s="749">
        <f t="shared" si="430"/>
        <v>0</v>
      </c>
      <c r="AA2280" s="1071"/>
      <c r="AB2280" s="1071"/>
    </row>
    <row r="2281" spans="16:28" ht="70.5" customHeight="1">
      <c r="P2281" s="828">
        <f t="shared" si="426"/>
        <v>0</v>
      </c>
      <c r="V2281" s="828">
        <f t="shared" si="427"/>
        <v>0</v>
      </c>
      <c r="W2281" s="829">
        <f t="shared" si="428"/>
        <v>0</v>
      </c>
      <c r="X2281" s="828">
        <f t="shared" si="429"/>
        <v>0</v>
      </c>
      <c r="Y2281" s="1069">
        <f>[5]building!Y2272</f>
        <v>0</v>
      </c>
      <c r="Z2281" s="749">
        <f t="shared" si="430"/>
        <v>0</v>
      </c>
      <c r="AA2281" s="1071"/>
      <c r="AB2281" s="1071"/>
    </row>
    <row r="2282" spans="16:28" ht="70.5" customHeight="1">
      <c r="P2282" s="828">
        <f t="shared" si="426"/>
        <v>0</v>
      </c>
      <c r="V2282" s="828">
        <f t="shared" si="427"/>
        <v>0</v>
      </c>
      <c r="W2282" s="829">
        <f t="shared" si="428"/>
        <v>0</v>
      </c>
      <c r="X2282" s="828">
        <f t="shared" si="429"/>
        <v>0</v>
      </c>
      <c r="Y2282" s="1069">
        <f>[5]building!Y2273</f>
        <v>0</v>
      </c>
      <c r="Z2282" s="749">
        <f t="shared" si="430"/>
        <v>0</v>
      </c>
      <c r="AA2282" s="1071"/>
      <c r="AB2282" s="1071"/>
    </row>
    <row r="2283" spans="16:28" ht="70.5" customHeight="1">
      <c r="P2283" s="828">
        <f t="shared" si="426"/>
        <v>0</v>
      </c>
      <c r="V2283" s="828">
        <f t="shared" si="427"/>
        <v>0</v>
      </c>
      <c r="W2283" s="829">
        <f t="shared" si="428"/>
        <v>0</v>
      </c>
      <c r="X2283" s="828">
        <f t="shared" si="429"/>
        <v>0</v>
      </c>
      <c r="Y2283" s="1069">
        <f>[5]building!Y2274</f>
        <v>0</v>
      </c>
      <c r="Z2283" s="749">
        <f t="shared" si="430"/>
        <v>0</v>
      </c>
      <c r="AA2283" s="1071"/>
      <c r="AB2283" s="1071"/>
    </row>
    <row r="2284" spans="16:28" ht="70.5" customHeight="1">
      <c r="P2284" s="828">
        <f t="shared" si="426"/>
        <v>0</v>
      </c>
      <c r="V2284" s="828">
        <f t="shared" si="427"/>
        <v>0</v>
      </c>
      <c r="W2284" s="829">
        <f t="shared" si="428"/>
        <v>0</v>
      </c>
      <c r="X2284" s="828">
        <f t="shared" si="429"/>
        <v>0</v>
      </c>
      <c r="Y2284" s="1069">
        <f>[5]building!Y2275</f>
        <v>0</v>
      </c>
      <c r="Z2284" s="749">
        <f t="shared" si="430"/>
        <v>0</v>
      </c>
      <c r="AA2284" s="1071"/>
      <c r="AB2284" s="1071"/>
    </row>
    <row r="2285" spans="16:28" ht="70.5" customHeight="1">
      <c r="P2285" s="828">
        <f t="shared" si="426"/>
        <v>0</v>
      </c>
      <c r="V2285" s="828">
        <f t="shared" si="427"/>
        <v>0</v>
      </c>
      <c r="W2285" s="829">
        <f t="shared" si="428"/>
        <v>0</v>
      </c>
      <c r="X2285" s="828">
        <f t="shared" si="429"/>
        <v>0</v>
      </c>
      <c r="Y2285" s="1069">
        <f>[5]building!Y2276</f>
        <v>0</v>
      </c>
      <c r="Z2285" s="749">
        <f t="shared" si="430"/>
        <v>0</v>
      </c>
      <c r="AA2285" s="1071"/>
      <c r="AB2285" s="1071"/>
    </row>
    <row r="2286" spans="16:28" ht="70.5" customHeight="1">
      <c r="P2286" s="828">
        <f t="shared" si="426"/>
        <v>0</v>
      </c>
      <c r="V2286" s="828">
        <f t="shared" si="427"/>
        <v>0</v>
      </c>
      <c r="W2286" s="829">
        <f t="shared" si="428"/>
        <v>0</v>
      </c>
      <c r="X2286" s="828">
        <f t="shared" si="429"/>
        <v>0</v>
      </c>
      <c r="Y2286" s="1069">
        <f>[5]building!Y2277</f>
        <v>0</v>
      </c>
      <c r="Z2286" s="749">
        <f t="shared" si="430"/>
        <v>0</v>
      </c>
      <c r="AA2286" s="1071"/>
      <c r="AB2286" s="1071"/>
    </row>
    <row r="2287" spans="16:28" ht="70.5" customHeight="1">
      <c r="P2287" s="828">
        <f t="shared" si="426"/>
        <v>0</v>
      </c>
      <c r="V2287" s="828">
        <f t="shared" si="427"/>
        <v>0</v>
      </c>
      <c r="W2287" s="829">
        <f t="shared" si="428"/>
        <v>0</v>
      </c>
      <c r="X2287" s="828">
        <f t="shared" si="429"/>
        <v>0</v>
      </c>
      <c r="Y2287" s="1069">
        <f>[5]building!Y2278</f>
        <v>0</v>
      </c>
      <c r="Z2287" s="749">
        <f t="shared" si="430"/>
        <v>0</v>
      </c>
      <c r="AA2287" s="1071"/>
      <c r="AB2287" s="1071"/>
    </row>
    <row r="2288" spans="16:28" ht="70.5" customHeight="1">
      <c r="P2288" s="828">
        <f t="shared" si="426"/>
        <v>0</v>
      </c>
      <c r="V2288" s="828">
        <f t="shared" si="427"/>
        <v>0</v>
      </c>
      <c r="W2288" s="829">
        <f t="shared" si="428"/>
        <v>0</v>
      </c>
      <c r="X2288" s="828">
        <f t="shared" si="429"/>
        <v>0</v>
      </c>
      <c r="Y2288" s="1069">
        <f>[5]building!Y2279</f>
        <v>0</v>
      </c>
      <c r="Z2288" s="749">
        <f t="shared" si="430"/>
        <v>0</v>
      </c>
      <c r="AA2288" s="1071"/>
      <c r="AB2288" s="1071"/>
    </row>
    <row r="2289" spans="16:28" ht="70.5" customHeight="1">
      <c r="P2289" s="828">
        <f t="shared" si="426"/>
        <v>0</v>
      </c>
      <c r="V2289" s="828">
        <f t="shared" si="427"/>
        <v>0</v>
      </c>
      <c r="W2289" s="829">
        <f t="shared" si="428"/>
        <v>0</v>
      </c>
      <c r="X2289" s="828">
        <f t="shared" si="429"/>
        <v>0</v>
      </c>
      <c r="Y2289" s="1069">
        <f>[5]building!Y2280</f>
        <v>0</v>
      </c>
      <c r="Z2289" s="749">
        <f t="shared" si="430"/>
        <v>0</v>
      </c>
      <c r="AA2289" s="1071"/>
      <c r="AB2289" s="1071"/>
    </row>
    <row r="2290" spans="16:28" ht="70.5" customHeight="1">
      <c r="P2290" s="828">
        <f t="shared" si="426"/>
        <v>0</v>
      </c>
      <c r="V2290" s="828">
        <f t="shared" si="427"/>
        <v>0</v>
      </c>
      <c r="W2290" s="829">
        <f t="shared" si="428"/>
        <v>0</v>
      </c>
      <c r="X2290" s="828">
        <f t="shared" si="429"/>
        <v>0</v>
      </c>
      <c r="Y2290" s="1069">
        <f>[5]building!Y2281</f>
        <v>0</v>
      </c>
      <c r="Z2290" s="749">
        <f t="shared" si="430"/>
        <v>0</v>
      </c>
      <c r="AA2290" s="1071"/>
      <c r="AB2290" s="1071"/>
    </row>
    <row r="2291" spans="16:28" ht="70.5" customHeight="1">
      <c r="P2291" s="828">
        <f t="shared" si="426"/>
        <v>0</v>
      </c>
      <c r="V2291" s="828">
        <f t="shared" si="427"/>
        <v>0</v>
      </c>
      <c r="W2291" s="829">
        <f t="shared" si="428"/>
        <v>0</v>
      </c>
      <c r="X2291" s="828">
        <f t="shared" si="429"/>
        <v>0</v>
      </c>
      <c r="Y2291" s="1069">
        <f>[5]building!Y2282</f>
        <v>0</v>
      </c>
      <c r="Z2291" s="749">
        <f t="shared" si="430"/>
        <v>0</v>
      </c>
      <c r="AA2291" s="1071"/>
      <c r="AB2291" s="1071"/>
    </row>
    <row r="2292" spans="16:28" ht="70.5" customHeight="1">
      <c r="P2292" s="828">
        <f t="shared" si="426"/>
        <v>0</v>
      </c>
      <c r="V2292" s="828">
        <f t="shared" si="427"/>
        <v>0</v>
      </c>
      <c r="W2292" s="829">
        <f t="shared" si="428"/>
        <v>0</v>
      </c>
      <c r="X2292" s="828">
        <f t="shared" si="429"/>
        <v>0</v>
      </c>
      <c r="Y2292" s="1069">
        <f>[5]building!Y2283</f>
        <v>0</v>
      </c>
      <c r="Z2292" s="749">
        <f t="shared" si="430"/>
        <v>0</v>
      </c>
      <c r="AA2292" s="1071"/>
      <c r="AB2292" s="1071"/>
    </row>
    <row r="2293" spans="16:28" ht="70.5" customHeight="1">
      <c r="P2293" s="828">
        <f t="shared" si="426"/>
        <v>0</v>
      </c>
      <c r="V2293" s="828">
        <f t="shared" si="427"/>
        <v>0</v>
      </c>
      <c r="W2293" s="829">
        <f t="shared" si="428"/>
        <v>0</v>
      </c>
      <c r="X2293" s="828">
        <f t="shared" si="429"/>
        <v>0</v>
      </c>
      <c r="Y2293" s="1069">
        <f>[5]building!Y2284</f>
        <v>0</v>
      </c>
      <c r="Z2293" s="749">
        <f t="shared" si="430"/>
        <v>0</v>
      </c>
      <c r="AA2293" s="1071"/>
      <c r="AB2293" s="1071"/>
    </row>
    <row r="2294" spans="16:28" ht="70.5" customHeight="1">
      <c r="P2294" s="828">
        <f t="shared" si="426"/>
        <v>0</v>
      </c>
      <c r="V2294" s="828">
        <f t="shared" si="427"/>
        <v>0</v>
      </c>
      <c r="W2294" s="829">
        <f t="shared" si="428"/>
        <v>0</v>
      </c>
      <c r="X2294" s="828">
        <f t="shared" si="429"/>
        <v>0</v>
      </c>
      <c r="Y2294" s="1069">
        <f>[5]building!Y2285</f>
        <v>0</v>
      </c>
      <c r="Z2294" s="749">
        <f t="shared" si="430"/>
        <v>0</v>
      </c>
      <c r="AA2294" s="1071"/>
      <c r="AB2294" s="1071"/>
    </row>
    <row r="2295" spans="16:28" ht="70.5" customHeight="1">
      <c r="P2295" s="828">
        <f t="shared" si="426"/>
        <v>0</v>
      </c>
      <c r="V2295" s="828">
        <f t="shared" si="427"/>
        <v>0</v>
      </c>
      <c r="W2295" s="829">
        <f t="shared" si="428"/>
        <v>0</v>
      </c>
      <c r="X2295" s="828">
        <f t="shared" si="429"/>
        <v>0</v>
      </c>
      <c r="Y2295" s="1069">
        <f>[5]building!Y2286</f>
        <v>0</v>
      </c>
      <c r="Z2295" s="749">
        <f t="shared" si="430"/>
        <v>0</v>
      </c>
      <c r="AA2295" s="1071"/>
      <c r="AB2295" s="1071"/>
    </row>
    <row r="2296" spans="16:28" ht="70.5" customHeight="1">
      <c r="P2296" s="828">
        <f t="shared" si="426"/>
        <v>0</v>
      </c>
      <c r="V2296" s="828">
        <f t="shared" si="427"/>
        <v>0</v>
      </c>
      <c r="W2296" s="829">
        <f t="shared" si="428"/>
        <v>0</v>
      </c>
      <c r="X2296" s="828">
        <f t="shared" si="429"/>
        <v>0</v>
      </c>
      <c r="Y2296" s="1069">
        <f>[5]building!Y2287</f>
        <v>0</v>
      </c>
      <c r="Z2296" s="749">
        <f t="shared" si="430"/>
        <v>0</v>
      </c>
      <c r="AA2296" s="1071"/>
      <c r="AB2296" s="1071"/>
    </row>
    <row r="2297" spans="16:28" ht="70.5" customHeight="1">
      <c r="P2297" s="828">
        <f t="shared" si="426"/>
        <v>0</v>
      </c>
      <c r="V2297" s="828">
        <f t="shared" si="427"/>
        <v>0</v>
      </c>
      <c r="W2297" s="829">
        <f t="shared" si="428"/>
        <v>0</v>
      </c>
      <c r="X2297" s="828">
        <f t="shared" si="429"/>
        <v>0</v>
      </c>
      <c r="Y2297" s="1069">
        <f>[5]building!Y2288</f>
        <v>0</v>
      </c>
      <c r="Z2297" s="749">
        <f t="shared" si="430"/>
        <v>0</v>
      </c>
      <c r="AA2297" s="1071"/>
      <c r="AB2297" s="1071"/>
    </row>
    <row r="2298" spans="16:28" ht="70.5" customHeight="1">
      <c r="P2298" s="828">
        <f t="shared" si="426"/>
        <v>0</v>
      </c>
      <c r="V2298" s="828">
        <f t="shared" si="427"/>
        <v>0</v>
      </c>
      <c r="W2298" s="829">
        <f t="shared" si="428"/>
        <v>0</v>
      </c>
      <c r="X2298" s="828">
        <f t="shared" si="429"/>
        <v>0</v>
      </c>
      <c r="Y2298" s="1069">
        <f>[5]building!Y2289</f>
        <v>0</v>
      </c>
      <c r="Z2298" s="749">
        <f t="shared" si="430"/>
        <v>0</v>
      </c>
      <c r="AA2298" s="1071"/>
      <c r="AB2298" s="1071"/>
    </row>
    <row r="2299" spans="16:28" ht="70.5" customHeight="1">
      <c r="P2299" s="828">
        <f t="shared" si="426"/>
        <v>0</v>
      </c>
      <c r="V2299" s="828">
        <f t="shared" si="427"/>
        <v>0</v>
      </c>
      <c r="W2299" s="829">
        <f t="shared" si="428"/>
        <v>0</v>
      </c>
      <c r="X2299" s="828">
        <f t="shared" si="429"/>
        <v>0</v>
      </c>
      <c r="Y2299" s="1069">
        <f>[5]building!Y2290</f>
        <v>0</v>
      </c>
      <c r="Z2299" s="749">
        <f t="shared" si="430"/>
        <v>0</v>
      </c>
      <c r="AA2299" s="1071"/>
      <c r="AB2299" s="1071"/>
    </row>
    <row r="2300" spans="16:28" ht="70.5" customHeight="1">
      <c r="P2300" s="828">
        <f t="shared" si="426"/>
        <v>0</v>
      </c>
      <c r="V2300" s="828">
        <f t="shared" si="427"/>
        <v>0</v>
      </c>
      <c r="W2300" s="829">
        <f t="shared" si="428"/>
        <v>0</v>
      </c>
      <c r="X2300" s="828">
        <f t="shared" si="429"/>
        <v>0</v>
      </c>
      <c r="Y2300" s="1069">
        <f>[5]building!Y2291</f>
        <v>0</v>
      </c>
      <c r="Z2300" s="749">
        <f t="shared" si="430"/>
        <v>0</v>
      </c>
      <c r="AA2300" s="1071"/>
      <c r="AB2300" s="1071"/>
    </row>
    <row r="2301" spans="16:28" ht="70.5" customHeight="1">
      <c r="P2301" s="828">
        <f t="shared" si="426"/>
        <v>0</v>
      </c>
      <c r="V2301" s="828">
        <f t="shared" si="427"/>
        <v>0</v>
      </c>
      <c r="W2301" s="829">
        <f t="shared" si="428"/>
        <v>0</v>
      </c>
      <c r="X2301" s="828">
        <f t="shared" si="429"/>
        <v>0</v>
      </c>
      <c r="Y2301" s="1069">
        <f>[5]building!Y2292</f>
        <v>0</v>
      </c>
      <c r="Z2301" s="749">
        <f t="shared" si="430"/>
        <v>0</v>
      </c>
      <c r="AA2301" s="1071"/>
      <c r="AB2301" s="1071"/>
    </row>
    <row r="2302" spans="16:28" ht="70.5" customHeight="1">
      <c r="P2302" s="828">
        <f t="shared" si="426"/>
        <v>0</v>
      </c>
      <c r="V2302" s="828">
        <f t="shared" si="427"/>
        <v>0</v>
      </c>
      <c r="W2302" s="829">
        <f t="shared" si="428"/>
        <v>0</v>
      </c>
      <c r="X2302" s="828">
        <f t="shared" si="429"/>
        <v>0</v>
      </c>
      <c r="Y2302" s="1069">
        <f>[5]building!Y2293</f>
        <v>0</v>
      </c>
      <c r="Z2302" s="749">
        <f t="shared" si="430"/>
        <v>0</v>
      </c>
      <c r="AA2302" s="1071"/>
      <c r="AB2302" s="1071"/>
    </row>
    <row r="2303" spans="16:28" ht="70.5" customHeight="1">
      <c r="P2303" s="828">
        <f t="shared" si="426"/>
        <v>0</v>
      </c>
      <c r="V2303" s="828">
        <f t="shared" si="427"/>
        <v>0</v>
      </c>
      <c r="W2303" s="829">
        <f t="shared" si="428"/>
        <v>0</v>
      </c>
      <c r="X2303" s="828">
        <f t="shared" si="429"/>
        <v>0</v>
      </c>
      <c r="Y2303" s="1069">
        <f>[5]building!Y2294</f>
        <v>0</v>
      </c>
      <c r="Z2303" s="749">
        <f t="shared" si="430"/>
        <v>0</v>
      </c>
      <c r="AA2303" s="1071"/>
      <c r="AB2303" s="1071"/>
    </row>
    <row r="2304" spans="16:28" ht="70.5" customHeight="1">
      <c r="P2304" s="828">
        <f t="shared" si="426"/>
        <v>0</v>
      </c>
      <c r="V2304" s="828">
        <f t="shared" si="427"/>
        <v>0</v>
      </c>
      <c r="W2304" s="829">
        <f t="shared" si="428"/>
        <v>0</v>
      </c>
      <c r="X2304" s="828">
        <f t="shared" si="429"/>
        <v>0</v>
      </c>
      <c r="Y2304" s="1069">
        <f>[5]building!Y2295</f>
        <v>0</v>
      </c>
      <c r="Z2304" s="749">
        <f t="shared" si="430"/>
        <v>0</v>
      </c>
      <c r="AA2304" s="1071"/>
      <c r="AB2304" s="1071"/>
    </row>
    <row r="2305" spans="16:28" ht="70.5" customHeight="1">
      <c r="P2305" s="828">
        <f t="shared" si="426"/>
        <v>0</v>
      </c>
      <c r="V2305" s="828">
        <f t="shared" si="427"/>
        <v>0</v>
      </c>
      <c r="W2305" s="829">
        <f t="shared" si="428"/>
        <v>0</v>
      </c>
      <c r="X2305" s="828">
        <f t="shared" si="429"/>
        <v>0</v>
      </c>
      <c r="Y2305" s="1069">
        <f>[5]building!Y2296</f>
        <v>0</v>
      </c>
      <c r="Z2305" s="749">
        <f t="shared" si="430"/>
        <v>0</v>
      </c>
      <c r="AA2305" s="1071"/>
      <c r="AB2305" s="1071"/>
    </row>
    <row r="2306" spans="16:28" ht="70.5" customHeight="1">
      <c r="P2306" s="828">
        <f t="shared" si="426"/>
        <v>0</v>
      </c>
      <c r="V2306" s="828">
        <f t="shared" si="427"/>
        <v>0</v>
      </c>
      <c r="W2306" s="829">
        <f t="shared" si="428"/>
        <v>0</v>
      </c>
      <c r="X2306" s="828">
        <f t="shared" si="429"/>
        <v>0</v>
      </c>
      <c r="Y2306" s="1069">
        <f>[5]building!Y2297</f>
        <v>0</v>
      </c>
      <c r="Z2306" s="749">
        <f t="shared" si="430"/>
        <v>0</v>
      </c>
      <c r="AA2306" s="1071"/>
      <c r="AB2306" s="1071"/>
    </row>
    <row r="2307" spans="16:28" ht="70.5" customHeight="1">
      <c r="P2307" s="828">
        <f t="shared" si="426"/>
        <v>0</v>
      </c>
      <c r="V2307" s="828">
        <f t="shared" si="427"/>
        <v>0</v>
      </c>
      <c r="W2307" s="829">
        <f t="shared" si="428"/>
        <v>0</v>
      </c>
      <c r="X2307" s="828">
        <f t="shared" si="429"/>
        <v>0</v>
      </c>
      <c r="Y2307" s="1069">
        <f>[5]building!Y2298</f>
        <v>0</v>
      </c>
      <c r="Z2307" s="749">
        <f t="shared" si="430"/>
        <v>0</v>
      </c>
      <c r="AA2307" s="1071"/>
      <c r="AB2307" s="1071"/>
    </row>
    <row r="2308" spans="16:28" ht="70.5" customHeight="1">
      <c r="P2308" s="828">
        <f t="shared" si="426"/>
        <v>0</v>
      </c>
      <c r="V2308" s="828">
        <f t="shared" si="427"/>
        <v>0</v>
      </c>
      <c r="W2308" s="829">
        <f t="shared" si="428"/>
        <v>0</v>
      </c>
      <c r="X2308" s="828">
        <f t="shared" si="429"/>
        <v>0</v>
      </c>
      <c r="Y2308" s="1069">
        <f>[5]building!Y2299</f>
        <v>0</v>
      </c>
      <c r="Z2308" s="749">
        <f t="shared" si="430"/>
        <v>0</v>
      </c>
      <c r="AA2308" s="1071"/>
      <c r="AB2308" s="1071"/>
    </row>
    <row r="2309" spans="16:28" ht="70.5" customHeight="1">
      <c r="P2309" s="828">
        <f t="shared" si="426"/>
        <v>0</v>
      </c>
      <c r="V2309" s="828">
        <f t="shared" si="427"/>
        <v>0</v>
      </c>
      <c r="W2309" s="829">
        <f t="shared" si="428"/>
        <v>0</v>
      </c>
      <c r="X2309" s="828">
        <f t="shared" si="429"/>
        <v>0</v>
      </c>
      <c r="Y2309" s="1069">
        <f>[5]building!Y2300</f>
        <v>0</v>
      </c>
      <c r="Z2309" s="749">
        <f t="shared" si="430"/>
        <v>0</v>
      </c>
      <c r="AA2309" s="1071"/>
      <c r="AB2309" s="1071"/>
    </row>
    <row r="2310" spans="16:28" ht="70.5" customHeight="1">
      <c r="P2310" s="828">
        <f t="shared" si="426"/>
        <v>0</v>
      </c>
      <c r="V2310" s="828">
        <f t="shared" si="427"/>
        <v>0</v>
      </c>
      <c r="W2310" s="829">
        <f t="shared" si="428"/>
        <v>0</v>
      </c>
      <c r="X2310" s="828">
        <f t="shared" si="429"/>
        <v>0</v>
      </c>
      <c r="Y2310" s="1069">
        <f>[5]building!Y2301</f>
        <v>0</v>
      </c>
      <c r="Z2310" s="749">
        <f t="shared" si="430"/>
        <v>0</v>
      </c>
      <c r="AA2310" s="1071"/>
      <c r="AB2310" s="1071"/>
    </row>
    <row r="2311" spans="16:28" ht="70.5" customHeight="1">
      <c r="P2311" s="828">
        <f t="shared" si="426"/>
        <v>0</v>
      </c>
      <c r="V2311" s="828">
        <f t="shared" si="427"/>
        <v>0</v>
      </c>
      <c r="W2311" s="829">
        <f t="shared" si="428"/>
        <v>0</v>
      </c>
      <c r="X2311" s="828">
        <f t="shared" si="429"/>
        <v>0</v>
      </c>
      <c r="Y2311" s="1069">
        <f>[5]building!Y2302</f>
        <v>0</v>
      </c>
      <c r="Z2311" s="749">
        <f t="shared" si="430"/>
        <v>0</v>
      </c>
      <c r="AA2311" s="1071"/>
      <c r="AB2311" s="1071"/>
    </row>
    <row r="2312" spans="16:28" ht="70.5" customHeight="1">
      <c r="P2312" s="828">
        <f t="shared" si="426"/>
        <v>0</v>
      </c>
      <c r="V2312" s="828">
        <f t="shared" si="427"/>
        <v>0</v>
      </c>
      <c r="W2312" s="829">
        <f t="shared" si="428"/>
        <v>0</v>
      </c>
      <c r="X2312" s="828">
        <f t="shared" si="429"/>
        <v>0</v>
      </c>
      <c r="Y2312" s="1069">
        <f>[5]building!Y2303</f>
        <v>0</v>
      </c>
      <c r="Z2312" s="749">
        <f t="shared" si="430"/>
        <v>0</v>
      </c>
      <c r="AA2312" s="1071"/>
      <c r="AB2312" s="1071"/>
    </row>
    <row r="2313" spans="16:28" ht="70.5" customHeight="1">
      <c r="P2313" s="828">
        <f t="shared" si="426"/>
        <v>0</v>
      </c>
      <c r="V2313" s="828">
        <f t="shared" si="427"/>
        <v>0</v>
      </c>
      <c r="W2313" s="829">
        <f t="shared" si="428"/>
        <v>0</v>
      </c>
      <c r="X2313" s="828">
        <f t="shared" si="429"/>
        <v>0</v>
      </c>
      <c r="Y2313" s="1069">
        <f>[5]building!Y2304</f>
        <v>0</v>
      </c>
      <c r="Z2313" s="749">
        <f t="shared" si="430"/>
        <v>0</v>
      </c>
      <c r="AA2313" s="1071"/>
      <c r="AB2313" s="1071"/>
    </row>
    <row r="2314" spans="16:28" ht="70.5" customHeight="1">
      <c r="P2314" s="828">
        <f t="shared" si="426"/>
        <v>0</v>
      </c>
      <c r="V2314" s="828">
        <f t="shared" si="427"/>
        <v>0</v>
      </c>
      <c r="W2314" s="829">
        <f t="shared" si="428"/>
        <v>0</v>
      </c>
      <c r="X2314" s="828">
        <f t="shared" si="429"/>
        <v>0</v>
      </c>
      <c r="Y2314" s="1069">
        <f>[5]building!Y2305</f>
        <v>0</v>
      </c>
      <c r="Z2314" s="749">
        <f t="shared" si="430"/>
        <v>0</v>
      </c>
      <c r="AA2314" s="1071"/>
      <c r="AB2314" s="1071"/>
    </row>
    <row r="2315" spans="16:28" ht="70.5" customHeight="1">
      <c r="P2315" s="828">
        <f t="shared" si="426"/>
        <v>0</v>
      </c>
      <c r="V2315" s="828">
        <f t="shared" si="427"/>
        <v>0</v>
      </c>
      <c r="W2315" s="829">
        <f t="shared" si="428"/>
        <v>0</v>
      </c>
      <c r="X2315" s="828">
        <f t="shared" si="429"/>
        <v>0</v>
      </c>
      <c r="Y2315" s="1069">
        <f>[5]building!Y2306</f>
        <v>0</v>
      </c>
      <c r="Z2315" s="749">
        <f t="shared" si="430"/>
        <v>0</v>
      </c>
      <c r="AA2315" s="1071"/>
      <c r="AB2315" s="1071"/>
    </row>
    <row r="2316" spans="16:28" ht="70.5" customHeight="1">
      <c r="P2316" s="828">
        <f t="shared" si="426"/>
        <v>0</v>
      </c>
      <c r="V2316" s="828">
        <f t="shared" si="427"/>
        <v>0</v>
      </c>
      <c r="W2316" s="829">
        <f t="shared" si="428"/>
        <v>0</v>
      </c>
      <c r="X2316" s="828">
        <f t="shared" si="429"/>
        <v>0</v>
      </c>
      <c r="Y2316" s="1069">
        <f>[5]building!Y2307</f>
        <v>0</v>
      </c>
      <c r="Z2316" s="749">
        <f t="shared" si="430"/>
        <v>0</v>
      </c>
      <c r="AA2316" s="1071"/>
      <c r="AB2316" s="1071"/>
    </row>
    <row r="2317" spans="16:28" ht="70.5" customHeight="1">
      <c r="P2317" s="828">
        <f t="shared" si="426"/>
        <v>0</v>
      </c>
      <c r="V2317" s="828">
        <f t="shared" si="427"/>
        <v>0</v>
      </c>
      <c r="W2317" s="829">
        <f t="shared" si="428"/>
        <v>0</v>
      </c>
      <c r="X2317" s="828">
        <f t="shared" si="429"/>
        <v>0</v>
      </c>
      <c r="Y2317" s="1069">
        <f>[5]building!Y2308</f>
        <v>0</v>
      </c>
      <c r="Z2317" s="749">
        <f t="shared" si="430"/>
        <v>0</v>
      </c>
      <c r="AA2317" s="1071"/>
      <c r="AB2317" s="1071"/>
    </row>
    <row r="2318" spans="16:28" ht="70.5" customHeight="1">
      <c r="P2318" s="828">
        <f t="shared" si="426"/>
        <v>0</v>
      </c>
      <c r="V2318" s="828">
        <f t="shared" si="427"/>
        <v>0</v>
      </c>
      <c r="W2318" s="829">
        <f t="shared" si="428"/>
        <v>0</v>
      </c>
      <c r="X2318" s="828">
        <f t="shared" si="429"/>
        <v>0</v>
      </c>
      <c r="Y2318" s="1069">
        <f>[5]building!Y2309</f>
        <v>0</v>
      </c>
      <c r="Z2318" s="749">
        <f t="shared" si="430"/>
        <v>0</v>
      </c>
      <c r="AA2318" s="1071"/>
      <c r="AB2318" s="1071"/>
    </row>
    <row r="2319" spans="16:28" ht="70.5" customHeight="1">
      <c r="P2319" s="828">
        <f t="shared" ref="P2319:P2382" si="431">O2319*C2319</f>
        <v>0</v>
      </c>
      <c r="V2319" s="828">
        <f t="shared" si="427"/>
        <v>0</v>
      </c>
      <c r="W2319" s="829">
        <f t="shared" si="428"/>
        <v>0</v>
      </c>
      <c r="X2319" s="828">
        <f t="shared" si="429"/>
        <v>0</v>
      </c>
      <c r="Y2319" s="1069">
        <f>[5]building!Y2310</f>
        <v>0</v>
      </c>
      <c r="Z2319" s="749">
        <f t="shared" si="430"/>
        <v>0</v>
      </c>
      <c r="AA2319" s="1071"/>
      <c r="AB2319" s="1071"/>
    </row>
    <row r="2320" spans="16:28" ht="70.5" customHeight="1">
      <c r="P2320" s="828">
        <f t="shared" si="431"/>
        <v>0</v>
      </c>
      <c r="V2320" s="828">
        <f t="shared" si="427"/>
        <v>0</v>
      </c>
      <c r="W2320" s="829">
        <f t="shared" si="428"/>
        <v>0</v>
      </c>
      <c r="X2320" s="828">
        <f t="shared" si="429"/>
        <v>0</v>
      </c>
      <c r="Y2320" s="1069">
        <f>[5]building!Y2311</f>
        <v>0</v>
      </c>
      <c r="Z2320" s="749">
        <f t="shared" si="430"/>
        <v>0</v>
      </c>
      <c r="AA2320" s="1071"/>
      <c r="AB2320" s="1071"/>
    </row>
    <row r="2321" spans="16:28" ht="70.5" customHeight="1">
      <c r="P2321" s="828">
        <f t="shared" si="431"/>
        <v>0</v>
      </c>
      <c r="V2321" s="828">
        <f t="shared" si="427"/>
        <v>0</v>
      </c>
      <c r="W2321" s="829">
        <f t="shared" si="428"/>
        <v>0</v>
      </c>
      <c r="X2321" s="828">
        <f t="shared" si="429"/>
        <v>0</v>
      </c>
      <c r="Y2321" s="1069">
        <f>[5]building!Y2312</f>
        <v>0</v>
      </c>
      <c r="Z2321" s="749">
        <f t="shared" si="430"/>
        <v>0</v>
      </c>
      <c r="AA2321" s="1071"/>
      <c r="AB2321" s="1071"/>
    </row>
    <row r="2322" spans="16:28" ht="70.5" customHeight="1">
      <c r="P2322" s="828">
        <f t="shared" si="431"/>
        <v>0</v>
      </c>
      <c r="V2322" s="828">
        <f t="shared" si="427"/>
        <v>0</v>
      </c>
      <c r="W2322" s="829">
        <f t="shared" si="428"/>
        <v>0</v>
      </c>
      <c r="X2322" s="828">
        <f t="shared" si="429"/>
        <v>0</v>
      </c>
      <c r="Y2322" s="1069">
        <f>[5]building!Y2313</f>
        <v>0</v>
      </c>
      <c r="Z2322" s="749">
        <f t="shared" si="430"/>
        <v>0</v>
      </c>
      <c r="AA2322" s="1071"/>
      <c r="AB2322" s="1071"/>
    </row>
    <row r="2323" spans="16:28" ht="70.5" customHeight="1">
      <c r="P2323" s="828">
        <f t="shared" si="431"/>
        <v>0</v>
      </c>
      <c r="V2323" s="828">
        <f t="shared" si="427"/>
        <v>0</v>
      </c>
      <c r="W2323" s="829">
        <f t="shared" si="428"/>
        <v>0</v>
      </c>
      <c r="X2323" s="828">
        <f t="shared" si="429"/>
        <v>0</v>
      </c>
      <c r="Y2323" s="1069">
        <f>[5]building!Y2314</f>
        <v>0</v>
      </c>
      <c r="Z2323" s="749">
        <f t="shared" si="430"/>
        <v>0</v>
      </c>
      <c r="AA2323" s="1071"/>
      <c r="AB2323" s="1071"/>
    </row>
    <row r="2324" spans="16:28" ht="70.5" customHeight="1">
      <c r="P2324" s="828">
        <f t="shared" si="431"/>
        <v>0</v>
      </c>
      <c r="V2324" s="828">
        <f t="shared" si="427"/>
        <v>0</v>
      </c>
      <c r="W2324" s="829">
        <f t="shared" si="428"/>
        <v>0</v>
      </c>
      <c r="X2324" s="828">
        <f t="shared" si="429"/>
        <v>0</v>
      </c>
      <c r="Y2324" s="1069">
        <f>[5]building!Y2315</f>
        <v>0</v>
      </c>
      <c r="Z2324" s="749">
        <f t="shared" si="430"/>
        <v>0</v>
      </c>
      <c r="AA2324" s="1071"/>
      <c r="AB2324" s="1071"/>
    </row>
    <row r="2325" spans="16:28" ht="70.5" customHeight="1">
      <c r="P2325" s="828">
        <f t="shared" si="431"/>
        <v>0</v>
      </c>
      <c r="V2325" s="828">
        <f t="shared" si="427"/>
        <v>0</v>
      </c>
      <c r="W2325" s="829">
        <f t="shared" si="428"/>
        <v>0</v>
      </c>
      <c r="X2325" s="828">
        <f t="shared" si="429"/>
        <v>0</v>
      </c>
      <c r="Y2325" s="1069">
        <f>[5]building!Y2316</f>
        <v>0</v>
      </c>
      <c r="Z2325" s="749">
        <f t="shared" si="430"/>
        <v>0</v>
      </c>
      <c r="AA2325" s="1071"/>
      <c r="AB2325" s="1071"/>
    </row>
    <row r="2326" spans="16:28" ht="70.5" customHeight="1">
      <c r="P2326" s="828">
        <f t="shared" si="431"/>
        <v>0</v>
      </c>
      <c r="V2326" s="828">
        <f t="shared" si="427"/>
        <v>0</v>
      </c>
      <c r="W2326" s="829">
        <f t="shared" si="428"/>
        <v>0</v>
      </c>
      <c r="X2326" s="828">
        <f t="shared" si="429"/>
        <v>0</v>
      </c>
      <c r="Y2326" s="1069">
        <f>[5]building!Y2317</f>
        <v>0</v>
      </c>
      <c r="Z2326" s="749">
        <f t="shared" si="430"/>
        <v>0</v>
      </c>
      <c r="AA2326" s="1071"/>
      <c r="AB2326" s="1071"/>
    </row>
    <row r="2327" spans="16:28" ht="70.5" customHeight="1">
      <c r="P2327" s="828">
        <f t="shared" si="431"/>
        <v>0</v>
      </c>
      <c r="V2327" s="828">
        <f t="shared" si="427"/>
        <v>0</v>
      </c>
      <c r="W2327" s="829">
        <f t="shared" si="428"/>
        <v>0</v>
      </c>
      <c r="X2327" s="828">
        <f t="shared" si="429"/>
        <v>0</v>
      </c>
      <c r="Y2327" s="1069">
        <f>[5]building!Y2318</f>
        <v>0</v>
      </c>
      <c r="Z2327" s="749">
        <f t="shared" si="430"/>
        <v>0</v>
      </c>
      <c r="AA2327" s="1071"/>
      <c r="AB2327" s="1071"/>
    </row>
    <row r="2328" spans="16:28" ht="70.5" customHeight="1">
      <c r="P2328" s="828">
        <f t="shared" si="431"/>
        <v>0</v>
      </c>
      <c r="V2328" s="828">
        <f t="shared" si="427"/>
        <v>0</v>
      </c>
      <c r="W2328" s="829">
        <f t="shared" si="428"/>
        <v>0</v>
      </c>
      <c r="X2328" s="828">
        <f t="shared" si="429"/>
        <v>0</v>
      </c>
      <c r="Y2328" s="1069">
        <f>[5]building!Y2319</f>
        <v>0</v>
      </c>
      <c r="Z2328" s="749">
        <f t="shared" si="430"/>
        <v>0</v>
      </c>
      <c r="AA2328" s="1071"/>
      <c r="AB2328" s="1071"/>
    </row>
    <row r="2329" spans="16:28" ht="70.5" customHeight="1">
      <c r="P2329" s="828">
        <f t="shared" si="431"/>
        <v>0</v>
      </c>
      <c r="V2329" s="828">
        <f t="shared" si="427"/>
        <v>0</v>
      </c>
      <c r="W2329" s="829">
        <f t="shared" si="428"/>
        <v>0</v>
      </c>
      <c r="X2329" s="828">
        <f t="shared" si="429"/>
        <v>0</v>
      </c>
      <c r="Y2329" s="1069">
        <f>[5]building!Y2320</f>
        <v>0</v>
      </c>
      <c r="Z2329" s="749">
        <f t="shared" si="430"/>
        <v>0</v>
      </c>
      <c r="AA2329" s="1071"/>
      <c r="AB2329" s="1071"/>
    </row>
    <row r="2330" spans="16:28" ht="70.5" customHeight="1">
      <c r="P2330" s="828">
        <f t="shared" si="431"/>
        <v>0</v>
      </c>
      <c r="V2330" s="828">
        <f t="shared" si="427"/>
        <v>0</v>
      </c>
      <c r="W2330" s="829">
        <f t="shared" si="428"/>
        <v>0</v>
      </c>
      <c r="X2330" s="828">
        <f t="shared" si="429"/>
        <v>0</v>
      </c>
      <c r="Y2330" s="1069">
        <f>[5]building!Y2321</f>
        <v>0</v>
      </c>
      <c r="Z2330" s="749">
        <f t="shared" si="430"/>
        <v>0</v>
      </c>
      <c r="AA2330" s="1071"/>
      <c r="AB2330" s="1071"/>
    </row>
    <row r="2331" spans="16:28" ht="70.5" customHeight="1">
      <c r="P2331" s="828">
        <f t="shared" si="431"/>
        <v>0</v>
      </c>
      <c r="V2331" s="828">
        <f t="shared" si="427"/>
        <v>0</v>
      </c>
      <c r="W2331" s="829">
        <f t="shared" si="428"/>
        <v>0</v>
      </c>
      <c r="X2331" s="828">
        <f t="shared" si="429"/>
        <v>0</v>
      </c>
      <c r="Y2331" s="1069">
        <f>[5]building!Y2322</f>
        <v>0</v>
      </c>
      <c r="Z2331" s="749">
        <f t="shared" si="430"/>
        <v>0</v>
      </c>
      <c r="AA2331" s="1071"/>
      <c r="AB2331" s="1071"/>
    </row>
    <row r="2332" spans="16:28" ht="70.5" customHeight="1">
      <c r="P2332" s="828">
        <f t="shared" si="431"/>
        <v>0</v>
      </c>
      <c r="V2332" s="828">
        <f t="shared" si="427"/>
        <v>0</v>
      </c>
      <c r="W2332" s="829">
        <f t="shared" si="428"/>
        <v>0</v>
      </c>
      <c r="X2332" s="828">
        <f t="shared" si="429"/>
        <v>0</v>
      </c>
      <c r="Y2332" s="1069">
        <f>[5]building!Y2323</f>
        <v>0</v>
      </c>
      <c r="Z2332" s="749">
        <f t="shared" si="430"/>
        <v>0</v>
      </c>
      <c r="AA2332" s="1071"/>
      <c r="AB2332" s="1071"/>
    </row>
    <row r="2333" spans="16:28" ht="70.5" customHeight="1">
      <c r="P2333" s="828">
        <f t="shared" si="431"/>
        <v>0</v>
      </c>
      <c r="V2333" s="828">
        <f t="shared" si="427"/>
        <v>0</v>
      </c>
      <c r="W2333" s="829">
        <f t="shared" si="428"/>
        <v>0</v>
      </c>
      <c r="X2333" s="828">
        <f t="shared" si="429"/>
        <v>0</v>
      </c>
      <c r="Y2333" s="1069">
        <f>[5]building!Y2324</f>
        <v>0</v>
      </c>
      <c r="Z2333" s="749">
        <f t="shared" si="430"/>
        <v>0</v>
      </c>
      <c r="AA2333" s="1071"/>
      <c r="AB2333" s="1071"/>
    </row>
    <row r="2334" spans="16:28" ht="70.5" customHeight="1">
      <c r="P2334" s="828">
        <f t="shared" si="431"/>
        <v>0</v>
      </c>
      <c r="V2334" s="828">
        <f t="shared" ref="V2334:V2397" si="432">U2334*C2334</f>
        <v>0</v>
      </c>
      <c r="W2334" s="829">
        <f t="shared" ref="W2334:W2397" si="433">G2334+I2334+K2334+M2334+O2334+Q2334+S2334+U2334</f>
        <v>0</v>
      </c>
      <c r="X2334" s="828">
        <f t="shared" ref="X2334:X2397" si="434">W2334*C2334</f>
        <v>0</v>
      </c>
      <c r="Y2334" s="1069">
        <f>[5]building!Y2325</f>
        <v>0</v>
      </c>
      <c r="Z2334" s="749">
        <f t="shared" ref="Z2334:Z2397" si="435">Y2334*C2334</f>
        <v>0</v>
      </c>
      <c r="AA2334" s="1071"/>
      <c r="AB2334" s="1071"/>
    </row>
    <row r="2335" spans="16:28" ht="70.5" customHeight="1">
      <c r="P2335" s="828">
        <f t="shared" si="431"/>
        <v>0</v>
      </c>
      <c r="V2335" s="828">
        <f t="shared" si="432"/>
        <v>0</v>
      </c>
      <c r="W2335" s="829">
        <f t="shared" si="433"/>
        <v>0</v>
      </c>
      <c r="X2335" s="828">
        <f t="shared" si="434"/>
        <v>0</v>
      </c>
      <c r="Y2335" s="1069">
        <f>[5]building!Y2326</f>
        <v>0</v>
      </c>
      <c r="Z2335" s="749">
        <f t="shared" si="435"/>
        <v>0</v>
      </c>
      <c r="AA2335" s="1071"/>
      <c r="AB2335" s="1071"/>
    </row>
    <row r="2336" spans="16:28" ht="70.5" customHeight="1">
      <c r="P2336" s="828">
        <f t="shared" si="431"/>
        <v>0</v>
      </c>
      <c r="V2336" s="828">
        <f t="shared" si="432"/>
        <v>0</v>
      </c>
      <c r="W2336" s="829">
        <f t="shared" si="433"/>
        <v>0</v>
      </c>
      <c r="X2336" s="828">
        <f t="shared" si="434"/>
        <v>0</v>
      </c>
      <c r="Y2336" s="1069">
        <f>[5]building!Y2327</f>
        <v>0</v>
      </c>
      <c r="Z2336" s="749">
        <f t="shared" si="435"/>
        <v>0</v>
      </c>
      <c r="AA2336" s="1071"/>
      <c r="AB2336" s="1071"/>
    </row>
    <row r="2337" spans="16:28" ht="70.5" customHeight="1">
      <c r="P2337" s="828">
        <f t="shared" si="431"/>
        <v>0</v>
      </c>
      <c r="V2337" s="828">
        <f t="shared" si="432"/>
        <v>0</v>
      </c>
      <c r="W2337" s="829">
        <f t="shared" si="433"/>
        <v>0</v>
      </c>
      <c r="X2337" s="828">
        <f t="shared" si="434"/>
        <v>0</v>
      </c>
      <c r="Y2337" s="1069">
        <f>[5]building!Y2328</f>
        <v>0</v>
      </c>
      <c r="Z2337" s="749">
        <f t="shared" si="435"/>
        <v>0</v>
      </c>
      <c r="AA2337" s="1071"/>
      <c r="AB2337" s="1071"/>
    </row>
    <row r="2338" spans="16:28" ht="70.5" customHeight="1">
      <c r="P2338" s="828">
        <f t="shared" si="431"/>
        <v>0</v>
      </c>
      <c r="V2338" s="828">
        <f t="shared" si="432"/>
        <v>0</v>
      </c>
      <c r="W2338" s="829">
        <f t="shared" si="433"/>
        <v>0</v>
      </c>
      <c r="X2338" s="828">
        <f t="shared" si="434"/>
        <v>0</v>
      </c>
      <c r="Y2338" s="1069">
        <f>[5]building!Y2329</f>
        <v>0</v>
      </c>
      <c r="Z2338" s="749">
        <f t="shared" si="435"/>
        <v>0</v>
      </c>
      <c r="AA2338" s="1071"/>
      <c r="AB2338" s="1071"/>
    </row>
    <row r="2339" spans="16:28" ht="70.5" customHeight="1">
      <c r="P2339" s="828">
        <f t="shared" si="431"/>
        <v>0</v>
      </c>
      <c r="V2339" s="828">
        <f t="shared" si="432"/>
        <v>0</v>
      </c>
      <c r="W2339" s="829">
        <f t="shared" si="433"/>
        <v>0</v>
      </c>
      <c r="X2339" s="828">
        <f t="shared" si="434"/>
        <v>0</v>
      </c>
      <c r="Y2339" s="1069">
        <f>[5]building!Y2330</f>
        <v>0</v>
      </c>
      <c r="Z2339" s="749">
        <f t="shared" si="435"/>
        <v>0</v>
      </c>
      <c r="AA2339" s="1071"/>
      <c r="AB2339" s="1071"/>
    </row>
    <row r="2340" spans="16:28" ht="70.5" customHeight="1">
      <c r="P2340" s="828">
        <f t="shared" si="431"/>
        <v>0</v>
      </c>
      <c r="V2340" s="828">
        <f t="shared" si="432"/>
        <v>0</v>
      </c>
      <c r="W2340" s="829">
        <f t="shared" si="433"/>
        <v>0</v>
      </c>
      <c r="X2340" s="828">
        <f t="shared" si="434"/>
        <v>0</v>
      </c>
      <c r="Y2340" s="1069">
        <f>[5]building!Y2331</f>
        <v>0</v>
      </c>
      <c r="Z2340" s="749">
        <f t="shared" si="435"/>
        <v>0</v>
      </c>
      <c r="AA2340" s="1071"/>
      <c r="AB2340" s="1071"/>
    </row>
    <row r="2341" spans="16:28" ht="70.5" customHeight="1">
      <c r="P2341" s="828">
        <f t="shared" si="431"/>
        <v>0</v>
      </c>
      <c r="V2341" s="828">
        <f t="shared" si="432"/>
        <v>0</v>
      </c>
      <c r="W2341" s="829">
        <f t="shared" si="433"/>
        <v>0</v>
      </c>
      <c r="X2341" s="828">
        <f t="shared" si="434"/>
        <v>0</v>
      </c>
      <c r="Y2341" s="1069">
        <f>[5]building!Y2332</f>
        <v>0</v>
      </c>
      <c r="Z2341" s="749">
        <f t="shared" si="435"/>
        <v>0</v>
      </c>
      <c r="AA2341" s="1071"/>
      <c r="AB2341" s="1071"/>
    </row>
    <row r="2342" spans="16:28" ht="70.5" customHeight="1">
      <c r="P2342" s="828">
        <f t="shared" si="431"/>
        <v>0</v>
      </c>
      <c r="V2342" s="828">
        <f t="shared" si="432"/>
        <v>0</v>
      </c>
      <c r="W2342" s="829">
        <f t="shared" si="433"/>
        <v>0</v>
      </c>
      <c r="X2342" s="828">
        <f t="shared" si="434"/>
        <v>0</v>
      </c>
      <c r="Y2342" s="1069">
        <f>[5]building!Y2333</f>
        <v>0</v>
      </c>
      <c r="Z2342" s="749">
        <f t="shared" si="435"/>
        <v>0</v>
      </c>
      <c r="AA2342" s="1071"/>
      <c r="AB2342" s="1071"/>
    </row>
    <row r="2343" spans="16:28" ht="70.5" customHeight="1">
      <c r="P2343" s="828">
        <f t="shared" si="431"/>
        <v>0</v>
      </c>
      <c r="V2343" s="828">
        <f t="shared" si="432"/>
        <v>0</v>
      </c>
      <c r="W2343" s="829">
        <f t="shared" si="433"/>
        <v>0</v>
      </c>
      <c r="X2343" s="828">
        <f t="shared" si="434"/>
        <v>0</v>
      </c>
      <c r="Y2343" s="1069">
        <f>[5]building!Y2334</f>
        <v>0</v>
      </c>
      <c r="Z2343" s="749">
        <f t="shared" si="435"/>
        <v>0</v>
      </c>
      <c r="AA2343" s="1071"/>
      <c r="AB2343" s="1071"/>
    </row>
    <row r="2344" spans="16:28" ht="70.5" customHeight="1">
      <c r="P2344" s="828">
        <f t="shared" si="431"/>
        <v>0</v>
      </c>
      <c r="V2344" s="828">
        <f t="shared" si="432"/>
        <v>0</v>
      </c>
      <c r="W2344" s="829">
        <f t="shared" si="433"/>
        <v>0</v>
      </c>
      <c r="X2344" s="828">
        <f t="shared" si="434"/>
        <v>0</v>
      </c>
      <c r="Y2344" s="1069">
        <f>[5]building!Y2335</f>
        <v>0</v>
      </c>
      <c r="Z2344" s="749">
        <f t="shared" si="435"/>
        <v>0</v>
      </c>
      <c r="AA2344" s="1071"/>
      <c r="AB2344" s="1071"/>
    </row>
    <row r="2345" spans="16:28" ht="70.5" customHeight="1">
      <c r="P2345" s="828">
        <f t="shared" si="431"/>
        <v>0</v>
      </c>
      <c r="V2345" s="828">
        <f t="shared" si="432"/>
        <v>0</v>
      </c>
      <c r="W2345" s="829">
        <f t="shared" si="433"/>
        <v>0</v>
      </c>
      <c r="X2345" s="828">
        <f t="shared" si="434"/>
        <v>0</v>
      </c>
      <c r="Y2345" s="1069">
        <f>[5]building!Y2336</f>
        <v>0</v>
      </c>
      <c r="Z2345" s="749">
        <f t="shared" si="435"/>
        <v>0</v>
      </c>
      <c r="AA2345" s="1071"/>
      <c r="AB2345" s="1071"/>
    </row>
    <row r="2346" spans="16:28" ht="70.5" customHeight="1">
      <c r="P2346" s="828">
        <f t="shared" si="431"/>
        <v>0</v>
      </c>
      <c r="V2346" s="828">
        <f t="shared" si="432"/>
        <v>0</v>
      </c>
      <c r="W2346" s="829">
        <f t="shared" si="433"/>
        <v>0</v>
      </c>
      <c r="X2346" s="828">
        <f t="shared" si="434"/>
        <v>0</v>
      </c>
      <c r="Y2346" s="1069">
        <f>[5]building!Y2337</f>
        <v>0</v>
      </c>
      <c r="Z2346" s="749">
        <f t="shared" si="435"/>
        <v>0</v>
      </c>
      <c r="AA2346" s="1071"/>
      <c r="AB2346" s="1071"/>
    </row>
    <row r="2347" spans="16:28" ht="70.5" customHeight="1">
      <c r="P2347" s="828">
        <f t="shared" si="431"/>
        <v>0</v>
      </c>
      <c r="V2347" s="828">
        <f t="shared" si="432"/>
        <v>0</v>
      </c>
      <c r="W2347" s="829">
        <f t="shared" si="433"/>
        <v>0</v>
      </c>
      <c r="X2347" s="828">
        <f t="shared" si="434"/>
        <v>0</v>
      </c>
      <c r="Y2347" s="1069">
        <f>[5]building!Y2338</f>
        <v>0</v>
      </c>
      <c r="Z2347" s="749">
        <f t="shared" si="435"/>
        <v>0</v>
      </c>
      <c r="AA2347" s="1071"/>
      <c r="AB2347" s="1071"/>
    </row>
    <row r="2348" spans="16:28" ht="70.5" customHeight="1">
      <c r="P2348" s="828">
        <f t="shared" si="431"/>
        <v>0</v>
      </c>
      <c r="V2348" s="828">
        <f t="shared" si="432"/>
        <v>0</v>
      </c>
      <c r="W2348" s="829">
        <f t="shared" si="433"/>
        <v>0</v>
      </c>
      <c r="X2348" s="828">
        <f t="shared" si="434"/>
        <v>0</v>
      </c>
      <c r="Y2348" s="1069">
        <f>[5]building!Y2339</f>
        <v>0</v>
      </c>
      <c r="Z2348" s="749">
        <f t="shared" si="435"/>
        <v>0</v>
      </c>
      <c r="AA2348" s="1071"/>
      <c r="AB2348" s="1071"/>
    </row>
    <row r="2349" spans="16:28" ht="70.5" customHeight="1">
      <c r="P2349" s="828">
        <f t="shared" si="431"/>
        <v>0</v>
      </c>
      <c r="V2349" s="828">
        <f t="shared" si="432"/>
        <v>0</v>
      </c>
      <c r="W2349" s="829">
        <f t="shared" si="433"/>
        <v>0</v>
      </c>
      <c r="X2349" s="828">
        <f t="shared" si="434"/>
        <v>0</v>
      </c>
      <c r="Y2349" s="1069">
        <f>[5]building!Y2340</f>
        <v>0</v>
      </c>
      <c r="Z2349" s="749">
        <f t="shared" si="435"/>
        <v>0</v>
      </c>
      <c r="AA2349" s="1071"/>
      <c r="AB2349" s="1071"/>
    </row>
    <row r="2350" spans="16:28" ht="70.5" customHeight="1">
      <c r="P2350" s="828">
        <f t="shared" si="431"/>
        <v>0</v>
      </c>
      <c r="V2350" s="828">
        <f t="shared" si="432"/>
        <v>0</v>
      </c>
      <c r="W2350" s="829">
        <f t="shared" si="433"/>
        <v>0</v>
      </c>
      <c r="X2350" s="828">
        <f t="shared" si="434"/>
        <v>0</v>
      </c>
      <c r="Y2350" s="1069">
        <f>[5]building!Y2341</f>
        <v>0</v>
      </c>
      <c r="Z2350" s="749">
        <f t="shared" si="435"/>
        <v>0</v>
      </c>
      <c r="AA2350" s="1071"/>
      <c r="AB2350" s="1071"/>
    </row>
    <row r="2351" spans="16:28" ht="70.5" customHeight="1">
      <c r="P2351" s="828">
        <f t="shared" si="431"/>
        <v>0</v>
      </c>
      <c r="V2351" s="828">
        <f t="shared" si="432"/>
        <v>0</v>
      </c>
      <c r="W2351" s="829">
        <f t="shared" si="433"/>
        <v>0</v>
      </c>
      <c r="X2351" s="828">
        <f t="shared" si="434"/>
        <v>0</v>
      </c>
      <c r="Y2351" s="1069">
        <f>[5]building!Y2342</f>
        <v>0</v>
      </c>
      <c r="Z2351" s="749">
        <f t="shared" si="435"/>
        <v>0</v>
      </c>
      <c r="AA2351" s="1071"/>
      <c r="AB2351" s="1071"/>
    </row>
    <row r="2352" spans="16:28" ht="70.5" customHeight="1">
      <c r="P2352" s="828">
        <f t="shared" si="431"/>
        <v>0</v>
      </c>
      <c r="V2352" s="828">
        <f t="shared" si="432"/>
        <v>0</v>
      </c>
      <c r="W2352" s="829">
        <f t="shared" si="433"/>
        <v>0</v>
      </c>
      <c r="X2352" s="828">
        <f t="shared" si="434"/>
        <v>0</v>
      </c>
      <c r="Y2352" s="1069">
        <f>[5]building!Y2343</f>
        <v>0</v>
      </c>
      <c r="Z2352" s="749">
        <f t="shared" si="435"/>
        <v>0</v>
      </c>
      <c r="AA2352" s="1071"/>
      <c r="AB2352" s="1071"/>
    </row>
    <row r="2353" spans="16:28" ht="70.5" customHeight="1">
      <c r="P2353" s="828">
        <f t="shared" si="431"/>
        <v>0</v>
      </c>
      <c r="V2353" s="828">
        <f t="shared" si="432"/>
        <v>0</v>
      </c>
      <c r="W2353" s="829">
        <f t="shared" si="433"/>
        <v>0</v>
      </c>
      <c r="X2353" s="828">
        <f t="shared" si="434"/>
        <v>0</v>
      </c>
      <c r="Y2353" s="1069">
        <f>[5]building!Y2344</f>
        <v>0</v>
      </c>
      <c r="Z2353" s="749">
        <f t="shared" si="435"/>
        <v>0</v>
      </c>
      <c r="AA2353" s="1071"/>
      <c r="AB2353" s="1071"/>
    </row>
    <row r="2354" spans="16:28" ht="70.5" customHeight="1">
      <c r="P2354" s="828">
        <f t="shared" si="431"/>
        <v>0</v>
      </c>
      <c r="V2354" s="828">
        <f t="shared" si="432"/>
        <v>0</v>
      </c>
      <c r="W2354" s="829">
        <f t="shared" si="433"/>
        <v>0</v>
      </c>
      <c r="X2354" s="828">
        <f t="shared" si="434"/>
        <v>0</v>
      </c>
      <c r="Y2354" s="1069">
        <f>[5]building!Y2345</f>
        <v>0</v>
      </c>
      <c r="Z2354" s="749">
        <f t="shared" si="435"/>
        <v>0</v>
      </c>
      <c r="AA2354" s="1071"/>
      <c r="AB2354" s="1071"/>
    </row>
    <row r="2355" spans="16:28" ht="70.5" customHeight="1">
      <c r="P2355" s="828">
        <f t="shared" si="431"/>
        <v>0</v>
      </c>
      <c r="V2355" s="828">
        <f t="shared" si="432"/>
        <v>0</v>
      </c>
      <c r="W2355" s="829">
        <f t="shared" si="433"/>
        <v>0</v>
      </c>
      <c r="X2355" s="828">
        <f t="shared" si="434"/>
        <v>0</v>
      </c>
      <c r="Y2355" s="1069">
        <f>[5]building!Y2346</f>
        <v>0</v>
      </c>
      <c r="Z2355" s="749">
        <f t="shared" si="435"/>
        <v>0</v>
      </c>
      <c r="AA2355" s="1071"/>
      <c r="AB2355" s="1071"/>
    </row>
    <row r="2356" spans="16:28" ht="70.5" customHeight="1">
      <c r="P2356" s="828">
        <f t="shared" si="431"/>
        <v>0</v>
      </c>
      <c r="V2356" s="828">
        <f t="shared" si="432"/>
        <v>0</v>
      </c>
      <c r="W2356" s="829">
        <f t="shared" si="433"/>
        <v>0</v>
      </c>
      <c r="X2356" s="828">
        <f t="shared" si="434"/>
        <v>0</v>
      </c>
      <c r="Y2356" s="1069">
        <f>[5]building!Y2347</f>
        <v>0</v>
      </c>
      <c r="Z2356" s="749">
        <f t="shared" si="435"/>
        <v>0</v>
      </c>
      <c r="AA2356" s="1071"/>
      <c r="AB2356" s="1071"/>
    </row>
    <row r="2357" spans="16:28" ht="70.5" customHeight="1">
      <c r="P2357" s="828">
        <f t="shared" si="431"/>
        <v>0</v>
      </c>
      <c r="V2357" s="828">
        <f t="shared" si="432"/>
        <v>0</v>
      </c>
      <c r="W2357" s="829">
        <f t="shared" si="433"/>
        <v>0</v>
      </c>
      <c r="X2357" s="828">
        <f t="shared" si="434"/>
        <v>0</v>
      </c>
      <c r="Y2357" s="1069">
        <f>[5]building!Y2348</f>
        <v>0</v>
      </c>
      <c r="Z2357" s="749">
        <f t="shared" si="435"/>
        <v>0</v>
      </c>
      <c r="AA2357" s="1071"/>
      <c r="AB2357" s="1071"/>
    </row>
    <row r="2358" spans="16:28" ht="70.5" customHeight="1">
      <c r="P2358" s="828">
        <f t="shared" si="431"/>
        <v>0</v>
      </c>
      <c r="V2358" s="828">
        <f t="shared" si="432"/>
        <v>0</v>
      </c>
      <c r="W2358" s="829">
        <f t="shared" si="433"/>
        <v>0</v>
      </c>
      <c r="X2358" s="828">
        <f t="shared" si="434"/>
        <v>0</v>
      </c>
      <c r="Y2358" s="1069">
        <f>[5]building!Y2349</f>
        <v>0</v>
      </c>
      <c r="Z2358" s="749">
        <f t="shared" si="435"/>
        <v>0</v>
      </c>
      <c r="AA2358" s="1071"/>
      <c r="AB2358" s="1071"/>
    </row>
    <row r="2359" spans="16:28" ht="70.5" customHeight="1">
      <c r="P2359" s="828">
        <f t="shared" si="431"/>
        <v>0</v>
      </c>
      <c r="V2359" s="828">
        <f t="shared" si="432"/>
        <v>0</v>
      </c>
      <c r="W2359" s="829">
        <f t="shared" si="433"/>
        <v>0</v>
      </c>
      <c r="X2359" s="828">
        <f t="shared" si="434"/>
        <v>0</v>
      </c>
      <c r="Y2359" s="1069">
        <f>[5]building!Y2350</f>
        <v>0</v>
      </c>
      <c r="Z2359" s="749">
        <f t="shared" si="435"/>
        <v>0</v>
      </c>
      <c r="AA2359" s="1071"/>
      <c r="AB2359" s="1071"/>
    </row>
    <row r="2360" spans="16:28" ht="70.5" customHeight="1">
      <c r="P2360" s="828">
        <f t="shared" si="431"/>
        <v>0</v>
      </c>
      <c r="V2360" s="828">
        <f t="shared" si="432"/>
        <v>0</v>
      </c>
      <c r="W2360" s="829">
        <f t="shared" si="433"/>
        <v>0</v>
      </c>
      <c r="X2360" s="828">
        <f t="shared" si="434"/>
        <v>0</v>
      </c>
      <c r="Y2360" s="1069">
        <f>[5]building!Y2351</f>
        <v>0</v>
      </c>
      <c r="Z2360" s="749">
        <f t="shared" si="435"/>
        <v>0</v>
      </c>
      <c r="AA2360" s="1071"/>
      <c r="AB2360" s="1071"/>
    </row>
    <row r="2361" spans="16:28" ht="70.5" customHeight="1">
      <c r="P2361" s="828">
        <f t="shared" si="431"/>
        <v>0</v>
      </c>
      <c r="V2361" s="828">
        <f t="shared" si="432"/>
        <v>0</v>
      </c>
      <c r="W2361" s="829">
        <f t="shared" si="433"/>
        <v>0</v>
      </c>
      <c r="X2361" s="828">
        <f t="shared" si="434"/>
        <v>0</v>
      </c>
      <c r="Y2361" s="1069">
        <f>[5]building!Y2352</f>
        <v>0</v>
      </c>
      <c r="Z2361" s="749">
        <f t="shared" si="435"/>
        <v>0</v>
      </c>
      <c r="AA2361" s="1071"/>
      <c r="AB2361" s="1071"/>
    </row>
    <row r="2362" spans="16:28" ht="70.5" customHeight="1">
      <c r="P2362" s="828">
        <f t="shared" si="431"/>
        <v>0</v>
      </c>
      <c r="V2362" s="828">
        <f t="shared" si="432"/>
        <v>0</v>
      </c>
      <c r="W2362" s="829">
        <f t="shared" si="433"/>
        <v>0</v>
      </c>
      <c r="X2362" s="828">
        <f t="shared" si="434"/>
        <v>0</v>
      </c>
      <c r="Y2362" s="1069">
        <f>[5]building!Y2353</f>
        <v>0</v>
      </c>
      <c r="Z2362" s="749">
        <f t="shared" si="435"/>
        <v>0</v>
      </c>
      <c r="AA2362" s="1071"/>
      <c r="AB2362" s="1071"/>
    </row>
    <row r="2363" spans="16:28" ht="70.5" customHeight="1">
      <c r="P2363" s="828">
        <f t="shared" si="431"/>
        <v>0</v>
      </c>
      <c r="V2363" s="828">
        <f t="shared" si="432"/>
        <v>0</v>
      </c>
      <c r="W2363" s="829">
        <f t="shared" si="433"/>
        <v>0</v>
      </c>
      <c r="X2363" s="828">
        <f t="shared" si="434"/>
        <v>0</v>
      </c>
      <c r="Y2363" s="1069">
        <f>[5]building!Y2354</f>
        <v>0</v>
      </c>
      <c r="Z2363" s="749">
        <f t="shared" si="435"/>
        <v>0</v>
      </c>
      <c r="AA2363" s="1071"/>
      <c r="AB2363" s="1071"/>
    </row>
    <row r="2364" spans="16:28" ht="70.5" customHeight="1">
      <c r="P2364" s="828">
        <f t="shared" si="431"/>
        <v>0</v>
      </c>
      <c r="V2364" s="828">
        <f t="shared" si="432"/>
        <v>0</v>
      </c>
      <c r="W2364" s="829">
        <f t="shared" si="433"/>
        <v>0</v>
      </c>
      <c r="X2364" s="828">
        <f t="shared" si="434"/>
        <v>0</v>
      </c>
      <c r="Y2364" s="1069">
        <f>[5]building!Y2355</f>
        <v>0</v>
      </c>
      <c r="Z2364" s="749">
        <f t="shared" si="435"/>
        <v>0</v>
      </c>
      <c r="AA2364" s="1071"/>
      <c r="AB2364" s="1071"/>
    </row>
    <row r="2365" spans="16:28" ht="70.5" customHeight="1">
      <c r="P2365" s="828">
        <f t="shared" si="431"/>
        <v>0</v>
      </c>
      <c r="V2365" s="828">
        <f t="shared" si="432"/>
        <v>0</v>
      </c>
      <c r="W2365" s="829">
        <f t="shared" si="433"/>
        <v>0</v>
      </c>
      <c r="X2365" s="828">
        <f t="shared" si="434"/>
        <v>0</v>
      </c>
      <c r="Y2365" s="1069">
        <f>[5]building!Y2356</f>
        <v>0</v>
      </c>
      <c r="Z2365" s="749">
        <f t="shared" si="435"/>
        <v>0</v>
      </c>
      <c r="AA2365" s="1071"/>
      <c r="AB2365" s="1071"/>
    </row>
    <row r="2366" spans="16:28" ht="70.5" customHeight="1">
      <c r="P2366" s="828">
        <f t="shared" si="431"/>
        <v>0</v>
      </c>
      <c r="V2366" s="828">
        <f t="shared" si="432"/>
        <v>0</v>
      </c>
      <c r="W2366" s="829">
        <f t="shared" si="433"/>
        <v>0</v>
      </c>
      <c r="X2366" s="828">
        <f t="shared" si="434"/>
        <v>0</v>
      </c>
      <c r="Y2366" s="1069">
        <f>[5]building!Y2357</f>
        <v>0</v>
      </c>
      <c r="Z2366" s="749">
        <f t="shared" si="435"/>
        <v>0</v>
      </c>
      <c r="AA2366" s="1071"/>
      <c r="AB2366" s="1071"/>
    </row>
    <row r="2367" spans="16:28" ht="70.5" customHeight="1">
      <c r="P2367" s="828">
        <f t="shared" si="431"/>
        <v>0</v>
      </c>
      <c r="V2367" s="828">
        <f t="shared" si="432"/>
        <v>0</v>
      </c>
      <c r="W2367" s="829">
        <f t="shared" si="433"/>
        <v>0</v>
      </c>
      <c r="X2367" s="828">
        <f t="shared" si="434"/>
        <v>0</v>
      </c>
      <c r="Y2367" s="1069">
        <f>[5]building!Y2358</f>
        <v>0</v>
      </c>
      <c r="Z2367" s="749">
        <f t="shared" si="435"/>
        <v>0</v>
      </c>
      <c r="AA2367" s="1071"/>
      <c r="AB2367" s="1071"/>
    </row>
    <row r="2368" spans="16:28" ht="70.5" customHeight="1">
      <c r="P2368" s="828">
        <f t="shared" si="431"/>
        <v>0</v>
      </c>
      <c r="V2368" s="828">
        <f t="shared" si="432"/>
        <v>0</v>
      </c>
      <c r="W2368" s="829">
        <f t="shared" si="433"/>
        <v>0</v>
      </c>
      <c r="X2368" s="828">
        <f t="shared" si="434"/>
        <v>0</v>
      </c>
      <c r="Y2368" s="1069">
        <f>[5]building!Y2359</f>
        <v>0</v>
      </c>
      <c r="Z2368" s="749">
        <f t="shared" si="435"/>
        <v>0</v>
      </c>
      <c r="AA2368" s="1071"/>
      <c r="AB2368" s="1071"/>
    </row>
    <row r="2369" spans="16:28" ht="70.5" customHeight="1">
      <c r="P2369" s="828">
        <f t="shared" si="431"/>
        <v>0</v>
      </c>
      <c r="V2369" s="828">
        <f t="shared" si="432"/>
        <v>0</v>
      </c>
      <c r="W2369" s="829">
        <f t="shared" si="433"/>
        <v>0</v>
      </c>
      <c r="X2369" s="828">
        <f t="shared" si="434"/>
        <v>0</v>
      </c>
      <c r="Y2369" s="1069">
        <f>[5]building!Y2360</f>
        <v>0</v>
      </c>
      <c r="Z2369" s="749">
        <f t="shared" si="435"/>
        <v>0</v>
      </c>
      <c r="AA2369" s="1071"/>
      <c r="AB2369" s="1071"/>
    </row>
    <row r="2370" spans="16:28" ht="70.5" customHeight="1">
      <c r="P2370" s="828">
        <f t="shared" si="431"/>
        <v>0</v>
      </c>
      <c r="V2370" s="828">
        <f t="shared" si="432"/>
        <v>0</v>
      </c>
      <c r="W2370" s="829">
        <f t="shared" si="433"/>
        <v>0</v>
      </c>
      <c r="X2370" s="828">
        <f t="shared" si="434"/>
        <v>0</v>
      </c>
      <c r="Y2370" s="1069">
        <f>[5]building!Y2361</f>
        <v>0</v>
      </c>
      <c r="Z2370" s="749">
        <f t="shared" si="435"/>
        <v>0</v>
      </c>
      <c r="AA2370" s="1071"/>
      <c r="AB2370" s="1071"/>
    </row>
    <row r="2371" spans="16:28" ht="70.5" customHeight="1">
      <c r="P2371" s="828">
        <f t="shared" si="431"/>
        <v>0</v>
      </c>
      <c r="V2371" s="828">
        <f t="shared" si="432"/>
        <v>0</v>
      </c>
      <c r="W2371" s="829">
        <f t="shared" si="433"/>
        <v>0</v>
      </c>
      <c r="X2371" s="828">
        <f t="shared" si="434"/>
        <v>0</v>
      </c>
      <c r="Y2371" s="1069">
        <f>[5]building!Y2362</f>
        <v>0</v>
      </c>
      <c r="Z2371" s="749">
        <f t="shared" si="435"/>
        <v>0</v>
      </c>
      <c r="AA2371" s="1071"/>
      <c r="AB2371" s="1071"/>
    </row>
    <row r="2372" spans="16:28" ht="70.5" customHeight="1">
      <c r="P2372" s="828">
        <f t="shared" si="431"/>
        <v>0</v>
      </c>
      <c r="V2372" s="828">
        <f t="shared" si="432"/>
        <v>0</v>
      </c>
      <c r="W2372" s="829">
        <f t="shared" si="433"/>
        <v>0</v>
      </c>
      <c r="X2372" s="828">
        <f t="shared" si="434"/>
        <v>0</v>
      </c>
      <c r="Y2372" s="1069">
        <f>[5]building!Y2363</f>
        <v>0</v>
      </c>
      <c r="Z2372" s="749">
        <f t="shared" si="435"/>
        <v>0</v>
      </c>
      <c r="AA2372" s="1071"/>
      <c r="AB2372" s="1071"/>
    </row>
    <row r="2373" spans="16:28" ht="70.5" customHeight="1">
      <c r="P2373" s="828">
        <f t="shared" si="431"/>
        <v>0</v>
      </c>
      <c r="V2373" s="828">
        <f t="shared" si="432"/>
        <v>0</v>
      </c>
      <c r="W2373" s="829">
        <f t="shared" si="433"/>
        <v>0</v>
      </c>
      <c r="X2373" s="828">
        <f t="shared" si="434"/>
        <v>0</v>
      </c>
      <c r="Y2373" s="1069">
        <f>[5]building!Y2364</f>
        <v>0</v>
      </c>
      <c r="Z2373" s="749">
        <f t="shared" si="435"/>
        <v>0</v>
      </c>
      <c r="AA2373" s="1071"/>
      <c r="AB2373" s="1071"/>
    </row>
    <row r="2374" spans="16:28" ht="70.5" customHeight="1">
      <c r="P2374" s="828">
        <f t="shared" si="431"/>
        <v>0</v>
      </c>
      <c r="V2374" s="828">
        <f t="shared" si="432"/>
        <v>0</v>
      </c>
      <c r="W2374" s="829">
        <f t="shared" si="433"/>
        <v>0</v>
      </c>
      <c r="X2374" s="828">
        <f t="shared" si="434"/>
        <v>0</v>
      </c>
      <c r="Y2374" s="1069">
        <f>[5]building!Y2365</f>
        <v>0</v>
      </c>
      <c r="Z2374" s="749">
        <f t="shared" si="435"/>
        <v>0</v>
      </c>
      <c r="AA2374" s="1071"/>
      <c r="AB2374" s="1071"/>
    </row>
    <row r="2375" spans="16:28" ht="70.5" customHeight="1">
      <c r="P2375" s="828">
        <f t="shared" si="431"/>
        <v>0</v>
      </c>
      <c r="V2375" s="828">
        <f t="shared" si="432"/>
        <v>0</v>
      </c>
      <c r="W2375" s="829">
        <f t="shared" si="433"/>
        <v>0</v>
      </c>
      <c r="X2375" s="828">
        <f t="shared" si="434"/>
        <v>0</v>
      </c>
      <c r="Y2375" s="1069">
        <f>[5]building!Y2366</f>
        <v>0</v>
      </c>
      <c r="Z2375" s="749">
        <f t="shared" si="435"/>
        <v>0</v>
      </c>
      <c r="AA2375" s="1071"/>
      <c r="AB2375" s="1071"/>
    </row>
    <row r="2376" spans="16:28" ht="70.5" customHeight="1">
      <c r="P2376" s="828">
        <f t="shared" si="431"/>
        <v>0</v>
      </c>
      <c r="V2376" s="828">
        <f t="shared" si="432"/>
        <v>0</v>
      </c>
      <c r="W2376" s="829">
        <f t="shared" si="433"/>
        <v>0</v>
      </c>
      <c r="X2376" s="828">
        <f t="shared" si="434"/>
        <v>0</v>
      </c>
      <c r="Y2376" s="1069">
        <f>[5]building!Y2367</f>
        <v>0</v>
      </c>
      <c r="Z2376" s="749">
        <f t="shared" si="435"/>
        <v>0</v>
      </c>
      <c r="AA2376" s="1071"/>
      <c r="AB2376" s="1071"/>
    </row>
    <row r="2377" spans="16:28" ht="70.5" customHeight="1">
      <c r="P2377" s="828">
        <f t="shared" si="431"/>
        <v>0</v>
      </c>
      <c r="V2377" s="828">
        <f t="shared" si="432"/>
        <v>0</v>
      </c>
      <c r="W2377" s="829">
        <f t="shared" si="433"/>
        <v>0</v>
      </c>
      <c r="X2377" s="828">
        <f t="shared" si="434"/>
        <v>0</v>
      </c>
      <c r="Y2377" s="1069">
        <f>[5]building!Y2368</f>
        <v>0</v>
      </c>
      <c r="Z2377" s="749">
        <f t="shared" si="435"/>
        <v>0</v>
      </c>
      <c r="AA2377" s="1071"/>
      <c r="AB2377" s="1071"/>
    </row>
    <row r="2378" spans="16:28" ht="70.5" customHeight="1">
      <c r="P2378" s="828">
        <f t="shared" si="431"/>
        <v>0</v>
      </c>
      <c r="V2378" s="828">
        <f t="shared" si="432"/>
        <v>0</v>
      </c>
      <c r="W2378" s="829">
        <f t="shared" si="433"/>
        <v>0</v>
      </c>
      <c r="X2378" s="828">
        <f t="shared" si="434"/>
        <v>0</v>
      </c>
      <c r="Y2378" s="1069">
        <f>[5]building!Y2369</f>
        <v>0</v>
      </c>
      <c r="Z2378" s="749">
        <f t="shared" si="435"/>
        <v>0</v>
      </c>
      <c r="AA2378" s="1071"/>
      <c r="AB2378" s="1071"/>
    </row>
    <row r="2379" spans="16:28" ht="70.5" customHeight="1">
      <c r="P2379" s="828">
        <f t="shared" si="431"/>
        <v>0</v>
      </c>
      <c r="V2379" s="828">
        <f t="shared" si="432"/>
        <v>0</v>
      </c>
      <c r="W2379" s="829">
        <f t="shared" si="433"/>
        <v>0</v>
      </c>
      <c r="X2379" s="828">
        <f t="shared" si="434"/>
        <v>0</v>
      </c>
      <c r="Y2379" s="1069">
        <f>[5]building!Y2370</f>
        <v>0</v>
      </c>
      <c r="Z2379" s="749">
        <f t="shared" si="435"/>
        <v>0</v>
      </c>
      <c r="AA2379" s="1071"/>
      <c r="AB2379" s="1071"/>
    </row>
    <row r="2380" spans="16:28" ht="70.5" customHeight="1">
      <c r="P2380" s="828">
        <f t="shared" si="431"/>
        <v>0</v>
      </c>
      <c r="V2380" s="828">
        <f t="shared" si="432"/>
        <v>0</v>
      </c>
      <c r="W2380" s="829">
        <f t="shared" si="433"/>
        <v>0</v>
      </c>
      <c r="X2380" s="828">
        <f t="shared" si="434"/>
        <v>0</v>
      </c>
      <c r="Y2380" s="1069">
        <f>[5]building!Y2371</f>
        <v>0</v>
      </c>
      <c r="Z2380" s="749">
        <f t="shared" si="435"/>
        <v>0</v>
      </c>
      <c r="AA2380" s="1071"/>
      <c r="AB2380" s="1071"/>
    </row>
    <row r="2381" spans="16:28" ht="70.5" customHeight="1">
      <c r="P2381" s="828">
        <f t="shared" si="431"/>
        <v>0</v>
      </c>
      <c r="V2381" s="828">
        <f t="shared" si="432"/>
        <v>0</v>
      </c>
      <c r="W2381" s="829">
        <f t="shared" si="433"/>
        <v>0</v>
      </c>
      <c r="X2381" s="828">
        <f t="shared" si="434"/>
        <v>0</v>
      </c>
      <c r="Y2381" s="1069">
        <f>[5]building!Y2372</f>
        <v>0</v>
      </c>
      <c r="Z2381" s="749">
        <f t="shared" si="435"/>
        <v>0</v>
      </c>
      <c r="AA2381" s="1071"/>
      <c r="AB2381" s="1071"/>
    </row>
    <row r="2382" spans="16:28" ht="70.5" customHeight="1">
      <c r="P2382" s="828">
        <f t="shared" si="431"/>
        <v>0</v>
      </c>
      <c r="V2382" s="828">
        <f t="shared" si="432"/>
        <v>0</v>
      </c>
      <c r="W2382" s="829">
        <f t="shared" si="433"/>
        <v>0</v>
      </c>
      <c r="X2382" s="828">
        <f t="shared" si="434"/>
        <v>0</v>
      </c>
      <c r="Y2382" s="1069">
        <f>[5]building!Y2373</f>
        <v>0</v>
      </c>
      <c r="Z2382" s="749">
        <f t="shared" si="435"/>
        <v>0</v>
      </c>
      <c r="AA2382" s="1071"/>
      <c r="AB2382" s="1071"/>
    </row>
    <row r="2383" spans="16:28" ht="70.5" customHeight="1">
      <c r="P2383" s="828">
        <f t="shared" ref="P2383:P2446" si="436">O2383*C2383</f>
        <v>0</v>
      </c>
      <c r="V2383" s="828">
        <f t="shared" si="432"/>
        <v>0</v>
      </c>
      <c r="W2383" s="829">
        <f t="shared" si="433"/>
        <v>0</v>
      </c>
      <c r="X2383" s="828">
        <f t="shared" si="434"/>
        <v>0</v>
      </c>
      <c r="Y2383" s="1069">
        <f>[5]building!Y2374</f>
        <v>0</v>
      </c>
      <c r="Z2383" s="749">
        <f t="shared" si="435"/>
        <v>0</v>
      </c>
      <c r="AA2383" s="1071"/>
      <c r="AB2383" s="1071"/>
    </row>
    <row r="2384" spans="16:28" ht="70.5" customHeight="1">
      <c r="P2384" s="828">
        <f t="shared" si="436"/>
        <v>0</v>
      </c>
      <c r="V2384" s="828">
        <f t="shared" si="432"/>
        <v>0</v>
      </c>
      <c r="W2384" s="829">
        <f t="shared" si="433"/>
        <v>0</v>
      </c>
      <c r="X2384" s="828">
        <f t="shared" si="434"/>
        <v>0</v>
      </c>
      <c r="Y2384" s="1069">
        <f>[5]building!Y2375</f>
        <v>0</v>
      </c>
      <c r="Z2384" s="749">
        <f t="shared" si="435"/>
        <v>0</v>
      </c>
      <c r="AA2384" s="1071"/>
      <c r="AB2384" s="1071"/>
    </row>
    <row r="2385" spans="16:28" ht="70.5" customHeight="1">
      <c r="P2385" s="828">
        <f t="shared" si="436"/>
        <v>0</v>
      </c>
      <c r="V2385" s="828">
        <f t="shared" si="432"/>
        <v>0</v>
      </c>
      <c r="W2385" s="829">
        <f t="shared" si="433"/>
        <v>0</v>
      </c>
      <c r="X2385" s="828">
        <f t="shared" si="434"/>
        <v>0</v>
      </c>
      <c r="Y2385" s="1069">
        <f>[5]building!Y2376</f>
        <v>0</v>
      </c>
      <c r="Z2385" s="749">
        <f t="shared" si="435"/>
        <v>0</v>
      </c>
      <c r="AA2385" s="1071"/>
      <c r="AB2385" s="1071"/>
    </row>
    <row r="2386" spans="16:28" ht="70.5" customHeight="1">
      <c r="P2386" s="828">
        <f t="shared" si="436"/>
        <v>0</v>
      </c>
      <c r="V2386" s="828">
        <f t="shared" si="432"/>
        <v>0</v>
      </c>
      <c r="W2386" s="829">
        <f t="shared" si="433"/>
        <v>0</v>
      </c>
      <c r="X2386" s="828">
        <f t="shared" si="434"/>
        <v>0</v>
      </c>
      <c r="Y2386" s="1069">
        <f>[5]building!Y2377</f>
        <v>0</v>
      </c>
      <c r="Z2386" s="749">
        <f t="shared" si="435"/>
        <v>0</v>
      </c>
      <c r="AA2386" s="1071"/>
      <c r="AB2386" s="1071"/>
    </row>
    <row r="2387" spans="16:28" ht="70.5" customHeight="1">
      <c r="P2387" s="828">
        <f t="shared" si="436"/>
        <v>0</v>
      </c>
      <c r="V2387" s="828">
        <f t="shared" si="432"/>
        <v>0</v>
      </c>
      <c r="W2387" s="829">
        <f t="shared" si="433"/>
        <v>0</v>
      </c>
      <c r="X2387" s="828">
        <f t="shared" si="434"/>
        <v>0</v>
      </c>
      <c r="Y2387" s="1069">
        <f>[5]building!Y2378</f>
        <v>0</v>
      </c>
      <c r="Z2387" s="749">
        <f t="shared" si="435"/>
        <v>0</v>
      </c>
      <c r="AA2387" s="1071"/>
      <c r="AB2387" s="1071"/>
    </row>
    <row r="2388" spans="16:28" ht="70.5" customHeight="1">
      <c r="P2388" s="828">
        <f t="shared" si="436"/>
        <v>0</v>
      </c>
      <c r="V2388" s="828">
        <f t="shared" si="432"/>
        <v>0</v>
      </c>
      <c r="W2388" s="829">
        <f t="shared" si="433"/>
        <v>0</v>
      </c>
      <c r="X2388" s="828">
        <f t="shared" si="434"/>
        <v>0</v>
      </c>
      <c r="Y2388" s="1069">
        <f>[5]building!Y2379</f>
        <v>0</v>
      </c>
      <c r="Z2388" s="749">
        <f t="shared" si="435"/>
        <v>0</v>
      </c>
      <c r="AA2388" s="1071"/>
      <c r="AB2388" s="1071"/>
    </row>
    <row r="2389" spans="16:28" ht="70.5" customHeight="1">
      <c r="P2389" s="828">
        <f t="shared" si="436"/>
        <v>0</v>
      </c>
      <c r="V2389" s="828">
        <f t="shared" si="432"/>
        <v>0</v>
      </c>
      <c r="W2389" s="829">
        <f t="shared" si="433"/>
        <v>0</v>
      </c>
      <c r="X2389" s="828">
        <f t="shared" si="434"/>
        <v>0</v>
      </c>
      <c r="Y2389" s="1069">
        <f>[5]building!Y2380</f>
        <v>0</v>
      </c>
      <c r="Z2389" s="749">
        <f t="shared" si="435"/>
        <v>0</v>
      </c>
      <c r="AA2389" s="1071"/>
      <c r="AB2389" s="1071"/>
    </row>
    <row r="2390" spans="16:28" ht="70.5" customHeight="1">
      <c r="P2390" s="828">
        <f t="shared" si="436"/>
        <v>0</v>
      </c>
      <c r="V2390" s="828">
        <f t="shared" si="432"/>
        <v>0</v>
      </c>
      <c r="W2390" s="829">
        <f t="shared" si="433"/>
        <v>0</v>
      </c>
      <c r="X2390" s="828">
        <f t="shared" si="434"/>
        <v>0</v>
      </c>
      <c r="Y2390" s="1069">
        <f>[5]building!Y2381</f>
        <v>0</v>
      </c>
      <c r="Z2390" s="749">
        <f t="shared" si="435"/>
        <v>0</v>
      </c>
      <c r="AA2390" s="1071"/>
      <c r="AB2390" s="1071"/>
    </row>
    <row r="2391" spans="16:28" ht="70.5" customHeight="1">
      <c r="P2391" s="828">
        <f t="shared" si="436"/>
        <v>0</v>
      </c>
      <c r="V2391" s="828">
        <f t="shared" si="432"/>
        <v>0</v>
      </c>
      <c r="W2391" s="829">
        <f t="shared" si="433"/>
        <v>0</v>
      </c>
      <c r="X2391" s="828">
        <f t="shared" si="434"/>
        <v>0</v>
      </c>
      <c r="Y2391" s="1069">
        <f>[5]building!Y2382</f>
        <v>0</v>
      </c>
      <c r="Z2391" s="749">
        <f t="shared" si="435"/>
        <v>0</v>
      </c>
      <c r="AA2391" s="1071"/>
      <c r="AB2391" s="1071"/>
    </row>
    <row r="2392" spans="16:28" ht="70.5" customHeight="1">
      <c r="P2392" s="828">
        <f t="shared" si="436"/>
        <v>0</v>
      </c>
      <c r="V2392" s="828">
        <f t="shared" si="432"/>
        <v>0</v>
      </c>
      <c r="W2392" s="829">
        <f t="shared" si="433"/>
        <v>0</v>
      </c>
      <c r="X2392" s="828">
        <f t="shared" si="434"/>
        <v>0</v>
      </c>
      <c r="Y2392" s="1069">
        <f>[5]building!Y2383</f>
        <v>0</v>
      </c>
      <c r="Z2392" s="749">
        <f t="shared" si="435"/>
        <v>0</v>
      </c>
      <c r="AA2392" s="1071"/>
      <c r="AB2392" s="1071"/>
    </row>
    <row r="2393" spans="16:28" ht="70.5" customHeight="1">
      <c r="P2393" s="828">
        <f t="shared" si="436"/>
        <v>0</v>
      </c>
      <c r="V2393" s="828">
        <f t="shared" si="432"/>
        <v>0</v>
      </c>
      <c r="W2393" s="829">
        <f t="shared" si="433"/>
        <v>0</v>
      </c>
      <c r="X2393" s="828">
        <f t="shared" si="434"/>
        <v>0</v>
      </c>
      <c r="Y2393" s="1069">
        <f>[5]building!Y2384</f>
        <v>0</v>
      </c>
      <c r="Z2393" s="749">
        <f t="shared" si="435"/>
        <v>0</v>
      </c>
      <c r="AA2393" s="1071"/>
      <c r="AB2393" s="1071"/>
    </row>
    <row r="2394" spans="16:28" ht="70.5" customHeight="1">
      <c r="P2394" s="828">
        <f t="shared" si="436"/>
        <v>0</v>
      </c>
      <c r="V2394" s="828">
        <f t="shared" si="432"/>
        <v>0</v>
      </c>
      <c r="W2394" s="829">
        <f t="shared" si="433"/>
        <v>0</v>
      </c>
      <c r="X2394" s="828">
        <f t="shared" si="434"/>
        <v>0</v>
      </c>
      <c r="Y2394" s="1069">
        <f>[5]building!Y2385</f>
        <v>0</v>
      </c>
      <c r="Z2394" s="749">
        <f t="shared" si="435"/>
        <v>0</v>
      </c>
      <c r="AA2394" s="1071"/>
      <c r="AB2394" s="1071"/>
    </row>
    <row r="2395" spans="16:28" ht="70.5" customHeight="1">
      <c r="P2395" s="828">
        <f t="shared" si="436"/>
        <v>0</v>
      </c>
      <c r="V2395" s="828">
        <f t="shared" si="432"/>
        <v>0</v>
      </c>
      <c r="W2395" s="829">
        <f t="shared" si="433"/>
        <v>0</v>
      </c>
      <c r="X2395" s="828">
        <f t="shared" si="434"/>
        <v>0</v>
      </c>
      <c r="Y2395" s="1069">
        <f>[5]building!Y2386</f>
        <v>0</v>
      </c>
      <c r="Z2395" s="749">
        <f t="shared" si="435"/>
        <v>0</v>
      </c>
      <c r="AA2395" s="1071"/>
      <c r="AB2395" s="1071"/>
    </row>
    <row r="2396" spans="16:28" ht="70.5" customHeight="1">
      <c r="P2396" s="828">
        <f t="shared" si="436"/>
        <v>0</v>
      </c>
      <c r="V2396" s="828">
        <f t="shared" si="432"/>
        <v>0</v>
      </c>
      <c r="W2396" s="829">
        <f t="shared" si="433"/>
        <v>0</v>
      </c>
      <c r="X2396" s="828">
        <f t="shared" si="434"/>
        <v>0</v>
      </c>
      <c r="Y2396" s="1069">
        <f>[5]building!Y2387</f>
        <v>0</v>
      </c>
      <c r="Z2396" s="749">
        <f t="shared" si="435"/>
        <v>0</v>
      </c>
      <c r="AA2396" s="1071"/>
      <c r="AB2396" s="1071"/>
    </row>
    <row r="2397" spans="16:28" ht="70.5" customHeight="1">
      <c r="P2397" s="828">
        <f t="shared" si="436"/>
        <v>0</v>
      </c>
      <c r="V2397" s="828">
        <f t="shared" si="432"/>
        <v>0</v>
      </c>
      <c r="W2397" s="829">
        <f t="shared" si="433"/>
        <v>0</v>
      </c>
      <c r="X2397" s="828">
        <f t="shared" si="434"/>
        <v>0</v>
      </c>
      <c r="Y2397" s="1069">
        <f>[5]building!Y2388</f>
        <v>0</v>
      </c>
      <c r="Z2397" s="749">
        <f t="shared" si="435"/>
        <v>0</v>
      </c>
      <c r="AA2397" s="1071"/>
      <c r="AB2397" s="1071"/>
    </row>
    <row r="2398" spans="16:28" ht="70.5" customHeight="1">
      <c r="P2398" s="828">
        <f t="shared" si="436"/>
        <v>0</v>
      </c>
      <c r="V2398" s="828">
        <f t="shared" ref="V2398:V2461" si="437">U2398*C2398</f>
        <v>0</v>
      </c>
      <c r="W2398" s="829">
        <f t="shared" ref="W2398:W2461" si="438">G2398+I2398+K2398+M2398+O2398+Q2398+S2398+U2398</f>
        <v>0</v>
      </c>
      <c r="X2398" s="828">
        <f t="shared" ref="X2398:X2461" si="439">W2398*C2398</f>
        <v>0</v>
      </c>
      <c r="Y2398" s="1069">
        <f>[5]building!Y2389</f>
        <v>0</v>
      </c>
      <c r="Z2398" s="749">
        <f t="shared" ref="Z2398:Z2461" si="440">Y2398*C2398</f>
        <v>0</v>
      </c>
      <c r="AA2398" s="1071"/>
      <c r="AB2398" s="1071"/>
    </row>
    <row r="2399" spans="16:28" ht="70.5" customHeight="1">
      <c r="P2399" s="828">
        <f t="shared" si="436"/>
        <v>0</v>
      </c>
      <c r="V2399" s="828">
        <f t="shared" si="437"/>
        <v>0</v>
      </c>
      <c r="W2399" s="829">
        <f t="shared" si="438"/>
        <v>0</v>
      </c>
      <c r="X2399" s="828">
        <f t="shared" si="439"/>
        <v>0</v>
      </c>
      <c r="Y2399" s="1069">
        <f>[5]building!Y2390</f>
        <v>0</v>
      </c>
      <c r="Z2399" s="749">
        <f t="shared" si="440"/>
        <v>0</v>
      </c>
      <c r="AA2399" s="1071"/>
      <c r="AB2399" s="1071"/>
    </row>
    <row r="2400" spans="16:28" ht="70.5" customHeight="1">
      <c r="P2400" s="828">
        <f t="shared" si="436"/>
        <v>0</v>
      </c>
      <c r="V2400" s="828">
        <f t="shared" si="437"/>
        <v>0</v>
      </c>
      <c r="W2400" s="829">
        <f t="shared" si="438"/>
        <v>0</v>
      </c>
      <c r="X2400" s="828">
        <f t="shared" si="439"/>
        <v>0</v>
      </c>
      <c r="Y2400" s="1069">
        <f>[5]building!Y2391</f>
        <v>0</v>
      </c>
      <c r="Z2400" s="749">
        <f t="shared" si="440"/>
        <v>0</v>
      </c>
      <c r="AA2400" s="1071"/>
      <c r="AB2400" s="1071"/>
    </row>
    <row r="2401" spans="16:28" ht="70.5" customHeight="1">
      <c r="P2401" s="828">
        <f t="shared" si="436"/>
        <v>0</v>
      </c>
      <c r="V2401" s="828">
        <f t="shared" si="437"/>
        <v>0</v>
      </c>
      <c r="W2401" s="829">
        <f t="shared" si="438"/>
        <v>0</v>
      </c>
      <c r="X2401" s="828">
        <f t="shared" si="439"/>
        <v>0</v>
      </c>
      <c r="Y2401" s="1069">
        <f>[5]building!Y2392</f>
        <v>0</v>
      </c>
      <c r="Z2401" s="749">
        <f t="shared" si="440"/>
        <v>0</v>
      </c>
      <c r="AA2401" s="1071"/>
      <c r="AB2401" s="1071"/>
    </row>
    <row r="2402" spans="16:28" ht="70.5" customHeight="1">
      <c r="P2402" s="828">
        <f t="shared" si="436"/>
        <v>0</v>
      </c>
      <c r="V2402" s="828">
        <f t="shared" si="437"/>
        <v>0</v>
      </c>
      <c r="W2402" s="829">
        <f t="shared" si="438"/>
        <v>0</v>
      </c>
      <c r="X2402" s="828">
        <f t="shared" si="439"/>
        <v>0</v>
      </c>
      <c r="Y2402" s="1069">
        <f>[5]building!Y2393</f>
        <v>0</v>
      </c>
      <c r="Z2402" s="749">
        <f t="shared" si="440"/>
        <v>0</v>
      </c>
      <c r="AA2402" s="1071"/>
      <c r="AB2402" s="1071"/>
    </row>
    <row r="2403" spans="16:28" ht="70.5" customHeight="1">
      <c r="P2403" s="828">
        <f t="shared" si="436"/>
        <v>0</v>
      </c>
      <c r="V2403" s="828">
        <f t="shared" si="437"/>
        <v>0</v>
      </c>
      <c r="W2403" s="829">
        <f t="shared" si="438"/>
        <v>0</v>
      </c>
      <c r="X2403" s="828">
        <f t="shared" si="439"/>
        <v>0</v>
      </c>
      <c r="Y2403" s="1069">
        <f>[5]building!Y2394</f>
        <v>0</v>
      </c>
      <c r="Z2403" s="749">
        <f t="shared" si="440"/>
        <v>0</v>
      </c>
      <c r="AA2403" s="1071"/>
      <c r="AB2403" s="1071"/>
    </row>
    <row r="2404" spans="16:28" ht="70.5" customHeight="1">
      <c r="P2404" s="828">
        <f t="shared" si="436"/>
        <v>0</v>
      </c>
      <c r="V2404" s="828">
        <f t="shared" si="437"/>
        <v>0</v>
      </c>
      <c r="W2404" s="829">
        <f t="shared" si="438"/>
        <v>0</v>
      </c>
      <c r="X2404" s="828">
        <f t="shared" si="439"/>
        <v>0</v>
      </c>
      <c r="Y2404" s="1069">
        <f>[5]building!Y2395</f>
        <v>0</v>
      </c>
      <c r="Z2404" s="749">
        <f t="shared" si="440"/>
        <v>0</v>
      </c>
      <c r="AA2404" s="1071"/>
      <c r="AB2404" s="1071"/>
    </row>
    <row r="2405" spans="16:28" ht="70.5" customHeight="1">
      <c r="P2405" s="828">
        <f t="shared" si="436"/>
        <v>0</v>
      </c>
      <c r="V2405" s="828">
        <f t="shared" si="437"/>
        <v>0</v>
      </c>
      <c r="W2405" s="829">
        <f t="shared" si="438"/>
        <v>0</v>
      </c>
      <c r="X2405" s="828">
        <f t="shared" si="439"/>
        <v>0</v>
      </c>
      <c r="Y2405" s="1069">
        <f>[5]building!Y2396</f>
        <v>0</v>
      </c>
      <c r="Z2405" s="749">
        <f t="shared" si="440"/>
        <v>0</v>
      </c>
      <c r="AA2405" s="1071"/>
      <c r="AB2405" s="1071"/>
    </row>
    <row r="2406" spans="16:28" ht="70.5" customHeight="1">
      <c r="P2406" s="828">
        <f t="shared" si="436"/>
        <v>0</v>
      </c>
      <c r="V2406" s="828">
        <f t="shared" si="437"/>
        <v>0</v>
      </c>
      <c r="W2406" s="829">
        <f t="shared" si="438"/>
        <v>0</v>
      </c>
      <c r="X2406" s="828">
        <f t="shared" si="439"/>
        <v>0</v>
      </c>
      <c r="Y2406" s="1069">
        <f>[5]building!Y2397</f>
        <v>0</v>
      </c>
      <c r="Z2406" s="749">
        <f t="shared" si="440"/>
        <v>0</v>
      </c>
      <c r="AA2406" s="1071"/>
      <c r="AB2406" s="1071"/>
    </row>
    <row r="2407" spans="16:28" ht="70.5" customHeight="1">
      <c r="P2407" s="828">
        <f t="shared" si="436"/>
        <v>0</v>
      </c>
      <c r="V2407" s="828">
        <f t="shared" si="437"/>
        <v>0</v>
      </c>
      <c r="W2407" s="829">
        <f t="shared" si="438"/>
        <v>0</v>
      </c>
      <c r="X2407" s="828">
        <f t="shared" si="439"/>
        <v>0</v>
      </c>
      <c r="Y2407" s="1069">
        <f>[5]building!Y2398</f>
        <v>0</v>
      </c>
      <c r="Z2407" s="749">
        <f t="shared" si="440"/>
        <v>0</v>
      </c>
      <c r="AA2407" s="1071"/>
      <c r="AB2407" s="1071"/>
    </row>
    <row r="2408" spans="16:28" ht="70.5" customHeight="1">
      <c r="P2408" s="828">
        <f t="shared" si="436"/>
        <v>0</v>
      </c>
      <c r="V2408" s="828">
        <f t="shared" si="437"/>
        <v>0</v>
      </c>
      <c r="W2408" s="829">
        <f t="shared" si="438"/>
        <v>0</v>
      </c>
      <c r="X2408" s="828">
        <f t="shared" si="439"/>
        <v>0</v>
      </c>
      <c r="Y2408" s="1069">
        <f>[5]building!Y2399</f>
        <v>0</v>
      </c>
      <c r="Z2408" s="749">
        <f t="shared" si="440"/>
        <v>0</v>
      </c>
      <c r="AA2408" s="1071"/>
      <c r="AB2408" s="1071"/>
    </row>
    <row r="2409" spans="16:28" ht="70.5" customHeight="1">
      <c r="P2409" s="828">
        <f t="shared" si="436"/>
        <v>0</v>
      </c>
      <c r="V2409" s="828">
        <f t="shared" si="437"/>
        <v>0</v>
      </c>
      <c r="W2409" s="829">
        <f t="shared" si="438"/>
        <v>0</v>
      </c>
      <c r="X2409" s="828">
        <f t="shared" si="439"/>
        <v>0</v>
      </c>
      <c r="Y2409" s="1069">
        <f>[5]building!Y2400</f>
        <v>0</v>
      </c>
      <c r="Z2409" s="749">
        <f t="shared" si="440"/>
        <v>0</v>
      </c>
      <c r="AA2409" s="1071"/>
      <c r="AB2409" s="1071"/>
    </row>
    <row r="2410" spans="16:28" ht="70.5" customHeight="1">
      <c r="P2410" s="828">
        <f t="shared" si="436"/>
        <v>0</v>
      </c>
      <c r="V2410" s="828">
        <f t="shared" si="437"/>
        <v>0</v>
      </c>
      <c r="W2410" s="829">
        <f t="shared" si="438"/>
        <v>0</v>
      </c>
      <c r="X2410" s="828">
        <f t="shared" si="439"/>
        <v>0</v>
      </c>
      <c r="Y2410" s="1069">
        <f>[5]building!Y2401</f>
        <v>0</v>
      </c>
      <c r="Z2410" s="749">
        <f t="shared" si="440"/>
        <v>0</v>
      </c>
      <c r="AA2410" s="1071"/>
      <c r="AB2410" s="1071"/>
    </row>
    <row r="2411" spans="16:28" ht="70.5" customHeight="1">
      <c r="P2411" s="828">
        <f t="shared" si="436"/>
        <v>0</v>
      </c>
      <c r="V2411" s="828">
        <f t="shared" si="437"/>
        <v>0</v>
      </c>
      <c r="W2411" s="829">
        <f t="shared" si="438"/>
        <v>0</v>
      </c>
      <c r="X2411" s="828">
        <f t="shared" si="439"/>
        <v>0</v>
      </c>
      <c r="Y2411" s="1069">
        <f>[5]building!Y2402</f>
        <v>0</v>
      </c>
      <c r="Z2411" s="749">
        <f t="shared" si="440"/>
        <v>0</v>
      </c>
      <c r="AA2411" s="1071"/>
      <c r="AB2411" s="1071"/>
    </row>
    <row r="2412" spans="16:28" ht="70.5" customHeight="1">
      <c r="P2412" s="828">
        <f t="shared" si="436"/>
        <v>0</v>
      </c>
      <c r="V2412" s="828">
        <f t="shared" si="437"/>
        <v>0</v>
      </c>
      <c r="W2412" s="829">
        <f t="shared" si="438"/>
        <v>0</v>
      </c>
      <c r="X2412" s="828">
        <f t="shared" si="439"/>
        <v>0</v>
      </c>
      <c r="Y2412" s="1069">
        <f>[5]building!Y2403</f>
        <v>0</v>
      </c>
      <c r="Z2412" s="749">
        <f t="shared" si="440"/>
        <v>0</v>
      </c>
      <c r="AA2412" s="1071"/>
      <c r="AB2412" s="1071"/>
    </row>
    <row r="2413" spans="16:28" ht="70.5" customHeight="1">
      <c r="P2413" s="828">
        <f t="shared" si="436"/>
        <v>0</v>
      </c>
      <c r="V2413" s="828">
        <f t="shared" si="437"/>
        <v>0</v>
      </c>
      <c r="W2413" s="829">
        <f t="shared" si="438"/>
        <v>0</v>
      </c>
      <c r="X2413" s="828">
        <f t="shared" si="439"/>
        <v>0</v>
      </c>
      <c r="Y2413" s="1069">
        <f>[5]building!Y2404</f>
        <v>0</v>
      </c>
      <c r="Z2413" s="749">
        <f t="shared" si="440"/>
        <v>0</v>
      </c>
      <c r="AA2413" s="1071"/>
      <c r="AB2413" s="1071"/>
    </row>
    <row r="2414" spans="16:28" ht="70.5" customHeight="1">
      <c r="P2414" s="828">
        <f t="shared" si="436"/>
        <v>0</v>
      </c>
      <c r="V2414" s="828">
        <f t="shared" si="437"/>
        <v>0</v>
      </c>
      <c r="W2414" s="829">
        <f t="shared" si="438"/>
        <v>0</v>
      </c>
      <c r="X2414" s="828">
        <f t="shared" si="439"/>
        <v>0</v>
      </c>
      <c r="Y2414" s="1069">
        <f>[5]building!Y2405</f>
        <v>0</v>
      </c>
      <c r="Z2414" s="749">
        <f t="shared" si="440"/>
        <v>0</v>
      </c>
      <c r="AA2414" s="1071"/>
      <c r="AB2414" s="1071"/>
    </row>
    <row r="2415" spans="16:28" ht="70.5" customHeight="1">
      <c r="P2415" s="828">
        <f t="shared" si="436"/>
        <v>0</v>
      </c>
      <c r="V2415" s="828">
        <f t="shared" si="437"/>
        <v>0</v>
      </c>
      <c r="W2415" s="829">
        <f t="shared" si="438"/>
        <v>0</v>
      </c>
      <c r="X2415" s="828">
        <f t="shared" si="439"/>
        <v>0</v>
      </c>
      <c r="Y2415" s="1069">
        <f>[5]building!Y2406</f>
        <v>0</v>
      </c>
      <c r="Z2415" s="749">
        <f t="shared" si="440"/>
        <v>0</v>
      </c>
      <c r="AA2415" s="1071"/>
      <c r="AB2415" s="1071"/>
    </row>
    <row r="2416" spans="16:28" ht="70.5" customHeight="1">
      <c r="P2416" s="828">
        <f t="shared" si="436"/>
        <v>0</v>
      </c>
      <c r="V2416" s="828">
        <f t="shared" si="437"/>
        <v>0</v>
      </c>
      <c r="W2416" s="829">
        <f t="shared" si="438"/>
        <v>0</v>
      </c>
      <c r="X2416" s="828">
        <f t="shared" si="439"/>
        <v>0</v>
      </c>
      <c r="Y2416" s="1069">
        <f>[5]building!Y2407</f>
        <v>0</v>
      </c>
      <c r="Z2416" s="749">
        <f t="shared" si="440"/>
        <v>0</v>
      </c>
      <c r="AA2416" s="1071"/>
      <c r="AB2416" s="1071"/>
    </row>
    <row r="2417" spans="16:28" ht="70.5" customHeight="1">
      <c r="P2417" s="828">
        <f t="shared" si="436"/>
        <v>0</v>
      </c>
      <c r="V2417" s="828">
        <f t="shared" si="437"/>
        <v>0</v>
      </c>
      <c r="W2417" s="829">
        <f t="shared" si="438"/>
        <v>0</v>
      </c>
      <c r="X2417" s="828">
        <f t="shared" si="439"/>
        <v>0</v>
      </c>
      <c r="Y2417" s="1069">
        <f>[5]building!Y2408</f>
        <v>0</v>
      </c>
      <c r="Z2417" s="749">
        <f t="shared" si="440"/>
        <v>0</v>
      </c>
      <c r="AA2417" s="1071"/>
      <c r="AB2417" s="1071"/>
    </row>
    <row r="2418" spans="16:28" ht="70.5" customHeight="1">
      <c r="P2418" s="828">
        <f t="shared" si="436"/>
        <v>0</v>
      </c>
      <c r="V2418" s="828">
        <f t="shared" si="437"/>
        <v>0</v>
      </c>
      <c r="W2418" s="829">
        <f t="shared" si="438"/>
        <v>0</v>
      </c>
      <c r="X2418" s="828">
        <f t="shared" si="439"/>
        <v>0</v>
      </c>
      <c r="Y2418" s="1069">
        <f>[5]building!Y2409</f>
        <v>0</v>
      </c>
      <c r="Z2418" s="749">
        <f t="shared" si="440"/>
        <v>0</v>
      </c>
      <c r="AA2418" s="1071"/>
      <c r="AB2418" s="1071"/>
    </row>
    <row r="2419" spans="16:28" ht="70.5" customHeight="1">
      <c r="P2419" s="828">
        <f t="shared" si="436"/>
        <v>0</v>
      </c>
      <c r="V2419" s="828">
        <f t="shared" si="437"/>
        <v>0</v>
      </c>
      <c r="W2419" s="829">
        <f t="shared" si="438"/>
        <v>0</v>
      </c>
      <c r="X2419" s="828">
        <f t="shared" si="439"/>
        <v>0</v>
      </c>
      <c r="Y2419" s="1069">
        <f>[5]building!Y2410</f>
        <v>0</v>
      </c>
      <c r="Z2419" s="749">
        <f t="shared" si="440"/>
        <v>0</v>
      </c>
      <c r="AA2419" s="1071"/>
      <c r="AB2419" s="1071"/>
    </row>
    <row r="2420" spans="16:28" ht="70.5" customHeight="1">
      <c r="P2420" s="828">
        <f t="shared" si="436"/>
        <v>0</v>
      </c>
      <c r="V2420" s="828">
        <f t="shared" si="437"/>
        <v>0</v>
      </c>
      <c r="W2420" s="829">
        <f t="shared" si="438"/>
        <v>0</v>
      </c>
      <c r="X2420" s="828">
        <f t="shared" si="439"/>
        <v>0</v>
      </c>
      <c r="Y2420" s="1069">
        <f>[5]building!Y2411</f>
        <v>0</v>
      </c>
      <c r="Z2420" s="749">
        <f t="shared" si="440"/>
        <v>0</v>
      </c>
      <c r="AA2420" s="1071"/>
      <c r="AB2420" s="1071"/>
    </row>
    <row r="2421" spans="16:28" ht="70.5" customHeight="1">
      <c r="P2421" s="828">
        <f t="shared" si="436"/>
        <v>0</v>
      </c>
      <c r="V2421" s="828">
        <f t="shared" si="437"/>
        <v>0</v>
      </c>
      <c r="W2421" s="829">
        <f t="shared" si="438"/>
        <v>0</v>
      </c>
      <c r="X2421" s="828">
        <f t="shared" si="439"/>
        <v>0</v>
      </c>
      <c r="Y2421" s="1069">
        <f>[5]building!Y2412</f>
        <v>0</v>
      </c>
      <c r="Z2421" s="749">
        <f t="shared" si="440"/>
        <v>0</v>
      </c>
      <c r="AA2421" s="1071"/>
      <c r="AB2421" s="1071"/>
    </row>
    <row r="2422" spans="16:28" ht="70.5" customHeight="1">
      <c r="P2422" s="828">
        <f t="shared" si="436"/>
        <v>0</v>
      </c>
      <c r="V2422" s="828">
        <f t="shared" si="437"/>
        <v>0</v>
      </c>
      <c r="W2422" s="829">
        <f t="shared" si="438"/>
        <v>0</v>
      </c>
      <c r="X2422" s="828">
        <f t="shared" si="439"/>
        <v>0</v>
      </c>
      <c r="Y2422" s="1069">
        <f>[5]building!Y2413</f>
        <v>0</v>
      </c>
      <c r="Z2422" s="749">
        <f t="shared" si="440"/>
        <v>0</v>
      </c>
      <c r="AA2422" s="1071"/>
      <c r="AB2422" s="1071"/>
    </row>
    <row r="2423" spans="16:28" ht="70.5" customHeight="1">
      <c r="P2423" s="828">
        <f t="shared" si="436"/>
        <v>0</v>
      </c>
      <c r="V2423" s="828">
        <f t="shared" si="437"/>
        <v>0</v>
      </c>
      <c r="W2423" s="829">
        <f t="shared" si="438"/>
        <v>0</v>
      </c>
      <c r="X2423" s="828">
        <f t="shared" si="439"/>
        <v>0</v>
      </c>
      <c r="Y2423" s="1069">
        <f>[5]building!Y2414</f>
        <v>0</v>
      </c>
      <c r="Z2423" s="749">
        <f t="shared" si="440"/>
        <v>0</v>
      </c>
      <c r="AA2423" s="1071"/>
      <c r="AB2423" s="1071"/>
    </row>
    <row r="2424" spans="16:28" ht="70.5" customHeight="1">
      <c r="P2424" s="828">
        <f t="shared" si="436"/>
        <v>0</v>
      </c>
      <c r="V2424" s="828">
        <f t="shared" si="437"/>
        <v>0</v>
      </c>
      <c r="W2424" s="829">
        <f t="shared" si="438"/>
        <v>0</v>
      </c>
      <c r="X2424" s="828">
        <f t="shared" si="439"/>
        <v>0</v>
      </c>
      <c r="Y2424" s="1069">
        <f>[5]building!Y2415</f>
        <v>0</v>
      </c>
      <c r="Z2424" s="749">
        <f t="shared" si="440"/>
        <v>0</v>
      </c>
      <c r="AA2424" s="1071"/>
      <c r="AB2424" s="1071"/>
    </row>
    <row r="2425" spans="16:28" ht="70.5" customHeight="1">
      <c r="P2425" s="828">
        <f t="shared" si="436"/>
        <v>0</v>
      </c>
      <c r="V2425" s="828">
        <f t="shared" si="437"/>
        <v>0</v>
      </c>
      <c r="W2425" s="829">
        <f t="shared" si="438"/>
        <v>0</v>
      </c>
      <c r="X2425" s="828">
        <f t="shared" si="439"/>
        <v>0</v>
      </c>
      <c r="Y2425" s="1069">
        <f>[5]building!Y2416</f>
        <v>0</v>
      </c>
      <c r="Z2425" s="749">
        <f t="shared" si="440"/>
        <v>0</v>
      </c>
      <c r="AA2425" s="1071"/>
      <c r="AB2425" s="1071"/>
    </row>
    <row r="2426" spans="16:28" ht="70.5" customHeight="1">
      <c r="P2426" s="828">
        <f t="shared" si="436"/>
        <v>0</v>
      </c>
      <c r="V2426" s="828">
        <f t="shared" si="437"/>
        <v>0</v>
      </c>
      <c r="W2426" s="829">
        <f t="shared" si="438"/>
        <v>0</v>
      </c>
      <c r="X2426" s="828">
        <f t="shared" si="439"/>
        <v>0</v>
      </c>
      <c r="Y2426" s="1069">
        <f>[5]building!Y2417</f>
        <v>0</v>
      </c>
      <c r="Z2426" s="749">
        <f t="shared" si="440"/>
        <v>0</v>
      </c>
      <c r="AA2426" s="1071"/>
      <c r="AB2426" s="1071"/>
    </row>
    <row r="2427" spans="16:28" ht="70.5" customHeight="1">
      <c r="P2427" s="828">
        <f t="shared" si="436"/>
        <v>0</v>
      </c>
      <c r="V2427" s="828">
        <f t="shared" si="437"/>
        <v>0</v>
      </c>
      <c r="W2427" s="829">
        <f t="shared" si="438"/>
        <v>0</v>
      </c>
      <c r="X2427" s="828">
        <f t="shared" si="439"/>
        <v>0</v>
      </c>
      <c r="Y2427" s="1069">
        <f>[5]building!Y2418</f>
        <v>0</v>
      </c>
      <c r="Z2427" s="749">
        <f t="shared" si="440"/>
        <v>0</v>
      </c>
      <c r="AA2427" s="1071"/>
      <c r="AB2427" s="1071"/>
    </row>
    <row r="2428" spans="16:28" ht="70.5" customHeight="1">
      <c r="P2428" s="828">
        <f t="shared" si="436"/>
        <v>0</v>
      </c>
      <c r="V2428" s="828">
        <f t="shared" si="437"/>
        <v>0</v>
      </c>
      <c r="W2428" s="829">
        <f t="shared" si="438"/>
        <v>0</v>
      </c>
      <c r="X2428" s="828">
        <f t="shared" si="439"/>
        <v>0</v>
      </c>
      <c r="Y2428" s="1069">
        <f>[5]building!Y2419</f>
        <v>0</v>
      </c>
      <c r="Z2428" s="749">
        <f t="shared" si="440"/>
        <v>0</v>
      </c>
      <c r="AA2428" s="1071"/>
      <c r="AB2428" s="1071"/>
    </row>
    <row r="2429" spans="16:28" ht="70.5" customHeight="1">
      <c r="P2429" s="828">
        <f t="shared" si="436"/>
        <v>0</v>
      </c>
      <c r="V2429" s="828">
        <f t="shared" si="437"/>
        <v>0</v>
      </c>
      <c r="W2429" s="829">
        <f t="shared" si="438"/>
        <v>0</v>
      </c>
      <c r="X2429" s="828">
        <f t="shared" si="439"/>
        <v>0</v>
      </c>
      <c r="Y2429" s="1069">
        <f>[5]building!Y2420</f>
        <v>0</v>
      </c>
      <c r="Z2429" s="749">
        <f t="shared" si="440"/>
        <v>0</v>
      </c>
      <c r="AA2429" s="1071"/>
      <c r="AB2429" s="1071"/>
    </row>
    <row r="2430" spans="16:28" ht="70.5" customHeight="1">
      <c r="P2430" s="828">
        <f t="shared" si="436"/>
        <v>0</v>
      </c>
      <c r="V2430" s="828">
        <f t="shared" si="437"/>
        <v>0</v>
      </c>
      <c r="W2430" s="829">
        <f t="shared" si="438"/>
        <v>0</v>
      </c>
      <c r="X2430" s="828">
        <f t="shared" si="439"/>
        <v>0</v>
      </c>
      <c r="Y2430" s="1069">
        <f>[5]building!Y2421</f>
        <v>0</v>
      </c>
      <c r="Z2430" s="749">
        <f t="shared" si="440"/>
        <v>0</v>
      </c>
      <c r="AA2430" s="1071"/>
      <c r="AB2430" s="1071"/>
    </row>
    <row r="2431" spans="16:28" ht="70.5" customHeight="1">
      <c r="P2431" s="828">
        <f t="shared" si="436"/>
        <v>0</v>
      </c>
      <c r="V2431" s="828">
        <f t="shared" si="437"/>
        <v>0</v>
      </c>
      <c r="W2431" s="829">
        <f t="shared" si="438"/>
        <v>0</v>
      </c>
      <c r="X2431" s="828">
        <f t="shared" si="439"/>
        <v>0</v>
      </c>
      <c r="Y2431" s="1069">
        <f>[5]building!Y2422</f>
        <v>0</v>
      </c>
      <c r="Z2431" s="749">
        <f t="shared" si="440"/>
        <v>0</v>
      </c>
      <c r="AA2431" s="1071"/>
      <c r="AB2431" s="1071"/>
    </row>
    <row r="2432" spans="16:28" ht="70.5" customHeight="1">
      <c r="P2432" s="828">
        <f t="shared" si="436"/>
        <v>0</v>
      </c>
      <c r="V2432" s="828">
        <f t="shared" si="437"/>
        <v>0</v>
      </c>
      <c r="W2432" s="829">
        <f t="shared" si="438"/>
        <v>0</v>
      </c>
      <c r="X2432" s="828">
        <f t="shared" si="439"/>
        <v>0</v>
      </c>
      <c r="Y2432" s="1069">
        <f>[5]building!Y2423</f>
        <v>0</v>
      </c>
      <c r="Z2432" s="749">
        <f t="shared" si="440"/>
        <v>0</v>
      </c>
      <c r="AA2432" s="1071"/>
      <c r="AB2432" s="1071"/>
    </row>
    <row r="2433" spans="16:28" ht="70.5" customHeight="1">
      <c r="P2433" s="828">
        <f t="shared" si="436"/>
        <v>0</v>
      </c>
      <c r="V2433" s="828">
        <f t="shared" si="437"/>
        <v>0</v>
      </c>
      <c r="W2433" s="829">
        <f t="shared" si="438"/>
        <v>0</v>
      </c>
      <c r="X2433" s="828">
        <f t="shared" si="439"/>
        <v>0</v>
      </c>
      <c r="Y2433" s="1069">
        <f>[5]building!Y2424</f>
        <v>0</v>
      </c>
      <c r="Z2433" s="749">
        <f t="shared" si="440"/>
        <v>0</v>
      </c>
      <c r="AA2433" s="1071"/>
      <c r="AB2433" s="1071"/>
    </row>
    <row r="2434" spans="16:28" ht="70.5" customHeight="1">
      <c r="P2434" s="828">
        <f t="shared" si="436"/>
        <v>0</v>
      </c>
      <c r="V2434" s="828">
        <f t="shared" si="437"/>
        <v>0</v>
      </c>
      <c r="W2434" s="829">
        <f t="shared" si="438"/>
        <v>0</v>
      </c>
      <c r="X2434" s="828">
        <f t="shared" si="439"/>
        <v>0</v>
      </c>
      <c r="Y2434" s="1069">
        <f>[5]building!Y2425</f>
        <v>0</v>
      </c>
      <c r="Z2434" s="749">
        <f t="shared" si="440"/>
        <v>0</v>
      </c>
      <c r="AA2434" s="1071"/>
      <c r="AB2434" s="1071"/>
    </row>
    <row r="2435" spans="16:28" ht="70.5" customHeight="1">
      <c r="P2435" s="828">
        <f t="shared" si="436"/>
        <v>0</v>
      </c>
      <c r="V2435" s="828">
        <f t="shared" si="437"/>
        <v>0</v>
      </c>
      <c r="W2435" s="829">
        <f t="shared" si="438"/>
        <v>0</v>
      </c>
      <c r="X2435" s="828">
        <f t="shared" si="439"/>
        <v>0</v>
      </c>
      <c r="Y2435" s="1069">
        <f>[5]building!Y2426</f>
        <v>0</v>
      </c>
      <c r="Z2435" s="749">
        <f t="shared" si="440"/>
        <v>0</v>
      </c>
      <c r="AA2435" s="1071"/>
      <c r="AB2435" s="1071"/>
    </row>
    <row r="2436" spans="16:28" ht="70.5" customHeight="1">
      <c r="P2436" s="828">
        <f t="shared" si="436"/>
        <v>0</v>
      </c>
      <c r="V2436" s="828">
        <f t="shared" si="437"/>
        <v>0</v>
      </c>
      <c r="W2436" s="829">
        <f t="shared" si="438"/>
        <v>0</v>
      </c>
      <c r="X2436" s="828">
        <f t="shared" si="439"/>
        <v>0</v>
      </c>
      <c r="Y2436" s="1069">
        <f>[5]building!Y2427</f>
        <v>0</v>
      </c>
      <c r="Z2436" s="749">
        <f t="shared" si="440"/>
        <v>0</v>
      </c>
      <c r="AA2436" s="1071"/>
      <c r="AB2436" s="1071"/>
    </row>
    <row r="2437" spans="16:28" ht="70.5" customHeight="1">
      <c r="P2437" s="828">
        <f t="shared" si="436"/>
        <v>0</v>
      </c>
      <c r="V2437" s="828">
        <f t="shared" si="437"/>
        <v>0</v>
      </c>
      <c r="W2437" s="829">
        <f t="shared" si="438"/>
        <v>0</v>
      </c>
      <c r="X2437" s="828">
        <f t="shared" si="439"/>
        <v>0</v>
      </c>
      <c r="Y2437" s="1069">
        <f>[5]building!Y2428</f>
        <v>0</v>
      </c>
      <c r="Z2437" s="749">
        <f t="shared" si="440"/>
        <v>0</v>
      </c>
      <c r="AA2437" s="1071"/>
      <c r="AB2437" s="1071"/>
    </row>
    <row r="2438" spans="16:28" ht="70.5" customHeight="1">
      <c r="P2438" s="828">
        <f t="shared" si="436"/>
        <v>0</v>
      </c>
      <c r="V2438" s="828">
        <f t="shared" si="437"/>
        <v>0</v>
      </c>
      <c r="W2438" s="829">
        <f t="shared" si="438"/>
        <v>0</v>
      </c>
      <c r="X2438" s="828">
        <f t="shared" si="439"/>
        <v>0</v>
      </c>
      <c r="Y2438" s="1069">
        <f>[5]building!Y2429</f>
        <v>0</v>
      </c>
      <c r="Z2438" s="749">
        <f t="shared" si="440"/>
        <v>0</v>
      </c>
      <c r="AA2438" s="1071"/>
      <c r="AB2438" s="1071"/>
    </row>
    <row r="2439" spans="16:28" ht="70.5" customHeight="1">
      <c r="P2439" s="828">
        <f t="shared" si="436"/>
        <v>0</v>
      </c>
      <c r="V2439" s="828">
        <f t="shared" si="437"/>
        <v>0</v>
      </c>
      <c r="W2439" s="829">
        <f t="shared" si="438"/>
        <v>0</v>
      </c>
      <c r="X2439" s="828">
        <f t="shared" si="439"/>
        <v>0</v>
      </c>
      <c r="Y2439" s="1069">
        <f>[5]building!Y2430</f>
        <v>0</v>
      </c>
      <c r="Z2439" s="749">
        <f t="shared" si="440"/>
        <v>0</v>
      </c>
      <c r="AA2439" s="1071"/>
      <c r="AB2439" s="1071"/>
    </row>
    <row r="2440" spans="16:28" ht="70.5" customHeight="1">
      <c r="P2440" s="828">
        <f t="shared" si="436"/>
        <v>0</v>
      </c>
      <c r="V2440" s="828">
        <f t="shared" si="437"/>
        <v>0</v>
      </c>
      <c r="W2440" s="829">
        <f t="shared" si="438"/>
        <v>0</v>
      </c>
      <c r="X2440" s="828">
        <f t="shared" si="439"/>
        <v>0</v>
      </c>
      <c r="Y2440" s="1069">
        <f>[5]building!Y2431</f>
        <v>0</v>
      </c>
      <c r="Z2440" s="749">
        <f t="shared" si="440"/>
        <v>0</v>
      </c>
      <c r="AA2440" s="1071"/>
      <c r="AB2440" s="1071"/>
    </row>
    <row r="2441" spans="16:28" ht="70.5" customHeight="1">
      <c r="P2441" s="828">
        <f t="shared" si="436"/>
        <v>0</v>
      </c>
      <c r="V2441" s="828">
        <f t="shared" si="437"/>
        <v>0</v>
      </c>
      <c r="W2441" s="829">
        <f t="shared" si="438"/>
        <v>0</v>
      </c>
      <c r="X2441" s="828">
        <f t="shared" si="439"/>
        <v>0</v>
      </c>
      <c r="Y2441" s="1069">
        <f>[5]building!Y2432</f>
        <v>0</v>
      </c>
      <c r="Z2441" s="749">
        <f t="shared" si="440"/>
        <v>0</v>
      </c>
      <c r="AA2441" s="1071"/>
      <c r="AB2441" s="1071"/>
    </row>
    <row r="2442" spans="16:28" ht="70.5" customHeight="1">
      <c r="P2442" s="828">
        <f t="shared" si="436"/>
        <v>0</v>
      </c>
      <c r="V2442" s="828">
        <f t="shared" si="437"/>
        <v>0</v>
      </c>
      <c r="W2442" s="829">
        <f t="shared" si="438"/>
        <v>0</v>
      </c>
      <c r="X2442" s="828">
        <f t="shared" si="439"/>
        <v>0</v>
      </c>
      <c r="Y2442" s="1069">
        <f>[5]building!Y2433</f>
        <v>0</v>
      </c>
      <c r="Z2442" s="749">
        <f t="shared" si="440"/>
        <v>0</v>
      </c>
      <c r="AA2442" s="1071"/>
      <c r="AB2442" s="1071"/>
    </row>
    <row r="2443" spans="16:28" ht="70.5" customHeight="1">
      <c r="P2443" s="828">
        <f t="shared" si="436"/>
        <v>0</v>
      </c>
      <c r="V2443" s="828">
        <f t="shared" si="437"/>
        <v>0</v>
      </c>
      <c r="W2443" s="829">
        <f t="shared" si="438"/>
        <v>0</v>
      </c>
      <c r="X2443" s="828">
        <f t="shared" si="439"/>
        <v>0</v>
      </c>
      <c r="Y2443" s="1069">
        <f>[5]building!Y2434</f>
        <v>0</v>
      </c>
      <c r="Z2443" s="749">
        <f t="shared" si="440"/>
        <v>0</v>
      </c>
      <c r="AA2443" s="1071"/>
      <c r="AB2443" s="1071"/>
    </row>
    <row r="2444" spans="16:28" ht="70.5" customHeight="1">
      <c r="P2444" s="828">
        <f t="shared" si="436"/>
        <v>0</v>
      </c>
      <c r="V2444" s="828">
        <f t="shared" si="437"/>
        <v>0</v>
      </c>
      <c r="W2444" s="829">
        <f t="shared" si="438"/>
        <v>0</v>
      </c>
      <c r="X2444" s="828">
        <f t="shared" si="439"/>
        <v>0</v>
      </c>
      <c r="Y2444" s="1069">
        <f>[5]building!Y2435</f>
        <v>0</v>
      </c>
      <c r="Z2444" s="749">
        <f t="shared" si="440"/>
        <v>0</v>
      </c>
      <c r="AA2444" s="1071"/>
      <c r="AB2444" s="1071"/>
    </row>
    <row r="2445" spans="16:28" ht="70.5" customHeight="1">
      <c r="P2445" s="828">
        <f t="shared" si="436"/>
        <v>0</v>
      </c>
      <c r="V2445" s="828">
        <f t="shared" si="437"/>
        <v>0</v>
      </c>
      <c r="W2445" s="829">
        <f t="shared" si="438"/>
        <v>0</v>
      </c>
      <c r="X2445" s="828">
        <f t="shared" si="439"/>
        <v>0</v>
      </c>
      <c r="Y2445" s="1069">
        <f>[5]building!Y2436</f>
        <v>0</v>
      </c>
      <c r="Z2445" s="749">
        <f t="shared" si="440"/>
        <v>0</v>
      </c>
      <c r="AA2445" s="1071"/>
      <c r="AB2445" s="1071"/>
    </row>
    <row r="2446" spans="16:28" ht="70.5" customHeight="1">
      <c r="P2446" s="828">
        <f t="shared" si="436"/>
        <v>0</v>
      </c>
      <c r="V2446" s="828">
        <f t="shared" si="437"/>
        <v>0</v>
      </c>
      <c r="W2446" s="829">
        <f t="shared" si="438"/>
        <v>0</v>
      </c>
      <c r="X2446" s="828">
        <f t="shared" si="439"/>
        <v>0</v>
      </c>
      <c r="Y2446" s="1069">
        <f>[5]building!Y2437</f>
        <v>0</v>
      </c>
      <c r="Z2446" s="749">
        <f t="shared" si="440"/>
        <v>0</v>
      </c>
      <c r="AA2446" s="1071"/>
      <c r="AB2446" s="1071"/>
    </row>
    <row r="2447" spans="16:28" ht="70.5" customHeight="1">
      <c r="P2447" s="828">
        <f t="shared" ref="P2447:P2487" si="441">O2447*C2447</f>
        <v>0</v>
      </c>
      <c r="V2447" s="828">
        <f t="shared" si="437"/>
        <v>0</v>
      </c>
      <c r="W2447" s="829">
        <f t="shared" si="438"/>
        <v>0</v>
      </c>
      <c r="X2447" s="828">
        <f t="shared" si="439"/>
        <v>0</v>
      </c>
      <c r="Y2447" s="1069">
        <f>[5]building!Y2438</f>
        <v>0</v>
      </c>
      <c r="Z2447" s="749">
        <f t="shared" si="440"/>
        <v>0</v>
      </c>
      <c r="AA2447" s="1071"/>
      <c r="AB2447" s="1071"/>
    </row>
    <row r="2448" spans="16:28" ht="70.5" customHeight="1">
      <c r="P2448" s="828">
        <f t="shared" si="441"/>
        <v>0</v>
      </c>
      <c r="V2448" s="828">
        <f t="shared" si="437"/>
        <v>0</v>
      </c>
      <c r="W2448" s="829">
        <f t="shared" si="438"/>
        <v>0</v>
      </c>
      <c r="X2448" s="828">
        <f t="shared" si="439"/>
        <v>0</v>
      </c>
      <c r="Y2448" s="1069">
        <f>[5]building!Y2439</f>
        <v>0</v>
      </c>
      <c r="Z2448" s="749">
        <f t="shared" si="440"/>
        <v>0</v>
      </c>
      <c r="AA2448" s="1071"/>
      <c r="AB2448" s="1071"/>
    </row>
    <row r="2449" spans="16:28" ht="70.5" customHeight="1">
      <c r="P2449" s="828">
        <f t="shared" si="441"/>
        <v>0</v>
      </c>
      <c r="V2449" s="828">
        <f t="shared" si="437"/>
        <v>0</v>
      </c>
      <c r="W2449" s="829">
        <f t="shared" si="438"/>
        <v>0</v>
      </c>
      <c r="X2449" s="828">
        <f t="shared" si="439"/>
        <v>0</v>
      </c>
      <c r="Y2449" s="1069">
        <f>[5]building!Y2440</f>
        <v>0</v>
      </c>
      <c r="Z2449" s="749">
        <f t="shared" si="440"/>
        <v>0</v>
      </c>
      <c r="AA2449" s="1071"/>
      <c r="AB2449" s="1071"/>
    </row>
    <row r="2450" spans="16:28" ht="70.5" customHeight="1">
      <c r="P2450" s="828">
        <f t="shared" si="441"/>
        <v>0</v>
      </c>
      <c r="V2450" s="828">
        <f t="shared" si="437"/>
        <v>0</v>
      </c>
      <c r="W2450" s="829">
        <f t="shared" si="438"/>
        <v>0</v>
      </c>
      <c r="X2450" s="828">
        <f t="shared" si="439"/>
        <v>0</v>
      </c>
      <c r="Y2450" s="1069">
        <f>[5]building!Y2441</f>
        <v>0</v>
      </c>
      <c r="Z2450" s="749">
        <f t="shared" si="440"/>
        <v>0</v>
      </c>
      <c r="AA2450" s="1071"/>
      <c r="AB2450" s="1071"/>
    </row>
    <row r="2451" spans="16:28" ht="70.5" customHeight="1">
      <c r="P2451" s="828">
        <f t="shared" si="441"/>
        <v>0</v>
      </c>
      <c r="V2451" s="828">
        <f t="shared" si="437"/>
        <v>0</v>
      </c>
      <c r="W2451" s="829">
        <f t="shared" si="438"/>
        <v>0</v>
      </c>
      <c r="X2451" s="828">
        <f t="shared" si="439"/>
        <v>0</v>
      </c>
      <c r="Y2451" s="1069">
        <f>[5]building!Y2442</f>
        <v>0</v>
      </c>
      <c r="Z2451" s="749">
        <f t="shared" si="440"/>
        <v>0</v>
      </c>
      <c r="AA2451" s="1071"/>
      <c r="AB2451" s="1071"/>
    </row>
    <row r="2452" spans="16:28" ht="70.5" customHeight="1">
      <c r="P2452" s="828">
        <f t="shared" si="441"/>
        <v>0</v>
      </c>
      <c r="V2452" s="828">
        <f t="shared" si="437"/>
        <v>0</v>
      </c>
      <c r="W2452" s="829">
        <f t="shared" si="438"/>
        <v>0</v>
      </c>
      <c r="X2452" s="828">
        <f t="shared" si="439"/>
        <v>0</v>
      </c>
      <c r="Y2452" s="1069">
        <f>[5]building!Y2443</f>
        <v>0</v>
      </c>
      <c r="Z2452" s="749">
        <f t="shared" si="440"/>
        <v>0</v>
      </c>
      <c r="AA2452" s="1071"/>
      <c r="AB2452" s="1071"/>
    </row>
    <row r="2453" spans="16:28" ht="70.5" customHeight="1">
      <c r="P2453" s="828">
        <f t="shared" si="441"/>
        <v>0</v>
      </c>
      <c r="V2453" s="828">
        <f t="shared" si="437"/>
        <v>0</v>
      </c>
      <c r="W2453" s="829">
        <f t="shared" si="438"/>
        <v>0</v>
      </c>
      <c r="X2453" s="828">
        <f t="shared" si="439"/>
        <v>0</v>
      </c>
      <c r="Y2453" s="1069">
        <f>[5]building!Y2444</f>
        <v>0</v>
      </c>
      <c r="Z2453" s="749">
        <f t="shared" si="440"/>
        <v>0</v>
      </c>
      <c r="AA2453" s="1071"/>
      <c r="AB2453" s="1071"/>
    </row>
    <row r="2454" spans="16:28" ht="70.5" customHeight="1">
      <c r="P2454" s="828">
        <f t="shared" si="441"/>
        <v>0</v>
      </c>
      <c r="V2454" s="828">
        <f t="shared" si="437"/>
        <v>0</v>
      </c>
      <c r="W2454" s="829">
        <f t="shared" si="438"/>
        <v>0</v>
      </c>
      <c r="X2454" s="828">
        <f t="shared" si="439"/>
        <v>0</v>
      </c>
      <c r="Y2454" s="1069">
        <f>[5]building!Y2445</f>
        <v>0</v>
      </c>
      <c r="Z2454" s="749">
        <f t="shared" si="440"/>
        <v>0</v>
      </c>
      <c r="AA2454" s="1071"/>
      <c r="AB2454" s="1071"/>
    </row>
    <row r="2455" spans="16:28" ht="70.5" customHeight="1">
      <c r="P2455" s="828">
        <f t="shared" si="441"/>
        <v>0</v>
      </c>
      <c r="V2455" s="828">
        <f t="shared" si="437"/>
        <v>0</v>
      </c>
      <c r="W2455" s="829">
        <f t="shared" si="438"/>
        <v>0</v>
      </c>
      <c r="X2455" s="828">
        <f t="shared" si="439"/>
        <v>0</v>
      </c>
      <c r="Y2455" s="1069">
        <f>[5]building!Y2446</f>
        <v>0</v>
      </c>
      <c r="Z2455" s="749">
        <f t="shared" si="440"/>
        <v>0</v>
      </c>
      <c r="AA2455" s="1071"/>
      <c r="AB2455" s="1071"/>
    </row>
    <row r="2456" spans="16:28" ht="70.5" customHeight="1">
      <c r="P2456" s="828">
        <f t="shared" si="441"/>
        <v>0</v>
      </c>
      <c r="V2456" s="828">
        <f t="shared" si="437"/>
        <v>0</v>
      </c>
      <c r="W2456" s="829">
        <f t="shared" si="438"/>
        <v>0</v>
      </c>
      <c r="X2456" s="828">
        <f t="shared" si="439"/>
        <v>0</v>
      </c>
      <c r="Y2456" s="1069">
        <f>[5]building!Y2447</f>
        <v>0</v>
      </c>
      <c r="Z2456" s="749">
        <f t="shared" si="440"/>
        <v>0</v>
      </c>
      <c r="AA2456" s="1071"/>
      <c r="AB2456" s="1071"/>
    </row>
    <row r="2457" spans="16:28" ht="70.5" customHeight="1">
      <c r="P2457" s="828">
        <f t="shared" si="441"/>
        <v>0</v>
      </c>
      <c r="V2457" s="828">
        <f t="shared" si="437"/>
        <v>0</v>
      </c>
      <c r="W2457" s="829">
        <f t="shared" si="438"/>
        <v>0</v>
      </c>
      <c r="X2457" s="828">
        <f t="shared" si="439"/>
        <v>0</v>
      </c>
      <c r="Y2457" s="1069">
        <f>[5]building!Y2448</f>
        <v>0</v>
      </c>
      <c r="Z2457" s="749">
        <f t="shared" si="440"/>
        <v>0</v>
      </c>
      <c r="AA2457" s="1071"/>
      <c r="AB2457" s="1071"/>
    </row>
    <row r="2458" spans="16:28" ht="70.5" customHeight="1">
      <c r="P2458" s="828">
        <f t="shared" si="441"/>
        <v>0</v>
      </c>
      <c r="V2458" s="828">
        <f t="shared" si="437"/>
        <v>0</v>
      </c>
      <c r="W2458" s="829">
        <f t="shared" si="438"/>
        <v>0</v>
      </c>
      <c r="X2458" s="828">
        <f t="shared" si="439"/>
        <v>0</v>
      </c>
      <c r="Y2458" s="1069">
        <f>[5]building!Y2449</f>
        <v>0</v>
      </c>
      <c r="Z2458" s="749">
        <f t="shared" si="440"/>
        <v>0</v>
      </c>
      <c r="AA2458" s="1071"/>
      <c r="AB2458" s="1071"/>
    </row>
    <row r="2459" spans="16:28" ht="70.5" customHeight="1">
      <c r="P2459" s="828">
        <f t="shared" si="441"/>
        <v>0</v>
      </c>
      <c r="V2459" s="828">
        <f t="shared" si="437"/>
        <v>0</v>
      </c>
      <c r="W2459" s="829">
        <f t="shared" si="438"/>
        <v>0</v>
      </c>
      <c r="X2459" s="828">
        <f t="shared" si="439"/>
        <v>0</v>
      </c>
      <c r="Y2459" s="1069">
        <f>[5]building!Y2450</f>
        <v>0</v>
      </c>
      <c r="Z2459" s="749">
        <f t="shared" si="440"/>
        <v>0</v>
      </c>
      <c r="AA2459" s="1071"/>
      <c r="AB2459" s="1071"/>
    </row>
    <row r="2460" spans="16:28" ht="70.5" customHeight="1">
      <c r="P2460" s="828">
        <f t="shared" si="441"/>
        <v>0</v>
      </c>
      <c r="V2460" s="828">
        <f t="shared" si="437"/>
        <v>0</v>
      </c>
      <c r="W2460" s="829">
        <f t="shared" si="438"/>
        <v>0</v>
      </c>
      <c r="X2460" s="828">
        <f t="shared" si="439"/>
        <v>0</v>
      </c>
      <c r="Y2460" s="1069">
        <f>[5]building!Y2451</f>
        <v>0</v>
      </c>
      <c r="Z2460" s="749">
        <f t="shared" si="440"/>
        <v>0</v>
      </c>
      <c r="AA2460" s="1071"/>
      <c r="AB2460" s="1071"/>
    </row>
    <row r="2461" spans="16:28" ht="70.5" customHeight="1">
      <c r="P2461" s="828">
        <f t="shared" si="441"/>
        <v>0</v>
      </c>
      <c r="V2461" s="828">
        <f t="shared" si="437"/>
        <v>0</v>
      </c>
      <c r="W2461" s="829">
        <f t="shared" si="438"/>
        <v>0</v>
      </c>
      <c r="X2461" s="828">
        <f t="shared" si="439"/>
        <v>0</v>
      </c>
      <c r="Y2461" s="1069">
        <f>[5]building!Y2452</f>
        <v>0</v>
      </c>
      <c r="Z2461" s="749">
        <f t="shared" si="440"/>
        <v>0</v>
      </c>
      <c r="AA2461" s="1071"/>
      <c r="AB2461" s="1071"/>
    </row>
    <row r="2462" spans="16:28" ht="70.5" customHeight="1">
      <c r="P2462" s="828">
        <f t="shared" si="441"/>
        <v>0</v>
      </c>
      <c r="V2462" s="828">
        <f t="shared" ref="V2462:V2525" si="442">U2462*C2462</f>
        <v>0</v>
      </c>
      <c r="W2462" s="829">
        <f t="shared" ref="W2462:W2525" si="443">G2462+I2462+K2462+M2462+O2462+Q2462+S2462+U2462</f>
        <v>0</v>
      </c>
      <c r="X2462" s="828">
        <f t="shared" ref="X2462:X2525" si="444">W2462*C2462</f>
        <v>0</v>
      </c>
      <c r="Y2462" s="1069">
        <f>[5]building!Y2453</f>
        <v>0</v>
      </c>
      <c r="Z2462" s="749">
        <f t="shared" ref="Z2462:Z2525" si="445">Y2462*C2462</f>
        <v>0</v>
      </c>
      <c r="AA2462" s="1071"/>
      <c r="AB2462" s="1071"/>
    </row>
    <row r="2463" spans="16:28" ht="70.5" customHeight="1">
      <c r="P2463" s="828">
        <f t="shared" si="441"/>
        <v>0</v>
      </c>
      <c r="V2463" s="828">
        <f t="shared" si="442"/>
        <v>0</v>
      </c>
      <c r="W2463" s="829">
        <f t="shared" si="443"/>
        <v>0</v>
      </c>
      <c r="X2463" s="828">
        <f t="shared" si="444"/>
        <v>0</v>
      </c>
      <c r="Y2463" s="1069">
        <f>[5]building!Y2454</f>
        <v>0</v>
      </c>
      <c r="Z2463" s="749">
        <f t="shared" si="445"/>
        <v>0</v>
      </c>
      <c r="AA2463" s="1071"/>
      <c r="AB2463" s="1071"/>
    </row>
    <row r="2464" spans="16:28" ht="70.5" customHeight="1">
      <c r="P2464" s="828">
        <f t="shared" si="441"/>
        <v>0</v>
      </c>
      <c r="V2464" s="828">
        <f t="shared" si="442"/>
        <v>0</v>
      </c>
      <c r="W2464" s="829">
        <f t="shared" si="443"/>
        <v>0</v>
      </c>
      <c r="X2464" s="828">
        <f t="shared" si="444"/>
        <v>0</v>
      </c>
      <c r="Y2464" s="1069">
        <f>[5]building!Y2455</f>
        <v>0</v>
      </c>
      <c r="Z2464" s="749">
        <f t="shared" si="445"/>
        <v>0</v>
      </c>
      <c r="AA2464" s="1071"/>
      <c r="AB2464" s="1071"/>
    </row>
    <row r="2465" spans="16:28" ht="70.5" customHeight="1">
      <c r="P2465" s="828">
        <f t="shared" si="441"/>
        <v>0</v>
      </c>
      <c r="V2465" s="828">
        <f t="shared" si="442"/>
        <v>0</v>
      </c>
      <c r="W2465" s="829">
        <f t="shared" si="443"/>
        <v>0</v>
      </c>
      <c r="X2465" s="828">
        <f t="shared" si="444"/>
        <v>0</v>
      </c>
      <c r="Y2465" s="1069">
        <f>[5]building!Y2456</f>
        <v>0</v>
      </c>
      <c r="Z2465" s="749">
        <f t="shared" si="445"/>
        <v>0</v>
      </c>
      <c r="AA2465" s="1071"/>
      <c r="AB2465" s="1071"/>
    </row>
    <row r="2466" spans="16:28" ht="70.5" customHeight="1">
      <c r="P2466" s="828">
        <f t="shared" si="441"/>
        <v>0</v>
      </c>
      <c r="V2466" s="828">
        <f t="shared" si="442"/>
        <v>0</v>
      </c>
      <c r="W2466" s="829">
        <f t="shared" si="443"/>
        <v>0</v>
      </c>
      <c r="X2466" s="828">
        <f t="shared" si="444"/>
        <v>0</v>
      </c>
      <c r="Y2466" s="1069">
        <f>[5]building!Y2457</f>
        <v>0</v>
      </c>
      <c r="Z2466" s="749">
        <f t="shared" si="445"/>
        <v>0</v>
      </c>
      <c r="AA2466" s="1071"/>
      <c r="AB2466" s="1071"/>
    </row>
    <row r="2467" spans="16:28" ht="70.5" customHeight="1">
      <c r="P2467" s="828">
        <f t="shared" si="441"/>
        <v>0</v>
      </c>
      <c r="V2467" s="828">
        <f t="shared" si="442"/>
        <v>0</v>
      </c>
      <c r="W2467" s="829">
        <f t="shared" si="443"/>
        <v>0</v>
      </c>
      <c r="X2467" s="828">
        <f t="shared" si="444"/>
        <v>0</v>
      </c>
      <c r="Y2467" s="1069">
        <f>[5]building!Y2458</f>
        <v>0</v>
      </c>
      <c r="Z2467" s="749">
        <f t="shared" si="445"/>
        <v>0</v>
      </c>
      <c r="AA2467" s="1071"/>
      <c r="AB2467" s="1071"/>
    </row>
    <row r="2468" spans="16:28" ht="70.5" customHeight="1">
      <c r="P2468" s="828">
        <f t="shared" si="441"/>
        <v>0</v>
      </c>
      <c r="V2468" s="828">
        <f t="shared" si="442"/>
        <v>0</v>
      </c>
      <c r="W2468" s="829">
        <f t="shared" si="443"/>
        <v>0</v>
      </c>
      <c r="X2468" s="828">
        <f t="shared" si="444"/>
        <v>0</v>
      </c>
      <c r="Y2468" s="1069">
        <f>[5]building!Y2459</f>
        <v>0</v>
      </c>
      <c r="Z2468" s="749">
        <f t="shared" si="445"/>
        <v>0</v>
      </c>
      <c r="AA2468" s="1071"/>
      <c r="AB2468" s="1071"/>
    </row>
    <row r="2469" spans="16:28" ht="70.5" customHeight="1">
      <c r="P2469" s="828">
        <f t="shared" si="441"/>
        <v>0</v>
      </c>
      <c r="V2469" s="828">
        <f t="shared" si="442"/>
        <v>0</v>
      </c>
      <c r="W2469" s="829">
        <f t="shared" si="443"/>
        <v>0</v>
      </c>
      <c r="X2469" s="828">
        <f t="shared" si="444"/>
        <v>0</v>
      </c>
      <c r="Y2469" s="1069">
        <f>[5]building!Y2460</f>
        <v>0</v>
      </c>
      <c r="Z2469" s="749">
        <f t="shared" si="445"/>
        <v>0</v>
      </c>
      <c r="AA2469" s="1071"/>
      <c r="AB2469" s="1071"/>
    </row>
    <row r="2470" spans="16:28" ht="70.5" customHeight="1">
      <c r="P2470" s="828">
        <f t="shared" si="441"/>
        <v>0</v>
      </c>
      <c r="V2470" s="828">
        <f t="shared" si="442"/>
        <v>0</v>
      </c>
      <c r="W2470" s="829">
        <f t="shared" si="443"/>
        <v>0</v>
      </c>
      <c r="X2470" s="828">
        <f t="shared" si="444"/>
        <v>0</v>
      </c>
      <c r="Y2470" s="1069">
        <f>[5]building!Y2461</f>
        <v>0</v>
      </c>
      <c r="Z2470" s="749">
        <f t="shared" si="445"/>
        <v>0</v>
      </c>
      <c r="AA2470" s="1071"/>
      <c r="AB2470" s="1071"/>
    </row>
    <row r="2471" spans="16:28" ht="70.5" customHeight="1">
      <c r="P2471" s="828">
        <f t="shared" si="441"/>
        <v>0</v>
      </c>
      <c r="V2471" s="828">
        <f t="shared" si="442"/>
        <v>0</v>
      </c>
      <c r="W2471" s="829">
        <f t="shared" si="443"/>
        <v>0</v>
      </c>
      <c r="X2471" s="828">
        <f t="shared" si="444"/>
        <v>0</v>
      </c>
      <c r="Y2471" s="1069">
        <f>[5]building!Y2462</f>
        <v>0</v>
      </c>
      <c r="Z2471" s="749">
        <f t="shared" si="445"/>
        <v>0</v>
      </c>
      <c r="AA2471" s="1071"/>
      <c r="AB2471" s="1071"/>
    </row>
    <row r="2472" spans="16:28" ht="70.5" customHeight="1">
      <c r="P2472" s="828">
        <f t="shared" si="441"/>
        <v>0</v>
      </c>
      <c r="V2472" s="828">
        <f t="shared" si="442"/>
        <v>0</v>
      </c>
      <c r="W2472" s="829">
        <f t="shared" si="443"/>
        <v>0</v>
      </c>
      <c r="X2472" s="828">
        <f t="shared" si="444"/>
        <v>0</v>
      </c>
      <c r="Y2472" s="1069">
        <f>[5]building!Y2463</f>
        <v>0</v>
      </c>
      <c r="Z2472" s="749">
        <f t="shared" si="445"/>
        <v>0</v>
      </c>
      <c r="AA2472" s="1071"/>
      <c r="AB2472" s="1071"/>
    </row>
    <row r="2473" spans="16:28" ht="70.5" customHeight="1">
      <c r="P2473" s="828">
        <f t="shared" si="441"/>
        <v>0</v>
      </c>
      <c r="V2473" s="828">
        <f t="shared" si="442"/>
        <v>0</v>
      </c>
      <c r="W2473" s="829">
        <f t="shared" si="443"/>
        <v>0</v>
      </c>
      <c r="X2473" s="828">
        <f t="shared" si="444"/>
        <v>0</v>
      </c>
      <c r="Y2473" s="1069">
        <f>[5]building!Y2464</f>
        <v>0</v>
      </c>
      <c r="Z2473" s="749">
        <f t="shared" si="445"/>
        <v>0</v>
      </c>
      <c r="AA2473" s="1071"/>
      <c r="AB2473" s="1071"/>
    </row>
    <row r="2474" spans="16:28" ht="70.5" customHeight="1">
      <c r="P2474" s="828">
        <f t="shared" si="441"/>
        <v>0</v>
      </c>
      <c r="V2474" s="828">
        <f t="shared" si="442"/>
        <v>0</v>
      </c>
      <c r="W2474" s="829">
        <f t="shared" si="443"/>
        <v>0</v>
      </c>
      <c r="X2474" s="828">
        <f t="shared" si="444"/>
        <v>0</v>
      </c>
      <c r="Y2474" s="1069">
        <f>[5]building!Y2465</f>
        <v>0</v>
      </c>
      <c r="Z2474" s="749">
        <f t="shared" si="445"/>
        <v>0</v>
      </c>
      <c r="AA2474" s="1071"/>
      <c r="AB2474" s="1071"/>
    </row>
    <row r="2475" spans="16:28" ht="70.5" customHeight="1">
      <c r="P2475" s="828">
        <f t="shared" si="441"/>
        <v>0</v>
      </c>
      <c r="V2475" s="828">
        <f t="shared" si="442"/>
        <v>0</v>
      </c>
      <c r="W2475" s="829">
        <f t="shared" si="443"/>
        <v>0</v>
      </c>
      <c r="X2475" s="828">
        <f t="shared" si="444"/>
        <v>0</v>
      </c>
      <c r="Y2475" s="1069">
        <f>[5]building!Y2466</f>
        <v>0</v>
      </c>
      <c r="Z2475" s="749">
        <f t="shared" si="445"/>
        <v>0</v>
      </c>
      <c r="AA2475" s="1071"/>
      <c r="AB2475" s="1071"/>
    </row>
    <row r="2476" spans="16:28" ht="70.5" customHeight="1">
      <c r="P2476" s="828">
        <f t="shared" si="441"/>
        <v>0</v>
      </c>
      <c r="V2476" s="828">
        <f t="shared" si="442"/>
        <v>0</v>
      </c>
      <c r="W2476" s="829">
        <f t="shared" si="443"/>
        <v>0</v>
      </c>
      <c r="X2476" s="828">
        <f t="shared" si="444"/>
        <v>0</v>
      </c>
      <c r="Y2476" s="1069">
        <f>[5]building!Y2467</f>
        <v>0</v>
      </c>
      <c r="Z2476" s="749">
        <f t="shared" si="445"/>
        <v>0</v>
      </c>
      <c r="AA2476" s="1071"/>
      <c r="AB2476" s="1071"/>
    </row>
    <row r="2477" spans="16:28" ht="70.5" customHeight="1">
      <c r="P2477" s="828">
        <f t="shared" si="441"/>
        <v>0</v>
      </c>
      <c r="V2477" s="828">
        <f t="shared" si="442"/>
        <v>0</v>
      </c>
      <c r="W2477" s="829">
        <f t="shared" si="443"/>
        <v>0</v>
      </c>
      <c r="X2477" s="828">
        <f t="shared" si="444"/>
        <v>0</v>
      </c>
      <c r="Y2477" s="1069">
        <f>[5]building!Y2468</f>
        <v>0</v>
      </c>
      <c r="Z2477" s="749">
        <f t="shared" si="445"/>
        <v>0</v>
      </c>
      <c r="AA2477" s="1071"/>
      <c r="AB2477" s="1071"/>
    </row>
    <row r="2478" spans="16:28" ht="70.5" customHeight="1">
      <c r="P2478" s="828">
        <f t="shared" si="441"/>
        <v>0</v>
      </c>
      <c r="V2478" s="828">
        <f t="shared" si="442"/>
        <v>0</v>
      </c>
      <c r="W2478" s="829">
        <f t="shared" si="443"/>
        <v>0</v>
      </c>
      <c r="X2478" s="828">
        <f t="shared" si="444"/>
        <v>0</v>
      </c>
      <c r="Y2478" s="1069">
        <f>[5]building!Y2469</f>
        <v>0</v>
      </c>
      <c r="Z2478" s="749">
        <f t="shared" si="445"/>
        <v>0</v>
      </c>
      <c r="AA2478" s="1071"/>
      <c r="AB2478" s="1071"/>
    </row>
    <row r="2479" spans="16:28" ht="70.5" customHeight="1">
      <c r="P2479" s="828">
        <f t="shared" si="441"/>
        <v>0</v>
      </c>
      <c r="V2479" s="828">
        <f t="shared" si="442"/>
        <v>0</v>
      </c>
      <c r="W2479" s="829">
        <f t="shared" si="443"/>
        <v>0</v>
      </c>
      <c r="X2479" s="828">
        <f t="shared" si="444"/>
        <v>0</v>
      </c>
      <c r="Y2479" s="1069">
        <f>[5]building!Y2470</f>
        <v>0</v>
      </c>
      <c r="Z2479" s="749">
        <f t="shared" si="445"/>
        <v>0</v>
      </c>
      <c r="AA2479" s="1071"/>
      <c r="AB2479" s="1071"/>
    </row>
    <row r="2480" spans="16:28" ht="70.5" customHeight="1">
      <c r="P2480" s="828">
        <f t="shared" si="441"/>
        <v>0</v>
      </c>
      <c r="V2480" s="828">
        <f t="shared" si="442"/>
        <v>0</v>
      </c>
      <c r="W2480" s="829">
        <f t="shared" si="443"/>
        <v>0</v>
      </c>
      <c r="X2480" s="828">
        <f t="shared" si="444"/>
        <v>0</v>
      </c>
      <c r="Y2480" s="1069">
        <f>[5]building!Y2471</f>
        <v>0</v>
      </c>
      <c r="Z2480" s="749">
        <f t="shared" si="445"/>
        <v>0</v>
      </c>
      <c r="AA2480" s="1071"/>
      <c r="AB2480" s="1071"/>
    </row>
    <row r="2481" spans="16:28" ht="70.5" customHeight="1">
      <c r="P2481" s="828">
        <f t="shared" si="441"/>
        <v>0</v>
      </c>
      <c r="V2481" s="828">
        <f t="shared" si="442"/>
        <v>0</v>
      </c>
      <c r="W2481" s="829">
        <f t="shared" si="443"/>
        <v>0</v>
      </c>
      <c r="X2481" s="828">
        <f t="shared" si="444"/>
        <v>0</v>
      </c>
      <c r="Y2481" s="1069">
        <f>[5]building!Y2472</f>
        <v>0</v>
      </c>
      <c r="Z2481" s="749">
        <f t="shared" si="445"/>
        <v>0</v>
      </c>
      <c r="AA2481" s="1071"/>
      <c r="AB2481" s="1071"/>
    </row>
    <row r="2482" spans="16:28" ht="70.5" customHeight="1">
      <c r="P2482" s="828">
        <f t="shared" si="441"/>
        <v>0</v>
      </c>
      <c r="V2482" s="828">
        <f t="shared" si="442"/>
        <v>0</v>
      </c>
      <c r="W2482" s="829">
        <f t="shared" si="443"/>
        <v>0</v>
      </c>
      <c r="X2482" s="828">
        <f t="shared" si="444"/>
        <v>0</v>
      </c>
      <c r="Y2482" s="1069">
        <f>[5]building!Y2473</f>
        <v>0</v>
      </c>
      <c r="Z2482" s="749">
        <f t="shared" si="445"/>
        <v>0</v>
      </c>
      <c r="AA2482" s="1071"/>
      <c r="AB2482" s="1071"/>
    </row>
    <row r="2483" spans="16:28" ht="70.5" customHeight="1">
      <c r="P2483" s="828">
        <f t="shared" si="441"/>
        <v>0</v>
      </c>
      <c r="V2483" s="828">
        <f t="shared" si="442"/>
        <v>0</v>
      </c>
      <c r="W2483" s="829">
        <f t="shared" si="443"/>
        <v>0</v>
      </c>
      <c r="X2483" s="828">
        <f t="shared" si="444"/>
        <v>0</v>
      </c>
      <c r="Y2483" s="1069">
        <f>[5]building!Y2474</f>
        <v>0</v>
      </c>
      <c r="Z2483" s="749">
        <f t="shared" si="445"/>
        <v>0</v>
      </c>
      <c r="AA2483" s="1071"/>
      <c r="AB2483" s="1071"/>
    </row>
    <row r="2484" spans="16:28" ht="70.5" customHeight="1">
      <c r="P2484" s="828">
        <f t="shared" si="441"/>
        <v>0</v>
      </c>
      <c r="V2484" s="828">
        <f t="shared" si="442"/>
        <v>0</v>
      </c>
      <c r="W2484" s="829">
        <f t="shared" si="443"/>
        <v>0</v>
      </c>
      <c r="X2484" s="828">
        <f t="shared" si="444"/>
        <v>0</v>
      </c>
      <c r="Y2484" s="1069">
        <f>[5]building!Y2475</f>
        <v>0</v>
      </c>
      <c r="Z2484" s="749">
        <f t="shared" si="445"/>
        <v>0</v>
      </c>
      <c r="AA2484" s="1071"/>
      <c r="AB2484" s="1071"/>
    </row>
    <row r="2485" spans="16:28" ht="70.5" customHeight="1">
      <c r="P2485" s="828">
        <f t="shared" si="441"/>
        <v>0</v>
      </c>
      <c r="V2485" s="828">
        <f t="shared" si="442"/>
        <v>0</v>
      </c>
      <c r="W2485" s="829">
        <f t="shared" si="443"/>
        <v>0</v>
      </c>
      <c r="X2485" s="828">
        <f t="shared" si="444"/>
        <v>0</v>
      </c>
      <c r="Y2485" s="1069">
        <f>[5]building!Y2476</f>
        <v>0</v>
      </c>
      <c r="Z2485" s="749">
        <f t="shared" si="445"/>
        <v>0</v>
      </c>
      <c r="AA2485" s="1071"/>
      <c r="AB2485" s="1071"/>
    </row>
    <row r="2486" spans="16:28" ht="70.5" customHeight="1">
      <c r="P2486" s="828">
        <f t="shared" si="441"/>
        <v>0</v>
      </c>
      <c r="V2486" s="828">
        <f t="shared" si="442"/>
        <v>0</v>
      </c>
      <c r="W2486" s="829">
        <f t="shared" si="443"/>
        <v>0</v>
      </c>
      <c r="X2486" s="828">
        <f t="shared" si="444"/>
        <v>0</v>
      </c>
      <c r="Y2486" s="1069">
        <f>[5]building!Y2477</f>
        <v>0</v>
      </c>
      <c r="Z2486" s="749">
        <f t="shared" si="445"/>
        <v>0</v>
      </c>
      <c r="AA2486" s="1071"/>
      <c r="AB2486" s="1071"/>
    </row>
    <row r="2487" spans="16:28" ht="70.5" customHeight="1">
      <c r="P2487" s="828">
        <f t="shared" si="441"/>
        <v>0</v>
      </c>
      <c r="V2487" s="828">
        <f t="shared" si="442"/>
        <v>0</v>
      </c>
      <c r="W2487" s="829">
        <f t="shared" si="443"/>
        <v>0</v>
      </c>
      <c r="X2487" s="828">
        <f t="shared" si="444"/>
        <v>0</v>
      </c>
      <c r="Y2487" s="1069">
        <f>[5]building!Y2478</f>
        <v>0</v>
      </c>
      <c r="Z2487" s="749">
        <f t="shared" si="445"/>
        <v>0</v>
      </c>
      <c r="AA2487" s="1071"/>
      <c r="AB2487" s="1071"/>
    </row>
    <row r="2488" spans="16:28" ht="70.5" customHeight="1">
      <c r="V2488" s="828">
        <f t="shared" si="442"/>
        <v>0</v>
      </c>
      <c r="W2488" s="829">
        <f t="shared" si="443"/>
        <v>0</v>
      </c>
      <c r="X2488" s="828">
        <f t="shared" si="444"/>
        <v>0</v>
      </c>
      <c r="Y2488" s="1069">
        <f>[5]building!Y2479</f>
        <v>0</v>
      </c>
      <c r="Z2488" s="749">
        <f t="shared" si="445"/>
        <v>0</v>
      </c>
      <c r="AA2488" s="1071"/>
      <c r="AB2488" s="1071"/>
    </row>
    <row r="2489" spans="16:28" ht="70.5" customHeight="1">
      <c r="V2489" s="828">
        <f t="shared" si="442"/>
        <v>0</v>
      </c>
      <c r="W2489" s="829">
        <f t="shared" si="443"/>
        <v>0</v>
      </c>
      <c r="X2489" s="828">
        <f t="shared" si="444"/>
        <v>0</v>
      </c>
      <c r="Y2489" s="1069">
        <f>[5]building!Y2480</f>
        <v>0</v>
      </c>
      <c r="Z2489" s="749">
        <f t="shared" si="445"/>
        <v>0</v>
      </c>
      <c r="AA2489" s="1071"/>
      <c r="AB2489" s="1071"/>
    </row>
    <row r="2490" spans="16:28" ht="70.5" customHeight="1">
      <c r="V2490" s="828">
        <f t="shared" si="442"/>
        <v>0</v>
      </c>
      <c r="W2490" s="829">
        <f t="shared" si="443"/>
        <v>0</v>
      </c>
      <c r="X2490" s="828">
        <f t="shared" si="444"/>
        <v>0</v>
      </c>
      <c r="Y2490" s="1069">
        <f>[5]building!Y2481</f>
        <v>0</v>
      </c>
      <c r="Z2490" s="749">
        <f t="shared" si="445"/>
        <v>0</v>
      </c>
      <c r="AA2490" s="1071"/>
      <c r="AB2490" s="1071"/>
    </row>
    <row r="2491" spans="16:28" ht="70.5" customHeight="1">
      <c r="V2491" s="828">
        <f t="shared" si="442"/>
        <v>0</v>
      </c>
      <c r="W2491" s="829">
        <f t="shared" si="443"/>
        <v>0</v>
      </c>
      <c r="X2491" s="828">
        <f t="shared" si="444"/>
        <v>0</v>
      </c>
      <c r="Y2491" s="1069">
        <f>[5]building!Y2482</f>
        <v>0</v>
      </c>
      <c r="Z2491" s="749">
        <f t="shared" si="445"/>
        <v>0</v>
      </c>
      <c r="AA2491" s="1071"/>
      <c r="AB2491" s="1071"/>
    </row>
    <row r="2492" spans="16:28" ht="70.5" customHeight="1">
      <c r="V2492" s="828">
        <f t="shared" si="442"/>
        <v>0</v>
      </c>
      <c r="W2492" s="829">
        <f t="shared" si="443"/>
        <v>0</v>
      </c>
      <c r="X2492" s="828">
        <f t="shared" si="444"/>
        <v>0</v>
      </c>
      <c r="Y2492" s="1069">
        <f>[5]building!Y2483</f>
        <v>0</v>
      </c>
      <c r="Z2492" s="749">
        <f t="shared" si="445"/>
        <v>0</v>
      </c>
      <c r="AA2492" s="1071"/>
      <c r="AB2492" s="1071"/>
    </row>
    <row r="2493" spans="16:28" ht="70.5" customHeight="1">
      <c r="V2493" s="828">
        <f t="shared" si="442"/>
        <v>0</v>
      </c>
      <c r="W2493" s="829">
        <f t="shared" si="443"/>
        <v>0</v>
      </c>
      <c r="X2493" s="828">
        <f t="shared" si="444"/>
        <v>0</v>
      </c>
      <c r="Y2493" s="1069">
        <f>[5]building!Y2484</f>
        <v>0</v>
      </c>
      <c r="Z2493" s="749">
        <f t="shared" si="445"/>
        <v>0</v>
      </c>
      <c r="AA2493" s="1071"/>
      <c r="AB2493" s="1071"/>
    </row>
    <row r="2494" spans="16:28" ht="70.5" customHeight="1">
      <c r="V2494" s="828">
        <f t="shared" si="442"/>
        <v>0</v>
      </c>
      <c r="W2494" s="829">
        <f t="shared" si="443"/>
        <v>0</v>
      </c>
      <c r="X2494" s="828">
        <f t="shared" si="444"/>
        <v>0</v>
      </c>
      <c r="Y2494" s="1069">
        <f>[5]building!Y2485</f>
        <v>0</v>
      </c>
      <c r="Z2494" s="749">
        <f t="shared" si="445"/>
        <v>0</v>
      </c>
      <c r="AA2494" s="1071"/>
      <c r="AB2494" s="1071"/>
    </row>
    <row r="2495" spans="16:28" ht="70.5" customHeight="1">
      <c r="V2495" s="828">
        <f t="shared" si="442"/>
        <v>0</v>
      </c>
      <c r="W2495" s="829">
        <f t="shared" si="443"/>
        <v>0</v>
      </c>
      <c r="X2495" s="828">
        <f t="shared" si="444"/>
        <v>0</v>
      </c>
      <c r="Y2495" s="1069">
        <f>[5]building!Y2486</f>
        <v>0</v>
      </c>
      <c r="Z2495" s="749">
        <f t="shared" si="445"/>
        <v>0</v>
      </c>
      <c r="AA2495" s="1071"/>
      <c r="AB2495" s="1071"/>
    </row>
    <row r="2496" spans="16:28" ht="70.5" customHeight="1">
      <c r="V2496" s="828">
        <f t="shared" si="442"/>
        <v>0</v>
      </c>
      <c r="W2496" s="829">
        <f t="shared" si="443"/>
        <v>0</v>
      </c>
      <c r="X2496" s="828">
        <f t="shared" si="444"/>
        <v>0</v>
      </c>
      <c r="Y2496" s="1069">
        <f>[5]building!Y2487</f>
        <v>0</v>
      </c>
      <c r="Z2496" s="749">
        <f t="shared" si="445"/>
        <v>0</v>
      </c>
      <c r="AA2496" s="1071"/>
      <c r="AB2496" s="1071"/>
    </row>
    <row r="2497" spans="22:28" ht="70.5" customHeight="1">
      <c r="V2497" s="828">
        <f t="shared" si="442"/>
        <v>0</v>
      </c>
      <c r="W2497" s="829">
        <f t="shared" si="443"/>
        <v>0</v>
      </c>
      <c r="X2497" s="828">
        <f t="shared" si="444"/>
        <v>0</v>
      </c>
      <c r="Y2497" s="1069">
        <f>[5]building!Y2488</f>
        <v>0</v>
      </c>
      <c r="Z2497" s="749">
        <f t="shared" si="445"/>
        <v>0</v>
      </c>
      <c r="AA2497" s="1071"/>
      <c r="AB2497" s="1071"/>
    </row>
    <row r="2498" spans="22:28" ht="70.5" customHeight="1">
      <c r="V2498" s="828">
        <f t="shared" si="442"/>
        <v>0</v>
      </c>
      <c r="W2498" s="829">
        <f t="shared" si="443"/>
        <v>0</v>
      </c>
      <c r="X2498" s="828">
        <f t="shared" si="444"/>
        <v>0</v>
      </c>
      <c r="Y2498" s="1069">
        <f>[5]building!Y2489</f>
        <v>0</v>
      </c>
      <c r="Z2498" s="749">
        <f t="shared" si="445"/>
        <v>0</v>
      </c>
      <c r="AA2498" s="1071"/>
      <c r="AB2498" s="1071"/>
    </row>
    <row r="2499" spans="22:28" ht="70.5" customHeight="1">
      <c r="V2499" s="828">
        <f t="shared" si="442"/>
        <v>0</v>
      </c>
      <c r="W2499" s="829">
        <f t="shared" si="443"/>
        <v>0</v>
      </c>
      <c r="X2499" s="828">
        <f t="shared" si="444"/>
        <v>0</v>
      </c>
      <c r="Y2499" s="1069">
        <f>[5]building!Y2490</f>
        <v>0</v>
      </c>
      <c r="Z2499" s="749">
        <f t="shared" si="445"/>
        <v>0</v>
      </c>
      <c r="AA2499" s="1071"/>
      <c r="AB2499" s="1071"/>
    </row>
    <row r="2500" spans="22:28" ht="70.5" customHeight="1">
      <c r="V2500" s="828">
        <f t="shared" si="442"/>
        <v>0</v>
      </c>
      <c r="W2500" s="829">
        <f t="shared" si="443"/>
        <v>0</v>
      </c>
      <c r="X2500" s="828">
        <f t="shared" si="444"/>
        <v>0</v>
      </c>
      <c r="Y2500" s="1069">
        <f>[5]building!Y2491</f>
        <v>0</v>
      </c>
      <c r="Z2500" s="749">
        <f t="shared" si="445"/>
        <v>0</v>
      </c>
      <c r="AA2500" s="1071"/>
      <c r="AB2500" s="1071"/>
    </row>
    <row r="2501" spans="22:28" ht="70.5" customHeight="1">
      <c r="V2501" s="828">
        <f t="shared" si="442"/>
        <v>0</v>
      </c>
      <c r="W2501" s="829">
        <f t="shared" si="443"/>
        <v>0</v>
      </c>
      <c r="X2501" s="828">
        <f t="shared" si="444"/>
        <v>0</v>
      </c>
      <c r="Y2501" s="1069">
        <f>[5]building!Y2492</f>
        <v>0</v>
      </c>
      <c r="Z2501" s="749">
        <f t="shared" si="445"/>
        <v>0</v>
      </c>
      <c r="AA2501" s="1071"/>
      <c r="AB2501" s="1071"/>
    </row>
    <row r="2502" spans="22:28" ht="70.5" customHeight="1">
      <c r="V2502" s="828">
        <f t="shared" si="442"/>
        <v>0</v>
      </c>
      <c r="W2502" s="829">
        <f t="shared" si="443"/>
        <v>0</v>
      </c>
      <c r="X2502" s="828">
        <f t="shared" si="444"/>
        <v>0</v>
      </c>
      <c r="Y2502" s="1069">
        <f>[5]building!Y2493</f>
        <v>0</v>
      </c>
      <c r="Z2502" s="749">
        <f t="shared" si="445"/>
        <v>0</v>
      </c>
      <c r="AA2502" s="1071"/>
      <c r="AB2502" s="1071"/>
    </row>
    <row r="2503" spans="22:28" ht="70.5" customHeight="1">
      <c r="V2503" s="828">
        <f t="shared" si="442"/>
        <v>0</v>
      </c>
      <c r="W2503" s="829">
        <f t="shared" si="443"/>
        <v>0</v>
      </c>
      <c r="X2503" s="828">
        <f t="shared" si="444"/>
        <v>0</v>
      </c>
      <c r="Y2503" s="1069">
        <f>[5]building!Y2494</f>
        <v>0</v>
      </c>
      <c r="Z2503" s="749">
        <f t="shared" si="445"/>
        <v>0</v>
      </c>
      <c r="AA2503" s="1071"/>
      <c r="AB2503" s="1071"/>
    </row>
    <row r="2504" spans="22:28" ht="70.5" customHeight="1">
      <c r="V2504" s="828">
        <f t="shared" si="442"/>
        <v>0</v>
      </c>
      <c r="W2504" s="829">
        <f t="shared" si="443"/>
        <v>0</v>
      </c>
      <c r="X2504" s="828">
        <f t="shared" si="444"/>
        <v>0</v>
      </c>
      <c r="Y2504" s="1069">
        <f>[5]building!Y2495</f>
        <v>0</v>
      </c>
      <c r="Z2504" s="749">
        <f t="shared" si="445"/>
        <v>0</v>
      </c>
      <c r="AA2504" s="1071"/>
      <c r="AB2504" s="1071"/>
    </row>
    <row r="2505" spans="22:28" ht="70.5" customHeight="1">
      <c r="V2505" s="828">
        <f t="shared" si="442"/>
        <v>0</v>
      </c>
      <c r="W2505" s="829">
        <f t="shared" si="443"/>
        <v>0</v>
      </c>
      <c r="X2505" s="828">
        <f t="shared" si="444"/>
        <v>0</v>
      </c>
      <c r="Y2505" s="1069">
        <f>[5]building!Y2496</f>
        <v>0</v>
      </c>
      <c r="Z2505" s="749">
        <f t="shared" si="445"/>
        <v>0</v>
      </c>
      <c r="AA2505" s="1071"/>
      <c r="AB2505" s="1071"/>
    </row>
    <row r="2506" spans="22:28" ht="70.5" customHeight="1">
      <c r="V2506" s="828">
        <f t="shared" si="442"/>
        <v>0</v>
      </c>
      <c r="W2506" s="829">
        <f t="shared" si="443"/>
        <v>0</v>
      </c>
      <c r="X2506" s="828">
        <f t="shared" si="444"/>
        <v>0</v>
      </c>
      <c r="Y2506" s="1069">
        <f>[5]building!Y2497</f>
        <v>0</v>
      </c>
      <c r="Z2506" s="749">
        <f t="shared" si="445"/>
        <v>0</v>
      </c>
      <c r="AA2506" s="1071"/>
      <c r="AB2506" s="1071"/>
    </row>
    <row r="2507" spans="22:28" ht="70.5" customHeight="1">
      <c r="V2507" s="828">
        <f t="shared" si="442"/>
        <v>0</v>
      </c>
      <c r="W2507" s="829">
        <f t="shared" si="443"/>
        <v>0</v>
      </c>
      <c r="X2507" s="828">
        <f t="shared" si="444"/>
        <v>0</v>
      </c>
      <c r="Y2507" s="1069">
        <f>[5]building!Y2498</f>
        <v>0</v>
      </c>
      <c r="Z2507" s="749">
        <f t="shared" si="445"/>
        <v>0</v>
      </c>
      <c r="AA2507" s="1071"/>
      <c r="AB2507" s="1071"/>
    </row>
    <row r="2508" spans="22:28" ht="70.5" customHeight="1">
      <c r="V2508" s="828">
        <f t="shared" si="442"/>
        <v>0</v>
      </c>
      <c r="W2508" s="829">
        <f t="shared" si="443"/>
        <v>0</v>
      </c>
      <c r="X2508" s="828">
        <f t="shared" si="444"/>
        <v>0</v>
      </c>
      <c r="Y2508" s="1069">
        <f>[5]building!Y2499</f>
        <v>0</v>
      </c>
      <c r="Z2508" s="749">
        <f t="shared" si="445"/>
        <v>0</v>
      </c>
      <c r="AA2508" s="1071"/>
      <c r="AB2508" s="1071"/>
    </row>
    <row r="2509" spans="22:28" ht="70.5" customHeight="1">
      <c r="V2509" s="828">
        <f t="shared" si="442"/>
        <v>0</v>
      </c>
      <c r="W2509" s="829">
        <f t="shared" si="443"/>
        <v>0</v>
      </c>
      <c r="X2509" s="828">
        <f t="shared" si="444"/>
        <v>0</v>
      </c>
      <c r="Y2509" s="1069">
        <f>[5]building!Y2500</f>
        <v>0</v>
      </c>
      <c r="Z2509" s="749">
        <f t="shared" si="445"/>
        <v>0</v>
      </c>
      <c r="AA2509" s="1071"/>
      <c r="AB2509" s="1071"/>
    </row>
    <row r="2510" spans="22:28" ht="70.5" customHeight="1">
      <c r="V2510" s="828">
        <f t="shared" si="442"/>
        <v>0</v>
      </c>
      <c r="W2510" s="829">
        <f t="shared" si="443"/>
        <v>0</v>
      </c>
      <c r="X2510" s="828">
        <f t="shared" si="444"/>
        <v>0</v>
      </c>
      <c r="Y2510" s="1069">
        <f>[5]building!Y2501</f>
        <v>0</v>
      </c>
      <c r="Z2510" s="749">
        <f t="shared" si="445"/>
        <v>0</v>
      </c>
      <c r="AA2510" s="1071"/>
      <c r="AB2510" s="1071"/>
    </row>
    <row r="2511" spans="22:28" ht="70.5" customHeight="1">
      <c r="V2511" s="828">
        <f t="shared" si="442"/>
        <v>0</v>
      </c>
      <c r="W2511" s="829">
        <f t="shared" si="443"/>
        <v>0</v>
      </c>
      <c r="X2511" s="828">
        <f t="shared" si="444"/>
        <v>0</v>
      </c>
      <c r="Y2511" s="1069">
        <f>[5]building!Y2502</f>
        <v>0</v>
      </c>
      <c r="Z2511" s="749">
        <f t="shared" si="445"/>
        <v>0</v>
      </c>
      <c r="AA2511" s="1071"/>
      <c r="AB2511" s="1071"/>
    </row>
    <row r="2512" spans="22:28" ht="70.5" customHeight="1">
      <c r="V2512" s="828">
        <f t="shared" si="442"/>
        <v>0</v>
      </c>
      <c r="W2512" s="829">
        <f t="shared" si="443"/>
        <v>0</v>
      </c>
      <c r="X2512" s="828">
        <f t="shared" si="444"/>
        <v>0</v>
      </c>
      <c r="Y2512" s="1069">
        <f>[5]building!Y2503</f>
        <v>0</v>
      </c>
      <c r="Z2512" s="749">
        <f t="shared" si="445"/>
        <v>0</v>
      </c>
      <c r="AA2512" s="1071"/>
      <c r="AB2512" s="1071"/>
    </row>
    <row r="2513" spans="22:28" ht="70.5" customHeight="1">
      <c r="V2513" s="828">
        <f t="shared" si="442"/>
        <v>0</v>
      </c>
      <c r="W2513" s="829">
        <f t="shared" si="443"/>
        <v>0</v>
      </c>
      <c r="X2513" s="828">
        <f t="shared" si="444"/>
        <v>0</v>
      </c>
      <c r="Y2513" s="1069">
        <f>[5]building!Y2504</f>
        <v>0</v>
      </c>
      <c r="Z2513" s="749">
        <f t="shared" si="445"/>
        <v>0</v>
      </c>
      <c r="AA2513" s="1071"/>
      <c r="AB2513" s="1071"/>
    </row>
    <row r="2514" spans="22:28" ht="70.5" customHeight="1">
      <c r="V2514" s="828">
        <f t="shared" si="442"/>
        <v>0</v>
      </c>
      <c r="W2514" s="829">
        <f t="shared" si="443"/>
        <v>0</v>
      </c>
      <c r="X2514" s="828">
        <f t="shared" si="444"/>
        <v>0</v>
      </c>
      <c r="Y2514" s="1069">
        <f>[5]building!Y2505</f>
        <v>0</v>
      </c>
      <c r="Z2514" s="749">
        <f t="shared" si="445"/>
        <v>0</v>
      </c>
      <c r="AA2514" s="1071"/>
      <c r="AB2514" s="1071"/>
    </row>
    <row r="2515" spans="22:28" ht="70.5" customHeight="1">
      <c r="V2515" s="828">
        <f t="shared" si="442"/>
        <v>0</v>
      </c>
      <c r="W2515" s="829">
        <f t="shared" si="443"/>
        <v>0</v>
      </c>
      <c r="X2515" s="828">
        <f t="shared" si="444"/>
        <v>0</v>
      </c>
      <c r="Y2515" s="1069">
        <f>[5]building!Y2506</f>
        <v>0</v>
      </c>
      <c r="Z2515" s="749">
        <f t="shared" si="445"/>
        <v>0</v>
      </c>
      <c r="AA2515" s="1071"/>
      <c r="AB2515" s="1071"/>
    </row>
    <row r="2516" spans="22:28" ht="70.5" customHeight="1">
      <c r="V2516" s="828">
        <f t="shared" si="442"/>
        <v>0</v>
      </c>
      <c r="W2516" s="829">
        <f t="shared" si="443"/>
        <v>0</v>
      </c>
      <c r="X2516" s="828">
        <f t="shared" si="444"/>
        <v>0</v>
      </c>
      <c r="Y2516" s="1069">
        <f>[5]building!Y2507</f>
        <v>0</v>
      </c>
      <c r="Z2516" s="749">
        <f t="shared" si="445"/>
        <v>0</v>
      </c>
      <c r="AA2516" s="1071"/>
      <c r="AB2516" s="1071"/>
    </row>
    <row r="2517" spans="22:28" ht="70.5" customHeight="1">
      <c r="V2517" s="828">
        <f t="shared" si="442"/>
        <v>0</v>
      </c>
      <c r="W2517" s="829">
        <f t="shared" si="443"/>
        <v>0</v>
      </c>
      <c r="X2517" s="828">
        <f t="shared" si="444"/>
        <v>0</v>
      </c>
      <c r="Y2517" s="1069">
        <f>[5]building!Y2508</f>
        <v>0</v>
      </c>
      <c r="Z2517" s="749">
        <f t="shared" si="445"/>
        <v>0</v>
      </c>
      <c r="AA2517" s="1071"/>
      <c r="AB2517" s="1071"/>
    </row>
    <row r="2518" spans="22:28" ht="70.5" customHeight="1">
      <c r="V2518" s="828">
        <f t="shared" si="442"/>
        <v>0</v>
      </c>
      <c r="W2518" s="829">
        <f t="shared" si="443"/>
        <v>0</v>
      </c>
      <c r="X2518" s="828">
        <f t="shared" si="444"/>
        <v>0</v>
      </c>
      <c r="Y2518" s="1069">
        <f>[5]building!Y2509</f>
        <v>0</v>
      </c>
      <c r="Z2518" s="749">
        <f t="shared" si="445"/>
        <v>0</v>
      </c>
      <c r="AA2518" s="1071"/>
      <c r="AB2518" s="1071"/>
    </row>
    <row r="2519" spans="22:28" ht="70.5" customHeight="1">
      <c r="V2519" s="828">
        <f t="shared" si="442"/>
        <v>0</v>
      </c>
      <c r="W2519" s="829">
        <f t="shared" si="443"/>
        <v>0</v>
      </c>
      <c r="X2519" s="828">
        <f t="shared" si="444"/>
        <v>0</v>
      </c>
      <c r="Y2519" s="1069">
        <f>[5]building!Y2510</f>
        <v>0</v>
      </c>
      <c r="Z2519" s="749">
        <f t="shared" si="445"/>
        <v>0</v>
      </c>
      <c r="AA2519" s="1071"/>
      <c r="AB2519" s="1071"/>
    </row>
    <row r="2520" spans="22:28" ht="70.5" customHeight="1">
      <c r="V2520" s="828">
        <f t="shared" si="442"/>
        <v>0</v>
      </c>
      <c r="W2520" s="829">
        <f t="shared" si="443"/>
        <v>0</v>
      </c>
      <c r="X2520" s="828">
        <f t="shared" si="444"/>
        <v>0</v>
      </c>
      <c r="Y2520" s="1069">
        <f>[5]building!Y2511</f>
        <v>0</v>
      </c>
      <c r="Z2520" s="749">
        <f t="shared" si="445"/>
        <v>0</v>
      </c>
      <c r="AA2520" s="1071"/>
      <c r="AB2520" s="1071"/>
    </row>
    <row r="2521" spans="22:28" ht="70.5" customHeight="1">
      <c r="V2521" s="828">
        <f t="shared" si="442"/>
        <v>0</v>
      </c>
      <c r="W2521" s="829">
        <f t="shared" si="443"/>
        <v>0</v>
      </c>
      <c r="X2521" s="828">
        <f t="shared" si="444"/>
        <v>0</v>
      </c>
      <c r="Y2521" s="1069">
        <f>[5]building!Y2512</f>
        <v>0</v>
      </c>
      <c r="Z2521" s="749">
        <f t="shared" si="445"/>
        <v>0</v>
      </c>
      <c r="AA2521" s="1071"/>
      <c r="AB2521" s="1071"/>
    </row>
    <row r="2522" spans="22:28" ht="70.5" customHeight="1">
      <c r="V2522" s="828">
        <f t="shared" si="442"/>
        <v>0</v>
      </c>
      <c r="W2522" s="829">
        <f t="shared" si="443"/>
        <v>0</v>
      </c>
      <c r="X2522" s="828">
        <f t="shared" si="444"/>
        <v>0</v>
      </c>
      <c r="Y2522" s="1069">
        <f>[5]building!Y2513</f>
        <v>0</v>
      </c>
      <c r="Z2522" s="749">
        <f t="shared" si="445"/>
        <v>0</v>
      </c>
      <c r="AA2522" s="1071"/>
      <c r="AB2522" s="1071"/>
    </row>
    <row r="2523" spans="22:28" ht="70.5" customHeight="1">
      <c r="V2523" s="828">
        <f t="shared" si="442"/>
        <v>0</v>
      </c>
      <c r="W2523" s="829">
        <f t="shared" si="443"/>
        <v>0</v>
      </c>
      <c r="X2523" s="828">
        <f t="shared" si="444"/>
        <v>0</v>
      </c>
      <c r="Y2523" s="1069">
        <f>[5]building!Y2514</f>
        <v>0</v>
      </c>
      <c r="Z2523" s="749">
        <f t="shared" si="445"/>
        <v>0</v>
      </c>
      <c r="AA2523" s="1071"/>
      <c r="AB2523" s="1071"/>
    </row>
    <row r="2524" spans="22:28" ht="70.5" customHeight="1">
      <c r="V2524" s="828">
        <f t="shared" si="442"/>
        <v>0</v>
      </c>
      <c r="W2524" s="829">
        <f t="shared" si="443"/>
        <v>0</v>
      </c>
      <c r="X2524" s="828">
        <f t="shared" si="444"/>
        <v>0</v>
      </c>
      <c r="Y2524" s="1069">
        <f>[5]building!Y2515</f>
        <v>0</v>
      </c>
      <c r="Z2524" s="749">
        <f t="shared" si="445"/>
        <v>0</v>
      </c>
      <c r="AA2524" s="1071"/>
      <c r="AB2524" s="1071"/>
    </row>
    <row r="2525" spans="22:28" ht="70.5" customHeight="1">
      <c r="V2525" s="828">
        <f t="shared" si="442"/>
        <v>0</v>
      </c>
      <c r="W2525" s="829">
        <f t="shared" si="443"/>
        <v>0</v>
      </c>
      <c r="X2525" s="828">
        <f t="shared" si="444"/>
        <v>0</v>
      </c>
      <c r="Y2525" s="1069">
        <f>[5]building!Y2516</f>
        <v>0</v>
      </c>
      <c r="Z2525" s="749">
        <f t="shared" si="445"/>
        <v>0</v>
      </c>
      <c r="AA2525" s="1071"/>
      <c r="AB2525" s="1071"/>
    </row>
    <row r="2526" spans="22:28" ht="70.5" customHeight="1">
      <c r="V2526" s="828">
        <f t="shared" ref="V2526:V2589" si="446">U2526*C2526</f>
        <v>0</v>
      </c>
      <c r="W2526" s="829">
        <f t="shared" ref="W2526:W2589" si="447">G2526+I2526+K2526+M2526+O2526+Q2526+S2526+U2526</f>
        <v>0</v>
      </c>
      <c r="X2526" s="828">
        <f t="shared" ref="X2526:X2589" si="448">W2526*C2526</f>
        <v>0</v>
      </c>
      <c r="Y2526" s="1069">
        <f>[5]building!Y2517</f>
        <v>0</v>
      </c>
      <c r="Z2526" s="749">
        <f t="shared" ref="Z2526:Z2589" si="449">Y2526*C2526</f>
        <v>0</v>
      </c>
      <c r="AA2526" s="1071"/>
      <c r="AB2526" s="1071"/>
    </row>
    <row r="2527" spans="22:28" ht="70.5" customHeight="1">
      <c r="V2527" s="828">
        <f t="shared" si="446"/>
        <v>0</v>
      </c>
      <c r="W2527" s="829">
        <f t="shared" si="447"/>
        <v>0</v>
      </c>
      <c r="X2527" s="828">
        <f t="shared" si="448"/>
        <v>0</v>
      </c>
      <c r="Y2527" s="1069">
        <f>[5]building!Y2518</f>
        <v>0</v>
      </c>
      <c r="Z2527" s="749">
        <f t="shared" si="449"/>
        <v>0</v>
      </c>
      <c r="AA2527" s="1071"/>
      <c r="AB2527" s="1071"/>
    </row>
    <row r="2528" spans="22:28" ht="70.5" customHeight="1">
      <c r="V2528" s="828">
        <f t="shared" si="446"/>
        <v>0</v>
      </c>
      <c r="W2528" s="829">
        <f t="shared" si="447"/>
        <v>0</v>
      </c>
      <c r="X2528" s="828">
        <f t="shared" si="448"/>
        <v>0</v>
      </c>
      <c r="Y2528" s="1069">
        <f>[5]building!Y2519</f>
        <v>0</v>
      </c>
      <c r="Z2528" s="749">
        <f t="shared" si="449"/>
        <v>0</v>
      </c>
      <c r="AA2528" s="1071"/>
      <c r="AB2528" s="1071"/>
    </row>
    <row r="2529" spans="22:28" ht="70.5" customHeight="1">
      <c r="V2529" s="828">
        <f t="shared" si="446"/>
        <v>0</v>
      </c>
      <c r="W2529" s="829">
        <f t="shared" si="447"/>
        <v>0</v>
      </c>
      <c r="X2529" s="828">
        <f t="shared" si="448"/>
        <v>0</v>
      </c>
      <c r="Y2529" s="1069">
        <f>[5]building!Y2520</f>
        <v>0</v>
      </c>
      <c r="Z2529" s="749">
        <f t="shared" si="449"/>
        <v>0</v>
      </c>
      <c r="AA2529" s="1071"/>
      <c r="AB2529" s="1071"/>
    </row>
    <row r="2530" spans="22:28" ht="70.5" customHeight="1">
      <c r="V2530" s="828">
        <f t="shared" si="446"/>
        <v>0</v>
      </c>
      <c r="W2530" s="829">
        <f t="shared" si="447"/>
        <v>0</v>
      </c>
      <c r="X2530" s="828">
        <f t="shared" si="448"/>
        <v>0</v>
      </c>
      <c r="Y2530" s="1069">
        <f>[5]building!Y2521</f>
        <v>0</v>
      </c>
      <c r="Z2530" s="749">
        <f t="shared" si="449"/>
        <v>0</v>
      </c>
      <c r="AA2530" s="1071"/>
      <c r="AB2530" s="1071"/>
    </row>
    <row r="2531" spans="22:28" ht="70.5" customHeight="1">
      <c r="V2531" s="828">
        <f t="shared" si="446"/>
        <v>0</v>
      </c>
      <c r="W2531" s="829">
        <f t="shared" si="447"/>
        <v>0</v>
      </c>
      <c r="X2531" s="828">
        <f t="shared" si="448"/>
        <v>0</v>
      </c>
      <c r="Y2531" s="1069">
        <f>[5]building!Y2522</f>
        <v>0</v>
      </c>
      <c r="Z2531" s="749">
        <f t="shared" si="449"/>
        <v>0</v>
      </c>
      <c r="AA2531" s="1071"/>
      <c r="AB2531" s="1071"/>
    </row>
    <row r="2532" spans="22:28" ht="70.5" customHeight="1">
      <c r="V2532" s="828">
        <f t="shared" si="446"/>
        <v>0</v>
      </c>
      <c r="W2532" s="829">
        <f t="shared" si="447"/>
        <v>0</v>
      </c>
      <c r="X2532" s="828">
        <f t="shared" si="448"/>
        <v>0</v>
      </c>
      <c r="Y2532" s="1069">
        <f>[5]building!Y2523</f>
        <v>0</v>
      </c>
      <c r="Z2532" s="749">
        <f t="shared" si="449"/>
        <v>0</v>
      </c>
      <c r="AA2532" s="1071"/>
      <c r="AB2532" s="1071"/>
    </row>
    <row r="2533" spans="22:28" ht="70.5" customHeight="1">
      <c r="V2533" s="828">
        <f t="shared" si="446"/>
        <v>0</v>
      </c>
      <c r="W2533" s="829">
        <f t="shared" si="447"/>
        <v>0</v>
      </c>
      <c r="X2533" s="828">
        <f t="shared" si="448"/>
        <v>0</v>
      </c>
      <c r="Y2533" s="1069">
        <f>[5]building!Y2524</f>
        <v>0</v>
      </c>
      <c r="Z2533" s="749">
        <f t="shared" si="449"/>
        <v>0</v>
      </c>
      <c r="AA2533" s="1071"/>
      <c r="AB2533" s="1071"/>
    </row>
    <row r="2534" spans="22:28" ht="70.5" customHeight="1">
      <c r="V2534" s="828">
        <f t="shared" si="446"/>
        <v>0</v>
      </c>
      <c r="W2534" s="829">
        <f t="shared" si="447"/>
        <v>0</v>
      </c>
      <c r="X2534" s="828">
        <f t="shared" si="448"/>
        <v>0</v>
      </c>
      <c r="Y2534" s="1069">
        <f>[5]building!Y2525</f>
        <v>0</v>
      </c>
      <c r="Z2534" s="749">
        <f t="shared" si="449"/>
        <v>0</v>
      </c>
      <c r="AA2534" s="1071"/>
      <c r="AB2534" s="1071"/>
    </row>
    <row r="2535" spans="22:28" ht="70.5" customHeight="1">
      <c r="V2535" s="828">
        <f t="shared" si="446"/>
        <v>0</v>
      </c>
      <c r="W2535" s="829">
        <f t="shared" si="447"/>
        <v>0</v>
      </c>
      <c r="X2535" s="828">
        <f t="shared" si="448"/>
        <v>0</v>
      </c>
      <c r="Y2535" s="1069">
        <f>[5]building!Y2526</f>
        <v>0</v>
      </c>
      <c r="Z2535" s="749">
        <f t="shared" si="449"/>
        <v>0</v>
      </c>
      <c r="AA2535" s="1071"/>
      <c r="AB2535" s="1071"/>
    </row>
    <row r="2536" spans="22:28" ht="70.5" customHeight="1">
      <c r="V2536" s="828">
        <f t="shared" si="446"/>
        <v>0</v>
      </c>
      <c r="W2536" s="829">
        <f t="shared" si="447"/>
        <v>0</v>
      </c>
      <c r="X2536" s="828">
        <f t="shared" si="448"/>
        <v>0</v>
      </c>
      <c r="Y2536" s="1069">
        <f>[5]building!Y2527</f>
        <v>0</v>
      </c>
      <c r="Z2536" s="749">
        <f t="shared" si="449"/>
        <v>0</v>
      </c>
      <c r="AA2536" s="1071"/>
      <c r="AB2536" s="1071"/>
    </row>
    <row r="2537" spans="22:28" ht="70.5" customHeight="1">
      <c r="V2537" s="828">
        <f t="shared" si="446"/>
        <v>0</v>
      </c>
      <c r="W2537" s="829">
        <f t="shared" si="447"/>
        <v>0</v>
      </c>
      <c r="X2537" s="828">
        <f t="shared" si="448"/>
        <v>0</v>
      </c>
      <c r="Y2537" s="1069">
        <f>[5]building!Y2528</f>
        <v>0</v>
      </c>
      <c r="Z2537" s="749">
        <f t="shared" si="449"/>
        <v>0</v>
      </c>
      <c r="AA2537" s="1071"/>
      <c r="AB2537" s="1071"/>
    </row>
    <row r="2538" spans="22:28" ht="70.5" customHeight="1">
      <c r="V2538" s="828">
        <f t="shared" si="446"/>
        <v>0</v>
      </c>
      <c r="W2538" s="829">
        <f t="shared" si="447"/>
        <v>0</v>
      </c>
      <c r="X2538" s="828">
        <f t="shared" si="448"/>
        <v>0</v>
      </c>
      <c r="Y2538" s="1069">
        <f>[5]building!Y2529</f>
        <v>0</v>
      </c>
      <c r="Z2538" s="749">
        <f t="shared" si="449"/>
        <v>0</v>
      </c>
      <c r="AA2538" s="1071"/>
      <c r="AB2538" s="1071"/>
    </row>
    <row r="2539" spans="22:28" ht="70.5" customHeight="1">
      <c r="V2539" s="828">
        <f t="shared" si="446"/>
        <v>0</v>
      </c>
      <c r="W2539" s="829">
        <f t="shared" si="447"/>
        <v>0</v>
      </c>
      <c r="X2539" s="828">
        <f t="shared" si="448"/>
        <v>0</v>
      </c>
      <c r="Y2539" s="1069">
        <f>[5]building!Y2530</f>
        <v>0</v>
      </c>
      <c r="Z2539" s="749">
        <f t="shared" si="449"/>
        <v>0</v>
      </c>
      <c r="AA2539" s="1071"/>
      <c r="AB2539" s="1071"/>
    </row>
    <row r="2540" spans="22:28" ht="70.5" customHeight="1">
      <c r="V2540" s="828">
        <f t="shared" si="446"/>
        <v>0</v>
      </c>
      <c r="W2540" s="829">
        <f t="shared" si="447"/>
        <v>0</v>
      </c>
      <c r="X2540" s="828">
        <f t="shared" si="448"/>
        <v>0</v>
      </c>
      <c r="Y2540" s="1069">
        <f>[5]building!Y2531</f>
        <v>0</v>
      </c>
      <c r="Z2540" s="749">
        <f t="shared" si="449"/>
        <v>0</v>
      </c>
      <c r="AA2540" s="1071"/>
      <c r="AB2540" s="1071"/>
    </row>
    <row r="2541" spans="22:28" ht="70.5" customHeight="1">
      <c r="V2541" s="828">
        <f t="shared" si="446"/>
        <v>0</v>
      </c>
      <c r="W2541" s="829">
        <f t="shared" si="447"/>
        <v>0</v>
      </c>
      <c r="X2541" s="828">
        <f t="shared" si="448"/>
        <v>0</v>
      </c>
      <c r="Y2541" s="1069">
        <f>[5]building!Y2532</f>
        <v>0</v>
      </c>
      <c r="Z2541" s="749">
        <f t="shared" si="449"/>
        <v>0</v>
      </c>
      <c r="AA2541" s="1071"/>
      <c r="AB2541" s="1071"/>
    </row>
    <row r="2542" spans="22:28" ht="70.5" customHeight="1">
      <c r="V2542" s="828">
        <f t="shared" si="446"/>
        <v>0</v>
      </c>
      <c r="W2542" s="829">
        <f t="shared" si="447"/>
        <v>0</v>
      </c>
      <c r="X2542" s="828">
        <f t="shared" si="448"/>
        <v>0</v>
      </c>
      <c r="Y2542" s="1069">
        <f>[5]building!Y2533</f>
        <v>0</v>
      </c>
      <c r="Z2542" s="749">
        <f t="shared" si="449"/>
        <v>0</v>
      </c>
      <c r="AA2542" s="1071"/>
      <c r="AB2542" s="1071"/>
    </row>
    <row r="2543" spans="22:28" ht="70.5" customHeight="1">
      <c r="V2543" s="828">
        <f t="shared" si="446"/>
        <v>0</v>
      </c>
      <c r="W2543" s="829">
        <f t="shared" si="447"/>
        <v>0</v>
      </c>
      <c r="X2543" s="828">
        <f t="shared" si="448"/>
        <v>0</v>
      </c>
      <c r="Y2543" s="1069">
        <f>[5]building!Y2534</f>
        <v>0</v>
      </c>
      <c r="Z2543" s="749">
        <f t="shared" si="449"/>
        <v>0</v>
      </c>
      <c r="AA2543" s="1071"/>
      <c r="AB2543" s="1071"/>
    </row>
    <row r="2544" spans="22:28" ht="70.5" customHeight="1">
      <c r="V2544" s="828">
        <f t="shared" si="446"/>
        <v>0</v>
      </c>
      <c r="W2544" s="829">
        <f t="shared" si="447"/>
        <v>0</v>
      </c>
      <c r="X2544" s="828">
        <f t="shared" si="448"/>
        <v>0</v>
      </c>
      <c r="Y2544" s="1069">
        <f>[5]building!Y2535</f>
        <v>0</v>
      </c>
      <c r="Z2544" s="749">
        <f t="shared" si="449"/>
        <v>0</v>
      </c>
      <c r="AA2544" s="1071"/>
      <c r="AB2544" s="1071"/>
    </row>
    <row r="2545" spans="22:28" ht="70.5" customHeight="1">
      <c r="V2545" s="828">
        <f t="shared" si="446"/>
        <v>0</v>
      </c>
      <c r="W2545" s="829">
        <f t="shared" si="447"/>
        <v>0</v>
      </c>
      <c r="X2545" s="828">
        <f t="shared" si="448"/>
        <v>0</v>
      </c>
      <c r="Y2545" s="1069">
        <f>[5]building!Y2536</f>
        <v>0</v>
      </c>
      <c r="Z2545" s="749">
        <f t="shared" si="449"/>
        <v>0</v>
      </c>
      <c r="AA2545" s="1071"/>
      <c r="AB2545" s="1071"/>
    </row>
    <row r="2546" spans="22:28" ht="70.5" customHeight="1">
      <c r="V2546" s="828">
        <f t="shared" si="446"/>
        <v>0</v>
      </c>
      <c r="W2546" s="829">
        <f t="shared" si="447"/>
        <v>0</v>
      </c>
      <c r="X2546" s="828">
        <f t="shared" si="448"/>
        <v>0</v>
      </c>
      <c r="Y2546" s="1069">
        <f>[5]building!Y2537</f>
        <v>0</v>
      </c>
      <c r="Z2546" s="749">
        <f t="shared" si="449"/>
        <v>0</v>
      </c>
      <c r="AA2546" s="1071"/>
      <c r="AB2546" s="1071"/>
    </row>
    <row r="2547" spans="22:28" ht="70.5" customHeight="1">
      <c r="V2547" s="828">
        <f t="shared" si="446"/>
        <v>0</v>
      </c>
      <c r="W2547" s="829">
        <f t="shared" si="447"/>
        <v>0</v>
      </c>
      <c r="X2547" s="828">
        <f t="shared" si="448"/>
        <v>0</v>
      </c>
      <c r="Y2547" s="1069">
        <f>[5]building!Y2538</f>
        <v>0</v>
      </c>
      <c r="Z2547" s="749">
        <f t="shared" si="449"/>
        <v>0</v>
      </c>
      <c r="AA2547" s="1071"/>
      <c r="AB2547" s="1071"/>
    </row>
    <row r="2548" spans="22:28" ht="70.5" customHeight="1">
      <c r="V2548" s="828">
        <f t="shared" si="446"/>
        <v>0</v>
      </c>
      <c r="W2548" s="829">
        <f t="shared" si="447"/>
        <v>0</v>
      </c>
      <c r="X2548" s="828">
        <f t="shared" si="448"/>
        <v>0</v>
      </c>
      <c r="Y2548" s="1069">
        <f>[5]building!Y2539</f>
        <v>0</v>
      </c>
      <c r="Z2548" s="749">
        <f t="shared" si="449"/>
        <v>0</v>
      </c>
      <c r="AA2548" s="1071"/>
      <c r="AB2548" s="1071"/>
    </row>
    <row r="2549" spans="22:28" ht="70.5" customHeight="1">
      <c r="V2549" s="828">
        <f t="shared" si="446"/>
        <v>0</v>
      </c>
      <c r="W2549" s="829">
        <f t="shared" si="447"/>
        <v>0</v>
      </c>
      <c r="X2549" s="828">
        <f t="shared" si="448"/>
        <v>0</v>
      </c>
      <c r="Y2549" s="1069">
        <f>[5]building!Y2540</f>
        <v>0</v>
      </c>
      <c r="Z2549" s="749">
        <f t="shared" si="449"/>
        <v>0</v>
      </c>
      <c r="AA2549" s="1071"/>
      <c r="AB2549" s="1071"/>
    </row>
    <row r="2550" spans="22:28" ht="70.5" customHeight="1">
      <c r="V2550" s="828">
        <f t="shared" si="446"/>
        <v>0</v>
      </c>
      <c r="W2550" s="829">
        <f t="shared" si="447"/>
        <v>0</v>
      </c>
      <c r="X2550" s="828">
        <f t="shared" si="448"/>
        <v>0</v>
      </c>
      <c r="Y2550" s="1069">
        <f>[5]building!Y2541</f>
        <v>0</v>
      </c>
      <c r="Z2550" s="749">
        <f t="shared" si="449"/>
        <v>0</v>
      </c>
      <c r="AA2550" s="1071"/>
      <c r="AB2550" s="1071"/>
    </row>
    <row r="2551" spans="22:28" ht="70.5" customHeight="1">
      <c r="V2551" s="828">
        <f t="shared" si="446"/>
        <v>0</v>
      </c>
      <c r="W2551" s="829">
        <f t="shared" si="447"/>
        <v>0</v>
      </c>
      <c r="X2551" s="828">
        <f t="shared" si="448"/>
        <v>0</v>
      </c>
      <c r="Y2551" s="1069">
        <f>[5]building!Y2542</f>
        <v>0</v>
      </c>
      <c r="Z2551" s="749">
        <f t="shared" si="449"/>
        <v>0</v>
      </c>
      <c r="AA2551" s="1071"/>
      <c r="AB2551" s="1071"/>
    </row>
    <row r="2552" spans="22:28" ht="70.5" customHeight="1">
      <c r="V2552" s="828">
        <f t="shared" si="446"/>
        <v>0</v>
      </c>
      <c r="W2552" s="829">
        <f t="shared" si="447"/>
        <v>0</v>
      </c>
      <c r="X2552" s="828">
        <f t="shared" si="448"/>
        <v>0</v>
      </c>
      <c r="Y2552" s="1069">
        <f>[5]building!Y2543</f>
        <v>0</v>
      </c>
      <c r="Z2552" s="749">
        <f t="shared" si="449"/>
        <v>0</v>
      </c>
      <c r="AA2552" s="1071"/>
      <c r="AB2552" s="1071"/>
    </row>
    <row r="2553" spans="22:28" ht="70.5" customHeight="1">
      <c r="V2553" s="828">
        <f t="shared" si="446"/>
        <v>0</v>
      </c>
      <c r="W2553" s="829">
        <f t="shared" si="447"/>
        <v>0</v>
      </c>
      <c r="X2553" s="828">
        <f t="shared" si="448"/>
        <v>0</v>
      </c>
      <c r="Y2553" s="1069">
        <f>[5]building!Y2544</f>
        <v>0</v>
      </c>
      <c r="Z2553" s="749">
        <f t="shared" si="449"/>
        <v>0</v>
      </c>
      <c r="AA2553" s="1071"/>
      <c r="AB2553" s="1071"/>
    </row>
    <row r="2554" spans="22:28" ht="70.5" customHeight="1">
      <c r="V2554" s="828">
        <f t="shared" si="446"/>
        <v>0</v>
      </c>
      <c r="W2554" s="829">
        <f t="shared" si="447"/>
        <v>0</v>
      </c>
      <c r="X2554" s="828">
        <f t="shared" si="448"/>
        <v>0</v>
      </c>
      <c r="Y2554" s="1069">
        <f>[5]building!Y2545</f>
        <v>0</v>
      </c>
      <c r="Z2554" s="749">
        <f t="shared" si="449"/>
        <v>0</v>
      </c>
      <c r="AA2554" s="1071"/>
      <c r="AB2554" s="1071"/>
    </row>
    <row r="2555" spans="22:28" ht="70.5" customHeight="1">
      <c r="V2555" s="828">
        <f t="shared" si="446"/>
        <v>0</v>
      </c>
      <c r="W2555" s="829">
        <f t="shared" si="447"/>
        <v>0</v>
      </c>
      <c r="X2555" s="828">
        <f t="shared" si="448"/>
        <v>0</v>
      </c>
      <c r="Y2555" s="1069">
        <f>[5]building!Y2546</f>
        <v>0</v>
      </c>
      <c r="Z2555" s="749">
        <f t="shared" si="449"/>
        <v>0</v>
      </c>
      <c r="AA2555" s="1071"/>
      <c r="AB2555" s="1071"/>
    </row>
    <row r="2556" spans="22:28" ht="70.5" customHeight="1">
      <c r="V2556" s="828">
        <f t="shared" si="446"/>
        <v>0</v>
      </c>
      <c r="W2556" s="829">
        <f t="shared" si="447"/>
        <v>0</v>
      </c>
      <c r="X2556" s="828">
        <f t="shared" si="448"/>
        <v>0</v>
      </c>
      <c r="Y2556" s="1069">
        <f>[5]building!Y2547</f>
        <v>0</v>
      </c>
      <c r="Z2556" s="749">
        <f t="shared" si="449"/>
        <v>0</v>
      </c>
      <c r="AA2556" s="1071"/>
      <c r="AB2556" s="1071"/>
    </row>
    <row r="2557" spans="22:28" ht="70.5" customHeight="1">
      <c r="V2557" s="828">
        <f t="shared" si="446"/>
        <v>0</v>
      </c>
      <c r="W2557" s="829">
        <f t="shared" si="447"/>
        <v>0</v>
      </c>
      <c r="X2557" s="828">
        <f t="shared" si="448"/>
        <v>0</v>
      </c>
      <c r="Y2557" s="1069">
        <f>[5]building!Y2548</f>
        <v>0</v>
      </c>
      <c r="Z2557" s="749">
        <f t="shared" si="449"/>
        <v>0</v>
      </c>
      <c r="AA2557" s="1071"/>
      <c r="AB2557" s="1071"/>
    </row>
    <row r="2558" spans="22:28" ht="70.5" customHeight="1">
      <c r="V2558" s="828">
        <f t="shared" si="446"/>
        <v>0</v>
      </c>
      <c r="W2558" s="829">
        <f t="shared" si="447"/>
        <v>0</v>
      </c>
      <c r="X2558" s="828">
        <f t="shared" si="448"/>
        <v>0</v>
      </c>
      <c r="Y2558" s="1069">
        <f>[5]building!Y2549</f>
        <v>0</v>
      </c>
      <c r="Z2558" s="749">
        <f t="shared" si="449"/>
        <v>0</v>
      </c>
      <c r="AA2558" s="1071"/>
      <c r="AB2558" s="1071"/>
    </row>
    <row r="2559" spans="22:28" ht="70.5" customHeight="1">
      <c r="V2559" s="828">
        <f t="shared" si="446"/>
        <v>0</v>
      </c>
      <c r="W2559" s="829">
        <f t="shared" si="447"/>
        <v>0</v>
      </c>
      <c r="X2559" s="828">
        <f t="shared" si="448"/>
        <v>0</v>
      </c>
      <c r="Y2559" s="1069">
        <f>[5]building!Y2550</f>
        <v>0</v>
      </c>
      <c r="Z2559" s="749">
        <f t="shared" si="449"/>
        <v>0</v>
      </c>
      <c r="AA2559" s="1071"/>
      <c r="AB2559" s="1071"/>
    </row>
    <row r="2560" spans="22:28" ht="70.5" customHeight="1">
      <c r="V2560" s="828">
        <f t="shared" si="446"/>
        <v>0</v>
      </c>
      <c r="W2560" s="829">
        <f t="shared" si="447"/>
        <v>0</v>
      </c>
      <c r="X2560" s="828">
        <f t="shared" si="448"/>
        <v>0</v>
      </c>
      <c r="Y2560" s="1069">
        <f>[5]building!Y2551</f>
        <v>0</v>
      </c>
      <c r="Z2560" s="749">
        <f t="shared" si="449"/>
        <v>0</v>
      </c>
      <c r="AA2560" s="1071"/>
      <c r="AB2560" s="1071"/>
    </row>
    <row r="2561" spans="22:28" ht="70.5" customHeight="1">
      <c r="V2561" s="828">
        <f t="shared" si="446"/>
        <v>0</v>
      </c>
      <c r="W2561" s="829">
        <f t="shared" si="447"/>
        <v>0</v>
      </c>
      <c r="X2561" s="828">
        <f t="shared" si="448"/>
        <v>0</v>
      </c>
      <c r="Y2561" s="1069">
        <f>[5]building!Y2552</f>
        <v>0</v>
      </c>
      <c r="Z2561" s="749">
        <f t="shared" si="449"/>
        <v>0</v>
      </c>
      <c r="AA2561" s="1071"/>
      <c r="AB2561" s="1071"/>
    </row>
    <row r="2562" spans="22:28" ht="70.5" customHeight="1">
      <c r="V2562" s="828">
        <f t="shared" si="446"/>
        <v>0</v>
      </c>
      <c r="W2562" s="829">
        <f t="shared" si="447"/>
        <v>0</v>
      </c>
      <c r="X2562" s="828">
        <f t="shared" si="448"/>
        <v>0</v>
      </c>
      <c r="Y2562" s="1069">
        <f>[5]building!Y2553</f>
        <v>0</v>
      </c>
      <c r="Z2562" s="749">
        <f t="shared" si="449"/>
        <v>0</v>
      </c>
      <c r="AA2562" s="1071"/>
      <c r="AB2562" s="1071"/>
    </row>
    <row r="2563" spans="22:28" ht="70.5" customHeight="1">
      <c r="V2563" s="828">
        <f t="shared" si="446"/>
        <v>0</v>
      </c>
      <c r="W2563" s="829">
        <f t="shared" si="447"/>
        <v>0</v>
      </c>
      <c r="X2563" s="828">
        <f t="shared" si="448"/>
        <v>0</v>
      </c>
      <c r="Y2563" s="1069">
        <f>[5]building!Y2554</f>
        <v>0</v>
      </c>
      <c r="Z2563" s="749">
        <f t="shared" si="449"/>
        <v>0</v>
      </c>
      <c r="AA2563" s="1071"/>
      <c r="AB2563" s="1071"/>
    </row>
    <row r="2564" spans="22:28" ht="70.5" customHeight="1">
      <c r="V2564" s="828">
        <f t="shared" si="446"/>
        <v>0</v>
      </c>
      <c r="W2564" s="829">
        <f t="shared" si="447"/>
        <v>0</v>
      </c>
      <c r="X2564" s="828">
        <f t="shared" si="448"/>
        <v>0</v>
      </c>
      <c r="Y2564" s="1069">
        <f>[5]building!Y2555</f>
        <v>0</v>
      </c>
      <c r="Z2564" s="749">
        <f t="shared" si="449"/>
        <v>0</v>
      </c>
      <c r="AA2564" s="1071"/>
      <c r="AB2564" s="1071"/>
    </row>
    <row r="2565" spans="22:28" ht="70.5" customHeight="1">
      <c r="V2565" s="828">
        <f t="shared" si="446"/>
        <v>0</v>
      </c>
      <c r="W2565" s="829">
        <f t="shared" si="447"/>
        <v>0</v>
      </c>
      <c r="X2565" s="828">
        <f t="shared" si="448"/>
        <v>0</v>
      </c>
      <c r="Y2565" s="1069">
        <f>[5]building!Y2556</f>
        <v>0</v>
      </c>
      <c r="Z2565" s="749">
        <f t="shared" si="449"/>
        <v>0</v>
      </c>
      <c r="AA2565" s="1071"/>
      <c r="AB2565" s="1071"/>
    </row>
    <row r="2566" spans="22:28" ht="70.5" customHeight="1">
      <c r="V2566" s="828">
        <f t="shared" si="446"/>
        <v>0</v>
      </c>
      <c r="W2566" s="829">
        <f t="shared" si="447"/>
        <v>0</v>
      </c>
      <c r="X2566" s="828">
        <f t="shared" si="448"/>
        <v>0</v>
      </c>
      <c r="Y2566" s="1069">
        <f>[5]building!Y2557</f>
        <v>0</v>
      </c>
      <c r="Z2566" s="749">
        <f t="shared" si="449"/>
        <v>0</v>
      </c>
      <c r="AA2566" s="1071"/>
      <c r="AB2566" s="1071"/>
    </row>
    <row r="2567" spans="22:28" ht="70.5" customHeight="1">
      <c r="V2567" s="828">
        <f t="shared" si="446"/>
        <v>0</v>
      </c>
      <c r="W2567" s="829">
        <f t="shared" si="447"/>
        <v>0</v>
      </c>
      <c r="X2567" s="828">
        <f t="shared" si="448"/>
        <v>0</v>
      </c>
      <c r="Y2567" s="1069">
        <f>[5]building!Y2558</f>
        <v>0</v>
      </c>
      <c r="Z2567" s="749">
        <f t="shared" si="449"/>
        <v>0</v>
      </c>
      <c r="AA2567" s="1071"/>
      <c r="AB2567" s="1071"/>
    </row>
    <row r="2568" spans="22:28" ht="70.5" customHeight="1">
      <c r="V2568" s="828">
        <f t="shared" si="446"/>
        <v>0</v>
      </c>
      <c r="W2568" s="829">
        <f t="shared" si="447"/>
        <v>0</v>
      </c>
      <c r="X2568" s="828">
        <f t="shared" si="448"/>
        <v>0</v>
      </c>
      <c r="Y2568" s="1069">
        <f>[5]building!Y2559</f>
        <v>0</v>
      </c>
      <c r="Z2568" s="749">
        <f t="shared" si="449"/>
        <v>0</v>
      </c>
      <c r="AA2568" s="1071"/>
      <c r="AB2568" s="1071"/>
    </row>
    <row r="2569" spans="22:28" ht="70.5" customHeight="1">
      <c r="V2569" s="828">
        <f t="shared" si="446"/>
        <v>0</v>
      </c>
      <c r="W2569" s="829">
        <f t="shared" si="447"/>
        <v>0</v>
      </c>
      <c r="X2569" s="828">
        <f t="shared" si="448"/>
        <v>0</v>
      </c>
      <c r="Y2569" s="1069">
        <f>[5]building!Y2560</f>
        <v>0</v>
      </c>
      <c r="Z2569" s="749">
        <f t="shared" si="449"/>
        <v>0</v>
      </c>
      <c r="AA2569" s="1071"/>
      <c r="AB2569" s="1071"/>
    </row>
    <row r="2570" spans="22:28" ht="70.5" customHeight="1">
      <c r="V2570" s="828">
        <f t="shared" si="446"/>
        <v>0</v>
      </c>
      <c r="W2570" s="829">
        <f t="shared" si="447"/>
        <v>0</v>
      </c>
      <c r="X2570" s="828">
        <f t="shared" si="448"/>
        <v>0</v>
      </c>
      <c r="Y2570" s="1069">
        <f>[5]building!Y2561</f>
        <v>0</v>
      </c>
      <c r="Z2570" s="749">
        <f t="shared" si="449"/>
        <v>0</v>
      </c>
      <c r="AA2570" s="1071"/>
      <c r="AB2570" s="1071"/>
    </row>
    <row r="2571" spans="22:28" ht="70.5" customHeight="1">
      <c r="V2571" s="828">
        <f t="shared" si="446"/>
        <v>0</v>
      </c>
      <c r="W2571" s="829">
        <f t="shared" si="447"/>
        <v>0</v>
      </c>
      <c r="X2571" s="828">
        <f t="shared" si="448"/>
        <v>0</v>
      </c>
      <c r="Y2571" s="1069">
        <f>[5]building!Y2562</f>
        <v>0</v>
      </c>
      <c r="Z2571" s="749">
        <f t="shared" si="449"/>
        <v>0</v>
      </c>
      <c r="AA2571" s="1071"/>
      <c r="AB2571" s="1071"/>
    </row>
    <row r="2572" spans="22:28" ht="70.5" customHeight="1">
      <c r="V2572" s="828">
        <f t="shared" si="446"/>
        <v>0</v>
      </c>
      <c r="W2572" s="829">
        <f t="shared" si="447"/>
        <v>0</v>
      </c>
      <c r="X2572" s="828">
        <f t="shared" si="448"/>
        <v>0</v>
      </c>
      <c r="Y2572" s="1069">
        <f>[5]building!Y2563</f>
        <v>0</v>
      </c>
      <c r="Z2572" s="749">
        <f t="shared" si="449"/>
        <v>0</v>
      </c>
      <c r="AA2572" s="1071"/>
      <c r="AB2572" s="1071"/>
    </row>
    <row r="2573" spans="22:28" ht="70.5" customHeight="1">
      <c r="V2573" s="828">
        <f t="shared" si="446"/>
        <v>0</v>
      </c>
      <c r="W2573" s="829">
        <f t="shared" si="447"/>
        <v>0</v>
      </c>
      <c r="X2573" s="828">
        <f t="shared" si="448"/>
        <v>0</v>
      </c>
      <c r="Y2573" s="1069">
        <f>[5]building!Y2564</f>
        <v>0</v>
      </c>
      <c r="Z2573" s="749">
        <f t="shared" si="449"/>
        <v>0</v>
      </c>
      <c r="AA2573" s="1071"/>
      <c r="AB2573" s="1071"/>
    </row>
    <row r="2574" spans="22:28" ht="70.5" customHeight="1">
      <c r="V2574" s="828">
        <f t="shared" si="446"/>
        <v>0</v>
      </c>
      <c r="W2574" s="829">
        <f t="shared" si="447"/>
        <v>0</v>
      </c>
      <c r="X2574" s="828">
        <f t="shared" si="448"/>
        <v>0</v>
      </c>
      <c r="Y2574" s="1069">
        <f>[5]building!Y2565</f>
        <v>0</v>
      </c>
      <c r="Z2574" s="749">
        <f t="shared" si="449"/>
        <v>0</v>
      </c>
      <c r="AA2574" s="1071"/>
      <c r="AB2574" s="1071"/>
    </row>
    <row r="2575" spans="22:28" ht="70.5" customHeight="1">
      <c r="V2575" s="828">
        <f t="shared" si="446"/>
        <v>0</v>
      </c>
      <c r="W2575" s="829">
        <f t="shared" si="447"/>
        <v>0</v>
      </c>
      <c r="X2575" s="828">
        <f t="shared" si="448"/>
        <v>0</v>
      </c>
      <c r="Y2575" s="1069">
        <f>[5]building!Y2566</f>
        <v>0</v>
      </c>
      <c r="Z2575" s="749">
        <f t="shared" si="449"/>
        <v>0</v>
      </c>
      <c r="AA2575" s="1071"/>
      <c r="AB2575" s="1071"/>
    </row>
    <row r="2576" spans="22:28" ht="70.5" customHeight="1">
      <c r="V2576" s="828">
        <f t="shared" si="446"/>
        <v>0</v>
      </c>
      <c r="W2576" s="829">
        <f t="shared" si="447"/>
        <v>0</v>
      </c>
      <c r="X2576" s="828">
        <f t="shared" si="448"/>
        <v>0</v>
      </c>
      <c r="Y2576" s="1069">
        <f>[5]building!Y2567</f>
        <v>0</v>
      </c>
      <c r="Z2576" s="749">
        <f t="shared" si="449"/>
        <v>0</v>
      </c>
      <c r="AA2576" s="1071"/>
      <c r="AB2576" s="1071"/>
    </row>
    <row r="2577" spans="22:28" ht="70.5" customHeight="1">
      <c r="V2577" s="828">
        <f t="shared" si="446"/>
        <v>0</v>
      </c>
      <c r="W2577" s="829">
        <f t="shared" si="447"/>
        <v>0</v>
      </c>
      <c r="X2577" s="828">
        <f t="shared" si="448"/>
        <v>0</v>
      </c>
      <c r="Y2577" s="1069">
        <f>[5]building!Y2568</f>
        <v>0</v>
      </c>
      <c r="Z2577" s="749">
        <f t="shared" si="449"/>
        <v>0</v>
      </c>
      <c r="AA2577" s="1071"/>
      <c r="AB2577" s="1071"/>
    </row>
    <row r="2578" spans="22:28" ht="70.5" customHeight="1">
      <c r="V2578" s="828">
        <f t="shared" si="446"/>
        <v>0</v>
      </c>
      <c r="W2578" s="829">
        <f t="shared" si="447"/>
        <v>0</v>
      </c>
      <c r="X2578" s="828">
        <f t="shared" si="448"/>
        <v>0</v>
      </c>
      <c r="Y2578" s="1069">
        <f>[5]building!Y2569</f>
        <v>0</v>
      </c>
      <c r="Z2578" s="749">
        <f t="shared" si="449"/>
        <v>0</v>
      </c>
      <c r="AA2578" s="1071"/>
      <c r="AB2578" s="1071"/>
    </row>
    <row r="2579" spans="22:28" ht="70.5" customHeight="1">
      <c r="V2579" s="828">
        <f t="shared" si="446"/>
        <v>0</v>
      </c>
      <c r="W2579" s="829">
        <f t="shared" si="447"/>
        <v>0</v>
      </c>
      <c r="X2579" s="828">
        <f t="shared" si="448"/>
        <v>0</v>
      </c>
      <c r="Y2579" s="1069">
        <f>[5]building!Y2570</f>
        <v>0</v>
      </c>
      <c r="Z2579" s="749">
        <f t="shared" si="449"/>
        <v>0</v>
      </c>
      <c r="AA2579" s="1071"/>
      <c r="AB2579" s="1071"/>
    </row>
    <row r="2580" spans="22:28" ht="70.5" customHeight="1">
      <c r="V2580" s="828">
        <f t="shared" si="446"/>
        <v>0</v>
      </c>
      <c r="W2580" s="829">
        <f t="shared" si="447"/>
        <v>0</v>
      </c>
      <c r="X2580" s="828">
        <f t="shared" si="448"/>
        <v>0</v>
      </c>
      <c r="Y2580" s="1069">
        <f>[5]building!Y2571</f>
        <v>0</v>
      </c>
      <c r="Z2580" s="749">
        <f t="shared" si="449"/>
        <v>0</v>
      </c>
      <c r="AA2580" s="1071"/>
      <c r="AB2580" s="1071"/>
    </row>
    <row r="2581" spans="22:28" ht="70.5" customHeight="1">
      <c r="V2581" s="828">
        <f t="shared" si="446"/>
        <v>0</v>
      </c>
      <c r="W2581" s="829">
        <f t="shared" si="447"/>
        <v>0</v>
      </c>
      <c r="X2581" s="828">
        <f t="shared" si="448"/>
        <v>0</v>
      </c>
      <c r="Y2581" s="1069">
        <f>[5]building!Y2572</f>
        <v>0</v>
      </c>
      <c r="Z2581" s="749">
        <f t="shared" si="449"/>
        <v>0</v>
      </c>
      <c r="AA2581" s="1071"/>
      <c r="AB2581" s="1071"/>
    </row>
    <row r="2582" spans="22:28" ht="70.5" customHeight="1">
      <c r="V2582" s="828">
        <f t="shared" si="446"/>
        <v>0</v>
      </c>
      <c r="W2582" s="829">
        <f t="shared" si="447"/>
        <v>0</v>
      </c>
      <c r="X2582" s="828">
        <f t="shared" si="448"/>
        <v>0</v>
      </c>
      <c r="Y2582" s="1069">
        <f>[5]building!Y2573</f>
        <v>0</v>
      </c>
      <c r="Z2582" s="749">
        <f t="shared" si="449"/>
        <v>0</v>
      </c>
      <c r="AA2582" s="1071"/>
      <c r="AB2582" s="1071"/>
    </row>
    <row r="2583" spans="22:28" ht="70.5" customHeight="1">
      <c r="V2583" s="828">
        <f t="shared" si="446"/>
        <v>0</v>
      </c>
      <c r="W2583" s="829">
        <f t="shared" si="447"/>
        <v>0</v>
      </c>
      <c r="X2583" s="828">
        <f t="shared" si="448"/>
        <v>0</v>
      </c>
      <c r="Y2583" s="1069">
        <f>[5]building!Y2574</f>
        <v>0</v>
      </c>
      <c r="Z2583" s="749">
        <f t="shared" si="449"/>
        <v>0</v>
      </c>
      <c r="AA2583" s="1071"/>
      <c r="AB2583" s="1071"/>
    </row>
    <row r="2584" spans="22:28" ht="70.5" customHeight="1">
      <c r="V2584" s="828">
        <f t="shared" si="446"/>
        <v>0</v>
      </c>
      <c r="W2584" s="829">
        <f t="shared" si="447"/>
        <v>0</v>
      </c>
      <c r="X2584" s="828">
        <f t="shared" si="448"/>
        <v>0</v>
      </c>
      <c r="Y2584" s="1069">
        <f>[5]building!Y2575</f>
        <v>0</v>
      </c>
      <c r="Z2584" s="749">
        <f t="shared" si="449"/>
        <v>0</v>
      </c>
      <c r="AA2584" s="1071"/>
      <c r="AB2584" s="1071"/>
    </row>
    <row r="2585" spans="22:28" ht="70.5" customHeight="1">
      <c r="V2585" s="828">
        <f t="shared" si="446"/>
        <v>0</v>
      </c>
      <c r="W2585" s="829">
        <f t="shared" si="447"/>
        <v>0</v>
      </c>
      <c r="X2585" s="828">
        <f t="shared" si="448"/>
        <v>0</v>
      </c>
      <c r="Y2585" s="1069">
        <f>[5]building!Y2576</f>
        <v>0</v>
      </c>
      <c r="Z2585" s="749">
        <f t="shared" si="449"/>
        <v>0</v>
      </c>
      <c r="AA2585" s="1071"/>
      <c r="AB2585" s="1071"/>
    </row>
    <row r="2586" spans="22:28" ht="70.5" customHeight="1">
      <c r="V2586" s="828">
        <f t="shared" si="446"/>
        <v>0</v>
      </c>
      <c r="W2586" s="829">
        <f t="shared" si="447"/>
        <v>0</v>
      </c>
      <c r="X2586" s="828">
        <f t="shared" si="448"/>
        <v>0</v>
      </c>
      <c r="Y2586" s="1069">
        <f>[5]building!Y2577</f>
        <v>0</v>
      </c>
      <c r="Z2586" s="749">
        <f t="shared" si="449"/>
        <v>0</v>
      </c>
      <c r="AA2586" s="1071"/>
      <c r="AB2586" s="1071"/>
    </row>
    <row r="2587" spans="22:28" ht="70.5" customHeight="1">
      <c r="V2587" s="828">
        <f t="shared" si="446"/>
        <v>0</v>
      </c>
      <c r="W2587" s="829">
        <f t="shared" si="447"/>
        <v>0</v>
      </c>
      <c r="X2587" s="828">
        <f t="shared" si="448"/>
        <v>0</v>
      </c>
      <c r="Y2587" s="1069">
        <f>[5]building!Y2578</f>
        <v>0</v>
      </c>
      <c r="Z2587" s="749">
        <f t="shared" si="449"/>
        <v>0</v>
      </c>
      <c r="AA2587" s="1071"/>
      <c r="AB2587" s="1071"/>
    </row>
    <row r="2588" spans="22:28" ht="70.5" customHeight="1">
      <c r="V2588" s="828">
        <f t="shared" si="446"/>
        <v>0</v>
      </c>
      <c r="W2588" s="829">
        <f t="shared" si="447"/>
        <v>0</v>
      </c>
      <c r="X2588" s="828">
        <f t="shared" si="448"/>
        <v>0</v>
      </c>
      <c r="Y2588" s="1069">
        <f>[5]building!Y2579</f>
        <v>0</v>
      </c>
      <c r="Z2588" s="749">
        <f t="shared" si="449"/>
        <v>0</v>
      </c>
      <c r="AA2588" s="1071"/>
      <c r="AB2588" s="1071"/>
    </row>
    <row r="2589" spans="22:28" ht="70.5" customHeight="1">
      <c r="V2589" s="828">
        <f t="shared" si="446"/>
        <v>0</v>
      </c>
      <c r="W2589" s="829">
        <f t="shared" si="447"/>
        <v>0</v>
      </c>
      <c r="X2589" s="828">
        <f t="shared" si="448"/>
        <v>0</v>
      </c>
      <c r="Y2589" s="1069">
        <f>[5]building!Y2580</f>
        <v>0</v>
      </c>
      <c r="Z2589" s="749">
        <f t="shared" si="449"/>
        <v>0</v>
      </c>
      <c r="AA2589" s="1071"/>
      <c r="AB2589" s="1071"/>
    </row>
    <row r="2590" spans="22:28" ht="70.5" customHeight="1">
      <c r="V2590" s="828">
        <f t="shared" ref="V2590:V2653" si="450">U2590*C2590</f>
        <v>0</v>
      </c>
      <c r="W2590" s="829">
        <f t="shared" ref="W2590:W2653" si="451">G2590+I2590+K2590+M2590+O2590+Q2590+S2590+U2590</f>
        <v>0</v>
      </c>
      <c r="X2590" s="828">
        <f t="shared" ref="X2590:X2653" si="452">W2590*C2590</f>
        <v>0</v>
      </c>
      <c r="Y2590" s="1069">
        <f>[5]building!Y2581</f>
        <v>0</v>
      </c>
      <c r="Z2590" s="749">
        <f t="shared" ref="Z2590:Z2653" si="453">Y2590*C2590</f>
        <v>0</v>
      </c>
      <c r="AA2590" s="1071"/>
      <c r="AB2590" s="1071"/>
    </row>
    <row r="2591" spans="22:28" ht="70.5" customHeight="1">
      <c r="V2591" s="828">
        <f t="shared" si="450"/>
        <v>0</v>
      </c>
      <c r="W2591" s="829">
        <f t="shared" si="451"/>
        <v>0</v>
      </c>
      <c r="X2591" s="828">
        <f t="shared" si="452"/>
        <v>0</v>
      </c>
      <c r="Y2591" s="1069">
        <f>[5]building!Y2582</f>
        <v>0</v>
      </c>
      <c r="Z2591" s="749">
        <f t="shared" si="453"/>
        <v>0</v>
      </c>
      <c r="AA2591" s="1071"/>
      <c r="AB2591" s="1071"/>
    </row>
    <row r="2592" spans="22:28" ht="70.5" customHeight="1">
      <c r="V2592" s="828">
        <f t="shared" si="450"/>
        <v>0</v>
      </c>
      <c r="W2592" s="829">
        <f t="shared" si="451"/>
        <v>0</v>
      </c>
      <c r="X2592" s="828">
        <f t="shared" si="452"/>
        <v>0</v>
      </c>
      <c r="Y2592" s="1069">
        <f>[5]building!Y2583</f>
        <v>0</v>
      </c>
      <c r="Z2592" s="749">
        <f t="shared" si="453"/>
        <v>0</v>
      </c>
      <c r="AA2592" s="1071"/>
      <c r="AB2592" s="1071"/>
    </row>
    <row r="2593" spans="22:28" ht="70.5" customHeight="1">
      <c r="V2593" s="828">
        <f t="shared" si="450"/>
        <v>0</v>
      </c>
      <c r="W2593" s="829">
        <f t="shared" si="451"/>
        <v>0</v>
      </c>
      <c r="X2593" s="828">
        <f t="shared" si="452"/>
        <v>0</v>
      </c>
      <c r="Y2593" s="1069">
        <f>[5]building!Y2584</f>
        <v>0</v>
      </c>
      <c r="Z2593" s="749">
        <f t="shared" si="453"/>
        <v>0</v>
      </c>
      <c r="AA2593" s="1071"/>
      <c r="AB2593" s="1071"/>
    </row>
    <row r="2594" spans="22:28" ht="70.5" customHeight="1">
      <c r="V2594" s="828">
        <f t="shared" si="450"/>
        <v>0</v>
      </c>
      <c r="W2594" s="829">
        <f t="shared" si="451"/>
        <v>0</v>
      </c>
      <c r="X2594" s="828">
        <f t="shared" si="452"/>
        <v>0</v>
      </c>
      <c r="Y2594" s="1069">
        <f>[5]building!Y2585</f>
        <v>0</v>
      </c>
      <c r="Z2594" s="749">
        <f t="shared" si="453"/>
        <v>0</v>
      </c>
      <c r="AA2594" s="1071"/>
      <c r="AB2594" s="1071"/>
    </row>
    <row r="2595" spans="22:28" ht="70.5" customHeight="1">
      <c r="V2595" s="828">
        <f t="shared" si="450"/>
        <v>0</v>
      </c>
      <c r="W2595" s="829">
        <f t="shared" si="451"/>
        <v>0</v>
      </c>
      <c r="X2595" s="828">
        <f t="shared" si="452"/>
        <v>0</v>
      </c>
      <c r="Y2595" s="1069">
        <f>[5]building!Y2586</f>
        <v>0</v>
      </c>
      <c r="Z2595" s="749">
        <f t="shared" si="453"/>
        <v>0</v>
      </c>
      <c r="AA2595" s="1071"/>
      <c r="AB2595" s="1071"/>
    </row>
    <row r="2596" spans="22:28" ht="70.5" customHeight="1">
      <c r="V2596" s="828">
        <f t="shared" si="450"/>
        <v>0</v>
      </c>
      <c r="W2596" s="829">
        <f t="shared" si="451"/>
        <v>0</v>
      </c>
      <c r="X2596" s="828">
        <f t="shared" si="452"/>
        <v>0</v>
      </c>
      <c r="Y2596" s="1069">
        <f>[5]building!Y2587</f>
        <v>0</v>
      </c>
      <c r="Z2596" s="749">
        <f t="shared" si="453"/>
        <v>0</v>
      </c>
      <c r="AA2596" s="1071"/>
      <c r="AB2596" s="1071"/>
    </row>
    <row r="2597" spans="22:28" ht="70.5" customHeight="1">
      <c r="V2597" s="828">
        <f t="shared" si="450"/>
        <v>0</v>
      </c>
      <c r="W2597" s="829">
        <f t="shared" si="451"/>
        <v>0</v>
      </c>
      <c r="X2597" s="828">
        <f t="shared" si="452"/>
        <v>0</v>
      </c>
      <c r="Y2597" s="1069">
        <f>[5]building!Y2588</f>
        <v>0</v>
      </c>
      <c r="Z2597" s="749">
        <f t="shared" si="453"/>
        <v>0</v>
      </c>
      <c r="AA2597" s="1071"/>
      <c r="AB2597" s="1071"/>
    </row>
    <row r="2598" spans="22:28" ht="70.5" customHeight="1">
      <c r="V2598" s="828">
        <f t="shared" si="450"/>
        <v>0</v>
      </c>
      <c r="W2598" s="829">
        <f t="shared" si="451"/>
        <v>0</v>
      </c>
      <c r="X2598" s="828">
        <f t="shared" si="452"/>
        <v>0</v>
      </c>
      <c r="Y2598" s="1069">
        <f>[5]building!Y2589</f>
        <v>0</v>
      </c>
      <c r="Z2598" s="749">
        <f t="shared" si="453"/>
        <v>0</v>
      </c>
      <c r="AA2598" s="1071"/>
      <c r="AB2598" s="1071"/>
    </row>
    <row r="2599" spans="22:28" ht="70.5" customHeight="1">
      <c r="V2599" s="828">
        <f t="shared" si="450"/>
        <v>0</v>
      </c>
      <c r="W2599" s="829">
        <f t="shared" si="451"/>
        <v>0</v>
      </c>
      <c r="X2599" s="828">
        <f t="shared" si="452"/>
        <v>0</v>
      </c>
      <c r="Y2599" s="1069">
        <f>[5]building!Y2590</f>
        <v>0</v>
      </c>
      <c r="Z2599" s="749">
        <f t="shared" si="453"/>
        <v>0</v>
      </c>
      <c r="AA2599" s="1071"/>
      <c r="AB2599" s="1071"/>
    </row>
    <row r="2600" spans="22:28" ht="70.5" customHeight="1">
      <c r="V2600" s="828">
        <f t="shared" si="450"/>
        <v>0</v>
      </c>
      <c r="W2600" s="829">
        <f t="shared" si="451"/>
        <v>0</v>
      </c>
      <c r="X2600" s="828">
        <f t="shared" si="452"/>
        <v>0</v>
      </c>
      <c r="Y2600" s="1069">
        <f>[5]building!Y2591</f>
        <v>0</v>
      </c>
      <c r="Z2600" s="749">
        <f t="shared" si="453"/>
        <v>0</v>
      </c>
      <c r="AA2600" s="1071"/>
      <c r="AB2600" s="1071"/>
    </row>
    <row r="2601" spans="22:28" ht="70.5" customHeight="1">
      <c r="V2601" s="828">
        <f t="shared" si="450"/>
        <v>0</v>
      </c>
      <c r="W2601" s="829">
        <f t="shared" si="451"/>
        <v>0</v>
      </c>
      <c r="X2601" s="828">
        <f t="shared" si="452"/>
        <v>0</v>
      </c>
      <c r="Y2601" s="1069">
        <f>[5]building!Y2592</f>
        <v>0</v>
      </c>
      <c r="Z2601" s="749">
        <f t="shared" si="453"/>
        <v>0</v>
      </c>
      <c r="AA2601" s="1071"/>
      <c r="AB2601" s="1071"/>
    </row>
    <row r="2602" spans="22:28" ht="70.5" customHeight="1">
      <c r="V2602" s="828">
        <f t="shared" si="450"/>
        <v>0</v>
      </c>
      <c r="W2602" s="829">
        <f t="shared" si="451"/>
        <v>0</v>
      </c>
      <c r="X2602" s="828">
        <f t="shared" si="452"/>
        <v>0</v>
      </c>
      <c r="Y2602" s="1069">
        <f>[5]building!Y2593</f>
        <v>0</v>
      </c>
      <c r="Z2602" s="749">
        <f t="shared" si="453"/>
        <v>0</v>
      </c>
      <c r="AA2602" s="1071"/>
      <c r="AB2602" s="1071"/>
    </row>
    <row r="2603" spans="22:28" ht="70.5" customHeight="1">
      <c r="V2603" s="828">
        <f t="shared" si="450"/>
        <v>0</v>
      </c>
      <c r="W2603" s="829">
        <f t="shared" si="451"/>
        <v>0</v>
      </c>
      <c r="X2603" s="828">
        <f t="shared" si="452"/>
        <v>0</v>
      </c>
      <c r="Y2603" s="1069">
        <f>[5]building!Y2594</f>
        <v>0</v>
      </c>
      <c r="Z2603" s="749">
        <f t="shared" si="453"/>
        <v>0</v>
      </c>
      <c r="AA2603" s="1071"/>
      <c r="AB2603" s="1071"/>
    </row>
    <row r="2604" spans="22:28" ht="70.5" customHeight="1">
      <c r="V2604" s="828">
        <f t="shared" si="450"/>
        <v>0</v>
      </c>
      <c r="W2604" s="829">
        <f t="shared" si="451"/>
        <v>0</v>
      </c>
      <c r="X2604" s="828">
        <f t="shared" si="452"/>
        <v>0</v>
      </c>
      <c r="Y2604" s="1069">
        <f>[5]building!Y2595</f>
        <v>0</v>
      </c>
      <c r="Z2604" s="749">
        <f t="shared" si="453"/>
        <v>0</v>
      </c>
      <c r="AA2604" s="1071"/>
      <c r="AB2604" s="1071"/>
    </row>
    <row r="2605" spans="22:28" ht="70.5" customHeight="1">
      <c r="V2605" s="828">
        <f t="shared" si="450"/>
        <v>0</v>
      </c>
      <c r="W2605" s="829">
        <f t="shared" si="451"/>
        <v>0</v>
      </c>
      <c r="X2605" s="828">
        <f t="shared" si="452"/>
        <v>0</v>
      </c>
      <c r="Y2605" s="1069">
        <f>[5]building!Y2596</f>
        <v>0</v>
      </c>
      <c r="Z2605" s="749">
        <f t="shared" si="453"/>
        <v>0</v>
      </c>
      <c r="AA2605" s="1071"/>
      <c r="AB2605" s="1071"/>
    </row>
    <row r="2606" spans="22:28" ht="70.5" customHeight="1">
      <c r="V2606" s="828">
        <f t="shared" si="450"/>
        <v>0</v>
      </c>
      <c r="W2606" s="829">
        <f t="shared" si="451"/>
        <v>0</v>
      </c>
      <c r="X2606" s="828">
        <f t="shared" si="452"/>
        <v>0</v>
      </c>
      <c r="Y2606" s="1069">
        <f>[5]building!Y2597</f>
        <v>0</v>
      </c>
      <c r="Z2606" s="749">
        <f t="shared" si="453"/>
        <v>0</v>
      </c>
      <c r="AA2606" s="1071"/>
      <c r="AB2606" s="1071"/>
    </row>
    <row r="2607" spans="22:28" ht="70.5" customHeight="1">
      <c r="V2607" s="828">
        <f t="shared" si="450"/>
        <v>0</v>
      </c>
      <c r="W2607" s="829">
        <f t="shared" si="451"/>
        <v>0</v>
      </c>
      <c r="X2607" s="828">
        <f t="shared" si="452"/>
        <v>0</v>
      </c>
      <c r="Y2607" s="1069">
        <f>[5]building!Y2598</f>
        <v>0</v>
      </c>
      <c r="Z2607" s="749">
        <f t="shared" si="453"/>
        <v>0</v>
      </c>
      <c r="AA2607" s="1071"/>
      <c r="AB2607" s="1071"/>
    </row>
    <row r="2608" spans="22:28" ht="70.5" customHeight="1">
      <c r="V2608" s="828">
        <f t="shared" si="450"/>
        <v>0</v>
      </c>
      <c r="W2608" s="829">
        <f t="shared" si="451"/>
        <v>0</v>
      </c>
      <c r="X2608" s="828">
        <f t="shared" si="452"/>
        <v>0</v>
      </c>
      <c r="Y2608" s="1069">
        <f>[5]building!Y2599</f>
        <v>0</v>
      </c>
      <c r="Z2608" s="749">
        <f t="shared" si="453"/>
        <v>0</v>
      </c>
      <c r="AA2608" s="1071"/>
      <c r="AB2608" s="1071"/>
    </row>
    <row r="2609" spans="22:28" ht="70.5" customHeight="1">
      <c r="V2609" s="828">
        <f t="shared" si="450"/>
        <v>0</v>
      </c>
      <c r="W2609" s="829">
        <f t="shared" si="451"/>
        <v>0</v>
      </c>
      <c r="X2609" s="828">
        <f t="shared" si="452"/>
        <v>0</v>
      </c>
      <c r="Y2609" s="1069">
        <f>[5]building!Y2600</f>
        <v>0</v>
      </c>
      <c r="Z2609" s="749">
        <f t="shared" si="453"/>
        <v>0</v>
      </c>
      <c r="AA2609" s="1071"/>
      <c r="AB2609" s="1071"/>
    </row>
    <row r="2610" spans="22:28" ht="70.5" customHeight="1">
      <c r="V2610" s="828">
        <f t="shared" si="450"/>
        <v>0</v>
      </c>
      <c r="W2610" s="829">
        <f t="shared" si="451"/>
        <v>0</v>
      </c>
      <c r="X2610" s="828">
        <f t="shared" si="452"/>
        <v>0</v>
      </c>
      <c r="Y2610" s="1069">
        <f>[5]building!Y2601</f>
        <v>0</v>
      </c>
      <c r="Z2610" s="749">
        <f t="shared" si="453"/>
        <v>0</v>
      </c>
      <c r="AA2610" s="1071"/>
      <c r="AB2610" s="1071"/>
    </row>
    <row r="2611" spans="22:28" ht="70.5" customHeight="1">
      <c r="V2611" s="828">
        <f t="shared" si="450"/>
        <v>0</v>
      </c>
      <c r="W2611" s="829">
        <f t="shared" si="451"/>
        <v>0</v>
      </c>
      <c r="X2611" s="828">
        <f t="shared" si="452"/>
        <v>0</v>
      </c>
      <c r="Y2611" s="1069">
        <f>[5]building!Y2602</f>
        <v>0</v>
      </c>
      <c r="Z2611" s="749">
        <f t="shared" si="453"/>
        <v>0</v>
      </c>
      <c r="AA2611" s="1071"/>
      <c r="AB2611" s="1071"/>
    </row>
    <row r="2612" spans="22:28" ht="70.5" customHeight="1">
      <c r="V2612" s="828">
        <f t="shared" si="450"/>
        <v>0</v>
      </c>
      <c r="W2612" s="829">
        <f t="shared" si="451"/>
        <v>0</v>
      </c>
      <c r="X2612" s="828">
        <f t="shared" si="452"/>
        <v>0</v>
      </c>
      <c r="Y2612" s="1069">
        <f>[5]building!Y2603</f>
        <v>0</v>
      </c>
      <c r="Z2612" s="749">
        <f t="shared" si="453"/>
        <v>0</v>
      </c>
      <c r="AA2612" s="1071"/>
      <c r="AB2612" s="1071"/>
    </row>
    <row r="2613" spans="22:28" ht="70.5" customHeight="1">
      <c r="V2613" s="828">
        <f t="shared" si="450"/>
        <v>0</v>
      </c>
      <c r="W2613" s="829">
        <f t="shared" si="451"/>
        <v>0</v>
      </c>
      <c r="X2613" s="828">
        <f t="shared" si="452"/>
        <v>0</v>
      </c>
      <c r="Y2613" s="1069">
        <f>[5]building!Y2604</f>
        <v>0</v>
      </c>
      <c r="Z2613" s="749">
        <f t="shared" si="453"/>
        <v>0</v>
      </c>
      <c r="AA2613" s="1071"/>
      <c r="AB2613" s="1071"/>
    </row>
    <row r="2614" spans="22:28" ht="70.5" customHeight="1">
      <c r="V2614" s="828">
        <f t="shared" si="450"/>
        <v>0</v>
      </c>
      <c r="W2614" s="829">
        <f t="shared" si="451"/>
        <v>0</v>
      </c>
      <c r="X2614" s="828">
        <f t="shared" si="452"/>
        <v>0</v>
      </c>
      <c r="Y2614" s="1069">
        <f>[5]building!Y2605</f>
        <v>0</v>
      </c>
      <c r="Z2614" s="749">
        <f t="shared" si="453"/>
        <v>0</v>
      </c>
      <c r="AA2614" s="1071"/>
      <c r="AB2614" s="1071"/>
    </row>
    <row r="2615" spans="22:28" ht="70.5" customHeight="1">
      <c r="V2615" s="828">
        <f t="shared" si="450"/>
        <v>0</v>
      </c>
      <c r="W2615" s="829">
        <f t="shared" si="451"/>
        <v>0</v>
      </c>
      <c r="X2615" s="828">
        <f t="shared" si="452"/>
        <v>0</v>
      </c>
      <c r="Y2615" s="1069">
        <f>[5]building!Y2606</f>
        <v>0</v>
      </c>
      <c r="Z2615" s="749">
        <f t="shared" si="453"/>
        <v>0</v>
      </c>
      <c r="AA2615" s="1071"/>
      <c r="AB2615" s="1071"/>
    </row>
    <row r="2616" spans="22:28" ht="70.5" customHeight="1">
      <c r="V2616" s="828">
        <f t="shared" si="450"/>
        <v>0</v>
      </c>
      <c r="W2616" s="829">
        <f t="shared" si="451"/>
        <v>0</v>
      </c>
      <c r="X2616" s="828">
        <f t="shared" si="452"/>
        <v>0</v>
      </c>
      <c r="Y2616" s="1069">
        <f>[5]building!Y2607</f>
        <v>0</v>
      </c>
      <c r="Z2616" s="749">
        <f t="shared" si="453"/>
        <v>0</v>
      </c>
      <c r="AA2616" s="1071"/>
      <c r="AB2616" s="1071"/>
    </row>
    <row r="2617" spans="22:28" ht="70.5" customHeight="1">
      <c r="V2617" s="828">
        <f t="shared" si="450"/>
        <v>0</v>
      </c>
      <c r="W2617" s="829">
        <f t="shared" si="451"/>
        <v>0</v>
      </c>
      <c r="X2617" s="828">
        <f t="shared" si="452"/>
        <v>0</v>
      </c>
      <c r="Y2617" s="1069">
        <f>[5]building!Y2608</f>
        <v>0</v>
      </c>
      <c r="Z2617" s="749">
        <f t="shared" si="453"/>
        <v>0</v>
      </c>
      <c r="AA2617" s="1071"/>
      <c r="AB2617" s="1071"/>
    </row>
    <row r="2618" spans="22:28" ht="70.5" customHeight="1">
      <c r="V2618" s="828">
        <f t="shared" si="450"/>
        <v>0</v>
      </c>
      <c r="W2618" s="829">
        <f t="shared" si="451"/>
        <v>0</v>
      </c>
      <c r="X2618" s="828">
        <f t="shared" si="452"/>
        <v>0</v>
      </c>
      <c r="Y2618" s="1069">
        <f>[5]building!Y2609</f>
        <v>0</v>
      </c>
      <c r="Z2618" s="749">
        <f t="shared" si="453"/>
        <v>0</v>
      </c>
      <c r="AA2618" s="1071"/>
      <c r="AB2618" s="1071"/>
    </row>
    <row r="2619" spans="22:28" ht="70.5" customHeight="1">
      <c r="V2619" s="828">
        <f t="shared" si="450"/>
        <v>0</v>
      </c>
      <c r="W2619" s="829">
        <f t="shared" si="451"/>
        <v>0</v>
      </c>
      <c r="X2619" s="828">
        <f t="shared" si="452"/>
        <v>0</v>
      </c>
      <c r="Y2619" s="1069">
        <f>[5]building!Y2610</f>
        <v>0</v>
      </c>
      <c r="Z2619" s="749">
        <f t="shared" si="453"/>
        <v>0</v>
      </c>
      <c r="AA2619" s="1071"/>
      <c r="AB2619" s="1071"/>
    </row>
    <row r="2620" spans="22:28" ht="70.5" customHeight="1">
      <c r="V2620" s="828">
        <f t="shared" si="450"/>
        <v>0</v>
      </c>
      <c r="W2620" s="829">
        <f t="shared" si="451"/>
        <v>0</v>
      </c>
      <c r="X2620" s="828">
        <f t="shared" si="452"/>
        <v>0</v>
      </c>
      <c r="Y2620" s="1069">
        <f>[5]building!Y2611</f>
        <v>0</v>
      </c>
      <c r="Z2620" s="749">
        <f t="shared" si="453"/>
        <v>0</v>
      </c>
      <c r="AA2620" s="1071"/>
      <c r="AB2620" s="1071"/>
    </row>
    <row r="2621" spans="22:28" ht="70.5" customHeight="1">
      <c r="V2621" s="828">
        <f t="shared" si="450"/>
        <v>0</v>
      </c>
      <c r="W2621" s="829">
        <f t="shared" si="451"/>
        <v>0</v>
      </c>
      <c r="X2621" s="828">
        <f t="shared" si="452"/>
        <v>0</v>
      </c>
      <c r="Y2621" s="1069">
        <f>[5]building!Y2612</f>
        <v>0</v>
      </c>
      <c r="Z2621" s="749">
        <f t="shared" si="453"/>
        <v>0</v>
      </c>
      <c r="AA2621" s="1071"/>
      <c r="AB2621" s="1071"/>
    </row>
    <row r="2622" spans="22:28" ht="70.5" customHeight="1">
      <c r="V2622" s="828">
        <f t="shared" si="450"/>
        <v>0</v>
      </c>
      <c r="W2622" s="829">
        <f t="shared" si="451"/>
        <v>0</v>
      </c>
      <c r="X2622" s="828">
        <f t="shared" si="452"/>
        <v>0</v>
      </c>
      <c r="Y2622" s="1069">
        <f>[5]building!Y2613</f>
        <v>0</v>
      </c>
      <c r="Z2622" s="749">
        <f t="shared" si="453"/>
        <v>0</v>
      </c>
      <c r="AA2622" s="1071"/>
      <c r="AB2622" s="1071"/>
    </row>
    <row r="2623" spans="22:28" ht="70.5" customHeight="1">
      <c r="V2623" s="828">
        <f t="shared" si="450"/>
        <v>0</v>
      </c>
      <c r="W2623" s="829">
        <f t="shared" si="451"/>
        <v>0</v>
      </c>
      <c r="X2623" s="828">
        <f t="shared" si="452"/>
        <v>0</v>
      </c>
      <c r="Y2623" s="1069">
        <f>[5]building!Y2614</f>
        <v>0</v>
      </c>
      <c r="Z2623" s="749">
        <f t="shared" si="453"/>
        <v>0</v>
      </c>
      <c r="AA2623" s="1071"/>
      <c r="AB2623" s="1071"/>
    </row>
    <row r="2624" spans="22:28" ht="70.5" customHeight="1">
      <c r="V2624" s="828">
        <f t="shared" si="450"/>
        <v>0</v>
      </c>
      <c r="W2624" s="829">
        <f t="shared" si="451"/>
        <v>0</v>
      </c>
      <c r="X2624" s="828">
        <f t="shared" si="452"/>
        <v>0</v>
      </c>
      <c r="Y2624" s="1069">
        <f>[5]building!Y2615</f>
        <v>0</v>
      </c>
      <c r="Z2624" s="749">
        <f t="shared" si="453"/>
        <v>0</v>
      </c>
      <c r="AA2624" s="1071"/>
      <c r="AB2624" s="1071"/>
    </row>
    <row r="2625" spans="22:28" ht="70.5" customHeight="1">
      <c r="V2625" s="828">
        <f t="shared" si="450"/>
        <v>0</v>
      </c>
      <c r="W2625" s="829">
        <f t="shared" si="451"/>
        <v>0</v>
      </c>
      <c r="X2625" s="828">
        <f t="shared" si="452"/>
        <v>0</v>
      </c>
      <c r="Y2625" s="1069">
        <f>[5]building!Y2616</f>
        <v>0</v>
      </c>
      <c r="Z2625" s="749">
        <f t="shared" si="453"/>
        <v>0</v>
      </c>
      <c r="AA2625" s="1071"/>
      <c r="AB2625" s="1071"/>
    </row>
    <row r="2626" spans="22:28" ht="70.5" customHeight="1">
      <c r="V2626" s="828">
        <f t="shared" si="450"/>
        <v>0</v>
      </c>
      <c r="W2626" s="829">
        <f t="shared" si="451"/>
        <v>0</v>
      </c>
      <c r="X2626" s="828">
        <f t="shared" si="452"/>
        <v>0</v>
      </c>
      <c r="Y2626" s="1069">
        <f>[5]building!Y2617</f>
        <v>0</v>
      </c>
      <c r="Z2626" s="749">
        <f t="shared" si="453"/>
        <v>0</v>
      </c>
      <c r="AA2626" s="1071"/>
      <c r="AB2626" s="1071"/>
    </row>
    <row r="2627" spans="22:28" ht="70.5" customHeight="1">
      <c r="V2627" s="828">
        <f t="shared" si="450"/>
        <v>0</v>
      </c>
      <c r="W2627" s="829">
        <f t="shared" si="451"/>
        <v>0</v>
      </c>
      <c r="X2627" s="828">
        <f t="shared" si="452"/>
        <v>0</v>
      </c>
      <c r="Y2627" s="1069">
        <f>[5]building!Y2618</f>
        <v>0</v>
      </c>
      <c r="Z2627" s="749">
        <f t="shared" si="453"/>
        <v>0</v>
      </c>
      <c r="AA2627" s="1071"/>
      <c r="AB2627" s="1071"/>
    </row>
    <row r="2628" spans="22:28" ht="70.5" customHeight="1">
      <c r="V2628" s="828">
        <f t="shared" si="450"/>
        <v>0</v>
      </c>
      <c r="W2628" s="829">
        <f t="shared" si="451"/>
        <v>0</v>
      </c>
      <c r="X2628" s="828">
        <f t="shared" si="452"/>
        <v>0</v>
      </c>
      <c r="Y2628" s="1069">
        <f>[5]building!Y2619</f>
        <v>0</v>
      </c>
      <c r="Z2628" s="749">
        <f t="shared" si="453"/>
        <v>0</v>
      </c>
      <c r="AA2628" s="1071"/>
      <c r="AB2628" s="1071"/>
    </row>
    <row r="2629" spans="22:28" ht="70.5" customHeight="1">
      <c r="V2629" s="828">
        <f t="shared" si="450"/>
        <v>0</v>
      </c>
      <c r="W2629" s="829">
        <f t="shared" si="451"/>
        <v>0</v>
      </c>
      <c r="X2629" s="828">
        <f t="shared" si="452"/>
        <v>0</v>
      </c>
      <c r="Y2629" s="1069">
        <f>[5]building!Y2620</f>
        <v>0</v>
      </c>
      <c r="Z2629" s="749">
        <f t="shared" si="453"/>
        <v>0</v>
      </c>
      <c r="AA2629" s="1071"/>
      <c r="AB2629" s="1071"/>
    </row>
    <row r="2630" spans="22:28" ht="70.5" customHeight="1">
      <c r="V2630" s="828">
        <f t="shared" si="450"/>
        <v>0</v>
      </c>
      <c r="W2630" s="829">
        <f t="shared" si="451"/>
        <v>0</v>
      </c>
      <c r="X2630" s="828">
        <f t="shared" si="452"/>
        <v>0</v>
      </c>
      <c r="Y2630" s="1069">
        <f>[5]building!Y2621</f>
        <v>0</v>
      </c>
      <c r="Z2630" s="749">
        <f t="shared" si="453"/>
        <v>0</v>
      </c>
      <c r="AA2630" s="1071"/>
      <c r="AB2630" s="1071"/>
    </row>
    <row r="2631" spans="22:28" ht="70.5" customHeight="1">
      <c r="V2631" s="828">
        <f t="shared" si="450"/>
        <v>0</v>
      </c>
      <c r="W2631" s="829">
        <f t="shared" si="451"/>
        <v>0</v>
      </c>
      <c r="X2631" s="828">
        <f t="shared" si="452"/>
        <v>0</v>
      </c>
      <c r="Y2631" s="1069">
        <f>[5]building!Y2622</f>
        <v>0</v>
      </c>
      <c r="Z2631" s="749">
        <f t="shared" si="453"/>
        <v>0</v>
      </c>
      <c r="AA2631" s="1071"/>
      <c r="AB2631" s="1071"/>
    </row>
    <row r="2632" spans="22:28" ht="70.5" customHeight="1">
      <c r="V2632" s="828">
        <f t="shared" si="450"/>
        <v>0</v>
      </c>
      <c r="W2632" s="829">
        <f t="shared" si="451"/>
        <v>0</v>
      </c>
      <c r="X2632" s="828">
        <f t="shared" si="452"/>
        <v>0</v>
      </c>
      <c r="Y2632" s="1069">
        <f>[5]building!Y2623</f>
        <v>0</v>
      </c>
      <c r="Z2632" s="749">
        <f t="shared" si="453"/>
        <v>0</v>
      </c>
      <c r="AA2632" s="1071"/>
      <c r="AB2632" s="1071"/>
    </row>
    <row r="2633" spans="22:28" ht="70.5" customHeight="1">
      <c r="V2633" s="828">
        <f t="shared" si="450"/>
        <v>0</v>
      </c>
      <c r="W2633" s="829">
        <f t="shared" si="451"/>
        <v>0</v>
      </c>
      <c r="X2633" s="828">
        <f t="shared" si="452"/>
        <v>0</v>
      </c>
      <c r="Y2633" s="1069">
        <f>[5]building!Y2624</f>
        <v>0</v>
      </c>
      <c r="Z2633" s="749">
        <f t="shared" si="453"/>
        <v>0</v>
      </c>
      <c r="AA2633" s="1071"/>
      <c r="AB2633" s="1071"/>
    </row>
    <row r="2634" spans="22:28" ht="70.5" customHeight="1">
      <c r="V2634" s="828">
        <f t="shared" si="450"/>
        <v>0</v>
      </c>
      <c r="W2634" s="829">
        <f t="shared" si="451"/>
        <v>0</v>
      </c>
      <c r="X2634" s="828">
        <f t="shared" si="452"/>
        <v>0</v>
      </c>
      <c r="Y2634" s="1069">
        <f>[5]building!Y2625</f>
        <v>0</v>
      </c>
      <c r="Z2634" s="749">
        <f t="shared" si="453"/>
        <v>0</v>
      </c>
      <c r="AA2634" s="1071"/>
      <c r="AB2634" s="1071"/>
    </row>
    <row r="2635" spans="22:28" ht="70.5" customHeight="1">
      <c r="V2635" s="828">
        <f t="shared" si="450"/>
        <v>0</v>
      </c>
      <c r="W2635" s="829">
        <f t="shared" si="451"/>
        <v>0</v>
      </c>
      <c r="X2635" s="828">
        <f t="shared" si="452"/>
        <v>0</v>
      </c>
      <c r="Y2635" s="1069">
        <f>[5]building!Y2626</f>
        <v>0</v>
      </c>
      <c r="Z2635" s="749">
        <f t="shared" si="453"/>
        <v>0</v>
      </c>
      <c r="AA2635" s="1071"/>
      <c r="AB2635" s="1071"/>
    </row>
    <row r="2636" spans="22:28" ht="70.5" customHeight="1">
      <c r="V2636" s="828">
        <f t="shared" si="450"/>
        <v>0</v>
      </c>
      <c r="W2636" s="829">
        <f t="shared" si="451"/>
        <v>0</v>
      </c>
      <c r="X2636" s="828">
        <f t="shared" si="452"/>
        <v>0</v>
      </c>
      <c r="Y2636" s="1069">
        <f>[5]building!Y2627</f>
        <v>0</v>
      </c>
      <c r="Z2636" s="749">
        <f t="shared" si="453"/>
        <v>0</v>
      </c>
      <c r="AA2636" s="1071"/>
      <c r="AB2636" s="1071"/>
    </row>
    <row r="2637" spans="22:28" ht="70.5" customHeight="1">
      <c r="V2637" s="828">
        <f t="shared" si="450"/>
        <v>0</v>
      </c>
      <c r="W2637" s="829">
        <f t="shared" si="451"/>
        <v>0</v>
      </c>
      <c r="X2637" s="828">
        <f t="shared" si="452"/>
        <v>0</v>
      </c>
      <c r="Y2637" s="1069">
        <f>[5]building!Y2628</f>
        <v>0</v>
      </c>
      <c r="Z2637" s="749">
        <f t="shared" si="453"/>
        <v>0</v>
      </c>
      <c r="AA2637" s="1071"/>
      <c r="AB2637" s="1071"/>
    </row>
    <row r="2638" spans="22:28" ht="70.5" customHeight="1">
      <c r="V2638" s="828">
        <f t="shared" si="450"/>
        <v>0</v>
      </c>
      <c r="W2638" s="829">
        <f t="shared" si="451"/>
        <v>0</v>
      </c>
      <c r="X2638" s="828">
        <f t="shared" si="452"/>
        <v>0</v>
      </c>
      <c r="Y2638" s="1069">
        <f>[5]building!Y2629</f>
        <v>0</v>
      </c>
      <c r="Z2638" s="749">
        <f t="shared" si="453"/>
        <v>0</v>
      </c>
      <c r="AA2638" s="1071"/>
      <c r="AB2638" s="1071"/>
    </row>
    <row r="2639" spans="22:28" ht="70.5" customHeight="1">
      <c r="V2639" s="828">
        <f t="shared" si="450"/>
        <v>0</v>
      </c>
      <c r="W2639" s="829">
        <f t="shared" si="451"/>
        <v>0</v>
      </c>
      <c r="X2639" s="828">
        <f t="shared" si="452"/>
        <v>0</v>
      </c>
      <c r="Y2639" s="1069">
        <f>[5]building!Y2630</f>
        <v>0</v>
      </c>
      <c r="Z2639" s="749">
        <f t="shared" si="453"/>
        <v>0</v>
      </c>
      <c r="AA2639" s="1071"/>
      <c r="AB2639" s="1071"/>
    </row>
    <row r="2640" spans="22:28" ht="70.5" customHeight="1">
      <c r="V2640" s="828">
        <f t="shared" si="450"/>
        <v>0</v>
      </c>
      <c r="W2640" s="829">
        <f t="shared" si="451"/>
        <v>0</v>
      </c>
      <c r="X2640" s="828">
        <f t="shared" si="452"/>
        <v>0</v>
      </c>
      <c r="Y2640" s="1069">
        <f>[5]building!Y2631</f>
        <v>0</v>
      </c>
      <c r="Z2640" s="749">
        <f t="shared" si="453"/>
        <v>0</v>
      </c>
      <c r="AA2640" s="1071"/>
      <c r="AB2640" s="1071"/>
    </row>
    <row r="2641" spans="22:28" ht="70.5" customHeight="1">
      <c r="V2641" s="828">
        <f t="shared" si="450"/>
        <v>0</v>
      </c>
      <c r="W2641" s="829">
        <f t="shared" si="451"/>
        <v>0</v>
      </c>
      <c r="X2641" s="828">
        <f t="shared" si="452"/>
        <v>0</v>
      </c>
      <c r="Y2641" s="1069">
        <f>[5]building!Y2632</f>
        <v>0</v>
      </c>
      <c r="Z2641" s="749">
        <f t="shared" si="453"/>
        <v>0</v>
      </c>
      <c r="AA2641" s="1071"/>
      <c r="AB2641" s="1071"/>
    </row>
    <row r="2642" spans="22:28" ht="70.5" customHeight="1">
      <c r="V2642" s="828">
        <f t="shared" si="450"/>
        <v>0</v>
      </c>
      <c r="W2642" s="829">
        <f t="shared" si="451"/>
        <v>0</v>
      </c>
      <c r="X2642" s="828">
        <f t="shared" si="452"/>
        <v>0</v>
      </c>
      <c r="Y2642" s="1069">
        <f>[5]building!Y2633</f>
        <v>0</v>
      </c>
      <c r="Z2642" s="749">
        <f t="shared" si="453"/>
        <v>0</v>
      </c>
      <c r="AA2642" s="1071"/>
      <c r="AB2642" s="1071"/>
    </row>
    <row r="2643" spans="22:28" ht="70.5" customHeight="1">
      <c r="V2643" s="828">
        <f t="shared" si="450"/>
        <v>0</v>
      </c>
      <c r="W2643" s="829">
        <f t="shared" si="451"/>
        <v>0</v>
      </c>
      <c r="X2643" s="828">
        <f t="shared" si="452"/>
        <v>0</v>
      </c>
      <c r="Y2643" s="1069">
        <f>[5]building!Y2634</f>
        <v>0</v>
      </c>
      <c r="Z2643" s="749">
        <f t="shared" si="453"/>
        <v>0</v>
      </c>
      <c r="AA2643" s="1071"/>
      <c r="AB2643" s="1071"/>
    </row>
    <row r="2644" spans="22:28" ht="70.5" customHeight="1">
      <c r="V2644" s="828">
        <f t="shared" si="450"/>
        <v>0</v>
      </c>
      <c r="W2644" s="829">
        <f t="shared" si="451"/>
        <v>0</v>
      </c>
      <c r="X2644" s="828">
        <f t="shared" si="452"/>
        <v>0</v>
      </c>
      <c r="Y2644" s="1069">
        <f>[5]building!Y2635</f>
        <v>0</v>
      </c>
      <c r="Z2644" s="749">
        <f t="shared" si="453"/>
        <v>0</v>
      </c>
      <c r="AA2644" s="1071"/>
      <c r="AB2644" s="1071"/>
    </row>
    <row r="2645" spans="22:28" ht="70.5" customHeight="1">
      <c r="V2645" s="828">
        <f t="shared" si="450"/>
        <v>0</v>
      </c>
      <c r="W2645" s="829">
        <f t="shared" si="451"/>
        <v>0</v>
      </c>
      <c r="X2645" s="828">
        <f t="shared" si="452"/>
        <v>0</v>
      </c>
      <c r="Y2645" s="1069">
        <f>[5]building!Y2636</f>
        <v>0</v>
      </c>
      <c r="Z2645" s="749">
        <f t="shared" si="453"/>
        <v>0</v>
      </c>
      <c r="AA2645" s="1071"/>
      <c r="AB2645" s="1071"/>
    </row>
    <row r="2646" spans="22:28" ht="70.5" customHeight="1">
      <c r="V2646" s="828">
        <f t="shared" si="450"/>
        <v>0</v>
      </c>
      <c r="W2646" s="829">
        <f t="shared" si="451"/>
        <v>0</v>
      </c>
      <c r="X2646" s="828">
        <f t="shared" si="452"/>
        <v>0</v>
      </c>
      <c r="Y2646" s="1069">
        <f>[5]building!Y2637</f>
        <v>0</v>
      </c>
      <c r="Z2646" s="749">
        <f t="shared" si="453"/>
        <v>0</v>
      </c>
      <c r="AA2646" s="1071"/>
      <c r="AB2646" s="1071"/>
    </row>
    <row r="2647" spans="22:28" ht="70.5" customHeight="1">
      <c r="V2647" s="828">
        <f t="shared" si="450"/>
        <v>0</v>
      </c>
      <c r="W2647" s="829">
        <f t="shared" si="451"/>
        <v>0</v>
      </c>
      <c r="X2647" s="828">
        <f t="shared" si="452"/>
        <v>0</v>
      </c>
      <c r="Y2647" s="1069">
        <f>[5]building!Y2638</f>
        <v>0</v>
      </c>
      <c r="Z2647" s="749">
        <f t="shared" si="453"/>
        <v>0</v>
      </c>
      <c r="AA2647" s="1071"/>
      <c r="AB2647" s="1071"/>
    </row>
    <row r="2648" spans="22:28" ht="70.5" customHeight="1">
      <c r="V2648" s="828">
        <f t="shared" si="450"/>
        <v>0</v>
      </c>
      <c r="W2648" s="829">
        <f t="shared" si="451"/>
        <v>0</v>
      </c>
      <c r="X2648" s="828">
        <f t="shared" si="452"/>
        <v>0</v>
      </c>
      <c r="Y2648" s="1069">
        <f>[5]building!Y2639</f>
        <v>0</v>
      </c>
      <c r="Z2648" s="749">
        <f t="shared" si="453"/>
        <v>0</v>
      </c>
      <c r="AA2648" s="1071"/>
      <c r="AB2648" s="1071"/>
    </row>
    <row r="2649" spans="22:28" ht="70.5" customHeight="1">
      <c r="V2649" s="828">
        <f t="shared" si="450"/>
        <v>0</v>
      </c>
      <c r="W2649" s="829">
        <f t="shared" si="451"/>
        <v>0</v>
      </c>
      <c r="X2649" s="828">
        <f t="shared" si="452"/>
        <v>0</v>
      </c>
      <c r="Y2649" s="1069">
        <f>[5]building!Y2640</f>
        <v>0</v>
      </c>
      <c r="Z2649" s="749">
        <f t="shared" si="453"/>
        <v>0</v>
      </c>
      <c r="AA2649" s="1071"/>
      <c r="AB2649" s="1071"/>
    </row>
    <row r="2650" spans="22:28" ht="70.5" customHeight="1">
      <c r="V2650" s="828">
        <f t="shared" si="450"/>
        <v>0</v>
      </c>
      <c r="W2650" s="829">
        <f t="shared" si="451"/>
        <v>0</v>
      </c>
      <c r="X2650" s="828">
        <f t="shared" si="452"/>
        <v>0</v>
      </c>
      <c r="Y2650" s="1069">
        <f>[5]building!Y2641</f>
        <v>0</v>
      </c>
      <c r="Z2650" s="749">
        <f t="shared" si="453"/>
        <v>0</v>
      </c>
      <c r="AA2650" s="1071"/>
      <c r="AB2650" s="1071"/>
    </row>
    <row r="2651" spans="22:28" ht="70.5" customHeight="1">
      <c r="V2651" s="828">
        <f t="shared" si="450"/>
        <v>0</v>
      </c>
      <c r="W2651" s="829">
        <f t="shared" si="451"/>
        <v>0</v>
      </c>
      <c r="X2651" s="828">
        <f t="shared" si="452"/>
        <v>0</v>
      </c>
      <c r="Y2651" s="1069">
        <f>[5]building!Y2642</f>
        <v>0</v>
      </c>
      <c r="Z2651" s="749">
        <f t="shared" si="453"/>
        <v>0</v>
      </c>
      <c r="AA2651" s="1071"/>
      <c r="AB2651" s="1071"/>
    </row>
    <row r="2652" spans="22:28" ht="70.5" customHeight="1">
      <c r="V2652" s="828">
        <f t="shared" si="450"/>
        <v>0</v>
      </c>
      <c r="W2652" s="829">
        <f t="shared" si="451"/>
        <v>0</v>
      </c>
      <c r="X2652" s="828">
        <f t="shared" si="452"/>
        <v>0</v>
      </c>
      <c r="Y2652" s="1069">
        <f>[5]building!Y2643</f>
        <v>0</v>
      </c>
      <c r="Z2652" s="749">
        <f t="shared" si="453"/>
        <v>0</v>
      </c>
      <c r="AA2652" s="1071"/>
      <c r="AB2652" s="1071"/>
    </row>
    <row r="2653" spans="22:28" ht="70.5" customHeight="1">
      <c r="V2653" s="828">
        <f t="shared" si="450"/>
        <v>0</v>
      </c>
      <c r="W2653" s="829">
        <f t="shared" si="451"/>
        <v>0</v>
      </c>
      <c r="X2653" s="828">
        <f t="shared" si="452"/>
        <v>0</v>
      </c>
      <c r="Y2653" s="1069">
        <f>[5]building!Y2644</f>
        <v>0</v>
      </c>
      <c r="Z2653" s="749">
        <f t="shared" si="453"/>
        <v>0</v>
      </c>
      <c r="AA2653" s="1071"/>
      <c r="AB2653" s="1071"/>
    </row>
    <row r="2654" spans="22:28" ht="70.5" customHeight="1">
      <c r="V2654" s="828">
        <f t="shared" ref="V2654:V2717" si="454">U2654*C2654</f>
        <v>0</v>
      </c>
      <c r="W2654" s="829">
        <f t="shared" ref="W2654:W2717" si="455">G2654+I2654+K2654+M2654+O2654+Q2654+S2654+U2654</f>
        <v>0</v>
      </c>
      <c r="X2654" s="828">
        <f t="shared" ref="X2654:X2717" si="456">W2654*C2654</f>
        <v>0</v>
      </c>
      <c r="Y2654" s="1069">
        <f>[5]building!Y2645</f>
        <v>0</v>
      </c>
      <c r="Z2654" s="749">
        <f t="shared" ref="Z2654:Z2717" si="457">Y2654*C2654</f>
        <v>0</v>
      </c>
      <c r="AA2654" s="1071"/>
      <c r="AB2654" s="1071"/>
    </row>
    <row r="2655" spans="22:28" ht="70.5" customHeight="1">
      <c r="V2655" s="828">
        <f t="shared" si="454"/>
        <v>0</v>
      </c>
      <c r="W2655" s="829">
        <f t="shared" si="455"/>
        <v>0</v>
      </c>
      <c r="X2655" s="828">
        <f t="shared" si="456"/>
        <v>0</v>
      </c>
      <c r="Y2655" s="1069">
        <f>[5]building!Y2646</f>
        <v>0</v>
      </c>
      <c r="Z2655" s="749">
        <f t="shared" si="457"/>
        <v>0</v>
      </c>
      <c r="AA2655" s="1071"/>
      <c r="AB2655" s="1071"/>
    </row>
    <row r="2656" spans="22:28" ht="70.5" customHeight="1">
      <c r="V2656" s="828">
        <f t="shared" si="454"/>
        <v>0</v>
      </c>
      <c r="W2656" s="829">
        <f t="shared" si="455"/>
        <v>0</v>
      </c>
      <c r="X2656" s="828">
        <f t="shared" si="456"/>
        <v>0</v>
      </c>
      <c r="Y2656" s="1069">
        <f>[5]building!Y2647</f>
        <v>0</v>
      </c>
      <c r="Z2656" s="749">
        <f t="shared" si="457"/>
        <v>0</v>
      </c>
      <c r="AA2656" s="1071"/>
      <c r="AB2656" s="1071"/>
    </row>
    <row r="2657" spans="22:28" ht="70.5" customHeight="1">
      <c r="V2657" s="828">
        <f t="shared" si="454"/>
        <v>0</v>
      </c>
      <c r="W2657" s="829">
        <f t="shared" si="455"/>
        <v>0</v>
      </c>
      <c r="X2657" s="828">
        <f t="shared" si="456"/>
        <v>0</v>
      </c>
      <c r="Y2657" s="1069">
        <f>[5]building!Y2648</f>
        <v>0</v>
      </c>
      <c r="Z2657" s="749">
        <f t="shared" si="457"/>
        <v>0</v>
      </c>
      <c r="AA2657" s="1071"/>
      <c r="AB2657" s="1071"/>
    </row>
    <row r="2658" spans="22:28" ht="70.5" customHeight="1">
      <c r="V2658" s="828">
        <f t="shared" si="454"/>
        <v>0</v>
      </c>
      <c r="W2658" s="829">
        <f t="shared" si="455"/>
        <v>0</v>
      </c>
      <c r="X2658" s="828">
        <f t="shared" si="456"/>
        <v>0</v>
      </c>
      <c r="Y2658" s="1069">
        <f>[5]building!Y2649</f>
        <v>0</v>
      </c>
      <c r="Z2658" s="749">
        <f t="shared" si="457"/>
        <v>0</v>
      </c>
      <c r="AA2658" s="1071"/>
      <c r="AB2658" s="1071"/>
    </row>
    <row r="2659" spans="22:28" ht="70.5" customHeight="1">
      <c r="V2659" s="828">
        <f t="shared" si="454"/>
        <v>0</v>
      </c>
      <c r="W2659" s="829">
        <f t="shared" si="455"/>
        <v>0</v>
      </c>
      <c r="X2659" s="828">
        <f t="shared" si="456"/>
        <v>0</v>
      </c>
      <c r="Y2659" s="1069">
        <f>[5]building!Y2650</f>
        <v>0</v>
      </c>
      <c r="Z2659" s="749">
        <f t="shared" si="457"/>
        <v>0</v>
      </c>
      <c r="AA2659" s="1071"/>
      <c r="AB2659" s="1071"/>
    </row>
    <row r="2660" spans="22:28" ht="70.5" customHeight="1">
      <c r="V2660" s="828">
        <f t="shared" si="454"/>
        <v>0</v>
      </c>
      <c r="W2660" s="829">
        <f t="shared" si="455"/>
        <v>0</v>
      </c>
      <c r="X2660" s="828">
        <f t="shared" si="456"/>
        <v>0</v>
      </c>
      <c r="Y2660" s="1069">
        <f>[5]building!Y2651</f>
        <v>0</v>
      </c>
      <c r="Z2660" s="749">
        <f t="shared" si="457"/>
        <v>0</v>
      </c>
      <c r="AA2660" s="1071"/>
      <c r="AB2660" s="1071"/>
    </row>
    <row r="2661" spans="22:28" ht="70.5" customHeight="1">
      <c r="V2661" s="828">
        <f t="shared" si="454"/>
        <v>0</v>
      </c>
      <c r="W2661" s="829">
        <f t="shared" si="455"/>
        <v>0</v>
      </c>
      <c r="X2661" s="828">
        <f t="shared" si="456"/>
        <v>0</v>
      </c>
      <c r="Y2661" s="1069">
        <f>[5]building!Y2652</f>
        <v>0</v>
      </c>
      <c r="Z2661" s="749">
        <f t="shared" si="457"/>
        <v>0</v>
      </c>
      <c r="AA2661" s="1071"/>
      <c r="AB2661" s="1071"/>
    </row>
    <row r="2662" spans="22:28" ht="70.5" customHeight="1">
      <c r="V2662" s="828">
        <f t="shared" si="454"/>
        <v>0</v>
      </c>
      <c r="W2662" s="829">
        <f t="shared" si="455"/>
        <v>0</v>
      </c>
      <c r="X2662" s="828">
        <f t="shared" si="456"/>
        <v>0</v>
      </c>
      <c r="Y2662" s="1069">
        <f>[5]building!Y2653</f>
        <v>0</v>
      </c>
      <c r="Z2662" s="749">
        <f t="shared" si="457"/>
        <v>0</v>
      </c>
      <c r="AA2662" s="1071"/>
      <c r="AB2662" s="1071"/>
    </row>
    <row r="2663" spans="22:28" ht="70.5" customHeight="1">
      <c r="V2663" s="828">
        <f t="shared" si="454"/>
        <v>0</v>
      </c>
      <c r="W2663" s="829">
        <f t="shared" si="455"/>
        <v>0</v>
      </c>
      <c r="X2663" s="828">
        <f t="shared" si="456"/>
        <v>0</v>
      </c>
      <c r="Y2663" s="1069">
        <f>[5]building!Y2654</f>
        <v>0</v>
      </c>
      <c r="Z2663" s="749">
        <f t="shared" si="457"/>
        <v>0</v>
      </c>
      <c r="AA2663" s="1071"/>
      <c r="AB2663" s="1071"/>
    </row>
    <row r="2664" spans="22:28" ht="70.5" customHeight="1">
      <c r="V2664" s="828">
        <f t="shared" si="454"/>
        <v>0</v>
      </c>
      <c r="W2664" s="829">
        <f t="shared" si="455"/>
        <v>0</v>
      </c>
      <c r="X2664" s="828">
        <f t="shared" si="456"/>
        <v>0</v>
      </c>
      <c r="Y2664" s="1069">
        <f>[5]building!Y2655</f>
        <v>0</v>
      </c>
      <c r="Z2664" s="749">
        <f t="shared" si="457"/>
        <v>0</v>
      </c>
      <c r="AA2664" s="1071"/>
      <c r="AB2664" s="1071"/>
    </row>
    <row r="2665" spans="22:28" ht="70.5" customHeight="1">
      <c r="V2665" s="828">
        <f t="shared" si="454"/>
        <v>0</v>
      </c>
      <c r="W2665" s="829">
        <f t="shared" si="455"/>
        <v>0</v>
      </c>
      <c r="X2665" s="828">
        <f t="shared" si="456"/>
        <v>0</v>
      </c>
      <c r="Y2665" s="1069">
        <f>[5]building!Y2656</f>
        <v>0</v>
      </c>
      <c r="Z2665" s="749">
        <f t="shared" si="457"/>
        <v>0</v>
      </c>
      <c r="AA2665" s="1071"/>
      <c r="AB2665" s="1071"/>
    </row>
    <row r="2666" spans="22:28" ht="70.5" customHeight="1">
      <c r="V2666" s="828">
        <f t="shared" si="454"/>
        <v>0</v>
      </c>
      <c r="W2666" s="829">
        <f t="shared" si="455"/>
        <v>0</v>
      </c>
      <c r="X2666" s="828">
        <f t="shared" si="456"/>
        <v>0</v>
      </c>
      <c r="Y2666" s="1069">
        <f>[5]building!Y2657</f>
        <v>0</v>
      </c>
      <c r="Z2666" s="749">
        <f t="shared" si="457"/>
        <v>0</v>
      </c>
      <c r="AA2666" s="1071"/>
      <c r="AB2666" s="1071"/>
    </row>
    <row r="2667" spans="22:28" ht="70.5" customHeight="1">
      <c r="V2667" s="828">
        <f t="shared" si="454"/>
        <v>0</v>
      </c>
      <c r="W2667" s="829">
        <f t="shared" si="455"/>
        <v>0</v>
      </c>
      <c r="X2667" s="828">
        <f t="shared" si="456"/>
        <v>0</v>
      </c>
      <c r="Y2667" s="1069">
        <f>[5]building!Y2658</f>
        <v>0</v>
      </c>
      <c r="Z2667" s="749">
        <f t="shared" si="457"/>
        <v>0</v>
      </c>
      <c r="AA2667" s="1071"/>
      <c r="AB2667" s="1071"/>
    </row>
    <row r="2668" spans="22:28" ht="70.5" customHeight="1">
      <c r="V2668" s="828">
        <f t="shared" si="454"/>
        <v>0</v>
      </c>
      <c r="W2668" s="829">
        <f t="shared" si="455"/>
        <v>0</v>
      </c>
      <c r="X2668" s="828">
        <f t="shared" si="456"/>
        <v>0</v>
      </c>
      <c r="Y2668" s="1069">
        <f>[5]building!Y2659</f>
        <v>0</v>
      </c>
      <c r="Z2668" s="749">
        <f t="shared" si="457"/>
        <v>0</v>
      </c>
      <c r="AA2668" s="1071"/>
      <c r="AB2668" s="1071"/>
    </row>
    <row r="2669" spans="22:28" ht="70.5" customHeight="1">
      <c r="V2669" s="828">
        <f t="shared" si="454"/>
        <v>0</v>
      </c>
      <c r="W2669" s="829">
        <f t="shared" si="455"/>
        <v>0</v>
      </c>
      <c r="X2669" s="828">
        <f t="shared" si="456"/>
        <v>0</v>
      </c>
      <c r="Y2669" s="1069">
        <f>[5]building!Y2660</f>
        <v>0</v>
      </c>
      <c r="Z2669" s="749">
        <f t="shared" si="457"/>
        <v>0</v>
      </c>
      <c r="AA2669" s="1071"/>
      <c r="AB2669" s="1071"/>
    </row>
    <row r="2670" spans="22:28" ht="70.5" customHeight="1">
      <c r="V2670" s="828">
        <f t="shared" si="454"/>
        <v>0</v>
      </c>
      <c r="W2670" s="829">
        <f t="shared" si="455"/>
        <v>0</v>
      </c>
      <c r="X2670" s="828">
        <f t="shared" si="456"/>
        <v>0</v>
      </c>
      <c r="Y2670" s="1069">
        <f>[5]building!Y2661</f>
        <v>0</v>
      </c>
      <c r="Z2670" s="749">
        <f t="shared" si="457"/>
        <v>0</v>
      </c>
      <c r="AA2670" s="1071"/>
      <c r="AB2670" s="1071"/>
    </row>
    <row r="2671" spans="22:28" ht="70.5" customHeight="1">
      <c r="V2671" s="828">
        <f t="shared" si="454"/>
        <v>0</v>
      </c>
      <c r="W2671" s="829">
        <f t="shared" si="455"/>
        <v>0</v>
      </c>
      <c r="X2671" s="828">
        <f t="shared" si="456"/>
        <v>0</v>
      </c>
      <c r="Y2671" s="1069">
        <f>[5]building!Y2662</f>
        <v>0</v>
      </c>
      <c r="Z2671" s="749">
        <f t="shared" si="457"/>
        <v>0</v>
      </c>
      <c r="AA2671" s="1071"/>
      <c r="AB2671" s="1071"/>
    </row>
    <row r="2672" spans="22:28" ht="70.5" customHeight="1">
      <c r="V2672" s="828">
        <f t="shared" si="454"/>
        <v>0</v>
      </c>
      <c r="W2672" s="829">
        <f t="shared" si="455"/>
        <v>0</v>
      </c>
      <c r="X2672" s="828">
        <f t="shared" si="456"/>
        <v>0</v>
      </c>
      <c r="Y2672" s="1069">
        <f>[5]building!Y2663</f>
        <v>0</v>
      </c>
      <c r="Z2672" s="749">
        <f t="shared" si="457"/>
        <v>0</v>
      </c>
      <c r="AA2672" s="1071"/>
      <c r="AB2672" s="1071"/>
    </row>
    <row r="2673" spans="22:28" ht="70.5" customHeight="1">
      <c r="V2673" s="828">
        <f t="shared" si="454"/>
        <v>0</v>
      </c>
      <c r="W2673" s="829">
        <f t="shared" si="455"/>
        <v>0</v>
      </c>
      <c r="X2673" s="828">
        <f t="shared" si="456"/>
        <v>0</v>
      </c>
      <c r="Y2673" s="1069">
        <f>[5]building!Y2664</f>
        <v>0</v>
      </c>
      <c r="Z2673" s="749">
        <f t="shared" si="457"/>
        <v>0</v>
      </c>
      <c r="AA2673" s="1071"/>
      <c r="AB2673" s="1071"/>
    </row>
    <row r="2674" spans="22:28" ht="70.5" customHeight="1">
      <c r="V2674" s="828">
        <f t="shared" si="454"/>
        <v>0</v>
      </c>
      <c r="W2674" s="829">
        <f t="shared" si="455"/>
        <v>0</v>
      </c>
      <c r="X2674" s="828">
        <f t="shared" si="456"/>
        <v>0</v>
      </c>
      <c r="Y2674" s="1069">
        <f>[5]building!Y2665</f>
        <v>0</v>
      </c>
      <c r="Z2674" s="749">
        <f t="shared" si="457"/>
        <v>0</v>
      </c>
      <c r="AA2674" s="1071"/>
      <c r="AB2674" s="1071"/>
    </row>
    <row r="2675" spans="22:28" ht="70.5" customHeight="1">
      <c r="V2675" s="828">
        <f t="shared" si="454"/>
        <v>0</v>
      </c>
      <c r="W2675" s="829">
        <f t="shared" si="455"/>
        <v>0</v>
      </c>
      <c r="X2675" s="828">
        <f t="shared" si="456"/>
        <v>0</v>
      </c>
      <c r="Y2675" s="1069">
        <f>[5]building!Y2666</f>
        <v>0</v>
      </c>
      <c r="Z2675" s="749">
        <f t="shared" si="457"/>
        <v>0</v>
      </c>
      <c r="AA2675" s="1071"/>
      <c r="AB2675" s="1071"/>
    </row>
    <row r="2676" spans="22:28" ht="70.5" customHeight="1">
      <c r="V2676" s="828">
        <f t="shared" si="454"/>
        <v>0</v>
      </c>
      <c r="W2676" s="829">
        <f t="shared" si="455"/>
        <v>0</v>
      </c>
      <c r="X2676" s="828">
        <f t="shared" si="456"/>
        <v>0</v>
      </c>
      <c r="Y2676" s="1069">
        <f>[5]building!Y2667</f>
        <v>0</v>
      </c>
      <c r="Z2676" s="749">
        <f t="shared" si="457"/>
        <v>0</v>
      </c>
      <c r="AA2676" s="1071"/>
      <c r="AB2676" s="1071"/>
    </row>
    <row r="2677" spans="22:28" ht="70.5" customHeight="1">
      <c r="V2677" s="828">
        <f t="shared" si="454"/>
        <v>0</v>
      </c>
      <c r="W2677" s="829">
        <f t="shared" si="455"/>
        <v>0</v>
      </c>
      <c r="X2677" s="828">
        <f t="shared" si="456"/>
        <v>0</v>
      </c>
      <c r="Y2677" s="1069">
        <f>[5]building!Y2668</f>
        <v>0</v>
      </c>
      <c r="Z2677" s="749">
        <f t="shared" si="457"/>
        <v>0</v>
      </c>
      <c r="AA2677" s="1071"/>
      <c r="AB2677" s="1071"/>
    </row>
    <row r="2678" spans="22:28" ht="70.5" customHeight="1">
      <c r="V2678" s="828">
        <f t="shared" si="454"/>
        <v>0</v>
      </c>
      <c r="W2678" s="829">
        <f t="shared" si="455"/>
        <v>0</v>
      </c>
      <c r="X2678" s="828">
        <f t="shared" si="456"/>
        <v>0</v>
      </c>
      <c r="Y2678" s="1069">
        <f>[5]building!Y2669</f>
        <v>0</v>
      </c>
      <c r="Z2678" s="749">
        <f t="shared" si="457"/>
        <v>0</v>
      </c>
      <c r="AA2678" s="1071"/>
      <c r="AB2678" s="1071"/>
    </row>
    <row r="2679" spans="22:28" ht="70.5" customHeight="1">
      <c r="V2679" s="828">
        <f t="shared" si="454"/>
        <v>0</v>
      </c>
      <c r="W2679" s="829">
        <f t="shared" si="455"/>
        <v>0</v>
      </c>
      <c r="X2679" s="828">
        <f t="shared" si="456"/>
        <v>0</v>
      </c>
      <c r="Y2679" s="1069">
        <f>[5]building!Y2670</f>
        <v>0</v>
      </c>
      <c r="Z2679" s="749">
        <f t="shared" si="457"/>
        <v>0</v>
      </c>
      <c r="AA2679" s="1071"/>
      <c r="AB2679" s="1071"/>
    </row>
    <row r="2680" spans="22:28" ht="70.5" customHeight="1">
      <c r="V2680" s="828">
        <f t="shared" si="454"/>
        <v>0</v>
      </c>
      <c r="W2680" s="829">
        <f t="shared" si="455"/>
        <v>0</v>
      </c>
      <c r="X2680" s="828">
        <f t="shared" si="456"/>
        <v>0</v>
      </c>
      <c r="Y2680" s="1069">
        <f>[5]building!Y2671</f>
        <v>0</v>
      </c>
      <c r="Z2680" s="749">
        <f t="shared" si="457"/>
        <v>0</v>
      </c>
      <c r="AA2680" s="1071"/>
      <c r="AB2680" s="1071"/>
    </row>
    <row r="2681" spans="22:28" ht="70.5" customHeight="1">
      <c r="V2681" s="828">
        <f t="shared" si="454"/>
        <v>0</v>
      </c>
      <c r="W2681" s="829">
        <f t="shared" si="455"/>
        <v>0</v>
      </c>
      <c r="X2681" s="828">
        <f t="shared" si="456"/>
        <v>0</v>
      </c>
      <c r="Y2681" s="1069">
        <f>[5]building!Y2672</f>
        <v>0</v>
      </c>
      <c r="Z2681" s="749">
        <f t="shared" si="457"/>
        <v>0</v>
      </c>
      <c r="AA2681" s="1071"/>
      <c r="AB2681" s="1071"/>
    </row>
    <row r="2682" spans="22:28" ht="70.5" customHeight="1">
      <c r="V2682" s="828">
        <f t="shared" si="454"/>
        <v>0</v>
      </c>
      <c r="W2682" s="829">
        <f t="shared" si="455"/>
        <v>0</v>
      </c>
      <c r="X2682" s="828">
        <f t="shared" si="456"/>
        <v>0</v>
      </c>
      <c r="Y2682" s="1069">
        <f>[5]building!Y2673</f>
        <v>0</v>
      </c>
      <c r="Z2682" s="749">
        <f t="shared" si="457"/>
        <v>0</v>
      </c>
      <c r="AA2682" s="1071"/>
      <c r="AB2682" s="1071"/>
    </row>
    <row r="2683" spans="22:28" ht="70.5" customHeight="1">
      <c r="V2683" s="828">
        <f t="shared" si="454"/>
        <v>0</v>
      </c>
      <c r="W2683" s="829">
        <f t="shared" si="455"/>
        <v>0</v>
      </c>
      <c r="X2683" s="828">
        <f t="shared" si="456"/>
        <v>0</v>
      </c>
      <c r="Y2683" s="1069">
        <f>[5]building!Y2674</f>
        <v>0</v>
      </c>
      <c r="Z2683" s="749">
        <f t="shared" si="457"/>
        <v>0</v>
      </c>
      <c r="AA2683" s="1071"/>
      <c r="AB2683" s="1071"/>
    </row>
    <row r="2684" spans="22:28" ht="70.5" customHeight="1">
      <c r="V2684" s="828">
        <f t="shared" si="454"/>
        <v>0</v>
      </c>
      <c r="W2684" s="829">
        <f t="shared" si="455"/>
        <v>0</v>
      </c>
      <c r="X2684" s="828">
        <f t="shared" si="456"/>
        <v>0</v>
      </c>
      <c r="Y2684" s="1069">
        <f>[5]building!Y2675</f>
        <v>0</v>
      </c>
      <c r="Z2684" s="749">
        <f t="shared" si="457"/>
        <v>0</v>
      </c>
      <c r="AA2684" s="1071"/>
      <c r="AB2684" s="1071"/>
    </row>
    <row r="2685" spans="22:28" ht="70.5" customHeight="1">
      <c r="V2685" s="828">
        <f t="shared" si="454"/>
        <v>0</v>
      </c>
      <c r="W2685" s="829">
        <f t="shared" si="455"/>
        <v>0</v>
      </c>
      <c r="X2685" s="828">
        <f t="shared" si="456"/>
        <v>0</v>
      </c>
      <c r="Y2685" s="1069">
        <f>[5]building!Y2676</f>
        <v>0</v>
      </c>
      <c r="Z2685" s="749">
        <f t="shared" si="457"/>
        <v>0</v>
      </c>
      <c r="AA2685" s="1071"/>
      <c r="AB2685" s="1071"/>
    </row>
    <row r="2686" spans="22:28" ht="70.5" customHeight="1">
      <c r="V2686" s="828">
        <f t="shared" si="454"/>
        <v>0</v>
      </c>
      <c r="W2686" s="829">
        <f t="shared" si="455"/>
        <v>0</v>
      </c>
      <c r="X2686" s="828">
        <f t="shared" si="456"/>
        <v>0</v>
      </c>
      <c r="Y2686" s="1069">
        <f>[5]building!Y2677</f>
        <v>0</v>
      </c>
      <c r="Z2686" s="749">
        <f t="shared" si="457"/>
        <v>0</v>
      </c>
      <c r="AA2686" s="1071"/>
      <c r="AB2686" s="1071"/>
    </row>
    <row r="2687" spans="22:28" ht="70.5" customHeight="1">
      <c r="V2687" s="828">
        <f t="shared" si="454"/>
        <v>0</v>
      </c>
      <c r="W2687" s="829">
        <f t="shared" si="455"/>
        <v>0</v>
      </c>
      <c r="X2687" s="828">
        <f t="shared" si="456"/>
        <v>0</v>
      </c>
      <c r="Y2687" s="1069">
        <f>[5]building!Y2678</f>
        <v>0</v>
      </c>
      <c r="Z2687" s="749">
        <f t="shared" si="457"/>
        <v>0</v>
      </c>
      <c r="AA2687" s="1071"/>
      <c r="AB2687" s="1071"/>
    </row>
    <row r="2688" spans="22:28" ht="70.5" customHeight="1">
      <c r="V2688" s="828">
        <f t="shared" si="454"/>
        <v>0</v>
      </c>
      <c r="W2688" s="829">
        <f t="shared" si="455"/>
        <v>0</v>
      </c>
      <c r="X2688" s="828">
        <f t="shared" si="456"/>
        <v>0</v>
      </c>
      <c r="Y2688" s="1069">
        <f>[5]building!Y2679</f>
        <v>0</v>
      </c>
      <c r="Z2688" s="749">
        <f t="shared" si="457"/>
        <v>0</v>
      </c>
      <c r="AA2688" s="1071"/>
      <c r="AB2688" s="1071"/>
    </row>
    <row r="2689" spans="22:28" ht="70.5" customHeight="1">
      <c r="V2689" s="828">
        <f t="shared" si="454"/>
        <v>0</v>
      </c>
      <c r="W2689" s="829">
        <f t="shared" si="455"/>
        <v>0</v>
      </c>
      <c r="X2689" s="828">
        <f t="shared" si="456"/>
        <v>0</v>
      </c>
      <c r="Y2689" s="1069">
        <f>[5]building!Y2680</f>
        <v>0</v>
      </c>
      <c r="Z2689" s="749">
        <f t="shared" si="457"/>
        <v>0</v>
      </c>
      <c r="AA2689" s="1071"/>
      <c r="AB2689" s="1071"/>
    </row>
    <row r="2690" spans="22:28" ht="70.5" customHeight="1">
      <c r="V2690" s="828">
        <f t="shared" si="454"/>
        <v>0</v>
      </c>
      <c r="W2690" s="829">
        <f t="shared" si="455"/>
        <v>0</v>
      </c>
      <c r="X2690" s="828">
        <f t="shared" si="456"/>
        <v>0</v>
      </c>
      <c r="Y2690" s="1069">
        <f>[5]building!Y2681</f>
        <v>0</v>
      </c>
      <c r="Z2690" s="749">
        <f t="shared" si="457"/>
        <v>0</v>
      </c>
      <c r="AA2690" s="1071"/>
      <c r="AB2690" s="1071"/>
    </row>
    <row r="2691" spans="22:28" ht="70.5" customHeight="1">
      <c r="V2691" s="828">
        <f t="shared" si="454"/>
        <v>0</v>
      </c>
      <c r="W2691" s="829">
        <f t="shared" si="455"/>
        <v>0</v>
      </c>
      <c r="X2691" s="828">
        <f t="shared" si="456"/>
        <v>0</v>
      </c>
      <c r="Y2691" s="1069">
        <f>[5]building!Y2682</f>
        <v>0</v>
      </c>
      <c r="Z2691" s="749">
        <f t="shared" si="457"/>
        <v>0</v>
      </c>
      <c r="AA2691" s="1071"/>
      <c r="AB2691" s="1071"/>
    </row>
    <row r="2692" spans="22:28" ht="70.5" customHeight="1">
      <c r="V2692" s="828">
        <f t="shared" si="454"/>
        <v>0</v>
      </c>
      <c r="W2692" s="829">
        <f t="shared" si="455"/>
        <v>0</v>
      </c>
      <c r="X2692" s="828">
        <f t="shared" si="456"/>
        <v>0</v>
      </c>
      <c r="Y2692" s="1069">
        <f>[5]building!Y2683</f>
        <v>0</v>
      </c>
      <c r="Z2692" s="749">
        <f t="shared" si="457"/>
        <v>0</v>
      </c>
      <c r="AA2692" s="1071"/>
      <c r="AB2692" s="1071"/>
    </row>
    <row r="2693" spans="22:28" ht="70.5" customHeight="1">
      <c r="V2693" s="828">
        <f t="shared" si="454"/>
        <v>0</v>
      </c>
      <c r="W2693" s="829">
        <f t="shared" si="455"/>
        <v>0</v>
      </c>
      <c r="X2693" s="828">
        <f t="shared" si="456"/>
        <v>0</v>
      </c>
      <c r="Y2693" s="1069">
        <f>[5]building!Y2684</f>
        <v>0</v>
      </c>
      <c r="Z2693" s="749">
        <f t="shared" si="457"/>
        <v>0</v>
      </c>
      <c r="AA2693" s="1071"/>
      <c r="AB2693" s="1071"/>
    </row>
    <row r="2694" spans="22:28" ht="70.5" customHeight="1">
      <c r="V2694" s="828">
        <f t="shared" si="454"/>
        <v>0</v>
      </c>
      <c r="W2694" s="829">
        <f t="shared" si="455"/>
        <v>0</v>
      </c>
      <c r="X2694" s="828">
        <f t="shared" si="456"/>
        <v>0</v>
      </c>
      <c r="Y2694" s="1069">
        <f>[5]building!Y2685</f>
        <v>0</v>
      </c>
      <c r="Z2694" s="749">
        <f t="shared" si="457"/>
        <v>0</v>
      </c>
      <c r="AA2694" s="1071"/>
      <c r="AB2694" s="1071"/>
    </row>
    <row r="2695" spans="22:28" ht="70.5" customHeight="1">
      <c r="V2695" s="828">
        <f t="shared" si="454"/>
        <v>0</v>
      </c>
      <c r="W2695" s="829">
        <f t="shared" si="455"/>
        <v>0</v>
      </c>
      <c r="X2695" s="828">
        <f t="shared" si="456"/>
        <v>0</v>
      </c>
      <c r="Y2695" s="1069">
        <f>[5]building!Y2686</f>
        <v>0</v>
      </c>
      <c r="Z2695" s="749">
        <f t="shared" si="457"/>
        <v>0</v>
      </c>
      <c r="AA2695" s="1071"/>
      <c r="AB2695" s="1071"/>
    </row>
    <row r="2696" spans="22:28" ht="70.5" customHeight="1">
      <c r="V2696" s="828">
        <f t="shared" si="454"/>
        <v>0</v>
      </c>
      <c r="W2696" s="829">
        <f t="shared" si="455"/>
        <v>0</v>
      </c>
      <c r="X2696" s="828">
        <f t="shared" si="456"/>
        <v>0</v>
      </c>
      <c r="Y2696" s="1069">
        <f>[5]building!Y2687</f>
        <v>0</v>
      </c>
      <c r="Z2696" s="749">
        <f t="shared" si="457"/>
        <v>0</v>
      </c>
      <c r="AA2696" s="1071"/>
      <c r="AB2696" s="1071"/>
    </row>
    <row r="2697" spans="22:28" ht="70.5" customHeight="1">
      <c r="V2697" s="828">
        <f t="shared" si="454"/>
        <v>0</v>
      </c>
      <c r="W2697" s="829">
        <f t="shared" si="455"/>
        <v>0</v>
      </c>
      <c r="X2697" s="828">
        <f t="shared" si="456"/>
        <v>0</v>
      </c>
      <c r="Y2697" s="1069">
        <f>[5]building!Y2688</f>
        <v>0</v>
      </c>
      <c r="Z2697" s="749">
        <f t="shared" si="457"/>
        <v>0</v>
      </c>
      <c r="AA2697" s="1071"/>
      <c r="AB2697" s="1071"/>
    </row>
    <row r="2698" spans="22:28" ht="70.5" customHeight="1">
      <c r="V2698" s="828">
        <f t="shared" si="454"/>
        <v>0</v>
      </c>
      <c r="W2698" s="829">
        <f t="shared" si="455"/>
        <v>0</v>
      </c>
      <c r="X2698" s="828">
        <f t="shared" si="456"/>
        <v>0</v>
      </c>
      <c r="Y2698" s="1069">
        <f>[5]building!Y2689</f>
        <v>0</v>
      </c>
      <c r="Z2698" s="749">
        <f t="shared" si="457"/>
        <v>0</v>
      </c>
      <c r="AA2698" s="1071"/>
      <c r="AB2698" s="1071"/>
    </row>
    <row r="2699" spans="22:28" ht="70.5" customHeight="1">
      <c r="V2699" s="828">
        <f t="shared" si="454"/>
        <v>0</v>
      </c>
      <c r="W2699" s="829">
        <f t="shared" si="455"/>
        <v>0</v>
      </c>
      <c r="X2699" s="828">
        <f t="shared" si="456"/>
        <v>0</v>
      </c>
      <c r="Y2699" s="1069">
        <f>[5]building!Y2690</f>
        <v>0</v>
      </c>
      <c r="Z2699" s="749">
        <f t="shared" si="457"/>
        <v>0</v>
      </c>
      <c r="AA2699" s="1071"/>
      <c r="AB2699" s="1071"/>
    </row>
    <row r="2700" spans="22:28" ht="70.5" customHeight="1">
      <c r="V2700" s="828">
        <f t="shared" si="454"/>
        <v>0</v>
      </c>
      <c r="W2700" s="829">
        <f t="shared" si="455"/>
        <v>0</v>
      </c>
      <c r="X2700" s="828">
        <f t="shared" si="456"/>
        <v>0</v>
      </c>
      <c r="Y2700" s="1069">
        <f>[5]building!Y2691</f>
        <v>0</v>
      </c>
      <c r="Z2700" s="749">
        <f t="shared" si="457"/>
        <v>0</v>
      </c>
      <c r="AA2700" s="1071"/>
      <c r="AB2700" s="1071"/>
    </row>
    <row r="2701" spans="22:28" ht="70.5" customHeight="1">
      <c r="V2701" s="828">
        <f t="shared" si="454"/>
        <v>0</v>
      </c>
      <c r="W2701" s="829">
        <f t="shared" si="455"/>
        <v>0</v>
      </c>
      <c r="X2701" s="828">
        <f t="shared" si="456"/>
        <v>0</v>
      </c>
      <c r="Y2701" s="1069">
        <f>[5]building!Y2692</f>
        <v>0</v>
      </c>
      <c r="Z2701" s="749">
        <f t="shared" si="457"/>
        <v>0</v>
      </c>
      <c r="AA2701" s="1071"/>
      <c r="AB2701" s="1071"/>
    </row>
    <row r="2702" spans="22:28" ht="70.5" customHeight="1">
      <c r="V2702" s="828">
        <f t="shared" si="454"/>
        <v>0</v>
      </c>
      <c r="W2702" s="829">
        <f t="shared" si="455"/>
        <v>0</v>
      </c>
      <c r="X2702" s="828">
        <f t="shared" si="456"/>
        <v>0</v>
      </c>
      <c r="Y2702" s="1069">
        <f>[5]building!Y2693</f>
        <v>0</v>
      </c>
      <c r="Z2702" s="749">
        <f t="shared" si="457"/>
        <v>0</v>
      </c>
      <c r="AA2702" s="1071"/>
      <c r="AB2702" s="1071"/>
    </row>
    <row r="2703" spans="22:28" ht="70.5" customHeight="1">
      <c r="V2703" s="828">
        <f t="shared" si="454"/>
        <v>0</v>
      </c>
      <c r="W2703" s="829">
        <f t="shared" si="455"/>
        <v>0</v>
      </c>
      <c r="X2703" s="828">
        <f t="shared" si="456"/>
        <v>0</v>
      </c>
      <c r="Y2703" s="1069">
        <f>[5]building!Y2694</f>
        <v>0</v>
      </c>
      <c r="Z2703" s="749">
        <f t="shared" si="457"/>
        <v>0</v>
      </c>
      <c r="AA2703" s="1071"/>
      <c r="AB2703" s="1071"/>
    </row>
    <row r="2704" spans="22:28" ht="70.5" customHeight="1">
      <c r="V2704" s="828">
        <f t="shared" si="454"/>
        <v>0</v>
      </c>
      <c r="W2704" s="829">
        <f t="shared" si="455"/>
        <v>0</v>
      </c>
      <c r="X2704" s="828">
        <f t="shared" si="456"/>
        <v>0</v>
      </c>
      <c r="Y2704" s="1069">
        <f>[5]building!Y2695</f>
        <v>0</v>
      </c>
      <c r="Z2704" s="749">
        <f t="shared" si="457"/>
        <v>0</v>
      </c>
      <c r="AA2704" s="1071"/>
      <c r="AB2704" s="1071"/>
    </row>
    <row r="2705" spans="22:28" ht="70.5" customHeight="1">
      <c r="V2705" s="828">
        <f t="shared" si="454"/>
        <v>0</v>
      </c>
      <c r="W2705" s="829">
        <f t="shared" si="455"/>
        <v>0</v>
      </c>
      <c r="X2705" s="828">
        <f t="shared" si="456"/>
        <v>0</v>
      </c>
      <c r="Y2705" s="1069">
        <f>[5]building!Y2696</f>
        <v>0</v>
      </c>
      <c r="Z2705" s="749">
        <f t="shared" si="457"/>
        <v>0</v>
      </c>
      <c r="AA2705" s="1071"/>
      <c r="AB2705" s="1071"/>
    </row>
    <row r="2706" spans="22:28" ht="70.5" customHeight="1">
      <c r="V2706" s="828">
        <f t="shared" si="454"/>
        <v>0</v>
      </c>
      <c r="W2706" s="829">
        <f t="shared" si="455"/>
        <v>0</v>
      </c>
      <c r="X2706" s="828">
        <f t="shared" si="456"/>
        <v>0</v>
      </c>
      <c r="Y2706" s="1069">
        <f>[5]building!Y2697</f>
        <v>0</v>
      </c>
      <c r="Z2706" s="749">
        <f t="shared" si="457"/>
        <v>0</v>
      </c>
      <c r="AA2706" s="1071"/>
      <c r="AB2706" s="1071"/>
    </row>
    <row r="2707" spans="22:28" ht="70.5" customHeight="1">
      <c r="V2707" s="828">
        <f t="shared" si="454"/>
        <v>0</v>
      </c>
      <c r="W2707" s="829">
        <f t="shared" si="455"/>
        <v>0</v>
      </c>
      <c r="X2707" s="828">
        <f t="shared" si="456"/>
        <v>0</v>
      </c>
      <c r="Y2707" s="1069">
        <f>[5]building!Y2698</f>
        <v>0</v>
      </c>
      <c r="Z2707" s="749">
        <f t="shared" si="457"/>
        <v>0</v>
      </c>
      <c r="AA2707" s="1071"/>
      <c r="AB2707" s="1071"/>
    </row>
    <row r="2708" spans="22:28" ht="70.5" customHeight="1">
      <c r="V2708" s="828">
        <f t="shared" si="454"/>
        <v>0</v>
      </c>
      <c r="W2708" s="829">
        <f t="shared" si="455"/>
        <v>0</v>
      </c>
      <c r="X2708" s="828">
        <f t="shared" si="456"/>
        <v>0</v>
      </c>
      <c r="Y2708" s="1069">
        <f>[5]building!Y2699</f>
        <v>0</v>
      </c>
      <c r="Z2708" s="749">
        <f t="shared" si="457"/>
        <v>0</v>
      </c>
      <c r="AA2708" s="1071"/>
      <c r="AB2708" s="1071"/>
    </row>
    <row r="2709" spans="22:28" ht="70.5" customHeight="1">
      <c r="V2709" s="828">
        <f t="shared" si="454"/>
        <v>0</v>
      </c>
      <c r="W2709" s="829">
        <f t="shared" si="455"/>
        <v>0</v>
      </c>
      <c r="X2709" s="828">
        <f t="shared" si="456"/>
        <v>0</v>
      </c>
      <c r="Y2709" s="1069">
        <f>[5]building!Y2700</f>
        <v>0</v>
      </c>
      <c r="Z2709" s="749">
        <f t="shared" si="457"/>
        <v>0</v>
      </c>
      <c r="AA2709" s="1071"/>
      <c r="AB2709" s="1071"/>
    </row>
    <row r="2710" spans="22:28" ht="70.5" customHeight="1">
      <c r="V2710" s="828">
        <f t="shared" si="454"/>
        <v>0</v>
      </c>
      <c r="W2710" s="829">
        <f t="shared" si="455"/>
        <v>0</v>
      </c>
      <c r="X2710" s="828">
        <f t="shared" si="456"/>
        <v>0</v>
      </c>
      <c r="Y2710" s="1069">
        <f>[5]building!Y2701</f>
        <v>0</v>
      </c>
      <c r="Z2710" s="749">
        <f t="shared" si="457"/>
        <v>0</v>
      </c>
      <c r="AA2710" s="1071"/>
      <c r="AB2710" s="1071"/>
    </row>
    <row r="2711" spans="22:28" ht="70.5" customHeight="1">
      <c r="V2711" s="828">
        <f t="shared" si="454"/>
        <v>0</v>
      </c>
      <c r="W2711" s="829">
        <f t="shared" si="455"/>
        <v>0</v>
      </c>
      <c r="X2711" s="828">
        <f t="shared" si="456"/>
        <v>0</v>
      </c>
      <c r="Y2711" s="1069">
        <f>[5]building!Y2702</f>
        <v>0</v>
      </c>
      <c r="Z2711" s="749">
        <f t="shared" si="457"/>
        <v>0</v>
      </c>
      <c r="AA2711" s="1071"/>
      <c r="AB2711" s="1071"/>
    </row>
    <row r="2712" spans="22:28" ht="70.5" customHeight="1">
      <c r="V2712" s="828">
        <f t="shared" si="454"/>
        <v>0</v>
      </c>
      <c r="W2712" s="829">
        <f t="shared" si="455"/>
        <v>0</v>
      </c>
      <c r="X2712" s="828">
        <f t="shared" si="456"/>
        <v>0</v>
      </c>
      <c r="Y2712" s="1069">
        <f>[5]building!Y2703</f>
        <v>0</v>
      </c>
      <c r="Z2712" s="749">
        <f t="shared" si="457"/>
        <v>0</v>
      </c>
      <c r="AA2712" s="1071"/>
      <c r="AB2712" s="1071"/>
    </row>
    <row r="2713" spans="22:28" ht="70.5" customHeight="1">
      <c r="V2713" s="828">
        <f t="shared" si="454"/>
        <v>0</v>
      </c>
      <c r="W2713" s="829">
        <f t="shared" si="455"/>
        <v>0</v>
      </c>
      <c r="X2713" s="828">
        <f t="shared" si="456"/>
        <v>0</v>
      </c>
      <c r="Y2713" s="1069">
        <f>[5]building!Y2704</f>
        <v>0</v>
      </c>
      <c r="Z2713" s="749">
        <f t="shared" si="457"/>
        <v>0</v>
      </c>
      <c r="AA2713" s="1071"/>
      <c r="AB2713" s="1071"/>
    </row>
    <row r="2714" spans="22:28" ht="70.5" customHeight="1">
      <c r="V2714" s="828">
        <f t="shared" si="454"/>
        <v>0</v>
      </c>
      <c r="W2714" s="829">
        <f t="shared" si="455"/>
        <v>0</v>
      </c>
      <c r="X2714" s="828">
        <f t="shared" si="456"/>
        <v>0</v>
      </c>
      <c r="Y2714" s="1069">
        <f>[5]building!Y2705</f>
        <v>0</v>
      </c>
      <c r="Z2714" s="749">
        <f t="shared" si="457"/>
        <v>0</v>
      </c>
      <c r="AA2714" s="1071"/>
      <c r="AB2714" s="1071"/>
    </row>
    <row r="2715" spans="22:28" ht="70.5" customHeight="1">
      <c r="V2715" s="828">
        <f t="shared" si="454"/>
        <v>0</v>
      </c>
      <c r="W2715" s="829">
        <f t="shared" si="455"/>
        <v>0</v>
      </c>
      <c r="X2715" s="828">
        <f t="shared" si="456"/>
        <v>0</v>
      </c>
      <c r="Y2715" s="1069">
        <f>[5]building!Y2706</f>
        <v>0</v>
      </c>
      <c r="Z2715" s="749">
        <f t="shared" si="457"/>
        <v>0</v>
      </c>
      <c r="AA2715" s="1071"/>
      <c r="AB2715" s="1071"/>
    </row>
    <row r="2716" spans="22:28" ht="70.5" customHeight="1">
      <c r="V2716" s="828">
        <f t="shared" si="454"/>
        <v>0</v>
      </c>
      <c r="W2716" s="829">
        <f t="shared" si="455"/>
        <v>0</v>
      </c>
      <c r="X2716" s="828">
        <f t="shared" si="456"/>
        <v>0</v>
      </c>
      <c r="Y2716" s="1069">
        <f>[5]building!Y2707</f>
        <v>0</v>
      </c>
      <c r="Z2716" s="749">
        <f t="shared" si="457"/>
        <v>0</v>
      </c>
      <c r="AA2716" s="1071"/>
      <c r="AB2716" s="1071"/>
    </row>
    <row r="2717" spans="22:28" ht="70.5" customHeight="1">
      <c r="V2717" s="828">
        <f t="shared" si="454"/>
        <v>0</v>
      </c>
      <c r="W2717" s="829">
        <f t="shared" si="455"/>
        <v>0</v>
      </c>
      <c r="X2717" s="828">
        <f t="shared" si="456"/>
        <v>0</v>
      </c>
      <c r="Y2717" s="1069">
        <f>[5]building!Y2708</f>
        <v>0</v>
      </c>
      <c r="Z2717" s="749">
        <f t="shared" si="457"/>
        <v>0</v>
      </c>
      <c r="AA2717" s="1071"/>
      <c r="AB2717" s="1071"/>
    </row>
    <row r="2718" spans="22:28" ht="70.5" customHeight="1">
      <c r="V2718" s="828">
        <f t="shared" ref="V2718:V2781" si="458">U2718*C2718</f>
        <v>0</v>
      </c>
      <c r="W2718" s="829">
        <f t="shared" ref="W2718:W2781" si="459">G2718+I2718+K2718+M2718+O2718+Q2718+S2718+U2718</f>
        <v>0</v>
      </c>
      <c r="X2718" s="828">
        <f t="shared" ref="X2718:X2781" si="460">W2718*C2718</f>
        <v>0</v>
      </c>
      <c r="Y2718" s="1069">
        <f>[5]building!Y2709</f>
        <v>0</v>
      </c>
      <c r="Z2718" s="749">
        <f t="shared" ref="Z2718:Z2781" si="461">Y2718*C2718</f>
        <v>0</v>
      </c>
      <c r="AA2718" s="1071"/>
      <c r="AB2718" s="1071"/>
    </row>
    <row r="2719" spans="22:28" ht="70.5" customHeight="1">
      <c r="V2719" s="828">
        <f t="shared" si="458"/>
        <v>0</v>
      </c>
      <c r="W2719" s="829">
        <f t="shared" si="459"/>
        <v>0</v>
      </c>
      <c r="X2719" s="828">
        <f t="shared" si="460"/>
        <v>0</v>
      </c>
      <c r="Y2719" s="1069">
        <f>[5]building!Y2710</f>
        <v>0</v>
      </c>
      <c r="Z2719" s="749">
        <f t="shared" si="461"/>
        <v>0</v>
      </c>
      <c r="AA2719" s="1071"/>
      <c r="AB2719" s="1071"/>
    </row>
    <row r="2720" spans="22:28" ht="70.5" customHeight="1">
      <c r="V2720" s="828">
        <f t="shared" si="458"/>
        <v>0</v>
      </c>
      <c r="W2720" s="829">
        <f t="shared" si="459"/>
        <v>0</v>
      </c>
      <c r="X2720" s="828">
        <f t="shared" si="460"/>
        <v>0</v>
      </c>
      <c r="Y2720" s="1069">
        <f>[5]building!Y2711</f>
        <v>0</v>
      </c>
      <c r="Z2720" s="749">
        <f t="shared" si="461"/>
        <v>0</v>
      </c>
      <c r="AA2720" s="1071"/>
      <c r="AB2720" s="1071"/>
    </row>
    <row r="2721" spans="22:28" ht="70.5" customHeight="1">
      <c r="V2721" s="828">
        <f t="shared" si="458"/>
        <v>0</v>
      </c>
      <c r="W2721" s="829">
        <f t="shared" si="459"/>
        <v>0</v>
      </c>
      <c r="X2721" s="828">
        <f t="shared" si="460"/>
        <v>0</v>
      </c>
      <c r="Y2721" s="1069">
        <f>[5]building!Y2712</f>
        <v>0</v>
      </c>
      <c r="Z2721" s="749">
        <f t="shared" si="461"/>
        <v>0</v>
      </c>
      <c r="AA2721" s="1071"/>
      <c r="AB2721" s="1071"/>
    </row>
    <row r="2722" spans="22:28" ht="70.5" customHeight="1">
      <c r="V2722" s="828">
        <f t="shared" si="458"/>
        <v>0</v>
      </c>
      <c r="W2722" s="829">
        <f t="shared" si="459"/>
        <v>0</v>
      </c>
      <c r="X2722" s="828">
        <f t="shared" si="460"/>
        <v>0</v>
      </c>
      <c r="Y2722" s="1069">
        <f>[5]building!Y2713</f>
        <v>0</v>
      </c>
      <c r="Z2722" s="749">
        <f t="shared" si="461"/>
        <v>0</v>
      </c>
      <c r="AA2722" s="1071"/>
      <c r="AB2722" s="1071"/>
    </row>
    <row r="2723" spans="22:28" ht="70.5" customHeight="1">
      <c r="V2723" s="828">
        <f t="shared" si="458"/>
        <v>0</v>
      </c>
      <c r="W2723" s="829">
        <f t="shared" si="459"/>
        <v>0</v>
      </c>
      <c r="X2723" s="828">
        <f t="shared" si="460"/>
        <v>0</v>
      </c>
      <c r="Y2723" s="1069">
        <f>[5]building!Y2714</f>
        <v>0</v>
      </c>
      <c r="Z2723" s="749">
        <f t="shared" si="461"/>
        <v>0</v>
      </c>
      <c r="AA2723" s="1071"/>
      <c r="AB2723" s="1071"/>
    </row>
    <row r="2724" spans="22:28" ht="70.5" customHeight="1">
      <c r="V2724" s="828">
        <f t="shared" si="458"/>
        <v>0</v>
      </c>
      <c r="W2724" s="829">
        <f t="shared" si="459"/>
        <v>0</v>
      </c>
      <c r="X2724" s="828">
        <f t="shared" si="460"/>
        <v>0</v>
      </c>
      <c r="Y2724" s="1069">
        <f>[5]building!Y2715</f>
        <v>0</v>
      </c>
      <c r="Z2724" s="749">
        <f t="shared" si="461"/>
        <v>0</v>
      </c>
      <c r="AA2724" s="1071"/>
      <c r="AB2724" s="1071"/>
    </row>
    <row r="2725" spans="22:28" ht="70.5" customHeight="1">
      <c r="V2725" s="828">
        <f t="shared" si="458"/>
        <v>0</v>
      </c>
      <c r="W2725" s="829">
        <f t="shared" si="459"/>
        <v>0</v>
      </c>
      <c r="X2725" s="828">
        <f t="shared" si="460"/>
        <v>0</v>
      </c>
      <c r="Y2725" s="1069">
        <f>[5]building!Y2716</f>
        <v>0</v>
      </c>
      <c r="Z2725" s="749">
        <f t="shared" si="461"/>
        <v>0</v>
      </c>
      <c r="AA2725" s="1071"/>
      <c r="AB2725" s="1071"/>
    </row>
    <row r="2726" spans="22:28" ht="70.5" customHeight="1">
      <c r="V2726" s="828">
        <f t="shared" si="458"/>
        <v>0</v>
      </c>
      <c r="W2726" s="829">
        <f t="shared" si="459"/>
        <v>0</v>
      </c>
      <c r="X2726" s="828">
        <f t="shared" si="460"/>
        <v>0</v>
      </c>
      <c r="Y2726" s="1069">
        <f>[5]building!Y2717</f>
        <v>0</v>
      </c>
      <c r="Z2726" s="749">
        <f t="shared" si="461"/>
        <v>0</v>
      </c>
      <c r="AA2726" s="1071"/>
      <c r="AB2726" s="1071"/>
    </row>
    <row r="2727" spans="22:28" ht="70.5" customHeight="1">
      <c r="V2727" s="828">
        <f t="shared" si="458"/>
        <v>0</v>
      </c>
      <c r="W2727" s="829">
        <f t="shared" si="459"/>
        <v>0</v>
      </c>
      <c r="X2727" s="828">
        <f t="shared" si="460"/>
        <v>0</v>
      </c>
      <c r="Y2727" s="1069">
        <f>[5]building!Y2718</f>
        <v>0</v>
      </c>
      <c r="Z2727" s="749">
        <f t="shared" si="461"/>
        <v>0</v>
      </c>
      <c r="AA2727" s="1071"/>
      <c r="AB2727" s="1071"/>
    </row>
    <row r="2728" spans="22:28" ht="70.5" customHeight="1">
      <c r="V2728" s="828">
        <f t="shared" si="458"/>
        <v>0</v>
      </c>
      <c r="W2728" s="829">
        <f t="shared" si="459"/>
        <v>0</v>
      </c>
      <c r="X2728" s="828">
        <f t="shared" si="460"/>
        <v>0</v>
      </c>
      <c r="Y2728" s="1069">
        <f>[5]building!Y2719</f>
        <v>0</v>
      </c>
      <c r="Z2728" s="749">
        <f t="shared" si="461"/>
        <v>0</v>
      </c>
      <c r="AA2728" s="1071"/>
      <c r="AB2728" s="1071"/>
    </row>
    <row r="2729" spans="22:28" ht="70.5" customHeight="1">
      <c r="V2729" s="828">
        <f t="shared" si="458"/>
        <v>0</v>
      </c>
      <c r="W2729" s="829">
        <f t="shared" si="459"/>
        <v>0</v>
      </c>
      <c r="X2729" s="828">
        <f t="shared" si="460"/>
        <v>0</v>
      </c>
      <c r="Y2729" s="1069">
        <f>[5]building!Y2720</f>
        <v>0</v>
      </c>
      <c r="Z2729" s="749">
        <f t="shared" si="461"/>
        <v>0</v>
      </c>
      <c r="AA2729" s="1071"/>
      <c r="AB2729" s="1071"/>
    </row>
    <row r="2730" spans="22:28" ht="70.5" customHeight="1">
      <c r="V2730" s="828">
        <f t="shared" si="458"/>
        <v>0</v>
      </c>
      <c r="W2730" s="829">
        <f t="shared" si="459"/>
        <v>0</v>
      </c>
      <c r="X2730" s="828">
        <f t="shared" si="460"/>
        <v>0</v>
      </c>
      <c r="Y2730" s="1069">
        <f>[5]building!Y2721</f>
        <v>0</v>
      </c>
      <c r="Z2730" s="749">
        <f t="shared" si="461"/>
        <v>0</v>
      </c>
      <c r="AA2730" s="1071"/>
      <c r="AB2730" s="1071"/>
    </row>
    <row r="2731" spans="22:28" ht="70.5" customHeight="1">
      <c r="V2731" s="828">
        <f t="shared" si="458"/>
        <v>0</v>
      </c>
      <c r="W2731" s="829">
        <f t="shared" si="459"/>
        <v>0</v>
      </c>
      <c r="X2731" s="828">
        <f t="shared" si="460"/>
        <v>0</v>
      </c>
      <c r="Y2731" s="1069">
        <f>[5]building!Y2722</f>
        <v>0</v>
      </c>
      <c r="Z2731" s="749">
        <f t="shared" si="461"/>
        <v>0</v>
      </c>
      <c r="AA2731" s="1071"/>
      <c r="AB2731" s="1071"/>
    </row>
    <row r="2732" spans="22:28" ht="70.5" customHeight="1">
      <c r="V2732" s="828">
        <f t="shared" si="458"/>
        <v>0</v>
      </c>
      <c r="W2732" s="829">
        <f t="shared" si="459"/>
        <v>0</v>
      </c>
      <c r="X2732" s="828">
        <f t="shared" si="460"/>
        <v>0</v>
      </c>
      <c r="Y2732" s="1069">
        <f>[5]building!Y2723</f>
        <v>0</v>
      </c>
      <c r="Z2732" s="749">
        <f t="shared" si="461"/>
        <v>0</v>
      </c>
      <c r="AA2732" s="1071"/>
      <c r="AB2732" s="1071"/>
    </row>
    <row r="2733" spans="22:28" ht="70.5" customHeight="1">
      <c r="V2733" s="828">
        <f t="shared" si="458"/>
        <v>0</v>
      </c>
      <c r="W2733" s="829">
        <f t="shared" si="459"/>
        <v>0</v>
      </c>
      <c r="X2733" s="828">
        <f t="shared" si="460"/>
        <v>0</v>
      </c>
      <c r="Y2733" s="1069">
        <f>[5]building!Y2724</f>
        <v>0</v>
      </c>
      <c r="Z2733" s="749">
        <f t="shared" si="461"/>
        <v>0</v>
      </c>
      <c r="AA2733" s="1071"/>
      <c r="AB2733" s="1071"/>
    </row>
    <row r="2734" spans="22:28" ht="70.5" customHeight="1">
      <c r="V2734" s="828">
        <f t="shared" si="458"/>
        <v>0</v>
      </c>
      <c r="W2734" s="829">
        <f t="shared" si="459"/>
        <v>0</v>
      </c>
      <c r="X2734" s="828">
        <f t="shared" si="460"/>
        <v>0</v>
      </c>
      <c r="Y2734" s="1069">
        <f>[5]building!Y2725</f>
        <v>0</v>
      </c>
      <c r="Z2734" s="749">
        <f t="shared" si="461"/>
        <v>0</v>
      </c>
      <c r="AA2734" s="1071"/>
      <c r="AB2734" s="1071"/>
    </row>
    <row r="2735" spans="22:28" ht="70.5" customHeight="1">
      <c r="V2735" s="828">
        <f t="shared" si="458"/>
        <v>0</v>
      </c>
      <c r="W2735" s="829">
        <f t="shared" si="459"/>
        <v>0</v>
      </c>
      <c r="X2735" s="828">
        <f t="shared" si="460"/>
        <v>0</v>
      </c>
      <c r="Y2735" s="1069">
        <f>[5]building!Y2726</f>
        <v>0</v>
      </c>
      <c r="Z2735" s="749">
        <f t="shared" si="461"/>
        <v>0</v>
      </c>
      <c r="AA2735" s="1071"/>
      <c r="AB2735" s="1071"/>
    </row>
    <row r="2736" spans="22:28" ht="70.5" customHeight="1">
      <c r="V2736" s="828">
        <f t="shared" si="458"/>
        <v>0</v>
      </c>
      <c r="W2736" s="829">
        <f t="shared" si="459"/>
        <v>0</v>
      </c>
      <c r="X2736" s="828">
        <f t="shared" si="460"/>
        <v>0</v>
      </c>
      <c r="Y2736" s="1069">
        <f>[5]building!Y2727</f>
        <v>0</v>
      </c>
      <c r="Z2736" s="749">
        <f t="shared" si="461"/>
        <v>0</v>
      </c>
      <c r="AA2736" s="1071"/>
      <c r="AB2736" s="1071"/>
    </row>
    <row r="2737" spans="22:28" ht="70.5" customHeight="1">
      <c r="V2737" s="828">
        <f t="shared" si="458"/>
        <v>0</v>
      </c>
      <c r="W2737" s="829">
        <f t="shared" si="459"/>
        <v>0</v>
      </c>
      <c r="X2737" s="828">
        <f t="shared" si="460"/>
        <v>0</v>
      </c>
      <c r="Y2737" s="1069">
        <f>[5]building!Y2728</f>
        <v>0</v>
      </c>
      <c r="Z2737" s="749">
        <f t="shared" si="461"/>
        <v>0</v>
      </c>
      <c r="AA2737" s="1071"/>
      <c r="AB2737" s="1071"/>
    </row>
    <row r="2738" spans="22:28" ht="70.5" customHeight="1">
      <c r="V2738" s="828">
        <f t="shared" si="458"/>
        <v>0</v>
      </c>
      <c r="W2738" s="829">
        <f t="shared" si="459"/>
        <v>0</v>
      </c>
      <c r="X2738" s="828">
        <f t="shared" si="460"/>
        <v>0</v>
      </c>
      <c r="Y2738" s="1069">
        <f>[5]building!Y2729</f>
        <v>0</v>
      </c>
      <c r="Z2738" s="749">
        <f t="shared" si="461"/>
        <v>0</v>
      </c>
      <c r="AA2738" s="1071"/>
      <c r="AB2738" s="1071"/>
    </row>
    <row r="2739" spans="22:28" ht="70.5" customHeight="1">
      <c r="V2739" s="828">
        <f t="shared" si="458"/>
        <v>0</v>
      </c>
      <c r="W2739" s="829">
        <f t="shared" si="459"/>
        <v>0</v>
      </c>
      <c r="X2739" s="828">
        <f t="shared" si="460"/>
        <v>0</v>
      </c>
      <c r="Y2739" s="1069">
        <f>[5]building!Y2730</f>
        <v>0</v>
      </c>
      <c r="Z2739" s="749">
        <f t="shared" si="461"/>
        <v>0</v>
      </c>
      <c r="AA2739" s="1071"/>
      <c r="AB2739" s="1071"/>
    </row>
    <row r="2740" spans="22:28" ht="70.5" customHeight="1">
      <c r="V2740" s="828">
        <f t="shared" si="458"/>
        <v>0</v>
      </c>
      <c r="W2740" s="829">
        <f t="shared" si="459"/>
        <v>0</v>
      </c>
      <c r="X2740" s="828">
        <f t="shared" si="460"/>
        <v>0</v>
      </c>
      <c r="Y2740" s="1069">
        <f>[5]building!Y2731</f>
        <v>0</v>
      </c>
      <c r="Z2740" s="749">
        <f t="shared" si="461"/>
        <v>0</v>
      </c>
      <c r="AA2740" s="1071"/>
      <c r="AB2740" s="1071"/>
    </row>
    <row r="2741" spans="22:28" ht="70.5" customHeight="1">
      <c r="V2741" s="828">
        <f t="shared" si="458"/>
        <v>0</v>
      </c>
      <c r="W2741" s="829">
        <f t="shared" si="459"/>
        <v>0</v>
      </c>
      <c r="X2741" s="828">
        <f t="shared" si="460"/>
        <v>0</v>
      </c>
      <c r="Y2741" s="1069">
        <f>[5]building!Y2732</f>
        <v>0</v>
      </c>
      <c r="Z2741" s="749">
        <f t="shared" si="461"/>
        <v>0</v>
      </c>
      <c r="AA2741" s="1071"/>
      <c r="AB2741" s="1071"/>
    </row>
    <row r="2742" spans="22:28" ht="70.5" customHeight="1">
      <c r="V2742" s="828">
        <f t="shared" si="458"/>
        <v>0</v>
      </c>
      <c r="W2742" s="829">
        <f t="shared" si="459"/>
        <v>0</v>
      </c>
      <c r="X2742" s="828">
        <f t="shared" si="460"/>
        <v>0</v>
      </c>
      <c r="Y2742" s="1069">
        <f>[5]building!Y2733</f>
        <v>0</v>
      </c>
      <c r="Z2742" s="749">
        <f t="shared" si="461"/>
        <v>0</v>
      </c>
      <c r="AA2742" s="1071"/>
      <c r="AB2742" s="1071"/>
    </row>
    <row r="2743" spans="22:28" ht="70.5" customHeight="1">
      <c r="V2743" s="828">
        <f t="shared" si="458"/>
        <v>0</v>
      </c>
      <c r="W2743" s="829">
        <f t="shared" si="459"/>
        <v>0</v>
      </c>
      <c r="X2743" s="828">
        <f t="shared" si="460"/>
        <v>0</v>
      </c>
      <c r="Y2743" s="1069">
        <f>[5]building!Y2734</f>
        <v>0</v>
      </c>
      <c r="Z2743" s="749">
        <f t="shared" si="461"/>
        <v>0</v>
      </c>
      <c r="AA2743" s="1071"/>
      <c r="AB2743" s="1071"/>
    </row>
    <row r="2744" spans="22:28" ht="70.5" customHeight="1">
      <c r="V2744" s="828">
        <f t="shared" si="458"/>
        <v>0</v>
      </c>
      <c r="W2744" s="829">
        <f t="shared" si="459"/>
        <v>0</v>
      </c>
      <c r="X2744" s="828">
        <f t="shared" si="460"/>
        <v>0</v>
      </c>
      <c r="Y2744" s="1069">
        <f>[5]building!Y2735</f>
        <v>0</v>
      </c>
      <c r="Z2744" s="749">
        <f t="shared" si="461"/>
        <v>0</v>
      </c>
      <c r="AA2744" s="1071"/>
      <c r="AB2744" s="1071"/>
    </row>
    <row r="2745" spans="22:28" ht="70.5" customHeight="1">
      <c r="V2745" s="828">
        <f t="shared" si="458"/>
        <v>0</v>
      </c>
      <c r="W2745" s="829">
        <f t="shared" si="459"/>
        <v>0</v>
      </c>
      <c r="X2745" s="828">
        <f t="shared" si="460"/>
        <v>0</v>
      </c>
      <c r="Y2745" s="1069">
        <f>[5]building!Y2736</f>
        <v>0</v>
      </c>
      <c r="Z2745" s="749">
        <f t="shared" si="461"/>
        <v>0</v>
      </c>
      <c r="AA2745" s="1071"/>
      <c r="AB2745" s="1071"/>
    </row>
    <row r="2746" spans="22:28" ht="70.5" customHeight="1">
      <c r="V2746" s="828">
        <f t="shared" si="458"/>
        <v>0</v>
      </c>
      <c r="W2746" s="829">
        <f t="shared" si="459"/>
        <v>0</v>
      </c>
      <c r="X2746" s="828">
        <f t="shared" si="460"/>
        <v>0</v>
      </c>
      <c r="Y2746" s="1069">
        <f>[5]building!Y2737</f>
        <v>0</v>
      </c>
      <c r="Z2746" s="749">
        <f t="shared" si="461"/>
        <v>0</v>
      </c>
      <c r="AA2746" s="1071"/>
      <c r="AB2746" s="1071"/>
    </row>
    <row r="2747" spans="22:28" ht="70.5" customHeight="1">
      <c r="V2747" s="828">
        <f t="shared" si="458"/>
        <v>0</v>
      </c>
      <c r="W2747" s="829">
        <f t="shared" si="459"/>
        <v>0</v>
      </c>
      <c r="X2747" s="828">
        <f t="shared" si="460"/>
        <v>0</v>
      </c>
      <c r="Y2747" s="1069">
        <f>[5]building!Y2738</f>
        <v>0</v>
      </c>
      <c r="Z2747" s="749">
        <f t="shared" si="461"/>
        <v>0</v>
      </c>
      <c r="AA2747" s="1071"/>
      <c r="AB2747" s="1071"/>
    </row>
    <row r="2748" spans="22:28" ht="70.5" customHeight="1">
      <c r="V2748" s="828">
        <f t="shared" si="458"/>
        <v>0</v>
      </c>
      <c r="W2748" s="829">
        <f t="shared" si="459"/>
        <v>0</v>
      </c>
      <c r="X2748" s="828">
        <f t="shared" si="460"/>
        <v>0</v>
      </c>
      <c r="Y2748" s="1069">
        <f>[5]building!Y2739</f>
        <v>0</v>
      </c>
      <c r="Z2748" s="749">
        <f t="shared" si="461"/>
        <v>0</v>
      </c>
      <c r="AA2748" s="1071"/>
      <c r="AB2748" s="1071"/>
    </row>
    <row r="2749" spans="22:28" ht="70.5" customHeight="1">
      <c r="V2749" s="828">
        <f t="shared" si="458"/>
        <v>0</v>
      </c>
      <c r="W2749" s="829">
        <f t="shared" si="459"/>
        <v>0</v>
      </c>
      <c r="X2749" s="828">
        <f t="shared" si="460"/>
        <v>0</v>
      </c>
      <c r="Y2749" s="1069">
        <f>[5]building!Y2740</f>
        <v>0</v>
      </c>
      <c r="Z2749" s="749">
        <f t="shared" si="461"/>
        <v>0</v>
      </c>
      <c r="AA2749" s="1071"/>
      <c r="AB2749" s="1071"/>
    </row>
    <row r="2750" spans="22:28" ht="70.5" customHeight="1">
      <c r="V2750" s="828">
        <f t="shared" si="458"/>
        <v>0</v>
      </c>
      <c r="W2750" s="829">
        <f t="shared" si="459"/>
        <v>0</v>
      </c>
      <c r="X2750" s="828">
        <f t="shared" si="460"/>
        <v>0</v>
      </c>
      <c r="Y2750" s="1069">
        <f>[5]building!Y2741</f>
        <v>0</v>
      </c>
      <c r="Z2750" s="749">
        <f t="shared" si="461"/>
        <v>0</v>
      </c>
      <c r="AA2750" s="1071"/>
      <c r="AB2750" s="1071"/>
    </row>
    <row r="2751" spans="22:28" ht="70.5" customHeight="1">
      <c r="V2751" s="828">
        <f t="shared" si="458"/>
        <v>0</v>
      </c>
      <c r="W2751" s="829">
        <f t="shared" si="459"/>
        <v>0</v>
      </c>
      <c r="X2751" s="828">
        <f t="shared" si="460"/>
        <v>0</v>
      </c>
      <c r="Y2751" s="1069">
        <f>[5]building!Y2742</f>
        <v>0</v>
      </c>
      <c r="Z2751" s="749">
        <f t="shared" si="461"/>
        <v>0</v>
      </c>
      <c r="AA2751" s="1071"/>
      <c r="AB2751" s="1071"/>
    </row>
    <row r="2752" spans="22:28" ht="70.5" customHeight="1">
      <c r="V2752" s="828">
        <f t="shared" si="458"/>
        <v>0</v>
      </c>
      <c r="W2752" s="829">
        <f t="shared" si="459"/>
        <v>0</v>
      </c>
      <c r="X2752" s="828">
        <f t="shared" si="460"/>
        <v>0</v>
      </c>
      <c r="Y2752" s="1069">
        <f>[5]building!Y2743</f>
        <v>0</v>
      </c>
      <c r="Z2752" s="749">
        <f t="shared" si="461"/>
        <v>0</v>
      </c>
      <c r="AA2752" s="1071"/>
      <c r="AB2752" s="1071"/>
    </row>
    <row r="2753" spans="22:28" ht="70.5" customHeight="1">
      <c r="V2753" s="828">
        <f t="shared" si="458"/>
        <v>0</v>
      </c>
      <c r="W2753" s="829">
        <f t="shared" si="459"/>
        <v>0</v>
      </c>
      <c r="X2753" s="828">
        <f t="shared" si="460"/>
        <v>0</v>
      </c>
      <c r="Y2753" s="1069">
        <f>[5]building!Y2744</f>
        <v>0</v>
      </c>
      <c r="Z2753" s="749">
        <f t="shared" si="461"/>
        <v>0</v>
      </c>
      <c r="AA2753" s="1071"/>
      <c r="AB2753" s="1071"/>
    </row>
    <row r="2754" spans="22:28" ht="70.5" customHeight="1">
      <c r="V2754" s="828">
        <f t="shared" si="458"/>
        <v>0</v>
      </c>
      <c r="W2754" s="829">
        <f t="shared" si="459"/>
        <v>0</v>
      </c>
      <c r="X2754" s="828">
        <f t="shared" si="460"/>
        <v>0</v>
      </c>
      <c r="Y2754" s="1069">
        <f>[5]building!Y2745</f>
        <v>0</v>
      </c>
      <c r="Z2754" s="749">
        <f t="shared" si="461"/>
        <v>0</v>
      </c>
      <c r="AA2754" s="1071"/>
      <c r="AB2754" s="1071"/>
    </row>
    <row r="2755" spans="22:28" ht="70.5" customHeight="1">
      <c r="V2755" s="828">
        <f t="shared" si="458"/>
        <v>0</v>
      </c>
      <c r="W2755" s="829">
        <f t="shared" si="459"/>
        <v>0</v>
      </c>
      <c r="X2755" s="828">
        <f t="shared" si="460"/>
        <v>0</v>
      </c>
      <c r="Y2755" s="1069">
        <f>[5]building!Y2746</f>
        <v>0</v>
      </c>
      <c r="Z2755" s="749">
        <f t="shared" si="461"/>
        <v>0</v>
      </c>
      <c r="AA2755" s="1071"/>
      <c r="AB2755" s="1071"/>
    </row>
    <row r="2756" spans="22:28" ht="70.5" customHeight="1">
      <c r="V2756" s="828">
        <f t="shared" si="458"/>
        <v>0</v>
      </c>
      <c r="W2756" s="829">
        <f t="shared" si="459"/>
        <v>0</v>
      </c>
      <c r="X2756" s="828">
        <f t="shared" si="460"/>
        <v>0</v>
      </c>
      <c r="Y2756" s="1069">
        <f>[5]building!Y2747</f>
        <v>0</v>
      </c>
      <c r="Z2756" s="749">
        <f t="shared" si="461"/>
        <v>0</v>
      </c>
      <c r="AA2756" s="1071"/>
      <c r="AB2756" s="1071"/>
    </row>
    <row r="2757" spans="22:28" ht="70.5" customHeight="1">
      <c r="V2757" s="828">
        <f t="shared" si="458"/>
        <v>0</v>
      </c>
      <c r="W2757" s="829">
        <f t="shared" si="459"/>
        <v>0</v>
      </c>
      <c r="X2757" s="828">
        <f t="shared" si="460"/>
        <v>0</v>
      </c>
      <c r="Y2757" s="1069">
        <f>[5]building!Y2748</f>
        <v>0</v>
      </c>
      <c r="Z2757" s="749">
        <f t="shared" si="461"/>
        <v>0</v>
      </c>
      <c r="AA2757" s="1071"/>
      <c r="AB2757" s="1071"/>
    </row>
    <row r="2758" spans="22:28" ht="70.5" customHeight="1">
      <c r="V2758" s="828">
        <f t="shared" si="458"/>
        <v>0</v>
      </c>
      <c r="W2758" s="829">
        <f t="shared" si="459"/>
        <v>0</v>
      </c>
      <c r="X2758" s="828">
        <f t="shared" si="460"/>
        <v>0</v>
      </c>
      <c r="Y2758" s="1069">
        <f>[5]building!Y2749</f>
        <v>0</v>
      </c>
      <c r="Z2758" s="749">
        <f t="shared" si="461"/>
        <v>0</v>
      </c>
      <c r="AA2758" s="1071"/>
      <c r="AB2758" s="1071"/>
    </row>
    <row r="2759" spans="22:28" ht="70.5" customHeight="1">
      <c r="V2759" s="828">
        <f t="shared" si="458"/>
        <v>0</v>
      </c>
      <c r="W2759" s="829">
        <f t="shared" si="459"/>
        <v>0</v>
      </c>
      <c r="X2759" s="828">
        <f t="shared" si="460"/>
        <v>0</v>
      </c>
      <c r="Y2759" s="1069">
        <f>[5]building!Y2750</f>
        <v>0</v>
      </c>
      <c r="Z2759" s="749">
        <f t="shared" si="461"/>
        <v>0</v>
      </c>
      <c r="AA2759" s="1071"/>
      <c r="AB2759" s="1071"/>
    </row>
    <row r="2760" spans="22:28" ht="70.5" customHeight="1">
      <c r="V2760" s="828">
        <f t="shared" si="458"/>
        <v>0</v>
      </c>
      <c r="W2760" s="829">
        <f t="shared" si="459"/>
        <v>0</v>
      </c>
      <c r="X2760" s="828">
        <f t="shared" si="460"/>
        <v>0</v>
      </c>
      <c r="Y2760" s="1069">
        <f>[5]building!Y2751</f>
        <v>0</v>
      </c>
      <c r="Z2760" s="749">
        <f t="shared" si="461"/>
        <v>0</v>
      </c>
      <c r="AA2760" s="1071"/>
      <c r="AB2760" s="1071"/>
    </row>
    <row r="2761" spans="22:28" ht="70.5" customHeight="1">
      <c r="V2761" s="828">
        <f t="shared" si="458"/>
        <v>0</v>
      </c>
      <c r="W2761" s="829">
        <f t="shared" si="459"/>
        <v>0</v>
      </c>
      <c r="X2761" s="828">
        <f t="shared" si="460"/>
        <v>0</v>
      </c>
      <c r="Y2761" s="1069">
        <f>[5]building!Y2752</f>
        <v>0</v>
      </c>
      <c r="Z2761" s="749">
        <f t="shared" si="461"/>
        <v>0</v>
      </c>
      <c r="AA2761" s="1071"/>
      <c r="AB2761" s="1071"/>
    </row>
    <row r="2762" spans="22:28" ht="70.5" customHeight="1">
      <c r="V2762" s="828">
        <f t="shared" si="458"/>
        <v>0</v>
      </c>
      <c r="W2762" s="829">
        <f t="shared" si="459"/>
        <v>0</v>
      </c>
      <c r="X2762" s="828">
        <f t="shared" si="460"/>
        <v>0</v>
      </c>
      <c r="Y2762" s="1069">
        <f>[5]building!Y2753</f>
        <v>0</v>
      </c>
      <c r="Z2762" s="749">
        <f t="shared" si="461"/>
        <v>0</v>
      </c>
      <c r="AA2762" s="1071"/>
      <c r="AB2762" s="1071"/>
    </row>
    <row r="2763" spans="22:28" ht="70.5" customHeight="1">
      <c r="V2763" s="828">
        <f t="shared" si="458"/>
        <v>0</v>
      </c>
      <c r="W2763" s="829">
        <f t="shared" si="459"/>
        <v>0</v>
      </c>
      <c r="X2763" s="828">
        <f t="shared" si="460"/>
        <v>0</v>
      </c>
      <c r="Y2763" s="1069">
        <f>[5]building!Y2754</f>
        <v>0</v>
      </c>
      <c r="Z2763" s="749">
        <f t="shared" si="461"/>
        <v>0</v>
      </c>
      <c r="AA2763" s="1071"/>
      <c r="AB2763" s="1071"/>
    </row>
    <row r="2764" spans="22:28" ht="70.5" customHeight="1">
      <c r="V2764" s="828">
        <f t="shared" si="458"/>
        <v>0</v>
      </c>
      <c r="W2764" s="829">
        <f t="shared" si="459"/>
        <v>0</v>
      </c>
      <c r="X2764" s="828">
        <f t="shared" si="460"/>
        <v>0</v>
      </c>
      <c r="Y2764" s="1069">
        <f>[5]building!Y2755</f>
        <v>0</v>
      </c>
      <c r="Z2764" s="749">
        <f t="shared" si="461"/>
        <v>0</v>
      </c>
      <c r="AA2764" s="1071"/>
      <c r="AB2764" s="1071"/>
    </row>
    <row r="2765" spans="22:28" ht="70.5" customHeight="1">
      <c r="V2765" s="828">
        <f t="shared" si="458"/>
        <v>0</v>
      </c>
      <c r="W2765" s="829">
        <f t="shared" si="459"/>
        <v>0</v>
      </c>
      <c r="X2765" s="828">
        <f t="shared" si="460"/>
        <v>0</v>
      </c>
      <c r="Y2765" s="1069">
        <f>[5]building!Y2756</f>
        <v>0</v>
      </c>
      <c r="Z2765" s="749">
        <f t="shared" si="461"/>
        <v>0</v>
      </c>
      <c r="AA2765" s="1071"/>
      <c r="AB2765" s="1071"/>
    </row>
    <row r="2766" spans="22:28" ht="70.5" customHeight="1">
      <c r="V2766" s="828">
        <f t="shared" si="458"/>
        <v>0</v>
      </c>
      <c r="W2766" s="829">
        <f t="shared" si="459"/>
        <v>0</v>
      </c>
      <c r="X2766" s="828">
        <f t="shared" si="460"/>
        <v>0</v>
      </c>
      <c r="Y2766" s="1069">
        <f>[5]building!Y2757</f>
        <v>0</v>
      </c>
      <c r="Z2766" s="749">
        <f t="shared" si="461"/>
        <v>0</v>
      </c>
      <c r="AA2766" s="1071"/>
      <c r="AB2766" s="1071"/>
    </row>
    <row r="2767" spans="22:28" ht="70.5" customHeight="1">
      <c r="V2767" s="828">
        <f t="shared" si="458"/>
        <v>0</v>
      </c>
      <c r="W2767" s="829">
        <f t="shared" si="459"/>
        <v>0</v>
      </c>
      <c r="X2767" s="828">
        <f t="shared" si="460"/>
        <v>0</v>
      </c>
      <c r="Y2767" s="1069">
        <f>[5]building!Y2758</f>
        <v>0</v>
      </c>
      <c r="Z2767" s="749">
        <f t="shared" si="461"/>
        <v>0</v>
      </c>
      <c r="AA2767" s="1071"/>
      <c r="AB2767" s="1071"/>
    </row>
    <row r="2768" spans="22:28" ht="70.5" customHeight="1">
      <c r="V2768" s="828">
        <f t="shared" si="458"/>
        <v>0</v>
      </c>
      <c r="W2768" s="829">
        <f t="shared" si="459"/>
        <v>0</v>
      </c>
      <c r="X2768" s="828">
        <f t="shared" si="460"/>
        <v>0</v>
      </c>
      <c r="Y2768" s="1069">
        <f>[5]building!Y2759</f>
        <v>0</v>
      </c>
      <c r="Z2768" s="749">
        <f t="shared" si="461"/>
        <v>0</v>
      </c>
      <c r="AA2768" s="1071"/>
      <c r="AB2768" s="1071"/>
    </row>
    <row r="2769" spans="22:28" ht="70.5" customHeight="1">
      <c r="V2769" s="828">
        <f t="shared" si="458"/>
        <v>0</v>
      </c>
      <c r="W2769" s="829">
        <f t="shared" si="459"/>
        <v>0</v>
      </c>
      <c r="X2769" s="828">
        <f t="shared" si="460"/>
        <v>0</v>
      </c>
      <c r="Y2769" s="1069">
        <f>[5]building!Y2760</f>
        <v>0</v>
      </c>
      <c r="Z2769" s="749">
        <f t="shared" si="461"/>
        <v>0</v>
      </c>
      <c r="AA2769" s="1071"/>
      <c r="AB2769" s="1071"/>
    </row>
    <row r="2770" spans="22:28" ht="70.5" customHeight="1">
      <c r="V2770" s="828">
        <f t="shared" si="458"/>
        <v>0</v>
      </c>
      <c r="W2770" s="829">
        <f t="shared" si="459"/>
        <v>0</v>
      </c>
      <c r="X2770" s="828">
        <f t="shared" si="460"/>
        <v>0</v>
      </c>
      <c r="Y2770" s="1069">
        <f>[5]building!Y2761</f>
        <v>0</v>
      </c>
      <c r="Z2770" s="749">
        <f t="shared" si="461"/>
        <v>0</v>
      </c>
      <c r="AA2770" s="1071"/>
      <c r="AB2770" s="1071"/>
    </row>
    <row r="2771" spans="22:28" ht="70.5" customHeight="1">
      <c r="V2771" s="828">
        <f t="shared" si="458"/>
        <v>0</v>
      </c>
      <c r="W2771" s="829">
        <f t="shared" si="459"/>
        <v>0</v>
      </c>
      <c r="X2771" s="828">
        <f t="shared" si="460"/>
        <v>0</v>
      </c>
      <c r="Y2771" s="1069">
        <f>[5]building!Y2762</f>
        <v>0</v>
      </c>
      <c r="Z2771" s="749">
        <f t="shared" si="461"/>
        <v>0</v>
      </c>
      <c r="AA2771" s="1071"/>
      <c r="AB2771" s="1071"/>
    </row>
    <row r="2772" spans="22:28" ht="70.5" customHeight="1">
      <c r="V2772" s="828">
        <f t="shared" si="458"/>
        <v>0</v>
      </c>
      <c r="W2772" s="829">
        <f t="shared" si="459"/>
        <v>0</v>
      </c>
      <c r="X2772" s="828">
        <f t="shared" si="460"/>
        <v>0</v>
      </c>
      <c r="Y2772" s="1069">
        <f>[5]building!Y2763</f>
        <v>0</v>
      </c>
      <c r="Z2772" s="749">
        <f t="shared" si="461"/>
        <v>0</v>
      </c>
      <c r="AA2772" s="1071"/>
      <c r="AB2772" s="1071"/>
    </row>
    <row r="2773" spans="22:28" ht="70.5" customHeight="1">
      <c r="V2773" s="828">
        <f t="shared" si="458"/>
        <v>0</v>
      </c>
      <c r="W2773" s="829">
        <f t="shared" si="459"/>
        <v>0</v>
      </c>
      <c r="X2773" s="828">
        <f t="shared" si="460"/>
        <v>0</v>
      </c>
      <c r="Y2773" s="1069">
        <f>[5]building!Y2764</f>
        <v>0</v>
      </c>
      <c r="Z2773" s="749">
        <f t="shared" si="461"/>
        <v>0</v>
      </c>
      <c r="AA2773" s="1071"/>
      <c r="AB2773" s="1071"/>
    </row>
    <row r="2774" spans="22:28" ht="70.5" customHeight="1">
      <c r="V2774" s="828">
        <f t="shared" si="458"/>
        <v>0</v>
      </c>
      <c r="W2774" s="829">
        <f t="shared" si="459"/>
        <v>0</v>
      </c>
      <c r="X2774" s="828">
        <f t="shared" si="460"/>
        <v>0</v>
      </c>
      <c r="Y2774" s="1069">
        <f>[5]building!Y2765</f>
        <v>0</v>
      </c>
      <c r="Z2774" s="749">
        <f t="shared" si="461"/>
        <v>0</v>
      </c>
      <c r="AA2774" s="1071"/>
      <c r="AB2774" s="1071"/>
    </row>
    <row r="2775" spans="22:28" ht="70.5" customHeight="1">
      <c r="V2775" s="828">
        <f t="shared" si="458"/>
        <v>0</v>
      </c>
      <c r="W2775" s="829">
        <f t="shared" si="459"/>
        <v>0</v>
      </c>
      <c r="X2775" s="828">
        <f t="shared" si="460"/>
        <v>0</v>
      </c>
      <c r="Y2775" s="1069">
        <f>[5]building!Y2766</f>
        <v>0</v>
      </c>
      <c r="Z2775" s="749">
        <f t="shared" si="461"/>
        <v>0</v>
      </c>
      <c r="AA2775" s="1071"/>
      <c r="AB2775" s="1071"/>
    </row>
    <row r="2776" spans="22:28" ht="70.5" customHeight="1">
      <c r="V2776" s="828">
        <f t="shared" si="458"/>
        <v>0</v>
      </c>
      <c r="W2776" s="829">
        <f t="shared" si="459"/>
        <v>0</v>
      </c>
      <c r="X2776" s="828">
        <f t="shared" si="460"/>
        <v>0</v>
      </c>
      <c r="Y2776" s="1069">
        <f>[5]building!Y2767</f>
        <v>0</v>
      </c>
      <c r="Z2776" s="749">
        <f t="shared" si="461"/>
        <v>0</v>
      </c>
      <c r="AA2776" s="1071"/>
      <c r="AB2776" s="1071"/>
    </row>
    <row r="2777" spans="22:28" ht="70.5" customHeight="1">
      <c r="V2777" s="828">
        <f t="shared" si="458"/>
        <v>0</v>
      </c>
      <c r="W2777" s="829">
        <f t="shared" si="459"/>
        <v>0</v>
      </c>
      <c r="X2777" s="828">
        <f t="shared" si="460"/>
        <v>0</v>
      </c>
      <c r="Y2777" s="1069">
        <f>[5]building!Y2768</f>
        <v>0</v>
      </c>
      <c r="Z2777" s="749">
        <f t="shared" si="461"/>
        <v>0</v>
      </c>
      <c r="AA2777" s="1071"/>
      <c r="AB2777" s="1071"/>
    </row>
    <row r="2778" spans="22:28" ht="70.5" customHeight="1">
      <c r="V2778" s="828">
        <f t="shared" si="458"/>
        <v>0</v>
      </c>
      <c r="W2778" s="829">
        <f t="shared" si="459"/>
        <v>0</v>
      </c>
      <c r="X2778" s="828">
        <f t="shared" si="460"/>
        <v>0</v>
      </c>
      <c r="Y2778" s="1069">
        <f>[5]building!Y2769</f>
        <v>0</v>
      </c>
      <c r="Z2778" s="749">
        <f t="shared" si="461"/>
        <v>0</v>
      </c>
      <c r="AA2778" s="1071"/>
      <c r="AB2778" s="1071"/>
    </row>
    <row r="2779" spans="22:28" ht="70.5" customHeight="1">
      <c r="V2779" s="828">
        <f t="shared" si="458"/>
        <v>0</v>
      </c>
      <c r="W2779" s="829">
        <f t="shared" si="459"/>
        <v>0</v>
      </c>
      <c r="X2779" s="828">
        <f t="shared" si="460"/>
        <v>0</v>
      </c>
      <c r="Y2779" s="1069">
        <f>[5]building!Y2770</f>
        <v>0</v>
      </c>
      <c r="Z2779" s="749">
        <f t="shared" si="461"/>
        <v>0</v>
      </c>
      <c r="AA2779" s="1071"/>
      <c r="AB2779" s="1071"/>
    </row>
    <row r="2780" spans="22:28" ht="70.5" customHeight="1">
      <c r="V2780" s="828">
        <f t="shared" si="458"/>
        <v>0</v>
      </c>
      <c r="W2780" s="829">
        <f t="shared" si="459"/>
        <v>0</v>
      </c>
      <c r="X2780" s="828">
        <f t="shared" si="460"/>
        <v>0</v>
      </c>
      <c r="Y2780" s="1069">
        <f>[5]building!Y2771</f>
        <v>0</v>
      </c>
      <c r="Z2780" s="749">
        <f t="shared" si="461"/>
        <v>0</v>
      </c>
      <c r="AA2780" s="1071"/>
      <c r="AB2780" s="1071"/>
    </row>
    <row r="2781" spans="22:28" ht="70.5" customHeight="1">
      <c r="V2781" s="828">
        <f t="shared" si="458"/>
        <v>0</v>
      </c>
      <c r="W2781" s="829">
        <f t="shared" si="459"/>
        <v>0</v>
      </c>
      <c r="X2781" s="828">
        <f t="shared" si="460"/>
        <v>0</v>
      </c>
      <c r="Y2781" s="1069">
        <f>[5]building!Y2772</f>
        <v>0</v>
      </c>
      <c r="Z2781" s="749">
        <f t="shared" si="461"/>
        <v>0</v>
      </c>
      <c r="AA2781" s="1071"/>
      <c r="AB2781" s="1071"/>
    </row>
    <row r="2782" spans="22:28" ht="70.5" customHeight="1">
      <c r="V2782" s="828">
        <f t="shared" ref="V2782:V2845" si="462">U2782*C2782</f>
        <v>0</v>
      </c>
      <c r="W2782" s="829">
        <f t="shared" ref="W2782:W2845" si="463">G2782+I2782+K2782+M2782+O2782+Q2782+S2782+U2782</f>
        <v>0</v>
      </c>
      <c r="X2782" s="828">
        <f t="shared" ref="X2782:X2845" si="464">W2782*C2782</f>
        <v>0</v>
      </c>
      <c r="Y2782" s="1069">
        <f>[5]building!Y2773</f>
        <v>0</v>
      </c>
      <c r="Z2782" s="749">
        <f t="shared" ref="Z2782:Z2845" si="465">Y2782*C2782</f>
        <v>0</v>
      </c>
      <c r="AA2782" s="1071"/>
      <c r="AB2782" s="1071"/>
    </row>
    <row r="2783" spans="22:28" ht="70.5" customHeight="1">
      <c r="V2783" s="828">
        <f t="shared" si="462"/>
        <v>0</v>
      </c>
      <c r="W2783" s="829">
        <f t="shared" si="463"/>
        <v>0</v>
      </c>
      <c r="X2783" s="828">
        <f t="shared" si="464"/>
        <v>0</v>
      </c>
      <c r="Y2783" s="1069">
        <f>[5]building!Y2774</f>
        <v>0</v>
      </c>
      <c r="Z2783" s="749">
        <f t="shared" si="465"/>
        <v>0</v>
      </c>
      <c r="AA2783" s="1071"/>
      <c r="AB2783" s="1071"/>
    </row>
    <row r="2784" spans="22:28" ht="70.5" customHeight="1">
      <c r="V2784" s="828">
        <f t="shared" si="462"/>
        <v>0</v>
      </c>
      <c r="W2784" s="829">
        <f t="shared" si="463"/>
        <v>0</v>
      </c>
      <c r="X2784" s="828">
        <f t="shared" si="464"/>
        <v>0</v>
      </c>
      <c r="Y2784" s="1069">
        <f>[5]building!Y2775</f>
        <v>0</v>
      </c>
      <c r="Z2784" s="749">
        <f t="shared" si="465"/>
        <v>0</v>
      </c>
      <c r="AA2784" s="1071"/>
      <c r="AB2784" s="1071"/>
    </row>
    <row r="2785" spans="22:28" ht="70.5" customHeight="1">
      <c r="V2785" s="828">
        <f t="shared" si="462"/>
        <v>0</v>
      </c>
      <c r="W2785" s="829">
        <f t="shared" si="463"/>
        <v>0</v>
      </c>
      <c r="X2785" s="828">
        <f t="shared" si="464"/>
        <v>0</v>
      </c>
      <c r="Y2785" s="1069">
        <f>[5]building!Y2776</f>
        <v>0</v>
      </c>
      <c r="Z2785" s="749">
        <f t="shared" si="465"/>
        <v>0</v>
      </c>
      <c r="AA2785" s="1071"/>
      <c r="AB2785" s="1071"/>
    </row>
    <row r="2786" spans="22:28" ht="70.5" customHeight="1">
      <c r="V2786" s="828">
        <f t="shared" si="462"/>
        <v>0</v>
      </c>
      <c r="W2786" s="829">
        <f t="shared" si="463"/>
        <v>0</v>
      </c>
      <c r="X2786" s="828">
        <f t="shared" si="464"/>
        <v>0</v>
      </c>
      <c r="Y2786" s="1069">
        <f>[5]building!Y2777</f>
        <v>0</v>
      </c>
      <c r="Z2786" s="749">
        <f t="shared" si="465"/>
        <v>0</v>
      </c>
      <c r="AA2786" s="1071"/>
      <c r="AB2786" s="1071"/>
    </row>
    <row r="2787" spans="22:28" ht="70.5" customHeight="1">
      <c r="V2787" s="828">
        <f t="shared" si="462"/>
        <v>0</v>
      </c>
      <c r="W2787" s="829">
        <f t="shared" si="463"/>
        <v>0</v>
      </c>
      <c r="X2787" s="828">
        <f t="shared" si="464"/>
        <v>0</v>
      </c>
      <c r="Y2787" s="1069">
        <f>[5]building!Y2778</f>
        <v>0</v>
      </c>
      <c r="Z2787" s="749">
        <f t="shared" si="465"/>
        <v>0</v>
      </c>
      <c r="AA2787" s="1071"/>
      <c r="AB2787" s="1071"/>
    </row>
    <row r="2788" spans="22:28" ht="70.5" customHeight="1">
      <c r="V2788" s="828">
        <f t="shared" si="462"/>
        <v>0</v>
      </c>
      <c r="W2788" s="829">
        <f t="shared" si="463"/>
        <v>0</v>
      </c>
      <c r="X2788" s="828">
        <f t="shared" si="464"/>
        <v>0</v>
      </c>
      <c r="Y2788" s="1069">
        <f>[5]building!Y2779</f>
        <v>0</v>
      </c>
      <c r="Z2788" s="749">
        <f t="shared" si="465"/>
        <v>0</v>
      </c>
      <c r="AA2788" s="1071"/>
      <c r="AB2788" s="1071"/>
    </row>
    <row r="2789" spans="22:28" ht="70.5" customHeight="1">
      <c r="V2789" s="828">
        <f t="shared" si="462"/>
        <v>0</v>
      </c>
      <c r="W2789" s="829">
        <f t="shared" si="463"/>
        <v>0</v>
      </c>
      <c r="X2789" s="828">
        <f t="shared" si="464"/>
        <v>0</v>
      </c>
      <c r="Y2789" s="1069">
        <f>[5]building!Y2780</f>
        <v>0</v>
      </c>
      <c r="Z2789" s="749">
        <f t="shared" si="465"/>
        <v>0</v>
      </c>
      <c r="AA2789" s="1071"/>
      <c r="AB2789" s="1071"/>
    </row>
    <row r="2790" spans="22:28" ht="70.5" customHeight="1">
      <c r="V2790" s="828">
        <f t="shared" si="462"/>
        <v>0</v>
      </c>
      <c r="W2790" s="829">
        <f t="shared" si="463"/>
        <v>0</v>
      </c>
      <c r="X2790" s="828">
        <f t="shared" si="464"/>
        <v>0</v>
      </c>
      <c r="Y2790" s="1069">
        <f>[5]building!Y2781</f>
        <v>0</v>
      </c>
      <c r="Z2790" s="749">
        <f t="shared" si="465"/>
        <v>0</v>
      </c>
      <c r="AA2790" s="1071"/>
      <c r="AB2790" s="1071"/>
    </row>
    <row r="2791" spans="22:28" ht="70.5" customHeight="1">
      <c r="V2791" s="828">
        <f t="shared" si="462"/>
        <v>0</v>
      </c>
      <c r="W2791" s="829">
        <f t="shared" si="463"/>
        <v>0</v>
      </c>
      <c r="X2791" s="828">
        <f t="shared" si="464"/>
        <v>0</v>
      </c>
      <c r="Y2791" s="1069">
        <f>[5]building!Y2782</f>
        <v>0</v>
      </c>
      <c r="Z2791" s="749">
        <f t="shared" si="465"/>
        <v>0</v>
      </c>
      <c r="AA2791" s="1071"/>
      <c r="AB2791" s="1071"/>
    </row>
    <row r="2792" spans="22:28" ht="70.5" customHeight="1">
      <c r="V2792" s="828">
        <f t="shared" si="462"/>
        <v>0</v>
      </c>
      <c r="W2792" s="829">
        <f t="shared" si="463"/>
        <v>0</v>
      </c>
      <c r="X2792" s="828">
        <f t="shared" si="464"/>
        <v>0</v>
      </c>
      <c r="Y2792" s="1069">
        <f>[5]building!Y2783</f>
        <v>0</v>
      </c>
      <c r="Z2792" s="749">
        <f t="shared" si="465"/>
        <v>0</v>
      </c>
      <c r="AA2792" s="1071"/>
      <c r="AB2792" s="1071"/>
    </row>
    <row r="2793" spans="22:28" ht="70.5" customHeight="1">
      <c r="V2793" s="828">
        <f t="shared" si="462"/>
        <v>0</v>
      </c>
      <c r="W2793" s="829">
        <f t="shared" si="463"/>
        <v>0</v>
      </c>
      <c r="X2793" s="828">
        <f t="shared" si="464"/>
        <v>0</v>
      </c>
      <c r="Y2793" s="1069">
        <f>[5]building!Y2784</f>
        <v>0</v>
      </c>
      <c r="Z2793" s="749">
        <f t="shared" si="465"/>
        <v>0</v>
      </c>
      <c r="AA2793" s="1071"/>
      <c r="AB2793" s="1071"/>
    </row>
    <row r="2794" spans="22:28" ht="70.5" customHeight="1">
      <c r="V2794" s="828">
        <f t="shared" si="462"/>
        <v>0</v>
      </c>
      <c r="W2794" s="829">
        <f t="shared" si="463"/>
        <v>0</v>
      </c>
      <c r="X2794" s="828">
        <f t="shared" si="464"/>
        <v>0</v>
      </c>
      <c r="Y2794" s="1069">
        <f>[5]building!Y2785</f>
        <v>0</v>
      </c>
      <c r="Z2794" s="749">
        <f t="shared" si="465"/>
        <v>0</v>
      </c>
      <c r="AA2794" s="1071"/>
      <c r="AB2794" s="1071"/>
    </row>
    <row r="2795" spans="22:28" ht="70.5" customHeight="1">
      <c r="V2795" s="828">
        <f t="shared" si="462"/>
        <v>0</v>
      </c>
      <c r="W2795" s="829">
        <f t="shared" si="463"/>
        <v>0</v>
      </c>
      <c r="X2795" s="828">
        <f t="shared" si="464"/>
        <v>0</v>
      </c>
      <c r="Y2795" s="1069">
        <f>[5]building!Y2786</f>
        <v>0</v>
      </c>
      <c r="Z2795" s="749">
        <f t="shared" si="465"/>
        <v>0</v>
      </c>
      <c r="AA2795" s="1071"/>
      <c r="AB2795" s="1071"/>
    </row>
    <row r="2796" spans="22:28" ht="70.5" customHeight="1">
      <c r="V2796" s="828">
        <f t="shared" si="462"/>
        <v>0</v>
      </c>
      <c r="W2796" s="829">
        <f t="shared" si="463"/>
        <v>0</v>
      </c>
      <c r="X2796" s="828">
        <f t="shared" si="464"/>
        <v>0</v>
      </c>
      <c r="Y2796" s="1069">
        <f>[5]building!Y2787</f>
        <v>0</v>
      </c>
      <c r="Z2796" s="749">
        <f t="shared" si="465"/>
        <v>0</v>
      </c>
      <c r="AA2796" s="1071"/>
      <c r="AB2796" s="1071"/>
    </row>
    <row r="2797" spans="22:28" ht="70.5" customHeight="1">
      <c r="V2797" s="828">
        <f t="shared" si="462"/>
        <v>0</v>
      </c>
      <c r="W2797" s="829">
        <f t="shared" si="463"/>
        <v>0</v>
      </c>
      <c r="X2797" s="828">
        <f t="shared" si="464"/>
        <v>0</v>
      </c>
      <c r="Y2797" s="1069">
        <f>[5]building!Y2788</f>
        <v>0</v>
      </c>
      <c r="Z2797" s="749">
        <f t="shared" si="465"/>
        <v>0</v>
      </c>
      <c r="AA2797" s="1071"/>
      <c r="AB2797" s="1071"/>
    </row>
    <row r="2798" spans="22:28" ht="70.5" customHeight="1">
      <c r="V2798" s="828">
        <f t="shared" si="462"/>
        <v>0</v>
      </c>
      <c r="W2798" s="829">
        <f t="shared" si="463"/>
        <v>0</v>
      </c>
      <c r="X2798" s="828">
        <f t="shared" si="464"/>
        <v>0</v>
      </c>
      <c r="Y2798" s="1069">
        <f>[5]building!Y2789</f>
        <v>0</v>
      </c>
      <c r="Z2798" s="749">
        <f t="shared" si="465"/>
        <v>0</v>
      </c>
      <c r="AA2798" s="1071"/>
      <c r="AB2798" s="1071"/>
    </row>
    <row r="2799" spans="22:28" ht="70.5" customHeight="1">
      <c r="V2799" s="828">
        <f t="shared" si="462"/>
        <v>0</v>
      </c>
      <c r="W2799" s="829">
        <f t="shared" si="463"/>
        <v>0</v>
      </c>
      <c r="X2799" s="828">
        <f t="shared" si="464"/>
        <v>0</v>
      </c>
      <c r="Y2799" s="1069">
        <f>[5]building!Y2790</f>
        <v>0</v>
      </c>
      <c r="Z2799" s="749">
        <f t="shared" si="465"/>
        <v>0</v>
      </c>
      <c r="AA2799" s="1071"/>
      <c r="AB2799" s="1071"/>
    </row>
    <row r="2800" spans="22:28" ht="70.5" customHeight="1">
      <c r="V2800" s="828">
        <f t="shared" si="462"/>
        <v>0</v>
      </c>
      <c r="W2800" s="829">
        <f t="shared" si="463"/>
        <v>0</v>
      </c>
      <c r="X2800" s="828">
        <f t="shared" si="464"/>
        <v>0</v>
      </c>
      <c r="Y2800" s="1069">
        <f>[5]building!Y2791</f>
        <v>0</v>
      </c>
      <c r="Z2800" s="749">
        <f t="shared" si="465"/>
        <v>0</v>
      </c>
      <c r="AA2800" s="1071"/>
      <c r="AB2800" s="1071"/>
    </row>
    <row r="2801" spans="22:28" ht="70.5" customHeight="1">
      <c r="V2801" s="828">
        <f t="shared" si="462"/>
        <v>0</v>
      </c>
      <c r="W2801" s="829">
        <f t="shared" si="463"/>
        <v>0</v>
      </c>
      <c r="X2801" s="828">
        <f t="shared" si="464"/>
        <v>0</v>
      </c>
      <c r="Y2801" s="1069">
        <f>[5]building!Y2792</f>
        <v>0</v>
      </c>
      <c r="Z2801" s="749">
        <f t="shared" si="465"/>
        <v>0</v>
      </c>
      <c r="AA2801" s="1071"/>
      <c r="AB2801" s="1071"/>
    </row>
    <row r="2802" spans="22:28" ht="70.5" customHeight="1">
      <c r="V2802" s="828">
        <f t="shared" si="462"/>
        <v>0</v>
      </c>
      <c r="W2802" s="829">
        <f t="shared" si="463"/>
        <v>0</v>
      </c>
      <c r="X2802" s="828">
        <f t="shared" si="464"/>
        <v>0</v>
      </c>
      <c r="Y2802" s="1069">
        <f>[5]building!Y2793</f>
        <v>0</v>
      </c>
      <c r="Z2802" s="749">
        <f t="shared" si="465"/>
        <v>0</v>
      </c>
      <c r="AA2802" s="1071"/>
      <c r="AB2802" s="1071"/>
    </row>
    <row r="2803" spans="22:28" ht="70.5" customHeight="1">
      <c r="V2803" s="828">
        <f t="shared" si="462"/>
        <v>0</v>
      </c>
      <c r="W2803" s="829">
        <f t="shared" si="463"/>
        <v>0</v>
      </c>
      <c r="X2803" s="828">
        <f t="shared" si="464"/>
        <v>0</v>
      </c>
      <c r="Y2803" s="1069">
        <f>[5]building!Y2794</f>
        <v>0</v>
      </c>
      <c r="Z2803" s="749">
        <f t="shared" si="465"/>
        <v>0</v>
      </c>
      <c r="AA2803" s="1071"/>
      <c r="AB2803" s="1071"/>
    </row>
    <row r="2804" spans="22:28" ht="70.5" customHeight="1">
      <c r="V2804" s="828">
        <f t="shared" si="462"/>
        <v>0</v>
      </c>
      <c r="W2804" s="829">
        <f t="shared" si="463"/>
        <v>0</v>
      </c>
      <c r="X2804" s="828">
        <f t="shared" si="464"/>
        <v>0</v>
      </c>
      <c r="Y2804" s="1069">
        <f>[5]building!Y2795</f>
        <v>0</v>
      </c>
      <c r="Z2804" s="749">
        <f t="shared" si="465"/>
        <v>0</v>
      </c>
      <c r="AA2804" s="1071"/>
      <c r="AB2804" s="1071"/>
    </row>
    <row r="2805" spans="22:28" ht="70.5" customHeight="1">
      <c r="V2805" s="828">
        <f t="shared" si="462"/>
        <v>0</v>
      </c>
      <c r="W2805" s="829">
        <f t="shared" si="463"/>
        <v>0</v>
      </c>
      <c r="X2805" s="828">
        <f t="shared" si="464"/>
        <v>0</v>
      </c>
      <c r="Y2805" s="1069">
        <f>[5]building!Y2796</f>
        <v>0</v>
      </c>
      <c r="Z2805" s="749">
        <f t="shared" si="465"/>
        <v>0</v>
      </c>
      <c r="AA2805" s="1071"/>
      <c r="AB2805" s="1071"/>
    </row>
    <row r="2806" spans="22:28" ht="70.5" customHeight="1">
      <c r="V2806" s="828">
        <f t="shared" si="462"/>
        <v>0</v>
      </c>
      <c r="W2806" s="829">
        <f t="shared" si="463"/>
        <v>0</v>
      </c>
      <c r="X2806" s="828">
        <f t="shared" si="464"/>
        <v>0</v>
      </c>
      <c r="Y2806" s="1069">
        <f>[5]building!Y2797</f>
        <v>0</v>
      </c>
      <c r="Z2806" s="749">
        <f t="shared" si="465"/>
        <v>0</v>
      </c>
      <c r="AA2806" s="1071"/>
      <c r="AB2806" s="1071"/>
    </row>
    <row r="2807" spans="22:28" ht="70.5" customHeight="1">
      <c r="V2807" s="828">
        <f t="shared" si="462"/>
        <v>0</v>
      </c>
      <c r="W2807" s="829">
        <f t="shared" si="463"/>
        <v>0</v>
      </c>
      <c r="X2807" s="828">
        <f t="shared" si="464"/>
        <v>0</v>
      </c>
      <c r="Y2807" s="1069">
        <f>[5]building!Y2798</f>
        <v>0</v>
      </c>
      <c r="Z2807" s="749">
        <f t="shared" si="465"/>
        <v>0</v>
      </c>
      <c r="AA2807" s="1071"/>
      <c r="AB2807" s="1071"/>
    </row>
    <row r="2808" spans="22:28" ht="70.5" customHeight="1">
      <c r="V2808" s="828">
        <f t="shared" si="462"/>
        <v>0</v>
      </c>
      <c r="W2808" s="829">
        <f t="shared" si="463"/>
        <v>0</v>
      </c>
      <c r="X2808" s="828">
        <f t="shared" si="464"/>
        <v>0</v>
      </c>
      <c r="Y2808" s="1069">
        <f>[5]building!Y2799</f>
        <v>0</v>
      </c>
      <c r="Z2808" s="749">
        <f t="shared" si="465"/>
        <v>0</v>
      </c>
      <c r="AA2808" s="1071"/>
      <c r="AB2808" s="1071"/>
    </row>
    <row r="2809" spans="22:28" ht="70.5" customHeight="1">
      <c r="V2809" s="828">
        <f t="shared" si="462"/>
        <v>0</v>
      </c>
      <c r="W2809" s="829">
        <f t="shared" si="463"/>
        <v>0</v>
      </c>
      <c r="X2809" s="828">
        <f t="shared" si="464"/>
        <v>0</v>
      </c>
      <c r="Y2809" s="1069">
        <f>[5]building!Y2800</f>
        <v>0</v>
      </c>
      <c r="Z2809" s="749">
        <f t="shared" si="465"/>
        <v>0</v>
      </c>
      <c r="AA2809" s="1071"/>
      <c r="AB2809" s="1071"/>
    </row>
    <row r="2810" spans="22:28" ht="70.5" customHeight="1">
      <c r="V2810" s="828">
        <f t="shared" si="462"/>
        <v>0</v>
      </c>
      <c r="W2810" s="829">
        <f t="shared" si="463"/>
        <v>0</v>
      </c>
      <c r="X2810" s="828">
        <f t="shared" si="464"/>
        <v>0</v>
      </c>
      <c r="Y2810" s="1069">
        <f>[5]building!Y2801</f>
        <v>0</v>
      </c>
      <c r="Z2810" s="749">
        <f t="shared" si="465"/>
        <v>0</v>
      </c>
      <c r="AA2810" s="1071"/>
      <c r="AB2810" s="1071"/>
    </row>
    <row r="2811" spans="22:28" ht="70.5" customHeight="1">
      <c r="V2811" s="828">
        <f t="shared" si="462"/>
        <v>0</v>
      </c>
      <c r="W2811" s="829">
        <f t="shared" si="463"/>
        <v>0</v>
      </c>
      <c r="X2811" s="828">
        <f t="shared" si="464"/>
        <v>0</v>
      </c>
      <c r="Y2811" s="1069">
        <f>[5]building!Y2802</f>
        <v>0</v>
      </c>
      <c r="Z2811" s="749">
        <f t="shared" si="465"/>
        <v>0</v>
      </c>
      <c r="AA2811" s="1071"/>
      <c r="AB2811" s="1071"/>
    </row>
    <row r="2812" spans="22:28" ht="70.5" customHeight="1">
      <c r="V2812" s="828">
        <f t="shared" si="462"/>
        <v>0</v>
      </c>
      <c r="W2812" s="829">
        <f t="shared" si="463"/>
        <v>0</v>
      </c>
      <c r="X2812" s="828">
        <f t="shared" si="464"/>
        <v>0</v>
      </c>
      <c r="Y2812" s="1069">
        <f>[5]building!Y2803</f>
        <v>0</v>
      </c>
      <c r="Z2812" s="749">
        <f t="shared" si="465"/>
        <v>0</v>
      </c>
      <c r="AA2812" s="1071"/>
      <c r="AB2812" s="1071"/>
    </row>
    <row r="2813" spans="22:28" ht="70.5" customHeight="1">
      <c r="V2813" s="828">
        <f t="shared" si="462"/>
        <v>0</v>
      </c>
      <c r="W2813" s="829">
        <f t="shared" si="463"/>
        <v>0</v>
      </c>
      <c r="X2813" s="828">
        <f t="shared" si="464"/>
        <v>0</v>
      </c>
      <c r="Y2813" s="1069">
        <f>[5]building!Y2804</f>
        <v>0</v>
      </c>
      <c r="Z2813" s="749">
        <f t="shared" si="465"/>
        <v>0</v>
      </c>
      <c r="AA2813" s="1071"/>
      <c r="AB2813" s="1071"/>
    </row>
    <row r="2814" spans="22:28" ht="70.5" customHeight="1">
      <c r="V2814" s="828">
        <f t="shared" si="462"/>
        <v>0</v>
      </c>
      <c r="W2814" s="829">
        <f t="shared" si="463"/>
        <v>0</v>
      </c>
      <c r="X2814" s="828">
        <f t="shared" si="464"/>
        <v>0</v>
      </c>
      <c r="Y2814" s="1069">
        <f>[5]building!Y2805</f>
        <v>0</v>
      </c>
      <c r="Z2814" s="749">
        <f t="shared" si="465"/>
        <v>0</v>
      </c>
      <c r="AA2814" s="1071"/>
      <c r="AB2814" s="1071"/>
    </row>
    <row r="2815" spans="22:28" ht="70.5" customHeight="1">
      <c r="V2815" s="828">
        <f t="shared" si="462"/>
        <v>0</v>
      </c>
      <c r="W2815" s="829">
        <f t="shared" si="463"/>
        <v>0</v>
      </c>
      <c r="X2815" s="828">
        <f t="shared" si="464"/>
        <v>0</v>
      </c>
      <c r="Y2815" s="1069">
        <f>[5]building!Y2806</f>
        <v>0</v>
      </c>
      <c r="Z2815" s="749">
        <f t="shared" si="465"/>
        <v>0</v>
      </c>
      <c r="AA2815" s="1071"/>
      <c r="AB2815" s="1071"/>
    </row>
    <row r="2816" spans="22:28" ht="70.5" customHeight="1">
      <c r="V2816" s="828">
        <f t="shared" si="462"/>
        <v>0</v>
      </c>
      <c r="W2816" s="829">
        <f t="shared" si="463"/>
        <v>0</v>
      </c>
      <c r="X2816" s="828">
        <f t="shared" si="464"/>
        <v>0</v>
      </c>
      <c r="Y2816" s="1069">
        <f>[5]building!Y2807</f>
        <v>0</v>
      </c>
      <c r="Z2816" s="749">
        <f t="shared" si="465"/>
        <v>0</v>
      </c>
      <c r="AA2816" s="1071"/>
      <c r="AB2816" s="1071"/>
    </row>
    <row r="2817" spans="22:28" ht="70.5" customHeight="1">
      <c r="V2817" s="828">
        <f t="shared" si="462"/>
        <v>0</v>
      </c>
      <c r="W2817" s="829">
        <f t="shared" si="463"/>
        <v>0</v>
      </c>
      <c r="X2817" s="828">
        <f t="shared" si="464"/>
        <v>0</v>
      </c>
      <c r="Y2817" s="1069">
        <f>[5]building!Y2808</f>
        <v>0</v>
      </c>
      <c r="Z2817" s="749">
        <f t="shared" si="465"/>
        <v>0</v>
      </c>
      <c r="AA2817" s="1071"/>
      <c r="AB2817" s="1071"/>
    </row>
    <row r="2818" spans="22:28" ht="70.5" customHeight="1">
      <c r="V2818" s="828">
        <f t="shared" si="462"/>
        <v>0</v>
      </c>
      <c r="W2818" s="829">
        <f t="shared" si="463"/>
        <v>0</v>
      </c>
      <c r="X2818" s="828">
        <f t="shared" si="464"/>
        <v>0</v>
      </c>
      <c r="Y2818" s="1069">
        <f>[5]building!Y2809</f>
        <v>0</v>
      </c>
      <c r="Z2818" s="749">
        <f t="shared" si="465"/>
        <v>0</v>
      </c>
      <c r="AA2818" s="1071"/>
      <c r="AB2818" s="1071"/>
    </row>
    <row r="2819" spans="22:28" ht="70.5" customHeight="1">
      <c r="V2819" s="828">
        <f t="shared" si="462"/>
        <v>0</v>
      </c>
      <c r="W2819" s="829">
        <f t="shared" si="463"/>
        <v>0</v>
      </c>
      <c r="X2819" s="828">
        <f t="shared" si="464"/>
        <v>0</v>
      </c>
      <c r="Y2819" s="1069">
        <f>[5]building!Y2810</f>
        <v>0</v>
      </c>
      <c r="Z2819" s="749">
        <f t="shared" si="465"/>
        <v>0</v>
      </c>
      <c r="AA2819" s="1071"/>
      <c r="AB2819" s="1071"/>
    </row>
    <row r="2820" spans="22:28" ht="70.5" customHeight="1">
      <c r="V2820" s="828">
        <f t="shared" si="462"/>
        <v>0</v>
      </c>
      <c r="W2820" s="829">
        <f t="shared" si="463"/>
        <v>0</v>
      </c>
      <c r="X2820" s="828">
        <f t="shared" si="464"/>
        <v>0</v>
      </c>
      <c r="Y2820" s="1069">
        <f>[5]building!Y2811</f>
        <v>0</v>
      </c>
      <c r="Z2820" s="749">
        <f t="shared" si="465"/>
        <v>0</v>
      </c>
      <c r="AA2820" s="1071"/>
      <c r="AB2820" s="1071"/>
    </row>
    <row r="2821" spans="22:28" ht="70.5" customHeight="1">
      <c r="V2821" s="828">
        <f t="shared" si="462"/>
        <v>0</v>
      </c>
      <c r="W2821" s="829">
        <f t="shared" si="463"/>
        <v>0</v>
      </c>
      <c r="X2821" s="828">
        <f t="shared" si="464"/>
        <v>0</v>
      </c>
      <c r="Y2821" s="1069">
        <f>[5]building!Y2812</f>
        <v>0</v>
      </c>
      <c r="Z2821" s="749">
        <f t="shared" si="465"/>
        <v>0</v>
      </c>
      <c r="AA2821" s="1071"/>
      <c r="AB2821" s="1071"/>
    </row>
    <row r="2822" spans="22:28" ht="70.5" customHeight="1">
      <c r="V2822" s="828">
        <f t="shared" si="462"/>
        <v>0</v>
      </c>
      <c r="W2822" s="829">
        <f t="shared" si="463"/>
        <v>0</v>
      </c>
      <c r="X2822" s="828">
        <f t="shared" si="464"/>
        <v>0</v>
      </c>
      <c r="Y2822" s="1069">
        <f>[5]building!Y2813</f>
        <v>0</v>
      </c>
      <c r="Z2822" s="749">
        <f t="shared" si="465"/>
        <v>0</v>
      </c>
      <c r="AA2822" s="1071"/>
      <c r="AB2822" s="1071"/>
    </row>
    <row r="2823" spans="22:28" ht="70.5" customHeight="1">
      <c r="V2823" s="828">
        <f t="shared" si="462"/>
        <v>0</v>
      </c>
      <c r="W2823" s="829">
        <f t="shared" si="463"/>
        <v>0</v>
      </c>
      <c r="X2823" s="828">
        <f t="shared" si="464"/>
        <v>0</v>
      </c>
      <c r="Y2823" s="1069">
        <f>[5]building!Y2814</f>
        <v>0</v>
      </c>
      <c r="Z2823" s="749">
        <f t="shared" si="465"/>
        <v>0</v>
      </c>
      <c r="AA2823" s="1071"/>
      <c r="AB2823" s="1071"/>
    </row>
    <row r="2824" spans="22:28" ht="70.5" customHeight="1">
      <c r="V2824" s="828">
        <f t="shared" si="462"/>
        <v>0</v>
      </c>
      <c r="W2824" s="829">
        <f t="shared" si="463"/>
        <v>0</v>
      </c>
      <c r="X2824" s="828">
        <f t="shared" si="464"/>
        <v>0</v>
      </c>
      <c r="Y2824" s="1069">
        <f>[5]building!Y2815</f>
        <v>0</v>
      </c>
      <c r="Z2824" s="749">
        <f t="shared" si="465"/>
        <v>0</v>
      </c>
      <c r="AA2824" s="1071"/>
      <c r="AB2824" s="1071"/>
    </row>
    <row r="2825" spans="22:28" ht="70.5" customHeight="1">
      <c r="V2825" s="828">
        <f t="shared" si="462"/>
        <v>0</v>
      </c>
      <c r="W2825" s="829">
        <f t="shared" si="463"/>
        <v>0</v>
      </c>
      <c r="X2825" s="828">
        <f t="shared" si="464"/>
        <v>0</v>
      </c>
      <c r="Y2825" s="1069">
        <f>[5]building!Y2816</f>
        <v>0</v>
      </c>
      <c r="Z2825" s="749">
        <f t="shared" si="465"/>
        <v>0</v>
      </c>
      <c r="AA2825" s="1071"/>
      <c r="AB2825" s="1071"/>
    </row>
    <row r="2826" spans="22:28" ht="70.5" customHeight="1">
      <c r="V2826" s="828">
        <f t="shared" si="462"/>
        <v>0</v>
      </c>
      <c r="W2826" s="829">
        <f t="shared" si="463"/>
        <v>0</v>
      </c>
      <c r="X2826" s="828">
        <f t="shared" si="464"/>
        <v>0</v>
      </c>
      <c r="Y2826" s="1069">
        <f>[5]building!Y2817</f>
        <v>0</v>
      </c>
      <c r="Z2826" s="749">
        <f t="shared" si="465"/>
        <v>0</v>
      </c>
      <c r="AA2826" s="1071"/>
      <c r="AB2826" s="1071"/>
    </row>
    <row r="2827" spans="22:28" ht="70.5" customHeight="1">
      <c r="V2827" s="828">
        <f t="shared" si="462"/>
        <v>0</v>
      </c>
      <c r="W2827" s="829">
        <f t="shared" si="463"/>
        <v>0</v>
      </c>
      <c r="X2827" s="828">
        <f t="shared" si="464"/>
        <v>0</v>
      </c>
      <c r="Y2827" s="1069">
        <f>[5]building!Y2818</f>
        <v>0</v>
      </c>
      <c r="Z2827" s="749">
        <f t="shared" si="465"/>
        <v>0</v>
      </c>
      <c r="AA2827" s="1071"/>
      <c r="AB2827" s="1071"/>
    </row>
    <row r="2828" spans="22:28" ht="70.5" customHeight="1">
      <c r="V2828" s="828">
        <f t="shared" si="462"/>
        <v>0</v>
      </c>
      <c r="W2828" s="829">
        <f t="shared" si="463"/>
        <v>0</v>
      </c>
      <c r="X2828" s="828">
        <f t="shared" si="464"/>
        <v>0</v>
      </c>
      <c r="Y2828" s="1069">
        <f>[5]building!Y2819</f>
        <v>0</v>
      </c>
      <c r="Z2828" s="749">
        <f t="shared" si="465"/>
        <v>0</v>
      </c>
      <c r="AA2828" s="1071"/>
      <c r="AB2828" s="1071"/>
    </row>
    <row r="2829" spans="22:28" ht="70.5" customHeight="1">
      <c r="V2829" s="828">
        <f t="shared" si="462"/>
        <v>0</v>
      </c>
      <c r="W2829" s="829">
        <f t="shared" si="463"/>
        <v>0</v>
      </c>
      <c r="X2829" s="828">
        <f t="shared" si="464"/>
        <v>0</v>
      </c>
      <c r="Y2829" s="1069">
        <f>[5]building!Y2820</f>
        <v>0</v>
      </c>
      <c r="Z2829" s="749">
        <f t="shared" si="465"/>
        <v>0</v>
      </c>
      <c r="AA2829" s="1071"/>
      <c r="AB2829" s="1071"/>
    </row>
    <row r="2830" spans="22:28" ht="70.5" customHeight="1">
      <c r="V2830" s="828">
        <f t="shared" si="462"/>
        <v>0</v>
      </c>
      <c r="W2830" s="829">
        <f t="shared" si="463"/>
        <v>0</v>
      </c>
      <c r="X2830" s="828">
        <f t="shared" si="464"/>
        <v>0</v>
      </c>
      <c r="Y2830" s="1069">
        <f>[5]building!Y2821</f>
        <v>0</v>
      </c>
      <c r="Z2830" s="749">
        <f t="shared" si="465"/>
        <v>0</v>
      </c>
      <c r="AA2830" s="1071"/>
      <c r="AB2830" s="1071"/>
    </row>
    <row r="2831" spans="22:28" ht="70.5" customHeight="1">
      <c r="V2831" s="828">
        <f t="shared" si="462"/>
        <v>0</v>
      </c>
      <c r="W2831" s="829">
        <f t="shared" si="463"/>
        <v>0</v>
      </c>
      <c r="X2831" s="828">
        <f t="shared" si="464"/>
        <v>0</v>
      </c>
      <c r="Y2831" s="1069">
        <f>[5]building!Y2822</f>
        <v>0</v>
      </c>
      <c r="Z2831" s="749">
        <f t="shared" si="465"/>
        <v>0</v>
      </c>
      <c r="AA2831" s="1071"/>
      <c r="AB2831" s="1071"/>
    </row>
    <row r="2832" spans="22:28" ht="70.5" customHeight="1">
      <c r="V2832" s="828">
        <f t="shared" si="462"/>
        <v>0</v>
      </c>
      <c r="W2832" s="829">
        <f t="shared" si="463"/>
        <v>0</v>
      </c>
      <c r="X2832" s="828">
        <f t="shared" si="464"/>
        <v>0</v>
      </c>
      <c r="Y2832" s="1069">
        <f>[5]building!Y2823</f>
        <v>0</v>
      </c>
      <c r="Z2832" s="749">
        <f t="shared" si="465"/>
        <v>0</v>
      </c>
      <c r="AA2832" s="1071"/>
      <c r="AB2832" s="1071"/>
    </row>
    <row r="2833" spans="22:28" ht="70.5" customHeight="1">
      <c r="V2833" s="828">
        <f t="shared" si="462"/>
        <v>0</v>
      </c>
      <c r="W2833" s="829">
        <f t="shared" si="463"/>
        <v>0</v>
      </c>
      <c r="X2833" s="828">
        <f t="shared" si="464"/>
        <v>0</v>
      </c>
      <c r="Y2833" s="1069">
        <f>[5]building!Y2824</f>
        <v>0</v>
      </c>
      <c r="Z2833" s="749">
        <f t="shared" si="465"/>
        <v>0</v>
      </c>
      <c r="AA2833" s="1071"/>
      <c r="AB2833" s="1071"/>
    </row>
    <row r="2834" spans="22:28" ht="70.5" customHeight="1">
      <c r="V2834" s="828">
        <f t="shared" si="462"/>
        <v>0</v>
      </c>
      <c r="W2834" s="829">
        <f t="shared" si="463"/>
        <v>0</v>
      </c>
      <c r="X2834" s="828">
        <f t="shared" si="464"/>
        <v>0</v>
      </c>
      <c r="Y2834" s="1069">
        <f>[5]building!Y2825</f>
        <v>0</v>
      </c>
      <c r="Z2834" s="749">
        <f t="shared" si="465"/>
        <v>0</v>
      </c>
      <c r="AA2834" s="1071"/>
      <c r="AB2834" s="1071"/>
    </row>
    <row r="2835" spans="22:28" ht="70.5" customHeight="1">
      <c r="V2835" s="828">
        <f t="shared" si="462"/>
        <v>0</v>
      </c>
      <c r="W2835" s="829">
        <f t="shared" si="463"/>
        <v>0</v>
      </c>
      <c r="X2835" s="828">
        <f t="shared" si="464"/>
        <v>0</v>
      </c>
      <c r="Y2835" s="1069">
        <f>[5]building!Y2826</f>
        <v>0</v>
      </c>
      <c r="Z2835" s="749">
        <f t="shared" si="465"/>
        <v>0</v>
      </c>
      <c r="AA2835" s="1071"/>
      <c r="AB2835" s="1071"/>
    </row>
    <row r="2836" spans="22:28" ht="70.5" customHeight="1">
      <c r="V2836" s="828">
        <f t="shared" si="462"/>
        <v>0</v>
      </c>
      <c r="W2836" s="829">
        <f t="shared" si="463"/>
        <v>0</v>
      </c>
      <c r="X2836" s="828">
        <f t="shared" si="464"/>
        <v>0</v>
      </c>
      <c r="Y2836" s="1069">
        <f>[5]building!Y2827</f>
        <v>0</v>
      </c>
      <c r="Z2836" s="749">
        <f t="shared" si="465"/>
        <v>0</v>
      </c>
      <c r="AA2836" s="1071"/>
      <c r="AB2836" s="1071"/>
    </row>
    <row r="2837" spans="22:28" ht="70.5" customHeight="1">
      <c r="V2837" s="828">
        <f t="shared" si="462"/>
        <v>0</v>
      </c>
      <c r="W2837" s="829">
        <f t="shared" si="463"/>
        <v>0</v>
      </c>
      <c r="X2837" s="828">
        <f t="shared" si="464"/>
        <v>0</v>
      </c>
      <c r="Y2837" s="1069">
        <f>[5]building!Y2828</f>
        <v>0</v>
      </c>
      <c r="Z2837" s="749">
        <f t="shared" si="465"/>
        <v>0</v>
      </c>
      <c r="AA2837" s="1071"/>
      <c r="AB2837" s="1071"/>
    </row>
    <row r="2838" spans="22:28" ht="70.5" customHeight="1">
      <c r="V2838" s="828">
        <f t="shared" si="462"/>
        <v>0</v>
      </c>
      <c r="W2838" s="829">
        <f t="shared" si="463"/>
        <v>0</v>
      </c>
      <c r="X2838" s="828">
        <f t="shared" si="464"/>
        <v>0</v>
      </c>
      <c r="Y2838" s="1069">
        <f>[5]building!Y2829</f>
        <v>0</v>
      </c>
      <c r="Z2838" s="749">
        <f t="shared" si="465"/>
        <v>0</v>
      </c>
      <c r="AA2838" s="1071"/>
      <c r="AB2838" s="1071"/>
    </row>
    <row r="2839" spans="22:28" ht="70.5" customHeight="1">
      <c r="V2839" s="828">
        <f t="shared" si="462"/>
        <v>0</v>
      </c>
      <c r="W2839" s="829">
        <f t="shared" si="463"/>
        <v>0</v>
      </c>
      <c r="X2839" s="828">
        <f t="shared" si="464"/>
        <v>0</v>
      </c>
      <c r="Y2839" s="1069">
        <f>[5]building!Y2830</f>
        <v>0</v>
      </c>
      <c r="Z2839" s="749">
        <f t="shared" si="465"/>
        <v>0</v>
      </c>
      <c r="AA2839" s="1071"/>
      <c r="AB2839" s="1071"/>
    </row>
    <row r="2840" spans="22:28" ht="70.5" customHeight="1">
      <c r="V2840" s="828">
        <f t="shared" si="462"/>
        <v>0</v>
      </c>
      <c r="W2840" s="829">
        <f t="shared" si="463"/>
        <v>0</v>
      </c>
      <c r="X2840" s="828">
        <f t="shared" si="464"/>
        <v>0</v>
      </c>
      <c r="Y2840" s="1069">
        <f>[5]building!Y2831</f>
        <v>0</v>
      </c>
      <c r="Z2840" s="749">
        <f t="shared" si="465"/>
        <v>0</v>
      </c>
      <c r="AA2840" s="1071"/>
      <c r="AB2840" s="1071"/>
    </row>
    <row r="2841" spans="22:28" ht="70.5" customHeight="1">
      <c r="V2841" s="828">
        <f t="shared" si="462"/>
        <v>0</v>
      </c>
      <c r="W2841" s="829">
        <f t="shared" si="463"/>
        <v>0</v>
      </c>
      <c r="X2841" s="828">
        <f t="shared" si="464"/>
        <v>0</v>
      </c>
      <c r="Y2841" s="1069">
        <f>[5]building!Y2832</f>
        <v>0</v>
      </c>
      <c r="Z2841" s="749">
        <f t="shared" si="465"/>
        <v>0</v>
      </c>
      <c r="AA2841" s="1071"/>
      <c r="AB2841" s="1071"/>
    </row>
    <row r="2842" spans="22:28" ht="70.5" customHeight="1">
      <c r="V2842" s="828">
        <f t="shared" si="462"/>
        <v>0</v>
      </c>
      <c r="W2842" s="829">
        <f t="shared" si="463"/>
        <v>0</v>
      </c>
      <c r="X2842" s="828">
        <f t="shared" si="464"/>
        <v>0</v>
      </c>
      <c r="Y2842" s="1069">
        <f>[5]building!Y2833</f>
        <v>0</v>
      </c>
      <c r="Z2842" s="749">
        <f t="shared" si="465"/>
        <v>0</v>
      </c>
      <c r="AA2842" s="1071"/>
      <c r="AB2842" s="1071"/>
    </row>
    <row r="2843" spans="22:28" ht="70.5" customHeight="1">
      <c r="V2843" s="828">
        <f t="shared" si="462"/>
        <v>0</v>
      </c>
      <c r="W2843" s="829">
        <f t="shared" si="463"/>
        <v>0</v>
      </c>
      <c r="X2843" s="828">
        <f t="shared" si="464"/>
        <v>0</v>
      </c>
      <c r="Y2843" s="1069">
        <f>[5]building!Y2834</f>
        <v>0</v>
      </c>
      <c r="Z2843" s="749">
        <f t="shared" si="465"/>
        <v>0</v>
      </c>
      <c r="AA2843" s="1071"/>
      <c r="AB2843" s="1071"/>
    </row>
    <row r="2844" spans="22:28" ht="70.5" customHeight="1">
      <c r="V2844" s="828">
        <f t="shared" si="462"/>
        <v>0</v>
      </c>
      <c r="W2844" s="829">
        <f t="shared" si="463"/>
        <v>0</v>
      </c>
      <c r="X2844" s="828">
        <f t="shared" si="464"/>
        <v>0</v>
      </c>
      <c r="Y2844" s="1069">
        <f>[5]building!Y2835</f>
        <v>0</v>
      </c>
      <c r="Z2844" s="749">
        <f t="shared" si="465"/>
        <v>0</v>
      </c>
      <c r="AA2844" s="1071"/>
      <c r="AB2844" s="1071"/>
    </row>
    <row r="2845" spans="22:28" ht="70.5" customHeight="1">
      <c r="V2845" s="828">
        <f t="shared" si="462"/>
        <v>0</v>
      </c>
      <c r="W2845" s="829">
        <f t="shared" si="463"/>
        <v>0</v>
      </c>
      <c r="X2845" s="828">
        <f t="shared" si="464"/>
        <v>0</v>
      </c>
      <c r="Y2845" s="1069">
        <f>[5]building!Y2836</f>
        <v>0</v>
      </c>
      <c r="Z2845" s="749">
        <f t="shared" si="465"/>
        <v>0</v>
      </c>
      <c r="AA2845" s="1071"/>
      <c r="AB2845" s="1071"/>
    </row>
    <row r="2846" spans="22:28" ht="70.5" customHeight="1">
      <c r="V2846" s="828">
        <f t="shared" ref="V2846:V2909" si="466">U2846*C2846</f>
        <v>0</v>
      </c>
      <c r="W2846" s="829">
        <f t="shared" ref="W2846:W2909" si="467">G2846+I2846+K2846+M2846+O2846+Q2846+S2846+U2846</f>
        <v>0</v>
      </c>
      <c r="X2846" s="828">
        <f t="shared" ref="X2846:X2909" si="468">W2846*C2846</f>
        <v>0</v>
      </c>
      <c r="Y2846" s="1069">
        <f>[5]building!Y2837</f>
        <v>0</v>
      </c>
      <c r="Z2846" s="749">
        <f t="shared" ref="Z2846:Z2909" si="469">Y2846*C2846</f>
        <v>0</v>
      </c>
      <c r="AA2846" s="1071"/>
      <c r="AB2846" s="1071"/>
    </row>
    <row r="2847" spans="22:28" ht="70.5" customHeight="1">
      <c r="V2847" s="828">
        <f t="shared" si="466"/>
        <v>0</v>
      </c>
      <c r="W2847" s="829">
        <f t="shared" si="467"/>
        <v>0</v>
      </c>
      <c r="X2847" s="828">
        <f t="shared" si="468"/>
        <v>0</v>
      </c>
      <c r="Y2847" s="1069">
        <f>[5]building!Y2838</f>
        <v>0</v>
      </c>
      <c r="Z2847" s="749">
        <f t="shared" si="469"/>
        <v>0</v>
      </c>
      <c r="AA2847" s="1071"/>
      <c r="AB2847" s="1071"/>
    </row>
    <row r="2848" spans="22:28" ht="70.5" customHeight="1">
      <c r="V2848" s="828">
        <f t="shared" si="466"/>
        <v>0</v>
      </c>
      <c r="W2848" s="829">
        <f t="shared" si="467"/>
        <v>0</v>
      </c>
      <c r="X2848" s="828">
        <f t="shared" si="468"/>
        <v>0</v>
      </c>
      <c r="Y2848" s="1069">
        <f>[5]building!Y2839</f>
        <v>0</v>
      </c>
      <c r="Z2848" s="749">
        <f t="shared" si="469"/>
        <v>0</v>
      </c>
      <c r="AA2848" s="1071"/>
      <c r="AB2848" s="1071"/>
    </row>
    <row r="2849" spans="22:28" ht="70.5" customHeight="1">
      <c r="V2849" s="828">
        <f t="shared" si="466"/>
        <v>0</v>
      </c>
      <c r="W2849" s="829">
        <f t="shared" si="467"/>
        <v>0</v>
      </c>
      <c r="X2849" s="828">
        <f t="shared" si="468"/>
        <v>0</v>
      </c>
      <c r="Y2849" s="1069">
        <f>[5]building!Y2840</f>
        <v>0</v>
      </c>
      <c r="Z2849" s="749">
        <f t="shared" si="469"/>
        <v>0</v>
      </c>
      <c r="AA2849" s="1071"/>
      <c r="AB2849" s="1071"/>
    </row>
    <row r="2850" spans="22:28" ht="70.5" customHeight="1">
      <c r="V2850" s="828">
        <f t="shared" si="466"/>
        <v>0</v>
      </c>
      <c r="W2850" s="829">
        <f t="shared" si="467"/>
        <v>0</v>
      </c>
      <c r="X2850" s="828">
        <f t="shared" si="468"/>
        <v>0</v>
      </c>
      <c r="Y2850" s="1069">
        <f>[5]building!Y2841</f>
        <v>0</v>
      </c>
      <c r="Z2850" s="749">
        <f t="shared" si="469"/>
        <v>0</v>
      </c>
      <c r="AA2850" s="1071"/>
      <c r="AB2850" s="1071"/>
    </row>
    <row r="2851" spans="22:28" ht="70.5" customHeight="1">
      <c r="V2851" s="828">
        <f t="shared" si="466"/>
        <v>0</v>
      </c>
      <c r="W2851" s="829">
        <f t="shared" si="467"/>
        <v>0</v>
      </c>
      <c r="X2851" s="828">
        <f t="shared" si="468"/>
        <v>0</v>
      </c>
      <c r="Y2851" s="1069">
        <f>[5]building!Y2842</f>
        <v>0</v>
      </c>
      <c r="Z2851" s="749">
        <f t="shared" si="469"/>
        <v>0</v>
      </c>
      <c r="AA2851" s="1071"/>
      <c r="AB2851" s="1071"/>
    </row>
    <row r="2852" spans="22:28" ht="70.5" customHeight="1">
      <c r="V2852" s="828">
        <f t="shared" si="466"/>
        <v>0</v>
      </c>
      <c r="W2852" s="829">
        <f t="shared" si="467"/>
        <v>0</v>
      </c>
      <c r="X2852" s="828">
        <f t="shared" si="468"/>
        <v>0</v>
      </c>
      <c r="Y2852" s="1069">
        <f>[5]building!Y2843</f>
        <v>0</v>
      </c>
      <c r="Z2852" s="749">
        <f t="shared" si="469"/>
        <v>0</v>
      </c>
      <c r="AA2852" s="1071"/>
      <c r="AB2852" s="1071"/>
    </row>
    <row r="2853" spans="22:28" ht="70.5" customHeight="1">
      <c r="V2853" s="828">
        <f t="shared" si="466"/>
        <v>0</v>
      </c>
      <c r="W2853" s="829">
        <f t="shared" si="467"/>
        <v>0</v>
      </c>
      <c r="X2853" s="828">
        <f t="shared" si="468"/>
        <v>0</v>
      </c>
      <c r="Y2853" s="1069">
        <f>[5]building!Y2844</f>
        <v>0</v>
      </c>
      <c r="Z2853" s="749">
        <f t="shared" si="469"/>
        <v>0</v>
      </c>
      <c r="AA2853" s="1071"/>
      <c r="AB2853" s="1071"/>
    </row>
    <row r="2854" spans="22:28" ht="70.5" customHeight="1">
      <c r="V2854" s="828">
        <f t="shared" si="466"/>
        <v>0</v>
      </c>
      <c r="W2854" s="829">
        <f t="shared" si="467"/>
        <v>0</v>
      </c>
      <c r="X2854" s="828">
        <f t="shared" si="468"/>
        <v>0</v>
      </c>
      <c r="Y2854" s="1069">
        <f>[5]building!Y2845</f>
        <v>0</v>
      </c>
      <c r="Z2854" s="749">
        <f t="shared" si="469"/>
        <v>0</v>
      </c>
      <c r="AA2854" s="1071"/>
      <c r="AB2854" s="1071"/>
    </row>
    <row r="2855" spans="22:28" ht="70.5" customHeight="1">
      <c r="V2855" s="828">
        <f t="shared" si="466"/>
        <v>0</v>
      </c>
      <c r="W2855" s="829">
        <f t="shared" si="467"/>
        <v>0</v>
      </c>
      <c r="X2855" s="828">
        <f t="shared" si="468"/>
        <v>0</v>
      </c>
      <c r="Y2855" s="1069">
        <f>[5]building!Y2846</f>
        <v>0</v>
      </c>
      <c r="Z2855" s="749">
        <f t="shared" si="469"/>
        <v>0</v>
      </c>
      <c r="AA2855" s="1071"/>
      <c r="AB2855" s="1071"/>
    </row>
    <row r="2856" spans="22:28" ht="70.5" customHeight="1">
      <c r="V2856" s="828">
        <f t="shared" si="466"/>
        <v>0</v>
      </c>
      <c r="W2856" s="829">
        <f t="shared" si="467"/>
        <v>0</v>
      </c>
      <c r="X2856" s="828">
        <f t="shared" si="468"/>
        <v>0</v>
      </c>
      <c r="Y2856" s="1069">
        <f>[5]building!Y2847</f>
        <v>0</v>
      </c>
      <c r="Z2856" s="749">
        <f t="shared" si="469"/>
        <v>0</v>
      </c>
      <c r="AA2856" s="1071"/>
      <c r="AB2856" s="1071"/>
    </row>
    <row r="2857" spans="22:28" ht="70.5" customHeight="1">
      <c r="V2857" s="828">
        <f t="shared" si="466"/>
        <v>0</v>
      </c>
      <c r="W2857" s="829">
        <f t="shared" si="467"/>
        <v>0</v>
      </c>
      <c r="X2857" s="828">
        <f t="shared" si="468"/>
        <v>0</v>
      </c>
      <c r="Y2857" s="1069">
        <f>[5]building!Y2848</f>
        <v>0</v>
      </c>
      <c r="Z2857" s="749">
        <f t="shared" si="469"/>
        <v>0</v>
      </c>
      <c r="AA2857" s="1071"/>
      <c r="AB2857" s="1071"/>
    </row>
    <row r="2858" spans="22:28" ht="70.5" customHeight="1">
      <c r="V2858" s="828">
        <f t="shared" si="466"/>
        <v>0</v>
      </c>
      <c r="W2858" s="829">
        <f t="shared" si="467"/>
        <v>0</v>
      </c>
      <c r="X2858" s="828">
        <f t="shared" si="468"/>
        <v>0</v>
      </c>
      <c r="Y2858" s="1069">
        <f>[5]building!Y2849</f>
        <v>0</v>
      </c>
      <c r="Z2858" s="749">
        <f t="shared" si="469"/>
        <v>0</v>
      </c>
      <c r="AA2858" s="1071"/>
      <c r="AB2858" s="1071"/>
    </row>
    <row r="2859" spans="22:28" ht="70.5" customHeight="1">
      <c r="V2859" s="828">
        <f t="shared" si="466"/>
        <v>0</v>
      </c>
      <c r="W2859" s="829">
        <f t="shared" si="467"/>
        <v>0</v>
      </c>
      <c r="X2859" s="828">
        <f t="shared" si="468"/>
        <v>0</v>
      </c>
      <c r="Y2859" s="1069">
        <f>[5]building!Y2850</f>
        <v>0</v>
      </c>
      <c r="Z2859" s="749">
        <f t="shared" si="469"/>
        <v>0</v>
      </c>
      <c r="AA2859" s="1071"/>
      <c r="AB2859" s="1071"/>
    </row>
    <row r="2860" spans="22:28" ht="70.5" customHeight="1">
      <c r="V2860" s="828">
        <f t="shared" si="466"/>
        <v>0</v>
      </c>
      <c r="W2860" s="829">
        <f t="shared" si="467"/>
        <v>0</v>
      </c>
      <c r="X2860" s="828">
        <f t="shared" si="468"/>
        <v>0</v>
      </c>
      <c r="Y2860" s="1069">
        <f>[5]building!Y2851</f>
        <v>0</v>
      </c>
      <c r="Z2860" s="749">
        <f t="shared" si="469"/>
        <v>0</v>
      </c>
      <c r="AA2860" s="1071"/>
      <c r="AB2860" s="1071"/>
    </row>
    <row r="2861" spans="22:28" ht="70.5" customHeight="1">
      <c r="V2861" s="828">
        <f t="shared" si="466"/>
        <v>0</v>
      </c>
      <c r="W2861" s="829">
        <f t="shared" si="467"/>
        <v>0</v>
      </c>
      <c r="X2861" s="828">
        <f t="shared" si="468"/>
        <v>0</v>
      </c>
      <c r="Y2861" s="1069">
        <f>[5]building!Y2852</f>
        <v>0</v>
      </c>
      <c r="Z2861" s="749">
        <f t="shared" si="469"/>
        <v>0</v>
      </c>
      <c r="AA2861" s="1071"/>
      <c r="AB2861" s="1071"/>
    </row>
    <row r="2862" spans="22:28" ht="70.5" customHeight="1">
      <c r="V2862" s="828">
        <f t="shared" si="466"/>
        <v>0</v>
      </c>
      <c r="W2862" s="829">
        <f t="shared" si="467"/>
        <v>0</v>
      </c>
      <c r="X2862" s="828">
        <f t="shared" si="468"/>
        <v>0</v>
      </c>
      <c r="Y2862" s="1069">
        <f>[5]building!Y2853</f>
        <v>0</v>
      </c>
      <c r="Z2862" s="749">
        <f t="shared" si="469"/>
        <v>0</v>
      </c>
      <c r="AA2862" s="1071"/>
      <c r="AB2862" s="1071"/>
    </row>
    <row r="2863" spans="22:28" ht="70.5" customHeight="1">
      <c r="V2863" s="828">
        <f t="shared" si="466"/>
        <v>0</v>
      </c>
      <c r="W2863" s="829">
        <f t="shared" si="467"/>
        <v>0</v>
      </c>
      <c r="X2863" s="828">
        <f t="shared" si="468"/>
        <v>0</v>
      </c>
      <c r="Y2863" s="1069">
        <f>[5]building!Y2854</f>
        <v>0</v>
      </c>
      <c r="Z2863" s="749">
        <f t="shared" si="469"/>
        <v>0</v>
      </c>
      <c r="AA2863" s="1071"/>
      <c r="AB2863" s="1071"/>
    </row>
    <row r="2864" spans="22:28" ht="70.5" customHeight="1">
      <c r="V2864" s="828">
        <f t="shared" si="466"/>
        <v>0</v>
      </c>
      <c r="W2864" s="829">
        <f t="shared" si="467"/>
        <v>0</v>
      </c>
      <c r="X2864" s="828">
        <f t="shared" si="468"/>
        <v>0</v>
      </c>
      <c r="Y2864" s="1069">
        <f>[5]building!Y2855</f>
        <v>0</v>
      </c>
      <c r="Z2864" s="749">
        <f t="shared" si="469"/>
        <v>0</v>
      </c>
      <c r="AA2864" s="1071"/>
      <c r="AB2864" s="1071"/>
    </row>
    <row r="2865" spans="22:28" ht="70.5" customHeight="1">
      <c r="V2865" s="828">
        <f t="shared" si="466"/>
        <v>0</v>
      </c>
      <c r="W2865" s="829">
        <f t="shared" si="467"/>
        <v>0</v>
      </c>
      <c r="X2865" s="828">
        <f t="shared" si="468"/>
        <v>0</v>
      </c>
      <c r="Y2865" s="1069">
        <f>[5]building!Y2856</f>
        <v>0</v>
      </c>
      <c r="Z2865" s="749">
        <f t="shared" si="469"/>
        <v>0</v>
      </c>
      <c r="AA2865" s="1071"/>
      <c r="AB2865" s="1071"/>
    </row>
    <row r="2866" spans="22:28" ht="70.5" customHeight="1">
      <c r="V2866" s="828">
        <f t="shared" si="466"/>
        <v>0</v>
      </c>
      <c r="W2866" s="829">
        <f t="shared" si="467"/>
        <v>0</v>
      </c>
      <c r="X2866" s="828">
        <f t="shared" si="468"/>
        <v>0</v>
      </c>
      <c r="Y2866" s="1069">
        <f>[5]building!Y2857</f>
        <v>0</v>
      </c>
      <c r="Z2866" s="749">
        <f t="shared" si="469"/>
        <v>0</v>
      </c>
      <c r="AA2866" s="1071"/>
      <c r="AB2866" s="1071"/>
    </row>
    <row r="2867" spans="22:28" ht="70.5" customHeight="1">
      <c r="V2867" s="828">
        <f t="shared" si="466"/>
        <v>0</v>
      </c>
      <c r="W2867" s="829">
        <f t="shared" si="467"/>
        <v>0</v>
      </c>
      <c r="X2867" s="828">
        <f t="shared" si="468"/>
        <v>0</v>
      </c>
      <c r="Y2867" s="1069">
        <f>[5]building!Y2858</f>
        <v>0</v>
      </c>
      <c r="Z2867" s="749">
        <f t="shared" si="469"/>
        <v>0</v>
      </c>
      <c r="AA2867" s="1071"/>
      <c r="AB2867" s="1071"/>
    </row>
    <row r="2868" spans="22:28" ht="70.5" customHeight="1">
      <c r="V2868" s="828">
        <f t="shared" si="466"/>
        <v>0</v>
      </c>
      <c r="W2868" s="829">
        <f t="shared" si="467"/>
        <v>0</v>
      </c>
      <c r="X2868" s="828">
        <f t="shared" si="468"/>
        <v>0</v>
      </c>
      <c r="Y2868" s="1069">
        <f>[5]building!Y2859</f>
        <v>0</v>
      </c>
      <c r="Z2868" s="749">
        <f t="shared" si="469"/>
        <v>0</v>
      </c>
      <c r="AA2868" s="1071"/>
      <c r="AB2868" s="1071"/>
    </row>
    <row r="2869" spans="22:28" ht="70.5" customHeight="1">
      <c r="V2869" s="828">
        <f t="shared" si="466"/>
        <v>0</v>
      </c>
      <c r="W2869" s="829">
        <f t="shared" si="467"/>
        <v>0</v>
      </c>
      <c r="X2869" s="828">
        <f t="shared" si="468"/>
        <v>0</v>
      </c>
      <c r="Y2869" s="1069">
        <f>[5]building!Y2860</f>
        <v>0</v>
      </c>
      <c r="Z2869" s="749">
        <f t="shared" si="469"/>
        <v>0</v>
      </c>
      <c r="AA2869" s="1071"/>
      <c r="AB2869" s="1071"/>
    </row>
    <row r="2870" spans="22:28" ht="70.5" customHeight="1">
      <c r="V2870" s="828">
        <f t="shared" si="466"/>
        <v>0</v>
      </c>
      <c r="W2870" s="829">
        <f t="shared" si="467"/>
        <v>0</v>
      </c>
      <c r="X2870" s="828">
        <f t="shared" si="468"/>
        <v>0</v>
      </c>
      <c r="Y2870" s="1069">
        <f>[5]building!Y2861</f>
        <v>0</v>
      </c>
      <c r="Z2870" s="749">
        <f t="shared" si="469"/>
        <v>0</v>
      </c>
      <c r="AA2870" s="1071"/>
      <c r="AB2870" s="1071"/>
    </row>
    <row r="2871" spans="22:28" ht="70.5" customHeight="1">
      <c r="V2871" s="828">
        <f t="shared" si="466"/>
        <v>0</v>
      </c>
      <c r="W2871" s="829">
        <f t="shared" si="467"/>
        <v>0</v>
      </c>
      <c r="X2871" s="828">
        <f t="shared" si="468"/>
        <v>0</v>
      </c>
      <c r="Y2871" s="1069">
        <f>[5]building!Y2862</f>
        <v>0</v>
      </c>
      <c r="Z2871" s="749">
        <f t="shared" si="469"/>
        <v>0</v>
      </c>
      <c r="AA2871" s="1071"/>
      <c r="AB2871" s="1071"/>
    </row>
    <row r="2872" spans="22:28" ht="70.5" customHeight="1">
      <c r="V2872" s="828">
        <f t="shared" si="466"/>
        <v>0</v>
      </c>
      <c r="W2872" s="829">
        <f t="shared" si="467"/>
        <v>0</v>
      </c>
      <c r="X2872" s="828">
        <f t="shared" si="468"/>
        <v>0</v>
      </c>
      <c r="Y2872" s="1069">
        <f>[5]building!Y2863</f>
        <v>0</v>
      </c>
      <c r="Z2872" s="749">
        <f t="shared" si="469"/>
        <v>0</v>
      </c>
      <c r="AA2872" s="1071"/>
      <c r="AB2872" s="1071"/>
    </row>
    <row r="2873" spans="22:28" ht="70.5" customHeight="1">
      <c r="V2873" s="828">
        <f t="shared" si="466"/>
        <v>0</v>
      </c>
      <c r="W2873" s="829">
        <f t="shared" si="467"/>
        <v>0</v>
      </c>
      <c r="X2873" s="828">
        <f t="shared" si="468"/>
        <v>0</v>
      </c>
      <c r="Y2873" s="1069">
        <f>[5]building!Y2864</f>
        <v>0</v>
      </c>
      <c r="Z2873" s="749">
        <f t="shared" si="469"/>
        <v>0</v>
      </c>
      <c r="AA2873" s="1071"/>
      <c r="AB2873" s="1071"/>
    </row>
    <row r="2874" spans="22:28" ht="70.5" customHeight="1">
      <c r="V2874" s="828">
        <f t="shared" si="466"/>
        <v>0</v>
      </c>
      <c r="W2874" s="829">
        <f t="shared" si="467"/>
        <v>0</v>
      </c>
      <c r="X2874" s="828">
        <f t="shared" si="468"/>
        <v>0</v>
      </c>
      <c r="Y2874" s="1069">
        <f>[5]building!Y2865</f>
        <v>0</v>
      </c>
      <c r="Z2874" s="749">
        <f t="shared" si="469"/>
        <v>0</v>
      </c>
      <c r="AA2874" s="1071"/>
      <c r="AB2874" s="1071"/>
    </row>
    <row r="2875" spans="22:28" ht="70.5" customHeight="1">
      <c r="V2875" s="828">
        <f t="shared" si="466"/>
        <v>0</v>
      </c>
      <c r="W2875" s="829">
        <f t="shared" si="467"/>
        <v>0</v>
      </c>
      <c r="X2875" s="828">
        <f t="shared" si="468"/>
        <v>0</v>
      </c>
      <c r="Y2875" s="1069">
        <f>[5]building!Y2866</f>
        <v>0</v>
      </c>
      <c r="Z2875" s="749">
        <f t="shared" si="469"/>
        <v>0</v>
      </c>
      <c r="AA2875" s="1071"/>
      <c r="AB2875" s="1071"/>
    </row>
    <row r="2876" spans="22:28" ht="70.5" customHeight="1">
      <c r="V2876" s="828">
        <f t="shared" si="466"/>
        <v>0</v>
      </c>
      <c r="W2876" s="829">
        <f t="shared" si="467"/>
        <v>0</v>
      </c>
      <c r="X2876" s="828">
        <f t="shared" si="468"/>
        <v>0</v>
      </c>
      <c r="Y2876" s="1069">
        <f>[5]building!Y2867</f>
        <v>0</v>
      </c>
      <c r="Z2876" s="749">
        <f t="shared" si="469"/>
        <v>0</v>
      </c>
      <c r="AA2876" s="1071"/>
      <c r="AB2876" s="1071"/>
    </row>
    <row r="2877" spans="22:28" ht="70.5" customHeight="1">
      <c r="V2877" s="828">
        <f t="shared" si="466"/>
        <v>0</v>
      </c>
      <c r="W2877" s="829">
        <f t="shared" si="467"/>
        <v>0</v>
      </c>
      <c r="X2877" s="828">
        <f t="shared" si="468"/>
        <v>0</v>
      </c>
      <c r="Y2877" s="1069">
        <f>[5]building!Y2868</f>
        <v>0</v>
      </c>
      <c r="Z2877" s="749">
        <f t="shared" si="469"/>
        <v>0</v>
      </c>
      <c r="AA2877" s="1071"/>
      <c r="AB2877" s="1071"/>
    </row>
    <row r="2878" spans="22:28" ht="70.5" customHeight="1">
      <c r="V2878" s="828">
        <f t="shared" si="466"/>
        <v>0</v>
      </c>
      <c r="W2878" s="829">
        <f t="shared" si="467"/>
        <v>0</v>
      </c>
      <c r="X2878" s="828">
        <f t="shared" si="468"/>
        <v>0</v>
      </c>
      <c r="Y2878" s="1069">
        <f>[5]building!Y2869</f>
        <v>0</v>
      </c>
      <c r="Z2878" s="749">
        <f t="shared" si="469"/>
        <v>0</v>
      </c>
      <c r="AA2878" s="1071"/>
      <c r="AB2878" s="1071"/>
    </row>
    <row r="2879" spans="22:28" ht="70.5" customHeight="1">
      <c r="V2879" s="828">
        <f t="shared" si="466"/>
        <v>0</v>
      </c>
      <c r="W2879" s="829">
        <f t="shared" si="467"/>
        <v>0</v>
      </c>
      <c r="X2879" s="828">
        <f t="shared" si="468"/>
        <v>0</v>
      </c>
      <c r="Y2879" s="1069">
        <f>[5]building!Y2870</f>
        <v>0</v>
      </c>
      <c r="Z2879" s="749">
        <f t="shared" si="469"/>
        <v>0</v>
      </c>
      <c r="AA2879" s="1071"/>
      <c r="AB2879" s="1071"/>
    </row>
    <row r="2880" spans="22:28" ht="70.5" customHeight="1">
      <c r="V2880" s="828">
        <f t="shared" si="466"/>
        <v>0</v>
      </c>
      <c r="W2880" s="829">
        <f t="shared" si="467"/>
        <v>0</v>
      </c>
      <c r="X2880" s="828">
        <f t="shared" si="468"/>
        <v>0</v>
      </c>
      <c r="Y2880" s="1069">
        <f>[5]building!Y2871</f>
        <v>0</v>
      </c>
      <c r="Z2880" s="749">
        <f t="shared" si="469"/>
        <v>0</v>
      </c>
      <c r="AA2880" s="1071"/>
      <c r="AB2880" s="1071"/>
    </row>
    <row r="2881" spans="22:28" ht="70.5" customHeight="1">
      <c r="V2881" s="828">
        <f t="shared" si="466"/>
        <v>0</v>
      </c>
      <c r="W2881" s="829">
        <f t="shared" si="467"/>
        <v>0</v>
      </c>
      <c r="X2881" s="828">
        <f t="shared" si="468"/>
        <v>0</v>
      </c>
      <c r="Y2881" s="1069">
        <f>[5]building!Y2872</f>
        <v>0</v>
      </c>
      <c r="Z2881" s="749">
        <f t="shared" si="469"/>
        <v>0</v>
      </c>
      <c r="AA2881" s="1071"/>
      <c r="AB2881" s="1071"/>
    </row>
    <row r="2882" spans="22:28" ht="70.5" customHeight="1">
      <c r="V2882" s="828">
        <f t="shared" si="466"/>
        <v>0</v>
      </c>
      <c r="W2882" s="829">
        <f t="shared" si="467"/>
        <v>0</v>
      </c>
      <c r="X2882" s="828">
        <f t="shared" si="468"/>
        <v>0</v>
      </c>
      <c r="Y2882" s="1069">
        <f>[5]building!Y2873</f>
        <v>0</v>
      </c>
      <c r="Z2882" s="749">
        <f t="shared" si="469"/>
        <v>0</v>
      </c>
      <c r="AA2882" s="1071"/>
      <c r="AB2882" s="1071"/>
    </row>
    <row r="2883" spans="22:28" ht="70.5" customHeight="1">
      <c r="V2883" s="828">
        <f t="shared" si="466"/>
        <v>0</v>
      </c>
      <c r="W2883" s="829">
        <f t="shared" si="467"/>
        <v>0</v>
      </c>
      <c r="X2883" s="828">
        <f t="shared" si="468"/>
        <v>0</v>
      </c>
      <c r="Y2883" s="1069">
        <f>[5]building!Y2874</f>
        <v>0</v>
      </c>
      <c r="Z2883" s="749">
        <f t="shared" si="469"/>
        <v>0</v>
      </c>
      <c r="AA2883" s="1071"/>
      <c r="AB2883" s="1071"/>
    </row>
    <row r="2884" spans="22:28" ht="70.5" customHeight="1">
      <c r="V2884" s="828">
        <f t="shared" si="466"/>
        <v>0</v>
      </c>
      <c r="W2884" s="829">
        <f t="shared" si="467"/>
        <v>0</v>
      </c>
      <c r="X2884" s="828">
        <f t="shared" si="468"/>
        <v>0</v>
      </c>
      <c r="Y2884" s="1069">
        <f>[5]building!Y2875</f>
        <v>0</v>
      </c>
      <c r="Z2884" s="749">
        <f t="shared" si="469"/>
        <v>0</v>
      </c>
      <c r="AA2884" s="1071"/>
      <c r="AB2884" s="1071"/>
    </row>
    <row r="2885" spans="22:28" ht="70.5" customHeight="1">
      <c r="V2885" s="828">
        <f t="shared" si="466"/>
        <v>0</v>
      </c>
      <c r="W2885" s="829">
        <f t="shared" si="467"/>
        <v>0</v>
      </c>
      <c r="X2885" s="828">
        <f t="shared" si="468"/>
        <v>0</v>
      </c>
      <c r="Y2885" s="1069">
        <f>[5]building!Y2876</f>
        <v>0</v>
      </c>
      <c r="Z2885" s="749">
        <f t="shared" si="469"/>
        <v>0</v>
      </c>
      <c r="AA2885" s="1071"/>
      <c r="AB2885" s="1071"/>
    </row>
    <row r="2886" spans="22:28" ht="70.5" customHeight="1">
      <c r="V2886" s="828">
        <f t="shared" si="466"/>
        <v>0</v>
      </c>
      <c r="W2886" s="829">
        <f t="shared" si="467"/>
        <v>0</v>
      </c>
      <c r="X2886" s="828">
        <f t="shared" si="468"/>
        <v>0</v>
      </c>
      <c r="Y2886" s="1069">
        <f>[5]building!Y2877</f>
        <v>0</v>
      </c>
      <c r="Z2886" s="749">
        <f t="shared" si="469"/>
        <v>0</v>
      </c>
      <c r="AA2886" s="1071"/>
      <c r="AB2886" s="1071"/>
    </row>
    <row r="2887" spans="22:28" ht="70.5" customHeight="1">
      <c r="V2887" s="828">
        <f t="shared" si="466"/>
        <v>0</v>
      </c>
      <c r="W2887" s="829">
        <f t="shared" si="467"/>
        <v>0</v>
      </c>
      <c r="X2887" s="828">
        <f t="shared" si="468"/>
        <v>0</v>
      </c>
      <c r="Y2887" s="1069">
        <f>[5]building!Y2878</f>
        <v>0</v>
      </c>
      <c r="Z2887" s="749">
        <f t="shared" si="469"/>
        <v>0</v>
      </c>
      <c r="AA2887" s="1071"/>
      <c r="AB2887" s="1071"/>
    </row>
    <row r="2888" spans="22:28" ht="70.5" customHeight="1">
      <c r="V2888" s="828">
        <f t="shared" si="466"/>
        <v>0</v>
      </c>
      <c r="W2888" s="829">
        <f t="shared" si="467"/>
        <v>0</v>
      </c>
      <c r="X2888" s="828">
        <f t="shared" si="468"/>
        <v>0</v>
      </c>
      <c r="Y2888" s="1069">
        <f>[5]building!Y2879</f>
        <v>0</v>
      </c>
      <c r="Z2888" s="749">
        <f t="shared" si="469"/>
        <v>0</v>
      </c>
      <c r="AA2888" s="1071"/>
      <c r="AB2888" s="1071"/>
    </row>
    <row r="2889" spans="22:28" ht="70.5" customHeight="1">
      <c r="V2889" s="828">
        <f t="shared" si="466"/>
        <v>0</v>
      </c>
      <c r="W2889" s="829">
        <f t="shared" si="467"/>
        <v>0</v>
      </c>
      <c r="X2889" s="828">
        <f t="shared" si="468"/>
        <v>0</v>
      </c>
      <c r="Y2889" s="1069">
        <f>[5]building!Y2880</f>
        <v>0</v>
      </c>
      <c r="Z2889" s="749">
        <f t="shared" si="469"/>
        <v>0</v>
      </c>
      <c r="AA2889" s="1071"/>
      <c r="AB2889" s="1071"/>
    </row>
    <row r="2890" spans="22:28" ht="70.5" customHeight="1">
      <c r="V2890" s="828">
        <f t="shared" si="466"/>
        <v>0</v>
      </c>
      <c r="W2890" s="829">
        <f t="shared" si="467"/>
        <v>0</v>
      </c>
      <c r="X2890" s="828">
        <f t="shared" si="468"/>
        <v>0</v>
      </c>
      <c r="Y2890" s="1069">
        <f>[5]building!Y2881</f>
        <v>0</v>
      </c>
      <c r="Z2890" s="749">
        <f t="shared" si="469"/>
        <v>0</v>
      </c>
      <c r="AA2890" s="1071"/>
      <c r="AB2890" s="1071"/>
    </row>
    <row r="2891" spans="22:28" ht="70.5" customHeight="1">
      <c r="V2891" s="828">
        <f t="shared" si="466"/>
        <v>0</v>
      </c>
      <c r="W2891" s="829">
        <f t="shared" si="467"/>
        <v>0</v>
      </c>
      <c r="X2891" s="828">
        <f t="shared" si="468"/>
        <v>0</v>
      </c>
      <c r="Y2891" s="1069">
        <f>[5]building!Y2882</f>
        <v>0</v>
      </c>
      <c r="Z2891" s="749">
        <f t="shared" si="469"/>
        <v>0</v>
      </c>
      <c r="AA2891" s="1071"/>
      <c r="AB2891" s="1071"/>
    </row>
    <row r="2892" spans="22:28" ht="70.5" customHeight="1">
      <c r="V2892" s="828">
        <f t="shared" si="466"/>
        <v>0</v>
      </c>
      <c r="W2892" s="829">
        <f t="shared" si="467"/>
        <v>0</v>
      </c>
      <c r="X2892" s="828">
        <f t="shared" si="468"/>
        <v>0</v>
      </c>
      <c r="Y2892" s="1069">
        <f>[5]building!Y2883</f>
        <v>0</v>
      </c>
      <c r="Z2892" s="749">
        <f t="shared" si="469"/>
        <v>0</v>
      </c>
      <c r="AA2892" s="1071"/>
      <c r="AB2892" s="1071"/>
    </row>
    <row r="2893" spans="22:28" ht="70.5" customHeight="1">
      <c r="V2893" s="828">
        <f t="shared" si="466"/>
        <v>0</v>
      </c>
      <c r="W2893" s="829">
        <f t="shared" si="467"/>
        <v>0</v>
      </c>
      <c r="X2893" s="828">
        <f t="shared" si="468"/>
        <v>0</v>
      </c>
      <c r="Y2893" s="1069">
        <f>[5]building!Y2884</f>
        <v>0</v>
      </c>
      <c r="Z2893" s="749">
        <f t="shared" si="469"/>
        <v>0</v>
      </c>
      <c r="AA2893" s="1071"/>
      <c r="AB2893" s="1071"/>
    </row>
    <row r="2894" spans="22:28" ht="70.5" customHeight="1">
      <c r="V2894" s="828">
        <f t="shared" si="466"/>
        <v>0</v>
      </c>
      <c r="W2894" s="829">
        <f t="shared" si="467"/>
        <v>0</v>
      </c>
      <c r="X2894" s="828">
        <f t="shared" si="468"/>
        <v>0</v>
      </c>
      <c r="Y2894" s="1069">
        <f>[5]building!Y2885</f>
        <v>0</v>
      </c>
      <c r="Z2894" s="749">
        <f t="shared" si="469"/>
        <v>0</v>
      </c>
      <c r="AA2894" s="1071"/>
      <c r="AB2894" s="1071"/>
    </row>
    <row r="2895" spans="22:28" ht="70.5" customHeight="1">
      <c r="V2895" s="828">
        <f t="shared" si="466"/>
        <v>0</v>
      </c>
      <c r="W2895" s="829">
        <f t="shared" si="467"/>
        <v>0</v>
      </c>
      <c r="X2895" s="828">
        <f t="shared" si="468"/>
        <v>0</v>
      </c>
      <c r="Y2895" s="1069">
        <f>[5]building!Y2886</f>
        <v>0</v>
      </c>
      <c r="Z2895" s="749">
        <f t="shared" si="469"/>
        <v>0</v>
      </c>
      <c r="AA2895" s="1071"/>
      <c r="AB2895" s="1071"/>
    </row>
    <row r="2896" spans="22:28" ht="70.5" customHeight="1">
      <c r="V2896" s="828">
        <f t="shared" si="466"/>
        <v>0</v>
      </c>
      <c r="W2896" s="829">
        <f t="shared" si="467"/>
        <v>0</v>
      </c>
      <c r="X2896" s="828">
        <f t="shared" si="468"/>
        <v>0</v>
      </c>
      <c r="Y2896" s="1069">
        <f>[5]building!Y2887</f>
        <v>0</v>
      </c>
      <c r="Z2896" s="749">
        <f t="shared" si="469"/>
        <v>0</v>
      </c>
      <c r="AA2896" s="1071"/>
      <c r="AB2896" s="1071"/>
    </row>
    <row r="2897" spans="22:28" ht="70.5" customHeight="1">
      <c r="V2897" s="828">
        <f t="shared" si="466"/>
        <v>0</v>
      </c>
      <c r="W2897" s="829">
        <f t="shared" si="467"/>
        <v>0</v>
      </c>
      <c r="X2897" s="828">
        <f t="shared" si="468"/>
        <v>0</v>
      </c>
      <c r="Y2897" s="1069">
        <f>[5]building!Y2888</f>
        <v>0</v>
      </c>
      <c r="Z2897" s="749">
        <f t="shared" si="469"/>
        <v>0</v>
      </c>
      <c r="AA2897" s="1071"/>
      <c r="AB2897" s="1071"/>
    </row>
    <row r="2898" spans="22:28" ht="70.5" customHeight="1">
      <c r="V2898" s="828">
        <f t="shared" si="466"/>
        <v>0</v>
      </c>
      <c r="W2898" s="829">
        <f t="shared" si="467"/>
        <v>0</v>
      </c>
      <c r="X2898" s="828">
        <f t="shared" si="468"/>
        <v>0</v>
      </c>
      <c r="Y2898" s="1069">
        <f>[5]building!Y2889</f>
        <v>0</v>
      </c>
      <c r="Z2898" s="749">
        <f t="shared" si="469"/>
        <v>0</v>
      </c>
      <c r="AA2898" s="1071"/>
      <c r="AB2898" s="1071"/>
    </row>
    <row r="2899" spans="22:28" ht="70.5" customHeight="1">
      <c r="V2899" s="828">
        <f t="shared" si="466"/>
        <v>0</v>
      </c>
      <c r="W2899" s="829">
        <f t="shared" si="467"/>
        <v>0</v>
      </c>
      <c r="X2899" s="828">
        <f t="shared" si="468"/>
        <v>0</v>
      </c>
      <c r="Y2899" s="1069">
        <f>[5]building!Y2890</f>
        <v>0</v>
      </c>
      <c r="Z2899" s="749">
        <f t="shared" si="469"/>
        <v>0</v>
      </c>
      <c r="AA2899" s="1071"/>
      <c r="AB2899" s="1071"/>
    </row>
    <row r="2900" spans="22:28" ht="70.5" customHeight="1">
      <c r="V2900" s="828">
        <f t="shared" si="466"/>
        <v>0</v>
      </c>
      <c r="W2900" s="829">
        <f t="shared" si="467"/>
        <v>0</v>
      </c>
      <c r="X2900" s="828">
        <f t="shared" si="468"/>
        <v>0</v>
      </c>
      <c r="Y2900" s="1069">
        <f>[5]building!Y2891</f>
        <v>0</v>
      </c>
      <c r="Z2900" s="749">
        <f t="shared" si="469"/>
        <v>0</v>
      </c>
      <c r="AA2900" s="1071"/>
      <c r="AB2900" s="1071"/>
    </row>
    <row r="2901" spans="22:28" ht="70.5" customHeight="1">
      <c r="V2901" s="828">
        <f t="shared" si="466"/>
        <v>0</v>
      </c>
      <c r="W2901" s="829">
        <f t="shared" si="467"/>
        <v>0</v>
      </c>
      <c r="X2901" s="828">
        <f t="shared" si="468"/>
        <v>0</v>
      </c>
      <c r="Y2901" s="1069">
        <f>[5]building!Y2892</f>
        <v>0</v>
      </c>
      <c r="Z2901" s="749">
        <f t="shared" si="469"/>
        <v>0</v>
      </c>
      <c r="AA2901" s="1071"/>
      <c r="AB2901" s="1071"/>
    </row>
    <row r="2902" spans="22:28" ht="70.5" customHeight="1">
      <c r="V2902" s="828">
        <f t="shared" si="466"/>
        <v>0</v>
      </c>
      <c r="W2902" s="829">
        <f t="shared" si="467"/>
        <v>0</v>
      </c>
      <c r="X2902" s="828">
        <f t="shared" si="468"/>
        <v>0</v>
      </c>
      <c r="Y2902" s="1069">
        <f>[5]building!Y2893</f>
        <v>0</v>
      </c>
      <c r="Z2902" s="749">
        <f t="shared" si="469"/>
        <v>0</v>
      </c>
      <c r="AA2902" s="1071"/>
      <c r="AB2902" s="1071"/>
    </row>
    <row r="2903" spans="22:28" ht="70.5" customHeight="1">
      <c r="V2903" s="828">
        <f t="shared" si="466"/>
        <v>0</v>
      </c>
      <c r="W2903" s="829">
        <f t="shared" si="467"/>
        <v>0</v>
      </c>
      <c r="X2903" s="828">
        <f t="shared" si="468"/>
        <v>0</v>
      </c>
      <c r="Y2903" s="1069">
        <f>[5]building!Y2894</f>
        <v>0</v>
      </c>
      <c r="Z2903" s="749">
        <f t="shared" si="469"/>
        <v>0</v>
      </c>
      <c r="AA2903" s="1071"/>
      <c r="AB2903" s="1071"/>
    </row>
    <row r="2904" spans="22:28" ht="70.5" customHeight="1">
      <c r="V2904" s="828">
        <f t="shared" si="466"/>
        <v>0</v>
      </c>
      <c r="W2904" s="829">
        <f t="shared" si="467"/>
        <v>0</v>
      </c>
      <c r="X2904" s="828">
        <f t="shared" si="468"/>
        <v>0</v>
      </c>
      <c r="Y2904" s="1069">
        <f>[5]building!Y2895</f>
        <v>0</v>
      </c>
      <c r="Z2904" s="749">
        <f t="shared" si="469"/>
        <v>0</v>
      </c>
      <c r="AA2904" s="1071"/>
      <c r="AB2904" s="1071"/>
    </row>
    <row r="2905" spans="22:28" ht="70.5" customHeight="1">
      <c r="V2905" s="828">
        <f t="shared" si="466"/>
        <v>0</v>
      </c>
      <c r="W2905" s="829">
        <f t="shared" si="467"/>
        <v>0</v>
      </c>
      <c r="X2905" s="828">
        <f t="shared" si="468"/>
        <v>0</v>
      </c>
      <c r="Y2905" s="1069">
        <f>[5]building!Y2896</f>
        <v>0</v>
      </c>
      <c r="Z2905" s="749">
        <f t="shared" si="469"/>
        <v>0</v>
      </c>
      <c r="AA2905" s="1071"/>
      <c r="AB2905" s="1071"/>
    </row>
    <row r="2906" spans="22:28" ht="70.5" customHeight="1">
      <c r="V2906" s="828">
        <f t="shared" si="466"/>
        <v>0</v>
      </c>
      <c r="W2906" s="829">
        <f t="shared" si="467"/>
        <v>0</v>
      </c>
      <c r="X2906" s="828">
        <f t="shared" si="468"/>
        <v>0</v>
      </c>
      <c r="Y2906" s="1069">
        <f>[5]building!Y2897</f>
        <v>0</v>
      </c>
      <c r="Z2906" s="749">
        <f t="shared" si="469"/>
        <v>0</v>
      </c>
      <c r="AA2906" s="1071"/>
      <c r="AB2906" s="1071"/>
    </row>
    <row r="2907" spans="22:28" ht="70.5" customHeight="1">
      <c r="V2907" s="828">
        <f t="shared" si="466"/>
        <v>0</v>
      </c>
      <c r="W2907" s="829">
        <f t="shared" si="467"/>
        <v>0</v>
      </c>
      <c r="X2907" s="828">
        <f t="shared" si="468"/>
        <v>0</v>
      </c>
      <c r="Y2907" s="1069">
        <f>[5]building!Y2898</f>
        <v>0</v>
      </c>
      <c r="Z2907" s="749">
        <f t="shared" si="469"/>
        <v>0</v>
      </c>
      <c r="AA2907" s="1071"/>
      <c r="AB2907" s="1071"/>
    </row>
    <row r="2908" spans="22:28" ht="70.5" customHeight="1">
      <c r="V2908" s="828">
        <f t="shared" si="466"/>
        <v>0</v>
      </c>
      <c r="W2908" s="829">
        <f t="shared" si="467"/>
        <v>0</v>
      </c>
      <c r="X2908" s="828">
        <f t="shared" si="468"/>
        <v>0</v>
      </c>
      <c r="Y2908" s="1069">
        <f>[5]building!Y2899</f>
        <v>0</v>
      </c>
      <c r="Z2908" s="749">
        <f t="shared" si="469"/>
        <v>0</v>
      </c>
      <c r="AA2908" s="1071"/>
      <c r="AB2908" s="1071"/>
    </row>
    <row r="2909" spans="22:28" ht="70.5" customHeight="1">
      <c r="V2909" s="828">
        <f t="shared" si="466"/>
        <v>0</v>
      </c>
      <c r="W2909" s="829">
        <f t="shared" si="467"/>
        <v>0</v>
      </c>
      <c r="X2909" s="828">
        <f t="shared" si="468"/>
        <v>0</v>
      </c>
      <c r="Y2909" s="1069">
        <f>[5]building!Y2900</f>
        <v>0</v>
      </c>
      <c r="Z2909" s="749">
        <f t="shared" si="469"/>
        <v>0</v>
      </c>
      <c r="AA2909" s="1071"/>
      <c r="AB2909" s="1071"/>
    </row>
    <row r="2910" spans="22:28" ht="70.5" customHeight="1">
      <c r="V2910" s="828">
        <f t="shared" ref="V2910:V2925" si="470">U2910*C2910</f>
        <v>0</v>
      </c>
      <c r="W2910" s="829">
        <f t="shared" ref="W2910:W2973" si="471">G2910+I2910+K2910+M2910+O2910+Q2910+S2910+U2910</f>
        <v>0</v>
      </c>
      <c r="X2910" s="828">
        <f t="shared" ref="X2910:X2973" si="472">W2910*C2910</f>
        <v>0</v>
      </c>
      <c r="Y2910" s="1069">
        <f>[5]building!Y2901</f>
        <v>0</v>
      </c>
      <c r="Z2910" s="749">
        <f t="shared" ref="Z2910:Z2973" si="473">Y2910*C2910</f>
        <v>0</v>
      </c>
      <c r="AA2910" s="1071"/>
      <c r="AB2910" s="1071"/>
    </row>
    <row r="2911" spans="22:28" ht="70.5" customHeight="1">
      <c r="V2911" s="828">
        <f t="shared" si="470"/>
        <v>0</v>
      </c>
      <c r="W2911" s="829">
        <f t="shared" si="471"/>
        <v>0</v>
      </c>
      <c r="X2911" s="828">
        <f t="shared" si="472"/>
        <v>0</v>
      </c>
      <c r="Y2911" s="1069">
        <f>[5]building!Y2902</f>
        <v>0</v>
      </c>
      <c r="Z2911" s="749">
        <f t="shared" si="473"/>
        <v>0</v>
      </c>
      <c r="AA2911" s="1071"/>
      <c r="AB2911" s="1071"/>
    </row>
    <row r="2912" spans="22:28" ht="70.5" customHeight="1">
      <c r="V2912" s="828">
        <f t="shared" si="470"/>
        <v>0</v>
      </c>
      <c r="W2912" s="829">
        <f t="shared" si="471"/>
        <v>0</v>
      </c>
      <c r="X2912" s="828">
        <f t="shared" si="472"/>
        <v>0</v>
      </c>
      <c r="Y2912" s="1069">
        <f>[5]building!Y2903</f>
        <v>0</v>
      </c>
      <c r="Z2912" s="749">
        <f t="shared" si="473"/>
        <v>0</v>
      </c>
      <c r="AA2912" s="1071"/>
      <c r="AB2912" s="1071"/>
    </row>
    <row r="2913" spans="22:28" ht="70.5" customHeight="1">
      <c r="V2913" s="828">
        <f t="shared" si="470"/>
        <v>0</v>
      </c>
      <c r="W2913" s="829">
        <f t="shared" si="471"/>
        <v>0</v>
      </c>
      <c r="X2913" s="828">
        <f t="shared" si="472"/>
        <v>0</v>
      </c>
      <c r="Y2913" s="1069">
        <f>[5]building!Y2904</f>
        <v>0</v>
      </c>
      <c r="Z2913" s="749">
        <f t="shared" si="473"/>
        <v>0</v>
      </c>
      <c r="AA2913" s="1071"/>
      <c r="AB2913" s="1071"/>
    </row>
    <row r="2914" spans="22:28" ht="70.5" customHeight="1">
      <c r="V2914" s="828">
        <f t="shared" si="470"/>
        <v>0</v>
      </c>
      <c r="W2914" s="829">
        <f t="shared" si="471"/>
        <v>0</v>
      </c>
      <c r="X2914" s="828">
        <f t="shared" si="472"/>
        <v>0</v>
      </c>
      <c r="Y2914" s="1069">
        <f>[5]building!Y2905</f>
        <v>0</v>
      </c>
      <c r="Z2914" s="749">
        <f t="shared" si="473"/>
        <v>0</v>
      </c>
      <c r="AA2914" s="1071"/>
      <c r="AB2914" s="1071"/>
    </row>
    <row r="2915" spans="22:28" ht="70.5" customHeight="1">
      <c r="V2915" s="828">
        <f t="shared" si="470"/>
        <v>0</v>
      </c>
      <c r="W2915" s="829">
        <f t="shared" si="471"/>
        <v>0</v>
      </c>
      <c r="X2915" s="828">
        <f t="shared" si="472"/>
        <v>0</v>
      </c>
      <c r="Y2915" s="1069">
        <f>[5]building!Y2906</f>
        <v>0</v>
      </c>
      <c r="Z2915" s="749">
        <f t="shared" si="473"/>
        <v>0</v>
      </c>
      <c r="AA2915" s="1071"/>
      <c r="AB2915" s="1071"/>
    </row>
    <row r="2916" spans="22:28" ht="70.5" customHeight="1">
      <c r="V2916" s="828">
        <f t="shared" si="470"/>
        <v>0</v>
      </c>
      <c r="W2916" s="829">
        <f t="shared" si="471"/>
        <v>0</v>
      </c>
      <c r="X2916" s="828">
        <f t="shared" si="472"/>
        <v>0</v>
      </c>
      <c r="Y2916" s="1069">
        <f>[5]building!Y2907</f>
        <v>0</v>
      </c>
      <c r="Z2916" s="749">
        <f t="shared" si="473"/>
        <v>0</v>
      </c>
      <c r="AA2916" s="1071"/>
      <c r="AB2916" s="1071"/>
    </row>
    <row r="2917" spans="22:28" ht="70.5" customHeight="1">
      <c r="V2917" s="828">
        <f t="shared" si="470"/>
        <v>0</v>
      </c>
      <c r="W2917" s="829">
        <f t="shared" si="471"/>
        <v>0</v>
      </c>
      <c r="X2917" s="828">
        <f t="shared" si="472"/>
        <v>0</v>
      </c>
      <c r="Y2917" s="1069">
        <f>[5]building!Y2908</f>
        <v>0</v>
      </c>
      <c r="Z2917" s="749">
        <f t="shared" si="473"/>
        <v>0</v>
      </c>
      <c r="AA2917" s="1071"/>
      <c r="AB2917" s="1071"/>
    </row>
    <row r="2918" spans="22:28" ht="70.5" customHeight="1">
      <c r="V2918" s="828">
        <f t="shared" si="470"/>
        <v>0</v>
      </c>
      <c r="W2918" s="829">
        <f t="shared" si="471"/>
        <v>0</v>
      </c>
      <c r="X2918" s="828">
        <f t="shared" si="472"/>
        <v>0</v>
      </c>
      <c r="Y2918" s="1069">
        <f>[5]building!Y2909</f>
        <v>0</v>
      </c>
      <c r="Z2918" s="749">
        <f t="shared" si="473"/>
        <v>0</v>
      </c>
      <c r="AA2918" s="1071"/>
      <c r="AB2918" s="1071"/>
    </row>
    <row r="2919" spans="22:28" ht="70.5" customHeight="1">
      <c r="V2919" s="828">
        <f t="shared" si="470"/>
        <v>0</v>
      </c>
      <c r="W2919" s="829">
        <f t="shared" si="471"/>
        <v>0</v>
      </c>
      <c r="X2919" s="828">
        <f t="shared" si="472"/>
        <v>0</v>
      </c>
      <c r="Y2919" s="1069">
        <f>[5]building!Y2910</f>
        <v>0</v>
      </c>
      <c r="Z2919" s="749">
        <f t="shared" si="473"/>
        <v>0</v>
      </c>
      <c r="AA2919" s="1071"/>
      <c r="AB2919" s="1071"/>
    </row>
    <row r="2920" spans="22:28" ht="70.5" customHeight="1">
      <c r="V2920" s="828">
        <f t="shared" si="470"/>
        <v>0</v>
      </c>
      <c r="W2920" s="829">
        <f t="shared" si="471"/>
        <v>0</v>
      </c>
      <c r="X2920" s="828">
        <f t="shared" si="472"/>
        <v>0</v>
      </c>
      <c r="Y2920" s="1069">
        <f>[5]building!Y2911</f>
        <v>0</v>
      </c>
      <c r="Z2920" s="749">
        <f t="shared" si="473"/>
        <v>0</v>
      </c>
      <c r="AA2920" s="1071"/>
      <c r="AB2920" s="1071"/>
    </row>
    <row r="2921" spans="22:28" ht="70.5" customHeight="1">
      <c r="V2921" s="828">
        <f t="shared" si="470"/>
        <v>0</v>
      </c>
      <c r="W2921" s="829">
        <f t="shared" si="471"/>
        <v>0</v>
      </c>
      <c r="X2921" s="828">
        <f t="shared" si="472"/>
        <v>0</v>
      </c>
      <c r="Y2921" s="1069">
        <f>[5]building!Y2912</f>
        <v>0</v>
      </c>
      <c r="Z2921" s="749">
        <f t="shared" si="473"/>
        <v>0</v>
      </c>
      <c r="AA2921" s="1071"/>
      <c r="AB2921" s="1071"/>
    </row>
    <row r="2922" spans="22:28" ht="70.5" customHeight="1">
      <c r="V2922" s="828">
        <f t="shared" si="470"/>
        <v>0</v>
      </c>
      <c r="W2922" s="829">
        <f t="shared" si="471"/>
        <v>0</v>
      </c>
      <c r="X2922" s="828">
        <f t="shared" si="472"/>
        <v>0</v>
      </c>
      <c r="Y2922" s="1069">
        <f>[5]building!Y2913</f>
        <v>0</v>
      </c>
      <c r="Z2922" s="749">
        <f t="shared" si="473"/>
        <v>0</v>
      </c>
      <c r="AA2922" s="1071"/>
      <c r="AB2922" s="1071"/>
    </row>
    <row r="2923" spans="22:28" ht="70.5" customHeight="1">
      <c r="V2923" s="828">
        <f t="shared" si="470"/>
        <v>0</v>
      </c>
      <c r="W2923" s="829">
        <f t="shared" si="471"/>
        <v>0</v>
      </c>
      <c r="X2923" s="828">
        <f t="shared" si="472"/>
        <v>0</v>
      </c>
      <c r="Y2923" s="1069">
        <f>[5]building!Y2914</f>
        <v>0</v>
      </c>
      <c r="Z2923" s="749">
        <f t="shared" si="473"/>
        <v>0</v>
      </c>
      <c r="AA2923" s="1071"/>
      <c r="AB2923" s="1071"/>
    </row>
    <row r="2924" spans="22:28" ht="70.5" customHeight="1">
      <c r="V2924" s="828">
        <f t="shared" si="470"/>
        <v>0</v>
      </c>
      <c r="W2924" s="829">
        <f t="shared" si="471"/>
        <v>0</v>
      </c>
      <c r="X2924" s="828">
        <f t="shared" si="472"/>
        <v>0</v>
      </c>
      <c r="Y2924" s="1069">
        <f>[5]building!Y2915</f>
        <v>0</v>
      </c>
      <c r="Z2924" s="749">
        <f t="shared" si="473"/>
        <v>0</v>
      </c>
      <c r="AA2924" s="1071"/>
      <c r="AB2924" s="1071"/>
    </row>
    <row r="2925" spans="22:28" ht="70.5" customHeight="1">
      <c r="V2925" s="828">
        <f t="shared" si="470"/>
        <v>0</v>
      </c>
      <c r="W2925" s="829">
        <f t="shared" si="471"/>
        <v>0</v>
      </c>
      <c r="X2925" s="828">
        <f t="shared" si="472"/>
        <v>0</v>
      </c>
      <c r="Y2925" s="1069">
        <f>[5]building!Y2916</f>
        <v>0</v>
      </c>
      <c r="Z2925" s="749">
        <f t="shared" si="473"/>
        <v>0</v>
      </c>
      <c r="AA2925" s="1071"/>
      <c r="AB2925" s="1071"/>
    </row>
    <row r="2926" spans="22:28" ht="70.5" customHeight="1">
      <c r="W2926" s="829">
        <f t="shared" si="471"/>
        <v>0</v>
      </c>
      <c r="X2926" s="828">
        <f t="shared" si="472"/>
        <v>0</v>
      </c>
      <c r="Y2926" s="1069">
        <f>[5]building!Y2917</f>
        <v>0</v>
      </c>
      <c r="Z2926" s="749">
        <f t="shared" si="473"/>
        <v>0</v>
      </c>
      <c r="AA2926" s="1071"/>
      <c r="AB2926" s="1071"/>
    </row>
    <row r="2927" spans="22:28" ht="70.5" customHeight="1">
      <c r="W2927" s="829">
        <f t="shared" si="471"/>
        <v>0</v>
      </c>
      <c r="X2927" s="828">
        <f t="shared" si="472"/>
        <v>0</v>
      </c>
      <c r="Y2927" s="1069">
        <f>[5]building!Y2918</f>
        <v>0</v>
      </c>
      <c r="Z2927" s="749">
        <f t="shared" si="473"/>
        <v>0</v>
      </c>
      <c r="AA2927" s="1071"/>
      <c r="AB2927" s="1071"/>
    </row>
    <row r="2928" spans="22:28" ht="70.5" customHeight="1">
      <c r="W2928" s="829">
        <f t="shared" si="471"/>
        <v>0</v>
      </c>
      <c r="X2928" s="828">
        <f t="shared" si="472"/>
        <v>0</v>
      </c>
      <c r="Y2928" s="1069">
        <f>[5]building!Y2919</f>
        <v>0</v>
      </c>
      <c r="Z2928" s="749">
        <f t="shared" si="473"/>
        <v>0</v>
      </c>
      <c r="AA2928" s="1071"/>
      <c r="AB2928" s="1071"/>
    </row>
    <row r="2929" spans="23:28" ht="70.5" customHeight="1">
      <c r="W2929" s="829">
        <f t="shared" si="471"/>
        <v>0</v>
      </c>
      <c r="X2929" s="828">
        <f t="shared" si="472"/>
        <v>0</v>
      </c>
      <c r="Y2929" s="1069">
        <f>[5]building!Y2920</f>
        <v>0</v>
      </c>
      <c r="Z2929" s="749">
        <f t="shared" si="473"/>
        <v>0</v>
      </c>
      <c r="AA2929" s="1071"/>
      <c r="AB2929" s="1071"/>
    </row>
    <row r="2930" spans="23:28" ht="70.5" customHeight="1">
      <c r="W2930" s="829">
        <f t="shared" si="471"/>
        <v>0</v>
      </c>
      <c r="X2930" s="828">
        <f t="shared" si="472"/>
        <v>0</v>
      </c>
      <c r="Y2930" s="1069">
        <f>[5]building!Y2921</f>
        <v>0</v>
      </c>
      <c r="Z2930" s="749">
        <f t="shared" si="473"/>
        <v>0</v>
      </c>
      <c r="AA2930" s="1071"/>
      <c r="AB2930" s="1071"/>
    </row>
    <row r="2931" spans="23:28" ht="70.5" customHeight="1">
      <c r="W2931" s="829">
        <f t="shared" si="471"/>
        <v>0</v>
      </c>
      <c r="X2931" s="828">
        <f t="shared" si="472"/>
        <v>0</v>
      </c>
      <c r="Y2931" s="1069">
        <f>[5]building!Y2922</f>
        <v>0</v>
      </c>
      <c r="Z2931" s="749">
        <f t="shared" si="473"/>
        <v>0</v>
      </c>
      <c r="AA2931" s="1071"/>
      <c r="AB2931" s="1071"/>
    </row>
    <row r="2932" spans="23:28" ht="70.5" customHeight="1">
      <c r="W2932" s="829">
        <f t="shared" si="471"/>
        <v>0</v>
      </c>
      <c r="X2932" s="828">
        <f t="shared" si="472"/>
        <v>0</v>
      </c>
      <c r="Y2932" s="1069">
        <f>[5]building!Y2923</f>
        <v>0</v>
      </c>
      <c r="Z2932" s="749">
        <f t="shared" si="473"/>
        <v>0</v>
      </c>
      <c r="AA2932" s="1071"/>
      <c r="AB2932" s="1071"/>
    </row>
    <row r="2933" spans="23:28" ht="70.5" customHeight="1">
      <c r="W2933" s="829">
        <f t="shared" si="471"/>
        <v>0</v>
      </c>
      <c r="X2933" s="828">
        <f t="shared" si="472"/>
        <v>0</v>
      </c>
      <c r="Y2933" s="1069">
        <f>[5]building!Y2924</f>
        <v>0</v>
      </c>
      <c r="Z2933" s="749">
        <f t="shared" si="473"/>
        <v>0</v>
      </c>
      <c r="AA2933" s="1071"/>
      <c r="AB2933" s="1071"/>
    </row>
    <row r="2934" spans="23:28" ht="70.5" customHeight="1">
      <c r="W2934" s="829">
        <f t="shared" si="471"/>
        <v>0</v>
      </c>
      <c r="X2934" s="828">
        <f t="shared" si="472"/>
        <v>0</v>
      </c>
      <c r="Y2934" s="1069">
        <f>[5]building!Y2925</f>
        <v>0</v>
      </c>
      <c r="Z2934" s="749">
        <f t="shared" si="473"/>
        <v>0</v>
      </c>
      <c r="AA2934" s="1071"/>
      <c r="AB2934" s="1071"/>
    </row>
    <row r="2935" spans="23:28" ht="70.5" customHeight="1">
      <c r="W2935" s="829">
        <f t="shared" si="471"/>
        <v>0</v>
      </c>
      <c r="X2935" s="828">
        <f t="shared" si="472"/>
        <v>0</v>
      </c>
      <c r="Y2935" s="1069">
        <f>[5]building!Y2926</f>
        <v>0</v>
      </c>
      <c r="Z2935" s="749">
        <f t="shared" si="473"/>
        <v>0</v>
      </c>
      <c r="AA2935" s="1071"/>
      <c r="AB2935" s="1071"/>
    </row>
    <row r="2936" spans="23:28" ht="70.5" customHeight="1">
      <c r="W2936" s="829">
        <f t="shared" si="471"/>
        <v>0</v>
      </c>
      <c r="X2936" s="828">
        <f t="shared" si="472"/>
        <v>0</v>
      </c>
      <c r="Y2936" s="1069">
        <f>[5]building!Y2927</f>
        <v>0</v>
      </c>
      <c r="Z2936" s="749">
        <f t="shared" si="473"/>
        <v>0</v>
      </c>
      <c r="AA2936" s="1071"/>
      <c r="AB2936" s="1071"/>
    </row>
    <row r="2937" spans="23:28" ht="70.5" customHeight="1">
      <c r="W2937" s="829">
        <f t="shared" si="471"/>
        <v>0</v>
      </c>
      <c r="X2937" s="828">
        <f t="shared" si="472"/>
        <v>0</v>
      </c>
      <c r="Y2937" s="1069">
        <f>[5]building!Y2928</f>
        <v>0</v>
      </c>
      <c r="Z2937" s="749">
        <f t="shared" si="473"/>
        <v>0</v>
      </c>
      <c r="AA2937" s="1071"/>
      <c r="AB2937" s="1071"/>
    </row>
    <row r="2938" spans="23:28" ht="70.5" customHeight="1">
      <c r="W2938" s="829">
        <f t="shared" si="471"/>
        <v>0</v>
      </c>
      <c r="X2938" s="828">
        <f t="shared" si="472"/>
        <v>0</v>
      </c>
      <c r="Y2938" s="1069">
        <f>[5]building!Y2929</f>
        <v>0</v>
      </c>
      <c r="Z2938" s="749">
        <f t="shared" si="473"/>
        <v>0</v>
      </c>
      <c r="AA2938" s="1071"/>
      <c r="AB2938" s="1071"/>
    </row>
    <row r="2939" spans="23:28" ht="70.5" customHeight="1">
      <c r="W2939" s="829">
        <f t="shared" si="471"/>
        <v>0</v>
      </c>
      <c r="X2939" s="828">
        <f t="shared" si="472"/>
        <v>0</v>
      </c>
      <c r="Y2939" s="1069">
        <f>[5]building!Y2930</f>
        <v>0</v>
      </c>
      <c r="Z2939" s="749">
        <f t="shared" si="473"/>
        <v>0</v>
      </c>
      <c r="AA2939" s="1071"/>
      <c r="AB2939" s="1071"/>
    </row>
    <row r="2940" spans="23:28" ht="70.5" customHeight="1">
      <c r="W2940" s="829">
        <f t="shared" si="471"/>
        <v>0</v>
      </c>
      <c r="X2940" s="828">
        <f t="shared" si="472"/>
        <v>0</v>
      </c>
      <c r="Y2940" s="1069">
        <f>[5]building!Y2931</f>
        <v>0</v>
      </c>
      <c r="Z2940" s="749">
        <f t="shared" si="473"/>
        <v>0</v>
      </c>
      <c r="AA2940" s="1071"/>
      <c r="AB2940" s="1071"/>
    </row>
    <row r="2941" spans="23:28" ht="70.5" customHeight="1">
      <c r="W2941" s="829">
        <f t="shared" si="471"/>
        <v>0</v>
      </c>
      <c r="X2941" s="828">
        <f t="shared" si="472"/>
        <v>0</v>
      </c>
      <c r="Y2941" s="1069">
        <f>[5]building!Y2932</f>
        <v>0</v>
      </c>
      <c r="Z2941" s="749">
        <f t="shared" si="473"/>
        <v>0</v>
      </c>
      <c r="AA2941" s="1071"/>
      <c r="AB2941" s="1071"/>
    </row>
    <row r="2942" spans="23:28" ht="70.5" customHeight="1">
      <c r="W2942" s="829">
        <f t="shared" si="471"/>
        <v>0</v>
      </c>
      <c r="X2942" s="828">
        <f t="shared" si="472"/>
        <v>0</v>
      </c>
      <c r="Y2942" s="1069">
        <f>[5]building!Y2933</f>
        <v>0</v>
      </c>
      <c r="Z2942" s="749">
        <f t="shared" si="473"/>
        <v>0</v>
      </c>
      <c r="AA2942" s="1071"/>
      <c r="AB2942" s="1071"/>
    </row>
    <row r="2943" spans="23:28" ht="70.5" customHeight="1">
      <c r="W2943" s="829">
        <f t="shared" si="471"/>
        <v>0</v>
      </c>
      <c r="X2943" s="828">
        <f t="shared" si="472"/>
        <v>0</v>
      </c>
      <c r="Y2943" s="1069">
        <f>[5]building!Y2934</f>
        <v>0</v>
      </c>
      <c r="Z2943" s="749">
        <f t="shared" si="473"/>
        <v>0</v>
      </c>
      <c r="AA2943" s="1071"/>
      <c r="AB2943" s="1071"/>
    </row>
    <row r="2944" spans="23:28" ht="70.5" customHeight="1">
      <c r="W2944" s="829">
        <f t="shared" si="471"/>
        <v>0</v>
      </c>
      <c r="X2944" s="828">
        <f t="shared" si="472"/>
        <v>0</v>
      </c>
      <c r="Y2944" s="1069">
        <f>[5]building!Y2935</f>
        <v>0</v>
      </c>
      <c r="Z2944" s="749">
        <f t="shared" si="473"/>
        <v>0</v>
      </c>
      <c r="AA2944" s="1071"/>
      <c r="AB2944" s="1071"/>
    </row>
    <row r="2945" spans="23:28" ht="70.5" customHeight="1">
      <c r="W2945" s="829">
        <f t="shared" si="471"/>
        <v>0</v>
      </c>
      <c r="X2945" s="828">
        <f t="shared" si="472"/>
        <v>0</v>
      </c>
      <c r="Y2945" s="1069">
        <f>[5]building!Y2936</f>
        <v>0</v>
      </c>
      <c r="Z2945" s="749">
        <f t="shared" si="473"/>
        <v>0</v>
      </c>
      <c r="AA2945" s="1071"/>
      <c r="AB2945" s="1071"/>
    </row>
    <row r="2946" spans="23:28" ht="70.5" customHeight="1">
      <c r="W2946" s="829">
        <f t="shared" si="471"/>
        <v>0</v>
      </c>
      <c r="X2946" s="828">
        <f t="shared" si="472"/>
        <v>0</v>
      </c>
      <c r="Y2946" s="1069">
        <f>[5]building!Y2937</f>
        <v>0</v>
      </c>
      <c r="Z2946" s="749">
        <f t="shared" si="473"/>
        <v>0</v>
      </c>
      <c r="AA2946" s="1071"/>
      <c r="AB2946" s="1071"/>
    </row>
    <row r="2947" spans="23:28" ht="70.5" customHeight="1">
      <c r="W2947" s="829">
        <f t="shared" si="471"/>
        <v>0</v>
      </c>
      <c r="X2947" s="828">
        <f t="shared" si="472"/>
        <v>0</v>
      </c>
      <c r="Y2947" s="1069">
        <f>[5]building!Y2938</f>
        <v>0</v>
      </c>
      <c r="Z2947" s="749">
        <f t="shared" si="473"/>
        <v>0</v>
      </c>
      <c r="AA2947" s="1071"/>
      <c r="AB2947" s="1071"/>
    </row>
    <row r="2948" spans="23:28" ht="70.5" customHeight="1">
      <c r="W2948" s="829">
        <f t="shared" si="471"/>
        <v>0</v>
      </c>
      <c r="X2948" s="828">
        <f t="shared" si="472"/>
        <v>0</v>
      </c>
      <c r="Y2948" s="1069">
        <f>[5]building!Y2939</f>
        <v>0</v>
      </c>
      <c r="Z2948" s="749">
        <f t="shared" si="473"/>
        <v>0</v>
      </c>
      <c r="AA2948" s="1071"/>
      <c r="AB2948" s="1071"/>
    </row>
    <row r="2949" spans="23:28" ht="70.5" customHeight="1">
      <c r="W2949" s="829">
        <f t="shared" si="471"/>
        <v>0</v>
      </c>
      <c r="X2949" s="828">
        <f t="shared" si="472"/>
        <v>0</v>
      </c>
      <c r="Y2949" s="1069">
        <f>[5]building!Y2940</f>
        <v>0</v>
      </c>
      <c r="Z2949" s="749">
        <f t="shared" si="473"/>
        <v>0</v>
      </c>
      <c r="AA2949" s="1071"/>
      <c r="AB2949" s="1071"/>
    </row>
    <row r="2950" spans="23:28" ht="70.5" customHeight="1">
      <c r="W2950" s="829">
        <f t="shared" si="471"/>
        <v>0</v>
      </c>
      <c r="X2950" s="828">
        <f t="shared" si="472"/>
        <v>0</v>
      </c>
      <c r="Y2950" s="1069">
        <f>[5]building!Y2941</f>
        <v>0</v>
      </c>
      <c r="Z2950" s="749">
        <f t="shared" si="473"/>
        <v>0</v>
      </c>
      <c r="AA2950" s="1071"/>
      <c r="AB2950" s="1071"/>
    </row>
    <row r="2951" spans="23:28" ht="70.5" customHeight="1">
      <c r="W2951" s="829">
        <f t="shared" si="471"/>
        <v>0</v>
      </c>
      <c r="X2951" s="828">
        <f t="shared" si="472"/>
        <v>0</v>
      </c>
      <c r="Y2951" s="1069">
        <f>[5]building!Y2942</f>
        <v>0</v>
      </c>
      <c r="Z2951" s="749">
        <f t="shared" si="473"/>
        <v>0</v>
      </c>
      <c r="AA2951" s="1071"/>
      <c r="AB2951" s="1071"/>
    </row>
    <row r="2952" spans="23:28" ht="70.5" customHeight="1">
      <c r="W2952" s="829">
        <f t="shared" si="471"/>
        <v>0</v>
      </c>
      <c r="X2952" s="828">
        <f t="shared" si="472"/>
        <v>0</v>
      </c>
      <c r="Y2952" s="1069">
        <f>[5]building!Y2943</f>
        <v>0</v>
      </c>
      <c r="Z2952" s="749">
        <f t="shared" si="473"/>
        <v>0</v>
      </c>
      <c r="AA2952" s="1071"/>
      <c r="AB2952" s="1071"/>
    </row>
    <row r="2953" spans="23:28" ht="70.5" customHeight="1">
      <c r="W2953" s="829">
        <f t="shared" si="471"/>
        <v>0</v>
      </c>
      <c r="X2953" s="828">
        <f t="shared" si="472"/>
        <v>0</v>
      </c>
      <c r="Y2953" s="1069">
        <f>[5]building!Y2944</f>
        <v>0</v>
      </c>
      <c r="Z2953" s="749">
        <f t="shared" si="473"/>
        <v>0</v>
      </c>
      <c r="AA2953" s="1071"/>
      <c r="AB2953" s="1071"/>
    </row>
    <row r="2954" spans="23:28" ht="70.5" customHeight="1">
      <c r="W2954" s="829">
        <f t="shared" si="471"/>
        <v>0</v>
      </c>
      <c r="X2954" s="828">
        <f t="shared" si="472"/>
        <v>0</v>
      </c>
      <c r="Y2954" s="1069">
        <f>[5]building!Y2945</f>
        <v>0</v>
      </c>
      <c r="Z2954" s="749">
        <f t="shared" si="473"/>
        <v>0</v>
      </c>
      <c r="AA2954" s="1071"/>
      <c r="AB2954" s="1071"/>
    </row>
    <row r="2955" spans="23:28" ht="70.5" customHeight="1">
      <c r="W2955" s="829">
        <f t="shared" si="471"/>
        <v>0</v>
      </c>
      <c r="X2955" s="828">
        <f t="shared" si="472"/>
        <v>0</v>
      </c>
      <c r="Y2955" s="1069">
        <f>[5]building!Y2946</f>
        <v>0</v>
      </c>
      <c r="Z2955" s="749">
        <f t="shared" si="473"/>
        <v>0</v>
      </c>
      <c r="AA2955" s="1071"/>
      <c r="AB2955" s="1071"/>
    </row>
    <row r="2956" spans="23:28" ht="70.5" customHeight="1">
      <c r="W2956" s="829">
        <f t="shared" si="471"/>
        <v>0</v>
      </c>
      <c r="X2956" s="828">
        <f t="shared" si="472"/>
        <v>0</v>
      </c>
      <c r="Y2956" s="1069">
        <f>[5]building!Y2947</f>
        <v>0</v>
      </c>
      <c r="Z2956" s="749">
        <f t="shared" si="473"/>
        <v>0</v>
      </c>
      <c r="AA2956" s="1071"/>
      <c r="AB2956" s="1071"/>
    </row>
    <row r="2957" spans="23:28" ht="70.5" customHeight="1">
      <c r="W2957" s="829">
        <f t="shared" si="471"/>
        <v>0</v>
      </c>
      <c r="X2957" s="828">
        <f t="shared" si="472"/>
        <v>0</v>
      </c>
      <c r="Y2957" s="1069">
        <f>[5]building!Y2948</f>
        <v>0</v>
      </c>
      <c r="Z2957" s="749">
        <f t="shared" si="473"/>
        <v>0</v>
      </c>
      <c r="AA2957" s="1071"/>
      <c r="AB2957" s="1071"/>
    </row>
    <row r="2958" spans="23:28" ht="70.5" customHeight="1">
      <c r="W2958" s="829">
        <f t="shared" si="471"/>
        <v>0</v>
      </c>
      <c r="X2958" s="828">
        <f t="shared" si="472"/>
        <v>0</v>
      </c>
      <c r="Y2958" s="1069">
        <f>[5]building!Y2949</f>
        <v>0</v>
      </c>
      <c r="Z2958" s="749">
        <f t="shared" si="473"/>
        <v>0</v>
      </c>
      <c r="AA2958" s="1071"/>
      <c r="AB2958" s="1071"/>
    </row>
    <row r="2959" spans="23:28" ht="70.5" customHeight="1">
      <c r="W2959" s="829">
        <f t="shared" si="471"/>
        <v>0</v>
      </c>
      <c r="X2959" s="828">
        <f t="shared" si="472"/>
        <v>0</v>
      </c>
      <c r="Y2959" s="1069">
        <f>[5]building!Y2950</f>
        <v>0</v>
      </c>
      <c r="Z2959" s="749">
        <f t="shared" si="473"/>
        <v>0</v>
      </c>
      <c r="AA2959" s="1071"/>
      <c r="AB2959" s="1071"/>
    </row>
    <row r="2960" spans="23:28" ht="70.5" customHeight="1">
      <c r="W2960" s="829">
        <f t="shared" si="471"/>
        <v>0</v>
      </c>
      <c r="X2960" s="828">
        <f t="shared" si="472"/>
        <v>0</v>
      </c>
      <c r="Y2960" s="1069">
        <f>[5]building!Y2951</f>
        <v>0</v>
      </c>
      <c r="Z2960" s="749">
        <f t="shared" si="473"/>
        <v>0</v>
      </c>
      <c r="AA2960" s="1071"/>
      <c r="AB2960" s="1071"/>
    </row>
    <row r="2961" spans="23:28" ht="70.5" customHeight="1">
      <c r="W2961" s="829">
        <f t="shared" si="471"/>
        <v>0</v>
      </c>
      <c r="X2961" s="828">
        <f t="shared" si="472"/>
        <v>0</v>
      </c>
      <c r="Y2961" s="1069">
        <f>[5]building!Y2952</f>
        <v>0</v>
      </c>
      <c r="Z2961" s="749">
        <f t="shared" si="473"/>
        <v>0</v>
      </c>
      <c r="AA2961" s="1071"/>
      <c r="AB2961" s="1071"/>
    </row>
    <row r="2962" spans="23:28" ht="70.5" customHeight="1">
      <c r="W2962" s="829">
        <f t="shared" si="471"/>
        <v>0</v>
      </c>
      <c r="X2962" s="828">
        <f t="shared" si="472"/>
        <v>0</v>
      </c>
      <c r="Y2962" s="1069">
        <f>[5]building!Y2953</f>
        <v>0</v>
      </c>
      <c r="Z2962" s="749">
        <f t="shared" si="473"/>
        <v>0</v>
      </c>
      <c r="AA2962" s="1071"/>
      <c r="AB2962" s="1071"/>
    </row>
    <row r="2963" spans="23:28" ht="70.5" customHeight="1">
      <c r="W2963" s="829">
        <f t="shared" si="471"/>
        <v>0</v>
      </c>
      <c r="X2963" s="828">
        <f t="shared" si="472"/>
        <v>0</v>
      </c>
      <c r="Y2963" s="1069">
        <f>[5]building!Y2954</f>
        <v>0</v>
      </c>
      <c r="Z2963" s="749">
        <f t="shared" si="473"/>
        <v>0</v>
      </c>
      <c r="AA2963" s="1071"/>
      <c r="AB2963" s="1071"/>
    </row>
    <row r="2964" spans="23:28" ht="70.5" customHeight="1">
      <c r="W2964" s="829">
        <f t="shared" si="471"/>
        <v>0</v>
      </c>
      <c r="X2964" s="828">
        <f t="shared" si="472"/>
        <v>0</v>
      </c>
      <c r="Y2964" s="1069">
        <f>[5]building!Y2955</f>
        <v>0</v>
      </c>
      <c r="Z2964" s="749">
        <f t="shared" si="473"/>
        <v>0</v>
      </c>
      <c r="AA2964" s="1071"/>
      <c r="AB2964" s="1071"/>
    </row>
    <row r="2965" spans="23:28" ht="70.5" customHeight="1">
      <c r="W2965" s="829">
        <f t="shared" si="471"/>
        <v>0</v>
      </c>
      <c r="X2965" s="828">
        <f t="shared" si="472"/>
        <v>0</v>
      </c>
      <c r="Y2965" s="1069">
        <f>[5]building!Y2956</f>
        <v>0</v>
      </c>
      <c r="Z2965" s="749">
        <f t="shared" si="473"/>
        <v>0</v>
      </c>
      <c r="AA2965" s="1071"/>
      <c r="AB2965" s="1071"/>
    </row>
    <row r="2966" spans="23:28" ht="70.5" customHeight="1">
      <c r="W2966" s="829">
        <f t="shared" si="471"/>
        <v>0</v>
      </c>
      <c r="X2966" s="828">
        <f t="shared" si="472"/>
        <v>0</v>
      </c>
      <c r="Y2966" s="1069">
        <f>[5]building!Y2957</f>
        <v>0</v>
      </c>
      <c r="Z2966" s="749">
        <f t="shared" si="473"/>
        <v>0</v>
      </c>
      <c r="AA2966" s="1071"/>
      <c r="AB2966" s="1071"/>
    </row>
    <row r="2967" spans="23:28" ht="70.5" customHeight="1">
      <c r="W2967" s="829">
        <f t="shared" si="471"/>
        <v>0</v>
      </c>
      <c r="X2967" s="828">
        <f t="shared" si="472"/>
        <v>0</v>
      </c>
      <c r="Y2967" s="1069">
        <f>[5]building!Y2958</f>
        <v>0</v>
      </c>
      <c r="Z2967" s="749">
        <f t="shared" si="473"/>
        <v>0</v>
      </c>
      <c r="AA2967" s="1071"/>
      <c r="AB2967" s="1071"/>
    </row>
    <row r="2968" spans="23:28" ht="70.5" customHeight="1">
      <c r="W2968" s="829">
        <f t="shared" si="471"/>
        <v>0</v>
      </c>
      <c r="X2968" s="828">
        <f t="shared" si="472"/>
        <v>0</v>
      </c>
      <c r="Y2968" s="1069">
        <f>[5]building!Y2959</f>
        <v>0</v>
      </c>
      <c r="Z2968" s="749">
        <f t="shared" si="473"/>
        <v>0</v>
      </c>
      <c r="AA2968" s="1071"/>
      <c r="AB2968" s="1071"/>
    </row>
    <row r="2969" spans="23:28" ht="70.5" customHeight="1">
      <c r="W2969" s="829">
        <f t="shared" si="471"/>
        <v>0</v>
      </c>
      <c r="X2969" s="828">
        <f t="shared" si="472"/>
        <v>0</v>
      </c>
      <c r="Y2969" s="1069">
        <f>[5]building!Y2960</f>
        <v>0</v>
      </c>
      <c r="Z2969" s="749">
        <f t="shared" si="473"/>
        <v>0</v>
      </c>
      <c r="AA2969" s="1071"/>
      <c r="AB2969" s="1071"/>
    </row>
    <row r="2970" spans="23:28" ht="70.5" customHeight="1">
      <c r="W2970" s="829">
        <f t="shared" si="471"/>
        <v>0</v>
      </c>
      <c r="X2970" s="828">
        <f t="shared" si="472"/>
        <v>0</v>
      </c>
      <c r="Y2970" s="1069">
        <f>[5]building!Y2961</f>
        <v>0</v>
      </c>
      <c r="Z2970" s="749">
        <f t="shared" si="473"/>
        <v>0</v>
      </c>
      <c r="AA2970" s="1071"/>
      <c r="AB2970" s="1071"/>
    </row>
    <row r="2971" spans="23:28" ht="70.5" customHeight="1">
      <c r="W2971" s="829">
        <f t="shared" si="471"/>
        <v>0</v>
      </c>
      <c r="X2971" s="828">
        <f t="shared" si="472"/>
        <v>0</v>
      </c>
      <c r="Y2971" s="1069">
        <f>[5]building!Y2962</f>
        <v>0</v>
      </c>
      <c r="Z2971" s="749">
        <f t="shared" si="473"/>
        <v>0</v>
      </c>
      <c r="AA2971" s="1071"/>
      <c r="AB2971" s="1071"/>
    </row>
    <row r="2972" spans="23:28" ht="70.5" customHeight="1">
      <c r="W2972" s="829">
        <f t="shared" si="471"/>
        <v>0</v>
      </c>
      <c r="X2972" s="828">
        <f t="shared" si="472"/>
        <v>0</v>
      </c>
      <c r="Y2972" s="1069">
        <f>[5]building!Y2963</f>
        <v>0</v>
      </c>
      <c r="Z2972" s="749">
        <f t="shared" si="473"/>
        <v>0</v>
      </c>
      <c r="AA2972" s="1071"/>
      <c r="AB2972" s="1071"/>
    </row>
    <row r="2973" spans="23:28" ht="70.5" customHeight="1">
      <c r="W2973" s="829">
        <f t="shared" si="471"/>
        <v>0</v>
      </c>
      <c r="X2973" s="828">
        <f t="shared" si="472"/>
        <v>0</v>
      </c>
      <c r="Y2973" s="1069">
        <f>[5]building!Y2964</f>
        <v>0</v>
      </c>
      <c r="Z2973" s="749">
        <f t="shared" si="473"/>
        <v>0</v>
      </c>
      <c r="AA2973" s="1071"/>
      <c r="AB2973" s="1071"/>
    </row>
    <row r="2974" spans="23:28" ht="70.5" customHeight="1">
      <c r="W2974" s="829">
        <f t="shared" ref="W2974:W3037" si="474">G2974+I2974+K2974+M2974+O2974+Q2974+S2974+U2974</f>
        <v>0</v>
      </c>
      <c r="X2974" s="828">
        <f t="shared" ref="X2974:X3037" si="475">W2974*C2974</f>
        <v>0</v>
      </c>
      <c r="Y2974" s="1069">
        <f>[5]building!Y2965</f>
        <v>0</v>
      </c>
      <c r="Z2974" s="749">
        <f t="shared" ref="Z2974:Z3037" si="476">Y2974*C2974</f>
        <v>0</v>
      </c>
      <c r="AA2974" s="1071"/>
      <c r="AB2974" s="1071"/>
    </row>
    <row r="2975" spans="23:28" ht="70.5" customHeight="1">
      <c r="W2975" s="829">
        <f t="shared" si="474"/>
        <v>0</v>
      </c>
      <c r="X2975" s="828">
        <f t="shared" si="475"/>
        <v>0</v>
      </c>
      <c r="Y2975" s="1069">
        <f>[5]building!Y2966</f>
        <v>0</v>
      </c>
      <c r="Z2975" s="749">
        <f t="shared" si="476"/>
        <v>0</v>
      </c>
      <c r="AA2975" s="1071"/>
      <c r="AB2975" s="1071"/>
    </row>
    <row r="2976" spans="23:28" ht="70.5" customHeight="1">
      <c r="W2976" s="829">
        <f t="shared" si="474"/>
        <v>0</v>
      </c>
      <c r="X2976" s="828">
        <f t="shared" si="475"/>
        <v>0</v>
      </c>
      <c r="Y2976" s="1069">
        <f>[5]building!Y2967</f>
        <v>0</v>
      </c>
      <c r="Z2976" s="749">
        <f t="shared" si="476"/>
        <v>0</v>
      </c>
      <c r="AA2976" s="1071"/>
      <c r="AB2976" s="1071"/>
    </row>
    <row r="2977" spans="23:28" ht="70.5" customHeight="1">
      <c r="W2977" s="829">
        <f t="shared" si="474"/>
        <v>0</v>
      </c>
      <c r="X2977" s="828">
        <f t="shared" si="475"/>
        <v>0</v>
      </c>
      <c r="Y2977" s="1069">
        <f>[5]building!Y2968</f>
        <v>0</v>
      </c>
      <c r="Z2977" s="749">
        <f t="shared" si="476"/>
        <v>0</v>
      </c>
      <c r="AA2977" s="1071"/>
      <c r="AB2977" s="1071"/>
    </row>
    <row r="2978" spans="23:28" ht="70.5" customHeight="1">
      <c r="W2978" s="829">
        <f t="shared" si="474"/>
        <v>0</v>
      </c>
      <c r="X2978" s="828">
        <f t="shared" si="475"/>
        <v>0</v>
      </c>
      <c r="Y2978" s="1069">
        <f>[5]building!Y2969</f>
        <v>0</v>
      </c>
      <c r="Z2978" s="749">
        <f t="shared" si="476"/>
        <v>0</v>
      </c>
      <c r="AA2978" s="1071"/>
      <c r="AB2978" s="1071"/>
    </row>
    <row r="2979" spans="23:28" ht="70.5" customHeight="1">
      <c r="W2979" s="829">
        <f t="shared" si="474"/>
        <v>0</v>
      </c>
      <c r="X2979" s="828">
        <f t="shared" si="475"/>
        <v>0</v>
      </c>
      <c r="Y2979" s="1069">
        <f>[5]building!Y2970</f>
        <v>0</v>
      </c>
      <c r="Z2979" s="749">
        <f t="shared" si="476"/>
        <v>0</v>
      </c>
      <c r="AA2979" s="1071"/>
      <c r="AB2979" s="1071"/>
    </row>
    <row r="2980" spans="23:28" ht="70.5" customHeight="1">
      <c r="W2980" s="829">
        <f t="shared" si="474"/>
        <v>0</v>
      </c>
      <c r="X2980" s="828">
        <f t="shared" si="475"/>
        <v>0</v>
      </c>
      <c r="Y2980" s="1069">
        <f>[5]building!Y2971</f>
        <v>0</v>
      </c>
      <c r="Z2980" s="749">
        <f t="shared" si="476"/>
        <v>0</v>
      </c>
      <c r="AA2980" s="1071"/>
      <c r="AB2980" s="1071"/>
    </row>
    <row r="2981" spans="23:28" ht="70.5" customHeight="1">
      <c r="W2981" s="829">
        <f t="shared" si="474"/>
        <v>0</v>
      </c>
      <c r="X2981" s="828">
        <f t="shared" si="475"/>
        <v>0</v>
      </c>
      <c r="Y2981" s="1069">
        <f>[5]building!Y2972</f>
        <v>0</v>
      </c>
      <c r="Z2981" s="749">
        <f t="shared" si="476"/>
        <v>0</v>
      </c>
      <c r="AA2981" s="1071"/>
      <c r="AB2981" s="1071"/>
    </row>
    <row r="2982" spans="23:28" ht="70.5" customHeight="1">
      <c r="W2982" s="829">
        <f t="shared" si="474"/>
        <v>0</v>
      </c>
      <c r="X2982" s="828">
        <f t="shared" si="475"/>
        <v>0</v>
      </c>
      <c r="Y2982" s="1069">
        <f>[5]building!Y2973</f>
        <v>0</v>
      </c>
      <c r="Z2982" s="749">
        <f t="shared" si="476"/>
        <v>0</v>
      </c>
      <c r="AA2982" s="1071"/>
      <c r="AB2982" s="1071"/>
    </row>
    <row r="2983" spans="23:28" ht="70.5" customHeight="1">
      <c r="W2983" s="829">
        <f t="shared" si="474"/>
        <v>0</v>
      </c>
      <c r="X2983" s="828">
        <f t="shared" si="475"/>
        <v>0</v>
      </c>
      <c r="Y2983" s="1069">
        <f>[5]building!Y2974</f>
        <v>0</v>
      </c>
      <c r="Z2983" s="749">
        <f t="shared" si="476"/>
        <v>0</v>
      </c>
      <c r="AA2983" s="1071"/>
      <c r="AB2983" s="1071"/>
    </row>
    <row r="2984" spans="23:28" ht="70.5" customHeight="1">
      <c r="W2984" s="829">
        <f t="shared" si="474"/>
        <v>0</v>
      </c>
      <c r="X2984" s="828">
        <f t="shared" si="475"/>
        <v>0</v>
      </c>
      <c r="Y2984" s="1069">
        <f>[5]building!Y2975</f>
        <v>0</v>
      </c>
      <c r="Z2984" s="749">
        <f t="shared" si="476"/>
        <v>0</v>
      </c>
      <c r="AA2984" s="1071"/>
      <c r="AB2984" s="1071"/>
    </row>
    <row r="2985" spans="23:28" ht="70.5" customHeight="1">
      <c r="W2985" s="829">
        <f t="shared" si="474"/>
        <v>0</v>
      </c>
      <c r="X2985" s="828">
        <f t="shared" si="475"/>
        <v>0</v>
      </c>
      <c r="Y2985" s="1069">
        <f>[5]building!Y2976</f>
        <v>0</v>
      </c>
      <c r="Z2985" s="749">
        <f t="shared" si="476"/>
        <v>0</v>
      </c>
      <c r="AA2985" s="1071"/>
      <c r="AB2985" s="1071"/>
    </row>
    <row r="2986" spans="23:28" ht="70.5" customHeight="1">
      <c r="W2986" s="829">
        <f t="shared" si="474"/>
        <v>0</v>
      </c>
      <c r="X2986" s="828">
        <f t="shared" si="475"/>
        <v>0</v>
      </c>
      <c r="Y2986" s="1069">
        <f>[5]building!Y2977</f>
        <v>0</v>
      </c>
      <c r="Z2986" s="749">
        <f t="shared" si="476"/>
        <v>0</v>
      </c>
      <c r="AA2986" s="1071"/>
      <c r="AB2986" s="1071"/>
    </row>
    <row r="2987" spans="23:28" ht="70.5" customHeight="1">
      <c r="W2987" s="829">
        <f t="shared" si="474"/>
        <v>0</v>
      </c>
      <c r="X2987" s="828">
        <f t="shared" si="475"/>
        <v>0</v>
      </c>
      <c r="Y2987" s="1069">
        <f>[5]building!Y2978</f>
        <v>0</v>
      </c>
      <c r="Z2987" s="749">
        <f t="shared" si="476"/>
        <v>0</v>
      </c>
      <c r="AA2987" s="1071"/>
      <c r="AB2987" s="1071"/>
    </row>
    <row r="2988" spans="23:28" ht="70.5" customHeight="1">
      <c r="W2988" s="829">
        <f t="shared" si="474"/>
        <v>0</v>
      </c>
      <c r="X2988" s="828">
        <f t="shared" si="475"/>
        <v>0</v>
      </c>
      <c r="Y2988" s="1069">
        <f>[5]building!Y2979</f>
        <v>0</v>
      </c>
      <c r="Z2988" s="749">
        <f t="shared" si="476"/>
        <v>0</v>
      </c>
      <c r="AA2988" s="1071"/>
      <c r="AB2988" s="1071"/>
    </row>
    <row r="2989" spans="23:28" ht="70.5" customHeight="1">
      <c r="W2989" s="829">
        <f t="shared" si="474"/>
        <v>0</v>
      </c>
      <c r="X2989" s="828">
        <f t="shared" si="475"/>
        <v>0</v>
      </c>
      <c r="Y2989" s="1069">
        <f>[5]building!Y2980</f>
        <v>0</v>
      </c>
      <c r="Z2989" s="749">
        <f t="shared" si="476"/>
        <v>0</v>
      </c>
      <c r="AA2989" s="1071"/>
      <c r="AB2989" s="1071"/>
    </row>
    <row r="2990" spans="23:28" ht="70.5" customHeight="1">
      <c r="W2990" s="829">
        <f t="shared" si="474"/>
        <v>0</v>
      </c>
      <c r="X2990" s="828">
        <f t="shared" si="475"/>
        <v>0</v>
      </c>
      <c r="Y2990" s="1069">
        <f>[5]building!Y2981</f>
        <v>0</v>
      </c>
      <c r="Z2990" s="749">
        <f t="shared" si="476"/>
        <v>0</v>
      </c>
      <c r="AA2990" s="1071"/>
      <c r="AB2990" s="1071"/>
    </row>
    <row r="2991" spans="23:28" ht="70.5" customHeight="1">
      <c r="W2991" s="829">
        <f t="shared" si="474"/>
        <v>0</v>
      </c>
      <c r="X2991" s="828">
        <f t="shared" si="475"/>
        <v>0</v>
      </c>
      <c r="Y2991" s="1069">
        <f>[5]building!Y2982</f>
        <v>0</v>
      </c>
      <c r="Z2991" s="749">
        <f t="shared" si="476"/>
        <v>0</v>
      </c>
      <c r="AA2991" s="1071"/>
      <c r="AB2991" s="1071"/>
    </row>
    <row r="2992" spans="23:28" ht="70.5" customHeight="1">
      <c r="W2992" s="829">
        <f t="shared" si="474"/>
        <v>0</v>
      </c>
      <c r="X2992" s="828">
        <f t="shared" si="475"/>
        <v>0</v>
      </c>
      <c r="Y2992" s="1069">
        <f>[5]building!Y2983</f>
        <v>0</v>
      </c>
      <c r="Z2992" s="749">
        <f t="shared" si="476"/>
        <v>0</v>
      </c>
      <c r="AA2992" s="1071"/>
      <c r="AB2992" s="1071"/>
    </row>
    <row r="2993" spans="23:28" ht="70.5" customHeight="1">
      <c r="W2993" s="829">
        <f t="shared" si="474"/>
        <v>0</v>
      </c>
      <c r="X2993" s="828">
        <f t="shared" si="475"/>
        <v>0</v>
      </c>
      <c r="Y2993" s="1069">
        <f>[5]building!Y2984</f>
        <v>0</v>
      </c>
      <c r="Z2993" s="749">
        <f t="shared" si="476"/>
        <v>0</v>
      </c>
      <c r="AA2993" s="1071"/>
      <c r="AB2993" s="1071"/>
    </row>
    <row r="2994" spans="23:28" ht="70.5" customHeight="1">
      <c r="W2994" s="829">
        <f t="shared" si="474"/>
        <v>0</v>
      </c>
      <c r="X2994" s="828">
        <f t="shared" si="475"/>
        <v>0</v>
      </c>
      <c r="Y2994" s="1069">
        <f>[5]building!Y2985</f>
        <v>0</v>
      </c>
      <c r="Z2994" s="749">
        <f t="shared" si="476"/>
        <v>0</v>
      </c>
      <c r="AA2994" s="1071"/>
      <c r="AB2994" s="1071"/>
    </row>
    <row r="2995" spans="23:28" ht="70.5" customHeight="1">
      <c r="W2995" s="829">
        <f t="shared" si="474"/>
        <v>0</v>
      </c>
      <c r="X2995" s="828">
        <f t="shared" si="475"/>
        <v>0</v>
      </c>
      <c r="Y2995" s="1069">
        <f>[5]building!Y2986</f>
        <v>0</v>
      </c>
      <c r="Z2995" s="749">
        <f t="shared" si="476"/>
        <v>0</v>
      </c>
      <c r="AA2995" s="1071"/>
      <c r="AB2995" s="1071"/>
    </row>
    <row r="2996" spans="23:28" ht="70.5" customHeight="1">
      <c r="W2996" s="829">
        <f t="shared" si="474"/>
        <v>0</v>
      </c>
      <c r="X2996" s="828">
        <f t="shared" si="475"/>
        <v>0</v>
      </c>
      <c r="Y2996" s="1069">
        <f>[5]building!Y2987</f>
        <v>0</v>
      </c>
      <c r="Z2996" s="749">
        <f t="shared" si="476"/>
        <v>0</v>
      </c>
      <c r="AA2996" s="1071"/>
      <c r="AB2996" s="1071"/>
    </row>
    <row r="2997" spans="23:28" ht="70.5" customHeight="1">
      <c r="W2997" s="829">
        <f t="shared" si="474"/>
        <v>0</v>
      </c>
      <c r="X2997" s="828">
        <f t="shared" si="475"/>
        <v>0</v>
      </c>
      <c r="Y2997" s="1069">
        <f>[5]building!Y2988</f>
        <v>0</v>
      </c>
      <c r="Z2997" s="749">
        <f t="shared" si="476"/>
        <v>0</v>
      </c>
      <c r="AA2997" s="1071"/>
      <c r="AB2997" s="1071"/>
    </row>
    <row r="2998" spans="23:28" ht="70.5" customHeight="1">
      <c r="W2998" s="829">
        <f t="shared" si="474"/>
        <v>0</v>
      </c>
      <c r="X2998" s="828">
        <f t="shared" si="475"/>
        <v>0</v>
      </c>
      <c r="Y2998" s="1069">
        <f>[5]building!Y2989</f>
        <v>0</v>
      </c>
      <c r="Z2998" s="749">
        <f t="shared" si="476"/>
        <v>0</v>
      </c>
      <c r="AA2998" s="1071"/>
      <c r="AB2998" s="1071"/>
    </row>
    <row r="2999" spans="23:28" ht="70.5" customHeight="1">
      <c r="W2999" s="829">
        <f t="shared" si="474"/>
        <v>0</v>
      </c>
      <c r="X2999" s="828">
        <f t="shared" si="475"/>
        <v>0</v>
      </c>
      <c r="Y2999" s="1069">
        <f>[5]building!Y2990</f>
        <v>0</v>
      </c>
      <c r="Z2999" s="749">
        <f t="shared" si="476"/>
        <v>0</v>
      </c>
      <c r="AA2999" s="1071"/>
      <c r="AB2999" s="1071"/>
    </row>
    <row r="3000" spans="23:28" ht="70.5" customHeight="1">
      <c r="W3000" s="829">
        <f t="shared" si="474"/>
        <v>0</v>
      </c>
      <c r="X3000" s="828">
        <f t="shared" si="475"/>
        <v>0</v>
      </c>
      <c r="Y3000" s="1069">
        <f>[5]building!Y2991</f>
        <v>0</v>
      </c>
      <c r="Z3000" s="749">
        <f t="shared" si="476"/>
        <v>0</v>
      </c>
      <c r="AA3000" s="1071"/>
      <c r="AB3000" s="1071"/>
    </row>
    <row r="3001" spans="23:28" ht="70.5" customHeight="1">
      <c r="W3001" s="829">
        <f t="shared" si="474"/>
        <v>0</v>
      </c>
      <c r="X3001" s="828">
        <f t="shared" si="475"/>
        <v>0</v>
      </c>
      <c r="Y3001" s="1069">
        <f>[5]building!Y2992</f>
        <v>0</v>
      </c>
      <c r="Z3001" s="749">
        <f t="shared" si="476"/>
        <v>0</v>
      </c>
      <c r="AA3001" s="1071"/>
      <c r="AB3001" s="1071"/>
    </row>
    <row r="3002" spans="23:28" ht="70.5" customHeight="1">
      <c r="W3002" s="829">
        <f t="shared" si="474"/>
        <v>0</v>
      </c>
      <c r="X3002" s="828">
        <f t="shared" si="475"/>
        <v>0</v>
      </c>
      <c r="Y3002" s="1069">
        <f>[5]building!Y2993</f>
        <v>0</v>
      </c>
      <c r="Z3002" s="749">
        <f t="shared" si="476"/>
        <v>0</v>
      </c>
      <c r="AA3002" s="1071"/>
      <c r="AB3002" s="1071"/>
    </row>
    <row r="3003" spans="23:28" ht="70.5" customHeight="1">
      <c r="W3003" s="829">
        <f t="shared" si="474"/>
        <v>0</v>
      </c>
      <c r="X3003" s="828">
        <f t="shared" si="475"/>
        <v>0</v>
      </c>
      <c r="Y3003" s="1069">
        <f>[5]building!Y2994</f>
        <v>0</v>
      </c>
      <c r="Z3003" s="749">
        <f t="shared" si="476"/>
        <v>0</v>
      </c>
      <c r="AA3003" s="1071"/>
      <c r="AB3003" s="1071"/>
    </row>
    <row r="3004" spans="23:28" ht="70.5" customHeight="1">
      <c r="W3004" s="829">
        <f t="shared" si="474"/>
        <v>0</v>
      </c>
      <c r="X3004" s="828">
        <f t="shared" si="475"/>
        <v>0</v>
      </c>
      <c r="Y3004" s="1069">
        <f>[5]building!Y2995</f>
        <v>0</v>
      </c>
      <c r="Z3004" s="749">
        <f t="shared" si="476"/>
        <v>0</v>
      </c>
      <c r="AA3004" s="1071"/>
      <c r="AB3004" s="1071"/>
    </row>
    <row r="3005" spans="23:28" ht="70.5" customHeight="1">
      <c r="W3005" s="829">
        <f t="shared" si="474"/>
        <v>0</v>
      </c>
      <c r="X3005" s="828">
        <f t="shared" si="475"/>
        <v>0</v>
      </c>
      <c r="Y3005" s="1069">
        <f>[5]building!Y2996</f>
        <v>0</v>
      </c>
      <c r="Z3005" s="749">
        <f t="shared" si="476"/>
        <v>0</v>
      </c>
      <c r="AA3005" s="1071"/>
      <c r="AB3005" s="1071"/>
    </row>
    <row r="3006" spans="23:28" ht="70.5" customHeight="1">
      <c r="W3006" s="829">
        <f t="shared" si="474"/>
        <v>0</v>
      </c>
      <c r="X3006" s="828">
        <f t="shared" si="475"/>
        <v>0</v>
      </c>
      <c r="Y3006" s="1069">
        <f>[5]building!Y2997</f>
        <v>0</v>
      </c>
      <c r="Z3006" s="749">
        <f t="shared" si="476"/>
        <v>0</v>
      </c>
      <c r="AA3006" s="1071"/>
      <c r="AB3006" s="1071"/>
    </row>
    <row r="3007" spans="23:28" ht="70.5" customHeight="1">
      <c r="W3007" s="829">
        <f t="shared" si="474"/>
        <v>0</v>
      </c>
      <c r="X3007" s="828">
        <f t="shared" si="475"/>
        <v>0</v>
      </c>
      <c r="Y3007" s="1069">
        <f>[5]building!Y2998</f>
        <v>0</v>
      </c>
      <c r="Z3007" s="749">
        <f t="shared" si="476"/>
        <v>0</v>
      </c>
      <c r="AA3007" s="1071"/>
      <c r="AB3007" s="1071"/>
    </row>
    <row r="3008" spans="23:28" ht="70.5" customHeight="1">
      <c r="W3008" s="829">
        <f t="shared" si="474"/>
        <v>0</v>
      </c>
      <c r="X3008" s="828">
        <f t="shared" si="475"/>
        <v>0</v>
      </c>
      <c r="Y3008" s="1069">
        <f>[5]building!Y2999</f>
        <v>0</v>
      </c>
      <c r="Z3008" s="749">
        <f t="shared" si="476"/>
        <v>0</v>
      </c>
      <c r="AA3008" s="1071"/>
      <c r="AB3008" s="1071"/>
    </row>
    <row r="3009" spans="23:28" ht="70.5" customHeight="1">
      <c r="W3009" s="829">
        <f t="shared" si="474"/>
        <v>0</v>
      </c>
      <c r="X3009" s="828">
        <f t="shared" si="475"/>
        <v>0</v>
      </c>
      <c r="Y3009" s="1069">
        <f>[5]building!Y3000</f>
        <v>0</v>
      </c>
      <c r="Z3009" s="749">
        <f t="shared" si="476"/>
        <v>0</v>
      </c>
      <c r="AA3009" s="1071"/>
      <c r="AB3009" s="1071"/>
    </row>
    <row r="3010" spans="23:28" ht="70.5" customHeight="1">
      <c r="W3010" s="829">
        <f t="shared" si="474"/>
        <v>0</v>
      </c>
      <c r="X3010" s="828">
        <f t="shared" si="475"/>
        <v>0</v>
      </c>
      <c r="Y3010" s="1069">
        <f>[5]building!Y3001</f>
        <v>0</v>
      </c>
      <c r="Z3010" s="749">
        <f t="shared" si="476"/>
        <v>0</v>
      </c>
      <c r="AA3010" s="1071"/>
      <c r="AB3010" s="1071"/>
    </row>
    <row r="3011" spans="23:28" ht="70.5" customHeight="1">
      <c r="W3011" s="829">
        <f t="shared" si="474"/>
        <v>0</v>
      </c>
      <c r="X3011" s="828">
        <f t="shared" si="475"/>
        <v>0</v>
      </c>
      <c r="Y3011" s="1069">
        <f>[5]building!Y3002</f>
        <v>0</v>
      </c>
      <c r="Z3011" s="749">
        <f t="shared" si="476"/>
        <v>0</v>
      </c>
      <c r="AA3011" s="1071"/>
      <c r="AB3011" s="1071"/>
    </row>
    <row r="3012" spans="23:28" ht="70.5" customHeight="1">
      <c r="W3012" s="829">
        <f t="shared" si="474"/>
        <v>0</v>
      </c>
      <c r="X3012" s="828">
        <f t="shared" si="475"/>
        <v>0</v>
      </c>
      <c r="Y3012" s="1069">
        <f>[5]building!Y3003</f>
        <v>0</v>
      </c>
      <c r="Z3012" s="749">
        <f t="shared" si="476"/>
        <v>0</v>
      </c>
      <c r="AA3012" s="1071"/>
      <c r="AB3012" s="1071"/>
    </row>
    <row r="3013" spans="23:28" ht="70.5" customHeight="1">
      <c r="W3013" s="829">
        <f t="shared" si="474"/>
        <v>0</v>
      </c>
      <c r="X3013" s="828">
        <f t="shared" si="475"/>
        <v>0</v>
      </c>
      <c r="Y3013" s="1069">
        <f>[5]building!Y3004</f>
        <v>0</v>
      </c>
      <c r="Z3013" s="749">
        <f t="shared" si="476"/>
        <v>0</v>
      </c>
      <c r="AA3013" s="1071"/>
      <c r="AB3013" s="1071"/>
    </row>
    <row r="3014" spans="23:28" ht="70.5" customHeight="1">
      <c r="W3014" s="829">
        <f t="shared" si="474"/>
        <v>0</v>
      </c>
      <c r="X3014" s="828">
        <f t="shared" si="475"/>
        <v>0</v>
      </c>
      <c r="Y3014" s="1069">
        <f>[5]building!Y3005</f>
        <v>0</v>
      </c>
      <c r="Z3014" s="749">
        <f t="shared" si="476"/>
        <v>0</v>
      </c>
      <c r="AA3014" s="1071"/>
      <c r="AB3014" s="1071"/>
    </row>
    <row r="3015" spans="23:28" ht="70.5" customHeight="1">
      <c r="W3015" s="829">
        <f t="shared" si="474"/>
        <v>0</v>
      </c>
      <c r="X3015" s="828">
        <f t="shared" si="475"/>
        <v>0</v>
      </c>
      <c r="Y3015" s="1069">
        <f>[5]building!Y3006</f>
        <v>0</v>
      </c>
      <c r="Z3015" s="749">
        <f t="shared" si="476"/>
        <v>0</v>
      </c>
      <c r="AA3015" s="1071"/>
      <c r="AB3015" s="1071"/>
    </row>
    <row r="3016" spans="23:28" ht="70.5" customHeight="1">
      <c r="W3016" s="829">
        <f t="shared" si="474"/>
        <v>0</v>
      </c>
      <c r="X3016" s="828">
        <f t="shared" si="475"/>
        <v>0</v>
      </c>
      <c r="Y3016" s="1069">
        <f>[5]building!Y3007</f>
        <v>0</v>
      </c>
      <c r="Z3016" s="749">
        <f t="shared" si="476"/>
        <v>0</v>
      </c>
      <c r="AA3016" s="1071"/>
      <c r="AB3016" s="1071"/>
    </row>
    <row r="3017" spans="23:28" ht="70.5" customHeight="1">
      <c r="W3017" s="829">
        <f t="shared" si="474"/>
        <v>0</v>
      </c>
      <c r="X3017" s="828">
        <f t="shared" si="475"/>
        <v>0</v>
      </c>
      <c r="Y3017" s="1069">
        <f>[5]building!Y3008</f>
        <v>0</v>
      </c>
      <c r="Z3017" s="749">
        <f t="shared" si="476"/>
        <v>0</v>
      </c>
      <c r="AA3017" s="1071"/>
      <c r="AB3017" s="1071"/>
    </row>
    <row r="3018" spans="23:28" ht="70.5" customHeight="1">
      <c r="W3018" s="829">
        <f t="shared" si="474"/>
        <v>0</v>
      </c>
      <c r="X3018" s="828">
        <f t="shared" si="475"/>
        <v>0</v>
      </c>
      <c r="Y3018" s="1069">
        <f>[5]building!Y3009</f>
        <v>0</v>
      </c>
      <c r="Z3018" s="749">
        <f t="shared" si="476"/>
        <v>0</v>
      </c>
      <c r="AA3018" s="1071"/>
      <c r="AB3018" s="1071"/>
    </row>
    <row r="3019" spans="23:28" ht="70.5" customHeight="1">
      <c r="W3019" s="829">
        <f t="shared" si="474"/>
        <v>0</v>
      </c>
      <c r="X3019" s="828">
        <f t="shared" si="475"/>
        <v>0</v>
      </c>
      <c r="Y3019" s="1069">
        <f>[5]building!Y3010</f>
        <v>0</v>
      </c>
      <c r="Z3019" s="749">
        <f t="shared" si="476"/>
        <v>0</v>
      </c>
      <c r="AA3019" s="1071"/>
      <c r="AB3019" s="1071"/>
    </row>
    <row r="3020" spans="23:28" ht="70.5" customHeight="1">
      <c r="W3020" s="829">
        <f t="shared" si="474"/>
        <v>0</v>
      </c>
      <c r="X3020" s="828">
        <f t="shared" si="475"/>
        <v>0</v>
      </c>
      <c r="Y3020" s="1069">
        <f>[5]building!Y3011</f>
        <v>0</v>
      </c>
      <c r="Z3020" s="749">
        <f t="shared" si="476"/>
        <v>0</v>
      </c>
      <c r="AA3020" s="1071"/>
      <c r="AB3020" s="1071"/>
    </row>
    <row r="3021" spans="23:28" ht="70.5" customHeight="1">
      <c r="W3021" s="829">
        <f t="shared" si="474"/>
        <v>0</v>
      </c>
      <c r="X3021" s="828">
        <f t="shared" si="475"/>
        <v>0</v>
      </c>
      <c r="Y3021" s="1069">
        <f>[5]building!Y3012</f>
        <v>0</v>
      </c>
      <c r="Z3021" s="749">
        <f t="shared" si="476"/>
        <v>0</v>
      </c>
      <c r="AA3021" s="1071"/>
      <c r="AB3021" s="1071"/>
    </row>
    <row r="3022" spans="23:28" ht="70.5" customHeight="1">
      <c r="W3022" s="829">
        <f t="shared" si="474"/>
        <v>0</v>
      </c>
      <c r="X3022" s="828">
        <f t="shared" si="475"/>
        <v>0</v>
      </c>
      <c r="Y3022" s="1069">
        <f>[5]building!Y3013</f>
        <v>0</v>
      </c>
      <c r="Z3022" s="749">
        <f t="shared" si="476"/>
        <v>0</v>
      </c>
      <c r="AA3022" s="1071"/>
      <c r="AB3022" s="1071"/>
    </row>
    <row r="3023" spans="23:28" ht="70.5" customHeight="1">
      <c r="W3023" s="829">
        <f t="shared" si="474"/>
        <v>0</v>
      </c>
      <c r="X3023" s="828">
        <f t="shared" si="475"/>
        <v>0</v>
      </c>
      <c r="Y3023" s="1069">
        <f>[5]building!Y3014</f>
        <v>0</v>
      </c>
      <c r="Z3023" s="749">
        <f t="shared" si="476"/>
        <v>0</v>
      </c>
      <c r="AA3023" s="1071"/>
      <c r="AB3023" s="1071"/>
    </row>
    <row r="3024" spans="23:28" ht="70.5" customHeight="1">
      <c r="W3024" s="829">
        <f t="shared" si="474"/>
        <v>0</v>
      </c>
      <c r="X3024" s="828">
        <f t="shared" si="475"/>
        <v>0</v>
      </c>
      <c r="Y3024" s="1069">
        <f>[5]building!Y3015</f>
        <v>0</v>
      </c>
      <c r="Z3024" s="749">
        <f t="shared" si="476"/>
        <v>0</v>
      </c>
      <c r="AA3024" s="1071"/>
      <c r="AB3024" s="1071"/>
    </row>
    <row r="3025" spans="23:28" ht="70.5" customHeight="1">
      <c r="W3025" s="829">
        <f t="shared" si="474"/>
        <v>0</v>
      </c>
      <c r="X3025" s="828">
        <f t="shared" si="475"/>
        <v>0</v>
      </c>
      <c r="Y3025" s="1069">
        <f>[5]building!Y3016</f>
        <v>0</v>
      </c>
      <c r="Z3025" s="749">
        <f t="shared" si="476"/>
        <v>0</v>
      </c>
      <c r="AA3025" s="1071"/>
      <c r="AB3025" s="1071"/>
    </row>
    <row r="3026" spans="23:28" ht="70.5" customHeight="1">
      <c r="W3026" s="829">
        <f t="shared" si="474"/>
        <v>0</v>
      </c>
      <c r="X3026" s="828">
        <f t="shared" si="475"/>
        <v>0</v>
      </c>
      <c r="Y3026" s="1069">
        <f>[5]building!Y3017</f>
        <v>0</v>
      </c>
      <c r="Z3026" s="749">
        <f t="shared" si="476"/>
        <v>0</v>
      </c>
      <c r="AA3026" s="1071"/>
      <c r="AB3026" s="1071"/>
    </row>
    <row r="3027" spans="23:28" ht="70.5" customHeight="1">
      <c r="W3027" s="829">
        <f t="shared" si="474"/>
        <v>0</v>
      </c>
      <c r="X3027" s="828">
        <f t="shared" si="475"/>
        <v>0</v>
      </c>
      <c r="Y3027" s="1069">
        <f>[5]building!Y3018</f>
        <v>0</v>
      </c>
      <c r="Z3027" s="749">
        <f t="shared" si="476"/>
        <v>0</v>
      </c>
      <c r="AA3027" s="1071"/>
      <c r="AB3027" s="1071"/>
    </row>
    <row r="3028" spans="23:28" ht="70.5" customHeight="1">
      <c r="W3028" s="829">
        <f t="shared" si="474"/>
        <v>0</v>
      </c>
      <c r="X3028" s="828">
        <f t="shared" si="475"/>
        <v>0</v>
      </c>
      <c r="Y3028" s="1069">
        <f>[5]building!Y3019</f>
        <v>0</v>
      </c>
      <c r="Z3028" s="749">
        <f t="shared" si="476"/>
        <v>0</v>
      </c>
      <c r="AA3028" s="1071"/>
      <c r="AB3028" s="1071"/>
    </row>
    <row r="3029" spans="23:28" ht="70.5" customHeight="1">
      <c r="W3029" s="829">
        <f t="shared" si="474"/>
        <v>0</v>
      </c>
      <c r="X3029" s="828">
        <f t="shared" si="475"/>
        <v>0</v>
      </c>
      <c r="Y3029" s="1069">
        <f>[5]building!Y3020</f>
        <v>0</v>
      </c>
      <c r="Z3029" s="749">
        <f t="shared" si="476"/>
        <v>0</v>
      </c>
      <c r="AA3029" s="1071"/>
      <c r="AB3029" s="1071"/>
    </row>
    <row r="3030" spans="23:28" ht="70.5" customHeight="1">
      <c r="W3030" s="829">
        <f t="shared" si="474"/>
        <v>0</v>
      </c>
      <c r="X3030" s="828">
        <f t="shared" si="475"/>
        <v>0</v>
      </c>
      <c r="Y3030" s="1069">
        <f>[5]building!Y3021</f>
        <v>0</v>
      </c>
      <c r="Z3030" s="749">
        <f t="shared" si="476"/>
        <v>0</v>
      </c>
      <c r="AA3030" s="1071"/>
      <c r="AB3030" s="1071"/>
    </row>
    <row r="3031" spans="23:28" ht="70.5" customHeight="1">
      <c r="W3031" s="829">
        <f t="shared" si="474"/>
        <v>0</v>
      </c>
      <c r="X3031" s="828">
        <f t="shared" si="475"/>
        <v>0</v>
      </c>
      <c r="Y3031" s="1069">
        <f>[5]building!Y3022</f>
        <v>0</v>
      </c>
      <c r="Z3031" s="749">
        <f t="shared" si="476"/>
        <v>0</v>
      </c>
      <c r="AA3031" s="1071"/>
      <c r="AB3031" s="1071"/>
    </row>
    <row r="3032" spans="23:28" ht="70.5" customHeight="1">
      <c r="W3032" s="829">
        <f t="shared" si="474"/>
        <v>0</v>
      </c>
      <c r="X3032" s="828">
        <f t="shared" si="475"/>
        <v>0</v>
      </c>
      <c r="Y3032" s="1069">
        <f>[5]building!Y3023</f>
        <v>0</v>
      </c>
      <c r="Z3032" s="749">
        <f t="shared" si="476"/>
        <v>0</v>
      </c>
      <c r="AA3032" s="1071"/>
      <c r="AB3032" s="1071"/>
    </row>
    <row r="3033" spans="23:28" ht="70.5" customHeight="1">
      <c r="W3033" s="829">
        <f t="shared" si="474"/>
        <v>0</v>
      </c>
      <c r="X3033" s="828">
        <f t="shared" si="475"/>
        <v>0</v>
      </c>
      <c r="Y3033" s="1069">
        <f>[5]building!Y3024</f>
        <v>0</v>
      </c>
      <c r="Z3033" s="749">
        <f t="shared" si="476"/>
        <v>0</v>
      </c>
      <c r="AA3033" s="1071"/>
      <c r="AB3033" s="1071"/>
    </row>
    <row r="3034" spans="23:28" ht="70.5" customHeight="1">
      <c r="W3034" s="829">
        <f t="shared" si="474"/>
        <v>0</v>
      </c>
      <c r="X3034" s="828">
        <f t="shared" si="475"/>
        <v>0</v>
      </c>
      <c r="Y3034" s="1069">
        <f>[5]building!Y3025</f>
        <v>0</v>
      </c>
      <c r="Z3034" s="749">
        <f t="shared" si="476"/>
        <v>0</v>
      </c>
      <c r="AA3034" s="1071"/>
      <c r="AB3034" s="1071"/>
    </row>
    <row r="3035" spans="23:28" ht="70.5" customHeight="1">
      <c r="W3035" s="829">
        <f t="shared" si="474"/>
        <v>0</v>
      </c>
      <c r="X3035" s="828">
        <f t="shared" si="475"/>
        <v>0</v>
      </c>
      <c r="Y3035" s="1069">
        <f>[5]building!Y3026</f>
        <v>0</v>
      </c>
      <c r="Z3035" s="749">
        <f t="shared" si="476"/>
        <v>0</v>
      </c>
      <c r="AA3035" s="1071"/>
      <c r="AB3035" s="1071"/>
    </row>
    <row r="3036" spans="23:28" ht="70.5" customHeight="1">
      <c r="W3036" s="829">
        <f t="shared" si="474"/>
        <v>0</v>
      </c>
      <c r="X3036" s="828">
        <f t="shared" si="475"/>
        <v>0</v>
      </c>
      <c r="Y3036" s="1069">
        <f>[5]building!Y3027</f>
        <v>0</v>
      </c>
      <c r="Z3036" s="749">
        <f t="shared" si="476"/>
        <v>0</v>
      </c>
      <c r="AA3036" s="1071"/>
      <c r="AB3036" s="1071"/>
    </row>
    <row r="3037" spans="23:28" ht="70.5" customHeight="1">
      <c r="W3037" s="829">
        <f t="shared" si="474"/>
        <v>0</v>
      </c>
      <c r="X3037" s="828">
        <f t="shared" si="475"/>
        <v>0</v>
      </c>
      <c r="Y3037" s="1069">
        <f>[5]building!Y3028</f>
        <v>0</v>
      </c>
      <c r="Z3037" s="749">
        <f t="shared" si="476"/>
        <v>0</v>
      </c>
      <c r="AA3037" s="1071"/>
      <c r="AB3037" s="1071"/>
    </row>
    <row r="3038" spans="23:28" ht="70.5" customHeight="1">
      <c r="W3038" s="829">
        <f t="shared" ref="W3038:W3101" si="477">G3038+I3038+K3038+M3038+O3038+Q3038+S3038+U3038</f>
        <v>0</v>
      </c>
      <c r="X3038" s="828">
        <f t="shared" ref="X3038:X3101" si="478">W3038*C3038</f>
        <v>0</v>
      </c>
      <c r="Y3038" s="1069">
        <f>[5]building!Y3029</f>
        <v>0</v>
      </c>
      <c r="Z3038" s="749">
        <f t="shared" ref="Z3038:Z3101" si="479">Y3038*C3038</f>
        <v>0</v>
      </c>
      <c r="AA3038" s="1071"/>
      <c r="AB3038" s="1071"/>
    </row>
    <row r="3039" spans="23:28" ht="70.5" customHeight="1">
      <c r="W3039" s="829">
        <f t="shared" si="477"/>
        <v>0</v>
      </c>
      <c r="X3039" s="828">
        <f t="shared" si="478"/>
        <v>0</v>
      </c>
      <c r="Y3039" s="1069">
        <f>[5]building!Y3030</f>
        <v>0</v>
      </c>
      <c r="Z3039" s="749">
        <f t="shared" si="479"/>
        <v>0</v>
      </c>
      <c r="AA3039" s="1071"/>
      <c r="AB3039" s="1071"/>
    </row>
    <row r="3040" spans="23:28" ht="70.5" customHeight="1">
      <c r="W3040" s="829">
        <f t="shared" si="477"/>
        <v>0</v>
      </c>
      <c r="X3040" s="828">
        <f t="shared" si="478"/>
        <v>0</v>
      </c>
      <c r="Y3040" s="1069">
        <f>[5]building!Y3031</f>
        <v>0</v>
      </c>
      <c r="Z3040" s="749">
        <f t="shared" si="479"/>
        <v>0</v>
      </c>
      <c r="AA3040" s="1071"/>
      <c r="AB3040" s="1071"/>
    </row>
    <row r="3041" spans="23:28" ht="70.5" customHeight="1">
      <c r="W3041" s="829">
        <f t="shared" si="477"/>
        <v>0</v>
      </c>
      <c r="X3041" s="828">
        <f t="shared" si="478"/>
        <v>0</v>
      </c>
      <c r="Y3041" s="1069">
        <f>[5]building!Y3032</f>
        <v>0</v>
      </c>
      <c r="Z3041" s="749">
        <f t="shared" si="479"/>
        <v>0</v>
      </c>
      <c r="AA3041" s="1071"/>
      <c r="AB3041" s="1071"/>
    </row>
    <row r="3042" spans="23:28" ht="70.5" customHeight="1">
      <c r="W3042" s="829">
        <f t="shared" si="477"/>
        <v>0</v>
      </c>
      <c r="X3042" s="828">
        <f t="shared" si="478"/>
        <v>0</v>
      </c>
      <c r="Y3042" s="1069">
        <f>[5]building!Y3033</f>
        <v>0</v>
      </c>
      <c r="Z3042" s="749">
        <f t="shared" si="479"/>
        <v>0</v>
      </c>
      <c r="AA3042" s="1071"/>
      <c r="AB3042" s="1071"/>
    </row>
    <row r="3043" spans="23:28" ht="70.5" customHeight="1">
      <c r="W3043" s="829">
        <f t="shared" si="477"/>
        <v>0</v>
      </c>
      <c r="X3043" s="828">
        <f t="shared" si="478"/>
        <v>0</v>
      </c>
      <c r="Y3043" s="1069">
        <f>[5]building!Y3034</f>
        <v>0</v>
      </c>
      <c r="Z3043" s="749">
        <f t="shared" si="479"/>
        <v>0</v>
      </c>
      <c r="AA3043" s="1071"/>
      <c r="AB3043" s="1071"/>
    </row>
    <row r="3044" spans="23:28" ht="70.5" customHeight="1">
      <c r="W3044" s="829">
        <f t="shared" si="477"/>
        <v>0</v>
      </c>
      <c r="X3044" s="828">
        <f t="shared" si="478"/>
        <v>0</v>
      </c>
      <c r="Y3044" s="1069">
        <f>[5]building!Y3035</f>
        <v>0</v>
      </c>
      <c r="Z3044" s="749">
        <f t="shared" si="479"/>
        <v>0</v>
      </c>
      <c r="AA3044" s="1071"/>
      <c r="AB3044" s="1071"/>
    </row>
    <row r="3045" spans="23:28" ht="70.5" customHeight="1">
      <c r="W3045" s="829">
        <f t="shared" si="477"/>
        <v>0</v>
      </c>
      <c r="X3045" s="828">
        <f t="shared" si="478"/>
        <v>0</v>
      </c>
      <c r="Y3045" s="1069">
        <f>[5]building!Y3036</f>
        <v>0</v>
      </c>
      <c r="Z3045" s="749">
        <f t="shared" si="479"/>
        <v>0</v>
      </c>
      <c r="AA3045" s="1071"/>
      <c r="AB3045" s="1071"/>
    </row>
    <row r="3046" spans="23:28" ht="70.5" customHeight="1">
      <c r="W3046" s="829">
        <f t="shared" si="477"/>
        <v>0</v>
      </c>
      <c r="X3046" s="828">
        <f t="shared" si="478"/>
        <v>0</v>
      </c>
      <c r="Y3046" s="1069">
        <f>[5]building!Y3037</f>
        <v>0</v>
      </c>
      <c r="Z3046" s="749">
        <f t="shared" si="479"/>
        <v>0</v>
      </c>
      <c r="AA3046" s="1071"/>
      <c r="AB3046" s="1071"/>
    </row>
    <row r="3047" spans="23:28" ht="70.5" customHeight="1">
      <c r="W3047" s="829">
        <f t="shared" si="477"/>
        <v>0</v>
      </c>
      <c r="X3047" s="828">
        <f t="shared" si="478"/>
        <v>0</v>
      </c>
      <c r="Y3047" s="1069">
        <f>[5]building!Y3038</f>
        <v>0</v>
      </c>
      <c r="Z3047" s="749">
        <f t="shared" si="479"/>
        <v>0</v>
      </c>
      <c r="AA3047" s="1071"/>
      <c r="AB3047" s="1071"/>
    </row>
    <row r="3048" spans="23:28" ht="70.5" customHeight="1">
      <c r="W3048" s="829">
        <f t="shared" si="477"/>
        <v>0</v>
      </c>
      <c r="X3048" s="828">
        <f t="shared" si="478"/>
        <v>0</v>
      </c>
      <c r="Y3048" s="1069">
        <f>[5]building!Y3039</f>
        <v>0</v>
      </c>
      <c r="Z3048" s="749">
        <f t="shared" si="479"/>
        <v>0</v>
      </c>
      <c r="AA3048" s="1071"/>
      <c r="AB3048" s="1071"/>
    </row>
    <row r="3049" spans="23:28" ht="70.5" customHeight="1">
      <c r="W3049" s="829">
        <f t="shared" si="477"/>
        <v>0</v>
      </c>
      <c r="X3049" s="828">
        <f t="shared" si="478"/>
        <v>0</v>
      </c>
      <c r="Y3049" s="1069">
        <f>[5]building!Y3040</f>
        <v>0</v>
      </c>
      <c r="Z3049" s="749">
        <f t="shared" si="479"/>
        <v>0</v>
      </c>
      <c r="AA3049" s="1071"/>
      <c r="AB3049" s="1071"/>
    </row>
    <row r="3050" spans="23:28" ht="70.5" customHeight="1">
      <c r="W3050" s="829">
        <f t="shared" si="477"/>
        <v>0</v>
      </c>
      <c r="X3050" s="828">
        <f t="shared" si="478"/>
        <v>0</v>
      </c>
      <c r="Y3050" s="1069">
        <f>[5]building!Y3041</f>
        <v>0</v>
      </c>
      <c r="Z3050" s="749">
        <f t="shared" si="479"/>
        <v>0</v>
      </c>
      <c r="AA3050" s="1071"/>
      <c r="AB3050" s="1071"/>
    </row>
    <row r="3051" spans="23:28" ht="70.5" customHeight="1">
      <c r="W3051" s="829">
        <f t="shared" si="477"/>
        <v>0</v>
      </c>
      <c r="X3051" s="828">
        <f t="shared" si="478"/>
        <v>0</v>
      </c>
      <c r="Y3051" s="1069">
        <f>[5]building!Y3042</f>
        <v>0</v>
      </c>
      <c r="Z3051" s="749">
        <f t="shared" si="479"/>
        <v>0</v>
      </c>
      <c r="AA3051" s="1071"/>
      <c r="AB3051" s="1071"/>
    </row>
    <row r="3052" spans="23:28" ht="70.5" customHeight="1">
      <c r="W3052" s="829">
        <f t="shared" si="477"/>
        <v>0</v>
      </c>
      <c r="X3052" s="828">
        <f t="shared" si="478"/>
        <v>0</v>
      </c>
      <c r="Y3052" s="1069">
        <f>[5]building!Y3043</f>
        <v>0</v>
      </c>
      <c r="Z3052" s="749">
        <f t="shared" si="479"/>
        <v>0</v>
      </c>
      <c r="AA3052" s="1071"/>
      <c r="AB3052" s="1071"/>
    </row>
    <row r="3053" spans="23:28" ht="70.5" customHeight="1">
      <c r="W3053" s="829">
        <f t="shared" si="477"/>
        <v>0</v>
      </c>
      <c r="X3053" s="828">
        <f t="shared" si="478"/>
        <v>0</v>
      </c>
      <c r="Y3053" s="1069">
        <f>[5]building!Y3044</f>
        <v>0</v>
      </c>
      <c r="Z3053" s="749">
        <f t="shared" si="479"/>
        <v>0</v>
      </c>
      <c r="AA3053" s="1071"/>
      <c r="AB3053" s="1071"/>
    </row>
    <row r="3054" spans="23:28" ht="70.5" customHeight="1">
      <c r="W3054" s="829">
        <f t="shared" si="477"/>
        <v>0</v>
      </c>
      <c r="X3054" s="828">
        <f t="shared" si="478"/>
        <v>0</v>
      </c>
      <c r="Y3054" s="1069">
        <f>[5]building!Y3045</f>
        <v>0</v>
      </c>
      <c r="Z3054" s="749">
        <f t="shared" si="479"/>
        <v>0</v>
      </c>
      <c r="AA3054" s="1071"/>
      <c r="AB3054" s="1071"/>
    </row>
    <row r="3055" spans="23:28" ht="70.5" customHeight="1">
      <c r="W3055" s="829">
        <f t="shared" si="477"/>
        <v>0</v>
      </c>
      <c r="X3055" s="828">
        <f t="shared" si="478"/>
        <v>0</v>
      </c>
      <c r="Y3055" s="1069">
        <f>[5]building!Y3046</f>
        <v>0</v>
      </c>
      <c r="Z3055" s="749">
        <f t="shared" si="479"/>
        <v>0</v>
      </c>
      <c r="AA3055" s="1071"/>
      <c r="AB3055" s="1071"/>
    </row>
    <row r="3056" spans="23:28" ht="70.5" customHeight="1">
      <c r="W3056" s="829">
        <f t="shared" si="477"/>
        <v>0</v>
      </c>
      <c r="X3056" s="828">
        <f t="shared" si="478"/>
        <v>0</v>
      </c>
      <c r="Y3056" s="1069">
        <f>[5]building!Y3047</f>
        <v>0</v>
      </c>
      <c r="Z3056" s="749">
        <f t="shared" si="479"/>
        <v>0</v>
      </c>
      <c r="AA3056" s="1071"/>
      <c r="AB3056" s="1071"/>
    </row>
    <row r="3057" spans="23:28" ht="70.5" customHeight="1">
      <c r="W3057" s="829">
        <f t="shared" si="477"/>
        <v>0</v>
      </c>
      <c r="X3057" s="828">
        <f t="shared" si="478"/>
        <v>0</v>
      </c>
      <c r="Y3057" s="1069">
        <f>[5]building!Y3048</f>
        <v>0</v>
      </c>
      <c r="Z3057" s="749">
        <f t="shared" si="479"/>
        <v>0</v>
      </c>
      <c r="AA3057" s="1071"/>
      <c r="AB3057" s="1071"/>
    </row>
    <row r="3058" spans="23:28" ht="70.5" customHeight="1">
      <c r="W3058" s="829">
        <f t="shared" si="477"/>
        <v>0</v>
      </c>
      <c r="X3058" s="828">
        <f t="shared" si="478"/>
        <v>0</v>
      </c>
      <c r="Y3058" s="1069">
        <f>[5]building!Y3049</f>
        <v>0</v>
      </c>
      <c r="Z3058" s="749">
        <f t="shared" si="479"/>
        <v>0</v>
      </c>
      <c r="AA3058" s="1071"/>
      <c r="AB3058" s="1071"/>
    </row>
    <row r="3059" spans="23:28" ht="70.5" customHeight="1">
      <c r="W3059" s="829">
        <f t="shared" si="477"/>
        <v>0</v>
      </c>
      <c r="X3059" s="828">
        <f t="shared" si="478"/>
        <v>0</v>
      </c>
      <c r="Y3059" s="1069">
        <f>[5]building!Y3050</f>
        <v>0</v>
      </c>
      <c r="Z3059" s="749">
        <f t="shared" si="479"/>
        <v>0</v>
      </c>
      <c r="AA3059" s="1071"/>
      <c r="AB3059" s="1071"/>
    </row>
    <row r="3060" spans="23:28" ht="70.5" customHeight="1">
      <c r="W3060" s="829">
        <f t="shared" si="477"/>
        <v>0</v>
      </c>
      <c r="X3060" s="828">
        <f t="shared" si="478"/>
        <v>0</v>
      </c>
      <c r="Y3060" s="1069">
        <f>[5]building!Y3051</f>
        <v>0</v>
      </c>
      <c r="Z3060" s="749">
        <f t="shared" si="479"/>
        <v>0</v>
      </c>
      <c r="AA3060" s="1071"/>
      <c r="AB3060" s="1071"/>
    </row>
    <row r="3061" spans="23:28" ht="70.5" customHeight="1">
      <c r="W3061" s="829">
        <f t="shared" si="477"/>
        <v>0</v>
      </c>
      <c r="X3061" s="828">
        <f t="shared" si="478"/>
        <v>0</v>
      </c>
      <c r="Y3061" s="1069">
        <f>[5]building!Y3052</f>
        <v>0</v>
      </c>
      <c r="Z3061" s="749">
        <f t="shared" si="479"/>
        <v>0</v>
      </c>
      <c r="AA3061" s="1071"/>
      <c r="AB3061" s="1071"/>
    </row>
    <row r="3062" spans="23:28" ht="70.5" customHeight="1">
      <c r="W3062" s="829">
        <f t="shared" si="477"/>
        <v>0</v>
      </c>
      <c r="X3062" s="828">
        <f t="shared" si="478"/>
        <v>0</v>
      </c>
      <c r="Y3062" s="1069">
        <f>[5]building!Y3053</f>
        <v>0</v>
      </c>
      <c r="Z3062" s="749">
        <f t="shared" si="479"/>
        <v>0</v>
      </c>
      <c r="AA3062" s="1071"/>
      <c r="AB3062" s="1071"/>
    </row>
    <row r="3063" spans="23:28" ht="70.5" customHeight="1">
      <c r="W3063" s="829">
        <f t="shared" si="477"/>
        <v>0</v>
      </c>
      <c r="X3063" s="828">
        <f t="shared" si="478"/>
        <v>0</v>
      </c>
      <c r="Y3063" s="1069">
        <f>[5]building!Y3054</f>
        <v>0</v>
      </c>
      <c r="Z3063" s="749">
        <f t="shared" si="479"/>
        <v>0</v>
      </c>
      <c r="AA3063" s="1071"/>
      <c r="AB3063" s="1071"/>
    </row>
    <row r="3064" spans="23:28" ht="70.5" customHeight="1">
      <c r="W3064" s="829">
        <f t="shared" si="477"/>
        <v>0</v>
      </c>
      <c r="X3064" s="828">
        <f t="shared" si="478"/>
        <v>0</v>
      </c>
      <c r="Y3064" s="1069">
        <f>[5]building!Y3055</f>
        <v>0</v>
      </c>
      <c r="Z3064" s="749">
        <f t="shared" si="479"/>
        <v>0</v>
      </c>
      <c r="AA3064" s="1071"/>
      <c r="AB3064" s="1071"/>
    </row>
    <row r="3065" spans="23:28" ht="70.5" customHeight="1">
      <c r="W3065" s="829">
        <f t="shared" si="477"/>
        <v>0</v>
      </c>
      <c r="X3065" s="828">
        <f t="shared" si="478"/>
        <v>0</v>
      </c>
      <c r="Y3065" s="1069">
        <f>[5]building!Y3056</f>
        <v>0</v>
      </c>
      <c r="Z3065" s="749">
        <f t="shared" si="479"/>
        <v>0</v>
      </c>
      <c r="AA3065" s="1071"/>
      <c r="AB3065" s="1071"/>
    </row>
    <row r="3066" spans="23:28" ht="70.5" customHeight="1">
      <c r="W3066" s="829">
        <f t="shared" si="477"/>
        <v>0</v>
      </c>
      <c r="X3066" s="828">
        <f t="shared" si="478"/>
        <v>0</v>
      </c>
      <c r="Y3066" s="1069">
        <f>[5]building!Y3057</f>
        <v>0</v>
      </c>
      <c r="Z3066" s="749">
        <f t="shared" si="479"/>
        <v>0</v>
      </c>
      <c r="AA3066" s="1071"/>
      <c r="AB3066" s="1071"/>
    </row>
    <row r="3067" spans="23:28" ht="70.5" customHeight="1">
      <c r="W3067" s="829">
        <f t="shared" si="477"/>
        <v>0</v>
      </c>
      <c r="X3067" s="828">
        <f t="shared" si="478"/>
        <v>0</v>
      </c>
      <c r="Y3067" s="1069">
        <f>[5]building!Y3058</f>
        <v>0</v>
      </c>
      <c r="Z3067" s="749">
        <f t="shared" si="479"/>
        <v>0</v>
      </c>
      <c r="AA3067" s="1071"/>
      <c r="AB3067" s="1071"/>
    </row>
    <row r="3068" spans="23:28" ht="70.5" customHeight="1">
      <c r="W3068" s="829">
        <f t="shared" si="477"/>
        <v>0</v>
      </c>
      <c r="X3068" s="828">
        <f t="shared" si="478"/>
        <v>0</v>
      </c>
      <c r="Y3068" s="1069">
        <f>[5]building!Y3059</f>
        <v>0</v>
      </c>
      <c r="Z3068" s="749">
        <f t="shared" si="479"/>
        <v>0</v>
      </c>
      <c r="AA3068" s="1071"/>
      <c r="AB3068" s="1071"/>
    </row>
    <row r="3069" spans="23:28" ht="70.5" customHeight="1">
      <c r="W3069" s="829">
        <f t="shared" si="477"/>
        <v>0</v>
      </c>
      <c r="X3069" s="828">
        <f t="shared" si="478"/>
        <v>0</v>
      </c>
      <c r="Y3069" s="1069">
        <f>[5]building!Y3060</f>
        <v>0</v>
      </c>
      <c r="Z3069" s="749">
        <f t="shared" si="479"/>
        <v>0</v>
      </c>
      <c r="AA3069" s="1071"/>
      <c r="AB3069" s="1071"/>
    </row>
    <row r="3070" spans="23:28" ht="70.5" customHeight="1">
      <c r="W3070" s="829">
        <f t="shared" si="477"/>
        <v>0</v>
      </c>
      <c r="X3070" s="828">
        <f t="shared" si="478"/>
        <v>0</v>
      </c>
      <c r="Y3070" s="1069">
        <f>[5]building!Y3061</f>
        <v>0</v>
      </c>
      <c r="Z3070" s="749">
        <f t="shared" si="479"/>
        <v>0</v>
      </c>
      <c r="AA3070" s="1071"/>
      <c r="AB3070" s="1071"/>
    </row>
    <row r="3071" spans="23:28" ht="70.5" customHeight="1">
      <c r="W3071" s="829">
        <f t="shared" si="477"/>
        <v>0</v>
      </c>
      <c r="X3071" s="828">
        <f t="shared" si="478"/>
        <v>0</v>
      </c>
      <c r="Y3071" s="1069">
        <f>[5]building!Y3062</f>
        <v>0</v>
      </c>
      <c r="Z3071" s="749">
        <f t="shared" si="479"/>
        <v>0</v>
      </c>
      <c r="AA3071" s="1071"/>
      <c r="AB3071" s="1071"/>
    </row>
    <row r="3072" spans="23:28" ht="70.5" customHeight="1">
      <c r="W3072" s="829">
        <f t="shared" si="477"/>
        <v>0</v>
      </c>
      <c r="X3072" s="828">
        <f t="shared" si="478"/>
        <v>0</v>
      </c>
      <c r="Y3072" s="1069">
        <f>[5]building!Y3063</f>
        <v>0</v>
      </c>
      <c r="Z3072" s="749">
        <f t="shared" si="479"/>
        <v>0</v>
      </c>
      <c r="AA3072" s="1071"/>
      <c r="AB3072" s="1071"/>
    </row>
    <row r="3073" spans="23:28" ht="70.5" customHeight="1">
      <c r="W3073" s="829">
        <f t="shared" si="477"/>
        <v>0</v>
      </c>
      <c r="X3073" s="828">
        <f t="shared" si="478"/>
        <v>0</v>
      </c>
      <c r="Y3073" s="1069">
        <f>[5]building!Y3064</f>
        <v>0</v>
      </c>
      <c r="Z3073" s="749">
        <f t="shared" si="479"/>
        <v>0</v>
      </c>
      <c r="AA3073" s="1071"/>
      <c r="AB3073" s="1071"/>
    </row>
    <row r="3074" spans="23:28" ht="70.5" customHeight="1">
      <c r="W3074" s="829">
        <f t="shared" si="477"/>
        <v>0</v>
      </c>
      <c r="X3074" s="828">
        <f t="shared" si="478"/>
        <v>0</v>
      </c>
      <c r="Y3074" s="1069">
        <f>[5]building!Y3065</f>
        <v>0</v>
      </c>
      <c r="Z3074" s="749">
        <f t="shared" si="479"/>
        <v>0</v>
      </c>
      <c r="AA3074" s="1071"/>
      <c r="AB3074" s="1071"/>
    </row>
    <row r="3075" spans="23:28" ht="70.5" customHeight="1">
      <c r="W3075" s="829">
        <f t="shared" si="477"/>
        <v>0</v>
      </c>
      <c r="X3075" s="828">
        <f t="shared" si="478"/>
        <v>0</v>
      </c>
      <c r="Y3075" s="1069">
        <f>[5]building!Y3066</f>
        <v>0</v>
      </c>
      <c r="Z3075" s="749">
        <f t="shared" si="479"/>
        <v>0</v>
      </c>
      <c r="AA3075" s="1071"/>
      <c r="AB3075" s="1071"/>
    </row>
    <row r="3076" spans="23:28" ht="70.5" customHeight="1">
      <c r="W3076" s="829">
        <f t="shared" si="477"/>
        <v>0</v>
      </c>
      <c r="X3076" s="828">
        <f t="shared" si="478"/>
        <v>0</v>
      </c>
      <c r="Y3076" s="1069">
        <f>[5]building!Y3067</f>
        <v>0</v>
      </c>
      <c r="Z3076" s="749">
        <f t="shared" si="479"/>
        <v>0</v>
      </c>
      <c r="AA3076" s="1071"/>
      <c r="AB3076" s="1071"/>
    </row>
    <row r="3077" spans="23:28" ht="70.5" customHeight="1">
      <c r="W3077" s="829">
        <f t="shared" si="477"/>
        <v>0</v>
      </c>
      <c r="X3077" s="828">
        <f t="shared" si="478"/>
        <v>0</v>
      </c>
      <c r="Y3077" s="1069">
        <f>[5]building!Y3068</f>
        <v>0</v>
      </c>
      <c r="Z3077" s="749">
        <f t="shared" si="479"/>
        <v>0</v>
      </c>
      <c r="AA3077" s="1071"/>
      <c r="AB3077" s="1071"/>
    </row>
    <row r="3078" spans="23:28" ht="70.5" customHeight="1">
      <c r="W3078" s="829">
        <f t="shared" si="477"/>
        <v>0</v>
      </c>
      <c r="X3078" s="828">
        <f t="shared" si="478"/>
        <v>0</v>
      </c>
      <c r="Y3078" s="1069">
        <f>[5]building!Y3069</f>
        <v>0</v>
      </c>
      <c r="Z3078" s="749">
        <f t="shared" si="479"/>
        <v>0</v>
      </c>
      <c r="AA3078" s="1071"/>
      <c r="AB3078" s="1071"/>
    </row>
    <row r="3079" spans="23:28" ht="70.5" customHeight="1">
      <c r="W3079" s="829">
        <f t="shared" si="477"/>
        <v>0</v>
      </c>
      <c r="X3079" s="828">
        <f t="shared" si="478"/>
        <v>0</v>
      </c>
      <c r="Y3079" s="1069">
        <f>[5]building!Y3070</f>
        <v>0</v>
      </c>
      <c r="Z3079" s="749">
        <f t="shared" si="479"/>
        <v>0</v>
      </c>
      <c r="AA3079" s="1071"/>
      <c r="AB3079" s="1071"/>
    </row>
    <row r="3080" spans="23:28" ht="70.5" customHeight="1">
      <c r="W3080" s="829">
        <f t="shared" si="477"/>
        <v>0</v>
      </c>
      <c r="X3080" s="828">
        <f t="shared" si="478"/>
        <v>0</v>
      </c>
      <c r="Y3080" s="1069">
        <f>[5]building!Y3071</f>
        <v>0</v>
      </c>
      <c r="Z3080" s="749">
        <f t="shared" si="479"/>
        <v>0</v>
      </c>
      <c r="AA3080" s="1071"/>
      <c r="AB3080" s="1071"/>
    </row>
    <row r="3081" spans="23:28" ht="70.5" customHeight="1">
      <c r="W3081" s="829">
        <f t="shared" si="477"/>
        <v>0</v>
      </c>
      <c r="X3081" s="828">
        <f t="shared" si="478"/>
        <v>0</v>
      </c>
      <c r="Y3081" s="1069">
        <f>[5]building!Y3072</f>
        <v>0</v>
      </c>
      <c r="Z3081" s="749">
        <f t="shared" si="479"/>
        <v>0</v>
      </c>
      <c r="AA3081" s="1071"/>
      <c r="AB3081" s="1071"/>
    </row>
    <row r="3082" spans="23:28" ht="70.5" customHeight="1">
      <c r="W3082" s="829">
        <f t="shared" si="477"/>
        <v>0</v>
      </c>
      <c r="X3082" s="828">
        <f t="shared" si="478"/>
        <v>0</v>
      </c>
      <c r="Y3082" s="1069">
        <f>[5]building!Y3073</f>
        <v>0</v>
      </c>
      <c r="Z3082" s="749">
        <f t="shared" si="479"/>
        <v>0</v>
      </c>
      <c r="AA3082" s="1071"/>
      <c r="AB3082" s="1071"/>
    </row>
    <row r="3083" spans="23:28" ht="70.5" customHeight="1">
      <c r="W3083" s="829">
        <f t="shared" si="477"/>
        <v>0</v>
      </c>
      <c r="X3083" s="828">
        <f t="shared" si="478"/>
        <v>0</v>
      </c>
      <c r="Y3083" s="1069">
        <f>[5]building!Y3074</f>
        <v>0</v>
      </c>
      <c r="Z3083" s="749">
        <f t="shared" si="479"/>
        <v>0</v>
      </c>
      <c r="AA3083" s="1071"/>
      <c r="AB3083" s="1071"/>
    </row>
    <row r="3084" spans="23:28" ht="70.5" customHeight="1">
      <c r="W3084" s="829">
        <f t="shared" si="477"/>
        <v>0</v>
      </c>
      <c r="X3084" s="828">
        <f t="shared" si="478"/>
        <v>0</v>
      </c>
      <c r="Y3084" s="1069">
        <f>[5]building!Y3075</f>
        <v>0</v>
      </c>
      <c r="Z3084" s="749">
        <f t="shared" si="479"/>
        <v>0</v>
      </c>
      <c r="AA3084" s="1071"/>
      <c r="AB3084" s="1071"/>
    </row>
    <row r="3085" spans="23:28" ht="70.5" customHeight="1">
      <c r="W3085" s="829">
        <f t="shared" si="477"/>
        <v>0</v>
      </c>
      <c r="X3085" s="828">
        <f t="shared" si="478"/>
        <v>0</v>
      </c>
      <c r="Y3085" s="1069">
        <f>[5]building!Y3076</f>
        <v>0</v>
      </c>
      <c r="Z3085" s="749">
        <f t="shared" si="479"/>
        <v>0</v>
      </c>
      <c r="AA3085" s="1071"/>
      <c r="AB3085" s="1071"/>
    </row>
    <row r="3086" spans="23:28" ht="70.5" customHeight="1">
      <c r="W3086" s="829">
        <f t="shared" si="477"/>
        <v>0</v>
      </c>
      <c r="X3086" s="828">
        <f t="shared" si="478"/>
        <v>0</v>
      </c>
      <c r="Y3086" s="1069">
        <f>[5]building!Y3077</f>
        <v>0</v>
      </c>
      <c r="Z3086" s="749">
        <f t="shared" si="479"/>
        <v>0</v>
      </c>
      <c r="AA3086" s="1071"/>
      <c r="AB3086" s="1071"/>
    </row>
    <row r="3087" spans="23:28" ht="70.5" customHeight="1">
      <c r="W3087" s="829">
        <f t="shared" si="477"/>
        <v>0</v>
      </c>
      <c r="X3087" s="828">
        <f t="shared" si="478"/>
        <v>0</v>
      </c>
      <c r="Y3087" s="1069">
        <f>[5]building!Y3078</f>
        <v>0</v>
      </c>
      <c r="Z3087" s="749">
        <f t="shared" si="479"/>
        <v>0</v>
      </c>
      <c r="AA3087" s="1071"/>
      <c r="AB3087" s="1071"/>
    </row>
    <row r="3088" spans="23:28" ht="70.5" customHeight="1">
      <c r="W3088" s="829">
        <f t="shared" si="477"/>
        <v>0</v>
      </c>
      <c r="X3088" s="828">
        <f t="shared" si="478"/>
        <v>0</v>
      </c>
      <c r="Y3088" s="1069">
        <f>[5]building!Y3079</f>
        <v>0</v>
      </c>
      <c r="Z3088" s="749">
        <f t="shared" si="479"/>
        <v>0</v>
      </c>
      <c r="AA3088" s="1071"/>
      <c r="AB3088" s="1071"/>
    </row>
    <row r="3089" spans="23:28" ht="70.5" customHeight="1">
      <c r="W3089" s="829">
        <f t="shared" si="477"/>
        <v>0</v>
      </c>
      <c r="X3089" s="828">
        <f t="shared" si="478"/>
        <v>0</v>
      </c>
      <c r="Y3089" s="1069">
        <f>[5]building!Y3080</f>
        <v>0</v>
      </c>
      <c r="Z3089" s="749">
        <f t="shared" si="479"/>
        <v>0</v>
      </c>
      <c r="AA3089" s="1071"/>
      <c r="AB3089" s="1071"/>
    </row>
    <row r="3090" spans="23:28" ht="70.5" customHeight="1">
      <c r="W3090" s="829">
        <f t="shared" si="477"/>
        <v>0</v>
      </c>
      <c r="X3090" s="828">
        <f t="shared" si="478"/>
        <v>0</v>
      </c>
      <c r="Y3090" s="1069">
        <f>[5]building!Y3081</f>
        <v>0</v>
      </c>
      <c r="Z3090" s="749">
        <f t="shared" si="479"/>
        <v>0</v>
      </c>
      <c r="AA3090" s="1071"/>
      <c r="AB3090" s="1071"/>
    </row>
    <row r="3091" spans="23:28" ht="70.5" customHeight="1">
      <c r="W3091" s="829">
        <f t="shared" si="477"/>
        <v>0</v>
      </c>
      <c r="X3091" s="828">
        <f t="shared" si="478"/>
        <v>0</v>
      </c>
      <c r="Y3091" s="1069">
        <f>[5]building!Y3082</f>
        <v>0</v>
      </c>
      <c r="Z3091" s="749">
        <f t="shared" si="479"/>
        <v>0</v>
      </c>
      <c r="AA3091" s="1071"/>
      <c r="AB3091" s="1071"/>
    </row>
    <row r="3092" spans="23:28" ht="70.5" customHeight="1">
      <c r="W3092" s="829">
        <f t="shared" si="477"/>
        <v>0</v>
      </c>
      <c r="X3092" s="828">
        <f t="shared" si="478"/>
        <v>0</v>
      </c>
      <c r="Y3092" s="1069">
        <f>[5]building!Y3083</f>
        <v>0</v>
      </c>
      <c r="Z3092" s="749">
        <f t="shared" si="479"/>
        <v>0</v>
      </c>
      <c r="AA3092" s="1071"/>
      <c r="AB3092" s="1071"/>
    </row>
    <row r="3093" spans="23:28" ht="70.5" customHeight="1">
      <c r="W3093" s="829">
        <f t="shared" si="477"/>
        <v>0</v>
      </c>
      <c r="X3093" s="828">
        <f t="shared" si="478"/>
        <v>0</v>
      </c>
      <c r="Y3093" s="1069">
        <f>[5]building!Y3084</f>
        <v>0</v>
      </c>
      <c r="Z3093" s="749">
        <f t="shared" si="479"/>
        <v>0</v>
      </c>
      <c r="AA3093" s="1071"/>
      <c r="AB3093" s="1071"/>
    </row>
    <row r="3094" spans="23:28" ht="70.5" customHeight="1">
      <c r="W3094" s="829">
        <f t="shared" si="477"/>
        <v>0</v>
      </c>
      <c r="X3094" s="828">
        <f t="shared" si="478"/>
        <v>0</v>
      </c>
      <c r="Y3094" s="1069">
        <f>[5]building!Y3085</f>
        <v>0</v>
      </c>
      <c r="Z3094" s="749">
        <f t="shared" si="479"/>
        <v>0</v>
      </c>
      <c r="AA3094" s="1071"/>
      <c r="AB3094" s="1071"/>
    </row>
    <row r="3095" spans="23:28" ht="70.5" customHeight="1">
      <c r="W3095" s="829">
        <f t="shared" si="477"/>
        <v>0</v>
      </c>
      <c r="X3095" s="828">
        <f t="shared" si="478"/>
        <v>0</v>
      </c>
      <c r="Y3095" s="1069">
        <f>[5]building!Y3086</f>
        <v>0</v>
      </c>
      <c r="Z3095" s="749">
        <f t="shared" si="479"/>
        <v>0</v>
      </c>
      <c r="AA3095" s="1071"/>
      <c r="AB3095" s="1071"/>
    </row>
    <row r="3096" spans="23:28" ht="70.5" customHeight="1">
      <c r="W3096" s="829">
        <f t="shared" si="477"/>
        <v>0</v>
      </c>
      <c r="X3096" s="828">
        <f t="shared" si="478"/>
        <v>0</v>
      </c>
      <c r="Y3096" s="1069">
        <f>[5]building!Y3087</f>
        <v>0</v>
      </c>
      <c r="Z3096" s="749">
        <f t="shared" si="479"/>
        <v>0</v>
      </c>
      <c r="AA3096" s="1071"/>
      <c r="AB3096" s="1071"/>
    </row>
    <row r="3097" spans="23:28" ht="70.5" customHeight="1">
      <c r="W3097" s="829">
        <f t="shared" si="477"/>
        <v>0</v>
      </c>
      <c r="X3097" s="828">
        <f t="shared" si="478"/>
        <v>0</v>
      </c>
      <c r="Y3097" s="1069">
        <f>[5]building!Y3088</f>
        <v>0</v>
      </c>
      <c r="Z3097" s="749">
        <f t="shared" si="479"/>
        <v>0</v>
      </c>
      <c r="AA3097" s="1071"/>
      <c r="AB3097" s="1071"/>
    </row>
    <row r="3098" spans="23:28" ht="70.5" customHeight="1">
      <c r="W3098" s="829">
        <f t="shared" si="477"/>
        <v>0</v>
      </c>
      <c r="X3098" s="828">
        <f t="shared" si="478"/>
        <v>0</v>
      </c>
      <c r="Y3098" s="1069">
        <f>[5]building!Y3089</f>
        <v>0</v>
      </c>
      <c r="Z3098" s="749">
        <f t="shared" si="479"/>
        <v>0</v>
      </c>
      <c r="AA3098" s="1071"/>
      <c r="AB3098" s="1071"/>
    </row>
    <row r="3099" spans="23:28" ht="70.5" customHeight="1">
      <c r="W3099" s="829">
        <f t="shared" si="477"/>
        <v>0</v>
      </c>
      <c r="X3099" s="828">
        <f t="shared" si="478"/>
        <v>0</v>
      </c>
      <c r="Y3099" s="1069">
        <f>[5]building!Y3090</f>
        <v>0</v>
      </c>
      <c r="Z3099" s="749">
        <f t="shared" si="479"/>
        <v>0</v>
      </c>
      <c r="AA3099" s="1071"/>
      <c r="AB3099" s="1071"/>
    </row>
    <row r="3100" spans="23:28" ht="70.5" customHeight="1">
      <c r="W3100" s="829">
        <f t="shared" si="477"/>
        <v>0</v>
      </c>
      <c r="X3100" s="828">
        <f t="shared" si="478"/>
        <v>0</v>
      </c>
      <c r="Y3100" s="1069">
        <f>[5]building!Y3091</f>
        <v>0</v>
      </c>
      <c r="Z3100" s="749">
        <f t="shared" si="479"/>
        <v>0</v>
      </c>
      <c r="AA3100" s="1071"/>
      <c r="AB3100" s="1071"/>
    </row>
    <row r="3101" spans="23:28" ht="70.5" customHeight="1">
      <c r="W3101" s="829">
        <f t="shared" si="477"/>
        <v>0</v>
      </c>
      <c r="X3101" s="828">
        <f t="shared" si="478"/>
        <v>0</v>
      </c>
      <c r="Y3101" s="1069">
        <f>[5]building!Y3092</f>
        <v>0</v>
      </c>
      <c r="Z3101" s="749">
        <f t="shared" si="479"/>
        <v>0</v>
      </c>
      <c r="AA3101" s="1071"/>
      <c r="AB3101" s="1071"/>
    </row>
    <row r="3102" spans="23:28" ht="70.5" customHeight="1">
      <c r="W3102" s="829">
        <f t="shared" ref="W3102:W3165" si="480">G3102+I3102+K3102+M3102+O3102+Q3102+S3102+U3102</f>
        <v>0</v>
      </c>
      <c r="X3102" s="828">
        <f t="shared" ref="X3102:X3165" si="481">W3102*C3102</f>
        <v>0</v>
      </c>
      <c r="Y3102" s="1069">
        <f>[5]building!Y3093</f>
        <v>0</v>
      </c>
      <c r="Z3102" s="749">
        <f t="shared" ref="Z3102:Z3165" si="482">Y3102*C3102</f>
        <v>0</v>
      </c>
      <c r="AA3102" s="1071"/>
      <c r="AB3102" s="1071"/>
    </row>
    <row r="3103" spans="23:28" ht="70.5" customHeight="1">
      <c r="W3103" s="829">
        <f t="shared" si="480"/>
        <v>0</v>
      </c>
      <c r="X3103" s="828">
        <f t="shared" si="481"/>
        <v>0</v>
      </c>
      <c r="Y3103" s="1069">
        <f>[5]building!Y3094</f>
        <v>0</v>
      </c>
      <c r="Z3103" s="749">
        <f t="shared" si="482"/>
        <v>0</v>
      </c>
      <c r="AA3103" s="1071"/>
      <c r="AB3103" s="1071"/>
    </row>
    <row r="3104" spans="23:28" ht="70.5" customHeight="1">
      <c r="W3104" s="829">
        <f t="shared" si="480"/>
        <v>0</v>
      </c>
      <c r="X3104" s="828">
        <f t="shared" si="481"/>
        <v>0</v>
      </c>
      <c r="Y3104" s="1069">
        <f>[5]building!Y3095</f>
        <v>0</v>
      </c>
      <c r="Z3104" s="749">
        <f t="shared" si="482"/>
        <v>0</v>
      </c>
      <c r="AA3104" s="1071"/>
      <c r="AB3104" s="1071"/>
    </row>
    <row r="3105" spans="23:28" ht="70.5" customHeight="1">
      <c r="W3105" s="829">
        <f t="shared" si="480"/>
        <v>0</v>
      </c>
      <c r="X3105" s="828">
        <f t="shared" si="481"/>
        <v>0</v>
      </c>
      <c r="Y3105" s="1069">
        <f>[5]building!Y3096</f>
        <v>0</v>
      </c>
      <c r="Z3105" s="749">
        <f t="shared" si="482"/>
        <v>0</v>
      </c>
      <c r="AA3105" s="1071"/>
      <c r="AB3105" s="1071"/>
    </row>
    <row r="3106" spans="23:28" ht="70.5" customHeight="1">
      <c r="W3106" s="829">
        <f t="shared" si="480"/>
        <v>0</v>
      </c>
      <c r="X3106" s="828">
        <f t="shared" si="481"/>
        <v>0</v>
      </c>
      <c r="Y3106" s="1069">
        <f>[5]building!Y3097</f>
        <v>0</v>
      </c>
      <c r="Z3106" s="749">
        <f t="shared" si="482"/>
        <v>0</v>
      </c>
      <c r="AA3106" s="1071"/>
      <c r="AB3106" s="1071"/>
    </row>
    <row r="3107" spans="23:28" ht="70.5" customHeight="1">
      <c r="W3107" s="829">
        <f t="shared" si="480"/>
        <v>0</v>
      </c>
      <c r="X3107" s="828">
        <f t="shared" si="481"/>
        <v>0</v>
      </c>
      <c r="Y3107" s="1069">
        <f>[5]building!Y3098</f>
        <v>0</v>
      </c>
      <c r="Z3107" s="749">
        <f t="shared" si="482"/>
        <v>0</v>
      </c>
      <c r="AA3107" s="1071"/>
      <c r="AB3107" s="1071"/>
    </row>
    <row r="3108" spans="23:28" ht="70.5" customHeight="1">
      <c r="W3108" s="829">
        <f t="shared" si="480"/>
        <v>0</v>
      </c>
      <c r="X3108" s="828">
        <f t="shared" si="481"/>
        <v>0</v>
      </c>
      <c r="Y3108" s="1069">
        <f>[5]building!Y3099</f>
        <v>0</v>
      </c>
      <c r="Z3108" s="749">
        <f t="shared" si="482"/>
        <v>0</v>
      </c>
      <c r="AA3108" s="1071"/>
      <c r="AB3108" s="1071"/>
    </row>
    <row r="3109" spans="23:28" ht="70.5" customHeight="1">
      <c r="W3109" s="829">
        <f t="shared" si="480"/>
        <v>0</v>
      </c>
      <c r="X3109" s="828">
        <f t="shared" si="481"/>
        <v>0</v>
      </c>
      <c r="Y3109" s="1069">
        <f>[5]building!Y3100</f>
        <v>0</v>
      </c>
      <c r="Z3109" s="749">
        <f t="shared" si="482"/>
        <v>0</v>
      </c>
      <c r="AA3109" s="1071"/>
      <c r="AB3109" s="1071"/>
    </row>
    <row r="3110" spans="23:28" ht="70.5" customHeight="1">
      <c r="W3110" s="829">
        <f t="shared" si="480"/>
        <v>0</v>
      </c>
      <c r="X3110" s="828">
        <f t="shared" si="481"/>
        <v>0</v>
      </c>
      <c r="Y3110" s="1069">
        <f>[5]building!Y3101</f>
        <v>0</v>
      </c>
      <c r="Z3110" s="749">
        <f t="shared" si="482"/>
        <v>0</v>
      </c>
      <c r="AA3110" s="1071"/>
      <c r="AB3110" s="1071"/>
    </row>
    <row r="3111" spans="23:28" ht="70.5" customHeight="1">
      <c r="W3111" s="829">
        <f t="shared" si="480"/>
        <v>0</v>
      </c>
      <c r="X3111" s="828">
        <f t="shared" si="481"/>
        <v>0</v>
      </c>
      <c r="Y3111" s="1069">
        <f>[5]building!Y3102</f>
        <v>0</v>
      </c>
      <c r="Z3111" s="749">
        <f t="shared" si="482"/>
        <v>0</v>
      </c>
      <c r="AA3111" s="1071"/>
      <c r="AB3111" s="1071"/>
    </row>
    <row r="3112" spans="23:28" ht="70.5" customHeight="1">
      <c r="W3112" s="829">
        <f t="shared" si="480"/>
        <v>0</v>
      </c>
      <c r="X3112" s="828">
        <f t="shared" si="481"/>
        <v>0</v>
      </c>
      <c r="Y3112" s="1069">
        <f>[5]building!Y3103</f>
        <v>0</v>
      </c>
      <c r="Z3112" s="749">
        <f t="shared" si="482"/>
        <v>0</v>
      </c>
      <c r="AA3112" s="1071"/>
      <c r="AB3112" s="1071"/>
    </row>
    <row r="3113" spans="23:28" ht="70.5" customHeight="1">
      <c r="W3113" s="829">
        <f t="shared" si="480"/>
        <v>0</v>
      </c>
      <c r="X3113" s="828">
        <f t="shared" si="481"/>
        <v>0</v>
      </c>
      <c r="Y3113" s="1069">
        <f>[5]building!Y3104</f>
        <v>0</v>
      </c>
      <c r="Z3113" s="749">
        <f t="shared" si="482"/>
        <v>0</v>
      </c>
      <c r="AA3113" s="1071"/>
      <c r="AB3113" s="1071"/>
    </row>
    <row r="3114" spans="23:28" ht="70.5" customHeight="1">
      <c r="W3114" s="829">
        <f t="shared" si="480"/>
        <v>0</v>
      </c>
      <c r="X3114" s="828">
        <f t="shared" si="481"/>
        <v>0</v>
      </c>
      <c r="Y3114" s="1069">
        <f>[5]building!Y3105</f>
        <v>0</v>
      </c>
      <c r="Z3114" s="749">
        <f t="shared" si="482"/>
        <v>0</v>
      </c>
      <c r="AA3114" s="1071"/>
      <c r="AB3114" s="1071"/>
    </row>
    <row r="3115" spans="23:28" ht="70.5" customHeight="1">
      <c r="W3115" s="829">
        <f t="shared" si="480"/>
        <v>0</v>
      </c>
      <c r="X3115" s="828">
        <f t="shared" si="481"/>
        <v>0</v>
      </c>
      <c r="Y3115" s="1069">
        <f>[5]building!Y3106</f>
        <v>0</v>
      </c>
      <c r="Z3115" s="749">
        <f t="shared" si="482"/>
        <v>0</v>
      </c>
      <c r="AA3115" s="1071"/>
      <c r="AB3115" s="1071"/>
    </row>
    <row r="3116" spans="23:28" ht="70.5" customHeight="1">
      <c r="W3116" s="829">
        <f t="shared" si="480"/>
        <v>0</v>
      </c>
      <c r="X3116" s="828">
        <f t="shared" si="481"/>
        <v>0</v>
      </c>
      <c r="Y3116" s="1069">
        <f>[5]building!Y3107</f>
        <v>0</v>
      </c>
      <c r="Z3116" s="749">
        <f t="shared" si="482"/>
        <v>0</v>
      </c>
      <c r="AA3116" s="1071"/>
      <c r="AB3116" s="1071"/>
    </row>
    <row r="3117" spans="23:28" ht="70.5" customHeight="1">
      <c r="W3117" s="829">
        <f t="shared" si="480"/>
        <v>0</v>
      </c>
      <c r="X3117" s="828">
        <f t="shared" si="481"/>
        <v>0</v>
      </c>
      <c r="Y3117" s="1069">
        <f>[5]building!Y3108</f>
        <v>0</v>
      </c>
      <c r="Z3117" s="749">
        <f t="shared" si="482"/>
        <v>0</v>
      </c>
      <c r="AA3117" s="1071"/>
      <c r="AB3117" s="1071"/>
    </row>
    <row r="3118" spans="23:28" ht="70.5" customHeight="1">
      <c r="W3118" s="829">
        <f t="shared" si="480"/>
        <v>0</v>
      </c>
      <c r="X3118" s="828">
        <f t="shared" si="481"/>
        <v>0</v>
      </c>
      <c r="Y3118" s="1069">
        <f>[5]building!Y3109</f>
        <v>0</v>
      </c>
      <c r="Z3118" s="749">
        <f t="shared" si="482"/>
        <v>0</v>
      </c>
      <c r="AA3118" s="1071"/>
      <c r="AB3118" s="1071"/>
    </row>
    <row r="3119" spans="23:28" ht="70.5" customHeight="1">
      <c r="W3119" s="829">
        <f t="shared" si="480"/>
        <v>0</v>
      </c>
      <c r="X3119" s="828">
        <f t="shared" si="481"/>
        <v>0</v>
      </c>
      <c r="Y3119" s="1069">
        <f>[5]building!Y3110</f>
        <v>0</v>
      </c>
      <c r="Z3119" s="749">
        <f t="shared" si="482"/>
        <v>0</v>
      </c>
      <c r="AA3119" s="1071"/>
      <c r="AB3119" s="1071"/>
    </row>
    <row r="3120" spans="23:28" ht="70.5" customHeight="1">
      <c r="W3120" s="829">
        <f t="shared" si="480"/>
        <v>0</v>
      </c>
      <c r="X3120" s="828">
        <f t="shared" si="481"/>
        <v>0</v>
      </c>
      <c r="Y3120" s="1069">
        <f>[5]building!Y3111</f>
        <v>0</v>
      </c>
      <c r="Z3120" s="749">
        <f t="shared" si="482"/>
        <v>0</v>
      </c>
      <c r="AA3120" s="1071"/>
      <c r="AB3120" s="1071"/>
    </row>
    <row r="3121" spans="23:28" ht="70.5" customHeight="1">
      <c r="W3121" s="829">
        <f t="shared" si="480"/>
        <v>0</v>
      </c>
      <c r="X3121" s="828">
        <f t="shared" si="481"/>
        <v>0</v>
      </c>
      <c r="Y3121" s="1069">
        <f>[5]building!Y3112</f>
        <v>0</v>
      </c>
      <c r="Z3121" s="749">
        <f t="shared" si="482"/>
        <v>0</v>
      </c>
      <c r="AA3121" s="1071"/>
      <c r="AB3121" s="1071"/>
    </row>
    <row r="3122" spans="23:28" ht="70.5" customHeight="1">
      <c r="W3122" s="829">
        <f t="shared" si="480"/>
        <v>0</v>
      </c>
      <c r="X3122" s="828">
        <f t="shared" si="481"/>
        <v>0</v>
      </c>
      <c r="Y3122" s="1069">
        <f>[5]building!Y3113</f>
        <v>0</v>
      </c>
      <c r="Z3122" s="749">
        <f t="shared" si="482"/>
        <v>0</v>
      </c>
      <c r="AA3122" s="1071"/>
      <c r="AB3122" s="1071"/>
    </row>
    <row r="3123" spans="23:28" ht="70.5" customHeight="1">
      <c r="W3123" s="829">
        <f t="shared" si="480"/>
        <v>0</v>
      </c>
      <c r="X3123" s="828">
        <f t="shared" si="481"/>
        <v>0</v>
      </c>
      <c r="Y3123" s="1069">
        <f>[5]building!Y3114</f>
        <v>0</v>
      </c>
      <c r="Z3123" s="749">
        <f t="shared" si="482"/>
        <v>0</v>
      </c>
      <c r="AA3123" s="1071"/>
      <c r="AB3123" s="1071"/>
    </row>
    <row r="3124" spans="23:28" ht="70.5" customHeight="1">
      <c r="W3124" s="829">
        <f t="shared" si="480"/>
        <v>0</v>
      </c>
      <c r="X3124" s="828">
        <f t="shared" si="481"/>
        <v>0</v>
      </c>
      <c r="Y3124" s="1069">
        <f>[5]building!Y3115</f>
        <v>0</v>
      </c>
      <c r="Z3124" s="749">
        <f t="shared" si="482"/>
        <v>0</v>
      </c>
      <c r="AA3124" s="1071"/>
      <c r="AB3124" s="1071"/>
    </row>
    <row r="3125" spans="23:28" ht="70.5" customHeight="1">
      <c r="W3125" s="829">
        <f t="shared" si="480"/>
        <v>0</v>
      </c>
      <c r="X3125" s="828">
        <f t="shared" si="481"/>
        <v>0</v>
      </c>
      <c r="Y3125" s="1069">
        <f>[5]building!Y3116</f>
        <v>0</v>
      </c>
      <c r="Z3125" s="749">
        <f t="shared" si="482"/>
        <v>0</v>
      </c>
      <c r="AA3125" s="1071"/>
      <c r="AB3125" s="1071"/>
    </row>
    <row r="3126" spans="23:28" ht="70.5" customHeight="1">
      <c r="W3126" s="829">
        <f t="shared" si="480"/>
        <v>0</v>
      </c>
      <c r="X3126" s="828">
        <f t="shared" si="481"/>
        <v>0</v>
      </c>
      <c r="Y3126" s="1069">
        <f>[5]building!Y3117</f>
        <v>0</v>
      </c>
      <c r="Z3126" s="749">
        <f t="shared" si="482"/>
        <v>0</v>
      </c>
      <c r="AA3126" s="1071"/>
      <c r="AB3126" s="1071"/>
    </row>
    <row r="3127" spans="23:28" ht="70.5" customHeight="1">
      <c r="W3127" s="829">
        <f t="shared" si="480"/>
        <v>0</v>
      </c>
      <c r="X3127" s="828">
        <f t="shared" si="481"/>
        <v>0</v>
      </c>
      <c r="Y3127" s="1069">
        <f>[5]building!Y3118</f>
        <v>0</v>
      </c>
      <c r="Z3127" s="749">
        <f t="shared" si="482"/>
        <v>0</v>
      </c>
      <c r="AA3127" s="1071"/>
      <c r="AB3127" s="1071"/>
    </row>
    <row r="3128" spans="23:28" ht="70.5" customHeight="1">
      <c r="W3128" s="829">
        <f t="shared" si="480"/>
        <v>0</v>
      </c>
      <c r="X3128" s="828">
        <f t="shared" si="481"/>
        <v>0</v>
      </c>
      <c r="Y3128" s="1069">
        <f>[5]building!Y3119</f>
        <v>0</v>
      </c>
      <c r="Z3128" s="749">
        <f t="shared" si="482"/>
        <v>0</v>
      </c>
      <c r="AA3128" s="1071"/>
      <c r="AB3128" s="1071"/>
    </row>
    <row r="3129" spans="23:28" ht="70.5" customHeight="1">
      <c r="W3129" s="829">
        <f t="shared" si="480"/>
        <v>0</v>
      </c>
      <c r="X3129" s="828">
        <f t="shared" si="481"/>
        <v>0</v>
      </c>
      <c r="Y3129" s="1069">
        <f>[5]building!Y3120</f>
        <v>0</v>
      </c>
      <c r="Z3129" s="749">
        <f t="shared" si="482"/>
        <v>0</v>
      </c>
      <c r="AA3129" s="1071"/>
      <c r="AB3129" s="1071"/>
    </row>
    <row r="3130" spans="23:28" ht="70.5" customHeight="1">
      <c r="W3130" s="829">
        <f t="shared" si="480"/>
        <v>0</v>
      </c>
      <c r="X3130" s="828">
        <f t="shared" si="481"/>
        <v>0</v>
      </c>
      <c r="Y3130" s="1069">
        <f>[5]building!Y3121</f>
        <v>0</v>
      </c>
      <c r="Z3130" s="749">
        <f t="shared" si="482"/>
        <v>0</v>
      </c>
      <c r="AA3130" s="1071"/>
      <c r="AB3130" s="1071"/>
    </row>
    <row r="3131" spans="23:28" ht="70.5" customHeight="1">
      <c r="W3131" s="829">
        <f t="shared" si="480"/>
        <v>0</v>
      </c>
      <c r="X3131" s="828">
        <f t="shared" si="481"/>
        <v>0</v>
      </c>
      <c r="Y3131" s="1069">
        <f>[5]building!Y3122</f>
        <v>0</v>
      </c>
      <c r="Z3131" s="749">
        <f t="shared" si="482"/>
        <v>0</v>
      </c>
      <c r="AA3131" s="1071"/>
      <c r="AB3131" s="1071"/>
    </row>
    <row r="3132" spans="23:28" ht="70.5" customHeight="1">
      <c r="W3132" s="829">
        <f t="shared" si="480"/>
        <v>0</v>
      </c>
      <c r="X3132" s="828">
        <f t="shared" si="481"/>
        <v>0</v>
      </c>
      <c r="Y3132" s="1069">
        <f>[5]building!Y3123</f>
        <v>0</v>
      </c>
      <c r="Z3132" s="749">
        <f t="shared" si="482"/>
        <v>0</v>
      </c>
      <c r="AA3132" s="1071"/>
      <c r="AB3132" s="1071"/>
    </row>
    <row r="3133" spans="23:28" ht="70.5" customHeight="1">
      <c r="W3133" s="829">
        <f t="shared" si="480"/>
        <v>0</v>
      </c>
      <c r="X3133" s="828">
        <f t="shared" si="481"/>
        <v>0</v>
      </c>
      <c r="Y3133" s="1069">
        <f>[5]building!Y3124</f>
        <v>0</v>
      </c>
      <c r="Z3133" s="749">
        <f t="shared" si="482"/>
        <v>0</v>
      </c>
      <c r="AA3133" s="1071"/>
      <c r="AB3133" s="1071"/>
    </row>
    <row r="3134" spans="23:28" ht="70.5" customHeight="1">
      <c r="W3134" s="829">
        <f t="shared" si="480"/>
        <v>0</v>
      </c>
      <c r="X3134" s="828">
        <f t="shared" si="481"/>
        <v>0</v>
      </c>
      <c r="Y3134" s="1069">
        <f>[5]building!Y3125</f>
        <v>0</v>
      </c>
      <c r="Z3134" s="749">
        <f t="shared" si="482"/>
        <v>0</v>
      </c>
      <c r="AA3134" s="1071"/>
      <c r="AB3134" s="1071"/>
    </row>
    <row r="3135" spans="23:28" ht="70.5" customHeight="1">
      <c r="W3135" s="829">
        <f t="shared" si="480"/>
        <v>0</v>
      </c>
      <c r="X3135" s="828">
        <f t="shared" si="481"/>
        <v>0</v>
      </c>
      <c r="Y3135" s="1069">
        <f>[5]building!Y3126</f>
        <v>0</v>
      </c>
      <c r="Z3135" s="749">
        <f t="shared" si="482"/>
        <v>0</v>
      </c>
      <c r="AA3135" s="1071"/>
      <c r="AB3135" s="1071"/>
    </row>
    <row r="3136" spans="23:28" ht="70.5" customHeight="1">
      <c r="W3136" s="829">
        <f t="shared" si="480"/>
        <v>0</v>
      </c>
      <c r="X3136" s="828">
        <f t="shared" si="481"/>
        <v>0</v>
      </c>
      <c r="Y3136" s="1069">
        <f>[5]building!Y3127</f>
        <v>0</v>
      </c>
      <c r="Z3136" s="749">
        <f t="shared" si="482"/>
        <v>0</v>
      </c>
      <c r="AA3136" s="1071"/>
      <c r="AB3136" s="1071"/>
    </row>
    <row r="3137" spans="23:28" ht="70.5" customHeight="1">
      <c r="W3137" s="829">
        <f t="shared" si="480"/>
        <v>0</v>
      </c>
      <c r="X3137" s="828">
        <f t="shared" si="481"/>
        <v>0</v>
      </c>
      <c r="Y3137" s="1069">
        <f>[5]building!Y3128</f>
        <v>0</v>
      </c>
      <c r="Z3137" s="749">
        <f t="shared" si="482"/>
        <v>0</v>
      </c>
      <c r="AA3137" s="1071"/>
      <c r="AB3137" s="1071"/>
    </row>
    <row r="3138" spans="23:28" ht="70.5" customHeight="1">
      <c r="W3138" s="829">
        <f t="shared" si="480"/>
        <v>0</v>
      </c>
      <c r="X3138" s="828">
        <f t="shared" si="481"/>
        <v>0</v>
      </c>
      <c r="Y3138" s="1069">
        <f>[5]building!Y3129</f>
        <v>0</v>
      </c>
      <c r="Z3138" s="749">
        <f t="shared" si="482"/>
        <v>0</v>
      </c>
      <c r="AA3138" s="1071"/>
      <c r="AB3138" s="1071"/>
    </row>
    <row r="3139" spans="23:28" ht="70.5" customHeight="1">
      <c r="W3139" s="829">
        <f t="shared" si="480"/>
        <v>0</v>
      </c>
      <c r="X3139" s="828">
        <f t="shared" si="481"/>
        <v>0</v>
      </c>
      <c r="Y3139" s="1069">
        <f>[5]building!Y3130</f>
        <v>0</v>
      </c>
      <c r="Z3139" s="749">
        <f t="shared" si="482"/>
        <v>0</v>
      </c>
      <c r="AA3139" s="1071"/>
      <c r="AB3139" s="1071"/>
    </row>
    <row r="3140" spans="23:28" ht="70.5" customHeight="1">
      <c r="W3140" s="829">
        <f t="shared" si="480"/>
        <v>0</v>
      </c>
      <c r="X3140" s="828">
        <f t="shared" si="481"/>
        <v>0</v>
      </c>
      <c r="Y3140" s="1069">
        <f>[5]building!Y3131</f>
        <v>0</v>
      </c>
      <c r="Z3140" s="749">
        <f t="shared" si="482"/>
        <v>0</v>
      </c>
      <c r="AA3140" s="1071"/>
      <c r="AB3140" s="1071"/>
    </row>
    <row r="3141" spans="23:28" ht="70.5" customHeight="1">
      <c r="W3141" s="829">
        <f t="shared" si="480"/>
        <v>0</v>
      </c>
      <c r="X3141" s="828">
        <f t="shared" si="481"/>
        <v>0</v>
      </c>
      <c r="Y3141" s="1069">
        <f>[5]building!Y3132</f>
        <v>0</v>
      </c>
      <c r="Z3141" s="749">
        <f t="shared" si="482"/>
        <v>0</v>
      </c>
      <c r="AA3141" s="1071"/>
      <c r="AB3141" s="1071"/>
    </row>
    <row r="3142" spans="23:28" ht="70.5" customHeight="1">
      <c r="W3142" s="829">
        <f t="shared" si="480"/>
        <v>0</v>
      </c>
      <c r="X3142" s="828">
        <f t="shared" si="481"/>
        <v>0</v>
      </c>
      <c r="Y3142" s="1069">
        <f>[5]building!Y3133</f>
        <v>0</v>
      </c>
      <c r="Z3142" s="749">
        <f t="shared" si="482"/>
        <v>0</v>
      </c>
      <c r="AA3142" s="1071"/>
      <c r="AB3142" s="1071"/>
    </row>
    <row r="3143" spans="23:28" ht="70.5" customHeight="1">
      <c r="W3143" s="829">
        <f t="shared" si="480"/>
        <v>0</v>
      </c>
      <c r="X3143" s="828">
        <f t="shared" si="481"/>
        <v>0</v>
      </c>
      <c r="Y3143" s="1069">
        <f>[5]building!Y3134</f>
        <v>0</v>
      </c>
      <c r="Z3143" s="749">
        <f t="shared" si="482"/>
        <v>0</v>
      </c>
      <c r="AA3143" s="1071"/>
      <c r="AB3143" s="1071"/>
    </row>
    <row r="3144" spans="23:28" ht="70.5" customHeight="1">
      <c r="W3144" s="829">
        <f t="shared" si="480"/>
        <v>0</v>
      </c>
      <c r="X3144" s="828">
        <f t="shared" si="481"/>
        <v>0</v>
      </c>
      <c r="Y3144" s="1069">
        <f>[5]building!Y3135</f>
        <v>0</v>
      </c>
      <c r="Z3144" s="749">
        <f t="shared" si="482"/>
        <v>0</v>
      </c>
      <c r="AA3144" s="1071"/>
      <c r="AB3144" s="1071"/>
    </row>
    <row r="3145" spans="23:28" ht="70.5" customHeight="1">
      <c r="W3145" s="829">
        <f t="shared" si="480"/>
        <v>0</v>
      </c>
      <c r="X3145" s="828">
        <f t="shared" si="481"/>
        <v>0</v>
      </c>
      <c r="Y3145" s="1069">
        <f>[5]building!Y3136</f>
        <v>0</v>
      </c>
      <c r="Z3145" s="749">
        <f t="shared" si="482"/>
        <v>0</v>
      </c>
      <c r="AA3145" s="1071"/>
      <c r="AB3145" s="1071"/>
    </row>
    <row r="3146" spans="23:28" ht="70.5" customHeight="1">
      <c r="W3146" s="829">
        <f t="shared" si="480"/>
        <v>0</v>
      </c>
      <c r="X3146" s="828">
        <f t="shared" si="481"/>
        <v>0</v>
      </c>
      <c r="Y3146" s="1069">
        <f>[5]building!Y3137</f>
        <v>0</v>
      </c>
      <c r="Z3146" s="749">
        <f t="shared" si="482"/>
        <v>0</v>
      </c>
      <c r="AA3146" s="1071"/>
      <c r="AB3146" s="1071"/>
    </row>
    <row r="3147" spans="23:28" ht="70.5" customHeight="1">
      <c r="W3147" s="829">
        <f t="shared" si="480"/>
        <v>0</v>
      </c>
      <c r="X3147" s="828">
        <f t="shared" si="481"/>
        <v>0</v>
      </c>
      <c r="Y3147" s="1069">
        <f>[5]building!Y3138</f>
        <v>0</v>
      </c>
      <c r="Z3147" s="749">
        <f t="shared" si="482"/>
        <v>0</v>
      </c>
      <c r="AA3147" s="1071"/>
      <c r="AB3147" s="1071"/>
    </row>
    <row r="3148" spans="23:28" ht="70.5" customHeight="1">
      <c r="W3148" s="829">
        <f t="shared" si="480"/>
        <v>0</v>
      </c>
      <c r="X3148" s="828">
        <f t="shared" si="481"/>
        <v>0</v>
      </c>
      <c r="Y3148" s="1069">
        <f>[5]building!Y3139</f>
        <v>0</v>
      </c>
      <c r="Z3148" s="749">
        <f t="shared" si="482"/>
        <v>0</v>
      </c>
      <c r="AA3148" s="1071"/>
      <c r="AB3148" s="1071"/>
    </row>
    <row r="3149" spans="23:28" ht="70.5" customHeight="1">
      <c r="W3149" s="829">
        <f t="shared" si="480"/>
        <v>0</v>
      </c>
      <c r="X3149" s="828">
        <f t="shared" si="481"/>
        <v>0</v>
      </c>
      <c r="Y3149" s="1069">
        <f>[5]building!Y3140</f>
        <v>0</v>
      </c>
      <c r="Z3149" s="749">
        <f t="shared" si="482"/>
        <v>0</v>
      </c>
      <c r="AA3149" s="1071"/>
      <c r="AB3149" s="1071"/>
    </row>
    <row r="3150" spans="23:28" ht="70.5" customHeight="1">
      <c r="W3150" s="829">
        <f t="shared" si="480"/>
        <v>0</v>
      </c>
      <c r="X3150" s="828">
        <f t="shared" si="481"/>
        <v>0</v>
      </c>
      <c r="Y3150" s="1069">
        <f>[5]building!Y3141</f>
        <v>0</v>
      </c>
      <c r="Z3150" s="749">
        <f t="shared" si="482"/>
        <v>0</v>
      </c>
      <c r="AA3150" s="1071"/>
      <c r="AB3150" s="1071"/>
    </row>
    <row r="3151" spans="23:28" ht="70.5" customHeight="1">
      <c r="W3151" s="829">
        <f t="shared" si="480"/>
        <v>0</v>
      </c>
      <c r="X3151" s="828">
        <f t="shared" si="481"/>
        <v>0</v>
      </c>
      <c r="Y3151" s="1069">
        <f>[5]building!Y3142</f>
        <v>0</v>
      </c>
      <c r="Z3151" s="749">
        <f t="shared" si="482"/>
        <v>0</v>
      </c>
      <c r="AA3151" s="1071"/>
      <c r="AB3151" s="1071"/>
    </row>
    <row r="3152" spans="23:28" ht="70.5" customHeight="1">
      <c r="W3152" s="829">
        <f t="shared" si="480"/>
        <v>0</v>
      </c>
      <c r="X3152" s="828">
        <f t="shared" si="481"/>
        <v>0</v>
      </c>
      <c r="Y3152" s="1069">
        <f>[5]building!Y3143</f>
        <v>0</v>
      </c>
      <c r="Z3152" s="749">
        <f t="shared" si="482"/>
        <v>0</v>
      </c>
      <c r="AA3152" s="1071"/>
      <c r="AB3152" s="1071"/>
    </row>
    <row r="3153" spans="23:28" ht="70.5" customHeight="1">
      <c r="W3153" s="829">
        <f t="shared" si="480"/>
        <v>0</v>
      </c>
      <c r="X3153" s="828">
        <f t="shared" si="481"/>
        <v>0</v>
      </c>
      <c r="Y3153" s="1069">
        <f>[5]building!Y3144</f>
        <v>0</v>
      </c>
      <c r="Z3153" s="749">
        <f t="shared" si="482"/>
        <v>0</v>
      </c>
      <c r="AA3153" s="1071"/>
      <c r="AB3153" s="1071"/>
    </row>
    <row r="3154" spans="23:28" ht="70.5" customHeight="1">
      <c r="W3154" s="829">
        <f t="shared" si="480"/>
        <v>0</v>
      </c>
      <c r="X3154" s="828">
        <f t="shared" si="481"/>
        <v>0</v>
      </c>
      <c r="Y3154" s="1069">
        <f>[5]building!Y3145</f>
        <v>0</v>
      </c>
      <c r="Z3154" s="749">
        <f t="shared" si="482"/>
        <v>0</v>
      </c>
      <c r="AA3154" s="1071"/>
      <c r="AB3154" s="1071"/>
    </row>
    <row r="3155" spans="23:28" ht="70.5" customHeight="1">
      <c r="W3155" s="829">
        <f t="shared" si="480"/>
        <v>0</v>
      </c>
      <c r="X3155" s="828">
        <f t="shared" si="481"/>
        <v>0</v>
      </c>
      <c r="Y3155" s="1069">
        <f>[5]building!Y3146</f>
        <v>0</v>
      </c>
      <c r="Z3155" s="749">
        <f t="shared" si="482"/>
        <v>0</v>
      </c>
      <c r="AA3155" s="1071"/>
      <c r="AB3155" s="1071"/>
    </row>
    <row r="3156" spans="23:28" ht="70.5" customHeight="1">
      <c r="W3156" s="829">
        <f t="shared" si="480"/>
        <v>0</v>
      </c>
      <c r="X3156" s="828">
        <f t="shared" si="481"/>
        <v>0</v>
      </c>
      <c r="Y3156" s="1069">
        <f>[5]building!Y3147</f>
        <v>0</v>
      </c>
      <c r="Z3156" s="749">
        <f t="shared" si="482"/>
        <v>0</v>
      </c>
      <c r="AA3156" s="1071"/>
      <c r="AB3156" s="1071"/>
    </row>
    <row r="3157" spans="23:28" ht="70.5" customHeight="1">
      <c r="W3157" s="829">
        <f t="shared" si="480"/>
        <v>0</v>
      </c>
      <c r="X3157" s="828">
        <f t="shared" si="481"/>
        <v>0</v>
      </c>
      <c r="Y3157" s="1069">
        <f>[5]building!Y3148</f>
        <v>0</v>
      </c>
      <c r="Z3157" s="749">
        <f t="shared" si="482"/>
        <v>0</v>
      </c>
      <c r="AA3157" s="1071"/>
      <c r="AB3157" s="1071"/>
    </row>
    <row r="3158" spans="23:28" ht="70.5" customHeight="1">
      <c r="W3158" s="829">
        <f t="shared" si="480"/>
        <v>0</v>
      </c>
      <c r="X3158" s="828">
        <f t="shared" si="481"/>
        <v>0</v>
      </c>
      <c r="Y3158" s="1069">
        <f>[5]building!Y3149</f>
        <v>0</v>
      </c>
      <c r="Z3158" s="749">
        <f t="shared" si="482"/>
        <v>0</v>
      </c>
      <c r="AA3158" s="1071"/>
      <c r="AB3158" s="1071"/>
    </row>
    <row r="3159" spans="23:28" ht="70.5" customHeight="1">
      <c r="W3159" s="829">
        <f t="shared" si="480"/>
        <v>0</v>
      </c>
      <c r="X3159" s="828">
        <f t="shared" si="481"/>
        <v>0</v>
      </c>
      <c r="Y3159" s="1069">
        <f>[5]building!Y3150</f>
        <v>0</v>
      </c>
      <c r="Z3159" s="749">
        <f t="shared" si="482"/>
        <v>0</v>
      </c>
      <c r="AA3159" s="1071"/>
      <c r="AB3159" s="1071"/>
    </row>
    <row r="3160" spans="23:28" ht="70.5" customHeight="1">
      <c r="W3160" s="829">
        <f t="shared" si="480"/>
        <v>0</v>
      </c>
      <c r="X3160" s="828">
        <f t="shared" si="481"/>
        <v>0</v>
      </c>
      <c r="Y3160" s="1069">
        <f>[5]building!Y3151</f>
        <v>0</v>
      </c>
      <c r="Z3160" s="749">
        <f t="shared" si="482"/>
        <v>0</v>
      </c>
      <c r="AA3160" s="1071"/>
      <c r="AB3160" s="1071"/>
    </row>
    <row r="3161" spans="23:28" ht="70.5" customHeight="1">
      <c r="W3161" s="829">
        <f t="shared" si="480"/>
        <v>0</v>
      </c>
      <c r="X3161" s="828">
        <f t="shared" si="481"/>
        <v>0</v>
      </c>
      <c r="Y3161" s="1069">
        <f>[5]building!Y3152</f>
        <v>0</v>
      </c>
      <c r="Z3161" s="749">
        <f t="shared" si="482"/>
        <v>0</v>
      </c>
      <c r="AA3161" s="1071"/>
      <c r="AB3161" s="1071"/>
    </row>
    <row r="3162" spans="23:28" ht="70.5" customHeight="1">
      <c r="W3162" s="829">
        <f t="shared" si="480"/>
        <v>0</v>
      </c>
      <c r="X3162" s="828">
        <f t="shared" si="481"/>
        <v>0</v>
      </c>
      <c r="Y3162" s="1069">
        <f>[5]building!Y3153</f>
        <v>0</v>
      </c>
      <c r="Z3162" s="749">
        <f t="shared" si="482"/>
        <v>0</v>
      </c>
      <c r="AA3162" s="1071"/>
      <c r="AB3162" s="1071"/>
    </row>
    <row r="3163" spans="23:28" ht="70.5" customHeight="1">
      <c r="W3163" s="829">
        <f t="shared" si="480"/>
        <v>0</v>
      </c>
      <c r="X3163" s="828">
        <f t="shared" si="481"/>
        <v>0</v>
      </c>
      <c r="Y3163" s="1069">
        <f>[5]building!Y3154</f>
        <v>0</v>
      </c>
      <c r="Z3163" s="749">
        <f t="shared" si="482"/>
        <v>0</v>
      </c>
      <c r="AA3163" s="1071"/>
      <c r="AB3163" s="1071"/>
    </row>
    <row r="3164" spans="23:28" ht="70.5" customHeight="1">
      <c r="W3164" s="829">
        <f t="shared" si="480"/>
        <v>0</v>
      </c>
      <c r="X3164" s="828">
        <f t="shared" si="481"/>
        <v>0</v>
      </c>
      <c r="Y3164" s="1069">
        <f>[5]building!Y3155</f>
        <v>0</v>
      </c>
      <c r="Z3164" s="749">
        <f t="shared" si="482"/>
        <v>0</v>
      </c>
      <c r="AA3164" s="1071"/>
      <c r="AB3164" s="1071"/>
    </row>
    <row r="3165" spans="23:28" ht="70.5" customHeight="1">
      <c r="W3165" s="829">
        <f t="shared" si="480"/>
        <v>0</v>
      </c>
      <c r="X3165" s="828">
        <f t="shared" si="481"/>
        <v>0</v>
      </c>
      <c r="Y3165" s="1069">
        <f>[5]building!Y3156</f>
        <v>0</v>
      </c>
      <c r="Z3165" s="749">
        <f t="shared" si="482"/>
        <v>0</v>
      </c>
      <c r="AA3165" s="1071"/>
      <c r="AB3165" s="1071"/>
    </row>
    <row r="3166" spans="23:28" ht="70.5" customHeight="1">
      <c r="W3166" s="829">
        <f t="shared" ref="W3166:W3229" si="483">G3166+I3166+K3166+M3166+O3166+Q3166+S3166+U3166</f>
        <v>0</v>
      </c>
      <c r="X3166" s="828">
        <f t="shared" ref="X3166:X3229" si="484">W3166*C3166</f>
        <v>0</v>
      </c>
      <c r="Y3166" s="1069">
        <f>[5]building!Y3157</f>
        <v>0</v>
      </c>
      <c r="Z3166" s="749">
        <f t="shared" ref="Z3166:Z3229" si="485">Y3166*C3166</f>
        <v>0</v>
      </c>
      <c r="AA3166" s="1071"/>
      <c r="AB3166" s="1071"/>
    </row>
    <row r="3167" spans="23:28" ht="70.5" customHeight="1">
      <c r="W3167" s="829">
        <f t="shared" si="483"/>
        <v>0</v>
      </c>
      <c r="X3167" s="828">
        <f t="shared" si="484"/>
        <v>0</v>
      </c>
      <c r="Y3167" s="1069">
        <f>[5]building!Y3158</f>
        <v>0</v>
      </c>
      <c r="Z3167" s="749">
        <f t="shared" si="485"/>
        <v>0</v>
      </c>
      <c r="AA3167" s="1071"/>
      <c r="AB3167" s="1071"/>
    </row>
    <row r="3168" spans="23:28" ht="70.5" customHeight="1">
      <c r="W3168" s="829">
        <f t="shared" si="483"/>
        <v>0</v>
      </c>
      <c r="X3168" s="828">
        <f t="shared" si="484"/>
        <v>0</v>
      </c>
      <c r="Y3168" s="1069">
        <f>[5]building!Y3159</f>
        <v>0</v>
      </c>
      <c r="Z3168" s="749">
        <f t="shared" si="485"/>
        <v>0</v>
      </c>
      <c r="AA3168" s="1071"/>
      <c r="AB3168" s="1071"/>
    </row>
    <row r="3169" spans="23:28" ht="70.5" customHeight="1">
      <c r="W3169" s="829">
        <f t="shared" si="483"/>
        <v>0</v>
      </c>
      <c r="X3169" s="828">
        <f t="shared" si="484"/>
        <v>0</v>
      </c>
      <c r="Y3169" s="1069">
        <f>[5]building!Y3160</f>
        <v>0</v>
      </c>
      <c r="Z3169" s="749">
        <f t="shared" si="485"/>
        <v>0</v>
      </c>
      <c r="AA3169" s="1071"/>
      <c r="AB3169" s="1071"/>
    </row>
    <row r="3170" spans="23:28" ht="70.5" customHeight="1">
      <c r="W3170" s="829">
        <f t="shared" si="483"/>
        <v>0</v>
      </c>
      <c r="X3170" s="828">
        <f t="shared" si="484"/>
        <v>0</v>
      </c>
      <c r="Y3170" s="1069">
        <f>[5]building!Y3161</f>
        <v>0</v>
      </c>
      <c r="Z3170" s="749">
        <f t="shared" si="485"/>
        <v>0</v>
      </c>
      <c r="AA3170" s="1071"/>
      <c r="AB3170" s="1071"/>
    </row>
    <row r="3171" spans="23:28" ht="70.5" customHeight="1">
      <c r="W3171" s="829">
        <f t="shared" si="483"/>
        <v>0</v>
      </c>
      <c r="X3171" s="828">
        <f t="shared" si="484"/>
        <v>0</v>
      </c>
      <c r="Y3171" s="1069">
        <f>[5]building!Y3162</f>
        <v>0</v>
      </c>
      <c r="Z3171" s="749">
        <f t="shared" si="485"/>
        <v>0</v>
      </c>
      <c r="AA3171" s="1071"/>
      <c r="AB3171" s="1071"/>
    </row>
    <row r="3172" spans="23:28" ht="70.5" customHeight="1">
      <c r="W3172" s="829">
        <f t="shared" si="483"/>
        <v>0</v>
      </c>
      <c r="X3172" s="828">
        <f t="shared" si="484"/>
        <v>0</v>
      </c>
      <c r="Y3172" s="1069">
        <f>[5]building!Y3163</f>
        <v>0</v>
      </c>
      <c r="Z3172" s="749">
        <f t="shared" si="485"/>
        <v>0</v>
      </c>
      <c r="AA3172" s="1071"/>
      <c r="AB3172" s="1071"/>
    </row>
    <row r="3173" spans="23:28" ht="70.5" customHeight="1">
      <c r="W3173" s="829">
        <f t="shared" si="483"/>
        <v>0</v>
      </c>
      <c r="X3173" s="828">
        <f t="shared" si="484"/>
        <v>0</v>
      </c>
      <c r="Y3173" s="1069">
        <f>[5]building!Y3164</f>
        <v>0</v>
      </c>
      <c r="Z3173" s="749">
        <f t="shared" si="485"/>
        <v>0</v>
      </c>
      <c r="AA3173" s="1071"/>
      <c r="AB3173" s="1071"/>
    </row>
    <row r="3174" spans="23:28" ht="70.5" customHeight="1">
      <c r="W3174" s="829">
        <f t="shared" si="483"/>
        <v>0</v>
      </c>
      <c r="X3174" s="828">
        <f t="shared" si="484"/>
        <v>0</v>
      </c>
      <c r="Y3174" s="1069">
        <f>[5]building!Y3165</f>
        <v>0</v>
      </c>
      <c r="Z3174" s="749">
        <f t="shared" si="485"/>
        <v>0</v>
      </c>
      <c r="AA3174" s="1071"/>
      <c r="AB3174" s="1071"/>
    </row>
    <row r="3175" spans="23:28" ht="70.5" customHeight="1">
      <c r="W3175" s="829">
        <f t="shared" si="483"/>
        <v>0</v>
      </c>
      <c r="X3175" s="828">
        <f t="shared" si="484"/>
        <v>0</v>
      </c>
      <c r="Y3175" s="1069">
        <f>[5]building!Y3166</f>
        <v>0</v>
      </c>
      <c r="Z3175" s="749">
        <f t="shared" si="485"/>
        <v>0</v>
      </c>
      <c r="AA3175" s="1071"/>
      <c r="AB3175" s="1071"/>
    </row>
    <row r="3176" spans="23:28" ht="70.5" customHeight="1">
      <c r="W3176" s="829">
        <f t="shared" si="483"/>
        <v>0</v>
      </c>
      <c r="X3176" s="828">
        <f t="shared" si="484"/>
        <v>0</v>
      </c>
      <c r="Y3176" s="1069">
        <f>[5]building!Y3167</f>
        <v>0</v>
      </c>
      <c r="Z3176" s="749">
        <f t="shared" si="485"/>
        <v>0</v>
      </c>
      <c r="AA3176" s="1071"/>
      <c r="AB3176" s="1071"/>
    </row>
    <row r="3177" spans="23:28" ht="70.5" customHeight="1">
      <c r="W3177" s="829">
        <f t="shared" si="483"/>
        <v>0</v>
      </c>
      <c r="X3177" s="828">
        <f t="shared" si="484"/>
        <v>0</v>
      </c>
      <c r="Y3177" s="1069">
        <f>[5]building!Y3168</f>
        <v>0</v>
      </c>
      <c r="Z3177" s="749">
        <f t="shared" si="485"/>
        <v>0</v>
      </c>
      <c r="AA3177" s="1071"/>
      <c r="AB3177" s="1071"/>
    </row>
    <row r="3178" spans="23:28" ht="70.5" customHeight="1">
      <c r="W3178" s="829">
        <f t="shared" si="483"/>
        <v>0</v>
      </c>
      <c r="X3178" s="828">
        <f t="shared" si="484"/>
        <v>0</v>
      </c>
      <c r="Y3178" s="1069">
        <f>[5]building!Y3169</f>
        <v>0</v>
      </c>
      <c r="Z3178" s="749">
        <f t="shared" si="485"/>
        <v>0</v>
      </c>
      <c r="AA3178" s="1071"/>
      <c r="AB3178" s="1071"/>
    </row>
    <row r="3179" spans="23:28" ht="70.5" customHeight="1">
      <c r="W3179" s="829">
        <f t="shared" si="483"/>
        <v>0</v>
      </c>
      <c r="X3179" s="828">
        <f t="shared" si="484"/>
        <v>0</v>
      </c>
      <c r="Y3179" s="1069">
        <f>[5]building!Y3170</f>
        <v>0</v>
      </c>
      <c r="Z3179" s="749">
        <f t="shared" si="485"/>
        <v>0</v>
      </c>
      <c r="AA3179" s="1071"/>
      <c r="AB3179" s="1071"/>
    </row>
    <row r="3180" spans="23:28" ht="70.5" customHeight="1">
      <c r="W3180" s="829">
        <f t="shared" si="483"/>
        <v>0</v>
      </c>
      <c r="X3180" s="828">
        <f t="shared" si="484"/>
        <v>0</v>
      </c>
      <c r="Y3180" s="1069">
        <f>[5]building!Y3171</f>
        <v>0</v>
      </c>
      <c r="Z3180" s="749">
        <f t="shared" si="485"/>
        <v>0</v>
      </c>
      <c r="AA3180" s="1071"/>
      <c r="AB3180" s="1071"/>
    </row>
    <row r="3181" spans="23:28" ht="70.5" customHeight="1">
      <c r="W3181" s="829">
        <f t="shared" si="483"/>
        <v>0</v>
      </c>
      <c r="X3181" s="828">
        <f t="shared" si="484"/>
        <v>0</v>
      </c>
      <c r="Y3181" s="1069">
        <f>[5]building!Y3172</f>
        <v>0</v>
      </c>
      <c r="Z3181" s="749">
        <f t="shared" si="485"/>
        <v>0</v>
      </c>
      <c r="AA3181" s="1071"/>
      <c r="AB3181" s="1071"/>
    </row>
    <row r="3182" spans="23:28" ht="70.5" customHeight="1">
      <c r="W3182" s="829">
        <f t="shared" si="483"/>
        <v>0</v>
      </c>
      <c r="X3182" s="828">
        <f t="shared" si="484"/>
        <v>0</v>
      </c>
      <c r="Y3182" s="1069">
        <f>[5]building!Y3173</f>
        <v>0</v>
      </c>
      <c r="Z3182" s="749">
        <f t="shared" si="485"/>
        <v>0</v>
      </c>
      <c r="AA3182" s="1071"/>
      <c r="AB3182" s="1071"/>
    </row>
    <row r="3183" spans="23:28" ht="70.5" customHeight="1">
      <c r="W3183" s="829">
        <f t="shared" si="483"/>
        <v>0</v>
      </c>
      <c r="X3183" s="828">
        <f t="shared" si="484"/>
        <v>0</v>
      </c>
      <c r="Y3183" s="1069">
        <f>[5]building!Y3174</f>
        <v>0</v>
      </c>
      <c r="Z3183" s="749">
        <f t="shared" si="485"/>
        <v>0</v>
      </c>
      <c r="AA3183" s="1071"/>
      <c r="AB3183" s="1071"/>
    </row>
    <row r="3184" spans="23:28" ht="70.5" customHeight="1">
      <c r="W3184" s="829">
        <f t="shared" si="483"/>
        <v>0</v>
      </c>
      <c r="X3184" s="828">
        <f t="shared" si="484"/>
        <v>0</v>
      </c>
      <c r="Y3184" s="1069">
        <f>[5]building!Y3175</f>
        <v>0</v>
      </c>
      <c r="Z3184" s="749">
        <f t="shared" si="485"/>
        <v>0</v>
      </c>
      <c r="AA3184" s="1071"/>
      <c r="AB3184" s="1071"/>
    </row>
    <row r="3185" spans="23:28" ht="70.5" customHeight="1">
      <c r="W3185" s="829">
        <f t="shared" si="483"/>
        <v>0</v>
      </c>
      <c r="X3185" s="828">
        <f t="shared" si="484"/>
        <v>0</v>
      </c>
      <c r="Y3185" s="1069">
        <f>[5]building!Y3176</f>
        <v>0</v>
      </c>
      <c r="Z3185" s="749">
        <f t="shared" si="485"/>
        <v>0</v>
      </c>
      <c r="AA3185" s="1071"/>
      <c r="AB3185" s="1071"/>
    </row>
    <row r="3186" spans="23:28" ht="70.5" customHeight="1">
      <c r="W3186" s="829">
        <f t="shared" si="483"/>
        <v>0</v>
      </c>
      <c r="X3186" s="828">
        <f t="shared" si="484"/>
        <v>0</v>
      </c>
      <c r="Y3186" s="1069">
        <f>[5]building!Y3177</f>
        <v>0</v>
      </c>
      <c r="Z3186" s="749">
        <f t="shared" si="485"/>
        <v>0</v>
      </c>
      <c r="AA3186" s="1071"/>
      <c r="AB3186" s="1071"/>
    </row>
    <row r="3187" spans="23:28" ht="70.5" customHeight="1">
      <c r="W3187" s="829">
        <f t="shared" si="483"/>
        <v>0</v>
      </c>
      <c r="X3187" s="828">
        <f t="shared" si="484"/>
        <v>0</v>
      </c>
      <c r="Y3187" s="1069">
        <f>[5]building!Y3178</f>
        <v>0</v>
      </c>
      <c r="Z3187" s="749">
        <f t="shared" si="485"/>
        <v>0</v>
      </c>
      <c r="AA3187" s="1071"/>
      <c r="AB3187" s="1071"/>
    </row>
    <row r="3188" spans="23:28" ht="70.5" customHeight="1">
      <c r="W3188" s="829">
        <f t="shared" si="483"/>
        <v>0</v>
      </c>
      <c r="X3188" s="828">
        <f t="shared" si="484"/>
        <v>0</v>
      </c>
      <c r="Y3188" s="1069">
        <f>[5]building!Y3179</f>
        <v>0</v>
      </c>
      <c r="Z3188" s="749">
        <f t="shared" si="485"/>
        <v>0</v>
      </c>
      <c r="AA3188" s="1071"/>
      <c r="AB3188" s="1071"/>
    </row>
    <row r="3189" spans="23:28" ht="70.5" customHeight="1">
      <c r="W3189" s="829">
        <f t="shared" si="483"/>
        <v>0</v>
      </c>
      <c r="X3189" s="828">
        <f t="shared" si="484"/>
        <v>0</v>
      </c>
      <c r="Y3189" s="1069">
        <f>[5]building!Y3180</f>
        <v>0</v>
      </c>
      <c r="Z3189" s="749">
        <f t="shared" si="485"/>
        <v>0</v>
      </c>
      <c r="AA3189" s="1071"/>
      <c r="AB3189" s="1071"/>
    </row>
    <row r="3190" spans="23:28" ht="70.5" customHeight="1">
      <c r="W3190" s="829">
        <f t="shared" si="483"/>
        <v>0</v>
      </c>
      <c r="X3190" s="828">
        <f t="shared" si="484"/>
        <v>0</v>
      </c>
      <c r="Y3190" s="1069">
        <f>[5]building!Y3181</f>
        <v>0</v>
      </c>
      <c r="Z3190" s="749">
        <f t="shared" si="485"/>
        <v>0</v>
      </c>
      <c r="AA3190" s="1071"/>
      <c r="AB3190" s="1071"/>
    </row>
    <row r="3191" spans="23:28" ht="70.5" customHeight="1">
      <c r="W3191" s="829">
        <f t="shared" si="483"/>
        <v>0</v>
      </c>
      <c r="X3191" s="828">
        <f t="shared" si="484"/>
        <v>0</v>
      </c>
      <c r="Y3191" s="1069">
        <f>[5]building!Y3182</f>
        <v>0</v>
      </c>
      <c r="Z3191" s="749">
        <f t="shared" si="485"/>
        <v>0</v>
      </c>
      <c r="AA3191" s="1071"/>
      <c r="AB3191" s="1071"/>
    </row>
    <row r="3192" spans="23:28" ht="70.5" customHeight="1">
      <c r="W3192" s="829">
        <f t="shared" si="483"/>
        <v>0</v>
      </c>
      <c r="X3192" s="828">
        <f t="shared" si="484"/>
        <v>0</v>
      </c>
      <c r="Y3192" s="1069">
        <f>[5]building!Y3183</f>
        <v>0</v>
      </c>
      <c r="Z3192" s="749">
        <f t="shared" si="485"/>
        <v>0</v>
      </c>
      <c r="AA3192" s="1071"/>
      <c r="AB3192" s="1071"/>
    </row>
    <row r="3193" spans="23:28" ht="70.5" customHeight="1">
      <c r="W3193" s="829">
        <f t="shared" si="483"/>
        <v>0</v>
      </c>
      <c r="X3193" s="828">
        <f t="shared" si="484"/>
        <v>0</v>
      </c>
      <c r="Y3193" s="1069">
        <f>[5]building!Y3184</f>
        <v>0</v>
      </c>
      <c r="Z3193" s="749">
        <f t="shared" si="485"/>
        <v>0</v>
      </c>
      <c r="AA3193" s="1071"/>
      <c r="AB3193" s="1071"/>
    </row>
    <row r="3194" spans="23:28" ht="70.5" customHeight="1">
      <c r="W3194" s="829">
        <f t="shared" si="483"/>
        <v>0</v>
      </c>
      <c r="X3194" s="828">
        <f t="shared" si="484"/>
        <v>0</v>
      </c>
      <c r="Y3194" s="1069">
        <f>[5]building!Y3185</f>
        <v>0</v>
      </c>
      <c r="Z3194" s="749">
        <f t="shared" si="485"/>
        <v>0</v>
      </c>
      <c r="AA3194" s="1071"/>
      <c r="AB3194" s="1071"/>
    </row>
    <row r="3195" spans="23:28" ht="70.5" customHeight="1">
      <c r="W3195" s="829">
        <f t="shared" si="483"/>
        <v>0</v>
      </c>
      <c r="X3195" s="828">
        <f t="shared" si="484"/>
        <v>0</v>
      </c>
      <c r="Y3195" s="1069">
        <f>[5]building!Y3186</f>
        <v>0</v>
      </c>
      <c r="Z3195" s="749">
        <f t="shared" si="485"/>
        <v>0</v>
      </c>
      <c r="AA3195" s="1071"/>
      <c r="AB3195" s="1071"/>
    </row>
    <row r="3196" spans="23:28" ht="70.5" customHeight="1">
      <c r="W3196" s="829">
        <f t="shared" si="483"/>
        <v>0</v>
      </c>
      <c r="X3196" s="828">
        <f t="shared" si="484"/>
        <v>0</v>
      </c>
      <c r="Y3196" s="1069">
        <f>[5]building!Y3187</f>
        <v>0</v>
      </c>
      <c r="Z3196" s="749">
        <f t="shared" si="485"/>
        <v>0</v>
      </c>
      <c r="AA3196" s="1071"/>
      <c r="AB3196" s="1071"/>
    </row>
    <row r="3197" spans="23:28" ht="70.5" customHeight="1">
      <c r="W3197" s="829">
        <f t="shared" si="483"/>
        <v>0</v>
      </c>
      <c r="X3197" s="828">
        <f t="shared" si="484"/>
        <v>0</v>
      </c>
      <c r="Y3197" s="1069">
        <f>[5]building!Y3188</f>
        <v>0</v>
      </c>
      <c r="Z3197" s="749">
        <f t="shared" si="485"/>
        <v>0</v>
      </c>
      <c r="AA3197" s="1071"/>
      <c r="AB3197" s="1071"/>
    </row>
    <row r="3198" spans="23:28" ht="70.5" customHeight="1">
      <c r="W3198" s="829">
        <f t="shared" si="483"/>
        <v>0</v>
      </c>
      <c r="X3198" s="828">
        <f t="shared" si="484"/>
        <v>0</v>
      </c>
      <c r="Y3198" s="1069">
        <f>[5]building!Y3189</f>
        <v>0</v>
      </c>
      <c r="Z3198" s="749">
        <f t="shared" si="485"/>
        <v>0</v>
      </c>
      <c r="AA3198" s="1071"/>
      <c r="AB3198" s="1071"/>
    </row>
    <row r="3199" spans="23:28" ht="70.5" customHeight="1">
      <c r="W3199" s="829">
        <f t="shared" si="483"/>
        <v>0</v>
      </c>
      <c r="X3199" s="828">
        <f t="shared" si="484"/>
        <v>0</v>
      </c>
      <c r="Y3199" s="1069">
        <f>[5]building!Y3190</f>
        <v>0</v>
      </c>
      <c r="Z3199" s="749">
        <f t="shared" si="485"/>
        <v>0</v>
      </c>
      <c r="AA3199" s="1071"/>
      <c r="AB3199" s="1071"/>
    </row>
    <row r="3200" spans="23:28" ht="70.5" customHeight="1">
      <c r="W3200" s="829">
        <f t="shared" si="483"/>
        <v>0</v>
      </c>
      <c r="X3200" s="828">
        <f t="shared" si="484"/>
        <v>0</v>
      </c>
      <c r="Y3200" s="1069">
        <f>[5]building!Y3191</f>
        <v>0</v>
      </c>
      <c r="Z3200" s="749">
        <f t="shared" si="485"/>
        <v>0</v>
      </c>
      <c r="AA3200" s="1071"/>
      <c r="AB3200" s="1071"/>
    </row>
    <row r="3201" spans="23:28" ht="70.5" customHeight="1">
      <c r="W3201" s="829">
        <f t="shared" si="483"/>
        <v>0</v>
      </c>
      <c r="X3201" s="828">
        <f t="shared" si="484"/>
        <v>0</v>
      </c>
      <c r="Y3201" s="1069">
        <f>[5]building!Y3192</f>
        <v>0</v>
      </c>
      <c r="Z3201" s="749">
        <f t="shared" si="485"/>
        <v>0</v>
      </c>
      <c r="AA3201" s="1071"/>
      <c r="AB3201" s="1071"/>
    </row>
    <row r="3202" spans="23:28" ht="70.5" customHeight="1">
      <c r="W3202" s="829">
        <f t="shared" si="483"/>
        <v>0</v>
      </c>
      <c r="X3202" s="828">
        <f t="shared" si="484"/>
        <v>0</v>
      </c>
      <c r="Y3202" s="1069">
        <f>[5]building!Y3193</f>
        <v>0</v>
      </c>
      <c r="Z3202" s="749">
        <f t="shared" si="485"/>
        <v>0</v>
      </c>
      <c r="AA3202" s="1071"/>
      <c r="AB3202" s="1071"/>
    </row>
    <row r="3203" spans="23:28" ht="70.5" customHeight="1">
      <c r="W3203" s="829">
        <f t="shared" si="483"/>
        <v>0</v>
      </c>
      <c r="X3203" s="828">
        <f t="shared" si="484"/>
        <v>0</v>
      </c>
      <c r="Y3203" s="1069">
        <f>[5]building!Y3194</f>
        <v>0</v>
      </c>
      <c r="Z3203" s="749">
        <f t="shared" si="485"/>
        <v>0</v>
      </c>
      <c r="AA3203" s="1071"/>
      <c r="AB3203" s="1071"/>
    </row>
    <row r="3204" spans="23:28" ht="70.5" customHeight="1">
      <c r="W3204" s="829">
        <f t="shared" si="483"/>
        <v>0</v>
      </c>
      <c r="X3204" s="828">
        <f t="shared" si="484"/>
        <v>0</v>
      </c>
      <c r="Y3204" s="1069">
        <f>[5]building!Y3195</f>
        <v>0</v>
      </c>
      <c r="Z3204" s="749">
        <f t="shared" si="485"/>
        <v>0</v>
      </c>
      <c r="AA3204" s="1071"/>
      <c r="AB3204" s="1071"/>
    </row>
    <row r="3205" spans="23:28" ht="70.5" customHeight="1">
      <c r="W3205" s="829">
        <f t="shared" si="483"/>
        <v>0</v>
      </c>
      <c r="X3205" s="828">
        <f t="shared" si="484"/>
        <v>0</v>
      </c>
      <c r="Y3205" s="1069">
        <f>[5]building!Y3196</f>
        <v>0</v>
      </c>
      <c r="Z3205" s="749">
        <f t="shared" si="485"/>
        <v>0</v>
      </c>
      <c r="AA3205" s="1071"/>
      <c r="AB3205" s="1071"/>
    </row>
    <row r="3206" spans="23:28" ht="70.5" customHeight="1">
      <c r="W3206" s="829">
        <f t="shared" si="483"/>
        <v>0</v>
      </c>
      <c r="X3206" s="828">
        <f t="shared" si="484"/>
        <v>0</v>
      </c>
      <c r="Y3206" s="1069">
        <f>[5]building!Y3197</f>
        <v>0</v>
      </c>
      <c r="Z3206" s="749">
        <f t="shared" si="485"/>
        <v>0</v>
      </c>
      <c r="AA3206" s="1071"/>
      <c r="AB3206" s="1071"/>
    </row>
    <row r="3207" spans="23:28" ht="70.5" customHeight="1">
      <c r="W3207" s="829">
        <f t="shared" si="483"/>
        <v>0</v>
      </c>
      <c r="X3207" s="828">
        <f t="shared" si="484"/>
        <v>0</v>
      </c>
      <c r="Y3207" s="1069">
        <f>[5]building!Y3198</f>
        <v>0</v>
      </c>
      <c r="Z3207" s="749">
        <f t="shared" si="485"/>
        <v>0</v>
      </c>
      <c r="AA3207" s="1071"/>
      <c r="AB3207" s="1071"/>
    </row>
    <row r="3208" spans="23:28" ht="70.5" customHeight="1">
      <c r="W3208" s="829">
        <f t="shared" si="483"/>
        <v>0</v>
      </c>
      <c r="X3208" s="828">
        <f t="shared" si="484"/>
        <v>0</v>
      </c>
      <c r="Y3208" s="1069">
        <f>[5]building!Y3199</f>
        <v>0</v>
      </c>
      <c r="Z3208" s="749">
        <f t="shared" si="485"/>
        <v>0</v>
      </c>
      <c r="AA3208" s="1071"/>
      <c r="AB3208" s="1071"/>
    </row>
    <row r="3209" spans="23:28" ht="70.5" customHeight="1">
      <c r="W3209" s="829">
        <f t="shared" si="483"/>
        <v>0</v>
      </c>
      <c r="X3209" s="828">
        <f t="shared" si="484"/>
        <v>0</v>
      </c>
      <c r="Y3209" s="1069">
        <f>[5]building!Y3200</f>
        <v>0</v>
      </c>
      <c r="Z3209" s="749">
        <f t="shared" si="485"/>
        <v>0</v>
      </c>
      <c r="AA3209" s="1071"/>
      <c r="AB3209" s="1071"/>
    </row>
    <row r="3210" spans="23:28" ht="70.5" customHeight="1">
      <c r="W3210" s="829">
        <f t="shared" si="483"/>
        <v>0</v>
      </c>
      <c r="X3210" s="828">
        <f t="shared" si="484"/>
        <v>0</v>
      </c>
      <c r="Y3210" s="1069">
        <f>[5]building!Y3201</f>
        <v>0</v>
      </c>
      <c r="Z3210" s="749">
        <f t="shared" si="485"/>
        <v>0</v>
      </c>
      <c r="AA3210" s="1071"/>
      <c r="AB3210" s="1071"/>
    </row>
    <row r="3211" spans="23:28" ht="70.5" customHeight="1">
      <c r="W3211" s="829">
        <f t="shared" si="483"/>
        <v>0</v>
      </c>
      <c r="X3211" s="828">
        <f t="shared" si="484"/>
        <v>0</v>
      </c>
      <c r="Y3211" s="1069">
        <f>[5]building!Y3202</f>
        <v>0</v>
      </c>
      <c r="Z3211" s="749">
        <f t="shared" si="485"/>
        <v>0</v>
      </c>
      <c r="AA3211" s="1071"/>
      <c r="AB3211" s="1071"/>
    </row>
    <row r="3212" spans="23:28" ht="70.5" customHeight="1">
      <c r="W3212" s="829">
        <f t="shared" si="483"/>
        <v>0</v>
      </c>
      <c r="X3212" s="828">
        <f t="shared" si="484"/>
        <v>0</v>
      </c>
      <c r="Y3212" s="1069">
        <f>[5]building!Y3203</f>
        <v>0</v>
      </c>
      <c r="Z3212" s="749">
        <f t="shared" si="485"/>
        <v>0</v>
      </c>
      <c r="AA3212" s="1071"/>
      <c r="AB3212" s="1071"/>
    </row>
    <row r="3213" spans="23:28" ht="70.5" customHeight="1">
      <c r="W3213" s="829">
        <f t="shared" si="483"/>
        <v>0</v>
      </c>
      <c r="X3213" s="828">
        <f t="shared" si="484"/>
        <v>0</v>
      </c>
      <c r="Y3213" s="1069">
        <f>[5]building!Y3204</f>
        <v>0</v>
      </c>
      <c r="Z3213" s="749">
        <f t="shared" si="485"/>
        <v>0</v>
      </c>
      <c r="AA3213" s="1071"/>
      <c r="AB3213" s="1071"/>
    </row>
    <row r="3214" spans="23:28" ht="70.5" customHeight="1">
      <c r="W3214" s="829">
        <f t="shared" si="483"/>
        <v>0</v>
      </c>
      <c r="X3214" s="828">
        <f t="shared" si="484"/>
        <v>0</v>
      </c>
      <c r="Y3214" s="1069">
        <f>[5]building!Y3205</f>
        <v>0</v>
      </c>
      <c r="Z3214" s="749">
        <f t="shared" si="485"/>
        <v>0</v>
      </c>
      <c r="AA3214" s="1071"/>
      <c r="AB3214" s="1071"/>
    </row>
    <row r="3215" spans="23:28" ht="70.5" customHeight="1">
      <c r="W3215" s="829">
        <f t="shared" si="483"/>
        <v>0</v>
      </c>
      <c r="X3215" s="828">
        <f t="shared" si="484"/>
        <v>0</v>
      </c>
      <c r="Y3215" s="1069">
        <f>[5]building!Y3206</f>
        <v>0</v>
      </c>
      <c r="Z3215" s="749">
        <f t="shared" si="485"/>
        <v>0</v>
      </c>
      <c r="AA3215" s="1071"/>
      <c r="AB3215" s="1071"/>
    </row>
    <row r="3216" spans="23:28" ht="70.5" customHeight="1">
      <c r="W3216" s="829">
        <f t="shared" si="483"/>
        <v>0</v>
      </c>
      <c r="X3216" s="828">
        <f t="shared" si="484"/>
        <v>0</v>
      </c>
      <c r="Y3216" s="1069">
        <f>[5]building!Y3207</f>
        <v>0</v>
      </c>
      <c r="Z3216" s="749">
        <f t="shared" si="485"/>
        <v>0</v>
      </c>
      <c r="AA3216" s="1071"/>
      <c r="AB3216" s="1071"/>
    </row>
    <row r="3217" spans="23:28" ht="70.5" customHeight="1">
      <c r="W3217" s="829">
        <f t="shared" si="483"/>
        <v>0</v>
      </c>
      <c r="X3217" s="828">
        <f t="shared" si="484"/>
        <v>0</v>
      </c>
      <c r="Y3217" s="1069">
        <f>[5]building!Y3208</f>
        <v>0</v>
      </c>
      <c r="Z3217" s="749">
        <f t="shared" si="485"/>
        <v>0</v>
      </c>
      <c r="AA3217" s="1071"/>
      <c r="AB3217" s="1071"/>
    </row>
    <row r="3218" spans="23:28" ht="70.5" customHeight="1">
      <c r="W3218" s="829">
        <f t="shared" si="483"/>
        <v>0</v>
      </c>
      <c r="X3218" s="828">
        <f t="shared" si="484"/>
        <v>0</v>
      </c>
      <c r="Y3218" s="1069">
        <f>[5]building!Y3209</f>
        <v>0</v>
      </c>
      <c r="Z3218" s="749">
        <f t="shared" si="485"/>
        <v>0</v>
      </c>
      <c r="AA3218" s="1071"/>
      <c r="AB3218" s="1071"/>
    </row>
    <row r="3219" spans="23:28" ht="70.5" customHeight="1">
      <c r="W3219" s="829">
        <f t="shared" si="483"/>
        <v>0</v>
      </c>
      <c r="X3219" s="828">
        <f t="shared" si="484"/>
        <v>0</v>
      </c>
      <c r="Y3219" s="1069">
        <f>[5]building!Y3210</f>
        <v>0</v>
      </c>
      <c r="Z3219" s="749">
        <f t="shared" si="485"/>
        <v>0</v>
      </c>
      <c r="AA3219" s="1071"/>
      <c r="AB3219" s="1071"/>
    </row>
    <row r="3220" spans="23:28" ht="70.5" customHeight="1">
      <c r="W3220" s="829">
        <f t="shared" si="483"/>
        <v>0</v>
      </c>
      <c r="X3220" s="828">
        <f t="shared" si="484"/>
        <v>0</v>
      </c>
      <c r="Y3220" s="1069">
        <f>[5]building!Y3211</f>
        <v>0</v>
      </c>
      <c r="Z3220" s="749">
        <f t="shared" si="485"/>
        <v>0</v>
      </c>
      <c r="AA3220" s="1071"/>
      <c r="AB3220" s="1071"/>
    </row>
    <row r="3221" spans="23:28" ht="70.5" customHeight="1">
      <c r="W3221" s="829">
        <f t="shared" si="483"/>
        <v>0</v>
      </c>
      <c r="X3221" s="828">
        <f t="shared" si="484"/>
        <v>0</v>
      </c>
      <c r="Y3221" s="1069">
        <f>[5]building!Y3212</f>
        <v>0</v>
      </c>
      <c r="Z3221" s="749">
        <f t="shared" si="485"/>
        <v>0</v>
      </c>
      <c r="AA3221" s="1071"/>
      <c r="AB3221" s="1071"/>
    </row>
    <row r="3222" spans="23:28" ht="70.5" customHeight="1">
      <c r="W3222" s="829">
        <f t="shared" si="483"/>
        <v>0</v>
      </c>
      <c r="X3222" s="828">
        <f t="shared" si="484"/>
        <v>0</v>
      </c>
      <c r="Y3222" s="1069">
        <f>[5]building!Y3213</f>
        <v>0</v>
      </c>
      <c r="Z3222" s="749">
        <f t="shared" si="485"/>
        <v>0</v>
      </c>
      <c r="AA3222" s="1071"/>
      <c r="AB3222" s="1071"/>
    </row>
    <row r="3223" spans="23:28" ht="70.5" customHeight="1">
      <c r="W3223" s="829">
        <f t="shared" si="483"/>
        <v>0</v>
      </c>
      <c r="X3223" s="828">
        <f t="shared" si="484"/>
        <v>0</v>
      </c>
      <c r="Y3223" s="1069">
        <f>[5]building!Y3214</f>
        <v>0</v>
      </c>
      <c r="Z3223" s="749">
        <f t="shared" si="485"/>
        <v>0</v>
      </c>
      <c r="AA3223" s="1071"/>
      <c r="AB3223" s="1071"/>
    </row>
    <row r="3224" spans="23:28" ht="70.5" customHeight="1">
      <c r="W3224" s="829">
        <f t="shared" si="483"/>
        <v>0</v>
      </c>
      <c r="X3224" s="828">
        <f t="shared" si="484"/>
        <v>0</v>
      </c>
      <c r="Y3224" s="1069">
        <f>[5]building!Y3215</f>
        <v>0</v>
      </c>
      <c r="Z3224" s="749">
        <f t="shared" si="485"/>
        <v>0</v>
      </c>
      <c r="AA3224" s="1071"/>
      <c r="AB3224" s="1071"/>
    </row>
    <row r="3225" spans="23:28" ht="70.5" customHeight="1">
      <c r="W3225" s="829">
        <f t="shared" si="483"/>
        <v>0</v>
      </c>
      <c r="X3225" s="828">
        <f t="shared" si="484"/>
        <v>0</v>
      </c>
      <c r="Y3225" s="1069">
        <f>[5]building!Y3216</f>
        <v>0</v>
      </c>
      <c r="Z3225" s="749">
        <f t="shared" si="485"/>
        <v>0</v>
      </c>
      <c r="AA3225" s="1071"/>
      <c r="AB3225" s="1071"/>
    </row>
    <row r="3226" spans="23:28" ht="70.5" customHeight="1">
      <c r="W3226" s="829">
        <f t="shared" si="483"/>
        <v>0</v>
      </c>
      <c r="X3226" s="828">
        <f t="shared" si="484"/>
        <v>0</v>
      </c>
      <c r="Y3226" s="1069">
        <f>[5]building!Y3217</f>
        <v>0</v>
      </c>
      <c r="Z3226" s="749">
        <f t="shared" si="485"/>
        <v>0</v>
      </c>
      <c r="AA3226" s="1071"/>
      <c r="AB3226" s="1071"/>
    </row>
    <row r="3227" spans="23:28" ht="70.5" customHeight="1">
      <c r="W3227" s="829">
        <f t="shared" si="483"/>
        <v>0</v>
      </c>
      <c r="X3227" s="828">
        <f t="shared" si="484"/>
        <v>0</v>
      </c>
      <c r="Y3227" s="1069">
        <f>[5]building!Y3218</f>
        <v>0</v>
      </c>
      <c r="Z3227" s="749">
        <f t="shared" si="485"/>
        <v>0</v>
      </c>
      <c r="AA3227" s="1071"/>
      <c r="AB3227" s="1071"/>
    </row>
    <row r="3228" spans="23:28" ht="70.5" customHeight="1">
      <c r="W3228" s="829">
        <f t="shared" si="483"/>
        <v>0</v>
      </c>
      <c r="X3228" s="828">
        <f t="shared" si="484"/>
        <v>0</v>
      </c>
      <c r="Y3228" s="1069">
        <f>[5]building!Y3219</f>
        <v>0</v>
      </c>
      <c r="Z3228" s="749">
        <f t="shared" si="485"/>
        <v>0</v>
      </c>
      <c r="AA3228" s="1071"/>
      <c r="AB3228" s="1071"/>
    </row>
    <row r="3229" spans="23:28" ht="70.5" customHeight="1">
      <c r="W3229" s="829">
        <f t="shared" si="483"/>
        <v>0</v>
      </c>
      <c r="X3229" s="828">
        <f t="shared" si="484"/>
        <v>0</v>
      </c>
      <c r="Y3229" s="1069">
        <f>[5]building!Y3220</f>
        <v>0</v>
      </c>
      <c r="Z3229" s="749">
        <f t="shared" si="485"/>
        <v>0</v>
      </c>
      <c r="AA3229" s="1071"/>
      <c r="AB3229" s="1071"/>
    </row>
    <row r="3230" spans="23:28" ht="70.5" customHeight="1">
      <c r="W3230" s="829">
        <f t="shared" ref="W3230:W3293" si="486">G3230+I3230+K3230+M3230+O3230+Q3230+S3230+U3230</f>
        <v>0</v>
      </c>
      <c r="X3230" s="828">
        <f t="shared" ref="X3230:X3293" si="487">W3230*C3230</f>
        <v>0</v>
      </c>
      <c r="Y3230" s="1069">
        <f>[5]building!Y3221</f>
        <v>0</v>
      </c>
      <c r="Z3230" s="749">
        <f t="shared" ref="Z3230:Z3293" si="488">Y3230*C3230</f>
        <v>0</v>
      </c>
      <c r="AA3230" s="1071"/>
      <c r="AB3230" s="1071"/>
    </row>
    <row r="3231" spans="23:28" ht="70.5" customHeight="1">
      <c r="W3231" s="829">
        <f t="shared" si="486"/>
        <v>0</v>
      </c>
      <c r="X3231" s="828">
        <f t="shared" si="487"/>
        <v>0</v>
      </c>
      <c r="Y3231" s="1069">
        <f>[5]building!Y3222</f>
        <v>0</v>
      </c>
      <c r="Z3231" s="749">
        <f t="shared" si="488"/>
        <v>0</v>
      </c>
      <c r="AA3231" s="1071"/>
      <c r="AB3231" s="1071"/>
    </row>
    <row r="3232" spans="23:28" ht="70.5" customHeight="1">
      <c r="W3232" s="829">
        <f t="shared" si="486"/>
        <v>0</v>
      </c>
      <c r="X3232" s="828">
        <f t="shared" si="487"/>
        <v>0</v>
      </c>
      <c r="Y3232" s="1069">
        <f>[5]building!Y3223</f>
        <v>0</v>
      </c>
      <c r="Z3232" s="749">
        <f t="shared" si="488"/>
        <v>0</v>
      </c>
      <c r="AA3232" s="1071"/>
      <c r="AB3232" s="1071"/>
    </row>
    <row r="3233" spans="23:28" ht="70.5" customHeight="1">
      <c r="W3233" s="829">
        <f t="shared" si="486"/>
        <v>0</v>
      </c>
      <c r="X3233" s="828">
        <f t="shared" si="487"/>
        <v>0</v>
      </c>
      <c r="Y3233" s="1069">
        <f>[5]building!Y3224</f>
        <v>0</v>
      </c>
      <c r="Z3233" s="749">
        <f t="shared" si="488"/>
        <v>0</v>
      </c>
      <c r="AA3233" s="1071"/>
      <c r="AB3233" s="1071"/>
    </row>
    <row r="3234" spans="23:28" ht="70.5" customHeight="1">
      <c r="W3234" s="829">
        <f t="shared" si="486"/>
        <v>0</v>
      </c>
      <c r="X3234" s="828">
        <f t="shared" si="487"/>
        <v>0</v>
      </c>
      <c r="Y3234" s="1069">
        <f>[5]building!Y3225</f>
        <v>0</v>
      </c>
      <c r="Z3234" s="749">
        <f t="shared" si="488"/>
        <v>0</v>
      </c>
      <c r="AA3234" s="1071"/>
      <c r="AB3234" s="1071"/>
    </row>
    <row r="3235" spans="23:28" ht="70.5" customHeight="1">
      <c r="W3235" s="829">
        <f t="shared" si="486"/>
        <v>0</v>
      </c>
      <c r="X3235" s="828">
        <f t="shared" si="487"/>
        <v>0</v>
      </c>
      <c r="Y3235" s="1069">
        <f>[5]building!Y3226</f>
        <v>0</v>
      </c>
      <c r="Z3235" s="749">
        <f t="shared" si="488"/>
        <v>0</v>
      </c>
      <c r="AA3235" s="1071"/>
      <c r="AB3235" s="1071"/>
    </row>
    <row r="3236" spans="23:28" ht="70.5" customHeight="1">
      <c r="W3236" s="829">
        <f t="shared" si="486"/>
        <v>0</v>
      </c>
      <c r="X3236" s="828">
        <f t="shared" si="487"/>
        <v>0</v>
      </c>
      <c r="Y3236" s="1069">
        <f>[5]building!Y3227</f>
        <v>0</v>
      </c>
      <c r="Z3236" s="749">
        <f t="shared" si="488"/>
        <v>0</v>
      </c>
      <c r="AA3236" s="1071"/>
      <c r="AB3236" s="1071"/>
    </row>
    <row r="3237" spans="23:28" ht="70.5" customHeight="1">
      <c r="W3237" s="829">
        <f t="shared" si="486"/>
        <v>0</v>
      </c>
      <c r="X3237" s="828">
        <f t="shared" si="487"/>
        <v>0</v>
      </c>
      <c r="Y3237" s="1069">
        <f>[5]building!Y3228</f>
        <v>0</v>
      </c>
      <c r="Z3237" s="749">
        <f t="shared" si="488"/>
        <v>0</v>
      </c>
      <c r="AA3237" s="1071"/>
      <c r="AB3237" s="1071"/>
    </row>
    <row r="3238" spans="23:28" ht="70.5" customHeight="1">
      <c r="W3238" s="829">
        <f t="shared" si="486"/>
        <v>0</v>
      </c>
      <c r="X3238" s="828">
        <f t="shared" si="487"/>
        <v>0</v>
      </c>
      <c r="Y3238" s="1069">
        <f>[5]building!Y3229</f>
        <v>0</v>
      </c>
      <c r="Z3238" s="749">
        <f t="shared" si="488"/>
        <v>0</v>
      </c>
      <c r="AA3238" s="1071"/>
      <c r="AB3238" s="1071"/>
    </row>
    <row r="3239" spans="23:28" ht="70.5" customHeight="1">
      <c r="W3239" s="829">
        <f t="shared" si="486"/>
        <v>0</v>
      </c>
      <c r="X3239" s="828">
        <f t="shared" si="487"/>
        <v>0</v>
      </c>
      <c r="Y3239" s="1069">
        <f>[5]building!Y3230</f>
        <v>0</v>
      </c>
      <c r="Z3239" s="749">
        <f t="shared" si="488"/>
        <v>0</v>
      </c>
      <c r="AA3239" s="1071"/>
      <c r="AB3239" s="1071"/>
    </row>
    <row r="3240" spans="23:28" ht="70.5" customHeight="1">
      <c r="W3240" s="829">
        <f t="shared" si="486"/>
        <v>0</v>
      </c>
      <c r="X3240" s="828">
        <f t="shared" si="487"/>
        <v>0</v>
      </c>
      <c r="Y3240" s="1069">
        <f>[5]building!Y3231</f>
        <v>0</v>
      </c>
      <c r="Z3240" s="749">
        <f t="shared" si="488"/>
        <v>0</v>
      </c>
      <c r="AA3240" s="1071"/>
      <c r="AB3240" s="1071"/>
    </row>
    <row r="3241" spans="23:28" ht="70.5" customHeight="1">
      <c r="W3241" s="829">
        <f t="shared" si="486"/>
        <v>0</v>
      </c>
      <c r="X3241" s="828">
        <f t="shared" si="487"/>
        <v>0</v>
      </c>
      <c r="Y3241" s="1069">
        <f>[5]building!Y3232</f>
        <v>0</v>
      </c>
      <c r="Z3241" s="749">
        <f t="shared" si="488"/>
        <v>0</v>
      </c>
      <c r="AA3241" s="1071"/>
      <c r="AB3241" s="1071"/>
    </row>
    <row r="3242" spans="23:28" ht="70.5" customHeight="1">
      <c r="W3242" s="829">
        <f t="shared" si="486"/>
        <v>0</v>
      </c>
      <c r="X3242" s="828">
        <f t="shared" si="487"/>
        <v>0</v>
      </c>
      <c r="Y3242" s="1069">
        <f>[5]building!Y3233</f>
        <v>0</v>
      </c>
      <c r="Z3242" s="749">
        <f t="shared" si="488"/>
        <v>0</v>
      </c>
      <c r="AA3242" s="1071"/>
      <c r="AB3242" s="1071"/>
    </row>
    <row r="3243" spans="23:28" ht="70.5" customHeight="1">
      <c r="W3243" s="829">
        <f t="shared" si="486"/>
        <v>0</v>
      </c>
      <c r="X3243" s="828">
        <f t="shared" si="487"/>
        <v>0</v>
      </c>
      <c r="Y3243" s="1069">
        <f>[5]building!Y3234</f>
        <v>0</v>
      </c>
      <c r="Z3243" s="749">
        <f t="shared" si="488"/>
        <v>0</v>
      </c>
      <c r="AA3243" s="1071"/>
      <c r="AB3243" s="1071"/>
    </row>
    <row r="3244" spans="23:28" ht="70.5" customHeight="1">
      <c r="W3244" s="829">
        <f t="shared" si="486"/>
        <v>0</v>
      </c>
      <c r="X3244" s="828">
        <f t="shared" si="487"/>
        <v>0</v>
      </c>
      <c r="Y3244" s="1069">
        <f>[5]building!Y3235</f>
        <v>0</v>
      </c>
      <c r="Z3244" s="749">
        <f t="shared" si="488"/>
        <v>0</v>
      </c>
      <c r="AA3244" s="1071"/>
      <c r="AB3244" s="1071"/>
    </row>
    <row r="3245" spans="23:28" ht="70.5" customHeight="1">
      <c r="W3245" s="829">
        <f t="shared" si="486"/>
        <v>0</v>
      </c>
      <c r="X3245" s="828">
        <f t="shared" si="487"/>
        <v>0</v>
      </c>
      <c r="Y3245" s="1069">
        <f>[5]building!Y3236</f>
        <v>0</v>
      </c>
      <c r="Z3245" s="749">
        <f t="shared" si="488"/>
        <v>0</v>
      </c>
      <c r="AA3245" s="1071"/>
      <c r="AB3245" s="1071"/>
    </row>
    <row r="3246" spans="23:28" ht="70.5" customHeight="1">
      <c r="W3246" s="829">
        <f t="shared" si="486"/>
        <v>0</v>
      </c>
      <c r="X3246" s="828">
        <f t="shared" si="487"/>
        <v>0</v>
      </c>
      <c r="Y3246" s="1069">
        <f>[5]building!Y3237</f>
        <v>0</v>
      </c>
      <c r="Z3246" s="749">
        <f t="shared" si="488"/>
        <v>0</v>
      </c>
      <c r="AA3246" s="1071"/>
      <c r="AB3246" s="1071"/>
    </row>
    <row r="3247" spans="23:28" ht="70.5" customHeight="1">
      <c r="W3247" s="829">
        <f t="shared" si="486"/>
        <v>0</v>
      </c>
      <c r="X3247" s="828">
        <f t="shared" si="487"/>
        <v>0</v>
      </c>
      <c r="Y3247" s="1069">
        <f>[5]building!Y3238</f>
        <v>0</v>
      </c>
      <c r="Z3247" s="749">
        <f t="shared" si="488"/>
        <v>0</v>
      </c>
      <c r="AA3247" s="1071"/>
      <c r="AB3247" s="1071"/>
    </row>
    <row r="3248" spans="23:28" ht="70.5" customHeight="1">
      <c r="W3248" s="829">
        <f t="shared" si="486"/>
        <v>0</v>
      </c>
      <c r="X3248" s="828">
        <f t="shared" si="487"/>
        <v>0</v>
      </c>
      <c r="Y3248" s="1069">
        <f>[5]building!Y3239</f>
        <v>0</v>
      </c>
      <c r="Z3248" s="749">
        <f t="shared" si="488"/>
        <v>0</v>
      </c>
      <c r="AA3248" s="1071"/>
      <c r="AB3248" s="1071"/>
    </row>
    <row r="3249" spans="23:28" ht="70.5" customHeight="1">
      <c r="W3249" s="829">
        <f t="shared" si="486"/>
        <v>0</v>
      </c>
      <c r="X3249" s="828">
        <f t="shared" si="487"/>
        <v>0</v>
      </c>
      <c r="Y3249" s="1069">
        <f>[5]building!Y3240</f>
        <v>0</v>
      </c>
      <c r="Z3249" s="749">
        <f t="shared" si="488"/>
        <v>0</v>
      </c>
      <c r="AA3249" s="1071"/>
      <c r="AB3249" s="1071"/>
    </row>
    <row r="3250" spans="23:28" ht="70.5" customHeight="1">
      <c r="W3250" s="829">
        <f t="shared" si="486"/>
        <v>0</v>
      </c>
      <c r="X3250" s="828">
        <f t="shared" si="487"/>
        <v>0</v>
      </c>
      <c r="Y3250" s="1069">
        <f>[5]building!Y3241</f>
        <v>0</v>
      </c>
      <c r="Z3250" s="749">
        <f t="shared" si="488"/>
        <v>0</v>
      </c>
      <c r="AA3250" s="1071"/>
      <c r="AB3250" s="1071"/>
    </row>
    <row r="3251" spans="23:28" ht="70.5" customHeight="1">
      <c r="W3251" s="829">
        <f t="shared" si="486"/>
        <v>0</v>
      </c>
      <c r="X3251" s="828">
        <f t="shared" si="487"/>
        <v>0</v>
      </c>
      <c r="Y3251" s="1069">
        <f>[5]building!Y3242</f>
        <v>0</v>
      </c>
      <c r="Z3251" s="749">
        <f t="shared" si="488"/>
        <v>0</v>
      </c>
      <c r="AA3251" s="1071"/>
      <c r="AB3251" s="1071"/>
    </row>
    <row r="3252" spans="23:28" ht="70.5" customHeight="1">
      <c r="W3252" s="829">
        <f t="shared" si="486"/>
        <v>0</v>
      </c>
      <c r="X3252" s="828">
        <f t="shared" si="487"/>
        <v>0</v>
      </c>
      <c r="Y3252" s="1069">
        <f>[5]building!Y3243</f>
        <v>0</v>
      </c>
      <c r="Z3252" s="749">
        <f t="shared" si="488"/>
        <v>0</v>
      </c>
      <c r="AA3252" s="1071"/>
      <c r="AB3252" s="1071"/>
    </row>
    <row r="3253" spans="23:28" ht="70.5" customHeight="1">
      <c r="W3253" s="829">
        <f t="shared" si="486"/>
        <v>0</v>
      </c>
      <c r="X3253" s="828">
        <f t="shared" si="487"/>
        <v>0</v>
      </c>
      <c r="Y3253" s="1069">
        <f>[5]building!Y3244</f>
        <v>0</v>
      </c>
      <c r="Z3253" s="749">
        <f t="shared" si="488"/>
        <v>0</v>
      </c>
      <c r="AA3253" s="1071"/>
      <c r="AB3253" s="1071"/>
    </row>
    <row r="3254" spans="23:28" ht="70.5" customHeight="1">
      <c r="W3254" s="829">
        <f t="shared" si="486"/>
        <v>0</v>
      </c>
      <c r="X3254" s="828">
        <f t="shared" si="487"/>
        <v>0</v>
      </c>
      <c r="Y3254" s="1069">
        <f>[5]building!Y3245</f>
        <v>0</v>
      </c>
      <c r="Z3254" s="749">
        <f t="shared" si="488"/>
        <v>0</v>
      </c>
      <c r="AA3254" s="1071"/>
      <c r="AB3254" s="1071"/>
    </row>
    <row r="3255" spans="23:28" ht="70.5" customHeight="1">
      <c r="W3255" s="829">
        <f t="shared" si="486"/>
        <v>0</v>
      </c>
      <c r="X3255" s="828">
        <f t="shared" si="487"/>
        <v>0</v>
      </c>
      <c r="Y3255" s="1069">
        <f>[5]building!Y3246</f>
        <v>0</v>
      </c>
      <c r="Z3255" s="749">
        <f t="shared" si="488"/>
        <v>0</v>
      </c>
      <c r="AA3255" s="1071"/>
      <c r="AB3255" s="1071"/>
    </row>
    <row r="3256" spans="23:28" ht="70.5" customHeight="1">
      <c r="W3256" s="829">
        <f t="shared" si="486"/>
        <v>0</v>
      </c>
      <c r="X3256" s="828">
        <f t="shared" si="487"/>
        <v>0</v>
      </c>
      <c r="Y3256" s="1069">
        <f>[5]building!Y3247</f>
        <v>0</v>
      </c>
      <c r="Z3256" s="749">
        <f t="shared" si="488"/>
        <v>0</v>
      </c>
      <c r="AA3256" s="1071"/>
      <c r="AB3256" s="1071"/>
    </row>
    <row r="3257" spans="23:28" ht="70.5" customHeight="1">
      <c r="W3257" s="829">
        <f t="shared" si="486"/>
        <v>0</v>
      </c>
      <c r="X3257" s="828">
        <f t="shared" si="487"/>
        <v>0</v>
      </c>
      <c r="Y3257" s="1069">
        <f>[5]building!Y3248</f>
        <v>0</v>
      </c>
      <c r="Z3257" s="749">
        <f t="shared" si="488"/>
        <v>0</v>
      </c>
      <c r="AA3257" s="1071"/>
      <c r="AB3257" s="1071"/>
    </row>
    <row r="3258" spans="23:28" ht="70.5" customHeight="1">
      <c r="W3258" s="829">
        <f t="shared" si="486"/>
        <v>0</v>
      </c>
      <c r="X3258" s="828">
        <f t="shared" si="487"/>
        <v>0</v>
      </c>
      <c r="Y3258" s="1069">
        <f>[5]building!Y3249</f>
        <v>0</v>
      </c>
      <c r="Z3258" s="749">
        <f t="shared" si="488"/>
        <v>0</v>
      </c>
      <c r="AA3258" s="1071"/>
      <c r="AB3258" s="1071"/>
    </row>
    <row r="3259" spans="23:28" ht="70.5" customHeight="1">
      <c r="W3259" s="829">
        <f t="shared" si="486"/>
        <v>0</v>
      </c>
      <c r="X3259" s="828">
        <f t="shared" si="487"/>
        <v>0</v>
      </c>
      <c r="Y3259" s="1069">
        <f>[5]building!Y3250</f>
        <v>0</v>
      </c>
      <c r="Z3259" s="749">
        <f t="shared" si="488"/>
        <v>0</v>
      </c>
      <c r="AA3259" s="1071"/>
      <c r="AB3259" s="1071"/>
    </row>
    <row r="3260" spans="23:28" ht="70.5" customHeight="1">
      <c r="W3260" s="829">
        <f t="shared" si="486"/>
        <v>0</v>
      </c>
      <c r="X3260" s="828">
        <f t="shared" si="487"/>
        <v>0</v>
      </c>
      <c r="Y3260" s="1069">
        <f>[5]building!Y3251</f>
        <v>0</v>
      </c>
      <c r="Z3260" s="749">
        <f t="shared" si="488"/>
        <v>0</v>
      </c>
      <c r="AA3260" s="1071"/>
      <c r="AB3260" s="1071"/>
    </row>
    <row r="3261" spans="23:28" ht="70.5" customHeight="1">
      <c r="W3261" s="829">
        <f t="shared" si="486"/>
        <v>0</v>
      </c>
      <c r="X3261" s="828">
        <f t="shared" si="487"/>
        <v>0</v>
      </c>
      <c r="Y3261" s="1069">
        <f>[5]building!Y3252</f>
        <v>0</v>
      </c>
      <c r="Z3261" s="749">
        <f t="shared" si="488"/>
        <v>0</v>
      </c>
      <c r="AA3261" s="1071"/>
      <c r="AB3261" s="1071"/>
    </row>
    <row r="3262" spans="23:28" ht="70.5" customHeight="1">
      <c r="W3262" s="829">
        <f t="shared" si="486"/>
        <v>0</v>
      </c>
      <c r="X3262" s="828">
        <f t="shared" si="487"/>
        <v>0</v>
      </c>
      <c r="Y3262" s="1069">
        <f>[5]building!Y3253</f>
        <v>0</v>
      </c>
      <c r="Z3262" s="749">
        <f t="shared" si="488"/>
        <v>0</v>
      </c>
      <c r="AA3262" s="1071"/>
      <c r="AB3262" s="1071"/>
    </row>
    <row r="3263" spans="23:28" ht="70.5" customHeight="1">
      <c r="W3263" s="829">
        <f t="shared" si="486"/>
        <v>0</v>
      </c>
      <c r="X3263" s="828">
        <f t="shared" si="487"/>
        <v>0</v>
      </c>
      <c r="Y3263" s="1069">
        <f>[5]building!Y3254</f>
        <v>0</v>
      </c>
      <c r="Z3263" s="749">
        <f t="shared" si="488"/>
        <v>0</v>
      </c>
      <c r="AA3263" s="1071"/>
      <c r="AB3263" s="1071"/>
    </row>
    <row r="3264" spans="23:28" ht="70.5" customHeight="1">
      <c r="W3264" s="829">
        <f t="shared" si="486"/>
        <v>0</v>
      </c>
      <c r="X3264" s="828">
        <f t="shared" si="487"/>
        <v>0</v>
      </c>
      <c r="Y3264" s="1069">
        <f>[5]building!Y3255</f>
        <v>0</v>
      </c>
      <c r="Z3264" s="749">
        <f t="shared" si="488"/>
        <v>0</v>
      </c>
      <c r="AA3264" s="1071"/>
      <c r="AB3264" s="1071"/>
    </row>
    <row r="3265" spans="23:28" ht="70.5" customHeight="1">
      <c r="W3265" s="829">
        <f t="shared" si="486"/>
        <v>0</v>
      </c>
      <c r="X3265" s="828">
        <f t="shared" si="487"/>
        <v>0</v>
      </c>
      <c r="Y3265" s="1069">
        <f>[5]building!Y3256</f>
        <v>0</v>
      </c>
      <c r="Z3265" s="749">
        <f t="shared" si="488"/>
        <v>0</v>
      </c>
      <c r="AA3265" s="1071"/>
      <c r="AB3265" s="1071"/>
    </row>
    <row r="3266" spans="23:28" ht="70.5" customHeight="1">
      <c r="W3266" s="829">
        <f t="shared" si="486"/>
        <v>0</v>
      </c>
      <c r="X3266" s="828">
        <f t="shared" si="487"/>
        <v>0</v>
      </c>
      <c r="Y3266" s="1069">
        <f>[5]building!Y3257</f>
        <v>0</v>
      </c>
      <c r="Z3266" s="749">
        <f t="shared" si="488"/>
        <v>0</v>
      </c>
      <c r="AA3266" s="1071"/>
      <c r="AB3266" s="1071"/>
    </row>
    <row r="3267" spans="23:28" ht="70.5" customHeight="1">
      <c r="W3267" s="829">
        <f t="shared" si="486"/>
        <v>0</v>
      </c>
      <c r="X3267" s="828">
        <f t="shared" si="487"/>
        <v>0</v>
      </c>
      <c r="Y3267" s="1069">
        <f>[5]building!Y3258</f>
        <v>0</v>
      </c>
      <c r="Z3267" s="749">
        <f t="shared" si="488"/>
        <v>0</v>
      </c>
      <c r="AA3267" s="1071"/>
      <c r="AB3267" s="1071"/>
    </row>
    <row r="3268" spans="23:28" ht="70.5" customHeight="1">
      <c r="W3268" s="829">
        <f t="shared" si="486"/>
        <v>0</v>
      </c>
      <c r="X3268" s="828">
        <f t="shared" si="487"/>
        <v>0</v>
      </c>
      <c r="Y3268" s="1069">
        <f>[5]building!Y3259</f>
        <v>0</v>
      </c>
      <c r="Z3268" s="749">
        <f t="shared" si="488"/>
        <v>0</v>
      </c>
      <c r="AA3268" s="1071"/>
      <c r="AB3268" s="1071"/>
    </row>
    <row r="3269" spans="23:28" ht="70.5" customHeight="1">
      <c r="W3269" s="829">
        <f t="shared" si="486"/>
        <v>0</v>
      </c>
      <c r="X3269" s="828">
        <f t="shared" si="487"/>
        <v>0</v>
      </c>
      <c r="Y3269" s="1069">
        <f>[5]building!Y3260</f>
        <v>0</v>
      </c>
      <c r="Z3269" s="749">
        <f t="shared" si="488"/>
        <v>0</v>
      </c>
      <c r="AA3269" s="1071"/>
      <c r="AB3269" s="1071"/>
    </row>
    <row r="3270" spans="23:28" ht="70.5" customHeight="1">
      <c r="W3270" s="829">
        <f t="shared" si="486"/>
        <v>0</v>
      </c>
      <c r="X3270" s="828">
        <f t="shared" si="487"/>
        <v>0</v>
      </c>
      <c r="Y3270" s="1069">
        <f>[5]building!Y3261</f>
        <v>0</v>
      </c>
      <c r="Z3270" s="749">
        <f t="shared" si="488"/>
        <v>0</v>
      </c>
      <c r="AA3270" s="1071"/>
      <c r="AB3270" s="1071"/>
    </row>
    <row r="3271" spans="23:28" ht="70.5" customHeight="1">
      <c r="W3271" s="829">
        <f t="shared" si="486"/>
        <v>0</v>
      </c>
      <c r="X3271" s="828">
        <f t="shared" si="487"/>
        <v>0</v>
      </c>
      <c r="Y3271" s="1069">
        <f>[5]building!Y3262</f>
        <v>0</v>
      </c>
      <c r="Z3271" s="749">
        <f t="shared" si="488"/>
        <v>0</v>
      </c>
      <c r="AA3271" s="1071"/>
      <c r="AB3271" s="1071"/>
    </row>
    <row r="3272" spans="23:28" ht="70.5" customHeight="1">
      <c r="W3272" s="829">
        <f t="shared" si="486"/>
        <v>0</v>
      </c>
      <c r="X3272" s="828">
        <f t="shared" si="487"/>
        <v>0</v>
      </c>
      <c r="Y3272" s="1069">
        <f>[5]building!Y3263</f>
        <v>0</v>
      </c>
      <c r="Z3272" s="749">
        <f t="shared" si="488"/>
        <v>0</v>
      </c>
      <c r="AA3272" s="1071"/>
      <c r="AB3272" s="1071"/>
    </row>
    <row r="3273" spans="23:28" ht="70.5" customHeight="1">
      <c r="W3273" s="829">
        <f t="shared" si="486"/>
        <v>0</v>
      </c>
      <c r="X3273" s="828">
        <f t="shared" si="487"/>
        <v>0</v>
      </c>
      <c r="Y3273" s="1069">
        <f>[5]building!Y3264</f>
        <v>0</v>
      </c>
      <c r="Z3273" s="749">
        <f t="shared" si="488"/>
        <v>0</v>
      </c>
      <c r="AA3273" s="1071"/>
      <c r="AB3273" s="1071"/>
    </row>
    <row r="3274" spans="23:28" ht="70.5" customHeight="1">
      <c r="W3274" s="829">
        <f t="shared" si="486"/>
        <v>0</v>
      </c>
      <c r="X3274" s="828">
        <f t="shared" si="487"/>
        <v>0</v>
      </c>
      <c r="Y3274" s="1069">
        <f>[5]building!Y3265</f>
        <v>0</v>
      </c>
      <c r="Z3274" s="749">
        <f t="shared" si="488"/>
        <v>0</v>
      </c>
      <c r="AA3274" s="1071"/>
      <c r="AB3274" s="1071"/>
    </row>
    <row r="3275" spans="23:28" ht="70.5" customHeight="1">
      <c r="W3275" s="829">
        <f t="shared" si="486"/>
        <v>0</v>
      </c>
      <c r="X3275" s="828">
        <f t="shared" si="487"/>
        <v>0</v>
      </c>
      <c r="Y3275" s="1069">
        <f>[5]building!Y3266</f>
        <v>0</v>
      </c>
      <c r="Z3275" s="749">
        <f t="shared" si="488"/>
        <v>0</v>
      </c>
      <c r="AA3275" s="1071"/>
      <c r="AB3275" s="1071"/>
    </row>
    <row r="3276" spans="23:28" ht="70.5" customHeight="1">
      <c r="W3276" s="829">
        <f t="shared" si="486"/>
        <v>0</v>
      </c>
      <c r="X3276" s="828">
        <f t="shared" si="487"/>
        <v>0</v>
      </c>
      <c r="Y3276" s="1069">
        <f>[5]building!Y3267</f>
        <v>0</v>
      </c>
      <c r="Z3276" s="749">
        <f t="shared" si="488"/>
        <v>0</v>
      </c>
      <c r="AA3276" s="1071"/>
      <c r="AB3276" s="1071"/>
    </row>
    <row r="3277" spans="23:28" ht="70.5" customHeight="1">
      <c r="W3277" s="829">
        <f t="shared" si="486"/>
        <v>0</v>
      </c>
      <c r="X3277" s="828">
        <f t="shared" si="487"/>
        <v>0</v>
      </c>
      <c r="Y3277" s="1069">
        <f>[5]building!Y3268</f>
        <v>0</v>
      </c>
      <c r="Z3277" s="749">
        <f t="shared" si="488"/>
        <v>0</v>
      </c>
      <c r="AA3277" s="1071"/>
      <c r="AB3277" s="1071"/>
    </row>
    <row r="3278" spans="23:28" ht="70.5" customHeight="1">
      <c r="W3278" s="829">
        <f t="shared" si="486"/>
        <v>0</v>
      </c>
      <c r="X3278" s="828">
        <f t="shared" si="487"/>
        <v>0</v>
      </c>
      <c r="Y3278" s="1069">
        <f>[5]building!Y3269</f>
        <v>0</v>
      </c>
      <c r="Z3278" s="749">
        <f t="shared" si="488"/>
        <v>0</v>
      </c>
      <c r="AA3278" s="1071"/>
      <c r="AB3278" s="1071"/>
    </row>
    <row r="3279" spans="23:28" ht="70.5" customHeight="1">
      <c r="W3279" s="829">
        <f t="shared" si="486"/>
        <v>0</v>
      </c>
      <c r="X3279" s="828">
        <f t="shared" si="487"/>
        <v>0</v>
      </c>
      <c r="Y3279" s="1069">
        <f>[5]building!Y3270</f>
        <v>0</v>
      </c>
      <c r="Z3279" s="749">
        <f t="shared" si="488"/>
        <v>0</v>
      </c>
      <c r="AA3279" s="1071"/>
      <c r="AB3279" s="1071"/>
    </row>
    <row r="3280" spans="23:28" ht="70.5" customHeight="1">
      <c r="W3280" s="829">
        <f t="shared" si="486"/>
        <v>0</v>
      </c>
      <c r="X3280" s="828">
        <f t="shared" si="487"/>
        <v>0</v>
      </c>
      <c r="Y3280" s="1069">
        <f>[5]building!Y3271</f>
        <v>0</v>
      </c>
      <c r="Z3280" s="749">
        <f t="shared" si="488"/>
        <v>0</v>
      </c>
      <c r="AA3280" s="1071"/>
      <c r="AB3280" s="1071"/>
    </row>
    <row r="3281" spans="23:28" ht="70.5" customHeight="1">
      <c r="W3281" s="829">
        <f t="shared" si="486"/>
        <v>0</v>
      </c>
      <c r="X3281" s="828">
        <f t="shared" si="487"/>
        <v>0</v>
      </c>
      <c r="Y3281" s="1069">
        <f>[5]building!Y3272</f>
        <v>0</v>
      </c>
      <c r="Z3281" s="749">
        <f t="shared" si="488"/>
        <v>0</v>
      </c>
      <c r="AA3281" s="1071"/>
      <c r="AB3281" s="1071"/>
    </row>
    <row r="3282" spans="23:28" ht="70.5" customHeight="1">
      <c r="W3282" s="829">
        <f t="shared" si="486"/>
        <v>0</v>
      </c>
      <c r="X3282" s="828">
        <f t="shared" si="487"/>
        <v>0</v>
      </c>
      <c r="Y3282" s="1069">
        <f>[5]building!Y3273</f>
        <v>0</v>
      </c>
      <c r="Z3282" s="749">
        <f t="shared" si="488"/>
        <v>0</v>
      </c>
      <c r="AA3282" s="1071"/>
      <c r="AB3282" s="1071"/>
    </row>
    <row r="3283" spans="23:28" ht="70.5" customHeight="1">
      <c r="W3283" s="829">
        <f t="shared" si="486"/>
        <v>0</v>
      </c>
      <c r="X3283" s="828">
        <f t="shared" si="487"/>
        <v>0</v>
      </c>
      <c r="Y3283" s="1069">
        <f>[5]building!Y3274</f>
        <v>0</v>
      </c>
      <c r="Z3283" s="749">
        <f t="shared" si="488"/>
        <v>0</v>
      </c>
      <c r="AA3283" s="1071"/>
      <c r="AB3283" s="1071"/>
    </row>
    <row r="3284" spans="23:28" ht="70.5" customHeight="1">
      <c r="W3284" s="829">
        <f t="shared" si="486"/>
        <v>0</v>
      </c>
      <c r="X3284" s="828">
        <f t="shared" si="487"/>
        <v>0</v>
      </c>
      <c r="Y3284" s="1069">
        <f>[5]building!Y3275</f>
        <v>0</v>
      </c>
      <c r="Z3284" s="749">
        <f t="shared" si="488"/>
        <v>0</v>
      </c>
      <c r="AA3284" s="1071"/>
      <c r="AB3284" s="1071"/>
    </row>
    <row r="3285" spans="23:28" ht="70.5" customHeight="1">
      <c r="W3285" s="829">
        <f t="shared" si="486"/>
        <v>0</v>
      </c>
      <c r="X3285" s="828">
        <f t="shared" si="487"/>
        <v>0</v>
      </c>
      <c r="Y3285" s="1069">
        <f>[5]building!Y3276</f>
        <v>0</v>
      </c>
      <c r="Z3285" s="749">
        <f t="shared" si="488"/>
        <v>0</v>
      </c>
      <c r="AA3285" s="1071"/>
      <c r="AB3285" s="1071"/>
    </row>
    <row r="3286" spans="23:28" ht="70.5" customHeight="1">
      <c r="W3286" s="829">
        <f t="shared" si="486"/>
        <v>0</v>
      </c>
      <c r="X3286" s="828">
        <f t="shared" si="487"/>
        <v>0</v>
      </c>
      <c r="Y3286" s="1069">
        <f>[5]building!Y3277</f>
        <v>0</v>
      </c>
      <c r="Z3286" s="749">
        <f t="shared" si="488"/>
        <v>0</v>
      </c>
      <c r="AA3286" s="1071"/>
      <c r="AB3286" s="1071"/>
    </row>
    <row r="3287" spans="23:28" ht="70.5" customHeight="1">
      <c r="W3287" s="829">
        <f t="shared" si="486"/>
        <v>0</v>
      </c>
      <c r="X3287" s="828">
        <f t="shared" si="487"/>
        <v>0</v>
      </c>
      <c r="Y3287" s="1069">
        <f>[5]building!Y3278</f>
        <v>0</v>
      </c>
      <c r="Z3287" s="749">
        <f t="shared" si="488"/>
        <v>0</v>
      </c>
      <c r="AA3287" s="1071"/>
      <c r="AB3287" s="1071"/>
    </row>
    <row r="3288" spans="23:28" ht="70.5" customHeight="1">
      <c r="W3288" s="829">
        <f t="shared" si="486"/>
        <v>0</v>
      </c>
      <c r="X3288" s="828">
        <f t="shared" si="487"/>
        <v>0</v>
      </c>
      <c r="Y3288" s="1069">
        <f>[5]building!Y3279</f>
        <v>0</v>
      </c>
      <c r="Z3288" s="749">
        <f t="shared" si="488"/>
        <v>0</v>
      </c>
      <c r="AA3288" s="1071"/>
      <c r="AB3288" s="1071"/>
    </row>
    <row r="3289" spans="23:28" ht="70.5" customHeight="1">
      <c r="W3289" s="829">
        <f t="shared" si="486"/>
        <v>0</v>
      </c>
      <c r="X3289" s="828">
        <f t="shared" si="487"/>
        <v>0</v>
      </c>
      <c r="Y3289" s="1069">
        <f>[5]building!Y3280</f>
        <v>0</v>
      </c>
      <c r="Z3289" s="749">
        <f t="shared" si="488"/>
        <v>0</v>
      </c>
      <c r="AA3289" s="1071"/>
      <c r="AB3289" s="1071"/>
    </row>
    <row r="3290" spans="23:28" ht="70.5" customHeight="1">
      <c r="W3290" s="829">
        <f t="shared" si="486"/>
        <v>0</v>
      </c>
      <c r="X3290" s="828">
        <f t="shared" si="487"/>
        <v>0</v>
      </c>
      <c r="Y3290" s="1069">
        <f>[5]building!Y3281</f>
        <v>0</v>
      </c>
      <c r="Z3290" s="749">
        <f t="shared" si="488"/>
        <v>0</v>
      </c>
      <c r="AA3290" s="1071"/>
      <c r="AB3290" s="1071"/>
    </row>
    <row r="3291" spans="23:28" ht="70.5" customHeight="1">
      <c r="W3291" s="829">
        <f t="shared" si="486"/>
        <v>0</v>
      </c>
      <c r="X3291" s="828">
        <f t="shared" si="487"/>
        <v>0</v>
      </c>
      <c r="Y3291" s="1069">
        <f>[5]building!Y3282</f>
        <v>0</v>
      </c>
      <c r="Z3291" s="749">
        <f t="shared" si="488"/>
        <v>0</v>
      </c>
      <c r="AA3291" s="1071"/>
      <c r="AB3291" s="1071"/>
    </row>
    <row r="3292" spans="23:28" ht="70.5" customHeight="1">
      <c r="W3292" s="829">
        <f t="shared" si="486"/>
        <v>0</v>
      </c>
      <c r="X3292" s="828">
        <f t="shared" si="487"/>
        <v>0</v>
      </c>
      <c r="Y3292" s="1069">
        <f>[5]building!Y3283</f>
        <v>0</v>
      </c>
      <c r="Z3292" s="749">
        <f t="shared" si="488"/>
        <v>0</v>
      </c>
      <c r="AA3292" s="1071"/>
      <c r="AB3292" s="1071"/>
    </row>
    <row r="3293" spans="23:28" ht="70.5" customHeight="1">
      <c r="W3293" s="829">
        <f t="shared" si="486"/>
        <v>0</v>
      </c>
      <c r="X3293" s="828">
        <f t="shared" si="487"/>
        <v>0</v>
      </c>
      <c r="Y3293" s="1069">
        <f>[5]building!Y3284</f>
        <v>0</v>
      </c>
      <c r="Z3293" s="749">
        <f t="shared" si="488"/>
        <v>0</v>
      </c>
      <c r="AA3293" s="1071"/>
      <c r="AB3293" s="1071"/>
    </row>
    <row r="3294" spans="23:28" ht="70.5" customHeight="1">
      <c r="W3294" s="829">
        <f t="shared" ref="W3294:W3357" si="489">G3294+I3294+K3294+M3294+O3294+Q3294+S3294+U3294</f>
        <v>0</v>
      </c>
      <c r="X3294" s="828">
        <f t="shared" ref="X3294:X3357" si="490">W3294*C3294</f>
        <v>0</v>
      </c>
      <c r="Y3294" s="1069">
        <f>[5]building!Y3285</f>
        <v>0</v>
      </c>
      <c r="Z3294" s="749">
        <f t="shared" ref="Z3294:Z3357" si="491">Y3294*C3294</f>
        <v>0</v>
      </c>
      <c r="AA3294" s="1071"/>
      <c r="AB3294" s="1071"/>
    </row>
    <row r="3295" spans="23:28" ht="70.5" customHeight="1">
      <c r="W3295" s="829">
        <f t="shared" si="489"/>
        <v>0</v>
      </c>
      <c r="X3295" s="828">
        <f t="shared" si="490"/>
        <v>0</v>
      </c>
      <c r="Y3295" s="1069">
        <f>[5]building!Y3286</f>
        <v>0</v>
      </c>
      <c r="Z3295" s="749">
        <f t="shared" si="491"/>
        <v>0</v>
      </c>
      <c r="AA3295" s="1071"/>
      <c r="AB3295" s="1071"/>
    </row>
    <row r="3296" spans="23:28" ht="70.5" customHeight="1">
      <c r="W3296" s="829">
        <f t="shared" si="489"/>
        <v>0</v>
      </c>
      <c r="X3296" s="828">
        <f t="shared" si="490"/>
        <v>0</v>
      </c>
      <c r="Y3296" s="1069">
        <f>[5]building!Y3287</f>
        <v>0</v>
      </c>
      <c r="Z3296" s="749">
        <f t="shared" si="491"/>
        <v>0</v>
      </c>
      <c r="AA3296" s="1071"/>
      <c r="AB3296" s="1071"/>
    </row>
    <row r="3297" spans="23:28" ht="70.5" customHeight="1">
      <c r="W3297" s="829">
        <f t="shared" si="489"/>
        <v>0</v>
      </c>
      <c r="X3297" s="828">
        <f t="shared" si="490"/>
        <v>0</v>
      </c>
      <c r="Y3297" s="1069">
        <f>[5]building!Y3288</f>
        <v>0</v>
      </c>
      <c r="Z3297" s="749">
        <f t="shared" si="491"/>
        <v>0</v>
      </c>
      <c r="AA3297" s="1071"/>
      <c r="AB3297" s="1071"/>
    </row>
    <row r="3298" spans="23:28" ht="70.5" customHeight="1">
      <c r="W3298" s="829">
        <f t="shared" si="489"/>
        <v>0</v>
      </c>
      <c r="X3298" s="828">
        <f t="shared" si="490"/>
        <v>0</v>
      </c>
      <c r="Y3298" s="1069">
        <f>[5]building!Y3289</f>
        <v>0</v>
      </c>
      <c r="Z3298" s="749">
        <f t="shared" si="491"/>
        <v>0</v>
      </c>
      <c r="AA3298" s="1071"/>
      <c r="AB3298" s="1071"/>
    </row>
    <row r="3299" spans="23:28" ht="70.5" customHeight="1">
      <c r="W3299" s="829">
        <f t="shared" si="489"/>
        <v>0</v>
      </c>
      <c r="X3299" s="828">
        <f t="shared" si="490"/>
        <v>0</v>
      </c>
      <c r="Y3299" s="1069">
        <f>[5]building!Y3290</f>
        <v>0</v>
      </c>
      <c r="Z3299" s="749">
        <f t="shared" si="491"/>
        <v>0</v>
      </c>
      <c r="AA3299" s="1071"/>
      <c r="AB3299" s="1071"/>
    </row>
    <row r="3300" spans="23:28" ht="70.5" customHeight="1">
      <c r="W3300" s="829">
        <f t="shared" si="489"/>
        <v>0</v>
      </c>
      <c r="X3300" s="828">
        <f t="shared" si="490"/>
        <v>0</v>
      </c>
      <c r="Y3300" s="1069">
        <f>[5]building!Y3291</f>
        <v>0</v>
      </c>
      <c r="Z3300" s="749">
        <f t="shared" si="491"/>
        <v>0</v>
      </c>
      <c r="AA3300" s="1071"/>
      <c r="AB3300" s="1071"/>
    </row>
    <row r="3301" spans="23:28" ht="70.5" customHeight="1">
      <c r="W3301" s="829">
        <f t="shared" si="489"/>
        <v>0</v>
      </c>
      <c r="X3301" s="828">
        <f t="shared" si="490"/>
        <v>0</v>
      </c>
      <c r="Y3301" s="1069">
        <f>[5]building!Y3292</f>
        <v>0</v>
      </c>
      <c r="Z3301" s="749">
        <f t="shared" si="491"/>
        <v>0</v>
      </c>
      <c r="AA3301" s="1071"/>
      <c r="AB3301" s="1071"/>
    </row>
    <row r="3302" spans="23:28" ht="70.5" customHeight="1">
      <c r="W3302" s="829">
        <f t="shared" si="489"/>
        <v>0</v>
      </c>
      <c r="X3302" s="828">
        <f t="shared" si="490"/>
        <v>0</v>
      </c>
      <c r="Y3302" s="1069">
        <f>[5]building!Y3293</f>
        <v>0</v>
      </c>
      <c r="Z3302" s="749">
        <f t="shared" si="491"/>
        <v>0</v>
      </c>
      <c r="AA3302" s="1071"/>
      <c r="AB3302" s="1071"/>
    </row>
    <row r="3303" spans="23:28" ht="70.5" customHeight="1">
      <c r="W3303" s="829">
        <f t="shared" si="489"/>
        <v>0</v>
      </c>
      <c r="X3303" s="828">
        <f t="shared" si="490"/>
        <v>0</v>
      </c>
      <c r="Y3303" s="1069">
        <f>[5]building!Y3294</f>
        <v>0</v>
      </c>
      <c r="Z3303" s="749">
        <f t="shared" si="491"/>
        <v>0</v>
      </c>
      <c r="AA3303" s="1071"/>
      <c r="AB3303" s="1071"/>
    </row>
    <row r="3304" spans="23:28" ht="70.5" customHeight="1">
      <c r="W3304" s="829">
        <f t="shared" si="489"/>
        <v>0</v>
      </c>
      <c r="X3304" s="828">
        <f t="shared" si="490"/>
        <v>0</v>
      </c>
      <c r="Y3304" s="1069">
        <f>[5]building!Y3295</f>
        <v>0</v>
      </c>
      <c r="Z3304" s="749">
        <f t="shared" si="491"/>
        <v>0</v>
      </c>
      <c r="AA3304" s="1071"/>
      <c r="AB3304" s="1071"/>
    </row>
    <row r="3305" spans="23:28" ht="70.5" customHeight="1">
      <c r="W3305" s="829">
        <f t="shared" si="489"/>
        <v>0</v>
      </c>
      <c r="X3305" s="828">
        <f t="shared" si="490"/>
        <v>0</v>
      </c>
      <c r="Y3305" s="1069">
        <f>[5]building!Y3296</f>
        <v>0</v>
      </c>
      <c r="Z3305" s="749">
        <f t="shared" si="491"/>
        <v>0</v>
      </c>
      <c r="AA3305" s="1071"/>
      <c r="AB3305" s="1071"/>
    </row>
    <row r="3306" spans="23:28" ht="70.5" customHeight="1">
      <c r="W3306" s="829">
        <f t="shared" si="489"/>
        <v>0</v>
      </c>
      <c r="X3306" s="828">
        <f t="shared" si="490"/>
        <v>0</v>
      </c>
      <c r="Y3306" s="1069">
        <f>[5]building!Y3297</f>
        <v>0</v>
      </c>
      <c r="Z3306" s="749">
        <f t="shared" si="491"/>
        <v>0</v>
      </c>
      <c r="AA3306" s="1071"/>
      <c r="AB3306" s="1071"/>
    </row>
    <row r="3307" spans="23:28" ht="70.5" customHeight="1">
      <c r="W3307" s="829">
        <f t="shared" si="489"/>
        <v>0</v>
      </c>
      <c r="X3307" s="828">
        <f t="shared" si="490"/>
        <v>0</v>
      </c>
      <c r="Y3307" s="1069">
        <f>[5]building!Y3298</f>
        <v>0</v>
      </c>
      <c r="Z3307" s="749">
        <f t="shared" si="491"/>
        <v>0</v>
      </c>
      <c r="AA3307" s="1071"/>
      <c r="AB3307" s="1071"/>
    </row>
    <row r="3308" spans="23:28" ht="70.5" customHeight="1">
      <c r="W3308" s="829">
        <f t="shared" si="489"/>
        <v>0</v>
      </c>
      <c r="X3308" s="828">
        <f t="shared" si="490"/>
        <v>0</v>
      </c>
      <c r="Y3308" s="1069">
        <f>[5]building!Y3299</f>
        <v>0</v>
      </c>
      <c r="Z3308" s="749">
        <f t="shared" si="491"/>
        <v>0</v>
      </c>
      <c r="AA3308" s="1071"/>
      <c r="AB3308" s="1071"/>
    </row>
    <row r="3309" spans="23:28" ht="70.5" customHeight="1">
      <c r="W3309" s="829">
        <f t="shared" si="489"/>
        <v>0</v>
      </c>
      <c r="X3309" s="828">
        <f t="shared" si="490"/>
        <v>0</v>
      </c>
      <c r="Y3309" s="1069">
        <f>[5]building!Y3300</f>
        <v>0</v>
      </c>
      <c r="Z3309" s="749">
        <f t="shared" si="491"/>
        <v>0</v>
      </c>
      <c r="AA3309" s="1071"/>
      <c r="AB3309" s="1071"/>
    </row>
    <row r="3310" spans="23:28" ht="70.5" customHeight="1">
      <c r="W3310" s="829">
        <f t="shared" si="489"/>
        <v>0</v>
      </c>
      <c r="X3310" s="828">
        <f t="shared" si="490"/>
        <v>0</v>
      </c>
      <c r="Y3310" s="1069">
        <f>[5]building!Y3301</f>
        <v>0</v>
      </c>
      <c r="Z3310" s="749">
        <f t="shared" si="491"/>
        <v>0</v>
      </c>
      <c r="AA3310" s="1071"/>
      <c r="AB3310" s="1071"/>
    </row>
    <row r="3311" spans="23:28" ht="70.5" customHeight="1">
      <c r="W3311" s="829">
        <f t="shared" si="489"/>
        <v>0</v>
      </c>
      <c r="X3311" s="828">
        <f t="shared" si="490"/>
        <v>0</v>
      </c>
      <c r="Y3311" s="1069">
        <f>[5]building!Y3302</f>
        <v>0</v>
      </c>
      <c r="Z3311" s="749">
        <f t="shared" si="491"/>
        <v>0</v>
      </c>
      <c r="AA3311" s="1071"/>
      <c r="AB3311" s="1071"/>
    </row>
    <row r="3312" spans="23:28" ht="70.5" customHeight="1">
      <c r="W3312" s="829">
        <f t="shared" si="489"/>
        <v>0</v>
      </c>
      <c r="X3312" s="828">
        <f t="shared" si="490"/>
        <v>0</v>
      </c>
      <c r="Y3312" s="1069">
        <f>[5]building!Y3303</f>
        <v>0</v>
      </c>
      <c r="Z3312" s="749">
        <f t="shared" si="491"/>
        <v>0</v>
      </c>
      <c r="AA3312" s="1071"/>
      <c r="AB3312" s="1071"/>
    </row>
    <row r="3313" spans="23:28" ht="70.5" customHeight="1">
      <c r="W3313" s="829">
        <f t="shared" si="489"/>
        <v>0</v>
      </c>
      <c r="X3313" s="828">
        <f t="shared" si="490"/>
        <v>0</v>
      </c>
      <c r="Y3313" s="1069">
        <f>[5]building!Y3304</f>
        <v>0</v>
      </c>
      <c r="Z3313" s="749">
        <f t="shared" si="491"/>
        <v>0</v>
      </c>
      <c r="AA3313" s="1071"/>
      <c r="AB3313" s="1071"/>
    </row>
    <row r="3314" spans="23:28" ht="70.5" customHeight="1">
      <c r="W3314" s="829">
        <f t="shared" si="489"/>
        <v>0</v>
      </c>
      <c r="X3314" s="828">
        <f t="shared" si="490"/>
        <v>0</v>
      </c>
      <c r="Y3314" s="1069">
        <f>[5]building!Y3305</f>
        <v>0</v>
      </c>
      <c r="Z3314" s="749">
        <f t="shared" si="491"/>
        <v>0</v>
      </c>
      <c r="AA3314" s="1071"/>
      <c r="AB3314" s="1071"/>
    </row>
    <row r="3315" spans="23:28" ht="70.5" customHeight="1">
      <c r="W3315" s="829">
        <f t="shared" si="489"/>
        <v>0</v>
      </c>
      <c r="X3315" s="828">
        <f t="shared" si="490"/>
        <v>0</v>
      </c>
      <c r="Y3315" s="1069">
        <f>[5]building!Y3306</f>
        <v>0</v>
      </c>
      <c r="Z3315" s="749">
        <f t="shared" si="491"/>
        <v>0</v>
      </c>
      <c r="AA3315" s="1071"/>
      <c r="AB3315" s="1071"/>
    </row>
    <row r="3316" spans="23:28" ht="70.5" customHeight="1">
      <c r="W3316" s="829">
        <f t="shared" si="489"/>
        <v>0</v>
      </c>
      <c r="X3316" s="828">
        <f t="shared" si="490"/>
        <v>0</v>
      </c>
      <c r="Y3316" s="1069">
        <f>[5]building!Y3307</f>
        <v>0</v>
      </c>
      <c r="Z3316" s="749">
        <f t="shared" si="491"/>
        <v>0</v>
      </c>
      <c r="AA3316" s="1071"/>
      <c r="AB3316" s="1071"/>
    </row>
    <row r="3317" spans="23:28" ht="70.5" customHeight="1">
      <c r="W3317" s="829">
        <f t="shared" si="489"/>
        <v>0</v>
      </c>
      <c r="X3317" s="828">
        <f t="shared" si="490"/>
        <v>0</v>
      </c>
      <c r="Y3317" s="1069">
        <f>[5]building!Y3308</f>
        <v>0</v>
      </c>
      <c r="Z3317" s="749">
        <f t="shared" si="491"/>
        <v>0</v>
      </c>
      <c r="AA3317" s="1071"/>
      <c r="AB3317" s="1071"/>
    </row>
    <row r="3318" spans="23:28" ht="70.5" customHeight="1">
      <c r="W3318" s="829">
        <f t="shared" si="489"/>
        <v>0</v>
      </c>
      <c r="X3318" s="828">
        <f t="shared" si="490"/>
        <v>0</v>
      </c>
      <c r="Y3318" s="1069">
        <f>[5]building!Y3309</f>
        <v>0</v>
      </c>
      <c r="Z3318" s="749">
        <f t="shared" si="491"/>
        <v>0</v>
      </c>
      <c r="AA3318" s="1071"/>
      <c r="AB3318" s="1071"/>
    </row>
    <row r="3319" spans="23:28" ht="70.5" customHeight="1">
      <c r="W3319" s="829">
        <f t="shared" si="489"/>
        <v>0</v>
      </c>
      <c r="X3319" s="828">
        <f t="shared" si="490"/>
        <v>0</v>
      </c>
      <c r="Y3319" s="1069">
        <f>[5]building!Y3310</f>
        <v>0</v>
      </c>
      <c r="Z3319" s="749">
        <f t="shared" si="491"/>
        <v>0</v>
      </c>
      <c r="AA3319" s="1071"/>
      <c r="AB3319" s="1071"/>
    </row>
    <row r="3320" spans="23:28" ht="70.5" customHeight="1">
      <c r="W3320" s="829">
        <f t="shared" si="489"/>
        <v>0</v>
      </c>
      <c r="X3320" s="828">
        <f t="shared" si="490"/>
        <v>0</v>
      </c>
      <c r="Y3320" s="1069">
        <f>[5]building!Y3311</f>
        <v>0</v>
      </c>
      <c r="Z3320" s="749">
        <f t="shared" si="491"/>
        <v>0</v>
      </c>
      <c r="AA3320" s="1071"/>
      <c r="AB3320" s="1071"/>
    </row>
    <row r="3321" spans="23:28" ht="70.5" customHeight="1">
      <c r="W3321" s="829">
        <f t="shared" si="489"/>
        <v>0</v>
      </c>
      <c r="X3321" s="828">
        <f t="shared" si="490"/>
        <v>0</v>
      </c>
      <c r="Y3321" s="1069">
        <f>[5]building!Y3312</f>
        <v>0</v>
      </c>
      <c r="Z3321" s="749">
        <f t="shared" si="491"/>
        <v>0</v>
      </c>
      <c r="AA3321" s="1071"/>
      <c r="AB3321" s="1071"/>
    </row>
    <row r="3322" spans="23:28" ht="70.5" customHeight="1">
      <c r="W3322" s="829">
        <f t="shared" si="489"/>
        <v>0</v>
      </c>
      <c r="X3322" s="828">
        <f t="shared" si="490"/>
        <v>0</v>
      </c>
      <c r="Y3322" s="1069">
        <f>[5]building!Y3313</f>
        <v>0</v>
      </c>
      <c r="Z3322" s="749">
        <f t="shared" si="491"/>
        <v>0</v>
      </c>
      <c r="AA3322" s="1071"/>
      <c r="AB3322" s="1071"/>
    </row>
    <row r="3323" spans="23:28" ht="70.5" customHeight="1">
      <c r="W3323" s="829">
        <f t="shared" si="489"/>
        <v>0</v>
      </c>
      <c r="X3323" s="828">
        <f t="shared" si="490"/>
        <v>0</v>
      </c>
      <c r="Y3323" s="1069">
        <f>[5]building!Y3314</f>
        <v>0</v>
      </c>
      <c r="Z3323" s="749">
        <f t="shared" si="491"/>
        <v>0</v>
      </c>
      <c r="AA3323" s="1071"/>
      <c r="AB3323" s="1071"/>
    </row>
    <row r="3324" spans="23:28" ht="70.5" customHeight="1">
      <c r="W3324" s="829">
        <f t="shared" si="489"/>
        <v>0</v>
      </c>
      <c r="X3324" s="828">
        <f t="shared" si="490"/>
        <v>0</v>
      </c>
      <c r="Y3324" s="1069">
        <f>[5]building!Y3315</f>
        <v>0</v>
      </c>
      <c r="Z3324" s="749">
        <f t="shared" si="491"/>
        <v>0</v>
      </c>
      <c r="AA3324" s="1071"/>
      <c r="AB3324" s="1071"/>
    </row>
    <row r="3325" spans="23:28" ht="70.5" customHeight="1">
      <c r="W3325" s="829">
        <f t="shared" si="489"/>
        <v>0</v>
      </c>
      <c r="X3325" s="828">
        <f t="shared" si="490"/>
        <v>0</v>
      </c>
      <c r="Y3325" s="1069">
        <f>[5]building!Y3316</f>
        <v>0</v>
      </c>
      <c r="Z3325" s="749">
        <f t="shared" si="491"/>
        <v>0</v>
      </c>
      <c r="AA3325" s="1071"/>
      <c r="AB3325" s="1071"/>
    </row>
    <row r="3326" spans="23:28" ht="70.5" customHeight="1">
      <c r="W3326" s="829">
        <f t="shared" si="489"/>
        <v>0</v>
      </c>
      <c r="X3326" s="828">
        <f t="shared" si="490"/>
        <v>0</v>
      </c>
      <c r="Y3326" s="1069">
        <f>[5]building!Y3317</f>
        <v>0</v>
      </c>
      <c r="Z3326" s="749">
        <f t="shared" si="491"/>
        <v>0</v>
      </c>
      <c r="AA3326" s="1071"/>
      <c r="AB3326" s="1071"/>
    </row>
    <row r="3327" spans="23:28" ht="70.5" customHeight="1">
      <c r="W3327" s="829">
        <f t="shared" si="489"/>
        <v>0</v>
      </c>
      <c r="X3327" s="828">
        <f t="shared" si="490"/>
        <v>0</v>
      </c>
      <c r="Y3327" s="1069">
        <f>[5]building!Y3318</f>
        <v>0</v>
      </c>
      <c r="Z3327" s="749">
        <f t="shared" si="491"/>
        <v>0</v>
      </c>
      <c r="AA3327" s="1071"/>
      <c r="AB3327" s="1071"/>
    </row>
    <row r="3328" spans="23:28" ht="70.5" customHeight="1">
      <c r="W3328" s="829">
        <f t="shared" si="489"/>
        <v>0</v>
      </c>
      <c r="X3328" s="828">
        <f t="shared" si="490"/>
        <v>0</v>
      </c>
      <c r="Y3328" s="1069">
        <f>[5]building!Y3319</f>
        <v>0</v>
      </c>
      <c r="Z3328" s="749">
        <f t="shared" si="491"/>
        <v>0</v>
      </c>
      <c r="AA3328" s="1071"/>
      <c r="AB3328" s="1071"/>
    </row>
    <row r="3329" spans="23:28" ht="70.5" customHeight="1">
      <c r="W3329" s="829">
        <f t="shared" si="489"/>
        <v>0</v>
      </c>
      <c r="X3329" s="828">
        <f t="shared" si="490"/>
        <v>0</v>
      </c>
      <c r="Y3329" s="1069">
        <f>[5]building!Y3320</f>
        <v>0</v>
      </c>
      <c r="Z3329" s="749">
        <f t="shared" si="491"/>
        <v>0</v>
      </c>
      <c r="AA3329" s="1071"/>
      <c r="AB3329" s="1071"/>
    </row>
    <row r="3330" spans="23:28" ht="70.5" customHeight="1">
      <c r="W3330" s="829">
        <f t="shared" si="489"/>
        <v>0</v>
      </c>
      <c r="X3330" s="828">
        <f t="shared" si="490"/>
        <v>0</v>
      </c>
      <c r="Y3330" s="1069">
        <f>[5]building!Y3321</f>
        <v>0</v>
      </c>
      <c r="Z3330" s="749">
        <f t="shared" si="491"/>
        <v>0</v>
      </c>
      <c r="AA3330" s="1071"/>
      <c r="AB3330" s="1071"/>
    </row>
    <row r="3331" spans="23:28" ht="70.5" customHeight="1">
      <c r="W3331" s="829">
        <f t="shared" si="489"/>
        <v>0</v>
      </c>
      <c r="X3331" s="828">
        <f t="shared" si="490"/>
        <v>0</v>
      </c>
      <c r="Y3331" s="1069">
        <f>[5]building!Y3322</f>
        <v>0</v>
      </c>
      <c r="Z3331" s="749">
        <f t="shared" si="491"/>
        <v>0</v>
      </c>
      <c r="AA3331" s="1071"/>
      <c r="AB3331" s="1071"/>
    </row>
    <row r="3332" spans="23:28" ht="70.5" customHeight="1">
      <c r="W3332" s="829">
        <f t="shared" si="489"/>
        <v>0</v>
      </c>
      <c r="X3332" s="828">
        <f t="shared" si="490"/>
        <v>0</v>
      </c>
      <c r="Y3332" s="1069">
        <f>[5]building!Y3323</f>
        <v>0</v>
      </c>
      <c r="Z3332" s="749">
        <f t="shared" si="491"/>
        <v>0</v>
      </c>
      <c r="AA3332" s="1071"/>
      <c r="AB3332" s="1071"/>
    </row>
    <row r="3333" spans="23:28" ht="70.5" customHeight="1">
      <c r="W3333" s="829">
        <f t="shared" si="489"/>
        <v>0</v>
      </c>
      <c r="X3333" s="828">
        <f t="shared" si="490"/>
        <v>0</v>
      </c>
      <c r="Y3333" s="1069">
        <f>[5]building!Y3324</f>
        <v>0</v>
      </c>
      <c r="Z3333" s="749">
        <f t="shared" si="491"/>
        <v>0</v>
      </c>
      <c r="AA3333" s="1071"/>
      <c r="AB3333" s="1071"/>
    </row>
    <row r="3334" spans="23:28" ht="70.5" customHeight="1">
      <c r="W3334" s="829">
        <f t="shared" si="489"/>
        <v>0</v>
      </c>
      <c r="X3334" s="828">
        <f t="shared" si="490"/>
        <v>0</v>
      </c>
      <c r="Y3334" s="1069">
        <f>[5]building!Y3325</f>
        <v>0</v>
      </c>
      <c r="Z3334" s="749">
        <f t="shared" si="491"/>
        <v>0</v>
      </c>
      <c r="AA3334" s="1071"/>
      <c r="AB3334" s="1071"/>
    </row>
    <row r="3335" spans="23:28" ht="70.5" customHeight="1">
      <c r="W3335" s="829">
        <f t="shared" si="489"/>
        <v>0</v>
      </c>
      <c r="X3335" s="828">
        <f t="shared" si="490"/>
        <v>0</v>
      </c>
      <c r="Y3335" s="1069">
        <f>[5]building!Y3326</f>
        <v>0</v>
      </c>
      <c r="Z3335" s="749">
        <f t="shared" si="491"/>
        <v>0</v>
      </c>
      <c r="AA3335" s="1071"/>
      <c r="AB3335" s="1071"/>
    </row>
    <row r="3336" spans="23:28" ht="70.5" customHeight="1">
      <c r="W3336" s="829">
        <f t="shared" si="489"/>
        <v>0</v>
      </c>
      <c r="X3336" s="828">
        <f t="shared" si="490"/>
        <v>0</v>
      </c>
      <c r="Y3336" s="1069">
        <f>[5]building!Y3327</f>
        <v>0</v>
      </c>
      <c r="Z3336" s="749">
        <f t="shared" si="491"/>
        <v>0</v>
      </c>
      <c r="AA3336" s="1071"/>
      <c r="AB3336" s="1071"/>
    </row>
    <row r="3337" spans="23:28" ht="70.5" customHeight="1">
      <c r="W3337" s="829">
        <f t="shared" si="489"/>
        <v>0</v>
      </c>
      <c r="X3337" s="828">
        <f t="shared" si="490"/>
        <v>0</v>
      </c>
      <c r="Y3337" s="1069">
        <f>[5]building!Y3328</f>
        <v>0</v>
      </c>
      <c r="Z3337" s="749">
        <f t="shared" si="491"/>
        <v>0</v>
      </c>
      <c r="AA3337" s="1071"/>
      <c r="AB3337" s="1071"/>
    </row>
    <row r="3338" spans="23:28" ht="70.5" customHeight="1">
      <c r="W3338" s="829">
        <f t="shared" si="489"/>
        <v>0</v>
      </c>
      <c r="X3338" s="828">
        <f t="shared" si="490"/>
        <v>0</v>
      </c>
      <c r="Y3338" s="1069">
        <f>[5]building!Y3329</f>
        <v>0</v>
      </c>
      <c r="Z3338" s="749">
        <f t="shared" si="491"/>
        <v>0</v>
      </c>
      <c r="AA3338" s="1071"/>
      <c r="AB3338" s="1071"/>
    </row>
    <row r="3339" spans="23:28" ht="70.5" customHeight="1">
      <c r="W3339" s="829">
        <f t="shared" si="489"/>
        <v>0</v>
      </c>
      <c r="X3339" s="828">
        <f t="shared" si="490"/>
        <v>0</v>
      </c>
      <c r="Y3339" s="1069">
        <f>[5]building!Y3330</f>
        <v>0</v>
      </c>
      <c r="Z3339" s="749">
        <f t="shared" si="491"/>
        <v>0</v>
      </c>
      <c r="AA3339" s="1071"/>
      <c r="AB3339" s="1071"/>
    </row>
    <row r="3340" spans="23:28" ht="70.5" customHeight="1">
      <c r="W3340" s="829">
        <f t="shared" si="489"/>
        <v>0</v>
      </c>
      <c r="X3340" s="828">
        <f t="shared" si="490"/>
        <v>0</v>
      </c>
      <c r="Y3340" s="1069">
        <f>[5]building!Y3331</f>
        <v>0</v>
      </c>
      <c r="Z3340" s="749">
        <f t="shared" si="491"/>
        <v>0</v>
      </c>
      <c r="AA3340" s="1071"/>
      <c r="AB3340" s="1071"/>
    </row>
    <row r="3341" spans="23:28" ht="70.5" customHeight="1">
      <c r="W3341" s="829">
        <f t="shared" si="489"/>
        <v>0</v>
      </c>
      <c r="X3341" s="828">
        <f t="shared" si="490"/>
        <v>0</v>
      </c>
      <c r="Y3341" s="1069">
        <f>[5]building!Y3332</f>
        <v>0</v>
      </c>
      <c r="Z3341" s="749">
        <f t="shared" si="491"/>
        <v>0</v>
      </c>
      <c r="AA3341" s="1071"/>
      <c r="AB3341" s="1071"/>
    </row>
    <row r="3342" spans="23:28" ht="70.5" customHeight="1">
      <c r="W3342" s="829">
        <f t="shared" si="489"/>
        <v>0</v>
      </c>
      <c r="X3342" s="828">
        <f t="shared" si="490"/>
        <v>0</v>
      </c>
      <c r="Y3342" s="1069">
        <f>[5]building!Y3333</f>
        <v>0</v>
      </c>
      <c r="Z3342" s="749">
        <f t="shared" si="491"/>
        <v>0</v>
      </c>
      <c r="AA3342" s="1071"/>
      <c r="AB3342" s="1071"/>
    </row>
    <row r="3343" spans="23:28" ht="70.5" customHeight="1">
      <c r="W3343" s="829">
        <f t="shared" si="489"/>
        <v>0</v>
      </c>
      <c r="X3343" s="828">
        <f t="shared" si="490"/>
        <v>0</v>
      </c>
      <c r="Y3343" s="1069">
        <f>[5]building!Y3334</f>
        <v>0</v>
      </c>
      <c r="Z3343" s="749">
        <f t="shared" si="491"/>
        <v>0</v>
      </c>
      <c r="AA3343" s="1071"/>
      <c r="AB3343" s="1071"/>
    </row>
    <row r="3344" spans="23:28" ht="70.5" customHeight="1">
      <c r="W3344" s="829">
        <f t="shared" si="489"/>
        <v>0</v>
      </c>
      <c r="X3344" s="828">
        <f t="shared" si="490"/>
        <v>0</v>
      </c>
      <c r="Y3344" s="1069">
        <f>[5]building!Y3335</f>
        <v>0</v>
      </c>
      <c r="Z3344" s="749">
        <f t="shared" si="491"/>
        <v>0</v>
      </c>
      <c r="AA3344" s="1071"/>
      <c r="AB3344" s="1071"/>
    </row>
    <row r="3345" spans="23:28" ht="70.5" customHeight="1">
      <c r="W3345" s="829">
        <f t="shared" si="489"/>
        <v>0</v>
      </c>
      <c r="X3345" s="828">
        <f t="shared" si="490"/>
        <v>0</v>
      </c>
      <c r="Y3345" s="1069">
        <f>[5]building!Y3336</f>
        <v>0</v>
      </c>
      <c r="Z3345" s="749">
        <f t="shared" si="491"/>
        <v>0</v>
      </c>
      <c r="AA3345" s="1071"/>
      <c r="AB3345" s="1071"/>
    </row>
    <row r="3346" spans="23:28" ht="70.5" customHeight="1">
      <c r="W3346" s="829">
        <f t="shared" si="489"/>
        <v>0</v>
      </c>
      <c r="X3346" s="828">
        <f t="shared" si="490"/>
        <v>0</v>
      </c>
      <c r="Y3346" s="1069">
        <f>[5]building!Y3337</f>
        <v>0</v>
      </c>
      <c r="Z3346" s="749">
        <f t="shared" si="491"/>
        <v>0</v>
      </c>
      <c r="AA3346" s="1071"/>
      <c r="AB3346" s="1071"/>
    </row>
    <row r="3347" spans="23:28" ht="70.5" customHeight="1">
      <c r="W3347" s="829">
        <f t="shared" si="489"/>
        <v>0</v>
      </c>
      <c r="X3347" s="828">
        <f t="shared" si="490"/>
        <v>0</v>
      </c>
      <c r="Y3347" s="1069">
        <f>[5]building!Y3338</f>
        <v>0</v>
      </c>
      <c r="Z3347" s="749">
        <f t="shared" si="491"/>
        <v>0</v>
      </c>
      <c r="AA3347" s="1071"/>
      <c r="AB3347" s="1071"/>
    </row>
    <row r="3348" spans="23:28" ht="70.5" customHeight="1">
      <c r="W3348" s="829">
        <f t="shared" si="489"/>
        <v>0</v>
      </c>
      <c r="X3348" s="828">
        <f t="shared" si="490"/>
        <v>0</v>
      </c>
      <c r="Y3348" s="1069">
        <f>[5]building!Y3339</f>
        <v>0</v>
      </c>
      <c r="Z3348" s="749">
        <f t="shared" si="491"/>
        <v>0</v>
      </c>
      <c r="AA3348" s="1071"/>
      <c r="AB3348" s="1071"/>
    </row>
    <row r="3349" spans="23:28" ht="70.5" customHeight="1">
      <c r="W3349" s="829">
        <f t="shared" si="489"/>
        <v>0</v>
      </c>
      <c r="X3349" s="828">
        <f t="shared" si="490"/>
        <v>0</v>
      </c>
      <c r="Y3349" s="1069">
        <f>[5]building!Y3340</f>
        <v>0</v>
      </c>
      <c r="Z3349" s="749">
        <f t="shared" si="491"/>
        <v>0</v>
      </c>
      <c r="AA3349" s="1071"/>
      <c r="AB3349" s="1071"/>
    </row>
    <row r="3350" spans="23:28" ht="70.5" customHeight="1">
      <c r="W3350" s="829">
        <f t="shared" si="489"/>
        <v>0</v>
      </c>
      <c r="X3350" s="828">
        <f t="shared" si="490"/>
        <v>0</v>
      </c>
      <c r="Y3350" s="1069">
        <f>[5]building!Y3341</f>
        <v>0</v>
      </c>
      <c r="Z3350" s="749">
        <f t="shared" si="491"/>
        <v>0</v>
      </c>
      <c r="AA3350" s="1071"/>
      <c r="AB3350" s="1071"/>
    </row>
    <row r="3351" spans="23:28" ht="70.5" customHeight="1">
      <c r="W3351" s="829">
        <f t="shared" si="489"/>
        <v>0</v>
      </c>
      <c r="X3351" s="828">
        <f t="shared" si="490"/>
        <v>0</v>
      </c>
      <c r="Y3351" s="1069">
        <f>[5]building!Y3342</f>
        <v>0</v>
      </c>
      <c r="Z3351" s="749">
        <f t="shared" si="491"/>
        <v>0</v>
      </c>
      <c r="AA3351" s="1071"/>
      <c r="AB3351" s="1071"/>
    </row>
    <row r="3352" spans="23:28" ht="70.5" customHeight="1">
      <c r="W3352" s="829">
        <f t="shared" si="489"/>
        <v>0</v>
      </c>
      <c r="X3352" s="828">
        <f t="shared" si="490"/>
        <v>0</v>
      </c>
      <c r="Y3352" s="1069">
        <f>[5]building!Y3343</f>
        <v>0</v>
      </c>
      <c r="Z3352" s="749">
        <f t="shared" si="491"/>
        <v>0</v>
      </c>
      <c r="AA3352" s="1071"/>
      <c r="AB3352" s="1071"/>
    </row>
    <row r="3353" spans="23:28" ht="70.5" customHeight="1">
      <c r="W3353" s="829">
        <f t="shared" si="489"/>
        <v>0</v>
      </c>
      <c r="X3353" s="828">
        <f t="shared" si="490"/>
        <v>0</v>
      </c>
      <c r="Y3353" s="1069">
        <f>[5]building!Y3344</f>
        <v>0</v>
      </c>
      <c r="Z3353" s="749">
        <f t="shared" si="491"/>
        <v>0</v>
      </c>
      <c r="AA3353" s="1071"/>
      <c r="AB3353" s="1071"/>
    </row>
    <row r="3354" spans="23:28" ht="70.5" customHeight="1">
      <c r="W3354" s="829">
        <f t="shared" si="489"/>
        <v>0</v>
      </c>
      <c r="X3354" s="828">
        <f t="shared" si="490"/>
        <v>0</v>
      </c>
      <c r="Y3354" s="1069">
        <f>[5]building!Y3345</f>
        <v>0</v>
      </c>
      <c r="Z3354" s="749">
        <f t="shared" si="491"/>
        <v>0</v>
      </c>
      <c r="AA3354" s="1071"/>
      <c r="AB3354" s="1071"/>
    </row>
    <row r="3355" spans="23:28" ht="70.5" customHeight="1">
      <c r="W3355" s="829">
        <f t="shared" si="489"/>
        <v>0</v>
      </c>
      <c r="X3355" s="828">
        <f t="shared" si="490"/>
        <v>0</v>
      </c>
      <c r="Y3355" s="1069">
        <f>[5]building!Y3346</f>
        <v>0</v>
      </c>
      <c r="Z3355" s="749">
        <f t="shared" si="491"/>
        <v>0</v>
      </c>
      <c r="AA3355" s="1071"/>
      <c r="AB3355" s="1071"/>
    </row>
    <row r="3356" spans="23:28" ht="70.5" customHeight="1">
      <c r="W3356" s="829">
        <f t="shared" si="489"/>
        <v>0</v>
      </c>
      <c r="X3356" s="828">
        <f t="shared" si="490"/>
        <v>0</v>
      </c>
      <c r="Y3356" s="1069">
        <f>[5]building!Y3347</f>
        <v>0</v>
      </c>
      <c r="Z3356" s="749">
        <f t="shared" si="491"/>
        <v>0</v>
      </c>
      <c r="AA3356" s="1071"/>
      <c r="AB3356" s="1071"/>
    </row>
    <row r="3357" spans="23:28" ht="70.5" customHeight="1">
      <c r="W3357" s="829">
        <f t="shared" si="489"/>
        <v>0</v>
      </c>
      <c r="X3357" s="828">
        <f t="shared" si="490"/>
        <v>0</v>
      </c>
      <c r="Y3357" s="1069">
        <f>[5]building!Y3348</f>
        <v>0</v>
      </c>
      <c r="Z3357" s="749">
        <f t="shared" si="491"/>
        <v>0</v>
      </c>
      <c r="AA3357" s="1071"/>
      <c r="AB3357" s="1071"/>
    </row>
    <row r="3358" spans="23:28" ht="70.5" customHeight="1">
      <c r="W3358" s="829">
        <f t="shared" ref="W3358:W3421" si="492">G3358+I3358+K3358+M3358+O3358+Q3358+S3358+U3358</f>
        <v>0</v>
      </c>
      <c r="X3358" s="828">
        <f t="shared" ref="X3358:X3421" si="493">W3358*C3358</f>
        <v>0</v>
      </c>
      <c r="Y3358" s="1069">
        <f>[5]building!Y3349</f>
        <v>0</v>
      </c>
      <c r="Z3358" s="749">
        <f t="shared" ref="Z3358:Z3421" si="494">Y3358*C3358</f>
        <v>0</v>
      </c>
      <c r="AA3358" s="1071"/>
      <c r="AB3358" s="1071"/>
    </row>
    <row r="3359" spans="23:28" ht="70.5" customHeight="1">
      <c r="W3359" s="829">
        <f t="shared" si="492"/>
        <v>0</v>
      </c>
      <c r="X3359" s="828">
        <f t="shared" si="493"/>
        <v>0</v>
      </c>
      <c r="Y3359" s="1069">
        <f>[5]building!Y3350</f>
        <v>0</v>
      </c>
      <c r="Z3359" s="749">
        <f t="shared" si="494"/>
        <v>0</v>
      </c>
      <c r="AA3359" s="1071"/>
      <c r="AB3359" s="1071"/>
    </row>
    <row r="3360" spans="23:28" ht="70.5" customHeight="1">
      <c r="W3360" s="829">
        <f t="shared" si="492"/>
        <v>0</v>
      </c>
      <c r="X3360" s="828">
        <f t="shared" si="493"/>
        <v>0</v>
      </c>
      <c r="Y3360" s="1069">
        <f>[5]building!Y3351</f>
        <v>0</v>
      </c>
      <c r="Z3360" s="749">
        <f t="shared" si="494"/>
        <v>0</v>
      </c>
      <c r="AA3360" s="1071"/>
      <c r="AB3360" s="1071"/>
    </row>
    <row r="3361" spans="23:28" ht="70.5" customHeight="1">
      <c r="W3361" s="829">
        <f t="shared" si="492"/>
        <v>0</v>
      </c>
      <c r="X3361" s="828">
        <f t="shared" si="493"/>
        <v>0</v>
      </c>
      <c r="Y3361" s="1069">
        <f>[5]building!Y3352</f>
        <v>0</v>
      </c>
      <c r="Z3361" s="749">
        <f t="shared" si="494"/>
        <v>0</v>
      </c>
      <c r="AA3361" s="1071"/>
      <c r="AB3361" s="1071"/>
    </row>
    <row r="3362" spans="23:28" ht="70.5" customHeight="1">
      <c r="W3362" s="829">
        <f t="shared" si="492"/>
        <v>0</v>
      </c>
      <c r="X3362" s="828">
        <f t="shared" si="493"/>
        <v>0</v>
      </c>
      <c r="Y3362" s="1069">
        <f>[5]building!Y3353</f>
        <v>0</v>
      </c>
      <c r="Z3362" s="749">
        <f t="shared" si="494"/>
        <v>0</v>
      </c>
      <c r="AA3362" s="1071"/>
      <c r="AB3362" s="1071"/>
    </row>
    <row r="3363" spans="23:28" ht="70.5" customHeight="1">
      <c r="W3363" s="829">
        <f t="shared" si="492"/>
        <v>0</v>
      </c>
      <c r="X3363" s="828">
        <f t="shared" si="493"/>
        <v>0</v>
      </c>
      <c r="Y3363" s="1069">
        <f>[5]building!Y3354</f>
        <v>0</v>
      </c>
      <c r="Z3363" s="749">
        <f t="shared" si="494"/>
        <v>0</v>
      </c>
      <c r="AA3363" s="1071"/>
      <c r="AB3363" s="1071"/>
    </row>
    <row r="3364" spans="23:28" ht="70.5" customHeight="1">
      <c r="W3364" s="829">
        <f t="shared" si="492"/>
        <v>0</v>
      </c>
      <c r="X3364" s="828">
        <f t="shared" si="493"/>
        <v>0</v>
      </c>
      <c r="Y3364" s="1069">
        <f>[5]building!Y3355</f>
        <v>0</v>
      </c>
      <c r="Z3364" s="749">
        <f t="shared" si="494"/>
        <v>0</v>
      </c>
      <c r="AA3364" s="1071"/>
      <c r="AB3364" s="1071"/>
    </row>
    <row r="3365" spans="23:28" ht="70.5" customHeight="1">
      <c r="W3365" s="829">
        <f t="shared" si="492"/>
        <v>0</v>
      </c>
      <c r="X3365" s="828">
        <f t="shared" si="493"/>
        <v>0</v>
      </c>
      <c r="Y3365" s="1069">
        <f>[5]building!Y3356</f>
        <v>0</v>
      </c>
      <c r="Z3365" s="749">
        <f t="shared" si="494"/>
        <v>0</v>
      </c>
      <c r="AA3365" s="1071"/>
      <c r="AB3365" s="1071"/>
    </row>
    <row r="3366" spans="23:28" ht="70.5" customHeight="1">
      <c r="W3366" s="829">
        <f t="shared" si="492"/>
        <v>0</v>
      </c>
      <c r="X3366" s="828">
        <f t="shared" si="493"/>
        <v>0</v>
      </c>
      <c r="Y3366" s="1069">
        <f>[5]building!Y3357</f>
        <v>0</v>
      </c>
      <c r="Z3366" s="749">
        <f t="shared" si="494"/>
        <v>0</v>
      </c>
      <c r="AA3366" s="1071"/>
      <c r="AB3366" s="1071"/>
    </row>
    <row r="3367" spans="23:28" ht="70.5" customHeight="1">
      <c r="W3367" s="829">
        <f t="shared" si="492"/>
        <v>0</v>
      </c>
      <c r="X3367" s="828">
        <f t="shared" si="493"/>
        <v>0</v>
      </c>
      <c r="Y3367" s="1069">
        <f>[5]building!Y3358</f>
        <v>0</v>
      </c>
      <c r="Z3367" s="749">
        <f t="shared" si="494"/>
        <v>0</v>
      </c>
      <c r="AA3367" s="1071"/>
      <c r="AB3367" s="1071"/>
    </row>
    <row r="3368" spans="23:28" ht="70.5" customHeight="1">
      <c r="W3368" s="829">
        <f t="shared" si="492"/>
        <v>0</v>
      </c>
      <c r="X3368" s="828">
        <f t="shared" si="493"/>
        <v>0</v>
      </c>
      <c r="Y3368" s="1069">
        <f>[5]building!Y3359</f>
        <v>0</v>
      </c>
      <c r="Z3368" s="749">
        <f t="shared" si="494"/>
        <v>0</v>
      </c>
      <c r="AA3368" s="1071"/>
      <c r="AB3368" s="1071"/>
    </row>
    <row r="3369" spans="23:28" ht="70.5" customHeight="1">
      <c r="W3369" s="829">
        <f t="shared" si="492"/>
        <v>0</v>
      </c>
      <c r="X3369" s="828">
        <f t="shared" si="493"/>
        <v>0</v>
      </c>
      <c r="Y3369" s="1069">
        <f>[5]building!Y3360</f>
        <v>0</v>
      </c>
      <c r="Z3369" s="749">
        <f t="shared" si="494"/>
        <v>0</v>
      </c>
      <c r="AA3369" s="1071"/>
      <c r="AB3369" s="1071"/>
    </row>
    <row r="3370" spans="23:28" ht="70.5" customHeight="1">
      <c r="W3370" s="829">
        <f t="shared" si="492"/>
        <v>0</v>
      </c>
      <c r="X3370" s="828">
        <f t="shared" si="493"/>
        <v>0</v>
      </c>
      <c r="Y3370" s="1069">
        <f>[5]building!Y3361</f>
        <v>0</v>
      </c>
      <c r="Z3370" s="749">
        <f t="shared" si="494"/>
        <v>0</v>
      </c>
      <c r="AA3370" s="1071"/>
      <c r="AB3370" s="1071"/>
    </row>
    <row r="3371" spans="23:28" ht="70.5" customHeight="1">
      <c r="W3371" s="829">
        <f t="shared" si="492"/>
        <v>0</v>
      </c>
      <c r="X3371" s="828">
        <f t="shared" si="493"/>
        <v>0</v>
      </c>
      <c r="Y3371" s="1069">
        <f>[5]building!Y3362</f>
        <v>0</v>
      </c>
      <c r="Z3371" s="749">
        <f t="shared" si="494"/>
        <v>0</v>
      </c>
      <c r="AA3371" s="1071"/>
      <c r="AB3371" s="1071"/>
    </row>
    <row r="3372" spans="23:28" ht="70.5" customHeight="1">
      <c r="W3372" s="829">
        <f t="shared" si="492"/>
        <v>0</v>
      </c>
      <c r="X3372" s="828">
        <f t="shared" si="493"/>
        <v>0</v>
      </c>
      <c r="Y3372" s="1069">
        <f>[5]building!Y3363</f>
        <v>0</v>
      </c>
      <c r="Z3372" s="749">
        <f t="shared" si="494"/>
        <v>0</v>
      </c>
      <c r="AA3372" s="1071"/>
      <c r="AB3372" s="1071"/>
    </row>
    <row r="3373" spans="23:28" ht="70.5" customHeight="1">
      <c r="W3373" s="829">
        <f t="shared" si="492"/>
        <v>0</v>
      </c>
      <c r="X3373" s="828">
        <f t="shared" si="493"/>
        <v>0</v>
      </c>
      <c r="Y3373" s="1069">
        <f>[5]building!Y3364</f>
        <v>0</v>
      </c>
      <c r="Z3373" s="749">
        <f t="shared" si="494"/>
        <v>0</v>
      </c>
      <c r="AA3373" s="1071"/>
      <c r="AB3373" s="1071"/>
    </row>
    <row r="3374" spans="23:28" ht="70.5" customHeight="1">
      <c r="W3374" s="829">
        <f t="shared" si="492"/>
        <v>0</v>
      </c>
      <c r="X3374" s="828">
        <f t="shared" si="493"/>
        <v>0</v>
      </c>
      <c r="Y3374" s="1069">
        <f>[5]building!Y3365</f>
        <v>0</v>
      </c>
      <c r="Z3374" s="749">
        <f t="shared" si="494"/>
        <v>0</v>
      </c>
      <c r="AA3374" s="1071"/>
      <c r="AB3374" s="1071"/>
    </row>
    <row r="3375" spans="23:28" ht="70.5" customHeight="1">
      <c r="W3375" s="829">
        <f t="shared" si="492"/>
        <v>0</v>
      </c>
      <c r="X3375" s="828">
        <f t="shared" si="493"/>
        <v>0</v>
      </c>
      <c r="Y3375" s="1069">
        <f>[5]building!Y3366</f>
        <v>0</v>
      </c>
      <c r="Z3375" s="749">
        <f t="shared" si="494"/>
        <v>0</v>
      </c>
      <c r="AA3375" s="1071"/>
      <c r="AB3375" s="1071"/>
    </row>
    <row r="3376" spans="23:28" ht="70.5" customHeight="1">
      <c r="W3376" s="829">
        <f t="shared" si="492"/>
        <v>0</v>
      </c>
      <c r="X3376" s="828">
        <f t="shared" si="493"/>
        <v>0</v>
      </c>
      <c r="Y3376" s="1069">
        <f>[5]building!Y3367</f>
        <v>0</v>
      </c>
      <c r="Z3376" s="749">
        <f t="shared" si="494"/>
        <v>0</v>
      </c>
      <c r="AA3376" s="1071"/>
      <c r="AB3376" s="1071"/>
    </row>
    <row r="3377" spans="23:28" ht="70.5" customHeight="1">
      <c r="W3377" s="829">
        <f t="shared" si="492"/>
        <v>0</v>
      </c>
      <c r="X3377" s="828">
        <f t="shared" si="493"/>
        <v>0</v>
      </c>
      <c r="Y3377" s="1069">
        <f>[5]building!Y3368</f>
        <v>0</v>
      </c>
      <c r="Z3377" s="749">
        <f t="shared" si="494"/>
        <v>0</v>
      </c>
      <c r="AA3377" s="1071"/>
      <c r="AB3377" s="1071"/>
    </row>
    <row r="3378" spans="23:28" ht="70.5" customHeight="1">
      <c r="W3378" s="829">
        <f t="shared" si="492"/>
        <v>0</v>
      </c>
      <c r="X3378" s="828">
        <f t="shared" si="493"/>
        <v>0</v>
      </c>
      <c r="Y3378" s="1069">
        <f>[5]building!Y3369</f>
        <v>0</v>
      </c>
      <c r="Z3378" s="749">
        <f t="shared" si="494"/>
        <v>0</v>
      </c>
      <c r="AA3378" s="1071"/>
      <c r="AB3378" s="1071"/>
    </row>
    <row r="3379" spans="23:28" ht="70.5" customHeight="1">
      <c r="W3379" s="829">
        <f t="shared" si="492"/>
        <v>0</v>
      </c>
      <c r="X3379" s="828">
        <f t="shared" si="493"/>
        <v>0</v>
      </c>
      <c r="Y3379" s="1069">
        <f>[5]building!Y3370</f>
        <v>0</v>
      </c>
      <c r="Z3379" s="749">
        <f t="shared" si="494"/>
        <v>0</v>
      </c>
      <c r="AA3379" s="1071"/>
      <c r="AB3379" s="1071"/>
    </row>
    <row r="3380" spans="23:28" ht="70.5" customHeight="1">
      <c r="W3380" s="829">
        <f t="shared" si="492"/>
        <v>0</v>
      </c>
      <c r="X3380" s="828">
        <f t="shared" si="493"/>
        <v>0</v>
      </c>
      <c r="Y3380" s="1069">
        <f>[5]building!Y3371</f>
        <v>0</v>
      </c>
      <c r="Z3380" s="749">
        <f t="shared" si="494"/>
        <v>0</v>
      </c>
      <c r="AA3380" s="1071"/>
      <c r="AB3380" s="1071"/>
    </row>
    <row r="3381" spans="23:28" ht="70.5" customHeight="1">
      <c r="W3381" s="829">
        <f t="shared" si="492"/>
        <v>0</v>
      </c>
      <c r="X3381" s="828">
        <f t="shared" si="493"/>
        <v>0</v>
      </c>
      <c r="Y3381" s="1069">
        <f>[5]building!Y3372</f>
        <v>0</v>
      </c>
      <c r="Z3381" s="749">
        <f t="shared" si="494"/>
        <v>0</v>
      </c>
      <c r="AA3381" s="1071"/>
      <c r="AB3381" s="1071"/>
    </row>
    <row r="3382" spans="23:28" ht="70.5" customHeight="1">
      <c r="W3382" s="829">
        <f t="shared" si="492"/>
        <v>0</v>
      </c>
      <c r="X3382" s="828">
        <f t="shared" si="493"/>
        <v>0</v>
      </c>
      <c r="Y3382" s="1069">
        <f>[5]building!Y3373</f>
        <v>0</v>
      </c>
      <c r="Z3382" s="749">
        <f t="shared" si="494"/>
        <v>0</v>
      </c>
      <c r="AA3382" s="1071"/>
      <c r="AB3382" s="1071"/>
    </row>
    <row r="3383" spans="23:28" ht="70.5" customHeight="1">
      <c r="W3383" s="829">
        <f t="shared" si="492"/>
        <v>0</v>
      </c>
      <c r="X3383" s="828">
        <f t="shared" si="493"/>
        <v>0</v>
      </c>
      <c r="Y3383" s="1069">
        <f>[5]building!Y3374</f>
        <v>0</v>
      </c>
      <c r="Z3383" s="749">
        <f t="shared" si="494"/>
        <v>0</v>
      </c>
      <c r="AA3383" s="1071"/>
      <c r="AB3383" s="1071"/>
    </row>
    <row r="3384" spans="23:28" ht="70.5" customHeight="1">
      <c r="W3384" s="829">
        <f t="shared" si="492"/>
        <v>0</v>
      </c>
      <c r="X3384" s="828">
        <f t="shared" si="493"/>
        <v>0</v>
      </c>
      <c r="Y3384" s="1069">
        <f>[5]building!Y3375</f>
        <v>0</v>
      </c>
      <c r="Z3384" s="749">
        <f t="shared" si="494"/>
        <v>0</v>
      </c>
      <c r="AA3384" s="1071"/>
      <c r="AB3384" s="1071"/>
    </row>
    <row r="3385" spans="23:28" ht="70.5" customHeight="1">
      <c r="W3385" s="829">
        <f t="shared" si="492"/>
        <v>0</v>
      </c>
      <c r="X3385" s="828">
        <f t="shared" si="493"/>
        <v>0</v>
      </c>
      <c r="Y3385" s="1069">
        <f>[5]building!Y3376</f>
        <v>0</v>
      </c>
      <c r="Z3385" s="749">
        <f t="shared" si="494"/>
        <v>0</v>
      </c>
      <c r="AA3385" s="1071"/>
      <c r="AB3385" s="1071"/>
    </row>
    <row r="3386" spans="23:28" ht="70.5" customHeight="1">
      <c r="W3386" s="829">
        <f t="shared" si="492"/>
        <v>0</v>
      </c>
      <c r="X3386" s="828">
        <f t="shared" si="493"/>
        <v>0</v>
      </c>
      <c r="Y3386" s="1069">
        <f>[5]building!Y3377</f>
        <v>0</v>
      </c>
      <c r="Z3386" s="749">
        <f t="shared" si="494"/>
        <v>0</v>
      </c>
      <c r="AA3386" s="1071"/>
      <c r="AB3386" s="1071"/>
    </row>
    <row r="3387" spans="23:28" ht="70.5" customHeight="1">
      <c r="W3387" s="829">
        <f t="shared" si="492"/>
        <v>0</v>
      </c>
      <c r="X3387" s="828">
        <f t="shared" si="493"/>
        <v>0</v>
      </c>
      <c r="Y3387" s="1069">
        <f>[5]building!Y3378</f>
        <v>0</v>
      </c>
      <c r="Z3387" s="749">
        <f t="shared" si="494"/>
        <v>0</v>
      </c>
      <c r="AA3387" s="1071"/>
      <c r="AB3387" s="1071"/>
    </row>
    <row r="3388" spans="23:28" ht="70.5" customHeight="1">
      <c r="W3388" s="829">
        <f t="shared" si="492"/>
        <v>0</v>
      </c>
      <c r="X3388" s="828">
        <f t="shared" si="493"/>
        <v>0</v>
      </c>
      <c r="Y3388" s="1069">
        <f>[5]building!Y3379</f>
        <v>0</v>
      </c>
      <c r="Z3388" s="749">
        <f t="shared" si="494"/>
        <v>0</v>
      </c>
      <c r="AA3388" s="1071"/>
      <c r="AB3388" s="1071"/>
    </row>
    <row r="3389" spans="23:28" ht="70.5" customHeight="1">
      <c r="W3389" s="829">
        <f t="shared" si="492"/>
        <v>0</v>
      </c>
      <c r="X3389" s="828">
        <f t="shared" si="493"/>
        <v>0</v>
      </c>
      <c r="Y3389" s="1069">
        <f>[5]building!Y3380</f>
        <v>0</v>
      </c>
      <c r="Z3389" s="749">
        <f t="shared" si="494"/>
        <v>0</v>
      </c>
      <c r="AA3389" s="1071"/>
      <c r="AB3389" s="1071"/>
    </row>
    <row r="3390" spans="23:28" ht="70.5" customHeight="1">
      <c r="W3390" s="829">
        <f t="shared" si="492"/>
        <v>0</v>
      </c>
      <c r="X3390" s="828">
        <f t="shared" si="493"/>
        <v>0</v>
      </c>
      <c r="Y3390" s="1069">
        <f>[5]building!Y3381</f>
        <v>0</v>
      </c>
      <c r="Z3390" s="749">
        <f t="shared" si="494"/>
        <v>0</v>
      </c>
      <c r="AA3390" s="1071"/>
      <c r="AB3390" s="1071"/>
    </row>
    <row r="3391" spans="23:28" ht="70.5" customHeight="1">
      <c r="W3391" s="829">
        <f t="shared" si="492"/>
        <v>0</v>
      </c>
      <c r="X3391" s="828">
        <f t="shared" si="493"/>
        <v>0</v>
      </c>
      <c r="Y3391" s="1069">
        <f>[5]building!Y3382</f>
        <v>0</v>
      </c>
      <c r="Z3391" s="749">
        <f t="shared" si="494"/>
        <v>0</v>
      </c>
      <c r="AA3391" s="1071"/>
      <c r="AB3391" s="1071"/>
    </row>
    <row r="3392" spans="23:28" ht="70.5" customHeight="1">
      <c r="W3392" s="829">
        <f t="shared" si="492"/>
        <v>0</v>
      </c>
      <c r="X3392" s="828">
        <f t="shared" si="493"/>
        <v>0</v>
      </c>
      <c r="Y3392" s="1069">
        <f>[5]building!Y3383</f>
        <v>0</v>
      </c>
      <c r="Z3392" s="749">
        <f t="shared" si="494"/>
        <v>0</v>
      </c>
      <c r="AA3392" s="1071"/>
      <c r="AB3392" s="1071"/>
    </row>
    <row r="3393" spans="23:28" ht="70.5" customHeight="1">
      <c r="W3393" s="829">
        <f t="shared" si="492"/>
        <v>0</v>
      </c>
      <c r="X3393" s="828">
        <f t="shared" si="493"/>
        <v>0</v>
      </c>
      <c r="Y3393" s="1069">
        <f>[5]building!Y3384</f>
        <v>0</v>
      </c>
      <c r="Z3393" s="749">
        <f t="shared" si="494"/>
        <v>0</v>
      </c>
      <c r="AA3393" s="1071"/>
      <c r="AB3393" s="1071"/>
    </row>
    <row r="3394" spans="23:28" ht="70.5" customHeight="1">
      <c r="W3394" s="829">
        <f t="shared" si="492"/>
        <v>0</v>
      </c>
      <c r="X3394" s="828">
        <f t="shared" si="493"/>
        <v>0</v>
      </c>
      <c r="Y3394" s="1069">
        <f>[5]building!Y3385</f>
        <v>0</v>
      </c>
      <c r="Z3394" s="749">
        <f t="shared" si="494"/>
        <v>0</v>
      </c>
      <c r="AA3394" s="1071"/>
      <c r="AB3394" s="1071"/>
    </row>
    <row r="3395" spans="23:28" ht="70.5" customHeight="1">
      <c r="W3395" s="829">
        <f t="shared" si="492"/>
        <v>0</v>
      </c>
      <c r="X3395" s="828">
        <f t="shared" si="493"/>
        <v>0</v>
      </c>
      <c r="Y3395" s="1069">
        <f>[5]building!Y3386</f>
        <v>0</v>
      </c>
      <c r="Z3395" s="749">
        <f t="shared" si="494"/>
        <v>0</v>
      </c>
      <c r="AA3395" s="1071"/>
      <c r="AB3395" s="1071"/>
    </row>
    <row r="3396" spans="23:28" ht="70.5" customHeight="1">
      <c r="W3396" s="829">
        <f t="shared" si="492"/>
        <v>0</v>
      </c>
      <c r="X3396" s="828">
        <f t="shared" si="493"/>
        <v>0</v>
      </c>
      <c r="Y3396" s="1069">
        <f>[5]building!Y3387</f>
        <v>0</v>
      </c>
      <c r="Z3396" s="749">
        <f t="shared" si="494"/>
        <v>0</v>
      </c>
      <c r="AA3396" s="1071"/>
      <c r="AB3396" s="1071"/>
    </row>
    <row r="3397" spans="23:28" ht="70.5" customHeight="1">
      <c r="W3397" s="829">
        <f t="shared" si="492"/>
        <v>0</v>
      </c>
      <c r="X3397" s="828">
        <f t="shared" si="493"/>
        <v>0</v>
      </c>
      <c r="Y3397" s="1069">
        <f>[5]building!Y3388</f>
        <v>0</v>
      </c>
      <c r="Z3397" s="749">
        <f t="shared" si="494"/>
        <v>0</v>
      </c>
      <c r="AA3397" s="1071"/>
      <c r="AB3397" s="1071"/>
    </row>
    <row r="3398" spans="23:28" ht="70.5" customHeight="1">
      <c r="W3398" s="829">
        <f t="shared" si="492"/>
        <v>0</v>
      </c>
      <c r="X3398" s="828">
        <f t="shared" si="493"/>
        <v>0</v>
      </c>
      <c r="Y3398" s="1069">
        <f>[5]building!Y3389</f>
        <v>0</v>
      </c>
      <c r="Z3398" s="749">
        <f t="shared" si="494"/>
        <v>0</v>
      </c>
      <c r="AA3398" s="1071"/>
      <c r="AB3398" s="1071"/>
    </row>
    <row r="3399" spans="23:28" ht="70.5" customHeight="1">
      <c r="W3399" s="829">
        <f t="shared" si="492"/>
        <v>0</v>
      </c>
      <c r="X3399" s="828">
        <f t="shared" si="493"/>
        <v>0</v>
      </c>
      <c r="Y3399" s="1069">
        <f>[5]building!Y3390</f>
        <v>0</v>
      </c>
      <c r="Z3399" s="749">
        <f t="shared" si="494"/>
        <v>0</v>
      </c>
      <c r="AA3399" s="1071"/>
      <c r="AB3399" s="1071"/>
    </row>
    <row r="3400" spans="23:28" ht="70.5" customHeight="1">
      <c r="W3400" s="829">
        <f t="shared" si="492"/>
        <v>0</v>
      </c>
      <c r="X3400" s="828">
        <f t="shared" si="493"/>
        <v>0</v>
      </c>
      <c r="Y3400" s="1069">
        <f>[5]building!Y3391</f>
        <v>0</v>
      </c>
      <c r="Z3400" s="749">
        <f t="shared" si="494"/>
        <v>0</v>
      </c>
      <c r="AA3400" s="1071"/>
      <c r="AB3400" s="1071"/>
    </row>
    <row r="3401" spans="23:28" ht="70.5" customHeight="1">
      <c r="W3401" s="829">
        <f t="shared" si="492"/>
        <v>0</v>
      </c>
      <c r="X3401" s="828">
        <f t="shared" si="493"/>
        <v>0</v>
      </c>
      <c r="Y3401" s="1069">
        <f>[5]building!Y3392</f>
        <v>0</v>
      </c>
      <c r="Z3401" s="749">
        <f t="shared" si="494"/>
        <v>0</v>
      </c>
      <c r="AA3401" s="1071"/>
      <c r="AB3401" s="1071"/>
    </row>
    <row r="3402" spans="23:28" ht="70.5" customHeight="1">
      <c r="W3402" s="829">
        <f t="shared" si="492"/>
        <v>0</v>
      </c>
      <c r="X3402" s="828">
        <f t="shared" si="493"/>
        <v>0</v>
      </c>
      <c r="Y3402" s="1069">
        <f>[5]building!Y3393</f>
        <v>0</v>
      </c>
      <c r="Z3402" s="749">
        <f t="shared" si="494"/>
        <v>0</v>
      </c>
      <c r="AA3402" s="1071"/>
      <c r="AB3402" s="1071"/>
    </row>
    <row r="3403" spans="23:28" ht="70.5" customHeight="1">
      <c r="W3403" s="829">
        <f t="shared" si="492"/>
        <v>0</v>
      </c>
      <c r="X3403" s="828">
        <f t="shared" si="493"/>
        <v>0</v>
      </c>
      <c r="Y3403" s="1069">
        <f>[5]building!Y3394</f>
        <v>0</v>
      </c>
      <c r="Z3403" s="749">
        <f t="shared" si="494"/>
        <v>0</v>
      </c>
      <c r="AA3403" s="1071"/>
      <c r="AB3403" s="1071"/>
    </row>
    <row r="3404" spans="23:28" ht="70.5" customHeight="1">
      <c r="W3404" s="829">
        <f t="shared" si="492"/>
        <v>0</v>
      </c>
      <c r="X3404" s="828">
        <f t="shared" si="493"/>
        <v>0</v>
      </c>
      <c r="Y3404" s="1069">
        <f>[5]building!Y3395</f>
        <v>0</v>
      </c>
      <c r="Z3404" s="749">
        <f t="shared" si="494"/>
        <v>0</v>
      </c>
      <c r="AA3404" s="1071"/>
      <c r="AB3404" s="1071"/>
    </row>
    <row r="3405" spans="23:28" ht="70.5" customHeight="1">
      <c r="W3405" s="829">
        <f t="shared" si="492"/>
        <v>0</v>
      </c>
      <c r="X3405" s="828">
        <f t="shared" si="493"/>
        <v>0</v>
      </c>
      <c r="Y3405" s="1069">
        <f>[5]building!Y3396</f>
        <v>0</v>
      </c>
      <c r="Z3405" s="749">
        <f t="shared" si="494"/>
        <v>0</v>
      </c>
      <c r="AA3405" s="1071"/>
      <c r="AB3405" s="1071"/>
    </row>
    <row r="3406" spans="23:28" ht="70.5" customHeight="1">
      <c r="W3406" s="829">
        <f t="shared" si="492"/>
        <v>0</v>
      </c>
      <c r="X3406" s="828">
        <f t="shared" si="493"/>
        <v>0</v>
      </c>
      <c r="Y3406" s="1069">
        <f>[5]building!Y3397</f>
        <v>0</v>
      </c>
      <c r="Z3406" s="749">
        <f t="shared" si="494"/>
        <v>0</v>
      </c>
      <c r="AA3406" s="1071"/>
      <c r="AB3406" s="1071"/>
    </row>
    <row r="3407" spans="23:28" ht="70.5" customHeight="1">
      <c r="W3407" s="829">
        <f t="shared" si="492"/>
        <v>0</v>
      </c>
      <c r="X3407" s="828">
        <f t="shared" si="493"/>
        <v>0</v>
      </c>
      <c r="Y3407" s="1069">
        <f>[5]building!Y3398</f>
        <v>0</v>
      </c>
      <c r="Z3407" s="749">
        <f t="shared" si="494"/>
        <v>0</v>
      </c>
      <c r="AA3407" s="1071"/>
      <c r="AB3407" s="1071"/>
    </row>
    <row r="3408" spans="23:28" ht="70.5" customHeight="1">
      <c r="W3408" s="829">
        <f t="shared" si="492"/>
        <v>0</v>
      </c>
      <c r="X3408" s="828">
        <f t="shared" si="493"/>
        <v>0</v>
      </c>
      <c r="Y3408" s="1069">
        <f>[5]building!Y3399</f>
        <v>0</v>
      </c>
      <c r="Z3408" s="749">
        <f t="shared" si="494"/>
        <v>0</v>
      </c>
      <c r="AA3408" s="1071"/>
      <c r="AB3408" s="1071"/>
    </row>
    <row r="3409" spans="23:28" ht="70.5" customHeight="1">
      <c r="W3409" s="829">
        <f t="shared" si="492"/>
        <v>0</v>
      </c>
      <c r="X3409" s="828">
        <f t="shared" si="493"/>
        <v>0</v>
      </c>
      <c r="Y3409" s="1069">
        <f>[5]building!Y3400</f>
        <v>0</v>
      </c>
      <c r="Z3409" s="749">
        <f t="shared" si="494"/>
        <v>0</v>
      </c>
      <c r="AA3409" s="1071"/>
      <c r="AB3409" s="1071"/>
    </row>
    <row r="3410" spans="23:28" ht="70.5" customHeight="1">
      <c r="W3410" s="829">
        <f t="shared" si="492"/>
        <v>0</v>
      </c>
      <c r="X3410" s="828">
        <f t="shared" si="493"/>
        <v>0</v>
      </c>
      <c r="Y3410" s="1069">
        <f>[5]building!Y3401</f>
        <v>0</v>
      </c>
      <c r="Z3410" s="749">
        <f t="shared" si="494"/>
        <v>0</v>
      </c>
      <c r="AA3410" s="1071"/>
      <c r="AB3410" s="1071"/>
    </row>
    <row r="3411" spans="23:28" ht="70.5" customHeight="1">
      <c r="W3411" s="829">
        <f t="shared" si="492"/>
        <v>0</v>
      </c>
      <c r="X3411" s="828">
        <f t="shared" si="493"/>
        <v>0</v>
      </c>
      <c r="Y3411" s="1069">
        <f>[5]building!Y3402</f>
        <v>0</v>
      </c>
      <c r="Z3411" s="749">
        <f t="shared" si="494"/>
        <v>0</v>
      </c>
      <c r="AA3411" s="1071"/>
      <c r="AB3411" s="1071"/>
    </row>
    <row r="3412" spans="23:28" ht="70.5" customHeight="1">
      <c r="W3412" s="829">
        <f t="shared" si="492"/>
        <v>0</v>
      </c>
      <c r="X3412" s="828">
        <f t="shared" si="493"/>
        <v>0</v>
      </c>
      <c r="Y3412" s="1069">
        <f>[5]building!Y3403</f>
        <v>0</v>
      </c>
      <c r="Z3412" s="749">
        <f t="shared" si="494"/>
        <v>0</v>
      </c>
      <c r="AA3412" s="1071"/>
      <c r="AB3412" s="1071"/>
    </row>
    <row r="3413" spans="23:28" ht="70.5" customHeight="1">
      <c r="W3413" s="829">
        <f t="shared" si="492"/>
        <v>0</v>
      </c>
      <c r="X3413" s="828">
        <f t="shared" si="493"/>
        <v>0</v>
      </c>
      <c r="Y3413" s="1069">
        <f>[5]building!Y3404</f>
        <v>0</v>
      </c>
      <c r="Z3413" s="749">
        <f t="shared" si="494"/>
        <v>0</v>
      </c>
      <c r="AA3413" s="1071"/>
      <c r="AB3413" s="1071"/>
    </row>
    <row r="3414" spans="23:28" ht="70.5" customHeight="1">
      <c r="W3414" s="829">
        <f t="shared" si="492"/>
        <v>0</v>
      </c>
      <c r="X3414" s="828">
        <f t="shared" si="493"/>
        <v>0</v>
      </c>
      <c r="Y3414" s="1069">
        <f>[5]building!Y3405</f>
        <v>0</v>
      </c>
      <c r="Z3414" s="749">
        <f t="shared" si="494"/>
        <v>0</v>
      </c>
      <c r="AA3414" s="1071"/>
      <c r="AB3414" s="1071"/>
    </row>
    <row r="3415" spans="23:28" ht="70.5" customHeight="1">
      <c r="W3415" s="829">
        <f t="shared" si="492"/>
        <v>0</v>
      </c>
      <c r="X3415" s="828">
        <f t="shared" si="493"/>
        <v>0</v>
      </c>
      <c r="Y3415" s="1069">
        <f>[5]building!Y3406</f>
        <v>0</v>
      </c>
      <c r="Z3415" s="749">
        <f t="shared" si="494"/>
        <v>0</v>
      </c>
      <c r="AA3415" s="1071"/>
      <c r="AB3415" s="1071"/>
    </row>
    <row r="3416" spans="23:28" ht="70.5" customHeight="1">
      <c r="W3416" s="829">
        <f t="shared" si="492"/>
        <v>0</v>
      </c>
      <c r="X3416" s="828">
        <f t="shared" si="493"/>
        <v>0</v>
      </c>
      <c r="Y3416" s="1069">
        <f>[5]building!Y3407</f>
        <v>0</v>
      </c>
      <c r="Z3416" s="749">
        <f t="shared" si="494"/>
        <v>0</v>
      </c>
      <c r="AA3416" s="1071"/>
      <c r="AB3416" s="1071"/>
    </row>
    <row r="3417" spans="23:28" ht="70.5" customHeight="1">
      <c r="W3417" s="829">
        <f t="shared" si="492"/>
        <v>0</v>
      </c>
      <c r="X3417" s="828">
        <f t="shared" si="493"/>
        <v>0</v>
      </c>
      <c r="Y3417" s="1069">
        <f>[5]building!Y3408</f>
        <v>0</v>
      </c>
      <c r="Z3417" s="749">
        <f t="shared" si="494"/>
        <v>0</v>
      </c>
      <c r="AA3417" s="1071"/>
      <c r="AB3417" s="1071"/>
    </row>
    <row r="3418" spans="23:28" ht="70.5" customHeight="1">
      <c r="W3418" s="829">
        <f t="shared" si="492"/>
        <v>0</v>
      </c>
      <c r="X3418" s="828">
        <f t="shared" si="493"/>
        <v>0</v>
      </c>
      <c r="Y3418" s="1069">
        <f>[5]building!Y3409</f>
        <v>0</v>
      </c>
      <c r="Z3418" s="749">
        <f t="shared" si="494"/>
        <v>0</v>
      </c>
      <c r="AA3418" s="1071"/>
      <c r="AB3418" s="1071"/>
    </row>
    <row r="3419" spans="23:28" ht="70.5" customHeight="1">
      <c r="W3419" s="829">
        <f t="shared" si="492"/>
        <v>0</v>
      </c>
      <c r="X3419" s="828">
        <f t="shared" si="493"/>
        <v>0</v>
      </c>
      <c r="Y3419" s="1069">
        <f>[5]building!Y3410</f>
        <v>0</v>
      </c>
      <c r="Z3419" s="749">
        <f t="shared" si="494"/>
        <v>0</v>
      </c>
      <c r="AA3419" s="1071"/>
      <c r="AB3419" s="1071"/>
    </row>
    <row r="3420" spans="23:28" ht="70.5" customHeight="1">
      <c r="W3420" s="829">
        <f t="shared" si="492"/>
        <v>0</v>
      </c>
      <c r="X3420" s="828">
        <f t="shared" si="493"/>
        <v>0</v>
      </c>
      <c r="Y3420" s="1069">
        <f>[5]building!Y3411</f>
        <v>0</v>
      </c>
      <c r="Z3420" s="749">
        <f t="shared" si="494"/>
        <v>0</v>
      </c>
      <c r="AA3420" s="1071"/>
      <c r="AB3420" s="1071"/>
    </row>
    <row r="3421" spans="23:28" ht="70.5" customHeight="1">
      <c r="W3421" s="829">
        <f t="shared" si="492"/>
        <v>0</v>
      </c>
      <c r="X3421" s="828">
        <f t="shared" si="493"/>
        <v>0</v>
      </c>
      <c r="Y3421" s="1069">
        <f>[5]building!Y3412</f>
        <v>0</v>
      </c>
      <c r="Z3421" s="749">
        <f t="shared" si="494"/>
        <v>0</v>
      </c>
      <c r="AA3421" s="1071"/>
      <c r="AB3421" s="1071"/>
    </row>
    <row r="3422" spans="23:28" ht="70.5" customHeight="1">
      <c r="W3422" s="829">
        <f t="shared" ref="W3422:W3485" si="495">G3422+I3422+K3422+M3422+O3422+Q3422+S3422+U3422</f>
        <v>0</v>
      </c>
      <c r="X3422" s="828">
        <f t="shared" ref="X3422:X3485" si="496">W3422*C3422</f>
        <v>0</v>
      </c>
      <c r="Y3422" s="1069">
        <f>[5]building!Y3413</f>
        <v>0</v>
      </c>
      <c r="Z3422" s="749">
        <f t="shared" ref="Z3422:Z3485" si="497">Y3422*C3422</f>
        <v>0</v>
      </c>
      <c r="AA3422" s="1071"/>
      <c r="AB3422" s="1071"/>
    </row>
    <row r="3423" spans="23:28" ht="70.5" customHeight="1">
      <c r="W3423" s="829">
        <f t="shared" si="495"/>
        <v>0</v>
      </c>
      <c r="X3423" s="828">
        <f t="shared" si="496"/>
        <v>0</v>
      </c>
      <c r="Y3423" s="1069">
        <f>[5]building!Y3414</f>
        <v>0</v>
      </c>
      <c r="Z3423" s="749">
        <f t="shared" si="497"/>
        <v>0</v>
      </c>
      <c r="AA3423" s="1071"/>
      <c r="AB3423" s="1071"/>
    </row>
    <row r="3424" spans="23:28" ht="70.5" customHeight="1">
      <c r="W3424" s="829">
        <f t="shared" si="495"/>
        <v>0</v>
      </c>
      <c r="X3424" s="828">
        <f t="shared" si="496"/>
        <v>0</v>
      </c>
      <c r="Y3424" s="1069">
        <f>[5]building!Y3415</f>
        <v>0</v>
      </c>
      <c r="Z3424" s="749">
        <f t="shared" si="497"/>
        <v>0</v>
      </c>
      <c r="AA3424" s="1071"/>
      <c r="AB3424" s="1071"/>
    </row>
    <row r="3425" spans="23:28" ht="70.5" customHeight="1">
      <c r="W3425" s="829">
        <f t="shared" si="495"/>
        <v>0</v>
      </c>
      <c r="X3425" s="828">
        <f t="shared" si="496"/>
        <v>0</v>
      </c>
      <c r="Y3425" s="1069">
        <f>[5]building!Y3416</f>
        <v>0</v>
      </c>
      <c r="Z3425" s="749">
        <f t="shared" si="497"/>
        <v>0</v>
      </c>
      <c r="AA3425" s="1071"/>
      <c r="AB3425" s="1071"/>
    </row>
    <row r="3426" spans="23:28" ht="70.5" customHeight="1">
      <c r="W3426" s="829">
        <f t="shared" si="495"/>
        <v>0</v>
      </c>
      <c r="X3426" s="828">
        <f t="shared" si="496"/>
        <v>0</v>
      </c>
      <c r="Y3426" s="1069">
        <f>[5]building!Y3417</f>
        <v>0</v>
      </c>
      <c r="Z3426" s="749">
        <f t="shared" si="497"/>
        <v>0</v>
      </c>
      <c r="AA3426" s="1071"/>
      <c r="AB3426" s="1071"/>
    </row>
    <row r="3427" spans="23:28" ht="70.5" customHeight="1">
      <c r="W3427" s="829">
        <f t="shared" si="495"/>
        <v>0</v>
      </c>
      <c r="X3427" s="828">
        <f t="shared" si="496"/>
        <v>0</v>
      </c>
      <c r="Y3427" s="1069">
        <f>[5]building!Y3418</f>
        <v>0</v>
      </c>
      <c r="Z3427" s="749">
        <f t="shared" si="497"/>
        <v>0</v>
      </c>
      <c r="AA3427" s="1071"/>
      <c r="AB3427" s="1071"/>
    </row>
    <row r="3428" spans="23:28" ht="70.5" customHeight="1">
      <c r="W3428" s="829">
        <f t="shared" si="495"/>
        <v>0</v>
      </c>
      <c r="X3428" s="828">
        <f t="shared" si="496"/>
        <v>0</v>
      </c>
      <c r="Y3428" s="1069">
        <f>[5]building!Y3419</f>
        <v>0</v>
      </c>
      <c r="Z3428" s="749">
        <f t="shared" si="497"/>
        <v>0</v>
      </c>
      <c r="AA3428" s="1071"/>
      <c r="AB3428" s="1071"/>
    </row>
    <row r="3429" spans="23:28" ht="70.5" customHeight="1">
      <c r="W3429" s="829">
        <f t="shared" si="495"/>
        <v>0</v>
      </c>
      <c r="X3429" s="828">
        <f t="shared" si="496"/>
        <v>0</v>
      </c>
      <c r="Y3429" s="1069">
        <f>[5]building!Y3420</f>
        <v>0</v>
      </c>
      <c r="Z3429" s="749">
        <f t="shared" si="497"/>
        <v>0</v>
      </c>
      <c r="AA3429" s="1071"/>
      <c r="AB3429" s="1071"/>
    </row>
    <row r="3430" spans="23:28" ht="70.5" customHeight="1">
      <c r="W3430" s="829">
        <f t="shared" si="495"/>
        <v>0</v>
      </c>
      <c r="X3430" s="828">
        <f t="shared" si="496"/>
        <v>0</v>
      </c>
      <c r="Y3430" s="1069">
        <f>[5]building!Y3421</f>
        <v>0</v>
      </c>
      <c r="Z3430" s="749">
        <f t="shared" si="497"/>
        <v>0</v>
      </c>
      <c r="AA3430" s="1071"/>
      <c r="AB3430" s="1071"/>
    </row>
    <row r="3431" spans="23:28" ht="70.5" customHeight="1">
      <c r="W3431" s="829">
        <f t="shared" si="495"/>
        <v>0</v>
      </c>
      <c r="X3431" s="828">
        <f t="shared" si="496"/>
        <v>0</v>
      </c>
      <c r="Y3431" s="1069">
        <f>[5]building!Y3422</f>
        <v>0</v>
      </c>
      <c r="Z3431" s="749">
        <f t="shared" si="497"/>
        <v>0</v>
      </c>
      <c r="AA3431" s="1071"/>
      <c r="AB3431" s="1071"/>
    </row>
    <row r="3432" spans="23:28" ht="70.5" customHeight="1">
      <c r="W3432" s="829">
        <f t="shared" si="495"/>
        <v>0</v>
      </c>
      <c r="X3432" s="828">
        <f t="shared" si="496"/>
        <v>0</v>
      </c>
      <c r="Y3432" s="1069">
        <f>[5]building!Y3423</f>
        <v>0</v>
      </c>
      <c r="Z3432" s="749">
        <f t="shared" si="497"/>
        <v>0</v>
      </c>
      <c r="AA3432" s="1071"/>
      <c r="AB3432" s="1071"/>
    </row>
    <row r="3433" spans="23:28" ht="70.5" customHeight="1">
      <c r="W3433" s="829">
        <f t="shared" si="495"/>
        <v>0</v>
      </c>
      <c r="X3433" s="828">
        <f t="shared" si="496"/>
        <v>0</v>
      </c>
      <c r="Y3433" s="1069">
        <f>[5]building!Y3424</f>
        <v>0</v>
      </c>
      <c r="Z3433" s="749">
        <f t="shared" si="497"/>
        <v>0</v>
      </c>
      <c r="AA3433" s="1071"/>
      <c r="AB3433" s="1071"/>
    </row>
    <row r="3434" spans="23:28" ht="70.5" customHeight="1">
      <c r="W3434" s="829">
        <f t="shared" si="495"/>
        <v>0</v>
      </c>
      <c r="X3434" s="828">
        <f t="shared" si="496"/>
        <v>0</v>
      </c>
      <c r="Y3434" s="1069">
        <f>[5]building!Y3425</f>
        <v>0</v>
      </c>
      <c r="Z3434" s="749">
        <f t="shared" si="497"/>
        <v>0</v>
      </c>
      <c r="AA3434" s="1071"/>
      <c r="AB3434" s="1071"/>
    </row>
    <row r="3435" spans="23:28" ht="70.5" customHeight="1">
      <c r="W3435" s="829">
        <f t="shared" si="495"/>
        <v>0</v>
      </c>
      <c r="X3435" s="828">
        <f t="shared" si="496"/>
        <v>0</v>
      </c>
      <c r="Y3435" s="1069">
        <f>[5]building!Y3426</f>
        <v>0</v>
      </c>
      <c r="Z3435" s="749">
        <f t="shared" si="497"/>
        <v>0</v>
      </c>
      <c r="AA3435" s="1071"/>
      <c r="AB3435" s="1071"/>
    </row>
    <row r="3436" spans="23:28" ht="70.5" customHeight="1">
      <c r="W3436" s="829">
        <f t="shared" si="495"/>
        <v>0</v>
      </c>
      <c r="X3436" s="828">
        <f t="shared" si="496"/>
        <v>0</v>
      </c>
      <c r="Y3436" s="1069">
        <f>[5]building!Y3427</f>
        <v>0</v>
      </c>
      <c r="Z3436" s="749">
        <f t="shared" si="497"/>
        <v>0</v>
      </c>
      <c r="AA3436" s="1071"/>
      <c r="AB3436" s="1071"/>
    </row>
    <row r="3437" spans="23:28" ht="70.5" customHeight="1">
      <c r="W3437" s="829">
        <f t="shared" si="495"/>
        <v>0</v>
      </c>
      <c r="X3437" s="828">
        <f t="shared" si="496"/>
        <v>0</v>
      </c>
      <c r="Y3437" s="1069">
        <f>[5]building!Y3428</f>
        <v>0</v>
      </c>
      <c r="Z3437" s="749">
        <f t="shared" si="497"/>
        <v>0</v>
      </c>
      <c r="AA3437" s="1071"/>
      <c r="AB3437" s="1071"/>
    </row>
    <row r="3438" spans="23:28" ht="70.5" customHeight="1">
      <c r="W3438" s="829">
        <f t="shared" si="495"/>
        <v>0</v>
      </c>
      <c r="X3438" s="828">
        <f t="shared" si="496"/>
        <v>0</v>
      </c>
      <c r="Y3438" s="1069">
        <f>[5]building!Y3429</f>
        <v>0</v>
      </c>
      <c r="Z3438" s="749">
        <f t="shared" si="497"/>
        <v>0</v>
      </c>
      <c r="AA3438" s="1071"/>
      <c r="AB3438" s="1071"/>
    </row>
    <row r="3439" spans="23:28" ht="70.5" customHeight="1">
      <c r="W3439" s="829">
        <f t="shared" si="495"/>
        <v>0</v>
      </c>
      <c r="X3439" s="828">
        <f t="shared" si="496"/>
        <v>0</v>
      </c>
      <c r="Y3439" s="1069">
        <f>[5]building!Y3430</f>
        <v>0</v>
      </c>
      <c r="Z3439" s="749">
        <f t="shared" si="497"/>
        <v>0</v>
      </c>
      <c r="AA3439" s="1071"/>
      <c r="AB3439" s="1071"/>
    </row>
    <row r="3440" spans="23:28" ht="70.5" customHeight="1">
      <c r="W3440" s="829">
        <f t="shared" si="495"/>
        <v>0</v>
      </c>
      <c r="X3440" s="828">
        <f t="shared" si="496"/>
        <v>0</v>
      </c>
      <c r="Y3440" s="1069">
        <f>[5]building!Y3431</f>
        <v>0</v>
      </c>
      <c r="Z3440" s="749">
        <f t="shared" si="497"/>
        <v>0</v>
      </c>
      <c r="AA3440" s="1071"/>
      <c r="AB3440" s="1071"/>
    </row>
    <row r="3441" spans="23:28" ht="70.5" customHeight="1">
      <c r="W3441" s="829">
        <f t="shared" si="495"/>
        <v>0</v>
      </c>
      <c r="X3441" s="828">
        <f t="shared" si="496"/>
        <v>0</v>
      </c>
      <c r="Y3441" s="1069">
        <f>[5]building!Y3432</f>
        <v>0</v>
      </c>
      <c r="Z3441" s="749">
        <f t="shared" si="497"/>
        <v>0</v>
      </c>
      <c r="AA3441" s="1071"/>
      <c r="AB3441" s="1071"/>
    </row>
    <row r="3442" spans="23:28" ht="70.5" customHeight="1">
      <c r="W3442" s="829">
        <f t="shared" si="495"/>
        <v>0</v>
      </c>
      <c r="X3442" s="828">
        <f t="shared" si="496"/>
        <v>0</v>
      </c>
      <c r="Y3442" s="1069">
        <f>[5]building!Y3433</f>
        <v>0</v>
      </c>
      <c r="Z3442" s="749">
        <f t="shared" si="497"/>
        <v>0</v>
      </c>
      <c r="AA3442" s="1071"/>
      <c r="AB3442" s="1071"/>
    </row>
    <row r="3443" spans="23:28" ht="70.5" customHeight="1">
      <c r="W3443" s="829">
        <f t="shared" si="495"/>
        <v>0</v>
      </c>
      <c r="X3443" s="828">
        <f t="shared" si="496"/>
        <v>0</v>
      </c>
      <c r="Y3443" s="1069">
        <f>[5]building!Y3434</f>
        <v>0</v>
      </c>
      <c r="Z3443" s="749">
        <f t="shared" si="497"/>
        <v>0</v>
      </c>
      <c r="AA3443" s="1071"/>
      <c r="AB3443" s="1071"/>
    </row>
    <row r="3444" spans="23:28" ht="70.5" customHeight="1">
      <c r="W3444" s="829">
        <f t="shared" si="495"/>
        <v>0</v>
      </c>
      <c r="X3444" s="828">
        <f t="shared" si="496"/>
        <v>0</v>
      </c>
      <c r="Y3444" s="1069">
        <f>[5]building!Y3435</f>
        <v>0</v>
      </c>
      <c r="Z3444" s="749">
        <f t="shared" si="497"/>
        <v>0</v>
      </c>
      <c r="AA3444" s="1071"/>
      <c r="AB3444" s="1071"/>
    </row>
    <row r="3445" spans="23:28" ht="70.5" customHeight="1">
      <c r="W3445" s="829">
        <f t="shared" si="495"/>
        <v>0</v>
      </c>
      <c r="X3445" s="828">
        <f t="shared" si="496"/>
        <v>0</v>
      </c>
      <c r="Y3445" s="1069">
        <f>[5]building!Y3436</f>
        <v>0</v>
      </c>
      <c r="Z3445" s="749">
        <f t="shared" si="497"/>
        <v>0</v>
      </c>
      <c r="AA3445" s="1071"/>
      <c r="AB3445" s="1071"/>
    </row>
    <row r="3446" spans="23:28" ht="70.5" customHeight="1">
      <c r="W3446" s="829">
        <f t="shared" si="495"/>
        <v>0</v>
      </c>
      <c r="X3446" s="828">
        <f t="shared" si="496"/>
        <v>0</v>
      </c>
      <c r="Y3446" s="1069">
        <f>[5]building!Y3437</f>
        <v>0</v>
      </c>
      <c r="Z3446" s="749">
        <f t="shared" si="497"/>
        <v>0</v>
      </c>
      <c r="AA3446" s="1071"/>
      <c r="AB3446" s="1071"/>
    </row>
    <row r="3447" spans="23:28" ht="70.5" customHeight="1">
      <c r="W3447" s="829">
        <f t="shared" si="495"/>
        <v>0</v>
      </c>
      <c r="X3447" s="828">
        <f t="shared" si="496"/>
        <v>0</v>
      </c>
      <c r="Y3447" s="1069">
        <f>[5]building!Y3438</f>
        <v>0</v>
      </c>
      <c r="Z3447" s="749">
        <f t="shared" si="497"/>
        <v>0</v>
      </c>
      <c r="AA3447" s="1071"/>
      <c r="AB3447" s="1071"/>
    </row>
    <row r="3448" spans="23:28" ht="70.5" customHeight="1">
      <c r="W3448" s="829">
        <f t="shared" si="495"/>
        <v>0</v>
      </c>
      <c r="X3448" s="828">
        <f t="shared" si="496"/>
        <v>0</v>
      </c>
      <c r="Y3448" s="1069">
        <f>[5]building!Y3439</f>
        <v>0</v>
      </c>
      <c r="Z3448" s="749">
        <f t="shared" si="497"/>
        <v>0</v>
      </c>
      <c r="AA3448" s="1071"/>
      <c r="AB3448" s="1071"/>
    </row>
    <row r="3449" spans="23:28" ht="70.5" customHeight="1">
      <c r="W3449" s="829">
        <f t="shared" si="495"/>
        <v>0</v>
      </c>
      <c r="X3449" s="828">
        <f t="shared" si="496"/>
        <v>0</v>
      </c>
      <c r="Y3449" s="1069">
        <f>[5]building!Y3440</f>
        <v>0</v>
      </c>
      <c r="Z3449" s="749">
        <f t="shared" si="497"/>
        <v>0</v>
      </c>
      <c r="AA3449" s="1071"/>
      <c r="AB3449" s="1071"/>
    </row>
    <row r="3450" spans="23:28" ht="70.5" customHeight="1">
      <c r="W3450" s="829">
        <f t="shared" si="495"/>
        <v>0</v>
      </c>
      <c r="X3450" s="828">
        <f t="shared" si="496"/>
        <v>0</v>
      </c>
      <c r="Y3450" s="1069">
        <f>[5]building!Y3441</f>
        <v>0</v>
      </c>
      <c r="Z3450" s="749">
        <f t="shared" si="497"/>
        <v>0</v>
      </c>
      <c r="AA3450" s="1071"/>
      <c r="AB3450" s="1071"/>
    </row>
    <row r="3451" spans="23:28" ht="70.5" customHeight="1">
      <c r="W3451" s="829">
        <f t="shared" si="495"/>
        <v>0</v>
      </c>
      <c r="X3451" s="828">
        <f t="shared" si="496"/>
        <v>0</v>
      </c>
      <c r="Y3451" s="1069">
        <f>[5]building!Y3442</f>
        <v>0</v>
      </c>
      <c r="Z3451" s="749">
        <f t="shared" si="497"/>
        <v>0</v>
      </c>
      <c r="AA3451" s="1071"/>
      <c r="AB3451" s="1071"/>
    </row>
    <row r="3452" spans="23:28" ht="70.5" customHeight="1">
      <c r="W3452" s="829">
        <f t="shared" si="495"/>
        <v>0</v>
      </c>
      <c r="X3452" s="828">
        <f t="shared" si="496"/>
        <v>0</v>
      </c>
      <c r="Y3452" s="1069">
        <f>[5]building!Y3443</f>
        <v>0</v>
      </c>
      <c r="Z3452" s="749">
        <f t="shared" si="497"/>
        <v>0</v>
      </c>
      <c r="AA3452" s="1071"/>
      <c r="AB3452" s="1071"/>
    </row>
    <row r="3453" spans="23:28" ht="70.5" customHeight="1">
      <c r="W3453" s="829">
        <f t="shared" si="495"/>
        <v>0</v>
      </c>
      <c r="X3453" s="828">
        <f t="shared" si="496"/>
        <v>0</v>
      </c>
      <c r="Y3453" s="1069">
        <f>[5]building!Y3444</f>
        <v>0</v>
      </c>
      <c r="Z3453" s="749">
        <f t="shared" si="497"/>
        <v>0</v>
      </c>
      <c r="AA3453" s="1071"/>
      <c r="AB3453" s="1071"/>
    </row>
    <row r="3454" spans="23:28" ht="70.5" customHeight="1">
      <c r="W3454" s="829">
        <f t="shared" si="495"/>
        <v>0</v>
      </c>
      <c r="X3454" s="828">
        <f t="shared" si="496"/>
        <v>0</v>
      </c>
      <c r="Y3454" s="1069">
        <f>[5]building!Y3445</f>
        <v>0</v>
      </c>
      <c r="Z3454" s="749">
        <f t="shared" si="497"/>
        <v>0</v>
      </c>
      <c r="AA3454" s="1071"/>
      <c r="AB3454" s="1071"/>
    </row>
    <row r="3455" spans="23:28" ht="70.5" customHeight="1">
      <c r="W3455" s="829">
        <f t="shared" si="495"/>
        <v>0</v>
      </c>
      <c r="X3455" s="828">
        <f t="shared" si="496"/>
        <v>0</v>
      </c>
      <c r="Y3455" s="1069">
        <f>[5]building!Y3446</f>
        <v>0</v>
      </c>
      <c r="Z3455" s="749">
        <f t="shared" si="497"/>
        <v>0</v>
      </c>
      <c r="AA3455" s="1071"/>
      <c r="AB3455" s="1071"/>
    </row>
    <row r="3456" spans="23:28" ht="70.5" customHeight="1">
      <c r="W3456" s="829">
        <f t="shared" si="495"/>
        <v>0</v>
      </c>
      <c r="X3456" s="828">
        <f t="shared" si="496"/>
        <v>0</v>
      </c>
      <c r="Y3456" s="1069">
        <f>[5]building!Y3447</f>
        <v>0</v>
      </c>
      <c r="Z3456" s="749">
        <f t="shared" si="497"/>
        <v>0</v>
      </c>
      <c r="AA3456" s="1071"/>
      <c r="AB3456" s="1071"/>
    </row>
    <row r="3457" spans="23:28" ht="70.5" customHeight="1">
      <c r="W3457" s="829">
        <f t="shared" si="495"/>
        <v>0</v>
      </c>
      <c r="X3457" s="828">
        <f t="shared" si="496"/>
        <v>0</v>
      </c>
      <c r="Y3457" s="1069">
        <f>[5]building!Y3448</f>
        <v>0</v>
      </c>
      <c r="Z3457" s="749">
        <f t="shared" si="497"/>
        <v>0</v>
      </c>
      <c r="AA3457" s="1071"/>
      <c r="AB3457" s="1071"/>
    </row>
    <row r="3458" spans="23:28" ht="70.5" customHeight="1">
      <c r="W3458" s="829">
        <f t="shared" si="495"/>
        <v>0</v>
      </c>
      <c r="X3458" s="828">
        <f t="shared" si="496"/>
        <v>0</v>
      </c>
      <c r="Y3458" s="1069">
        <f>[5]building!Y3449</f>
        <v>0</v>
      </c>
      <c r="Z3458" s="749">
        <f t="shared" si="497"/>
        <v>0</v>
      </c>
      <c r="AA3458" s="1071"/>
      <c r="AB3458" s="1071"/>
    </row>
    <row r="3459" spans="23:28" ht="70.5" customHeight="1">
      <c r="W3459" s="829">
        <f t="shared" si="495"/>
        <v>0</v>
      </c>
      <c r="X3459" s="828">
        <f t="shared" si="496"/>
        <v>0</v>
      </c>
      <c r="Y3459" s="1069">
        <f>[5]building!Y3450</f>
        <v>0</v>
      </c>
      <c r="Z3459" s="749">
        <f t="shared" si="497"/>
        <v>0</v>
      </c>
      <c r="AA3459" s="1071"/>
      <c r="AB3459" s="1071"/>
    </row>
    <row r="3460" spans="23:28" ht="70.5" customHeight="1">
      <c r="W3460" s="829">
        <f t="shared" si="495"/>
        <v>0</v>
      </c>
      <c r="X3460" s="828">
        <f t="shared" si="496"/>
        <v>0</v>
      </c>
      <c r="Y3460" s="1069">
        <f>[5]building!Y3451</f>
        <v>0</v>
      </c>
      <c r="Z3460" s="749">
        <f t="shared" si="497"/>
        <v>0</v>
      </c>
      <c r="AA3460" s="1071"/>
      <c r="AB3460" s="1071"/>
    </row>
    <row r="3461" spans="23:28" ht="70.5" customHeight="1">
      <c r="W3461" s="829">
        <f t="shared" si="495"/>
        <v>0</v>
      </c>
      <c r="X3461" s="828">
        <f t="shared" si="496"/>
        <v>0</v>
      </c>
      <c r="Y3461" s="1069">
        <f>[5]building!Y3452</f>
        <v>0</v>
      </c>
      <c r="Z3461" s="749">
        <f t="shared" si="497"/>
        <v>0</v>
      </c>
      <c r="AA3461" s="1071"/>
      <c r="AB3461" s="1071"/>
    </row>
    <row r="3462" spans="23:28" ht="70.5" customHeight="1">
      <c r="W3462" s="829">
        <f t="shared" si="495"/>
        <v>0</v>
      </c>
      <c r="X3462" s="828">
        <f t="shared" si="496"/>
        <v>0</v>
      </c>
      <c r="Y3462" s="1069">
        <f>[5]building!Y3453</f>
        <v>0</v>
      </c>
      <c r="Z3462" s="749">
        <f t="shared" si="497"/>
        <v>0</v>
      </c>
      <c r="AA3462" s="1071"/>
      <c r="AB3462" s="1071"/>
    </row>
    <row r="3463" spans="23:28" ht="70.5" customHeight="1">
      <c r="W3463" s="829">
        <f t="shared" si="495"/>
        <v>0</v>
      </c>
      <c r="X3463" s="828">
        <f t="shared" si="496"/>
        <v>0</v>
      </c>
      <c r="Y3463" s="1069">
        <f>[5]building!Y3454</f>
        <v>0</v>
      </c>
      <c r="Z3463" s="749">
        <f t="shared" si="497"/>
        <v>0</v>
      </c>
      <c r="AA3463" s="1071"/>
      <c r="AB3463" s="1071"/>
    </row>
    <row r="3464" spans="23:28" ht="70.5" customHeight="1">
      <c r="W3464" s="829">
        <f t="shared" si="495"/>
        <v>0</v>
      </c>
      <c r="X3464" s="828">
        <f t="shared" si="496"/>
        <v>0</v>
      </c>
      <c r="Y3464" s="1069">
        <f>[5]building!Y3455</f>
        <v>0</v>
      </c>
      <c r="Z3464" s="749">
        <f t="shared" si="497"/>
        <v>0</v>
      </c>
      <c r="AA3464" s="1071"/>
      <c r="AB3464" s="1071"/>
    </row>
    <row r="3465" spans="23:28" ht="70.5" customHeight="1">
      <c r="W3465" s="829">
        <f t="shared" si="495"/>
        <v>0</v>
      </c>
      <c r="X3465" s="828">
        <f t="shared" si="496"/>
        <v>0</v>
      </c>
      <c r="Y3465" s="1069">
        <f>[5]building!Y3456</f>
        <v>0</v>
      </c>
      <c r="Z3465" s="749">
        <f t="shared" si="497"/>
        <v>0</v>
      </c>
      <c r="AA3465" s="1071"/>
      <c r="AB3465" s="1071"/>
    </row>
    <row r="3466" spans="23:28" ht="70.5" customHeight="1">
      <c r="W3466" s="829">
        <f t="shared" si="495"/>
        <v>0</v>
      </c>
      <c r="X3466" s="828">
        <f t="shared" si="496"/>
        <v>0</v>
      </c>
      <c r="Y3466" s="1069">
        <f>[5]building!Y3457</f>
        <v>0</v>
      </c>
      <c r="Z3466" s="749">
        <f t="shared" si="497"/>
        <v>0</v>
      </c>
      <c r="AA3466" s="1071"/>
      <c r="AB3466" s="1071"/>
    </row>
    <row r="3467" spans="23:28" ht="70.5" customHeight="1">
      <c r="W3467" s="829">
        <f t="shared" si="495"/>
        <v>0</v>
      </c>
      <c r="X3467" s="828">
        <f t="shared" si="496"/>
        <v>0</v>
      </c>
      <c r="Y3467" s="1069">
        <f>[5]building!Y3458</f>
        <v>0</v>
      </c>
      <c r="Z3467" s="749">
        <f t="shared" si="497"/>
        <v>0</v>
      </c>
      <c r="AA3467" s="1071"/>
      <c r="AB3467" s="1071"/>
    </row>
    <row r="3468" spans="23:28" ht="70.5" customHeight="1">
      <c r="W3468" s="829">
        <f t="shared" si="495"/>
        <v>0</v>
      </c>
      <c r="X3468" s="828">
        <f t="shared" si="496"/>
        <v>0</v>
      </c>
      <c r="Y3468" s="1069">
        <f>[5]building!Y3459</f>
        <v>0</v>
      </c>
      <c r="Z3468" s="749">
        <f t="shared" si="497"/>
        <v>0</v>
      </c>
      <c r="AA3468" s="1071"/>
      <c r="AB3468" s="1071"/>
    </row>
    <row r="3469" spans="23:28" ht="70.5" customHeight="1">
      <c r="W3469" s="829">
        <f t="shared" si="495"/>
        <v>0</v>
      </c>
      <c r="X3469" s="828">
        <f t="shared" si="496"/>
        <v>0</v>
      </c>
      <c r="Y3469" s="1069">
        <f>[5]building!Y3460</f>
        <v>0</v>
      </c>
      <c r="Z3469" s="749">
        <f t="shared" si="497"/>
        <v>0</v>
      </c>
      <c r="AA3469" s="1071"/>
      <c r="AB3469" s="1071"/>
    </row>
    <row r="3470" spans="23:28" ht="70.5" customHeight="1">
      <c r="W3470" s="829">
        <f t="shared" si="495"/>
        <v>0</v>
      </c>
      <c r="X3470" s="828">
        <f t="shared" si="496"/>
        <v>0</v>
      </c>
      <c r="Y3470" s="1069">
        <f>[5]building!Y3461</f>
        <v>0</v>
      </c>
      <c r="Z3470" s="749">
        <f t="shared" si="497"/>
        <v>0</v>
      </c>
      <c r="AA3470" s="1071"/>
      <c r="AB3470" s="1071"/>
    </row>
    <row r="3471" spans="23:28" ht="70.5" customHeight="1">
      <c r="W3471" s="829">
        <f t="shared" si="495"/>
        <v>0</v>
      </c>
      <c r="X3471" s="828">
        <f t="shared" si="496"/>
        <v>0</v>
      </c>
      <c r="Y3471" s="1069">
        <f>[5]building!Y3462</f>
        <v>0</v>
      </c>
      <c r="Z3471" s="749">
        <f t="shared" si="497"/>
        <v>0</v>
      </c>
      <c r="AA3471" s="1071"/>
      <c r="AB3471" s="1071"/>
    </row>
    <row r="3472" spans="23:28" ht="70.5" customHeight="1">
      <c r="W3472" s="829">
        <f t="shared" si="495"/>
        <v>0</v>
      </c>
      <c r="X3472" s="828">
        <f t="shared" si="496"/>
        <v>0</v>
      </c>
      <c r="Y3472" s="1069">
        <f>[5]building!Y3463</f>
        <v>0</v>
      </c>
      <c r="Z3472" s="749">
        <f t="shared" si="497"/>
        <v>0</v>
      </c>
      <c r="AA3472" s="1071"/>
      <c r="AB3472" s="1071"/>
    </row>
    <row r="3473" spans="23:28" ht="70.5" customHeight="1">
      <c r="W3473" s="829">
        <f t="shared" si="495"/>
        <v>0</v>
      </c>
      <c r="X3473" s="828">
        <f t="shared" si="496"/>
        <v>0</v>
      </c>
      <c r="Y3473" s="1069">
        <f>[5]building!Y3464</f>
        <v>0</v>
      </c>
      <c r="Z3473" s="749">
        <f t="shared" si="497"/>
        <v>0</v>
      </c>
      <c r="AA3473" s="1071"/>
      <c r="AB3473" s="1071"/>
    </row>
    <row r="3474" spans="23:28" ht="70.5" customHeight="1">
      <c r="W3474" s="829">
        <f t="shared" si="495"/>
        <v>0</v>
      </c>
      <c r="X3474" s="828">
        <f t="shared" si="496"/>
        <v>0</v>
      </c>
      <c r="Y3474" s="1069">
        <f>[5]building!Y3465</f>
        <v>0</v>
      </c>
      <c r="Z3474" s="749">
        <f t="shared" si="497"/>
        <v>0</v>
      </c>
      <c r="AA3474" s="1071"/>
      <c r="AB3474" s="1071"/>
    </row>
    <row r="3475" spans="23:28" ht="70.5" customHeight="1">
      <c r="W3475" s="829">
        <f t="shared" si="495"/>
        <v>0</v>
      </c>
      <c r="X3475" s="828">
        <f t="shared" si="496"/>
        <v>0</v>
      </c>
      <c r="Y3475" s="1069">
        <f>[5]building!Y3466</f>
        <v>0</v>
      </c>
      <c r="Z3475" s="749">
        <f t="shared" si="497"/>
        <v>0</v>
      </c>
      <c r="AA3475" s="1071"/>
      <c r="AB3475" s="1071"/>
    </row>
    <row r="3476" spans="23:28" ht="70.5" customHeight="1">
      <c r="W3476" s="829">
        <f t="shared" si="495"/>
        <v>0</v>
      </c>
      <c r="X3476" s="828">
        <f t="shared" si="496"/>
        <v>0</v>
      </c>
      <c r="Y3476" s="1069">
        <f>[5]building!Y3467</f>
        <v>0</v>
      </c>
      <c r="Z3476" s="749">
        <f t="shared" si="497"/>
        <v>0</v>
      </c>
      <c r="AA3476" s="1071"/>
      <c r="AB3476" s="1071"/>
    </row>
    <row r="3477" spans="23:28" ht="70.5" customHeight="1">
      <c r="W3477" s="829">
        <f t="shared" si="495"/>
        <v>0</v>
      </c>
      <c r="X3477" s="828">
        <f t="shared" si="496"/>
        <v>0</v>
      </c>
      <c r="Y3477" s="1069">
        <f>[5]building!Y3468</f>
        <v>0</v>
      </c>
      <c r="Z3477" s="749">
        <f t="shared" si="497"/>
        <v>0</v>
      </c>
      <c r="AA3477" s="1071"/>
      <c r="AB3477" s="1071"/>
    </row>
    <row r="3478" spans="23:28" ht="70.5" customHeight="1">
      <c r="W3478" s="829">
        <f t="shared" si="495"/>
        <v>0</v>
      </c>
      <c r="X3478" s="828">
        <f t="shared" si="496"/>
        <v>0</v>
      </c>
      <c r="Y3478" s="1069">
        <f>[5]building!Y3469</f>
        <v>0</v>
      </c>
      <c r="Z3478" s="749">
        <f t="shared" si="497"/>
        <v>0</v>
      </c>
      <c r="AA3478" s="1071"/>
      <c r="AB3478" s="1071"/>
    </row>
    <row r="3479" spans="23:28" ht="70.5" customHeight="1">
      <c r="W3479" s="829">
        <f t="shared" si="495"/>
        <v>0</v>
      </c>
      <c r="X3479" s="828">
        <f t="shared" si="496"/>
        <v>0</v>
      </c>
      <c r="Y3479" s="1069">
        <f>[5]building!Y3470</f>
        <v>0</v>
      </c>
      <c r="Z3479" s="749">
        <f t="shared" si="497"/>
        <v>0</v>
      </c>
      <c r="AA3479" s="1071"/>
      <c r="AB3479" s="1071"/>
    </row>
    <row r="3480" spans="23:28" ht="70.5" customHeight="1">
      <c r="W3480" s="829">
        <f t="shared" si="495"/>
        <v>0</v>
      </c>
      <c r="X3480" s="828">
        <f t="shared" si="496"/>
        <v>0</v>
      </c>
      <c r="Y3480" s="1069">
        <f>[5]building!Y3471</f>
        <v>0</v>
      </c>
      <c r="Z3480" s="749">
        <f t="shared" si="497"/>
        <v>0</v>
      </c>
      <c r="AA3480" s="1071"/>
      <c r="AB3480" s="1071"/>
    </row>
    <row r="3481" spans="23:28" ht="70.5" customHeight="1">
      <c r="W3481" s="829">
        <f t="shared" si="495"/>
        <v>0</v>
      </c>
      <c r="X3481" s="828">
        <f t="shared" si="496"/>
        <v>0</v>
      </c>
      <c r="Y3481" s="1069">
        <f>[5]building!Y3472</f>
        <v>0</v>
      </c>
      <c r="Z3481" s="749">
        <f t="shared" si="497"/>
        <v>0</v>
      </c>
      <c r="AA3481" s="1071"/>
      <c r="AB3481" s="1071"/>
    </row>
    <row r="3482" spans="23:28" ht="70.5" customHeight="1">
      <c r="W3482" s="829">
        <f t="shared" si="495"/>
        <v>0</v>
      </c>
      <c r="X3482" s="828">
        <f t="shared" si="496"/>
        <v>0</v>
      </c>
      <c r="Y3482" s="1069">
        <f>[5]building!Y3473</f>
        <v>0</v>
      </c>
      <c r="Z3482" s="749">
        <f t="shared" si="497"/>
        <v>0</v>
      </c>
      <c r="AA3482" s="1071"/>
      <c r="AB3482" s="1071"/>
    </row>
    <row r="3483" spans="23:28" ht="70.5" customHeight="1">
      <c r="W3483" s="829">
        <f t="shared" si="495"/>
        <v>0</v>
      </c>
      <c r="X3483" s="828">
        <f t="shared" si="496"/>
        <v>0</v>
      </c>
      <c r="Y3483" s="1069">
        <f>[5]building!Y3474</f>
        <v>0</v>
      </c>
      <c r="Z3483" s="749">
        <f t="shared" si="497"/>
        <v>0</v>
      </c>
      <c r="AA3483" s="1071"/>
      <c r="AB3483" s="1071"/>
    </row>
    <row r="3484" spans="23:28" ht="70.5" customHeight="1">
      <c r="W3484" s="829">
        <f t="shared" si="495"/>
        <v>0</v>
      </c>
      <c r="X3484" s="828">
        <f t="shared" si="496"/>
        <v>0</v>
      </c>
      <c r="Y3484" s="1069">
        <f>[5]building!Y3475</f>
        <v>0</v>
      </c>
      <c r="Z3484" s="749">
        <f t="shared" si="497"/>
        <v>0</v>
      </c>
      <c r="AA3484" s="1071"/>
      <c r="AB3484" s="1071"/>
    </row>
    <row r="3485" spans="23:28" ht="70.5" customHeight="1">
      <c r="W3485" s="829">
        <f t="shared" si="495"/>
        <v>0</v>
      </c>
      <c r="X3485" s="828">
        <f t="shared" si="496"/>
        <v>0</v>
      </c>
      <c r="Y3485" s="1069">
        <f>[5]building!Y3476</f>
        <v>0</v>
      </c>
      <c r="Z3485" s="749">
        <f t="shared" si="497"/>
        <v>0</v>
      </c>
      <c r="AA3485" s="1071"/>
      <c r="AB3485" s="1071"/>
    </row>
    <row r="3486" spans="23:28" ht="70.5" customHeight="1">
      <c r="W3486" s="829">
        <f t="shared" ref="W3486:W3549" si="498">G3486+I3486+K3486+M3486+O3486+Q3486+S3486+U3486</f>
        <v>0</v>
      </c>
      <c r="X3486" s="828">
        <f t="shared" ref="X3486:X3549" si="499">W3486*C3486</f>
        <v>0</v>
      </c>
      <c r="Y3486" s="1069">
        <f>[5]building!Y3477</f>
        <v>0</v>
      </c>
      <c r="Z3486" s="749">
        <f t="shared" ref="Z3486:Z3549" si="500">Y3486*C3486</f>
        <v>0</v>
      </c>
      <c r="AA3486" s="1071"/>
      <c r="AB3486" s="1071"/>
    </row>
    <row r="3487" spans="23:28" ht="70.5" customHeight="1">
      <c r="W3487" s="829">
        <f t="shared" si="498"/>
        <v>0</v>
      </c>
      <c r="X3487" s="828">
        <f t="shared" si="499"/>
        <v>0</v>
      </c>
      <c r="Y3487" s="1069">
        <f>[5]building!Y3478</f>
        <v>0</v>
      </c>
      <c r="Z3487" s="749">
        <f t="shared" si="500"/>
        <v>0</v>
      </c>
      <c r="AA3487" s="1071"/>
      <c r="AB3487" s="1071"/>
    </row>
    <row r="3488" spans="23:28" ht="70.5" customHeight="1">
      <c r="W3488" s="829">
        <f t="shared" si="498"/>
        <v>0</v>
      </c>
      <c r="X3488" s="828">
        <f t="shared" si="499"/>
        <v>0</v>
      </c>
      <c r="Y3488" s="1069">
        <f>[5]building!Y3479</f>
        <v>0</v>
      </c>
      <c r="Z3488" s="749">
        <f t="shared" si="500"/>
        <v>0</v>
      </c>
      <c r="AA3488" s="1071"/>
      <c r="AB3488" s="1071"/>
    </row>
    <row r="3489" spans="23:28" ht="70.5" customHeight="1">
      <c r="W3489" s="829">
        <f t="shared" si="498"/>
        <v>0</v>
      </c>
      <c r="X3489" s="828">
        <f t="shared" si="499"/>
        <v>0</v>
      </c>
      <c r="Y3489" s="1069">
        <f>[5]building!Y3480</f>
        <v>0</v>
      </c>
      <c r="Z3489" s="749">
        <f t="shared" si="500"/>
        <v>0</v>
      </c>
      <c r="AA3489" s="1071"/>
      <c r="AB3489" s="1071"/>
    </row>
    <row r="3490" spans="23:28" ht="70.5" customHeight="1">
      <c r="W3490" s="829">
        <f t="shared" si="498"/>
        <v>0</v>
      </c>
      <c r="X3490" s="828">
        <f t="shared" si="499"/>
        <v>0</v>
      </c>
      <c r="Y3490" s="1069">
        <f>[5]building!Y3481</f>
        <v>0</v>
      </c>
      <c r="Z3490" s="749">
        <f t="shared" si="500"/>
        <v>0</v>
      </c>
      <c r="AA3490" s="1071"/>
      <c r="AB3490" s="1071"/>
    </row>
    <row r="3491" spans="23:28" ht="70.5" customHeight="1">
      <c r="W3491" s="829">
        <f t="shared" si="498"/>
        <v>0</v>
      </c>
      <c r="X3491" s="828">
        <f t="shared" si="499"/>
        <v>0</v>
      </c>
      <c r="Y3491" s="1069">
        <f>[5]building!Y3482</f>
        <v>0</v>
      </c>
      <c r="Z3491" s="749">
        <f t="shared" si="500"/>
        <v>0</v>
      </c>
      <c r="AA3491" s="1071"/>
      <c r="AB3491" s="1071"/>
    </row>
    <row r="3492" spans="23:28" ht="70.5" customHeight="1">
      <c r="W3492" s="829">
        <f t="shared" si="498"/>
        <v>0</v>
      </c>
      <c r="X3492" s="828">
        <f t="shared" si="499"/>
        <v>0</v>
      </c>
      <c r="Y3492" s="1069">
        <f>[5]building!Y3483</f>
        <v>0</v>
      </c>
      <c r="Z3492" s="749">
        <f t="shared" si="500"/>
        <v>0</v>
      </c>
      <c r="AA3492" s="1071"/>
      <c r="AB3492" s="1071"/>
    </row>
    <row r="3493" spans="23:28" ht="70.5" customHeight="1">
      <c r="W3493" s="829">
        <f t="shared" si="498"/>
        <v>0</v>
      </c>
      <c r="X3493" s="828">
        <f t="shared" si="499"/>
        <v>0</v>
      </c>
      <c r="Y3493" s="1069">
        <f>[5]building!Y3484</f>
        <v>0</v>
      </c>
      <c r="Z3493" s="749">
        <f t="shared" si="500"/>
        <v>0</v>
      </c>
      <c r="AA3493" s="1071"/>
      <c r="AB3493" s="1071"/>
    </row>
    <row r="3494" spans="23:28" ht="70.5" customHeight="1">
      <c r="W3494" s="829">
        <f t="shared" si="498"/>
        <v>0</v>
      </c>
      <c r="X3494" s="828">
        <f t="shared" si="499"/>
        <v>0</v>
      </c>
      <c r="Y3494" s="1069">
        <f>[5]building!Y3485</f>
        <v>0</v>
      </c>
      <c r="Z3494" s="749">
        <f t="shared" si="500"/>
        <v>0</v>
      </c>
      <c r="AA3494" s="1071"/>
      <c r="AB3494" s="1071"/>
    </row>
    <row r="3495" spans="23:28" ht="70.5" customHeight="1">
      <c r="W3495" s="829">
        <f t="shared" si="498"/>
        <v>0</v>
      </c>
      <c r="X3495" s="828">
        <f t="shared" si="499"/>
        <v>0</v>
      </c>
      <c r="Y3495" s="1069">
        <f>[5]building!Y3486</f>
        <v>0</v>
      </c>
      <c r="Z3495" s="749">
        <f t="shared" si="500"/>
        <v>0</v>
      </c>
      <c r="AA3495" s="1071"/>
      <c r="AB3495" s="1071"/>
    </row>
    <row r="3496" spans="23:28" ht="70.5" customHeight="1">
      <c r="W3496" s="829">
        <f t="shared" si="498"/>
        <v>0</v>
      </c>
      <c r="X3496" s="828">
        <f t="shared" si="499"/>
        <v>0</v>
      </c>
      <c r="Y3496" s="1069">
        <f>[5]building!Y3487</f>
        <v>0</v>
      </c>
      <c r="Z3496" s="749">
        <f t="shared" si="500"/>
        <v>0</v>
      </c>
      <c r="AA3496" s="1071"/>
      <c r="AB3496" s="1071"/>
    </row>
    <row r="3497" spans="23:28" ht="70.5" customHeight="1">
      <c r="W3497" s="829">
        <f t="shared" si="498"/>
        <v>0</v>
      </c>
      <c r="X3497" s="828">
        <f t="shared" si="499"/>
        <v>0</v>
      </c>
      <c r="Y3497" s="1069">
        <f>[5]building!Y3488</f>
        <v>0</v>
      </c>
      <c r="Z3497" s="749">
        <f t="shared" si="500"/>
        <v>0</v>
      </c>
      <c r="AA3497" s="1071"/>
      <c r="AB3497" s="1071"/>
    </row>
    <row r="3498" spans="23:28" ht="70.5" customHeight="1">
      <c r="W3498" s="829">
        <f t="shared" si="498"/>
        <v>0</v>
      </c>
      <c r="X3498" s="828">
        <f t="shared" si="499"/>
        <v>0</v>
      </c>
      <c r="Y3498" s="1069">
        <f>[5]building!Y3489</f>
        <v>0</v>
      </c>
      <c r="Z3498" s="749">
        <f t="shared" si="500"/>
        <v>0</v>
      </c>
      <c r="AA3498" s="1071"/>
      <c r="AB3498" s="1071"/>
    </row>
    <row r="3499" spans="23:28" ht="70.5" customHeight="1">
      <c r="W3499" s="829">
        <f t="shared" si="498"/>
        <v>0</v>
      </c>
      <c r="X3499" s="828">
        <f t="shared" si="499"/>
        <v>0</v>
      </c>
      <c r="Y3499" s="1069">
        <f>[5]building!Y3490</f>
        <v>0</v>
      </c>
      <c r="Z3499" s="749">
        <f t="shared" si="500"/>
        <v>0</v>
      </c>
      <c r="AA3499" s="1071"/>
      <c r="AB3499" s="1071"/>
    </row>
    <row r="3500" spans="23:28" ht="70.5" customHeight="1">
      <c r="W3500" s="829">
        <f t="shared" si="498"/>
        <v>0</v>
      </c>
      <c r="X3500" s="828">
        <f t="shared" si="499"/>
        <v>0</v>
      </c>
      <c r="Y3500" s="1069">
        <f>[5]building!Y3491</f>
        <v>0</v>
      </c>
      <c r="Z3500" s="749">
        <f t="shared" si="500"/>
        <v>0</v>
      </c>
      <c r="AA3500" s="1071"/>
      <c r="AB3500" s="1071"/>
    </row>
    <row r="3501" spans="23:28" ht="70.5" customHeight="1">
      <c r="W3501" s="829">
        <f t="shared" si="498"/>
        <v>0</v>
      </c>
      <c r="X3501" s="828">
        <f t="shared" si="499"/>
        <v>0</v>
      </c>
      <c r="Y3501" s="1069">
        <f>[5]building!Y3492</f>
        <v>0</v>
      </c>
      <c r="Z3501" s="749">
        <f t="shared" si="500"/>
        <v>0</v>
      </c>
      <c r="AA3501" s="1071"/>
      <c r="AB3501" s="1071"/>
    </row>
    <row r="3502" spans="23:28" ht="70.5" customHeight="1">
      <c r="W3502" s="829">
        <f t="shared" si="498"/>
        <v>0</v>
      </c>
      <c r="X3502" s="828">
        <f t="shared" si="499"/>
        <v>0</v>
      </c>
      <c r="Y3502" s="1069">
        <f>[5]building!Y3493</f>
        <v>0</v>
      </c>
      <c r="Z3502" s="749">
        <f t="shared" si="500"/>
        <v>0</v>
      </c>
      <c r="AA3502" s="1071"/>
      <c r="AB3502" s="1071"/>
    </row>
    <row r="3503" spans="23:28" ht="70.5" customHeight="1">
      <c r="W3503" s="829">
        <f t="shared" si="498"/>
        <v>0</v>
      </c>
      <c r="X3503" s="828">
        <f t="shared" si="499"/>
        <v>0</v>
      </c>
      <c r="Y3503" s="1069">
        <f>[5]building!Y3494</f>
        <v>0</v>
      </c>
      <c r="Z3503" s="749">
        <f t="shared" si="500"/>
        <v>0</v>
      </c>
      <c r="AA3503" s="1071"/>
      <c r="AB3503" s="1071"/>
    </row>
    <row r="3504" spans="23:28" ht="70.5" customHeight="1">
      <c r="W3504" s="829">
        <f t="shared" si="498"/>
        <v>0</v>
      </c>
      <c r="X3504" s="828">
        <f t="shared" si="499"/>
        <v>0</v>
      </c>
      <c r="Y3504" s="1069">
        <f>[5]building!Y3495</f>
        <v>0</v>
      </c>
      <c r="Z3504" s="749">
        <f t="shared" si="500"/>
        <v>0</v>
      </c>
      <c r="AA3504" s="1071"/>
      <c r="AB3504" s="1071"/>
    </row>
    <row r="3505" spans="23:28" ht="70.5" customHeight="1">
      <c r="W3505" s="829">
        <f t="shared" si="498"/>
        <v>0</v>
      </c>
      <c r="X3505" s="828">
        <f t="shared" si="499"/>
        <v>0</v>
      </c>
      <c r="Y3505" s="1069">
        <f>[5]building!Y3496</f>
        <v>0</v>
      </c>
      <c r="Z3505" s="749">
        <f t="shared" si="500"/>
        <v>0</v>
      </c>
      <c r="AA3505" s="1071"/>
      <c r="AB3505" s="1071"/>
    </row>
    <row r="3506" spans="23:28" ht="70.5" customHeight="1">
      <c r="W3506" s="829">
        <f t="shared" si="498"/>
        <v>0</v>
      </c>
      <c r="X3506" s="828">
        <f t="shared" si="499"/>
        <v>0</v>
      </c>
      <c r="Y3506" s="1069">
        <f>[5]building!Y3497</f>
        <v>0</v>
      </c>
      <c r="Z3506" s="749">
        <f t="shared" si="500"/>
        <v>0</v>
      </c>
      <c r="AA3506" s="1071"/>
      <c r="AB3506" s="1071"/>
    </row>
    <row r="3507" spans="23:28" ht="70.5" customHeight="1">
      <c r="W3507" s="829">
        <f t="shared" si="498"/>
        <v>0</v>
      </c>
      <c r="X3507" s="828">
        <f t="shared" si="499"/>
        <v>0</v>
      </c>
      <c r="Y3507" s="1069">
        <f>[5]building!Y3498</f>
        <v>0</v>
      </c>
      <c r="Z3507" s="749">
        <f t="shared" si="500"/>
        <v>0</v>
      </c>
      <c r="AA3507" s="1071"/>
      <c r="AB3507" s="1071"/>
    </row>
    <row r="3508" spans="23:28" ht="70.5" customHeight="1">
      <c r="W3508" s="829">
        <f t="shared" si="498"/>
        <v>0</v>
      </c>
      <c r="X3508" s="828">
        <f t="shared" si="499"/>
        <v>0</v>
      </c>
      <c r="Y3508" s="1069">
        <f>[5]building!Y3499</f>
        <v>0</v>
      </c>
      <c r="Z3508" s="749">
        <f t="shared" si="500"/>
        <v>0</v>
      </c>
      <c r="AA3508" s="1071"/>
      <c r="AB3508" s="1071"/>
    </row>
    <row r="3509" spans="23:28" ht="70.5" customHeight="1">
      <c r="W3509" s="829">
        <f t="shared" si="498"/>
        <v>0</v>
      </c>
      <c r="X3509" s="828">
        <f t="shared" si="499"/>
        <v>0</v>
      </c>
      <c r="Y3509" s="1069">
        <f>[5]building!Y3500</f>
        <v>0</v>
      </c>
      <c r="Z3509" s="749">
        <f t="shared" si="500"/>
        <v>0</v>
      </c>
      <c r="AA3509" s="1071"/>
      <c r="AB3509" s="1071"/>
    </row>
    <row r="3510" spans="23:28" ht="70.5" customHeight="1">
      <c r="W3510" s="829">
        <f t="shared" si="498"/>
        <v>0</v>
      </c>
      <c r="X3510" s="828">
        <f t="shared" si="499"/>
        <v>0</v>
      </c>
      <c r="Y3510" s="1069">
        <f>[5]building!Y3501</f>
        <v>0</v>
      </c>
      <c r="Z3510" s="749">
        <f t="shared" si="500"/>
        <v>0</v>
      </c>
      <c r="AA3510" s="1071"/>
      <c r="AB3510" s="1071"/>
    </row>
    <row r="3511" spans="23:28" ht="70.5" customHeight="1">
      <c r="W3511" s="829">
        <f t="shared" si="498"/>
        <v>0</v>
      </c>
      <c r="X3511" s="828">
        <f t="shared" si="499"/>
        <v>0</v>
      </c>
      <c r="Y3511" s="1069">
        <f>[5]building!Y3502</f>
        <v>0</v>
      </c>
      <c r="Z3511" s="749">
        <f t="shared" si="500"/>
        <v>0</v>
      </c>
      <c r="AA3511" s="1071"/>
      <c r="AB3511" s="1071"/>
    </row>
    <row r="3512" spans="23:28" ht="70.5" customHeight="1">
      <c r="W3512" s="829">
        <f t="shared" si="498"/>
        <v>0</v>
      </c>
      <c r="X3512" s="828">
        <f t="shared" si="499"/>
        <v>0</v>
      </c>
      <c r="Y3512" s="1069">
        <f>[5]building!Y3503</f>
        <v>0</v>
      </c>
      <c r="Z3512" s="749">
        <f t="shared" si="500"/>
        <v>0</v>
      </c>
      <c r="AA3512" s="1071"/>
      <c r="AB3512" s="1071"/>
    </row>
    <row r="3513" spans="23:28" ht="70.5" customHeight="1">
      <c r="W3513" s="829">
        <f t="shared" si="498"/>
        <v>0</v>
      </c>
      <c r="X3513" s="828">
        <f t="shared" si="499"/>
        <v>0</v>
      </c>
      <c r="Y3513" s="1069">
        <f>[5]building!Y3504</f>
        <v>0</v>
      </c>
      <c r="Z3513" s="749">
        <f t="shared" si="500"/>
        <v>0</v>
      </c>
      <c r="AA3513" s="1071"/>
      <c r="AB3513" s="1071"/>
    </row>
    <row r="3514" spans="23:28" ht="70.5" customHeight="1">
      <c r="W3514" s="829">
        <f t="shared" si="498"/>
        <v>0</v>
      </c>
      <c r="X3514" s="828">
        <f t="shared" si="499"/>
        <v>0</v>
      </c>
      <c r="Y3514" s="1069">
        <f>[5]building!Y3505</f>
        <v>0</v>
      </c>
      <c r="Z3514" s="749">
        <f t="shared" si="500"/>
        <v>0</v>
      </c>
      <c r="AA3514" s="1071"/>
      <c r="AB3514" s="1071"/>
    </row>
    <row r="3515" spans="23:28" ht="70.5" customHeight="1">
      <c r="W3515" s="829">
        <f t="shared" si="498"/>
        <v>0</v>
      </c>
      <c r="X3515" s="828">
        <f t="shared" si="499"/>
        <v>0</v>
      </c>
      <c r="Y3515" s="1069">
        <f>[5]building!Y3506</f>
        <v>0</v>
      </c>
      <c r="Z3515" s="749">
        <f t="shared" si="500"/>
        <v>0</v>
      </c>
      <c r="AA3515" s="1071"/>
      <c r="AB3515" s="1071"/>
    </row>
    <row r="3516" spans="23:28" ht="70.5" customHeight="1">
      <c r="W3516" s="829">
        <f t="shared" si="498"/>
        <v>0</v>
      </c>
      <c r="X3516" s="828">
        <f t="shared" si="499"/>
        <v>0</v>
      </c>
      <c r="Y3516" s="1069">
        <f>[5]building!Y3507</f>
        <v>0</v>
      </c>
      <c r="Z3516" s="749">
        <f t="shared" si="500"/>
        <v>0</v>
      </c>
      <c r="AA3516" s="1071"/>
      <c r="AB3516" s="1071"/>
    </row>
    <row r="3517" spans="23:28" ht="70.5" customHeight="1">
      <c r="W3517" s="829">
        <f t="shared" si="498"/>
        <v>0</v>
      </c>
      <c r="X3517" s="828">
        <f t="shared" si="499"/>
        <v>0</v>
      </c>
      <c r="Y3517" s="1069">
        <f>[5]building!Y3508</f>
        <v>0</v>
      </c>
      <c r="Z3517" s="749">
        <f t="shared" si="500"/>
        <v>0</v>
      </c>
      <c r="AA3517" s="1071"/>
      <c r="AB3517" s="1071"/>
    </row>
    <row r="3518" spans="23:28" ht="70.5" customHeight="1">
      <c r="W3518" s="829">
        <f t="shared" si="498"/>
        <v>0</v>
      </c>
      <c r="X3518" s="828">
        <f t="shared" si="499"/>
        <v>0</v>
      </c>
      <c r="Y3518" s="1069">
        <f>[5]building!Y3509</f>
        <v>0</v>
      </c>
      <c r="Z3518" s="749">
        <f t="shared" si="500"/>
        <v>0</v>
      </c>
      <c r="AA3518" s="1071"/>
      <c r="AB3518" s="1071"/>
    </row>
    <row r="3519" spans="23:28" ht="70.5" customHeight="1">
      <c r="W3519" s="829">
        <f t="shared" si="498"/>
        <v>0</v>
      </c>
      <c r="X3519" s="828">
        <f t="shared" si="499"/>
        <v>0</v>
      </c>
      <c r="Y3519" s="1069">
        <f>[5]building!Y3510</f>
        <v>0</v>
      </c>
      <c r="Z3519" s="749">
        <f t="shared" si="500"/>
        <v>0</v>
      </c>
      <c r="AA3519" s="1071"/>
      <c r="AB3519" s="1071"/>
    </row>
    <row r="3520" spans="23:28" ht="70.5" customHeight="1">
      <c r="W3520" s="829">
        <f t="shared" si="498"/>
        <v>0</v>
      </c>
      <c r="X3520" s="828">
        <f t="shared" si="499"/>
        <v>0</v>
      </c>
      <c r="Y3520" s="1069">
        <f>[5]building!Y3511</f>
        <v>0</v>
      </c>
      <c r="Z3520" s="749">
        <f t="shared" si="500"/>
        <v>0</v>
      </c>
      <c r="AA3520" s="1071"/>
      <c r="AB3520" s="1071"/>
    </row>
    <row r="3521" spans="23:28" ht="70.5" customHeight="1">
      <c r="W3521" s="829">
        <f t="shared" si="498"/>
        <v>0</v>
      </c>
      <c r="X3521" s="828">
        <f t="shared" si="499"/>
        <v>0</v>
      </c>
      <c r="Y3521" s="1069">
        <f>[5]building!Y3512</f>
        <v>0</v>
      </c>
      <c r="Z3521" s="749">
        <f t="shared" si="500"/>
        <v>0</v>
      </c>
      <c r="AA3521" s="1071"/>
      <c r="AB3521" s="1071"/>
    </row>
    <row r="3522" spans="23:28" ht="70.5" customHeight="1">
      <c r="W3522" s="829">
        <f t="shared" si="498"/>
        <v>0</v>
      </c>
      <c r="X3522" s="828">
        <f t="shared" si="499"/>
        <v>0</v>
      </c>
      <c r="Y3522" s="1069">
        <f>[5]building!Y3513</f>
        <v>0</v>
      </c>
      <c r="Z3522" s="749">
        <f t="shared" si="500"/>
        <v>0</v>
      </c>
      <c r="AA3522" s="1071"/>
      <c r="AB3522" s="1071"/>
    </row>
    <row r="3523" spans="23:28" ht="70.5" customHeight="1">
      <c r="W3523" s="829">
        <f t="shared" si="498"/>
        <v>0</v>
      </c>
      <c r="X3523" s="828">
        <f t="shared" si="499"/>
        <v>0</v>
      </c>
      <c r="Y3523" s="1069">
        <f>[5]building!Y3514</f>
        <v>0</v>
      </c>
      <c r="Z3523" s="749">
        <f t="shared" si="500"/>
        <v>0</v>
      </c>
      <c r="AA3523" s="1071"/>
      <c r="AB3523" s="1071"/>
    </row>
    <row r="3524" spans="23:28" ht="70.5" customHeight="1">
      <c r="W3524" s="829">
        <f t="shared" si="498"/>
        <v>0</v>
      </c>
      <c r="X3524" s="828">
        <f t="shared" si="499"/>
        <v>0</v>
      </c>
      <c r="Y3524" s="1069">
        <f>[5]building!Y3515</f>
        <v>0</v>
      </c>
      <c r="Z3524" s="749">
        <f t="shared" si="500"/>
        <v>0</v>
      </c>
      <c r="AA3524" s="1071"/>
      <c r="AB3524" s="1071"/>
    </row>
    <row r="3525" spans="23:28" ht="70.5" customHeight="1">
      <c r="W3525" s="829">
        <f t="shared" si="498"/>
        <v>0</v>
      </c>
      <c r="X3525" s="828">
        <f t="shared" si="499"/>
        <v>0</v>
      </c>
      <c r="Y3525" s="1069">
        <f>[5]building!Y3516</f>
        <v>0</v>
      </c>
      <c r="Z3525" s="749">
        <f t="shared" si="500"/>
        <v>0</v>
      </c>
      <c r="AA3525" s="1071"/>
      <c r="AB3525" s="1071"/>
    </row>
    <row r="3526" spans="23:28" ht="70.5" customHeight="1">
      <c r="W3526" s="829">
        <f t="shared" si="498"/>
        <v>0</v>
      </c>
      <c r="X3526" s="828">
        <f t="shared" si="499"/>
        <v>0</v>
      </c>
      <c r="Y3526" s="1069">
        <f>[5]building!Y3517</f>
        <v>0</v>
      </c>
      <c r="Z3526" s="749">
        <f t="shared" si="500"/>
        <v>0</v>
      </c>
      <c r="AA3526" s="1071"/>
      <c r="AB3526" s="1071"/>
    </row>
    <row r="3527" spans="23:28" ht="70.5" customHeight="1">
      <c r="W3527" s="829">
        <f t="shared" si="498"/>
        <v>0</v>
      </c>
      <c r="X3527" s="828">
        <f t="shared" si="499"/>
        <v>0</v>
      </c>
      <c r="Y3527" s="1069">
        <f>[5]building!Y3518</f>
        <v>0</v>
      </c>
      <c r="Z3527" s="749">
        <f t="shared" si="500"/>
        <v>0</v>
      </c>
      <c r="AA3527" s="1071"/>
      <c r="AB3527" s="1071"/>
    </row>
    <row r="3528" spans="23:28" ht="70.5" customHeight="1">
      <c r="W3528" s="829">
        <f t="shared" si="498"/>
        <v>0</v>
      </c>
      <c r="X3528" s="828">
        <f t="shared" si="499"/>
        <v>0</v>
      </c>
      <c r="Y3528" s="1069">
        <f>[5]building!Y3519</f>
        <v>0</v>
      </c>
      <c r="Z3528" s="749">
        <f t="shared" si="500"/>
        <v>0</v>
      </c>
      <c r="AA3528" s="1071"/>
      <c r="AB3528" s="1071"/>
    </row>
    <row r="3529" spans="23:28" ht="70.5" customHeight="1">
      <c r="W3529" s="829">
        <f t="shared" si="498"/>
        <v>0</v>
      </c>
      <c r="X3529" s="828">
        <f t="shared" si="499"/>
        <v>0</v>
      </c>
      <c r="Y3529" s="1069">
        <f>[5]building!Y3520</f>
        <v>0</v>
      </c>
      <c r="Z3529" s="749">
        <f t="shared" si="500"/>
        <v>0</v>
      </c>
      <c r="AA3529" s="1071"/>
      <c r="AB3529" s="1071"/>
    </row>
    <row r="3530" spans="23:28" ht="70.5" customHeight="1">
      <c r="W3530" s="829">
        <f t="shared" si="498"/>
        <v>0</v>
      </c>
      <c r="X3530" s="828">
        <f t="shared" si="499"/>
        <v>0</v>
      </c>
      <c r="Y3530" s="1069">
        <f>[5]building!Y3521</f>
        <v>0</v>
      </c>
      <c r="Z3530" s="749">
        <f t="shared" si="500"/>
        <v>0</v>
      </c>
      <c r="AA3530" s="1071"/>
      <c r="AB3530" s="1071"/>
    </row>
    <row r="3531" spans="23:28" ht="70.5" customHeight="1">
      <c r="W3531" s="829">
        <f t="shared" si="498"/>
        <v>0</v>
      </c>
      <c r="X3531" s="828">
        <f t="shared" si="499"/>
        <v>0</v>
      </c>
      <c r="Y3531" s="1069">
        <f>[5]building!Y3522</f>
        <v>0</v>
      </c>
      <c r="Z3531" s="749">
        <f t="shared" si="500"/>
        <v>0</v>
      </c>
      <c r="AA3531" s="1071"/>
      <c r="AB3531" s="1071"/>
    </row>
    <row r="3532" spans="23:28" ht="70.5" customHeight="1">
      <c r="W3532" s="829">
        <f t="shared" si="498"/>
        <v>0</v>
      </c>
      <c r="X3532" s="828">
        <f t="shared" si="499"/>
        <v>0</v>
      </c>
      <c r="Y3532" s="1069">
        <f>[5]building!Y3523</f>
        <v>0</v>
      </c>
      <c r="Z3532" s="749">
        <f t="shared" si="500"/>
        <v>0</v>
      </c>
      <c r="AA3532" s="1071"/>
      <c r="AB3532" s="1071"/>
    </row>
    <row r="3533" spans="23:28" ht="70.5" customHeight="1">
      <c r="W3533" s="829">
        <f t="shared" si="498"/>
        <v>0</v>
      </c>
      <c r="X3533" s="828">
        <f t="shared" si="499"/>
        <v>0</v>
      </c>
      <c r="Y3533" s="1069">
        <f>[5]building!Y3524</f>
        <v>0</v>
      </c>
      <c r="Z3533" s="749">
        <f t="shared" si="500"/>
        <v>0</v>
      </c>
      <c r="AA3533" s="1071"/>
      <c r="AB3533" s="1071"/>
    </row>
    <row r="3534" spans="23:28" ht="70.5" customHeight="1">
      <c r="W3534" s="829">
        <f t="shared" si="498"/>
        <v>0</v>
      </c>
      <c r="X3534" s="828">
        <f t="shared" si="499"/>
        <v>0</v>
      </c>
      <c r="Y3534" s="1069">
        <f>[5]building!Y3525</f>
        <v>0</v>
      </c>
      <c r="Z3534" s="749">
        <f t="shared" si="500"/>
        <v>0</v>
      </c>
      <c r="AA3534" s="1071"/>
      <c r="AB3534" s="1071"/>
    </row>
    <row r="3535" spans="23:28" ht="70.5" customHeight="1">
      <c r="W3535" s="829">
        <f t="shared" si="498"/>
        <v>0</v>
      </c>
      <c r="X3535" s="828">
        <f t="shared" si="499"/>
        <v>0</v>
      </c>
      <c r="Y3535" s="1069">
        <f>[5]building!Y3526</f>
        <v>0</v>
      </c>
      <c r="Z3535" s="749">
        <f t="shared" si="500"/>
        <v>0</v>
      </c>
      <c r="AA3535" s="1071"/>
      <c r="AB3535" s="1071"/>
    </row>
    <row r="3536" spans="23:28" ht="70.5" customHeight="1">
      <c r="W3536" s="829">
        <f t="shared" si="498"/>
        <v>0</v>
      </c>
      <c r="X3536" s="828">
        <f t="shared" si="499"/>
        <v>0</v>
      </c>
      <c r="Y3536" s="1069">
        <f>[5]building!Y3527</f>
        <v>0</v>
      </c>
      <c r="Z3536" s="749">
        <f t="shared" si="500"/>
        <v>0</v>
      </c>
      <c r="AA3536" s="1071"/>
      <c r="AB3536" s="1071"/>
    </row>
    <row r="3537" spans="23:28" ht="70.5" customHeight="1">
      <c r="W3537" s="829">
        <f t="shared" si="498"/>
        <v>0</v>
      </c>
      <c r="X3537" s="828">
        <f t="shared" si="499"/>
        <v>0</v>
      </c>
      <c r="Y3537" s="1069">
        <f>[5]building!Y3528</f>
        <v>0</v>
      </c>
      <c r="Z3537" s="749">
        <f t="shared" si="500"/>
        <v>0</v>
      </c>
      <c r="AA3537" s="1071"/>
      <c r="AB3537" s="1071"/>
    </row>
    <row r="3538" spans="23:28" ht="70.5" customHeight="1">
      <c r="W3538" s="829">
        <f t="shared" si="498"/>
        <v>0</v>
      </c>
      <c r="X3538" s="828">
        <f t="shared" si="499"/>
        <v>0</v>
      </c>
      <c r="Y3538" s="1069">
        <f>[5]building!Y3529</f>
        <v>0</v>
      </c>
      <c r="Z3538" s="749">
        <f t="shared" si="500"/>
        <v>0</v>
      </c>
      <c r="AA3538" s="1071"/>
      <c r="AB3538" s="1071"/>
    </row>
    <row r="3539" spans="23:28" ht="70.5" customHeight="1">
      <c r="W3539" s="829">
        <f t="shared" si="498"/>
        <v>0</v>
      </c>
      <c r="X3539" s="828">
        <f t="shared" si="499"/>
        <v>0</v>
      </c>
      <c r="Y3539" s="1069">
        <f>[5]building!Y3530</f>
        <v>0</v>
      </c>
      <c r="Z3539" s="749">
        <f t="shared" si="500"/>
        <v>0</v>
      </c>
      <c r="AA3539" s="1071"/>
      <c r="AB3539" s="1071"/>
    </row>
    <row r="3540" spans="23:28" ht="70.5" customHeight="1">
      <c r="W3540" s="829">
        <f t="shared" si="498"/>
        <v>0</v>
      </c>
      <c r="X3540" s="828">
        <f t="shared" si="499"/>
        <v>0</v>
      </c>
      <c r="Y3540" s="1069">
        <f>[5]building!Y3531</f>
        <v>0</v>
      </c>
      <c r="Z3540" s="749">
        <f t="shared" si="500"/>
        <v>0</v>
      </c>
      <c r="AA3540" s="1071"/>
      <c r="AB3540" s="1071"/>
    </row>
    <row r="3541" spans="23:28" ht="70.5" customHeight="1">
      <c r="W3541" s="829">
        <f t="shared" si="498"/>
        <v>0</v>
      </c>
      <c r="X3541" s="828">
        <f t="shared" si="499"/>
        <v>0</v>
      </c>
      <c r="Y3541" s="1069">
        <f>[5]building!Y3532</f>
        <v>0</v>
      </c>
      <c r="Z3541" s="749">
        <f t="shared" si="500"/>
        <v>0</v>
      </c>
      <c r="AA3541" s="1071"/>
      <c r="AB3541" s="1071"/>
    </row>
    <row r="3542" spans="23:28" ht="70.5" customHeight="1">
      <c r="W3542" s="829">
        <f t="shared" si="498"/>
        <v>0</v>
      </c>
      <c r="X3542" s="828">
        <f t="shared" si="499"/>
        <v>0</v>
      </c>
      <c r="Y3542" s="1069">
        <f>[5]building!Y3533</f>
        <v>0</v>
      </c>
      <c r="Z3542" s="749">
        <f t="shared" si="500"/>
        <v>0</v>
      </c>
      <c r="AA3542" s="1071"/>
      <c r="AB3542" s="1071"/>
    </row>
    <row r="3543" spans="23:28" ht="70.5" customHeight="1">
      <c r="W3543" s="829">
        <f t="shared" si="498"/>
        <v>0</v>
      </c>
      <c r="X3543" s="828">
        <f t="shared" si="499"/>
        <v>0</v>
      </c>
      <c r="Y3543" s="1069">
        <f>[5]building!Y3534</f>
        <v>0</v>
      </c>
      <c r="Z3543" s="749">
        <f t="shared" si="500"/>
        <v>0</v>
      </c>
      <c r="AA3543" s="1071"/>
      <c r="AB3543" s="1071"/>
    </row>
    <row r="3544" spans="23:28" ht="70.5" customHeight="1">
      <c r="W3544" s="829">
        <f t="shared" si="498"/>
        <v>0</v>
      </c>
      <c r="X3544" s="828">
        <f t="shared" si="499"/>
        <v>0</v>
      </c>
      <c r="Y3544" s="1069">
        <f>[5]building!Y3535</f>
        <v>0</v>
      </c>
      <c r="Z3544" s="749">
        <f t="shared" si="500"/>
        <v>0</v>
      </c>
      <c r="AA3544" s="1071"/>
      <c r="AB3544" s="1071"/>
    </row>
    <row r="3545" spans="23:28" ht="70.5" customHeight="1">
      <c r="W3545" s="829">
        <f t="shared" si="498"/>
        <v>0</v>
      </c>
      <c r="X3545" s="828">
        <f t="shared" si="499"/>
        <v>0</v>
      </c>
      <c r="Y3545" s="1069">
        <f>[5]building!Y3536</f>
        <v>0</v>
      </c>
      <c r="Z3545" s="749">
        <f t="shared" si="500"/>
        <v>0</v>
      </c>
      <c r="AA3545" s="1071"/>
      <c r="AB3545" s="1071"/>
    </row>
    <row r="3546" spans="23:28" ht="70.5" customHeight="1">
      <c r="W3546" s="829">
        <f t="shared" si="498"/>
        <v>0</v>
      </c>
      <c r="X3546" s="828">
        <f t="shared" si="499"/>
        <v>0</v>
      </c>
      <c r="Y3546" s="1069">
        <f>[5]building!Y3537</f>
        <v>0</v>
      </c>
      <c r="Z3546" s="749">
        <f t="shared" si="500"/>
        <v>0</v>
      </c>
      <c r="AA3546" s="1071"/>
      <c r="AB3546" s="1071"/>
    </row>
    <row r="3547" spans="23:28" ht="70.5" customHeight="1">
      <c r="W3547" s="829">
        <f t="shared" si="498"/>
        <v>0</v>
      </c>
      <c r="X3547" s="828">
        <f t="shared" si="499"/>
        <v>0</v>
      </c>
      <c r="Y3547" s="1069">
        <f>[5]building!Y3538</f>
        <v>0</v>
      </c>
      <c r="Z3547" s="749">
        <f t="shared" si="500"/>
        <v>0</v>
      </c>
      <c r="AA3547" s="1071"/>
      <c r="AB3547" s="1071"/>
    </row>
    <row r="3548" spans="23:28" ht="70.5" customHeight="1">
      <c r="W3548" s="829">
        <f t="shared" si="498"/>
        <v>0</v>
      </c>
      <c r="X3548" s="828">
        <f t="shared" si="499"/>
        <v>0</v>
      </c>
      <c r="Y3548" s="1069">
        <f>[5]building!Y3539</f>
        <v>0</v>
      </c>
      <c r="Z3548" s="749">
        <f t="shared" si="500"/>
        <v>0</v>
      </c>
      <c r="AA3548" s="1071"/>
      <c r="AB3548" s="1071"/>
    </row>
    <row r="3549" spans="23:28" ht="70.5" customHeight="1">
      <c r="W3549" s="829">
        <f t="shared" si="498"/>
        <v>0</v>
      </c>
      <c r="X3549" s="828">
        <f t="shared" si="499"/>
        <v>0</v>
      </c>
      <c r="Y3549" s="1069">
        <f>[5]building!Y3540</f>
        <v>0</v>
      </c>
      <c r="Z3549" s="749">
        <f t="shared" si="500"/>
        <v>0</v>
      </c>
      <c r="AA3549" s="1071"/>
      <c r="AB3549" s="1071"/>
    </row>
    <row r="3550" spans="23:28" ht="70.5" customHeight="1">
      <c r="W3550" s="829">
        <f t="shared" ref="W3550:W3613" si="501">G3550+I3550+K3550+M3550+O3550+Q3550+S3550+U3550</f>
        <v>0</v>
      </c>
      <c r="X3550" s="828">
        <f t="shared" ref="X3550:X3613" si="502">W3550*C3550</f>
        <v>0</v>
      </c>
      <c r="Y3550" s="1069">
        <f>[5]building!Y3541</f>
        <v>0</v>
      </c>
      <c r="Z3550" s="749">
        <f t="shared" ref="Z3550:Z3613" si="503">Y3550*C3550</f>
        <v>0</v>
      </c>
      <c r="AA3550" s="1071"/>
      <c r="AB3550" s="1071"/>
    </row>
    <row r="3551" spans="23:28" ht="70.5" customHeight="1">
      <c r="W3551" s="829">
        <f t="shared" si="501"/>
        <v>0</v>
      </c>
      <c r="X3551" s="828">
        <f t="shared" si="502"/>
        <v>0</v>
      </c>
      <c r="Y3551" s="1069">
        <f>[5]building!Y3542</f>
        <v>0</v>
      </c>
      <c r="Z3551" s="749">
        <f t="shared" si="503"/>
        <v>0</v>
      </c>
      <c r="AA3551" s="1071"/>
      <c r="AB3551" s="1071"/>
    </row>
    <row r="3552" spans="23:28" ht="70.5" customHeight="1">
      <c r="W3552" s="829">
        <f t="shared" si="501"/>
        <v>0</v>
      </c>
      <c r="X3552" s="828">
        <f t="shared" si="502"/>
        <v>0</v>
      </c>
      <c r="Y3552" s="1069">
        <f>[5]building!Y3543</f>
        <v>0</v>
      </c>
      <c r="Z3552" s="749">
        <f t="shared" si="503"/>
        <v>0</v>
      </c>
      <c r="AA3552" s="1071"/>
      <c r="AB3552" s="1071"/>
    </row>
    <row r="3553" spans="23:28" ht="70.5" customHeight="1">
      <c r="W3553" s="829">
        <f t="shared" si="501"/>
        <v>0</v>
      </c>
      <c r="X3553" s="828">
        <f t="shared" si="502"/>
        <v>0</v>
      </c>
      <c r="Y3553" s="1069">
        <f>[5]building!Y3544</f>
        <v>0</v>
      </c>
      <c r="Z3553" s="749">
        <f t="shared" si="503"/>
        <v>0</v>
      </c>
      <c r="AA3553" s="1071"/>
      <c r="AB3553" s="1071"/>
    </row>
    <row r="3554" spans="23:28" ht="70.5" customHeight="1">
      <c r="W3554" s="829">
        <f t="shared" si="501"/>
        <v>0</v>
      </c>
      <c r="X3554" s="828">
        <f t="shared" si="502"/>
        <v>0</v>
      </c>
      <c r="Y3554" s="1069">
        <f>[5]building!Y3545</f>
        <v>0</v>
      </c>
      <c r="Z3554" s="749">
        <f t="shared" si="503"/>
        <v>0</v>
      </c>
      <c r="AA3554" s="1071"/>
      <c r="AB3554" s="1071"/>
    </row>
    <row r="3555" spans="23:28" ht="70.5" customHeight="1">
      <c r="W3555" s="829">
        <f t="shared" si="501"/>
        <v>0</v>
      </c>
      <c r="X3555" s="828">
        <f t="shared" si="502"/>
        <v>0</v>
      </c>
      <c r="Y3555" s="1069">
        <f>[5]building!Y3546</f>
        <v>0</v>
      </c>
      <c r="Z3555" s="749">
        <f t="shared" si="503"/>
        <v>0</v>
      </c>
      <c r="AA3555" s="1071"/>
      <c r="AB3555" s="1071"/>
    </row>
    <row r="3556" spans="23:28" ht="70.5" customHeight="1">
      <c r="W3556" s="829">
        <f t="shared" si="501"/>
        <v>0</v>
      </c>
      <c r="X3556" s="828">
        <f t="shared" si="502"/>
        <v>0</v>
      </c>
      <c r="Y3556" s="1069">
        <f>[5]building!Y3547</f>
        <v>0</v>
      </c>
      <c r="Z3556" s="749">
        <f t="shared" si="503"/>
        <v>0</v>
      </c>
      <c r="AA3556" s="1071"/>
      <c r="AB3556" s="1071"/>
    </row>
    <row r="3557" spans="23:28" ht="70.5" customHeight="1">
      <c r="W3557" s="829">
        <f t="shared" si="501"/>
        <v>0</v>
      </c>
      <c r="X3557" s="828">
        <f t="shared" si="502"/>
        <v>0</v>
      </c>
      <c r="Y3557" s="1069">
        <f>[5]building!Y3548</f>
        <v>0</v>
      </c>
      <c r="Z3557" s="749">
        <f t="shared" si="503"/>
        <v>0</v>
      </c>
      <c r="AA3557" s="1071"/>
      <c r="AB3557" s="1071"/>
    </row>
    <row r="3558" spans="23:28" ht="70.5" customHeight="1">
      <c r="W3558" s="829">
        <f t="shared" si="501"/>
        <v>0</v>
      </c>
      <c r="X3558" s="828">
        <f t="shared" si="502"/>
        <v>0</v>
      </c>
      <c r="Y3558" s="1069">
        <f>[5]building!Y3549</f>
        <v>0</v>
      </c>
      <c r="Z3558" s="749">
        <f t="shared" si="503"/>
        <v>0</v>
      </c>
      <c r="AA3558" s="1071"/>
      <c r="AB3558" s="1071"/>
    </row>
    <row r="3559" spans="23:28" ht="70.5" customHeight="1">
      <c r="W3559" s="829">
        <f t="shared" si="501"/>
        <v>0</v>
      </c>
      <c r="X3559" s="828">
        <f t="shared" si="502"/>
        <v>0</v>
      </c>
      <c r="Y3559" s="1069">
        <f>[5]building!Y3550</f>
        <v>0</v>
      </c>
      <c r="Z3559" s="749">
        <f t="shared" si="503"/>
        <v>0</v>
      </c>
      <c r="AA3559" s="1071"/>
      <c r="AB3559" s="1071"/>
    </row>
    <row r="3560" spans="23:28" ht="70.5" customHeight="1">
      <c r="W3560" s="829">
        <f t="shared" si="501"/>
        <v>0</v>
      </c>
      <c r="X3560" s="828">
        <f t="shared" si="502"/>
        <v>0</v>
      </c>
      <c r="Y3560" s="1069">
        <f>[5]building!Y3551</f>
        <v>0</v>
      </c>
      <c r="Z3560" s="749">
        <f t="shared" si="503"/>
        <v>0</v>
      </c>
      <c r="AA3560" s="1071"/>
      <c r="AB3560" s="1071"/>
    </row>
    <row r="3561" spans="23:28" ht="70.5" customHeight="1">
      <c r="W3561" s="829">
        <f t="shared" si="501"/>
        <v>0</v>
      </c>
      <c r="X3561" s="828">
        <f t="shared" si="502"/>
        <v>0</v>
      </c>
      <c r="Y3561" s="1069">
        <f>[5]building!Y3552</f>
        <v>0</v>
      </c>
      <c r="Z3561" s="749">
        <f t="shared" si="503"/>
        <v>0</v>
      </c>
      <c r="AA3561" s="1071"/>
      <c r="AB3561" s="1071"/>
    </row>
    <row r="3562" spans="23:28" ht="70.5" customHeight="1">
      <c r="W3562" s="829">
        <f t="shared" si="501"/>
        <v>0</v>
      </c>
      <c r="X3562" s="828">
        <f t="shared" si="502"/>
        <v>0</v>
      </c>
      <c r="Y3562" s="1069">
        <f>[5]building!Y3553</f>
        <v>0</v>
      </c>
      <c r="Z3562" s="749">
        <f t="shared" si="503"/>
        <v>0</v>
      </c>
      <c r="AA3562" s="1071"/>
      <c r="AB3562" s="1071"/>
    </row>
    <row r="3563" spans="23:28" ht="70.5" customHeight="1">
      <c r="W3563" s="829">
        <f t="shared" si="501"/>
        <v>0</v>
      </c>
      <c r="X3563" s="828">
        <f t="shared" si="502"/>
        <v>0</v>
      </c>
      <c r="Y3563" s="1069">
        <f>[5]building!Y3554</f>
        <v>0</v>
      </c>
      <c r="Z3563" s="749">
        <f t="shared" si="503"/>
        <v>0</v>
      </c>
      <c r="AA3563" s="1071"/>
      <c r="AB3563" s="1071"/>
    </row>
    <row r="3564" spans="23:28" ht="70.5" customHeight="1">
      <c r="W3564" s="829">
        <f t="shared" si="501"/>
        <v>0</v>
      </c>
      <c r="X3564" s="828">
        <f t="shared" si="502"/>
        <v>0</v>
      </c>
      <c r="Y3564" s="1069">
        <f>[5]building!Y3555</f>
        <v>0</v>
      </c>
      <c r="Z3564" s="749">
        <f t="shared" si="503"/>
        <v>0</v>
      </c>
      <c r="AA3564" s="1071"/>
      <c r="AB3564" s="1071"/>
    </row>
    <row r="3565" spans="23:28" ht="70.5" customHeight="1">
      <c r="W3565" s="829">
        <f t="shared" si="501"/>
        <v>0</v>
      </c>
      <c r="X3565" s="828">
        <f t="shared" si="502"/>
        <v>0</v>
      </c>
      <c r="Y3565" s="1069">
        <f>[5]building!Y3556</f>
        <v>0</v>
      </c>
      <c r="Z3565" s="749">
        <f t="shared" si="503"/>
        <v>0</v>
      </c>
      <c r="AA3565" s="1071"/>
      <c r="AB3565" s="1071"/>
    </row>
    <row r="3566" spans="23:28" ht="70.5" customHeight="1">
      <c r="W3566" s="829">
        <f t="shared" si="501"/>
        <v>0</v>
      </c>
      <c r="X3566" s="828">
        <f t="shared" si="502"/>
        <v>0</v>
      </c>
      <c r="Y3566" s="1069">
        <f>[5]building!Y3557</f>
        <v>0</v>
      </c>
      <c r="Z3566" s="749">
        <f t="shared" si="503"/>
        <v>0</v>
      </c>
      <c r="AA3566" s="1071"/>
      <c r="AB3566" s="1071"/>
    </row>
    <row r="3567" spans="23:28" ht="70.5" customHeight="1">
      <c r="W3567" s="829">
        <f t="shared" si="501"/>
        <v>0</v>
      </c>
      <c r="X3567" s="828">
        <f t="shared" si="502"/>
        <v>0</v>
      </c>
      <c r="Y3567" s="1069">
        <f>[5]building!Y3558</f>
        <v>0</v>
      </c>
      <c r="Z3567" s="749">
        <f t="shared" si="503"/>
        <v>0</v>
      </c>
      <c r="AA3567" s="1071"/>
      <c r="AB3567" s="1071"/>
    </row>
    <row r="3568" spans="23:28" ht="70.5" customHeight="1">
      <c r="W3568" s="829">
        <f t="shared" si="501"/>
        <v>0</v>
      </c>
      <c r="X3568" s="828">
        <f t="shared" si="502"/>
        <v>0</v>
      </c>
      <c r="Y3568" s="1069">
        <f>[5]building!Y3559</f>
        <v>0</v>
      </c>
      <c r="Z3568" s="749">
        <f t="shared" si="503"/>
        <v>0</v>
      </c>
      <c r="AA3568" s="1071"/>
      <c r="AB3568" s="1071"/>
    </row>
    <row r="3569" spans="23:28" ht="70.5" customHeight="1">
      <c r="W3569" s="829">
        <f t="shared" si="501"/>
        <v>0</v>
      </c>
      <c r="X3569" s="828">
        <f t="shared" si="502"/>
        <v>0</v>
      </c>
      <c r="Y3569" s="1069">
        <f>[5]building!Y3560</f>
        <v>0</v>
      </c>
      <c r="Z3569" s="749">
        <f t="shared" si="503"/>
        <v>0</v>
      </c>
      <c r="AA3569" s="1071"/>
      <c r="AB3569" s="1071"/>
    </row>
    <row r="3570" spans="23:28" ht="70.5" customHeight="1">
      <c r="W3570" s="829">
        <f t="shared" si="501"/>
        <v>0</v>
      </c>
      <c r="X3570" s="828">
        <f t="shared" si="502"/>
        <v>0</v>
      </c>
      <c r="Y3570" s="1069">
        <f>[5]building!Y3561</f>
        <v>0</v>
      </c>
      <c r="Z3570" s="749">
        <f t="shared" si="503"/>
        <v>0</v>
      </c>
      <c r="AA3570" s="1071"/>
      <c r="AB3570" s="1071"/>
    </row>
    <row r="3571" spans="23:28" ht="70.5" customHeight="1">
      <c r="W3571" s="829">
        <f t="shared" si="501"/>
        <v>0</v>
      </c>
      <c r="X3571" s="828">
        <f t="shared" si="502"/>
        <v>0</v>
      </c>
      <c r="Y3571" s="1069">
        <f>[5]building!Y3562</f>
        <v>0</v>
      </c>
      <c r="Z3571" s="749">
        <f t="shared" si="503"/>
        <v>0</v>
      </c>
      <c r="AA3571" s="1071"/>
      <c r="AB3571" s="1071"/>
    </row>
    <row r="3572" spans="23:28" ht="70.5" customHeight="1">
      <c r="W3572" s="829">
        <f t="shared" si="501"/>
        <v>0</v>
      </c>
      <c r="X3572" s="828">
        <f t="shared" si="502"/>
        <v>0</v>
      </c>
      <c r="Y3572" s="1069">
        <f>[5]building!Y3563</f>
        <v>0</v>
      </c>
      <c r="Z3572" s="749">
        <f t="shared" si="503"/>
        <v>0</v>
      </c>
      <c r="AA3572" s="1071"/>
      <c r="AB3572" s="1071"/>
    </row>
    <row r="3573" spans="23:28" ht="70.5" customHeight="1">
      <c r="W3573" s="829">
        <f t="shared" si="501"/>
        <v>0</v>
      </c>
      <c r="X3573" s="828">
        <f t="shared" si="502"/>
        <v>0</v>
      </c>
      <c r="Y3573" s="1069">
        <f>[5]building!Y3564</f>
        <v>0</v>
      </c>
      <c r="Z3573" s="749">
        <f t="shared" si="503"/>
        <v>0</v>
      </c>
      <c r="AA3573" s="1071"/>
      <c r="AB3573" s="1071"/>
    </row>
    <row r="3574" spans="23:28" ht="70.5" customHeight="1">
      <c r="W3574" s="829">
        <f t="shared" si="501"/>
        <v>0</v>
      </c>
      <c r="X3574" s="828">
        <f t="shared" si="502"/>
        <v>0</v>
      </c>
      <c r="Y3574" s="1069">
        <f>[5]building!Y3565</f>
        <v>0</v>
      </c>
      <c r="Z3574" s="749">
        <f t="shared" si="503"/>
        <v>0</v>
      </c>
      <c r="AA3574" s="1071"/>
      <c r="AB3574" s="1071"/>
    </row>
    <row r="3575" spans="23:28" ht="70.5" customHeight="1">
      <c r="W3575" s="829">
        <f t="shared" si="501"/>
        <v>0</v>
      </c>
      <c r="X3575" s="828">
        <f t="shared" si="502"/>
        <v>0</v>
      </c>
      <c r="Y3575" s="1069">
        <f>[5]building!Y3566</f>
        <v>0</v>
      </c>
      <c r="Z3575" s="749">
        <f t="shared" si="503"/>
        <v>0</v>
      </c>
      <c r="AA3575" s="1071"/>
      <c r="AB3575" s="1071"/>
    </row>
    <row r="3576" spans="23:28" ht="70.5" customHeight="1">
      <c r="W3576" s="829">
        <f t="shared" si="501"/>
        <v>0</v>
      </c>
      <c r="X3576" s="828">
        <f t="shared" si="502"/>
        <v>0</v>
      </c>
      <c r="Y3576" s="1069">
        <f>[5]building!Y3567</f>
        <v>0</v>
      </c>
      <c r="Z3576" s="749">
        <f t="shared" si="503"/>
        <v>0</v>
      </c>
      <c r="AA3576" s="1071"/>
      <c r="AB3576" s="1071"/>
    </row>
    <row r="3577" spans="23:28" ht="70.5" customHeight="1">
      <c r="W3577" s="829">
        <f t="shared" si="501"/>
        <v>0</v>
      </c>
      <c r="X3577" s="828">
        <f t="shared" si="502"/>
        <v>0</v>
      </c>
      <c r="Y3577" s="1069">
        <f>[5]building!Y3568</f>
        <v>0</v>
      </c>
      <c r="Z3577" s="749">
        <f t="shared" si="503"/>
        <v>0</v>
      </c>
      <c r="AA3577" s="1071"/>
      <c r="AB3577" s="1071"/>
    </row>
    <row r="3578" spans="23:28" ht="70.5" customHeight="1">
      <c r="W3578" s="829">
        <f t="shared" si="501"/>
        <v>0</v>
      </c>
      <c r="X3578" s="828">
        <f t="shared" si="502"/>
        <v>0</v>
      </c>
      <c r="Y3578" s="1069">
        <f>[5]building!Y3569</f>
        <v>0</v>
      </c>
      <c r="Z3578" s="749">
        <f t="shared" si="503"/>
        <v>0</v>
      </c>
      <c r="AA3578" s="1071"/>
      <c r="AB3578" s="1071"/>
    </row>
    <row r="3579" spans="23:28" ht="70.5" customHeight="1">
      <c r="W3579" s="829">
        <f t="shared" si="501"/>
        <v>0</v>
      </c>
      <c r="X3579" s="828">
        <f t="shared" si="502"/>
        <v>0</v>
      </c>
      <c r="Y3579" s="1069">
        <f>[5]building!Y3570</f>
        <v>0</v>
      </c>
      <c r="Z3579" s="749">
        <f t="shared" si="503"/>
        <v>0</v>
      </c>
      <c r="AA3579" s="1071"/>
      <c r="AB3579" s="1071"/>
    </row>
    <row r="3580" spans="23:28" ht="70.5" customHeight="1">
      <c r="W3580" s="829">
        <f t="shared" si="501"/>
        <v>0</v>
      </c>
      <c r="X3580" s="828">
        <f t="shared" si="502"/>
        <v>0</v>
      </c>
      <c r="Y3580" s="1069">
        <f>[5]building!Y3571</f>
        <v>0</v>
      </c>
      <c r="Z3580" s="749">
        <f t="shared" si="503"/>
        <v>0</v>
      </c>
      <c r="AA3580" s="1071"/>
      <c r="AB3580" s="1071"/>
    </row>
    <row r="3581" spans="23:28" ht="70.5" customHeight="1">
      <c r="W3581" s="829">
        <f t="shared" si="501"/>
        <v>0</v>
      </c>
      <c r="X3581" s="828">
        <f t="shared" si="502"/>
        <v>0</v>
      </c>
      <c r="Y3581" s="1069">
        <f>[5]building!Y3572</f>
        <v>0</v>
      </c>
      <c r="Z3581" s="749">
        <f t="shared" si="503"/>
        <v>0</v>
      </c>
      <c r="AA3581" s="1071"/>
      <c r="AB3581" s="1071"/>
    </row>
    <row r="3582" spans="23:28" ht="70.5" customHeight="1">
      <c r="W3582" s="829">
        <f t="shared" si="501"/>
        <v>0</v>
      </c>
      <c r="X3582" s="828">
        <f t="shared" si="502"/>
        <v>0</v>
      </c>
      <c r="Y3582" s="1069">
        <f>[5]building!Y3573</f>
        <v>0</v>
      </c>
      <c r="Z3582" s="749">
        <f t="shared" si="503"/>
        <v>0</v>
      </c>
      <c r="AA3582" s="1071"/>
      <c r="AB3582" s="1071"/>
    </row>
    <row r="3583" spans="23:28" ht="70.5" customHeight="1">
      <c r="W3583" s="829">
        <f t="shared" si="501"/>
        <v>0</v>
      </c>
      <c r="X3583" s="828">
        <f t="shared" si="502"/>
        <v>0</v>
      </c>
      <c r="Y3583" s="1069">
        <f>[5]building!Y3574</f>
        <v>0</v>
      </c>
      <c r="Z3583" s="749">
        <f t="shared" si="503"/>
        <v>0</v>
      </c>
      <c r="AA3583" s="1071"/>
      <c r="AB3583" s="1071"/>
    </row>
    <row r="3584" spans="23:28" ht="70.5" customHeight="1">
      <c r="W3584" s="829">
        <f t="shared" si="501"/>
        <v>0</v>
      </c>
      <c r="X3584" s="828">
        <f t="shared" si="502"/>
        <v>0</v>
      </c>
      <c r="Y3584" s="1069">
        <f>[5]building!Y3575</f>
        <v>0</v>
      </c>
      <c r="Z3584" s="749">
        <f t="shared" si="503"/>
        <v>0</v>
      </c>
      <c r="AA3584" s="1071"/>
      <c r="AB3584" s="1071"/>
    </row>
    <row r="3585" spans="23:28" ht="70.5" customHeight="1">
      <c r="W3585" s="829">
        <f t="shared" si="501"/>
        <v>0</v>
      </c>
      <c r="X3585" s="828">
        <f t="shared" si="502"/>
        <v>0</v>
      </c>
      <c r="Y3585" s="1069">
        <f>[5]building!Y3576</f>
        <v>0</v>
      </c>
      <c r="Z3585" s="749">
        <f t="shared" si="503"/>
        <v>0</v>
      </c>
      <c r="AA3585" s="1071"/>
      <c r="AB3585" s="1071"/>
    </row>
    <row r="3586" spans="23:28" ht="70.5" customHeight="1">
      <c r="W3586" s="829">
        <f t="shared" si="501"/>
        <v>0</v>
      </c>
      <c r="X3586" s="828">
        <f t="shared" si="502"/>
        <v>0</v>
      </c>
      <c r="Y3586" s="1069">
        <f>[5]building!Y3577</f>
        <v>0</v>
      </c>
      <c r="Z3586" s="749">
        <f t="shared" si="503"/>
        <v>0</v>
      </c>
      <c r="AA3586" s="1071"/>
      <c r="AB3586" s="1071"/>
    </row>
    <row r="3587" spans="23:28" ht="70.5" customHeight="1">
      <c r="W3587" s="829">
        <f t="shared" si="501"/>
        <v>0</v>
      </c>
      <c r="X3587" s="828">
        <f t="shared" si="502"/>
        <v>0</v>
      </c>
      <c r="Y3587" s="1069">
        <f>[5]building!Y3578</f>
        <v>0</v>
      </c>
      <c r="Z3587" s="749">
        <f t="shared" si="503"/>
        <v>0</v>
      </c>
      <c r="AA3587" s="1071"/>
      <c r="AB3587" s="1071"/>
    </row>
    <row r="3588" spans="23:28" ht="70.5" customHeight="1">
      <c r="W3588" s="829">
        <f t="shared" si="501"/>
        <v>0</v>
      </c>
      <c r="X3588" s="828">
        <f t="shared" si="502"/>
        <v>0</v>
      </c>
      <c r="Y3588" s="1069">
        <f>[5]building!Y3579</f>
        <v>0</v>
      </c>
      <c r="Z3588" s="749">
        <f t="shared" si="503"/>
        <v>0</v>
      </c>
      <c r="AA3588" s="1071"/>
      <c r="AB3588" s="1071"/>
    </row>
    <row r="3589" spans="23:28" ht="70.5" customHeight="1">
      <c r="W3589" s="829">
        <f t="shared" si="501"/>
        <v>0</v>
      </c>
      <c r="X3589" s="828">
        <f t="shared" si="502"/>
        <v>0</v>
      </c>
      <c r="Y3589" s="1069">
        <f>[5]building!Y3580</f>
        <v>0</v>
      </c>
      <c r="Z3589" s="749">
        <f t="shared" si="503"/>
        <v>0</v>
      </c>
      <c r="AA3589" s="1071"/>
      <c r="AB3589" s="1071"/>
    </row>
    <row r="3590" spans="23:28" ht="70.5" customHeight="1">
      <c r="W3590" s="829">
        <f t="shared" si="501"/>
        <v>0</v>
      </c>
      <c r="X3590" s="828">
        <f t="shared" si="502"/>
        <v>0</v>
      </c>
      <c r="Y3590" s="1069">
        <f>[5]building!Y3581</f>
        <v>0</v>
      </c>
      <c r="Z3590" s="749">
        <f t="shared" si="503"/>
        <v>0</v>
      </c>
      <c r="AA3590" s="1071"/>
      <c r="AB3590" s="1071"/>
    </row>
    <row r="3591" spans="23:28" ht="70.5" customHeight="1">
      <c r="W3591" s="829">
        <f t="shared" si="501"/>
        <v>0</v>
      </c>
      <c r="X3591" s="828">
        <f t="shared" si="502"/>
        <v>0</v>
      </c>
      <c r="Y3591" s="1069">
        <f>[5]building!Y3582</f>
        <v>0</v>
      </c>
      <c r="Z3591" s="749">
        <f t="shared" si="503"/>
        <v>0</v>
      </c>
      <c r="AA3591" s="1071"/>
      <c r="AB3591" s="1071"/>
    </row>
    <row r="3592" spans="23:28" ht="70.5" customHeight="1">
      <c r="W3592" s="829">
        <f t="shared" si="501"/>
        <v>0</v>
      </c>
      <c r="X3592" s="828">
        <f t="shared" si="502"/>
        <v>0</v>
      </c>
      <c r="Y3592" s="1069">
        <f>[5]building!Y3583</f>
        <v>0</v>
      </c>
      <c r="Z3592" s="749">
        <f t="shared" si="503"/>
        <v>0</v>
      </c>
      <c r="AA3592" s="1071"/>
      <c r="AB3592" s="1071"/>
    </row>
    <row r="3593" spans="23:28" ht="70.5" customHeight="1">
      <c r="W3593" s="829">
        <f t="shared" si="501"/>
        <v>0</v>
      </c>
      <c r="X3593" s="828">
        <f t="shared" si="502"/>
        <v>0</v>
      </c>
      <c r="Y3593" s="1069">
        <f>[5]building!Y3584</f>
        <v>0</v>
      </c>
      <c r="Z3593" s="749">
        <f t="shared" si="503"/>
        <v>0</v>
      </c>
      <c r="AA3593" s="1071"/>
      <c r="AB3593" s="1071"/>
    </row>
    <row r="3594" spans="23:28" ht="70.5" customHeight="1">
      <c r="W3594" s="829">
        <f t="shared" si="501"/>
        <v>0</v>
      </c>
      <c r="X3594" s="828">
        <f t="shared" si="502"/>
        <v>0</v>
      </c>
      <c r="Y3594" s="1069">
        <f>[5]building!Y3585</f>
        <v>0</v>
      </c>
      <c r="Z3594" s="749">
        <f t="shared" si="503"/>
        <v>0</v>
      </c>
      <c r="AA3594" s="1071"/>
      <c r="AB3594" s="1071"/>
    </row>
    <row r="3595" spans="23:28" ht="70.5" customHeight="1">
      <c r="W3595" s="829">
        <f t="shared" si="501"/>
        <v>0</v>
      </c>
      <c r="X3595" s="828">
        <f t="shared" si="502"/>
        <v>0</v>
      </c>
      <c r="Y3595" s="1069">
        <f>[5]building!Y3586</f>
        <v>0</v>
      </c>
      <c r="Z3595" s="749">
        <f t="shared" si="503"/>
        <v>0</v>
      </c>
      <c r="AA3595" s="1071"/>
      <c r="AB3595" s="1071"/>
    </row>
    <row r="3596" spans="23:28" ht="70.5" customHeight="1">
      <c r="W3596" s="829">
        <f t="shared" si="501"/>
        <v>0</v>
      </c>
      <c r="X3596" s="828">
        <f t="shared" si="502"/>
        <v>0</v>
      </c>
      <c r="Y3596" s="1069">
        <f>[5]building!Y3587</f>
        <v>0</v>
      </c>
      <c r="Z3596" s="749">
        <f t="shared" si="503"/>
        <v>0</v>
      </c>
      <c r="AA3596" s="1071"/>
      <c r="AB3596" s="1071"/>
    </row>
    <row r="3597" spans="23:28" ht="70.5" customHeight="1">
      <c r="W3597" s="829">
        <f t="shared" si="501"/>
        <v>0</v>
      </c>
      <c r="X3597" s="828">
        <f t="shared" si="502"/>
        <v>0</v>
      </c>
      <c r="Y3597" s="1069">
        <f>[5]building!Y3588</f>
        <v>0</v>
      </c>
      <c r="Z3597" s="749">
        <f t="shared" si="503"/>
        <v>0</v>
      </c>
      <c r="AA3597" s="1071"/>
      <c r="AB3597" s="1071"/>
    </row>
    <row r="3598" spans="23:28" ht="70.5" customHeight="1">
      <c r="W3598" s="829">
        <f t="shared" si="501"/>
        <v>0</v>
      </c>
      <c r="X3598" s="828">
        <f t="shared" si="502"/>
        <v>0</v>
      </c>
      <c r="Y3598" s="1069">
        <f>[5]building!Y3589</f>
        <v>0</v>
      </c>
      <c r="Z3598" s="749">
        <f t="shared" si="503"/>
        <v>0</v>
      </c>
      <c r="AA3598" s="1071"/>
      <c r="AB3598" s="1071"/>
    </row>
    <row r="3599" spans="23:28" ht="70.5" customHeight="1">
      <c r="W3599" s="829">
        <f t="shared" si="501"/>
        <v>0</v>
      </c>
      <c r="X3599" s="828">
        <f t="shared" si="502"/>
        <v>0</v>
      </c>
      <c r="Y3599" s="1069">
        <f>[5]building!Y3590</f>
        <v>0</v>
      </c>
      <c r="Z3599" s="749">
        <f t="shared" si="503"/>
        <v>0</v>
      </c>
      <c r="AA3599" s="1071"/>
      <c r="AB3599" s="1071"/>
    </row>
    <row r="3600" spans="23:28" ht="70.5" customHeight="1">
      <c r="W3600" s="829">
        <f t="shared" si="501"/>
        <v>0</v>
      </c>
      <c r="X3600" s="828">
        <f t="shared" si="502"/>
        <v>0</v>
      </c>
      <c r="Y3600" s="1069">
        <f>[5]building!Y3591</f>
        <v>0</v>
      </c>
      <c r="Z3600" s="749">
        <f t="shared" si="503"/>
        <v>0</v>
      </c>
      <c r="AA3600" s="1071"/>
      <c r="AB3600" s="1071"/>
    </row>
    <row r="3601" spans="23:28" ht="70.5" customHeight="1">
      <c r="W3601" s="829">
        <f t="shared" si="501"/>
        <v>0</v>
      </c>
      <c r="X3601" s="828">
        <f t="shared" si="502"/>
        <v>0</v>
      </c>
      <c r="Y3601" s="1069">
        <f>[5]building!Y3592</f>
        <v>0</v>
      </c>
      <c r="Z3601" s="749">
        <f t="shared" si="503"/>
        <v>0</v>
      </c>
      <c r="AA3601" s="1071"/>
      <c r="AB3601" s="1071"/>
    </row>
    <row r="3602" spans="23:28" ht="70.5" customHeight="1">
      <c r="W3602" s="829">
        <f t="shared" si="501"/>
        <v>0</v>
      </c>
      <c r="X3602" s="828">
        <f t="shared" si="502"/>
        <v>0</v>
      </c>
      <c r="Y3602" s="1069">
        <f>[5]building!Y3593</f>
        <v>0</v>
      </c>
      <c r="Z3602" s="749">
        <f t="shared" si="503"/>
        <v>0</v>
      </c>
      <c r="AA3602" s="1071"/>
      <c r="AB3602" s="1071"/>
    </row>
    <row r="3603" spans="23:28" ht="70.5" customHeight="1">
      <c r="W3603" s="829">
        <f t="shared" si="501"/>
        <v>0</v>
      </c>
      <c r="X3603" s="828">
        <f t="shared" si="502"/>
        <v>0</v>
      </c>
      <c r="Y3603" s="1069">
        <f>[5]building!Y3594</f>
        <v>0</v>
      </c>
      <c r="Z3603" s="749">
        <f t="shared" si="503"/>
        <v>0</v>
      </c>
      <c r="AA3603" s="1071"/>
      <c r="AB3603" s="1071"/>
    </row>
    <row r="3604" spans="23:28" ht="70.5" customHeight="1">
      <c r="W3604" s="829">
        <f t="shared" si="501"/>
        <v>0</v>
      </c>
      <c r="X3604" s="828">
        <f t="shared" si="502"/>
        <v>0</v>
      </c>
      <c r="Y3604" s="1069">
        <f>[5]building!Y3595</f>
        <v>0</v>
      </c>
      <c r="Z3604" s="749">
        <f t="shared" si="503"/>
        <v>0</v>
      </c>
      <c r="AA3604" s="1071"/>
      <c r="AB3604" s="1071"/>
    </row>
    <row r="3605" spans="23:28" ht="70.5" customHeight="1">
      <c r="W3605" s="829">
        <f t="shared" si="501"/>
        <v>0</v>
      </c>
      <c r="X3605" s="828">
        <f t="shared" si="502"/>
        <v>0</v>
      </c>
      <c r="Y3605" s="1069">
        <f>[5]building!Y3596</f>
        <v>0</v>
      </c>
      <c r="Z3605" s="749">
        <f t="shared" si="503"/>
        <v>0</v>
      </c>
      <c r="AA3605" s="1071"/>
      <c r="AB3605" s="1071"/>
    </row>
    <row r="3606" spans="23:28" ht="70.5" customHeight="1">
      <c r="W3606" s="829">
        <f t="shared" si="501"/>
        <v>0</v>
      </c>
      <c r="X3606" s="828">
        <f t="shared" si="502"/>
        <v>0</v>
      </c>
      <c r="Y3606" s="1069">
        <f>[5]building!Y3597</f>
        <v>0</v>
      </c>
      <c r="Z3606" s="749">
        <f t="shared" si="503"/>
        <v>0</v>
      </c>
      <c r="AA3606" s="1071"/>
      <c r="AB3606" s="1071"/>
    </row>
    <row r="3607" spans="23:28" ht="70.5" customHeight="1">
      <c r="W3607" s="829">
        <f t="shared" si="501"/>
        <v>0</v>
      </c>
      <c r="X3607" s="828">
        <f t="shared" si="502"/>
        <v>0</v>
      </c>
      <c r="Y3607" s="1069">
        <f>[5]building!Y3598</f>
        <v>0</v>
      </c>
      <c r="Z3607" s="749">
        <f t="shared" si="503"/>
        <v>0</v>
      </c>
      <c r="AA3607" s="1071"/>
      <c r="AB3607" s="1071"/>
    </row>
    <row r="3608" spans="23:28" ht="70.5" customHeight="1">
      <c r="W3608" s="829">
        <f t="shared" si="501"/>
        <v>0</v>
      </c>
      <c r="X3608" s="828">
        <f t="shared" si="502"/>
        <v>0</v>
      </c>
      <c r="Y3608" s="1069">
        <f>[5]building!Y3599</f>
        <v>0</v>
      </c>
      <c r="Z3608" s="749">
        <f t="shared" si="503"/>
        <v>0</v>
      </c>
      <c r="AA3608" s="1071"/>
      <c r="AB3608" s="1071"/>
    </row>
    <row r="3609" spans="23:28" ht="70.5" customHeight="1">
      <c r="W3609" s="829">
        <f t="shared" si="501"/>
        <v>0</v>
      </c>
      <c r="X3609" s="828">
        <f t="shared" si="502"/>
        <v>0</v>
      </c>
      <c r="Y3609" s="1069">
        <f>[5]building!Y3600</f>
        <v>0</v>
      </c>
      <c r="Z3609" s="749">
        <f t="shared" si="503"/>
        <v>0</v>
      </c>
      <c r="AA3609" s="1071"/>
      <c r="AB3609" s="1071"/>
    </row>
    <row r="3610" spans="23:28" ht="70.5" customHeight="1">
      <c r="W3610" s="829">
        <f t="shared" si="501"/>
        <v>0</v>
      </c>
      <c r="X3610" s="828">
        <f t="shared" si="502"/>
        <v>0</v>
      </c>
      <c r="Y3610" s="1069">
        <f>[5]building!Y3601</f>
        <v>0</v>
      </c>
      <c r="Z3610" s="749">
        <f t="shared" si="503"/>
        <v>0</v>
      </c>
      <c r="AA3610" s="1071"/>
      <c r="AB3610" s="1071"/>
    </row>
    <row r="3611" spans="23:28" ht="70.5" customHeight="1">
      <c r="W3611" s="829">
        <f t="shared" si="501"/>
        <v>0</v>
      </c>
      <c r="X3611" s="828">
        <f t="shared" si="502"/>
        <v>0</v>
      </c>
      <c r="Y3611" s="1069">
        <f>[5]building!Y3602</f>
        <v>0</v>
      </c>
      <c r="Z3611" s="749">
        <f t="shared" si="503"/>
        <v>0</v>
      </c>
      <c r="AA3611" s="1071"/>
      <c r="AB3611" s="1071"/>
    </row>
    <row r="3612" spans="23:28" ht="70.5" customHeight="1">
      <c r="W3612" s="829">
        <f t="shared" si="501"/>
        <v>0</v>
      </c>
      <c r="X3612" s="828">
        <f t="shared" si="502"/>
        <v>0</v>
      </c>
      <c r="Y3612" s="1069">
        <f>[5]building!Y3603</f>
        <v>0</v>
      </c>
      <c r="Z3612" s="749">
        <f t="shared" si="503"/>
        <v>0</v>
      </c>
      <c r="AA3612" s="1071"/>
      <c r="AB3612" s="1071"/>
    </row>
    <row r="3613" spans="23:28" ht="70.5" customHeight="1">
      <c r="W3613" s="829">
        <f t="shared" si="501"/>
        <v>0</v>
      </c>
      <c r="X3613" s="828">
        <f t="shared" si="502"/>
        <v>0</v>
      </c>
      <c r="Y3613" s="1069">
        <f>[5]building!Y3604</f>
        <v>0</v>
      </c>
      <c r="Z3613" s="749">
        <f t="shared" si="503"/>
        <v>0</v>
      </c>
      <c r="AA3613" s="1071"/>
      <c r="AB3613" s="1071"/>
    </row>
    <row r="3614" spans="23:28" ht="70.5" customHeight="1">
      <c r="W3614" s="829">
        <f t="shared" ref="W3614:W3677" si="504">G3614+I3614+K3614+M3614+O3614+Q3614+S3614+U3614</f>
        <v>0</v>
      </c>
      <c r="X3614" s="828">
        <f t="shared" ref="X3614:X3677" si="505">W3614*C3614</f>
        <v>0</v>
      </c>
      <c r="Y3614" s="1069">
        <f>[5]building!Y3605</f>
        <v>0</v>
      </c>
      <c r="Z3614" s="749">
        <f t="shared" ref="Z3614:Z3677" si="506">Y3614*C3614</f>
        <v>0</v>
      </c>
      <c r="AA3614" s="1071"/>
      <c r="AB3614" s="1071"/>
    </row>
    <row r="3615" spans="23:28" ht="70.5" customHeight="1">
      <c r="W3615" s="829">
        <f t="shared" si="504"/>
        <v>0</v>
      </c>
      <c r="X3615" s="828">
        <f t="shared" si="505"/>
        <v>0</v>
      </c>
      <c r="Y3615" s="1069">
        <f>[5]building!Y3606</f>
        <v>0</v>
      </c>
      <c r="Z3615" s="749">
        <f t="shared" si="506"/>
        <v>0</v>
      </c>
      <c r="AA3615" s="1071"/>
      <c r="AB3615" s="1071"/>
    </row>
    <row r="3616" spans="23:28" ht="70.5" customHeight="1">
      <c r="W3616" s="829">
        <f t="shared" si="504"/>
        <v>0</v>
      </c>
      <c r="X3616" s="828">
        <f t="shared" si="505"/>
        <v>0</v>
      </c>
      <c r="Y3616" s="1069">
        <f>[5]building!Y3607</f>
        <v>0</v>
      </c>
      <c r="Z3616" s="749">
        <f t="shared" si="506"/>
        <v>0</v>
      </c>
      <c r="AA3616" s="1071"/>
      <c r="AB3616" s="1071"/>
    </row>
    <row r="3617" spans="23:28" ht="70.5" customHeight="1">
      <c r="W3617" s="829">
        <f t="shared" si="504"/>
        <v>0</v>
      </c>
      <c r="X3617" s="828">
        <f t="shared" si="505"/>
        <v>0</v>
      </c>
      <c r="Y3617" s="1069">
        <f>[5]building!Y3608</f>
        <v>0</v>
      </c>
      <c r="Z3617" s="749">
        <f t="shared" si="506"/>
        <v>0</v>
      </c>
      <c r="AA3617" s="1071"/>
      <c r="AB3617" s="1071"/>
    </row>
    <row r="3618" spans="23:28" ht="70.5" customHeight="1">
      <c r="W3618" s="829">
        <f t="shared" si="504"/>
        <v>0</v>
      </c>
      <c r="X3618" s="828">
        <f t="shared" si="505"/>
        <v>0</v>
      </c>
      <c r="Y3618" s="1069">
        <f>[5]building!Y3609</f>
        <v>0</v>
      </c>
      <c r="Z3618" s="749">
        <f t="shared" si="506"/>
        <v>0</v>
      </c>
      <c r="AA3618" s="1071"/>
      <c r="AB3618" s="1071"/>
    </row>
    <row r="3619" spans="23:28" ht="70.5" customHeight="1">
      <c r="W3619" s="829">
        <f t="shared" si="504"/>
        <v>0</v>
      </c>
      <c r="X3619" s="828">
        <f t="shared" si="505"/>
        <v>0</v>
      </c>
      <c r="Y3619" s="1069">
        <f>[5]building!Y3610</f>
        <v>0</v>
      </c>
      <c r="Z3619" s="749">
        <f t="shared" si="506"/>
        <v>0</v>
      </c>
      <c r="AA3619" s="1071"/>
      <c r="AB3619" s="1071"/>
    </row>
    <row r="3620" spans="23:28" ht="70.5" customHeight="1">
      <c r="W3620" s="829">
        <f t="shared" si="504"/>
        <v>0</v>
      </c>
      <c r="X3620" s="828">
        <f t="shared" si="505"/>
        <v>0</v>
      </c>
      <c r="Y3620" s="1069">
        <f>[5]building!Y3611</f>
        <v>0</v>
      </c>
      <c r="Z3620" s="749">
        <f t="shared" si="506"/>
        <v>0</v>
      </c>
      <c r="AA3620" s="1071"/>
      <c r="AB3620" s="1071"/>
    </row>
    <row r="3621" spans="23:28" ht="70.5" customHeight="1">
      <c r="W3621" s="829">
        <f t="shared" si="504"/>
        <v>0</v>
      </c>
      <c r="X3621" s="828">
        <f t="shared" si="505"/>
        <v>0</v>
      </c>
      <c r="Y3621" s="1069">
        <f>[5]building!Y3612</f>
        <v>0</v>
      </c>
      <c r="Z3621" s="749">
        <f t="shared" si="506"/>
        <v>0</v>
      </c>
      <c r="AA3621" s="1071"/>
      <c r="AB3621" s="1071"/>
    </row>
    <row r="3622" spans="23:28" ht="70.5" customHeight="1">
      <c r="W3622" s="829">
        <f t="shared" si="504"/>
        <v>0</v>
      </c>
      <c r="X3622" s="828">
        <f t="shared" si="505"/>
        <v>0</v>
      </c>
      <c r="Y3622" s="1069">
        <f>[5]building!Y3613</f>
        <v>0</v>
      </c>
      <c r="Z3622" s="749">
        <f t="shared" si="506"/>
        <v>0</v>
      </c>
      <c r="AA3622" s="1071"/>
      <c r="AB3622" s="1071"/>
    </row>
    <row r="3623" spans="23:28" ht="70.5" customHeight="1">
      <c r="W3623" s="829">
        <f t="shared" si="504"/>
        <v>0</v>
      </c>
      <c r="X3623" s="828">
        <f t="shared" si="505"/>
        <v>0</v>
      </c>
      <c r="Y3623" s="1069">
        <f>[5]building!Y3614</f>
        <v>0</v>
      </c>
      <c r="Z3623" s="749">
        <f t="shared" si="506"/>
        <v>0</v>
      </c>
      <c r="AA3623" s="1071"/>
      <c r="AB3623" s="1071"/>
    </row>
    <row r="3624" spans="23:28" ht="70.5" customHeight="1">
      <c r="W3624" s="829">
        <f t="shared" si="504"/>
        <v>0</v>
      </c>
      <c r="X3624" s="828">
        <f t="shared" si="505"/>
        <v>0</v>
      </c>
      <c r="Y3624" s="1069">
        <f>[5]building!Y3615</f>
        <v>0</v>
      </c>
      <c r="Z3624" s="749">
        <f t="shared" si="506"/>
        <v>0</v>
      </c>
      <c r="AA3624" s="1071"/>
      <c r="AB3624" s="1071"/>
    </row>
    <row r="3625" spans="23:28" ht="70.5" customHeight="1">
      <c r="W3625" s="829">
        <f t="shared" si="504"/>
        <v>0</v>
      </c>
      <c r="X3625" s="828">
        <f t="shared" si="505"/>
        <v>0</v>
      </c>
      <c r="Y3625" s="1069">
        <f>[5]building!Y3616</f>
        <v>0</v>
      </c>
      <c r="Z3625" s="749">
        <f t="shared" si="506"/>
        <v>0</v>
      </c>
      <c r="AA3625" s="1071"/>
      <c r="AB3625" s="1071"/>
    </row>
    <row r="3626" spans="23:28" ht="70.5" customHeight="1">
      <c r="W3626" s="829">
        <f t="shared" si="504"/>
        <v>0</v>
      </c>
      <c r="X3626" s="828">
        <f t="shared" si="505"/>
        <v>0</v>
      </c>
      <c r="Y3626" s="1069">
        <f>[5]building!Y3617</f>
        <v>0</v>
      </c>
      <c r="Z3626" s="749">
        <f t="shared" si="506"/>
        <v>0</v>
      </c>
      <c r="AA3626" s="1071"/>
      <c r="AB3626" s="1071"/>
    </row>
    <row r="3627" spans="23:28" ht="70.5" customHeight="1">
      <c r="W3627" s="829">
        <f t="shared" si="504"/>
        <v>0</v>
      </c>
      <c r="X3627" s="828">
        <f t="shared" si="505"/>
        <v>0</v>
      </c>
      <c r="Y3627" s="1069">
        <f>[5]building!Y3618</f>
        <v>0</v>
      </c>
      <c r="Z3627" s="749">
        <f t="shared" si="506"/>
        <v>0</v>
      </c>
      <c r="AA3627" s="1071"/>
      <c r="AB3627" s="1071"/>
    </row>
    <row r="3628" spans="23:28" ht="70.5" customHeight="1">
      <c r="W3628" s="829">
        <f t="shared" si="504"/>
        <v>0</v>
      </c>
      <c r="X3628" s="828">
        <f t="shared" si="505"/>
        <v>0</v>
      </c>
      <c r="Y3628" s="1069">
        <f>[5]building!Y3619</f>
        <v>0</v>
      </c>
      <c r="Z3628" s="749">
        <f t="shared" si="506"/>
        <v>0</v>
      </c>
      <c r="AA3628" s="1071"/>
      <c r="AB3628" s="1071"/>
    </row>
    <row r="3629" spans="23:28" ht="70.5" customHeight="1">
      <c r="W3629" s="829">
        <f t="shared" si="504"/>
        <v>0</v>
      </c>
      <c r="X3629" s="828">
        <f t="shared" si="505"/>
        <v>0</v>
      </c>
      <c r="Y3629" s="1069">
        <f>[5]building!Y3620</f>
        <v>0</v>
      </c>
      <c r="Z3629" s="749">
        <f t="shared" si="506"/>
        <v>0</v>
      </c>
      <c r="AA3629" s="1071"/>
      <c r="AB3629" s="1071"/>
    </row>
    <row r="3630" spans="23:28" ht="70.5" customHeight="1">
      <c r="W3630" s="829">
        <f t="shared" si="504"/>
        <v>0</v>
      </c>
      <c r="X3630" s="828">
        <f t="shared" si="505"/>
        <v>0</v>
      </c>
      <c r="Y3630" s="1069">
        <f>[5]building!Y3621</f>
        <v>0</v>
      </c>
      <c r="Z3630" s="749">
        <f t="shared" si="506"/>
        <v>0</v>
      </c>
      <c r="AA3630" s="1071"/>
      <c r="AB3630" s="1071"/>
    </row>
    <row r="3631" spans="23:28" ht="70.5" customHeight="1">
      <c r="W3631" s="829">
        <f t="shared" si="504"/>
        <v>0</v>
      </c>
      <c r="X3631" s="828">
        <f t="shared" si="505"/>
        <v>0</v>
      </c>
      <c r="Y3631" s="1069">
        <f>[5]building!Y3622</f>
        <v>0</v>
      </c>
      <c r="Z3631" s="749">
        <f t="shared" si="506"/>
        <v>0</v>
      </c>
      <c r="AA3631" s="1071"/>
      <c r="AB3631" s="1071"/>
    </row>
    <row r="3632" spans="23:28" ht="70.5" customHeight="1">
      <c r="W3632" s="829">
        <f t="shared" si="504"/>
        <v>0</v>
      </c>
      <c r="X3632" s="828">
        <f t="shared" si="505"/>
        <v>0</v>
      </c>
      <c r="Y3632" s="1069">
        <f>[5]building!Y3623</f>
        <v>0</v>
      </c>
      <c r="Z3632" s="749">
        <f t="shared" si="506"/>
        <v>0</v>
      </c>
      <c r="AA3632" s="1071"/>
      <c r="AB3632" s="1071"/>
    </row>
    <row r="3633" spans="23:28" ht="70.5" customHeight="1">
      <c r="W3633" s="829">
        <f t="shared" si="504"/>
        <v>0</v>
      </c>
      <c r="X3633" s="828">
        <f t="shared" si="505"/>
        <v>0</v>
      </c>
      <c r="Y3633" s="1069">
        <f>[5]building!Y3624</f>
        <v>0</v>
      </c>
      <c r="Z3633" s="749">
        <f t="shared" si="506"/>
        <v>0</v>
      </c>
      <c r="AA3633" s="1071"/>
      <c r="AB3633" s="1071"/>
    </row>
    <row r="3634" spans="23:28" ht="70.5" customHeight="1">
      <c r="W3634" s="829">
        <f t="shared" si="504"/>
        <v>0</v>
      </c>
      <c r="X3634" s="828">
        <f t="shared" si="505"/>
        <v>0</v>
      </c>
      <c r="Y3634" s="1069">
        <f>[5]building!Y3625</f>
        <v>0</v>
      </c>
      <c r="Z3634" s="749">
        <f t="shared" si="506"/>
        <v>0</v>
      </c>
      <c r="AA3634" s="1071"/>
      <c r="AB3634" s="1071"/>
    </row>
    <row r="3635" spans="23:28" ht="70.5" customHeight="1">
      <c r="W3635" s="829">
        <f t="shared" si="504"/>
        <v>0</v>
      </c>
      <c r="X3635" s="828">
        <f t="shared" si="505"/>
        <v>0</v>
      </c>
      <c r="Y3635" s="1069">
        <f>[5]building!Y3626</f>
        <v>0</v>
      </c>
      <c r="Z3635" s="749">
        <f t="shared" si="506"/>
        <v>0</v>
      </c>
      <c r="AA3635" s="1071"/>
      <c r="AB3635" s="1071"/>
    </row>
    <row r="3636" spans="23:28" ht="70.5" customHeight="1">
      <c r="W3636" s="829">
        <f t="shared" si="504"/>
        <v>0</v>
      </c>
      <c r="X3636" s="828">
        <f t="shared" si="505"/>
        <v>0</v>
      </c>
      <c r="Y3636" s="1069">
        <f>[5]building!Y3627</f>
        <v>0</v>
      </c>
      <c r="Z3636" s="749">
        <f t="shared" si="506"/>
        <v>0</v>
      </c>
      <c r="AA3636" s="1071"/>
      <c r="AB3636" s="1071"/>
    </row>
    <row r="3637" spans="23:28" ht="70.5" customHeight="1">
      <c r="W3637" s="829">
        <f t="shared" si="504"/>
        <v>0</v>
      </c>
      <c r="X3637" s="828">
        <f t="shared" si="505"/>
        <v>0</v>
      </c>
      <c r="Y3637" s="1069">
        <f>[5]building!Y3628</f>
        <v>0</v>
      </c>
      <c r="Z3637" s="749">
        <f t="shared" si="506"/>
        <v>0</v>
      </c>
      <c r="AA3637" s="1071"/>
      <c r="AB3637" s="1071"/>
    </row>
    <row r="3638" spans="23:28" ht="70.5" customHeight="1">
      <c r="W3638" s="829">
        <f t="shared" si="504"/>
        <v>0</v>
      </c>
      <c r="X3638" s="828">
        <f t="shared" si="505"/>
        <v>0</v>
      </c>
      <c r="Y3638" s="1069">
        <f>[5]building!Y3629</f>
        <v>0</v>
      </c>
      <c r="Z3638" s="749">
        <f t="shared" si="506"/>
        <v>0</v>
      </c>
      <c r="AA3638" s="1071"/>
      <c r="AB3638" s="1071"/>
    </row>
    <row r="3639" spans="23:28" ht="70.5" customHeight="1">
      <c r="W3639" s="829">
        <f t="shared" si="504"/>
        <v>0</v>
      </c>
      <c r="X3639" s="828">
        <f t="shared" si="505"/>
        <v>0</v>
      </c>
      <c r="Y3639" s="1069">
        <f>[5]building!Y3630</f>
        <v>0</v>
      </c>
      <c r="Z3639" s="749">
        <f t="shared" si="506"/>
        <v>0</v>
      </c>
      <c r="AA3639" s="1071"/>
      <c r="AB3639" s="1071"/>
    </row>
    <row r="3640" spans="23:28" ht="70.5" customHeight="1">
      <c r="W3640" s="829">
        <f t="shared" si="504"/>
        <v>0</v>
      </c>
      <c r="X3640" s="828">
        <f t="shared" si="505"/>
        <v>0</v>
      </c>
      <c r="Y3640" s="1069">
        <f>[5]building!Y3631</f>
        <v>0</v>
      </c>
      <c r="Z3640" s="749">
        <f t="shared" si="506"/>
        <v>0</v>
      </c>
      <c r="AA3640" s="1071"/>
      <c r="AB3640" s="1071"/>
    </row>
    <row r="3641" spans="23:28" ht="70.5" customHeight="1">
      <c r="W3641" s="829">
        <f t="shared" si="504"/>
        <v>0</v>
      </c>
      <c r="X3641" s="828">
        <f t="shared" si="505"/>
        <v>0</v>
      </c>
      <c r="Y3641" s="1069">
        <f>[5]building!Y3632</f>
        <v>0</v>
      </c>
      <c r="Z3641" s="749">
        <f t="shared" si="506"/>
        <v>0</v>
      </c>
      <c r="AA3641" s="1071"/>
      <c r="AB3641" s="1071"/>
    </row>
    <row r="3642" spans="23:28" ht="70.5" customHeight="1">
      <c r="W3642" s="829">
        <f t="shared" si="504"/>
        <v>0</v>
      </c>
      <c r="X3642" s="828">
        <f t="shared" si="505"/>
        <v>0</v>
      </c>
      <c r="Y3642" s="1069">
        <f>[5]building!Y3633</f>
        <v>0</v>
      </c>
      <c r="Z3642" s="749">
        <f t="shared" si="506"/>
        <v>0</v>
      </c>
      <c r="AA3642" s="1071"/>
      <c r="AB3642" s="1071"/>
    </row>
    <row r="3643" spans="23:28" ht="70.5" customHeight="1">
      <c r="W3643" s="829">
        <f t="shared" si="504"/>
        <v>0</v>
      </c>
      <c r="X3643" s="828">
        <f t="shared" si="505"/>
        <v>0</v>
      </c>
      <c r="Y3643" s="1069">
        <f>[5]building!Y3634</f>
        <v>0</v>
      </c>
      <c r="Z3643" s="749">
        <f t="shared" si="506"/>
        <v>0</v>
      </c>
      <c r="AA3643" s="1071"/>
      <c r="AB3643" s="1071"/>
    </row>
    <row r="3644" spans="23:28" ht="70.5" customHeight="1">
      <c r="W3644" s="829">
        <f t="shared" si="504"/>
        <v>0</v>
      </c>
      <c r="X3644" s="828">
        <f t="shared" si="505"/>
        <v>0</v>
      </c>
      <c r="Y3644" s="1069">
        <f>[5]building!Y3635</f>
        <v>0</v>
      </c>
      <c r="Z3644" s="749">
        <f t="shared" si="506"/>
        <v>0</v>
      </c>
      <c r="AA3644" s="1071"/>
      <c r="AB3644" s="1071"/>
    </row>
    <row r="3645" spans="23:28" ht="70.5" customHeight="1">
      <c r="W3645" s="829">
        <f t="shared" si="504"/>
        <v>0</v>
      </c>
      <c r="X3645" s="828">
        <f t="shared" si="505"/>
        <v>0</v>
      </c>
      <c r="Y3645" s="1069">
        <f>[5]building!Y3636</f>
        <v>0</v>
      </c>
      <c r="Z3645" s="749">
        <f t="shared" si="506"/>
        <v>0</v>
      </c>
      <c r="AA3645" s="1071"/>
      <c r="AB3645" s="1071"/>
    </row>
    <row r="3646" spans="23:28" ht="70.5" customHeight="1">
      <c r="W3646" s="829">
        <f t="shared" si="504"/>
        <v>0</v>
      </c>
      <c r="X3646" s="828">
        <f t="shared" si="505"/>
        <v>0</v>
      </c>
      <c r="Y3646" s="1069">
        <f>[5]building!Y3637</f>
        <v>0</v>
      </c>
      <c r="Z3646" s="749">
        <f t="shared" si="506"/>
        <v>0</v>
      </c>
      <c r="AA3646" s="1071"/>
      <c r="AB3646" s="1071"/>
    </row>
    <row r="3647" spans="23:28" ht="70.5" customHeight="1">
      <c r="W3647" s="829">
        <f t="shared" si="504"/>
        <v>0</v>
      </c>
      <c r="X3647" s="828">
        <f t="shared" si="505"/>
        <v>0</v>
      </c>
      <c r="Y3647" s="1069">
        <f>[5]building!Y3638</f>
        <v>0</v>
      </c>
      <c r="Z3647" s="749">
        <f t="shared" si="506"/>
        <v>0</v>
      </c>
      <c r="AA3647" s="1071"/>
      <c r="AB3647" s="1071"/>
    </row>
    <row r="3648" spans="23:28" ht="70.5" customHeight="1">
      <c r="W3648" s="829">
        <f t="shared" si="504"/>
        <v>0</v>
      </c>
      <c r="X3648" s="828">
        <f t="shared" si="505"/>
        <v>0</v>
      </c>
      <c r="Y3648" s="1069">
        <f>[5]building!Y3639</f>
        <v>0</v>
      </c>
      <c r="Z3648" s="749">
        <f t="shared" si="506"/>
        <v>0</v>
      </c>
      <c r="AA3648" s="1071"/>
      <c r="AB3648" s="1071"/>
    </row>
    <row r="3649" spans="23:28" ht="70.5" customHeight="1">
      <c r="W3649" s="829">
        <f t="shared" si="504"/>
        <v>0</v>
      </c>
      <c r="X3649" s="828">
        <f t="shared" si="505"/>
        <v>0</v>
      </c>
      <c r="Y3649" s="1069">
        <f>[5]building!Y3640</f>
        <v>0</v>
      </c>
      <c r="Z3649" s="749">
        <f t="shared" si="506"/>
        <v>0</v>
      </c>
      <c r="AA3649" s="1071"/>
      <c r="AB3649" s="1071"/>
    </row>
    <row r="3650" spans="23:28" ht="70.5" customHeight="1">
      <c r="W3650" s="829">
        <f t="shared" si="504"/>
        <v>0</v>
      </c>
      <c r="X3650" s="828">
        <f t="shared" si="505"/>
        <v>0</v>
      </c>
      <c r="Y3650" s="1069">
        <f>[5]building!Y3641</f>
        <v>0</v>
      </c>
      <c r="Z3650" s="749">
        <f t="shared" si="506"/>
        <v>0</v>
      </c>
      <c r="AA3650" s="1071"/>
      <c r="AB3650" s="1071"/>
    </row>
    <row r="3651" spans="23:28" ht="70.5" customHeight="1">
      <c r="W3651" s="829">
        <f t="shared" si="504"/>
        <v>0</v>
      </c>
      <c r="X3651" s="828">
        <f t="shared" si="505"/>
        <v>0</v>
      </c>
      <c r="Y3651" s="1069">
        <f>[5]building!Y3642</f>
        <v>0</v>
      </c>
      <c r="Z3651" s="749">
        <f t="shared" si="506"/>
        <v>0</v>
      </c>
      <c r="AA3651" s="1071"/>
      <c r="AB3651" s="1071"/>
    </row>
    <row r="3652" spans="23:28" ht="70.5" customHeight="1">
      <c r="W3652" s="829">
        <f t="shared" si="504"/>
        <v>0</v>
      </c>
      <c r="X3652" s="828">
        <f t="shared" si="505"/>
        <v>0</v>
      </c>
      <c r="Y3652" s="1069">
        <f>[5]building!Y3643</f>
        <v>0</v>
      </c>
      <c r="Z3652" s="749">
        <f t="shared" si="506"/>
        <v>0</v>
      </c>
      <c r="AA3652" s="1071"/>
      <c r="AB3652" s="1071"/>
    </row>
    <row r="3653" spans="23:28" ht="70.5" customHeight="1">
      <c r="W3653" s="829">
        <f t="shared" si="504"/>
        <v>0</v>
      </c>
      <c r="X3653" s="828">
        <f t="shared" si="505"/>
        <v>0</v>
      </c>
      <c r="Y3653" s="1069">
        <f>[5]building!Y3644</f>
        <v>0</v>
      </c>
      <c r="Z3653" s="749">
        <f t="shared" si="506"/>
        <v>0</v>
      </c>
      <c r="AA3653" s="1071"/>
      <c r="AB3653" s="1071"/>
    </row>
    <row r="3654" spans="23:28" ht="70.5" customHeight="1">
      <c r="W3654" s="829">
        <f t="shared" si="504"/>
        <v>0</v>
      </c>
      <c r="X3654" s="828">
        <f t="shared" si="505"/>
        <v>0</v>
      </c>
      <c r="Y3654" s="1069">
        <f>[5]building!Y3645</f>
        <v>0</v>
      </c>
      <c r="Z3654" s="749">
        <f t="shared" si="506"/>
        <v>0</v>
      </c>
      <c r="AA3654" s="1071"/>
      <c r="AB3654" s="1071"/>
    </row>
    <row r="3655" spans="23:28" ht="70.5" customHeight="1">
      <c r="W3655" s="829">
        <f t="shared" si="504"/>
        <v>0</v>
      </c>
      <c r="X3655" s="828">
        <f t="shared" si="505"/>
        <v>0</v>
      </c>
      <c r="Y3655" s="1069">
        <f>[5]building!Y3646</f>
        <v>0</v>
      </c>
      <c r="Z3655" s="749">
        <f t="shared" si="506"/>
        <v>0</v>
      </c>
      <c r="AA3655" s="1071"/>
      <c r="AB3655" s="1071"/>
    </row>
    <row r="3656" spans="23:28" ht="70.5" customHeight="1">
      <c r="W3656" s="829">
        <f t="shared" si="504"/>
        <v>0</v>
      </c>
      <c r="X3656" s="828">
        <f t="shared" si="505"/>
        <v>0</v>
      </c>
      <c r="Y3656" s="1069">
        <f>[5]building!Y3647</f>
        <v>0</v>
      </c>
      <c r="Z3656" s="749">
        <f t="shared" si="506"/>
        <v>0</v>
      </c>
      <c r="AA3656" s="1071"/>
      <c r="AB3656" s="1071"/>
    </row>
    <row r="3657" spans="23:28" ht="70.5" customHeight="1">
      <c r="W3657" s="829">
        <f t="shared" si="504"/>
        <v>0</v>
      </c>
      <c r="X3657" s="828">
        <f t="shared" si="505"/>
        <v>0</v>
      </c>
      <c r="Y3657" s="1069">
        <f>[5]building!Y3648</f>
        <v>0</v>
      </c>
      <c r="Z3657" s="749">
        <f t="shared" si="506"/>
        <v>0</v>
      </c>
      <c r="AA3657" s="1071"/>
      <c r="AB3657" s="1071"/>
    </row>
    <row r="3658" spans="23:28" ht="70.5" customHeight="1">
      <c r="W3658" s="829">
        <f t="shared" si="504"/>
        <v>0</v>
      </c>
      <c r="X3658" s="828">
        <f t="shared" si="505"/>
        <v>0</v>
      </c>
      <c r="Y3658" s="1069">
        <f>[5]building!Y3649</f>
        <v>0</v>
      </c>
      <c r="Z3658" s="749">
        <f t="shared" si="506"/>
        <v>0</v>
      </c>
      <c r="AA3658" s="1071"/>
      <c r="AB3658" s="1071"/>
    </row>
    <row r="3659" spans="23:28" ht="70.5" customHeight="1">
      <c r="W3659" s="829">
        <f t="shared" si="504"/>
        <v>0</v>
      </c>
      <c r="X3659" s="828">
        <f t="shared" si="505"/>
        <v>0</v>
      </c>
      <c r="Y3659" s="1069">
        <f>[5]building!Y3650</f>
        <v>0</v>
      </c>
      <c r="Z3659" s="749">
        <f t="shared" si="506"/>
        <v>0</v>
      </c>
      <c r="AA3659" s="1071"/>
      <c r="AB3659" s="1071"/>
    </row>
    <row r="3660" spans="23:28" ht="70.5" customHeight="1">
      <c r="W3660" s="829">
        <f t="shared" si="504"/>
        <v>0</v>
      </c>
      <c r="X3660" s="828">
        <f t="shared" si="505"/>
        <v>0</v>
      </c>
      <c r="Y3660" s="1069">
        <f>[5]building!Y3651</f>
        <v>0</v>
      </c>
      <c r="Z3660" s="749">
        <f t="shared" si="506"/>
        <v>0</v>
      </c>
      <c r="AA3660" s="1071"/>
      <c r="AB3660" s="1071"/>
    </row>
    <row r="3661" spans="23:28" ht="70.5" customHeight="1">
      <c r="W3661" s="829">
        <f t="shared" si="504"/>
        <v>0</v>
      </c>
      <c r="X3661" s="828">
        <f t="shared" si="505"/>
        <v>0</v>
      </c>
      <c r="Y3661" s="1069">
        <f>[5]building!Y3652</f>
        <v>0</v>
      </c>
      <c r="Z3661" s="749">
        <f t="shared" si="506"/>
        <v>0</v>
      </c>
      <c r="AA3661" s="1071"/>
      <c r="AB3661" s="1071"/>
    </row>
    <row r="3662" spans="23:28" ht="70.5" customHeight="1">
      <c r="W3662" s="829">
        <f t="shared" si="504"/>
        <v>0</v>
      </c>
      <c r="X3662" s="828">
        <f t="shared" si="505"/>
        <v>0</v>
      </c>
      <c r="Y3662" s="1069">
        <f>[5]building!Y3653</f>
        <v>0</v>
      </c>
      <c r="Z3662" s="749">
        <f t="shared" si="506"/>
        <v>0</v>
      </c>
      <c r="AA3662" s="1071"/>
      <c r="AB3662" s="1071"/>
    </row>
    <row r="3663" spans="23:28" ht="70.5" customHeight="1">
      <c r="W3663" s="829">
        <f t="shared" si="504"/>
        <v>0</v>
      </c>
      <c r="X3663" s="828">
        <f t="shared" si="505"/>
        <v>0</v>
      </c>
      <c r="Y3663" s="1069">
        <f>[5]building!Y3654</f>
        <v>0</v>
      </c>
      <c r="Z3663" s="749">
        <f t="shared" si="506"/>
        <v>0</v>
      </c>
      <c r="AA3663" s="1071"/>
      <c r="AB3663" s="1071"/>
    </row>
    <row r="3664" spans="23:28" ht="70.5" customHeight="1">
      <c r="W3664" s="829">
        <f t="shared" si="504"/>
        <v>0</v>
      </c>
      <c r="X3664" s="828">
        <f t="shared" si="505"/>
        <v>0</v>
      </c>
      <c r="Y3664" s="1069">
        <f>[5]building!Y3655</f>
        <v>0</v>
      </c>
      <c r="Z3664" s="749">
        <f t="shared" si="506"/>
        <v>0</v>
      </c>
      <c r="AA3664" s="1071"/>
      <c r="AB3664" s="1071"/>
    </row>
    <row r="3665" spans="23:28" ht="70.5" customHeight="1">
      <c r="W3665" s="829">
        <f t="shared" si="504"/>
        <v>0</v>
      </c>
      <c r="X3665" s="828">
        <f t="shared" si="505"/>
        <v>0</v>
      </c>
      <c r="Y3665" s="1069">
        <f>[5]building!Y3656</f>
        <v>0</v>
      </c>
      <c r="Z3665" s="749">
        <f t="shared" si="506"/>
        <v>0</v>
      </c>
      <c r="AA3665" s="1071"/>
      <c r="AB3665" s="1071"/>
    </row>
    <row r="3666" spans="23:28" ht="70.5" customHeight="1">
      <c r="W3666" s="829">
        <f t="shared" si="504"/>
        <v>0</v>
      </c>
      <c r="X3666" s="828">
        <f t="shared" si="505"/>
        <v>0</v>
      </c>
      <c r="Y3666" s="1069">
        <f>[5]building!Y3657</f>
        <v>0</v>
      </c>
      <c r="Z3666" s="749">
        <f t="shared" si="506"/>
        <v>0</v>
      </c>
      <c r="AA3666" s="1071"/>
      <c r="AB3666" s="1071"/>
    </row>
    <row r="3667" spans="23:28" ht="70.5" customHeight="1">
      <c r="W3667" s="829">
        <f t="shared" si="504"/>
        <v>0</v>
      </c>
      <c r="X3667" s="828">
        <f t="shared" si="505"/>
        <v>0</v>
      </c>
      <c r="Y3667" s="1069">
        <f>[5]building!Y3658</f>
        <v>0</v>
      </c>
      <c r="Z3667" s="749">
        <f t="shared" si="506"/>
        <v>0</v>
      </c>
      <c r="AA3667" s="1071"/>
      <c r="AB3667" s="1071"/>
    </row>
    <row r="3668" spans="23:28" ht="70.5" customHeight="1">
      <c r="W3668" s="829">
        <f t="shared" si="504"/>
        <v>0</v>
      </c>
      <c r="X3668" s="828">
        <f t="shared" si="505"/>
        <v>0</v>
      </c>
      <c r="Y3668" s="1069">
        <f>[5]building!Y3659</f>
        <v>0</v>
      </c>
      <c r="Z3668" s="749">
        <f t="shared" si="506"/>
        <v>0</v>
      </c>
      <c r="AA3668" s="1071"/>
      <c r="AB3668" s="1071"/>
    </row>
    <row r="3669" spans="23:28" ht="70.5" customHeight="1">
      <c r="W3669" s="829">
        <f t="shared" si="504"/>
        <v>0</v>
      </c>
      <c r="X3669" s="828">
        <f t="shared" si="505"/>
        <v>0</v>
      </c>
      <c r="Y3669" s="1069">
        <f>[5]building!Y3660</f>
        <v>0</v>
      </c>
      <c r="Z3669" s="749">
        <f t="shared" si="506"/>
        <v>0</v>
      </c>
      <c r="AA3669" s="1071"/>
      <c r="AB3669" s="1071"/>
    </row>
    <row r="3670" spans="23:28" ht="70.5" customHeight="1">
      <c r="W3670" s="829">
        <f t="shared" si="504"/>
        <v>0</v>
      </c>
      <c r="X3670" s="828">
        <f t="shared" si="505"/>
        <v>0</v>
      </c>
      <c r="Y3670" s="1069">
        <f>[5]building!Y3661</f>
        <v>0</v>
      </c>
      <c r="Z3670" s="749">
        <f t="shared" si="506"/>
        <v>0</v>
      </c>
      <c r="AA3670" s="1071"/>
      <c r="AB3670" s="1071"/>
    </row>
    <row r="3671" spans="23:28" ht="70.5" customHeight="1">
      <c r="W3671" s="829">
        <f t="shared" si="504"/>
        <v>0</v>
      </c>
      <c r="X3671" s="828">
        <f t="shared" si="505"/>
        <v>0</v>
      </c>
      <c r="Y3671" s="1069">
        <f>[5]building!Y3662</f>
        <v>0</v>
      </c>
      <c r="Z3671" s="749">
        <f t="shared" si="506"/>
        <v>0</v>
      </c>
      <c r="AA3671" s="1071"/>
      <c r="AB3671" s="1071"/>
    </row>
    <row r="3672" spans="23:28" ht="70.5" customHeight="1">
      <c r="W3672" s="829">
        <f t="shared" si="504"/>
        <v>0</v>
      </c>
      <c r="X3672" s="828">
        <f t="shared" si="505"/>
        <v>0</v>
      </c>
      <c r="Y3672" s="1069">
        <f>[5]building!Y3663</f>
        <v>0</v>
      </c>
      <c r="Z3672" s="749">
        <f t="shared" si="506"/>
        <v>0</v>
      </c>
      <c r="AA3672" s="1071"/>
      <c r="AB3672" s="1071"/>
    </row>
    <row r="3673" spans="23:28" ht="70.5" customHeight="1">
      <c r="W3673" s="829">
        <f t="shared" si="504"/>
        <v>0</v>
      </c>
      <c r="X3673" s="828">
        <f t="shared" si="505"/>
        <v>0</v>
      </c>
      <c r="Y3673" s="1069">
        <f>[5]building!Y3664</f>
        <v>0</v>
      </c>
      <c r="Z3673" s="749">
        <f t="shared" si="506"/>
        <v>0</v>
      </c>
      <c r="AA3673" s="1071"/>
      <c r="AB3673" s="1071"/>
    </row>
    <row r="3674" spans="23:28" ht="70.5" customHeight="1">
      <c r="W3674" s="829">
        <f t="shared" si="504"/>
        <v>0</v>
      </c>
      <c r="X3674" s="828">
        <f t="shared" si="505"/>
        <v>0</v>
      </c>
      <c r="Y3674" s="1069">
        <f>[5]building!Y3665</f>
        <v>0</v>
      </c>
      <c r="Z3674" s="749">
        <f t="shared" si="506"/>
        <v>0</v>
      </c>
      <c r="AA3674" s="1071"/>
      <c r="AB3674" s="1071"/>
    </row>
    <row r="3675" spans="23:28" ht="70.5" customHeight="1">
      <c r="W3675" s="829">
        <f t="shared" si="504"/>
        <v>0</v>
      </c>
      <c r="X3675" s="828">
        <f t="shared" si="505"/>
        <v>0</v>
      </c>
      <c r="Y3675" s="1069">
        <f>[5]building!Y3666</f>
        <v>0</v>
      </c>
      <c r="Z3675" s="749">
        <f t="shared" si="506"/>
        <v>0</v>
      </c>
      <c r="AA3675" s="1071"/>
      <c r="AB3675" s="1071"/>
    </row>
    <row r="3676" spans="23:28" ht="70.5" customHeight="1">
      <c r="W3676" s="829">
        <f t="shared" si="504"/>
        <v>0</v>
      </c>
      <c r="X3676" s="828">
        <f t="shared" si="505"/>
        <v>0</v>
      </c>
      <c r="Y3676" s="1069">
        <f>[5]building!Y3667</f>
        <v>0</v>
      </c>
      <c r="Z3676" s="749">
        <f t="shared" si="506"/>
        <v>0</v>
      </c>
      <c r="AA3676" s="1071"/>
      <c r="AB3676" s="1071"/>
    </row>
    <row r="3677" spans="23:28" ht="70.5" customHeight="1">
      <c r="W3677" s="829">
        <f t="shared" si="504"/>
        <v>0</v>
      </c>
      <c r="X3677" s="828">
        <f t="shared" si="505"/>
        <v>0</v>
      </c>
      <c r="Y3677" s="1069">
        <f>[5]building!Y3668</f>
        <v>0</v>
      </c>
      <c r="Z3677" s="749">
        <f t="shared" si="506"/>
        <v>0</v>
      </c>
      <c r="AA3677" s="1071"/>
      <c r="AB3677" s="1071"/>
    </row>
    <row r="3678" spans="23:28" ht="70.5" customHeight="1">
      <c r="W3678" s="829">
        <f t="shared" ref="W3678:W3741" si="507">G3678+I3678+K3678+M3678+O3678+Q3678+S3678+U3678</f>
        <v>0</v>
      </c>
      <c r="X3678" s="828">
        <f t="shared" ref="X3678:X3741" si="508">W3678*C3678</f>
        <v>0</v>
      </c>
      <c r="Y3678" s="1069">
        <f>[5]building!Y3669</f>
        <v>0</v>
      </c>
      <c r="Z3678" s="749">
        <f t="shared" ref="Z3678:Z3741" si="509">Y3678*C3678</f>
        <v>0</v>
      </c>
      <c r="AA3678" s="1071"/>
      <c r="AB3678" s="1071"/>
    </row>
    <row r="3679" spans="23:28" ht="70.5" customHeight="1">
      <c r="W3679" s="829">
        <f t="shared" si="507"/>
        <v>0</v>
      </c>
      <c r="X3679" s="828">
        <f t="shared" si="508"/>
        <v>0</v>
      </c>
      <c r="Y3679" s="1069">
        <f>[5]building!Y3670</f>
        <v>0</v>
      </c>
      <c r="Z3679" s="749">
        <f t="shared" si="509"/>
        <v>0</v>
      </c>
      <c r="AA3679" s="1071"/>
      <c r="AB3679" s="1071"/>
    </row>
    <row r="3680" spans="23:28" ht="70.5" customHeight="1">
      <c r="W3680" s="829">
        <f t="shared" si="507"/>
        <v>0</v>
      </c>
      <c r="X3680" s="828">
        <f t="shared" si="508"/>
        <v>0</v>
      </c>
      <c r="Y3680" s="1069">
        <f>[5]building!Y3671</f>
        <v>0</v>
      </c>
      <c r="Z3680" s="749">
        <f t="shared" si="509"/>
        <v>0</v>
      </c>
      <c r="AA3680" s="1071"/>
      <c r="AB3680" s="1071"/>
    </row>
    <row r="3681" spans="23:28" ht="70.5" customHeight="1">
      <c r="W3681" s="829">
        <f t="shared" si="507"/>
        <v>0</v>
      </c>
      <c r="X3681" s="828">
        <f t="shared" si="508"/>
        <v>0</v>
      </c>
      <c r="Y3681" s="1069">
        <f>[5]building!Y3672</f>
        <v>0</v>
      </c>
      <c r="Z3681" s="749">
        <f t="shared" si="509"/>
        <v>0</v>
      </c>
      <c r="AA3681" s="1071"/>
      <c r="AB3681" s="1071"/>
    </row>
    <row r="3682" spans="23:28" ht="70.5" customHeight="1">
      <c r="W3682" s="829">
        <f t="shared" si="507"/>
        <v>0</v>
      </c>
      <c r="X3682" s="828">
        <f t="shared" si="508"/>
        <v>0</v>
      </c>
      <c r="Y3682" s="1069">
        <f>[5]building!Y3673</f>
        <v>0</v>
      </c>
      <c r="Z3682" s="749">
        <f t="shared" si="509"/>
        <v>0</v>
      </c>
      <c r="AA3682" s="1071"/>
      <c r="AB3682" s="1071"/>
    </row>
    <row r="3683" spans="23:28" ht="70.5" customHeight="1">
      <c r="W3683" s="829">
        <f t="shared" si="507"/>
        <v>0</v>
      </c>
      <c r="X3683" s="828">
        <f t="shared" si="508"/>
        <v>0</v>
      </c>
      <c r="Y3683" s="1069">
        <f>[5]building!Y3674</f>
        <v>0</v>
      </c>
      <c r="Z3683" s="749">
        <f t="shared" si="509"/>
        <v>0</v>
      </c>
      <c r="AA3683" s="1071"/>
      <c r="AB3683" s="1071"/>
    </row>
    <row r="3684" spans="23:28" ht="70.5" customHeight="1">
      <c r="W3684" s="829">
        <f t="shared" si="507"/>
        <v>0</v>
      </c>
      <c r="X3684" s="828">
        <f t="shared" si="508"/>
        <v>0</v>
      </c>
      <c r="Y3684" s="1069">
        <f>[5]building!Y3675</f>
        <v>0</v>
      </c>
      <c r="Z3684" s="749">
        <f t="shared" si="509"/>
        <v>0</v>
      </c>
      <c r="AA3684" s="1071"/>
      <c r="AB3684" s="1071"/>
    </row>
    <row r="3685" spans="23:28" ht="70.5" customHeight="1">
      <c r="W3685" s="829">
        <f t="shared" si="507"/>
        <v>0</v>
      </c>
      <c r="X3685" s="828">
        <f t="shared" si="508"/>
        <v>0</v>
      </c>
      <c r="Y3685" s="1069">
        <f>[5]building!Y3676</f>
        <v>0</v>
      </c>
      <c r="Z3685" s="749">
        <f t="shared" si="509"/>
        <v>0</v>
      </c>
      <c r="AA3685" s="1071"/>
      <c r="AB3685" s="1071"/>
    </row>
    <row r="3686" spans="23:28" ht="70.5" customHeight="1">
      <c r="W3686" s="829">
        <f t="shared" si="507"/>
        <v>0</v>
      </c>
      <c r="X3686" s="828">
        <f t="shared" si="508"/>
        <v>0</v>
      </c>
      <c r="Y3686" s="1069">
        <f>[5]building!Y3677</f>
        <v>0</v>
      </c>
      <c r="Z3686" s="749">
        <f t="shared" si="509"/>
        <v>0</v>
      </c>
      <c r="AA3686" s="1071"/>
      <c r="AB3686" s="1071"/>
    </row>
    <row r="3687" spans="23:28" ht="70.5" customHeight="1">
      <c r="W3687" s="829">
        <f t="shared" si="507"/>
        <v>0</v>
      </c>
      <c r="X3687" s="828">
        <f t="shared" si="508"/>
        <v>0</v>
      </c>
      <c r="Y3687" s="1069">
        <f>[5]building!Y3678</f>
        <v>0</v>
      </c>
      <c r="Z3687" s="749">
        <f t="shared" si="509"/>
        <v>0</v>
      </c>
      <c r="AA3687" s="1071"/>
      <c r="AB3687" s="1071"/>
    </row>
    <row r="3688" spans="23:28" ht="70.5" customHeight="1">
      <c r="W3688" s="829">
        <f t="shared" si="507"/>
        <v>0</v>
      </c>
      <c r="X3688" s="828">
        <f t="shared" si="508"/>
        <v>0</v>
      </c>
      <c r="Y3688" s="1069">
        <f>[5]building!Y3679</f>
        <v>0</v>
      </c>
      <c r="Z3688" s="749">
        <f t="shared" si="509"/>
        <v>0</v>
      </c>
      <c r="AA3688" s="1071"/>
      <c r="AB3688" s="1071"/>
    </row>
    <row r="3689" spans="23:28" ht="70.5" customHeight="1">
      <c r="W3689" s="829">
        <f t="shared" si="507"/>
        <v>0</v>
      </c>
      <c r="X3689" s="828">
        <f t="shared" si="508"/>
        <v>0</v>
      </c>
      <c r="Y3689" s="1069">
        <f>[5]building!Y3680</f>
        <v>0</v>
      </c>
      <c r="Z3689" s="749">
        <f t="shared" si="509"/>
        <v>0</v>
      </c>
      <c r="AA3689" s="1071"/>
      <c r="AB3689" s="1071"/>
    </row>
    <row r="3690" spans="23:28" ht="70.5" customHeight="1">
      <c r="W3690" s="829">
        <f t="shared" si="507"/>
        <v>0</v>
      </c>
      <c r="X3690" s="828">
        <f t="shared" si="508"/>
        <v>0</v>
      </c>
      <c r="Y3690" s="1069">
        <f>[5]building!Y3681</f>
        <v>0</v>
      </c>
      <c r="Z3690" s="749">
        <f t="shared" si="509"/>
        <v>0</v>
      </c>
      <c r="AA3690" s="1071"/>
      <c r="AB3690" s="1071"/>
    </row>
    <row r="3691" spans="23:28" ht="70.5" customHeight="1">
      <c r="W3691" s="829">
        <f t="shared" si="507"/>
        <v>0</v>
      </c>
      <c r="X3691" s="828">
        <f t="shared" si="508"/>
        <v>0</v>
      </c>
      <c r="Y3691" s="1069">
        <f>[5]building!Y3682</f>
        <v>0</v>
      </c>
      <c r="Z3691" s="749">
        <f t="shared" si="509"/>
        <v>0</v>
      </c>
      <c r="AA3691" s="1071"/>
      <c r="AB3691" s="1071"/>
    </row>
    <row r="3692" spans="23:28" ht="70.5" customHeight="1">
      <c r="W3692" s="829">
        <f t="shared" si="507"/>
        <v>0</v>
      </c>
      <c r="X3692" s="828">
        <f t="shared" si="508"/>
        <v>0</v>
      </c>
      <c r="Y3692" s="1069">
        <f>[5]building!Y3683</f>
        <v>0</v>
      </c>
      <c r="Z3692" s="749">
        <f t="shared" si="509"/>
        <v>0</v>
      </c>
      <c r="AA3692" s="1071"/>
      <c r="AB3692" s="1071"/>
    </row>
    <row r="3693" spans="23:28" ht="70.5" customHeight="1">
      <c r="W3693" s="829">
        <f t="shared" si="507"/>
        <v>0</v>
      </c>
      <c r="X3693" s="828">
        <f t="shared" si="508"/>
        <v>0</v>
      </c>
      <c r="Y3693" s="1069">
        <f>[5]building!Y3684</f>
        <v>0</v>
      </c>
      <c r="Z3693" s="749">
        <f t="shared" si="509"/>
        <v>0</v>
      </c>
      <c r="AA3693" s="1071"/>
      <c r="AB3693" s="1071"/>
    </row>
    <row r="3694" spans="23:28" ht="70.5" customHeight="1">
      <c r="W3694" s="829">
        <f t="shared" si="507"/>
        <v>0</v>
      </c>
      <c r="X3694" s="828">
        <f t="shared" si="508"/>
        <v>0</v>
      </c>
      <c r="Y3694" s="1069">
        <f>[5]building!Y3685</f>
        <v>0</v>
      </c>
      <c r="Z3694" s="749">
        <f t="shared" si="509"/>
        <v>0</v>
      </c>
      <c r="AA3694" s="1071"/>
      <c r="AB3694" s="1071"/>
    </row>
    <row r="3695" spans="23:28" ht="70.5" customHeight="1">
      <c r="W3695" s="829">
        <f t="shared" si="507"/>
        <v>0</v>
      </c>
      <c r="X3695" s="828">
        <f t="shared" si="508"/>
        <v>0</v>
      </c>
      <c r="Y3695" s="1069">
        <f>[5]building!Y3686</f>
        <v>0</v>
      </c>
      <c r="Z3695" s="749">
        <f t="shared" si="509"/>
        <v>0</v>
      </c>
      <c r="AA3695" s="1071"/>
      <c r="AB3695" s="1071"/>
    </row>
    <row r="3696" spans="23:28" ht="70.5" customHeight="1">
      <c r="W3696" s="829">
        <f t="shared" si="507"/>
        <v>0</v>
      </c>
      <c r="X3696" s="828">
        <f t="shared" si="508"/>
        <v>0</v>
      </c>
      <c r="Y3696" s="1069">
        <f>[5]building!Y3687</f>
        <v>0</v>
      </c>
      <c r="Z3696" s="749">
        <f t="shared" si="509"/>
        <v>0</v>
      </c>
      <c r="AA3696" s="1071"/>
      <c r="AB3696" s="1071"/>
    </row>
    <row r="3697" spans="23:28" ht="70.5" customHeight="1">
      <c r="W3697" s="829">
        <f t="shared" si="507"/>
        <v>0</v>
      </c>
      <c r="X3697" s="828">
        <f t="shared" si="508"/>
        <v>0</v>
      </c>
      <c r="Y3697" s="1069">
        <f>[5]building!Y3688</f>
        <v>0</v>
      </c>
      <c r="Z3697" s="749">
        <f t="shared" si="509"/>
        <v>0</v>
      </c>
      <c r="AA3697" s="1071"/>
      <c r="AB3697" s="1071"/>
    </row>
    <row r="3698" spans="23:28" ht="70.5" customHeight="1">
      <c r="W3698" s="829">
        <f t="shared" si="507"/>
        <v>0</v>
      </c>
      <c r="X3698" s="828">
        <f t="shared" si="508"/>
        <v>0</v>
      </c>
      <c r="Y3698" s="1069">
        <f>[5]building!Y3689</f>
        <v>0</v>
      </c>
      <c r="Z3698" s="749">
        <f t="shared" si="509"/>
        <v>0</v>
      </c>
      <c r="AA3698" s="1071"/>
      <c r="AB3698" s="1071"/>
    </row>
    <row r="3699" spans="23:28" ht="70.5" customHeight="1">
      <c r="W3699" s="829">
        <f t="shared" si="507"/>
        <v>0</v>
      </c>
      <c r="X3699" s="828">
        <f t="shared" si="508"/>
        <v>0</v>
      </c>
      <c r="Y3699" s="1069">
        <f>[5]building!Y3690</f>
        <v>0</v>
      </c>
      <c r="Z3699" s="749">
        <f t="shared" si="509"/>
        <v>0</v>
      </c>
      <c r="AA3699" s="1071"/>
      <c r="AB3699" s="1071"/>
    </row>
    <row r="3700" spans="23:28" ht="70.5" customHeight="1">
      <c r="W3700" s="829">
        <f t="shared" si="507"/>
        <v>0</v>
      </c>
      <c r="X3700" s="828">
        <f t="shared" si="508"/>
        <v>0</v>
      </c>
      <c r="Y3700" s="1069">
        <f>[5]building!Y3691</f>
        <v>0</v>
      </c>
      <c r="Z3700" s="749">
        <f t="shared" si="509"/>
        <v>0</v>
      </c>
      <c r="AA3700" s="1071"/>
      <c r="AB3700" s="1071"/>
    </row>
    <row r="3701" spans="23:28" ht="70.5" customHeight="1">
      <c r="W3701" s="829">
        <f t="shared" si="507"/>
        <v>0</v>
      </c>
      <c r="X3701" s="828">
        <f t="shared" si="508"/>
        <v>0</v>
      </c>
      <c r="Y3701" s="1069">
        <f>[5]building!Y3692</f>
        <v>0</v>
      </c>
      <c r="Z3701" s="749">
        <f t="shared" si="509"/>
        <v>0</v>
      </c>
      <c r="AA3701" s="1071"/>
      <c r="AB3701" s="1071"/>
    </row>
    <row r="3702" spans="23:28" ht="70.5" customHeight="1">
      <c r="W3702" s="829">
        <f t="shared" si="507"/>
        <v>0</v>
      </c>
      <c r="X3702" s="828">
        <f t="shared" si="508"/>
        <v>0</v>
      </c>
      <c r="Y3702" s="1069">
        <f>[5]building!Y3693</f>
        <v>0</v>
      </c>
      <c r="Z3702" s="749">
        <f t="shared" si="509"/>
        <v>0</v>
      </c>
      <c r="AA3702" s="1071"/>
      <c r="AB3702" s="1071"/>
    </row>
    <row r="3703" spans="23:28" ht="70.5" customHeight="1">
      <c r="W3703" s="829">
        <f t="shared" si="507"/>
        <v>0</v>
      </c>
      <c r="X3703" s="828">
        <f t="shared" si="508"/>
        <v>0</v>
      </c>
      <c r="Y3703" s="1069">
        <f>[5]building!Y3694</f>
        <v>0</v>
      </c>
      <c r="Z3703" s="749">
        <f t="shared" si="509"/>
        <v>0</v>
      </c>
      <c r="AA3703" s="1071"/>
      <c r="AB3703" s="1071"/>
    </row>
    <row r="3704" spans="23:28" ht="70.5" customHeight="1">
      <c r="W3704" s="829">
        <f t="shared" si="507"/>
        <v>0</v>
      </c>
      <c r="X3704" s="828">
        <f t="shared" si="508"/>
        <v>0</v>
      </c>
      <c r="Y3704" s="1069">
        <f>[5]building!Y3695</f>
        <v>0</v>
      </c>
      <c r="Z3704" s="749">
        <f t="shared" si="509"/>
        <v>0</v>
      </c>
      <c r="AA3704" s="1071"/>
      <c r="AB3704" s="1071"/>
    </row>
    <row r="3705" spans="23:28" ht="70.5" customHeight="1">
      <c r="W3705" s="829">
        <f t="shared" si="507"/>
        <v>0</v>
      </c>
      <c r="X3705" s="828">
        <f t="shared" si="508"/>
        <v>0</v>
      </c>
      <c r="Y3705" s="1069">
        <f>[5]building!Y3696</f>
        <v>0</v>
      </c>
      <c r="Z3705" s="749">
        <f t="shared" si="509"/>
        <v>0</v>
      </c>
      <c r="AA3705" s="1071"/>
      <c r="AB3705" s="1071"/>
    </row>
    <row r="3706" spans="23:28" ht="70.5" customHeight="1">
      <c r="W3706" s="829">
        <f t="shared" si="507"/>
        <v>0</v>
      </c>
      <c r="X3706" s="828">
        <f t="shared" si="508"/>
        <v>0</v>
      </c>
      <c r="Y3706" s="1069">
        <f>[5]building!Y3697</f>
        <v>0</v>
      </c>
      <c r="Z3706" s="749">
        <f t="shared" si="509"/>
        <v>0</v>
      </c>
      <c r="AA3706" s="1071"/>
      <c r="AB3706" s="1071"/>
    </row>
    <row r="3707" spans="23:28" ht="70.5" customHeight="1">
      <c r="W3707" s="829">
        <f t="shared" si="507"/>
        <v>0</v>
      </c>
      <c r="X3707" s="828">
        <f t="shared" si="508"/>
        <v>0</v>
      </c>
      <c r="Y3707" s="1069">
        <f>[5]building!Y3698</f>
        <v>0</v>
      </c>
      <c r="Z3707" s="749">
        <f t="shared" si="509"/>
        <v>0</v>
      </c>
      <c r="AA3707" s="1071"/>
      <c r="AB3707" s="1071"/>
    </row>
    <row r="3708" spans="23:28" ht="70.5" customHeight="1">
      <c r="W3708" s="829">
        <f t="shared" si="507"/>
        <v>0</v>
      </c>
      <c r="X3708" s="828">
        <f t="shared" si="508"/>
        <v>0</v>
      </c>
      <c r="Y3708" s="1069">
        <f>[5]building!Y3699</f>
        <v>0</v>
      </c>
      <c r="Z3708" s="749">
        <f t="shared" si="509"/>
        <v>0</v>
      </c>
      <c r="AA3708" s="1071"/>
      <c r="AB3708" s="1071"/>
    </row>
    <row r="3709" spans="23:28" ht="70.5" customHeight="1">
      <c r="W3709" s="829">
        <f t="shared" si="507"/>
        <v>0</v>
      </c>
      <c r="X3709" s="828">
        <f t="shared" si="508"/>
        <v>0</v>
      </c>
      <c r="Y3709" s="1069">
        <f>[5]building!Y3700</f>
        <v>0</v>
      </c>
      <c r="Z3709" s="749">
        <f t="shared" si="509"/>
        <v>0</v>
      </c>
      <c r="AA3709" s="1071"/>
      <c r="AB3709" s="1071"/>
    </row>
    <row r="3710" spans="23:28" ht="70.5" customHeight="1">
      <c r="W3710" s="829">
        <f t="shared" si="507"/>
        <v>0</v>
      </c>
      <c r="X3710" s="828">
        <f t="shared" si="508"/>
        <v>0</v>
      </c>
      <c r="Y3710" s="1069">
        <f>[5]building!Y3701</f>
        <v>0</v>
      </c>
      <c r="Z3710" s="749">
        <f t="shared" si="509"/>
        <v>0</v>
      </c>
      <c r="AA3710" s="1071"/>
      <c r="AB3710" s="1071"/>
    </row>
    <row r="3711" spans="23:28" ht="70.5" customHeight="1">
      <c r="W3711" s="829">
        <f t="shared" si="507"/>
        <v>0</v>
      </c>
      <c r="X3711" s="828">
        <f t="shared" si="508"/>
        <v>0</v>
      </c>
      <c r="Y3711" s="1069">
        <f>[5]building!Y3702</f>
        <v>0</v>
      </c>
      <c r="Z3711" s="749">
        <f t="shared" si="509"/>
        <v>0</v>
      </c>
      <c r="AA3711" s="1071"/>
      <c r="AB3711" s="1071"/>
    </row>
    <row r="3712" spans="23:28" ht="70.5" customHeight="1">
      <c r="W3712" s="829">
        <f t="shared" si="507"/>
        <v>0</v>
      </c>
      <c r="X3712" s="828">
        <f t="shared" si="508"/>
        <v>0</v>
      </c>
      <c r="Y3712" s="1069">
        <f>[5]building!Y3703</f>
        <v>0</v>
      </c>
      <c r="Z3712" s="749">
        <f t="shared" si="509"/>
        <v>0</v>
      </c>
      <c r="AA3712" s="1071"/>
      <c r="AB3712" s="1071"/>
    </row>
    <row r="3713" spans="23:28" ht="70.5" customHeight="1">
      <c r="W3713" s="829">
        <f t="shared" si="507"/>
        <v>0</v>
      </c>
      <c r="X3713" s="828">
        <f t="shared" si="508"/>
        <v>0</v>
      </c>
      <c r="Y3713" s="1069">
        <f>[5]building!Y3704</f>
        <v>0</v>
      </c>
      <c r="Z3713" s="749">
        <f t="shared" si="509"/>
        <v>0</v>
      </c>
      <c r="AA3713" s="1071"/>
      <c r="AB3713" s="1071"/>
    </row>
    <row r="3714" spans="23:28" ht="70.5" customHeight="1">
      <c r="W3714" s="829">
        <f t="shared" si="507"/>
        <v>0</v>
      </c>
      <c r="X3714" s="828">
        <f t="shared" si="508"/>
        <v>0</v>
      </c>
      <c r="Y3714" s="1069">
        <f>[5]building!Y3705</f>
        <v>0</v>
      </c>
      <c r="Z3714" s="749">
        <f t="shared" si="509"/>
        <v>0</v>
      </c>
      <c r="AA3714" s="1071"/>
      <c r="AB3714" s="1071"/>
    </row>
    <row r="3715" spans="23:28" ht="70.5" customHeight="1">
      <c r="W3715" s="829">
        <f t="shared" si="507"/>
        <v>0</v>
      </c>
      <c r="X3715" s="828">
        <f t="shared" si="508"/>
        <v>0</v>
      </c>
      <c r="Y3715" s="1069">
        <f>[5]building!Y3706</f>
        <v>0</v>
      </c>
      <c r="Z3715" s="749">
        <f t="shared" si="509"/>
        <v>0</v>
      </c>
      <c r="AA3715" s="1071"/>
      <c r="AB3715" s="1071"/>
    </row>
    <row r="3716" spans="23:28" ht="70.5" customHeight="1">
      <c r="W3716" s="829">
        <f t="shared" si="507"/>
        <v>0</v>
      </c>
      <c r="X3716" s="828">
        <f t="shared" si="508"/>
        <v>0</v>
      </c>
      <c r="Y3716" s="1069">
        <f>[5]building!Y3707</f>
        <v>0</v>
      </c>
      <c r="Z3716" s="749">
        <f t="shared" si="509"/>
        <v>0</v>
      </c>
      <c r="AA3716" s="1071"/>
      <c r="AB3716" s="1071"/>
    </row>
    <row r="3717" spans="23:28" ht="70.5" customHeight="1">
      <c r="W3717" s="829">
        <f t="shared" si="507"/>
        <v>0</v>
      </c>
      <c r="X3717" s="828">
        <f t="shared" si="508"/>
        <v>0</v>
      </c>
      <c r="Y3717" s="1069">
        <f>[5]building!Y3708</f>
        <v>0</v>
      </c>
      <c r="Z3717" s="749">
        <f t="shared" si="509"/>
        <v>0</v>
      </c>
      <c r="AA3717" s="1071"/>
      <c r="AB3717" s="1071"/>
    </row>
    <row r="3718" spans="23:28" ht="70.5" customHeight="1">
      <c r="W3718" s="829">
        <f t="shared" si="507"/>
        <v>0</v>
      </c>
      <c r="X3718" s="828">
        <f t="shared" si="508"/>
        <v>0</v>
      </c>
      <c r="Y3718" s="1069">
        <f>[5]building!Y3709</f>
        <v>0</v>
      </c>
      <c r="Z3718" s="749">
        <f t="shared" si="509"/>
        <v>0</v>
      </c>
      <c r="AA3718" s="1071"/>
      <c r="AB3718" s="1071"/>
    </row>
    <row r="3719" spans="23:28" ht="70.5" customHeight="1">
      <c r="W3719" s="829">
        <f t="shared" si="507"/>
        <v>0</v>
      </c>
      <c r="X3719" s="828">
        <f t="shared" si="508"/>
        <v>0</v>
      </c>
      <c r="Y3719" s="1069">
        <f>[5]building!Y3710</f>
        <v>0</v>
      </c>
      <c r="Z3719" s="749">
        <f t="shared" si="509"/>
        <v>0</v>
      </c>
      <c r="AA3719" s="1071"/>
      <c r="AB3719" s="1071"/>
    </row>
    <row r="3720" spans="23:28" ht="70.5" customHeight="1">
      <c r="W3720" s="829">
        <f t="shared" si="507"/>
        <v>0</v>
      </c>
      <c r="X3720" s="828">
        <f t="shared" si="508"/>
        <v>0</v>
      </c>
      <c r="Y3720" s="1069">
        <f>[5]building!Y3711</f>
        <v>0</v>
      </c>
      <c r="Z3720" s="749">
        <f t="shared" si="509"/>
        <v>0</v>
      </c>
      <c r="AA3720" s="1071"/>
      <c r="AB3720" s="1071"/>
    </row>
    <row r="3721" spans="23:28" ht="70.5" customHeight="1">
      <c r="W3721" s="829">
        <f t="shared" si="507"/>
        <v>0</v>
      </c>
      <c r="X3721" s="828">
        <f t="shared" si="508"/>
        <v>0</v>
      </c>
      <c r="Y3721" s="1069">
        <f>[5]building!Y3712</f>
        <v>0</v>
      </c>
      <c r="Z3721" s="749">
        <f t="shared" si="509"/>
        <v>0</v>
      </c>
      <c r="AA3721" s="1071"/>
      <c r="AB3721" s="1071"/>
    </row>
    <row r="3722" spans="23:28" ht="70.5" customHeight="1">
      <c r="W3722" s="829">
        <f t="shared" si="507"/>
        <v>0</v>
      </c>
      <c r="X3722" s="828">
        <f t="shared" si="508"/>
        <v>0</v>
      </c>
      <c r="Y3722" s="1069">
        <f>[5]building!Y3713</f>
        <v>0</v>
      </c>
      <c r="Z3722" s="749">
        <f t="shared" si="509"/>
        <v>0</v>
      </c>
      <c r="AA3722" s="1071"/>
      <c r="AB3722" s="1071"/>
    </row>
    <row r="3723" spans="23:28" ht="70.5" customHeight="1">
      <c r="W3723" s="829">
        <f t="shared" si="507"/>
        <v>0</v>
      </c>
      <c r="X3723" s="828">
        <f t="shared" si="508"/>
        <v>0</v>
      </c>
      <c r="Y3723" s="1069">
        <f>[5]building!Y3714</f>
        <v>0</v>
      </c>
      <c r="Z3723" s="749">
        <f t="shared" si="509"/>
        <v>0</v>
      </c>
      <c r="AA3723" s="1071"/>
      <c r="AB3723" s="1071"/>
    </row>
    <row r="3724" spans="23:28" ht="70.5" customHeight="1">
      <c r="W3724" s="829">
        <f t="shared" si="507"/>
        <v>0</v>
      </c>
      <c r="X3724" s="828">
        <f t="shared" si="508"/>
        <v>0</v>
      </c>
      <c r="Y3724" s="1069">
        <f>[5]building!Y3715</f>
        <v>0</v>
      </c>
      <c r="Z3724" s="749">
        <f t="shared" si="509"/>
        <v>0</v>
      </c>
      <c r="AA3724" s="1071"/>
      <c r="AB3724" s="1071"/>
    </row>
    <row r="3725" spans="23:28" ht="70.5" customHeight="1">
      <c r="W3725" s="829">
        <f t="shared" si="507"/>
        <v>0</v>
      </c>
      <c r="X3725" s="828">
        <f t="shared" si="508"/>
        <v>0</v>
      </c>
      <c r="Y3725" s="1069">
        <f>[5]building!Y3716</f>
        <v>0</v>
      </c>
      <c r="Z3725" s="749">
        <f t="shared" si="509"/>
        <v>0</v>
      </c>
      <c r="AA3725" s="1071"/>
      <c r="AB3725" s="1071"/>
    </row>
    <row r="3726" spans="23:28" ht="70.5" customHeight="1">
      <c r="W3726" s="829">
        <f t="shared" si="507"/>
        <v>0</v>
      </c>
      <c r="X3726" s="828">
        <f t="shared" si="508"/>
        <v>0</v>
      </c>
      <c r="Y3726" s="1069">
        <f>[5]building!Y3717</f>
        <v>0</v>
      </c>
      <c r="Z3726" s="749">
        <f t="shared" si="509"/>
        <v>0</v>
      </c>
      <c r="AA3726" s="1071"/>
      <c r="AB3726" s="1071"/>
    </row>
    <row r="3727" spans="23:28" ht="70.5" customHeight="1">
      <c r="W3727" s="829">
        <f t="shared" si="507"/>
        <v>0</v>
      </c>
      <c r="X3727" s="828">
        <f t="shared" si="508"/>
        <v>0</v>
      </c>
      <c r="Y3727" s="1069">
        <f>[5]building!Y3718</f>
        <v>0</v>
      </c>
      <c r="Z3727" s="749">
        <f t="shared" si="509"/>
        <v>0</v>
      </c>
      <c r="AA3727" s="1071"/>
      <c r="AB3727" s="1071"/>
    </row>
    <row r="3728" spans="23:28" ht="70.5" customHeight="1">
      <c r="W3728" s="829">
        <f t="shared" si="507"/>
        <v>0</v>
      </c>
      <c r="X3728" s="828">
        <f t="shared" si="508"/>
        <v>0</v>
      </c>
      <c r="Y3728" s="1069">
        <f>[5]building!Y3719</f>
        <v>0</v>
      </c>
      <c r="Z3728" s="749">
        <f t="shared" si="509"/>
        <v>0</v>
      </c>
      <c r="AA3728" s="1071"/>
      <c r="AB3728" s="1071"/>
    </row>
    <row r="3729" spans="23:28" ht="70.5" customHeight="1">
      <c r="W3729" s="829">
        <f t="shared" si="507"/>
        <v>0</v>
      </c>
      <c r="X3729" s="828">
        <f t="shared" si="508"/>
        <v>0</v>
      </c>
      <c r="Y3729" s="1069">
        <f>[5]building!Y3720</f>
        <v>0</v>
      </c>
      <c r="Z3729" s="749">
        <f t="shared" si="509"/>
        <v>0</v>
      </c>
      <c r="AA3729" s="1071"/>
      <c r="AB3729" s="1071"/>
    </row>
    <row r="3730" spans="23:28" ht="70.5" customHeight="1">
      <c r="W3730" s="829">
        <f t="shared" si="507"/>
        <v>0</v>
      </c>
      <c r="X3730" s="828">
        <f t="shared" si="508"/>
        <v>0</v>
      </c>
      <c r="Y3730" s="1069">
        <f>[5]building!Y3721</f>
        <v>0</v>
      </c>
      <c r="Z3730" s="749">
        <f t="shared" si="509"/>
        <v>0</v>
      </c>
      <c r="AA3730" s="1071"/>
      <c r="AB3730" s="1071"/>
    </row>
    <row r="3731" spans="23:28" ht="70.5" customHeight="1">
      <c r="W3731" s="829">
        <f t="shared" si="507"/>
        <v>0</v>
      </c>
      <c r="X3731" s="828">
        <f t="shared" si="508"/>
        <v>0</v>
      </c>
      <c r="Y3731" s="1069">
        <f>[5]building!Y3722</f>
        <v>0</v>
      </c>
      <c r="Z3731" s="749">
        <f t="shared" si="509"/>
        <v>0</v>
      </c>
      <c r="AA3731" s="1071"/>
      <c r="AB3731" s="1071"/>
    </row>
    <row r="3732" spans="23:28" ht="70.5" customHeight="1">
      <c r="W3732" s="829">
        <f t="shared" si="507"/>
        <v>0</v>
      </c>
      <c r="X3732" s="828">
        <f t="shared" si="508"/>
        <v>0</v>
      </c>
      <c r="Y3732" s="1069">
        <f>[5]building!Y3723</f>
        <v>0</v>
      </c>
      <c r="Z3732" s="749">
        <f t="shared" si="509"/>
        <v>0</v>
      </c>
      <c r="AA3732" s="1071"/>
      <c r="AB3732" s="1071"/>
    </row>
    <row r="3733" spans="23:28" ht="70.5" customHeight="1">
      <c r="W3733" s="829">
        <f t="shared" si="507"/>
        <v>0</v>
      </c>
      <c r="X3733" s="828">
        <f t="shared" si="508"/>
        <v>0</v>
      </c>
      <c r="Y3733" s="1069">
        <f>[5]building!Y3724</f>
        <v>0</v>
      </c>
      <c r="Z3733" s="749">
        <f t="shared" si="509"/>
        <v>0</v>
      </c>
      <c r="AA3733" s="1071"/>
      <c r="AB3733" s="1071"/>
    </row>
    <row r="3734" spans="23:28" ht="70.5" customHeight="1">
      <c r="W3734" s="829">
        <f t="shared" si="507"/>
        <v>0</v>
      </c>
      <c r="X3734" s="828">
        <f t="shared" si="508"/>
        <v>0</v>
      </c>
      <c r="Y3734" s="1069">
        <f>[5]building!Y3725</f>
        <v>0</v>
      </c>
      <c r="Z3734" s="749">
        <f t="shared" si="509"/>
        <v>0</v>
      </c>
      <c r="AA3734" s="1071"/>
      <c r="AB3734" s="1071"/>
    </row>
    <row r="3735" spans="23:28" ht="70.5" customHeight="1">
      <c r="W3735" s="829">
        <f t="shared" si="507"/>
        <v>0</v>
      </c>
      <c r="X3735" s="828">
        <f t="shared" si="508"/>
        <v>0</v>
      </c>
      <c r="Y3735" s="1069">
        <f>[5]building!Y3726</f>
        <v>0</v>
      </c>
      <c r="Z3735" s="749">
        <f t="shared" si="509"/>
        <v>0</v>
      </c>
      <c r="AA3735" s="1071"/>
      <c r="AB3735" s="1071"/>
    </row>
    <row r="3736" spans="23:28" ht="70.5" customHeight="1">
      <c r="W3736" s="829">
        <f t="shared" si="507"/>
        <v>0</v>
      </c>
      <c r="X3736" s="828">
        <f t="shared" si="508"/>
        <v>0</v>
      </c>
      <c r="Y3736" s="1069">
        <f>[5]building!Y3727</f>
        <v>0</v>
      </c>
      <c r="Z3736" s="749">
        <f t="shared" si="509"/>
        <v>0</v>
      </c>
      <c r="AA3736" s="1071"/>
      <c r="AB3736" s="1071"/>
    </row>
    <row r="3737" spans="23:28" ht="70.5" customHeight="1">
      <c r="W3737" s="829">
        <f t="shared" si="507"/>
        <v>0</v>
      </c>
      <c r="X3737" s="828">
        <f t="shared" si="508"/>
        <v>0</v>
      </c>
      <c r="Y3737" s="1069">
        <f>[5]building!Y3728</f>
        <v>0</v>
      </c>
      <c r="Z3737" s="749">
        <f t="shared" si="509"/>
        <v>0</v>
      </c>
      <c r="AA3737" s="1071"/>
      <c r="AB3737" s="1071"/>
    </row>
    <row r="3738" spans="23:28" ht="70.5" customHeight="1">
      <c r="W3738" s="829">
        <f t="shared" si="507"/>
        <v>0</v>
      </c>
      <c r="X3738" s="828">
        <f t="shared" si="508"/>
        <v>0</v>
      </c>
      <c r="Y3738" s="1069">
        <f>[5]building!Y3729</f>
        <v>0</v>
      </c>
      <c r="Z3738" s="749">
        <f t="shared" si="509"/>
        <v>0</v>
      </c>
      <c r="AA3738" s="1071"/>
      <c r="AB3738" s="1071"/>
    </row>
    <row r="3739" spans="23:28" ht="70.5" customHeight="1">
      <c r="W3739" s="829">
        <f t="shared" si="507"/>
        <v>0</v>
      </c>
      <c r="X3739" s="828">
        <f t="shared" si="508"/>
        <v>0</v>
      </c>
      <c r="Y3739" s="1069">
        <f>[5]building!Y3730</f>
        <v>0</v>
      </c>
      <c r="Z3739" s="749">
        <f t="shared" si="509"/>
        <v>0</v>
      </c>
      <c r="AA3739" s="1071"/>
      <c r="AB3739" s="1071"/>
    </row>
    <row r="3740" spans="23:28" ht="70.5" customHeight="1">
      <c r="W3740" s="829">
        <f t="shared" si="507"/>
        <v>0</v>
      </c>
      <c r="X3740" s="828">
        <f t="shared" si="508"/>
        <v>0</v>
      </c>
      <c r="Y3740" s="1069">
        <f>[5]building!Y3731</f>
        <v>0</v>
      </c>
      <c r="Z3740" s="749">
        <f t="shared" si="509"/>
        <v>0</v>
      </c>
      <c r="AA3740" s="1071"/>
      <c r="AB3740" s="1071"/>
    </row>
    <row r="3741" spans="23:28" ht="70.5" customHeight="1">
      <c r="W3741" s="829">
        <f t="shared" si="507"/>
        <v>0</v>
      </c>
      <c r="X3741" s="828">
        <f t="shared" si="508"/>
        <v>0</v>
      </c>
      <c r="Y3741" s="1069">
        <f>[5]building!Y3732</f>
        <v>0</v>
      </c>
      <c r="Z3741" s="749">
        <f t="shared" si="509"/>
        <v>0</v>
      </c>
      <c r="AA3741" s="1071"/>
      <c r="AB3741" s="1071"/>
    </row>
    <row r="3742" spans="23:28" ht="70.5" customHeight="1">
      <c r="W3742" s="829">
        <f t="shared" ref="W3742:W3805" si="510">G3742+I3742+K3742+M3742+O3742+Q3742+S3742+U3742</f>
        <v>0</v>
      </c>
      <c r="X3742" s="828">
        <f t="shared" ref="X3742:X3805" si="511">W3742*C3742</f>
        <v>0</v>
      </c>
      <c r="Y3742" s="1069">
        <f>[5]building!Y3733</f>
        <v>0</v>
      </c>
      <c r="Z3742" s="749">
        <f t="shared" ref="Z3742:Z3805" si="512">Y3742*C3742</f>
        <v>0</v>
      </c>
      <c r="AA3742" s="1071"/>
      <c r="AB3742" s="1071"/>
    </row>
    <row r="3743" spans="23:28" ht="70.5" customHeight="1">
      <c r="W3743" s="829">
        <f t="shared" si="510"/>
        <v>0</v>
      </c>
      <c r="X3743" s="828">
        <f t="shared" si="511"/>
        <v>0</v>
      </c>
      <c r="Y3743" s="1069">
        <f>[5]building!Y3734</f>
        <v>0</v>
      </c>
      <c r="Z3743" s="749">
        <f t="shared" si="512"/>
        <v>0</v>
      </c>
      <c r="AA3743" s="1071"/>
      <c r="AB3743" s="1071"/>
    </row>
    <row r="3744" spans="23:28" ht="70.5" customHeight="1">
      <c r="W3744" s="829">
        <f t="shared" si="510"/>
        <v>0</v>
      </c>
      <c r="X3744" s="828">
        <f t="shared" si="511"/>
        <v>0</v>
      </c>
      <c r="Y3744" s="1069">
        <f>[5]building!Y3735</f>
        <v>0</v>
      </c>
      <c r="Z3744" s="749">
        <f t="shared" si="512"/>
        <v>0</v>
      </c>
      <c r="AA3744" s="1071"/>
      <c r="AB3744" s="1071"/>
    </row>
    <row r="3745" spans="23:28" ht="70.5" customHeight="1">
      <c r="W3745" s="829">
        <f t="shared" si="510"/>
        <v>0</v>
      </c>
      <c r="X3745" s="828">
        <f t="shared" si="511"/>
        <v>0</v>
      </c>
      <c r="Y3745" s="1069">
        <f>[5]building!Y3736</f>
        <v>0</v>
      </c>
      <c r="Z3745" s="749">
        <f t="shared" si="512"/>
        <v>0</v>
      </c>
      <c r="AA3745" s="1071"/>
      <c r="AB3745" s="1071"/>
    </row>
    <row r="3746" spans="23:28" ht="70.5" customHeight="1">
      <c r="W3746" s="829">
        <f t="shared" si="510"/>
        <v>0</v>
      </c>
      <c r="X3746" s="828">
        <f t="shared" si="511"/>
        <v>0</v>
      </c>
      <c r="Y3746" s="1069">
        <f>[5]building!Y3737</f>
        <v>0</v>
      </c>
      <c r="Z3746" s="749">
        <f t="shared" si="512"/>
        <v>0</v>
      </c>
      <c r="AA3746" s="1071"/>
      <c r="AB3746" s="1071"/>
    </row>
    <row r="3747" spans="23:28" ht="70.5" customHeight="1">
      <c r="W3747" s="829">
        <f t="shared" si="510"/>
        <v>0</v>
      </c>
      <c r="X3747" s="828">
        <f t="shared" si="511"/>
        <v>0</v>
      </c>
      <c r="Y3747" s="1069">
        <f>[5]building!Y3738</f>
        <v>0</v>
      </c>
      <c r="Z3747" s="749">
        <f t="shared" si="512"/>
        <v>0</v>
      </c>
      <c r="AA3747" s="1071"/>
      <c r="AB3747" s="1071"/>
    </row>
    <row r="3748" spans="23:28" ht="70.5" customHeight="1">
      <c r="W3748" s="829">
        <f t="shared" si="510"/>
        <v>0</v>
      </c>
      <c r="X3748" s="828">
        <f t="shared" si="511"/>
        <v>0</v>
      </c>
      <c r="Y3748" s="1069">
        <f>[5]building!Y3739</f>
        <v>0</v>
      </c>
      <c r="Z3748" s="749">
        <f t="shared" si="512"/>
        <v>0</v>
      </c>
      <c r="AA3748" s="1071"/>
      <c r="AB3748" s="1071"/>
    </row>
    <row r="3749" spans="23:28" ht="70.5" customHeight="1">
      <c r="W3749" s="829">
        <f t="shared" si="510"/>
        <v>0</v>
      </c>
      <c r="X3749" s="828">
        <f t="shared" si="511"/>
        <v>0</v>
      </c>
      <c r="Y3749" s="1069">
        <f>[5]building!Y3740</f>
        <v>0</v>
      </c>
      <c r="Z3749" s="749">
        <f t="shared" si="512"/>
        <v>0</v>
      </c>
      <c r="AA3749" s="1071"/>
      <c r="AB3749" s="1071"/>
    </row>
    <row r="3750" spans="23:28" ht="70.5" customHeight="1">
      <c r="W3750" s="829">
        <f t="shared" si="510"/>
        <v>0</v>
      </c>
      <c r="X3750" s="828">
        <f t="shared" si="511"/>
        <v>0</v>
      </c>
      <c r="Y3750" s="1069">
        <f>[5]building!Y3741</f>
        <v>0</v>
      </c>
      <c r="Z3750" s="749">
        <f t="shared" si="512"/>
        <v>0</v>
      </c>
      <c r="AA3750" s="1071"/>
      <c r="AB3750" s="1071"/>
    </row>
    <row r="3751" spans="23:28" ht="70.5" customHeight="1">
      <c r="W3751" s="829">
        <f t="shared" si="510"/>
        <v>0</v>
      </c>
      <c r="X3751" s="828">
        <f t="shared" si="511"/>
        <v>0</v>
      </c>
      <c r="Y3751" s="1069">
        <f>[5]building!Y3742</f>
        <v>0</v>
      </c>
      <c r="Z3751" s="749">
        <f t="shared" si="512"/>
        <v>0</v>
      </c>
      <c r="AA3751" s="1071"/>
      <c r="AB3751" s="1071"/>
    </row>
    <row r="3752" spans="23:28" ht="70.5" customHeight="1">
      <c r="W3752" s="829">
        <f t="shared" si="510"/>
        <v>0</v>
      </c>
      <c r="X3752" s="828">
        <f t="shared" si="511"/>
        <v>0</v>
      </c>
      <c r="Y3752" s="1069">
        <f>[5]building!Y3743</f>
        <v>0</v>
      </c>
      <c r="Z3752" s="749">
        <f t="shared" si="512"/>
        <v>0</v>
      </c>
      <c r="AA3752" s="1071"/>
      <c r="AB3752" s="1071"/>
    </row>
    <row r="3753" spans="23:28" ht="70.5" customHeight="1">
      <c r="W3753" s="829">
        <f t="shared" si="510"/>
        <v>0</v>
      </c>
      <c r="X3753" s="828">
        <f t="shared" si="511"/>
        <v>0</v>
      </c>
      <c r="Y3753" s="1069">
        <f>[5]building!Y3744</f>
        <v>0</v>
      </c>
      <c r="Z3753" s="749">
        <f t="shared" si="512"/>
        <v>0</v>
      </c>
      <c r="AA3753" s="1071"/>
      <c r="AB3753" s="1071"/>
    </row>
    <row r="3754" spans="23:28" ht="70.5" customHeight="1">
      <c r="W3754" s="829">
        <f t="shared" si="510"/>
        <v>0</v>
      </c>
      <c r="X3754" s="828">
        <f t="shared" si="511"/>
        <v>0</v>
      </c>
      <c r="Y3754" s="1069">
        <f>[5]building!Y3745</f>
        <v>0</v>
      </c>
      <c r="Z3754" s="749">
        <f t="shared" si="512"/>
        <v>0</v>
      </c>
      <c r="AA3754" s="1071"/>
      <c r="AB3754" s="1071"/>
    </row>
    <row r="3755" spans="23:28" ht="70.5" customHeight="1">
      <c r="W3755" s="829">
        <f t="shared" si="510"/>
        <v>0</v>
      </c>
      <c r="X3755" s="828">
        <f t="shared" si="511"/>
        <v>0</v>
      </c>
      <c r="Y3755" s="1069">
        <f>[5]building!Y3746</f>
        <v>0</v>
      </c>
      <c r="Z3755" s="749">
        <f t="shared" si="512"/>
        <v>0</v>
      </c>
      <c r="AA3755" s="1071"/>
      <c r="AB3755" s="1071"/>
    </row>
    <row r="3756" spans="23:28" ht="70.5" customHeight="1">
      <c r="W3756" s="829">
        <f t="shared" si="510"/>
        <v>0</v>
      </c>
      <c r="X3756" s="828">
        <f t="shared" si="511"/>
        <v>0</v>
      </c>
      <c r="Y3756" s="1069">
        <f>[5]building!Y3747</f>
        <v>0</v>
      </c>
      <c r="Z3756" s="749">
        <f t="shared" si="512"/>
        <v>0</v>
      </c>
      <c r="AA3756" s="1071"/>
      <c r="AB3756" s="1071"/>
    </row>
    <row r="3757" spans="23:28" ht="70.5" customHeight="1">
      <c r="W3757" s="829">
        <f t="shared" si="510"/>
        <v>0</v>
      </c>
      <c r="X3757" s="828">
        <f t="shared" si="511"/>
        <v>0</v>
      </c>
      <c r="Y3757" s="1069">
        <f>[5]building!Y3748</f>
        <v>0</v>
      </c>
      <c r="Z3757" s="749">
        <f t="shared" si="512"/>
        <v>0</v>
      </c>
      <c r="AA3757" s="1071"/>
      <c r="AB3757" s="1071"/>
    </row>
    <row r="3758" spans="23:28" ht="70.5" customHeight="1">
      <c r="W3758" s="829">
        <f t="shared" si="510"/>
        <v>0</v>
      </c>
      <c r="X3758" s="828">
        <f t="shared" si="511"/>
        <v>0</v>
      </c>
      <c r="Y3758" s="1069">
        <f>[5]building!Y3749</f>
        <v>0</v>
      </c>
      <c r="Z3758" s="749">
        <f t="shared" si="512"/>
        <v>0</v>
      </c>
      <c r="AA3758" s="1071"/>
      <c r="AB3758" s="1071"/>
    </row>
    <row r="3759" spans="23:28" ht="70.5" customHeight="1">
      <c r="W3759" s="829">
        <f t="shared" si="510"/>
        <v>0</v>
      </c>
      <c r="X3759" s="828">
        <f t="shared" si="511"/>
        <v>0</v>
      </c>
      <c r="Y3759" s="1069">
        <f>[5]building!Y3750</f>
        <v>0</v>
      </c>
      <c r="Z3759" s="749">
        <f t="shared" si="512"/>
        <v>0</v>
      </c>
      <c r="AA3759" s="1071"/>
      <c r="AB3759" s="1071"/>
    </row>
    <row r="3760" spans="23:28" ht="70.5" customHeight="1">
      <c r="W3760" s="829">
        <f t="shared" si="510"/>
        <v>0</v>
      </c>
      <c r="X3760" s="828">
        <f t="shared" si="511"/>
        <v>0</v>
      </c>
      <c r="Y3760" s="1069">
        <f>[5]building!Y3751</f>
        <v>0</v>
      </c>
      <c r="Z3760" s="749">
        <f t="shared" si="512"/>
        <v>0</v>
      </c>
      <c r="AA3760" s="1071"/>
      <c r="AB3760" s="1071"/>
    </row>
    <row r="3761" spans="23:28" ht="70.5" customHeight="1">
      <c r="W3761" s="829">
        <f t="shared" si="510"/>
        <v>0</v>
      </c>
      <c r="X3761" s="828">
        <f t="shared" si="511"/>
        <v>0</v>
      </c>
      <c r="Y3761" s="1069">
        <f>[5]building!Y3752</f>
        <v>0</v>
      </c>
      <c r="Z3761" s="749">
        <f t="shared" si="512"/>
        <v>0</v>
      </c>
      <c r="AA3761" s="1071"/>
      <c r="AB3761" s="1071"/>
    </row>
    <row r="3762" spans="23:28" ht="70.5" customHeight="1">
      <c r="W3762" s="829">
        <f t="shared" si="510"/>
        <v>0</v>
      </c>
      <c r="X3762" s="828">
        <f t="shared" si="511"/>
        <v>0</v>
      </c>
      <c r="Y3762" s="1069">
        <f>[5]building!Y3753</f>
        <v>0</v>
      </c>
      <c r="Z3762" s="749">
        <f t="shared" si="512"/>
        <v>0</v>
      </c>
      <c r="AA3762" s="1071"/>
      <c r="AB3762" s="1071"/>
    </row>
    <row r="3763" spans="23:28" ht="70.5" customHeight="1">
      <c r="W3763" s="829">
        <f t="shared" si="510"/>
        <v>0</v>
      </c>
      <c r="X3763" s="828">
        <f t="shared" si="511"/>
        <v>0</v>
      </c>
      <c r="Y3763" s="1069">
        <f>[5]building!Y3754</f>
        <v>0</v>
      </c>
      <c r="Z3763" s="749">
        <f t="shared" si="512"/>
        <v>0</v>
      </c>
      <c r="AA3763" s="1071"/>
      <c r="AB3763" s="1071"/>
    </row>
    <row r="3764" spans="23:28" ht="70.5" customHeight="1">
      <c r="W3764" s="829">
        <f t="shared" si="510"/>
        <v>0</v>
      </c>
      <c r="X3764" s="828">
        <f t="shared" si="511"/>
        <v>0</v>
      </c>
      <c r="Y3764" s="1069">
        <f>[5]building!Y3755</f>
        <v>0</v>
      </c>
      <c r="Z3764" s="749">
        <f t="shared" si="512"/>
        <v>0</v>
      </c>
      <c r="AA3764" s="1071"/>
      <c r="AB3764" s="1071"/>
    </row>
    <row r="3765" spans="23:28" ht="70.5" customHeight="1">
      <c r="W3765" s="829">
        <f t="shared" si="510"/>
        <v>0</v>
      </c>
      <c r="X3765" s="828">
        <f t="shared" si="511"/>
        <v>0</v>
      </c>
      <c r="Y3765" s="1069">
        <f>[5]building!Y3756</f>
        <v>0</v>
      </c>
      <c r="Z3765" s="749">
        <f t="shared" si="512"/>
        <v>0</v>
      </c>
      <c r="AA3765" s="1071"/>
      <c r="AB3765" s="1071"/>
    </row>
    <row r="3766" spans="23:28" ht="70.5" customHeight="1">
      <c r="W3766" s="829">
        <f t="shared" si="510"/>
        <v>0</v>
      </c>
      <c r="X3766" s="828">
        <f t="shared" si="511"/>
        <v>0</v>
      </c>
      <c r="Y3766" s="1069">
        <f>[5]building!Y3757</f>
        <v>0</v>
      </c>
      <c r="Z3766" s="749">
        <f t="shared" si="512"/>
        <v>0</v>
      </c>
      <c r="AA3766" s="1071"/>
      <c r="AB3766" s="1071"/>
    </row>
    <row r="3767" spans="23:28" ht="70.5" customHeight="1">
      <c r="W3767" s="829">
        <f t="shared" si="510"/>
        <v>0</v>
      </c>
      <c r="X3767" s="828">
        <f t="shared" si="511"/>
        <v>0</v>
      </c>
      <c r="Y3767" s="1069">
        <f>[5]building!Y3758</f>
        <v>0</v>
      </c>
      <c r="Z3767" s="749">
        <f t="shared" si="512"/>
        <v>0</v>
      </c>
      <c r="AA3767" s="1071"/>
      <c r="AB3767" s="1071"/>
    </row>
    <row r="3768" spans="23:28" ht="70.5" customHeight="1">
      <c r="W3768" s="829">
        <f t="shared" si="510"/>
        <v>0</v>
      </c>
      <c r="X3768" s="828">
        <f t="shared" si="511"/>
        <v>0</v>
      </c>
      <c r="Y3768" s="1069">
        <f>[5]building!Y3759</f>
        <v>0</v>
      </c>
      <c r="Z3768" s="749">
        <f t="shared" si="512"/>
        <v>0</v>
      </c>
      <c r="AA3768" s="1071"/>
      <c r="AB3768" s="1071"/>
    </row>
    <row r="3769" spans="23:28" ht="70.5" customHeight="1">
      <c r="W3769" s="829">
        <f t="shared" si="510"/>
        <v>0</v>
      </c>
      <c r="X3769" s="828">
        <f t="shared" si="511"/>
        <v>0</v>
      </c>
      <c r="Y3769" s="1069">
        <f>[5]building!Y3760</f>
        <v>0</v>
      </c>
      <c r="Z3769" s="749">
        <f t="shared" si="512"/>
        <v>0</v>
      </c>
      <c r="AA3769" s="1071"/>
      <c r="AB3769" s="1071"/>
    </row>
    <row r="3770" spans="23:28" ht="70.5" customHeight="1">
      <c r="W3770" s="829">
        <f t="shared" si="510"/>
        <v>0</v>
      </c>
      <c r="X3770" s="828">
        <f t="shared" si="511"/>
        <v>0</v>
      </c>
      <c r="Y3770" s="1069">
        <f>[5]building!Y3761</f>
        <v>0</v>
      </c>
      <c r="Z3770" s="749">
        <f t="shared" si="512"/>
        <v>0</v>
      </c>
      <c r="AA3770" s="1071"/>
      <c r="AB3770" s="1071"/>
    </row>
    <row r="3771" spans="23:28" ht="70.5" customHeight="1">
      <c r="W3771" s="829">
        <f t="shared" si="510"/>
        <v>0</v>
      </c>
      <c r="X3771" s="828">
        <f t="shared" si="511"/>
        <v>0</v>
      </c>
      <c r="Y3771" s="1069">
        <f>[5]building!Y3762</f>
        <v>0</v>
      </c>
      <c r="Z3771" s="749">
        <f t="shared" si="512"/>
        <v>0</v>
      </c>
      <c r="AA3771" s="1071"/>
      <c r="AB3771" s="1071"/>
    </row>
    <row r="3772" spans="23:28" ht="70.5" customHeight="1">
      <c r="W3772" s="829">
        <f t="shared" si="510"/>
        <v>0</v>
      </c>
      <c r="X3772" s="828">
        <f t="shared" si="511"/>
        <v>0</v>
      </c>
      <c r="Y3772" s="1069">
        <f>[5]building!Y3763</f>
        <v>0</v>
      </c>
      <c r="Z3772" s="749">
        <f t="shared" si="512"/>
        <v>0</v>
      </c>
      <c r="AA3772" s="1071"/>
      <c r="AB3772" s="1071"/>
    </row>
    <row r="3773" spans="23:28" ht="70.5" customHeight="1">
      <c r="W3773" s="829">
        <f t="shared" si="510"/>
        <v>0</v>
      </c>
      <c r="X3773" s="828">
        <f t="shared" si="511"/>
        <v>0</v>
      </c>
      <c r="Y3773" s="1069">
        <f>[5]building!Y3764</f>
        <v>0</v>
      </c>
      <c r="Z3773" s="749">
        <f t="shared" si="512"/>
        <v>0</v>
      </c>
      <c r="AA3773" s="1071"/>
      <c r="AB3773" s="1071"/>
    </row>
    <row r="3774" spans="23:28" ht="70.5" customHeight="1">
      <c r="W3774" s="829">
        <f t="shared" si="510"/>
        <v>0</v>
      </c>
      <c r="X3774" s="828">
        <f t="shared" si="511"/>
        <v>0</v>
      </c>
      <c r="Y3774" s="1069">
        <f>[5]building!Y3765</f>
        <v>0</v>
      </c>
      <c r="Z3774" s="749">
        <f t="shared" si="512"/>
        <v>0</v>
      </c>
      <c r="AA3774" s="1071"/>
      <c r="AB3774" s="1071"/>
    </row>
    <row r="3775" spans="23:28" ht="70.5" customHeight="1">
      <c r="W3775" s="829">
        <f t="shared" si="510"/>
        <v>0</v>
      </c>
      <c r="X3775" s="828">
        <f t="shared" si="511"/>
        <v>0</v>
      </c>
      <c r="Y3775" s="1069">
        <f>[5]building!Y3766</f>
        <v>0</v>
      </c>
      <c r="Z3775" s="749">
        <f t="shared" si="512"/>
        <v>0</v>
      </c>
      <c r="AA3775" s="1071"/>
      <c r="AB3775" s="1071"/>
    </row>
    <row r="3776" spans="23:28" ht="70.5" customHeight="1">
      <c r="W3776" s="829">
        <f t="shared" si="510"/>
        <v>0</v>
      </c>
      <c r="X3776" s="828">
        <f t="shared" si="511"/>
        <v>0</v>
      </c>
      <c r="Y3776" s="1069">
        <f>[5]building!Y3767</f>
        <v>0</v>
      </c>
      <c r="Z3776" s="749">
        <f t="shared" si="512"/>
        <v>0</v>
      </c>
      <c r="AA3776" s="1071"/>
      <c r="AB3776" s="1071"/>
    </row>
    <row r="3777" spans="23:28" ht="70.5" customHeight="1">
      <c r="W3777" s="829">
        <f t="shared" si="510"/>
        <v>0</v>
      </c>
      <c r="X3777" s="828">
        <f t="shared" si="511"/>
        <v>0</v>
      </c>
      <c r="Y3777" s="1069">
        <f>[5]building!Y3768</f>
        <v>0</v>
      </c>
      <c r="Z3777" s="749">
        <f t="shared" si="512"/>
        <v>0</v>
      </c>
      <c r="AA3777" s="1071"/>
      <c r="AB3777" s="1071"/>
    </row>
    <row r="3778" spans="23:28" ht="70.5" customHeight="1">
      <c r="W3778" s="829">
        <f t="shared" si="510"/>
        <v>0</v>
      </c>
      <c r="X3778" s="828">
        <f t="shared" si="511"/>
        <v>0</v>
      </c>
      <c r="Y3778" s="1069">
        <f>[5]building!Y3769</f>
        <v>0</v>
      </c>
      <c r="Z3778" s="749">
        <f t="shared" si="512"/>
        <v>0</v>
      </c>
      <c r="AA3778" s="1071"/>
      <c r="AB3778" s="1071"/>
    </row>
    <row r="3779" spans="23:28" ht="70.5" customHeight="1">
      <c r="W3779" s="829">
        <f t="shared" si="510"/>
        <v>0</v>
      </c>
      <c r="X3779" s="828">
        <f t="shared" si="511"/>
        <v>0</v>
      </c>
      <c r="Y3779" s="1069">
        <f>[5]building!Y3770</f>
        <v>0</v>
      </c>
      <c r="Z3779" s="749">
        <f t="shared" si="512"/>
        <v>0</v>
      </c>
      <c r="AA3779" s="1071"/>
      <c r="AB3779" s="1071"/>
    </row>
    <row r="3780" spans="23:28" ht="70.5" customHeight="1">
      <c r="W3780" s="829">
        <f t="shared" si="510"/>
        <v>0</v>
      </c>
      <c r="X3780" s="828">
        <f t="shared" si="511"/>
        <v>0</v>
      </c>
      <c r="Y3780" s="1069">
        <f>[5]building!Y3771</f>
        <v>0</v>
      </c>
      <c r="Z3780" s="749">
        <f t="shared" si="512"/>
        <v>0</v>
      </c>
      <c r="AA3780" s="1071"/>
      <c r="AB3780" s="1071"/>
    </row>
    <row r="3781" spans="23:28" ht="70.5" customHeight="1">
      <c r="W3781" s="829">
        <f t="shared" si="510"/>
        <v>0</v>
      </c>
      <c r="X3781" s="828">
        <f t="shared" si="511"/>
        <v>0</v>
      </c>
      <c r="Y3781" s="1069">
        <f>[5]building!Y3772</f>
        <v>0</v>
      </c>
      <c r="Z3781" s="749">
        <f t="shared" si="512"/>
        <v>0</v>
      </c>
      <c r="AA3781" s="1071"/>
      <c r="AB3781" s="1071"/>
    </row>
    <row r="3782" spans="23:28" ht="70.5" customHeight="1">
      <c r="W3782" s="829">
        <f t="shared" si="510"/>
        <v>0</v>
      </c>
      <c r="X3782" s="828">
        <f t="shared" si="511"/>
        <v>0</v>
      </c>
      <c r="Y3782" s="1069">
        <f>[5]building!Y3773</f>
        <v>0</v>
      </c>
      <c r="Z3782" s="749">
        <f t="shared" si="512"/>
        <v>0</v>
      </c>
      <c r="AA3782" s="1071"/>
      <c r="AB3782" s="1071"/>
    </row>
    <row r="3783" spans="23:28" ht="70.5" customHeight="1">
      <c r="W3783" s="829">
        <f t="shared" si="510"/>
        <v>0</v>
      </c>
      <c r="X3783" s="828">
        <f t="shared" si="511"/>
        <v>0</v>
      </c>
      <c r="Y3783" s="1069">
        <f>[5]building!Y3774</f>
        <v>0</v>
      </c>
      <c r="Z3783" s="749">
        <f t="shared" si="512"/>
        <v>0</v>
      </c>
      <c r="AA3783" s="1071"/>
      <c r="AB3783" s="1071"/>
    </row>
    <row r="3784" spans="23:28" ht="70.5" customHeight="1">
      <c r="W3784" s="829">
        <f t="shared" si="510"/>
        <v>0</v>
      </c>
      <c r="X3784" s="828">
        <f t="shared" si="511"/>
        <v>0</v>
      </c>
      <c r="Y3784" s="1069">
        <f>[5]building!Y3775</f>
        <v>0</v>
      </c>
      <c r="Z3784" s="749">
        <f t="shared" si="512"/>
        <v>0</v>
      </c>
      <c r="AA3784" s="1071"/>
      <c r="AB3784" s="1071"/>
    </row>
    <row r="3785" spans="23:28" ht="70.5" customHeight="1">
      <c r="W3785" s="829">
        <f t="shared" si="510"/>
        <v>0</v>
      </c>
      <c r="X3785" s="828">
        <f t="shared" si="511"/>
        <v>0</v>
      </c>
      <c r="Y3785" s="1069">
        <f>[5]building!Y3776</f>
        <v>0</v>
      </c>
      <c r="Z3785" s="749">
        <f t="shared" si="512"/>
        <v>0</v>
      </c>
      <c r="AA3785" s="1071"/>
      <c r="AB3785" s="1071"/>
    </row>
    <row r="3786" spans="23:28" ht="70.5" customHeight="1">
      <c r="W3786" s="829">
        <f t="shared" si="510"/>
        <v>0</v>
      </c>
      <c r="X3786" s="828">
        <f t="shared" si="511"/>
        <v>0</v>
      </c>
      <c r="Y3786" s="1069">
        <f>[5]building!Y3777</f>
        <v>0</v>
      </c>
      <c r="Z3786" s="749">
        <f t="shared" si="512"/>
        <v>0</v>
      </c>
      <c r="AA3786" s="1071"/>
      <c r="AB3786" s="1071"/>
    </row>
    <row r="3787" spans="23:28" ht="70.5" customHeight="1">
      <c r="W3787" s="829">
        <f t="shared" si="510"/>
        <v>0</v>
      </c>
      <c r="X3787" s="828">
        <f t="shared" si="511"/>
        <v>0</v>
      </c>
      <c r="Y3787" s="1069">
        <f>[5]building!Y3778</f>
        <v>0</v>
      </c>
      <c r="Z3787" s="749">
        <f t="shared" si="512"/>
        <v>0</v>
      </c>
      <c r="AA3787" s="1071"/>
      <c r="AB3787" s="1071"/>
    </row>
    <row r="3788" spans="23:28" ht="70.5" customHeight="1">
      <c r="W3788" s="829">
        <f t="shared" si="510"/>
        <v>0</v>
      </c>
      <c r="X3788" s="828">
        <f t="shared" si="511"/>
        <v>0</v>
      </c>
      <c r="Y3788" s="1069">
        <f>[5]building!Y3779</f>
        <v>0</v>
      </c>
      <c r="Z3788" s="749">
        <f t="shared" si="512"/>
        <v>0</v>
      </c>
      <c r="AA3788" s="1071"/>
      <c r="AB3788" s="1071"/>
    </row>
    <row r="3789" spans="23:28" ht="70.5" customHeight="1">
      <c r="W3789" s="829">
        <f t="shared" si="510"/>
        <v>0</v>
      </c>
      <c r="X3789" s="828">
        <f t="shared" si="511"/>
        <v>0</v>
      </c>
      <c r="Y3789" s="1069">
        <f>[5]building!Y3780</f>
        <v>0</v>
      </c>
      <c r="Z3789" s="749">
        <f t="shared" si="512"/>
        <v>0</v>
      </c>
      <c r="AA3789" s="1071"/>
      <c r="AB3789" s="1071"/>
    </row>
    <row r="3790" spans="23:28" ht="70.5" customHeight="1">
      <c r="W3790" s="829">
        <f t="shared" si="510"/>
        <v>0</v>
      </c>
      <c r="X3790" s="828">
        <f t="shared" si="511"/>
        <v>0</v>
      </c>
      <c r="Y3790" s="1069">
        <f>[5]building!Y3781</f>
        <v>0</v>
      </c>
      <c r="Z3790" s="749">
        <f t="shared" si="512"/>
        <v>0</v>
      </c>
      <c r="AA3790" s="1071"/>
      <c r="AB3790" s="1071"/>
    </row>
    <row r="3791" spans="23:28" ht="70.5" customHeight="1">
      <c r="W3791" s="829">
        <f t="shared" si="510"/>
        <v>0</v>
      </c>
      <c r="X3791" s="828">
        <f t="shared" si="511"/>
        <v>0</v>
      </c>
      <c r="Y3791" s="1069">
        <f>[5]building!Y3782</f>
        <v>0</v>
      </c>
      <c r="Z3791" s="749">
        <f t="shared" si="512"/>
        <v>0</v>
      </c>
      <c r="AA3791" s="1071"/>
      <c r="AB3791" s="1071"/>
    </row>
    <row r="3792" spans="23:28" ht="70.5" customHeight="1">
      <c r="W3792" s="829">
        <f t="shared" si="510"/>
        <v>0</v>
      </c>
      <c r="X3792" s="828">
        <f t="shared" si="511"/>
        <v>0</v>
      </c>
      <c r="Y3792" s="1069">
        <f>[5]building!Y3783</f>
        <v>0</v>
      </c>
      <c r="Z3792" s="749">
        <f t="shared" si="512"/>
        <v>0</v>
      </c>
      <c r="AA3792" s="1071"/>
      <c r="AB3792" s="1071"/>
    </row>
    <row r="3793" spans="23:28" ht="70.5" customHeight="1">
      <c r="W3793" s="829">
        <f t="shared" si="510"/>
        <v>0</v>
      </c>
      <c r="X3793" s="828">
        <f t="shared" si="511"/>
        <v>0</v>
      </c>
      <c r="Y3793" s="1069">
        <f>[5]building!Y3784</f>
        <v>0</v>
      </c>
      <c r="Z3793" s="749">
        <f t="shared" si="512"/>
        <v>0</v>
      </c>
      <c r="AA3793" s="1071"/>
      <c r="AB3793" s="1071"/>
    </row>
    <row r="3794" spans="23:28" ht="70.5" customHeight="1">
      <c r="W3794" s="829">
        <f t="shared" si="510"/>
        <v>0</v>
      </c>
      <c r="X3794" s="828">
        <f t="shared" si="511"/>
        <v>0</v>
      </c>
      <c r="Y3794" s="1069">
        <f>[5]building!Y3785</f>
        <v>0</v>
      </c>
      <c r="Z3794" s="749">
        <f t="shared" si="512"/>
        <v>0</v>
      </c>
      <c r="AA3794" s="1071"/>
      <c r="AB3794" s="1071"/>
    </row>
    <row r="3795" spans="23:28" ht="70.5" customHeight="1">
      <c r="W3795" s="829">
        <f t="shared" si="510"/>
        <v>0</v>
      </c>
      <c r="X3795" s="828">
        <f t="shared" si="511"/>
        <v>0</v>
      </c>
      <c r="Y3795" s="1069">
        <f>[5]building!Y3786</f>
        <v>0</v>
      </c>
      <c r="Z3795" s="749">
        <f t="shared" si="512"/>
        <v>0</v>
      </c>
      <c r="AA3795" s="1071"/>
      <c r="AB3795" s="1071"/>
    </row>
    <row r="3796" spans="23:28" ht="70.5" customHeight="1">
      <c r="W3796" s="829">
        <f t="shared" si="510"/>
        <v>0</v>
      </c>
      <c r="X3796" s="828">
        <f t="shared" si="511"/>
        <v>0</v>
      </c>
      <c r="Y3796" s="1069">
        <f>[5]building!Y3787</f>
        <v>0</v>
      </c>
      <c r="Z3796" s="749">
        <f t="shared" si="512"/>
        <v>0</v>
      </c>
      <c r="AA3796" s="1071"/>
      <c r="AB3796" s="1071"/>
    </row>
    <row r="3797" spans="23:28" ht="70.5" customHeight="1">
      <c r="W3797" s="829">
        <f t="shared" si="510"/>
        <v>0</v>
      </c>
      <c r="X3797" s="828">
        <f t="shared" si="511"/>
        <v>0</v>
      </c>
      <c r="Y3797" s="1069">
        <f>[5]building!Y3788</f>
        <v>0</v>
      </c>
      <c r="Z3797" s="749">
        <f t="shared" si="512"/>
        <v>0</v>
      </c>
      <c r="AA3797" s="1071"/>
      <c r="AB3797" s="1071"/>
    </row>
    <row r="3798" spans="23:28" ht="70.5" customHeight="1">
      <c r="W3798" s="829">
        <f t="shared" si="510"/>
        <v>0</v>
      </c>
      <c r="X3798" s="828">
        <f t="shared" si="511"/>
        <v>0</v>
      </c>
      <c r="Y3798" s="1069">
        <f>[5]building!Y3789</f>
        <v>0</v>
      </c>
      <c r="Z3798" s="749">
        <f t="shared" si="512"/>
        <v>0</v>
      </c>
      <c r="AA3798" s="1071"/>
      <c r="AB3798" s="1071"/>
    </row>
    <row r="3799" spans="23:28" ht="70.5" customHeight="1">
      <c r="W3799" s="829">
        <f t="shared" si="510"/>
        <v>0</v>
      </c>
      <c r="X3799" s="828">
        <f t="shared" si="511"/>
        <v>0</v>
      </c>
      <c r="Y3799" s="1069">
        <f>[5]building!Y3790</f>
        <v>0</v>
      </c>
      <c r="Z3799" s="749">
        <f t="shared" si="512"/>
        <v>0</v>
      </c>
      <c r="AA3799" s="1071"/>
      <c r="AB3799" s="1071"/>
    </row>
    <row r="3800" spans="23:28" ht="70.5" customHeight="1">
      <c r="W3800" s="829">
        <f t="shared" si="510"/>
        <v>0</v>
      </c>
      <c r="X3800" s="828">
        <f t="shared" si="511"/>
        <v>0</v>
      </c>
      <c r="Y3800" s="1069">
        <f>[5]building!Y3791</f>
        <v>0</v>
      </c>
      <c r="Z3800" s="749">
        <f t="shared" si="512"/>
        <v>0</v>
      </c>
      <c r="AA3800" s="1071"/>
      <c r="AB3800" s="1071"/>
    </row>
    <row r="3801" spans="23:28" ht="70.5" customHeight="1">
      <c r="W3801" s="829">
        <f t="shared" si="510"/>
        <v>0</v>
      </c>
      <c r="X3801" s="828">
        <f t="shared" si="511"/>
        <v>0</v>
      </c>
      <c r="Y3801" s="1069">
        <f>[5]building!Y3792</f>
        <v>0</v>
      </c>
      <c r="Z3801" s="749">
        <f t="shared" si="512"/>
        <v>0</v>
      </c>
      <c r="AA3801" s="1071"/>
      <c r="AB3801" s="1071"/>
    </row>
    <row r="3802" spans="23:28" ht="70.5" customHeight="1">
      <c r="W3802" s="829">
        <f t="shared" si="510"/>
        <v>0</v>
      </c>
      <c r="X3802" s="828">
        <f t="shared" si="511"/>
        <v>0</v>
      </c>
      <c r="Y3802" s="1069">
        <f>[5]building!Y3793</f>
        <v>0</v>
      </c>
      <c r="Z3802" s="749">
        <f t="shared" si="512"/>
        <v>0</v>
      </c>
      <c r="AA3802" s="1071"/>
      <c r="AB3802" s="1071"/>
    </row>
    <row r="3803" spans="23:28" ht="70.5" customHeight="1">
      <c r="W3803" s="829">
        <f t="shared" si="510"/>
        <v>0</v>
      </c>
      <c r="X3803" s="828">
        <f t="shared" si="511"/>
        <v>0</v>
      </c>
      <c r="Y3803" s="1069">
        <f>[5]building!Y3794</f>
        <v>0</v>
      </c>
      <c r="Z3803" s="749">
        <f t="shared" si="512"/>
        <v>0</v>
      </c>
      <c r="AA3803" s="1071"/>
      <c r="AB3803" s="1071"/>
    </row>
    <row r="3804" spans="23:28" ht="70.5" customHeight="1">
      <c r="W3804" s="829">
        <f t="shared" si="510"/>
        <v>0</v>
      </c>
      <c r="X3804" s="828">
        <f t="shared" si="511"/>
        <v>0</v>
      </c>
      <c r="Y3804" s="1069">
        <f>[5]building!Y3795</f>
        <v>0</v>
      </c>
      <c r="Z3804" s="749">
        <f t="shared" si="512"/>
        <v>0</v>
      </c>
      <c r="AA3804" s="1071"/>
      <c r="AB3804" s="1071"/>
    </row>
    <row r="3805" spans="23:28" ht="70.5" customHeight="1">
      <c r="W3805" s="829">
        <f t="shared" si="510"/>
        <v>0</v>
      </c>
      <c r="X3805" s="828">
        <f t="shared" si="511"/>
        <v>0</v>
      </c>
      <c r="Y3805" s="1069">
        <f>[5]building!Y3796</f>
        <v>0</v>
      </c>
      <c r="Z3805" s="749">
        <f t="shared" si="512"/>
        <v>0</v>
      </c>
      <c r="AA3805" s="1071"/>
      <c r="AB3805" s="1071"/>
    </row>
    <row r="3806" spans="23:28" ht="70.5" customHeight="1">
      <c r="W3806" s="829">
        <f t="shared" ref="W3806:W3869" si="513">G3806+I3806+K3806+M3806+O3806+Q3806+S3806+U3806</f>
        <v>0</v>
      </c>
      <c r="X3806" s="828">
        <f t="shared" ref="X3806:X3869" si="514">W3806*C3806</f>
        <v>0</v>
      </c>
      <c r="Y3806" s="1069">
        <f>[5]building!Y3797</f>
        <v>0</v>
      </c>
      <c r="Z3806" s="749">
        <f t="shared" ref="Z3806:Z3869" si="515">Y3806*C3806</f>
        <v>0</v>
      </c>
      <c r="AA3806" s="1071"/>
      <c r="AB3806" s="1071"/>
    </row>
    <row r="3807" spans="23:28" ht="70.5" customHeight="1">
      <c r="W3807" s="829">
        <f t="shared" si="513"/>
        <v>0</v>
      </c>
      <c r="X3807" s="828">
        <f t="shared" si="514"/>
        <v>0</v>
      </c>
      <c r="Y3807" s="1069">
        <f>[5]building!Y3798</f>
        <v>0</v>
      </c>
      <c r="Z3807" s="749">
        <f t="shared" si="515"/>
        <v>0</v>
      </c>
      <c r="AA3807" s="1071"/>
      <c r="AB3807" s="1071"/>
    </row>
    <row r="3808" spans="23:28" ht="70.5" customHeight="1">
      <c r="W3808" s="829">
        <f t="shared" si="513"/>
        <v>0</v>
      </c>
      <c r="X3808" s="828">
        <f t="shared" si="514"/>
        <v>0</v>
      </c>
      <c r="Y3808" s="1069">
        <f>[5]building!Y3799</f>
        <v>0</v>
      </c>
      <c r="Z3808" s="749">
        <f t="shared" si="515"/>
        <v>0</v>
      </c>
      <c r="AA3808" s="1071"/>
      <c r="AB3808" s="1071"/>
    </row>
    <row r="3809" spans="23:28" ht="70.5" customHeight="1">
      <c r="W3809" s="829">
        <f t="shared" si="513"/>
        <v>0</v>
      </c>
      <c r="X3809" s="828">
        <f t="shared" si="514"/>
        <v>0</v>
      </c>
      <c r="Y3809" s="1069">
        <f>[5]building!Y3800</f>
        <v>0</v>
      </c>
      <c r="Z3809" s="749">
        <f t="shared" si="515"/>
        <v>0</v>
      </c>
      <c r="AA3809" s="1071"/>
      <c r="AB3809" s="1071"/>
    </row>
    <row r="3810" spans="23:28" ht="70.5" customHeight="1">
      <c r="W3810" s="829">
        <f t="shared" si="513"/>
        <v>0</v>
      </c>
      <c r="X3810" s="828">
        <f t="shared" si="514"/>
        <v>0</v>
      </c>
      <c r="Y3810" s="1069">
        <f>[5]building!Y3801</f>
        <v>0</v>
      </c>
      <c r="Z3810" s="749">
        <f t="shared" si="515"/>
        <v>0</v>
      </c>
      <c r="AA3810" s="1071"/>
      <c r="AB3810" s="1071"/>
    </row>
    <row r="3811" spans="23:28" ht="70.5" customHeight="1">
      <c r="W3811" s="829">
        <f t="shared" si="513"/>
        <v>0</v>
      </c>
      <c r="X3811" s="828">
        <f t="shared" si="514"/>
        <v>0</v>
      </c>
      <c r="Y3811" s="1069">
        <f>[5]building!Y3802</f>
        <v>0</v>
      </c>
      <c r="Z3811" s="749">
        <f t="shared" si="515"/>
        <v>0</v>
      </c>
      <c r="AA3811" s="1071"/>
      <c r="AB3811" s="1071"/>
    </row>
    <row r="3812" spans="23:28" ht="70.5" customHeight="1">
      <c r="W3812" s="829">
        <f t="shared" si="513"/>
        <v>0</v>
      </c>
      <c r="X3812" s="828">
        <f t="shared" si="514"/>
        <v>0</v>
      </c>
      <c r="Y3812" s="1069">
        <f>[5]building!Y3803</f>
        <v>0</v>
      </c>
      <c r="Z3812" s="749">
        <f t="shared" si="515"/>
        <v>0</v>
      </c>
      <c r="AA3812" s="1071"/>
      <c r="AB3812" s="1071"/>
    </row>
    <row r="3813" spans="23:28" ht="70.5" customHeight="1">
      <c r="W3813" s="829">
        <f t="shared" si="513"/>
        <v>0</v>
      </c>
      <c r="X3813" s="828">
        <f t="shared" si="514"/>
        <v>0</v>
      </c>
      <c r="Y3813" s="1069">
        <f>[5]building!Y3804</f>
        <v>0</v>
      </c>
      <c r="Z3813" s="749">
        <f t="shared" si="515"/>
        <v>0</v>
      </c>
      <c r="AA3813" s="1071"/>
      <c r="AB3813" s="1071"/>
    </row>
    <row r="3814" spans="23:28" ht="70.5" customHeight="1">
      <c r="W3814" s="829">
        <f t="shared" si="513"/>
        <v>0</v>
      </c>
      <c r="X3814" s="828">
        <f t="shared" si="514"/>
        <v>0</v>
      </c>
      <c r="Y3814" s="1069">
        <f>[5]building!Y3805</f>
        <v>0</v>
      </c>
      <c r="Z3814" s="749">
        <f t="shared" si="515"/>
        <v>0</v>
      </c>
      <c r="AA3814" s="1071"/>
      <c r="AB3814" s="1071"/>
    </row>
    <row r="3815" spans="23:28" ht="70.5" customHeight="1">
      <c r="W3815" s="829">
        <f t="shared" si="513"/>
        <v>0</v>
      </c>
      <c r="X3815" s="828">
        <f t="shared" si="514"/>
        <v>0</v>
      </c>
      <c r="Y3815" s="1069">
        <f>[5]building!Y3806</f>
        <v>0</v>
      </c>
      <c r="Z3815" s="749">
        <f t="shared" si="515"/>
        <v>0</v>
      </c>
      <c r="AA3815" s="1071"/>
      <c r="AB3815" s="1071"/>
    </row>
    <row r="3816" spans="23:28" ht="70.5" customHeight="1">
      <c r="W3816" s="829">
        <f t="shared" si="513"/>
        <v>0</v>
      </c>
      <c r="X3816" s="828">
        <f t="shared" si="514"/>
        <v>0</v>
      </c>
      <c r="Y3816" s="1069">
        <f>[5]building!Y3807</f>
        <v>0</v>
      </c>
      <c r="Z3816" s="749">
        <f t="shared" si="515"/>
        <v>0</v>
      </c>
      <c r="AA3816" s="1071"/>
      <c r="AB3816" s="1071"/>
    </row>
    <row r="3817" spans="23:28" ht="70.5" customHeight="1">
      <c r="W3817" s="829">
        <f t="shared" si="513"/>
        <v>0</v>
      </c>
      <c r="X3817" s="828">
        <f t="shared" si="514"/>
        <v>0</v>
      </c>
      <c r="Y3817" s="1069">
        <f>[5]building!Y3808</f>
        <v>0</v>
      </c>
      <c r="Z3817" s="749">
        <f t="shared" si="515"/>
        <v>0</v>
      </c>
      <c r="AA3817" s="1071"/>
      <c r="AB3817" s="1071"/>
    </row>
    <row r="3818" spans="23:28" ht="70.5" customHeight="1">
      <c r="W3818" s="829">
        <f t="shared" si="513"/>
        <v>0</v>
      </c>
      <c r="X3818" s="828">
        <f t="shared" si="514"/>
        <v>0</v>
      </c>
      <c r="Y3818" s="1069">
        <f>[5]building!Y3809</f>
        <v>0</v>
      </c>
      <c r="Z3818" s="749">
        <f t="shared" si="515"/>
        <v>0</v>
      </c>
      <c r="AA3818" s="1071"/>
      <c r="AB3818" s="1071"/>
    </row>
    <row r="3819" spans="23:28" ht="70.5" customHeight="1">
      <c r="W3819" s="829">
        <f t="shared" si="513"/>
        <v>0</v>
      </c>
      <c r="X3819" s="828">
        <f t="shared" si="514"/>
        <v>0</v>
      </c>
      <c r="Y3819" s="1069">
        <f>[5]building!Y3810</f>
        <v>0</v>
      </c>
      <c r="Z3819" s="749">
        <f t="shared" si="515"/>
        <v>0</v>
      </c>
      <c r="AA3819" s="1071"/>
      <c r="AB3819" s="1071"/>
    </row>
    <row r="3820" spans="23:28" ht="70.5" customHeight="1">
      <c r="W3820" s="829">
        <f t="shared" si="513"/>
        <v>0</v>
      </c>
      <c r="X3820" s="828">
        <f t="shared" si="514"/>
        <v>0</v>
      </c>
      <c r="Y3820" s="1069">
        <f>[5]building!Y3811</f>
        <v>0</v>
      </c>
      <c r="Z3820" s="749">
        <f t="shared" si="515"/>
        <v>0</v>
      </c>
      <c r="AA3820" s="1071"/>
      <c r="AB3820" s="1071"/>
    </row>
    <row r="3821" spans="23:28" ht="70.5" customHeight="1">
      <c r="W3821" s="829">
        <f t="shared" si="513"/>
        <v>0</v>
      </c>
      <c r="X3821" s="828">
        <f t="shared" si="514"/>
        <v>0</v>
      </c>
      <c r="Y3821" s="1069">
        <f>[5]building!Y3812</f>
        <v>0</v>
      </c>
      <c r="Z3821" s="749">
        <f t="shared" si="515"/>
        <v>0</v>
      </c>
      <c r="AA3821" s="1071"/>
      <c r="AB3821" s="1071"/>
    </row>
    <row r="3822" spans="23:28" ht="70.5" customHeight="1">
      <c r="W3822" s="829">
        <f t="shared" si="513"/>
        <v>0</v>
      </c>
      <c r="X3822" s="828">
        <f t="shared" si="514"/>
        <v>0</v>
      </c>
      <c r="Y3822" s="1069">
        <f>[5]building!Y3813</f>
        <v>0</v>
      </c>
      <c r="Z3822" s="749">
        <f t="shared" si="515"/>
        <v>0</v>
      </c>
      <c r="AA3822" s="1071"/>
      <c r="AB3822" s="1071"/>
    </row>
    <row r="3823" spans="23:28" ht="70.5" customHeight="1">
      <c r="W3823" s="829">
        <f t="shared" si="513"/>
        <v>0</v>
      </c>
      <c r="X3823" s="828">
        <f t="shared" si="514"/>
        <v>0</v>
      </c>
      <c r="Y3823" s="1069">
        <f>[5]building!Y3814</f>
        <v>0</v>
      </c>
      <c r="Z3823" s="749">
        <f t="shared" si="515"/>
        <v>0</v>
      </c>
      <c r="AA3823" s="1071"/>
      <c r="AB3823" s="1071"/>
    </row>
    <row r="3824" spans="23:28" ht="70.5" customHeight="1">
      <c r="W3824" s="829">
        <f t="shared" si="513"/>
        <v>0</v>
      </c>
      <c r="X3824" s="828">
        <f t="shared" si="514"/>
        <v>0</v>
      </c>
      <c r="Y3824" s="1069">
        <f>[5]building!Y3815</f>
        <v>0</v>
      </c>
      <c r="Z3824" s="749">
        <f t="shared" si="515"/>
        <v>0</v>
      </c>
      <c r="AA3824" s="1071"/>
      <c r="AB3824" s="1071"/>
    </row>
    <row r="3825" spans="23:28" ht="70.5" customHeight="1">
      <c r="W3825" s="829">
        <f t="shared" si="513"/>
        <v>0</v>
      </c>
      <c r="X3825" s="828">
        <f t="shared" si="514"/>
        <v>0</v>
      </c>
      <c r="Y3825" s="1069">
        <f>[5]building!Y3816</f>
        <v>0</v>
      </c>
      <c r="Z3825" s="749">
        <f t="shared" si="515"/>
        <v>0</v>
      </c>
      <c r="AA3825" s="1071"/>
      <c r="AB3825" s="1071"/>
    </row>
    <row r="3826" spans="23:28" ht="70.5" customHeight="1">
      <c r="W3826" s="829">
        <f t="shared" si="513"/>
        <v>0</v>
      </c>
      <c r="X3826" s="828">
        <f t="shared" si="514"/>
        <v>0</v>
      </c>
      <c r="Y3826" s="1069">
        <f>[5]building!Y3817</f>
        <v>0</v>
      </c>
      <c r="Z3826" s="749">
        <f t="shared" si="515"/>
        <v>0</v>
      </c>
      <c r="AA3826" s="1071"/>
      <c r="AB3826" s="1071"/>
    </row>
    <row r="3827" spans="23:28" ht="70.5" customHeight="1">
      <c r="W3827" s="829">
        <f t="shared" si="513"/>
        <v>0</v>
      </c>
      <c r="X3827" s="828">
        <f t="shared" si="514"/>
        <v>0</v>
      </c>
      <c r="Y3827" s="1069">
        <f>[5]building!Y3818</f>
        <v>0</v>
      </c>
      <c r="Z3827" s="749">
        <f t="shared" si="515"/>
        <v>0</v>
      </c>
      <c r="AA3827" s="1071"/>
      <c r="AB3827" s="1071"/>
    </row>
    <row r="3828" spans="23:28" ht="70.5" customHeight="1">
      <c r="W3828" s="829">
        <f t="shared" si="513"/>
        <v>0</v>
      </c>
      <c r="X3828" s="828">
        <f t="shared" si="514"/>
        <v>0</v>
      </c>
      <c r="Y3828" s="1069">
        <f>[5]building!Y3819</f>
        <v>0</v>
      </c>
      <c r="Z3828" s="749">
        <f t="shared" si="515"/>
        <v>0</v>
      </c>
      <c r="AA3828" s="1071"/>
      <c r="AB3828" s="1071"/>
    </row>
    <row r="3829" spans="23:28" ht="70.5" customHeight="1">
      <c r="W3829" s="829">
        <f t="shared" si="513"/>
        <v>0</v>
      </c>
      <c r="X3829" s="828">
        <f t="shared" si="514"/>
        <v>0</v>
      </c>
      <c r="Y3829" s="1069">
        <f>[5]building!Y3820</f>
        <v>0</v>
      </c>
      <c r="Z3829" s="749">
        <f t="shared" si="515"/>
        <v>0</v>
      </c>
      <c r="AA3829" s="1071"/>
      <c r="AB3829" s="1071"/>
    </row>
    <row r="3830" spans="23:28" ht="70.5" customHeight="1">
      <c r="W3830" s="829">
        <f t="shared" si="513"/>
        <v>0</v>
      </c>
      <c r="X3830" s="828">
        <f t="shared" si="514"/>
        <v>0</v>
      </c>
      <c r="Y3830" s="1069">
        <f>[5]building!Y3821</f>
        <v>0</v>
      </c>
      <c r="Z3830" s="749">
        <f t="shared" si="515"/>
        <v>0</v>
      </c>
      <c r="AA3830" s="1071"/>
      <c r="AB3830" s="1071"/>
    </row>
    <row r="3831" spans="23:28" ht="70.5" customHeight="1">
      <c r="W3831" s="829">
        <f t="shared" si="513"/>
        <v>0</v>
      </c>
      <c r="X3831" s="828">
        <f t="shared" si="514"/>
        <v>0</v>
      </c>
      <c r="Y3831" s="1069">
        <f>[5]building!Y3822</f>
        <v>0</v>
      </c>
      <c r="Z3831" s="749">
        <f t="shared" si="515"/>
        <v>0</v>
      </c>
      <c r="AA3831" s="1071"/>
      <c r="AB3831" s="1071"/>
    </row>
    <row r="3832" spans="23:28" ht="70.5" customHeight="1">
      <c r="W3832" s="829">
        <f t="shared" si="513"/>
        <v>0</v>
      </c>
      <c r="X3832" s="828">
        <f t="shared" si="514"/>
        <v>0</v>
      </c>
      <c r="Y3832" s="1069">
        <f>[5]building!Y3823</f>
        <v>0</v>
      </c>
      <c r="Z3832" s="749">
        <f t="shared" si="515"/>
        <v>0</v>
      </c>
      <c r="AA3832" s="1071"/>
      <c r="AB3832" s="1071"/>
    </row>
    <row r="3833" spans="23:28" ht="70.5" customHeight="1">
      <c r="W3833" s="829">
        <f t="shared" si="513"/>
        <v>0</v>
      </c>
      <c r="X3833" s="828">
        <f t="shared" si="514"/>
        <v>0</v>
      </c>
      <c r="Y3833" s="1069">
        <f>[5]building!Y3824</f>
        <v>0</v>
      </c>
      <c r="Z3833" s="749">
        <f t="shared" si="515"/>
        <v>0</v>
      </c>
      <c r="AA3833" s="1071"/>
      <c r="AB3833" s="1071"/>
    </row>
    <row r="3834" spans="23:28" ht="70.5" customHeight="1">
      <c r="W3834" s="829">
        <f t="shared" si="513"/>
        <v>0</v>
      </c>
      <c r="X3834" s="828">
        <f t="shared" si="514"/>
        <v>0</v>
      </c>
      <c r="Y3834" s="1069">
        <f>[5]building!Y3825</f>
        <v>0</v>
      </c>
      <c r="Z3834" s="749">
        <f t="shared" si="515"/>
        <v>0</v>
      </c>
      <c r="AA3834" s="1071"/>
      <c r="AB3834" s="1071"/>
    </row>
    <row r="3835" spans="23:28" ht="70.5" customHeight="1">
      <c r="W3835" s="829">
        <f t="shared" si="513"/>
        <v>0</v>
      </c>
      <c r="X3835" s="828">
        <f t="shared" si="514"/>
        <v>0</v>
      </c>
      <c r="Y3835" s="1069">
        <f>[5]building!Y3826</f>
        <v>0</v>
      </c>
      <c r="Z3835" s="749">
        <f t="shared" si="515"/>
        <v>0</v>
      </c>
      <c r="AA3835" s="1071"/>
      <c r="AB3835" s="1071"/>
    </row>
    <row r="3836" spans="23:28" ht="70.5" customHeight="1">
      <c r="W3836" s="829">
        <f t="shared" si="513"/>
        <v>0</v>
      </c>
      <c r="X3836" s="828">
        <f t="shared" si="514"/>
        <v>0</v>
      </c>
      <c r="Y3836" s="1069">
        <f>[5]building!Y3827</f>
        <v>0</v>
      </c>
      <c r="Z3836" s="749">
        <f t="shared" si="515"/>
        <v>0</v>
      </c>
      <c r="AA3836" s="1071"/>
      <c r="AB3836" s="1071"/>
    </row>
    <row r="3837" spans="23:28" ht="70.5" customHeight="1">
      <c r="W3837" s="829">
        <f t="shared" si="513"/>
        <v>0</v>
      </c>
      <c r="X3837" s="828">
        <f t="shared" si="514"/>
        <v>0</v>
      </c>
      <c r="Y3837" s="1069">
        <f>[5]building!Y3828</f>
        <v>0</v>
      </c>
      <c r="Z3837" s="749">
        <f t="shared" si="515"/>
        <v>0</v>
      </c>
      <c r="AA3837" s="1071"/>
      <c r="AB3837" s="1071"/>
    </row>
    <row r="3838" spans="23:28" ht="70.5" customHeight="1">
      <c r="W3838" s="829">
        <f t="shared" si="513"/>
        <v>0</v>
      </c>
      <c r="X3838" s="828">
        <f t="shared" si="514"/>
        <v>0</v>
      </c>
      <c r="Y3838" s="1069">
        <f>[5]building!Y3829</f>
        <v>0</v>
      </c>
      <c r="Z3838" s="749">
        <f t="shared" si="515"/>
        <v>0</v>
      </c>
      <c r="AA3838" s="1071"/>
      <c r="AB3838" s="1071"/>
    </row>
    <row r="3839" spans="23:28" ht="70.5" customHeight="1">
      <c r="W3839" s="829">
        <f t="shared" si="513"/>
        <v>0</v>
      </c>
      <c r="X3839" s="828">
        <f t="shared" si="514"/>
        <v>0</v>
      </c>
      <c r="Y3839" s="1069">
        <f>[5]building!Y3830</f>
        <v>0</v>
      </c>
      <c r="Z3839" s="749">
        <f t="shared" si="515"/>
        <v>0</v>
      </c>
      <c r="AA3839" s="1071"/>
      <c r="AB3839" s="1071"/>
    </row>
    <row r="3840" spans="23:28" ht="70.5" customHeight="1">
      <c r="W3840" s="829">
        <f t="shared" si="513"/>
        <v>0</v>
      </c>
      <c r="X3840" s="828">
        <f t="shared" si="514"/>
        <v>0</v>
      </c>
      <c r="Y3840" s="1069">
        <f>[5]building!Y3831</f>
        <v>0</v>
      </c>
      <c r="Z3840" s="749">
        <f t="shared" si="515"/>
        <v>0</v>
      </c>
      <c r="AA3840" s="1071"/>
      <c r="AB3840" s="1071"/>
    </row>
    <row r="3841" spans="23:28" ht="70.5" customHeight="1">
      <c r="W3841" s="829">
        <f t="shared" si="513"/>
        <v>0</v>
      </c>
      <c r="X3841" s="828">
        <f t="shared" si="514"/>
        <v>0</v>
      </c>
      <c r="Y3841" s="1069">
        <f>[5]building!Y3832</f>
        <v>0</v>
      </c>
      <c r="Z3841" s="749">
        <f t="shared" si="515"/>
        <v>0</v>
      </c>
      <c r="AA3841" s="1071"/>
      <c r="AB3841" s="1071"/>
    </row>
    <row r="3842" spans="23:28" ht="70.5" customHeight="1">
      <c r="W3842" s="829">
        <f t="shared" si="513"/>
        <v>0</v>
      </c>
      <c r="X3842" s="828">
        <f t="shared" si="514"/>
        <v>0</v>
      </c>
      <c r="Y3842" s="1069">
        <f>[5]building!Y3833</f>
        <v>0</v>
      </c>
      <c r="Z3842" s="749">
        <f t="shared" si="515"/>
        <v>0</v>
      </c>
      <c r="AA3842" s="1071"/>
      <c r="AB3842" s="1071"/>
    </row>
    <row r="3843" spans="23:28" ht="70.5" customHeight="1">
      <c r="W3843" s="829">
        <f t="shared" si="513"/>
        <v>0</v>
      </c>
      <c r="X3843" s="828">
        <f t="shared" si="514"/>
        <v>0</v>
      </c>
      <c r="Y3843" s="1069">
        <f>[5]building!Y3834</f>
        <v>0</v>
      </c>
      <c r="Z3843" s="749">
        <f t="shared" si="515"/>
        <v>0</v>
      </c>
      <c r="AA3843" s="1071"/>
      <c r="AB3843" s="1071"/>
    </row>
    <row r="3844" spans="23:28" ht="70.5" customHeight="1">
      <c r="W3844" s="829">
        <f t="shared" si="513"/>
        <v>0</v>
      </c>
      <c r="X3844" s="828">
        <f t="shared" si="514"/>
        <v>0</v>
      </c>
      <c r="Y3844" s="1069">
        <f>[5]building!Y3835</f>
        <v>0</v>
      </c>
      <c r="Z3844" s="749">
        <f t="shared" si="515"/>
        <v>0</v>
      </c>
      <c r="AA3844" s="1071"/>
      <c r="AB3844" s="1071"/>
    </row>
    <row r="3845" spans="23:28" ht="70.5" customHeight="1">
      <c r="W3845" s="829">
        <f t="shared" si="513"/>
        <v>0</v>
      </c>
      <c r="X3845" s="828">
        <f t="shared" si="514"/>
        <v>0</v>
      </c>
      <c r="Y3845" s="1069">
        <f>[5]building!Y3836</f>
        <v>0</v>
      </c>
      <c r="Z3845" s="749">
        <f t="shared" si="515"/>
        <v>0</v>
      </c>
      <c r="AA3845" s="1071"/>
      <c r="AB3845" s="1071"/>
    </row>
    <row r="3846" spans="23:28" ht="70.5" customHeight="1">
      <c r="W3846" s="829">
        <f t="shared" si="513"/>
        <v>0</v>
      </c>
      <c r="X3846" s="828">
        <f t="shared" si="514"/>
        <v>0</v>
      </c>
      <c r="Y3846" s="1069">
        <f>[5]building!Y3837</f>
        <v>0</v>
      </c>
      <c r="Z3846" s="749">
        <f t="shared" si="515"/>
        <v>0</v>
      </c>
      <c r="AA3846" s="1071"/>
      <c r="AB3846" s="1071"/>
    </row>
    <row r="3847" spans="23:28" ht="70.5" customHeight="1">
      <c r="W3847" s="829">
        <f t="shared" si="513"/>
        <v>0</v>
      </c>
      <c r="X3847" s="828">
        <f t="shared" si="514"/>
        <v>0</v>
      </c>
      <c r="Y3847" s="1069">
        <f>[5]building!Y3838</f>
        <v>0</v>
      </c>
      <c r="Z3847" s="749">
        <f t="shared" si="515"/>
        <v>0</v>
      </c>
      <c r="AA3847" s="1071"/>
      <c r="AB3847" s="1071"/>
    </row>
    <row r="3848" spans="23:28" ht="70.5" customHeight="1">
      <c r="W3848" s="829">
        <f t="shared" si="513"/>
        <v>0</v>
      </c>
      <c r="X3848" s="828">
        <f t="shared" si="514"/>
        <v>0</v>
      </c>
      <c r="Y3848" s="1069">
        <f>[5]building!Y3839</f>
        <v>0</v>
      </c>
      <c r="Z3848" s="749">
        <f t="shared" si="515"/>
        <v>0</v>
      </c>
      <c r="AA3848" s="1071"/>
      <c r="AB3848" s="1071"/>
    </row>
    <row r="3849" spans="23:28" ht="70.5" customHeight="1">
      <c r="W3849" s="829">
        <f t="shared" si="513"/>
        <v>0</v>
      </c>
      <c r="X3849" s="828">
        <f t="shared" si="514"/>
        <v>0</v>
      </c>
      <c r="Y3849" s="1069">
        <f>[5]building!Y3840</f>
        <v>0</v>
      </c>
      <c r="Z3849" s="749">
        <f t="shared" si="515"/>
        <v>0</v>
      </c>
      <c r="AA3849" s="1071"/>
      <c r="AB3849" s="1071"/>
    </row>
    <row r="3850" spans="23:28" ht="70.5" customHeight="1">
      <c r="W3850" s="829">
        <f t="shared" si="513"/>
        <v>0</v>
      </c>
      <c r="X3850" s="828">
        <f t="shared" si="514"/>
        <v>0</v>
      </c>
      <c r="Y3850" s="1069">
        <f>[5]building!Y3841</f>
        <v>0</v>
      </c>
      <c r="Z3850" s="749">
        <f t="shared" si="515"/>
        <v>0</v>
      </c>
      <c r="AA3850" s="1071"/>
      <c r="AB3850" s="1071"/>
    </row>
    <row r="3851" spans="23:28" ht="70.5" customHeight="1">
      <c r="W3851" s="829">
        <f t="shared" si="513"/>
        <v>0</v>
      </c>
      <c r="X3851" s="828">
        <f t="shared" si="514"/>
        <v>0</v>
      </c>
      <c r="Y3851" s="1069">
        <f>[5]building!Y3842</f>
        <v>0</v>
      </c>
      <c r="Z3851" s="749">
        <f t="shared" si="515"/>
        <v>0</v>
      </c>
      <c r="AA3851" s="1071"/>
      <c r="AB3851" s="1071"/>
    </row>
    <row r="3852" spans="23:28" ht="70.5" customHeight="1">
      <c r="W3852" s="829">
        <f t="shared" si="513"/>
        <v>0</v>
      </c>
      <c r="X3852" s="828">
        <f t="shared" si="514"/>
        <v>0</v>
      </c>
      <c r="Y3852" s="1069">
        <f>[5]building!Y3843</f>
        <v>0</v>
      </c>
      <c r="Z3852" s="749">
        <f t="shared" si="515"/>
        <v>0</v>
      </c>
      <c r="AA3852" s="1071"/>
      <c r="AB3852" s="1071"/>
    </row>
    <row r="3853" spans="23:28" ht="70.5" customHeight="1">
      <c r="W3853" s="829">
        <f t="shared" si="513"/>
        <v>0</v>
      </c>
      <c r="X3853" s="828">
        <f t="shared" si="514"/>
        <v>0</v>
      </c>
      <c r="Y3853" s="1069">
        <f>[5]building!Y3844</f>
        <v>0</v>
      </c>
      <c r="Z3853" s="749">
        <f t="shared" si="515"/>
        <v>0</v>
      </c>
      <c r="AA3853" s="1071"/>
      <c r="AB3853" s="1071"/>
    </row>
    <row r="3854" spans="23:28" ht="70.5" customHeight="1">
      <c r="W3854" s="829">
        <f t="shared" si="513"/>
        <v>0</v>
      </c>
      <c r="X3854" s="828">
        <f t="shared" si="514"/>
        <v>0</v>
      </c>
      <c r="Y3854" s="1069">
        <f>[5]building!Y3845</f>
        <v>0</v>
      </c>
      <c r="Z3854" s="749">
        <f t="shared" si="515"/>
        <v>0</v>
      </c>
      <c r="AA3854" s="1071"/>
      <c r="AB3854" s="1071"/>
    </row>
    <row r="3855" spans="23:28" ht="70.5" customHeight="1">
      <c r="W3855" s="829">
        <f t="shared" si="513"/>
        <v>0</v>
      </c>
      <c r="X3855" s="828">
        <f t="shared" si="514"/>
        <v>0</v>
      </c>
      <c r="Y3855" s="1069">
        <f>[5]building!Y3846</f>
        <v>0</v>
      </c>
      <c r="Z3855" s="749">
        <f t="shared" si="515"/>
        <v>0</v>
      </c>
      <c r="AA3855" s="1071"/>
      <c r="AB3855" s="1071"/>
    </row>
    <row r="3856" spans="23:28" ht="70.5" customHeight="1">
      <c r="W3856" s="829">
        <f t="shared" si="513"/>
        <v>0</v>
      </c>
      <c r="X3856" s="828">
        <f t="shared" si="514"/>
        <v>0</v>
      </c>
      <c r="Y3856" s="1069">
        <f>[5]building!Y3847</f>
        <v>0</v>
      </c>
      <c r="Z3856" s="749">
        <f t="shared" si="515"/>
        <v>0</v>
      </c>
      <c r="AA3856" s="1071"/>
      <c r="AB3856" s="1071"/>
    </row>
    <row r="3857" spans="23:28" ht="70.5" customHeight="1">
      <c r="W3857" s="829">
        <f t="shared" si="513"/>
        <v>0</v>
      </c>
      <c r="X3857" s="828">
        <f t="shared" si="514"/>
        <v>0</v>
      </c>
      <c r="Y3857" s="1069">
        <f>[5]building!Y3848</f>
        <v>0</v>
      </c>
      <c r="Z3857" s="749">
        <f t="shared" si="515"/>
        <v>0</v>
      </c>
      <c r="AA3857" s="1071"/>
      <c r="AB3857" s="1071"/>
    </row>
    <row r="3858" spans="23:28" ht="70.5" customHeight="1">
      <c r="W3858" s="829">
        <f t="shared" si="513"/>
        <v>0</v>
      </c>
      <c r="X3858" s="828">
        <f t="shared" si="514"/>
        <v>0</v>
      </c>
      <c r="Y3858" s="1069">
        <f>[5]building!Y3849</f>
        <v>0</v>
      </c>
      <c r="Z3858" s="749">
        <f t="shared" si="515"/>
        <v>0</v>
      </c>
      <c r="AA3858" s="1071"/>
      <c r="AB3858" s="1071"/>
    </row>
    <row r="3859" spans="23:28" ht="70.5" customHeight="1">
      <c r="W3859" s="829">
        <f t="shared" si="513"/>
        <v>0</v>
      </c>
      <c r="X3859" s="828">
        <f t="shared" si="514"/>
        <v>0</v>
      </c>
      <c r="Y3859" s="1069">
        <f>[5]building!Y3850</f>
        <v>0</v>
      </c>
      <c r="Z3859" s="749">
        <f t="shared" si="515"/>
        <v>0</v>
      </c>
      <c r="AA3859" s="1071"/>
      <c r="AB3859" s="1071"/>
    </row>
    <row r="3860" spans="23:28" ht="70.5" customHeight="1">
      <c r="W3860" s="829">
        <f t="shared" si="513"/>
        <v>0</v>
      </c>
      <c r="X3860" s="828">
        <f t="shared" si="514"/>
        <v>0</v>
      </c>
      <c r="Y3860" s="1069">
        <f>[5]building!Y3851</f>
        <v>0</v>
      </c>
      <c r="Z3860" s="749">
        <f t="shared" si="515"/>
        <v>0</v>
      </c>
      <c r="AA3860" s="1071"/>
      <c r="AB3860" s="1071"/>
    </row>
    <row r="3861" spans="23:28" ht="70.5" customHeight="1">
      <c r="W3861" s="829">
        <f t="shared" si="513"/>
        <v>0</v>
      </c>
      <c r="X3861" s="828">
        <f t="shared" si="514"/>
        <v>0</v>
      </c>
      <c r="Y3861" s="1069">
        <f>[5]building!Y3852</f>
        <v>0</v>
      </c>
      <c r="Z3861" s="749">
        <f t="shared" si="515"/>
        <v>0</v>
      </c>
      <c r="AA3861" s="1071"/>
      <c r="AB3861" s="1071"/>
    </row>
    <row r="3862" spans="23:28" ht="70.5" customHeight="1">
      <c r="W3862" s="829">
        <f t="shared" si="513"/>
        <v>0</v>
      </c>
      <c r="X3862" s="828">
        <f t="shared" si="514"/>
        <v>0</v>
      </c>
      <c r="Y3862" s="1069">
        <f>[5]building!Y3853</f>
        <v>0</v>
      </c>
      <c r="Z3862" s="749">
        <f t="shared" si="515"/>
        <v>0</v>
      </c>
      <c r="AA3862" s="1071"/>
      <c r="AB3862" s="1071"/>
    </row>
    <row r="3863" spans="23:28" ht="70.5" customHeight="1">
      <c r="W3863" s="829">
        <f t="shared" si="513"/>
        <v>0</v>
      </c>
      <c r="X3863" s="828">
        <f t="shared" si="514"/>
        <v>0</v>
      </c>
      <c r="Y3863" s="1069">
        <f>[5]building!Y3854</f>
        <v>0</v>
      </c>
      <c r="Z3863" s="749">
        <f t="shared" si="515"/>
        <v>0</v>
      </c>
      <c r="AA3863" s="1071"/>
      <c r="AB3863" s="1071"/>
    </row>
    <row r="3864" spans="23:28" ht="70.5" customHeight="1">
      <c r="W3864" s="829">
        <f t="shared" si="513"/>
        <v>0</v>
      </c>
      <c r="X3864" s="828">
        <f t="shared" si="514"/>
        <v>0</v>
      </c>
      <c r="Y3864" s="1069">
        <f>[5]building!Y3855</f>
        <v>0</v>
      </c>
      <c r="Z3864" s="749">
        <f t="shared" si="515"/>
        <v>0</v>
      </c>
      <c r="AA3864" s="1071"/>
      <c r="AB3864" s="1071"/>
    </row>
    <row r="3865" spans="23:28" ht="70.5" customHeight="1">
      <c r="W3865" s="829">
        <f t="shared" si="513"/>
        <v>0</v>
      </c>
      <c r="X3865" s="828">
        <f t="shared" si="514"/>
        <v>0</v>
      </c>
      <c r="Y3865" s="1069">
        <f>[5]building!Y3856</f>
        <v>0</v>
      </c>
      <c r="Z3865" s="749">
        <f t="shared" si="515"/>
        <v>0</v>
      </c>
      <c r="AA3865" s="1071"/>
      <c r="AB3865" s="1071"/>
    </row>
    <row r="3866" spans="23:28" ht="70.5" customHeight="1">
      <c r="W3866" s="829">
        <f t="shared" si="513"/>
        <v>0</v>
      </c>
      <c r="X3866" s="828">
        <f t="shared" si="514"/>
        <v>0</v>
      </c>
      <c r="Y3866" s="1069">
        <f>[5]building!Y3857</f>
        <v>0</v>
      </c>
      <c r="Z3866" s="749">
        <f t="shared" si="515"/>
        <v>0</v>
      </c>
      <c r="AA3866" s="1071"/>
      <c r="AB3866" s="1071"/>
    </row>
    <row r="3867" spans="23:28" ht="70.5" customHeight="1">
      <c r="W3867" s="829">
        <f t="shared" si="513"/>
        <v>0</v>
      </c>
      <c r="X3867" s="828">
        <f t="shared" si="514"/>
        <v>0</v>
      </c>
      <c r="Y3867" s="1069">
        <f>[5]building!Y3858</f>
        <v>0</v>
      </c>
      <c r="Z3867" s="749">
        <f t="shared" si="515"/>
        <v>0</v>
      </c>
      <c r="AA3867" s="1071"/>
      <c r="AB3867" s="1071"/>
    </row>
    <row r="3868" spans="23:28" ht="70.5" customHeight="1">
      <c r="W3868" s="829">
        <f t="shared" si="513"/>
        <v>0</v>
      </c>
      <c r="X3868" s="828">
        <f t="shared" si="514"/>
        <v>0</v>
      </c>
      <c r="Y3868" s="1069">
        <f>[5]building!Y3859</f>
        <v>0</v>
      </c>
      <c r="Z3868" s="749">
        <f t="shared" si="515"/>
        <v>0</v>
      </c>
      <c r="AA3868" s="1071"/>
      <c r="AB3868" s="1071"/>
    </row>
    <row r="3869" spans="23:28" ht="70.5" customHeight="1">
      <c r="W3869" s="829">
        <f t="shared" si="513"/>
        <v>0</v>
      </c>
      <c r="X3869" s="828">
        <f t="shared" si="514"/>
        <v>0</v>
      </c>
      <c r="Y3869" s="1069">
        <f>[5]building!Y3860</f>
        <v>0</v>
      </c>
      <c r="Z3869" s="749">
        <f t="shared" si="515"/>
        <v>0</v>
      </c>
      <c r="AA3869" s="1071"/>
      <c r="AB3869" s="1071"/>
    </row>
    <row r="3870" spans="23:28" ht="70.5" customHeight="1">
      <c r="W3870" s="829">
        <f t="shared" ref="W3870:W3933" si="516">G3870+I3870+K3870+M3870+O3870+Q3870+S3870+U3870</f>
        <v>0</v>
      </c>
      <c r="X3870" s="828">
        <f t="shared" ref="X3870:X3933" si="517">W3870*C3870</f>
        <v>0</v>
      </c>
      <c r="Y3870" s="1069">
        <f>[5]building!Y3861</f>
        <v>0</v>
      </c>
      <c r="Z3870" s="749">
        <f t="shared" ref="Z3870:Z3933" si="518">Y3870*C3870</f>
        <v>0</v>
      </c>
      <c r="AA3870" s="1071"/>
      <c r="AB3870" s="1071"/>
    </row>
    <row r="3871" spans="23:28" ht="70.5" customHeight="1">
      <c r="W3871" s="829">
        <f t="shared" si="516"/>
        <v>0</v>
      </c>
      <c r="X3871" s="828">
        <f t="shared" si="517"/>
        <v>0</v>
      </c>
      <c r="Y3871" s="1069">
        <f>[5]building!Y3862</f>
        <v>0</v>
      </c>
      <c r="Z3871" s="749">
        <f t="shared" si="518"/>
        <v>0</v>
      </c>
      <c r="AA3871" s="1071"/>
      <c r="AB3871" s="1071"/>
    </row>
    <row r="3872" spans="23:28" ht="70.5" customHeight="1">
      <c r="W3872" s="829">
        <f t="shared" si="516"/>
        <v>0</v>
      </c>
      <c r="X3872" s="828">
        <f t="shared" si="517"/>
        <v>0</v>
      </c>
      <c r="Y3872" s="1069">
        <f>[5]building!Y3863</f>
        <v>0</v>
      </c>
      <c r="Z3872" s="749">
        <f t="shared" si="518"/>
        <v>0</v>
      </c>
      <c r="AA3872" s="1071"/>
      <c r="AB3872" s="1071"/>
    </row>
    <row r="3873" spans="23:28" ht="70.5" customHeight="1">
      <c r="W3873" s="829">
        <f t="shared" si="516"/>
        <v>0</v>
      </c>
      <c r="X3873" s="828">
        <f t="shared" si="517"/>
        <v>0</v>
      </c>
      <c r="Y3873" s="1069">
        <f>[5]building!Y3864</f>
        <v>0</v>
      </c>
      <c r="Z3873" s="749">
        <f t="shared" si="518"/>
        <v>0</v>
      </c>
      <c r="AA3873" s="1071"/>
      <c r="AB3873" s="1071"/>
    </row>
    <row r="3874" spans="23:28" ht="70.5" customHeight="1">
      <c r="W3874" s="829">
        <f t="shared" si="516"/>
        <v>0</v>
      </c>
      <c r="X3874" s="828">
        <f t="shared" si="517"/>
        <v>0</v>
      </c>
      <c r="Y3874" s="1069">
        <f>[5]building!Y3865</f>
        <v>0</v>
      </c>
      <c r="Z3874" s="749">
        <f t="shared" si="518"/>
        <v>0</v>
      </c>
      <c r="AA3874" s="1071"/>
      <c r="AB3874" s="1071"/>
    </row>
    <row r="3875" spans="23:28" ht="70.5" customHeight="1">
      <c r="W3875" s="829">
        <f t="shared" si="516"/>
        <v>0</v>
      </c>
      <c r="X3875" s="828">
        <f t="shared" si="517"/>
        <v>0</v>
      </c>
      <c r="Y3875" s="1069">
        <f>[5]building!Y3866</f>
        <v>0</v>
      </c>
      <c r="Z3875" s="749">
        <f t="shared" si="518"/>
        <v>0</v>
      </c>
      <c r="AA3875" s="1071"/>
      <c r="AB3875" s="1071"/>
    </row>
    <row r="3876" spans="23:28" ht="70.5" customHeight="1">
      <c r="W3876" s="829">
        <f t="shared" si="516"/>
        <v>0</v>
      </c>
      <c r="X3876" s="828">
        <f t="shared" si="517"/>
        <v>0</v>
      </c>
      <c r="Y3876" s="1069">
        <f>[5]building!Y3867</f>
        <v>0</v>
      </c>
      <c r="Z3876" s="749">
        <f t="shared" si="518"/>
        <v>0</v>
      </c>
      <c r="AA3876" s="1071"/>
      <c r="AB3876" s="1071"/>
    </row>
    <row r="3877" spans="23:28" ht="70.5" customHeight="1">
      <c r="W3877" s="829">
        <f t="shared" si="516"/>
        <v>0</v>
      </c>
      <c r="X3877" s="828">
        <f t="shared" si="517"/>
        <v>0</v>
      </c>
      <c r="Y3877" s="1069">
        <f>[5]building!Y3868</f>
        <v>0</v>
      </c>
      <c r="Z3877" s="749">
        <f t="shared" si="518"/>
        <v>0</v>
      </c>
      <c r="AA3877" s="1071"/>
      <c r="AB3877" s="1071"/>
    </row>
    <row r="3878" spans="23:28" ht="70.5" customHeight="1">
      <c r="W3878" s="829">
        <f t="shared" si="516"/>
        <v>0</v>
      </c>
      <c r="X3878" s="828">
        <f t="shared" si="517"/>
        <v>0</v>
      </c>
      <c r="Y3878" s="1069">
        <f>[5]building!Y3869</f>
        <v>0</v>
      </c>
      <c r="Z3878" s="749">
        <f t="shared" si="518"/>
        <v>0</v>
      </c>
      <c r="AA3878" s="1071"/>
      <c r="AB3878" s="1071"/>
    </row>
    <row r="3879" spans="23:28" ht="70.5" customHeight="1">
      <c r="W3879" s="829">
        <f t="shared" si="516"/>
        <v>0</v>
      </c>
      <c r="X3879" s="828">
        <f t="shared" si="517"/>
        <v>0</v>
      </c>
      <c r="Y3879" s="1069">
        <f>[5]building!Y3870</f>
        <v>0</v>
      </c>
      <c r="Z3879" s="749">
        <f t="shared" si="518"/>
        <v>0</v>
      </c>
      <c r="AA3879" s="1071"/>
      <c r="AB3879" s="1071"/>
    </row>
    <row r="3880" spans="23:28" ht="70.5" customHeight="1">
      <c r="W3880" s="829">
        <f t="shared" si="516"/>
        <v>0</v>
      </c>
      <c r="X3880" s="828">
        <f t="shared" si="517"/>
        <v>0</v>
      </c>
      <c r="Y3880" s="1069">
        <f>[5]building!Y3871</f>
        <v>0</v>
      </c>
      <c r="Z3880" s="749">
        <f t="shared" si="518"/>
        <v>0</v>
      </c>
      <c r="AA3880" s="1071"/>
      <c r="AB3880" s="1071"/>
    </row>
    <row r="3881" spans="23:28" ht="70.5" customHeight="1">
      <c r="W3881" s="829">
        <f t="shared" si="516"/>
        <v>0</v>
      </c>
      <c r="X3881" s="828">
        <f t="shared" si="517"/>
        <v>0</v>
      </c>
      <c r="Y3881" s="1069">
        <f>[5]building!Y3872</f>
        <v>0</v>
      </c>
      <c r="Z3881" s="749">
        <f t="shared" si="518"/>
        <v>0</v>
      </c>
      <c r="AA3881" s="1071"/>
      <c r="AB3881" s="1071"/>
    </row>
    <row r="3882" spans="23:28" ht="70.5" customHeight="1">
      <c r="W3882" s="829">
        <f t="shared" si="516"/>
        <v>0</v>
      </c>
      <c r="X3882" s="828">
        <f t="shared" si="517"/>
        <v>0</v>
      </c>
      <c r="Y3882" s="1069">
        <f>[5]building!Y3873</f>
        <v>0</v>
      </c>
      <c r="Z3882" s="749">
        <f t="shared" si="518"/>
        <v>0</v>
      </c>
      <c r="AA3882" s="1071"/>
      <c r="AB3882" s="1071"/>
    </row>
    <row r="3883" spans="23:28" ht="70.5" customHeight="1">
      <c r="W3883" s="829">
        <f t="shared" si="516"/>
        <v>0</v>
      </c>
      <c r="X3883" s="828">
        <f t="shared" si="517"/>
        <v>0</v>
      </c>
      <c r="Y3883" s="1069">
        <f>[5]building!Y3874</f>
        <v>0</v>
      </c>
      <c r="Z3883" s="749">
        <f t="shared" si="518"/>
        <v>0</v>
      </c>
      <c r="AA3883" s="1071"/>
      <c r="AB3883" s="1071"/>
    </row>
    <row r="3884" spans="23:28" ht="70.5" customHeight="1">
      <c r="W3884" s="829">
        <f t="shared" si="516"/>
        <v>0</v>
      </c>
      <c r="X3884" s="828">
        <f t="shared" si="517"/>
        <v>0</v>
      </c>
      <c r="Y3884" s="1069">
        <f>[5]building!Y3875</f>
        <v>0</v>
      </c>
      <c r="Z3884" s="749">
        <f t="shared" si="518"/>
        <v>0</v>
      </c>
      <c r="AA3884" s="1071"/>
      <c r="AB3884" s="1071"/>
    </row>
    <row r="3885" spans="23:28" ht="70.5" customHeight="1">
      <c r="W3885" s="829">
        <f t="shared" si="516"/>
        <v>0</v>
      </c>
      <c r="X3885" s="828">
        <f t="shared" si="517"/>
        <v>0</v>
      </c>
      <c r="Y3885" s="1069">
        <f>[5]building!Y3876</f>
        <v>0</v>
      </c>
      <c r="Z3885" s="749">
        <f t="shared" si="518"/>
        <v>0</v>
      </c>
      <c r="AA3885" s="1071"/>
      <c r="AB3885" s="1071"/>
    </row>
    <row r="3886" spans="23:28" ht="70.5" customHeight="1">
      <c r="W3886" s="829">
        <f t="shared" si="516"/>
        <v>0</v>
      </c>
      <c r="X3886" s="828">
        <f t="shared" si="517"/>
        <v>0</v>
      </c>
      <c r="Y3886" s="1069">
        <f>[5]building!Y3877</f>
        <v>0</v>
      </c>
      <c r="Z3886" s="749">
        <f t="shared" si="518"/>
        <v>0</v>
      </c>
      <c r="AA3886" s="1071"/>
      <c r="AB3886" s="1071"/>
    </row>
    <row r="3887" spans="23:28" ht="70.5" customHeight="1">
      <c r="W3887" s="829">
        <f t="shared" si="516"/>
        <v>0</v>
      </c>
      <c r="X3887" s="828">
        <f t="shared" si="517"/>
        <v>0</v>
      </c>
      <c r="Y3887" s="1069">
        <f>[5]building!Y3878</f>
        <v>0</v>
      </c>
      <c r="Z3887" s="749">
        <f t="shared" si="518"/>
        <v>0</v>
      </c>
      <c r="AA3887" s="1071"/>
      <c r="AB3887" s="1071"/>
    </row>
    <row r="3888" spans="23:28" ht="70.5" customHeight="1">
      <c r="W3888" s="829">
        <f t="shared" si="516"/>
        <v>0</v>
      </c>
      <c r="X3888" s="828">
        <f t="shared" si="517"/>
        <v>0</v>
      </c>
      <c r="Y3888" s="1069">
        <f>[5]building!Y3879</f>
        <v>0</v>
      </c>
      <c r="Z3888" s="749">
        <f t="shared" si="518"/>
        <v>0</v>
      </c>
      <c r="AA3888" s="1071"/>
      <c r="AB3888" s="1071"/>
    </row>
    <row r="3889" spans="23:28" ht="70.5" customHeight="1">
      <c r="W3889" s="829">
        <f t="shared" si="516"/>
        <v>0</v>
      </c>
      <c r="X3889" s="828">
        <f t="shared" si="517"/>
        <v>0</v>
      </c>
      <c r="Y3889" s="1069">
        <f>[5]building!Y3880</f>
        <v>0</v>
      </c>
      <c r="Z3889" s="749">
        <f t="shared" si="518"/>
        <v>0</v>
      </c>
      <c r="AA3889" s="1071"/>
      <c r="AB3889" s="1071"/>
    </row>
    <row r="3890" spans="23:28" ht="70.5" customHeight="1">
      <c r="W3890" s="829">
        <f t="shared" si="516"/>
        <v>0</v>
      </c>
      <c r="X3890" s="828">
        <f t="shared" si="517"/>
        <v>0</v>
      </c>
      <c r="Y3890" s="1069">
        <f>[5]building!Y3881</f>
        <v>0</v>
      </c>
      <c r="Z3890" s="749">
        <f t="shared" si="518"/>
        <v>0</v>
      </c>
      <c r="AA3890" s="1071"/>
      <c r="AB3890" s="1071"/>
    </row>
    <row r="3891" spans="23:28" ht="70.5" customHeight="1">
      <c r="W3891" s="829">
        <f t="shared" si="516"/>
        <v>0</v>
      </c>
      <c r="X3891" s="828">
        <f t="shared" si="517"/>
        <v>0</v>
      </c>
      <c r="Y3891" s="1069">
        <f>[5]building!Y3882</f>
        <v>0</v>
      </c>
      <c r="Z3891" s="749">
        <f t="shared" si="518"/>
        <v>0</v>
      </c>
      <c r="AA3891" s="1071"/>
      <c r="AB3891" s="1071"/>
    </row>
    <row r="3892" spans="23:28" ht="70.5" customHeight="1">
      <c r="W3892" s="829">
        <f t="shared" si="516"/>
        <v>0</v>
      </c>
      <c r="X3892" s="828">
        <f t="shared" si="517"/>
        <v>0</v>
      </c>
      <c r="Y3892" s="1069">
        <f>[5]building!Y3883</f>
        <v>0</v>
      </c>
      <c r="Z3892" s="749">
        <f t="shared" si="518"/>
        <v>0</v>
      </c>
      <c r="AA3892" s="1071"/>
      <c r="AB3892" s="1071"/>
    </row>
    <row r="3893" spans="23:28" ht="70.5" customHeight="1">
      <c r="W3893" s="829">
        <f t="shared" si="516"/>
        <v>0</v>
      </c>
      <c r="X3893" s="828">
        <f t="shared" si="517"/>
        <v>0</v>
      </c>
      <c r="Y3893" s="1069">
        <f>[5]building!Y3884</f>
        <v>0</v>
      </c>
      <c r="Z3893" s="749">
        <f t="shared" si="518"/>
        <v>0</v>
      </c>
      <c r="AA3893" s="1071"/>
      <c r="AB3893" s="1071"/>
    </row>
    <row r="3894" spans="23:28" ht="70.5" customHeight="1">
      <c r="W3894" s="829">
        <f t="shared" si="516"/>
        <v>0</v>
      </c>
      <c r="X3894" s="828">
        <f t="shared" si="517"/>
        <v>0</v>
      </c>
      <c r="Y3894" s="1069">
        <f>[5]building!Y3885</f>
        <v>0</v>
      </c>
      <c r="Z3894" s="749">
        <f t="shared" si="518"/>
        <v>0</v>
      </c>
      <c r="AA3894" s="1071"/>
      <c r="AB3894" s="1071"/>
    </row>
    <row r="3895" spans="23:28" ht="70.5" customHeight="1">
      <c r="W3895" s="829">
        <f t="shared" si="516"/>
        <v>0</v>
      </c>
      <c r="X3895" s="828">
        <f t="shared" si="517"/>
        <v>0</v>
      </c>
      <c r="Y3895" s="1069">
        <f>[5]building!Y3886</f>
        <v>0</v>
      </c>
      <c r="Z3895" s="749">
        <f t="shared" si="518"/>
        <v>0</v>
      </c>
      <c r="AA3895" s="1071"/>
      <c r="AB3895" s="1071"/>
    </row>
    <row r="3896" spans="23:28" ht="70.5" customHeight="1">
      <c r="W3896" s="829">
        <f t="shared" si="516"/>
        <v>0</v>
      </c>
      <c r="X3896" s="828">
        <f t="shared" si="517"/>
        <v>0</v>
      </c>
      <c r="Y3896" s="1069">
        <f>[5]building!Y3887</f>
        <v>0</v>
      </c>
      <c r="Z3896" s="749">
        <f t="shared" si="518"/>
        <v>0</v>
      </c>
      <c r="AA3896" s="1071"/>
      <c r="AB3896" s="1071"/>
    </row>
    <row r="3897" spans="23:28" ht="70.5" customHeight="1">
      <c r="W3897" s="829">
        <f t="shared" si="516"/>
        <v>0</v>
      </c>
      <c r="X3897" s="828">
        <f t="shared" si="517"/>
        <v>0</v>
      </c>
      <c r="Y3897" s="1069">
        <f>[5]building!Y3888</f>
        <v>0</v>
      </c>
      <c r="Z3897" s="749">
        <f t="shared" si="518"/>
        <v>0</v>
      </c>
      <c r="AA3897" s="1071"/>
      <c r="AB3897" s="1071"/>
    </row>
    <row r="3898" spans="23:28" ht="70.5" customHeight="1">
      <c r="W3898" s="829">
        <f t="shared" si="516"/>
        <v>0</v>
      </c>
      <c r="X3898" s="828">
        <f t="shared" si="517"/>
        <v>0</v>
      </c>
      <c r="Y3898" s="1069">
        <f>[5]building!Y3889</f>
        <v>0</v>
      </c>
      <c r="Z3898" s="749">
        <f t="shared" si="518"/>
        <v>0</v>
      </c>
      <c r="AA3898" s="1071"/>
      <c r="AB3898" s="1071"/>
    </row>
    <row r="3899" spans="23:28" ht="70.5" customHeight="1">
      <c r="W3899" s="829">
        <f t="shared" si="516"/>
        <v>0</v>
      </c>
      <c r="X3899" s="828">
        <f t="shared" si="517"/>
        <v>0</v>
      </c>
      <c r="Y3899" s="1069">
        <f>[5]building!Y3890</f>
        <v>0</v>
      </c>
      <c r="Z3899" s="749">
        <f t="shared" si="518"/>
        <v>0</v>
      </c>
      <c r="AA3899" s="1071"/>
      <c r="AB3899" s="1071"/>
    </row>
    <row r="3900" spans="23:28" ht="70.5" customHeight="1">
      <c r="W3900" s="829">
        <f t="shared" si="516"/>
        <v>0</v>
      </c>
      <c r="X3900" s="828">
        <f t="shared" si="517"/>
        <v>0</v>
      </c>
      <c r="Y3900" s="1069">
        <f>[5]building!Y3891</f>
        <v>0</v>
      </c>
      <c r="Z3900" s="749">
        <f t="shared" si="518"/>
        <v>0</v>
      </c>
      <c r="AA3900" s="1071"/>
      <c r="AB3900" s="1071"/>
    </row>
    <row r="3901" spans="23:28" ht="70.5" customHeight="1">
      <c r="W3901" s="829">
        <f t="shared" si="516"/>
        <v>0</v>
      </c>
      <c r="X3901" s="828">
        <f t="shared" si="517"/>
        <v>0</v>
      </c>
      <c r="Y3901" s="1069">
        <f>[5]building!Y3892</f>
        <v>0</v>
      </c>
      <c r="Z3901" s="749">
        <f t="shared" si="518"/>
        <v>0</v>
      </c>
      <c r="AA3901" s="1071"/>
      <c r="AB3901" s="1071"/>
    </row>
    <row r="3902" spans="23:28" ht="70.5" customHeight="1">
      <c r="W3902" s="829">
        <f t="shared" si="516"/>
        <v>0</v>
      </c>
      <c r="X3902" s="828">
        <f t="shared" si="517"/>
        <v>0</v>
      </c>
      <c r="Y3902" s="1069">
        <f>[5]building!Y3893</f>
        <v>0</v>
      </c>
      <c r="Z3902" s="749">
        <f t="shared" si="518"/>
        <v>0</v>
      </c>
      <c r="AA3902" s="1071"/>
      <c r="AB3902" s="1071"/>
    </row>
    <row r="3903" spans="23:28" ht="70.5" customHeight="1">
      <c r="W3903" s="829">
        <f t="shared" si="516"/>
        <v>0</v>
      </c>
      <c r="X3903" s="828">
        <f t="shared" si="517"/>
        <v>0</v>
      </c>
      <c r="Y3903" s="1069">
        <f>[5]building!Y3894</f>
        <v>0</v>
      </c>
      <c r="Z3903" s="749">
        <f t="shared" si="518"/>
        <v>0</v>
      </c>
      <c r="AA3903" s="1071"/>
      <c r="AB3903" s="1071"/>
    </row>
    <row r="3904" spans="23:28" ht="70.5" customHeight="1">
      <c r="W3904" s="829">
        <f t="shared" si="516"/>
        <v>0</v>
      </c>
      <c r="X3904" s="828">
        <f t="shared" si="517"/>
        <v>0</v>
      </c>
      <c r="Y3904" s="1069">
        <f>[5]building!Y3895</f>
        <v>0</v>
      </c>
      <c r="Z3904" s="749">
        <f t="shared" si="518"/>
        <v>0</v>
      </c>
      <c r="AA3904" s="1071"/>
      <c r="AB3904" s="1071"/>
    </row>
    <row r="3905" spans="23:28" ht="70.5" customHeight="1">
      <c r="W3905" s="829">
        <f t="shared" si="516"/>
        <v>0</v>
      </c>
      <c r="X3905" s="828">
        <f t="shared" si="517"/>
        <v>0</v>
      </c>
      <c r="Y3905" s="1069">
        <f>[5]building!Y3896</f>
        <v>0</v>
      </c>
      <c r="Z3905" s="749">
        <f t="shared" si="518"/>
        <v>0</v>
      </c>
      <c r="AA3905" s="1071"/>
      <c r="AB3905" s="1071"/>
    </row>
    <row r="3906" spans="23:28" ht="70.5" customHeight="1">
      <c r="W3906" s="829">
        <f t="shared" si="516"/>
        <v>0</v>
      </c>
      <c r="X3906" s="828">
        <f t="shared" si="517"/>
        <v>0</v>
      </c>
      <c r="Y3906" s="1069">
        <f>[5]building!Y3897</f>
        <v>0</v>
      </c>
      <c r="Z3906" s="749">
        <f t="shared" si="518"/>
        <v>0</v>
      </c>
      <c r="AA3906" s="1071"/>
      <c r="AB3906" s="1071"/>
    </row>
    <row r="3907" spans="23:28" ht="70.5" customHeight="1">
      <c r="W3907" s="829">
        <f t="shared" si="516"/>
        <v>0</v>
      </c>
      <c r="X3907" s="828">
        <f t="shared" si="517"/>
        <v>0</v>
      </c>
      <c r="Y3907" s="1069">
        <f>[5]building!Y3898</f>
        <v>0</v>
      </c>
      <c r="Z3907" s="749">
        <f t="shared" si="518"/>
        <v>0</v>
      </c>
      <c r="AA3907" s="1071"/>
      <c r="AB3907" s="1071"/>
    </row>
    <row r="3908" spans="23:28" ht="70.5" customHeight="1">
      <c r="W3908" s="829">
        <f t="shared" si="516"/>
        <v>0</v>
      </c>
      <c r="X3908" s="828">
        <f t="shared" si="517"/>
        <v>0</v>
      </c>
      <c r="Y3908" s="1069">
        <f>[5]building!Y3899</f>
        <v>0</v>
      </c>
      <c r="Z3908" s="749">
        <f t="shared" si="518"/>
        <v>0</v>
      </c>
      <c r="AA3908" s="1071"/>
      <c r="AB3908" s="1071"/>
    </row>
    <row r="3909" spans="23:28" ht="70.5" customHeight="1">
      <c r="W3909" s="829">
        <f t="shared" si="516"/>
        <v>0</v>
      </c>
      <c r="X3909" s="828">
        <f t="shared" si="517"/>
        <v>0</v>
      </c>
      <c r="Y3909" s="1069">
        <f>[5]building!Y3900</f>
        <v>0</v>
      </c>
      <c r="Z3909" s="749">
        <f t="shared" si="518"/>
        <v>0</v>
      </c>
      <c r="AA3909" s="1071"/>
      <c r="AB3909" s="1071"/>
    </row>
    <row r="3910" spans="23:28" ht="70.5" customHeight="1">
      <c r="W3910" s="829">
        <f t="shared" si="516"/>
        <v>0</v>
      </c>
      <c r="X3910" s="828">
        <f t="shared" si="517"/>
        <v>0</v>
      </c>
      <c r="Y3910" s="1069">
        <f>[5]building!Y3901</f>
        <v>0</v>
      </c>
      <c r="Z3910" s="749">
        <f t="shared" si="518"/>
        <v>0</v>
      </c>
      <c r="AA3910" s="1071"/>
      <c r="AB3910" s="1071"/>
    </row>
    <row r="3911" spans="23:28" ht="70.5" customHeight="1">
      <c r="W3911" s="829">
        <f t="shared" si="516"/>
        <v>0</v>
      </c>
      <c r="X3911" s="828">
        <f t="shared" si="517"/>
        <v>0</v>
      </c>
      <c r="Y3911" s="1069">
        <f>[5]building!Y3902</f>
        <v>0</v>
      </c>
      <c r="Z3911" s="749">
        <f t="shared" si="518"/>
        <v>0</v>
      </c>
      <c r="AA3911" s="1071"/>
      <c r="AB3911" s="1071"/>
    </row>
    <row r="3912" spans="23:28" ht="70.5" customHeight="1">
      <c r="W3912" s="829">
        <f t="shared" si="516"/>
        <v>0</v>
      </c>
      <c r="X3912" s="828">
        <f t="shared" si="517"/>
        <v>0</v>
      </c>
      <c r="Y3912" s="1069">
        <f>[5]building!Y3903</f>
        <v>0</v>
      </c>
      <c r="Z3912" s="749">
        <f t="shared" si="518"/>
        <v>0</v>
      </c>
      <c r="AA3912" s="1071"/>
      <c r="AB3912" s="1071"/>
    </row>
    <row r="3913" spans="23:28" ht="70.5" customHeight="1">
      <c r="W3913" s="829">
        <f t="shared" si="516"/>
        <v>0</v>
      </c>
      <c r="X3913" s="828">
        <f t="shared" si="517"/>
        <v>0</v>
      </c>
      <c r="Y3913" s="1069">
        <f>[5]building!Y3904</f>
        <v>0</v>
      </c>
      <c r="Z3913" s="749">
        <f t="shared" si="518"/>
        <v>0</v>
      </c>
      <c r="AA3913" s="1071"/>
      <c r="AB3913" s="1071"/>
    </row>
    <row r="3914" spans="23:28" ht="70.5" customHeight="1">
      <c r="W3914" s="829">
        <f t="shared" si="516"/>
        <v>0</v>
      </c>
      <c r="X3914" s="828">
        <f t="shared" si="517"/>
        <v>0</v>
      </c>
      <c r="Y3914" s="1069">
        <f>[5]building!Y3905</f>
        <v>0</v>
      </c>
      <c r="Z3914" s="749">
        <f t="shared" si="518"/>
        <v>0</v>
      </c>
      <c r="AA3914" s="1071"/>
      <c r="AB3914" s="1071"/>
    </row>
    <row r="3915" spans="23:28" ht="70.5" customHeight="1">
      <c r="W3915" s="829">
        <f t="shared" si="516"/>
        <v>0</v>
      </c>
      <c r="X3915" s="828">
        <f t="shared" si="517"/>
        <v>0</v>
      </c>
      <c r="Y3915" s="1069">
        <f>[5]building!Y3906</f>
        <v>0</v>
      </c>
      <c r="Z3915" s="749">
        <f t="shared" si="518"/>
        <v>0</v>
      </c>
      <c r="AA3915" s="1071"/>
      <c r="AB3915" s="1071"/>
    </row>
    <row r="3916" spans="23:28" ht="70.5" customHeight="1">
      <c r="W3916" s="829">
        <f t="shared" si="516"/>
        <v>0</v>
      </c>
      <c r="X3916" s="828">
        <f t="shared" si="517"/>
        <v>0</v>
      </c>
      <c r="Y3916" s="1069">
        <f>[5]building!Y3907</f>
        <v>0</v>
      </c>
      <c r="Z3916" s="749">
        <f t="shared" si="518"/>
        <v>0</v>
      </c>
      <c r="AA3916" s="1071"/>
      <c r="AB3916" s="1071"/>
    </row>
    <row r="3917" spans="23:28" ht="70.5" customHeight="1">
      <c r="W3917" s="829">
        <f t="shared" si="516"/>
        <v>0</v>
      </c>
      <c r="X3917" s="828">
        <f t="shared" si="517"/>
        <v>0</v>
      </c>
      <c r="Y3917" s="1069">
        <f>[5]building!Y3908</f>
        <v>0</v>
      </c>
      <c r="Z3917" s="749">
        <f t="shared" si="518"/>
        <v>0</v>
      </c>
      <c r="AA3917" s="1071"/>
      <c r="AB3917" s="1071"/>
    </row>
    <row r="3918" spans="23:28" ht="70.5" customHeight="1">
      <c r="W3918" s="829">
        <f t="shared" si="516"/>
        <v>0</v>
      </c>
      <c r="X3918" s="828">
        <f t="shared" si="517"/>
        <v>0</v>
      </c>
      <c r="Y3918" s="1069">
        <f>[5]building!Y3909</f>
        <v>0</v>
      </c>
      <c r="Z3918" s="749">
        <f t="shared" si="518"/>
        <v>0</v>
      </c>
      <c r="AA3918" s="1071"/>
      <c r="AB3918" s="1071"/>
    </row>
    <row r="3919" spans="23:28" ht="70.5" customHeight="1">
      <c r="W3919" s="829">
        <f t="shared" si="516"/>
        <v>0</v>
      </c>
      <c r="X3919" s="828">
        <f t="shared" si="517"/>
        <v>0</v>
      </c>
      <c r="Y3919" s="1069">
        <f>[5]building!Y3910</f>
        <v>0</v>
      </c>
      <c r="Z3919" s="749">
        <f t="shared" si="518"/>
        <v>0</v>
      </c>
      <c r="AA3919" s="1071"/>
      <c r="AB3919" s="1071"/>
    </row>
    <row r="3920" spans="23:28" ht="70.5" customHeight="1">
      <c r="W3920" s="829">
        <f t="shared" si="516"/>
        <v>0</v>
      </c>
      <c r="X3920" s="828">
        <f t="shared" si="517"/>
        <v>0</v>
      </c>
      <c r="Y3920" s="1069">
        <f>[5]building!Y3911</f>
        <v>0</v>
      </c>
      <c r="Z3920" s="749">
        <f t="shared" si="518"/>
        <v>0</v>
      </c>
      <c r="AA3920" s="1071"/>
      <c r="AB3920" s="1071"/>
    </row>
    <row r="3921" spans="23:28" ht="70.5" customHeight="1">
      <c r="W3921" s="829">
        <f t="shared" si="516"/>
        <v>0</v>
      </c>
      <c r="X3921" s="828">
        <f t="shared" si="517"/>
        <v>0</v>
      </c>
      <c r="Y3921" s="1069">
        <f>[5]building!Y3912</f>
        <v>0</v>
      </c>
      <c r="Z3921" s="749">
        <f t="shared" si="518"/>
        <v>0</v>
      </c>
      <c r="AA3921" s="1071"/>
      <c r="AB3921" s="1071"/>
    </row>
    <row r="3922" spans="23:28" ht="70.5" customHeight="1">
      <c r="W3922" s="829">
        <f t="shared" si="516"/>
        <v>0</v>
      </c>
      <c r="X3922" s="828">
        <f t="shared" si="517"/>
        <v>0</v>
      </c>
      <c r="Y3922" s="1069">
        <f>[5]building!Y3913</f>
        <v>0</v>
      </c>
      <c r="Z3922" s="749">
        <f t="shared" si="518"/>
        <v>0</v>
      </c>
      <c r="AA3922" s="1071"/>
      <c r="AB3922" s="1071"/>
    </row>
    <row r="3923" spans="23:28" ht="70.5" customHeight="1">
      <c r="W3923" s="829">
        <f t="shared" si="516"/>
        <v>0</v>
      </c>
      <c r="X3923" s="828">
        <f t="shared" si="517"/>
        <v>0</v>
      </c>
      <c r="Y3923" s="1069">
        <f>[5]building!Y3914</f>
        <v>0</v>
      </c>
      <c r="Z3923" s="749">
        <f t="shared" si="518"/>
        <v>0</v>
      </c>
      <c r="AA3923" s="1071"/>
      <c r="AB3923" s="1071"/>
    </row>
    <row r="3924" spans="23:28" ht="70.5" customHeight="1">
      <c r="W3924" s="829">
        <f t="shared" si="516"/>
        <v>0</v>
      </c>
      <c r="X3924" s="828">
        <f t="shared" si="517"/>
        <v>0</v>
      </c>
      <c r="Y3924" s="1069">
        <f>[5]building!Y3915</f>
        <v>0</v>
      </c>
      <c r="Z3924" s="749">
        <f t="shared" si="518"/>
        <v>0</v>
      </c>
      <c r="AA3924" s="1071"/>
      <c r="AB3924" s="1071"/>
    </row>
    <row r="3925" spans="23:28" ht="70.5" customHeight="1">
      <c r="W3925" s="829">
        <f t="shared" si="516"/>
        <v>0</v>
      </c>
      <c r="X3925" s="828">
        <f t="shared" si="517"/>
        <v>0</v>
      </c>
      <c r="Y3925" s="1069">
        <f>[5]building!Y3916</f>
        <v>0</v>
      </c>
      <c r="Z3925" s="749">
        <f t="shared" si="518"/>
        <v>0</v>
      </c>
      <c r="AA3925" s="1071"/>
      <c r="AB3925" s="1071"/>
    </row>
    <row r="3926" spans="23:28" ht="70.5" customHeight="1">
      <c r="W3926" s="829">
        <f t="shared" si="516"/>
        <v>0</v>
      </c>
      <c r="X3926" s="828">
        <f t="shared" si="517"/>
        <v>0</v>
      </c>
      <c r="Y3926" s="1069">
        <f>[5]building!Y3917</f>
        <v>0</v>
      </c>
      <c r="Z3926" s="749">
        <f t="shared" si="518"/>
        <v>0</v>
      </c>
      <c r="AA3926" s="1071"/>
      <c r="AB3926" s="1071"/>
    </row>
    <row r="3927" spans="23:28" ht="70.5" customHeight="1">
      <c r="W3927" s="829">
        <f t="shared" si="516"/>
        <v>0</v>
      </c>
      <c r="X3927" s="828">
        <f t="shared" si="517"/>
        <v>0</v>
      </c>
      <c r="Y3927" s="1069">
        <f>[5]building!Y3918</f>
        <v>0</v>
      </c>
      <c r="Z3927" s="749">
        <f t="shared" si="518"/>
        <v>0</v>
      </c>
      <c r="AA3927" s="1071"/>
      <c r="AB3927" s="1071"/>
    </row>
    <row r="3928" spans="23:28" ht="70.5" customHeight="1">
      <c r="W3928" s="829">
        <f t="shared" si="516"/>
        <v>0</v>
      </c>
      <c r="X3928" s="828">
        <f t="shared" si="517"/>
        <v>0</v>
      </c>
      <c r="Y3928" s="1069">
        <f>[5]building!Y3919</f>
        <v>0</v>
      </c>
      <c r="Z3928" s="749">
        <f t="shared" si="518"/>
        <v>0</v>
      </c>
      <c r="AA3928" s="1071"/>
      <c r="AB3928" s="1071"/>
    </row>
    <row r="3929" spans="23:28" ht="70.5" customHeight="1">
      <c r="W3929" s="829">
        <f t="shared" si="516"/>
        <v>0</v>
      </c>
      <c r="X3929" s="828">
        <f t="shared" si="517"/>
        <v>0</v>
      </c>
      <c r="Y3929" s="1069">
        <f>[5]building!Y3920</f>
        <v>0</v>
      </c>
      <c r="Z3929" s="749">
        <f t="shared" si="518"/>
        <v>0</v>
      </c>
      <c r="AA3929" s="1071"/>
      <c r="AB3929" s="1071"/>
    </row>
    <row r="3930" spans="23:28" ht="70.5" customHeight="1">
      <c r="W3930" s="829">
        <f t="shared" si="516"/>
        <v>0</v>
      </c>
      <c r="X3930" s="828">
        <f t="shared" si="517"/>
        <v>0</v>
      </c>
      <c r="Y3930" s="1069">
        <f>[5]building!Y3921</f>
        <v>0</v>
      </c>
      <c r="Z3930" s="749">
        <f t="shared" si="518"/>
        <v>0</v>
      </c>
      <c r="AA3930" s="1071"/>
      <c r="AB3930" s="1071"/>
    </row>
    <row r="3931" spans="23:28" ht="70.5" customHeight="1">
      <c r="W3931" s="829">
        <f t="shared" si="516"/>
        <v>0</v>
      </c>
      <c r="X3931" s="828">
        <f t="shared" si="517"/>
        <v>0</v>
      </c>
      <c r="Y3931" s="1069">
        <f>[5]building!Y3922</f>
        <v>0</v>
      </c>
      <c r="Z3931" s="749">
        <f t="shared" si="518"/>
        <v>0</v>
      </c>
      <c r="AA3931" s="1071"/>
      <c r="AB3931" s="1071"/>
    </row>
    <row r="3932" spans="23:28" ht="70.5" customHeight="1">
      <c r="W3932" s="829">
        <f t="shared" si="516"/>
        <v>0</v>
      </c>
      <c r="X3932" s="828">
        <f t="shared" si="517"/>
        <v>0</v>
      </c>
      <c r="Y3932" s="1069">
        <f>[5]building!Y3923</f>
        <v>0</v>
      </c>
      <c r="Z3932" s="749">
        <f t="shared" si="518"/>
        <v>0</v>
      </c>
      <c r="AA3932" s="1071"/>
      <c r="AB3932" s="1071"/>
    </row>
    <row r="3933" spans="23:28" ht="70.5" customHeight="1">
      <c r="W3933" s="829">
        <f t="shared" si="516"/>
        <v>0</v>
      </c>
      <c r="X3933" s="828">
        <f t="shared" si="517"/>
        <v>0</v>
      </c>
      <c r="Y3933" s="1069">
        <f>[5]building!Y3924</f>
        <v>0</v>
      </c>
      <c r="Z3933" s="749">
        <f t="shared" si="518"/>
        <v>0</v>
      </c>
      <c r="AA3933" s="1071"/>
      <c r="AB3933" s="1071"/>
    </row>
    <row r="3934" spans="23:28" ht="70.5" customHeight="1">
      <c r="W3934" s="829">
        <f t="shared" ref="W3934:W3997" si="519">G3934+I3934+K3934+M3934+O3934+Q3934+S3934+U3934</f>
        <v>0</v>
      </c>
      <c r="X3934" s="828">
        <f t="shared" ref="X3934:X3997" si="520">W3934*C3934</f>
        <v>0</v>
      </c>
      <c r="Y3934" s="1069">
        <f>[5]building!Y3925</f>
        <v>0</v>
      </c>
      <c r="Z3934" s="749">
        <f t="shared" ref="Z3934:Z3997" si="521">Y3934*C3934</f>
        <v>0</v>
      </c>
      <c r="AA3934" s="1071"/>
      <c r="AB3934" s="1071"/>
    </row>
    <row r="3935" spans="23:28" ht="70.5" customHeight="1">
      <c r="W3935" s="829">
        <f t="shared" si="519"/>
        <v>0</v>
      </c>
      <c r="X3935" s="828">
        <f t="shared" si="520"/>
        <v>0</v>
      </c>
      <c r="Y3935" s="1069">
        <f>[5]building!Y3926</f>
        <v>0</v>
      </c>
      <c r="Z3935" s="749">
        <f t="shared" si="521"/>
        <v>0</v>
      </c>
      <c r="AA3935" s="1071"/>
      <c r="AB3935" s="1071"/>
    </row>
    <row r="3936" spans="23:28" ht="70.5" customHeight="1">
      <c r="W3936" s="829">
        <f t="shared" si="519"/>
        <v>0</v>
      </c>
      <c r="X3936" s="828">
        <f t="shared" si="520"/>
        <v>0</v>
      </c>
      <c r="Y3936" s="1069">
        <f>[5]building!Y3927</f>
        <v>0</v>
      </c>
      <c r="Z3936" s="749">
        <f t="shared" si="521"/>
        <v>0</v>
      </c>
      <c r="AA3936" s="1071"/>
      <c r="AB3936" s="1071"/>
    </row>
    <row r="3937" spans="23:28" ht="70.5" customHeight="1">
      <c r="W3937" s="829">
        <f t="shared" si="519"/>
        <v>0</v>
      </c>
      <c r="X3937" s="828">
        <f t="shared" si="520"/>
        <v>0</v>
      </c>
      <c r="Y3937" s="1069">
        <f>[5]building!Y3928</f>
        <v>0</v>
      </c>
      <c r="Z3937" s="749">
        <f t="shared" si="521"/>
        <v>0</v>
      </c>
      <c r="AA3937" s="1071"/>
      <c r="AB3937" s="1071"/>
    </row>
    <row r="3938" spans="23:28" ht="70.5" customHeight="1">
      <c r="W3938" s="829">
        <f t="shared" si="519"/>
        <v>0</v>
      </c>
      <c r="X3938" s="828">
        <f t="shared" si="520"/>
        <v>0</v>
      </c>
      <c r="Y3938" s="1069">
        <f>[5]building!Y3929</f>
        <v>0</v>
      </c>
      <c r="Z3938" s="749">
        <f t="shared" si="521"/>
        <v>0</v>
      </c>
      <c r="AA3938" s="1071"/>
      <c r="AB3938" s="1071"/>
    </row>
    <row r="3939" spans="23:28" ht="70.5" customHeight="1">
      <c r="W3939" s="829">
        <f t="shared" si="519"/>
        <v>0</v>
      </c>
      <c r="X3939" s="828">
        <f t="shared" si="520"/>
        <v>0</v>
      </c>
      <c r="Y3939" s="1069">
        <f>[5]building!Y3930</f>
        <v>0</v>
      </c>
      <c r="Z3939" s="749">
        <f t="shared" si="521"/>
        <v>0</v>
      </c>
      <c r="AA3939" s="1071"/>
      <c r="AB3939" s="1071"/>
    </row>
    <row r="3940" spans="23:28" ht="70.5" customHeight="1">
      <c r="W3940" s="829">
        <f t="shared" si="519"/>
        <v>0</v>
      </c>
      <c r="X3940" s="828">
        <f t="shared" si="520"/>
        <v>0</v>
      </c>
      <c r="Y3940" s="1069">
        <f>[5]building!Y3931</f>
        <v>0</v>
      </c>
      <c r="Z3940" s="749">
        <f t="shared" si="521"/>
        <v>0</v>
      </c>
      <c r="AA3940" s="1071"/>
      <c r="AB3940" s="1071"/>
    </row>
    <row r="3941" spans="23:28" ht="70.5" customHeight="1">
      <c r="W3941" s="829">
        <f t="shared" si="519"/>
        <v>0</v>
      </c>
      <c r="X3941" s="828">
        <f t="shared" si="520"/>
        <v>0</v>
      </c>
      <c r="Y3941" s="1069">
        <f>[5]building!Y3932</f>
        <v>0</v>
      </c>
      <c r="Z3941" s="749">
        <f t="shared" si="521"/>
        <v>0</v>
      </c>
      <c r="AA3941" s="1071"/>
      <c r="AB3941" s="1071"/>
    </row>
    <row r="3942" spans="23:28" ht="70.5" customHeight="1">
      <c r="W3942" s="829">
        <f t="shared" si="519"/>
        <v>0</v>
      </c>
      <c r="X3942" s="828">
        <f t="shared" si="520"/>
        <v>0</v>
      </c>
      <c r="Y3942" s="1069">
        <f>[5]building!Y3933</f>
        <v>0</v>
      </c>
      <c r="Z3942" s="749">
        <f t="shared" si="521"/>
        <v>0</v>
      </c>
      <c r="AA3942" s="1071"/>
      <c r="AB3942" s="1071"/>
    </row>
    <row r="3943" spans="23:28" ht="70.5" customHeight="1">
      <c r="W3943" s="829">
        <f t="shared" si="519"/>
        <v>0</v>
      </c>
      <c r="X3943" s="828">
        <f t="shared" si="520"/>
        <v>0</v>
      </c>
      <c r="Y3943" s="1069">
        <f>[5]building!Y3934</f>
        <v>0</v>
      </c>
      <c r="Z3943" s="749">
        <f t="shared" si="521"/>
        <v>0</v>
      </c>
      <c r="AA3943" s="1071"/>
      <c r="AB3943" s="1071"/>
    </row>
    <row r="3944" spans="23:28" ht="70.5" customHeight="1">
      <c r="W3944" s="829">
        <f t="shared" si="519"/>
        <v>0</v>
      </c>
      <c r="X3944" s="828">
        <f t="shared" si="520"/>
        <v>0</v>
      </c>
      <c r="Y3944" s="1069">
        <f>[5]building!Y3935</f>
        <v>0</v>
      </c>
      <c r="Z3944" s="749">
        <f t="shared" si="521"/>
        <v>0</v>
      </c>
      <c r="AA3944" s="1071"/>
      <c r="AB3944" s="1071"/>
    </row>
    <row r="3945" spans="23:28" ht="70.5" customHeight="1">
      <c r="W3945" s="829">
        <f t="shared" si="519"/>
        <v>0</v>
      </c>
      <c r="X3945" s="828">
        <f t="shared" si="520"/>
        <v>0</v>
      </c>
      <c r="Y3945" s="1069">
        <f>[5]building!Y3936</f>
        <v>0</v>
      </c>
      <c r="Z3945" s="749">
        <f t="shared" si="521"/>
        <v>0</v>
      </c>
      <c r="AA3945" s="1071"/>
      <c r="AB3945" s="1071"/>
    </row>
    <row r="3946" spans="23:28" ht="70.5" customHeight="1">
      <c r="W3946" s="829">
        <f t="shared" si="519"/>
        <v>0</v>
      </c>
      <c r="X3946" s="828">
        <f t="shared" si="520"/>
        <v>0</v>
      </c>
      <c r="Y3946" s="1069">
        <f>[5]building!Y3937</f>
        <v>0</v>
      </c>
      <c r="Z3946" s="749">
        <f t="shared" si="521"/>
        <v>0</v>
      </c>
      <c r="AA3946" s="1071"/>
      <c r="AB3946" s="1071"/>
    </row>
    <row r="3947" spans="23:28" ht="70.5" customHeight="1">
      <c r="W3947" s="829">
        <f t="shared" si="519"/>
        <v>0</v>
      </c>
      <c r="X3947" s="828">
        <f t="shared" si="520"/>
        <v>0</v>
      </c>
      <c r="Y3947" s="1069">
        <f>[5]building!Y3938</f>
        <v>0</v>
      </c>
      <c r="Z3947" s="749">
        <f t="shared" si="521"/>
        <v>0</v>
      </c>
      <c r="AA3947" s="1071"/>
      <c r="AB3947" s="1071"/>
    </row>
    <row r="3948" spans="23:28" ht="70.5" customHeight="1">
      <c r="W3948" s="829">
        <f t="shared" si="519"/>
        <v>0</v>
      </c>
      <c r="X3948" s="828">
        <f t="shared" si="520"/>
        <v>0</v>
      </c>
      <c r="Y3948" s="1069">
        <f>[5]building!Y3939</f>
        <v>0</v>
      </c>
      <c r="Z3948" s="749">
        <f t="shared" si="521"/>
        <v>0</v>
      </c>
      <c r="AA3948" s="1071"/>
      <c r="AB3948" s="1071"/>
    </row>
    <row r="3949" spans="23:28" ht="70.5" customHeight="1">
      <c r="W3949" s="829">
        <f t="shared" si="519"/>
        <v>0</v>
      </c>
      <c r="X3949" s="828">
        <f t="shared" si="520"/>
        <v>0</v>
      </c>
      <c r="Y3949" s="1069">
        <f>[5]building!Y3940</f>
        <v>0</v>
      </c>
      <c r="Z3949" s="749">
        <f t="shared" si="521"/>
        <v>0</v>
      </c>
      <c r="AA3949" s="1071"/>
      <c r="AB3949" s="1071"/>
    </row>
    <row r="3950" spans="23:28" ht="70.5" customHeight="1">
      <c r="W3950" s="829">
        <f t="shared" si="519"/>
        <v>0</v>
      </c>
      <c r="X3950" s="828">
        <f t="shared" si="520"/>
        <v>0</v>
      </c>
      <c r="Y3950" s="1069">
        <f>[5]building!Y3941</f>
        <v>0</v>
      </c>
      <c r="Z3950" s="749">
        <f t="shared" si="521"/>
        <v>0</v>
      </c>
      <c r="AA3950" s="1071"/>
      <c r="AB3950" s="1071"/>
    </row>
    <row r="3951" spans="23:28" ht="70.5" customHeight="1">
      <c r="W3951" s="829">
        <f t="shared" si="519"/>
        <v>0</v>
      </c>
      <c r="X3951" s="828">
        <f t="shared" si="520"/>
        <v>0</v>
      </c>
      <c r="Y3951" s="1069">
        <f>[5]building!Y3942</f>
        <v>0</v>
      </c>
      <c r="Z3951" s="749">
        <f t="shared" si="521"/>
        <v>0</v>
      </c>
      <c r="AA3951" s="1071"/>
      <c r="AB3951" s="1071"/>
    </row>
    <row r="3952" spans="23:28" ht="70.5" customHeight="1">
      <c r="W3952" s="829">
        <f t="shared" si="519"/>
        <v>0</v>
      </c>
      <c r="X3952" s="828">
        <f t="shared" si="520"/>
        <v>0</v>
      </c>
      <c r="Y3952" s="1069">
        <f>[5]building!Y3943</f>
        <v>0</v>
      </c>
      <c r="Z3952" s="749">
        <f t="shared" si="521"/>
        <v>0</v>
      </c>
      <c r="AA3952" s="1071"/>
      <c r="AB3952" s="1071"/>
    </row>
    <row r="3953" spans="23:28" ht="70.5" customHeight="1">
      <c r="W3953" s="829">
        <f t="shared" si="519"/>
        <v>0</v>
      </c>
      <c r="X3953" s="828">
        <f t="shared" si="520"/>
        <v>0</v>
      </c>
      <c r="Y3953" s="1069">
        <f>[5]building!Y3944</f>
        <v>0</v>
      </c>
      <c r="Z3953" s="749">
        <f t="shared" si="521"/>
        <v>0</v>
      </c>
      <c r="AA3953" s="1071"/>
      <c r="AB3953" s="1071"/>
    </row>
    <row r="3954" spans="23:28" ht="70.5" customHeight="1">
      <c r="W3954" s="829">
        <f t="shared" si="519"/>
        <v>0</v>
      </c>
      <c r="X3954" s="828">
        <f t="shared" si="520"/>
        <v>0</v>
      </c>
      <c r="Y3954" s="1069">
        <f>[5]building!Y3945</f>
        <v>0</v>
      </c>
      <c r="Z3954" s="749">
        <f t="shared" si="521"/>
        <v>0</v>
      </c>
      <c r="AA3954" s="1071"/>
      <c r="AB3954" s="1071"/>
    </row>
    <row r="3955" spans="23:28" ht="70.5" customHeight="1">
      <c r="W3955" s="829">
        <f t="shared" si="519"/>
        <v>0</v>
      </c>
      <c r="X3955" s="828">
        <f t="shared" si="520"/>
        <v>0</v>
      </c>
      <c r="Y3955" s="1069">
        <f>[5]building!Y3946</f>
        <v>0</v>
      </c>
      <c r="Z3955" s="749">
        <f t="shared" si="521"/>
        <v>0</v>
      </c>
      <c r="AA3955" s="1071"/>
      <c r="AB3955" s="1071"/>
    </row>
    <row r="3956" spans="23:28" ht="70.5" customHeight="1">
      <c r="W3956" s="829">
        <f t="shared" si="519"/>
        <v>0</v>
      </c>
      <c r="X3956" s="828">
        <f t="shared" si="520"/>
        <v>0</v>
      </c>
      <c r="Y3956" s="1069">
        <f>[5]building!Y3947</f>
        <v>0</v>
      </c>
      <c r="Z3956" s="749">
        <f t="shared" si="521"/>
        <v>0</v>
      </c>
      <c r="AA3956" s="1071"/>
      <c r="AB3956" s="1071"/>
    </row>
    <row r="3957" spans="23:28" ht="70.5" customHeight="1">
      <c r="W3957" s="829">
        <f t="shared" si="519"/>
        <v>0</v>
      </c>
      <c r="X3957" s="828">
        <f t="shared" si="520"/>
        <v>0</v>
      </c>
      <c r="Y3957" s="1069">
        <f>[5]building!Y3948</f>
        <v>0</v>
      </c>
      <c r="Z3957" s="749">
        <f t="shared" si="521"/>
        <v>0</v>
      </c>
      <c r="AA3957" s="1071"/>
      <c r="AB3957" s="1071"/>
    </row>
    <row r="3958" spans="23:28" ht="70.5" customHeight="1">
      <c r="W3958" s="829">
        <f t="shared" si="519"/>
        <v>0</v>
      </c>
      <c r="X3958" s="828">
        <f t="shared" si="520"/>
        <v>0</v>
      </c>
      <c r="Y3958" s="1069">
        <f>[5]building!Y3949</f>
        <v>0</v>
      </c>
      <c r="Z3958" s="749">
        <f t="shared" si="521"/>
        <v>0</v>
      </c>
      <c r="AA3958" s="1071"/>
      <c r="AB3958" s="1071"/>
    </row>
    <row r="3959" spans="23:28" ht="70.5" customHeight="1">
      <c r="W3959" s="829">
        <f t="shared" si="519"/>
        <v>0</v>
      </c>
      <c r="X3959" s="828">
        <f t="shared" si="520"/>
        <v>0</v>
      </c>
      <c r="Y3959" s="1069">
        <f>[5]building!Y3950</f>
        <v>0</v>
      </c>
      <c r="Z3959" s="749">
        <f t="shared" si="521"/>
        <v>0</v>
      </c>
      <c r="AA3959" s="1071"/>
      <c r="AB3959" s="1071"/>
    </row>
    <row r="3960" spans="23:28" ht="70.5" customHeight="1">
      <c r="W3960" s="829">
        <f t="shared" si="519"/>
        <v>0</v>
      </c>
      <c r="X3960" s="828">
        <f t="shared" si="520"/>
        <v>0</v>
      </c>
      <c r="Y3960" s="1069">
        <f>[5]building!Y3951</f>
        <v>0</v>
      </c>
      <c r="Z3960" s="749">
        <f t="shared" si="521"/>
        <v>0</v>
      </c>
      <c r="AA3960" s="1071"/>
      <c r="AB3960" s="1071"/>
    </row>
    <row r="3961" spans="23:28" ht="70.5" customHeight="1">
      <c r="W3961" s="829">
        <f t="shared" si="519"/>
        <v>0</v>
      </c>
      <c r="X3961" s="828">
        <f t="shared" si="520"/>
        <v>0</v>
      </c>
      <c r="Y3961" s="1069">
        <f>[5]building!Y3952</f>
        <v>0</v>
      </c>
      <c r="Z3961" s="749">
        <f t="shared" si="521"/>
        <v>0</v>
      </c>
      <c r="AA3961" s="1071"/>
      <c r="AB3961" s="1071"/>
    </row>
    <row r="3962" spans="23:28" ht="70.5" customHeight="1">
      <c r="W3962" s="829">
        <f t="shared" si="519"/>
        <v>0</v>
      </c>
      <c r="X3962" s="828">
        <f t="shared" si="520"/>
        <v>0</v>
      </c>
      <c r="Y3962" s="1069">
        <f>[5]building!Y3953</f>
        <v>0</v>
      </c>
      <c r="Z3962" s="749">
        <f t="shared" si="521"/>
        <v>0</v>
      </c>
      <c r="AA3962" s="1071"/>
      <c r="AB3962" s="1071"/>
    </row>
    <row r="3963" spans="23:28" ht="70.5" customHeight="1">
      <c r="W3963" s="829">
        <f t="shared" si="519"/>
        <v>0</v>
      </c>
      <c r="X3963" s="828">
        <f t="shared" si="520"/>
        <v>0</v>
      </c>
      <c r="Y3963" s="1069">
        <f>[5]building!Y3954</f>
        <v>0</v>
      </c>
      <c r="Z3963" s="749">
        <f t="shared" si="521"/>
        <v>0</v>
      </c>
      <c r="AA3963" s="1071"/>
      <c r="AB3963" s="1071"/>
    </row>
    <row r="3964" spans="23:28" ht="70.5" customHeight="1">
      <c r="W3964" s="829">
        <f t="shared" si="519"/>
        <v>0</v>
      </c>
      <c r="X3964" s="828">
        <f t="shared" si="520"/>
        <v>0</v>
      </c>
      <c r="Y3964" s="1069">
        <f>[5]building!Y3955</f>
        <v>0</v>
      </c>
      <c r="Z3964" s="749">
        <f t="shared" si="521"/>
        <v>0</v>
      </c>
      <c r="AA3964" s="1071"/>
      <c r="AB3964" s="1071"/>
    </row>
    <row r="3965" spans="23:28" ht="70.5" customHeight="1">
      <c r="W3965" s="829">
        <f t="shared" si="519"/>
        <v>0</v>
      </c>
      <c r="X3965" s="828">
        <f t="shared" si="520"/>
        <v>0</v>
      </c>
      <c r="Y3965" s="1069">
        <f>[5]building!Y3956</f>
        <v>0</v>
      </c>
      <c r="Z3965" s="749">
        <f t="shared" si="521"/>
        <v>0</v>
      </c>
      <c r="AA3965" s="1071"/>
      <c r="AB3965" s="1071"/>
    </row>
    <row r="3966" spans="23:28" ht="70.5" customHeight="1">
      <c r="W3966" s="829">
        <f t="shared" si="519"/>
        <v>0</v>
      </c>
      <c r="X3966" s="828">
        <f t="shared" si="520"/>
        <v>0</v>
      </c>
      <c r="Y3966" s="1069">
        <f>[5]building!Y3957</f>
        <v>0</v>
      </c>
      <c r="Z3966" s="749">
        <f t="shared" si="521"/>
        <v>0</v>
      </c>
      <c r="AA3966" s="1071"/>
      <c r="AB3966" s="1071"/>
    </row>
    <row r="3967" spans="23:28" ht="70.5" customHeight="1">
      <c r="W3967" s="829">
        <f t="shared" si="519"/>
        <v>0</v>
      </c>
      <c r="X3967" s="828">
        <f t="shared" si="520"/>
        <v>0</v>
      </c>
      <c r="Y3967" s="1069">
        <f>[5]building!Y3958</f>
        <v>0</v>
      </c>
      <c r="Z3967" s="749">
        <f t="shared" si="521"/>
        <v>0</v>
      </c>
      <c r="AA3967" s="1071"/>
      <c r="AB3967" s="1071"/>
    </row>
    <row r="3968" spans="23:28" ht="70.5" customHeight="1">
      <c r="W3968" s="829">
        <f t="shared" si="519"/>
        <v>0</v>
      </c>
      <c r="X3968" s="828">
        <f t="shared" si="520"/>
        <v>0</v>
      </c>
      <c r="Y3968" s="1069">
        <f>[5]building!Y3959</f>
        <v>0</v>
      </c>
      <c r="Z3968" s="749">
        <f t="shared" si="521"/>
        <v>0</v>
      </c>
      <c r="AA3968" s="1071"/>
      <c r="AB3968" s="1071"/>
    </row>
    <row r="3969" spans="23:28" ht="70.5" customHeight="1">
      <c r="W3969" s="829">
        <f t="shared" si="519"/>
        <v>0</v>
      </c>
      <c r="X3969" s="828">
        <f t="shared" si="520"/>
        <v>0</v>
      </c>
      <c r="Y3969" s="1069">
        <f>[5]building!Y3960</f>
        <v>0</v>
      </c>
      <c r="Z3969" s="749">
        <f t="shared" si="521"/>
        <v>0</v>
      </c>
      <c r="AA3969" s="1071"/>
      <c r="AB3969" s="1071"/>
    </row>
    <row r="3970" spans="23:28" ht="70.5" customHeight="1">
      <c r="W3970" s="829">
        <f t="shared" si="519"/>
        <v>0</v>
      </c>
      <c r="X3970" s="828">
        <f t="shared" si="520"/>
        <v>0</v>
      </c>
      <c r="Y3970" s="1069">
        <f>[5]building!Y3961</f>
        <v>0</v>
      </c>
      <c r="Z3970" s="749">
        <f t="shared" si="521"/>
        <v>0</v>
      </c>
      <c r="AA3970" s="1071"/>
      <c r="AB3970" s="1071"/>
    </row>
    <row r="3971" spans="23:28" ht="70.5" customHeight="1">
      <c r="W3971" s="829">
        <f t="shared" si="519"/>
        <v>0</v>
      </c>
      <c r="X3971" s="828">
        <f t="shared" si="520"/>
        <v>0</v>
      </c>
      <c r="Y3971" s="1069">
        <f>[5]building!Y3962</f>
        <v>0</v>
      </c>
      <c r="Z3971" s="749">
        <f t="shared" si="521"/>
        <v>0</v>
      </c>
      <c r="AA3971" s="1071"/>
      <c r="AB3971" s="1071"/>
    </row>
    <row r="3972" spans="23:28" ht="70.5" customHeight="1">
      <c r="W3972" s="829">
        <f t="shared" si="519"/>
        <v>0</v>
      </c>
      <c r="X3972" s="828">
        <f t="shared" si="520"/>
        <v>0</v>
      </c>
      <c r="Y3972" s="1069">
        <f>[5]building!Y3963</f>
        <v>0</v>
      </c>
      <c r="Z3972" s="749">
        <f t="shared" si="521"/>
        <v>0</v>
      </c>
      <c r="AA3972" s="1071"/>
      <c r="AB3972" s="1071"/>
    </row>
    <row r="3973" spans="23:28" ht="70.5" customHeight="1">
      <c r="W3973" s="829">
        <f t="shared" si="519"/>
        <v>0</v>
      </c>
      <c r="X3973" s="828">
        <f t="shared" si="520"/>
        <v>0</v>
      </c>
      <c r="Y3973" s="1069">
        <f>[5]building!Y3964</f>
        <v>0</v>
      </c>
      <c r="Z3973" s="749">
        <f t="shared" si="521"/>
        <v>0</v>
      </c>
      <c r="AA3973" s="1071"/>
      <c r="AB3973" s="1071"/>
    </row>
    <row r="3974" spans="23:28" ht="70.5" customHeight="1">
      <c r="W3974" s="829">
        <f t="shared" si="519"/>
        <v>0</v>
      </c>
      <c r="X3974" s="828">
        <f t="shared" si="520"/>
        <v>0</v>
      </c>
      <c r="Y3974" s="1069">
        <f>[5]building!Y3965</f>
        <v>0</v>
      </c>
      <c r="Z3974" s="749">
        <f t="shared" si="521"/>
        <v>0</v>
      </c>
      <c r="AA3974" s="1071"/>
      <c r="AB3974" s="1071"/>
    </row>
    <row r="3975" spans="23:28" ht="70.5" customHeight="1">
      <c r="W3975" s="829">
        <f t="shared" si="519"/>
        <v>0</v>
      </c>
      <c r="X3975" s="828">
        <f t="shared" si="520"/>
        <v>0</v>
      </c>
      <c r="Y3975" s="1069">
        <f>[5]building!Y3966</f>
        <v>0</v>
      </c>
      <c r="Z3975" s="749">
        <f t="shared" si="521"/>
        <v>0</v>
      </c>
      <c r="AA3975" s="1071"/>
      <c r="AB3975" s="1071"/>
    </row>
    <row r="3976" spans="23:28" ht="70.5" customHeight="1">
      <c r="W3976" s="829">
        <f t="shared" si="519"/>
        <v>0</v>
      </c>
      <c r="X3976" s="828">
        <f t="shared" si="520"/>
        <v>0</v>
      </c>
      <c r="Y3976" s="1069">
        <f>[5]building!Y3967</f>
        <v>0</v>
      </c>
      <c r="Z3976" s="749">
        <f t="shared" si="521"/>
        <v>0</v>
      </c>
      <c r="AA3976" s="1071"/>
      <c r="AB3976" s="1071"/>
    </row>
    <row r="3977" spans="23:28" ht="70.5" customHeight="1">
      <c r="W3977" s="829">
        <f t="shared" si="519"/>
        <v>0</v>
      </c>
      <c r="X3977" s="828">
        <f t="shared" si="520"/>
        <v>0</v>
      </c>
      <c r="Y3977" s="1069">
        <f>[5]building!Y3968</f>
        <v>0</v>
      </c>
      <c r="Z3977" s="749">
        <f t="shared" si="521"/>
        <v>0</v>
      </c>
      <c r="AA3977" s="1071"/>
      <c r="AB3977" s="1071"/>
    </row>
    <row r="3978" spans="23:28" ht="70.5" customHeight="1">
      <c r="W3978" s="829">
        <f t="shared" si="519"/>
        <v>0</v>
      </c>
      <c r="X3978" s="828">
        <f t="shared" si="520"/>
        <v>0</v>
      </c>
      <c r="Y3978" s="1069">
        <f>[5]building!Y3969</f>
        <v>0</v>
      </c>
      <c r="Z3978" s="749">
        <f t="shared" si="521"/>
        <v>0</v>
      </c>
      <c r="AA3978" s="1071"/>
      <c r="AB3978" s="1071"/>
    </row>
    <row r="3979" spans="23:28" ht="70.5" customHeight="1">
      <c r="W3979" s="829">
        <f t="shared" si="519"/>
        <v>0</v>
      </c>
      <c r="X3979" s="828">
        <f t="shared" si="520"/>
        <v>0</v>
      </c>
      <c r="Y3979" s="1069">
        <f>[5]building!Y3970</f>
        <v>0</v>
      </c>
      <c r="Z3979" s="749">
        <f t="shared" si="521"/>
        <v>0</v>
      </c>
      <c r="AA3979" s="1071"/>
      <c r="AB3979" s="1071"/>
    </row>
    <row r="3980" spans="23:28" ht="70.5" customHeight="1">
      <c r="W3980" s="829">
        <f t="shared" si="519"/>
        <v>0</v>
      </c>
      <c r="X3980" s="828">
        <f t="shared" si="520"/>
        <v>0</v>
      </c>
      <c r="Y3980" s="1069">
        <f>[5]building!Y3971</f>
        <v>0</v>
      </c>
      <c r="Z3980" s="749">
        <f t="shared" si="521"/>
        <v>0</v>
      </c>
      <c r="AA3980" s="1071"/>
      <c r="AB3980" s="1071"/>
    </row>
    <row r="3981" spans="23:28" ht="70.5" customHeight="1">
      <c r="W3981" s="829">
        <f t="shared" si="519"/>
        <v>0</v>
      </c>
      <c r="X3981" s="828">
        <f t="shared" si="520"/>
        <v>0</v>
      </c>
      <c r="Y3981" s="1069">
        <f>[5]building!Y3972</f>
        <v>0</v>
      </c>
      <c r="Z3981" s="749">
        <f t="shared" si="521"/>
        <v>0</v>
      </c>
      <c r="AA3981" s="1071"/>
      <c r="AB3981" s="1071"/>
    </row>
    <row r="3982" spans="23:28" ht="70.5" customHeight="1">
      <c r="W3982" s="829">
        <f t="shared" si="519"/>
        <v>0</v>
      </c>
      <c r="X3982" s="828">
        <f t="shared" si="520"/>
        <v>0</v>
      </c>
      <c r="Y3982" s="1069">
        <f>[5]building!Y3973</f>
        <v>0</v>
      </c>
      <c r="Z3982" s="749">
        <f t="shared" si="521"/>
        <v>0</v>
      </c>
      <c r="AA3982" s="1071"/>
      <c r="AB3982" s="1071"/>
    </row>
    <row r="3983" spans="23:28" ht="70.5" customHeight="1">
      <c r="W3983" s="829">
        <f t="shared" si="519"/>
        <v>0</v>
      </c>
      <c r="X3983" s="828">
        <f t="shared" si="520"/>
        <v>0</v>
      </c>
      <c r="Y3983" s="1069">
        <f>[5]building!Y3974</f>
        <v>0</v>
      </c>
      <c r="Z3983" s="749">
        <f t="shared" si="521"/>
        <v>0</v>
      </c>
      <c r="AA3983" s="1071"/>
      <c r="AB3983" s="1071"/>
    </row>
    <row r="3984" spans="23:28" ht="70.5" customHeight="1">
      <c r="W3984" s="829">
        <f t="shared" si="519"/>
        <v>0</v>
      </c>
      <c r="X3984" s="828">
        <f t="shared" si="520"/>
        <v>0</v>
      </c>
      <c r="Y3984" s="1069">
        <f>[5]building!Y3975</f>
        <v>0</v>
      </c>
      <c r="Z3984" s="749">
        <f t="shared" si="521"/>
        <v>0</v>
      </c>
      <c r="AA3984" s="1071"/>
      <c r="AB3984" s="1071"/>
    </row>
    <row r="3985" spans="23:28" ht="70.5" customHeight="1">
      <c r="W3985" s="829">
        <f t="shared" si="519"/>
        <v>0</v>
      </c>
      <c r="X3985" s="828">
        <f t="shared" si="520"/>
        <v>0</v>
      </c>
      <c r="Y3985" s="1069">
        <f>[5]building!Y3976</f>
        <v>0</v>
      </c>
      <c r="Z3985" s="749">
        <f t="shared" si="521"/>
        <v>0</v>
      </c>
      <c r="AA3985" s="1071"/>
      <c r="AB3985" s="1071"/>
    </row>
    <row r="3986" spans="23:28" ht="70.5" customHeight="1">
      <c r="W3986" s="829">
        <f t="shared" si="519"/>
        <v>0</v>
      </c>
      <c r="X3986" s="828">
        <f t="shared" si="520"/>
        <v>0</v>
      </c>
      <c r="Y3986" s="1069">
        <f>[5]building!Y3977</f>
        <v>0</v>
      </c>
      <c r="Z3986" s="749">
        <f t="shared" si="521"/>
        <v>0</v>
      </c>
      <c r="AA3986" s="1071"/>
      <c r="AB3986" s="1071"/>
    </row>
    <row r="3987" spans="23:28" ht="70.5" customHeight="1">
      <c r="W3987" s="829">
        <f t="shared" si="519"/>
        <v>0</v>
      </c>
      <c r="X3987" s="828">
        <f t="shared" si="520"/>
        <v>0</v>
      </c>
      <c r="Y3987" s="1069">
        <f>[5]building!Y3978</f>
        <v>0</v>
      </c>
      <c r="Z3987" s="749">
        <f t="shared" si="521"/>
        <v>0</v>
      </c>
      <c r="AA3987" s="1071"/>
      <c r="AB3987" s="1071"/>
    </row>
    <row r="3988" spans="23:28" ht="70.5" customHeight="1">
      <c r="W3988" s="829">
        <f t="shared" si="519"/>
        <v>0</v>
      </c>
      <c r="X3988" s="828">
        <f t="shared" si="520"/>
        <v>0</v>
      </c>
      <c r="Y3988" s="1069">
        <f>[5]building!Y3979</f>
        <v>0</v>
      </c>
      <c r="Z3988" s="749">
        <f t="shared" si="521"/>
        <v>0</v>
      </c>
      <c r="AA3988" s="1071"/>
      <c r="AB3988" s="1071"/>
    </row>
    <row r="3989" spans="23:28" ht="70.5" customHeight="1">
      <c r="W3989" s="829">
        <f t="shared" si="519"/>
        <v>0</v>
      </c>
      <c r="X3989" s="828">
        <f t="shared" si="520"/>
        <v>0</v>
      </c>
      <c r="Y3989" s="1069">
        <f>[5]building!Y3980</f>
        <v>0</v>
      </c>
      <c r="Z3989" s="749">
        <f t="shared" si="521"/>
        <v>0</v>
      </c>
      <c r="AA3989" s="1071"/>
      <c r="AB3989" s="1071"/>
    </row>
    <row r="3990" spans="23:28" ht="70.5" customHeight="1">
      <c r="W3990" s="829">
        <f t="shared" si="519"/>
        <v>0</v>
      </c>
      <c r="X3990" s="828">
        <f t="shared" si="520"/>
        <v>0</v>
      </c>
      <c r="Y3990" s="1069">
        <f>[5]building!Y3981</f>
        <v>0</v>
      </c>
      <c r="Z3990" s="749">
        <f t="shared" si="521"/>
        <v>0</v>
      </c>
      <c r="AA3990" s="1071"/>
      <c r="AB3990" s="1071"/>
    </row>
    <row r="3991" spans="23:28" ht="70.5" customHeight="1">
      <c r="W3991" s="829">
        <f t="shared" si="519"/>
        <v>0</v>
      </c>
      <c r="X3991" s="828">
        <f t="shared" si="520"/>
        <v>0</v>
      </c>
      <c r="Y3991" s="1069">
        <f>[5]building!Y3982</f>
        <v>0</v>
      </c>
      <c r="Z3991" s="749">
        <f t="shared" si="521"/>
        <v>0</v>
      </c>
      <c r="AA3991" s="1071"/>
      <c r="AB3991" s="1071"/>
    </row>
    <row r="3992" spans="23:28" ht="70.5" customHeight="1">
      <c r="W3992" s="829">
        <f t="shared" si="519"/>
        <v>0</v>
      </c>
      <c r="X3992" s="828">
        <f t="shared" si="520"/>
        <v>0</v>
      </c>
      <c r="Y3992" s="1069">
        <f>[5]building!Y3983</f>
        <v>0</v>
      </c>
      <c r="Z3992" s="749">
        <f t="shared" si="521"/>
        <v>0</v>
      </c>
      <c r="AA3992" s="1071"/>
      <c r="AB3992" s="1071"/>
    </row>
    <row r="3993" spans="23:28" ht="70.5" customHeight="1">
      <c r="W3993" s="829">
        <f t="shared" si="519"/>
        <v>0</v>
      </c>
      <c r="X3993" s="828">
        <f t="shared" si="520"/>
        <v>0</v>
      </c>
      <c r="Y3993" s="1069">
        <f>[5]building!Y3984</f>
        <v>0</v>
      </c>
      <c r="Z3993" s="749">
        <f t="shared" si="521"/>
        <v>0</v>
      </c>
      <c r="AA3993" s="1071"/>
      <c r="AB3993" s="1071"/>
    </row>
    <row r="3994" spans="23:28" ht="70.5" customHeight="1">
      <c r="W3994" s="829">
        <f t="shared" si="519"/>
        <v>0</v>
      </c>
      <c r="X3994" s="828">
        <f t="shared" si="520"/>
        <v>0</v>
      </c>
      <c r="Y3994" s="1069">
        <f>[5]building!Y3985</f>
        <v>0</v>
      </c>
      <c r="Z3994" s="749">
        <f t="shared" si="521"/>
        <v>0</v>
      </c>
      <c r="AA3994" s="1071"/>
      <c r="AB3994" s="1071"/>
    </row>
    <row r="3995" spans="23:28" ht="70.5" customHeight="1">
      <c r="W3995" s="829">
        <f t="shared" si="519"/>
        <v>0</v>
      </c>
      <c r="X3995" s="828">
        <f t="shared" si="520"/>
        <v>0</v>
      </c>
      <c r="Y3995" s="1069">
        <f>[5]building!Y3986</f>
        <v>0</v>
      </c>
      <c r="Z3995" s="749">
        <f t="shared" si="521"/>
        <v>0</v>
      </c>
      <c r="AA3995" s="1071"/>
      <c r="AB3995" s="1071"/>
    </row>
    <row r="3996" spans="23:28" ht="70.5" customHeight="1">
      <c r="W3996" s="829">
        <f t="shared" si="519"/>
        <v>0</v>
      </c>
      <c r="X3996" s="828">
        <f t="shared" si="520"/>
        <v>0</v>
      </c>
      <c r="Y3996" s="1069">
        <f>[5]building!Y3987</f>
        <v>0</v>
      </c>
      <c r="Z3996" s="749">
        <f t="shared" si="521"/>
        <v>0</v>
      </c>
      <c r="AA3996" s="1071"/>
      <c r="AB3996" s="1071"/>
    </row>
    <row r="3997" spans="23:28" ht="70.5" customHeight="1">
      <c r="W3997" s="829">
        <f t="shared" si="519"/>
        <v>0</v>
      </c>
      <c r="X3997" s="828">
        <f t="shared" si="520"/>
        <v>0</v>
      </c>
      <c r="Y3997" s="1069">
        <f>[5]building!Y3988</f>
        <v>0</v>
      </c>
      <c r="Z3997" s="749">
        <f t="shared" si="521"/>
        <v>0</v>
      </c>
      <c r="AA3997" s="1071"/>
      <c r="AB3997" s="1071"/>
    </row>
    <row r="3998" spans="23:28" ht="70.5" customHeight="1">
      <c r="W3998" s="829">
        <f t="shared" ref="W3998:W4061" si="522">G3998+I3998+K3998+M3998+O3998+Q3998+S3998+U3998</f>
        <v>0</v>
      </c>
      <c r="X3998" s="828">
        <f t="shared" ref="X3998:X4061" si="523">W3998*C3998</f>
        <v>0</v>
      </c>
      <c r="Y3998" s="1069">
        <f>[5]building!Y3989</f>
        <v>0</v>
      </c>
      <c r="Z3998" s="749">
        <f t="shared" ref="Z3998:Z4061" si="524">Y3998*C3998</f>
        <v>0</v>
      </c>
      <c r="AA3998" s="1071"/>
      <c r="AB3998" s="1071"/>
    </row>
    <row r="3999" spans="23:28" ht="70.5" customHeight="1">
      <c r="W3999" s="829">
        <f t="shared" si="522"/>
        <v>0</v>
      </c>
      <c r="X3999" s="828">
        <f t="shared" si="523"/>
        <v>0</v>
      </c>
      <c r="Y3999" s="1069">
        <f>[5]building!Y3990</f>
        <v>0</v>
      </c>
      <c r="Z3999" s="749">
        <f t="shared" si="524"/>
        <v>0</v>
      </c>
      <c r="AA3999" s="1071"/>
      <c r="AB3999" s="1071"/>
    </row>
    <row r="4000" spans="23:28" ht="70.5" customHeight="1">
      <c r="W4000" s="829">
        <f t="shared" si="522"/>
        <v>0</v>
      </c>
      <c r="X4000" s="828">
        <f t="shared" si="523"/>
        <v>0</v>
      </c>
      <c r="Y4000" s="1069">
        <f>[5]building!Y3991</f>
        <v>0</v>
      </c>
      <c r="Z4000" s="749">
        <f t="shared" si="524"/>
        <v>0</v>
      </c>
      <c r="AA4000" s="1071"/>
      <c r="AB4000" s="1071"/>
    </row>
    <row r="4001" spans="23:28" ht="70.5" customHeight="1">
      <c r="W4001" s="829">
        <f t="shared" si="522"/>
        <v>0</v>
      </c>
      <c r="X4001" s="828">
        <f t="shared" si="523"/>
        <v>0</v>
      </c>
      <c r="Y4001" s="1069">
        <f>[5]building!Y3992</f>
        <v>0</v>
      </c>
      <c r="Z4001" s="749">
        <f t="shared" si="524"/>
        <v>0</v>
      </c>
      <c r="AA4001" s="1071"/>
      <c r="AB4001" s="1071"/>
    </row>
    <row r="4002" spans="23:28" ht="70.5" customHeight="1">
      <c r="W4002" s="829">
        <f t="shared" si="522"/>
        <v>0</v>
      </c>
      <c r="X4002" s="828">
        <f t="shared" si="523"/>
        <v>0</v>
      </c>
      <c r="Y4002" s="1069">
        <f>[5]building!Y3993</f>
        <v>0</v>
      </c>
      <c r="Z4002" s="749">
        <f t="shared" si="524"/>
        <v>0</v>
      </c>
      <c r="AA4002" s="1071"/>
      <c r="AB4002" s="1071"/>
    </row>
    <row r="4003" spans="23:28" ht="70.5" customHeight="1">
      <c r="W4003" s="829">
        <f t="shared" si="522"/>
        <v>0</v>
      </c>
      <c r="X4003" s="828">
        <f t="shared" si="523"/>
        <v>0</v>
      </c>
      <c r="Y4003" s="1069">
        <f>[5]building!Y3994</f>
        <v>0</v>
      </c>
      <c r="Z4003" s="749">
        <f t="shared" si="524"/>
        <v>0</v>
      </c>
      <c r="AA4003" s="1071"/>
      <c r="AB4003" s="1071"/>
    </row>
    <row r="4004" spans="23:28" ht="70.5" customHeight="1">
      <c r="W4004" s="829">
        <f t="shared" si="522"/>
        <v>0</v>
      </c>
      <c r="X4004" s="828">
        <f t="shared" si="523"/>
        <v>0</v>
      </c>
      <c r="Y4004" s="1069">
        <f>[5]building!Y3995</f>
        <v>0</v>
      </c>
      <c r="Z4004" s="749">
        <f t="shared" si="524"/>
        <v>0</v>
      </c>
      <c r="AA4004" s="1071"/>
      <c r="AB4004" s="1071"/>
    </row>
    <row r="4005" spans="23:28" ht="70.5" customHeight="1">
      <c r="W4005" s="829">
        <f t="shared" si="522"/>
        <v>0</v>
      </c>
      <c r="X4005" s="828">
        <f t="shared" si="523"/>
        <v>0</v>
      </c>
      <c r="Y4005" s="1069">
        <f>[5]building!Y3996</f>
        <v>0</v>
      </c>
      <c r="Z4005" s="749">
        <f t="shared" si="524"/>
        <v>0</v>
      </c>
      <c r="AA4005" s="1071"/>
      <c r="AB4005" s="1071"/>
    </row>
    <row r="4006" spans="23:28" ht="70.5" customHeight="1">
      <c r="W4006" s="829">
        <f t="shared" si="522"/>
        <v>0</v>
      </c>
      <c r="X4006" s="828">
        <f t="shared" si="523"/>
        <v>0</v>
      </c>
      <c r="Y4006" s="1069">
        <f>[5]building!Y3997</f>
        <v>0</v>
      </c>
      <c r="Z4006" s="749">
        <f t="shared" si="524"/>
        <v>0</v>
      </c>
      <c r="AA4006" s="1071"/>
      <c r="AB4006" s="1071"/>
    </row>
    <row r="4007" spans="23:28" ht="70.5" customHeight="1">
      <c r="W4007" s="829">
        <f t="shared" si="522"/>
        <v>0</v>
      </c>
      <c r="X4007" s="828">
        <f t="shared" si="523"/>
        <v>0</v>
      </c>
      <c r="Y4007" s="1069">
        <f>[5]building!Y3998</f>
        <v>0</v>
      </c>
      <c r="Z4007" s="749">
        <f t="shared" si="524"/>
        <v>0</v>
      </c>
      <c r="AA4007" s="1071"/>
      <c r="AB4007" s="1071"/>
    </row>
    <row r="4008" spans="23:28" ht="70.5" customHeight="1">
      <c r="W4008" s="829">
        <f t="shared" si="522"/>
        <v>0</v>
      </c>
      <c r="X4008" s="828">
        <f t="shared" si="523"/>
        <v>0</v>
      </c>
      <c r="Y4008" s="1069">
        <f>[5]building!Y3999</f>
        <v>0</v>
      </c>
      <c r="Z4008" s="749">
        <f t="shared" si="524"/>
        <v>0</v>
      </c>
      <c r="AA4008" s="1071"/>
      <c r="AB4008" s="1071"/>
    </row>
    <row r="4009" spans="23:28" ht="70.5" customHeight="1">
      <c r="W4009" s="829">
        <f t="shared" si="522"/>
        <v>0</v>
      </c>
      <c r="X4009" s="828">
        <f t="shared" si="523"/>
        <v>0</v>
      </c>
      <c r="Y4009" s="1069">
        <f>[5]building!Y4000</f>
        <v>0</v>
      </c>
      <c r="Z4009" s="749">
        <f t="shared" si="524"/>
        <v>0</v>
      </c>
      <c r="AA4009" s="1071"/>
      <c r="AB4009" s="1071"/>
    </row>
    <row r="4010" spans="23:28" ht="70.5" customHeight="1">
      <c r="W4010" s="829">
        <f t="shared" si="522"/>
        <v>0</v>
      </c>
      <c r="X4010" s="828">
        <f t="shared" si="523"/>
        <v>0</v>
      </c>
      <c r="Y4010" s="1069">
        <f>[5]building!Y4001</f>
        <v>0</v>
      </c>
      <c r="Z4010" s="749">
        <f t="shared" si="524"/>
        <v>0</v>
      </c>
      <c r="AA4010" s="1071"/>
      <c r="AB4010" s="1071"/>
    </row>
    <row r="4011" spans="23:28" ht="70.5" customHeight="1">
      <c r="W4011" s="829">
        <f t="shared" si="522"/>
        <v>0</v>
      </c>
      <c r="X4011" s="828">
        <f t="shared" si="523"/>
        <v>0</v>
      </c>
      <c r="Y4011" s="1069">
        <f>[5]building!Y4002</f>
        <v>0</v>
      </c>
      <c r="Z4011" s="749">
        <f t="shared" si="524"/>
        <v>0</v>
      </c>
      <c r="AA4011" s="1071"/>
      <c r="AB4011" s="1071"/>
    </row>
    <row r="4012" spans="23:28" ht="70.5" customHeight="1">
      <c r="W4012" s="829">
        <f t="shared" si="522"/>
        <v>0</v>
      </c>
      <c r="X4012" s="828">
        <f t="shared" si="523"/>
        <v>0</v>
      </c>
      <c r="Y4012" s="1069">
        <f>[5]building!Y4003</f>
        <v>0</v>
      </c>
      <c r="Z4012" s="749">
        <f t="shared" si="524"/>
        <v>0</v>
      </c>
      <c r="AA4012" s="1071"/>
      <c r="AB4012" s="1071"/>
    </row>
    <row r="4013" spans="23:28" ht="70.5" customHeight="1">
      <c r="W4013" s="829">
        <f t="shared" si="522"/>
        <v>0</v>
      </c>
      <c r="X4013" s="828">
        <f t="shared" si="523"/>
        <v>0</v>
      </c>
      <c r="Y4013" s="1069">
        <f>[5]building!Y4004</f>
        <v>0</v>
      </c>
      <c r="Z4013" s="749">
        <f t="shared" si="524"/>
        <v>0</v>
      </c>
      <c r="AA4013" s="1071"/>
      <c r="AB4013" s="1071"/>
    </row>
    <row r="4014" spans="23:28" ht="70.5" customHeight="1">
      <c r="W4014" s="829">
        <f t="shared" si="522"/>
        <v>0</v>
      </c>
      <c r="X4014" s="828">
        <f t="shared" si="523"/>
        <v>0</v>
      </c>
      <c r="Y4014" s="1069">
        <f>[5]building!Y4005</f>
        <v>0</v>
      </c>
      <c r="Z4014" s="749">
        <f t="shared" si="524"/>
        <v>0</v>
      </c>
      <c r="AA4014" s="1071"/>
      <c r="AB4014" s="1071"/>
    </row>
    <row r="4015" spans="23:28" ht="70.5" customHeight="1">
      <c r="W4015" s="829">
        <f t="shared" si="522"/>
        <v>0</v>
      </c>
      <c r="X4015" s="828">
        <f t="shared" si="523"/>
        <v>0</v>
      </c>
      <c r="Y4015" s="1069">
        <f>[5]building!Y4006</f>
        <v>0</v>
      </c>
      <c r="Z4015" s="749">
        <f t="shared" si="524"/>
        <v>0</v>
      </c>
      <c r="AA4015" s="1071"/>
      <c r="AB4015" s="1071"/>
    </row>
    <row r="4016" spans="23:28" ht="70.5" customHeight="1">
      <c r="W4016" s="829">
        <f t="shared" si="522"/>
        <v>0</v>
      </c>
      <c r="X4016" s="828">
        <f t="shared" si="523"/>
        <v>0</v>
      </c>
      <c r="Y4016" s="1069">
        <f>[5]building!Y4007</f>
        <v>0</v>
      </c>
      <c r="Z4016" s="749">
        <f t="shared" si="524"/>
        <v>0</v>
      </c>
      <c r="AA4016" s="1071"/>
      <c r="AB4016" s="1071"/>
    </row>
    <row r="4017" spans="23:28" ht="70.5" customHeight="1">
      <c r="W4017" s="829">
        <f t="shared" si="522"/>
        <v>0</v>
      </c>
      <c r="X4017" s="828">
        <f t="shared" si="523"/>
        <v>0</v>
      </c>
      <c r="Y4017" s="1069">
        <f>[5]building!Y4008</f>
        <v>0</v>
      </c>
      <c r="Z4017" s="749">
        <f t="shared" si="524"/>
        <v>0</v>
      </c>
      <c r="AA4017" s="1071"/>
      <c r="AB4017" s="1071"/>
    </row>
    <row r="4018" spans="23:28" ht="70.5" customHeight="1">
      <c r="W4018" s="829">
        <f t="shared" si="522"/>
        <v>0</v>
      </c>
      <c r="X4018" s="828">
        <f t="shared" si="523"/>
        <v>0</v>
      </c>
      <c r="Y4018" s="1069">
        <f>[5]building!Y4009</f>
        <v>0</v>
      </c>
      <c r="Z4018" s="749">
        <f t="shared" si="524"/>
        <v>0</v>
      </c>
      <c r="AA4018" s="1071"/>
      <c r="AB4018" s="1071"/>
    </row>
    <row r="4019" spans="23:28" ht="70.5" customHeight="1">
      <c r="W4019" s="829">
        <f t="shared" si="522"/>
        <v>0</v>
      </c>
      <c r="X4019" s="828">
        <f t="shared" si="523"/>
        <v>0</v>
      </c>
      <c r="Y4019" s="1069">
        <f>[5]building!Y4010</f>
        <v>0</v>
      </c>
      <c r="Z4019" s="749">
        <f t="shared" si="524"/>
        <v>0</v>
      </c>
      <c r="AA4019" s="1071"/>
      <c r="AB4019" s="1071"/>
    </row>
    <row r="4020" spans="23:28" ht="70.5" customHeight="1">
      <c r="W4020" s="829">
        <f t="shared" si="522"/>
        <v>0</v>
      </c>
      <c r="X4020" s="828">
        <f t="shared" si="523"/>
        <v>0</v>
      </c>
      <c r="Y4020" s="1069">
        <f>[5]building!Y4011</f>
        <v>0</v>
      </c>
      <c r="Z4020" s="749">
        <f t="shared" si="524"/>
        <v>0</v>
      </c>
      <c r="AA4020" s="1071"/>
      <c r="AB4020" s="1071"/>
    </row>
    <row r="4021" spans="23:28" ht="70.5" customHeight="1">
      <c r="W4021" s="829">
        <f t="shared" si="522"/>
        <v>0</v>
      </c>
      <c r="X4021" s="828">
        <f t="shared" si="523"/>
        <v>0</v>
      </c>
      <c r="Y4021" s="1069">
        <f>[5]building!Y4012</f>
        <v>0</v>
      </c>
      <c r="Z4021" s="749">
        <f t="shared" si="524"/>
        <v>0</v>
      </c>
      <c r="AA4021" s="1071"/>
      <c r="AB4021" s="1071"/>
    </row>
    <row r="4022" spans="23:28" ht="70.5" customHeight="1">
      <c r="W4022" s="829">
        <f t="shared" si="522"/>
        <v>0</v>
      </c>
      <c r="X4022" s="828">
        <f t="shared" si="523"/>
        <v>0</v>
      </c>
      <c r="Y4022" s="1069">
        <f>[5]building!Y4013</f>
        <v>0</v>
      </c>
      <c r="Z4022" s="749">
        <f t="shared" si="524"/>
        <v>0</v>
      </c>
      <c r="AA4022" s="1071"/>
      <c r="AB4022" s="1071"/>
    </row>
    <row r="4023" spans="23:28" ht="70.5" customHeight="1">
      <c r="W4023" s="829">
        <f t="shared" si="522"/>
        <v>0</v>
      </c>
      <c r="X4023" s="828">
        <f t="shared" si="523"/>
        <v>0</v>
      </c>
      <c r="Y4023" s="1069">
        <f>[5]building!Y4014</f>
        <v>0</v>
      </c>
      <c r="Z4023" s="749">
        <f t="shared" si="524"/>
        <v>0</v>
      </c>
      <c r="AA4023" s="1071"/>
      <c r="AB4023" s="1071"/>
    </row>
    <row r="4024" spans="23:28" ht="70.5" customHeight="1">
      <c r="W4024" s="829">
        <f t="shared" si="522"/>
        <v>0</v>
      </c>
      <c r="X4024" s="828">
        <f t="shared" si="523"/>
        <v>0</v>
      </c>
      <c r="Y4024" s="1069">
        <f>[5]building!Y4015</f>
        <v>0</v>
      </c>
      <c r="Z4024" s="749">
        <f t="shared" si="524"/>
        <v>0</v>
      </c>
      <c r="AA4024" s="1071"/>
      <c r="AB4024" s="1071"/>
    </row>
    <row r="4025" spans="23:28" ht="70.5" customHeight="1">
      <c r="W4025" s="829">
        <f t="shared" si="522"/>
        <v>0</v>
      </c>
      <c r="X4025" s="828">
        <f t="shared" si="523"/>
        <v>0</v>
      </c>
      <c r="Y4025" s="1069">
        <f>[5]building!Y4016</f>
        <v>0</v>
      </c>
      <c r="Z4025" s="749">
        <f t="shared" si="524"/>
        <v>0</v>
      </c>
      <c r="AA4025" s="1071"/>
      <c r="AB4025" s="1071"/>
    </row>
    <row r="4026" spans="23:28" ht="70.5" customHeight="1">
      <c r="W4026" s="829">
        <f t="shared" si="522"/>
        <v>0</v>
      </c>
      <c r="X4026" s="828">
        <f t="shared" si="523"/>
        <v>0</v>
      </c>
      <c r="Y4026" s="1069">
        <f>[5]building!Y4017</f>
        <v>0</v>
      </c>
      <c r="Z4026" s="749">
        <f t="shared" si="524"/>
        <v>0</v>
      </c>
      <c r="AA4026" s="1071"/>
      <c r="AB4026" s="1071"/>
    </row>
    <row r="4027" spans="23:28" ht="70.5" customHeight="1">
      <c r="W4027" s="829">
        <f t="shared" si="522"/>
        <v>0</v>
      </c>
      <c r="X4027" s="828">
        <f t="shared" si="523"/>
        <v>0</v>
      </c>
      <c r="Y4027" s="1069">
        <f>[5]building!Y4018</f>
        <v>0</v>
      </c>
      <c r="Z4027" s="749">
        <f t="shared" si="524"/>
        <v>0</v>
      </c>
      <c r="AA4027" s="1071"/>
      <c r="AB4027" s="1071"/>
    </row>
    <row r="4028" spans="23:28" ht="70.5" customHeight="1">
      <c r="W4028" s="829">
        <f t="shared" si="522"/>
        <v>0</v>
      </c>
      <c r="X4028" s="828">
        <f t="shared" si="523"/>
        <v>0</v>
      </c>
      <c r="Y4028" s="1069">
        <f>[5]building!Y4019</f>
        <v>0</v>
      </c>
      <c r="Z4028" s="749">
        <f t="shared" si="524"/>
        <v>0</v>
      </c>
      <c r="AA4028" s="1071"/>
      <c r="AB4028" s="1071"/>
    </row>
    <row r="4029" spans="23:28" ht="70.5" customHeight="1">
      <c r="W4029" s="829">
        <f t="shared" si="522"/>
        <v>0</v>
      </c>
      <c r="X4029" s="828">
        <f t="shared" si="523"/>
        <v>0</v>
      </c>
      <c r="Y4029" s="1069">
        <f>[5]building!Y4020</f>
        <v>0</v>
      </c>
      <c r="Z4029" s="749">
        <f t="shared" si="524"/>
        <v>0</v>
      </c>
      <c r="AA4029" s="1071"/>
      <c r="AB4029" s="1071"/>
    </row>
    <row r="4030" spans="23:28" ht="70.5" customHeight="1">
      <c r="W4030" s="829">
        <f t="shared" si="522"/>
        <v>0</v>
      </c>
      <c r="X4030" s="828">
        <f t="shared" si="523"/>
        <v>0</v>
      </c>
      <c r="Y4030" s="1069">
        <f>[5]building!Y4021</f>
        <v>0</v>
      </c>
      <c r="Z4030" s="749">
        <f t="shared" si="524"/>
        <v>0</v>
      </c>
      <c r="AA4030" s="1071"/>
      <c r="AB4030" s="1071"/>
    </row>
    <row r="4031" spans="23:28" ht="70.5" customHeight="1">
      <c r="W4031" s="829">
        <f t="shared" si="522"/>
        <v>0</v>
      </c>
      <c r="X4031" s="828">
        <f t="shared" si="523"/>
        <v>0</v>
      </c>
      <c r="Y4031" s="1069">
        <f>[5]building!Y4022</f>
        <v>0</v>
      </c>
      <c r="Z4031" s="749">
        <f t="shared" si="524"/>
        <v>0</v>
      </c>
      <c r="AA4031" s="1071"/>
      <c r="AB4031" s="1071"/>
    </row>
    <row r="4032" spans="23:28" ht="70.5" customHeight="1">
      <c r="W4032" s="829">
        <f t="shared" si="522"/>
        <v>0</v>
      </c>
      <c r="X4032" s="828">
        <f t="shared" si="523"/>
        <v>0</v>
      </c>
      <c r="Y4032" s="1069">
        <f>[5]building!Y4023</f>
        <v>0</v>
      </c>
      <c r="Z4032" s="749">
        <f t="shared" si="524"/>
        <v>0</v>
      </c>
      <c r="AA4032" s="1071"/>
      <c r="AB4032" s="1071"/>
    </row>
    <row r="4033" spans="23:28" ht="70.5" customHeight="1">
      <c r="W4033" s="829">
        <f t="shared" si="522"/>
        <v>0</v>
      </c>
      <c r="X4033" s="828">
        <f t="shared" si="523"/>
        <v>0</v>
      </c>
      <c r="Y4033" s="1069">
        <f>[5]building!Y4024</f>
        <v>0</v>
      </c>
      <c r="Z4033" s="749">
        <f t="shared" si="524"/>
        <v>0</v>
      </c>
      <c r="AA4033" s="1071"/>
      <c r="AB4033" s="1071"/>
    </row>
    <row r="4034" spans="23:28" ht="70.5" customHeight="1">
      <c r="W4034" s="829">
        <f t="shared" si="522"/>
        <v>0</v>
      </c>
      <c r="X4034" s="828">
        <f t="shared" si="523"/>
        <v>0</v>
      </c>
      <c r="Y4034" s="1069">
        <f>[5]building!Y4025</f>
        <v>0</v>
      </c>
      <c r="Z4034" s="749">
        <f t="shared" si="524"/>
        <v>0</v>
      </c>
      <c r="AA4034" s="1071"/>
      <c r="AB4034" s="1071"/>
    </row>
    <row r="4035" spans="23:28" ht="70.5" customHeight="1">
      <c r="W4035" s="829">
        <f t="shared" si="522"/>
        <v>0</v>
      </c>
      <c r="X4035" s="828">
        <f t="shared" si="523"/>
        <v>0</v>
      </c>
      <c r="Y4035" s="1069">
        <f>[5]building!Y4026</f>
        <v>0</v>
      </c>
      <c r="Z4035" s="749">
        <f t="shared" si="524"/>
        <v>0</v>
      </c>
      <c r="AA4035" s="1071"/>
      <c r="AB4035" s="1071"/>
    </row>
    <row r="4036" spans="23:28" ht="70.5" customHeight="1">
      <c r="W4036" s="829">
        <f t="shared" si="522"/>
        <v>0</v>
      </c>
      <c r="X4036" s="828">
        <f t="shared" si="523"/>
        <v>0</v>
      </c>
      <c r="Y4036" s="1069">
        <f>[5]building!Y4027</f>
        <v>0</v>
      </c>
      <c r="Z4036" s="749">
        <f t="shared" si="524"/>
        <v>0</v>
      </c>
      <c r="AA4036" s="1071"/>
      <c r="AB4036" s="1071"/>
    </row>
    <row r="4037" spans="23:28" ht="70.5" customHeight="1">
      <c r="W4037" s="829">
        <f t="shared" si="522"/>
        <v>0</v>
      </c>
      <c r="X4037" s="828">
        <f t="shared" si="523"/>
        <v>0</v>
      </c>
      <c r="Y4037" s="1069">
        <f>[5]building!Y4028</f>
        <v>0</v>
      </c>
      <c r="Z4037" s="749">
        <f t="shared" si="524"/>
        <v>0</v>
      </c>
      <c r="AA4037" s="1071"/>
      <c r="AB4037" s="1071"/>
    </row>
    <row r="4038" spans="23:28" ht="70.5" customHeight="1">
      <c r="W4038" s="829">
        <f t="shared" si="522"/>
        <v>0</v>
      </c>
      <c r="X4038" s="828">
        <f t="shared" si="523"/>
        <v>0</v>
      </c>
      <c r="Y4038" s="1069">
        <f>[5]building!Y4029</f>
        <v>0</v>
      </c>
      <c r="Z4038" s="749">
        <f t="shared" si="524"/>
        <v>0</v>
      </c>
      <c r="AA4038" s="1071"/>
      <c r="AB4038" s="1071"/>
    </row>
    <row r="4039" spans="23:28" ht="70.5" customHeight="1">
      <c r="W4039" s="829">
        <f t="shared" si="522"/>
        <v>0</v>
      </c>
      <c r="X4039" s="828">
        <f t="shared" si="523"/>
        <v>0</v>
      </c>
      <c r="Y4039" s="1069">
        <f>[5]building!Y4030</f>
        <v>0</v>
      </c>
      <c r="Z4039" s="749">
        <f t="shared" si="524"/>
        <v>0</v>
      </c>
      <c r="AA4039" s="1071"/>
      <c r="AB4039" s="1071"/>
    </row>
    <row r="4040" spans="23:28" ht="70.5" customHeight="1">
      <c r="W4040" s="829">
        <f t="shared" si="522"/>
        <v>0</v>
      </c>
      <c r="X4040" s="828">
        <f t="shared" si="523"/>
        <v>0</v>
      </c>
      <c r="Y4040" s="1069">
        <f>[5]building!Y4031</f>
        <v>0</v>
      </c>
      <c r="Z4040" s="749">
        <f t="shared" si="524"/>
        <v>0</v>
      </c>
      <c r="AA4040" s="1071"/>
      <c r="AB4040" s="1071"/>
    </row>
    <row r="4041" spans="23:28" ht="70.5" customHeight="1">
      <c r="W4041" s="829">
        <f t="shared" si="522"/>
        <v>0</v>
      </c>
      <c r="X4041" s="828">
        <f t="shared" si="523"/>
        <v>0</v>
      </c>
      <c r="Y4041" s="1069">
        <f>[5]building!Y4032</f>
        <v>0</v>
      </c>
      <c r="Z4041" s="749">
        <f t="shared" si="524"/>
        <v>0</v>
      </c>
      <c r="AA4041" s="1071"/>
      <c r="AB4041" s="1071"/>
    </row>
    <row r="4042" spans="23:28" ht="70.5" customHeight="1">
      <c r="W4042" s="829">
        <f t="shared" si="522"/>
        <v>0</v>
      </c>
      <c r="X4042" s="828">
        <f t="shared" si="523"/>
        <v>0</v>
      </c>
      <c r="Y4042" s="1069">
        <f>[5]building!Y4033</f>
        <v>0</v>
      </c>
      <c r="Z4042" s="749">
        <f t="shared" si="524"/>
        <v>0</v>
      </c>
      <c r="AA4042" s="1071"/>
      <c r="AB4042" s="1071"/>
    </row>
    <row r="4043" spans="23:28" ht="70.5" customHeight="1">
      <c r="W4043" s="829">
        <f t="shared" si="522"/>
        <v>0</v>
      </c>
      <c r="X4043" s="828">
        <f t="shared" si="523"/>
        <v>0</v>
      </c>
      <c r="Y4043" s="1069">
        <f>[5]building!Y4034</f>
        <v>0</v>
      </c>
      <c r="Z4043" s="749">
        <f t="shared" si="524"/>
        <v>0</v>
      </c>
      <c r="AA4043" s="1071"/>
      <c r="AB4043" s="1071"/>
    </row>
    <row r="4044" spans="23:28" ht="70.5" customHeight="1">
      <c r="W4044" s="829">
        <f t="shared" si="522"/>
        <v>0</v>
      </c>
      <c r="X4044" s="828">
        <f t="shared" si="523"/>
        <v>0</v>
      </c>
      <c r="Y4044" s="1069">
        <f>[5]building!Y4035</f>
        <v>0</v>
      </c>
      <c r="Z4044" s="749">
        <f t="shared" si="524"/>
        <v>0</v>
      </c>
      <c r="AA4044" s="1071"/>
      <c r="AB4044" s="1071"/>
    </row>
    <row r="4045" spans="23:28" ht="70.5" customHeight="1">
      <c r="W4045" s="829">
        <f t="shared" si="522"/>
        <v>0</v>
      </c>
      <c r="X4045" s="828">
        <f t="shared" si="523"/>
        <v>0</v>
      </c>
      <c r="Y4045" s="1069">
        <f>[5]building!Y4036</f>
        <v>0</v>
      </c>
      <c r="Z4045" s="749">
        <f t="shared" si="524"/>
        <v>0</v>
      </c>
      <c r="AA4045" s="1071"/>
      <c r="AB4045" s="1071"/>
    </row>
    <row r="4046" spans="23:28" ht="70.5" customHeight="1">
      <c r="W4046" s="829">
        <f t="shared" si="522"/>
        <v>0</v>
      </c>
      <c r="X4046" s="828">
        <f t="shared" si="523"/>
        <v>0</v>
      </c>
      <c r="Y4046" s="1069">
        <f>[5]building!Y4037</f>
        <v>0</v>
      </c>
      <c r="Z4046" s="749">
        <f t="shared" si="524"/>
        <v>0</v>
      </c>
      <c r="AA4046" s="1071"/>
      <c r="AB4046" s="1071"/>
    </row>
    <row r="4047" spans="23:28" ht="70.5" customHeight="1">
      <c r="W4047" s="829">
        <f t="shared" si="522"/>
        <v>0</v>
      </c>
      <c r="X4047" s="828">
        <f t="shared" si="523"/>
        <v>0</v>
      </c>
      <c r="Y4047" s="1069">
        <f>[5]building!Y4038</f>
        <v>0</v>
      </c>
      <c r="Z4047" s="749">
        <f t="shared" si="524"/>
        <v>0</v>
      </c>
      <c r="AA4047" s="1071"/>
      <c r="AB4047" s="1071"/>
    </row>
    <row r="4048" spans="23:28" ht="70.5" customHeight="1">
      <c r="W4048" s="829">
        <f t="shared" si="522"/>
        <v>0</v>
      </c>
      <c r="X4048" s="828">
        <f t="shared" si="523"/>
        <v>0</v>
      </c>
      <c r="Y4048" s="1069">
        <f>[5]building!Y4039</f>
        <v>0</v>
      </c>
      <c r="Z4048" s="749">
        <f t="shared" si="524"/>
        <v>0</v>
      </c>
      <c r="AA4048" s="1071"/>
      <c r="AB4048" s="1071"/>
    </row>
    <row r="4049" spans="23:28" ht="70.5" customHeight="1">
      <c r="W4049" s="829">
        <f t="shared" si="522"/>
        <v>0</v>
      </c>
      <c r="X4049" s="828">
        <f t="shared" si="523"/>
        <v>0</v>
      </c>
      <c r="Y4049" s="1069">
        <f>[5]building!Y4040</f>
        <v>0</v>
      </c>
      <c r="Z4049" s="749">
        <f t="shared" si="524"/>
        <v>0</v>
      </c>
      <c r="AA4049" s="1071"/>
      <c r="AB4049" s="1071"/>
    </row>
    <row r="4050" spans="23:28" ht="70.5" customHeight="1">
      <c r="W4050" s="829">
        <f t="shared" si="522"/>
        <v>0</v>
      </c>
      <c r="X4050" s="828">
        <f t="shared" si="523"/>
        <v>0</v>
      </c>
      <c r="Y4050" s="1069">
        <f>[5]building!Y4041</f>
        <v>0</v>
      </c>
      <c r="Z4050" s="749">
        <f t="shared" si="524"/>
        <v>0</v>
      </c>
      <c r="AA4050" s="1071"/>
      <c r="AB4050" s="1071"/>
    </row>
    <row r="4051" spans="23:28" ht="70.5" customHeight="1">
      <c r="W4051" s="829">
        <f t="shared" si="522"/>
        <v>0</v>
      </c>
      <c r="X4051" s="828">
        <f t="shared" si="523"/>
        <v>0</v>
      </c>
      <c r="Y4051" s="1069">
        <f>[5]building!Y4042</f>
        <v>0</v>
      </c>
      <c r="Z4051" s="749">
        <f t="shared" si="524"/>
        <v>0</v>
      </c>
      <c r="AA4051" s="1071"/>
      <c r="AB4051" s="1071"/>
    </row>
    <row r="4052" spans="23:28" ht="70.5" customHeight="1">
      <c r="W4052" s="829">
        <f t="shared" si="522"/>
        <v>0</v>
      </c>
      <c r="X4052" s="828">
        <f t="shared" si="523"/>
        <v>0</v>
      </c>
      <c r="Y4052" s="1069">
        <f>[5]building!Y4043</f>
        <v>0</v>
      </c>
      <c r="Z4052" s="749">
        <f t="shared" si="524"/>
        <v>0</v>
      </c>
      <c r="AA4052" s="1071"/>
      <c r="AB4052" s="1071"/>
    </row>
    <row r="4053" spans="23:28" ht="70.5" customHeight="1">
      <c r="W4053" s="829">
        <f t="shared" si="522"/>
        <v>0</v>
      </c>
      <c r="X4053" s="828">
        <f t="shared" si="523"/>
        <v>0</v>
      </c>
      <c r="Y4053" s="1069">
        <f>[5]building!Y4044</f>
        <v>0</v>
      </c>
      <c r="Z4053" s="749">
        <f t="shared" si="524"/>
        <v>0</v>
      </c>
      <c r="AA4053" s="1071"/>
      <c r="AB4053" s="1071"/>
    </row>
    <row r="4054" spans="23:28" ht="70.5" customHeight="1">
      <c r="W4054" s="829">
        <f t="shared" si="522"/>
        <v>0</v>
      </c>
      <c r="X4054" s="828">
        <f t="shared" si="523"/>
        <v>0</v>
      </c>
      <c r="Y4054" s="1069">
        <f>[5]building!Y4045</f>
        <v>0</v>
      </c>
      <c r="Z4054" s="749">
        <f t="shared" si="524"/>
        <v>0</v>
      </c>
      <c r="AA4054" s="1071"/>
      <c r="AB4054" s="1071"/>
    </row>
    <row r="4055" spans="23:28" ht="70.5" customHeight="1">
      <c r="W4055" s="829">
        <f t="shared" si="522"/>
        <v>0</v>
      </c>
      <c r="X4055" s="828">
        <f t="shared" si="523"/>
        <v>0</v>
      </c>
      <c r="Y4055" s="1069">
        <f>[5]building!Y4046</f>
        <v>0</v>
      </c>
      <c r="Z4055" s="749">
        <f t="shared" si="524"/>
        <v>0</v>
      </c>
      <c r="AA4055" s="1071"/>
      <c r="AB4055" s="1071"/>
    </row>
    <row r="4056" spans="23:28" ht="70.5" customHeight="1">
      <c r="W4056" s="829">
        <f t="shared" si="522"/>
        <v>0</v>
      </c>
      <c r="X4056" s="828">
        <f t="shared" si="523"/>
        <v>0</v>
      </c>
      <c r="Y4056" s="1069">
        <f>[5]building!Y4047</f>
        <v>0</v>
      </c>
      <c r="Z4056" s="749">
        <f t="shared" si="524"/>
        <v>0</v>
      </c>
      <c r="AA4056" s="1071"/>
      <c r="AB4056" s="1071"/>
    </row>
    <row r="4057" spans="23:28" ht="70.5" customHeight="1">
      <c r="W4057" s="829">
        <f t="shared" si="522"/>
        <v>0</v>
      </c>
      <c r="X4057" s="828">
        <f t="shared" si="523"/>
        <v>0</v>
      </c>
      <c r="Y4057" s="1069">
        <f>[5]building!Y4048</f>
        <v>0</v>
      </c>
      <c r="Z4057" s="749">
        <f t="shared" si="524"/>
        <v>0</v>
      </c>
      <c r="AA4057" s="1071"/>
      <c r="AB4057" s="1071"/>
    </row>
    <row r="4058" spans="23:28" ht="70.5" customHeight="1">
      <c r="W4058" s="829">
        <f t="shared" si="522"/>
        <v>0</v>
      </c>
      <c r="X4058" s="828">
        <f t="shared" si="523"/>
        <v>0</v>
      </c>
      <c r="Y4058" s="1069">
        <f>[5]building!Y4049</f>
        <v>0</v>
      </c>
      <c r="Z4058" s="749">
        <f t="shared" si="524"/>
        <v>0</v>
      </c>
      <c r="AA4058" s="1071"/>
      <c r="AB4058" s="1071"/>
    </row>
    <row r="4059" spans="23:28" ht="70.5" customHeight="1">
      <c r="W4059" s="829">
        <f t="shared" si="522"/>
        <v>0</v>
      </c>
      <c r="X4059" s="828">
        <f t="shared" si="523"/>
        <v>0</v>
      </c>
      <c r="Y4059" s="1069">
        <f>[5]building!Y4050</f>
        <v>0</v>
      </c>
      <c r="Z4059" s="749">
        <f t="shared" si="524"/>
        <v>0</v>
      </c>
      <c r="AA4059" s="1071"/>
      <c r="AB4059" s="1071"/>
    </row>
    <row r="4060" spans="23:28" ht="70.5" customHeight="1">
      <c r="W4060" s="829">
        <f t="shared" si="522"/>
        <v>0</v>
      </c>
      <c r="X4060" s="828">
        <f t="shared" si="523"/>
        <v>0</v>
      </c>
      <c r="Y4060" s="1069">
        <f>[5]building!Y4051</f>
        <v>0</v>
      </c>
      <c r="Z4060" s="749">
        <f t="shared" si="524"/>
        <v>0</v>
      </c>
      <c r="AA4060" s="1071"/>
      <c r="AB4060" s="1071"/>
    </row>
    <row r="4061" spans="23:28" ht="70.5" customHeight="1">
      <c r="W4061" s="829">
        <f t="shared" si="522"/>
        <v>0</v>
      </c>
      <c r="X4061" s="828">
        <f t="shared" si="523"/>
        <v>0</v>
      </c>
      <c r="Y4061" s="1069">
        <f>[5]building!Y4052</f>
        <v>0</v>
      </c>
      <c r="Z4061" s="749">
        <f t="shared" si="524"/>
        <v>0</v>
      </c>
      <c r="AA4061" s="1071"/>
      <c r="AB4061" s="1071"/>
    </row>
    <row r="4062" spans="23:28" ht="70.5" customHeight="1">
      <c r="W4062" s="829">
        <f t="shared" ref="W4062:W4125" si="525">G4062+I4062+K4062+M4062+O4062+Q4062+S4062+U4062</f>
        <v>0</v>
      </c>
      <c r="X4062" s="828">
        <f t="shared" ref="X4062:X4125" si="526">W4062*C4062</f>
        <v>0</v>
      </c>
      <c r="Y4062" s="1069">
        <f>[5]building!Y4053</f>
        <v>0</v>
      </c>
      <c r="Z4062" s="749">
        <f t="shared" ref="Z4062:Z4125" si="527">Y4062*C4062</f>
        <v>0</v>
      </c>
      <c r="AA4062" s="1071"/>
      <c r="AB4062" s="1071"/>
    </row>
    <row r="4063" spans="23:28" ht="70.5" customHeight="1">
      <c r="W4063" s="829">
        <f t="shared" si="525"/>
        <v>0</v>
      </c>
      <c r="X4063" s="828">
        <f t="shared" si="526"/>
        <v>0</v>
      </c>
      <c r="Y4063" s="1069">
        <f>[5]building!Y4054</f>
        <v>0</v>
      </c>
      <c r="Z4063" s="749">
        <f t="shared" si="527"/>
        <v>0</v>
      </c>
      <c r="AA4063" s="1071"/>
      <c r="AB4063" s="1071"/>
    </row>
    <row r="4064" spans="23:28" ht="70.5" customHeight="1">
      <c r="W4064" s="829">
        <f t="shared" si="525"/>
        <v>0</v>
      </c>
      <c r="X4064" s="828">
        <f t="shared" si="526"/>
        <v>0</v>
      </c>
      <c r="Y4064" s="1069">
        <f>[5]building!Y4055</f>
        <v>0</v>
      </c>
      <c r="Z4064" s="749">
        <f t="shared" si="527"/>
        <v>0</v>
      </c>
      <c r="AA4064" s="1071"/>
      <c r="AB4064" s="1071"/>
    </row>
    <row r="4065" spans="23:28" ht="70.5" customHeight="1">
      <c r="W4065" s="829">
        <f t="shared" si="525"/>
        <v>0</v>
      </c>
      <c r="X4065" s="828">
        <f t="shared" si="526"/>
        <v>0</v>
      </c>
      <c r="Y4065" s="1069">
        <f>[5]building!Y4056</f>
        <v>0</v>
      </c>
      <c r="Z4065" s="749">
        <f t="shared" si="527"/>
        <v>0</v>
      </c>
      <c r="AA4065" s="1071"/>
      <c r="AB4065" s="1071"/>
    </row>
    <row r="4066" spans="23:28" ht="70.5" customHeight="1">
      <c r="W4066" s="829">
        <f t="shared" si="525"/>
        <v>0</v>
      </c>
      <c r="X4066" s="828">
        <f t="shared" si="526"/>
        <v>0</v>
      </c>
      <c r="Y4066" s="1069">
        <f>[5]building!Y4057</f>
        <v>0</v>
      </c>
      <c r="Z4066" s="749">
        <f t="shared" si="527"/>
        <v>0</v>
      </c>
      <c r="AA4066" s="1071"/>
      <c r="AB4066" s="1071"/>
    </row>
    <row r="4067" spans="23:28" ht="70.5" customHeight="1">
      <c r="W4067" s="829">
        <f t="shared" si="525"/>
        <v>0</v>
      </c>
      <c r="X4067" s="828">
        <f t="shared" si="526"/>
        <v>0</v>
      </c>
      <c r="Y4067" s="1069">
        <f>[5]building!Y4058</f>
        <v>0</v>
      </c>
      <c r="Z4067" s="749">
        <f t="shared" si="527"/>
        <v>0</v>
      </c>
      <c r="AA4067" s="1071"/>
      <c r="AB4067" s="1071"/>
    </row>
    <row r="4068" spans="23:28" ht="70.5" customHeight="1">
      <c r="W4068" s="829">
        <f t="shared" si="525"/>
        <v>0</v>
      </c>
      <c r="X4068" s="828">
        <f t="shared" si="526"/>
        <v>0</v>
      </c>
      <c r="Y4068" s="1069">
        <f>[5]building!Y4059</f>
        <v>0</v>
      </c>
      <c r="Z4068" s="749">
        <f t="shared" si="527"/>
        <v>0</v>
      </c>
      <c r="AA4068" s="1071"/>
      <c r="AB4068" s="1071"/>
    </row>
    <row r="4069" spans="23:28" ht="70.5" customHeight="1">
      <c r="W4069" s="829">
        <f t="shared" si="525"/>
        <v>0</v>
      </c>
      <c r="X4069" s="828">
        <f t="shared" si="526"/>
        <v>0</v>
      </c>
      <c r="Y4069" s="1069">
        <f>[5]building!Y4060</f>
        <v>0</v>
      </c>
      <c r="Z4069" s="749">
        <f t="shared" si="527"/>
        <v>0</v>
      </c>
      <c r="AA4069" s="1071"/>
      <c r="AB4069" s="1071"/>
    </row>
    <row r="4070" spans="23:28" ht="70.5" customHeight="1">
      <c r="W4070" s="829">
        <f t="shared" si="525"/>
        <v>0</v>
      </c>
      <c r="X4070" s="828">
        <f t="shared" si="526"/>
        <v>0</v>
      </c>
      <c r="Y4070" s="1069">
        <f>[5]building!Y4061</f>
        <v>0</v>
      </c>
      <c r="Z4070" s="749">
        <f t="shared" si="527"/>
        <v>0</v>
      </c>
      <c r="AA4070" s="1071"/>
      <c r="AB4070" s="1071"/>
    </row>
    <row r="4071" spans="23:28" ht="70.5" customHeight="1">
      <c r="W4071" s="829">
        <f t="shared" si="525"/>
        <v>0</v>
      </c>
      <c r="X4071" s="828">
        <f t="shared" si="526"/>
        <v>0</v>
      </c>
      <c r="Y4071" s="1069">
        <f>[5]building!Y4062</f>
        <v>0</v>
      </c>
      <c r="Z4071" s="749">
        <f t="shared" si="527"/>
        <v>0</v>
      </c>
      <c r="AA4071" s="1071"/>
      <c r="AB4071" s="1071"/>
    </row>
    <row r="4072" spans="23:28" ht="70.5" customHeight="1">
      <c r="W4072" s="829">
        <f t="shared" si="525"/>
        <v>0</v>
      </c>
      <c r="X4072" s="828">
        <f t="shared" si="526"/>
        <v>0</v>
      </c>
      <c r="Y4072" s="1069">
        <f>[5]building!Y4063</f>
        <v>0</v>
      </c>
      <c r="Z4072" s="749">
        <f t="shared" si="527"/>
        <v>0</v>
      </c>
      <c r="AA4072" s="1071"/>
      <c r="AB4072" s="1071"/>
    </row>
    <row r="4073" spans="23:28" ht="70.5" customHeight="1">
      <c r="W4073" s="829">
        <f t="shared" si="525"/>
        <v>0</v>
      </c>
      <c r="X4073" s="828">
        <f t="shared" si="526"/>
        <v>0</v>
      </c>
      <c r="Y4073" s="1069">
        <f>[5]building!Y4064</f>
        <v>0</v>
      </c>
      <c r="Z4073" s="749">
        <f t="shared" si="527"/>
        <v>0</v>
      </c>
      <c r="AA4073" s="1071"/>
      <c r="AB4073" s="1071"/>
    </row>
    <row r="4074" spans="23:28" ht="70.5" customHeight="1">
      <c r="W4074" s="829">
        <f t="shared" si="525"/>
        <v>0</v>
      </c>
      <c r="X4074" s="828">
        <f t="shared" si="526"/>
        <v>0</v>
      </c>
      <c r="Y4074" s="1069">
        <f>[5]building!Y4065</f>
        <v>0</v>
      </c>
      <c r="Z4074" s="749">
        <f t="shared" si="527"/>
        <v>0</v>
      </c>
      <c r="AA4074" s="1071"/>
      <c r="AB4074" s="1071"/>
    </row>
    <row r="4075" spans="23:28" ht="70.5" customHeight="1">
      <c r="W4075" s="829">
        <f t="shared" si="525"/>
        <v>0</v>
      </c>
      <c r="X4075" s="828">
        <f t="shared" si="526"/>
        <v>0</v>
      </c>
      <c r="Y4075" s="1069">
        <f>[5]building!Y4066</f>
        <v>0</v>
      </c>
      <c r="Z4075" s="749">
        <f t="shared" si="527"/>
        <v>0</v>
      </c>
      <c r="AA4075" s="1071"/>
      <c r="AB4075" s="1071"/>
    </row>
    <row r="4076" spans="23:28" ht="70.5" customHeight="1">
      <c r="W4076" s="829">
        <f t="shared" si="525"/>
        <v>0</v>
      </c>
      <c r="X4076" s="828">
        <f t="shared" si="526"/>
        <v>0</v>
      </c>
      <c r="Y4076" s="1069">
        <f>[5]building!Y4067</f>
        <v>0</v>
      </c>
      <c r="Z4076" s="749">
        <f t="shared" si="527"/>
        <v>0</v>
      </c>
      <c r="AA4076" s="1071"/>
      <c r="AB4076" s="1071"/>
    </row>
    <row r="4077" spans="23:28" ht="70.5" customHeight="1">
      <c r="W4077" s="829">
        <f t="shared" si="525"/>
        <v>0</v>
      </c>
      <c r="X4077" s="828">
        <f t="shared" si="526"/>
        <v>0</v>
      </c>
      <c r="Y4077" s="1069">
        <f>[5]building!Y4068</f>
        <v>0</v>
      </c>
      <c r="Z4077" s="749">
        <f t="shared" si="527"/>
        <v>0</v>
      </c>
      <c r="AA4077" s="1071"/>
      <c r="AB4077" s="1071"/>
    </row>
    <row r="4078" spans="23:28" ht="70.5" customHeight="1">
      <c r="W4078" s="829">
        <f t="shared" si="525"/>
        <v>0</v>
      </c>
      <c r="X4078" s="828">
        <f t="shared" si="526"/>
        <v>0</v>
      </c>
      <c r="Y4078" s="1069">
        <f>[5]building!Y4069</f>
        <v>0</v>
      </c>
      <c r="Z4078" s="749">
        <f t="shared" si="527"/>
        <v>0</v>
      </c>
      <c r="AA4078" s="1071"/>
      <c r="AB4078" s="1071"/>
    </row>
    <row r="4079" spans="23:28" ht="70.5" customHeight="1">
      <c r="W4079" s="829">
        <f t="shared" si="525"/>
        <v>0</v>
      </c>
      <c r="X4079" s="828">
        <f t="shared" si="526"/>
        <v>0</v>
      </c>
      <c r="Y4079" s="1069">
        <f>[5]building!Y4070</f>
        <v>0</v>
      </c>
      <c r="Z4079" s="749">
        <f t="shared" si="527"/>
        <v>0</v>
      </c>
      <c r="AA4079" s="1071"/>
      <c r="AB4079" s="1071"/>
    </row>
    <row r="4080" spans="23:28" ht="70.5" customHeight="1">
      <c r="W4080" s="829">
        <f t="shared" si="525"/>
        <v>0</v>
      </c>
      <c r="X4080" s="828">
        <f t="shared" si="526"/>
        <v>0</v>
      </c>
      <c r="Y4080" s="1069">
        <f>[5]building!Y4071</f>
        <v>0</v>
      </c>
      <c r="Z4080" s="749">
        <f t="shared" si="527"/>
        <v>0</v>
      </c>
      <c r="AA4080" s="1071"/>
      <c r="AB4080" s="1071"/>
    </row>
    <row r="4081" spans="23:28" ht="70.5" customHeight="1">
      <c r="W4081" s="829">
        <f t="shared" si="525"/>
        <v>0</v>
      </c>
      <c r="X4081" s="828">
        <f t="shared" si="526"/>
        <v>0</v>
      </c>
      <c r="Y4081" s="1069">
        <f>[5]building!Y4072</f>
        <v>0</v>
      </c>
      <c r="Z4081" s="749">
        <f t="shared" si="527"/>
        <v>0</v>
      </c>
      <c r="AA4081" s="1071"/>
      <c r="AB4081" s="1071"/>
    </row>
    <row r="4082" spans="23:28" ht="70.5" customHeight="1">
      <c r="W4082" s="829">
        <f t="shared" si="525"/>
        <v>0</v>
      </c>
      <c r="X4082" s="828">
        <f t="shared" si="526"/>
        <v>0</v>
      </c>
      <c r="Y4082" s="1069">
        <f>[5]building!Y4073</f>
        <v>0</v>
      </c>
      <c r="Z4082" s="749">
        <f t="shared" si="527"/>
        <v>0</v>
      </c>
      <c r="AA4082" s="1071"/>
      <c r="AB4082" s="1071"/>
    </row>
    <row r="4083" spans="23:28" ht="70.5" customHeight="1">
      <c r="W4083" s="829">
        <f t="shared" si="525"/>
        <v>0</v>
      </c>
      <c r="X4083" s="828">
        <f t="shared" si="526"/>
        <v>0</v>
      </c>
      <c r="Y4083" s="1069">
        <f>[5]building!Y4074</f>
        <v>0</v>
      </c>
      <c r="Z4083" s="749">
        <f t="shared" si="527"/>
        <v>0</v>
      </c>
      <c r="AA4083" s="1071"/>
      <c r="AB4083" s="1071"/>
    </row>
    <row r="4084" spans="23:28" ht="70.5" customHeight="1">
      <c r="W4084" s="829">
        <f t="shared" si="525"/>
        <v>0</v>
      </c>
      <c r="X4084" s="828">
        <f t="shared" si="526"/>
        <v>0</v>
      </c>
      <c r="Y4084" s="1069">
        <f>[5]building!Y4075</f>
        <v>0</v>
      </c>
      <c r="Z4084" s="749">
        <f t="shared" si="527"/>
        <v>0</v>
      </c>
      <c r="AA4084" s="1071"/>
      <c r="AB4084" s="1071"/>
    </row>
    <row r="4085" spans="23:28" ht="70.5" customHeight="1">
      <c r="W4085" s="829">
        <f t="shared" si="525"/>
        <v>0</v>
      </c>
      <c r="X4085" s="828">
        <f t="shared" si="526"/>
        <v>0</v>
      </c>
      <c r="Y4085" s="1069">
        <f>[5]building!Y4076</f>
        <v>0</v>
      </c>
      <c r="Z4085" s="749">
        <f t="shared" si="527"/>
        <v>0</v>
      </c>
      <c r="AA4085" s="1071"/>
      <c r="AB4085" s="1071"/>
    </row>
    <row r="4086" spans="23:28" ht="70.5" customHeight="1">
      <c r="W4086" s="829">
        <f t="shared" si="525"/>
        <v>0</v>
      </c>
      <c r="X4086" s="828">
        <f t="shared" si="526"/>
        <v>0</v>
      </c>
      <c r="Y4086" s="1069">
        <f>[5]building!Y4077</f>
        <v>0</v>
      </c>
      <c r="Z4086" s="749">
        <f t="shared" si="527"/>
        <v>0</v>
      </c>
      <c r="AA4086" s="1071"/>
      <c r="AB4086" s="1071"/>
    </row>
    <row r="4087" spans="23:28" ht="70.5" customHeight="1">
      <c r="W4087" s="829">
        <f t="shared" si="525"/>
        <v>0</v>
      </c>
      <c r="X4087" s="828">
        <f t="shared" si="526"/>
        <v>0</v>
      </c>
      <c r="Y4087" s="1069">
        <f>[5]building!Y4078</f>
        <v>0</v>
      </c>
      <c r="Z4087" s="749">
        <f t="shared" si="527"/>
        <v>0</v>
      </c>
      <c r="AA4087" s="1071"/>
      <c r="AB4087" s="1071"/>
    </row>
    <row r="4088" spans="23:28" ht="70.5" customHeight="1">
      <c r="W4088" s="829">
        <f t="shared" si="525"/>
        <v>0</v>
      </c>
      <c r="X4088" s="828">
        <f t="shared" si="526"/>
        <v>0</v>
      </c>
      <c r="Y4088" s="1069">
        <f>[5]building!Y4079</f>
        <v>0</v>
      </c>
      <c r="Z4088" s="749">
        <f t="shared" si="527"/>
        <v>0</v>
      </c>
      <c r="AA4088" s="1071"/>
      <c r="AB4088" s="1071"/>
    </row>
    <row r="4089" spans="23:28" ht="70.5" customHeight="1">
      <c r="W4089" s="829">
        <f t="shared" si="525"/>
        <v>0</v>
      </c>
      <c r="X4089" s="828">
        <f t="shared" si="526"/>
        <v>0</v>
      </c>
      <c r="Y4089" s="1069">
        <f>[5]building!Y4080</f>
        <v>0</v>
      </c>
      <c r="Z4089" s="749">
        <f t="shared" si="527"/>
        <v>0</v>
      </c>
      <c r="AA4089" s="1071"/>
      <c r="AB4089" s="1071"/>
    </row>
    <row r="4090" spans="23:28" ht="70.5" customHeight="1">
      <c r="W4090" s="829">
        <f t="shared" si="525"/>
        <v>0</v>
      </c>
      <c r="X4090" s="828">
        <f t="shared" si="526"/>
        <v>0</v>
      </c>
      <c r="Y4090" s="1069">
        <f>[5]building!Y4081</f>
        <v>0</v>
      </c>
      <c r="Z4090" s="749">
        <f t="shared" si="527"/>
        <v>0</v>
      </c>
      <c r="AA4090" s="1071"/>
      <c r="AB4090" s="1071"/>
    </row>
    <row r="4091" spans="23:28" ht="70.5" customHeight="1">
      <c r="W4091" s="829">
        <f t="shared" si="525"/>
        <v>0</v>
      </c>
      <c r="X4091" s="828">
        <f t="shared" si="526"/>
        <v>0</v>
      </c>
      <c r="Y4091" s="1069">
        <f>[5]building!Y4082</f>
        <v>0</v>
      </c>
      <c r="Z4091" s="749">
        <f t="shared" si="527"/>
        <v>0</v>
      </c>
      <c r="AA4091" s="1071"/>
      <c r="AB4091" s="1071"/>
    </row>
    <row r="4092" spans="23:28" ht="70.5" customHeight="1">
      <c r="W4092" s="829">
        <f t="shared" si="525"/>
        <v>0</v>
      </c>
      <c r="X4092" s="828">
        <f t="shared" si="526"/>
        <v>0</v>
      </c>
      <c r="Y4092" s="1069">
        <f>[5]building!Y4083</f>
        <v>0</v>
      </c>
      <c r="Z4092" s="749">
        <f t="shared" si="527"/>
        <v>0</v>
      </c>
      <c r="AA4092" s="1071"/>
      <c r="AB4092" s="1071"/>
    </row>
    <row r="4093" spans="23:28" ht="70.5" customHeight="1">
      <c r="W4093" s="829">
        <f t="shared" si="525"/>
        <v>0</v>
      </c>
      <c r="X4093" s="828">
        <f t="shared" si="526"/>
        <v>0</v>
      </c>
      <c r="Y4093" s="1069">
        <f>[5]building!Y4084</f>
        <v>0</v>
      </c>
      <c r="Z4093" s="749">
        <f t="shared" si="527"/>
        <v>0</v>
      </c>
      <c r="AA4093" s="1071"/>
      <c r="AB4093" s="1071"/>
    </row>
    <row r="4094" spans="23:28" ht="70.5" customHeight="1">
      <c r="W4094" s="829">
        <f t="shared" si="525"/>
        <v>0</v>
      </c>
      <c r="X4094" s="828">
        <f t="shared" si="526"/>
        <v>0</v>
      </c>
      <c r="Y4094" s="1069">
        <f>[5]building!Y4085</f>
        <v>0</v>
      </c>
      <c r="Z4094" s="749">
        <f t="shared" si="527"/>
        <v>0</v>
      </c>
      <c r="AA4094" s="1071"/>
      <c r="AB4094" s="1071"/>
    </row>
    <row r="4095" spans="23:28" ht="70.5" customHeight="1">
      <c r="W4095" s="829">
        <f t="shared" si="525"/>
        <v>0</v>
      </c>
      <c r="X4095" s="828">
        <f t="shared" si="526"/>
        <v>0</v>
      </c>
      <c r="Y4095" s="1069">
        <f>[5]building!Y4086</f>
        <v>0</v>
      </c>
      <c r="Z4095" s="749">
        <f t="shared" si="527"/>
        <v>0</v>
      </c>
      <c r="AA4095" s="1071"/>
      <c r="AB4095" s="1071"/>
    </row>
    <row r="4096" spans="23:28" ht="70.5" customHeight="1">
      <c r="W4096" s="829">
        <f t="shared" si="525"/>
        <v>0</v>
      </c>
      <c r="X4096" s="828">
        <f t="shared" si="526"/>
        <v>0</v>
      </c>
      <c r="Y4096" s="1069">
        <f>[5]building!Y4087</f>
        <v>0</v>
      </c>
      <c r="Z4096" s="749">
        <f t="shared" si="527"/>
        <v>0</v>
      </c>
      <c r="AA4096" s="1071"/>
      <c r="AB4096" s="1071"/>
    </row>
    <row r="4097" spans="23:28" ht="70.5" customHeight="1">
      <c r="W4097" s="829">
        <f t="shared" si="525"/>
        <v>0</v>
      </c>
      <c r="X4097" s="828">
        <f t="shared" si="526"/>
        <v>0</v>
      </c>
      <c r="Y4097" s="1069">
        <f>[5]building!Y4088</f>
        <v>0</v>
      </c>
      <c r="Z4097" s="749">
        <f t="shared" si="527"/>
        <v>0</v>
      </c>
      <c r="AA4097" s="1071"/>
      <c r="AB4097" s="1071"/>
    </row>
    <row r="4098" spans="23:28" ht="70.5" customHeight="1">
      <c r="W4098" s="829">
        <f t="shared" si="525"/>
        <v>0</v>
      </c>
      <c r="X4098" s="828">
        <f t="shared" si="526"/>
        <v>0</v>
      </c>
      <c r="Y4098" s="1069">
        <f>[5]building!Y4089</f>
        <v>0</v>
      </c>
      <c r="Z4098" s="749">
        <f t="shared" si="527"/>
        <v>0</v>
      </c>
      <c r="AA4098" s="1071"/>
      <c r="AB4098" s="1071"/>
    </row>
    <row r="4099" spans="23:28" ht="70.5" customHeight="1">
      <c r="W4099" s="829">
        <f t="shared" si="525"/>
        <v>0</v>
      </c>
      <c r="X4099" s="828">
        <f t="shared" si="526"/>
        <v>0</v>
      </c>
      <c r="Y4099" s="1069">
        <f>[5]building!Y4090</f>
        <v>0</v>
      </c>
      <c r="Z4099" s="749">
        <f t="shared" si="527"/>
        <v>0</v>
      </c>
      <c r="AA4099" s="1071"/>
      <c r="AB4099" s="1071"/>
    </row>
    <row r="4100" spans="23:28" ht="70.5" customHeight="1">
      <c r="W4100" s="829">
        <f t="shared" si="525"/>
        <v>0</v>
      </c>
      <c r="X4100" s="828">
        <f t="shared" si="526"/>
        <v>0</v>
      </c>
      <c r="Y4100" s="1069">
        <f>[5]building!Y4091</f>
        <v>0</v>
      </c>
      <c r="Z4100" s="749">
        <f t="shared" si="527"/>
        <v>0</v>
      </c>
      <c r="AA4100" s="1071"/>
      <c r="AB4100" s="1071"/>
    </row>
    <row r="4101" spans="23:28" ht="70.5" customHeight="1">
      <c r="W4101" s="829">
        <f t="shared" si="525"/>
        <v>0</v>
      </c>
      <c r="X4101" s="828">
        <f t="shared" si="526"/>
        <v>0</v>
      </c>
      <c r="Y4101" s="1069">
        <f>[5]building!Y4092</f>
        <v>0</v>
      </c>
      <c r="Z4101" s="749">
        <f t="shared" si="527"/>
        <v>0</v>
      </c>
      <c r="AA4101" s="1071"/>
      <c r="AB4101" s="1071"/>
    </row>
    <row r="4102" spans="23:28" ht="70.5" customHeight="1">
      <c r="W4102" s="829">
        <f t="shared" si="525"/>
        <v>0</v>
      </c>
      <c r="X4102" s="828">
        <f t="shared" si="526"/>
        <v>0</v>
      </c>
      <c r="Y4102" s="1069">
        <f>[5]building!Y4093</f>
        <v>0</v>
      </c>
      <c r="Z4102" s="749">
        <f t="shared" si="527"/>
        <v>0</v>
      </c>
      <c r="AA4102" s="1071"/>
      <c r="AB4102" s="1071"/>
    </row>
    <row r="4103" spans="23:28" ht="70.5" customHeight="1">
      <c r="W4103" s="829">
        <f t="shared" si="525"/>
        <v>0</v>
      </c>
      <c r="X4103" s="828">
        <f t="shared" si="526"/>
        <v>0</v>
      </c>
      <c r="Y4103" s="1069">
        <f>[5]building!Y4094</f>
        <v>0</v>
      </c>
      <c r="Z4103" s="749">
        <f t="shared" si="527"/>
        <v>0</v>
      </c>
      <c r="AA4103" s="1071"/>
      <c r="AB4103" s="1071"/>
    </row>
    <row r="4104" spans="23:28" ht="70.5" customHeight="1">
      <c r="W4104" s="829">
        <f t="shared" si="525"/>
        <v>0</v>
      </c>
      <c r="X4104" s="828">
        <f t="shared" si="526"/>
        <v>0</v>
      </c>
      <c r="Y4104" s="1069">
        <f>[5]building!Y4095</f>
        <v>0</v>
      </c>
      <c r="Z4104" s="749">
        <f t="shared" si="527"/>
        <v>0</v>
      </c>
      <c r="AA4104" s="1071"/>
      <c r="AB4104" s="1071"/>
    </row>
    <row r="4105" spans="23:28" ht="70.5" customHeight="1">
      <c r="W4105" s="829">
        <f t="shared" si="525"/>
        <v>0</v>
      </c>
      <c r="X4105" s="828">
        <f t="shared" si="526"/>
        <v>0</v>
      </c>
      <c r="Y4105" s="1069">
        <f>[5]building!Y4096</f>
        <v>0</v>
      </c>
      <c r="Z4105" s="749">
        <f t="shared" si="527"/>
        <v>0</v>
      </c>
      <c r="AA4105" s="1071"/>
      <c r="AB4105" s="1071"/>
    </row>
    <row r="4106" spans="23:28" ht="70.5" customHeight="1">
      <c r="W4106" s="829">
        <f t="shared" si="525"/>
        <v>0</v>
      </c>
      <c r="X4106" s="828">
        <f t="shared" si="526"/>
        <v>0</v>
      </c>
      <c r="Y4106" s="1069">
        <f>[5]building!Y4097</f>
        <v>0</v>
      </c>
      <c r="Z4106" s="749">
        <f t="shared" si="527"/>
        <v>0</v>
      </c>
      <c r="AA4106" s="1071"/>
      <c r="AB4106" s="1071"/>
    </row>
    <row r="4107" spans="23:28" ht="70.5" customHeight="1">
      <c r="W4107" s="829">
        <f t="shared" si="525"/>
        <v>0</v>
      </c>
      <c r="X4107" s="828">
        <f t="shared" si="526"/>
        <v>0</v>
      </c>
      <c r="Y4107" s="1069">
        <f>[5]building!Y4098</f>
        <v>0</v>
      </c>
      <c r="Z4107" s="749">
        <f t="shared" si="527"/>
        <v>0</v>
      </c>
      <c r="AA4107" s="1071"/>
      <c r="AB4107" s="1071"/>
    </row>
    <row r="4108" spans="23:28" ht="70.5" customHeight="1">
      <c r="W4108" s="829">
        <f t="shared" si="525"/>
        <v>0</v>
      </c>
      <c r="X4108" s="828">
        <f t="shared" si="526"/>
        <v>0</v>
      </c>
      <c r="Y4108" s="1069">
        <f>[5]building!Y4099</f>
        <v>0</v>
      </c>
      <c r="Z4108" s="749">
        <f t="shared" si="527"/>
        <v>0</v>
      </c>
      <c r="AA4108" s="1071"/>
      <c r="AB4108" s="1071"/>
    </row>
    <row r="4109" spans="23:28" ht="70.5" customHeight="1">
      <c r="W4109" s="829">
        <f t="shared" si="525"/>
        <v>0</v>
      </c>
      <c r="X4109" s="828">
        <f t="shared" si="526"/>
        <v>0</v>
      </c>
      <c r="Y4109" s="1069">
        <f>[5]building!Y4100</f>
        <v>0</v>
      </c>
      <c r="Z4109" s="749">
        <f t="shared" si="527"/>
        <v>0</v>
      </c>
      <c r="AA4109" s="1071"/>
      <c r="AB4109" s="1071"/>
    </row>
    <row r="4110" spans="23:28" ht="70.5" customHeight="1">
      <c r="W4110" s="829">
        <f t="shared" si="525"/>
        <v>0</v>
      </c>
      <c r="X4110" s="828">
        <f t="shared" si="526"/>
        <v>0</v>
      </c>
      <c r="Y4110" s="1069">
        <f>[5]building!Y4101</f>
        <v>0</v>
      </c>
      <c r="Z4110" s="749">
        <f t="shared" si="527"/>
        <v>0</v>
      </c>
      <c r="AA4110" s="1071"/>
      <c r="AB4110" s="1071"/>
    </row>
    <row r="4111" spans="23:28" ht="70.5" customHeight="1">
      <c r="W4111" s="829">
        <f t="shared" si="525"/>
        <v>0</v>
      </c>
      <c r="X4111" s="828">
        <f t="shared" si="526"/>
        <v>0</v>
      </c>
      <c r="Y4111" s="1069">
        <f>[5]building!Y4102</f>
        <v>0</v>
      </c>
      <c r="Z4111" s="749">
        <f t="shared" si="527"/>
        <v>0</v>
      </c>
      <c r="AA4111" s="1071"/>
      <c r="AB4111" s="1071"/>
    </row>
    <row r="4112" spans="23:28" ht="70.5" customHeight="1">
      <c r="W4112" s="829">
        <f t="shared" si="525"/>
        <v>0</v>
      </c>
      <c r="X4112" s="828">
        <f t="shared" si="526"/>
        <v>0</v>
      </c>
      <c r="Y4112" s="1069">
        <f>[5]building!Y4103</f>
        <v>0</v>
      </c>
      <c r="Z4112" s="749">
        <f t="shared" si="527"/>
        <v>0</v>
      </c>
      <c r="AA4112" s="1071"/>
      <c r="AB4112" s="1071"/>
    </row>
    <row r="4113" spans="23:28" ht="70.5" customHeight="1">
      <c r="W4113" s="829">
        <f t="shared" si="525"/>
        <v>0</v>
      </c>
      <c r="X4113" s="828">
        <f t="shared" si="526"/>
        <v>0</v>
      </c>
      <c r="Y4113" s="1069">
        <f>[5]building!Y4104</f>
        <v>0</v>
      </c>
      <c r="Z4113" s="749">
        <f t="shared" si="527"/>
        <v>0</v>
      </c>
      <c r="AA4113" s="1071"/>
      <c r="AB4113" s="1071"/>
    </row>
    <row r="4114" spans="23:28" ht="70.5" customHeight="1">
      <c r="W4114" s="829">
        <f t="shared" si="525"/>
        <v>0</v>
      </c>
      <c r="X4114" s="828">
        <f t="shared" si="526"/>
        <v>0</v>
      </c>
      <c r="Y4114" s="1069">
        <f>[5]building!Y4105</f>
        <v>0</v>
      </c>
      <c r="Z4114" s="749">
        <f t="shared" si="527"/>
        <v>0</v>
      </c>
      <c r="AA4114" s="1071"/>
      <c r="AB4114" s="1071"/>
    </row>
    <row r="4115" spans="23:28" ht="70.5" customHeight="1">
      <c r="W4115" s="829">
        <f t="shared" si="525"/>
        <v>0</v>
      </c>
      <c r="X4115" s="828">
        <f t="shared" si="526"/>
        <v>0</v>
      </c>
      <c r="Y4115" s="1069">
        <f>[5]building!Y4106</f>
        <v>0</v>
      </c>
      <c r="Z4115" s="749">
        <f t="shared" si="527"/>
        <v>0</v>
      </c>
      <c r="AA4115" s="1071"/>
      <c r="AB4115" s="1071"/>
    </row>
    <row r="4116" spans="23:28" ht="70.5" customHeight="1">
      <c r="W4116" s="829">
        <f t="shared" si="525"/>
        <v>0</v>
      </c>
      <c r="X4116" s="828">
        <f t="shared" si="526"/>
        <v>0</v>
      </c>
      <c r="Y4116" s="1069">
        <f>[5]building!Y4107</f>
        <v>0</v>
      </c>
      <c r="Z4116" s="749">
        <f t="shared" si="527"/>
        <v>0</v>
      </c>
      <c r="AA4116" s="1071"/>
      <c r="AB4116" s="1071"/>
    </row>
    <row r="4117" spans="23:28" ht="70.5" customHeight="1">
      <c r="W4117" s="829">
        <f t="shared" si="525"/>
        <v>0</v>
      </c>
      <c r="X4117" s="828">
        <f t="shared" si="526"/>
        <v>0</v>
      </c>
      <c r="Y4117" s="1069">
        <f>[5]building!Y4108</f>
        <v>0</v>
      </c>
      <c r="Z4117" s="749">
        <f t="shared" si="527"/>
        <v>0</v>
      </c>
      <c r="AA4117" s="1071"/>
      <c r="AB4117" s="1071"/>
    </row>
    <row r="4118" spans="23:28" ht="70.5" customHeight="1">
      <c r="W4118" s="829">
        <f t="shared" si="525"/>
        <v>0</v>
      </c>
      <c r="X4118" s="828">
        <f t="shared" si="526"/>
        <v>0</v>
      </c>
      <c r="Y4118" s="1069">
        <f>[5]building!Y4109</f>
        <v>0</v>
      </c>
      <c r="Z4118" s="749">
        <f t="shared" si="527"/>
        <v>0</v>
      </c>
      <c r="AA4118" s="1071"/>
      <c r="AB4118" s="1071"/>
    </row>
    <row r="4119" spans="23:28" ht="70.5" customHeight="1">
      <c r="W4119" s="829">
        <f t="shared" si="525"/>
        <v>0</v>
      </c>
      <c r="X4119" s="828">
        <f t="shared" si="526"/>
        <v>0</v>
      </c>
      <c r="Y4119" s="1069">
        <f>[5]building!Y4110</f>
        <v>0</v>
      </c>
      <c r="Z4119" s="749">
        <f t="shared" si="527"/>
        <v>0</v>
      </c>
      <c r="AA4119" s="1071"/>
      <c r="AB4119" s="1071"/>
    </row>
    <row r="4120" spans="23:28" ht="70.5" customHeight="1">
      <c r="W4120" s="829">
        <f t="shared" si="525"/>
        <v>0</v>
      </c>
      <c r="X4120" s="828">
        <f t="shared" si="526"/>
        <v>0</v>
      </c>
      <c r="Y4120" s="1069">
        <f>[5]building!Y4111</f>
        <v>0</v>
      </c>
      <c r="Z4120" s="749">
        <f t="shared" si="527"/>
        <v>0</v>
      </c>
      <c r="AA4120" s="1071"/>
      <c r="AB4120" s="1071"/>
    </row>
    <row r="4121" spans="23:28" ht="70.5" customHeight="1">
      <c r="W4121" s="829">
        <f t="shared" si="525"/>
        <v>0</v>
      </c>
      <c r="X4121" s="828">
        <f t="shared" si="526"/>
        <v>0</v>
      </c>
      <c r="Y4121" s="1069">
        <f>[5]building!Y4112</f>
        <v>0</v>
      </c>
      <c r="Z4121" s="749">
        <f t="shared" si="527"/>
        <v>0</v>
      </c>
      <c r="AA4121" s="1071"/>
      <c r="AB4121" s="1071"/>
    </row>
    <row r="4122" spans="23:28" ht="70.5" customHeight="1">
      <c r="W4122" s="829">
        <f t="shared" si="525"/>
        <v>0</v>
      </c>
      <c r="X4122" s="828">
        <f t="shared" si="526"/>
        <v>0</v>
      </c>
      <c r="Y4122" s="1069">
        <f>[5]building!Y4113</f>
        <v>0</v>
      </c>
      <c r="Z4122" s="749">
        <f t="shared" si="527"/>
        <v>0</v>
      </c>
      <c r="AA4122" s="1071"/>
      <c r="AB4122" s="1071"/>
    </row>
    <row r="4123" spans="23:28" ht="70.5" customHeight="1">
      <c r="W4123" s="829">
        <f t="shared" si="525"/>
        <v>0</v>
      </c>
      <c r="X4123" s="828">
        <f t="shared" si="526"/>
        <v>0</v>
      </c>
      <c r="Y4123" s="1069">
        <f>[5]building!Y4114</f>
        <v>0</v>
      </c>
      <c r="Z4123" s="749">
        <f t="shared" si="527"/>
        <v>0</v>
      </c>
      <c r="AA4123" s="1071"/>
      <c r="AB4123" s="1071"/>
    </row>
    <row r="4124" spans="23:28" ht="70.5" customHeight="1">
      <c r="W4124" s="829">
        <f t="shared" si="525"/>
        <v>0</v>
      </c>
      <c r="X4124" s="828">
        <f t="shared" si="526"/>
        <v>0</v>
      </c>
      <c r="Y4124" s="1069">
        <f>[5]building!Y4115</f>
        <v>0</v>
      </c>
      <c r="Z4124" s="749">
        <f t="shared" si="527"/>
        <v>0</v>
      </c>
      <c r="AA4124" s="1071"/>
      <c r="AB4124" s="1071"/>
    </row>
    <row r="4125" spans="23:28" ht="70.5" customHeight="1">
      <c r="W4125" s="829">
        <f t="shared" si="525"/>
        <v>0</v>
      </c>
      <c r="X4125" s="828">
        <f t="shared" si="526"/>
        <v>0</v>
      </c>
      <c r="Y4125" s="1069">
        <f>[5]building!Y4116</f>
        <v>0</v>
      </c>
      <c r="Z4125" s="749">
        <f t="shared" si="527"/>
        <v>0</v>
      </c>
      <c r="AA4125" s="1071"/>
      <c r="AB4125" s="1071"/>
    </row>
    <row r="4126" spans="23:28" ht="70.5" customHeight="1">
      <c r="W4126" s="829">
        <f t="shared" ref="W4126:W4189" si="528">G4126+I4126+K4126+M4126+O4126+Q4126+S4126+U4126</f>
        <v>0</v>
      </c>
      <c r="X4126" s="828">
        <f t="shared" ref="X4126:X4189" si="529">W4126*C4126</f>
        <v>0</v>
      </c>
      <c r="Y4126" s="1069">
        <f>[5]building!Y4117</f>
        <v>0</v>
      </c>
      <c r="Z4126" s="749">
        <f t="shared" ref="Z4126:Z4189" si="530">Y4126*C4126</f>
        <v>0</v>
      </c>
      <c r="AA4126" s="1071"/>
      <c r="AB4126" s="1071"/>
    </row>
    <row r="4127" spans="23:28" ht="70.5" customHeight="1">
      <c r="W4127" s="829">
        <f t="shared" si="528"/>
        <v>0</v>
      </c>
      <c r="X4127" s="828">
        <f t="shared" si="529"/>
        <v>0</v>
      </c>
      <c r="Y4127" s="1069">
        <f>[5]building!Y4118</f>
        <v>0</v>
      </c>
      <c r="Z4127" s="749">
        <f t="shared" si="530"/>
        <v>0</v>
      </c>
      <c r="AA4127" s="1071"/>
      <c r="AB4127" s="1071"/>
    </row>
    <row r="4128" spans="23:28" ht="70.5" customHeight="1">
      <c r="W4128" s="829">
        <f t="shared" si="528"/>
        <v>0</v>
      </c>
      <c r="X4128" s="828">
        <f t="shared" si="529"/>
        <v>0</v>
      </c>
      <c r="Y4128" s="1069">
        <f>[5]building!Y4119</f>
        <v>0</v>
      </c>
      <c r="Z4128" s="749">
        <f t="shared" si="530"/>
        <v>0</v>
      </c>
      <c r="AA4128" s="1071"/>
      <c r="AB4128" s="1071"/>
    </row>
    <row r="4129" spans="23:28" ht="70.5" customHeight="1">
      <c r="W4129" s="829">
        <f t="shared" si="528"/>
        <v>0</v>
      </c>
      <c r="X4129" s="828">
        <f t="shared" si="529"/>
        <v>0</v>
      </c>
      <c r="Y4129" s="1069">
        <f>[5]building!Y4120</f>
        <v>0</v>
      </c>
      <c r="Z4129" s="749">
        <f t="shared" si="530"/>
        <v>0</v>
      </c>
      <c r="AA4129" s="1071"/>
      <c r="AB4129" s="1071"/>
    </row>
    <row r="4130" spans="23:28" ht="70.5" customHeight="1">
      <c r="W4130" s="829">
        <f t="shared" si="528"/>
        <v>0</v>
      </c>
      <c r="X4130" s="828">
        <f t="shared" si="529"/>
        <v>0</v>
      </c>
      <c r="Y4130" s="1069">
        <f>[5]building!Y4121</f>
        <v>0</v>
      </c>
      <c r="Z4130" s="749">
        <f t="shared" si="530"/>
        <v>0</v>
      </c>
      <c r="AA4130" s="1071"/>
      <c r="AB4130" s="1071"/>
    </row>
    <row r="4131" spans="23:28" ht="70.5" customHeight="1">
      <c r="W4131" s="829">
        <f t="shared" si="528"/>
        <v>0</v>
      </c>
      <c r="X4131" s="828">
        <f t="shared" si="529"/>
        <v>0</v>
      </c>
      <c r="Y4131" s="1069">
        <f>[5]building!Y4122</f>
        <v>0</v>
      </c>
      <c r="Z4131" s="749">
        <f t="shared" si="530"/>
        <v>0</v>
      </c>
      <c r="AA4131" s="1071"/>
      <c r="AB4131" s="1071"/>
    </row>
    <row r="4132" spans="23:28" ht="70.5" customHeight="1">
      <c r="W4132" s="829">
        <f t="shared" si="528"/>
        <v>0</v>
      </c>
      <c r="X4132" s="828">
        <f t="shared" si="529"/>
        <v>0</v>
      </c>
      <c r="Y4132" s="1069">
        <f>[5]building!Y4123</f>
        <v>0</v>
      </c>
      <c r="Z4132" s="749">
        <f t="shared" si="530"/>
        <v>0</v>
      </c>
      <c r="AA4132" s="1071"/>
      <c r="AB4132" s="1071"/>
    </row>
    <row r="4133" spans="23:28" ht="70.5" customHeight="1">
      <c r="W4133" s="829">
        <f t="shared" si="528"/>
        <v>0</v>
      </c>
      <c r="X4133" s="828">
        <f t="shared" si="529"/>
        <v>0</v>
      </c>
      <c r="Y4133" s="1069">
        <f>[5]building!Y4124</f>
        <v>0</v>
      </c>
      <c r="Z4133" s="749">
        <f t="shared" si="530"/>
        <v>0</v>
      </c>
      <c r="AA4133" s="1071"/>
      <c r="AB4133" s="1071"/>
    </row>
    <row r="4134" spans="23:28" ht="70.5" customHeight="1">
      <c r="W4134" s="829">
        <f t="shared" si="528"/>
        <v>0</v>
      </c>
      <c r="X4134" s="828">
        <f t="shared" si="529"/>
        <v>0</v>
      </c>
      <c r="Y4134" s="1069">
        <f>[5]building!Y4125</f>
        <v>0</v>
      </c>
      <c r="Z4134" s="749">
        <f t="shared" si="530"/>
        <v>0</v>
      </c>
      <c r="AA4134" s="1071"/>
      <c r="AB4134" s="1071"/>
    </row>
    <row r="4135" spans="23:28" ht="70.5" customHeight="1">
      <c r="W4135" s="829">
        <f t="shared" si="528"/>
        <v>0</v>
      </c>
      <c r="X4135" s="828">
        <f t="shared" si="529"/>
        <v>0</v>
      </c>
      <c r="Y4135" s="1069">
        <f>[5]building!Y4126</f>
        <v>0</v>
      </c>
      <c r="Z4135" s="749">
        <f t="shared" si="530"/>
        <v>0</v>
      </c>
      <c r="AA4135" s="1071"/>
      <c r="AB4135" s="1071"/>
    </row>
    <row r="4136" spans="23:28" ht="70.5" customHeight="1">
      <c r="W4136" s="829">
        <f t="shared" si="528"/>
        <v>0</v>
      </c>
      <c r="X4136" s="828">
        <f t="shared" si="529"/>
        <v>0</v>
      </c>
      <c r="Y4136" s="1069">
        <f>[5]building!Y4127</f>
        <v>0</v>
      </c>
      <c r="Z4136" s="749">
        <f t="shared" si="530"/>
        <v>0</v>
      </c>
      <c r="AA4136" s="1071"/>
      <c r="AB4136" s="1071"/>
    </row>
    <row r="4137" spans="23:28" ht="70.5" customHeight="1">
      <c r="W4137" s="829">
        <f t="shared" si="528"/>
        <v>0</v>
      </c>
      <c r="X4137" s="828">
        <f t="shared" si="529"/>
        <v>0</v>
      </c>
      <c r="Y4137" s="1069">
        <f>[5]building!Y4128</f>
        <v>0</v>
      </c>
      <c r="Z4137" s="749">
        <f t="shared" si="530"/>
        <v>0</v>
      </c>
      <c r="AA4137" s="1071"/>
      <c r="AB4137" s="1071"/>
    </row>
    <row r="4138" spans="23:28" ht="70.5" customHeight="1">
      <c r="W4138" s="829">
        <f t="shared" si="528"/>
        <v>0</v>
      </c>
      <c r="X4138" s="828">
        <f t="shared" si="529"/>
        <v>0</v>
      </c>
      <c r="Y4138" s="1069">
        <f>[5]building!Y4129</f>
        <v>0</v>
      </c>
      <c r="Z4138" s="749">
        <f t="shared" si="530"/>
        <v>0</v>
      </c>
      <c r="AA4138" s="1071"/>
      <c r="AB4138" s="1071"/>
    </row>
    <row r="4139" spans="23:28" ht="70.5" customHeight="1">
      <c r="W4139" s="829">
        <f t="shared" si="528"/>
        <v>0</v>
      </c>
      <c r="X4139" s="828">
        <f t="shared" si="529"/>
        <v>0</v>
      </c>
      <c r="Y4139" s="1069">
        <f>[5]building!Y4130</f>
        <v>0</v>
      </c>
      <c r="Z4139" s="749">
        <f t="shared" si="530"/>
        <v>0</v>
      </c>
      <c r="AA4139" s="1071"/>
      <c r="AB4139" s="1071"/>
    </row>
    <row r="4140" spans="23:28" ht="70.5" customHeight="1">
      <c r="W4140" s="829">
        <f t="shared" si="528"/>
        <v>0</v>
      </c>
      <c r="X4140" s="828">
        <f t="shared" si="529"/>
        <v>0</v>
      </c>
      <c r="Y4140" s="1069">
        <f>[5]building!Y4131</f>
        <v>0</v>
      </c>
      <c r="Z4140" s="749">
        <f t="shared" si="530"/>
        <v>0</v>
      </c>
      <c r="AA4140" s="1071"/>
      <c r="AB4140" s="1071"/>
    </row>
    <row r="4141" spans="23:28" ht="70.5" customHeight="1">
      <c r="W4141" s="829">
        <f t="shared" si="528"/>
        <v>0</v>
      </c>
      <c r="X4141" s="828">
        <f t="shared" si="529"/>
        <v>0</v>
      </c>
      <c r="Y4141" s="1069">
        <f>[5]building!Y4132</f>
        <v>0</v>
      </c>
      <c r="Z4141" s="749">
        <f t="shared" si="530"/>
        <v>0</v>
      </c>
      <c r="AA4141" s="1071"/>
      <c r="AB4141" s="1071"/>
    </row>
    <row r="4142" spans="23:28" ht="70.5" customHeight="1">
      <c r="W4142" s="829">
        <f t="shared" si="528"/>
        <v>0</v>
      </c>
      <c r="X4142" s="828">
        <f t="shared" si="529"/>
        <v>0</v>
      </c>
      <c r="Y4142" s="1069">
        <f>[5]building!Y4133</f>
        <v>0</v>
      </c>
      <c r="Z4142" s="749">
        <f t="shared" si="530"/>
        <v>0</v>
      </c>
      <c r="AA4142" s="1071"/>
      <c r="AB4142" s="1071"/>
    </row>
    <row r="4143" spans="23:28" ht="70.5" customHeight="1">
      <c r="W4143" s="829">
        <f t="shared" si="528"/>
        <v>0</v>
      </c>
      <c r="X4143" s="828">
        <f t="shared" si="529"/>
        <v>0</v>
      </c>
      <c r="Y4143" s="1069">
        <f>[5]building!Y4134</f>
        <v>0</v>
      </c>
      <c r="Z4143" s="749">
        <f t="shared" si="530"/>
        <v>0</v>
      </c>
      <c r="AA4143" s="1071"/>
      <c r="AB4143" s="1071"/>
    </row>
    <row r="4144" spans="23:28" ht="70.5" customHeight="1">
      <c r="W4144" s="829">
        <f t="shared" si="528"/>
        <v>0</v>
      </c>
      <c r="X4144" s="828">
        <f t="shared" si="529"/>
        <v>0</v>
      </c>
      <c r="Y4144" s="1069">
        <f>[5]building!Y4135</f>
        <v>0</v>
      </c>
      <c r="Z4144" s="749">
        <f t="shared" si="530"/>
        <v>0</v>
      </c>
      <c r="AA4144" s="1071"/>
      <c r="AB4144" s="1071"/>
    </row>
    <row r="4145" spans="23:28" ht="70.5" customHeight="1">
      <c r="W4145" s="829">
        <f t="shared" si="528"/>
        <v>0</v>
      </c>
      <c r="X4145" s="828">
        <f t="shared" si="529"/>
        <v>0</v>
      </c>
      <c r="Y4145" s="1069">
        <f>[5]building!Y4136</f>
        <v>0</v>
      </c>
      <c r="Z4145" s="749">
        <f t="shared" si="530"/>
        <v>0</v>
      </c>
      <c r="AA4145" s="1071"/>
      <c r="AB4145" s="1071"/>
    </row>
    <row r="4146" spans="23:28" ht="70.5" customHeight="1">
      <c r="W4146" s="829">
        <f t="shared" si="528"/>
        <v>0</v>
      </c>
      <c r="X4146" s="828">
        <f t="shared" si="529"/>
        <v>0</v>
      </c>
      <c r="Y4146" s="1069">
        <f>[5]building!Y4137</f>
        <v>0</v>
      </c>
      <c r="Z4146" s="749">
        <f t="shared" si="530"/>
        <v>0</v>
      </c>
      <c r="AA4146" s="1071"/>
      <c r="AB4146" s="1071"/>
    </row>
    <row r="4147" spans="23:28" ht="70.5" customHeight="1">
      <c r="W4147" s="829">
        <f t="shared" si="528"/>
        <v>0</v>
      </c>
      <c r="X4147" s="828">
        <f t="shared" si="529"/>
        <v>0</v>
      </c>
      <c r="Y4147" s="1069">
        <f>[5]building!Y4138</f>
        <v>0</v>
      </c>
      <c r="Z4147" s="749">
        <f t="shared" si="530"/>
        <v>0</v>
      </c>
      <c r="AA4147" s="1071"/>
      <c r="AB4147" s="1071"/>
    </row>
    <row r="4148" spans="23:28" ht="70.5" customHeight="1">
      <c r="W4148" s="829">
        <f t="shared" si="528"/>
        <v>0</v>
      </c>
      <c r="X4148" s="828">
        <f t="shared" si="529"/>
        <v>0</v>
      </c>
      <c r="Y4148" s="1069">
        <f>[5]building!Y4139</f>
        <v>0</v>
      </c>
      <c r="Z4148" s="749">
        <f t="shared" si="530"/>
        <v>0</v>
      </c>
      <c r="AA4148" s="1071"/>
      <c r="AB4148" s="1071"/>
    </row>
    <row r="4149" spans="23:28" ht="70.5" customHeight="1">
      <c r="W4149" s="829">
        <f t="shared" si="528"/>
        <v>0</v>
      </c>
      <c r="X4149" s="828">
        <f t="shared" si="529"/>
        <v>0</v>
      </c>
      <c r="Y4149" s="1069">
        <f>[5]building!Y4140</f>
        <v>0</v>
      </c>
      <c r="Z4149" s="749">
        <f t="shared" si="530"/>
        <v>0</v>
      </c>
      <c r="AA4149" s="1071"/>
      <c r="AB4149" s="1071"/>
    </row>
    <row r="4150" spans="23:28" ht="70.5" customHeight="1">
      <c r="W4150" s="829">
        <f t="shared" si="528"/>
        <v>0</v>
      </c>
      <c r="X4150" s="828">
        <f t="shared" si="529"/>
        <v>0</v>
      </c>
      <c r="Y4150" s="1069">
        <f>[5]building!Y4141</f>
        <v>0</v>
      </c>
      <c r="Z4150" s="749">
        <f t="shared" si="530"/>
        <v>0</v>
      </c>
      <c r="AA4150" s="1071"/>
      <c r="AB4150" s="1071"/>
    </row>
    <row r="4151" spans="23:28" ht="70.5" customHeight="1">
      <c r="W4151" s="829">
        <f t="shared" si="528"/>
        <v>0</v>
      </c>
      <c r="X4151" s="828">
        <f t="shared" si="529"/>
        <v>0</v>
      </c>
      <c r="Y4151" s="1069">
        <f>[5]building!Y4142</f>
        <v>0</v>
      </c>
      <c r="Z4151" s="749">
        <f t="shared" si="530"/>
        <v>0</v>
      </c>
      <c r="AA4151" s="1071"/>
      <c r="AB4151" s="1071"/>
    </row>
    <row r="4152" spans="23:28" ht="70.5" customHeight="1">
      <c r="W4152" s="829">
        <f t="shared" si="528"/>
        <v>0</v>
      </c>
      <c r="X4152" s="828">
        <f t="shared" si="529"/>
        <v>0</v>
      </c>
      <c r="Y4152" s="1069">
        <f>[5]building!Y4143</f>
        <v>0</v>
      </c>
      <c r="Z4152" s="749">
        <f t="shared" si="530"/>
        <v>0</v>
      </c>
      <c r="AA4152" s="1071"/>
      <c r="AB4152" s="1071"/>
    </row>
    <row r="4153" spans="23:28" ht="70.5" customHeight="1">
      <c r="W4153" s="829">
        <f t="shared" si="528"/>
        <v>0</v>
      </c>
      <c r="X4153" s="828">
        <f t="shared" si="529"/>
        <v>0</v>
      </c>
      <c r="Y4153" s="1069">
        <f>[5]building!Y4144</f>
        <v>0</v>
      </c>
      <c r="Z4153" s="749">
        <f t="shared" si="530"/>
        <v>0</v>
      </c>
      <c r="AA4153" s="1071"/>
      <c r="AB4153" s="1071"/>
    </row>
    <row r="4154" spans="23:28" ht="70.5" customHeight="1">
      <c r="W4154" s="829">
        <f t="shared" si="528"/>
        <v>0</v>
      </c>
      <c r="X4154" s="828">
        <f t="shared" si="529"/>
        <v>0</v>
      </c>
      <c r="Y4154" s="1069">
        <f>[5]building!Y4145</f>
        <v>0</v>
      </c>
      <c r="Z4154" s="749">
        <f t="shared" si="530"/>
        <v>0</v>
      </c>
      <c r="AA4154" s="1071"/>
      <c r="AB4154" s="1071"/>
    </row>
    <row r="4155" spans="23:28" ht="70.5" customHeight="1">
      <c r="W4155" s="829">
        <f t="shared" si="528"/>
        <v>0</v>
      </c>
      <c r="X4155" s="828">
        <f t="shared" si="529"/>
        <v>0</v>
      </c>
      <c r="Y4155" s="1069">
        <f>[5]building!Y4146</f>
        <v>0</v>
      </c>
      <c r="Z4155" s="749">
        <f t="shared" si="530"/>
        <v>0</v>
      </c>
      <c r="AA4155" s="1071"/>
      <c r="AB4155" s="1071"/>
    </row>
    <row r="4156" spans="23:28" ht="70.5" customHeight="1">
      <c r="W4156" s="829">
        <f t="shared" si="528"/>
        <v>0</v>
      </c>
      <c r="X4156" s="828">
        <f t="shared" si="529"/>
        <v>0</v>
      </c>
      <c r="Y4156" s="1069">
        <f>[5]building!Y4147</f>
        <v>0</v>
      </c>
      <c r="Z4156" s="749">
        <f t="shared" si="530"/>
        <v>0</v>
      </c>
      <c r="AA4156" s="1071"/>
      <c r="AB4156" s="1071"/>
    </row>
    <row r="4157" spans="23:28" ht="70.5" customHeight="1">
      <c r="W4157" s="829">
        <f t="shared" si="528"/>
        <v>0</v>
      </c>
      <c r="X4157" s="828">
        <f t="shared" si="529"/>
        <v>0</v>
      </c>
      <c r="Y4157" s="1069">
        <f>[5]building!Y4148</f>
        <v>0</v>
      </c>
      <c r="Z4157" s="749">
        <f t="shared" si="530"/>
        <v>0</v>
      </c>
      <c r="AA4157" s="1071"/>
      <c r="AB4157" s="1071"/>
    </row>
    <row r="4158" spans="23:28" ht="70.5" customHeight="1">
      <c r="W4158" s="829">
        <f t="shared" si="528"/>
        <v>0</v>
      </c>
      <c r="X4158" s="828">
        <f t="shared" si="529"/>
        <v>0</v>
      </c>
      <c r="Y4158" s="1069">
        <f>[5]building!Y4149</f>
        <v>0</v>
      </c>
      <c r="Z4158" s="749">
        <f t="shared" si="530"/>
        <v>0</v>
      </c>
      <c r="AA4158" s="1071"/>
      <c r="AB4158" s="1071"/>
    </row>
    <row r="4159" spans="23:28" ht="70.5" customHeight="1">
      <c r="W4159" s="829">
        <f t="shared" si="528"/>
        <v>0</v>
      </c>
      <c r="X4159" s="828">
        <f t="shared" si="529"/>
        <v>0</v>
      </c>
      <c r="Y4159" s="1069">
        <f>[5]building!Y4150</f>
        <v>0</v>
      </c>
      <c r="Z4159" s="749">
        <f t="shared" si="530"/>
        <v>0</v>
      </c>
      <c r="AA4159" s="1071"/>
      <c r="AB4159" s="1071"/>
    </row>
    <row r="4160" spans="23:28" ht="70.5" customHeight="1">
      <c r="W4160" s="829">
        <f t="shared" si="528"/>
        <v>0</v>
      </c>
      <c r="X4160" s="828">
        <f t="shared" si="529"/>
        <v>0</v>
      </c>
      <c r="Y4160" s="1069">
        <f>[5]building!Y4151</f>
        <v>0</v>
      </c>
      <c r="Z4160" s="749">
        <f t="shared" si="530"/>
        <v>0</v>
      </c>
      <c r="AA4160" s="1071"/>
      <c r="AB4160" s="1071"/>
    </row>
    <row r="4161" spans="23:28" ht="70.5" customHeight="1">
      <c r="W4161" s="829">
        <f t="shared" si="528"/>
        <v>0</v>
      </c>
      <c r="X4161" s="828">
        <f t="shared" si="529"/>
        <v>0</v>
      </c>
      <c r="Y4161" s="1069">
        <f>[5]building!Y4152</f>
        <v>0</v>
      </c>
      <c r="Z4161" s="749">
        <f t="shared" si="530"/>
        <v>0</v>
      </c>
      <c r="AA4161" s="1071"/>
      <c r="AB4161" s="1071"/>
    </row>
    <row r="4162" spans="23:28" ht="70.5" customHeight="1">
      <c r="W4162" s="829">
        <f t="shared" si="528"/>
        <v>0</v>
      </c>
      <c r="X4162" s="828">
        <f t="shared" si="529"/>
        <v>0</v>
      </c>
      <c r="Y4162" s="1069">
        <f>[5]building!Y4153</f>
        <v>0</v>
      </c>
      <c r="Z4162" s="749">
        <f t="shared" si="530"/>
        <v>0</v>
      </c>
      <c r="AA4162" s="1071"/>
      <c r="AB4162" s="1071"/>
    </row>
    <row r="4163" spans="23:28" ht="70.5" customHeight="1">
      <c r="W4163" s="829">
        <f t="shared" si="528"/>
        <v>0</v>
      </c>
      <c r="X4163" s="828">
        <f t="shared" si="529"/>
        <v>0</v>
      </c>
      <c r="Y4163" s="1069">
        <f>[5]building!Y4154</f>
        <v>0</v>
      </c>
      <c r="Z4163" s="749">
        <f t="shared" si="530"/>
        <v>0</v>
      </c>
      <c r="AA4163" s="1071"/>
      <c r="AB4163" s="1071"/>
    </row>
    <row r="4164" spans="23:28" ht="70.5" customHeight="1">
      <c r="W4164" s="829">
        <f t="shared" si="528"/>
        <v>0</v>
      </c>
      <c r="X4164" s="828">
        <f t="shared" si="529"/>
        <v>0</v>
      </c>
      <c r="Y4164" s="1069">
        <f>[5]building!Y4155</f>
        <v>0</v>
      </c>
      <c r="Z4164" s="749">
        <f t="shared" si="530"/>
        <v>0</v>
      </c>
      <c r="AA4164" s="1071"/>
      <c r="AB4164" s="1071"/>
    </row>
    <row r="4165" spans="23:28" ht="70.5" customHeight="1">
      <c r="W4165" s="829">
        <f t="shared" si="528"/>
        <v>0</v>
      </c>
      <c r="X4165" s="828">
        <f t="shared" si="529"/>
        <v>0</v>
      </c>
      <c r="Y4165" s="1069">
        <f>[5]building!Y4156</f>
        <v>0</v>
      </c>
      <c r="Z4165" s="749">
        <f t="shared" si="530"/>
        <v>0</v>
      </c>
      <c r="AA4165" s="1071"/>
      <c r="AB4165" s="1071"/>
    </row>
    <row r="4166" spans="23:28" ht="70.5" customHeight="1">
      <c r="W4166" s="829">
        <f t="shared" si="528"/>
        <v>0</v>
      </c>
      <c r="X4166" s="828">
        <f t="shared" si="529"/>
        <v>0</v>
      </c>
      <c r="Y4166" s="1069">
        <f>[5]building!Y4157</f>
        <v>0</v>
      </c>
      <c r="Z4166" s="749">
        <f t="shared" si="530"/>
        <v>0</v>
      </c>
      <c r="AA4166" s="1071"/>
      <c r="AB4166" s="1071"/>
    </row>
    <row r="4167" spans="23:28" ht="70.5" customHeight="1">
      <c r="W4167" s="829">
        <f t="shared" si="528"/>
        <v>0</v>
      </c>
      <c r="X4167" s="828">
        <f t="shared" si="529"/>
        <v>0</v>
      </c>
      <c r="Y4167" s="1069">
        <f>[5]building!Y4158</f>
        <v>0</v>
      </c>
      <c r="Z4167" s="749">
        <f t="shared" si="530"/>
        <v>0</v>
      </c>
      <c r="AA4167" s="1071"/>
      <c r="AB4167" s="1071"/>
    </row>
    <row r="4168" spans="23:28" ht="70.5" customHeight="1">
      <c r="W4168" s="829">
        <f t="shared" si="528"/>
        <v>0</v>
      </c>
      <c r="X4168" s="828">
        <f t="shared" si="529"/>
        <v>0</v>
      </c>
      <c r="Y4168" s="1069">
        <f>[5]building!Y4159</f>
        <v>0</v>
      </c>
      <c r="Z4168" s="749">
        <f t="shared" si="530"/>
        <v>0</v>
      </c>
      <c r="AA4168" s="1071"/>
      <c r="AB4168" s="1071"/>
    </row>
    <row r="4169" spans="23:28" ht="70.5" customHeight="1">
      <c r="W4169" s="829">
        <f t="shared" si="528"/>
        <v>0</v>
      </c>
      <c r="X4169" s="828">
        <f t="shared" si="529"/>
        <v>0</v>
      </c>
      <c r="Y4169" s="1069">
        <f>[5]building!Y4160</f>
        <v>0</v>
      </c>
      <c r="Z4169" s="749">
        <f t="shared" si="530"/>
        <v>0</v>
      </c>
      <c r="AA4169" s="1071"/>
      <c r="AB4169" s="1071"/>
    </row>
    <row r="4170" spans="23:28" ht="70.5" customHeight="1">
      <c r="W4170" s="829">
        <f t="shared" si="528"/>
        <v>0</v>
      </c>
      <c r="X4170" s="828">
        <f t="shared" si="529"/>
        <v>0</v>
      </c>
      <c r="Y4170" s="1069">
        <f>[5]building!Y4161</f>
        <v>0</v>
      </c>
      <c r="Z4170" s="749">
        <f t="shared" si="530"/>
        <v>0</v>
      </c>
      <c r="AA4170" s="1071"/>
      <c r="AB4170" s="1071"/>
    </row>
    <row r="4171" spans="23:28" ht="70.5" customHeight="1">
      <c r="W4171" s="829">
        <f t="shared" si="528"/>
        <v>0</v>
      </c>
      <c r="X4171" s="828">
        <f t="shared" si="529"/>
        <v>0</v>
      </c>
      <c r="Y4171" s="1069">
        <f>[5]building!Y4162</f>
        <v>0</v>
      </c>
      <c r="Z4171" s="749">
        <f t="shared" si="530"/>
        <v>0</v>
      </c>
      <c r="AA4171" s="1071"/>
      <c r="AB4171" s="1071"/>
    </row>
    <row r="4172" spans="23:28" ht="70.5" customHeight="1">
      <c r="W4172" s="829">
        <f t="shared" si="528"/>
        <v>0</v>
      </c>
      <c r="X4172" s="828">
        <f t="shared" si="529"/>
        <v>0</v>
      </c>
      <c r="Y4172" s="1069">
        <f>[5]building!Y4163</f>
        <v>0</v>
      </c>
      <c r="Z4172" s="749">
        <f t="shared" si="530"/>
        <v>0</v>
      </c>
      <c r="AA4172" s="1071"/>
      <c r="AB4172" s="1071"/>
    </row>
    <row r="4173" spans="23:28" ht="70.5" customHeight="1">
      <c r="W4173" s="829">
        <f t="shared" si="528"/>
        <v>0</v>
      </c>
      <c r="X4173" s="828">
        <f t="shared" si="529"/>
        <v>0</v>
      </c>
      <c r="Y4173" s="1069">
        <f>[5]building!Y4164</f>
        <v>0</v>
      </c>
      <c r="Z4173" s="749">
        <f t="shared" si="530"/>
        <v>0</v>
      </c>
      <c r="AA4173" s="1071"/>
      <c r="AB4173" s="1071"/>
    </row>
    <row r="4174" spans="23:28" ht="70.5" customHeight="1">
      <c r="W4174" s="829">
        <f t="shared" si="528"/>
        <v>0</v>
      </c>
      <c r="X4174" s="828">
        <f t="shared" si="529"/>
        <v>0</v>
      </c>
      <c r="Y4174" s="1069">
        <f>[5]building!Y4165</f>
        <v>0</v>
      </c>
      <c r="Z4174" s="749">
        <f t="shared" si="530"/>
        <v>0</v>
      </c>
      <c r="AA4174" s="1071"/>
      <c r="AB4174" s="1071"/>
    </row>
    <row r="4175" spans="23:28" ht="70.5" customHeight="1">
      <c r="W4175" s="829">
        <f t="shared" si="528"/>
        <v>0</v>
      </c>
      <c r="X4175" s="828">
        <f t="shared" si="529"/>
        <v>0</v>
      </c>
      <c r="Y4175" s="1069">
        <f>[5]building!Y4166</f>
        <v>0</v>
      </c>
      <c r="Z4175" s="749">
        <f t="shared" si="530"/>
        <v>0</v>
      </c>
      <c r="AA4175" s="1071"/>
      <c r="AB4175" s="1071"/>
    </row>
    <row r="4176" spans="23:28" ht="70.5" customHeight="1">
      <c r="W4176" s="829">
        <f t="shared" si="528"/>
        <v>0</v>
      </c>
      <c r="X4176" s="828">
        <f t="shared" si="529"/>
        <v>0</v>
      </c>
      <c r="Y4176" s="1069">
        <f>[5]building!Y4167</f>
        <v>0</v>
      </c>
      <c r="Z4176" s="749">
        <f t="shared" si="530"/>
        <v>0</v>
      </c>
      <c r="AA4176" s="1071"/>
      <c r="AB4176" s="1071"/>
    </row>
    <row r="4177" spans="23:28" ht="70.5" customHeight="1">
      <c r="W4177" s="829">
        <f t="shared" si="528"/>
        <v>0</v>
      </c>
      <c r="X4177" s="828">
        <f t="shared" si="529"/>
        <v>0</v>
      </c>
      <c r="Y4177" s="1069">
        <f>[5]building!Y4168</f>
        <v>0</v>
      </c>
      <c r="Z4177" s="749">
        <f t="shared" si="530"/>
        <v>0</v>
      </c>
      <c r="AA4177" s="1071"/>
      <c r="AB4177" s="1071"/>
    </row>
    <row r="4178" spans="23:28" ht="70.5" customHeight="1">
      <c r="W4178" s="829">
        <f t="shared" si="528"/>
        <v>0</v>
      </c>
      <c r="X4178" s="828">
        <f t="shared" si="529"/>
        <v>0</v>
      </c>
      <c r="Y4178" s="1069">
        <f>[5]building!Y4169</f>
        <v>0</v>
      </c>
      <c r="Z4178" s="749">
        <f t="shared" si="530"/>
        <v>0</v>
      </c>
      <c r="AA4178" s="1071"/>
      <c r="AB4178" s="1071"/>
    </row>
    <row r="4179" spans="23:28" ht="70.5" customHeight="1">
      <c r="W4179" s="829">
        <f t="shared" si="528"/>
        <v>0</v>
      </c>
      <c r="X4179" s="828">
        <f t="shared" si="529"/>
        <v>0</v>
      </c>
      <c r="Y4179" s="1069">
        <f>[5]building!Y4170</f>
        <v>0</v>
      </c>
      <c r="Z4179" s="749">
        <f t="shared" si="530"/>
        <v>0</v>
      </c>
      <c r="AA4179" s="1071"/>
      <c r="AB4179" s="1071"/>
    </row>
    <row r="4180" spans="23:28" ht="70.5" customHeight="1">
      <c r="W4180" s="829">
        <f t="shared" si="528"/>
        <v>0</v>
      </c>
      <c r="X4180" s="828">
        <f t="shared" si="529"/>
        <v>0</v>
      </c>
      <c r="Y4180" s="1069">
        <f>[5]building!Y4171</f>
        <v>0</v>
      </c>
      <c r="Z4180" s="749">
        <f t="shared" si="530"/>
        <v>0</v>
      </c>
      <c r="AA4180" s="1071"/>
      <c r="AB4180" s="1071"/>
    </row>
    <row r="4181" spans="23:28" ht="70.5" customHeight="1">
      <c r="W4181" s="829">
        <f t="shared" si="528"/>
        <v>0</v>
      </c>
      <c r="X4181" s="828">
        <f t="shared" si="529"/>
        <v>0</v>
      </c>
      <c r="Y4181" s="1069">
        <f>[5]building!Y4172</f>
        <v>0</v>
      </c>
      <c r="Z4181" s="749">
        <f t="shared" si="530"/>
        <v>0</v>
      </c>
      <c r="AA4181" s="1071"/>
      <c r="AB4181" s="1071"/>
    </row>
    <row r="4182" spans="23:28" ht="70.5" customHeight="1">
      <c r="W4182" s="829">
        <f t="shared" si="528"/>
        <v>0</v>
      </c>
      <c r="X4182" s="828">
        <f t="shared" si="529"/>
        <v>0</v>
      </c>
      <c r="Y4182" s="1069">
        <f>[5]building!Y4173</f>
        <v>0</v>
      </c>
      <c r="Z4182" s="749">
        <f t="shared" si="530"/>
        <v>0</v>
      </c>
      <c r="AA4182" s="1071"/>
      <c r="AB4182" s="1071"/>
    </row>
    <row r="4183" spans="23:28" ht="70.5" customHeight="1">
      <c r="W4183" s="829">
        <f t="shared" si="528"/>
        <v>0</v>
      </c>
      <c r="X4183" s="828">
        <f t="shared" si="529"/>
        <v>0</v>
      </c>
      <c r="Y4183" s="1069">
        <f>[5]building!Y4174</f>
        <v>0</v>
      </c>
      <c r="Z4183" s="749">
        <f t="shared" si="530"/>
        <v>0</v>
      </c>
      <c r="AA4183" s="1071"/>
      <c r="AB4183" s="1071"/>
    </row>
    <row r="4184" spans="23:28" ht="70.5" customHeight="1">
      <c r="W4184" s="829">
        <f t="shared" si="528"/>
        <v>0</v>
      </c>
      <c r="X4184" s="828">
        <f t="shared" si="529"/>
        <v>0</v>
      </c>
      <c r="Y4184" s="1069">
        <f>[5]building!Y4175</f>
        <v>0</v>
      </c>
      <c r="Z4184" s="749">
        <f t="shared" si="530"/>
        <v>0</v>
      </c>
      <c r="AA4184" s="1071"/>
      <c r="AB4184" s="1071"/>
    </row>
    <row r="4185" spans="23:28" ht="70.5" customHeight="1">
      <c r="W4185" s="829">
        <f t="shared" si="528"/>
        <v>0</v>
      </c>
      <c r="X4185" s="828">
        <f t="shared" si="529"/>
        <v>0</v>
      </c>
      <c r="Y4185" s="1069">
        <f>[5]building!Y4176</f>
        <v>0</v>
      </c>
      <c r="Z4185" s="749">
        <f t="shared" si="530"/>
        <v>0</v>
      </c>
      <c r="AA4185" s="1071"/>
      <c r="AB4185" s="1071"/>
    </row>
    <row r="4186" spans="23:28" ht="70.5" customHeight="1">
      <c r="W4186" s="829">
        <f t="shared" si="528"/>
        <v>0</v>
      </c>
      <c r="X4186" s="828">
        <f t="shared" si="529"/>
        <v>0</v>
      </c>
      <c r="Y4186" s="1069">
        <f>[5]building!Y4177</f>
        <v>0</v>
      </c>
      <c r="Z4186" s="749">
        <f t="shared" si="530"/>
        <v>0</v>
      </c>
      <c r="AA4186" s="1071"/>
      <c r="AB4186" s="1071"/>
    </row>
    <row r="4187" spans="23:28" ht="70.5" customHeight="1">
      <c r="W4187" s="829">
        <f t="shared" si="528"/>
        <v>0</v>
      </c>
      <c r="X4187" s="828">
        <f t="shared" si="529"/>
        <v>0</v>
      </c>
      <c r="Y4187" s="1069">
        <f>[5]building!Y4178</f>
        <v>0</v>
      </c>
      <c r="Z4187" s="749">
        <f t="shared" si="530"/>
        <v>0</v>
      </c>
      <c r="AA4187" s="1071"/>
      <c r="AB4187" s="1071"/>
    </row>
    <row r="4188" spans="23:28" ht="70.5" customHeight="1">
      <c r="W4188" s="829">
        <f t="shared" si="528"/>
        <v>0</v>
      </c>
      <c r="X4188" s="828">
        <f t="shared" si="529"/>
        <v>0</v>
      </c>
      <c r="Y4188" s="1069">
        <f>[5]building!Y4179</f>
        <v>0</v>
      </c>
      <c r="Z4188" s="749">
        <f t="shared" si="530"/>
        <v>0</v>
      </c>
      <c r="AA4188" s="1071"/>
      <c r="AB4188" s="1071"/>
    </row>
    <row r="4189" spans="23:28" ht="70.5" customHeight="1">
      <c r="W4189" s="829">
        <f t="shared" si="528"/>
        <v>0</v>
      </c>
      <c r="X4189" s="828">
        <f t="shared" si="529"/>
        <v>0</v>
      </c>
      <c r="Y4189" s="1069">
        <f>[5]building!Y4180</f>
        <v>0</v>
      </c>
      <c r="Z4189" s="749">
        <f t="shared" si="530"/>
        <v>0</v>
      </c>
      <c r="AA4189" s="1071"/>
      <c r="AB4189" s="1071"/>
    </row>
    <row r="4190" spans="23:28" ht="70.5" customHeight="1">
      <c r="W4190" s="829">
        <f t="shared" ref="W4190:W4253" si="531">G4190+I4190+K4190+M4190+O4190+Q4190+S4190+U4190</f>
        <v>0</v>
      </c>
      <c r="X4190" s="828">
        <f t="shared" ref="X4190:X4253" si="532">W4190*C4190</f>
        <v>0</v>
      </c>
      <c r="Y4190" s="1069">
        <f>[5]building!Y4181</f>
        <v>0</v>
      </c>
      <c r="Z4190" s="749">
        <f t="shared" ref="Z4190:Z4253" si="533">Y4190*C4190</f>
        <v>0</v>
      </c>
      <c r="AA4190" s="1071"/>
      <c r="AB4190" s="1071"/>
    </row>
    <row r="4191" spans="23:28" ht="70.5" customHeight="1">
      <c r="W4191" s="829">
        <f t="shared" si="531"/>
        <v>0</v>
      </c>
      <c r="X4191" s="828">
        <f t="shared" si="532"/>
        <v>0</v>
      </c>
      <c r="Y4191" s="1069">
        <f>[5]building!Y4182</f>
        <v>0</v>
      </c>
      <c r="Z4191" s="749">
        <f t="shared" si="533"/>
        <v>0</v>
      </c>
      <c r="AA4191" s="1071"/>
      <c r="AB4191" s="1071"/>
    </row>
    <row r="4192" spans="23:28" ht="70.5" customHeight="1">
      <c r="W4192" s="829">
        <f t="shared" si="531"/>
        <v>0</v>
      </c>
      <c r="X4192" s="828">
        <f t="shared" si="532"/>
        <v>0</v>
      </c>
      <c r="Y4192" s="1069">
        <f>[5]building!Y4183</f>
        <v>0</v>
      </c>
      <c r="Z4192" s="749">
        <f t="shared" si="533"/>
        <v>0</v>
      </c>
      <c r="AA4192" s="1071"/>
      <c r="AB4192" s="1071"/>
    </row>
    <row r="4193" spans="23:28" ht="70.5" customHeight="1">
      <c r="W4193" s="829">
        <f t="shared" si="531"/>
        <v>0</v>
      </c>
      <c r="X4193" s="828">
        <f t="shared" si="532"/>
        <v>0</v>
      </c>
      <c r="Y4193" s="1069">
        <f>[5]building!Y4184</f>
        <v>0</v>
      </c>
      <c r="Z4193" s="749">
        <f t="shared" si="533"/>
        <v>0</v>
      </c>
      <c r="AA4193" s="1071"/>
      <c r="AB4193" s="1071"/>
    </row>
    <row r="4194" spans="23:28" ht="70.5" customHeight="1">
      <c r="W4194" s="829">
        <f t="shared" si="531"/>
        <v>0</v>
      </c>
      <c r="X4194" s="828">
        <f t="shared" si="532"/>
        <v>0</v>
      </c>
      <c r="Y4194" s="1069">
        <f>[5]building!Y4185</f>
        <v>0</v>
      </c>
      <c r="Z4194" s="749">
        <f t="shared" si="533"/>
        <v>0</v>
      </c>
      <c r="AA4194" s="1071"/>
      <c r="AB4194" s="1071"/>
    </row>
    <row r="4195" spans="23:28" ht="70.5" customHeight="1">
      <c r="W4195" s="829">
        <f t="shared" si="531"/>
        <v>0</v>
      </c>
      <c r="X4195" s="828">
        <f t="shared" si="532"/>
        <v>0</v>
      </c>
      <c r="Y4195" s="1069">
        <f>[5]building!Y4186</f>
        <v>0</v>
      </c>
      <c r="Z4195" s="749">
        <f t="shared" si="533"/>
        <v>0</v>
      </c>
      <c r="AA4195" s="1071"/>
      <c r="AB4195" s="1071"/>
    </row>
    <row r="4196" spans="23:28" ht="70.5" customHeight="1">
      <c r="W4196" s="829">
        <f t="shared" si="531"/>
        <v>0</v>
      </c>
      <c r="X4196" s="828">
        <f t="shared" si="532"/>
        <v>0</v>
      </c>
      <c r="Y4196" s="1069">
        <f>[5]building!Y4187</f>
        <v>0</v>
      </c>
      <c r="Z4196" s="749">
        <f t="shared" si="533"/>
        <v>0</v>
      </c>
      <c r="AA4196" s="1071"/>
      <c r="AB4196" s="1071"/>
    </row>
    <row r="4197" spans="23:28" ht="70.5" customHeight="1">
      <c r="W4197" s="829">
        <f t="shared" si="531"/>
        <v>0</v>
      </c>
      <c r="X4197" s="828">
        <f t="shared" si="532"/>
        <v>0</v>
      </c>
      <c r="Y4197" s="1069">
        <f>[5]building!Y4188</f>
        <v>0</v>
      </c>
      <c r="Z4197" s="749">
        <f t="shared" si="533"/>
        <v>0</v>
      </c>
      <c r="AA4197" s="1071"/>
      <c r="AB4197" s="1071"/>
    </row>
    <row r="4198" spans="23:28" ht="70.5" customHeight="1">
      <c r="W4198" s="829">
        <f t="shared" si="531"/>
        <v>0</v>
      </c>
      <c r="X4198" s="828">
        <f t="shared" si="532"/>
        <v>0</v>
      </c>
      <c r="Y4198" s="1069">
        <f>[5]building!Y4189</f>
        <v>0</v>
      </c>
      <c r="Z4198" s="749">
        <f t="shared" si="533"/>
        <v>0</v>
      </c>
      <c r="AA4198" s="1071"/>
      <c r="AB4198" s="1071"/>
    </row>
    <row r="4199" spans="23:28" ht="70.5" customHeight="1">
      <c r="W4199" s="829">
        <f t="shared" si="531"/>
        <v>0</v>
      </c>
      <c r="X4199" s="828">
        <f t="shared" si="532"/>
        <v>0</v>
      </c>
      <c r="Y4199" s="1069">
        <f>[5]building!Y4190</f>
        <v>0</v>
      </c>
      <c r="Z4199" s="749">
        <f t="shared" si="533"/>
        <v>0</v>
      </c>
      <c r="AA4199" s="1071"/>
      <c r="AB4199" s="1071"/>
    </row>
    <row r="4200" spans="23:28" ht="70.5" customHeight="1">
      <c r="W4200" s="829">
        <f t="shared" si="531"/>
        <v>0</v>
      </c>
      <c r="X4200" s="828">
        <f t="shared" si="532"/>
        <v>0</v>
      </c>
      <c r="Y4200" s="1069">
        <f>[5]building!Y4191</f>
        <v>0</v>
      </c>
      <c r="Z4200" s="749">
        <f t="shared" si="533"/>
        <v>0</v>
      </c>
      <c r="AA4200" s="1071"/>
      <c r="AB4200" s="1071"/>
    </row>
    <row r="4201" spans="23:28" ht="70.5" customHeight="1">
      <c r="W4201" s="829">
        <f t="shared" si="531"/>
        <v>0</v>
      </c>
      <c r="X4201" s="828">
        <f t="shared" si="532"/>
        <v>0</v>
      </c>
      <c r="Y4201" s="1069">
        <f>[5]building!Y4192</f>
        <v>0</v>
      </c>
      <c r="Z4201" s="749">
        <f t="shared" si="533"/>
        <v>0</v>
      </c>
      <c r="AA4201" s="1071"/>
      <c r="AB4201" s="1071"/>
    </row>
    <row r="4202" spans="23:28" ht="70.5" customHeight="1">
      <c r="W4202" s="829">
        <f t="shared" si="531"/>
        <v>0</v>
      </c>
      <c r="X4202" s="828">
        <f t="shared" si="532"/>
        <v>0</v>
      </c>
      <c r="Y4202" s="1069">
        <f>[5]building!Y4193</f>
        <v>0</v>
      </c>
      <c r="Z4202" s="749">
        <f t="shared" si="533"/>
        <v>0</v>
      </c>
      <c r="AA4202" s="1071"/>
      <c r="AB4202" s="1071"/>
    </row>
    <row r="4203" spans="23:28" ht="70.5" customHeight="1">
      <c r="W4203" s="829">
        <f t="shared" si="531"/>
        <v>0</v>
      </c>
      <c r="X4203" s="828">
        <f t="shared" si="532"/>
        <v>0</v>
      </c>
      <c r="Y4203" s="1069">
        <f>[5]building!Y4194</f>
        <v>0</v>
      </c>
      <c r="Z4203" s="749">
        <f t="shared" si="533"/>
        <v>0</v>
      </c>
      <c r="AA4203" s="1071"/>
      <c r="AB4203" s="1071"/>
    </row>
    <row r="4204" spans="23:28" ht="70.5" customHeight="1">
      <c r="W4204" s="829">
        <f t="shared" si="531"/>
        <v>0</v>
      </c>
      <c r="X4204" s="828">
        <f t="shared" si="532"/>
        <v>0</v>
      </c>
      <c r="Y4204" s="1069">
        <f>[5]building!Y4195</f>
        <v>0</v>
      </c>
      <c r="Z4204" s="749">
        <f t="shared" si="533"/>
        <v>0</v>
      </c>
      <c r="AA4204" s="1071"/>
      <c r="AB4204" s="1071"/>
    </row>
    <row r="4205" spans="23:28" ht="70.5" customHeight="1">
      <c r="W4205" s="829">
        <f t="shared" si="531"/>
        <v>0</v>
      </c>
      <c r="X4205" s="828">
        <f t="shared" si="532"/>
        <v>0</v>
      </c>
      <c r="Y4205" s="1069">
        <f>[5]building!Y4196</f>
        <v>0</v>
      </c>
      <c r="Z4205" s="749">
        <f t="shared" si="533"/>
        <v>0</v>
      </c>
      <c r="AA4205" s="1071"/>
      <c r="AB4205" s="1071"/>
    </row>
    <row r="4206" spans="23:28" ht="70.5" customHeight="1">
      <c r="W4206" s="829">
        <f t="shared" si="531"/>
        <v>0</v>
      </c>
      <c r="X4206" s="828">
        <f t="shared" si="532"/>
        <v>0</v>
      </c>
      <c r="Y4206" s="1069">
        <f>[5]building!Y4197</f>
        <v>0</v>
      </c>
      <c r="Z4206" s="749">
        <f t="shared" si="533"/>
        <v>0</v>
      </c>
      <c r="AA4206" s="1071"/>
      <c r="AB4206" s="1071"/>
    </row>
    <row r="4207" spans="23:28" ht="70.5" customHeight="1">
      <c r="W4207" s="829">
        <f t="shared" si="531"/>
        <v>0</v>
      </c>
      <c r="X4207" s="828">
        <f t="shared" si="532"/>
        <v>0</v>
      </c>
      <c r="Y4207" s="1069">
        <f>[5]building!Y4198</f>
        <v>0</v>
      </c>
      <c r="Z4207" s="749">
        <f t="shared" si="533"/>
        <v>0</v>
      </c>
      <c r="AA4207" s="1071"/>
      <c r="AB4207" s="1071"/>
    </row>
    <row r="4208" spans="23:28" ht="70.5" customHeight="1">
      <c r="W4208" s="829">
        <f t="shared" si="531"/>
        <v>0</v>
      </c>
      <c r="X4208" s="828">
        <f t="shared" si="532"/>
        <v>0</v>
      </c>
      <c r="Y4208" s="1069">
        <f>[5]building!Y4199</f>
        <v>0</v>
      </c>
      <c r="Z4208" s="749">
        <f t="shared" si="533"/>
        <v>0</v>
      </c>
      <c r="AA4208" s="1071"/>
      <c r="AB4208" s="1071"/>
    </row>
    <row r="4209" spans="23:28" ht="70.5" customHeight="1">
      <c r="W4209" s="829">
        <f t="shared" si="531"/>
        <v>0</v>
      </c>
      <c r="X4209" s="828">
        <f t="shared" si="532"/>
        <v>0</v>
      </c>
      <c r="Y4209" s="1069">
        <f>[5]building!Y4200</f>
        <v>0</v>
      </c>
      <c r="Z4209" s="749">
        <f t="shared" si="533"/>
        <v>0</v>
      </c>
      <c r="AA4209" s="1071"/>
      <c r="AB4209" s="1071"/>
    </row>
    <row r="4210" spans="23:28" ht="70.5" customHeight="1">
      <c r="W4210" s="829">
        <f t="shared" si="531"/>
        <v>0</v>
      </c>
      <c r="X4210" s="828">
        <f t="shared" si="532"/>
        <v>0</v>
      </c>
      <c r="Y4210" s="1069">
        <f>[5]building!Y4201</f>
        <v>0</v>
      </c>
      <c r="Z4210" s="749">
        <f t="shared" si="533"/>
        <v>0</v>
      </c>
      <c r="AA4210" s="1071"/>
      <c r="AB4210" s="1071"/>
    </row>
    <row r="4211" spans="23:28" ht="70.5" customHeight="1">
      <c r="W4211" s="829">
        <f t="shared" si="531"/>
        <v>0</v>
      </c>
      <c r="X4211" s="828">
        <f t="shared" si="532"/>
        <v>0</v>
      </c>
      <c r="Y4211" s="1069">
        <f>[5]building!Y4202</f>
        <v>0</v>
      </c>
      <c r="Z4211" s="749">
        <f t="shared" si="533"/>
        <v>0</v>
      </c>
      <c r="AA4211" s="1071"/>
      <c r="AB4211" s="1071"/>
    </row>
    <row r="4212" spans="23:28" ht="70.5" customHeight="1">
      <c r="W4212" s="829">
        <f t="shared" si="531"/>
        <v>0</v>
      </c>
      <c r="X4212" s="828">
        <f t="shared" si="532"/>
        <v>0</v>
      </c>
      <c r="Y4212" s="1069">
        <f>[5]building!Y4203</f>
        <v>0</v>
      </c>
      <c r="Z4212" s="749">
        <f t="shared" si="533"/>
        <v>0</v>
      </c>
      <c r="AA4212" s="1071"/>
      <c r="AB4212" s="1071"/>
    </row>
    <row r="4213" spans="23:28" ht="70.5" customHeight="1">
      <c r="W4213" s="829">
        <f t="shared" si="531"/>
        <v>0</v>
      </c>
      <c r="X4213" s="828">
        <f t="shared" si="532"/>
        <v>0</v>
      </c>
      <c r="Y4213" s="1069">
        <f>[5]building!Y4204</f>
        <v>0</v>
      </c>
      <c r="Z4213" s="749">
        <f t="shared" si="533"/>
        <v>0</v>
      </c>
      <c r="AA4213" s="1071"/>
      <c r="AB4213" s="1071"/>
    </row>
    <row r="4214" spans="23:28" ht="70.5" customHeight="1">
      <c r="W4214" s="829">
        <f t="shared" si="531"/>
        <v>0</v>
      </c>
      <c r="X4214" s="828">
        <f t="shared" si="532"/>
        <v>0</v>
      </c>
      <c r="Y4214" s="1069">
        <f>[5]building!Y4205</f>
        <v>0</v>
      </c>
      <c r="Z4214" s="749">
        <f t="shared" si="533"/>
        <v>0</v>
      </c>
      <c r="AA4214" s="1071"/>
      <c r="AB4214" s="1071"/>
    </row>
    <row r="4215" spans="23:28" ht="70.5" customHeight="1">
      <c r="W4215" s="829">
        <f t="shared" si="531"/>
        <v>0</v>
      </c>
      <c r="X4215" s="828">
        <f t="shared" si="532"/>
        <v>0</v>
      </c>
      <c r="Y4215" s="1069">
        <f>[5]building!Y4206</f>
        <v>0</v>
      </c>
      <c r="Z4215" s="749">
        <f t="shared" si="533"/>
        <v>0</v>
      </c>
      <c r="AA4215" s="1071"/>
      <c r="AB4215" s="1071"/>
    </row>
    <row r="4216" spans="23:28" ht="70.5" customHeight="1">
      <c r="W4216" s="829">
        <f t="shared" si="531"/>
        <v>0</v>
      </c>
      <c r="X4216" s="828">
        <f t="shared" si="532"/>
        <v>0</v>
      </c>
      <c r="Y4216" s="1069">
        <f>[5]building!Y4207</f>
        <v>0</v>
      </c>
      <c r="Z4216" s="749">
        <f t="shared" si="533"/>
        <v>0</v>
      </c>
      <c r="AA4216" s="1071"/>
      <c r="AB4216" s="1071"/>
    </row>
    <row r="4217" spans="23:28" ht="70.5" customHeight="1">
      <c r="W4217" s="829">
        <f t="shared" si="531"/>
        <v>0</v>
      </c>
      <c r="X4217" s="828">
        <f t="shared" si="532"/>
        <v>0</v>
      </c>
      <c r="Y4217" s="1069">
        <f>[5]building!Y4208</f>
        <v>0</v>
      </c>
      <c r="Z4217" s="749">
        <f t="shared" si="533"/>
        <v>0</v>
      </c>
      <c r="AA4217" s="1071"/>
      <c r="AB4217" s="1071"/>
    </row>
    <row r="4218" spans="23:28" ht="70.5" customHeight="1">
      <c r="W4218" s="829">
        <f t="shared" si="531"/>
        <v>0</v>
      </c>
      <c r="X4218" s="828">
        <f t="shared" si="532"/>
        <v>0</v>
      </c>
      <c r="Y4218" s="1069">
        <f>[5]building!Y4209</f>
        <v>0</v>
      </c>
      <c r="Z4218" s="749">
        <f t="shared" si="533"/>
        <v>0</v>
      </c>
      <c r="AA4218" s="1071"/>
      <c r="AB4218" s="1071"/>
    </row>
    <row r="4219" spans="23:28" ht="70.5" customHeight="1">
      <c r="W4219" s="829">
        <f t="shared" si="531"/>
        <v>0</v>
      </c>
      <c r="X4219" s="828">
        <f t="shared" si="532"/>
        <v>0</v>
      </c>
      <c r="Y4219" s="1069">
        <f>[5]building!Y4210</f>
        <v>0</v>
      </c>
      <c r="Z4219" s="749">
        <f t="shared" si="533"/>
        <v>0</v>
      </c>
      <c r="AA4219" s="1071"/>
      <c r="AB4219" s="1071"/>
    </row>
    <row r="4220" spans="23:28" ht="70.5" customHeight="1">
      <c r="W4220" s="829">
        <f t="shared" si="531"/>
        <v>0</v>
      </c>
      <c r="X4220" s="828">
        <f t="shared" si="532"/>
        <v>0</v>
      </c>
      <c r="Y4220" s="1069">
        <f>[5]building!Y4211</f>
        <v>0</v>
      </c>
      <c r="Z4220" s="749">
        <f t="shared" si="533"/>
        <v>0</v>
      </c>
      <c r="AA4220" s="1071"/>
      <c r="AB4220" s="1071"/>
    </row>
    <row r="4221" spans="23:28" ht="70.5" customHeight="1">
      <c r="W4221" s="829">
        <f t="shared" si="531"/>
        <v>0</v>
      </c>
      <c r="X4221" s="828">
        <f t="shared" si="532"/>
        <v>0</v>
      </c>
      <c r="Y4221" s="1069">
        <f>[5]building!Y4212</f>
        <v>0</v>
      </c>
      <c r="Z4221" s="749">
        <f t="shared" si="533"/>
        <v>0</v>
      </c>
      <c r="AA4221" s="1071"/>
      <c r="AB4221" s="1071"/>
    </row>
    <row r="4222" spans="23:28" ht="70.5" customHeight="1">
      <c r="W4222" s="829">
        <f t="shared" si="531"/>
        <v>0</v>
      </c>
      <c r="X4222" s="828">
        <f t="shared" si="532"/>
        <v>0</v>
      </c>
      <c r="Y4222" s="1069">
        <f>[5]building!Y4213</f>
        <v>0</v>
      </c>
      <c r="Z4222" s="749">
        <f t="shared" si="533"/>
        <v>0</v>
      </c>
      <c r="AA4222" s="1071"/>
      <c r="AB4222" s="1071"/>
    </row>
    <row r="4223" spans="23:28" ht="70.5" customHeight="1">
      <c r="W4223" s="829">
        <f t="shared" si="531"/>
        <v>0</v>
      </c>
      <c r="X4223" s="828">
        <f t="shared" si="532"/>
        <v>0</v>
      </c>
      <c r="Y4223" s="1069">
        <f>[5]building!Y4214</f>
        <v>0</v>
      </c>
      <c r="Z4223" s="749">
        <f t="shared" si="533"/>
        <v>0</v>
      </c>
      <c r="AA4223" s="1071"/>
      <c r="AB4223" s="1071"/>
    </row>
    <row r="4224" spans="23:28" ht="70.5" customHeight="1">
      <c r="W4224" s="829">
        <f t="shared" si="531"/>
        <v>0</v>
      </c>
      <c r="X4224" s="828">
        <f t="shared" si="532"/>
        <v>0</v>
      </c>
      <c r="Y4224" s="1069">
        <f>[5]building!Y4215</f>
        <v>0</v>
      </c>
      <c r="Z4224" s="749">
        <f t="shared" si="533"/>
        <v>0</v>
      </c>
      <c r="AA4224" s="1071"/>
      <c r="AB4224" s="1071"/>
    </row>
    <row r="4225" spans="23:28" ht="70.5" customHeight="1">
      <c r="W4225" s="829">
        <f t="shared" si="531"/>
        <v>0</v>
      </c>
      <c r="X4225" s="828">
        <f t="shared" si="532"/>
        <v>0</v>
      </c>
      <c r="Y4225" s="1069">
        <f>[5]building!Y4216</f>
        <v>0</v>
      </c>
      <c r="Z4225" s="749">
        <f t="shared" si="533"/>
        <v>0</v>
      </c>
      <c r="AA4225" s="1071"/>
      <c r="AB4225" s="1071"/>
    </row>
    <row r="4226" spans="23:28" ht="70.5" customHeight="1">
      <c r="W4226" s="829">
        <f t="shared" si="531"/>
        <v>0</v>
      </c>
      <c r="X4226" s="828">
        <f t="shared" si="532"/>
        <v>0</v>
      </c>
      <c r="Y4226" s="1069">
        <f>[5]building!Y4217</f>
        <v>0</v>
      </c>
      <c r="Z4226" s="749">
        <f t="shared" si="533"/>
        <v>0</v>
      </c>
      <c r="AA4226" s="1071"/>
      <c r="AB4226" s="1071"/>
    </row>
    <row r="4227" spans="23:28" ht="70.5" customHeight="1">
      <c r="W4227" s="829">
        <f t="shared" si="531"/>
        <v>0</v>
      </c>
      <c r="X4227" s="828">
        <f t="shared" si="532"/>
        <v>0</v>
      </c>
      <c r="Y4227" s="1069">
        <f>[5]building!Y4218</f>
        <v>0</v>
      </c>
      <c r="Z4227" s="749">
        <f t="shared" si="533"/>
        <v>0</v>
      </c>
      <c r="AA4227" s="1071"/>
      <c r="AB4227" s="1071"/>
    </row>
    <row r="4228" spans="23:28" ht="70.5" customHeight="1">
      <c r="W4228" s="829">
        <f t="shared" si="531"/>
        <v>0</v>
      </c>
      <c r="X4228" s="828">
        <f t="shared" si="532"/>
        <v>0</v>
      </c>
      <c r="Y4228" s="1069">
        <f>[5]building!Y4219</f>
        <v>0</v>
      </c>
      <c r="Z4228" s="749">
        <f t="shared" si="533"/>
        <v>0</v>
      </c>
      <c r="AA4228" s="1071"/>
      <c r="AB4228" s="1071"/>
    </row>
    <row r="4229" spans="23:28" ht="70.5" customHeight="1">
      <c r="W4229" s="829">
        <f t="shared" si="531"/>
        <v>0</v>
      </c>
      <c r="X4229" s="828">
        <f t="shared" si="532"/>
        <v>0</v>
      </c>
      <c r="Y4229" s="1069">
        <f>[5]building!Y4220</f>
        <v>0</v>
      </c>
      <c r="Z4229" s="749">
        <f t="shared" si="533"/>
        <v>0</v>
      </c>
      <c r="AA4229" s="1071"/>
      <c r="AB4229" s="1071"/>
    </row>
    <row r="4230" spans="23:28" ht="70.5" customHeight="1">
      <c r="W4230" s="829">
        <f t="shared" si="531"/>
        <v>0</v>
      </c>
      <c r="X4230" s="828">
        <f t="shared" si="532"/>
        <v>0</v>
      </c>
      <c r="Y4230" s="1069">
        <f>[5]building!Y4221</f>
        <v>0</v>
      </c>
      <c r="Z4230" s="749">
        <f t="shared" si="533"/>
        <v>0</v>
      </c>
      <c r="AA4230" s="1071"/>
      <c r="AB4230" s="1071"/>
    </row>
    <row r="4231" spans="23:28" ht="70.5" customHeight="1">
      <c r="W4231" s="829">
        <f t="shared" si="531"/>
        <v>0</v>
      </c>
      <c r="X4231" s="828">
        <f t="shared" si="532"/>
        <v>0</v>
      </c>
      <c r="Y4231" s="1069">
        <f>[5]building!Y4222</f>
        <v>0</v>
      </c>
      <c r="Z4231" s="749">
        <f t="shared" si="533"/>
        <v>0</v>
      </c>
      <c r="AA4231" s="1071"/>
      <c r="AB4231" s="1071"/>
    </row>
    <row r="4232" spans="23:28" ht="70.5" customHeight="1">
      <c r="W4232" s="829">
        <f t="shared" si="531"/>
        <v>0</v>
      </c>
      <c r="X4232" s="828">
        <f t="shared" si="532"/>
        <v>0</v>
      </c>
      <c r="Y4232" s="1069">
        <f>[5]building!Y4223</f>
        <v>0</v>
      </c>
      <c r="Z4232" s="749">
        <f t="shared" si="533"/>
        <v>0</v>
      </c>
      <c r="AA4232" s="1071"/>
      <c r="AB4232" s="1071"/>
    </row>
    <row r="4233" spans="23:28" ht="70.5" customHeight="1">
      <c r="W4233" s="829">
        <f t="shared" si="531"/>
        <v>0</v>
      </c>
      <c r="X4233" s="828">
        <f t="shared" si="532"/>
        <v>0</v>
      </c>
      <c r="Y4233" s="1069">
        <f>[5]building!Y4224</f>
        <v>0</v>
      </c>
      <c r="Z4233" s="749">
        <f t="shared" si="533"/>
        <v>0</v>
      </c>
      <c r="AA4233" s="1071"/>
      <c r="AB4233" s="1071"/>
    </row>
    <row r="4234" spans="23:28" ht="70.5" customHeight="1">
      <c r="W4234" s="829">
        <f t="shared" si="531"/>
        <v>0</v>
      </c>
      <c r="X4234" s="828">
        <f t="shared" si="532"/>
        <v>0</v>
      </c>
      <c r="Y4234" s="1069">
        <f>[5]building!Y4225</f>
        <v>0</v>
      </c>
      <c r="Z4234" s="749">
        <f t="shared" si="533"/>
        <v>0</v>
      </c>
      <c r="AA4234" s="1071"/>
      <c r="AB4234" s="1071"/>
    </row>
    <row r="4235" spans="23:28" ht="70.5" customHeight="1">
      <c r="W4235" s="829">
        <f t="shared" si="531"/>
        <v>0</v>
      </c>
      <c r="X4235" s="828">
        <f t="shared" si="532"/>
        <v>0</v>
      </c>
      <c r="Y4235" s="1069">
        <f>[5]building!Y4226</f>
        <v>0</v>
      </c>
      <c r="Z4235" s="749">
        <f t="shared" si="533"/>
        <v>0</v>
      </c>
      <c r="AA4235" s="1071"/>
      <c r="AB4235" s="1071"/>
    </row>
    <row r="4236" spans="23:28" ht="70.5" customHeight="1">
      <c r="W4236" s="829">
        <f t="shared" si="531"/>
        <v>0</v>
      </c>
      <c r="X4236" s="828">
        <f t="shared" si="532"/>
        <v>0</v>
      </c>
      <c r="Y4236" s="1069">
        <f>[5]building!Y4227</f>
        <v>0</v>
      </c>
      <c r="Z4236" s="749">
        <f t="shared" si="533"/>
        <v>0</v>
      </c>
      <c r="AA4236" s="1071"/>
      <c r="AB4236" s="1071"/>
    </row>
    <row r="4237" spans="23:28" ht="70.5" customHeight="1">
      <c r="W4237" s="829">
        <f t="shared" si="531"/>
        <v>0</v>
      </c>
      <c r="X4237" s="828">
        <f t="shared" si="532"/>
        <v>0</v>
      </c>
      <c r="Y4237" s="1069">
        <f>[5]building!Y4228</f>
        <v>0</v>
      </c>
      <c r="Z4237" s="749">
        <f t="shared" si="533"/>
        <v>0</v>
      </c>
      <c r="AA4237" s="1071"/>
      <c r="AB4237" s="1071"/>
    </row>
    <row r="4238" spans="23:28" ht="70.5" customHeight="1">
      <c r="W4238" s="829">
        <f t="shared" si="531"/>
        <v>0</v>
      </c>
      <c r="X4238" s="828">
        <f t="shared" si="532"/>
        <v>0</v>
      </c>
      <c r="Y4238" s="1069">
        <f>[5]building!Y4229</f>
        <v>0</v>
      </c>
      <c r="Z4238" s="749">
        <f t="shared" si="533"/>
        <v>0</v>
      </c>
      <c r="AA4238" s="1071"/>
      <c r="AB4238" s="1071"/>
    </row>
    <row r="4239" spans="23:28" ht="70.5" customHeight="1">
      <c r="W4239" s="829">
        <f t="shared" si="531"/>
        <v>0</v>
      </c>
      <c r="X4239" s="828">
        <f t="shared" si="532"/>
        <v>0</v>
      </c>
      <c r="Y4239" s="1069">
        <f>[5]building!Y4230</f>
        <v>0</v>
      </c>
      <c r="Z4239" s="749">
        <f t="shared" si="533"/>
        <v>0</v>
      </c>
      <c r="AA4239" s="1071"/>
      <c r="AB4239" s="1071"/>
    </row>
    <row r="4240" spans="23:28" ht="70.5" customHeight="1">
      <c r="W4240" s="829">
        <f t="shared" si="531"/>
        <v>0</v>
      </c>
      <c r="X4240" s="828">
        <f t="shared" si="532"/>
        <v>0</v>
      </c>
      <c r="Y4240" s="1069">
        <f>[5]building!Y4231</f>
        <v>0</v>
      </c>
      <c r="Z4240" s="749">
        <f t="shared" si="533"/>
        <v>0</v>
      </c>
      <c r="AA4240" s="1071"/>
      <c r="AB4240" s="1071"/>
    </row>
    <row r="4241" spans="23:28" ht="70.5" customHeight="1">
      <c r="W4241" s="829">
        <f t="shared" si="531"/>
        <v>0</v>
      </c>
      <c r="X4241" s="828">
        <f t="shared" si="532"/>
        <v>0</v>
      </c>
      <c r="Y4241" s="1069">
        <f>[5]building!Y4232</f>
        <v>0</v>
      </c>
      <c r="Z4241" s="749">
        <f t="shared" si="533"/>
        <v>0</v>
      </c>
      <c r="AA4241" s="1071"/>
      <c r="AB4241" s="1071"/>
    </row>
    <row r="4242" spans="23:28" ht="70.5" customHeight="1">
      <c r="W4242" s="829">
        <f t="shared" si="531"/>
        <v>0</v>
      </c>
      <c r="X4242" s="828">
        <f t="shared" si="532"/>
        <v>0</v>
      </c>
      <c r="Y4242" s="1069">
        <f>[5]building!Y4233</f>
        <v>0</v>
      </c>
      <c r="Z4242" s="749">
        <f t="shared" si="533"/>
        <v>0</v>
      </c>
      <c r="AA4242" s="1071"/>
      <c r="AB4242" s="1071"/>
    </row>
    <row r="4243" spans="23:28" ht="70.5" customHeight="1">
      <c r="W4243" s="829">
        <f t="shared" si="531"/>
        <v>0</v>
      </c>
      <c r="X4243" s="828">
        <f t="shared" si="532"/>
        <v>0</v>
      </c>
      <c r="Y4243" s="1069">
        <f>[5]building!Y4234</f>
        <v>0</v>
      </c>
      <c r="Z4243" s="749">
        <f t="shared" si="533"/>
        <v>0</v>
      </c>
      <c r="AA4243" s="1071"/>
      <c r="AB4243" s="1071"/>
    </row>
    <row r="4244" spans="23:28" ht="70.5" customHeight="1">
      <c r="W4244" s="829">
        <f t="shared" si="531"/>
        <v>0</v>
      </c>
      <c r="X4244" s="828">
        <f t="shared" si="532"/>
        <v>0</v>
      </c>
      <c r="Y4244" s="1069">
        <f>[5]building!Y4235</f>
        <v>0</v>
      </c>
      <c r="Z4244" s="749">
        <f t="shared" si="533"/>
        <v>0</v>
      </c>
      <c r="AA4244" s="1071"/>
      <c r="AB4244" s="1071"/>
    </row>
    <row r="4245" spans="23:28" ht="70.5" customHeight="1">
      <c r="W4245" s="829">
        <f t="shared" si="531"/>
        <v>0</v>
      </c>
      <c r="X4245" s="828">
        <f t="shared" si="532"/>
        <v>0</v>
      </c>
      <c r="Y4245" s="1069">
        <f>[5]building!Y4236</f>
        <v>0</v>
      </c>
      <c r="Z4245" s="749">
        <f t="shared" si="533"/>
        <v>0</v>
      </c>
      <c r="AA4245" s="1071"/>
      <c r="AB4245" s="1071"/>
    </row>
    <row r="4246" spans="23:28" ht="70.5" customHeight="1">
      <c r="W4246" s="829">
        <f t="shared" si="531"/>
        <v>0</v>
      </c>
      <c r="X4246" s="828">
        <f t="shared" si="532"/>
        <v>0</v>
      </c>
      <c r="Y4246" s="1069">
        <f>[5]building!Y4237</f>
        <v>0</v>
      </c>
      <c r="Z4246" s="749">
        <f t="shared" si="533"/>
        <v>0</v>
      </c>
      <c r="AA4246" s="1071"/>
      <c r="AB4246" s="1071"/>
    </row>
    <row r="4247" spans="23:28" ht="70.5" customHeight="1">
      <c r="W4247" s="829">
        <f t="shared" si="531"/>
        <v>0</v>
      </c>
      <c r="X4247" s="828">
        <f t="shared" si="532"/>
        <v>0</v>
      </c>
      <c r="Y4247" s="1069">
        <f>[5]building!Y4238</f>
        <v>0</v>
      </c>
      <c r="Z4247" s="749">
        <f t="shared" si="533"/>
        <v>0</v>
      </c>
      <c r="AA4247" s="1071"/>
      <c r="AB4247" s="1071"/>
    </row>
    <row r="4248" spans="23:28" ht="70.5" customHeight="1">
      <c r="W4248" s="829">
        <f t="shared" si="531"/>
        <v>0</v>
      </c>
      <c r="X4248" s="828">
        <f t="shared" si="532"/>
        <v>0</v>
      </c>
      <c r="Y4248" s="1069">
        <f>[5]building!Y4239</f>
        <v>0</v>
      </c>
      <c r="Z4248" s="749">
        <f t="shared" si="533"/>
        <v>0</v>
      </c>
      <c r="AA4248" s="1071"/>
      <c r="AB4248" s="1071"/>
    </row>
    <row r="4249" spans="23:28" ht="70.5" customHeight="1">
      <c r="W4249" s="829">
        <f t="shared" si="531"/>
        <v>0</v>
      </c>
      <c r="X4249" s="828">
        <f t="shared" si="532"/>
        <v>0</v>
      </c>
      <c r="Y4249" s="1069">
        <f>[5]building!Y4240</f>
        <v>0</v>
      </c>
      <c r="Z4249" s="749">
        <f t="shared" si="533"/>
        <v>0</v>
      </c>
      <c r="AA4249" s="1071"/>
      <c r="AB4249" s="1071"/>
    </row>
    <row r="4250" spans="23:28" ht="70.5" customHeight="1">
      <c r="W4250" s="829">
        <f t="shared" si="531"/>
        <v>0</v>
      </c>
      <c r="X4250" s="828">
        <f t="shared" si="532"/>
        <v>0</v>
      </c>
      <c r="Y4250" s="1069">
        <f>[5]building!Y4241</f>
        <v>0</v>
      </c>
      <c r="Z4250" s="749">
        <f t="shared" si="533"/>
        <v>0</v>
      </c>
      <c r="AA4250" s="1071"/>
      <c r="AB4250" s="1071"/>
    </row>
    <row r="4251" spans="23:28" ht="70.5" customHeight="1">
      <c r="W4251" s="829">
        <f t="shared" si="531"/>
        <v>0</v>
      </c>
      <c r="X4251" s="828">
        <f t="shared" si="532"/>
        <v>0</v>
      </c>
      <c r="Y4251" s="1069">
        <f>[5]building!Y4242</f>
        <v>0</v>
      </c>
      <c r="Z4251" s="749">
        <f t="shared" si="533"/>
        <v>0</v>
      </c>
      <c r="AA4251" s="1071"/>
      <c r="AB4251" s="1071"/>
    </row>
    <row r="4252" spans="23:28" ht="70.5" customHeight="1">
      <c r="W4252" s="829">
        <f t="shared" si="531"/>
        <v>0</v>
      </c>
      <c r="X4252" s="828">
        <f t="shared" si="532"/>
        <v>0</v>
      </c>
      <c r="Y4252" s="1069">
        <f>[5]building!Y4243</f>
        <v>0</v>
      </c>
      <c r="Z4252" s="749">
        <f t="shared" si="533"/>
        <v>0</v>
      </c>
      <c r="AA4252" s="1071"/>
      <c r="AB4252" s="1071"/>
    </row>
    <row r="4253" spans="23:28" ht="70.5" customHeight="1">
      <c r="W4253" s="829">
        <f t="shared" si="531"/>
        <v>0</v>
      </c>
      <c r="X4253" s="828">
        <f t="shared" si="532"/>
        <v>0</v>
      </c>
      <c r="Y4253" s="1069">
        <f>[5]building!Y4244</f>
        <v>0</v>
      </c>
      <c r="Z4253" s="749">
        <f t="shared" si="533"/>
        <v>0</v>
      </c>
      <c r="AA4253" s="1071"/>
      <c r="AB4253" s="1071"/>
    </row>
    <row r="4254" spans="23:28" ht="70.5" customHeight="1">
      <c r="W4254" s="829">
        <f t="shared" ref="W4254:W4317" si="534">G4254+I4254+K4254+M4254+O4254+Q4254+S4254+U4254</f>
        <v>0</v>
      </c>
      <c r="X4254" s="828">
        <f t="shared" ref="X4254:X4317" si="535">W4254*C4254</f>
        <v>0</v>
      </c>
      <c r="Y4254" s="1069">
        <f>[5]building!Y4245</f>
        <v>0</v>
      </c>
      <c r="Z4254" s="749">
        <f t="shared" ref="Z4254:Z4317" si="536">Y4254*C4254</f>
        <v>0</v>
      </c>
      <c r="AA4254" s="1071"/>
      <c r="AB4254" s="1071"/>
    </row>
    <row r="4255" spans="23:28" ht="70.5" customHeight="1">
      <c r="W4255" s="829">
        <f t="shared" si="534"/>
        <v>0</v>
      </c>
      <c r="X4255" s="828">
        <f t="shared" si="535"/>
        <v>0</v>
      </c>
      <c r="Y4255" s="1069">
        <f>[5]building!Y4246</f>
        <v>0</v>
      </c>
      <c r="Z4255" s="749">
        <f t="shared" si="536"/>
        <v>0</v>
      </c>
      <c r="AA4255" s="1071"/>
      <c r="AB4255" s="1071"/>
    </row>
    <row r="4256" spans="23:28" ht="70.5" customHeight="1">
      <c r="W4256" s="829">
        <f t="shared" si="534"/>
        <v>0</v>
      </c>
      <c r="X4256" s="828">
        <f t="shared" si="535"/>
        <v>0</v>
      </c>
      <c r="Y4256" s="1069">
        <f>[5]building!Y4247</f>
        <v>0</v>
      </c>
      <c r="Z4256" s="749">
        <f t="shared" si="536"/>
        <v>0</v>
      </c>
      <c r="AA4256" s="1071"/>
      <c r="AB4256" s="1071"/>
    </row>
    <row r="4257" spans="23:28" ht="70.5" customHeight="1">
      <c r="W4257" s="829">
        <f t="shared" si="534"/>
        <v>0</v>
      </c>
      <c r="X4257" s="828">
        <f t="shared" si="535"/>
        <v>0</v>
      </c>
      <c r="Y4257" s="1069">
        <f>[5]building!Y4248</f>
        <v>0</v>
      </c>
      <c r="Z4257" s="749">
        <f t="shared" si="536"/>
        <v>0</v>
      </c>
      <c r="AA4257" s="1071"/>
      <c r="AB4257" s="1071"/>
    </row>
    <row r="4258" spans="23:28" ht="70.5" customHeight="1">
      <c r="W4258" s="829">
        <f t="shared" si="534"/>
        <v>0</v>
      </c>
      <c r="X4258" s="828">
        <f t="shared" si="535"/>
        <v>0</v>
      </c>
      <c r="Y4258" s="1069">
        <f>[5]building!Y4249</f>
        <v>0</v>
      </c>
      <c r="Z4258" s="749">
        <f t="shared" si="536"/>
        <v>0</v>
      </c>
      <c r="AA4258" s="1071"/>
      <c r="AB4258" s="1071"/>
    </row>
    <row r="4259" spans="23:28" ht="70.5" customHeight="1">
      <c r="W4259" s="829">
        <f t="shared" si="534"/>
        <v>0</v>
      </c>
      <c r="X4259" s="828">
        <f t="shared" si="535"/>
        <v>0</v>
      </c>
      <c r="Y4259" s="1069">
        <f>[5]building!Y4250</f>
        <v>0</v>
      </c>
      <c r="Z4259" s="749">
        <f t="shared" si="536"/>
        <v>0</v>
      </c>
      <c r="AA4259" s="1071"/>
      <c r="AB4259" s="1071"/>
    </row>
    <row r="4260" spans="23:28" ht="70.5" customHeight="1">
      <c r="W4260" s="829">
        <f t="shared" si="534"/>
        <v>0</v>
      </c>
      <c r="X4260" s="828">
        <f t="shared" si="535"/>
        <v>0</v>
      </c>
      <c r="Y4260" s="1069">
        <f>[5]building!Y4251</f>
        <v>0</v>
      </c>
      <c r="Z4260" s="749">
        <f t="shared" si="536"/>
        <v>0</v>
      </c>
      <c r="AA4260" s="1071"/>
      <c r="AB4260" s="1071"/>
    </row>
    <row r="4261" spans="23:28" ht="70.5" customHeight="1">
      <c r="W4261" s="829">
        <f t="shared" si="534"/>
        <v>0</v>
      </c>
      <c r="X4261" s="828">
        <f t="shared" si="535"/>
        <v>0</v>
      </c>
      <c r="Y4261" s="1069">
        <f>[5]building!Y4252</f>
        <v>0</v>
      </c>
      <c r="Z4261" s="749">
        <f t="shared" si="536"/>
        <v>0</v>
      </c>
      <c r="AA4261" s="1071"/>
      <c r="AB4261" s="1071"/>
    </row>
    <row r="4262" spans="23:28" ht="70.5" customHeight="1">
      <c r="W4262" s="829">
        <f t="shared" si="534"/>
        <v>0</v>
      </c>
      <c r="X4262" s="828">
        <f t="shared" si="535"/>
        <v>0</v>
      </c>
      <c r="Y4262" s="1069">
        <f>[5]building!Y4253</f>
        <v>0</v>
      </c>
      <c r="Z4262" s="749">
        <f t="shared" si="536"/>
        <v>0</v>
      </c>
      <c r="AA4262" s="1071"/>
      <c r="AB4262" s="1071"/>
    </row>
    <row r="4263" spans="23:28" ht="70.5" customHeight="1">
      <c r="W4263" s="829">
        <f t="shared" si="534"/>
        <v>0</v>
      </c>
      <c r="X4263" s="828">
        <f t="shared" si="535"/>
        <v>0</v>
      </c>
      <c r="Y4263" s="1069">
        <f>[5]building!Y4254</f>
        <v>0</v>
      </c>
      <c r="Z4263" s="749">
        <f t="shared" si="536"/>
        <v>0</v>
      </c>
      <c r="AA4263" s="1071"/>
      <c r="AB4263" s="1071"/>
    </row>
    <row r="4264" spans="23:28" ht="70.5" customHeight="1">
      <c r="W4264" s="829">
        <f t="shared" si="534"/>
        <v>0</v>
      </c>
      <c r="X4264" s="828">
        <f t="shared" si="535"/>
        <v>0</v>
      </c>
      <c r="Y4264" s="1069">
        <f>[5]building!Y4255</f>
        <v>0</v>
      </c>
      <c r="Z4264" s="749">
        <f t="shared" si="536"/>
        <v>0</v>
      </c>
      <c r="AA4264" s="1071"/>
      <c r="AB4264" s="1071"/>
    </row>
    <row r="4265" spans="23:28" ht="70.5" customHeight="1">
      <c r="W4265" s="829">
        <f t="shared" si="534"/>
        <v>0</v>
      </c>
      <c r="X4265" s="828">
        <f t="shared" si="535"/>
        <v>0</v>
      </c>
      <c r="Y4265" s="1069">
        <f>[5]building!Y4256</f>
        <v>0</v>
      </c>
      <c r="Z4265" s="749">
        <f t="shared" si="536"/>
        <v>0</v>
      </c>
      <c r="AA4265" s="1071"/>
      <c r="AB4265" s="1071"/>
    </row>
    <row r="4266" spans="23:28" ht="70.5" customHeight="1">
      <c r="W4266" s="829">
        <f t="shared" si="534"/>
        <v>0</v>
      </c>
      <c r="X4266" s="828">
        <f t="shared" si="535"/>
        <v>0</v>
      </c>
      <c r="Y4266" s="1069">
        <f>[5]building!Y4257</f>
        <v>0</v>
      </c>
      <c r="Z4266" s="749">
        <f t="shared" si="536"/>
        <v>0</v>
      </c>
      <c r="AA4266" s="1071"/>
      <c r="AB4266" s="1071"/>
    </row>
    <row r="4267" spans="23:28" ht="70.5" customHeight="1">
      <c r="W4267" s="829">
        <f t="shared" si="534"/>
        <v>0</v>
      </c>
      <c r="X4267" s="828">
        <f t="shared" si="535"/>
        <v>0</v>
      </c>
      <c r="Y4267" s="1069">
        <f>[5]building!Y4258</f>
        <v>0</v>
      </c>
      <c r="Z4267" s="749">
        <f t="shared" si="536"/>
        <v>0</v>
      </c>
      <c r="AA4267" s="1071"/>
      <c r="AB4267" s="1071"/>
    </row>
    <row r="4268" spans="23:28" ht="70.5" customHeight="1">
      <c r="W4268" s="829">
        <f t="shared" si="534"/>
        <v>0</v>
      </c>
      <c r="X4268" s="828">
        <f t="shared" si="535"/>
        <v>0</v>
      </c>
      <c r="Y4268" s="1069">
        <f>[5]building!Y4259</f>
        <v>0</v>
      </c>
      <c r="Z4268" s="749">
        <f t="shared" si="536"/>
        <v>0</v>
      </c>
      <c r="AA4268" s="1071"/>
      <c r="AB4268" s="1071"/>
    </row>
    <row r="4269" spans="23:28" ht="70.5" customHeight="1">
      <c r="W4269" s="829">
        <f t="shared" si="534"/>
        <v>0</v>
      </c>
      <c r="X4269" s="828">
        <f t="shared" si="535"/>
        <v>0</v>
      </c>
      <c r="Y4269" s="1069">
        <f>[5]building!Y4260</f>
        <v>0</v>
      </c>
      <c r="Z4269" s="749">
        <f t="shared" si="536"/>
        <v>0</v>
      </c>
      <c r="AA4269" s="1071"/>
      <c r="AB4269" s="1071"/>
    </row>
    <row r="4270" spans="23:28" ht="70.5" customHeight="1">
      <c r="W4270" s="829">
        <f t="shared" si="534"/>
        <v>0</v>
      </c>
      <c r="X4270" s="828">
        <f t="shared" si="535"/>
        <v>0</v>
      </c>
      <c r="Y4270" s="1069">
        <f>[5]building!Y4261</f>
        <v>0</v>
      </c>
      <c r="Z4270" s="749">
        <f t="shared" si="536"/>
        <v>0</v>
      </c>
      <c r="AA4270" s="1071"/>
      <c r="AB4270" s="1071"/>
    </row>
    <row r="4271" spans="23:28" ht="70.5" customHeight="1">
      <c r="W4271" s="829">
        <f t="shared" si="534"/>
        <v>0</v>
      </c>
      <c r="X4271" s="828">
        <f t="shared" si="535"/>
        <v>0</v>
      </c>
      <c r="Y4271" s="1069">
        <f>[5]building!Y4262</f>
        <v>0</v>
      </c>
      <c r="Z4271" s="749">
        <f t="shared" si="536"/>
        <v>0</v>
      </c>
      <c r="AA4271" s="1071"/>
      <c r="AB4271" s="1071"/>
    </row>
    <row r="4272" spans="23:28" ht="70.5" customHeight="1">
      <c r="W4272" s="829">
        <f t="shared" si="534"/>
        <v>0</v>
      </c>
      <c r="X4272" s="828">
        <f t="shared" si="535"/>
        <v>0</v>
      </c>
      <c r="Y4272" s="1069">
        <f>[5]building!Y4263</f>
        <v>0</v>
      </c>
      <c r="Z4272" s="749">
        <f t="shared" si="536"/>
        <v>0</v>
      </c>
      <c r="AA4272" s="1071"/>
      <c r="AB4272" s="1071"/>
    </row>
    <row r="4273" spans="23:28" ht="70.5" customHeight="1">
      <c r="W4273" s="829">
        <f t="shared" si="534"/>
        <v>0</v>
      </c>
      <c r="X4273" s="828">
        <f t="shared" si="535"/>
        <v>0</v>
      </c>
      <c r="Y4273" s="1069">
        <f>[5]building!Y4264</f>
        <v>0</v>
      </c>
      <c r="Z4273" s="749">
        <f t="shared" si="536"/>
        <v>0</v>
      </c>
      <c r="AA4273" s="1071"/>
      <c r="AB4273" s="1071"/>
    </row>
    <row r="4274" spans="23:28" ht="70.5" customHeight="1">
      <c r="W4274" s="829">
        <f t="shared" si="534"/>
        <v>0</v>
      </c>
      <c r="X4274" s="828">
        <f t="shared" si="535"/>
        <v>0</v>
      </c>
      <c r="Y4274" s="1069">
        <f>[5]building!Y4265</f>
        <v>0</v>
      </c>
      <c r="Z4274" s="749">
        <f t="shared" si="536"/>
        <v>0</v>
      </c>
      <c r="AA4274" s="1071"/>
      <c r="AB4274" s="1071"/>
    </row>
    <row r="4275" spans="23:28" ht="70.5" customHeight="1">
      <c r="W4275" s="829">
        <f t="shared" si="534"/>
        <v>0</v>
      </c>
      <c r="X4275" s="828">
        <f t="shared" si="535"/>
        <v>0</v>
      </c>
      <c r="Y4275" s="1069">
        <f>[5]building!Y4266</f>
        <v>0</v>
      </c>
      <c r="Z4275" s="749">
        <f t="shared" si="536"/>
        <v>0</v>
      </c>
      <c r="AA4275" s="1071"/>
      <c r="AB4275" s="1071"/>
    </row>
    <row r="4276" spans="23:28" ht="70.5" customHeight="1">
      <c r="W4276" s="829">
        <f t="shared" si="534"/>
        <v>0</v>
      </c>
      <c r="X4276" s="828">
        <f t="shared" si="535"/>
        <v>0</v>
      </c>
      <c r="Y4276" s="1069">
        <f>[5]building!Y4267</f>
        <v>0</v>
      </c>
      <c r="Z4276" s="749">
        <f t="shared" si="536"/>
        <v>0</v>
      </c>
      <c r="AA4276" s="1071"/>
      <c r="AB4276" s="1071"/>
    </row>
    <row r="4277" spans="23:28" ht="70.5" customHeight="1">
      <c r="W4277" s="829">
        <f t="shared" si="534"/>
        <v>0</v>
      </c>
      <c r="X4277" s="828">
        <f t="shared" si="535"/>
        <v>0</v>
      </c>
      <c r="Y4277" s="1069">
        <f>[5]building!Y4268</f>
        <v>0</v>
      </c>
      <c r="Z4277" s="749">
        <f t="shared" si="536"/>
        <v>0</v>
      </c>
      <c r="AA4277" s="1071"/>
      <c r="AB4277" s="1071"/>
    </row>
    <row r="4278" spans="23:28" ht="70.5" customHeight="1">
      <c r="W4278" s="829">
        <f t="shared" si="534"/>
        <v>0</v>
      </c>
      <c r="X4278" s="828">
        <f t="shared" si="535"/>
        <v>0</v>
      </c>
      <c r="Y4278" s="1069">
        <f>[5]building!Y4269</f>
        <v>0</v>
      </c>
      <c r="Z4278" s="749">
        <f t="shared" si="536"/>
        <v>0</v>
      </c>
      <c r="AA4278" s="1071"/>
      <c r="AB4278" s="1071"/>
    </row>
    <row r="4279" spans="23:28" ht="70.5" customHeight="1">
      <c r="W4279" s="829">
        <f t="shared" si="534"/>
        <v>0</v>
      </c>
      <c r="X4279" s="828">
        <f t="shared" si="535"/>
        <v>0</v>
      </c>
      <c r="Y4279" s="1069">
        <f>[5]building!Y4270</f>
        <v>0</v>
      </c>
      <c r="Z4279" s="749">
        <f t="shared" si="536"/>
        <v>0</v>
      </c>
      <c r="AA4279" s="1071"/>
      <c r="AB4279" s="1071"/>
    </row>
    <row r="4280" spans="23:28" ht="70.5" customHeight="1">
      <c r="W4280" s="829">
        <f t="shared" si="534"/>
        <v>0</v>
      </c>
      <c r="X4280" s="828">
        <f t="shared" si="535"/>
        <v>0</v>
      </c>
      <c r="Y4280" s="1069">
        <f>[5]building!Y4271</f>
        <v>0</v>
      </c>
      <c r="Z4280" s="749">
        <f t="shared" si="536"/>
        <v>0</v>
      </c>
      <c r="AA4280" s="1071"/>
      <c r="AB4280" s="1071"/>
    </row>
    <row r="4281" spans="23:28" ht="70.5" customHeight="1">
      <c r="W4281" s="829">
        <f t="shared" si="534"/>
        <v>0</v>
      </c>
      <c r="X4281" s="828">
        <f t="shared" si="535"/>
        <v>0</v>
      </c>
      <c r="Y4281" s="1069">
        <f>[5]building!Y4272</f>
        <v>0</v>
      </c>
      <c r="Z4281" s="749">
        <f t="shared" si="536"/>
        <v>0</v>
      </c>
      <c r="AA4281" s="1071"/>
      <c r="AB4281" s="1071"/>
    </row>
    <row r="4282" spans="23:28" ht="70.5" customHeight="1">
      <c r="W4282" s="829">
        <f t="shared" si="534"/>
        <v>0</v>
      </c>
      <c r="X4282" s="828">
        <f t="shared" si="535"/>
        <v>0</v>
      </c>
      <c r="Y4282" s="1069">
        <f>[5]building!Y4273</f>
        <v>0</v>
      </c>
      <c r="Z4282" s="749">
        <f t="shared" si="536"/>
        <v>0</v>
      </c>
      <c r="AA4282" s="1071"/>
      <c r="AB4282" s="1071"/>
    </row>
    <row r="4283" spans="23:28" ht="70.5" customHeight="1">
      <c r="W4283" s="829">
        <f t="shared" si="534"/>
        <v>0</v>
      </c>
      <c r="X4283" s="828">
        <f t="shared" si="535"/>
        <v>0</v>
      </c>
      <c r="Y4283" s="1069">
        <f>[5]building!Y4274</f>
        <v>0</v>
      </c>
      <c r="Z4283" s="749">
        <f t="shared" si="536"/>
        <v>0</v>
      </c>
      <c r="AA4283" s="1071"/>
      <c r="AB4283" s="1071"/>
    </row>
    <row r="4284" spans="23:28" ht="70.5" customHeight="1">
      <c r="W4284" s="829">
        <f t="shared" si="534"/>
        <v>0</v>
      </c>
      <c r="X4284" s="828">
        <f t="shared" si="535"/>
        <v>0</v>
      </c>
      <c r="Y4284" s="1069">
        <f>[5]building!Y4275</f>
        <v>0</v>
      </c>
      <c r="Z4284" s="749">
        <f t="shared" si="536"/>
        <v>0</v>
      </c>
      <c r="AA4284" s="1071"/>
      <c r="AB4284" s="1071"/>
    </row>
    <row r="4285" spans="23:28" ht="70.5" customHeight="1">
      <c r="W4285" s="829">
        <f t="shared" si="534"/>
        <v>0</v>
      </c>
      <c r="X4285" s="828">
        <f t="shared" si="535"/>
        <v>0</v>
      </c>
      <c r="Y4285" s="1069">
        <f>[5]building!Y4276</f>
        <v>0</v>
      </c>
      <c r="Z4285" s="749">
        <f t="shared" si="536"/>
        <v>0</v>
      </c>
      <c r="AA4285" s="1071"/>
      <c r="AB4285" s="1071"/>
    </row>
    <row r="4286" spans="23:28" ht="70.5" customHeight="1">
      <c r="W4286" s="829">
        <f t="shared" si="534"/>
        <v>0</v>
      </c>
      <c r="X4286" s="828">
        <f t="shared" si="535"/>
        <v>0</v>
      </c>
      <c r="Y4286" s="1069">
        <f>[5]building!Y4277</f>
        <v>0</v>
      </c>
      <c r="Z4286" s="749">
        <f t="shared" si="536"/>
        <v>0</v>
      </c>
      <c r="AA4286" s="1071"/>
      <c r="AB4286" s="1071"/>
    </row>
    <row r="4287" spans="23:28" ht="70.5" customHeight="1">
      <c r="W4287" s="829">
        <f t="shared" si="534"/>
        <v>0</v>
      </c>
      <c r="X4287" s="828">
        <f t="shared" si="535"/>
        <v>0</v>
      </c>
      <c r="Y4287" s="1069">
        <f>[5]building!Y4278</f>
        <v>0</v>
      </c>
      <c r="Z4287" s="749">
        <f t="shared" si="536"/>
        <v>0</v>
      </c>
      <c r="AA4287" s="1071"/>
      <c r="AB4287" s="1071"/>
    </row>
    <row r="4288" spans="23:28" ht="70.5" customHeight="1">
      <c r="W4288" s="829">
        <f t="shared" si="534"/>
        <v>0</v>
      </c>
      <c r="X4288" s="828">
        <f t="shared" si="535"/>
        <v>0</v>
      </c>
      <c r="Y4288" s="1069">
        <f>[5]building!Y4279</f>
        <v>0</v>
      </c>
      <c r="Z4288" s="749">
        <f t="shared" si="536"/>
        <v>0</v>
      </c>
      <c r="AA4288" s="1071"/>
      <c r="AB4288" s="1071"/>
    </row>
    <row r="4289" spans="23:28" ht="70.5" customHeight="1">
      <c r="W4289" s="829">
        <f t="shared" si="534"/>
        <v>0</v>
      </c>
      <c r="X4289" s="828">
        <f t="shared" si="535"/>
        <v>0</v>
      </c>
      <c r="Y4289" s="1069">
        <f>[5]building!Y4280</f>
        <v>0</v>
      </c>
      <c r="Z4289" s="749">
        <f t="shared" si="536"/>
        <v>0</v>
      </c>
      <c r="AA4289" s="1071"/>
      <c r="AB4289" s="1071"/>
    </row>
    <row r="4290" spans="23:28" ht="70.5" customHeight="1">
      <c r="W4290" s="829">
        <f t="shared" si="534"/>
        <v>0</v>
      </c>
      <c r="X4290" s="828">
        <f t="shared" si="535"/>
        <v>0</v>
      </c>
      <c r="Y4290" s="1069">
        <f>[5]building!Y4281</f>
        <v>0</v>
      </c>
      <c r="Z4290" s="749">
        <f t="shared" si="536"/>
        <v>0</v>
      </c>
      <c r="AA4290" s="1071"/>
      <c r="AB4290" s="1071"/>
    </row>
    <row r="4291" spans="23:28" ht="70.5" customHeight="1">
      <c r="W4291" s="829">
        <f t="shared" si="534"/>
        <v>0</v>
      </c>
      <c r="X4291" s="828">
        <f t="shared" si="535"/>
        <v>0</v>
      </c>
      <c r="Y4291" s="1069">
        <f>[5]building!Y4282</f>
        <v>0</v>
      </c>
      <c r="Z4291" s="749">
        <f t="shared" si="536"/>
        <v>0</v>
      </c>
      <c r="AA4291" s="1071"/>
      <c r="AB4291" s="1071"/>
    </row>
    <row r="4292" spans="23:28" ht="70.5" customHeight="1">
      <c r="W4292" s="829">
        <f t="shared" si="534"/>
        <v>0</v>
      </c>
      <c r="X4292" s="828">
        <f t="shared" si="535"/>
        <v>0</v>
      </c>
      <c r="Y4292" s="1069">
        <f>[5]building!Y4283</f>
        <v>0</v>
      </c>
      <c r="Z4292" s="749">
        <f t="shared" si="536"/>
        <v>0</v>
      </c>
      <c r="AA4292" s="1071"/>
      <c r="AB4292" s="1071"/>
    </row>
    <row r="4293" spans="23:28" ht="70.5" customHeight="1">
      <c r="W4293" s="829">
        <f t="shared" si="534"/>
        <v>0</v>
      </c>
      <c r="X4293" s="828">
        <f t="shared" si="535"/>
        <v>0</v>
      </c>
      <c r="Y4293" s="1069">
        <f>[5]building!Y4284</f>
        <v>0</v>
      </c>
      <c r="Z4293" s="749">
        <f t="shared" si="536"/>
        <v>0</v>
      </c>
      <c r="AA4293" s="1071"/>
      <c r="AB4293" s="1071"/>
    </row>
    <row r="4294" spans="23:28" ht="70.5" customHeight="1">
      <c r="W4294" s="829">
        <f t="shared" si="534"/>
        <v>0</v>
      </c>
      <c r="X4294" s="828">
        <f t="shared" si="535"/>
        <v>0</v>
      </c>
      <c r="Y4294" s="1069">
        <f>[5]building!Y4285</f>
        <v>0</v>
      </c>
      <c r="Z4294" s="749">
        <f t="shared" si="536"/>
        <v>0</v>
      </c>
      <c r="AA4294" s="1071"/>
      <c r="AB4294" s="1071"/>
    </row>
    <row r="4295" spans="23:28" ht="70.5" customHeight="1">
      <c r="W4295" s="829">
        <f t="shared" si="534"/>
        <v>0</v>
      </c>
      <c r="X4295" s="828">
        <f t="shared" si="535"/>
        <v>0</v>
      </c>
      <c r="Y4295" s="1069">
        <f>[5]building!Y4286</f>
        <v>0</v>
      </c>
      <c r="Z4295" s="749">
        <f t="shared" si="536"/>
        <v>0</v>
      </c>
      <c r="AA4295" s="1071"/>
      <c r="AB4295" s="1071"/>
    </row>
    <row r="4296" spans="23:28" ht="70.5" customHeight="1">
      <c r="W4296" s="829">
        <f t="shared" si="534"/>
        <v>0</v>
      </c>
      <c r="X4296" s="828">
        <f t="shared" si="535"/>
        <v>0</v>
      </c>
      <c r="Y4296" s="1069">
        <f>[5]building!Y4287</f>
        <v>0</v>
      </c>
      <c r="Z4296" s="749">
        <f t="shared" si="536"/>
        <v>0</v>
      </c>
      <c r="AA4296" s="1071"/>
      <c r="AB4296" s="1071"/>
    </row>
    <row r="4297" spans="23:28" ht="70.5" customHeight="1">
      <c r="W4297" s="829">
        <f t="shared" si="534"/>
        <v>0</v>
      </c>
      <c r="X4297" s="828">
        <f t="shared" si="535"/>
        <v>0</v>
      </c>
      <c r="Y4297" s="1069">
        <f>[5]building!Y4288</f>
        <v>0</v>
      </c>
      <c r="Z4297" s="749">
        <f t="shared" si="536"/>
        <v>0</v>
      </c>
      <c r="AA4297" s="1071"/>
      <c r="AB4297" s="1071"/>
    </row>
    <row r="4298" spans="23:28" ht="70.5" customHeight="1">
      <c r="W4298" s="829">
        <f t="shared" si="534"/>
        <v>0</v>
      </c>
      <c r="X4298" s="828">
        <f t="shared" si="535"/>
        <v>0</v>
      </c>
      <c r="Y4298" s="1069">
        <f>[5]building!Y4289</f>
        <v>0</v>
      </c>
      <c r="Z4298" s="749">
        <f t="shared" si="536"/>
        <v>0</v>
      </c>
      <c r="AA4298" s="1071"/>
      <c r="AB4298" s="1071"/>
    </row>
    <row r="4299" spans="23:28" ht="70.5" customHeight="1">
      <c r="W4299" s="829">
        <f t="shared" si="534"/>
        <v>0</v>
      </c>
      <c r="X4299" s="828">
        <f t="shared" si="535"/>
        <v>0</v>
      </c>
      <c r="Y4299" s="1069">
        <f>[5]building!Y4290</f>
        <v>0</v>
      </c>
      <c r="Z4299" s="749">
        <f t="shared" si="536"/>
        <v>0</v>
      </c>
      <c r="AA4299" s="1071"/>
      <c r="AB4299" s="1071"/>
    </row>
    <row r="4300" spans="23:28" ht="70.5" customHeight="1">
      <c r="W4300" s="829">
        <f t="shared" si="534"/>
        <v>0</v>
      </c>
      <c r="X4300" s="828">
        <f t="shared" si="535"/>
        <v>0</v>
      </c>
      <c r="Y4300" s="1069">
        <f>[5]building!Y4291</f>
        <v>0</v>
      </c>
      <c r="Z4300" s="749">
        <f t="shared" si="536"/>
        <v>0</v>
      </c>
      <c r="AA4300" s="1071"/>
      <c r="AB4300" s="1071"/>
    </row>
    <row r="4301" spans="23:28" ht="70.5" customHeight="1">
      <c r="W4301" s="829">
        <f t="shared" si="534"/>
        <v>0</v>
      </c>
      <c r="X4301" s="828">
        <f t="shared" si="535"/>
        <v>0</v>
      </c>
      <c r="Y4301" s="1069">
        <f>[5]building!Y4292</f>
        <v>0</v>
      </c>
      <c r="Z4301" s="749">
        <f t="shared" si="536"/>
        <v>0</v>
      </c>
      <c r="AA4301" s="1071"/>
      <c r="AB4301" s="1071"/>
    </row>
    <row r="4302" spans="23:28" ht="70.5" customHeight="1">
      <c r="W4302" s="829">
        <f t="shared" si="534"/>
        <v>0</v>
      </c>
      <c r="X4302" s="828">
        <f t="shared" si="535"/>
        <v>0</v>
      </c>
      <c r="Y4302" s="1069">
        <f>[5]building!Y4293</f>
        <v>0</v>
      </c>
      <c r="Z4302" s="749">
        <f t="shared" si="536"/>
        <v>0</v>
      </c>
      <c r="AA4302" s="1071"/>
      <c r="AB4302" s="1071"/>
    </row>
    <row r="4303" spans="23:28" ht="70.5" customHeight="1">
      <c r="W4303" s="829">
        <f t="shared" si="534"/>
        <v>0</v>
      </c>
      <c r="X4303" s="828">
        <f t="shared" si="535"/>
        <v>0</v>
      </c>
      <c r="Y4303" s="1069">
        <f>[5]building!Y4294</f>
        <v>0</v>
      </c>
      <c r="Z4303" s="749">
        <f t="shared" si="536"/>
        <v>0</v>
      </c>
      <c r="AA4303" s="1071"/>
      <c r="AB4303" s="1071"/>
    </row>
    <row r="4304" spans="23:28" ht="70.5" customHeight="1">
      <c r="W4304" s="829">
        <f t="shared" si="534"/>
        <v>0</v>
      </c>
      <c r="X4304" s="828">
        <f t="shared" si="535"/>
        <v>0</v>
      </c>
      <c r="Y4304" s="1069">
        <f>[5]building!Y4295</f>
        <v>0</v>
      </c>
      <c r="Z4304" s="749">
        <f t="shared" si="536"/>
        <v>0</v>
      </c>
      <c r="AA4304" s="1071"/>
      <c r="AB4304" s="1071"/>
    </row>
    <row r="4305" spans="23:28" ht="70.5" customHeight="1">
      <c r="W4305" s="829">
        <f t="shared" si="534"/>
        <v>0</v>
      </c>
      <c r="X4305" s="828">
        <f t="shared" si="535"/>
        <v>0</v>
      </c>
      <c r="Y4305" s="1069">
        <f>[5]building!Y4296</f>
        <v>0</v>
      </c>
      <c r="Z4305" s="749">
        <f t="shared" si="536"/>
        <v>0</v>
      </c>
      <c r="AA4305" s="1071"/>
      <c r="AB4305" s="1071"/>
    </row>
    <row r="4306" spans="23:28" ht="70.5" customHeight="1">
      <c r="W4306" s="829">
        <f t="shared" si="534"/>
        <v>0</v>
      </c>
      <c r="X4306" s="828">
        <f t="shared" si="535"/>
        <v>0</v>
      </c>
      <c r="Y4306" s="1069">
        <f>[5]building!Y4297</f>
        <v>0</v>
      </c>
      <c r="Z4306" s="749">
        <f t="shared" si="536"/>
        <v>0</v>
      </c>
      <c r="AA4306" s="1071"/>
      <c r="AB4306" s="1071"/>
    </row>
    <row r="4307" spans="23:28" ht="70.5" customHeight="1">
      <c r="W4307" s="829">
        <f t="shared" si="534"/>
        <v>0</v>
      </c>
      <c r="X4307" s="828">
        <f t="shared" si="535"/>
        <v>0</v>
      </c>
      <c r="Y4307" s="1069">
        <f>[5]building!Y4298</f>
        <v>0</v>
      </c>
      <c r="Z4307" s="749">
        <f t="shared" si="536"/>
        <v>0</v>
      </c>
      <c r="AA4307" s="1071"/>
      <c r="AB4307" s="1071"/>
    </row>
    <row r="4308" spans="23:28" ht="70.5" customHeight="1">
      <c r="W4308" s="829">
        <f t="shared" si="534"/>
        <v>0</v>
      </c>
      <c r="X4308" s="828">
        <f t="shared" si="535"/>
        <v>0</v>
      </c>
      <c r="Y4308" s="1069">
        <f>[5]building!Y4299</f>
        <v>0</v>
      </c>
      <c r="Z4308" s="749">
        <f t="shared" si="536"/>
        <v>0</v>
      </c>
      <c r="AA4308" s="1071"/>
      <c r="AB4308" s="1071"/>
    </row>
    <row r="4309" spans="23:28" ht="70.5" customHeight="1">
      <c r="W4309" s="829">
        <f t="shared" si="534"/>
        <v>0</v>
      </c>
      <c r="X4309" s="828">
        <f t="shared" si="535"/>
        <v>0</v>
      </c>
      <c r="Y4309" s="1069">
        <f>[5]building!Y4300</f>
        <v>0</v>
      </c>
      <c r="Z4309" s="749">
        <f t="shared" si="536"/>
        <v>0</v>
      </c>
      <c r="AA4309" s="1071"/>
      <c r="AB4309" s="1071"/>
    </row>
    <row r="4310" spans="23:28" ht="70.5" customHeight="1">
      <c r="W4310" s="829">
        <f t="shared" si="534"/>
        <v>0</v>
      </c>
      <c r="X4310" s="828">
        <f t="shared" si="535"/>
        <v>0</v>
      </c>
      <c r="Y4310" s="1069">
        <f>[5]building!Y4301</f>
        <v>0</v>
      </c>
      <c r="Z4310" s="749">
        <f t="shared" si="536"/>
        <v>0</v>
      </c>
      <c r="AA4310" s="1071"/>
      <c r="AB4310" s="1071"/>
    </row>
    <row r="4311" spans="23:28" ht="70.5" customHeight="1">
      <c r="W4311" s="829">
        <f t="shared" si="534"/>
        <v>0</v>
      </c>
      <c r="X4311" s="828">
        <f t="shared" si="535"/>
        <v>0</v>
      </c>
      <c r="Y4311" s="1069">
        <f>[5]building!Y4302</f>
        <v>0</v>
      </c>
      <c r="Z4311" s="749">
        <f t="shared" si="536"/>
        <v>0</v>
      </c>
      <c r="AA4311" s="1071"/>
      <c r="AB4311" s="1071"/>
    </row>
    <row r="4312" spans="23:28" ht="70.5" customHeight="1">
      <c r="W4312" s="829">
        <f t="shared" si="534"/>
        <v>0</v>
      </c>
      <c r="X4312" s="828">
        <f t="shared" si="535"/>
        <v>0</v>
      </c>
      <c r="Y4312" s="1069">
        <f>[5]building!Y4303</f>
        <v>0</v>
      </c>
      <c r="Z4312" s="749">
        <f t="shared" si="536"/>
        <v>0</v>
      </c>
      <c r="AA4312" s="1071"/>
      <c r="AB4312" s="1071"/>
    </row>
    <row r="4313" spans="23:28" ht="70.5" customHeight="1">
      <c r="W4313" s="829">
        <f t="shared" si="534"/>
        <v>0</v>
      </c>
      <c r="X4313" s="828">
        <f t="shared" si="535"/>
        <v>0</v>
      </c>
      <c r="Y4313" s="1069">
        <f>[5]building!Y4304</f>
        <v>0</v>
      </c>
      <c r="Z4313" s="749">
        <f t="shared" si="536"/>
        <v>0</v>
      </c>
      <c r="AA4313" s="1071"/>
      <c r="AB4313" s="1071"/>
    </row>
    <row r="4314" spans="23:28" ht="70.5" customHeight="1">
      <c r="W4314" s="829">
        <f t="shared" si="534"/>
        <v>0</v>
      </c>
      <c r="X4314" s="828">
        <f t="shared" si="535"/>
        <v>0</v>
      </c>
      <c r="Y4314" s="1069">
        <f>[5]building!Y4305</f>
        <v>0</v>
      </c>
      <c r="Z4314" s="749">
        <f t="shared" si="536"/>
        <v>0</v>
      </c>
      <c r="AA4314" s="1071"/>
      <c r="AB4314" s="1071"/>
    </row>
    <row r="4315" spans="23:28" ht="70.5" customHeight="1">
      <c r="W4315" s="829">
        <f t="shared" si="534"/>
        <v>0</v>
      </c>
      <c r="X4315" s="828">
        <f t="shared" si="535"/>
        <v>0</v>
      </c>
      <c r="Y4315" s="1069">
        <f>[5]building!Y4306</f>
        <v>0</v>
      </c>
      <c r="Z4315" s="749">
        <f t="shared" si="536"/>
        <v>0</v>
      </c>
      <c r="AA4315" s="1071"/>
      <c r="AB4315" s="1071"/>
    </row>
    <row r="4316" spans="23:28" ht="70.5" customHeight="1">
      <c r="W4316" s="829">
        <f t="shared" si="534"/>
        <v>0</v>
      </c>
      <c r="X4316" s="828">
        <f t="shared" si="535"/>
        <v>0</v>
      </c>
      <c r="Y4316" s="1069">
        <f>[5]building!Y4307</f>
        <v>0</v>
      </c>
      <c r="Z4316" s="749">
        <f t="shared" si="536"/>
        <v>0</v>
      </c>
      <c r="AA4316" s="1071"/>
      <c r="AB4316" s="1071"/>
    </row>
    <row r="4317" spans="23:28" ht="70.5" customHeight="1">
      <c r="W4317" s="829">
        <f t="shared" si="534"/>
        <v>0</v>
      </c>
      <c r="X4317" s="828">
        <f t="shared" si="535"/>
        <v>0</v>
      </c>
      <c r="Y4317" s="1069">
        <f>[5]building!Y4308</f>
        <v>0</v>
      </c>
      <c r="Z4317" s="749">
        <f t="shared" si="536"/>
        <v>0</v>
      </c>
      <c r="AA4317" s="1071"/>
      <c r="AB4317" s="1071"/>
    </row>
    <row r="4318" spans="23:28" ht="70.5" customHeight="1">
      <c r="W4318" s="829">
        <f t="shared" ref="W4318:W4381" si="537">G4318+I4318+K4318+M4318+O4318+Q4318+S4318+U4318</f>
        <v>0</v>
      </c>
      <c r="X4318" s="828">
        <f t="shared" ref="X4318:X4381" si="538">W4318*C4318</f>
        <v>0</v>
      </c>
      <c r="Y4318" s="1069">
        <f>[5]building!Y4309</f>
        <v>0</v>
      </c>
      <c r="Z4318" s="749">
        <f t="shared" ref="Z4318:Z4381" si="539">Y4318*C4318</f>
        <v>0</v>
      </c>
      <c r="AA4318" s="1071"/>
      <c r="AB4318" s="1071"/>
    </row>
    <row r="4319" spans="23:28" ht="70.5" customHeight="1">
      <c r="W4319" s="829">
        <f t="shared" si="537"/>
        <v>0</v>
      </c>
      <c r="X4319" s="828">
        <f t="shared" si="538"/>
        <v>0</v>
      </c>
      <c r="Y4319" s="1069">
        <f>[5]building!Y4310</f>
        <v>0</v>
      </c>
      <c r="Z4319" s="749">
        <f t="shared" si="539"/>
        <v>0</v>
      </c>
      <c r="AA4319" s="1071"/>
      <c r="AB4319" s="1071"/>
    </row>
    <row r="4320" spans="23:28" ht="70.5" customHeight="1">
      <c r="W4320" s="829">
        <f t="shared" si="537"/>
        <v>0</v>
      </c>
      <c r="X4320" s="828">
        <f t="shared" si="538"/>
        <v>0</v>
      </c>
      <c r="Y4320" s="1069">
        <f>[5]building!Y4311</f>
        <v>0</v>
      </c>
      <c r="Z4320" s="749">
        <f t="shared" si="539"/>
        <v>0</v>
      </c>
      <c r="AA4320" s="1071"/>
      <c r="AB4320" s="1071"/>
    </row>
    <row r="4321" spans="23:28" ht="70.5" customHeight="1">
      <c r="W4321" s="829">
        <f t="shared" si="537"/>
        <v>0</v>
      </c>
      <c r="X4321" s="828">
        <f t="shared" si="538"/>
        <v>0</v>
      </c>
      <c r="Y4321" s="1069">
        <f>[5]building!Y4312</f>
        <v>0</v>
      </c>
      <c r="Z4321" s="749">
        <f t="shared" si="539"/>
        <v>0</v>
      </c>
      <c r="AA4321" s="1071"/>
      <c r="AB4321" s="1071"/>
    </row>
    <row r="4322" spans="23:28" ht="70.5" customHeight="1">
      <c r="W4322" s="829">
        <f t="shared" si="537"/>
        <v>0</v>
      </c>
      <c r="X4322" s="828">
        <f t="shared" si="538"/>
        <v>0</v>
      </c>
      <c r="Y4322" s="1069">
        <f>[5]building!Y4313</f>
        <v>0</v>
      </c>
      <c r="Z4322" s="749">
        <f t="shared" si="539"/>
        <v>0</v>
      </c>
      <c r="AA4322" s="1071"/>
      <c r="AB4322" s="1071"/>
    </row>
    <row r="4323" spans="23:28" ht="70.5" customHeight="1">
      <c r="W4323" s="829">
        <f t="shared" si="537"/>
        <v>0</v>
      </c>
      <c r="X4323" s="828">
        <f t="shared" si="538"/>
        <v>0</v>
      </c>
      <c r="Y4323" s="1069">
        <f>[5]building!Y4314</f>
        <v>0</v>
      </c>
      <c r="Z4323" s="749">
        <f t="shared" si="539"/>
        <v>0</v>
      </c>
      <c r="AA4323" s="1071"/>
      <c r="AB4323" s="1071"/>
    </row>
    <row r="4324" spans="23:28" ht="70.5" customHeight="1">
      <c r="W4324" s="829">
        <f t="shared" si="537"/>
        <v>0</v>
      </c>
      <c r="X4324" s="828">
        <f t="shared" si="538"/>
        <v>0</v>
      </c>
      <c r="Y4324" s="1069">
        <f>[5]building!Y4315</f>
        <v>0</v>
      </c>
      <c r="Z4324" s="749">
        <f t="shared" si="539"/>
        <v>0</v>
      </c>
      <c r="AA4324" s="1071"/>
      <c r="AB4324" s="1071"/>
    </row>
    <row r="4325" spans="23:28" ht="70.5" customHeight="1">
      <c r="W4325" s="829">
        <f t="shared" si="537"/>
        <v>0</v>
      </c>
      <c r="X4325" s="828">
        <f t="shared" si="538"/>
        <v>0</v>
      </c>
      <c r="Y4325" s="1069">
        <f>[5]building!Y4316</f>
        <v>0</v>
      </c>
      <c r="Z4325" s="749">
        <f t="shared" si="539"/>
        <v>0</v>
      </c>
      <c r="AA4325" s="1071"/>
      <c r="AB4325" s="1071"/>
    </row>
    <row r="4326" spans="23:28" ht="70.5" customHeight="1">
      <c r="W4326" s="829">
        <f t="shared" si="537"/>
        <v>0</v>
      </c>
      <c r="X4326" s="828">
        <f t="shared" si="538"/>
        <v>0</v>
      </c>
      <c r="Y4326" s="1069">
        <f>[5]building!Y4317</f>
        <v>0</v>
      </c>
      <c r="Z4326" s="749">
        <f t="shared" si="539"/>
        <v>0</v>
      </c>
      <c r="AA4326" s="1071"/>
      <c r="AB4326" s="1071"/>
    </row>
    <row r="4327" spans="23:28" ht="70.5" customHeight="1">
      <c r="W4327" s="829">
        <f t="shared" si="537"/>
        <v>0</v>
      </c>
      <c r="X4327" s="828">
        <f t="shared" si="538"/>
        <v>0</v>
      </c>
      <c r="Y4327" s="1069">
        <f>[5]building!Y4318</f>
        <v>0</v>
      </c>
      <c r="Z4327" s="749">
        <f t="shared" si="539"/>
        <v>0</v>
      </c>
      <c r="AA4327" s="1071"/>
      <c r="AB4327" s="1071"/>
    </row>
    <row r="4328" spans="23:28" ht="70.5" customHeight="1">
      <c r="W4328" s="829">
        <f t="shared" si="537"/>
        <v>0</v>
      </c>
      <c r="X4328" s="828">
        <f t="shared" si="538"/>
        <v>0</v>
      </c>
      <c r="Y4328" s="1069">
        <f>[5]building!Y4319</f>
        <v>0</v>
      </c>
      <c r="Z4328" s="749">
        <f t="shared" si="539"/>
        <v>0</v>
      </c>
      <c r="AA4328" s="1071"/>
      <c r="AB4328" s="1071"/>
    </row>
    <row r="4329" spans="23:28" ht="70.5" customHeight="1">
      <c r="W4329" s="829">
        <f t="shared" si="537"/>
        <v>0</v>
      </c>
      <c r="X4329" s="828">
        <f t="shared" si="538"/>
        <v>0</v>
      </c>
      <c r="Y4329" s="1069">
        <f>[5]building!Y4320</f>
        <v>0</v>
      </c>
      <c r="Z4329" s="749">
        <f t="shared" si="539"/>
        <v>0</v>
      </c>
      <c r="AA4329" s="1071"/>
      <c r="AB4329" s="1071"/>
    </row>
    <row r="4330" spans="23:28" ht="70.5" customHeight="1">
      <c r="W4330" s="829">
        <f t="shared" si="537"/>
        <v>0</v>
      </c>
      <c r="X4330" s="828">
        <f t="shared" si="538"/>
        <v>0</v>
      </c>
      <c r="Y4330" s="1069">
        <f>[5]building!Y4321</f>
        <v>0</v>
      </c>
      <c r="Z4330" s="749">
        <f t="shared" si="539"/>
        <v>0</v>
      </c>
      <c r="AA4330" s="1071"/>
      <c r="AB4330" s="1071"/>
    </row>
    <row r="4331" spans="23:28" ht="70.5" customHeight="1">
      <c r="W4331" s="829">
        <f t="shared" si="537"/>
        <v>0</v>
      </c>
      <c r="X4331" s="828">
        <f t="shared" si="538"/>
        <v>0</v>
      </c>
      <c r="Y4331" s="1069">
        <f>[5]building!Y4322</f>
        <v>0</v>
      </c>
      <c r="Z4331" s="749">
        <f t="shared" si="539"/>
        <v>0</v>
      </c>
      <c r="AA4331" s="1071"/>
      <c r="AB4331" s="1071"/>
    </row>
    <row r="4332" spans="23:28" ht="70.5" customHeight="1">
      <c r="W4332" s="829">
        <f t="shared" si="537"/>
        <v>0</v>
      </c>
      <c r="X4332" s="828">
        <f t="shared" si="538"/>
        <v>0</v>
      </c>
      <c r="Y4332" s="1069">
        <f>[5]building!Y4323</f>
        <v>0</v>
      </c>
      <c r="Z4332" s="749">
        <f t="shared" si="539"/>
        <v>0</v>
      </c>
      <c r="AA4332" s="1071"/>
      <c r="AB4332" s="1071"/>
    </row>
    <row r="4333" spans="23:28" ht="70.5" customHeight="1">
      <c r="W4333" s="829">
        <f t="shared" si="537"/>
        <v>0</v>
      </c>
      <c r="X4333" s="828">
        <f t="shared" si="538"/>
        <v>0</v>
      </c>
      <c r="Y4333" s="1069">
        <f>[5]building!Y4324</f>
        <v>0</v>
      </c>
      <c r="Z4333" s="749">
        <f t="shared" si="539"/>
        <v>0</v>
      </c>
      <c r="AA4333" s="1071"/>
      <c r="AB4333" s="1071"/>
    </row>
    <row r="4334" spans="23:28" ht="70.5" customHeight="1">
      <c r="W4334" s="829">
        <f t="shared" si="537"/>
        <v>0</v>
      </c>
      <c r="X4334" s="828">
        <f t="shared" si="538"/>
        <v>0</v>
      </c>
      <c r="Y4334" s="1069">
        <f>[5]building!Y4325</f>
        <v>0</v>
      </c>
      <c r="Z4334" s="749">
        <f t="shared" si="539"/>
        <v>0</v>
      </c>
      <c r="AA4334" s="1071"/>
      <c r="AB4334" s="1071"/>
    </row>
    <row r="4335" spans="23:28" ht="70.5" customHeight="1">
      <c r="W4335" s="829">
        <f t="shared" si="537"/>
        <v>0</v>
      </c>
      <c r="X4335" s="828">
        <f t="shared" si="538"/>
        <v>0</v>
      </c>
      <c r="Y4335" s="1069">
        <f>[5]building!Y4326</f>
        <v>0</v>
      </c>
      <c r="Z4335" s="749">
        <f t="shared" si="539"/>
        <v>0</v>
      </c>
      <c r="AA4335" s="1071"/>
      <c r="AB4335" s="1071"/>
    </row>
    <row r="4336" spans="23:28" ht="70.5" customHeight="1">
      <c r="W4336" s="829">
        <f t="shared" si="537"/>
        <v>0</v>
      </c>
      <c r="X4336" s="828">
        <f t="shared" si="538"/>
        <v>0</v>
      </c>
      <c r="Y4336" s="1069">
        <f>[5]building!Y4327</f>
        <v>0</v>
      </c>
      <c r="Z4336" s="749">
        <f t="shared" si="539"/>
        <v>0</v>
      </c>
      <c r="AA4336" s="1071"/>
      <c r="AB4336" s="1071"/>
    </row>
    <row r="4337" spans="23:28" ht="70.5" customHeight="1">
      <c r="W4337" s="829">
        <f t="shared" si="537"/>
        <v>0</v>
      </c>
      <c r="X4337" s="828">
        <f t="shared" si="538"/>
        <v>0</v>
      </c>
      <c r="Y4337" s="1069">
        <f>[5]building!Y4328</f>
        <v>0</v>
      </c>
      <c r="Z4337" s="749">
        <f t="shared" si="539"/>
        <v>0</v>
      </c>
      <c r="AA4337" s="1071"/>
      <c r="AB4337" s="1071"/>
    </row>
    <row r="4338" spans="23:28" ht="70.5" customHeight="1">
      <c r="W4338" s="829">
        <f t="shared" si="537"/>
        <v>0</v>
      </c>
      <c r="X4338" s="828">
        <f t="shared" si="538"/>
        <v>0</v>
      </c>
      <c r="Y4338" s="1069">
        <f>[5]building!Y4329</f>
        <v>0</v>
      </c>
      <c r="Z4338" s="749">
        <f t="shared" si="539"/>
        <v>0</v>
      </c>
      <c r="AA4338" s="1071"/>
      <c r="AB4338" s="1071"/>
    </row>
    <row r="4339" spans="23:28" ht="70.5" customHeight="1">
      <c r="W4339" s="829">
        <f t="shared" si="537"/>
        <v>0</v>
      </c>
      <c r="X4339" s="828">
        <f t="shared" si="538"/>
        <v>0</v>
      </c>
      <c r="Y4339" s="1069">
        <f>[5]building!Y4330</f>
        <v>0</v>
      </c>
      <c r="Z4339" s="749">
        <f t="shared" si="539"/>
        <v>0</v>
      </c>
      <c r="AA4339" s="1071"/>
      <c r="AB4339" s="1071"/>
    </row>
    <row r="4340" spans="23:28" ht="70.5" customHeight="1">
      <c r="W4340" s="829">
        <f t="shared" si="537"/>
        <v>0</v>
      </c>
      <c r="X4340" s="828">
        <f t="shared" si="538"/>
        <v>0</v>
      </c>
      <c r="Y4340" s="1069">
        <f>[5]building!Y4331</f>
        <v>0</v>
      </c>
      <c r="Z4340" s="749">
        <f t="shared" si="539"/>
        <v>0</v>
      </c>
      <c r="AA4340" s="1071"/>
      <c r="AB4340" s="1071"/>
    </row>
    <row r="4341" spans="23:28" ht="70.5" customHeight="1">
      <c r="W4341" s="829">
        <f t="shared" si="537"/>
        <v>0</v>
      </c>
      <c r="X4341" s="828">
        <f t="shared" si="538"/>
        <v>0</v>
      </c>
      <c r="Y4341" s="1069">
        <f>[5]building!Y4332</f>
        <v>0</v>
      </c>
      <c r="Z4341" s="749">
        <f t="shared" si="539"/>
        <v>0</v>
      </c>
      <c r="AA4341" s="1071"/>
      <c r="AB4341" s="1071"/>
    </row>
    <row r="4342" spans="23:28" ht="70.5" customHeight="1">
      <c r="W4342" s="829">
        <f t="shared" si="537"/>
        <v>0</v>
      </c>
      <c r="X4342" s="828">
        <f t="shared" si="538"/>
        <v>0</v>
      </c>
      <c r="Y4342" s="1069">
        <f>[5]building!Y4333</f>
        <v>0</v>
      </c>
      <c r="Z4342" s="749">
        <f t="shared" si="539"/>
        <v>0</v>
      </c>
      <c r="AA4342" s="1071"/>
      <c r="AB4342" s="1071"/>
    </row>
    <row r="4343" spans="23:28" ht="70.5" customHeight="1">
      <c r="W4343" s="829">
        <f t="shared" si="537"/>
        <v>0</v>
      </c>
      <c r="X4343" s="828">
        <f t="shared" si="538"/>
        <v>0</v>
      </c>
      <c r="Y4343" s="1069">
        <f>[5]building!Y4334</f>
        <v>0</v>
      </c>
      <c r="Z4343" s="749">
        <f t="shared" si="539"/>
        <v>0</v>
      </c>
      <c r="AA4343" s="1071"/>
      <c r="AB4343" s="1071"/>
    </row>
    <row r="4344" spans="23:28" ht="70.5" customHeight="1">
      <c r="W4344" s="829">
        <f t="shared" si="537"/>
        <v>0</v>
      </c>
      <c r="X4344" s="828">
        <f t="shared" si="538"/>
        <v>0</v>
      </c>
      <c r="Y4344" s="1069">
        <f>[5]building!Y4335</f>
        <v>0</v>
      </c>
      <c r="Z4344" s="749">
        <f t="shared" si="539"/>
        <v>0</v>
      </c>
      <c r="AA4344" s="1071"/>
      <c r="AB4344" s="1071"/>
    </row>
    <row r="4345" spans="23:28" ht="70.5" customHeight="1">
      <c r="W4345" s="829">
        <f t="shared" si="537"/>
        <v>0</v>
      </c>
      <c r="X4345" s="828">
        <f t="shared" si="538"/>
        <v>0</v>
      </c>
      <c r="Y4345" s="1069">
        <f>[5]building!Y4336</f>
        <v>0</v>
      </c>
      <c r="Z4345" s="749">
        <f t="shared" si="539"/>
        <v>0</v>
      </c>
      <c r="AA4345" s="1071"/>
      <c r="AB4345" s="1071"/>
    </row>
    <row r="4346" spans="23:28" ht="70.5" customHeight="1">
      <c r="W4346" s="829">
        <f t="shared" si="537"/>
        <v>0</v>
      </c>
      <c r="X4346" s="828">
        <f t="shared" si="538"/>
        <v>0</v>
      </c>
      <c r="Y4346" s="1069">
        <f>[5]building!Y4337</f>
        <v>0</v>
      </c>
      <c r="Z4346" s="749">
        <f t="shared" si="539"/>
        <v>0</v>
      </c>
      <c r="AA4346" s="1071"/>
      <c r="AB4346" s="1071"/>
    </row>
    <row r="4347" spans="23:28" ht="70.5" customHeight="1">
      <c r="W4347" s="829">
        <f t="shared" si="537"/>
        <v>0</v>
      </c>
      <c r="X4347" s="828">
        <f t="shared" si="538"/>
        <v>0</v>
      </c>
      <c r="Y4347" s="1069">
        <f>[5]building!Y4338</f>
        <v>0</v>
      </c>
      <c r="Z4347" s="749">
        <f t="shared" si="539"/>
        <v>0</v>
      </c>
      <c r="AA4347" s="1071"/>
      <c r="AB4347" s="1071"/>
    </row>
    <row r="4348" spans="23:28" ht="70.5" customHeight="1">
      <c r="W4348" s="829">
        <f t="shared" si="537"/>
        <v>0</v>
      </c>
      <c r="X4348" s="828">
        <f t="shared" si="538"/>
        <v>0</v>
      </c>
      <c r="Y4348" s="1069">
        <f>[5]building!Y4339</f>
        <v>0</v>
      </c>
      <c r="Z4348" s="749">
        <f t="shared" si="539"/>
        <v>0</v>
      </c>
      <c r="AA4348" s="1071"/>
      <c r="AB4348" s="1071"/>
    </row>
    <row r="4349" spans="23:28" ht="70.5" customHeight="1">
      <c r="W4349" s="829">
        <f t="shared" si="537"/>
        <v>0</v>
      </c>
      <c r="X4349" s="828">
        <f t="shared" si="538"/>
        <v>0</v>
      </c>
      <c r="Y4349" s="1069">
        <f>[5]building!Y4340</f>
        <v>0</v>
      </c>
      <c r="Z4349" s="749">
        <f t="shared" si="539"/>
        <v>0</v>
      </c>
      <c r="AA4349" s="1071"/>
      <c r="AB4349" s="1071"/>
    </row>
    <row r="4350" spans="23:28" ht="70.5" customHeight="1">
      <c r="W4350" s="829">
        <f t="shared" si="537"/>
        <v>0</v>
      </c>
      <c r="X4350" s="828">
        <f t="shared" si="538"/>
        <v>0</v>
      </c>
      <c r="Y4350" s="1069">
        <f>[5]building!Y4341</f>
        <v>0</v>
      </c>
      <c r="Z4350" s="749">
        <f t="shared" si="539"/>
        <v>0</v>
      </c>
      <c r="AA4350" s="1071"/>
      <c r="AB4350" s="1071"/>
    </row>
    <row r="4351" spans="23:28" ht="70.5" customHeight="1">
      <c r="W4351" s="829">
        <f t="shared" si="537"/>
        <v>0</v>
      </c>
      <c r="X4351" s="828">
        <f t="shared" si="538"/>
        <v>0</v>
      </c>
      <c r="Y4351" s="1069">
        <f>[5]building!Y4342</f>
        <v>0</v>
      </c>
      <c r="Z4351" s="749">
        <f t="shared" si="539"/>
        <v>0</v>
      </c>
      <c r="AA4351" s="1071"/>
      <c r="AB4351" s="1071"/>
    </row>
    <row r="4352" spans="23:28" ht="70.5" customHeight="1">
      <c r="W4352" s="829">
        <f t="shared" si="537"/>
        <v>0</v>
      </c>
      <c r="X4352" s="828">
        <f t="shared" si="538"/>
        <v>0</v>
      </c>
      <c r="Y4352" s="1069">
        <f>[5]building!Y4343</f>
        <v>0</v>
      </c>
      <c r="Z4352" s="749">
        <f t="shared" si="539"/>
        <v>0</v>
      </c>
      <c r="AA4352" s="1071"/>
      <c r="AB4352" s="1071"/>
    </row>
    <row r="4353" spans="23:28" ht="70.5" customHeight="1">
      <c r="W4353" s="829">
        <f t="shared" si="537"/>
        <v>0</v>
      </c>
      <c r="X4353" s="828">
        <f t="shared" si="538"/>
        <v>0</v>
      </c>
      <c r="Y4353" s="1069">
        <f>[5]building!Y4344</f>
        <v>0</v>
      </c>
      <c r="Z4353" s="749">
        <f t="shared" si="539"/>
        <v>0</v>
      </c>
      <c r="AA4353" s="1071"/>
      <c r="AB4353" s="1071"/>
    </row>
    <row r="4354" spans="23:28" ht="70.5" customHeight="1">
      <c r="W4354" s="829">
        <f t="shared" si="537"/>
        <v>0</v>
      </c>
      <c r="X4354" s="828">
        <f t="shared" si="538"/>
        <v>0</v>
      </c>
      <c r="Y4354" s="1069">
        <f>[5]building!Y4345</f>
        <v>0</v>
      </c>
      <c r="Z4354" s="749">
        <f t="shared" si="539"/>
        <v>0</v>
      </c>
      <c r="AA4354" s="1071"/>
      <c r="AB4354" s="1071"/>
    </row>
    <row r="4355" spans="23:28" ht="70.5" customHeight="1">
      <c r="W4355" s="829">
        <f t="shared" si="537"/>
        <v>0</v>
      </c>
      <c r="X4355" s="828">
        <f t="shared" si="538"/>
        <v>0</v>
      </c>
      <c r="Y4355" s="1069">
        <f>[5]building!Y4346</f>
        <v>0</v>
      </c>
      <c r="Z4355" s="749">
        <f t="shared" si="539"/>
        <v>0</v>
      </c>
      <c r="AA4355" s="1071"/>
      <c r="AB4355" s="1071"/>
    </row>
    <row r="4356" spans="23:28" ht="70.5" customHeight="1">
      <c r="W4356" s="829">
        <f t="shared" si="537"/>
        <v>0</v>
      </c>
      <c r="X4356" s="828">
        <f t="shared" si="538"/>
        <v>0</v>
      </c>
      <c r="Y4356" s="1069">
        <f>[5]building!Y4347</f>
        <v>0</v>
      </c>
      <c r="Z4356" s="749">
        <f t="shared" si="539"/>
        <v>0</v>
      </c>
      <c r="AA4356" s="1071"/>
      <c r="AB4356" s="1071"/>
    </row>
    <row r="4357" spans="23:28" ht="70.5" customHeight="1">
      <c r="W4357" s="829">
        <f t="shared" si="537"/>
        <v>0</v>
      </c>
      <c r="X4357" s="828">
        <f t="shared" si="538"/>
        <v>0</v>
      </c>
      <c r="Y4357" s="1069">
        <f>[5]building!Y4348</f>
        <v>0</v>
      </c>
      <c r="Z4357" s="749">
        <f t="shared" si="539"/>
        <v>0</v>
      </c>
      <c r="AA4357" s="1071"/>
      <c r="AB4357" s="1071"/>
    </row>
    <row r="4358" spans="23:28" ht="70.5" customHeight="1">
      <c r="W4358" s="829">
        <f t="shared" si="537"/>
        <v>0</v>
      </c>
      <c r="X4358" s="828">
        <f t="shared" si="538"/>
        <v>0</v>
      </c>
      <c r="Y4358" s="1069">
        <f>[5]building!Y4349</f>
        <v>0</v>
      </c>
      <c r="Z4358" s="749">
        <f t="shared" si="539"/>
        <v>0</v>
      </c>
      <c r="AA4358" s="1071"/>
      <c r="AB4358" s="1071"/>
    </row>
    <row r="4359" spans="23:28" ht="70.5" customHeight="1">
      <c r="W4359" s="829">
        <f t="shared" si="537"/>
        <v>0</v>
      </c>
      <c r="X4359" s="828">
        <f t="shared" si="538"/>
        <v>0</v>
      </c>
      <c r="Y4359" s="1069">
        <f>[5]building!Y4350</f>
        <v>0</v>
      </c>
      <c r="Z4359" s="749">
        <f t="shared" si="539"/>
        <v>0</v>
      </c>
      <c r="AA4359" s="1071"/>
      <c r="AB4359" s="1071"/>
    </row>
    <row r="4360" spans="23:28" ht="70.5" customHeight="1">
      <c r="W4360" s="829">
        <f t="shared" si="537"/>
        <v>0</v>
      </c>
      <c r="X4360" s="828">
        <f t="shared" si="538"/>
        <v>0</v>
      </c>
      <c r="Y4360" s="1069">
        <f>[5]building!Y4351</f>
        <v>0</v>
      </c>
      <c r="Z4360" s="749">
        <f t="shared" si="539"/>
        <v>0</v>
      </c>
      <c r="AA4360" s="1071"/>
      <c r="AB4360" s="1071"/>
    </row>
    <row r="4361" spans="23:28" ht="70.5" customHeight="1">
      <c r="W4361" s="829">
        <f t="shared" si="537"/>
        <v>0</v>
      </c>
      <c r="X4361" s="828">
        <f t="shared" si="538"/>
        <v>0</v>
      </c>
      <c r="Y4361" s="1069">
        <f>[5]building!Y4352</f>
        <v>0</v>
      </c>
      <c r="Z4361" s="749">
        <f t="shared" si="539"/>
        <v>0</v>
      </c>
      <c r="AA4361" s="1071"/>
      <c r="AB4361" s="1071"/>
    </row>
    <row r="4362" spans="23:28" ht="70.5" customHeight="1">
      <c r="W4362" s="829">
        <f t="shared" si="537"/>
        <v>0</v>
      </c>
      <c r="X4362" s="828">
        <f t="shared" si="538"/>
        <v>0</v>
      </c>
      <c r="Y4362" s="1069">
        <f>[5]building!Y4353</f>
        <v>0</v>
      </c>
      <c r="Z4362" s="749">
        <f t="shared" si="539"/>
        <v>0</v>
      </c>
      <c r="AA4362" s="1071"/>
      <c r="AB4362" s="1071"/>
    </row>
    <row r="4363" spans="23:28" ht="70.5" customHeight="1">
      <c r="W4363" s="829">
        <f t="shared" si="537"/>
        <v>0</v>
      </c>
      <c r="X4363" s="828">
        <f t="shared" si="538"/>
        <v>0</v>
      </c>
      <c r="Y4363" s="1069">
        <f>[5]building!Y4354</f>
        <v>0</v>
      </c>
      <c r="Z4363" s="749">
        <f t="shared" si="539"/>
        <v>0</v>
      </c>
      <c r="AA4363" s="1071"/>
      <c r="AB4363" s="1071"/>
    </row>
    <row r="4364" spans="23:28" ht="70.5" customHeight="1">
      <c r="W4364" s="829">
        <f t="shared" si="537"/>
        <v>0</v>
      </c>
      <c r="X4364" s="828">
        <f t="shared" si="538"/>
        <v>0</v>
      </c>
      <c r="Y4364" s="1069">
        <f>[5]building!Y4355</f>
        <v>0</v>
      </c>
      <c r="Z4364" s="749">
        <f t="shared" si="539"/>
        <v>0</v>
      </c>
      <c r="AA4364" s="1071"/>
      <c r="AB4364" s="1071"/>
    </row>
    <row r="4365" spans="23:28" ht="70.5" customHeight="1">
      <c r="W4365" s="829">
        <f t="shared" si="537"/>
        <v>0</v>
      </c>
      <c r="X4365" s="828">
        <f t="shared" si="538"/>
        <v>0</v>
      </c>
      <c r="Y4365" s="1069">
        <f>[5]building!Y4356</f>
        <v>0</v>
      </c>
      <c r="Z4365" s="749">
        <f t="shared" si="539"/>
        <v>0</v>
      </c>
      <c r="AA4365" s="1071"/>
      <c r="AB4365" s="1071"/>
    </row>
    <row r="4366" spans="23:28" ht="70.5" customHeight="1">
      <c r="W4366" s="829">
        <f t="shared" si="537"/>
        <v>0</v>
      </c>
      <c r="X4366" s="828">
        <f t="shared" si="538"/>
        <v>0</v>
      </c>
      <c r="Y4366" s="1069">
        <f>[5]building!Y4357</f>
        <v>0</v>
      </c>
      <c r="Z4366" s="749">
        <f t="shared" si="539"/>
        <v>0</v>
      </c>
      <c r="AA4366" s="1071"/>
      <c r="AB4366" s="1071"/>
    </row>
    <row r="4367" spans="23:28" ht="70.5" customHeight="1">
      <c r="W4367" s="829">
        <f t="shared" si="537"/>
        <v>0</v>
      </c>
      <c r="X4367" s="828">
        <f t="shared" si="538"/>
        <v>0</v>
      </c>
      <c r="Y4367" s="1069">
        <f>[5]building!Y4358</f>
        <v>0</v>
      </c>
      <c r="Z4367" s="749">
        <f t="shared" si="539"/>
        <v>0</v>
      </c>
      <c r="AA4367" s="1071"/>
      <c r="AB4367" s="1071"/>
    </row>
    <row r="4368" spans="23:28" ht="70.5" customHeight="1">
      <c r="W4368" s="829">
        <f t="shared" si="537"/>
        <v>0</v>
      </c>
      <c r="X4368" s="828">
        <f t="shared" si="538"/>
        <v>0</v>
      </c>
      <c r="Y4368" s="1069">
        <f>[5]building!Y4359</f>
        <v>0</v>
      </c>
      <c r="Z4368" s="749">
        <f t="shared" si="539"/>
        <v>0</v>
      </c>
      <c r="AA4368" s="1071"/>
      <c r="AB4368" s="1071"/>
    </row>
    <row r="4369" spans="23:28" ht="70.5" customHeight="1">
      <c r="W4369" s="829">
        <f t="shared" si="537"/>
        <v>0</v>
      </c>
      <c r="X4369" s="828">
        <f t="shared" si="538"/>
        <v>0</v>
      </c>
      <c r="Y4369" s="1069">
        <f>[5]building!Y4360</f>
        <v>0</v>
      </c>
      <c r="Z4369" s="749">
        <f t="shared" si="539"/>
        <v>0</v>
      </c>
      <c r="AA4369" s="1071"/>
      <c r="AB4369" s="1071"/>
    </row>
    <row r="4370" spans="23:28" ht="70.5" customHeight="1">
      <c r="W4370" s="829">
        <f t="shared" si="537"/>
        <v>0</v>
      </c>
      <c r="X4370" s="828">
        <f t="shared" si="538"/>
        <v>0</v>
      </c>
      <c r="Y4370" s="1069">
        <f>[5]building!Y4361</f>
        <v>0</v>
      </c>
      <c r="Z4370" s="749">
        <f t="shared" si="539"/>
        <v>0</v>
      </c>
      <c r="AA4370" s="1071"/>
      <c r="AB4370" s="1071"/>
    </row>
    <row r="4371" spans="23:28" ht="70.5" customHeight="1">
      <c r="W4371" s="829">
        <f t="shared" si="537"/>
        <v>0</v>
      </c>
      <c r="X4371" s="828">
        <f t="shared" si="538"/>
        <v>0</v>
      </c>
      <c r="Y4371" s="1069">
        <f>[5]building!Y4362</f>
        <v>0</v>
      </c>
      <c r="Z4371" s="749">
        <f t="shared" si="539"/>
        <v>0</v>
      </c>
      <c r="AA4371" s="1071"/>
      <c r="AB4371" s="1071"/>
    </row>
    <row r="4372" spans="23:28" ht="70.5" customHeight="1">
      <c r="W4372" s="829">
        <f t="shared" si="537"/>
        <v>0</v>
      </c>
      <c r="X4372" s="828">
        <f t="shared" si="538"/>
        <v>0</v>
      </c>
      <c r="Y4372" s="1069">
        <f>[5]building!Y4363</f>
        <v>0</v>
      </c>
      <c r="Z4372" s="749">
        <f t="shared" si="539"/>
        <v>0</v>
      </c>
      <c r="AA4372" s="1071"/>
      <c r="AB4372" s="1071"/>
    </row>
    <row r="4373" spans="23:28" ht="70.5" customHeight="1">
      <c r="W4373" s="829">
        <f t="shared" si="537"/>
        <v>0</v>
      </c>
      <c r="X4373" s="828">
        <f t="shared" si="538"/>
        <v>0</v>
      </c>
      <c r="Y4373" s="1069">
        <f>[5]building!Y4364</f>
        <v>0</v>
      </c>
      <c r="Z4373" s="749">
        <f t="shared" si="539"/>
        <v>0</v>
      </c>
      <c r="AA4373" s="1071"/>
      <c r="AB4373" s="1071"/>
    </row>
    <row r="4374" spans="23:28" ht="70.5" customHeight="1">
      <c r="W4374" s="829">
        <f t="shared" si="537"/>
        <v>0</v>
      </c>
      <c r="X4374" s="828">
        <f t="shared" si="538"/>
        <v>0</v>
      </c>
      <c r="Y4374" s="1069">
        <f>[5]building!Y4365</f>
        <v>0</v>
      </c>
      <c r="Z4374" s="749">
        <f t="shared" si="539"/>
        <v>0</v>
      </c>
      <c r="AA4374" s="1071"/>
      <c r="AB4374" s="1071"/>
    </row>
    <row r="4375" spans="23:28" ht="70.5" customHeight="1">
      <c r="W4375" s="829">
        <f t="shared" si="537"/>
        <v>0</v>
      </c>
      <c r="X4375" s="828">
        <f t="shared" si="538"/>
        <v>0</v>
      </c>
      <c r="Y4375" s="1069">
        <f>[5]building!Y4366</f>
        <v>0</v>
      </c>
      <c r="Z4375" s="749">
        <f t="shared" si="539"/>
        <v>0</v>
      </c>
      <c r="AA4375" s="1071"/>
      <c r="AB4375" s="1071"/>
    </row>
    <row r="4376" spans="23:28" ht="70.5" customHeight="1">
      <c r="W4376" s="829">
        <f t="shared" si="537"/>
        <v>0</v>
      </c>
      <c r="X4376" s="828">
        <f t="shared" si="538"/>
        <v>0</v>
      </c>
      <c r="Y4376" s="1069">
        <f>[5]building!Y4367</f>
        <v>0</v>
      </c>
      <c r="Z4376" s="749">
        <f t="shared" si="539"/>
        <v>0</v>
      </c>
      <c r="AA4376" s="1071"/>
      <c r="AB4376" s="1071"/>
    </row>
    <row r="4377" spans="23:28" ht="70.5" customHeight="1">
      <c r="W4377" s="829">
        <f t="shared" si="537"/>
        <v>0</v>
      </c>
      <c r="X4377" s="828">
        <f t="shared" si="538"/>
        <v>0</v>
      </c>
      <c r="Y4377" s="1069">
        <f>[5]building!Y4368</f>
        <v>0</v>
      </c>
      <c r="Z4377" s="749">
        <f t="shared" si="539"/>
        <v>0</v>
      </c>
      <c r="AA4377" s="1071"/>
      <c r="AB4377" s="1071"/>
    </row>
    <row r="4378" spans="23:28" ht="70.5" customHeight="1">
      <c r="W4378" s="829">
        <f t="shared" si="537"/>
        <v>0</v>
      </c>
      <c r="X4378" s="828">
        <f t="shared" si="538"/>
        <v>0</v>
      </c>
      <c r="Y4378" s="1069">
        <f>[5]building!Y4369</f>
        <v>0</v>
      </c>
      <c r="Z4378" s="749">
        <f t="shared" si="539"/>
        <v>0</v>
      </c>
      <c r="AA4378" s="1071"/>
      <c r="AB4378" s="1071"/>
    </row>
    <row r="4379" spans="23:28" ht="70.5" customHeight="1">
      <c r="W4379" s="829">
        <f t="shared" si="537"/>
        <v>0</v>
      </c>
      <c r="X4379" s="828">
        <f t="shared" si="538"/>
        <v>0</v>
      </c>
      <c r="Y4379" s="1069">
        <f>[5]building!Y4370</f>
        <v>0</v>
      </c>
      <c r="Z4379" s="749">
        <f t="shared" si="539"/>
        <v>0</v>
      </c>
      <c r="AA4379" s="1071"/>
      <c r="AB4379" s="1071"/>
    </row>
    <row r="4380" spans="23:28" ht="70.5" customHeight="1">
      <c r="W4380" s="829">
        <f t="shared" si="537"/>
        <v>0</v>
      </c>
      <c r="X4380" s="828">
        <f t="shared" si="538"/>
        <v>0</v>
      </c>
      <c r="Y4380" s="1069">
        <f>[5]building!Y4371</f>
        <v>0</v>
      </c>
      <c r="Z4380" s="749">
        <f t="shared" si="539"/>
        <v>0</v>
      </c>
      <c r="AA4380" s="1071"/>
      <c r="AB4380" s="1071"/>
    </row>
    <row r="4381" spans="23:28" ht="70.5" customHeight="1">
      <c r="W4381" s="829">
        <f t="shared" si="537"/>
        <v>0</v>
      </c>
      <c r="X4381" s="828">
        <f t="shared" si="538"/>
        <v>0</v>
      </c>
      <c r="Y4381" s="1069">
        <f>[5]building!Y4372</f>
        <v>0</v>
      </c>
      <c r="Z4381" s="749">
        <f t="shared" si="539"/>
        <v>0</v>
      </c>
      <c r="AA4381" s="1071"/>
      <c r="AB4381" s="1071"/>
    </row>
    <row r="4382" spans="23:28" ht="70.5" customHeight="1">
      <c r="W4382" s="829">
        <f t="shared" ref="W4382:W4445" si="540">G4382+I4382+K4382+M4382+O4382+Q4382+S4382+U4382</f>
        <v>0</v>
      </c>
      <c r="X4382" s="828">
        <f t="shared" ref="X4382:X4445" si="541">W4382*C4382</f>
        <v>0</v>
      </c>
      <c r="Y4382" s="1069">
        <f>[5]building!Y4373</f>
        <v>0</v>
      </c>
      <c r="Z4382" s="749">
        <f t="shared" ref="Z4382:Z4445" si="542">Y4382*C4382</f>
        <v>0</v>
      </c>
      <c r="AA4382" s="1071"/>
      <c r="AB4382" s="1071"/>
    </row>
    <row r="4383" spans="23:28" ht="70.5" customHeight="1">
      <c r="W4383" s="829">
        <f t="shared" si="540"/>
        <v>0</v>
      </c>
      <c r="X4383" s="828">
        <f t="shared" si="541"/>
        <v>0</v>
      </c>
      <c r="Y4383" s="1069">
        <f>[5]building!Y4374</f>
        <v>0</v>
      </c>
      <c r="Z4383" s="749">
        <f t="shared" si="542"/>
        <v>0</v>
      </c>
      <c r="AA4383" s="1071"/>
      <c r="AB4383" s="1071"/>
    </row>
    <row r="4384" spans="23:28" ht="70.5" customHeight="1">
      <c r="W4384" s="829">
        <f t="shared" si="540"/>
        <v>0</v>
      </c>
      <c r="X4384" s="828">
        <f t="shared" si="541"/>
        <v>0</v>
      </c>
      <c r="Y4384" s="1069">
        <f>[5]building!Y4375</f>
        <v>0</v>
      </c>
      <c r="Z4384" s="749">
        <f t="shared" si="542"/>
        <v>0</v>
      </c>
      <c r="AA4384" s="1071"/>
      <c r="AB4384" s="1071"/>
    </row>
    <row r="4385" spans="23:28" ht="70.5" customHeight="1">
      <c r="W4385" s="829">
        <f t="shared" si="540"/>
        <v>0</v>
      </c>
      <c r="X4385" s="828">
        <f t="shared" si="541"/>
        <v>0</v>
      </c>
      <c r="Y4385" s="1069">
        <f>[5]building!Y4376</f>
        <v>0</v>
      </c>
      <c r="Z4385" s="749">
        <f t="shared" si="542"/>
        <v>0</v>
      </c>
      <c r="AA4385" s="1071"/>
      <c r="AB4385" s="1071"/>
    </row>
    <row r="4386" spans="23:28" ht="70.5" customHeight="1">
      <c r="W4386" s="829">
        <f t="shared" si="540"/>
        <v>0</v>
      </c>
      <c r="X4386" s="828">
        <f t="shared" si="541"/>
        <v>0</v>
      </c>
      <c r="Y4386" s="1069">
        <f>[5]building!Y4377</f>
        <v>0</v>
      </c>
      <c r="Z4386" s="749">
        <f t="shared" si="542"/>
        <v>0</v>
      </c>
      <c r="AA4386" s="1071"/>
      <c r="AB4386" s="1071"/>
    </row>
    <row r="4387" spans="23:28" ht="70.5" customHeight="1">
      <c r="W4387" s="829">
        <f t="shared" si="540"/>
        <v>0</v>
      </c>
      <c r="X4387" s="828">
        <f t="shared" si="541"/>
        <v>0</v>
      </c>
      <c r="Y4387" s="1069">
        <f>[5]building!Y4378</f>
        <v>0</v>
      </c>
      <c r="Z4387" s="749">
        <f t="shared" si="542"/>
        <v>0</v>
      </c>
      <c r="AA4387" s="1071"/>
      <c r="AB4387" s="1071"/>
    </row>
    <row r="4388" spans="23:28" ht="70.5" customHeight="1">
      <c r="W4388" s="829">
        <f t="shared" si="540"/>
        <v>0</v>
      </c>
      <c r="X4388" s="828">
        <f t="shared" si="541"/>
        <v>0</v>
      </c>
      <c r="Y4388" s="1069">
        <f>[5]building!Y4379</f>
        <v>0</v>
      </c>
      <c r="Z4388" s="749">
        <f t="shared" si="542"/>
        <v>0</v>
      </c>
      <c r="AA4388" s="1071"/>
      <c r="AB4388" s="1071"/>
    </row>
    <row r="4389" spans="23:28" ht="70.5" customHeight="1">
      <c r="W4389" s="829">
        <f t="shared" si="540"/>
        <v>0</v>
      </c>
      <c r="X4389" s="828">
        <f t="shared" si="541"/>
        <v>0</v>
      </c>
      <c r="Y4389" s="1069">
        <f>[5]building!Y4380</f>
        <v>0</v>
      </c>
      <c r="Z4389" s="749">
        <f t="shared" si="542"/>
        <v>0</v>
      </c>
      <c r="AA4389" s="1071"/>
      <c r="AB4389" s="1071"/>
    </row>
    <row r="4390" spans="23:28" ht="70.5" customHeight="1">
      <c r="W4390" s="829">
        <f t="shared" si="540"/>
        <v>0</v>
      </c>
      <c r="X4390" s="828">
        <f t="shared" si="541"/>
        <v>0</v>
      </c>
      <c r="Y4390" s="1069">
        <f>[5]building!Y4381</f>
        <v>0</v>
      </c>
      <c r="Z4390" s="749">
        <f t="shared" si="542"/>
        <v>0</v>
      </c>
      <c r="AA4390" s="1071"/>
      <c r="AB4390" s="1071"/>
    </row>
    <row r="4391" spans="23:28" ht="70.5" customHeight="1">
      <c r="W4391" s="829">
        <f t="shared" si="540"/>
        <v>0</v>
      </c>
      <c r="X4391" s="828">
        <f t="shared" si="541"/>
        <v>0</v>
      </c>
      <c r="Y4391" s="1069">
        <f>[5]building!Y4382</f>
        <v>0</v>
      </c>
      <c r="Z4391" s="749">
        <f t="shared" si="542"/>
        <v>0</v>
      </c>
      <c r="AA4391" s="1071"/>
      <c r="AB4391" s="1071"/>
    </row>
    <row r="4392" spans="23:28" ht="70.5" customHeight="1">
      <c r="W4392" s="829">
        <f t="shared" si="540"/>
        <v>0</v>
      </c>
      <c r="X4392" s="828">
        <f t="shared" si="541"/>
        <v>0</v>
      </c>
      <c r="Y4392" s="1069">
        <f>[5]building!Y4383</f>
        <v>0</v>
      </c>
      <c r="Z4392" s="749">
        <f t="shared" si="542"/>
        <v>0</v>
      </c>
      <c r="AA4392" s="1071"/>
      <c r="AB4392" s="1071"/>
    </row>
    <row r="4393" spans="23:28" ht="70.5" customHeight="1">
      <c r="W4393" s="829">
        <f t="shared" si="540"/>
        <v>0</v>
      </c>
      <c r="X4393" s="828">
        <f t="shared" si="541"/>
        <v>0</v>
      </c>
      <c r="Y4393" s="1069">
        <f>[5]building!Y4384</f>
        <v>0</v>
      </c>
      <c r="Z4393" s="749">
        <f t="shared" si="542"/>
        <v>0</v>
      </c>
      <c r="AA4393" s="1071"/>
      <c r="AB4393" s="1071"/>
    </row>
    <row r="4394" spans="23:28" ht="70.5" customHeight="1">
      <c r="W4394" s="829">
        <f t="shared" si="540"/>
        <v>0</v>
      </c>
      <c r="X4394" s="828">
        <f t="shared" si="541"/>
        <v>0</v>
      </c>
      <c r="Y4394" s="1069">
        <f>[5]building!Y4385</f>
        <v>0</v>
      </c>
      <c r="Z4394" s="749">
        <f t="shared" si="542"/>
        <v>0</v>
      </c>
      <c r="AA4394" s="1071"/>
      <c r="AB4394" s="1071"/>
    </row>
    <row r="4395" spans="23:28" ht="70.5" customHeight="1">
      <c r="W4395" s="829">
        <f t="shared" si="540"/>
        <v>0</v>
      </c>
      <c r="X4395" s="828">
        <f t="shared" si="541"/>
        <v>0</v>
      </c>
      <c r="Y4395" s="1069">
        <f>[5]building!Y4386</f>
        <v>0</v>
      </c>
      <c r="Z4395" s="749">
        <f t="shared" si="542"/>
        <v>0</v>
      </c>
      <c r="AA4395" s="1071"/>
      <c r="AB4395" s="1071"/>
    </row>
    <row r="4396" spans="23:28" ht="70.5" customHeight="1">
      <c r="W4396" s="829">
        <f t="shared" si="540"/>
        <v>0</v>
      </c>
      <c r="X4396" s="828">
        <f t="shared" si="541"/>
        <v>0</v>
      </c>
      <c r="Y4396" s="1069">
        <f>[5]building!Y4387</f>
        <v>0</v>
      </c>
      <c r="Z4396" s="749">
        <f t="shared" si="542"/>
        <v>0</v>
      </c>
      <c r="AA4396" s="1071"/>
      <c r="AB4396" s="1071"/>
    </row>
    <row r="4397" spans="23:28" ht="70.5" customHeight="1">
      <c r="W4397" s="829">
        <f t="shared" si="540"/>
        <v>0</v>
      </c>
      <c r="X4397" s="828">
        <f t="shared" si="541"/>
        <v>0</v>
      </c>
      <c r="Y4397" s="1069">
        <f>[5]building!Y4388</f>
        <v>0</v>
      </c>
      <c r="Z4397" s="749">
        <f t="shared" si="542"/>
        <v>0</v>
      </c>
      <c r="AA4397" s="1071"/>
      <c r="AB4397" s="1071"/>
    </row>
    <row r="4398" spans="23:28" ht="70.5" customHeight="1">
      <c r="W4398" s="829">
        <f t="shared" si="540"/>
        <v>0</v>
      </c>
      <c r="X4398" s="828">
        <f t="shared" si="541"/>
        <v>0</v>
      </c>
      <c r="Y4398" s="1069">
        <f>[5]building!Y4389</f>
        <v>0</v>
      </c>
      <c r="Z4398" s="749">
        <f t="shared" si="542"/>
        <v>0</v>
      </c>
      <c r="AA4398" s="1071"/>
      <c r="AB4398" s="1071"/>
    </row>
    <row r="4399" spans="23:28" ht="70.5" customHeight="1">
      <c r="W4399" s="829">
        <f t="shared" si="540"/>
        <v>0</v>
      </c>
      <c r="X4399" s="828">
        <f t="shared" si="541"/>
        <v>0</v>
      </c>
      <c r="Y4399" s="1069">
        <f>[5]building!Y4390</f>
        <v>0</v>
      </c>
      <c r="Z4399" s="749">
        <f t="shared" si="542"/>
        <v>0</v>
      </c>
      <c r="AA4399" s="1071"/>
      <c r="AB4399" s="1071"/>
    </row>
    <row r="4400" spans="23:28" ht="70.5" customHeight="1">
      <c r="W4400" s="829">
        <f t="shared" si="540"/>
        <v>0</v>
      </c>
      <c r="X4400" s="828">
        <f t="shared" si="541"/>
        <v>0</v>
      </c>
      <c r="Y4400" s="1069">
        <f>[5]building!Y4391</f>
        <v>0</v>
      </c>
      <c r="Z4400" s="749">
        <f t="shared" si="542"/>
        <v>0</v>
      </c>
      <c r="AA4400" s="1071"/>
      <c r="AB4400" s="1071"/>
    </row>
    <row r="4401" spans="23:28" ht="70.5" customHeight="1">
      <c r="W4401" s="829">
        <f t="shared" si="540"/>
        <v>0</v>
      </c>
      <c r="X4401" s="828">
        <f t="shared" si="541"/>
        <v>0</v>
      </c>
      <c r="Y4401" s="1069">
        <f>[5]building!Y4392</f>
        <v>0</v>
      </c>
      <c r="Z4401" s="749">
        <f t="shared" si="542"/>
        <v>0</v>
      </c>
      <c r="AA4401" s="1071"/>
      <c r="AB4401" s="1071"/>
    </row>
    <row r="4402" spans="23:28" ht="70.5" customHeight="1">
      <c r="W4402" s="829">
        <f t="shared" si="540"/>
        <v>0</v>
      </c>
      <c r="X4402" s="828">
        <f t="shared" si="541"/>
        <v>0</v>
      </c>
      <c r="Y4402" s="1069">
        <f>[5]building!Y4393</f>
        <v>0</v>
      </c>
      <c r="Z4402" s="749">
        <f t="shared" si="542"/>
        <v>0</v>
      </c>
      <c r="AA4402" s="1071"/>
      <c r="AB4402" s="1071"/>
    </row>
    <row r="4403" spans="23:28" ht="70.5" customHeight="1">
      <c r="W4403" s="829">
        <f t="shared" si="540"/>
        <v>0</v>
      </c>
      <c r="X4403" s="828">
        <f t="shared" si="541"/>
        <v>0</v>
      </c>
      <c r="Y4403" s="1069">
        <f>[5]building!Y4394</f>
        <v>0</v>
      </c>
      <c r="Z4403" s="749">
        <f t="shared" si="542"/>
        <v>0</v>
      </c>
      <c r="AA4403" s="1071"/>
      <c r="AB4403" s="1071"/>
    </row>
    <row r="4404" spans="23:28" ht="70.5" customHeight="1">
      <c r="W4404" s="829">
        <f t="shared" si="540"/>
        <v>0</v>
      </c>
      <c r="X4404" s="828">
        <f t="shared" si="541"/>
        <v>0</v>
      </c>
      <c r="Y4404" s="1069">
        <f>[5]building!Y4395</f>
        <v>0</v>
      </c>
      <c r="Z4404" s="749">
        <f t="shared" si="542"/>
        <v>0</v>
      </c>
      <c r="AA4404" s="1071"/>
      <c r="AB4404" s="1071"/>
    </row>
    <row r="4405" spans="23:28" ht="70.5" customHeight="1">
      <c r="W4405" s="829">
        <f t="shared" si="540"/>
        <v>0</v>
      </c>
      <c r="X4405" s="828">
        <f t="shared" si="541"/>
        <v>0</v>
      </c>
      <c r="Y4405" s="1069">
        <f>[5]building!Y4396</f>
        <v>0</v>
      </c>
      <c r="Z4405" s="749">
        <f t="shared" si="542"/>
        <v>0</v>
      </c>
      <c r="AA4405" s="1071"/>
      <c r="AB4405" s="1071"/>
    </row>
    <row r="4406" spans="23:28" ht="70.5" customHeight="1">
      <c r="W4406" s="829">
        <f t="shared" si="540"/>
        <v>0</v>
      </c>
      <c r="X4406" s="828">
        <f t="shared" si="541"/>
        <v>0</v>
      </c>
      <c r="Y4406" s="1069">
        <f>[5]building!Y4397</f>
        <v>0</v>
      </c>
      <c r="Z4406" s="749">
        <f t="shared" si="542"/>
        <v>0</v>
      </c>
      <c r="AA4406" s="1071"/>
      <c r="AB4406" s="1071"/>
    </row>
    <row r="4407" spans="23:28" ht="70.5" customHeight="1">
      <c r="W4407" s="829">
        <f t="shared" si="540"/>
        <v>0</v>
      </c>
      <c r="X4407" s="828">
        <f t="shared" si="541"/>
        <v>0</v>
      </c>
      <c r="Y4407" s="1069">
        <f>[5]building!Y4398</f>
        <v>0</v>
      </c>
      <c r="Z4407" s="749">
        <f t="shared" si="542"/>
        <v>0</v>
      </c>
      <c r="AA4407" s="1071"/>
      <c r="AB4407" s="1071"/>
    </row>
    <row r="4408" spans="23:28" ht="70.5" customHeight="1">
      <c r="W4408" s="829">
        <f t="shared" si="540"/>
        <v>0</v>
      </c>
      <c r="X4408" s="828">
        <f t="shared" si="541"/>
        <v>0</v>
      </c>
      <c r="Y4408" s="1069">
        <f>[5]building!Y4399</f>
        <v>0</v>
      </c>
      <c r="Z4408" s="749">
        <f t="shared" si="542"/>
        <v>0</v>
      </c>
      <c r="AA4408" s="1071"/>
      <c r="AB4408" s="1071"/>
    </row>
    <row r="4409" spans="23:28" ht="70.5" customHeight="1">
      <c r="W4409" s="829">
        <f t="shared" si="540"/>
        <v>0</v>
      </c>
      <c r="X4409" s="828">
        <f t="shared" si="541"/>
        <v>0</v>
      </c>
      <c r="Y4409" s="1069">
        <f>[5]building!Y4400</f>
        <v>0</v>
      </c>
      <c r="Z4409" s="749">
        <f t="shared" si="542"/>
        <v>0</v>
      </c>
      <c r="AA4409" s="1071"/>
      <c r="AB4409" s="1071"/>
    </row>
    <row r="4410" spans="23:28" ht="70.5" customHeight="1">
      <c r="W4410" s="829">
        <f t="shared" si="540"/>
        <v>0</v>
      </c>
      <c r="X4410" s="828">
        <f t="shared" si="541"/>
        <v>0</v>
      </c>
      <c r="Y4410" s="1069">
        <f>[5]building!Y4401</f>
        <v>0</v>
      </c>
      <c r="Z4410" s="749">
        <f t="shared" si="542"/>
        <v>0</v>
      </c>
      <c r="AA4410" s="1071"/>
      <c r="AB4410" s="1071"/>
    </row>
    <row r="4411" spans="23:28" ht="70.5" customHeight="1">
      <c r="W4411" s="829">
        <f t="shared" si="540"/>
        <v>0</v>
      </c>
      <c r="X4411" s="828">
        <f t="shared" si="541"/>
        <v>0</v>
      </c>
      <c r="Y4411" s="1069">
        <f>[5]building!Y4402</f>
        <v>0</v>
      </c>
      <c r="Z4411" s="749">
        <f t="shared" si="542"/>
        <v>0</v>
      </c>
      <c r="AA4411" s="1071"/>
      <c r="AB4411" s="1071"/>
    </row>
    <row r="4412" spans="23:28" ht="70.5" customHeight="1">
      <c r="W4412" s="829">
        <f t="shared" si="540"/>
        <v>0</v>
      </c>
      <c r="X4412" s="828">
        <f t="shared" si="541"/>
        <v>0</v>
      </c>
      <c r="Y4412" s="1069">
        <f>[5]building!Y4403</f>
        <v>0</v>
      </c>
      <c r="Z4412" s="749">
        <f t="shared" si="542"/>
        <v>0</v>
      </c>
      <c r="AA4412" s="1071"/>
      <c r="AB4412" s="1071"/>
    </row>
    <row r="4413" spans="23:28" ht="70.5" customHeight="1">
      <c r="W4413" s="829">
        <f t="shared" si="540"/>
        <v>0</v>
      </c>
      <c r="X4413" s="828">
        <f t="shared" si="541"/>
        <v>0</v>
      </c>
      <c r="Y4413" s="1069">
        <f>[5]building!Y4404</f>
        <v>0</v>
      </c>
      <c r="Z4413" s="749">
        <f t="shared" si="542"/>
        <v>0</v>
      </c>
      <c r="AA4413" s="1071"/>
      <c r="AB4413" s="1071"/>
    </row>
    <row r="4414" spans="23:28" ht="70.5" customHeight="1">
      <c r="W4414" s="829">
        <f t="shared" si="540"/>
        <v>0</v>
      </c>
      <c r="X4414" s="828">
        <f t="shared" si="541"/>
        <v>0</v>
      </c>
      <c r="Y4414" s="1069">
        <f>[5]building!Y4405</f>
        <v>0</v>
      </c>
      <c r="Z4414" s="749">
        <f t="shared" si="542"/>
        <v>0</v>
      </c>
      <c r="AA4414" s="1071"/>
      <c r="AB4414" s="1071"/>
    </row>
    <row r="4415" spans="23:28" ht="70.5" customHeight="1">
      <c r="W4415" s="829">
        <f t="shared" si="540"/>
        <v>0</v>
      </c>
      <c r="X4415" s="828">
        <f t="shared" si="541"/>
        <v>0</v>
      </c>
      <c r="Y4415" s="1069">
        <f>[5]building!Y4406</f>
        <v>0</v>
      </c>
      <c r="Z4415" s="749">
        <f t="shared" si="542"/>
        <v>0</v>
      </c>
      <c r="AA4415" s="1071"/>
      <c r="AB4415" s="1071"/>
    </row>
    <row r="4416" spans="23:28" ht="70.5" customHeight="1">
      <c r="W4416" s="829">
        <f t="shared" si="540"/>
        <v>0</v>
      </c>
      <c r="X4416" s="828">
        <f t="shared" si="541"/>
        <v>0</v>
      </c>
      <c r="Y4416" s="1069">
        <f>[5]building!Y4407</f>
        <v>0</v>
      </c>
      <c r="Z4416" s="749">
        <f t="shared" si="542"/>
        <v>0</v>
      </c>
      <c r="AA4416" s="1071"/>
      <c r="AB4416" s="1071"/>
    </row>
    <row r="4417" spans="23:28" ht="70.5" customHeight="1">
      <c r="W4417" s="829">
        <f t="shared" si="540"/>
        <v>0</v>
      </c>
      <c r="X4417" s="828">
        <f t="shared" si="541"/>
        <v>0</v>
      </c>
      <c r="Y4417" s="1069">
        <f>[5]building!Y4408</f>
        <v>0</v>
      </c>
      <c r="Z4417" s="749">
        <f t="shared" si="542"/>
        <v>0</v>
      </c>
      <c r="AA4417" s="1071"/>
      <c r="AB4417" s="1071"/>
    </row>
    <row r="4418" spans="23:28" ht="70.5" customHeight="1">
      <c r="W4418" s="829">
        <f t="shared" si="540"/>
        <v>0</v>
      </c>
      <c r="X4418" s="828">
        <f t="shared" si="541"/>
        <v>0</v>
      </c>
      <c r="Y4418" s="1069">
        <f>[5]building!Y4409</f>
        <v>0</v>
      </c>
      <c r="Z4418" s="749">
        <f t="shared" si="542"/>
        <v>0</v>
      </c>
      <c r="AA4418" s="1071"/>
      <c r="AB4418" s="1071"/>
    </row>
    <row r="4419" spans="23:28" ht="70.5" customHeight="1">
      <c r="W4419" s="829">
        <f t="shared" si="540"/>
        <v>0</v>
      </c>
      <c r="X4419" s="828">
        <f t="shared" si="541"/>
        <v>0</v>
      </c>
      <c r="Y4419" s="1069">
        <f>[5]building!Y4410</f>
        <v>0</v>
      </c>
      <c r="Z4419" s="749">
        <f t="shared" si="542"/>
        <v>0</v>
      </c>
      <c r="AA4419" s="1071"/>
      <c r="AB4419" s="1071"/>
    </row>
    <row r="4420" spans="23:28" ht="70.5" customHeight="1">
      <c r="W4420" s="829">
        <f t="shared" si="540"/>
        <v>0</v>
      </c>
      <c r="X4420" s="828">
        <f t="shared" si="541"/>
        <v>0</v>
      </c>
      <c r="Y4420" s="1069">
        <f>[5]building!Y4411</f>
        <v>0</v>
      </c>
      <c r="Z4420" s="749">
        <f t="shared" si="542"/>
        <v>0</v>
      </c>
      <c r="AA4420" s="1071"/>
      <c r="AB4420" s="1071"/>
    </row>
    <row r="4421" spans="23:28" ht="70.5" customHeight="1">
      <c r="W4421" s="829">
        <f t="shared" si="540"/>
        <v>0</v>
      </c>
      <c r="X4421" s="828">
        <f t="shared" si="541"/>
        <v>0</v>
      </c>
      <c r="Y4421" s="1069">
        <f>[5]building!Y4412</f>
        <v>0</v>
      </c>
      <c r="Z4421" s="749">
        <f t="shared" si="542"/>
        <v>0</v>
      </c>
      <c r="AA4421" s="1071"/>
      <c r="AB4421" s="1071"/>
    </row>
    <row r="4422" spans="23:28" ht="70.5" customHeight="1">
      <c r="W4422" s="829">
        <f t="shared" si="540"/>
        <v>0</v>
      </c>
      <c r="X4422" s="828">
        <f t="shared" si="541"/>
        <v>0</v>
      </c>
      <c r="Y4422" s="1069">
        <f>[5]building!Y4413</f>
        <v>0</v>
      </c>
      <c r="Z4422" s="749">
        <f t="shared" si="542"/>
        <v>0</v>
      </c>
      <c r="AA4422" s="1071"/>
      <c r="AB4422" s="1071"/>
    </row>
    <row r="4423" spans="23:28" ht="70.5" customHeight="1">
      <c r="W4423" s="829">
        <f t="shared" si="540"/>
        <v>0</v>
      </c>
      <c r="X4423" s="828">
        <f t="shared" si="541"/>
        <v>0</v>
      </c>
      <c r="Y4423" s="1069">
        <f>[5]building!Y4414</f>
        <v>0</v>
      </c>
      <c r="Z4423" s="749">
        <f t="shared" si="542"/>
        <v>0</v>
      </c>
      <c r="AA4423" s="1071"/>
      <c r="AB4423" s="1071"/>
    </row>
    <row r="4424" spans="23:28" ht="70.5" customHeight="1">
      <c r="W4424" s="829">
        <f t="shared" si="540"/>
        <v>0</v>
      </c>
      <c r="X4424" s="828">
        <f t="shared" si="541"/>
        <v>0</v>
      </c>
      <c r="Y4424" s="1069">
        <f>[5]building!Y4415</f>
        <v>0</v>
      </c>
      <c r="Z4424" s="749">
        <f t="shared" si="542"/>
        <v>0</v>
      </c>
      <c r="AA4424" s="1071"/>
      <c r="AB4424" s="1071"/>
    </row>
    <row r="4425" spans="23:28" ht="70.5" customHeight="1">
      <c r="W4425" s="829">
        <f t="shared" si="540"/>
        <v>0</v>
      </c>
      <c r="X4425" s="828">
        <f t="shared" si="541"/>
        <v>0</v>
      </c>
      <c r="Y4425" s="1069">
        <f>[5]building!Y4416</f>
        <v>0</v>
      </c>
      <c r="Z4425" s="749">
        <f t="shared" si="542"/>
        <v>0</v>
      </c>
      <c r="AA4425" s="1071"/>
      <c r="AB4425" s="1071"/>
    </row>
    <row r="4426" spans="23:28" ht="70.5" customHeight="1">
      <c r="W4426" s="829">
        <f t="shared" si="540"/>
        <v>0</v>
      </c>
      <c r="X4426" s="828">
        <f t="shared" si="541"/>
        <v>0</v>
      </c>
      <c r="Y4426" s="1069">
        <f>[5]building!Y4417</f>
        <v>0</v>
      </c>
      <c r="Z4426" s="749">
        <f t="shared" si="542"/>
        <v>0</v>
      </c>
      <c r="AA4426" s="1071"/>
      <c r="AB4426" s="1071"/>
    </row>
    <row r="4427" spans="23:28" ht="70.5" customHeight="1">
      <c r="W4427" s="829">
        <f t="shared" si="540"/>
        <v>0</v>
      </c>
      <c r="X4427" s="828">
        <f t="shared" si="541"/>
        <v>0</v>
      </c>
      <c r="Y4427" s="1069">
        <f>[5]building!Y4418</f>
        <v>0</v>
      </c>
      <c r="Z4427" s="749">
        <f t="shared" si="542"/>
        <v>0</v>
      </c>
      <c r="AA4427" s="1071"/>
      <c r="AB4427" s="1071"/>
    </row>
    <row r="4428" spans="23:28" ht="70.5" customHeight="1">
      <c r="W4428" s="829">
        <f t="shared" si="540"/>
        <v>0</v>
      </c>
      <c r="X4428" s="828">
        <f t="shared" si="541"/>
        <v>0</v>
      </c>
      <c r="Y4428" s="1069">
        <f>[5]building!Y4419</f>
        <v>0</v>
      </c>
      <c r="Z4428" s="749">
        <f t="shared" si="542"/>
        <v>0</v>
      </c>
      <c r="AA4428" s="1071"/>
      <c r="AB4428" s="1071"/>
    </row>
    <row r="4429" spans="23:28" ht="70.5" customHeight="1">
      <c r="W4429" s="829">
        <f t="shared" si="540"/>
        <v>0</v>
      </c>
      <c r="X4429" s="828">
        <f t="shared" si="541"/>
        <v>0</v>
      </c>
      <c r="Y4429" s="1069">
        <f>[5]building!Y4420</f>
        <v>0</v>
      </c>
      <c r="Z4429" s="749">
        <f t="shared" si="542"/>
        <v>0</v>
      </c>
      <c r="AA4429" s="1071"/>
      <c r="AB4429" s="1071"/>
    </row>
    <row r="4430" spans="23:28" ht="70.5" customHeight="1">
      <c r="W4430" s="829">
        <f t="shared" si="540"/>
        <v>0</v>
      </c>
      <c r="X4430" s="828">
        <f t="shared" si="541"/>
        <v>0</v>
      </c>
      <c r="Y4430" s="1069">
        <f>[5]building!Y4421</f>
        <v>0</v>
      </c>
      <c r="Z4430" s="749">
        <f t="shared" si="542"/>
        <v>0</v>
      </c>
      <c r="AA4430" s="1071"/>
      <c r="AB4430" s="1071"/>
    </row>
    <row r="4431" spans="23:28" ht="70.5" customHeight="1">
      <c r="W4431" s="829">
        <f t="shared" si="540"/>
        <v>0</v>
      </c>
      <c r="X4431" s="828">
        <f t="shared" si="541"/>
        <v>0</v>
      </c>
      <c r="Y4431" s="1069">
        <f>[5]building!Y4422</f>
        <v>0</v>
      </c>
      <c r="Z4431" s="749">
        <f t="shared" si="542"/>
        <v>0</v>
      </c>
      <c r="AA4431" s="1071"/>
      <c r="AB4431" s="1071"/>
    </row>
    <row r="4432" spans="23:28" ht="70.5" customHeight="1">
      <c r="W4432" s="829">
        <f t="shared" si="540"/>
        <v>0</v>
      </c>
      <c r="X4432" s="828">
        <f t="shared" si="541"/>
        <v>0</v>
      </c>
      <c r="Y4432" s="1069">
        <f>[5]building!Y4423</f>
        <v>0</v>
      </c>
      <c r="Z4432" s="749">
        <f t="shared" si="542"/>
        <v>0</v>
      </c>
      <c r="AA4432" s="1071"/>
      <c r="AB4432" s="1071"/>
    </row>
    <row r="4433" spans="23:28" ht="70.5" customHeight="1">
      <c r="W4433" s="829">
        <f t="shared" si="540"/>
        <v>0</v>
      </c>
      <c r="X4433" s="828">
        <f t="shared" si="541"/>
        <v>0</v>
      </c>
      <c r="Y4433" s="1069">
        <f>[5]building!Y4424</f>
        <v>0</v>
      </c>
      <c r="Z4433" s="749">
        <f t="shared" si="542"/>
        <v>0</v>
      </c>
      <c r="AA4433" s="1071"/>
      <c r="AB4433" s="1071"/>
    </row>
    <row r="4434" spans="23:28" ht="70.5" customHeight="1">
      <c r="W4434" s="829">
        <f t="shared" si="540"/>
        <v>0</v>
      </c>
      <c r="X4434" s="828">
        <f t="shared" si="541"/>
        <v>0</v>
      </c>
      <c r="Y4434" s="1069">
        <f>[5]building!Y4425</f>
        <v>0</v>
      </c>
      <c r="Z4434" s="749">
        <f t="shared" si="542"/>
        <v>0</v>
      </c>
      <c r="AA4434" s="1071"/>
      <c r="AB4434" s="1071"/>
    </row>
    <row r="4435" spans="23:28" ht="70.5" customHeight="1">
      <c r="W4435" s="829">
        <f t="shared" si="540"/>
        <v>0</v>
      </c>
      <c r="X4435" s="828">
        <f t="shared" si="541"/>
        <v>0</v>
      </c>
      <c r="Y4435" s="1069">
        <f>[5]building!Y4426</f>
        <v>0</v>
      </c>
      <c r="Z4435" s="749">
        <f t="shared" si="542"/>
        <v>0</v>
      </c>
      <c r="AA4435" s="1071"/>
      <c r="AB4435" s="1071"/>
    </row>
    <row r="4436" spans="23:28" ht="70.5" customHeight="1">
      <c r="W4436" s="829">
        <f t="shared" si="540"/>
        <v>0</v>
      </c>
      <c r="X4436" s="828">
        <f t="shared" si="541"/>
        <v>0</v>
      </c>
      <c r="Y4436" s="1069">
        <f>[5]building!Y4427</f>
        <v>0</v>
      </c>
      <c r="Z4436" s="749">
        <f t="shared" si="542"/>
        <v>0</v>
      </c>
      <c r="AA4436" s="1071"/>
      <c r="AB4436" s="1071"/>
    </row>
    <row r="4437" spans="23:28" ht="70.5" customHeight="1">
      <c r="W4437" s="829">
        <f t="shared" si="540"/>
        <v>0</v>
      </c>
      <c r="X4437" s="828">
        <f t="shared" si="541"/>
        <v>0</v>
      </c>
      <c r="Y4437" s="1069">
        <f>[5]building!Y4428</f>
        <v>0</v>
      </c>
      <c r="Z4437" s="749">
        <f t="shared" si="542"/>
        <v>0</v>
      </c>
      <c r="AA4437" s="1071"/>
      <c r="AB4437" s="1071"/>
    </row>
    <row r="4438" spans="23:28" ht="70.5" customHeight="1">
      <c r="W4438" s="829">
        <f t="shared" si="540"/>
        <v>0</v>
      </c>
      <c r="X4438" s="828">
        <f t="shared" si="541"/>
        <v>0</v>
      </c>
      <c r="Y4438" s="1069">
        <f>[5]building!Y4429</f>
        <v>0</v>
      </c>
      <c r="Z4438" s="749">
        <f t="shared" si="542"/>
        <v>0</v>
      </c>
      <c r="AA4438" s="1071"/>
      <c r="AB4438" s="1071"/>
    </row>
    <row r="4439" spans="23:28" ht="70.5" customHeight="1">
      <c r="W4439" s="829">
        <f t="shared" si="540"/>
        <v>0</v>
      </c>
      <c r="X4439" s="828">
        <f t="shared" si="541"/>
        <v>0</v>
      </c>
      <c r="Y4439" s="1069">
        <f>[5]building!Y4430</f>
        <v>0</v>
      </c>
      <c r="Z4439" s="749">
        <f t="shared" si="542"/>
        <v>0</v>
      </c>
      <c r="AA4439" s="1071"/>
      <c r="AB4439" s="1071"/>
    </row>
    <row r="4440" spans="23:28" ht="70.5" customHeight="1">
      <c r="W4440" s="829">
        <f t="shared" si="540"/>
        <v>0</v>
      </c>
      <c r="X4440" s="828">
        <f t="shared" si="541"/>
        <v>0</v>
      </c>
      <c r="Y4440" s="1069">
        <f>[5]building!Y4431</f>
        <v>0</v>
      </c>
      <c r="Z4440" s="749">
        <f t="shared" si="542"/>
        <v>0</v>
      </c>
      <c r="AA4440" s="1071"/>
      <c r="AB4440" s="1071"/>
    </row>
    <row r="4441" spans="23:28" ht="70.5" customHeight="1">
      <c r="W4441" s="829">
        <f t="shared" si="540"/>
        <v>0</v>
      </c>
      <c r="X4441" s="828">
        <f t="shared" si="541"/>
        <v>0</v>
      </c>
      <c r="Y4441" s="1069">
        <f>[5]building!Y4432</f>
        <v>0</v>
      </c>
      <c r="Z4441" s="749">
        <f t="shared" si="542"/>
        <v>0</v>
      </c>
      <c r="AA4441" s="1071"/>
      <c r="AB4441" s="1071"/>
    </row>
    <row r="4442" spans="23:28" ht="70.5" customHeight="1">
      <c r="W4442" s="829">
        <f t="shared" si="540"/>
        <v>0</v>
      </c>
      <c r="X4442" s="828">
        <f t="shared" si="541"/>
        <v>0</v>
      </c>
      <c r="Y4442" s="1069">
        <f>[5]building!Y4433</f>
        <v>0</v>
      </c>
      <c r="Z4442" s="749">
        <f t="shared" si="542"/>
        <v>0</v>
      </c>
      <c r="AA4442" s="1071"/>
      <c r="AB4442" s="1071"/>
    </row>
    <row r="4443" spans="23:28" ht="70.5" customHeight="1">
      <c r="W4443" s="829">
        <f t="shared" si="540"/>
        <v>0</v>
      </c>
      <c r="X4443" s="828">
        <f t="shared" si="541"/>
        <v>0</v>
      </c>
      <c r="Y4443" s="1069">
        <f>[5]building!Y4434</f>
        <v>0</v>
      </c>
      <c r="Z4443" s="749">
        <f t="shared" si="542"/>
        <v>0</v>
      </c>
      <c r="AA4443" s="1071"/>
      <c r="AB4443" s="1071"/>
    </row>
    <row r="4444" spans="23:28" ht="70.5" customHeight="1">
      <c r="W4444" s="829">
        <f t="shared" si="540"/>
        <v>0</v>
      </c>
      <c r="X4444" s="828">
        <f t="shared" si="541"/>
        <v>0</v>
      </c>
      <c r="Y4444" s="1069">
        <f>[5]building!Y4435</f>
        <v>0</v>
      </c>
      <c r="Z4444" s="749">
        <f t="shared" si="542"/>
        <v>0</v>
      </c>
      <c r="AA4444" s="1071"/>
      <c r="AB4444" s="1071"/>
    </row>
    <row r="4445" spans="23:28" ht="70.5" customHeight="1">
      <c r="W4445" s="829">
        <f t="shared" si="540"/>
        <v>0</v>
      </c>
      <c r="X4445" s="828">
        <f t="shared" si="541"/>
        <v>0</v>
      </c>
      <c r="Y4445" s="1069">
        <f>[5]building!Y4436</f>
        <v>0</v>
      </c>
      <c r="Z4445" s="749">
        <f t="shared" si="542"/>
        <v>0</v>
      </c>
      <c r="AA4445" s="1071"/>
      <c r="AB4445" s="1071"/>
    </row>
    <row r="4446" spans="23:28" ht="70.5" customHeight="1">
      <c r="W4446" s="829">
        <f t="shared" ref="W4446:W4509" si="543">G4446+I4446+K4446+M4446+O4446+Q4446+S4446+U4446</f>
        <v>0</v>
      </c>
      <c r="X4446" s="828">
        <f t="shared" ref="X4446:X4509" si="544">W4446*C4446</f>
        <v>0</v>
      </c>
      <c r="Y4446" s="1069">
        <f>[5]building!Y4437</f>
        <v>0</v>
      </c>
      <c r="Z4446" s="749">
        <f t="shared" ref="Z4446:Z4509" si="545">Y4446*C4446</f>
        <v>0</v>
      </c>
      <c r="AA4446" s="1071"/>
      <c r="AB4446" s="1071"/>
    </row>
    <row r="4447" spans="23:28" ht="70.5" customHeight="1">
      <c r="W4447" s="829">
        <f t="shared" si="543"/>
        <v>0</v>
      </c>
      <c r="X4447" s="828">
        <f t="shared" si="544"/>
        <v>0</v>
      </c>
      <c r="Y4447" s="1069">
        <f>[5]building!Y4438</f>
        <v>0</v>
      </c>
      <c r="Z4447" s="749">
        <f t="shared" si="545"/>
        <v>0</v>
      </c>
      <c r="AA4447" s="1071"/>
      <c r="AB4447" s="1071"/>
    </row>
    <row r="4448" spans="23:28" ht="70.5" customHeight="1">
      <c r="W4448" s="829">
        <f t="shared" si="543"/>
        <v>0</v>
      </c>
      <c r="X4448" s="828">
        <f t="shared" si="544"/>
        <v>0</v>
      </c>
      <c r="Y4448" s="1069">
        <f>[5]building!Y4439</f>
        <v>0</v>
      </c>
      <c r="Z4448" s="749">
        <f t="shared" si="545"/>
        <v>0</v>
      </c>
      <c r="AA4448" s="1071"/>
      <c r="AB4448" s="1071"/>
    </row>
    <row r="4449" spans="23:28" ht="70.5" customHeight="1">
      <c r="W4449" s="829">
        <f t="shared" si="543"/>
        <v>0</v>
      </c>
      <c r="X4449" s="828">
        <f t="shared" si="544"/>
        <v>0</v>
      </c>
      <c r="Y4449" s="1069">
        <f>[5]building!Y4440</f>
        <v>0</v>
      </c>
      <c r="Z4449" s="749">
        <f t="shared" si="545"/>
        <v>0</v>
      </c>
      <c r="AA4449" s="1071"/>
      <c r="AB4449" s="1071"/>
    </row>
    <row r="4450" spans="23:28" ht="70.5" customHeight="1">
      <c r="W4450" s="829">
        <f t="shared" si="543"/>
        <v>0</v>
      </c>
      <c r="X4450" s="828">
        <f t="shared" si="544"/>
        <v>0</v>
      </c>
      <c r="Y4450" s="1069">
        <f>[5]building!Y4441</f>
        <v>0</v>
      </c>
      <c r="Z4450" s="749">
        <f t="shared" si="545"/>
        <v>0</v>
      </c>
      <c r="AA4450" s="1071"/>
      <c r="AB4450" s="1071"/>
    </row>
    <row r="4451" spans="23:28" ht="70.5" customHeight="1">
      <c r="W4451" s="829">
        <f t="shared" si="543"/>
        <v>0</v>
      </c>
      <c r="X4451" s="828">
        <f t="shared" si="544"/>
        <v>0</v>
      </c>
      <c r="Y4451" s="1069">
        <f>[5]building!Y4442</f>
        <v>0</v>
      </c>
      <c r="Z4451" s="749">
        <f t="shared" si="545"/>
        <v>0</v>
      </c>
      <c r="AA4451" s="1071"/>
      <c r="AB4451" s="1071"/>
    </row>
    <row r="4452" spans="23:28" ht="70.5" customHeight="1">
      <c r="W4452" s="829">
        <f t="shared" si="543"/>
        <v>0</v>
      </c>
      <c r="X4452" s="828">
        <f t="shared" si="544"/>
        <v>0</v>
      </c>
      <c r="Y4452" s="1069">
        <f>[5]building!Y4443</f>
        <v>0</v>
      </c>
      <c r="Z4452" s="749">
        <f t="shared" si="545"/>
        <v>0</v>
      </c>
      <c r="AA4452" s="1071"/>
      <c r="AB4452" s="1071"/>
    </row>
    <row r="4453" spans="23:28" ht="70.5" customHeight="1">
      <c r="W4453" s="829">
        <f t="shared" si="543"/>
        <v>0</v>
      </c>
      <c r="X4453" s="828">
        <f t="shared" si="544"/>
        <v>0</v>
      </c>
      <c r="Y4453" s="1069">
        <f>[5]building!Y4444</f>
        <v>0</v>
      </c>
      <c r="Z4453" s="749">
        <f t="shared" si="545"/>
        <v>0</v>
      </c>
      <c r="AA4453" s="1071"/>
      <c r="AB4453" s="1071"/>
    </row>
    <row r="4454" spans="23:28" ht="70.5" customHeight="1">
      <c r="W4454" s="829">
        <f t="shared" si="543"/>
        <v>0</v>
      </c>
      <c r="X4454" s="828">
        <f t="shared" si="544"/>
        <v>0</v>
      </c>
      <c r="Y4454" s="1069">
        <f>[5]building!Y4445</f>
        <v>0</v>
      </c>
      <c r="Z4454" s="749">
        <f t="shared" si="545"/>
        <v>0</v>
      </c>
      <c r="AA4454" s="1071"/>
      <c r="AB4454" s="1071"/>
    </row>
    <row r="4455" spans="23:28" ht="70.5" customHeight="1">
      <c r="W4455" s="829">
        <f t="shared" si="543"/>
        <v>0</v>
      </c>
      <c r="X4455" s="828">
        <f t="shared" si="544"/>
        <v>0</v>
      </c>
      <c r="Y4455" s="1069">
        <f>[5]building!Y4446</f>
        <v>0</v>
      </c>
      <c r="Z4455" s="749">
        <f t="shared" si="545"/>
        <v>0</v>
      </c>
      <c r="AA4455" s="1071"/>
      <c r="AB4455" s="1071"/>
    </row>
    <row r="4456" spans="23:28" ht="70.5" customHeight="1">
      <c r="W4456" s="829">
        <f t="shared" si="543"/>
        <v>0</v>
      </c>
      <c r="X4456" s="828">
        <f t="shared" si="544"/>
        <v>0</v>
      </c>
      <c r="Y4456" s="1069">
        <f>[5]building!Y4447</f>
        <v>0</v>
      </c>
      <c r="Z4456" s="749">
        <f t="shared" si="545"/>
        <v>0</v>
      </c>
      <c r="AA4456" s="1071"/>
      <c r="AB4456" s="1071"/>
    </row>
    <row r="4457" spans="23:28" ht="70.5" customHeight="1">
      <c r="W4457" s="829">
        <f t="shared" si="543"/>
        <v>0</v>
      </c>
      <c r="X4457" s="828">
        <f t="shared" si="544"/>
        <v>0</v>
      </c>
      <c r="Y4457" s="1069">
        <f>[5]building!Y4448</f>
        <v>0</v>
      </c>
      <c r="Z4457" s="749">
        <f t="shared" si="545"/>
        <v>0</v>
      </c>
      <c r="AA4457" s="1071"/>
      <c r="AB4457" s="1071"/>
    </row>
    <row r="4458" spans="23:28" ht="70.5" customHeight="1">
      <c r="W4458" s="829">
        <f t="shared" si="543"/>
        <v>0</v>
      </c>
      <c r="X4458" s="828">
        <f t="shared" si="544"/>
        <v>0</v>
      </c>
      <c r="Y4458" s="1069">
        <f>[5]building!Y4449</f>
        <v>0</v>
      </c>
      <c r="Z4458" s="749">
        <f t="shared" si="545"/>
        <v>0</v>
      </c>
      <c r="AA4458" s="1071"/>
      <c r="AB4458" s="1071"/>
    </row>
    <row r="4459" spans="23:28" ht="70.5" customHeight="1">
      <c r="W4459" s="829">
        <f t="shared" si="543"/>
        <v>0</v>
      </c>
      <c r="X4459" s="828">
        <f t="shared" si="544"/>
        <v>0</v>
      </c>
      <c r="Y4459" s="1069">
        <f>[5]building!Y4450</f>
        <v>0</v>
      </c>
      <c r="Z4459" s="749">
        <f t="shared" si="545"/>
        <v>0</v>
      </c>
      <c r="AA4459" s="1071"/>
      <c r="AB4459" s="1071"/>
    </row>
    <row r="4460" spans="23:28" ht="70.5" customHeight="1">
      <c r="W4460" s="829">
        <f t="shared" si="543"/>
        <v>0</v>
      </c>
      <c r="X4460" s="828">
        <f t="shared" si="544"/>
        <v>0</v>
      </c>
      <c r="Y4460" s="1069">
        <f>[5]building!Y4451</f>
        <v>0</v>
      </c>
      <c r="Z4460" s="749">
        <f t="shared" si="545"/>
        <v>0</v>
      </c>
      <c r="AA4460" s="1071"/>
      <c r="AB4460" s="1071"/>
    </row>
    <row r="4461" spans="23:28" ht="70.5" customHeight="1">
      <c r="W4461" s="829">
        <f t="shared" si="543"/>
        <v>0</v>
      </c>
      <c r="X4461" s="828">
        <f t="shared" si="544"/>
        <v>0</v>
      </c>
      <c r="Y4461" s="1069">
        <f>[5]building!Y4452</f>
        <v>0</v>
      </c>
      <c r="Z4461" s="749">
        <f t="shared" si="545"/>
        <v>0</v>
      </c>
      <c r="AA4461" s="1071"/>
      <c r="AB4461" s="1071"/>
    </row>
    <row r="4462" spans="23:28" ht="70.5" customHeight="1">
      <c r="W4462" s="829">
        <f t="shared" si="543"/>
        <v>0</v>
      </c>
      <c r="X4462" s="828">
        <f t="shared" si="544"/>
        <v>0</v>
      </c>
      <c r="Y4462" s="1069">
        <f>[5]building!Y4453</f>
        <v>0</v>
      </c>
      <c r="Z4462" s="749">
        <f t="shared" si="545"/>
        <v>0</v>
      </c>
      <c r="AA4462" s="1071"/>
      <c r="AB4462" s="1071"/>
    </row>
    <row r="4463" spans="23:28" ht="70.5" customHeight="1">
      <c r="W4463" s="829">
        <f t="shared" si="543"/>
        <v>0</v>
      </c>
      <c r="X4463" s="828">
        <f t="shared" si="544"/>
        <v>0</v>
      </c>
      <c r="Y4463" s="1069">
        <f>[5]building!Y4454</f>
        <v>0</v>
      </c>
      <c r="Z4463" s="749">
        <f t="shared" si="545"/>
        <v>0</v>
      </c>
      <c r="AA4463" s="1071"/>
      <c r="AB4463" s="1071"/>
    </row>
    <row r="4464" spans="23:28" ht="70.5" customHeight="1">
      <c r="W4464" s="829">
        <f t="shared" si="543"/>
        <v>0</v>
      </c>
      <c r="X4464" s="828">
        <f t="shared" si="544"/>
        <v>0</v>
      </c>
      <c r="Y4464" s="1069">
        <f>[5]building!Y4455</f>
        <v>0</v>
      </c>
      <c r="Z4464" s="749">
        <f t="shared" si="545"/>
        <v>0</v>
      </c>
      <c r="AA4464" s="1071"/>
      <c r="AB4464" s="1071"/>
    </row>
    <row r="4465" spans="23:28" ht="70.5" customHeight="1">
      <c r="W4465" s="829">
        <f t="shared" si="543"/>
        <v>0</v>
      </c>
      <c r="X4465" s="828">
        <f t="shared" si="544"/>
        <v>0</v>
      </c>
      <c r="Y4465" s="1069">
        <f>[5]building!Y4456</f>
        <v>0</v>
      </c>
      <c r="Z4465" s="749">
        <f t="shared" si="545"/>
        <v>0</v>
      </c>
      <c r="AA4465" s="1071"/>
      <c r="AB4465" s="1071"/>
    </row>
    <row r="4466" spans="23:28" ht="70.5" customHeight="1">
      <c r="W4466" s="829">
        <f t="shared" si="543"/>
        <v>0</v>
      </c>
      <c r="X4466" s="828">
        <f t="shared" si="544"/>
        <v>0</v>
      </c>
      <c r="Y4466" s="1069">
        <f>[5]building!Y4457</f>
        <v>0</v>
      </c>
      <c r="Z4466" s="749">
        <f t="shared" si="545"/>
        <v>0</v>
      </c>
      <c r="AA4466" s="1071"/>
      <c r="AB4466" s="1071"/>
    </row>
    <row r="4467" spans="23:28" ht="70.5" customHeight="1">
      <c r="W4467" s="829">
        <f t="shared" si="543"/>
        <v>0</v>
      </c>
      <c r="X4467" s="828">
        <f t="shared" si="544"/>
        <v>0</v>
      </c>
      <c r="Y4467" s="1069">
        <f>[5]building!Y4458</f>
        <v>0</v>
      </c>
      <c r="Z4467" s="749">
        <f t="shared" si="545"/>
        <v>0</v>
      </c>
      <c r="AA4467" s="1071"/>
      <c r="AB4467" s="1071"/>
    </row>
    <row r="4468" spans="23:28" ht="70.5" customHeight="1">
      <c r="W4468" s="829">
        <f t="shared" si="543"/>
        <v>0</v>
      </c>
      <c r="X4468" s="828">
        <f t="shared" si="544"/>
        <v>0</v>
      </c>
      <c r="Y4468" s="1069">
        <f>[5]building!Y4459</f>
        <v>0</v>
      </c>
      <c r="Z4468" s="749">
        <f t="shared" si="545"/>
        <v>0</v>
      </c>
      <c r="AA4468" s="1071"/>
      <c r="AB4468" s="1071"/>
    </row>
    <row r="4469" spans="23:28" ht="70.5" customHeight="1">
      <c r="W4469" s="829">
        <f t="shared" si="543"/>
        <v>0</v>
      </c>
      <c r="X4469" s="828">
        <f t="shared" si="544"/>
        <v>0</v>
      </c>
      <c r="Y4469" s="1069">
        <f>[5]building!Y4460</f>
        <v>0</v>
      </c>
      <c r="Z4469" s="749">
        <f t="shared" si="545"/>
        <v>0</v>
      </c>
      <c r="AA4469" s="1071"/>
      <c r="AB4469" s="1071"/>
    </row>
    <row r="4470" spans="23:28" ht="70.5" customHeight="1">
      <c r="W4470" s="829">
        <f t="shared" si="543"/>
        <v>0</v>
      </c>
      <c r="X4470" s="828">
        <f t="shared" si="544"/>
        <v>0</v>
      </c>
      <c r="Y4470" s="1069">
        <f>[5]building!Y4461</f>
        <v>0</v>
      </c>
      <c r="Z4470" s="749">
        <f t="shared" si="545"/>
        <v>0</v>
      </c>
      <c r="AA4470" s="1071"/>
      <c r="AB4470" s="1071"/>
    </row>
    <row r="4471" spans="23:28" ht="70.5" customHeight="1">
      <c r="W4471" s="829">
        <f t="shared" si="543"/>
        <v>0</v>
      </c>
      <c r="X4471" s="828">
        <f t="shared" si="544"/>
        <v>0</v>
      </c>
      <c r="Y4471" s="1069">
        <f>[5]building!Y4462</f>
        <v>0</v>
      </c>
      <c r="Z4471" s="749">
        <f t="shared" si="545"/>
        <v>0</v>
      </c>
      <c r="AA4471" s="1071"/>
      <c r="AB4471" s="1071"/>
    </row>
    <row r="4472" spans="23:28" ht="70.5" customHeight="1">
      <c r="W4472" s="829">
        <f t="shared" si="543"/>
        <v>0</v>
      </c>
      <c r="X4472" s="828">
        <f t="shared" si="544"/>
        <v>0</v>
      </c>
      <c r="Y4472" s="1069">
        <f>[5]building!Y4463</f>
        <v>0</v>
      </c>
      <c r="Z4472" s="749">
        <f t="shared" si="545"/>
        <v>0</v>
      </c>
      <c r="AA4472" s="1071"/>
      <c r="AB4472" s="1071"/>
    </row>
    <row r="4473" spans="23:28" ht="70.5" customHeight="1">
      <c r="W4473" s="829">
        <f t="shared" si="543"/>
        <v>0</v>
      </c>
      <c r="X4473" s="828">
        <f t="shared" si="544"/>
        <v>0</v>
      </c>
      <c r="Y4473" s="1069">
        <f>[5]building!Y4464</f>
        <v>0</v>
      </c>
      <c r="Z4473" s="749">
        <f t="shared" si="545"/>
        <v>0</v>
      </c>
      <c r="AA4473" s="1071"/>
      <c r="AB4473" s="1071"/>
    </row>
    <row r="4474" spans="23:28" ht="70.5" customHeight="1">
      <c r="W4474" s="829">
        <f t="shared" si="543"/>
        <v>0</v>
      </c>
      <c r="X4474" s="828">
        <f t="shared" si="544"/>
        <v>0</v>
      </c>
      <c r="Y4474" s="1069">
        <f>[5]building!Y4465</f>
        <v>0</v>
      </c>
      <c r="Z4474" s="749">
        <f t="shared" si="545"/>
        <v>0</v>
      </c>
      <c r="AA4474" s="1071"/>
      <c r="AB4474" s="1071"/>
    </row>
    <row r="4475" spans="23:28" ht="70.5" customHeight="1">
      <c r="W4475" s="829">
        <f t="shared" si="543"/>
        <v>0</v>
      </c>
      <c r="X4475" s="828">
        <f t="shared" si="544"/>
        <v>0</v>
      </c>
      <c r="Y4475" s="1069">
        <f>[5]building!Y4466</f>
        <v>0</v>
      </c>
      <c r="Z4475" s="749">
        <f t="shared" si="545"/>
        <v>0</v>
      </c>
      <c r="AA4475" s="1071"/>
      <c r="AB4475" s="1071"/>
    </row>
    <row r="4476" spans="23:28" ht="70.5" customHeight="1">
      <c r="W4476" s="829">
        <f t="shared" si="543"/>
        <v>0</v>
      </c>
      <c r="X4476" s="828">
        <f t="shared" si="544"/>
        <v>0</v>
      </c>
      <c r="Y4476" s="1069">
        <f>[5]building!Y4467</f>
        <v>0</v>
      </c>
      <c r="Z4476" s="749">
        <f t="shared" si="545"/>
        <v>0</v>
      </c>
      <c r="AA4476" s="1071"/>
      <c r="AB4476" s="1071"/>
    </row>
    <row r="4477" spans="23:28" ht="70.5" customHeight="1">
      <c r="W4477" s="829">
        <f t="shared" si="543"/>
        <v>0</v>
      </c>
      <c r="X4477" s="828">
        <f t="shared" si="544"/>
        <v>0</v>
      </c>
      <c r="Y4477" s="1069">
        <f>[5]building!Y4468</f>
        <v>0</v>
      </c>
      <c r="Z4477" s="749">
        <f t="shared" si="545"/>
        <v>0</v>
      </c>
      <c r="AA4477" s="1071"/>
      <c r="AB4477" s="1071"/>
    </row>
    <row r="4478" spans="23:28" ht="70.5" customHeight="1">
      <c r="W4478" s="829">
        <f t="shared" si="543"/>
        <v>0</v>
      </c>
      <c r="X4478" s="828">
        <f t="shared" si="544"/>
        <v>0</v>
      </c>
      <c r="Y4478" s="1069">
        <f>[5]building!Y4469</f>
        <v>0</v>
      </c>
      <c r="Z4478" s="749">
        <f t="shared" si="545"/>
        <v>0</v>
      </c>
      <c r="AA4478" s="1071"/>
      <c r="AB4478" s="1071"/>
    </row>
    <row r="4479" spans="23:28" ht="70.5" customHeight="1">
      <c r="W4479" s="829">
        <f t="shared" si="543"/>
        <v>0</v>
      </c>
      <c r="X4479" s="828">
        <f t="shared" si="544"/>
        <v>0</v>
      </c>
      <c r="Y4479" s="1069">
        <f>[5]building!Y4470</f>
        <v>0</v>
      </c>
      <c r="Z4479" s="749">
        <f t="shared" si="545"/>
        <v>0</v>
      </c>
      <c r="AA4479" s="1071"/>
      <c r="AB4479" s="1071"/>
    </row>
    <row r="4480" spans="23:28" ht="70.5" customHeight="1">
      <c r="W4480" s="829">
        <f t="shared" si="543"/>
        <v>0</v>
      </c>
      <c r="X4480" s="828">
        <f t="shared" si="544"/>
        <v>0</v>
      </c>
      <c r="Y4480" s="1069">
        <f>[5]building!Y4471</f>
        <v>0</v>
      </c>
      <c r="Z4480" s="749">
        <f t="shared" si="545"/>
        <v>0</v>
      </c>
      <c r="AA4480" s="1071"/>
      <c r="AB4480" s="1071"/>
    </row>
    <row r="4481" spans="23:28" ht="70.5" customHeight="1">
      <c r="W4481" s="829">
        <f t="shared" si="543"/>
        <v>0</v>
      </c>
      <c r="X4481" s="828">
        <f t="shared" si="544"/>
        <v>0</v>
      </c>
      <c r="Y4481" s="1069">
        <f>[5]building!Y4472</f>
        <v>0</v>
      </c>
      <c r="Z4481" s="749">
        <f t="shared" si="545"/>
        <v>0</v>
      </c>
      <c r="AA4481" s="1071"/>
      <c r="AB4481" s="1071"/>
    </row>
    <row r="4482" spans="23:28" ht="70.5" customHeight="1">
      <c r="W4482" s="829">
        <f t="shared" si="543"/>
        <v>0</v>
      </c>
      <c r="X4482" s="828">
        <f t="shared" si="544"/>
        <v>0</v>
      </c>
      <c r="Y4482" s="1069">
        <f>[5]building!Y4473</f>
        <v>0</v>
      </c>
      <c r="Z4482" s="749">
        <f t="shared" si="545"/>
        <v>0</v>
      </c>
      <c r="AA4482" s="1071"/>
      <c r="AB4482" s="1071"/>
    </row>
    <row r="4483" spans="23:28" ht="70.5" customHeight="1">
      <c r="W4483" s="829">
        <f t="shared" si="543"/>
        <v>0</v>
      </c>
      <c r="X4483" s="828">
        <f t="shared" si="544"/>
        <v>0</v>
      </c>
      <c r="Y4483" s="1069">
        <f>[5]building!Y4474</f>
        <v>0</v>
      </c>
      <c r="Z4483" s="749">
        <f t="shared" si="545"/>
        <v>0</v>
      </c>
      <c r="AA4483" s="1071"/>
      <c r="AB4483" s="1071"/>
    </row>
    <row r="4484" spans="23:28" ht="70.5" customHeight="1">
      <c r="W4484" s="829">
        <f t="shared" si="543"/>
        <v>0</v>
      </c>
      <c r="X4484" s="828">
        <f t="shared" si="544"/>
        <v>0</v>
      </c>
      <c r="Y4484" s="1069">
        <f>[5]building!Y4475</f>
        <v>0</v>
      </c>
      <c r="Z4484" s="749">
        <f t="shared" si="545"/>
        <v>0</v>
      </c>
      <c r="AA4484" s="1071"/>
      <c r="AB4484" s="1071"/>
    </row>
    <row r="4485" spans="23:28" ht="70.5" customHeight="1">
      <c r="W4485" s="829">
        <f t="shared" si="543"/>
        <v>0</v>
      </c>
      <c r="X4485" s="828">
        <f t="shared" si="544"/>
        <v>0</v>
      </c>
      <c r="Y4485" s="1069">
        <f>[5]building!Y4476</f>
        <v>0</v>
      </c>
      <c r="Z4485" s="749">
        <f t="shared" si="545"/>
        <v>0</v>
      </c>
      <c r="AA4485" s="1071"/>
      <c r="AB4485" s="1071"/>
    </row>
    <row r="4486" spans="23:28" ht="70.5" customHeight="1">
      <c r="W4486" s="829">
        <f t="shared" si="543"/>
        <v>0</v>
      </c>
      <c r="X4486" s="828">
        <f t="shared" si="544"/>
        <v>0</v>
      </c>
      <c r="Y4486" s="1069">
        <f>[5]building!Y4477</f>
        <v>0</v>
      </c>
      <c r="Z4486" s="749">
        <f t="shared" si="545"/>
        <v>0</v>
      </c>
      <c r="AA4486" s="1071"/>
      <c r="AB4486" s="1071"/>
    </row>
    <row r="4487" spans="23:28" ht="70.5" customHeight="1">
      <c r="W4487" s="829">
        <f t="shared" si="543"/>
        <v>0</v>
      </c>
      <c r="X4487" s="828">
        <f t="shared" si="544"/>
        <v>0</v>
      </c>
      <c r="Y4487" s="1069">
        <f>[5]building!Y4478</f>
        <v>0</v>
      </c>
      <c r="Z4487" s="749">
        <f t="shared" si="545"/>
        <v>0</v>
      </c>
      <c r="AA4487" s="1071"/>
      <c r="AB4487" s="1071"/>
    </row>
    <row r="4488" spans="23:28" ht="70.5" customHeight="1">
      <c r="W4488" s="829">
        <f t="shared" si="543"/>
        <v>0</v>
      </c>
      <c r="X4488" s="828">
        <f t="shared" si="544"/>
        <v>0</v>
      </c>
      <c r="Y4488" s="1069">
        <f>[5]building!Y4479</f>
        <v>0</v>
      </c>
      <c r="Z4488" s="749">
        <f t="shared" si="545"/>
        <v>0</v>
      </c>
      <c r="AA4488" s="1071"/>
      <c r="AB4488" s="1071"/>
    </row>
    <row r="4489" spans="23:28" ht="70.5" customHeight="1">
      <c r="W4489" s="829">
        <f t="shared" si="543"/>
        <v>0</v>
      </c>
      <c r="X4489" s="828">
        <f t="shared" si="544"/>
        <v>0</v>
      </c>
      <c r="Y4489" s="1069">
        <f>[5]building!Y4480</f>
        <v>0</v>
      </c>
      <c r="Z4489" s="749">
        <f t="shared" si="545"/>
        <v>0</v>
      </c>
      <c r="AA4489" s="1071"/>
      <c r="AB4489" s="1071"/>
    </row>
    <row r="4490" spans="23:28" ht="70.5" customHeight="1">
      <c r="W4490" s="829">
        <f t="shared" si="543"/>
        <v>0</v>
      </c>
      <c r="X4490" s="828">
        <f t="shared" si="544"/>
        <v>0</v>
      </c>
      <c r="Y4490" s="1069">
        <f>[5]building!Y4481</f>
        <v>0</v>
      </c>
      <c r="Z4490" s="749">
        <f t="shared" si="545"/>
        <v>0</v>
      </c>
      <c r="AA4490" s="1071"/>
      <c r="AB4490" s="1071"/>
    </row>
    <row r="4491" spans="23:28" ht="70.5" customHeight="1">
      <c r="W4491" s="829">
        <f t="shared" si="543"/>
        <v>0</v>
      </c>
      <c r="X4491" s="828">
        <f t="shared" si="544"/>
        <v>0</v>
      </c>
      <c r="Y4491" s="1069">
        <f>[5]building!Y4482</f>
        <v>0</v>
      </c>
      <c r="Z4491" s="749">
        <f t="shared" si="545"/>
        <v>0</v>
      </c>
      <c r="AA4491" s="1071"/>
      <c r="AB4491" s="1071"/>
    </row>
    <row r="4492" spans="23:28" ht="70.5" customHeight="1">
      <c r="W4492" s="829">
        <f t="shared" si="543"/>
        <v>0</v>
      </c>
      <c r="X4492" s="828">
        <f t="shared" si="544"/>
        <v>0</v>
      </c>
      <c r="Y4492" s="1069">
        <f>[5]building!Y4483</f>
        <v>0</v>
      </c>
      <c r="Z4492" s="749">
        <f t="shared" si="545"/>
        <v>0</v>
      </c>
      <c r="AA4492" s="1071"/>
      <c r="AB4492" s="1071"/>
    </row>
    <row r="4493" spans="23:28" ht="70.5" customHeight="1">
      <c r="W4493" s="829">
        <f t="shared" si="543"/>
        <v>0</v>
      </c>
      <c r="X4493" s="828">
        <f t="shared" si="544"/>
        <v>0</v>
      </c>
      <c r="Y4493" s="1069">
        <f>[5]building!Y4484</f>
        <v>0</v>
      </c>
      <c r="Z4493" s="749">
        <f t="shared" si="545"/>
        <v>0</v>
      </c>
      <c r="AA4493" s="1071"/>
      <c r="AB4493" s="1071"/>
    </row>
    <row r="4494" spans="23:28" ht="70.5" customHeight="1">
      <c r="W4494" s="829">
        <f t="shared" si="543"/>
        <v>0</v>
      </c>
      <c r="X4494" s="828">
        <f t="shared" si="544"/>
        <v>0</v>
      </c>
      <c r="Y4494" s="1069">
        <f>[5]building!Y4485</f>
        <v>0</v>
      </c>
      <c r="Z4494" s="749">
        <f t="shared" si="545"/>
        <v>0</v>
      </c>
      <c r="AA4494" s="1071"/>
      <c r="AB4494" s="1071"/>
    </row>
    <row r="4495" spans="23:28" ht="70.5" customHeight="1">
      <c r="W4495" s="829">
        <f t="shared" si="543"/>
        <v>0</v>
      </c>
      <c r="X4495" s="828">
        <f t="shared" si="544"/>
        <v>0</v>
      </c>
      <c r="Y4495" s="1069">
        <f>[5]building!Y4486</f>
        <v>0</v>
      </c>
      <c r="Z4495" s="749">
        <f t="shared" si="545"/>
        <v>0</v>
      </c>
      <c r="AA4495" s="1071"/>
      <c r="AB4495" s="1071"/>
    </row>
    <row r="4496" spans="23:28" ht="70.5" customHeight="1">
      <c r="W4496" s="829">
        <f t="shared" si="543"/>
        <v>0</v>
      </c>
      <c r="X4496" s="828">
        <f t="shared" si="544"/>
        <v>0</v>
      </c>
      <c r="Y4496" s="1069">
        <f>[5]building!Y4487</f>
        <v>0</v>
      </c>
      <c r="Z4496" s="749">
        <f t="shared" si="545"/>
        <v>0</v>
      </c>
      <c r="AA4496" s="1071"/>
      <c r="AB4496" s="1071"/>
    </row>
    <row r="4497" spans="23:28" ht="70.5" customHeight="1">
      <c r="W4497" s="829">
        <f t="shared" si="543"/>
        <v>0</v>
      </c>
      <c r="X4497" s="828">
        <f t="shared" si="544"/>
        <v>0</v>
      </c>
      <c r="Y4497" s="1069">
        <f>[5]building!Y4488</f>
        <v>0</v>
      </c>
      <c r="Z4497" s="749">
        <f t="shared" si="545"/>
        <v>0</v>
      </c>
      <c r="AA4497" s="1071"/>
      <c r="AB4497" s="1071"/>
    </row>
    <row r="4498" spans="23:28" ht="70.5" customHeight="1">
      <c r="W4498" s="829">
        <f t="shared" si="543"/>
        <v>0</v>
      </c>
      <c r="X4498" s="828">
        <f t="shared" si="544"/>
        <v>0</v>
      </c>
      <c r="Y4498" s="1069">
        <f>[5]building!Y4489</f>
        <v>0</v>
      </c>
      <c r="Z4498" s="749">
        <f t="shared" si="545"/>
        <v>0</v>
      </c>
      <c r="AA4498" s="1071"/>
      <c r="AB4498" s="1071"/>
    </row>
    <row r="4499" spans="23:28" ht="70.5" customHeight="1">
      <c r="W4499" s="829">
        <f t="shared" si="543"/>
        <v>0</v>
      </c>
      <c r="X4499" s="828">
        <f t="shared" si="544"/>
        <v>0</v>
      </c>
      <c r="Y4499" s="1069">
        <f>[5]building!Y4490</f>
        <v>0</v>
      </c>
      <c r="Z4499" s="749">
        <f t="shared" si="545"/>
        <v>0</v>
      </c>
      <c r="AA4499" s="1071"/>
      <c r="AB4499" s="1071"/>
    </row>
    <row r="4500" spans="23:28" ht="70.5" customHeight="1">
      <c r="W4500" s="829">
        <f t="shared" si="543"/>
        <v>0</v>
      </c>
      <c r="X4500" s="828">
        <f t="shared" si="544"/>
        <v>0</v>
      </c>
      <c r="Y4500" s="1069">
        <f>[5]building!Y4491</f>
        <v>0</v>
      </c>
      <c r="Z4500" s="749">
        <f t="shared" si="545"/>
        <v>0</v>
      </c>
      <c r="AA4500" s="1071"/>
      <c r="AB4500" s="1071"/>
    </row>
    <row r="4501" spans="23:28" ht="70.5" customHeight="1">
      <c r="W4501" s="829">
        <f t="shared" si="543"/>
        <v>0</v>
      </c>
      <c r="X4501" s="828">
        <f t="shared" si="544"/>
        <v>0</v>
      </c>
      <c r="Y4501" s="1069">
        <f>[5]building!Y4492</f>
        <v>0</v>
      </c>
      <c r="Z4501" s="749">
        <f t="shared" si="545"/>
        <v>0</v>
      </c>
      <c r="AA4501" s="1071"/>
      <c r="AB4501" s="1071"/>
    </row>
    <row r="4502" spans="23:28" ht="70.5" customHeight="1">
      <c r="W4502" s="829">
        <f t="shared" si="543"/>
        <v>0</v>
      </c>
      <c r="X4502" s="828">
        <f t="shared" si="544"/>
        <v>0</v>
      </c>
      <c r="Y4502" s="1069">
        <f>[5]building!Y4493</f>
        <v>0</v>
      </c>
      <c r="Z4502" s="749">
        <f t="shared" si="545"/>
        <v>0</v>
      </c>
      <c r="AA4502" s="1071"/>
      <c r="AB4502" s="1071"/>
    </row>
    <row r="4503" spans="23:28" ht="70.5" customHeight="1">
      <c r="W4503" s="829">
        <f t="shared" si="543"/>
        <v>0</v>
      </c>
      <c r="X4503" s="828">
        <f t="shared" si="544"/>
        <v>0</v>
      </c>
      <c r="Y4503" s="1069">
        <f>[5]building!Y4494</f>
        <v>0</v>
      </c>
      <c r="Z4503" s="749">
        <f t="shared" si="545"/>
        <v>0</v>
      </c>
      <c r="AA4503" s="1071"/>
      <c r="AB4503" s="1071"/>
    </row>
    <row r="4504" spans="23:28" ht="70.5" customHeight="1">
      <c r="W4504" s="829">
        <f t="shared" si="543"/>
        <v>0</v>
      </c>
      <c r="X4504" s="828">
        <f t="shared" si="544"/>
        <v>0</v>
      </c>
      <c r="Y4504" s="1069">
        <f>[5]building!Y4495</f>
        <v>0</v>
      </c>
      <c r="Z4504" s="749">
        <f t="shared" si="545"/>
        <v>0</v>
      </c>
      <c r="AA4504" s="1071"/>
      <c r="AB4504" s="1071"/>
    </row>
    <row r="4505" spans="23:28" ht="70.5" customHeight="1">
      <c r="W4505" s="829">
        <f t="shared" si="543"/>
        <v>0</v>
      </c>
      <c r="X4505" s="828">
        <f t="shared" si="544"/>
        <v>0</v>
      </c>
      <c r="Y4505" s="1069">
        <f>[5]building!Y4496</f>
        <v>0</v>
      </c>
      <c r="Z4505" s="749">
        <f t="shared" si="545"/>
        <v>0</v>
      </c>
      <c r="AA4505" s="1071"/>
      <c r="AB4505" s="1071"/>
    </row>
    <row r="4506" spans="23:28" ht="70.5" customHeight="1">
      <c r="W4506" s="829">
        <f t="shared" si="543"/>
        <v>0</v>
      </c>
      <c r="X4506" s="828">
        <f t="shared" si="544"/>
        <v>0</v>
      </c>
      <c r="Y4506" s="1069">
        <f>[5]building!Y4497</f>
        <v>0</v>
      </c>
      <c r="Z4506" s="749">
        <f t="shared" si="545"/>
        <v>0</v>
      </c>
      <c r="AA4506" s="1071"/>
      <c r="AB4506" s="1071"/>
    </row>
    <row r="4507" spans="23:28" ht="70.5" customHeight="1">
      <c r="W4507" s="829">
        <f t="shared" si="543"/>
        <v>0</v>
      </c>
      <c r="X4507" s="828">
        <f t="shared" si="544"/>
        <v>0</v>
      </c>
      <c r="Y4507" s="1069">
        <f>[5]building!Y4498</f>
        <v>0</v>
      </c>
      <c r="Z4507" s="749">
        <f t="shared" si="545"/>
        <v>0</v>
      </c>
      <c r="AA4507" s="1071"/>
      <c r="AB4507" s="1071"/>
    </row>
    <row r="4508" spans="23:28" ht="70.5" customHeight="1">
      <c r="W4508" s="829">
        <f t="shared" si="543"/>
        <v>0</v>
      </c>
      <c r="X4508" s="828">
        <f t="shared" si="544"/>
        <v>0</v>
      </c>
      <c r="Y4508" s="1069">
        <f>[5]building!Y4499</f>
        <v>0</v>
      </c>
      <c r="Z4508" s="749">
        <f t="shared" si="545"/>
        <v>0</v>
      </c>
      <c r="AA4508" s="1071"/>
      <c r="AB4508" s="1071"/>
    </row>
    <row r="4509" spans="23:28" ht="70.5" customHeight="1">
      <c r="W4509" s="829">
        <f t="shared" si="543"/>
        <v>0</v>
      </c>
      <c r="X4509" s="828">
        <f t="shared" si="544"/>
        <v>0</v>
      </c>
      <c r="Y4509" s="1069">
        <f>[5]building!Y4500</f>
        <v>0</v>
      </c>
      <c r="Z4509" s="749">
        <f t="shared" si="545"/>
        <v>0</v>
      </c>
      <c r="AA4509" s="1071"/>
      <c r="AB4509" s="1071"/>
    </row>
    <row r="4510" spans="23:28" ht="70.5" customHeight="1">
      <c r="W4510" s="829">
        <f t="shared" ref="W4510:W4573" si="546">G4510+I4510+K4510+M4510+O4510+Q4510+S4510+U4510</f>
        <v>0</v>
      </c>
      <c r="X4510" s="828">
        <f t="shared" ref="X4510:X4573" si="547">W4510*C4510</f>
        <v>0</v>
      </c>
      <c r="Y4510" s="1069">
        <f>[5]building!Y4501</f>
        <v>0</v>
      </c>
      <c r="Z4510" s="749">
        <f t="shared" ref="Z4510:Z4573" si="548">Y4510*C4510</f>
        <v>0</v>
      </c>
      <c r="AA4510" s="1071"/>
      <c r="AB4510" s="1071"/>
    </row>
    <row r="4511" spans="23:28" ht="70.5" customHeight="1">
      <c r="W4511" s="829">
        <f t="shared" si="546"/>
        <v>0</v>
      </c>
      <c r="X4511" s="828">
        <f t="shared" si="547"/>
        <v>0</v>
      </c>
      <c r="Y4511" s="1069">
        <f>[5]building!Y4502</f>
        <v>0</v>
      </c>
      <c r="Z4511" s="749">
        <f t="shared" si="548"/>
        <v>0</v>
      </c>
      <c r="AA4511" s="1071"/>
      <c r="AB4511" s="1071"/>
    </row>
    <row r="4512" spans="23:28" ht="70.5" customHeight="1">
      <c r="W4512" s="829">
        <f t="shared" si="546"/>
        <v>0</v>
      </c>
      <c r="X4512" s="828">
        <f t="shared" si="547"/>
        <v>0</v>
      </c>
      <c r="Y4512" s="1069">
        <f>[5]building!Y4503</f>
        <v>0</v>
      </c>
      <c r="Z4512" s="749">
        <f t="shared" si="548"/>
        <v>0</v>
      </c>
      <c r="AA4512" s="1071"/>
      <c r="AB4512" s="1071"/>
    </row>
    <row r="4513" spans="23:28" ht="70.5" customHeight="1">
      <c r="W4513" s="829">
        <f t="shared" si="546"/>
        <v>0</v>
      </c>
      <c r="X4513" s="828">
        <f t="shared" si="547"/>
        <v>0</v>
      </c>
      <c r="Y4513" s="1069">
        <f>[5]building!Y4504</f>
        <v>0</v>
      </c>
      <c r="Z4513" s="749">
        <f t="shared" si="548"/>
        <v>0</v>
      </c>
      <c r="AA4513" s="1071"/>
      <c r="AB4513" s="1071"/>
    </row>
    <row r="4514" spans="23:28" ht="70.5" customHeight="1">
      <c r="W4514" s="829">
        <f t="shared" si="546"/>
        <v>0</v>
      </c>
      <c r="X4514" s="828">
        <f t="shared" si="547"/>
        <v>0</v>
      </c>
      <c r="Y4514" s="1069">
        <f>[5]building!Y4505</f>
        <v>0</v>
      </c>
      <c r="Z4514" s="749">
        <f t="shared" si="548"/>
        <v>0</v>
      </c>
      <c r="AA4514" s="1071"/>
      <c r="AB4514" s="1071"/>
    </row>
    <row r="4515" spans="23:28" ht="70.5" customHeight="1">
      <c r="W4515" s="829">
        <f t="shared" si="546"/>
        <v>0</v>
      </c>
      <c r="X4515" s="828">
        <f t="shared" si="547"/>
        <v>0</v>
      </c>
      <c r="Y4515" s="1069">
        <f>[5]building!Y4506</f>
        <v>0</v>
      </c>
      <c r="Z4515" s="749">
        <f t="shared" si="548"/>
        <v>0</v>
      </c>
      <c r="AA4515" s="1071"/>
      <c r="AB4515" s="1071"/>
    </row>
    <row r="4516" spans="23:28" ht="70.5" customHeight="1">
      <c r="W4516" s="829">
        <f t="shared" si="546"/>
        <v>0</v>
      </c>
      <c r="X4516" s="828">
        <f t="shared" si="547"/>
        <v>0</v>
      </c>
      <c r="Y4516" s="1069">
        <f>[5]building!Y4507</f>
        <v>0</v>
      </c>
      <c r="Z4516" s="749">
        <f t="shared" si="548"/>
        <v>0</v>
      </c>
      <c r="AA4516" s="1071"/>
      <c r="AB4516" s="1071"/>
    </row>
    <row r="4517" spans="23:28" ht="70.5" customHeight="1">
      <c r="W4517" s="829">
        <f t="shared" si="546"/>
        <v>0</v>
      </c>
      <c r="X4517" s="828">
        <f t="shared" si="547"/>
        <v>0</v>
      </c>
      <c r="Y4517" s="1069">
        <f>[5]building!Y4508</f>
        <v>0</v>
      </c>
      <c r="Z4517" s="749">
        <f t="shared" si="548"/>
        <v>0</v>
      </c>
      <c r="AA4517" s="1071"/>
      <c r="AB4517" s="1071"/>
    </row>
    <row r="4518" spans="23:28" ht="70.5" customHeight="1">
      <c r="W4518" s="829">
        <f t="shared" si="546"/>
        <v>0</v>
      </c>
      <c r="X4518" s="828">
        <f t="shared" si="547"/>
        <v>0</v>
      </c>
      <c r="Y4518" s="1069">
        <f>[5]building!Y4509</f>
        <v>0</v>
      </c>
      <c r="Z4518" s="749">
        <f t="shared" si="548"/>
        <v>0</v>
      </c>
      <c r="AA4518" s="1071"/>
      <c r="AB4518" s="1071"/>
    </row>
    <row r="4519" spans="23:28" ht="70.5" customHeight="1">
      <c r="W4519" s="829">
        <f t="shared" si="546"/>
        <v>0</v>
      </c>
      <c r="X4519" s="828">
        <f t="shared" si="547"/>
        <v>0</v>
      </c>
      <c r="Y4519" s="1069">
        <f>[5]building!Y4510</f>
        <v>0</v>
      </c>
      <c r="Z4519" s="749">
        <f t="shared" si="548"/>
        <v>0</v>
      </c>
      <c r="AA4519" s="1071"/>
      <c r="AB4519" s="1071"/>
    </row>
    <row r="4520" spans="23:28" ht="70.5" customHeight="1">
      <c r="W4520" s="829">
        <f t="shared" si="546"/>
        <v>0</v>
      </c>
      <c r="X4520" s="828">
        <f t="shared" si="547"/>
        <v>0</v>
      </c>
      <c r="Y4520" s="1069">
        <f>[5]building!Y4511</f>
        <v>0</v>
      </c>
      <c r="Z4520" s="749">
        <f t="shared" si="548"/>
        <v>0</v>
      </c>
      <c r="AA4520" s="1071"/>
      <c r="AB4520" s="1071"/>
    </row>
    <row r="4521" spans="23:28" ht="70.5" customHeight="1">
      <c r="W4521" s="829">
        <f t="shared" si="546"/>
        <v>0</v>
      </c>
      <c r="X4521" s="828">
        <f t="shared" si="547"/>
        <v>0</v>
      </c>
      <c r="Y4521" s="1069">
        <f>[5]building!Y4512</f>
        <v>0</v>
      </c>
      <c r="Z4521" s="749">
        <f t="shared" si="548"/>
        <v>0</v>
      </c>
      <c r="AA4521" s="1071"/>
      <c r="AB4521" s="1071"/>
    </row>
    <row r="4522" spans="23:28" ht="70.5" customHeight="1">
      <c r="W4522" s="829">
        <f t="shared" si="546"/>
        <v>0</v>
      </c>
      <c r="X4522" s="828">
        <f t="shared" si="547"/>
        <v>0</v>
      </c>
      <c r="Y4522" s="1069">
        <f>[5]building!Y4513</f>
        <v>0</v>
      </c>
      <c r="Z4522" s="749">
        <f t="shared" si="548"/>
        <v>0</v>
      </c>
      <c r="AA4522" s="1071"/>
      <c r="AB4522" s="1071"/>
    </row>
    <row r="4523" spans="23:28" ht="70.5" customHeight="1">
      <c r="W4523" s="829">
        <f t="shared" si="546"/>
        <v>0</v>
      </c>
      <c r="X4523" s="828">
        <f t="shared" si="547"/>
        <v>0</v>
      </c>
      <c r="Y4523" s="1069">
        <f>[5]building!Y4514</f>
        <v>0</v>
      </c>
      <c r="Z4523" s="749">
        <f t="shared" si="548"/>
        <v>0</v>
      </c>
      <c r="AA4523" s="1071"/>
      <c r="AB4523" s="1071"/>
    </row>
    <row r="4524" spans="23:28" ht="70.5" customHeight="1">
      <c r="W4524" s="829">
        <f t="shared" si="546"/>
        <v>0</v>
      </c>
      <c r="X4524" s="828">
        <f t="shared" si="547"/>
        <v>0</v>
      </c>
      <c r="Y4524" s="1069">
        <f>[5]building!Y4515</f>
        <v>0</v>
      </c>
      <c r="Z4524" s="749">
        <f t="shared" si="548"/>
        <v>0</v>
      </c>
      <c r="AA4524" s="1071"/>
      <c r="AB4524" s="1071"/>
    </row>
    <row r="4525" spans="23:28" ht="70.5" customHeight="1">
      <c r="W4525" s="829">
        <f t="shared" si="546"/>
        <v>0</v>
      </c>
      <c r="X4525" s="828">
        <f t="shared" si="547"/>
        <v>0</v>
      </c>
      <c r="Y4525" s="1069">
        <f>[5]building!Y4516</f>
        <v>0</v>
      </c>
      <c r="Z4525" s="749">
        <f t="shared" si="548"/>
        <v>0</v>
      </c>
      <c r="AA4525" s="1071"/>
      <c r="AB4525" s="1071"/>
    </row>
    <row r="4526" spans="23:28" ht="70.5" customHeight="1">
      <c r="W4526" s="829">
        <f t="shared" si="546"/>
        <v>0</v>
      </c>
      <c r="X4526" s="828">
        <f t="shared" si="547"/>
        <v>0</v>
      </c>
      <c r="Y4526" s="1069">
        <f>[5]building!Y4517</f>
        <v>0</v>
      </c>
      <c r="Z4526" s="749">
        <f t="shared" si="548"/>
        <v>0</v>
      </c>
      <c r="AA4526" s="1071"/>
      <c r="AB4526" s="1071"/>
    </row>
    <row r="4527" spans="23:28" ht="70.5" customHeight="1">
      <c r="W4527" s="829">
        <f t="shared" si="546"/>
        <v>0</v>
      </c>
      <c r="X4527" s="828">
        <f t="shared" si="547"/>
        <v>0</v>
      </c>
      <c r="Y4527" s="1069">
        <f>[5]building!Y4518</f>
        <v>0</v>
      </c>
      <c r="Z4527" s="749">
        <f t="shared" si="548"/>
        <v>0</v>
      </c>
      <c r="AA4527" s="1071"/>
      <c r="AB4527" s="1071"/>
    </row>
    <row r="4528" spans="23:28" ht="70.5" customHeight="1">
      <c r="W4528" s="829">
        <f t="shared" si="546"/>
        <v>0</v>
      </c>
      <c r="X4528" s="828">
        <f t="shared" si="547"/>
        <v>0</v>
      </c>
      <c r="Y4528" s="1069">
        <f>[5]building!Y4519</f>
        <v>0</v>
      </c>
      <c r="Z4528" s="749">
        <f t="shared" si="548"/>
        <v>0</v>
      </c>
      <c r="AA4528" s="1071"/>
      <c r="AB4528" s="1071"/>
    </row>
    <row r="4529" spans="23:28" ht="70.5" customHeight="1">
      <c r="W4529" s="829">
        <f t="shared" si="546"/>
        <v>0</v>
      </c>
      <c r="X4529" s="828">
        <f t="shared" si="547"/>
        <v>0</v>
      </c>
      <c r="Y4529" s="1069">
        <f>[5]building!Y4520</f>
        <v>0</v>
      </c>
      <c r="Z4529" s="749">
        <f t="shared" si="548"/>
        <v>0</v>
      </c>
      <c r="AA4529" s="1071"/>
      <c r="AB4529" s="1071"/>
    </row>
    <row r="4530" spans="23:28" ht="70.5" customHeight="1">
      <c r="W4530" s="829">
        <f t="shared" si="546"/>
        <v>0</v>
      </c>
      <c r="X4530" s="828">
        <f t="shared" si="547"/>
        <v>0</v>
      </c>
      <c r="Y4530" s="1069">
        <f>[5]building!Y4521</f>
        <v>0</v>
      </c>
      <c r="Z4530" s="749">
        <f t="shared" si="548"/>
        <v>0</v>
      </c>
      <c r="AA4530" s="1071"/>
      <c r="AB4530" s="1071"/>
    </row>
    <row r="4531" spans="23:28" ht="70.5" customHeight="1">
      <c r="W4531" s="829">
        <f t="shared" si="546"/>
        <v>0</v>
      </c>
      <c r="X4531" s="828">
        <f t="shared" si="547"/>
        <v>0</v>
      </c>
      <c r="Y4531" s="1069">
        <f>[5]building!Y4522</f>
        <v>0</v>
      </c>
      <c r="Z4531" s="749">
        <f t="shared" si="548"/>
        <v>0</v>
      </c>
      <c r="AA4531" s="1071"/>
      <c r="AB4531" s="1071"/>
    </row>
    <row r="4532" spans="23:28" ht="70.5" customHeight="1">
      <c r="W4532" s="829">
        <f t="shared" si="546"/>
        <v>0</v>
      </c>
      <c r="X4532" s="828">
        <f t="shared" si="547"/>
        <v>0</v>
      </c>
      <c r="Y4532" s="1069">
        <f>[5]building!Y4523</f>
        <v>0</v>
      </c>
      <c r="Z4532" s="749">
        <f t="shared" si="548"/>
        <v>0</v>
      </c>
      <c r="AA4532" s="1071"/>
      <c r="AB4532" s="1071"/>
    </row>
    <row r="4533" spans="23:28" ht="70.5" customHeight="1">
      <c r="W4533" s="829">
        <f t="shared" si="546"/>
        <v>0</v>
      </c>
      <c r="X4533" s="828">
        <f t="shared" si="547"/>
        <v>0</v>
      </c>
      <c r="Y4533" s="1069">
        <f>[5]building!Y4524</f>
        <v>0</v>
      </c>
      <c r="Z4533" s="749">
        <f t="shared" si="548"/>
        <v>0</v>
      </c>
      <c r="AA4533" s="1071"/>
      <c r="AB4533" s="1071"/>
    </row>
    <row r="4534" spans="23:28" ht="70.5" customHeight="1">
      <c r="W4534" s="829">
        <f t="shared" si="546"/>
        <v>0</v>
      </c>
      <c r="X4534" s="828">
        <f t="shared" si="547"/>
        <v>0</v>
      </c>
      <c r="Y4534" s="1069">
        <f>[5]building!Y4525</f>
        <v>0</v>
      </c>
      <c r="Z4534" s="749">
        <f t="shared" si="548"/>
        <v>0</v>
      </c>
      <c r="AA4534" s="1071"/>
      <c r="AB4534" s="1071"/>
    </row>
    <row r="4535" spans="23:28" ht="70.5" customHeight="1">
      <c r="W4535" s="829">
        <f t="shared" si="546"/>
        <v>0</v>
      </c>
      <c r="X4535" s="828">
        <f t="shared" si="547"/>
        <v>0</v>
      </c>
      <c r="Y4535" s="1069">
        <f>[5]building!Y4526</f>
        <v>0</v>
      </c>
      <c r="Z4535" s="749">
        <f t="shared" si="548"/>
        <v>0</v>
      </c>
      <c r="AA4535" s="1071"/>
      <c r="AB4535" s="1071"/>
    </row>
    <row r="4536" spans="23:28" ht="70.5" customHeight="1">
      <c r="W4536" s="829">
        <f t="shared" si="546"/>
        <v>0</v>
      </c>
      <c r="X4536" s="828">
        <f t="shared" si="547"/>
        <v>0</v>
      </c>
      <c r="Y4536" s="1069">
        <f>[5]building!Y4527</f>
        <v>0</v>
      </c>
      <c r="Z4536" s="749">
        <f t="shared" si="548"/>
        <v>0</v>
      </c>
      <c r="AA4536" s="1071"/>
      <c r="AB4536" s="1071"/>
    </row>
    <row r="4537" spans="23:28" ht="70.5" customHeight="1">
      <c r="W4537" s="829">
        <f t="shared" si="546"/>
        <v>0</v>
      </c>
      <c r="X4537" s="828">
        <f t="shared" si="547"/>
        <v>0</v>
      </c>
      <c r="Y4537" s="1069">
        <f>[5]building!Y4528</f>
        <v>0</v>
      </c>
      <c r="Z4537" s="749">
        <f t="shared" si="548"/>
        <v>0</v>
      </c>
      <c r="AA4537" s="1071"/>
      <c r="AB4537" s="1071"/>
    </row>
    <row r="4538" spans="23:28" ht="70.5" customHeight="1">
      <c r="W4538" s="829">
        <f t="shared" si="546"/>
        <v>0</v>
      </c>
      <c r="X4538" s="828">
        <f t="shared" si="547"/>
        <v>0</v>
      </c>
      <c r="Y4538" s="1069">
        <f>[5]building!Y4529</f>
        <v>0</v>
      </c>
      <c r="Z4538" s="749">
        <f t="shared" si="548"/>
        <v>0</v>
      </c>
      <c r="AA4538" s="1071"/>
      <c r="AB4538" s="1071"/>
    </row>
    <row r="4539" spans="23:28" ht="70.5" customHeight="1">
      <c r="W4539" s="829">
        <f t="shared" si="546"/>
        <v>0</v>
      </c>
      <c r="X4539" s="828">
        <f t="shared" si="547"/>
        <v>0</v>
      </c>
      <c r="Y4539" s="1069">
        <f>[5]building!Y4530</f>
        <v>0</v>
      </c>
      <c r="Z4539" s="749">
        <f t="shared" si="548"/>
        <v>0</v>
      </c>
      <c r="AA4539" s="1071"/>
      <c r="AB4539" s="1071"/>
    </row>
    <row r="4540" spans="23:28" ht="70.5" customHeight="1">
      <c r="W4540" s="829">
        <f t="shared" si="546"/>
        <v>0</v>
      </c>
      <c r="X4540" s="828">
        <f t="shared" si="547"/>
        <v>0</v>
      </c>
      <c r="Y4540" s="1069">
        <f>[5]building!Y4531</f>
        <v>0</v>
      </c>
      <c r="Z4540" s="749">
        <f t="shared" si="548"/>
        <v>0</v>
      </c>
      <c r="AA4540" s="1071"/>
      <c r="AB4540" s="1071"/>
    </row>
    <row r="4541" spans="23:28" ht="70.5" customHeight="1">
      <c r="W4541" s="829">
        <f t="shared" si="546"/>
        <v>0</v>
      </c>
      <c r="X4541" s="828">
        <f t="shared" si="547"/>
        <v>0</v>
      </c>
      <c r="Y4541" s="1069">
        <f>[5]building!Y4532</f>
        <v>0</v>
      </c>
      <c r="Z4541" s="749">
        <f t="shared" si="548"/>
        <v>0</v>
      </c>
      <c r="AA4541" s="1071"/>
      <c r="AB4541" s="1071"/>
    </row>
    <row r="4542" spans="23:28" ht="70.5" customHeight="1">
      <c r="W4542" s="829">
        <f t="shared" si="546"/>
        <v>0</v>
      </c>
      <c r="X4542" s="828">
        <f t="shared" si="547"/>
        <v>0</v>
      </c>
      <c r="Y4542" s="1069">
        <f>[5]building!Y4533</f>
        <v>0</v>
      </c>
      <c r="Z4542" s="749">
        <f t="shared" si="548"/>
        <v>0</v>
      </c>
      <c r="AA4542" s="1071"/>
      <c r="AB4542" s="1071"/>
    </row>
    <row r="4543" spans="23:28" ht="70.5" customHeight="1">
      <c r="W4543" s="829">
        <f t="shared" si="546"/>
        <v>0</v>
      </c>
      <c r="X4543" s="828">
        <f t="shared" si="547"/>
        <v>0</v>
      </c>
      <c r="Y4543" s="1069">
        <f>[5]building!Y4534</f>
        <v>0</v>
      </c>
      <c r="Z4543" s="749">
        <f t="shared" si="548"/>
        <v>0</v>
      </c>
      <c r="AA4543" s="1071"/>
      <c r="AB4543" s="1071"/>
    </row>
    <row r="4544" spans="23:28" ht="70.5" customHeight="1">
      <c r="W4544" s="829">
        <f t="shared" si="546"/>
        <v>0</v>
      </c>
      <c r="X4544" s="828">
        <f t="shared" si="547"/>
        <v>0</v>
      </c>
      <c r="Y4544" s="1069">
        <f>[5]building!Y4535</f>
        <v>0</v>
      </c>
      <c r="Z4544" s="749">
        <f t="shared" si="548"/>
        <v>0</v>
      </c>
      <c r="AA4544" s="1071"/>
      <c r="AB4544" s="1071"/>
    </row>
    <row r="4545" spans="23:28" ht="70.5" customHeight="1">
      <c r="W4545" s="829">
        <f t="shared" si="546"/>
        <v>0</v>
      </c>
      <c r="X4545" s="828">
        <f t="shared" si="547"/>
        <v>0</v>
      </c>
      <c r="Y4545" s="1069">
        <f>[5]building!Y4536</f>
        <v>0</v>
      </c>
      <c r="Z4545" s="749">
        <f t="shared" si="548"/>
        <v>0</v>
      </c>
      <c r="AA4545" s="1071"/>
      <c r="AB4545" s="1071"/>
    </row>
    <row r="4546" spans="23:28" ht="70.5" customHeight="1">
      <c r="W4546" s="829">
        <f t="shared" si="546"/>
        <v>0</v>
      </c>
      <c r="X4546" s="828">
        <f t="shared" si="547"/>
        <v>0</v>
      </c>
      <c r="Y4546" s="1069">
        <f>[5]building!Y4537</f>
        <v>0</v>
      </c>
      <c r="Z4546" s="749">
        <f t="shared" si="548"/>
        <v>0</v>
      </c>
      <c r="AA4546" s="1071"/>
      <c r="AB4546" s="1071"/>
    </row>
    <row r="4547" spans="23:28" ht="70.5" customHeight="1">
      <c r="W4547" s="829">
        <f t="shared" si="546"/>
        <v>0</v>
      </c>
      <c r="X4547" s="828">
        <f t="shared" si="547"/>
        <v>0</v>
      </c>
      <c r="Y4547" s="1069">
        <f>[5]building!Y4538</f>
        <v>0</v>
      </c>
      <c r="Z4547" s="749">
        <f t="shared" si="548"/>
        <v>0</v>
      </c>
      <c r="AA4547" s="1071"/>
      <c r="AB4547" s="1071"/>
    </row>
    <row r="4548" spans="23:28" ht="70.5" customHeight="1">
      <c r="W4548" s="829">
        <f t="shared" si="546"/>
        <v>0</v>
      </c>
      <c r="X4548" s="828">
        <f t="shared" si="547"/>
        <v>0</v>
      </c>
      <c r="Y4548" s="1069">
        <f>[5]building!Y4539</f>
        <v>0</v>
      </c>
      <c r="Z4548" s="749">
        <f t="shared" si="548"/>
        <v>0</v>
      </c>
      <c r="AA4548" s="1071"/>
      <c r="AB4548" s="1071"/>
    </row>
    <row r="4549" spans="23:28" ht="70.5" customHeight="1">
      <c r="W4549" s="829">
        <f t="shared" si="546"/>
        <v>0</v>
      </c>
      <c r="X4549" s="828">
        <f t="shared" si="547"/>
        <v>0</v>
      </c>
      <c r="Y4549" s="1069">
        <f>[5]building!Y4540</f>
        <v>0</v>
      </c>
      <c r="Z4549" s="749">
        <f t="shared" si="548"/>
        <v>0</v>
      </c>
      <c r="AA4549" s="1071"/>
      <c r="AB4549" s="1071"/>
    </row>
    <row r="4550" spans="23:28" ht="70.5" customHeight="1">
      <c r="W4550" s="829">
        <f t="shared" si="546"/>
        <v>0</v>
      </c>
      <c r="X4550" s="828">
        <f t="shared" si="547"/>
        <v>0</v>
      </c>
      <c r="Y4550" s="1069">
        <f>[5]building!Y4541</f>
        <v>0</v>
      </c>
      <c r="Z4550" s="749">
        <f t="shared" si="548"/>
        <v>0</v>
      </c>
      <c r="AA4550" s="1071"/>
      <c r="AB4550" s="1071"/>
    </row>
    <row r="4551" spans="23:28" ht="70.5" customHeight="1">
      <c r="W4551" s="829">
        <f t="shared" si="546"/>
        <v>0</v>
      </c>
      <c r="X4551" s="828">
        <f t="shared" si="547"/>
        <v>0</v>
      </c>
      <c r="Y4551" s="1069">
        <f>[5]building!Y4542</f>
        <v>0</v>
      </c>
      <c r="Z4551" s="749">
        <f t="shared" si="548"/>
        <v>0</v>
      </c>
      <c r="AA4551" s="1071"/>
      <c r="AB4551" s="1071"/>
    </row>
    <row r="4552" spans="23:28" ht="70.5" customHeight="1">
      <c r="W4552" s="829">
        <f t="shared" si="546"/>
        <v>0</v>
      </c>
      <c r="X4552" s="828">
        <f t="shared" si="547"/>
        <v>0</v>
      </c>
      <c r="Y4552" s="1069">
        <f>[5]building!Y4543</f>
        <v>0</v>
      </c>
      <c r="Z4552" s="749">
        <f t="shared" si="548"/>
        <v>0</v>
      </c>
      <c r="AA4552" s="1071"/>
      <c r="AB4552" s="1071"/>
    </row>
    <row r="4553" spans="23:28" ht="70.5" customHeight="1">
      <c r="W4553" s="829">
        <f t="shared" si="546"/>
        <v>0</v>
      </c>
      <c r="X4553" s="828">
        <f t="shared" si="547"/>
        <v>0</v>
      </c>
      <c r="Y4553" s="1069">
        <f>[5]building!Y4544</f>
        <v>0</v>
      </c>
      <c r="Z4553" s="749">
        <f t="shared" si="548"/>
        <v>0</v>
      </c>
      <c r="AA4553" s="1071"/>
      <c r="AB4553" s="1071"/>
    </row>
    <row r="4554" spans="23:28" ht="70.5" customHeight="1">
      <c r="W4554" s="829">
        <f t="shared" si="546"/>
        <v>0</v>
      </c>
      <c r="X4554" s="828">
        <f t="shared" si="547"/>
        <v>0</v>
      </c>
      <c r="Y4554" s="1069">
        <f>[5]building!Y4545</f>
        <v>0</v>
      </c>
      <c r="Z4554" s="749">
        <f t="shared" si="548"/>
        <v>0</v>
      </c>
      <c r="AA4554" s="1071"/>
      <c r="AB4554" s="1071"/>
    </row>
    <row r="4555" spans="23:28" ht="70.5" customHeight="1">
      <c r="W4555" s="829">
        <f t="shared" si="546"/>
        <v>0</v>
      </c>
      <c r="X4555" s="828">
        <f t="shared" si="547"/>
        <v>0</v>
      </c>
      <c r="Y4555" s="1069">
        <f>[5]building!Y4546</f>
        <v>0</v>
      </c>
      <c r="Z4555" s="749">
        <f t="shared" si="548"/>
        <v>0</v>
      </c>
      <c r="AA4555" s="1071"/>
      <c r="AB4555" s="1071"/>
    </row>
    <row r="4556" spans="23:28" ht="70.5" customHeight="1">
      <c r="W4556" s="829">
        <f t="shared" si="546"/>
        <v>0</v>
      </c>
      <c r="X4556" s="828">
        <f t="shared" si="547"/>
        <v>0</v>
      </c>
      <c r="Y4556" s="1069">
        <f>[5]building!Y4547</f>
        <v>0</v>
      </c>
      <c r="Z4556" s="749">
        <f t="shared" si="548"/>
        <v>0</v>
      </c>
      <c r="AA4556" s="1071"/>
      <c r="AB4556" s="1071"/>
    </row>
    <row r="4557" spans="23:28" ht="70.5" customHeight="1">
      <c r="W4557" s="829">
        <f t="shared" si="546"/>
        <v>0</v>
      </c>
      <c r="X4557" s="828">
        <f t="shared" si="547"/>
        <v>0</v>
      </c>
      <c r="Y4557" s="1069">
        <f>[5]building!Y4548</f>
        <v>0</v>
      </c>
      <c r="Z4557" s="749">
        <f t="shared" si="548"/>
        <v>0</v>
      </c>
      <c r="AA4557" s="1071"/>
      <c r="AB4557" s="1071"/>
    </row>
    <row r="4558" spans="23:28" ht="70.5" customHeight="1">
      <c r="W4558" s="829">
        <f t="shared" si="546"/>
        <v>0</v>
      </c>
      <c r="X4558" s="828">
        <f t="shared" si="547"/>
        <v>0</v>
      </c>
      <c r="Y4558" s="1069">
        <f>[5]building!Y4549</f>
        <v>0</v>
      </c>
      <c r="Z4558" s="749">
        <f t="shared" si="548"/>
        <v>0</v>
      </c>
      <c r="AA4558" s="1071"/>
      <c r="AB4558" s="1071"/>
    </row>
    <row r="4559" spans="23:28" ht="70.5" customHeight="1">
      <c r="W4559" s="829">
        <f t="shared" si="546"/>
        <v>0</v>
      </c>
      <c r="X4559" s="828">
        <f t="shared" si="547"/>
        <v>0</v>
      </c>
      <c r="Y4559" s="1069">
        <f>[5]building!Y4550</f>
        <v>0</v>
      </c>
      <c r="Z4559" s="749">
        <f t="shared" si="548"/>
        <v>0</v>
      </c>
      <c r="AA4559" s="1071"/>
      <c r="AB4559" s="1071"/>
    </row>
    <row r="4560" spans="23:28" ht="70.5" customHeight="1">
      <c r="W4560" s="829">
        <f t="shared" si="546"/>
        <v>0</v>
      </c>
      <c r="X4560" s="828">
        <f t="shared" si="547"/>
        <v>0</v>
      </c>
      <c r="Y4560" s="1069">
        <f>[5]building!Y4551</f>
        <v>0</v>
      </c>
      <c r="Z4560" s="749">
        <f t="shared" si="548"/>
        <v>0</v>
      </c>
      <c r="AA4560" s="1071"/>
      <c r="AB4560" s="1071"/>
    </row>
    <row r="4561" spans="23:28" ht="70.5" customHeight="1">
      <c r="W4561" s="829">
        <f t="shared" si="546"/>
        <v>0</v>
      </c>
      <c r="X4561" s="828">
        <f t="shared" si="547"/>
        <v>0</v>
      </c>
      <c r="Y4561" s="1069">
        <f>[5]building!Y4552</f>
        <v>0</v>
      </c>
      <c r="Z4561" s="749">
        <f t="shared" si="548"/>
        <v>0</v>
      </c>
      <c r="AA4561" s="1071"/>
      <c r="AB4561" s="1071"/>
    </row>
    <row r="4562" spans="23:28" ht="70.5" customHeight="1">
      <c r="W4562" s="829">
        <f t="shared" si="546"/>
        <v>0</v>
      </c>
      <c r="X4562" s="828">
        <f t="shared" si="547"/>
        <v>0</v>
      </c>
      <c r="Y4562" s="1069">
        <f>[5]building!Y4553</f>
        <v>0</v>
      </c>
      <c r="Z4562" s="749">
        <f t="shared" si="548"/>
        <v>0</v>
      </c>
      <c r="AA4562" s="1071"/>
      <c r="AB4562" s="1071"/>
    </row>
    <row r="4563" spans="23:28" ht="70.5" customHeight="1">
      <c r="W4563" s="829">
        <f t="shared" si="546"/>
        <v>0</v>
      </c>
      <c r="X4563" s="828">
        <f t="shared" si="547"/>
        <v>0</v>
      </c>
      <c r="Y4563" s="1069">
        <f>[5]building!Y4554</f>
        <v>0</v>
      </c>
      <c r="Z4563" s="749">
        <f t="shared" si="548"/>
        <v>0</v>
      </c>
      <c r="AA4563" s="1071"/>
      <c r="AB4563" s="1071"/>
    </row>
    <row r="4564" spans="23:28" ht="70.5" customHeight="1">
      <c r="W4564" s="829">
        <f t="shared" si="546"/>
        <v>0</v>
      </c>
      <c r="X4564" s="828">
        <f t="shared" si="547"/>
        <v>0</v>
      </c>
      <c r="Y4564" s="1069">
        <f>[5]building!Y4555</f>
        <v>0</v>
      </c>
      <c r="Z4564" s="749">
        <f t="shared" si="548"/>
        <v>0</v>
      </c>
      <c r="AA4564" s="1071"/>
      <c r="AB4564" s="1071"/>
    </row>
    <row r="4565" spans="23:28" ht="70.5" customHeight="1">
      <c r="W4565" s="829">
        <f t="shared" si="546"/>
        <v>0</v>
      </c>
      <c r="X4565" s="828">
        <f t="shared" si="547"/>
        <v>0</v>
      </c>
      <c r="Y4565" s="1069">
        <f>[5]building!Y4556</f>
        <v>0</v>
      </c>
      <c r="Z4565" s="749">
        <f t="shared" si="548"/>
        <v>0</v>
      </c>
      <c r="AA4565" s="1071"/>
      <c r="AB4565" s="1071"/>
    </row>
    <row r="4566" spans="23:28" ht="70.5" customHeight="1">
      <c r="W4566" s="829">
        <f t="shared" si="546"/>
        <v>0</v>
      </c>
      <c r="X4566" s="828">
        <f t="shared" si="547"/>
        <v>0</v>
      </c>
      <c r="Y4566" s="1069">
        <f>[5]building!Y4557</f>
        <v>0</v>
      </c>
      <c r="Z4566" s="749">
        <f t="shared" si="548"/>
        <v>0</v>
      </c>
      <c r="AA4566" s="1071"/>
      <c r="AB4566" s="1071"/>
    </row>
    <row r="4567" spans="23:28" ht="70.5" customHeight="1">
      <c r="W4567" s="829">
        <f t="shared" si="546"/>
        <v>0</v>
      </c>
      <c r="X4567" s="828">
        <f t="shared" si="547"/>
        <v>0</v>
      </c>
      <c r="Y4567" s="1069">
        <f>[5]building!Y4558</f>
        <v>0</v>
      </c>
      <c r="Z4567" s="749">
        <f t="shared" si="548"/>
        <v>0</v>
      </c>
      <c r="AA4567" s="1071"/>
      <c r="AB4567" s="1071"/>
    </row>
    <row r="4568" spans="23:28" ht="70.5" customHeight="1">
      <c r="W4568" s="829">
        <f t="shared" si="546"/>
        <v>0</v>
      </c>
      <c r="X4568" s="828">
        <f t="shared" si="547"/>
        <v>0</v>
      </c>
      <c r="Y4568" s="1069">
        <f>[5]building!Y4559</f>
        <v>0</v>
      </c>
      <c r="Z4568" s="749">
        <f t="shared" si="548"/>
        <v>0</v>
      </c>
      <c r="AA4568" s="1071"/>
      <c r="AB4568" s="1071"/>
    </row>
    <row r="4569" spans="23:28" ht="70.5" customHeight="1">
      <c r="W4569" s="829">
        <f t="shared" si="546"/>
        <v>0</v>
      </c>
      <c r="X4569" s="828">
        <f t="shared" si="547"/>
        <v>0</v>
      </c>
      <c r="Y4569" s="1069">
        <f>[5]building!Y4560</f>
        <v>0</v>
      </c>
      <c r="Z4569" s="749">
        <f t="shared" si="548"/>
        <v>0</v>
      </c>
      <c r="AA4569" s="1071"/>
      <c r="AB4569" s="1071"/>
    </row>
    <row r="4570" spans="23:28" ht="70.5" customHeight="1">
      <c r="W4570" s="829">
        <f t="shared" si="546"/>
        <v>0</v>
      </c>
      <c r="X4570" s="828">
        <f t="shared" si="547"/>
        <v>0</v>
      </c>
      <c r="Y4570" s="1069">
        <f>[5]building!Y4561</f>
        <v>0</v>
      </c>
      <c r="Z4570" s="749">
        <f t="shared" si="548"/>
        <v>0</v>
      </c>
      <c r="AA4570" s="1071"/>
      <c r="AB4570" s="1071"/>
    </row>
    <row r="4571" spans="23:28" ht="70.5" customHeight="1">
      <c r="W4571" s="829">
        <f t="shared" si="546"/>
        <v>0</v>
      </c>
      <c r="X4571" s="828">
        <f t="shared" si="547"/>
        <v>0</v>
      </c>
      <c r="Y4571" s="1069">
        <f>[5]building!Y4562</f>
        <v>0</v>
      </c>
      <c r="Z4571" s="749">
        <f t="shared" si="548"/>
        <v>0</v>
      </c>
      <c r="AA4571" s="1071"/>
      <c r="AB4571" s="1071"/>
    </row>
    <row r="4572" spans="23:28" ht="70.5" customHeight="1">
      <c r="W4572" s="829">
        <f t="shared" si="546"/>
        <v>0</v>
      </c>
      <c r="X4572" s="828">
        <f t="shared" si="547"/>
        <v>0</v>
      </c>
      <c r="Y4572" s="1069">
        <f>[5]building!Y4563</f>
        <v>0</v>
      </c>
      <c r="Z4572" s="749">
        <f t="shared" si="548"/>
        <v>0</v>
      </c>
      <c r="AA4572" s="1071"/>
      <c r="AB4572" s="1071"/>
    </row>
    <row r="4573" spans="23:28" ht="70.5" customHeight="1">
      <c r="W4573" s="829">
        <f t="shared" si="546"/>
        <v>0</v>
      </c>
      <c r="X4573" s="828">
        <f t="shared" si="547"/>
        <v>0</v>
      </c>
      <c r="Y4573" s="1069">
        <f>[5]building!Y4564</f>
        <v>0</v>
      </c>
      <c r="Z4573" s="749">
        <f t="shared" si="548"/>
        <v>0</v>
      </c>
      <c r="AA4573" s="1071"/>
      <c r="AB4573" s="1071"/>
    </row>
    <row r="4574" spans="23:28" ht="70.5" customHeight="1">
      <c r="W4574" s="829">
        <f t="shared" ref="W4574:W4637" si="549">G4574+I4574+K4574+M4574+O4574+Q4574+S4574+U4574</f>
        <v>0</v>
      </c>
      <c r="X4574" s="828">
        <f t="shared" ref="X4574:X4637" si="550">W4574*C4574</f>
        <v>0</v>
      </c>
      <c r="Y4574" s="1069">
        <f>[5]building!Y4565</f>
        <v>0</v>
      </c>
      <c r="Z4574" s="749">
        <f t="shared" ref="Z4574:Z4637" si="551">Y4574*C4574</f>
        <v>0</v>
      </c>
      <c r="AA4574" s="1071"/>
      <c r="AB4574" s="1071"/>
    </row>
    <row r="4575" spans="23:28" ht="70.5" customHeight="1">
      <c r="W4575" s="829">
        <f t="shared" si="549"/>
        <v>0</v>
      </c>
      <c r="X4575" s="828">
        <f t="shared" si="550"/>
        <v>0</v>
      </c>
      <c r="Y4575" s="1069">
        <f>[5]building!Y4566</f>
        <v>0</v>
      </c>
      <c r="Z4575" s="749">
        <f t="shared" si="551"/>
        <v>0</v>
      </c>
      <c r="AA4575" s="1071"/>
      <c r="AB4575" s="1071"/>
    </row>
    <row r="4576" spans="23:28" ht="70.5" customHeight="1">
      <c r="W4576" s="829">
        <f t="shared" si="549"/>
        <v>0</v>
      </c>
      <c r="X4576" s="828">
        <f t="shared" si="550"/>
        <v>0</v>
      </c>
      <c r="Y4576" s="1069">
        <f>[5]building!Y4567</f>
        <v>0</v>
      </c>
      <c r="Z4576" s="749">
        <f t="shared" si="551"/>
        <v>0</v>
      </c>
      <c r="AA4576" s="1071"/>
      <c r="AB4576" s="1071"/>
    </row>
    <row r="4577" spans="23:28" ht="70.5" customHeight="1">
      <c r="W4577" s="829">
        <f t="shared" si="549"/>
        <v>0</v>
      </c>
      <c r="X4577" s="828">
        <f t="shared" si="550"/>
        <v>0</v>
      </c>
      <c r="Y4577" s="1069">
        <f>[5]building!Y4568</f>
        <v>0</v>
      </c>
      <c r="Z4577" s="749">
        <f t="shared" si="551"/>
        <v>0</v>
      </c>
      <c r="AA4577" s="1071"/>
      <c r="AB4577" s="1071"/>
    </row>
    <row r="4578" spans="23:28" ht="70.5" customHeight="1">
      <c r="W4578" s="829">
        <f t="shared" si="549"/>
        <v>0</v>
      </c>
      <c r="X4578" s="828">
        <f t="shared" si="550"/>
        <v>0</v>
      </c>
      <c r="Y4578" s="1069">
        <f>[5]building!Y4569</f>
        <v>0</v>
      </c>
      <c r="Z4578" s="749">
        <f t="shared" si="551"/>
        <v>0</v>
      </c>
      <c r="AA4578" s="1071"/>
      <c r="AB4578" s="1071"/>
    </row>
    <row r="4579" spans="23:28" ht="70.5" customHeight="1">
      <c r="W4579" s="829">
        <f t="shared" si="549"/>
        <v>0</v>
      </c>
      <c r="X4579" s="828">
        <f t="shared" si="550"/>
        <v>0</v>
      </c>
      <c r="Y4579" s="1069">
        <f>[5]building!Y4570</f>
        <v>0</v>
      </c>
      <c r="Z4579" s="749">
        <f t="shared" si="551"/>
        <v>0</v>
      </c>
      <c r="AA4579" s="1071"/>
      <c r="AB4579" s="1071"/>
    </row>
    <row r="4580" spans="23:28" ht="70.5" customHeight="1">
      <c r="W4580" s="829">
        <f t="shared" si="549"/>
        <v>0</v>
      </c>
      <c r="X4580" s="828">
        <f t="shared" si="550"/>
        <v>0</v>
      </c>
      <c r="Y4580" s="1069">
        <f>[5]building!Y4571</f>
        <v>0</v>
      </c>
      <c r="Z4580" s="749">
        <f t="shared" si="551"/>
        <v>0</v>
      </c>
      <c r="AA4580" s="1071"/>
      <c r="AB4580" s="1071"/>
    </row>
    <row r="4581" spans="23:28" ht="70.5" customHeight="1">
      <c r="W4581" s="829">
        <f t="shared" si="549"/>
        <v>0</v>
      </c>
      <c r="X4581" s="828">
        <f t="shared" si="550"/>
        <v>0</v>
      </c>
      <c r="Y4581" s="1069">
        <f>[5]building!Y4572</f>
        <v>0</v>
      </c>
      <c r="Z4581" s="749">
        <f t="shared" si="551"/>
        <v>0</v>
      </c>
      <c r="AA4581" s="1071"/>
      <c r="AB4581" s="1071"/>
    </row>
    <row r="4582" spans="23:28" ht="70.5" customHeight="1">
      <c r="W4582" s="829">
        <f t="shared" si="549"/>
        <v>0</v>
      </c>
      <c r="X4582" s="828">
        <f t="shared" si="550"/>
        <v>0</v>
      </c>
      <c r="Y4582" s="1069">
        <f>[5]building!Y4573</f>
        <v>0</v>
      </c>
      <c r="Z4582" s="749">
        <f t="shared" si="551"/>
        <v>0</v>
      </c>
      <c r="AA4582" s="1071"/>
      <c r="AB4582" s="1071"/>
    </row>
    <row r="4583" spans="23:28" ht="70.5" customHeight="1">
      <c r="W4583" s="829">
        <f t="shared" si="549"/>
        <v>0</v>
      </c>
      <c r="X4583" s="828">
        <f t="shared" si="550"/>
        <v>0</v>
      </c>
      <c r="Y4583" s="1069">
        <f>[5]building!Y4574</f>
        <v>0</v>
      </c>
      <c r="Z4583" s="749">
        <f t="shared" si="551"/>
        <v>0</v>
      </c>
      <c r="AA4583" s="1071"/>
      <c r="AB4583" s="1071"/>
    </row>
    <row r="4584" spans="23:28" ht="70.5" customHeight="1">
      <c r="W4584" s="829">
        <f t="shared" si="549"/>
        <v>0</v>
      </c>
      <c r="X4584" s="828">
        <f t="shared" si="550"/>
        <v>0</v>
      </c>
      <c r="Y4584" s="1069">
        <f>[5]building!Y4575</f>
        <v>0</v>
      </c>
      <c r="Z4584" s="749">
        <f t="shared" si="551"/>
        <v>0</v>
      </c>
      <c r="AA4584" s="1071"/>
      <c r="AB4584" s="1071"/>
    </row>
    <row r="4585" spans="23:28" ht="70.5" customHeight="1">
      <c r="W4585" s="829">
        <f t="shared" si="549"/>
        <v>0</v>
      </c>
      <c r="X4585" s="828">
        <f t="shared" si="550"/>
        <v>0</v>
      </c>
      <c r="Y4585" s="1069">
        <f>[5]building!Y4576</f>
        <v>0</v>
      </c>
      <c r="Z4585" s="749">
        <f t="shared" si="551"/>
        <v>0</v>
      </c>
      <c r="AA4585" s="1071"/>
      <c r="AB4585" s="1071"/>
    </row>
    <row r="4586" spans="23:28" ht="70.5" customHeight="1">
      <c r="W4586" s="829">
        <f t="shared" si="549"/>
        <v>0</v>
      </c>
      <c r="X4586" s="828">
        <f t="shared" si="550"/>
        <v>0</v>
      </c>
      <c r="Y4586" s="1069">
        <f>[5]building!Y4577</f>
        <v>0</v>
      </c>
      <c r="Z4586" s="749">
        <f t="shared" si="551"/>
        <v>0</v>
      </c>
      <c r="AA4586" s="1071"/>
      <c r="AB4586" s="1071"/>
    </row>
    <row r="4587" spans="23:28" ht="70.5" customHeight="1">
      <c r="W4587" s="829">
        <f t="shared" si="549"/>
        <v>0</v>
      </c>
      <c r="X4587" s="828">
        <f t="shared" si="550"/>
        <v>0</v>
      </c>
      <c r="Y4587" s="1069">
        <f>[5]building!Y4578</f>
        <v>0</v>
      </c>
      <c r="Z4587" s="749">
        <f t="shared" si="551"/>
        <v>0</v>
      </c>
      <c r="AA4587" s="1071"/>
      <c r="AB4587" s="1071"/>
    </row>
    <row r="4588" spans="23:28" ht="70.5" customHeight="1">
      <c r="W4588" s="829">
        <f t="shared" si="549"/>
        <v>0</v>
      </c>
      <c r="X4588" s="828">
        <f t="shared" si="550"/>
        <v>0</v>
      </c>
      <c r="Y4588" s="1069">
        <f>[5]building!Y4579</f>
        <v>0</v>
      </c>
      <c r="Z4588" s="749">
        <f t="shared" si="551"/>
        <v>0</v>
      </c>
      <c r="AA4588" s="1071"/>
      <c r="AB4588" s="1071"/>
    </row>
    <row r="4589" spans="23:28" ht="70.5" customHeight="1">
      <c r="W4589" s="829">
        <f t="shared" si="549"/>
        <v>0</v>
      </c>
      <c r="X4589" s="828">
        <f t="shared" si="550"/>
        <v>0</v>
      </c>
      <c r="Y4589" s="1069">
        <f>[5]building!Y4580</f>
        <v>0</v>
      </c>
      <c r="Z4589" s="749">
        <f t="shared" si="551"/>
        <v>0</v>
      </c>
      <c r="AA4589" s="1071"/>
      <c r="AB4589" s="1071"/>
    </row>
    <row r="4590" spans="23:28" ht="70.5" customHeight="1">
      <c r="W4590" s="829">
        <f t="shared" si="549"/>
        <v>0</v>
      </c>
      <c r="X4590" s="828">
        <f t="shared" si="550"/>
        <v>0</v>
      </c>
      <c r="Y4590" s="1069">
        <f>[5]building!Y4581</f>
        <v>0</v>
      </c>
      <c r="Z4590" s="749">
        <f t="shared" si="551"/>
        <v>0</v>
      </c>
      <c r="AA4590" s="1071"/>
      <c r="AB4590" s="1071"/>
    </row>
    <row r="4591" spans="23:28" ht="70.5" customHeight="1">
      <c r="W4591" s="829">
        <f t="shared" si="549"/>
        <v>0</v>
      </c>
      <c r="X4591" s="828">
        <f t="shared" si="550"/>
        <v>0</v>
      </c>
      <c r="Y4591" s="1069">
        <f>[5]building!Y4582</f>
        <v>0</v>
      </c>
      <c r="Z4591" s="749">
        <f t="shared" si="551"/>
        <v>0</v>
      </c>
      <c r="AA4591" s="1071"/>
      <c r="AB4591" s="1071"/>
    </row>
    <row r="4592" spans="23:28" ht="70.5" customHeight="1">
      <c r="W4592" s="829">
        <f t="shared" si="549"/>
        <v>0</v>
      </c>
      <c r="X4592" s="828">
        <f t="shared" si="550"/>
        <v>0</v>
      </c>
      <c r="Y4592" s="1069">
        <f>[5]building!Y4583</f>
        <v>0</v>
      </c>
      <c r="Z4592" s="749">
        <f t="shared" si="551"/>
        <v>0</v>
      </c>
      <c r="AA4592" s="1071"/>
      <c r="AB4592" s="1071"/>
    </row>
    <row r="4593" spans="23:28" ht="70.5" customHeight="1">
      <c r="W4593" s="829">
        <f t="shared" si="549"/>
        <v>0</v>
      </c>
      <c r="X4593" s="828">
        <f t="shared" si="550"/>
        <v>0</v>
      </c>
      <c r="Y4593" s="1069">
        <f>[5]building!Y4584</f>
        <v>0</v>
      </c>
      <c r="Z4593" s="749">
        <f t="shared" si="551"/>
        <v>0</v>
      </c>
      <c r="AA4593" s="1071"/>
      <c r="AB4593" s="1071"/>
    </row>
    <row r="4594" spans="23:28" ht="70.5" customHeight="1">
      <c r="W4594" s="829">
        <f t="shared" si="549"/>
        <v>0</v>
      </c>
      <c r="X4594" s="828">
        <f t="shared" si="550"/>
        <v>0</v>
      </c>
      <c r="Y4594" s="1069">
        <f>[5]building!Y4585</f>
        <v>0</v>
      </c>
      <c r="Z4594" s="749">
        <f t="shared" si="551"/>
        <v>0</v>
      </c>
      <c r="AA4594" s="1071"/>
      <c r="AB4594" s="1071"/>
    </row>
    <row r="4595" spans="23:28" ht="70.5" customHeight="1">
      <c r="W4595" s="829">
        <f t="shared" si="549"/>
        <v>0</v>
      </c>
      <c r="X4595" s="828">
        <f t="shared" si="550"/>
        <v>0</v>
      </c>
      <c r="Y4595" s="1069">
        <f>[5]building!Y4586</f>
        <v>0</v>
      </c>
      <c r="Z4595" s="749">
        <f t="shared" si="551"/>
        <v>0</v>
      </c>
      <c r="AA4595" s="1071"/>
      <c r="AB4595" s="1071"/>
    </row>
    <row r="4596" spans="23:28" ht="70.5" customHeight="1">
      <c r="W4596" s="829">
        <f t="shared" si="549"/>
        <v>0</v>
      </c>
      <c r="X4596" s="828">
        <f t="shared" si="550"/>
        <v>0</v>
      </c>
      <c r="Y4596" s="1069">
        <f>[5]building!Y4587</f>
        <v>0</v>
      </c>
      <c r="Z4596" s="749">
        <f t="shared" si="551"/>
        <v>0</v>
      </c>
      <c r="AA4596" s="1071"/>
      <c r="AB4596" s="1071"/>
    </row>
    <row r="4597" spans="23:28" ht="70.5" customHeight="1">
      <c r="W4597" s="829">
        <f t="shared" si="549"/>
        <v>0</v>
      </c>
      <c r="X4597" s="828">
        <f t="shared" si="550"/>
        <v>0</v>
      </c>
      <c r="Y4597" s="1069">
        <f>[5]building!Y4588</f>
        <v>0</v>
      </c>
      <c r="Z4597" s="749">
        <f t="shared" si="551"/>
        <v>0</v>
      </c>
      <c r="AA4597" s="1071"/>
      <c r="AB4597" s="1071"/>
    </row>
    <row r="4598" spans="23:28" ht="70.5" customHeight="1">
      <c r="W4598" s="829">
        <f t="shared" si="549"/>
        <v>0</v>
      </c>
      <c r="X4598" s="828">
        <f t="shared" si="550"/>
        <v>0</v>
      </c>
      <c r="Y4598" s="1069">
        <f>[5]building!Y4589</f>
        <v>0</v>
      </c>
      <c r="Z4598" s="749">
        <f t="shared" si="551"/>
        <v>0</v>
      </c>
      <c r="AA4598" s="1071"/>
      <c r="AB4598" s="1071"/>
    </row>
    <row r="4599" spans="23:28" ht="70.5" customHeight="1">
      <c r="W4599" s="829">
        <f t="shared" si="549"/>
        <v>0</v>
      </c>
      <c r="X4599" s="828">
        <f t="shared" si="550"/>
        <v>0</v>
      </c>
      <c r="Y4599" s="1069">
        <f>[5]building!Y4590</f>
        <v>0</v>
      </c>
      <c r="Z4599" s="749">
        <f t="shared" si="551"/>
        <v>0</v>
      </c>
      <c r="AA4599" s="1071"/>
      <c r="AB4599" s="1071"/>
    </row>
    <row r="4600" spans="23:28" ht="70.5" customHeight="1">
      <c r="W4600" s="829">
        <f t="shared" si="549"/>
        <v>0</v>
      </c>
      <c r="X4600" s="828">
        <f t="shared" si="550"/>
        <v>0</v>
      </c>
      <c r="Y4600" s="1069">
        <f>[5]building!Y4591</f>
        <v>0</v>
      </c>
      <c r="Z4600" s="749">
        <f t="shared" si="551"/>
        <v>0</v>
      </c>
      <c r="AA4600" s="1071"/>
      <c r="AB4600" s="1071"/>
    </row>
    <row r="4601" spans="23:28" ht="70.5" customHeight="1">
      <c r="W4601" s="829">
        <f t="shared" si="549"/>
        <v>0</v>
      </c>
      <c r="X4601" s="828">
        <f t="shared" si="550"/>
        <v>0</v>
      </c>
      <c r="Y4601" s="1069">
        <f>[5]building!Y4592</f>
        <v>0</v>
      </c>
      <c r="Z4601" s="749">
        <f t="shared" si="551"/>
        <v>0</v>
      </c>
      <c r="AA4601" s="1071"/>
      <c r="AB4601" s="1071"/>
    </row>
    <row r="4602" spans="23:28" ht="70.5" customHeight="1">
      <c r="W4602" s="829">
        <f t="shared" si="549"/>
        <v>0</v>
      </c>
      <c r="X4602" s="828">
        <f t="shared" si="550"/>
        <v>0</v>
      </c>
      <c r="Y4602" s="1069">
        <f>[5]building!Y4593</f>
        <v>0</v>
      </c>
      <c r="Z4602" s="749">
        <f t="shared" si="551"/>
        <v>0</v>
      </c>
      <c r="AA4602" s="1071"/>
      <c r="AB4602" s="1071"/>
    </row>
    <row r="4603" spans="23:28" ht="70.5" customHeight="1">
      <c r="W4603" s="829">
        <f t="shared" si="549"/>
        <v>0</v>
      </c>
      <c r="X4603" s="828">
        <f t="shared" si="550"/>
        <v>0</v>
      </c>
      <c r="Y4603" s="1069">
        <f>[5]building!Y4594</f>
        <v>0</v>
      </c>
      <c r="Z4603" s="749">
        <f t="shared" si="551"/>
        <v>0</v>
      </c>
      <c r="AA4603" s="1071"/>
      <c r="AB4603" s="1071"/>
    </row>
    <row r="4604" spans="23:28" ht="70.5" customHeight="1">
      <c r="W4604" s="829">
        <f t="shared" si="549"/>
        <v>0</v>
      </c>
      <c r="X4604" s="828">
        <f t="shared" si="550"/>
        <v>0</v>
      </c>
      <c r="Y4604" s="1069">
        <f>[5]building!Y4595</f>
        <v>0</v>
      </c>
      <c r="Z4604" s="749">
        <f t="shared" si="551"/>
        <v>0</v>
      </c>
      <c r="AA4604" s="1071"/>
      <c r="AB4604" s="1071"/>
    </row>
    <row r="4605" spans="23:28" ht="70.5" customHeight="1">
      <c r="W4605" s="829">
        <f t="shared" si="549"/>
        <v>0</v>
      </c>
      <c r="X4605" s="828">
        <f t="shared" si="550"/>
        <v>0</v>
      </c>
      <c r="Y4605" s="1069">
        <f>[5]building!Y4596</f>
        <v>0</v>
      </c>
      <c r="Z4605" s="749">
        <f t="shared" si="551"/>
        <v>0</v>
      </c>
      <c r="AA4605" s="1071"/>
      <c r="AB4605" s="1071"/>
    </row>
    <row r="4606" spans="23:28" ht="70.5" customHeight="1">
      <c r="W4606" s="829">
        <f t="shared" si="549"/>
        <v>0</v>
      </c>
      <c r="X4606" s="828">
        <f t="shared" si="550"/>
        <v>0</v>
      </c>
      <c r="Y4606" s="1069">
        <f>[5]building!Y4597</f>
        <v>0</v>
      </c>
      <c r="Z4606" s="749">
        <f t="shared" si="551"/>
        <v>0</v>
      </c>
      <c r="AA4606" s="1071"/>
      <c r="AB4606" s="1071"/>
    </row>
    <row r="4607" spans="23:28" ht="70.5" customHeight="1">
      <c r="W4607" s="829">
        <f t="shared" si="549"/>
        <v>0</v>
      </c>
      <c r="X4607" s="828">
        <f t="shared" si="550"/>
        <v>0</v>
      </c>
      <c r="Y4607" s="1069">
        <f>[5]building!Y4598</f>
        <v>0</v>
      </c>
      <c r="Z4607" s="749">
        <f t="shared" si="551"/>
        <v>0</v>
      </c>
      <c r="AA4607" s="1071"/>
      <c r="AB4607" s="1071"/>
    </row>
    <row r="4608" spans="23:28" ht="70.5" customHeight="1">
      <c r="W4608" s="829">
        <f t="shared" si="549"/>
        <v>0</v>
      </c>
      <c r="X4608" s="828">
        <f t="shared" si="550"/>
        <v>0</v>
      </c>
      <c r="Y4608" s="1069">
        <f>[5]building!Y4599</f>
        <v>0</v>
      </c>
      <c r="Z4608" s="749">
        <f t="shared" si="551"/>
        <v>0</v>
      </c>
      <c r="AA4608" s="1071"/>
      <c r="AB4608" s="1071"/>
    </row>
    <row r="4609" spans="23:28" ht="70.5" customHeight="1">
      <c r="W4609" s="829">
        <f t="shared" si="549"/>
        <v>0</v>
      </c>
      <c r="X4609" s="828">
        <f t="shared" si="550"/>
        <v>0</v>
      </c>
      <c r="Y4609" s="1069">
        <f>[5]building!Y4600</f>
        <v>0</v>
      </c>
      <c r="Z4609" s="749">
        <f t="shared" si="551"/>
        <v>0</v>
      </c>
      <c r="AA4609" s="1071"/>
      <c r="AB4609" s="1071"/>
    </row>
    <row r="4610" spans="23:28" ht="70.5" customHeight="1">
      <c r="W4610" s="829">
        <f t="shared" si="549"/>
        <v>0</v>
      </c>
      <c r="X4610" s="828">
        <f t="shared" si="550"/>
        <v>0</v>
      </c>
      <c r="Y4610" s="1069">
        <f>[5]building!Y4601</f>
        <v>0</v>
      </c>
      <c r="Z4610" s="749">
        <f t="shared" si="551"/>
        <v>0</v>
      </c>
      <c r="AA4610" s="1071"/>
      <c r="AB4610" s="1071"/>
    </row>
    <row r="4611" spans="23:28" ht="70.5" customHeight="1">
      <c r="W4611" s="829">
        <f t="shared" si="549"/>
        <v>0</v>
      </c>
      <c r="X4611" s="828">
        <f t="shared" si="550"/>
        <v>0</v>
      </c>
      <c r="Y4611" s="1069">
        <f>[5]building!Y4602</f>
        <v>0</v>
      </c>
      <c r="Z4611" s="749">
        <f t="shared" si="551"/>
        <v>0</v>
      </c>
      <c r="AA4611" s="1071"/>
      <c r="AB4611" s="1071"/>
    </row>
    <row r="4612" spans="23:28" ht="70.5" customHeight="1">
      <c r="W4612" s="829">
        <f t="shared" si="549"/>
        <v>0</v>
      </c>
      <c r="X4612" s="828">
        <f t="shared" si="550"/>
        <v>0</v>
      </c>
      <c r="Y4612" s="1069">
        <f>[5]building!Y4603</f>
        <v>0</v>
      </c>
      <c r="Z4612" s="749">
        <f t="shared" si="551"/>
        <v>0</v>
      </c>
      <c r="AA4612" s="1071"/>
      <c r="AB4612" s="1071"/>
    </row>
    <row r="4613" spans="23:28" ht="70.5" customHeight="1">
      <c r="W4613" s="829">
        <f t="shared" si="549"/>
        <v>0</v>
      </c>
      <c r="X4613" s="828">
        <f t="shared" si="550"/>
        <v>0</v>
      </c>
      <c r="Y4613" s="1069">
        <f>[5]building!Y4604</f>
        <v>0</v>
      </c>
      <c r="Z4613" s="749">
        <f t="shared" si="551"/>
        <v>0</v>
      </c>
      <c r="AA4613" s="1071"/>
      <c r="AB4613" s="1071"/>
    </row>
    <row r="4614" spans="23:28" ht="70.5" customHeight="1">
      <c r="W4614" s="829">
        <f t="shared" si="549"/>
        <v>0</v>
      </c>
      <c r="X4614" s="828">
        <f t="shared" si="550"/>
        <v>0</v>
      </c>
      <c r="Y4614" s="1069">
        <f>[5]building!Y4605</f>
        <v>0</v>
      </c>
      <c r="Z4614" s="749">
        <f t="shared" si="551"/>
        <v>0</v>
      </c>
      <c r="AA4614" s="1071"/>
      <c r="AB4614" s="1071"/>
    </row>
    <row r="4615" spans="23:28" ht="70.5" customHeight="1">
      <c r="W4615" s="829">
        <f t="shared" si="549"/>
        <v>0</v>
      </c>
      <c r="X4615" s="828">
        <f t="shared" si="550"/>
        <v>0</v>
      </c>
      <c r="Y4615" s="1069">
        <f>[5]building!Y4606</f>
        <v>0</v>
      </c>
      <c r="Z4615" s="749">
        <f t="shared" si="551"/>
        <v>0</v>
      </c>
      <c r="AA4615" s="1071"/>
      <c r="AB4615" s="1071"/>
    </row>
    <row r="4616" spans="23:28" ht="70.5" customHeight="1">
      <c r="W4616" s="829">
        <f t="shared" si="549"/>
        <v>0</v>
      </c>
      <c r="X4616" s="828">
        <f t="shared" si="550"/>
        <v>0</v>
      </c>
      <c r="Y4616" s="1069">
        <f>[5]building!Y4607</f>
        <v>0</v>
      </c>
      <c r="Z4616" s="749">
        <f t="shared" si="551"/>
        <v>0</v>
      </c>
      <c r="AA4616" s="1071"/>
      <c r="AB4616" s="1071"/>
    </row>
    <row r="4617" spans="23:28" ht="70.5" customHeight="1">
      <c r="W4617" s="829">
        <f t="shared" si="549"/>
        <v>0</v>
      </c>
      <c r="X4617" s="828">
        <f t="shared" si="550"/>
        <v>0</v>
      </c>
      <c r="Y4617" s="1069">
        <f>[5]building!Y4608</f>
        <v>0</v>
      </c>
      <c r="Z4617" s="749">
        <f t="shared" si="551"/>
        <v>0</v>
      </c>
      <c r="AA4617" s="1071"/>
      <c r="AB4617" s="1071"/>
    </row>
    <row r="4618" spans="23:28" ht="70.5" customHeight="1">
      <c r="W4618" s="829">
        <f t="shared" si="549"/>
        <v>0</v>
      </c>
      <c r="X4618" s="828">
        <f t="shared" si="550"/>
        <v>0</v>
      </c>
      <c r="Y4618" s="1069">
        <f>[5]building!Y4609</f>
        <v>0</v>
      </c>
      <c r="Z4618" s="749">
        <f t="shared" si="551"/>
        <v>0</v>
      </c>
      <c r="AA4618" s="1071"/>
      <c r="AB4618" s="1071"/>
    </row>
    <row r="4619" spans="23:28" ht="70.5" customHeight="1">
      <c r="W4619" s="829">
        <f t="shared" si="549"/>
        <v>0</v>
      </c>
      <c r="X4619" s="828">
        <f t="shared" si="550"/>
        <v>0</v>
      </c>
      <c r="Y4619" s="1069">
        <f>[5]building!Y4610</f>
        <v>0</v>
      </c>
      <c r="Z4619" s="749">
        <f t="shared" si="551"/>
        <v>0</v>
      </c>
      <c r="AA4619" s="1071"/>
      <c r="AB4619" s="1071"/>
    </row>
    <row r="4620" spans="23:28" ht="70.5" customHeight="1">
      <c r="W4620" s="829">
        <f t="shared" si="549"/>
        <v>0</v>
      </c>
      <c r="X4620" s="828">
        <f t="shared" si="550"/>
        <v>0</v>
      </c>
      <c r="Y4620" s="1069">
        <f>[5]building!Y4611</f>
        <v>0</v>
      </c>
      <c r="Z4620" s="749">
        <f t="shared" si="551"/>
        <v>0</v>
      </c>
      <c r="AA4620" s="1071"/>
      <c r="AB4620" s="1071"/>
    </row>
    <row r="4621" spans="23:28" ht="70.5" customHeight="1">
      <c r="W4621" s="829">
        <f t="shared" si="549"/>
        <v>0</v>
      </c>
      <c r="X4621" s="828">
        <f t="shared" si="550"/>
        <v>0</v>
      </c>
      <c r="Y4621" s="1069">
        <f>[5]building!Y4612</f>
        <v>0</v>
      </c>
      <c r="Z4621" s="749">
        <f t="shared" si="551"/>
        <v>0</v>
      </c>
      <c r="AA4621" s="1071"/>
      <c r="AB4621" s="1071"/>
    </row>
    <row r="4622" spans="23:28" ht="70.5" customHeight="1">
      <c r="W4622" s="829">
        <f t="shared" si="549"/>
        <v>0</v>
      </c>
      <c r="X4622" s="828">
        <f t="shared" si="550"/>
        <v>0</v>
      </c>
      <c r="Y4622" s="1069">
        <f>[5]building!Y4613</f>
        <v>0</v>
      </c>
      <c r="Z4622" s="749">
        <f t="shared" si="551"/>
        <v>0</v>
      </c>
      <c r="AA4622" s="1071"/>
      <c r="AB4622" s="1071"/>
    </row>
    <row r="4623" spans="23:28" ht="70.5" customHeight="1">
      <c r="W4623" s="829">
        <f t="shared" si="549"/>
        <v>0</v>
      </c>
      <c r="X4623" s="828">
        <f t="shared" si="550"/>
        <v>0</v>
      </c>
      <c r="Y4623" s="1069">
        <f>[5]building!Y4614</f>
        <v>0</v>
      </c>
      <c r="Z4623" s="749">
        <f t="shared" si="551"/>
        <v>0</v>
      </c>
      <c r="AA4623" s="1071"/>
      <c r="AB4623" s="1071"/>
    </row>
    <row r="4624" spans="23:28" ht="70.5" customHeight="1">
      <c r="W4624" s="829">
        <f t="shared" si="549"/>
        <v>0</v>
      </c>
      <c r="X4624" s="828">
        <f t="shared" si="550"/>
        <v>0</v>
      </c>
      <c r="Y4624" s="1069">
        <f>[5]building!Y4615</f>
        <v>0</v>
      </c>
      <c r="Z4624" s="749">
        <f t="shared" si="551"/>
        <v>0</v>
      </c>
      <c r="AA4624" s="1071"/>
      <c r="AB4624" s="1071"/>
    </row>
    <row r="4625" spans="23:28" ht="70.5" customHeight="1">
      <c r="W4625" s="829">
        <f t="shared" si="549"/>
        <v>0</v>
      </c>
      <c r="X4625" s="828">
        <f t="shared" si="550"/>
        <v>0</v>
      </c>
      <c r="Y4625" s="1069">
        <f>[5]building!Y4616</f>
        <v>0</v>
      </c>
      <c r="Z4625" s="749">
        <f t="shared" si="551"/>
        <v>0</v>
      </c>
      <c r="AA4625" s="1071"/>
      <c r="AB4625" s="1071"/>
    </row>
    <row r="4626" spans="23:28" ht="70.5" customHeight="1">
      <c r="W4626" s="829">
        <f t="shared" si="549"/>
        <v>0</v>
      </c>
      <c r="X4626" s="828">
        <f t="shared" si="550"/>
        <v>0</v>
      </c>
      <c r="Y4626" s="1069">
        <f>[5]building!Y4617</f>
        <v>0</v>
      </c>
      <c r="Z4626" s="749">
        <f t="shared" si="551"/>
        <v>0</v>
      </c>
      <c r="AA4626" s="1071"/>
      <c r="AB4626" s="1071"/>
    </row>
    <row r="4627" spans="23:28" ht="70.5" customHeight="1">
      <c r="W4627" s="829">
        <f t="shared" si="549"/>
        <v>0</v>
      </c>
      <c r="X4627" s="828">
        <f t="shared" si="550"/>
        <v>0</v>
      </c>
      <c r="Y4627" s="1069">
        <f>[5]building!Y4618</f>
        <v>0</v>
      </c>
      <c r="Z4627" s="749">
        <f t="shared" si="551"/>
        <v>0</v>
      </c>
      <c r="AA4627" s="1071"/>
      <c r="AB4627" s="1071"/>
    </row>
    <row r="4628" spans="23:28" ht="70.5" customHeight="1">
      <c r="W4628" s="829">
        <f t="shared" si="549"/>
        <v>0</v>
      </c>
      <c r="X4628" s="828">
        <f t="shared" si="550"/>
        <v>0</v>
      </c>
      <c r="Y4628" s="1069">
        <f>[5]building!Y4619</f>
        <v>0</v>
      </c>
      <c r="Z4628" s="749">
        <f t="shared" si="551"/>
        <v>0</v>
      </c>
      <c r="AA4628" s="1071"/>
      <c r="AB4628" s="1071"/>
    </row>
    <row r="4629" spans="23:28" ht="70.5" customHeight="1">
      <c r="W4629" s="829">
        <f t="shared" si="549"/>
        <v>0</v>
      </c>
      <c r="X4629" s="828">
        <f t="shared" si="550"/>
        <v>0</v>
      </c>
      <c r="Y4629" s="1069">
        <f>[5]building!Y4620</f>
        <v>0</v>
      </c>
      <c r="Z4629" s="749">
        <f t="shared" si="551"/>
        <v>0</v>
      </c>
      <c r="AA4629" s="1071"/>
      <c r="AB4629" s="1071"/>
    </row>
    <row r="4630" spans="23:28" ht="70.5" customHeight="1">
      <c r="W4630" s="829">
        <f t="shared" si="549"/>
        <v>0</v>
      </c>
      <c r="X4630" s="828">
        <f t="shared" si="550"/>
        <v>0</v>
      </c>
      <c r="Y4630" s="1069">
        <f>[5]building!Y4621</f>
        <v>0</v>
      </c>
      <c r="Z4630" s="749">
        <f t="shared" si="551"/>
        <v>0</v>
      </c>
      <c r="AA4630" s="1071"/>
      <c r="AB4630" s="1071"/>
    </row>
    <row r="4631" spans="23:28" ht="70.5" customHeight="1">
      <c r="W4631" s="829">
        <f t="shared" si="549"/>
        <v>0</v>
      </c>
      <c r="X4631" s="828">
        <f t="shared" si="550"/>
        <v>0</v>
      </c>
      <c r="Y4631" s="1069">
        <f>[5]building!Y4622</f>
        <v>0</v>
      </c>
      <c r="Z4631" s="749">
        <f t="shared" si="551"/>
        <v>0</v>
      </c>
      <c r="AA4631" s="1071"/>
      <c r="AB4631" s="1071"/>
    </row>
    <row r="4632" spans="23:28" ht="70.5" customHeight="1">
      <c r="W4632" s="829">
        <f t="shared" si="549"/>
        <v>0</v>
      </c>
      <c r="X4632" s="828">
        <f t="shared" si="550"/>
        <v>0</v>
      </c>
      <c r="Y4632" s="1069">
        <f>[5]building!Y4623</f>
        <v>0</v>
      </c>
      <c r="Z4632" s="749">
        <f t="shared" si="551"/>
        <v>0</v>
      </c>
      <c r="AA4632" s="1071"/>
      <c r="AB4632" s="1071"/>
    </row>
    <row r="4633" spans="23:28" ht="70.5" customHeight="1">
      <c r="W4633" s="829">
        <f t="shared" si="549"/>
        <v>0</v>
      </c>
      <c r="X4633" s="828">
        <f t="shared" si="550"/>
        <v>0</v>
      </c>
      <c r="Y4633" s="1069">
        <f>[5]building!Y4624</f>
        <v>0</v>
      </c>
      <c r="Z4633" s="749">
        <f t="shared" si="551"/>
        <v>0</v>
      </c>
      <c r="AA4633" s="1071"/>
      <c r="AB4633" s="1071"/>
    </row>
    <row r="4634" spans="23:28" ht="70.5" customHeight="1">
      <c r="W4634" s="829">
        <f t="shared" si="549"/>
        <v>0</v>
      </c>
      <c r="X4634" s="828">
        <f t="shared" si="550"/>
        <v>0</v>
      </c>
      <c r="Y4634" s="1069">
        <f>[5]building!Y4625</f>
        <v>0</v>
      </c>
      <c r="Z4634" s="749">
        <f t="shared" si="551"/>
        <v>0</v>
      </c>
      <c r="AA4634" s="1071"/>
      <c r="AB4634" s="1071"/>
    </row>
    <row r="4635" spans="23:28" ht="70.5" customHeight="1">
      <c r="W4635" s="829">
        <f t="shared" si="549"/>
        <v>0</v>
      </c>
      <c r="X4635" s="828">
        <f t="shared" si="550"/>
        <v>0</v>
      </c>
      <c r="Y4635" s="1069">
        <f>[5]building!Y4626</f>
        <v>0</v>
      </c>
      <c r="Z4635" s="749">
        <f t="shared" si="551"/>
        <v>0</v>
      </c>
      <c r="AA4635" s="1071"/>
      <c r="AB4635" s="1071"/>
    </row>
    <row r="4636" spans="23:28" ht="70.5" customHeight="1">
      <c r="W4636" s="829">
        <f t="shared" si="549"/>
        <v>0</v>
      </c>
      <c r="X4636" s="828">
        <f t="shared" si="550"/>
        <v>0</v>
      </c>
      <c r="Y4636" s="1069">
        <f>[5]building!Y4627</f>
        <v>0</v>
      </c>
      <c r="Z4636" s="749">
        <f t="shared" si="551"/>
        <v>0</v>
      </c>
      <c r="AA4636" s="1071"/>
      <c r="AB4636" s="1071"/>
    </row>
    <row r="4637" spans="23:28" ht="70.5" customHeight="1">
      <c r="W4637" s="829">
        <f t="shared" si="549"/>
        <v>0</v>
      </c>
      <c r="X4637" s="828">
        <f t="shared" si="550"/>
        <v>0</v>
      </c>
      <c r="Y4637" s="1069">
        <f>[5]building!Y4628</f>
        <v>0</v>
      </c>
      <c r="Z4637" s="749">
        <f t="shared" si="551"/>
        <v>0</v>
      </c>
      <c r="AA4637" s="1071"/>
      <c r="AB4637" s="1071"/>
    </row>
    <row r="4638" spans="23:28" ht="70.5" customHeight="1">
      <c r="W4638" s="829">
        <f t="shared" ref="W4638:W4701" si="552">G4638+I4638+K4638+M4638+O4638+Q4638+S4638+U4638</f>
        <v>0</v>
      </c>
      <c r="X4638" s="828">
        <f t="shared" ref="X4638:X4701" si="553">W4638*C4638</f>
        <v>0</v>
      </c>
      <c r="Y4638" s="1069">
        <f>[5]building!Y4629</f>
        <v>0</v>
      </c>
      <c r="Z4638" s="749">
        <f t="shared" ref="Z4638:Z4701" si="554">Y4638*C4638</f>
        <v>0</v>
      </c>
      <c r="AA4638" s="1071"/>
      <c r="AB4638" s="1071"/>
    </row>
    <row r="4639" spans="23:28" ht="70.5" customHeight="1">
      <c r="W4639" s="829">
        <f t="shared" si="552"/>
        <v>0</v>
      </c>
      <c r="X4639" s="828">
        <f t="shared" si="553"/>
        <v>0</v>
      </c>
      <c r="Y4639" s="1069">
        <f>[5]building!Y4630</f>
        <v>0</v>
      </c>
      <c r="Z4639" s="749">
        <f t="shared" si="554"/>
        <v>0</v>
      </c>
      <c r="AA4639" s="1071"/>
      <c r="AB4639" s="1071"/>
    </row>
    <row r="4640" spans="23:28" ht="70.5" customHeight="1">
      <c r="W4640" s="829">
        <f t="shared" si="552"/>
        <v>0</v>
      </c>
      <c r="X4640" s="828">
        <f t="shared" si="553"/>
        <v>0</v>
      </c>
      <c r="Y4640" s="1069">
        <f>[5]building!Y4631</f>
        <v>0</v>
      </c>
      <c r="Z4640" s="749">
        <f t="shared" si="554"/>
        <v>0</v>
      </c>
      <c r="AA4640" s="1071"/>
      <c r="AB4640" s="1071"/>
    </row>
    <row r="4641" spans="23:28" ht="70.5" customHeight="1">
      <c r="W4641" s="829">
        <f t="shared" si="552"/>
        <v>0</v>
      </c>
      <c r="X4641" s="828">
        <f t="shared" si="553"/>
        <v>0</v>
      </c>
      <c r="Y4641" s="1069">
        <f>[5]building!Y4632</f>
        <v>0</v>
      </c>
      <c r="Z4641" s="749">
        <f t="shared" si="554"/>
        <v>0</v>
      </c>
      <c r="AA4641" s="1071"/>
      <c r="AB4641" s="1071"/>
    </row>
    <row r="4642" spans="23:28" ht="70.5" customHeight="1">
      <c r="W4642" s="829">
        <f t="shared" si="552"/>
        <v>0</v>
      </c>
      <c r="X4642" s="828">
        <f t="shared" si="553"/>
        <v>0</v>
      </c>
      <c r="Y4642" s="1069">
        <f>[5]building!Y4633</f>
        <v>0</v>
      </c>
      <c r="Z4642" s="749">
        <f t="shared" si="554"/>
        <v>0</v>
      </c>
      <c r="AA4642" s="1071"/>
      <c r="AB4642" s="1071"/>
    </row>
    <row r="4643" spans="23:28" ht="70.5" customHeight="1">
      <c r="W4643" s="829">
        <f t="shared" si="552"/>
        <v>0</v>
      </c>
      <c r="X4643" s="828">
        <f t="shared" si="553"/>
        <v>0</v>
      </c>
      <c r="Y4643" s="1069">
        <f>[5]building!Y4634</f>
        <v>0</v>
      </c>
      <c r="Z4643" s="749">
        <f t="shared" si="554"/>
        <v>0</v>
      </c>
      <c r="AA4643" s="1071"/>
      <c r="AB4643" s="1071"/>
    </row>
    <row r="4644" spans="23:28" ht="70.5" customHeight="1">
      <c r="W4644" s="829">
        <f t="shared" si="552"/>
        <v>0</v>
      </c>
      <c r="X4644" s="828">
        <f t="shared" si="553"/>
        <v>0</v>
      </c>
      <c r="Y4644" s="1069">
        <f>[5]building!Y4635</f>
        <v>0</v>
      </c>
      <c r="Z4644" s="749">
        <f t="shared" si="554"/>
        <v>0</v>
      </c>
      <c r="AA4644" s="1071"/>
      <c r="AB4644" s="1071"/>
    </row>
    <row r="4645" spans="23:28" ht="70.5" customHeight="1">
      <c r="W4645" s="829">
        <f t="shared" si="552"/>
        <v>0</v>
      </c>
      <c r="X4645" s="828">
        <f t="shared" si="553"/>
        <v>0</v>
      </c>
      <c r="Y4645" s="1069">
        <f>[5]building!Y4636</f>
        <v>0</v>
      </c>
      <c r="Z4645" s="749">
        <f t="shared" si="554"/>
        <v>0</v>
      </c>
      <c r="AA4645" s="1071"/>
      <c r="AB4645" s="1071"/>
    </row>
    <row r="4646" spans="23:28" ht="70.5" customHeight="1">
      <c r="W4646" s="829">
        <f t="shared" si="552"/>
        <v>0</v>
      </c>
      <c r="X4646" s="828">
        <f t="shared" si="553"/>
        <v>0</v>
      </c>
      <c r="Y4646" s="1069">
        <f>[5]building!Y4637</f>
        <v>0</v>
      </c>
      <c r="Z4646" s="749">
        <f t="shared" si="554"/>
        <v>0</v>
      </c>
      <c r="AA4646" s="1071"/>
      <c r="AB4646" s="1071"/>
    </row>
    <row r="4647" spans="23:28" ht="70.5" customHeight="1">
      <c r="W4647" s="829">
        <f t="shared" si="552"/>
        <v>0</v>
      </c>
      <c r="X4647" s="828">
        <f t="shared" si="553"/>
        <v>0</v>
      </c>
      <c r="Y4647" s="1069">
        <f>[5]building!Y4638</f>
        <v>0</v>
      </c>
      <c r="Z4647" s="749">
        <f t="shared" si="554"/>
        <v>0</v>
      </c>
      <c r="AA4647" s="1071"/>
      <c r="AB4647" s="1071"/>
    </row>
    <row r="4648" spans="23:28" ht="70.5" customHeight="1">
      <c r="W4648" s="829">
        <f t="shared" si="552"/>
        <v>0</v>
      </c>
      <c r="X4648" s="828">
        <f t="shared" si="553"/>
        <v>0</v>
      </c>
      <c r="Y4648" s="1069">
        <f>[5]building!Y4639</f>
        <v>0</v>
      </c>
      <c r="Z4648" s="749">
        <f t="shared" si="554"/>
        <v>0</v>
      </c>
      <c r="AA4648" s="1071"/>
      <c r="AB4648" s="1071"/>
    </row>
    <row r="4649" spans="23:28" ht="70.5" customHeight="1">
      <c r="W4649" s="829">
        <f t="shared" si="552"/>
        <v>0</v>
      </c>
      <c r="X4649" s="828">
        <f t="shared" si="553"/>
        <v>0</v>
      </c>
      <c r="Y4649" s="1069">
        <f>[5]building!Y4640</f>
        <v>0</v>
      </c>
      <c r="Z4649" s="749">
        <f t="shared" si="554"/>
        <v>0</v>
      </c>
      <c r="AA4649" s="1071"/>
      <c r="AB4649" s="1071"/>
    </row>
    <row r="4650" spans="23:28" ht="70.5" customHeight="1">
      <c r="W4650" s="829">
        <f t="shared" si="552"/>
        <v>0</v>
      </c>
      <c r="X4650" s="828">
        <f t="shared" si="553"/>
        <v>0</v>
      </c>
      <c r="Y4650" s="1069">
        <f>[5]building!Y4641</f>
        <v>0</v>
      </c>
      <c r="Z4650" s="749">
        <f t="shared" si="554"/>
        <v>0</v>
      </c>
      <c r="AA4650" s="1071"/>
      <c r="AB4650" s="1071"/>
    </row>
    <row r="4651" spans="23:28" ht="70.5" customHeight="1">
      <c r="W4651" s="829">
        <f t="shared" si="552"/>
        <v>0</v>
      </c>
      <c r="X4651" s="828">
        <f t="shared" si="553"/>
        <v>0</v>
      </c>
      <c r="Y4651" s="1069">
        <f>[5]building!Y4642</f>
        <v>0</v>
      </c>
      <c r="Z4651" s="749">
        <f t="shared" si="554"/>
        <v>0</v>
      </c>
      <c r="AA4651" s="1071"/>
      <c r="AB4651" s="1071"/>
    </row>
    <row r="4652" spans="23:28" ht="70.5" customHeight="1">
      <c r="W4652" s="829">
        <f t="shared" si="552"/>
        <v>0</v>
      </c>
      <c r="X4652" s="828">
        <f t="shared" si="553"/>
        <v>0</v>
      </c>
      <c r="Y4652" s="1069">
        <f>[5]building!Y4643</f>
        <v>0</v>
      </c>
      <c r="Z4652" s="749">
        <f t="shared" si="554"/>
        <v>0</v>
      </c>
      <c r="AA4652" s="1071"/>
      <c r="AB4652" s="1071"/>
    </row>
    <row r="4653" spans="23:28" ht="70.5" customHeight="1">
      <c r="W4653" s="829">
        <f t="shared" si="552"/>
        <v>0</v>
      </c>
      <c r="X4653" s="828">
        <f t="shared" si="553"/>
        <v>0</v>
      </c>
      <c r="Y4653" s="1069">
        <f>[5]building!Y4644</f>
        <v>0</v>
      </c>
      <c r="Z4653" s="749">
        <f t="shared" si="554"/>
        <v>0</v>
      </c>
      <c r="AA4653" s="1071"/>
      <c r="AB4653" s="1071"/>
    </row>
    <row r="4654" spans="23:28" ht="70.5" customHeight="1">
      <c r="W4654" s="829">
        <f t="shared" si="552"/>
        <v>0</v>
      </c>
      <c r="X4654" s="828">
        <f t="shared" si="553"/>
        <v>0</v>
      </c>
      <c r="Y4654" s="1069">
        <f>[5]building!Y4645</f>
        <v>0</v>
      </c>
      <c r="Z4654" s="749">
        <f t="shared" si="554"/>
        <v>0</v>
      </c>
      <c r="AA4654" s="1071"/>
      <c r="AB4654" s="1071"/>
    </row>
    <row r="4655" spans="23:28" ht="70.5" customHeight="1">
      <c r="W4655" s="829">
        <f t="shared" si="552"/>
        <v>0</v>
      </c>
      <c r="X4655" s="828">
        <f t="shared" si="553"/>
        <v>0</v>
      </c>
      <c r="Y4655" s="1069">
        <f>[5]building!Y4646</f>
        <v>0</v>
      </c>
      <c r="Z4655" s="749">
        <f t="shared" si="554"/>
        <v>0</v>
      </c>
      <c r="AA4655" s="1071"/>
      <c r="AB4655" s="1071"/>
    </row>
    <row r="4656" spans="23:28" ht="70.5" customHeight="1">
      <c r="W4656" s="829">
        <f t="shared" si="552"/>
        <v>0</v>
      </c>
      <c r="X4656" s="828">
        <f t="shared" si="553"/>
        <v>0</v>
      </c>
      <c r="Y4656" s="1069">
        <f>[5]building!Y4647</f>
        <v>0</v>
      </c>
      <c r="Z4656" s="749">
        <f t="shared" si="554"/>
        <v>0</v>
      </c>
      <c r="AA4656" s="1071"/>
      <c r="AB4656" s="1071"/>
    </row>
    <row r="4657" spans="23:28" ht="70.5" customHeight="1">
      <c r="W4657" s="829">
        <f t="shared" si="552"/>
        <v>0</v>
      </c>
      <c r="X4657" s="828">
        <f t="shared" si="553"/>
        <v>0</v>
      </c>
      <c r="Y4657" s="1069">
        <f>[5]building!Y4648</f>
        <v>0</v>
      </c>
      <c r="Z4657" s="749">
        <f t="shared" si="554"/>
        <v>0</v>
      </c>
      <c r="AA4657" s="1071"/>
      <c r="AB4657" s="1071"/>
    </row>
    <row r="4658" spans="23:28" ht="70.5" customHeight="1">
      <c r="W4658" s="829">
        <f t="shared" si="552"/>
        <v>0</v>
      </c>
      <c r="X4658" s="828">
        <f t="shared" si="553"/>
        <v>0</v>
      </c>
      <c r="Y4658" s="1069">
        <f>[5]building!Y4649</f>
        <v>0</v>
      </c>
      <c r="Z4658" s="749">
        <f t="shared" si="554"/>
        <v>0</v>
      </c>
      <c r="AA4658" s="1071"/>
      <c r="AB4658" s="1071"/>
    </row>
    <row r="4659" spans="23:28" ht="70.5" customHeight="1">
      <c r="W4659" s="829">
        <f t="shared" si="552"/>
        <v>0</v>
      </c>
      <c r="X4659" s="828">
        <f t="shared" si="553"/>
        <v>0</v>
      </c>
      <c r="Y4659" s="1069">
        <f>[5]building!Y4650</f>
        <v>0</v>
      </c>
      <c r="Z4659" s="749">
        <f t="shared" si="554"/>
        <v>0</v>
      </c>
      <c r="AA4659" s="1071"/>
      <c r="AB4659" s="1071"/>
    </row>
    <row r="4660" spans="23:28" ht="70.5" customHeight="1">
      <c r="W4660" s="829">
        <f t="shared" si="552"/>
        <v>0</v>
      </c>
      <c r="X4660" s="828">
        <f t="shared" si="553"/>
        <v>0</v>
      </c>
      <c r="Y4660" s="1069">
        <f>[5]building!Y4651</f>
        <v>0</v>
      </c>
      <c r="Z4660" s="749">
        <f t="shared" si="554"/>
        <v>0</v>
      </c>
      <c r="AA4660" s="1071"/>
      <c r="AB4660" s="1071"/>
    </row>
    <row r="4661" spans="23:28" ht="70.5" customHeight="1">
      <c r="W4661" s="829">
        <f t="shared" si="552"/>
        <v>0</v>
      </c>
      <c r="X4661" s="828">
        <f t="shared" si="553"/>
        <v>0</v>
      </c>
      <c r="Y4661" s="1069">
        <f>[5]building!Y4652</f>
        <v>0</v>
      </c>
      <c r="Z4661" s="749">
        <f t="shared" si="554"/>
        <v>0</v>
      </c>
      <c r="AA4661" s="1071"/>
      <c r="AB4661" s="1071"/>
    </row>
    <row r="4662" spans="23:28" ht="70.5" customHeight="1">
      <c r="W4662" s="829">
        <f t="shared" si="552"/>
        <v>0</v>
      </c>
      <c r="X4662" s="828">
        <f t="shared" si="553"/>
        <v>0</v>
      </c>
      <c r="Y4662" s="1069">
        <f>[5]building!Y4653</f>
        <v>0</v>
      </c>
      <c r="Z4662" s="749">
        <f t="shared" si="554"/>
        <v>0</v>
      </c>
      <c r="AA4662" s="1071"/>
      <c r="AB4662" s="1071"/>
    </row>
    <row r="4663" spans="23:28" ht="70.5" customHeight="1">
      <c r="W4663" s="829">
        <f t="shared" si="552"/>
        <v>0</v>
      </c>
      <c r="X4663" s="828">
        <f t="shared" si="553"/>
        <v>0</v>
      </c>
      <c r="Y4663" s="1069">
        <f>[5]building!Y4654</f>
        <v>0</v>
      </c>
      <c r="Z4663" s="749">
        <f t="shared" si="554"/>
        <v>0</v>
      </c>
      <c r="AA4663" s="1071"/>
      <c r="AB4663" s="1071"/>
    </row>
    <row r="4664" spans="23:28" ht="70.5" customHeight="1">
      <c r="W4664" s="829">
        <f t="shared" si="552"/>
        <v>0</v>
      </c>
      <c r="X4664" s="828">
        <f t="shared" si="553"/>
        <v>0</v>
      </c>
      <c r="Y4664" s="1069">
        <f>[5]building!Y4655</f>
        <v>0</v>
      </c>
      <c r="Z4664" s="749">
        <f t="shared" si="554"/>
        <v>0</v>
      </c>
      <c r="AA4664" s="1071"/>
      <c r="AB4664" s="1071"/>
    </row>
    <row r="4665" spans="23:28" ht="70.5" customHeight="1">
      <c r="W4665" s="829">
        <f t="shared" si="552"/>
        <v>0</v>
      </c>
      <c r="X4665" s="828">
        <f t="shared" si="553"/>
        <v>0</v>
      </c>
      <c r="Y4665" s="1069">
        <f>[5]building!Y4656</f>
        <v>0</v>
      </c>
      <c r="Z4665" s="749">
        <f t="shared" si="554"/>
        <v>0</v>
      </c>
      <c r="AA4665" s="1071"/>
      <c r="AB4665" s="1071"/>
    </row>
    <row r="4666" spans="23:28" ht="70.5" customHeight="1">
      <c r="W4666" s="829">
        <f t="shared" si="552"/>
        <v>0</v>
      </c>
      <c r="X4666" s="828">
        <f t="shared" si="553"/>
        <v>0</v>
      </c>
      <c r="Y4666" s="1069">
        <f>[5]building!Y4657</f>
        <v>0</v>
      </c>
      <c r="Z4666" s="749">
        <f t="shared" si="554"/>
        <v>0</v>
      </c>
      <c r="AA4666" s="1071"/>
      <c r="AB4666" s="1071"/>
    </row>
    <row r="4667" spans="23:28" ht="70.5" customHeight="1">
      <c r="W4667" s="829">
        <f t="shared" si="552"/>
        <v>0</v>
      </c>
      <c r="X4667" s="828">
        <f t="shared" si="553"/>
        <v>0</v>
      </c>
      <c r="Y4667" s="1069">
        <f>[5]building!Y4658</f>
        <v>0</v>
      </c>
      <c r="Z4667" s="749">
        <f t="shared" si="554"/>
        <v>0</v>
      </c>
      <c r="AA4667" s="1071"/>
      <c r="AB4667" s="1071"/>
    </row>
    <row r="4668" spans="23:28" ht="70.5" customHeight="1">
      <c r="W4668" s="829">
        <f t="shared" si="552"/>
        <v>0</v>
      </c>
      <c r="X4668" s="828">
        <f t="shared" si="553"/>
        <v>0</v>
      </c>
      <c r="Y4668" s="1069">
        <f>[5]building!Y4659</f>
        <v>0</v>
      </c>
      <c r="Z4668" s="749">
        <f t="shared" si="554"/>
        <v>0</v>
      </c>
      <c r="AA4668" s="1071"/>
      <c r="AB4668" s="1071"/>
    </row>
    <row r="4669" spans="23:28" ht="70.5" customHeight="1">
      <c r="W4669" s="829">
        <f t="shared" si="552"/>
        <v>0</v>
      </c>
      <c r="X4669" s="828">
        <f t="shared" si="553"/>
        <v>0</v>
      </c>
      <c r="Y4669" s="1069">
        <f>[5]building!Y4660</f>
        <v>0</v>
      </c>
      <c r="Z4669" s="749">
        <f t="shared" si="554"/>
        <v>0</v>
      </c>
      <c r="AA4669" s="1071"/>
      <c r="AB4669" s="1071"/>
    </row>
    <row r="4670" spans="23:28" ht="70.5" customHeight="1">
      <c r="W4670" s="829">
        <f t="shared" si="552"/>
        <v>0</v>
      </c>
      <c r="X4670" s="828">
        <f t="shared" si="553"/>
        <v>0</v>
      </c>
      <c r="Y4670" s="1069">
        <f>[5]building!Y4661</f>
        <v>0</v>
      </c>
      <c r="Z4670" s="749">
        <f t="shared" si="554"/>
        <v>0</v>
      </c>
      <c r="AA4670" s="1071"/>
      <c r="AB4670" s="1071"/>
    </row>
    <row r="4671" spans="23:28" ht="70.5" customHeight="1">
      <c r="W4671" s="829">
        <f t="shared" si="552"/>
        <v>0</v>
      </c>
      <c r="X4671" s="828">
        <f t="shared" si="553"/>
        <v>0</v>
      </c>
      <c r="Y4671" s="1069">
        <f>[5]building!Y4662</f>
        <v>0</v>
      </c>
      <c r="Z4671" s="749">
        <f t="shared" si="554"/>
        <v>0</v>
      </c>
      <c r="AA4671" s="1071"/>
      <c r="AB4671" s="1071"/>
    </row>
    <row r="4672" spans="23:28" ht="70.5" customHeight="1">
      <c r="W4672" s="829">
        <f t="shared" si="552"/>
        <v>0</v>
      </c>
      <c r="X4672" s="828">
        <f t="shared" si="553"/>
        <v>0</v>
      </c>
      <c r="Y4672" s="1069">
        <f>[5]building!Y4663</f>
        <v>0</v>
      </c>
      <c r="Z4672" s="749">
        <f t="shared" si="554"/>
        <v>0</v>
      </c>
      <c r="AA4672" s="1071"/>
      <c r="AB4672" s="1071"/>
    </row>
    <row r="4673" spans="23:28" ht="70.5" customHeight="1">
      <c r="W4673" s="829">
        <f t="shared" si="552"/>
        <v>0</v>
      </c>
      <c r="X4673" s="828">
        <f t="shared" si="553"/>
        <v>0</v>
      </c>
      <c r="Y4673" s="1069">
        <f>[5]building!Y4664</f>
        <v>0</v>
      </c>
      <c r="Z4673" s="749">
        <f t="shared" si="554"/>
        <v>0</v>
      </c>
      <c r="AA4673" s="1071"/>
      <c r="AB4673" s="1071"/>
    </row>
    <row r="4674" spans="23:28" ht="70.5" customHeight="1">
      <c r="W4674" s="829">
        <f t="shared" si="552"/>
        <v>0</v>
      </c>
      <c r="X4674" s="828">
        <f t="shared" si="553"/>
        <v>0</v>
      </c>
      <c r="Y4674" s="1069">
        <f>[5]building!Y4665</f>
        <v>0</v>
      </c>
      <c r="Z4674" s="749">
        <f t="shared" si="554"/>
        <v>0</v>
      </c>
      <c r="AA4674" s="1071"/>
      <c r="AB4674" s="1071"/>
    </row>
    <row r="4675" spans="23:28" ht="70.5" customHeight="1">
      <c r="W4675" s="829">
        <f t="shared" si="552"/>
        <v>0</v>
      </c>
      <c r="X4675" s="828">
        <f t="shared" si="553"/>
        <v>0</v>
      </c>
      <c r="Y4675" s="1069">
        <f>[5]building!Y4666</f>
        <v>0</v>
      </c>
      <c r="Z4675" s="749">
        <f t="shared" si="554"/>
        <v>0</v>
      </c>
      <c r="AA4675" s="1071"/>
      <c r="AB4675" s="1071"/>
    </row>
    <row r="4676" spans="23:28" ht="70.5" customHeight="1">
      <c r="W4676" s="829">
        <f t="shared" si="552"/>
        <v>0</v>
      </c>
      <c r="X4676" s="828">
        <f t="shared" si="553"/>
        <v>0</v>
      </c>
      <c r="Y4676" s="1069">
        <f>[5]building!Y4667</f>
        <v>0</v>
      </c>
      <c r="Z4676" s="749">
        <f t="shared" si="554"/>
        <v>0</v>
      </c>
      <c r="AA4676" s="1071"/>
      <c r="AB4676" s="1071"/>
    </row>
    <row r="4677" spans="23:28" ht="70.5" customHeight="1">
      <c r="W4677" s="829">
        <f t="shared" si="552"/>
        <v>0</v>
      </c>
      <c r="X4677" s="828">
        <f t="shared" si="553"/>
        <v>0</v>
      </c>
      <c r="Y4677" s="1069">
        <f>[5]building!Y4668</f>
        <v>0</v>
      </c>
      <c r="Z4677" s="749">
        <f t="shared" si="554"/>
        <v>0</v>
      </c>
      <c r="AA4677" s="1071"/>
      <c r="AB4677" s="1071"/>
    </row>
    <row r="4678" spans="23:28" ht="70.5" customHeight="1">
      <c r="W4678" s="829">
        <f t="shared" si="552"/>
        <v>0</v>
      </c>
      <c r="X4678" s="828">
        <f t="shared" si="553"/>
        <v>0</v>
      </c>
      <c r="Y4678" s="1069">
        <f>[5]building!Y4669</f>
        <v>0</v>
      </c>
      <c r="Z4678" s="749">
        <f t="shared" si="554"/>
        <v>0</v>
      </c>
      <c r="AA4678" s="1071"/>
      <c r="AB4678" s="1071"/>
    </row>
    <row r="4679" spans="23:28" ht="70.5" customHeight="1">
      <c r="W4679" s="829">
        <f t="shared" si="552"/>
        <v>0</v>
      </c>
      <c r="X4679" s="828">
        <f t="shared" si="553"/>
        <v>0</v>
      </c>
      <c r="Y4679" s="1069">
        <f>[5]building!Y4670</f>
        <v>0</v>
      </c>
      <c r="Z4679" s="749">
        <f t="shared" si="554"/>
        <v>0</v>
      </c>
      <c r="AA4679" s="1071"/>
      <c r="AB4679" s="1071"/>
    </row>
    <row r="4680" spans="23:28" ht="70.5" customHeight="1">
      <c r="W4680" s="829">
        <f t="shared" si="552"/>
        <v>0</v>
      </c>
      <c r="X4680" s="828">
        <f t="shared" si="553"/>
        <v>0</v>
      </c>
      <c r="Y4680" s="1069">
        <f>[5]building!Y4671</f>
        <v>0</v>
      </c>
      <c r="Z4680" s="749">
        <f t="shared" si="554"/>
        <v>0</v>
      </c>
      <c r="AA4680" s="1071"/>
      <c r="AB4680" s="1071"/>
    </row>
    <row r="4681" spans="23:28" ht="70.5" customHeight="1">
      <c r="W4681" s="829">
        <f t="shared" si="552"/>
        <v>0</v>
      </c>
      <c r="X4681" s="828">
        <f t="shared" si="553"/>
        <v>0</v>
      </c>
      <c r="Y4681" s="1069">
        <f>[5]building!Y4672</f>
        <v>0</v>
      </c>
      <c r="Z4681" s="749">
        <f t="shared" si="554"/>
        <v>0</v>
      </c>
      <c r="AA4681" s="1071"/>
      <c r="AB4681" s="1071"/>
    </row>
    <row r="4682" spans="23:28" ht="70.5" customHeight="1">
      <c r="W4682" s="829">
        <f t="shared" si="552"/>
        <v>0</v>
      </c>
      <c r="X4682" s="828">
        <f t="shared" si="553"/>
        <v>0</v>
      </c>
      <c r="Y4682" s="1069">
        <f>[5]building!Y4673</f>
        <v>0</v>
      </c>
      <c r="Z4682" s="749">
        <f t="shared" si="554"/>
        <v>0</v>
      </c>
      <c r="AA4682" s="1071"/>
      <c r="AB4682" s="1071"/>
    </row>
    <row r="4683" spans="23:28" ht="70.5" customHeight="1">
      <c r="W4683" s="829">
        <f t="shared" si="552"/>
        <v>0</v>
      </c>
      <c r="X4683" s="828">
        <f t="shared" si="553"/>
        <v>0</v>
      </c>
      <c r="Y4683" s="1069">
        <f>[5]building!Y4674</f>
        <v>0</v>
      </c>
      <c r="Z4683" s="749">
        <f t="shared" si="554"/>
        <v>0</v>
      </c>
      <c r="AA4683" s="1071"/>
      <c r="AB4683" s="1071"/>
    </row>
    <row r="4684" spans="23:28" ht="70.5" customHeight="1">
      <c r="W4684" s="829">
        <f t="shared" si="552"/>
        <v>0</v>
      </c>
      <c r="X4684" s="828">
        <f t="shared" si="553"/>
        <v>0</v>
      </c>
      <c r="Y4684" s="1069">
        <f>[5]building!Y4675</f>
        <v>0</v>
      </c>
      <c r="Z4684" s="749">
        <f t="shared" si="554"/>
        <v>0</v>
      </c>
      <c r="AA4684" s="1071"/>
      <c r="AB4684" s="1071"/>
    </row>
    <row r="4685" spans="23:28" ht="70.5" customHeight="1">
      <c r="W4685" s="829">
        <f t="shared" si="552"/>
        <v>0</v>
      </c>
      <c r="X4685" s="828">
        <f t="shared" si="553"/>
        <v>0</v>
      </c>
      <c r="Y4685" s="1069">
        <f>[5]building!Y4676</f>
        <v>0</v>
      </c>
      <c r="Z4685" s="749">
        <f t="shared" si="554"/>
        <v>0</v>
      </c>
      <c r="AA4685" s="1071"/>
      <c r="AB4685" s="1071"/>
    </row>
    <row r="4686" spans="23:28" ht="70.5" customHeight="1">
      <c r="W4686" s="829">
        <f t="shared" si="552"/>
        <v>0</v>
      </c>
      <c r="X4686" s="828">
        <f t="shared" si="553"/>
        <v>0</v>
      </c>
      <c r="Y4686" s="1069">
        <f>[5]building!Y4677</f>
        <v>0</v>
      </c>
      <c r="Z4686" s="749">
        <f t="shared" si="554"/>
        <v>0</v>
      </c>
      <c r="AA4686" s="1071"/>
      <c r="AB4686" s="1071"/>
    </row>
    <row r="4687" spans="23:28" ht="70.5" customHeight="1">
      <c r="W4687" s="829">
        <f t="shared" si="552"/>
        <v>0</v>
      </c>
      <c r="X4687" s="828">
        <f t="shared" si="553"/>
        <v>0</v>
      </c>
      <c r="Y4687" s="1069">
        <f>[5]building!Y4678</f>
        <v>0</v>
      </c>
      <c r="Z4687" s="749">
        <f t="shared" si="554"/>
        <v>0</v>
      </c>
      <c r="AA4687" s="1071"/>
      <c r="AB4687" s="1071"/>
    </row>
    <row r="4688" spans="23:28" ht="70.5" customHeight="1">
      <c r="W4688" s="829">
        <f t="shared" si="552"/>
        <v>0</v>
      </c>
      <c r="X4688" s="828">
        <f t="shared" si="553"/>
        <v>0</v>
      </c>
      <c r="Y4688" s="1069">
        <f>[5]building!Y4679</f>
        <v>0</v>
      </c>
      <c r="Z4688" s="749">
        <f t="shared" si="554"/>
        <v>0</v>
      </c>
      <c r="AA4688" s="1071"/>
      <c r="AB4688" s="1071"/>
    </row>
    <row r="4689" spans="23:28" ht="70.5" customHeight="1">
      <c r="W4689" s="829">
        <f t="shared" si="552"/>
        <v>0</v>
      </c>
      <c r="X4689" s="828">
        <f t="shared" si="553"/>
        <v>0</v>
      </c>
      <c r="Y4689" s="1069">
        <f>[5]building!Y4680</f>
        <v>0</v>
      </c>
      <c r="Z4689" s="749">
        <f t="shared" si="554"/>
        <v>0</v>
      </c>
      <c r="AA4689" s="1071"/>
      <c r="AB4689" s="1071"/>
    </row>
    <row r="4690" spans="23:28" ht="70.5" customHeight="1">
      <c r="W4690" s="829">
        <f t="shared" si="552"/>
        <v>0</v>
      </c>
      <c r="X4690" s="828">
        <f t="shared" si="553"/>
        <v>0</v>
      </c>
      <c r="Y4690" s="1069">
        <f>[5]building!Y4681</f>
        <v>0</v>
      </c>
      <c r="Z4690" s="749">
        <f t="shared" si="554"/>
        <v>0</v>
      </c>
      <c r="AA4690" s="1071"/>
      <c r="AB4690" s="1071"/>
    </row>
    <row r="4691" spans="23:28" ht="70.5" customHeight="1">
      <c r="W4691" s="829">
        <f t="shared" si="552"/>
        <v>0</v>
      </c>
      <c r="X4691" s="828">
        <f t="shared" si="553"/>
        <v>0</v>
      </c>
      <c r="Y4691" s="1069">
        <f>[5]building!Y4682</f>
        <v>0</v>
      </c>
      <c r="Z4691" s="749">
        <f t="shared" si="554"/>
        <v>0</v>
      </c>
      <c r="AA4691" s="1071"/>
      <c r="AB4691" s="1071"/>
    </row>
    <row r="4692" spans="23:28" ht="70.5" customHeight="1">
      <c r="W4692" s="829">
        <f t="shared" si="552"/>
        <v>0</v>
      </c>
      <c r="X4692" s="828">
        <f t="shared" si="553"/>
        <v>0</v>
      </c>
      <c r="Y4692" s="1069">
        <f>[5]building!Y4683</f>
        <v>0</v>
      </c>
      <c r="Z4692" s="749">
        <f t="shared" si="554"/>
        <v>0</v>
      </c>
      <c r="AA4692" s="1071"/>
      <c r="AB4692" s="1071"/>
    </row>
    <row r="4693" spans="23:28" ht="70.5" customHeight="1">
      <c r="W4693" s="829">
        <f t="shared" si="552"/>
        <v>0</v>
      </c>
      <c r="X4693" s="828">
        <f t="shared" si="553"/>
        <v>0</v>
      </c>
      <c r="Y4693" s="1069">
        <f>[5]building!Y4684</f>
        <v>0</v>
      </c>
      <c r="Z4693" s="749">
        <f t="shared" si="554"/>
        <v>0</v>
      </c>
      <c r="AA4693" s="1071"/>
      <c r="AB4693" s="1071"/>
    </row>
    <row r="4694" spans="23:28" ht="70.5" customHeight="1">
      <c r="W4694" s="829">
        <f t="shared" si="552"/>
        <v>0</v>
      </c>
      <c r="X4694" s="828">
        <f t="shared" si="553"/>
        <v>0</v>
      </c>
      <c r="Y4694" s="1069">
        <f>[5]building!Y4685</f>
        <v>0</v>
      </c>
      <c r="Z4694" s="749">
        <f t="shared" si="554"/>
        <v>0</v>
      </c>
      <c r="AA4694" s="1071"/>
      <c r="AB4694" s="1071"/>
    </row>
    <row r="4695" spans="23:28" ht="70.5" customHeight="1">
      <c r="W4695" s="829">
        <f t="shared" si="552"/>
        <v>0</v>
      </c>
      <c r="X4695" s="828">
        <f t="shared" si="553"/>
        <v>0</v>
      </c>
      <c r="Y4695" s="1069">
        <f>[5]building!Y4686</f>
        <v>0</v>
      </c>
      <c r="Z4695" s="749">
        <f t="shared" si="554"/>
        <v>0</v>
      </c>
      <c r="AA4695" s="1071"/>
      <c r="AB4695" s="1071"/>
    </row>
    <row r="4696" spans="23:28" ht="70.5" customHeight="1">
      <c r="W4696" s="829">
        <f t="shared" si="552"/>
        <v>0</v>
      </c>
      <c r="X4696" s="828">
        <f t="shared" si="553"/>
        <v>0</v>
      </c>
      <c r="Y4696" s="1069">
        <f>[5]building!Y4687</f>
        <v>0</v>
      </c>
      <c r="Z4696" s="749">
        <f t="shared" si="554"/>
        <v>0</v>
      </c>
      <c r="AA4696" s="1071"/>
      <c r="AB4696" s="1071"/>
    </row>
    <row r="4697" spans="23:28" ht="70.5" customHeight="1">
      <c r="W4697" s="829">
        <f t="shared" si="552"/>
        <v>0</v>
      </c>
      <c r="X4697" s="828">
        <f t="shared" si="553"/>
        <v>0</v>
      </c>
      <c r="Y4697" s="1069">
        <f>[5]building!Y4688</f>
        <v>0</v>
      </c>
      <c r="Z4697" s="749">
        <f t="shared" si="554"/>
        <v>0</v>
      </c>
      <c r="AA4697" s="1071"/>
      <c r="AB4697" s="1071"/>
    </row>
    <row r="4698" spans="23:28" ht="70.5" customHeight="1">
      <c r="W4698" s="829">
        <f t="shared" si="552"/>
        <v>0</v>
      </c>
      <c r="X4698" s="828">
        <f t="shared" si="553"/>
        <v>0</v>
      </c>
      <c r="Y4698" s="1069">
        <f>[5]building!Y4689</f>
        <v>0</v>
      </c>
      <c r="Z4698" s="749">
        <f t="shared" si="554"/>
        <v>0</v>
      </c>
      <c r="AA4698" s="1071"/>
      <c r="AB4698" s="1071"/>
    </row>
    <row r="4699" spans="23:28" ht="70.5" customHeight="1">
      <c r="W4699" s="829">
        <f t="shared" si="552"/>
        <v>0</v>
      </c>
      <c r="X4699" s="828">
        <f t="shared" si="553"/>
        <v>0</v>
      </c>
      <c r="Y4699" s="1069">
        <f>[5]building!Y4690</f>
        <v>0</v>
      </c>
      <c r="Z4699" s="749">
        <f t="shared" si="554"/>
        <v>0</v>
      </c>
      <c r="AA4699" s="1071"/>
      <c r="AB4699" s="1071"/>
    </row>
    <row r="4700" spans="23:28" ht="70.5" customHeight="1">
      <c r="W4700" s="829">
        <f t="shared" si="552"/>
        <v>0</v>
      </c>
      <c r="X4700" s="828">
        <f t="shared" si="553"/>
        <v>0</v>
      </c>
      <c r="Y4700" s="1069">
        <f>[5]building!Y4691</f>
        <v>0</v>
      </c>
      <c r="Z4700" s="749">
        <f t="shared" si="554"/>
        <v>0</v>
      </c>
      <c r="AA4700" s="1071"/>
      <c r="AB4700" s="1071"/>
    </row>
    <row r="4701" spans="23:28" ht="70.5" customHeight="1">
      <c r="W4701" s="829">
        <f t="shared" si="552"/>
        <v>0</v>
      </c>
      <c r="X4701" s="828">
        <f t="shared" si="553"/>
        <v>0</v>
      </c>
      <c r="Y4701" s="1069">
        <f>[5]building!Y4692</f>
        <v>0</v>
      </c>
      <c r="Z4701" s="749">
        <f t="shared" si="554"/>
        <v>0</v>
      </c>
      <c r="AA4701" s="1071"/>
      <c r="AB4701" s="1071"/>
    </row>
    <row r="4702" spans="23:28" ht="70.5" customHeight="1">
      <c r="W4702" s="829">
        <f t="shared" ref="W4702:W4765" si="555">G4702+I4702+K4702+M4702+O4702+Q4702+S4702+U4702</f>
        <v>0</v>
      </c>
      <c r="X4702" s="828">
        <f t="shared" ref="X4702:X4765" si="556">W4702*C4702</f>
        <v>0</v>
      </c>
      <c r="Y4702" s="1069">
        <f>[5]building!Y4693</f>
        <v>0</v>
      </c>
      <c r="Z4702" s="749">
        <f t="shared" ref="Z4702:Z4765" si="557">Y4702*C4702</f>
        <v>0</v>
      </c>
      <c r="AA4702" s="1071"/>
      <c r="AB4702" s="1071"/>
    </row>
    <row r="4703" spans="23:28" ht="70.5" customHeight="1">
      <c r="W4703" s="829">
        <f t="shared" si="555"/>
        <v>0</v>
      </c>
      <c r="X4703" s="828">
        <f t="shared" si="556"/>
        <v>0</v>
      </c>
      <c r="Y4703" s="1069">
        <f>[5]building!Y4694</f>
        <v>0</v>
      </c>
      <c r="Z4703" s="749">
        <f t="shared" si="557"/>
        <v>0</v>
      </c>
      <c r="AA4703" s="1071"/>
      <c r="AB4703" s="1071"/>
    </row>
    <row r="4704" spans="23:28" ht="70.5" customHeight="1">
      <c r="W4704" s="829">
        <f t="shared" si="555"/>
        <v>0</v>
      </c>
      <c r="X4704" s="828">
        <f t="shared" si="556"/>
        <v>0</v>
      </c>
      <c r="Y4704" s="1069">
        <f>[5]building!Y4695</f>
        <v>0</v>
      </c>
      <c r="Z4704" s="749">
        <f t="shared" si="557"/>
        <v>0</v>
      </c>
      <c r="AA4704" s="1071"/>
      <c r="AB4704" s="1071"/>
    </row>
    <row r="4705" spans="23:28" ht="70.5" customHeight="1">
      <c r="W4705" s="829">
        <f t="shared" si="555"/>
        <v>0</v>
      </c>
      <c r="X4705" s="828">
        <f t="shared" si="556"/>
        <v>0</v>
      </c>
      <c r="Y4705" s="1069">
        <f>[5]building!Y4696</f>
        <v>0</v>
      </c>
      <c r="Z4705" s="749">
        <f t="shared" si="557"/>
        <v>0</v>
      </c>
      <c r="AA4705" s="1071"/>
      <c r="AB4705" s="1071"/>
    </row>
    <row r="4706" spans="23:28" ht="70.5" customHeight="1">
      <c r="W4706" s="829">
        <f t="shared" si="555"/>
        <v>0</v>
      </c>
      <c r="X4706" s="828">
        <f t="shared" si="556"/>
        <v>0</v>
      </c>
      <c r="Y4706" s="1069">
        <f>[5]building!Y4697</f>
        <v>0</v>
      </c>
      <c r="Z4706" s="749">
        <f t="shared" si="557"/>
        <v>0</v>
      </c>
      <c r="AA4706" s="1071"/>
      <c r="AB4706" s="1071"/>
    </row>
    <row r="4707" spans="23:28" ht="70.5" customHeight="1">
      <c r="W4707" s="829">
        <f t="shared" si="555"/>
        <v>0</v>
      </c>
      <c r="X4707" s="828">
        <f t="shared" si="556"/>
        <v>0</v>
      </c>
      <c r="Y4707" s="1069">
        <f>[5]building!Y4698</f>
        <v>0</v>
      </c>
      <c r="Z4707" s="749">
        <f t="shared" si="557"/>
        <v>0</v>
      </c>
      <c r="AA4707" s="1071"/>
      <c r="AB4707" s="1071"/>
    </row>
    <row r="4708" spans="23:28" ht="70.5" customHeight="1">
      <c r="W4708" s="829">
        <f t="shared" si="555"/>
        <v>0</v>
      </c>
      <c r="X4708" s="828">
        <f t="shared" si="556"/>
        <v>0</v>
      </c>
      <c r="Y4708" s="1069">
        <f>[5]building!Y4699</f>
        <v>0</v>
      </c>
      <c r="Z4708" s="749">
        <f t="shared" si="557"/>
        <v>0</v>
      </c>
      <c r="AA4708" s="1071"/>
      <c r="AB4708" s="1071"/>
    </row>
    <row r="4709" spans="23:28" ht="70.5" customHeight="1">
      <c r="W4709" s="829">
        <f t="shared" si="555"/>
        <v>0</v>
      </c>
      <c r="X4709" s="828">
        <f t="shared" si="556"/>
        <v>0</v>
      </c>
      <c r="Y4709" s="1069">
        <f>[5]building!Y4700</f>
        <v>0</v>
      </c>
      <c r="Z4709" s="749">
        <f t="shared" si="557"/>
        <v>0</v>
      </c>
      <c r="AA4709" s="1071"/>
      <c r="AB4709" s="1071"/>
    </row>
    <row r="4710" spans="23:28" ht="70.5" customHeight="1">
      <c r="W4710" s="829">
        <f t="shared" si="555"/>
        <v>0</v>
      </c>
      <c r="X4710" s="828">
        <f t="shared" si="556"/>
        <v>0</v>
      </c>
      <c r="Y4710" s="1069">
        <f>[5]building!Y4701</f>
        <v>0</v>
      </c>
      <c r="Z4710" s="749">
        <f t="shared" si="557"/>
        <v>0</v>
      </c>
      <c r="AA4710" s="1071"/>
      <c r="AB4710" s="1071"/>
    </row>
    <row r="4711" spans="23:28" ht="70.5" customHeight="1">
      <c r="W4711" s="829">
        <f t="shared" si="555"/>
        <v>0</v>
      </c>
      <c r="X4711" s="828">
        <f t="shared" si="556"/>
        <v>0</v>
      </c>
      <c r="Y4711" s="1069">
        <f>[5]building!Y4702</f>
        <v>0</v>
      </c>
      <c r="Z4711" s="749">
        <f t="shared" si="557"/>
        <v>0</v>
      </c>
      <c r="AA4711" s="1071"/>
      <c r="AB4711" s="1071"/>
    </row>
    <row r="4712" spans="23:28" ht="70.5" customHeight="1">
      <c r="W4712" s="829">
        <f t="shared" si="555"/>
        <v>0</v>
      </c>
      <c r="X4712" s="828">
        <f t="shared" si="556"/>
        <v>0</v>
      </c>
      <c r="Y4712" s="1069">
        <f>[5]building!Y4703</f>
        <v>0</v>
      </c>
      <c r="Z4712" s="749">
        <f t="shared" si="557"/>
        <v>0</v>
      </c>
      <c r="AA4712" s="1071"/>
      <c r="AB4712" s="1071"/>
    </row>
    <row r="4713" spans="23:28" ht="70.5" customHeight="1">
      <c r="W4713" s="829">
        <f t="shared" si="555"/>
        <v>0</v>
      </c>
      <c r="X4713" s="828">
        <f t="shared" si="556"/>
        <v>0</v>
      </c>
      <c r="Y4713" s="1069">
        <f>[5]building!Y4704</f>
        <v>0</v>
      </c>
      <c r="Z4713" s="749">
        <f t="shared" si="557"/>
        <v>0</v>
      </c>
      <c r="AA4713" s="1071"/>
      <c r="AB4713" s="1071"/>
    </row>
    <row r="4714" spans="23:28" ht="70.5" customHeight="1">
      <c r="W4714" s="829">
        <f t="shared" si="555"/>
        <v>0</v>
      </c>
      <c r="X4714" s="828">
        <f t="shared" si="556"/>
        <v>0</v>
      </c>
      <c r="Y4714" s="1069">
        <f>[5]building!Y4705</f>
        <v>0</v>
      </c>
      <c r="Z4714" s="749">
        <f t="shared" si="557"/>
        <v>0</v>
      </c>
      <c r="AA4714" s="1071"/>
      <c r="AB4714" s="1071"/>
    </row>
    <row r="4715" spans="23:28" ht="70.5" customHeight="1">
      <c r="W4715" s="829">
        <f t="shared" si="555"/>
        <v>0</v>
      </c>
      <c r="X4715" s="828">
        <f t="shared" si="556"/>
        <v>0</v>
      </c>
      <c r="Y4715" s="1069">
        <f>[5]building!Y4706</f>
        <v>0</v>
      </c>
      <c r="Z4715" s="749">
        <f t="shared" si="557"/>
        <v>0</v>
      </c>
      <c r="AA4715" s="1071"/>
      <c r="AB4715" s="1071"/>
    </row>
    <row r="4716" spans="23:28" ht="70.5" customHeight="1">
      <c r="W4716" s="829">
        <f t="shared" si="555"/>
        <v>0</v>
      </c>
      <c r="X4716" s="828">
        <f t="shared" si="556"/>
        <v>0</v>
      </c>
      <c r="Y4716" s="1069">
        <f>[5]building!Y4707</f>
        <v>0</v>
      </c>
      <c r="Z4716" s="749">
        <f t="shared" si="557"/>
        <v>0</v>
      </c>
      <c r="AA4716" s="1071"/>
      <c r="AB4716" s="1071"/>
    </row>
    <row r="4717" spans="23:28" ht="70.5" customHeight="1">
      <c r="W4717" s="829">
        <f t="shared" si="555"/>
        <v>0</v>
      </c>
      <c r="X4717" s="828">
        <f t="shared" si="556"/>
        <v>0</v>
      </c>
      <c r="Y4717" s="1069">
        <f>[5]building!Y4708</f>
        <v>0</v>
      </c>
      <c r="Z4717" s="749">
        <f t="shared" si="557"/>
        <v>0</v>
      </c>
      <c r="AA4717" s="1071"/>
      <c r="AB4717" s="1071"/>
    </row>
    <row r="4718" spans="23:28" ht="70.5" customHeight="1">
      <c r="W4718" s="829">
        <f t="shared" si="555"/>
        <v>0</v>
      </c>
      <c r="X4718" s="828">
        <f t="shared" si="556"/>
        <v>0</v>
      </c>
      <c r="Y4718" s="1069">
        <f>[5]building!Y4709</f>
        <v>0</v>
      </c>
      <c r="Z4718" s="749">
        <f t="shared" si="557"/>
        <v>0</v>
      </c>
      <c r="AA4718" s="1071"/>
      <c r="AB4718" s="1071"/>
    </row>
    <row r="4719" spans="23:28" ht="70.5" customHeight="1">
      <c r="W4719" s="829">
        <f t="shared" si="555"/>
        <v>0</v>
      </c>
      <c r="X4719" s="828">
        <f t="shared" si="556"/>
        <v>0</v>
      </c>
      <c r="Y4719" s="1069">
        <f>[5]building!Y4710</f>
        <v>0</v>
      </c>
      <c r="Z4719" s="749">
        <f t="shared" si="557"/>
        <v>0</v>
      </c>
      <c r="AA4719" s="1071"/>
      <c r="AB4719" s="1071"/>
    </row>
    <row r="4720" spans="23:28" ht="70.5" customHeight="1">
      <c r="W4720" s="829">
        <f t="shared" si="555"/>
        <v>0</v>
      </c>
      <c r="X4720" s="828">
        <f t="shared" si="556"/>
        <v>0</v>
      </c>
      <c r="Y4720" s="1069">
        <f>[5]building!Y4711</f>
        <v>0</v>
      </c>
      <c r="Z4720" s="749">
        <f t="shared" si="557"/>
        <v>0</v>
      </c>
      <c r="AA4720" s="1071"/>
      <c r="AB4720" s="1071"/>
    </row>
    <row r="4721" spans="23:28" ht="70.5" customHeight="1">
      <c r="W4721" s="829">
        <f t="shared" si="555"/>
        <v>0</v>
      </c>
      <c r="X4721" s="828">
        <f t="shared" si="556"/>
        <v>0</v>
      </c>
      <c r="Y4721" s="1069">
        <f>[5]building!Y4712</f>
        <v>0</v>
      </c>
      <c r="Z4721" s="749">
        <f t="shared" si="557"/>
        <v>0</v>
      </c>
      <c r="AA4721" s="1071"/>
      <c r="AB4721" s="1071"/>
    </row>
    <row r="4722" spans="23:28" ht="70.5" customHeight="1">
      <c r="W4722" s="829">
        <f t="shared" si="555"/>
        <v>0</v>
      </c>
      <c r="X4722" s="828">
        <f t="shared" si="556"/>
        <v>0</v>
      </c>
      <c r="Y4722" s="1069">
        <f>[5]building!Y4713</f>
        <v>0</v>
      </c>
      <c r="Z4722" s="749">
        <f t="shared" si="557"/>
        <v>0</v>
      </c>
      <c r="AA4722" s="1071"/>
      <c r="AB4722" s="1071"/>
    </row>
    <row r="4723" spans="23:28" ht="70.5" customHeight="1">
      <c r="W4723" s="829">
        <f t="shared" si="555"/>
        <v>0</v>
      </c>
      <c r="X4723" s="828">
        <f t="shared" si="556"/>
        <v>0</v>
      </c>
      <c r="Y4723" s="1069">
        <f>[5]building!Y4714</f>
        <v>0</v>
      </c>
      <c r="Z4723" s="749">
        <f t="shared" si="557"/>
        <v>0</v>
      </c>
      <c r="AA4723" s="1071"/>
      <c r="AB4723" s="1071"/>
    </row>
    <row r="4724" spans="23:28" ht="70.5" customHeight="1">
      <c r="W4724" s="829">
        <f t="shared" si="555"/>
        <v>0</v>
      </c>
      <c r="X4724" s="828">
        <f t="shared" si="556"/>
        <v>0</v>
      </c>
      <c r="Y4724" s="1069">
        <f>[5]building!Y4715</f>
        <v>0</v>
      </c>
      <c r="Z4724" s="749">
        <f t="shared" si="557"/>
        <v>0</v>
      </c>
      <c r="AA4724" s="1071"/>
      <c r="AB4724" s="1071"/>
    </row>
    <row r="4725" spans="23:28" ht="70.5" customHeight="1">
      <c r="W4725" s="829">
        <f t="shared" si="555"/>
        <v>0</v>
      </c>
      <c r="X4725" s="828">
        <f t="shared" si="556"/>
        <v>0</v>
      </c>
      <c r="Y4725" s="1069">
        <f>[5]building!Y4716</f>
        <v>0</v>
      </c>
      <c r="Z4725" s="749">
        <f t="shared" si="557"/>
        <v>0</v>
      </c>
      <c r="AA4725" s="1071"/>
      <c r="AB4725" s="1071"/>
    </row>
    <row r="4726" spans="23:28" ht="70.5" customHeight="1">
      <c r="W4726" s="829">
        <f t="shared" si="555"/>
        <v>0</v>
      </c>
      <c r="X4726" s="828">
        <f t="shared" si="556"/>
        <v>0</v>
      </c>
      <c r="Y4726" s="1069">
        <f>[5]building!Y4717</f>
        <v>0</v>
      </c>
      <c r="Z4726" s="749">
        <f t="shared" si="557"/>
        <v>0</v>
      </c>
      <c r="AA4726" s="1071"/>
      <c r="AB4726" s="1071"/>
    </row>
    <row r="4727" spans="23:28" ht="70.5" customHeight="1">
      <c r="W4727" s="829">
        <f t="shared" si="555"/>
        <v>0</v>
      </c>
      <c r="X4727" s="828">
        <f t="shared" si="556"/>
        <v>0</v>
      </c>
      <c r="Y4727" s="1069">
        <f>[5]building!Y4718</f>
        <v>0</v>
      </c>
      <c r="Z4727" s="749">
        <f t="shared" si="557"/>
        <v>0</v>
      </c>
      <c r="AA4727" s="1071"/>
      <c r="AB4727" s="1071"/>
    </row>
    <row r="4728" spans="23:28" ht="70.5" customHeight="1">
      <c r="W4728" s="829">
        <f t="shared" si="555"/>
        <v>0</v>
      </c>
      <c r="X4728" s="828">
        <f t="shared" si="556"/>
        <v>0</v>
      </c>
      <c r="Y4728" s="1069">
        <f>[5]building!Y4719</f>
        <v>0</v>
      </c>
      <c r="Z4728" s="749">
        <f t="shared" si="557"/>
        <v>0</v>
      </c>
      <c r="AA4728" s="1071"/>
      <c r="AB4728" s="1071"/>
    </row>
    <row r="4729" spans="23:28" ht="70.5" customHeight="1">
      <c r="W4729" s="829">
        <f t="shared" si="555"/>
        <v>0</v>
      </c>
      <c r="X4729" s="828">
        <f t="shared" si="556"/>
        <v>0</v>
      </c>
      <c r="Y4729" s="1069">
        <f>[5]building!Y4720</f>
        <v>0</v>
      </c>
      <c r="Z4729" s="749">
        <f t="shared" si="557"/>
        <v>0</v>
      </c>
      <c r="AA4729" s="1071"/>
      <c r="AB4729" s="1071"/>
    </row>
    <row r="4730" spans="23:28" ht="70.5" customHeight="1">
      <c r="W4730" s="829">
        <f t="shared" si="555"/>
        <v>0</v>
      </c>
      <c r="X4730" s="828">
        <f t="shared" si="556"/>
        <v>0</v>
      </c>
      <c r="Y4730" s="1069">
        <f>[5]building!Y4721</f>
        <v>0</v>
      </c>
      <c r="Z4730" s="749">
        <f t="shared" si="557"/>
        <v>0</v>
      </c>
      <c r="AA4730" s="1071"/>
      <c r="AB4730" s="1071"/>
    </row>
    <row r="4731" spans="23:28" ht="70.5" customHeight="1">
      <c r="W4731" s="829">
        <f t="shared" si="555"/>
        <v>0</v>
      </c>
      <c r="X4731" s="828">
        <f t="shared" si="556"/>
        <v>0</v>
      </c>
      <c r="Y4731" s="1069">
        <f>[5]building!Y4722</f>
        <v>0</v>
      </c>
      <c r="Z4731" s="749">
        <f t="shared" si="557"/>
        <v>0</v>
      </c>
      <c r="AA4731" s="1071"/>
      <c r="AB4731" s="1071"/>
    </row>
    <row r="4732" spans="23:28" ht="70.5" customHeight="1">
      <c r="W4732" s="829">
        <f t="shared" si="555"/>
        <v>0</v>
      </c>
      <c r="X4732" s="828">
        <f t="shared" si="556"/>
        <v>0</v>
      </c>
      <c r="Y4732" s="1069">
        <f>[5]building!Y4723</f>
        <v>0</v>
      </c>
      <c r="Z4732" s="749">
        <f t="shared" si="557"/>
        <v>0</v>
      </c>
      <c r="AA4732" s="1071"/>
      <c r="AB4732" s="1071"/>
    </row>
    <row r="4733" spans="23:28" ht="70.5" customHeight="1">
      <c r="W4733" s="829">
        <f t="shared" si="555"/>
        <v>0</v>
      </c>
      <c r="X4733" s="828">
        <f t="shared" si="556"/>
        <v>0</v>
      </c>
      <c r="Y4733" s="1069">
        <f>[5]building!Y4724</f>
        <v>0</v>
      </c>
      <c r="Z4733" s="749">
        <f t="shared" si="557"/>
        <v>0</v>
      </c>
      <c r="AA4733" s="1071"/>
      <c r="AB4733" s="1071"/>
    </row>
    <row r="4734" spans="23:28" ht="70.5" customHeight="1">
      <c r="W4734" s="829">
        <f t="shared" si="555"/>
        <v>0</v>
      </c>
      <c r="X4734" s="828">
        <f t="shared" si="556"/>
        <v>0</v>
      </c>
      <c r="Y4734" s="1069">
        <f>[5]building!Y4725</f>
        <v>0</v>
      </c>
      <c r="Z4734" s="749">
        <f t="shared" si="557"/>
        <v>0</v>
      </c>
      <c r="AA4734" s="1071"/>
      <c r="AB4734" s="1071"/>
    </row>
    <row r="4735" spans="23:28" ht="70.5" customHeight="1">
      <c r="W4735" s="829">
        <f t="shared" si="555"/>
        <v>0</v>
      </c>
      <c r="X4735" s="828">
        <f t="shared" si="556"/>
        <v>0</v>
      </c>
      <c r="Y4735" s="1069">
        <f>[5]building!Y4726</f>
        <v>0</v>
      </c>
      <c r="Z4735" s="749">
        <f t="shared" si="557"/>
        <v>0</v>
      </c>
      <c r="AA4735" s="1071"/>
      <c r="AB4735" s="1071"/>
    </row>
    <row r="4736" spans="23:28" ht="70.5" customHeight="1">
      <c r="W4736" s="829">
        <f t="shared" si="555"/>
        <v>0</v>
      </c>
      <c r="X4736" s="828">
        <f t="shared" si="556"/>
        <v>0</v>
      </c>
      <c r="Y4736" s="1069">
        <f>[5]building!Y4727</f>
        <v>0</v>
      </c>
      <c r="Z4736" s="749">
        <f t="shared" si="557"/>
        <v>0</v>
      </c>
      <c r="AA4736" s="1071"/>
      <c r="AB4736" s="1071"/>
    </row>
    <row r="4737" spans="23:28" ht="70.5" customHeight="1">
      <c r="W4737" s="829">
        <f t="shared" si="555"/>
        <v>0</v>
      </c>
      <c r="X4737" s="828">
        <f t="shared" si="556"/>
        <v>0</v>
      </c>
      <c r="Y4737" s="1069">
        <f>[5]building!Y4728</f>
        <v>0</v>
      </c>
      <c r="Z4737" s="749">
        <f t="shared" si="557"/>
        <v>0</v>
      </c>
      <c r="AA4737" s="1071"/>
      <c r="AB4737" s="1071"/>
    </row>
    <row r="4738" spans="23:28" ht="70.5" customHeight="1">
      <c r="W4738" s="829">
        <f t="shared" si="555"/>
        <v>0</v>
      </c>
      <c r="X4738" s="828">
        <f t="shared" si="556"/>
        <v>0</v>
      </c>
      <c r="Y4738" s="1069">
        <f>[5]building!Y4729</f>
        <v>0</v>
      </c>
      <c r="Z4738" s="749">
        <f t="shared" si="557"/>
        <v>0</v>
      </c>
      <c r="AA4738" s="1071"/>
      <c r="AB4738" s="1071"/>
    </row>
    <row r="4739" spans="23:28" ht="70.5" customHeight="1">
      <c r="W4739" s="829">
        <f t="shared" si="555"/>
        <v>0</v>
      </c>
      <c r="X4739" s="828">
        <f t="shared" si="556"/>
        <v>0</v>
      </c>
      <c r="Y4739" s="1069">
        <f>[5]building!Y4730</f>
        <v>0</v>
      </c>
      <c r="Z4739" s="749">
        <f t="shared" si="557"/>
        <v>0</v>
      </c>
      <c r="AA4739" s="1071"/>
      <c r="AB4739" s="1071"/>
    </row>
    <row r="4740" spans="23:28" ht="70.5" customHeight="1">
      <c r="W4740" s="829">
        <f t="shared" si="555"/>
        <v>0</v>
      </c>
      <c r="X4740" s="828">
        <f t="shared" si="556"/>
        <v>0</v>
      </c>
      <c r="Y4740" s="1069">
        <f>[5]building!Y4731</f>
        <v>0</v>
      </c>
      <c r="Z4740" s="749">
        <f t="shared" si="557"/>
        <v>0</v>
      </c>
      <c r="AA4740" s="1071"/>
      <c r="AB4740" s="1071"/>
    </row>
    <row r="4741" spans="23:28" ht="70.5" customHeight="1">
      <c r="W4741" s="829">
        <f t="shared" si="555"/>
        <v>0</v>
      </c>
      <c r="X4741" s="828">
        <f t="shared" si="556"/>
        <v>0</v>
      </c>
      <c r="Y4741" s="1069">
        <f>[5]building!Y4732</f>
        <v>0</v>
      </c>
      <c r="Z4741" s="749">
        <f t="shared" si="557"/>
        <v>0</v>
      </c>
      <c r="AA4741" s="1071"/>
      <c r="AB4741" s="1071"/>
    </row>
    <row r="4742" spans="23:28" ht="70.5" customHeight="1">
      <c r="W4742" s="829">
        <f t="shared" si="555"/>
        <v>0</v>
      </c>
      <c r="X4742" s="828">
        <f t="shared" si="556"/>
        <v>0</v>
      </c>
      <c r="Y4742" s="1069">
        <f>[5]building!Y4733</f>
        <v>0</v>
      </c>
      <c r="Z4742" s="749">
        <f t="shared" si="557"/>
        <v>0</v>
      </c>
      <c r="AA4742" s="1071"/>
      <c r="AB4742" s="1071"/>
    </row>
    <row r="4743" spans="23:28" ht="70.5" customHeight="1">
      <c r="W4743" s="829">
        <f t="shared" si="555"/>
        <v>0</v>
      </c>
      <c r="X4743" s="828">
        <f t="shared" si="556"/>
        <v>0</v>
      </c>
      <c r="Y4743" s="1069">
        <f>[5]building!Y4734</f>
        <v>0</v>
      </c>
      <c r="Z4743" s="749">
        <f t="shared" si="557"/>
        <v>0</v>
      </c>
      <c r="AA4743" s="1071"/>
      <c r="AB4743" s="1071"/>
    </row>
    <row r="4744" spans="23:28" ht="70.5" customHeight="1">
      <c r="W4744" s="829">
        <f t="shared" si="555"/>
        <v>0</v>
      </c>
      <c r="X4744" s="828">
        <f t="shared" si="556"/>
        <v>0</v>
      </c>
      <c r="Y4744" s="1069">
        <f>[5]building!Y4735</f>
        <v>0</v>
      </c>
      <c r="Z4744" s="749">
        <f t="shared" si="557"/>
        <v>0</v>
      </c>
      <c r="AA4744" s="1071"/>
      <c r="AB4744" s="1071"/>
    </row>
    <row r="4745" spans="23:28" ht="70.5" customHeight="1">
      <c r="W4745" s="829">
        <f t="shared" si="555"/>
        <v>0</v>
      </c>
      <c r="X4745" s="828">
        <f t="shared" si="556"/>
        <v>0</v>
      </c>
      <c r="Y4745" s="1069">
        <f>[5]building!Y4736</f>
        <v>0</v>
      </c>
      <c r="Z4745" s="749">
        <f t="shared" si="557"/>
        <v>0</v>
      </c>
      <c r="AA4745" s="1071"/>
      <c r="AB4745" s="1071"/>
    </row>
    <row r="4746" spans="23:28" ht="70.5" customHeight="1">
      <c r="W4746" s="829">
        <f t="shared" si="555"/>
        <v>0</v>
      </c>
      <c r="X4746" s="828">
        <f t="shared" si="556"/>
        <v>0</v>
      </c>
      <c r="Y4746" s="1069">
        <f>[5]building!Y4737</f>
        <v>0</v>
      </c>
      <c r="Z4746" s="749">
        <f t="shared" si="557"/>
        <v>0</v>
      </c>
      <c r="AA4746" s="1071"/>
      <c r="AB4746" s="1071"/>
    </row>
    <row r="4747" spans="23:28" ht="70.5" customHeight="1">
      <c r="W4747" s="829">
        <f t="shared" si="555"/>
        <v>0</v>
      </c>
      <c r="X4747" s="828">
        <f t="shared" si="556"/>
        <v>0</v>
      </c>
      <c r="Y4747" s="1069">
        <f>[5]building!Y4738</f>
        <v>0</v>
      </c>
      <c r="Z4747" s="749">
        <f t="shared" si="557"/>
        <v>0</v>
      </c>
      <c r="AA4747" s="1071"/>
      <c r="AB4747" s="1071"/>
    </row>
    <row r="4748" spans="23:28" ht="70.5" customHeight="1">
      <c r="W4748" s="829">
        <f t="shared" si="555"/>
        <v>0</v>
      </c>
      <c r="X4748" s="828">
        <f t="shared" si="556"/>
        <v>0</v>
      </c>
      <c r="Y4748" s="1069">
        <f>[5]building!Y4739</f>
        <v>0</v>
      </c>
      <c r="Z4748" s="749">
        <f t="shared" si="557"/>
        <v>0</v>
      </c>
      <c r="AA4748" s="1071"/>
      <c r="AB4748" s="1071"/>
    </row>
    <row r="4749" spans="23:28" ht="70.5" customHeight="1">
      <c r="W4749" s="829">
        <f t="shared" si="555"/>
        <v>0</v>
      </c>
      <c r="X4749" s="828">
        <f t="shared" si="556"/>
        <v>0</v>
      </c>
      <c r="Y4749" s="1069">
        <f>[5]building!Y4740</f>
        <v>0</v>
      </c>
      <c r="Z4749" s="749">
        <f t="shared" si="557"/>
        <v>0</v>
      </c>
      <c r="AA4749" s="1071"/>
      <c r="AB4749" s="1071"/>
    </row>
    <row r="4750" spans="23:28" ht="70.5" customHeight="1">
      <c r="W4750" s="829">
        <f t="shared" si="555"/>
        <v>0</v>
      </c>
      <c r="X4750" s="828">
        <f t="shared" si="556"/>
        <v>0</v>
      </c>
      <c r="Y4750" s="1069">
        <f>[5]building!Y4741</f>
        <v>0</v>
      </c>
      <c r="Z4750" s="749">
        <f t="shared" si="557"/>
        <v>0</v>
      </c>
      <c r="AA4750" s="1071"/>
      <c r="AB4750" s="1071"/>
    </row>
    <row r="4751" spans="23:28" ht="70.5" customHeight="1">
      <c r="W4751" s="829">
        <f t="shared" si="555"/>
        <v>0</v>
      </c>
      <c r="X4751" s="828">
        <f t="shared" si="556"/>
        <v>0</v>
      </c>
      <c r="Y4751" s="1069">
        <f>[5]building!Y4742</f>
        <v>0</v>
      </c>
      <c r="Z4751" s="749">
        <f t="shared" si="557"/>
        <v>0</v>
      </c>
      <c r="AA4751" s="1071"/>
      <c r="AB4751" s="1071"/>
    </row>
    <row r="4752" spans="23:28" ht="70.5" customHeight="1">
      <c r="W4752" s="829">
        <f t="shared" si="555"/>
        <v>0</v>
      </c>
      <c r="X4752" s="828">
        <f t="shared" si="556"/>
        <v>0</v>
      </c>
      <c r="Y4752" s="1069">
        <f>[5]building!Y4743</f>
        <v>0</v>
      </c>
      <c r="Z4752" s="749">
        <f t="shared" si="557"/>
        <v>0</v>
      </c>
      <c r="AA4752" s="1071"/>
      <c r="AB4752" s="1071"/>
    </row>
    <row r="4753" spans="23:28" ht="70.5" customHeight="1">
      <c r="W4753" s="829">
        <f t="shared" si="555"/>
        <v>0</v>
      </c>
      <c r="X4753" s="828">
        <f t="shared" si="556"/>
        <v>0</v>
      </c>
      <c r="Y4753" s="1069">
        <f>[5]building!Y4744</f>
        <v>0</v>
      </c>
      <c r="Z4753" s="749">
        <f t="shared" si="557"/>
        <v>0</v>
      </c>
      <c r="AA4753" s="1071"/>
      <c r="AB4753" s="1071"/>
    </row>
    <row r="4754" spans="23:28" ht="70.5" customHeight="1">
      <c r="W4754" s="829">
        <f t="shared" si="555"/>
        <v>0</v>
      </c>
      <c r="X4754" s="828">
        <f t="shared" si="556"/>
        <v>0</v>
      </c>
      <c r="Y4754" s="1069">
        <f>[5]building!Y4745</f>
        <v>0</v>
      </c>
      <c r="Z4754" s="749">
        <f t="shared" si="557"/>
        <v>0</v>
      </c>
      <c r="AA4754" s="1071"/>
      <c r="AB4754" s="1071"/>
    </row>
    <row r="4755" spans="23:28" ht="70.5" customHeight="1">
      <c r="W4755" s="829">
        <f t="shared" si="555"/>
        <v>0</v>
      </c>
      <c r="X4755" s="828">
        <f t="shared" si="556"/>
        <v>0</v>
      </c>
      <c r="Y4755" s="1069">
        <f>[5]building!Y4746</f>
        <v>0</v>
      </c>
      <c r="Z4755" s="749">
        <f t="shared" si="557"/>
        <v>0</v>
      </c>
      <c r="AA4755" s="1071"/>
      <c r="AB4755" s="1071"/>
    </row>
    <row r="4756" spans="23:28" ht="70.5" customHeight="1">
      <c r="W4756" s="829">
        <f t="shared" si="555"/>
        <v>0</v>
      </c>
      <c r="X4756" s="828">
        <f t="shared" si="556"/>
        <v>0</v>
      </c>
      <c r="Y4756" s="1069">
        <f>[5]building!Y4747</f>
        <v>0</v>
      </c>
      <c r="Z4756" s="749">
        <f t="shared" si="557"/>
        <v>0</v>
      </c>
      <c r="AA4756" s="1071"/>
      <c r="AB4756" s="1071"/>
    </row>
    <row r="4757" spans="23:28" ht="70.5" customHeight="1">
      <c r="W4757" s="829">
        <f t="shared" si="555"/>
        <v>0</v>
      </c>
      <c r="X4757" s="828">
        <f t="shared" si="556"/>
        <v>0</v>
      </c>
      <c r="Y4757" s="1069">
        <f>[5]building!Y4748</f>
        <v>0</v>
      </c>
      <c r="Z4757" s="749">
        <f t="shared" si="557"/>
        <v>0</v>
      </c>
      <c r="AA4757" s="1071"/>
      <c r="AB4757" s="1071"/>
    </row>
    <row r="4758" spans="23:28" ht="70.5" customHeight="1">
      <c r="W4758" s="829">
        <f t="shared" si="555"/>
        <v>0</v>
      </c>
      <c r="X4758" s="828">
        <f t="shared" si="556"/>
        <v>0</v>
      </c>
      <c r="Y4758" s="1069">
        <f>[5]building!Y4749</f>
        <v>0</v>
      </c>
      <c r="Z4758" s="749">
        <f t="shared" si="557"/>
        <v>0</v>
      </c>
      <c r="AA4758" s="1071"/>
      <c r="AB4758" s="1071"/>
    </row>
    <row r="4759" spans="23:28" ht="70.5" customHeight="1">
      <c r="W4759" s="829">
        <f t="shared" si="555"/>
        <v>0</v>
      </c>
      <c r="X4759" s="828">
        <f t="shared" si="556"/>
        <v>0</v>
      </c>
      <c r="Y4759" s="1069">
        <f>[5]building!Y4750</f>
        <v>0</v>
      </c>
      <c r="Z4759" s="749">
        <f t="shared" si="557"/>
        <v>0</v>
      </c>
      <c r="AA4759" s="1071"/>
      <c r="AB4759" s="1071"/>
    </row>
    <row r="4760" spans="23:28" ht="70.5" customHeight="1">
      <c r="W4760" s="829">
        <f t="shared" si="555"/>
        <v>0</v>
      </c>
      <c r="X4760" s="828">
        <f t="shared" si="556"/>
        <v>0</v>
      </c>
      <c r="Y4760" s="1069">
        <f>[5]building!Y4751</f>
        <v>0</v>
      </c>
      <c r="Z4760" s="749">
        <f t="shared" si="557"/>
        <v>0</v>
      </c>
      <c r="AA4760" s="1071"/>
      <c r="AB4760" s="1071"/>
    </row>
    <row r="4761" spans="23:28" ht="70.5" customHeight="1">
      <c r="W4761" s="829">
        <f t="shared" si="555"/>
        <v>0</v>
      </c>
      <c r="X4761" s="828">
        <f t="shared" si="556"/>
        <v>0</v>
      </c>
      <c r="Y4761" s="1069">
        <f>[5]building!Y4752</f>
        <v>0</v>
      </c>
      <c r="Z4761" s="749">
        <f t="shared" si="557"/>
        <v>0</v>
      </c>
      <c r="AA4761" s="1071"/>
      <c r="AB4761" s="1071"/>
    </row>
    <row r="4762" spans="23:28" ht="70.5" customHeight="1">
      <c r="W4762" s="829">
        <f t="shared" si="555"/>
        <v>0</v>
      </c>
      <c r="X4762" s="828">
        <f t="shared" si="556"/>
        <v>0</v>
      </c>
      <c r="Y4762" s="1069">
        <f>[5]building!Y4753</f>
        <v>0</v>
      </c>
      <c r="Z4762" s="749">
        <f t="shared" si="557"/>
        <v>0</v>
      </c>
      <c r="AA4762" s="1071"/>
      <c r="AB4762" s="1071"/>
    </row>
    <row r="4763" spans="23:28" ht="70.5" customHeight="1">
      <c r="W4763" s="829">
        <f t="shared" si="555"/>
        <v>0</v>
      </c>
      <c r="X4763" s="828">
        <f t="shared" si="556"/>
        <v>0</v>
      </c>
      <c r="Y4763" s="1069">
        <f>[5]building!Y4754</f>
        <v>0</v>
      </c>
      <c r="Z4763" s="749">
        <f t="shared" si="557"/>
        <v>0</v>
      </c>
      <c r="AA4763" s="1071"/>
      <c r="AB4763" s="1071"/>
    </row>
    <row r="4764" spans="23:28" ht="70.5" customHeight="1">
      <c r="W4764" s="829">
        <f t="shared" si="555"/>
        <v>0</v>
      </c>
      <c r="X4764" s="828">
        <f t="shared" si="556"/>
        <v>0</v>
      </c>
      <c r="Y4764" s="1069">
        <f>[5]building!Y4755</f>
        <v>0</v>
      </c>
      <c r="Z4764" s="749">
        <f t="shared" si="557"/>
        <v>0</v>
      </c>
      <c r="AA4764" s="1071"/>
      <c r="AB4764" s="1071"/>
    </row>
    <row r="4765" spans="23:28" ht="70.5" customHeight="1">
      <c r="W4765" s="829">
        <f t="shared" si="555"/>
        <v>0</v>
      </c>
      <c r="X4765" s="828">
        <f t="shared" si="556"/>
        <v>0</v>
      </c>
      <c r="Y4765" s="1069">
        <f>[5]building!Y4756</f>
        <v>0</v>
      </c>
      <c r="Z4765" s="749">
        <f t="shared" si="557"/>
        <v>0</v>
      </c>
      <c r="AA4765" s="1071"/>
      <c r="AB4765" s="1071"/>
    </row>
    <row r="4766" spans="23:28" ht="70.5" customHeight="1">
      <c r="W4766" s="829">
        <f t="shared" ref="W4766:W4829" si="558">G4766+I4766+K4766+M4766+O4766+Q4766+S4766+U4766</f>
        <v>0</v>
      </c>
      <c r="X4766" s="828">
        <f t="shared" ref="X4766:X4829" si="559">W4766*C4766</f>
        <v>0</v>
      </c>
      <c r="Y4766" s="1069">
        <f>[5]building!Y4757</f>
        <v>0</v>
      </c>
      <c r="Z4766" s="749">
        <f t="shared" ref="Z4766:Z4829" si="560">Y4766*C4766</f>
        <v>0</v>
      </c>
      <c r="AA4766" s="1071"/>
      <c r="AB4766" s="1071"/>
    </row>
    <row r="4767" spans="23:28" ht="70.5" customHeight="1">
      <c r="W4767" s="829">
        <f t="shared" si="558"/>
        <v>0</v>
      </c>
      <c r="X4767" s="828">
        <f t="shared" si="559"/>
        <v>0</v>
      </c>
      <c r="Y4767" s="1069">
        <f>[5]building!Y4758</f>
        <v>0</v>
      </c>
      <c r="Z4767" s="749">
        <f t="shared" si="560"/>
        <v>0</v>
      </c>
      <c r="AA4767" s="1071"/>
      <c r="AB4767" s="1071"/>
    </row>
    <row r="4768" spans="23:28" ht="70.5" customHeight="1">
      <c r="W4768" s="829">
        <f t="shared" si="558"/>
        <v>0</v>
      </c>
      <c r="X4768" s="828">
        <f t="shared" si="559"/>
        <v>0</v>
      </c>
      <c r="Y4768" s="1069">
        <f>[5]building!Y4759</f>
        <v>0</v>
      </c>
      <c r="Z4768" s="749">
        <f t="shared" si="560"/>
        <v>0</v>
      </c>
      <c r="AA4768" s="1071"/>
      <c r="AB4768" s="1071"/>
    </row>
    <row r="4769" spans="23:28" ht="70.5" customHeight="1">
      <c r="W4769" s="829">
        <f t="shared" si="558"/>
        <v>0</v>
      </c>
      <c r="X4769" s="828">
        <f t="shared" si="559"/>
        <v>0</v>
      </c>
      <c r="Y4769" s="1069">
        <f>[5]building!Y4760</f>
        <v>0</v>
      </c>
      <c r="Z4769" s="749">
        <f t="shared" si="560"/>
        <v>0</v>
      </c>
      <c r="AA4769" s="1071"/>
      <c r="AB4769" s="1071"/>
    </row>
    <row r="4770" spans="23:28" ht="70.5" customHeight="1">
      <c r="W4770" s="829">
        <f t="shared" si="558"/>
        <v>0</v>
      </c>
      <c r="X4770" s="828">
        <f t="shared" si="559"/>
        <v>0</v>
      </c>
      <c r="Y4770" s="1069">
        <f>[5]building!Y4761</f>
        <v>0</v>
      </c>
      <c r="Z4770" s="749">
        <f t="shared" si="560"/>
        <v>0</v>
      </c>
      <c r="AA4770" s="1071"/>
      <c r="AB4770" s="1071"/>
    </row>
    <row r="4771" spans="23:28" ht="70.5" customHeight="1">
      <c r="W4771" s="829">
        <f t="shared" si="558"/>
        <v>0</v>
      </c>
      <c r="X4771" s="828">
        <f t="shared" si="559"/>
        <v>0</v>
      </c>
      <c r="Y4771" s="1069">
        <f>[5]building!Y4762</f>
        <v>0</v>
      </c>
      <c r="Z4771" s="749">
        <f t="shared" si="560"/>
        <v>0</v>
      </c>
      <c r="AA4771" s="1071"/>
      <c r="AB4771" s="1071"/>
    </row>
    <row r="4772" spans="23:28" ht="70.5" customHeight="1">
      <c r="W4772" s="829">
        <f t="shared" si="558"/>
        <v>0</v>
      </c>
      <c r="X4772" s="828">
        <f t="shared" si="559"/>
        <v>0</v>
      </c>
      <c r="Y4772" s="1069">
        <f>[5]building!Y4763</f>
        <v>0</v>
      </c>
      <c r="Z4772" s="749">
        <f t="shared" si="560"/>
        <v>0</v>
      </c>
      <c r="AA4772" s="1071"/>
      <c r="AB4772" s="1071"/>
    </row>
    <row r="4773" spans="23:28" ht="70.5" customHeight="1">
      <c r="W4773" s="829">
        <f t="shared" si="558"/>
        <v>0</v>
      </c>
      <c r="X4773" s="828">
        <f t="shared" si="559"/>
        <v>0</v>
      </c>
      <c r="Y4773" s="1069">
        <f>[5]building!Y4764</f>
        <v>0</v>
      </c>
      <c r="Z4773" s="749">
        <f t="shared" si="560"/>
        <v>0</v>
      </c>
      <c r="AA4773" s="1071"/>
      <c r="AB4773" s="1071"/>
    </row>
    <row r="4774" spans="23:28" ht="70.5" customHeight="1">
      <c r="W4774" s="829">
        <f t="shared" si="558"/>
        <v>0</v>
      </c>
      <c r="X4774" s="828">
        <f t="shared" si="559"/>
        <v>0</v>
      </c>
      <c r="Y4774" s="1069">
        <f>[5]building!Y4765</f>
        <v>0</v>
      </c>
      <c r="Z4774" s="749">
        <f t="shared" si="560"/>
        <v>0</v>
      </c>
      <c r="AA4774" s="1071"/>
      <c r="AB4774" s="1071"/>
    </row>
    <row r="4775" spans="23:28" ht="70.5" customHeight="1">
      <c r="W4775" s="829">
        <f t="shared" si="558"/>
        <v>0</v>
      </c>
      <c r="X4775" s="828">
        <f t="shared" si="559"/>
        <v>0</v>
      </c>
      <c r="Y4775" s="1069">
        <f>[5]building!Y4766</f>
        <v>0</v>
      </c>
      <c r="Z4775" s="749">
        <f t="shared" si="560"/>
        <v>0</v>
      </c>
      <c r="AA4775" s="1071"/>
      <c r="AB4775" s="1071"/>
    </row>
    <row r="4776" spans="23:28" ht="70.5" customHeight="1">
      <c r="W4776" s="829">
        <f t="shared" si="558"/>
        <v>0</v>
      </c>
      <c r="X4776" s="828">
        <f t="shared" si="559"/>
        <v>0</v>
      </c>
      <c r="Y4776" s="1069">
        <f>[5]building!Y4767</f>
        <v>0</v>
      </c>
      <c r="Z4776" s="749">
        <f t="shared" si="560"/>
        <v>0</v>
      </c>
      <c r="AA4776" s="1071"/>
      <c r="AB4776" s="1071"/>
    </row>
    <row r="4777" spans="23:28" ht="70.5" customHeight="1">
      <c r="W4777" s="829">
        <f t="shared" si="558"/>
        <v>0</v>
      </c>
      <c r="X4777" s="828">
        <f t="shared" si="559"/>
        <v>0</v>
      </c>
      <c r="Y4777" s="1069">
        <f>[5]building!Y4768</f>
        <v>0</v>
      </c>
      <c r="Z4777" s="749">
        <f t="shared" si="560"/>
        <v>0</v>
      </c>
      <c r="AA4777" s="1071"/>
      <c r="AB4777" s="1071"/>
    </row>
    <row r="4778" spans="23:28" ht="70.5" customHeight="1">
      <c r="W4778" s="829">
        <f t="shared" si="558"/>
        <v>0</v>
      </c>
      <c r="X4778" s="828">
        <f t="shared" si="559"/>
        <v>0</v>
      </c>
      <c r="Y4778" s="1069">
        <f>[5]building!Y4769</f>
        <v>0</v>
      </c>
      <c r="Z4778" s="749">
        <f t="shared" si="560"/>
        <v>0</v>
      </c>
      <c r="AA4778" s="1071"/>
      <c r="AB4778" s="1071"/>
    </row>
    <row r="4779" spans="23:28" ht="70.5" customHeight="1">
      <c r="W4779" s="829">
        <f t="shared" si="558"/>
        <v>0</v>
      </c>
      <c r="X4779" s="828">
        <f t="shared" si="559"/>
        <v>0</v>
      </c>
      <c r="Y4779" s="1069">
        <f>[5]building!Y4770</f>
        <v>0</v>
      </c>
      <c r="Z4779" s="749">
        <f t="shared" si="560"/>
        <v>0</v>
      </c>
      <c r="AA4779" s="1071"/>
      <c r="AB4779" s="1071"/>
    </row>
    <row r="4780" spans="23:28" ht="70.5" customHeight="1">
      <c r="W4780" s="829">
        <f t="shared" si="558"/>
        <v>0</v>
      </c>
      <c r="X4780" s="828">
        <f t="shared" si="559"/>
        <v>0</v>
      </c>
      <c r="Y4780" s="1069">
        <f>[5]building!Y4771</f>
        <v>0</v>
      </c>
      <c r="Z4780" s="749">
        <f t="shared" si="560"/>
        <v>0</v>
      </c>
      <c r="AA4780" s="1071"/>
      <c r="AB4780" s="1071"/>
    </row>
    <row r="4781" spans="23:28" ht="70.5" customHeight="1">
      <c r="W4781" s="829">
        <f t="shared" si="558"/>
        <v>0</v>
      </c>
      <c r="X4781" s="828">
        <f t="shared" si="559"/>
        <v>0</v>
      </c>
      <c r="Y4781" s="1069">
        <f>[5]building!Y4772</f>
        <v>0</v>
      </c>
      <c r="Z4781" s="749">
        <f t="shared" si="560"/>
        <v>0</v>
      </c>
      <c r="AA4781" s="1071"/>
      <c r="AB4781" s="1071"/>
    </row>
    <row r="4782" spans="23:28" ht="70.5" customHeight="1">
      <c r="W4782" s="829">
        <f t="shared" si="558"/>
        <v>0</v>
      </c>
      <c r="X4782" s="828">
        <f t="shared" si="559"/>
        <v>0</v>
      </c>
      <c r="Y4782" s="1069">
        <f>[5]building!Y4773</f>
        <v>0</v>
      </c>
      <c r="Z4782" s="749">
        <f t="shared" si="560"/>
        <v>0</v>
      </c>
      <c r="AA4782" s="1071"/>
      <c r="AB4782" s="1071"/>
    </row>
    <row r="4783" spans="23:28" ht="70.5" customHeight="1">
      <c r="W4783" s="829">
        <f t="shared" si="558"/>
        <v>0</v>
      </c>
      <c r="X4783" s="828">
        <f t="shared" si="559"/>
        <v>0</v>
      </c>
      <c r="Y4783" s="1069">
        <f>[5]building!Y4774</f>
        <v>0</v>
      </c>
      <c r="Z4783" s="749">
        <f t="shared" si="560"/>
        <v>0</v>
      </c>
      <c r="AA4783" s="1071"/>
      <c r="AB4783" s="1071"/>
    </row>
    <row r="4784" spans="23:28" ht="70.5" customHeight="1">
      <c r="W4784" s="829">
        <f t="shared" si="558"/>
        <v>0</v>
      </c>
      <c r="X4784" s="828">
        <f t="shared" si="559"/>
        <v>0</v>
      </c>
      <c r="Y4784" s="1069">
        <f>[5]building!Y4775</f>
        <v>0</v>
      </c>
      <c r="Z4784" s="749">
        <f t="shared" si="560"/>
        <v>0</v>
      </c>
      <c r="AA4784" s="1071"/>
      <c r="AB4784" s="1071"/>
    </row>
    <row r="4785" spans="23:28" ht="70.5" customHeight="1">
      <c r="W4785" s="829">
        <f t="shared" si="558"/>
        <v>0</v>
      </c>
      <c r="X4785" s="828">
        <f t="shared" si="559"/>
        <v>0</v>
      </c>
      <c r="Y4785" s="1069">
        <f>[5]building!Y4776</f>
        <v>0</v>
      </c>
      <c r="Z4785" s="749">
        <f t="shared" si="560"/>
        <v>0</v>
      </c>
      <c r="AA4785" s="1071"/>
      <c r="AB4785" s="1071"/>
    </row>
    <row r="4786" spans="23:28" ht="70.5" customHeight="1">
      <c r="W4786" s="829">
        <f t="shared" si="558"/>
        <v>0</v>
      </c>
      <c r="X4786" s="828">
        <f t="shared" si="559"/>
        <v>0</v>
      </c>
      <c r="Y4786" s="1069">
        <f>[5]building!Y4777</f>
        <v>0</v>
      </c>
      <c r="Z4786" s="749">
        <f t="shared" si="560"/>
        <v>0</v>
      </c>
      <c r="AA4786" s="1071"/>
      <c r="AB4786" s="1071"/>
    </row>
    <row r="4787" spans="23:28" ht="70.5" customHeight="1">
      <c r="W4787" s="829">
        <f t="shared" si="558"/>
        <v>0</v>
      </c>
      <c r="X4787" s="828">
        <f t="shared" si="559"/>
        <v>0</v>
      </c>
      <c r="Y4787" s="1069">
        <f>[5]building!Y4778</f>
        <v>0</v>
      </c>
      <c r="Z4787" s="749">
        <f t="shared" si="560"/>
        <v>0</v>
      </c>
      <c r="AA4787" s="1071"/>
      <c r="AB4787" s="1071"/>
    </row>
    <row r="4788" spans="23:28" ht="70.5" customHeight="1">
      <c r="W4788" s="829">
        <f t="shared" si="558"/>
        <v>0</v>
      </c>
      <c r="X4788" s="828">
        <f t="shared" si="559"/>
        <v>0</v>
      </c>
      <c r="Y4788" s="1069">
        <f>[5]building!Y4779</f>
        <v>0</v>
      </c>
      <c r="Z4788" s="749">
        <f t="shared" si="560"/>
        <v>0</v>
      </c>
      <c r="AA4788" s="1071"/>
      <c r="AB4788" s="1071"/>
    </row>
    <row r="4789" spans="23:28" ht="70.5" customHeight="1">
      <c r="W4789" s="829">
        <f t="shared" si="558"/>
        <v>0</v>
      </c>
      <c r="X4789" s="828">
        <f t="shared" si="559"/>
        <v>0</v>
      </c>
      <c r="Y4789" s="1069">
        <f>[5]building!Y4780</f>
        <v>0</v>
      </c>
      <c r="Z4789" s="749">
        <f t="shared" si="560"/>
        <v>0</v>
      </c>
      <c r="AA4789" s="1071"/>
      <c r="AB4789" s="1071"/>
    </row>
    <row r="4790" spans="23:28" ht="70.5" customHeight="1">
      <c r="W4790" s="829">
        <f t="shared" si="558"/>
        <v>0</v>
      </c>
      <c r="X4790" s="828">
        <f t="shared" si="559"/>
        <v>0</v>
      </c>
      <c r="Y4790" s="1069">
        <f>[5]building!Y4781</f>
        <v>0</v>
      </c>
      <c r="Z4790" s="749">
        <f t="shared" si="560"/>
        <v>0</v>
      </c>
      <c r="AA4790" s="1071"/>
      <c r="AB4790" s="1071"/>
    </row>
    <row r="4791" spans="23:28" ht="70.5" customHeight="1">
      <c r="W4791" s="829">
        <f t="shared" si="558"/>
        <v>0</v>
      </c>
      <c r="X4791" s="828">
        <f t="shared" si="559"/>
        <v>0</v>
      </c>
      <c r="Y4791" s="1069">
        <f>[5]building!Y4782</f>
        <v>0</v>
      </c>
      <c r="Z4791" s="749">
        <f t="shared" si="560"/>
        <v>0</v>
      </c>
      <c r="AA4791" s="1071"/>
      <c r="AB4791" s="1071"/>
    </row>
    <row r="4792" spans="23:28" ht="70.5" customHeight="1">
      <c r="W4792" s="829">
        <f t="shared" si="558"/>
        <v>0</v>
      </c>
      <c r="X4792" s="828">
        <f t="shared" si="559"/>
        <v>0</v>
      </c>
      <c r="Y4792" s="1069">
        <f>[5]building!Y4783</f>
        <v>0</v>
      </c>
      <c r="Z4792" s="749">
        <f t="shared" si="560"/>
        <v>0</v>
      </c>
      <c r="AA4792" s="1071"/>
      <c r="AB4792" s="1071"/>
    </row>
    <row r="4793" spans="23:28" ht="70.5" customHeight="1">
      <c r="W4793" s="829">
        <f t="shared" si="558"/>
        <v>0</v>
      </c>
      <c r="X4793" s="828">
        <f t="shared" si="559"/>
        <v>0</v>
      </c>
      <c r="Y4793" s="1069">
        <f>[5]building!Y4784</f>
        <v>0</v>
      </c>
      <c r="Z4793" s="749">
        <f t="shared" si="560"/>
        <v>0</v>
      </c>
      <c r="AA4793" s="1071"/>
      <c r="AB4793" s="1071"/>
    </row>
    <row r="4794" spans="23:28" ht="70.5" customHeight="1">
      <c r="W4794" s="829">
        <f t="shared" si="558"/>
        <v>0</v>
      </c>
      <c r="X4794" s="828">
        <f t="shared" si="559"/>
        <v>0</v>
      </c>
      <c r="Y4794" s="1069">
        <f>[5]building!Y4785</f>
        <v>0</v>
      </c>
      <c r="Z4794" s="749">
        <f t="shared" si="560"/>
        <v>0</v>
      </c>
      <c r="AA4794" s="1071"/>
      <c r="AB4794" s="1071"/>
    </row>
    <row r="4795" spans="23:28" ht="70.5" customHeight="1">
      <c r="W4795" s="829">
        <f t="shared" si="558"/>
        <v>0</v>
      </c>
      <c r="X4795" s="828">
        <f t="shared" si="559"/>
        <v>0</v>
      </c>
      <c r="Y4795" s="1069">
        <f>[5]building!Y4786</f>
        <v>0</v>
      </c>
      <c r="Z4795" s="749">
        <f t="shared" si="560"/>
        <v>0</v>
      </c>
      <c r="AA4795" s="1071"/>
      <c r="AB4795" s="1071"/>
    </row>
    <row r="4796" spans="23:28" ht="70.5" customHeight="1">
      <c r="W4796" s="829">
        <f t="shared" si="558"/>
        <v>0</v>
      </c>
      <c r="X4796" s="828">
        <f t="shared" si="559"/>
        <v>0</v>
      </c>
      <c r="Y4796" s="1069">
        <f>[5]building!Y4787</f>
        <v>0</v>
      </c>
      <c r="Z4796" s="749">
        <f t="shared" si="560"/>
        <v>0</v>
      </c>
      <c r="AA4796" s="1071"/>
      <c r="AB4796" s="1071"/>
    </row>
    <row r="4797" spans="23:28" ht="70.5" customHeight="1">
      <c r="W4797" s="829">
        <f t="shared" si="558"/>
        <v>0</v>
      </c>
      <c r="X4797" s="828">
        <f t="shared" si="559"/>
        <v>0</v>
      </c>
      <c r="Y4797" s="1069">
        <f>[5]building!Y4788</f>
        <v>0</v>
      </c>
      <c r="Z4797" s="749">
        <f t="shared" si="560"/>
        <v>0</v>
      </c>
      <c r="AA4797" s="1071"/>
      <c r="AB4797" s="1071"/>
    </row>
    <row r="4798" spans="23:28" ht="70.5" customHeight="1">
      <c r="W4798" s="829">
        <f t="shared" si="558"/>
        <v>0</v>
      </c>
      <c r="X4798" s="828">
        <f t="shared" si="559"/>
        <v>0</v>
      </c>
      <c r="Y4798" s="1069">
        <f>[5]building!Y4789</f>
        <v>0</v>
      </c>
      <c r="Z4798" s="749">
        <f t="shared" si="560"/>
        <v>0</v>
      </c>
      <c r="AA4798" s="1071"/>
      <c r="AB4798" s="1071"/>
    </row>
    <row r="4799" spans="23:28" ht="70.5" customHeight="1">
      <c r="W4799" s="829">
        <f t="shared" si="558"/>
        <v>0</v>
      </c>
      <c r="X4799" s="828">
        <f t="shared" si="559"/>
        <v>0</v>
      </c>
      <c r="Y4799" s="1069">
        <f>[5]building!Y4790</f>
        <v>0</v>
      </c>
      <c r="Z4799" s="749">
        <f t="shared" si="560"/>
        <v>0</v>
      </c>
      <c r="AA4799" s="1071"/>
      <c r="AB4799" s="1071"/>
    </row>
    <row r="4800" spans="23:28" ht="70.5" customHeight="1">
      <c r="W4800" s="829">
        <f t="shared" si="558"/>
        <v>0</v>
      </c>
      <c r="X4800" s="828">
        <f t="shared" si="559"/>
        <v>0</v>
      </c>
      <c r="Y4800" s="1069">
        <f>[5]building!Y4791</f>
        <v>0</v>
      </c>
      <c r="Z4800" s="749">
        <f t="shared" si="560"/>
        <v>0</v>
      </c>
      <c r="AA4800" s="1071"/>
      <c r="AB4800" s="1071"/>
    </row>
    <row r="4801" spans="23:28" ht="70.5" customHeight="1">
      <c r="W4801" s="829">
        <f t="shared" si="558"/>
        <v>0</v>
      </c>
      <c r="X4801" s="828">
        <f t="shared" si="559"/>
        <v>0</v>
      </c>
      <c r="Y4801" s="1069">
        <f>[5]building!Y4792</f>
        <v>0</v>
      </c>
      <c r="Z4801" s="749">
        <f t="shared" si="560"/>
        <v>0</v>
      </c>
      <c r="AA4801" s="1071"/>
      <c r="AB4801" s="1071"/>
    </row>
    <row r="4802" spans="23:28" ht="70.5" customHeight="1">
      <c r="W4802" s="829">
        <f t="shared" si="558"/>
        <v>0</v>
      </c>
      <c r="X4802" s="828">
        <f t="shared" si="559"/>
        <v>0</v>
      </c>
      <c r="Y4802" s="1069">
        <f>[5]building!Y4793</f>
        <v>0</v>
      </c>
      <c r="Z4802" s="749">
        <f t="shared" si="560"/>
        <v>0</v>
      </c>
      <c r="AA4802" s="1071"/>
      <c r="AB4802" s="1071"/>
    </row>
    <row r="4803" spans="23:28" ht="70.5" customHeight="1">
      <c r="W4803" s="829">
        <f t="shared" si="558"/>
        <v>0</v>
      </c>
      <c r="X4803" s="828">
        <f t="shared" si="559"/>
        <v>0</v>
      </c>
      <c r="Y4803" s="1069">
        <f>[5]building!Y4794</f>
        <v>0</v>
      </c>
      <c r="Z4803" s="749">
        <f t="shared" si="560"/>
        <v>0</v>
      </c>
      <c r="AA4803" s="1071"/>
      <c r="AB4803" s="1071"/>
    </row>
    <row r="4804" spans="23:28" ht="70.5" customHeight="1">
      <c r="W4804" s="829">
        <f t="shared" si="558"/>
        <v>0</v>
      </c>
      <c r="X4804" s="828">
        <f t="shared" si="559"/>
        <v>0</v>
      </c>
      <c r="Y4804" s="1069">
        <f>[5]building!Y4795</f>
        <v>0</v>
      </c>
      <c r="Z4804" s="749">
        <f t="shared" si="560"/>
        <v>0</v>
      </c>
      <c r="AA4804" s="1071"/>
      <c r="AB4804" s="1071"/>
    </row>
    <row r="4805" spans="23:28" ht="70.5" customHeight="1">
      <c r="W4805" s="829">
        <f t="shared" si="558"/>
        <v>0</v>
      </c>
      <c r="X4805" s="828">
        <f t="shared" si="559"/>
        <v>0</v>
      </c>
      <c r="Y4805" s="1069">
        <f>[5]building!Y4796</f>
        <v>0</v>
      </c>
      <c r="Z4805" s="749">
        <f t="shared" si="560"/>
        <v>0</v>
      </c>
      <c r="AA4805" s="1071"/>
      <c r="AB4805" s="1071"/>
    </row>
    <row r="4806" spans="23:28" ht="70.5" customHeight="1">
      <c r="W4806" s="829">
        <f t="shared" si="558"/>
        <v>0</v>
      </c>
      <c r="X4806" s="828">
        <f t="shared" si="559"/>
        <v>0</v>
      </c>
      <c r="Y4806" s="1069">
        <f>[5]building!Y4797</f>
        <v>0</v>
      </c>
      <c r="Z4806" s="749">
        <f t="shared" si="560"/>
        <v>0</v>
      </c>
      <c r="AA4806" s="1071"/>
      <c r="AB4806" s="1071"/>
    </row>
    <row r="4807" spans="23:28" ht="70.5" customHeight="1">
      <c r="W4807" s="829">
        <f t="shared" si="558"/>
        <v>0</v>
      </c>
      <c r="X4807" s="828">
        <f t="shared" si="559"/>
        <v>0</v>
      </c>
      <c r="Y4807" s="1069">
        <f>[5]building!Y4798</f>
        <v>0</v>
      </c>
      <c r="Z4807" s="749">
        <f t="shared" si="560"/>
        <v>0</v>
      </c>
      <c r="AA4807" s="1071"/>
      <c r="AB4807" s="1071"/>
    </row>
    <row r="4808" spans="23:28" ht="70.5" customHeight="1">
      <c r="W4808" s="829">
        <f t="shared" si="558"/>
        <v>0</v>
      </c>
      <c r="X4808" s="828">
        <f t="shared" si="559"/>
        <v>0</v>
      </c>
      <c r="Y4808" s="1069">
        <f>[5]building!Y4799</f>
        <v>0</v>
      </c>
      <c r="Z4808" s="749">
        <f t="shared" si="560"/>
        <v>0</v>
      </c>
      <c r="AA4808" s="1071"/>
      <c r="AB4808" s="1071"/>
    </row>
    <row r="4809" spans="23:28" ht="70.5" customHeight="1">
      <c r="W4809" s="829">
        <f t="shared" si="558"/>
        <v>0</v>
      </c>
      <c r="X4809" s="828">
        <f t="shared" si="559"/>
        <v>0</v>
      </c>
      <c r="Y4809" s="1069">
        <f>[5]building!Y4800</f>
        <v>0</v>
      </c>
      <c r="Z4809" s="749">
        <f t="shared" si="560"/>
        <v>0</v>
      </c>
      <c r="AA4809" s="1071"/>
      <c r="AB4809" s="1071"/>
    </row>
    <row r="4810" spans="23:28" ht="70.5" customHeight="1">
      <c r="W4810" s="829">
        <f t="shared" si="558"/>
        <v>0</v>
      </c>
      <c r="X4810" s="828">
        <f t="shared" si="559"/>
        <v>0</v>
      </c>
      <c r="Y4810" s="1069">
        <f>[5]building!Y4801</f>
        <v>0</v>
      </c>
      <c r="Z4810" s="749">
        <f t="shared" si="560"/>
        <v>0</v>
      </c>
      <c r="AA4810" s="1071"/>
      <c r="AB4810" s="1071"/>
    </row>
    <row r="4811" spans="23:28" ht="70.5" customHeight="1">
      <c r="W4811" s="829">
        <f t="shared" si="558"/>
        <v>0</v>
      </c>
      <c r="X4811" s="828">
        <f t="shared" si="559"/>
        <v>0</v>
      </c>
      <c r="Y4811" s="1069">
        <f>[5]building!Y4802</f>
        <v>0</v>
      </c>
      <c r="Z4811" s="749">
        <f t="shared" si="560"/>
        <v>0</v>
      </c>
      <c r="AA4811" s="1071"/>
      <c r="AB4811" s="1071"/>
    </row>
    <row r="4812" spans="23:28" ht="70.5" customHeight="1">
      <c r="W4812" s="829">
        <f t="shared" si="558"/>
        <v>0</v>
      </c>
      <c r="X4812" s="828">
        <f t="shared" si="559"/>
        <v>0</v>
      </c>
      <c r="Y4812" s="1069">
        <f>[5]building!Y4803</f>
        <v>0</v>
      </c>
      <c r="Z4812" s="749">
        <f t="shared" si="560"/>
        <v>0</v>
      </c>
      <c r="AA4812" s="1071"/>
      <c r="AB4812" s="1071"/>
    </row>
    <row r="4813" spans="23:28" ht="70.5" customHeight="1">
      <c r="W4813" s="829">
        <f t="shared" si="558"/>
        <v>0</v>
      </c>
      <c r="X4813" s="828">
        <f t="shared" si="559"/>
        <v>0</v>
      </c>
      <c r="Y4813" s="1069">
        <f>[5]building!Y4804</f>
        <v>0</v>
      </c>
      <c r="Z4813" s="749">
        <f t="shared" si="560"/>
        <v>0</v>
      </c>
      <c r="AA4813" s="1071"/>
      <c r="AB4813" s="1071"/>
    </row>
    <row r="4814" spans="23:28" ht="70.5" customHeight="1">
      <c r="W4814" s="829">
        <f t="shared" si="558"/>
        <v>0</v>
      </c>
      <c r="X4814" s="828">
        <f t="shared" si="559"/>
        <v>0</v>
      </c>
      <c r="Y4814" s="1069">
        <f>[5]building!Y4805</f>
        <v>0</v>
      </c>
      <c r="Z4814" s="749">
        <f t="shared" si="560"/>
        <v>0</v>
      </c>
      <c r="AA4814" s="1071"/>
      <c r="AB4814" s="1071"/>
    </row>
    <row r="4815" spans="23:28" ht="70.5" customHeight="1">
      <c r="W4815" s="829">
        <f t="shared" si="558"/>
        <v>0</v>
      </c>
      <c r="X4815" s="828">
        <f t="shared" si="559"/>
        <v>0</v>
      </c>
      <c r="Y4815" s="1069">
        <f>[5]building!Y4806</f>
        <v>0</v>
      </c>
      <c r="Z4815" s="749">
        <f t="shared" si="560"/>
        <v>0</v>
      </c>
      <c r="AA4815" s="1071"/>
      <c r="AB4815" s="1071"/>
    </row>
    <row r="4816" spans="23:28" ht="70.5" customHeight="1">
      <c r="W4816" s="829">
        <f t="shared" si="558"/>
        <v>0</v>
      </c>
      <c r="X4816" s="828">
        <f t="shared" si="559"/>
        <v>0</v>
      </c>
      <c r="Y4816" s="1069">
        <f>[5]building!Y4807</f>
        <v>0</v>
      </c>
      <c r="Z4816" s="749">
        <f t="shared" si="560"/>
        <v>0</v>
      </c>
      <c r="AA4816" s="1071"/>
      <c r="AB4816" s="1071"/>
    </row>
    <row r="4817" spans="23:28" ht="70.5" customHeight="1">
      <c r="W4817" s="829">
        <f t="shared" si="558"/>
        <v>0</v>
      </c>
      <c r="X4817" s="828">
        <f t="shared" si="559"/>
        <v>0</v>
      </c>
      <c r="Y4817" s="1069">
        <f>[5]building!Y4808</f>
        <v>0</v>
      </c>
      <c r="Z4817" s="749">
        <f t="shared" si="560"/>
        <v>0</v>
      </c>
      <c r="AA4817" s="1071"/>
      <c r="AB4817" s="1071"/>
    </row>
    <row r="4818" spans="23:28" ht="70.5" customHeight="1">
      <c r="W4818" s="829">
        <f t="shared" si="558"/>
        <v>0</v>
      </c>
      <c r="X4818" s="828">
        <f t="shared" si="559"/>
        <v>0</v>
      </c>
      <c r="Y4818" s="1069">
        <f>[5]building!Y4809</f>
        <v>0</v>
      </c>
      <c r="Z4818" s="749">
        <f t="shared" si="560"/>
        <v>0</v>
      </c>
      <c r="AA4818" s="1071"/>
      <c r="AB4818" s="1071"/>
    </row>
    <row r="4819" spans="23:28" ht="70.5" customHeight="1">
      <c r="W4819" s="829">
        <f t="shared" si="558"/>
        <v>0</v>
      </c>
      <c r="X4819" s="828">
        <f t="shared" si="559"/>
        <v>0</v>
      </c>
      <c r="Y4819" s="1069">
        <f>[5]building!Y4810</f>
        <v>0</v>
      </c>
      <c r="Z4819" s="749">
        <f t="shared" si="560"/>
        <v>0</v>
      </c>
      <c r="AA4819" s="1071"/>
      <c r="AB4819" s="1071"/>
    </row>
    <row r="4820" spans="23:28" ht="70.5" customHeight="1">
      <c r="W4820" s="829">
        <f t="shared" si="558"/>
        <v>0</v>
      </c>
      <c r="X4820" s="828">
        <f t="shared" si="559"/>
        <v>0</v>
      </c>
      <c r="Y4820" s="1069">
        <f>[5]building!Y4811</f>
        <v>0</v>
      </c>
      <c r="Z4820" s="749">
        <f t="shared" si="560"/>
        <v>0</v>
      </c>
      <c r="AA4820" s="1071"/>
      <c r="AB4820" s="1071"/>
    </row>
    <row r="4821" spans="23:28" ht="70.5" customHeight="1">
      <c r="W4821" s="829">
        <f t="shared" si="558"/>
        <v>0</v>
      </c>
      <c r="X4821" s="828">
        <f t="shared" si="559"/>
        <v>0</v>
      </c>
      <c r="Y4821" s="1069">
        <f>[5]building!Y4812</f>
        <v>0</v>
      </c>
      <c r="Z4821" s="749">
        <f t="shared" si="560"/>
        <v>0</v>
      </c>
      <c r="AA4821" s="1071"/>
      <c r="AB4821" s="1071"/>
    </row>
    <row r="4822" spans="23:28" ht="70.5" customHeight="1">
      <c r="W4822" s="829">
        <f t="shared" si="558"/>
        <v>0</v>
      </c>
      <c r="X4822" s="828">
        <f t="shared" si="559"/>
        <v>0</v>
      </c>
      <c r="Y4822" s="1069">
        <f>[5]building!Y4813</f>
        <v>0</v>
      </c>
      <c r="Z4822" s="749">
        <f t="shared" si="560"/>
        <v>0</v>
      </c>
      <c r="AA4822" s="1071"/>
      <c r="AB4822" s="1071"/>
    </row>
    <row r="4823" spans="23:28" ht="70.5" customHeight="1">
      <c r="W4823" s="829">
        <f t="shared" si="558"/>
        <v>0</v>
      </c>
      <c r="X4823" s="828">
        <f t="shared" si="559"/>
        <v>0</v>
      </c>
      <c r="Y4823" s="1069">
        <f>[5]building!Y4814</f>
        <v>0</v>
      </c>
      <c r="Z4823" s="749">
        <f t="shared" si="560"/>
        <v>0</v>
      </c>
      <c r="AA4823" s="1071"/>
      <c r="AB4823" s="1071"/>
    </row>
    <row r="4824" spans="23:28" ht="70.5" customHeight="1">
      <c r="W4824" s="829">
        <f t="shared" si="558"/>
        <v>0</v>
      </c>
      <c r="X4824" s="828">
        <f t="shared" si="559"/>
        <v>0</v>
      </c>
      <c r="Y4824" s="1069">
        <f>[5]building!Y4815</f>
        <v>0</v>
      </c>
      <c r="Z4824" s="749">
        <f t="shared" si="560"/>
        <v>0</v>
      </c>
      <c r="AA4824" s="1071"/>
      <c r="AB4824" s="1071"/>
    </row>
    <row r="4825" spans="23:28" ht="70.5" customHeight="1">
      <c r="W4825" s="829">
        <f t="shared" si="558"/>
        <v>0</v>
      </c>
      <c r="X4825" s="828">
        <f t="shared" si="559"/>
        <v>0</v>
      </c>
      <c r="Y4825" s="1069">
        <f>[5]building!Y4816</f>
        <v>0</v>
      </c>
      <c r="Z4825" s="749">
        <f t="shared" si="560"/>
        <v>0</v>
      </c>
      <c r="AA4825" s="1071"/>
      <c r="AB4825" s="1071"/>
    </row>
    <row r="4826" spans="23:28" ht="70.5" customHeight="1">
      <c r="W4826" s="829">
        <f t="shared" si="558"/>
        <v>0</v>
      </c>
      <c r="X4826" s="828">
        <f t="shared" si="559"/>
        <v>0</v>
      </c>
      <c r="Y4826" s="1069">
        <f>[5]building!Y4817</f>
        <v>0</v>
      </c>
      <c r="Z4826" s="749">
        <f t="shared" si="560"/>
        <v>0</v>
      </c>
      <c r="AA4826" s="1071"/>
      <c r="AB4826" s="1071"/>
    </row>
    <row r="4827" spans="23:28" ht="70.5" customHeight="1">
      <c r="W4827" s="829">
        <f t="shared" si="558"/>
        <v>0</v>
      </c>
      <c r="X4827" s="828">
        <f t="shared" si="559"/>
        <v>0</v>
      </c>
      <c r="Y4827" s="1069">
        <f>[5]building!Y4818</f>
        <v>0</v>
      </c>
      <c r="Z4827" s="749">
        <f t="shared" si="560"/>
        <v>0</v>
      </c>
      <c r="AA4827" s="1071"/>
      <c r="AB4827" s="1071"/>
    </row>
    <row r="4828" spans="23:28" ht="70.5" customHeight="1">
      <c r="W4828" s="829">
        <f t="shared" si="558"/>
        <v>0</v>
      </c>
      <c r="X4828" s="828">
        <f t="shared" si="559"/>
        <v>0</v>
      </c>
      <c r="Y4828" s="1069">
        <f>[5]building!Y4819</f>
        <v>0</v>
      </c>
      <c r="Z4828" s="749">
        <f t="shared" si="560"/>
        <v>0</v>
      </c>
      <c r="AA4828" s="1071"/>
      <c r="AB4828" s="1071"/>
    </row>
    <row r="4829" spans="23:28" ht="70.5" customHeight="1">
      <c r="W4829" s="829">
        <f t="shared" si="558"/>
        <v>0</v>
      </c>
      <c r="X4829" s="828">
        <f t="shared" si="559"/>
        <v>0</v>
      </c>
      <c r="Y4829" s="1069">
        <f>[5]building!Y4820</f>
        <v>0</v>
      </c>
      <c r="Z4829" s="749">
        <f t="shared" si="560"/>
        <v>0</v>
      </c>
      <c r="AA4829" s="1071"/>
      <c r="AB4829" s="1071"/>
    </row>
    <row r="4830" spans="23:28" ht="70.5" customHeight="1">
      <c r="W4830" s="829">
        <f t="shared" ref="W4830:W4893" si="561">G4830+I4830+K4830+M4830+O4830+Q4830+S4830+U4830</f>
        <v>0</v>
      </c>
      <c r="X4830" s="828">
        <f t="shared" ref="X4830:X4893" si="562">W4830*C4830</f>
        <v>0</v>
      </c>
      <c r="Y4830" s="1069">
        <f>[5]building!Y4821</f>
        <v>0</v>
      </c>
      <c r="Z4830" s="749">
        <f t="shared" ref="Z4830:Z4893" si="563">Y4830*C4830</f>
        <v>0</v>
      </c>
      <c r="AA4830" s="1071"/>
      <c r="AB4830" s="1071"/>
    </row>
    <row r="4831" spans="23:28" ht="70.5" customHeight="1">
      <c r="W4831" s="829">
        <f t="shared" si="561"/>
        <v>0</v>
      </c>
      <c r="X4831" s="828">
        <f t="shared" si="562"/>
        <v>0</v>
      </c>
      <c r="Y4831" s="1069">
        <f>[5]building!Y4822</f>
        <v>0</v>
      </c>
      <c r="Z4831" s="749">
        <f t="shared" si="563"/>
        <v>0</v>
      </c>
      <c r="AA4831" s="1071"/>
      <c r="AB4831" s="1071"/>
    </row>
    <row r="4832" spans="23:28" ht="70.5" customHeight="1">
      <c r="W4832" s="829">
        <f t="shared" si="561"/>
        <v>0</v>
      </c>
      <c r="X4832" s="828">
        <f t="shared" si="562"/>
        <v>0</v>
      </c>
      <c r="Y4832" s="1069">
        <f>[5]building!Y4823</f>
        <v>0</v>
      </c>
      <c r="Z4832" s="749">
        <f t="shared" si="563"/>
        <v>0</v>
      </c>
      <c r="AA4832" s="1071"/>
      <c r="AB4832" s="1071"/>
    </row>
    <row r="4833" spans="23:28" ht="70.5" customHeight="1">
      <c r="W4833" s="829">
        <f t="shared" si="561"/>
        <v>0</v>
      </c>
      <c r="X4833" s="828">
        <f t="shared" si="562"/>
        <v>0</v>
      </c>
      <c r="Y4833" s="1069">
        <f>[5]building!Y4824</f>
        <v>0</v>
      </c>
      <c r="Z4833" s="749">
        <f t="shared" si="563"/>
        <v>0</v>
      </c>
      <c r="AA4833" s="1071"/>
      <c r="AB4833" s="1071"/>
    </row>
    <row r="4834" spans="23:28" ht="70.5" customHeight="1">
      <c r="W4834" s="829">
        <f t="shared" si="561"/>
        <v>0</v>
      </c>
      <c r="X4834" s="828">
        <f t="shared" si="562"/>
        <v>0</v>
      </c>
      <c r="Y4834" s="1069">
        <f>[5]building!Y4825</f>
        <v>0</v>
      </c>
      <c r="Z4834" s="749">
        <f t="shared" si="563"/>
        <v>0</v>
      </c>
      <c r="AA4834" s="1071"/>
      <c r="AB4834" s="1071"/>
    </row>
    <row r="4835" spans="23:28" ht="70.5" customHeight="1">
      <c r="W4835" s="829">
        <f t="shared" si="561"/>
        <v>0</v>
      </c>
      <c r="X4835" s="828">
        <f t="shared" si="562"/>
        <v>0</v>
      </c>
      <c r="Y4835" s="1069">
        <f>[5]building!Y4826</f>
        <v>0</v>
      </c>
      <c r="Z4835" s="749">
        <f t="shared" si="563"/>
        <v>0</v>
      </c>
      <c r="AA4835" s="1071"/>
      <c r="AB4835" s="1071"/>
    </row>
    <row r="4836" spans="23:28" ht="70.5" customHeight="1">
      <c r="W4836" s="829">
        <f t="shared" si="561"/>
        <v>0</v>
      </c>
      <c r="X4836" s="828">
        <f t="shared" si="562"/>
        <v>0</v>
      </c>
      <c r="Y4836" s="1069">
        <f>[5]building!Y4827</f>
        <v>0</v>
      </c>
      <c r="Z4836" s="749">
        <f t="shared" si="563"/>
        <v>0</v>
      </c>
      <c r="AA4836" s="1071"/>
      <c r="AB4836" s="1071"/>
    </row>
    <row r="4837" spans="23:28" ht="70.5" customHeight="1">
      <c r="W4837" s="829">
        <f t="shared" si="561"/>
        <v>0</v>
      </c>
      <c r="X4837" s="828">
        <f t="shared" si="562"/>
        <v>0</v>
      </c>
      <c r="Y4837" s="1069">
        <f>[5]building!Y4828</f>
        <v>0</v>
      </c>
      <c r="Z4837" s="749">
        <f t="shared" si="563"/>
        <v>0</v>
      </c>
      <c r="AA4837" s="1071"/>
      <c r="AB4837" s="1071"/>
    </row>
    <row r="4838" spans="23:28" ht="70.5" customHeight="1">
      <c r="W4838" s="829">
        <f t="shared" si="561"/>
        <v>0</v>
      </c>
      <c r="X4838" s="828">
        <f t="shared" si="562"/>
        <v>0</v>
      </c>
      <c r="Y4838" s="1069">
        <f>[5]building!Y4829</f>
        <v>0</v>
      </c>
      <c r="Z4838" s="749">
        <f t="shared" si="563"/>
        <v>0</v>
      </c>
      <c r="AA4838" s="1071"/>
      <c r="AB4838" s="1071"/>
    </row>
    <row r="4839" spans="23:28" ht="70.5" customHeight="1">
      <c r="W4839" s="829">
        <f t="shared" si="561"/>
        <v>0</v>
      </c>
      <c r="X4839" s="828">
        <f t="shared" si="562"/>
        <v>0</v>
      </c>
      <c r="Y4839" s="1069">
        <f>[5]building!Y4830</f>
        <v>0</v>
      </c>
      <c r="Z4839" s="749">
        <f t="shared" si="563"/>
        <v>0</v>
      </c>
      <c r="AA4839" s="1071"/>
      <c r="AB4839" s="1071"/>
    </row>
    <row r="4840" spans="23:28" ht="70.5" customHeight="1">
      <c r="W4840" s="829">
        <f t="shared" si="561"/>
        <v>0</v>
      </c>
      <c r="X4840" s="828">
        <f t="shared" si="562"/>
        <v>0</v>
      </c>
      <c r="Y4840" s="1069">
        <f>[5]building!Y4831</f>
        <v>0</v>
      </c>
      <c r="Z4840" s="749">
        <f t="shared" si="563"/>
        <v>0</v>
      </c>
      <c r="AA4840" s="1071"/>
      <c r="AB4840" s="1071"/>
    </row>
    <row r="4841" spans="23:28" ht="70.5" customHeight="1">
      <c r="W4841" s="829">
        <f t="shared" si="561"/>
        <v>0</v>
      </c>
      <c r="X4841" s="828">
        <f t="shared" si="562"/>
        <v>0</v>
      </c>
      <c r="Y4841" s="1069">
        <f>[5]building!Y4832</f>
        <v>0</v>
      </c>
      <c r="Z4841" s="749">
        <f t="shared" si="563"/>
        <v>0</v>
      </c>
      <c r="AA4841" s="1071"/>
      <c r="AB4841" s="1071"/>
    </row>
    <row r="4842" spans="23:28" ht="70.5" customHeight="1">
      <c r="W4842" s="829">
        <f t="shared" si="561"/>
        <v>0</v>
      </c>
      <c r="X4842" s="828">
        <f t="shared" si="562"/>
        <v>0</v>
      </c>
      <c r="Y4842" s="1069">
        <f>[5]building!Y4833</f>
        <v>0</v>
      </c>
      <c r="Z4842" s="749">
        <f t="shared" si="563"/>
        <v>0</v>
      </c>
      <c r="AA4842" s="1071"/>
      <c r="AB4842" s="1071"/>
    </row>
    <row r="4843" spans="23:28" ht="70.5" customHeight="1">
      <c r="W4843" s="829">
        <f t="shared" si="561"/>
        <v>0</v>
      </c>
      <c r="X4843" s="828">
        <f t="shared" si="562"/>
        <v>0</v>
      </c>
      <c r="Y4843" s="1069">
        <f>[5]building!Y4834</f>
        <v>0</v>
      </c>
      <c r="Z4843" s="749">
        <f t="shared" si="563"/>
        <v>0</v>
      </c>
      <c r="AA4843" s="1071"/>
      <c r="AB4843" s="1071"/>
    </row>
    <row r="4844" spans="23:28" ht="70.5" customHeight="1">
      <c r="W4844" s="829">
        <f t="shared" si="561"/>
        <v>0</v>
      </c>
      <c r="X4844" s="828">
        <f t="shared" si="562"/>
        <v>0</v>
      </c>
      <c r="Y4844" s="1069">
        <f>[5]building!Y4835</f>
        <v>0</v>
      </c>
      <c r="Z4844" s="749">
        <f t="shared" si="563"/>
        <v>0</v>
      </c>
      <c r="AA4844" s="1071"/>
      <c r="AB4844" s="1071"/>
    </row>
    <row r="4845" spans="23:28" ht="70.5" customHeight="1">
      <c r="W4845" s="829">
        <f t="shared" si="561"/>
        <v>0</v>
      </c>
      <c r="X4845" s="828">
        <f t="shared" si="562"/>
        <v>0</v>
      </c>
      <c r="Y4845" s="1069">
        <f>[5]building!Y4836</f>
        <v>0</v>
      </c>
      <c r="Z4845" s="749">
        <f t="shared" si="563"/>
        <v>0</v>
      </c>
      <c r="AA4845" s="1071"/>
      <c r="AB4845" s="1071"/>
    </row>
    <row r="4846" spans="23:28" ht="70.5" customHeight="1">
      <c r="W4846" s="829">
        <f t="shared" si="561"/>
        <v>0</v>
      </c>
      <c r="X4846" s="828">
        <f t="shared" si="562"/>
        <v>0</v>
      </c>
      <c r="Y4846" s="1069">
        <f>[5]building!Y4837</f>
        <v>0</v>
      </c>
      <c r="Z4846" s="749">
        <f t="shared" si="563"/>
        <v>0</v>
      </c>
      <c r="AA4846" s="1071"/>
      <c r="AB4846" s="1071"/>
    </row>
    <row r="4847" spans="23:28" ht="70.5" customHeight="1">
      <c r="W4847" s="829">
        <f t="shared" si="561"/>
        <v>0</v>
      </c>
      <c r="X4847" s="828">
        <f t="shared" si="562"/>
        <v>0</v>
      </c>
      <c r="Y4847" s="1069">
        <f>[5]building!Y4838</f>
        <v>0</v>
      </c>
      <c r="Z4847" s="749">
        <f t="shared" si="563"/>
        <v>0</v>
      </c>
      <c r="AA4847" s="1071"/>
      <c r="AB4847" s="1071"/>
    </row>
    <row r="4848" spans="23:28" ht="70.5" customHeight="1">
      <c r="W4848" s="829">
        <f t="shared" si="561"/>
        <v>0</v>
      </c>
      <c r="X4848" s="828">
        <f t="shared" si="562"/>
        <v>0</v>
      </c>
      <c r="Y4848" s="1069">
        <f>[5]building!Y4839</f>
        <v>0</v>
      </c>
      <c r="Z4848" s="749">
        <f t="shared" si="563"/>
        <v>0</v>
      </c>
      <c r="AA4848" s="1071"/>
      <c r="AB4848" s="1071"/>
    </row>
    <row r="4849" spans="23:28" ht="70.5" customHeight="1">
      <c r="W4849" s="829">
        <f t="shared" si="561"/>
        <v>0</v>
      </c>
      <c r="X4849" s="828">
        <f t="shared" si="562"/>
        <v>0</v>
      </c>
      <c r="Y4849" s="1069">
        <f>[5]building!Y4840</f>
        <v>0</v>
      </c>
      <c r="Z4849" s="749">
        <f t="shared" si="563"/>
        <v>0</v>
      </c>
      <c r="AA4849" s="1071"/>
      <c r="AB4849" s="1071"/>
    </row>
    <row r="4850" spans="23:28" ht="70.5" customHeight="1">
      <c r="W4850" s="829">
        <f t="shared" si="561"/>
        <v>0</v>
      </c>
      <c r="X4850" s="828">
        <f t="shared" si="562"/>
        <v>0</v>
      </c>
      <c r="Y4850" s="1069">
        <f>[5]building!Y4841</f>
        <v>0</v>
      </c>
      <c r="Z4850" s="749">
        <f t="shared" si="563"/>
        <v>0</v>
      </c>
      <c r="AA4850" s="1071"/>
      <c r="AB4850" s="1071"/>
    </row>
    <row r="4851" spans="23:28" ht="70.5" customHeight="1">
      <c r="W4851" s="829">
        <f t="shared" si="561"/>
        <v>0</v>
      </c>
      <c r="X4851" s="828">
        <f t="shared" si="562"/>
        <v>0</v>
      </c>
      <c r="Y4851" s="1069">
        <f>[5]building!Y4842</f>
        <v>0</v>
      </c>
      <c r="Z4851" s="749">
        <f t="shared" si="563"/>
        <v>0</v>
      </c>
      <c r="AA4851" s="1071"/>
      <c r="AB4851" s="1071"/>
    </row>
    <row r="4852" spans="23:28" ht="70.5" customHeight="1">
      <c r="W4852" s="829">
        <f t="shared" si="561"/>
        <v>0</v>
      </c>
      <c r="X4852" s="828">
        <f t="shared" si="562"/>
        <v>0</v>
      </c>
      <c r="Y4852" s="1069">
        <f>[5]building!Y4843</f>
        <v>0</v>
      </c>
      <c r="Z4852" s="749">
        <f t="shared" si="563"/>
        <v>0</v>
      </c>
      <c r="AA4852" s="1071"/>
      <c r="AB4852" s="1071"/>
    </row>
    <row r="4853" spans="23:28" ht="70.5" customHeight="1">
      <c r="W4853" s="829">
        <f t="shared" si="561"/>
        <v>0</v>
      </c>
      <c r="X4853" s="828">
        <f t="shared" si="562"/>
        <v>0</v>
      </c>
      <c r="Y4853" s="1069">
        <f>[5]building!Y4844</f>
        <v>0</v>
      </c>
      <c r="Z4853" s="749">
        <f t="shared" si="563"/>
        <v>0</v>
      </c>
      <c r="AA4853" s="1071"/>
      <c r="AB4853" s="1071"/>
    </row>
    <row r="4854" spans="23:28" ht="70.5" customHeight="1">
      <c r="W4854" s="829">
        <f t="shared" si="561"/>
        <v>0</v>
      </c>
      <c r="X4854" s="828">
        <f t="shared" si="562"/>
        <v>0</v>
      </c>
      <c r="Y4854" s="1069">
        <f>[5]building!Y4845</f>
        <v>0</v>
      </c>
      <c r="Z4854" s="749">
        <f t="shared" si="563"/>
        <v>0</v>
      </c>
      <c r="AA4854" s="1071"/>
      <c r="AB4854" s="1071"/>
    </row>
    <row r="4855" spans="23:28" ht="70.5" customHeight="1">
      <c r="W4855" s="829">
        <f t="shared" si="561"/>
        <v>0</v>
      </c>
      <c r="X4855" s="828">
        <f t="shared" si="562"/>
        <v>0</v>
      </c>
      <c r="Y4855" s="1069">
        <f>[5]building!Y4846</f>
        <v>0</v>
      </c>
      <c r="Z4855" s="749">
        <f t="shared" si="563"/>
        <v>0</v>
      </c>
      <c r="AA4855" s="1071"/>
      <c r="AB4855" s="1071"/>
    </row>
    <row r="4856" spans="23:28" ht="70.5" customHeight="1">
      <c r="W4856" s="829">
        <f t="shared" si="561"/>
        <v>0</v>
      </c>
      <c r="X4856" s="828">
        <f t="shared" si="562"/>
        <v>0</v>
      </c>
      <c r="Y4856" s="1069">
        <f>[5]building!Y4847</f>
        <v>0</v>
      </c>
      <c r="Z4856" s="749">
        <f t="shared" si="563"/>
        <v>0</v>
      </c>
      <c r="AA4856" s="1071"/>
      <c r="AB4856" s="1071"/>
    </row>
    <row r="4857" spans="23:28" ht="70.5" customHeight="1">
      <c r="W4857" s="829">
        <f t="shared" si="561"/>
        <v>0</v>
      </c>
      <c r="X4857" s="828">
        <f t="shared" si="562"/>
        <v>0</v>
      </c>
      <c r="Y4857" s="1069">
        <f>[5]building!Y4848</f>
        <v>0</v>
      </c>
      <c r="Z4857" s="749">
        <f t="shared" si="563"/>
        <v>0</v>
      </c>
      <c r="AA4857" s="1071"/>
      <c r="AB4857" s="1071"/>
    </row>
    <row r="4858" spans="23:28" ht="70.5" customHeight="1">
      <c r="W4858" s="829">
        <f t="shared" si="561"/>
        <v>0</v>
      </c>
      <c r="X4858" s="828">
        <f t="shared" si="562"/>
        <v>0</v>
      </c>
      <c r="Y4858" s="1069">
        <f>[5]building!Y4849</f>
        <v>0</v>
      </c>
      <c r="Z4858" s="749">
        <f t="shared" si="563"/>
        <v>0</v>
      </c>
      <c r="AA4858" s="1071"/>
      <c r="AB4858" s="1071"/>
    </row>
    <row r="4859" spans="23:28" ht="70.5" customHeight="1">
      <c r="W4859" s="829">
        <f t="shared" si="561"/>
        <v>0</v>
      </c>
      <c r="X4859" s="828">
        <f t="shared" si="562"/>
        <v>0</v>
      </c>
      <c r="Y4859" s="1069">
        <f>[5]building!Y4850</f>
        <v>0</v>
      </c>
      <c r="Z4859" s="749">
        <f t="shared" si="563"/>
        <v>0</v>
      </c>
      <c r="AA4859" s="1071"/>
      <c r="AB4859" s="1071"/>
    </row>
    <row r="4860" spans="23:28" ht="70.5" customHeight="1">
      <c r="W4860" s="829">
        <f t="shared" si="561"/>
        <v>0</v>
      </c>
      <c r="X4860" s="828">
        <f t="shared" si="562"/>
        <v>0</v>
      </c>
      <c r="Y4860" s="1069">
        <f>[5]building!Y4851</f>
        <v>0</v>
      </c>
      <c r="Z4860" s="749">
        <f t="shared" si="563"/>
        <v>0</v>
      </c>
      <c r="AA4860" s="1071"/>
      <c r="AB4860" s="1071"/>
    </row>
    <row r="4861" spans="23:28" ht="70.5" customHeight="1">
      <c r="W4861" s="829">
        <f t="shared" si="561"/>
        <v>0</v>
      </c>
      <c r="X4861" s="828">
        <f t="shared" si="562"/>
        <v>0</v>
      </c>
      <c r="Y4861" s="1069">
        <f>[5]building!Y4852</f>
        <v>0</v>
      </c>
      <c r="Z4861" s="749">
        <f t="shared" si="563"/>
        <v>0</v>
      </c>
      <c r="AA4861" s="1071"/>
      <c r="AB4861" s="1071"/>
    </row>
    <row r="4862" spans="23:28" ht="70.5" customHeight="1">
      <c r="W4862" s="829">
        <f t="shared" si="561"/>
        <v>0</v>
      </c>
      <c r="X4862" s="828">
        <f t="shared" si="562"/>
        <v>0</v>
      </c>
      <c r="Y4862" s="1069">
        <f>[5]building!Y4853</f>
        <v>0</v>
      </c>
      <c r="Z4862" s="749">
        <f t="shared" si="563"/>
        <v>0</v>
      </c>
      <c r="AA4862" s="1071"/>
      <c r="AB4862" s="1071"/>
    </row>
    <row r="4863" spans="23:28" ht="70.5" customHeight="1">
      <c r="W4863" s="829">
        <f t="shared" si="561"/>
        <v>0</v>
      </c>
      <c r="X4863" s="828">
        <f t="shared" si="562"/>
        <v>0</v>
      </c>
      <c r="Y4863" s="1069">
        <f>[5]building!Y4854</f>
        <v>0</v>
      </c>
      <c r="Z4863" s="749">
        <f t="shared" si="563"/>
        <v>0</v>
      </c>
      <c r="AA4863" s="1071"/>
      <c r="AB4863" s="1071"/>
    </row>
    <row r="4864" spans="23:28" ht="70.5" customHeight="1">
      <c r="W4864" s="829">
        <f t="shared" si="561"/>
        <v>0</v>
      </c>
      <c r="X4864" s="828">
        <f t="shared" si="562"/>
        <v>0</v>
      </c>
      <c r="Y4864" s="1069">
        <f>[5]building!Y4855</f>
        <v>0</v>
      </c>
      <c r="Z4864" s="749">
        <f t="shared" si="563"/>
        <v>0</v>
      </c>
      <c r="AA4864" s="1071"/>
      <c r="AB4864" s="1071"/>
    </row>
    <row r="4865" spans="23:28" ht="70.5" customHeight="1">
      <c r="W4865" s="829">
        <f t="shared" si="561"/>
        <v>0</v>
      </c>
      <c r="X4865" s="828">
        <f t="shared" si="562"/>
        <v>0</v>
      </c>
      <c r="Y4865" s="1069">
        <f>[5]building!Y4856</f>
        <v>0</v>
      </c>
      <c r="Z4865" s="749">
        <f t="shared" si="563"/>
        <v>0</v>
      </c>
      <c r="AA4865" s="1071"/>
      <c r="AB4865" s="1071"/>
    </row>
    <row r="4866" spans="23:28" ht="70.5" customHeight="1">
      <c r="W4866" s="829">
        <f t="shared" si="561"/>
        <v>0</v>
      </c>
      <c r="X4866" s="828">
        <f t="shared" si="562"/>
        <v>0</v>
      </c>
      <c r="Y4866" s="1069">
        <f>[5]building!Y4857</f>
        <v>0</v>
      </c>
      <c r="Z4866" s="749">
        <f t="shared" si="563"/>
        <v>0</v>
      </c>
      <c r="AA4866" s="1071"/>
      <c r="AB4866" s="1071"/>
    </row>
    <row r="4867" spans="23:28" ht="70.5" customHeight="1">
      <c r="W4867" s="829">
        <f t="shared" si="561"/>
        <v>0</v>
      </c>
      <c r="X4867" s="828">
        <f t="shared" si="562"/>
        <v>0</v>
      </c>
      <c r="Y4867" s="1069">
        <f>[5]building!Y4858</f>
        <v>0</v>
      </c>
      <c r="Z4867" s="749">
        <f t="shared" si="563"/>
        <v>0</v>
      </c>
      <c r="AA4867" s="1071"/>
      <c r="AB4867" s="1071"/>
    </row>
    <row r="4868" spans="23:28" ht="70.5" customHeight="1">
      <c r="W4868" s="829">
        <f t="shared" si="561"/>
        <v>0</v>
      </c>
      <c r="X4868" s="828">
        <f t="shared" si="562"/>
        <v>0</v>
      </c>
      <c r="Y4868" s="1069">
        <f>[5]building!Y4859</f>
        <v>0</v>
      </c>
      <c r="Z4868" s="749">
        <f t="shared" si="563"/>
        <v>0</v>
      </c>
      <c r="AA4868" s="1071"/>
      <c r="AB4868" s="1071"/>
    </row>
    <row r="4869" spans="23:28" ht="70.5" customHeight="1">
      <c r="W4869" s="829">
        <f t="shared" si="561"/>
        <v>0</v>
      </c>
      <c r="X4869" s="828">
        <f t="shared" si="562"/>
        <v>0</v>
      </c>
      <c r="Y4869" s="1069">
        <f>[5]building!Y4860</f>
        <v>0</v>
      </c>
      <c r="Z4869" s="749">
        <f t="shared" si="563"/>
        <v>0</v>
      </c>
      <c r="AA4869" s="1071"/>
      <c r="AB4869" s="1071"/>
    </row>
    <row r="4870" spans="23:28" ht="70.5" customHeight="1">
      <c r="W4870" s="829">
        <f t="shared" si="561"/>
        <v>0</v>
      </c>
      <c r="X4870" s="828">
        <f t="shared" si="562"/>
        <v>0</v>
      </c>
      <c r="Y4870" s="1069">
        <f>[5]building!Y4861</f>
        <v>0</v>
      </c>
      <c r="Z4870" s="749">
        <f t="shared" si="563"/>
        <v>0</v>
      </c>
      <c r="AA4870" s="1071"/>
      <c r="AB4870" s="1071"/>
    </row>
    <row r="4871" spans="23:28" ht="70.5" customHeight="1">
      <c r="W4871" s="829">
        <f t="shared" si="561"/>
        <v>0</v>
      </c>
      <c r="X4871" s="828">
        <f t="shared" si="562"/>
        <v>0</v>
      </c>
      <c r="Y4871" s="1069">
        <f>[5]building!Y4862</f>
        <v>0</v>
      </c>
      <c r="Z4871" s="749">
        <f t="shared" si="563"/>
        <v>0</v>
      </c>
      <c r="AA4871" s="1071"/>
      <c r="AB4871" s="1071"/>
    </row>
    <row r="4872" spans="23:28" ht="70.5" customHeight="1">
      <c r="W4872" s="829">
        <f t="shared" si="561"/>
        <v>0</v>
      </c>
      <c r="X4872" s="828">
        <f t="shared" si="562"/>
        <v>0</v>
      </c>
      <c r="Y4872" s="1069">
        <f>[5]building!Y4863</f>
        <v>0</v>
      </c>
      <c r="Z4872" s="749">
        <f t="shared" si="563"/>
        <v>0</v>
      </c>
      <c r="AA4872" s="1071"/>
      <c r="AB4872" s="1071"/>
    </row>
    <row r="4873" spans="23:28" ht="70.5" customHeight="1">
      <c r="W4873" s="829">
        <f t="shared" si="561"/>
        <v>0</v>
      </c>
      <c r="X4873" s="828">
        <f t="shared" si="562"/>
        <v>0</v>
      </c>
      <c r="Y4873" s="1069">
        <f>[5]building!Y4864</f>
        <v>0</v>
      </c>
      <c r="Z4873" s="749">
        <f t="shared" si="563"/>
        <v>0</v>
      </c>
      <c r="AA4873" s="1071"/>
      <c r="AB4873" s="1071"/>
    </row>
    <row r="4874" spans="23:28" ht="70.5" customHeight="1">
      <c r="W4874" s="829">
        <f t="shared" si="561"/>
        <v>0</v>
      </c>
      <c r="X4874" s="828">
        <f t="shared" si="562"/>
        <v>0</v>
      </c>
      <c r="Y4874" s="1069">
        <f>[5]building!Y4865</f>
        <v>0</v>
      </c>
      <c r="Z4874" s="749">
        <f t="shared" si="563"/>
        <v>0</v>
      </c>
      <c r="AA4874" s="1071"/>
      <c r="AB4874" s="1071"/>
    </row>
    <row r="4875" spans="23:28" ht="70.5" customHeight="1">
      <c r="W4875" s="829">
        <f t="shared" si="561"/>
        <v>0</v>
      </c>
      <c r="X4875" s="828">
        <f t="shared" si="562"/>
        <v>0</v>
      </c>
      <c r="Y4875" s="1069">
        <f>[5]building!Y4866</f>
        <v>0</v>
      </c>
      <c r="Z4875" s="749">
        <f t="shared" si="563"/>
        <v>0</v>
      </c>
      <c r="AA4875" s="1071"/>
      <c r="AB4875" s="1071"/>
    </row>
    <row r="4876" spans="23:28" ht="70.5" customHeight="1">
      <c r="W4876" s="829">
        <f t="shared" si="561"/>
        <v>0</v>
      </c>
      <c r="X4876" s="828">
        <f t="shared" si="562"/>
        <v>0</v>
      </c>
      <c r="Y4876" s="1069">
        <f>[5]building!Y4867</f>
        <v>0</v>
      </c>
      <c r="Z4876" s="749">
        <f t="shared" si="563"/>
        <v>0</v>
      </c>
      <c r="AA4876" s="1071"/>
      <c r="AB4876" s="1071"/>
    </row>
    <row r="4877" spans="23:28" ht="70.5" customHeight="1">
      <c r="W4877" s="829">
        <f t="shared" si="561"/>
        <v>0</v>
      </c>
      <c r="X4877" s="828">
        <f t="shared" si="562"/>
        <v>0</v>
      </c>
      <c r="Y4877" s="1069">
        <f>[5]building!Y4868</f>
        <v>0</v>
      </c>
      <c r="Z4877" s="749">
        <f t="shared" si="563"/>
        <v>0</v>
      </c>
      <c r="AA4877" s="1071"/>
      <c r="AB4877" s="1071"/>
    </row>
    <row r="4878" spans="23:28" ht="70.5" customHeight="1">
      <c r="W4878" s="829">
        <f t="shared" si="561"/>
        <v>0</v>
      </c>
      <c r="X4878" s="828">
        <f t="shared" si="562"/>
        <v>0</v>
      </c>
      <c r="Y4878" s="1069">
        <f>[5]building!Y4869</f>
        <v>0</v>
      </c>
      <c r="Z4878" s="749">
        <f t="shared" si="563"/>
        <v>0</v>
      </c>
      <c r="AA4878" s="1071"/>
      <c r="AB4878" s="1071"/>
    </row>
    <row r="4879" spans="23:28" ht="70.5" customHeight="1">
      <c r="W4879" s="829">
        <f t="shared" si="561"/>
        <v>0</v>
      </c>
      <c r="X4879" s="828">
        <f t="shared" si="562"/>
        <v>0</v>
      </c>
      <c r="Y4879" s="1069">
        <f>[5]building!Y4870</f>
        <v>0</v>
      </c>
      <c r="Z4879" s="749">
        <f t="shared" si="563"/>
        <v>0</v>
      </c>
      <c r="AA4879" s="1071"/>
      <c r="AB4879" s="1071"/>
    </row>
    <row r="4880" spans="23:28" ht="70.5" customHeight="1">
      <c r="W4880" s="829">
        <f t="shared" si="561"/>
        <v>0</v>
      </c>
      <c r="X4880" s="828">
        <f t="shared" si="562"/>
        <v>0</v>
      </c>
      <c r="Y4880" s="1069">
        <f>[5]building!Y4871</f>
        <v>0</v>
      </c>
      <c r="Z4880" s="749">
        <f t="shared" si="563"/>
        <v>0</v>
      </c>
      <c r="AA4880" s="1071"/>
      <c r="AB4880" s="1071"/>
    </row>
    <row r="4881" spans="23:28" ht="70.5" customHeight="1">
      <c r="W4881" s="829">
        <f t="shared" si="561"/>
        <v>0</v>
      </c>
      <c r="X4881" s="828">
        <f t="shared" si="562"/>
        <v>0</v>
      </c>
      <c r="Y4881" s="1069">
        <f>[5]building!Y4872</f>
        <v>0</v>
      </c>
      <c r="Z4881" s="749">
        <f t="shared" si="563"/>
        <v>0</v>
      </c>
      <c r="AA4881" s="1071"/>
      <c r="AB4881" s="1071"/>
    </row>
    <row r="4882" spans="23:28" ht="70.5" customHeight="1">
      <c r="W4882" s="829">
        <f t="shared" si="561"/>
        <v>0</v>
      </c>
      <c r="X4882" s="828">
        <f t="shared" si="562"/>
        <v>0</v>
      </c>
      <c r="Y4882" s="1069">
        <f>[5]building!Y4873</f>
        <v>0</v>
      </c>
      <c r="Z4882" s="749">
        <f t="shared" si="563"/>
        <v>0</v>
      </c>
      <c r="AA4882" s="1071"/>
      <c r="AB4882" s="1071"/>
    </row>
    <row r="4883" spans="23:28" ht="70.5" customHeight="1">
      <c r="W4883" s="829">
        <f t="shared" si="561"/>
        <v>0</v>
      </c>
      <c r="X4883" s="828">
        <f t="shared" si="562"/>
        <v>0</v>
      </c>
      <c r="Y4883" s="1069">
        <f>[5]building!Y4874</f>
        <v>0</v>
      </c>
      <c r="Z4883" s="749">
        <f t="shared" si="563"/>
        <v>0</v>
      </c>
      <c r="AA4883" s="1071"/>
      <c r="AB4883" s="1071"/>
    </row>
    <row r="4884" spans="23:28" ht="70.5" customHeight="1">
      <c r="W4884" s="829">
        <f t="shared" si="561"/>
        <v>0</v>
      </c>
      <c r="X4884" s="828">
        <f t="shared" si="562"/>
        <v>0</v>
      </c>
      <c r="Y4884" s="1069">
        <f>[5]building!Y4875</f>
        <v>0</v>
      </c>
      <c r="Z4884" s="749">
        <f t="shared" si="563"/>
        <v>0</v>
      </c>
      <c r="AA4884" s="1071"/>
      <c r="AB4884" s="1071"/>
    </row>
    <row r="4885" spans="23:28" ht="70.5" customHeight="1">
      <c r="W4885" s="829">
        <f t="shared" si="561"/>
        <v>0</v>
      </c>
      <c r="X4885" s="828">
        <f t="shared" si="562"/>
        <v>0</v>
      </c>
      <c r="Y4885" s="1069">
        <f>[5]building!Y4876</f>
        <v>0</v>
      </c>
      <c r="Z4885" s="749">
        <f t="shared" si="563"/>
        <v>0</v>
      </c>
      <c r="AA4885" s="1071"/>
      <c r="AB4885" s="1071"/>
    </row>
    <row r="4886" spans="23:28" ht="70.5" customHeight="1">
      <c r="W4886" s="829">
        <f t="shared" si="561"/>
        <v>0</v>
      </c>
      <c r="X4886" s="828">
        <f t="shared" si="562"/>
        <v>0</v>
      </c>
      <c r="Y4886" s="1069">
        <f>[5]building!Y4877</f>
        <v>0</v>
      </c>
      <c r="Z4886" s="749">
        <f t="shared" si="563"/>
        <v>0</v>
      </c>
      <c r="AA4886" s="1071"/>
      <c r="AB4886" s="1071"/>
    </row>
    <row r="4887" spans="23:28" ht="70.5" customHeight="1">
      <c r="W4887" s="829">
        <f t="shared" si="561"/>
        <v>0</v>
      </c>
      <c r="X4887" s="828">
        <f t="shared" si="562"/>
        <v>0</v>
      </c>
      <c r="Y4887" s="1069">
        <f>[5]building!Y4878</f>
        <v>0</v>
      </c>
      <c r="Z4887" s="749">
        <f t="shared" si="563"/>
        <v>0</v>
      </c>
      <c r="AA4887" s="1071"/>
      <c r="AB4887" s="1071"/>
    </row>
    <row r="4888" spans="23:28" ht="70.5" customHeight="1">
      <c r="W4888" s="829">
        <f t="shared" si="561"/>
        <v>0</v>
      </c>
      <c r="X4888" s="828">
        <f t="shared" si="562"/>
        <v>0</v>
      </c>
      <c r="Y4888" s="1069">
        <f>[5]building!Y4879</f>
        <v>0</v>
      </c>
      <c r="Z4888" s="749">
        <f t="shared" si="563"/>
        <v>0</v>
      </c>
      <c r="AA4888" s="1071"/>
      <c r="AB4888" s="1071"/>
    </row>
    <row r="4889" spans="23:28" ht="70.5" customHeight="1">
      <c r="W4889" s="829">
        <f t="shared" si="561"/>
        <v>0</v>
      </c>
      <c r="X4889" s="828">
        <f t="shared" si="562"/>
        <v>0</v>
      </c>
      <c r="Y4889" s="1069">
        <f>[5]building!Y4880</f>
        <v>0</v>
      </c>
      <c r="Z4889" s="749">
        <f t="shared" si="563"/>
        <v>0</v>
      </c>
      <c r="AA4889" s="1071"/>
      <c r="AB4889" s="1071"/>
    </row>
    <row r="4890" spans="23:28" ht="70.5" customHeight="1">
      <c r="W4890" s="829">
        <f t="shared" si="561"/>
        <v>0</v>
      </c>
      <c r="X4890" s="828">
        <f t="shared" si="562"/>
        <v>0</v>
      </c>
      <c r="Y4890" s="1069">
        <f>[5]building!Y4881</f>
        <v>0</v>
      </c>
      <c r="Z4890" s="749">
        <f t="shared" si="563"/>
        <v>0</v>
      </c>
      <c r="AA4890" s="1071"/>
      <c r="AB4890" s="1071"/>
    </row>
    <row r="4891" spans="23:28" ht="70.5" customHeight="1">
      <c r="W4891" s="829">
        <f t="shared" si="561"/>
        <v>0</v>
      </c>
      <c r="X4891" s="828">
        <f t="shared" si="562"/>
        <v>0</v>
      </c>
      <c r="Y4891" s="1069">
        <f>[5]building!Y4882</f>
        <v>0</v>
      </c>
      <c r="Z4891" s="749">
        <f t="shared" si="563"/>
        <v>0</v>
      </c>
      <c r="AA4891" s="1071"/>
      <c r="AB4891" s="1071"/>
    </row>
    <row r="4892" spans="23:28" ht="70.5" customHeight="1">
      <c r="W4892" s="829">
        <f t="shared" si="561"/>
        <v>0</v>
      </c>
      <c r="X4892" s="828">
        <f t="shared" si="562"/>
        <v>0</v>
      </c>
      <c r="Y4892" s="1069">
        <f>[5]building!Y4883</f>
        <v>0</v>
      </c>
      <c r="Z4892" s="749">
        <f t="shared" si="563"/>
        <v>0</v>
      </c>
      <c r="AA4892" s="1071"/>
      <c r="AB4892" s="1071"/>
    </row>
    <row r="4893" spans="23:28" ht="70.5" customHeight="1">
      <c r="W4893" s="829">
        <f t="shared" si="561"/>
        <v>0</v>
      </c>
      <c r="X4893" s="828">
        <f t="shared" si="562"/>
        <v>0</v>
      </c>
      <c r="Y4893" s="1069">
        <f>[5]building!Y4884</f>
        <v>0</v>
      </c>
      <c r="Z4893" s="749">
        <f t="shared" si="563"/>
        <v>0</v>
      </c>
      <c r="AA4893" s="1071"/>
      <c r="AB4893" s="1071"/>
    </row>
    <row r="4894" spans="23:28" ht="70.5" customHeight="1">
      <c r="W4894" s="829">
        <f t="shared" ref="W4894:W4957" si="564">G4894+I4894+K4894+M4894+O4894+Q4894+S4894+U4894</f>
        <v>0</v>
      </c>
      <c r="X4894" s="828">
        <f t="shared" ref="X4894:X4957" si="565">W4894*C4894</f>
        <v>0</v>
      </c>
      <c r="Y4894" s="1069">
        <f>[5]building!Y4885</f>
        <v>0</v>
      </c>
      <c r="Z4894" s="749">
        <f t="shared" ref="Z4894:Z4957" si="566">Y4894*C4894</f>
        <v>0</v>
      </c>
      <c r="AA4894" s="1071"/>
      <c r="AB4894" s="1071"/>
    </row>
    <row r="4895" spans="23:28" ht="70.5" customHeight="1">
      <c r="W4895" s="829">
        <f t="shared" si="564"/>
        <v>0</v>
      </c>
      <c r="X4895" s="828">
        <f t="shared" si="565"/>
        <v>0</v>
      </c>
      <c r="Y4895" s="1069">
        <f>[5]building!Y4886</f>
        <v>0</v>
      </c>
      <c r="Z4895" s="749">
        <f t="shared" si="566"/>
        <v>0</v>
      </c>
      <c r="AA4895" s="1071"/>
      <c r="AB4895" s="1071"/>
    </row>
    <row r="4896" spans="23:28" ht="70.5" customHeight="1">
      <c r="W4896" s="829">
        <f t="shared" si="564"/>
        <v>0</v>
      </c>
      <c r="X4896" s="828">
        <f t="shared" si="565"/>
        <v>0</v>
      </c>
      <c r="Y4896" s="1069">
        <f>[5]building!Y4887</f>
        <v>0</v>
      </c>
      <c r="Z4896" s="749">
        <f t="shared" si="566"/>
        <v>0</v>
      </c>
      <c r="AA4896" s="1071"/>
      <c r="AB4896" s="1071"/>
    </row>
    <row r="4897" spans="23:28" ht="70.5" customHeight="1">
      <c r="W4897" s="829">
        <f t="shared" si="564"/>
        <v>0</v>
      </c>
      <c r="X4897" s="828">
        <f t="shared" si="565"/>
        <v>0</v>
      </c>
      <c r="Y4897" s="1069">
        <f>[5]building!Y4888</f>
        <v>0</v>
      </c>
      <c r="Z4897" s="749">
        <f t="shared" si="566"/>
        <v>0</v>
      </c>
      <c r="AA4897" s="1071"/>
      <c r="AB4897" s="1071"/>
    </row>
    <row r="4898" spans="23:28" ht="70.5" customHeight="1">
      <c r="W4898" s="829">
        <f t="shared" si="564"/>
        <v>0</v>
      </c>
      <c r="X4898" s="828">
        <f t="shared" si="565"/>
        <v>0</v>
      </c>
      <c r="Y4898" s="1069">
        <f>[5]building!Y4889</f>
        <v>0</v>
      </c>
      <c r="Z4898" s="749">
        <f t="shared" si="566"/>
        <v>0</v>
      </c>
      <c r="AA4898" s="1071"/>
      <c r="AB4898" s="1071"/>
    </row>
    <row r="4899" spans="23:28" ht="70.5" customHeight="1">
      <c r="W4899" s="829">
        <f t="shared" si="564"/>
        <v>0</v>
      </c>
      <c r="X4899" s="828">
        <f t="shared" si="565"/>
        <v>0</v>
      </c>
      <c r="Y4899" s="1069">
        <f>[5]building!Y4890</f>
        <v>0</v>
      </c>
      <c r="Z4899" s="749">
        <f t="shared" si="566"/>
        <v>0</v>
      </c>
      <c r="AA4899" s="1071"/>
      <c r="AB4899" s="1071"/>
    </row>
    <row r="4900" spans="23:28" ht="70.5" customHeight="1">
      <c r="W4900" s="829">
        <f t="shared" si="564"/>
        <v>0</v>
      </c>
      <c r="X4900" s="828">
        <f t="shared" si="565"/>
        <v>0</v>
      </c>
      <c r="Y4900" s="1069">
        <f>[5]building!Y4891</f>
        <v>0</v>
      </c>
      <c r="Z4900" s="749">
        <f t="shared" si="566"/>
        <v>0</v>
      </c>
      <c r="AA4900" s="1071"/>
      <c r="AB4900" s="1071"/>
    </row>
    <row r="4901" spans="23:28" ht="70.5" customHeight="1">
      <c r="W4901" s="829">
        <f t="shared" si="564"/>
        <v>0</v>
      </c>
      <c r="X4901" s="828">
        <f t="shared" si="565"/>
        <v>0</v>
      </c>
      <c r="Y4901" s="1069">
        <f>[5]building!Y4892</f>
        <v>0</v>
      </c>
      <c r="Z4901" s="749">
        <f t="shared" si="566"/>
        <v>0</v>
      </c>
      <c r="AA4901" s="1071"/>
      <c r="AB4901" s="1071"/>
    </row>
    <row r="4902" spans="23:28" ht="70.5" customHeight="1">
      <c r="W4902" s="829">
        <f t="shared" si="564"/>
        <v>0</v>
      </c>
      <c r="X4902" s="828">
        <f t="shared" si="565"/>
        <v>0</v>
      </c>
      <c r="Y4902" s="1069">
        <f>[5]building!Y4893</f>
        <v>0</v>
      </c>
      <c r="Z4902" s="749">
        <f t="shared" si="566"/>
        <v>0</v>
      </c>
      <c r="AA4902" s="1071"/>
      <c r="AB4902" s="1071"/>
    </row>
    <row r="4903" spans="23:28" ht="70.5" customHeight="1">
      <c r="W4903" s="829">
        <f t="shared" si="564"/>
        <v>0</v>
      </c>
      <c r="X4903" s="828">
        <f t="shared" si="565"/>
        <v>0</v>
      </c>
      <c r="Y4903" s="1069">
        <f>[5]building!Y4894</f>
        <v>0</v>
      </c>
      <c r="Z4903" s="749">
        <f t="shared" si="566"/>
        <v>0</v>
      </c>
      <c r="AA4903" s="1071"/>
      <c r="AB4903" s="1071"/>
    </row>
    <row r="4904" spans="23:28" ht="70.5" customHeight="1">
      <c r="W4904" s="829">
        <f t="shared" si="564"/>
        <v>0</v>
      </c>
      <c r="X4904" s="828">
        <f t="shared" si="565"/>
        <v>0</v>
      </c>
      <c r="Y4904" s="1069">
        <f>[5]building!Y4895</f>
        <v>0</v>
      </c>
      <c r="Z4904" s="749">
        <f t="shared" si="566"/>
        <v>0</v>
      </c>
      <c r="AA4904" s="1071"/>
      <c r="AB4904" s="1071"/>
    </row>
    <row r="4905" spans="23:28" ht="70.5" customHeight="1">
      <c r="W4905" s="829">
        <f t="shared" si="564"/>
        <v>0</v>
      </c>
      <c r="X4905" s="828">
        <f t="shared" si="565"/>
        <v>0</v>
      </c>
      <c r="Y4905" s="1069">
        <f>[5]building!Y4896</f>
        <v>0</v>
      </c>
      <c r="Z4905" s="749">
        <f t="shared" si="566"/>
        <v>0</v>
      </c>
      <c r="AA4905" s="1071"/>
      <c r="AB4905" s="1071"/>
    </row>
    <row r="4906" spans="23:28" ht="70.5" customHeight="1">
      <c r="W4906" s="829">
        <f t="shared" si="564"/>
        <v>0</v>
      </c>
      <c r="X4906" s="828">
        <f t="shared" si="565"/>
        <v>0</v>
      </c>
      <c r="Y4906" s="1069">
        <f>[5]building!Y4897</f>
        <v>0</v>
      </c>
      <c r="Z4906" s="749">
        <f t="shared" si="566"/>
        <v>0</v>
      </c>
      <c r="AA4906" s="1071"/>
      <c r="AB4906" s="1071"/>
    </row>
    <row r="4907" spans="23:28" ht="70.5" customHeight="1">
      <c r="W4907" s="829">
        <f t="shared" si="564"/>
        <v>0</v>
      </c>
      <c r="X4907" s="828">
        <f t="shared" si="565"/>
        <v>0</v>
      </c>
      <c r="Y4907" s="1069">
        <f>[5]building!Y4898</f>
        <v>0</v>
      </c>
      <c r="Z4907" s="749">
        <f t="shared" si="566"/>
        <v>0</v>
      </c>
      <c r="AA4907" s="1071"/>
      <c r="AB4907" s="1071"/>
    </row>
    <row r="4908" spans="23:28" ht="70.5" customHeight="1">
      <c r="W4908" s="829">
        <f t="shared" si="564"/>
        <v>0</v>
      </c>
      <c r="X4908" s="828">
        <f t="shared" si="565"/>
        <v>0</v>
      </c>
      <c r="Y4908" s="1069">
        <f>[5]building!Y4899</f>
        <v>0</v>
      </c>
      <c r="Z4908" s="749">
        <f t="shared" si="566"/>
        <v>0</v>
      </c>
      <c r="AA4908" s="1071"/>
      <c r="AB4908" s="1071"/>
    </row>
    <row r="4909" spans="23:28" ht="70.5" customHeight="1">
      <c r="W4909" s="829">
        <f t="shared" si="564"/>
        <v>0</v>
      </c>
      <c r="X4909" s="828">
        <f t="shared" si="565"/>
        <v>0</v>
      </c>
      <c r="Y4909" s="1069">
        <f>[5]building!Y4900</f>
        <v>0</v>
      </c>
      <c r="Z4909" s="749">
        <f t="shared" si="566"/>
        <v>0</v>
      </c>
      <c r="AA4909" s="1071"/>
      <c r="AB4909" s="1071"/>
    </row>
    <row r="4910" spans="23:28" ht="70.5" customHeight="1">
      <c r="W4910" s="829">
        <f t="shared" si="564"/>
        <v>0</v>
      </c>
      <c r="X4910" s="828">
        <f t="shared" si="565"/>
        <v>0</v>
      </c>
      <c r="Y4910" s="1069">
        <f>[5]building!Y4901</f>
        <v>0</v>
      </c>
      <c r="Z4910" s="749">
        <f t="shared" si="566"/>
        <v>0</v>
      </c>
      <c r="AA4910" s="1071"/>
      <c r="AB4910" s="1071"/>
    </row>
    <row r="4911" spans="23:28" ht="70.5" customHeight="1">
      <c r="W4911" s="829">
        <f t="shared" si="564"/>
        <v>0</v>
      </c>
      <c r="X4911" s="828">
        <f t="shared" si="565"/>
        <v>0</v>
      </c>
      <c r="Y4911" s="1069">
        <f>[5]building!Y4902</f>
        <v>0</v>
      </c>
      <c r="Z4911" s="749">
        <f t="shared" si="566"/>
        <v>0</v>
      </c>
      <c r="AA4911" s="1071"/>
      <c r="AB4911" s="1071"/>
    </row>
    <row r="4912" spans="23:28" ht="70.5" customHeight="1">
      <c r="W4912" s="829">
        <f t="shared" si="564"/>
        <v>0</v>
      </c>
      <c r="X4912" s="828">
        <f t="shared" si="565"/>
        <v>0</v>
      </c>
      <c r="Y4912" s="1069">
        <f>[5]building!Y4903</f>
        <v>0</v>
      </c>
      <c r="Z4912" s="749">
        <f t="shared" si="566"/>
        <v>0</v>
      </c>
      <c r="AA4912" s="1071"/>
      <c r="AB4912" s="1071"/>
    </row>
    <row r="4913" spans="23:28" ht="70.5" customHeight="1">
      <c r="W4913" s="829">
        <f t="shared" si="564"/>
        <v>0</v>
      </c>
      <c r="X4913" s="828">
        <f t="shared" si="565"/>
        <v>0</v>
      </c>
      <c r="Y4913" s="1069">
        <f>[5]building!Y4904</f>
        <v>0</v>
      </c>
      <c r="Z4913" s="749">
        <f t="shared" si="566"/>
        <v>0</v>
      </c>
      <c r="AA4913" s="1071"/>
      <c r="AB4913" s="1071"/>
    </row>
    <row r="4914" spans="23:28" ht="70.5" customHeight="1">
      <c r="W4914" s="829">
        <f t="shared" si="564"/>
        <v>0</v>
      </c>
      <c r="X4914" s="828">
        <f t="shared" si="565"/>
        <v>0</v>
      </c>
      <c r="Y4914" s="1069">
        <f>[5]building!Y4905</f>
        <v>0</v>
      </c>
      <c r="Z4914" s="749">
        <f t="shared" si="566"/>
        <v>0</v>
      </c>
      <c r="AA4914" s="1071"/>
      <c r="AB4914" s="1071"/>
    </row>
    <row r="4915" spans="23:28" ht="70.5" customHeight="1">
      <c r="W4915" s="829">
        <f t="shared" si="564"/>
        <v>0</v>
      </c>
      <c r="X4915" s="828">
        <f t="shared" si="565"/>
        <v>0</v>
      </c>
      <c r="Y4915" s="1069">
        <f>[5]building!Y4906</f>
        <v>0</v>
      </c>
      <c r="Z4915" s="749">
        <f t="shared" si="566"/>
        <v>0</v>
      </c>
      <c r="AA4915" s="1071"/>
      <c r="AB4915" s="1071"/>
    </row>
    <row r="4916" spans="23:28" ht="70.5" customHeight="1">
      <c r="W4916" s="829">
        <f t="shared" si="564"/>
        <v>0</v>
      </c>
      <c r="X4916" s="828">
        <f t="shared" si="565"/>
        <v>0</v>
      </c>
      <c r="Y4916" s="1069">
        <f>[5]building!Y4907</f>
        <v>0</v>
      </c>
      <c r="Z4916" s="749">
        <f t="shared" si="566"/>
        <v>0</v>
      </c>
      <c r="AA4916" s="1071"/>
      <c r="AB4916" s="1071"/>
    </row>
    <row r="4917" spans="23:28" ht="70.5" customHeight="1">
      <c r="W4917" s="829">
        <f t="shared" si="564"/>
        <v>0</v>
      </c>
      <c r="X4917" s="828">
        <f t="shared" si="565"/>
        <v>0</v>
      </c>
      <c r="Y4917" s="1069">
        <f>[5]building!Y4908</f>
        <v>0</v>
      </c>
      <c r="Z4917" s="749">
        <f t="shared" si="566"/>
        <v>0</v>
      </c>
      <c r="AA4917" s="1071"/>
      <c r="AB4917" s="1071"/>
    </row>
    <row r="4918" spans="23:28" ht="70.5" customHeight="1">
      <c r="W4918" s="829">
        <f t="shared" si="564"/>
        <v>0</v>
      </c>
      <c r="X4918" s="828">
        <f t="shared" si="565"/>
        <v>0</v>
      </c>
      <c r="Y4918" s="1069">
        <f>[5]building!Y4909</f>
        <v>0</v>
      </c>
      <c r="Z4918" s="749">
        <f t="shared" si="566"/>
        <v>0</v>
      </c>
      <c r="AA4918" s="1071"/>
      <c r="AB4918" s="1071"/>
    </row>
    <row r="4919" spans="23:28" ht="70.5" customHeight="1">
      <c r="W4919" s="829">
        <f t="shared" si="564"/>
        <v>0</v>
      </c>
      <c r="X4919" s="828">
        <f t="shared" si="565"/>
        <v>0</v>
      </c>
      <c r="Y4919" s="1069">
        <f>[5]building!Y4910</f>
        <v>0</v>
      </c>
      <c r="Z4919" s="749">
        <f t="shared" si="566"/>
        <v>0</v>
      </c>
      <c r="AA4919" s="1071"/>
      <c r="AB4919" s="1071"/>
    </row>
    <row r="4920" spans="23:28" ht="70.5" customHeight="1">
      <c r="W4920" s="829">
        <f t="shared" si="564"/>
        <v>0</v>
      </c>
      <c r="X4920" s="828">
        <f t="shared" si="565"/>
        <v>0</v>
      </c>
      <c r="Y4920" s="1069">
        <f>[5]building!Y4911</f>
        <v>0</v>
      </c>
      <c r="Z4920" s="749">
        <f t="shared" si="566"/>
        <v>0</v>
      </c>
      <c r="AA4920" s="1071"/>
      <c r="AB4920" s="1071"/>
    </row>
    <row r="4921" spans="23:28" ht="70.5" customHeight="1">
      <c r="W4921" s="829">
        <f t="shared" si="564"/>
        <v>0</v>
      </c>
      <c r="X4921" s="828">
        <f t="shared" si="565"/>
        <v>0</v>
      </c>
      <c r="Y4921" s="1069">
        <f>[5]building!Y4912</f>
        <v>0</v>
      </c>
      <c r="Z4921" s="749">
        <f t="shared" si="566"/>
        <v>0</v>
      </c>
      <c r="AA4921" s="1071"/>
      <c r="AB4921" s="1071"/>
    </row>
    <row r="4922" spans="23:28" ht="70.5" customHeight="1">
      <c r="W4922" s="829">
        <f t="shared" si="564"/>
        <v>0</v>
      </c>
      <c r="X4922" s="828">
        <f t="shared" si="565"/>
        <v>0</v>
      </c>
      <c r="Y4922" s="1069">
        <f>[5]building!Y4913</f>
        <v>0</v>
      </c>
      <c r="Z4922" s="749">
        <f t="shared" si="566"/>
        <v>0</v>
      </c>
      <c r="AA4922" s="1071"/>
      <c r="AB4922" s="1071"/>
    </row>
    <row r="4923" spans="23:28" ht="70.5" customHeight="1">
      <c r="W4923" s="829">
        <f t="shared" si="564"/>
        <v>0</v>
      </c>
      <c r="X4923" s="828">
        <f t="shared" si="565"/>
        <v>0</v>
      </c>
      <c r="Y4923" s="1069">
        <f>[5]building!Y4914</f>
        <v>0</v>
      </c>
      <c r="Z4923" s="749">
        <f t="shared" si="566"/>
        <v>0</v>
      </c>
      <c r="AA4923" s="1071"/>
      <c r="AB4923" s="1071"/>
    </row>
    <row r="4924" spans="23:28" ht="70.5" customHeight="1">
      <c r="W4924" s="829">
        <f t="shared" si="564"/>
        <v>0</v>
      </c>
      <c r="X4924" s="828">
        <f t="shared" si="565"/>
        <v>0</v>
      </c>
      <c r="Y4924" s="1069">
        <f>[5]building!Y4915</f>
        <v>0</v>
      </c>
      <c r="Z4924" s="749">
        <f t="shared" si="566"/>
        <v>0</v>
      </c>
      <c r="AA4924" s="1071"/>
      <c r="AB4924" s="1071"/>
    </row>
    <row r="4925" spans="23:28" ht="70.5" customHeight="1">
      <c r="W4925" s="829">
        <f t="shared" si="564"/>
        <v>0</v>
      </c>
      <c r="X4925" s="828">
        <f t="shared" si="565"/>
        <v>0</v>
      </c>
      <c r="Y4925" s="1069">
        <f>[5]building!Y4916</f>
        <v>0</v>
      </c>
      <c r="Z4925" s="749">
        <f t="shared" si="566"/>
        <v>0</v>
      </c>
      <c r="AA4925" s="1071"/>
      <c r="AB4925" s="1071"/>
    </row>
    <row r="4926" spans="23:28" ht="70.5" customHeight="1">
      <c r="W4926" s="829">
        <f t="shared" si="564"/>
        <v>0</v>
      </c>
      <c r="X4926" s="828">
        <f t="shared" si="565"/>
        <v>0</v>
      </c>
      <c r="Y4926" s="1069">
        <f>[5]building!Y4917</f>
        <v>0</v>
      </c>
      <c r="Z4926" s="749">
        <f t="shared" si="566"/>
        <v>0</v>
      </c>
      <c r="AA4926" s="1071"/>
      <c r="AB4926" s="1071"/>
    </row>
    <row r="4927" spans="23:28" ht="70.5" customHeight="1">
      <c r="W4927" s="829">
        <f t="shared" si="564"/>
        <v>0</v>
      </c>
      <c r="X4927" s="828">
        <f t="shared" si="565"/>
        <v>0</v>
      </c>
      <c r="Y4927" s="1069">
        <f>[5]building!Y4918</f>
        <v>0</v>
      </c>
      <c r="Z4927" s="749">
        <f t="shared" si="566"/>
        <v>0</v>
      </c>
      <c r="AA4927" s="1071"/>
      <c r="AB4927" s="1071"/>
    </row>
    <row r="4928" spans="23:28" ht="70.5" customHeight="1">
      <c r="W4928" s="829">
        <f t="shared" si="564"/>
        <v>0</v>
      </c>
      <c r="X4928" s="828">
        <f t="shared" si="565"/>
        <v>0</v>
      </c>
      <c r="Y4928" s="1069">
        <f>[5]building!Y4919</f>
        <v>0</v>
      </c>
      <c r="Z4928" s="749">
        <f t="shared" si="566"/>
        <v>0</v>
      </c>
      <c r="AA4928" s="1071"/>
      <c r="AB4928" s="1071"/>
    </row>
    <row r="4929" spans="23:28" ht="70.5" customHeight="1">
      <c r="W4929" s="829">
        <f t="shared" si="564"/>
        <v>0</v>
      </c>
      <c r="X4929" s="828">
        <f t="shared" si="565"/>
        <v>0</v>
      </c>
      <c r="Y4929" s="1069">
        <f>[5]building!Y4920</f>
        <v>0</v>
      </c>
      <c r="Z4929" s="749">
        <f t="shared" si="566"/>
        <v>0</v>
      </c>
      <c r="AA4929" s="1071"/>
      <c r="AB4929" s="1071"/>
    </row>
    <row r="4930" spans="23:28" ht="70.5" customHeight="1">
      <c r="W4930" s="829">
        <f t="shared" si="564"/>
        <v>0</v>
      </c>
      <c r="X4930" s="828">
        <f t="shared" si="565"/>
        <v>0</v>
      </c>
      <c r="Y4930" s="1069">
        <f>[5]building!Y4921</f>
        <v>0</v>
      </c>
      <c r="Z4930" s="749">
        <f t="shared" si="566"/>
        <v>0</v>
      </c>
      <c r="AA4930" s="1071"/>
      <c r="AB4930" s="1071"/>
    </row>
    <row r="4931" spans="23:28" ht="70.5" customHeight="1">
      <c r="W4931" s="829">
        <f t="shared" si="564"/>
        <v>0</v>
      </c>
      <c r="X4931" s="828">
        <f t="shared" si="565"/>
        <v>0</v>
      </c>
      <c r="Y4931" s="1069">
        <f>[5]building!Y4922</f>
        <v>0</v>
      </c>
      <c r="Z4931" s="749">
        <f t="shared" si="566"/>
        <v>0</v>
      </c>
      <c r="AA4931" s="1071"/>
      <c r="AB4931" s="1071"/>
    </row>
    <row r="4932" spans="23:28" ht="70.5" customHeight="1">
      <c r="W4932" s="829">
        <f t="shared" si="564"/>
        <v>0</v>
      </c>
      <c r="X4932" s="828">
        <f t="shared" si="565"/>
        <v>0</v>
      </c>
      <c r="Y4932" s="1069">
        <f>[5]building!Y4923</f>
        <v>0</v>
      </c>
      <c r="Z4932" s="749">
        <f t="shared" si="566"/>
        <v>0</v>
      </c>
      <c r="AA4932" s="1071"/>
      <c r="AB4932" s="1071"/>
    </row>
    <row r="4933" spans="23:28" ht="70.5" customHeight="1">
      <c r="W4933" s="829">
        <f t="shared" si="564"/>
        <v>0</v>
      </c>
      <c r="X4933" s="828">
        <f t="shared" si="565"/>
        <v>0</v>
      </c>
      <c r="Y4933" s="1069">
        <f>[5]building!Y4924</f>
        <v>0</v>
      </c>
      <c r="Z4933" s="749">
        <f t="shared" si="566"/>
        <v>0</v>
      </c>
      <c r="AA4933" s="1071"/>
      <c r="AB4933" s="1071"/>
    </row>
    <row r="4934" spans="23:28" ht="70.5" customHeight="1">
      <c r="W4934" s="829">
        <f t="shared" si="564"/>
        <v>0</v>
      </c>
      <c r="X4934" s="828">
        <f t="shared" si="565"/>
        <v>0</v>
      </c>
      <c r="Y4934" s="1069">
        <f>[5]building!Y4925</f>
        <v>0</v>
      </c>
      <c r="Z4934" s="749">
        <f t="shared" si="566"/>
        <v>0</v>
      </c>
      <c r="AA4934" s="1071"/>
      <c r="AB4934" s="1071"/>
    </row>
    <row r="4935" spans="23:28" ht="70.5" customHeight="1">
      <c r="W4935" s="829">
        <f t="shared" si="564"/>
        <v>0</v>
      </c>
      <c r="X4935" s="828">
        <f t="shared" si="565"/>
        <v>0</v>
      </c>
      <c r="Y4935" s="1069">
        <f>[5]building!Y4926</f>
        <v>0</v>
      </c>
      <c r="Z4935" s="749">
        <f t="shared" si="566"/>
        <v>0</v>
      </c>
      <c r="AA4935" s="1071"/>
      <c r="AB4935" s="1071"/>
    </row>
    <row r="4936" spans="23:28" ht="70.5" customHeight="1">
      <c r="W4936" s="829">
        <f t="shared" si="564"/>
        <v>0</v>
      </c>
      <c r="X4936" s="828">
        <f t="shared" si="565"/>
        <v>0</v>
      </c>
      <c r="Y4936" s="1069">
        <f>[5]building!Y4927</f>
        <v>0</v>
      </c>
      <c r="Z4936" s="749">
        <f t="shared" si="566"/>
        <v>0</v>
      </c>
      <c r="AA4936" s="1071"/>
      <c r="AB4936" s="1071"/>
    </row>
    <row r="4937" spans="23:28" ht="70.5" customHeight="1">
      <c r="W4937" s="829">
        <f t="shared" si="564"/>
        <v>0</v>
      </c>
      <c r="X4937" s="828">
        <f t="shared" si="565"/>
        <v>0</v>
      </c>
      <c r="Y4937" s="1069">
        <f>[5]building!Y4928</f>
        <v>0</v>
      </c>
      <c r="Z4937" s="749">
        <f t="shared" si="566"/>
        <v>0</v>
      </c>
      <c r="AA4937" s="1071"/>
      <c r="AB4937" s="1071"/>
    </row>
    <row r="4938" spans="23:28" ht="70.5" customHeight="1">
      <c r="W4938" s="829">
        <f t="shared" si="564"/>
        <v>0</v>
      </c>
      <c r="X4938" s="828">
        <f t="shared" si="565"/>
        <v>0</v>
      </c>
      <c r="Y4938" s="1069">
        <f>[5]building!Y4929</f>
        <v>0</v>
      </c>
      <c r="Z4938" s="749">
        <f t="shared" si="566"/>
        <v>0</v>
      </c>
      <c r="AA4938" s="1071"/>
      <c r="AB4938" s="1071"/>
    </row>
    <row r="4939" spans="23:28" ht="70.5" customHeight="1">
      <c r="W4939" s="829">
        <f t="shared" si="564"/>
        <v>0</v>
      </c>
      <c r="X4939" s="828">
        <f t="shared" si="565"/>
        <v>0</v>
      </c>
      <c r="Y4939" s="1069">
        <f>[5]building!Y4930</f>
        <v>0</v>
      </c>
      <c r="Z4939" s="749">
        <f t="shared" si="566"/>
        <v>0</v>
      </c>
      <c r="AA4939" s="1071"/>
      <c r="AB4939" s="1071"/>
    </row>
    <row r="4940" spans="23:28" ht="70.5" customHeight="1">
      <c r="W4940" s="829">
        <f t="shared" si="564"/>
        <v>0</v>
      </c>
      <c r="X4940" s="828">
        <f t="shared" si="565"/>
        <v>0</v>
      </c>
      <c r="Y4940" s="1069">
        <f>[5]building!Y4931</f>
        <v>0</v>
      </c>
      <c r="Z4940" s="749">
        <f t="shared" si="566"/>
        <v>0</v>
      </c>
      <c r="AA4940" s="1071"/>
      <c r="AB4940" s="1071"/>
    </row>
    <row r="4941" spans="23:28" ht="70.5" customHeight="1">
      <c r="W4941" s="829">
        <f t="shared" si="564"/>
        <v>0</v>
      </c>
      <c r="X4941" s="828">
        <f t="shared" si="565"/>
        <v>0</v>
      </c>
      <c r="Y4941" s="1069">
        <f>[5]building!Y4932</f>
        <v>0</v>
      </c>
      <c r="Z4941" s="749">
        <f t="shared" si="566"/>
        <v>0</v>
      </c>
      <c r="AA4941" s="1071"/>
      <c r="AB4941" s="1071"/>
    </row>
    <row r="4942" spans="23:28" ht="70.5" customHeight="1">
      <c r="W4942" s="829">
        <f t="shared" si="564"/>
        <v>0</v>
      </c>
      <c r="X4942" s="828">
        <f t="shared" si="565"/>
        <v>0</v>
      </c>
      <c r="Y4942" s="1069">
        <f>[5]building!Y4933</f>
        <v>0</v>
      </c>
      <c r="Z4942" s="749">
        <f t="shared" si="566"/>
        <v>0</v>
      </c>
      <c r="AA4942" s="1071"/>
      <c r="AB4942" s="1071"/>
    </row>
    <row r="4943" spans="23:28" ht="70.5" customHeight="1">
      <c r="W4943" s="829">
        <f t="shared" si="564"/>
        <v>0</v>
      </c>
      <c r="X4943" s="828">
        <f t="shared" si="565"/>
        <v>0</v>
      </c>
      <c r="Y4943" s="1069">
        <f>[5]building!Y4934</f>
        <v>0</v>
      </c>
      <c r="Z4943" s="749">
        <f t="shared" si="566"/>
        <v>0</v>
      </c>
      <c r="AA4943" s="1071"/>
      <c r="AB4943" s="1071"/>
    </row>
    <row r="4944" spans="23:28" ht="70.5" customHeight="1">
      <c r="W4944" s="829">
        <f t="shared" si="564"/>
        <v>0</v>
      </c>
      <c r="X4944" s="828">
        <f t="shared" si="565"/>
        <v>0</v>
      </c>
      <c r="Y4944" s="1069">
        <f>[5]building!Y4935</f>
        <v>0</v>
      </c>
      <c r="Z4944" s="749">
        <f t="shared" si="566"/>
        <v>0</v>
      </c>
      <c r="AA4944" s="1071"/>
      <c r="AB4944" s="1071"/>
    </row>
    <row r="4945" spans="23:28" ht="70.5" customHeight="1">
      <c r="W4945" s="829">
        <f t="shared" si="564"/>
        <v>0</v>
      </c>
      <c r="X4945" s="828">
        <f t="shared" si="565"/>
        <v>0</v>
      </c>
      <c r="Y4945" s="1069">
        <f>[5]building!Y4936</f>
        <v>0</v>
      </c>
      <c r="Z4945" s="749">
        <f t="shared" si="566"/>
        <v>0</v>
      </c>
      <c r="AA4945" s="1071"/>
      <c r="AB4945" s="1071"/>
    </row>
    <row r="4946" spans="23:28" ht="70.5" customHeight="1">
      <c r="W4946" s="829">
        <f t="shared" si="564"/>
        <v>0</v>
      </c>
      <c r="X4946" s="828">
        <f t="shared" si="565"/>
        <v>0</v>
      </c>
      <c r="Y4946" s="1069">
        <f>[5]building!Y4937</f>
        <v>0</v>
      </c>
      <c r="Z4946" s="749">
        <f t="shared" si="566"/>
        <v>0</v>
      </c>
      <c r="AA4946" s="1071"/>
      <c r="AB4946" s="1071"/>
    </row>
    <row r="4947" spans="23:28" ht="70.5" customHeight="1">
      <c r="W4947" s="829">
        <f t="shared" si="564"/>
        <v>0</v>
      </c>
      <c r="X4947" s="828">
        <f t="shared" si="565"/>
        <v>0</v>
      </c>
      <c r="Y4947" s="1069">
        <f>[5]building!Y4938</f>
        <v>0</v>
      </c>
      <c r="Z4947" s="749">
        <f t="shared" si="566"/>
        <v>0</v>
      </c>
      <c r="AA4947" s="1071"/>
      <c r="AB4947" s="1071"/>
    </row>
    <row r="4948" spans="23:28" ht="70.5" customHeight="1">
      <c r="W4948" s="829">
        <f t="shared" si="564"/>
        <v>0</v>
      </c>
      <c r="X4948" s="828">
        <f t="shared" si="565"/>
        <v>0</v>
      </c>
      <c r="Y4948" s="1069">
        <f>[5]building!Y4939</f>
        <v>0</v>
      </c>
      <c r="Z4948" s="749">
        <f t="shared" si="566"/>
        <v>0</v>
      </c>
      <c r="AA4948" s="1071"/>
      <c r="AB4948" s="1071"/>
    </row>
    <row r="4949" spans="23:28" ht="70.5" customHeight="1">
      <c r="W4949" s="829">
        <f t="shared" si="564"/>
        <v>0</v>
      </c>
      <c r="X4949" s="828">
        <f t="shared" si="565"/>
        <v>0</v>
      </c>
      <c r="Y4949" s="1069">
        <f>[5]building!Y4940</f>
        <v>0</v>
      </c>
      <c r="Z4949" s="749">
        <f t="shared" si="566"/>
        <v>0</v>
      </c>
      <c r="AA4949" s="1071"/>
      <c r="AB4949" s="1071"/>
    </row>
    <row r="4950" spans="23:28" ht="70.5" customHeight="1">
      <c r="W4950" s="829">
        <f t="shared" si="564"/>
        <v>0</v>
      </c>
      <c r="X4950" s="828">
        <f t="shared" si="565"/>
        <v>0</v>
      </c>
      <c r="Y4950" s="1069">
        <f>[5]building!Y4941</f>
        <v>0</v>
      </c>
      <c r="Z4950" s="749">
        <f t="shared" si="566"/>
        <v>0</v>
      </c>
      <c r="AA4950" s="1071"/>
      <c r="AB4950" s="1071"/>
    </row>
    <row r="4951" spans="23:28" ht="70.5" customHeight="1">
      <c r="W4951" s="829">
        <f t="shared" si="564"/>
        <v>0</v>
      </c>
      <c r="X4951" s="828">
        <f t="shared" si="565"/>
        <v>0</v>
      </c>
      <c r="Y4951" s="1069">
        <f>[5]building!Y4942</f>
        <v>0</v>
      </c>
      <c r="Z4951" s="749">
        <f t="shared" si="566"/>
        <v>0</v>
      </c>
      <c r="AA4951" s="1071"/>
      <c r="AB4951" s="1071"/>
    </row>
    <row r="4952" spans="23:28" ht="70.5" customHeight="1">
      <c r="W4952" s="829">
        <f t="shared" si="564"/>
        <v>0</v>
      </c>
      <c r="X4952" s="828">
        <f t="shared" si="565"/>
        <v>0</v>
      </c>
      <c r="Y4952" s="1069">
        <f>[5]building!Y4943</f>
        <v>0</v>
      </c>
      <c r="Z4952" s="749">
        <f t="shared" si="566"/>
        <v>0</v>
      </c>
      <c r="AA4952" s="1071"/>
      <c r="AB4952" s="1071"/>
    </row>
    <row r="4953" spans="23:28" ht="70.5" customHeight="1">
      <c r="W4953" s="829">
        <f t="shared" si="564"/>
        <v>0</v>
      </c>
      <c r="X4953" s="828">
        <f t="shared" si="565"/>
        <v>0</v>
      </c>
      <c r="Y4953" s="1069">
        <f>[5]building!Y4944</f>
        <v>0</v>
      </c>
      <c r="Z4953" s="749">
        <f t="shared" si="566"/>
        <v>0</v>
      </c>
      <c r="AA4953" s="1071"/>
      <c r="AB4953" s="1071"/>
    </row>
    <row r="4954" spans="23:28" ht="70.5" customHeight="1">
      <c r="W4954" s="829">
        <f t="shared" si="564"/>
        <v>0</v>
      </c>
      <c r="X4954" s="828">
        <f t="shared" si="565"/>
        <v>0</v>
      </c>
      <c r="Y4954" s="1069">
        <f>[5]building!Y4945</f>
        <v>0</v>
      </c>
      <c r="Z4954" s="749">
        <f t="shared" si="566"/>
        <v>0</v>
      </c>
      <c r="AA4954" s="1071"/>
      <c r="AB4954" s="1071"/>
    </row>
    <row r="4955" spans="23:28" ht="70.5" customHeight="1">
      <c r="W4955" s="829">
        <f t="shared" si="564"/>
        <v>0</v>
      </c>
      <c r="X4955" s="828">
        <f t="shared" si="565"/>
        <v>0</v>
      </c>
      <c r="Y4955" s="1069">
        <f>[5]building!Y4946</f>
        <v>0</v>
      </c>
      <c r="Z4955" s="749">
        <f t="shared" si="566"/>
        <v>0</v>
      </c>
      <c r="AA4955" s="1071"/>
      <c r="AB4955" s="1071"/>
    </row>
    <row r="4956" spans="23:28" ht="70.5" customHeight="1">
      <c r="W4956" s="829">
        <f t="shared" si="564"/>
        <v>0</v>
      </c>
      <c r="X4956" s="828">
        <f t="shared" si="565"/>
        <v>0</v>
      </c>
      <c r="Y4956" s="1069">
        <f>[5]building!Y4947</f>
        <v>0</v>
      </c>
      <c r="Z4956" s="749">
        <f t="shared" si="566"/>
        <v>0</v>
      </c>
      <c r="AA4956" s="1071"/>
      <c r="AB4956" s="1071"/>
    </row>
    <row r="4957" spans="23:28" ht="70.5" customHeight="1">
      <c r="W4957" s="829">
        <f t="shared" si="564"/>
        <v>0</v>
      </c>
      <c r="X4957" s="828">
        <f t="shared" si="565"/>
        <v>0</v>
      </c>
      <c r="Y4957" s="1069">
        <f>[5]building!Y4948</f>
        <v>0</v>
      </c>
      <c r="Z4957" s="749">
        <f t="shared" si="566"/>
        <v>0</v>
      </c>
      <c r="AA4957" s="1071"/>
      <c r="AB4957" s="1071"/>
    </row>
    <row r="4958" spans="23:28" ht="70.5" customHeight="1">
      <c r="W4958" s="829">
        <f t="shared" ref="W4958:W5021" si="567">G4958+I4958+K4958+M4958+O4958+Q4958+S4958+U4958</f>
        <v>0</v>
      </c>
      <c r="X4958" s="828">
        <f t="shared" ref="X4958:X5021" si="568">W4958*C4958</f>
        <v>0</v>
      </c>
      <c r="Y4958" s="1069">
        <f>[5]building!Y4949</f>
        <v>0</v>
      </c>
      <c r="Z4958" s="749">
        <f t="shared" ref="Z4958:Z5021" si="569">Y4958*C4958</f>
        <v>0</v>
      </c>
      <c r="AA4958" s="1071"/>
      <c r="AB4958" s="1071"/>
    </row>
    <row r="4959" spans="23:28" ht="70.5" customHeight="1">
      <c r="W4959" s="829">
        <f t="shared" si="567"/>
        <v>0</v>
      </c>
      <c r="X4959" s="828">
        <f t="shared" si="568"/>
        <v>0</v>
      </c>
      <c r="Y4959" s="1069">
        <f>[5]building!Y4950</f>
        <v>0</v>
      </c>
      <c r="Z4959" s="749">
        <f t="shared" si="569"/>
        <v>0</v>
      </c>
      <c r="AA4959" s="1071"/>
      <c r="AB4959" s="1071"/>
    </row>
    <row r="4960" spans="23:28" ht="70.5" customHeight="1">
      <c r="W4960" s="829">
        <f t="shared" si="567"/>
        <v>0</v>
      </c>
      <c r="X4960" s="828">
        <f t="shared" si="568"/>
        <v>0</v>
      </c>
      <c r="Y4960" s="1069">
        <f>[5]building!Y4951</f>
        <v>0</v>
      </c>
      <c r="Z4960" s="749">
        <f t="shared" si="569"/>
        <v>0</v>
      </c>
      <c r="AA4960" s="1071"/>
      <c r="AB4960" s="1071"/>
    </row>
    <row r="4961" spans="23:28" ht="70.5" customHeight="1">
      <c r="W4961" s="829">
        <f t="shared" si="567"/>
        <v>0</v>
      </c>
      <c r="X4961" s="828">
        <f t="shared" si="568"/>
        <v>0</v>
      </c>
      <c r="Y4961" s="1069">
        <f>[5]building!Y4952</f>
        <v>0</v>
      </c>
      <c r="Z4961" s="749">
        <f t="shared" si="569"/>
        <v>0</v>
      </c>
      <c r="AA4961" s="1071"/>
      <c r="AB4961" s="1071"/>
    </row>
    <row r="4962" spans="23:28" ht="70.5" customHeight="1">
      <c r="W4962" s="829">
        <f t="shared" si="567"/>
        <v>0</v>
      </c>
      <c r="X4962" s="828">
        <f t="shared" si="568"/>
        <v>0</v>
      </c>
      <c r="Y4962" s="1069">
        <f>[5]building!Y4953</f>
        <v>0</v>
      </c>
      <c r="Z4962" s="749">
        <f t="shared" si="569"/>
        <v>0</v>
      </c>
      <c r="AA4962" s="1071"/>
      <c r="AB4962" s="1071"/>
    </row>
    <row r="4963" spans="23:28" ht="70.5" customHeight="1">
      <c r="W4963" s="829">
        <f t="shared" si="567"/>
        <v>0</v>
      </c>
      <c r="X4963" s="828">
        <f t="shared" si="568"/>
        <v>0</v>
      </c>
      <c r="Y4963" s="1069">
        <f>[5]building!Y4954</f>
        <v>0</v>
      </c>
      <c r="Z4963" s="749">
        <f t="shared" si="569"/>
        <v>0</v>
      </c>
      <c r="AA4963" s="1071"/>
      <c r="AB4963" s="1071"/>
    </row>
    <row r="4964" spans="23:28" ht="70.5" customHeight="1">
      <c r="W4964" s="829">
        <f t="shared" si="567"/>
        <v>0</v>
      </c>
      <c r="X4964" s="828">
        <f t="shared" si="568"/>
        <v>0</v>
      </c>
      <c r="Y4964" s="1069">
        <f>[5]building!Y4955</f>
        <v>0</v>
      </c>
      <c r="Z4964" s="749">
        <f t="shared" si="569"/>
        <v>0</v>
      </c>
      <c r="AA4964" s="1071"/>
      <c r="AB4964" s="1071"/>
    </row>
    <row r="4965" spans="23:28" ht="70.5" customHeight="1">
      <c r="W4965" s="829">
        <f t="shared" si="567"/>
        <v>0</v>
      </c>
      <c r="X4965" s="828">
        <f t="shared" si="568"/>
        <v>0</v>
      </c>
      <c r="Y4965" s="1069">
        <f>[5]building!Y4956</f>
        <v>0</v>
      </c>
      <c r="Z4965" s="749">
        <f t="shared" si="569"/>
        <v>0</v>
      </c>
      <c r="AA4965" s="1071"/>
      <c r="AB4965" s="1071"/>
    </row>
    <row r="4966" spans="23:28" ht="70.5" customHeight="1">
      <c r="W4966" s="829">
        <f t="shared" si="567"/>
        <v>0</v>
      </c>
      <c r="X4966" s="828">
        <f t="shared" si="568"/>
        <v>0</v>
      </c>
      <c r="Y4966" s="1069">
        <f>[5]building!Y4957</f>
        <v>0</v>
      </c>
      <c r="Z4966" s="749">
        <f t="shared" si="569"/>
        <v>0</v>
      </c>
      <c r="AA4966" s="1071"/>
      <c r="AB4966" s="1071"/>
    </row>
    <row r="4967" spans="23:28" ht="70.5" customHeight="1">
      <c r="W4967" s="829">
        <f t="shared" si="567"/>
        <v>0</v>
      </c>
      <c r="X4967" s="828">
        <f t="shared" si="568"/>
        <v>0</v>
      </c>
      <c r="Y4967" s="1069">
        <f>[5]building!Y4958</f>
        <v>0</v>
      </c>
      <c r="Z4967" s="749">
        <f t="shared" si="569"/>
        <v>0</v>
      </c>
      <c r="AA4967" s="1071"/>
      <c r="AB4967" s="1071"/>
    </row>
    <row r="4968" spans="23:28" ht="70.5" customHeight="1">
      <c r="W4968" s="829">
        <f t="shared" si="567"/>
        <v>0</v>
      </c>
      <c r="X4968" s="828">
        <f t="shared" si="568"/>
        <v>0</v>
      </c>
      <c r="Y4968" s="1069">
        <f>[5]building!Y4959</f>
        <v>0</v>
      </c>
      <c r="Z4968" s="749">
        <f t="shared" si="569"/>
        <v>0</v>
      </c>
      <c r="AA4968" s="1071"/>
      <c r="AB4968" s="1071"/>
    </row>
    <row r="4969" spans="23:28" ht="70.5" customHeight="1">
      <c r="W4969" s="829">
        <f t="shared" si="567"/>
        <v>0</v>
      </c>
      <c r="X4969" s="828">
        <f t="shared" si="568"/>
        <v>0</v>
      </c>
      <c r="Y4969" s="1069">
        <f>[5]building!Y4960</f>
        <v>0</v>
      </c>
      <c r="Z4969" s="749">
        <f t="shared" si="569"/>
        <v>0</v>
      </c>
      <c r="AA4969" s="1071"/>
      <c r="AB4969" s="1071"/>
    </row>
    <row r="4970" spans="23:28" ht="70.5" customHeight="1">
      <c r="W4970" s="829">
        <f t="shared" si="567"/>
        <v>0</v>
      </c>
      <c r="X4970" s="828">
        <f t="shared" si="568"/>
        <v>0</v>
      </c>
      <c r="Y4970" s="1069">
        <f>[5]building!Y4961</f>
        <v>0</v>
      </c>
      <c r="Z4970" s="749">
        <f t="shared" si="569"/>
        <v>0</v>
      </c>
      <c r="AA4970" s="1071"/>
      <c r="AB4970" s="1071"/>
    </row>
    <row r="4971" spans="23:28" ht="70.5" customHeight="1">
      <c r="W4971" s="829">
        <f t="shared" si="567"/>
        <v>0</v>
      </c>
      <c r="X4971" s="828">
        <f t="shared" si="568"/>
        <v>0</v>
      </c>
      <c r="Y4971" s="1069">
        <f>[5]building!Y4962</f>
        <v>0</v>
      </c>
      <c r="Z4971" s="749">
        <f t="shared" si="569"/>
        <v>0</v>
      </c>
      <c r="AA4971" s="1071"/>
      <c r="AB4971" s="1071"/>
    </row>
    <row r="4972" spans="23:28" ht="70.5" customHeight="1">
      <c r="W4972" s="829">
        <f t="shared" si="567"/>
        <v>0</v>
      </c>
      <c r="X4972" s="828">
        <f t="shared" si="568"/>
        <v>0</v>
      </c>
      <c r="Y4972" s="1069">
        <f>[5]building!Y4963</f>
        <v>0</v>
      </c>
      <c r="Z4972" s="749">
        <f t="shared" si="569"/>
        <v>0</v>
      </c>
      <c r="AA4972" s="1071"/>
      <c r="AB4972" s="1071"/>
    </row>
    <row r="4973" spans="23:28" ht="70.5" customHeight="1">
      <c r="W4973" s="829">
        <f t="shared" si="567"/>
        <v>0</v>
      </c>
      <c r="X4973" s="828">
        <f t="shared" si="568"/>
        <v>0</v>
      </c>
      <c r="Y4973" s="1069">
        <f>[5]building!Y4964</f>
        <v>0</v>
      </c>
      <c r="Z4973" s="749">
        <f t="shared" si="569"/>
        <v>0</v>
      </c>
      <c r="AA4973" s="1071"/>
      <c r="AB4973" s="1071"/>
    </row>
    <row r="4974" spans="23:28" ht="70.5" customHeight="1">
      <c r="W4974" s="829">
        <f t="shared" si="567"/>
        <v>0</v>
      </c>
      <c r="X4974" s="828">
        <f t="shared" si="568"/>
        <v>0</v>
      </c>
      <c r="Y4974" s="1069">
        <f>[5]building!Y4965</f>
        <v>0</v>
      </c>
      <c r="Z4974" s="749">
        <f t="shared" si="569"/>
        <v>0</v>
      </c>
      <c r="AA4974" s="1071"/>
      <c r="AB4974" s="1071"/>
    </row>
    <row r="4975" spans="23:28" ht="70.5" customHeight="1">
      <c r="W4975" s="829">
        <f t="shared" si="567"/>
        <v>0</v>
      </c>
      <c r="X4975" s="828">
        <f t="shared" si="568"/>
        <v>0</v>
      </c>
      <c r="Y4975" s="1069">
        <f>[5]building!Y4966</f>
        <v>0</v>
      </c>
      <c r="Z4975" s="749">
        <f t="shared" si="569"/>
        <v>0</v>
      </c>
      <c r="AA4975" s="1071"/>
      <c r="AB4975" s="1071"/>
    </row>
    <row r="4976" spans="23:28" ht="70.5" customHeight="1">
      <c r="W4976" s="829">
        <f t="shared" si="567"/>
        <v>0</v>
      </c>
      <c r="X4976" s="828">
        <f t="shared" si="568"/>
        <v>0</v>
      </c>
      <c r="Y4976" s="1069">
        <f>[5]building!Y4967</f>
        <v>0</v>
      </c>
      <c r="Z4976" s="749">
        <f t="shared" si="569"/>
        <v>0</v>
      </c>
      <c r="AA4976" s="1071"/>
      <c r="AB4976" s="1071"/>
    </row>
    <row r="4977" spans="23:28" ht="70.5" customHeight="1">
      <c r="W4977" s="829">
        <f t="shared" si="567"/>
        <v>0</v>
      </c>
      <c r="X4977" s="828">
        <f t="shared" si="568"/>
        <v>0</v>
      </c>
      <c r="Y4977" s="1069">
        <f>[5]building!Y4968</f>
        <v>0</v>
      </c>
      <c r="Z4977" s="749">
        <f t="shared" si="569"/>
        <v>0</v>
      </c>
      <c r="AA4977" s="1071"/>
      <c r="AB4977" s="1071"/>
    </row>
    <row r="4978" spans="23:28" ht="70.5" customHeight="1">
      <c r="W4978" s="829">
        <f t="shared" si="567"/>
        <v>0</v>
      </c>
      <c r="X4978" s="828">
        <f t="shared" si="568"/>
        <v>0</v>
      </c>
      <c r="Y4978" s="1069">
        <f>[5]building!Y4969</f>
        <v>0</v>
      </c>
      <c r="Z4978" s="749">
        <f t="shared" si="569"/>
        <v>0</v>
      </c>
      <c r="AA4978" s="1071"/>
      <c r="AB4978" s="1071"/>
    </row>
    <row r="4979" spans="23:28" ht="70.5" customHeight="1">
      <c r="W4979" s="829">
        <f t="shared" si="567"/>
        <v>0</v>
      </c>
      <c r="X4979" s="828">
        <f t="shared" si="568"/>
        <v>0</v>
      </c>
      <c r="Y4979" s="1069">
        <f>[5]building!Y4970</f>
        <v>0</v>
      </c>
      <c r="Z4979" s="749">
        <f t="shared" si="569"/>
        <v>0</v>
      </c>
      <c r="AA4979" s="1071"/>
      <c r="AB4979" s="1071"/>
    </row>
    <row r="4980" spans="23:28" ht="70.5" customHeight="1">
      <c r="W4980" s="829">
        <f t="shared" si="567"/>
        <v>0</v>
      </c>
      <c r="X4980" s="828">
        <f t="shared" si="568"/>
        <v>0</v>
      </c>
      <c r="Y4980" s="1069">
        <f>[5]building!Y4971</f>
        <v>0</v>
      </c>
      <c r="Z4980" s="749">
        <f t="shared" si="569"/>
        <v>0</v>
      </c>
      <c r="AA4980" s="1071"/>
      <c r="AB4980" s="1071"/>
    </row>
    <row r="4981" spans="23:28" ht="70.5" customHeight="1">
      <c r="W4981" s="829">
        <f t="shared" si="567"/>
        <v>0</v>
      </c>
      <c r="X4981" s="828">
        <f t="shared" si="568"/>
        <v>0</v>
      </c>
      <c r="Y4981" s="1069">
        <f>[5]building!Y4972</f>
        <v>0</v>
      </c>
      <c r="Z4981" s="749">
        <f t="shared" si="569"/>
        <v>0</v>
      </c>
      <c r="AA4981" s="1071"/>
      <c r="AB4981" s="1071"/>
    </row>
    <row r="4982" spans="23:28" ht="70.5" customHeight="1">
      <c r="W4982" s="829">
        <f t="shared" si="567"/>
        <v>0</v>
      </c>
      <c r="X4982" s="828">
        <f t="shared" si="568"/>
        <v>0</v>
      </c>
      <c r="Y4982" s="1069">
        <f>[5]building!Y4973</f>
        <v>0</v>
      </c>
      <c r="Z4982" s="749">
        <f t="shared" si="569"/>
        <v>0</v>
      </c>
      <c r="AA4982" s="1071"/>
      <c r="AB4982" s="1071"/>
    </row>
    <row r="4983" spans="23:28" ht="70.5" customHeight="1">
      <c r="W4983" s="829">
        <f t="shared" si="567"/>
        <v>0</v>
      </c>
      <c r="X4983" s="828">
        <f t="shared" si="568"/>
        <v>0</v>
      </c>
      <c r="Y4983" s="1069">
        <f>[5]building!Y4974</f>
        <v>0</v>
      </c>
      <c r="Z4983" s="749">
        <f t="shared" si="569"/>
        <v>0</v>
      </c>
      <c r="AA4983" s="1071"/>
      <c r="AB4983" s="1071"/>
    </row>
    <row r="4984" spans="23:28" ht="70.5" customHeight="1">
      <c r="W4984" s="829">
        <f t="shared" si="567"/>
        <v>0</v>
      </c>
      <c r="X4984" s="828">
        <f t="shared" si="568"/>
        <v>0</v>
      </c>
      <c r="Y4984" s="1069">
        <f>[5]building!Y4975</f>
        <v>0</v>
      </c>
      <c r="Z4984" s="749">
        <f t="shared" si="569"/>
        <v>0</v>
      </c>
      <c r="AA4984" s="1071"/>
      <c r="AB4984" s="1071"/>
    </row>
    <row r="4985" spans="23:28" ht="70.5" customHeight="1">
      <c r="W4985" s="829">
        <f t="shared" si="567"/>
        <v>0</v>
      </c>
      <c r="X4985" s="828">
        <f t="shared" si="568"/>
        <v>0</v>
      </c>
      <c r="Y4985" s="1069">
        <f>[5]building!Y4976</f>
        <v>0</v>
      </c>
      <c r="Z4985" s="749">
        <f t="shared" si="569"/>
        <v>0</v>
      </c>
      <c r="AA4985" s="1071"/>
      <c r="AB4985" s="1071"/>
    </row>
    <row r="4986" spans="23:28" ht="70.5" customHeight="1">
      <c r="W4986" s="829">
        <f t="shared" si="567"/>
        <v>0</v>
      </c>
      <c r="X4986" s="828">
        <f t="shared" si="568"/>
        <v>0</v>
      </c>
      <c r="Y4986" s="1069">
        <f>[5]building!Y4977</f>
        <v>0</v>
      </c>
      <c r="Z4986" s="749">
        <f t="shared" si="569"/>
        <v>0</v>
      </c>
      <c r="AA4986" s="1071"/>
      <c r="AB4986" s="1071"/>
    </row>
    <row r="4987" spans="23:28" ht="70.5" customHeight="1">
      <c r="W4987" s="829">
        <f t="shared" si="567"/>
        <v>0</v>
      </c>
      <c r="X4987" s="828">
        <f t="shared" si="568"/>
        <v>0</v>
      </c>
      <c r="Y4987" s="1069">
        <f>[5]building!Y4978</f>
        <v>0</v>
      </c>
      <c r="Z4987" s="749">
        <f t="shared" si="569"/>
        <v>0</v>
      </c>
      <c r="AA4987" s="1071"/>
      <c r="AB4987" s="1071"/>
    </row>
    <row r="4988" spans="23:28" ht="70.5" customHeight="1">
      <c r="W4988" s="829">
        <f t="shared" si="567"/>
        <v>0</v>
      </c>
      <c r="X4988" s="828">
        <f t="shared" si="568"/>
        <v>0</v>
      </c>
      <c r="Y4988" s="1069">
        <f>[5]building!Y4979</f>
        <v>0</v>
      </c>
      <c r="Z4988" s="749">
        <f t="shared" si="569"/>
        <v>0</v>
      </c>
      <c r="AA4988" s="1071"/>
      <c r="AB4988" s="1071"/>
    </row>
    <row r="4989" spans="23:28" ht="70.5" customHeight="1">
      <c r="W4989" s="829">
        <f t="shared" si="567"/>
        <v>0</v>
      </c>
      <c r="X4989" s="828">
        <f t="shared" si="568"/>
        <v>0</v>
      </c>
      <c r="Y4989" s="1069">
        <f>[5]building!Y4980</f>
        <v>0</v>
      </c>
      <c r="Z4989" s="749">
        <f t="shared" si="569"/>
        <v>0</v>
      </c>
      <c r="AA4989" s="1071"/>
      <c r="AB4989" s="1071"/>
    </row>
    <row r="4990" spans="23:28" ht="70.5" customHeight="1">
      <c r="W4990" s="829">
        <f t="shared" si="567"/>
        <v>0</v>
      </c>
      <c r="X4990" s="828">
        <f t="shared" si="568"/>
        <v>0</v>
      </c>
      <c r="Y4990" s="1069">
        <f>[5]building!Y4981</f>
        <v>0</v>
      </c>
      <c r="Z4990" s="749">
        <f t="shared" si="569"/>
        <v>0</v>
      </c>
      <c r="AA4990" s="1071"/>
      <c r="AB4990" s="1071"/>
    </row>
    <row r="4991" spans="23:28" ht="70.5" customHeight="1">
      <c r="W4991" s="829">
        <f t="shared" si="567"/>
        <v>0</v>
      </c>
      <c r="X4991" s="828">
        <f t="shared" si="568"/>
        <v>0</v>
      </c>
      <c r="Y4991" s="1069">
        <f>[5]building!Y4982</f>
        <v>0</v>
      </c>
      <c r="Z4991" s="749">
        <f t="shared" si="569"/>
        <v>0</v>
      </c>
      <c r="AA4991" s="1071"/>
      <c r="AB4991" s="1071"/>
    </row>
    <row r="4992" spans="23:28" ht="70.5" customHeight="1">
      <c r="W4992" s="829">
        <f t="shared" si="567"/>
        <v>0</v>
      </c>
      <c r="X4992" s="828">
        <f t="shared" si="568"/>
        <v>0</v>
      </c>
      <c r="Y4992" s="1069">
        <f>[5]building!Y4983</f>
        <v>0</v>
      </c>
      <c r="Z4992" s="749">
        <f t="shared" si="569"/>
        <v>0</v>
      </c>
      <c r="AA4992" s="1071"/>
      <c r="AB4992" s="1071"/>
    </row>
    <row r="4993" spans="23:28" ht="70.5" customHeight="1">
      <c r="W4993" s="829">
        <f t="shared" si="567"/>
        <v>0</v>
      </c>
      <c r="X4993" s="828">
        <f t="shared" si="568"/>
        <v>0</v>
      </c>
      <c r="Y4993" s="1069">
        <f>[5]building!Y4984</f>
        <v>0</v>
      </c>
      <c r="Z4993" s="749">
        <f t="shared" si="569"/>
        <v>0</v>
      </c>
      <c r="AA4993" s="1071"/>
      <c r="AB4993" s="1071"/>
    </row>
    <row r="4994" spans="23:28" ht="70.5" customHeight="1">
      <c r="W4994" s="829">
        <f t="shared" si="567"/>
        <v>0</v>
      </c>
      <c r="X4994" s="828">
        <f t="shared" si="568"/>
        <v>0</v>
      </c>
      <c r="Y4994" s="1069">
        <f>[5]building!Y4985</f>
        <v>0</v>
      </c>
      <c r="Z4994" s="749">
        <f t="shared" si="569"/>
        <v>0</v>
      </c>
      <c r="AA4994" s="1071"/>
      <c r="AB4994" s="1071"/>
    </row>
    <row r="4995" spans="23:28" ht="70.5" customHeight="1">
      <c r="W4995" s="829">
        <f t="shared" si="567"/>
        <v>0</v>
      </c>
      <c r="X4995" s="828">
        <f t="shared" si="568"/>
        <v>0</v>
      </c>
      <c r="Y4995" s="1069">
        <f>[5]building!Y4986</f>
        <v>0</v>
      </c>
      <c r="Z4995" s="749">
        <f t="shared" si="569"/>
        <v>0</v>
      </c>
      <c r="AA4995" s="1071"/>
      <c r="AB4995" s="1071"/>
    </row>
    <row r="4996" spans="23:28" ht="70.5" customHeight="1">
      <c r="W4996" s="829">
        <f t="shared" si="567"/>
        <v>0</v>
      </c>
      <c r="X4996" s="828">
        <f t="shared" si="568"/>
        <v>0</v>
      </c>
      <c r="Y4996" s="1069">
        <f>[5]building!Y4987</f>
        <v>0</v>
      </c>
      <c r="Z4996" s="749">
        <f t="shared" si="569"/>
        <v>0</v>
      </c>
      <c r="AA4996" s="1071"/>
      <c r="AB4996" s="1071"/>
    </row>
    <row r="4997" spans="23:28" ht="70.5" customHeight="1">
      <c r="W4997" s="829">
        <f t="shared" si="567"/>
        <v>0</v>
      </c>
      <c r="X4997" s="828">
        <f t="shared" si="568"/>
        <v>0</v>
      </c>
      <c r="Y4997" s="1069">
        <f>[5]building!Y4988</f>
        <v>0</v>
      </c>
      <c r="Z4997" s="749">
        <f t="shared" si="569"/>
        <v>0</v>
      </c>
      <c r="AA4997" s="1071"/>
      <c r="AB4997" s="1071"/>
    </row>
    <row r="4998" spans="23:28" ht="70.5" customHeight="1">
      <c r="W4998" s="829">
        <f t="shared" si="567"/>
        <v>0</v>
      </c>
      <c r="X4998" s="828">
        <f t="shared" si="568"/>
        <v>0</v>
      </c>
      <c r="Y4998" s="1069">
        <f>[5]building!Y4989</f>
        <v>0</v>
      </c>
      <c r="Z4998" s="749">
        <f t="shared" si="569"/>
        <v>0</v>
      </c>
      <c r="AA4998" s="1071"/>
      <c r="AB4998" s="1071"/>
    </row>
    <row r="4999" spans="23:28" ht="70.5" customHeight="1">
      <c r="W4999" s="829">
        <f t="shared" si="567"/>
        <v>0</v>
      </c>
      <c r="X4999" s="828">
        <f t="shared" si="568"/>
        <v>0</v>
      </c>
      <c r="Y4999" s="1069">
        <f>[5]building!Y4990</f>
        <v>0</v>
      </c>
      <c r="Z4999" s="749">
        <f t="shared" si="569"/>
        <v>0</v>
      </c>
      <c r="AA4999" s="1071"/>
      <c r="AB4999" s="1071"/>
    </row>
    <row r="5000" spans="23:28" ht="70.5" customHeight="1">
      <c r="W5000" s="829">
        <f t="shared" si="567"/>
        <v>0</v>
      </c>
      <c r="X5000" s="828">
        <f t="shared" si="568"/>
        <v>0</v>
      </c>
      <c r="Y5000" s="1069">
        <f>[5]building!Y4991</f>
        <v>0</v>
      </c>
      <c r="Z5000" s="749">
        <f t="shared" si="569"/>
        <v>0</v>
      </c>
      <c r="AA5000" s="1071"/>
      <c r="AB5000" s="1071"/>
    </row>
    <row r="5001" spans="23:28" ht="70.5" customHeight="1">
      <c r="W5001" s="829">
        <f t="shared" si="567"/>
        <v>0</v>
      </c>
      <c r="X5001" s="828">
        <f t="shared" si="568"/>
        <v>0</v>
      </c>
      <c r="Y5001" s="1069">
        <f>[5]building!Y4992</f>
        <v>0</v>
      </c>
      <c r="Z5001" s="749">
        <f t="shared" si="569"/>
        <v>0</v>
      </c>
      <c r="AA5001" s="1071"/>
      <c r="AB5001" s="1071"/>
    </row>
    <row r="5002" spans="23:28" ht="70.5" customHeight="1">
      <c r="W5002" s="829">
        <f t="shared" si="567"/>
        <v>0</v>
      </c>
      <c r="X5002" s="828">
        <f t="shared" si="568"/>
        <v>0</v>
      </c>
      <c r="Y5002" s="1069">
        <f>[5]building!Y4993</f>
        <v>0</v>
      </c>
      <c r="Z5002" s="749">
        <f t="shared" si="569"/>
        <v>0</v>
      </c>
      <c r="AA5002" s="1071"/>
      <c r="AB5002" s="1071"/>
    </row>
    <row r="5003" spans="23:28" ht="70.5" customHeight="1">
      <c r="W5003" s="829">
        <f t="shared" si="567"/>
        <v>0</v>
      </c>
      <c r="X5003" s="828">
        <f t="shared" si="568"/>
        <v>0</v>
      </c>
      <c r="Y5003" s="1069">
        <f>[5]building!Y4994</f>
        <v>0</v>
      </c>
      <c r="Z5003" s="749">
        <f t="shared" si="569"/>
        <v>0</v>
      </c>
      <c r="AA5003" s="1071"/>
      <c r="AB5003" s="1071"/>
    </row>
    <row r="5004" spans="23:28" ht="70.5" customHeight="1">
      <c r="W5004" s="829">
        <f t="shared" si="567"/>
        <v>0</v>
      </c>
      <c r="X5004" s="828">
        <f t="shared" si="568"/>
        <v>0</v>
      </c>
      <c r="Y5004" s="1069">
        <f>[5]building!Y4995</f>
        <v>0</v>
      </c>
      <c r="Z5004" s="749">
        <f t="shared" si="569"/>
        <v>0</v>
      </c>
      <c r="AA5004" s="1071"/>
      <c r="AB5004" s="1071"/>
    </row>
    <row r="5005" spans="23:28" ht="70.5" customHeight="1">
      <c r="W5005" s="829">
        <f t="shared" si="567"/>
        <v>0</v>
      </c>
      <c r="X5005" s="828">
        <f t="shared" si="568"/>
        <v>0</v>
      </c>
      <c r="Y5005" s="1069">
        <f>[5]building!Y4996</f>
        <v>0</v>
      </c>
      <c r="Z5005" s="749">
        <f t="shared" si="569"/>
        <v>0</v>
      </c>
      <c r="AA5005" s="1071"/>
      <c r="AB5005" s="1071"/>
    </row>
    <row r="5006" spans="23:28" ht="70.5" customHeight="1">
      <c r="W5006" s="829">
        <f t="shared" si="567"/>
        <v>0</v>
      </c>
      <c r="X5006" s="828">
        <f t="shared" si="568"/>
        <v>0</v>
      </c>
      <c r="Y5006" s="1069">
        <f>[5]building!Y4997</f>
        <v>0</v>
      </c>
      <c r="Z5006" s="749">
        <f t="shared" si="569"/>
        <v>0</v>
      </c>
      <c r="AA5006" s="1071"/>
      <c r="AB5006" s="1071"/>
    </row>
    <row r="5007" spans="23:28" ht="70.5" customHeight="1">
      <c r="W5007" s="829">
        <f t="shared" si="567"/>
        <v>0</v>
      </c>
      <c r="X5007" s="828">
        <f t="shared" si="568"/>
        <v>0</v>
      </c>
      <c r="Y5007" s="1069">
        <f>[5]building!Y4998</f>
        <v>0</v>
      </c>
      <c r="Z5007" s="749">
        <f t="shared" si="569"/>
        <v>0</v>
      </c>
      <c r="AA5007" s="1071"/>
      <c r="AB5007" s="1071"/>
    </row>
    <row r="5008" spans="23:28" ht="70.5" customHeight="1">
      <c r="W5008" s="829">
        <f t="shared" si="567"/>
        <v>0</v>
      </c>
      <c r="X5008" s="828">
        <f t="shared" si="568"/>
        <v>0</v>
      </c>
      <c r="Y5008" s="1069">
        <f>[5]building!Y4999</f>
        <v>0</v>
      </c>
      <c r="Z5008" s="749">
        <f t="shared" si="569"/>
        <v>0</v>
      </c>
      <c r="AA5008" s="1071"/>
      <c r="AB5008" s="1071"/>
    </row>
    <row r="5009" spans="23:28" ht="70.5" customHeight="1">
      <c r="W5009" s="829">
        <f t="shared" si="567"/>
        <v>0</v>
      </c>
      <c r="X5009" s="828">
        <f t="shared" si="568"/>
        <v>0</v>
      </c>
      <c r="Y5009" s="1069">
        <f>[5]building!Y5000</f>
        <v>0</v>
      </c>
      <c r="Z5009" s="749">
        <f t="shared" si="569"/>
        <v>0</v>
      </c>
      <c r="AA5009" s="1071"/>
      <c r="AB5009" s="1071"/>
    </row>
    <row r="5010" spans="23:28" ht="70.5" customHeight="1">
      <c r="W5010" s="829">
        <f t="shared" si="567"/>
        <v>0</v>
      </c>
      <c r="X5010" s="828">
        <f t="shared" si="568"/>
        <v>0</v>
      </c>
      <c r="Y5010" s="1069">
        <f>[5]building!Y5001</f>
        <v>0</v>
      </c>
      <c r="Z5010" s="749">
        <f t="shared" si="569"/>
        <v>0</v>
      </c>
      <c r="AA5010" s="1071"/>
      <c r="AB5010" s="1071"/>
    </row>
    <row r="5011" spans="23:28" ht="70.5" customHeight="1">
      <c r="W5011" s="829">
        <f t="shared" si="567"/>
        <v>0</v>
      </c>
      <c r="X5011" s="828">
        <f t="shared" si="568"/>
        <v>0</v>
      </c>
      <c r="Y5011" s="1069">
        <f>[5]building!Y5002</f>
        <v>0</v>
      </c>
      <c r="Z5011" s="749">
        <f t="shared" si="569"/>
        <v>0</v>
      </c>
      <c r="AA5011" s="1071"/>
      <c r="AB5011" s="1071"/>
    </row>
    <row r="5012" spans="23:28" ht="70.5" customHeight="1">
      <c r="W5012" s="829">
        <f t="shared" si="567"/>
        <v>0</v>
      </c>
      <c r="X5012" s="828">
        <f t="shared" si="568"/>
        <v>0</v>
      </c>
      <c r="Y5012" s="1069">
        <f>[5]building!Y5003</f>
        <v>0</v>
      </c>
      <c r="Z5012" s="749">
        <f t="shared" si="569"/>
        <v>0</v>
      </c>
      <c r="AA5012" s="1071"/>
      <c r="AB5012" s="1071"/>
    </row>
    <row r="5013" spans="23:28" ht="70.5" customHeight="1">
      <c r="W5013" s="829">
        <f t="shared" si="567"/>
        <v>0</v>
      </c>
      <c r="X5013" s="828">
        <f t="shared" si="568"/>
        <v>0</v>
      </c>
      <c r="Y5013" s="1069">
        <f>[5]building!Y5004</f>
        <v>0</v>
      </c>
      <c r="Z5013" s="749">
        <f t="shared" si="569"/>
        <v>0</v>
      </c>
      <c r="AA5013" s="1071"/>
      <c r="AB5013" s="1071"/>
    </row>
    <row r="5014" spans="23:28" ht="70.5" customHeight="1">
      <c r="W5014" s="829">
        <f t="shared" si="567"/>
        <v>0</v>
      </c>
      <c r="X5014" s="828">
        <f t="shared" si="568"/>
        <v>0</v>
      </c>
      <c r="Y5014" s="1069">
        <f>[5]building!Y5005</f>
        <v>0</v>
      </c>
      <c r="Z5014" s="749">
        <f t="shared" si="569"/>
        <v>0</v>
      </c>
      <c r="AA5014" s="1071"/>
      <c r="AB5014" s="1071"/>
    </row>
    <row r="5015" spans="23:28" ht="70.5" customHeight="1">
      <c r="W5015" s="829">
        <f t="shared" si="567"/>
        <v>0</v>
      </c>
      <c r="X5015" s="828">
        <f t="shared" si="568"/>
        <v>0</v>
      </c>
      <c r="Y5015" s="1069">
        <f>[5]building!Y5006</f>
        <v>0</v>
      </c>
      <c r="Z5015" s="749">
        <f t="shared" si="569"/>
        <v>0</v>
      </c>
      <c r="AA5015" s="1071"/>
      <c r="AB5015" s="1071"/>
    </row>
    <row r="5016" spans="23:28" ht="70.5" customHeight="1">
      <c r="W5016" s="829">
        <f t="shared" si="567"/>
        <v>0</v>
      </c>
      <c r="X5016" s="828">
        <f t="shared" si="568"/>
        <v>0</v>
      </c>
      <c r="Y5016" s="1069">
        <f>[5]building!Y5007</f>
        <v>0</v>
      </c>
      <c r="Z5016" s="749">
        <f t="shared" si="569"/>
        <v>0</v>
      </c>
      <c r="AA5016" s="1071"/>
      <c r="AB5016" s="1071"/>
    </row>
    <row r="5017" spans="23:28" ht="70.5" customHeight="1">
      <c r="W5017" s="829">
        <f t="shared" si="567"/>
        <v>0</v>
      </c>
      <c r="X5017" s="828">
        <f t="shared" si="568"/>
        <v>0</v>
      </c>
      <c r="Y5017" s="1069">
        <f>[5]building!Y5008</f>
        <v>0</v>
      </c>
      <c r="Z5017" s="749">
        <f t="shared" si="569"/>
        <v>0</v>
      </c>
      <c r="AA5017" s="1071"/>
      <c r="AB5017" s="1071"/>
    </row>
    <row r="5018" spans="23:28" ht="70.5" customHeight="1">
      <c r="W5018" s="829">
        <f t="shared" si="567"/>
        <v>0</v>
      </c>
      <c r="X5018" s="828">
        <f t="shared" si="568"/>
        <v>0</v>
      </c>
      <c r="Y5018" s="1069">
        <f>[5]building!Y5009</f>
        <v>0</v>
      </c>
      <c r="Z5018" s="749">
        <f t="shared" si="569"/>
        <v>0</v>
      </c>
      <c r="AA5018" s="1071"/>
      <c r="AB5018" s="1071"/>
    </row>
    <row r="5019" spans="23:28" ht="70.5" customHeight="1">
      <c r="W5019" s="829">
        <f t="shared" si="567"/>
        <v>0</v>
      </c>
      <c r="X5019" s="828">
        <f t="shared" si="568"/>
        <v>0</v>
      </c>
      <c r="Y5019" s="1069">
        <f>[5]building!Y5010</f>
        <v>0</v>
      </c>
      <c r="Z5019" s="749">
        <f t="shared" si="569"/>
        <v>0</v>
      </c>
      <c r="AA5019" s="1071"/>
      <c r="AB5019" s="1071"/>
    </row>
    <row r="5020" spans="23:28" ht="70.5" customHeight="1">
      <c r="W5020" s="829">
        <f t="shared" si="567"/>
        <v>0</v>
      </c>
      <c r="X5020" s="828">
        <f t="shared" si="568"/>
        <v>0</v>
      </c>
      <c r="Y5020" s="1069">
        <f>[5]building!Y5011</f>
        <v>0</v>
      </c>
      <c r="Z5020" s="749">
        <f t="shared" si="569"/>
        <v>0</v>
      </c>
      <c r="AA5020" s="1071"/>
      <c r="AB5020" s="1071"/>
    </row>
    <row r="5021" spans="23:28" ht="70.5" customHeight="1">
      <c r="W5021" s="829">
        <f t="shared" si="567"/>
        <v>0</v>
      </c>
      <c r="X5021" s="828">
        <f t="shared" si="568"/>
        <v>0</v>
      </c>
      <c r="Y5021" s="1069">
        <f>[5]building!Y5012</f>
        <v>0</v>
      </c>
      <c r="Z5021" s="749">
        <f t="shared" si="569"/>
        <v>0</v>
      </c>
      <c r="AA5021" s="1071"/>
      <c r="AB5021" s="1071"/>
    </row>
    <row r="5022" spans="23:28" ht="70.5" customHeight="1">
      <c r="W5022" s="829">
        <f t="shared" ref="W5022:W5085" si="570">G5022+I5022+K5022+M5022+O5022+Q5022+S5022+U5022</f>
        <v>0</v>
      </c>
      <c r="X5022" s="828">
        <f t="shared" ref="X5022:X5085" si="571">W5022*C5022</f>
        <v>0</v>
      </c>
      <c r="Y5022" s="1069">
        <f>[5]building!Y5013</f>
        <v>0</v>
      </c>
      <c r="Z5022" s="749">
        <f t="shared" ref="Z5022:Z5085" si="572">Y5022*C5022</f>
        <v>0</v>
      </c>
      <c r="AA5022" s="1071"/>
      <c r="AB5022" s="1071"/>
    </row>
    <row r="5023" spans="23:28" ht="70.5" customHeight="1">
      <c r="W5023" s="829">
        <f t="shared" si="570"/>
        <v>0</v>
      </c>
      <c r="X5023" s="828">
        <f t="shared" si="571"/>
        <v>0</v>
      </c>
      <c r="Y5023" s="1069">
        <f>[5]building!Y5014</f>
        <v>0</v>
      </c>
      <c r="Z5023" s="749">
        <f t="shared" si="572"/>
        <v>0</v>
      </c>
      <c r="AA5023" s="1071"/>
      <c r="AB5023" s="1071"/>
    </row>
    <row r="5024" spans="23:28" ht="70.5" customHeight="1">
      <c r="W5024" s="829">
        <f t="shared" si="570"/>
        <v>0</v>
      </c>
      <c r="X5024" s="828">
        <f t="shared" si="571"/>
        <v>0</v>
      </c>
      <c r="Y5024" s="1069">
        <f>[5]building!Y5015</f>
        <v>0</v>
      </c>
      <c r="Z5024" s="749">
        <f t="shared" si="572"/>
        <v>0</v>
      </c>
      <c r="AA5024" s="1071"/>
      <c r="AB5024" s="1071"/>
    </row>
    <row r="5025" spans="23:28" ht="70.5" customHeight="1">
      <c r="W5025" s="829">
        <f t="shared" si="570"/>
        <v>0</v>
      </c>
      <c r="X5025" s="828">
        <f t="shared" si="571"/>
        <v>0</v>
      </c>
      <c r="Y5025" s="1069">
        <f>[5]building!Y5016</f>
        <v>0</v>
      </c>
      <c r="Z5025" s="749">
        <f t="shared" si="572"/>
        <v>0</v>
      </c>
      <c r="AA5025" s="1071"/>
      <c r="AB5025" s="1071"/>
    </row>
    <row r="5026" spans="23:28" ht="70.5" customHeight="1">
      <c r="W5026" s="829">
        <f t="shared" si="570"/>
        <v>0</v>
      </c>
      <c r="X5026" s="828">
        <f t="shared" si="571"/>
        <v>0</v>
      </c>
      <c r="Y5026" s="1069">
        <f>[5]building!Y5017</f>
        <v>0</v>
      </c>
      <c r="Z5026" s="749">
        <f t="shared" si="572"/>
        <v>0</v>
      </c>
      <c r="AA5026" s="1071"/>
      <c r="AB5026" s="1071"/>
    </row>
    <row r="5027" spans="23:28" ht="70.5" customHeight="1">
      <c r="W5027" s="829">
        <f t="shared" si="570"/>
        <v>0</v>
      </c>
      <c r="X5027" s="828">
        <f t="shared" si="571"/>
        <v>0</v>
      </c>
      <c r="Y5027" s="1069">
        <f>[5]building!Y5018</f>
        <v>0</v>
      </c>
      <c r="Z5027" s="749">
        <f t="shared" si="572"/>
        <v>0</v>
      </c>
      <c r="AA5027" s="1071"/>
      <c r="AB5027" s="1071"/>
    </row>
    <row r="5028" spans="23:28" ht="70.5" customHeight="1">
      <c r="W5028" s="829">
        <f t="shared" si="570"/>
        <v>0</v>
      </c>
      <c r="X5028" s="828">
        <f t="shared" si="571"/>
        <v>0</v>
      </c>
      <c r="Y5028" s="1069">
        <f>[5]building!Y5019</f>
        <v>0</v>
      </c>
      <c r="Z5028" s="749">
        <f t="shared" si="572"/>
        <v>0</v>
      </c>
      <c r="AA5028" s="1071"/>
      <c r="AB5028" s="1071"/>
    </row>
    <row r="5029" spans="23:28" ht="70.5" customHeight="1">
      <c r="W5029" s="829">
        <f t="shared" si="570"/>
        <v>0</v>
      </c>
      <c r="X5029" s="828">
        <f t="shared" si="571"/>
        <v>0</v>
      </c>
      <c r="Y5029" s="1069">
        <f>[5]building!Y5020</f>
        <v>0</v>
      </c>
      <c r="Z5029" s="749">
        <f t="shared" si="572"/>
        <v>0</v>
      </c>
      <c r="AA5029" s="1071"/>
      <c r="AB5029" s="1071"/>
    </row>
    <row r="5030" spans="23:28" ht="70.5" customHeight="1">
      <c r="W5030" s="829">
        <f t="shared" si="570"/>
        <v>0</v>
      </c>
      <c r="X5030" s="828">
        <f t="shared" si="571"/>
        <v>0</v>
      </c>
      <c r="Y5030" s="1069">
        <f>[5]building!Y5021</f>
        <v>0</v>
      </c>
      <c r="Z5030" s="749">
        <f t="shared" si="572"/>
        <v>0</v>
      </c>
      <c r="AA5030" s="1071"/>
      <c r="AB5030" s="1071"/>
    </row>
    <row r="5031" spans="23:28" ht="70.5" customHeight="1">
      <c r="W5031" s="829">
        <f t="shared" si="570"/>
        <v>0</v>
      </c>
      <c r="X5031" s="828">
        <f t="shared" si="571"/>
        <v>0</v>
      </c>
      <c r="Y5031" s="1069">
        <f>[5]building!Y5022</f>
        <v>0</v>
      </c>
      <c r="Z5031" s="749">
        <f t="shared" si="572"/>
        <v>0</v>
      </c>
      <c r="AA5031" s="1071"/>
      <c r="AB5031" s="1071"/>
    </row>
    <row r="5032" spans="23:28" ht="70.5" customHeight="1">
      <c r="W5032" s="829">
        <f t="shared" si="570"/>
        <v>0</v>
      </c>
      <c r="X5032" s="828">
        <f t="shared" si="571"/>
        <v>0</v>
      </c>
      <c r="Y5032" s="1069">
        <f>[5]building!Y5023</f>
        <v>0</v>
      </c>
      <c r="Z5032" s="749">
        <f t="shared" si="572"/>
        <v>0</v>
      </c>
      <c r="AA5032" s="1071"/>
      <c r="AB5032" s="1071"/>
    </row>
    <row r="5033" spans="23:28" ht="70.5" customHeight="1">
      <c r="W5033" s="829">
        <f t="shared" si="570"/>
        <v>0</v>
      </c>
      <c r="X5033" s="828">
        <f t="shared" si="571"/>
        <v>0</v>
      </c>
      <c r="Y5033" s="1069">
        <f>[5]building!Y5024</f>
        <v>0</v>
      </c>
      <c r="Z5033" s="749">
        <f t="shared" si="572"/>
        <v>0</v>
      </c>
      <c r="AA5033" s="1071"/>
      <c r="AB5033" s="1071"/>
    </row>
    <row r="5034" spans="23:28" ht="70.5" customHeight="1">
      <c r="W5034" s="829">
        <f t="shared" si="570"/>
        <v>0</v>
      </c>
      <c r="X5034" s="828">
        <f t="shared" si="571"/>
        <v>0</v>
      </c>
      <c r="Y5034" s="1069">
        <f>[5]building!Y5025</f>
        <v>0</v>
      </c>
      <c r="Z5034" s="749">
        <f t="shared" si="572"/>
        <v>0</v>
      </c>
      <c r="AA5034" s="1071"/>
      <c r="AB5034" s="1071"/>
    </row>
    <row r="5035" spans="23:28" ht="70.5" customHeight="1">
      <c r="W5035" s="829">
        <f t="shared" si="570"/>
        <v>0</v>
      </c>
      <c r="X5035" s="828">
        <f t="shared" si="571"/>
        <v>0</v>
      </c>
      <c r="Y5035" s="1069">
        <f>[5]building!Y5026</f>
        <v>0</v>
      </c>
      <c r="Z5035" s="749">
        <f t="shared" si="572"/>
        <v>0</v>
      </c>
      <c r="AA5035" s="1071"/>
      <c r="AB5035" s="1071"/>
    </row>
    <row r="5036" spans="23:28" ht="70.5" customHeight="1">
      <c r="W5036" s="829">
        <f t="shared" si="570"/>
        <v>0</v>
      </c>
      <c r="X5036" s="828">
        <f t="shared" si="571"/>
        <v>0</v>
      </c>
      <c r="Y5036" s="1069">
        <f>[5]building!Y5027</f>
        <v>0</v>
      </c>
      <c r="Z5036" s="749">
        <f t="shared" si="572"/>
        <v>0</v>
      </c>
      <c r="AA5036" s="1071"/>
      <c r="AB5036" s="1071"/>
    </row>
    <row r="5037" spans="23:28" ht="70.5" customHeight="1">
      <c r="W5037" s="829">
        <f t="shared" si="570"/>
        <v>0</v>
      </c>
      <c r="X5037" s="828">
        <f t="shared" si="571"/>
        <v>0</v>
      </c>
      <c r="Y5037" s="1069">
        <f>[5]building!Y5028</f>
        <v>0</v>
      </c>
      <c r="Z5037" s="749">
        <f t="shared" si="572"/>
        <v>0</v>
      </c>
      <c r="AA5037" s="1071"/>
      <c r="AB5037" s="1071"/>
    </row>
    <row r="5038" spans="23:28" ht="70.5" customHeight="1">
      <c r="W5038" s="829">
        <f t="shared" si="570"/>
        <v>0</v>
      </c>
      <c r="X5038" s="828">
        <f t="shared" si="571"/>
        <v>0</v>
      </c>
      <c r="Y5038" s="1069">
        <f>[5]building!Y5029</f>
        <v>0</v>
      </c>
      <c r="Z5038" s="749">
        <f t="shared" si="572"/>
        <v>0</v>
      </c>
      <c r="AA5038" s="1071"/>
      <c r="AB5038" s="1071"/>
    </row>
    <row r="5039" spans="23:28" ht="70.5" customHeight="1">
      <c r="W5039" s="829">
        <f t="shared" si="570"/>
        <v>0</v>
      </c>
      <c r="X5039" s="828">
        <f t="shared" si="571"/>
        <v>0</v>
      </c>
      <c r="Y5039" s="1069">
        <f>[5]building!Y5030</f>
        <v>0</v>
      </c>
      <c r="Z5039" s="749">
        <f t="shared" si="572"/>
        <v>0</v>
      </c>
      <c r="AA5039" s="1071"/>
      <c r="AB5039" s="1071"/>
    </row>
    <row r="5040" spans="23:28" ht="70.5" customHeight="1">
      <c r="W5040" s="829">
        <f t="shared" si="570"/>
        <v>0</v>
      </c>
      <c r="X5040" s="828">
        <f t="shared" si="571"/>
        <v>0</v>
      </c>
      <c r="Y5040" s="1069">
        <f>[5]building!Y5031</f>
        <v>0</v>
      </c>
      <c r="Z5040" s="749">
        <f t="shared" si="572"/>
        <v>0</v>
      </c>
      <c r="AA5040" s="1071"/>
      <c r="AB5040" s="1071"/>
    </row>
    <row r="5041" spans="23:28" ht="70.5" customHeight="1">
      <c r="W5041" s="829">
        <f t="shared" si="570"/>
        <v>0</v>
      </c>
      <c r="X5041" s="828">
        <f t="shared" si="571"/>
        <v>0</v>
      </c>
      <c r="Y5041" s="1069">
        <f>[5]building!Y5032</f>
        <v>0</v>
      </c>
      <c r="Z5041" s="749">
        <f t="shared" si="572"/>
        <v>0</v>
      </c>
      <c r="AA5041" s="1071"/>
      <c r="AB5041" s="1071"/>
    </row>
    <row r="5042" spans="23:28" ht="70.5" customHeight="1">
      <c r="W5042" s="829">
        <f t="shared" si="570"/>
        <v>0</v>
      </c>
      <c r="X5042" s="828">
        <f t="shared" si="571"/>
        <v>0</v>
      </c>
      <c r="Y5042" s="1069">
        <f>[5]building!Y5033</f>
        <v>0</v>
      </c>
      <c r="Z5042" s="749">
        <f t="shared" si="572"/>
        <v>0</v>
      </c>
      <c r="AA5042" s="1071"/>
      <c r="AB5042" s="1071"/>
    </row>
    <row r="5043" spans="23:28" ht="70.5" customHeight="1">
      <c r="W5043" s="829">
        <f t="shared" si="570"/>
        <v>0</v>
      </c>
      <c r="X5043" s="828">
        <f t="shared" si="571"/>
        <v>0</v>
      </c>
      <c r="Y5043" s="1069">
        <f>[5]building!Y5034</f>
        <v>0</v>
      </c>
      <c r="Z5043" s="749">
        <f t="shared" si="572"/>
        <v>0</v>
      </c>
      <c r="AA5043" s="1071"/>
      <c r="AB5043" s="1071"/>
    </row>
    <row r="5044" spans="23:28" ht="70.5" customHeight="1">
      <c r="W5044" s="829">
        <f t="shared" si="570"/>
        <v>0</v>
      </c>
      <c r="X5044" s="828">
        <f t="shared" si="571"/>
        <v>0</v>
      </c>
      <c r="Y5044" s="1069">
        <f>[5]building!Y5035</f>
        <v>0</v>
      </c>
      <c r="Z5044" s="749">
        <f t="shared" si="572"/>
        <v>0</v>
      </c>
      <c r="AA5044" s="1071"/>
      <c r="AB5044" s="1071"/>
    </row>
    <row r="5045" spans="23:28" ht="70.5" customHeight="1">
      <c r="W5045" s="829">
        <f t="shared" si="570"/>
        <v>0</v>
      </c>
      <c r="X5045" s="828">
        <f t="shared" si="571"/>
        <v>0</v>
      </c>
      <c r="Y5045" s="1069">
        <f>[5]building!Y5036</f>
        <v>0</v>
      </c>
      <c r="Z5045" s="749">
        <f t="shared" si="572"/>
        <v>0</v>
      </c>
      <c r="AA5045" s="1071"/>
      <c r="AB5045" s="1071"/>
    </row>
    <row r="5046" spans="23:28" ht="70.5" customHeight="1">
      <c r="W5046" s="829">
        <f t="shared" si="570"/>
        <v>0</v>
      </c>
      <c r="X5046" s="828">
        <f t="shared" si="571"/>
        <v>0</v>
      </c>
      <c r="Y5046" s="1069">
        <f>[5]building!Y5037</f>
        <v>0</v>
      </c>
      <c r="Z5046" s="749">
        <f t="shared" si="572"/>
        <v>0</v>
      </c>
      <c r="AA5046" s="1071"/>
      <c r="AB5046" s="1071"/>
    </row>
    <row r="5047" spans="23:28" ht="70.5" customHeight="1">
      <c r="W5047" s="829">
        <f t="shared" si="570"/>
        <v>0</v>
      </c>
      <c r="X5047" s="828">
        <f t="shared" si="571"/>
        <v>0</v>
      </c>
      <c r="Y5047" s="1069">
        <f>[5]building!Y5038</f>
        <v>0</v>
      </c>
      <c r="Z5047" s="749">
        <f t="shared" si="572"/>
        <v>0</v>
      </c>
      <c r="AA5047" s="1071"/>
      <c r="AB5047" s="1071"/>
    </row>
    <row r="5048" spans="23:28" ht="70.5" customHeight="1">
      <c r="W5048" s="829">
        <f t="shared" si="570"/>
        <v>0</v>
      </c>
      <c r="X5048" s="828">
        <f t="shared" si="571"/>
        <v>0</v>
      </c>
      <c r="Y5048" s="1069">
        <f>[5]building!Y5039</f>
        <v>0</v>
      </c>
      <c r="Z5048" s="749">
        <f t="shared" si="572"/>
        <v>0</v>
      </c>
      <c r="AA5048" s="1071"/>
      <c r="AB5048" s="1071"/>
    </row>
    <row r="5049" spans="23:28" ht="70.5" customHeight="1">
      <c r="W5049" s="829">
        <f t="shared" si="570"/>
        <v>0</v>
      </c>
      <c r="X5049" s="828">
        <f t="shared" si="571"/>
        <v>0</v>
      </c>
      <c r="Y5049" s="1069">
        <f>[5]building!Y5040</f>
        <v>0</v>
      </c>
      <c r="Z5049" s="749">
        <f t="shared" si="572"/>
        <v>0</v>
      </c>
      <c r="AA5049" s="1071"/>
      <c r="AB5049" s="1071"/>
    </row>
    <row r="5050" spans="23:28" ht="70.5" customHeight="1">
      <c r="W5050" s="829">
        <f t="shared" si="570"/>
        <v>0</v>
      </c>
      <c r="X5050" s="828">
        <f t="shared" si="571"/>
        <v>0</v>
      </c>
      <c r="Y5050" s="1069">
        <f>[5]building!Y5041</f>
        <v>0</v>
      </c>
      <c r="Z5050" s="749">
        <f t="shared" si="572"/>
        <v>0</v>
      </c>
      <c r="AA5050" s="1071"/>
      <c r="AB5050" s="1071"/>
    </row>
    <row r="5051" spans="23:28" ht="70.5" customHeight="1">
      <c r="W5051" s="829">
        <f t="shared" si="570"/>
        <v>0</v>
      </c>
      <c r="X5051" s="828">
        <f t="shared" si="571"/>
        <v>0</v>
      </c>
      <c r="Y5051" s="1069">
        <f>[5]building!Y5042</f>
        <v>0</v>
      </c>
      <c r="Z5051" s="749">
        <f t="shared" si="572"/>
        <v>0</v>
      </c>
      <c r="AA5051" s="1071"/>
      <c r="AB5051" s="1071"/>
    </row>
    <row r="5052" spans="23:28" ht="70.5" customHeight="1">
      <c r="W5052" s="829">
        <f t="shared" si="570"/>
        <v>0</v>
      </c>
      <c r="X5052" s="828">
        <f t="shared" si="571"/>
        <v>0</v>
      </c>
      <c r="Y5052" s="1069">
        <f>[5]building!Y5043</f>
        <v>0</v>
      </c>
      <c r="Z5052" s="749">
        <f t="shared" si="572"/>
        <v>0</v>
      </c>
      <c r="AA5052" s="1071"/>
      <c r="AB5052" s="1071"/>
    </row>
    <row r="5053" spans="23:28" ht="70.5" customHeight="1">
      <c r="W5053" s="829">
        <f t="shared" si="570"/>
        <v>0</v>
      </c>
      <c r="X5053" s="828">
        <f t="shared" si="571"/>
        <v>0</v>
      </c>
      <c r="Y5053" s="1069">
        <f>[5]building!Y5044</f>
        <v>0</v>
      </c>
      <c r="Z5053" s="749">
        <f t="shared" si="572"/>
        <v>0</v>
      </c>
      <c r="AA5053" s="1071"/>
      <c r="AB5053" s="1071"/>
    </row>
    <row r="5054" spans="23:28" ht="70.5" customHeight="1">
      <c r="W5054" s="829">
        <f t="shared" si="570"/>
        <v>0</v>
      </c>
      <c r="X5054" s="828">
        <f t="shared" si="571"/>
        <v>0</v>
      </c>
      <c r="Y5054" s="1069">
        <f>[5]building!Y5045</f>
        <v>0</v>
      </c>
      <c r="Z5054" s="749">
        <f t="shared" si="572"/>
        <v>0</v>
      </c>
      <c r="AA5054" s="1071"/>
      <c r="AB5054" s="1071"/>
    </row>
    <row r="5055" spans="23:28" ht="70.5" customHeight="1">
      <c r="W5055" s="829">
        <f t="shared" si="570"/>
        <v>0</v>
      </c>
      <c r="X5055" s="828">
        <f t="shared" si="571"/>
        <v>0</v>
      </c>
      <c r="Y5055" s="1069">
        <f>[5]building!Y5046</f>
        <v>0</v>
      </c>
      <c r="Z5055" s="749">
        <f t="shared" si="572"/>
        <v>0</v>
      </c>
      <c r="AA5055" s="1071"/>
      <c r="AB5055" s="1071"/>
    </row>
    <row r="5056" spans="23:28" ht="70.5" customHeight="1">
      <c r="W5056" s="829">
        <f t="shared" si="570"/>
        <v>0</v>
      </c>
      <c r="X5056" s="828">
        <f t="shared" si="571"/>
        <v>0</v>
      </c>
      <c r="Y5056" s="1069">
        <f>[5]building!Y5047</f>
        <v>0</v>
      </c>
      <c r="Z5056" s="749">
        <f t="shared" si="572"/>
        <v>0</v>
      </c>
      <c r="AA5056" s="1071"/>
      <c r="AB5056" s="1071"/>
    </row>
    <row r="5057" spans="23:28" ht="70.5" customHeight="1">
      <c r="W5057" s="829">
        <f t="shared" si="570"/>
        <v>0</v>
      </c>
      <c r="X5057" s="828">
        <f t="shared" si="571"/>
        <v>0</v>
      </c>
      <c r="Y5057" s="1069">
        <f>[5]building!Y5048</f>
        <v>0</v>
      </c>
      <c r="Z5057" s="749">
        <f t="shared" si="572"/>
        <v>0</v>
      </c>
      <c r="AA5057" s="1071"/>
      <c r="AB5057" s="1071"/>
    </row>
    <row r="5058" spans="23:28" ht="70.5" customHeight="1">
      <c r="W5058" s="829">
        <f t="shared" si="570"/>
        <v>0</v>
      </c>
      <c r="X5058" s="828">
        <f t="shared" si="571"/>
        <v>0</v>
      </c>
      <c r="Y5058" s="1069">
        <f>[5]building!Y5049</f>
        <v>0</v>
      </c>
      <c r="Z5058" s="749">
        <f t="shared" si="572"/>
        <v>0</v>
      </c>
      <c r="AA5058" s="1071"/>
      <c r="AB5058" s="1071"/>
    </row>
    <row r="5059" spans="23:28" ht="70.5" customHeight="1">
      <c r="W5059" s="829">
        <f t="shared" si="570"/>
        <v>0</v>
      </c>
      <c r="X5059" s="828">
        <f t="shared" si="571"/>
        <v>0</v>
      </c>
      <c r="Y5059" s="1069">
        <f>[5]building!Y5050</f>
        <v>0</v>
      </c>
      <c r="Z5059" s="749">
        <f t="shared" si="572"/>
        <v>0</v>
      </c>
      <c r="AA5059" s="1071"/>
      <c r="AB5059" s="1071"/>
    </row>
    <row r="5060" spans="23:28" ht="70.5" customHeight="1">
      <c r="W5060" s="829">
        <f t="shared" si="570"/>
        <v>0</v>
      </c>
      <c r="X5060" s="828">
        <f t="shared" si="571"/>
        <v>0</v>
      </c>
      <c r="Y5060" s="1069">
        <f>[5]building!Y5051</f>
        <v>0</v>
      </c>
      <c r="Z5060" s="749">
        <f t="shared" si="572"/>
        <v>0</v>
      </c>
      <c r="AA5060" s="1071"/>
      <c r="AB5060" s="1071"/>
    </row>
    <row r="5061" spans="23:28" ht="70.5" customHeight="1">
      <c r="W5061" s="829">
        <f t="shared" si="570"/>
        <v>0</v>
      </c>
      <c r="X5061" s="828">
        <f t="shared" si="571"/>
        <v>0</v>
      </c>
      <c r="Y5061" s="1069">
        <f>[5]building!Y5052</f>
        <v>0</v>
      </c>
      <c r="Z5061" s="749">
        <f t="shared" si="572"/>
        <v>0</v>
      </c>
      <c r="AA5061" s="1071"/>
      <c r="AB5061" s="1071"/>
    </row>
    <row r="5062" spans="23:28" ht="70.5" customHeight="1">
      <c r="W5062" s="829">
        <f t="shared" si="570"/>
        <v>0</v>
      </c>
      <c r="X5062" s="828">
        <f t="shared" si="571"/>
        <v>0</v>
      </c>
      <c r="Y5062" s="1069">
        <f>[5]building!Y5053</f>
        <v>0</v>
      </c>
      <c r="Z5062" s="749">
        <f t="shared" si="572"/>
        <v>0</v>
      </c>
      <c r="AA5062" s="1071"/>
      <c r="AB5062" s="1071"/>
    </row>
    <row r="5063" spans="23:28" ht="70.5" customHeight="1">
      <c r="W5063" s="829">
        <f t="shared" si="570"/>
        <v>0</v>
      </c>
      <c r="X5063" s="828">
        <f t="shared" si="571"/>
        <v>0</v>
      </c>
      <c r="Y5063" s="1069">
        <f>[5]building!Y5054</f>
        <v>0</v>
      </c>
      <c r="Z5063" s="749">
        <f t="shared" si="572"/>
        <v>0</v>
      </c>
      <c r="AA5063" s="1071"/>
      <c r="AB5063" s="1071"/>
    </row>
    <row r="5064" spans="23:28" ht="70.5" customHeight="1">
      <c r="W5064" s="829">
        <f t="shared" si="570"/>
        <v>0</v>
      </c>
      <c r="X5064" s="828">
        <f t="shared" si="571"/>
        <v>0</v>
      </c>
      <c r="Y5064" s="1069">
        <f>[5]building!Y5055</f>
        <v>0</v>
      </c>
      <c r="Z5064" s="749">
        <f t="shared" si="572"/>
        <v>0</v>
      </c>
      <c r="AA5064" s="1071"/>
      <c r="AB5064" s="1071"/>
    </row>
    <row r="5065" spans="23:28" ht="70.5" customHeight="1">
      <c r="W5065" s="829">
        <f t="shared" si="570"/>
        <v>0</v>
      </c>
      <c r="X5065" s="828">
        <f t="shared" si="571"/>
        <v>0</v>
      </c>
      <c r="Y5065" s="1069">
        <f>[5]building!Y5056</f>
        <v>0</v>
      </c>
      <c r="Z5065" s="749">
        <f t="shared" si="572"/>
        <v>0</v>
      </c>
      <c r="AA5065" s="1071"/>
      <c r="AB5065" s="1071"/>
    </row>
    <row r="5066" spans="23:28" ht="70.5" customHeight="1">
      <c r="W5066" s="829">
        <f t="shared" si="570"/>
        <v>0</v>
      </c>
      <c r="X5066" s="828">
        <f t="shared" si="571"/>
        <v>0</v>
      </c>
      <c r="Y5066" s="1069">
        <f>[5]building!Y5057</f>
        <v>0</v>
      </c>
      <c r="Z5066" s="749">
        <f t="shared" si="572"/>
        <v>0</v>
      </c>
      <c r="AA5066" s="1071"/>
      <c r="AB5066" s="1071"/>
    </row>
    <row r="5067" spans="23:28" ht="70.5" customHeight="1">
      <c r="W5067" s="829">
        <f t="shared" si="570"/>
        <v>0</v>
      </c>
      <c r="X5067" s="828">
        <f t="shared" si="571"/>
        <v>0</v>
      </c>
      <c r="Y5067" s="1069">
        <f>[5]building!Y5058</f>
        <v>0</v>
      </c>
      <c r="Z5067" s="749">
        <f t="shared" si="572"/>
        <v>0</v>
      </c>
      <c r="AA5067" s="1071"/>
      <c r="AB5067" s="1071"/>
    </row>
    <row r="5068" spans="23:28" ht="70.5" customHeight="1">
      <c r="W5068" s="829">
        <f t="shared" si="570"/>
        <v>0</v>
      </c>
      <c r="X5068" s="828">
        <f t="shared" si="571"/>
        <v>0</v>
      </c>
      <c r="Y5068" s="1069">
        <f>[5]building!Y5059</f>
        <v>0</v>
      </c>
      <c r="Z5068" s="749">
        <f t="shared" si="572"/>
        <v>0</v>
      </c>
      <c r="AA5068" s="1071"/>
      <c r="AB5068" s="1071"/>
    </row>
    <row r="5069" spans="23:28" ht="70.5" customHeight="1">
      <c r="W5069" s="829">
        <f t="shared" si="570"/>
        <v>0</v>
      </c>
      <c r="X5069" s="828">
        <f t="shared" si="571"/>
        <v>0</v>
      </c>
      <c r="Y5069" s="1069">
        <f>[5]building!Y5060</f>
        <v>0</v>
      </c>
      <c r="Z5069" s="749">
        <f t="shared" si="572"/>
        <v>0</v>
      </c>
      <c r="AA5069" s="1071"/>
      <c r="AB5069" s="1071"/>
    </row>
    <row r="5070" spans="23:28" ht="70.5" customHeight="1">
      <c r="W5070" s="829">
        <f t="shared" si="570"/>
        <v>0</v>
      </c>
      <c r="X5070" s="828">
        <f t="shared" si="571"/>
        <v>0</v>
      </c>
      <c r="Y5070" s="1069">
        <f>[5]building!Y5061</f>
        <v>0</v>
      </c>
      <c r="Z5070" s="749">
        <f t="shared" si="572"/>
        <v>0</v>
      </c>
      <c r="AA5070" s="1071"/>
      <c r="AB5070" s="1071"/>
    </row>
    <row r="5071" spans="23:28" ht="70.5" customHeight="1">
      <c r="W5071" s="829">
        <f t="shared" si="570"/>
        <v>0</v>
      </c>
      <c r="X5071" s="828">
        <f t="shared" si="571"/>
        <v>0</v>
      </c>
      <c r="Y5071" s="1069">
        <f>[5]building!Y5062</f>
        <v>0</v>
      </c>
      <c r="Z5071" s="749">
        <f t="shared" si="572"/>
        <v>0</v>
      </c>
      <c r="AA5071" s="1071"/>
      <c r="AB5071" s="1071"/>
    </row>
    <row r="5072" spans="23:28" ht="70.5" customHeight="1">
      <c r="W5072" s="829">
        <f t="shared" si="570"/>
        <v>0</v>
      </c>
      <c r="X5072" s="828">
        <f t="shared" si="571"/>
        <v>0</v>
      </c>
      <c r="Y5072" s="1069">
        <f>[5]building!Y5063</f>
        <v>0</v>
      </c>
      <c r="Z5072" s="749">
        <f t="shared" si="572"/>
        <v>0</v>
      </c>
      <c r="AA5072" s="1071"/>
      <c r="AB5072" s="1071"/>
    </row>
    <row r="5073" spans="23:28" ht="70.5" customHeight="1">
      <c r="W5073" s="829">
        <f t="shared" si="570"/>
        <v>0</v>
      </c>
      <c r="X5073" s="828">
        <f t="shared" si="571"/>
        <v>0</v>
      </c>
      <c r="Y5073" s="1069">
        <f>[5]building!Y5064</f>
        <v>0</v>
      </c>
      <c r="Z5073" s="749">
        <f t="shared" si="572"/>
        <v>0</v>
      </c>
      <c r="AA5073" s="1071"/>
      <c r="AB5073" s="1071"/>
    </row>
    <row r="5074" spans="23:28" ht="70.5" customHeight="1">
      <c r="W5074" s="829">
        <f t="shared" si="570"/>
        <v>0</v>
      </c>
      <c r="X5074" s="828">
        <f t="shared" si="571"/>
        <v>0</v>
      </c>
      <c r="Y5074" s="1069">
        <f>[5]building!Y5065</f>
        <v>0</v>
      </c>
      <c r="Z5074" s="749">
        <f t="shared" si="572"/>
        <v>0</v>
      </c>
      <c r="AA5074" s="1071"/>
      <c r="AB5074" s="1071"/>
    </row>
    <row r="5075" spans="23:28" ht="70.5" customHeight="1">
      <c r="W5075" s="829">
        <f t="shared" si="570"/>
        <v>0</v>
      </c>
      <c r="X5075" s="828">
        <f t="shared" si="571"/>
        <v>0</v>
      </c>
      <c r="Y5075" s="1069">
        <f>[5]building!Y5066</f>
        <v>0</v>
      </c>
      <c r="Z5075" s="749">
        <f t="shared" si="572"/>
        <v>0</v>
      </c>
      <c r="AA5075" s="1071"/>
      <c r="AB5075" s="1071"/>
    </row>
    <row r="5076" spans="23:28" ht="70.5" customHeight="1">
      <c r="W5076" s="829">
        <f t="shared" si="570"/>
        <v>0</v>
      </c>
      <c r="X5076" s="828">
        <f t="shared" si="571"/>
        <v>0</v>
      </c>
      <c r="Y5076" s="1069">
        <f>[5]building!Y5067</f>
        <v>0</v>
      </c>
      <c r="Z5076" s="749">
        <f t="shared" si="572"/>
        <v>0</v>
      </c>
      <c r="AA5076" s="1071"/>
      <c r="AB5076" s="1071"/>
    </row>
    <row r="5077" spans="23:28" ht="70.5" customHeight="1">
      <c r="W5077" s="829">
        <f t="shared" si="570"/>
        <v>0</v>
      </c>
      <c r="X5077" s="828">
        <f t="shared" si="571"/>
        <v>0</v>
      </c>
      <c r="Y5077" s="1069">
        <f>[5]building!Y5068</f>
        <v>0</v>
      </c>
      <c r="Z5077" s="749">
        <f t="shared" si="572"/>
        <v>0</v>
      </c>
      <c r="AA5077" s="1071"/>
      <c r="AB5077" s="1071"/>
    </row>
    <row r="5078" spans="23:28" ht="70.5" customHeight="1">
      <c r="W5078" s="829">
        <f t="shared" si="570"/>
        <v>0</v>
      </c>
      <c r="X5078" s="828">
        <f t="shared" si="571"/>
        <v>0</v>
      </c>
      <c r="Y5078" s="1069">
        <f>[5]building!Y5069</f>
        <v>0</v>
      </c>
      <c r="Z5078" s="749">
        <f t="shared" si="572"/>
        <v>0</v>
      </c>
      <c r="AA5078" s="1071"/>
      <c r="AB5078" s="1071"/>
    </row>
    <row r="5079" spans="23:28" ht="70.5" customHeight="1">
      <c r="W5079" s="829">
        <f t="shared" si="570"/>
        <v>0</v>
      </c>
      <c r="X5079" s="828">
        <f t="shared" si="571"/>
        <v>0</v>
      </c>
      <c r="Y5079" s="1069">
        <f>[5]building!Y5070</f>
        <v>0</v>
      </c>
      <c r="Z5079" s="749">
        <f t="shared" si="572"/>
        <v>0</v>
      </c>
      <c r="AA5079" s="1071"/>
      <c r="AB5079" s="1071"/>
    </row>
    <row r="5080" spans="23:28" ht="70.5" customHeight="1">
      <c r="W5080" s="829">
        <f t="shared" si="570"/>
        <v>0</v>
      </c>
      <c r="X5080" s="828">
        <f t="shared" si="571"/>
        <v>0</v>
      </c>
      <c r="Y5080" s="1069">
        <f>[5]building!Y5071</f>
        <v>0</v>
      </c>
      <c r="Z5080" s="749">
        <f t="shared" si="572"/>
        <v>0</v>
      </c>
      <c r="AA5080" s="1071"/>
      <c r="AB5080" s="1071"/>
    </row>
    <row r="5081" spans="23:28" ht="70.5" customHeight="1">
      <c r="W5081" s="829">
        <f t="shared" si="570"/>
        <v>0</v>
      </c>
      <c r="X5081" s="828">
        <f t="shared" si="571"/>
        <v>0</v>
      </c>
      <c r="Y5081" s="1069">
        <f>[5]building!Y5072</f>
        <v>0</v>
      </c>
      <c r="Z5081" s="749">
        <f t="shared" si="572"/>
        <v>0</v>
      </c>
      <c r="AA5081" s="1071"/>
      <c r="AB5081" s="1071"/>
    </row>
    <row r="5082" spans="23:28" ht="70.5" customHeight="1">
      <c r="W5082" s="829">
        <f t="shared" si="570"/>
        <v>0</v>
      </c>
      <c r="X5082" s="828">
        <f t="shared" si="571"/>
        <v>0</v>
      </c>
      <c r="Y5082" s="1069">
        <f>[5]building!Y5073</f>
        <v>0</v>
      </c>
      <c r="Z5082" s="749">
        <f t="shared" si="572"/>
        <v>0</v>
      </c>
      <c r="AA5082" s="1071"/>
      <c r="AB5082" s="1071"/>
    </row>
    <row r="5083" spans="23:28" ht="70.5" customHeight="1">
      <c r="W5083" s="829">
        <f t="shared" si="570"/>
        <v>0</v>
      </c>
      <c r="X5083" s="828">
        <f t="shared" si="571"/>
        <v>0</v>
      </c>
      <c r="Y5083" s="1069">
        <f>[5]building!Y5074</f>
        <v>0</v>
      </c>
      <c r="Z5083" s="749">
        <f t="shared" si="572"/>
        <v>0</v>
      </c>
      <c r="AA5083" s="1071"/>
      <c r="AB5083" s="1071"/>
    </row>
    <row r="5084" spans="23:28" ht="70.5" customHeight="1">
      <c r="W5084" s="829">
        <f t="shared" si="570"/>
        <v>0</v>
      </c>
      <c r="X5084" s="828">
        <f t="shared" si="571"/>
        <v>0</v>
      </c>
      <c r="Y5084" s="1069">
        <f>[5]building!Y5075</f>
        <v>0</v>
      </c>
      <c r="Z5084" s="749">
        <f t="shared" si="572"/>
        <v>0</v>
      </c>
      <c r="AA5084" s="1071"/>
      <c r="AB5084" s="1071"/>
    </row>
    <row r="5085" spans="23:28" ht="70.5" customHeight="1">
      <c r="W5085" s="829">
        <f t="shared" si="570"/>
        <v>0</v>
      </c>
      <c r="X5085" s="828">
        <f t="shared" si="571"/>
        <v>0</v>
      </c>
      <c r="Y5085" s="1069">
        <f>[5]building!Y5076</f>
        <v>0</v>
      </c>
      <c r="Z5085" s="749">
        <f t="shared" si="572"/>
        <v>0</v>
      </c>
      <c r="AA5085" s="1071"/>
      <c r="AB5085" s="1071"/>
    </row>
    <row r="5086" spans="23:28" ht="70.5" customHeight="1">
      <c r="W5086" s="829">
        <f t="shared" ref="W5086:W5149" si="573">G5086+I5086+K5086+M5086+O5086+Q5086+S5086+U5086</f>
        <v>0</v>
      </c>
      <c r="X5086" s="828">
        <f t="shared" ref="X5086:X5149" si="574">W5086*C5086</f>
        <v>0</v>
      </c>
      <c r="Y5086" s="1069">
        <f>[5]building!Y5077</f>
        <v>0</v>
      </c>
      <c r="Z5086" s="749">
        <f t="shared" ref="Z5086:Z5149" si="575">Y5086*C5086</f>
        <v>0</v>
      </c>
      <c r="AA5086" s="1071"/>
      <c r="AB5086" s="1071"/>
    </row>
    <row r="5087" spans="23:28" ht="70.5" customHeight="1">
      <c r="W5087" s="829">
        <f t="shared" si="573"/>
        <v>0</v>
      </c>
      <c r="X5087" s="828">
        <f t="shared" si="574"/>
        <v>0</v>
      </c>
      <c r="Y5087" s="1069">
        <f>[5]building!Y5078</f>
        <v>0</v>
      </c>
      <c r="Z5087" s="749">
        <f t="shared" si="575"/>
        <v>0</v>
      </c>
      <c r="AA5087" s="1071"/>
      <c r="AB5087" s="1071"/>
    </row>
    <row r="5088" spans="23:28" ht="70.5" customHeight="1">
      <c r="W5088" s="829">
        <f t="shared" si="573"/>
        <v>0</v>
      </c>
      <c r="X5088" s="828">
        <f t="shared" si="574"/>
        <v>0</v>
      </c>
      <c r="Y5088" s="1069">
        <f>[5]building!Y5079</f>
        <v>0</v>
      </c>
      <c r="Z5088" s="749">
        <f t="shared" si="575"/>
        <v>0</v>
      </c>
      <c r="AA5088" s="1071"/>
      <c r="AB5088" s="1071"/>
    </row>
    <row r="5089" spans="23:28" ht="70.5" customHeight="1">
      <c r="W5089" s="829">
        <f t="shared" si="573"/>
        <v>0</v>
      </c>
      <c r="X5089" s="828">
        <f t="shared" si="574"/>
        <v>0</v>
      </c>
      <c r="Y5089" s="1069">
        <f>[5]building!Y5080</f>
        <v>0</v>
      </c>
      <c r="Z5089" s="749">
        <f t="shared" si="575"/>
        <v>0</v>
      </c>
      <c r="AA5089" s="1071"/>
      <c r="AB5089" s="1071"/>
    </row>
    <row r="5090" spans="23:28" ht="70.5" customHeight="1">
      <c r="W5090" s="829">
        <f t="shared" si="573"/>
        <v>0</v>
      </c>
      <c r="X5090" s="828">
        <f t="shared" si="574"/>
        <v>0</v>
      </c>
      <c r="Y5090" s="1069">
        <f>[5]building!Y5081</f>
        <v>0</v>
      </c>
      <c r="Z5090" s="749">
        <f t="shared" si="575"/>
        <v>0</v>
      </c>
      <c r="AA5090" s="1071"/>
      <c r="AB5090" s="1071"/>
    </row>
    <row r="5091" spans="23:28" ht="70.5" customHeight="1">
      <c r="W5091" s="829">
        <f t="shared" si="573"/>
        <v>0</v>
      </c>
      <c r="X5091" s="828">
        <f t="shared" si="574"/>
        <v>0</v>
      </c>
      <c r="Y5091" s="1069">
        <f>[5]building!Y5082</f>
        <v>0</v>
      </c>
      <c r="Z5091" s="749">
        <f t="shared" si="575"/>
        <v>0</v>
      </c>
      <c r="AA5091" s="1071"/>
      <c r="AB5091" s="1071"/>
    </row>
    <row r="5092" spans="23:28" ht="70.5" customHeight="1">
      <c r="W5092" s="829">
        <f t="shared" si="573"/>
        <v>0</v>
      </c>
      <c r="X5092" s="828">
        <f t="shared" si="574"/>
        <v>0</v>
      </c>
      <c r="Y5092" s="1069">
        <f>[5]building!Y5083</f>
        <v>0</v>
      </c>
      <c r="Z5092" s="749">
        <f t="shared" si="575"/>
        <v>0</v>
      </c>
      <c r="AA5092" s="1071"/>
      <c r="AB5092" s="1071"/>
    </row>
    <row r="5093" spans="23:28" ht="70.5" customHeight="1">
      <c r="W5093" s="829">
        <f t="shared" si="573"/>
        <v>0</v>
      </c>
      <c r="X5093" s="828">
        <f t="shared" si="574"/>
        <v>0</v>
      </c>
      <c r="Y5093" s="1069">
        <f>[5]building!Y5084</f>
        <v>0</v>
      </c>
      <c r="Z5093" s="749">
        <f t="shared" si="575"/>
        <v>0</v>
      </c>
      <c r="AA5093" s="1071"/>
      <c r="AB5093" s="1071"/>
    </row>
    <row r="5094" spans="23:28" ht="70.5" customHeight="1">
      <c r="W5094" s="829">
        <f t="shared" si="573"/>
        <v>0</v>
      </c>
      <c r="X5094" s="828">
        <f t="shared" si="574"/>
        <v>0</v>
      </c>
      <c r="Y5094" s="1069">
        <f>[5]building!Y5085</f>
        <v>0</v>
      </c>
      <c r="Z5094" s="749">
        <f t="shared" si="575"/>
        <v>0</v>
      </c>
      <c r="AA5094" s="1071"/>
      <c r="AB5094" s="1071"/>
    </row>
    <row r="5095" spans="23:28" ht="70.5" customHeight="1">
      <c r="W5095" s="829">
        <f t="shared" si="573"/>
        <v>0</v>
      </c>
      <c r="X5095" s="828">
        <f t="shared" si="574"/>
        <v>0</v>
      </c>
      <c r="Y5095" s="1069">
        <f>[5]building!Y5086</f>
        <v>0</v>
      </c>
      <c r="Z5095" s="749">
        <f t="shared" si="575"/>
        <v>0</v>
      </c>
      <c r="AA5095" s="1071"/>
      <c r="AB5095" s="1071"/>
    </row>
    <row r="5096" spans="23:28" ht="70.5" customHeight="1">
      <c r="W5096" s="829">
        <f t="shared" si="573"/>
        <v>0</v>
      </c>
      <c r="X5096" s="828">
        <f t="shared" si="574"/>
        <v>0</v>
      </c>
      <c r="Y5096" s="1069">
        <f>[5]building!Y5087</f>
        <v>0</v>
      </c>
      <c r="Z5096" s="749">
        <f t="shared" si="575"/>
        <v>0</v>
      </c>
      <c r="AA5096" s="1071"/>
      <c r="AB5096" s="1071"/>
    </row>
    <row r="5097" spans="23:28" ht="70.5" customHeight="1">
      <c r="W5097" s="829">
        <f t="shared" si="573"/>
        <v>0</v>
      </c>
      <c r="X5097" s="828">
        <f t="shared" si="574"/>
        <v>0</v>
      </c>
      <c r="Y5097" s="1069">
        <f>[5]building!Y5088</f>
        <v>0</v>
      </c>
      <c r="Z5097" s="749">
        <f t="shared" si="575"/>
        <v>0</v>
      </c>
      <c r="AA5097" s="1071"/>
      <c r="AB5097" s="1071"/>
    </row>
    <row r="5098" spans="23:28" ht="70.5" customHeight="1">
      <c r="W5098" s="829">
        <f t="shared" si="573"/>
        <v>0</v>
      </c>
      <c r="X5098" s="828">
        <f t="shared" si="574"/>
        <v>0</v>
      </c>
      <c r="Y5098" s="1069">
        <f>[5]building!Y5089</f>
        <v>0</v>
      </c>
      <c r="Z5098" s="749">
        <f t="shared" si="575"/>
        <v>0</v>
      </c>
      <c r="AA5098" s="1071"/>
      <c r="AB5098" s="1071"/>
    </row>
    <row r="5099" spans="23:28" ht="70.5" customHeight="1">
      <c r="W5099" s="829">
        <f t="shared" si="573"/>
        <v>0</v>
      </c>
      <c r="X5099" s="828">
        <f t="shared" si="574"/>
        <v>0</v>
      </c>
      <c r="Y5099" s="1069">
        <f>[5]building!Y5090</f>
        <v>0</v>
      </c>
      <c r="Z5099" s="749">
        <f t="shared" si="575"/>
        <v>0</v>
      </c>
      <c r="AA5099" s="1071"/>
      <c r="AB5099" s="1071"/>
    </row>
    <row r="5100" spans="23:28" ht="70.5" customHeight="1">
      <c r="W5100" s="829">
        <f t="shared" si="573"/>
        <v>0</v>
      </c>
      <c r="X5100" s="828">
        <f t="shared" si="574"/>
        <v>0</v>
      </c>
      <c r="Y5100" s="1069">
        <f>[5]building!Y5091</f>
        <v>0</v>
      </c>
      <c r="Z5100" s="749">
        <f t="shared" si="575"/>
        <v>0</v>
      </c>
      <c r="AA5100" s="1071"/>
      <c r="AB5100" s="1071"/>
    </row>
    <row r="5101" spans="23:28" ht="70.5" customHeight="1">
      <c r="W5101" s="829">
        <f t="shared" si="573"/>
        <v>0</v>
      </c>
      <c r="X5101" s="828">
        <f t="shared" si="574"/>
        <v>0</v>
      </c>
      <c r="Y5101" s="1069">
        <f>[5]building!Y5092</f>
        <v>0</v>
      </c>
      <c r="Z5101" s="749">
        <f t="shared" si="575"/>
        <v>0</v>
      </c>
      <c r="AA5101" s="1071"/>
      <c r="AB5101" s="1071"/>
    </row>
    <row r="5102" spans="23:28" ht="70.5" customHeight="1">
      <c r="W5102" s="829">
        <f t="shared" si="573"/>
        <v>0</v>
      </c>
      <c r="X5102" s="828">
        <f t="shared" si="574"/>
        <v>0</v>
      </c>
      <c r="Y5102" s="1069">
        <f>[5]building!Y5093</f>
        <v>0</v>
      </c>
      <c r="Z5102" s="749">
        <f t="shared" si="575"/>
        <v>0</v>
      </c>
      <c r="AA5102" s="1071"/>
      <c r="AB5102" s="1071"/>
    </row>
    <row r="5103" spans="23:28" ht="70.5" customHeight="1">
      <c r="W5103" s="829">
        <f t="shared" si="573"/>
        <v>0</v>
      </c>
      <c r="X5103" s="828">
        <f t="shared" si="574"/>
        <v>0</v>
      </c>
      <c r="Y5103" s="1069">
        <f>[5]building!Y5094</f>
        <v>0</v>
      </c>
      <c r="Z5103" s="749">
        <f t="shared" si="575"/>
        <v>0</v>
      </c>
      <c r="AA5103" s="1071"/>
      <c r="AB5103" s="1071"/>
    </row>
    <row r="5104" spans="23:28" ht="70.5" customHeight="1">
      <c r="W5104" s="829">
        <f t="shared" si="573"/>
        <v>0</v>
      </c>
      <c r="X5104" s="828">
        <f t="shared" si="574"/>
        <v>0</v>
      </c>
      <c r="Y5104" s="1069">
        <f>[5]building!Y5095</f>
        <v>0</v>
      </c>
      <c r="Z5104" s="749">
        <f t="shared" si="575"/>
        <v>0</v>
      </c>
      <c r="AA5104" s="1071"/>
      <c r="AB5104" s="1071"/>
    </row>
    <row r="5105" spans="23:28" ht="70.5" customHeight="1">
      <c r="W5105" s="829">
        <f t="shared" si="573"/>
        <v>0</v>
      </c>
      <c r="X5105" s="828">
        <f t="shared" si="574"/>
        <v>0</v>
      </c>
      <c r="Y5105" s="1069">
        <f>[5]building!Y5096</f>
        <v>0</v>
      </c>
      <c r="Z5105" s="749">
        <f t="shared" si="575"/>
        <v>0</v>
      </c>
      <c r="AA5105" s="1071"/>
      <c r="AB5105" s="1071"/>
    </row>
    <row r="5106" spans="23:28" ht="70.5" customHeight="1">
      <c r="W5106" s="829">
        <f t="shared" si="573"/>
        <v>0</v>
      </c>
      <c r="X5106" s="828">
        <f t="shared" si="574"/>
        <v>0</v>
      </c>
      <c r="Y5106" s="1069">
        <f>[5]building!Y5097</f>
        <v>0</v>
      </c>
      <c r="Z5106" s="749">
        <f t="shared" si="575"/>
        <v>0</v>
      </c>
      <c r="AA5106" s="1071"/>
      <c r="AB5106" s="1071"/>
    </row>
    <row r="5107" spans="23:28" ht="70.5" customHeight="1">
      <c r="W5107" s="829">
        <f t="shared" si="573"/>
        <v>0</v>
      </c>
      <c r="X5107" s="828">
        <f t="shared" si="574"/>
        <v>0</v>
      </c>
      <c r="Y5107" s="1069">
        <f>[5]building!Y5098</f>
        <v>0</v>
      </c>
      <c r="Z5107" s="749">
        <f t="shared" si="575"/>
        <v>0</v>
      </c>
      <c r="AA5107" s="1071"/>
      <c r="AB5107" s="1071"/>
    </row>
    <row r="5108" spans="23:28" ht="70.5" customHeight="1">
      <c r="W5108" s="829">
        <f t="shared" si="573"/>
        <v>0</v>
      </c>
      <c r="X5108" s="828">
        <f t="shared" si="574"/>
        <v>0</v>
      </c>
      <c r="Y5108" s="1069">
        <f>[5]building!Y5099</f>
        <v>0</v>
      </c>
      <c r="Z5108" s="749">
        <f t="shared" si="575"/>
        <v>0</v>
      </c>
      <c r="AA5108" s="1071"/>
      <c r="AB5108" s="1071"/>
    </row>
    <row r="5109" spans="23:28" ht="70.5" customHeight="1">
      <c r="W5109" s="829">
        <f t="shared" si="573"/>
        <v>0</v>
      </c>
      <c r="X5109" s="828">
        <f t="shared" si="574"/>
        <v>0</v>
      </c>
      <c r="Y5109" s="1069">
        <f>[5]building!Y5100</f>
        <v>0</v>
      </c>
      <c r="Z5109" s="749">
        <f t="shared" si="575"/>
        <v>0</v>
      </c>
      <c r="AA5109" s="1071"/>
      <c r="AB5109" s="1071"/>
    </row>
    <row r="5110" spans="23:28" ht="70.5" customHeight="1">
      <c r="W5110" s="829">
        <f t="shared" si="573"/>
        <v>0</v>
      </c>
      <c r="X5110" s="828">
        <f t="shared" si="574"/>
        <v>0</v>
      </c>
      <c r="Y5110" s="1069">
        <f>[5]building!Y5101</f>
        <v>0</v>
      </c>
      <c r="Z5110" s="749">
        <f t="shared" si="575"/>
        <v>0</v>
      </c>
      <c r="AA5110" s="1071"/>
      <c r="AB5110" s="1071"/>
    </row>
    <row r="5111" spans="23:28" ht="70.5" customHeight="1">
      <c r="W5111" s="829">
        <f t="shared" si="573"/>
        <v>0</v>
      </c>
      <c r="X5111" s="828">
        <f t="shared" si="574"/>
        <v>0</v>
      </c>
      <c r="Y5111" s="1069">
        <f>[5]building!Y5102</f>
        <v>0</v>
      </c>
      <c r="Z5111" s="749">
        <f t="shared" si="575"/>
        <v>0</v>
      </c>
      <c r="AA5111" s="1071"/>
      <c r="AB5111" s="1071"/>
    </row>
    <row r="5112" spans="23:28" ht="70.5" customHeight="1">
      <c r="W5112" s="829">
        <f t="shared" si="573"/>
        <v>0</v>
      </c>
      <c r="X5112" s="828">
        <f t="shared" si="574"/>
        <v>0</v>
      </c>
      <c r="Y5112" s="1069">
        <f>[5]building!Y5103</f>
        <v>0</v>
      </c>
      <c r="Z5112" s="749">
        <f t="shared" si="575"/>
        <v>0</v>
      </c>
      <c r="AA5112" s="1071"/>
      <c r="AB5112" s="1071"/>
    </row>
    <row r="5113" spans="23:28" ht="70.5" customHeight="1">
      <c r="W5113" s="829">
        <f t="shared" si="573"/>
        <v>0</v>
      </c>
      <c r="X5113" s="828">
        <f t="shared" si="574"/>
        <v>0</v>
      </c>
      <c r="Y5113" s="1069">
        <f>[5]building!Y5104</f>
        <v>0</v>
      </c>
      <c r="Z5113" s="749">
        <f t="shared" si="575"/>
        <v>0</v>
      </c>
      <c r="AA5113" s="1071"/>
      <c r="AB5113" s="1071"/>
    </row>
    <row r="5114" spans="23:28" ht="70.5" customHeight="1">
      <c r="W5114" s="829">
        <f t="shared" si="573"/>
        <v>0</v>
      </c>
      <c r="X5114" s="828">
        <f t="shared" si="574"/>
        <v>0</v>
      </c>
      <c r="Y5114" s="1069">
        <f>[5]building!Y5105</f>
        <v>0</v>
      </c>
      <c r="Z5114" s="749">
        <f t="shared" si="575"/>
        <v>0</v>
      </c>
      <c r="AA5114" s="1071"/>
      <c r="AB5114" s="1071"/>
    </row>
    <row r="5115" spans="23:28" ht="70.5" customHeight="1">
      <c r="W5115" s="829">
        <f t="shared" si="573"/>
        <v>0</v>
      </c>
      <c r="X5115" s="828">
        <f t="shared" si="574"/>
        <v>0</v>
      </c>
      <c r="Y5115" s="1069">
        <f>[5]building!Y5106</f>
        <v>0</v>
      </c>
      <c r="Z5115" s="749">
        <f t="shared" si="575"/>
        <v>0</v>
      </c>
      <c r="AA5115" s="1071"/>
      <c r="AB5115" s="1071"/>
    </row>
    <row r="5116" spans="23:28" ht="70.5" customHeight="1">
      <c r="W5116" s="829">
        <f t="shared" si="573"/>
        <v>0</v>
      </c>
      <c r="X5116" s="828">
        <f t="shared" si="574"/>
        <v>0</v>
      </c>
      <c r="Y5116" s="1069">
        <f>[5]building!Y5107</f>
        <v>0</v>
      </c>
      <c r="Z5116" s="749">
        <f t="shared" si="575"/>
        <v>0</v>
      </c>
      <c r="AA5116" s="1071"/>
      <c r="AB5116" s="1071"/>
    </row>
    <row r="5117" spans="23:28" ht="70.5" customHeight="1">
      <c r="W5117" s="829">
        <f t="shared" si="573"/>
        <v>0</v>
      </c>
      <c r="X5117" s="828">
        <f t="shared" si="574"/>
        <v>0</v>
      </c>
      <c r="Y5117" s="1069">
        <f>[5]building!Y5108</f>
        <v>0</v>
      </c>
      <c r="Z5117" s="749">
        <f t="shared" si="575"/>
        <v>0</v>
      </c>
      <c r="AA5117" s="1071"/>
      <c r="AB5117" s="1071"/>
    </row>
    <row r="5118" spans="23:28" ht="70.5" customHeight="1">
      <c r="W5118" s="829">
        <f t="shared" si="573"/>
        <v>0</v>
      </c>
      <c r="X5118" s="828">
        <f t="shared" si="574"/>
        <v>0</v>
      </c>
      <c r="Y5118" s="1069">
        <f>[5]building!Y5109</f>
        <v>0</v>
      </c>
      <c r="Z5118" s="749">
        <f t="shared" si="575"/>
        <v>0</v>
      </c>
      <c r="AA5118" s="1071"/>
      <c r="AB5118" s="1071"/>
    </row>
    <row r="5119" spans="23:28" ht="70.5" customHeight="1">
      <c r="W5119" s="829">
        <f t="shared" si="573"/>
        <v>0</v>
      </c>
      <c r="X5119" s="828">
        <f t="shared" si="574"/>
        <v>0</v>
      </c>
      <c r="Y5119" s="1069">
        <f>[5]building!Y5110</f>
        <v>0</v>
      </c>
      <c r="Z5119" s="749">
        <f t="shared" si="575"/>
        <v>0</v>
      </c>
      <c r="AA5119" s="1071"/>
      <c r="AB5119" s="1071"/>
    </row>
    <row r="5120" spans="23:28" ht="70.5" customHeight="1">
      <c r="W5120" s="829">
        <f t="shared" si="573"/>
        <v>0</v>
      </c>
      <c r="X5120" s="828">
        <f t="shared" si="574"/>
        <v>0</v>
      </c>
      <c r="Y5120" s="1069">
        <f>[5]building!Y5111</f>
        <v>0</v>
      </c>
      <c r="Z5120" s="749">
        <f t="shared" si="575"/>
        <v>0</v>
      </c>
      <c r="AA5120" s="1071"/>
      <c r="AB5120" s="1071"/>
    </row>
    <row r="5121" spans="23:28" ht="70.5" customHeight="1">
      <c r="W5121" s="829">
        <f t="shared" si="573"/>
        <v>0</v>
      </c>
      <c r="X5121" s="828">
        <f t="shared" si="574"/>
        <v>0</v>
      </c>
      <c r="Y5121" s="1069">
        <f>[5]building!Y5112</f>
        <v>0</v>
      </c>
      <c r="Z5121" s="749">
        <f t="shared" si="575"/>
        <v>0</v>
      </c>
      <c r="AA5121" s="1071"/>
      <c r="AB5121" s="1071"/>
    </row>
    <row r="5122" spans="23:28" ht="70.5" customHeight="1">
      <c r="W5122" s="829">
        <f t="shared" si="573"/>
        <v>0</v>
      </c>
      <c r="X5122" s="828">
        <f t="shared" si="574"/>
        <v>0</v>
      </c>
      <c r="Y5122" s="1069">
        <f>[5]building!Y5113</f>
        <v>0</v>
      </c>
      <c r="Z5122" s="749">
        <f t="shared" si="575"/>
        <v>0</v>
      </c>
      <c r="AA5122" s="1071"/>
      <c r="AB5122" s="1071"/>
    </row>
    <row r="5123" spans="23:28" ht="70.5" customHeight="1">
      <c r="W5123" s="829">
        <f t="shared" si="573"/>
        <v>0</v>
      </c>
      <c r="X5123" s="828">
        <f t="shared" si="574"/>
        <v>0</v>
      </c>
      <c r="Y5123" s="1069">
        <f>[5]building!Y5114</f>
        <v>0</v>
      </c>
      <c r="Z5123" s="749">
        <f t="shared" si="575"/>
        <v>0</v>
      </c>
      <c r="AA5123" s="1071"/>
      <c r="AB5123" s="1071"/>
    </row>
    <row r="5124" spans="23:28" ht="70.5" customHeight="1">
      <c r="W5124" s="829">
        <f t="shared" si="573"/>
        <v>0</v>
      </c>
      <c r="X5124" s="828">
        <f t="shared" si="574"/>
        <v>0</v>
      </c>
      <c r="Y5124" s="1069">
        <f>[5]building!Y5115</f>
        <v>0</v>
      </c>
      <c r="Z5124" s="749">
        <f t="shared" si="575"/>
        <v>0</v>
      </c>
      <c r="AA5124" s="1071"/>
      <c r="AB5124" s="1071"/>
    </row>
    <row r="5125" spans="23:28" ht="70.5" customHeight="1">
      <c r="W5125" s="829">
        <f t="shared" si="573"/>
        <v>0</v>
      </c>
      <c r="X5125" s="828">
        <f t="shared" si="574"/>
        <v>0</v>
      </c>
      <c r="Y5125" s="1069">
        <f>[5]building!Y5116</f>
        <v>0</v>
      </c>
      <c r="Z5125" s="749">
        <f t="shared" si="575"/>
        <v>0</v>
      </c>
      <c r="AA5125" s="1071"/>
      <c r="AB5125" s="1071"/>
    </row>
    <row r="5126" spans="23:28" ht="70.5" customHeight="1">
      <c r="W5126" s="829">
        <f t="shared" si="573"/>
        <v>0</v>
      </c>
      <c r="X5126" s="828">
        <f t="shared" si="574"/>
        <v>0</v>
      </c>
      <c r="Y5126" s="1069">
        <f>[5]building!Y5117</f>
        <v>0</v>
      </c>
      <c r="Z5126" s="749">
        <f t="shared" si="575"/>
        <v>0</v>
      </c>
      <c r="AA5126" s="1071"/>
      <c r="AB5126" s="1071"/>
    </row>
    <row r="5127" spans="23:28" ht="70.5" customHeight="1">
      <c r="W5127" s="829">
        <f t="shared" si="573"/>
        <v>0</v>
      </c>
      <c r="X5127" s="828">
        <f t="shared" si="574"/>
        <v>0</v>
      </c>
      <c r="Y5127" s="1069">
        <f>[5]building!Y5118</f>
        <v>0</v>
      </c>
      <c r="Z5127" s="749">
        <f t="shared" si="575"/>
        <v>0</v>
      </c>
      <c r="AA5127" s="1071"/>
      <c r="AB5127" s="1071"/>
    </row>
    <row r="5128" spans="23:28" ht="70.5" customHeight="1">
      <c r="W5128" s="829">
        <f t="shared" si="573"/>
        <v>0</v>
      </c>
      <c r="X5128" s="828">
        <f t="shared" si="574"/>
        <v>0</v>
      </c>
      <c r="Y5128" s="1069">
        <f>[5]building!Y5119</f>
        <v>0</v>
      </c>
      <c r="Z5128" s="749">
        <f t="shared" si="575"/>
        <v>0</v>
      </c>
      <c r="AA5128" s="1071"/>
      <c r="AB5128" s="1071"/>
    </row>
    <row r="5129" spans="23:28" ht="70.5" customHeight="1">
      <c r="W5129" s="829">
        <f t="shared" si="573"/>
        <v>0</v>
      </c>
      <c r="X5129" s="828">
        <f t="shared" si="574"/>
        <v>0</v>
      </c>
      <c r="Y5129" s="1069">
        <f>[5]building!Y5120</f>
        <v>0</v>
      </c>
      <c r="Z5129" s="749">
        <f t="shared" si="575"/>
        <v>0</v>
      </c>
      <c r="AA5129" s="1071"/>
      <c r="AB5129" s="1071"/>
    </row>
    <row r="5130" spans="23:28" ht="70.5" customHeight="1">
      <c r="W5130" s="829">
        <f t="shared" si="573"/>
        <v>0</v>
      </c>
      <c r="X5130" s="828">
        <f t="shared" si="574"/>
        <v>0</v>
      </c>
      <c r="Y5130" s="1069">
        <f>[5]building!Y5121</f>
        <v>0</v>
      </c>
      <c r="Z5130" s="749">
        <f t="shared" si="575"/>
        <v>0</v>
      </c>
      <c r="AA5130" s="1071"/>
      <c r="AB5130" s="1071"/>
    </row>
    <row r="5131" spans="23:28" ht="70.5" customHeight="1">
      <c r="W5131" s="829">
        <f t="shared" si="573"/>
        <v>0</v>
      </c>
      <c r="X5131" s="828">
        <f t="shared" si="574"/>
        <v>0</v>
      </c>
      <c r="Y5131" s="1069">
        <f>[5]building!Y5122</f>
        <v>0</v>
      </c>
      <c r="Z5131" s="749">
        <f t="shared" si="575"/>
        <v>0</v>
      </c>
      <c r="AA5131" s="1071"/>
      <c r="AB5131" s="1071"/>
    </row>
    <row r="5132" spans="23:28" ht="70.5" customHeight="1">
      <c r="W5132" s="829">
        <f t="shared" si="573"/>
        <v>0</v>
      </c>
      <c r="X5132" s="828">
        <f t="shared" si="574"/>
        <v>0</v>
      </c>
      <c r="Y5132" s="1069">
        <f>[5]building!Y5123</f>
        <v>0</v>
      </c>
      <c r="Z5132" s="749">
        <f t="shared" si="575"/>
        <v>0</v>
      </c>
      <c r="AA5132" s="1071"/>
      <c r="AB5132" s="1071"/>
    </row>
    <row r="5133" spans="23:28" ht="70.5" customHeight="1">
      <c r="W5133" s="829">
        <f t="shared" si="573"/>
        <v>0</v>
      </c>
      <c r="X5133" s="828">
        <f t="shared" si="574"/>
        <v>0</v>
      </c>
      <c r="Y5133" s="1069">
        <f>[5]building!Y5124</f>
        <v>0</v>
      </c>
      <c r="Z5133" s="749">
        <f t="shared" si="575"/>
        <v>0</v>
      </c>
      <c r="AA5133" s="1071"/>
      <c r="AB5133" s="1071"/>
    </row>
    <row r="5134" spans="23:28" ht="70.5" customHeight="1">
      <c r="W5134" s="829">
        <f t="shared" si="573"/>
        <v>0</v>
      </c>
      <c r="X5134" s="828">
        <f t="shared" si="574"/>
        <v>0</v>
      </c>
      <c r="Y5134" s="1069">
        <f>[5]building!Y5125</f>
        <v>0</v>
      </c>
      <c r="Z5134" s="749">
        <f t="shared" si="575"/>
        <v>0</v>
      </c>
      <c r="AA5134" s="1071"/>
      <c r="AB5134" s="1071"/>
    </row>
    <row r="5135" spans="23:28" ht="70.5" customHeight="1">
      <c r="W5135" s="829">
        <f t="shared" si="573"/>
        <v>0</v>
      </c>
      <c r="X5135" s="828">
        <f t="shared" si="574"/>
        <v>0</v>
      </c>
      <c r="Y5135" s="1069">
        <f>[5]building!Y5126</f>
        <v>0</v>
      </c>
      <c r="Z5135" s="749">
        <f t="shared" si="575"/>
        <v>0</v>
      </c>
      <c r="AA5135" s="1071"/>
      <c r="AB5135" s="1071"/>
    </row>
    <row r="5136" spans="23:28" ht="70.5" customHeight="1">
      <c r="W5136" s="829">
        <f t="shared" si="573"/>
        <v>0</v>
      </c>
      <c r="X5136" s="828">
        <f t="shared" si="574"/>
        <v>0</v>
      </c>
      <c r="Y5136" s="1069">
        <f>[5]building!Y5127</f>
        <v>0</v>
      </c>
      <c r="Z5136" s="749">
        <f t="shared" si="575"/>
        <v>0</v>
      </c>
      <c r="AA5136" s="1071"/>
      <c r="AB5136" s="1071"/>
    </row>
    <row r="5137" spans="23:28" ht="70.5" customHeight="1">
      <c r="W5137" s="829">
        <f t="shared" si="573"/>
        <v>0</v>
      </c>
      <c r="X5137" s="828">
        <f t="shared" si="574"/>
        <v>0</v>
      </c>
      <c r="Y5137" s="1069">
        <f>[5]building!Y5128</f>
        <v>0</v>
      </c>
      <c r="Z5137" s="749">
        <f t="shared" si="575"/>
        <v>0</v>
      </c>
      <c r="AA5137" s="1071"/>
      <c r="AB5137" s="1071"/>
    </row>
    <row r="5138" spans="23:28" ht="70.5" customHeight="1">
      <c r="W5138" s="829">
        <f t="shared" si="573"/>
        <v>0</v>
      </c>
      <c r="X5138" s="828">
        <f t="shared" si="574"/>
        <v>0</v>
      </c>
      <c r="Y5138" s="1069">
        <f>[5]building!Y5129</f>
        <v>0</v>
      </c>
      <c r="Z5138" s="749">
        <f t="shared" si="575"/>
        <v>0</v>
      </c>
      <c r="AA5138" s="1071"/>
      <c r="AB5138" s="1071"/>
    </row>
    <row r="5139" spans="23:28" ht="70.5" customHeight="1">
      <c r="W5139" s="829">
        <f t="shared" si="573"/>
        <v>0</v>
      </c>
      <c r="X5139" s="828">
        <f t="shared" si="574"/>
        <v>0</v>
      </c>
      <c r="Y5139" s="1069">
        <f>[5]building!Y5130</f>
        <v>0</v>
      </c>
      <c r="Z5139" s="749">
        <f t="shared" si="575"/>
        <v>0</v>
      </c>
      <c r="AA5139" s="1071"/>
      <c r="AB5139" s="1071"/>
    </row>
    <row r="5140" spans="23:28" ht="70.5" customHeight="1">
      <c r="W5140" s="829">
        <f t="shared" si="573"/>
        <v>0</v>
      </c>
      <c r="X5140" s="828">
        <f t="shared" si="574"/>
        <v>0</v>
      </c>
      <c r="Y5140" s="1069">
        <f>[5]building!Y5131</f>
        <v>0</v>
      </c>
      <c r="Z5140" s="749">
        <f t="shared" si="575"/>
        <v>0</v>
      </c>
      <c r="AA5140" s="1071"/>
      <c r="AB5140" s="1071"/>
    </row>
    <row r="5141" spans="23:28" ht="70.5" customHeight="1">
      <c r="W5141" s="829">
        <f t="shared" si="573"/>
        <v>0</v>
      </c>
      <c r="X5141" s="828">
        <f t="shared" si="574"/>
        <v>0</v>
      </c>
      <c r="Y5141" s="1069">
        <f>[5]building!Y5132</f>
        <v>0</v>
      </c>
      <c r="Z5141" s="749">
        <f t="shared" si="575"/>
        <v>0</v>
      </c>
      <c r="AA5141" s="1071"/>
      <c r="AB5141" s="1071"/>
    </row>
    <row r="5142" spans="23:28" ht="70.5" customHeight="1">
      <c r="W5142" s="829">
        <f t="shared" si="573"/>
        <v>0</v>
      </c>
      <c r="X5142" s="828">
        <f t="shared" si="574"/>
        <v>0</v>
      </c>
      <c r="Y5142" s="1069">
        <f>[5]building!Y5133</f>
        <v>0</v>
      </c>
      <c r="Z5142" s="749">
        <f t="shared" si="575"/>
        <v>0</v>
      </c>
      <c r="AA5142" s="1071"/>
      <c r="AB5142" s="1071"/>
    </row>
    <row r="5143" spans="23:28" ht="70.5" customHeight="1">
      <c r="W5143" s="829">
        <f t="shared" si="573"/>
        <v>0</v>
      </c>
      <c r="X5143" s="828">
        <f t="shared" si="574"/>
        <v>0</v>
      </c>
      <c r="Y5143" s="1069">
        <f>[5]building!Y5134</f>
        <v>0</v>
      </c>
      <c r="Z5143" s="749">
        <f t="shared" si="575"/>
        <v>0</v>
      </c>
      <c r="AA5143" s="1071"/>
      <c r="AB5143" s="1071"/>
    </row>
    <row r="5144" spans="23:28" ht="70.5" customHeight="1">
      <c r="W5144" s="829">
        <f t="shared" si="573"/>
        <v>0</v>
      </c>
      <c r="X5144" s="828">
        <f t="shared" si="574"/>
        <v>0</v>
      </c>
      <c r="Y5144" s="1069">
        <f>[5]building!Y5135</f>
        <v>0</v>
      </c>
      <c r="Z5144" s="749">
        <f t="shared" si="575"/>
        <v>0</v>
      </c>
      <c r="AA5144" s="1071"/>
      <c r="AB5144" s="1071"/>
    </row>
    <row r="5145" spans="23:28" ht="70.5" customHeight="1">
      <c r="W5145" s="829">
        <f t="shared" si="573"/>
        <v>0</v>
      </c>
      <c r="X5145" s="828">
        <f t="shared" si="574"/>
        <v>0</v>
      </c>
      <c r="Y5145" s="1069">
        <f>[5]building!Y5136</f>
        <v>0</v>
      </c>
      <c r="Z5145" s="749">
        <f t="shared" si="575"/>
        <v>0</v>
      </c>
      <c r="AA5145" s="1071"/>
      <c r="AB5145" s="1071"/>
    </row>
    <row r="5146" spans="23:28" ht="70.5" customHeight="1">
      <c r="W5146" s="829">
        <f t="shared" si="573"/>
        <v>0</v>
      </c>
      <c r="X5146" s="828">
        <f t="shared" si="574"/>
        <v>0</v>
      </c>
      <c r="Y5146" s="1069">
        <f>[5]building!Y5137</f>
        <v>0</v>
      </c>
      <c r="Z5146" s="749">
        <f t="shared" si="575"/>
        <v>0</v>
      </c>
      <c r="AA5146" s="1071"/>
      <c r="AB5146" s="1071"/>
    </row>
    <row r="5147" spans="23:28" ht="70.5" customHeight="1">
      <c r="W5147" s="829">
        <f t="shared" si="573"/>
        <v>0</v>
      </c>
      <c r="X5147" s="828">
        <f t="shared" si="574"/>
        <v>0</v>
      </c>
      <c r="Y5147" s="1069">
        <f>[5]building!Y5138</f>
        <v>0</v>
      </c>
      <c r="Z5147" s="749">
        <f t="shared" si="575"/>
        <v>0</v>
      </c>
      <c r="AA5147" s="1071"/>
      <c r="AB5147" s="1071"/>
    </row>
    <row r="5148" spans="23:28" ht="70.5" customHeight="1">
      <c r="W5148" s="829">
        <f t="shared" si="573"/>
        <v>0</v>
      </c>
      <c r="X5148" s="828">
        <f t="shared" si="574"/>
        <v>0</v>
      </c>
      <c r="Y5148" s="1069">
        <f>[5]building!Y5139</f>
        <v>0</v>
      </c>
      <c r="Z5148" s="749">
        <f t="shared" si="575"/>
        <v>0</v>
      </c>
      <c r="AA5148" s="1071"/>
      <c r="AB5148" s="1071"/>
    </row>
    <row r="5149" spans="23:28" ht="70.5" customHeight="1">
      <c r="W5149" s="829">
        <f t="shared" si="573"/>
        <v>0</v>
      </c>
      <c r="X5149" s="828">
        <f t="shared" si="574"/>
        <v>0</v>
      </c>
      <c r="Y5149" s="1069">
        <f>[5]building!Y5140</f>
        <v>0</v>
      </c>
      <c r="Z5149" s="749">
        <f t="shared" si="575"/>
        <v>0</v>
      </c>
      <c r="AA5149" s="1071"/>
      <c r="AB5149" s="1071"/>
    </row>
    <row r="5150" spans="23:28" ht="70.5" customHeight="1">
      <c r="W5150" s="829">
        <f t="shared" ref="W5150:W5213" si="576">G5150+I5150+K5150+M5150+O5150+Q5150+S5150+U5150</f>
        <v>0</v>
      </c>
      <c r="X5150" s="828">
        <f t="shared" ref="X5150:X5213" si="577">W5150*C5150</f>
        <v>0</v>
      </c>
      <c r="Y5150" s="1069">
        <f>[5]building!Y5141</f>
        <v>0</v>
      </c>
      <c r="Z5150" s="749">
        <f t="shared" ref="Z5150:Z5213" si="578">Y5150*C5150</f>
        <v>0</v>
      </c>
      <c r="AA5150" s="1071"/>
      <c r="AB5150" s="1071"/>
    </row>
    <row r="5151" spans="23:28" ht="70.5" customHeight="1">
      <c r="W5151" s="829">
        <f t="shared" si="576"/>
        <v>0</v>
      </c>
      <c r="X5151" s="828">
        <f t="shared" si="577"/>
        <v>0</v>
      </c>
      <c r="Y5151" s="1069">
        <f>[5]building!Y5142</f>
        <v>0</v>
      </c>
      <c r="Z5151" s="749">
        <f t="shared" si="578"/>
        <v>0</v>
      </c>
      <c r="AA5151" s="1071"/>
      <c r="AB5151" s="1071"/>
    </row>
    <row r="5152" spans="23:28" ht="70.5" customHeight="1">
      <c r="W5152" s="829">
        <f t="shared" si="576"/>
        <v>0</v>
      </c>
      <c r="X5152" s="828">
        <f t="shared" si="577"/>
        <v>0</v>
      </c>
      <c r="Y5152" s="1069">
        <f>[5]building!Y5143</f>
        <v>0</v>
      </c>
      <c r="Z5152" s="749">
        <f t="shared" si="578"/>
        <v>0</v>
      </c>
      <c r="AA5152" s="1071"/>
      <c r="AB5152" s="1071"/>
    </row>
    <row r="5153" spans="23:28" ht="70.5" customHeight="1">
      <c r="W5153" s="829">
        <f t="shared" si="576"/>
        <v>0</v>
      </c>
      <c r="X5153" s="828">
        <f t="shared" si="577"/>
        <v>0</v>
      </c>
      <c r="Y5153" s="1069">
        <f>[5]building!Y5144</f>
        <v>0</v>
      </c>
      <c r="Z5153" s="749">
        <f t="shared" si="578"/>
        <v>0</v>
      </c>
      <c r="AA5153" s="1071"/>
      <c r="AB5153" s="1071"/>
    </row>
    <row r="5154" spans="23:28" ht="70.5" customHeight="1">
      <c r="W5154" s="829">
        <f t="shared" si="576"/>
        <v>0</v>
      </c>
      <c r="X5154" s="828">
        <f t="shared" si="577"/>
        <v>0</v>
      </c>
      <c r="Y5154" s="1069">
        <f>[5]building!Y5145</f>
        <v>0</v>
      </c>
      <c r="Z5154" s="749">
        <f t="shared" si="578"/>
        <v>0</v>
      </c>
      <c r="AA5154" s="1071"/>
      <c r="AB5154" s="1071"/>
    </row>
    <row r="5155" spans="23:28" ht="70.5" customHeight="1">
      <c r="W5155" s="829">
        <f t="shared" si="576"/>
        <v>0</v>
      </c>
      <c r="X5155" s="828">
        <f t="shared" si="577"/>
        <v>0</v>
      </c>
      <c r="Y5155" s="1069">
        <f>[5]building!Y5146</f>
        <v>0</v>
      </c>
      <c r="Z5155" s="749">
        <f t="shared" si="578"/>
        <v>0</v>
      </c>
      <c r="AA5155" s="1071"/>
      <c r="AB5155" s="1071"/>
    </row>
    <row r="5156" spans="23:28" ht="70.5" customHeight="1">
      <c r="W5156" s="829">
        <f t="shared" si="576"/>
        <v>0</v>
      </c>
      <c r="X5156" s="828">
        <f t="shared" si="577"/>
        <v>0</v>
      </c>
      <c r="Y5156" s="1069">
        <f>[5]building!Y5147</f>
        <v>0</v>
      </c>
      <c r="Z5156" s="749">
        <f t="shared" si="578"/>
        <v>0</v>
      </c>
      <c r="AA5156" s="1071"/>
      <c r="AB5156" s="1071"/>
    </row>
    <row r="5157" spans="23:28" ht="70.5" customHeight="1">
      <c r="W5157" s="829">
        <f t="shared" si="576"/>
        <v>0</v>
      </c>
      <c r="X5157" s="828">
        <f t="shared" si="577"/>
        <v>0</v>
      </c>
      <c r="Y5157" s="1069">
        <f>[5]building!Y5148</f>
        <v>0</v>
      </c>
      <c r="Z5157" s="749">
        <f t="shared" si="578"/>
        <v>0</v>
      </c>
      <c r="AA5157" s="1071"/>
      <c r="AB5157" s="1071"/>
    </row>
    <row r="5158" spans="23:28" ht="70.5" customHeight="1">
      <c r="W5158" s="829">
        <f t="shared" si="576"/>
        <v>0</v>
      </c>
      <c r="X5158" s="828">
        <f t="shared" si="577"/>
        <v>0</v>
      </c>
      <c r="Y5158" s="1069">
        <f>[5]building!Y5149</f>
        <v>0</v>
      </c>
      <c r="Z5158" s="749">
        <f t="shared" si="578"/>
        <v>0</v>
      </c>
      <c r="AA5158" s="1071"/>
      <c r="AB5158" s="1071"/>
    </row>
    <row r="5159" spans="23:28" ht="70.5" customHeight="1">
      <c r="W5159" s="829">
        <f t="shared" si="576"/>
        <v>0</v>
      </c>
      <c r="X5159" s="828">
        <f t="shared" si="577"/>
        <v>0</v>
      </c>
      <c r="Y5159" s="1069">
        <f>[5]building!Y5150</f>
        <v>0</v>
      </c>
      <c r="Z5159" s="749">
        <f t="shared" si="578"/>
        <v>0</v>
      </c>
      <c r="AA5159" s="1071"/>
      <c r="AB5159" s="1071"/>
    </row>
    <row r="5160" spans="23:28" ht="70.5" customHeight="1">
      <c r="W5160" s="829">
        <f t="shared" si="576"/>
        <v>0</v>
      </c>
      <c r="X5160" s="828">
        <f t="shared" si="577"/>
        <v>0</v>
      </c>
      <c r="Y5160" s="1069">
        <f>[5]building!Y5151</f>
        <v>0</v>
      </c>
      <c r="Z5160" s="749">
        <f t="shared" si="578"/>
        <v>0</v>
      </c>
      <c r="AA5160" s="1071"/>
      <c r="AB5160" s="1071"/>
    </row>
    <row r="5161" spans="23:28" ht="70.5" customHeight="1">
      <c r="W5161" s="829">
        <f t="shared" si="576"/>
        <v>0</v>
      </c>
      <c r="X5161" s="828">
        <f t="shared" si="577"/>
        <v>0</v>
      </c>
      <c r="Y5161" s="1069">
        <f>[5]building!Y5152</f>
        <v>0</v>
      </c>
      <c r="Z5161" s="749">
        <f t="shared" si="578"/>
        <v>0</v>
      </c>
      <c r="AA5161" s="1071"/>
      <c r="AB5161" s="1071"/>
    </row>
    <row r="5162" spans="23:28" ht="70.5" customHeight="1">
      <c r="W5162" s="829">
        <f t="shared" si="576"/>
        <v>0</v>
      </c>
      <c r="X5162" s="828">
        <f t="shared" si="577"/>
        <v>0</v>
      </c>
      <c r="Y5162" s="1069">
        <f>[5]building!Y5153</f>
        <v>0</v>
      </c>
      <c r="Z5162" s="749">
        <f t="shared" si="578"/>
        <v>0</v>
      </c>
      <c r="AA5162" s="1071"/>
      <c r="AB5162" s="1071"/>
    </row>
    <row r="5163" spans="23:28" ht="70.5" customHeight="1">
      <c r="W5163" s="829">
        <f t="shared" si="576"/>
        <v>0</v>
      </c>
      <c r="X5163" s="828">
        <f t="shared" si="577"/>
        <v>0</v>
      </c>
      <c r="Y5163" s="1069">
        <f>[5]building!Y5154</f>
        <v>0</v>
      </c>
      <c r="Z5163" s="749">
        <f t="shared" si="578"/>
        <v>0</v>
      </c>
      <c r="AA5163" s="1071"/>
      <c r="AB5163" s="1071"/>
    </row>
    <row r="5164" spans="23:28" ht="70.5" customHeight="1">
      <c r="W5164" s="829">
        <f t="shared" si="576"/>
        <v>0</v>
      </c>
      <c r="X5164" s="828">
        <f t="shared" si="577"/>
        <v>0</v>
      </c>
      <c r="Y5164" s="1069">
        <f>[5]building!Y5155</f>
        <v>0</v>
      </c>
      <c r="Z5164" s="749">
        <f t="shared" si="578"/>
        <v>0</v>
      </c>
      <c r="AA5164" s="1071"/>
      <c r="AB5164" s="1071"/>
    </row>
    <row r="5165" spans="23:28" ht="70.5" customHeight="1">
      <c r="W5165" s="829">
        <f t="shared" si="576"/>
        <v>0</v>
      </c>
      <c r="X5165" s="828">
        <f t="shared" si="577"/>
        <v>0</v>
      </c>
      <c r="Y5165" s="1069">
        <f>[5]building!Y5156</f>
        <v>0</v>
      </c>
      <c r="Z5165" s="749">
        <f t="shared" si="578"/>
        <v>0</v>
      </c>
      <c r="AA5165" s="1071"/>
      <c r="AB5165" s="1071"/>
    </row>
    <row r="5166" spans="23:28" ht="70.5" customHeight="1">
      <c r="W5166" s="829">
        <f t="shared" si="576"/>
        <v>0</v>
      </c>
      <c r="X5166" s="828">
        <f t="shared" si="577"/>
        <v>0</v>
      </c>
      <c r="Y5166" s="1069">
        <f>[5]building!Y5157</f>
        <v>0</v>
      </c>
      <c r="Z5166" s="749">
        <f t="shared" si="578"/>
        <v>0</v>
      </c>
      <c r="AA5166" s="1071"/>
      <c r="AB5166" s="1071"/>
    </row>
    <row r="5167" spans="23:28" ht="70.5" customHeight="1">
      <c r="W5167" s="829">
        <f t="shared" si="576"/>
        <v>0</v>
      </c>
      <c r="X5167" s="828">
        <f t="shared" si="577"/>
        <v>0</v>
      </c>
      <c r="Y5167" s="1069">
        <f>[5]building!Y5158</f>
        <v>0</v>
      </c>
      <c r="Z5167" s="749">
        <f t="shared" si="578"/>
        <v>0</v>
      </c>
      <c r="AA5167" s="1071"/>
      <c r="AB5167" s="1071"/>
    </row>
    <row r="5168" spans="23:28" ht="70.5" customHeight="1">
      <c r="W5168" s="829">
        <f t="shared" si="576"/>
        <v>0</v>
      </c>
      <c r="X5168" s="828">
        <f t="shared" si="577"/>
        <v>0</v>
      </c>
      <c r="Y5168" s="1069">
        <f>[5]building!Y5159</f>
        <v>0</v>
      </c>
      <c r="Z5168" s="749">
        <f t="shared" si="578"/>
        <v>0</v>
      </c>
      <c r="AA5168" s="1071"/>
      <c r="AB5168" s="1071"/>
    </row>
    <row r="5169" spans="23:28" ht="70.5" customHeight="1">
      <c r="W5169" s="829">
        <f t="shared" si="576"/>
        <v>0</v>
      </c>
      <c r="X5169" s="828">
        <f t="shared" si="577"/>
        <v>0</v>
      </c>
      <c r="Y5169" s="1069">
        <f>[5]building!Y5160</f>
        <v>0</v>
      </c>
      <c r="Z5169" s="749">
        <f t="shared" si="578"/>
        <v>0</v>
      </c>
      <c r="AA5169" s="1071"/>
      <c r="AB5169" s="1071"/>
    </row>
    <row r="5170" spans="23:28" ht="70.5" customHeight="1">
      <c r="W5170" s="829">
        <f t="shared" si="576"/>
        <v>0</v>
      </c>
      <c r="X5170" s="828">
        <f t="shared" si="577"/>
        <v>0</v>
      </c>
      <c r="Y5170" s="1069">
        <f>[5]building!Y5161</f>
        <v>0</v>
      </c>
      <c r="Z5170" s="749">
        <f t="shared" si="578"/>
        <v>0</v>
      </c>
      <c r="AA5170" s="1071"/>
      <c r="AB5170" s="1071"/>
    </row>
    <row r="5171" spans="23:28" ht="70.5" customHeight="1">
      <c r="W5171" s="829">
        <f t="shared" si="576"/>
        <v>0</v>
      </c>
      <c r="X5171" s="828">
        <f t="shared" si="577"/>
        <v>0</v>
      </c>
      <c r="Y5171" s="1069">
        <f>[5]building!Y5162</f>
        <v>0</v>
      </c>
      <c r="Z5171" s="749">
        <f t="shared" si="578"/>
        <v>0</v>
      </c>
      <c r="AA5171" s="1071"/>
      <c r="AB5171" s="1071"/>
    </row>
    <row r="5172" spans="23:28" ht="70.5" customHeight="1">
      <c r="W5172" s="829">
        <f t="shared" si="576"/>
        <v>0</v>
      </c>
      <c r="X5172" s="828">
        <f t="shared" si="577"/>
        <v>0</v>
      </c>
      <c r="Y5172" s="1069">
        <f>[5]building!Y5163</f>
        <v>0</v>
      </c>
      <c r="Z5172" s="749">
        <f t="shared" si="578"/>
        <v>0</v>
      </c>
      <c r="AA5172" s="1071"/>
      <c r="AB5172" s="1071"/>
    </row>
    <row r="5173" spans="23:28" ht="70.5" customHeight="1">
      <c r="W5173" s="829">
        <f t="shared" si="576"/>
        <v>0</v>
      </c>
      <c r="X5173" s="828">
        <f t="shared" si="577"/>
        <v>0</v>
      </c>
      <c r="Y5173" s="1069">
        <f>[5]building!Y5164</f>
        <v>0</v>
      </c>
      <c r="Z5173" s="749">
        <f t="shared" si="578"/>
        <v>0</v>
      </c>
      <c r="AA5173" s="1071"/>
      <c r="AB5173" s="1071"/>
    </row>
    <row r="5174" spans="23:28" ht="70.5" customHeight="1">
      <c r="W5174" s="829">
        <f t="shared" si="576"/>
        <v>0</v>
      </c>
      <c r="X5174" s="828">
        <f t="shared" si="577"/>
        <v>0</v>
      </c>
      <c r="Y5174" s="1069">
        <f>[5]building!Y5165</f>
        <v>0</v>
      </c>
      <c r="Z5174" s="749">
        <f t="shared" si="578"/>
        <v>0</v>
      </c>
      <c r="AA5174" s="1071"/>
      <c r="AB5174" s="1071"/>
    </row>
    <row r="5175" spans="23:28" ht="70.5" customHeight="1">
      <c r="W5175" s="829">
        <f t="shared" si="576"/>
        <v>0</v>
      </c>
      <c r="X5175" s="828">
        <f t="shared" si="577"/>
        <v>0</v>
      </c>
      <c r="Y5175" s="1069">
        <f>[5]building!Y5166</f>
        <v>0</v>
      </c>
      <c r="Z5175" s="749">
        <f t="shared" si="578"/>
        <v>0</v>
      </c>
      <c r="AA5175" s="1071"/>
      <c r="AB5175" s="1071"/>
    </row>
    <row r="5176" spans="23:28" ht="70.5" customHeight="1">
      <c r="W5176" s="829">
        <f t="shared" si="576"/>
        <v>0</v>
      </c>
      <c r="X5176" s="828">
        <f t="shared" si="577"/>
        <v>0</v>
      </c>
      <c r="Y5176" s="1069">
        <f>[5]building!Y5167</f>
        <v>0</v>
      </c>
      <c r="Z5176" s="749">
        <f t="shared" si="578"/>
        <v>0</v>
      </c>
      <c r="AA5176" s="1071"/>
      <c r="AB5176" s="1071"/>
    </row>
    <row r="5177" spans="23:28" ht="70.5" customHeight="1">
      <c r="W5177" s="829">
        <f t="shared" si="576"/>
        <v>0</v>
      </c>
      <c r="X5177" s="828">
        <f t="shared" si="577"/>
        <v>0</v>
      </c>
      <c r="Y5177" s="1069">
        <f>[5]building!Y5168</f>
        <v>0</v>
      </c>
      <c r="Z5177" s="749">
        <f t="shared" si="578"/>
        <v>0</v>
      </c>
      <c r="AA5177" s="1071"/>
      <c r="AB5177" s="1071"/>
    </row>
    <row r="5178" spans="23:28" ht="70.5" customHeight="1">
      <c r="W5178" s="829">
        <f t="shared" si="576"/>
        <v>0</v>
      </c>
      <c r="X5178" s="828">
        <f t="shared" si="577"/>
        <v>0</v>
      </c>
      <c r="Y5178" s="1069">
        <f>[5]building!Y5169</f>
        <v>0</v>
      </c>
      <c r="Z5178" s="749">
        <f t="shared" si="578"/>
        <v>0</v>
      </c>
      <c r="AA5178" s="1071"/>
      <c r="AB5178" s="1071"/>
    </row>
    <row r="5179" spans="23:28" ht="70.5" customHeight="1">
      <c r="W5179" s="829">
        <f t="shared" si="576"/>
        <v>0</v>
      </c>
      <c r="X5179" s="828">
        <f t="shared" si="577"/>
        <v>0</v>
      </c>
      <c r="Y5179" s="1069">
        <f>[5]building!Y5170</f>
        <v>0</v>
      </c>
      <c r="Z5179" s="749">
        <f t="shared" si="578"/>
        <v>0</v>
      </c>
      <c r="AA5179" s="1071"/>
      <c r="AB5179" s="1071"/>
    </row>
    <row r="5180" spans="23:28" ht="70.5" customHeight="1">
      <c r="W5180" s="829">
        <f t="shared" si="576"/>
        <v>0</v>
      </c>
      <c r="X5180" s="828">
        <f t="shared" si="577"/>
        <v>0</v>
      </c>
      <c r="Y5180" s="1069">
        <f>[5]building!Y5171</f>
        <v>0</v>
      </c>
      <c r="Z5180" s="749">
        <f t="shared" si="578"/>
        <v>0</v>
      </c>
      <c r="AA5180" s="1071"/>
      <c r="AB5180" s="1071"/>
    </row>
    <row r="5181" spans="23:28" ht="70.5" customHeight="1">
      <c r="W5181" s="829">
        <f t="shared" si="576"/>
        <v>0</v>
      </c>
      <c r="X5181" s="828">
        <f t="shared" si="577"/>
        <v>0</v>
      </c>
      <c r="Y5181" s="1069">
        <f>[5]building!Y5172</f>
        <v>0</v>
      </c>
      <c r="Z5181" s="749">
        <f t="shared" si="578"/>
        <v>0</v>
      </c>
      <c r="AA5181" s="1071"/>
      <c r="AB5181" s="1071"/>
    </row>
    <row r="5182" spans="23:28" ht="70.5" customHeight="1">
      <c r="W5182" s="829">
        <f t="shared" si="576"/>
        <v>0</v>
      </c>
      <c r="X5182" s="828">
        <f t="shared" si="577"/>
        <v>0</v>
      </c>
      <c r="Y5182" s="1069">
        <f>[5]building!Y5173</f>
        <v>0</v>
      </c>
      <c r="Z5182" s="749">
        <f t="shared" si="578"/>
        <v>0</v>
      </c>
      <c r="AA5182" s="1071"/>
      <c r="AB5182" s="1071"/>
    </row>
    <row r="5183" spans="23:28" ht="70.5" customHeight="1">
      <c r="W5183" s="829">
        <f t="shared" si="576"/>
        <v>0</v>
      </c>
      <c r="X5183" s="828">
        <f t="shared" si="577"/>
        <v>0</v>
      </c>
      <c r="Y5183" s="1069">
        <f>[5]building!Y5174</f>
        <v>0</v>
      </c>
      <c r="Z5183" s="749">
        <f t="shared" si="578"/>
        <v>0</v>
      </c>
      <c r="AA5183" s="1071"/>
      <c r="AB5183" s="1071"/>
    </row>
    <row r="5184" spans="23:28" ht="70.5" customHeight="1">
      <c r="W5184" s="829">
        <f t="shared" si="576"/>
        <v>0</v>
      </c>
      <c r="X5184" s="828">
        <f t="shared" si="577"/>
        <v>0</v>
      </c>
      <c r="Y5184" s="1069">
        <f>[5]building!Y5175</f>
        <v>0</v>
      </c>
      <c r="Z5184" s="749">
        <f t="shared" si="578"/>
        <v>0</v>
      </c>
      <c r="AA5184" s="1071"/>
      <c r="AB5184" s="1071"/>
    </row>
    <row r="5185" spans="23:28" ht="70.5" customHeight="1">
      <c r="W5185" s="829">
        <f t="shared" si="576"/>
        <v>0</v>
      </c>
      <c r="X5185" s="828">
        <f t="shared" si="577"/>
        <v>0</v>
      </c>
      <c r="Y5185" s="1069">
        <f>[5]building!Y5176</f>
        <v>0</v>
      </c>
      <c r="Z5185" s="749">
        <f t="shared" si="578"/>
        <v>0</v>
      </c>
      <c r="AA5185" s="1071"/>
      <c r="AB5185" s="1071"/>
    </row>
    <row r="5186" spans="23:28" ht="70.5" customHeight="1">
      <c r="W5186" s="829">
        <f t="shared" si="576"/>
        <v>0</v>
      </c>
      <c r="X5186" s="828">
        <f t="shared" si="577"/>
        <v>0</v>
      </c>
      <c r="Y5186" s="1069">
        <f>[5]building!Y5177</f>
        <v>0</v>
      </c>
      <c r="Z5186" s="749">
        <f t="shared" si="578"/>
        <v>0</v>
      </c>
      <c r="AA5186" s="1071"/>
      <c r="AB5186" s="1071"/>
    </row>
    <row r="5187" spans="23:28" ht="70.5" customHeight="1">
      <c r="W5187" s="829">
        <f t="shared" si="576"/>
        <v>0</v>
      </c>
      <c r="X5187" s="828">
        <f t="shared" si="577"/>
        <v>0</v>
      </c>
      <c r="Y5187" s="1069">
        <f>[5]building!Y5178</f>
        <v>0</v>
      </c>
      <c r="Z5187" s="749">
        <f t="shared" si="578"/>
        <v>0</v>
      </c>
      <c r="AA5187" s="1071"/>
      <c r="AB5187" s="1071"/>
    </row>
    <row r="5188" spans="23:28" ht="70.5" customHeight="1">
      <c r="W5188" s="829">
        <f t="shared" si="576"/>
        <v>0</v>
      </c>
      <c r="X5188" s="828">
        <f t="shared" si="577"/>
        <v>0</v>
      </c>
      <c r="Y5188" s="1069">
        <f>[5]building!Y5179</f>
        <v>0</v>
      </c>
      <c r="Z5188" s="749">
        <f t="shared" si="578"/>
        <v>0</v>
      </c>
      <c r="AA5188" s="1071"/>
      <c r="AB5188" s="1071"/>
    </row>
    <row r="5189" spans="23:28" ht="70.5" customHeight="1">
      <c r="W5189" s="829">
        <f t="shared" si="576"/>
        <v>0</v>
      </c>
      <c r="X5189" s="828">
        <f t="shared" si="577"/>
        <v>0</v>
      </c>
      <c r="Y5189" s="1069">
        <f>[5]building!Y5180</f>
        <v>0</v>
      </c>
      <c r="Z5189" s="749">
        <f t="shared" si="578"/>
        <v>0</v>
      </c>
      <c r="AA5189" s="1071"/>
      <c r="AB5189" s="1071"/>
    </row>
    <row r="5190" spans="23:28" ht="70.5" customHeight="1">
      <c r="W5190" s="829">
        <f t="shared" si="576"/>
        <v>0</v>
      </c>
      <c r="X5190" s="828">
        <f t="shared" si="577"/>
        <v>0</v>
      </c>
      <c r="Y5190" s="1069">
        <f>[5]building!Y5181</f>
        <v>0</v>
      </c>
      <c r="Z5190" s="749">
        <f t="shared" si="578"/>
        <v>0</v>
      </c>
      <c r="AA5190" s="1071"/>
      <c r="AB5190" s="1071"/>
    </row>
    <row r="5191" spans="23:28" ht="70.5" customHeight="1">
      <c r="W5191" s="829">
        <f t="shared" si="576"/>
        <v>0</v>
      </c>
      <c r="X5191" s="828">
        <f t="shared" si="577"/>
        <v>0</v>
      </c>
      <c r="Y5191" s="1069">
        <f>[5]building!Y5182</f>
        <v>0</v>
      </c>
      <c r="Z5191" s="749">
        <f t="shared" si="578"/>
        <v>0</v>
      </c>
      <c r="AA5191" s="1071"/>
      <c r="AB5191" s="1071"/>
    </row>
    <row r="5192" spans="23:28" ht="70.5" customHeight="1">
      <c r="W5192" s="829">
        <f t="shared" si="576"/>
        <v>0</v>
      </c>
      <c r="X5192" s="828">
        <f t="shared" si="577"/>
        <v>0</v>
      </c>
      <c r="Y5192" s="1069">
        <f>[5]building!Y5183</f>
        <v>0</v>
      </c>
      <c r="Z5192" s="749">
        <f t="shared" si="578"/>
        <v>0</v>
      </c>
      <c r="AA5192" s="1071"/>
      <c r="AB5192" s="1071"/>
    </row>
    <row r="5193" spans="23:28" ht="70.5" customHeight="1">
      <c r="W5193" s="829">
        <f t="shared" si="576"/>
        <v>0</v>
      </c>
      <c r="X5193" s="828">
        <f t="shared" si="577"/>
        <v>0</v>
      </c>
      <c r="Y5193" s="1069">
        <f>[5]building!Y5184</f>
        <v>0</v>
      </c>
      <c r="Z5193" s="749">
        <f t="shared" si="578"/>
        <v>0</v>
      </c>
      <c r="AA5193" s="1071"/>
      <c r="AB5193" s="1071"/>
    </row>
    <row r="5194" spans="23:28" ht="70.5" customHeight="1">
      <c r="W5194" s="829">
        <f t="shared" si="576"/>
        <v>0</v>
      </c>
      <c r="X5194" s="828">
        <f t="shared" si="577"/>
        <v>0</v>
      </c>
      <c r="Y5194" s="1069">
        <f>[5]building!Y5185</f>
        <v>0</v>
      </c>
      <c r="Z5194" s="749">
        <f t="shared" si="578"/>
        <v>0</v>
      </c>
      <c r="AA5194" s="1071"/>
      <c r="AB5194" s="1071"/>
    </row>
    <row r="5195" spans="23:28" ht="70.5" customHeight="1">
      <c r="W5195" s="829">
        <f t="shared" si="576"/>
        <v>0</v>
      </c>
      <c r="X5195" s="828">
        <f t="shared" si="577"/>
        <v>0</v>
      </c>
      <c r="Y5195" s="1069">
        <f>[5]building!Y5186</f>
        <v>0</v>
      </c>
      <c r="Z5195" s="749">
        <f t="shared" si="578"/>
        <v>0</v>
      </c>
      <c r="AA5195" s="1071"/>
      <c r="AB5195" s="1071"/>
    </row>
    <row r="5196" spans="23:28" ht="70.5" customHeight="1">
      <c r="W5196" s="829">
        <f t="shared" si="576"/>
        <v>0</v>
      </c>
      <c r="X5196" s="828">
        <f t="shared" si="577"/>
        <v>0</v>
      </c>
      <c r="Y5196" s="1069">
        <f>[5]building!Y5187</f>
        <v>0</v>
      </c>
      <c r="Z5196" s="749">
        <f t="shared" si="578"/>
        <v>0</v>
      </c>
      <c r="AA5196" s="1071"/>
      <c r="AB5196" s="1071"/>
    </row>
    <row r="5197" spans="23:28" ht="70.5" customHeight="1">
      <c r="W5197" s="829">
        <f t="shared" si="576"/>
        <v>0</v>
      </c>
      <c r="X5197" s="828">
        <f t="shared" si="577"/>
        <v>0</v>
      </c>
      <c r="Y5197" s="1069">
        <f>[5]building!Y5188</f>
        <v>0</v>
      </c>
      <c r="Z5197" s="749">
        <f t="shared" si="578"/>
        <v>0</v>
      </c>
      <c r="AA5197" s="1071"/>
      <c r="AB5197" s="1071"/>
    </row>
    <row r="5198" spans="23:28" ht="70.5" customHeight="1">
      <c r="W5198" s="829">
        <f t="shared" si="576"/>
        <v>0</v>
      </c>
      <c r="X5198" s="828">
        <f t="shared" si="577"/>
        <v>0</v>
      </c>
      <c r="Y5198" s="1069">
        <f>[5]building!Y5189</f>
        <v>0</v>
      </c>
      <c r="Z5198" s="749">
        <f t="shared" si="578"/>
        <v>0</v>
      </c>
      <c r="AA5198" s="1071"/>
      <c r="AB5198" s="1071"/>
    </row>
    <row r="5199" spans="23:28" ht="70.5" customHeight="1">
      <c r="W5199" s="829">
        <f t="shared" si="576"/>
        <v>0</v>
      </c>
      <c r="X5199" s="828">
        <f t="shared" si="577"/>
        <v>0</v>
      </c>
      <c r="Y5199" s="1069">
        <f>[5]building!Y5190</f>
        <v>0</v>
      </c>
      <c r="Z5199" s="749">
        <f t="shared" si="578"/>
        <v>0</v>
      </c>
      <c r="AA5199" s="1071"/>
      <c r="AB5199" s="1071"/>
    </row>
    <row r="5200" spans="23:28" ht="70.5" customHeight="1">
      <c r="W5200" s="829">
        <f t="shared" si="576"/>
        <v>0</v>
      </c>
      <c r="X5200" s="828">
        <f t="shared" si="577"/>
        <v>0</v>
      </c>
      <c r="Y5200" s="1069">
        <f>[5]building!Y5191</f>
        <v>0</v>
      </c>
      <c r="Z5200" s="749">
        <f t="shared" si="578"/>
        <v>0</v>
      </c>
      <c r="AA5200" s="1071"/>
      <c r="AB5200" s="1071"/>
    </row>
    <row r="5201" spans="23:28" ht="70.5" customHeight="1">
      <c r="W5201" s="829">
        <f t="shared" si="576"/>
        <v>0</v>
      </c>
      <c r="X5201" s="828">
        <f t="shared" si="577"/>
        <v>0</v>
      </c>
      <c r="Y5201" s="1069">
        <f>[5]building!Y5192</f>
        <v>0</v>
      </c>
      <c r="Z5201" s="749">
        <f t="shared" si="578"/>
        <v>0</v>
      </c>
      <c r="AA5201" s="1071"/>
      <c r="AB5201" s="1071"/>
    </row>
    <row r="5202" spans="23:28" ht="70.5" customHeight="1">
      <c r="W5202" s="829">
        <f t="shared" si="576"/>
        <v>0</v>
      </c>
      <c r="X5202" s="828">
        <f t="shared" si="577"/>
        <v>0</v>
      </c>
      <c r="Y5202" s="1069">
        <f>[5]building!Y5193</f>
        <v>0</v>
      </c>
      <c r="Z5202" s="749">
        <f t="shared" si="578"/>
        <v>0</v>
      </c>
      <c r="AA5202" s="1071"/>
      <c r="AB5202" s="1071"/>
    </row>
    <row r="5203" spans="23:28" ht="70.5" customHeight="1">
      <c r="W5203" s="829">
        <f t="shared" si="576"/>
        <v>0</v>
      </c>
      <c r="X5203" s="828">
        <f t="shared" si="577"/>
        <v>0</v>
      </c>
      <c r="Y5203" s="1069">
        <f>[5]building!Y5194</f>
        <v>0</v>
      </c>
      <c r="Z5203" s="749">
        <f t="shared" si="578"/>
        <v>0</v>
      </c>
      <c r="AA5203" s="1071"/>
      <c r="AB5203" s="1071"/>
    </row>
    <row r="5204" spans="23:28" ht="70.5" customHeight="1">
      <c r="W5204" s="829">
        <f t="shared" si="576"/>
        <v>0</v>
      </c>
      <c r="X5204" s="828">
        <f t="shared" si="577"/>
        <v>0</v>
      </c>
      <c r="Y5204" s="1069">
        <f>[5]building!Y5195</f>
        <v>0</v>
      </c>
      <c r="Z5204" s="749">
        <f t="shared" si="578"/>
        <v>0</v>
      </c>
      <c r="AA5204" s="1071"/>
      <c r="AB5204" s="1071"/>
    </row>
    <row r="5205" spans="23:28" ht="70.5" customHeight="1">
      <c r="W5205" s="829">
        <f t="shared" si="576"/>
        <v>0</v>
      </c>
      <c r="X5205" s="828">
        <f t="shared" si="577"/>
        <v>0</v>
      </c>
      <c r="Y5205" s="1069">
        <f>[5]building!Y5196</f>
        <v>0</v>
      </c>
      <c r="Z5205" s="749">
        <f t="shared" si="578"/>
        <v>0</v>
      </c>
      <c r="AA5205" s="1071"/>
      <c r="AB5205" s="1071"/>
    </row>
    <row r="5206" spans="23:28" ht="70.5" customHeight="1">
      <c r="W5206" s="829">
        <f t="shared" si="576"/>
        <v>0</v>
      </c>
      <c r="X5206" s="828">
        <f t="shared" si="577"/>
        <v>0</v>
      </c>
      <c r="Y5206" s="1069">
        <f>[5]building!Y5197</f>
        <v>0</v>
      </c>
      <c r="Z5206" s="749">
        <f t="shared" si="578"/>
        <v>0</v>
      </c>
      <c r="AA5206" s="1071"/>
      <c r="AB5206" s="1071"/>
    </row>
    <row r="5207" spans="23:28" ht="70.5" customHeight="1">
      <c r="W5207" s="829">
        <f t="shared" si="576"/>
        <v>0</v>
      </c>
      <c r="X5207" s="828">
        <f t="shared" si="577"/>
        <v>0</v>
      </c>
      <c r="Y5207" s="1069">
        <f>[5]building!Y5198</f>
        <v>0</v>
      </c>
      <c r="Z5207" s="749">
        <f t="shared" si="578"/>
        <v>0</v>
      </c>
      <c r="AA5207" s="1071"/>
      <c r="AB5207" s="1071"/>
    </row>
    <row r="5208" spans="23:28" ht="70.5" customHeight="1">
      <c r="W5208" s="829">
        <f t="shared" si="576"/>
        <v>0</v>
      </c>
      <c r="X5208" s="828">
        <f t="shared" si="577"/>
        <v>0</v>
      </c>
      <c r="Y5208" s="1069">
        <f>[5]building!Y5199</f>
        <v>0</v>
      </c>
      <c r="Z5208" s="749">
        <f t="shared" si="578"/>
        <v>0</v>
      </c>
      <c r="AA5208" s="1071"/>
      <c r="AB5208" s="1071"/>
    </row>
    <row r="5209" spans="23:28" ht="70.5" customHeight="1">
      <c r="W5209" s="829">
        <f t="shared" si="576"/>
        <v>0</v>
      </c>
      <c r="X5209" s="828">
        <f t="shared" si="577"/>
        <v>0</v>
      </c>
      <c r="Y5209" s="1069">
        <f>[5]building!Y5200</f>
        <v>0</v>
      </c>
      <c r="Z5209" s="749">
        <f t="shared" si="578"/>
        <v>0</v>
      </c>
      <c r="AA5209" s="1071"/>
      <c r="AB5209" s="1071"/>
    </row>
    <row r="5210" spans="23:28" ht="70.5" customHeight="1">
      <c r="W5210" s="829">
        <f t="shared" si="576"/>
        <v>0</v>
      </c>
      <c r="X5210" s="828">
        <f t="shared" si="577"/>
        <v>0</v>
      </c>
      <c r="Y5210" s="1069">
        <f>[5]building!Y5201</f>
        <v>0</v>
      </c>
      <c r="Z5210" s="749">
        <f t="shared" si="578"/>
        <v>0</v>
      </c>
      <c r="AA5210" s="1071"/>
      <c r="AB5210" s="1071"/>
    </row>
    <row r="5211" spans="23:28" ht="70.5" customHeight="1">
      <c r="W5211" s="829">
        <f t="shared" si="576"/>
        <v>0</v>
      </c>
      <c r="X5211" s="828">
        <f t="shared" si="577"/>
        <v>0</v>
      </c>
      <c r="Y5211" s="1069">
        <f>[5]building!Y5202</f>
        <v>0</v>
      </c>
      <c r="Z5211" s="749">
        <f t="shared" si="578"/>
        <v>0</v>
      </c>
      <c r="AA5211" s="1071"/>
      <c r="AB5211" s="1071"/>
    </row>
    <row r="5212" spans="23:28" ht="70.5" customHeight="1">
      <c r="W5212" s="829">
        <f t="shared" si="576"/>
        <v>0</v>
      </c>
      <c r="X5212" s="828">
        <f t="shared" si="577"/>
        <v>0</v>
      </c>
      <c r="Y5212" s="1069">
        <f>[5]building!Y5203</f>
        <v>0</v>
      </c>
      <c r="Z5212" s="749">
        <f t="shared" si="578"/>
        <v>0</v>
      </c>
      <c r="AA5212" s="1071"/>
      <c r="AB5212" s="1071"/>
    </row>
    <row r="5213" spans="23:28" ht="70.5" customHeight="1">
      <c r="W5213" s="829">
        <f t="shared" si="576"/>
        <v>0</v>
      </c>
      <c r="X5213" s="828">
        <f t="shared" si="577"/>
        <v>0</v>
      </c>
      <c r="Y5213" s="1069">
        <f>[5]building!Y5204</f>
        <v>0</v>
      </c>
      <c r="Z5213" s="749">
        <f t="shared" si="578"/>
        <v>0</v>
      </c>
      <c r="AA5213" s="1071"/>
      <c r="AB5213" s="1071"/>
    </row>
    <row r="5214" spans="23:28" ht="70.5" customHeight="1">
      <c r="W5214" s="829">
        <f t="shared" ref="W5214:W5277" si="579">G5214+I5214+K5214+M5214+O5214+Q5214+S5214+U5214</f>
        <v>0</v>
      </c>
      <c r="X5214" s="828">
        <f t="shared" ref="X5214:X5277" si="580">W5214*C5214</f>
        <v>0</v>
      </c>
      <c r="Y5214" s="1069">
        <f>[5]building!Y5205</f>
        <v>0</v>
      </c>
      <c r="Z5214" s="749">
        <f t="shared" ref="Z5214:Z5277" si="581">Y5214*C5214</f>
        <v>0</v>
      </c>
      <c r="AA5214" s="1071"/>
      <c r="AB5214" s="1071"/>
    </row>
    <row r="5215" spans="23:28" ht="70.5" customHeight="1">
      <c r="W5215" s="829">
        <f t="shared" si="579"/>
        <v>0</v>
      </c>
      <c r="X5215" s="828">
        <f t="shared" si="580"/>
        <v>0</v>
      </c>
      <c r="Y5215" s="1069">
        <f>[5]building!Y5206</f>
        <v>0</v>
      </c>
      <c r="Z5215" s="749">
        <f t="shared" si="581"/>
        <v>0</v>
      </c>
      <c r="AA5215" s="1071"/>
      <c r="AB5215" s="1071"/>
    </row>
    <row r="5216" spans="23:28" ht="70.5" customHeight="1">
      <c r="W5216" s="829">
        <f t="shared" si="579"/>
        <v>0</v>
      </c>
      <c r="X5216" s="828">
        <f t="shared" si="580"/>
        <v>0</v>
      </c>
      <c r="Y5216" s="1069">
        <f>[5]building!Y5207</f>
        <v>0</v>
      </c>
      <c r="Z5216" s="749">
        <f t="shared" si="581"/>
        <v>0</v>
      </c>
      <c r="AA5216" s="1071"/>
      <c r="AB5216" s="1071"/>
    </row>
    <row r="5217" spans="23:28" ht="70.5" customHeight="1">
      <c r="W5217" s="829">
        <f t="shared" si="579"/>
        <v>0</v>
      </c>
      <c r="X5217" s="828">
        <f t="shared" si="580"/>
        <v>0</v>
      </c>
      <c r="Y5217" s="1069">
        <f>[5]building!Y5208</f>
        <v>0</v>
      </c>
      <c r="Z5217" s="749">
        <f t="shared" si="581"/>
        <v>0</v>
      </c>
      <c r="AA5217" s="1071"/>
      <c r="AB5217" s="1071"/>
    </row>
    <row r="5218" spans="23:28" ht="70.5" customHeight="1">
      <c r="W5218" s="829">
        <f t="shared" si="579"/>
        <v>0</v>
      </c>
      <c r="X5218" s="828">
        <f t="shared" si="580"/>
        <v>0</v>
      </c>
      <c r="Y5218" s="1069">
        <f>[5]building!Y5209</f>
        <v>0</v>
      </c>
      <c r="Z5218" s="749">
        <f t="shared" si="581"/>
        <v>0</v>
      </c>
      <c r="AA5218" s="1071"/>
      <c r="AB5218" s="1071"/>
    </row>
    <row r="5219" spans="23:28" ht="70.5" customHeight="1">
      <c r="W5219" s="829">
        <f t="shared" si="579"/>
        <v>0</v>
      </c>
      <c r="X5219" s="828">
        <f t="shared" si="580"/>
        <v>0</v>
      </c>
      <c r="Y5219" s="1069">
        <f>[5]building!Y5210</f>
        <v>0</v>
      </c>
      <c r="Z5219" s="749">
        <f t="shared" si="581"/>
        <v>0</v>
      </c>
      <c r="AA5219" s="1071"/>
      <c r="AB5219" s="1071"/>
    </row>
    <row r="5220" spans="23:28" ht="70.5" customHeight="1">
      <c r="W5220" s="829">
        <f t="shared" si="579"/>
        <v>0</v>
      </c>
      <c r="X5220" s="828">
        <f t="shared" si="580"/>
        <v>0</v>
      </c>
      <c r="Y5220" s="1069">
        <f>[5]building!Y5211</f>
        <v>0</v>
      </c>
      <c r="Z5220" s="749">
        <f t="shared" si="581"/>
        <v>0</v>
      </c>
      <c r="AA5220" s="1071"/>
      <c r="AB5220" s="1071"/>
    </row>
    <row r="5221" spans="23:28" ht="70.5" customHeight="1">
      <c r="W5221" s="829">
        <f t="shared" si="579"/>
        <v>0</v>
      </c>
      <c r="X5221" s="828">
        <f t="shared" si="580"/>
        <v>0</v>
      </c>
      <c r="Y5221" s="1069">
        <f>[5]building!Y5212</f>
        <v>0</v>
      </c>
      <c r="Z5221" s="749">
        <f t="shared" si="581"/>
        <v>0</v>
      </c>
      <c r="AA5221" s="1071"/>
      <c r="AB5221" s="1071"/>
    </row>
    <row r="5222" spans="23:28" ht="70.5" customHeight="1">
      <c r="W5222" s="829">
        <f t="shared" si="579"/>
        <v>0</v>
      </c>
      <c r="X5222" s="828">
        <f t="shared" si="580"/>
        <v>0</v>
      </c>
      <c r="Y5222" s="1069">
        <f>[5]building!Y5213</f>
        <v>0</v>
      </c>
      <c r="Z5222" s="749">
        <f t="shared" si="581"/>
        <v>0</v>
      </c>
      <c r="AA5222" s="1071"/>
      <c r="AB5222" s="1071"/>
    </row>
    <row r="5223" spans="23:28" ht="70.5" customHeight="1">
      <c r="W5223" s="829">
        <f t="shared" si="579"/>
        <v>0</v>
      </c>
      <c r="X5223" s="828">
        <f t="shared" si="580"/>
        <v>0</v>
      </c>
      <c r="Y5223" s="1069">
        <f>[5]building!Y5214</f>
        <v>0</v>
      </c>
      <c r="Z5223" s="749">
        <f t="shared" si="581"/>
        <v>0</v>
      </c>
      <c r="AA5223" s="1071"/>
      <c r="AB5223" s="1071"/>
    </row>
    <row r="5224" spans="23:28" ht="70.5" customHeight="1">
      <c r="W5224" s="829">
        <f t="shared" si="579"/>
        <v>0</v>
      </c>
      <c r="X5224" s="828">
        <f t="shared" si="580"/>
        <v>0</v>
      </c>
      <c r="Y5224" s="1069">
        <f>[5]building!Y5215</f>
        <v>0</v>
      </c>
      <c r="Z5224" s="749">
        <f t="shared" si="581"/>
        <v>0</v>
      </c>
      <c r="AA5224" s="1071"/>
      <c r="AB5224" s="1071"/>
    </row>
    <row r="5225" spans="23:28" ht="70.5" customHeight="1">
      <c r="W5225" s="829">
        <f t="shared" si="579"/>
        <v>0</v>
      </c>
      <c r="X5225" s="828">
        <f t="shared" si="580"/>
        <v>0</v>
      </c>
      <c r="Y5225" s="1069">
        <f>[5]building!Y5216</f>
        <v>0</v>
      </c>
      <c r="Z5225" s="749">
        <f t="shared" si="581"/>
        <v>0</v>
      </c>
      <c r="AA5225" s="1071"/>
      <c r="AB5225" s="1071"/>
    </row>
    <row r="5226" spans="23:28" ht="70.5" customHeight="1">
      <c r="W5226" s="829">
        <f t="shared" si="579"/>
        <v>0</v>
      </c>
      <c r="X5226" s="828">
        <f t="shared" si="580"/>
        <v>0</v>
      </c>
      <c r="Y5226" s="1069">
        <f>[5]building!Y5217</f>
        <v>0</v>
      </c>
      <c r="Z5226" s="749">
        <f t="shared" si="581"/>
        <v>0</v>
      </c>
      <c r="AA5226" s="1071"/>
      <c r="AB5226" s="1071"/>
    </row>
    <row r="5227" spans="23:28" ht="70.5" customHeight="1">
      <c r="W5227" s="829">
        <f t="shared" si="579"/>
        <v>0</v>
      </c>
      <c r="X5227" s="828">
        <f t="shared" si="580"/>
        <v>0</v>
      </c>
      <c r="Y5227" s="1069">
        <f>[5]building!Y5218</f>
        <v>0</v>
      </c>
      <c r="Z5227" s="749">
        <f t="shared" si="581"/>
        <v>0</v>
      </c>
      <c r="AA5227" s="1071"/>
      <c r="AB5227" s="1071"/>
    </row>
    <row r="5228" spans="23:28" ht="70.5" customHeight="1">
      <c r="W5228" s="829">
        <f t="shared" si="579"/>
        <v>0</v>
      </c>
      <c r="X5228" s="828">
        <f t="shared" si="580"/>
        <v>0</v>
      </c>
      <c r="Y5228" s="1069">
        <f>[5]building!Y5219</f>
        <v>0</v>
      </c>
      <c r="Z5228" s="749">
        <f t="shared" si="581"/>
        <v>0</v>
      </c>
      <c r="AA5228" s="1071"/>
      <c r="AB5228" s="1071"/>
    </row>
    <row r="5229" spans="23:28" ht="70.5" customHeight="1">
      <c r="W5229" s="829">
        <f t="shared" si="579"/>
        <v>0</v>
      </c>
      <c r="X5229" s="828">
        <f t="shared" si="580"/>
        <v>0</v>
      </c>
      <c r="Y5229" s="1069">
        <f>[5]building!Y5220</f>
        <v>0</v>
      </c>
      <c r="Z5229" s="749">
        <f t="shared" si="581"/>
        <v>0</v>
      </c>
      <c r="AA5229" s="1071"/>
      <c r="AB5229" s="1071"/>
    </row>
    <row r="5230" spans="23:28" ht="70.5" customHeight="1">
      <c r="W5230" s="829">
        <f t="shared" si="579"/>
        <v>0</v>
      </c>
      <c r="X5230" s="828">
        <f t="shared" si="580"/>
        <v>0</v>
      </c>
      <c r="Y5230" s="1069">
        <f>[5]building!Y5221</f>
        <v>0</v>
      </c>
      <c r="Z5230" s="749">
        <f t="shared" si="581"/>
        <v>0</v>
      </c>
      <c r="AA5230" s="1071"/>
      <c r="AB5230" s="1071"/>
    </row>
    <row r="5231" spans="23:28" ht="70.5" customHeight="1">
      <c r="W5231" s="829">
        <f t="shared" si="579"/>
        <v>0</v>
      </c>
      <c r="X5231" s="828">
        <f t="shared" si="580"/>
        <v>0</v>
      </c>
      <c r="Y5231" s="1069">
        <f>[5]building!Y5222</f>
        <v>0</v>
      </c>
      <c r="Z5231" s="749">
        <f t="shared" si="581"/>
        <v>0</v>
      </c>
      <c r="AA5231" s="1071"/>
      <c r="AB5231" s="1071"/>
    </row>
    <row r="5232" spans="23:28" ht="70.5" customHeight="1">
      <c r="W5232" s="829">
        <f t="shared" si="579"/>
        <v>0</v>
      </c>
      <c r="X5232" s="828">
        <f t="shared" si="580"/>
        <v>0</v>
      </c>
      <c r="Y5232" s="1069">
        <f>[5]building!Y5223</f>
        <v>0</v>
      </c>
      <c r="Z5232" s="749">
        <f t="shared" si="581"/>
        <v>0</v>
      </c>
      <c r="AA5232" s="1071"/>
      <c r="AB5232" s="1071"/>
    </row>
    <row r="5233" spans="23:28" ht="70.5" customHeight="1">
      <c r="W5233" s="829">
        <f t="shared" si="579"/>
        <v>0</v>
      </c>
      <c r="X5233" s="828">
        <f t="shared" si="580"/>
        <v>0</v>
      </c>
      <c r="Y5233" s="1069">
        <f>[5]building!Y5224</f>
        <v>0</v>
      </c>
      <c r="Z5233" s="749">
        <f t="shared" si="581"/>
        <v>0</v>
      </c>
      <c r="AA5233" s="1071"/>
      <c r="AB5233" s="1071"/>
    </row>
    <row r="5234" spans="23:28" ht="70.5" customHeight="1">
      <c r="W5234" s="829">
        <f t="shared" si="579"/>
        <v>0</v>
      </c>
      <c r="X5234" s="828">
        <f t="shared" si="580"/>
        <v>0</v>
      </c>
      <c r="Y5234" s="1069">
        <f>[5]building!Y5225</f>
        <v>0</v>
      </c>
      <c r="Z5234" s="749">
        <f t="shared" si="581"/>
        <v>0</v>
      </c>
      <c r="AA5234" s="1071"/>
      <c r="AB5234" s="1071"/>
    </row>
    <row r="5235" spans="23:28" ht="70.5" customHeight="1">
      <c r="W5235" s="829">
        <f t="shared" si="579"/>
        <v>0</v>
      </c>
      <c r="X5235" s="828">
        <f t="shared" si="580"/>
        <v>0</v>
      </c>
      <c r="Y5235" s="1069">
        <f>[5]building!Y5226</f>
        <v>0</v>
      </c>
      <c r="Z5235" s="749">
        <f t="shared" si="581"/>
        <v>0</v>
      </c>
      <c r="AA5235" s="1071"/>
      <c r="AB5235" s="1071"/>
    </row>
    <row r="5236" spans="23:28" ht="70.5" customHeight="1">
      <c r="W5236" s="829">
        <f t="shared" si="579"/>
        <v>0</v>
      </c>
      <c r="X5236" s="828">
        <f t="shared" si="580"/>
        <v>0</v>
      </c>
      <c r="Y5236" s="1069">
        <f>[5]building!Y5227</f>
        <v>0</v>
      </c>
      <c r="Z5236" s="749">
        <f t="shared" si="581"/>
        <v>0</v>
      </c>
      <c r="AA5236" s="1071"/>
      <c r="AB5236" s="1071"/>
    </row>
    <row r="5237" spans="23:28" ht="70.5" customHeight="1">
      <c r="W5237" s="829">
        <f t="shared" si="579"/>
        <v>0</v>
      </c>
      <c r="X5237" s="828">
        <f t="shared" si="580"/>
        <v>0</v>
      </c>
      <c r="Y5237" s="1069">
        <f>[5]building!Y5228</f>
        <v>0</v>
      </c>
      <c r="Z5237" s="749">
        <f t="shared" si="581"/>
        <v>0</v>
      </c>
      <c r="AA5237" s="1071"/>
      <c r="AB5237" s="1071"/>
    </row>
    <row r="5238" spans="23:28" ht="70.5" customHeight="1">
      <c r="W5238" s="829">
        <f t="shared" si="579"/>
        <v>0</v>
      </c>
      <c r="X5238" s="828">
        <f t="shared" si="580"/>
        <v>0</v>
      </c>
      <c r="Y5238" s="1069">
        <f>[5]building!Y5229</f>
        <v>0</v>
      </c>
      <c r="Z5238" s="749">
        <f t="shared" si="581"/>
        <v>0</v>
      </c>
      <c r="AA5238" s="1071"/>
      <c r="AB5238" s="1071"/>
    </row>
    <row r="5239" spans="23:28" ht="70.5" customHeight="1">
      <c r="W5239" s="829">
        <f t="shared" si="579"/>
        <v>0</v>
      </c>
      <c r="X5239" s="828">
        <f t="shared" si="580"/>
        <v>0</v>
      </c>
      <c r="Y5239" s="1069">
        <f>[5]building!Y5230</f>
        <v>0</v>
      </c>
      <c r="Z5239" s="749">
        <f t="shared" si="581"/>
        <v>0</v>
      </c>
      <c r="AA5239" s="1071"/>
      <c r="AB5239" s="1071"/>
    </row>
    <row r="5240" spans="23:28" ht="70.5" customHeight="1">
      <c r="W5240" s="829">
        <f t="shared" si="579"/>
        <v>0</v>
      </c>
      <c r="X5240" s="828">
        <f t="shared" si="580"/>
        <v>0</v>
      </c>
      <c r="Y5240" s="1069">
        <f>[5]building!Y5231</f>
        <v>0</v>
      </c>
      <c r="Z5240" s="749">
        <f t="shared" si="581"/>
        <v>0</v>
      </c>
      <c r="AA5240" s="1071"/>
      <c r="AB5240" s="1071"/>
    </row>
    <row r="5241" spans="23:28" ht="70.5" customHeight="1">
      <c r="W5241" s="829">
        <f t="shared" si="579"/>
        <v>0</v>
      </c>
      <c r="X5241" s="828">
        <f t="shared" si="580"/>
        <v>0</v>
      </c>
      <c r="Y5241" s="1069">
        <f>[5]building!Y5232</f>
        <v>0</v>
      </c>
      <c r="Z5241" s="749">
        <f t="shared" si="581"/>
        <v>0</v>
      </c>
      <c r="AA5241" s="1071"/>
      <c r="AB5241" s="1071"/>
    </row>
    <row r="5242" spans="23:28" ht="70.5" customHeight="1">
      <c r="W5242" s="829">
        <f t="shared" si="579"/>
        <v>0</v>
      </c>
      <c r="X5242" s="828">
        <f t="shared" si="580"/>
        <v>0</v>
      </c>
      <c r="Y5242" s="1069">
        <f>[5]building!Y5233</f>
        <v>0</v>
      </c>
      <c r="Z5242" s="749">
        <f t="shared" si="581"/>
        <v>0</v>
      </c>
      <c r="AA5242" s="1071"/>
      <c r="AB5242" s="1071"/>
    </row>
    <row r="5243" spans="23:28" ht="70.5" customHeight="1">
      <c r="W5243" s="829">
        <f t="shared" si="579"/>
        <v>0</v>
      </c>
      <c r="X5243" s="828">
        <f t="shared" si="580"/>
        <v>0</v>
      </c>
      <c r="Y5243" s="1069">
        <f>[5]building!Y5234</f>
        <v>0</v>
      </c>
      <c r="Z5243" s="749">
        <f t="shared" si="581"/>
        <v>0</v>
      </c>
      <c r="AA5243" s="1071"/>
      <c r="AB5243" s="1071"/>
    </row>
    <row r="5244" spans="23:28" ht="70.5" customHeight="1">
      <c r="W5244" s="829">
        <f t="shared" si="579"/>
        <v>0</v>
      </c>
      <c r="X5244" s="828">
        <f t="shared" si="580"/>
        <v>0</v>
      </c>
      <c r="Y5244" s="1069">
        <f>[5]building!Y5235</f>
        <v>0</v>
      </c>
      <c r="Z5244" s="749">
        <f t="shared" si="581"/>
        <v>0</v>
      </c>
      <c r="AA5244" s="1071"/>
      <c r="AB5244" s="1071"/>
    </row>
    <row r="5245" spans="23:28" ht="70.5" customHeight="1">
      <c r="W5245" s="829">
        <f t="shared" si="579"/>
        <v>0</v>
      </c>
      <c r="X5245" s="828">
        <f t="shared" si="580"/>
        <v>0</v>
      </c>
      <c r="Y5245" s="1069">
        <f>[5]building!Y5236</f>
        <v>0</v>
      </c>
      <c r="Z5245" s="749">
        <f t="shared" si="581"/>
        <v>0</v>
      </c>
      <c r="AA5245" s="1071"/>
      <c r="AB5245" s="1071"/>
    </row>
    <row r="5246" spans="23:28" ht="70.5" customHeight="1">
      <c r="W5246" s="829">
        <f t="shared" si="579"/>
        <v>0</v>
      </c>
      <c r="X5246" s="828">
        <f t="shared" si="580"/>
        <v>0</v>
      </c>
      <c r="Y5246" s="1069">
        <f>[5]building!Y5237</f>
        <v>0</v>
      </c>
      <c r="Z5246" s="749">
        <f t="shared" si="581"/>
        <v>0</v>
      </c>
      <c r="AA5246" s="1071"/>
      <c r="AB5246" s="1071"/>
    </row>
    <row r="5247" spans="23:28" ht="70.5" customHeight="1">
      <c r="W5247" s="829">
        <f t="shared" si="579"/>
        <v>0</v>
      </c>
      <c r="X5247" s="828">
        <f t="shared" si="580"/>
        <v>0</v>
      </c>
      <c r="Y5247" s="1069">
        <f>[5]building!Y5238</f>
        <v>0</v>
      </c>
      <c r="Z5247" s="749">
        <f t="shared" si="581"/>
        <v>0</v>
      </c>
      <c r="AA5247" s="1071"/>
      <c r="AB5247" s="1071"/>
    </row>
    <row r="5248" spans="23:28" ht="70.5" customHeight="1">
      <c r="W5248" s="829">
        <f t="shared" si="579"/>
        <v>0</v>
      </c>
      <c r="X5248" s="828">
        <f t="shared" si="580"/>
        <v>0</v>
      </c>
      <c r="Y5248" s="1069">
        <f>[5]building!Y5239</f>
        <v>0</v>
      </c>
      <c r="Z5248" s="749">
        <f t="shared" si="581"/>
        <v>0</v>
      </c>
      <c r="AA5248" s="1071"/>
      <c r="AB5248" s="1071"/>
    </row>
    <row r="5249" spans="23:28" ht="70.5" customHeight="1">
      <c r="W5249" s="829">
        <f t="shared" si="579"/>
        <v>0</v>
      </c>
      <c r="X5249" s="828">
        <f t="shared" si="580"/>
        <v>0</v>
      </c>
      <c r="Y5249" s="1069">
        <f>[5]building!Y5240</f>
        <v>0</v>
      </c>
      <c r="Z5249" s="749">
        <f t="shared" si="581"/>
        <v>0</v>
      </c>
      <c r="AA5249" s="1071"/>
      <c r="AB5249" s="1071"/>
    </row>
    <row r="5250" spans="23:28" ht="70.5" customHeight="1">
      <c r="W5250" s="829">
        <f t="shared" si="579"/>
        <v>0</v>
      </c>
      <c r="X5250" s="828">
        <f t="shared" si="580"/>
        <v>0</v>
      </c>
      <c r="Y5250" s="1069">
        <f>[5]building!Y5241</f>
        <v>0</v>
      </c>
      <c r="Z5250" s="749">
        <f t="shared" si="581"/>
        <v>0</v>
      </c>
      <c r="AA5250" s="1071"/>
      <c r="AB5250" s="1071"/>
    </row>
    <row r="5251" spans="23:28" ht="70.5" customHeight="1">
      <c r="W5251" s="829">
        <f t="shared" si="579"/>
        <v>0</v>
      </c>
      <c r="X5251" s="828">
        <f t="shared" si="580"/>
        <v>0</v>
      </c>
      <c r="Y5251" s="1069">
        <f>[5]building!Y5242</f>
        <v>0</v>
      </c>
      <c r="Z5251" s="749">
        <f t="shared" si="581"/>
        <v>0</v>
      </c>
      <c r="AA5251" s="1071"/>
      <c r="AB5251" s="1071"/>
    </row>
    <row r="5252" spans="23:28" ht="70.5" customHeight="1">
      <c r="W5252" s="829">
        <f t="shared" si="579"/>
        <v>0</v>
      </c>
      <c r="X5252" s="828">
        <f t="shared" si="580"/>
        <v>0</v>
      </c>
      <c r="Y5252" s="1069">
        <f>[5]building!Y5243</f>
        <v>0</v>
      </c>
      <c r="Z5252" s="749">
        <f t="shared" si="581"/>
        <v>0</v>
      </c>
      <c r="AA5252" s="1071"/>
      <c r="AB5252" s="1071"/>
    </row>
    <row r="5253" spans="23:28" ht="70.5" customHeight="1">
      <c r="W5253" s="829">
        <f t="shared" si="579"/>
        <v>0</v>
      </c>
      <c r="X5253" s="828">
        <f t="shared" si="580"/>
        <v>0</v>
      </c>
      <c r="Y5253" s="1069">
        <f>[5]building!Y5244</f>
        <v>0</v>
      </c>
      <c r="Z5253" s="749">
        <f t="shared" si="581"/>
        <v>0</v>
      </c>
      <c r="AA5253" s="1071"/>
      <c r="AB5253" s="1071"/>
    </row>
    <row r="5254" spans="23:28" ht="70.5" customHeight="1">
      <c r="W5254" s="829">
        <f t="shared" si="579"/>
        <v>0</v>
      </c>
      <c r="X5254" s="828">
        <f t="shared" si="580"/>
        <v>0</v>
      </c>
      <c r="Y5254" s="1069">
        <f>[5]building!Y5245</f>
        <v>0</v>
      </c>
      <c r="Z5254" s="749">
        <f t="shared" si="581"/>
        <v>0</v>
      </c>
      <c r="AA5254" s="1071"/>
      <c r="AB5254" s="1071"/>
    </row>
    <row r="5255" spans="23:28" ht="70.5" customHeight="1">
      <c r="W5255" s="829">
        <f t="shared" si="579"/>
        <v>0</v>
      </c>
      <c r="X5255" s="828">
        <f t="shared" si="580"/>
        <v>0</v>
      </c>
      <c r="Y5255" s="1069">
        <f>[5]building!Y5246</f>
        <v>0</v>
      </c>
      <c r="Z5255" s="749">
        <f t="shared" si="581"/>
        <v>0</v>
      </c>
      <c r="AA5255" s="1071"/>
      <c r="AB5255" s="1071"/>
    </row>
    <row r="5256" spans="23:28" ht="70.5" customHeight="1">
      <c r="W5256" s="829">
        <f t="shared" si="579"/>
        <v>0</v>
      </c>
      <c r="X5256" s="828">
        <f t="shared" si="580"/>
        <v>0</v>
      </c>
      <c r="Y5256" s="1069">
        <f>[5]building!Y5247</f>
        <v>0</v>
      </c>
      <c r="Z5256" s="749">
        <f t="shared" si="581"/>
        <v>0</v>
      </c>
      <c r="AA5256" s="1071"/>
      <c r="AB5256" s="1071"/>
    </row>
    <row r="5257" spans="23:28" ht="70.5" customHeight="1">
      <c r="W5257" s="829">
        <f t="shared" si="579"/>
        <v>0</v>
      </c>
      <c r="X5257" s="828">
        <f t="shared" si="580"/>
        <v>0</v>
      </c>
      <c r="Y5257" s="1069">
        <f>[5]building!Y5248</f>
        <v>0</v>
      </c>
      <c r="Z5257" s="749">
        <f t="shared" si="581"/>
        <v>0</v>
      </c>
      <c r="AA5257" s="1071"/>
      <c r="AB5257" s="1071"/>
    </row>
    <row r="5258" spans="23:28" ht="70.5" customHeight="1">
      <c r="W5258" s="829">
        <f t="shared" si="579"/>
        <v>0</v>
      </c>
      <c r="X5258" s="828">
        <f t="shared" si="580"/>
        <v>0</v>
      </c>
      <c r="Y5258" s="1069">
        <f>[5]building!Y5249</f>
        <v>0</v>
      </c>
      <c r="Z5258" s="749">
        <f t="shared" si="581"/>
        <v>0</v>
      </c>
      <c r="AA5258" s="1071"/>
      <c r="AB5258" s="1071"/>
    </row>
    <row r="5259" spans="23:28" ht="70.5" customHeight="1">
      <c r="W5259" s="829">
        <f t="shared" si="579"/>
        <v>0</v>
      </c>
      <c r="X5259" s="828">
        <f t="shared" si="580"/>
        <v>0</v>
      </c>
      <c r="Y5259" s="1069">
        <f>[5]building!Y5250</f>
        <v>0</v>
      </c>
      <c r="Z5259" s="749">
        <f t="shared" si="581"/>
        <v>0</v>
      </c>
      <c r="AA5259" s="1071"/>
      <c r="AB5259" s="1071"/>
    </row>
    <row r="5260" spans="23:28" ht="70.5" customHeight="1">
      <c r="W5260" s="829">
        <f t="shared" si="579"/>
        <v>0</v>
      </c>
      <c r="X5260" s="828">
        <f t="shared" si="580"/>
        <v>0</v>
      </c>
      <c r="Y5260" s="1069">
        <f>[5]building!Y5251</f>
        <v>0</v>
      </c>
      <c r="Z5260" s="749">
        <f t="shared" si="581"/>
        <v>0</v>
      </c>
      <c r="AA5260" s="1071"/>
      <c r="AB5260" s="1071"/>
    </row>
    <row r="5261" spans="23:28" ht="70.5" customHeight="1">
      <c r="W5261" s="829">
        <f t="shared" si="579"/>
        <v>0</v>
      </c>
      <c r="X5261" s="828">
        <f t="shared" si="580"/>
        <v>0</v>
      </c>
      <c r="Y5261" s="1069">
        <f>[5]building!Y5252</f>
        <v>0</v>
      </c>
      <c r="Z5261" s="749">
        <f t="shared" si="581"/>
        <v>0</v>
      </c>
      <c r="AA5261" s="1071"/>
      <c r="AB5261" s="1071"/>
    </row>
    <row r="5262" spans="23:28" ht="70.5" customHeight="1">
      <c r="W5262" s="829">
        <f t="shared" si="579"/>
        <v>0</v>
      </c>
      <c r="X5262" s="828">
        <f t="shared" si="580"/>
        <v>0</v>
      </c>
      <c r="Y5262" s="1069">
        <f>[5]building!Y5253</f>
        <v>0</v>
      </c>
      <c r="Z5262" s="749">
        <f t="shared" si="581"/>
        <v>0</v>
      </c>
      <c r="AA5262" s="1071"/>
      <c r="AB5262" s="1071"/>
    </row>
    <row r="5263" spans="23:28" ht="70.5" customHeight="1">
      <c r="W5263" s="829">
        <f t="shared" si="579"/>
        <v>0</v>
      </c>
      <c r="X5263" s="828">
        <f t="shared" si="580"/>
        <v>0</v>
      </c>
      <c r="Y5263" s="1069">
        <f>[5]building!Y5254</f>
        <v>0</v>
      </c>
      <c r="Z5263" s="749">
        <f t="shared" si="581"/>
        <v>0</v>
      </c>
      <c r="AA5263" s="1071"/>
      <c r="AB5263" s="1071"/>
    </row>
    <row r="5264" spans="23:28" ht="70.5" customHeight="1">
      <c r="W5264" s="829">
        <f t="shared" si="579"/>
        <v>0</v>
      </c>
      <c r="X5264" s="828">
        <f t="shared" si="580"/>
        <v>0</v>
      </c>
      <c r="Y5264" s="1069">
        <f>[5]building!Y5255</f>
        <v>0</v>
      </c>
      <c r="Z5264" s="749">
        <f t="shared" si="581"/>
        <v>0</v>
      </c>
      <c r="AA5264" s="1071"/>
      <c r="AB5264" s="1071"/>
    </row>
    <row r="5265" spans="23:28" ht="70.5" customHeight="1">
      <c r="W5265" s="829">
        <f t="shared" si="579"/>
        <v>0</v>
      </c>
      <c r="X5265" s="828">
        <f t="shared" si="580"/>
        <v>0</v>
      </c>
      <c r="Y5265" s="1069">
        <f>[5]building!Y5256</f>
        <v>0</v>
      </c>
      <c r="Z5265" s="749">
        <f t="shared" si="581"/>
        <v>0</v>
      </c>
      <c r="AA5265" s="1071"/>
      <c r="AB5265" s="1071"/>
    </row>
    <row r="5266" spans="23:28" ht="70.5" customHeight="1">
      <c r="W5266" s="829">
        <f t="shared" si="579"/>
        <v>0</v>
      </c>
      <c r="X5266" s="828">
        <f t="shared" si="580"/>
        <v>0</v>
      </c>
      <c r="Y5266" s="1069">
        <f>[5]building!Y5257</f>
        <v>0</v>
      </c>
      <c r="Z5266" s="749">
        <f t="shared" si="581"/>
        <v>0</v>
      </c>
      <c r="AA5266" s="1071"/>
      <c r="AB5266" s="1071"/>
    </row>
    <row r="5267" spans="23:28" ht="70.5" customHeight="1">
      <c r="W5267" s="829">
        <f t="shared" si="579"/>
        <v>0</v>
      </c>
      <c r="X5267" s="828">
        <f t="shared" si="580"/>
        <v>0</v>
      </c>
      <c r="Y5267" s="1069">
        <f>[5]building!Y5258</f>
        <v>0</v>
      </c>
      <c r="Z5267" s="749">
        <f t="shared" si="581"/>
        <v>0</v>
      </c>
      <c r="AA5267" s="1071"/>
      <c r="AB5267" s="1071"/>
    </row>
    <row r="5268" spans="23:28" ht="70.5" customHeight="1">
      <c r="W5268" s="829">
        <f t="shared" si="579"/>
        <v>0</v>
      </c>
      <c r="X5268" s="828">
        <f t="shared" si="580"/>
        <v>0</v>
      </c>
      <c r="Y5268" s="1069">
        <f>[5]building!Y5259</f>
        <v>0</v>
      </c>
      <c r="Z5268" s="749">
        <f t="shared" si="581"/>
        <v>0</v>
      </c>
      <c r="AA5268" s="1071"/>
      <c r="AB5268" s="1071"/>
    </row>
    <row r="5269" spans="23:28" ht="70.5" customHeight="1">
      <c r="W5269" s="829">
        <f t="shared" si="579"/>
        <v>0</v>
      </c>
      <c r="X5269" s="828">
        <f t="shared" si="580"/>
        <v>0</v>
      </c>
      <c r="Y5269" s="1069">
        <f>[5]building!Y5260</f>
        <v>0</v>
      </c>
      <c r="Z5269" s="749">
        <f t="shared" si="581"/>
        <v>0</v>
      </c>
      <c r="AA5269" s="1071"/>
      <c r="AB5269" s="1071"/>
    </row>
    <row r="5270" spans="23:28" ht="70.5" customHeight="1">
      <c r="W5270" s="829">
        <f t="shared" si="579"/>
        <v>0</v>
      </c>
      <c r="X5270" s="828">
        <f t="shared" si="580"/>
        <v>0</v>
      </c>
      <c r="Y5270" s="1069">
        <f>[5]building!Y5261</f>
        <v>0</v>
      </c>
      <c r="Z5270" s="749">
        <f t="shared" si="581"/>
        <v>0</v>
      </c>
      <c r="AA5270" s="1071"/>
      <c r="AB5270" s="1071"/>
    </row>
    <row r="5271" spans="23:28" ht="70.5" customHeight="1">
      <c r="W5271" s="829">
        <f t="shared" si="579"/>
        <v>0</v>
      </c>
      <c r="X5271" s="828">
        <f t="shared" si="580"/>
        <v>0</v>
      </c>
      <c r="Y5271" s="1069">
        <f>[5]building!Y5262</f>
        <v>0</v>
      </c>
      <c r="Z5271" s="749">
        <f t="shared" si="581"/>
        <v>0</v>
      </c>
      <c r="AA5271" s="1071"/>
      <c r="AB5271" s="1071"/>
    </row>
    <row r="5272" spans="23:28" ht="70.5" customHeight="1">
      <c r="W5272" s="829">
        <f t="shared" si="579"/>
        <v>0</v>
      </c>
      <c r="X5272" s="828">
        <f t="shared" si="580"/>
        <v>0</v>
      </c>
      <c r="Y5272" s="1069">
        <f>[5]building!Y5263</f>
        <v>0</v>
      </c>
      <c r="Z5272" s="749">
        <f t="shared" si="581"/>
        <v>0</v>
      </c>
      <c r="AA5272" s="1071"/>
      <c r="AB5272" s="1071"/>
    </row>
    <row r="5273" spans="23:28" ht="70.5" customHeight="1">
      <c r="W5273" s="829">
        <f t="shared" si="579"/>
        <v>0</v>
      </c>
      <c r="X5273" s="828">
        <f t="shared" si="580"/>
        <v>0</v>
      </c>
      <c r="Y5273" s="1069">
        <f>[5]building!Y5264</f>
        <v>0</v>
      </c>
      <c r="Z5273" s="749">
        <f t="shared" si="581"/>
        <v>0</v>
      </c>
      <c r="AA5273" s="1071"/>
      <c r="AB5273" s="1071"/>
    </row>
    <row r="5274" spans="23:28" ht="70.5" customHeight="1">
      <c r="W5274" s="829">
        <f t="shared" si="579"/>
        <v>0</v>
      </c>
      <c r="X5274" s="828">
        <f t="shared" si="580"/>
        <v>0</v>
      </c>
      <c r="Y5274" s="1069">
        <f>[5]building!Y5265</f>
        <v>0</v>
      </c>
      <c r="Z5274" s="749">
        <f t="shared" si="581"/>
        <v>0</v>
      </c>
      <c r="AA5274" s="1071"/>
      <c r="AB5274" s="1071"/>
    </row>
    <row r="5275" spans="23:28" ht="70.5" customHeight="1">
      <c r="W5275" s="829">
        <f t="shared" si="579"/>
        <v>0</v>
      </c>
      <c r="X5275" s="828">
        <f t="shared" si="580"/>
        <v>0</v>
      </c>
      <c r="Y5275" s="1069">
        <f>[5]building!Y5266</f>
        <v>0</v>
      </c>
      <c r="Z5275" s="749">
        <f t="shared" si="581"/>
        <v>0</v>
      </c>
      <c r="AA5275" s="1071"/>
      <c r="AB5275" s="1071"/>
    </row>
    <row r="5276" spans="23:28" ht="70.5" customHeight="1">
      <c r="W5276" s="829">
        <f t="shared" si="579"/>
        <v>0</v>
      </c>
      <c r="X5276" s="828">
        <f t="shared" si="580"/>
        <v>0</v>
      </c>
      <c r="Y5276" s="1069">
        <f>[5]building!Y5267</f>
        <v>0</v>
      </c>
      <c r="Z5276" s="749">
        <f t="shared" si="581"/>
        <v>0</v>
      </c>
      <c r="AA5276" s="1071"/>
      <c r="AB5276" s="1071"/>
    </row>
    <row r="5277" spans="23:28" ht="70.5" customHeight="1">
      <c r="W5277" s="829">
        <f t="shared" si="579"/>
        <v>0</v>
      </c>
      <c r="X5277" s="828">
        <f t="shared" si="580"/>
        <v>0</v>
      </c>
      <c r="Y5277" s="1069">
        <f>[5]building!Y5268</f>
        <v>0</v>
      </c>
      <c r="Z5277" s="749">
        <f t="shared" si="581"/>
        <v>0</v>
      </c>
      <c r="AA5277" s="1071"/>
      <c r="AB5277" s="1071"/>
    </row>
    <row r="5278" spans="23:28" ht="70.5" customHeight="1">
      <c r="W5278" s="829">
        <f t="shared" ref="W5278:W5341" si="582">G5278+I5278+K5278+M5278+O5278+Q5278+S5278+U5278</f>
        <v>0</v>
      </c>
      <c r="X5278" s="828">
        <f t="shared" ref="X5278:X5341" si="583">W5278*C5278</f>
        <v>0</v>
      </c>
      <c r="Y5278" s="1069">
        <f>[5]building!Y5269</f>
        <v>0</v>
      </c>
      <c r="Z5278" s="749">
        <f t="shared" ref="Z5278:Z5341" si="584">Y5278*C5278</f>
        <v>0</v>
      </c>
      <c r="AA5278" s="1071"/>
      <c r="AB5278" s="1071"/>
    </row>
    <row r="5279" spans="23:28" ht="70.5" customHeight="1">
      <c r="W5279" s="829">
        <f t="shared" si="582"/>
        <v>0</v>
      </c>
      <c r="X5279" s="828">
        <f t="shared" si="583"/>
        <v>0</v>
      </c>
      <c r="Y5279" s="1069">
        <f>[5]building!Y5270</f>
        <v>0</v>
      </c>
      <c r="Z5279" s="749">
        <f t="shared" si="584"/>
        <v>0</v>
      </c>
      <c r="AA5279" s="1071"/>
      <c r="AB5279" s="1071"/>
    </row>
    <row r="5280" spans="23:28" ht="70.5" customHeight="1">
      <c r="W5280" s="829">
        <f t="shared" si="582"/>
        <v>0</v>
      </c>
      <c r="X5280" s="828">
        <f t="shared" si="583"/>
        <v>0</v>
      </c>
      <c r="Y5280" s="1069">
        <f>[5]building!Y5271</f>
        <v>0</v>
      </c>
      <c r="Z5280" s="749">
        <f t="shared" si="584"/>
        <v>0</v>
      </c>
      <c r="AA5280" s="1071"/>
      <c r="AB5280" s="1071"/>
    </row>
    <row r="5281" spans="23:28" ht="70.5" customHeight="1">
      <c r="W5281" s="829">
        <f t="shared" si="582"/>
        <v>0</v>
      </c>
      <c r="X5281" s="828">
        <f t="shared" si="583"/>
        <v>0</v>
      </c>
      <c r="Y5281" s="1069">
        <f>[5]building!Y5272</f>
        <v>0</v>
      </c>
      <c r="Z5281" s="749">
        <f t="shared" si="584"/>
        <v>0</v>
      </c>
      <c r="AA5281" s="1071"/>
      <c r="AB5281" s="1071"/>
    </row>
    <row r="5282" spans="23:28" ht="70.5" customHeight="1">
      <c r="W5282" s="829">
        <f t="shared" si="582"/>
        <v>0</v>
      </c>
      <c r="X5282" s="828">
        <f t="shared" si="583"/>
        <v>0</v>
      </c>
      <c r="Y5282" s="1069">
        <f>[5]building!Y5273</f>
        <v>0</v>
      </c>
      <c r="Z5282" s="749">
        <f t="shared" si="584"/>
        <v>0</v>
      </c>
      <c r="AA5282" s="1071"/>
      <c r="AB5282" s="1071"/>
    </row>
    <row r="5283" spans="23:28" ht="70.5" customHeight="1">
      <c r="W5283" s="829">
        <f t="shared" si="582"/>
        <v>0</v>
      </c>
      <c r="X5283" s="828">
        <f t="shared" si="583"/>
        <v>0</v>
      </c>
      <c r="Y5283" s="1069">
        <f>[5]building!Y5274</f>
        <v>0</v>
      </c>
      <c r="Z5283" s="749">
        <f t="shared" si="584"/>
        <v>0</v>
      </c>
      <c r="AA5283" s="1071"/>
      <c r="AB5283" s="1071"/>
    </row>
    <row r="5284" spans="23:28" ht="70.5" customHeight="1">
      <c r="W5284" s="829">
        <f t="shared" si="582"/>
        <v>0</v>
      </c>
      <c r="X5284" s="828">
        <f t="shared" si="583"/>
        <v>0</v>
      </c>
      <c r="Y5284" s="1069">
        <f>[5]building!Y5275</f>
        <v>0</v>
      </c>
      <c r="Z5284" s="749">
        <f t="shared" si="584"/>
        <v>0</v>
      </c>
      <c r="AA5284" s="1071"/>
      <c r="AB5284" s="1071"/>
    </row>
    <row r="5285" spans="23:28" ht="70.5" customHeight="1">
      <c r="W5285" s="829">
        <f t="shared" si="582"/>
        <v>0</v>
      </c>
      <c r="X5285" s="828">
        <f t="shared" si="583"/>
        <v>0</v>
      </c>
      <c r="Y5285" s="1069">
        <f>[5]building!Y5276</f>
        <v>0</v>
      </c>
      <c r="Z5285" s="749">
        <f t="shared" si="584"/>
        <v>0</v>
      </c>
      <c r="AA5285" s="1071"/>
      <c r="AB5285" s="1071"/>
    </row>
    <row r="5286" spans="23:28" ht="70.5" customHeight="1">
      <c r="W5286" s="829">
        <f t="shared" si="582"/>
        <v>0</v>
      </c>
      <c r="X5286" s="828">
        <f t="shared" si="583"/>
        <v>0</v>
      </c>
      <c r="Y5286" s="1069">
        <f>[5]building!Y5277</f>
        <v>0</v>
      </c>
      <c r="Z5286" s="749">
        <f t="shared" si="584"/>
        <v>0</v>
      </c>
      <c r="AA5286" s="1071"/>
      <c r="AB5286" s="1071"/>
    </row>
    <row r="5287" spans="23:28" ht="70.5" customHeight="1">
      <c r="W5287" s="829">
        <f t="shared" si="582"/>
        <v>0</v>
      </c>
      <c r="X5287" s="828">
        <f t="shared" si="583"/>
        <v>0</v>
      </c>
      <c r="Y5287" s="1069">
        <f>[5]building!Y5278</f>
        <v>0</v>
      </c>
      <c r="Z5287" s="749">
        <f t="shared" si="584"/>
        <v>0</v>
      </c>
      <c r="AA5287" s="1071"/>
      <c r="AB5287" s="1071"/>
    </row>
    <row r="5288" spans="23:28" ht="70.5" customHeight="1">
      <c r="W5288" s="829">
        <f t="shared" si="582"/>
        <v>0</v>
      </c>
      <c r="X5288" s="828">
        <f t="shared" si="583"/>
        <v>0</v>
      </c>
      <c r="Y5288" s="1069">
        <f>[5]building!Y5279</f>
        <v>0</v>
      </c>
      <c r="Z5288" s="749">
        <f t="shared" si="584"/>
        <v>0</v>
      </c>
      <c r="AA5288" s="1071"/>
      <c r="AB5288" s="1071"/>
    </row>
    <row r="5289" spans="23:28" ht="70.5" customHeight="1">
      <c r="W5289" s="829">
        <f t="shared" si="582"/>
        <v>0</v>
      </c>
      <c r="X5289" s="828">
        <f t="shared" si="583"/>
        <v>0</v>
      </c>
      <c r="Y5289" s="1069">
        <f>[5]building!Y5280</f>
        <v>0</v>
      </c>
      <c r="Z5289" s="749">
        <f t="shared" si="584"/>
        <v>0</v>
      </c>
      <c r="AA5289" s="1071"/>
      <c r="AB5289" s="1071"/>
    </row>
    <row r="5290" spans="23:28" ht="70.5" customHeight="1">
      <c r="W5290" s="829">
        <f t="shared" si="582"/>
        <v>0</v>
      </c>
      <c r="X5290" s="828">
        <f t="shared" si="583"/>
        <v>0</v>
      </c>
      <c r="Y5290" s="1069">
        <f>[5]building!Y5281</f>
        <v>0</v>
      </c>
      <c r="Z5290" s="749">
        <f t="shared" si="584"/>
        <v>0</v>
      </c>
      <c r="AA5290" s="1071"/>
      <c r="AB5290" s="1071"/>
    </row>
    <row r="5291" spans="23:28" ht="70.5" customHeight="1">
      <c r="W5291" s="829">
        <f t="shared" si="582"/>
        <v>0</v>
      </c>
      <c r="X5291" s="828">
        <f t="shared" si="583"/>
        <v>0</v>
      </c>
      <c r="Y5291" s="1069">
        <f>[5]building!Y5282</f>
        <v>0</v>
      </c>
      <c r="Z5291" s="749">
        <f t="shared" si="584"/>
        <v>0</v>
      </c>
      <c r="AA5291" s="1071"/>
      <c r="AB5291" s="1071"/>
    </row>
    <row r="5292" spans="23:28" ht="70.5" customHeight="1">
      <c r="W5292" s="829">
        <f t="shared" si="582"/>
        <v>0</v>
      </c>
      <c r="X5292" s="828">
        <f t="shared" si="583"/>
        <v>0</v>
      </c>
      <c r="Y5292" s="1069">
        <f>[5]building!Y5283</f>
        <v>0</v>
      </c>
      <c r="Z5292" s="749">
        <f t="shared" si="584"/>
        <v>0</v>
      </c>
      <c r="AA5292" s="1071"/>
      <c r="AB5292" s="1071"/>
    </row>
    <row r="5293" spans="23:28" ht="70.5" customHeight="1">
      <c r="W5293" s="829">
        <f t="shared" si="582"/>
        <v>0</v>
      </c>
      <c r="X5293" s="828">
        <f t="shared" si="583"/>
        <v>0</v>
      </c>
      <c r="Y5293" s="1069">
        <f>[5]building!Y5284</f>
        <v>0</v>
      </c>
      <c r="Z5293" s="749">
        <f t="shared" si="584"/>
        <v>0</v>
      </c>
      <c r="AA5293" s="1071"/>
      <c r="AB5293" s="1071"/>
    </row>
    <row r="5294" spans="23:28" ht="70.5" customHeight="1">
      <c r="W5294" s="829">
        <f t="shared" si="582"/>
        <v>0</v>
      </c>
      <c r="X5294" s="828">
        <f t="shared" si="583"/>
        <v>0</v>
      </c>
      <c r="Y5294" s="1069">
        <f>[5]building!Y5285</f>
        <v>0</v>
      </c>
      <c r="Z5294" s="749">
        <f t="shared" si="584"/>
        <v>0</v>
      </c>
      <c r="AA5294" s="1071"/>
      <c r="AB5294" s="1071"/>
    </row>
    <row r="5295" spans="23:28" ht="70.5" customHeight="1">
      <c r="W5295" s="829">
        <f t="shared" si="582"/>
        <v>0</v>
      </c>
      <c r="X5295" s="828">
        <f t="shared" si="583"/>
        <v>0</v>
      </c>
      <c r="Y5295" s="1069">
        <f>[5]building!Y5286</f>
        <v>0</v>
      </c>
      <c r="Z5295" s="749">
        <f t="shared" si="584"/>
        <v>0</v>
      </c>
      <c r="AA5295" s="1071"/>
      <c r="AB5295" s="1071"/>
    </row>
    <row r="5296" spans="23:28" ht="70.5" customHeight="1">
      <c r="W5296" s="829">
        <f t="shared" si="582"/>
        <v>0</v>
      </c>
      <c r="X5296" s="828">
        <f t="shared" si="583"/>
        <v>0</v>
      </c>
      <c r="Y5296" s="1069">
        <f>[5]building!Y5287</f>
        <v>0</v>
      </c>
      <c r="Z5296" s="749">
        <f t="shared" si="584"/>
        <v>0</v>
      </c>
      <c r="AA5296" s="1071"/>
      <c r="AB5296" s="1071"/>
    </row>
    <row r="5297" spans="23:28" ht="70.5" customHeight="1">
      <c r="W5297" s="829">
        <f t="shared" si="582"/>
        <v>0</v>
      </c>
      <c r="X5297" s="828">
        <f t="shared" si="583"/>
        <v>0</v>
      </c>
      <c r="Y5297" s="1069">
        <f>[5]building!Y5288</f>
        <v>0</v>
      </c>
      <c r="Z5297" s="749">
        <f t="shared" si="584"/>
        <v>0</v>
      </c>
      <c r="AA5297" s="1071"/>
      <c r="AB5297" s="1071"/>
    </row>
    <row r="5298" spans="23:28" ht="70.5" customHeight="1">
      <c r="W5298" s="829">
        <f t="shared" si="582"/>
        <v>0</v>
      </c>
      <c r="X5298" s="828">
        <f t="shared" si="583"/>
        <v>0</v>
      </c>
      <c r="Y5298" s="1069">
        <f>[5]building!Y5289</f>
        <v>0</v>
      </c>
      <c r="Z5298" s="749">
        <f t="shared" si="584"/>
        <v>0</v>
      </c>
      <c r="AA5298" s="1071"/>
      <c r="AB5298" s="1071"/>
    </row>
    <row r="5299" spans="23:28" ht="70.5" customHeight="1">
      <c r="W5299" s="829">
        <f t="shared" si="582"/>
        <v>0</v>
      </c>
      <c r="X5299" s="828">
        <f t="shared" si="583"/>
        <v>0</v>
      </c>
      <c r="Y5299" s="1069">
        <f>[5]building!Y5290</f>
        <v>0</v>
      </c>
      <c r="Z5299" s="749">
        <f t="shared" si="584"/>
        <v>0</v>
      </c>
      <c r="AA5299" s="1071"/>
      <c r="AB5299" s="1071"/>
    </row>
    <row r="5300" spans="23:28" ht="70.5" customHeight="1">
      <c r="W5300" s="829">
        <f t="shared" si="582"/>
        <v>0</v>
      </c>
      <c r="X5300" s="828">
        <f t="shared" si="583"/>
        <v>0</v>
      </c>
      <c r="Y5300" s="1069">
        <f>[5]building!Y5291</f>
        <v>0</v>
      </c>
      <c r="Z5300" s="749">
        <f t="shared" si="584"/>
        <v>0</v>
      </c>
      <c r="AA5300" s="1071"/>
      <c r="AB5300" s="1071"/>
    </row>
    <row r="5301" spans="23:28" ht="70.5" customHeight="1">
      <c r="W5301" s="829">
        <f t="shared" si="582"/>
        <v>0</v>
      </c>
      <c r="X5301" s="828">
        <f t="shared" si="583"/>
        <v>0</v>
      </c>
      <c r="Y5301" s="1069">
        <f>[5]building!Y5292</f>
        <v>0</v>
      </c>
      <c r="Z5301" s="749">
        <f t="shared" si="584"/>
        <v>0</v>
      </c>
      <c r="AA5301" s="1071"/>
      <c r="AB5301" s="1071"/>
    </row>
    <row r="5302" spans="23:28" ht="70.5" customHeight="1">
      <c r="W5302" s="829">
        <f t="shared" si="582"/>
        <v>0</v>
      </c>
      <c r="X5302" s="828">
        <f t="shared" si="583"/>
        <v>0</v>
      </c>
      <c r="Y5302" s="1069">
        <f>[5]building!Y5293</f>
        <v>0</v>
      </c>
      <c r="Z5302" s="749">
        <f t="shared" si="584"/>
        <v>0</v>
      </c>
      <c r="AA5302" s="1071"/>
      <c r="AB5302" s="1071"/>
    </row>
    <row r="5303" spans="23:28" ht="70.5" customHeight="1">
      <c r="W5303" s="829">
        <f t="shared" si="582"/>
        <v>0</v>
      </c>
      <c r="X5303" s="828">
        <f t="shared" si="583"/>
        <v>0</v>
      </c>
      <c r="Y5303" s="1069">
        <f>[5]building!Y5294</f>
        <v>0</v>
      </c>
      <c r="Z5303" s="749">
        <f t="shared" si="584"/>
        <v>0</v>
      </c>
      <c r="AA5303" s="1071"/>
      <c r="AB5303" s="1071"/>
    </row>
    <row r="5304" spans="23:28" ht="70.5" customHeight="1">
      <c r="W5304" s="829">
        <f t="shared" si="582"/>
        <v>0</v>
      </c>
      <c r="X5304" s="828">
        <f t="shared" si="583"/>
        <v>0</v>
      </c>
      <c r="Y5304" s="1069">
        <f>[5]building!Y5295</f>
        <v>0</v>
      </c>
      <c r="Z5304" s="749">
        <f t="shared" si="584"/>
        <v>0</v>
      </c>
      <c r="AA5304" s="1071"/>
      <c r="AB5304" s="1071"/>
    </row>
    <row r="5305" spans="23:28" ht="70.5" customHeight="1">
      <c r="W5305" s="829">
        <f t="shared" si="582"/>
        <v>0</v>
      </c>
      <c r="X5305" s="828">
        <f t="shared" si="583"/>
        <v>0</v>
      </c>
      <c r="Y5305" s="1069">
        <f>[5]building!Y5296</f>
        <v>0</v>
      </c>
      <c r="Z5305" s="749">
        <f t="shared" si="584"/>
        <v>0</v>
      </c>
      <c r="AA5305" s="1071"/>
      <c r="AB5305" s="1071"/>
    </row>
    <row r="5306" spans="23:28" ht="70.5" customHeight="1">
      <c r="W5306" s="829">
        <f t="shared" si="582"/>
        <v>0</v>
      </c>
      <c r="X5306" s="828">
        <f t="shared" si="583"/>
        <v>0</v>
      </c>
      <c r="Y5306" s="1069">
        <f>[5]building!Y5297</f>
        <v>0</v>
      </c>
      <c r="Z5306" s="749">
        <f t="shared" si="584"/>
        <v>0</v>
      </c>
      <c r="AA5306" s="1071"/>
      <c r="AB5306" s="1071"/>
    </row>
    <row r="5307" spans="23:28" ht="70.5" customHeight="1">
      <c r="W5307" s="829">
        <f t="shared" si="582"/>
        <v>0</v>
      </c>
      <c r="X5307" s="828">
        <f t="shared" si="583"/>
        <v>0</v>
      </c>
      <c r="Y5307" s="1069">
        <f>[5]building!Y5298</f>
        <v>0</v>
      </c>
      <c r="Z5307" s="749">
        <f t="shared" si="584"/>
        <v>0</v>
      </c>
      <c r="AA5307" s="1071"/>
      <c r="AB5307" s="1071"/>
    </row>
    <row r="5308" spans="23:28" ht="70.5" customHeight="1">
      <c r="W5308" s="829">
        <f t="shared" si="582"/>
        <v>0</v>
      </c>
      <c r="X5308" s="828">
        <f t="shared" si="583"/>
        <v>0</v>
      </c>
      <c r="Y5308" s="1069">
        <f>[5]building!Y5299</f>
        <v>0</v>
      </c>
      <c r="Z5308" s="749">
        <f t="shared" si="584"/>
        <v>0</v>
      </c>
      <c r="AA5308" s="1071"/>
      <c r="AB5308" s="1071"/>
    </row>
    <row r="5309" spans="23:28" ht="70.5" customHeight="1">
      <c r="W5309" s="829">
        <f t="shared" si="582"/>
        <v>0</v>
      </c>
      <c r="X5309" s="828">
        <f t="shared" si="583"/>
        <v>0</v>
      </c>
      <c r="Y5309" s="1069">
        <f>[5]building!Y5300</f>
        <v>0</v>
      </c>
      <c r="Z5309" s="749">
        <f t="shared" si="584"/>
        <v>0</v>
      </c>
      <c r="AA5309" s="1071"/>
      <c r="AB5309" s="1071"/>
    </row>
    <row r="5310" spans="23:28" ht="70.5" customHeight="1">
      <c r="W5310" s="829">
        <f t="shared" si="582"/>
        <v>0</v>
      </c>
      <c r="X5310" s="828">
        <f t="shared" si="583"/>
        <v>0</v>
      </c>
      <c r="Y5310" s="1069">
        <f>[5]building!Y5301</f>
        <v>0</v>
      </c>
      <c r="Z5310" s="749">
        <f t="shared" si="584"/>
        <v>0</v>
      </c>
      <c r="AA5310" s="1071"/>
      <c r="AB5310" s="1071"/>
    </row>
    <row r="5311" spans="23:28" ht="70.5" customHeight="1">
      <c r="W5311" s="829">
        <f t="shared" si="582"/>
        <v>0</v>
      </c>
      <c r="X5311" s="828">
        <f t="shared" si="583"/>
        <v>0</v>
      </c>
      <c r="Y5311" s="1069">
        <f>[5]building!Y5302</f>
        <v>0</v>
      </c>
      <c r="Z5311" s="749">
        <f t="shared" si="584"/>
        <v>0</v>
      </c>
      <c r="AA5311" s="1071"/>
      <c r="AB5311" s="1071"/>
    </row>
    <row r="5312" spans="23:28" ht="70.5" customHeight="1">
      <c r="W5312" s="829">
        <f t="shared" si="582"/>
        <v>0</v>
      </c>
      <c r="X5312" s="828">
        <f t="shared" si="583"/>
        <v>0</v>
      </c>
      <c r="Y5312" s="1069">
        <f>[5]building!Y5303</f>
        <v>0</v>
      </c>
      <c r="Z5312" s="749">
        <f t="shared" si="584"/>
        <v>0</v>
      </c>
      <c r="AA5312" s="1071"/>
      <c r="AB5312" s="1071"/>
    </row>
    <row r="5313" spans="23:28" ht="70.5" customHeight="1">
      <c r="W5313" s="829">
        <f t="shared" si="582"/>
        <v>0</v>
      </c>
      <c r="X5313" s="828">
        <f t="shared" si="583"/>
        <v>0</v>
      </c>
      <c r="Y5313" s="1069">
        <f>[5]building!Y5304</f>
        <v>0</v>
      </c>
      <c r="Z5313" s="749">
        <f t="shared" si="584"/>
        <v>0</v>
      </c>
      <c r="AA5313" s="1071"/>
      <c r="AB5313" s="1071"/>
    </row>
    <row r="5314" spans="23:28" ht="70.5" customHeight="1">
      <c r="W5314" s="829">
        <f t="shared" si="582"/>
        <v>0</v>
      </c>
      <c r="X5314" s="828">
        <f t="shared" si="583"/>
        <v>0</v>
      </c>
      <c r="Y5314" s="1069">
        <f>[5]building!Y5305</f>
        <v>0</v>
      </c>
      <c r="Z5314" s="749">
        <f t="shared" si="584"/>
        <v>0</v>
      </c>
      <c r="AA5314" s="1071"/>
      <c r="AB5314" s="1071"/>
    </row>
    <row r="5315" spans="23:28" ht="70.5" customHeight="1">
      <c r="W5315" s="829">
        <f t="shared" si="582"/>
        <v>0</v>
      </c>
      <c r="X5315" s="828">
        <f t="shared" si="583"/>
        <v>0</v>
      </c>
      <c r="Y5315" s="1069">
        <f>[5]building!Y5306</f>
        <v>0</v>
      </c>
      <c r="Z5315" s="749">
        <f t="shared" si="584"/>
        <v>0</v>
      </c>
      <c r="AA5315" s="1071"/>
      <c r="AB5315" s="1071"/>
    </row>
    <row r="5316" spans="23:28" ht="70.5" customHeight="1">
      <c r="W5316" s="829">
        <f t="shared" si="582"/>
        <v>0</v>
      </c>
      <c r="X5316" s="828">
        <f t="shared" si="583"/>
        <v>0</v>
      </c>
      <c r="Y5316" s="1069">
        <f>[5]building!Y5307</f>
        <v>0</v>
      </c>
      <c r="Z5316" s="749">
        <f t="shared" si="584"/>
        <v>0</v>
      </c>
      <c r="AA5316" s="1071"/>
      <c r="AB5316" s="1071"/>
    </row>
    <row r="5317" spans="23:28" ht="70.5" customHeight="1">
      <c r="W5317" s="829">
        <f t="shared" si="582"/>
        <v>0</v>
      </c>
      <c r="X5317" s="828">
        <f t="shared" si="583"/>
        <v>0</v>
      </c>
      <c r="Y5317" s="1069">
        <f>[5]building!Y5308</f>
        <v>0</v>
      </c>
      <c r="Z5317" s="749">
        <f t="shared" si="584"/>
        <v>0</v>
      </c>
      <c r="AA5317" s="1071"/>
      <c r="AB5317" s="1071"/>
    </row>
    <row r="5318" spans="23:28" ht="70.5" customHeight="1">
      <c r="W5318" s="829">
        <f t="shared" si="582"/>
        <v>0</v>
      </c>
      <c r="X5318" s="828">
        <f t="shared" si="583"/>
        <v>0</v>
      </c>
      <c r="Y5318" s="1069">
        <f>[5]building!Y5309</f>
        <v>0</v>
      </c>
      <c r="Z5318" s="749">
        <f t="shared" si="584"/>
        <v>0</v>
      </c>
      <c r="AA5318" s="1071"/>
      <c r="AB5318" s="1071"/>
    </row>
    <row r="5319" spans="23:28" ht="70.5" customHeight="1">
      <c r="W5319" s="829">
        <f t="shared" si="582"/>
        <v>0</v>
      </c>
      <c r="X5319" s="828">
        <f t="shared" si="583"/>
        <v>0</v>
      </c>
      <c r="Y5319" s="1069">
        <f>[5]building!Y5310</f>
        <v>0</v>
      </c>
      <c r="Z5319" s="749">
        <f t="shared" si="584"/>
        <v>0</v>
      </c>
      <c r="AA5319" s="1071"/>
      <c r="AB5319" s="1071"/>
    </row>
    <row r="5320" spans="23:28" ht="70.5" customHeight="1">
      <c r="W5320" s="829">
        <f t="shared" si="582"/>
        <v>0</v>
      </c>
      <c r="X5320" s="828">
        <f t="shared" si="583"/>
        <v>0</v>
      </c>
      <c r="Y5320" s="1069">
        <f>[5]building!Y5311</f>
        <v>0</v>
      </c>
      <c r="Z5320" s="749">
        <f t="shared" si="584"/>
        <v>0</v>
      </c>
      <c r="AA5320" s="1071"/>
      <c r="AB5320" s="1071"/>
    </row>
    <row r="5321" spans="23:28" ht="70.5" customHeight="1">
      <c r="W5321" s="829">
        <f t="shared" si="582"/>
        <v>0</v>
      </c>
      <c r="X5321" s="828">
        <f t="shared" si="583"/>
        <v>0</v>
      </c>
      <c r="Y5321" s="1069">
        <f>[5]building!Y5312</f>
        <v>0</v>
      </c>
      <c r="Z5321" s="749">
        <f t="shared" si="584"/>
        <v>0</v>
      </c>
      <c r="AA5321" s="1071"/>
      <c r="AB5321" s="1071"/>
    </row>
    <row r="5322" spans="23:28" ht="70.5" customHeight="1">
      <c r="W5322" s="829">
        <f t="shared" si="582"/>
        <v>0</v>
      </c>
      <c r="X5322" s="828">
        <f t="shared" si="583"/>
        <v>0</v>
      </c>
      <c r="Y5322" s="1069">
        <f>[5]building!Y5313</f>
        <v>0</v>
      </c>
      <c r="Z5322" s="749">
        <f t="shared" si="584"/>
        <v>0</v>
      </c>
      <c r="AA5322" s="1071"/>
      <c r="AB5322" s="1071"/>
    </row>
    <row r="5323" spans="23:28" ht="70.5" customHeight="1">
      <c r="W5323" s="829">
        <f t="shared" si="582"/>
        <v>0</v>
      </c>
      <c r="X5323" s="828">
        <f t="shared" si="583"/>
        <v>0</v>
      </c>
      <c r="Y5323" s="1069">
        <f>[5]building!Y5314</f>
        <v>0</v>
      </c>
      <c r="Z5323" s="749">
        <f t="shared" si="584"/>
        <v>0</v>
      </c>
      <c r="AA5323" s="1071"/>
      <c r="AB5323" s="1071"/>
    </row>
    <row r="5324" spans="23:28" ht="70.5" customHeight="1">
      <c r="W5324" s="829">
        <f t="shared" si="582"/>
        <v>0</v>
      </c>
      <c r="X5324" s="828">
        <f t="shared" si="583"/>
        <v>0</v>
      </c>
      <c r="Y5324" s="1069">
        <f>[5]building!Y5315</f>
        <v>0</v>
      </c>
      <c r="Z5324" s="749">
        <f t="shared" si="584"/>
        <v>0</v>
      </c>
      <c r="AA5324" s="1071"/>
      <c r="AB5324" s="1071"/>
    </row>
    <row r="5325" spans="23:28" ht="70.5" customHeight="1">
      <c r="W5325" s="829">
        <f t="shared" si="582"/>
        <v>0</v>
      </c>
      <c r="X5325" s="828">
        <f t="shared" si="583"/>
        <v>0</v>
      </c>
      <c r="Y5325" s="1069">
        <f>[5]building!Y5316</f>
        <v>0</v>
      </c>
      <c r="Z5325" s="749">
        <f t="shared" si="584"/>
        <v>0</v>
      </c>
      <c r="AA5325" s="1071"/>
      <c r="AB5325" s="1071"/>
    </row>
    <row r="5326" spans="23:28" ht="70.5" customHeight="1">
      <c r="W5326" s="829">
        <f t="shared" si="582"/>
        <v>0</v>
      </c>
      <c r="X5326" s="828">
        <f t="shared" si="583"/>
        <v>0</v>
      </c>
      <c r="Y5326" s="1069">
        <f>[5]building!Y5317</f>
        <v>0</v>
      </c>
      <c r="Z5326" s="749">
        <f t="shared" si="584"/>
        <v>0</v>
      </c>
      <c r="AA5326" s="1071"/>
      <c r="AB5326" s="1071"/>
    </row>
    <row r="5327" spans="23:28" ht="70.5" customHeight="1">
      <c r="W5327" s="829">
        <f t="shared" si="582"/>
        <v>0</v>
      </c>
      <c r="X5327" s="828">
        <f t="shared" si="583"/>
        <v>0</v>
      </c>
      <c r="Y5327" s="1069">
        <f>[5]building!Y5318</f>
        <v>0</v>
      </c>
      <c r="Z5327" s="749">
        <f t="shared" si="584"/>
        <v>0</v>
      </c>
      <c r="AA5327" s="1071"/>
      <c r="AB5327" s="1071"/>
    </row>
    <row r="5328" spans="23:28" ht="70.5" customHeight="1">
      <c r="W5328" s="829">
        <f t="shared" si="582"/>
        <v>0</v>
      </c>
      <c r="X5328" s="828">
        <f t="shared" si="583"/>
        <v>0</v>
      </c>
      <c r="Y5328" s="1069">
        <f>[5]building!Y5319</f>
        <v>0</v>
      </c>
      <c r="Z5328" s="749">
        <f t="shared" si="584"/>
        <v>0</v>
      </c>
      <c r="AA5328" s="1071"/>
      <c r="AB5328" s="1071"/>
    </row>
    <row r="5329" spans="23:28" ht="70.5" customHeight="1">
      <c r="W5329" s="829">
        <f t="shared" si="582"/>
        <v>0</v>
      </c>
      <c r="X5329" s="828">
        <f t="shared" si="583"/>
        <v>0</v>
      </c>
      <c r="Y5329" s="1069">
        <f>[5]building!Y5320</f>
        <v>0</v>
      </c>
      <c r="Z5329" s="749">
        <f t="shared" si="584"/>
        <v>0</v>
      </c>
      <c r="AA5329" s="1071"/>
      <c r="AB5329" s="1071"/>
    </row>
    <row r="5330" spans="23:28" ht="70.5" customHeight="1">
      <c r="W5330" s="829">
        <f t="shared" si="582"/>
        <v>0</v>
      </c>
      <c r="X5330" s="828">
        <f t="shared" si="583"/>
        <v>0</v>
      </c>
      <c r="Y5330" s="1069">
        <f>[5]building!Y5321</f>
        <v>0</v>
      </c>
      <c r="Z5330" s="749">
        <f t="shared" si="584"/>
        <v>0</v>
      </c>
      <c r="AA5330" s="1071"/>
      <c r="AB5330" s="1071"/>
    </row>
    <row r="5331" spans="23:28" ht="70.5" customHeight="1">
      <c r="W5331" s="829">
        <f t="shared" si="582"/>
        <v>0</v>
      </c>
      <c r="X5331" s="828">
        <f t="shared" si="583"/>
        <v>0</v>
      </c>
      <c r="Y5331" s="1069">
        <f>[5]building!Y5322</f>
        <v>0</v>
      </c>
      <c r="Z5331" s="749">
        <f t="shared" si="584"/>
        <v>0</v>
      </c>
      <c r="AA5331" s="1071"/>
      <c r="AB5331" s="1071"/>
    </row>
    <row r="5332" spans="23:28" ht="70.5" customHeight="1">
      <c r="W5332" s="829">
        <f t="shared" si="582"/>
        <v>0</v>
      </c>
      <c r="X5332" s="828">
        <f t="shared" si="583"/>
        <v>0</v>
      </c>
      <c r="Y5332" s="1069">
        <f>[5]building!Y5323</f>
        <v>0</v>
      </c>
      <c r="Z5332" s="749">
        <f t="shared" si="584"/>
        <v>0</v>
      </c>
      <c r="AA5332" s="1071"/>
      <c r="AB5332" s="1071"/>
    </row>
    <row r="5333" spans="23:28" ht="70.5" customHeight="1">
      <c r="W5333" s="829">
        <f t="shared" si="582"/>
        <v>0</v>
      </c>
      <c r="X5333" s="828">
        <f t="shared" si="583"/>
        <v>0</v>
      </c>
      <c r="Y5333" s="1069">
        <f>[5]building!Y5324</f>
        <v>0</v>
      </c>
      <c r="Z5333" s="749">
        <f t="shared" si="584"/>
        <v>0</v>
      </c>
      <c r="AA5333" s="1071"/>
      <c r="AB5333" s="1071"/>
    </row>
    <row r="5334" spans="23:28" ht="70.5" customHeight="1">
      <c r="W5334" s="829">
        <f t="shared" si="582"/>
        <v>0</v>
      </c>
      <c r="X5334" s="828">
        <f t="shared" si="583"/>
        <v>0</v>
      </c>
      <c r="Y5334" s="1069">
        <f>[5]building!Y5325</f>
        <v>0</v>
      </c>
      <c r="Z5334" s="749">
        <f t="shared" si="584"/>
        <v>0</v>
      </c>
      <c r="AA5334" s="1071"/>
      <c r="AB5334" s="1071"/>
    </row>
    <row r="5335" spans="23:28" ht="70.5" customHeight="1">
      <c r="W5335" s="829">
        <f t="shared" si="582"/>
        <v>0</v>
      </c>
      <c r="X5335" s="828">
        <f t="shared" si="583"/>
        <v>0</v>
      </c>
      <c r="Y5335" s="1069">
        <f>[5]building!Y5326</f>
        <v>0</v>
      </c>
      <c r="Z5335" s="749">
        <f t="shared" si="584"/>
        <v>0</v>
      </c>
      <c r="AA5335" s="1071"/>
      <c r="AB5335" s="1071"/>
    </row>
    <row r="5336" spans="23:28" ht="70.5" customHeight="1">
      <c r="W5336" s="829">
        <f t="shared" si="582"/>
        <v>0</v>
      </c>
      <c r="X5336" s="828">
        <f t="shared" si="583"/>
        <v>0</v>
      </c>
      <c r="Y5336" s="1069">
        <f>[5]building!Y5327</f>
        <v>0</v>
      </c>
      <c r="Z5336" s="749">
        <f t="shared" si="584"/>
        <v>0</v>
      </c>
      <c r="AA5336" s="1071"/>
      <c r="AB5336" s="1071"/>
    </row>
    <row r="5337" spans="23:28" ht="70.5" customHeight="1">
      <c r="W5337" s="829">
        <f t="shared" si="582"/>
        <v>0</v>
      </c>
      <c r="X5337" s="828">
        <f t="shared" si="583"/>
        <v>0</v>
      </c>
      <c r="Y5337" s="1069">
        <f>[5]building!Y5328</f>
        <v>0</v>
      </c>
      <c r="Z5337" s="749">
        <f t="shared" si="584"/>
        <v>0</v>
      </c>
      <c r="AA5337" s="1071"/>
      <c r="AB5337" s="1071"/>
    </row>
    <row r="5338" spans="23:28" ht="70.5" customHeight="1">
      <c r="W5338" s="829">
        <f t="shared" si="582"/>
        <v>0</v>
      </c>
      <c r="X5338" s="828">
        <f t="shared" si="583"/>
        <v>0</v>
      </c>
      <c r="Y5338" s="1069">
        <f>[5]building!Y5329</f>
        <v>0</v>
      </c>
      <c r="Z5338" s="749">
        <f t="shared" si="584"/>
        <v>0</v>
      </c>
      <c r="AA5338" s="1071"/>
      <c r="AB5338" s="1071"/>
    </row>
    <row r="5339" spans="23:28" ht="70.5" customHeight="1">
      <c r="W5339" s="829">
        <f t="shared" si="582"/>
        <v>0</v>
      </c>
      <c r="X5339" s="828">
        <f t="shared" si="583"/>
        <v>0</v>
      </c>
      <c r="Y5339" s="1069">
        <f>[5]building!Y5330</f>
        <v>0</v>
      </c>
      <c r="Z5339" s="749">
        <f t="shared" si="584"/>
        <v>0</v>
      </c>
      <c r="AA5339" s="1071"/>
      <c r="AB5339" s="1071"/>
    </row>
    <row r="5340" spans="23:28" ht="70.5" customHeight="1">
      <c r="W5340" s="829">
        <f t="shared" si="582"/>
        <v>0</v>
      </c>
      <c r="X5340" s="828">
        <f t="shared" si="583"/>
        <v>0</v>
      </c>
      <c r="Y5340" s="1069">
        <f>[5]building!Y5331</f>
        <v>0</v>
      </c>
      <c r="Z5340" s="749">
        <f t="shared" si="584"/>
        <v>0</v>
      </c>
      <c r="AA5340" s="1071"/>
      <c r="AB5340" s="1071"/>
    </row>
    <row r="5341" spans="23:28" ht="70.5" customHeight="1">
      <c r="W5341" s="829">
        <f t="shared" si="582"/>
        <v>0</v>
      </c>
      <c r="X5341" s="828">
        <f t="shared" si="583"/>
        <v>0</v>
      </c>
      <c r="Y5341" s="1069">
        <f>[5]building!Y5332</f>
        <v>0</v>
      </c>
      <c r="Z5341" s="749">
        <f t="shared" si="584"/>
        <v>0</v>
      </c>
      <c r="AA5341" s="1071"/>
      <c r="AB5341" s="1071"/>
    </row>
    <row r="5342" spans="23:28" ht="70.5" customHeight="1">
      <c r="W5342" s="829">
        <f t="shared" ref="W5342:W5405" si="585">G5342+I5342+K5342+M5342+O5342+Q5342+S5342+U5342</f>
        <v>0</v>
      </c>
      <c r="X5342" s="828">
        <f t="shared" ref="X5342:X5405" si="586">W5342*C5342</f>
        <v>0</v>
      </c>
      <c r="Y5342" s="1069">
        <f>[5]building!Y5333</f>
        <v>0</v>
      </c>
      <c r="Z5342" s="749">
        <f t="shared" ref="Z5342:Z5405" si="587">Y5342*C5342</f>
        <v>0</v>
      </c>
      <c r="AA5342" s="1071"/>
      <c r="AB5342" s="1071"/>
    </row>
    <row r="5343" spans="23:28" ht="70.5" customHeight="1">
      <c r="W5343" s="829">
        <f t="shared" si="585"/>
        <v>0</v>
      </c>
      <c r="X5343" s="828">
        <f t="shared" si="586"/>
        <v>0</v>
      </c>
      <c r="Y5343" s="1069">
        <f>[5]building!Y5334</f>
        <v>0</v>
      </c>
      <c r="Z5343" s="749">
        <f t="shared" si="587"/>
        <v>0</v>
      </c>
      <c r="AA5343" s="1071"/>
      <c r="AB5343" s="1071"/>
    </row>
    <row r="5344" spans="23:28" ht="70.5" customHeight="1">
      <c r="W5344" s="829">
        <f t="shared" si="585"/>
        <v>0</v>
      </c>
      <c r="X5344" s="828">
        <f t="shared" si="586"/>
        <v>0</v>
      </c>
      <c r="Y5344" s="1069">
        <f>[5]building!Y5335</f>
        <v>0</v>
      </c>
      <c r="Z5344" s="749">
        <f t="shared" si="587"/>
        <v>0</v>
      </c>
      <c r="AA5344" s="1071"/>
      <c r="AB5344" s="1071"/>
    </row>
    <row r="5345" spans="23:28" ht="70.5" customHeight="1">
      <c r="W5345" s="829">
        <f t="shared" si="585"/>
        <v>0</v>
      </c>
      <c r="X5345" s="828">
        <f t="shared" si="586"/>
        <v>0</v>
      </c>
      <c r="Y5345" s="1069">
        <f>[5]building!Y5336</f>
        <v>0</v>
      </c>
      <c r="Z5345" s="749">
        <f t="shared" si="587"/>
        <v>0</v>
      </c>
      <c r="AA5345" s="1071"/>
      <c r="AB5345" s="1071"/>
    </row>
    <row r="5346" spans="23:28" ht="70.5" customHeight="1">
      <c r="W5346" s="829">
        <f t="shared" si="585"/>
        <v>0</v>
      </c>
      <c r="X5346" s="828">
        <f t="shared" si="586"/>
        <v>0</v>
      </c>
      <c r="Y5346" s="1069">
        <f>[5]building!Y5337</f>
        <v>0</v>
      </c>
      <c r="Z5346" s="749">
        <f t="shared" si="587"/>
        <v>0</v>
      </c>
      <c r="AA5346" s="1071"/>
      <c r="AB5346" s="1071"/>
    </row>
    <row r="5347" spans="23:28" ht="70.5" customHeight="1">
      <c r="W5347" s="829">
        <f t="shared" si="585"/>
        <v>0</v>
      </c>
      <c r="X5347" s="828">
        <f t="shared" si="586"/>
        <v>0</v>
      </c>
      <c r="Y5347" s="1069">
        <f>[5]building!Y5338</f>
        <v>0</v>
      </c>
      <c r="Z5347" s="749">
        <f t="shared" si="587"/>
        <v>0</v>
      </c>
      <c r="AA5347" s="1071"/>
      <c r="AB5347" s="1071"/>
    </row>
    <row r="5348" spans="23:28" ht="70.5" customHeight="1">
      <c r="W5348" s="829">
        <f t="shared" si="585"/>
        <v>0</v>
      </c>
      <c r="X5348" s="828">
        <f t="shared" si="586"/>
        <v>0</v>
      </c>
      <c r="Y5348" s="1069">
        <f>[5]building!Y5339</f>
        <v>0</v>
      </c>
      <c r="Z5348" s="749">
        <f t="shared" si="587"/>
        <v>0</v>
      </c>
      <c r="AA5348" s="1071"/>
      <c r="AB5348" s="1071"/>
    </row>
    <row r="5349" spans="23:28" ht="70.5" customHeight="1">
      <c r="W5349" s="829">
        <f t="shared" si="585"/>
        <v>0</v>
      </c>
      <c r="X5349" s="828">
        <f t="shared" si="586"/>
        <v>0</v>
      </c>
      <c r="Y5349" s="1069">
        <f>[5]building!Y5340</f>
        <v>0</v>
      </c>
      <c r="Z5349" s="749">
        <f t="shared" si="587"/>
        <v>0</v>
      </c>
      <c r="AA5349" s="1071"/>
      <c r="AB5349" s="1071"/>
    </row>
    <row r="5350" spans="23:28" ht="70.5" customHeight="1">
      <c r="W5350" s="829">
        <f t="shared" si="585"/>
        <v>0</v>
      </c>
      <c r="X5350" s="828">
        <f t="shared" si="586"/>
        <v>0</v>
      </c>
      <c r="Y5350" s="1069">
        <f>[5]building!Y5341</f>
        <v>0</v>
      </c>
      <c r="Z5350" s="749">
        <f t="shared" si="587"/>
        <v>0</v>
      </c>
      <c r="AA5350" s="1071"/>
      <c r="AB5350" s="1071"/>
    </row>
    <row r="5351" spans="23:28" ht="70.5" customHeight="1">
      <c r="W5351" s="829">
        <f t="shared" si="585"/>
        <v>0</v>
      </c>
      <c r="X5351" s="828">
        <f t="shared" si="586"/>
        <v>0</v>
      </c>
      <c r="Y5351" s="1069">
        <f>[5]building!Y5342</f>
        <v>0</v>
      </c>
      <c r="Z5351" s="749">
        <f t="shared" si="587"/>
        <v>0</v>
      </c>
      <c r="AA5351" s="1071"/>
      <c r="AB5351" s="1071"/>
    </row>
    <row r="5352" spans="23:28" ht="70.5" customHeight="1">
      <c r="W5352" s="829">
        <f t="shared" si="585"/>
        <v>0</v>
      </c>
      <c r="X5352" s="828">
        <f t="shared" si="586"/>
        <v>0</v>
      </c>
      <c r="Y5352" s="1069">
        <f>[5]building!Y5343</f>
        <v>0</v>
      </c>
      <c r="Z5352" s="749">
        <f t="shared" si="587"/>
        <v>0</v>
      </c>
      <c r="AA5352" s="1071"/>
      <c r="AB5352" s="1071"/>
    </row>
    <row r="5353" spans="23:28" ht="70.5" customHeight="1">
      <c r="W5353" s="829">
        <f t="shared" si="585"/>
        <v>0</v>
      </c>
      <c r="X5353" s="828">
        <f t="shared" si="586"/>
        <v>0</v>
      </c>
      <c r="Y5353" s="1069">
        <f>[5]building!Y5344</f>
        <v>0</v>
      </c>
      <c r="Z5353" s="749">
        <f t="shared" si="587"/>
        <v>0</v>
      </c>
      <c r="AA5353" s="1071"/>
      <c r="AB5353" s="1071"/>
    </row>
    <row r="5354" spans="23:28" ht="70.5" customHeight="1">
      <c r="W5354" s="829">
        <f t="shared" si="585"/>
        <v>0</v>
      </c>
      <c r="X5354" s="828">
        <f t="shared" si="586"/>
        <v>0</v>
      </c>
      <c r="Y5354" s="1069">
        <f>[5]building!Y5345</f>
        <v>0</v>
      </c>
      <c r="Z5354" s="749">
        <f t="shared" si="587"/>
        <v>0</v>
      </c>
      <c r="AA5354" s="1071"/>
      <c r="AB5354" s="1071"/>
    </row>
    <row r="5355" spans="23:28" ht="70.5" customHeight="1">
      <c r="W5355" s="829">
        <f t="shared" si="585"/>
        <v>0</v>
      </c>
      <c r="X5355" s="828">
        <f t="shared" si="586"/>
        <v>0</v>
      </c>
      <c r="Y5355" s="1069">
        <f>[5]building!Y5346</f>
        <v>0</v>
      </c>
      <c r="Z5355" s="749">
        <f t="shared" si="587"/>
        <v>0</v>
      </c>
      <c r="AA5355" s="1071"/>
      <c r="AB5355" s="1071"/>
    </row>
    <row r="5356" spans="23:28" ht="70.5" customHeight="1">
      <c r="W5356" s="829">
        <f t="shared" si="585"/>
        <v>0</v>
      </c>
      <c r="X5356" s="828">
        <f t="shared" si="586"/>
        <v>0</v>
      </c>
      <c r="Y5356" s="1069">
        <f>[5]building!Y5347</f>
        <v>0</v>
      </c>
      <c r="Z5356" s="749">
        <f t="shared" si="587"/>
        <v>0</v>
      </c>
      <c r="AA5356" s="1071"/>
      <c r="AB5356" s="1071"/>
    </row>
    <row r="5357" spans="23:28" ht="70.5" customHeight="1">
      <c r="W5357" s="829">
        <f t="shared" si="585"/>
        <v>0</v>
      </c>
      <c r="X5357" s="828">
        <f t="shared" si="586"/>
        <v>0</v>
      </c>
      <c r="Y5357" s="1069">
        <f>[5]building!Y5348</f>
        <v>0</v>
      </c>
      <c r="Z5357" s="749">
        <f t="shared" si="587"/>
        <v>0</v>
      </c>
      <c r="AA5357" s="1071"/>
      <c r="AB5357" s="1071"/>
    </row>
    <row r="5358" spans="23:28" ht="70.5" customHeight="1">
      <c r="W5358" s="829">
        <f t="shared" si="585"/>
        <v>0</v>
      </c>
      <c r="X5358" s="828">
        <f t="shared" si="586"/>
        <v>0</v>
      </c>
      <c r="Y5358" s="1069">
        <f>[5]building!Y5349</f>
        <v>0</v>
      </c>
      <c r="Z5358" s="749">
        <f t="shared" si="587"/>
        <v>0</v>
      </c>
      <c r="AA5358" s="1071"/>
      <c r="AB5358" s="1071"/>
    </row>
    <row r="5359" spans="23:28" ht="70.5" customHeight="1">
      <c r="W5359" s="829">
        <f t="shared" si="585"/>
        <v>0</v>
      </c>
      <c r="X5359" s="828">
        <f t="shared" si="586"/>
        <v>0</v>
      </c>
      <c r="Y5359" s="1069">
        <f>[5]building!Y5350</f>
        <v>0</v>
      </c>
      <c r="Z5359" s="749">
        <f t="shared" si="587"/>
        <v>0</v>
      </c>
      <c r="AA5359" s="1071"/>
      <c r="AB5359" s="1071"/>
    </row>
    <row r="5360" spans="23:28" ht="70.5" customHeight="1">
      <c r="W5360" s="829">
        <f t="shared" si="585"/>
        <v>0</v>
      </c>
      <c r="X5360" s="828">
        <f t="shared" si="586"/>
        <v>0</v>
      </c>
      <c r="Y5360" s="1069">
        <f>[5]building!Y5351</f>
        <v>0</v>
      </c>
      <c r="Z5360" s="749">
        <f t="shared" si="587"/>
        <v>0</v>
      </c>
      <c r="AA5360" s="1071"/>
      <c r="AB5360" s="1071"/>
    </row>
    <row r="5361" spans="23:28" ht="70.5" customHeight="1">
      <c r="W5361" s="829">
        <f t="shared" si="585"/>
        <v>0</v>
      </c>
      <c r="X5361" s="828">
        <f t="shared" si="586"/>
        <v>0</v>
      </c>
      <c r="Y5361" s="1069">
        <f>[5]building!Y5352</f>
        <v>0</v>
      </c>
      <c r="Z5361" s="749">
        <f t="shared" si="587"/>
        <v>0</v>
      </c>
      <c r="AA5361" s="1071"/>
      <c r="AB5361" s="1071"/>
    </row>
    <row r="5362" spans="23:28" ht="70.5" customHeight="1">
      <c r="W5362" s="829">
        <f t="shared" si="585"/>
        <v>0</v>
      </c>
      <c r="X5362" s="828">
        <f t="shared" si="586"/>
        <v>0</v>
      </c>
      <c r="Y5362" s="1069">
        <f>[5]building!Y5353</f>
        <v>0</v>
      </c>
      <c r="Z5362" s="749">
        <f t="shared" si="587"/>
        <v>0</v>
      </c>
      <c r="AA5362" s="1071"/>
      <c r="AB5362" s="1071"/>
    </row>
    <row r="5363" spans="23:28" ht="70.5" customHeight="1">
      <c r="W5363" s="829">
        <f t="shared" si="585"/>
        <v>0</v>
      </c>
      <c r="X5363" s="828">
        <f t="shared" si="586"/>
        <v>0</v>
      </c>
      <c r="Y5363" s="1069">
        <f>[5]building!Y5354</f>
        <v>0</v>
      </c>
      <c r="Z5363" s="749">
        <f t="shared" si="587"/>
        <v>0</v>
      </c>
      <c r="AA5363" s="1071"/>
      <c r="AB5363" s="1071"/>
    </row>
    <row r="5364" spans="23:28" ht="70.5" customHeight="1">
      <c r="W5364" s="829">
        <f t="shared" si="585"/>
        <v>0</v>
      </c>
      <c r="X5364" s="828">
        <f t="shared" si="586"/>
        <v>0</v>
      </c>
      <c r="Y5364" s="1069">
        <f>[5]building!Y5355</f>
        <v>0</v>
      </c>
      <c r="Z5364" s="749">
        <f t="shared" si="587"/>
        <v>0</v>
      </c>
      <c r="AA5364" s="1071"/>
      <c r="AB5364" s="1071"/>
    </row>
    <row r="5365" spans="23:28" ht="70.5" customHeight="1">
      <c r="W5365" s="829">
        <f t="shared" si="585"/>
        <v>0</v>
      </c>
      <c r="X5365" s="828">
        <f t="shared" si="586"/>
        <v>0</v>
      </c>
      <c r="Y5365" s="1069">
        <f>[5]building!Y5356</f>
        <v>0</v>
      </c>
      <c r="Z5365" s="749">
        <f t="shared" si="587"/>
        <v>0</v>
      </c>
      <c r="AA5365" s="1071"/>
      <c r="AB5365" s="1071"/>
    </row>
    <row r="5366" spans="23:28" ht="70.5" customHeight="1">
      <c r="W5366" s="829">
        <f t="shared" si="585"/>
        <v>0</v>
      </c>
      <c r="X5366" s="828">
        <f t="shared" si="586"/>
        <v>0</v>
      </c>
      <c r="Y5366" s="1069">
        <f>[5]building!Y5357</f>
        <v>0</v>
      </c>
      <c r="Z5366" s="749">
        <f t="shared" si="587"/>
        <v>0</v>
      </c>
      <c r="AA5366" s="1071"/>
      <c r="AB5366" s="1071"/>
    </row>
    <row r="5367" spans="23:28" ht="70.5" customHeight="1">
      <c r="W5367" s="829">
        <f t="shared" si="585"/>
        <v>0</v>
      </c>
      <c r="X5367" s="828">
        <f t="shared" si="586"/>
        <v>0</v>
      </c>
      <c r="Y5367" s="1069">
        <f>[5]building!Y5358</f>
        <v>0</v>
      </c>
      <c r="Z5367" s="749">
        <f t="shared" si="587"/>
        <v>0</v>
      </c>
      <c r="AA5367" s="1071"/>
      <c r="AB5367" s="1071"/>
    </row>
    <row r="5368" spans="23:28" ht="70.5" customHeight="1">
      <c r="W5368" s="829">
        <f t="shared" si="585"/>
        <v>0</v>
      </c>
      <c r="X5368" s="828">
        <f t="shared" si="586"/>
        <v>0</v>
      </c>
      <c r="Y5368" s="1069">
        <f>[5]building!Y5359</f>
        <v>0</v>
      </c>
      <c r="Z5368" s="749">
        <f t="shared" si="587"/>
        <v>0</v>
      </c>
      <c r="AA5368" s="1071"/>
      <c r="AB5368" s="1071"/>
    </row>
    <row r="5369" spans="23:28" ht="70.5" customHeight="1">
      <c r="W5369" s="829">
        <f t="shared" si="585"/>
        <v>0</v>
      </c>
      <c r="X5369" s="828">
        <f t="shared" si="586"/>
        <v>0</v>
      </c>
      <c r="Y5369" s="1069">
        <f>[5]building!Y5360</f>
        <v>0</v>
      </c>
      <c r="Z5369" s="749">
        <f t="shared" si="587"/>
        <v>0</v>
      </c>
      <c r="AA5369" s="1071"/>
      <c r="AB5369" s="1071"/>
    </row>
    <row r="5370" spans="23:28" ht="70.5" customHeight="1">
      <c r="W5370" s="829">
        <f t="shared" si="585"/>
        <v>0</v>
      </c>
      <c r="X5370" s="828">
        <f t="shared" si="586"/>
        <v>0</v>
      </c>
      <c r="Y5370" s="1069">
        <f>[5]building!Y5361</f>
        <v>0</v>
      </c>
      <c r="Z5370" s="749">
        <f t="shared" si="587"/>
        <v>0</v>
      </c>
      <c r="AA5370" s="1071"/>
      <c r="AB5370" s="1071"/>
    </row>
    <row r="5371" spans="23:28" ht="70.5" customHeight="1">
      <c r="W5371" s="829">
        <f t="shared" si="585"/>
        <v>0</v>
      </c>
      <c r="X5371" s="828">
        <f t="shared" si="586"/>
        <v>0</v>
      </c>
      <c r="Y5371" s="1069">
        <f>[5]building!Y5362</f>
        <v>0</v>
      </c>
      <c r="Z5371" s="749">
        <f t="shared" si="587"/>
        <v>0</v>
      </c>
      <c r="AA5371" s="1071"/>
      <c r="AB5371" s="1071"/>
    </row>
    <row r="5372" spans="23:28" ht="70.5" customHeight="1">
      <c r="W5372" s="829">
        <f t="shared" si="585"/>
        <v>0</v>
      </c>
      <c r="X5372" s="828">
        <f t="shared" si="586"/>
        <v>0</v>
      </c>
      <c r="Y5372" s="1069">
        <f>[5]building!Y5363</f>
        <v>0</v>
      </c>
      <c r="Z5372" s="749">
        <f t="shared" si="587"/>
        <v>0</v>
      </c>
      <c r="AA5372" s="1071"/>
      <c r="AB5372" s="1071"/>
    </row>
    <row r="5373" spans="23:28" ht="70.5" customHeight="1">
      <c r="W5373" s="829">
        <f t="shared" si="585"/>
        <v>0</v>
      </c>
      <c r="X5373" s="828">
        <f t="shared" si="586"/>
        <v>0</v>
      </c>
      <c r="Y5373" s="1069">
        <f>[5]building!Y5364</f>
        <v>0</v>
      </c>
      <c r="Z5373" s="749">
        <f t="shared" si="587"/>
        <v>0</v>
      </c>
      <c r="AA5373" s="1071"/>
      <c r="AB5373" s="1071"/>
    </row>
    <row r="5374" spans="23:28" ht="70.5" customHeight="1">
      <c r="W5374" s="829">
        <f t="shared" si="585"/>
        <v>0</v>
      </c>
      <c r="X5374" s="828">
        <f t="shared" si="586"/>
        <v>0</v>
      </c>
      <c r="Y5374" s="1069">
        <f>[5]building!Y5365</f>
        <v>0</v>
      </c>
      <c r="Z5374" s="749">
        <f t="shared" si="587"/>
        <v>0</v>
      </c>
      <c r="AA5374" s="1071"/>
      <c r="AB5374" s="1071"/>
    </row>
    <row r="5375" spans="23:28" ht="70.5" customHeight="1">
      <c r="W5375" s="829">
        <f t="shared" si="585"/>
        <v>0</v>
      </c>
      <c r="X5375" s="828">
        <f t="shared" si="586"/>
        <v>0</v>
      </c>
      <c r="Y5375" s="1069">
        <f>[5]building!Y5366</f>
        <v>0</v>
      </c>
      <c r="Z5375" s="749">
        <f t="shared" si="587"/>
        <v>0</v>
      </c>
      <c r="AA5375" s="1071"/>
      <c r="AB5375" s="1071"/>
    </row>
    <row r="5376" spans="23:28" ht="70.5" customHeight="1">
      <c r="W5376" s="829">
        <f t="shared" si="585"/>
        <v>0</v>
      </c>
      <c r="X5376" s="828">
        <f t="shared" si="586"/>
        <v>0</v>
      </c>
      <c r="Y5376" s="1069">
        <f>[5]building!Y5367</f>
        <v>0</v>
      </c>
      <c r="Z5376" s="749">
        <f t="shared" si="587"/>
        <v>0</v>
      </c>
      <c r="AA5376" s="1071"/>
      <c r="AB5376" s="1071"/>
    </row>
    <row r="5377" spans="23:28" ht="70.5" customHeight="1">
      <c r="W5377" s="829">
        <f t="shared" si="585"/>
        <v>0</v>
      </c>
      <c r="X5377" s="828">
        <f t="shared" si="586"/>
        <v>0</v>
      </c>
      <c r="Y5377" s="1069">
        <f>[5]building!Y5368</f>
        <v>0</v>
      </c>
      <c r="Z5377" s="749">
        <f t="shared" si="587"/>
        <v>0</v>
      </c>
      <c r="AA5377" s="1071"/>
      <c r="AB5377" s="1071"/>
    </row>
    <row r="5378" spans="23:28" ht="70.5" customHeight="1">
      <c r="W5378" s="829">
        <f t="shared" si="585"/>
        <v>0</v>
      </c>
      <c r="X5378" s="828">
        <f t="shared" si="586"/>
        <v>0</v>
      </c>
      <c r="Y5378" s="1069">
        <f>[5]building!Y5369</f>
        <v>0</v>
      </c>
      <c r="Z5378" s="749">
        <f t="shared" si="587"/>
        <v>0</v>
      </c>
      <c r="AA5378" s="1071"/>
      <c r="AB5378" s="1071"/>
    </row>
    <row r="5379" spans="23:28" ht="70.5" customHeight="1">
      <c r="W5379" s="829">
        <f t="shared" si="585"/>
        <v>0</v>
      </c>
      <c r="X5379" s="828">
        <f t="shared" si="586"/>
        <v>0</v>
      </c>
      <c r="Y5379" s="1069">
        <f>[5]building!Y5370</f>
        <v>0</v>
      </c>
      <c r="Z5379" s="749">
        <f t="shared" si="587"/>
        <v>0</v>
      </c>
      <c r="AA5379" s="1071"/>
      <c r="AB5379" s="1071"/>
    </row>
    <row r="5380" spans="23:28" ht="70.5" customHeight="1">
      <c r="W5380" s="829">
        <f t="shared" si="585"/>
        <v>0</v>
      </c>
      <c r="X5380" s="828">
        <f t="shared" si="586"/>
        <v>0</v>
      </c>
      <c r="Y5380" s="1069">
        <f>[5]building!Y5371</f>
        <v>0</v>
      </c>
      <c r="Z5380" s="749">
        <f t="shared" si="587"/>
        <v>0</v>
      </c>
      <c r="AA5380" s="1071"/>
      <c r="AB5380" s="1071"/>
    </row>
    <row r="5381" spans="23:28" ht="70.5" customHeight="1">
      <c r="W5381" s="829">
        <f t="shared" si="585"/>
        <v>0</v>
      </c>
      <c r="X5381" s="828">
        <f t="shared" si="586"/>
        <v>0</v>
      </c>
      <c r="Y5381" s="1069">
        <f>[5]building!Y5372</f>
        <v>0</v>
      </c>
      <c r="Z5381" s="749">
        <f t="shared" si="587"/>
        <v>0</v>
      </c>
      <c r="AA5381" s="1071"/>
      <c r="AB5381" s="1071"/>
    </row>
    <row r="5382" spans="23:28" ht="70.5" customHeight="1">
      <c r="W5382" s="829">
        <f t="shared" si="585"/>
        <v>0</v>
      </c>
      <c r="X5382" s="828">
        <f t="shared" si="586"/>
        <v>0</v>
      </c>
      <c r="Y5382" s="1069">
        <f>[5]building!Y5373</f>
        <v>0</v>
      </c>
      <c r="Z5382" s="749">
        <f t="shared" si="587"/>
        <v>0</v>
      </c>
      <c r="AA5382" s="1071"/>
      <c r="AB5382" s="1071"/>
    </row>
    <row r="5383" spans="23:28" ht="70.5" customHeight="1">
      <c r="W5383" s="829">
        <f t="shared" si="585"/>
        <v>0</v>
      </c>
      <c r="X5383" s="828">
        <f t="shared" si="586"/>
        <v>0</v>
      </c>
      <c r="Y5383" s="1069">
        <f>[5]building!Y5374</f>
        <v>0</v>
      </c>
      <c r="Z5383" s="749">
        <f t="shared" si="587"/>
        <v>0</v>
      </c>
      <c r="AA5383" s="1071"/>
      <c r="AB5383" s="1071"/>
    </row>
    <row r="5384" spans="23:28" ht="70.5" customHeight="1">
      <c r="W5384" s="829">
        <f t="shared" si="585"/>
        <v>0</v>
      </c>
      <c r="X5384" s="828">
        <f t="shared" si="586"/>
        <v>0</v>
      </c>
      <c r="Y5384" s="1069">
        <f>[5]building!Y5375</f>
        <v>0</v>
      </c>
      <c r="Z5384" s="749">
        <f t="shared" si="587"/>
        <v>0</v>
      </c>
      <c r="AA5384" s="1071"/>
      <c r="AB5384" s="1071"/>
    </row>
    <row r="5385" spans="23:28" ht="70.5" customHeight="1">
      <c r="W5385" s="829">
        <f t="shared" si="585"/>
        <v>0</v>
      </c>
      <c r="X5385" s="828">
        <f t="shared" si="586"/>
        <v>0</v>
      </c>
      <c r="Y5385" s="1069">
        <f>[5]building!Y5376</f>
        <v>0</v>
      </c>
      <c r="Z5385" s="749">
        <f t="shared" si="587"/>
        <v>0</v>
      </c>
      <c r="AA5385" s="1071"/>
      <c r="AB5385" s="1071"/>
    </row>
    <row r="5386" spans="23:28" ht="70.5" customHeight="1">
      <c r="W5386" s="829">
        <f t="shared" si="585"/>
        <v>0</v>
      </c>
      <c r="X5386" s="828">
        <f t="shared" si="586"/>
        <v>0</v>
      </c>
      <c r="Y5386" s="1069">
        <f>[5]building!Y5377</f>
        <v>0</v>
      </c>
      <c r="Z5386" s="749">
        <f t="shared" si="587"/>
        <v>0</v>
      </c>
      <c r="AA5386" s="1071"/>
      <c r="AB5386" s="1071"/>
    </row>
    <row r="5387" spans="23:28" ht="70.5" customHeight="1">
      <c r="W5387" s="829">
        <f t="shared" si="585"/>
        <v>0</v>
      </c>
      <c r="X5387" s="828">
        <f t="shared" si="586"/>
        <v>0</v>
      </c>
      <c r="Y5387" s="1069">
        <f>[5]building!Y5378</f>
        <v>0</v>
      </c>
      <c r="Z5387" s="749">
        <f t="shared" si="587"/>
        <v>0</v>
      </c>
      <c r="AA5387" s="1071"/>
      <c r="AB5387" s="1071"/>
    </row>
    <row r="5388" spans="23:28" ht="70.5" customHeight="1">
      <c r="W5388" s="829">
        <f t="shared" si="585"/>
        <v>0</v>
      </c>
      <c r="X5388" s="828">
        <f t="shared" si="586"/>
        <v>0</v>
      </c>
      <c r="Y5388" s="1069">
        <f>[5]building!Y5379</f>
        <v>0</v>
      </c>
      <c r="Z5388" s="749">
        <f t="shared" si="587"/>
        <v>0</v>
      </c>
      <c r="AA5388" s="1071"/>
      <c r="AB5388" s="1071"/>
    </row>
    <row r="5389" spans="23:28" ht="70.5" customHeight="1">
      <c r="W5389" s="829">
        <f t="shared" si="585"/>
        <v>0</v>
      </c>
      <c r="X5389" s="828">
        <f t="shared" si="586"/>
        <v>0</v>
      </c>
      <c r="Y5389" s="1069">
        <f>[5]building!Y5380</f>
        <v>0</v>
      </c>
      <c r="Z5389" s="749">
        <f t="shared" si="587"/>
        <v>0</v>
      </c>
      <c r="AA5389" s="1071"/>
      <c r="AB5389" s="1071"/>
    </row>
    <row r="5390" spans="23:28" ht="70.5" customHeight="1">
      <c r="W5390" s="829">
        <f t="shared" si="585"/>
        <v>0</v>
      </c>
      <c r="X5390" s="828">
        <f t="shared" si="586"/>
        <v>0</v>
      </c>
      <c r="Y5390" s="1069">
        <f>[5]building!Y5381</f>
        <v>0</v>
      </c>
      <c r="Z5390" s="749">
        <f t="shared" si="587"/>
        <v>0</v>
      </c>
      <c r="AA5390" s="1071"/>
      <c r="AB5390" s="1071"/>
    </row>
    <row r="5391" spans="23:28" ht="70.5" customHeight="1">
      <c r="W5391" s="829">
        <f t="shared" si="585"/>
        <v>0</v>
      </c>
      <c r="X5391" s="828">
        <f t="shared" si="586"/>
        <v>0</v>
      </c>
      <c r="Y5391" s="1069">
        <f>[5]building!Y5382</f>
        <v>0</v>
      </c>
      <c r="Z5391" s="749">
        <f t="shared" si="587"/>
        <v>0</v>
      </c>
      <c r="AA5391" s="1071"/>
      <c r="AB5391" s="1071"/>
    </row>
    <row r="5392" spans="23:28" ht="70.5" customHeight="1">
      <c r="W5392" s="829">
        <f t="shared" si="585"/>
        <v>0</v>
      </c>
      <c r="X5392" s="828">
        <f t="shared" si="586"/>
        <v>0</v>
      </c>
      <c r="Y5392" s="1069">
        <f>[5]building!Y5383</f>
        <v>0</v>
      </c>
      <c r="Z5392" s="749">
        <f t="shared" si="587"/>
        <v>0</v>
      </c>
      <c r="AA5392" s="1071"/>
      <c r="AB5392" s="1071"/>
    </row>
    <row r="5393" spans="23:28" ht="70.5" customHeight="1">
      <c r="W5393" s="829">
        <f t="shared" si="585"/>
        <v>0</v>
      </c>
      <c r="X5393" s="828">
        <f t="shared" si="586"/>
        <v>0</v>
      </c>
      <c r="Y5393" s="1069">
        <f>[5]building!Y5384</f>
        <v>0</v>
      </c>
      <c r="Z5393" s="749">
        <f t="shared" si="587"/>
        <v>0</v>
      </c>
      <c r="AA5393" s="1071"/>
      <c r="AB5393" s="1071"/>
    </row>
    <row r="5394" spans="23:28" ht="70.5" customHeight="1">
      <c r="W5394" s="829">
        <f t="shared" si="585"/>
        <v>0</v>
      </c>
      <c r="X5394" s="828">
        <f t="shared" si="586"/>
        <v>0</v>
      </c>
      <c r="Y5394" s="1069">
        <f>[5]building!Y5385</f>
        <v>0</v>
      </c>
      <c r="Z5394" s="749">
        <f t="shared" si="587"/>
        <v>0</v>
      </c>
      <c r="AA5394" s="1071"/>
      <c r="AB5394" s="1071"/>
    </row>
    <row r="5395" spans="23:28" ht="70.5" customHeight="1">
      <c r="W5395" s="829">
        <f t="shared" si="585"/>
        <v>0</v>
      </c>
      <c r="X5395" s="828">
        <f t="shared" si="586"/>
        <v>0</v>
      </c>
      <c r="Y5395" s="1069">
        <f>[5]building!Y5386</f>
        <v>0</v>
      </c>
      <c r="Z5395" s="749">
        <f t="shared" si="587"/>
        <v>0</v>
      </c>
      <c r="AA5395" s="1071"/>
      <c r="AB5395" s="1071"/>
    </row>
    <row r="5396" spans="23:28" ht="70.5" customHeight="1">
      <c r="W5396" s="829">
        <f t="shared" si="585"/>
        <v>0</v>
      </c>
      <c r="X5396" s="828">
        <f t="shared" si="586"/>
        <v>0</v>
      </c>
      <c r="Y5396" s="1069">
        <f>[5]building!Y5387</f>
        <v>0</v>
      </c>
      <c r="Z5396" s="749">
        <f t="shared" si="587"/>
        <v>0</v>
      </c>
      <c r="AA5396" s="1071"/>
      <c r="AB5396" s="1071"/>
    </row>
    <row r="5397" spans="23:28" ht="70.5" customHeight="1">
      <c r="W5397" s="829">
        <f t="shared" si="585"/>
        <v>0</v>
      </c>
      <c r="X5397" s="828">
        <f t="shared" si="586"/>
        <v>0</v>
      </c>
      <c r="Y5397" s="1069">
        <f>[5]building!Y5388</f>
        <v>0</v>
      </c>
      <c r="Z5397" s="749">
        <f t="shared" si="587"/>
        <v>0</v>
      </c>
      <c r="AA5397" s="1071"/>
      <c r="AB5397" s="1071"/>
    </row>
    <row r="5398" spans="23:28" ht="70.5" customHeight="1">
      <c r="W5398" s="829">
        <f t="shared" si="585"/>
        <v>0</v>
      </c>
      <c r="X5398" s="828">
        <f t="shared" si="586"/>
        <v>0</v>
      </c>
      <c r="Y5398" s="1069">
        <f>[5]building!Y5389</f>
        <v>0</v>
      </c>
      <c r="Z5398" s="749">
        <f t="shared" si="587"/>
        <v>0</v>
      </c>
      <c r="AA5398" s="1071"/>
      <c r="AB5398" s="1071"/>
    </row>
    <row r="5399" spans="23:28" ht="70.5" customHeight="1">
      <c r="W5399" s="829">
        <f t="shared" si="585"/>
        <v>0</v>
      </c>
      <c r="X5399" s="828">
        <f t="shared" si="586"/>
        <v>0</v>
      </c>
      <c r="Y5399" s="1069">
        <f>[5]building!Y5390</f>
        <v>0</v>
      </c>
      <c r="Z5399" s="749">
        <f t="shared" si="587"/>
        <v>0</v>
      </c>
      <c r="AA5399" s="1071"/>
      <c r="AB5399" s="1071"/>
    </row>
    <row r="5400" spans="23:28" ht="70.5" customHeight="1">
      <c r="W5400" s="829">
        <f t="shared" si="585"/>
        <v>0</v>
      </c>
      <c r="X5400" s="828">
        <f t="shared" si="586"/>
        <v>0</v>
      </c>
      <c r="Y5400" s="1069">
        <f>[5]building!Y5391</f>
        <v>0</v>
      </c>
      <c r="Z5400" s="749">
        <f t="shared" si="587"/>
        <v>0</v>
      </c>
      <c r="AA5400" s="1071"/>
      <c r="AB5400" s="1071"/>
    </row>
    <row r="5401" spans="23:28" ht="70.5" customHeight="1">
      <c r="W5401" s="829">
        <f t="shared" si="585"/>
        <v>0</v>
      </c>
      <c r="X5401" s="828">
        <f t="shared" si="586"/>
        <v>0</v>
      </c>
      <c r="Y5401" s="1069">
        <f>[5]building!Y5392</f>
        <v>0</v>
      </c>
      <c r="Z5401" s="749">
        <f t="shared" si="587"/>
        <v>0</v>
      </c>
      <c r="AA5401" s="1071"/>
      <c r="AB5401" s="1071"/>
    </row>
    <row r="5402" spans="23:28" ht="70.5" customHeight="1">
      <c r="W5402" s="829">
        <f t="shared" si="585"/>
        <v>0</v>
      </c>
      <c r="X5402" s="828">
        <f t="shared" si="586"/>
        <v>0</v>
      </c>
      <c r="Y5402" s="1069">
        <f>[5]building!Y5393</f>
        <v>0</v>
      </c>
      <c r="Z5402" s="749">
        <f t="shared" si="587"/>
        <v>0</v>
      </c>
      <c r="AA5402" s="1071"/>
      <c r="AB5402" s="1071"/>
    </row>
    <row r="5403" spans="23:28" ht="70.5" customHeight="1">
      <c r="W5403" s="829">
        <f t="shared" si="585"/>
        <v>0</v>
      </c>
      <c r="X5403" s="828">
        <f t="shared" si="586"/>
        <v>0</v>
      </c>
      <c r="Y5403" s="1069">
        <f>[5]building!Y5394</f>
        <v>0</v>
      </c>
      <c r="Z5403" s="749">
        <f t="shared" si="587"/>
        <v>0</v>
      </c>
      <c r="AA5403" s="1071"/>
      <c r="AB5403" s="1071"/>
    </row>
    <row r="5404" spans="23:28" ht="70.5" customHeight="1">
      <c r="W5404" s="829">
        <f t="shared" si="585"/>
        <v>0</v>
      </c>
      <c r="X5404" s="828">
        <f t="shared" si="586"/>
        <v>0</v>
      </c>
      <c r="Y5404" s="1069">
        <f>[5]building!Y5395</f>
        <v>0</v>
      </c>
      <c r="Z5404" s="749">
        <f t="shared" si="587"/>
        <v>0</v>
      </c>
      <c r="AA5404" s="1071"/>
      <c r="AB5404" s="1071"/>
    </row>
    <row r="5405" spans="23:28" ht="70.5" customHeight="1">
      <c r="W5405" s="829">
        <f t="shared" si="585"/>
        <v>0</v>
      </c>
      <c r="X5405" s="828">
        <f t="shared" si="586"/>
        <v>0</v>
      </c>
      <c r="Y5405" s="1069">
        <f>[5]building!Y5396</f>
        <v>0</v>
      </c>
      <c r="Z5405" s="749">
        <f t="shared" si="587"/>
        <v>0</v>
      </c>
      <c r="AA5405" s="1071"/>
      <c r="AB5405" s="1071"/>
    </row>
    <row r="5406" spans="23:28" ht="70.5" customHeight="1">
      <c r="W5406" s="829">
        <f t="shared" ref="W5406:W5469" si="588">G5406+I5406+K5406+M5406+O5406+Q5406+S5406+U5406</f>
        <v>0</v>
      </c>
      <c r="X5406" s="828">
        <f t="shared" ref="X5406:X5469" si="589">W5406*C5406</f>
        <v>0</v>
      </c>
      <c r="Y5406" s="1069">
        <f>[5]building!Y5397</f>
        <v>0</v>
      </c>
      <c r="Z5406" s="749">
        <f t="shared" ref="Z5406:Z5469" si="590">Y5406*C5406</f>
        <v>0</v>
      </c>
      <c r="AA5406" s="1071"/>
      <c r="AB5406" s="1071"/>
    </row>
    <row r="5407" spans="23:28" ht="70.5" customHeight="1">
      <c r="W5407" s="829">
        <f t="shared" si="588"/>
        <v>0</v>
      </c>
      <c r="X5407" s="828">
        <f t="shared" si="589"/>
        <v>0</v>
      </c>
      <c r="Y5407" s="1069">
        <f>[5]building!Y5398</f>
        <v>0</v>
      </c>
      <c r="Z5407" s="749">
        <f t="shared" si="590"/>
        <v>0</v>
      </c>
      <c r="AA5407" s="1071"/>
      <c r="AB5407" s="1071"/>
    </row>
    <row r="5408" spans="23:28" ht="70.5" customHeight="1">
      <c r="W5408" s="829">
        <f t="shared" si="588"/>
        <v>0</v>
      </c>
      <c r="X5408" s="828">
        <f t="shared" si="589"/>
        <v>0</v>
      </c>
      <c r="Y5408" s="1069">
        <f>[5]building!Y5399</f>
        <v>0</v>
      </c>
      <c r="Z5408" s="749">
        <f t="shared" si="590"/>
        <v>0</v>
      </c>
      <c r="AA5408" s="1071"/>
      <c r="AB5408" s="1071"/>
    </row>
    <row r="5409" spans="23:28" ht="70.5" customHeight="1">
      <c r="W5409" s="829">
        <f t="shared" si="588"/>
        <v>0</v>
      </c>
      <c r="X5409" s="828">
        <f t="shared" si="589"/>
        <v>0</v>
      </c>
      <c r="Y5409" s="1069">
        <f>[5]building!Y5400</f>
        <v>0</v>
      </c>
      <c r="Z5409" s="749">
        <f t="shared" si="590"/>
        <v>0</v>
      </c>
      <c r="AA5409" s="1071"/>
      <c r="AB5409" s="1071"/>
    </row>
    <row r="5410" spans="23:28" ht="70.5" customHeight="1">
      <c r="W5410" s="829">
        <f t="shared" si="588"/>
        <v>0</v>
      </c>
      <c r="X5410" s="828">
        <f t="shared" si="589"/>
        <v>0</v>
      </c>
      <c r="Y5410" s="1069">
        <f>[5]building!Y5401</f>
        <v>0</v>
      </c>
      <c r="Z5410" s="749">
        <f t="shared" si="590"/>
        <v>0</v>
      </c>
      <c r="AA5410" s="1071"/>
      <c r="AB5410" s="1071"/>
    </row>
    <row r="5411" spans="23:28" ht="70.5" customHeight="1">
      <c r="W5411" s="829">
        <f t="shared" si="588"/>
        <v>0</v>
      </c>
      <c r="X5411" s="828">
        <f t="shared" si="589"/>
        <v>0</v>
      </c>
      <c r="Y5411" s="1069">
        <f>[5]building!Y5402</f>
        <v>0</v>
      </c>
      <c r="Z5411" s="749">
        <f t="shared" si="590"/>
        <v>0</v>
      </c>
      <c r="AA5411" s="1071"/>
      <c r="AB5411" s="1071"/>
    </row>
    <row r="5412" spans="23:28" ht="70.5" customHeight="1">
      <c r="W5412" s="829">
        <f t="shared" si="588"/>
        <v>0</v>
      </c>
      <c r="X5412" s="828">
        <f t="shared" si="589"/>
        <v>0</v>
      </c>
      <c r="Y5412" s="1069">
        <f>[5]building!Y5403</f>
        <v>0</v>
      </c>
      <c r="Z5412" s="749">
        <f t="shared" si="590"/>
        <v>0</v>
      </c>
      <c r="AA5412" s="1071"/>
      <c r="AB5412" s="1071"/>
    </row>
    <row r="5413" spans="23:28" ht="70.5" customHeight="1">
      <c r="W5413" s="829">
        <f t="shared" si="588"/>
        <v>0</v>
      </c>
      <c r="X5413" s="828">
        <f t="shared" si="589"/>
        <v>0</v>
      </c>
      <c r="Y5413" s="1069">
        <f>[5]building!Y5404</f>
        <v>0</v>
      </c>
      <c r="Z5413" s="749">
        <f t="shared" si="590"/>
        <v>0</v>
      </c>
      <c r="AA5413" s="1071"/>
      <c r="AB5413" s="1071"/>
    </row>
    <row r="5414" spans="23:28" ht="70.5" customHeight="1">
      <c r="W5414" s="829">
        <f t="shared" si="588"/>
        <v>0</v>
      </c>
      <c r="X5414" s="828">
        <f t="shared" si="589"/>
        <v>0</v>
      </c>
      <c r="Y5414" s="1069">
        <f>[5]building!Y5405</f>
        <v>0</v>
      </c>
      <c r="Z5414" s="749">
        <f t="shared" si="590"/>
        <v>0</v>
      </c>
      <c r="AA5414" s="1071"/>
      <c r="AB5414" s="1071"/>
    </row>
    <row r="5415" spans="23:28" ht="70.5" customHeight="1">
      <c r="W5415" s="829">
        <f t="shared" si="588"/>
        <v>0</v>
      </c>
      <c r="X5415" s="828">
        <f t="shared" si="589"/>
        <v>0</v>
      </c>
      <c r="Y5415" s="1069">
        <f>[5]building!Y5406</f>
        <v>0</v>
      </c>
      <c r="Z5415" s="749">
        <f t="shared" si="590"/>
        <v>0</v>
      </c>
      <c r="AA5415" s="1071"/>
      <c r="AB5415" s="1071"/>
    </row>
    <row r="5416" spans="23:28" ht="70.5" customHeight="1">
      <c r="W5416" s="829">
        <f t="shared" si="588"/>
        <v>0</v>
      </c>
      <c r="X5416" s="828">
        <f t="shared" si="589"/>
        <v>0</v>
      </c>
      <c r="Y5416" s="1069">
        <f>[5]building!Y5407</f>
        <v>0</v>
      </c>
      <c r="Z5416" s="749">
        <f t="shared" si="590"/>
        <v>0</v>
      </c>
      <c r="AA5416" s="1071"/>
      <c r="AB5416" s="1071"/>
    </row>
    <row r="5417" spans="23:28" ht="70.5" customHeight="1">
      <c r="W5417" s="829">
        <f t="shared" si="588"/>
        <v>0</v>
      </c>
      <c r="X5417" s="828">
        <f t="shared" si="589"/>
        <v>0</v>
      </c>
      <c r="Y5417" s="1069">
        <f>[5]building!Y5408</f>
        <v>0</v>
      </c>
      <c r="Z5417" s="749">
        <f t="shared" si="590"/>
        <v>0</v>
      </c>
      <c r="AA5417" s="1071"/>
      <c r="AB5417" s="1071"/>
    </row>
    <row r="5418" spans="23:28" ht="70.5" customHeight="1">
      <c r="W5418" s="829">
        <f t="shared" si="588"/>
        <v>0</v>
      </c>
      <c r="X5418" s="828">
        <f t="shared" si="589"/>
        <v>0</v>
      </c>
      <c r="Y5418" s="1069">
        <f>[5]building!Y5409</f>
        <v>0</v>
      </c>
      <c r="Z5418" s="749">
        <f t="shared" si="590"/>
        <v>0</v>
      </c>
      <c r="AA5418" s="1071"/>
      <c r="AB5418" s="1071"/>
    </row>
    <row r="5419" spans="23:28" ht="70.5" customHeight="1">
      <c r="W5419" s="829">
        <f t="shared" si="588"/>
        <v>0</v>
      </c>
      <c r="X5419" s="828">
        <f t="shared" si="589"/>
        <v>0</v>
      </c>
      <c r="Y5419" s="1069">
        <f>[5]building!Y5410</f>
        <v>0</v>
      </c>
      <c r="Z5419" s="749">
        <f t="shared" si="590"/>
        <v>0</v>
      </c>
      <c r="AA5419" s="1071"/>
      <c r="AB5419" s="1071"/>
    </row>
    <row r="5420" spans="23:28" ht="70.5" customHeight="1">
      <c r="W5420" s="829">
        <f t="shared" si="588"/>
        <v>0</v>
      </c>
      <c r="X5420" s="828">
        <f t="shared" si="589"/>
        <v>0</v>
      </c>
      <c r="Y5420" s="1069">
        <f>[5]building!Y5411</f>
        <v>0</v>
      </c>
      <c r="Z5420" s="749">
        <f t="shared" si="590"/>
        <v>0</v>
      </c>
      <c r="AA5420" s="1071"/>
      <c r="AB5420" s="1071"/>
    </row>
    <row r="5421" spans="23:28" ht="70.5" customHeight="1">
      <c r="W5421" s="829">
        <f t="shared" si="588"/>
        <v>0</v>
      </c>
      <c r="X5421" s="828">
        <f t="shared" si="589"/>
        <v>0</v>
      </c>
      <c r="Y5421" s="1069">
        <f>[5]building!Y5412</f>
        <v>0</v>
      </c>
      <c r="Z5421" s="749">
        <f t="shared" si="590"/>
        <v>0</v>
      </c>
      <c r="AA5421" s="1071"/>
      <c r="AB5421" s="1071"/>
    </row>
    <row r="5422" spans="23:28" ht="70.5" customHeight="1">
      <c r="W5422" s="829">
        <f t="shared" si="588"/>
        <v>0</v>
      </c>
      <c r="X5422" s="828">
        <f t="shared" si="589"/>
        <v>0</v>
      </c>
      <c r="Y5422" s="1069">
        <f>[5]building!Y5413</f>
        <v>0</v>
      </c>
      <c r="Z5422" s="749">
        <f t="shared" si="590"/>
        <v>0</v>
      </c>
      <c r="AA5422" s="1071"/>
      <c r="AB5422" s="1071"/>
    </row>
    <row r="5423" spans="23:28" ht="70.5" customHeight="1">
      <c r="W5423" s="829">
        <f t="shared" si="588"/>
        <v>0</v>
      </c>
      <c r="X5423" s="828">
        <f t="shared" si="589"/>
        <v>0</v>
      </c>
      <c r="Y5423" s="1069">
        <f>[5]building!Y5414</f>
        <v>0</v>
      </c>
      <c r="Z5423" s="749">
        <f t="shared" si="590"/>
        <v>0</v>
      </c>
      <c r="AA5423" s="1071"/>
      <c r="AB5423" s="1071"/>
    </row>
    <row r="5424" spans="23:28" ht="70.5" customHeight="1">
      <c r="W5424" s="829">
        <f t="shared" si="588"/>
        <v>0</v>
      </c>
      <c r="X5424" s="828">
        <f t="shared" si="589"/>
        <v>0</v>
      </c>
      <c r="Y5424" s="1069">
        <f>[5]building!Y5415</f>
        <v>0</v>
      </c>
      <c r="Z5424" s="749">
        <f t="shared" si="590"/>
        <v>0</v>
      </c>
      <c r="AA5424" s="1071"/>
      <c r="AB5424" s="1071"/>
    </row>
    <row r="5425" spans="23:28" ht="70.5" customHeight="1">
      <c r="W5425" s="829">
        <f t="shared" si="588"/>
        <v>0</v>
      </c>
      <c r="X5425" s="828">
        <f t="shared" si="589"/>
        <v>0</v>
      </c>
      <c r="Y5425" s="1069">
        <f>[5]building!Y5416</f>
        <v>0</v>
      </c>
      <c r="Z5425" s="749">
        <f t="shared" si="590"/>
        <v>0</v>
      </c>
      <c r="AA5425" s="1071"/>
      <c r="AB5425" s="1071"/>
    </row>
    <row r="5426" spans="23:28" ht="70.5" customHeight="1">
      <c r="W5426" s="829">
        <f t="shared" si="588"/>
        <v>0</v>
      </c>
      <c r="X5426" s="828">
        <f t="shared" si="589"/>
        <v>0</v>
      </c>
      <c r="Y5426" s="1069">
        <f>[5]building!Y5417</f>
        <v>0</v>
      </c>
      <c r="Z5426" s="749">
        <f t="shared" si="590"/>
        <v>0</v>
      </c>
      <c r="AA5426" s="1071"/>
      <c r="AB5426" s="1071"/>
    </row>
    <row r="5427" spans="23:28" ht="70.5" customHeight="1">
      <c r="W5427" s="829">
        <f t="shared" si="588"/>
        <v>0</v>
      </c>
      <c r="X5427" s="828">
        <f t="shared" si="589"/>
        <v>0</v>
      </c>
      <c r="Y5427" s="1069">
        <f>[5]building!Y5418</f>
        <v>0</v>
      </c>
      <c r="Z5427" s="749">
        <f t="shared" si="590"/>
        <v>0</v>
      </c>
      <c r="AA5427" s="1071"/>
      <c r="AB5427" s="1071"/>
    </row>
    <row r="5428" spans="23:28" ht="70.5" customHeight="1">
      <c r="W5428" s="829">
        <f t="shared" si="588"/>
        <v>0</v>
      </c>
      <c r="X5428" s="828">
        <f t="shared" si="589"/>
        <v>0</v>
      </c>
      <c r="Y5428" s="1069">
        <f>[5]building!Y5419</f>
        <v>0</v>
      </c>
      <c r="Z5428" s="749">
        <f t="shared" si="590"/>
        <v>0</v>
      </c>
      <c r="AA5428" s="1071"/>
      <c r="AB5428" s="1071"/>
    </row>
    <row r="5429" spans="23:28" ht="70.5" customHeight="1">
      <c r="W5429" s="829">
        <f t="shared" si="588"/>
        <v>0</v>
      </c>
      <c r="X5429" s="828">
        <f t="shared" si="589"/>
        <v>0</v>
      </c>
      <c r="Y5429" s="1069">
        <f>[5]building!Y5420</f>
        <v>0</v>
      </c>
      <c r="Z5429" s="749">
        <f t="shared" si="590"/>
        <v>0</v>
      </c>
      <c r="AA5429" s="1071"/>
      <c r="AB5429" s="1071"/>
    </row>
    <row r="5430" spans="23:28" ht="70.5" customHeight="1">
      <c r="W5430" s="829">
        <f t="shared" si="588"/>
        <v>0</v>
      </c>
      <c r="X5430" s="828">
        <f t="shared" si="589"/>
        <v>0</v>
      </c>
      <c r="Y5430" s="1069">
        <f>[5]building!Y5421</f>
        <v>0</v>
      </c>
      <c r="Z5430" s="749">
        <f t="shared" si="590"/>
        <v>0</v>
      </c>
      <c r="AA5430" s="1071"/>
      <c r="AB5430" s="1071"/>
    </row>
    <row r="5431" spans="23:28" ht="70.5" customHeight="1">
      <c r="W5431" s="829">
        <f t="shared" si="588"/>
        <v>0</v>
      </c>
      <c r="X5431" s="828">
        <f t="shared" si="589"/>
        <v>0</v>
      </c>
      <c r="Y5431" s="1069">
        <f>[5]building!Y5422</f>
        <v>0</v>
      </c>
      <c r="Z5431" s="749">
        <f t="shared" si="590"/>
        <v>0</v>
      </c>
      <c r="AA5431" s="1071"/>
      <c r="AB5431" s="1071"/>
    </row>
    <row r="5432" spans="23:28" ht="70.5" customHeight="1">
      <c r="W5432" s="829">
        <f t="shared" si="588"/>
        <v>0</v>
      </c>
      <c r="X5432" s="828">
        <f t="shared" si="589"/>
        <v>0</v>
      </c>
      <c r="Y5432" s="1069">
        <f>[5]building!Y5423</f>
        <v>0</v>
      </c>
      <c r="Z5432" s="749">
        <f t="shared" si="590"/>
        <v>0</v>
      </c>
      <c r="AA5432" s="1071"/>
      <c r="AB5432" s="1071"/>
    </row>
    <row r="5433" spans="23:28" ht="70.5" customHeight="1">
      <c r="W5433" s="829">
        <f t="shared" si="588"/>
        <v>0</v>
      </c>
      <c r="X5433" s="828">
        <f t="shared" si="589"/>
        <v>0</v>
      </c>
      <c r="Y5433" s="1069">
        <f>[5]building!Y5424</f>
        <v>0</v>
      </c>
      <c r="Z5433" s="749">
        <f t="shared" si="590"/>
        <v>0</v>
      </c>
      <c r="AA5433" s="1071"/>
      <c r="AB5433" s="1071"/>
    </row>
    <row r="5434" spans="23:28" ht="70.5" customHeight="1">
      <c r="W5434" s="829">
        <f t="shared" si="588"/>
        <v>0</v>
      </c>
      <c r="X5434" s="828">
        <f t="shared" si="589"/>
        <v>0</v>
      </c>
      <c r="Y5434" s="1069">
        <f>[5]building!Y5425</f>
        <v>0</v>
      </c>
      <c r="Z5434" s="749">
        <f t="shared" si="590"/>
        <v>0</v>
      </c>
      <c r="AA5434" s="1071"/>
      <c r="AB5434" s="1071"/>
    </row>
    <row r="5435" spans="23:28" ht="70.5" customHeight="1">
      <c r="W5435" s="829">
        <f t="shared" si="588"/>
        <v>0</v>
      </c>
      <c r="X5435" s="828">
        <f t="shared" si="589"/>
        <v>0</v>
      </c>
      <c r="Y5435" s="1069">
        <f>[5]building!Y5426</f>
        <v>0</v>
      </c>
      <c r="Z5435" s="749">
        <f t="shared" si="590"/>
        <v>0</v>
      </c>
      <c r="AA5435" s="1071"/>
      <c r="AB5435" s="1071"/>
    </row>
    <row r="5436" spans="23:28" ht="70.5" customHeight="1">
      <c r="W5436" s="829">
        <f t="shared" si="588"/>
        <v>0</v>
      </c>
      <c r="X5436" s="828">
        <f t="shared" si="589"/>
        <v>0</v>
      </c>
      <c r="Y5436" s="1069">
        <f>[5]building!Y5427</f>
        <v>0</v>
      </c>
      <c r="Z5436" s="749">
        <f t="shared" si="590"/>
        <v>0</v>
      </c>
      <c r="AA5436" s="1071"/>
      <c r="AB5436" s="1071"/>
    </row>
    <row r="5437" spans="23:28" ht="70.5" customHeight="1">
      <c r="W5437" s="829">
        <f t="shared" si="588"/>
        <v>0</v>
      </c>
      <c r="X5437" s="828">
        <f t="shared" si="589"/>
        <v>0</v>
      </c>
      <c r="Y5437" s="1069">
        <f>[5]building!Y5428</f>
        <v>0</v>
      </c>
      <c r="Z5437" s="749">
        <f t="shared" si="590"/>
        <v>0</v>
      </c>
      <c r="AA5437" s="1071"/>
      <c r="AB5437" s="1071"/>
    </row>
    <row r="5438" spans="23:28" ht="70.5" customHeight="1">
      <c r="W5438" s="829">
        <f t="shared" si="588"/>
        <v>0</v>
      </c>
      <c r="X5438" s="828">
        <f t="shared" si="589"/>
        <v>0</v>
      </c>
      <c r="Y5438" s="1069">
        <f>[5]building!Y5429</f>
        <v>0</v>
      </c>
      <c r="Z5438" s="749">
        <f t="shared" si="590"/>
        <v>0</v>
      </c>
      <c r="AA5438" s="1071"/>
      <c r="AB5438" s="1071"/>
    </row>
    <row r="5439" spans="23:28" ht="70.5" customHeight="1">
      <c r="W5439" s="829">
        <f t="shared" si="588"/>
        <v>0</v>
      </c>
      <c r="X5439" s="828">
        <f t="shared" si="589"/>
        <v>0</v>
      </c>
      <c r="Y5439" s="1069">
        <f>[5]building!Y5430</f>
        <v>0</v>
      </c>
      <c r="Z5439" s="749">
        <f t="shared" si="590"/>
        <v>0</v>
      </c>
      <c r="AA5439" s="1071"/>
      <c r="AB5439" s="1071"/>
    </row>
    <row r="5440" spans="23:28" ht="70.5" customHeight="1">
      <c r="W5440" s="829">
        <f t="shared" si="588"/>
        <v>0</v>
      </c>
      <c r="X5440" s="828">
        <f t="shared" si="589"/>
        <v>0</v>
      </c>
      <c r="Y5440" s="1069">
        <f>[5]building!Y5431</f>
        <v>0</v>
      </c>
      <c r="Z5440" s="749">
        <f t="shared" si="590"/>
        <v>0</v>
      </c>
      <c r="AA5440" s="1071"/>
      <c r="AB5440" s="1071"/>
    </row>
    <row r="5441" spans="23:28" ht="70.5" customHeight="1">
      <c r="W5441" s="829">
        <f t="shared" si="588"/>
        <v>0</v>
      </c>
      <c r="X5441" s="828">
        <f t="shared" si="589"/>
        <v>0</v>
      </c>
      <c r="Y5441" s="1069">
        <f>[5]building!Y5432</f>
        <v>0</v>
      </c>
      <c r="Z5441" s="749">
        <f t="shared" si="590"/>
        <v>0</v>
      </c>
      <c r="AA5441" s="1071"/>
      <c r="AB5441" s="1071"/>
    </row>
    <row r="5442" spans="23:28" ht="70.5" customHeight="1">
      <c r="W5442" s="829">
        <f t="shared" si="588"/>
        <v>0</v>
      </c>
      <c r="X5442" s="828">
        <f t="shared" si="589"/>
        <v>0</v>
      </c>
      <c r="Y5442" s="1069">
        <f>[5]building!Y5433</f>
        <v>0</v>
      </c>
      <c r="Z5442" s="749">
        <f t="shared" si="590"/>
        <v>0</v>
      </c>
      <c r="AA5442" s="1071"/>
      <c r="AB5442" s="1071"/>
    </row>
    <row r="5443" spans="23:28" ht="70.5" customHeight="1">
      <c r="W5443" s="829">
        <f t="shared" si="588"/>
        <v>0</v>
      </c>
      <c r="X5443" s="828">
        <f t="shared" si="589"/>
        <v>0</v>
      </c>
      <c r="Y5443" s="1069">
        <f>[5]building!Y5434</f>
        <v>0</v>
      </c>
      <c r="Z5443" s="749">
        <f t="shared" si="590"/>
        <v>0</v>
      </c>
      <c r="AA5443" s="1071"/>
      <c r="AB5443" s="1071"/>
    </row>
    <row r="5444" spans="23:28" ht="70.5" customHeight="1">
      <c r="W5444" s="829">
        <f t="shared" si="588"/>
        <v>0</v>
      </c>
      <c r="X5444" s="828">
        <f t="shared" si="589"/>
        <v>0</v>
      </c>
      <c r="Y5444" s="1069">
        <f>[5]building!Y5435</f>
        <v>0</v>
      </c>
      <c r="Z5444" s="749">
        <f t="shared" si="590"/>
        <v>0</v>
      </c>
      <c r="AA5444" s="1071"/>
      <c r="AB5444" s="1071"/>
    </row>
    <row r="5445" spans="23:28" ht="70.5" customHeight="1">
      <c r="W5445" s="829">
        <f t="shared" si="588"/>
        <v>0</v>
      </c>
      <c r="X5445" s="828">
        <f t="shared" si="589"/>
        <v>0</v>
      </c>
      <c r="Y5445" s="1069">
        <f>[5]building!Y5436</f>
        <v>0</v>
      </c>
      <c r="Z5445" s="749">
        <f t="shared" si="590"/>
        <v>0</v>
      </c>
      <c r="AA5445" s="1071"/>
      <c r="AB5445" s="1071"/>
    </row>
    <row r="5446" spans="23:28" ht="70.5" customHeight="1">
      <c r="W5446" s="829">
        <f t="shared" si="588"/>
        <v>0</v>
      </c>
      <c r="X5446" s="828">
        <f t="shared" si="589"/>
        <v>0</v>
      </c>
      <c r="Y5446" s="1069">
        <f>[5]building!Y5437</f>
        <v>0</v>
      </c>
      <c r="Z5446" s="749">
        <f t="shared" si="590"/>
        <v>0</v>
      </c>
      <c r="AA5446" s="1071"/>
      <c r="AB5446" s="1071"/>
    </row>
    <row r="5447" spans="23:28" ht="70.5" customHeight="1">
      <c r="W5447" s="829">
        <f t="shared" si="588"/>
        <v>0</v>
      </c>
      <c r="X5447" s="828">
        <f t="shared" si="589"/>
        <v>0</v>
      </c>
      <c r="Y5447" s="1069">
        <f>[5]building!Y5438</f>
        <v>0</v>
      </c>
      <c r="Z5447" s="749">
        <f t="shared" si="590"/>
        <v>0</v>
      </c>
      <c r="AA5447" s="1071"/>
      <c r="AB5447" s="1071"/>
    </row>
    <row r="5448" spans="23:28" ht="70.5" customHeight="1">
      <c r="W5448" s="829">
        <f t="shared" si="588"/>
        <v>0</v>
      </c>
      <c r="X5448" s="828">
        <f t="shared" si="589"/>
        <v>0</v>
      </c>
      <c r="Y5448" s="1069">
        <f>[5]building!Y5439</f>
        <v>0</v>
      </c>
      <c r="Z5448" s="749">
        <f t="shared" si="590"/>
        <v>0</v>
      </c>
      <c r="AA5448" s="1071"/>
      <c r="AB5448" s="1071"/>
    </row>
    <row r="5449" spans="23:28" ht="70.5" customHeight="1">
      <c r="W5449" s="829">
        <f t="shared" si="588"/>
        <v>0</v>
      </c>
      <c r="X5449" s="828">
        <f t="shared" si="589"/>
        <v>0</v>
      </c>
      <c r="Y5449" s="1069">
        <f>[5]building!Y5440</f>
        <v>0</v>
      </c>
      <c r="Z5449" s="749">
        <f t="shared" si="590"/>
        <v>0</v>
      </c>
      <c r="AA5449" s="1071"/>
      <c r="AB5449" s="1071"/>
    </row>
    <row r="5450" spans="23:28" ht="70.5" customHeight="1">
      <c r="W5450" s="829">
        <f t="shared" si="588"/>
        <v>0</v>
      </c>
      <c r="X5450" s="828">
        <f t="shared" si="589"/>
        <v>0</v>
      </c>
      <c r="Y5450" s="1069">
        <f>[5]building!Y5441</f>
        <v>0</v>
      </c>
      <c r="Z5450" s="749">
        <f t="shared" si="590"/>
        <v>0</v>
      </c>
      <c r="AA5450" s="1071"/>
      <c r="AB5450" s="1071"/>
    </row>
    <row r="5451" spans="23:28" ht="70.5" customHeight="1">
      <c r="W5451" s="829">
        <f t="shared" si="588"/>
        <v>0</v>
      </c>
      <c r="X5451" s="828">
        <f t="shared" si="589"/>
        <v>0</v>
      </c>
      <c r="Y5451" s="1069">
        <f>[5]building!Y5442</f>
        <v>0</v>
      </c>
      <c r="Z5451" s="749">
        <f t="shared" si="590"/>
        <v>0</v>
      </c>
      <c r="AA5451" s="1071"/>
      <c r="AB5451" s="1071"/>
    </row>
    <row r="5452" spans="23:28" ht="70.5" customHeight="1">
      <c r="W5452" s="829">
        <f t="shared" si="588"/>
        <v>0</v>
      </c>
      <c r="X5452" s="828">
        <f t="shared" si="589"/>
        <v>0</v>
      </c>
      <c r="Y5452" s="1069">
        <f>[5]building!Y5443</f>
        <v>0</v>
      </c>
      <c r="Z5452" s="749">
        <f t="shared" si="590"/>
        <v>0</v>
      </c>
      <c r="AA5452" s="1071"/>
      <c r="AB5452" s="1071"/>
    </row>
    <row r="5453" spans="23:28" ht="70.5" customHeight="1">
      <c r="W5453" s="829">
        <f t="shared" si="588"/>
        <v>0</v>
      </c>
      <c r="X5453" s="828">
        <f t="shared" si="589"/>
        <v>0</v>
      </c>
      <c r="Y5453" s="1069">
        <f>[5]building!Y5444</f>
        <v>0</v>
      </c>
      <c r="Z5453" s="749">
        <f t="shared" si="590"/>
        <v>0</v>
      </c>
      <c r="AA5453" s="1071"/>
      <c r="AB5453" s="1071"/>
    </row>
    <row r="5454" spans="23:28" ht="70.5" customHeight="1">
      <c r="W5454" s="829">
        <f t="shared" si="588"/>
        <v>0</v>
      </c>
      <c r="X5454" s="828">
        <f t="shared" si="589"/>
        <v>0</v>
      </c>
      <c r="Y5454" s="1069">
        <f>[5]building!Y5445</f>
        <v>0</v>
      </c>
      <c r="Z5454" s="749">
        <f t="shared" si="590"/>
        <v>0</v>
      </c>
      <c r="AA5454" s="1071"/>
      <c r="AB5454" s="1071"/>
    </row>
    <row r="5455" spans="23:28" ht="70.5" customHeight="1">
      <c r="W5455" s="829">
        <f t="shared" si="588"/>
        <v>0</v>
      </c>
      <c r="X5455" s="828">
        <f t="shared" si="589"/>
        <v>0</v>
      </c>
      <c r="Y5455" s="1069">
        <f>[5]building!Y5446</f>
        <v>0</v>
      </c>
      <c r="Z5455" s="749">
        <f t="shared" si="590"/>
        <v>0</v>
      </c>
      <c r="AA5455" s="1071"/>
      <c r="AB5455" s="1071"/>
    </row>
    <row r="5456" spans="23:28" ht="70.5" customHeight="1">
      <c r="W5456" s="829">
        <f t="shared" si="588"/>
        <v>0</v>
      </c>
      <c r="X5456" s="828">
        <f t="shared" si="589"/>
        <v>0</v>
      </c>
      <c r="Y5456" s="1069">
        <f>[5]building!Y5447</f>
        <v>0</v>
      </c>
      <c r="Z5456" s="749">
        <f t="shared" si="590"/>
        <v>0</v>
      </c>
      <c r="AA5456" s="1071"/>
      <c r="AB5456" s="1071"/>
    </row>
    <row r="5457" spans="23:28" ht="70.5" customHeight="1">
      <c r="W5457" s="829">
        <f t="shared" si="588"/>
        <v>0</v>
      </c>
      <c r="X5457" s="828">
        <f t="shared" si="589"/>
        <v>0</v>
      </c>
      <c r="Y5457" s="1069">
        <f>[5]building!Y5448</f>
        <v>0</v>
      </c>
      <c r="Z5457" s="749">
        <f t="shared" si="590"/>
        <v>0</v>
      </c>
      <c r="AA5457" s="1071"/>
      <c r="AB5457" s="1071"/>
    </row>
    <row r="5458" spans="23:28" ht="70.5" customHeight="1">
      <c r="W5458" s="829">
        <f t="shared" si="588"/>
        <v>0</v>
      </c>
      <c r="X5458" s="828">
        <f t="shared" si="589"/>
        <v>0</v>
      </c>
      <c r="Y5458" s="1069">
        <f>[5]building!Y5449</f>
        <v>0</v>
      </c>
      <c r="Z5458" s="749">
        <f t="shared" si="590"/>
        <v>0</v>
      </c>
      <c r="AA5458" s="1071"/>
      <c r="AB5458" s="1071"/>
    </row>
    <row r="5459" spans="23:28" ht="70.5" customHeight="1">
      <c r="W5459" s="829">
        <f t="shared" si="588"/>
        <v>0</v>
      </c>
      <c r="X5459" s="828">
        <f t="shared" si="589"/>
        <v>0</v>
      </c>
      <c r="Y5459" s="1069">
        <f>[5]building!Y5450</f>
        <v>0</v>
      </c>
      <c r="Z5459" s="749">
        <f t="shared" si="590"/>
        <v>0</v>
      </c>
      <c r="AA5459" s="1071"/>
      <c r="AB5459" s="1071"/>
    </row>
    <row r="5460" spans="23:28" ht="70.5" customHeight="1">
      <c r="W5460" s="829">
        <f t="shared" si="588"/>
        <v>0</v>
      </c>
      <c r="X5460" s="828">
        <f t="shared" si="589"/>
        <v>0</v>
      </c>
      <c r="Y5460" s="1069">
        <f>[5]building!Y5451</f>
        <v>0</v>
      </c>
      <c r="Z5460" s="749">
        <f t="shared" si="590"/>
        <v>0</v>
      </c>
      <c r="AA5460" s="1071"/>
      <c r="AB5460" s="1071"/>
    </row>
    <row r="5461" spans="23:28" ht="70.5" customHeight="1">
      <c r="W5461" s="829">
        <f t="shared" si="588"/>
        <v>0</v>
      </c>
      <c r="X5461" s="828">
        <f t="shared" si="589"/>
        <v>0</v>
      </c>
      <c r="Y5461" s="1069">
        <f>[5]building!Y5452</f>
        <v>0</v>
      </c>
      <c r="Z5461" s="749">
        <f t="shared" si="590"/>
        <v>0</v>
      </c>
      <c r="AA5461" s="1071"/>
      <c r="AB5461" s="1071"/>
    </row>
    <row r="5462" spans="23:28" ht="70.5" customHeight="1">
      <c r="W5462" s="829">
        <f t="shared" si="588"/>
        <v>0</v>
      </c>
      <c r="X5462" s="828">
        <f t="shared" si="589"/>
        <v>0</v>
      </c>
      <c r="Y5462" s="1069">
        <f>[5]building!Y5453</f>
        <v>0</v>
      </c>
      <c r="Z5462" s="749">
        <f t="shared" si="590"/>
        <v>0</v>
      </c>
      <c r="AA5462" s="1071"/>
      <c r="AB5462" s="1071"/>
    </row>
    <row r="5463" spans="23:28" ht="70.5" customHeight="1">
      <c r="W5463" s="829">
        <f t="shared" si="588"/>
        <v>0</v>
      </c>
      <c r="X5463" s="828">
        <f t="shared" si="589"/>
        <v>0</v>
      </c>
      <c r="Y5463" s="1069">
        <f>[5]building!Y5454</f>
        <v>0</v>
      </c>
      <c r="Z5463" s="749">
        <f t="shared" si="590"/>
        <v>0</v>
      </c>
      <c r="AA5463" s="1071"/>
      <c r="AB5463" s="1071"/>
    </row>
    <row r="5464" spans="23:28" ht="70.5" customHeight="1">
      <c r="W5464" s="829">
        <f t="shared" si="588"/>
        <v>0</v>
      </c>
      <c r="X5464" s="828">
        <f t="shared" si="589"/>
        <v>0</v>
      </c>
      <c r="Y5464" s="1069">
        <f>[5]building!Y5455</f>
        <v>0</v>
      </c>
      <c r="Z5464" s="749">
        <f t="shared" si="590"/>
        <v>0</v>
      </c>
      <c r="AA5464" s="1071"/>
      <c r="AB5464" s="1071"/>
    </row>
    <row r="5465" spans="23:28" ht="70.5" customHeight="1">
      <c r="W5465" s="829">
        <f t="shared" si="588"/>
        <v>0</v>
      </c>
      <c r="X5465" s="828">
        <f t="shared" si="589"/>
        <v>0</v>
      </c>
      <c r="Y5465" s="1069">
        <f>[5]building!Y5456</f>
        <v>0</v>
      </c>
      <c r="Z5465" s="749">
        <f t="shared" si="590"/>
        <v>0</v>
      </c>
      <c r="AA5465" s="1071"/>
      <c r="AB5465" s="1071"/>
    </row>
    <row r="5466" spans="23:28" ht="70.5" customHeight="1">
      <c r="W5466" s="829">
        <f t="shared" si="588"/>
        <v>0</v>
      </c>
      <c r="X5466" s="828">
        <f t="shared" si="589"/>
        <v>0</v>
      </c>
      <c r="Y5466" s="1069">
        <f>[5]building!Y5457</f>
        <v>0</v>
      </c>
      <c r="Z5466" s="749">
        <f t="shared" si="590"/>
        <v>0</v>
      </c>
      <c r="AA5466" s="1071"/>
      <c r="AB5466" s="1071"/>
    </row>
    <row r="5467" spans="23:28" ht="70.5" customHeight="1">
      <c r="W5467" s="829">
        <f t="shared" si="588"/>
        <v>0</v>
      </c>
      <c r="X5467" s="828">
        <f t="shared" si="589"/>
        <v>0</v>
      </c>
      <c r="Y5467" s="1069">
        <f>[5]building!Y5458</f>
        <v>0</v>
      </c>
      <c r="Z5467" s="749">
        <f t="shared" si="590"/>
        <v>0</v>
      </c>
      <c r="AA5467" s="1071"/>
      <c r="AB5467" s="1071"/>
    </row>
    <row r="5468" spans="23:28" ht="70.5" customHeight="1">
      <c r="W5468" s="829">
        <f t="shared" si="588"/>
        <v>0</v>
      </c>
      <c r="X5468" s="828">
        <f t="shared" si="589"/>
        <v>0</v>
      </c>
      <c r="Y5468" s="1069">
        <f>[5]building!Y5459</f>
        <v>0</v>
      </c>
      <c r="Z5468" s="749">
        <f t="shared" si="590"/>
        <v>0</v>
      </c>
      <c r="AA5468" s="1071"/>
      <c r="AB5468" s="1071"/>
    </row>
    <row r="5469" spans="23:28" ht="70.5" customHeight="1">
      <c r="W5469" s="829">
        <f t="shared" si="588"/>
        <v>0</v>
      </c>
      <c r="X5469" s="828">
        <f t="shared" si="589"/>
        <v>0</v>
      </c>
      <c r="Y5469" s="1069">
        <f>[5]building!Y5460</f>
        <v>0</v>
      </c>
      <c r="Z5469" s="749">
        <f t="shared" si="590"/>
        <v>0</v>
      </c>
      <c r="AA5469" s="1071"/>
      <c r="AB5469" s="1071"/>
    </row>
    <row r="5470" spans="23:28" ht="70.5" customHeight="1">
      <c r="W5470" s="829">
        <f t="shared" ref="W5470:W5533" si="591">G5470+I5470+K5470+M5470+O5470+Q5470+S5470+U5470</f>
        <v>0</v>
      </c>
      <c r="X5470" s="828">
        <f t="shared" ref="X5470:X5533" si="592">W5470*C5470</f>
        <v>0</v>
      </c>
      <c r="Y5470" s="1069">
        <f>[5]building!Y5461</f>
        <v>0</v>
      </c>
      <c r="Z5470" s="749">
        <f t="shared" ref="Z5470:Z5533" si="593">Y5470*C5470</f>
        <v>0</v>
      </c>
      <c r="AA5470" s="1071"/>
      <c r="AB5470" s="1071"/>
    </row>
    <row r="5471" spans="23:28" ht="70.5" customHeight="1">
      <c r="W5471" s="829">
        <f t="shared" si="591"/>
        <v>0</v>
      </c>
      <c r="X5471" s="828">
        <f t="shared" si="592"/>
        <v>0</v>
      </c>
      <c r="Y5471" s="1069">
        <f>[5]building!Y5462</f>
        <v>0</v>
      </c>
      <c r="Z5471" s="749">
        <f t="shared" si="593"/>
        <v>0</v>
      </c>
      <c r="AA5471" s="1071"/>
      <c r="AB5471" s="1071"/>
    </row>
    <row r="5472" spans="23:28" ht="70.5" customHeight="1">
      <c r="W5472" s="829">
        <f t="shared" si="591"/>
        <v>0</v>
      </c>
      <c r="X5472" s="828">
        <f t="shared" si="592"/>
        <v>0</v>
      </c>
      <c r="Y5472" s="1069">
        <f>[5]building!Y5463</f>
        <v>0</v>
      </c>
      <c r="Z5472" s="749">
        <f t="shared" si="593"/>
        <v>0</v>
      </c>
      <c r="AA5472" s="1071"/>
      <c r="AB5472" s="1071"/>
    </row>
    <row r="5473" spans="23:28" ht="70.5" customHeight="1">
      <c r="W5473" s="829">
        <f t="shared" si="591"/>
        <v>0</v>
      </c>
      <c r="X5473" s="828">
        <f t="shared" si="592"/>
        <v>0</v>
      </c>
      <c r="Y5473" s="1069">
        <f>[5]building!Y5464</f>
        <v>0</v>
      </c>
      <c r="Z5473" s="749">
        <f t="shared" si="593"/>
        <v>0</v>
      </c>
      <c r="AA5473" s="1071"/>
      <c r="AB5473" s="1071"/>
    </row>
    <row r="5474" spans="23:28" ht="70.5" customHeight="1">
      <c r="W5474" s="829">
        <f t="shared" si="591"/>
        <v>0</v>
      </c>
      <c r="X5474" s="828">
        <f t="shared" si="592"/>
        <v>0</v>
      </c>
      <c r="Y5474" s="1069">
        <f>[5]building!Y5465</f>
        <v>0</v>
      </c>
      <c r="Z5474" s="749">
        <f t="shared" si="593"/>
        <v>0</v>
      </c>
      <c r="AA5474" s="1071"/>
      <c r="AB5474" s="1071"/>
    </row>
    <row r="5475" spans="23:28" ht="70.5" customHeight="1">
      <c r="W5475" s="829">
        <f t="shared" si="591"/>
        <v>0</v>
      </c>
      <c r="X5475" s="828">
        <f t="shared" si="592"/>
        <v>0</v>
      </c>
      <c r="Y5475" s="1069">
        <f>[5]building!Y5466</f>
        <v>0</v>
      </c>
      <c r="Z5475" s="749">
        <f t="shared" si="593"/>
        <v>0</v>
      </c>
      <c r="AA5475" s="1071"/>
      <c r="AB5475" s="1071"/>
    </row>
    <row r="5476" spans="23:28" ht="70.5" customHeight="1">
      <c r="W5476" s="829">
        <f t="shared" si="591"/>
        <v>0</v>
      </c>
      <c r="X5476" s="828">
        <f t="shared" si="592"/>
        <v>0</v>
      </c>
      <c r="Y5476" s="1069">
        <f>[5]building!Y5467</f>
        <v>0</v>
      </c>
      <c r="Z5476" s="749">
        <f t="shared" si="593"/>
        <v>0</v>
      </c>
      <c r="AA5476" s="1071"/>
      <c r="AB5476" s="1071"/>
    </row>
    <row r="5477" spans="23:28" ht="70.5" customHeight="1">
      <c r="W5477" s="829">
        <f t="shared" si="591"/>
        <v>0</v>
      </c>
      <c r="X5477" s="828">
        <f t="shared" si="592"/>
        <v>0</v>
      </c>
      <c r="Y5477" s="1069">
        <f>[5]building!Y5468</f>
        <v>0</v>
      </c>
      <c r="Z5477" s="749">
        <f t="shared" si="593"/>
        <v>0</v>
      </c>
      <c r="AA5477" s="1071"/>
      <c r="AB5477" s="1071"/>
    </row>
    <row r="5478" spans="23:28" ht="70.5" customHeight="1">
      <c r="W5478" s="829">
        <f t="shared" si="591"/>
        <v>0</v>
      </c>
      <c r="X5478" s="828">
        <f t="shared" si="592"/>
        <v>0</v>
      </c>
      <c r="Y5478" s="1069">
        <f>[5]building!Y5469</f>
        <v>0</v>
      </c>
      <c r="Z5478" s="749">
        <f t="shared" si="593"/>
        <v>0</v>
      </c>
      <c r="AA5478" s="1071"/>
      <c r="AB5478" s="1071"/>
    </row>
    <row r="5479" spans="23:28" ht="70.5" customHeight="1">
      <c r="W5479" s="829">
        <f t="shared" si="591"/>
        <v>0</v>
      </c>
      <c r="X5479" s="828">
        <f t="shared" si="592"/>
        <v>0</v>
      </c>
      <c r="Y5479" s="1069">
        <f>[5]building!Y5470</f>
        <v>0</v>
      </c>
      <c r="Z5479" s="749">
        <f t="shared" si="593"/>
        <v>0</v>
      </c>
      <c r="AA5479" s="1071"/>
      <c r="AB5479" s="1071"/>
    </row>
    <row r="5480" spans="23:28" ht="70.5" customHeight="1">
      <c r="W5480" s="829">
        <f t="shared" si="591"/>
        <v>0</v>
      </c>
      <c r="X5480" s="828">
        <f t="shared" si="592"/>
        <v>0</v>
      </c>
      <c r="Y5480" s="1069">
        <f>[5]building!Y5471</f>
        <v>0</v>
      </c>
      <c r="Z5480" s="749">
        <f t="shared" si="593"/>
        <v>0</v>
      </c>
      <c r="AA5480" s="1071"/>
      <c r="AB5480" s="1071"/>
    </row>
    <row r="5481" spans="23:28" ht="70.5" customHeight="1">
      <c r="W5481" s="829">
        <f t="shared" si="591"/>
        <v>0</v>
      </c>
      <c r="X5481" s="828">
        <f t="shared" si="592"/>
        <v>0</v>
      </c>
      <c r="Y5481" s="1069">
        <f>[5]building!Y5472</f>
        <v>0</v>
      </c>
      <c r="Z5481" s="749">
        <f t="shared" si="593"/>
        <v>0</v>
      </c>
      <c r="AA5481" s="1071"/>
      <c r="AB5481" s="1071"/>
    </row>
    <row r="5482" spans="23:28" ht="70.5" customHeight="1">
      <c r="W5482" s="829">
        <f t="shared" si="591"/>
        <v>0</v>
      </c>
      <c r="X5482" s="828">
        <f t="shared" si="592"/>
        <v>0</v>
      </c>
      <c r="Y5482" s="1069">
        <f>[5]building!Y5473</f>
        <v>0</v>
      </c>
      <c r="Z5482" s="749">
        <f t="shared" si="593"/>
        <v>0</v>
      </c>
      <c r="AA5482" s="1071"/>
      <c r="AB5482" s="1071"/>
    </row>
    <row r="5483" spans="23:28" ht="70.5" customHeight="1">
      <c r="W5483" s="829">
        <f t="shared" si="591"/>
        <v>0</v>
      </c>
      <c r="X5483" s="828">
        <f t="shared" si="592"/>
        <v>0</v>
      </c>
      <c r="Y5483" s="1069">
        <f>[5]building!Y5474</f>
        <v>0</v>
      </c>
      <c r="Z5483" s="749">
        <f t="shared" si="593"/>
        <v>0</v>
      </c>
      <c r="AA5483" s="1071"/>
      <c r="AB5483" s="1071"/>
    </row>
    <row r="5484" spans="23:28" ht="70.5" customHeight="1">
      <c r="W5484" s="829">
        <f t="shared" si="591"/>
        <v>0</v>
      </c>
      <c r="X5484" s="828">
        <f t="shared" si="592"/>
        <v>0</v>
      </c>
      <c r="Y5484" s="1069">
        <f>[5]building!Y5475</f>
        <v>0</v>
      </c>
      <c r="Z5484" s="749">
        <f t="shared" si="593"/>
        <v>0</v>
      </c>
      <c r="AA5484" s="1071"/>
      <c r="AB5484" s="1071"/>
    </row>
    <row r="5485" spans="23:28" ht="70.5" customHeight="1">
      <c r="W5485" s="829">
        <f t="shared" si="591"/>
        <v>0</v>
      </c>
      <c r="X5485" s="828">
        <f t="shared" si="592"/>
        <v>0</v>
      </c>
      <c r="Y5485" s="1069">
        <f>[5]building!Y5476</f>
        <v>0</v>
      </c>
      <c r="Z5485" s="749">
        <f t="shared" si="593"/>
        <v>0</v>
      </c>
      <c r="AA5485" s="1071"/>
      <c r="AB5485" s="1071"/>
    </row>
    <row r="5486" spans="23:28" ht="70.5" customHeight="1">
      <c r="W5486" s="829">
        <f t="shared" si="591"/>
        <v>0</v>
      </c>
      <c r="X5486" s="828">
        <f t="shared" si="592"/>
        <v>0</v>
      </c>
      <c r="Y5486" s="1069">
        <f>[5]building!Y5477</f>
        <v>0</v>
      </c>
      <c r="Z5486" s="749">
        <f t="shared" si="593"/>
        <v>0</v>
      </c>
      <c r="AA5486" s="1071"/>
      <c r="AB5486" s="1071"/>
    </row>
    <row r="5487" spans="23:28" ht="70.5" customHeight="1">
      <c r="W5487" s="829">
        <f t="shared" si="591"/>
        <v>0</v>
      </c>
      <c r="X5487" s="828">
        <f t="shared" si="592"/>
        <v>0</v>
      </c>
      <c r="Y5487" s="1069">
        <f>[5]building!Y5478</f>
        <v>0</v>
      </c>
      <c r="Z5487" s="749">
        <f t="shared" si="593"/>
        <v>0</v>
      </c>
      <c r="AA5487" s="1071"/>
      <c r="AB5487" s="1071"/>
    </row>
    <row r="5488" spans="23:28" ht="70.5" customHeight="1">
      <c r="W5488" s="829">
        <f t="shared" si="591"/>
        <v>0</v>
      </c>
      <c r="X5488" s="828">
        <f t="shared" si="592"/>
        <v>0</v>
      </c>
      <c r="Y5488" s="1069">
        <f>[5]building!Y5479</f>
        <v>0</v>
      </c>
      <c r="Z5488" s="749">
        <f t="shared" si="593"/>
        <v>0</v>
      </c>
      <c r="AA5488" s="1071"/>
      <c r="AB5488" s="1071"/>
    </row>
    <row r="5489" spans="23:28" ht="70.5" customHeight="1">
      <c r="W5489" s="829">
        <f t="shared" si="591"/>
        <v>0</v>
      </c>
      <c r="X5489" s="828">
        <f t="shared" si="592"/>
        <v>0</v>
      </c>
      <c r="Y5489" s="1069">
        <f>[5]building!Y5480</f>
        <v>0</v>
      </c>
      <c r="Z5489" s="749">
        <f t="shared" si="593"/>
        <v>0</v>
      </c>
      <c r="AA5489" s="1071"/>
      <c r="AB5489" s="1071"/>
    </row>
    <row r="5490" spans="23:28" ht="70.5" customHeight="1">
      <c r="W5490" s="829">
        <f t="shared" si="591"/>
        <v>0</v>
      </c>
      <c r="X5490" s="828">
        <f t="shared" si="592"/>
        <v>0</v>
      </c>
      <c r="Y5490" s="1069">
        <f>[5]building!Y5481</f>
        <v>0</v>
      </c>
      <c r="Z5490" s="749">
        <f t="shared" si="593"/>
        <v>0</v>
      </c>
      <c r="AA5490" s="1071"/>
      <c r="AB5490" s="1071"/>
    </row>
    <row r="5491" spans="23:28" ht="70.5" customHeight="1">
      <c r="W5491" s="829">
        <f t="shared" si="591"/>
        <v>0</v>
      </c>
      <c r="X5491" s="828">
        <f t="shared" si="592"/>
        <v>0</v>
      </c>
      <c r="Y5491" s="1069">
        <f>[5]building!Y5482</f>
        <v>0</v>
      </c>
      <c r="Z5491" s="749">
        <f t="shared" si="593"/>
        <v>0</v>
      </c>
      <c r="AA5491" s="1071"/>
      <c r="AB5491" s="1071"/>
    </row>
    <row r="5492" spans="23:28" ht="70.5" customHeight="1">
      <c r="W5492" s="829">
        <f t="shared" si="591"/>
        <v>0</v>
      </c>
      <c r="X5492" s="828">
        <f t="shared" si="592"/>
        <v>0</v>
      </c>
      <c r="Y5492" s="1069">
        <f>[5]building!Y5483</f>
        <v>0</v>
      </c>
      <c r="Z5492" s="749">
        <f t="shared" si="593"/>
        <v>0</v>
      </c>
      <c r="AA5492" s="1071"/>
      <c r="AB5492" s="1071"/>
    </row>
    <row r="5493" spans="23:28" ht="70.5" customHeight="1">
      <c r="W5493" s="829">
        <f t="shared" si="591"/>
        <v>0</v>
      </c>
      <c r="X5493" s="828">
        <f t="shared" si="592"/>
        <v>0</v>
      </c>
      <c r="Y5493" s="1069">
        <f>[5]building!Y5484</f>
        <v>0</v>
      </c>
      <c r="Z5493" s="749">
        <f t="shared" si="593"/>
        <v>0</v>
      </c>
      <c r="AA5493" s="1071"/>
      <c r="AB5493" s="1071"/>
    </row>
    <row r="5494" spans="23:28" ht="70.5" customHeight="1">
      <c r="W5494" s="829">
        <f t="shared" si="591"/>
        <v>0</v>
      </c>
      <c r="X5494" s="828">
        <f t="shared" si="592"/>
        <v>0</v>
      </c>
      <c r="Y5494" s="1069">
        <f>[5]building!Y5485</f>
        <v>0</v>
      </c>
      <c r="Z5494" s="749">
        <f t="shared" si="593"/>
        <v>0</v>
      </c>
      <c r="AA5494" s="1071"/>
      <c r="AB5494" s="1071"/>
    </row>
    <row r="5495" spans="23:28" ht="70.5" customHeight="1">
      <c r="W5495" s="829">
        <f t="shared" si="591"/>
        <v>0</v>
      </c>
      <c r="X5495" s="828">
        <f t="shared" si="592"/>
        <v>0</v>
      </c>
      <c r="Y5495" s="1069">
        <f>[5]building!Y5486</f>
        <v>0</v>
      </c>
      <c r="Z5495" s="749">
        <f t="shared" si="593"/>
        <v>0</v>
      </c>
      <c r="AA5495" s="1071"/>
      <c r="AB5495" s="1071"/>
    </row>
    <row r="5496" spans="23:28" ht="70.5" customHeight="1">
      <c r="W5496" s="829">
        <f t="shared" si="591"/>
        <v>0</v>
      </c>
      <c r="X5496" s="828">
        <f t="shared" si="592"/>
        <v>0</v>
      </c>
      <c r="Y5496" s="1069">
        <f>[5]building!Y5487</f>
        <v>0</v>
      </c>
      <c r="Z5496" s="749">
        <f t="shared" si="593"/>
        <v>0</v>
      </c>
      <c r="AA5496" s="1071"/>
      <c r="AB5496" s="1071"/>
    </row>
    <row r="5497" spans="23:28" ht="70.5" customHeight="1">
      <c r="W5497" s="829">
        <f t="shared" si="591"/>
        <v>0</v>
      </c>
      <c r="X5497" s="828">
        <f t="shared" si="592"/>
        <v>0</v>
      </c>
      <c r="Y5497" s="1069">
        <f>[5]building!Y5488</f>
        <v>0</v>
      </c>
      <c r="Z5497" s="749">
        <f t="shared" si="593"/>
        <v>0</v>
      </c>
      <c r="AA5497" s="1071"/>
      <c r="AB5497" s="1071"/>
    </row>
    <row r="5498" spans="23:28" ht="70.5" customHeight="1">
      <c r="W5498" s="829">
        <f t="shared" si="591"/>
        <v>0</v>
      </c>
      <c r="X5498" s="828">
        <f t="shared" si="592"/>
        <v>0</v>
      </c>
      <c r="Y5498" s="1069">
        <f>[5]building!Y5489</f>
        <v>0</v>
      </c>
      <c r="Z5498" s="749">
        <f t="shared" si="593"/>
        <v>0</v>
      </c>
      <c r="AA5498" s="1071"/>
      <c r="AB5498" s="1071"/>
    </row>
    <row r="5499" spans="23:28" ht="70.5" customHeight="1">
      <c r="W5499" s="829">
        <f t="shared" si="591"/>
        <v>0</v>
      </c>
      <c r="X5499" s="828">
        <f t="shared" si="592"/>
        <v>0</v>
      </c>
      <c r="Y5499" s="1069">
        <f>[5]building!Y5490</f>
        <v>0</v>
      </c>
      <c r="Z5499" s="749">
        <f t="shared" si="593"/>
        <v>0</v>
      </c>
      <c r="AA5499" s="1071"/>
      <c r="AB5499" s="1071"/>
    </row>
    <row r="5500" spans="23:28" ht="70.5" customHeight="1">
      <c r="W5500" s="829">
        <f t="shared" si="591"/>
        <v>0</v>
      </c>
      <c r="X5500" s="828">
        <f t="shared" si="592"/>
        <v>0</v>
      </c>
      <c r="Y5500" s="1069">
        <f>[5]building!Y5491</f>
        <v>0</v>
      </c>
      <c r="Z5500" s="749">
        <f t="shared" si="593"/>
        <v>0</v>
      </c>
      <c r="AA5500" s="1071"/>
      <c r="AB5500" s="1071"/>
    </row>
    <row r="5501" spans="23:28" ht="70.5" customHeight="1">
      <c r="W5501" s="829">
        <f t="shared" si="591"/>
        <v>0</v>
      </c>
      <c r="X5501" s="828">
        <f t="shared" si="592"/>
        <v>0</v>
      </c>
      <c r="Y5501" s="1069">
        <f>[5]building!Y5492</f>
        <v>0</v>
      </c>
      <c r="Z5501" s="749">
        <f t="shared" si="593"/>
        <v>0</v>
      </c>
      <c r="AA5501" s="1071"/>
      <c r="AB5501" s="1071"/>
    </row>
    <row r="5502" spans="23:28" ht="70.5" customHeight="1">
      <c r="W5502" s="829">
        <f t="shared" si="591"/>
        <v>0</v>
      </c>
      <c r="X5502" s="828">
        <f t="shared" si="592"/>
        <v>0</v>
      </c>
      <c r="Y5502" s="1069">
        <f>[5]building!Y5493</f>
        <v>0</v>
      </c>
      <c r="Z5502" s="749">
        <f t="shared" si="593"/>
        <v>0</v>
      </c>
      <c r="AA5502" s="1071"/>
      <c r="AB5502" s="1071"/>
    </row>
    <row r="5503" spans="23:28" ht="70.5" customHeight="1">
      <c r="W5503" s="829">
        <f t="shared" si="591"/>
        <v>0</v>
      </c>
      <c r="X5503" s="828">
        <f t="shared" si="592"/>
        <v>0</v>
      </c>
      <c r="Y5503" s="1069">
        <f>[5]building!Y5494</f>
        <v>0</v>
      </c>
      <c r="Z5503" s="749">
        <f t="shared" si="593"/>
        <v>0</v>
      </c>
      <c r="AA5503" s="1071"/>
      <c r="AB5503" s="1071"/>
    </row>
    <row r="5504" spans="23:28" ht="70.5" customHeight="1">
      <c r="W5504" s="829">
        <f t="shared" si="591"/>
        <v>0</v>
      </c>
      <c r="X5504" s="828">
        <f t="shared" si="592"/>
        <v>0</v>
      </c>
      <c r="Y5504" s="1069">
        <f>[5]building!Y5495</f>
        <v>0</v>
      </c>
      <c r="Z5504" s="749">
        <f t="shared" si="593"/>
        <v>0</v>
      </c>
      <c r="AA5504" s="1071"/>
      <c r="AB5504" s="1071"/>
    </row>
    <row r="5505" spans="23:28" ht="70.5" customHeight="1">
      <c r="W5505" s="829">
        <f t="shared" si="591"/>
        <v>0</v>
      </c>
      <c r="X5505" s="828">
        <f t="shared" si="592"/>
        <v>0</v>
      </c>
      <c r="Y5505" s="1069">
        <f>[5]building!Y5496</f>
        <v>0</v>
      </c>
      <c r="Z5505" s="749">
        <f t="shared" si="593"/>
        <v>0</v>
      </c>
      <c r="AA5505" s="1071"/>
      <c r="AB5505" s="1071"/>
    </row>
    <row r="5506" spans="23:28" ht="70.5" customHeight="1">
      <c r="W5506" s="829">
        <f t="shared" si="591"/>
        <v>0</v>
      </c>
      <c r="X5506" s="828">
        <f t="shared" si="592"/>
        <v>0</v>
      </c>
      <c r="Y5506" s="1069">
        <f>[5]building!Y5497</f>
        <v>0</v>
      </c>
      <c r="Z5506" s="749">
        <f t="shared" si="593"/>
        <v>0</v>
      </c>
      <c r="AA5506" s="1071"/>
      <c r="AB5506" s="1071"/>
    </row>
    <row r="5507" spans="23:28" ht="70.5" customHeight="1">
      <c r="W5507" s="829">
        <f t="shared" si="591"/>
        <v>0</v>
      </c>
      <c r="X5507" s="828">
        <f t="shared" si="592"/>
        <v>0</v>
      </c>
      <c r="Y5507" s="1069">
        <f>[5]building!Y5498</f>
        <v>0</v>
      </c>
      <c r="Z5507" s="749">
        <f t="shared" si="593"/>
        <v>0</v>
      </c>
      <c r="AA5507" s="1071"/>
      <c r="AB5507" s="1071"/>
    </row>
    <row r="5508" spans="23:28" ht="70.5" customHeight="1">
      <c r="W5508" s="829">
        <f t="shared" si="591"/>
        <v>0</v>
      </c>
      <c r="X5508" s="828">
        <f t="shared" si="592"/>
        <v>0</v>
      </c>
      <c r="Y5508" s="1069">
        <f>[5]building!Y5499</f>
        <v>0</v>
      </c>
      <c r="Z5508" s="749">
        <f t="shared" si="593"/>
        <v>0</v>
      </c>
      <c r="AA5508" s="1071"/>
      <c r="AB5508" s="1071"/>
    </row>
    <row r="5509" spans="23:28" ht="70.5" customHeight="1">
      <c r="W5509" s="829">
        <f t="shared" si="591"/>
        <v>0</v>
      </c>
      <c r="X5509" s="828">
        <f t="shared" si="592"/>
        <v>0</v>
      </c>
      <c r="Y5509" s="1069">
        <f>[5]building!Y5500</f>
        <v>0</v>
      </c>
      <c r="Z5509" s="749">
        <f t="shared" si="593"/>
        <v>0</v>
      </c>
      <c r="AA5509" s="1071"/>
      <c r="AB5509" s="1071"/>
    </row>
    <row r="5510" spans="23:28" ht="70.5" customHeight="1">
      <c r="W5510" s="829">
        <f t="shared" si="591"/>
        <v>0</v>
      </c>
      <c r="X5510" s="828">
        <f t="shared" si="592"/>
        <v>0</v>
      </c>
      <c r="Y5510" s="1069">
        <f>[5]building!Y5501</f>
        <v>0</v>
      </c>
      <c r="Z5510" s="749">
        <f t="shared" si="593"/>
        <v>0</v>
      </c>
      <c r="AA5510" s="1071"/>
      <c r="AB5510" s="1071"/>
    </row>
    <row r="5511" spans="23:28" ht="70.5" customHeight="1">
      <c r="W5511" s="829">
        <f t="shared" si="591"/>
        <v>0</v>
      </c>
      <c r="X5511" s="828">
        <f t="shared" si="592"/>
        <v>0</v>
      </c>
      <c r="Y5511" s="1069">
        <f>[5]building!Y5502</f>
        <v>0</v>
      </c>
      <c r="Z5511" s="749">
        <f t="shared" si="593"/>
        <v>0</v>
      </c>
      <c r="AA5511" s="1071"/>
      <c r="AB5511" s="1071"/>
    </row>
    <row r="5512" spans="23:28" ht="70.5" customHeight="1">
      <c r="W5512" s="829">
        <f t="shared" si="591"/>
        <v>0</v>
      </c>
      <c r="X5512" s="828">
        <f t="shared" si="592"/>
        <v>0</v>
      </c>
      <c r="Y5512" s="1069">
        <f>[5]building!Y5503</f>
        <v>0</v>
      </c>
      <c r="Z5512" s="749">
        <f t="shared" si="593"/>
        <v>0</v>
      </c>
      <c r="AA5512" s="1071"/>
      <c r="AB5512" s="1071"/>
    </row>
    <row r="5513" spans="23:28" ht="70.5" customHeight="1">
      <c r="W5513" s="829">
        <f t="shared" si="591"/>
        <v>0</v>
      </c>
      <c r="X5513" s="828">
        <f t="shared" si="592"/>
        <v>0</v>
      </c>
      <c r="Y5513" s="1069">
        <f>[5]building!Y5504</f>
        <v>0</v>
      </c>
      <c r="Z5513" s="749">
        <f t="shared" si="593"/>
        <v>0</v>
      </c>
      <c r="AA5513" s="1071"/>
      <c r="AB5513" s="1071"/>
    </row>
    <row r="5514" spans="23:28" ht="70.5" customHeight="1">
      <c r="W5514" s="829">
        <f t="shared" si="591"/>
        <v>0</v>
      </c>
      <c r="X5514" s="828">
        <f t="shared" si="592"/>
        <v>0</v>
      </c>
      <c r="Y5514" s="1069">
        <f>[5]building!Y5505</f>
        <v>0</v>
      </c>
      <c r="Z5514" s="749">
        <f t="shared" si="593"/>
        <v>0</v>
      </c>
      <c r="AA5514" s="1071"/>
      <c r="AB5514" s="1071"/>
    </row>
    <row r="5515" spans="23:28" ht="70.5" customHeight="1">
      <c r="W5515" s="829">
        <f t="shared" si="591"/>
        <v>0</v>
      </c>
      <c r="X5515" s="828">
        <f t="shared" si="592"/>
        <v>0</v>
      </c>
      <c r="Y5515" s="1069">
        <f>[5]building!Y5506</f>
        <v>0</v>
      </c>
      <c r="Z5515" s="749">
        <f t="shared" si="593"/>
        <v>0</v>
      </c>
      <c r="AA5515" s="1071"/>
      <c r="AB5515" s="1071"/>
    </row>
    <row r="5516" spans="23:28" ht="70.5" customHeight="1">
      <c r="W5516" s="829">
        <f t="shared" si="591"/>
        <v>0</v>
      </c>
      <c r="X5516" s="828">
        <f t="shared" si="592"/>
        <v>0</v>
      </c>
      <c r="Y5516" s="1069">
        <f>[5]building!Y5507</f>
        <v>0</v>
      </c>
      <c r="Z5516" s="749">
        <f t="shared" si="593"/>
        <v>0</v>
      </c>
      <c r="AA5516" s="1071"/>
      <c r="AB5516" s="1071"/>
    </row>
    <row r="5517" spans="23:28" ht="70.5" customHeight="1">
      <c r="W5517" s="829">
        <f t="shared" si="591"/>
        <v>0</v>
      </c>
      <c r="X5517" s="828">
        <f t="shared" si="592"/>
        <v>0</v>
      </c>
      <c r="Y5517" s="1069">
        <f>[5]building!Y5508</f>
        <v>0</v>
      </c>
      <c r="Z5517" s="749">
        <f t="shared" si="593"/>
        <v>0</v>
      </c>
      <c r="AA5517" s="1071"/>
      <c r="AB5517" s="1071"/>
    </row>
    <row r="5518" spans="23:28" ht="70.5" customHeight="1">
      <c r="W5518" s="829">
        <f t="shared" si="591"/>
        <v>0</v>
      </c>
      <c r="X5518" s="828">
        <f t="shared" si="592"/>
        <v>0</v>
      </c>
      <c r="Y5518" s="1069">
        <f>[5]building!Y5509</f>
        <v>0</v>
      </c>
      <c r="Z5518" s="749">
        <f t="shared" si="593"/>
        <v>0</v>
      </c>
      <c r="AA5518" s="1071"/>
      <c r="AB5518" s="1071"/>
    </row>
    <row r="5519" spans="23:28" ht="70.5" customHeight="1">
      <c r="W5519" s="829">
        <f t="shared" si="591"/>
        <v>0</v>
      </c>
      <c r="X5519" s="828">
        <f t="shared" si="592"/>
        <v>0</v>
      </c>
      <c r="Y5519" s="1069">
        <f>[5]building!Y5510</f>
        <v>0</v>
      </c>
      <c r="Z5519" s="749">
        <f t="shared" si="593"/>
        <v>0</v>
      </c>
      <c r="AA5519" s="1071"/>
      <c r="AB5519" s="1071"/>
    </row>
    <row r="5520" spans="23:28" ht="70.5" customHeight="1">
      <c r="W5520" s="829">
        <f t="shared" si="591"/>
        <v>0</v>
      </c>
      <c r="X5520" s="828">
        <f t="shared" si="592"/>
        <v>0</v>
      </c>
      <c r="Y5520" s="1069">
        <f>[5]building!Y5511</f>
        <v>0</v>
      </c>
      <c r="Z5520" s="749">
        <f t="shared" si="593"/>
        <v>0</v>
      </c>
      <c r="AA5520" s="1071"/>
      <c r="AB5520" s="1071"/>
    </row>
    <row r="5521" spans="23:28" ht="70.5" customHeight="1">
      <c r="W5521" s="829">
        <f t="shared" si="591"/>
        <v>0</v>
      </c>
      <c r="X5521" s="828">
        <f t="shared" si="592"/>
        <v>0</v>
      </c>
      <c r="Y5521" s="1069">
        <f>[5]building!Y5512</f>
        <v>0</v>
      </c>
      <c r="Z5521" s="749">
        <f t="shared" si="593"/>
        <v>0</v>
      </c>
      <c r="AA5521" s="1071"/>
      <c r="AB5521" s="1071"/>
    </row>
    <row r="5522" spans="23:28" ht="70.5" customHeight="1">
      <c r="W5522" s="829">
        <f t="shared" si="591"/>
        <v>0</v>
      </c>
      <c r="X5522" s="828">
        <f t="shared" si="592"/>
        <v>0</v>
      </c>
      <c r="Y5522" s="1069">
        <f>[5]building!Y5513</f>
        <v>0</v>
      </c>
      <c r="Z5522" s="749">
        <f t="shared" si="593"/>
        <v>0</v>
      </c>
      <c r="AA5522" s="1071"/>
      <c r="AB5522" s="1071"/>
    </row>
    <row r="5523" spans="23:28" ht="70.5" customHeight="1">
      <c r="W5523" s="829">
        <f t="shared" si="591"/>
        <v>0</v>
      </c>
      <c r="X5523" s="828">
        <f t="shared" si="592"/>
        <v>0</v>
      </c>
      <c r="Y5523" s="1069">
        <f>[5]building!Y5514</f>
        <v>0</v>
      </c>
      <c r="Z5523" s="749">
        <f t="shared" si="593"/>
        <v>0</v>
      </c>
      <c r="AA5523" s="1071"/>
      <c r="AB5523" s="1071"/>
    </row>
    <row r="5524" spans="23:28" ht="70.5" customHeight="1">
      <c r="W5524" s="829">
        <f t="shared" si="591"/>
        <v>0</v>
      </c>
      <c r="X5524" s="828">
        <f t="shared" si="592"/>
        <v>0</v>
      </c>
      <c r="Y5524" s="1069">
        <f>[5]building!Y5515</f>
        <v>0</v>
      </c>
      <c r="Z5524" s="749">
        <f t="shared" si="593"/>
        <v>0</v>
      </c>
      <c r="AA5524" s="1071"/>
      <c r="AB5524" s="1071"/>
    </row>
    <row r="5525" spans="23:28" ht="70.5" customHeight="1">
      <c r="W5525" s="829">
        <f t="shared" si="591"/>
        <v>0</v>
      </c>
      <c r="X5525" s="828">
        <f t="shared" si="592"/>
        <v>0</v>
      </c>
      <c r="Y5525" s="1069">
        <f>[5]building!Y5516</f>
        <v>0</v>
      </c>
      <c r="Z5525" s="749">
        <f t="shared" si="593"/>
        <v>0</v>
      </c>
      <c r="AA5525" s="1071"/>
      <c r="AB5525" s="1071"/>
    </row>
    <row r="5526" spans="23:28" ht="70.5" customHeight="1">
      <c r="W5526" s="829">
        <f t="shared" si="591"/>
        <v>0</v>
      </c>
      <c r="X5526" s="828">
        <f t="shared" si="592"/>
        <v>0</v>
      </c>
      <c r="Y5526" s="1069">
        <f>[5]building!Y5517</f>
        <v>0</v>
      </c>
      <c r="Z5526" s="749">
        <f t="shared" si="593"/>
        <v>0</v>
      </c>
      <c r="AA5526" s="1071"/>
      <c r="AB5526" s="1071"/>
    </row>
    <row r="5527" spans="23:28" ht="70.5" customHeight="1">
      <c r="W5527" s="829">
        <f t="shared" si="591"/>
        <v>0</v>
      </c>
      <c r="X5527" s="828">
        <f t="shared" si="592"/>
        <v>0</v>
      </c>
      <c r="Y5527" s="1069">
        <f>[5]building!Y5518</f>
        <v>0</v>
      </c>
      <c r="Z5527" s="749">
        <f t="shared" si="593"/>
        <v>0</v>
      </c>
      <c r="AA5527" s="1071"/>
      <c r="AB5527" s="1071"/>
    </row>
    <row r="5528" spans="23:28" ht="70.5" customHeight="1">
      <c r="W5528" s="829">
        <f t="shared" si="591"/>
        <v>0</v>
      </c>
      <c r="X5528" s="828">
        <f t="shared" si="592"/>
        <v>0</v>
      </c>
      <c r="Y5528" s="1069">
        <f>[5]building!Y5519</f>
        <v>0</v>
      </c>
      <c r="Z5528" s="749">
        <f t="shared" si="593"/>
        <v>0</v>
      </c>
      <c r="AA5528" s="1071"/>
      <c r="AB5528" s="1071"/>
    </row>
    <row r="5529" spans="23:28" ht="70.5" customHeight="1">
      <c r="W5529" s="829">
        <f t="shared" si="591"/>
        <v>0</v>
      </c>
      <c r="X5529" s="828">
        <f t="shared" si="592"/>
        <v>0</v>
      </c>
      <c r="Y5529" s="1069">
        <f>[5]building!Y5520</f>
        <v>0</v>
      </c>
      <c r="Z5529" s="749">
        <f t="shared" si="593"/>
        <v>0</v>
      </c>
      <c r="AA5529" s="1071"/>
      <c r="AB5529" s="1071"/>
    </row>
    <row r="5530" spans="23:28" ht="70.5" customHeight="1">
      <c r="W5530" s="829">
        <f t="shared" si="591"/>
        <v>0</v>
      </c>
      <c r="X5530" s="828">
        <f t="shared" si="592"/>
        <v>0</v>
      </c>
      <c r="Y5530" s="1069">
        <f>[5]building!Y5521</f>
        <v>0</v>
      </c>
      <c r="Z5530" s="749">
        <f t="shared" si="593"/>
        <v>0</v>
      </c>
      <c r="AA5530" s="1071"/>
      <c r="AB5530" s="1071"/>
    </row>
    <row r="5531" spans="23:28" ht="70.5" customHeight="1">
      <c r="W5531" s="829">
        <f t="shared" si="591"/>
        <v>0</v>
      </c>
      <c r="X5531" s="828">
        <f t="shared" si="592"/>
        <v>0</v>
      </c>
      <c r="Y5531" s="1069">
        <f>[5]building!Y5522</f>
        <v>0</v>
      </c>
      <c r="Z5531" s="749">
        <f t="shared" si="593"/>
        <v>0</v>
      </c>
      <c r="AA5531" s="1071"/>
      <c r="AB5531" s="1071"/>
    </row>
    <row r="5532" spans="23:28" ht="70.5" customHeight="1">
      <c r="W5532" s="829">
        <f t="shared" si="591"/>
        <v>0</v>
      </c>
      <c r="X5532" s="828">
        <f t="shared" si="592"/>
        <v>0</v>
      </c>
      <c r="Y5532" s="1069">
        <f>[5]building!Y5523</f>
        <v>0</v>
      </c>
      <c r="Z5532" s="749">
        <f t="shared" si="593"/>
        <v>0</v>
      </c>
      <c r="AA5532" s="1071"/>
      <c r="AB5532" s="1071"/>
    </row>
    <row r="5533" spans="23:28" ht="70.5" customHeight="1">
      <c r="W5533" s="829">
        <f t="shared" si="591"/>
        <v>0</v>
      </c>
      <c r="X5533" s="828">
        <f t="shared" si="592"/>
        <v>0</v>
      </c>
      <c r="Y5533" s="1069">
        <f>[5]building!Y5524</f>
        <v>0</v>
      </c>
      <c r="Z5533" s="749">
        <f t="shared" si="593"/>
        <v>0</v>
      </c>
      <c r="AA5533" s="1071"/>
      <c r="AB5533" s="1071"/>
    </row>
    <row r="5534" spans="23:28" ht="70.5" customHeight="1">
      <c r="W5534" s="829">
        <f t="shared" ref="W5534:W5597" si="594">G5534+I5534+K5534+M5534+O5534+Q5534+S5534+U5534</f>
        <v>0</v>
      </c>
      <c r="X5534" s="828">
        <f t="shared" ref="X5534:X5597" si="595">W5534*C5534</f>
        <v>0</v>
      </c>
      <c r="Y5534" s="1069">
        <f>[5]building!Y5525</f>
        <v>0</v>
      </c>
      <c r="Z5534" s="749">
        <f t="shared" ref="Z5534:Z5597" si="596">Y5534*C5534</f>
        <v>0</v>
      </c>
      <c r="AA5534" s="1071"/>
      <c r="AB5534" s="1071"/>
    </row>
    <row r="5535" spans="23:28" ht="70.5" customHeight="1">
      <c r="W5535" s="829">
        <f t="shared" si="594"/>
        <v>0</v>
      </c>
      <c r="X5535" s="828">
        <f t="shared" si="595"/>
        <v>0</v>
      </c>
      <c r="Y5535" s="1069">
        <f>[5]building!Y5526</f>
        <v>0</v>
      </c>
      <c r="Z5535" s="749">
        <f t="shared" si="596"/>
        <v>0</v>
      </c>
      <c r="AA5535" s="1071"/>
      <c r="AB5535" s="1071"/>
    </row>
    <row r="5536" spans="23:28" ht="70.5" customHeight="1">
      <c r="W5536" s="829">
        <f t="shared" si="594"/>
        <v>0</v>
      </c>
      <c r="X5536" s="828">
        <f t="shared" si="595"/>
        <v>0</v>
      </c>
      <c r="Y5536" s="1069">
        <f>[5]building!Y5527</f>
        <v>0</v>
      </c>
      <c r="Z5536" s="749">
        <f t="shared" si="596"/>
        <v>0</v>
      </c>
      <c r="AA5536" s="1071"/>
      <c r="AB5536" s="1071"/>
    </row>
    <row r="5537" spans="23:28" ht="70.5" customHeight="1">
      <c r="W5537" s="829">
        <f t="shared" si="594"/>
        <v>0</v>
      </c>
      <c r="X5537" s="828">
        <f t="shared" si="595"/>
        <v>0</v>
      </c>
      <c r="Y5537" s="1069">
        <f>[5]building!Y5528</f>
        <v>0</v>
      </c>
      <c r="Z5537" s="749">
        <f t="shared" si="596"/>
        <v>0</v>
      </c>
      <c r="AA5537" s="1071"/>
      <c r="AB5537" s="1071"/>
    </row>
    <row r="5538" spans="23:28" ht="70.5" customHeight="1">
      <c r="W5538" s="829">
        <f t="shared" si="594"/>
        <v>0</v>
      </c>
      <c r="X5538" s="828">
        <f t="shared" si="595"/>
        <v>0</v>
      </c>
      <c r="Y5538" s="1069">
        <f>[5]building!Y5529</f>
        <v>0</v>
      </c>
      <c r="Z5538" s="749">
        <f t="shared" si="596"/>
        <v>0</v>
      </c>
      <c r="AA5538" s="1071"/>
      <c r="AB5538" s="1071"/>
    </row>
    <row r="5539" spans="23:28" ht="70.5" customHeight="1">
      <c r="W5539" s="829">
        <f t="shared" si="594"/>
        <v>0</v>
      </c>
      <c r="X5539" s="828">
        <f t="shared" si="595"/>
        <v>0</v>
      </c>
      <c r="Y5539" s="1069">
        <f>[5]building!Y5530</f>
        <v>0</v>
      </c>
      <c r="Z5539" s="749">
        <f t="shared" si="596"/>
        <v>0</v>
      </c>
      <c r="AA5539" s="1071"/>
      <c r="AB5539" s="1071"/>
    </row>
    <row r="5540" spans="23:28" ht="70.5" customHeight="1">
      <c r="W5540" s="829">
        <f t="shared" si="594"/>
        <v>0</v>
      </c>
      <c r="X5540" s="828">
        <f t="shared" si="595"/>
        <v>0</v>
      </c>
      <c r="Y5540" s="1069">
        <f>[5]building!Y5531</f>
        <v>0</v>
      </c>
      <c r="Z5540" s="749">
        <f t="shared" si="596"/>
        <v>0</v>
      </c>
      <c r="AA5540" s="1071"/>
      <c r="AB5540" s="1071"/>
    </row>
    <row r="5541" spans="23:28" ht="70.5" customHeight="1">
      <c r="W5541" s="829">
        <f t="shared" si="594"/>
        <v>0</v>
      </c>
      <c r="X5541" s="828">
        <f t="shared" si="595"/>
        <v>0</v>
      </c>
      <c r="Y5541" s="1069">
        <f>[5]building!Y5532</f>
        <v>0</v>
      </c>
      <c r="Z5541" s="749">
        <f t="shared" si="596"/>
        <v>0</v>
      </c>
      <c r="AA5541" s="1071"/>
      <c r="AB5541" s="1071"/>
    </row>
    <row r="5542" spans="23:28" ht="70.5" customHeight="1">
      <c r="W5542" s="829">
        <f t="shared" si="594"/>
        <v>0</v>
      </c>
      <c r="X5542" s="828">
        <f t="shared" si="595"/>
        <v>0</v>
      </c>
      <c r="Y5542" s="1069">
        <f>[5]building!Y5533</f>
        <v>0</v>
      </c>
      <c r="Z5542" s="749">
        <f t="shared" si="596"/>
        <v>0</v>
      </c>
      <c r="AA5542" s="1071"/>
      <c r="AB5542" s="1071"/>
    </row>
    <row r="5543" spans="23:28" ht="70.5" customHeight="1">
      <c r="W5543" s="829">
        <f t="shared" si="594"/>
        <v>0</v>
      </c>
      <c r="X5543" s="828">
        <f t="shared" si="595"/>
        <v>0</v>
      </c>
      <c r="Y5543" s="1069">
        <f>[5]building!Y5534</f>
        <v>0</v>
      </c>
      <c r="Z5543" s="749">
        <f t="shared" si="596"/>
        <v>0</v>
      </c>
      <c r="AA5543" s="1071"/>
      <c r="AB5543" s="1071"/>
    </row>
    <row r="5544" spans="23:28" ht="70.5" customHeight="1">
      <c r="W5544" s="829">
        <f t="shared" si="594"/>
        <v>0</v>
      </c>
      <c r="X5544" s="828">
        <f t="shared" si="595"/>
        <v>0</v>
      </c>
      <c r="Y5544" s="1069">
        <f>[5]building!Y5535</f>
        <v>0</v>
      </c>
      <c r="Z5544" s="749">
        <f t="shared" si="596"/>
        <v>0</v>
      </c>
      <c r="AA5544" s="1071"/>
      <c r="AB5544" s="1071"/>
    </row>
    <row r="5545" spans="23:28" ht="70.5" customHeight="1">
      <c r="W5545" s="829">
        <f t="shared" si="594"/>
        <v>0</v>
      </c>
      <c r="X5545" s="828">
        <f t="shared" si="595"/>
        <v>0</v>
      </c>
      <c r="Y5545" s="1069">
        <f>[5]building!Y5536</f>
        <v>0</v>
      </c>
      <c r="Z5545" s="749">
        <f t="shared" si="596"/>
        <v>0</v>
      </c>
      <c r="AA5545" s="1071"/>
      <c r="AB5545" s="1071"/>
    </row>
    <row r="5546" spans="23:28" ht="70.5" customHeight="1">
      <c r="W5546" s="829">
        <f t="shared" si="594"/>
        <v>0</v>
      </c>
      <c r="X5546" s="828">
        <f t="shared" si="595"/>
        <v>0</v>
      </c>
      <c r="Y5546" s="1069">
        <f>[5]building!Y5537</f>
        <v>0</v>
      </c>
      <c r="Z5546" s="749">
        <f t="shared" si="596"/>
        <v>0</v>
      </c>
      <c r="AA5546" s="1071"/>
      <c r="AB5546" s="1071"/>
    </row>
    <row r="5547" spans="23:28" ht="70.5" customHeight="1">
      <c r="W5547" s="829">
        <f t="shared" si="594"/>
        <v>0</v>
      </c>
      <c r="X5547" s="828">
        <f t="shared" si="595"/>
        <v>0</v>
      </c>
      <c r="Y5547" s="1069">
        <f>[5]building!Y5538</f>
        <v>0</v>
      </c>
      <c r="Z5547" s="749">
        <f t="shared" si="596"/>
        <v>0</v>
      </c>
      <c r="AA5547" s="1071"/>
      <c r="AB5547" s="1071"/>
    </row>
    <row r="5548" spans="23:28" ht="70.5" customHeight="1">
      <c r="W5548" s="829">
        <f t="shared" si="594"/>
        <v>0</v>
      </c>
      <c r="X5548" s="828">
        <f t="shared" si="595"/>
        <v>0</v>
      </c>
      <c r="Y5548" s="1069">
        <f>[5]building!Y5539</f>
        <v>0</v>
      </c>
      <c r="Z5548" s="749">
        <f t="shared" si="596"/>
        <v>0</v>
      </c>
      <c r="AA5548" s="1071"/>
      <c r="AB5548" s="1071"/>
    </row>
    <row r="5549" spans="23:28" ht="70.5" customHeight="1">
      <c r="W5549" s="829">
        <f t="shared" si="594"/>
        <v>0</v>
      </c>
      <c r="X5549" s="828">
        <f t="shared" si="595"/>
        <v>0</v>
      </c>
      <c r="Y5549" s="1069">
        <f>[5]building!Y5540</f>
        <v>0</v>
      </c>
      <c r="Z5549" s="749">
        <f t="shared" si="596"/>
        <v>0</v>
      </c>
      <c r="AA5549" s="1071"/>
      <c r="AB5549" s="1071"/>
    </row>
    <row r="5550" spans="23:28" ht="70.5" customHeight="1">
      <c r="W5550" s="829">
        <f t="shared" si="594"/>
        <v>0</v>
      </c>
      <c r="X5550" s="828">
        <f t="shared" si="595"/>
        <v>0</v>
      </c>
      <c r="Y5550" s="1069">
        <f>[5]building!Y5541</f>
        <v>0</v>
      </c>
      <c r="Z5550" s="749">
        <f t="shared" si="596"/>
        <v>0</v>
      </c>
      <c r="AA5550" s="1071"/>
      <c r="AB5550" s="1071"/>
    </row>
    <row r="5551" spans="23:28" ht="70.5" customHeight="1">
      <c r="W5551" s="829">
        <f t="shared" si="594"/>
        <v>0</v>
      </c>
      <c r="X5551" s="828">
        <f t="shared" si="595"/>
        <v>0</v>
      </c>
      <c r="Y5551" s="1069">
        <f>[5]building!Y5542</f>
        <v>0</v>
      </c>
      <c r="Z5551" s="749">
        <f t="shared" si="596"/>
        <v>0</v>
      </c>
      <c r="AA5551" s="1071"/>
      <c r="AB5551" s="1071"/>
    </row>
    <row r="5552" spans="23:28" ht="70.5" customHeight="1">
      <c r="W5552" s="829">
        <f t="shared" si="594"/>
        <v>0</v>
      </c>
      <c r="X5552" s="828">
        <f t="shared" si="595"/>
        <v>0</v>
      </c>
      <c r="Y5552" s="1069">
        <f>[5]building!Y5543</f>
        <v>0</v>
      </c>
      <c r="Z5552" s="749">
        <f t="shared" si="596"/>
        <v>0</v>
      </c>
      <c r="AA5552" s="1071"/>
      <c r="AB5552" s="1071"/>
    </row>
    <row r="5553" spans="23:28" ht="70.5" customHeight="1">
      <c r="W5553" s="829">
        <f t="shared" si="594"/>
        <v>0</v>
      </c>
      <c r="X5553" s="828">
        <f t="shared" si="595"/>
        <v>0</v>
      </c>
      <c r="Y5553" s="1069">
        <f>[5]building!Y5544</f>
        <v>0</v>
      </c>
      <c r="Z5553" s="749">
        <f t="shared" si="596"/>
        <v>0</v>
      </c>
      <c r="AA5553" s="1071"/>
      <c r="AB5553" s="1071"/>
    </row>
    <row r="5554" spans="23:28" ht="70.5" customHeight="1">
      <c r="W5554" s="829">
        <f t="shared" si="594"/>
        <v>0</v>
      </c>
      <c r="X5554" s="828">
        <f t="shared" si="595"/>
        <v>0</v>
      </c>
      <c r="Y5554" s="1069">
        <f>[5]building!Y5545</f>
        <v>0</v>
      </c>
      <c r="Z5554" s="749">
        <f t="shared" si="596"/>
        <v>0</v>
      </c>
      <c r="AA5554" s="1071"/>
      <c r="AB5554" s="1071"/>
    </row>
    <row r="5555" spans="23:28" ht="70.5" customHeight="1">
      <c r="W5555" s="829">
        <f t="shared" si="594"/>
        <v>0</v>
      </c>
      <c r="X5555" s="828">
        <f t="shared" si="595"/>
        <v>0</v>
      </c>
      <c r="Y5555" s="1069">
        <f>[5]building!Y5546</f>
        <v>0</v>
      </c>
      <c r="Z5555" s="749">
        <f t="shared" si="596"/>
        <v>0</v>
      </c>
      <c r="AA5555" s="1071"/>
      <c r="AB5555" s="1071"/>
    </row>
    <row r="5556" spans="23:28" ht="70.5" customHeight="1">
      <c r="W5556" s="829">
        <f t="shared" si="594"/>
        <v>0</v>
      </c>
      <c r="X5556" s="828">
        <f t="shared" si="595"/>
        <v>0</v>
      </c>
      <c r="Y5556" s="1069">
        <f>[5]building!Y5547</f>
        <v>0</v>
      </c>
      <c r="Z5556" s="749">
        <f t="shared" si="596"/>
        <v>0</v>
      </c>
      <c r="AA5556" s="1071"/>
      <c r="AB5556" s="1071"/>
    </row>
    <row r="5557" spans="23:28" ht="70.5" customHeight="1">
      <c r="W5557" s="829">
        <f t="shared" si="594"/>
        <v>0</v>
      </c>
      <c r="X5557" s="828">
        <f t="shared" si="595"/>
        <v>0</v>
      </c>
      <c r="Y5557" s="1069">
        <f>[5]building!Y5548</f>
        <v>0</v>
      </c>
      <c r="Z5557" s="749">
        <f t="shared" si="596"/>
        <v>0</v>
      </c>
      <c r="AA5557" s="1071"/>
      <c r="AB5557" s="1071"/>
    </row>
    <row r="5558" spans="23:28" ht="70.5" customHeight="1">
      <c r="W5558" s="829">
        <f t="shared" si="594"/>
        <v>0</v>
      </c>
      <c r="X5558" s="828">
        <f t="shared" si="595"/>
        <v>0</v>
      </c>
      <c r="Y5558" s="1069">
        <f>[5]building!Y5549</f>
        <v>0</v>
      </c>
      <c r="Z5558" s="749">
        <f t="shared" si="596"/>
        <v>0</v>
      </c>
      <c r="AA5558" s="1071"/>
      <c r="AB5558" s="1071"/>
    </row>
    <row r="5559" spans="23:28" ht="70.5" customHeight="1">
      <c r="W5559" s="829">
        <f t="shared" si="594"/>
        <v>0</v>
      </c>
      <c r="X5559" s="828">
        <f t="shared" si="595"/>
        <v>0</v>
      </c>
      <c r="Y5559" s="1069">
        <f>[5]building!Y5550</f>
        <v>0</v>
      </c>
      <c r="Z5559" s="749">
        <f t="shared" si="596"/>
        <v>0</v>
      </c>
      <c r="AA5559" s="1071"/>
      <c r="AB5559" s="1071"/>
    </row>
    <row r="5560" spans="23:28" ht="70.5" customHeight="1">
      <c r="W5560" s="829">
        <f t="shared" si="594"/>
        <v>0</v>
      </c>
      <c r="X5560" s="828">
        <f t="shared" si="595"/>
        <v>0</v>
      </c>
      <c r="Y5560" s="1069">
        <f>[5]building!Y5551</f>
        <v>0</v>
      </c>
      <c r="Z5560" s="749">
        <f t="shared" si="596"/>
        <v>0</v>
      </c>
      <c r="AA5560" s="1071"/>
      <c r="AB5560" s="1071"/>
    </row>
    <row r="5561" spans="23:28" ht="70.5" customHeight="1">
      <c r="W5561" s="829">
        <f t="shared" si="594"/>
        <v>0</v>
      </c>
      <c r="X5561" s="828">
        <f t="shared" si="595"/>
        <v>0</v>
      </c>
      <c r="Y5561" s="1069">
        <f>[5]building!Y5552</f>
        <v>0</v>
      </c>
      <c r="Z5561" s="749">
        <f t="shared" si="596"/>
        <v>0</v>
      </c>
      <c r="AA5561" s="1071"/>
      <c r="AB5561" s="1071"/>
    </row>
    <row r="5562" spans="23:28" ht="70.5" customHeight="1">
      <c r="W5562" s="829">
        <f t="shared" si="594"/>
        <v>0</v>
      </c>
      <c r="X5562" s="828">
        <f t="shared" si="595"/>
        <v>0</v>
      </c>
      <c r="Y5562" s="1069">
        <f>[5]building!Y5553</f>
        <v>0</v>
      </c>
      <c r="Z5562" s="749">
        <f t="shared" si="596"/>
        <v>0</v>
      </c>
      <c r="AA5562" s="1071"/>
      <c r="AB5562" s="1071"/>
    </row>
    <row r="5563" spans="23:28" ht="70.5" customHeight="1">
      <c r="W5563" s="829">
        <f t="shared" si="594"/>
        <v>0</v>
      </c>
      <c r="X5563" s="828">
        <f t="shared" si="595"/>
        <v>0</v>
      </c>
      <c r="Y5563" s="1069">
        <f>[5]building!Y5554</f>
        <v>0</v>
      </c>
      <c r="Z5563" s="749">
        <f t="shared" si="596"/>
        <v>0</v>
      </c>
      <c r="AA5563" s="1071"/>
      <c r="AB5563" s="1071"/>
    </row>
    <row r="5564" spans="23:28" ht="70.5" customHeight="1">
      <c r="W5564" s="829">
        <f t="shared" si="594"/>
        <v>0</v>
      </c>
      <c r="X5564" s="828">
        <f t="shared" si="595"/>
        <v>0</v>
      </c>
      <c r="Y5564" s="1069">
        <f>[5]building!Y5555</f>
        <v>0</v>
      </c>
      <c r="Z5564" s="749">
        <f t="shared" si="596"/>
        <v>0</v>
      </c>
      <c r="AA5564" s="1071"/>
      <c r="AB5564" s="1071"/>
    </row>
    <row r="5565" spans="23:28" ht="70.5" customHeight="1">
      <c r="W5565" s="829">
        <f t="shared" si="594"/>
        <v>0</v>
      </c>
      <c r="X5565" s="828">
        <f t="shared" si="595"/>
        <v>0</v>
      </c>
      <c r="Y5565" s="1069">
        <f>[5]building!Y5556</f>
        <v>0</v>
      </c>
      <c r="Z5565" s="749">
        <f t="shared" si="596"/>
        <v>0</v>
      </c>
      <c r="AA5565" s="1071"/>
      <c r="AB5565" s="1071"/>
    </row>
    <row r="5566" spans="23:28" ht="70.5" customHeight="1">
      <c r="W5566" s="829">
        <f t="shared" si="594"/>
        <v>0</v>
      </c>
      <c r="X5566" s="828">
        <f t="shared" si="595"/>
        <v>0</v>
      </c>
      <c r="Y5566" s="1069">
        <f>[5]building!Y5557</f>
        <v>0</v>
      </c>
      <c r="Z5566" s="749">
        <f t="shared" si="596"/>
        <v>0</v>
      </c>
      <c r="AA5566" s="1071"/>
      <c r="AB5566" s="1071"/>
    </row>
    <row r="5567" spans="23:28" ht="70.5" customHeight="1">
      <c r="W5567" s="829">
        <f t="shared" si="594"/>
        <v>0</v>
      </c>
      <c r="X5567" s="828">
        <f t="shared" si="595"/>
        <v>0</v>
      </c>
      <c r="Y5567" s="1069">
        <f>[5]building!Y5558</f>
        <v>0</v>
      </c>
      <c r="Z5567" s="749">
        <f t="shared" si="596"/>
        <v>0</v>
      </c>
      <c r="AA5567" s="1071"/>
      <c r="AB5567" s="1071"/>
    </row>
    <row r="5568" spans="23:28" ht="70.5" customHeight="1">
      <c r="W5568" s="829">
        <f t="shared" si="594"/>
        <v>0</v>
      </c>
      <c r="X5568" s="828">
        <f t="shared" si="595"/>
        <v>0</v>
      </c>
      <c r="Y5568" s="1069">
        <f>[5]building!Y5559</f>
        <v>0</v>
      </c>
      <c r="Z5568" s="749">
        <f t="shared" si="596"/>
        <v>0</v>
      </c>
      <c r="AA5568" s="1071"/>
      <c r="AB5568" s="1071"/>
    </row>
    <row r="5569" spans="23:28" ht="70.5" customHeight="1">
      <c r="W5569" s="829">
        <f t="shared" si="594"/>
        <v>0</v>
      </c>
      <c r="X5569" s="828">
        <f t="shared" si="595"/>
        <v>0</v>
      </c>
      <c r="Y5569" s="1069">
        <f>[5]building!Y5560</f>
        <v>0</v>
      </c>
      <c r="Z5569" s="749">
        <f t="shared" si="596"/>
        <v>0</v>
      </c>
      <c r="AA5569" s="1071"/>
      <c r="AB5569" s="1071"/>
    </row>
    <row r="5570" spans="23:28" ht="70.5" customHeight="1">
      <c r="W5570" s="829">
        <f t="shared" si="594"/>
        <v>0</v>
      </c>
      <c r="X5570" s="828">
        <f t="shared" si="595"/>
        <v>0</v>
      </c>
      <c r="Y5570" s="1069">
        <f>[5]building!Y5561</f>
        <v>0</v>
      </c>
      <c r="Z5570" s="749">
        <f t="shared" si="596"/>
        <v>0</v>
      </c>
      <c r="AA5570" s="1071"/>
      <c r="AB5570" s="1071"/>
    </row>
    <row r="5571" spans="23:28" ht="70.5" customHeight="1">
      <c r="W5571" s="829">
        <f t="shared" si="594"/>
        <v>0</v>
      </c>
      <c r="X5571" s="828">
        <f t="shared" si="595"/>
        <v>0</v>
      </c>
      <c r="Y5571" s="1069">
        <f>[5]building!Y5562</f>
        <v>0</v>
      </c>
      <c r="Z5571" s="749">
        <f t="shared" si="596"/>
        <v>0</v>
      </c>
      <c r="AA5571" s="1071"/>
      <c r="AB5571" s="1071"/>
    </row>
    <row r="5572" spans="23:28" ht="70.5" customHeight="1">
      <c r="W5572" s="829">
        <f t="shared" si="594"/>
        <v>0</v>
      </c>
      <c r="X5572" s="828">
        <f t="shared" si="595"/>
        <v>0</v>
      </c>
      <c r="Y5572" s="1069">
        <f>[5]building!Y5563</f>
        <v>0</v>
      </c>
      <c r="Z5572" s="749">
        <f t="shared" si="596"/>
        <v>0</v>
      </c>
      <c r="AA5572" s="1071"/>
      <c r="AB5572" s="1071"/>
    </row>
    <row r="5573" spans="23:28" ht="70.5" customHeight="1">
      <c r="W5573" s="829">
        <f t="shared" si="594"/>
        <v>0</v>
      </c>
      <c r="X5573" s="828">
        <f t="shared" si="595"/>
        <v>0</v>
      </c>
      <c r="Y5573" s="1069">
        <f>[5]building!Y5564</f>
        <v>0</v>
      </c>
      <c r="Z5573" s="749">
        <f t="shared" si="596"/>
        <v>0</v>
      </c>
      <c r="AA5573" s="1071"/>
      <c r="AB5573" s="1071"/>
    </row>
    <row r="5574" spans="23:28" ht="70.5" customHeight="1">
      <c r="W5574" s="829">
        <f t="shared" si="594"/>
        <v>0</v>
      </c>
      <c r="X5574" s="828">
        <f t="shared" si="595"/>
        <v>0</v>
      </c>
      <c r="Y5574" s="1069">
        <f>[5]building!Y5565</f>
        <v>0</v>
      </c>
      <c r="Z5574" s="749">
        <f t="shared" si="596"/>
        <v>0</v>
      </c>
      <c r="AA5574" s="1071"/>
      <c r="AB5574" s="1071"/>
    </row>
    <row r="5575" spans="23:28" ht="70.5" customHeight="1">
      <c r="W5575" s="829">
        <f t="shared" si="594"/>
        <v>0</v>
      </c>
      <c r="X5575" s="828">
        <f t="shared" si="595"/>
        <v>0</v>
      </c>
      <c r="Y5575" s="1069">
        <f>[5]building!Y5566</f>
        <v>0</v>
      </c>
      <c r="Z5575" s="749">
        <f t="shared" si="596"/>
        <v>0</v>
      </c>
      <c r="AA5575" s="1071"/>
      <c r="AB5575" s="1071"/>
    </row>
    <row r="5576" spans="23:28" ht="70.5" customHeight="1">
      <c r="W5576" s="829">
        <f t="shared" si="594"/>
        <v>0</v>
      </c>
      <c r="X5576" s="828">
        <f t="shared" si="595"/>
        <v>0</v>
      </c>
      <c r="Y5576" s="1069">
        <f>[5]building!Y5567</f>
        <v>0</v>
      </c>
      <c r="Z5576" s="749">
        <f t="shared" si="596"/>
        <v>0</v>
      </c>
      <c r="AA5576" s="1071"/>
      <c r="AB5576" s="1071"/>
    </row>
    <row r="5577" spans="23:28" ht="70.5" customHeight="1">
      <c r="W5577" s="829">
        <f t="shared" si="594"/>
        <v>0</v>
      </c>
      <c r="X5577" s="828">
        <f t="shared" si="595"/>
        <v>0</v>
      </c>
      <c r="Y5577" s="1069">
        <f>[5]building!Y5568</f>
        <v>0</v>
      </c>
      <c r="Z5577" s="749">
        <f t="shared" si="596"/>
        <v>0</v>
      </c>
      <c r="AA5577" s="1071"/>
      <c r="AB5577" s="1071"/>
    </row>
    <row r="5578" spans="23:28" ht="70.5" customHeight="1">
      <c r="W5578" s="829">
        <f t="shared" si="594"/>
        <v>0</v>
      </c>
      <c r="X5578" s="828">
        <f t="shared" si="595"/>
        <v>0</v>
      </c>
      <c r="Y5578" s="1069">
        <f>[5]building!Y5569</f>
        <v>0</v>
      </c>
      <c r="Z5578" s="749">
        <f t="shared" si="596"/>
        <v>0</v>
      </c>
      <c r="AA5578" s="1071"/>
      <c r="AB5578" s="1071"/>
    </row>
    <row r="5579" spans="23:28" ht="70.5" customHeight="1">
      <c r="W5579" s="829">
        <f t="shared" si="594"/>
        <v>0</v>
      </c>
      <c r="X5579" s="828">
        <f t="shared" si="595"/>
        <v>0</v>
      </c>
      <c r="Y5579" s="1069">
        <f>[5]building!Y5570</f>
        <v>0</v>
      </c>
      <c r="Z5579" s="749">
        <f t="shared" si="596"/>
        <v>0</v>
      </c>
      <c r="AA5579" s="1071"/>
      <c r="AB5579" s="1071"/>
    </row>
    <row r="5580" spans="23:28" ht="70.5" customHeight="1">
      <c r="W5580" s="829">
        <f t="shared" si="594"/>
        <v>0</v>
      </c>
      <c r="X5580" s="828">
        <f t="shared" si="595"/>
        <v>0</v>
      </c>
      <c r="Y5580" s="1069">
        <f>[5]building!Y5571</f>
        <v>0</v>
      </c>
      <c r="Z5580" s="749">
        <f t="shared" si="596"/>
        <v>0</v>
      </c>
      <c r="AA5580" s="1071"/>
      <c r="AB5580" s="1071"/>
    </row>
    <row r="5581" spans="23:28" ht="70.5" customHeight="1">
      <c r="W5581" s="829">
        <f t="shared" si="594"/>
        <v>0</v>
      </c>
      <c r="X5581" s="828">
        <f t="shared" si="595"/>
        <v>0</v>
      </c>
      <c r="Y5581" s="1069">
        <f>[5]building!Y5572</f>
        <v>0</v>
      </c>
      <c r="Z5581" s="749">
        <f t="shared" si="596"/>
        <v>0</v>
      </c>
      <c r="AA5581" s="1071"/>
      <c r="AB5581" s="1071"/>
    </row>
    <row r="5582" spans="23:28" ht="70.5" customHeight="1">
      <c r="W5582" s="829">
        <f t="shared" si="594"/>
        <v>0</v>
      </c>
      <c r="X5582" s="828">
        <f t="shared" si="595"/>
        <v>0</v>
      </c>
      <c r="Y5582" s="1069">
        <f>[5]building!Y5573</f>
        <v>0</v>
      </c>
      <c r="Z5582" s="749">
        <f t="shared" si="596"/>
        <v>0</v>
      </c>
      <c r="AA5582" s="1071"/>
      <c r="AB5582" s="1071"/>
    </row>
    <row r="5583" spans="23:28" ht="70.5" customHeight="1">
      <c r="W5583" s="829">
        <f t="shared" si="594"/>
        <v>0</v>
      </c>
      <c r="X5583" s="828">
        <f t="shared" si="595"/>
        <v>0</v>
      </c>
      <c r="Y5583" s="1069">
        <f>[5]building!Y5574</f>
        <v>0</v>
      </c>
      <c r="Z5583" s="749">
        <f t="shared" si="596"/>
        <v>0</v>
      </c>
      <c r="AA5583" s="1071"/>
      <c r="AB5583" s="1071"/>
    </row>
    <row r="5584" spans="23:28" ht="70.5" customHeight="1">
      <c r="W5584" s="829">
        <f t="shared" si="594"/>
        <v>0</v>
      </c>
      <c r="X5584" s="828">
        <f t="shared" si="595"/>
        <v>0</v>
      </c>
      <c r="Y5584" s="1069">
        <f>[5]building!Y5575</f>
        <v>0</v>
      </c>
      <c r="Z5584" s="749">
        <f t="shared" si="596"/>
        <v>0</v>
      </c>
      <c r="AA5584" s="1071"/>
      <c r="AB5584" s="1071"/>
    </row>
    <row r="5585" spans="23:28" ht="70.5" customHeight="1">
      <c r="W5585" s="829">
        <f t="shared" si="594"/>
        <v>0</v>
      </c>
      <c r="X5585" s="828">
        <f t="shared" si="595"/>
        <v>0</v>
      </c>
      <c r="Y5585" s="1069">
        <f>[5]building!Y5576</f>
        <v>0</v>
      </c>
      <c r="Z5585" s="749">
        <f t="shared" si="596"/>
        <v>0</v>
      </c>
      <c r="AA5585" s="1071"/>
      <c r="AB5585" s="1071"/>
    </row>
    <row r="5586" spans="23:28" ht="70.5" customHeight="1">
      <c r="W5586" s="829">
        <f t="shared" si="594"/>
        <v>0</v>
      </c>
      <c r="X5586" s="828">
        <f t="shared" si="595"/>
        <v>0</v>
      </c>
      <c r="Y5586" s="1069">
        <f>[5]building!Y5577</f>
        <v>0</v>
      </c>
      <c r="Z5586" s="749">
        <f t="shared" si="596"/>
        <v>0</v>
      </c>
      <c r="AA5586" s="1071"/>
      <c r="AB5586" s="1071"/>
    </row>
    <row r="5587" spans="23:28" ht="70.5" customHeight="1">
      <c r="W5587" s="829">
        <f t="shared" si="594"/>
        <v>0</v>
      </c>
      <c r="X5587" s="828">
        <f t="shared" si="595"/>
        <v>0</v>
      </c>
      <c r="Y5587" s="1069">
        <f>[5]building!Y5578</f>
        <v>0</v>
      </c>
      <c r="Z5587" s="749">
        <f t="shared" si="596"/>
        <v>0</v>
      </c>
      <c r="AA5587" s="1071"/>
      <c r="AB5587" s="1071"/>
    </row>
    <row r="5588" spans="23:28" ht="70.5" customHeight="1">
      <c r="W5588" s="829">
        <f t="shared" si="594"/>
        <v>0</v>
      </c>
      <c r="X5588" s="828">
        <f t="shared" si="595"/>
        <v>0</v>
      </c>
      <c r="Y5588" s="1069">
        <f>[5]building!Y5579</f>
        <v>0</v>
      </c>
      <c r="Z5588" s="749">
        <f t="shared" si="596"/>
        <v>0</v>
      </c>
      <c r="AA5588" s="1071"/>
      <c r="AB5588" s="1071"/>
    </row>
    <row r="5589" spans="23:28" ht="70.5" customHeight="1">
      <c r="W5589" s="829">
        <f t="shared" si="594"/>
        <v>0</v>
      </c>
      <c r="X5589" s="828">
        <f t="shared" si="595"/>
        <v>0</v>
      </c>
      <c r="Y5589" s="1069">
        <f>[5]building!Y5580</f>
        <v>0</v>
      </c>
      <c r="Z5589" s="749">
        <f t="shared" si="596"/>
        <v>0</v>
      </c>
      <c r="AA5589" s="1071"/>
      <c r="AB5589" s="1071"/>
    </row>
    <row r="5590" spans="23:28" ht="70.5" customHeight="1">
      <c r="W5590" s="829">
        <f t="shared" si="594"/>
        <v>0</v>
      </c>
      <c r="X5590" s="828">
        <f t="shared" si="595"/>
        <v>0</v>
      </c>
      <c r="Y5590" s="1069">
        <f>[5]building!Y5581</f>
        <v>0</v>
      </c>
      <c r="Z5590" s="749">
        <f t="shared" si="596"/>
        <v>0</v>
      </c>
      <c r="AA5590" s="1071"/>
      <c r="AB5590" s="1071"/>
    </row>
    <row r="5591" spans="23:28" ht="70.5" customHeight="1">
      <c r="W5591" s="829">
        <f t="shared" si="594"/>
        <v>0</v>
      </c>
      <c r="X5591" s="828">
        <f t="shared" si="595"/>
        <v>0</v>
      </c>
      <c r="Y5591" s="1069">
        <f>[5]building!Y5582</f>
        <v>0</v>
      </c>
      <c r="Z5591" s="749">
        <f t="shared" si="596"/>
        <v>0</v>
      </c>
      <c r="AA5591" s="1071"/>
      <c r="AB5591" s="1071"/>
    </row>
    <row r="5592" spans="23:28" ht="70.5" customHeight="1">
      <c r="W5592" s="829">
        <f t="shared" si="594"/>
        <v>0</v>
      </c>
      <c r="X5592" s="828">
        <f t="shared" si="595"/>
        <v>0</v>
      </c>
      <c r="Y5592" s="1069">
        <f>[5]building!Y5583</f>
        <v>0</v>
      </c>
      <c r="Z5592" s="749">
        <f t="shared" si="596"/>
        <v>0</v>
      </c>
      <c r="AA5592" s="1071"/>
      <c r="AB5592" s="1071"/>
    </row>
    <row r="5593" spans="23:28" ht="70.5" customHeight="1">
      <c r="W5593" s="829">
        <f t="shared" si="594"/>
        <v>0</v>
      </c>
      <c r="X5593" s="828">
        <f t="shared" si="595"/>
        <v>0</v>
      </c>
      <c r="Y5593" s="1069">
        <f>[5]building!Y5584</f>
        <v>0</v>
      </c>
      <c r="Z5593" s="749">
        <f t="shared" si="596"/>
        <v>0</v>
      </c>
      <c r="AA5593" s="1071"/>
      <c r="AB5593" s="1071"/>
    </row>
    <row r="5594" spans="23:28" ht="70.5" customHeight="1">
      <c r="W5594" s="829">
        <f t="shared" si="594"/>
        <v>0</v>
      </c>
      <c r="X5594" s="828">
        <f t="shared" si="595"/>
        <v>0</v>
      </c>
      <c r="Y5594" s="1069">
        <f>[5]building!Y5585</f>
        <v>0</v>
      </c>
      <c r="Z5594" s="749">
        <f t="shared" si="596"/>
        <v>0</v>
      </c>
      <c r="AA5594" s="1071"/>
      <c r="AB5594" s="1071"/>
    </row>
    <row r="5595" spans="23:28" ht="70.5" customHeight="1">
      <c r="W5595" s="829">
        <f t="shared" si="594"/>
        <v>0</v>
      </c>
      <c r="X5595" s="828">
        <f t="shared" si="595"/>
        <v>0</v>
      </c>
      <c r="Y5595" s="1069">
        <f>[5]building!Y5586</f>
        <v>0</v>
      </c>
      <c r="Z5595" s="749">
        <f t="shared" si="596"/>
        <v>0</v>
      </c>
      <c r="AA5595" s="1071"/>
      <c r="AB5595" s="1071"/>
    </row>
    <row r="5596" spans="23:28" ht="70.5" customHeight="1">
      <c r="W5596" s="829">
        <f t="shared" si="594"/>
        <v>0</v>
      </c>
      <c r="X5596" s="828">
        <f t="shared" si="595"/>
        <v>0</v>
      </c>
      <c r="Y5596" s="1069">
        <f>[5]building!Y5587</f>
        <v>0</v>
      </c>
      <c r="Z5596" s="749">
        <f t="shared" si="596"/>
        <v>0</v>
      </c>
      <c r="AA5596" s="1071"/>
      <c r="AB5596" s="1071"/>
    </row>
    <row r="5597" spans="23:28" ht="70.5" customHeight="1">
      <c r="W5597" s="829">
        <f t="shared" si="594"/>
        <v>0</v>
      </c>
      <c r="X5597" s="828">
        <f t="shared" si="595"/>
        <v>0</v>
      </c>
      <c r="Y5597" s="1069">
        <f>[5]building!Y5588</f>
        <v>0</v>
      </c>
      <c r="Z5597" s="749">
        <f t="shared" si="596"/>
        <v>0</v>
      </c>
      <c r="AA5597" s="1071"/>
      <c r="AB5597" s="1071"/>
    </row>
    <row r="5598" spans="23:28" ht="70.5" customHeight="1">
      <c r="W5598" s="829">
        <f t="shared" ref="W5598:W5661" si="597">G5598+I5598+K5598+M5598+O5598+Q5598+S5598+U5598</f>
        <v>0</v>
      </c>
      <c r="X5598" s="828">
        <f t="shared" ref="X5598:X5661" si="598">W5598*C5598</f>
        <v>0</v>
      </c>
      <c r="Y5598" s="1069">
        <f>[5]building!Y5589</f>
        <v>0</v>
      </c>
      <c r="Z5598" s="749">
        <f t="shared" ref="Z5598:Z5661" si="599">Y5598*C5598</f>
        <v>0</v>
      </c>
      <c r="AA5598" s="1071"/>
      <c r="AB5598" s="1071"/>
    </row>
    <row r="5599" spans="23:28" ht="70.5" customHeight="1">
      <c r="W5599" s="829">
        <f t="shared" si="597"/>
        <v>0</v>
      </c>
      <c r="X5599" s="828">
        <f t="shared" si="598"/>
        <v>0</v>
      </c>
      <c r="Y5599" s="1069">
        <f>[5]building!Y5590</f>
        <v>0</v>
      </c>
      <c r="Z5599" s="749">
        <f t="shared" si="599"/>
        <v>0</v>
      </c>
      <c r="AA5599" s="1071"/>
      <c r="AB5599" s="1071"/>
    </row>
    <row r="5600" spans="23:28" ht="70.5" customHeight="1">
      <c r="W5600" s="829">
        <f t="shared" si="597"/>
        <v>0</v>
      </c>
      <c r="X5600" s="828">
        <f t="shared" si="598"/>
        <v>0</v>
      </c>
      <c r="Y5600" s="1069">
        <f>[5]building!Y5591</f>
        <v>0</v>
      </c>
      <c r="Z5600" s="749">
        <f t="shared" si="599"/>
        <v>0</v>
      </c>
      <c r="AA5600" s="1071"/>
      <c r="AB5600" s="1071"/>
    </row>
    <row r="5601" spans="23:28" ht="70.5" customHeight="1">
      <c r="W5601" s="829">
        <f t="shared" si="597"/>
        <v>0</v>
      </c>
      <c r="X5601" s="828">
        <f t="shared" si="598"/>
        <v>0</v>
      </c>
      <c r="Y5601" s="1069">
        <f>[5]building!Y5592</f>
        <v>0</v>
      </c>
      <c r="Z5601" s="749">
        <f t="shared" si="599"/>
        <v>0</v>
      </c>
      <c r="AA5601" s="1071"/>
      <c r="AB5601" s="1071"/>
    </row>
    <row r="5602" spans="23:28" ht="70.5" customHeight="1">
      <c r="W5602" s="829">
        <f t="shared" si="597"/>
        <v>0</v>
      </c>
      <c r="X5602" s="828">
        <f t="shared" si="598"/>
        <v>0</v>
      </c>
      <c r="Y5602" s="1069">
        <f>[5]building!Y5593</f>
        <v>0</v>
      </c>
      <c r="Z5602" s="749">
        <f t="shared" si="599"/>
        <v>0</v>
      </c>
      <c r="AA5602" s="1071"/>
      <c r="AB5602" s="1071"/>
    </row>
    <row r="5603" spans="23:28" ht="70.5" customHeight="1">
      <c r="W5603" s="829">
        <f t="shared" si="597"/>
        <v>0</v>
      </c>
      <c r="X5603" s="828">
        <f t="shared" si="598"/>
        <v>0</v>
      </c>
      <c r="Y5603" s="1069">
        <f>[5]building!Y5594</f>
        <v>0</v>
      </c>
      <c r="Z5603" s="749">
        <f t="shared" si="599"/>
        <v>0</v>
      </c>
      <c r="AA5603" s="1071"/>
      <c r="AB5603" s="1071"/>
    </row>
    <row r="5604" spans="23:28" ht="70.5" customHeight="1">
      <c r="W5604" s="829">
        <f t="shared" si="597"/>
        <v>0</v>
      </c>
      <c r="X5604" s="828">
        <f t="shared" si="598"/>
        <v>0</v>
      </c>
      <c r="Y5604" s="1069">
        <f>[5]building!Y5595</f>
        <v>0</v>
      </c>
      <c r="Z5604" s="749">
        <f t="shared" si="599"/>
        <v>0</v>
      </c>
      <c r="AA5604" s="1071"/>
      <c r="AB5604" s="1071"/>
    </row>
    <row r="5605" spans="23:28" ht="70.5" customHeight="1">
      <c r="W5605" s="829">
        <f t="shared" si="597"/>
        <v>0</v>
      </c>
      <c r="X5605" s="828">
        <f t="shared" si="598"/>
        <v>0</v>
      </c>
      <c r="Y5605" s="1069">
        <f>[5]building!Y5596</f>
        <v>0</v>
      </c>
      <c r="Z5605" s="749">
        <f t="shared" si="599"/>
        <v>0</v>
      </c>
      <c r="AA5605" s="1071"/>
      <c r="AB5605" s="1071"/>
    </row>
    <row r="5606" spans="23:28" ht="70.5" customHeight="1">
      <c r="W5606" s="829">
        <f t="shared" si="597"/>
        <v>0</v>
      </c>
      <c r="X5606" s="828">
        <f t="shared" si="598"/>
        <v>0</v>
      </c>
      <c r="Y5606" s="1069">
        <f>[5]building!Y5597</f>
        <v>0</v>
      </c>
      <c r="Z5606" s="749">
        <f t="shared" si="599"/>
        <v>0</v>
      </c>
      <c r="AA5606" s="1071"/>
      <c r="AB5606" s="1071"/>
    </row>
    <row r="5607" spans="23:28" ht="70.5" customHeight="1">
      <c r="W5607" s="829">
        <f t="shared" si="597"/>
        <v>0</v>
      </c>
      <c r="X5607" s="828">
        <f t="shared" si="598"/>
        <v>0</v>
      </c>
      <c r="Y5607" s="1069">
        <f>[5]building!Y5598</f>
        <v>0</v>
      </c>
      <c r="Z5607" s="749">
        <f t="shared" si="599"/>
        <v>0</v>
      </c>
      <c r="AA5607" s="1071"/>
      <c r="AB5607" s="1071"/>
    </row>
    <row r="5608" spans="23:28" ht="70.5" customHeight="1">
      <c r="W5608" s="829">
        <f t="shared" si="597"/>
        <v>0</v>
      </c>
      <c r="X5608" s="828">
        <f t="shared" si="598"/>
        <v>0</v>
      </c>
      <c r="Y5608" s="1069">
        <f>[5]building!Y5599</f>
        <v>0</v>
      </c>
      <c r="Z5608" s="749">
        <f t="shared" si="599"/>
        <v>0</v>
      </c>
      <c r="AA5608" s="1071"/>
      <c r="AB5608" s="1071"/>
    </row>
    <row r="5609" spans="23:28" ht="70.5" customHeight="1">
      <c r="W5609" s="829">
        <f t="shared" si="597"/>
        <v>0</v>
      </c>
      <c r="X5609" s="828">
        <f t="shared" si="598"/>
        <v>0</v>
      </c>
      <c r="Y5609" s="1069">
        <f>[5]building!Y5600</f>
        <v>0</v>
      </c>
      <c r="Z5609" s="749">
        <f t="shared" si="599"/>
        <v>0</v>
      </c>
      <c r="AA5609" s="1071"/>
      <c r="AB5609" s="1071"/>
    </row>
    <row r="5610" spans="23:28" ht="70.5" customHeight="1">
      <c r="W5610" s="829">
        <f t="shared" si="597"/>
        <v>0</v>
      </c>
      <c r="X5610" s="828">
        <f t="shared" si="598"/>
        <v>0</v>
      </c>
      <c r="Y5610" s="1069">
        <f>[5]building!Y5601</f>
        <v>0</v>
      </c>
      <c r="Z5610" s="749">
        <f t="shared" si="599"/>
        <v>0</v>
      </c>
      <c r="AA5610" s="1071"/>
      <c r="AB5610" s="1071"/>
    </row>
    <row r="5611" spans="23:28" ht="70.5" customHeight="1">
      <c r="W5611" s="829">
        <f t="shared" si="597"/>
        <v>0</v>
      </c>
      <c r="X5611" s="828">
        <f t="shared" si="598"/>
        <v>0</v>
      </c>
      <c r="Y5611" s="1069">
        <f>[5]building!Y5602</f>
        <v>0</v>
      </c>
      <c r="Z5611" s="749">
        <f t="shared" si="599"/>
        <v>0</v>
      </c>
      <c r="AA5611" s="1071"/>
      <c r="AB5611" s="1071"/>
    </row>
    <row r="5612" spans="23:28" ht="70.5" customHeight="1">
      <c r="W5612" s="829">
        <f t="shared" si="597"/>
        <v>0</v>
      </c>
      <c r="X5612" s="828">
        <f t="shared" si="598"/>
        <v>0</v>
      </c>
      <c r="Y5612" s="1069">
        <f>[5]building!Y5603</f>
        <v>0</v>
      </c>
      <c r="Z5612" s="749">
        <f t="shared" si="599"/>
        <v>0</v>
      </c>
      <c r="AA5612" s="1071"/>
      <c r="AB5612" s="1071"/>
    </row>
    <row r="5613" spans="23:28" ht="70.5" customHeight="1">
      <c r="W5613" s="829">
        <f t="shared" si="597"/>
        <v>0</v>
      </c>
      <c r="X5613" s="828">
        <f t="shared" si="598"/>
        <v>0</v>
      </c>
      <c r="Y5613" s="1069">
        <f>[5]building!Y5604</f>
        <v>0</v>
      </c>
      <c r="Z5613" s="749">
        <f t="shared" si="599"/>
        <v>0</v>
      </c>
      <c r="AA5613" s="1071"/>
      <c r="AB5613" s="1071"/>
    </row>
    <row r="5614" spans="23:28" ht="70.5" customHeight="1">
      <c r="W5614" s="829">
        <f t="shared" si="597"/>
        <v>0</v>
      </c>
      <c r="X5614" s="828">
        <f t="shared" si="598"/>
        <v>0</v>
      </c>
      <c r="Y5614" s="1069">
        <f>[5]building!Y5605</f>
        <v>0</v>
      </c>
      <c r="Z5614" s="749">
        <f t="shared" si="599"/>
        <v>0</v>
      </c>
      <c r="AA5614" s="1071"/>
      <c r="AB5614" s="1071"/>
    </row>
    <row r="5615" spans="23:28" ht="70.5" customHeight="1">
      <c r="W5615" s="829">
        <f t="shared" si="597"/>
        <v>0</v>
      </c>
      <c r="X5615" s="828">
        <f t="shared" si="598"/>
        <v>0</v>
      </c>
      <c r="Y5615" s="1069">
        <f>[5]building!Y5606</f>
        <v>0</v>
      </c>
      <c r="Z5615" s="749">
        <f t="shared" si="599"/>
        <v>0</v>
      </c>
      <c r="AA5615" s="1071"/>
      <c r="AB5615" s="1071"/>
    </row>
    <row r="5616" spans="23:28" ht="70.5" customHeight="1">
      <c r="W5616" s="829">
        <f t="shared" si="597"/>
        <v>0</v>
      </c>
      <c r="X5616" s="828">
        <f t="shared" si="598"/>
        <v>0</v>
      </c>
      <c r="Y5616" s="1069">
        <f>[5]building!Y5607</f>
        <v>0</v>
      </c>
      <c r="Z5616" s="749">
        <f t="shared" si="599"/>
        <v>0</v>
      </c>
      <c r="AA5616" s="1071"/>
      <c r="AB5616" s="1071"/>
    </row>
    <row r="5617" spans="23:28" ht="70.5" customHeight="1">
      <c r="W5617" s="829">
        <f t="shared" si="597"/>
        <v>0</v>
      </c>
      <c r="X5617" s="828">
        <f t="shared" si="598"/>
        <v>0</v>
      </c>
      <c r="Y5617" s="1069">
        <f>[5]building!Y5608</f>
        <v>0</v>
      </c>
      <c r="Z5617" s="749">
        <f t="shared" si="599"/>
        <v>0</v>
      </c>
      <c r="AA5617" s="1071"/>
      <c r="AB5617" s="1071"/>
    </row>
    <row r="5618" spans="23:28" ht="70.5" customHeight="1">
      <c r="W5618" s="829">
        <f t="shared" si="597"/>
        <v>0</v>
      </c>
      <c r="X5618" s="828">
        <f t="shared" si="598"/>
        <v>0</v>
      </c>
      <c r="Y5618" s="1069">
        <f>[5]building!Y5609</f>
        <v>0</v>
      </c>
      <c r="Z5618" s="749">
        <f t="shared" si="599"/>
        <v>0</v>
      </c>
      <c r="AA5618" s="1071"/>
      <c r="AB5618" s="1071"/>
    </row>
    <row r="5619" spans="23:28" ht="70.5" customHeight="1">
      <c r="W5619" s="829">
        <f t="shared" si="597"/>
        <v>0</v>
      </c>
      <c r="X5619" s="828">
        <f t="shared" si="598"/>
        <v>0</v>
      </c>
      <c r="Y5619" s="1069">
        <f>[5]building!Y5610</f>
        <v>0</v>
      </c>
      <c r="Z5619" s="749">
        <f t="shared" si="599"/>
        <v>0</v>
      </c>
      <c r="AA5619" s="1071"/>
      <c r="AB5619" s="1071"/>
    </row>
    <row r="5620" spans="23:28" ht="70.5" customHeight="1">
      <c r="W5620" s="829">
        <f t="shared" si="597"/>
        <v>0</v>
      </c>
      <c r="X5620" s="828">
        <f t="shared" si="598"/>
        <v>0</v>
      </c>
      <c r="Y5620" s="1069">
        <f>[5]building!Y5611</f>
        <v>0</v>
      </c>
      <c r="Z5620" s="749">
        <f t="shared" si="599"/>
        <v>0</v>
      </c>
      <c r="AA5620" s="1071"/>
      <c r="AB5620" s="1071"/>
    </row>
    <row r="5621" spans="23:28" ht="70.5" customHeight="1">
      <c r="W5621" s="829">
        <f t="shared" si="597"/>
        <v>0</v>
      </c>
      <c r="X5621" s="828">
        <f t="shared" si="598"/>
        <v>0</v>
      </c>
      <c r="Y5621" s="1069">
        <f>[5]building!Y5612</f>
        <v>0</v>
      </c>
      <c r="Z5621" s="749">
        <f t="shared" si="599"/>
        <v>0</v>
      </c>
      <c r="AA5621" s="1071"/>
      <c r="AB5621" s="1071"/>
    </row>
    <row r="5622" spans="23:28" ht="70.5" customHeight="1">
      <c r="W5622" s="829">
        <f t="shared" si="597"/>
        <v>0</v>
      </c>
      <c r="X5622" s="828">
        <f t="shared" si="598"/>
        <v>0</v>
      </c>
      <c r="Y5622" s="1069">
        <f>[5]building!Y5613</f>
        <v>0</v>
      </c>
      <c r="Z5622" s="749">
        <f t="shared" si="599"/>
        <v>0</v>
      </c>
      <c r="AA5622" s="1071"/>
      <c r="AB5622" s="1071"/>
    </row>
    <row r="5623" spans="23:28" ht="70.5" customHeight="1">
      <c r="W5623" s="829">
        <f t="shared" si="597"/>
        <v>0</v>
      </c>
      <c r="X5623" s="828">
        <f t="shared" si="598"/>
        <v>0</v>
      </c>
      <c r="Y5623" s="1069">
        <f>[5]building!Y5614</f>
        <v>0</v>
      </c>
      <c r="Z5623" s="749">
        <f t="shared" si="599"/>
        <v>0</v>
      </c>
      <c r="AA5623" s="1071"/>
      <c r="AB5623" s="1071"/>
    </row>
    <row r="5624" spans="23:28" ht="70.5" customHeight="1">
      <c r="W5624" s="829">
        <f t="shared" si="597"/>
        <v>0</v>
      </c>
      <c r="X5624" s="828">
        <f t="shared" si="598"/>
        <v>0</v>
      </c>
      <c r="Y5624" s="1069">
        <f>[5]building!Y5615</f>
        <v>0</v>
      </c>
      <c r="Z5624" s="749">
        <f t="shared" si="599"/>
        <v>0</v>
      </c>
      <c r="AA5624" s="1071"/>
      <c r="AB5624" s="1071"/>
    </row>
    <row r="5625" spans="23:28" ht="70.5" customHeight="1">
      <c r="W5625" s="829">
        <f t="shared" si="597"/>
        <v>0</v>
      </c>
      <c r="X5625" s="828">
        <f t="shared" si="598"/>
        <v>0</v>
      </c>
      <c r="Y5625" s="1069">
        <f>[5]building!Y5616</f>
        <v>0</v>
      </c>
      <c r="Z5625" s="749">
        <f t="shared" si="599"/>
        <v>0</v>
      </c>
      <c r="AA5625" s="1071"/>
      <c r="AB5625" s="1071"/>
    </row>
    <row r="5626" spans="23:28" ht="70.5" customHeight="1">
      <c r="W5626" s="829">
        <f t="shared" si="597"/>
        <v>0</v>
      </c>
      <c r="X5626" s="828">
        <f t="shared" si="598"/>
        <v>0</v>
      </c>
      <c r="Y5626" s="1069">
        <f>[5]building!Y5617</f>
        <v>0</v>
      </c>
      <c r="Z5626" s="749">
        <f t="shared" si="599"/>
        <v>0</v>
      </c>
      <c r="AA5626" s="1071"/>
      <c r="AB5626" s="1071"/>
    </row>
    <row r="5627" spans="23:28" ht="70.5" customHeight="1">
      <c r="W5627" s="829">
        <f t="shared" si="597"/>
        <v>0</v>
      </c>
      <c r="X5627" s="828">
        <f t="shared" si="598"/>
        <v>0</v>
      </c>
      <c r="Y5627" s="1069">
        <f>[5]building!Y5618</f>
        <v>0</v>
      </c>
      <c r="Z5627" s="749">
        <f t="shared" si="599"/>
        <v>0</v>
      </c>
      <c r="AA5627" s="1071"/>
      <c r="AB5627" s="1071"/>
    </row>
    <row r="5628" spans="23:28" ht="70.5" customHeight="1">
      <c r="W5628" s="829">
        <f t="shared" si="597"/>
        <v>0</v>
      </c>
      <c r="X5628" s="828">
        <f t="shared" si="598"/>
        <v>0</v>
      </c>
      <c r="Y5628" s="1069">
        <f>[5]building!Y5619</f>
        <v>0</v>
      </c>
      <c r="Z5628" s="749">
        <f t="shared" si="599"/>
        <v>0</v>
      </c>
      <c r="AA5628" s="1071"/>
      <c r="AB5628" s="1071"/>
    </row>
    <row r="5629" spans="23:28" ht="70.5" customHeight="1">
      <c r="W5629" s="829">
        <f t="shared" si="597"/>
        <v>0</v>
      </c>
      <c r="X5629" s="828">
        <f t="shared" si="598"/>
        <v>0</v>
      </c>
      <c r="Y5629" s="1069">
        <f>[5]building!Y5620</f>
        <v>0</v>
      </c>
      <c r="Z5629" s="749">
        <f t="shared" si="599"/>
        <v>0</v>
      </c>
      <c r="AA5629" s="1071"/>
      <c r="AB5629" s="1071"/>
    </row>
    <row r="5630" spans="23:28" ht="70.5" customHeight="1">
      <c r="W5630" s="829">
        <f t="shared" si="597"/>
        <v>0</v>
      </c>
      <c r="X5630" s="828">
        <f t="shared" si="598"/>
        <v>0</v>
      </c>
      <c r="Y5630" s="1069">
        <f>[5]building!Y5621</f>
        <v>0</v>
      </c>
      <c r="Z5630" s="749">
        <f t="shared" si="599"/>
        <v>0</v>
      </c>
      <c r="AA5630" s="1071"/>
      <c r="AB5630" s="1071"/>
    </row>
    <row r="5631" spans="23:28" ht="70.5" customHeight="1">
      <c r="W5631" s="829">
        <f t="shared" si="597"/>
        <v>0</v>
      </c>
      <c r="X5631" s="828">
        <f t="shared" si="598"/>
        <v>0</v>
      </c>
      <c r="Y5631" s="1069">
        <f>[5]building!Y5622</f>
        <v>0</v>
      </c>
      <c r="Z5631" s="749">
        <f t="shared" si="599"/>
        <v>0</v>
      </c>
      <c r="AA5631" s="1071"/>
      <c r="AB5631" s="1071"/>
    </row>
    <row r="5632" spans="23:28" ht="70.5" customHeight="1">
      <c r="W5632" s="829">
        <f t="shared" si="597"/>
        <v>0</v>
      </c>
      <c r="X5632" s="828">
        <f t="shared" si="598"/>
        <v>0</v>
      </c>
      <c r="Y5632" s="1069">
        <f>[5]building!Y5623</f>
        <v>0</v>
      </c>
      <c r="Z5632" s="749">
        <f t="shared" si="599"/>
        <v>0</v>
      </c>
      <c r="AA5632" s="1071"/>
      <c r="AB5632" s="1071"/>
    </row>
    <row r="5633" spans="23:28" ht="70.5" customHeight="1">
      <c r="W5633" s="829">
        <f t="shared" si="597"/>
        <v>0</v>
      </c>
      <c r="X5633" s="828">
        <f t="shared" si="598"/>
        <v>0</v>
      </c>
      <c r="Y5633" s="1069">
        <f>[5]building!Y5624</f>
        <v>0</v>
      </c>
      <c r="Z5633" s="749">
        <f t="shared" si="599"/>
        <v>0</v>
      </c>
      <c r="AA5633" s="1071"/>
      <c r="AB5633" s="1071"/>
    </row>
    <row r="5634" spans="23:28" ht="70.5" customHeight="1">
      <c r="W5634" s="829">
        <f t="shared" si="597"/>
        <v>0</v>
      </c>
      <c r="X5634" s="828">
        <f t="shared" si="598"/>
        <v>0</v>
      </c>
      <c r="Y5634" s="1069">
        <f>[5]building!Y5625</f>
        <v>0</v>
      </c>
      <c r="Z5634" s="749">
        <f t="shared" si="599"/>
        <v>0</v>
      </c>
      <c r="AA5634" s="1071"/>
      <c r="AB5634" s="1071"/>
    </row>
    <row r="5635" spans="23:28" ht="70.5" customHeight="1">
      <c r="W5635" s="829">
        <f t="shared" si="597"/>
        <v>0</v>
      </c>
      <c r="X5635" s="828">
        <f t="shared" si="598"/>
        <v>0</v>
      </c>
      <c r="Y5635" s="1069">
        <f>[5]building!Y5626</f>
        <v>0</v>
      </c>
      <c r="Z5635" s="749">
        <f t="shared" si="599"/>
        <v>0</v>
      </c>
      <c r="AA5635" s="1071"/>
      <c r="AB5635" s="1071"/>
    </row>
    <row r="5636" spans="23:28" ht="70.5" customHeight="1">
      <c r="W5636" s="829">
        <f t="shared" si="597"/>
        <v>0</v>
      </c>
      <c r="X5636" s="828">
        <f t="shared" si="598"/>
        <v>0</v>
      </c>
      <c r="Y5636" s="1069">
        <f>[5]building!Y5627</f>
        <v>0</v>
      </c>
      <c r="Z5636" s="749">
        <f t="shared" si="599"/>
        <v>0</v>
      </c>
      <c r="AA5636" s="1071"/>
      <c r="AB5636" s="1071"/>
    </row>
    <row r="5637" spans="23:28" ht="70.5" customHeight="1">
      <c r="W5637" s="829">
        <f t="shared" si="597"/>
        <v>0</v>
      </c>
      <c r="X5637" s="828">
        <f t="shared" si="598"/>
        <v>0</v>
      </c>
      <c r="Y5637" s="1069">
        <f>[5]building!Y5628</f>
        <v>0</v>
      </c>
      <c r="Z5637" s="749">
        <f t="shared" si="599"/>
        <v>0</v>
      </c>
      <c r="AA5637" s="1071"/>
      <c r="AB5637" s="1071"/>
    </row>
    <row r="5638" spans="23:28" ht="70.5" customHeight="1">
      <c r="W5638" s="829">
        <f t="shared" si="597"/>
        <v>0</v>
      </c>
      <c r="X5638" s="828">
        <f t="shared" si="598"/>
        <v>0</v>
      </c>
      <c r="Y5638" s="1069">
        <f>[5]building!Y5629</f>
        <v>0</v>
      </c>
      <c r="Z5638" s="749">
        <f t="shared" si="599"/>
        <v>0</v>
      </c>
      <c r="AA5638" s="1071"/>
      <c r="AB5638" s="1071"/>
    </row>
    <row r="5639" spans="23:28" ht="70.5" customHeight="1">
      <c r="W5639" s="829">
        <f t="shared" si="597"/>
        <v>0</v>
      </c>
      <c r="X5639" s="828">
        <f t="shared" si="598"/>
        <v>0</v>
      </c>
      <c r="Y5639" s="1069">
        <f>[5]building!Y5630</f>
        <v>0</v>
      </c>
      <c r="Z5639" s="749">
        <f t="shared" si="599"/>
        <v>0</v>
      </c>
      <c r="AA5639" s="1071"/>
      <c r="AB5639" s="1071"/>
    </row>
    <row r="5640" spans="23:28" ht="70.5" customHeight="1">
      <c r="W5640" s="829">
        <f t="shared" si="597"/>
        <v>0</v>
      </c>
      <c r="X5640" s="828">
        <f t="shared" si="598"/>
        <v>0</v>
      </c>
      <c r="Y5640" s="1069">
        <f>[5]building!Y5631</f>
        <v>0</v>
      </c>
      <c r="Z5640" s="749">
        <f t="shared" si="599"/>
        <v>0</v>
      </c>
      <c r="AA5640" s="1071"/>
      <c r="AB5640" s="1071"/>
    </row>
    <row r="5641" spans="23:28" ht="70.5" customHeight="1">
      <c r="W5641" s="829">
        <f t="shared" si="597"/>
        <v>0</v>
      </c>
      <c r="X5641" s="828">
        <f t="shared" si="598"/>
        <v>0</v>
      </c>
      <c r="Y5641" s="1069">
        <f>[5]building!Y5632</f>
        <v>0</v>
      </c>
      <c r="Z5641" s="749">
        <f t="shared" si="599"/>
        <v>0</v>
      </c>
      <c r="AA5641" s="1071"/>
      <c r="AB5641" s="1071"/>
    </row>
    <row r="5642" spans="23:28" ht="70.5" customHeight="1">
      <c r="W5642" s="829">
        <f t="shared" si="597"/>
        <v>0</v>
      </c>
      <c r="X5642" s="828">
        <f t="shared" si="598"/>
        <v>0</v>
      </c>
      <c r="Y5642" s="1069">
        <f>[5]building!Y5633</f>
        <v>0</v>
      </c>
      <c r="Z5642" s="749">
        <f t="shared" si="599"/>
        <v>0</v>
      </c>
      <c r="AA5642" s="1071"/>
      <c r="AB5642" s="1071"/>
    </row>
    <row r="5643" spans="23:28" ht="70.5" customHeight="1">
      <c r="W5643" s="829">
        <f t="shared" si="597"/>
        <v>0</v>
      </c>
      <c r="X5643" s="828">
        <f t="shared" si="598"/>
        <v>0</v>
      </c>
      <c r="Y5643" s="1069">
        <f>[5]building!Y5634</f>
        <v>0</v>
      </c>
      <c r="Z5643" s="749">
        <f t="shared" si="599"/>
        <v>0</v>
      </c>
      <c r="AA5643" s="1071"/>
      <c r="AB5643" s="1071"/>
    </row>
    <row r="5644" spans="23:28" ht="70.5" customHeight="1">
      <c r="W5644" s="829">
        <f t="shared" si="597"/>
        <v>0</v>
      </c>
      <c r="X5644" s="828">
        <f t="shared" si="598"/>
        <v>0</v>
      </c>
      <c r="Y5644" s="1069">
        <f>[5]building!Y5635</f>
        <v>0</v>
      </c>
      <c r="Z5644" s="749">
        <f t="shared" si="599"/>
        <v>0</v>
      </c>
      <c r="AA5644" s="1071"/>
      <c r="AB5644" s="1071"/>
    </row>
    <row r="5645" spans="23:28" ht="70.5" customHeight="1">
      <c r="W5645" s="829">
        <f t="shared" si="597"/>
        <v>0</v>
      </c>
      <c r="X5645" s="828">
        <f t="shared" si="598"/>
        <v>0</v>
      </c>
      <c r="Y5645" s="1069">
        <f>[5]building!Y5636</f>
        <v>0</v>
      </c>
      <c r="Z5645" s="749">
        <f t="shared" si="599"/>
        <v>0</v>
      </c>
      <c r="AA5645" s="1071"/>
      <c r="AB5645" s="1071"/>
    </row>
    <row r="5646" spans="23:28" ht="70.5" customHeight="1">
      <c r="W5646" s="829">
        <f t="shared" si="597"/>
        <v>0</v>
      </c>
      <c r="X5646" s="828">
        <f t="shared" si="598"/>
        <v>0</v>
      </c>
      <c r="Y5646" s="1069">
        <f>[5]building!Y5637</f>
        <v>0</v>
      </c>
      <c r="Z5646" s="749">
        <f t="shared" si="599"/>
        <v>0</v>
      </c>
      <c r="AA5646" s="1071"/>
      <c r="AB5646" s="1071"/>
    </row>
    <row r="5647" spans="23:28" ht="70.5" customHeight="1">
      <c r="W5647" s="829">
        <f t="shared" si="597"/>
        <v>0</v>
      </c>
      <c r="X5647" s="828">
        <f t="shared" si="598"/>
        <v>0</v>
      </c>
      <c r="Y5647" s="1069">
        <f>[5]building!Y5638</f>
        <v>0</v>
      </c>
      <c r="Z5647" s="749">
        <f t="shared" si="599"/>
        <v>0</v>
      </c>
      <c r="AA5647" s="1071"/>
      <c r="AB5647" s="1071"/>
    </row>
    <row r="5648" spans="23:28" ht="70.5" customHeight="1">
      <c r="W5648" s="829">
        <f t="shared" si="597"/>
        <v>0</v>
      </c>
      <c r="X5648" s="828">
        <f t="shared" si="598"/>
        <v>0</v>
      </c>
      <c r="Y5648" s="1069">
        <f>[5]building!Y5639</f>
        <v>0</v>
      </c>
      <c r="Z5648" s="749">
        <f t="shared" si="599"/>
        <v>0</v>
      </c>
      <c r="AA5648" s="1071"/>
      <c r="AB5648" s="1071"/>
    </row>
    <row r="5649" spans="23:28" ht="70.5" customHeight="1">
      <c r="W5649" s="829">
        <f t="shared" si="597"/>
        <v>0</v>
      </c>
      <c r="X5649" s="828">
        <f t="shared" si="598"/>
        <v>0</v>
      </c>
      <c r="Y5649" s="1069">
        <f>[5]building!Y5640</f>
        <v>0</v>
      </c>
      <c r="Z5649" s="749">
        <f t="shared" si="599"/>
        <v>0</v>
      </c>
      <c r="AA5649" s="1071"/>
      <c r="AB5649" s="1071"/>
    </row>
    <row r="5650" spans="23:28" ht="70.5" customHeight="1">
      <c r="W5650" s="829">
        <f t="shared" si="597"/>
        <v>0</v>
      </c>
      <c r="X5650" s="828">
        <f t="shared" si="598"/>
        <v>0</v>
      </c>
      <c r="Y5650" s="1069">
        <f>[5]building!Y5641</f>
        <v>0</v>
      </c>
      <c r="Z5650" s="749">
        <f t="shared" si="599"/>
        <v>0</v>
      </c>
      <c r="AA5650" s="1071"/>
      <c r="AB5650" s="1071"/>
    </row>
    <row r="5651" spans="23:28" ht="70.5" customHeight="1">
      <c r="W5651" s="829">
        <f t="shared" si="597"/>
        <v>0</v>
      </c>
      <c r="X5651" s="828">
        <f t="shared" si="598"/>
        <v>0</v>
      </c>
      <c r="Y5651" s="1069">
        <f>[5]building!Y5642</f>
        <v>0</v>
      </c>
      <c r="Z5651" s="749">
        <f t="shared" si="599"/>
        <v>0</v>
      </c>
      <c r="AA5651" s="1071"/>
      <c r="AB5651" s="1071"/>
    </row>
    <row r="5652" spans="23:28" ht="70.5" customHeight="1">
      <c r="W5652" s="829">
        <f t="shared" si="597"/>
        <v>0</v>
      </c>
      <c r="X5652" s="828">
        <f t="shared" si="598"/>
        <v>0</v>
      </c>
      <c r="Y5652" s="1069">
        <f>[5]building!Y5643</f>
        <v>0</v>
      </c>
      <c r="Z5652" s="749">
        <f t="shared" si="599"/>
        <v>0</v>
      </c>
      <c r="AA5652" s="1071"/>
      <c r="AB5652" s="1071"/>
    </row>
    <row r="5653" spans="23:28" ht="70.5" customHeight="1">
      <c r="W5653" s="829">
        <f t="shared" si="597"/>
        <v>0</v>
      </c>
      <c r="X5653" s="828">
        <f t="shared" si="598"/>
        <v>0</v>
      </c>
      <c r="Y5653" s="1069">
        <f>[5]building!Y5644</f>
        <v>0</v>
      </c>
      <c r="Z5653" s="749">
        <f t="shared" si="599"/>
        <v>0</v>
      </c>
      <c r="AA5653" s="1071"/>
      <c r="AB5653" s="1071"/>
    </row>
    <row r="5654" spans="23:28" ht="70.5" customHeight="1">
      <c r="W5654" s="829">
        <f t="shared" si="597"/>
        <v>0</v>
      </c>
      <c r="X5654" s="828">
        <f t="shared" si="598"/>
        <v>0</v>
      </c>
      <c r="Y5654" s="1069">
        <f>[5]building!Y5645</f>
        <v>0</v>
      </c>
      <c r="Z5654" s="749">
        <f t="shared" si="599"/>
        <v>0</v>
      </c>
      <c r="AA5654" s="1071"/>
      <c r="AB5654" s="1071"/>
    </row>
    <row r="5655" spans="23:28" ht="70.5" customHeight="1">
      <c r="W5655" s="829">
        <f t="shared" si="597"/>
        <v>0</v>
      </c>
      <c r="X5655" s="828">
        <f t="shared" si="598"/>
        <v>0</v>
      </c>
      <c r="Y5655" s="1069">
        <f>[5]building!Y5646</f>
        <v>0</v>
      </c>
      <c r="Z5655" s="749">
        <f t="shared" si="599"/>
        <v>0</v>
      </c>
      <c r="AA5655" s="1071"/>
      <c r="AB5655" s="1071"/>
    </row>
    <row r="5656" spans="23:28" ht="70.5" customHeight="1">
      <c r="W5656" s="829">
        <f t="shared" si="597"/>
        <v>0</v>
      </c>
      <c r="X5656" s="828">
        <f t="shared" si="598"/>
        <v>0</v>
      </c>
      <c r="Y5656" s="1069">
        <f>[5]building!Y5647</f>
        <v>0</v>
      </c>
      <c r="Z5656" s="749">
        <f t="shared" si="599"/>
        <v>0</v>
      </c>
      <c r="AA5656" s="1071"/>
      <c r="AB5656" s="1071"/>
    </row>
    <row r="5657" spans="23:28" ht="70.5" customHeight="1">
      <c r="W5657" s="829">
        <f t="shared" si="597"/>
        <v>0</v>
      </c>
      <c r="X5657" s="828">
        <f t="shared" si="598"/>
        <v>0</v>
      </c>
      <c r="Y5657" s="1069">
        <f>[5]building!Y5648</f>
        <v>0</v>
      </c>
      <c r="Z5657" s="749">
        <f t="shared" si="599"/>
        <v>0</v>
      </c>
      <c r="AA5657" s="1071"/>
      <c r="AB5657" s="1071"/>
    </row>
    <row r="5658" spans="23:28" ht="70.5" customHeight="1">
      <c r="W5658" s="829">
        <f t="shared" si="597"/>
        <v>0</v>
      </c>
      <c r="X5658" s="828">
        <f t="shared" si="598"/>
        <v>0</v>
      </c>
      <c r="Y5658" s="1069">
        <f>[5]building!Y5649</f>
        <v>0</v>
      </c>
      <c r="Z5658" s="749">
        <f t="shared" si="599"/>
        <v>0</v>
      </c>
      <c r="AA5658" s="1071"/>
      <c r="AB5658" s="1071"/>
    </row>
    <row r="5659" spans="23:28" ht="70.5" customHeight="1">
      <c r="W5659" s="829">
        <f t="shared" si="597"/>
        <v>0</v>
      </c>
      <c r="X5659" s="828">
        <f t="shared" si="598"/>
        <v>0</v>
      </c>
      <c r="Y5659" s="1069">
        <f>[5]building!Y5650</f>
        <v>0</v>
      </c>
      <c r="Z5659" s="749">
        <f t="shared" si="599"/>
        <v>0</v>
      </c>
      <c r="AA5659" s="1071"/>
      <c r="AB5659" s="1071"/>
    </row>
    <row r="5660" spans="23:28" ht="70.5" customHeight="1">
      <c r="W5660" s="829">
        <f t="shared" si="597"/>
        <v>0</v>
      </c>
      <c r="X5660" s="828">
        <f t="shared" si="598"/>
        <v>0</v>
      </c>
      <c r="Y5660" s="1069">
        <f>[5]building!Y5651</f>
        <v>0</v>
      </c>
      <c r="Z5660" s="749">
        <f t="shared" si="599"/>
        <v>0</v>
      </c>
      <c r="AA5660" s="1071"/>
      <c r="AB5660" s="1071"/>
    </row>
    <row r="5661" spans="23:28" ht="70.5" customHeight="1">
      <c r="W5661" s="829">
        <f t="shared" si="597"/>
        <v>0</v>
      </c>
      <c r="X5661" s="828">
        <f t="shared" si="598"/>
        <v>0</v>
      </c>
      <c r="Y5661" s="1069">
        <f>[5]building!Y5652</f>
        <v>0</v>
      </c>
      <c r="Z5661" s="749">
        <f t="shared" si="599"/>
        <v>0</v>
      </c>
      <c r="AA5661" s="1071"/>
      <c r="AB5661" s="1071"/>
    </row>
    <row r="5662" spans="23:28" ht="70.5" customHeight="1">
      <c r="W5662" s="829">
        <f t="shared" ref="W5662:W5725" si="600">G5662+I5662+K5662+M5662+O5662+Q5662+S5662+U5662</f>
        <v>0</v>
      </c>
      <c r="X5662" s="828">
        <f t="shared" ref="X5662:X5725" si="601">W5662*C5662</f>
        <v>0</v>
      </c>
      <c r="Y5662" s="1069">
        <f>[5]building!Y5653</f>
        <v>0</v>
      </c>
      <c r="Z5662" s="749">
        <f t="shared" ref="Z5662:Z5725" si="602">Y5662*C5662</f>
        <v>0</v>
      </c>
      <c r="AA5662" s="1071"/>
      <c r="AB5662" s="1071"/>
    </row>
    <row r="5663" spans="23:28" ht="70.5" customHeight="1">
      <c r="W5663" s="829">
        <f t="shared" si="600"/>
        <v>0</v>
      </c>
      <c r="X5663" s="828">
        <f t="shared" si="601"/>
        <v>0</v>
      </c>
      <c r="Y5663" s="1069">
        <f>[5]building!Y5654</f>
        <v>0</v>
      </c>
      <c r="Z5663" s="749">
        <f t="shared" si="602"/>
        <v>0</v>
      </c>
      <c r="AA5663" s="1071"/>
      <c r="AB5663" s="1071"/>
    </row>
    <row r="5664" spans="23:28" ht="70.5" customHeight="1">
      <c r="W5664" s="829">
        <f t="shared" si="600"/>
        <v>0</v>
      </c>
      <c r="X5664" s="828">
        <f t="shared" si="601"/>
        <v>0</v>
      </c>
      <c r="Y5664" s="1069">
        <f>[5]building!Y5655</f>
        <v>0</v>
      </c>
      <c r="Z5664" s="749">
        <f t="shared" si="602"/>
        <v>0</v>
      </c>
      <c r="AA5664" s="1071"/>
      <c r="AB5664" s="1071"/>
    </row>
    <row r="5665" spans="23:28" ht="70.5" customHeight="1">
      <c r="W5665" s="829">
        <f t="shared" si="600"/>
        <v>0</v>
      </c>
      <c r="X5665" s="828">
        <f t="shared" si="601"/>
        <v>0</v>
      </c>
      <c r="Y5665" s="1069">
        <f>[5]building!Y5656</f>
        <v>0</v>
      </c>
      <c r="Z5665" s="749">
        <f t="shared" si="602"/>
        <v>0</v>
      </c>
      <c r="AA5665" s="1071"/>
      <c r="AB5665" s="1071"/>
    </row>
    <row r="5666" spans="23:28" ht="70.5" customHeight="1">
      <c r="W5666" s="829">
        <f t="shared" si="600"/>
        <v>0</v>
      </c>
      <c r="X5666" s="828">
        <f t="shared" si="601"/>
        <v>0</v>
      </c>
      <c r="Y5666" s="1069">
        <f>[5]building!Y5657</f>
        <v>0</v>
      </c>
      <c r="Z5666" s="749">
        <f t="shared" si="602"/>
        <v>0</v>
      </c>
      <c r="AA5666" s="1071"/>
      <c r="AB5666" s="1071"/>
    </row>
    <row r="5667" spans="23:28" ht="70.5" customHeight="1">
      <c r="W5667" s="829">
        <f t="shared" si="600"/>
        <v>0</v>
      </c>
      <c r="X5667" s="828">
        <f t="shared" si="601"/>
        <v>0</v>
      </c>
      <c r="Y5667" s="1069">
        <f>[5]building!Y5658</f>
        <v>0</v>
      </c>
      <c r="Z5667" s="749">
        <f t="shared" si="602"/>
        <v>0</v>
      </c>
      <c r="AA5667" s="1071"/>
      <c r="AB5667" s="1071"/>
    </row>
    <row r="5668" spans="23:28" ht="70.5" customHeight="1">
      <c r="W5668" s="829">
        <f t="shared" si="600"/>
        <v>0</v>
      </c>
      <c r="X5668" s="828">
        <f t="shared" si="601"/>
        <v>0</v>
      </c>
      <c r="Y5668" s="1069">
        <f>[5]building!Y5659</f>
        <v>0</v>
      </c>
      <c r="Z5668" s="749">
        <f t="shared" si="602"/>
        <v>0</v>
      </c>
      <c r="AA5668" s="1071"/>
      <c r="AB5668" s="1071"/>
    </row>
    <row r="5669" spans="23:28" ht="70.5" customHeight="1">
      <c r="W5669" s="829">
        <f t="shared" si="600"/>
        <v>0</v>
      </c>
      <c r="X5669" s="828">
        <f t="shared" si="601"/>
        <v>0</v>
      </c>
      <c r="Y5669" s="1069">
        <f>[5]building!Y5660</f>
        <v>0</v>
      </c>
      <c r="Z5669" s="749">
        <f t="shared" si="602"/>
        <v>0</v>
      </c>
      <c r="AA5669" s="1071"/>
      <c r="AB5669" s="1071"/>
    </row>
    <row r="5670" spans="23:28" ht="70.5" customHeight="1">
      <c r="W5670" s="829">
        <f t="shared" si="600"/>
        <v>0</v>
      </c>
      <c r="X5670" s="828">
        <f t="shared" si="601"/>
        <v>0</v>
      </c>
      <c r="Y5670" s="1069">
        <f>[5]building!Y5661</f>
        <v>0</v>
      </c>
      <c r="Z5670" s="749">
        <f t="shared" si="602"/>
        <v>0</v>
      </c>
      <c r="AA5670" s="1071"/>
      <c r="AB5670" s="1071"/>
    </row>
    <row r="5671" spans="23:28" ht="70.5" customHeight="1">
      <c r="W5671" s="829">
        <f t="shared" si="600"/>
        <v>0</v>
      </c>
      <c r="X5671" s="828">
        <f t="shared" si="601"/>
        <v>0</v>
      </c>
      <c r="Y5671" s="1069">
        <f>[5]building!Y5662</f>
        <v>0</v>
      </c>
      <c r="Z5671" s="749">
        <f t="shared" si="602"/>
        <v>0</v>
      </c>
      <c r="AA5671" s="1071"/>
      <c r="AB5671" s="1071"/>
    </row>
    <row r="5672" spans="23:28" ht="70.5" customHeight="1">
      <c r="W5672" s="829">
        <f t="shared" si="600"/>
        <v>0</v>
      </c>
      <c r="X5672" s="828">
        <f t="shared" si="601"/>
        <v>0</v>
      </c>
      <c r="Y5672" s="1069">
        <f>[5]building!Y5663</f>
        <v>0</v>
      </c>
      <c r="Z5672" s="749">
        <f t="shared" si="602"/>
        <v>0</v>
      </c>
      <c r="AA5672" s="1071"/>
      <c r="AB5672" s="1071"/>
    </row>
    <row r="5673" spans="23:28" ht="70.5" customHeight="1">
      <c r="W5673" s="829">
        <f t="shared" si="600"/>
        <v>0</v>
      </c>
      <c r="X5673" s="828">
        <f t="shared" si="601"/>
        <v>0</v>
      </c>
      <c r="Y5673" s="1069">
        <f>[5]building!Y5664</f>
        <v>0</v>
      </c>
      <c r="Z5673" s="749">
        <f t="shared" si="602"/>
        <v>0</v>
      </c>
      <c r="AA5673" s="1071"/>
      <c r="AB5673" s="1071"/>
    </row>
    <row r="5674" spans="23:28" ht="70.5" customHeight="1">
      <c r="W5674" s="829">
        <f t="shared" si="600"/>
        <v>0</v>
      </c>
      <c r="X5674" s="828">
        <f t="shared" si="601"/>
        <v>0</v>
      </c>
      <c r="Y5674" s="1069">
        <f>[5]building!Y5665</f>
        <v>0</v>
      </c>
      <c r="Z5674" s="749">
        <f t="shared" si="602"/>
        <v>0</v>
      </c>
      <c r="AA5674" s="1071"/>
      <c r="AB5674" s="1071"/>
    </row>
    <row r="5675" spans="23:28" ht="70.5" customHeight="1">
      <c r="W5675" s="829">
        <f t="shared" si="600"/>
        <v>0</v>
      </c>
      <c r="X5675" s="828">
        <f t="shared" si="601"/>
        <v>0</v>
      </c>
      <c r="Y5675" s="1069">
        <f>[5]building!Y5666</f>
        <v>0</v>
      </c>
      <c r="Z5675" s="749">
        <f t="shared" si="602"/>
        <v>0</v>
      </c>
      <c r="AA5675" s="1071"/>
      <c r="AB5675" s="1071"/>
    </row>
    <row r="5676" spans="23:28" ht="70.5" customHeight="1">
      <c r="W5676" s="829">
        <f t="shared" si="600"/>
        <v>0</v>
      </c>
      <c r="X5676" s="828">
        <f t="shared" si="601"/>
        <v>0</v>
      </c>
      <c r="Y5676" s="1069">
        <f>[5]building!Y5667</f>
        <v>0</v>
      </c>
      <c r="Z5676" s="749">
        <f t="shared" si="602"/>
        <v>0</v>
      </c>
      <c r="AA5676" s="1071"/>
      <c r="AB5676" s="1071"/>
    </row>
    <row r="5677" spans="23:28" ht="70.5" customHeight="1">
      <c r="W5677" s="829">
        <f t="shared" si="600"/>
        <v>0</v>
      </c>
      <c r="X5677" s="828">
        <f t="shared" si="601"/>
        <v>0</v>
      </c>
      <c r="Y5677" s="1069">
        <f>[5]building!Y5668</f>
        <v>0</v>
      </c>
      <c r="Z5677" s="749">
        <f t="shared" si="602"/>
        <v>0</v>
      </c>
      <c r="AA5677" s="1071"/>
      <c r="AB5677" s="1071"/>
    </row>
    <row r="5678" spans="23:28" ht="70.5" customHeight="1">
      <c r="W5678" s="829">
        <f t="shared" si="600"/>
        <v>0</v>
      </c>
      <c r="X5678" s="828">
        <f t="shared" si="601"/>
        <v>0</v>
      </c>
      <c r="Y5678" s="1069">
        <f>[5]building!Y5669</f>
        <v>0</v>
      </c>
      <c r="Z5678" s="749">
        <f t="shared" si="602"/>
        <v>0</v>
      </c>
      <c r="AA5678" s="1071"/>
      <c r="AB5678" s="1071"/>
    </row>
    <row r="5679" spans="23:28" ht="70.5" customHeight="1">
      <c r="W5679" s="829">
        <f t="shared" si="600"/>
        <v>0</v>
      </c>
      <c r="X5679" s="828">
        <f t="shared" si="601"/>
        <v>0</v>
      </c>
      <c r="Y5679" s="1069">
        <f>[5]building!Y5670</f>
        <v>0</v>
      </c>
      <c r="Z5679" s="749">
        <f t="shared" si="602"/>
        <v>0</v>
      </c>
      <c r="AA5679" s="1071"/>
      <c r="AB5679" s="1071"/>
    </row>
    <row r="5680" spans="23:28" ht="70.5" customHeight="1">
      <c r="W5680" s="829">
        <f t="shared" si="600"/>
        <v>0</v>
      </c>
      <c r="X5680" s="828">
        <f t="shared" si="601"/>
        <v>0</v>
      </c>
      <c r="Y5680" s="1069">
        <f>[5]building!Y5671</f>
        <v>0</v>
      </c>
      <c r="Z5680" s="749">
        <f t="shared" si="602"/>
        <v>0</v>
      </c>
      <c r="AA5680" s="1071"/>
      <c r="AB5680" s="1071"/>
    </row>
    <row r="5681" spans="23:28" ht="70.5" customHeight="1">
      <c r="W5681" s="829">
        <f t="shared" si="600"/>
        <v>0</v>
      </c>
      <c r="X5681" s="828">
        <f t="shared" si="601"/>
        <v>0</v>
      </c>
      <c r="Y5681" s="1069">
        <f>[5]building!Y5672</f>
        <v>0</v>
      </c>
      <c r="Z5681" s="749">
        <f t="shared" si="602"/>
        <v>0</v>
      </c>
      <c r="AA5681" s="1071"/>
      <c r="AB5681" s="1071"/>
    </row>
    <row r="5682" spans="23:28" ht="70.5" customHeight="1">
      <c r="W5682" s="829">
        <f t="shared" si="600"/>
        <v>0</v>
      </c>
      <c r="X5682" s="828">
        <f t="shared" si="601"/>
        <v>0</v>
      </c>
      <c r="Y5682" s="1069">
        <f>[5]building!Y5673</f>
        <v>0</v>
      </c>
      <c r="Z5682" s="749">
        <f t="shared" si="602"/>
        <v>0</v>
      </c>
      <c r="AA5682" s="1071"/>
      <c r="AB5682" s="1071"/>
    </row>
    <row r="5683" spans="23:28" ht="70.5" customHeight="1">
      <c r="W5683" s="829">
        <f t="shared" si="600"/>
        <v>0</v>
      </c>
      <c r="X5683" s="828">
        <f t="shared" si="601"/>
        <v>0</v>
      </c>
      <c r="Y5683" s="1069">
        <f>[5]building!Y5674</f>
        <v>0</v>
      </c>
      <c r="Z5683" s="749">
        <f t="shared" si="602"/>
        <v>0</v>
      </c>
      <c r="AA5683" s="1071"/>
      <c r="AB5683" s="1071"/>
    </row>
    <row r="5684" spans="23:28" ht="70.5" customHeight="1">
      <c r="W5684" s="829">
        <f t="shared" si="600"/>
        <v>0</v>
      </c>
      <c r="X5684" s="828">
        <f t="shared" si="601"/>
        <v>0</v>
      </c>
      <c r="Y5684" s="1069">
        <f>[5]building!Y5675</f>
        <v>0</v>
      </c>
      <c r="Z5684" s="749">
        <f t="shared" si="602"/>
        <v>0</v>
      </c>
      <c r="AA5684" s="1071"/>
      <c r="AB5684" s="1071"/>
    </row>
    <row r="5685" spans="23:28" ht="70.5" customHeight="1">
      <c r="W5685" s="829">
        <f t="shared" si="600"/>
        <v>0</v>
      </c>
      <c r="X5685" s="828">
        <f t="shared" si="601"/>
        <v>0</v>
      </c>
      <c r="Y5685" s="1069">
        <f>[5]building!Y5676</f>
        <v>0</v>
      </c>
      <c r="Z5685" s="749">
        <f t="shared" si="602"/>
        <v>0</v>
      </c>
      <c r="AA5685" s="1071"/>
      <c r="AB5685" s="1071"/>
    </row>
    <row r="5686" spans="23:28" ht="70.5" customHeight="1">
      <c r="W5686" s="829">
        <f t="shared" si="600"/>
        <v>0</v>
      </c>
      <c r="X5686" s="828">
        <f t="shared" si="601"/>
        <v>0</v>
      </c>
      <c r="Y5686" s="1069">
        <f>[5]building!Y5677</f>
        <v>0</v>
      </c>
      <c r="Z5686" s="749">
        <f t="shared" si="602"/>
        <v>0</v>
      </c>
      <c r="AA5686" s="1071"/>
      <c r="AB5686" s="1071"/>
    </row>
    <row r="5687" spans="23:28" ht="70.5" customHeight="1">
      <c r="W5687" s="829">
        <f t="shared" si="600"/>
        <v>0</v>
      </c>
      <c r="X5687" s="828">
        <f t="shared" si="601"/>
        <v>0</v>
      </c>
      <c r="Y5687" s="1069">
        <f>[5]building!Y5678</f>
        <v>0</v>
      </c>
      <c r="Z5687" s="749">
        <f t="shared" si="602"/>
        <v>0</v>
      </c>
      <c r="AA5687" s="1071"/>
      <c r="AB5687" s="1071"/>
    </row>
    <row r="5688" spans="23:28" ht="70.5" customHeight="1">
      <c r="W5688" s="829">
        <f t="shared" si="600"/>
        <v>0</v>
      </c>
      <c r="X5688" s="828">
        <f t="shared" si="601"/>
        <v>0</v>
      </c>
      <c r="Y5688" s="1069">
        <f>[5]building!Y5679</f>
        <v>0</v>
      </c>
      <c r="Z5688" s="749">
        <f t="shared" si="602"/>
        <v>0</v>
      </c>
      <c r="AA5688" s="1071"/>
      <c r="AB5688" s="1071"/>
    </row>
    <row r="5689" spans="23:28" ht="70.5" customHeight="1">
      <c r="W5689" s="829">
        <f t="shared" si="600"/>
        <v>0</v>
      </c>
      <c r="X5689" s="828">
        <f t="shared" si="601"/>
        <v>0</v>
      </c>
      <c r="Y5689" s="1069">
        <f>[5]building!Y5680</f>
        <v>0</v>
      </c>
      <c r="Z5689" s="749">
        <f t="shared" si="602"/>
        <v>0</v>
      </c>
      <c r="AA5689" s="1071"/>
      <c r="AB5689" s="1071"/>
    </row>
    <row r="5690" spans="23:28" ht="70.5" customHeight="1">
      <c r="W5690" s="829">
        <f t="shared" si="600"/>
        <v>0</v>
      </c>
      <c r="X5690" s="828">
        <f t="shared" si="601"/>
        <v>0</v>
      </c>
      <c r="Y5690" s="1069">
        <f>[5]building!Y5681</f>
        <v>0</v>
      </c>
      <c r="Z5690" s="749">
        <f t="shared" si="602"/>
        <v>0</v>
      </c>
      <c r="AA5690" s="1071"/>
      <c r="AB5690" s="1071"/>
    </row>
    <row r="5691" spans="23:28" ht="70.5" customHeight="1">
      <c r="W5691" s="829">
        <f t="shared" si="600"/>
        <v>0</v>
      </c>
      <c r="X5691" s="828">
        <f t="shared" si="601"/>
        <v>0</v>
      </c>
      <c r="Y5691" s="1069">
        <f>[5]building!Y5682</f>
        <v>0</v>
      </c>
      <c r="Z5691" s="749">
        <f t="shared" si="602"/>
        <v>0</v>
      </c>
      <c r="AA5691" s="1071"/>
      <c r="AB5691" s="1071"/>
    </row>
    <row r="5692" spans="23:28" ht="70.5" customHeight="1">
      <c r="W5692" s="829">
        <f t="shared" si="600"/>
        <v>0</v>
      </c>
      <c r="X5692" s="828">
        <f t="shared" si="601"/>
        <v>0</v>
      </c>
      <c r="Y5692" s="1069">
        <f>[5]building!Y5683</f>
        <v>0</v>
      </c>
      <c r="Z5692" s="749">
        <f t="shared" si="602"/>
        <v>0</v>
      </c>
      <c r="AA5692" s="1071"/>
      <c r="AB5692" s="1071"/>
    </row>
    <row r="5693" spans="23:28" ht="70.5" customHeight="1">
      <c r="W5693" s="829">
        <f t="shared" si="600"/>
        <v>0</v>
      </c>
      <c r="X5693" s="828">
        <f t="shared" si="601"/>
        <v>0</v>
      </c>
      <c r="Y5693" s="1069">
        <f>[5]building!Y5684</f>
        <v>0</v>
      </c>
      <c r="Z5693" s="749">
        <f t="shared" si="602"/>
        <v>0</v>
      </c>
      <c r="AA5693" s="1071"/>
      <c r="AB5693" s="1071"/>
    </row>
    <row r="5694" spans="23:28" ht="70.5" customHeight="1">
      <c r="W5694" s="829">
        <f t="shared" si="600"/>
        <v>0</v>
      </c>
      <c r="X5694" s="828">
        <f t="shared" si="601"/>
        <v>0</v>
      </c>
      <c r="Y5694" s="1069">
        <f>[5]building!Y5685</f>
        <v>0</v>
      </c>
      <c r="Z5694" s="749">
        <f t="shared" si="602"/>
        <v>0</v>
      </c>
      <c r="AA5694" s="1071"/>
      <c r="AB5694" s="1071"/>
    </row>
    <row r="5695" spans="23:28" ht="70.5" customHeight="1">
      <c r="W5695" s="829">
        <f t="shared" si="600"/>
        <v>0</v>
      </c>
      <c r="X5695" s="828">
        <f t="shared" si="601"/>
        <v>0</v>
      </c>
      <c r="Y5695" s="1069">
        <f>[5]building!Y5686</f>
        <v>0</v>
      </c>
      <c r="Z5695" s="749">
        <f t="shared" si="602"/>
        <v>0</v>
      </c>
      <c r="AA5695" s="1071"/>
      <c r="AB5695" s="1071"/>
    </row>
    <row r="5696" spans="23:28" ht="70.5" customHeight="1">
      <c r="W5696" s="829">
        <f t="shared" si="600"/>
        <v>0</v>
      </c>
      <c r="X5696" s="828">
        <f t="shared" si="601"/>
        <v>0</v>
      </c>
      <c r="Y5696" s="1069">
        <f>[5]building!Y5687</f>
        <v>0</v>
      </c>
      <c r="Z5696" s="749">
        <f t="shared" si="602"/>
        <v>0</v>
      </c>
      <c r="AA5696" s="1071"/>
      <c r="AB5696" s="1071"/>
    </row>
    <row r="5697" spans="23:28" ht="70.5" customHeight="1">
      <c r="W5697" s="829">
        <f t="shared" si="600"/>
        <v>0</v>
      </c>
      <c r="X5697" s="828">
        <f t="shared" si="601"/>
        <v>0</v>
      </c>
      <c r="Y5697" s="1069">
        <f>[5]building!Y5688</f>
        <v>0</v>
      </c>
      <c r="Z5697" s="749">
        <f t="shared" si="602"/>
        <v>0</v>
      </c>
      <c r="AA5697" s="1071"/>
      <c r="AB5697" s="1071"/>
    </row>
    <row r="5698" spans="23:28" ht="70.5" customHeight="1">
      <c r="W5698" s="829">
        <f t="shared" si="600"/>
        <v>0</v>
      </c>
      <c r="X5698" s="828">
        <f t="shared" si="601"/>
        <v>0</v>
      </c>
      <c r="Y5698" s="1069">
        <f>[5]building!Y5689</f>
        <v>0</v>
      </c>
      <c r="Z5698" s="749">
        <f t="shared" si="602"/>
        <v>0</v>
      </c>
      <c r="AA5698" s="1071"/>
      <c r="AB5698" s="1071"/>
    </row>
    <row r="5699" spans="23:28" ht="70.5" customHeight="1">
      <c r="W5699" s="829">
        <f t="shared" si="600"/>
        <v>0</v>
      </c>
      <c r="X5699" s="828">
        <f t="shared" si="601"/>
        <v>0</v>
      </c>
      <c r="Y5699" s="1069">
        <f>[5]building!Y5690</f>
        <v>0</v>
      </c>
      <c r="Z5699" s="749">
        <f t="shared" si="602"/>
        <v>0</v>
      </c>
      <c r="AA5699" s="1071"/>
      <c r="AB5699" s="1071"/>
    </row>
    <row r="5700" spans="23:28" ht="70.5" customHeight="1">
      <c r="W5700" s="829">
        <f t="shared" si="600"/>
        <v>0</v>
      </c>
      <c r="X5700" s="828">
        <f t="shared" si="601"/>
        <v>0</v>
      </c>
      <c r="Y5700" s="1069">
        <f>[5]building!Y5691</f>
        <v>0</v>
      </c>
      <c r="Z5700" s="749">
        <f t="shared" si="602"/>
        <v>0</v>
      </c>
      <c r="AA5700" s="1071"/>
      <c r="AB5700" s="1071"/>
    </row>
    <row r="5701" spans="23:28" ht="70.5" customHeight="1">
      <c r="W5701" s="829">
        <f t="shared" si="600"/>
        <v>0</v>
      </c>
      <c r="X5701" s="828">
        <f t="shared" si="601"/>
        <v>0</v>
      </c>
      <c r="Y5701" s="1069">
        <f>[5]building!Y5692</f>
        <v>0</v>
      </c>
      <c r="Z5701" s="749">
        <f t="shared" si="602"/>
        <v>0</v>
      </c>
      <c r="AA5701" s="1071"/>
      <c r="AB5701" s="1071"/>
    </row>
    <row r="5702" spans="23:28" ht="70.5" customHeight="1">
      <c r="W5702" s="829">
        <f t="shared" si="600"/>
        <v>0</v>
      </c>
      <c r="X5702" s="828">
        <f t="shared" si="601"/>
        <v>0</v>
      </c>
      <c r="Y5702" s="1069">
        <f>[5]building!Y5693</f>
        <v>0</v>
      </c>
      <c r="Z5702" s="749">
        <f t="shared" si="602"/>
        <v>0</v>
      </c>
      <c r="AA5702" s="1071"/>
      <c r="AB5702" s="1071"/>
    </row>
    <row r="5703" spans="23:28" ht="70.5" customHeight="1">
      <c r="W5703" s="829">
        <f t="shared" si="600"/>
        <v>0</v>
      </c>
      <c r="X5703" s="828">
        <f t="shared" si="601"/>
        <v>0</v>
      </c>
      <c r="Y5703" s="1069">
        <f>[5]building!Y5694</f>
        <v>0</v>
      </c>
      <c r="Z5703" s="749">
        <f t="shared" si="602"/>
        <v>0</v>
      </c>
      <c r="AA5703" s="1071"/>
      <c r="AB5703" s="1071"/>
    </row>
    <row r="5704" spans="23:28" ht="70.5" customHeight="1">
      <c r="W5704" s="829">
        <f t="shared" si="600"/>
        <v>0</v>
      </c>
      <c r="X5704" s="828">
        <f t="shared" si="601"/>
        <v>0</v>
      </c>
      <c r="Y5704" s="1069">
        <f>[5]building!Y5695</f>
        <v>0</v>
      </c>
      <c r="Z5704" s="749">
        <f t="shared" si="602"/>
        <v>0</v>
      </c>
      <c r="AA5704" s="1071"/>
      <c r="AB5704" s="1071"/>
    </row>
    <row r="5705" spans="23:28" ht="70.5" customHeight="1">
      <c r="W5705" s="829">
        <f t="shared" si="600"/>
        <v>0</v>
      </c>
      <c r="X5705" s="828">
        <f t="shared" si="601"/>
        <v>0</v>
      </c>
      <c r="Y5705" s="1069">
        <f>[5]building!Y5696</f>
        <v>0</v>
      </c>
      <c r="Z5705" s="749">
        <f t="shared" si="602"/>
        <v>0</v>
      </c>
      <c r="AA5705" s="1071"/>
      <c r="AB5705" s="1071"/>
    </row>
    <row r="5706" spans="23:28" ht="70.5" customHeight="1">
      <c r="W5706" s="829">
        <f t="shared" si="600"/>
        <v>0</v>
      </c>
      <c r="X5706" s="828">
        <f t="shared" si="601"/>
        <v>0</v>
      </c>
      <c r="Y5706" s="1069">
        <f>[5]building!Y5697</f>
        <v>0</v>
      </c>
      <c r="Z5706" s="749">
        <f t="shared" si="602"/>
        <v>0</v>
      </c>
      <c r="AA5706" s="1071"/>
      <c r="AB5706" s="1071"/>
    </row>
    <row r="5707" spans="23:28" ht="70.5" customHeight="1">
      <c r="W5707" s="829">
        <f t="shared" si="600"/>
        <v>0</v>
      </c>
      <c r="X5707" s="828">
        <f t="shared" si="601"/>
        <v>0</v>
      </c>
      <c r="Y5707" s="1069">
        <f>[5]building!Y5698</f>
        <v>0</v>
      </c>
      <c r="Z5707" s="749">
        <f t="shared" si="602"/>
        <v>0</v>
      </c>
      <c r="AA5707" s="1071"/>
      <c r="AB5707" s="1071"/>
    </row>
    <row r="5708" spans="23:28" ht="70.5" customHeight="1">
      <c r="W5708" s="829">
        <f t="shared" si="600"/>
        <v>0</v>
      </c>
      <c r="X5708" s="828">
        <f t="shared" si="601"/>
        <v>0</v>
      </c>
      <c r="Y5708" s="1069">
        <f>[5]building!Y5699</f>
        <v>0</v>
      </c>
      <c r="Z5708" s="749">
        <f t="shared" si="602"/>
        <v>0</v>
      </c>
      <c r="AA5708" s="1071"/>
      <c r="AB5708" s="1071"/>
    </row>
    <row r="5709" spans="23:28" ht="70.5" customHeight="1">
      <c r="W5709" s="829">
        <f t="shared" si="600"/>
        <v>0</v>
      </c>
      <c r="X5709" s="828">
        <f t="shared" si="601"/>
        <v>0</v>
      </c>
      <c r="Y5709" s="1069">
        <f>[5]building!Y5700</f>
        <v>0</v>
      </c>
      <c r="Z5709" s="749">
        <f t="shared" si="602"/>
        <v>0</v>
      </c>
      <c r="AA5709" s="1071"/>
      <c r="AB5709" s="1071"/>
    </row>
    <row r="5710" spans="23:28" ht="70.5" customHeight="1">
      <c r="W5710" s="829">
        <f t="shared" si="600"/>
        <v>0</v>
      </c>
      <c r="X5710" s="828">
        <f t="shared" si="601"/>
        <v>0</v>
      </c>
      <c r="Y5710" s="1069">
        <f>[5]building!Y5701</f>
        <v>0</v>
      </c>
      <c r="Z5710" s="749">
        <f t="shared" si="602"/>
        <v>0</v>
      </c>
      <c r="AA5710" s="1071"/>
      <c r="AB5710" s="1071"/>
    </row>
    <row r="5711" spans="23:28" ht="70.5" customHeight="1">
      <c r="W5711" s="829">
        <f t="shared" si="600"/>
        <v>0</v>
      </c>
      <c r="X5711" s="828">
        <f t="shared" si="601"/>
        <v>0</v>
      </c>
      <c r="Y5711" s="1069">
        <f>[5]building!Y5702</f>
        <v>0</v>
      </c>
      <c r="Z5711" s="749">
        <f t="shared" si="602"/>
        <v>0</v>
      </c>
      <c r="AA5711" s="1071"/>
      <c r="AB5711" s="1071"/>
    </row>
    <row r="5712" spans="23:28" ht="70.5" customHeight="1">
      <c r="W5712" s="829">
        <f t="shared" si="600"/>
        <v>0</v>
      </c>
      <c r="X5712" s="828">
        <f t="shared" si="601"/>
        <v>0</v>
      </c>
      <c r="Y5712" s="1069">
        <f>[5]building!Y5703</f>
        <v>0</v>
      </c>
      <c r="Z5712" s="749">
        <f t="shared" si="602"/>
        <v>0</v>
      </c>
      <c r="AA5712" s="1071"/>
      <c r="AB5712" s="1071"/>
    </row>
    <row r="5713" spans="23:28" ht="70.5" customHeight="1">
      <c r="W5713" s="829">
        <f t="shared" si="600"/>
        <v>0</v>
      </c>
      <c r="X5713" s="828">
        <f t="shared" si="601"/>
        <v>0</v>
      </c>
      <c r="Y5713" s="1069">
        <f>[5]building!Y5704</f>
        <v>0</v>
      </c>
      <c r="Z5713" s="749">
        <f t="shared" si="602"/>
        <v>0</v>
      </c>
      <c r="AA5713" s="1071"/>
      <c r="AB5713" s="1071"/>
    </row>
    <row r="5714" spans="23:28" ht="70.5" customHeight="1">
      <c r="W5714" s="829">
        <f t="shared" si="600"/>
        <v>0</v>
      </c>
      <c r="X5714" s="828">
        <f t="shared" si="601"/>
        <v>0</v>
      </c>
      <c r="Y5714" s="1069">
        <f>[5]building!Y5705</f>
        <v>0</v>
      </c>
      <c r="Z5714" s="749">
        <f t="shared" si="602"/>
        <v>0</v>
      </c>
      <c r="AA5714" s="1071"/>
      <c r="AB5714" s="1071"/>
    </row>
    <row r="5715" spans="23:28" ht="70.5" customHeight="1">
      <c r="W5715" s="829">
        <f t="shared" si="600"/>
        <v>0</v>
      </c>
      <c r="X5715" s="828">
        <f t="shared" si="601"/>
        <v>0</v>
      </c>
      <c r="Y5715" s="1069">
        <f>[5]building!Y5706</f>
        <v>0</v>
      </c>
      <c r="Z5715" s="749">
        <f t="shared" si="602"/>
        <v>0</v>
      </c>
      <c r="AA5715" s="1071"/>
      <c r="AB5715" s="1071"/>
    </row>
    <row r="5716" spans="23:28" ht="70.5" customHeight="1">
      <c r="W5716" s="829">
        <f t="shared" si="600"/>
        <v>0</v>
      </c>
      <c r="X5716" s="828">
        <f t="shared" si="601"/>
        <v>0</v>
      </c>
      <c r="Y5716" s="1069">
        <f>[5]building!Y5707</f>
        <v>0</v>
      </c>
      <c r="Z5716" s="749">
        <f t="shared" si="602"/>
        <v>0</v>
      </c>
      <c r="AA5716" s="1071"/>
      <c r="AB5716" s="1071"/>
    </row>
    <row r="5717" spans="23:28" ht="70.5" customHeight="1">
      <c r="W5717" s="829">
        <f t="shared" si="600"/>
        <v>0</v>
      </c>
      <c r="X5717" s="828">
        <f t="shared" si="601"/>
        <v>0</v>
      </c>
      <c r="Y5717" s="1069">
        <f>[5]building!Y5708</f>
        <v>0</v>
      </c>
      <c r="Z5717" s="749">
        <f t="shared" si="602"/>
        <v>0</v>
      </c>
      <c r="AA5717" s="1071"/>
      <c r="AB5717" s="1071"/>
    </row>
    <row r="5718" spans="23:28" ht="70.5" customHeight="1">
      <c r="W5718" s="829">
        <f t="shared" si="600"/>
        <v>0</v>
      </c>
      <c r="X5718" s="828">
        <f t="shared" si="601"/>
        <v>0</v>
      </c>
      <c r="Y5718" s="1069">
        <f>[5]building!Y5709</f>
        <v>0</v>
      </c>
      <c r="Z5718" s="749">
        <f t="shared" si="602"/>
        <v>0</v>
      </c>
      <c r="AA5718" s="1071"/>
      <c r="AB5718" s="1071"/>
    </row>
    <row r="5719" spans="23:28" ht="70.5" customHeight="1">
      <c r="W5719" s="829">
        <f t="shared" si="600"/>
        <v>0</v>
      </c>
      <c r="X5719" s="828">
        <f t="shared" si="601"/>
        <v>0</v>
      </c>
      <c r="Y5719" s="1069">
        <f>[5]building!Y5710</f>
        <v>0</v>
      </c>
      <c r="Z5719" s="749">
        <f t="shared" si="602"/>
        <v>0</v>
      </c>
      <c r="AA5719" s="1071"/>
      <c r="AB5719" s="1071"/>
    </row>
    <row r="5720" spans="23:28" ht="70.5" customHeight="1">
      <c r="W5720" s="829">
        <f t="shared" si="600"/>
        <v>0</v>
      </c>
      <c r="X5720" s="828">
        <f t="shared" si="601"/>
        <v>0</v>
      </c>
      <c r="Y5720" s="1069">
        <f>[5]building!Y5711</f>
        <v>0</v>
      </c>
      <c r="Z5720" s="749">
        <f t="shared" si="602"/>
        <v>0</v>
      </c>
      <c r="AA5720" s="1071"/>
      <c r="AB5720" s="1071"/>
    </row>
    <row r="5721" spans="23:28" ht="70.5" customHeight="1">
      <c r="W5721" s="829">
        <f t="shared" si="600"/>
        <v>0</v>
      </c>
      <c r="X5721" s="828">
        <f t="shared" si="601"/>
        <v>0</v>
      </c>
      <c r="Y5721" s="1069">
        <f>[5]building!Y5712</f>
        <v>0</v>
      </c>
      <c r="Z5721" s="749">
        <f t="shared" si="602"/>
        <v>0</v>
      </c>
      <c r="AA5721" s="1071"/>
      <c r="AB5721" s="1071"/>
    </row>
    <row r="5722" spans="23:28" ht="70.5" customHeight="1">
      <c r="W5722" s="829">
        <f t="shared" si="600"/>
        <v>0</v>
      </c>
      <c r="X5722" s="828">
        <f t="shared" si="601"/>
        <v>0</v>
      </c>
      <c r="Y5722" s="1069">
        <f>[5]building!Y5713</f>
        <v>0</v>
      </c>
      <c r="Z5722" s="749">
        <f t="shared" si="602"/>
        <v>0</v>
      </c>
      <c r="AA5722" s="1071"/>
      <c r="AB5722" s="1071"/>
    </row>
    <row r="5723" spans="23:28" ht="70.5" customHeight="1">
      <c r="W5723" s="829">
        <f t="shared" si="600"/>
        <v>0</v>
      </c>
      <c r="X5723" s="828">
        <f t="shared" si="601"/>
        <v>0</v>
      </c>
      <c r="Y5723" s="1069">
        <f>[5]building!Y5714</f>
        <v>0</v>
      </c>
      <c r="Z5723" s="749">
        <f t="shared" si="602"/>
        <v>0</v>
      </c>
      <c r="AA5723" s="1071"/>
      <c r="AB5723" s="1071"/>
    </row>
    <row r="5724" spans="23:28" ht="70.5" customHeight="1">
      <c r="W5724" s="829">
        <f t="shared" si="600"/>
        <v>0</v>
      </c>
      <c r="X5724" s="828">
        <f t="shared" si="601"/>
        <v>0</v>
      </c>
      <c r="Y5724" s="1069">
        <f>[5]building!Y5715</f>
        <v>0</v>
      </c>
      <c r="Z5724" s="749">
        <f t="shared" si="602"/>
        <v>0</v>
      </c>
      <c r="AA5724" s="1071"/>
      <c r="AB5724" s="1071"/>
    </row>
    <row r="5725" spans="23:28" ht="70.5" customHeight="1">
      <c r="W5725" s="829">
        <f t="shared" si="600"/>
        <v>0</v>
      </c>
      <c r="X5725" s="828">
        <f t="shared" si="601"/>
        <v>0</v>
      </c>
      <c r="Y5725" s="1069">
        <f>[5]building!Y5716</f>
        <v>0</v>
      </c>
      <c r="Z5725" s="749">
        <f t="shared" si="602"/>
        <v>0</v>
      </c>
      <c r="AA5725" s="1071"/>
      <c r="AB5725" s="1071"/>
    </row>
    <row r="5726" spans="23:28" ht="70.5" customHeight="1">
      <c r="W5726" s="829">
        <f t="shared" ref="W5726:W5789" si="603">G5726+I5726+K5726+M5726+O5726+Q5726+S5726+U5726</f>
        <v>0</v>
      </c>
      <c r="X5726" s="828">
        <f t="shared" ref="X5726:X5789" si="604">W5726*C5726</f>
        <v>0</v>
      </c>
      <c r="Y5726" s="1069">
        <f>[5]building!Y5717</f>
        <v>0</v>
      </c>
      <c r="Z5726" s="749">
        <f t="shared" ref="Z5726:Z5789" si="605">Y5726*C5726</f>
        <v>0</v>
      </c>
      <c r="AA5726" s="1071"/>
      <c r="AB5726" s="1071"/>
    </row>
    <row r="5727" spans="23:28" ht="70.5" customHeight="1">
      <c r="W5727" s="829">
        <f t="shared" si="603"/>
        <v>0</v>
      </c>
      <c r="X5727" s="828">
        <f t="shared" si="604"/>
        <v>0</v>
      </c>
      <c r="Y5727" s="1069">
        <f>[5]building!Y5718</f>
        <v>0</v>
      </c>
      <c r="Z5727" s="749">
        <f t="shared" si="605"/>
        <v>0</v>
      </c>
      <c r="AA5727" s="1071"/>
      <c r="AB5727" s="1071"/>
    </row>
    <row r="5728" spans="23:28" ht="70.5" customHeight="1">
      <c r="W5728" s="829">
        <f t="shared" si="603"/>
        <v>0</v>
      </c>
      <c r="X5728" s="828">
        <f t="shared" si="604"/>
        <v>0</v>
      </c>
      <c r="Y5728" s="1069">
        <f>[5]building!Y5719</f>
        <v>0</v>
      </c>
      <c r="Z5728" s="749">
        <f t="shared" si="605"/>
        <v>0</v>
      </c>
      <c r="AA5728" s="1071"/>
      <c r="AB5728" s="1071"/>
    </row>
    <row r="5729" spans="23:28" ht="70.5" customHeight="1">
      <c r="W5729" s="829">
        <f t="shared" si="603"/>
        <v>0</v>
      </c>
      <c r="X5729" s="828">
        <f t="shared" si="604"/>
        <v>0</v>
      </c>
      <c r="Y5729" s="1069">
        <f>[5]building!Y5720</f>
        <v>0</v>
      </c>
      <c r="Z5729" s="749">
        <f t="shared" si="605"/>
        <v>0</v>
      </c>
      <c r="AA5729" s="1071"/>
      <c r="AB5729" s="1071"/>
    </row>
    <row r="5730" spans="23:28" ht="70.5" customHeight="1">
      <c r="W5730" s="829">
        <f t="shared" si="603"/>
        <v>0</v>
      </c>
      <c r="X5730" s="828">
        <f t="shared" si="604"/>
        <v>0</v>
      </c>
      <c r="Y5730" s="1069">
        <f>[5]building!Y5721</f>
        <v>0</v>
      </c>
      <c r="Z5730" s="749">
        <f t="shared" si="605"/>
        <v>0</v>
      </c>
      <c r="AA5730" s="1071"/>
      <c r="AB5730" s="1071"/>
    </row>
    <row r="5731" spans="23:28" ht="70.5" customHeight="1">
      <c r="W5731" s="829">
        <f t="shared" si="603"/>
        <v>0</v>
      </c>
      <c r="X5731" s="828">
        <f t="shared" si="604"/>
        <v>0</v>
      </c>
      <c r="Y5731" s="1069">
        <f>[5]building!Y5722</f>
        <v>0</v>
      </c>
      <c r="Z5731" s="749">
        <f t="shared" si="605"/>
        <v>0</v>
      </c>
      <c r="AA5731" s="1071"/>
      <c r="AB5731" s="1071"/>
    </row>
    <row r="5732" spans="23:28" ht="70.5" customHeight="1">
      <c r="W5732" s="829">
        <f t="shared" si="603"/>
        <v>0</v>
      </c>
      <c r="X5732" s="828">
        <f t="shared" si="604"/>
        <v>0</v>
      </c>
      <c r="Y5732" s="1069">
        <f>[5]building!Y5723</f>
        <v>0</v>
      </c>
      <c r="Z5732" s="749">
        <f t="shared" si="605"/>
        <v>0</v>
      </c>
      <c r="AA5732" s="1071"/>
      <c r="AB5732" s="1071"/>
    </row>
    <row r="5733" spans="23:28" ht="70.5" customHeight="1">
      <c r="W5733" s="829">
        <f t="shared" si="603"/>
        <v>0</v>
      </c>
      <c r="X5733" s="828">
        <f t="shared" si="604"/>
        <v>0</v>
      </c>
      <c r="Y5733" s="1069">
        <f>[5]building!Y5724</f>
        <v>0</v>
      </c>
      <c r="Z5733" s="749">
        <f t="shared" si="605"/>
        <v>0</v>
      </c>
      <c r="AA5733" s="1071"/>
      <c r="AB5733" s="1071"/>
    </row>
    <row r="5734" spans="23:28" ht="70.5" customHeight="1">
      <c r="W5734" s="829">
        <f t="shared" si="603"/>
        <v>0</v>
      </c>
      <c r="X5734" s="828">
        <f t="shared" si="604"/>
        <v>0</v>
      </c>
      <c r="Y5734" s="1069">
        <f>[5]building!Y5725</f>
        <v>0</v>
      </c>
      <c r="Z5734" s="749">
        <f t="shared" si="605"/>
        <v>0</v>
      </c>
      <c r="AA5734" s="1071"/>
      <c r="AB5734" s="1071"/>
    </row>
    <row r="5735" spans="23:28" ht="70.5" customHeight="1">
      <c r="W5735" s="829">
        <f t="shared" si="603"/>
        <v>0</v>
      </c>
      <c r="X5735" s="828">
        <f t="shared" si="604"/>
        <v>0</v>
      </c>
      <c r="Y5735" s="1069">
        <f>[5]building!Y5726</f>
        <v>0</v>
      </c>
      <c r="Z5735" s="749">
        <f t="shared" si="605"/>
        <v>0</v>
      </c>
      <c r="AA5735" s="1071"/>
      <c r="AB5735" s="1071"/>
    </row>
    <row r="5736" spans="23:28" ht="70.5" customHeight="1">
      <c r="W5736" s="829">
        <f t="shared" si="603"/>
        <v>0</v>
      </c>
      <c r="X5736" s="828">
        <f t="shared" si="604"/>
        <v>0</v>
      </c>
      <c r="Y5736" s="1069">
        <f>[5]building!Y5727</f>
        <v>0</v>
      </c>
      <c r="Z5736" s="749">
        <f t="shared" si="605"/>
        <v>0</v>
      </c>
      <c r="AA5736" s="1071"/>
      <c r="AB5736" s="1071"/>
    </row>
    <row r="5737" spans="23:28" ht="70.5" customHeight="1">
      <c r="W5737" s="829">
        <f t="shared" si="603"/>
        <v>0</v>
      </c>
      <c r="X5737" s="828">
        <f t="shared" si="604"/>
        <v>0</v>
      </c>
      <c r="Y5737" s="1069">
        <f>[5]building!Y5728</f>
        <v>0</v>
      </c>
      <c r="Z5737" s="749">
        <f t="shared" si="605"/>
        <v>0</v>
      </c>
      <c r="AA5737" s="1071"/>
      <c r="AB5737" s="1071"/>
    </row>
    <row r="5738" spans="23:28" ht="70.5" customHeight="1">
      <c r="W5738" s="829">
        <f t="shared" si="603"/>
        <v>0</v>
      </c>
      <c r="X5738" s="828">
        <f t="shared" si="604"/>
        <v>0</v>
      </c>
      <c r="Y5738" s="1069">
        <f>[5]building!Y5729</f>
        <v>0</v>
      </c>
      <c r="Z5738" s="749">
        <f t="shared" si="605"/>
        <v>0</v>
      </c>
      <c r="AA5738" s="1071"/>
      <c r="AB5738" s="1071"/>
    </row>
    <row r="5739" spans="23:28" ht="70.5" customHeight="1">
      <c r="W5739" s="829">
        <f t="shared" si="603"/>
        <v>0</v>
      </c>
      <c r="X5739" s="828">
        <f t="shared" si="604"/>
        <v>0</v>
      </c>
      <c r="Y5739" s="1069">
        <f>[5]building!Y5730</f>
        <v>0</v>
      </c>
      <c r="Z5739" s="749">
        <f t="shared" si="605"/>
        <v>0</v>
      </c>
      <c r="AA5739" s="1071"/>
      <c r="AB5739" s="1071"/>
    </row>
    <row r="5740" spans="23:28" ht="70.5" customHeight="1">
      <c r="W5740" s="829">
        <f t="shared" si="603"/>
        <v>0</v>
      </c>
      <c r="X5740" s="828">
        <f t="shared" si="604"/>
        <v>0</v>
      </c>
      <c r="Y5740" s="1069">
        <f>[5]building!Y5731</f>
        <v>0</v>
      </c>
      <c r="Z5740" s="749">
        <f t="shared" si="605"/>
        <v>0</v>
      </c>
      <c r="AA5740" s="1071"/>
      <c r="AB5740" s="1071"/>
    </row>
    <row r="5741" spans="23:28" ht="70.5" customHeight="1">
      <c r="W5741" s="829">
        <f t="shared" si="603"/>
        <v>0</v>
      </c>
      <c r="X5741" s="828">
        <f t="shared" si="604"/>
        <v>0</v>
      </c>
      <c r="Y5741" s="1069">
        <f>[5]building!Y5732</f>
        <v>0</v>
      </c>
      <c r="Z5741" s="749">
        <f t="shared" si="605"/>
        <v>0</v>
      </c>
      <c r="AA5741" s="1071"/>
      <c r="AB5741" s="1071"/>
    </row>
    <row r="5742" spans="23:28" ht="70.5" customHeight="1">
      <c r="W5742" s="829">
        <f t="shared" si="603"/>
        <v>0</v>
      </c>
      <c r="X5742" s="828">
        <f t="shared" si="604"/>
        <v>0</v>
      </c>
      <c r="Y5742" s="1069">
        <f>[5]building!Y5733</f>
        <v>0</v>
      </c>
      <c r="Z5742" s="749">
        <f t="shared" si="605"/>
        <v>0</v>
      </c>
      <c r="AA5742" s="1071"/>
      <c r="AB5742" s="1071"/>
    </row>
    <row r="5743" spans="23:28" ht="70.5" customHeight="1">
      <c r="W5743" s="829">
        <f t="shared" si="603"/>
        <v>0</v>
      </c>
      <c r="X5743" s="828">
        <f t="shared" si="604"/>
        <v>0</v>
      </c>
      <c r="Y5743" s="1069">
        <f>[5]building!Y5734</f>
        <v>0</v>
      </c>
      <c r="Z5743" s="749">
        <f t="shared" si="605"/>
        <v>0</v>
      </c>
      <c r="AA5743" s="1071"/>
      <c r="AB5743" s="1071"/>
    </row>
    <row r="5744" spans="23:28" ht="70.5" customHeight="1">
      <c r="W5744" s="829">
        <f t="shared" si="603"/>
        <v>0</v>
      </c>
      <c r="X5744" s="828">
        <f t="shared" si="604"/>
        <v>0</v>
      </c>
      <c r="Y5744" s="1069">
        <f>[5]building!Y5735</f>
        <v>0</v>
      </c>
      <c r="Z5744" s="749">
        <f t="shared" si="605"/>
        <v>0</v>
      </c>
      <c r="AA5744" s="1071"/>
      <c r="AB5744" s="1071"/>
    </row>
    <row r="5745" spans="23:28" ht="70.5" customHeight="1">
      <c r="W5745" s="829">
        <f t="shared" si="603"/>
        <v>0</v>
      </c>
      <c r="X5745" s="828">
        <f t="shared" si="604"/>
        <v>0</v>
      </c>
      <c r="Y5745" s="1069">
        <f>[5]building!Y5736</f>
        <v>0</v>
      </c>
      <c r="Z5745" s="749">
        <f t="shared" si="605"/>
        <v>0</v>
      </c>
      <c r="AA5745" s="1071"/>
      <c r="AB5745" s="1071"/>
    </row>
    <row r="5746" spans="23:28" ht="70.5" customHeight="1">
      <c r="W5746" s="829">
        <f t="shared" si="603"/>
        <v>0</v>
      </c>
      <c r="X5746" s="828">
        <f t="shared" si="604"/>
        <v>0</v>
      </c>
      <c r="Y5746" s="1069">
        <f>[5]building!Y5737</f>
        <v>0</v>
      </c>
      <c r="Z5746" s="749">
        <f t="shared" si="605"/>
        <v>0</v>
      </c>
      <c r="AA5746" s="1071"/>
      <c r="AB5746" s="1071"/>
    </row>
    <row r="5747" spans="23:28" ht="70.5" customHeight="1">
      <c r="W5747" s="829">
        <f t="shared" si="603"/>
        <v>0</v>
      </c>
      <c r="X5747" s="828">
        <f t="shared" si="604"/>
        <v>0</v>
      </c>
      <c r="Y5747" s="1069">
        <f>[5]building!Y5738</f>
        <v>0</v>
      </c>
      <c r="Z5747" s="749">
        <f t="shared" si="605"/>
        <v>0</v>
      </c>
      <c r="AA5747" s="1071"/>
      <c r="AB5747" s="1071"/>
    </row>
    <row r="5748" spans="23:28" ht="70.5" customHeight="1">
      <c r="W5748" s="829">
        <f t="shared" si="603"/>
        <v>0</v>
      </c>
      <c r="X5748" s="828">
        <f t="shared" si="604"/>
        <v>0</v>
      </c>
      <c r="Y5748" s="1069">
        <f>[5]building!Y5739</f>
        <v>0</v>
      </c>
      <c r="Z5748" s="749">
        <f t="shared" si="605"/>
        <v>0</v>
      </c>
      <c r="AA5748" s="1071"/>
      <c r="AB5748" s="1071"/>
    </row>
    <row r="5749" spans="23:28" ht="70.5" customHeight="1">
      <c r="W5749" s="829">
        <f t="shared" si="603"/>
        <v>0</v>
      </c>
      <c r="X5749" s="828">
        <f t="shared" si="604"/>
        <v>0</v>
      </c>
      <c r="Y5749" s="1069">
        <f>[5]building!Y5740</f>
        <v>0</v>
      </c>
      <c r="Z5749" s="749">
        <f t="shared" si="605"/>
        <v>0</v>
      </c>
      <c r="AA5749" s="1071"/>
      <c r="AB5749" s="1071"/>
    </row>
    <row r="5750" spans="23:28" ht="70.5" customHeight="1">
      <c r="W5750" s="829">
        <f t="shared" si="603"/>
        <v>0</v>
      </c>
      <c r="X5750" s="828">
        <f t="shared" si="604"/>
        <v>0</v>
      </c>
      <c r="Y5750" s="1069">
        <f>[5]building!Y5741</f>
        <v>0</v>
      </c>
      <c r="Z5750" s="749">
        <f t="shared" si="605"/>
        <v>0</v>
      </c>
      <c r="AA5750" s="1071"/>
      <c r="AB5750" s="1071"/>
    </row>
    <row r="5751" spans="23:28" ht="70.5" customHeight="1">
      <c r="W5751" s="829">
        <f t="shared" si="603"/>
        <v>0</v>
      </c>
      <c r="X5751" s="828">
        <f t="shared" si="604"/>
        <v>0</v>
      </c>
      <c r="Y5751" s="1069">
        <f>[5]building!Y5742</f>
        <v>0</v>
      </c>
      <c r="Z5751" s="749">
        <f t="shared" si="605"/>
        <v>0</v>
      </c>
      <c r="AA5751" s="1071"/>
      <c r="AB5751" s="1071"/>
    </row>
    <row r="5752" spans="23:28" ht="70.5" customHeight="1">
      <c r="W5752" s="829">
        <f t="shared" si="603"/>
        <v>0</v>
      </c>
      <c r="X5752" s="828">
        <f t="shared" si="604"/>
        <v>0</v>
      </c>
      <c r="Y5752" s="1069">
        <f>[5]building!Y5743</f>
        <v>0</v>
      </c>
      <c r="Z5752" s="749">
        <f t="shared" si="605"/>
        <v>0</v>
      </c>
      <c r="AA5752" s="1071"/>
      <c r="AB5752" s="1071"/>
    </row>
    <row r="5753" spans="23:28" ht="70.5" customHeight="1">
      <c r="W5753" s="829">
        <f t="shared" si="603"/>
        <v>0</v>
      </c>
      <c r="X5753" s="828">
        <f t="shared" si="604"/>
        <v>0</v>
      </c>
      <c r="Y5753" s="1069">
        <f>[5]building!Y5744</f>
        <v>0</v>
      </c>
      <c r="Z5753" s="749">
        <f t="shared" si="605"/>
        <v>0</v>
      </c>
      <c r="AA5753" s="1071"/>
      <c r="AB5753" s="1071"/>
    </row>
    <row r="5754" spans="23:28" ht="70.5" customHeight="1">
      <c r="W5754" s="829">
        <f t="shared" si="603"/>
        <v>0</v>
      </c>
      <c r="X5754" s="828">
        <f t="shared" si="604"/>
        <v>0</v>
      </c>
      <c r="Y5754" s="1069">
        <f>[5]building!Y5745</f>
        <v>0</v>
      </c>
      <c r="Z5754" s="749">
        <f t="shared" si="605"/>
        <v>0</v>
      </c>
      <c r="AA5754" s="1071"/>
      <c r="AB5754" s="1071"/>
    </row>
    <row r="5755" spans="23:28" ht="70.5" customHeight="1">
      <c r="W5755" s="829">
        <f t="shared" si="603"/>
        <v>0</v>
      </c>
      <c r="X5755" s="828">
        <f t="shared" si="604"/>
        <v>0</v>
      </c>
      <c r="Y5755" s="1069">
        <f>[5]building!Y5746</f>
        <v>0</v>
      </c>
      <c r="Z5755" s="749">
        <f t="shared" si="605"/>
        <v>0</v>
      </c>
      <c r="AA5755" s="1071"/>
      <c r="AB5755" s="1071"/>
    </row>
    <row r="5756" spans="23:28" ht="70.5" customHeight="1">
      <c r="W5756" s="829">
        <f t="shared" si="603"/>
        <v>0</v>
      </c>
      <c r="X5756" s="828">
        <f t="shared" si="604"/>
        <v>0</v>
      </c>
      <c r="Y5756" s="1069">
        <f>[5]building!Y5747</f>
        <v>0</v>
      </c>
      <c r="Z5756" s="749">
        <f t="shared" si="605"/>
        <v>0</v>
      </c>
      <c r="AA5756" s="1071"/>
      <c r="AB5756" s="1071"/>
    </row>
    <row r="5757" spans="23:28" ht="70.5" customHeight="1">
      <c r="W5757" s="829">
        <f t="shared" si="603"/>
        <v>0</v>
      </c>
      <c r="X5757" s="828">
        <f t="shared" si="604"/>
        <v>0</v>
      </c>
      <c r="Y5757" s="1069">
        <f>[5]building!Y5748</f>
        <v>0</v>
      </c>
      <c r="Z5757" s="749">
        <f t="shared" si="605"/>
        <v>0</v>
      </c>
      <c r="AA5757" s="1071"/>
      <c r="AB5757" s="1071"/>
    </row>
    <row r="5758" spans="23:28" ht="70.5" customHeight="1">
      <c r="W5758" s="829">
        <f t="shared" si="603"/>
        <v>0</v>
      </c>
      <c r="X5758" s="828">
        <f t="shared" si="604"/>
        <v>0</v>
      </c>
      <c r="Y5758" s="1069">
        <f>[5]building!Y5749</f>
        <v>0</v>
      </c>
      <c r="Z5758" s="749">
        <f t="shared" si="605"/>
        <v>0</v>
      </c>
      <c r="AA5758" s="1071"/>
      <c r="AB5758" s="1071"/>
    </row>
    <row r="5759" spans="23:28" ht="70.5" customHeight="1">
      <c r="W5759" s="829">
        <f t="shared" si="603"/>
        <v>0</v>
      </c>
      <c r="X5759" s="828">
        <f t="shared" si="604"/>
        <v>0</v>
      </c>
      <c r="Y5759" s="1069">
        <f>[5]building!Y5750</f>
        <v>0</v>
      </c>
      <c r="Z5759" s="749">
        <f t="shared" si="605"/>
        <v>0</v>
      </c>
      <c r="AA5759" s="1071"/>
      <c r="AB5759" s="1071"/>
    </row>
    <row r="5760" spans="23:28" ht="70.5" customHeight="1">
      <c r="W5760" s="829">
        <f t="shared" si="603"/>
        <v>0</v>
      </c>
      <c r="X5760" s="828">
        <f t="shared" si="604"/>
        <v>0</v>
      </c>
      <c r="Y5760" s="1069">
        <f>[5]building!Y5751</f>
        <v>0</v>
      </c>
      <c r="Z5760" s="749">
        <f t="shared" si="605"/>
        <v>0</v>
      </c>
      <c r="AA5760" s="1071"/>
      <c r="AB5760" s="1071"/>
    </row>
    <row r="5761" spans="23:28" ht="70.5" customHeight="1">
      <c r="W5761" s="829">
        <f t="shared" si="603"/>
        <v>0</v>
      </c>
      <c r="X5761" s="828">
        <f t="shared" si="604"/>
        <v>0</v>
      </c>
      <c r="Y5761" s="1069">
        <f>[5]building!Y5752</f>
        <v>0</v>
      </c>
      <c r="Z5761" s="749">
        <f t="shared" si="605"/>
        <v>0</v>
      </c>
      <c r="AA5761" s="1071"/>
      <c r="AB5761" s="1071"/>
    </row>
    <row r="5762" spans="23:28" ht="70.5" customHeight="1">
      <c r="W5762" s="829">
        <f t="shared" si="603"/>
        <v>0</v>
      </c>
      <c r="X5762" s="828">
        <f t="shared" si="604"/>
        <v>0</v>
      </c>
      <c r="Y5762" s="1069">
        <f>[5]building!Y5753</f>
        <v>0</v>
      </c>
      <c r="Z5762" s="749">
        <f t="shared" si="605"/>
        <v>0</v>
      </c>
      <c r="AA5762" s="1071"/>
      <c r="AB5762" s="1071"/>
    </row>
    <row r="5763" spans="23:28" ht="70.5" customHeight="1">
      <c r="W5763" s="829">
        <f t="shared" si="603"/>
        <v>0</v>
      </c>
      <c r="X5763" s="828">
        <f t="shared" si="604"/>
        <v>0</v>
      </c>
      <c r="Y5763" s="1069">
        <f>[5]building!Y5754</f>
        <v>0</v>
      </c>
      <c r="Z5763" s="749">
        <f t="shared" si="605"/>
        <v>0</v>
      </c>
      <c r="AA5763" s="1071"/>
      <c r="AB5763" s="1071"/>
    </row>
    <row r="5764" spans="23:28" ht="70.5" customHeight="1">
      <c r="W5764" s="829">
        <f t="shared" si="603"/>
        <v>0</v>
      </c>
      <c r="X5764" s="828">
        <f t="shared" si="604"/>
        <v>0</v>
      </c>
      <c r="Y5764" s="1069">
        <f>[5]building!Y5755</f>
        <v>0</v>
      </c>
      <c r="Z5764" s="749">
        <f t="shared" si="605"/>
        <v>0</v>
      </c>
      <c r="AA5764" s="1071"/>
      <c r="AB5764" s="1071"/>
    </row>
    <row r="5765" spans="23:28" ht="70.5" customHeight="1">
      <c r="W5765" s="829">
        <f t="shared" si="603"/>
        <v>0</v>
      </c>
      <c r="X5765" s="828">
        <f t="shared" si="604"/>
        <v>0</v>
      </c>
      <c r="Y5765" s="1069">
        <f>[5]building!Y5756</f>
        <v>0</v>
      </c>
      <c r="Z5765" s="749">
        <f t="shared" si="605"/>
        <v>0</v>
      </c>
      <c r="AA5765" s="1071"/>
      <c r="AB5765" s="1071"/>
    </row>
    <row r="5766" spans="23:28" ht="70.5" customHeight="1">
      <c r="W5766" s="829">
        <f t="shared" si="603"/>
        <v>0</v>
      </c>
      <c r="X5766" s="828">
        <f t="shared" si="604"/>
        <v>0</v>
      </c>
      <c r="Y5766" s="1069">
        <f>[5]building!Y5757</f>
        <v>0</v>
      </c>
      <c r="Z5766" s="749">
        <f t="shared" si="605"/>
        <v>0</v>
      </c>
      <c r="AA5766" s="1071"/>
      <c r="AB5766" s="1071"/>
    </row>
    <row r="5767" spans="23:28" ht="70.5" customHeight="1">
      <c r="W5767" s="829">
        <f t="shared" si="603"/>
        <v>0</v>
      </c>
      <c r="X5767" s="828">
        <f t="shared" si="604"/>
        <v>0</v>
      </c>
      <c r="Y5767" s="1069">
        <f>[5]building!Y5758</f>
        <v>0</v>
      </c>
      <c r="Z5767" s="749">
        <f t="shared" si="605"/>
        <v>0</v>
      </c>
      <c r="AA5767" s="1071"/>
      <c r="AB5767" s="1071"/>
    </row>
    <row r="5768" spans="23:28" ht="70.5" customHeight="1">
      <c r="W5768" s="829">
        <f t="shared" si="603"/>
        <v>0</v>
      </c>
      <c r="X5768" s="828">
        <f t="shared" si="604"/>
        <v>0</v>
      </c>
      <c r="Y5768" s="1069">
        <f>[5]building!Y5759</f>
        <v>0</v>
      </c>
      <c r="Z5768" s="749">
        <f t="shared" si="605"/>
        <v>0</v>
      </c>
      <c r="AA5768" s="1071"/>
      <c r="AB5768" s="1071"/>
    </row>
    <row r="5769" spans="23:28" ht="70.5" customHeight="1">
      <c r="W5769" s="829">
        <f t="shared" si="603"/>
        <v>0</v>
      </c>
      <c r="X5769" s="828">
        <f t="shared" si="604"/>
        <v>0</v>
      </c>
      <c r="Y5769" s="1069">
        <f>[5]building!Y5760</f>
        <v>0</v>
      </c>
      <c r="Z5769" s="749">
        <f t="shared" si="605"/>
        <v>0</v>
      </c>
      <c r="AA5769" s="1071"/>
      <c r="AB5769" s="1071"/>
    </row>
    <row r="5770" spans="23:28" ht="70.5" customHeight="1">
      <c r="W5770" s="829">
        <f t="shared" si="603"/>
        <v>0</v>
      </c>
      <c r="X5770" s="828">
        <f t="shared" si="604"/>
        <v>0</v>
      </c>
      <c r="Y5770" s="1069">
        <f>[5]building!Y5761</f>
        <v>0</v>
      </c>
      <c r="Z5770" s="749">
        <f t="shared" si="605"/>
        <v>0</v>
      </c>
      <c r="AA5770" s="1071"/>
      <c r="AB5770" s="1071"/>
    </row>
    <row r="5771" spans="23:28" ht="70.5" customHeight="1">
      <c r="W5771" s="829">
        <f t="shared" si="603"/>
        <v>0</v>
      </c>
      <c r="X5771" s="828">
        <f t="shared" si="604"/>
        <v>0</v>
      </c>
      <c r="Y5771" s="1069">
        <f>[5]building!Y5762</f>
        <v>0</v>
      </c>
      <c r="Z5771" s="749">
        <f t="shared" si="605"/>
        <v>0</v>
      </c>
      <c r="AA5771" s="1071"/>
      <c r="AB5771" s="1071"/>
    </row>
    <row r="5772" spans="23:28" ht="70.5" customHeight="1">
      <c r="W5772" s="829">
        <f t="shared" si="603"/>
        <v>0</v>
      </c>
      <c r="X5772" s="828">
        <f t="shared" si="604"/>
        <v>0</v>
      </c>
      <c r="Y5772" s="1069">
        <f>[5]building!Y5763</f>
        <v>0</v>
      </c>
      <c r="Z5772" s="749">
        <f t="shared" si="605"/>
        <v>0</v>
      </c>
      <c r="AA5772" s="1071"/>
      <c r="AB5772" s="1071"/>
    </row>
    <row r="5773" spans="23:28" ht="70.5" customHeight="1">
      <c r="W5773" s="829">
        <f t="shared" si="603"/>
        <v>0</v>
      </c>
      <c r="X5773" s="828">
        <f t="shared" si="604"/>
        <v>0</v>
      </c>
      <c r="Y5773" s="1069">
        <f>[5]building!Y5764</f>
        <v>0</v>
      </c>
      <c r="Z5773" s="749">
        <f t="shared" si="605"/>
        <v>0</v>
      </c>
      <c r="AA5773" s="1071"/>
      <c r="AB5773" s="1071"/>
    </row>
    <row r="5774" spans="23:28" ht="70.5" customHeight="1">
      <c r="W5774" s="829">
        <f t="shared" si="603"/>
        <v>0</v>
      </c>
      <c r="X5774" s="828">
        <f t="shared" si="604"/>
        <v>0</v>
      </c>
      <c r="Y5774" s="1069">
        <f>[5]building!Y5765</f>
        <v>0</v>
      </c>
      <c r="Z5774" s="749">
        <f t="shared" si="605"/>
        <v>0</v>
      </c>
      <c r="AA5774" s="1071"/>
      <c r="AB5774" s="1071"/>
    </row>
    <row r="5775" spans="23:28" ht="70.5" customHeight="1">
      <c r="W5775" s="829">
        <f t="shared" si="603"/>
        <v>0</v>
      </c>
      <c r="X5775" s="828">
        <f t="shared" si="604"/>
        <v>0</v>
      </c>
      <c r="Y5775" s="1069">
        <f>[5]building!Y5766</f>
        <v>0</v>
      </c>
      <c r="Z5775" s="749">
        <f t="shared" si="605"/>
        <v>0</v>
      </c>
      <c r="AA5775" s="1071"/>
      <c r="AB5775" s="1071"/>
    </row>
    <row r="5776" spans="23:28" ht="70.5" customHeight="1">
      <c r="W5776" s="829">
        <f t="shared" si="603"/>
        <v>0</v>
      </c>
      <c r="X5776" s="828">
        <f t="shared" si="604"/>
        <v>0</v>
      </c>
      <c r="Y5776" s="1069">
        <f>[5]building!Y5767</f>
        <v>0</v>
      </c>
      <c r="Z5776" s="749">
        <f t="shared" si="605"/>
        <v>0</v>
      </c>
      <c r="AA5776" s="1071"/>
      <c r="AB5776" s="1071"/>
    </row>
    <row r="5777" spans="23:28" ht="70.5" customHeight="1">
      <c r="W5777" s="829">
        <f t="shared" si="603"/>
        <v>0</v>
      </c>
      <c r="X5777" s="828">
        <f t="shared" si="604"/>
        <v>0</v>
      </c>
      <c r="Y5777" s="1069">
        <f>[5]building!Y5768</f>
        <v>0</v>
      </c>
      <c r="Z5777" s="749">
        <f t="shared" si="605"/>
        <v>0</v>
      </c>
      <c r="AA5777" s="1071"/>
      <c r="AB5777" s="1071"/>
    </row>
    <row r="5778" spans="23:28" ht="70.5" customHeight="1">
      <c r="W5778" s="829">
        <f t="shared" si="603"/>
        <v>0</v>
      </c>
      <c r="X5778" s="828">
        <f t="shared" si="604"/>
        <v>0</v>
      </c>
      <c r="Y5778" s="1069">
        <f>[5]building!Y5769</f>
        <v>0</v>
      </c>
      <c r="Z5778" s="749">
        <f t="shared" si="605"/>
        <v>0</v>
      </c>
      <c r="AA5778" s="1071"/>
      <c r="AB5778" s="1071"/>
    </row>
    <row r="5779" spans="23:28" ht="70.5" customHeight="1">
      <c r="W5779" s="829">
        <f t="shared" si="603"/>
        <v>0</v>
      </c>
      <c r="X5779" s="828">
        <f t="shared" si="604"/>
        <v>0</v>
      </c>
      <c r="Y5779" s="1069">
        <f>[5]building!Y5770</f>
        <v>0</v>
      </c>
      <c r="Z5779" s="749">
        <f t="shared" si="605"/>
        <v>0</v>
      </c>
      <c r="AA5779" s="1071"/>
      <c r="AB5779" s="1071"/>
    </row>
    <row r="5780" spans="23:28" ht="70.5" customHeight="1">
      <c r="W5780" s="829">
        <f t="shared" si="603"/>
        <v>0</v>
      </c>
      <c r="X5780" s="828">
        <f t="shared" si="604"/>
        <v>0</v>
      </c>
      <c r="Y5780" s="1069">
        <f>[5]building!Y5771</f>
        <v>0</v>
      </c>
      <c r="Z5780" s="749">
        <f t="shared" si="605"/>
        <v>0</v>
      </c>
      <c r="AA5780" s="1071"/>
      <c r="AB5780" s="1071"/>
    </row>
    <row r="5781" spans="23:28" ht="70.5" customHeight="1">
      <c r="W5781" s="829">
        <f t="shared" si="603"/>
        <v>0</v>
      </c>
      <c r="X5781" s="828">
        <f t="shared" si="604"/>
        <v>0</v>
      </c>
      <c r="Y5781" s="1069">
        <f>[5]building!Y5772</f>
        <v>0</v>
      </c>
      <c r="Z5781" s="749">
        <f t="shared" si="605"/>
        <v>0</v>
      </c>
      <c r="AA5781" s="1071"/>
      <c r="AB5781" s="1071"/>
    </row>
    <row r="5782" spans="23:28" ht="70.5" customHeight="1">
      <c r="W5782" s="829">
        <f t="shared" si="603"/>
        <v>0</v>
      </c>
      <c r="X5782" s="828">
        <f t="shared" si="604"/>
        <v>0</v>
      </c>
      <c r="Y5782" s="1069">
        <f>[5]building!Y5773</f>
        <v>0</v>
      </c>
      <c r="Z5782" s="749">
        <f t="shared" si="605"/>
        <v>0</v>
      </c>
      <c r="AA5782" s="1071"/>
      <c r="AB5782" s="1071"/>
    </row>
    <row r="5783" spans="23:28" ht="70.5" customHeight="1">
      <c r="W5783" s="829">
        <f t="shared" si="603"/>
        <v>0</v>
      </c>
      <c r="X5783" s="828">
        <f t="shared" si="604"/>
        <v>0</v>
      </c>
      <c r="Y5783" s="1069">
        <f>[5]building!Y5774</f>
        <v>0</v>
      </c>
      <c r="Z5783" s="749">
        <f t="shared" si="605"/>
        <v>0</v>
      </c>
      <c r="AA5783" s="1071"/>
      <c r="AB5783" s="1071"/>
    </row>
    <row r="5784" spans="23:28" ht="70.5" customHeight="1">
      <c r="W5784" s="829">
        <f t="shared" si="603"/>
        <v>0</v>
      </c>
      <c r="X5784" s="828">
        <f t="shared" si="604"/>
        <v>0</v>
      </c>
      <c r="Y5784" s="1069">
        <f>[5]building!Y5775</f>
        <v>0</v>
      </c>
      <c r="Z5784" s="749">
        <f t="shared" si="605"/>
        <v>0</v>
      </c>
      <c r="AA5784" s="1071"/>
      <c r="AB5784" s="1071"/>
    </row>
    <row r="5785" spans="23:28" ht="70.5" customHeight="1">
      <c r="W5785" s="829">
        <f t="shared" si="603"/>
        <v>0</v>
      </c>
      <c r="X5785" s="828">
        <f t="shared" si="604"/>
        <v>0</v>
      </c>
      <c r="Y5785" s="1069">
        <f>[5]building!Y5776</f>
        <v>0</v>
      </c>
      <c r="Z5785" s="749">
        <f t="shared" si="605"/>
        <v>0</v>
      </c>
      <c r="AA5785" s="1071"/>
      <c r="AB5785" s="1071"/>
    </row>
    <row r="5786" spans="23:28" ht="70.5" customHeight="1">
      <c r="W5786" s="829">
        <f t="shared" si="603"/>
        <v>0</v>
      </c>
      <c r="X5786" s="828">
        <f t="shared" si="604"/>
        <v>0</v>
      </c>
      <c r="Y5786" s="1069">
        <f>[5]building!Y5777</f>
        <v>0</v>
      </c>
      <c r="Z5786" s="749">
        <f t="shared" si="605"/>
        <v>0</v>
      </c>
      <c r="AA5786" s="1071"/>
      <c r="AB5786" s="1071"/>
    </row>
    <row r="5787" spans="23:28" ht="70.5" customHeight="1">
      <c r="W5787" s="829">
        <f t="shared" si="603"/>
        <v>0</v>
      </c>
      <c r="X5787" s="828">
        <f t="shared" si="604"/>
        <v>0</v>
      </c>
      <c r="Y5787" s="1069">
        <f>[5]building!Y5778</f>
        <v>0</v>
      </c>
      <c r="Z5787" s="749">
        <f t="shared" si="605"/>
        <v>0</v>
      </c>
      <c r="AA5787" s="1071"/>
      <c r="AB5787" s="1071"/>
    </row>
    <row r="5788" spans="23:28" ht="70.5" customHeight="1">
      <c r="W5788" s="829">
        <f t="shared" si="603"/>
        <v>0</v>
      </c>
      <c r="X5788" s="828">
        <f t="shared" si="604"/>
        <v>0</v>
      </c>
      <c r="Y5788" s="1069">
        <f>[5]building!Y5779</f>
        <v>0</v>
      </c>
      <c r="Z5788" s="749">
        <f t="shared" si="605"/>
        <v>0</v>
      </c>
      <c r="AA5788" s="1071"/>
      <c r="AB5788" s="1071"/>
    </row>
    <row r="5789" spans="23:28" ht="70.5" customHeight="1">
      <c r="W5789" s="829">
        <f t="shared" si="603"/>
        <v>0</v>
      </c>
      <c r="X5789" s="828">
        <f t="shared" si="604"/>
        <v>0</v>
      </c>
      <c r="Y5789" s="1069">
        <f>[5]building!Y5780</f>
        <v>0</v>
      </c>
      <c r="Z5789" s="749">
        <f t="shared" si="605"/>
        <v>0</v>
      </c>
      <c r="AA5789" s="1071"/>
      <c r="AB5789" s="1071"/>
    </row>
    <row r="5790" spans="23:28" ht="70.5" customHeight="1">
      <c r="W5790" s="829">
        <f t="shared" ref="W5790:W5853" si="606">G5790+I5790+K5790+M5790+O5790+Q5790+S5790+U5790</f>
        <v>0</v>
      </c>
      <c r="X5790" s="828">
        <f t="shared" ref="X5790:X5853" si="607">W5790*C5790</f>
        <v>0</v>
      </c>
      <c r="Y5790" s="1069">
        <f>[5]building!Y5781</f>
        <v>0</v>
      </c>
      <c r="Z5790" s="749">
        <f t="shared" ref="Z5790:Z5853" si="608">Y5790*C5790</f>
        <v>0</v>
      </c>
      <c r="AA5790" s="1071"/>
      <c r="AB5790" s="1071"/>
    </row>
    <row r="5791" spans="23:28" ht="70.5" customHeight="1">
      <c r="W5791" s="829">
        <f t="shared" si="606"/>
        <v>0</v>
      </c>
      <c r="X5791" s="828">
        <f t="shared" si="607"/>
        <v>0</v>
      </c>
      <c r="Y5791" s="1069">
        <f>[5]building!Y5782</f>
        <v>0</v>
      </c>
      <c r="Z5791" s="749">
        <f t="shared" si="608"/>
        <v>0</v>
      </c>
      <c r="AA5791" s="1071"/>
      <c r="AB5791" s="1071"/>
    </row>
    <row r="5792" spans="23:28" ht="70.5" customHeight="1">
      <c r="W5792" s="829">
        <f t="shared" si="606"/>
        <v>0</v>
      </c>
      <c r="X5792" s="828">
        <f t="shared" si="607"/>
        <v>0</v>
      </c>
      <c r="Y5792" s="1069">
        <f>[5]building!Y5783</f>
        <v>0</v>
      </c>
      <c r="Z5792" s="749">
        <f t="shared" si="608"/>
        <v>0</v>
      </c>
      <c r="AA5792" s="1071"/>
      <c r="AB5792" s="1071"/>
    </row>
    <row r="5793" spans="23:28" ht="70.5" customHeight="1">
      <c r="W5793" s="829">
        <f t="shared" si="606"/>
        <v>0</v>
      </c>
      <c r="X5793" s="828">
        <f t="shared" si="607"/>
        <v>0</v>
      </c>
      <c r="Y5793" s="1069">
        <f>[5]building!Y5784</f>
        <v>0</v>
      </c>
      <c r="Z5793" s="749">
        <f t="shared" si="608"/>
        <v>0</v>
      </c>
      <c r="AA5793" s="1071"/>
      <c r="AB5793" s="1071"/>
    </row>
    <row r="5794" spans="23:28" ht="70.5" customHeight="1">
      <c r="W5794" s="829">
        <f t="shared" si="606"/>
        <v>0</v>
      </c>
      <c r="X5794" s="828">
        <f t="shared" si="607"/>
        <v>0</v>
      </c>
      <c r="Y5794" s="1069">
        <f>[5]building!Y5785</f>
        <v>0</v>
      </c>
      <c r="Z5794" s="749">
        <f t="shared" si="608"/>
        <v>0</v>
      </c>
      <c r="AA5794" s="1071"/>
      <c r="AB5794" s="1071"/>
    </row>
    <row r="5795" spans="23:28" ht="70.5" customHeight="1">
      <c r="W5795" s="829">
        <f t="shared" si="606"/>
        <v>0</v>
      </c>
      <c r="X5795" s="828">
        <f t="shared" si="607"/>
        <v>0</v>
      </c>
      <c r="Y5795" s="1069">
        <f>[5]building!Y5786</f>
        <v>0</v>
      </c>
      <c r="Z5795" s="749">
        <f t="shared" si="608"/>
        <v>0</v>
      </c>
      <c r="AA5795" s="1071"/>
      <c r="AB5795" s="1071"/>
    </row>
    <row r="5796" spans="23:28" ht="70.5" customHeight="1">
      <c r="W5796" s="829">
        <f t="shared" si="606"/>
        <v>0</v>
      </c>
      <c r="X5796" s="828">
        <f t="shared" si="607"/>
        <v>0</v>
      </c>
      <c r="Y5796" s="1069">
        <f>[5]building!Y5787</f>
        <v>0</v>
      </c>
      <c r="Z5796" s="749">
        <f t="shared" si="608"/>
        <v>0</v>
      </c>
      <c r="AA5796" s="1071"/>
      <c r="AB5796" s="1071"/>
    </row>
    <row r="5797" spans="23:28" ht="70.5" customHeight="1">
      <c r="W5797" s="829">
        <f t="shared" si="606"/>
        <v>0</v>
      </c>
      <c r="X5797" s="828">
        <f t="shared" si="607"/>
        <v>0</v>
      </c>
      <c r="Y5797" s="1069">
        <f>[5]building!Y5788</f>
        <v>0</v>
      </c>
      <c r="Z5797" s="749">
        <f t="shared" si="608"/>
        <v>0</v>
      </c>
      <c r="AA5797" s="1071"/>
      <c r="AB5797" s="1071"/>
    </row>
    <row r="5798" spans="23:28" ht="70.5" customHeight="1">
      <c r="W5798" s="829">
        <f t="shared" si="606"/>
        <v>0</v>
      </c>
      <c r="X5798" s="828">
        <f t="shared" si="607"/>
        <v>0</v>
      </c>
      <c r="Y5798" s="1069">
        <f>[5]building!Y5789</f>
        <v>0</v>
      </c>
      <c r="Z5798" s="749">
        <f t="shared" si="608"/>
        <v>0</v>
      </c>
      <c r="AA5798" s="1071"/>
      <c r="AB5798" s="1071"/>
    </row>
    <row r="5799" spans="23:28" ht="70.5" customHeight="1">
      <c r="W5799" s="829">
        <f t="shared" si="606"/>
        <v>0</v>
      </c>
      <c r="X5799" s="828">
        <f t="shared" si="607"/>
        <v>0</v>
      </c>
      <c r="Y5799" s="1069">
        <f>[5]building!Y5790</f>
        <v>0</v>
      </c>
      <c r="Z5799" s="749">
        <f t="shared" si="608"/>
        <v>0</v>
      </c>
      <c r="AA5799" s="1071"/>
      <c r="AB5799" s="1071"/>
    </row>
    <row r="5800" spans="23:28" ht="70.5" customHeight="1">
      <c r="W5800" s="829">
        <f t="shared" si="606"/>
        <v>0</v>
      </c>
      <c r="X5800" s="828">
        <f t="shared" si="607"/>
        <v>0</v>
      </c>
      <c r="Y5800" s="1069">
        <f>[5]building!Y5791</f>
        <v>0</v>
      </c>
      <c r="Z5800" s="749">
        <f t="shared" si="608"/>
        <v>0</v>
      </c>
      <c r="AA5800" s="1071"/>
      <c r="AB5800" s="1071"/>
    </row>
    <row r="5801" spans="23:28" ht="70.5" customHeight="1">
      <c r="W5801" s="829">
        <f t="shared" si="606"/>
        <v>0</v>
      </c>
      <c r="X5801" s="828">
        <f t="shared" si="607"/>
        <v>0</v>
      </c>
      <c r="Y5801" s="1069">
        <f>[5]building!Y5792</f>
        <v>0</v>
      </c>
      <c r="Z5801" s="749">
        <f t="shared" si="608"/>
        <v>0</v>
      </c>
      <c r="AA5801" s="1071"/>
      <c r="AB5801" s="1071"/>
    </row>
    <row r="5802" spans="23:28" ht="70.5" customHeight="1">
      <c r="W5802" s="829">
        <f t="shared" si="606"/>
        <v>0</v>
      </c>
      <c r="X5802" s="828">
        <f t="shared" si="607"/>
        <v>0</v>
      </c>
      <c r="Y5802" s="1069">
        <f>[5]building!Y5793</f>
        <v>0</v>
      </c>
      <c r="Z5802" s="749">
        <f t="shared" si="608"/>
        <v>0</v>
      </c>
      <c r="AA5802" s="1071"/>
      <c r="AB5802" s="1071"/>
    </row>
    <row r="5803" spans="23:28" ht="70.5" customHeight="1">
      <c r="W5803" s="829">
        <f t="shared" si="606"/>
        <v>0</v>
      </c>
      <c r="X5803" s="828">
        <f t="shared" si="607"/>
        <v>0</v>
      </c>
      <c r="Y5803" s="1069">
        <f>[5]building!Y5794</f>
        <v>0</v>
      </c>
      <c r="Z5803" s="749">
        <f t="shared" si="608"/>
        <v>0</v>
      </c>
      <c r="AA5803" s="1071"/>
      <c r="AB5803" s="1071"/>
    </row>
    <row r="5804" spans="23:28" ht="70.5" customHeight="1">
      <c r="W5804" s="829">
        <f t="shared" si="606"/>
        <v>0</v>
      </c>
      <c r="X5804" s="828">
        <f t="shared" si="607"/>
        <v>0</v>
      </c>
      <c r="Y5804" s="1069">
        <f>[5]building!Y5795</f>
        <v>0</v>
      </c>
      <c r="Z5804" s="749">
        <f t="shared" si="608"/>
        <v>0</v>
      </c>
      <c r="AA5804" s="1071"/>
      <c r="AB5804" s="1071"/>
    </row>
    <row r="5805" spans="23:28" ht="70.5" customHeight="1">
      <c r="W5805" s="829">
        <f t="shared" si="606"/>
        <v>0</v>
      </c>
      <c r="X5805" s="828">
        <f t="shared" si="607"/>
        <v>0</v>
      </c>
      <c r="Y5805" s="1069">
        <f>[5]building!Y5796</f>
        <v>0</v>
      </c>
      <c r="Z5805" s="749">
        <f t="shared" si="608"/>
        <v>0</v>
      </c>
      <c r="AA5805" s="1071"/>
      <c r="AB5805" s="1071"/>
    </row>
    <row r="5806" spans="23:28" ht="70.5" customHeight="1">
      <c r="W5806" s="829">
        <f t="shared" si="606"/>
        <v>0</v>
      </c>
      <c r="X5806" s="828">
        <f t="shared" si="607"/>
        <v>0</v>
      </c>
      <c r="Y5806" s="1069">
        <f>[5]building!Y5797</f>
        <v>0</v>
      </c>
      <c r="Z5806" s="749">
        <f t="shared" si="608"/>
        <v>0</v>
      </c>
      <c r="AA5806" s="1071"/>
      <c r="AB5806" s="1071"/>
    </row>
    <row r="5807" spans="23:28" ht="70.5" customHeight="1">
      <c r="W5807" s="829">
        <f t="shared" si="606"/>
        <v>0</v>
      </c>
      <c r="X5807" s="828">
        <f t="shared" si="607"/>
        <v>0</v>
      </c>
      <c r="Y5807" s="1069">
        <f>[5]building!Y5798</f>
        <v>0</v>
      </c>
      <c r="Z5807" s="749">
        <f t="shared" si="608"/>
        <v>0</v>
      </c>
      <c r="AA5807" s="1071"/>
      <c r="AB5807" s="1071"/>
    </row>
    <row r="5808" spans="23:28" ht="70.5" customHeight="1">
      <c r="W5808" s="829">
        <f t="shared" si="606"/>
        <v>0</v>
      </c>
      <c r="X5808" s="828">
        <f t="shared" si="607"/>
        <v>0</v>
      </c>
      <c r="Y5808" s="1069">
        <f>[5]building!Y5799</f>
        <v>0</v>
      </c>
      <c r="Z5808" s="749">
        <f t="shared" si="608"/>
        <v>0</v>
      </c>
      <c r="AA5808" s="1071"/>
      <c r="AB5808" s="1071"/>
    </row>
    <row r="5809" spans="23:28" ht="70.5" customHeight="1">
      <c r="W5809" s="829">
        <f t="shared" si="606"/>
        <v>0</v>
      </c>
      <c r="X5809" s="828">
        <f t="shared" si="607"/>
        <v>0</v>
      </c>
      <c r="Y5809" s="1069">
        <f>[5]building!Y5800</f>
        <v>0</v>
      </c>
      <c r="Z5809" s="749">
        <f t="shared" si="608"/>
        <v>0</v>
      </c>
      <c r="AA5809" s="1071"/>
      <c r="AB5809" s="1071"/>
    </row>
    <row r="5810" spans="23:28" ht="70.5" customHeight="1">
      <c r="W5810" s="829">
        <f t="shared" si="606"/>
        <v>0</v>
      </c>
      <c r="X5810" s="828">
        <f t="shared" si="607"/>
        <v>0</v>
      </c>
      <c r="Y5810" s="1069">
        <f>[5]building!Y5801</f>
        <v>0</v>
      </c>
      <c r="Z5810" s="749">
        <f t="shared" si="608"/>
        <v>0</v>
      </c>
      <c r="AA5810" s="1071"/>
      <c r="AB5810" s="1071"/>
    </row>
    <row r="5811" spans="23:28" ht="70.5" customHeight="1">
      <c r="W5811" s="829">
        <f t="shared" si="606"/>
        <v>0</v>
      </c>
      <c r="X5811" s="828">
        <f t="shared" si="607"/>
        <v>0</v>
      </c>
      <c r="Y5811" s="1069">
        <f>[5]building!Y5802</f>
        <v>0</v>
      </c>
      <c r="Z5811" s="749">
        <f t="shared" si="608"/>
        <v>0</v>
      </c>
      <c r="AA5811" s="1071"/>
      <c r="AB5811" s="1071"/>
    </row>
    <row r="5812" spans="23:28" ht="70.5" customHeight="1">
      <c r="W5812" s="829">
        <f t="shared" si="606"/>
        <v>0</v>
      </c>
      <c r="X5812" s="828">
        <f t="shared" si="607"/>
        <v>0</v>
      </c>
      <c r="Y5812" s="1069">
        <f>[5]building!Y5803</f>
        <v>0</v>
      </c>
      <c r="Z5812" s="749">
        <f t="shared" si="608"/>
        <v>0</v>
      </c>
      <c r="AA5812" s="1071"/>
      <c r="AB5812" s="1071"/>
    </row>
    <row r="5813" spans="23:28" ht="70.5" customHeight="1">
      <c r="W5813" s="829">
        <f t="shared" si="606"/>
        <v>0</v>
      </c>
      <c r="X5813" s="828">
        <f t="shared" si="607"/>
        <v>0</v>
      </c>
      <c r="Y5813" s="1069">
        <f>[5]building!Y5804</f>
        <v>0</v>
      </c>
      <c r="Z5813" s="749">
        <f t="shared" si="608"/>
        <v>0</v>
      </c>
      <c r="AA5813" s="1071"/>
      <c r="AB5813" s="1071"/>
    </row>
    <row r="5814" spans="23:28" ht="70.5" customHeight="1">
      <c r="W5814" s="829">
        <f t="shared" si="606"/>
        <v>0</v>
      </c>
      <c r="X5814" s="828">
        <f t="shared" si="607"/>
        <v>0</v>
      </c>
      <c r="Y5814" s="1069">
        <f>[5]building!Y5805</f>
        <v>0</v>
      </c>
      <c r="Z5814" s="749">
        <f t="shared" si="608"/>
        <v>0</v>
      </c>
      <c r="AA5814" s="1071"/>
      <c r="AB5814" s="1071"/>
    </row>
    <row r="5815" spans="23:28" ht="70.5" customHeight="1">
      <c r="W5815" s="829">
        <f t="shared" si="606"/>
        <v>0</v>
      </c>
      <c r="X5815" s="828">
        <f t="shared" si="607"/>
        <v>0</v>
      </c>
      <c r="Y5815" s="1069">
        <f>[5]building!Y5806</f>
        <v>0</v>
      </c>
      <c r="Z5815" s="749">
        <f t="shared" si="608"/>
        <v>0</v>
      </c>
      <c r="AA5815" s="1071"/>
      <c r="AB5815" s="1071"/>
    </row>
    <row r="5816" spans="23:28" ht="70.5" customHeight="1">
      <c r="W5816" s="829">
        <f t="shared" si="606"/>
        <v>0</v>
      </c>
      <c r="X5816" s="828">
        <f t="shared" si="607"/>
        <v>0</v>
      </c>
      <c r="Y5816" s="1069">
        <f>[5]building!Y5807</f>
        <v>0</v>
      </c>
      <c r="Z5816" s="749">
        <f t="shared" si="608"/>
        <v>0</v>
      </c>
      <c r="AA5816" s="1071"/>
      <c r="AB5816" s="1071"/>
    </row>
    <row r="5817" spans="23:28" ht="70.5" customHeight="1">
      <c r="W5817" s="829">
        <f t="shared" si="606"/>
        <v>0</v>
      </c>
      <c r="X5817" s="828">
        <f t="shared" si="607"/>
        <v>0</v>
      </c>
      <c r="Y5817" s="1069">
        <f>[5]building!Y5808</f>
        <v>0</v>
      </c>
      <c r="Z5817" s="749">
        <f t="shared" si="608"/>
        <v>0</v>
      </c>
      <c r="AA5817" s="1071"/>
      <c r="AB5817" s="1071"/>
    </row>
    <row r="5818" spans="23:28" ht="70.5" customHeight="1">
      <c r="W5818" s="829">
        <f t="shared" si="606"/>
        <v>0</v>
      </c>
      <c r="X5818" s="828">
        <f t="shared" si="607"/>
        <v>0</v>
      </c>
      <c r="Y5818" s="1069">
        <f>[5]building!Y5809</f>
        <v>0</v>
      </c>
      <c r="Z5818" s="749">
        <f t="shared" si="608"/>
        <v>0</v>
      </c>
      <c r="AA5818" s="1071"/>
      <c r="AB5818" s="1071"/>
    </row>
    <row r="5819" spans="23:28" ht="70.5" customHeight="1">
      <c r="W5819" s="829">
        <f t="shared" si="606"/>
        <v>0</v>
      </c>
      <c r="X5819" s="828">
        <f t="shared" si="607"/>
        <v>0</v>
      </c>
      <c r="Y5819" s="1069">
        <f>[5]building!Y5810</f>
        <v>0</v>
      </c>
      <c r="Z5819" s="749">
        <f t="shared" si="608"/>
        <v>0</v>
      </c>
      <c r="AA5819" s="1071"/>
      <c r="AB5819" s="1071"/>
    </row>
    <row r="5820" spans="23:28" ht="70.5" customHeight="1">
      <c r="W5820" s="829">
        <f t="shared" si="606"/>
        <v>0</v>
      </c>
      <c r="X5820" s="828">
        <f t="shared" si="607"/>
        <v>0</v>
      </c>
      <c r="Y5820" s="1069">
        <f>[5]building!Y5811</f>
        <v>0</v>
      </c>
      <c r="Z5820" s="749">
        <f t="shared" si="608"/>
        <v>0</v>
      </c>
      <c r="AA5820" s="1071"/>
      <c r="AB5820" s="1071"/>
    </row>
    <row r="5821" spans="23:28" ht="70.5" customHeight="1">
      <c r="W5821" s="829">
        <f t="shared" si="606"/>
        <v>0</v>
      </c>
      <c r="X5821" s="828">
        <f t="shared" si="607"/>
        <v>0</v>
      </c>
      <c r="Y5821" s="1069">
        <f>[5]building!Y5812</f>
        <v>0</v>
      </c>
      <c r="Z5821" s="749">
        <f t="shared" si="608"/>
        <v>0</v>
      </c>
      <c r="AA5821" s="1071"/>
      <c r="AB5821" s="1071"/>
    </row>
    <row r="5822" spans="23:28" ht="70.5" customHeight="1">
      <c r="W5822" s="829">
        <f t="shared" si="606"/>
        <v>0</v>
      </c>
      <c r="X5822" s="828">
        <f t="shared" si="607"/>
        <v>0</v>
      </c>
      <c r="Y5822" s="1069">
        <f>[5]building!Y5813</f>
        <v>0</v>
      </c>
      <c r="Z5822" s="749">
        <f t="shared" si="608"/>
        <v>0</v>
      </c>
      <c r="AA5822" s="1071"/>
      <c r="AB5822" s="1071"/>
    </row>
    <row r="5823" spans="23:28" ht="70.5" customHeight="1">
      <c r="W5823" s="829">
        <f t="shared" si="606"/>
        <v>0</v>
      </c>
      <c r="X5823" s="828">
        <f t="shared" si="607"/>
        <v>0</v>
      </c>
      <c r="Y5823" s="1069">
        <f>[5]building!Y5814</f>
        <v>0</v>
      </c>
      <c r="Z5823" s="749">
        <f t="shared" si="608"/>
        <v>0</v>
      </c>
      <c r="AA5823" s="1071"/>
      <c r="AB5823" s="1071"/>
    </row>
    <row r="5824" spans="23:28" ht="70.5" customHeight="1">
      <c r="W5824" s="829">
        <f t="shared" si="606"/>
        <v>0</v>
      </c>
      <c r="X5824" s="828">
        <f t="shared" si="607"/>
        <v>0</v>
      </c>
      <c r="Y5824" s="1069">
        <f>[5]building!Y5815</f>
        <v>0</v>
      </c>
      <c r="Z5824" s="749">
        <f t="shared" si="608"/>
        <v>0</v>
      </c>
      <c r="AA5824" s="1071"/>
      <c r="AB5824" s="1071"/>
    </row>
    <row r="5825" spans="23:28" ht="70.5" customHeight="1">
      <c r="W5825" s="829">
        <f t="shared" si="606"/>
        <v>0</v>
      </c>
      <c r="X5825" s="828">
        <f t="shared" si="607"/>
        <v>0</v>
      </c>
      <c r="Y5825" s="1069">
        <f>[5]building!Y5816</f>
        <v>0</v>
      </c>
      <c r="Z5825" s="749">
        <f t="shared" si="608"/>
        <v>0</v>
      </c>
      <c r="AA5825" s="1071"/>
      <c r="AB5825" s="1071"/>
    </row>
    <row r="5826" spans="23:28" ht="70.5" customHeight="1">
      <c r="W5826" s="829">
        <f t="shared" si="606"/>
        <v>0</v>
      </c>
      <c r="X5826" s="828">
        <f t="shared" si="607"/>
        <v>0</v>
      </c>
      <c r="Y5826" s="1069">
        <f>[5]building!Y5817</f>
        <v>0</v>
      </c>
      <c r="Z5826" s="749">
        <f t="shared" si="608"/>
        <v>0</v>
      </c>
      <c r="AA5826" s="1071"/>
      <c r="AB5826" s="1071"/>
    </row>
    <row r="5827" spans="23:28" ht="70.5" customHeight="1">
      <c r="W5827" s="829">
        <f t="shared" si="606"/>
        <v>0</v>
      </c>
      <c r="X5827" s="828">
        <f t="shared" si="607"/>
        <v>0</v>
      </c>
      <c r="Y5827" s="1069">
        <f>[5]building!Y5818</f>
        <v>0</v>
      </c>
      <c r="Z5827" s="749">
        <f t="shared" si="608"/>
        <v>0</v>
      </c>
      <c r="AA5827" s="1071"/>
      <c r="AB5827" s="1071"/>
    </row>
    <row r="5828" spans="23:28" ht="70.5" customHeight="1">
      <c r="W5828" s="829">
        <f t="shared" si="606"/>
        <v>0</v>
      </c>
      <c r="X5828" s="828">
        <f t="shared" si="607"/>
        <v>0</v>
      </c>
      <c r="Y5828" s="1069">
        <f>[5]building!Y5819</f>
        <v>0</v>
      </c>
      <c r="Z5828" s="749">
        <f t="shared" si="608"/>
        <v>0</v>
      </c>
      <c r="AA5828" s="1071"/>
      <c r="AB5828" s="1071"/>
    </row>
    <row r="5829" spans="23:28" ht="70.5" customHeight="1">
      <c r="W5829" s="829">
        <f t="shared" si="606"/>
        <v>0</v>
      </c>
      <c r="X5829" s="828">
        <f t="shared" si="607"/>
        <v>0</v>
      </c>
      <c r="Y5829" s="1069">
        <f>[5]building!Y5820</f>
        <v>0</v>
      </c>
      <c r="Z5829" s="749">
        <f t="shared" si="608"/>
        <v>0</v>
      </c>
      <c r="AA5829" s="1071"/>
      <c r="AB5829" s="1071"/>
    </row>
    <row r="5830" spans="23:28" ht="70.5" customHeight="1">
      <c r="W5830" s="829">
        <f t="shared" si="606"/>
        <v>0</v>
      </c>
      <c r="X5830" s="828">
        <f t="shared" si="607"/>
        <v>0</v>
      </c>
      <c r="Y5830" s="1069">
        <f>[5]building!Y5821</f>
        <v>0</v>
      </c>
      <c r="Z5830" s="749">
        <f t="shared" si="608"/>
        <v>0</v>
      </c>
      <c r="AA5830" s="1071"/>
      <c r="AB5830" s="1071"/>
    </row>
    <row r="5831" spans="23:28" ht="70.5" customHeight="1">
      <c r="W5831" s="829">
        <f t="shared" si="606"/>
        <v>0</v>
      </c>
      <c r="X5831" s="828">
        <f t="shared" si="607"/>
        <v>0</v>
      </c>
      <c r="Y5831" s="1069">
        <f>[5]building!Y5822</f>
        <v>0</v>
      </c>
      <c r="Z5831" s="749">
        <f t="shared" si="608"/>
        <v>0</v>
      </c>
      <c r="AA5831" s="1071"/>
      <c r="AB5831" s="1071"/>
    </row>
    <row r="5832" spans="23:28" ht="70.5" customHeight="1">
      <c r="W5832" s="829">
        <f t="shared" si="606"/>
        <v>0</v>
      </c>
      <c r="X5832" s="828">
        <f t="shared" si="607"/>
        <v>0</v>
      </c>
      <c r="Y5832" s="1069">
        <f>[5]building!Y5823</f>
        <v>0</v>
      </c>
      <c r="Z5832" s="749">
        <f t="shared" si="608"/>
        <v>0</v>
      </c>
      <c r="AA5832" s="1071"/>
      <c r="AB5832" s="1071"/>
    </row>
    <row r="5833" spans="23:28" ht="70.5" customHeight="1">
      <c r="W5833" s="829">
        <f t="shared" si="606"/>
        <v>0</v>
      </c>
      <c r="X5833" s="828">
        <f t="shared" si="607"/>
        <v>0</v>
      </c>
      <c r="Y5833" s="1069">
        <f>[5]building!Y5824</f>
        <v>0</v>
      </c>
      <c r="Z5833" s="749">
        <f t="shared" si="608"/>
        <v>0</v>
      </c>
      <c r="AA5833" s="1071"/>
      <c r="AB5833" s="1071"/>
    </row>
    <row r="5834" spans="23:28" ht="70.5" customHeight="1">
      <c r="W5834" s="829">
        <f t="shared" si="606"/>
        <v>0</v>
      </c>
      <c r="X5834" s="828">
        <f t="shared" si="607"/>
        <v>0</v>
      </c>
      <c r="Y5834" s="1069">
        <f>[5]building!Y5825</f>
        <v>0</v>
      </c>
      <c r="Z5834" s="749">
        <f t="shared" si="608"/>
        <v>0</v>
      </c>
      <c r="AA5834" s="1071"/>
      <c r="AB5834" s="1071"/>
    </row>
    <row r="5835" spans="23:28" ht="70.5" customHeight="1">
      <c r="W5835" s="829">
        <f t="shared" si="606"/>
        <v>0</v>
      </c>
      <c r="X5835" s="828">
        <f t="shared" si="607"/>
        <v>0</v>
      </c>
      <c r="Y5835" s="1069">
        <f>[5]building!Y5826</f>
        <v>0</v>
      </c>
      <c r="Z5835" s="749">
        <f t="shared" si="608"/>
        <v>0</v>
      </c>
      <c r="AA5835" s="1071"/>
      <c r="AB5835" s="1071"/>
    </row>
    <row r="5836" spans="23:28" ht="70.5" customHeight="1">
      <c r="W5836" s="829">
        <f t="shared" si="606"/>
        <v>0</v>
      </c>
      <c r="X5836" s="828">
        <f t="shared" si="607"/>
        <v>0</v>
      </c>
      <c r="Y5836" s="1069">
        <f>[5]building!Y5827</f>
        <v>0</v>
      </c>
      <c r="Z5836" s="749">
        <f t="shared" si="608"/>
        <v>0</v>
      </c>
      <c r="AA5836" s="1071"/>
      <c r="AB5836" s="1071"/>
    </row>
    <row r="5837" spans="23:28" ht="70.5" customHeight="1">
      <c r="W5837" s="829">
        <f t="shared" si="606"/>
        <v>0</v>
      </c>
      <c r="X5837" s="828">
        <f t="shared" si="607"/>
        <v>0</v>
      </c>
      <c r="Y5837" s="1069">
        <f>[5]building!Y5828</f>
        <v>0</v>
      </c>
      <c r="Z5837" s="749">
        <f t="shared" si="608"/>
        <v>0</v>
      </c>
      <c r="AA5837" s="1071"/>
      <c r="AB5837" s="1071"/>
    </row>
    <row r="5838" spans="23:28" ht="70.5" customHeight="1">
      <c r="W5838" s="829">
        <f t="shared" si="606"/>
        <v>0</v>
      </c>
      <c r="X5838" s="828">
        <f t="shared" si="607"/>
        <v>0</v>
      </c>
      <c r="Y5838" s="1069">
        <f>[5]building!Y5829</f>
        <v>0</v>
      </c>
      <c r="Z5838" s="749">
        <f t="shared" si="608"/>
        <v>0</v>
      </c>
      <c r="AA5838" s="1071"/>
      <c r="AB5838" s="1071"/>
    </row>
    <row r="5839" spans="23:28" ht="70.5" customHeight="1">
      <c r="W5839" s="829">
        <f t="shared" si="606"/>
        <v>0</v>
      </c>
      <c r="X5839" s="828">
        <f t="shared" si="607"/>
        <v>0</v>
      </c>
      <c r="Y5839" s="1069">
        <f>[5]building!Y5830</f>
        <v>0</v>
      </c>
      <c r="Z5839" s="749">
        <f t="shared" si="608"/>
        <v>0</v>
      </c>
      <c r="AA5839" s="1071"/>
      <c r="AB5839" s="1071"/>
    </row>
    <row r="5840" spans="23:28" ht="70.5" customHeight="1">
      <c r="W5840" s="829">
        <f t="shared" si="606"/>
        <v>0</v>
      </c>
      <c r="X5840" s="828">
        <f t="shared" si="607"/>
        <v>0</v>
      </c>
      <c r="Y5840" s="1069">
        <f>[5]building!Y5831</f>
        <v>0</v>
      </c>
      <c r="Z5840" s="749">
        <f t="shared" si="608"/>
        <v>0</v>
      </c>
      <c r="AA5840" s="1071"/>
      <c r="AB5840" s="1071"/>
    </row>
    <row r="5841" spans="23:28" ht="70.5" customHeight="1">
      <c r="W5841" s="829">
        <f t="shared" si="606"/>
        <v>0</v>
      </c>
      <c r="X5841" s="828">
        <f t="shared" si="607"/>
        <v>0</v>
      </c>
      <c r="Y5841" s="1069">
        <f>[5]building!Y5832</f>
        <v>0</v>
      </c>
      <c r="Z5841" s="749">
        <f t="shared" si="608"/>
        <v>0</v>
      </c>
      <c r="AA5841" s="1071"/>
      <c r="AB5841" s="1071"/>
    </row>
    <row r="5842" spans="23:28" ht="70.5" customHeight="1">
      <c r="W5842" s="829">
        <f t="shared" si="606"/>
        <v>0</v>
      </c>
      <c r="X5842" s="828">
        <f t="shared" si="607"/>
        <v>0</v>
      </c>
      <c r="Y5842" s="1069">
        <f>[5]building!Y5833</f>
        <v>0</v>
      </c>
      <c r="Z5842" s="749">
        <f t="shared" si="608"/>
        <v>0</v>
      </c>
      <c r="AA5842" s="1071"/>
      <c r="AB5842" s="1071"/>
    </row>
    <row r="5843" spans="23:28" ht="70.5" customHeight="1">
      <c r="W5843" s="829">
        <f t="shared" si="606"/>
        <v>0</v>
      </c>
      <c r="X5843" s="828">
        <f t="shared" si="607"/>
        <v>0</v>
      </c>
      <c r="Y5843" s="1069">
        <f>[5]building!Y5834</f>
        <v>0</v>
      </c>
      <c r="Z5843" s="749">
        <f t="shared" si="608"/>
        <v>0</v>
      </c>
      <c r="AA5843" s="1071"/>
      <c r="AB5843" s="1071"/>
    </row>
    <row r="5844" spans="23:28" ht="70.5" customHeight="1">
      <c r="W5844" s="829">
        <f t="shared" si="606"/>
        <v>0</v>
      </c>
      <c r="X5844" s="828">
        <f t="shared" si="607"/>
        <v>0</v>
      </c>
      <c r="Y5844" s="1069">
        <f>[5]building!Y5835</f>
        <v>0</v>
      </c>
      <c r="Z5844" s="749">
        <f t="shared" si="608"/>
        <v>0</v>
      </c>
      <c r="AA5844" s="1071"/>
      <c r="AB5844" s="1071"/>
    </row>
    <row r="5845" spans="23:28" ht="70.5" customHeight="1">
      <c r="W5845" s="829">
        <f t="shared" si="606"/>
        <v>0</v>
      </c>
      <c r="X5845" s="828">
        <f t="shared" si="607"/>
        <v>0</v>
      </c>
      <c r="Y5845" s="1069">
        <f>[5]building!Y5836</f>
        <v>0</v>
      </c>
      <c r="Z5845" s="749">
        <f t="shared" si="608"/>
        <v>0</v>
      </c>
      <c r="AA5845" s="1071"/>
      <c r="AB5845" s="1071"/>
    </row>
    <row r="5846" spans="23:28" ht="70.5" customHeight="1">
      <c r="W5846" s="829">
        <f t="shared" si="606"/>
        <v>0</v>
      </c>
      <c r="X5846" s="828">
        <f t="shared" si="607"/>
        <v>0</v>
      </c>
      <c r="Y5846" s="1069">
        <f>[5]building!Y5837</f>
        <v>0</v>
      </c>
      <c r="Z5846" s="749">
        <f t="shared" si="608"/>
        <v>0</v>
      </c>
      <c r="AA5846" s="1071"/>
      <c r="AB5846" s="1071"/>
    </row>
    <row r="5847" spans="23:28" ht="70.5" customHeight="1">
      <c r="W5847" s="829">
        <f t="shared" si="606"/>
        <v>0</v>
      </c>
      <c r="X5847" s="828">
        <f t="shared" si="607"/>
        <v>0</v>
      </c>
      <c r="Y5847" s="1069">
        <f>[5]building!Y5838</f>
        <v>0</v>
      </c>
      <c r="Z5847" s="749">
        <f t="shared" si="608"/>
        <v>0</v>
      </c>
      <c r="AA5847" s="1071"/>
      <c r="AB5847" s="1071"/>
    </row>
    <row r="5848" spans="23:28" ht="70.5" customHeight="1">
      <c r="W5848" s="829">
        <f t="shared" si="606"/>
        <v>0</v>
      </c>
      <c r="X5848" s="828">
        <f t="shared" si="607"/>
        <v>0</v>
      </c>
      <c r="Y5848" s="1069">
        <f>[5]building!Y5839</f>
        <v>0</v>
      </c>
      <c r="Z5848" s="749">
        <f t="shared" si="608"/>
        <v>0</v>
      </c>
      <c r="AA5848" s="1071"/>
      <c r="AB5848" s="1071"/>
    </row>
    <row r="5849" spans="23:28" ht="70.5" customHeight="1">
      <c r="W5849" s="829">
        <f t="shared" si="606"/>
        <v>0</v>
      </c>
      <c r="X5849" s="828">
        <f t="shared" si="607"/>
        <v>0</v>
      </c>
      <c r="Y5849" s="1069">
        <f>[5]building!Y5840</f>
        <v>0</v>
      </c>
      <c r="Z5849" s="749">
        <f t="shared" si="608"/>
        <v>0</v>
      </c>
      <c r="AA5849" s="1071"/>
      <c r="AB5849" s="1071"/>
    </row>
    <row r="5850" spans="23:28" ht="70.5" customHeight="1">
      <c r="W5850" s="829">
        <f t="shared" si="606"/>
        <v>0</v>
      </c>
      <c r="X5850" s="828">
        <f t="shared" si="607"/>
        <v>0</v>
      </c>
      <c r="Y5850" s="1069">
        <f>[5]building!Y5841</f>
        <v>0</v>
      </c>
      <c r="Z5850" s="749">
        <f t="shared" si="608"/>
        <v>0</v>
      </c>
      <c r="AA5850" s="1071"/>
      <c r="AB5850" s="1071"/>
    </row>
    <row r="5851" spans="23:28" ht="70.5" customHeight="1">
      <c r="W5851" s="829">
        <f t="shared" si="606"/>
        <v>0</v>
      </c>
      <c r="X5851" s="828">
        <f t="shared" si="607"/>
        <v>0</v>
      </c>
      <c r="Y5851" s="1069">
        <f>[5]building!Y5842</f>
        <v>0</v>
      </c>
      <c r="Z5851" s="749">
        <f t="shared" si="608"/>
        <v>0</v>
      </c>
      <c r="AA5851" s="1071"/>
      <c r="AB5851" s="1071"/>
    </row>
    <row r="5852" spans="23:28" ht="70.5" customHeight="1">
      <c r="W5852" s="829">
        <f t="shared" si="606"/>
        <v>0</v>
      </c>
      <c r="X5852" s="828">
        <f t="shared" si="607"/>
        <v>0</v>
      </c>
      <c r="Y5852" s="1069">
        <f>[5]building!Y5843</f>
        <v>0</v>
      </c>
      <c r="Z5852" s="749">
        <f t="shared" si="608"/>
        <v>0</v>
      </c>
      <c r="AA5852" s="1071"/>
      <c r="AB5852" s="1071"/>
    </row>
    <row r="5853" spans="23:28" ht="70.5" customHeight="1">
      <c r="W5853" s="829">
        <f t="shared" si="606"/>
        <v>0</v>
      </c>
      <c r="X5853" s="828">
        <f t="shared" si="607"/>
        <v>0</v>
      </c>
      <c r="Y5853" s="1069">
        <f>[5]building!Y5844</f>
        <v>0</v>
      </c>
      <c r="Z5853" s="749">
        <f t="shared" si="608"/>
        <v>0</v>
      </c>
      <c r="AA5853" s="1071"/>
      <c r="AB5853" s="1071"/>
    </row>
    <row r="5854" spans="23:28" ht="70.5" customHeight="1">
      <c r="W5854" s="829">
        <f t="shared" ref="W5854:W5917" si="609">G5854+I5854+K5854+M5854+O5854+Q5854+S5854+U5854</f>
        <v>0</v>
      </c>
      <c r="X5854" s="828">
        <f t="shared" ref="X5854:X5917" si="610">W5854*C5854</f>
        <v>0</v>
      </c>
      <c r="Y5854" s="1069">
        <f>[5]building!Y5845</f>
        <v>0</v>
      </c>
      <c r="Z5854" s="749">
        <f t="shared" ref="Z5854:Z5917" si="611">Y5854*C5854</f>
        <v>0</v>
      </c>
      <c r="AA5854" s="1071"/>
      <c r="AB5854" s="1071"/>
    </row>
    <row r="5855" spans="23:28" ht="70.5" customHeight="1">
      <c r="W5855" s="829">
        <f t="shared" si="609"/>
        <v>0</v>
      </c>
      <c r="X5855" s="828">
        <f t="shared" si="610"/>
        <v>0</v>
      </c>
      <c r="Y5855" s="1069">
        <f>[5]building!Y5846</f>
        <v>0</v>
      </c>
      <c r="Z5855" s="749">
        <f t="shared" si="611"/>
        <v>0</v>
      </c>
      <c r="AA5855" s="1071"/>
      <c r="AB5855" s="1071"/>
    </row>
    <row r="5856" spans="23:28" ht="70.5" customHeight="1">
      <c r="W5856" s="829">
        <f t="shared" si="609"/>
        <v>0</v>
      </c>
      <c r="X5856" s="828">
        <f t="shared" si="610"/>
        <v>0</v>
      </c>
      <c r="Y5856" s="1069">
        <f>[5]building!Y5847</f>
        <v>0</v>
      </c>
      <c r="Z5856" s="749">
        <f t="shared" si="611"/>
        <v>0</v>
      </c>
      <c r="AA5856" s="1071"/>
      <c r="AB5856" s="1071"/>
    </row>
    <row r="5857" spans="23:28" ht="70.5" customHeight="1">
      <c r="W5857" s="829">
        <f t="shared" si="609"/>
        <v>0</v>
      </c>
      <c r="X5857" s="828">
        <f t="shared" si="610"/>
        <v>0</v>
      </c>
      <c r="Y5857" s="1069">
        <f>[5]building!Y5848</f>
        <v>0</v>
      </c>
      <c r="Z5857" s="749">
        <f t="shared" si="611"/>
        <v>0</v>
      </c>
      <c r="AA5857" s="1071"/>
      <c r="AB5857" s="1071"/>
    </row>
    <row r="5858" spans="23:28" ht="70.5" customHeight="1">
      <c r="W5858" s="829">
        <f t="shared" si="609"/>
        <v>0</v>
      </c>
      <c r="X5858" s="828">
        <f t="shared" si="610"/>
        <v>0</v>
      </c>
      <c r="Y5858" s="1069">
        <f>[5]building!Y5849</f>
        <v>0</v>
      </c>
      <c r="Z5858" s="749">
        <f t="shared" si="611"/>
        <v>0</v>
      </c>
      <c r="AA5858" s="1071"/>
      <c r="AB5858" s="1071"/>
    </row>
    <row r="5859" spans="23:28" ht="70.5" customHeight="1">
      <c r="W5859" s="829">
        <f t="shared" si="609"/>
        <v>0</v>
      </c>
      <c r="X5859" s="828">
        <f t="shared" si="610"/>
        <v>0</v>
      </c>
      <c r="Y5859" s="1069">
        <f>[5]building!Y5850</f>
        <v>0</v>
      </c>
      <c r="Z5859" s="749">
        <f t="shared" si="611"/>
        <v>0</v>
      </c>
      <c r="AA5859" s="1071"/>
      <c r="AB5859" s="1071"/>
    </row>
    <row r="5860" spans="23:28" ht="70.5" customHeight="1">
      <c r="W5860" s="829">
        <f t="shared" si="609"/>
        <v>0</v>
      </c>
      <c r="X5860" s="828">
        <f t="shared" si="610"/>
        <v>0</v>
      </c>
      <c r="Y5860" s="1069">
        <f>[5]building!Y5851</f>
        <v>0</v>
      </c>
      <c r="Z5860" s="749">
        <f t="shared" si="611"/>
        <v>0</v>
      </c>
      <c r="AA5860" s="1071"/>
      <c r="AB5860" s="1071"/>
    </row>
    <row r="5861" spans="23:28" ht="70.5" customHeight="1">
      <c r="W5861" s="829">
        <f t="shared" si="609"/>
        <v>0</v>
      </c>
      <c r="X5861" s="828">
        <f t="shared" si="610"/>
        <v>0</v>
      </c>
      <c r="Y5861" s="1069">
        <f>[5]building!Y5852</f>
        <v>0</v>
      </c>
      <c r="Z5861" s="749">
        <f t="shared" si="611"/>
        <v>0</v>
      </c>
      <c r="AA5861" s="1071"/>
      <c r="AB5861" s="1071"/>
    </row>
    <row r="5862" spans="23:28" ht="70.5" customHeight="1">
      <c r="W5862" s="829">
        <f t="shared" si="609"/>
        <v>0</v>
      </c>
      <c r="X5862" s="828">
        <f t="shared" si="610"/>
        <v>0</v>
      </c>
      <c r="Y5862" s="1069">
        <f>[5]building!Y5853</f>
        <v>0</v>
      </c>
      <c r="Z5862" s="749">
        <f t="shared" si="611"/>
        <v>0</v>
      </c>
      <c r="AA5862" s="1071"/>
      <c r="AB5862" s="1071"/>
    </row>
    <row r="5863" spans="23:28" ht="70.5" customHeight="1">
      <c r="W5863" s="829">
        <f t="shared" si="609"/>
        <v>0</v>
      </c>
      <c r="X5863" s="828">
        <f t="shared" si="610"/>
        <v>0</v>
      </c>
      <c r="Y5863" s="1069">
        <f>[5]building!Y5854</f>
        <v>0</v>
      </c>
      <c r="Z5863" s="749">
        <f t="shared" si="611"/>
        <v>0</v>
      </c>
      <c r="AA5863" s="1071"/>
      <c r="AB5863" s="1071"/>
    </row>
    <row r="5864" spans="23:28" ht="70.5" customHeight="1">
      <c r="W5864" s="829">
        <f t="shared" si="609"/>
        <v>0</v>
      </c>
      <c r="X5864" s="828">
        <f t="shared" si="610"/>
        <v>0</v>
      </c>
      <c r="Y5864" s="1069">
        <f>[5]building!Y5855</f>
        <v>0</v>
      </c>
      <c r="Z5864" s="749">
        <f t="shared" si="611"/>
        <v>0</v>
      </c>
      <c r="AA5864" s="1071"/>
      <c r="AB5864" s="1071"/>
    </row>
    <row r="5865" spans="23:28" ht="70.5" customHeight="1">
      <c r="W5865" s="829">
        <f t="shared" si="609"/>
        <v>0</v>
      </c>
      <c r="X5865" s="828">
        <f t="shared" si="610"/>
        <v>0</v>
      </c>
      <c r="Y5865" s="1069">
        <f>[5]building!Y5856</f>
        <v>0</v>
      </c>
      <c r="Z5865" s="749">
        <f t="shared" si="611"/>
        <v>0</v>
      </c>
      <c r="AA5865" s="1071"/>
      <c r="AB5865" s="1071"/>
    </row>
    <row r="5866" spans="23:28" ht="70.5" customHeight="1">
      <c r="W5866" s="829">
        <f t="shared" si="609"/>
        <v>0</v>
      </c>
      <c r="X5866" s="828">
        <f t="shared" si="610"/>
        <v>0</v>
      </c>
      <c r="Y5866" s="1069">
        <f>[5]building!Y5857</f>
        <v>0</v>
      </c>
      <c r="Z5866" s="749">
        <f t="shared" si="611"/>
        <v>0</v>
      </c>
      <c r="AA5866" s="1071"/>
      <c r="AB5866" s="1071"/>
    </row>
    <row r="5867" spans="23:28" ht="70.5" customHeight="1">
      <c r="W5867" s="829">
        <f t="shared" si="609"/>
        <v>0</v>
      </c>
      <c r="X5867" s="828">
        <f t="shared" si="610"/>
        <v>0</v>
      </c>
      <c r="Y5867" s="1069">
        <f>[5]building!Y5858</f>
        <v>0</v>
      </c>
      <c r="Z5867" s="749">
        <f t="shared" si="611"/>
        <v>0</v>
      </c>
      <c r="AA5867" s="1071"/>
      <c r="AB5867" s="1071"/>
    </row>
    <row r="5868" spans="23:28" ht="70.5" customHeight="1">
      <c r="W5868" s="829">
        <f t="shared" si="609"/>
        <v>0</v>
      </c>
      <c r="X5868" s="828">
        <f t="shared" si="610"/>
        <v>0</v>
      </c>
      <c r="Y5868" s="1069">
        <f>[5]building!Y5859</f>
        <v>0</v>
      </c>
      <c r="Z5868" s="749">
        <f t="shared" si="611"/>
        <v>0</v>
      </c>
      <c r="AA5868" s="1071"/>
      <c r="AB5868" s="1071"/>
    </row>
    <row r="5869" spans="23:28" ht="70.5" customHeight="1">
      <c r="W5869" s="829">
        <f t="shared" si="609"/>
        <v>0</v>
      </c>
      <c r="X5869" s="828">
        <f t="shared" si="610"/>
        <v>0</v>
      </c>
      <c r="Y5869" s="1069">
        <f>[5]building!Y5860</f>
        <v>0</v>
      </c>
      <c r="Z5869" s="749">
        <f t="shared" si="611"/>
        <v>0</v>
      </c>
      <c r="AA5869" s="1071"/>
      <c r="AB5869" s="1071"/>
    </row>
    <row r="5870" spans="23:28" ht="70.5" customHeight="1">
      <c r="W5870" s="829">
        <f t="shared" si="609"/>
        <v>0</v>
      </c>
      <c r="X5870" s="828">
        <f t="shared" si="610"/>
        <v>0</v>
      </c>
      <c r="Y5870" s="1069">
        <f>[5]building!Y5861</f>
        <v>0</v>
      </c>
      <c r="Z5870" s="749">
        <f t="shared" si="611"/>
        <v>0</v>
      </c>
      <c r="AA5870" s="1071"/>
      <c r="AB5870" s="1071"/>
    </row>
    <row r="5871" spans="23:28" ht="70.5" customHeight="1">
      <c r="W5871" s="829">
        <f t="shared" si="609"/>
        <v>0</v>
      </c>
      <c r="X5871" s="828">
        <f t="shared" si="610"/>
        <v>0</v>
      </c>
      <c r="Y5871" s="1069">
        <f>[5]building!Y5862</f>
        <v>0</v>
      </c>
      <c r="Z5871" s="749">
        <f t="shared" si="611"/>
        <v>0</v>
      </c>
      <c r="AA5871" s="1071"/>
      <c r="AB5871" s="1071"/>
    </row>
    <row r="5872" spans="23:28" ht="70.5" customHeight="1">
      <c r="W5872" s="829">
        <f t="shared" si="609"/>
        <v>0</v>
      </c>
      <c r="X5872" s="828">
        <f t="shared" si="610"/>
        <v>0</v>
      </c>
      <c r="Y5872" s="1069">
        <f>[5]building!Y5863</f>
        <v>0</v>
      </c>
      <c r="Z5872" s="749">
        <f t="shared" si="611"/>
        <v>0</v>
      </c>
      <c r="AA5872" s="1071"/>
      <c r="AB5872" s="1071"/>
    </row>
    <row r="5873" spans="23:28" ht="70.5" customHeight="1">
      <c r="W5873" s="829">
        <f t="shared" si="609"/>
        <v>0</v>
      </c>
      <c r="X5873" s="828">
        <f t="shared" si="610"/>
        <v>0</v>
      </c>
      <c r="Y5873" s="1069">
        <f>[5]building!Y5864</f>
        <v>0</v>
      </c>
      <c r="Z5873" s="749">
        <f t="shared" si="611"/>
        <v>0</v>
      </c>
      <c r="AA5873" s="1071"/>
      <c r="AB5873" s="1071"/>
    </row>
    <row r="5874" spans="23:28" ht="70.5" customHeight="1">
      <c r="W5874" s="829">
        <f t="shared" si="609"/>
        <v>0</v>
      </c>
      <c r="X5874" s="828">
        <f t="shared" si="610"/>
        <v>0</v>
      </c>
      <c r="Y5874" s="1069">
        <f>[5]building!Y5865</f>
        <v>0</v>
      </c>
      <c r="Z5874" s="749">
        <f t="shared" si="611"/>
        <v>0</v>
      </c>
      <c r="AA5874" s="1071"/>
      <c r="AB5874" s="1071"/>
    </row>
    <row r="5875" spans="23:28" ht="70.5" customHeight="1">
      <c r="W5875" s="829">
        <f t="shared" si="609"/>
        <v>0</v>
      </c>
      <c r="X5875" s="828">
        <f t="shared" si="610"/>
        <v>0</v>
      </c>
      <c r="Y5875" s="1069">
        <f>[5]building!Y5866</f>
        <v>0</v>
      </c>
      <c r="Z5875" s="749">
        <f t="shared" si="611"/>
        <v>0</v>
      </c>
      <c r="AA5875" s="1071"/>
      <c r="AB5875" s="1071"/>
    </row>
    <row r="5876" spans="23:28" ht="70.5" customHeight="1">
      <c r="W5876" s="829">
        <f t="shared" si="609"/>
        <v>0</v>
      </c>
      <c r="X5876" s="828">
        <f t="shared" si="610"/>
        <v>0</v>
      </c>
      <c r="Y5876" s="1069">
        <f>[5]building!Y5867</f>
        <v>0</v>
      </c>
      <c r="Z5876" s="749">
        <f t="shared" si="611"/>
        <v>0</v>
      </c>
      <c r="AA5876" s="1071"/>
      <c r="AB5876" s="1071"/>
    </row>
    <row r="5877" spans="23:28" ht="70.5" customHeight="1">
      <c r="W5877" s="829">
        <f t="shared" si="609"/>
        <v>0</v>
      </c>
      <c r="X5877" s="828">
        <f t="shared" si="610"/>
        <v>0</v>
      </c>
      <c r="Y5877" s="1069">
        <f>[5]building!Y5868</f>
        <v>0</v>
      </c>
      <c r="Z5877" s="749">
        <f t="shared" si="611"/>
        <v>0</v>
      </c>
      <c r="AA5877" s="1071"/>
      <c r="AB5877" s="1071"/>
    </row>
    <row r="5878" spans="23:28" ht="70.5" customHeight="1">
      <c r="W5878" s="829">
        <f t="shared" si="609"/>
        <v>0</v>
      </c>
      <c r="X5878" s="828">
        <f t="shared" si="610"/>
        <v>0</v>
      </c>
      <c r="Y5878" s="1069">
        <f>[5]building!Y5869</f>
        <v>0</v>
      </c>
      <c r="Z5878" s="749">
        <f t="shared" si="611"/>
        <v>0</v>
      </c>
      <c r="AA5878" s="1071"/>
      <c r="AB5878" s="1071"/>
    </row>
    <row r="5879" spans="23:28" ht="70.5" customHeight="1">
      <c r="W5879" s="829">
        <f t="shared" si="609"/>
        <v>0</v>
      </c>
      <c r="X5879" s="828">
        <f t="shared" si="610"/>
        <v>0</v>
      </c>
      <c r="Y5879" s="1069">
        <f>[5]building!Y5870</f>
        <v>0</v>
      </c>
      <c r="Z5879" s="749">
        <f t="shared" si="611"/>
        <v>0</v>
      </c>
      <c r="AA5879" s="1071"/>
      <c r="AB5879" s="1071"/>
    </row>
    <row r="5880" spans="23:28" ht="70.5" customHeight="1">
      <c r="W5880" s="829">
        <f t="shared" si="609"/>
        <v>0</v>
      </c>
      <c r="X5880" s="828">
        <f t="shared" si="610"/>
        <v>0</v>
      </c>
      <c r="Y5880" s="1069">
        <f>[5]building!Y5871</f>
        <v>0</v>
      </c>
      <c r="Z5880" s="749">
        <f t="shared" si="611"/>
        <v>0</v>
      </c>
      <c r="AA5880" s="1071"/>
      <c r="AB5880" s="1071"/>
    </row>
    <row r="5881" spans="23:28" ht="70.5" customHeight="1">
      <c r="W5881" s="829">
        <f t="shared" si="609"/>
        <v>0</v>
      </c>
      <c r="X5881" s="828">
        <f t="shared" si="610"/>
        <v>0</v>
      </c>
      <c r="Y5881" s="1069">
        <f>[5]building!Y5872</f>
        <v>0</v>
      </c>
      <c r="Z5881" s="749">
        <f t="shared" si="611"/>
        <v>0</v>
      </c>
      <c r="AA5881" s="1071"/>
      <c r="AB5881" s="1071"/>
    </row>
    <row r="5882" spans="23:28" ht="70.5" customHeight="1">
      <c r="W5882" s="829">
        <f t="shared" si="609"/>
        <v>0</v>
      </c>
      <c r="X5882" s="828">
        <f t="shared" si="610"/>
        <v>0</v>
      </c>
      <c r="Y5882" s="1069">
        <f>[5]building!Y5873</f>
        <v>0</v>
      </c>
      <c r="Z5882" s="749">
        <f t="shared" si="611"/>
        <v>0</v>
      </c>
      <c r="AA5882" s="1071"/>
      <c r="AB5882" s="1071"/>
    </row>
    <row r="5883" spans="23:28" ht="70.5" customHeight="1">
      <c r="W5883" s="829">
        <f t="shared" si="609"/>
        <v>0</v>
      </c>
      <c r="X5883" s="828">
        <f t="shared" si="610"/>
        <v>0</v>
      </c>
      <c r="Y5883" s="1069">
        <f>[5]building!Y5874</f>
        <v>0</v>
      </c>
      <c r="Z5883" s="749">
        <f t="shared" si="611"/>
        <v>0</v>
      </c>
      <c r="AA5883" s="1071"/>
      <c r="AB5883" s="1071"/>
    </row>
    <row r="5884" spans="23:28" ht="70.5" customHeight="1">
      <c r="W5884" s="829">
        <f t="shared" si="609"/>
        <v>0</v>
      </c>
      <c r="X5884" s="828">
        <f t="shared" si="610"/>
        <v>0</v>
      </c>
      <c r="Y5884" s="1069">
        <f>[5]building!Y5875</f>
        <v>0</v>
      </c>
      <c r="Z5884" s="749">
        <f t="shared" si="611"/>
        <v>0</v>
      </c>
      <c r="AA5884" s="1071"/>
      <c r="AB5884" s="1071"/>
    </row>
    <row r="5885" spans="23:28" ht="70.5" customHeight="1">
      <c r="W5885" s="829">
        <f t="shared" si="609"/>
        <v>0</v>
      </c>
      <c r="X5885" s="828">
        <f t="shared" si="610"/>
        <v>0</v>
      </c>
      <c r="Y5885" s="1069">
        <f>[5]building!Y5876</f>
        <v>0</v>
      </c>
      <c r="Z5885" s="749">
        <f t="shared" si="611"/>
        <v>0</v>
      </c>
      <c r="AA5885" s="1071"/>
      <c r="AB5885" s="1071"/>
    </row>
    <row r="5886" spans="23:28" ht="70.5" customHeight="1">
      <c r="W5886" s="829">
        <f t="shared" si="609"/>
        <v>0</v>
      </c>
      <c r="X5886" s="828">
        <f t="shared" si="610"/>
        <v>0</v>
      </c>
      <c r="Y5886" s="1069">
        <f>[5]building!Y5877</f>
        <v>0</v>
      </c>
      <c r="Z5886" s="749">
        <f t="shared" si="611"/>
        <v>0</v>
      </c>
      <c r="AA5886" s="1071"/>
      <c r="AB5886" s="1071"/>
    </row>
    <row r="5887" spans="23:28" ht="70.5" customHeight="1">
      <c r="W5887" s="829">
        <f t="shared" si="609"/>
        <v>0</v>
      </c>
      <c r="X5887" s="828">
        <f t="shared" si="610"/>
        <v>0</v>
      </c>
      <c r="Y5887" s="1069">
        <f>[5]building!Y5878</f>
        <v>0</v>
      </c>
      <c r="Z5887" s="749">
        <f t="shared" si="611"/>
        <v>0</v>
      </c>
      <c r="AA5887" s="1071"/>
      <c r="AB5887" s="1071"/>
    </row>
    <row r="5888" spans="23:28" ht="70.5" customHeight="1">
      <c r="W5888" s="829">
        <f t="shared" si="609"/>
        <v>0</v>
      </c>
      <c r="X5888" s="828">
        <f t="shared" si="610"/>
        <v>0</v>
      </c>
      <c r="Y5888" s="1069">
        <f>[5]building!Y5879</f>
        <v>0</v>
      </c>
      <c r="Z5888" s="749">
        <f t="shared" si="611"/>
        <v>0</v>
      </c>
      <c r="AA5888" s="1071"/>
      <c r="AB5888" s="1071"/>
    </row>
    <row r="5889" spans="23:28" ht="70.5" customHeight="1">
      <c r="W5889" s="829">
        <f t="shared" si="609"/>
        <v>0</v>
      </c>
      <c r="X5889" s="828">
        <f t="shared" si="610"/>
        <v>0</v>
      </c>
      <c r="Y5889" s="1069">
        <f>[5]building!Y5880</f>
        <v>0</v>
      </c>
      <c r="Z5889" s="749">
        <f t="shared" si="611"/>
        <v>0</v>
      </c>
      <c r="AA5889" s="1071"/>
      <c r="AB5889" s="1071"/>
    </row>
    <row r="5890" spans="23:28" ht="70.5" customHeight="1">
      <c r="W5890" s="829">
        <f t="shared" si="609"/>
        <v>0</v>
      </c>
      <c r="X5890" s="828">
        <f t="shared" si="610"/>
        <v>0</v>
      </c>
      <c r="Y5890" s="1069">
        <f>[5]building!Y5881</f>
        <v>0</v>
      </c>
      <c r="Z5890" s="749">
        <f t="shared" si="611"/>
        <v>0</v>
      </c>
      <c r="AA5890" s="1071"/>
      <c r="AB5890" s="1071"/>
    </row>
    <row r="5891" spans="23:28" ht="70.5" customHeight="1">
      <c r="W5891" s="829">
        <f t="shared" si="609"/>
        <v>0</v>
      </c>
      <c r="X5891" s="828">
        <f t="shared" si="610"/>
        <v>0</v>
      </c>
      <c r="Y5891" s="1069">
        <f>[5]building!Y5882</f>
        <v>0</v>
      </c>
      <c r="Z5891" s="749">
        <f t="shared" si="611"/>
        <v>0</v>
      </c>
      <c r="AA5891" s="1071"/>
      <c r="AB5891" s="1071"/>
    </row>
    <row r="5892" spans="23:28" ht="70.5" customHeight="1">
      <c r="W5892" s="829">
        <f t="shared" si="609"/>
        <v>0</v>
      </c>
      <c r="X5892" s="828">
        <f t="shared" si="610"/>
        <v>0</v>
      </c>
      <c r="Y5892" s="1069">
        <f>[5]building!Y5883</f>
        <v>0</v>
      </c>
      <c r="Z5892" s="749">
        <f t="shared" si="611"/>
        <v>0</v>
      </c>
      <c r="AA5892" s="1071"/>
      <c r="AB5892" s="1071"/>
    </row>
    <row r="5893" spans="23:28" ht="70.5" customHeight="1">
      <c r="W5893" s="829">
        <f t="shared" si="609"/>
        <v>0</v>
      </c>
      <c r="X5893" s="828">
        <f t="shared" si="610"/>
        <v>0</v>
      </c>
      <c r="Y5893" s="1069">
        <f>[5]building!Y5884</f>
        <v>0</v>
      </c>
      <c r="Z5893" s="749">
        <f t="shared" si="611"/>
        <v>0</v>
      </c>
      <c r="AA5893" s="1071"/>
      <c r="AB5893" s="1071"/>
    </row>
    <row r="5894" spans="23:28" ht="70.5" customHeight="1">
      <c r="W5894" s="829">
        <f t="shared" si="609"/>
        <v>0</v>
      </c>
      <c r="X5894" s="828">
        <f t="shared" si="610"/>
        <v>0</v>
      </c>
      <c r="Y5894" s="1069">
        <f>[5]building!Y5885</f>
        <v>0</v>
      </c>
      <c r="Z5894" s="749">
        <f t="shared" si="611"/>
        <v>0</v>
      </c>
      <c r="AA5894" s="1071"/>
      <c r="AB5894" s="1071"/>
    </row>
    <row r="5895" spans="23:28" ht="70.5" customHeight="1">
      <c r="W5895" s="829">
        <f t="shared" si="609"/>
        <v>0</v>
      </c>
      <c r="X5895" s="828">
        <f t="shared" si="610"/>
        <v>0</v>
      </c>
      <c r="Y5895" s="1069">
        <f>[5]building!Y5886</f>
        <v>0</v>
      </c>
      <c r="Z5895" s="749">
        <f t="shared" si="611"/>
        <v>0</v>
      </c>
      <c r="AA5895" s="1071"/>
      <c r="AB5895" s="1071"/>
    </row>
    <row r="5896" spans="23:28" ht="70.5" customHeight="1">
      <c r="W5896" s="829">
        <f t="shared" si="609"/>
        <v>0</v>
      </c>
      <c r="X5896" s="828">
        <f t="shared" si="610"/>
        <v>0</v>
      </c>
      <c r="Y5896" s="1069">
        <f>[5]building!Y5887</f>
        <v>0</v>
      </c>
      <c r="Z5896" s="749">
        <f t="shared" si="611"/>
        <v>0</v>
      </c>
      <c r="AA5896" s="1071"/>
      <c r="AB5896" s="1071"/>
    </row>
    <row r="5897" spans="23:28" ht="70.5" customHeight="1">
      <c r="W5897" s="829">
        <f t="shared" si="609"/>
        <v>0</v>
      </c>
      <c r="X5897" s="828">
        <f t="shared" si="610"/>
        <v>0</v>
      </c>
      <c r="Y5897" s="1069">
        <f>[5]building!Y5888</f>
        <v>0</v>
      </c>
      <c r="Z5897" s="749">
        <f t="shared" si="611"/>
        <v>0</v>
      </c>
      <c r="AA5897" s="1071"/>
      <c r="AB5897" s="1071"/>
    </row>
    <row r="5898" spans="23:28" ht="70.5" customHeight="1">
      <c r="W5898" s="829">
        <f t="shared" si="609"/>
        <v>0</v>
      </c>
      <c r="X5898" s="828">
        <f t="shared" si="610"/>
        <v>0</v>
      </c>
      <c r="Y5898" s="1069">
        <f>[5]building!Y5889</f>
        <v>0</v>
      </c>
      <c r="Z5898" s="749">
        <f t="shared" si="611"/>
        <v>0</v>
      </c>
      <c r="AA5898" s="1071"/>
      <c r="AB5898" s="1071"/>
    </row>
    <row r="5899" spans="23:28" ht="70.5" customHeight="1">
      <c r="W5899" s="829">
        <f t="shared" si="609"/>
        <v>0</v>
      </c>
      <c r="X5899" s="828">
        <f t="shared" si="610"/>
        <v>0</v>
      </c>
      <c r="Y5899" s="1069">
        <f>[5]building!Y5890</f>
        <v>0</v>
      </c>
      <c r="Z5899" s="749">
        <f t="shared" si="611"/>
        <v>0</v>
      </c>
      <c r="AA5899" s="1071"/>
      <c r="AB5899" s="1071"/>
    </row>
    <row r="5900" spans="23:28" ht="70.5" customHeight="1">
      <c r="W5900" s="829">
        <f t="shared" si="609"/>
        <v>0</v>
      </c>
      <c r="X5900" s="828">
        <f t="shared" si="610"/>
        <v>0</v>
      </c>
      <c r="Y5900" s="1069">
        <f>[5]building!Y5891</f>
        <v>0</v>
      </c>
      <c r="Z5900" s="749">
        <f t="shared" si="611"/>
        <v>0</v>
      </c>
      <c r="AA5900" s="1071"/>
      <c r="AB5900" s="1071"/>
    </row>
    <row r="5901" spans="23:28" ht="70.5" customHeight="1">
      <c r="W5901" s="829">
        <f t="shared" si="609"/>
        <v>0</v>
      </c>
      <c r="X5901" s="828">
        <f t="shared" si="610"/>
        <v>0</v>
      </c>
      <c r="Y5901" s="1069">
        <f>[5]building!Y5892</f>
        <v>0</v>
      </c>
      <c r="Z5901" s="749">
        <f t="shared" si="611"/>
        <v>0</v>
      </c>
      <c r="AA5901" s="1071"/>
      <c r="AB5901" s="1071"/>
    </row>
    <row r="5902" spans="23:28" ht="70.5" customHeight="1">
      <c r="W5902" s="829">
        <f t="shared" si="609"/>
        <v>0</v>
      </c>
      <c r="X5902" s="828">
        <f t="shared" si="610"/>
        <v>0</v>
      </c>
      <c r="Y5902" s="1069">
        <f>[5]building!Y5893</f>
        <v>0</v>
      </c>
      <c r="Z5902" s="749">
        <f t="shared" si="611"/>
        <v>0</v>
      </c>
      <c r="AA5902" s="1071"/>
      <c r="AB5902" s="1071"/>
    </row>
    <row r="5903" spans="23:28" ht="70.5" customHeight="1">
      <c r="W5903" s="829">
        <f t="shared" si="609"/>
        <v>0</v>
      </c>
      <c r="X5903" s="828">
        <f t="shared" si="610"/>
        <v>0</v>
      </c>
      <c r="Y5903" s="1069">
        <f>[5]building!Y5894</f>
        <v>0</v>
      </c>
      <c r="Z5903" s="749">
        <f t="shared" si="611"/>
        <v>0</v>
      </c>
      <c r="AA5903" s="1071"/>
      <c r="AB5903" s="1071"/>
    </row>
    <row r="5904" spans="23:28" ht="70.5" customHeight="1">
      <c r="W5904" s="829">
        <f t="shared" si="609"/>
        <v>0</v>
      </c>
      <c r="X5904" s="828">
        <f t="shared" si="610"/>
        <v>0</v>
      </c>
      <c r="Y5904" s="1069">
        <f>[5]building!Y5895</f>
        <v>0</v>
      </c>
      <c r="Z5904" s="749">
        <f t="shared" si="611"/>
        <v>0</v>
      </c>
      <c r="AA5904" s="1071"/>
      <c r="AB5904" s="1071"/>
    </row>
    <row r="5905" spans="23:28" ht="70.5" customHeight="1">
      <c r="W5905" s="829">
        <f t="shared" si="609"/>
        <v>0</v>
      </c>
      <c r="X5905" s="828">
        <f t="shared" si="610"/>
        <v>0</v>
      </c>
      <c r="Y5905" s="1069">
        <f>[5]building!Y5896</f>
        <v>0</v>
      </c>
      <c r="Z5905" s="749">
        <f t="shared" si="611"/>
        <v>0</v>
      </c>
      <c r="AA5905" s="1071"/>
      <c r="AB5905" s="1071"/>
    </row>
    <row r="5906" spans="23:28" ht="70.5" customHeight="1">
      <c r="W5906" s="829">
        <f t="shared" si="609"/>
        <v>0</v>
      </c>
      <c r="X5906" s="828">
        <f t="shared" si="610"/>
        <v>0</v>
      </c>
      <c r="Y5906" s="1069">
        <f>[5]building!Y5897</f>
        <v>0</v>
      </c>
      <c r="Z5906" s="749">
        <f t="shared" si="611"/>
        <v>0</v>
      </c>
      <c r="AA5906" s="1071"/>
      <c r="AB5906" s="1071"/>
    </row>
    <row r="5907" spans="23:28" ht="70.5" customHeight="1">
      <c r="W5907" s="829">
        <f t="shared" si="609"/>
        <v>0</v>
      </c>
      <c r="X5907" s="828">
        <f t="shared" si="610"/>
        <v>0</v>
      </c>
      <c r="Y5907" s="1069">
        <f>[5]building!Y5898</f>
        <v>0</v>
      </c>
      <c r="Z5907" s="749">
        <f t="shared" si="611"/>
        <v>0</v>
      </c>
      <c r="AA5907" s="1071"/>
      <c r="AB5907" s="1071"/>
    </row>
    <row r="5908" spans="23:28" ht="70.5" customHeight="1">
      <c r="W5908" s="829">
        <f t="shared" si="609"/>
        <v>0</v>
      </c>
      <c r="X5908" s="828">
        <f t="shared" si="610"/>
        <v>0</v>
      </c>
      <c r="Y5908" s="1069">
        <f>[5]building!Y5899</f>
        <v>0</v>
      </c>
      <c r="Z5908" s="749">
        <f t="shared" si="611"/>
        <v>0</v>
      </c>
      <c r="AA5908" s="1071"/>
      <c r="AB5908" s="1071"/>
    </row>
    <row r="5909" spans="23:28" ht="70.5" customHeight="1">
      <c r="W5909" s="829">
        <f t="shared" si="609"/>
        <v>0</v>
      </c>
      <c r="X5909" s="828">
        <f t="shared" si="610"/>
        <v>0</v>
      </c>
      <c r="Y5909" s="1069">
        <f>[5]building!Y5900</f>
        <v>0</v>
      </c>
      <c r="Z5909" s="749">
        <f t="shared" si="611"/>
        <v>0</v>
      </c>
      <c r="AA5909" s="1071"/>
      <c r="AB5909" s="1071"/>
    </row>
    <row r="5910" spans="23:28" ht="70.5" customHeight="1">
      <c r="W5910" s="829">
        <f t="shared" si="609"/>
        <v>0</v>
      </c>
      <c r="X5910" s="828">
        <f t="shared" si="610"/>
        <v>0</v>
      </c>
      <c r="Y5910" s="1069">
        <f>[5]building!Y5901</f>
        <v>0</v>
      </c>
      <c r="Z5910" s="749">
        <f t="shared" si="611"/>
        <v>0</v>
      </c>
      <c r="AA5910" s="1071"/>
      <c r="AB5910" s="1071"/>
    </row>
    <row r="5911" spans="23:28" ht="70.5" customHeight="1">
      <c r="W5911" s="829">
        <f t="shared" si="609"/>
        <v>0</v>
      </c>
      <c r="X5911" s="828">
        <f t="shared" si="610"/>
        <v>0</v>
      </c>
      <c r="Y5911" s="1069">
        <f>[5]building!Y5902</f>
        <v>0</v>
      </c>
      <c r="Z5911" s="749">
        <f t="shared" si="611"/>
        <v>0</v>
      </c>
      <c r="AA5911" s="1071"/>
      <c r="AB5911" s="1071"/>
    </row>
    <row r="5912" spans="23:28" ht="70.5" customHeight="1">
      <c r="W5912" s="829">
        <f t="shared" si="609"/>
        <v>0</v>
      </c>
      <c r="X5912" s="828">
        <f t="shared" si="610"/>
        <v>0</v>
      </c>
      <c r="Y5912" s="1069">
        <f>[5]building!Y5903</f>
        <v>0</v>
      </c>
      <c r="Z5912" s="749">
        <f t="shared" si="611"/>
        <v>0</v>
      </c>
      <c r="AA5912" s="1071"/>
      <c r="AB5912" s="1071"/>
    </row>
    <row r="5913" spans="23:28" ht="70.5" customHeight="1">
      <c r="W5913" s="829">
        <f t="shared" si="609"/>
        <v>0</v>
      </c>
      <c r="X5913" s="828">
        <f t="shared" si="610"/>
        <v>0</v>
      </c>
      <c r="Y5913" s="1069">
        <f>[5]building!Y5904</f>
        <v>0</v>
      </c>
      <c r="Z5913" s="749">
        <f t="shared" si="611"/>
        <v>0</v>
      </c>
      <c r="AA5913" s="1071"/>
      <c r="AB5913" s="1071"/>
    </row>
    <row r="5914" spans="23:28" ht="70.5" customHeight="1">
      <c r="W5914" s="829">
        <f t="shared" si="609"/>
        <v>0</v>
      </c>
      <c r="X5914" s="828">
        <f t="shared" si="610"/>
        <v>0</v>
      </c>
      <c r="Y5914" s="1069">
        <f>[5]building!Y5905</f>
        <v>0</v>
      </c>
      <c r="Z5914" s="749">
        <f t="shared" si="611"/>
        <v>0</v>
      </c>
      <c r="AA5914" s="1071"/>
      <c r="AB5914" s="1071"/>
    </row>
    <row r="5915" spans="23:28" ht="70.5" customHeight="1">
      <c r="W5915" s="829">
        <f t="shared" si="609"/>
        <v>0</v>
      </c>
      <c r="X5915" s="828">
        <f t="shared" si="610"/>
        <v>0</v>
      </c>
      <c r="Y5915" s="1069">
        <f>[5]building!Y5906</f>
        <v>0</v>
      </c>
      <c r="Z5915" s="749">
        <f t="shared" si="611"/>
        <v>0</v>
      </c>
      <c r="AA5915" s="1071"/>
      <c r="AB5915" s="1071"/>
    </row>
    <row r="5916" spans="23:28" ht="70.5" customHeight="1">
      <c r="W5916" s="829">
        <f t="shared" si="609"/>
        <v>0</v>
      </c>
      <c r="X5916" s="828">
        <f t="shared" si="610"/>
        <v>0</v>
      </c>
      <c r="Y5916" s="1069">
        <f>[5]building!Y5907</f>
        <v>0</v>
      </c>
      <c r="Z5916" s="749">
        <f t="shared" si="611"/>
        <v>0</v>
      </c>
      <c r="AA5916" s="1071"/>
      <c r="AB5916" s="1071"/>
    </row>
    <row r="5917" spans="23:28" ht="70.5" customHeight="1">
      <c r="W5917" s="829">
        <f t="shared" si="609"/>
        <v>0</v>
      </c>
      <c r="X5917" s="828">
        <f t="shared" si="610"/>
        <v>0</v>
      </c>
      <c r="Y5917" s="1069">
        <f>[5]building!Y5908</f>
        <v>0</v>
      </c>
      <c r="Z5917" s="749">
        <f t="shared" si="611"/>
        <v>0</v>
      </c>
      <c r="AA5917" s="1071"/>
      <c r="AB5917" s="1071"/>
    </row>
    <row r="5918" spans="23:28" ht="70.5" customHeight="1">
      <c r="W5918" s="829">
        <f t="shared" ref="W5918:W5981" si="612">G5918+I5918+K5918+M5918+O5918+Q5918+S5918+U5918</f>
        <v>0</v>
      </c>
      <c r="X5918" s="828">
        <f t="shared" ref="X5918:X5981" si="613">W5918*C5918</f>
        <v>0</v>
      </c>
      <c r="Y5918" s="1069">
        <f>[5]building!Y5909</f>
        <v>0</v>
      </c>
      <c r="Z5918" s="749">
        <f t="shared" ref="Z5918:Z5981" si="614">Y5918*C5918</f>
        <v>0</v>
      </c>
      <c r="AA5918" s="1071"/>
      <c r="AB5918" s="1071"/>
    </row>
    <row r="5919" spans="23:28" ht="70.5" customHeight="1">
      <c r="W5919" s="829">
        <f t="shared" si="612"/>
        <v>0</v>
      </c>
      <c r="X5919" s="828">
        <f t="shared" si="613"/>
        <v>0</v>
      </c>
      <c r="Y5919" s="1069">
        <f>[5]building!Y5910</f>
        <v>0</v>
      </c>
      <c r="Z5919" s="749">
        <f t="shared" si="614"/>
        <v>0</v>
      </c>
      <c r="AA5919" s="1071"/>
      <c r="AB5919" s="1071"/>
    </row>
    <row r="5920" spans="23:28" ht="70.5" customHeight="1">
      <c r="W5920" s="829">
        <f t="shared" si="612"/>
        <v>0</v>
      </c>
      <c r="X5920" s="828">
        <f t="shared" si="613"/>
        <v>0</v>
      </c>
      <c r="Y5920" s="1069">
        <f>[5]building!Y5911</f>
        <v>0</v>
      </c>
      <c r="Z5920" s="749">
        <f t="shared" si="614"/>
        <v>0</v>
      </c>
      <c r="AA5920" s="1071"/>
      <c r="AB5920" s="1071"/>
    </row>
    <row r="5921" spans="23:28" ht="70.5" customHeight="1">
      <c r="W5921" s="829">
        <f t="shared" si="612"/>
        <v>0</v>
      </c>
      <c r="X5921" s="828">
        <f t="shared" si="613"/>
        <v>0</v>
      </c>
      <c r="Y5921" s="1069">
        <f>[5]building!Y5912</f>
        <v>0</v>
      </c>
      <c r="Z5921" s="749">
        <f t="shared" si="614"/>
        <v>0</v>
      </c>
      <c r="AA5921" s="1071"/>
      <c r="AB5921" s="1071"/>
    </row>
    <row r="5922" spans="23:28" ht="70.5" customHeight="1">
      <c r="W5922" s="829">
        <f t="shared" si="612"/>
        <v>0</v>
      </c>
      <c r="X5922" s="828">
        <f t="shared" si="613"/>
        <v>0</v>
      </c>
      <c r="Y5922" s="1069">
        <f>[5]building!Y5913</f>
        <v>0</v>
      </c>
      <c r="Z5922" s="749">
        <f t="shared" si="614"/>
        <v>0</v>
      </c>
      <c r="AA5922" s="1071"/>
      <c r="AB5922" s="1071"/>
    </row>
    <row r="5923" spans="23:28" ht="70.5" customHeight="1">
      <c r="W5923" s="829">
        <f t="shared" si="612"/>
        <v>0</v>
      </c>
      <c r="X5923" s="828">
        <f t="shared" si="613"/>
        <v>0</v>
      </c>
      <c r="Y5923" s="1069">
        <f>[5]building!Y5914</f>
        <v>0</v>
      </c>
      <c r="Z5923" s="749">
        <f t="shared" si="614"/>
        <v>0</v>
      </c>
      <c r="AA5923" s="1071"/>
      <c r="AB5923" s="1071"/>
    </row>
    <row r="5924" spans="23:28" ht="70.5" customHeight="1">
      <c r="W5924" s="829">
        <f t="shared" si="612"/>
        <v>0</v>
      </c>
      <c r="X5924" s="828">
        <f t="shared" si="613"/>
        <v>0</v>
      </c>
      <c r="Y5924" s="1069">
        <f>[5]building!Y5915</f>
        <v>0</v>
      </c>
      <c r="Z5924" s="749">
        <f t="shared" si="614"/>
        <v>0</v>
      </c>
      <c r="AA5924" s="1071"/>
      <c r="AB5924" s="1071"/>
    </row>
    <row r="5925" spans="23:28" ht="70.5" customHeight="1">
      <c r="W5925" s="829">
        <f t="shared" si="612"/>
        <v>0</v>
      </c>
      <c r="X5925" s="828">
        <f t="shared" si="613"/>
        <v>0</v>
      </c>
      <c r="Y5925" s="1069">
        <f>[5]building!Y5916</f>
        <v>0</v>
      </c>
      <c r="Z5925" s="749">
        <f t="shared" si="614"/>
        <v>0</v>
      </c>
      <c r="AA5925" s="1071"/>
      <c r="AB5925" s="1071"/>
    </row>
    <row r="5926" spans="23:28" ht="70.5" customHeight="1">
      <c r="W5926" s="829">
        <f t="shared" si="612"/>
        <v>0</v>
      </c>
      <c r="X5926" s="828">
        <f t="shared" si="613"/>
        <v>0</v>
      </c>
      <c r="Y5926" s="1069">
        <f>[5]building!Y5917</f>
        <v>0</v>
      </c>
      <c r="Z5926" s="749">
        <f t="shared" si="614"/>
        <v>0</v>
      </c>
      <c r="AA5926" s="1071"/>
      <c r="AB5926" s="1071"/>
    </row>
    <row r="5927" spans="23:28" ht="70.5" customHeight="1">
      <c r="W5927" s="829">
        <f t="shared" si="612"/>
        <v>0</v>
      </c>
      <c r="X5927" s="828">
        <f t="shared" si="613"/>
        <v>0</v>
      </c>
      <c r="Y5927" s="1069">
        <f>[5]building!Y5918</f>
        <v>0</v>
      </c>
      <c r="Z5927" s="749">
        <f t="shared" si="614"/>
        <v>0</v>
      </c>
      <c r="AA5927" s="1071"/>
      <c r="AB5927" s="1071"/>
    </row>
    <row r="5928" spans="23:28" ht="70.5" customHeight="1">
      <c r="W5928" s="829">
        <f t="shared" si="612"/>
        <v>0</v>
      </c>
      <c r="X5928" s="828">
        <f t="shared" si="613"/>
        <v>0</v>
      </c>
      <c r="Y5928" s="1069">
        <f>[5]building!Y5919</f>
        <v>0</v>
      </c>
      <c r="Z5928" s="749">
        <f t="shared" si="614"/>
        <v>0</v>
      </c>
      <c r="AA5928" s="1071"/>
      <c r="AB5928" s="1071"/>
    </row>
    <row r="5929" spans="23:28" ht="70.5" customHeight="1">
      <c r="W5929" s="829">
        <f t="shared" si="612"/>
        <v>0</v>
      </c>
      <c r="X5929" s="828">
        <f t="shared" si="613"/>
        <v>0</v>
      </c>
      <c r="Y5929" s="1069">
        <f>[5]building!Y5920</f>
        <v>0</v>
      </c>
      <c r="Z5929" s="749">
        <f t="shared" si="614"/>
        <v>0</v>
      </c>
      <c r="AA5929" s="1071"/>
      <c r="AB5929" s="1071"/>
    </row>
    <row r="5930" spans="23:28" ht="70.5" customHeight="1">
      <c r="W5930" s="829">
        <f t="shared" si="612"/>
        <v>0</v>
      </c>
      <c r="X5930" s="828">
        <f t="shared" si="613"/>
        <v>0</v>
      </c>
      <c r="Y5930" s="1069">
        <f>[5]building!Y5921</f>
        <v>0</v>
      </c>
      <c r="Z5930" s="749">
        <f t="shared" si="614"/>
        <v>0</v>
      </c>
      <c r="AA5930" s="1071"/>
      <c r="AB5930" s="1071"/>
    </row>
    <row r="5931" spans="23:28" ht="70.5" customHeight="1">
      <c r="W5931" s="829">
        <f t="shared" si="612"/>
        <v>0</v>
      </c>
      <c r="X5931" s="828">
        <f t="shared" si="613"/>
        <v>0</v>
      </c>
      <c r="Y5931" s="1069">
        <f>[5]building!Y5922</f>
        <v>0</v>
      </c>
      <c r="Z5931" s="749">
        <f t="shared" si="614"/>
        <v>0</v>
      </c>
      <c r="AA5931" s="1071"/>
      <c r="AB5931" s="1071"/>
    </row>
    <row r="5932" spans="23:28" ht="70.5" customHeight="1">
      <c r="W5932" s="829">
        <f t="shared" si="612"/>
        <v>0</v>
      </c>
      <c r="X5932" s="828">
        <f t="shared" si="613"/>
        <v>0</v>
      </c>
      <c r="Y5932" s="1069">
        <f>[5]building!Y5923</f>
        <v>0</v>
      </c>
      <c r="Z5932" s="749">
        <f t="shared" si="614"/>
        <v>0</v>
      </c>
      <c r="AA5932" s="1071"/>
      <c r="AB5932" s="1071"/>
    </row>
    <row r="5933" spans="23:28" ht="70.5" customHeight="1">
      <c r="W5933" s="829">
        <f t="shared" si="612"/>
        <v>0</v>
      </c>
      <c r="X5933" s="828">
        <f t="shared" si="613"/>
        <v>0</v>
      </c>
      <c r="Y5933" s="1069">
        <f>[5]building!Y5924</f>
        <v>0</v>
      </c>
      <c r="Z5933" s="749">
        <f t="shared" si="614"/>
        <v>0</v>
      </c>
      <c r="AA5933" s="1071"/>
      <c r="AB5933" s="1071"/>
    </row>
    <row r="5934" spans="23:28" ht="70.5" customHeight="1">
      <c r="W5934" s="829">
        <f t="shared" si="612"/>
        <v>0</v>
      </c>
      <c r="X5934" s="828">
        <f t="shared" si="613"/>
        <v>0</v>
      </c>
      <c r="Y5934" s="1069">
        <f>[5]building!Y5925</f>
        <v>0</v>
      </c>
      <c r="Z5934" s="749">
        <f t="shared" si="614"/>
        <v>0</v>
      </c>
      <c r="AA5934" s="1071"/>
      <c r="AB5934" s="1071"/>
    </row>
    <row r="5935" spans="23:28" ht="70.5" customHeight="1">
      <c r="W5935" s="829">
        <f t="shared" si="612"/>
        <v>0</v>
      </c>
      <c r="X5935" s="828">
        <f t="shared" si="613"/>
        <v>0</v>
      </c>
      <c r="Y5935" s="1069">
        <f>[5]building!Y5926</f>
        <v>0</v>
      </c>
      <c r="Z5935" s="749">
        <f t="shared" si="614"/>
        <v>0</v>
      </c>
      <c r="AA5935" s="1071"/>
      <c r="AB5935" s="1071"/>
    </row>
    <row r="5936" spans="23:28" ht="70.5" customHeight="1">
      <c r="W5936" s="829">
        <f t="shared" si="612"/>
        <v>0</v>
      </c>
      <c r="X5936" s="828">
        <f t="shared" si="613"/>
        <v>0</v>
      </c>
      <c r="Y5936" s="1069">
        <f>[5]building!Y5927</f>
        <v>0</v>
      </c>
      <c r="Z5936" s="749">
        <f t="shared" si="614"/>
        <v>0</v>
      </c>
      <c r="AA5936" s="1071"/>
      <c r="AB5936" s="1071"/>
    </row>
    <row r="5937" spans="23:28" ht="70.5" customHeight="1">
      <c r="W5937" s="829">
        <f t="shared" si="612"/>
        <v>0</v>
      </c>
      <c r="X5937" s="828">
        <f t="shared" si="613"/>
        <v>0</v>
      </c>
      <c r="Y5937" s="1069">
        <f>[5]building!Y5928</f>
        <v>0</v>
      </c>
      <c r="Z5937" s="749">
        <f t="shared" si="614"/>
        <v>0</v>
      </c>
      <c r="AA5937" s="1071"/>
      <c r="AB5937" s="1071"/>
    </row>
    <row r="5938" spans="23:28" ht="70.5" customHeight="1">
      <c r="W5938" s="829">
        <f t="shared" si="612"/>
        <v>0</v>
      </c>
      <c r="X5938" s="828">
        <f t="shared" si="613"/>
        <v>0</v>
      </c>
      <c r="Y5938" s="1069">
        <f>[5]building!Y5929</f>
        <v>0</v>
      </c>
      <c r="Z5938" s="749">
        <f t="shared" si="614"/>
        <v>0</v>
      </c>
      <c r="AA5938" s="1071"/>
      <c r="AB5938" s="1071"/>
    </row>
    <row r="5939" spans="23:28" ht="70.5" customHeight="1">
      <c r="W5939" s="829">
        <f t="shared" si="612"/>
        <v>0</v>
      </c>
      <c r="X5939" s="828">
        <f t="shared" si="613"/>
        <v>0</v>
      </c>
      <c r="Y5939" s="1069">
        <f>[5]building!Y5930</f>
        <v>0</v>
      </c>
      <c r="Z5939" s="749">
        <f t="shared" si="614"/>
        <v>0</v>
      </c>
      <c r="AA5939" s="1071"/>
      <c r="AB5939" s="1071"/>
    </row>
    <row r="5940" spans="23:28" ht="70.5" customHeight="1">
      <c r="W5940" s="829">
        <f t="shared" si="612"/>
        <v>0</v>
      </c>
      <c r="X5940" s="828">
        <f t="shared" si="613"/>
        <v>0</v>
      </c>
      <c r="Y5940" s="1069">
        <f>[5]building!Y5931</f>
        <v>0</v>
      </c>
      <c r="Z5940" s="749">
        <f t="shared" si="614"/>
        <v>0</v>
      </c>
      <c r="AA5940" s="1071"/>
      <c r="AB5940" s="1071"/>
    </row>
    <row r="5941" spans="23:28" ht="70.5" customHeight="1">
      <c r="W5941" s="829">
        <f t="shared" si="612"/>
        <v>0</v>
      </c>
      <c r="X5941" s="828">
        <f t="shared" si="613"/>
        <v>0</v>
      </c>
      <c r="Y5941" s="1069">
        <f>[5]building!Y5932</f>
        <v>0</v>
      </c>
      <c r="Z5941" s="749">
        <f t="shared" si="614"/>
        <v>0</v>
      </c>
      <c r="AA5941" s="1071"/>
      <c r="AB5941" s="1071"/>
    </row>
    <row r="5942" spans="23:28" ht="70.5" customHeight="1">
      <c r="W5942" s="829">
        <f t="shared" si="612"/>
        <v>0</v>
      </c>
      <c r="X5942" s="828">
        <f t="shared" si="613"/>
        <v>0</v>
      </c>
      <c r="Y5942" s="1069">
        <f>[5]building!Y5933</f>
        <v>0</v>
      </c>
      <c r="Z5942" s="749">
        <f t="shared" si="614"/>
        <v>0</v>
      </c>
      <c r="AA5942" s="1071"/>
      <c r="AB5942" s="1071"/>
    </row>
    <row r="5943" spans="23:28" ht="70.5" customHeight="1">
      <c r="W5943" s="829">
        <f t="shared" si="612"/>
        <v>0</v>
      </c>
      <c r="X5943" s="828">
        <f t="shared" si="613"/>
        <v>0</v>
      </c>
      <c r="Y5943" s="1069">
        <f>[5]building!Y5934</f>
        <v>0</v>
      </c>
      <c r="Z5943" s="749">
        <f t="shared" si="614"/>
        <v>0</v>
      </c>
      <c r="AA5943" s="1071"/>
      <c r="AB5943" s="1071"/>
    </row>
    <row r="5944" spans="23:28" ht="70.5" customHeight="1">
      <c r="W5944" s="829">
        <f t="shared" si="612"/>
        <v>0</v>
      </c>
      <c r="X5944" s="828">
        <f t="shared" si="613"/>
        <v>0</v>
      </c>
      <c r="Y5944" s="1069">
        <f>[5]building!Y5935</f>
        <v>0</v>
      </c>
      <c r="Z5944" s="749">
        <f t="shared" si="614"/>
        <v>0</v>
      </c>
      <c r="AA5944" s="1071"/>
      <c r="AB5944" s="1071"/>
    </row>
    <row r="5945" spans="23:28" ht="70.5" customHeight="1">
      <c r="W5945" s="829">
        <f t="shared" si="612"/>
        <v>0</v>
      </c>
      <c r="X5945" s="828">
        <f t="shared" si="613"/>
        <v>0</v>
      </c>
      <c r="Y5945" s="1069">
        <f>[5]building!Y5936</f>
        <v>0</v>
      </c>
      <c r="Z5945" s="749">
        <f t="shared" si="614"/>
        <v>0</v>
      </c>
      <c r="AA5945" s="1071"/>
      <c r="AB5945" s="1071"/>
    </row>
    <row r="5946" spans="23:28" ht="70.5" customHeight="1">
      <c r="W5946" s="829">
        <f t="shared" si="612"/>
        <v>0</v>
      </c>
      <c r="X5946" s="828">
        <f t="shared" si="613"/>
        <v>0</v>
      </c>
      <c r="Y5946" s="1069">
        <f>[5]building!Y5937</f>
        <v>0</v>
      </c>
      <c r="Z5946" s="749">
        <f t="shared" si="614"/>
        <v>0</v>
      </c>
      <c r="AA5946" s="1071"/>
      <c r="AB5946" s="1071"/>
    </row>
    <row r="5947" spans="23:28" ht="70.5" customHeight="1">
      <c r="W5947" s="829">
        <f t="shared" si="612"/>
        <v>0</v>
      </c>
      <c r="X5947" s="828">
        <f t="shared" si="613"/>
        <v>0</v>
      </c>
      <c r="Y5947" s="1069">
        <f>[5]building!Y5938</f>
        <v>0</v>
      </c>
      <c r="Z5947" s="749">
        <f t="shared" si="614"/>
        <v>0</v>
      </c>
      <c r="AA5947" s="1071"/>
      <c r="AB5947" s="1071"/>
    </row>
    <row r="5948" spans="23:28" ht="70.5" customHeight="1">
      <c r="W5948" s="829">
        <f t="shared" si="612"/>
        <v>0</v>
      </c>
      <c r="X5948" s="828">
        <f t="shared" si="613"/>
        <v>0</v>
      </c>
      <c r="Y5948" s="1069">
        <f>[5]building!Y5939</f>
        <v>0</v>
      </c>
      <c r="Z5948" s="749">
        <f t="shared" si="614"/>
        <v>0</v>
      </c>
      <c r="AA5948" s="1071"/>
      <c r="AB5948" s="1071"/>
    </row>
    <row r="5949" spans="23:28" ht="70.5" customHeight="1">
      <c r="W5949" s="829">
        <f t="shared" si="612"/>
        <v>0</v>
      </c>
      <c r="X5949" s="828">
        <f t="shared" si="613"/>
        <v>0</v>
      </c>
      <c r="Y5949" s="1069">
        <f>[5]building!Y5940</f>
        <v>0</v>
      </c>
      <c r="Z5949" s="749">
        <f t="shared" si="614"/>
        <v>0</v>
      </c>
      <c r="AA5949" s="1071"/>
      <c r="AB5949" s="1071"/>
    </row>
    <row r="5950" spans="23:28" ht="70.5" customHeight="1">
      <c r="W5950" s="829">
        <f t="shared" si="612"/>
        <v>0</v>
      </c>
      <c r="X5950" s="828">
        <f t="shared" si="613"/>
        <v>0</v>
      </c>
      <c r="Y5950" s="1069">
        <f>[5]building!Y5941</f>
        <v>0</v>
      </c>
      <c r="Z5950" s="749">
        <f t="shared" si="614"/>
        <v>0</v>
      </c>
      <c r="AA5950" s="1071"/>
      <c r="AB5950" s="1071"/>
    </row>
    <row r="5951" spans="23:28" ht="70.5" customHeight="1">
      <c r="W5951" s="829">
        <f t="shared" si="612"/>
        <v>0</v>
      </c>
      <c r="X5951" s="828">
        <f t="shared" si="613"/>
        <v>0</v>
      </c>
      <c r="Y5951" s="1069">
        <f>[5]building!Y5942</f>
        <v>0</v>
      </c>
      <c r="Z5951" s="749">
        <f t="shared" si="614"/>
        <v>0</v>
      </c>
      <c r="AA5951" s="1071"/>
      <c r="AB5951" s="1071"/>
    </row>
    <row r="5952" spans="23:28" ht="70.5" customHeight="1">
      <c r="W5952" s="829">
        <f t="shared" si="612"/>
        <v>0</v>
      </c>
      <c r="X5952" s="828">
        <f t="shared" si="613"/>
        <v>0</v>
      </c>
      <c r="Y5952" s="1069">
        <f>[5]building!Y5943</f>
        <v>0</v>
      </c>
      <c r="Z5952" s="749">
        <f t="shared" si="614"/>
        <v>0</v>
      </c>
      <c r="AA5952" s="1071"/>
      <c r="AB5952" s="1071"/>
    </row>
    <row r="5953" spans="23:28" ht="70.5" customHeight="1">
      <c r="W5953" s="829">
        <f t="shared" si="612"/>
        <v>0</v>
      </c>
      <c r="X5953" s="828">
        <f t="shared" si="613"/>
        <v>0</v>
      </c>
      <c r="Y5953" s="1069">
        <f>[5]building!Y5944</f>
        <v>0</v>
      </c>
      <c r="Z5953" s="749">
        <f t="shared" si="614"/>
        <v>0</v>
      </c>
      <c r="AA5953" s="1071"/>
      <c r="AB5953" s="1071"/>
    </row>
    <row r="5954" spans="23:28" ht="70.5" customHeight="1">
      <c r="W5954" s="829">
        <f t="shared" si="612"/>
        <v>0</v>
      </c>
      <c r="X5954" s="828">
        <f t="shared" si="613"/>
        <v>0</v>
      </c>
      <c r="Y5954" s="1069">
        <f>[5]building!Y5945</f>
        <v>0</v>
      </c>
      <c r="Z5954" s="749">
        <f t="shared" si="614"/>
        <v>0</v>
      </c>
      <c r="AA5954" s="1071"/>
      <c r="AB5954" s="1071"/>
    </row>
    <row r="5955" spans="23:28" ht="70.5" customHeight="1">
      <c r="W5955" s="829">
        <f t="shared" si="612"/>
        <v>0</v>
      </c>
      <c r="X5955" s="828">
        <f t="shared" si="613"/>
        <v>0</v>
      </c>
      <c r="Y5955" s="1069">
        <f>[5]building!Y5946</f>
        <v>0</v>
      </c>
      <c r="Z5955" s="749">
        <f t="shared" si="614"/>
        <v>0</v>
      </c>
      <c r="AA5955" s="1071"/>
      <c r="AB5955" s="1071"/>
    </row>
    <row r="5956" spans="23:28" ht="70.5" customHeight="1">
      <c r="W5956" s="829">
        <f t="shared" si="612"/>
        <v>0</v>
      </c>
      <c r="X5956" s="828">
        <f t="shared" si="613"/>
        <v>0</v>
      </c>
      <c r="Y5956" s="1069">
        <f>[5]building!Y5947</f>
        <v>0</v>
      </c>
      <c r="Z5956" s="749">
        <f t="shared" si="614"/>
        <v>0</v>
      </c>
      <c r="AA5956" s="1071"/>
      <c r="AB5956" s="1071"/>
    </row>
    <row r="5957" spans="23:28" ht="70.5" customHeight="1">
      <c r="W5957" s="829">
        <f t="shared" si="612"/>
        <v>0</v>
      </c>
      <c r="X5957" s="828">
        <f t="shared" si="613"/>
        <v>0</v>
      </c>
      <c r="Y5957" s="1069">
        <f>[5]building!Y5948</f>
        <v>0</v>
      </c>
      <c r="Z5957" s="749">
        <f t="shared" si="614"/>
        <v>0</v>
      </c>
      <c r="AA5957" s="1071"/>
      <c r="AB5957" s="1071"/>
    </row>
    <row r="5958" spans="23:28" ht="70.5" customHeight="1">
      <c r="W5958" s="829">
        <f t="shared" si="612"/>
        <v>0</v>
      </c>
      <c r="X5958" s="828">
        <f t="shared" si="613"/>
        <v>0</v>
      </c>
      <c r="Y5958" s="1069">
        <f>[5]building!Y5949</f>
        <v>0</v>
      </c>
      <c r="Z5958" s="749">
        <f t="shared" si="614"/>
        <v>0</v>
      </c>
      <c r="AA5958" s="1071"/>
      <c r="AB5958" s="1071"/>
    </row>
    <row r="5959" spans="23:28" ht="70.5" customHeight="1">
      <c r="W5959" s="829">
        <f t="shared" si="612"/>
        <v>0</v>
      </c>
      <c r="X5959" s="828">
        <f t="shared" si="613"/>
        <v>0</v>
      </c>
      <c r="Y5959" s="1069">
        <f>[5]building!Y5950</f>
        <v>0</v>
      </c>
      <c r="Z5959" s="749">
        <f t="shared" si="614"/>
        <v>0</v>
      </c>
      <c r="AA5959" s="1071"/>
      <c r="AB5959" s="1071"/>
    </row>
    <row r="5960" spans="23:28" ht="70.5" customHeight="1">
      <c r="W5960" s="829">
        <f t="shared" si="612"/>
        <v>0</v>
      </c>
      <c r="X5960" s="828">
        <f t="shared" si="613"/>
        <v>0</v>
      </c>
      <c r="Y5960" s="1069">
        <f>[5]building!Y5951</f>
        <v>0</v>
      </c>
      <c r="Z5960" s="749">
        <f t="shared" si="614"/>
        <v>0</v>
      </c>
      <c r="AA5960" s="1071"/>
      <c r="AB5960" s="1071"/>
    </row>
    <row r="5961" spans="23:28" ht="70.5" customHeight="1">
      <c r="W5961" s="829">
        <f t="shared" si="612"/>
        <v>0</v>
      </c>
      <c r="X5961" s="828">
        <f t="shared" si="613"/>
        <v>0</v>
      </c>
      <c r="Y5961" s="1069">
        <f>[5]building!Y5952</f>
        <v>0</v>
      </c>
      <c r="Z5961" s="749">
        <f t="shared" si="614"/>
        <v>0</v>
      </c>
      <c r="AA5961" s="1071"/>
      <c r="AB5961" s="1071"/>
    </row>
    <row r="5962" spans="23:28" ht="70.5" customHeight="1">
      <c r="W5962" s="829">
        <f t="shared" si="612"/>
        <v>0</v>
      </c>
      <c r="X5962" s="828">
        <f t="shared" si="613"/>
        <v>0</v>
      </c>
      <c r="Y5962" s="1069">
        <f>[5]building!Y5953</f>
        <v>0</v>
      </c>
      <c r="Z5962" s="749">
        <f t="shared" si="614"/>
        <v>0</v>
      </c>
      <c r="AA5962" s="1071"/>
      <c r="AB5962" s="1071"/>
    </row>
    <row r="5963" spans="23:28" ht="70.5" customHeight="1">
      <c r="W5963" s="829">
        <f t="shared" si="612"/>
        <v>0</v>
      </c>
      <c r="X5963" s="828">
        <f t="shared" si="613"/>
        <v>0</v>
      </c>
      <c r="Y5963" s="1069">
        <f>[5]building!Y5954</f>
        <v>0</v>
      </c>
      <c r="Z5963" s="749">
        <f t="shared" si="614"/>
        <v>0</v>
      </c>
      <c r="AA5963" s="1071"/>
      <c r="AB5963" s="1071"/>
    </row>
    <row r="5964" spans="23:28" ht="70.5" customHeight="1">
      <c r="W5964" s="829">
        <f t="shared" si="612"/>
        <v>0</v>
      </c>
      <c r="X5964" s="828">
        <f t="shared" si="613"/>
        <v>0</v>
      </c>
      <c r="Y5964" s="1069">
        <f>[5]building!Y5955</f>
        <v>0</v>
      </c>
      <c r="Z5964" s="749">
        <f t="shared" si="614"/>
        <v>0</v>
      </c>
      <c r="AA5964" s="1071"/>
      <c r="AB5964" s="1071"/>
    </row>
    <row r="5965" spans="23:28" ht="70.5" customHeight="1">
      <c r="W5965" s="829">
        <f t="shared" si="612"/>
        <v>0</v>
      </c>
      <c r="X5965" s="828">
        <f t="shared" si="613"/>
        <v>0</v>
      </c>
      <c r="Y5965" s="1069">
        <f>[5]building!Y5956</f>
        <v>0</v>
      </c>
      <c r="Z5965" s="749">
        <f t="shared" si="614"/>
        <v>0</v>
      </c>
      <c r="AA5965" s="1071"/>
      <c r="AB5965" s="1071"/>
    </row>
    <row r="5966" spans="23:28" ht="70.5" customHeight="1">
      <c r="W5966" s="829">
        <f t="shared" si="612"/>
        <v>0</v>
      </c>
      <c r="X5966" s="828">
        <f t="shared" si="613"/>
        <v>0</v>
      </c>
      <c r="Y5966" s="1069">
        <f>[5]building!Y5957</f>
        <v>0</v>
      </c>
      <c r="Z5966" s="749">
        <f t="shared" si="614"/>
        <v>0</v>
      </c>
      <c r="AA5966" s="1071"/>
      <c r="AB5966" s="1071"/>
    </row>
    <row r="5967" spans="23:28" ht="70.5" customHeight="1">
      <c r="W5967" s="829">
        <f t="shared" si="612"/>
        <v>0</v>
      </c>
      <c r="X5967" s="828">
        <f t="shared" si="613"/>
        <v>0</v>
      </c>
      <c r="Y5967" s="1069">
        <f>[5]building!Y5958</f>
        <v>0</v>
      </c>
      <c r="Z5967" s="749">
        <f t="shared" si="614"/>
        <v>0</v>
      </c>
      <c r="AA5967" s="1071"/>
      <c r="AB5967" s="1071"/>
    </row>
    <row r="5968" spans="23:28" ht="70.5" customHeight="1">
      <c r="W5968" s="829">
        <f t="shared" si="612"/>
        <v>0</v>
      </c>
      <c r="X5968" s="828">
        <f t="shared" si="613"/>
        <v>0</v>
      </c>
      <c r="Y5968" s="1069">
        <f>[5]building!Y5959</f>
        <v>0</v>
      </c>
      <c r="Z5968" s="749">
        <f t="shared" si="614"/>
        <v>0</v>
      </c>
      <c r="AA5968" s="1071"/>
      <c r="AB5968" s="1071"/>
    </row>
    <row r="5969" spans="23:28" ht="70.5" customHeight="1">
      <c r="W5969" s="829">
        <f t="shared" si="612"/>
        <v>0</v>
      </c>
      <c r="X5969" s="828">
        <f t="shared" si="613"/>
        <v>0</v>
      </c>
      <c r="Y5969" s="1069">
        <f>[5]building!Y5960</f>
        <v>0</v>
      </c>
      <c r="Z5969" s="749">
        <f t="shared" si="614"/>
        <v>0</v>
      </c>
      <c r="AA5969" s="1071"/>
      <c r="AB5969" s="1071"/>
    </row>
    <row r="5970" spans="23:28" ht="70.5" customHeight="1">
      <c r="W5970" s="829">
        <f t="shared" si="612"/>
        <v>0</v>
      </c>
      <c r="X5970" s="828">
        <f t="shared" si="613"/>
        <v>0</v>
      </c>
      <c r="Y5970" s="1069">
        <f>[5]building!Y5961</f>
        <v>0</v>
      </c>
      <c r="Z5970" s="749">
        <f t="shared" si="614"/>
        <v>0</v>
      </c>
      <c r="AA5970" s="1071"/>
      <c r="AB5970" s="1071"/>
    </row>
    <row r="5971" spans="23:28" ht="70.5" customHeight="1">
      <c r="W5971" s="829">
        <f t="shared" si="612"/>
        <v>0</v>
      </c>
      <c r="X5971" s="828">
        <f t="shared" si="613"/>
        <v>0</v>
      </c>
      <c r="Y5971" s="1069">
        <f>[5]building!Y5962</f>
        <v>0</v>
      </c>
      <c r="Z5971" s="749">
        <f t="shared" si="614"/>
        <v>0</v>
      </c>
      <c r="AA5971" s="1071"/>
      <c r="AB5971" s="1071"/>
    </row>
    <row r="5972" spans="23:28" ht="70.5" customHeight="1">
      <c r="W5972" s="829">
        <f t="shared" si="612"/>
        <v>0</v>
      </c>
      <c r="X5972" s="828">
        <f t="shared" si="613"/>
        <v>0</v>
      </c>
      <c r="Y5972" s="1069">
        <f>[5]building!Y5963</f>
        <v>0</v>
      </c>
      <c r="Z5972" s="749">
        <f t="shared" si="614"/>
        <v>0</v>
      </c>
      <c r="AA5972" s="1071"/>
      <c r="AB5972" s="1071"/>
    </row>
    <row r="5973" spans="23:28" ht="70.5" customHeight="1">
      <c r="W5973" s="829">
        <f t="shared" si="612"/>
        <v>0</v>
      </c>
      <c r="X5973" s="828">
        <f t="shared" si="613"/>
        <v>0</v>
      </c>
      <c r="Y5973" s="1069">
        <f>[5]building!Y5964</f>
        <v>0</v>
      </c>
      <c r="Z5973" s="749">
        <f t="shared" si="614"/>
        <v>0</v>
      </c>
      <c r="AA5973" s="1071"/>
      <c r="AB5973" s="1071"/>
    </row>
    <row r="5974" spans="23:28" ht="70.5" customHeight="1">
      <c r="W5974" s="829">
        <f t="shared" si="612"/>
        <v>0</v>
      </c>
      <c r="X5974" s="828">
        <f t="shared" si="613"/>
        <v>0</v>
      </c>
      <c r="Y5974" s="1069">
        <f>[5]building!Y5965</f>
        <v>0</v>
      </c>
      <c r="Z5974" s="749">
        <f t="shared" si="614"/>
        <v>0</v>
      </c>
      <c r="AA5974" s="1071"/>
      <c r="AB5974" s="1071"/>
    </row>
    <row r="5975" spans="23:28" ht="70.5" customHeight="1">
      <c r="W5975" s="829">
        <f t="shared" si="612"/>
        <v>0</v>
      </c>
      <c r="X5975" s="828">
        <f t="shared" si="613"/>
        <v>0</v>
      </c>
      <c r="Y5975" s="1069">
        <f>[5]building!Y5966</f>
        <v>0</v>
      </c>
      <c r="Z5975" s="749">
        <f t="shared" si="614"/>
        <v>0</v>
      </c>
      <c r="AA5975" s="1071"/>
      <c r="AB5975" s="1071"/>
    </row>
    <row r="5976" spans="23:28" ht="70.5" customHeight="1">
      <c r="W5976" s="829">
        <f t="shared" si="612"/>
        <v>0</v>
      </c>
      <c r="X5976" s="828">
        <f t="shared" si="613"/>
        <v>0</v>
      </c>
      <c r="Y5976" s="1069">
        <f>[5]building!Y5967</f>
        <v>0</v>
      </c>
      <c r="Z5976" s="749">
        <f t="shared" si="614"/>
        <v>0</v>
      </c>
      <c r="AA5976" s="1071"/>
      <c r="AB5976" s="1071"/>
    </row>
    <row r="5977" spans="23:28" ht="70.5" customHeight="1">
      <c r="W5977" s="829">
        <f t="shared" si="612"/>
        <v>0</v>
      </c>
      <c r="X5977" s="828">
        <f t="shared" si="613"/>
        <v>0</v>
      </c>
      <c r="Y5977" s="1069">
        <f>[5]building!Y5968</f>
        <v>0</v>
      </c>
      <c r="Z5977" s="749">
        <f t="shared" si="614"/>
        <v>0</v>
      </c>
      <c r="AA5977" s="1071"/>
      <c r="AB5977" s="1071"/>
    </row>
    <row r="5978" spans="23:28" ht="70.5" customHeight="1">
      <c r="W5978" s="829">
        <f t="shared" si="612"/>
        <v>0</v>
      </c>
      <c r="X5978" s="828">
        <f t="shared" si="613"/>
        <v>0</v>
      </c>
      <c r="Y5978" s="1069">
        <f>[5]building!Y5969</f>
        <v>0</v>
      </c>
      <c r="Z5978" s="749">
        <f t="shared" si="614"/>
        <v>0</v>
      </c>
      <c r="AA5978" s="1071"/>
      <c r="AB5978" s="1071"/>
    </row>
    <row r="5979" spans="23:28" ht="70.5" customHeight="1">
      <c r="W5979" s="829">
        <f t="shared" si="612"/>
        <v>0</v>
      </c>
      <c r="X5979" s="828">
        <f t="shared" si="613"/>
        <v>0</v>
      </c>
      <c r="Y5979" s="1069">
        <f>[5]building!Y5970</f>
        <v>0</v>
      </c>
      <c r="Z5979" s="749">
        <f t="shared" si="614"/>
        <v>0</v>
      </c>
      <c r="AA5979" s="1071"/>
      <c r="AB5979" s="1071"/>
    </row>
    <row r="5980" spans="23:28" ht="70.5" customHeight="1">
      <c r="W5980" s="829">
        <f t="shared" si="612"/>
        <v>0</v>
      </c>
      <c r="X5980" s="828">
        <f t="shared" si="613"/>
        <v>0</v>
      </c>
      <c r="Y5980" s="1069">
        <f>[5]building!Y5971</f>
        <v>0</v>
      </c>
      <c r="Z5980" s="749">
        <f t="shared" si="614"/>
        <v>0</v>
      </c>
      <c r="AA5980" s="1071"/>
      <c r="AB5980" s="1071"/>
    </row>
    <row r="5981" spans="23:28" ht="70.5" customHeight="1">
      <c r="W5981" s="829">
        <f t="shared" si="612"/>
        <v>0</v>
      </c>
      <c r="X5981" s="828">
        <f t="shared" si="613"/>
        <v>0</v>
      </c>
      <c r="Y5981" s="1069">
        <f>[5]building!Y5972</f>
        <v>0</v>
      </c>
      <c r="Z5981" s="749">
        <f t="shared" si="614"/>
        <v>0</v>
      </c>
      <c r="AA5981" s="1071"/>
      <c r="AB5981" s="1071"/>
    </row>
    <row r="5982" spans="23:28" ht="70.5" customHeight="1">
      <c r="W5982" s="829">
        <f t="shared" ref="W5982:W6045" si="615">G5982+I5982+K5982+M5982+O5982+Q5982+S5982+U5982</f>
        <v>0</v>
      </c>
      <c r="X5982" s="828">
        <f t="shared" ref="X5982:X6045" si="616">W5982*C5982</f>
        <v>0</v>
      </c>
      <c r="Y5982" s="1069">
        <f>[5]building!Y5973</f>
        <v>0</v>
      </c>
      <c r="Z5982" s="749">
        <f t="shared" ref="Z5982:Z6045" si="617">Y5982*C5982</f>
        <v>0</v>
      </c>
      <c r="AA5982" s="1071"/>
      <c r="AB5982" s="1071"/>
    </row>
    <row r="5983" spans="23:28" ht="70.5" customHeight="1">
      <c r="W5983" s="829">
        <f t="shared" si="615"/>
        <v>0</v>
      </c>
      <c r="X5983" s="828">
        <f t="shared" si="616"/>
        <v>0</v>
      </c>
      <c r="Y5983" s="1069">
        <f>[5]building!Y5974</f>
        <v>0</v>
      </c>
      <c r="Z5983" s="749">
        <f t="shared" si="617"/>
        <v>0</v>
      </c>
      <c r="AA5983" s="1071"/>
      <c r="AB5983" s="1071"/>
    </row>
    <row r="5984" spans="23:28" ht="70.5" customHeight="1">
      <c r="W5984" s="829">
        <f t="shared" si="615"/>
        <v>0</v>
      </c>
      <c r="X5984" s="828">
        <f t="shared" si="616"/>
        <v>0</v>
      </c>
      <c r="Y5984" s="1069">
        <f>[5]building!Y5975</f>
        <v>0</v>
      </c>
      <c r="Z5984" s="749">
        <f t="shared" si="617"/>
        <v>0</v>
      </c>
      <c r="AA5984" s="1071"/>
      <c r="AB5984" s="1071"/>
    </row>
    <row r="5985" spans="23:28" ht="70.5" customHeight="1">
      <c r="W5985" s="829">
        <f t="shared" si="615"/>
        <v>0</v>
      </c>
      <c r="X5985" s="828">
        <f t="shared" si="616"/>
        <v>0</v>
      </c>
      <c r="Y5985" s="1069">
        <f>[5]building!Y5976</f>
        <v>0</v>
      </c>
      <c r="Z5985" s="749">
        <f t="shared" si="617"/>
        <v>0</v>
      </c>
      <c r="AA5985" s="1071"/>
      <c r="AB5985" s="1071"/>
    </row>
    <row r="5986" spans="23:28" ht="70.5" customHeight="1">
      <c r="W5986" s="829">
        <f t="shared" si="615"/>
        <v>0</v>
      </c>
      <c r="X5986" s="828">
        <f t="shared" si="616"/>
        <v>0</v>
      </c>
      <c r="Y5986" s="1069">
        <f>[5]building!Y5977</f>
        <v>0</v>
      </c>
      <c r="Z5986" s="749">
        <f t="shared" si="617"/>
        <v>0</v>
      </c>
      <c r="AA5986" s="1071"/>
      <c r="AB5986" s="1071"/>
    </row>
    <row r="5987" spans="23:28" ht="70.5" customHeight="1">
      <c r="W5987" s="829">
        <f t="shared" si="615"/>
        <v>0</v>
      </c>
      <c r="X5987" s="828">
        <f t="shared" si="616"/>
        <v>0</v>
      </c>
      <c r="Y5987" s="1069">
        <f>[5]building!Y5978</f>
        <v>0</v>
      </c>
      <c r="Z5987" s="749">
        <f t="shared" si="617"/>
        <v>0</v>
      </c>
      <c r="AA5987" s="1071"/>
      <c r="AB5987" s="1071"/>
    </row>
    <row r="5988" spans="23:28" ht="70.5" customHeight="1">
      <c r="W5988" s="829">
        <f t="shared" si="615"/>
        <v>0</v>
      </c>
      <c r="X5988" s="828">
        <f t="shared" si="616"/>
        <v>0</v>
      </c>
      <c r="Y5988" s="1069">
        <f>[5]building!Y5979</f>
        <v>0</v>
      </c>
      <c r="Z5988" s="749">
        <f t="shared" si="617"/>
        <v>0</v>
      </c>
      <c r="AA5988" s="1071"/>
      <c r="AB5988" s="1071"/>
    </row>
    <row r="5989" spans="23:28" ht="70.5" customHeight="1">
      <c r="W5989" s="829">
        <f t="shared" si="615"/>
        <v>0</v>
      </c>
      <c r="X5989" s="828">
        <f t="shared" si="616"/>
        <v>0</v>
      </c>
      <c r="Y5989" s="1069">
        <f>[5]building!Y5980</f>
        <v>0</v>
      </c>
      <c r="Z5989" s="749">
        <f t="shared" si="617"/>
        <v>0</v>
      </c>
      <c r="AA5989" s="1071"/>
      <c r="AB5989" s="1071"/>
    </row>
    <row r="5990" spans="23:28" ht="70.5" customHeight="1">
      <c r="W5990" s="829">
        <f t="shared" si="615"/>
        <v>0</v>
      </c>
      <c r="X5990" s="828">
        <f t="shared" si="616"/>
        <v>0</v>
      </c>
      <c r="Y5990" s="1069">
        <f>[5]building!Y5981</f>
        <v>0</v>
      </c>
      <c r="Z5990" s="749">
        <f t="shared" si="617"/>
        <v>0</v>
      </c>
      <c r="AA5990" s="1071"/>
      <c r="AB5990" s="1071"/>
    </row>
    <row r="5991" spans="23:28" ht="70.5" customHeight="1">
      <c r="W5991" s="829">
        <f t="shared" si="615"/>
        <v>0</v>
      </c>
      <c r="X5991" s="828">
        <f t="shared" si="616"/>
        <v>0</v>
      </c>
      <c r="Y5991" s="1069">
        <f>[5]building!Y5982</f>
        <v>0</v>
      </c>
      <c r="Z5991" s="749">
        <f t="shared" si="617"/>
        <v>0</v>
      </c>
      <c r="AA5991" s="1071"/>
      <c r="AB5991" s="1071"/>
    </row>
    <row r="5992" spans="23:28" ht="70.5" customHeight="1">
      <c r="W5992" s="829">
        <f t="shared" si="615"/>
        <v>0</v>
      </c>
      <c r="X5992" s="828">
        <f t="shared" si="616"/>
        <v>0</v>
      </c>
      <c r="Y5992" s="1069">
        <f>[5]building!Y5983</f>
        <v>0</v>
      </c>
      <c r="Z5992" s="749">
        <f t="shared" si="617"/>
        <v>0</v>
      </c>
      <c r="AA5992" s="1071"/>
      <c r="AB5992" s="1071"/>
    </row>
    <row r="5993" spans="23:28" ht="70.5" customHeight="1">
      <c r="W5993" s="829">
        <f t="shared" si="615"/>
        <v>0</v>
      </c>
      <c r="X5993" s="828">
        <f t="shared" si="616"/>
        <v>0</v>
      </c>
      <c r="Y5993" s="1069">
        <f>[5]building!Y5984</f>
        <v>0</v>
      </c>
      <c r="Z5993" s="749">
        <f t="shared" si="617"/>
        <v>0</v>
      </c>
      <c r="AA5993" s="1071"/>
      <c r="AB5993" s="1071"/>
    </row>
    <row r="5994" spans="23:28" ht="70.5" customHeight="1">
      <c r="W5994" s="829">
        <f t="shared" si="615"/>
        <v>0</v>
      </c>
      <c r="X5994" s="828">
        <f t="shared" si="616"/>
        <v>0</v>
      </c>
      <c r="Y5994" s="1069">
        <f>[5]building!Y5985</f>
        <v>0</v>
      </c>
      <c r="Z5994" s="749">
        <f t="shared" si="617"/>
        <v>0</v>
      </c>
      <c r="AA5994" s="1071"/>
      <c r="AB5994" s="1071"/>
    </row>
    <row r="5995" spans="23:28" ht="70.5" customHeight="1">
      <c r="W5995" s="829">
        <f t="shared" si="615"/>
        <v>0</v>
      </c>
      <c r="X5995" s="828">
        <f t="shared" si="616"/>
        <v>0</v>
      </c>
      <c r="Y5995" s="1069">
        <f>[5]building!Y5986</f>
        <v>0</v>
      </c>
      <c r="Z5995" s="749">
        <f t="shared" si="617"/>
        <v>0</v>
      </c>
      <c r="AA5995" s="1071"/>
      <c r="AB5995" s="1071"/>
    </row>
    <row r="5996" spans="23:28" ht="70.5" customHeight="1">
      <c r="W5996" s="829">
        <f t="shared" si="615"/>
        <v>0</v>
      </c>
      <c r="X5996" s="828">
        <f t="shared" si="616"/>
        <v>0</v>
      </c>
      <c r="Y5996" s="1069">
        <f>[5]building!Y5987</f>
        <v>0</v>
      </c>
      <c r="Z5996" s="749">
        <f t="shared" si="617"/>
        <v>0</v>
      </c>
      <c r="AA5996" s="1071"/>
      <c r="AB5996" s="1071"/>
    </row>
    <row r="5997" spans="23:28" ht="70.5" customHeight="1">
      <c r="W5997" s="829">
        <f t="shared" si="615"/>
        <v>0</v>
      </c>
      <c r="X5997" s="828">
        <f t="shared" si="616"/>
        <v>0</v>
      </c>
      <c r="Y5997" s="1069">
        <f>[5]building!Y5988</f>
        <v>0</v>
      </c>
      <c r="Z5997" s="749">
        <f t="shared" si="617"/>
        <v>0</v>
      </c>
      <c r="AA5997" s="1071"/>
      <c r="AB5997" s="1071"/>
    </row>
    <row r="5998" spans="23:28" ht="70.5" customHeight="1">
      <c r="W5998" s="829">
        <f t="shared" si="615"/>
        <v>0</v>
      </c>
      <c r="X5998" s="828">
        <f t="shared" si="616"/>
        <v>0</v>
      </c>
      <c r="Y5998" s="1069">
        <f>[5]building!Y5989</f>
        <v>0</v>
      </c>
      <c r="Z5998" s="749">
        <f t="shared" si="617"/>
        <v>0</v>
      </c>
      <c r="AA5998" s="1071"/>
      <c r="AB5998" s="1071"/>
    </row>
    <row r="5999" spans="23:28" ht="70.5" customHeight="1">
      <c r="W5999" s="829">
        <f t="shared" si="615"/>
        <v>0</v>
      </c>
      <c r="X5999" s="828">
        <f t="shared" si="616"/>
        <v>0</v>
      </c>
      <c r="Y5999" s="1069">
        <f>[5]building!Y5990</f>
        <v>0</v>
      </c>
      <c r="Z5999" s="749">
        <f t="shared" si="617"/>
        <v>0</v>
      </c>
      <c r="AA5999" s="1071"/>
      <c r="AB5999" s="1071"/>
    </row>
    <row r="6000" spans="23:28" ht="70.5" customHeight="1">
      <c r="W6000" s="829">
        <f t="shared" si="615"/>
        <v>0</v>
      </c>
      <c r="X6000" s="828">
        <f t="shared" si="616"/>
        <v>0</v>
      </c>
      <c r="Y6000" s="1069">
        <f>[5]building!Y5991</f>
        <v>0</v>
      </c>
      <c r="Z6000" s="749">
        <f t="shared" si="617"/>
        <v>0</v>
      </c>
      <c r="AA6000" s="1071"/>
      <c r="AB6000" s="1071"/>
    </row>
    <row r="6001" spans="23:28" ht="70.5" customHeight="1">
      <c r="W6001" s="829">
        <f t="shared" si="615"/>
        <v>0</v>
      </c>
      <c r="X6001" s="828">
        <f t="shared" si="616"/>
        <v>0</v>
      </c>
      <c r="Y6001" s="1069">
        <f>[5]building!Y5992</f>
        <v>0</v>
      </c>
      <c r="Z6001" s="749">
        <f t="shared" si="617"/>
        <v>0</v>
      </c>
      <c r="AA6001" s="1071"/>
      <c r="AB6001" s="1071"/>
    </row>
    <row r="6002" spans="23:28" ht="70.5" customHeight="1">
      <c r="W6002" s="829">
        <f t="shared" si="615"/>
        <v>0</v>
      </c>
      <c r="X6002" s="828">
        <f t="shared" si="616"/>
        <v>0</v>
      </c>
      <c r="Y6002" s="1069">
        <f>[5]building!Y5993</f>
        <v>0</v>
      </c>
      <c r="Z6002" s="749">
        <f t="shared" si="617"/>
        <v>0</v>
      </c>
      <c r="AA6002" s="1071"/>
      <c r="AB6002" s="1071"/>
    </row>
    <row r="6003" spans="23:28" ht="70.5" customHeight="1">
      <c r="W6003" s="829">
        <f t="shared" si="615"/>
        <v>0</v>
      </c>
      <c r="X6003" s="828">
        <f t="shared" si="616"/>
        <v>0</v>
      </c>
      <c r="Y6003" s="1069">
        <f>[5]building!Y5994</f>
        <v>0</v>
      </c>
      <c r="Z6003" s="749">
        <f t="shared" si="617"/>
        <v>0</v>
      </c>
      <c r="AA6003" s="1071"/>
      <c r="AB6003" s="1071"/>
    </row>
    <row r="6004" spans="23:28" ht="70.5" customHeight="1">
      <c r="W6004" s="829">
        <f t="shared" si="615"/>
        <v>0</v>
      </c>
      <c r="X6004" s="828">
        <f t="shared" si="616"/>
        <v>0</v>
      </c>
      <c r="Y6004" s="1069">
        <f>[5]building!Y5995</f>
        <v>0</v>
      </c>
      <c r="Z6004" s="749">
        <f t="shared" si="617"/>
        <v>0</v>
      </c>
      <c r="AA6004" s="1071"/>
      <c r="AB6004" s="1071"/>
    </row>
    <row r="6005" spans="23:28" ht="70.5" customHeight="1">
      <c r="W6005" s="829">
        <f t="shared" si="615"/>
        <v>0</v>
      </c>
      <c r="X6005" s="828">
        <f t="shared" si="616"/>
        <v>0</v>
      </c>
      <c r="Y6005" s="1069">
        <f>[5]building!Y5996</f>
        <v>0</v>
      </c>
      <c r="Z6005" s="749">
        <f t="shared" si="617"/>
        <v>0</v>
      </c>
      <c r="AA6005" s="1071"/>
      <c r="AB6005" s="1071"/>
    </row>
    <row r="6006" spans="23:28" ht="70.5" customHeight="1">
      <c r="W6006" s="829">
        <f t="shared" si="615"/>
        <v>0</v>
      </c>
      <c r="X6006" s="828">
        <f t="shared" si="616"/>
        <v>0</v>
      </c>
      <c r="Y6006" s="1069">
        <f>[5]building!Y5997</f>
        <v>0</v>
      </c>
      <c r="Z6006" s="749">
        <f t="shared" si="617"/>
        <v>0</v>
      </c>
      <c r="AA6006" s="1071"/>
      <c r="AB6006" s="1071"/>
    </row>
    <row r="6007" spans="23:28" ht="70.5" customHeight="1">
      <c r="W6007" s="829">
        <f t="shared" si="615"/>
        <v>0</v>
      </c>
      <c r="X6007" s="828">
        <f t="shared" si="616"/>
        <v>0</v>
      </c>
      <c r="Y6007" s="1069">
        <f>[5]building!Y5998</f>
        <v>0</v>
      </c>
      <c r="Z6007" s="749">
        <f t="shared" si="617"/>
        <v>0</v>
      </c>
      <c r="AA6007" s="1071"/>
      <c r="AB6007" s="1071"/>
    </row>
    <row r="6008" spans="23:28" ht="70.5" customHeight="1">
      <c r="W6008" s="829">
        <f t="shared" si="615"/>
        <v>0</v>
      </c>
      <c r="X6008" s="828">
        <f t="shared" si="616"/>
        <v>0</v>
      </c>
      <c r="Y6008" s="1069">
        <f>[5]building!Y5999</f>
        <v>0</v>
      </c>
      <c r="Z6008" s="749">
        <f t="shared" si="617"/>
        <v>0</v>
      </c>
      <c r="AA6008" s="1071"/>
      <c r="AB6008" s="1071"/>
    </row>
    <row r="6009" spans="23:28" ht="70.5" customHeight="1">
      <c r="W6009" s="829">
        <f t="shared" si="615"/>
        <v>0</v>
      </c>
      <c r="X6009" s="828">
        <f t="shared" si="616"/>
        <v>0</v>
      </c>
      <c r="Y6009" s="1069">
        <f>[5]building!Y6000</f>
        <v>0</v>
      </c>
      <c r="Z6009" s="749">
        <f t="shared" si="617"/>
        <v>0</v>
      </c>
      <c r="AA6009" s="1071"/>
      <c r="AB6009" s="1071"/>
    </row>
    <row r="6010" spans="23:28" ht="70.5" customHeight="1">
      <c r="W6010" s="829">
        <f t="shared" si="615"/>
        <v>0</v>
      </c>
      <c r="X6010" s="828">
        <f t="shared" si="616"/>
        <v>0</v>
      </c>
      <c r="Y6010" s="1069">
        <f>[5]building!Y6001</f>
        <v>0</v>
      </c>
      <c r="Z6010" s="749">
        <f t="shared" si="617"/>
        <v>0</v>
      </c>
      <c r="AA6010" s="1071"/>
      <c r="AB6010" s="1071"/>
    </row>
    <row r="6011" spans="23:28" ht="70.5" customHeight="1">
      <c r="W6011" s="829">
        <f t="shared" si="615"/>
        <v>0</v>
      </c>
      <c r="X6011" s="828">
        <f t="shared" si="616"/>
        <v>0</v>
      </c>
      <c r="Y6011" s="1069">
        <f>[5]building!Y6002</f>
        <v>0</v>
      </c>
      <c r="Z6011" s="749">
        <f t="shared" si="617"/>
        <v>0</v>
      </c>
      <c r="AA6011" s="1071"/>
      <c r="AB6011" s="1071"/>
    </row>
    <row r="6012" spans="23:28" ht="70.5" customHeight="1">
      <c r="W6012" s="829">
        <f t="shared" si="615"/>
        <v>0</v>
      </c>
      <c r="X6012" s="828">
        <f t="shared" si="616"/>
        <v>0</v>
      </c>
      <c r="Y6012" s="1069">
        <f>[5]building!Y6003</f>
        <v>0</v>
      </c>
      <c r="Z6012" s="749">
        <f t="shared" si="617"/>
        <v>0</v>
      </c>
      <c r="AA6012" s="1071"/>
      <c r="AB6012" s="1071"/>
    </row>
    <row r="6013" spans="23:28" ht="70.5" customHeight="1">
      <c r="W6013" s="829">
        <f t="shared" si="615"/>
        <v>0</v>
      </c>
      <c r="X6013" s="828">
        <f t="shared" si="616"/>
        <v>0</v>
      </c>
      <c r="Y6013" s="1069">
        <f>[5]building!Y6004</f>
        <v>0</v>
      </c>
      <c r="Z6013" s="749">
        <f t="shared" si="617"/>
        <v>0</v>
      </c>
      <c r="AA6013" s="1071"/>
      <c r="AB6013" s="1071"/>
    </row>
    <row r="6014" spans="23:28" ht="70.5" customHeight="1">
      <c r="W6014" s="829">
        <f t="shared" si="615"/>
        <v>0</v>
      </c>
      <c r="X6014" s="828">
        <f t="shared" si="616"/>
        <v>0</v>
      </c>
      <c r="Y6014" s="1069">
        <f>[5]building!Y6005</f>
        <v>0</v>
      </c>
      <c r="Z6014" s="749">
        <f t="shared" si="617"/>
        <v>0</v>
      </c>
      <c r="AA6014" s="1071"/>
      <c r="AB6014" s="1071"/>
    </row>
    <row r="6015" spans="23:28" ht="70.5" customHeight="1">
      <c r="W6015" s="829">
        <f t="shared" si="615"/>
        <v>0</v>
      </c>
      <c r="X6015" s="828">
        <f t="shared" si="616"/>
        <v>0</v>
      </c>
      <c r="Y6015" s="1069">
        <f>[5]building!Y6006</f>
        <v>0</v>
      </c>
      <c r="Z6015" s="749">
        <f t="shared" si="617"/>
        <v>0</v>
      </c>
      <c r="AA6015" s="1071"/>
      <c r="AB6015" s="1071"/>
    </row>
    <row r="6016" spans="23:28" ht="70.5" customHeight="1">
      <c r="W6016" s="829">
        <f t="shared" si="615"/>
        <v>0</v>
      </c>
      <c r="X6016" s="828">
        <f t="shared" si="616"/>
        <v>0</v>
      </c>
      <c r="Y6016" s="1069">
        <f>[5]building!Y6007</f>
        <v>0</v>
      </c>
      <c r="Z6016" s="749">
        <f t="shared" si="617"/>
        <v>0</v>
      </c>
      <c r="AA6016" s="1071"/>
      <c r="AB6016" s="1071"/>
    </row>
    <row r="6017" spans="23:28" ht="70.5" customHeight="1">
      <c r="W6017" s="829">
        <f t="shared" si="615"/>
        <v>0</v>
      </c>
      <c r="X6017" s="828">
        <f t="shared" si="616"/>
        <v>0</v>
      </c>
      <c r="Y6017" s="1069">
        <f>[5]building!Y6008</f>
        <v>0</v>
      </c>
      <c r="Z6017" s="749">
        <f t="shared" si="617"/>
        <v>0</v>
      </c>
      <c r="AA6017" s="1071"/>
      <c r="AB6017" s="1071"/>
    </row>
    <row r="6018" spans="23:28" ht="70.5" customHeight="1">
      <c r="W6018" s="829">
        <f t="shared" si="615"/>
        <v>0</v>
      </c>
      <c r="X6018" s="828">
        <f t="shared" si="616"/>
        <v>0</v>
      </c>
      <c r="Y6018" s="1069">
        <f>[5]building!Y6009</f>
        <v>0</v>
      </c>
      <c r="Z6018" s="749">
        <f t="shared" si="617"/>
        <v>0</v>
      </c>
      <c r="AA6018" s="1071"/>
      <c r="AB6018" s="1071"/>
    </row>
    <row r="6019" spans="23:28" ht="70.5" customHeight="1">
      <c r="W6019" s="829">
        <f t="shared" si="615"/>
        <v>0</v>
      </c>
      <c r="X6019" s="828">
        <f t="shared" si="616"/>
        <v>0</v>
      </c>
      <c r="Y6019" s="1069">
        <f>[5]building!Y6010</f>
        <v>0</v>
      </c>
      <c r="Z6019" s="749">
        <f t="shared" si="617"/>
        <v>0</v>
      </c>
      <c r="AA6019" s="1071"/>
      <c r="AB6019" s="1071"/>
    </row>
    <row r="6020" spans="23:28" ht="70.5" customHeight="1">
      <c r="W6020" s="829">
        <f t="shared" si="615"/>
        <v>0</v>
      </c>
      <c r="X6020" s="828">
        <f t="shared" si="616"/>
        <v>0</v>
      </c>
      <c r="Y6020" s="1069">
        <f>[5]building!Y6011</f>
        <v>0</v>
      </c>
      <c r="Z6020" s="749">
        <f t="shared" si="617"/>
        <v>0</v>
      </c>
      <c r="AA6020" s="1071"/>
      <c r="AB6020" s="1071"/>
    </row>
    <row r="6021" spans="23:28" ht="70.5" customHeight="1">
      <c r="W6021" s="829">
        <f t="shared" si="615"/>
        <v>0</v>
      </c>
      <c r="X6021" s="828">
        <f t="shared" si="616"/>
        <v>0</v>
      </c>
      <c r="Y6021" s="1069">
        <f>[5]building!Y6012</f>
        <v>0</v>
      </c>
      <c r="Z6021" s="749">
        <f t="shared" si="617"/>
        <v>0</v>
      </c>
      <c r="AA6021" s="1071"/>
      <c r="AB6021" s="1071"/>
    </row>
    <row r="6022" spans="23:28" ht="70.5" customHeight="1">
      <c r="W6022" s="829">
        <f t="shared" si="615"/>
        <v>0</v>
      </c>
      <c r="X6022" s="828">
        <f t="shared" si="616"/>
        <v>0</v>
      </c>
      <c r="Y6022" s="1069">
        <f>[5]building!Y6013</f>
        <v>0</v>
      </c>
      <c r="Z6022" s="749">
        <f t="shared" si="617"/>
        <v>0</v>
      </c>
      <c r="AA6022" s="1071"/>
      <c r="AB6022" s="1071"/>
    </row>
    <row r="6023" spans="23:28" ht="70.5" customHeight="1">
      <c r="W6023" s="829">
        <f t="shared" si="615"/>
        <v>0</v>
      </c>
      <c r="X6023" s="828">
        <f t="shared" si="616"/>
        <v>0</v>
      </c>
      <c r="Y6023" s="1069">
        <f>[5]building!Y6014</f>
        <v>0</v>
      </c>
      <c r="Z6023" s="749">
        <f t="shared" si="617"/>
        <v>0</v>
      </c>
      <c r="AA6023" s="1071"/>
      <c r="AB6023" s="1071"/>
    </row>
    <row r="6024" spans="23:28" ht="70.5" customHeight="1">
      <c r="W6024" s="829">
        <f t="shared" si="615"/>
        <v>0</v>
      </c>
      <c r="X6024" s="828">
        <f t="shared" si="616"/>
        <v>0</v>
      </c>
      <c r="Y6024" s="1069">
        <f>[5]building!Y6015</f>
        <v>0</v>
      </c>
      <c r="Z6024" s="749">
        <f t="shared" si="617"/>
        <v>0</v>
      </c>
      <c r="AA6024" s="1071"/>
      <c r="AB6024" s="1071"/>
    </row>
    <row r="6025" spans="23:28" ht="70.5" customHeight="1">
      <c r="W6025" s="829">
        <f t="shared" si="615"/>
        <v>0</v>
      </c>
      <c r="X6025" s="828">
        <f t="shared" si="616"/>
        <v>0</v>
      </c>
      <c r="Y6025" s="1069">
        <f>[5]building!Y6016</f>
        <v>0</v>
      </c>
      <c r="Z6025" s="749">
        <f t="shared" si="617"/>
        <v>0</v>
      </c>
      <c r="AA6025" s="1071"/>
      <c r="AB6025" s="1071"/>
    </row>
    <row r="6026" spans="23:28" ht="70.5" customHeight="1">
      <c r="W6026" s="829">
        <f t="shared" si="615"/>
        <v>0</v>
      </c>
      <c r="X6026" s="828">
        <f t="shared" si="616"/>
        <v>0</v>
      </c>
      <c r="Y6026" s="1069">
        <f>[5]building!Y6017</f>
        <v>0</v>
      </c>
      <c r="Z6026" s="749">
        <f t="shared" si="617"/>
        <v>0</v>
      </c>
      <c r="AA6026" s="1071"/>
      <c r="AB6026" s="1071"/>
    </row>
    <row r="6027" spans="23:28" ht="70.5" customHeight="1">
      <c r="W6027" s="829">
        <f t="shared" si="615"/>
        <v>0</v>
      </c>
      <c r="X6027" s="828">
        <f t="shared" si="616"/>
        <v>0</v>
      </c>
      <c r="Y6027" s="1069">
        <f>[5]building!Y6018</f>
        <v>0</v>
      </c>
      <c r="Z6027" s="749">
        <f t="shared" si="617"/>
        <v>0</v>
      </c>
      <c r="AA6027" s="1071"/>
      <c r="AB6027" s="1071"/>
    </row>
    <row r="6028" spans="23:28" ht="70.5" customHeight="1">
      <c r="W6028" s="829">
        <f t="shared" si="615"/>
        <v>0</v>
      </c>
      <c r="X6028" s="828">
        <f t="shared" si="616"/>
        <v>0</v>
      </c>
      <c r="Y6028" s="1069">
        <f>[5]building!Y6019</f>
        <v>0</v>
      </c>
      <c r="Z6028" s="749">
        <f t="shared" si="617"/>
        <v>0</v>
      </c>
      <c r="AA6028" s="1071"/>
      <c r="AB6028" s="1071"/>
    </row>
    <row r="6029" spans="23:28" ht="70.5" customHeight="1">
      <c r="W6029" s="829">
        <f t="shared" si="615"/>
        <v>0</v>
      </c>
      <c r="X6029" s="828">
        <f t="shared" si="616"/>
        <v>0</v>
      </c>
      <c r="Y6029" s="1069">
        <f>[5]building!Y6020</f>
        <v>0</v>
      </c>
      <c r="Z6029" s="749">
        <f t="shared" si="617"/>
        <v>0</v>
      </c>
      <c r="AA6029" s="1071"/>
      <c r="AB6029" s="1071"/>
    </row>
    <row r="6030" spans="23:28" ht="70.5" customHeight="1">
      <c r="W6030" s="829">
        <f t="shared" si="615"/>
        <v>0</v>
      </c>
      <c r="X6030" s="828">
        <f t="shared" si="616"/>
        <v>0</v>
      </c>
      <c r="Y6030" s="1069">
        <f>[5]building!Y6021</f>
        <v>0</v>
      </c>
      <c r="Z6030" s="749">
        <f t="shared" si="617"/>
        <v>0</v>
      </c>
      <c r="AA6030" s="1071"/>
      <c r="AB6030" s="1071"/>
    </row>
    <row r="6031" spans="23:28" ht="70.5" customHeight="1">
      <c r="W6031" s="829">
        <f t="shared" si="615"/>
        <v>0</v>
      </c>
      <c r="X6031" s="828">
        <f t="shared" si="616"/>
        <v>0</v>
      </c>
      <c r="Y6031" s="1069">
        <f>[5]building!Y6022</f>
        <v>0</v>
      </c>
      <c r="Z6031" s="749">
        <f t="shared" si="617"/>
        <v>0</v>
      </c>
      <c r="AA6031" s="1071"/>
      <c r="AB6031" s="1071"/>
    </row>
    <row r="6032" spans="23:28" ht="70.5" customHeight="1">
      <c r="W6032" s="829">
        <f t="shared" si="615"/>
        <v>0</v>
      </c>
      <c r="X6032" s="828">
        <f t="shared" si="616"/>
        <v>0</v>
      </c>
      <c r="Y6032" s="1069">
        <f>[5]building!Y6023</f>
        <v>0</v>
      </c>
      <c r="Z6032" s="749">
        <f t="shared" si="617"/>
        <v>0</v>
      </c>
      <c r="AA6032" s="1071"/>
      <c r="AB6032" s="1071"/>
    </row>
    <row r="6033" spans="23:28" ht="70.5" customHeight="1">
      <c r="W6033" s="829">
        <f t="shared" si="615"/>
        <v>0</v>
      </c>
      <c r="X6033" s="828">
        <f t="shared" si="616"/>
        <v>0</v>
      </c>
      <c r="Y6033" s="1069">
        <f>[5]building!Y6024</f>
        <v>0</v>
      </c>
      <c r="Z6033" s="749">
        <f t="shared" si="617"/>
        <v>0</v>
      </c>
      <c r="AA6033" s="1071"/>
      <c r="AB6033" s="1071"/>
    </row>
    <row r="6034" spans="23:28" ht="70.5" customHeight="1">
      <c r="W6034" s="829">
        <f t="shared" si="615"/>
        <v>0</v>
      </c>
      <c r="X6034" s="828">
        <f t="shared" si="616"/>
        <v>0</v>
      </c>
      <c r="Y6034" s="1069">
        <f>[5]building!Y6025</f>
        <v>0</v>
      </c>
      <c r="Z6034" s="749">
        <f t="shared" si="617"/>
        <v>0</v>
      </c>
      <c r="AA6034" s="1071"/>
      <c r="AB6034" s="1071"/>
    </row>
    <row r="6035" spans="23:28" ht="70.5" customHeight="1">
      <c r="W6035" s="829">
        <f t="shared" si="615"/>
        <v>0</v>
      </c>
      <c r="X6035" s="828">
        <f t="shared" si="616"/>
        <v>0</v>
      </c>
      <c r="Y6035" s="1069">
        <f>[5]building!Y6026</f>
        <v>0</v>
      </c>
      <c r="Z6035" s="749">
        <f t="shared" si="617"/>
        <v>0</v>
      </c>
      <c r="AA6035" s="1071"/>
      <c r="AB6035" s="1071"/>
    </row>
    <row r="6036" spans="23:28" ht="70.5" customHeight="1">
      <c r="W6036" s="829">
        <f t="shared" si="615"/>
        <v>0</v>
      </c>
      <c r="X6036" s="828">
        <f t="shared" si="616"/>
        <v>0</v>
      </c>
      <c r="Y6036" s="1069">
        <f>[5]building!Y6027</f>
        <v>0</v>
      </c>
      <c r="Z6036" s="749">
        <f t="shared" si="617"/>
        <v>0</v>
      </c>
      <c r="AA6036" s="1071"/>
      <c r="AB6036" s="1071"/>
    </row>
    <row r="6037" spans="23:28" ht="70.5" customHeight="1">
      <c r="W6037" s="829">
        <f t="shared" si="615"/>
        <v>0</v>
      </c>
      <c r="X6037" s="828">
        <f t="shared" si="616"/>
        <v>0</v>
      </c>
      <c r="Y6037" s="1069">
        <f>[5]building!Y6028</f>
        <v>0</v>
      </c>
      <c r="Z6037" s="749">
        <f t="shared" si="617"/>
        <v>0</v>
      </c>
      <c r="AA6037" s="1071"/>
      <c r="AB6037" s="1071"/>
    </row>
    <row r="6038" spans="23:28" ht="70.5" customHeight="1">
      <c r="W6038" s="829">
        <f t="shared" si="615"/>
        <v>0</v>
      </c>
      <c r="X6038" s="828">
        <f t="shared" si="616"/>
        <v>0</v>
      </c>
      <c r="Y6038" s="1069">
        <f>[5]building!Y6029</f>
        <v>0</v>
      </c>
      <c r="Z6038" s="749">
        <f t="shared" si="617"/>
        <v>0</v>
      </c>
      <c r="AA6038" s="1071"/>
      <c r="AB6038" s="1071"/>
    </row>
    <row r="6039" spans="23:28" ht="70.5" customHeight="1">
      <c r="W6039" s="829">
        <f t="shared" si="615"/>
        <v>0</v>
      </c>
      <c r="X6039" s="828">
        <f t="shared" si="616"/>
        <v>0</v>
      </c>
      <c r="Y6039" s="1069">
        <f>[5]building!Y6030</f>
        <v>0</v>
      </c>
      <c r="Z6039" s="749">
        <f t="shared" si="617"/>
        <v>0</v>
      </c>
      <c r="AA6039" s="1071"/>
      <c r="AB6039" s="1071"/>
    </row>
    <row r="6040" spans="23:28" ht="70.5" customHeight="1">
      <c r="W6040" s="829">
        <f t="shared" si="615"/>
        <v>0</v>
      </c>
      <c r="X6040" s="828">
        <f t="shared" si="616"/>
        <v>0</v>
      </c>
      <c r="Y6040" s="1069">
        <f>[5]building!Y6031</f>
        <v>0</v>
      </c>
      <c r="Z6040" s="749">
        <f t="shared" si="617"/>
        <v>0</v>
      </c>
      <c r="AA6040" s="1071"/>
      <c r="AB6040" s="1071"/>
    </row>
    <row r="6041" spans="23:28" ht="70.5" customHeight="1">
      <c r="W6041" s="829">
        <f t="shared" si="615"/>
        <v>0</v>
      </c>
      <c r="X6041" s="828">
        <f t="shared" si="616"/>
        <v>0</v>
      </c>
      <c r="Y6041" s="1069">
        <f>[5]building!Y6032</f>
        <v>0</v>
      </c>
      <c r="Z6041" s="749">
        <f t="shared" si="617"/>
        <v>0</v>
      </c>
      <c r="AA6041" s="1071"/>
      <c r="AB6041" s="1071"/>
    </row>
    <row r="6042" spans="23:28" ht="70.5" customHeight="1">
      <c r="W6042" s="829">
        <f t="shared" si="615"/>
        <v>0</v>
      </c>
      <c r="X6042" s="828">
        <f t="shared" si="616"/>
        <v>0</v>
      </c>
      <c r="Y6042" s="1069">
        <f>[5]building!Y6033</f>
        <v>0</v>
      </c>
      <c r="Z6042" s="749">
        <f t="shared" si="617"/>
        <v>0</v>
      </c>
      <c r="AA6042" s="1071"/>
      <c r="AB6042" s="1071"/>
    </row>
    <row r="6043" spans="23:28" ht="70.5" customHeight="1">
      <c r="W6043" s="829">
        <f t="shared" si="615"/>
        <v>0</v>
      </c>
      <c r="X6043" s="828">
        <f t="shared" si="616"/>
        <v>0</v>
      </c>
      <c r="Y6043" s="1069">
        <f>[5]building!Y6034</f>
        <v>0</v>
      </c>
      <c r="Z6043" s="749">
        <f t="shared" si="617"/>
        <v>0</v>
      </c>
      <c r="AA6043" s="1071"/>
      <c r="AB6043" s="1071"/>
    </row>
    <row r="6044" spans="23:28" ht="70.5" customHeight="1">
      <c r="W6044" s="829">
        <f t="shared" si="615"/>
        <v>0</v>
      </c>
      <c r="X6044" s="828">
        <f t="shared" si="616"/>
        <v>0</v>
      </c>
      <c r="Y6044" s="1069">
        <f>[5]building!Y6035</f>
        <v>0</v>
      </c>
      <c r="Z6044" s="749">
        <f t="shared" si="617"/>
        <v>0</v>
      </c>
      <c r="AA6044" s="1071"/>
      <c r="AB6044" s="1071"/>
    </row>
    <row r="6045" spans="23:28" ht="70.5" customHeight="1">
      <c r="W6045" s="829">
        <f t="shared" si="615"/>
        <v>0</v>
      </c>
      <c r="X6045" s="828">
        <f t="shared" si="616"/>
        <v>0</v>
      </c>
      <c r="Y6045" s="1069">
        <f>[5]building!Y6036</f>
        <v>0</v>
      </c>
      <c r="Z6045" s="749">
        <f t="shared" si="617"/>
        <v>0</v>
      </c>
      <c r="AA6045" s="1071"/>
      <c r="AB6045" s="1071"/>
    </row>
    <row r="6046" spans="23:28" ht="70.5" customHeight="1">
      <c r="W6046" s="829">
        <f t="shared" ref="W6046:W6109" si="618">G6046+I6046+K6046+M6046+O6046+Q6046+S6046+U6046</f>
        <v>0</v>
      </c>
      <c r="X6046" s="828">
        <f t="shared" ref="X6046:X6109" si="619">W6046*C6046</f>
        <v>0</v>
      </c>
      <c r="Y6046" s="1069">
        <f>[5]building!Y6037</f>
        <v>0</v>
      </c>
      <c r="Z6046" s="749">
        <f t="shared" ref="Z6046:Z6109" si="620">Y6046*C6046</f>
        <v>0</v>
      </c>
      <c r="AA6046" s="1071"/>
      <c r="AB6046" s="1071"/>
    </row>
    <row r="6047" spans="23:28" ht="70.5" customHeight="1">
      <c r="W6047" s="829">
        <f t="shared" si="618"/>
        <v>0</v>
      </c>
      <c r="X6047" s="828">
        <f t="shared" si="619"/>
        <v>0</v>
      </c>
      <c r="Y6047" s="1069">
        <f>[5]building!Y6038</f>
        <v>0</v>
      </c>
      <c r="Z6047" s="749">
        <f t="shared" si="620"/>
        <v>0</v>
      </c>
      <c r="AA6047" s="1071"/>
      <c r="AB6047" s="1071"/>
    </row>
    <row r="6048" spans="23:28" ht="70.5" customHeight="1">
      <c r="W6048" s="829">
        <f t="shared" si="618"/>
        <v>0</v>
      </c>
      <c r="X6048" s="828">
        <f t="shared" si="619"/>
        <v>0</v>
      </c>
      <c r="Y6048" s="1069">
        <f>[5]building!Y6039</f>
        <v>0</v>
      </c>
      <c r="Z6048" s="749">
        <f t="shared" si="620"/>
        <v>0</v>
      </c>
      <c r="AA6048" s="1071"/>
      <c r="AB6048" s="1071"/>
    </row>
    <row r="6049" spans="23:28" ht="70.5" customHeight="1">
      <c r="W6049" s="829">
        <f t="shared" si="618"/>
        <v>0</v>
      </c>
      <c r="X6049" s="828">
        <f t="shared" si="619"/>
        <v>0</v>
      </c>
      <c r="Y6049" s="1069">
        <f>[5]building!Y6040</f>
        <v>0</v>
      </c>
      <c r="Z6049" s="749">
        <f t="shared" si="620"/>
        <v>0</v>
      </c>
      <c r="AA6049" s="1071"/>
      <c r="AB6049" s="1071"/>
    </row>
    <row r="6050" spans="23:28" ht="70.5" customHeight="1">
      <c r="W6050" s="829">
        <f t="shared" si="618"/>
        <v>0</v>
      </c>
      <c r="X6050" s="828">
        <f t="shared" si="619"/>
        <v>0</v>
      </c>
      <c r="Y6050" s="1069">
        <f>[5]building!Y6041</f>
        <v>0</v>
      </c>
      <c r="Z6050" s="749">
        <f t="shared" si="620"/>
        <v>0</v>
      </c>
      <c r="AA6050" s="1071"/>
      <c r="AB6050" s="1071"/>
    </row>
    <row r="6051" spans="23:28" ht="70.5" customHeight="1">
      <c r="W6051" s="829">
        <f t="shared" si="618"/>
        <v>0</v>
      </c>
      <c r="X6051" s="828">
        <f t="shared" si="619"/>
        <v>0</v>
      </c>
      <c r="Y6051" s="1069">
        <f>[5]building!Y6042</f>
        <v>0</v>
      </c>
      <c r="Z6051" s="749">
        <f t="shared" si="620"/>
        <v>0</v>
      </c>
      <c r="AA6051" s="1071"/>
      <c r="AB6051" s="1071"/>
    </row>
    <row r="6052" spans="23:28" ht="70.5" customHeight="1">
      <c r="W6052" s="829">
        <f t="shared" si="618"/>
        <v>0</v>
      </c>
      <c r="X6052" s="828">
        <f t="shared" si="619"/>
        <v>0</v>
      </c>
      <c r="Y6052" s="1069">
        <f>[5]building!Y6043</f>
        <v>0</v>
      </c>
      <c r="Z6052" s="749">
        <f t="shared" si="620"/>
        <v>0</v>
      </c>
      <c r="AA6052" s="1071"/>
      <c r="AB6052" s="1071"/>
    </row>
    <row r="6053" spans="23:28" ht="70.5" customHeight="1">
      <c r="W6053" s="829">
        <f t="shared" si="618"/>
        <v>0</v>
      </c>
      <c r="X6053" s="828">
        <f t="shared" si="619"/>
        <v>0</v>
      </c>
      <c r="Y6053" s="1069">
        <f>[5]building!Y6044</f>
        <v>0</v>
      </c>
      <c r="Z6053" s="749">
        <f t="shared" si="620"/>
        <v>0</v>
      </c>
      <c r="AA6053" s="1071"/>
      <c r="AB6053" s="1071"/>
    </row>
    <row r="6054" spans="23:28" ht="70.5" customHeight="1">
      <c r="W6054" s="829">
        <f t="shared" si="618"/>
        <v>0</v>
      </c>
      <c r="X6054" s="828">
        <f t="shared" si="619"/>
        <v>0</v>
      </c>
      <c r="Y6054" s="1069">
        <f>[5]building!Y6045</f>
        <v>0</v>
      </c>
      <c r="Z6054" s="749">
        <f t="shared" si="620"/>
        <v>0</v>
      </c>
      <c r="AA6054" s="1071"/>
      <c r="AB6054" s="1071"/>
    </row>
    <row r="6055" spans="23:28" ht="70.5" customHeight="1">
      <c r="W6055" s="829">
        <f t="shared" si="618"/>
        <v>0</v>
      </c>
      <c r="X6055" s="828">
        <f t="shared" si="619"/>
        <v>0</v>
      </c>
      <c r="Y6055" s="1069">
        <f>[5]building!Y6046</f>
        <v>0</v>
      </c>
      <c r="Z6055" s="749">
        <f t="shared" si="620"/>
        <v>0</v>
      </c>
      <c r="AA6055" s="1071"/>
      <c r="AB6055" s="1071"/>
    </row>
    <row r="6056" spans="23:28" ht="70.5" customHeight="1">
      <c r="W6056" s="829">
        <f t="shared" si="618"/>
        <v>0</v>
      </c>
      <c r="X6056" s="828">
        <f t="shared" si="619"/>
        <v>0</v>
      </c>
      <c r="Y6056" s="1069">
        <f>[5]building!Y6047</f>
        <v>0</v>
      </c>
      <c r="Z6056" s="749">
        <f t="shared" si="620"/>
        <v>0</v>
      </c>
      <c r="AA6056" s="1071"/>
      <c r="AB6056" s="1071"/>
    </row>
    <row r="6057" spans="23:28" ht="70.5" customHeight="1">
      <c r="W6057" s="829">
        <f t="shared" si="618"/>
        <v>0</v>
      </c>
      <c r="X6057" s="828">
        <f t="shared" si="619"/>
        <v>0</v>
      </c>
      <c r="Y6057" s="1069">
        <f>[5]building!Y6048</f>
        <v>0</v>
      </c>
      <c r="Z6057" s="749">
        <f t="shared" si="620"/>
        <v>0</v>
      </c>
      <c r="AA6057" s="1071"/>
      <c r="AB6057" s="1071"/>
    </row>
    <row r="6058" spans="23:28" ht="70.5" customHeight="1">
      <c r="W6058" s="829">
        <f t="shared" si="618"/>
        <v>0</v>
      </c>
      <c r="X6058" s="828">
        <f t="shared" si="619"/>
        <v>0</v>
      </c>
      <c r="Y6058" s="1069">
        <f>[5]building!Y6049</f>
        <v>0</v>
      </c>
      <c r="Z6058" s="749">
        <f t="shared" si="620"/>
        <v>0</v>
      </c>
      <c r="AA6058" s="1071"/>
      <c r="AB6058" s="1071"/>
    </row>
    <row r="6059" spans="23:28" ht="70.5" customHeight="1">
      <c r="W6059" s="829">
        <f t="shared" si="618"/>
        <v>0</v>
      </c>
      <c r="X6059" s="828">
        <f t="shared" si="619"/>
        <v>0</v>
      </c>
      <c r="Y6059" s="1069">
        <f>[5]building!Y6050</f>
        <v>0</v>
      </c>
      <c r="Z6059" s="749">
        <f t="shared" si="620"/>
        <v>0</v>
      </c>
      <c r="AA6059" s="1071"/>
      <c r="AB6059" s="1071"/>
    </row>
    <row r="6060" spans="23:28" ht="70.5" customHeight="1">
      <c r="W6060" s="829">
        <f t="shared" si="618"/>
        <v>0</v>
      </c>
      <c r="X6060" s="828">
        <f t="shared" si="619"/>
        <v>0</v>
      </c>
      <c r="Y6060" s="1069">
        <f>[5]building!Y6051</f>
        <v>0</v>
      </c>
      <c r="Z6060" s="749">
        <f t="shared" si="620"/>
        <v>0</v>
      </c>
      <c r="AA6060" s="1071"/>
      <c r="AB6060" s="1071"/>
    </row>
    <row r="6061" spans="23:28" ht="70.5" customHeight="1">
      <c r="W6061" s="829">
        <f t="shared" si="618"/>
        <v>0</v>
      </c>
      <c r="X6061" s="828">
        <f t="shared" si="619"/>
        <v>0</v>
      </c>
      <c r="Y6061" s="1069">
        <f>[5]building!Y6052</f>
        <v>0</v>
      </c>
      <c r="Z6061" s="749">
        <f t="shared" si="620"/>
        <v>0</v>
      </c>
      <c r="AA6061" s="1071"/>
      <c r="AB6061" s="1071"/>
    </row>
    <row r="6062" spans="23:28" ht="70.5" customHeight="1">
      <c r="W6062" s="829">
        <f t="shared" si="618"/>
        <v>0</v>
      </c>
      <c r="X6062" s="828">
        <f t="shared" si="619"/>
        <v>0</v>
      </c>
      <c r="Y6062" s="1069">
        <f>[5]building!Y6053</f>
        <v>0</v>
      </c>
      <c r="Z6062" s="749">
        <f t="shared" si="620"/>
        <v>0</v>
      </c>
      <c r="AA6062" s="1071"/>
      <c r="AB6062" s="1071"/>
    </row>
    <row r="6063" spans="23:28" ht="70.5" customHeight="1">
      <c r="W6063" s="829">
        <f t="shared" si="618"/>
        <v>0</v>
      </c>
      <c r="X6063" s="828">
        <f t="shared" si="619"/>
        <v>0</v>
      </c>
      <c r="Y6063" s="1069">
        <f>[5]building!Y6054</f>
        <v>0</v>
      </c>
      <c r="Z6063" s="749">
        <f t="shared" si="620"/>
        <v>0</v>
      </c>
      <c r="AA6063" s="1071"/>
      <c r="AB6063" s="1071"/>
    </row>
    <row r="6064" spans="23:28" ht="70.5" customHeight="1">
      <c r="W6064" s="829">
        <f t="shared" si="618"/>
        <v>0</v>
      </c>
      <c r="X6064" s="828">
        <f t="shared" si="619"/>
        <v>0</v>
      </c>
      <c r="Y6064" s="1069">
        <f>[5]building!Y6055</f>
        <v>0</v>
      </c>
      <c r="Z6064" s="749">
        <f t="shared" si="620"/>
        <v>0</v>
      </c>
      <c r="AA6064" s="1071"/>
      <c r="AB6064" s="1071"/>
    </row>
    <row r="6065" spans="23:28" ht="70.5" customHeight="1">
      <c r="W6065" s="829">
        <f t="shared" si="618"/>
        <v>0</v>
      </c>
      <c r="X6065" s="828">
        <f t="shared" si="619"/>
        <v>0</v>
      </c>
      <c r="Y6065" s="1069">
        <f>[5]building!Y6056</f>
        <v>0</v>
      </c>
      <c r="Z6065" s="749">
        <f t="shared" si="620"/>
        <v>0</v>
      </c>
      <c r="AA6065" s="1071"/>
      <c r="AB6065" s="1071"/>
    </row>
    <row r="6066" spans="23:28" ht="70.5" customHeight="1">
      <c r="W6066" s="829">
        <f t="shared" si="618"/>
        <v>0</v>
      </c>
      <c r="X6066" s="828">
        <f t="shared" si="619"/>
        <v>0</v>
      </c>
      <c r="Y6066" s="1069">
        <f>[5]building!Y6057</f>
        <v>0</v>
      </c>
      <c r="Z6066" s="749">
        <f t="shared" si="620"/>
        <v>0</v>
      </c>
      <c r="AA6066" s="1071"/>
      <c r="AB6066" s="1071"/>
    </row>
    <row r="6067" spans="23:28" ht="70.5" customHeight="1">
      <c r="W6067" s="829">
        <f t="shared" si="618"/>
        <v>0</v>
      </c>
      <c r="X6067" s="828">
        <f t="shared" si="619"/>
        <v>0</v>
      </c>
      <c r="Y6067" s="1069">
        <f>[5]building!Y6058</f>
        <v>0</v>
      </c>
      <c r="Z6067" s="749">
        <f t="shared" si="620"/>
        <v>0</v>
      </c>
      <c r="AA6067" s="1071"/>
      <c r="AB6067" s="1071"/>
    </row>
    <row r="6068" spans="23:28" ht="70.5" customHeight="1">
      <c r="W6068" s="829">
        <f t="shared" si="618"/>
        <v>0</v>
      </c>
      <c r="X6068" s="828">
        <f t="shared" si="619"/>
        <v>0</v>
      </c>
      <c r="Y6068" s="1069">
        <f>[5]building!Y6059</f>
        <v>0</v>
      </c>
      <c r="Z6068" s="749">
        <f t="shared" si="620"/>
        <v>0</v>
      </c>
      <c r="AA6068" s="1071"/>
      <c r="AB6068" s="1071"/>
    </row>
    <row r="6069" spans="23:28" ht="70.5" customHeight="1">
      <c r="W6069" s="829">
        <f t="shared" si="618"/>
        <v>0</v>
      </c>
      <c r="X6069" s="828">
        <f t="shared" si="619"/>
        <v>0</v>
      </c>
      <c r="Y6069" s="1069">
        <f>[5]building!Y6060</f>
        <v>0</v>
      </c>
      <c r="Z6069" s="749">
        <f t="shared" si="620"/>
        <v>0</v>
      </c>
      <c r="AA6069" s="1071"/>
      <c r="AB6069" s="1071"/>
    </row>
    <row r="6070" spans="23:28" ht="70.5" customHeight="1">
      <c r="W6070" s="829">
        <f t="shared" si="618"/>
        <v>0</v>
      </c>
      <c r="X6070" s="828">
        <f t="shared" si="619"/>
        <v>0</v>
      </c>
      <c r="Y6070" s="1069">
        <f>[5]building!Y6061</f>
        <v>0</v>
      </c>
      <c r="Z6070" s="749">
        <f t="shared" si="620"/>
        <v>0</v>
      </c>
      <c r="AA6070" s="1071"/>
      <c r="AB6070" s="1071"/>
    </row>
    <row r="6071" spans="23:28" ht="70.5" customHeight="1">
      <c r="W6071" s="829">
        <f t="shared" si="618"/>
        <v>0</v>
      </c>
      <c r="X6071" s="828">
        <f t="shared" si="619"/>
        <v>0</v>
      </c>
      <c r="Y6071" s="1069">
        <f>[5]building!Y6062</f>
        <v>0</v>
      </c>
      <c r="Z6071" s="749">
        <f t="shared" si="620"/>
        <v>0</v>
      </c>
      <c r="AA6071" s="1071"/>
      <c r="AB6071" s="1071"/>
    </row>
    <row r="6072" spans="23:28" ht="70.5" customHeight="1">
      <c r="W6072" s="829">
        <f t="shared" si="618"/>
        <v>0</v>
      </c>
      <c r="X6072" s="828">
        <f t="shared" si="619"/>
        <v>0</v>
      </c>
      <c r="Y6072" s="1069">
        <f>[5]building!Y6063</f>
        <v>0</v>
      </c>
      <c r="Z6072" s="749">
        <f t="shared" si="620"/>
        <v>0</v>
      </c>
      <c r="AA6072" s="1071"/>
      <c r="AB6072" s="1071"/>
    </row>
    <row r="6073" spans="23:28" ht="70.5" customHeight="1">
      <c r="W6073" s="829">
        <f t="shared" si="618"/>
        <v>0</v>
      </c>
      <c r="X6073" s="828">
        <f t="shared" si="619"/>
        <v>0</v>
      </c>
      <c r="Y6073" s="1069">
        <f>[5]building!Y6064</f>
        <v>0</v>
      </c>
      <c r="Z6073" s="749">
        <f t="shared" si="620"/>
        <v>0</v>
      </c>
      <c r="AA6073" s="1071"/>
      <c r="AB6073" s="1071"/>
    </row>
    <row r="6074" spans="23:28" ht="70.5" customHeight="1">
      <c r="W6074" s="829">
        <f t="shared" si="618"/>
        <v>0</v>
      </c>
      <c r="X6074" s="828">
        <f t="shared" si="619"/>
        <v>0</v>
      </c>
      <c r="Y6074" s="1069">
        <f>[5]building!Y6065</f>
        <v>0</v>
      </c>
      <c r="Z6074" s="749">
        <f t="shared" si="620"/>
        <v>0</v>
      </c>
      <c r="AA6074" s="1071"/>
      <c r="AB6074" s="1071"/>
    </row>
    <row r="6075" spans="23:28" ht="70.5" customHeight="1">
      <c r="W6075" s="829">
        <f t="shared" si="618"/>
        <v>0</v>
      </c>
      <c r="X6075" s="828">
        <f t="shared" si="619"/>
        <v>0</v>
      </c>
      <c r="Y6075" s="1069">
        <f>[5]building!Y6066</f>
        <v>0</v>
      </c>
      <c r="Z6075" s="749">
        <f t="shared" si="620"/>
        <v>0</v>
      </c>
      <c r="AA6075" s="1071"/>
      <c r="AB6075" s="1071"/>
    </row>
    <row r="6076" spans="23:28" ht="70.5" customHeight="1">
      <c r="W6076" s="829">
        <f t="shared" si="618"/>
        <v>0</v>
      </c>
      <c r="X6076" s="828">
        <f t="shared" si="619"/>
        <v>0</v>
      </c>
      <c r="Y6076" s="1069">
        <f>[5]building!Y6067</f>
        <v>0</v>
      </c>
      <c r="Z6076" s="749">
        <f t="shared" si="620"/>
        <v>0</v>
      </c>
      <c r="AA6076" s="1071"/>
      <c r="AB6076" s="1071"/>
    </row>
    <row r="6077" spans="23:28" ht="70.5" customHeight="1">
      <c r="W6077" s="829">
        <f t="shared" si="618"/>
        <v>0</v>
      </c>
      <c r="X6077" s="828">
        <f t="shared" si="619"/>
        <v>0</v>
      </c>
      <c r="Y6077" s="1069">
        <f>[5]building!Y6068</f>
        <v>0</v>
      </c>
      <c r="Z6077" s="749">
        <f t="shared" si="620"/>
        <v>0</v>
      </c>
      <c r="AA6077" s="1071"/>
      <c r="AB6077" s="1071"/>
    </row>
    <row r="6078" spans="23:28" ht="70.5" customHeight="1">
      <c r="W6078" s="829">
        <f t="shared" si="618"/>
        <v>0</v>
      </c>
      <c r="X6078" s="828">
        <f t="shared" si="619"/>
        <v>0</v>
      </c>
      <c r="Y6078" s="1069">
        <f>[5]building!Y6069</f>
        <v>0</v>
      </c>
      <c r="Z6078" s="749">
        <f t="shared" si="620"/>
        <v>0</v>
      </c>
      <c r="AA6078" s="1071"/>
      <c r="AB6078" s="1071"/>
    </row>
    <row r="6079" spans="23:28" ht="70.5" customHeight="1">
      <c r="W6079" s="829">
        <f t="shared" si="618"/>
        <v>0</v>
      </c>
      <c r="X6079" s="828">
        <f t="shared" si="619"/>
        <v>0</v>
      </c>
      <c r="Y6079" s="1069">
        <f>[5]building!Y6070</f>
        <v>0</v>
      </c>
      <c r="Z6079" s="749">
        <f t="shared" si="620"/>
        <v>0</v>
      </c>
      <c r="AA6079" s="1071"/>
      <c r="AB6079" s="1071"/>
    </row>
    <row r="6080" spans="23:28" ht="70.5" customHeight="1">
      <c r="W6080" s="829">
        <f t="shared" si="618"/>
        <v>0</v>
      </c>
      <c r="X6080" s="828">
        <f t="shared" si="619"/>
        <v>0</v>
      </c>
      <c r="Y6080" s="1069">
        <f>[5]building!Y6071</f>
        <v>0</v>
      </c>
      <c r="Z6080" s="749">
        <f t="shared" si="620"/>
        <v>0</v>
      </c>
      <c r="AA6080" s="1071"/>
      <c r="AB6080" s="1071"/>
    </row>
    <row r="6081" spans="23:28" ht="70.5" customHeight="1">
      <c r="W6081" s="829">
        <f t="shared" si="618"/>
        <v>0</v>
      </c>
      <c r="X6081" s="828">
        <f t="shared" si="619"/>
        <v>0</v>
      </c>
      <c r="Y6081" s="1069">
        <f>[5]building!Y6072</f>
        <v>0</v>
      </c>
      <c r="Z6081" s="749">
        <f t="shared" si="620"/>
        <v>0</v>
      </c>
      <c r="AA6081" s="1071"/>
      <c r="AB6081" s="1071"/>
    </row>
    <row r="6082" spans="23:28" ht="70.5" customHeight="1">
      <c r="W6082" s="829">
        <f t="shared" si="618"/>
        <v>0</v>
      </c>
      <c r="X6082" s="828">
        <f t="shared" si="619"/>
        <v>0</v>
      </c>
      <c r="Y6082" s="1069">
        <f>[5]building!Y6073</f>
        <v>0</v>
      </c>
      <c r="Z6082" s="749">
        <f t="shared" si="620"/>
        <v>0</v>
      </c>
      <c r="AA6082" s="1071"/>
      <c r="AB6082" s="1071"/>
    </row>
    <row r="6083" spans="23:28" ht="70.5" customHeight="1">
      <c r="W6083" s="829">
        <f t="shared" si="618"/>
        <v>0</v>
      </c>
      <c r="X6083" s="828">
        <f t="shared" si="619"/>
        <v>0</v>
      </c>
      <c r="Y6083" s="1069">
        <f>[5]building!Y6074</f>
        <v>0</v>
      </c>
      <c r="Z6083" s="749">
        <f t="shared" si="620"/>
        <v>0</v>
      </c>
      <c r="AA6083" s="1071"/>
      <c r="AB6083" s="1071"/>
    </row>
    <row r="6084" spans="23:28" ht="70.5" customHeight="1">
      <c r="W6084" s="829">
        <f t="shared" si="618"/>
        <v>0</v>
      </c>
      <c r="X6084" s="828">
        <f t="shared" si="619"/>
        <v>0</v>
      </c>
      <c r="Y6084" s="1069">
        <f>[5]building!Y6075</f>
        <v>0</v>
      </c>
      <c r="Z6084" s="749">
        <f t="shared" si="620"/>
        <v>0</v>
      </c>
      <c r="AA6084" s="1071"/>
      <c r="AB6084" s="1071"/>
    </row>
    <row r="6085" spans="23:28" ht="70.5" customHeight="1">
      <c r="W6085" s="829">
        <f t="shared" si="618"/>
        <v>0</v>
      </c>
      <c r="X6085" s="828">
        <f t="shared" si="619"/>
        <v>0</v>
      </c>
      <c r="Y6085" s="1069">
        <f>[5]building!Y6076</f>
        <v>0</v>
      </c>
      <c r="Z6085" s="749">
        <f t="shared" si="620"/>
        <v>0</v>
      </c>
      <c r="AA6085" s="1071"/>
      <c r="AB6085" s="1071"/>
    </row>
    <row r="6086" spans="23:28" ht="70.5" customHeight="1">
      <c r="W6086" s="829">
        <f t="shared" si="618"/>
        <v>0</v>
      </c>
      <c r="X6086" s="828">
        <f t="shared" si="619"/>
        <v>0</v>
      </c>
      <c r="Y6086" s="1069">
        <f>[5]building!Y6077</f>
        <v>0</v>
      </c>
      <c r="Z6086" s="749">
        <f t="shared" si="620"/>
        <v>0</v>
      </c>
      <c r="AA6086" s="1071"/>
      <c r="AB6086" s="1071"/>
    </row>
    <row r="6087" spans="23:28" ht="70.5" customHeight="1">
      <c r="W6087" s="829">
        <f t="shared" si="618"/>
        <v>0</v>
      </c>
      <c r="X6087" s="828">
        <f t="shared" si="619"/>
        <v>0</v>
      </c>
      <c r="Y6087" s="1069">
        <f>[5]building!Y6078</f>
        <v>0</v>
      </c>
      <c r="Z6087" s="749">
        <f t="shared" si="620"/>
        <v>0</v>
      </c>
      <c r="AA6087" s="1071"/>
      <c r="AB6087" s="1071"/>
    </row>
    <row r="6088" spans="23:28" ht="70.5" customHeight="1">
      <c r="W6088" s="829">
        <f t="shared" si="618"/>
        <v>0</v>
      </c>
      <c r="X6088" s="828">
        <f t="shared" si="619"/>
        <v>0</v>
      </c>
      <c r="Y6088" s="1069">
        <f>[5]building!Y6079</f>
        <v>0</v>
      </c>
      <c r="Z6088" s="749">
        <f t="shared" si="620"/>
        <v>0</v>
      </c>
      <c r="AA6088" s="1071"/>
      <c r="AB6088" s="1071"/>
    </row>
    <row r="6089" spans="23:28" ht="70.5" customHeight="1">
      <c r="W6089" s="829">
        <f t="shared" si="618"/>
        <v>0</v>
      </c>
      <c r="X6089" s="828">
        <f t="shared" si="619"/>
        <v>0</v>
      </c>
      <c r="Y6089" s="1069">
        <f>[5]building!Y6080</f>
        <v>0</v>
      </c>
      <c r="Z6089" s="749">
        <f t="shared" si="620"/>
        <v>0</v>
      </c>
      <c r="AA6089" s="1071"/>
      <c r="AB6089" s="1071"/>
    </row>
    <row r="6090" spans="23:28" ht="70.5" customHeight="1">
      <c r="W6090" s="829">
        <f t="shared" si="618"/>
        <v>0</v>
      </c>
      <c r="X6090" s="828">
        <f t="shared" si="619"/>
        <v>0</v>
      </c>
      <c r="Y6090" s="1069">
        <f>[5]building!Y6081</f>
        <v>0</v>
      </c>
      <c r="Z6090" s="749">
        <f t="shared" si="620"/>
        <v>0</v>
      </c>
      <c r="AA6090" s="1071"/>
      <c r="AB6090" s="1071"/>
    </row>
    <row r="6091" spans="23:28" ht="70.5" customHeight="1">
      <c r="W6091" s="829">
        <f t="shared" si="618"/>
        <v>0</v>
      </c>
      <c r="X6091" s="828">
        <f t="shared" si="619"/>
        <v>0</v>
      </c>
      <c r="Y6091" s="1069">
        <f>[5]building!Y6082</f>
        <v>0</v>
      </c>
      <c r="Z6091" s="749">
        <f t="shared" si="620"/>
        <v>0</v>
      </c>
      <c r="AA6091" s="1071"/>
      <c r="AB6091" s="1071"/>
    </row>
    <row r="6092" spans="23:28" ht="70.5" customHeight="1">
      <c r="W6092" s="829">
        <f t="shared" si="618"/>
        <v>0</v>
      </c>
      <c r="X6092" s="828">
        <f t="shared" si="619"/>
        <v>0</v>
      </c>
      <c r="Y6092" s="1069">
        <f>[5]building!Y6083</f>
        <v>0</v>
      </c>
      <c r="Z6092" s="749">
        <f t="shared" si="620"/>
        <v>0</v>
      </c>
      <c r="AA6092" s="1071"/>
      <c r="AB6092" s="1071"/>
    </row>
    <row r="6093" spans="23:28" ht="70.5" customHeight="1">
      <c r="W6093" s="829">
        <f t="shared" si="618"/>
        <v>0</v>
      </c>
      <c r="X6093" s="828">
        <f t="shared" si="619"/>
        <v>0</v>
      </c>
      <c r="Y6093" s="1069">
        <f>[5]building!Y6084</f>
        <v>0</v>
      </c>
      <c r="Z6093" s="749">
        <f t="shared" si="620"/>
        <v>0</v>
      </c>
      <c r="AA6093" s="1071"/>
      <c r="AB6093" s="1071"/>
    </row>
    <row r="6094" spans="23:28" ht="70.5" customHeight="1">
      <c r="W6094" s="829">
        <f t="shared" si="618"/>
        <v>0</v>
      </c>
      <c r="X6094" s="828">
        <f t="shared" si="619"/>
        <v>0</v>
      </c>
      <c r="Y6094" s="1069">
        <f>[5]building!Y6085</f>
        <v>0</v>
      </c>
      <c r="Z6094" s="749">
        <f t="shared" si="620"/>
        <v>0</v>
      </c>
      <c r="AA6094" s="1071"/>
      <c r="AB6094" s="1071"/>
    </row>
    <row r="6095" spans="23:28" ht="70.5" customHeight="1">
      <c r="W6095" s="829">
        <f t="shared" si="618"/>
        <v>0</v>
      </c>
      <c r="X6095" s="828">
        <f t="shared" si="619"/>
        <v>0</v>
      </c>
      <c r="Y6095" s="1069">
        <f>[5]building!Y6086</f>
        <v>0</v>
      </c>
      <c r="Z6095" s="749">
        <f t="shared" si="620"/>
        <v>0</v>
      </c>
      <c r="AA6095" s="1071"/>
      <c r="AB6095" s="1071"/>
    </row>
    <row r="6096" spans="23:28" ht="70.5" customHeight="1">
      <c r="W6096" s="829">
        <f t="shared" si="618"/>
        <v>0</v>
      </c>
      <c r="X6096" s="828">
        <f t="shared" si="619"/>
        <v>0</v>
      </c>
      <c r="Y6096" s="1069">
        <f>[5]building!Y6087</f>
        <v>0</v>
      </c>
      <c r="Z6096" s="749">
        <f t="shared" si="620"/>
        <v>0</v>
      </c>
      <c r="AA6096" s="1071"/>
      <c r="AB6096" s="1071"/>
    </row>
    <row r="6097" spans="23:28" ht="70.5" customHeight="1">
      <c r="W6097" s="829">
        <f t="shared" si="618"/>
        <v>0</v>
      </c>
      <c r="X6097" s="828">
        <f t="shared" si="619"/>
        <v>0</v>
      </c>
      <c r="Y6097" s="1069">
        <f>[5]building!Y6088</f>
        <v>0</v>
      </c>
      <c r="Z6097" s="749">
        <f t="shared" si="620"/>
        <v>0</v>
      </c>
      <c r="AA6097" s="1071"/>
      <c r="AB6097" s="1071"/>
    </row>
    <row r="6098" spans="23:28" ht="70.5" customHeight="1">
      <c r="W6098" s="829">
        <f t="shared" si="618"/>
        <v>0</v>
      </c>
      <c r="X6098" s="828">
        <f t="shared" si="619"/>
        <v>0</v>
      </c>
      <c r="Y6098" s="1069">
        <f>[5]building!Y6089</f>
        <v>0</v>
      </c>
      <c r="Z6098" s="749">
        <f t="shared" si="620"/>
        <v>0</v>
      </c>
      <c r="AA6098" s="1071"/>
      <c r="AB6098" s="1071"/>
    </row>
    <row r="6099" spans="23:28" ht="70.5" customHeight="1">
      <c r="W6099" s="829">
        <f t="shared" si="618"/>
        <v>0</v>
      </c>
      <c r="X6099" s="828">
        <f t="shared" si="619"/>
        <v>0</v>
      </c>
      <c r="Y6099" s="1069">
        <f>[5]building!Y6090</f>
        <v>0</v>
      </c>
      <c r="Z6099" s="749">
        <f t="shared" si="620"/>
        <v>0</v>
      </c>
      <c r="AA6099" s="1071"/>
      <c r="AB6099" s="1071"/>
    </row>
    <row r="6100" spans="23:28" ht="70.5" customHeight="1">
      <c r="W6100" s="829">
        <f t="shared" si="618"/>
        <v>0</v>
      </c>
      <c r="X6100" s="828">
        <f t="shared" si="619"/>
        <v>0</v>
      </c>
      <c r="Y6100" s="1069">
        <f>[5]building!Y6091</f>
        <v>0</v>
      </c>
      <c r="Z6100" s="749">
        <f t="shared" si="620"/>
        <v>0</v>
      </c>
      <c r="AA6100" s="1071"/>
      <c r="AB6100" s="1071"/>
    </row>
    <row r="6101" spans="23:28" ht="70.5" customHeight="1">
      <c r="W6101" s="829">
        <f t="shared" si="618"/>
        <v>0</v>
      </c>
      <c r="X6101" s="828">
        <f t="shared" si="619"/>
        <v>0</v>
      </c>
      <c r="Y6101" s="1069">
        <f>[5]building!Y6092</f>
        <v>0</v>
      </c>
      <c r="Z6101" s="749">
        <f t="shared" si="620"/>
        <v>0</v>
      </c>
      <c r="AA6101" s="1071"/>
      <c r="AB6101" s="1071"/>
    </row>
    <row r="6102" spans="23:28" ht="70.5" customHeight="1">
      <c r="W6102" s="829">
        <f t="shared" si="618"/>
        <v>0</v>
      </c>
      <c r="X6102" s="828">
        <f t="shared" si="619"/>
        <v>0</v>
      </c>
      <c r="Y6102" s="1069">
        <f>[5]building!Y6093</f>
        <v>0</v>
      </c>
      <c r="Z6102" s="749">
        <f t="shared" si="620"/>
        <v>0</v>
      </c>
      <c r="AA6102" s="1071"/>
      <c r="AB6102" s="1071"/>
    </row>
    <row r="6103" spans="23:28" ht="70.5" customHeight="1">
      <c r="W6103" s="829">
        <f t="shared" si="618"/>
        <v>0</v>
      </c>
      <c r="X6103" s="828">
        <f t="shared" si="619"/>
        <v>0</v>
      </c>
      <c r="Y6103" s="1069">
        <f>[5]building!Y6094</f>
        <v>0</v>
      </c>
      <c r="Z6103" s="749">
        <f t="shared" si="620"/>
        <v>0</v>
      </c>
      <c r="AA6103" s="1071"/>
      <c r="AB6103" s="1071"/>
    </row>
    <row r="6104" spans="23:28" ht="70.5" customHeight="1">
      <c r="W6104" s="829">
        <f t="shared" si="618"/>
        <v>0</v>
      </c>
      <c r="X6104" s="828">
        <f t="shared" si="619"/>
        <v>0</v>
      </c>
      <c r="Y6104" s="1069">
        <f>[5]building!Y6095</f>
        <v>0</v>
      </c>
      <c r="Z6104" s="749">
        <f t="shared" si="620"/>
        <v>0</v>
      </c>
      <c r="AA6104" s="1071"/>
      <c r="AB6104" s="1071"/>
    </row>
    <row r="6105" spans="23:28" ht="70.5" customHeight="1">
      <c r="W6105" s="829">
        <f t="shared" si="618"/>
        <v>0</v>
      </c>
      <c r="X6105" s="828">
        <f t="shared" si="619"/>
        <v>0</v>
      </c>
      <c r="Y6105" s="1069">
        <f>[5]building!Y6096</f>
        <v>0</v>
      </c>
      <c r="Z6105" s="749">
        <f t="shared" si="620"/>
        <v>0</v>
      </c>
      <c r="AA6105" s="1071"/>
      <c r="AB6105" s="1071"/>
    </row>
    <row r="6106" spans="23:28" ht="70.5" customHeight="1">
      <c r="W6106" s="829">
        <f t="shared" si="618"/>
        <v>0</v>
      </c>
      <c r="X6106" s="828">
        <f t="shared" si="619"/>
        <v>0</v>
      </c>
      <c r="Y6106" s="1069">
        <f>[5]building!Y6097</f>
        <v>0</v>
      </c>
      <c r="Z6106" s="749">
        <f t="shared" si="620"/>
        <v>0</v>
      </c>
      <c r="AA6106" s="1071"/>
      <c r="AB6106" s="1071"/>
    </row>
    <row r="6107" spans="23:28" ht="70.5" customHeight="1">
      <c r="W6107" s="829">
        <f t="shared" si="618"/>
        <v>0</v>
      </c>
      <c r="X6107" s="828">
        <f t="shared" si="619"/>
        <v>0</v>
      </c>
      <c r="Y6107" s="1069">
        <f>[5]building!Y6098</f>
        <v>0</v>
      </c>
      <c r="Z6107" s="749">
        <f t="shared" si="620"/>
        <v>0</v>
      </c>
      <c r="AA6107" s="1071"/>
      <c r="AB6107" s="1071"/>
    </row>
    <row r="6108" spans="23:28" ht="70.5" customHeight="1">
      <c r="W6108" s="829">
        <f t="shared" si="618"/>
        <v>0</v>
      </c>
      <c r="X6108" s="828">
        <f t="shared" si="619"/>
        <v>0</v>
      </c>
      <c r="Y6108" s="1069">
        <f>[5]building!Y6099</f>
        <v>0</v>
      </c>
      <c r="Z6108" s="749">
        <f t="shared" si="620"/>
        <v>0</v>
      </c>
      <c r="AA6108" s="1071"/>
      <c r="AB6108" s="1071"/>
    </row>
    <row r="6109" spans="23:28" ht="70.5" customHeight="1">
      <c r="W6109" s="829">
        <f t="shared" si="618"/>
        <v>0</v>
      </c>
      <c r="X6109" s="828">
        <f t="shared" si="619"/>
        <v>0</v>
      </c>
      <c r="Y6109" s="1069">
        <f>[5]building!Y6100</f>
        <v>0</v>
      </c>
      <c r="Z6109" s="749">
        <f t="shared" si="620"/>
        <v>0</v>
      </c>
      <c r="AA6109" s="1071"/>
      <c r="AB6109" s="1071"/>
    </row>
    <row r="6110" spans="23:28" ht="70.5" customHeight="1">
      <c r="W6110" s="829">
        <f t="shared" ref="W6110:W6173" si="621">G6110+I6110+K6110+M6110+O6110+Q6110+S6110+U6110</f>
        <v>0</v>
      </c>
      <c r="X6110" s="828">
        <f t="shared" ref="X6110:X6173" si="622">W6110*C6110</f>
        <v>0</v>
      </c>
      <c r="Y6110" s="1069">
        <f>[5]building!Y6101</f>
        <v>0</v>
      </c>
      <c r="Z6110" s="749">
        <f t="shared" ref="Z6110:Z6173" si="623">Y6110*C6110</f>
        <v>0</v>
      </c>
      <c r="AA6110" s="1071"/>
      <c r="AB6110" s="1071"/>
    </row>
    <row r="6111" spans="23:28" ht="70.5" customHeight="1">
      <c r="W6111" s="829">
        <f t="shared" si="621"/>
        <v>0</v>
      </c>
      <c r="X6111" s="828">
        <f t="shared" si="622"/>
        <v>0</v>
      </c>
      <c r="Y6111" s="1069">
        <f>[5]building!Y6102</f>
        <v>0</v>
      </c>
      <c r="Z6111" s="749">
        <f t="shared" si="623"/>
        <v>0</v>
      </c>
      <c r="AA6111" s="1071"/>
      <c r="AB6111" s="1071"/>
    </row>
    <row r="6112" spans="23:28" ht="70.5" customHeight="1">
      <c r="W6112" s="829">
        <f t="shared" si="621"/>
        <v>0</v>
      </c>
      <c r="X6112" s="828">
        <f t="shared" si="622"/>
        <v>0</v>
      </c>
      <c r="Y6112" s="1069">
        <f>[5]building!Y6103</f>
        <v>0</v>
      </c>
      <c r="Z6112" s="749">
        <f t="shared" si="623"/>
        <v>0</v>
      </c>
      <c r="AA6112" s="1071"/>
      <c r="AB6112" s="1071"/>
    </row>
    <row r="6113" spans="23:28" ht="70.5" customHeight="1">
      <c r="W6113" s="829">
        <f t="shared" si="621"/>
        <v>0</v>
      </c>
      <c r="X6113" s="828">
        <f t="shared" si="622"/>
        <v>0</v>
      </c>
      <c r="Y6113" s="1069">
        <f>[5]building!Y6104</f>
        <v>0</v>
      </c>
      <c r="Z6113" s="749">
        <f t="shared" si="623"/>
        <v>0</v>
      </c>
      <c r="AA6113" s="1071"/>
      <c r="AB6113" s="1071"/>
    </row>
    <row r="6114" spans="23:28" ht="70.5" customHeight="1">
      <c r="W6114" s="829">
        <f t="shared" si="621"/>
        <v>0</v>
      </c>
      <c r="X6114" s="828">
        <f t="shared" si="622"/>
        <v>0</v>
      </c>
      <c r="Y6114" s="1069">
        <f>[5]building!Y6105</f>
        <v>0</v>
      </c>
      <c r="Z6114" s="749">
        <f t="shared" si="623"/>
        <v>0</v>
      </c>
      <c r="AA6114" s="1071"/>
      <c r="AB6114" s="1071"/>
    </row>
    <row r="6115" spans="23:28" ht="70.5" customHeight="1">
      <c r="W6115" s="829">
        <f t="shared" si="621"/>
        <v>0</v>
      </c>
      <c r="X6115" s="828">
        <f t="shared" si="622"/>
        <v>0</v>
      </c>
      <c r="Y6115" s="1069">
        <f>[5]building!Y6106</f>
        <v>0</v>
      </c>
      <c r="Z6115" s="749">
        <f t="shared" si="623"/>
        <v>0</v>
      </c>
      <c r="AA6115" s="1071"/>
      <c r="AB6115" s="1071"/>
    </row>
    <row r="6116" spans="23:28" ht="70.5" customHeight="1">
      <c r="W6116" s="829">
        <f t="shared" si="621"/>
        <v>0</v>
      </c>
      <c r="X6116" s="828">
        <f t="shared" si="622"/>
        <v>0</v>
      </c>
      <c r="Y6116" s="1069">
        <f>[5]building!Y6107</f>
        <v>0</v>
      </c>
      <c r="Z6116" s="749">
        <f t="shared" si="623"/>
        <v>0</v>
      </c>
      <c r="AA6116" s="1071"/>
      <c r="AB6116" s="1071"/>
    </row>
    <row r="6117" spans="23:28" ht="70.5" customHeight="1">
      <c r="W6117" s="829">
        <f t="shared" si="621"/>
        <v>0</v>
      </c>
      <c r="X6117" s="828">
        <f t="shared" si="622"/>
        <v>0</v>
      </c>
      <c r="Y6117" s="1069">
        <f>[5]building!Y6108</f>
        <v>0</v>
      </c>
      <c r="Z6117" s="749">
        <f t="shared" si="623"/>
        <v>0</v>
      </c>
      <c r="AA6117" s="1071"/>
      <c r="AB6117" s="1071"/>
    </row>
    <row r="6118" spans="23:28" ht="70.5" customHeight="1">
      <c r="W6118" s="829">
        <f t="shared" si="621"/>
        <v>0</v>
      </c>
      <c r="X6118" s="828">
        <f t="shared" si="622"/>
        <v>0</v>
      </c>
      <c r="Y6118" s="1069">
        <f>[5]building!Y6109</f>
        <v>0</v>
      </c>
      <c r="Z6118" s="749">
        <f t="shared" si="623"/>
        <v>0</v>
      </c>
      <c r="AA6118" s="1071"/>
      <c r="AB6118" s="1071"/>
    </row>
    <row r="6119" spans="23:28" ht="70.5" customHeight="1">
      <c r="W6119" s="829">
        <f t="shared" si="621"/>
        <v>0</v>
      </c>
      <c r="X6119" s="828">
        <f t="shared" si="622"/>
        <v>0</v>
      </c>
      <c r="Y6119" s="1069">
        <f>[5]building!Y6110</f>
        <v>0</v>
      </c>
      <c r="Z6119" s="749">
        <f t="shared" si="623"/>
        <v>0</v>
      </c>
      <c r="AA6119" s="1071"/>
      <c r="AB6119" s="1071"/>
    </row>
    <row r="6120" spans="23:28" ht="70.5" customHeight="1">
      <c r="W6120" s="829">
        <f t="shared" si="621"/>
        <v>0</v>
      </c>
      <c r="X6120" s="828">
        <f t="shared" si="622"/>
        <v>0</v>
      </c>
      <c r="Y6120" s="1069">
        <f>[5]building!Y6111</f>
        <v>0</v>
      </c>
      <c r="Z6120" s="749">
        <f t="shared" si="623"/>
        <v>0</v>
      </c>
      <c r="AA6120" s="1071"/>
      <c r="AB6120" s="1071"/>
    </row>
    <row r="6121" spans="23:28" ht="70.5" customHeight="1">
      <c r="W6121" s="829">
        <f t="shared" si="621"/>
        <v>0</v>
      </c>
      <c r="X6121" s="828">
        <f t="shared" si="622"/>
        <v>0</v>
      </c>
      <c r="Y6121" s="1069">
        <f>[5]building!Y6112</f>
        <v>0</v>
      </c>
      <c r="Z6121" s="749">
        <f t="shared" si="623"/>
        <v>0</v>
      </c>
      <c r="AA6121" s="1071"/>
      <c r="AB6121" s="1071"/>
    </row>
    <row r="6122" spans="23:28" ht="70.5" customHeight="1">
      <c r="W6122" s="829">
        <f t="shared" si="621"/>
        <v>0</v>
      </c>
      <c r="X6122" s="828">
        <f t="shared" si="622"/>
        <v>0</v>
      </c>
      <c r="Y6122" s="1069">
        <f>[5]building!Y6113</f>
        <v>0</v>
      </c>
      <c r="Z6122" s="749">
        <f t="shared" si="623"/>
        <v>0</v>
      </c>
      <c r="AA6122" s="1071"/>
      <c r="AB6122" s="1071"/>
    </row>
    <row r="6123" spans="23:28" ht="70.5" customHeight="1">
      <c r="W6123" s="829">
        <f t="shared" si="621"/>
        <v>0</v>
      </c>
      <c r="X6123" s="828">
        <f t="shared" si="622"/>
        <v>0</v>
      </c>
      <c r="Y6123" s="1069">
        <f>[5]building!Y6114</f>
        <v>0</v>
      </c>
      <c r="Z6123" s="749">
        <f t="shared" si="623"/>
        <v>0</v>
      </c>
      <c r="AA6123" s="1071"/>
      <c r="AB6123" s="1071"/>
    </row>
    <row r="6124" spans="23:28" ht="70.5" customHeight="1">
      <c r="W6124" s="829">
        <f t="shared" si="621"/>
        <v>0</v>
      </c>
      <c r="X6124" s="828">
        <f t="shared" si="622"/>
        <v>0</v>
      </c>
      <c r="Y6124" s="1069">
        <f>[5]building!Y6115</f>
        <v>0</v>
      </c>
      <c r="Z6124" s="749">
        <f t="shared" si="623"/>
        <v>0</v>
      </c>
      <c r="AA6124" s="1071"/>
      <c r="AB6124" s="1071"/>
    </row>
    <row r="6125" spans="23:28" ht="70.5" customHeight="1">
      <c r="W6125" s="829">
        <f t="shared" si="621"/>
        <v>0</v>
      </c>
      <c r="X6125" s="828">
        <f t="shared" si="622"/>
        <v>0</v>
      </c>
      <c r="Y6125" s="1069">
        <f>[5]building!Y6116</f>
        <v>0</v>
      </c>
      <c r="Z6125" s="749">
        <f t="shared" si="623"/>
        <v>0</v>
      </c>
      <c r="AA6125" s="1071"/>
      <c r="AB6125" s="1071"/>
    </row>
    <row r="6126" spans="23:28" ht="70.5" customHeight="1">
      <c r="W6126" s="829">
        <f t="shared" si="621"/>
        <v>0</v>
      </c>
      <c r="X6126" s="828">
        <f t="shared" si="622"/>
        <v>0</v>
      </c>
      <c r="Y6126" s="1069">
        <f>[5]building!Y6117</f>
        <v>0</v>
      </c>
      <c r="Z6126" s="749">
        <f t="shared" si="623"/>
        <v>0</v>
      </c>
      <c r="AA6126" s="1071"/>
      <c r="AB6126" s="1071"/>
    </row>
    <row r="6127" spans="23:28" ht="70.5" customHeight="1">
      <c r="W6127" s="829">
        <f t="shared" si="621"/>
        <v>0</v>
      </c>
      <c r="X6127" s="828">
        <f t="shared" si="622"/>
        <v>0</v>
      </c>
      <c r="Y6127" s="1069">
        <f>[5]building!Y6118</f>
        <v>0</v>
      </c>
      <c r="Z6127" s="749">
        <f t="shared" si="623"/>
        <v>0</v>
      </c>
      <c r="AA6127" s="1071"/>
      <c r="AB6127" s="1071"/>
    </row>
    <row r="6128" spans="23:28" ht="70.5" customHeight="1">
      <c r="W6128" s="829">
        <f t="shared" si="621"/>
        <v>0</v>
      </c>
      <c r="X6128" s="828">
        <f t="shared" si="622"/>
        <v>0</v>
      </c>
      <c r="Y6128" s="1069">
        <f>[5]building!Y6119</f>
        <v>0</v>
      </c>
      <c r="Z6128" s="749">
        <f t="shared" si="623"/>
        <v>0</v>
      </c>
      <c r="AA6128" s="1071"/>
      <c r="AB6128" s="1071"/>
    </row>
    <row r="6129" spans="23:28" ht="70.5" customHeight="1">
      <c r="W6129" s="829">
        <f t="shared" si="621"/>
        <v>0</v>
      </c>
      <c r="X6129" s="828">
        <f t="shared" si="622"/>
        <v>0</v>
      </c>
      <c r="Y6129" s="1069">
        <f>[5]building!Y6120</f>
        <v>0</v>
      </c>
      <c r="Z6129" s="749">
        <f t="shared" si="623"/>
        <v>0</v>
      </c>
      <c r="AA6129" s="1071"/>
      <c r="AB6129" s="1071"/>
    </row>
    <row r="6130" spans="23:28" ht="70.5" customHeight="1">
      <c r="W6130" s="829">
        <f t="shared" si="621"/>
        <v>0</v>
      </c>
      <c r="X6130" s="828">
        <f t="shared" si="622"/>
        <v>0</v>
      </c>
      <c r="Y6130" s="1069">
        <f>[5]building!Y6121</f>
        <v>0</v>
      </c>
      <c r="Z6130" s="749">
        <f t="shared" si="623"/>
        <v>0</v>
      </c>
      <c r="AA6130" s="1071"/>
      <c r="AB6130" s="1071"/>
    </row>
    <row r="6131" spans="23:28" ht="70.5" customHeight="1">
      <c r="W6131" s="829">
        <f t="shared" si="621"/>
        <v>0</v>
      </c>
      <c r="X6131" s="828">
        <f t="shared" si="622"/>
        <v>0</v>
      </c>
      <c r="Y6131" s="1069">
        <f>[5]building!Y6122</f>
        <v>0</v>
      </c>
      <c r="Z6131" s="749">
        <f t="shared" si="623"/>
        <v>0</v>
      </c>
      <c r="AA6131" s="1071"/>
      <c r="AB6131" s="1071"/>
    </row>
    <row r="6132" spans="23:28" ht="70.5" customHeight="1">
      <c r="W6132" s="829">
        <f t="shared" si="621"/>
        <v>0</v>
      </c>
      <c r="X6132" s="828">
        <f t="shared" si="622"/>
        <v>0</v>
      </c>
      <c r="Y6132" s="1069">
        <f>[5]building!Y6123</f>
        <v>0</v>
      </c>
      <c r="Z6132" s="749">
        <f t="shared" si="623"/>
        <v>0</v>
      </c>
      <c r="AA6132" s="1071"/>
      <c r="AB6132" s="1071"/>
    </row>
    <row r="6133" spans="23:28" ht="70.5" customHeight="1">
      <c r="W6133" s="829">
        <f t="shared" si="621"/>
        <v>0</v>
      </c>
      <c r="X6133" s="828">
        <f t="shared" si="622"/>
        <v>0</v>
      </c>
      <c r="Y6133" s="1069">
        <f>[5]building!Y6124</f>
        <v>0</v>
      </c>
      <c r="Z6133" s="749">
        <f t="shared" si="623"/>
        <v>0</v>
      </c>
      <c r="AA6133" s="1071"/>
      <c r="AB6133" s="1071"/>
    </row>
    <row r="6134" spans="23:28" ht="70.5" customHeight="1">
      <c r="W6134" s="829">
        <f t="shared" si="621"/>
        <v>0</v>
      </c>
      <c r="X6134" s="828">
        <f t="shared" si="622"/>
        <v>0</v>
      </c>
      <c r="Y6134" s="1069">
        <f>[5]building!Y6125</f>
        <v>0</v>
      </c>
      <c r="Z6134" s="749">
        <f t="shared" si="623"/>
        <v>0</v>
      </c>
      <c r="AA6134" s="1071"/>
      <c r="AB6134" s="1071"/>
    </row>
    <row r="6135" spans="23:28" ht="70.5" customHeight="1">
      <c r="W6135" s="829">
        <f t="shared" si="621"/>
        <v>0</v>
      </c>
      <c r="X6135" s="828">
        <f t="shared" si="622"/>
        <v>0</v>
      </c>
      <c r="Y6135" s="1069">
        <f>[5]building!Y6126</f>
        <v>0</v>
      </c>
      <c r="Z6135" s="749">
        <f t="shared" si="623"/>
        <v>0</v>
      </c>
      <c r="AA6135" s="1071"/>
      <c r="AB6135" s="1071"/>
    </row>
    <row r="6136" spans="23:28" ht="70.5" customHeight="1">
      <c r="W6136" s="829">
        <f t="shared" si="621"/>
        <v>0</v>
      </c>
      <c r="X6136" s="828">
        <f t="shared" si="622"/>
        <v>0</v>
      </c>
      <c r="Y6136" s="1069">
        <f>[5]building!Y6127</f>
        <v>0</v>
      </c>
      <c r="Z6136" s="749">
        <f t="shared" si="623"/>
        <v>0</v>
      </c>
      <c r="AA6136" s="1071"/>
      <c r="AB6136" s="1071"/>
    </row>
    <row r="6137" spans="23:28" ht="70.5" customHeight="1">
      <c r="W6137" s="829">
        <f t="shared" si="621"/>
        <v>0</v>
      </c>
      <c r="X6137" s="828">
        <f t="shared" si="622"/>
        <v>0</v>
      </c>
      <c r="Y6137" s="1069">
        <f>[5]building!Y6128</f>
        <v>0</v>
      </c>
      <c r="Z6137" s="749">
        <f t="shared" si="623"/>
        <v>0</v>
      </c>
      <c r="AA6137" s="1071"/>
      <c r="AB6137" s="1071"/>
    </row>
    <row r="6138" spans="23:28" ht="70.5" customHeight="1">
      <c r="W6138" s="829">
        <f t="shared" si="621"/>
        <v>0</v>
      </c>
      <c r="X6138" s="828">
        <f t="shared" si="622"/>
        <v>0</v>
      </c>
      <c r="Y6138" s="1069">
        <f>[5]building!Y6129</f>
        <v>0</v>
      </c>
      <c r="Z6138" s="749">
        <f t="shared" si="623"/>
        <v>0</v>
      </c>
      <c r="AA6138" s="1071"/>
      <c r="AB6138" s="1071"/>
    </row>
    <row r="6139" spans="23:28" ht="70.5" customHeight="1">
      <c r="W6139" s="829">
        <f t="shared" si="621"/>
        <v>0</v>
      </c>
      <c r="X6139" s="828">
        <f t="shared" si="622"/>
        <v>0</v>
      </c>
      <c r="Y6139" s="1069">
        <f>[5]building!Y6130</f>
        <v>0</v>
      </c>
      <c r="Z6139" s="749">
        <f t="shared" si="623"/>
        <v>0</v>
      </c>
      <c r="AA6139" s="1071"/>
      <c r="AB6139" s="1071"/>
    </row>
    <row r="6140" spans="23:28" ht="70.5" customHeight="1">
      <c r="W6140" s="829">
        <f t="shared" si="621"/>
        <v>0</v>
      </c>
      <c r="X6140" s="828">
        <f t="shared" si="622"/>
        <v>0</v>
      </c>
      <c r="Y6140" s="1069">
        <f>[5]building!Y6131</f>
        <v>0</v>
      </c>
      <c r="Z6140" s="749">
        <f t="shared" si="623"/>
        <v>0</v>
      </c>
      <c r="AA6140" s="1071"/>
      <c r="AB6140" s="1071"/>
    </row>
    <row r="6141" spans="23:28" ht="70.5" customHeight="1">
      <c r="W6141" s="829">
        <f t="shared" si="621"/>
        <v>0</v>
      </c>
      <c r="X6141" s="828">
        <f t="shared" si="622"/>
        <v>0</v>
      </c>
      <c r="Y6141" s="1069">
        <f>[5]building!Y6132</f>
        <v>0</v>
      </c>
      <c r="Z6141" s="749">
        <f t="shared" si="623"/>
        <v>0</v>
      </c>
      <c r="AA6141" s="1071"/>
      <c r="AB6141" s="1071"/>
    </row>
    <row r="6142" spans="23:28" ht="70.5" customHeight="1">
      <c r="W6142" s="829">
        <f t="shared" si="621"/>
        <v>0</v>
      </c>
      <c r="X6142" s="828">
        <f t="shared" si="622"/>
        <v>0</v>
      </c>
      <c r="Y6142" s="1069">
        <f>[5]building!Y6133</f>
        <v>0</v>
      </c>
      <c r="Z6142" s="749">
        <f t="shared" si="623"/>
        <v>0</v>
      </c>
      <c r="AA6142" s="1071"/>
      <c r="AB6142" s="1071"/>
    </row>
    <row r="6143" spans="23:28" ht="70.5" customHeight="1">
      <c r="W6143" s="829">
        <f t="shared" si="621"/>
        <v>0</v>
      </c>
      <c r="X6143" s="828">
        <f t="shared" si="622"/>
        <v>0</v>
      </c>
      <c r="Y6143" s="1069">
        <f>[5]building!Y6134</f>
        <v>0</v>
      </c>
      <c r="Z6143" s="749">
        <f t="shared" si="623"/>
        <v>0</v>
      </c>
      <c r="AA6143" s="1071"/>
      <c r="AB6143" s="1071"/>
    </row>
    <row r="6144" spans="23:28" ht="70.5" customHeight="1">
      <c r="W6144" s="829">
        <f t="shared" si="621"/>
        <v>0</v>
      </c>
      <c r="X6144" s="828">
        <f t="shared" si="622"/>
        <v>0</v>
      </c>
      <c r="Y6144" s="1069">
        <f>[5]building!Y6135</f>
        <v>0</v>
      </c>
      <c r="Z6144" s="749">
        <f t="shared" si="623"/>
        <v>0</v>
      </c>
      <c r="AA6144" s="1071"/>
      <c r="AB6144" s="1071"/>
    </row>
    <row r="6145" spans="23:28" ht="70.5" customHeight="1">
      <c r="W6145" s="829">
        <f t="shared" si="621"/>
        <v>0</v>
      </c>
      <c r="X6145" s="828">
        <f t="shared" si="622"/>
        <v>0</v>
      </c>
      <c r="Y6145" s="1069">
        <f>[5]building!Y6136</f>
        <v>0</v>
      </c>
      <c r="Z6145" s="749">
        <f t="shared" si="623"/>
        <v>0</v>
      </c>
      <c r="AA6145" s="1071"/>
      <c r="AB6145" s="1071"/>
    </row>
    <row r="6146" spans="23:28" ht="70.5" customHeight="1">
      <c r="W6146" s="829">
        <f t="shared" si="621"/>
        <v>0</v>
      </c>
      <c r="X6146" s="828">
        <f t="shared" si="622"/>
        <v>0</v>
      </c>
      <c r="Y6146" s="1069">
        <f>[5]building!Y6137</f>
        <v>0</v>
      </c>
      <c r="Z6146" s="749">
        <f t="shared" si="623"/>
        <v>0</v>
      </c>
      <c r="AA6146" s="1071"/>
      <c r="AB6146" s="1071"/>
    </row>
    <row r="6147" spans="23:28" ht="70.5" customHeight="1">
      <c r="W6147" s="829">
        <f t="shared" si="621"/>
        <v>0</v>
      </c>
      <c r="X6147" s="828">
        <f t="shared" si="622"/>
        <v>0</v>
      </c>
      <c r="Y6147" s="1069">
        <f>[5]building!Y6138</f>
        <v>0</v>
      </c>
      <c r="Z6147" s="749">
        <f t="shared" si="623"/>
        <v>0</v>
      </c>
      <c r="AA6147" s="1071"/>
      <c r="AB6147" s="1071"/>
    </row>
    <row r="6148" spans="23:28" ht="70.5" customHeight="1">
      <c r="W6148" s="829">
        <f t="shared" si="621"/>
        <v>0</v>
      </c>
      <c r="X6148" s="828">
        <f t="shared" si="622"/>
        <v>0</v>
      </c>
      <c r="Y6148" s="1069">
        <f>[5]building!Y6139</f>
        <v>0</v>
      </c>
      <c r="Z6148" s="749">
        <f t="shared" si="623"/>
        <v>0</v>
      </c>
      <c r="AA6148" s="1071"/>
      <c r="AB6148" s="1071"/>
    </row>
    <row r="6149" spans="23:28" ht="70.5" customHeight="1">
      <c r="W6149" s="829">
        <f t="shared" si="621"/>
        <v>0</v>
      </c>
      <c r="X6149" s="828">
        <f t="shared" si="622"/>
        <v>0</v>
      </c>
      <c r="Y6149" s="1069">
        <f>[5]building!Y6140</f>
        <v>0</v>
      </c>
      <c r="Z6149" s="749">
        <f t="shared" si="623"/>
        <v>0</v>
      </c>
      <c r="AA6149" s="1071"/>
      <c r="AB6149" s="1071"/>
    </row>
    <row r="6150" spans="23:28" ht="70.5" customHeight="1">
      <c r="W6150" s="829">
        <f t="shared" si="621"/>
        <v>0</v>
      </c>
      <c r="X6150" s="828">
        <f t="shared" si="622"/>
        <v>0</v>
      </c>
      <c r="Y6150" s="1069">
        <f>[5]building!Y6141</f>
        <v>0</v>
      </c>
      <c r="Z6150" s="749">
        <f t="shared" si="623"/>
        <v>0</v>
      </c>
      <c r="AA6150" s="1071"/>
      <c r="AB6150" s="1071"/>
    </row>
    <row r="6151" spans="23:28" ht="70.5" customHeight="1">
      <c r="W6151" s="829">
        <f t="shared" si="621"/>
        <v>0</v>
      </c>
      <c r="X6151" s="828">
        <f t="shared" si="622"/>
        <v>0</v>
      </c>
      <c r="Y6151" s="1069">
        <f>[5]building!Y6142</f>
        <v>0</v>
      </c>
      <c r="Z6151" s="749">
        <f t="shared" si="623"/>
        <v>0</v>
      </c>
      <c r="AA6151" s="1071"/>
      <c r="AB6151" s="1071"/>
    </row>
    <row r="6152" spans="23:28" ht="70.5" customHeight="1">
      <c r="W6152" s="829">
        <f t="shared" si="621"/>
        <v>0</v>
      </c>
      <c r="X6152" s="828">
        <f t="shared" si="622"/>
        <v>0</v>
      </c>
      <c r="Y6152" s="1069">
        <f>[5]building!Y6143</f>
        <v>0</v>
      </c>
      <c r="Z6152" s="749">
        <f t="shared" si="623"/>
        <v>0</v>
      </c>
      <c r="AA6152" s="1071"/>
      <c r="AB6152" s="1071"/>
    </row>
    <row r="6153" spans="23:28" ht="70.5" customHeight="1">
      <c r="W6153" s="829">
        <f t="shared" si="621"/>
        <v>0</v>
      </c>
      <c r="X6153" s="828">
        <f t="shared" si="622"/>
        <v>0</v>
      </c>
      <c r="Y6153" s="1069">
        <f>[5]building!Y6144</f>
        <v>0</v>
      </c>
      <c r="Z6153" s="749">
        <f t="shared" si="623"/>
        <v>0</v>
      </c>
      <c r="AA6153" s="1071"/>
      <c r="AB6153" s="1071"/>
    </row>
    <row r="6154" spans="23:28" ht="70.5" customHeight="1">
      <c r="W6154" s="829">
        <f t="shared" si="621"/>
        <v>0</v>
      </c>
      <c r="X6154" s="828">
        <f t="shared" si="622"/>
        <v>0</v>
      </c>
      <c r="Y6154" s="1069">
        <f>[5]building!Y6145</f>
        <v>0</v>
      </c>
      <c r="Z6154" s="749">
        <f t="shared" si="623"/>
        <v>0</v>
      </c>
      <c r="AA6154" s="1071"/>
      <c r="AB6154" s="1071"/>
    </row>
    <row r="6155" spans="23:28" ht="70.5" customHeight="1">
      <c r="W6155" s="829">
        <f t="shared" si="621"/>
        <v>0</v>
      </c>
      <c r="X6155" s="828">
        <f t="shared" si="622"/>
        <v>0</v>
      </c>
      <c r="Y6155" s="1069">
        <f>[5]building!Y6146</f>
        <v>0</v>
      </c>
      <c r="Z6155" s="749">
        <f t="shared" si="623"/>
        <v>0</v>
      </c>
      <c r="AA6155" s="1071"/>
      <c r="AB6155" s="1071"/>
    </row>
    <row r="6156" spans="23:28" ht="70.5" customHeight="1">
      <c r="W6156" s="829">
        <f t="shared" si="621"/>
        <v>0</v>
      </c>
      <c r="X6156" s="828">
        <f t="shared" si="622"/>
        <v>0</v>
      </c>
      <c r="Y6156" s="1069">
        <f>[5]building!Y6147</f>
        <v>0</v>
      </c>
      <c r="Z6156" s="749">
        <f t="shared" si="623"/>
        <v>0</v>
      </c>
      <c r="AA6156" s="1071"/>
      <c r="AB6156" s="1071"/>
    </row>
    <row r="6157" spans="23:28" ht="70.5" customHeight="1">
      <c r="W6157" s="829">
        <f t="shared" si="621"/>
        <v>0</v>
      </c>
      <c r="X6157" s="828">
        <f t="shared" si="622"/>
        <v>0</v>
      </c>
      <c r="Y6157" s="1069">
        <f>[5]building!Y6148</f>
        <v>0</v>
      </c>
      <c r="Z6157" s="749">
        <f t="shared" si="623"/>
        <v>0</v>
      </c>
      <c r="AA6157" s="1071"/>
      <c r="AB6157" s="1071"/>
    </row>
    <row r="6158" spans="23:28" ht="70.5" customHeight="1">
      <c r="W6158" s="829">
        <f t="shared" si="621"/>
        <v>0</v>
      </c>
      <c r="X6158" s="828">
        <f t="shared" si="622"/>
        <v>0</v>
      </c>
      <c r="Y6158" s="1069">
        <f>[5]building!Y6149</f>
        <v>0</v>
      </c>
      <c r="Z6158" s="749">
        <f t="shared" si="623"/>
        <v>0</v>
      </c>
      <c r="AA6158" s="1071"/>
      <c r="AB6158" s="1071"/>
    </row>
    <row r="6159" spans="23:28" ht="70.5" customHeight="1">
      <c r="W6159" s="829">
        <f t="shared" si="621"/>
        <v>0</v>
      </c>
      <c r="X6159" s="828">
        <f t="shared" si="622"/>
        <v>0</v>
      </c>
      <c r="Y6159" s="1069">
        <f>[5]building!Y6150</f>
        <v>0</v>
      </c>
      <c r="Z6159" s="749">
        <f t="shared" si="623"/>
        <v>0</v>
      </c>
      <c r="AA6159" s="1071"/>
      <c r="AB6159" s="1071"/>
    </row>
    <row r="6160" spans="23:28" ht="70.5" customHeight="1">
      <c r="W6160" s="829">
        <f t="shared" si="621"/>
        <v>0</v>
      </c>
      <c r="X6160" s="828">
        <f t="shared" si="622"/>
        <v>0</v>
      </c>
      <c r="Y6160" s="1069">
        <f>[5]building!Y6151</f>
        <v>0</v>
      </c>
      <c r="Z6160" s="749">
        <f t="shared" si="623"/>
        <v>0</v>
      </c>
      <c r="AA6160" s="1071"/>
      <c r="AB6160" s="1071"/>
    </row>
    <row r="6161" spans="23:28" ht="70.5" customHeight="1">
      <c r="W6161" s="829">
        <f t="shared" si="621"/>
        <v>0</v>
      </c>
      <c r="X6161" s="828">
        <f t="shared" si="622"/>
        <v>0</v>
      </c>
      <c r="Y6161" s="1069">
        <f>[5]building!Y6152</f>
        <v>0</v>
      </c>
      <c r="Z6161" s="749">
        <f t="shared" si="623"/>
        <v>0</v>
      </c>
      <c r="AA6161" s="1071"/>
      <c r="AB6161" s="1071"/>
    </row>
    <row r="6162" spans="23:28" ht="70.5" customHeight="1">
      <c r="W6162" s="829">
        <f t="shared" si="621"/>
        <v>0</v>
      </c>
      <c r="X6162" s="828">
        <f t="shared" si="622"/>
        <v>0</v>
      </c>
      <c r="Y6162" s="1069">
        <f>[5]building!Y6153</f>
        <v>0</v>
      </c>
      <c r="Z6162" s="749">
        <f t="shared" si="623"/>
        <v>0</v>
      </c>
      <c r="AA6162" s="1071"/>
      <c r="AB6162" s="1071"/>
    </row>
    <row r="6163" spans="23:28" ht="70.5" customHeight="1">
      <c r="W6163" s="829">
        <f t="shared" si="621"/>
        <v>0</v>
      </c>
      <c r="X6163" s="828">
        <f t="shared" si="622"/>
        <v>0</v>
      </c>
      <c r="Y6163" s="1069">
        <f>[5]building!Y6154</f>
        <v>0</v>
      </c>
      <c r="Z6163" s="749">
        <f t="shared" si="623"/>
        <v>0</v>
      </c>
      <c r="AA6163" s="1071"/>
      <c r="AB6163" s="1071"/>
    </row>
    <row r="6164" spans="23:28" ht="70.5" customHeight="1">
      <c r="W6164" s="829">
        <f t="shared" si="621"/>
        <v>0</v>
      </c>
      <c r="X6164" s="828">
        <f t="shared" si="622"/>
        <v>0</v>
      </c>
      <c r="Y6164" s="1069">
        <f>[5]building!Y6155</f>
        <v>0</v>
      </c>
      <c r="Z6164" s="749">
        <f t="shared" si="623"/>
        <v>0</v>
      </c>
      <c r="AA6164" s="1071"/>
      <c r="AB6164" s="1071"/>
    </row>
    <row r="6165" spans="23:28" ht="70.5" customHeight="1">
      <c r="W6165" s="829">
        <f t="shared" si="621"/>
        <v>0</v>
      </c>
      <c r="X6165" s="828">
        <f t="shared" si="622"/>
        <v>0</v>
      </c>
      <c r="Y6165" s="1069">
        <f>[5]building!Y6156</f>
        <v>0</v>
      </c>
      <c r="Z6165" s="749">
        <f t="shared" si="623"/>
        <v>0</v>
      </c>
      <c r="AA6165" s="1071"/>
      <c r="AB6165" s="1071"/>
    </row>
    <row r="6166" spans="23:28" ht="70.5" customHeight="1">
      <c r="W6166" s="829">
        <f t="shared" si="621"/>
        <v>0</v>
      </c>
      <c r="X6166" s="828">
        <f t="shared" si="622"/>
        <v>0</v>
      </c>
      <c r="Y6166" s="1069">
        <f>[5]building!Y6157</f>
        <v>0</v>
      </c>
      <c r="Z6166" s="749">
        <f t="shared" si="623"/>
        <v>0</v>
      </c>
      <c r="AA6166" s="1071"/>
      <c r="AB6166" s="1071"/>
    </row>
    <row r="6167" spans="23:28" ht="70.5" customHeight="1">
      <c r="W6167" s="829">
        <f t="shared" si="621"/>
        <v>0</v>
      </c>
      <c r="X6167" s="828">
        <f t="shared" si="622"/>
        <v>0</v>
      </c>
      <c r="Y6167" s="1069">
        <f>[5]building!Y6158</f>
        <v>0</v>
      </c>
      <c r="Z6167" s="749">
        <f t="shared" si="623"/>
        <v>0</v>
      </c>
      <c r="AA6167" s="1071"/>
      <c r="AB6167" s="1071"/>
    </row>
    <row r="6168" spans="23:28" ht="70.5" customHeight="1">
      <c r="W6168" s="829">
        <f t="shared" si="621"/>
        <v>0</v>
      </c>
      <c r="X6168" s="828">
        <f t="shared" si="622"/>
        <v>0</v>
      </c>
      <c r="Y6168" s="1069">
        <f>[5]building!Y6159</f>
        <v>0</v>
      </c>
      <c r="Z6168" s="749">
        <f t="shared" si="623"/>
        <v>0</v>
      </c>
      <c r="AA6168" s="1071"/>
      <c r="AB6168" s="1071"/>
    </row>
    <row r="6169" spans="23:28" ht="70.5" customHeight="1">
      <c r="W6169" s="829">
        <f t="shared" si="621"/>
        <v>0</v>
      </c>
      <c r="X6169" s="828">
        <f t="shared" si="622"/>
        <v>0</v>
      </c>
      <c r="Y6169" s="1069">
        <f>[5]building!Y6160</f>
        <v>0</v>
      </c>
      <c r="Z6169" s="749">
        <f t="shared" si="623"/>
        <v>0</v>
      </c>
      <c r="AA6169" s="1071"/>
      <c r="AB6169" s="1071"/>
    </row>
    <row r="6170" spans="23:28" ht="70.5" customHeight="1">
      <c r="W6170" s="829">
        <f t="shared" si="621"/>
        <v>0</v>
      </c>
      <c r="X6170" s="828">
        <f t="shared" si="622"/>
        <v>0</v>
      </c>
      <c r="Y6170" s="1069">
        <f>[5]building!Y6161</f>
        <v>0</v>
      </c>
      <c r="Z6170" s="749">
        <f t="shared" si="623"/>
        <v>0</v>
      </c>
      <c r="AA6170" s="1071"/>
      <c r="AB6170" s="1071"/>
    </row>
    <row r="6171" spans="23:28" ht="70.5" customHeight="1">
      <c r="W6171" s="829">
        <f t="shared" si="621"/>
        <v>0</v>
      </c>
      <c r="X6171" s="828">
        <f t="shared" si="622"/>
        <v>0</v>
      </c>
      <c r="Y6171" s="1069">
        <f>[5]building!Y6162</f>
        <v>0</v>
      </c>
      <c r="Z6171" s="749">
        <f t="shared" si="623"/>
        <v>0</v>
      </c>
      <c r="AA6171" s="1071"/>
      <c r="AB6171" s="1071"/>
    </row>
    <row r="6172" spans="23:28" ht="70.5" customHeight="1">
      <c r="W6172" s="829">
        <f t="shared" si="621"/>
        <v>0</v>
      </c>
      <c r="X6172" s="828">
        <f t="shared" si="622"/>
        <v>0</v>
      </c>
      <c r="Y6172" s="1069">
        <f>[5]building!Y6163</f>
        <v>0</v>
      </c>
      <c r="Z6172" s="749">
        <f t="shared" si="623"/>
        <v>0</v>
      </c>
      <c r="AA6172" s="1071"/>
      <c r="AB6172" s="1071"/>
    </row>
    <row r="6173" spans="23:28" ht="70.5" customHeight="1">
      <c r="W6173" s="829">
        <f t="shared" si="621"/>
        <v>0</v>
      </c>
      <c r="X6173" s="828">
        <f t="shared" si="622"/>
        <v>0</v>
      </c>
      <c r="Y6173" s="1069">
        <f>[5]building!Y6164</f>
        <v>0</v>
      </c>
      <c r="Z6173" s="749">
        <f t="shared" si="623"/>
        <v>0</v>
      </c>
      <c r="AA6173" s="1071"/>
      <c r="AB6173" s="1071"/>
    </row>
    <row r="6174" spans="23:28" ht="70.5" customHeight="1">
      <c r="W6174" s="829">
        <f t="shared" ref="W6174:W6237" si="624">G6174+I6174+K6174+M6174+O6174+Q6174+S6174+U6174</f>
        <v>0</v>
      </c>
      <c r="X6174" s="828">
        <f t="shared" ref="X6174:X6237" si="625">W6174*C6174</f>
        <v>0</v>
      </c>
      <c r="Y6174" s="1069">
        <f>[5]building!Y6165</f>
        <v>0</v>
      </c>
      <c r="Z6174" s="749">
        <f t="shared" ref="Z6174:Z6237" si="626">Y6174*C6174</f>
        <v>0</v>
      </c>
      <c r="AA6174" s="1071"/>
      <c r="AB6174" s="1071"/>
    </row>
    <row r="6175" spans="23:28" ht="70.5" customHeight="1">
      <c r="W6175" s="829">
        <f t="shared" si="624"/>
        <v>0</v>
      </c>
      <c r="X6175" s="828">
        <f t="shared" si="625"/>
        <v>0</v>
      </c>
      <c r="Y6175" s="1069">
        <f>[5]building!Y6166</f>
        <v>0</v>
      </c>
      <c r="Z6175" s="749">
        <f t="shared" si="626"/>
        <v>0</v>
      </c>
      <c r="AA6175" s="1071"/>
      <c r="AB6175" s="1071"/>
    </row>
    <row r="6176" spans="23:28" ht="70.5" customHeight="1">
      <c r="W6176" s="829">
        <f t="shared" si="624"/>
        <v>0</v>
      </c>
      <c r="X6176" s="828">
        <f t="shared" si="625"/>
        <v>0</v>
      </c>
      <c r="Y6176" s="1069">
        <f>[5]building!Y6167</f>
        <v>0</v>
      </c>
      <c r="Z6176" s="749">
        <f t="shared" si="626"/>
        <v>0</v>
      </c>
      <c r="AA6176" s="1071"/>
      <c r="AB6176" s="1071"/>
    </row>
    <row r="6177" spans="23:28" ht="70.5" customHeight="1">
      <c r="W6177" s="829">
        <f t="shared" si="624"/>
        <v>0</v>
      </c>
      <c r="X6177" s="828">
        <f t="shared" si="625"/>
        <v>0</v>
      </c>
      <c r="Y6177" s="1069">
        <f>[5]building!Y6168</f>
        <v>0</v>
      </c>
      <c r="Z6177" s="749">
        <f t="shared" si="626"/>
        <v>0</v>
      </c>
      <c r="AA6177" s="1071"/>
      <c r="AB6177" s="1071"/>
    </row>
    <row r="6178" spans="23:28" ht="70.5" customHeight="1">
      <c r="W6178" s="829">
        <f t="shared" si="624"/>
        <v>0</v>
      </c>
      <c r="X6178" s="828">
        <f t="shared" si="625"/>
        <v>0</v>
      </c>
      <c r="Y6178" s="1069">
        <f>[5]building!Y6169</f>
        <v>0</v>
      </c>
      <c r="Z6178" s="749">
        <f t="shared" si="626"/>
        <v>0</v>
      </c>
      <c r="AA6178" s="1071"/>
      <c r="AB6178" s="1071"/>
    </row>
    <row r="6179" spans="23:28" ht="70.5" customHeight="1">
      <c r="W6179" s="829">
        <f t="shared" si="624"/>
        <v>0</v>
      </c>
      <c r="X6179" s="828">
        <f t="shared" si="625"/>
        <v>0</v>
      </c>
      <c r="Y6179" s="1069">
        <f>[5]building!Y6170</f>
        <v>0</v>
      </c>
      <c r="Z6179" s="749">
        <f t="shared" si="626"/>
        <v>0</v>
      </c>
      <c r="AA6179" s="1071"/>
      <c r="AB6179" s="1071"/>
    </row>
    <row r="6180" spans="23:28" ht="70.5" customHeight="1">
      <c r="W6180" s="829">
        <f t="shared" si="624"/>
        <v>0</v>
      </c>
      <c r="X6180" s="828">
        <f t="shared" si="625"/>
        <v>0</v>
      </c>
      <c r="Y6180" s="1069">
        <f>[5]building!Y6171</f>
        <v>0</v>
      </c>
      <c r="Z6180" s="749">
        <f t="shared" si="626"/>
        <v>0</v>
      </c>
      <c r="AA6180" s="1071"/>
      <c r="AB6180" s="1071"/>
    </row>
    <row r="6181" spans="23:28" ht="70.5" customHeight="1">
      <c r="W6181" s="829">
        <f t="shared" si="624"/>
        <v>0</v>
      </c>
      <c r="X6181" s="828">
        <f t="shared" si="625"/>
        <v>0</v>
      </c>
      <c r="Y6181" s="1069">
        <f>[5]building!Y6172</f>
        <v>0</v>
      </c>
      <c r="Z6181" s="749">
        <f t="shared" si="626"/>
        <v>0</v>
      </c>
      <c r="AA6181" s="1071"/>
      <c r="AB6181" s="1071"/>
    </row>
    <row r="6182" spans="23:28" ht="70.5" customHeight="1">
      <c r="W6182" s="829">
        <f t="shared" si="624"/>
        <v>0</v>
      </c>
      <c r="X6182" s="828">
        <f t="shared" si="625"/>
        <v>0</v>
      </c>
      <c r="Y6182" s="1069">
        <f>[5]building!Y6173</f>
        <v>0</v>
      </c>
      <c r="Z6182" s="749">
        <f t="shared" si="626"/>
        <v>0</v>
      </c>
      <c r="AA6182" s="1071"/>
      <c r="AB6182" s="1071"/>
    </row>
    <row r="6183" spans="23:28" ht="70.5" customHeight="1">
      <c r="W6183" s="829">
        <f t="shared" si="624"/>
        <v>0</v>
      </c>
      <c r="X6183" s="828">
        <f t="shared" si="625"/>
        <v>0</v>
      </c>
      <c r="Y6183" s="1069">
        <f>[5]building!Y6174</f>
        <v>0</v>
      </c>
      <c r="Z6183" s="749">
        <f t="shared" si="626"/>
        <v>0</v>
      </c>
      <c r="AA6183" s="1071"/>
      <c r="AB6183" s="1071"/>
    </row>
    <row r="6184" spans="23:28" ht="70.5" customHeight="1">
      <c r="W6184" s="829">
        <f t="shared" si="624"/>
        <v>0</v>
      </c>
      <c r="X6184" s="828">
        <f t="shared" si="625"/>
        <v>0</v>
      </c>
      <c r="Y6184" s="1069">
        <f>[5]building!Y6175</f>
        <v>0</v>
      </c>
      <c r="Z6184" s="749">
        <f t="shared" si="626"/>
        <v>0</v>
      </c>
      <c r="AA6184" s="1071"/>
      <c r="AB6184" s="1071"/>
    </row>
    <row r="6185" spans="23:28" ht="70.5" customHeight="1">
      <c r="W6185" s="829">
        <f t="shared" si="624"/>
        <v>0</v>
      </c>
      <c r="X6185" s="828">
        <f t="shared" si="625"/>
        <v>0</v>
      </c>
      <c r="Y6185" s="1069">
        <f>[5]building!Y6176</f>
        <v>0</v>
      </c>
      <c r="Z6185" s="749">
        <f t="shared" si="626"/>
        <v>0</v>
      </c>
      <c r="AA6185" s="1071"/>
      <c r="AB6185" s="1071"/>
    </row>
    <row r="6186" spans="23:28" ht="70.5" customHeight="1">
      <c r="W6186" s="829">
        <f t="shared" si="624"/>
        <v>0</v>
      </c>
      <c r="X6186" s="828">
        <f t="shared" si="625"/>
        <v>0</v>
      </c>
      <c r="Y6186" s="1069">
        <f>[5]building!Y6177</f>
        <v>0</v>
      </c>
      <c r="Z6186" s="749">
        <f t="shared" si="626"/>
        <v>0</v>
      </c>
      <c r="AA6186" s="1071"/>
      <c r="AB6186" s="1071"/>
    </row>
    <row r="6187" spans="23:28" ht="70.5" customHeight="1">
      <c r="W6187" s="829">
        <f t="shared" si="624"/>
        <v>0</v>
      </c>
      <c r="X6187" s="828">
        <f t="shared" si="625"/>
        <v>0</v>
      </c>
      <c r="Y6187" s="1069">
        <f>[5]building!Y6178</f>
        <v>0</v>
      </c>
      <c r="Z6187" s="749">
        <f t="shared" si="626"/>
        <v>0</v>
      </c>
      <c r="AA6187" s="1071"/>
      <c r="AB6187" s="1071"/>
    </row>
    <row r="6188" spans="23:28" ht="70.5" customHeight="1">
      <c r="W6188" s="829">
        <f t="shared" si="624"/>
        <v>0</v>
      </c>
      <c r="X6188" s="828">
        <f t="shared" si="625"/>
        <v>0</v>
      </c>
      <c r="Y6188" s="1069">
        <f>[5]building!Y6179</f>
        <v>0</v>
      </c>
      <c r="Z6188" s="749">
        <f t="shared" si="626"/>
        <v>0</v>
      </c>
      <c r="AA6188" s="1071"/>
      <c r="AB6188" s="1071"/>
    </row>
    <row r="6189" spans="23:28" ht="70.5" customHeight="1">
      <c r="W6189" s="829">
        <f t="shared" si="624"/>
        <v>0</v>
      </c>
      <c r="X6189" s="828">
        <f t="shared" si="625"/>
        <v>0</v>
      </c>
      <c r="Y6189" s="1069">
        <f>[5]building!Y6180</f>
        <v>0</v>
      </c>
      <c r="Z6189" s="749">
        <f t="shared" si="626"/>
        <v>0</v>
      </c>
      <c r="AA6189" s="1071"/>
      <c r="AB6189" s="1071"/>
    </row>
    <row r="6190" spans="23:28" ht="70.5" customHeight="1">
      <c r="W6190" s="829">
        <f t="shared" si="624"/>
        <v>0</v>
      </c>
      <c r="X6190" s="828">
        <f t="shared" si="625"/>
        <v>0</v>
      </c>
      <c r="Y6190" s="1069">
        <f>[5]building!Y6181</f>
        <v>0</v>
      </c>
      <c r="Z6190" s="749">
        <f t="shared" si="626"/>
        <v>0</v>
      </c>
      <c r="AA6190" s="1071"/>
      <c r="AB6190" s="1071"/>
    </row>
    <row r="6191" spans="23:28" ht="70.5" customHeight="1">
      <c r="W6191" s="829">
        <f t="shared" si="624"/>
        <v>0</v>
      </c>
      <c r="X6191" s="828">
        <f t="shared" si="625"/>
        <v>0</v>
      </c>
      <c r="Y6191" s="1069">
        <f>[5]building!Y6182</f>
        <v>0</v>
      </c>
      <c r="Z6191" s="749">
        <f t="shared" si="626"/>
        <v>0</v>
      </c>
      <c r="AA6191" s="1071"/>
      <c r="AB6191" s="1071"/>
    </row>
    <row r="6192" spans="23:28" ht="70.5" customHeight="1">
      <c r="W6192" s="829">
        <f t="shared" si="624"/>
        <v>0</v>
      </c>
      <c r="X6192" s="828">
        <f t="shared" si="625"/>
        <v>0</v>
      </c>
      <c r="Y6192" s="1069">
        <f>[5]building!Y6183</f>
        <v>0</v>
      </c>
      <c r="Z6192" s="749">
        <f t="shared" si="626"/>
        <v>0</v>
      </c>
      <c r="AA6192" s="1071"/>
      <c r="AB6192" s="1071"/>
    </row>
    <row r="6193" spans="23:28" ht="70.5" customHeight="1">
      <c r="W6193" s="829">
        <f t="shared" si="624"/>
        <v>0</v>
      </c>
      <c r="X6193" s="828">
        <f t="shared" si="625"/>
        <v>0</v>
      </c>
      <c r="Y6193" s="1069">
        <f>[5]building!Y6184</f>
        <v>0</v>
      </c>
      <c r="Z6193" s="749">
        <f t="shared" si="626"/>
        <v>0</v>
      </c>
      <c r="AA6193" s="1071"/>
      <c r="AB6193" s="1071"/>
    </row>
    <row r="6194" spans="23:28" ht="70.5" customHeight="1">
      <c r="W6194" s="829">
        <f t="shared" si="624"/>
        <v>0</v>
      </c>
      <c r="X6194" s="828">
        <f t="shared" si="625"/>
        <v>0</v>
      </c>
      <c r="Y6194" s="1069">
        <f>[5]building!Y6185</f>
        <v>0</v>
      </c>
      <c r="Z6194" s="749">
        <f t="shared" si="626"/>
        <v>0</v>
      </c>
      <c r="AA6194" s="1071"/>
      <c r="AB6194" s="1071"/>
    </row>
    <row r="6195" spans="23:28" ht="70.5" customHeight="1">
      <c r="W6195" s="829">
        <f t="shared" si="624"/>
        <v>0</v>
      </c>
      <c r="X6195" s="828">
        <f t="shared" si="625"/>
        <v>0</v>
      </c>
      <c r="Y6195" s="1069">
        <f>[5]building!Y6186</f>
        <v>0</v>
      </c>
      <c r="Z6195" s="749">
        <f t="shared" si="626"/>
        <v>0</v>
      </c>
      <c r="AA6195" s="1071"/>
      <c r="AB6195" s="1071"/>
    </row>
    <row r="6196" spans="23:28" ht="70.5" customHeight="1">
      <c r="W6196" s="829">
        <f t="shared" si="624"/>
        <v>0</v>
      </c>
      <c r="X6196" s="828">
        <f t="shared" si="625"/>
        <v>0</v>
      </c>
      <c r="Y6196" s="1069">
        <f>[5]building!Y6187</f>
        <v>0</v>
      </c>
      <c r="Z6196" s="749">
        <f t="shared" si="626"/>
        <v>0</v>
      </c>
      <c r="AA6196" s="1071"/>
      <c r="AB6196" s="1071"/>
    </row>
    <row r="6197" spans="23:28" ht="70.5" customHeight="1">
      <c r="W6197" s="829">
        <f t="shared" si="624"/>
        <v>0</v>
      </c>
      <c r="X6197" s="828">
        <f t="shared" si="625"/>
        <v>0</v>
      </c>
      <c r="Y6197" s="1069">
        <f>[5]building!Y6188</f>
        <v>0</v>
      </c>
      <c r="Z6197" s="749">
        <f t="shared" si="626"/>
        <v>0</v>
      </c>
      <c r="AA6197" s="1071"/>
      <c r="AB6197" s="1071"/>
    </row>
    <row r="6198" spans="23:28" ht="70.5" customHeight="1">
      <c r="W6198" s="829">
        <f t="shared" si="624"/>
        <v>0</v>
      </c>
      <c r="X6198" s="828">
        <f t="shared" si="625"/>
        <v>0</v>
      </c>
      <c r="Y6198" s="1069">
        <f>[5]building!Y6189</f>
        <v>0</v>
      </c>
      <c r="Z6198" s="749">
        <f t="shared" si="626"/>
        <v>0</v>
      </c>
      <c r="AA6198" s="1071"/>
      <c r="AB6198" s="1071"/>
    </row>
    <row r="6199" spans="23:28" ht="70.5" customHeight="1">
      <c r="W6199" s="829">
        <f t="shared" si="624"/>
        <v>0</v>
      </c>
      <c r="X6199" s="828">
        <f t="shared" si="625"/>
        <v>0</v>
      </c>
      <c r="Y6199" s="1069">
        <f>[5]building!Y6190</f>
        <v>0</v>
      </c>
      <c r="Z6199" s="749">
        <f t="shared" si="626"/>
        <v>0</v>
      </c>
      <c r="AA6199" s="1071"/>
      <c r="AB6199" s="1071"/>
    </row>
    <row r="6200" spans="23:28" ht="70.5" customHeight="1">
      <c r="W6200" s="829">
        <f t="shared" si="624"/>
        <v>0</v>
      </c>
      <c r="X6200" s="828">
        <f t="shared" si="625"/>
        <v>0</v>
      </c>
      <c r="Y6200" s="1069">
        <f>[5]building!Y6191</f>
        <v>0</v>
      </c>
      <c r="Z6200" s="749">
        <f t="shared" si="626"/>
        <v>0</v>
      </c>
      <c r="AA6200" s="1071"/>
      <c r="AB6200" s="1071"/>
    </row>
    <row r="6201" spans="23:28" ht="70.5" customHeight="1">
      <c r="W6201" s="829">
        <f t="shared" si="624"/>
        <v>0</v>
      </c>
      <c r="X6201" s="828">
        <f t="shared" si="625"/>
        <v>0</v>
      </c>
      <c r="Y6201" s="1069">
        <f>[5]building!Y6192</f>
        <v>0</v>
      </c>
      <c r="Z6201" s="749">
        <f t="shared" si="626"/>
        <v>0</v>
      </c>
      <c r="AA6201" s="1071"/>
      <c r="AB6201" s="1071"/>
    </row>
    <row r="6202" spans="23:28" ht="70.5" customHeight="1">
      <c r="W6202" s="829">
        <f t="shared" si="624"/>
        <v>0</v>
      </c>
      <c r="X6202" s="828">
        <f t="shared" si="625"/>
        <v>0</v>
      </c>
      <c r="Y6202" s="1069">
        <f>[5]building!Y6193</f>
        <v>0</v>
      </c>
      <c r="Z6202" s="749">
        <f t="shared" si="626"/>
        <v>0</v>
      </c>
      <c r="AA6202" s="1071"/>
      <c r="AB6202" s="1071"/>
    </row>
    <row r="6203" spans="23:28" ht="70.5" customHeight="1">
      <c r="W6203" s="829">
        <f t="shared" si="624"/>
        <v>0</v>
      </c>
      <c r="X6203" s="828">
        <f t="shared" si="625"/>
        <v>0</v>
      </c>
      <c r="Y6203" s="1069">
        <f>[5]building!Y6194</f>
        <v>0</v>
      </c>
      <c r="Z6203" s="749">
        <f t="shared" si="626"/>
        <v>0</v>
      </c>
      <c r="AA6203" s="1071"/>
      <c r="AB6203" s="1071"/>
    </row>
    <row r="6204" spans="23:28" ht="70.5" customHeight="1">
      <c r="W6204" s="829">
        <f t="shared" si="624"/>
        <v>0</v>
      </c>
      <c r="X6204" s="828">
        <f t="shared" si="625"/>
        <v>0</v>
      </c>
      <c r="Y6204" s="1069">
        <f>[5]building!Y6195</f>
        <v>0</v>
      </c>
      <c r="Z6204" s="749">
        <f t="shared" si="626"/>
        <v>0</v>
      </c>
      <c r="AA6204" s="1071"/>
      <c r="AB6204" s="1071"/>
    </row>
    <row r="6205" spans="23:28" ht="70.5" customHeight="1">
      <c r="W6205" s="829">
        <f t="shared" si="624"/>
        <v>0</v>
      </c>
      <c r="X6205" s="828">
        <f t="shared" si="625"/>
        <v>0</v>
      </c>
      <c r="Y6205" s="1069">
        <f>[5]building!Y6196</f>
        <v>0</v>
      </c>
      <c r="Z6205" s="749">
        <f t="shared" si="626"/>
        <v>0</v>
      </c>
      <c r="AA6205" s="1071"/>
      <c r="AB6205" s="1071"/>
    </row>
    <row r="6206" spans="23:28" ht="70.5" customHeight="1">
      <c r="W6206" s="829">
        <f t="shared" si="624"/>
        <v>0</v>
      </c>
      <c r="X6206" s="828">
        <f t="shared" si="625"/>
        <v>0</v>
      </c>
      <c r="Y6206" s="1069">
        <f>[5]building!Y6197</f>
        <v>0</v>
      </c>
      <c r="Z6206" s="749">
        <f t="shared" si="626"/>
        <v>0</v>
      </c>
      <c r="AA6206" s="1071"/>
      <c r="AB6206" s="1071"/>
    </row>
    <row r="6207" spans="23:28" ht="70.5" customHeight="1">
      <c r="W6207" s="829">
        <f t="shared" si="624"/>
        <v>0</v>
      </c>
      <c r="X6207" s="828">
        <f t="shared" si="625"/>
        <v>0</v>
      </c>
      <c r="Y6207" s="1069">
        <f>[5]building!Y6198</f>
        <v>0</v>
      </c>
      <c r="Z6207" s="749">
        <f t="shared" si="626"/>
        <v>0</v>
      </c>
      <c r="AA6207" s="1071"/>
      <c r="AB6207" s="1071"/>
    </row>
    <row r="6208" spans="23:28" ht="70.5" customHeight="1">
      <c r="W6208" s="829">
        <f t="shared" si="624"/>
        <v>0</v>
      </c>
      <c r="X6208" s="828">
        <f t="shared" si="625"/>
        <v>0</v>
      </c>
      <c r="Y6208" s="1069">
        <f>[5]building!Y6199</f>
        <v>0</v>
      </c>
      <c r="Z6208" s="749">
        <f t="shared" si="626"/>
        <v>0</v>
      </c>
      <c r="AA6208" s="1071"/>
      <c r="AB6208" s="1071"/>
    </row>
    <row r="6209" spans="23:28" ht="70.5" customHeight="1">
      <c r="W6209" s="829">
        <f t="shared" si="624"/>
        <v>0</v>
      </c>
      <c r="X6209" s="828">
        <f t="shared" si="625"/>
        <v>0</v>
      </c>
      <c r="Y6209" s="1069">
        <f>[5]building!Y6200</f>
        <v>0</v>
      </c>
      <c r="Z6209" s="749">
        <f t="shared" si="626"/>
        <v>0</v>
      </c>
      <c r="AA6209" s="1071"/>
      <c r="AB6209" s="1071"/>
    </row>
    <row r="6210" spans="23:28" ht="70.5" customHeight="1">
      <c r="W6210" s="829">
        <f t="shared" si="624"/>
        <v>0</v>
      </c>
      <c r="X6210" s="828">
        <f t="shared" si="625"/>
        <v>0</v>
      </c>
      <c r="Y6210" s="1069">
        <f>[5]building!Y6201</f>
        <v>0</v>
      </c>
      <c r="Z6210" s="749">
        <f t="shared" si="626"/>
        <v>0</v>
      </c>
      <c r="AA6210" s="1071"/>
      <c r="AB6210" s="1071"/>
    </row>
    <row r="6211" spans="23:28" ht="70.5" customHeight="1">
      <c r="W6211" s="829">
        <f t="shared" si="624"/>
        <v>0</v>
      </c>
      <c r="X6211" s="828">
        <f t="shared" si="625"/>
        <v>0</v>
      </c>
      <c r="Y6211" s="1069">
        <f>[5]building!Y6202</f>
        <v>0</v>
      </c>
      <c r="Z6211" s="749">
        <f t="shared" si="626"/>
        <v>0</v>
      </c>
      <c r="AA6211" s="1071"/>
      <c r="AB6211" s="1071"/>
    </row>
    <row r="6212" spans="23:28" ht="70.5" customHeight="1">
      <c r="W6212" s="829">
        <f t="shared" si="624"/>
        <v>0</v>
      </c>
      <c r="X6212" s="828">
        <f t="shared" si="625"/>
        <v>0</v>
      </c>
      <c r="Y6212" s="1069">
        <f>[5]building!Y6203</f>
        <v>0</v>
      </c>
      <c r="Z6212" s="749">
        <f t="shared" si="626"/>
        <v>0</v>
      </c>
      <c r="AA6212" s="1071"/>
      <c r="AB6212" s="1071"/>
    </row>
    <row r="6213" spans="23:28" ht="70.5" customHeight="1">
      <c r="W6213" s="829">
        <f t="shared" si="624"/>
        <v>0</v>
      </c>
      <c r="X6213" s="828">
        <f t="shared" si="625"/>
        <v>0</v>
      </c>
      <c r="Y6213" s="1069">
        <f>[5]building!Y6204</f>
        <v>0</v>
      </c>
      <c r="Z6213" s="749">
        <f t="shared" si="626"/>
        <v>0</v>
      </c>
      <c r="AA6213" s="1071"/>
      <c r="AB6213" s="1071"/>
    </row>
    <row r="6214" spans="23:28" ht="70.5" customHeight="1">
      <c r="W6214" s="829">
        <f t="shared" si="624"/>
        <v>0</v>
      </c>
      <c r="X6214" s="828">
        <f t="shared" si="625"/>
        <v>0</v>
      </c>
      <c r="Y6214" s="1069">
        <f>[5]building!Y6205</f>
        <v>0</v>
      </c>
      <c r="Z6214" s="749">
        <f t="shared" si="626"/>
        <v>0</v>
      </c>
      <c r="AA6214" s="1071"/>
      <c r="AB6214" s="1071"/>
    </row>
    <row r="6215" spans="23:28" ht="70.5" customHeight="1">
      <c r="W6215" s="829">
        <f t="shared" si="624"/>
        <v>0</v>
      </c>
      <c r="X6215" s="828">
        <f t="shared" si="625"/>
        <v>0</v>
      </c>
      <c r="Y6215" s="1069">
        <f>[5]building!Y6206</f>
        <v>0</v>
      </c>
      <c r="Z6215" s="749">
        <f t="shared" si="626"/>
        <v>0</v>
      </c>
      <c r="AA6215" s="1071"/>
      <c r="AB6215" s="1071"/>
    </row>
    <row r="6216" spans="23:28" ht="70.5" customHeight="1">
      <c r="W6216" s="829">
        <f t="shared" si="624"/>
        <v>0</v>
      </c>
      <c r="X6216" s="828">
        <f t="shared" si="625"/>
        <v>0</v>
      </c>
      <c r="Y6216" s="1069">
        <f>[5]building!Y6207</f>
        <v>0</v>
      </c>
      <c r="Z6216" s="749">
        <f t="shared" si="626"/>
        <v>0</v>
      </c>
      <c r="AA6216" s="1071"/>
      <c r="AB6216" s="1071"/>
    </row>
    <row r="6217" spans="23:28" ht="70.5" customHeight="1">
      <c r="W6217" s="829">
        <f t="shared" si="624"/>
        <v>0</v>
      </c>
      <c r="X6217" s="828">
        <f t="shared" si="625"/>
        <v>0</v>
      </c>
      <c r="Y6217" s="1069">
        <f>[5]building!Y6208</f>
        <v>0</v>
      </c>
      <c r="Z6217" s="749">
        <f t="shared" si="626"/>
        <v>0</v>
      </c>
      <c r="AA6217" s="1071"/>
      <c r="AB6217" s="1071"/>
    </row>
    <row r="6218" spans="23:28" ht="70.5" customHeight="1">
      <c r="W6218" s="829">
        <f t="shared" si="624"/>
        <v>0</v>
      </c>
      <c r="X6218" s="828">
        <f t="shared" si="625"/>
        <v>0</v>
      </c>
      <c r="Y6218" s="1069">
        <f>[5]building!Y6209</f>
        <v>0</v>
      </c>
      <c r="Z6218" s="749">
        <f t="shared" si="626"/>
        <v>0</v>
      </c>
      <c r="AA6218" s="1071"/>
      <c r="AB6218" s="1071"/>
    </row>
    <row r="6219" spans="23:28" ht="70.5" customHeight="1">
      <c r="W6219" s="829">
        <f t="shared" si="624"/>
        <v>0</v>
      </c>
      <c r="X6219" s="828">
        <f t="shared" si="625"/>
        <v>0</v>
      </c>
      <c r="Y6219" s="1069">
        <f>[5]building!Y6210</f>
        <v>0</v>
      </c>
      <c r="Z6219" s="749">
        <f t="shared" si="626"/>
        <v>0</v>
      </c>
      <c r="AA6219" s="1071"/>
      <c r="AB6219" s="1071"/>
    </row>
    <row r="6220" spans="23:28" ht="70.5" customHeight="1">
      <c r="W6220" s="829">
        <f t="shared" si="624"/>
        <v>0</v>
      </c>
      <c r="X6220" s="828">
        <f t="shared" si="625"/>
        <v>0</v>
      </c>
      <c r="Y6220" s="1069">
        <f>[5]building!Y6211</f>
        <v>0</v>
      </c>
      <c r="Z6220" s="749">
        <f t="shared" si="626"/>
        <v>0</v>
      </c>
      <c r="AA6220" s="1071"/>
      <c r="AB6220" s="1071"/>
    </row>
    <row r="6221" spans="23:28" ht="70.5" customHeight="1">
      <c r="W6221" s="829">
        <f t="shared" si="624"/>
        <v>0</v>
      </c>
      <c r="X6221" s="828">
        <f t="shared" si="625"/>
        <v>0</v>
      </c>
      <c r="Y6221" s="1069">
        <f>[5]building!Y6212</f>
        <v>0</v>
      </c>
      <c r="Z6221" s="749">
        <f t="shared" si="626"/>
        <v>0</v>
      </c>
      <c r="AA6221" s="1071"/>
      <c r="AB6221" s="1071"/>
    </row>
    <row r="6222" spans="23:28" ht="70.5" customHeight="1">
      <c r="W6222" s="829">
        <f t="shared" si="624"/>
        <v>0</v>
      </c>
      <c r="X6222" s="828">
        <f t="shared" si="625"/>
        <v>0</v>
      </c>
      <c r="Y6222" s="1069">
        <f>[5]building!Y6213</f>
        <v>0</v>
      </c>
      <c r="Z6222" s="749">
        <f t="shared" si="626"/>
        <v>0</v>
      </c>
      <c r="AA6222" s="1071"/>
      <c r="AB6222" s="1071"/>
    </row>
    <row r="6223" spans="23:28" ht="70.5" customHeight="1">
      <c r="W6223" s="829">
        <f t="shared" si="624"/>
        <v>0</v>
      </c>
      <c r="X6223" s="828">
        <f t="shared" si="625"/>
        <v>0</v>
      </c>
      <c r="Y6223" s="1069">
        <f>[5]building!Y6214</f>
        <v>0</v>
      </c>
      <c r="Z6223" s="749">
        <f t="shared" si="626"/>
        <v>0</v>
      </c>
      <c r="AA6223" s="1071"/>
      <c r="AB6223" s="1071"/>
    </row>
    <row r="6224" spans="23:28" ht="70.5" customHeight="1">
      <c r="W6224" s="829">
        <f t="shared" si="624"/>
        <v>0</v>
      </c>
      <c r="X6224" s="828">
        <f t="shared" si="625"/>
        <v>0</v>
      </c>
      <c r="Y6224" s="1069">
        <f>[5]building!Y6215</f>
        <v>0</v>
      </c>
      <c r="Z6224" s="749">
        <f t="shared" si="626"/>
        <v>0</v>
      </c>
      <c r="AA6224" s="1071"/>
      <c r="AB6224" s="1071"/>
    </row>
    <row r="6225" spans="23:28" ht="70.5" customHeight="1">
      <c r="W6225" s="829">
        <f t="shared" si="624"/>
        <v>0</v>
      </c>
      <c r="X6225" s="828">
        <f t="shared" si="625"/>
        <v>0</v>
      </c>
      <c r="Y6225" s="1069">
        <f>[5]building!Y6216</f>
        <v>0</v>
      </c>
      <c r="Z6225" s="749">
        <f t="shared" si="626"/>
        <v>0</v>
      </c>
      <c r="AA6225" s="1071"/>
      <c r="AB6225" s="1071"/>
    </row>
    <row r="6226" spans="23:28" ht="70.5" customHeight="1">
      <c r="W6226" s="829">
        <f t="shared" si="624"/>
        <v>0</v>
      </c>
      <c r="X6226" s="828">
        <f t="shared" si="625"/>
        <v>0</v>
      </c>
      <c r="Y6226" s="1069">
        <f>[5]building!Y6217</f>
        <v>0</v>
      </c>
      <c r="Z6226" s="749">
        <f t="shared" si="626"/>
        <v>0</v>
      </c>
      <c r="AA6226" s="1071"/>
      <c r="AB6226" s="1071"/>
    </row>
    <row r="6227" spans="23:28" ht="70.5" customHeight="1">
      <c r="W6227" s="829">
        <f t="shared" si="624"/>
        <v>0</v>
      </c>
      <c r="X6227" s="828">
        <f t="shared" si="625"/>
        <v>0</v>
      </c>
      <c r="Y6227" s="1069">
        <f>[5]building!Y6218</f>
        <v>0</v>
      </c>
      <c r="Z6227" s="749">
        <f t="shared" si="626"/>
        <v>0</v>
      </c>
      <c r="AA6227" s="1071"/>
      <c r="AB6227" s="1071"/>
    </row>
    <row r="6228" spans="23:28" ht="70.5" customHeight="1">
      <c r="W6228" s="829">
        <f t="shared" si="624"/>
        <v>0</v>
      </c>
      <c r="X6228" s="828">
        <f t="shared" si="625"/>
        <v>0</v>
      </c>
      <c r="Y6228" s="1069">
        <f>[5]building!Y6219</f>
        <v>0</v>
      </c>
      <c r="Z6228" s="749">
        <f t="shared" si="626"/>
        <v>0</v>
      </c>
      <c r="AA6228" s="1071"/>
      <c r="AB6228" s="1071"/>
    </row>
    <row r="6229" spans="23:28" ht="70.5" customHeight="1">
      <c r="W6229" s="829">
        <f t="shared" si="624"/>
        <v>0</v>
      </c>
      <c r="X6229" s="828">
        <f t="shared" si="625"/>
        <v>0</v>
      </c>
      <c r="Y6229" s="1069">
        <f>[5]building!Y6220</f>
        <v>0</v>
      </c>
      <c r="Z6229" s="749">
        <f t="shared" si="626"/>
        <v>0</v>
      </c>
      <c r="AA6229" s="1071"/>
      <c r="AB6229" s="1071"/>
    </row>
    <row r="6230" spans="23:28" ht="70.5" customHeight="1">
      <c r="W6230" s="829">
        <f t="shared" si="624"/>
        <v>0</v>
      </c>
      <c r="X6230" s="828">
        <f t="shared" si="625"/>
        <v>0</v>
      </c>
      <c r="Y6230" s="1069">
        <f>[5]building!Y6221</f>
        <v>0</v>
      </c>
      <c r="Z6230" s="749">
        <f t="shared" si="626"/>
        <v>0</v>
      </c>
      <c r="AA6230" s="1071"/>
      <c r="AB6230" s="1071"/>
    </row>
    <row r="6231" spans="23:28" ht="70.5" customHeight="1">
      <c r="W6231" s="829">
        <f t="shared" si="624"/>
        <v>0</v>
      </c>
      <c r="X6231" s="828">
        <f t="shared" si="625"/>
        <v>0</v>
      </c>
      <c r="Y6231" s="1069">
        <f>[5]building!Y6222</f>
        <v>0</v>
      </c>
      <c r="Z6231" s="749">
        <f t="shared" si="626"/>
        <v>0</v>
      </c>
      <c r="AA6231" s="1071"/>
      <c r="AB6231" s="1071"/>
    </row>
    <row r="6232" spans="23:28" ht="70.5" customHeight="1">
      <c r="W6232" s="829">
        <f t="shared" si="624"/>
        <v>0</v>
      </c>
      <c r="X6232" s="828">
        <f t="shared" si="625"/>
        <v>0</v>
      </c>
      <c r="Y6232" s="1069">
        <f>[5]building!Y6223</f>
        <v>0</v>
      </c>
      <c r="Z6232" s="749">
        <f t="shared" si="626"/>
        <v>0</v>
      </c>
      <c r="AA6232" s="1071"/>
      <c r="AB6232" s="1071"/>
    </row>
    <row r="6233" spans="23:28" ht="70.5" customHeight="1">
      <c r="W6233" s="829">
        <f t="shared" si="624"/>
        <v>0</v>
      </c>
      <c r="X6233" s="828">
        <f t="shared" si="625"/>
        <v>0</v>
      </c>
      <c r="Y6233" s="1069">
        <f>[5]building!Y6224</f>
        <v>0</v>
      </c>
      <c r="Z6233" s="749">
        <f t="shared" si="626"/>
        <v>0</v>
      </c>
      <c r="AA6233" s="1071"/>
      <c r="AB6233" s="1071"/>
    </row>
    <row r="6234" spans="23:28" ht="70.5" customHeight="1">
      <c r="W6234" s="829">
        <f t="shared" si="624"/>
        <v>0</v>
      </c>
      <c r="X6234" s="828">
        <f t="shared" si="625"/>
        <v>0</v>
      </c>
      <c r="Y6234" s="1069">
        <f>[5]building!Y6225</f>
        <v>0</v>
      </c>
      <c r="Z6234" s="749">
        <f t="shared" si="626"/>
        <v>0</v>
      </c>
      <c r="AA6234" s="1071"/>
      <c r="AB6234" s="1071"/>
    </row>
    <row r="6235" spans="23:28" ht="70.5" customHeight="1">
      <c r="W6235" s="829">
        <f t="shared" si="624"/>
        <v>0</v>
      </c>
      <c r="X6235" s="828">
        <f t="shared" si="625"/>
        <v>0</v>
      </c>
      <c r="Y6235" s="1069">
        <f>[5]building!Y6226</f>
        <v>0</v>
      </c>
      <c r="Z6235" s="749">
        <f t="shared" si="626"/>
        <v>0</v>
      </c>
      <c r="AA6235" s="1071"/>
      <c r="AB6235" s="1071"/>
    </row>
    <row r="6236" spans="23:28" ht="70.5" customHeight="1">
      <c r="W6236" s="829">
        <f t="shared" si="624"/>
        <v>0</v>
      </c>
      <c r="X6236" s="828">
        <f t="shared" si="625"/>
        <v>0</v>
      </c>
      <c r="Y6236" s="1069">
        <f>[5]building!Y6227</f>
        <v>0</v>
      </c>
      <c r="Z6236" s="749">
        <f t="shared" si="626"/>
        <v>0</v>
      </c>
      <c r="AA6236" s="1071"/>
      <c r="AB6236" s="1071"/>
    </row>
    <row r="6237" spans="23:28" ht="70.5" customHeight="1">
      <c r="W6237" s="829">
        <f t="shared" si="624"/>
        <v>0</v>
      </c>
      <c r="X6237" s="828">
        <f t="shared" si="625"/>
        <v>0</v>
      </c>
      <c r="Y6237" s="1069">
        <f>[5]building!Y6228</f>
        <v>0</v>
      </c>
      <c r="Z6237" s="749">
        <f t="shared" si="626"/>
        <v>0</v>
      </c>
      <c r="AA6237" s="1071"/>
      <c r="AB6237" s="1071"/>
    </row>
    <row r="6238" spans="23:28" ht="70.5" customHeight="1">
      <c r="W6238" s="829">
        <f t="shared" ref="W6238:W6301" si="627">G6238+I6238+K6238+M6238+O6238+Q6238+S6238+U6238</f>
        <v>0</v>
      </c>
      <c r="X6238" s="828">
        <f t="shared" ref="X6238:X6301" si="628">W6238*C6238</f>
        <v>0</v>
      </c>
      <c r="Y6238" s="1069">
        <f>[5]building!Y6229</f>
        <v>0</v>
      </c>
      <c r="Z6238" s="749">
        <f t="shared" ref="Z6238:Z6301" si="629">Y6238*C6238</f>
        <v>0</v>
      </c>
      <c r="AA6238" s="1071"/>
      <c r="AB6238" s="1071"/>
    </row>
    <row r="6239" spans="23:28" ht="70.5" customHeight="1">
      <c r="W6239" s="829">
        <f t="shared" si="627"/>
        <v>0</v>
      </c>
      <c r="X6239" s="828">
        <f t="shared" si="628"/>
        <v>0</v>
      </c>
      <c r="Y6239" s="1069">
        <f>[5]building!Y6230</f>
        <v>0</v>
      </c>
      <c r="Z6239" s="749">
        <f t="shared" si="629"/>
        <v>0</v>
      </c>
      <c r="AA6239" s="1071"/>
      <c r="AB6239" s="1071"/>
    </row>
    <row r="6240" spans="23:28" ht="70.5" customHeight="1">
      <c r="W6240" s="829">
        <f t="shared" si="627"/>
        <v>0</v>
      </c>
      <c r="X6240" s="828">
        <f t="shared" si="628"/>
        <v>0</v>
      </c>
      <c r="Y6240" s="1069">
        <f>[5]building!Y6231</f>
        <v>0</v>
      </c>
      <c r="Z6240" s="749">
        <f t="shared" si="629"/>
        <v>0</v>
      </c>
      <c r="AA6240" s="1071"/>
      <c r="AB6240" s="1071"/>
    </row>
    <row r="6241" spans="23:28" ht="70.5" customHeight="1">
      <c r="W6241" s="829">
        <f t="shared" si="627"/>
        <v>0</v>
      </c>
      <c r="X6241" s="828">
        <f t="shared" si="628"/>
        <v>0</v>
      </c>
      <c r="Y6241" s="1069">
        <f>[5]building!Y6232</f>
        <v>0</v>
      </c>
      <c r="Z6241" s="749">
        <f t="shared" si="629"/>
        <v>0</v>
      </c>
      <c r="AA6241" s="1071"/>
      <c r="AB6241" s="1071"/>
    </row>
    <row r="6242" spans="23:28" ht="70.5" customHeight="1">
      <c r="W6242" s="829">
        <f t="shared" si="627"/>
        <v>0</v>
      </c>
      <c r="X6242" s="828">
        <f t="shared" si="628"/>
        <v>0</v>
      </c>
      <c r="Y6242" s="1069">
        <f>[5]building!Y6233</f>
        <v>0</v>
      </c>
      <c r="Z6242" s="749">
        <f t="shared" si="629"/>
        <v>0</v>
      </c>
      <c r="AA6242" s="1071"/>
      <c r="AB6242" s="1071"/>
    </row>
    <row r="6243" spans="23:28" ht="70.5" customHeight="1">
      <c r="W6243" s="829">
        <f t="shared" si="627"/>
        <v>0</v>
      </c>
      <c r="X6243" s="828">
        <f t="shared" si="628"/>
        <v>0</v>
      </c>
      <c r="Y6243" s="1069">
        <f>[5]building!Y6234</f>
        <v>0</v>
      </c>
      <c r="Z6243" s="749">
        <f t="shared" si="629"/>
        <v>0</v>
      </c>
      <c r="AA6243" s="1071"/>
      <c r="AB6243" s="1071"/>
    </row>
    <row r="6244" spans="23:28" ht="70.5" customHeight="1">
      <c r="W6244" s="829">
        <f t="shared" si="627"/>
        <v>0</v>
      </c>
      <c r="X6244" s="828">
        <f t="shared" si="628"/>
        <v>0</v>
      </c>
      <c r="Y6244" s="1069">
        <f>[5]building!Y6235</f>
        <v>0</v>
      </c>
      <c r="Z6244" s="749">
        <f t="shared" si="629"/>
        <v>0</v>
      </c>
      <c r="AA6244" s="1071"/>
      <c r="AB6244" s="1071"/>
    </row>
    <row r="6245" spans="23:28" ht="70.5" customHeight="1">
      <c r="W6245" s="829">
        <f t="shared" si="627"/>
        <v>0</v>
      </c>
      <c r="X6245" s="828">
        <f t="shared" si="628"/>
        <v>0</v>
      </c>
      <c r="Y6245" s="1069">
        <f>[5]building!Y6236</f>
        <v>0</v>
      </c>
      <c r="Z6245" s="749">
        <f t="shared" si="629"/>
        <v>0</v>
      </c>
      <c r="AA6245" s="1071"/>
      <c r="AB6245" s="1071"/>
    </row>
    <row r="6246" spans="23:28" ht="70.5" customHeight="1">
      <c r="W6246" s="829">
        <f t="shared" si="627"/>
        <v>0</v>
      </c>
      <c r="X6246" s="828">
        <f t="shared" si="628"/>
        <v>0</v>
      </c>
      <c r="Y6246" s="1069">
        <f>[5]building!Y6237</f>
        <v>0</v>
      </c>
      <c r="Z6246" s="749">
        <f t="shared" si="629"/>
        <v>0</v>
      </c>
      <c r="AA6246" s="1071"/>
      <c r="AB6246" s="1071"/>
    </row>
    <row r="6247" spans="23:28" ht="70.5" customHeight="1">
      <c r="W6247" s="829">
        <f t="shared" si="627"/>
        <v>0</v>
      </c>
      <c r="X6247" s="828">
        <f t="shared" si="628"/>
        <v>0</v>
      </c>
      <c r="Y6247" s="1069">
        <f>[5]building!Y6238</f>
        <v>0</v>
      </c>
      <c r="Z6247" s="749">
        <f t="shared" si="629"/>
        <v>0</v>
      </c>
      <c r="AA6247" s="1071"/>
      <c r="AB6247" s="1071"/>
    </row>
    <row r="6248" spans="23:28" ht="70.5" customHeight="1">
      <c r="W6248" s="829">
        <f t="shared" si="627"/>
        <v>0</v>
      </c>
      <c r="X6248" s="828">
        <f t="shared" si="628"/>
        <v>0</v>
      </c>
      <c r="Y6248" s="1069">
        <f>[5]building!Y6239</f>
        <v>0</v>
      </c>
      <c r="Z6248" s="749">
        <f t="shared" si="629"/>
        <v>0</v>
      </c>
      <c r="AA6248" s="1071"/>
      <c r="AB6248" s="1071"/>
    </row>
    <row r="6249" spans="23:28" ht="70.5" customHeight="1">
      <c r="W6249" s="829">
        <f t="shared" si="627"/>
        <v>0</v>
      </c>
      <c r="X6249" s="828">
        <f t="shared" si="628"/>
        <v>0</v>
      </c>
      <c r="Y6249" s="1069">
        <f>[5]building!Y6240</f>
        <v>0</v>
      </c>
      <c r="Z6249" s="749">
        <f t="shared" si="629"/>
        <v>0</v>
      </c>
      <c r="AA6249" s="1071"/>
      <c r="AB6249" s="1071"/>
    </row>
    <row r="6250" spans="23:28" ht="70.5" customHeight="1">
      <c r="W6250" s="829">
        <f t="shared" si="627"/>
        <v>0</v>
      </c>
      <c r="X6250" s="828">
        <f t="shared" si="628"/>
        <v>0</v>
      </c>
      <c r="Y6250" s="1069">
        <f>[5]building!Y6241</f>
        <v>0</v>
      </c>
      <c r="Z6250" s="749">
        <f t="shared" si="629"/>
        <v>0</v>
      </c>
      <c r="AA6250" s="1071"/>
      <c r="AB6250" s="1071"/>
    </row>
    <row r="6251" spans="23:28" ht="70.5" customHeight="1">
      <c r="W6251" s="829">
        <f t="shared" si="627"/>
        <v>0</v>
      </c>
      <c r="X6251" s="828">
        <f t="shared" si="628"/>
        <v>0</v>
      </c>
      <c r="Y6251" s="1069">
        <f>[5]building!Y6242</f>
        <v>0</v>
      </c>
      <c r="Z6251" s="749">
        <f t="shared" si="629"/>
        <v>0</v>
      </c>
      <c r="AA6251" s="1071"/>
      <c r="AB6251" s="1071"/>
    </row>
    <row r="6252" spans="23:28" ht="70.5" customHeight="1">
      <c r="W6252" s="829">
        <f t="shared" si="627"/>
        <v>0</v>
      </c>
      <c r="X6252" s="828">
        <f t="shared" si="628"/>
        <v>0</v>
      </c>
      <c r="Y6252" s="1069">
        <f>[5]building!Y6243</f>
        <v>0</v>
      </c>
      <c r="Z6252" s="749">
        <f t="shared" si="629"/>
        <v>0</v>
      </c>
      <c r="AA6252" s="1071"/>
      <c r="AB6252" s="1071"/>
    </row>
    <row r="6253" spans="23:28" ht="70.5" customHeight="1">
      <c r="W6253" s="829">
        <f t="shared" si="627"/>
        <v>0</v>
      </c>
      <c r="X6253" s="828">
        <f t="shared" si="628"/>
        <v>0</v>
      </c>
      <c r="Y6253" s="1069">
        <f>[5]building!Y6244</f>
        <v>0</v>
      </c>
      <c r="Z6253" s="749">
        <f t="shared" si="629"/>
        <v>0</v>
      </c>
      <c r="AA6253" s="1071"/>
      <c r="AB6253" s="1071"/>
    </row>
    <row r="6254" spans="23:28" ht="70.5" customHeight="1">
      <c r="W6254" s="829">
        <f t="shared" si="627"/>
        <v>0</v>
      </c>
      <c r="X6254" s="828">
        <f t="shared" si="628"/>
        <v>0</v>
      </c>
      <c r="Y6254" s="1069">
        <f>[5]building!Y6245</f>
        <v>0</v>
      </c>
      <c r="Z6254" s="749">
        <f t="shared" si="629"/>
        <v>0</v>
      </c>
      <c r="AA6254" s="1071"/>
      <c r="AB6254" s="1071"/>
    </row>
    <row r="6255" spans="23:28" ht="70.5" customHeight="1">
      <c r="W6255" s="829">
        <f t="shared" si="627"/>
        <v>0</v>
      </c>
      <c r="X6255" s="828">
        <f t="shared" si="628"/>
        <v>0</v>
      </c>
      <c r="Y6255" s="1069">
        <f>[5]building!Y6246</f>
        <v>0</v>
      </c>
      <c r="Z6255" s="749">
        <f t="shared" si="629"/>
        <v>0</v>
      </c>
      <c r="AA6255" s="1071"/>
      <c r="AB6255" s="1071"/>
    </row>
    <row r="6256" spans="23:28" ht="70.5" customHeight="1">
      <c r="W6256" s="829">
        <f t="shared" si="627"/>
        <v>0</v>
      </c>
      <c r="X6256" s="828">
        <f t="shared" si="628"/>
        <v>0</v>
      </c>
      <c r="Y6256" s="1069">
        <f>[5]building!Y6247</f>
        <v>0</v>
      </c>
      <c r="Z6256" s="749">
        <f t="shared" si="629"/>
        <v>0</v>
      </c>
      <c r="AA6256" s="1071"/>
      <c r="AB6256" s="1071"/>
    </row>
    <row r="6257" spans="23:28" ht="70.5" customHeight="1">
      <c r="W6257" s="829">
        <f t="shared" si="627"/>
        <v>0</v>
      </c>
      <c r="X6257" s="828">
        <f t="shared" si="628"/>
        <v>0</v>
      </c>
      <c r="Y6257" s="1069">
        <f>[5]building!Y6248</f>
        <v>0</v>
      </c>
      <c r="Z6257" s="749">
        <f t="shared" si="629"/>
        <v>0</v>
      </c>
      <c r="AA6257" s="1071"/>
      <c r="AB6257" s="1071"/>
    </row>
    <row r="6258" spans="23:28" ht="70.5" customHeight="1">
      <c r="W6258" s="829">
        <f t="shared" si="627"/>
        <v>0</v>
      </c>
      <c r="X6258" s="828">
        <f t="shared" si="628"/>
        <v>0</v>
      </c>
      <c r="Y6258" s="1069">
        <f>[5]building!Y6249</f>
        <v>0</v>
      </c>
      <c r="Z6258" s="749">
        <f t="shared" si="629"/>
        <v>0</v>
      </c>
      <c r="AA6258" s="1071"/>
      <c r="AB6258" s="1071"/>
    </row>
    <row r="6259" spans="23:28" ht="70.5" customHeight="1">
      <c r="W6259" s="829">
        <f t="shared" si="627"/>
        <v>0</v>
      </c>
      <c r="X6259" s="828">
        <f t="shared" si="628"/>
        <v>0</v>
      </c>
      <c r="Y6259" s="1069">
        <f>[5]building!Y6250</f>
        <v>0</v>
      </c>
      <c r="Z6259" s="749">
        <f t="shared" si="629"/>
        <v>0</v>
      </c>
      <c r="AA6259" s="1071"/>
      <c r="AB6259" s="1071"/>
    </row>
    <row r="6260" spans="23:28" ht="70.5" customHeight="1">
      <c r="W6260" s="829">
        <f t="shared" si="627"/>
        <v>0</v>
      </c>
      <c r="X6260" s="828">
        <f t="shared" si="628"/>
        <v>0</v>
      </c>
      <c r="Y6260" s="1069">
        <f>[5]building!Y6251</f>
        <v>0</v>
      </c>
      <c r="Z6260" s="749">
        <f t="shared" si="629"/>
        <v>0</v>
      </c>
      <c r="AA6260" s="1071"/>
      <c r="AB6260" s="1071"/>
    </row>
    <row r="6261" spans="23:28" ht="70.5" customHeight="1">
      <c r="W6261" s="829">
        <f t="shared" si="627"/>
        <v>0</v>
      </c>
      <c r="X6261" s="828">
        <f t="shared" si="628"/>
        <v>0</v>
      </c>
      <c r="Y6261" s="1069">
        <f>[5]building!Y6252</f>
        <v>0</v>
      </c>
      <c r="Z6261" s="749">
        <f t="shared" si="629"/>
        <v>0</v>
      </c>
      <c r="AA6261" s="1071"/>
      <c r="AB6261" s="1071"/>
    </row>
    <row r="6262" spans="23:28" ht="70.5" customHeight="1">
      <c r="W6262" s="829">
        <f t="shared" si="627"/>
        <v>0</v>
      </c>
      <c r="X6262" s="828">
        <f t="shared" si="628"/>
        <v>0</v>
      </c>
      <c r="Y6262" s="1069">
        <f>[5]building!Y6253</f>
        <v>0</v>
      </c>
      <c r="Z6262" s="749">
        <f t="shared" si="629"/>
        <v>0</v>
      </c>
      <c r="AA6262" s="1071"/>
      <c r="AB6262" s="1071"/>
    </row>
    <row r="6263" spans="23:28" ht="70.5" customHeight="1">
      <c r="W6263" s="829">
        <f t="shared" si="627"/>
        <v>0</v>
      </c>
      <c r="X6263" s="828">
        <f t="shared" si="628"/>
        <v>0</v>
      </c>
      <c r="Y6263" s="1069">
        <f>[5]building!Y6254</f>
        <v>0</v>
      </c>
      <c r="Z6263" s="749">
        <f t="shared" si="629"/>
        <v>0</v>
      </c>
      <c r="AA6263" s="1071"/>
      <c r="AB6263" s="1071"/>
    </row>
    <row r="6264" spans="23:28" ht="70.5" customHeight="1">
      <c r="W6264" s="829">
        <f t="shared" si="627"/>
        <v>0</v>
      </c>
      <c r="X6264" s="828">
        <f t="shared" si="628"/>
        <v>0</v>
      </c>
      <c r="Y6264" s="1069">
        <f>[5]building!Y6255</f>
        <v>0</v>
      </c>
      <c r="Z6264" s="749">
        <f t="shared" si="629"/>
        <v>0</v>
      </c>
      <c r="AA6264" s="1071"/>
      <c r="AB6264" s="1071"/>
    </row>
    <row r="6265" spans="23:28" ht="70.5" customHeight="1">
      <c r="W6265" s="829">
        <f t="shared" si="627"/>
        <v>0</v>
      </c>
      <c r="X6265" s="828">
        <f t="shared" si="628"/>
        <v>0</v>
      </c>
      <c r="Y6265" s="1069">
        <f>[5]building!Y6256</f>
        <v>0</v>
      </c>
      <c r="Z6265" s="749">
        <f t="shared" si="629"/>
        <v>0</v>
      </c>
      <c r="AA6265" s="1071"/>
      <c r="AB6265" s="1071"/>
    </row>
    <row r="6266" spans="23:28" ht="70.5" customHeight="1">
      <c r="W6266" s="829">
        <f t="shared" si="627"/>
        <v>0</v>
      </c>
      <c r="X6266" s="828">
        <f t="shared" si="628"/>
        <v>0</v>
      </c>
      <c r="Y6266" s="1069">
        <f>[5]building!Y6257</f>
        <v>0</v>
      </c>
      <c r="Z6266" s="749">
        <f t="shared" si="629"/>
        <v>0</v>
      </c>
      <c r="AA6266" s="1071"/>
      <c r="AB6266" s="1071"/>
    </row>
    <row r="6267" spans="23:28" ht="70.5" customHeight="1">
      <c r="W6267" s="829">
        <f t="shared" si="627"/>
        <v>0</v>
      </c>
      <c r="X6267" s="828">
        <f t="shared" si="628"/>
        <v>0</v>
      </c>
      <c r="Y6267" s="1069">
        <f>[5]building!Y6258</f>
        <v>0</v>
      </c>
      <c r="Z6267" s="749">
        <f t="shared" si="629"/>
        <v>0</v>
      </c>
      <c r="AA6267" s="1071"/>
      <c r="AB6267" s="1071"/>
    </row>
    <row r="6268" spans="23:28" ht="70.5" customHeight="1">
      <c r="W6268" s="829">
        <f t="shared" si="627"/>
        <v>0</v>
      </c>
      <c r="X6268" s="828">
        <f t="shared" si="628"/>
        <v>0</v>
      </c>
      <c r="Y6268" s="1069">
        <f>[5]building!Y6259</f>
        <v>0</v>
      </c>
      <c r="Z6268" s="749">
        <f t="shared" si="629"/>
        <v>0</v>
      </c>
      <c r="AA6268" s="1071"/>
      <c r="AB6268" s="1071"/>
    </row>
    <row r="6269" spans="23:28" ht="70.5" customHeight="1">
      <c r="W6269" s="829">
        <f t="shared" si="627"/>
        <v>0</v>
      </c>
      <c r="X6269" s="828">
        <f t="shared" si="628"/>
        <v>0</v>
      </c>
      <c r="Y6269" s="1069">
        <f>[5]building!Y6260</f>
        <v>0</v>
      </c>
      <c r="Z6269" s="749">
        <f t="shared" si="629"/>
        <v>0</v>
      </c>
      <c r="AA6269" s="1071"/>
      <c r="AB6269" s="1071"/>
    </row>
    <row r="6270" spans="23:28" ht="70.5" customHeight="1">
      <c r="W6270" s="829">
        <f t="shared" si="627"/>
        <v>0</v>
      </c>
      <c r="X6270" s="828">
        <f t="shared" si="628"/>
        <v>0</v>
      </c>
      <c r="Y6270" s="1069">
        <f>[5]building!Y6261</f>
        <v>0</v>
      </c>
      <c r="Z6270" s="749">
        <f t="shared" si="629"/>
        <v>0</v>
      </c>
      <c r="AA6270" s="1071"/>
      <c r="AB6270" s="1071"/>
    </row>
    <row r="6271" spans="23:28" ht="70.5" customHeight="1">
      <c r="W6271" s="829">
        <f t="shared" si="627"/>
        <v>0</v>
      </c>
      <c r="X6271" s="828">
        <f t="shared" si="628"/>
        <v>0</v>
      </c>
      <c r="Y6271" s="1069">
        <f>[5]building!Y6262</f>
        <v>0</v>
      </c>
      <c r="Z6271" s="749">
        <f t="shared" si="629"/>
        <v>0</v>
      </c>
      <c r="AA6271" s="1071"/>
      <c r="AB6271" s="1071"/>
    </row>
    <row r="6272" spans="23:28" ht="70.5" customHeight="1">
      <c r="W6272" s="829">
        <f t="shared" si="627"/>
        <v>0</v>
      </c>
      <c r="X6272" s="828">
        <f t="shared" si="628"/>
        <v>0</v>
      </c>
      <c r="Y6272" s="1069">
        <f>[5]building!Y6263</f>
        <v>0</v>
      </c>
      <c r="Z6272" s="749">
        <f t="shared" si="629"/>
        <v>0</v>
      </c>
      <c r="AA6272" s="1071"/>
      <c r="AB6272" s="1071"/>
    </row>
    <row r="6273" spans="23:28" ht="70.5" customHeight="1">
      <c r="W6273" s="829">
        <f t="shared" si="627"/>
        <v>0</v>
      </c>
      <c r="X6273" s="828">
        <f t="shared" si="628"/>
        <v>0</v>
      </c>
      <c r="Y6273" s="1069">
        <f>[5]building!Y6264</f>
        <v>0</v>
      </c>
      <c r="Z6273" s="749">
        <f t="shared" si="629"/>
        <v>0</v>
      </c>
      <c r="AA6273" s="1071"/>
      <c r="AB6273" s="1071"/>
    </row>
    <row r="6274" spans="23:28" ht="70.5" customHeight="1">
      <c r="W6274" s="829">
        <f t="shared" si="627"/>
        <v>0</v>
      </c>
      <c r="X6274" s="828">
        <f t="shared" si="628"/>
        <v>0</v>
      </c>
      <c r="Y6274" s="1069">
        <f>[5]building!Y6265</f>
        <v>0</v>
      </c>
      <c r="Z6274" s="749">
        <f t="shared" si="629"/>
        <v>0</v>
      </c>
      <c r="AA6274" s="1071"/>
      <c r="AB6274" s="1071"/>
    </row>
    <row r="6275" spans="23:28" ht="70.5" customHeight="1">
      <c r="W6275" s="829">
        <f t="shared" si="627"/>
        <v>0</v>
      </c>
      <c r="X6275" s="828">
        <f t="shared" si="628"/>
        <v>0</v>
      </c>
      <c r="Y6275" s="1069">
        <f>[5]building!Y6266</f>
        <v>0</v>
      </c>
      <c r="Z6275" s="749">
        <f t="shared" si="629"/>
        <v>0</v>
      </c>
      <c r="AA6275" s="1071"/>
      <c r="AB6275" s="1071"/>
    </row>
    <row r="6276" spans="23:28" ht="70.5" customHeight="1">
      <c r="W6276" s="829">
        <f t="shared" si="627"/>
        <v>0</v>
      </c>
      <c r="X6276" s="828">
        <f t="shared" si="628"/>
        <v>0</v>
      </c>
      <c r="Y6276" s="1069">
        <f>[5]building!Y6267</f>
        <v>0</v>
      </c>
      <c r="Z6276" s="749">
        <f t="shared" si="629"/>
        <v>0</v>
      </c>
      <c r="AA6276" s="1071"/>
      <c r="AB6276" s="1071"/>
    </row>
    <row r="6277" spans="23:28" ht="70.5" customHeight="1">
      <c r="W6277" s="829">
        <f t="shared" si="627"/>
        <v>0</v>
      </c>
      <c r="X6277" s="828">
        <f t="shared" si="628"/>
        <v>0</v>
      </c>
      <c r="Y6277" s="1069">
        <f>[5]building!Y6268</f>
        <v>0</v>
      </c>
      <c r="Z6277" s="749">
        <f t="shared" si="629"/>
        <v>0</v>
      </c>
      <c r="AA6277" s="1071"/>
      <c r="AB6277" s="1071"/>
    </row>
    <row r="6278" spans="23:28" ht="70.5" customHeight="1">
      <c r="W6278" s="829">
        <f t="shared" si="627"/>
        <v>0</v>
      </c>
      <c r="X6278" s="828">
        <f t="shared" si="628"/>
        <v>0</v>
      </c>
      <c r="Y6278" s="1069">
        <f>[5]building!Y6269</f>
        <v>0</v>
      </c>
      <c r="Z6278" s="749">
        <f t="shared" si="629"/>
        <v>0</v>
      </c>
      <c r="AA6278" s="1071"/>
      <c r="AB6278" s="1071"/>
    </row>
    <row r="6279" spans="23:28" ht="70.5" customHeight="1">
      <c r="W6279" s="829">
        <f t="shared" si="627"/>
        <v>0</v>
      </c>
      <c r="X6279" s="828">
        <f t="shared" si="628"/>
        <v>0</v>
      </c>
      <c r="Y6279" s="1069">
        <f>[5]building!Y6270</f>
        <v>0</v>
      </c>
      <c r="Z6279" s="749">
        <f t="shared" si="629"/>
        <v>0</v>
      </c>
      <c r="AA6279" s="1071"/>
      <c r="AB6279" s="1071"/>
    </row>
    <row r="6280" spans="23:28" ht="70.5" customHeight="1">
      <c r="W6280" s="829">
        <f t="shared" si="627"/>
        <v>0</v>
      </c>
      <c r="X6280" s="828">
        <f t="shared" si="628"/>
        <v>0</v>
      </c>
      <c r="Y6280" s="1069">
        <f>[5]building!Y6271</f>
        <v>0</v>
      </c>
      <c r="Z6280" s="749">
        <f t="shared" si="629"/>
        <v>0</v>
      </c>
      <c r="AA6280" s="1071"/>
      <c r="AB6280" s="1071"/>
    </row>
    <row r="6281" spans="23:28" ht="70.5" customHeight="1">
      <c r="W6281" s="829">
        <f t="shared" si="627"/>
        <v>0</v>
      </c>
      <c r="X6281" s="828">
        <f t="shared" si="628"/>
        <v>0</v>
      </c>
      <c r="Y6281" s="1069">
        <f>[5]building!Y6272</f>
        <v>0</v>
      </c>
      <c r="Z6281" s="749">
        <f t="shared" si="629"/>
        <v>0</v>
      </c>
      <c r="AA6281" s="1071"/>
      <c r="AB6281" s="1071"/>
    </row>
    <row r="6282" spans="23:28" ht="70.5" customHeight="1">
      <c r="W6282" s="829">
        <f t="shared" si="627"/>
        <v>0</v>
      </c>
      <c r="X6282" s="828">
        <f t="shared" si="628"/>
        <v>0</v>
      </c>
      <c r="Y6282" s="1069">
        <f>[5]building!Y6273</f>
        <v>0</v>
      </c>
      <c r="Z6282" s="749">
        <f t="shared" si="629"/>
        <v>0</v>
      </c>
      <c r="AA6282" s="1071"/>
      <c r="AB6282" s="1071"/>
    </row>
    <row r="6283" spans="23:28" ht="70.5" customHeight="1">
      <c r="W6283" s="829">
        <f t="shared" si="627"/>
        <v>0</v>
      </c>
      <c r="X6283" s="828">
        <f t="shared" si="628"/>
        <v>0</v>
      </c>
      <c r="Y6283" s="1069">
        <f>[5]building!Y6274</f>
        <v>0</v>
      </c>
      <c r="Z6283" s="749">
        <f t="shared" si="629"/>
        <v>0</v>
      </c>
      <c r="AA6283" s="1071"/>
      <c r="AB6283" s="1071"/>
    </row>
    <row r="6284" spans="23:28" ht="70.5" customHeight="1">
      <c r="W6284" s="829">
        <f t="shared" si="627"/>
        <v>0</v>
      </c>
      <c r="X6284" s="828">
        <f t="shared" si="628"/>
        <v>0</v>
      </c>
      <c r="Y6284" s="1069">
        <f>[5]building!Y6275</f>
        <v>0</v>
      </c>
      <c r="Z6284" s="749">
        <f t="shared" si="629"/>
        <v>0</v>
      </c>
      <c r="AA6284" s="1071"/>
      <c r="AB6284" s="1071"/>
    </row>
    <row r="6285" spans="23:28" ht="70.5" customHeight="1">
      <c r="W6285" s="829">
        <f t="shared" si="627"/>
        <v>0</v>
      </c>
      <c r="X6285" s="828">
        <f t="shared" si="628"/>
        <v>0</v>
      </c>
      <c r="Y6285" s="1069">
        <f>[5]building!Y6276</f>
        <v>0</v>
      </c>
      <c r="Z6285" s="749">
        <f t="shared" si="629"/>
        <v>0</v>
      </c>
      <c r="AA6285" s="1071"/>
      <c r="AB6285" s="1071"/>
    </row>
    <row r="6286" spans="23:28" ht="70.5" customHeight="1">
      <c r="W6286" s="829">
        <f t="shared" si="627"/>
        <v>0</v>
      </c>
      <c r="X6286" s="828">
        <f t="shared" si="628"/>
        <v>0</v>
      </c>
      <c r="Y6286" s="1069">
        <f>[5]building!Y6277</f>
        <v>0</v>
      </c>
      <c r="Z6286" s="749">
        <f t="shared" si="629"/>
        <v>0</v>
      </c>
      <c r="AA6286" s="1071"/>
      <c r="AB6286" s="1071"/>
    </row>
    <row r="6287" spans="23:28" ht="70.5" customHeight="1">
      <c r="W6287" s="829">
        <f t="shared" si="627"/>
        <v>0</v>
      </c>
      <c r="X6287" s="828">
        <f t="shared" si="628"/>
        <v>0</v>
      </c>
      <c r="Y6287" s="1069">
        <f>[5]building!Y6278</f>
        <v>0</v>
      </c>
      <c r="Z6287" s="749">
        <f t="shared" si="629"/>
        <v>0</v>
      </c>
      <c r="AA6287" s="1071"/>
      <c r="AB6287" s="1071"/>
    </row>
    <row r="6288" spans="23:28" ht="70.5" customHeight="1">
      <c r="W6288" s="829">
        <f t="shared" si="627"/>
        <v>0</v>
      </c>
      <c r="X6288" s="828">
        <f t="shared" si="628"/>
        <v>0</v>
      </c>
      <c r="Y6288" s="1069">
        <f>[5]building!Y6279</f>
        <v>0</v>
      </c>
      <c r="Z6288" s="749">
        <f t="shared" si="629"/>
        <v>0</v>
      </c>
      <c r="AA6288" s="1071"/>
      <c r="AB6288" s="1071"/>
    </row>
    <row r="6289" spans="23:28" ht="70.5" customHeight="1">
      <c r="W6289" s="829">
        <f t="shared" si="627"/>
        <v>0</v>
      </c>
      <c r="X6289" s="828">
        <f t="shared" si="628"/>
        <v>0</v>
      </c>
      <c r="Y6289" s="1069">
        <f>[5]building!Y6280</f>
        <v>0</v>
      </c>
      <c r="Z6289" s="749">
        <f t="shared" si="629"/>
        <v>0</v>
      </c>
      <c r="AA6289" s="1071"/>
      <c r="AB6289" s="1071"/>
    </row>
    <row r="6290" spans="23:28" ht="70.5" customHeight="1">
      <c r="W6290" s="829">
        <f t="shared" si="627"/>
        <v>0</v>
      </c>
      <c r="X6290" s="828">
        <f t="shared" si="628"/>
        <v>0</v>
      </c>
      <c r="Y6290" s="1069">
        <f>[5]building!Y6281</f>
        <v>0</v>
      </c>
      <c r="Z6290" s="749">
        <f t="shared" si="629"/>
        <v>0</v>
      </c>
      <c r="AA6290" s="1071"/>
      <c r="AB6290" s="1071"/>
    </row>
    <row r="6291" spans="23:28" ht="70.5" customHeight="1">
      <c r="W6291" s="829">
        <f t="shared" si="627"/>
        <v>0</v>
      </c>
      <c r="X6291" s="828">
        <f t="shared" si="628"/>
        <v>0</v>
      </c>
      <c r="Y6291" s="1069">
        <f>[5]building!Y6282</f>
        <v>0</v>
      </c>
      <c r="Z6291" s="749">
        <f t="shared" si="629"/>
        <v>0</v>
      </c>
      <c r="AA6291" s="1071"/>
      <c r="AB6291" s="1071"/>
    </row>
    <row r="6292" spans="23:28" ht="70.5" customHeight="1">
      <c r="W6292" s="829">
        <f t="shared" si="627"/>
        <v>0</v>
      </c>
      <c r="X6292" s="828">
        <f t="shared" si="628"/>
        <v>0</v>
      </c>
      <c r="Y6292" s="1069">
        <f>[5]building!Y6283</f>
        <v>0</v>
      </c>
      <c r="Z6292" s="749">
        <f t="shared" si="629"/>
        <v>0</v>
      </c>
      <c r="AA6292" s="1071"/>
      <c r="AB6292" s="1071"/>
    </row>
    <row r="6293" spans="23:28" ht="70.5" customHeight="1">
      <c r="W6293" s="829">
        <f t="shared" si="627"/>
        <v>0</v>
      </c>
      <c r="X6293" s="828">
        <f t="shared" si="628"/>
        <v>0</v>
      </c>
      <c r="Y6293" s="1069">
        <f>[5]building!Y6284</f>
        <v>0</v>
      </c>
      <c r="Z6293" s="749">
        <f t="shared" si="629"/>
        <v>0</v>
      </c>
      <c r="AA6293" s="1071"/>
      <c r="AB6293" s="1071"/>
    </row>
    <row r="6294" spans="23:28" ht="70.5" customHeight="1">
      <c r="W6294" s="829">
        <f t="shared" si="627"/>
        <v>0</v>
      </c>
      <c r="X6294" s="828">
        <f t="shared" si="628"/>
        <v>0</v>
      </c>
      <c r="Y6294" s="1069">
        <f>[5]building!Y6285</f>
        <v>0</v>
      </c>
      <c r="Z6294" s="749">
        <f t="shared" si="629"/>
        <v>0</v>
      </c>
      <c r="AA6294" s="1071"/>
      <c r="AB6294" s="1071"/>
    </row>
    <row r="6295" spans="23:28" ht="70.5" customHeight="1">
      <c r="W6295" s="829">
        <f t="shared" si="627"/>
        <v>0</v>
      </c>
      <c r="X6295" s="828">
        <f t="shared" si="628"/>
        <v>0</v>
      </c>
      <c r="Y6295" s="1069">
        <f>[5]building!Y6286</f>
        <v>0</v>
      </c>
      <c r="Z6295" s="749">
        <f t="shared" si="629"/>
        <v>0</v>
      </c>
      <c r="AA6295" s="1071"/>
      <c r="AB6295" s="1071"/>
    </row>
    <row r="6296" spans="23:28" ht="70.5" customHeight="1">
      <c r="W6296" s="829">
        <f t="shared" si="627"/>
        <v>0</v>
      </c>
      <c r="X6296" s="828">
        <f t="shared" si="628"/>
        <v>0</v>
      </c>
      <c r="Y6296" s="1069">
        <f>[5]building!Y6287</f>
        <v>0</v>
      </c>
      <c r="Z6296" s="749">
        <f t="shared" si="629"/>
        <v>0</v>
      </c>
      <c r="AA6296" s="1071"/>
      <c r="AB6296" s="1071"/>
    </row>
    <row r="6297" spans="23:28" ht="70.5" customHeight="1">
      <c r="W6297" s="829">
        <f t="shared" si="627"/>
        <v>0</v>
      </c>
      <c r="X6297" s="828">
        <f t="shared" si="628"/>
        <v>0</v>
      </c>
      <c r="Y6297" s="1069">
        <f>[5]building!Y6288</f>
        <v>0</v>
      </c>
      <c r="Z6297" s="749">
        <f t="shared" si="629"/>
        <v>0</v>
      </c>
      <c r="AA6297" s="1071"/>
      <c r="AB6297" s="1071"/>
    </row>
    <row r="6298" spans="23:28" ht="70.5" customHeight="1">
      <c r="W6298" s="829">
        <f t="shared" si="627"/>
        <v>0</v>
      </c>
      <c r="X6298" s="828">
        <f t="shared" si="628"/>
        <v>0</v>
      </c>
      <c r="Y6298" s="1069">
        <f>[5]building!Y6289</f>
        <v>0</v>
      </c>
      <c r="Z6298" s="749">
        <f t="shared" si="629"/>
        <v>0</v>
      </c>
      <c r="AA6298" s="1071"/>
      <c r="AB6298" s="1071"/>
    </row>
    <row r="6299" spans="23:28" ht="70.5" customHeight="1">
      <c r="W6299" s="829">
        <f t="shared" si="627"/>
        <v>0</v>
      </c>
      <c r="X6299" s="828">
        <f t="shared" si="628"/>
        <v>0</v>
      </c>
      <c r="Y6299" s="1069">
        <f>[5]building!Y6290</f>
        <v>0</v>
      </c>
      <c r="Z6299" s="749">
        <f t="shared" si="629"/>
        <v>0</v>
      </c>
      <c r="AA6299" s="1071"/>
      <c r="AB6299" s="1071"/>
    </row>
    <row r="6300" spans="23:28" ht="70.5" customHeight="1">
      <c r="W6300" s="829">
        <f t="shared" si="627"/>
        <v>0</v>
      </c>
      <c r="X6300" s="828">
        <f t="shared" si="628"/>
        <v>0</v>
      </c>
      <c r="Y6300" s="1069">
        <f>[5]building!Y6291</f>
        <v>0</v>
      </c>
      <c r="Z6300" s="749">
        <f t="shared" si="629"/>
        <v>0</v>
      </c>
      <c r="AA6300" s="1071"/>
      <c r="AB6300" s="1071"/>
    </row>
    <row r="6301" spans="23:28" ht="70.5" customHeight="1">
      <c r="W6301" s="829">
        <f t="shared" si="627"/>
        <v>0</v>
      </c>
      <c r="X6301" s="828">
        <f t="shared" si="628"/>
        <v>0</v>
      </c>
      <c r="Y6301" s="1069">
        <f>[5]building!Y6292</f>
        <v>0</v>
      </c>
      <c r="Z6301" s="749">
        <f t="shared" si="629"/>
        <v>0</v>
      </c>
      <c r="AA6301" s="1071"/>
      <c r="AB6301" s="1071"/>
    </row>
    <row r="6302" spans="23:28" ht="70.5" customHeight="1">
      <c r="W6302" s="829">
        <f t="shared" ref="W6302:W6365" si="630">G6302+I6302+K6302+M6302+O6302+Q6302+S6302+U6302</f>
        <v>0</v>
      </c>
      <c r="X6302" s="828">
        <f t="shared" ref="X6302:X6365" si="631">W6302*C6302</f>
        <v>0</v>
      </c>
      <c r="Y6302" s="1069">
        <f>[5]building!Y6293</f>
        <v>0</v>
      </c>
      <c r="Z6302" s="749">
        <f t="shared" ref="Z6302:Z6365" si="632">Y6302*C6302</f>
        <v>0</v>
      </c>
      <c r="AA6302" s="1071"/>
      <c r="AB6302" s="1071"/>
    </row>
    <row r="6303" spans="23:28" ht="70.5" customHeight="1">
      <c r="W6303" s="829">
        <f t="shared" si="630"/>
        <v>0</v>
      </c>
      <c r="X6303" s="828">
        <f t="shared" si="631"/>
        <v>0</v>
      </c>
      <c r="Y6303" s="1069">
        <f>[5]building!Y6294</f>
        <v>0</v>
      </c>
      <c r="Z6303" s="749">
        <f t="shared" si="632"/>
        <v>0</v>
      </c>
      <c r="AA6303" s="1071"/>
      <c r="AB6303" s="1071"/>
    </row>
    <row r="6304" spans="23:28" ht="70.5" customHeight="1">
      <c r="W6304" s="829">
        <f t="shared" si="630"/>
        <v>0</v>
      </c>
      <c r="X6304" s="828">
        <f t="shared" si="631"/>
        <v>0</v>
      </c>
      <c r="Y6304" s="1069">
        <f>[5]building!Y6295</f>
        <v>0</v>
      </c>
      <c r="Z6304" s="749">
        <f t="shared" si="632"/>
        <v>0</v>
      </c>
      <c r="AA6304" s="1071"/>
      <c r="AB6304" s="1071"/>
    </row>
    <row r="6305" spans="23:28" ht="70.5" customHeight="1">
      <c r="W6305" s="829">
        <f t="shared" si="630"/>
        <v>0</v>
      </c>
      <c r="X6305" s="828">
        <f t="shared" si="631"/>
        <v>0</v>
      </c>
      <c r="Y6305" s="1069">
        <f>[5]building!Y6296</f>
        <v>0</v>
      </c>
      <c r="Z6305" s="749">
        <f t="shared" si="632"/>
        <v>0</v>
      </c>
      <c r="AA6305" s="1071"/>
      <c r="AB6305" s="1071"/>
    </row>
    <row r="6306" spans="23:28" ht="70.5" customHeight="1">
      <c r="W6306" s="829">
        <f t="shared" si="630"/>
        <v>0</v>
      </c>
      <c r="X6306" s="828">
        <f t="shared" si="631"/>
        <v>0</v>
      </c>
      <c r="Y6306" s="1069">
        <f>[5]building!Y6297</f>
        <v>0</v>
      </c>
      <c r="Z6306" s="749">
        <f t="shared" si="632"/>
        <v>0</v>
      </c>
      <c r="AA6306" s="1071"/>
      <c r="AB6306" s="1071"/>
    </row>
    <row r="6307" spans="23:28" ht="70.5" customHeight="1">
      <c r="W6307" s="829">
        <f t="shared" si="630"/>
        <v>0</v>
      </c>
      <c r="X6307" s="828">
        <f t="shared" si="631"/>
        <v>0</v>
      </c>
      <c r="Y6307" s="1069">
        <f>[5]building!Y6298</f>
        <v>0</v>
      </c>
      <c r="Z6307" s="749">
        <f t="shared" si="632"/>
        <v>0</v>
      </c>
      <c r="AA6307" s="1071"/>
      <c r="AB6307" s="1071"/>
    </row>
    <row r="6308" spans="23:28" ht="70.5" customHeight="1">
      <c r="W6308" s="829">
        <f t="shared" si="630"/>
        <v>0</v>
      </c>
      <c r="X6308" s="828">
        <f t="shared" si="631"/>
        <v>0</v>
      </c>
      <c r="Y6308" s="1069">
        <f>[5]building!Y6299</f>
        <v>0</v>
      </c>
      <c r="Z6308" s="749">
        <f t="shared" si="632"/>
        <v>0</v>
      </c>
      <c r="AA6308" s="1071"/>
      <c r="AB6308" s="1071"/>
    </row>
    <row r="6309" spans="23:28" ht="70.5" customHeight="1">
      <c r="W6309" s="829">
        <f t="shared" si="630"/>
        <v>0</v>
      </c>
      <c r="X6309" s="828">
        <f t="shared" si="631"/>
        <v>0</v>
      </c>
      <c r="Y6309" s="1069">
        <f>[5]building!Y6300</f>
        <v>0</v>
      </c>
      <c r="Z6309" s="749">
        <f t="shared" si="632"/>
        <v>0</v>
      </c>
      <c r="AA6309" s="1071"/>
      <c r="AB6309" s="1071"/>
    </row>
    <row r="6310" spans="23:28" ht="70.5" customHeight="1">
      <c r="W6310" s="829">
        <f t="shared" si="630"/>
        <v>0</v>
      </c>
      <c r="X6310" s="828">
        <f t="shared" si="631"/>
        <v>0</v>
      </c>
      <c r="Y6310" s="1069">
        <f>[5]building!Y6301</f>
        <v>0</v>
      </c>
      <c r="Z6310" s="749">
        <f t="shared" si="632"/>
        <v>0</v>
      </c>
      <c r="AA6310" s="1071"/>
      <c r="AB6310" s="1071"/>
    </row>
    <row r="6311" spans="23:28" ht="70.5" customHeight="1">
      <c r="W6311" s="829">
        <f t="shared" si="630"/>
        <v>0</v>
      </c>
      <c r="X6311" s="828">
        <f t="shared" si="631"/>
        <v>0</v>
      </c>
      <c r="Y6311" s="1069">
        <f>[5]building!Y6302</f>
        <v>0</v>
      </c>
      <c r="Z6311" s="749">
        <f t="shared" si="632"/>
        <v>0</v>
      </c>
      <c r="AA6311" s="1071"/>
      <c r="AB6311" s="1071"/>
    </row>
    <row r="6312" spans="23:28" ht="70.5" customHeight="1">
      <c r="W6312" s="829">
        <f t="shared" si="630"/>
        <v>0</v>
      </c>
      <c r="X6312" s="828">
        <f t="shared" si="631"/>
        <v>0</v>
      </c>
      <c r="Y6312" s="1069">
        <f>[5]building!Y6303</f>
        <v>0</v>
      </c>
      <c r="Z6312" s="749">
        <f t="shared" si="632"/>
        <v>0</v>
      </c>
      <c r="AA6312" s="1071"/>
      <c r="AB6312" s="1071"/>
    </row>
    <row r="6313" spans="23:28" ht="70.5" customHeight="1">
      <c r="W6313" s="829">
        <f t="shared" si="630"/>
        <v>0</v>
      </c>
      <c r="X6313" s="828">
        <f t="shared" si="631"/>
        <v>0</v>
      </c>
      <c r="Y6313" s="1069">
        <f>[5]building!Y6304</f>
        <v>0</v>
      </c>
      <c r="Z6313" s="749">
        <f t="shared" si="632"/>
        <v>0</v>
      </c>
      <c r="AA6313" s="1071"/>
      <c r="AB6313" s="1071"/>
    </row>
    <row r="6314" spans="23:28" ht="70.5" customHeight="1">
      <c r="W6314" s="829">
        <f t="shared" si="630"/>
        <v>0</v>
      </c>
      <c r="X6314" s="828">
        <f t="shared" si="631"/>
        <v>0</v>
      </c>
      <c r="Y6314" s="1069">
        <f>[5]building!Y6305</f>
        <v>0</v>
      </c>
      <c r="Z6314" s="749">
        <f t="shared" si="632"/>
        <v>0</v>
      </c>
      <c r="AA6314" s="1071"/>
      <c r="AB6314" s="1071"/>
    </row>
    <row r="6315" spans="23:28" ht="70.5" customHeight="1">
      <c r="W6315" s="829">
        <f t="shared" si="630"/>
        <v>0</v>
      </c>
      <c r="X6315" s="828">
        <f t="shared" si="631"/>
        <v>0</v>
      </c>
      <c r="Y6315" s="1069">
        <f>[5]building!Y6306</f>
        <v>0</v>
      </c>
      <c r="Z6315" s="749">
        <f t="shared" si="632"/>
        <v>0</v>
      </c>
      <c r="AA6315" s="1071"/>
      <c r="AB6315" s="1071"/>
    </row>
    <row r="6316" spans="23:28" ht="70.5" customHeight="1">
      <c r="W6316" s="829">
        <f t="shared" si="630"/>
        <v>0</v>
      </c>
      <c r="X6316" s="828">
        <f t="shared" si="631"/>
        <v>0</v>
      </c>
      <c r="Y6316" s="1069">
        <f>[5]building!Y6307</f>
        <v>0</v>
      </c>
      <c r="Z6316" s="749">
        <f t="shared" si="632"/>
        <v>0</v>
      </c>
      <c r="AA6316" s="1071"/>
      <c r="AB6316" s="1071"/>
    </row>
    <row r="6317" spans="23:28" ht="70.5" customHeight="1">
      <c r="W6317" s="829">
        <f t="shared" si="630"/>
        <v>0</v>
      </c>
      <c r="X6317" s="828">
        <f t="shared" si="631"/>
        <v>0</v>
      </c>
      <c r="Y6317" s="1069">
        <f>[5]building!Y6308</f>
        <v>0</v>
      </c>
      <c r="Z6317" s="749">
        <f t="shared" si="632"/>
        <v>0</v>
      </c>
      <c r="AA6317" s="1071"/>
      <c r="AB6317" s="1071"/>
    </row>
    <row r="6318" spans="23:28" ht="70.5" customHeight="1">
      <c r="W6318" s="829">
        <f t="shared" si="630"/>
        <v>0</v>
      </c>
      <c r="X6318" s="828">
        <f t="shared" si="631"/>
        <v>0</v>
      </c>
      <c r="Y6318" s="1069">
        <f>[5]building!Y6309</f>
        <v>0</v>
      </c>
      <c r="Z6318" s="749">
        <f t="shared" si="632"/>
        <v>0</v>
      </c>
      <c r="AA6318" s="1071"/>
      <c r="AB6318" s="1071"/>
    </row>
    <row r="6319" spans="23:28" ht="70.5" customHeight="1">
      <c r="W6319" s="829">
        <f t="shared" si="630"/>
        <v>0</v>
      </c>
      <c r="X6319" s="828">
        <f t="shared" si="631"/>
        <v>0</v>
      </c>
      <c r="Y6319" s="1069">
        <f>[5]building!Y6310</f>
        <v>0</v>
      </c>
      <c r="Z6319" s="749">
        <f t="shared" si="632"/>
        <v>0</v>
      </c>
      <c r="AA6319" s="1071"/>
      <c r="AB6319" s="1071"/>
    </row>
    <row r="6320" spans="23:28" ht="70.5" customHeight="1">
      <c r="W6320" s="829">
        <f t="shared" si="630"/>
        <v>0</v>
      </c>
      <c r="X6320" s="828">
        <f t="shared" si="631"/>
        <v>0</v>
      </c>
      <c r="Y6320" s="1069">
        <f>[5]building!Y6311</f>
        <v>0</v>
      </c>
      <c r="Z6320" s="749">
        <f t="shared" si="632"/>
        <v>0</v>
      </c>
      <c r="AA6320" s="1071"/>
      <c r="AB6320" s="1071"/>
    </row>
    <row r="6321" spans="23:28" ht="70.5" customHeight="1">
      <c r="W6321" s="829">
        <f t="shared" si="630"/>
        <v>0</v>
      </c>
      <c r="X6321" s="828">
        <f t="shared" si="631"/>
        <v>0</v>
      </c>
      <c r="Y6321" s="1069">
        <f>[5]building!Y6312</f>
        <v>0</v>
      </c>
      <c r="Z6321" s="749">
        <f t="shared" si="632"/>
        <v>0</v>
      </c>
      <c r="AA6321" s="1071"/>
      <c r="AB6321" s="1071"/>
    </row>
    <row r="6322" spans="23:28" ht="70.5" customHeight="1">
      <c r="W6322" s="829">
        <f t="shared" si="630"/>
        <v>0</v>
      </c>
      <c r="X6322" s="828">
        <f t="shared" si="631"/>
        <v>0</v>
      </c>
      <c r="Y6322" s="1069">
        <f>[5]building!Y6313</f>
        <v>0</v>
      </c>
      <c r="Z6322" s="749">
        <f t="shared" si="632"/>
        <v>0</v>
      </c>
      <c r="AA6322" s="1071"/>
      <c r="AB6322" s="1071"/>
    </row>
    <row r="6323" spans="23:28" ht="70.5" customHeight="1">
      <c r="W6323" s="829">
        <f t="shared" si="630"/>
        <v>0</v>
      </c>
      <c r="X6323" s="828">
        <f t="shared" si="631"/>
        <v>0</v>
      </c>
      <c r="Y6323" s="1069">
        <f>[5]building!Y6314</f>
        <v>0</v>
      </c>
      <c r="Z6323" s="749">
        <f t="shared" si="632"/>
        <v>0</v>
      </c>
      <c r="AA6323" s="1071"/>
      <c r="AB6323" s="1071"/>
    </row>
    <row r="6324" spans="23:28" ht="70.5" customHeight="1">
      <c r="W6324" s="829">
        <f t="shared" si="630"/>
        <v>0</v>
      </c>
      <c r="X6324" s="828">
        <f t="shared" si="631"/>
        <v>0</v>
      </c>
      <c r="Y6324" s="1069">
        <f>[5]building!Y6315</f>
        <v>0</v>
      </c>
      <c r="Z6324" s="749">
        <f t="shared" si="632"/>
        <v>0</v>
      </c>
      <c r="AA6324" s="1071"/>
      <c r="AB6324" s="1071"/>
    </row>
    <row r="6325" spans="23:28" ht="70.5" customHeight="1">
      <c r="W6325" s="829">
        <f t="shared" si="630"/>
        <v>0</v>
      </c>
      <c r="X6325" s="828">
        <f t="shared" si="631"/>
        <v>0</v>
      </c>
      <c r="Y6325" s="1069">
        <f>[5]building!Y6316</f>
        <v>0</v>
      </c>
      <c r="Z6325" s="749">
        <f t="shared" si="632"/>
        <v>0</v>
      </c>
      <c r="AA6325" s="1071"/>
      <c r="AB6325" s="1071"/>
    </row>
    <row r="6326" spans="23:28" ht="70.5" customHeight="1">
      <c r="W6326" s="829">
        <f t="shared" si="630"/>
        <v>0</v>
      </c>
      <c r="X6326" s="828">
        <f t="shared" si="631"/>
        <v>0</v>
      </c>
      <c r="Y6326" s="1069">
        <f>[5]building!Y6317</f>
        <v>0</v>
      </c>
      <c r="Z6326" s="749">
        <f t="shared" si="632"/>
        <v>0</v>
      </c>
      <c r="AA6326" s="1071"/>
      <c r="AB6326" s="1071"/>
    </row>
    <row r="6327" spans="23:28" ht="70.5" customHeight="1">
      <c r="W6327" s="829">
        <f t="shared" si="630"/>
        <v>0</v>
      </c>
      <c r="X6327" s="828">
        <f t="shared" si="631"/>
        <v>0</v>
      </c>
      <c r="Y6327" s="1069">
        <f>[5]building!Y6318</f>
        <v>0</v>
      </c>
      <c r="Z6327" s="749">
        <f t="shared" si="632"/>
        <v>0</v>
      </c>
      <c r="AA6327" s="1071"/>
      <c r="AB6327" s="1071"/>
    </row>
    <row r="6328" spans="23:28" ht="70.5" customHeight="1">
      <c r="W6328" s="829">
        <f t="shared" si="630"/>
        <v>0</v>
      </c>
      <c r="X6328" s="828">
        <f t="shared" si="631"/>
        <v>0</v>
      </c>
      <c r="Y6328" s="1069">
        <f>[5]building!Y6319</f>
        <v>0</v>
      </c>
      <c r="Z6328" s="749">
        <f t="shared" si="632"/>
        <v>0</v>
      </c>
      <c r="AA6328" s="1071"/>
      <c r="AB6328" s="1071"/>
    </row>
    <row r="6329" spans="23:28" ht="70.5" customHeight="1">
      <c r="W6329" s="829">
        <f t="shared" si="630"/>
        <v>0</v>
      </c>
      <c r="X6329" s="828">
        <f t="shared" si="631"/>
        <v>0</v>
      </c>
      <c r="Y6329" s="1069">
        <f>[5]building!Y6320</f>
        <v>0</v>
      </c>
      <c r="Z6329" s="749">
        <f t="shared" si="632"/>
        <v>0</v>
      </c>
      <c r="AA6329" s="1071"/>
      <c r="AB6329" s="1071"/>
    </row>
    <row r="6330" spans="23:28" ht="70.5" customHeight="1">
      <c r="W6330" s="829">
        <f t="shared" si="630"/>
        <v>0</v>
      </c>
      <c r="X6330" s="828">
        <f t="shared" si="631"/>
        <v>0</v>
      </c>
      <c r="Y6330" s="1069">
        <f>[5]building!Y6321</f>
        <v>0</v>
      </c>
      <c r="Z6330" s="749">
        <f t="shared" si="632"/>
        <v>0</v>
      </c>
      <c r="AA6330" s="1071"/>
      <c r="AB6330" s="1071"/>
    </row>
    <row r="6331" spans="23:28" ht="70.5" customHeight="1">
      <c r="W6331" s="829">
        <f t="shared" si="630"/>
        <v>0</v>
      </c>
      <c r="X6331" s="828">
        <f t="shared" si="631"/>
        <v>0</v>
      </c>
      <c r="Y6331" s="1069">
        <f>[5]building!Y6322</f>
        <v>0</v>
      </c>
      <c r="Z6331" s="749">
        <f t="shared" si="632"/>
        <v>0</v>
      </c>
      <c r="AA6331" s="1071"/>
      <c r="AB6331" s="1071"/>
    </row>
    <row r="6332" spans="23:28" ht="70.5" customHeight="1">
      <c r="W6332" s="829">
        <f t="shared" si="630"/>
        <v>0</v>
      </c>
      <c r="X6332" s="828">
        <f t="shared" si="631"/>
        <v>0</v>
      </c>
      <c r="Y6332" s="1069">
        <f>[5]building!Y6323</f>
        <v>0</v>
      </c>
      <c r="Z6332" s="749">
        <f t="shared" si="632"/>
        <v>0</v>
      </c>
      <c r="AA6332" s="1071"/>
      <c r="AB6332" s="1071"/>
    </row>
    <row r="6333" spans="23:28" ht="70.5" customHeight="1">
      <c r="W6333" s="829">
        <f t="shared" si="630"/>
        <v>0</v>
      </c>
      <c r="X6333" s="828">
        <f t="shared" si="631"/>
        <v>0</v>
      </c>
      <c r="Y6333" s="1069">
        <f>[5]building!Y6324</f>
        <v>0</v>
      </c>
      <c r="Z6333" s="749">
        <f t="shared" si="632"/>
        <v>0</v>
      </c>
      <c r="AA6333" s="1071"/>
      <c r="AB6333" s="1071"/>
    </row>
    <row r="6334" spans="23:28" ht="70.5" customHeight="1">
      <c r="W6334" s="829">
        <f t="shared" si="630"/>
        <v>0</v>
      </c>
      <c r="X6334" s="828">
        <f t="shared" si="631"/>
        <v>0</v>
      </c>
      <c r="Y6334" s="1069">
        <f>[5]building!Y6325</f>
        <v>0</v>
      </c>
      <c r="Z6334" s="749">
        <f t="shared" si="632"/>
        <v>0</v>
      </c>
      <c r="AA6334" s="1071"/>
      <c r="AB6334" s="1071"/>
    </row>
    <row r="6335" spans="23:28" ht="70.5" customHeight="1">
      <c r="W6335" s="829">
        <f t="shared" si="630"/>
        <v>0</v>
      </c>
      <c r="X6335" s="828">
        <f t="shared" si="631"/>
        <v>0</v>
      </c>
      <c r="Y6335" s="1069">
        <f>[5]building!Y6326</f>
        <v>0</v>
      </c>
      <c r="Z6335" s="749">
        <f t="shared" si="632"/>
        <v>0</v>
      </c>
      <c r="AA6335" s="1071"/>
      <c r="AB6335" s="1071"/>
    </row>
    <row r="6336" spans="23:28" ht="70.5" customHeight="1">
      <c r="W6336" s="829">
        <f t="shared" si="630"/>
        <v>0</v>
      </c>
      <c r="X6336" s="828">
        <f t="shared" si="631"/>
        <v>0</v>
      </c>
      <c r="Y6336" s="1069">
        <f>[5]building!Y6327</f>
        <v>0</v>
      </c>
      <c r="Z6336" s="749">
        <f t="shared" si="632"/>
        <v>0</v>
      </c>
      <c r="AA6336" s="1071"/>
      <c r="AB6336" s="1071"/>
    </row>
    <row r="6337" spans="23:28" ht="70.5" customHeight="1">
      <c r="W6337" s="829">
        <f t="shared" si="630"/>
        <v>0</v>
      </c>
      <c r="X6337" s="828">
        <f t="shared" si="631"/>
        <v>0</v>
      </c>
      <c r="Y6337" s="1069">
        <f>[5]building!Y6328</f>
        <v>0</v>
      </c>
      <c r="Z6337" s="749">
        <f t="shared" si="632"/>
        <v>0</v>
      </c>
      <c r="AA6337" s="1071"/>
      <c r="AB6337" s="1071"/>
    </row>
    <row r="6338" spans="23:28" ht="70.5" customHeight="1">
      <c r="W6338" s="829">
        <f t="shared" si="630"/>
        <v>0</v>
      </c>
      <c r="X6338" s="828">
        <f t="shared" si="631"/>
        <v>0</v>
      </c>
      <c r="Y6338" s="1069">
        <f>[5]building!Y6329</f>
        <v>0</v>
      </c>
      <c r="Z6338" s="749">
        <f t="shared" si="632"/>
        <v>0</v>
      </c>
      <c r="AA6338" s="1071"/>
      <c r="AB6338" s="1071"/>
    </row>
    <row r="6339" spans="23:28" ht="70.5" customHeight="1">
      <c r="W6339" s="829">
        <f t="shared" si="630"/>
        <v>0</v>
      </c>
      <c r="X6339" s="828">
        <f t="shared" si="631"/>
        <v>0</v>
      </c>
      <c r="Y6339" s="1069">
        <f>[5]building!Y6330</f>
        <v>0</v>
      </c>
      <c r="Z6339" s="749">
        <f t="shared" si="632"/>
        <v>0</v>
      </c>
      <c r="AA6339" s="1071"/>
      <c r="AB6339" s="1071"/>
    </row>
    <row r="6340" spans="23:28" ht="70.5" customHeight="1">
      <c r="W6340" s="829">
        <f t="shared" si="630"/>
        <v>0</v>
      </c>
      <c r="X6340" s="828">
        <f t="shared" si="631"/>
        <v>0</v>
      </c>
      <c r="Y6340" s="1069">
        <f>[5]building!Y6331</f>
        <v>0</v>
      </c>
      <c r="Z6340" s="749">
        <f t="shared" si="632"/>
        <v>0</v>
      </c>
      <c r="AA6340" s="1071"/>
      <c r="AB6340" s="1071"/>
    </row>
    <row r="6341" spans="23:28" ht="70.5" customHeight="1">
      <c r="W6341" s="829">
        <f t="shared" si="630"/>
        <v>0</v>
      </c>
      <c r="X6341" s="828">
        <f t="shared" si="631"/>
        <v>0</v>
      </c>
      <c r="Y6341" s="1069">
        <f>[5]building!Y6332</f>
        <v>0</v>
      </c>
      <c r="Z6341" s="749">
        <f t="shared" si="632"/>
        <v>0</v>
      </c>
      <c r="AA6341" s="1071"/>
      <c r="AB6341" s="1071"/>
    </row>
    <row r="6342" spans="23:28" ht="70.5" customHeight="1">
      <c r="W6342" s="829">
        <f t="shared" si="630"/>
        <v>0</v>
      </c>
      <c r="X6342" s="828">
        <f t="shared" si="631"/>
        <v>0</v>
      </c>
      <c r="Y6342" s="1069">
        <f>[5]building!Y6333</f>
        <v>0</v>
      </c>
      <c r="Z6342" s="749">
        <f t="shared" si="632"/>
        <v>0</v>
      </c>
      <c r="AA6342" s="1071"/>
      <c r="AB6342" s="1071"/>
    </row>
    <row r="6343" spans="23:28" ht="70.5" customHeight="1">
      <c r="W6343" s="829">
        <f t="shared" si="630"/>
        <v>0</v>
      </c>
      <c r="X6343" s="828">
        <f t="shared" si="631"/>
        <v>0</v>
      </c>
      <c r="Y6343" s="1069">
        <f>[5]building!Y6334</f>
        <v>0</v>
      </c>
      <c r="Z6343" s="749">
        <f t="shared" si="632"/>
        <v>0</v>
      </c>
      <c r="AA6343" s="1071"/>
      <c r="AB6343" s="1071"/>
    </row>
    <row r="6344" spans="23:28" ht="70.5" customHeight="1">
      <c r="W6344" s="829">
        <f t="shared" si="630"/>
        <v>0</v>
      </c>
      <c r="X6344" s="828">
        <f t="shared" si="631"/>
        <v>0</v>
      </c>
      <c r="Y6344" s="1069">
        <f>[5]building!Y6335</f>
        <v>0</v>
      </c>
      <c r="Z6344" s="749">
        <f t="shared" si="632"/>
        <v>0</v>
      </c>
      <c r="AA6344" s="1071"/>
      <c r="AB6344" s="1071"/>
    </row>
    <row r="6345" spans="23:28" ht="70.5" customHeight="1">
      <c r="W6345" s="829">
        <f t="shared" si="630"/>
        <v>0</v>
      </c>
      <c r="X6345" s="828">
        <f t="shared" si="631"/>
        <v>0</v>
      </c>
      <c r="Y6345" s="1069">
        <f>[5]building!Y6336</f>
        <v>0</v>
      </c>
      <c r="Z6345" s="749">
        <f t="shared" si="632"/>
        <v>0</v>
      </c>
      <c r="AA6345" s="1071"/>
      <c r="AB6345" s="1071"/>
    </row>
    <row r="6346" spans="23:28" ht="70.5" customHeight="1">
      <c r="W6346" s="829">
        <f t="shared" si="630"/>
        <v>0</v>
      </c>
      <c r="X6346" s="828">
        <f t="shared" si="631"/>
        <v>0</v>
      </c>
      <c r="Y6346" s="1069">
        <f>[5]building!Y6337</f>
        <v>0</v>
      </c>
      <c r="Z6346" s="749">
        <f t="shared" si="632"/>
        <v>0</v>
      </c>
      <c r="AA6346" s="1071"/>
      <c r="AB6346" s="1071"/>
    </row>
    <row r="6347" spans="23:28" ht="70.5" customHeight="1">
      <c r="W6347" s="829">
        <f t="shared" si="630"/>
        <v>0</v>
      </c>
      <c r="X6347" s="828">
        <f t="shared" si="631"/>
        <v>0</v>
      </c>
      <c r="Y6347" s="1069">
        <f>[5]building!Y6338</f>
        <v>0</v>
      </c>
      <c r="Z6347" s="749">
        <f t="shared" si="632"/>
        <v>0</v>
      </c>
      <c r="AA6347" s="1071"/>
      <c r="AB6347" s="1071"/>
    </row>
    <row r="6348" spans="23:28" ht="70.5" customHeight="1">
      <c r="W6348" s="829">
        <f t="shared" si="630"/>
        <v>0</v>
      </c>
      <c r="X6348" s="828">
        <f t="shared" si="631"/>
        <v>0</v>
      </c>
      <c r="Y6348" s="1069">
        <f>[5]building!Y6339</f>
        <v>0</v>
      </c>
      <c r="Z6348" s="749">
        <f t="shared" si="632"/>
        <v>0</v>
      </c>
      <c r="AA6348" s="1071"/>
      <c r="AB6348" s="1071"/>
    </row>
    <row r="6349" spans="23:28" ht="70.5" customHeight="1">
      <c r="W6349" s="829">
        <f t="shared" si="630"/>
        <v>0</v>
      </c>
      <c r="X6349" s="828">
        <f t="shared" si="631"/>
        <v>0</v>
      </c>
      <c r="Y6349" s="1069">
        <f>[5]building!Y6340</f>
        <v>0</v>
      </c>
      <c r="Z6349" s="749">
        <f t="shared" si="632"/>
        <v>0</v>
      </c>
      <c r="AA6349" s="1071"/>
      <c r="AB6349" s="1071"/>
    </row>
    <row r="6350" spans="23:28" ht="70.5" customHeight="1">
      <c r="W6350" s="829">
        <f t="shared" si="630"/>
        <v>0</v>
      </c>
      <c r="X6350" s="828">
        <f t="shared" si="631"/>
        <v>0</v>
      </c>
      <c r="Y6350" s="1069">
        <f>[5]building!Y6341</f>
        <v>0</v>
      </c>
      <c r="Z6350" s="749">
        <f t="shared" si="632"/>
        <v>0</v>
      </c>
      <c r="AA6350" s="1071"/>
      <c r="AB6350" s="1071"/>
    </row>
    <row r="6351" spans="23:28" ht="70.5" customHeight="1">
      <c r="W6351" s="829">
        <f t="shared" si="630"/>
        <v>0</v>
      </c>
      <c r="X6351" s="828">
        <f t="shared" si="631"/>
        <v>0</v>
      </c>
      <c r="Y6351" s="1069">
        <f>[5]building!Y6342</f>
        <v>0</v>
      </c>
      <c r="Z6351" s="749">
        <f t="shared" si="632"/>
        <v>0</v>
      </c>
      <c r="AA6351" s="1071"/>
      <c r="AB6351" s="1071"/>
    </row>
    <row r="6352" spans="23:28" ht="70.5" customHeight="1">
      <c r="W6352" s="829">
        <f t="shared" si="630"/>
        <v>0</v>
      </c>
      <c r="X6352" s="828">
        <f t="shared" si="631"/>
        <v>0</v>
      </c>
      <c r="Y6352" s="1069">
        <f>[5]building!Y6343</f>
        <v>0</v>
      </c>
      <c r="Z6352" s="749">
        <f t="shared" si="632"/>
        <v>0</v>
      </c>
      <c r="AA6352" s="1071"/>
      <c r="AB6352" s="1071"/>
    </row>
    <row r="6353" spans="23:28" ht="70.5" customHeight="1">
      <c r="W6353" s="829">
        <f t="shared" si="630"/>
        <v>0</v>
      </c>
      <c r="X6353" s="828">
        <f t="shared" si="631"/>
        <v>0</v>
      </c>
      <c r="Y6353" s="1069">
        <f>[5]building!Y6344</f>
        <v>0</v>
      </c>
      <c r="Z6353" s="749">
        <f t="shared" si="632"/>
        <v>0</v>
      </c>
      <c r="AA6353" s="1071"/>
      <c r="AB6353" s="1071"/>
    </row>
    <row r="6354" spans="23:28" ht="70.5" customHeight="1">
      <c r="W6354" s="829">
        <f t="shared" si="630"/>
        <v>0</v>
      </c>
      <c r="X6354" s="828">
        <f t="shared" si="631"/>
        <v>0</v>
      </c>
      <c r="Y6354" s="1069">
        <f>[5]building!Y6345</f>
        <v>0</v>
      </c>
      <c r="Z6354" s="749">
        <f t="shared" si="632"/>
        <v>0</v>
      </c>
      <c r="AA6354" s="1071"/>
      <c r="AB6354" s="1071"/>
    </row>
    <row r="6355" spans="23:28" ht="70.5" customHeight="1">
      <c r="W6355" s="829">
        <f t="shared" si="630"/>
        <v>0</v>
      </c>
      <c r="X6355" s="828">
        <f t="shared" si="631"/>
        <v>0</v>
      </c>
      <c r="Y6355" s="1069">
        <f>[5]building!Y6346</f>
        <v>0</v>
      </c>
      <c r="Z6355" s="749">
        <f t="shared" si="632"/>
        <v>0</v>
      </c>
      <c r="AA6355" s="1071"/>
      <c r="AB6355" s="1071"/>
    </row>
    <row r="6356" spans="23:28" ht="70.5" customHeight="1">
      <c r="W6356" s="829">
        <f t="shared" si="630"/>
        <v>0</v>
      </c>
      <c r="X6356" s="828">
        <f t="shared" si="631"/>
        <v>0</v>
      </c>
      <c r="Y6356" s="1069">
        <f>[5]building!Y6347</f>
        <v>0</v>
      </c>
      <c r="Z6356" s="749">
        <f t="shared" si="632"/>
        <v>0</v>
      </c>
      <c r="AA6356" s="1071"/>
      <c r="AB6356" s="1071"/>
    </row>
    <row r="6357" spans="23:28" ht="70.5" customHeight="1">
      <c r="W6357" s="829">
        <f t="shared" si="630"/>
        <v>0</v>
      </c>
      <c r="X6357" s="828">
        <f t="shared" si="631"/>
        <v>0</v>
      </c>
      <c r="Y6357" s="1069">
        <f>[5]building!Y6348</f>
        <v>0</v>
      </c>
      <c r="Z6357" s="749">
        <f t="shared" si="632"/>
        <v>0</v>
      </c>
      <c r="AA6357" s="1071"/>
      <c r="AB6357" s="1071"/>
    </row>
    <row r="6358" spans="23:28" ht="70.5" customHeight="1">
      <c r="W6358" s="829">
        <f t="shared" si="630"/>
        <v>0</v>
      </c>
      <c r="X6358" s="828">
        <f t="shared" si="631"/>
        <v>0</v>
      </c>
      <c r="Y6358" s="1069">
        <f>[5]building!Y6349</f>
        <v>0</v>
      </c>
      <c r="Z6358" s="749">
        <f t="shared" si="632"/>
        <v>0</v>
      </c>
      <c r="AA6358" s="1071"/>
      <c r="AB6358" s="1071"/>
    </row>
    <row r="6359" spans="23:28" ht="70.5" customHeight="1">
      <c r="W6359" s="829">
        <f t="shared" si="630"/>
        <v>0</v>
      </c>
      <c r="X6359" s="828">
        <f t="shared" si="631"/>
        <v>0</v>
      </c>
      <c r="Y6359" s="1069">
        <f>[5]building!Y6350</f>
        <v>0</v>
      </c>
      <c r="Z6359" s="749">
        <f t="shared" si="632"/>
        <v>0</v>
      </c>
      <c r="AA6359" s="1071"/>
      <c r="AB6359" s="1071"/>
    </row>
    <row r="6360" spans="23:28" ht="70.5" customHeight="1">
      <c r="W6360" s="829">
        <f t="shared" si="630"/>
        <v>0</v>
      </c>
      <c r="X6360" s="828">
        <f t="shared" si="631"/>
        <v>0</v>
      </c>
      <c r="Y6360" s="1069">
        <f>[5]building!Y6351</f>
        <v>0</v>
      </c>
      <c r="Z6360" s="749">
        <f t="shared" si="632"/>
        <v>0</v>
      </c>
      <c r="AA6360" s="1071"/>
      <c r="AB6360" s="1071"/>
    </row>
    <row r="6361" spans="23:28" ht="70.5" customHeight="1">
      <c r="W6361" s="829">
        <f t="shared" si="630"/>
        <v>0</v>
      </c>
      <c r="X6361" s="828">
        <f t="shared" si="631"/>
        <v>0</v>
      </c>
      <c r="Y6361" s="1069">
        <f>[5]building!Y6352</f>
        <v>0</v>
      </c>
      <c r="Z6361" s="749">
        <f t="shared" si="632"/>
        <v>0</v>
      </c>
      <c r="AA6361" s="1071"/>
      <c r="AB6361" s="1071"/>
    </row>
    <row r="6362" spans="23:28" ht="70.5" customHeight="1">
      <c r="W6362" s="829">
        <f t="shared" si="630"/>
        <v>0</v>
      </c>
      <c r="X6362" s="828">
        <f t="shared" si="631"/>
        <v>0</v>
      </c>
      <c r="Y6362" s="1069">
        <f>[5]building!Y6353</f>
        <v>0</v>
      </c>
      <c r="Z6362" s="749">
        <f t="shared" si="632"/>
        <v>0</v>
      </c>
      <c r="AA6362" s="1071"/>
      <c r="AB6362" s="1071"/>
    </row>
    <row r="6363" spans="23:28" ht="70.5" customHeight="1">
      <c r="W6363" s="829">
        <f t="shared" si="630"/>
        <v>0</v>
      </c>
      <c r="X6363" s="828">
        <f t="shared" si="631"/>
        <v>0</v>
      </c>
      <c r="Y6363" s="1069">
        <f>[5]building!Y6354</f>
        <v>0</v>
      </c>
      <c r="Z6363" s="749">
        <f t="shared" si="632"/>
        <v>0</v>
      </c>
      <c r="AA6363" s="1071"/>
      <c r="AB6363" s="1071"/>
    </row>
    <row r="6364" spans="23:28" ht="70.5" customHeight="1">
      <c r="W6364" s="829">
        <f t="shared" si="630"/>
        <v>0</v>
      </c>
      <c r="X6364" s="828">
        <f t="shared" si="631"/>
        <v>0</v>
      </c>
      <c r="Y6364" s="1069">
        <f>[5]building!Y6355</f>
        <v>0</v>
      </c>
      <c r="Z6364" s="749">
        <f t="shared" si="632"/>
        <v>0</v>
      </c>
      <c r="AA6364" s="1071"/>
      <c r="AB6364" s="1071"/>
    </row>
    <row r="6365" spans="23:28" ht="70.5" customHeight="1">
      <c r="W6365" s="829">
        <f t="shared" si="630"/>
        <v>0</v>
      </c>
      <c r="X6365" s="828">
        <f t="shared" si="631"/>
        <v>0</v>
      </c>
      <c r="Y6365" s="1069">
        <f>[5]building!Y6356</f>
        <v>0</v>
      </c>
      <c r="Z6365" s="749">
        <f t="shared" si="632"/>
        <v>0</v>
      </c>
      <c r="AA6365" s="1071"/>
      <c r="AB6365" s="1071"/>
    </row>
    <row r="6366" spans="23:28" ht="70.5" customHeight="1">
      <c r="W6366" s="829">
        <f t="shared" ref="W6366:W6429" si="633">G6366+I6366+K6366+M6366+O6366+Q6366+S6366+U6366</f>
        <v>0</v>
      </c>
      <c r="X6366" s="828">
        <f t="shared" ref="X6366:X6429" si="634">W6366*C6366</f>
        <v>0</v>
      </c>
      <c r="Y6366" s="1069">
        <f>[5]building!Y6357</f>
        <v>0</v>
      </c>
      <c r="Z6366" s="749">
        <f t="shared" ref="Z6366:Z6429" si="635">Y6366*C6366</f>
        <v>0</v>
      </c>
      <c r="AA6366" s="1071"/>
      <c r="AB6366" s="1071"/>
    </row>
    <row r="6367" spans="23:28" ht="70.5" customHeight="1">
      <c r="W6367" s="829">
        <f t="shared" si="633"/>
        <v>0</v>
      </c>
      <c r="X6367" s="828">
        <f t="shared" si="634"/>
        <v>0</v>
      </c>
      <c r="Y6367" s="1069">
        <f>[5]building!Y6358</f>
        <v>0</v>
      </c>
      <c r="Z6367" s="749">
        <f t="shared" si="635"/>
        <v>0</v>
      </c>
      <c r="AA6367" s="1071"/>
      <c r="AB6367" s="1071"/>
    </row>
    <row r="6368" spans="23:28" ht="70.5" customHeight="1">
      <c r="W6368" s="829">
        <f t="shared" si="633"/>
        <v>0</v>
      </c>
      <c r="X6368" s="828">
        <f t="shared" si="634"/>
        <v>0</v>
      </c>
      <c r="Y6368" s="1069">
        <f>[5]building!Y6359</f>
        <v>0</v>
      </c>
      <c r="Z6368" s="749">
        <f t="shared" si="635"/>
        <v>0</v>
      </c>
      <c r="AA6368" s="1071"/>
      <c r="AB6368" s="1071"/>
    </row>
    <row r="6369" spans="23:28" ht="70.5" customHeight="1">
      <c r="W6369" s="829">
        <f t="shared" si="633"/>
        <v>0</v>
      </c>
      <c r="X6369" s="828">
        <f t="shared" si="634"/>
        <v>0</v>
      </c>
      <c r="Y6369" s="1069">
        <f>[5]building!Y6360</f>
        <v>0</v>
      </c>
      <c r="Z6369" s="749">
        <f t="shared" si="635"/>
        <v>0</v>
      </c>
      <c r="AA6369" s="1071"/>
      <c r="AB6369" s="1071"/>
    </row>
    <row r="6370" spans="23:28" ht="70.5" customHeight="1">
      <c r="W6370" s="829">
        <f t="shared" si="633"/>
        <v>0</v>
      </c>
      <c r="X6370" s="828">
        <f t="shared" si="634"/>
        <v>0</v>
      </c>
      <c r="Y6370" s="1069">
        <f>[5]building!Y6361</f>
        <v>0</v>
      </c>
      <c r="Z6370" s="749">
        <f t="shared" si="635"/>
        <v>0</v>
      </c>
      <c r="AA6370" s="1071"/>
      <c r="AB6370" s="1071"/>
    </row>
    <row r="6371" spans="23:28" ht="70.5" customHeight="1">
      <c r="W6371" s="829">
        <f t="shared" si="633"/>
        <v>0</v>
      </c>
      <c r="X6371" s="828">
        <f t="shared" si="634"/>
        <v>0</v>
      </c>
      <c r="Y6371" s="1069">
        <f>[5]building!Y6362</f>
        <v>0</v>
      </c>
      <c r="Z6371" s="749">
        <f t="shared" si="635"/>
        <v>0</v>
      </c>
      <c r="AA6371" s="1071"/>
      <c r="AB6371" s="1071"/>
    </row>
    <row r="6372" spans="23:28" ht="70.5" customHeight="1">
      <c r="W6372" s="829">
        <f t="shared" si="633"/>
        <v>0</v>
      </c>
      <c r="X6372" s="828">
        <f t="shared" si="634"/>
        <v>0</v>
      </c>
      <c r="Y6372" s="1069">
        <f>[5]building!Y6363</f>
        <v>0</v>
      </c>
      <c r="Z6372" s="749">
        <f t="shared" si="635"/>
        <v>0</v>
      </c>
      <c r="AA6372" s="1071"/>
      <c r="AB6372" s="1071"/>
    </row>
    <row r="6373" spans="23:28" ht="70.5" customHeight="1">
      <c r="W6373" s="829">
        <f t="shared" si="633"/>
        <v>0</v>
      </c>
      <c r="X6373" s="828">
        <f t="shared" si="634"/>
        <v>0</v>
      </c>
      <c r="Y6373" s="1069">
        <f>[5]building!Y6364</f>
        <v>0</v>
      </c>
      <c r="Z6373" s="749">
        <f t="shared" si="635"/>
        <v>0</v>
      </c>
      <c r="AA6373" s="1071"/>
      <c r="AB6373" s="1071"/>
    </row>
    <row r="6374" spans="23:28" ht="70.5" customHeight="1">
      <c r="W6374" s="829">
        <f t="shared" si="633"/>
        <v>0</v>
      </c>
      <c r="X6374" s="828">
        <f t="shared" si="634"/>
        <v>0</v>
      </c>
      <c r="Y6374" s="1069">
        <f>[5]building!Y6365</f>
        <v>0</v>
      </c>
      <c r="Z6374" s="749">
        <f t="shared" si="635"/>
        <v>0</v>
      </c>
      <c r="AA6374" s="1071"/>
      <c r="AB6374" s="1071"/>
    </row>
    <row r="6375" spans="23:28" ht="70.5" customHeight="1">
      <c r="W6375" s="829">
        <f t="shared" si="633"/>
        <v>0</v>
      </c>
      <c r="X6375" s="828">
        <f t="shared" si="634"/>
        <v>0</v>
      </c>
      <c r="Y6375" s="1069">
        <f>[5]building!Y6366</f>
        <v>0</v>
      </c>
      <c r="Z6375" s="749">
        <f t="shared" si="635"/>
        <v>0</v>
      </c>
      <c r="AA6375" s="1071"/>
      <c r="AB6375" s="1071"/>
    </row>
    <row r="6376" spans="23:28" ht="70.5" customHeight="1">
      <c r="W6376" s="829">
        <f t="shared" si="633"/>
        <v>0</v>
      </c>
      <c r="X6376" s="828">
        <f t="shared" si="634"/>
        <v>0</v>
      </c>
      <c r="Y6376" s="1069">
        <f>[5]building!Y6367</f>
        <v>0</v>
      </c>
      <c r="Z6376" s="749">
        <f t="shared" si="635"/>
        <v>0</v>
      </c>
      <c r="AA6376" s="1071"/>
      <c r="AB6376" s="1071"/>
    </row>
    <row r="6377" spans="23:28" ht="70.5" customHeight="1">
      <c r="W6377" s="829">
        <f t="shared" si="633"/>
        <v>0</v>
      </c>
      <c r="X6377" s="828">
        <f t="shared" si="634"/>
        <v>0</v>
      </c>
      <c r="Y6377" s="1069">
        <f>[5]building!Y6368</f>
        <v>0</v>
      </c>
      <c r="Z6377" s="749">
        <f t="shared" si="635"/>
        <v>0</v>
      </c>
      <c r="AA6377" s="1071"/>
      <c r="AB6377" s="1071"/>
    </row>
    <row r="6378" spans="23:28" ht="70.5" customHeight="1">
      <c r="W6378" s="829">
        <f t="shared" si="633"/>
        <v>0</v>
      </c>
      <c r="X6378" s="828">
        <f t="shared" si="634"/>
        <v>0</v>
      </c>
      <c r="Y6378" s="1069">
        <f>[5]building!Y6369</f>
        <v>0</v>
      </c>
      <c r="Z6378" s="749">
        <f t="shared" si="635"/>
        <v>0</v>
      </c>
      <c r="AA6378" s="1071"/>
      <c r="AB6378" s="1071"/>
    </row>
    <row r="6379" spans="23:28" ht="70.5" customHeight="1">
      <c r="W6379" s="829">
        <f t="shared" si="633"/>
        <v>0</v>
      </c>
      <c r="X6379" s="828">
        <f t="shared" si="634"/>
        <v>0</v>
      </c>
      <c r="Y6379" s="1069">
        <f>[5]building!Y6370</f>
        <v>0</v>
      </c>
      <c r="Z6379" s="749">
        <f t="shared" si="635"/>
        <v>0</v>
      </c>
      <c r="AA6379" s="1071"/>
      <c r="AB6379" s="1071"/>
    </row>
    <row r="6380" spans="23:28" ht="70.5" customHeight="1">
      <c r="W6380" s="829">
        <f t="shared" si="633"/>
        <v>0</v>
      </c>
      <c r="X6380" s="828">
        <f t="shared" si="634"/>
        <v>0</v>
      </c>
      <c r="Y6380" s="1069">
        <f>[5]building!Y6371</f>
        <v>0</v>
      </c>
      <c r="Z6380" s="749">
        <f t="shared" si="635"/>
        <v>0</v>
      </c>
      <c r="AA6380" s="1071"/>
      <c r="AB6380" s="1071"/>
    </row>
    <row r="6381" spans="23:28" ht="70.5" customHeight="1">
      <c r="W6381" s="829">
        <f t="shared" si="633"/>
        <v>0</v>
      </c>
      <c r="X6381" s="828">
        <f t="shared" si="634"/>
        <v>0</v>
      </c>
      <c r="Y6381" s="1069">
        <f>[5]building!Y6372</f>
        <v>0</v>
      </c>
      <c r="Z6381" s="749">
        <f t="shared" si="635"/>
        <v>0</v>
      </c>
      <c r="AA6381" s="1071"/>
      <c r="AB6381" s="1071"/>
    </row>
    <row r="6382" spans="23:28" ht="70.5" customHeight="1">
      <c r="W6382" s="829">
        <f t="shared" si="633"/>
        <v>0</v>
      </c>
      <c r="X6382" s="828">
        <f t="shared" si="634"/>
        <v>0</v>
      </c>
      <c r="Y6382" s="1069">
        <f>[5]building!Y6373</f>
        <v>0</v>
      </c>
      <c r="Z6382" s="749">
        <f t="shared" si="635"/>
        <v>0</v>
      </c>
      <c r="AA6382" s="1071"/>
      <c r="AB6382" s="1071"/>
    </row>
    <row r="6383" spans="23:28" ht="70.5" customHeight="1">
      <c r="W6383" s="829">
        <f t="shared" si="633"/>
        <v>0</v>
      </c>
      <c r="X6383" s="828">
        <f t="shared" si="634"/>
        <v>0</v>
      </c>
      <c r="Y6383" s="1069">
        <f>[5]building!Y6374</f>
        <v>0</v>
      </c>
      <c r="Z6383" s="749">
        <f t="shared" si="635"/>
        <v>0</v>
      </c>
      <c r="AA6383" s="1071"/>
      <c r="AB6383" s="1071"/>
    </row>
    <row r="6384" spans="23:28" ht="70.5" customHeight="1">
      <c r="W6384" s="829">
        <f t="shared" si="633"/>
        <v>0</v>
      </c>
      <c r="X6384" s="828">
        <f t="shared" si="634"/>
        <v>0</v>
      </c>
      <c r="Y6384" s="1069">
        <f>[5]building!Y6375</f>
        <v>0</v>
      </c>
      <c r="Z6384" s="749">
        <f t="shared" si="635"/>
        <v>0</v>
      </c>
      <c r="AA6384" s="1071"/>
      <c r="AB6384" s="1071"/>
    </row>
    <row r="6385" spans="23:28" ht="70.5" customHeight="1">
      <c r="W6385" s="829">
        <f t="shared" si="633"/>
        <v>0</v>
      </c>
      <c r="X6385" s="828">
        <f t="shared" si="634"/>
        <v>0</v>
      </c>
      <c r="Y6385" s="1069">
        <f>[5]building!Y6376</f>
        <v>0</v>
      </c>
      <c r="Z6385" s="749">
        <f t="shared" si="635"/>
        <v>0</v>
      </c>
      <c r="AA6385" s="1071"/>
      <c r="AB6385" s="1071"/>
    </row>
    <row r="6386" spans="23:28" ht="70.5" customHeight="1">
      <c r="W6386" s="829">
        <f t="shared" si="633"/>
        <v>0</v>
      </c>
      <c r="X6386" s="828">
        <f t="shared" si="634"/>
        <v>0</v>
      </c>
      <c r="Y6386" s="1069">
        <f>[5]building!Y6377</f>
        <v>0</v>
      </c>
      <c r="Z6386" s="749">
        <f t="shared" si="635"/>
        <v>0</v>
      </c>
      <c r="AA6386" s="1071"/>
      <c r="AB6386" s="1071"/>
    </row>
    <row r="6387" spans="23:28" ht="70.5" customHeight="1">
      <c r="W6387" s="829">
        <f t="shared" si="633"/>
        <v>0</v>
      </c>
      <c r="X6387" s="828">
        <f t="shared" si="634"/>
        <v>0</v>
      </c>
      <c r="Y6387" s="1069">
        <f>[5]building!Y6378</f>
        <v>0</v>
      </c>
      <c r="Z6387" s="749">
        <f t="shared" si="635"/>
        <v>0</v>
      </c>
      <c r="AA6387" s="1071"/>
      <c r="AB6387" s="1071"/>
    </row>
    <row r="6388" spans="23:28" ht="70.5" customHeight="1">
      <c r="W6388" s="829">
        <f t="shared" si="633"/>
        <v>0</v>
      </c>
      <c r="X6388" s="828">
        <f t="shared" si="634"/>
        <v>0</v>
      </c>
      <c r="Y6388" s="1069">
        <f>[5]building!Y6379</f>
        <v>0</v>
      </c>
      <c r="Z6388" s="749">
        <f t="shared" si="635"/>
        <v>0</v>
      </c>
      <c r="AA6388" s="1071"/>
      <c r="AB6388" s="1071"/>
    </row>
    <row r="6389" spans="23:28" ht="70.5" customHeight="1">
      <c r="W6389" s="829">
        <f t="shared" si="633"/>
        <v>0</v>
      </c>
      <c r="X6389" s="828">
        <f t="shared" si="634"/>
        <v>0</v>
      </c>
      <c r="Y6389" s="1069">
        <f>[5]building!Y6380</f>
        <v>0</v>
      </c>
      <c r="Z6389" s="749">
        <f t="shared" si="635"/>
        <v>0</v>
      </c>
      <c r="AA6389" s="1071"/>
      <c r="AB6389" s="1071"/>
    </row>
    <row r="6390" spans="23:28" ht="70.5" customHeight="1">
      <c r="W6390" s="829">
        <f t="shared" si="633"/>
        <v>0</v>
      </c>
      <c r="X6390" s="828">
        <f t="shared" si="634"/>
        <v>0</v>
      </c>
      <c r="Y6390" s="1069">
        <f>[5]building!Y6381</f>
        <v>0</v>
      </c>
      <c r="Z6390" s="749">
        <f t="shared" si="635"/>
        <v>0</v>
      </c>
      <c r="AA6390" s="1071"/>
      <c r="AB6390" s="1071"/>
    </row>
    <row r="6391" spans="23:28" ht="70.5" customHeight="1">
      <c r="W6391" s="829">
        <f t="shared" si="633"/>
        <v>0</v>
      </c>
      <c r="X6391" s="828">
        <f t="shared" si="634"/>
        <v>0</v>
      </c>
      <c r="Y6391" s="1069">
        <f>[5]building!Y6382</f>
        <v>0</v>
      </c>
      <c r="Z6391" s="749">
        <f t="shared" si="635"/>
        <v>0</v>
      </c>
      <c r="AA6391" s="1071"/>
      <c r="AB6391" s="1071"/>
    </row>
    <row r="6392" spans="23:28" ht="70.5" customHeight="1">
      <c r="W6392" s="829">
        <f t="shared" si="633"/>
        <v>0</v>
      </c>
      <c r="X6392" s="828">
        <f t="shared" si="634"/>
        <v>0</v>
      </c>
      <c r="Y6392" s="1069">
        <f>[5]building!Y6383</f>
        <v>0</v>
      </c>
      <c r="Z6392" s="749">
        <f t="shared" si="635"/>
        <v>0</v>
      </c>
      <c r="AA6392" s="1071"/>
      <c r="AB6392" s="1071"/>
    </row>
    <row r="6393" spans="23:28" ht="70.5" customHeight="1">
      <c r="W6393" s="829">
        <f t="shared" si="633"/>
        <v>0</v>
      </c>
      <c r="X6393" s="828">
        <f t="shared" si="634"/>
        <v>0</v>
      </c>
      <c r="Y6393" s="1069">
        <f>[5]building!Y6384</f>
        <v>0</v>
      </c>
      <c r="Z6393" s="749">
        <f t="shared" si="635"/>
        <v>0</v>
      </c>
      <c r="AA6393" s="1071"/>
      <c r="AB6393" s="1071"/>
    </row>
    <row r="6394" spans="23:28" ht="70.5" customHeight="1">
      <c r="W6394" s="829">
        <f t="shared" si="633"/>
        <v>0</v>
      </c>
      <c r="X6394" s="828">
        <f t="shared" si="634"/>
        <v>0</v>
      </c>
      <c r="Y6394" s="1069">
        <f>[5]building!Y6385</f>
        <v>0</v>
      </c>
      <c r="Z6394" s="749">
        <f t="shared" si="635"/>
        <v>0</v>
      </c>
      <c r="AA6394" s="1071"/>
      <c r="AB6394" s="1071"/>
    </row>
    <row r="6395" spans="23:28" ht="70.5" customHeight="1">
      <c r="W6395" s="829">
        <f t="shared" si="633"/>
        <v>0</v>
      </c>
      <c r="X6395" s="828">
        <f t="shared" si="634"/>
        <v>0</v>
      </c>
      <c r="Y6395" s="1069">
        <f>[5]building!Y6386</f>
        <v>0</v>
      </c>
      <c r="Z6395" s="749">
        <f t="shared" si="635"/>
        <v>0</v>
      </c>
      <c r="AA6395" s="1071"/>
      <c r="AB6395" s="1071"/>
    </row>
    <row r="6396" spans="23:28" ht="70.5" customHeight="1">
      <c r="W6396" s="829">
        <f t="shared" si="633"/>
        <v>0</v>
      </c>
      <c r="X6396" s="828">
        <f t="shared" si="634"/>
        <v>0</v>
      </c>
      <c r="Y6396" s="1069">
        <f>[5]building!Y6387</f>
        <v>0</v>
      </c>
      <c r="Z6396" s="749">
        <f t="shared" si="635"/>
        <v>0</v>
      </c>
      <c r="AA6396" s="1071"/>
      <c r="AB6396" s="1071"/>
    </row>
    <row r="6397" spans="23:28" ht="70.5" customHeight="1">
      <c r="W6397" s="829">
        <f t="shared" si="633"/>
        <v>0</v>
      </c>
      <c r="X6397" s="828">
        <f t="shared" si="634"/>
        <v>0</v>
      </c>
      <c r="Y6397" s="1069">
        <f>[5]building!Y6388</f>
        <v>0</v>
      </c>
      <c r="Z6397" s="749">
        <f t="shared" si="635"/>
        <v>0</v>
      </c>
      <c r="AA6397" s="1071"/>
      <c r="AB6397" s="1071"/>
    </row>
    <row r="6398" spans="23:28" ht="70.5" customHeight="1">
      <c r="W6398" s="829">
        <f t="shared" si="633"/>
        <v>0</v>
      </c>
      <c r="X6398" s="828">
        <f t="shared" si="634"/>
        <v>0</v>
      </c>
      <c r="Y6398" s="1069">
        <f>[5]building!Y6389</f>
        <v>0</v>
      </c>
      <c r="Z6398" s="749">
        <f t="shared" si="635"/>
        <v>0</v>
      </c>
      <c r="AA6398" s="1071"/>
      <c r="AB6398" s="1071"/>
    </row>
    <row r="6399" spans="23:28" ht="70.5" customHeight="1">
      <c r="W6399" s="829">
        <f t="shared" si="633"/>
        <v>0</v>
      </c>
      <c r="X6399" s="828">
        <f t="shared" si="634"/>
        <v>0</v>
      </c>
      <c r="Y6399" s="1069">
        <f>[5]building!Y6390</f>
        <v>0</v>
      </c>
      <c r="Z6399" s="749">
        <f t="shared" si="635"/>
        <v>0</v>
      </c>
      <c r="AA6399" s="1071"/>
      <c r="AB6399" s="1071"/>
    </row>
    <row r="6400" spans="23:28" ht="70.5" customHeight="1">
      <c r="W6400" s="829">
        <f t="shared" si="633"/>
        <v>0</v>
      </c>
      <c r="X6400" s="828">
        <f t="shared" si="634"/>
        <v>0</v>
      </c>
      <c r="Y6400" s="1069">
        <f>[5]building!Y6391</f>
        <v>0</v>
      </c>
      <c r="Z6400" s="749">
        <f t="shared" si="635"/>
        <v>0</v>
      </c>
      <c r="AA6400" s="1071"/>
      <c r="AB6400" s="1071"/>
    </row>
    <row r="6401" spans="23:28" ht="70.5" customHeight="1">
      <c r="W6401" s="829">
        <f t="shared" si="633"/>
        <v>0</v>
      </c>
      <c r="X6401" s="828">
        <f t="shared" si="634"/>
        <v>0</v>
      </c>
      <c r="Y6401" s="1069">
        <f>[5]building!Y6392</f>
        <v>0</v>
      </c>
      <c r="Z6401" s="749">
        <f t="shared" si="635"/>
        <v>0</v>
      </c>
      <c r="AA6401" s="1071"/>
      <c r="AB6401" s="1071"/>
    </row>
    <row r="6402" spans="23:28" ht="70.5" customHeight="1">
      <c r="W6402" s="829">
        <f t="shared" si="633"/>
        <v>0</v>
      </c>
      <c r="X6402" s="828">
        <f t="shared" si="634"/>
        <v>0</v>
      </c>
      <c r="Y6402" s="1069">
        <f>[5]building!Y6393</f>
        <v>0</v>
      </c>
      <c r="Z6402" s="749">
        <f t="shared" si="635"/>
        <v>0</v>
      </c>
      <c r="AA6402" s="1071"/>
      <c r="AB6402" s="1071"/>
    </row>
    <row r="6403" spans="23:28" ht="70.5" customHeight="1">
      <c r="W6403" s="829">
        <f t="shared" si="633"/>
        <v>0</v>
      </c>
      <c r="X6403" s="828">
        <f t="shared" si="634"/>
        <v>0</v>
      </c>
      <c r="Y6403" s="1069">
        <f>[5]building!Y6394</f>
        <v>0</v>
      </c>
      <c r="Z6403" s="749">
        <f t="shared" si="635"/>
        <v>0</v>
      </c>
      <c r="AA6403" s="1071"/>
      <c r="AB6403" s="1071"/>
    </row>
    <row r="6404" spans="23:28" ht="70.5" customHeight="1">
      <c r="W6404" s="829">
        <f t="shared" si="633"/>
        <v>0</v>
      </c>
      <c r="X6404" s="828">
        <f t="shared" si="634"/>
        <v>0</v>
      </c>
      <c r="Y6404" s="1069">
        <f>[5]building!Y6395</f>
        <v>0</v>
      </c>
      <c r="Z6404" s="749">
        <f t="shared" si="635"/>
        <v>0</v>
      </c>
      <c r="AA6404" s="1071"/>
      <c r="AB6404" s="1071"/>
    </row>
    <row r="6405" spans="23:28" ht="70.5" customHeight="1">
      <c r="W6405" s="829">
        <f t="shared" si="633"/>
        <v>0</v>
      </c>
      <c r="X6405" s="828">
        <f t="shared" si="634"/>
        <v>0</v>
      </c>
      <c r="Y6405" s="1069">
        <f>[5]building!Y6396</f>
        <v>0</v>
      </c>
      <c r="Z6405" s="749">
        <f t="shared" si="635"/>
        <v>0</v>
      </c>
      <c r="AA6405" s="1071"/>
      <c r="AB6405" s="1071"/>
    </row>
    <row r="6406" spans="23:28" ht="70.5" customHeight="1">
      <c r="W6406" s="829">
        <f t="shared" si="633"/>
        <v>0</v>
      </c>
      <c r="X6406" s="828">
        <f t="shared" si="634"/>
        <v>0</v>
      </c>
      <c r="Y6406" s="1069">
        <f>[5]building!Y6397</f>
        <v>0</v>
      </c>
      <c r="Z6406" s="749">
        <f t="shared" si="635"/>
        <v>0</v>
      </c>
      <c r="AA6406" s="1071"/>
      <c r="AB6406" s="1071"/>
    </row>
    <row r="6407" spans="23:28" ht="70.5" customHeight="1">
      <c r="W6407" s="829">
        <f t="shared" si="633"/>
        <v>0</v>
      </c>
      <c r="X6407" s="828">
        <f t="shared" si="634"/>
        <v>0</v>
      </c>
      <c r="Y6407" s="1069">
        <f>[5]building!Y6398</f>
        <v>0</v>
      </c>
      <c r="Z6407" s="749">
        <f t="shared" si="635"/>
        <v>0</v>
      </c>
      <c r="AA6407" s="1071"/>
      <c r="AB6407" s="1071"/>
    </row>
    <row r="6408" spans="23:28" ht="70.5" customHeight="1">
      <c r="W6408" s="829">
        <f t="shared" si="633"/>
        <v>0</v>
      </c>
      <c r="X6408" s="828">
        <f t="shared" si="634"/>
        <v>0</v>
      </c>
      <c r="Y6408" s="1069">
        <f>[5]building!Y6399</f>
        <v>0</v>
      </c>
      <c r="Z6408" s="749">
        <f t="shared" si="635"/>
        <v>0</v>
      </c>
      <c r="AA6408" s="1071"/>
      <c r="AB6408" s="1071"/>
    </row>
    <row r="6409" spans="23:28" ht="70.5" customHeight="1">
      <c r="W6409" s="829">
        <f t="shared" si="633"/>
        <v>0</v>
      </c>
      <c r="X6409" s="828">
        <f t="shared" si="634"/>
        <v>0</v>
      </c>
      <c r="Y6409" s="1069">
        <f>[5]building!Y6400</f>
        <v>0</v>
      </c>
      <c r="Z6409" s="749">
        <f t="shared" si="635"/>
        <v>0</v>
      </c>
      <c r="AA6409" s="1071"/>
      <c r="AB6409" s="1071"/>
    </row>
    <row r="6410" spans="23:28" ht="70.5" customHeight="1">
      <c r="W6410" s="829">
        <f t="shared" si="633"/>
        <v>0</v>
      </c>
      <c r="X6410" s="828">
        <f t="shared" si="634"/>
        <v>0</v>
      </c>
      <c r="Y6410" s="1069">
        <f>[5]building!Y6401</f>
        <v>0</v>
      </c>
      <c r="Z6410" s="749">
        <f t="shared" si="635"/>
        <v>0</v>
      </c>
      <c r="AA6410" s="1071"/>
      <c r="AB6410" s="1071"/>
    </row>
    <row r="6411" spans="23:28" ht="70.5" customHeight="1">
      <c r="W6411" s="829">
        <f t="shared" si="633"/>
        <v>0</v>
      </c>
      <c r="X6411" s="828">
        <f t="shared" si="634"/>
        <v>0</v>
      </c>
      <c r="Y6411" s="1069">
        <f>[5]building!Y6402</f>
        <v>0</v>
      </c>
      <c r="Z6411" s="749">
        <f t="shared" si="635"/>
        <v>0</v>
      </c>
      <c r="AA6411" s="1071"/>
      <c r="AB6411" s="1071"/>
    </row>
    <row r="6412" spans="23:28" ht="70.5" customHeight="1">
      <c r="W6412" s="829">
        <f t="shared" si="633"/>
        <v>0</v>
      </c>
      <c r="X6412" s="828">
        <f t="shared" si="634"/>
        <v>0</v>
      </c>
      <c r="Y6412" s="1069">
        <f>[5]building!Y6403</f>
        <v>0</v>
      </c>
      <c r="Z6412" s="749">
        <f t="shared" si="635"/>
        <v>0</v>
      </c>
      <c r="AA6412" s="1071"/>
      <c r="AB6412" s="1071"/>
    </row>
    <row r="6413" spans="23:28" ht="70.5" customHeight="1">
      <c r="W6413" s="829">
        <f t="shared" si="633"/>
        <v>0</v>
      </c>
      <c r="X6413" s="828">
        <f t="shared" si="634"/>
        <v>0</v>
      </c>
      <c r="Y6413" s="1069">
        <f>[5]building!Y6404</f>
        <v>0</v>
      </c>
      <c r="Z6413" s="749">
        <f t="shared" si="635"/>
        <v>0</v>
      </c>
      <c r="AA6413" s="1071"/>
      <c r="AB6413" s="1071"/>
    </row>
    <row r="6414" spans="23:28" ht="70.5" customHeight="1">
      <c r="W6414" s="829">
        <f t="shared" si="633"/>
        <v>0</v>
      </c>
      <c r="X6414" s="828">
        <f t="shared" si="634"/>
        <v>0</v>
      </c>
      <c r="Y6414" s="1069">
        <f>[5]building!Y6405</f>
        <v>0</v>
      </c>
      <c r="Z6414" s="749">
        <f t="shared" si="635"/>
        <v>0</v>
      </c>
      <c r="AA6414" s="1071"/>
      <c r="AB6414" s="1071"/>
    </row>
    <row r="6415" spans="23:28" ht="70.5" customHeight="1">
      <c r="W6415" s="829">
        <f t="shared" si="633"/>
        <v>0</v>
      </c>
      <c r="X6415" s="828">
        <f t="shared" si="634"/>
        <v>0</v>
      </c>
      <c r="Y6415" s="1069">
        <f>[5]building!Y6406</f>
        <v>0</v>
      </c>
      <c r="Z6415" s="749">
        <f t="shared" si="635"/>
        <v>0</v>
      </c>
      <c r="AA6415" s="1071"/>
      <c r="AB6415" s="1071"/>
    </row>
    <row r="6416" spans="23:28" ht="70.5" customHeight="1">
      <c r="W6416" s="829">
        <f t="shared" si="633"/>
        <v>0</v>
      </c>
      <c r="X6416" s="828">
        <f t="shared" si="634"/>
        <v>0</v>
      </c>
      <c r="Y6416" s="1069">
        <f>[5]building!Y6407</f>
        <v>0</v>
      </c>
      <c r="Z6416" s="749">
        <f t="shared" si="635"/>
        <v>0</v>
      </c>
      <c r="AA6416" s="1071"/>
      <c r="AB6416" s="1071"/>
    </row>
    <row r="6417" spans="23:28" ht="70.5" customHeight="1">
      <c r="W6417" s="829">
        <f t="shared" si="633"/>
        <v>0</v>
      </c>
      <c r="X6417" s="828">
        <f t="shared" si="634"/>
        <v>0</v>
      </c>
      <c r="Y6417" s="1069">
        <f>[5]building!Y6408</f>
        <v>0</v>
      </c>
      <c r="Z6417" s="749">
        <f t="shared" si="635"/>
        <v>0</v>
      </c>
      <c r="AA6417" s="1071"/>
      <c r="AB6417" s="1071"/>
    </row>
    <row r="6418" spans="23:28" ht="70.5" customHeight="1">
      <c r="W6418" s="829">
        <f t="shared" si="633"/>
        <v>0</v>
      </c>
      <c r="X6418" s="828">
        <f t="shared" si="634"/>
        <v>0</v>
      </c>
      <c r="Y6418" s="1069">
        <f>[5]building!Y6409</f>
        <v>0</v>
      </c>
      <c r="Z6418" s="749">
        <f t="shared" si="635"/>
        <v>0</v>
      </c>
      <c r="AA6418" s="1071"/>
      <c r="AB6418" s="1071"/>
    </row>
    <row r="6419" spans="23:28" ht="70.5" customHeight="1">
      <c r="W6419" s="829">
        <f t="shared" si="633"/>
        <v>0</v>
      </c>
      <c r="X6419" s="828">
        <f t="shared" si="634"/>
        <v>0</v>
      </c>
      <c r="Y6419" s="1069">
        <f>[5]building!Y6410</f>
        <v>0</v>
      </c>
      <c r="Z6419" s="749">
        <f t="shared" si="635"/>
        <v>0</v>
      </c>
      <c r="AA6419" s="1071"/>
      <c r="AB6419" s="1071"/>
    </row>
    <row r="6420" spans="23:28" ht="70.5" customHeight="1">
      <c r="W6420" s="829">
        <f t="shared" si="633"/>
        <v>0</v>
      </c>
      <c r="X6420" s="828">
        <f t="shared" si="634"/>
        <v>0</v>
      </c>
      <c r="Y6420" s="1069">
        <f>[5]building!Y6411</f>
        <v>0</v>
      </c>
      <c r="Z6420" s="749">
        <f t="shared" si="635"/>
        <v>0</v>
      </c>
      <c r="AA6420" s="1071"/>
      <c r="AB6420" s="1071"/>
    </row>
    <row r="6421" spans="23:28" ht="70.5" customHeight="1">
      <c r="W6421" s="829">
        <f t="shared" si="633"/>
        <v>0</v>
      </c>
      <c r="X6421" s="828">
        <f t="shared" si="634"/>
        <v>0</v>
      </c>
      <c r="Y6421" s="1069">
        <f>[5]building!Y6412</f>
        <v>0</v>
      </c>
      <c r="Z6421" s="749">
        <f t="shared" si="635"/>
        <v>0</v>
      </c>
      <c r="AA6421" s="1071"/>
      <c r="AB6421" s="1071"/>
    </row>
    <row r="6422" spans="23:28" ht="70.5" customHeight="1">
      <c r="W6422" s="829">
        <f t="shared" si="633"/>
        <v>0</v>
      </c>
      <c r="X6422" s="828">
        <f t="shared" si="634"/>
        <v>0</v>
      </c>
      <c r="Y6422" s="1069">
        <f>[5]building!Y6413</f>
        <v>0</v>
      </c>
      <c r="Z6422" s="749">
        <f t="shared" si="635"/>
        <v>0</v>
      </c>
      <c r="AA6422" s="1071"/>
      <c r="AB6422" s="1071"/>
    </row>
    <row r="6423" spans="23:28" ht="70.5" customHeight="1">
      <c r="W6423" s="829">
        <f t="shared" si="633"/>
        <v>0</v>
      </c>
      <c r="X6423" s="828">
        <f t="shared" si="634"/>
        <v>0</v>
      </c>
      <c r="Y6423" s="1069">
        <f>[5]building!Y6414</f>
        <v>0</v>
      </c>
      <c r="Z6423" s="749">
        <f t="shared" si="635"/>
        <v>0</v>
      </c>
      <c r="AA6423" s="1071"/>
      <c r="AB6423" s="1071"/>
    </row>
    <row r="6424" spans="23:28" ht="70.5" customHeight="1">
      <c r="W6424" s="829">
        <f t="shared" si="633"/>
        <v>0</v>
      </c>
      <c r="X6424" s="828">
        <f t="shared" si="634"/>
        <v>0</v>
      </c>
      <c r="Y6424" s="1069">
        <f>[5]building!Y6415</f>
        <v>0</v>
      </c>
      <c r="Z6424" s="749">
        <f t="shared" si="635"/>
        <v>0</v>
      </c>
      <c r="AA6424" s="1071"/>
      <c r="AB6424" s="1071"/>
    </row>
    <row r="6425" spans="23:28" ht="70.5" customHeight="1">
      <c r="W6425" s="829">
        <f t="shared" si="633"/>
        <v>0</v>
      </c>
      <c r="X6425" s="828">
        <f t="shared" si="634"/>
        <v>0</v>
      </c>
      <c r="Y6425" s="1069">
        <f>[5]building!Y6416</f>
        <v>0</v>
      </c>
      <c r="Z6425" s="749">
        <f t="shared" si="635"/>
        <v>0</v>
      </c>
      <c r="AA6425" s="1071"/>
      <c r="AB6425" s="1071"/>
    </row>
    <row r="6426" spans="23:28" ht="70.5" customHeight="1">
      <c r="W6426" s="829">
        <f t="shared" si="633"/>
        <v>0</v>
      </c>
      <c r="X6426" s="828">
        <f t="shared" si="634"/>
        <v>0</v>
      </c>
      <c r="Y6426" s="1069">
        <f>[5]building!Y6417</f>
        <v>0</v>
      </c>
      <c r="Z6426" s="749">
        <f t="shared" si="635"/>
        <v>0</v>
      </c>
      <c r="AA6426" s="1071"/>
      <c r="AB6426" s="1071"/>
    </row>
    <row r="6427" spans="23:28" ht="70.5" customHeight="1">
      <c r="W6427" s="829">
        <f t="shared" si="633"/>
        <v>0</v>
      </c>
      <c r="X6427" s="828">
        <f t="shared" si="634"/>
        <v>0</v>
      </c>
      <c r="Y6427" s="1069">
        <f>[5]building!Y6418</f>
        <v>0</v>
      </c>
      <c r="Z6427" s="749">
        <f t="shared" si="635"/>
        <v>0</v>
      </c>
      <c r="AA6427" s="1071"/>
      <c r="AB6427" s="1071"/>
    </row>
    <row r="6428" spans="23:28" ht="70.5" customHeight="1">
      <c r="W6428" s="829">
        <f t="shared" si="633"/>
        <v>0</v>
      </c>
      <c r="X6428" s="828">
        <f t="shared" si="634"/>
        <v>0</v>
      </c>
      <c r="Y6428" s="1069">
        <f>[5]building!Y6419</f>
        <v>0</v>
      </c>
      <c r="Z6428" s="749">
        <f t="shared" si="635"/>
        <v>0</v>
      </c>
      <c r="AA6428" s="1071"/>
      <c r="AB6428" s="1071"/>
    </row>
    <row r="6429" spans="23:28" ht="70.5" customHeight="1">
      <c r="W6429" s="829">
        <f t="shared" si="633"/>
        <v>0</v>
      </c>
      <c r="X6429" s="828">
        <f t="shared" si="634"/>
        <v>0</v>
      </c>
      <c r="Y6429" s="1069">
        <f>[5]building!Y6420</f>
        <v>0</v>
      </c>
      <c r="Z6429" s="749">
        <f t="shared" si="635"/>
        <v>0</v>
      </c>
      <c r="AA6429" s="1071"/>
      <c r="AB6429" s="1071"/>
    </row>
    <row r="6430" spans="23:28" ht="70.5" customHeight="1">
      <c r="W6430" s="829">
        <f t="shared" ref="W6430:W6493" si="636">G6430+I6430+K6430+M6430+O6430+Q6430+S6430+U6430</f>
        <v>0</v>
      </c>
      <c r="X6430" s="828">
        <f t="shared" ref="X6430:X6493" si="637">W6430*C6430</f>
        <v>0</v>
      </c>
      <c r="Y6430" s="1069">
        <f>[5]building!Y6421</f>
        <v>0</v>
      </c>
      <c r="Z6430" s="749">
        <f t="shared" ref="Z6430:Z6493" si="638">Y6430*C6430</f>
        <v>0</v>
      </c>
      <c r="AA6430" s="1071"/>
      <c r="AB6430" s="1071"/>
    </row>
    <row r="6431" spans="23:28" ht="70.5" customHeight="1">
      <c r="W6431" s="829">
        <f t="shared" si="636"/>
        <v>0</v>
      </c>
      <c r="X6431" s="828">
        <f t="shared" si="637"/>
        <v>0</v>
      </c>
      <c r="Y6431" s="1069">
        <f>[5]building!Y6422</f>
        <v>0</v>
      </c>
      <c r="Z6431" s="749">
        <f t="shared" si="638"/>
        <v>0</v>
      </c>
      <c r="AA6431" s="1071"/>
      <c r="AB6431" s="1071"/>
    </row>
    <row r="6432" spans="23:28" ht="70.5" customHeight="1">
      <c r="W6432" s="829">
        <f t="shared" si="636"/>
        <v>0</v>
      </c>
      <c r="X6432" s="828">
        <f t="shared" si="637"/>
        <v>0</v>
      </c>
      <c r="Y6432" s="1069">
        <f>[5]building!Y6423</f>
        <v>0</v>
      </c>
      <c r="Z6432" s="749">
        <f t="shared" si="638"/>
        <v>0</v>
      </c>
      <c r="AA6432" s="1071"/>
      <c r="AB6432" s="1071"/>
    </row>
    <row r="6433" spans="23:28" ht="70.5" customHeight="1">
      <c r="W6433" s="829">
        <f t="shared" si="636"/>
        <v>0</v>
      </c>
      <c r="X6433" s="828">
        <f t="shared" si="637"/>
        <v>0</v>
      </c>
      <c r="Y6433" s="1069">
        <f>[5]building!Y6424</f>
        <v>0</v>
      </c>
      <c r="Z6433" s="749">
        <f t="shared" si="638"/>
        <v>0</v>
      </c>
      <c r="AA6433" s="1071"/>
      <c r="AB6433" s="1071"/>
    </row>
    <row r="6434" spans="23:28" ht="70.5" customHeight="1">
      <c r="W6434" s="829">
        <f t="shared" si="636"/>
        <v>0</v>
      </c>
      <c r="X6434" s="828">
        <f t="shared" si="637"/>
        <v>0</v>
      </c>
      <c r="Y6434" s="1069">
        <f>[5]building!Y6425</f>
        <v>0</v>
      </c>
      <c r="Z6434" s="749">
        <f t="shared" si="638"/>
        <v>0</v>
      </c>
      <c r="AA6434" s="1071"/>
      <c r="AB6434" s="1071"/>
    </row>
    <row r="6435" spans="23:28" ht="70.5" customHeight="1">
      <c r="W6435" s="829">
        <f t="shared" si="636"/>
        <v>0</v>
      </c>
      <c r="X6435" s="828">
        <f t="shared" si="637"/>
        <v>0</v>
      </c>
      <c r="Y6435" s="1069">
        <f>[5]building!Y6426</f>
        <v>0</v>
      </c>
      <c r="Z6435" s="749">
        <f t="shared" si="638"/>
        <v>0</v>
      </c>
      <c r="AA6435" s="1071"/>
      <c r="AB6435" s="1071"/>
    </row>
    <row r="6436" spans="23:28" ht="70.5" customHeight="1">
      <c r="W6436" s="829">
        <f t="shared" si="636"/>
        <v>0</v>
      </c>
      <c r="X6436" s="828">
        <f t="shared" si="637"/>
        <v>0</v>
      </c>
      <c r="Y6436" s="1069">
        <f>[5]building!Y6427</f>
        <v>0</v>
      </c>
      <c r="Z6436" s="749">
        <f t="shared" si="638"/>
        <v>0</v>
      </c>
      <c r="AA6436" s="1071"/>
      <c r="AB6436" s="1071"/>
    </row>
    <row r="6437" spans="23:28" ht="70.5" customHeight="1">
      <c r="W6437" s="829">
        <f t="shared" si="636"/>
        <v>0</v>
      </c>
      <c r="X6437" s="828">
        <f t="shared" si="637"/>
        <v>0</v>
      </c>
      <c r="Y6437" s="1069">
        <f>[5]building!Y6428</f>
        <v>0</v>
      </c>
      <c r="Z6437" s="749">
        <f t="shared" si="638"/>
        <v>0</v>
      </c>
      <c r="AA6437" s="1071"/>
      <c r="AB6437" s="1071"/>
    </row>
    <row r="6438" spans="23:28" ht="70.5" customHeight="1">
      <c r="W6438" s="829">
        <f t="shared" si="636"/>
        <v>0</v>
      </c>
      <c r="X6438" s="828">
        <f t="shared" si="637"/>
        <v>0</v>
      </c>
      <c r="Y6438" s="1069">
        <f>[5]building!Y6429</f>
        <v>0</v>
      </c>
      <c r="Z6438" s="749">
        <f t="shared" si="638"/>
        <v>0</v>
      </c>
      <c r="AA6438" s="1071"/>
      <c r="AB6438" s="1071"/>
    </row>
    <row r="6439" spans="23:28" ht="70.5" customHeight="1">
      <c r="W6439" s="829">
        <f t="shared" si="636"/>
        <v>0</v>
      </c>
      <c r="X6439" s="828">
        <f t="shared" si="637"/>
        <v>0</v>
      </c>
      <c r="Y6439" s="1069">
        <f>[5]building!Y6430</f>
        <v>0</v>
      </c>
      <c r="Z6439" s="749">
        <f t="shared" si="638"/>
        <v>0</v>
      </c>
      <c r="AA6439" s="1071"/>
      <c r="AB6439" s="1071"/>
    </row>
    <row r="6440" spans="23:28" ht="70.5" customHeight="1">
      <c r="W6440" s="829">
        <f t="shared" si="636"/>
        <v>0</v>
      </c>
      <c r="X6440" s="828">
        <f t="shared" si="637"/>
        <v>0</v>
      </c>
      <c r="Y6440" s="1069">
        <f>[5]building!Y6431</f>
        <v>0</v>
      </c>
      <c r="Z6440" s="749">
        <f t="shared" si="638"/>
        <v>0</v>
      </c>
      <c r="AA6440" s="1071"/>
      <c r="AB6440" s="1071"/>
    </row>
    <row r="6441" spans="23:28" ht="70.5" customHeight="1">
      <c r="W6441" s="829">
        <f t="shared" si="636"/>
        <v>0</v>
      </c>
      <c r="X6441" s="828">
        <f t="shared" si="637"/>
        <v>0</v>
      </c>
      <c r="Y6441" s="1069">
        <f>[5]building!Y6432</f>
        <v>0</v>
      </c>
      <c r="Z6441" s="749">
        <f t="shared" si="638"/>
        <v>0</v>
      </c>
      <c r="AA6441" s="1071"/>
      <c r="AB6441" s="1071"/>
    </row>
    <row r="6442" spans="23:28" ht="70.5" customHeight="1">
      <c r="W6442" s="829">
        <f t="shared" si="636"/>
        <v>0</v>
      </c>
      <c r="X6442" s="828">
        <f t="shared" si="637"/>
        <v>0</v>
      </c>
      <c r="Y6442" s="1069">
        <f>[5]building!Y6433</f>
        <v>0</v>
      </c>
      <c r="Z6442" s="749">
        <f t="shared" si="638"/>
        <v>0</v>
      </c>
      <c r="AA6442" s="1071"/>
      <c r="AB6442" s="1071"/>
    </row>
    <row r="6443" spans="23:28" ht="70.5" customHeight="1">
      <c r="W6443" s="829">
        <f t="shared" si="636"/>
        <v>0</v>
      </c>
      <c r="X6443" s="828">
        <f t="shared" si="637"/>
        <v>0</v>
      </c>
      <c r="Y6443" s="1069">
        <f>[5]building!Y6434</f>
        <v>0</v>
      </c>
      <c r="Z6443" s="749">
        <f t="shared" si="638"/>
        <v>0</v>
      </c>
      <c r="AA6443" s="1071"/>
      <c r="AB6443" s="1071"/>
    </row>
    <row r="6444" spans="23:28" ht="70.5" customHeight="1">
      <c r="W6444" s="829">
        <f t="shared" si="636"/>
        <v>0</v>
      </c>
      <c r="X6444" s="828">
        <f t="shared" si="637"/>
        <v>0</v>
      </c>
      <c r="Y6444" s="1069">
        <f>[5]building!Y6435</f>
        <v>0</v>
      </c>
      <c r="Z6444" s="749">
        <f t="shared" si="638"/>
        <v>0</v>
      </c>
      <c r="AA6444" s="1071"/>
      <c r="AB6444" s="1071"/>
    </row>
    <row r="6445" spans="23:28" ht="70.5" customHeight="1">
      <c r="W6445" s="829">
        <f t="shared" si="636"/>
        <v>0</v>
      </c>
      <c r="X6445" s="828">
        <f t="shared" si="637"/>
        <v>0</v>
      </c>
      <c r="Y6445" s="1069">
        <f>[5]building!Y6436</f>
        <v>0</v>
      </c>
      <c r="Z6445" s="749">
        <f t="shared" si="638"/>
        <v>0</v>
      </c>
      <c r="AA6445" s="1071"/>
      <c r="AB6445" s="1071"/>
    </row>
    <row r="6446" spans="23:28" ht="70.5" customHeight="1">
      <c r="W6446" s="829">
        <f t="shared" si="636"/>
        <v>0</v>
      </c>
      <c r="X6446" s="828">
        <f t="shared" si="637"/>
        <v>0</v>
      </c>
      <c r="Y6446" s="1069">
        <f>[5]building!Y6437</f>
        <v>0</v>
      </c>
      <c r="Z6446" s="749">
        <f t="shared" si="638"/>
        <v>0</v>
      </c>
      <c r="AA6446" s="1071"/>
      <c r="AB6446" s="1071"/>
    </row>
    <row r="6447" spans="23:28" ht="70.5" customHeight="1">
      <c r="W6447" s="829">
        <f t="shared" si="636"/>
        <v>0</v>
      </c>
      <c r="X6447" s="828">
        <f t="shared" si="637"/>
        <v>0</v>
      </c>
      <c r="Y6447" s="1069">
        <f>[5]building!Y6438</f>
        <v>0</v>
      </c>
      <c r="Z6447" s="749">
        <f t="shared" si="638"/>
        <v>0</v>
      </c>
      <c r="AA6447" s="1071"/>
      <c r="AB6447" s="1071"/>
    </row>
    <row r="6448" spans="23:28" ht="70.5" customHeight="1">
      <c r="W6448" s="829">
        <f t="shared" si="636"/>
        <v>0</v>
      </c>
      <c r="X6448" s="828">
        <f t="shared" si="637"/>
        <v>0</v>
      </c>
      <c r="Y6448" s="1069">
        <f>[5]building!Y6439</f>
        <v>0</v>
      </c>
      <c r="Z6448" s="749">
        <f t="shared" si="638"/>
        <v>0</v>
      </c>
      <c r="AA6448" s="1071"/>
      <c r="AB6448" s="1071"/>
    </row>
    <row r="6449" spans="23:28" ht="70.5" customHeight="1">
      <c r="W6449" s="829">
        <f t="shared" si="636"/>
        <v>0</v>
      </c>
      <c r="X6449" s="828">
        <f t="shared" si="637"/>
        <v>0</v>
      </c>
      <c r="Y6449" s="1069">
        <f>[5]building!Y6440</f>
        <v>0</v>
      </c>
      <c r="Z6449" s="749">
        <f t="shared" si="638"/>
        <v>0</v>
      </c>
      <c r="AA6449" s="1071"/>
      <c r="AB6449" s="1071"/>
    </row>
    <row r="6450" spans="23:28" ht="70.5" customHeight="1">
      <c r="W6450" s="829">
        <f t="shared" si="636"/>
        <v>0</v>
      </c>
      <c r="X6450" s="828">
        <f t="shared" si="637"/>
        <v>0</v>
      </c>
      <c r="Y6450" s="1069">
        <f>[5]building!Y6441</f>
        <v>0</v>
      </c>
      <c r="Z6450" s="749">
        <f t="shared" si="638"/>
        <v>0</v>
      </c>
      <c r="AA6450" s="1071"/>
      <c r="AB6450" s="1071"/>
    </row>
    <row r="6451" spans="23:28" ht="70.5" customHeight="1">
      <c r="W6451" s="829">
        <f t="shared" si="636"/>
        <v>0</v>
      </c>
      <c r="X6451" s="828">
        <f t="shared" si="637"/>
        <v>0</v>
      </c>
      <c r="Y6451" s="1069">
        <f>[5]building!Y6442</f>
        <v>0</v>
      </c>
      <c r="Z6451" s="749">
        <f t="shared" si="638"/>
        <v>0</v>
      </c>
      <c r="AA6451" s="1071"/>
      <c r="AB6451" s="1071"/>
    </row>
    <row r="6452" spans="23:28" ht="70.5" customHeight="1">
      <c r="W6452" s="829">
        <f t="shared" si="636"/>
        <v>0</v>
      </c>
      <c r="X6452" s="828">
        <f t="shared" si="637"/>
        <v>0</v>
      </c>
      <c r="Y6452" s="1069">
        <f>[5]building!Y6443</f>
        <v>0</v>
      </c>
      <c r="Z6452" s="749">
        <f t="shared" si="638"/>
        <v>0</v>
      </c>
      <c r="AA6452" s="1071"/>
      <c r="AB6452" s="1071"/>
    </row>
    <row r="6453" spans="23:28" ht="70.5" customHeight="1">
      <c r="W6453" s="829">
        <f t="shared" si="636"/>
        <v>0</v>
      </c>
      <c r="X6453" s="828">
        <f t="shared" si="637"/>
        <v>0</v>
      </c>
      <c r="Y6453" s="1069">
        <f>[5]building!Y6444</f>
        <v>0</v>
      </c>
      <c r="Z6453" s="749">
        <f t="shared" si="638"/>
        <v>0</v>
      </c>
      <c r="AA6453" s="1071"/>
      <c r="AB6453" s="1071"/>
    </row>
    <row r="6454" spans="23:28" ht="70.5" customHeight="1">
      <c r="W6454" s="829">
        <f t="shared" si="636"/>
        <v>0</v>
      </c>
      <c r="X6454" s="828">
        <f t="shared" si="637"/>
        <v>0</v>
      </c>
      <c r="Y6454" s="1069">
        <f>[5]building!Y6445</f>
        <v>0</v>
      </c>
      <c r="Z6454" s="749">
        <f t="shared" si="638"/>
        <v>0</v>
      </c>
      <c r="AA6454" s="1071"/>
      <c r="AB6454" s="1071"/>
    </row>
    <row r="6455" spans="23:28" ht="70.5" customHeight="1">
      <c r="W6455" s="829">
        <f t="shared" si="636"/>
        <v>0</v>
      </c>
      <c r="X6455" s="828">
        <f t="shared" si="637"/>
        <v>0</v>
      </c>
      <c r="Y6455" s="1069">
        <f>[5]building!Y6446</f>
        <v>0</v>
      </c>
      <c r="Z6455" s="749">
        <f t="shared" si="638"/>
        <v>0</v>
      </c>
      <c r="AA6455" s="1071"/>
      <c r="AB6455" s="1071"/>
    </row>
    <row r="6456" spans="23:28" ht="70.5" customHeight="1">
      <c r="W6456" s="829">
        <f t="shared" si="636"/>
        <v>0</v>
      </c>
      <c r="X6456" s="828">
        <f t="shared" si="637"/>
        <v>0</v>
      </c>
      <c r="Y6456" s="1069">
        <f>[5]building!Y6447</f>
        <v>0</v>
      </c>
      <c r="Z6456" s="749">
        <f t="shared" si="638"/>
        <v>0</v>
      </c>
      <c r="AA6456" s="1071"/>
      <c r="AB6456" s="1071"/>
    </row>
    <row r="6457" spans="23:28" ht="70.5" customHeight="1">
      <c r="W6457" s="829">
        <f t="shared" si="636"/>
        <v>0</v>
      </c>
      <c r="X6457" s="828">
        <f t="shared" si="637"/>
        <v>0</v>
      </c>
      <c r="Y6457" s="1069">
        <f>[5]building!Y6448</f>
        <v>0</v>
      </c>
      <c r="Z6457" s="749">
        <f t="shared" si="638"/>
        <v>0</v>
      </c>
      <c r="AA6457" s="1071"/>
      <c r="AB6457" s="1071"/>
    </row>
    <row r="6458" spans="23:28" ht="70.5" customHeight="1">
      <c r="W6458" s="829">
        <f t="shared" si="636"/>
        <v>0</v>
      </c>
      <c r="X6458" s="828">
        <f t="shared" si="637"/>
        <v>0</v>
      </c>
      <c r="Y6458" s="1069">
        <f>[5]building!Y6449</f>
        <v>0</v>
      </c>
      <c r="Z6458" s="749">
        <f t="shared" si="638"/>
        <v>0</v>
      </c>
      <c r="AA6458" s="1071"/>
      <c r="AB6458" s="1071"/>
    </row>
    <row r="6459" spans="23:28" ht="70.5" customHeight="1">
      <c r="W6459" s="829">
        <f t="shared" si="636"/>
        <v>0</v>
      </c>
      <c r="X6459" s="828">
        <f t="shared" si="637"/>
        <v>0</v>
      </c>
      <c r="Y6459" s="1069">
        <f>[5]building!Y6450</f>
        <v>0</v>
      </c>
      <c r="Z6459" s="749">
        <f t="shared" si="638"/>
        <v>0</v>
      </c>
      <c r="AA6459" s="1071"/>
      <c r="AB6459" s="1071"/>
    </row>
    <row r="6460" spans="23:28" ht="70.5" customHeight="1">
      <c r="W6460" s="829">
        <f t="shared" si="636"/>
        <v>0</v>
      </c>
      <c r="X6460" s="828">
        <f t="shared" si="637"/>
        <v>0</v>
      </c>
      <c r="Y6460" s="1069">
        <f>[5]building!Y6451</f>
        <v>0</v>
      </c>
      <c r="Z6460" s="749">
        <f t="shared" si="638"/>
        <v>0</v>
      </c>
      <c r="AA6460" s="1071"/>
      <c r="AB6460" s="1071"/>
    </row>
    <row r="6461" spans="23:28" ht="70.5" customHeight="1">
      <c r="W6461" s="829">
        <f t="shared" si="636"/>
        <v>0</v>
      </c>
      <c r="X6461" s="828">
        <f t="shared" si="637"/>
        <v>0</v>
      </c>
      <c r="Y6461" s="1069">
        <f>[5]building!Y6452</f>
        <v>0</v>
      </c>
      <c r="Z6461" s="749">
        <f t="shared" si="638"/>
        <v>0</v>
      </c>
      <c r="AA6461" s="1071"/>
      <c r="AB6461" s="1071"/>
    </row>
    <row r="6462" spans="23:28" ht="70.5" customHeight="1">
      <c r="W6462" s="829">
        <f t="shared" si="636"/>
        <v>0</v>
      </c>
      <c r="X6462" s="828">
        <f t="shared" si="637"/>
        <v>0</v>
      </c>
      <c r="Y6462" s="1069">
        <f>[5]building!Y6453</f>
        <v>0</v>
      </c>
      <c r="Z6462" s="749">
        <f t="shared" si="638"/>
        <v>0</v>
      </c>
      <c r="AA6462" s="1071"/>
      <c r="AB6462" s="1071"/>
    </row>
    <row r="6463" spans="23:28" ht="70.5" customHeight="1">
      <c r="W6463" s="829">
        <f t="shared" si="636"/>
        <v>0</v>
      </c>
      <c r="X6463" s="828">
        <f t="shared" si="637"/>
        <v>0</v>
      </c>
      <c r="Y6463" s="1069">
        <f>[5]building!Y6454</f>
        <v>0</v>
      </c>
      <c r="Z6463" s="749">
        <f t="shared" si="638"/>
        <v>0</v>
      </c>
      <c r="AA6463" s="1071"/>
      <c r="AB6463" s="1071"/>
    </row>
    <row r="6464" spans="23:28" ht="70.5" customHeight="1">
      <c r="W6464" s="829">
        <f t="shared" si="636"/>
        <v>0</v>
      </c>
      <c r="X6464" s="828">
        <f t="shared" si="637"/>
        <v>0</v>
      </c>
      <c r="Y6464" s="1069">
        <f>[5]building!Y6455</f>
        <v>0</v>
      </c>
      <c r="Z6464" s="749">
        <f t="shared" si="638"/>
        <v>0</v>
      </c>
      <c r="AA6464" s="1071"/>
      <c r="AB6464" s="1071"/>
    </row>
    <row r="6465" spans="23:28" ht="70.5" customHeight="1">
      <c r="W6465" s="829">
        <f t="shared" si="636"/>
        <v>0</v>
      </c>
      <c r="X6465" s="828">
        <f t="shared" si="637"/>
        <v>0</v>
      </c>
      <c r="Y6465" s="1069">
        <f>[5]building!Y6456</f>
        <v>0</v>
      </c>
      <c r="Z6465" s="749">
        <f t="shared" si="638"/>
        <v>0</v>
      </c>
      <c r="AA6465" s="1071"/>
      <c r="AB6465" s="1071"/>
    </row>
    <row r="6466" spans="23:28" ht="70.5" customHeight="1">
      <c r="W6466" s="829">
        <f t="shared" si="636"/>
        <v>0</v>
      </c>
      <c r="X6466" s="828">
        <f t="shared" si="637"/>
        <v>0</v>
      </c>
      <c r="Y6466" s="1069">
        <f>[5]building!Y6457</f>
        <v>0</v>
      </c>
      <c r="Z6466" s="749">
        <f t="shared" si="638"/>
        <v>0</v>
      </c>
      <c r="AA6466" s="1071"/>
      <c r="AB6466" s="1071"/>
    </row>
    <row r="6467" spans="23:28" ht="70.5" customHeight="1">
      <c r="W6467" s="829">
        <f t="shared" si="636"/>
        <v>0</v>
      </c>
      <c r="X6467" s="828">
        <f t="shared" si="637"/>
        <v>0</v>
      </c>
      <c r="Y6467" s="1069">
        <f>[5]building!Y6458</f>
        <v>0</v>
      </c>
      <c r="Z6467" s="749">
        <f t="shared" si="638"/>
        <v>0</v>
      </c>
      <c r="AA6467" s="1071"/>
      <c r="AB6467" s="1071"/>
    </row>
    <row r="6468" spans="23:28" ht="70.5" customHeight="1">
      <c r="W6468" s="829">
        <f t="shared" si="636"/>
        <v>0</v>
      </c>
      <c r="X6468" s="828">
        <f t="shared" si="637"/>
        <v>0</v>
      </c>
      <c r="Y6468" s="1069">
        <f>[5]building!Y6459</f>
        <v>0</v>
      </c>
      <c r="Z6468" s="749">
        <f t="shared" si="638"/>
        <v>0</v>
      </c>
      <c r="AA6468" s="1071"/>
      <c r="AB6468" s="1071"/>
    </row>
    <row r="6469" spans="23:28" ht="70.5" customHeight="1">
      <c r="W6469" s="829">
        <f t="shared" si="636"/>
        <v>0</v>
      </c>
      <c r="X6469" s="828">
        <f t="shared" si="637"/>
        <v>0</v>
      </c>
      <c r="Y6469" s="1069">
        <f>[5]building!Y6460</f>
        <v>0</v>
      </c>
      <c r="Z6469" s="749">
        <f t="shared" si="638"/>
        <v>0</v>
      </c>
      <c r="AA6469" s="1071"/>
      <c r="AB6469" s="1071"/>
    </row>
    <row r="6470" spans="23:28" ht="70.5" customHeight="1">
      <c r="W6470" s="829">
        <f t="shared" si="636"/>
        <v>0</v>
      </c>
      <c r="X6470" s="828">
        <f t="shared" si="637"/>
        <v>0</v>
      </c>
      <c r="Y6470" s="1069">
        <f>[5]building!Y6461</f>
        <v>0</v>
      </c>
      <c r="Z6470" s="749">
        <f t="shared" si="638"/>
        <v>0</v>
      </c>
      <c r="AA6470" s="1071"/>
      <c r="AB6470" s="1071"/>
    </row>
    <row r="6471" spans="23:28" ht="70.5" customHeight="1">
      <c r="W6471" s="829">
        <f t="shared" si="636"/>
        <v>0</v>
      </c>
      <c r="X6471" s="828">
        <f t="shared" si="637"/>
        <v>0</v>
      </c>
      <c r="Y6471" s="1069">
        <f>[5]building!Y6462</f>
        <v>0</v>
      </c>
      <c r="Z6471" s="749">
        <f t="shared" si="638"/>
        <v>0</v>
      </c>
      <c r="AA6471" s="1071"/>
      <c r="AB6471" s="1071"/>
    </row>
    <row r="6472" spans="23:28" ht="70.5" customHeight="1">
      <c r="W6472" s="829">
        <f t="shared" si="636"/>
        <v>0</v>
      </c>
      <c r="X6472" s="828">
        <f t="shared" si="637"/>
        <v>0</v>
      </c>
      <c r="Y6472" s="1069">
        <f>[5]building!Y6463</f>
        <v>0</v>
      </c>
      <c r="Z6472" s="749">
        <f t="shared" si="638"/>
        <v>0</v>
      </c>
      <c r="AA6472" s="1071"/>
      <c r="AB6472" s="1071"/>
    </row>
    <row r="6473" spans="23:28" ht="70.5" customHeight="1">
      <c r="W6473" s="829">
        <f t="shared" si="636"/>
        <v>0</v>
      </c>
      <c r="X6473" s="828">
        <f t="shared" si="637"/>
        <v>0</v>
      </c>
      <c r="Y6473" s="1069">
        <f>[5]building!Y6464</f>
        <v>0</v>
      </c>
      <c r="Z6473" s="749">
        <f t="shared" si="638"/>
        <v>0</v>
      </c>
      <c r="AA6473" s="1071"/>
      <c r="AB6473" s="1071"/>
    </row>
    <row r="6474" spans="23:28" ht="70.5" customHeight="1">
      <c r="W6474" s="829">
        <f t="shared" si="636"/>
        <v>0</v>
      </c>
      <c r="X6474" s="828">
        <f t="shared" si="637"/>
        <v>0</v>
      </c>
      <c r="Y6474" s="1069">
        <f>[5]building!Y6465</f>
        <v>0</v>
      </c>
      <c r="Z6474" s="749">
        <f t="shared" si="638"/>
        <v>0</v>
      </c>
      <c r="AA6474" s="1071"/>
      <c r="AB6474" s="1071"/>
    </row>
    <row r="6475" spans="23:28" ht="70.5" customHeight="1">
      <c r="W6475" s="829">
        <f t="shared" si="636"/>
        <v>0</v>
      </c>
      <c r="X6475" s="828">
        <f t="shared" si="637"/>
        <v>0</v>
      </c>
      <c r="Y6475" s="1069">
        <f>[5]building!Y6466</f>
        <v>0</v>
      </c>
      <c r="Z6475" s="749">
        <f t="shared" si="638"/>
        <v>0</v>
      </c>
      <c r="AA6475" s="1071"/>
      <c r="AB6475" s="1071"/>
    </row>
    <row r="6476" spans="23:28" ht="70.5" customHeight="1">
      <c r="W6476" s="829">
        <f t="shared" si="636"/>
        <v>0</v>
      </c>
      <c r="X6476" s="828">
        <f t="shared" si="637"/>
        <v>0</v>
      </c>
      <c r="Y6476" s="1069">
        <f>[5]building!Y6467</f>
        <v>0</v>
      </c>
      <c r="Z6476" s="749">
        <f t="shared" si="638"/>
        <v>0</v>
      </c>
      <c r="AA6476" s="1071"/>
      <c r="AB6476" s="1071"/>
    </row>
    <row r="6477" spans="23:28" ht="70.5" customHeight="1">
      <c r="W6477" s="829">
        <f t="shared" si="636"/>
        <v>0</v>
      </c>
      <c r="X6477" s="828">
        <f t="shared" si="637"/>
        <v>0</v>
      </c>
      <c r="Y6477" s="1069">
        <f>[5]building!Y6468</f>
        <v>0</v>
      </c>
      <c r="Z6477" s="749">
        <f t="shared" si="638"/>
        <v>0</v>
      </c>
      <c r="AA6477" s="1071"/>
      <c r="AB6477" s="1071"/>
    </row>
    <row r="6478" spans="23:28" ht="70.5" customHeight="1">
      <c r="W6478" s="829">
        <f t="shared" si="636"/>
        <v>0</v>
      </c>
      <c r="X6478" s="828">
        <f t="shared" si="637"/>
        <v>0</v>
      </c>
      <c r="Y6478" s="1069">
        <f>[5]building!Y6469</f>
        <v>0</v>
      </c>
      <c r="Z6478" s="749">
        <f t="shared" si="638"/>
        <v>0</v>
      </c>
      <c r="AA6478" s="1071"/>
      <c r="AB6478" s="1071"/>
    </row>
    <row r="6479" spans="23:28" ht="70.5" customHeight="1">
      <c r="W6479" s="829">
        <f t="shared" si="636"/>
        <v>0</v>
      </c>
      <c r="X6479" s="828">
        <f t="shared" si="637"/>
        <v>0</v>
      </c>
      <c r="Y6479" s="1069">
        <f>[5]building!Y6470</f>
        <v>0</v>
      </c>
      <c r="Z6479" s="749">
        <f t="shared" si="638"/>
        <v>0</v>
      </c>
      <c r="AA6479" s="1071"/>
      <c r="AB6479" s="1071"/>
    </row>
    <row r="6480" spans="23:28" ht="70.5" customHeight="1">
      <c r="W6480" s="829">
        <f t="shared" si="636"/>
        <v>0</v>
      </c>
      <c r="X6480" s="828">
        <f t="shared" si="637"/>
        <v>0</v>
      </c>
      <c r="Y6480" s="1069">
        <f>[5]building!Y6471</f>
        <v>0</v>
      </c>
      <c r="Z6480" s="749">
        <f t="shared" si="638"/>
        <v>0</v>
      </c>
      <c r="AA6480" s="1071"/>
      <c r="AB6480" s="1071"/>
    </row>
    <row r="6481" spans="23:28" ht="70.5" customHeight="1">
      <c r="W6481" s="829">
        <f t="shared" si="636"/>
        <v>0</v>
      </c>
      <c r="X6481" s="828">
        <f t="shared" si="637"/>
        <v>0</v>
      </c>
      <c r="Y6481" s="1069">
        <f>[5]building!Y6472</f>
        <v>0</v>
      </c>
      <c r="Z6481" s="749">
        <f t="shared" si="638"/>
        <v>0</v>
      </c>
      <c r="AA6481" s="1071"/>
      <c r="AB6481" s="1071"/>
    </row>
    <row r="6482" spans="23:28" ht="70.5" customHeight="1">
      <c r="W6482" s="829">
        <f t="shared" si="636"/>
        <v>0</v>
      </c>
      <c r="X6482" s="828">
        <f t="shared" si="637"/>
        <v>0</v>
      </c>
      <c r="Y6482" s="1069">
        <f>[5]building!Y6473</f>
        <v>0</v>
      </c>
      <c r="Z6482" s="749">
        <f t="shared" si="638"/>
        <v>0</v>
      </c>
      <c r="AA6482" s="1071"/>
      <c r="AB6482" s="1071"/>
    </row>
    <row r="6483" spans="23:28" ht="70.5" customHeight="1">
      <c r="W6483" s="829">
        <f t="shared" si="636"/>
        <v>0</v>
      </c>
      <c r="X6483" s="828">
        <f t="shared" si="637"/>
        <v>0</v>
      </c>
      <c r="Y6483" s="1069">
        <f>[5]building!Y6474</f>
        <v>0</v>
      </c>
      <c r="Z6483" s="749">
        <f t="shared" si="638"/>
        <v>0</v>
      </c>
      <c r="AA6483" s="1071"/>
      <c r="AB6483" s="1071"/>
    </row>
    <row r="6484" spans="23:28" ht="70.5" customHeight="1">
      <c r="W6484" s="829">
        <f t="shared" si="636"/>
        <v>0</v>
      </c>
      <c r="X6484" s="828">
        <f t="shared" si="637"/>
        <v>0</v>
      </c>
      <c r="Y6484" s="1069">
        <f>[5]building!Y6475</f>
        <v>0</v>
      </c>
      <c r="Z6484" s="749">
        <f t="shared" si="638"/>
        <v>0</v>
      </c>
      <c r="AA6484" s="1071"/>
      <c r="AB6484" s="1071"/>
    </row>
    <row r="6485" spans="23:28" ht="70.5" customHeight="1">
      <c r="W6485" s="829">
        <f t="shared" si="636"/>
        <v>0</v>
      </c>
      <c r="X6485" s="828">
        <f t="shared" si="637"/>
        <v>0</v>
      </c>
      <c r="Y6485" s="1069">
        <f>[5]building!Y6476</f>
        <v>0</v>
      </c>
      <c r="Z6485" s="749">
        <f t="shared" si="638"/>
        <v>0</v>
      </c>
      <c r="AA6485" s="1071"/>
      <c r="AB6485" s="1071"/>
    </row>
    <row r="6486" spans="23:28" ht="70.5" customHeight="1">
      <c r="W6486" s="829">
        <f t="shared" si="636"/>
        <v>0</v>
      </c>
      <c r="X6486" s="828">
        <f t="shared" si="637"/>
        <v>0</v>
      </c>
      <c r="Y6486" s="1069">
        <f>[5]building!Y6477</f>
        <v>0</v>
      </c>
      <c r="Z6486" s="749">
        <f t="shared" si="638"/>
        <v>0</v>
      </c>
      <c r="AA6486" s="1071"/>
      <c r="AB6486" s="1071"/>
    </row>
    <row r="6487" spans="23:28" ht="70.5" customHeight="1">
      <c r="W6487" s="829">
        <f t="shared" si="636"/>
        <v>0</v>
      </c>
      <c r="X6487" s="828">
        <f t="shared" si="637"/>
        <v>0</v>
      </c>
      <c r="Y6487" s="1069">
        <f>[5]building!Y6478</f>
        <v>0</v>
      </c>
      <c r="Z6487" s="749">
        <f t="shared" si="638"/>
        <v>0</v>
      </c>
      <c r="AA6487" s="1071"/>
      <c r="AB6487" s="1071"/>
    </row>
    <row r="6488" spans="23:28" ht="70.5" customHeight="1">
      <c r="W6488" s="829">
        <f t="shared" si="636"/>
        <v>0</v>
      </c>
      <c r="X6488" s="828">
        <f t="shared" si="637"/>
        <v>0</v>
      </c>
      <c r="Y6488" s="1069">
        <f>[5]building!Y6479</f>
        <v>0</v>
      </c>
      <c r="Z6488" s="749">
        <f t="shared" si="638"/>
        <v>0</v>
      </c>
      <c r="AA6488" s="1071"/>
      <c r="AB6488" s="1071"/>
    </row>
    <row r="6489" spans="23:28" ht="70.5" customHeight="1">
      <c r="W6489" s="829">
        <f t="shared" si="636"/>
        <v>0</v>
      </c>
      <c r="X6489" s="828">
        <f t="shared" si="637"/>
        <v>0</v>
      </c>
      <c r="Y6489" s="1069">
        <f>[5]building!Y6480</f>
        <v>0</v>
      </c>
      <c r="Z6489" s="749">
        <f t="shared" si="638"/>
        <v>0</v>
      </c>
      <c r="AA6489" s="1071"/>
      <c r="AB6489" s="1071"/>
    </row>
    <row r="6490" spans="23:28" ht="70.5" customHeight="1">
      <c r="W6490" s="829">
        <f t="shared" si="636"/>
        <v>0</v>
      </c>
      <c r="X6490" s="828">
        <f t="shared" si="637"/>
        <v>0</v>
      </c>
      <c r="Y6490" s="1069">
        <f>[5]building!Y6481</f>
        <v>0</v>
      </c>
      <c r="Z6490" s="749">
        <f t="shared" si="638"/>
        <v>0</v>
      </c>
      <c r="AA6490" s="1071"/>
      <c r="AB6490" s="1071"/>
    </row>
    <row r="6491" spans="23:28" ht="70.5" customHeight="1">
      <c r="W6491" s="829">
        <f t="shared" si="636"/>
        <v>0</v>
      </c>
      <c r="X6491" s="828">
        <f t="shared" si="637"/>
        <v>0</v>
      </c>
      <c r="Y6491" s="1069">
        <f>[5]building!Y6482</f>
        <v>0</v>
      </c>
      <c r="Z6491" s="749">
        <f t="shared" si="638"/>
        <v>0</v>
      </c>
      <c r="AA6491" s="1071"/>
      <c r="AB6491" s="1071"/>
    </row>
    <row r="6492" spans="23:28" ht="70.5" customHeight="1">
      <c r="W6492" s="829">
        <f t="shared" si="636"/>
        <v>0</v>
      </c>
      <c r="X6492" s="828">
        <f t="shared" si="637"/>
        <v>0</v>
      </c>
      <c r="Y6492" s="1069">
        <f>[5]building!Y6483</f>
        <v>0</v>
      </c>
      <c r="Z6492" s="749">
        <f t="shared" si="638"/>
        <v>0</v>
      </c>
      <c r="AA6492" s="1071"/>
      <c r="AB6492" s="1071"/>
    </row>
    <row r="6493" spans="23:28" ht="70.5" customHeight="1">
      <c r="W6493" s="829">
        <f t="shared" si="636"/>
        <v>0</v>
      </c>
      <c r="X6493" s="828">
        <f t="shared" si="637"/>
        <v>0</v>
      </c>
      <c r="Y6493" s="1069">
        <f>[5]building!Y6484</f>
        <v>0</v>
      </c>
      <c r="Z6493" s="749">
        <f t="shared" si="638"/>
        <v>0</v>
      </c>
      <c r="AA6493" s="1071"/>
      <c r="AB6493" s="1071"/>
    </row>
    <row r="6494" spans="23:28" ht="70.5" customHeight="1">
      <c r="W6494" s="829">
        <f t="shared" ref="W6494:W6557" si="639">G6494+I6494+K6494+M6494+O6494+Q6494+S6494+U6494</f>
        <v>0</v>
      </c>
      <c r="X6494" s="828">
        <f t="shared" ref="X6494:X6557" si="640">W6494*C6494</f>
        <v>0</v>
      </c>
      <c r="Y6494" s="1069">
        <f>[5]building!Y6485</f>
        <v>0</v>
      </c>
      <c r="Z6494" s="749">
        <f t="shared" ref="Z6494:Z6557" si="641">Y6494*C6494</f>
        <v>0</v>
      </c>
      <c r="AA6494" s="1071"/>
      <c r="AB6494" s="1071"/>
    </row>
    <row r="6495" spans="23:28" ht="70.5" customHeight="1">
      <c r="W6495" s="829">
        <f t="shared" si="639"/>
        <v>0</v>
      </c>
      <c r="X6495" s="828">
        <f t="shared" si="640"/>
        <v>0</v>
      </c>
      <c r="Y6495" s="1069">
        <f>[5]building!Y6486</f>
        <v>0</v>
      </c>
      <c r="Z6495" s="749">
        <f t="shared" si="641"/>
        <v>0</v>
      </c>
      <c r="AA6495" s="1071"/>
      <c r="AB6495" s="1071"/>
    </row>
    <row r="6496" spans="23:28" ht="70.5" customHeight="1">
      <c r="W6496" s="829">
        <f t="shared" si="639"/>
        <v>0</v>
      </c>
      <c r="X6496" s="828">
        <f t="shared" si="640"/>
        <v>0</v>
      </c>
      <c r="Y6496" s="1069">
        <f>[5]building!Y6487</f>
        <v>0</v>
      </c>
      <c r="Z6496" s="749">
        <f t="shared" si="641"/>
        <v>0</v>
      </c>
      <c r="AA6496" s="1071"/>
      <c r="AB6496" s="1071"/>
    </row>
    <row r="6497" spans="23:28" ht="70.5" customHeight="1">
      <c r="W6497" s="829">
        <f t="shared" si="639"/>
        <v>0</v>
      </c>
      <c r="X6497" s="828">
        <f t="shared" si="640"/>
        <v>0</v>
      </c>
      <c r="Y6497" s="1069">
        <f>[5]building!Y6488</f>
        <v>0</v>
      </c>
      <c r="Z6497" s="749">
        <f t="shared" si="641"/>
        <v>0</v>
      </c>
      <c r="AA6497" s="1071"/>
      <c r="AB6497" s="1071"/>
    </row>
    <row r="6498" spans="23:28" ht="70.5" customHeight="1">
      <c r="W6498" s="829">
        <f t="shared" si="639"/>
        <v>0</v>
      </c>
      <c r="X6498" s="828">
        <f t="shared" si="640"/>
        <v>0</v>
      </c>
      <c r="Y6498" s="1069">
        <f>[5]building!Y6489</f>
        <v>0</v>
      </c>
      <c r="Z6498" s="749">
        <f t="shared" si="641"/>
        <v>0</v>
      </c>
      <c r="AA6498" s="1071"/>
      <c r="AB6498" s="1071"/>
    </row>
    <row r="6499" spans="23:28" ht="70.5" customHeight="1">
      <c r="W6499" s="829">
        <f t="shared" si="639"/>
        <v>0</v>
      </c>
      <c r="X6499" s="828">
        <f t="shared" si="640"/>
        <v>0</v>
      </c>
      <c r="Y6499" s="1069">
        <f>[5]building!Y6490</f>
        <v>0</v>
      </c>
      <c r="Z6499" s="749">
        <f t="shared" si="641"/>
        <v>0</v>
      </c>
      <c r="AA6499" s="1071"/>
      <c r="AB6499" s="1071"/>
    </row>
    <row r="6500" spans="23:28" ht="70.5" customHeight="1">
      <c r="W6500" s="829">
        <f t="shared" si="639"/>
        <v>0</v>
      </c>
      <c r="X6500" s="828">
        <f t="shared" si="640"/>
        <v>0</v>
      </c>
      <c r="Y6500" s="1069">
        <f>[5]building!Y6491</f>
        <v>0</v>
      </c>
      <c r="Z6500" s="749">
        <f t="shared" si="641"/>
        <v>0</v>
      </c>
      <c r="AA6500" s="1071"/>
      <c r="AB6500" s="1071"/>
    </row>
    <row r="6501" spans="23:28" ht="70.5" customHeight="1">
      <c r="W6501" s="829">
        <f t="shared" si="639"/>
        <v>0</v>
      </c>
      <c r="X6501" s="828">
        <f t="shared" si="640"/>
        <v>0</v>
      </c>
      <c r="Y6501" s="1069">
        <f>[5]building!Y6492</f>
        <v>0</v>
      </c>
      <c r="Z6501" s="749">
        <f t="shared" si="641"/>
        <v>0</v>
      </c>
      <c r="AA6501" s="1071"/>
      <c r="AB6501" s="1071"/>
    </row>
    <row r="6502" spans="23:28" ht="70.5" customHeight="1">
      <c r="W6502" s="829">
        <f t="shared" si="639"/>
        <v>0</v>
      </c>
      <c r="X6502" s="828">
        <f t="shared" si="640"/>
        <v>0</v>
      </c>
      <c r="Y6502" s="1069">
        <f>[5]building!Y6493</f>
        <v>0</v>
      </c>
      <c r="Z6502" s="749">
        <f t="shared" si="641"/>
        <v>0</v>
      </c>
      <c r="AA6502" s="1071"/>
      <c r="AB6502" s="1071"/>
    </row>
    <row r="6503" spans="23:28" ht="70.5" customHeight="1">
      <c r="W6503" s="829">
        <f t="shared" si="639"/>
        <v>0</v>
      </c>
      <c r="X6503" s="828">
        <f t="shared" si="640"/>
        <v>0</v>
      </c>
      <c r="Y6503" s="1069">
        <f>[5]building!Y6494</f>
        <v>0</v>
      </c>
      <c r="Z6503" s="749">
        <f t="shared" si="641"/>
        <v>0</v>
      </c>
      <c r="AA6503" s="1071"/>
      <c r="AB6503" s="1071"/>
    </row>
    <row r="6504" spans="23:28" ht="70.5" customHeight="1">
      <c r="W6504" s="829">
        <f t="shared" si="639"/>
        <v>0</v>
      </c>
      <c r="X6504" s="828">
        <f t="shared" si="640"/>
        <v>0</v>
      </c>
      <c r="Y6504" s="1069">
        <f>[5]building!Y6495</f>
        <v>0</v>
      </c>
      <c r="Z6504" s="749">
        <f t="shared" si="641"/>
        <v>0</v>
      </c>
      <c r="AA6504" s="1071"/>
      <c r="AB6504" s="1071"/>
    </row>
    <row r="6505" spans="23:28" ht="70.5" customHeight="1">
      <c r="W6505" s="829">
        <f t="shared" si="639"/>
        <v>0</v>
      </c>
      <c r="X6505" s="828">
        <f t="shared" si="640"/>
        <v>0</v>
      </c>
      <c r="Y6505" s="1069">
        <f>[5]building!Y6496</f>
        <v>0</v>
      </c>
      <c r="Z6505" s="749">
        <f t="shared" si="641"/>
        <v>0</v>
      </c>
      <c r="AA6505" s="1071"/>
      <c r="AB6505" s="1071"/>
    </row>
    <row r="6506" spans="23:28" ht="70.5" customHeight="1">
      <c r="W6506" s="829">
        <f t="shared" si="639"/>
        <v>0</v>
      </c>
      <c r="X6506" s="828">
        <f t="shared" si="640"/>
        <v>0</v>
      </c>
      <c r="Y6506" s="1069">
        <f>[5]building!Y6497</f>
        <v>0</v>
      </c>
      <c r="Z6506" s="749">
        <f t="shared" si="641"/>
        <v>0</v>
      </c>
      <c r="AA6506" s="1071"/>
      <c r="AB6506" s="1071"/>
    </row>
    <row r="6507" spans="23:28" ht="70.5" customHeight="1">
      <c r="W6507" s="829">
        <f t="shared" si="639"/>
        <v>0</v>
      </c>
      <c r="X6507" s="828">
        <f t="shared" si="640"/>
        <v>0</v>
      </c>
      <c r="Y6507" s="1069">
        <f>[5]building!Y6498</f>
        <v>0</v>
      </c>
      <c r="Z6507" s="749">
        <f t="shared" si="641"/>
        <v>0</v>
      </c>
      <c r="AA6507" s="1071"/>
      <c r="AB6507" s="1071"/>
    </row>
    <row r="6508" spans="23:28" ht="70.5" customHeight="1">
      <c r="W6508" s="829">
        <f t="shared" si="639"/>
        <v>0</v>
      </c>
      <c r="X6508" s="828">
        <f t="shared" si="640"/>
        <v>0</v>
      </c>
      <c r="Y6508" s="1069">
        <f>[5]building!Y6499</f>
        <v>0</v>
      </c>
      <c r="Z6508" s="749">
        <f t="shared" si="641"/>
        <v>0</v>
      </c>
      <c r="AA6508" s="1071"/>
      <c r="AB6508" s="1071"/>
    </row>
    <row r="6509" spans="23:28" ht="70.5" customHeight="1">
      <c r="W6509" s="829">
        <f t="shared" si="639"/>
        <v>0</v>
      </c>
      <c r="X6509" s="828">
        <f t="shared" si="640"/>
        <v>0</v>
      </c>
      <c r="Y6509" s="1069">
        <f>[5]building!Y6500</f>
        <v>0</v>
      </c>
      <c r="Z6509" s="749">
        <f t="shared" si="641"/>
        <v>0</v>
      </c>
      <c r="AA6509" s="1071"/>
      <c r="AB6509" s="1071"/>
    </row>
    <row r="6510" spans="23:28" ht="70.5" customHeight="1">
      <c r="W6510" s="829">
        <f t="shared" si="639"/>
        <v>0</v>
      </c>
      <c r="X6510" s="828">
        <f t="shared" si="640"/>
        <v>0</v>
      </c>
      <c r="Y6510" s="1069">
        <f>[5]building!Y6501</f>
        <v>0</v>
      </c>
      <c r="Z6510" s="749">
        <f t="shared" si="641"/>
        <v>0</v>
      </c>
      <c r="AA6510" s="1071"/>
      <c r="AB6510" s="1071"/>
    </row>
    <row r="6511" spans="23:28" ht="70.5" customHeight="1">
      <c r="W6511" s="829">
        <f t="shared" si="639"/>
        <v>0</v>
      </c>
      <c r="X6511" s="828">
        <f t="shared" si="640"/>
        <v>0</v>
      </c>
      <c r="Y6511" s="1069">
        <f>[5]building!Y6502</f>
        <v>0</v>
      </c>
      <c r="Z6511" s="749">
        <f t="shared" si="641"/>
        <v>0</v>
      </c>
      <c r="AA6511" s="1071"/>
      <c r="AB6511" s="1071"/>
    </row>
    <row r="6512" spans="23:28" ht="70.5" customHeight="1">
      <c r="W6512" s="829">
        <f t="shared" si="639"/>
        <v>0</v>
      </c>
      <c r="X6512" s="828">
        <f t="shared" si="640"/>
        <v>0</v>
      </c>
      <c r="Y6512" s="1069">
        <f>[5]building!Y6503</f>
        <v>0</v>
      </c>
      <c r="Z6512" s="749">
        <f t="shared" si="641"/>
        <v>0</v>
      </c>
      <c r="AA6512" s="1071"/>
      <c r="AB6512" s="1071"/>
    </row>
    <row r="6513" spans="23:28" ht="70.5" customHeight="1">
      <c r="W6513" s="829">
        <f t="shared" si="639"/>
        <v>0</v>
      </c>
      <c r="X6513" s="828">
        <f t="shared" si="640"/>
        <v>0</v>
      </c>
      <c r="Y6513" s="1069">
        <f>[5]building!Y6504</f>
        <v>0</v>
      </c>
      <c r="Z6513" s="749">
        <f t="shared" si="641"/>
        <v>0</v>
      </c>
      <c r="AA6513" s="1071"/>
      <c r="AB6513" s="1071"/>
    </row>
    <row r="6514" spans="23:28" ht="70.5" customHeight="1">
      <c r="W6514" s="829">
        <f t="shared" si="639"/>
        <v>0</v>
      </c>
      <c r="X6514" s="828">
        <f t="shared" si="640"/>
        <v>0</v>
      </c>
      <c r="Y6514" s="1069">
        <f>[5]building!Y6505</f>
        <v>0</v>
      </c>
      <c r="Z6514" s="749">
        <f t="shared" si="641"/>
        <v>0</v>
      </c>
      <c r="AA6514" s="1071"/>
      <c r="AB6514" s="1071"/>
    </row>
    <row r="6515" spans="23:28" ht="70.5" customHeight="1">
      <c r="W6515" s="829">
        <f t="shared" si="639"/>
        <v>0</v>
      </c>
      <c r="X6515" s="828">
        <f t="shared" si="640"/>
        <v>0</v>
      </c>
      <c r="Y6515" s="1069">
        <f>[5]building!Y6506</f>
        <v>0</v>
      </c>
      <c r="Z6515" s="749">
        <f t="shared" si="641"/>
        <v>0</v>
      </c>
      <c r="AA6515" s="1071"/>
      <c r="AB6515" s="1071"/>
    </row>
    <row r="6516" spans="23:28" ht="70.5" customHeight="1">
      <c r="W6516" s="829">
        <f t="shared" si="639"/>
        <v>0</v>
      </c>
      <c r="X6516" s="828">
        <f t="shared" si="640"/>
        <v>0</v>
      </c>
      <c r="Y6516" s="1069">
        <f>[5]building!Y6507</f>
        <v>0</v>
      </c>
      <c r="Z6516" s="749">
        <f t="shared" si="641"/>
        <v>0</v>
      </c>
      <c r="AA6516" s="1071"/>
      <c r="AB6516" s="1071"/>
    </row>
    <row r="6517" spans="23:28" ht="70.5" customHeight="1">
      <c r="W6517" s="829">
        <f t="shared" si="639"/>
        <v>0</v>
      </c>
      <c r="X6517" s="828">
        <f t="shared" si="640"/>
        <v>0</v>
      </c>
      <c r="Y6517" s="1069">
        <f>[5]building!Y6508</f>
        <v>0</v>
      </c>
      <c r="Z6517" s="749">
        <f t="shared" si="641"/>
        <v>0</v>
      </c>
      <c r="AA6517" s="1071"/>
      <c r="AB6517" s="1071"/>
    </row>
    <row r="6518" spans="23:28" ht="70.5" customHeight="1">
      <c r="W6518" s="829">
        <f t="shared" si="639"/>
        <v>0</v>
      </c>
      <c r="X6518" s="828">
        <f t="shared" si="640"/>
        <v>0</v>
      </c>
      <c r="Y6518" s="1069">
        <f>[5]building!Y6509</f>
        <v>0</v>
      </c>
      <c r="Z6518" s="749">
        <f t="shared" si="641"/>
        <v>0</v>
      </c>
      <c r="AA6518" s="1071"/>
      <c r="AB6518" s="1071"/>
    </row>
    <row r="6519" spans="23:28" ht="70.5" customHeight="1">
      <c r="W6519" s="829">
        <f t="shared" si="639"/>
        <v>0</v>
      </c>
      <c r="X6519" s="828">
        <f t="shared" si="640"/>
        <v>0</v>
      </c>
      <c r="Y6519" s="1069">
        <f>[5]building!Y6510</f>
        <v>0</v>
      </c>
      <c r="Z6519" s="749">
        <f t="shared" si="641"/>
        <v>0</v>
      </c>
      <c r="AA6519" s="1071"/>
      <c r="AB6519" s="1071"/>
    </row>
    <row r="6520" spans="23:28" ht="70.5" customHeight="1">
      <c r="W6520" s="829">
        <f t="shared" si="639"/>
        <v>0</v>
      </c>
      <c r="X6520" s="828">
        <f t="shared" si="640"/>
        <v>0</v>
      </c>
      <c r="Y6520" s="1069">
        <f>[5]building!Y6511</f>
        <v>0</v>
      </c>
      <c r="Z6520" s="749">
        <f t="shared" si="641"/>
        <v>0</v>
      </c>
      <c r="AA6520" s="1071"/>
      <c r="AB6520" s="1071"/>
    </row>
    <row r="6521" spans="23:28" ht="70.5" customHeight="1">
      <c r="W6521" s="829">
        <f t="shared" si="639"/>
        <v>0</v>
      </c>
      <c r="X6521" s="828">
        <f t="shared" si="640"/>
        <v>0</v>
      </c>
      <c r="Y6521" s="1069">
        <f>[5]building!Y6512</f>
        <v>0</v>
      </c>
      <c r="Z6521" s="749">
        <f t="shared" si="641"/>
        <v>0</v>
      </c>
      <c r="AA6521" s="1071"/>
      <c r="AB6521" s="1071"/>
    </row>
    <row r="6522" spans="23:28" ht="70.5" customHeight="1">
      <c r="W6522" s="829">
        <f t="shared" si="639"/>
        <v>0</v>
      </c>
      <c r="X6522" s="828">
        <f t="shared" si="640"/>
        <v>0</v>
      </c>
      <c r="Y6522" s="1069">
        <f>[5]building!Y6513</f>
        <v>0</v>
      </c>
      <c r="Z6522" s="749">
        <f t="shared" si="641"/>
        <v>0</v>
      </c>
      <c r="AA6522" s="1071"/>
      <c r="AB6522" s="1071"/>
    </row>
    <row r="6523" spans="23:28" ht="70.5" customHeight="1">
      <c r="W6523" s="829">
        <f t="shared" si="639"/>
        <v>0</v>
      </c>
      <c r="X6523" s="828">
        <f t="shared" si="640"/>
        <v>0</v>
      </c>
      <c r="Y6523" s="1069">
        <f>[5]building!Y6514</f>
        <v>0</v>
      </c>
      <c r="Z6523" s="749">
        <f t="shared" si="641"/>
        <v>0</v>
      </c>
      <c r="AA6523" s="1071"/>
      <c r="AB6523" s="1071"/>
    </row>
    <row r="6524" spans="23:28" ht="70.5" customHeight="1">
      <c r="W6524" s="829">
        <f t="shared" si="639"/>
        <v>0</v>
      </c>
      <c r="X6524" s="828">
        <f t="shared" si="640"/>
        <v>0</v>
      </c>
      <c r="Y6524" s="1069">
        <f>[5]building!Y6515</f>
        <v>0</v>
      </c>
      <c r="Z6524" s="749">
        <f t="shared" si="641"/>
        <v>0</v>
      </c>
      <c r="AA6524" s="1071"/>
      <c r="AB6524" s="1071"/>
    </row>
    <row r="6525" spans="23:28" ht="70.5" customHeight="1">
      <c r="W6525" s="829">
        <f t="shared" si="639"/>
        <v>0</v>
      </c>
      <c r="X6525" s="828">
        <f t="shared" si="640"/>
        <v>0</v>
      </c>
      <c r="Y6525" s="1069">
        <f>[5]building!Y6516</f>
        <v>0</v>
      </c>
      <c r="Z6525" s="749">
        <f t="shared" si="641"/>
        <v>0</v>
      </c>
      <c r="AA6525" s="1071"/>
      <c r="AB6525" s="1071"/>
    </row>
    <row r="6526" spans="23:28" ht="70.5" customHeight="1">
      <c r="W6526" s="829">
        <f t="shared" si="639"/>
        <v>0</v>
      </c>
      <c r="X6526" s="828">
        <f t="shared" si="640"/>
        <v>0</v>
      </c>
      <c r="Y6526" s="1069">
        <f>[5]building!Y6517</f>
        <v>0</v>
      </c>
      <c r="Z6526" s="749">
        <f t="shared" si="641"/>
        <v>0</v>
      </c>
      <c r="AA6526" s="1071"/>
      <c r="AB6526" s="1071"/>
    </row>
    <row r="6527" spans="23:28" ht="70.5" customHeight="1">
      <c r="W6527" s="829">
        <f t="shared" si="639"/>
        <v>0</v>
      </c>
      <c r="X6527" s="828">
        <f t="shared" si="640"/>
        <v>0</v>
      </c>
      <c r="Y6527" s="1069">
        <f>[5]building!Y6518</f>
        <v>0</v>
      </c>
      <c r="Z6527" s="749">
        <f t="shared" si="641"/>
        <v>0</v>
      </c>
      <c r="AA6527" s="1071"/>
      <c r="AB6527" s="1071"/>
    </row>
    <row r="6528" spans="23:28" ht="70.5" customHeight="1">
      <c r="W6528" s="829">
        <f t="shared" si="639"/>
        <v>0</v>
      </c>
      <c r="X6528" s="828">
        <f t="shared" si="640"/>
        <v>0</v>
      </c>
      <c r="Y6528" s="1069">
        <f>[5]building!Y6519</f>
        <v>0</v>
      </c>
      <c r="Z6528" s="749">
        <f t="shared" si="641"/>
        <v>0</v>
      </c>
      <c r="AA6528" s="1071"/>
      <c r="AB6528" s="1071"/>
    </row>
    <row r="6529" spans="23:28" ht="70.5" customHeight="1">
      <c r="W6529" s="829">
        <f t="shared" si="639"/>
        <v>0</v>
      </c>
      <c r="X6529" s="828">
        <f t="shared" si="640"/>
        <v>0</v>
      </c>
      <c r="Y6529" s="1069">
        <f>[5]building!Y6520</f>
        <v>0</v>
      </c>
      <c r="Z6529" s="749">
        <f t="shared" si="641"/>
        <v>0</v>
      </c>
      <c r="AA6529" s="1071"/>
      <c r="AB6529" s="1071"/>
    </row>
    <row r="6530" spans="23:28" ht="70.5" customHeight="1">
      <c r="W6530" s="829">
        <f t="shared" si="639"/>
        <v>0</v>
      </c>
      <c r="X6530" s="828">
        <f t="shared" si="640"/>
        <v>0</v>
      </c>
      <c r="Y6530" s="1069">
        <f>[5]building!Y6521</f>
        <v>0</v>
      </c>
      <c r="Z6530" s="749">
        <f t="shared" si="641"/>
        <v>0</v>
      </c>
      <c r="AA6530" s="1071"/>
      <c r="AB6530" s="1071"/>
    </row>
    <row r="6531" spans="23:28" ht="70.5" customHeight="1">
      <c r="W6531" s="829">
        <f t="shared" si="639"/>
        <v>0</v>
      </c>
      <c r="X6531" s="828">
        <f t="shared" si="640"/>
        <v>0</v>
      </c>
      <c r="Y6531" s="1069">
        <f>[5]building!Y6522</f>
        <v>0</v>
      </c>
      <c r="Z6531" s="749">
        <f t="shared" si="641"/>
        <v>0</v>
      </c>
      <c r="AA6531" s="1071"/>
      <c r="AB6531" s="1071"/>
    </row>
    <row r="6532" spans="23:28" ht="70.5" customHeight="1">
      <c r="W6532" s="829">
        <f t="shared" si="639"/>
        <v>0</v>
      </c>
      <c r="X6532" s="828">
        <f t="shared" si="640"/>
        <v>0</v>
      </c>
      <c r="Y6532" s="1069">
        <f>[5]building!Y6523</f>
        <v>0</v>
      </c>
      <c r="Z6532" s="749">
        <f t="shared" si="641"/>
        <v>0</v>
      </c>
      <c r="AA6532" s="1071"/>
      <c r="AB6532" s="1071"/>
    </row>
    <row r="6533" spans="23:28" ht="70.5" customHeight="1">
      <c r="W6533" s="829">
        <f t="shared" si="639"/>
        <v>0</v>
      </c>
      <c r="X6533" s="828">
        <f t="shared" si="640"/>
        <v>0</v>
      </c>
      <c r="Y6533" s="1069">
        <f>[5]building!Y6524</f>
        <v>0</v>
      </c>
      <c r="Z6533" s="749">
        <f t="shared" si="641"/>
        <v>0</v>
      </c>
      <c r="AA6533" s="1071"/>
      <c r="AB6533" s="1071"/>
    </row>
    <row r="6534" spans="23:28" ht="70.5" customHeight="1">
      <c r="W6534" s="829">
        <f t="shared" si="639"/>
        <v>0</v>
      </c>
      <c r="X6534" s="828">
        <f t="shared" si="640"/>
        <v>0</v>
      </c>
      <c r="Y6534" s="1069">
        <f>[5]building!Y6525</f>
        <v>0</v>
      </c>
      <c r="Z6534" s="749">
        <f t="shared" si="641"/>
        <v>0</v>
      </c>
      <c r="AA6534" s="1071"/>
      <c r="AB6534" s="1071"/>
    </row>
    <row r="6535" spans="23:28" ht="70.5" customHeight="1">
      <c r="W6535" s="829">
        <f t="shared" si="639"/>
        <v>0</v>
      </c>
      <c r="X6535" s="828">
        <f t="shared" si="640"/>
        <v>0</v>
      </c>
      <c r="Y6535" s="1069">
        <f>[5]building!Y6526</f>
        <v>0</v>
      </c>
      <c r="Z6535" s="749">
        <f t="shared" si="641"/>
        <v>0</v>
      </c>
      <c r="AA6535" s="1071"/>
      <c r="AB6535" s="1071"/>
    </row>
    <row r="6536" spans="23:28" ht="70.5" customHeight="1">
      <c r="W6536" s="829">
        <f t="shared" si="639"/>
        <v>0</v>
      </c>
      <c r="X6536" s="828">
        <f t="shared" si="640"/>
        <v>0</v>
      </c>
      <c r="Y6536" s="1069">
        <f>[5]building!Y6527</f>
        <v>0</v>
      </c>
      <c r="Z6536" s="749">
        <f t="shared" si="641"/>
        <v>0</v>
      </c>
      <c r="AA6536" s="1071"/>
      <c r="AB6536" s="1071"/>
    </row>
    <row r="6537" spans="23:28" ht="70.5" customHeight="1">
      <c r="W6537" s="829">
        <f t="shared" si="639"/>
        <v>0</v>
      </c>
      <c r="X6537" s="828">
        <f t="shared" si="640"/>
        <v>0</v>
      </c>
      <c r="Y6537" s="1069">
        <f>[5]building!Y6528</f>
        <v>0</v>
      </c>
      <c r="Z6537" s="749">
        <f t="shared" si="641"/>
        <v>0</v>
      </c>
      <c r="AA6537" s="1071"/>
      <c r="AB6537" s="1071"/>
    </row>
    <row r="6538" spans="23:28" ht="70.5" customHeight="1">
      <c r="W6538" s="829">
        <f t="shared" si="639"/>
        <v>0</v>
      </c>
      <c r="X6538" s="828">
        <f t="shared" si="640"/>
        <v>0</v>
      </c>
      <c r="Y6538" s="1069">
        <f>[5]building!Y6529</f>
        <v>0</v>
      </c>
      <c r="Z6538" s="749">
        <f t="shared" si="641"/>
        <v>0</v>
      </c>
      <c r="AA6538" s="1071"/>
      <c r="AB6538" s="1071"/>
    </row>
    <row r="6539" spans="23:28" ht="70.5" customHeight="1">
      <c r="W6539" s="829">
        <f t="shared" si="639"/>
        <v>0</v>
      </c>
      <c r="X6539" s="828">
        <f t="shared" si="640"/>
        <v>0</v>
      </c>
      <c r="Y6539" s="1069">
        <f>[5]building!Y6530</f>
        <v>0</v>
      </c>
      <c r="Z6539" s="749">
        <f t="shared" si="641"/>
        <v>0</v>
      </c>
      <c r="AA6539" s="1071"/>
      <c r="AB6539" s="1071"/>
    </row>
    <row r="6540" spans="23:28" ht="70.5" customHeight="1">
      <c r="W6540" s="829">
        <f t="shared" si="639"/>
        <v>0</v>
      </c>
      <c r="X6540" s="828">
        <f t="shared" si="640"/>
        <v>0</v>
      </c>
      <c r="Y6540" s="1069">
        <f>[5]building!Y6531</f>
        <v>0</v>
      </c>
      <c r="Z6540" s="749">
        <f t="shared" si="641"/>
        <v>0</v>
      </c>
      <c r="AA6540" s="1071"/>
      <c r="AB6540" s="1071"/>
    </row>
    <row r="6541" spans="23:28" ht="70.5" customHeight="1">
      <c r="W6541" s="829">
        <f t="shared" si="639"/>
        <v>0</v>
      </c>
      <c r="X6541" s="828">
        <f t="shared" si="640"/>
        <v>0</v>
      </c>
      <c r="Y6541" s="1069">
        <f>[5]building!Y6532</f>
        <v>0</v>
      </c>
      <c r="Z6541" s="749">
        <f t="shared" si="641"/>
        <v>0</v>
      </c>
      <c r="AA6541" s="1071"/>
      <c r="AB6541" s="1071"/>
    </row>
    <row r="6542" spans="23:28" ht="70.5" customHeight="1">
      <c r="W6542" s="829">
        <f t="shared" si="639"/>
        <v>0</v>
      </c>
      <c r="X6542" s="828">
        <f t="shared" si="640"/>
        <v>0</v>
      </c>
      <c r="Y6542" s="1069">
        <f>[5]building!Y6533</f>
        <v>0</v>
      </c>
      <c r="Z6542" s="749">
        <f t="shared" si="641"/>
        <v>0</v>
      </c>
      <c r="AA6542" s="1071"/>
      <c r="AB6542" s="1071"/>
    </row>
    <row r="6543" spans="23:28" ht="70.5" customHeight="1">
      <c r="W6543" s="829">
        <f t="shared" si="639"/>
        <v>0</v>
      </c>
      <c r="X6543" s="828">
        <f t="shared" si="640"/>
        <v>0</v>
      </c>
      <c r="Y6543" s="1069">
        <f>[5]building!Y6534</f>
        <v>0</v>
      </c>
      <c r="Z6543" s="749">
        <f t="shared" si="641"/>
        <v>0</v>
      </c>
      <c r="AA6543" s="1071"/>
      <c r="AB6543" s="1071"/>
    </row>
    <row r="6544" spans="23:28" ht="70.5" customHeight="1">
      <c r="W6544" s="829">
        <f t="shared" si="639"/>
        <v>0</v>
      </c>
      <c r="X6544" s="828">
        <f t="shared" si="640"/>
        <v>0</v>
      </c>
      <c r="Y6544" s="1069">
        <f>[5]building!Y6535</f>
        <v>0</v>
      </c>
      <c r="Z6544" s="749">
        <f t="shared" si="641"/>
        <v>0</v>
      </c>
      <c r="AA6544" s="1071"/>
      <c r="AB6544" s="1071"/>
    </row>
    <row r="6545" spans="23:28" ht="70.5" customHeight="1">
      <c r="W6545" s="829">
        <f t="shared" si="639"/>
        <v>0</v>
      </c>
      <c r="X6545" s="828">
        <f t="shared" si="640"/>
        <v>0</v>
      </c>
      <c r="Y6545" s="1069">
        <f>[5]building!Y6536</f>
        <v>0</v>
      </c>
      <c r="Z6545" s="749">
        <f t="shared" si="641"/>
        <v>0</v>
      </c>
      <c r="AA6545" s="1071"/>
      <c r="AB6545" s="1071"/>
    </row>
    <row r="6546" spans="23:28" ht="70.5" customHeight="1">
      <c r="W6546" s="829">
        <f t="shared" si="639"/>
        <v>0</v>
      </c>
      <c r="X6546" s="828">
        <f t="shared" si="640"/>
        <v>0</v>
      </c>
      <c r="Y6546" s="1069">
        <f>[5]building!Y6537</f>
        <v>0</v>
      </c>
      <c r="Z6546" s="749">
        <f t="shared" si="641"/>
        <v>0</v>
      </c>
      <c r="AA6546" s="1071"/>
      <c r="AB6546" s="1071"/>
    </row>
    <row r="6547" spans="23:28" ht="70.5" customHeight="1">
      <c r="W6547" s="829">
        <f t="shared" si="639"/>
        <v>0</v>
      </c>
      <c r="X6547" s="828">
        <f t="shared" si="640"/>
        <v>0</v>
      </c>
      <c r="Y6547" s="1069">
        <f>[5]building!Y6538</f>
        <v>0</v>
      </c>
      <c r="Z6547" s="749">
        <f t="shared" si="641"/>
        <v>0</v>
      </c>
      <c r="AA6547" s="1071"/>
      <c r="AB6547" s="1071"/>
    </row>
    <row r="6548" spans="23:28" ht="70.5" customHeight="1">
      <c r="W6548" s="829">
        <f t="shared" si="639"/>
        <v>0</v>
      </c>
      <c r="X6548" s="828">
        <f t="shared" si="640"/>
        <v>0</v>
      </c>
      <c r="Y6548" s="1069">
        <f>[5]building!Y6539</f>
        <v>0</v>
      </c>
      <c r="Z6548" s="749">
        <f t="shared" si="641"/>
        <v>0</v>
      </c>
      <c r="AA6548" s="1071"/>
      <c r="AB6548" s="1071"/>
    </row>
    <row r="6549" spans="23:28" ht="70.5" customHeight="1">
      <c r="W6549" s="829">
        <f t="shared" si="639"/>
        <v>0</v>
      </c>
      <c r="X6549" s="828">
        <f t="shared" si="640"/>
        <v>0</v>
      </c>
      <c r="Y6549" s="1069">
        <f>[5]building!Y6540</f>
        <v>0</v>
      </c>
      <c r="Z6549" s="749">
        <f t="shared" si="641"/>
        <v>0</v>
      </c>
      <c r="AA6549" s="1071"/>
      <c r="AB6549" s="1071"/>
    </row>
    <row r="6550" spans="23:28" ht="70.5" customHeight="1">
      <c r="W6550" s="829">
        <f t="shared" si="639"/>
        <v>0</v>
      </c>
      <c r="X6550" s="828">
        <f t="shared" si="640"/>
        <v>0</v>
      </c>
      <c r="Y6550" s="1069">
        <f>[5]building!Y6541</f>
        <v>0</v>
      </c>
      <c r="Z6550" s="749">
        <f t="shared" si="641"/>
        <v>0</v>
      </c>
      <c r="AA6550" s="1071"/>
      <c r="AB6550" s="1071"/>
    </row>
    <row r="6551" spans="23:28" ht="70.5" customHeight="1">
      <c r="W6551" s="829">
        <f t="shared" si="639"/>
        <v>0</v>
      </c>
      <c r="X6551" s="828">
        <f t="shared" si="640"/>
        <v>0</v>
      </c>
      <c r="Y6551" s="1069">
        <f>[5]building!Y6542</f>
        <v>0</v>
      </c>
      <c r="Z6551" s="749">
        <f t="shared" si="641"/>
        <v>0</v>
      </c>
      <c r="AA6551" s="1071"/>
      <c r="AB6551" s="1071"/>
    </row>
    <row r="6552" spans="23:28" ht="70.5" customHeight="1">
      <c r="W6552" s="829">
        <f t="shared" si="639"/>
        <v>0</v>
      </c>
      <c r="X6552" s="828">
        <f t="shared" si="640"/>
        <v>0</v>
      </c>
      <c r="Y6552" s="1069">
        <f>[5]building!Y6543</f>
        <v>0</v>
      </c>
      <c r="Z6552" s="749">
        <f t="shared" si="641"/>
        <v>0</v>
      </c>
      <c r="AA6552" s="1071"/>
      <c r="AB6552" s="1071"/>
    </row>
    <row r="6553" spans="23:28" ht="70.5" customHeight="1">
      <c r="W6553" s="829">
        <f t="shared" si="639"/>
        <v>0</v>
      </c>
      <c r="X6553" s="828">
        <f t="shared" si="640"/>
        <v>0</v>
      </c>
      <c r="Y6553" s="1069">
        <f>[5]building!Y6544</f>
        <v>0</v>
      </c>
      <c r="Z6553" s="749">
        <f t="shared" si="641"/>
        <v>0</v>
      </c>
      <c r="AA6553" s="1071"/>
      <c r="AB6553" s="1071"/>
    </row>
    <row r="6554" spans="23:28" ht="70.5" customHeight="1">
      <c r="W6554" s="829">
        <f t="shared" si="639"/>
        <v>0</v>
      </c>
      <c r="X6554" s="828">
        <f t="shared" si="640"/>
        <v>0</v>
      </c>
      <c r="Y6554" s="1069">
        <f>[5]building!Y6545</f>
        <v>0</v>
      </c>
      <c r="Z6554" s="749">
        <f t="shared" si="641"/>
        <v>0</v>
      </c>
      <c r="AA6554" s="1071"/>
      <c r="AB6554" s="1071"/>
    </row>
    <row r="6555" spans="23:28" ht="70.5" customHeight="1">
      <c r="W6555" s="829">
        <f t="shared" si="639"/>
        <v>0</v>
      </c>
      <c r="X6555" s="828">
        <f t="shared" si="640"/>
        <v>0</v>
      </c>
      <c r="Y6555" s="1069">
        <f>[5]building!Y6546</f>
        <v>0</v>
      </c>
      <c r="Z6555" s="749">
        <f t="shared" si="641"/>
        <v>0</v>
      </c>
      <c r="AA6555" s="1071"/>
      <c r="AB6555" s="1071"/>
    </row>
    <row r="6556" spans="23:28" ht="70.5" customHeight="1">
      <c r="W6556" s="829">
        <f t="shared" si="639"/>
        <v>0</v>
      </c>
      <c r="X6556" s="828">
        <f t="shared" si="640"/>
        <v>0</v>
      </c>
      <c r="Y6556" s="1069">
        <f>[5]building!Y6547</f>
        <v>0</v>
      </c>
      <c r="Z6556" s="749">
        <f t="shared" si="641"/>
        <v>0</v>
      </c>
      <c r="AA6556" s="1071"/>
      <c r="AB6556" s="1071"/>
    </row>
    <row r="6557" spans="23:28" ht="70.5" customHeight="1">
      <c r="W6557" s="829">
        <f t="shared" si="639"/>
        <v>0</v>
      </c>
      <c r="X6557" s="828">
        <f t="shared" si="640"/>
        <v>0</v>
      </c>
      <c r="Y6557" s="1069">
        <f>[5]building!Y6548</f>
        <v>0</v>
      </c>
      <c r="Z6557" s="749">
        <f t="shared" si="641"/>
        <v>0</v>
      </c>
      <c r="AA6557" s="1071"/>
      <c r="AB6557" s="1071"/>
    </row>
    <row r="6558" spans="23:28" ht="70.5" customHeight="1">
      <c r="W6558" s="829">
        <f t="shared" ref="W6558:W6621" si="642">G6558+I6558+K6558+M6558+O6558+Q6558+S6558+U6558</f>
        <v>0</v>
      </c>
      <c r="X6558" s="828">
        <f t="shared" ref="X6558:X6621" si="643">W6558*C6558</f>
        <v>0</v>
      </c>
      <c r="Y6558" s="1069">
        <f>[5]building!Y6549</f>
        <v>0</v>
      </c>
      <c r="Z6558" s="749">
        <f t="shared" ref="Z6558:Z6621" si="644">Y6558*C6558</f>
        <v>0</v>
      </c>
      <c r="AA6558" s="1071"/>
      <c r="AB6558" s="1071"/>
    </row>
    <row r="6559" spans="23:28" ht="70.5" customHeight="1">
      <c r="W6559" s="829">
        <f t="shared" si="642"/>
        <v>0</v>
      </c>
      <c r="X6559" s="828">
        <f t="shared" si="643"/>
        <v>0</v>
      </c>
      <c r="Y6559" s="1069">
        <f>[5]building!Y6550</f>
        <v>0</v>
      </c>
      <c r="Z6559" s="749">
        <f t="shared" si="644"/>
        <v>0</v>
      </c>
      <c r="AA6559" s="1071"/>
      <c r="AB6559" s="1071"/>
    </row>
    <row r="6560" spans="23:28" ht="70.5" customHeight="1">
      <c r="W6560" s="829">
        <f t="shared" si="642"/>
        <v>0</v>
      </c>
      <c r="X6560" s="828">
        <f t="shared" si="643"/>
        <v>0</v>
      </c>
      <c r="Y6560" s="1069">
        <f>[5]building!Y6551</f>
        <v>0</v>
      </c>
      <c r="Z6560" s="749">
        <f t="shared" si="644"/>
        <v>0</v>
      </c>
      <c r="AA6560" s="1071"/>
      <c r="AB6560" s="1071"/>
    </row>
    <row r="6561" spans="23:28" ht="70.5" customHeight="1">
      <c r="W6561" s="829">
        <f t="shared" si="642"/>
        <v>0</v>
      </c>
      <c r="X6561" s="828">
        <f t="shared" si="643"/>
        <v>0</v>
      </c>
      <c r="Y6561" s="1069">
        <f>[5]building!Y6552</f>
        <v>0</v>
      </c>
      <c r="Z6561" s="749">
        <f t="shared" si="644"/>
        <v>0</v>
      </c>
      <c r="AA6561" s="1071"/>
      <c r="AB6561" s="1071"/>
    </row>
    <row r="6562" spans="23:28" ht="70.5" customHeight="1">
      <c r="W6562" s="829">
        <f t="shared" si="642"/>
        <v>0</v>
      </c>
      <c r="X6562" s="828">
        <f t="shared" si="643"/>
        <v>0</v>
      </c>
      <c r="Y6562" s="1069">
        <f>[5]building!Y6553</f>
        <v>0</v>
      </c>
      <c r="Z6562" s="749">
        <f t="shared" si="644"/>
        <v>0</v>
      </c>
      <c r="AA6562" s="1071"/>
      <c r="AB6562" s="1071"/>
    </row>
    <row r="6563" spans="23:28" ht="70.5" customHeight="1">
      <c r="W6563" s="829">
        <f t="shared" si="642"/>
        <v>0</v>
      </c>
      <c r="X6563" s="828">
        <f t="shared" si="643"/>
        <v>0</v>
      </c>
      <c r="Y6563" s="1069">
        <f>[5]building!Y6554</f>
        <v>0</v>
      </c>
      <c r="Z6563" s="749">
        <f t="shared" si="644"/>
        <v>0</v>
      </c>
      <c r="AA6563" s="1071"/>
      <c r="AB6563" s="1071"/>
    </row>
    <row r="6564" spans="23:28" ht="70.5" customHeight="1">
      <c r="W6564" s="829">
        <f t="shared" si="642"/>
        <v>0</v>
      </c>
      <c r="X6564" s="828">
        <f t="shared" si="643"/>
        <v>0</v>
      </c>
      <c r="Y6564" s="1069">
        <f>[5]building!Y6555</f>
        <v>0</v>
      </c>
      <c r="Z6564" s="749">
        <f t="shared" si="644"/>
        <v>0</v>
      </c>
      <c r="AA6564" s="1071"/>
      <c r="AB6564" s="1071"/>
    </row>
    <row r="6565" spans="23:28" ht="70.5" customHeight="1">
      <c r="W6565" s="829">
        <f t="shared" si="642"/>
        <v>0</v>
      </c>
      <c r="X6565" s="828">
        <f t="shared" si="643"/>
        <v>0</v>
      </c>
      <c r="Y6565" s="1069">
        <f>[5]building!Y6556</f>
        <v>0</v>
      </c>
      <c r="Z6565" s="749">
        <f t="shared" si="644"/>
        <v>0</v>
      </c>
      <c r="AA6565" s="1071"/>
      <c r="AB6565" s="1071"/>
    </row>
    <row r="6566" spans="23:28" ht="70.5" customHeight="1">
      <c r="W6566" s="829">
        <f t="shared" si="642"/>
        <v>0</v>
      </c>
      <c r="X6566" s="828">
        <f t="shared" si="643"/>
        <v>0</v>
      </c>
      <c r="Y6566" s="1069">
        <f>[5]building!Y6557</f>
        <v>0</v>
      </c>
      <c r="Z6566" s="749">
        <f t="shared" si="644"/>
        <v>0</v>
      </c>
      <c r="AA6566" s="1071"/>
      <c r="AB6566" s="1071"/>
    </row>
    <row r="6567" spans="23:28" ht="70.5" customHeight="1">
      <c r="W6567" s="829">
        <f t="shared" si="642"/>
        <v>0</v>
      </c>
      <c r="X6567" s="828">
        <f t="shared" si="643"/>
        <v>0</v>
      </c>
      <c r="Y6567" s="1069">
        <f>[5]building!Y6558</f>
        <v>0</v>
      </c>
      <c r="Z6567" s="749">
        <f t="shared" si="644"/>
        <v>0</v>
      </c>
      <c r="AA6567" s="1071"/>
      <c r="AB6567" s="1071"/>
    </row>
    <row r="6568" spans="23:28" ht="70.5" customHeight="1">
      <c r="W6568" s="829">
        <f t="shared" si="642"/>
        <v>0</v>
      </c>
      <c r="X6568" s="828">
        <f t="shared" si="643"/>
        <v>0</v>
      </c>
      <c r="Y6568" s="1069">
        <f>[5]building!Y6559</f>
        <v>0</v>
      </c>
      <c r="Z6568" s="749">
        <f t="shared" si="644"/>
        <v>0</v>
      </c>
      <c r="AA6568" s="1071"/>
      <c r="AB6568" s="1071"/>
    </row>
    <row r="6569" spans="23:28" ht="70.5" customHeight="1">
      <c r="W6569" s="829">
        <f t="shared" si="642"/>
        <v>0</v>
      </c>
      <c r="X6569" s="828">
        <f t="shared" si="643"/>
        <v>0</v>
      </c>
      <c r="Y6569" s="1069">
        <f>[5]building!Y6560</f>
        <v>0</v>
      </c>
      <c r="Z6569" s="749">
        <f t="shared" si="644"/>
        <v>0</v>
      </c>
      <c r="AA6569" s="1071"/>
      <c r="AB6569" s="1071"/>
    </row>
    <row r="6570" spans="23:28" ht="70.5" customHeight="1">
      <c r="W6570" s="829">
        <f t="shared" si="642"/>
        <v>0</v>
      </c>
      <c r="X6570" s="828">
        <f t="shared" si="643"/>
        <v>0</v>
      </c>
      <c r="Y6570" s="1069">
        <f>[5]building!Y6561</f>
        <v>0</v>
      </c>
      <c r="Z6570" s="749">
        <f t="shared" si="644"/>
        <v>0</v>
      </c>
      <c r="AA6570" s="1071"/>
      <c r="AB6570" s="1071"/>
    </row>
    <row r="6571" spans="23:28" ht="70.5" customHeight="1">
      <c r="W6571" s="829">
        <f t="shared" si="642"/>
        <v>0</v>
      </c>
      <c r="X6571" s="828">
        <f t="shared" si="643"/>
        <v>0</v>
      </c>
      <c r="Y6571" s="1069">
        <f>[5]building!Y6562</f>
        <v>0</v>
      </c>
      <c r="Z6571" s="749">
        <f t="shared" si="644"/>
        <v>0</v>
      </c>
      <c r="AA6571" s="1071"/>
      <c r="AB6571" s="1071"/>
    </row>
    <row r="6572" spans="23:28" ht="70.5" customHeight="1">
      <c r="W6572" s="829">
        <f t="shared" si="642"/>
        <v>0</v>
      </c>
      <c r="X6572" s="828">
        <f t="shared" si="643"/>
        <v>0</v>
      </c>
      <c r="Y6572" s="1069">
        <f>[5]building!Y6563</f>
        <v>0</v>
      </c>
      <c r="Z6572" s="749">
        <f t="shared" si="644"/>
        <v>0</v>
      </c>
      <c r="AA6572" s="1071"/>
      <c r="AB6572" s="1071"/>
    </row>
    <row r="6573" spans="23:28" ht="70.5" customHeight="1">
      <c r="W6573" s="829">
        <f t="shared" si="642"/>
        <v>0</v>
      </c>
      <c r="X6573" s="828">
        <f t="shared" si="643"/>
        <v>0</v>
      </c>
      <c r="Y6573" s="1069">
        <f>[5]building!Y6564</f>
        <v>0</v>
      </c>
      <c r="Z6573" s="749">
        <f t="shared" si="644"/>
        <v>0</v>
      </c>
      <c r="AA6573" s="1071"/>
      <c r="AB6573" s="1071"/>
    </row>
    <row r="6574" spans="23:28" ht="70.5" customHeight="1">
      <c r="W6574" s="829">
        <f t="shared" si="642"/>
        <v>0</v>
      </c>
      <c r="X6574" s="828">
        <f t="shared" si="643"/>
        <v>0</v>
      </c>
      <c r="Y6574" s="1069">
        <f>[5]building!Y6565</f>
        <v>0</v>
      </c>
      <c r="Z6574" s="749">
        <f t="shared" si="644"/>
        <v>0</v>
      </c>
      <c r="AA6574" s="1071"/>
      <c r="AB6574" s="1071"/>
    </row>
    <row r="6575" spans="23:28" ht="70.5" customHeight="1">
      <c r="W6575" s="829">
        <f t="shared" si="642"/>
        <v>0</v>
      </c>
      <c r="X6575" s="828">
        <f t="shared" si="643"/>
        <v>0</v>
      </c>
      <c r="Y6575" s="1069">
        <f>[5]building!Y6566</f>
        <v>0</v>
      </c>
      <c r="Z6575" s="749">
        <f t="shared" si="644"/>
        <v>0</v>
      </c>
      <c r="AA6575" s="1071"/>
      <c r="AB6575" s="1071"/>
    </row>
    <row r="6576" spans="23:28" ht="70.5" customHeight="1">
      <c r="W6576" s="829">
        <f t="shared" si="642"/>
        <v>0</v>
      </c>
      <c r="X6576" s="828">
        <f t="shared" si="643"/>
        <v>0</v>
      </c>
      <c r="Y6576" s="1069">
        <f>[5]building!Y6567</f>
        <v>0</v>
      </c>
      <c r="Z6576" s="749">
        <f t="shared" si="644"/>
        <v>0</v>
      </c>
      <c r="AA6576" s="1071"/>
      <c r="AB6576" s="1071"/>
    </row>
    <row r="6577" spans="23:28" ht="70.5" customHeight="1">
      <c r="W6577" s="829">
        <f t="shared" si="642"/>
        <v>0</v>
      </c>
      <c r="X6577" s="828">
        <f t="shared" si="643"/>
        <v>0</v>
      </c>
      <c r="Y6577" s="1069">
        <f>[5]building!Y6568</f>
        <v>0</v>
      </c>
      <c r="Z6577" s="749">
        <f t="shared" si="644"/>
        <v>0</v>
      </c>
      <c r="AA6577" s="1071"/>
      <c r="AB6577" s="1071"/>
    </row>
    <row r="6578" spans="23:28" ht="70.5" customHeight="1">
      <c r="W6578" s="829">
        <f t="shared" si="642"/>
        <v>0</v>
      </c>
      <c r="X6578" s="828">
        <f t="shared" si="643"/>
        <v>0</v>
      </c>
      <c r="Y6578" s="1069">
        <f>[5]building!Y6569</f>
        <v>0</v>
      </c>
      <c r="Z6578" s="749">
        <f t="shared" si="644"/>
        <v>0</v>
      </c>
      <c r="AA6578" s="1071"/>
      <c r="AB6578" s="1071"/>
    </row>
    <row r="6579" spans="23:28" ht="70.5" customHeight="1">
      <c r="W6579" s="829">
        <f t="shared" si="642"/>
        <v>0</v>
      </c>
      <c r="X6579" s="828">
        <f t="shared" si="643"/>
        <v>0</v>
      </c>
      <c r="Y6579" s="1069">
        <f>[5]building!Y6570</f>
        <v>0</v>
      </c>
      <c r="Z6579" s="749">
        <f t="shared" si="644"/>
        <v>0</v>
      </c>
      <c r="AA6579" s="1071"/>
      <c r="AB6579" s="1071"/>
    </row>
    <row r="6580" spans="23:28" ht="70.5" customHeight="1">
      <c r="W6580" s="829">
        <f t="shared" si="642"/>
        <v>0</v>
      </c>
      <c r="X6580" s="828">
        <f t="shared" si="643"/>
        <v>0</v>
      </c>
      <c r="Y6580" s="1069">
        <f>[5]building!Y6571</f>
        <v>0</v>
      </c>
      <c r="Z6580" s="749">
        <f t="shared" si="644"/>
        <v>0</v>
      </c>
      <c r="AA6580" s="1071"/>
      <c r="AB6580" s="1071"/>
    </row>
    <row r="6581" spans="23:28" ht="70.5" customHeight="1">
      <c r="W6581" s="829">
        <f t="shared" si="642"/>
        <v>0</v>
      </c>
      <c r="X6581" s="828">
        <f t="shared" si="643"/>
        <v>0</v>
      </c>
      <c r="Y6581" s="1069">
        <f>[5]building!Y6572</f>
        <v>0</v>
      </c>
      <c r="Z6581" s="749">
        <f t="shared" si="644"/>
        <v>0</v>
      </c>
      <c r="AA6581" s="1071"/>
      <c r="AB6581" s="1071"/>
    </row>
    <row r="6582" spans="23:28" ht="70.5" customHeight="1">
      <c r="W6582" s="829">
        <f t="shared" si="642"/>
        <v>0</v>
      </c>
      <c r="X6582" s="828">
        <f t="shared" si="643"/>
        <v>0</v>
      </c>
      <c r="Y6582" s="1069">
        <f>[5]building!Y6573</f>
        <v>0</v>
      </c>
      <c r="Z6582" s="749">
        <f t="shared" si="644"/>
        <v>0</v>
      </c>
      <c r="AA6582" s="1071"/>
      <c r="AB6582" s="1071"/>
    </row>
    <row r="6583" spans="23:28" ht="70.5" customHeight="1">
      <c r="W6583" s="829">
        <f t="shared" si="642"/>
        <v>0</v>
      </c>
      <c r="X6583" s="828">
        <f t="shared" si="643"/>
        <v>0</v>
      </c>
      <c r="Y6583" s="1069">
        <f>[5]building!Y6574</f>
        <v>0</v>
      </c>
      <c r="Z6583" s="749">
        <f t="shared" si="644"/>
        <v>0</v>
      </c>
      <c r="AA6583" s="1071"/>
      <c r="AB6583" s="1071"/>
    </row>
    <row r="6584" spans="23:28" ht="70.5" customHeight="1">
      <c r="W6584" s="829">
        <f t="shared" si="642"/>
        <v>0</v>
      </c>
      <c r="X6584" s="828">
        <f t="shared" si="643"/>
        <v>0</v>
      </c>
      <c r="Y6584" s="1069">
        <f>[5]building!Y6575</f>
        <v>0</v>
      </c>
      <c r="Z6584" s="749">
        <f t="shared" si="644"/>
        <v>0</v>
      </c>
      <c r="AA6584" s="1071"/>
      <c r="AB6584" s="1071"/>
    </row>
    <row r="6585" spans="23:28" ht="70.5" customHeight="1">
      <c r="W6585" s="829">
        <f t="shared" si="642"/>
        <v>0</v>
      </c>
      <c r="X6585" s="828">
        <f t="shared" si="643"/>
        <v>0</v>
      </c>
      <c r="Y6585" s="1069">
        <f>[5]building!Y6576</f>
        <v>0</v>
      </c>
      <c r="Z6585" s="749">
        <f t="shared" si="644"/>
        <v>0</v>
      </c>
      <c r="AA6585" s="1071"/>
      <c r="AB6585" s="1071"/>
    </row>
    <row r="6586" spans="23:28" ht="70.5" customHeight="1">
      <c r="W6586" s="829">
        <f t="shared" si="642"/>
        <v>0</v>
      </c>
      <c r="X6586" s="828">
        <f t="shared" si="643"/>
        <v>0</v>
      </c>
      <c r="Y6586" s="1069">
        <f>[5]building!Y6577</f>
        <v>0</v>
      </c>
      <c r="Z6586" s="749">
        <f t="shared" si="644"/>
        <v>0</v>
      </c>
      <c r="AA6586" s="1071"/>
      <c r="AB6586" s="1071"/>
    </row>
    <row r="6587" spans="23:28" ht="70.5" customHeight="1">
      <c r="W6587" s="829">
        <f t="shared" si="642"/>
        <v>0</v>
      </c>
      <c r="X6587" s="828">
        <f t="shared" si="643"/>
        <v>0</v>
      </c>
      <c r="Y6587" s="1069">
        <f>[5]building!Y6578</f>
        <v>0</v>
      </c>
      <c r="Z6587" s="749">
        <f t="shared" si="644"/>
        <v>0</v>
      </c>
      <c r="AA6587" s="1071"/>
      <c r="AB6587" s="1071"/>
    </row>
    <row r="6588" spans="23:28" ht="70.5" customHeight="1">
      <c r="W6588" s="829">
        <f t="shared" si="642"/>
        <v>0</v>
      </c>
      <c r="X6588" s="828">
        <f t="shared" si="643"/>
        <v>0</v>
      </c>
      <c r="Y6588" s="1069">
        <f>[5]building!Y6579</f>
        <v>0</v>
      </c>
      <c r="Z6588" s="749">
        <f t="shared" si="644"/>
        <v>0</v>
      </c>
      <c r="AA6588" s="1071"/>
      <c r="AB6588" s="1071"/>
    </row>
    <row r="6589" spans="23:28" ht="70.5" customHeight="1">
      <c r="W6589" s="829">
        <f t="shared" si="642"/>
        <v>0</v>
      </c>
      <c r="X6589" s="828">
        <f t="shared" si="643"/>
        <v>0</v>
      </c>
      <c r="Y6589" s="1069">
        <f>[5]building!Y6580</f>
        <v>0</v>
      </c>
      <c r="Z6589" s="749">
        <f t="shared" si="644"/>
        <v>0</v>
      </c>
      <c r="AA6589" s="1071"/>
      <c r="AB6589" s="1071"/>
    </row>
    <row r="6590" spans="23:28" ht="70.5" customHeight="1">
      <c r="W6590" s="829">
        <f t="shared" si="642"/>
        <v>0</v>
      </c>
      <c r="X6590" s="828">
        <f t="shared" si="643"/>
        <v>0</v>
      </c>
      <c r="Y6590" s="1069">
        <f>[5]building!Y6581</f>
        <v>0</v>
      </c>
      <c r="Z6590" s="749">
        <f t="shared" si="644"/>
        <v>0</v>
      </c>
      <c r="AA6590" s="1071"/>
      <c r="AB6590" s="1071"/>
    </row>
    <row r="6591" spans="23:28" ht="70.5" customHeight="1">
      <c r="W6591" s="829">
        <f t="shared" si="642"/>
        <v>0</v>
      </c>
      <c r="X6591" s="828">
        <f t="shared" si="643"/>
        <v>0</v>
      </c>
      <c r="Y6591" s="1069">
        <f>[5]building!Y6582</f>
        <v>0</v>
      </c>
      <c r="Z6591" s="749">
        <f t="shared" si="644"/>
        <v>0</v>
      </c>
      <c r="AA6591" s="1071"/>
      <c r="AB6591" s="1071"/>
    </row>
    <row r="6592" spans="23:28" ht="70.5" customHeight="1">
      <c r="W6592" s="829">
        <f t="shared" si="642"/>
        <v>0</v>
      </c>
      <c r="X6592" s="828">
        <f t="shared" si="643"/>
        <v>0</v>
      </c>
      <c r="Y6592" s="1069">
        <f>[5]building!Y6583</f>
        <v>0</v>
      </c>
      <c r="Z6592" s="749">
        <f t="shared" si="644"/>
        <v>0</v>
      </c>
      <c r="AA6592" s="1071"/>
      <c r="AB6592" s="1071"/>
    </row>
    <row r="6593" spans="23:28" ht="70.5" customHeight="1">
      <c r="W6593" s="829">
        <f t="shared" si="642"/>
        <v>0</v>
      </c>
      <c r="X6593" s="828">
        <f t="shared" si="643"/>
        <v>0</v>
      </c>
      <c r="Y6593" s="1069">
        <f>[5]building!Y6584</f>
        <v>0</v>
      </c>
      <c r="Z6593" s="749">
        <f t="shared" si="644"/>
        <v>0</v>
      </c>
      <c r="AA6593" s="1071"/>
      <c r="AB6593" s="1071"/>
    </row>
    <row r="6594" spans="23:28" ht="70.5" customHeight="1">
      <c r="W6594" s="829">
        <f t="shared" si="642"/>
        <v>0</v>
      </c>
      <c r="X6594" s="828">
        <f t="shared" si="643"/>
        <v>0</v>
      </c>
      <c r="Y6594" s="1069">
        <f>[5]building!Y6585</f>
        <v>0</v>
      </c>
      <c r="Z6594" s="749">
        <f t="shared" si="644"/>
        <v>0</v>
      </c>
      <c r="AA6594" s="1071"/>
      <c r="AB6594" s="1071"/>
    </row>
    <row r="6595" spans="23:28" ht="70.5" customHeight="1">
      <c r="W6595" s="829">
        <f t="shared" si="642"/>
        <v>0</v>
      </c>
      <c r="X6595" s="828">
        <f t="shared" si="643"/>
        <v>0</v>
      </c>
      <c r="Y6595" s="1069">
        <f>[5]building!Y6586</f>
        <v>0</v>
      </c>
      <c r="Z6595" s="749">
        <f t="shared" si="644"/>
        <v>0</v>
      </c>
      <c r="AA6595" s="1071"/>
      <c r="AB6595" s="1071"/>
    </row>
    <row r="6596" spans="23:28" ht="70.5" customHeight="1">
      <c r="W6596" s="829">
        <f t="shared" si="642"/>
        <v>0</v>
      </c>
      <c r="X6596" s="828">
        <f t="shared" si="643"/>
        <v>0</v>
      </c>
      <c r="Y6596" s="1069">
        <f>[5]building!Y6587</f>
        <v>0</v>
      </c>
      <c r="Z6596" s="749">
        <f t="shared" si="644"/>
        <v>0</v>
      </c>
      <c r="AA6596" s="1071"/>
      <c r="AB6596" s="1071"/>
    </row>
    <row r="6597" spans="23:28" ht="70.5" customHeight="1">
      <c r="W6597" s="829">
        <f t="shared" si="642"/>
        <v>0</v>
      </c>
      <c r="X6597" s="828">
        <f t="shared" si="643"/>
        <v>0</v>
      </c>
      <c r="Y6597" s="1069">
        <f>[5]building!Y6588</f>
        <v>0</v>
      </c>
      <c r="Z6597" s="749">
        <f t="shared" si="644"/>
        <v>0</v>
      </c>
      <c r="AA6597" s="1071"/>
      <c r="AB6597" s="1071"/>
    </row>
    <row r="6598" spans="23:28" ht="70.5" customHeight="1">
      <c r="W6598" s="829">
        <f t="shared" si="642"/>
        <v>0</v>
      </c>
      <c r="X6598" s="828">
        <f t="shared" si="643"/>
        <v>0</v>
      </c>
      <c r="Y6598" s="1069">
        <f>[5]building!Y6589</f>
        <v>0</v>
      </c>
      <c r="Z6598" s="749">
        <f t="shared" si="644"/>
        <v>0</v>
      </c>
      <c r="AA6598" s="1071"/>
      <c r="AB6598" s="1071"/>
    </row>
    <row r="6599" spans="23:28" ht="70.5" customHeight="1">
      <c r="W6599" s="829">
        <f t="shared" si="642"/>
        <v>0</v>
      </c>
      <c r="X6599" s="828">
        <f t="shared" si="643"/>
        <v>0</v>
      </c>
      <c r="Y6599" s="1069">
        <f>[5]building!Y6590</f>
        <v>0</v>
      </c>
      <c r="Z6599" s="749">
        <f t="shared" si="644"/>
        <v>0</v>
      </c>
      <c r="AA6599" s="1071"/>
      <c r="AB6599" s="1071"/>
    </row>
    <row r="6600" spans="23:28" ht="70.5" customHeight="1">
      <c r="W6600" s="829">
        <f t="shared" si="642"/>
        <v>0</v>
      </c>
      <c r="X6600" s="828">
        <f t="shared" si="643"/>
        <v>0</v>
      </c>
      <c r="Y6600" s="1069">
        <f>[5]building!Y6591</f>
        <v>0</v>
      </c>
      <c r="Z6600" s="749">
        <f t="shared" si="644"/>
        <v>0</v>
      </c>
      <c r="AA6600" s="1071"/>
      <c r="AB6600" s="1071"/>
    </row>
    <row r="6601" spans="23:28" ht="70.5" customHeight="1">
      <c r="W6601" s="829">
        <f t="shared" si="642"/>
        <v>0</v>
      </c>
      <c r="X6601" s="828">
        <f t="shared" si="643"/>
        <v>0</v>
      </c>
      <c r="Y6601" s="1069">
        <f>[5]building!Y6592</f>
        <v>0</v>
      </c>
      <c r="Z6601" s="749">
        <f t="shared" si="644"/>
        <v>0</v>
      </c>
      <c r="AA6601" s="1071"/>
      <c r="AB6601" s="1071"/>
    </row>
    <row r="6602" spans="23:28" ht="70.5" customHeight="1">
      <c r="W6602" s="829">
        <f t="shared" si="642"/>
        <v>0</v>
      </c>
      <c r="X6602" s="828">
        <f t="shared" si="643"/>
        <v>0</v>
      </c>
      <c r="Y6602" s="1069">
        <f>[5]building!Y6593</f>
        <v>0</v>
      </c>
      <c r="Z6602" s="749">
        <f t="shared" si="644"/>
        <v>0</v>
      </c>
      <c r="AA6602" s="1071"/>
      <c r="AB6602" s="1071"/>
    </row>
    <row r="6603" spans="23:28" ht="70.5" customHeight="1">
      <c r="W6603" s="829">
        <f t="shared" si="642"/>
        <v>0</v>
      </c>
      <c r="X6603" s="828">
        <f t="shared" si="643"/>
        <v>0</v>
      </c>
      <c r="Y6603" s="1069">
        <f>[5]building!Y6594</f>
        <v>0</v>
      </c>
      <c r="Z6603" s="749">
        <f t="shared" si="644"/>
        <v>0</v>
      </c>
      <c r="AA6603" s="1071"/>
      <c r="AB6603" s="1071"/>
    </row>
    <row r="6604" spans="23:28" ht="70.5" customHeight="1">
      <c r="W6604" s="829">
        <f t="shared" si="642"/>
        <v>0</v>
      </c>
      <c r="X6604" s="828">
        <f t="shared" si="643"/>
        <v>0</v>
      </c>
      <c r="Y6604" s="1069">
        <f>[5]building!Y6595</f>
        <v>0</v>
      </c>
      <c r="Z6604" s="749">
        <f t="shared" si="644"/>
        <v>0</v>
      </c>
      <c r="AA6604" s="1071"/>
      <c r="AB6604" s="1071"/>
    </row>
    <row r="6605" spans="23:28" ht="70.5" customHeight="1">
      <c r="W6605" s="829">
        <f t="shared" si="642"/>
        <v>0</v>
      </c>
      <c r="X6605" s="828">
        <f t="shared" si="643"/>
        <v>0</v>
      </c>
      <c r="Y6605" s="1069">
        <f>[5]building!Y6596</f>
        <v>0</v>
      </c>
      <c r="Z6605" s="749">
        <f t="shared" si="644"/>
        <v>0</v>
      </c>
      <c r="AA6605" s="1071"/>
      <c r="AB6605" s="1071"/>
    </row>
    <row r="6606" spans="23:28" ht="70.5" customHeight="1">
      <c r="W6606" s="829">
        <f t="shared" si="642"/>
        <v>0</v>
      </c>
      <c r="X6606" s="828">
        <f t="shared" si="643"/>
        <v>0</v>
      </c>
      <c r="Y6606" s="1069">
        <f>[5]building!Y6597</f>
        <v>0</v>
      </c>
      <c r="Z6606" s="749">
        <f t="shared" si="644"/>
        <v>0</v>
      </c>
      <c r="AA6606" s="1071"/>
      <c r="AB6606" s="1071"/>
    </row>
    <row r="6607" spans="23:28" ht="70.5" customHeight="1">
      <c r="W6607" s="829">
        <f t="shared" si="642"/>
        <v>0</v>
      </c>
      <c r="X6607" s="828">
        <f t="shared" si="643"/>
        <v>0</v>
      </c>
      <c r="Y6607" s="1069">
        <f>[5]building!Y6598</f>
        <v>0</v>
      </c>
      <c r="Z6607" s="749">
        <f t="shared" si="644"/>
        <v>0</v>
      </c>
      <c r="AA6607" s="1071"/>
      <c r="AB6607" s="1071"/>
    </row>
    <row r="6608" spans="23:28" ht="70.5" customHeight="1">
      <c r="W6608" s="829">
        <f t="shared" si="642"/>
        <v>0</v>
      </c>
      <c r="X6608" s="828">
        <f t="shared" si="643"/>
        <v>0</v>
      </c>
      <c r="Y6608" s="1069">
        <f>[5]building!Y6599</f>
        <v>0</v>
      </c>
      <c r="Z6608" s="749">
        <f t="shared" si="644"/>
        <v>0</v>
      </c>
      <c r="AA6608" s="1071"/>
      <c r="AB6608" s="1071"/>
    </row>
    <row r="6609" spans="23:28" ht="70.5" customHeight="1">
      <c r="W6609" s="829">
        <f t="shared" si="642"/>
        <v>0</v>
      </c>
      <c r="X6609" s="828">
        <f t="shared" si="643"/>
        <v>0</v>
      </c>
      <c r="Y6609" s="1069">
        <f>[5]building!Y6600</f>
        <v>0</v>
      </c>
      <c r="Z6609" s="749">
        <f t="shared" si="644"/>
        <v>0</v>
      </c>
      <c r="AA6609" s="1071"/>
      <c r="AB6609" s="1071"/>
    </row>
    <row r="6610" spans="23:28" ht="70.5" customHeight="1">
      <c r="W6610" s="829">
        <f t="shared" si="642"/>
        <v>0</v>
      </c>
      <c r="X6610" s="828">
        <f t="shared" si="643"/>
        <v>0</v>
      </c>
      <c r="Y6610" s="1069">
        <f>[5]building!Y6601</f>
        <v>0</v>
      </c>
      <c r="Z6610" s="749">
        <f t="shared" si="644"/>
        <v>0</v>
      </c>
      <c r="AA6610" s="1071"/>
      <c r="AB6610" s="1071"/>
    </row>
    <row r="6611" spans="23:28" ht="70.5" customHeight="1">
      <c r="W6611" s="829">
        <f t="shared" si="642"/>
        <v>0</v>
      </c>
      <c r="X6611" s="828">
        <f t="shared" si="643"/>
        <v>0</v>
      </c>
      <c r="Y6611" s="1069">
        <f>[5]building!Y6602</f>
        <v>0</v>
      </c>
      <c r="Z6611" s="749">
        <f t="shared" si="644"/>
        <v>0</v>
      </c>
      <c r="AA6611" s="1071"/>
      <c r="AB6611" s="1071"/>
    </row>
    <row r="6612" spans="23:28" ht="70.5" customHeight="1">
      <c r="W6612" s="829">
        <f t="shared" si="642"/>
        <v>0</v>
      </c>
      <c r="X6612" s="828">
        <f t="shared" si="643"/>
        <v>0</v>
      </c>
      <c r="Y6612" s="1069">
        <f>[5]building!Y6603</f>
        <v>0</v>
      </c>
      <c r="Z6612" s="749">
        <f t="shared" si="644"/>
        <v>0</v>
      </c>
      <c r="AA6612" s="1071"/>
      <c r="AB6612" s="1071"/>
    </row>
    <row r="6613" spans="23:28" ht="70.5" customHeight="1">
      <c r="W6613" s="829">
        <f t="shared" si="642"/>
        <v>0</v>
      </c>
      <c r="X6613" s="828">
        <f t="shared" si="643"/>
        <v>0</v>
      </c>
      <c r="Y6613" s="1069">
        <f>[5]building!Y6604</f>
        <v>0</v>
      </c>
      <c r="Z6613" s="749">
        <f t="shared" si="644"/>
        <v>0</v>
      </c>
      <c r="AA6613" s="1071"/>
      <c r="AB6613" s="1071"/>
    </row>
    <row r="6614" spans="23:28" ht="70.5" customHeight="1">
      <c r="W6614" s="829">
        <f t="shared" si="642"/>
        <v>0</v>
      </c>
      <c r="X6614" s="828">
        <f t="shared" si="643"/>
        <v>0</v>
      </c>
      <c r="Y6614" s="1069">
        <f>[5]building!Y6605</f>
        <v>0</v>
      </c>
      <c r="Z6614" s="749">
        <f t="shared" si="644"/>
        <v>0</v>
      </c>
      <c r="AA6614" s="1071"/>
      <c r="AB6614" s="1071"/>
    </row>
    <row r="6615" spans="23:28" ht="70.5" customHeight="1">
      <c r="W6615" s="829">
        <f t="shared" si="642"/>
        <v>0</v>
      </c>
      <c r="X6615" s="828">
        <f t="shared" si="643"/>
        <v>0</v>
      </c>
      <c r="Y6615" s="1069">
        <f>[5]building!Y6606</f>
        <v>0</v>
      </c>
      <c r="Z6615" s="749">
        <f t="shared" si="644"/>
        <v>0</v>
      </c>
      <c r="AA6615" s="1071"/>
      <c r="AB6615" s="1071"/>
    </row>
    <row r="6616" spans="23:28" ht="70.5" customHeight="1">
      <c r="W6616" s="829">
        <f t="shared" si="642"/>
        <v>0</v>
      </c>
      <c r="X6616" s="828">
        <f t="shared" si="643"/>
        <v>0</v>
      </c>
      <c r="Y6616" s="1069">
        <f>[5]building!Y6607</f>
        <v>0</v>
      </c>
      <c r="Z6616" s="749">
        <f t="shared" si="644"/>
        <v>0</v>
      </c>
      <c r="AA6616" s="1071"/>
      <c r="AB6616" s="1071"/>
    </row>
    <row r="6617" spans="23:28" ht="70.5" customHeight="1">
      <c r="W6617" s="829">
        <f t="shared" si="642"/>
        <v>0</v>
      </c>
      <c r="X6617" s="828">
        <f t="shared" si="643"/>
        <v>0</v>
      </c>
      <c r="Y6617" s="1069">
        <f>[5]building!Y6608</f>
        <v>0</v>
      </c>
      <c r="Z6617" s="749">
        <f t="shared" si="644"/>
        <v>0</v>
      </c>
      <c r="AA6617" s="1071"/>
      <c r="AB6617" s="1071"/>
    </row>
    <row r="6618" spans="23:28" ht="70.5" customHeight="1">
      <c r="W6618" s="829">
        <f t="shared" si="642"/>
        <v>0</v>
      </c>
      <c r="X6618" s="828">
        <f t="shared" si="643"/>
        <v>0</v>
      </c>
      <c r="Y6618" s="1069">
        <f>[5]building!Y6609</f>
        <v>0</v>
      </c>
      <c r="Z6618" s="749">
        <f t="shared" si="644"/>
        <v>0</v>
      </c>
      <c r="AA6618" s="1071"/>
      <c r="AB6618" s="1071"/>
    </row>
    <row r="6619" spans="23:28" ht="70.5" customHeight="1">
      <c r="W6619" s="829">
        <f t="shared" si="642"/>
        <v>0</v>
      </c>
      <c r="X6619" s="828">
        <f t="shared" si="643"/>
        <v>0</v>
      </c>
      <c r="Y6619" s="1069">
        <f>[5]building!Y6610</f>
        <v>0</v>
      </c>
      <c r="Z6619" s="749">
        <f t="shared" si="644"/>
        <v>0</v>
      </c>
      <c r="AA6619" s="1071"/>
      <c r="AB6619" s="1071"/>
    </row>
    <row r="6620" spans="23:28" ht="70.5" customHeight="1">
      <c r="W6620" s="829">
        <f t="shared" si="642"/>
        <v>0</v>
      </c>
      <c r="X6620" s="828">
        <f t="shared" si="643"/>
        <v>0</v>
      </c>
      <c r="Y6620" s="1069">
        <f>[5]building!Y6611</f>
        <v>0</v>
      </c>
      <c r="Z6620" s="749">
        <f t="shared" si="644"/>
        <v>0</v>
      </c>
      <c r="AA6620" s="1071"/>
      <c r="AB6620" s="1071"/>
    </row>
    <row r="6621" spans="23:28" ht="70.5" customHeight="1">
      <c r="W6621" s="829">
        <f t="shared" si="642"/>
        <v>0</v>
      </c>
      <c r="X6621" s="828">
        <f t="shared" si="643"/>
        <v>0</v>
      </c>
      <c r="Y6621" s="1069">
        <f>[5]building!Y6612</f>
        <v>0</v>
      </c>
      <c r="Z6621" s="749">
        <f t="shared" si="644"/>
        <v>0</v>
      </c>
      <c r="AA6621" s="1071"/>
      <c r="AB6621" s="1071"/>
    </row>
    <row r="6622" spans="23:28" ht="70.5" customHeight="1">
      <c r="W6622" s="829">
        <f t="shared" ref="W6622:W6685" si="645">G6622+I6622+K6622+M6622+O6622+Q6622+S6622+U6622</f>
        <v>0</v>
      </c>
      <c r="X6622" s="828">
        <f t="shared" ref="X6622:X6685" si="646">W6622*C6622</f>
        <v>0</v>
      </c>
      <c r="Y6622" s="1069">
        <f>[5]building!Y6613</f>
        <v>0</v>
      </c>
      <c r="Z6622" s="749">
        <f t="shared" ref="Z6622:Z6685" si="647">Y6622*C6622</f>
        <v>0</v>
      </c>
      <c r="AA6622" s="1071"/>
      <c r="AB6622" s="1071"/>
    </row>
    <row r="6623" spans="23:28" ht="70.5" customHeight="1">
      <c r="W6623" s="829">
        <f t="shared" si="645"/>
        <v>0</v>
      </c>
      <c r="X6623" s="828">
        <f t="shared" si="646"/>
        <v>0</v>
      </c>
      <c r="Y6623" s="1069">
        <f>[5]building!Y6614</f>
        <v>0</v>
      </c>
      <c r="Z6623" s="749">
        <f t="shared" si="647"/>
        <v>0</v>
      </c>
      <c r="AA6623" s="1071"/>
      <c r="AB6623" s="1071"/>
    </row>
    <row r="6624" spans="23:28" ht="70.5" customHeight="1">
      <c r="W6624" s="829">
        <f t="shared" si="645"/>
        <v>0</v>
      </c>
      <c r="X6624" s="828">
        <f t="shared" si="646"/>
        <v>0</v>
      </c>
      <c r="Y6624" s="1069">
        <f>[5]building!Y6615</f>
        <v>0</v>
      </c>
      <c r="Z6624" s="749">
        <f t="shared" si="647"/>
        <v>0</v>
      </c>
      <c r="AA6624" s="1071"/>
      <c r="AB6624" s="1071"/>
    </row>
    <row r="6625" spans="23:28" ht="70.5" customHeight="1">
      <c r="W6625" s="829">
        <f t="shared" si="645"/>
        <v>0</v>
      </c>
      <c r="X6625" s="828">
        <f t="shared" si="646"/>
        <v>0</v>
      </c>
      <c r="Y6625" s="1069">
        <f>[5]building!Y6616</f>
        <v>0</v>
      </c>
      <c r="Z6625" s="749">
        <f t="shared" si="647"/>
        <v>0</v>
      </c>
      <c r="AA6625" s="1071"/>
      <c r="AB6625" s="1071"/>
    </row>
    <row r="6626" spans="23:28" ht="70.5" customHeight="1">
      <c r="W6626" s="829">
        <f t="shared" si="645"/>
        <v>0</v>
      </c>
      <c r="X6626" s="828">
        <f t="shared" si="646"/>
        <v>0</v>
      </c>
      <c r="Y6626" s="1069">
        <f>[5]building!Y6617</f>
        <v>0</v>
      </c>
      <c r="Z6626" s="749">
        <f t="shared" si="647"/>
        <v>0</v>
      </c>
      <c r="AA6626" s="1071"/>
      <c r="AB6626" s="1071"/>
    </row>
    <row r="6627" spans="23:28" ht="70.5" customHeight="1">
      <c r="W6627" s="829">
        <f t="shared" si="645"/>
        <v>0</v>
      </c>
      <c r="X6627" s="828">
        <f t="shared" si="646"/>
        <v>0</v>
      </c>
      <c r="Y6627" s="1069">
        <f>[5]building!Y6618</f>
        <v>0</v>
      </c>
      <c r="Z6627" s="749">
        <f t="shared" si="647"/>
        <v>0</v>
      </c>
      <c r="AA6627" s="1071"/>
      <c r="AB6627" s="1071"/>
    </row>
    <row r="6628" spans="23:28" ht="70.5" customHeight="1">
      <c r="W6628" s="829">
        <f t="shared" si="645"/>
        <v>0</v>
      </c>
      <c r="X6628" s="828">
        <f t="shared" si="646"/>
        <v>0</v>
      </c>
      <c r="Y6628" s="1069">
        <f>[5]building!Y6619</f>
        <v>0</v>
      </c>
      <c r="Z6628" s="749">
        <f t="shared" si="647"/>
        <v>0</v>
      </c>
      <c r="AA6628" s="1071"/>
      <c r="AB6628" s="1071"/>
    </row>
    <row r="6629" spans="23:28" ht="70.5" customHeight="1">
      <c r="W6629" s="829">
        <f t="shared" si="645"/>
        <v>0</v>
      </c>
      <c r="X6629" s="828">
        <f t="shared" si="646"/>
        <v>0</v>
      </c>
      <c r="Y6629" s="1069">
        <f>[5]building!Y6620</f>
        <v>0</v>
      </c>
      <c r="Z6629" s="749">
        <f t="shared" si="647"/>
        <v>0</v>
      </c>
      <c r="AA6629" s="1071"/>
      <c r="AB6629" s="1071"/>
    </row>
    <row r="6630" spans="23:28" ht="70.5" customHeight="1">
      <c r="W6630" s="829">
        <f t="shared" si="645"/>
        <v>0</v>
      </c>
      <c r="X6630" s="828">
        <f t="shared" si="646"/>
        <v>0</v>
      </c>
      <c r="Y6630" s="1069">
        <f>[5]building!Y6621</f>
        <v>0</v>
      </c>
      <c r="Z6630" s="749">
        <f t="shared" si="647"/>
        <v>0</v>
      </c>
      <c r="AA6630" s="1071"/>
      <c r="AB6630" s="1071"/>
    </row>
    <row r="6631" spans="23:28" ht="70.5" customHeight="1">
      <c r="W6631" s="829">
        <f t="shared" si="645"/>
        <v>0</v>
      </c>
      <c r="X6631" s="828">
        <f t="shared" si="646"/>
        <v>0</v>
      </c>
      <c r="Y6631" s="1069">
        <f>[5]building!Y6622</f>
        <v>0</v>
      </c>
      <c r="Z6631" s="749">
        <f t="shared" si="647"/>
        <v>0</v>
      </c>
      <c r="AA6631" s="1071"/>
      <c r="AB6631" s="1071"/>
    </row>
    <row r="6632" spans="23:28" ht="70.5" customHeight="1">
      <c r="W6632" s="829">
        <f t="shared" si="645"/>
        <v>0</v>
      </c>
      <c r="X6632" s="828">
        <f t="shared" si="646"/>
        <v>0</v>
      </c>
      <c r="Y6632" s="1069">
        <f>[5]building!Y6623</f>
        <v>0</v>
      </c>
      <c r="Z6632" s="749">
        <f t="shared" si="647"/>
        <v>0</v>
      </c>
      <c r="AA6632" s="1071"/>
      <c r="AB6632" s="1071"/>
    </row>
    <row r="6633" spans="23:28" ht="70.5" customHeight="1">
      <c r="W6633" s="829">
        <f t="shared" si="645"/>
        <v>0</v>
      </c>
      <c r="X6633" s="828">
        <f t="shared" si="646"/>
        <v>0</v>
      </c>
      <c r="Y6633" s="1069">
        <f>[5]building!Y6624</f>
        <v>0</v>
      </c>
      <c r="Z6633" s="749">
        <f t="shared" si="647"/>
        <v>0</v>
      </c>
      <c r="AA6633" s="1071"/>
      <c r="AB6633" s="1071"/>
    </row>
    <row r="6634" spans="23:28" ht="70.5" customHeight="1">
      <c r="W6634" s="829">
        <f t="shared" si="645"/>
        <v>0</v>
      </c>
      <c r="X6634" s="828">
        <f t="shared" si="646"/>
        <v>0</v>
      </c>
      <c r="Y6634" s="1069">
        <f>[5]building!Y6625</f>
        <v>0</v>
      </c>
      <c r="Z6634" s="749">
        <f t="shared" si="647"/>
        <v>0</v>
      </c>
      <c r="AA6634" s="1071"/>
      <c r="AB6634" s="1071"/>
    </row>
    <row r="6635" spans="23:28" ht="70.5" customHeight="1">
      <c r="W6635" s="829">
        <f t="shared" si="645"/>
        <v>0</v>
      </c>
      <c r="X6635" s="828">
        <f t="shared" si="646"/>
        <v>0</v>
      </c>
      <c r="Y6635" s="1069">
        <f>[5]building!Y6626</f>
        <v>0</v>
      </c>
      <c r="Z6635" s="749">
        <f t="shared" si="647"/>
        <v>0</v>
      </c>
      <c r="AA6635" s="1071"/>
      <c r="AB6635" s="1071"/>
    </row>
    <row r="6636" spans="23:28" ht="70.5" customHeight="1">
      <c r="W6636" s="829">
        <f t="shared" si="645"/>
        <v>0</v>
      </c>
      <c r="X6636" s="828">
        <f t="shared" si="646"/>
        <v>0</v>
      </c>
      <c r="Y6636" s="1069">
        <f>[5]building!Y6627</f>
        <v>0</v>
      </c>
      <c r="Z6636" s="749">
        <f t="shared" si="647"/>
        <v>0</v>
      </c>
      <c r="AA6636" s="1071"/>
      <c r="AB6636" s="1071"/>
    </row>
    <row r="6637" spans="23:28" ht="70.5" customHeight="1">
      <c r="W6637" s="829">
        <f t="shared" si="645"/>
        <v>0</v>
      </c>
      <c r="X6637" s="828">
        <f t="shared" si="646"/>
        <v>0</v>
      </c>
      <c r="Y6637" s="1069">
        <f>[5]building!Y6628</f>
        <v>0</v>
      </c>
      <c r="Z6637" s="749">
        <f t="shared" si="647"/>
        <v>0</v>
      </c>
      <c r="AA6637" s="1071"/>
      <c r="AB6637" s="1071"/>
    </row>
    <row r="6638" spans="23:28" ht="70.5" customHeight="1">
      <c r="W6638" s="829">
        <f t="shared" si="645"/>
        <v>0</v>
      </c>
      <c r="X6638" s="828">
        <f t="shared" si="646"/>
        <v>0</v>
      </c>
      <c r="Y6638" s="1069">
        <f>[5]building!Y6629</f>
        <v>0</v>
      </c>
      <c r="Z6638" s="749">
        <f t="shared" si="647"/>
        <v>0</v>
      </c>
      <c r="AA6638" s="1071"/>
      <c r="AB6638" s="1071"/>
    </row>
    <row r="6639" spans="23:28" ht="70.5" customHeight="1">
      <c r="W6639" s="829">
        <f t="shared" si="645"/>
        <v>0</v>
      </c>
      <c r="X6639" s="828">
        <f t="shared" si="646"/>
        <v>0</v>
      </c>
      <c r="Y6639" s="1069">
        <f>[5]building!Y6630</f>
        <v>0</v>
      </c>
      <c r="Z6639" s="749">
        <f t="shared" si="647"/>
        <v>0</v>
      </c>
      <c r="AA6639" s="1071"/>
      <c r="AB6639" s="1071"/>
    </row>
    <row r="6640" spans="23:28" ht="70.5" customHeight="1">
      <c r="W6640" s="829">
        <f t="shared" si="645"/>
        <v>0</v>
      </c>
      <c r="X6640" s="828">
        <f t="shared" si="646"/>
        <v>0</v>
      </c>
      <c r="Y6640" s="1069">
        <f>[5]building!Y6631</f>
        <v>0</v>
      </c>
      <c r="Z6640" s="749">
        <f t="shared" si="647"/>
        <v>0</v>
      </c>
      <c r="AA6640" s="1071"/>
      <c r="AB6640" s="1071"/>
    </row>
    <row r="6641" spans="23:28" ht="70.5" customHeight="1">
      <c r="W6641" s="829">
        <f t="shared" si="645"/>
        <v>0</v>
      </c>
      <c r="X6641" s="828">
        <f t="shared" si="646"/>
        <v>0</v>
      </c>
      <c r="Y6641" s="1069">
        <f>[5]building!Y6632</f>
        <v>0</v>
      </c>
      <c r="Z6641" s="749">
        <f t="shared" si="647"/>
        <v>0</v>
      </c>
      <c r="AA6641" s="1071"/>
      <c r="AB6641" s="1071"/>
    </row>
    <row r="6642" spans="23:28" ht="70.5" customHeight="1">
      <c r="W6642" s="829">
        <f t="shared" si="645"/>
        <v>0</v>
      </c>
      <c r="X6642" s="828">
        <f t="shared" si="646"/>
        <v>0</v>
      </c>
      <c r="Y6642" s="1069">
        <f>[5]building!Y6633</f>
        <v>0</v>
      </c>
      <c r="Z6642" s="749">
        <f t="shared" si="647"/>
        <v>0</v>
      </c>
      <c r="AA6642" s="1071"/>
      <c r="AB6642" s="1071"/>
    </row>
    <row r="6643" spans="23:28" ht="70.5" customHeight="1">
      <c r="W6643" s="829">
        <f t="shared" si="645"/>
        <v>0</v>
      </c>
      <c r="X6643" s="828">
        <f t="shared" si="646"/>
        <v>0</v>
      </c>
      <c r="Y6643" s="1069">
        <f>[5]building!Y6634</f>
        <v>0</v>
      </c>
      <c r="Z6643" s="749">
        <f t="shared" si="647"/>
        <v>0</v>
      </c>
      <c r="AA6643" s="1071"/>
      <c r="AB6643" s="1071"/>
    </row>
    <row r="6644" spans="23:28" ht="70.5" customHeight="1">
      <c r="W6644" s="829">
        <f t="shared" si="645"/>
        <v>0</v>
      </c>
      <c r="X6644" s="828">
        <f t="shared" si="646"/>
        <v>0</v>
      </c>
      <c r="Y6644" s="1069">
        <f>[5]building!Y6635</f>
        <v>0</v>
      </c>
      <c r="Z6644" s="749">
        <f t="shared" si="647"/>
        <v>0</v>
      </c>
      <c r="AA6644" s="1071"/>
      <c r="AB6644" s="1071"/>
    </row>
    <row r="6645" spans="23:28" ht="70.5" customHeight="1">
      <c r="W6645" s="829">
        <f t="shared" si="645"/>
        <v>0</v>
      </c>
      <c r="X6645" s="828">
        <f t="shared" si="646"/>
        <v>0</v>
      </c>
      <c r="Y6645" s="1069">
        <f>[5]building!Y6636</f>
        <v>0</v>
      </c>
      <c r="Z6645" s="749">
        <f t="shared" si="647"/>
        <v>0</v>
      </c>
      <c r="AA6645" s="1071"/>
      <c r="AB6645" s="1071"/>
    </row>
    <row r="6646" spans="23:28" ht="70.5" customHeight="1">
      <c r="W6646" s="829">
        <f t="shared" si="645"/>
        <v>0</v>
      </c>
      <c r="X6646" s="828">
        <f t="shared" si="646"/>
        <v>0</v>
      </c>
      <c r="Y6646" s="1069">
        <f>[5]building!Y6637</f>
        <v>0</v>
      </c>
      <c r="Z6646" s="749">
        <f t="shared" si="647"/>
        <v>0</v>
      </c>
      <c r="AA6646" s="1071"/>
      <c r="AB6646" s="1071"/>
    </row>
    <row r="6647" spans="23:28" ht="70.5" customHeight="1">
      <c r="W6647" s="829">
        <f t="shared" si="645"/>
        <v>0</v>
      </c>
      <c r="X6647" s="828">
        <f t="shared" si="646"/>
        <v>0</v>
      </c>
      <c r="Y6647" s="1069">
        <f>[5]building!Y6638</f>
        <v>0</v>
      </c>
      <c r="Z6647" s="749">
        <f t="shared" si="647"/>
        <v>0</v>
      </c>
      <c r="AA6647" s="1071"/>
      <c r="AB6647" s="1071"/>
    </row>
    <row r="6648" spans="23:28" ht="70.5" customHeight="1">
      <c r="W6648" s="829">
        <f t="shared" si="645"/>
        <v>0</v>
      </c>
      <c r="X6648" s="828">
        <f t="shared" si="646"/>
        <v>0</v>
      </c>
      <c r="Y6648" s="1069">
        <f>[5]building!Y6639</f>
        <v>0</v>
      </c>
      <c r="Z6648" s="749">
        <f t="shared" si="647"/>
        <v>0</v>
      </c>
      <c r="AA6648" s="1071"/>
      <c r="AB6648" s="1071"/>
    </row>
    <row r="6649" spans="23:28" ht="70.5" customHeight="1">
      <c r="W6649" s="829">
        <f t="shared" si="645"/>
        <v>0</v>
      </c>
      <c r="X6649" s="828">
        <f t="shared" si="646"/>
        <v>0</v>
      </c>
      <c r="Y6649" s="1069">
        <f>[5]building!Y6640</f>
        <v>0</v>
      </c>
      <c r="Z6649" s="749">
        <f t="shared" si="647"/>
        <v>0</v>
      </c>
      <c r="AA6649" s="1071"/>
      <c r="AB6649" s="1071"/>
    </row>
    <row r="6650" spans="23:28" ht="70.5" customHeight="1">
      <c r="W6650" s="829">
        <f t="shared" si="645"/>
        <v>0</v>
      </c>
      <c r="X6650" s="828">
        <f t="shared" si="646"/>
        <v>0</v>
      </c>
      <c r="Y6650" s="1069">
        <f>[5]building!Y6641</f>
        <v>0</v>
      </c>
      <c r="Z6650" s="749">
        <f t="shared" si="647"/>
        <v>0</v>
      </c>
      <c r="AA6650" s="1071"/>
      <c r="AB6650" s="1071"/>
    </row>
    <row r="6651" spans="23:28" ht="70.5" customHeight="1">
      <c r="W6651" s="829">
        <f t="shared" si="645"/>
        <v>0</v>
      </c>
      <c r="X6651" s="828">
        <f t="shared" si="646"/>
        <v>0</v>
      </c>
      <c r="Y6651" s="1069">
        <f>[5]building!Y6642</f>
        <v>0</v>
      </c>
      <c r="Z6651" s="749">
        <f t="shared" si="647"/>
        <v>0</v>
      </c>
      <c r="AA6651" s="1071"/>
      <c r="AB6651" s="1071"/>
    </row>
    <row r="6652" spans="23:28" ht="70.5" customHeight="1">
      <c r="W6652" s="829">
        <f t="shared" si="645"/>
        <v>0</v>
      </c>
      <c r="X6652" s="828">
        <f t="shared" si="646"/>
        <v>0</v>
      </c>
      <c r="Y6652" s="1069">
        <f>[5]building!Y6643</f>
        <v>0</v>
      </c>
      <c r="Z6652" s="749">
        <f t="shared" si="647"/>
        <v>0</v>
      </c>
      <c r="AA6652" s="1071"/>
      <c r="AB6652" s="1071"/>
    </row>
    <row r="6653" spans="23:28" ht="70.5" customHeight="1">
      <c r="W6653" s="829">
        <f t="shared" si="645"/>
        <v>0</v>
      </c>
      <c r="X6653" s="828">
        <f t="shared" si="646"/>
        <v>0</v>
      </c>
      <c r="Y6653" s="1069">
        <f>[5]building!Y6644</f>
        <v>0</v>
      </c>
      <c r="Z6653" s="749">
        <f t="shared" si="647"/>
        <v>0</v>
      </c>
      <c r="AA6653" s="1071"/>
      <c r="AB6653" s="1071"/>
    </row>
    <row r="6654" spans="23:28" ht="70.5" customHeight="1">
      <c r="W6654" s="829">
        <f t="shared" si="645"/>
        <v>0</v>
      </c>
      <c r="X6654" s="828">
        <f t="shared" si="646"/>
        <v>0</v>
      </c>
      <c r="Y6654" s="1069">
        <f>[5]building!Y6645</f>
        <v>0</v>
      </c>
      <c r="Z6654" s="749">
        <f t="shared" si="647"/>
        <v>0</v>
      </c>
      <c r="AA6654" s="1071"/>
      <c r="AB6654" s="1071"/>
    </row>
    <row r="6655" spans="23:28" ht="70.5" customHeight="1">
      <c r="W6655" s="829">
        <f t="shared" si="645"/>
        <v>0</v>
      </c>
      <c r="X6655" s="828">
        <f t="shared" si="646"/>
        <v>0</v>
      </c>
      <c r="Y6655" s="1069">
        <f>[5]building!Y6646</f>
        <v>0</v>
      </c>
      <c r="Z6655" s="749">
        <f t="shared" si="647"/>
        <v>0</v>
      </c>
      <c r="AA6655" s="1071"/>
      <c r="AB6655" s="1071"/>
    </row>
    <row r="6656" spans="23:28" ht="70.5" customHeight="1">
      <c r="W6656" s="829">
        <f t="shared" si="645"/>
        <v>0</v>
      </c>
      <c r="X6656" s="828">
        <f t="shared" si="646"/>
        <v>0</v>
      </c>
      <c r="Y6656" s="1069">
        <f>[5]building!Y6647</f>
        <v>0</v>
      </c>
      <c r="Z6656" s="749">
        <f t="shared" si="647"/>
        <v>0</v>
      </c>
      <c r="AA6656" s="1071"/>
      <c r="AB6656" s="1071"/>
    </row>
    <row r="6657" spans="23:28" ht="70.5" customHeight="1">
      <c r="W6657" s="829">
        <f t="shared" si="645"/>
        <v>0</v>
      </c>
      <c r="X6657" s="828">
        <f t="shared" si="646"/>
        <v>0</v>
      </c>
      <c r="Y6657" s="1069">
        <f>[5]building!Y6648</f>
        <v>0</v>
      </c>
      <c r="Z6657" s="749">
        <f t="shared" si="647"/>
        <v>0</v>
      </c>
      <c r="AA6657" s="1071"/>
      <c r="AB6657" s="1071"/>
    </row>
    <row r="6658" spans="23:28" ht="70.5" customHeight="1">
      <c r="W6658" s="829">
        <f t="shared" si="645"/>
        <v>0</v>
      </c>
      <c r="X6658" s="828">
        <f t="shared" si="646"/>
        <v>0</v>
      </c>
      <c r="Y6658" s="1069">
        <f>[5]building!Y6649</f>
        <v>0</v>
      </c>
      <c r="Z6658" s="749">
        <f t="shared" si="647"/>
        <v>0</v>
      </c>
      <c r="AA6658" s="1071"/>
      <c r="AB6658" s="1071"/>
    </row>
    <row r="6659" spans="23:28" ht="70.5" customHeight="1">
      <c r="W6659" s="829">
        <f t="shared" si="645"/>
        <v>0</v>
      </c>
      <c r="X6659" s="828">
        <f t="shared" si="646"/>
        <v>0</v>
      </c>
      <c r="Y6659" s="1069">
        <f>[5]building!Y6650</f>
        <v>0</v>
      </c>
      <c r="Z6659" s="749">
        <f t="shared" si="647"/>
        <v>0</v>
      </c>
      <c r="AA6659" s="1071"/>
      <c r="AB6659" s="1071"/>
    </row>
    <row r="6660" spans="23:28" ht="70.5" customHeight="1">
      <c r="W6660" s="829">
        <f t="shared" si="645"/>
        <v>0</v>
      </c>
      <c r="X6660" s="828">
        <f t="shared" si="646"/>
        <v>0</v>
      </c>
      <c r="Y6660" s="1069">
        <f>[5]building!Y6651</f>
        <v>0</v>
      </c>
      <c r="Z6660" s="749">
        <f t="shared" si="647"/>
        <v>0</v>
      </c>
      <c r="AA6660" s="1071"/>
      <c r="AB6660" s="1071"/>
    </row>
    <row r="6661" spans="23:28" ht="70.5" customHeight="1">
      <c r="W6661" s="829">
        <f t="shared" si="645"/>
        <v>0</v>
      </c>
      <c r="X6661" s="828">
        <f t="shared" si="646"/>
        <v>0</v>
      </c>
      <c r="Y6661" s="1069">
        <f>[5]building!Y6652</f>
        <v>0</v>
      </c>
      <c r="Z6661" s="749">
        <f t="shared" si="647"/>
        <v>0</v>
      </c>
      <c r="AA6661" s="1071"/>
      <c r="AB6661" s="1071"/>
    </row>
    <row r="6662" spans="23:28" ht="70.5" customHeight="1">
      <c r="W6662" s="829">
        <f t="shared" si="645"/>
        <v>0</v>
      </c>
      <c r="X6662" s="828">
        <f t="shared" si="646"/>
        <v>0</v>
      </c>
      <c r="Y6662" s="1069">
        <f>[5]building!Y6653</f>
        <v>0</v>
      </c>
      <c r="Z6662" s="749">
        <f t="shared" si="647"/>
        <v>0</v>
      </c>
      <c r="AA6662" s="1071"/>
      <c r="AB6662" s="1071"/>
    </row>
    <row r="6663" spans="23:28" ht="70.5" customHeight="1">
      <c r="W6663" s="829">
        <f t="shared" si="645"/>
        <v>0</v>
      </c>
      <c r="X6663" s="828">
        <f t="shared" si="646"/>
        <v>0</v>
      </c>
      <c r="Y6663" s="1069">
        <f>[5]building!Y6654</f>
        <v>0</v>
      </c>
      <c r="Z6663" s="749">
        <f t="shared" si="647"/>
        <v>0</v>
      </c>
      <c r="AA6663" s="1071"/>
      <c r="AB6663" s="1071"/>
    </row>
    <row r="6664" spans="23:28" ht="70.5" customHeight="1">
      <c r="W6664" s="829">
        <f t="shared" si="645"/>
        <v>0</v>
      </c>
      <c r="X6664" s="828">
        <f t="shared" si="646"/>
        <v>0</v>
      </c>
      <c r="Y6664" s="1069">
        <f>[5]building!Y6655</f>
        <v>0</v>
      </c>
      <c r="Z6664" s="749">
        <f t="shared" si="647"/>
        <v>0</v>
      </c>
      <c r="AA6664" s="1071"/>
      <c r="AB6664" s="1071"/>
    </row>
    <row r="6665" spans="23:28" ht="70.5" customHeight="1">
      <c r="W6665" s="829">
        <f t="shared" si="645"/>
        <v>0</v>
      </c>
      <c r="X6665" s="828">
        <f t="shared" si="646"/>
        <v>0</v>
      </c>
      <c r="Y6665" s="1069">
        <f>[5]building!Y6656</f>
        <v>0</v>
      </c>
      <c r="Z6665" s="749">
        <f t="shared" si="647"/>
        <v>0</v>
      </c>
      <c r="AA6665" s="1071"/>
      <c r="AB6665" s="1071"/>
    </row>
    <row r="6666" spans="23:28" ht="70.5" customHeight="1">
      <c r="W6666" s="829">
        <f t="shared" si="645"/>
        <v>0</v>
      </c>
      <c r="X6666" s="828">
        <f t="shared" si="646"/>
        <v>0</v>
      </c>
      <c r="Y6666" s="1069">
        <f>[5]building!Y6657</f>
        <v>0</v>
      </c>
      <c r="Z6666" s="749">
        <f t="shared" si="647"/>
        <v>0</v>
      </c>
      <c r="AA6666" s="1071"/>
      <c r="AB6666" s="1071"/>
    </row>
    <row r="6667" spans="23:28" ht="70.5" customHeight="1">
      <c r="W6667" s="829">
        <f t="shared" si="645"/>
        <v>0</v>
      </c>
      <c r="X6667" s="828">
        <f t="shared" si="646"/>
        <v>0</v>
      </c>
      <c r="Y6667" s="1069">
        <f>[5]building!Y6658</f>
        <v>0</v>
      </c>
      <c r="Z6667" s="749">
        <f t="shared" si="647"/>
        <v>0</v>
      </c>
      <c r="AA6667" s="1071"/>
      <c r="AB6667" s="1071"/>
    </row>
    <row r="6668" spans="23:28" ht="70.5" customHeight="1">
      <c r="W6668" s="829">
        <f t="shared" si="645"/>
        <v>0</v>
      </c>
      <c r="X6668" s="828">
        <f t="shared" si="646"/>
        <v>0</v>
      </c>
      <c r="Y6668" s="1069">
        <f>[5]building!Y6659</f>
        <v>0</v>
      </c>
      <c r="Z6668" s="749">
        <f t="shared" si="647"/>
        <v>0</v>
      </c>
      <c r="AA6668" s="1071"/>
      <c r="AB6668" s="1071"/>
    </row>
    <row r="6669" spans="23:28" ht="70.5" customHeight="1">
      <c r="W6669" s="829">
        <f t="shared" si="645"/>
        <v>0</v>
      </c>
      <c r="X6669" s="828">
        <f t="shared" si="646"/>
        <v>0</v>
      </c>
      <c r="Y6669" s="1069">
        <f>[5]building!Y6660</f>
        <v>0</v>
      </c>
      <c r="Z6669" s="749">
        <f t="shared" si="647"/>
        <v>0</v>
      </c>
      <c r="AA6669" s="1071"/>
      <c r="AB6669" s="1071"/>
    </row>
    <row r="6670" spans="23:28" ht="70.5" customHeight="1">
      <c r="W6670" s="829">
        <f t="shared" si="645"/>
        <v>0</v>
      </c>
      <c r="X6670" s="828">
        <f t="shared" si="646"/>
        <v>0</v>
      </c>
      <c r="Y6670" s="1069">
        <f>[5]building!Y6661</f>
        <v>0</v>
      </c>
      <c r="Z6670" s="749">
        <f t="shared" si="647"/>
        <v>0</v>
      </c>
      <c r="AA6670" s="1071"/>
      <c r="AB6670" s="1071"/>
    </row>
    <row r="6671" spans="23:28" ht="70.5" customHeight="1">
      <c r="W6671" s="829">
        <f t="shared" si="645"/>
        <v>0</v>
      </c>
      <c r="X6671" s="828">
        <f t="shared" si="646"/>
        <v>0</v>
      </c>
      <c r="Y6671" s="1069">
        <f>[5]building!Y6662</f>
        <v>0</v>
      </c>
      <c r="Z6671" s="749">
        <f t="shared" si="647"/>
        <v>0</v>
      </c>
      <c r="AA6671" s="1071"/>
      <c r="AB6671" s="1071"/>
    </row>
    <row r="6672" spans="23:28" ht="70.5" customHeight="1">
      <c r="W6672" s="829">
        <f t="shared" si="645"/>
        <v>0</v>
      </c>
      <c r="X6672" s="828">
        <f t="shared" si="646"/>
        <v>0</v>
      </c>
      <c r="Y6672" s="1069">
        <f>[5]building!Y6663</f>
        <v>0</v>
      </c>
      <c r="Z6672" s="749">
        <f t="shared" si="647"/>
        <v>0</v>
      </c>
      <c r="AA6672" s="1071"/>
      <c r="AB6672" s="1071"/>
    </row>
    <row r="6673" spans="23:28" ht="70.5" customHeight="1">
      <c r="W6673" s="829">
        <f t="shared" si="645"/>
        <v>0</v>
      </c>
      <c r="X6673" s="828">
        <f t="shared" si="646"/>
        <v>0</v>
      </c>
      <c r="Y6673" s="1069">
        <f>[5]building!Y6664</f>
        <v>0</v>
      </c>
      <c r="Z6673" s="749">
        <f t="shared" si="647"/>
        <v>0</v>
      </c>
      <c r="AA6673" s="1071"/>
      <c r="AB6673" s="1071"/>
    </row>
    <row r="6674" spans="23:28" ht="70.5" customHeight="1">
      <c r="W6674" s="829">
        <f t="shared" si="645"/>
        <v>0</v>
      </c>
      <c r="X6674" s="828">
        <f t="shared" si="646"/>
        <v>0</v>
      </c>
      <c r="Y6674" s="1069">
        <f>[5]building!Y6665</f>
        <v>0</v>
      </c>
      <c r="Z6674" s="749">
        <f t="shared" si="647"/>
        <v>0</v>
      </c>
      <c r="AA6674" s="1071"/>
      <c r="AB6674" s="1071"/>
    </row>
    <row r="6675" spans="23:28" ht="70.5" customHeight="1">
      <c r="W6675" s="829">
        <f t="shared" si="645"/>
        <v>0</v>
      </c>
      <c r="X6675" s="828">
        <f t="shared" si="646"/>
        <v>0</v>
      </c>
      <c r="Y6675" s="1069">
        <f>[5]building!Y6666</f>
        <v>0</v>
      </c>
      <c r="Z6675" s="749">
        <f t="shared" si="647"/>
        <v>0</v>
      </c>
      <c r="AA6675" s="1071"/>
      <c r="AB6675" s="1071"/>
    </row>
    <row r="6676" spans="23:28" ht="70.5" customHeight="1">
      <c r="W6676" s="829">
        <f t="shared" si="645"/>
        <v>0</v>
      </c>
      <c r="X6676" s="828">
        <f t="shared" si="646"/>
        <v>0</v>
      </c>
      <c r="Y6676" s="1069">
        <f>[5]building!Y6667</f>
        <v>0</v>
      </c>
      <c r="Z6676" s="749">
        <f t="shared" si="647"/>
        <v>0</v>
      </c>
      <c r="AA6676" s="1071"/>
      <c r="AB6676" s="1071"/>
    </row>
    <row r="6677" spans="23:28" ht="70.5" customHeight="1">
      <c r="W6677" s="829">
        <f t="shared" si="645"/>
        <v>0</v>
      </c>
      <c r="X6677" s="828">
        <f t="shared" si="646"/>
        <v>0</v>
      </c>
      <c r="Y6677" s="1069">
        <f>[5]building!Y6668</f>
        <v>0</v>
      </c>
      <c r="Z6677" s="749">
        <f t="shared" si="647"/>
        <v>0</v>
      </c>
      <c r="AA6677" s="1071"/>
      <c r="AB6677" s="1071"/>
    </row>
    <row r="6678" spans="23:28" ht="70.5" customHeight="1">
      <c r="W6678" s="829">
        <f t="shared" si="645"/>
        <v>0</v>
      </c>
      <c r="X6678" s="828">
        <f t="shared" si="646"/>
        <v>0</v>
      </c>
      <c r="Y6678" s="1069">
        <f>[5]building!Y6669</f>
        <v>0</v>
      </c>
      <c r="Z6678" s="749">
        <f t="shared" si="647"/>
        <v>0</v>
      </c>
      <c r="AA6678" s="1071"/>
      <c r="AB6678" s="1071"/>
    </row>
    <row r="6679" spans="23:28" ht="70.5" customHeight="1">
      <c r="W6679" s="829">
        <f t="shared" si="645"/>
        <v>0</v>
      </c>
      <c r="X6679" s="828">
        <f t="shared" si="646"/>
        <v>0</v>
      </c>
      <c r="Y6679" s="1069">
        <f>[5]building!Y6670</f>
        <v>0</v>
      </c>
      <c r="Z6679" s="749">
        <f t="shared" si="647"/>
        <v>0</v>
      </c>
      <c r="AA6679" s="1071"/>
      <c r="AB6679" s="1071"/>
    </row>
    <row r="6680" spans="23:28" ht="70.5" customHeight="1">
      <c r="W6680" s="829">
        <f t="shared" si="645"/>
        <v>0</v>
      </c>
      <c r="X6680" s="828">
        <f t="shared" si="646"/>
        <v>0</v>
      </c>
      <c r="Y6680" s="1069">
        <f>[5]building!Y6671</f>
        <v>0</v>
      </c>
      <c r="Z6680" s="749">
        <f t="shared" si="647"/>
        <v>0</v>
      </c>
      <c r="AA6680" s="1071"/>
      <c r="AB6680" s="1071"/>
    </row>
    <row r="6681" spans="23:28" ht="70.5" customHeight="1">
      <c r="W6681" s="829">
        <f t="shared" si="645"/>
        <v>0</v>
      </c>
      <c r="X6681" s="828">
        <f t="shared" si="646"/>
        <v>0</v>
      </c>
      <c r="Y6681" s="1069">
        <f>[5]building!Y6672</f>
        <v>0</v>
      </c>
      <c r="Z6681" s="749">
        <f t="shared" si="647"/>
        <v>0</v>
      </c>
      <c r="AA6681" s="1071"/>
      <c r="AB6681" s="1071"/>
    </row>
    <row r="6682" spans="23:28" ht="70.5" customHeight="1">
      <c r="W6682" s="829">
        <f t="shared" si="645"/>
        <v>0</v>
      </c>
      <c r="X6682" s="828">
        <f t="shared" si="646"/>
        <v>0</v>
      </c>
      <c r="Y6682" s="1069">
        <f>[5]building!Y6673</f>
        <v>0</v>
      </c>
      <c r="Z6682" s="749">
        <f t="shared" si="647"/>
        <v>0</v>
      </c>
      <c r="AA6682" s="1071"/>
      <c r="AB6682" s="1071"/>
    </row>
    <row r="6683" spans="23:28" ht="70.5" customHeight="1">
      <c r="W6683" s="829">
        <f t="shared" si="645"/>
        <v>0</v>
      </c>
      <c r="X6683" s="828">
        <f t="shared" si="646"/>
        <v>0</v>
      </c>
      <c r="Y6683" s="1069">
        <f>[5]building!Y6674</f>
        <v>0</v>
      </c>
      <c r="Z6683" s="749">
        <f t="shared" si="647"/>
        <v>0</v>
      </c>
      <c r="AA6683" s="1071"/>
      <c r="AB6683" s="1071"/>
    </row>
    <row r="6684" spans="23:28" ht="70.5" customHeight="1">
      <c r="W6684" s="829">
        <f t="shared" si="645"/>
        <v>0</v>
      </c>
      <c r="X6684" s="828">
        <f t="shared" si="646"/>
        <v>0</v>
      </c>
      <c r="Y6684" s="1069">
        <f>[5]building!Y6675</f>
        <v>0</v>
      </c>
      <c r="Z6684" s="749">
        <f t="shared" si="647"/>
        <v>0</v>
      </c>
      <c r="AA6684" s="1071"/>
      <c r="AB6684" s="1071"/>
    </row>
    <row r="6685" spans="23:28" ht="70.5" customHeight="1">
      <c r="W6685" s="829">
        <f t="shared" si="645"/>
        <v>0</v>
      </c>
      <c r="X6685" s="828">
        <f t="shared" si="646"/>
        <v>0</v>
      </c>
      <c r="Y6685" s="1069">
        <f>[5]building!Y6676</f>
        <v>0</v>
      </c>
      <c r="Z6685" s="749">
        <f t="shared" si="647"/>
        <v>0</v>
      </c>
      <c r="AA6685" s="1071"/>
      <c r="AB6685" s="1071"/>
    </row>
    <row r="6686" spans="23:28" ht="70.5" customHeight="1">
      <c r="W6686" s="829">
        <f t="shared" ref="W6686:W6749" si="648">G6686+I6686+K6686+M6686+O6686+Q6686+S6686+U6686</f>
        <v>0</v>
      </c>
      <c r="X6686" s="828">
        <f t="shared" ref="X6686:X6749" si="649">W6686*C6686</f>
        <v>0</v>
      </c>
      <c r="Y6686" s="1069">
        <f>[5]building!Y6677</f>
        <v>0</v>
      </c>
      <c r="Z6686" s="749">
        <f t="shared" ref="Z6686:Z6749" si="650">Y6686*C6686</f>
        <v>0</v>
      </c>
      <c r="AA6686" s="1071"/>
      <c r="AB6686" s="1071"/>
    </row>
    <row r="6687" spans="23:28" ht="70.5" customHeight="1">
      <c r="W6687" s="829">
        <f t="shared" si="648"/>
        <v>0</v>
      </c>
      <c r="X6687" s="828">
        <f t="shared" si="649"/>
        <v>0</v>
      </c>
      <c r="Y6687" s="1069">
        <f>[5]building!Y6678</f>
        <v>0</v>
      </c>
      <c r="Z6687" s="749">
        <f t="shared" si="650"/>
        <v>0</v>
      </c>
      <c r="AA6687" s="1071"/>
      <c r="AB6687" s="1071"/>
    </row>
    <row r="6688" spans="23:28" ht="70.5" customHeight="1">
      <c r="W6688" s="829">
        <f t="shared" si="648"/>
        <v>0</v>
      </c>
      <c r="X6688" s="828">
        <f t="shared" si="649"/>
        <v>0</v>
      </c>
      <c r="Y6688" s="1069">
        <f>[5]building!Y6679</f>
        <v>0</v>
      </c>
      <c r="Z6688" s="749">
        <f t="shared" si="650"/>
        <v>0</v>
      </c>
      <c r="AA6688" s="1071"/>
      <c r="AB6688" s="1071"/>
    </row>
    <row r="6689" spans="23:28" ht="70.5" customHeight="1">
      <c r="W6689" s="829">
        <f t="shared" si="648"/>
        <v>0</v>
      </c>
      <c r="X6689" s="828">
        <f t="shared" si="649"/>
        <v>0</v>
      </c>
      <c r="Y6689" s="1069">
        <f>[5]building!Y6680</f>
        <v>0</v>
      </c>
      <c r="Z6689" s="749">
        <f t="shared" si="650"/>
        <v>0</v>
      </c>
      <c r="AA6689" s="1071"/>
      <c r="AB6689" s="1071"/>
    </row>
    <row r="6690" spans="23:28" ht="70.5" customHeight="1">
      <c r="W6690" s="829">
        <f t="shared" si="648"/>
        <v>0</v>
      </c>
      <c r="X6690" s="828">
        <f t="shared" si="649"/>
        <v>0</v>
      </c>
      <c r="Y6690" s="1069">
        <f>[5]building!Y6681</f>
        <v>0</v>
      </c>
      <c r="Z6690" s="749">
        <f t="shared" si="650"/>
        <v>0</v>
      </c>
      <c r="AA6690" s="1071"/>
      <c r="AB6690" s="1071"/>
    </row>
    <row r="6691" spans="23:28" ht="70.5" customHeight="1">
      <c r="W6691" s="829">
        <f t="shared" si="648"/>
        <v>0</v>
      </c>
      <c r="X6691" s="828">
        <f t="shared" si="649"/>
        <v>0</v>
      </c>
      <c r="Y6691" s="1069">
        <f>[5]building!Y6682</f>
        <v>0</v>
      </c>
      <c r="Z6691" s="749">
        <f t="shared" si="650"/>
        <v>0</v>
      </c>
      <c r="AA6691" s="1071"/>
      <c r="AB6691" s="1071"/>
    </row>
    <row r="6692" spans="23:28" ht="70.5" customHeight="1">
      <c r="W6692" s="829">
        <f t="shared" si="648"/>
        <v>0</v>
      </c>
      <c r="X6692" s="828">
        <f t="shared" si="649"/>
        <v>0</v>
      </c>
      <c r="Y6692" s="1069">
        <f>[5]building!Y6683</f>
        <v>0</v>
      </c>
      <c r="Z6692" s="749">
        <f t="shared" si="650"/>
        <v>0</v>
      </c>
      <c r="AA6692" s="1071"/>
      <c r="AB6692" s="1071"/>
    </row>
    <row r="6693" spans="23:28" ht="70.5" customHeight="1">
      <c r="W6693" s="829">
        <f t="shared" si="648"/>
        <v>0</v>
      </c>
      <c r="X6693" s="828">
        <f t="shared" si="649"/>
        <v>0</v>
      </c>
      <c r="Y6693" s="1069">
        <f>[5]building!Y6684</f>
        <v>0</v>
      </c>
      <c r="Z6693" s="749">
        <f t="shared" si="650"/>
        <v>0</v>
      </c>
      <c r="AA6693" s="1071"/>
      <c r="AB6693" s="1071"/>
    </row>
    <row r="6694" spans="23:28" ht="70.5" customHeight="1">
      <c r="W6694" s="829">
        <f t="shared" si="648"/>
        <v>0</v>
      </c>
      <c r="X6694" s="828">
        <f t="shared" si="649"/>
        <v>0</v>
      </c>
      <c r="Y6694" s="1069">
        <f>[5]building!Y6685</f>
        <v>0</v>
      </c>
      <c r="Z6694" s="749">
        <f t="shared" si="650"/>
        <v>0</v>
      </c>
      <c r="AA6694" s="1071"/>
      <c r="AB6694" s="1071"/>
    </row>
    <row r="6695" spans="23:28" ht="70.5" customHeight="1">
      <c r="W6695" s="829">
        <f t="shared" si="648"/>
        <v>0</v>
      </c>
      <c r="X6695" s="828">
        <f t="shared" si="649"/>
        <v>0</v>
      </c>
      <c r="Y6695" s="1069">
        <f>[5]building!Y6686</f>
        <v>0</v>
      </c>
      <c r="Z6695" s="749">
        <f t="shared" si="650"/>
        <v>0</v>
      </c>
      <c r="AA6695" s="1071"/>
      <c r="AB6695" s="1071"/>
    </row>
    <row r="6696" spans="23:28" ht="70.5" customHeight="1">
      <c r="W6696" s="829">
        <f t="shared" si="648"/>
        <v>0</v>
      </c>
      <c r="X6696" s="828">
        <f t="shared" si="649"/>
        <v>0</v>
      </c>
      <c r="Y6696" s="1069">
        <f>[5]building!Y6687</f>
        <v>0</v>
      </c>
      <c r="Z6696" s="749">
        <f t="shared" si="650"/>
        <v>0</v>
      </c>
      <c r="AA6696" s="1071"/>
      <c r="AB6696" s="1071"/>
    </row>
    <row r="6697" spans="23:28" ht="70.5" customHeight="1">
      <c r="W6697" s="829">
        <f t="shared" si="648"/>
        <v>0</v>
      </c>
      <c r="X6697" s="828">
        <f t="shared" si="649"/>
        <v>0</v>
      </c>
      <c r="Y6697" s="1069">
        <f>[5]building!Y6688</f>
        <v>0</v>
      </c>
      <c r="Z6697" s="749">
        <f t="shared" si="650"/>
        <v>0</v>
      </c>
      <c r="AA6697" s="1071"/>
      <c r="AB6697" s="1071"/>
    </row>
    <row r="6698" spans="23:28" ht="70.5" customHeight="1">
      <c r="W6698" s="829">
        <f t="shared" si="648"/>
        <v>0</v>
      </c>
      <c r="X6698" s="828">
        <f t="shared" si="649"/>
        <v>0</v>
      </c>
      <c r="Y6698" s="1069">
        <f>[5]building!Y6689</f>
        <v>0</v>
      </c>
      <c r="Z6698" s="749">
        <f t="shared" si="650"/>
        <v>0</v>
      </c>
      <c r="AA6698" s="1071"/>
      <c r="AB6698" s="1071"/>
    </row>
    <row r="6699" spans="23:28" ht="70.5" customHeight="1">
      <c r="W6699" s="829">
        <f t="shared" si="648"/>
        <v>0</v>
      </c>
      <c r="X6699" s="828">
        <f t="shared" si="649"/>
        <v>0</v>
      </c>
      <c r="Y6699" s="1069">
        <f>[5]building!Y6690</f>
        <v>0</v>
      </c>
      <c r="Z6699" s="749">
        <f t="shared" si="650"/>
        <v>0</v>
      </c>
      <c r="AA6699" s="1071"/>
      <c r="AB6699" s="1071"/>
    </row>
    <row r="6700" spans="23:28" ht="70.5" customHeight="1">
      <c r="W6700" s="829">
        <f t="shared" si="648"/>
        <v>0</v>
      </c>
      <c r="X6700" s="828">
        <f t="shared" si="649"/>
        <v>0</v>
      </c>
      <c r="Y6700" s="1069">
        <f>[5]building!Y6691</f>
        <v>0</v>
      </c>
      <c r="Z6700" s="749">
        <f t="shared" si="650"/>
        <v>0</v>
      </c>
      <c r="AA6700" s="1071"/>
      <c r="AB6700" s="1071"/>
    </row>
    <row r="6701" spans="23:28" ht="70.5" customHeight="1">
      <c r="W6701" s="829">
        <f t="shared" si="648"/>
        <v>0</v>
      </c>
      <c r="X6701" s="828">
        <f t="shared" si="649"/>
        <v>0</v>
      </c>
      <c r="Y6701" s="1069">
        <f>[5]building!Y6692</f>
        <v>0</v>
      </c>
      <c r="Z6701" s="749">
        <f t="shared" si="650"/>
        <v>0</v>
      </c>
      <c r="AA6701" s="1071"/>
      <c r="AB6701" s="1071"/>
    </row>
    <row r="6702" spans="23:28" ht="70.5" customHeight="1">
      <c r="W6702" s="829">
        <f t="shared" si="648"/>
        <v>0</v>
      </c>
      <c r="X6702" s="828">
        <f t="shared" si="649"/>
        <v>0</v>
      </c>
      <c r="Y6702" s="1069">
        <f>[5]building!Y6693</f>
        <v>0</v>
      </c>
      <c r="Z6702" s="749">
        <f t="shared" si="650"/>
        <v>0</v>
      </c>
      <c r="AA6702" s="1071"/>
      <c r="AB6702" s="1071"/>
    </row>
    <row r="6703" spans="23:28" ht="70.5" customHeight="1">
      <c r="W6703" s="829">
        <f t="shared" si="648"/>
        <v>0</v>
      </c>
      <c r="X6703" s="828">
        <f t="shared" si="649"/>
        <v>0</v>
      </c>
      <c r="Y6703" s="1069">
        <f>[5]building!Y6694</f>
        <v>0</v>
      </c>
      <c r="Z6703" s="749">
        <f t="shared" si="650"/>
        <v>0</v>
      </c>
      <c r="AA6703" s="1071"/>
      <c r="AB6703" s="1071"/>
    </row>
    <row r="6704" spans="23:28" ht="70.5" customHeight="1">
      <c r="W6704" s="829">
        <f t="shared" si="648"/>
        <v>0</v>
      </c>
      <c r="X6704" s="828">
        <f t="shared" si="649"/>
        <v>0</v>
      </c>
      <c r="Y6704" s="1069">
        <f>[5]building!Y6695</f>
        <v>0</v>
      </c>
      <c r="Z6704" s="749">
        <f t="shared" si="650"/>
        <v>0</v>
      </c>
      <c r="AA6704" s="1071"/>
      <c r="AB6704" s="1071"/>
    </row>
    <row r="6705" spans="23:28" ht="70.5" customHeight="1">
      <c r="W6705" s="829">
        <f t="shared" si="648"/>
        <v>0</v>
      </c>
      <c r="X6705" s="828">
        <f t="shared" si="649"/>
        <v>0</v>
      </c>
      <c r="Y6705" s="1069">
        <f>[5]building!Y6696</f>
        <v>0</v>
      </c>
      <c r="Z6705" s="749">
        <f t="shared" si="650"/>
        <v>0</v>
      </c>
      <c r="AA6705" s="1071"/>
      <c r="AB6705" s="1071"/>
    </row>
    <row r="6706" spans="23:28" ht="70.5" customHeight="1">
      <c r="W6706" s="829">
        <f t="shared" si="648"/>
        <v>0</v>
      </c>
      <c r="X6706" s="828">
        <f t="shared" si="649"/>
        <v>0</v>
      </c>
      <c r="Y6706" s="1069">
        <f>[5]building!Y6697</f>
        <v>0</v>
      </c>
      <c r="Z6706" s="749">
        <f t="shared" si="650"/>
        <v>0</v>
      </c>
      <c r="AA6706" s="1071"/>
      <c r="AB6706" s="1071"/>
    </row>
    <row r="6707" spans="23:28" ht="70.5" customHeight="1">
      <c r="W6707" s="829">
        <f t="shared" si="648"/>
        <v>0</v>
      </c>
      <c r="X6707" s="828">
        <f t="shared" si="649"/>
        <v>0</v>
      </c>
      <c r="Y6707" s="1069">
        <f>[5]building!Y6698</f>
        <v>0</v>
      </c>
      <c r="Z6707" s="749">
        <f t="shared" si="650"/>
        <v>0</v>
      </c>
      <c r="AA6707" s="1071"/>
      <c r="AB6707" s="1071"/>
    </row>
    <row r="6708" spans="23:28" ht="70.5" customHeight="1">
      <c r="W6708" s="829">
        <f t="shared" si="648"/>
        <v>0</v>
      </c>
      <c r="X6708" s="828">
        <f t="shared" si="649"/>
        <v>0</v>
      </c>
      <c r="Y6708" s="1069">
        <f>[5]building!Y6699</f>
        <v>0</v>
      </c>
      <c r="Z6708" s="749">
        <f t="shared" si="650"/>
        <v>0</v>
      </c>
      <c r="AA6708" s="1071"/>
      <c r="AB6708" s="1071"/>
    </row>
    <row r="6709" spans="23:28" ht="70.5" customHeight="1">
      <c r="W6709" s="829">
        <f t="shared" si="648"/>
        <v>0</v>
      </c>
      <c r="X6709" s="828">
        <f t="shared" si="649"/>
        <v>0</v>
      </c>
      <c r="Y6709" s="1069">
        <f>[5]building!Y6700</f>
        <v>0</v>
      </c>
      <c r="Z6709" s="749">
        <f t="shared" si="650"/>
        <v>0</v>
      </c>
      <c r="AA6709" s="1071"/>
      <c r="AB6709" s="1071"/>
    </row>
    <row r="6710" spans="23:28" ht="70.5" customHeight="1">
      <c r="W6710" s="829">
        <f t="shared" si="648"/>
        <v>0</v>
      </c>
      <c r="X6710" s="828">
        <f t="shared" si="649"/>
        <v>0</v>
      </c>
      <c r="Y6710" s="1069">
        <f>[5]building!Y6701</f>
        <v>0</v>
      </c>
      <c r="Z6710" s="749">
        <f t="shared" si="650"/>
        <v>0</v>
      </c>
      <c r="AA6710" s="1071"/>
      <c r="AB6710" s="1071"/>
    </row>
    <row r="6711" spans="23:28" ht="70.5" customHeight="1">
      <c r="W6711" s="829">
        <f t="shared" si="648"/>
        <v>0</v>
      </c>
      <c r="X6711" s="828">
        <f t="shared" si="649"/>
        <v>0</v>
      </c>
      <c r="Y6711" s="1069">
        <f>[5]building!Y6702</f>
        <v>0</v>
      </c>
      <c r="Z6711" s="749">
        <f t="shared" si="650"/>
        <v>0</v>
      </c>
      <c r="AA6711" s="1071"/>
      <c r="AB6711" s="1071"/>
    </row>
    <row r="6712" spans="23:28" ht="70.5" customHeight="1">
      <c r="W6712" s="829">
        <f t="shared" si="648"/>
        <v>0</v>
      </c>
      <c r="X6712" s="828">
        <f t="shared" si="649"/>
        <v>0</v>
      </c>
      <c r="Y6712" s="1069">
        <f>[5]building!Y6703</f>
        <v>0</v>
      </c>
      <c r="Z6712" s="749">
        <f t="shared" si="650"/>
        <v>0</v>
      </c>
      <c r="AA6712" s="1071"/>
      <c r="AB6712" s="1071"/>
    </row>
    <row r="6713" spans="23:28" ht="70.5" customHeight="1">
      <c r="W6713" s="829">
        <f t="shared" si="648"/>
        <v>0</v>
      </c>
      <c r="X6713" s="828">
        <f t="shared" si="649"/>
        <v>0</v>
      </c>
      <c r="Y6713" s="1069">
        <f>[5]building!Y6704</f>
        <v>0</v>
      </c>
      <c r="Z6713" s="749">
        <f t="shared" si="650"/>
        <v>0</v>
      </c>
      <c r="AA6713" s="1071"/>
      <c r="AB6713" s="1071"/>
    </row>
    <row r="6714" spans="23:28" ht="70.5" customHeight="1">
      <c r="W6714" s="829">
        <f t="shared" si="648"/>
        <v>0</v>
      </c>
      <c r="X6714" s="828">
        <f t="shared" si="649"/>
        <v>0</v>
      </c>
      <c r="Y6714" s="1069">
        <f>[5]building!Y6705</f>
        <v>0</v>
      </c>
      <c r="Z6714" s="749">
        <f t="shared" si="650"/>
        <v>0</v>
      </c>
      <c r="AA6714" s="1071"/>
      <c r="AB6714" s="1071"/>
    </row>
    <row r="6715" spans="23:28" ht="70.5" customHeight="1">
      <c r="W6715" s="829">
        <f t="shared" si="648"/>
        <v>0</v>
      </c>
      <c r="X6715" s="828">
        <f t="shared" si="649"/>
        <v>0</v>
      </c>
      <c r="Y6715" s="1069">
        <f>[5]building!Y6706</f>
        <v>0</v>
      </c>
      <c r="Z6715" s="749">
        <f t="shared" si="650"/>
        <v>0</v>
      </c>
      <c r="AA6715" s="1071"/>
      <c r="AB6715" s="1071"/>
    </row>
    <row r="6716" spans="23:28" ht="70.5" customHeight="1">
      <c r="W6716" s="829">
        <f t="shared" si="648"/>
        <v>0</v>
      </c>
      <c r="X6716" s="828">
        <f t="shared" si="649"/>
        <v>0</v>
      </c>
      <c r="Y6716" s="1069">
        <f>[5]building!Y6707</f>
        <v>0</v>
      </c>
      <c r="Z6716" s="749">
        <f t="shared" si="650"/>
        <v>0</v>
      </c>
      <c r="AA6716" s="1071"/>
      <c r="AB6716" s="1071"/>
    </row>
    <row r="6717" spans="23:28" ht="70.5" customHeight="1">
      <c r="W6717" s="829">
        <f t="shared" si="648"/>
        <v>0</v>
      </c>
      <c r="X6717" s="828">
        <f t="shared" si="649"/>
        <v>0</v>
      </c>
      <c r="Y6717" s="1069">
        <f>[5]building!Y6708</f>
        <v>0</v>
      </c>
      <c r="Z6717" s="749">
        <f t="shared" si="650"/>
        <v>0</v>
      </c>
      <c r="AA6717" s="1071"/>
      <c r="AB6717" s="1071"/>
    </row>
    <row r="6718" spans="23:28" ht="70.5" customHeight="1">
      <c r="W6718" s="829">
        <f t="shared" si="648"/>
        <v>0</v>
      </c>
      <c r="X6718" s="828">
        <f t="shared" si="649"/>
        <v>0</v>
      </c>
      <c r="Y6718" s="1069">
        <f>[5]building!Y6709</f>
        <v>0</v>
      </c>
      <c r="Z6718" s="749">
        <f t="shared" si="650"/>
        <v>0</v>
      </c>
      <c r="AA6718" s="1071"/>
      <c r="AB6718" s="1071"/>
    </row>
    <row r="6719" spans="23:28" ht="70.5" customHeight="1">
      <c r="W6719" s="829">
        <f t="shared" si="648"/>
        <v>0</v>
      </c>
      <c r="X6719" s="828">
        <f t="shared" si="649"/>
        <v>0</v>
      </c>
      <c r="Y6719" s="1069">
        <f>[5]building!Y6710</f>
        <v>0</v>
      </c>
      <c r="Z6719" s="749">
        <f t="shared" si="650"/>
        <v>0</v>
      </c>
      <c r="AA6719" s="1071"/>
      <c r="AB6719" s="1071"/>
    </row>
    <row r="6720" spans="23:28" ht="70.5" customHeight="1">
      <c r="W6720" s="829">
        <f t="shared" si="648"/>
        <v>0</v>
      </c>
      <c r="X6720" s="828">
        <f t="shared" si="649"/>
        <v>0</v>
      </c>
      <c r="Y6720" s="1069">
        <f>[5]building!Y6711</f>
        <v>0</v>
      </c>
      <c r="Z6720" s="749">
        <f t="shared" si="650"/>
        <v>0</v>
      </c>
      <c r="AA6720" s="1071"/>
      <c r="AB6720" s="1071"/>
    </row>
    <row r="6721" spans="23:28" ht="70.5" customHeight="1">
      <c r="W6721" s="829">
        <f t="shared" si="648"/>
        <v>0</v>
      </c>
      <c r="X6721" s="828">
        <f t="shared" si="649"/>
        <v>0</v>
      </c>
      <c r="Y6721" s="1069">
        <f>[5]building!Y6712</f>
        <v>0</v>
      </c>
      <c r="Z6721" s="749">
        <f t="shared" si="650"/>
        <v>0</v>
      </c>
      <c r="AA6721" s="1071"/>
      <c r="AB6721" s="1071"/>
    </row>
    <row r="6722" spans="23:28" ht="70.5" customHeight="1">
      <c r="W6722" s="829">
        <f t="shared" si="648"/>
        <v>0</v>
      </c>
      <c r="X6722" s="828">
        <f t="shared" si="649"/>
        <v>0</v>
      </c>
      <c r="Y6722" s="1069">
        <f>[5]building!Y6713</f>
        <v>0</v>
      </c>
      <c r="Z6722" s="749">
        <f t="shared" si="650"/>
        <v>0</v>
      </c>
      <c r="AA6722" s="1071"/>
      <c r="AB6722" s="1071"/>
    </row>
    <row r="6723" spans="23:28" ht="70.5" customHeight="1">
      <c r="W6723" s="829">
        <f t="shared" si="648"/>
        <v>0</v>
      </c>
      <c r="X6723" s="828">
        <f t="shared" si="649"/>
        <v>0</v>
      </c>
      <c r="Y6723" s="1069">
        <f>[5]building!Y6714</f>
        <v>0</v>
      </c>
      <c r="Z6723" s="749">
        <f t="shared" si="650"/>
        <v>0</v>
      </c>
      <c r="AA6723" s="1071"/>
      <c r="AB6723" s="1071"/>
    </row>
    <row r="6724" spans="23:28" ht="70.5" customHeight="1">
      <c r="W6724" s="829">
        <f t="shared" si="648"/>
        <v>0</v>
      </c>
      <c r="X6724" s="828">
        <f t="shared" si="649"/>
        <v>0</v>
      </c>
      <c r="Y6724" s="1069">
        <f>[5]building!Y6715</f>
        <v>0</v>
      </c>
      <c r="Z6724" s="749">
        <f t="shared" si="650"/>
        <v>0</v>
      </c>
      <c r="AA6724" s="1071"/>
      <c r="AB6724" s="1071"/>
    </row>
    <row r="6725" spans="23:28" ht="70.5" customHeight="1">
      <c r="W6725" s="829">
        <f t="shared" si="648"/>
        <v>0</v>
      </c>
      <c r="X6725" s="828">
        <f t="shared" si="649"/>
        <v>0</v>
      </c>
      <c r="Y6725" s="1069">
        <f>[5]building!Y6716</f>
        <v>0</v>
      </c>
      <c r="Z6725" s="749">
        <f t="shared" si="650"/>
        <v>0</v>
      </c>
      <c r="AA6725" s="1071"/>
      <c r="AB6725" s="1071"/>
    </row>
    <row r="6726" spans="23:28" ht="70.5" customHeight="1">
      <c r="W6726" s="829">
        <f t="shared" si="648"/>
        <v>0</v>
      </c>
      <c r="X6726" s="828">
        <f t="shared" si="649"/>
        <v>0</v>
      </c>
      <c r="Y6726" s="1069">
        <f>[5]building!Y6717</f>
        <v>0</v>
      </c>
      <c r="Z6726" s="749">
        <f t="shared" si="650"/>
        <v>0</v>
      </c>
      <c r="AA6726" s="1071"/>
      <c r="AB6726" s="1071"/>
    </row>
    <row r="6727" spans="23:28" ht="70.5" customHeight="1">
      <c r="W6727" s="829">
        <f t="shared" si="648"/>
        <v>0</v>
      </c>
      <c r="X6727" s="828">
        <f t="shared" si="649"/>
        <v>0</v>
      </c>
      <c r="Y6727" s="1069">
        <f>[5]building!Y6718</f>
        <v>0</v>
      </c>
      <c r="Z6727" s="749">
        <f t="shared" si="650"/>
        <v>0</v>
      </c>
      <c r="AA6727" s="1071"/>
      <c r="AB6727" s="1071"/>
    </row>
    <row r="6728" spans="23:28" ht="70.5" customHeight="1">
      <c r="W6728" s="829">
        <f t="shared" si="648"/>
        <v>0</v>
      </c>
      <c r="X6728" s="828">
        <f t="shared" si="649"/>
        <v>0</v>
      </c>
      <c r="Y6728" s="1069">
        <f>[5]building!Y6719</f>
        <v>0</v>
      </c>
      <c r="Z6728" s="749">
        <f t="shared" si="650"/>
        <v>0</v>
      </c>
      <c r="AA6728" s="1071"/>
      <c r="AB6728" s="1071"/>
    </row>
    <row r="6729" spans="23:28" ht="70.5" customHeight="1">
      <c r="W6729" s="829">
        <f t="shared" si="648"/>
        <v>0</v>
      </c>
      <c r="X6729" s="828">
        <f t="shared" si="649"/>
        <v>0</v>
      </c>
      <c r="Y6729" s="1069">
        <f>[5]building!Y6720</f>
        <v>0</v>
      </c>
      <c r="Z6729" s="749">
        <f t="shared" si="650"/>
        <v>0</v>
      </c>
      <c r="AA6729" s="1071"/>
      <c r="AB6729" s="1071"/>
    </row>
    <row r="6730" spans="23:28" ht="70.5" customHeight="1">
      <c r="W6730" s="829">
        <f t="shared" si="648"/>
        <v>0</v>
      </c>
      <c r="X6730" s="828">
        <f t="shared" si="649"/>
        <v>0</v>
      </c>
      <c r="Y6730" s="1069">
        <f>[5]building!Y6721</f>
        <v>0</v>
      </c>
      <c r="Z6730" s="749">
        <f t="shared" si="650"/>
        <v>0</v>
      </c>
      <c r="AA6730" s="1071"/>
      <c r="AB6730" s="1071"/>
    </row>
    <row r="6731" spans="23:28" ht="70.5" customHeight="1">
      <c r="W6731" s="829">
        <f t="shared" si="648"/>
        <v>0</v>
      </c>
      <c r="X6731" s="828">
        <f t="shared" si="649"/>
        <v>0</v>
      </c>
      <c r="Y6731" s="1069">
        <f>[5]building!Y6722</f>
        <v>0</v>
      </c>
      <c r="Z6731" s="749">
        <f t="shared" si="650"/>
        <v>0</v>
      </c>
      <c r="AA6731" s="1071"/>
      <c r="AB6731" s="1071"/>
    </row>
    <row r="6732" spans="23:28" ht="70.5" customHeight="1">
      <c r="W6732" s="829">
        <f t="shared" si="648"/>
        <v>0</v>
      </c>
      <c r="X6732" s="828">
        <f t="shared" si="649"/>
        <v>0</v>
      </c>
      <c r="Y6732" s="1069">
        <f>[5]building!Y6723</f>
        <v>0</v>
      </c>
      <c r="Z6732" s="749">
        <f t="shared" si="650"/>
        <v>0</v>
      </c>
      <c r="AA6732" s="1071"/>
      <c r="AB6732" s="1071"/>
    </row>
    <row r="6733" spans="23:28" ht="70.5" customHeight="1">
      <c r="W6733" s="829">
        <f t="shared" si="648"/>
        <v>0</v>
      </c>
      <c r="X6733" s="828">
        <f t="shared" si="649"/>
        <v>0</v>
      </c>
      <c r="Y6733" s="1069">
        <f>[5]building!Y6724</f>
        <v>0</v>
      </c>
      <c r="Z6733" s="749">
        <f t="shared" si="650"/>
        <v>0</v>
      </c>
      <c r="AA6733" s="1071"/>
      <c r="AB6733" s="1071"/>
    </row>
    <row r="6734" spans="23:28" ht="70.5" customHeight="1">
      <c r="W6734" s="829">
        <f t="shared" si="648"/>
        <v>0</v>
      </c>
      <c r="X6734" s="828">
        <f t="shared" si="649"/>
        <v>0</v>
      </c>
      <c r="Y6734" s="1069">
        <f>[5]building!Y6725</f>
        <v>0</v>
      </c>
      <c r="Z6734" s="749">
        <f t="shared" si="650"/>
        <v>0</v>
      </c>
      <c r="AA6734" s="1071"/>
      <c r="AB6734" s="1071"/>
    </row>
    <row r="6735" spans="23:28" ht="70.5" customHeight="1">
      <c r="W6735" s="829">
        <f t="shared" si="648"/>
        <v>0</v>
      </c>
      <c r="X6735" s="828">
        <f t="shared" si="649"/>
        <v>0</v>
      </c>
      <c r="Y6735" s="1069">
        <f>[5]building!Y6726</f>
        <v>0</v>
      </c>
      <c r="Z6735" s="749">
        <f t="shared" si="650"/>
        <v>0</v>
      </c>
      <c r="AA6735" s="1071"/>
      <c r="AB6735" s="1071"/>
    </row>
    <row r="6736" spans="23:28" ht="70.5" customHeight="1">
      <c r="W6736" s="829">
        <f t="shared" si="648"/>
        <v>0</v>
      </c>
      <c r="X6736" s="828">
        <f t="shared" si="649"/>
        <v>0</v>
      </c>
      <c r="Y6736" s="1069">
        <f>[5]building!Y6727</f>
        <v>0</v>
      </c>
      <c r="Z6736" s="749">
        <f t="shared" si="650"/>
        <v>0</v>
      </c>
      <c r="AA6736" s="1071"/>
      <c r="AB6736" s="1071"/>
    </row>
    <row r="6737" spans="23:28" ht="70.5" customHeight="1">
      <c r="W6737" s="829">
        <f t="shared" si="648"/>
        <v>0</v>
      </c>
      <c r="X6737" s="828">
        <f t="shared" si="649"/>
        <v>0</v>
      </c>
      <c r="Y6737" s="1069">
        <f>[5]building!Y6728</f>
        <v>0</v>
      </c>
      <c r="Z6737" s="749">
        <f t="shared" si="650"/>
        <v>0</v>
      </c>
      <c r="AA6737" s="1071"/>
      <c r="AB6737" s="1071"/>
    </row>
    <row r="6738" spans="23:28" ht="70.5" customHeight="1">
      <c r="W6738" s="829">
        <f t="shared" si="648"/>
        <v>0</v>
      </c>
      <c r="X6738" s="828">
        <f t="shared" si="649"/>
        <v>0</v>
      </c>
      <c r="Y6738" s="1069">
        <f>[5]building!Y6729</f>
        <v>0</v>
      </c>
      <c r="Z6738" s="749">
        <f t="shared" si="650"/>
        <v>0</v>
      </c>
      <c r="AA6738" s="1071"/>
      <c r="AB6738" s="1071"/>
    </row>
    <row r="6739" spans="23:28" ht="70.5" customHeight="1">
      <c r="W6739" s="829">
        <f t="shared" si="648"/>
        <v>0</v>
      </c>
      <c r="X6739" s="828">
        <f t="shared" si="649"/>
        <v>0</v>
      </c>
      <c r="Y6739" s="1069">
        <f>[5]building!Y6730</f>
        <v>0</v>
      </c>
      <c r="Z6739" s="749">
        <f t="shared" si="650"/>
        <v>0</v>
      </c>
      <c r="AA6739" s="1071"/>
      <c r="AB6739" s="1071"/>
    </row>
    <row r="6740" spans="23:28" ht="70.5" customHeight="1">
      <c r="W6740" s="829">
        <f t="shared" si="648"/>
        <v>0</v>
      </c>
      <c r="X6740" s="828">
        <f t="shared" si="649"/>
        <v>0</v>
      </c>
      <c r="Y6740" s="1069">
        <f>[5]building!Y6731</f>
        <v>0</v>
      </c>
      <c r="Z6740" s="749">
        <f t="shared" si="650"/>
        <v>0</v>
      </c>
      <c r="AA6740" s="1071"/>
      <c r="AB6740" s="1071"/>
    </row>
    <row r="6741" spans="23:28" ht="70.5" customHeight="1">
      <c r="W6741" s="829">
        <f t="shared" si="648"/>
        <v>0</v>
      </c>
      <c r="X6741" s="828">
        <f t="shared" si="649"/>
        <v>0</v>
      </c>
      <c r="Y6741" s="1069">
        <f>[5]building!Y6732</f>
        <v>0</v>
      </c>
      <c r="Z6741" s="749">
        <f t="shared" si="650"/>
        <v>0</v>
      </c>
      <c r="AA6741" s="1071"/>
      <c r="AB6741" s="1071"/>
    </row>
    <row r="6742" spans="23:28" ht="70.5" customHeight="1">
      <c r="W6742" s="829">
        <f t="shared" si="648"/>
        <v>0</v>
      </c>
      <c r="X6742" s="828">
        <f t="shared" si="649"/>
        <v>0</v>
      </c>
      <c r="Y6742" s="1069">
        <f>[5]building!Y6733</f>
        <v>0</v>
      </c>
      <c r="Z6742" s="749">
        <f t="shared" si="650"/>
        <v>0</v>
      </c>
      <c r="AA6742" s="1071"/>
      <c r="AB6742" s="1071"/>
    </row>
    <row r="6743" spans="23:28" ht="70.5" customHeight="1">
      <c r="W6743" s="829">
        <f t="shared" si="648"/>
        <v>0</v>
      </c>
      <c r="X6743" s="828">
        <f t="shared" si="649"/>
        <v>0</v>
      </c>
      <c r="Y6743" s="1069">
        <f>[5]building!Y6734</f>
        <v>0</v>
      </c>
      <c r="Z6743" s="749">
        <f t="shared" si="650"/>
        <v>0</v>
      </c>
      <c r="AA6743" s="1071"/>
      <c r="AB6743" s="1071"/>
    </row>
    <row r="6744" spans="23:28" ht="70.5" customHeight="1">
      <c r="W6744" s="829">
        <f t="shared" si="648"/>
        <v>0</v>
      </c>
      <c r="X6744" s="828">
        <f t="shared" si="649"/>
        <v>0</v>
      </c>
      <c r="Y6744" s="1069">
        <f>[5]building!Y6735</f>
        <v>0</v>
      </c>
      <c r="Z6744" s="749">
        <f t="shared" si="650"/>
        <v>0</v>
      </c>
      <c r="AA6744" s="1071"/>
      <c r="AB6744" s="1071"/>
    </row>
    <row r="6745" spans="23:28" ht="70.5" customHeight="1">
      <c r="W6745" s="829">
        <f t="shared" si="648"/>
        <v>0</v>
      </c>
      <c r="X6745" s="828">
        <f t="shared" si="649"/>
        <v>0</v>
      </c>
      <c r="Y6745" s="1069">
        <f>[5]building!Y6736</f>
        <v>0</v>
      </c>
      <c r="Z6745" s="749">
        <f t="shared" si="650"/>
        <v>0</v>
      </c>
      <c r="AA6745" s="1071"/>
      <c r="AB6745" s="1071"/>
    </row>
    <row r="6746" spans="23:28" ht="70.5" customHeight="1">
      <c r="W6746" s="829">
        <f t="shared" si="648"/>
        <v>0</v>
      </c>
      <c r="X6746" s="828">
        <f t="shared" si="649"/>
        <v>0</v>
      </c>
      <c r="Y6746" s="1069">
        <f>[5]building!Y6737</f>
        <v>0</v>
      </c>
      <c r="Z6746" s="749">
        <f t="shared" si="650"/>
        <v>0</v>
      </c>
      <c r="AA6746" s="1071"/>
      <c r="AB6746" s="1071"/>
    </row>
    <row r="6747" spans="23:28" ht="70.5" customHeight="1">
      <c r="W6747" s="829">
        <f t="shared" si="648"/>
        <v>0</v>
      </c>
      <c r="X6747" s="828">
        <f t="shared" si="649"/>
        <v>0</v>
      </c>
      <c r="Y6747" s="1069">
        <f>[5]building!Y6738</f>
        <v>0</v>
      </c>
      <c r="Z6747" s="749">
        <f t="shared" si="650"/>
        <v>0</v>
      </c>
      <c r="AA6747" s="1071"/>
      <c r="AB6747" s="1071"/>
    </row>
    <row r="6748" spans="23:28" ht="70.5" customHeight="1">
      <c r="W6748" s="829">
        <f t="shared" si="648"/>
        <v>0</v>
      </c>
      <c r="X6748" s="828">
        <f t="shared" si="649"/>
        <v>0</v>
      </c>
      <c r="Y6748" s="1069">
        <f>[5]building!Y6739</f>
        <v>0</v>
      </c>
      <c r="Z6748" s="749">
        <f t="shared" si="650"/>
        <v>0</v>
      </c>
      <c r="AA6748" s="1071"/>
      <c r="AB6748" s="1071"/>
    </row>
    <row r="6749" spans="23:28" ht="70.5" customHeight="1">
      <c r="W6749" s="829">
        <f t="shared" si="648"/>
        <v>0</v>
      </c>
      <c r="X6749" s="828">
        <f t="shared" si="649"/>
        <v>0</v>
      </c>
      <c r="Y6749" s="1069">
        <f>[5]building!Y6740</f>
        <v>0</v>
      </c>
      <c r="Z6749" s="749">
        <f t="shared" si="650"/>
        <v>0</v>
      </c>
      <c r="AA6749" s="1071"/>
      <c r="AB6749" s="1071"/>
    </row>
    <row r="6750" spans="23:28" ht="70.5" customHeight="1">
      <c r="W6750" s="829">
        <f t="shared" ref="W6750:W6813" si="651">G6750+I6750+K6750+M6750+O6750+Q6750+S6750+U6750</f>
        <v>0</v>
      </c>
      <c r="X6750" s="828">
        <f t="shared" ref="X6750:X6813" si="652">W6750*C6750</f>
        <v>0</v>
      </c>
      <c r="Y6750" s="1069">
        <f>[5]building!Y6741</f>
        <v>0</v>
      </c>
      <c r="Z6750" s="749">
        <f t="shared" ref="Z6750:Z6813" si="653">Y6750*C6750</f>
        <v>0</v>
      </c>
      <c r="AA6750" s="1071"/>
      <c r="AB6750" s="1071"/>
    </row>
    <row r="6751" spans="23:28" ht="70.5" customHeight="1">
      <c r="W6751" s="829">
        <f t="shared" si="651"/>
        <v>0</v>
      </c>
      <c r="X6751" s="828">
        <f t="shared" si="652"/>
        <v>0</v>
      </c>
      <c r="Y6751" s="1069">
        <f>[5]building!Y6742</f>
        <v>0</v>
      </c>
      <c r="Z6751" s="749">
        <f t="shared" si="653"/>
        <v>0</v>
      </c>
      <c r="AA6751" s="1071"/>
      <c r="AB6751" s="1071"/>
    </row>
    <row r="6752" spans="23:28" ht="70.5" customHeight="1">
      <c r="W6752" s="829">
        <f t="shared" si="651"/>
        <v>0</v>
      </c>
      <c r="X6752" s="828">
        <f t="shared" si="652"/>
        <v>0</v>
      </c>
      <c r="Y6752" s="1069">
        <f>[5]building!Y6743</f>
        <v>0</v>
      </c>
      <c r="Z6752" s="749">
        <f t="shared" si="653"/>
        <v>0</v>
      </c>
      <c r="AA6752" s="1071"/>
      <c r="AB6752" s="1071"/>
    </row>
    <row r="6753" spans="23:28" ht="70.5" customHeight="1">
      <c r="W6753" s="829">
        <f t="shared" si="651"/>
        <v>0</v>
      </c>
      <c r="X6753" s="828">
        <f t="shared" si="652"/>
        <v>0</v>
      </c>
      <c r="Y6753" s="1069">
        <f>[5]building!Y6744</f>
        <v>0</v>
      </c>
      <c r="Z6753" s="749">
        <f t="shared" si="653"/>
        <v>0</v>
      </c>
      <c r="AA6753" s="1071"/>
      <c r="AB6753" s="1071"/>
    </row>
    <row r="6754" spans="23:28" ht="70.5" customHeight="1">
      <c r="W6754" s="829">
        <f t="shared" si="651"/>
        <v>0</v>
      </c>
      <c r="X6754" s="828">
        <f t="shared" si="652"/>
        <v>0</v>
      </c>
      <c r="Y6754" s="1069">
        <f>[5]building!Y6745</f>
        <v>0</v>
      </c>
      <c r="Z6754" s="749">
        <f t="shared" si="653"/>
        <v>0</v>
      </c>
      <c r="AA6754" s="1071"/>
      <c r="AB6754" s="1071"/>
    </row>
    <row r="6755" spans="23:28" ht="70.5" customHeight="1">
      <c r="W6755" s="829">
        <f t="shared" si="651"/>
        <v>0</v>
      </c>
      <c r="X6755" s="828">
        <f t="shared" si="652"/>
        <v>0</v>
      </c>
      <c r="Y6755" s="1069">
        <f>[5]building!Y6746</f>
        <v>0</v>
      </c>
      <c r="Z6755" s="749">
        <f t="shared" si="653"/>
        <v>0</v>
      </c>
      <c r="AA6755" s="1071"/>
      <c r="AB6755" s="1071"/>
    </row>
    <row r="6756" spans="23:28" ht="70.5" customHeight="1">
      <c r="W6756" s="829">
        <f t="shared" si="651"/>
        <v>0</v>
      </c>
      <c r="X6756" s="828">
        <f t="shared" si="652"/>
        <v>0</v>
      </c>
      <c r="Y6756" s="1069">
        <f>[5]building!Y6747</f>
        <v>0</v>
      </c>
      <c r="Z6756" s="749">
        <f t="shared" si="653"/>
        <v>0</v>
      </c>
      <c r="AA6756" s="1071"/>
      <c r="AB6756" s="1071"/>
    </row>
    <row r="6757" spans="23:28" ht="70.5" customHeight="1">
      <c r="W6757" s="829">
        <f t="shared" si="651"/>
        <v>0</v>
      </c>
      <c r="X6757" s="828">
        <f t="shared" si="652"/>
        <v>0</v>
      </c>
      <c r="Y6757" s="1069">
        <f>[5]building!Y6748</f>
        <v>0</v>
      </c>
      <c r="Z6757" s="749">
        <f t="shared" si="653"/>
        <v>0</v>
      </c>
      <c r="AA6757" s="1071"/>
      <c r="AB6757" s="1071"/>
    </row>
    <row r="6758" spans="23:28" ht="70.5" customHeight="1">
      <c r="W6758" s="829">
        <f t="shared" si="651"/>
        <v>0</v>
      </c>
      <c r="X6758" s="828">
        <f t="shared" si="652"/>
        <v>0</v>
      </c>
      <c r="Y6758" s="1069">
        <f>[5]building!Y6749</f>
        <v>0</v>
      </c>
      <c r="Z6758" s="749">
        <f t="shared" si="653"/>
        <v>0</v>
      </c>
      <c r="AA6758" s="1071"/>
      <c r="AB6758" s="1071"/>
    </row>
    <row r="6759" spans="23:28" ht="70.5" customHeight="1">
      <c r="W6759" s="829">
        <f t="shared" si="651"/>
        <v>0</v>
      </c>
      <c r="X6759" s="828">
        <f t="shared" si="652"/>
        <v>0</v>
      </c>
      <c r="Y6759" s="1069">
        <f>[5]building!Y6750</f>
        <v>0</v>
      </c>
      <c r="Z6759" s="749">
        <f t="shared" si="653"/>
        <v>0</v>
      </c>
      <c r="AA6759" s="1071"/>
      <c r="AB6759" s="1071"/>
    </row>
    <row r="6760" spans="23:28" ht="70.5" customHeight="1">
      <c r="W6760" s="829">
        <f t="shared" si="651"/>
        <v>0</v>
      </c>
      <c r="X6760" s="828">
        <f t="shared" si="652"/>
        <v>0</v>
      </c>
      <c r="Y6760" s="1069">
        <f>[5]building!Y6751</f>
        <v>0</v>
      </c>
      <c r="Z6760" s="749">
        <f t="shared" si="653"/>
        <v>0</v>
      </c>
      <c r="AA6760" s="1071"/>
      <c r="AB6760" s="1071"/>
    </row>
    <row r="6761" spans="23:28" ht="70.5" customHeight="1">
      <c r="W6761" s="829">
        <f t="shared" si="651"/>
        <v>0</v>
      </c>
      <c r="X6761" s="828">
        <f t="shared" si="652"/>
        <v>0</v>
      </c>
      <c r="Y6761" s="1069">
        <f>[5]building!Y6752</f>
        <v>0</v>
      </c>
      <c r="Z6761" s="749">
        <f t="shared" si="653"/>
        <v>0</v>
      </c>
      <c r="AA6761" s="1071"/>
      <c r="AB6761" s="1071"/>
    </row>
    <row r="6762" spans="23:28" ht="70.5" customHeight="1">
      <c r="W6762" s="829">
        <f t="shared" si="651"/>
        <v>0</v>
      </c>
      <c r="X6762" s="828">
        <f t="shared" si="652"/>
        <v>0</v>
      </c>
      <c r="Y6762" s="1069">
        <f>[5]building!Y6753</f>
        <v>0</v>
      </c>
      <c r="Z6762" s="749">
        <f t="shared" si="653"/>
        <v>0</v>
      </c>
      <c r="AA6762" s="1071"/>
      <c r="AB6762" s="1071"/>
    </row>
    <row r="6763" spans="23:28" ht="70.5" customHeight="1">
      <c r="W6763" s="829">
        <f t="shared" si="651"/>
        <v>0</v>
      </c>
      <c r="X6763" s="828">
        <f t="shared" si="652"/>
        <v>0</v>
      </c>
      <c r="Y6763" s="1069">
        <f>[5]building!Y6754</f>
        <v>0</v>
      </c>
      <c r="Z6763" s="749">
        <f t="shared" si="653"/>
        <v>0</v>
      </c>
      <c r="AA6763" s="1071"/>
      <c r="AB6763" s="1071"/>
    </row>
    <row r="6764" spans="23:28" ht="70.5" customHeight="1">
      <c r="W6764" s="829">
        <f t="shared" si="651"/>
        <v>0</v>
      </c>
      <c r="X6764" s="828">
        <f t="shared" si="652"/>
        <v>0</v>
      </c>
      <c r="Y6764" s="1069">
        <f>[5]building!Y6755</f>
        <v>0</v>
      </c>
      <c r="Z6764" s="749">
        <f t="shared" si="653"/>
        <v>0</v>
      </c>
      <c r="AA6764" s="1071"/>
      <c r="AB6764" s="1071"/>
    </row>
    <row r="6765" spans="23:28" ht="70.5" customHeight="1">
      <c r="W6765" s="829">
        <f t="shared" si="651"/>
        <v>0</v>
      </c>
      <c r="X6765" s="828">
        <f t="shared" si="652"/>
        <v>0</v>
      </c>
      <c r="Y6765" s="1069">
        <f>[5]building!Y6756</f>
        <v>0</v>
      </c>
      <c r="Z6765" s="749">
        <f t="shared" si="653"/>
        <v>0</v>
      </c>
      <c r="AA6765" s="1071"/>
      <c r="AB6765" s="1071"/>
    </row>
    <row r="6766" spans="23:28" ht="70.5" customHeight="1">
      <c r="W6766" s="829">
        <f t="shared" si="651"/>
        <v>0</v>
      </c>
      <c r="X6766" s="828">
        <f t="shared" si="652"/>
        <v>0</v>
      </c>
      <c r="Y6766" s="1069">
        <f>[5]building!Y6757</f>
        <v>0</v>
      </c>
      <c r="Z6766" s="749">
        <f t="shared" si="653"/>
        <v>0</v>
      </c>
      <c r="AA6766" s="1071"/>
      <c r="AB6766" s="1071"/>
    </row>
    <row r="6767" spans="23:28" ht="70.5" customHeight="1">
      <c r="W6767" s="829">
        <f t="shared" si="651"/>
        <v>0</v>
      </c>
      <c r="X6767" s="828">
        <f t="shared" si="652"/>
        <v>0</v>
      </c>
      <c r="Y6767" s="1069">
        <f>[5]building!Y6758</f>
        <v>0</v>
      </c>
      <c r="Z6767" s="749">
        <f t="shared" si="653"/>
        <v>0</v>
      </c>
      <c r="AA6767" s="1071"/>
      <c r="AB6767" s="1071"/>
    </row>
    <row r="6768" spans="23:28" ht="70.5" customHeight="1">
      <c r="W6768" s="829">
        <f t="shared" si="651"/>
        <v>0</v>
      </c>
      <c r="X6768" s="828">
        <f t="shared" si="652"/>
        <v>0</v>
      </c>
      <c r="Y6768" s="1069">
        <f>[5]building!Y6759</f>
        <v>0</v>
      </c>
      <c r="Z6768" s="749">
        <f t="shared" si="653"/>
        <v>0</v>
      </c>
      <c r="AA6768" s="1071"/>
      <c r="AB6768" s="1071"/>
    </row>
    <row r="6769" spans="23:28" ht="70.5" customHeight="1">
      <c r="W6769" s="829">
        <f t="shared" si="651"/>
        <v>0</v>
      </c>
      <c r="X6769" s="828">
        <f t="shared" si="652"/>
        <v>0</v>
      </c>
      <c r="Y6769" s="1069">
        <f>[5]building!Y6760</f>
        <v>0</v>
      </c>
      <c r="Z6769" s="749">
        <f t="shared" si="653"/>
        <v>0</v>
      </c>
      <c r="AA6769" s="1071"/>
      <c r="AB6769" s="1071"/>
    </row>
    <row r="6770" spans="23:28" ht="70.5" customHeight="1">
      <c r="W6770" s="829">
        <f t="shared" si="651"/>
        <v>0</v>
      </c>
      <c r="X6770" s="828">
        <f t="shared" si="652"/>
        <v>0</v>
      </c>
      <c r="Y6770" s="1069">
        <f>[5]building!Y6761</f>
        <v>0</v>
      </c>
      <c r="Z6770" s="749">
        <f t="shared" si="653"/>
        <v>0</v>
      </c>
      <c r="AA6770" s="1071"/>
      <c r="AB6770" s="1071"/>
    </row>
    <row r="6771" spans="23:28" ht="70.5" customHeight="1">
      <c r="W6771" s="829">
        <f t="shared" si="651"/>
        <v>0</v>
      </c>
      <c r="X6771" s="828">
        <f t="shared" si="652"/>
        <v>0</v>
      </c>
      <c r="Y6771" s="1069">
        <f>[5]building!Y6762</f>
        <v>0</v>
      </c>
      <c r="Z6771" s="749">
        <f t="shared" si="653"/>
        <v>0</v>
      </c>
      <c r="AA6771" s="1071"/>
      <c r="AB6771" s="1071"/>
    </row>
    <row r="6772" spans="23:28" ht="70.5" customHeight="1">
      <c r="W6772" s="829">
        <f t="shared" si="651"/>
        <v>0</v>
      </c>
      <c r="X6772" s="828">
        <f t="shared" si="652"/>
        <v>0</v>
      </c>
      <c r="Y6772" s="1069">
        <f>[5]building!Y6763</f>
        <v>0</v>
      </c>
      <c r="Z6772" s="749">
        <f t="shared" si="653"/>
        <v>0</v>
      </c>
      <c r="AA6772" s="1071"/>
      <c r="AB6772" s="1071"/>
    </row>
    <row r="6773" spans="23:28" ht="70.5" customHeight="1">
      <c r="W6773" s="829">
        <f t="shared" si="651"/>
        <v>0</v>
      </c>
      <c r="X6773" s="828">
        <f t="shared" si="652"/>
        <v>0</v>
      </c>
      <c r="Y6773" s="1069">
        <f>[5]building!Y6764</f>
        <v>0</v>
      </c>
      <c r="Z6773" s="749">
        <f t="shared" si="653"/>
        <v>0</v>
      </c>
      <c r="AA6773" s="1071"/>
      <c r="AB6773" s="1071"/>
    </row>
    <row r="6774" spans="23:28" ht="70.5" customHeight="1">
      <c r="W6774" s="829">
        <f t="shared" si="651"/>
        <v>0</v>
      </c>
      <c r="X6774" s="828">
        <f t="shared" si="652"/>
        <v>0</v>
      </c>
      <c r="Y6774" s="1069">
        <f>[5]building!Y6765</f>
        <v>0</v>
      </c>
      <c r="Z6774" s="749">
        <f t="shared" si="653"/>
        <v>0</v>
      </c>
      <c r="AA6774" s="1071"/>
      <c r="AB6774" s="1071"/>
    </row>
    <row r="6775" spans="23:28" ht="70.5" customHeight="1">
      <c r="W6775" s="829">
        <f t="shared" si="651"/>
        <v>0</v>
      </c>
      <c r="X6775" s="828">
        <f t="shared" si="652"/>
        <v>0</v>
      </c>
      <c r="Y6775" s="1069">
        <f>[5]building!Y6766</f>
        <v>0</v>
      </c>
      <c r="Z6775" s="749">
        <f t="shared" si="653"/>
        <v>0</v>
      </c>
      <c r="AA6775" s="1071"/>
      <c r="AB6775" s="1071"/>
    </row>
    <row r="6776" spans="23:28" ht="70.5" customHeight="1">
      <c r="W6776" s="829">
        <f t="shared" si="651"/>
        <v>0</v>
      </c>
      <c r="X6776" s="828">
        <f t="shared" si="652"/>
        <v>0</v>
      </c>
      <c r="Y6776" s="1069">
        <f>[5]building!Y6767</f>
        <v>0</v>
      </c>
      <c r="Z6776" s="749">
        <f t="shared" si="653"/>
        <v>0</v>
      </c>
      <c r="AA6776" s="1071"/>
      <c r="AB6776" s="1071"/>
    </row>
    <row r="6777" spans="23:28" ht="70.5" customHeight="1">
      <c r="W6777" s="829">
        <f t="shared" si="651"/>
        <v>0</v>
      </c>
      <c r="X6777" s="828">
        <f t="shared" si="652"/>
        <v>0</v>
      </c>
      <c r="Y6777" s="1069">
        <f>[5]building!Y6768</f>
        <v>0</v>
      </c>
      <c r="Z6777" s="749">
        <f t="shared" si="653"/>
        <v>0</v>
      </c>
      <c r="AA6777" s="1071"/>
      <c r="AB6777" s="1071"/>
    </row>
    <row r="6778" spans="23:28" ht="70.5" customHeight="1">
      <c r="W6778" s="829">
        <f t="shared" si="651"/>
        <v>0</v>
      </c>
      <c r="X6778" s="828">
        <f t="shared" si="652"/>
        <v>0</v>
      </c>
      <c r="Y6778" s="1069">
        <f>[5]building!Y6769</f>
        <v>0</v>
      </c>
      <c r="Z6778" s="749">
        <f t="shared" si="653"/>
        <v>0</v>
      </c>
      <c r="AA6778" s="1071"/>
      <c r="AB6778" s="1071"/>
    </row>
    <row r="6779" spans="23:28" ht="70.5" customHeight="1">
      <c r="W6779" s="829">
        <f t="shared" si="651"/>
        <v>0</v>
      </c>
      <c r="X6779" s="828">
        <f t="shared" si="652"/>
        <v>0</v>
      </c>
      <c r="Y6779" s="1069">
        <f>[5]building!Y6770</f>
        <v>0</v>
      </c>
      <c r="Z6779" s="749">
        <f t="shared" si="653"/>
        <v>0</v>
      </c>
      <c r="AA6779" s="1071"/>
      <c r="AB6779" s="1071"/>
    </row>
    <row r="6780" spans="23:28" ht="70.5" customHeight="1">
      <c r="W6780" s="829">
        <f t="shared" si="651"/>
        <v>0</v>
      </c>
      <c r="X6780" s="828">
        <f t="shared" si="652"/>
        <v>0</v>
      </c>
      <c r="Y6780" s="1069">
        <f>[5]building!Y6771</f>
        <v>0</v>
      </c>
      <c r="Z6780" s="749">
        <f t="shared" si="653"/>
        <v>0</v>
      </c>
      <c r="AA6780" s="1071"/>
      <c r="AB6780" s="1071"/>
    </row>
    <row r="6781" spans="23:28" ht="70.5" customHeight="1">
      <c r="W6781" s="829">
        <f t="shared" si="651"/>
        <v>0</v>
      </c>
      <c r="X6781" s="828">
        <f t="shared" si="652"/>
        <v>0</v>
      </c>
      <c r="Y6781" s="1069">
        <f>[5]building!Y6772</f>
        <v>0</v>
      </c>
      <c r="Z6781" s="749">
        <f t="shared" si="653"/>
        <v>0</v>
      </c>
      <c r="AA6781" s="1071"/>
      <c r="AB6781" s="1071"/>
    </row>
    <row r="6782" spans="23:28" ht="70.5" customHeight="1">
      <c r="W6782" s="829">
        <f t="shared" si="651"/>
        <v>0</v>
      </c>
      <c r="X6782" s="828">
        <f t="shared" si="652"/>
        <v>0</v>
      </c>
      <c r="Y6782" s="1069">
        <f>[5]building!Y6773</f>
        <v>0</v>
      </c>
      <c r="Z6782" s="749">
        <f t="shared" si="653"/>
        <v>0</v>
      </c>
      <c r="AA6782" s="1071"/>
      <c r="AB6782" s="1071"/>
    </row>
    <row r="6783" spans="23:28" ht="70.5" customHeight="1">
      <c r="W6783" s="829">
        <f t="shared" si="651"/>
        <v>0</v>
      </c>
      <c r="X6783" s="828">
        <f t="shared" si="652"/>
        <v>0</v>
      </c>
      <c r="Y6783" s="1069">
        <f>[5]building!Y6774</f>
        <v>0</v>
      </c>
      <c r="Z6783" s="749">
        <f t="shared" si="653"/>
        <v>0</v>
      </c>
      <c r="AA6783" s="1071"/>
      <c r="AB6783" s="1071"/>
    </row>
    <row r="6784" spans="23:28" ht="70.5" customHeight="1">
      <c r="W6784" s="829">
        <f t="shared" si="651"/>
        <v>0</v>
      </c>
      <c r="X6784" s="828">
        <f t="shared" si="652"/>
        <v>0</v>
      </c>
      <c r="Y6784" s="1069">
        <f>[5]building!Y6775</f>
        <v>0</v>
      </c>
      <c r="Z6784" s="749">
        <f t="shared" si="653"/>
        <v>0</v>
      </c>
      <c r="AA6784" s="1071"/>
      <c r="AB6784" s="1071"/>
    </row>
    <row r="6785" spans="23:28" ht="70.5" customHeight="1">
      <c r="W6785" s="829">
        <f t="shared" si="651"/>
        <v>0</v>
      </c>
      <c r="X6785" s="828">
        <f t="shared" si="652"/>
        <v>0</v>
      </c>
      <c r="Y6785" s="1069">
        <f>[5]building!Y6776</f>
        <v>0</v>
      </c>
      <c r="Z6785" s="749">
        <f t="shared" si="653"/>
        <v>0</v>
      </c>
      <c r="AA6785" s="1071"/>
      <c r="AB6785" s="1071"/>
    </row>
    <row r="6786" spans="23:28" ht="70.5" customHeight="1">
      <c r="W6786" s="829">
        <f t="shared" si="651"/>
        <v>0</v>
      </c>
      <c r="X6786" s="828">
        <f t="shared" si="652"/>
        <v>0</v>
      </c>
      <c r="Y6786" s="1069">
        <f>[5]building!Y6777</f>
        <v>0</v>
      </c>
      <c r="Z6786" s="749">
        <f t="shared" si="653"/>
        <v>0</v>
      </c>
      <c r="AA6786" s="1071"/>
      <c r="AB6786" s="1071"/>
    </row>
    <row r="6787" spans="23:28" ht="70.5" customHeight="1">
      <c r="W6787" s="829">
        <f t="shared" si="651"/>
        <v>0</v>
      </c>
      <c r="X6787" s="828">
        <f t="shared" si="652"/>
        <v>0</v>
      </c>
      <c r="Y6787" s="1069">
        <f>[5]building!Y6778</f>
        <v>0</v>
      </c>
      <c r="Z6787" s="749">
        <f t="shared" si="653"/>
        <v>0</v>
      </c>
      <c r="AA6787" s="1071"/>
      <c r="AB6787" s="1071"/>
    </row>
    <row r="6788" spans="23:28" ht="70.5" customHeight="1">
      <c r="W6788" s="829">
        <f t="shared" si="651"/>
        <v>0</v>
      </c>
      <c r="X6788" s="828">
        <f t="shared" si="652"/>
        <v>0</v>
      </c>
      <c r="Y6788" s="1069">
        <f>[5]building!Y6779</f>
        <v>0</v>
      </c>
      <c r="Z6788" s="749">
        <f t="shared" si="653"/>
        <v>0</v>
      </c>
      <c r="AA6788" s="1071"/>
      <c r="AB6788" s="1071"/>
    </row>
    <row r="6789" spans="23:28" ht="70.5" customHeight="1">
      <c r="W6789" s="829">
        <f t="shared" si="651"/>
        <v>0</v>
      </c>
      <c r="X6789" s="828">
        <f t="shared" si="652"/>
        <v>0</v>
      </c>
      <c r="Y6789" s="1069">
        <f>[5]building!Y6780</f>
        <v>0</v>
      </c>
      <c r="Z6789" s="749">
        <f t="shared" si="653"/>
        <v>0</v>
      </c>
      <c r="AA6789" s="1071"/>
      <c r="AB6789" s="1071"/>
    </row>
    <row r="6790" spans="23:28" ht="70.5" customHeight="1">
      <c r="W6790" s="829">
        <f t="shared" si="651"/>
        <v>0</v>
      </c>
      <c r="X6790" s="828">
        <f t="shared" si="652"/>
        <v>0</v>
      </c>
      <c r="Y6790" s="1069">
        <f>[5]building!Y6781</f>
        <v>0</v>
      </c>
      <c r="Z6790" s="749">
        <f t="shared" si="653"/>
        <v>0</v>
      </c>
      <c r="AA6790" s="1071"/>
      <c r="AB6790" s="1071"/>
    </row>
    <row r="6791" spans="23:28" ht="70.5" customHeight="1">
      <c r="W6791" s="829">
        <f t="shared" si="651"/>
        <v>0</v>
      </c>
      <c r="X6791" s="828">
        <f t="shared" si="652"/>
        <v>0</v>
      </c>
      <c r="Y6791" s="1069">
        <f>[5]building!Y6782</f>
        <v>0</v>
      </c>
      <c r="Z6791" s="749">
        <f t="shared" si="653"/>
        <v>0</v>
      </c>
      <c r="AA6791" s="1071"/>
      <c r="AB6791" s="1071"/>
    </row>
    <row r="6792" spans="23:28" ht="70.5" customHeight="1">
      <c r="W6792" s="829">
        <f t="shared" si="651"/>
        <v>0</v>
      </c>
      <c r="X6792" s="828">
        <f t="shared" si="652"/>
        <v>0</v>
      </c>
      <c r="Y6792" s="1069">
        <f>[5]building!Y6783</f>
        <v>0</v>
      </c>
      <c r="Z6792" s="749">
        <f t="shared" si="653"/>
        <v>0</v>
      </c>
      <c r="AA6792" s="1071"/>
      <c r="AB6792" s="1071"/>
    </row>
    <row r="6793" spans="23:28" ht="70.5" customHeight="1">
      <c r="W6793" s="829">
        <f t="shared" si="651"/>
        <v>0</v>
      </c>
      <c r="X6793" s="828">
        <f t="shared" si="652"/>
        <v>0</v>
      </c>
      <c r="Y6793" s="1069">
        <f>[5]building!Y6784</f>
        <v>0</v>
      </c>
      <c r="Z6793" s="749">
        <f t="shared" si="653"/>
        <v>0</v>
      </c>
      <c r="AA6793" s="1071"/>
      <c r="AB6793" s="1071"/>
    </row>
    <row r="6794" spans="23:28" ht="70.5" customHeight="1">
      <c r="W6794" s="829">
        <f t="shared" si="651"/>
        <v>0</v>
      </c>
      <c r="X6794" s="828">
        <f t="shared" si="652"/>
        <v>0</v>
      </c>
      <c r="Y6794" s="1069">
        <f>[5]building!Y6785</f>
        <v>0</v>
      </c>
      <c r="Z6794" s="749">
        <f t="shared" si="653"/>
        <v>0</v>
      </c>
      <c r="AA6794" s="1071"/>
      <c r="AB6794" s="1071"/>
    </row>
    <row r="6795" spans="23:28" ht="70.5" customHeight="1">
      <c r="W6795" s="829">
        <f t="shared" si="651"/>
        <v>0</v>
      </c>
      <c r="X6795" s="828">
        <f t="shared" si="652"/>
        <v>0</v>
      </c>
      <c r="Y6795" s="1069">
        <f>[5]building!Y6786</f>
        <v>0</v>
      </c>
      <c r="Z6795" s="749">
        <f t="shared" si="653"/>
        <v>0</v>
      </c>
      <c r="AA6795" s="1071"/>
      <c r="AB6795" s="1071"/>
    </row>
    <row r="6796" spans="23:28" ht="70.5" customHeight="1">
      <c r="W6796" s="829">
        <f t="shared" si="651"/>
        <v>0</v>
      </c>
      <c r="X6796" s="828">
        <f t="shared" si="652"/>
        <v>0</v>
      </c>
      <c r="Y6796" s="1069">
        <f>[5]building!Y6787</f>
        <v>0</v>
      </c>
      <c r="Z6796" s="749">
        <f t="shared" si="653"/>
        <v>0</v>
      </c>
      <c r="AA6796" s="1071"/>
      <c r="AB6796" s="1071"/>
    </row>
    <row r="6797" spans="23:28" ht="70.5" customHeight="1">
      <c r="W6797" s="829">
        <f t="shared" si="651"/>
        <v>0</v>
      </c>
      <c r="X6797" s="828">
        <f t="shared" si="652"/>
        <v>0</v>
      </c>
      <c r="Y6797" s="1069">
        <f>[5]building!Y6788</f>
        <v>0</v>
      </c>
      <c r="Z6797" s="749">
        <f t="shared" si="653"/>
        <v>0</v>
      </c>
      <c r="AA6797" s="1071"/>
      <c r="AB6797" s="1071"/>
    </row>
    <row r="6798" spans="23:28" ht="70.5" customHeight="1">
      <c r="W6798" s="829">
        <f t="shared" si="651"/>
        <v>0</v>
      </c>
      <c r="X6798" s="828">
        <f t="shared" si="652"/>
        <v>0</v>
      </c>
      <c r="Y6798" s="1069">
        <f>[5]building!Y6789</f>
        <v>0</v>
      </c>
      <c r="Z6798" s="749">
        <f t="shared" si="653"/>
        <v>0</v>
      </c>
      <c r="AA6798" s="1071"/>
      <c r="AB6798" s="1071"/>
    </row>
    <row r="6799" spans="23:28" ht="70.5" customHeight="1">
      <c r="W6799" s="829">
        <f t="shared" si="651"/>
        <v>0</v>
      </c>
      <c r="X6799" s="828">
        <f t="shared" si="652"/>
        <v>0</v>
      </c>
      <c r="Y6799" s="1069">
        <f>[5]building!Y6790</f>
        <v>0</v>
      </c>
      <c r="Z6799" s="749">
        <f t="shared" si="653"/>
        <v>0</v>
      </c>
      <c r="AA6799" s="1071"/>
      <c r="AB6799" s="1071"/>
    </row>
    <row r="6800" spans="23:28" ht="70.5" customHeight="1">
      <c r="W6800" s="829">
        <f t="shared" si="651"/>
        <v>0</v>
      </c>
      <c r="X6800" s="828">
        <f t="shared" si="652"/>
        <v>0</v>
      </c>
      <c r="Y6800" s="1069">
        <f>[5]building!Y6791</f>
        <v>0</v>
      </c>
      <c r="Z6800" s="749">
        <f t="shared" si="653"/>
        <v>0</v>
      </c>
      <c r="AA6800" s="1071"/>
      <c r="AB6800" s="1071"/>
    </row>
    <row r="6801" spans="23:28" ht="70.5" customHeight="1">
      <c r="W6801" s="829">
        <f t="shared" si="651"/>
        <v>0</v>
      </c>
      <c r="X6801" s="828">
        <f t="shared" si="652"/>
        <v>0</v>
      </c>
      <c r="Y6801" s="1069">
        <f>[5]building!Y6792</f>
        <v>0</v>
      </c>
      <c r="Z6801" s="749">
        <f t="shared" si="653"/>
        <v>0</v>
      </c>
      <c r="AA6801" s="1071"/>
      <c r="AB6801" s="1071"/>
    </row>
    <row r="6802" spans="23:28" ht="70.5" customHeight="1">
      <c r="W6802" s="829">
        <f t="shared" si="651"/>
        <v>0</v>
      </c>
      <c r="X6802" s="828">
        <f t="shared" si="652"/>
        <v>0</v>
      </c>
      <c r="Y6802" s="1069">
        <f>[5]building!Y6793</f>
        <v>0</v>
      </c>
      <c r="Z6802" s="749">
        <f t="shared" si="653"/>
        <v>0</v>
      </c>
      <c r="AA6802" s="1071"/>
      <c r="AB6802" s="1071"/>
    </row>
    <row r="6803" spans="23:28" ht="70.5" customHeight="1">
      <c r="W6803" s="829">
        <f t="shared" si="651"/>
        <v>0</v>
      </c>
      <c r="X6803" s="828">
        <f t="shared" si="652"/>
        <v>0</v>
      </c>
      <c r="Y6803" s="1069">
        <f>[5]building!Y6794</f>
        <v>0</v>
      </c>
      <c r="Z6803" s="749">
        <f t="shared" si="653"/>
        <v>0</v>
      </c>
      <c r="AA6803" s="1071"/>
      <c r="AB6803" s="1071"/>
    </row>
    <row r="6804" spans="23:28" ht="70.5" customHeight="1">
      <c r="W6804" s="829">
        <f t="shared" si="651"/>
        <v>0</v>
      </c>
      <c r="X6804" s="828">
        <f t="shared" si="652"/>
        <v>0</v>
      </c>
      <c r="Y6804" s="1069">
        <f>[5]building!Y6795</f>
        <v>0</v>
      </c>
      <c r="Z6804" s="749">
        <f t="shared" si="653"/>
        <v>0</v>
      </c>
      <c r="AA6804" s="1071"/>
      <c r="AB6804" s="1071"/>
    </row>
    <row r="6805" spans="23:28" ht="70.5" customHeight="1">
      <c r="W6805" s="829">
        <f t="shared" si="651"/>
        <v>0</v>
      </c>
      <c r="X6805" s="828">
        <f t="shared" si="652"/>
        <v>0</v>
      </c>
      <c r="Y6805" s="1069">
        <f>[5]building!Y6796</f>
        <v>0</v>
      </c>
      <c r="Z6805" s="749">
        <f t="shared" si="653"/>
        <v>0</v>
      </c>
      <c r="AA6805" s="1071"/>
      <c r="AB6805" s="1071"/>
    </row>
    <row r="6806" spans="23:28" ht="70.5" customHeight="1">
      <c r="W6806" s="829">
        <f t="shared" si="651"/>
        <v>0</v>
      </c>
      <c r="X6806" s="828">
        <f t="shared" si="652"/>
        <v>0</v>
      </c>
      <c r="Y6806" s="1069">
        <f>[5]building!Y6797</f>
        <v>0</v>
      </c>
      <c r="Z6806" s="749">
        <f t="shared" si="653"/>
        <v>0</v>
      </c>
      <c r="AA6806" s="1071"/>
      <c r="AB6806" s="1071"/>
    </row>
    <row r="6807" spans="23:28" ht="70.5" customHeight="1">
      <c r="W6807" s="829">
        <f t="shared" si="651"/>
        <v>0</v>
      </c>
      <c r="X6807" s="828">
        <f t="shared" si="652"/>
        <v>0</v>
      </c>
      <c r="Y6807" s="1069">
        <f>[5]building!Y6798</f>
        <v>0</v>
      </c>
      <c r="Z6807" s="749">
        <f t="shared" si="653"/>
        <v>0</v>
      </c>
      <c r="AA6807" s="1071"/>
      <c r="AB6807" s="1071"/>
    </row>
    <row r="6808" spans="23:28" ht="70.5" customHeight="1">
      <c r="W6808" s="829">
        <f t="shared" si="651"/>
        <v>0</v>
      </c>
      <c r="X6808" s="828">
        <f t="shared" si="652"/>
        <v>0</v>
      </c>
      <c r="Y6808" s="1069">
        <f>[5]building!Y6799</f>
        <v>0</v>
      </c>
      <c r="Z6808" s="749">
        <f t="shared" si="653"/>
        <v>0</v>
      </c>
      <c r="AA6808" s="1071"/>
      <c r="AB6808" s="1071"/>
    </row>
    <row r="6809" spans="23:28" ht="70.5" customHeight="1">
      <c r="W6809" s="829">
        <f t="shared" si="651"/>
        <v>0</v>
      </c>
      <c r="X6809" s="828">
        <f t="shared" si="652"/>
        <v>0</v>
      </c>
      <c r="Y6809" s="1069">
        <f>[5]building!Y6800</f>
        <v>0</v>
      </c>
      <c r="Z6809" s="749">
        <f t="shared" si="653"/>
        <v>0</v>
      </c>
      <c r="AA6809" s="1071"/>
      <c r="AB6809" s="1071"/>
    </row>
    <row r="6810" spans="23:28" ht="70.5" customHeight="1">
      <c r="W6810" s="829">
        <f t="shared" si="651"/>
        <v>0</v>
      </c>
      <c r="X6810" s="828">
        <f t="shared" si="652"/>
        <v>0</v>
      </c>
      <c r="Y6810" s="1069">
        <f>[5]building!Y6801</f>
        <v>0</v>
      </c>
      <c r="Z6810" s="749">
        <f t="shared" si="653"/>
        <v>0</v>
      </c>
      <c r="AA6810" s="1071"/>
      <c r="AB6810" s="1071"/>
    </row>
    <row r="6811" spans="23:28" ht="70.5" customHeight="1">
      <c r="W6811" s="829">
        <f t="shared" si="651"/>
        <v>0</v>
      </c>
      <c r="X6811" s="828">
        <f t="shared" si="652"/>
        <v>0</v>
      </c>
      <c r="Y6811" s="1069">
        <f>[5]building!Y6802</f>
        <v>0</v>
      </c>
      <c r="Z6811" s="749">
        <f t="shared" si="653"/>
        <v>0</v>
      </c>
      <c r="AA6811" s="1071"/>
      <c r="AB6811" s="1071"/>
    </row>
    <row r="6812" spans="23:28" ht="70.5" customHeight="1">
      <c r="W6812" s="829">
        <f t="shared" si="651"/>
        <v>0</v>
      </c>
      <c r="X6812" s="828">
        <f t="shared" si="652"/>
        <v>0</v>
      </c>
      <c r="Y6812" s="1069">
        <f>[5]building!Y6803</f>
        <v>0</v>
      </c>
      <c r="Z6812" s="749">
        <f t="shared" si="653"/>
        <v>0</v>
      </c>
      <c r="AA6812" s="1071"/>
      <c r="AB6812" s="1071"/>
    </row>
    <row r="6813" spans="23:28" ht="70.5" customHeight="1">
      <c r="W6813" s="829">
        <f t="shared" si="651"/>
        <v>0</v>
      </c>
      <c r="X6813" s="828">
        <f t="shared" si="652"/>
        <v>0</v>
      </c>
      <c r="Y6813" s="1069">
        <f>[5]building!Y6804</f>
        <v>0</v>
      </c>
      <c r="Z6813" s="749">
        <f t="shared" si="653"/>
        <v>0</v>
      </c>
      <c r="AA6813" s="1071"/>
      <c r="AB6813" s="1071"/>
    </row>
    <row r="6814" spans="23:28" ht="70.5" customHeight="1">
      <c r="W6814" s="829">
        <f t="shared" ref="W6814:W6877" si="654">G6814+I6814+K6814+M6814+O6814+Q6814+S6814+U6814</f>
        <v>0</v>
      </c>
      <c r="X6814" s="828">
        <f t="shared" ref="X6814:X6877" si="655">W6814*C6814</f>
        <v>0</v>
      </c>
      <c r="Y6814" s="1069">
        <f>[5]building!Y6805</f>
        <v>0</v>
      </c>
      <c r="Z6814" s="749">
        <f t="shared" ref="Z6814:Z6877" si="656">Y6814*C6814</f>
        <v>0</v>
      </c>
      <c r="AA6814" s="1071"/>
      <c r="AB6814" s="1071"/>
    </row>
    <row r="6815" spans="23:28" ht="70.5" customHeight="1">
      <c r="W6815" s="829">
        <f t="shared" si="654"/>
        <v>0</v>
      </c>
      <c r="X6815" s="828">
        <f t="shared" si="655"/>
        <v>0</v>
      </c>
      <c r="Y6815" s="1069">
        <f>[5]building!Y6806</f>
        <v>0</v>
      </c>
      <c r="Z6815" s="749">
        <f t="shared" si="656"/>
        <v>0</v>
      </c>
      <c r="AA6815" s="1071"/>
      <c r="AB6815" s="1071"/>
    </row>
    <row r="6816" spans="23:28" ht="70.5" customHeight="1">
      <c r="W6816" s="829">
        <f t="shared" si="654"/>
        <v>0</v>
      </c>
      <c r="X6816" s="828">
        <f t="shared" si="655"/>
        <v>0</v>
      </c>
      <c r="Y6816" s="1069">
        <f>[5]building!Y6807</f>
        <v>0</v>
      </c>
      <c r="Z6816" s="749">
        <f t="shared" si="656"/>
        <v>0</v>
      </c>
      <c r="AA6816" s="1071"/>
      <c r="AB6816" s="1071"/>
    </row>
    <row r="6817" spans="23:28" ht="70.5" customHeight="1">
      <c r="W6817" s="829">
        <f t="shared" si="654"/>
        <v>0</v>
      </c>
      <c r="X6817" s="828">
        <f t="shared" si="655"/>
        <v>0</v>
      </c>
      <c r="Y6817" s="1069">
        <f>[5]building!Y6808</f>
        <v>0</v>
      </c>
      <c r="Z6817" s="749">
        <f t="shared" si="656"/>
        <v>0</v>
      </c>
      <c r="AA6817" s="1071"/>
      <c r="AB6817" s="1071"/>
    </row>
    <row r="6818" spans="23:28" ht="70.5" customHeight="1">
      <c r="W6818" s="829">
        <f t="shared" si="654"/>
        <v>0</v>
      </c>
      <c r="X6818" s="828">
        <f t="shared" si="655"/>
        <v>0</v>
      </c>
      <c r="Y6818" s="1069">
        <f>[5]building!Y6809</f>
        <v>0</v>
      </c>
      <c r="Z6818" s="749">
        <f t="shared" si="656"/>
        <v>0</v>
      </c>
      <c r="AA6818" s="1071"/>
      <c r="AB6818" s="1071"/>
    </row>
    <row r="6819" spans="23:28" ht="70.5" customHeight="1">
      <c r="W6819" s="829">
        <f t="shared" si="654"/>
        <v>0</v>
      </c>
      <c r="X6819" s="828">
        <f t="shared" si="655"/>
        <v>0</v>
      </c>
      <c r="Y6819" s="1069">
        <f>[5]building!Y6810</f>
        <v>0</v>
      </c>
      <c r="Z6819" s="749">
        <f t="shared" si="656"/>
        <v>0</v>
      </c>
      <c r="AA6819" s="1071"/>
      <c r="AB6819" s="1071"/>
    </row>
    <row r="6820" spans="23:28" ht="70.5" customHeight="1">
      <c r="W6820" s="829">
        <f t="shared" si="654"/>
        <v>0</v>
      </c>
      <c r="X6820" s="828">
        <f t="shared" si="655"/>
        <v>0</v>
      </c>
      <c r="Y6820" s="1069">
        <f>[5]building!Y6811</f>
        <v>0</v>
      </c>
      <c r="Z6820" s="749">
        <f t="shared" si="656"/>
        <v>0</v>
      </c>
      <c r="AA6820" s="1071"/>
      <c r="AB6820" s="1071"/>
    </row>
    <row r="6821" spans="23:28" ht="70.5" customHeight="1">
      <c r="W6821" s="829">
        <f t="shared" si="654"/>
        <v>0</v>
      </c>
      <c r="X6821" s="828">
        <f t="shared" si="655"/>
        <v>0</v>
      </c>
      <c r="Y6821" s="1069">
        <f>[5]building!Y6812</f>
        <v>0</v>
      </c>
      <c r="Z6821" s="749">
        <f t="shared" si="656"/>
        <v>0</v>
      </c>
      <c r="AA6821" s="1071"/>
      <c r="AB6821" s="1071"/>
    </row>
    <row r="6822" spans="23:28" ht="70.5" customHeight="1">
      <c r="W6822" s="829">
        <f t="shared" si="654"/>
        <v>0</v>
      </c>
      <c r="X6822" s="828">
        <f t="shared" si="655"/>
        <v>0</v>
      </c>
      <c r="Y6822" s="1069">
        <f>[5]building!Y6813</f>
        <v>0</v>
      </c>
      <c r="Z6822" s="749">
        <f t="shared" si="656"/>
        <v>0</v>
      </c>
      <c r="AA6822" s="1071"/>
      <c r="AB6822" s="1071"/>
    </row>
    <row r="6823" spans="23:28" ht="70.5" customHeight="1">
      <c r="W6823" s="829">
        <f t="shared" si="654"/>
        <v>0</v>
      </c>
      <c r="X6823" s="828">
        <f t="shared" si="655"/>
        <v>0</v>
      </c>
      <c r="Y6823" s="1069">
        <f>[5]building!Y6814</f>
        <v>0</v>
      </c>
      <c r="Z6823" s="749">
        <f t="shared" si="656"/>
        <v>0</v>
      </c>
      <c r="AA6823" s="1071"/>
      <c r="AB6823" s="1071"/>
    </row>
    <row r="6824" spans="23:28" ht="70.5" customHeight="1">
      <c r="W6824" s="829">
        <f t="shared" si="654"/>
        <v>0</v>
      </c>
      <c r="X6824" s="828">
        <f t="shared" si="655"/>
        <v>0</v>
      </c>
      <c r="Y6824" s="1069">
        <f>[5]building!Y6815</f>
        <v>0</v>
      </c>
      <c r="Z6824" s="749">
        <f t="shared" si="656"/>
        <v>0</v>
      </c>
      <c r="AA6824" s="1071"/>
      <c r="AB6824" s="1071"/>
    </row>
    <row r="6825" spans="23:28" ht="70.5" customHeight="1">
      <c r="W6825" s="829">
        <f t="shared" si="654"/>
        <v>0</v>
      </c>
      <c r="X6825" s="828">
        <f t="shared" si="655"/>
        <v>0</v>
      </c>
      <c r="Y6825" s="1069">
        <f>[5]building!Y6816</f>
        <v>0</v>
      </c>
      <c r="Z6825" s="749">
        <f t="shared" si="656"/>
        <v>0</v>
      </c>
      <c r="AA6825" s="1071"/>
      <c r="AB6825" s="1071"/>
    </row>
    <row r="6826" spans="23:28" ht="70.5" customHeight="1">
      <c r="W6826" s="829">
        <f t="shared" si="654"/>
        <v>0</v>
      </c>
      <c r="X6826" s="828">
        <f t="shared" si="655"/>
        <v>0</v>
      </c>
      <c r="Y6826" s="1069">
        <f>[5]building!Y6817</f>
        <v>0</v>
      </c>
      <c r="Z6826" s="749">
        <f t="shared" si="656"/>
        <v>0</v>
      </c>
      <c r="AA6826" s="1071"/>
      <c r="AB6826" s="1071"/>
    </row>
    <row r="6827" spans="23:28" ht="70.5" customHeight="1">
      <c r="W6827" s="829">
        <f t="shared" si="654"/>
        <v>0</v>
      </c>
      <c r="X6827" s="828">
        <f t="shared" si="655"/>
        <v>0</v>
      </c>
      <c r="Y6827" s="1069">
        <f>[5]building!Y6818</f>
        <v>0</v>
      </c>
      <c r="Z6827" s="749">
        <f t="shared" si="656"/>
        <v>0</v>
      </c>
      <c r="AA6827" s="1071"/>
      <c r="AB6827" s="1071"/>
    </row>
    <row r="6828" spans="23:28" ht="70.5" customHeight="1">
      <c r="W6828" s="829">
        <f t="shared" si="654"/>
        <v>0</v>
      </c>
      <c r="X6828" s="828">
        <f t="shared" si="655"/>
        <v>0</v>
      </c>
      <c r="Y6828" s="1069">
        <f>[5]building!Y6819</f>
        <v>0</v>
      </c>
      <c r="Z6828" s="749">
        <f t="shared" si="656"/>
        <v>0</v>
      </c>
      <c r="AA6828" s="1071"/>
      <c r="AB6828" s="1071"/>
    </row>
    <row r="6829" spans="23:28" ht="70.5" customHeight="1">
      <c r="W6829" s="829">
        <f t="shared" si="654"/>
        <v>0</v>
      </c>
      <c r="X6829" s="828">
        <f t="shared" si="655"/>
        <v>0</v>
      </c>
      <c r="Y6829" s="1069">
        <f>[5]building!Y6820</f>
        <v>0</v>
      </c>
      <c r="Z6829" s="749">
        <f t="shared" si="656"/>
        <v>0</v>
      </c>
      <c r="AA6829" s="1071"/>
      <c r="AB6829" s="1071"/>
    </row>
    <row r="6830" spans="23:28" ht="70.5" customHeight="1">
      <c r="W6830" s="829">
        <f t="shared" si="654"/>
        <v>0</v>
      </c>
      <c r="X6830" s="828">
        <f t="shared" si="655"/>
        <v>0</v>
      </c>
      <c r="Y6830" s="1069">
        <f>[5]building!Y6821</f>
        <v>0</v>
      </c>
      <c r="Z6830" s="749">
        <f t="shared" si="656"/>
        <v>0</v>
      </c>
      <c r="AA6830" s="1071"/>
      <c r="AB6830" s="1071"/>
    </row>
    <row r="6831" spans="23:28" ht="70.5" customHeight="1">
      <c r="W6831" s="829">
        <f t="shared" si="654"/>
        <v>0</v>
      </c>
      <c r="X6831" s="828">
        <f t="shared" si="655"/>
        <v>0</v>
      </c>
      <c r="Y6831" s="1069">
        <f>[5]building!Y6822</f>
        <v>0</v>
      </c>
      <c r="Z6831" s="749">
        <f t="shared" si="656"/>
        <v>0</v>
      </c>
      <c r="AA6831" s="1071"/>
      <c r="AB6831" s="1071"/>
    </row>
    <row r="6832" spans="23:28" ht="70.5" customHeight="1">
      <c r="W6832" s="829">
        <f t="shared" si="654"/>
        <v>0</v>
      </c>
      <c r="X6832" s="828">
        <f t="shared" si="655"/>
        <v>0</v>
      </c>
      <c r="Y6832" s="1069">
        <f>[5]building!Y6823</f>
        <v>0</v>
      </c>
      <c r="Z6832" s="749">
        <f t="shared" si="656"/>
        <v>0</v>
      </c>
      <c r="AA6832" s="1071"/>
      <c r="AB6832" s="1071"/>
    </row>
    <row r="6833" spans="23:28" ht="70.5" customHeight="1">
      <c r="W6833" s="829">
        <f t="shared" si="654"/>
        <v>0</v>
      </c>
      <c r="X6833" s="828">
        <f t="shared" si="655"/>
        <v>0</v>
      </c>
      <c r="Y6833" s="1069">
        <f>[5]building!Y6824</f>
        <v>0</v>
      </c>
      <c r="Z6833" s="749">
        <f t="shared" si="656"/>
        <v>0</v>
      </c>
      <c r="AA6833" s="1071"/>
      <c r="AB6833" s="1071"/>
    </row>
    <row r="6834" spans="23:28" ht="70.5" customHeight="1">
      <c r="W6834" s="829">
        <f t="shared" si="654"/>
        <v>0</v>
      </c>
      <c r="X6834" s="828">
        <f t="shared" si="655"/>
        <v>0</v>
      </c>
      <c r="Y6834" s="1069">
        <f>[5]building!Y6825</f>
        <v>0</v>
      </c>
      <c r="Z6834" s="749">
        <f t="shared" si="656"/>
        <v>0</v>
      </c>
      <c r="AA6834" s="1071"/>
      <c r="AB6834" s="1071"/>
    </row>
    <row r="6835" spans="23:28" ht="70.5" customHeight="1">
      <c r="W6835" s="829">
        <f t="shared" si="654"/>
        <v>0</v>
      </c>
      <c r="X6835" s="828">
        <f t="shared" si="655"/>
        <v>0</v>
      </c>
      <c r="Y6835" s="1069">
        <f>[5]building!Y6826</f>
        <v>0</v>
      </c>
      <c r="Z6835" s="749">
        <f t="shared" si="656"/>
        <v>0</v>
      </c>
      <c r="AA6835" s="1071"/>
      <c r="AB6835" s="1071"/>
    </row>
    <row r="6836" spans="23:28" ht="70.5" customHeight="1">
      <c r="W6836" s="829">
        <f t="shared" si="654"/>
        <v>0</v>
      </c>
      <c r="X6836" s="828">
        <f t="shared" si="655"/>
        <v>0</v>
      </c>
      <c r="Y6836" s="1069">
        <f>[5]building!Y6827</f>
        <v>0</v>
      </c>
      <c r="Z6836" s="749">
        <f t="shared" si="656"/>
        <v>0</v>
      </c>
      <c r="AA6836" s="1071"/>
      <c r="AB6836" s="1071"/>
    </row>
    <row r="6837" spans="23:28" ht="70.5" customHeight="1">
      <c r="W6837" s="829">
        <f t="shared" si="654"/>
        <v>0</v>
      </c>
      <c r="X6837" s="828">
        <f t="shared" si="655"/>
        <v>0</v>
      </c>
      <c r="Y6837" s="1069">
        <f>[5]building!Y6828</f>
        <v>0</v>
      </c>
      <c r="Z6837" s="749">
        <f t="shared" si="656"/>
        <v>0</v>
      </c>
      <c r="AA6837" s="1071"/>
      <c r="AB6837" s="1071"/>
    </row>
    <row r="6838" spans="23:28" ht="70.5" customHeight="1">
      <c r="W6838" s="829">
        <f t="shared" si="654"/>
        <v>0</v>
      </c>
      <c r="X6838" s="828">
        <f t="shared" si="655"/>
        <v>0</v>
      </c>
      <c r="Y6838" s="1069">
        <f>[5]building!Y6829</f>
        <v>0</v>
      </c>
      <c r="Z6838" s="749">
        <f t="shared" si="656"/>
        <v>0</v>
      </c>
      <c r="AA6838" s="1071"/>
      <c r="AB6838" s="1071"/>
    </row>
    <row r="6839" spans="23:28" ht="70.5" customHeight="1">
      <c r="W6839" s="829">
        <f t="shared" si="654"/>
        <v>0</v>
      </c>
      <c r="X6839" s="828">
        <f t="shared" si="655"/>
        <v>0</v>
      </c>
      <c r="Y6839" s="1069">
        <f>[5]building!Y6830</f>
        <v>0</v>
      </c>
      <c r="Z6839" s="749">
        <f t="shared" si="656"/>
        <v>0</v>
      </c>
      <c r="AA6839" s="1071"/>
      <c r="AB6839" s="1071"/>
    </row>
    <row r="6840" spans="23:28" ht="70.5" customHeight="1">
      <c r="W6840" s="829">
        <f t="shared" si="654"/>
        <v>0</v>
      </c>
      <c r="X6840" s="828">
        <f t="shared" si="655"/>
        <v>0</v>
      </c>
      <c r="Y6840" s="1069">
        <f>[5]building!Y6831</f>
        <v>0</v>
      </c>
      <c r="Z6840" s="749">
        <f t="shared" si="656"/>
        <v>0</v>
      </c>
      <c r="AA6840" s="1071"/>
      <c r="AB6840" s="1071"/>
    </row>
    <row r="6841" spans="23:28" ht="70.5" customHeight="1">
      <c r="W6841" s="829">
        <f t="shared" si="654"/>
        <v>0</v>
      </c>
      <c r="X6841" s="828">
        <f t="shared" si="655"/>
        <v>0</v>
      </c>
      <c r="Y6841" s="1069">
        <f>[5]building!Y6832</f>
        <v>0</v>
      </c>
      <c r="Z6841" s="749">
        <f t="shared" si="656"/>
        <v>0</v>
      </c>
      <c r="AA6841" s="1071"/>
      <c r="AB6841" s="1071"/>
    </row>
    <row r="6842" spans="23:28" ht="70.5" customHeight="1">
      <c r="W6842" s="829">
        <f t="shared" si="654"/>
        <v>0</v>
      </c>
      <c r="X6842" s="828">
        <f t="shared" si="655"/>
        <v>0</v>
      </c>
      <c r="Y6842" s="1069">
        <f>[5]building!Y6833</f>
        <v>0</v>
      </c>
      <c r="Z6842" s="749">
        <f t="shared" si="656"/>
        <v>0</v>
      </c>
      <c r="AA6842" s="1071"/>
      <c r="AB6842" s="1071"/>
    </row>
    <row r="6843" spans="23:28" ht="70.5" customHeight="1">
      <c r="W6843" s="829">
        <f t="shared" si="654"/>
        <v>0</v>
      </c>
      <c r="X6843" s="828">
        <f t="shared" si="655"/>
        <v>0</v>
      </c>
      <c r="Y6843" s="1069">
        <f>[5]building!Y6834</f>
        <v>0</v>
      </c>
      <c r="Z6843" s="749">
        <f t="shared" si="656"/>
        <v>0</v>
      </c>
      <c r="AA6843" s="1071"/>
      <c r="AB6843" s="1071"/>
    </row>
    <row r="6844" spans="23:28" ht="70.5" customHeight="1">
      <c r="W6844" s="829">
        <f t="shared" si="654"/>
        <v>0</v>
      </c>
      <c r="X6844" s="828">
        <f t="shared" si="655"/>
        <v>0</v>
      </c>
      <c r="Y6844" s="1069">
        <f>[5]building!Y6835</f>
        <v>0</v>
      </c>
      <c r="Z6844" s="749">
        <f t="shared" si="656"/>
        <v>0</v>
      </c>
      <c r="AA6844" s="1071"/>
      <c r="AB6844" s="1071"/>
    </row>
    <row r="6845" spans="23:28" ht="70.5" customHeight="1">
      <c r="W6845" s="829">
        <f t="shared" si="654"/>
        <v>0</v>
      </c>
      <c r="X6845" s="828">
        <f t="shared" si="655"/>
        <v>0</v>
      </c>
      <c r="Y6845" s="1069">
        <f>[5]building!Y6836</f>
        <v>0</v>
      </c>
      <c r="Z6845" s="749">
        <f t="shared" si="656"/>
        <v>0</v>
      </c>
      <c r="AA6845" s="1071"/>
      <c r="AB6845" s="1071"/>
    </row>
    <row r="6846" spans="23:28" ht="70.5" customHeight="1">
      <c r="W6846" s="829">
        <f t="shared" si="654"/>
        <v>0</v>
      </c>
      <c r="X6846" s="828">
        <f t="shared" si="655"/>
        <v>0</v>
      </c>
      <c r="Y6846" s="1069">
        <f>[5]building!Y6837</f>
        <v>0</v>
      </c>
      <c r="Z6846" s="749">
        <f t="shared" si="656"/>
        <v>0</v>
      </c>
      <c r="AA6846" s="1071"/>
      <c r="AB6846" s="1071"/>
    </row>
    <row r="6847" spans="23:28" ht="70.5" customHeight="1">
      <c r="W6847" s="829">
        <f t="shared" si="654"/>
        <v>0</v>
      </c>
      <c r="X6847" s="828">
        <f t="shared" si="655"/>
        <v>0</v>
      </c>
      <c r="Y6847" s="1069">
        <f>[5]building!Y6838</f>
        <v>0</v>
      </c>
      <c r="Z6847" s="749">
        <f t="shared" si="656"/>
        <v>0</v>
      </c>
      <c r="AA6847" s="1071"/>
      <c r="AB6847" s="1071"/>
    </row>
    <row r="6848" spans="23:28" ht="70.5" customHeight="1">
      <c r="W6848" s="829">
        <f t="shared" si="654"/>
        <v>0</v>
      </c>
      <c r="X6848" s="828">
        <f t="shared" si="655"/>
        <v>0</v>
      </c>
      <c r="Y6848" s="1069">
        <f>[5]building!Y6839</f>
        <v>0</v>
      </c>
      <c r="Z6848" s="749">
        <f t="shared" si="656"/>
        <v>0</v>
      </c>
      <c r="AA6848" s="1071"/>
      <c r="AB6848" s="1071"/>
    </row>
    <row r="6849" spans="23:28" ht="70.5" customHeight="1">
      <c r="W6849" s="829">
        <f t="shared" si="654"/>
        <v>0</v>
      </c>
      <c r="X6849" s="828">
        <f t="shared" si="655"/>
        <v>0</v>
      </c>
      <c r="Y6849" s="1069">
        <f>[5]building!Y6840</f>
        <v>0</v>
      </c>
      <c r="Z6849" s="749">
        <f t="shared" si="656"/>
        <v>0</v>
      </c>
      <c r="AA6849" s="1071"/>
      <c r="AB6849" s="1071"/>
    </row>
    <row r="6850" spans="23:28" ht="70.5" customHeight="1">
      <c r="W6850" s="829">
        <f t="shared" si="654"/>
        <v>0</v>
      </c>
      <c r="X6850" s="828">
        <f t="shared" si="655"/>
        <v>0</v>
      </c>
      <c r="Y6850" s="1069">
        <f>[5]building!Y6841</f>
        <v>0</v>
      </c>
      <c r="Z6850" s="749">
        <f t="shared" si="656"/>
        <v>0</v>
      </c>
      <c r="AA6850" s="1071"/>
      <c r="AB6850" s="1071"/>
    </row>
    <row r="6851" spans="23:28" ht="70.5" customHeight="1">
      <c r="W6851" s="829">
        <f t="shared" si="654"/>
        <v>0</v>
      </c>
      <c r="X6851" s="828">
        <f t="shared" si="655"/>
        <v>0</v>
      </c>
      <c r="Y6851" s="1069">
        <f>[5]building!Y6842</f>
        <v>0</v>
      </c>
      <c r="Z6851" s="749">
        <f t="shared" si="656"/>
        <v>0</v>
      </c>
      <c r="AA6851" s="1071"/>
      <c r="AB6851" s="1071"/>
    </row>
    <row r="6852" spans="23:28" ht="70.5" customHeight="1">
      <c r="W6852" s="829">
        <f t="shared" si="654"/>
        <v>0</v>
      </c>
      <c r="X6852" s="828">
        <f t="shared" si="655"/>
        <v>0</v>
      </c>
      <c r="Y6852" s="1069">
        <f>[5]building!Y6843</f>
        <v>0</v>
      </c>
      <c r="Z6852" s="749">
        <f t="shared" si="656"/>
        <v>0</v>
      </c>
      <c r="AA6852" s="1071"/>
      <c r="AB6852" s="1071"/>
    </row>
    <row r="6853" spans="23:28" ht="70.5" customHeight="1">
      <c r="W6853" s="829">
        <f t="shared" si="654"/>
        <v>0</v>
      </c>
      <c r="X6853" s="828">
        <f t="shared" si="655"/>
        <v>0</v>
      </c>
      <c r="Y6853" s="1069">
        <f>[5]building!Y6844</f>
        <v>0</v>
      </c>
      <c r="Z6853" s="749">
        <f t="shared" si="656"/>
        <v>0</v>
      </c>
      <c r="AA6853" s="1071"/>
      <c r="AB6853" s="1071"/>
    </row>
    <row r="6854" spans="23:28" ht="70.5" customHeight="1">
      <c r="W6854" s="829">
        <f t="shared" si="654"/>
        <v>0</v>
      </c>
      <c r="X6854" s="828">
        <f t="shared" si="655"/>
        <v>0</v>
      </c>
      <c r="Y6854" s="1069">
        <f>[5]building!Y6845</f>
        <v>0</v>
      </c>
      <c r="Z6854" s="749">
        <f t="shared" si="656"/>
        <v>0</v>
      </c>
      <c r="AA6854" s="1071"/>
      <c r="AB6854" s="1071"/>
    </row>
    <row r="6855" spans="23:28" ht="70.5" customHeight="1">
      <c r="W6855" s="829">
        <f t="shared" si="654"/>
        <v>0</v>
      </c>
      <c r="X6855" s="828">
        <f t="shared" si="655"/>
        <v>0</v>
      </c>
      <c r="Y6855" s="1069">
        <f>[5]building!Y6846</f>
        <v>0</v>
      </c>
      <c r="Z6855" s="749">
        <f t="shared" si="656"/>
        <v>0</v>
      </c>
      <c r="AA6855" s="1071"/>
      <c r="AB6855" s="1071"/>
    </row>
    <row r="6856" spans="23:28" ht="70.5" customHeight="1">
      <c r="W6856" s="829">
        <f t="shared" si="654"/>
        <v>0</v>
      </c>
      <c r="X6856" s="828">
        <f t="shared" si="655"/>
        <v>0</v>
      </c>
      <c r="Y6856" s="1069">
        <f>[5]building!Y6847</f>
        <v>0</v>
      </c>
      <c r="Z6856" s="749">
        <f t="shared" si="656"/>
        <v>0</v>
      </c>
      <c r="AA6856" s="1071"/>
      <c r="AB6856" s="1071"/>
    </row>
    <row r="6857" spans="23:28" ht="70.5" customHeight="1">
      <c r="W6857" s="829">
        <f t="shared" si="654"/>
        <v>0</v>
      </c>
      <c r="X6857" s="828">
        <f t="shared" si="655"/>
        <v>0</v>
      </c>
      <c r="Y6857" s="1069">
        <f>[5]building!Y6848</f>
        <v>0</v>
      </c>
      <c r="Z6857" s="749">
        <f t="shared" si="656"/>
        <v>0</v>
      </c>
      <c r="AA6857" s="1071"/>
      <c r="AB6857" s="1071"/>
    </row>
    <row r="6858" spans="23:28" ht="70.5" customHeight="1">
      <c r="W6858" s="829">
        <f t="shared" si="654"/>
        <v>0</v>
      </c>
      <c r="X6858" s="828">
        <f t="shared" si="655"/>
        <v>0</v>
      </c>
      <c r="Y6858" s="1069">
        <f>[5]building!Y6849</f>
        <v>0</v>
      </c>
      <c r="Z6858" s="749">
        <f t="shared" si="656"/>
        <v>0</v>
      </c>
      <c r="AA6858" s="1071"/>
      <c r="AB6858" s="1071"/>
    </row>
    <row r="6859" spans="23:28" ht="70.5" customHeight="1">
      <c r="W6859" s="829">
        <f t="shared" si="654"/>
        <v>0</v>
      </c>
      <c r="X6859" s="828">
        <f t="shared" si="655"/>
        <v>0</v>
      </c>
      <c r="Y6859" s="1069">
        <f>[5]building!Y6850</f>
        <v>0</v>
      </c>
      <c r="Z6859" s="749">
        <f t="shared" si="656"/>
        <v>0</v>
      </c>
      <c r="AA6859" s="1071"/>
      <c r="AB6859" s="1071"/>
    </row>
    <row r="6860" spans="23:28" ht="70.5" customHeight="1">
      <c r="W6860" s="829">
        <f t="shared" si="654"/>
        <v>0</v>
      </c>
      <c r="X6860" s="828">
        <f t="shared" si="655"/>
        <v>0</v>
      </c>
      <c r="Y6860" s="1069">
        <f>[5]building!Y6851</f>
        <v>0</v>
      </c>
      <c r="Z6860" s="749">
        <f t="shared" si="656"/>
        <v>0</v>
      </c>
      <c r="AA6860" s="1071"/>
      <c r="AB6860" s="1071"/>
    </row>
    <row r="6861" spans="23:28" ht="70.5" customHeight="1">
      <c r="W6861" s="829">
        <f t="shared" si="654"/>
        <v>0</v>
      </c>
      <c r="X6861" s="828">
        <f t="shared" si="655"/>
        <v>0</v>
      </c>
      <c r="Y6861" s="1069">
        <f>[5]building!Y6852</f>
        <v>0</v>
      </c>
      <c r="Z6861" s="749">
        <f t="shared" si="656"/>
        <v>0</v>
      </c>
      <c r="AA6861" s="1071"/>
      <c r="AB6861" s="1071"/>
    </row>
    <row r="6862" spans="23:28" ht="70.5" customHeight="1">
      <c r="W6862" s="829">
        <f t="shared" si="654"/>
        <v>0</v>
      </c>
      <c r="X6862" s="828">
        <f t="shared" si="655"/>
        <v>0</v>
      </c>
      <c r="Y6862" s="1069">
        <f>[5]building!Y6853</f>
        <v>0</v>
      </c>
      <c r="Z6862" s="749">
        <f t="shared" si="656"/>
        <v>0</v>
      </c>
      <c r="AA6862" s="1071"/>
      <c r="AB6862" s="1071"/>
    </row>
    <row r="6863" spans="23:28" ht="70.5" customHeight="1">
      <c r="W6863" s="829">
        <f t="shared" si="654"/>
        <v>0</v>
      </c>
      <c r="X6863" s="828">
        <f t="shared" si="655"/>
        <v>0</v>
      </c>
      <c r="Y6863" s="1069">
        <f>[5]building!Y6854</f>
        <v>0</v>
      </c>
      <c r="Z6863" s="749">
        <f t="shared" si="656"/>
        <v>0</v>
      </c>
      <c r="AA6863" s="1071"/>
      <c r="AB6863" s="1071"/>
    </row>
    <row r="6864" spans="23:28" ht="70.5" customHeight="1">
      <c r="W6864" s="829">
        <f t="shared" si="654"/>
        <v>0</v>
      </c>
      <c r="X6864" s="828">
        <f t="shared" si="655"/>
        <v>0</v>
      </c>
      <c r="Y6864" s="1069">
        <f>[5]building!Y6855</f>
        <v>0</v>
      </c>
      <c r="Z6864" s="749">
        <f t="shared" si="656"/>
        <v>0</v>
      </c>
      <c r="AA6864" s="1071"/>
      <c r="AB6864" s="1071"/>
    </row>
    <row r="6865" spans="23:28" ht="70.5" customHeight="1">
      <c r="W6865" s="829">
        <f t="shared" si="654"/>
        <v>0</v>
      </c>
      <c r="X6865" s="828">
        <f t="shared" si="655"/>
        <v>0</v>
      </c>
      <c r="Y6865" s="1069">
        <f>[5]building!Y6856</f>
        <v>0</v>
      </c>
      <c r="Z6865" s="749">
        <f t="shared" si="656"/>
        <v>0</v>
      </c>
      <c r="AA6865" s="1071"/>
      <c r="AB6865" s="1071"/>
    </row>
    <row r="6866" spans="23:28" ht="70.5" customHeight="1">
      <c r="W6866" s="829">
        <f t="shared" si="654"/>
        <v>0</v>
      </c>
      <c r="X6866" s="828">
        <f t="shared" si="655"/>
        <v>0</v>
      </c>
      <c r="Y6866" s="1069">
        <f>[5]building!Y6857</f>
        <v>0</v>
      </c>
      <c r="Z6866" s="749">
        <f t="shared" si="656"/>
        <v>0</v>
      </c>
      <c r="AA6866" s="1071"/>
      <c r="AB6866" s="1071"/>
    </row>
    <row r="6867" spans="23:28" ht="70.5" customHeight="1">
      <c r="W6867" s="829">
        <f t="shared" si="654"/>
        <v>0</v>
      </c>
      <c r="X6867" s="828">
        <f t="shared" si="655"/>
        <v>0</v>
      </c>
      <c r="Y6867" s="1069">
        <f>[5]building!Y6858</f>
        <v>0</v>
      </c>
      <c r="Z6867" s="749">
        <f t="shared" si="656"/>
        <v>0</v>
      </c>
      <c r="AA6867" s="1071"/>
      <c r="AB6867" s="1071"/>
    </row>
    <row r="6868" spans="23:28" ht="70.5" customHeight="1">
      <c r="W6868" s="829">
        <f t="shared" si="654"/>
        <v>0</v>
      </c>
      <c r="X6868" s="828">
        <f t="shared" si="655"/>
        <v>0</v>
      </c>
      <c r="Y6868" s="1069">
        <f>[5]building!Y6859</f>
        <v>0</v>
      </c>
      <c r="Z6868" s="749">
        <f t="shared" si="656"/>
        <v>0</v>
      </c>
      <c r="AA6868" s="1071"/>
      <c r="AB6868" s="1071"/>
    </row>
    <row r="6869" spans="23:28" ht="70.5" customHeight="1">
      <c r="W6869" s="829">
        <f t="shared" si="654"/>
        <v>0</v>
      </c>
      <c r="X6869" s="828">
        <f t="shared" si="655"/>
        <v>0</v>
      </c>
      <c r="Y6869" s="1069">
        <f>[5]building!Y6860</f>
        <v>0</v>
      </c>
      <c r="Z6869" s="749">
        <f t="shared" si="656"/>
        <v>0</v>
      </c>
      <c r="AA6869" s="1071"/>
      <c r="AB6869" s="1071"/>
    </row>
    <row r="6870" spans="23:28" ht="70.5" customHeight="1">
      <c r="W6870" s="829">
        <f t="shared" si="654"/>
        <v>0</v>
      </c>
      <c r="X6870" s="828">
        <f t="shared" si="655"/>
        <v>0</v>
      </c>
      <c r="Y6870" s="1069">
        <f>[5]building!Y6861</f>
        <v>0</v>
      </c>
      <c r="Z6870" s="749">
        <f t="shared" si="656"/>
        <v>0</v>
      </c>
      <c r="AA6870" s="1071"/>
      <c r="AB6870" s="1071"/>
    </row>
    <row r="6871" spans="23:28" ht="70.5" customHeight="1">
      <c r="W6871" s="829">
        <f t="shared" si="654"/>
        <v>0</v>
      </c>
      <c r="X6871" s="828">
        <f t="shared" si="655"/>
        <v>0</v>
      </c>
      <c r="Y6871" s="1069">
        <f>[5]building!Y6862</f>
        <v>0</v>
      </c>
      <c r="Z6871" s="749">
        <f t="shared" si="656"/>
        <v>0</v>
      </c>
      <c r="AA6871" s="1071"/>
      <c r="AB6871" s="1071"/>
    </row>
    <row r="6872" spans="23:28" ht="70.5" customHeight="1">
      <c r="W6872" s="829">
        <f t="shared" si="654"/>
        <v>0</v>
      </c>
      <c r="X6872" s="828">
        <f t="shared" si="655"/>
        <v>0</v>
      </c>
      <c r="Y6872" s="1069">
        <f>[5]building!Y6863</f>
        <v>0</v>
      </c>
      <c r="Z6872" s="749">
        <f t="shared" si="656"/>
        <v>0</v>
      </c>
      <c r="AA6872" s="1071"/>
      <c r="AB6872" s="1071"/>
    </row>
    <row r="6873" spans="23:28" ht="70.5" customHeight="1">
      <c r="W6873" s="829">
        <f t="shared" si="654"/>
        <v>0</v>
      </c>
      <c r="X6873" s="828">
        <f t="shared" si="655"/>
        <v>0</v>
      </c>
      <c r="Y6873" s="1069">
        <f>[5]building!Y6864</f>
        <v>0</v>
      </c>
      <c r="Z6873" s="749">
        <f t="shared" si="656"/>
        <v>0</v>
      </c>
      <c r="AA6873" s="1071"/>
      <c r="AB6873" s="1071"/>
    </row>
    <row r="6874" spans="23:28" ht="70.5" customHeight="1">
      <c r="W6874" s="829">
        <f t="shared" si="654"/>
        <v>0</v>
      </c>
      <c r="X6874" s="828">
        <f t="shared" si="655"/>
        <v>0</v>
      </c>
      <c r="Y6874" s="1069">
        <f>[5]building!Y6865</f>
        <v>0</v>
      </c>
      <c r="Z6874" s="749">
        <f t="shared" si="656"/>
        <v>0</v>
      </c>
      <c r="AA6874" s="1071"/>
      <c r="AB6874" s="1071"/>
    </row>
    <row r="6875" spans="23:28" ht="70.5" customHeight="1">
      <c r="W6875" s="829">
        <f t="shared" si="654"/>
        <v>0</v>
      </c>
      <c r="X6875" s="828">
        <f t="shared" si="655"/>
        <v>0</v>
      </c>
      <c r="Y6875" s="1069">
        <f>[5]building!Y6866</f>
        <v>0</v>
      </c>
      <c r="Z6875" s="749">
        <f t="shared" si="656"/>
        <v>0</v>
      </c>
      <c r="AA6875" s="1071"/>
      <c r="AB6875" s="1071"/>
    </row>
    <row r="6876" spans="23:28" ht="70.5" customHeight="1">
      <c r="W6876" s="829">
        <f t="shared" si="654"/>
        <v>0</v>
      </c>
      <c r="X6876" s="828">
        <f t="shared" si="655"/>
        <v>0</v>
      </c>
      <c r="Y6876" s="1069">
        <f>[5]building!Y6867</f>
        <v>0</v>
      </c>
      <c r="Z6876" s="749">
        <f t="shared" si="656"/>
        <v>0</v>
      </c>
      <c r="AA6876" s="1071"/>
      <c r="AB6876" s="1071"/>
    </row>
    <row r="6877" spans="23:28" ht="70.5" customHeight="1">
      <c r="W6877" s="829">
        <f t="shared" si="654"/>
        <v>0</v>
      </c>
      <c r="X6877" s="828">
        <f t="shared" si="655"/>
        <v>0</v>
      </c>
      <c r="Y6877" s="1069">
        <f>[5]building!Y6868</f>
        <v>0</v>
      </c>
      <c r="Z6877" s="749">
        <f t="shared" si="656"/>
        <v>0</v>
      </c>
      <c r="AA6877" s="1071"/>
      <c r="AB6877" s="1071"/>
    </row>
    <row r="6878" spans="23:28" ht="70.5" customHeight="1">
      <c r="W6878" s="829">
        <f t="shared" ref="W6878:W6941" si="657">G6878+I6878+K6878+M6878+O6878+Q6878+S6878+U6878</f>
        <v>0</v>
      </c>
      <c r="X6878" s="828">
        <f t="shared" ref="X6878:X6941" si="658">W6878*C6878</f>
        <v>0</v>
      </c>
      <c r="Y6878" s="1069">
        <f>[5]building!Y6869</f>
        <v>0</v>
      </c>
      <c r="Z6878" s="749">
        <f t="shared" ref="Z6878:Z6941" si="659">Y6878*C6878</f>
        <v>0</v>
      </c>
      <c r="AA6878" s="1071"/>
      <c r="AB6878" s="1071"/>
    </row>
    <row r="6879" spans="23:28" ht="70.5" customHeight="1">
      <c r="W6879" s="829">
        <f t="shared" si="657"/>
        <v>0</v>
      </c>
      <c r="X6879" s="828">
        <f t="shared" si="658"/>
        <v>0</v>
      </c>
      <c r="Y6879" s="1069">
        <f>[5]building!Y6870</f>
        <v>0</v>
      </c>
      <c r="Z6879" s="749">
        <f t="shared" si="659"/>
        <v>0</v>
      </c>
      <c r="AA6879" s="1071"/>
      <c r="AB6879" s="1071"/>
    </row>
    <row r="6880" spans="23:28" ht="70.5" customHeight="1">
      <c r="W6880" s="829">
        <f t="shared" si="657"/>
        <v>0</v>
      </c>
      <c r="X6880" s="828">
        <f t="shared" si="658"/>
        <v>0</v>
      </c>
      <c r="Y6880" s="1069">
        <f>[5]building!Y6871</f>
        <v>0</v>
      </c>
      <c r="Z6880" s="749">
        <f t="shared" si="659"/>
        <v>0</v>
      </c>
      <c r="AA6880" s="1071"/>
      <c r="AB6880" s="1071"/>
    </row>
    <row r="6881" spans="23:28" ht="70.5" customHeight="1">
      <c r="W6881" s="829">
        <f t="shared" si="657"/>
        <v>0</v>
      </c>
      <c r="X6881" s="828">
        <f t="shared" si="658"/>
        <v>0</v>
      </c>
      <c r="Y6881" s="1069">
        <f>[5]building!Y6872</f>
        <v>0</v>
      </c>
      <c r="Z6881" s="749">
        <f t="shared" si="659"/>
        <v>0</v>
      </c>
      <c r="AA6881" s="1071"/>
      <c r="AB6881" s="1071"/>
    </row>
    <row r="6882" spans="23:28" ht="70.5" customHeight="1">
      <c r="W6882" s="829">
        <f t="shared" si="657"/>
        <v>0</v>
      </c>
      <c r="X6882" s="828">
        <f t="shared" si="658"/>
        <v>0</v>
      </c>
      <c r="Y6882" s="1069">
        <f>[5]building!Y6873</f>
        <v>0</v>
      </c>
      <c r="Z6882" s="749">
        <f t="shared" si="659"/>
        <v>0</v>
      </c>
      <c r="AA6882" s="1071"/>
      <c r="AB6882" s="1071"/>
    </row>
    <row r="6883" spans="23:28" ht="70.5" customHeight="1">
      <c r="W6883" s="829">
        <f t="shared" si="657"/>
        <v>0</v>
      </c>
      <c r="X6883" s="828">
        <f t="shared" si="658"/>
        <v>0</v>
      </c>
      <c r="Y6883" s="1069">
        <f>[5]building!Y6874</f>
        <v>0</v>
      </c>
      <c r="Z6883" s="749">
        <f t="shared" si="659"/>
        <v>0</v>
      </c>
      <c r="AA6883" s="1071"/>
      <c r="AB6883" s="1071"/>
    </row>
    <row r="6884" spans="23:28" ht="70.5" customHeight="1">
      <c r="W6884" s="829">
        <f t="shared" si="657"/>
        <v>0</v>
      </c>
      <c r="X6884" s="828">
        <f t="shared" si="658"/>
        <v>0</v>
      </c>
      <c r="Y6884" s="1069">
        <f>[5]building!Y6875</f>
        <v>0</v>
      </c>
      <c r="Z6884" s="749">
        <f t="shared" si="659"/>
        <v>0</v>
      </c>
      <c r="AA6884" s="1071"/>
      <c r="AB6884" s="1071"/>
    </row>
    <row r="6885" spans="23:28" ht="70.5" customHeight="1">
      <c r="W6885" s="829">
        <f t="shared" si="657"/>
        <v>0</v>
      </c>
      <c r="X6885" s="828">
        <f t="shared" si="658"/>
        <v>0</v>
      </c>
      <c r="Y6885" s="1069">
        <f>[5]building!Y6876</f>
        <v>0</v>
      </c>
      <c r="Z6885" s="749">
        <f t="shared" si="659"/>
        <v>0</v>
      </c>
      <c r="AA6885" s="1071"/>
      <c r="AB6885" s="1071"/>
    </row>
    <row r="6886" spans="23:28" ht="70.5" customHeight="1">
      <c r="W6886" s="829">
        <f t="shared" si="657"/>
        <v>0</v>
      </c>
      <c r="X6886" s="828">
        <f t="shared" si="658"/>
        <v>0</v>
      </c>
      <c r="Y6886" s="1069">
        <f>[5]building!Y6877</f>
        <v>0</v>
      </c>
      <c r="Z6886" s="749">
        <f t="shared" si="659"/>
        <v>0</v>
      </c>
      <c r="AA6886" s="1071"/>
      <c r="AB6886" s="1071"/>
    </row>
    <row r="6887" spans="23:28" ht="70.5" customHeight="1">
      <c r="W6887" s="829">
        <f t="shared" si="657"/>
        <v>0</v>
      </c>
      <c r="X6887" s="828">
        <f t="shared" si="658"/>
        <v>0</v>
      </c>
      <c r="Y6887" s="1069">
        <f>[5]building!Y6878</f>
        <v>0</v>
      </c>
      <c r="Z6887" s="749">
        <f t="shared" si="659"/>
        <v>0</v>
      </c>
      <c r="AA6887" s="1071"/>
      <c r="AB6887" s="1071"/>
    </row>
    <row r="6888" spans="23:28" ht="70.5" customHeight="1">
      <c r="W6888" s="829">
        <f t="shared" si="657"/>
        <v>0</v>
      </c>
      <c r="X6888" s="828">
        <f t="shared" si="658"/>
        <v>0</v>
      </c>
      <c r="Y6888" s="1069">
        <f>[5]building!Y6879</f>
        <v>0</v>
      </c>
      <c r="Z6888" s="749">
        <f t="shared" si="659"/>
        <v>0</v>
      </c>
      <c r="AA6888" s="1071"/>
      <c r="AB6888" s="1071"/>
    </row>
    <row r="6889" spans="23:28" ht="70.5" customHeight="1">
      <c r="W6889" s="829">
        <f t="shared" si="657"/>
        <v>0</v>
      </c>
      <c r="X6889" s="828">
        <f t="shared" si="658"/>
        <v>0</v>
      </c>
      <c r="Y6889" s="1069">
        <f>[5]building!Y6880</f>
        <v>0</v>
      </c>
      <c r="Z6889" s="749">
        <f t="shared" si="659"/>
        <v>0</v>
      </c>
      <c r="AA6889" s="1071"/>
      <c r="AB6889" s="1071"/>
    </row>
    <row r="6890" spans="23:28" ht="70.5" customHeight="1">
      <c r="W6890" s="829">
        <f t="shared" si="657"/>
        <v>0</v>
      </c>
      <c r="X6890" s="828">
        <f t="shared" si="658"/>
        <v>0</v>
      </c>
      <c r="Y6890" s="1069">
        <f>[5]building!Y6881</f>
        <v>0</v>
      </c>
      <c r="Z6890" s="749">
        <f t="shared" si="659"/>
        <v>0</v>
      </c>
      <c r="AA6890" s="1071"/>
      <c r="AB6890" s="1071"/>
    </row>
    <row r="6891" spans="23:28" ht="70.5" customHeight="1">
      <c r="W6891" s="829">
        <f t="shared" si="657"/>
        <v>0</v>
      </c>
      <c r="X6891" s="828">
        <f t="shared" si="658"/>
        <v>0</v>
      </c>
      <c r="Y6891" s="1069">
        <f>[5]building!Y6882</f>
        <v>0</v>
      </c>
      <c r="Z6891" s="749">
        <f t="shared" si="659"/>
        <v>0</v>
      </c>
      <c r="AA6891" s="1071"/>
      <c r="AB6891" s="1071"/>
    </row>
    <row r="6892" spans="23:28" ht="70.5" customHeight="1">
      <c r="W6892" s="829">
        <f t="shared" si="657"/>
        <v>0</v>
      </c>
      <c r="X6892" s="828">
        <f t="shared" si="658"/>
        <v>0</v>
      </c>
      <c r="Y6892" s="1069">
        <f>[5]building!Y6883</f>
        <v>0</v>
      </c>
      <c r="Z6892" s="749">
        <f t="shared" si="659"/>
        <v>0</v>
      </c>
      <c r="AA6892" s="1071"/>
      <c r="AB6892" s="1071"/>
    </row>
    <row r="6893" spans="23:28" ht="70.5" customHeight="1">
      <c r="W6893" s="829">
        <f t="shared" si="657"/>
        <v>0</v>
      </c>
      <c r="X6893" s="828">
        <f t="shared" si="658"/>
        <v>0</v>
      </c>
      <c r="Y6893" s="1069">
        <f>[5]building!Y6884</f>
        <v>0</v>
      </c>
      <c r="Z6893" s="749">
        <f t="shared" si="659"/>
        <v>0</v>
      </c>
      <c r="AA6893" s="1071"/>
      <c r="AB6893" s="1071"/>
    </row>
    <row r="6894" spans="23:28" ht="70.5" customHeight="1">
      <c r="W6894" s="829">
        <f t="shared" si="657"/>
        <v>0</v>
      </c>
      <c r="X6894" s="828">
        <f t="shared" si="658"/>
        <v>0</v>
      </c>
      <c r="Y6894" s="1069">
        <f>[5]building!Y6885</f>
        <v>0</v>
      </c>
      <c r="Z6894" s="749">
        <f t="shared" si="659"/>
        <v>0</v>
      </c>
      <c r="AA6894" s="1071"/>
      <c r="AB6894" s="1071"/>
    </row>
    <row r="6895" spans="23:28" ht="70.5" customHeight="1">
      <c r="W6895" s="829">
        <f t="shared" si="657"/>
        <v>0</v>
      </c>
      <c r="X6895" s="828">
        <f t="shared" si="658"/>
        <v>0</v>
      </c>
      <c r="Y6895" s="1069">
        <f>[5]building!Y6886</f>
        <v>0</v>
      </c>
      <c r="Z6895" s="749">
        <f t="shared" si="659"/>
        <v>0</v>
      </c>
      <c r="AA6895" s="1071"/>
      <c r="AB6895" s="1071"/>
    </row>
    <row r="6896" spans="23:28" ht="70.5" customHeight="1">
      <c r="W6896" s="829">
        <f t="shared" si="657"/>
        <v>0</v>
      </c>
      <c r="X6896" s="828">
        <f t="shared" si="658"/>
        <v>0</v>
      </c>
      <c r="Y6896" s="1069">
        <f>[5]building!Y6887</f>
        <v>0</v>
      </c>
      <c r="Z6896" s="749">
        <f t="shared" si="659"/>
        <v>0</v>
      </c>
      <c r="AA6896" s="1071"/>
      <c r="AB6896" s="1071"/>
    </row>
    <row r="6897" spans="23:28" ht="70.5" customHeight="1">
      <c r="W6897" s="829">
        <f t="shared" si="657"/>
        <v>0</v>
      </c>
      <c r="X6897" s="828">
        <f t="shared" si="658"/>
        <v>0</v>
      </c>
      <c r="Y6897" s="1069">
        <f>[5]building!Y6888</f>
        <v>0</v>
      </c>
      <c r="Z6897" s="749">
        <f t="shared" si="659"/>
        <v>0</v>
      </c>
      <c r="AA6897" s="1071"/>
      <c r="AB6897" s="1071"/>
    </row>
    <row r="6898" spans="23:28" ht="70.5" customHeight="1">
      <c r="W6898" s="829">
        <f t="shared" si="657"/>
        <v>0</v>
      </c>
      <c r="X6898" s="828">
        <f t="shared" si="658"/>
        <v>0</v>
      </c>
      <c r="Y6898" s="1069">
        <f>[5]building!Y6889</f>
        <v>0</v>
      </c>
      <c r="Z6898" s="749">
        <f t="shared" si="659"/>
        <v>0</v>
      </c>
      <c r="AA6898" s="1071"/>
      <c r="AB6898" s="1071"/>
    </row>
    <row r="6899" spans="23:28" ht="70.5" customHeight="1">
      <c r="W6899" s="829">
        <f t="shared" si="657"/>
        <v>0</v>
      </c>
      <c r="X6899" s="828">
        <f t="shared" si="658"/>
        <v>0</v>
      </c>
      <c r="Y6899" s="1069">
        <f>[5]building!Y6890</f>
        <v>0</v>
      </c>
      <c r="Z6899" s="749">
        <f t="shared" si="659"/>
        <v>0</v>
      </c>
      <c r="AA6899" s="1071"/>
      <c r="AB6899" s="1071"/>
    </row>
    <row r="6900" spans="23:28" ht="70.5" customHeight="1">
      <c r="W6900" s="829">
        <f t="shared" si="657"/>
        <v>0</v>
      </c>
      <c r="X6900" s="828">
        <f t="shared" si="658"/>
        <v>0</v>
      </c>
      <c r="Y6900" s="1069">
        <f>[5]building!Y6891</f>
        <v>0</v>
      </c>
      <c r="Z6900" s="749">
        <f t="shared" si="659"/>
        <v>0</v>
      </c>
      <c r="AA6900" s="1071"/>
      <c r="AB6900" s="1071"/>
    </row>
    <row r="6901" spans="23:28" ht="70.5" customHeight="1">
      <c r="W6901" s="829">
        <f t="shared" si="657"/>
        <v>0</v>
      </c>
      <c r="X6901" s="828">
        <f t="shared" si="658"/>
        <v>0</v>
      </c>
      <c r="Y6901" s="1069">
        <f>[5]building!Y6892</f>
        <v>0</v>
      </c>
      <c r="Z6901" s="749">
        <f t="shared" si="659"/>
        <v>0</v>
      </c>
      <c r="AA6901" s="1071"/>
      <c r="AB6901" s="1071"/>
    </row>
    <row r="6902" spans="23:28" ht="70.5" customHeight="1">
      <c r="W6902" s="829">
        <f t="shared" si="657"/>
        <v>0</v>
      </c>
      <c r="X6902" s="828">
        <f t="shared" si="658"/>
        <v>0</v>
      </c>
      <c r="Y6902" s="1069">
        <f>[5]building!Y6893</f>
        <v>0</v>
      </c>
      <c r="Z6902" s="749">
        <f t="shared" si="659"/>
        <v>0</v>
      </c>
      <c r="AA6902" s="1071"/>
      <c r="AB6902" s="1071"/>
    </row>
    <row r="6903" spans="23:28" ht="70.5" customHeight="1">
      <c r="W6903" s="829">
        <f t="shared" si="657"/>
        <v>0</v>
      </c>
      <c r="X6903" s="828">
        <f t="shared" si="658"/>
        <v>0</v>
      </c>
      <c r="Y6903" s="1069">
        <f>[5]building!Y6894</f>
        <v>0</v>
      </c>
      <c r="Z6903" s="749">
        <f t="shared" si="659"/>
        <v>0</v>
      </c>
      <c r="AA6903" s="1071"/>
      <c r="AB6903" s="1071"/>
    </row>
    <row r="6904" spans="23:28" ht="70.5" customHeight="1">
      <c r="W6904" s="829">
        <f t="shared" si="657"/>
        <v>0</v>
      </c>
      <c r="X6904" s="828">
        <f t="shared" si="658"/>
        <v>0</v>
      </c>
      <c r="Y6904" s="1069">
        <f>[5]building!Y6895</f>
        <v>0</v>
      </c>
      <c r="Z6904" s="749">
        <f t="shared" si="659"/>
        <v>0</v>
      </c>
      <c r="AA6904" s="1071"/>
      <c r="AB6904" s="1071"/>
    </row>
    <row r="6905" spans="23:28" ht="70.5" customHeight="1">
      <c r="W6905" s="829">
        <f t="shared" si="657"/>
        <v>0</v>
      </c>
      <c r="X6905" s="828">
        <f t="shared" si="658"/>
        <v>0</v>
      </c>
      <c r="Y6905" s="1069">
        <f>[5]building!Y6896</f>
        <v>0</v>
      </c>
      <c r="Z6905" s="749">
        <f t="shared" si="659"/>
        <v>0</v>
      </c>
      <c r="AA6905" s="1071"/>
      <c r="AB6905" s="1071"/>
    </row>
    <row r="6906" spans="23:28" ht="70.5" customHeight="1">
      <c r="W6906" s="829">
        <f t="shared" si="657"/>
        <v>0</v>
      </c>
      <c r="X6906" s="828">
        <f t="shared" si="658"/>
        <v>0</v>
      </c>
      <c r="Y6906" s="1069">
        <f>[5]building!Y6897</f>
        <v>0</v>
      </c>
      <c r="Z6906" s="749">
        <f t="shared" si="659"/>
        <v>0</v>
      </c>
      <c r="AA6906" s="1071"/>
      <c r="AB6906" s="1071"/>
    </row>
    <row r="6907" spans="23:28" ht="70.5" customHeight="1">
      <c r="W6907" s="829">
        <f t="shared" si="657"/>
        <v>0</v>
      </c>
      <c r="X6907" s="828">
        <f t="shared" si="658"/>
        <v>0</v>
      </c>
      <c r="Y6907" s="1069">
        <f>[5]building!Y6898</f>
        <v>0</v>
      </c>
      <c r="Z6907" s="749">
        <f t="shared" si="659"/>
        <v>0</v>
      </c>
      <c r="AA6907" s="1071"/>
      <c r="AB6907" s="1071"/>
    </row>
    <row r="6908" spans="23:28" ht="70.5" customHeight="1">
      <c r="W6908" s="829">
        <f t="shared" si="657"/>
        <v>0</v>
      </c>
      <c r="X6908" s="828">
        <f t="shared" si="658"/>
        <v>0</v>
      </c>
      <c r="Y6908" s="1069">
        <f>[5]building!Y6899</f>
        <v>0</v>
      </c>
      <c r="Z6908" s="749">
        <f t="shared" si="659"/>
        <v>0</v>
      </c>
      <c r="AA6908" s="1071"/>
      <c r="AB6908" s="1071"/>
    </row>
    <row r="6909" spans="23:28" ht="70.5" customHeight="1">
      <c r="W6909" s="829">
        <f t="shared" si="657"/>
        <v>0</v>
      </c>
      <c r="X6909" s="828">
        <f t="shared" si="658"/>
        <v>0</v>
      </c>
      <c r="Y6909" s="1069">
        <f>[5]building!Y6900</f>
        <v>0</v>
      </c>
      <c r="Z6909" s="749">
        <f t="shared" si="659"/>
        <v>0</v>
      </c>
      <c r="AA6909" s="1071"/>
      <c r="AB6909" s="1071"/>
    </row>
    <row r="6910" spans="23:28" ht="70.5" customHeight="1">
      <c r="W6910" s="829">
        <f t="shared" si="657"/>
        <v>0</v>
      </c>
      <c r="X6910" s="828">
        <f t="shared" si="658"/>
        <v>0</v>
      </c>
      <c r="Y6910" s="1069">
        <f>[5]building!Y6901</f>
        <v>0</v>
      </c>
      <c r="Z6910" s="749">
        <f t="shared" si="659"/>
        <v>0</v>
      </c>
      <c r="AA6910" s="1071"/>
      <c r="AB6910" s="1071"/>
    </row>
    <row r="6911" spans="23:28" ht="70.5" customHeight="1">
      <c r="W6911" s="829">
        <f t="shared" si="657"/>
        <v>0</v>
      </c>
      <c r="X6911" s="828">
        <f t="shared" si="658"/>
        <v>0</v>
      </c>
      <c r="Y6911" s="1069">
        <f>[5]building!Y6902</f>
        <v>0</v>
      </c>
      <c r="Z6911" s="749">
        <f t="shared" si="659"/>
        <v>0</v>
      </c>
      <c r="AA6911" s="1071"/>
      <c r="AB6911" s="1071"/>
    </row>
    <row r="6912" spans="23:28" ht="70.5" customHeight="1">
      <c r="W6912" s="829">
        <f t="shared" si="657"/>
        <v>0</v>
      </c>
      <c r="X6912" s="828">
        <f t="shared" si="658"/>
        <v>0</v>
      </c>
      <c r="Y6912" s="1069">
        <f>[5]building!Y6903</f>
        <v>0</v>
      </c>
      <c r="Z6912" s="749">
        <f t="shared" si="659"/>
        <v>0</v>
      </c>
      <c r="AA6912" s="1071"/>
      <c r="AB6912" s="1071"/>
    </row>
    <row r="6913" spans="23:28" ht="70.5" customHeight="1">
      <c r="W6913" s="829">
        <f t="shared" si="657"/>
        <v>0</v>
      </c>
      <c r="X6913" s="828">
        <f t="shared" si="658"/>
        <v>0</v>
      </c>
      <c r="Y6913" s="1069">
        <f>[5]building!Y6904</f>
        <v>0</v>
      </c>
      <c r="Z6913" s="749">
        <f t="shared" si="659"/>
        <v>0</v>
      </c>
      <c r="AA6913" s="1071"/>
      <c r="AB6913" s="1071"/>
    </row>
    <row r="6914" spans="23:28" ht="70.5" customHeight="1">
      <c r="W6914" s="829">
        <f t="shared" si="657"/>
        <v>0</v>
      </c>
      <c r="X6914" s="828">
        <f t="shared" si="658"/>
        <v>0</v>
      </c>
      <c r="Y6914" s="1069">
        <f>[5]building!Y6905</f>
        <v>0</v>
      </c>
      <c r="Z6914" s="749">
        <f t="shared" si="659"/>
        <v>0</v>
      </c>
      <c r="AA6914" s="1071"/>
      <c r="AB6914" s="1071"/>
    </row>
    <row r="6915" spans="23:28" ht="70.5" customHeight="1">
      <c r="W6915" s="829">
        <f t="shared" si="657"/>
        <v>0</v>
      </c>
      <c r="X6915" s="828">
        <f t="shared" si="658"/>
        <v>0</v>
      </c>
      <c r="Y6915" s="1069">
        <f>[5]building!Y6906</f>
        <v>0</v>
      </c>
      <c r="Z6915" s="749">
        <f t="shared" si="659"/>
        <v>0</v>
      </c>
      <c r="AA6915" s="1071"/>
      <c r="AB6915" s="1071"/>
    </row>
    <row r="6916" spans="23:28" ht="70.5" customHeight="1">
      <c r="W6916" s="829">
        <f t="shared" si="657"/>
        <v>0</v>
      </c>
      <c r="X6916" s="828">
        <f t="shared" si="658"/>
        <v>0</v>
      </c>
      <c r="Y6916" s="1069">
        <f>[5]building!Y6907</f>
        <v>0</v>
      </c>
      <c r="Z6916" s="749">
        <f t="shared" si="659"/>
        <v>0</v>
      </c>
      <c r="AA6916" s="1071"/>
      <c r="AB6916" s="1071"/>
    </row>
    <row r="6917" spans="23:28" ht="70.5" customHeight="1">
      <c r="W6917" s="829">
        <f t="shared" si="657"/>
        <v>0</v>
      </c>
      <c r="X6917" s="828">
        <f t="shared" si="658"/>
        <v>0</v>
      </c>
      <c r="Y6917" s="1069">
        <f>[5]building!Y6908</f>
        <v>0</v>
      </c>
      <c r="Z6917" s="749">
        <f t="shared" si="659"/>
        <v>0</v>
      </c>
      <c r="AA6917" s="1071"/>
      <c r="AB6917" s="1071"/>
    </row>
    <row r="6918" spans="23:28" ht="70.5" customHeight="1">
      <c r="W6918" s="829">
        <f t="shared" si="657"/>
        <v>0</v>
      </c>
      <c r="X6918" s="828">
        <f t="shared" si="658"/>
        <v>0</v>
      </c>
      <c r="Y6918" s="1069">
        <f>[5]building!Y6909</f>
        <v>0</v>
      </c>
      <c r="Z6918" s="749">
        <f t="shared" si="659"/>
        <v>0</v>
      </c>
      <c r="AA6918" s="1071"/>
      <c r="AB6918" s="1071"/>
    </row>
    <row r="6919" spans="23:28" ht="70.5" customHeight="1">
      <c r="W6919" s="829">
        <f t="shared" si="657"/>
        <v>0</v>
      </c>
      <c r="X6919" s="828">
        <f t="shared" si="658"/>
        <v>0</v>
      </c>
      <c r="Y6919" s="1069">
        <f>[5]building!Y6910</f>
        <v>0</v>
      </c>
      <c r="Z6919" s="749">
        <f t="shared" si="659"/>
        <v>0</v>
      </c>
      <c r="AA6919" s="1071"/>
      <c r="AB6919" s="1071"/>
    </row>
    <row r="6920" spans="23:28" ht="70.5" customHeight="1">
      <c r="W6920" s="829">
        <f t="shared" si="657"/>
        <v>0</v>
      </c>
      <c r="X6920" s="828">
        <f t="shared" si="658"/>
        <v>0</v>
      </c>
      <c r="Y6920" s="1069">
        <f>[5]building!Y6911</f>
        <v>0</v>
      </c>
      <c r="Z6920" s="749">
        <f t="shared" si="659"/>
        <v>0</v>
      </c>
      <c r="AA6920" s="1071"/>
      <c r="AB6920" s="1071"/>
    </row>
    <row r="6921" spans="23:28" ht="70.5" customHeight="1">
      <c r="W6921" s="829">
        <f t="shared" si="657"/>
        <v>0</v>
      </c>
      <c r="X6921" s="828">
        <f t="shared" si="658"/>
        <v>0</v>
      </c>
      <c r="Y6921" s="1069">
        <f>[5]building!Y6912</f>
        <v>0</v>
      </c>
      <c r="Z6921" s="749">
        <f t="shared" si="659"/>
        <v>0</v>
      </c>
      <c r="AA6921" s="1071"/>
      <c r="AB6921" s="1071"/>
    </row>
    <row r="6922" spans="23:28" ht="70.5" customHeight="1">
      <c r="W6922" s="829">
        <f t="shared" si="657"/>
        <v>0</v>
      </c>
      <c r="X6922" s="828">
        <f t="shared" si="658"/>
        <v>0</v>
      </c>
      <c r="Y6922" s="1069">
        <f>[5]building!Y6913</f>
        <v>0</v>
      </c>
      <c r="Z6922" s="749">
        <f t="shared" si="659"/>
        <v>0</v>
      </c>
      <c r="AA6922" s="1071"/>
      <c r="AB6922" s="1071"/>
    </row>
    <row r="6923" spans="23:28" ht="70.5" customHeight="1">
      <c r="W6923" s="829">
        <f t="shared" si="657"/>
        <v>0</v>
      </c>
      <c r="X6923" s="828">
        <f t="shared" si="658"/>
        <v>0</v>
      </c>
      <c r="Y6923" s="1069">
        <f>[5]building!Y6914</f>
        <v>0</v>
      </c>
      <c r="Z6923" s="749">
        <f t="shared" si="659"/>
        <v>0</v>
      </c>
      <c r="AA6923" s="1071"/>
      <c r="AB6923" s="1071"/>
    </row>
    <row r="6924" spans="23:28" ht="70.5" customHeight="1">
      <c r="W6924" s="829">
        <f t="shared" si="657"/>
        <v>0</v>
      </c>
      <c r="X6924" s="828">
        <f t="shared" si="658"/>
        <v>0</v>
      </c>
      <c r="Y6924" s="1069">
        <f>[5]building!Y6915</f>
        <v>0</v>
      </c>
      <c r="Z6924" s="749">
        <f t="shared" si="659"/>
        <v>0</v>
      </c>
      <c r="AA6924" s="1071"/>
      <c r="AB6924" s="1071"/>
    </row>
    <row r="6925" spans="23:28" ht="70.5" customHeight="1">
      <c r="W6925" s="829">
        <f t="shared" si="657"/>
        <v>0</v>
      </c>
      <c r="X6925" s="828">
        <f t="shared" si="658"/>
        <v>0</v>
      </c>
      <c r="Y6925" s="1069">
        <f>[5]building!Y6916</f>
        <v>0</v>
      </c>
      <c r="Z6925" s="749">
        <f t="shared" si="659"/>
        <v>0</v>
      </c>
      <c r="AA6925" s="1071"/>
      <c r="AB6925" s="1071"/>
    </row>
    <row r="6926" spans="23:28" ht="70.5" customHeight="1">
      <c r="W6926" s="829">
        <f t="shared" si="657"/>
        <v>0</v>
      </c>
      <c r="X6926" s="828">
        <f t="shared" si="658"/>
        <v>0</v>
      </c>
      <c r="Y6926" s="1069">
        <f>[5]building!Y6917</f>
        <v>0</v>
      </c>
      <c r="Z6926" s="749">
        <f t="shared" si="659"/>
        <v>0</v>
      </c>
      <c r="AA6926" s="1071"/>
      <c r="AB6926" s="1071"/>
    </row>
    <row r="6927" spans="23:28" ht="70.5" customHeight="1">
      <c r="W6927" s="829">
        <f t="shared" si="657"/>
        <v>0</v>
      </c>
      <c r="X6927" s="828">
        <f t="shared" si="658"/>
        <v>0</v>
      </c>
      <c r="Y6927" s="1069">
        <f>[5]building!Y6918</f>
        <v>0</v>
      </c>
      <c r="Z6927" s="749">
        <f t="shared" si="659"/>
        <v>0</v>
      </c>
      <c r="AA6927" s="1071"/>
      <c r="AB6927" s="1071"/>
    </row>
    <row r="6928" spans="23:28" ht="70.5" customHeight="1">
      <c r="W6928" s="829">
        <f t="shared" si="657"/>
        <v>0</v>
      </c>
      <c r="X6928" s="828">
        <f t="shared" si="658"/>
        <v>0</v>
      </c>
      <c r="Y6928" s="1069">
        <f>[5]building!Y6919</f>
        <v>0</v>
      </c>
      <c r="Z6928" s="749">
        <f t="shared" si="659"/>
        <v>0</v>
      </c>
      <c r="AA6928" s="1071"/>
      <c r="AB6928" s="1071"/>
    </row>
    <row r="6929" spans="23:28" ht="70.5" customHeight="1">
      <c r="W6929" s="829">
        <f t="shared" si="657"/>
        <v>0</v>
      </c>
      <c r="X6929" s="828">
        <f t="shared" si="658"/>
        <v>0</v>
      </c>
      <c r="Y6929" s="1069">
        <f>[5]building!Y6920</f>
        <v>0</v>
      </c>
      <c r="Z6929" s="749">
        <f t="shared" si="659"/>
        <v>0</v>
      </c>
      <c r="AA6929" s="1071"/>
      <c r="AB6929" s="1071"/>
    </row>
    <row r="6930" spans="23:28" ht="70.5" customHeight="1">
      <c r="W6930" s="829">
        <f t="shared" si="657"/>
        <v>0</v>
      </c>
      <c r="X6930" s="828">
        <f t="shared" si="658"/>
        <v>0</v>
      </c>
      <c r="Y6930" s="1069">
        <f>[5]building!Y6921</f>
        <v>0</v>
      </c>
      <c r="Z6930" s="749">
        <f t="shared" si="659"/>
        <v>0</v>
      </c>
      <c r="AA6930" s="1071"/>
      <c r="AB6930" s="1071"/>
    </row>
    <row r="6931" spans="23:28" ht="70.5" customHeight="1">
      <c r="W6931" s="829">
        <f t="shared" si="657"/>
        <v>0</v>
      </c>
      <c r="X6931" s="828">
        <f t="shared" si="658"/>
        <v>0</v>
      </c>
      <c r="Y6931" s="1069">
        <f>[5]building!Y6922</f>
        <v>0</v>
      </c>
      <c r="Z6931" s="749">
        <f t="shared" si="659"/>
        <v>0</v>
      </c>
      <c r="AA6931" s="1071"/>
      <c r="AB6931" s="1071"/>
    </row>
    <row r="6932" spans="23:28" ht="70.5" customHeight="1">
      <c r="W6932" s="829">
        <f t="shared" si="657"/>
        <v>0</v>
      </c>
      <c r="X6932" s="828">
        <f t="shared" si="658"/>
        <v>0</v>
      </c>
      <c r="Y6932" s="1069">
        <f>[5]building!Y6923</f>
        <v>0</v>
      </c>
      <c r="Z6932" s="749">
        <f t="shared" si="659"/>
        <v>0</v>
      </c>
      <c r="AA6932" s="1071"/>
      <c r="AB6932" s="1071"/>
    </row>
    <row r="6933" spans="23:28" ht="70.5" customHeight="1">
      <c r="W6933" s="829">
        <f t="shared" si="657"/>
        <v>0</v>
      </c>
      <c r="X6933" s="828">
        <f t="shared" si="658"/>
        <v>0</v>
      </c>
      <c r="Y6933" s="1069">
        <f>[5]building!Y6924</f>
        <v>0</v>
      </c>
      <c r="Z6933" s="749">
        <f t="shared" si="659"/>
        <v>0</v>
      </c>
      <c r="AA6933" s="1071"/>
      <c r="AB6933" s="1071"/>
    </row>
    <row r="6934" spans="23:28" ht="70.5" customHeight="1">
      <c r="W6934" s="829">
        <f t="shared" si="657"/>
        <v>0</v>
      </c>
      <c r="X6934" s="828">
        <f t="shared" si="658"/>
        <v>0</v>
      </c>
      <c r="Y6934" s="1069">
        <f>[5]building!Y6925</f>
        <v>0</v>
      </c>
      <c r="Z6934" s="749">
        <f t="shared" si="659"/>
        <v>0</v>
      </c>
      <c r="AA6934" s="1071"/>
      <c r="AB6934" s="1071"/>
    </row>
    <row r="6935" spans="23:28" ht="70.5" customHeight="1">
      <c r="W6935" s="829">
        <f t="shared" si="657"/>
        <v>0</v>
      </c>
      <c r="X6935" s="828">
        <f t="shared" si="658"/>
        <v>0</v>
      </c>
      <c r="Y6935" s="1069">
        <f>[5]building!Y6926</f>
        <v>0</v>
      </c>
      <c r="Z6935" s="749">
        <f t="shared" si="659"/>
        <v>0</v>
      </c>
      <c r="AA6935" s="1071"/>
      <c r="AB6935" s="1071"/>
    </row>
    <row r="6936" spans="23:28" ht="70.5" customHeight="1">
      <c r="W6936" s="829">
        <f t="shared" si="657"/>
        <v>0</v>
      </c>
      <c r="X6936" s="828">
        <f t="shared" si="658"/>
        <v>0</v>
      </c>
      <c r="Y6936" s="1069">
        <f>[5]building!Y6927</f>
        <v>0</v>
      </c>
      <c r="Z6936" s="749">
        <f t="shared" si="659"/>
        <v>0</v>
      </c>
      <c r="AA6936" s="1071"/>
      <c r="AB6936" s="1071"/>
    </row>
    <row r="6937" spans="23:28" ht="70.5" customHeight="1">
      <c r="W6937" s="829">
        <f t="shared" si="657"/>
        <v>0</v>
      </c>
      <c r="X6937" s="828">
        <f t="shared" si="658"/>
        <v>0</v>
      </c>
      <c r="Y6937" s="1069">
        <f>[5]building!Y6928</f>
        <v>0</v>
      </c>
      <c r="Z6937" s="749">
        <f t="shared" si="659"/>
        <v>0</v>
      </c>
      <c r="AA6937" s="1071"/>
      <c r="AB6937" s="1071"/>
    </row>
    <row r="6938" spans="23:28" ht="70.5" customHeight="1">
      <c r="W6938" s="829">
        <f t="shared" si="657"/>
        <v>0</v>
      </c>
      <c r="X6938" s="828">
        <f t="shared" si="658"/>
        <v>0</v>
      </c>
      <c r="Y6938" s="1069">
        <f>[5]building!Y6929</f>
        <v>0</v>
      </c>
      <c r="Z6938" s="749">
        <f t="shared" si="659"/>
        <v>0</v>
      </c>
      <c r="AA6938" s="1071"/>
      <c r="AB6938" s="1071"/>
    </row>
    <row r="6939" spans="23:28" ht="70.5" customHeight="1">
      <c r="W6939" s="829">
        <f t="shared" si="657"/>
        <v>0</v>
      </c>
      <c r="X6939" s="828">
        <f t="shared" si="658"/>
        <v>0</v>
      </c>
      <c r="Y6939" s="1069">
        <f>[5]building!Y6930</f>
        <v>0</v>
      </c>
      <c r="Z6939" s="749">
        <f t="shared" si="659"/>
        <v>0</v>
      </c>
      <c r="AA6939" s="1071"/>
      <c r="AB6939" s="1071"/>
    </row>
    <row r="6940" spans="23:28" ht="70.5" customHeight="1">
      <c r="W6940" s="829">
        <f t="shared" si="657"/>
        <v>0</v>
      </c>
      <c r="X6940" s="828">
        <f t="shared" si="658"/>
        <v>0</v>
      </c>
      <c r="Y6940" s="1069">
        <f>[5]building!Y6931</f>
        <v>0</v>
      </c>
      <c r="Z6940" s="749">
        <f t="shared" si="659"/>
        <v>0</v>
      </c>
      <c r="AA6940" s="1071"/>
      <c r="AB6940" s="1071"/>
    </row>
    <row r="6941" spans="23:28" ht="70.5" customHeight="1">
      <c r="W6941" s="829">
        <f t="shared" si="657"/>
        <v>0</v>
      </c>
      <c r="X6941" s="828">
        <f t="shared" si="658"/>
        <v>0</v>
      </c>
      <c r="Y6941" s="1069">
        <f>[5]building!Y6932</f>
        <v>0</v>
      </c>
      <c r="Z6941" s="749">
        <f t="shared" si="659"/>
        <v>0</v>
      </c>
      <c r="AA6941" s="1071"/>
      <c r="AB6941" s="1071"/>
    </row>
    <row r="6942" spans="23:28" ht="70.5" customHeight="1">
      <c r="W6942" s="829">
        <f t="shared" ref="W6942:W7005" si="660">G6942+I6942+K6942+M6942+O6942+Q6942+S6942+U6942</f>
        <v>0</v>
      </c>
      <c r="X6942" s="828">
        <f t="shared" ref="X6942:X7005" si="661">W6942*C6942</f>
        <v>0</v>
      </c>
      <c r="Y6942" s="1069">
        <f>[5]building!Y6933</f>
        <v>0</v>
      </c>
      <c r="Z6942" s="749">
        <f t="shared" ref="Z6942:Z7005" si="662">Y6942*C6942</f>
        <v>0</v>
      </c>
      <c r="AA6942" s="1071"/>
      <c r="AB6942" s="1071"/>
    </row>
    <row r="6943" spans="23:28" ht="70.5" customHeight="1">
      <c r="W6943" s="829">
        <f t="shared" si="660"/>
        <v>0</v>
      </c>
      <c r="X6943" s="828">
        <f t="shared" si="661"/>
        <v>0</v>
      </c>
      <c r="Y6943" s="1069">
        <f>[5]building!Y6934</f>
        <v>0</v>
      </c>
      <c r="Z6943" s="749">
        <f t="shared" si="662"/>
        <v>0</v>
      </c>
      <c r="AA6943" s="1071"/>
      <c r="AB6943" s="1071"/>
    </row>
    <row r="6944" spans="23:28" ht="70.5" customHeight="1">
      <c r="W6944" s="829">
        <f t="shared" si="660"/>
        <v>0</v>
      </c>
      <c r="X6944" s="828">
        <f t="shared" si="661"/>
        <v>0</v>
      </c>
      <c r="Y6944" s="1069">
        <f>[5]building!Y6935</f>
        <v>0</v>
      </c>
      <c r="Z6944" s="749">
        <f t="shared" si="662"/>
        <v>0</v>
      </c>
      <c r="AA6944" s="1071"/>
      <c r="AB6944" s="1071"/>
    </row>
    <row r="6945" spans="23:28" ht="70.5" customHeight="1">
      <c r="W6945" s="829">
        <f t="shared" si="660"/>
        <v>0</v>
      </c>
      <c r="X6945" s="828">
        <f t="shared" si="661"/>
        <v>0</v>
      </c>
      <c r="Y6945" s="1069">
        <f>[5]building!Y6936</f>
        <v>0</v>
      </c>
      <c r="Z6945" s="749">
        <f t="shared" si="662"/>
        <v>0</v>
      </c>
      <c r="AA6945" s="1071"/>
      <c r="AB6945" s="1071"/>
    </row>
    <row r="6946" spans="23:28" ht="70.5" customHeight="1">
      <c r="W6946" s="829">
        <f t="shared" si="660"/>
        <v>0</v>
      </c>
      <c r="X6946" s="828">
        <f t="shared" si="661"/>
        <v>0</v>
      </c>
      <c r="Y6946" s="1069">
        <f>[5]building!Y6937</f>
        <v>0</v>
      </c>
      <c r="Z6946" s="749">
        <f t="shared" si="662"/>
        <v>0</v>
      </c>
      <c r="AA6946" s="1071"/>
      <c r="AB6946" s="1071"/>
    </row>
    <row r="6947" spans="23:28" ht="70.5" customHeight="1">
      <c r="W6947" s="829">
        <f t="shared" si="660"/>
        <v>0</v>
      </c>
      <c r="X6947" s="828">
        <f t="shared" si="661"/>
        <v>0</v>
      </c>
      <c r="Y6947" s="1069">
        <f>[5]building!Y6938</f>
        <v>0</v>
      </c>
      <c r="Z6947" s="749">
        <f t="shared" si="662"/>
        <v>0</v>
      </c>
      <c r="AA6947" s="1071"/>
      <c r="AB6947" s="1071"/>
    </row>
    <row r="6948" spans="23:28" ht="70.5" customHeight="1">
      <c r="W6948" s="829">
        <f t="shared" si="660"/>
        <v>0</v>
      </c>
      <c r="X6948" s="828">
        <f t="shared" si="661"/>
        <v>0</v>
      </c>
      <c r="Y6948" s="1069">
        <f>[5]building!Y6939</f>
        <v>0</v>
      </c>
      <c r="Z6948" s="749">
        <f t="shared" si="662"/>
        <v>0</v>
      </c>
      <c r="AA6948" s="1071"/>
      <c r="AB6948" s="1071"/>
    </row>
    <row r="6949" spans="23:28" ht="70.5" customHeight="1">
      <c r="W6949" s="829">
        <f t="shared" si="660"/>
        <v>0</v>
      </c>
      <c r="X6949" s="828">
        <f t="shared" si="661"/>
        <v>0</v>
      </c>
      <c r="Y6949" s="1069">
        <f>[5]building!Y6940</f>
        <v>0</v>
      </c>
      <c r="Z6949" s="749">
        <f t="shared" si="662"/>
        <v>0</v>
      </c>
      <c r="AA6949" s="1071"/>
      <c r="AB6949" s="1071"/>
    </row>
    <row r="6950" spans="23:28" ht="70.5" customHeight="1">
      <c r="W6950" s="829">
        <f t="shared" si="660"/>
        <v>0</v>
      </c>
      <c r="X6950" s="828">
        <f t="shared" si="661"/>
        <v>0</v>
      </c>
      <c r="Y6950" s="1069">
        <f>[5]building!Y6941</f>
        <v>0</v>
      </c>
      <c r="Z6950" s="749">
        <f t="shared" si="662"/>
        <v>0</v>
      </c>
      <c r="AA6950" s="1071"/>
      <c r="AB6950" s="1071"/>
    </row>
    <row r="6951" spans="23:28" ht="70.5" customHeight="1">
      <c r="W6951" s="829">
        <f t="shared" si="660"/>
        <v>0</v>
      </c>
      <c r="X6951" s="828">
        <f t="shared" si="661"/>
        <v>0</v>
      </c>
      <c r="Y6951" s="1069">
        <f>[5]building!Y6942</f>
        <v>0</v>
      </c>
      <c r="Z6951" s="749">
        <f t="shared" si="662"/>
        <v>0</v>
      </c>
      <c r="AA6951" s="1071"/>
      <c r="AB6951" s="1071"/>
    </row>
    <row r="6952" spans="23:28" ht="70.5" customHeight="1">
      <c r="W6952" s="829">
        <f t="shared" si="660"/>
        <v>0</v>
      </c>
      <c r="X6952" s="828">
        <f t="shared" si="661"/>
        <v>0</v>
      </c>
      <c r="Y6952" s="1069">
        <f>[5]building!Y6943</f>
        <v>0</v>
      </c>
      <c r="Z6952" s="749">
        <f t="shared" si="662"/>
        <v>0</v>
      </c>
      <c r="AA6952" s="1071"/>
      <c r="AB6952" s="1071"/>
    </row>
    <row r="6953" spans="23:28" ht="70.5" customHeight="1">
      <c r="W6953" s="829">
        <f t="shared" si="660"/>
        <v>0</v>
      </c>
      <c r="X6953" s="828">
        <f t="shared" si="661"/>
        <v>0</v>
      </c>
      <c r="Y6953" s="1069">
        <f>[5]building!Y6944</f>
        <v>0</v>
      </c>
      <c r="Z6953" s="749">
        <f t="shared" si="662"/>
        <v>0</v>
      </c>
      <c r="AA6953" s="1071"/>
      <c r="AB6953" s="1071"/>
    </row>
    <row r="6954" spans="23:28" ht="70.5" customHeight="1">
      <c r="W6954" s="829">
        <f t="shared" si="660"/>
        <v>0</v>
      </c>
      <c r="X6954" s="828">
        <f t="shared" si="661"/>
        <v>0</v>
      </c>
      <c r="Y6954" s="1069">
        <f>[5]building!Y6945</f>
        <v>0</v>
      </c>
      <c r="Z6954" s="749">
        <f t="shared" si="662"/>
        <v>0</v>
      </c>
      <c r="AA6954" s="1071"/>
      <c r="AB6954" s="1071"/>
    </row>
    <row r="6955" spans="23:28" ht="70.5" customHeight="1">
      <c r="W6955" s="829">
        <f t="shared" si="660"/>
        <v>0</v>
      </c>
      <c r="X6955" s="828">
        <f t="shared" si="661"/>
        <v>0</v>
      </c>
      <c r="Y6955" s="1069">
        <f>[5]building!Y6946</f>
        <v>0</v>
      </c>
      <c r="Z6955" s="749">
        <f t="shared" si="662"/>
        <v>0</v>
      </c>
      <c r="AA6955" s="1071"/>
      <c r="AB6955" s="1071"/>
    </row>
    <row r="6956" spans="23:28" ht="70.5" customHeight="1">
      <c r="W6956" s="829">
        <f t="shared" si="660"/>
        <v>0</v>
      </c>
      <c r="X6956" s="828">
        <f t="shared" si="661"/>
        <v>0</v>
      </c>
      <c r="Y6956" s="1069">
        <f>[5]building!Y6947</f>
        <v>0</v>
      </c>
      <c r="Z6956" s="749">
        <f t="shared" si="662"/>
        <v>0</v>
      </c>
      <c r="AA6956" s="1071"/>
      <c r="AB6956" s="1071"/>
    </row>
    <row r="6957" spans="23:28" ht="70.5" customHeight="1">
      <c r="W6957" s="829">
        <f t="shared" si="660"/>
        <v>0</v>
      </c>
      <c r="X6957" s="828">
        <f t="shared" si="661"/>
        <v>0</v>
      </c>
      <c r="Y6957" s="1069">
        <f>[5]building!Y6948</f>
        <v>0</v>
      </c>
      <c r="Z6957" s="749">
        <f t="shared" si="662"/>
        <v>0</v>
      </c>
      <c r="AA6957" s="1071"/>
      <c r="AB6957" s="1071"/>
    </row>
    <row r="6958" spans="23:28" ht="70.5" customHeight="1">
      <c r="W6958" s="829">
        <f t="shared" si="660"/>
        <v>0</v>
      </c>
      <c r="X6958" s="828">
        <f t="shared" si="661"/>
        <v>0</v>
      </c>
      <c r="Y6958" s="1069">
        <f>[5]building!Y6949</f>
        <v>0</v>
      </c>
      <c r="Z6958" s="749">
        <f t="shared" si="662"/>
        <v>0</v>
      </c>
      <c r="AA6958" s="1071"/>
      <c r="AB6958" s="1071"/>
    </row>
    <row r="6959" spans="23:28" ht="70.5" customHeight="1">
      <c r="W6959" s="829">
        <f t="shared" si="660"/>
        <v>0</v>
      </c>
      <c r="X6959" s="828">
        <f t="shared" si="661"/>
        <v>0</v>
      </c>
      <c r="Y6959" s="1069">
        <f>[5]building!Y6950</f>
        <v>0</v>
      </c>
      <c r="Z6959" s="749">
        <f t="shared" si="662"/>
        <v>0</v>
      </c>
      <c r="AA6959" s="1071"/>
      <c r="AB6959" s="1071"/>
    </row>
    <row r="6960" spans="23:28" ht="70.5" customHeight="1">
      <c r="W6960" s="829">
        <f t="shared" si="660"/>
        <v>0</v>
      </c>
      <c r="X6960" s="828">
        <f t="shared" si="661"/>
        <v>0</v>
      </c>
      <c r="Y6960" s="1069">
        <f>[5]building!Y6951</f>
        <v>0</v>
      </c>
      <c r="Z6960" s="749">
        <f t="shared" si="662"/>
        <v>0</v>
      </c>
      <c r="AA6960" s="1071"/>
      <c r="AB6960" s="1071"/>
    </row>
    <row r="6961" spans="23:28" ht="70.5" customHeight="1">
      <c r="W6961" s="829">
        <f t="shared" si="660"/>
        <v>0</v>
      </c>
      <c r="X6961" s="828">
        <f t="shared" si="661"/>
        <v>0</v>
      </c>
      <c r="Y6961" s="1069">
        <f>[5]building!Y6952</f>
        <v>0</v>
      </c>
      <c r="Z6961" s="749">
        <f t="shared" si="662"/>
        <v>0</v>
      </c>
      <c r="AA6961" s="1071"/>
      <c r="AB6961" s="1071"/>
    </row>
    <row r="6962" spans="23:28" ht="70.5" customHeight="1">
      <c r="W6962" s="829">
        <f t="shared" si="660"/>
        <v>0</v>
      </c>
      <c r="X6962" s="828">
        <f t="shared" si="661"/>
        <v>0</v>
      </c>
      <c r="Y6962" s="1069">
        <f>[5]building!Y6953</f>
        <v>0</v>
      </c>
      <c r="Z6962" s="749">
        <f t="shared" si="662"/>
        <v>0</v>
      </c>
      <c r="AA6962" s="1071"/>
      <c r="AB6962" s="1071"/>
    </row>
    <row r="6963" spans="23:28" ht="70.5" customHeight="1">
      <c r="W6963" s="829">
        <f t="shared" si="660"/>
        <v>0</v>
      </c>
      <c r="X6963" s="828">
        <f t="shared" si="661"/>
        <v>0</v>
      </c>
      <c r="Y6963" s="1069">
        <f>[5]building!Y6954</f>
        <v>0</v>
      </c>
      <c r="Z6963" s="749">
        <f t="shared" si="662"/>
        <v>0</v>
      </c>
      <c r="AA6963" s="1071"/>
      <c r="AB6963" s="1071"/>
    </row>
    <row r="6964" spans="23:28" ht="70.5" customHeight="1">
      <c r="W6964" s="829">
        <f t="shared" si="660"/>
        <v>0</v>
      </c>
      <c r="X6964" s="828">
        <f t="shared" si="661"/>
        <v>0</v>
      </c>
      <c r="Y6964" s="1069">
        <f>[5]building!Y6955</f>
        <v>0</v>
      </c>
      <c r="Z6964" s="749">
        <f t="shared" si="662"/>
        <v>0</v>
      </c>
      <c r="AA6964" s="1071"/>
      <c r="AB6964" s="1071"/>
    </row>
    <row r="6965" spans="23:28" ht="70.5" customHeight="1">
      <c r="W6965" s="829">
        <f t="shared" si="660"/>
        <v>0</v>
      </c>
      <c r="X6965" s="828">
        <f t="shared" si="661"/>
        <v>0</v>
      </c>
      <c r="Y6965" s="1069">
        <f>[5]building!Y6956</f>
        <v>0</v>
      </c>
      <c r="Z6965" s="749">
        <f t="shared" si="662"/>
        <v>0</v>
      </c>
      <c r="AA6965" s="1071"/>
      <c r="AB6965" s="1071"/>
    </row>
    <row r="6966" spans="23:28" ht="70.5" customHeight="1">
      <c r="W6966" s="829">
        <f t="shared" si="660"/>
        <v>0</v>
      </c>
      <c r="X6966" s="828">
        <f t="shared" si="661"/>
        <v>0</v>
      </c>
      <c r="Y6966" s="1069">
        <f>[5]building!Y6957</f>
        <v>0</v>
      </c>
      <c r="Z6966" s="749">
        <f t="shared" si="662"/>
        <v>0</v>
      </c>
      <c r="AA6966" s="1071"/>
      <c r="AB6966" s="1071"/>
    </row>
    <row r="6967" spans="23:28" ht="70.5" customHeight="1">
      <c r="W6967" s="829">
        <f t="shared" si="660"/>
        <v>0</v>
      </c>
      <c r="X6967" s="828">
        <f t="shared" si="661"/>
        <v>0</v>
      </c>
      <c r="Y6967" s="1069">
        <f>[5]building!Y6958</f>
        <v>0</v>
      </c>
      <c r="Z6967" s="749">
        <f t="shared" si="662"/>
        <v>0</v>
      </c>
      <c r="AA6967" s="1071"/>
      <c r="AB6967" s="1071"/>
    </row>
    <row r="6968" spans="23:28" ht="70.5" customHeight="1">
      <c r="W6968" s="829">
        <f t="shared" si="660"/>
        <v>0</v>
      </c>
      <c r="X6968" s="828">
        <f t="shared" si="661"/>
        <v>0</v>
      </c>
      <c r="Y6968" s="1069">
        <f>[5]building!Y6959</f>
        <v>0</v>
      </c>
      <c r="Z6968" s="749">
        <f t="shared" si="662"/>
        <v>0</v>
      </c>
      <c r="AA6968" s="1071"/>
      <c r="AB6968" s="1071"/>
    </row>
    <row r="6969" spans="23:28" ht="70.5" customHeight="1">
      <c r="W6969" s="829">
        <f t="shared" si="660"/>
        <v>0</v>
      </c>
      <c r="X6969" s="828">
        <f t="shared" si="661"/>
        <v>0</v>
      </c>
      <c r="Y6969" s="1069">
        <f>[5]building!Y6960</f>
        <v>0</v>
      </c>
      <c r="Z6969" s="749">
        <f t="shared" si="662"/>
        <v>0</v>
      </c>
      <c r="AA6969" s="1071"/>
      <c r="AB6969" s="1071"/>
    </row>
    <row r="6970" spans="23:28" ht="70.5" customHeight="1">
      <c r="W6970" s="829">
        <f t="shared" si="660"/>
        <v>0</v>
      </c>
      <c r="X6970" s="828">
        <f t="shared" si="661"/>
        <v>0</v>
      </c>
      <c r="Y6970" s="1069">
        <f>[5]building!Y6961</f>
        <v>0</v>
      </c>
      <c r="Z6970" s="749">
        <f t="shared" si="662"/>
        <v>0</v>
      </c>
      <c r="AA6970" s="1071"/>
      <c r="AB6970" s="1071"/>
    </row>
    <row r="6971" spans="23:28" ht="70.5" customHeight="1">
      <c r="W6971" s="829">
        <f t="shared" si="660"/>
        <v>0</v>
      </c>
      <c r="X6971" s="828">
        <f t="shared" si="661"/>
        <v>0</v>
      </c>
      <c r="Y6971" s="1069">
        <f>[5]building!Y6962</f>
        <v>0</v>
      </c>
      <c r="Z6971" s="749">
        <f t="shared" si="662"/>
        <v>0</v>
      </c>
      <c r="AA6971" s="1071"/>
      <c r="AB6971" s="1071"/>
    </row>
    <row r="6972" spans="23:28" ht="70.5" customHeight="1">
      <c r="W6972" s="829">
        <f t="shared" si="660"/>
        <v>0</v>
      </c>
      <c r="X6972" s="828">
        <f t="shared" si="661"/>
        <v>0</v>
      </c>
      <c r="Y6972" s="1069">
        <f>[5]building!Y6963</f>
        <v>0</v>
      </c>
      <c r="Z6972" s="749">
        <f t="shared" si="662"/>
        <v>0</v>
      </c>
      <c r="AA6972" s="1071"/>
      <c r="AB6972" s="1071"/>
    </row>
    <row r="6973" spans="23:28" ht="70.5" customHeight="1">
      <c r="W6973" s="829">
        <f t="shared" si="660"/>
        <v>0</v>
      </c>
      <c r="X6973" s="828">
        <f t="shared" si="661"/>
        <v>0</v>
      </c>
      <c r="Y6973" s="1069">
        <f>[5]building!Y6964</f>
        <v>0</v>
      </c>
      <c r="Z6973" s="749">
        <f t="shared" si="662"/>
        <v>0</v>
      </c>
      <c r="AA6973" s="1071"/>
      <c r="AB6973" s="1071"/>
    </row>
    <row r="6974" spans="23:28" ht="70.5" customHeight="1">
      <c r="W6974" s="829">
        <f t="shared" si="660"/>
        <v>0</v>
      </c>
      <c r="X6974" s="828">
        <f t="shared" si="661"/>
        <v>0</v>
      </c>
      <c r="Y6974" s="1069">
        <f>[5]building!Y6965</f>
        <v>0</v>
      </c>
      <c r="Z6974" s="749">
        <f t="shared" si="662"/>
        <v>0</v>
      </c>
      <c r="AA6974" s="1071"/>
      <c r="AB6974" s="1071"/>
    </row>
    <row r="6975" spans="23:28" ht="70.5" customHeight="1">
      <c r="W6975" s="829">
        <f t="shared" si="660"/>
        <v>0</v>
      </c>
      <c r="X6975" s="828">
        <f t="shared" si="661"/>
        <v>0</v>
      </c>
      <c r="Y6975" s="1069">
        <f>[5]building!Y6966</f>
        <v>0</v>
      </c>
      <c r="Z6975" s="749">
        <f t="shared" si="662"/>
        <v>0</v>
      </c>
      <c r="AA6975" s="1071"/>
      <c r="AB6975" s="1071"/>
    </row>
    <row r="6976" spans="23:28" ht="70.5" customHeight="1">
      <c r="W6976" s="829">
        <f t="shared" si="660"/>
        <v>0</v>
      </c>
      <c r="X6976" s="828">
        <f t="shared" si="661"/>
        <v>0</v>
      </c>
      <c r="Y6976" s="1069">
        <f>[5]building!Y6967</f>
        <v>0</v>
      </c>
      <c r="Z6976" s="749">
        <f t="shared" si="662"/>
        <v>0</v>
      </c>
      <c r="AA6976" s="1071"/>
      <c r="AB6976" s="1071"/>
    </row>
    <row r="6977" spans="23:28" ht="70.5" customHeight="1">
      <c r="W6977" s="829">
        <f t="shared" si="660"/>
        <v>0</v>
      </c>
      <c r="X6977" s="828">
        <f t="shared" si="661"/>
        <v>0</v>
      </c>
      <c r="Y6977" s="1069">
        <f>[5]building!Y6968</f>
        <v>0</v>
      </c>
      <c r="Z6977" s="749">
        <f t="shared" si="662"/>
        <v>0</v>
      </c>
      <c r="AA6977" s="1071"/>
      <c r="AB6977" s="1071"/>
    </row>
    <row r="6978" spans="23:28" ht="70.5" customHeight="1">
      <c r="W6978" s="829">
        <f t="shared" si="660"/>
        <v>0</v>
      </c>
      <c r="X6978" s="828">
        <f t="shared" si="661"/>
        <v>0</v>
      </c>
      <c r="Y6978" s="1069">
        <f>[5]building!Y6969</f>
        <v>0</v>
      </c>
      <c r="Z6978" s="749">
        <f t="shared" si="662"/>
        <v>0</v>
      </c>
      <c r="AA6978" s="1071"/>
      <c r="AB6978" s="1071"/>
    </row>
    <row r="6979" spans="23:28" ht="70.5" customHeight="1">
      <c r="W6979" s="829">
        <f t="shared" si="660"/>
        <v>0</v>
      </c>
      <c r="X6979" s="828">
        <f t="shared" si="661"/>
        <v>0</v>
      </c>
      <c r="Y6979" s="1069">
        <f>[5]building!Y6970</f>
        <v>0</v>
      </c>
      <c r="Z6979" s="749">
        <f t="shared" si="662"/>
        <v>0</v>
      </c>
      <c r="AA6979" s="1071"/>
      <c r="AB6979" s="1071"/>
    </row>
    <row r="6980" spans="23:28" ht="70.5" customHeight="1">
      <c r="W6980" s="829">
        <f t="shared" si="660"/>
        <v>0</v>
      </c>
      <c r="X6980" s="828">
        <f t="shared" si="661"/>
        <v>0</v>
      </c>
      <c r="Y6980" s="1069">
        <f>[5]building!Y6971</f>
        <v>0</v>
      </c>
      <c r="Z6980" s="749">
        <f t="shared" si="662"/>
        <v>0</v>
      </c>
      <c r="AA6980" s="1071"/>
      <c r="AB6980" s="1071"/>
    </row>
    <row r="6981" spans="23:28" ht="70.5" customHeight="1">
      <c r="W6981" s="829">
        <f t="shared" si="660"/>
        <v>0</v>
      </c>
      <c r="X6981" s="828">
        <f t="shared" si="661"/>
        <v>0</v>
      </c>
      <c r="Y6981" s="1069">
        <f>[5]building!Y6972</f>
        <v>0</v>
      </c>
      <c r="Z6981" s="749">
        <f t="shared" si="662"/>
        <v>0</v>
      </c>
      <c r="AA6981" s="1071"/>
      <c r="AB6981" s="1071"/>
    </row>
    <row r="6982" spans="23:28" ht="70.5" customHeight="1">
      <c r="W6982" s="829">
        <f t="shared" si="660"/>
        <v>0</v>
      </c>
      <c r="X6982" s="828">
        <f t="shared" si="661"/>
        <v>0</v>
      </c>
      <c r="Y6982" s="1069">
        <f>[5]building!Y6973</f>
        <v>0</v>
      </c>
      <c r="Z6982" s="749">
        <f t="shared" si="662"/>
        <v>0</v>
      </c>
      <c r="AA6982" s="1071"/>
      <c r="AB6982" s="1071"/>
    </row>
    <row r="6983" spans="23:28" ht="70.5" customHeight="1">
      <c r="W6983" s="829">
        <f t="shared" si="660"/>
        <v>0</v>
      </c>
      <c r="X6983" s="828">
        <f t="shared" si="661"/>
        <v>0</v>
      </c>
      <c r="Y6983" s="1069">
        <f>[5]building!Y6974</f>
        <v>0</v>
      </c>
      <c r="Z6983" s="749">
        <f t="shared" si="662"/>
        <v>0</v>
      </c>
      <c r="AA6983" s="1071"/>
      <c r="AB6983" s="1071"/>
    </row>
    <row r="6984" spans="23:28" ht="70.5" customHeight="1">
      <c r="W6984" s="829">
        <f t="shared" si="660"/>
        <v>0</v>
      </c>
      <c r="X6984" s="828">
        <f t="shared" si="661"/>
        <v>0</v>
      </c>
      <c r="Y6984" s="1069">
        <f>[5]building!Y6975</f>
        <v>0</v>
      </c>
      <c r="Z6984" s="749">
        <f t="shared" si="662"/>
        <v>0</v>
      </c>
      <c r="AA6984" s="1071"/>
      <c r="AB6984" s="1071"/>
    </row>
    <row r="6985" spans="23:28" ht="70.5" customHeight="1">
      <c r="W6985" s="829">
        <f t="shared" si="660"/>
        <v>0</v>
      </c>
      <c r="X6985" s="828">
        <f t="shared" si="661"/>
        <v>0</v>
      </c>
      <c r="Y6985" s="1069">
        <f>[5]building!Y6976</f>
        <v>0</v>
      </c>
      <c r="Z6985" s="749">
        <f t="shared" si="662"/>
        <v>0</v>
      </c>
      <c r="AA6985" s="1071"/>
      <c r="AB6985" s="1071"/>
    </row>
    <row r="6986" spans="23:28" ht="70.5" customHeight="1">
      <c r="W6986" s="829">
        <f t="shared" si="660"/>
        <v>0</v>
      </c>
      <c r="X6986" s="828">
        <f t="shared" si="661"/>
        <v>0</v>
      </c>
      <c r="Y6986" s="1069">
        <f>[5]building!Y6977</f>
        <v>0</v>
      </c>
      <c r="Z6986" s="749">
        <f t="shared" si="662"/>
        <v>0</v>
      </c>
      <c r="AA6986" s="1071"/>
      <c r="AB6986" s="1071"/>
    </row>
    <row r="6987" spans="23:28" ht="70.5" customHeight="1">
      <c r="W6987" s="829">
        <f t="shared" si="660"/>
        <v>0</v>
      </c>
      <c r="X6987" s="828">
        <f t="shared" si="661"/>
        <v>0</v>
      </c>
      <c r="Y6987" s="1069">
        <f>[5]building!Y6978</f>
        <v>0</v>
      </c>
      <c r="Z6987" s="749">
        <f t="shared" si="662"/>
        <v>0</v>
      </c>
      <c r="AA6987" s="1071"/>
      <c r="AB6987" s="1071"/>
    </row>
    <row r="6988" spans="23:28" ht="70.5" customHeight="1">
      <c r="W6988" s="829">
        <f t="shared" si="660"/>
        <v>0</v>
      </c>
      <c r="X6988" s="828">
        <f t="shared" si="661"/>
        <v>0</v>
      </c>
      <c r="Y6988" s="1069">
        <f>[5]building!Y6979</f>
        <v>0</v>
      </c>
      <c r="Z6988" s="749">
        <f t="shared" si="662"/>
        <v>0</v>
      </c>
      <c r="AA6988" s="1071"/>
      <c r="AB6988" s="1071"/>
    </row>
    <row r="6989" spans="23:28" ht="70.5" customHeight="1">
      <c r="W6989" s="829">
        <f t="shared" si="660"/>
        <v>0</v>
      </c>
      <c r="X6989" s="828">
        <f t="shared" si="661"/>
        <v>0</v>
      </c>
      <c r="Y6989" s="1069">
        <f>[5]building!Y6980</f>
        <v>0</v>
      </c>
      <c r="Z6989" s="749">
        <f t="shared" si="662"/>
        <v>0</v>
      </c>
      <c r="AA6989" s="1071"/>
      <c r="AB6989" s="1071"/>
    </row>
    <row r="6990" spans="23:28" ht="70.5" customHeight="1">
      <c r="W6990" s="829">
        <f t="shared" si="660"/>
        <v>0</v>
      </c>
      <c r="X6990" s="828">
        <f t="shared" si="661"/>
        <v>0</v>
      </c>
      <c r="Y6990" s="1069">
        <f>[5]building!Y6981</f>
        <v>0</v>
      </c>
      <c r="Z6990" s="749">
        <f t="shared" si="662"/>
        <v>0</v>
      </c>
      <c r="AA6990" s="1071"/>
      <c r="AB6990" s="1071"/>
    </row>
    <row r="6991" spans="23:28" ht="70.5" customHeight="1">
      <c r="W6991" s="829">
        <f t="shared" si="660"/>
        <v>0</v>
      </c>
      <c r="X6991" s="828">
        <f t="shared" si="661"/>
        <v>0</v>
      </c>
      <c r="Y6991" s="1069">
        <f>[5]building!Y6982</f>
        <v>0</v>
      </c>
      <c r="Z6991" s="749">
        <f t="shared" si="662"/>
        <v>0</v>
      </c>
      <c r="AA6991" s="1071"/>
      <c r="AB6991" s="1071"/>
    </row>
    <row r="6992" spans="23:28" ht="70.5" customHeight="1">
      <c r="W6992" s="829">
        <f t="shared" si="660"/>
        <v>0</v>
      </c>
      <c r="X6992" s="828">
        <f t="shared" si="661"/>
        <v>0</v>
      </c>
      <c r="Y6992" s="1069">
        <f>[5]building!Y6983</f>
        <v>0</v>
      </c>
      <c r="Z6992" s="749">
        <f t="shared" si="662"/>
        <v>0</v>
      </c>
      <c r="AA6992" s="1071"/>
      <c r="AB6992" s="1071"/>
    </row>
    <row r="6993" spans="23:28" ht="70.5" customHeight="1">
      <c r="W6993" s="829">
        <f t="shared" si="660"/>
        <v>0</v>
      </c>
      <c r="X6993" s="828">
        <f t="shared" si="661"/>
        <v>0</v>
      </c>
      <c r="Y6993" s="1069">
        <f>[5]building!Y6984</f>
        <v>0</v>
      </c>
      <c r="Z6993" s="749">
        <f t="shared" si="662"/>
        <v>0</v>
      </c>
      <c r="AA6993" s="1071"/>
      <c r="AB6993" s="1071"/>
    </row>
    <row r="6994" spans="23:28" ht="70.5" customHeight="1">
      <c r="W6994" s="829">
        <f t="shared" si="660"/>
        <v>0</v>
      </c>
      <c r="X6994" s="828">
        <f t="shared" si="661"/>
        <v>0</v>
      </c>
      <c r="Y6994" s="1069">
        <f>[5]building!Y6985</f>
        <v>0</v>
      </c>
      <c r="Z6994" s="749">
        <f t="shared" si="662"/>
        <v>0</v>
      </c>
      <c r="AA6994" s="1071"/>
      <c r="AB6994" s="1071"/>
    </row>
    <row r="6995" spans="23:28" ht="70.5" customHeight="1">
      <c r="W6995" s="829">
        <f t="shared" si="660"/>
        <v>0</v>
      </c>
      <c r="X6995" s="828">
        <f t="shared" si="661"/>
        <v>0</v>
      </c>
      <c r="Y6995" s="1069">
        <f>[5]building!Y6986</f>
        <v>0</v>
      </c>
      <c r="Z6995" s="749">
        <f t="shared" si="662"/>
        <v>0</v>
      </c>
      <c r="AA6995" s="1071"/>
      <c r="AB6995" s="1071"/>
    </row>
    <row r="6996" spans="23:28" ht="70.5" customHeight="1">
      <c r="W6996" s="829">
        <f t="shared" si="660"/>
        <v>0</v>
      </c>
      <c r="X6996" s="828">
        <f t="shared" si="661"/>
        <v>0</v>
      </c>
      <c r="Y6996" s="1069">
        <f>[5]building!Y6987</f>
        <v>0</v>
      </c>
      <c r="Z6996" s="749">
        <f t="shared" si="662"/>
        <v>0</v>
      </c>
      <c r="AA6996" s="1071"/>
      <c r="AB6996" s="1071"/>
    </row>
    <row r="6997" spans="23:28" ht="70.5" customHeight="1">
      <c r="W6997" s="829">
        <f t="shared" si="660"/>
        <v>0</v>
      </c>
      <c r="X6997" s="828">
        <f t="shared" si="661"/>
        <v>0</v>
      </c>
      <c r="Y6997" s="1069">
        <f>[5]building!Y6988</f>
        <v>0</v>
      </c>
      <c r="Z6997" s="749">
        <f t="shared" si="662"/>
        <v>0</v>
      </c>
      <c r="AA6997" s="1071"/>
      <c r="AB6997" s="1071"/>
    </row>
    <row r="6998" spans="23:28" ht="70.5" customHeight="1">
      <c r="W6998" s="829">
        <f t="shared" si="660"/>
        <v>0</v>
      </c>
      <c r="X6998" s="828">
        <f t="shared" si="661"/>
        <v>0</v>
      </c>
      <c r="Y6998" s="1069">
        <f>[5]building!Y6989</f>
        <v>0</v>
      </c>
      <c r="Z6998" s="749">
        <f t="shared" si="662"/>
        <v>0</v>
      </c>
      <c r="AA6998" s="1071"/>
      <c r="AB6998" s="1071"/>
    </row>
    <row r="6999" spans="23:28" ht="70.5" customHeight="1">
      <c r="W6999" s="829">
        <f t="shared" si="660"/>
        <v>0</v>
      </c>
      <c r="X6999" s="828">
        <f t="shared" si="661"/>
        <v>0</v>
      </c>
      <c r="Y6999" s="1069">
        <f>[5]building!Y6990</f>
        <v>0</v>
      </c>
      <c r="Z6999" s="749">
        <f t="shared" si="662"/>
        <v>0</v>
      </c>
      <c r="AA6999" s="1071"/>
      <c r="AB6999" s="1071"/>
    </row>
    <row r="7000" spans="23:28" ht="70.5" customHeight="1">
      <c r="W7000" s="829">
        <f t="shared" si="660"/>
        <v>0</v>
      </c>
      <c r="X7000" s="828">
        <f t="shared" si="661"/>
        <v>0</v>
      </c>
      <c r="Y7000" s="1069">
        <f>[5]building!Y6991</f>
        <v>0</v>
      </c>
      <c r="Z7000" s="749">
        <f t="shared" si="662"/>
        <v>0</v>
      </c>
      <c r="AA7000" s="1071"/>
      <c r="AB7000" s="1071"/>
    </row>
    <row r="7001" spans="23:28" ht="70.5" customHeight="1">
      <c r="W7001" s="829">
        <f t="shared" si="660"/>
        <v>0</v>
      </c>
      <c r="X7001" s="828">
        <f t="shared" si="661"/>
        <v>0</v>
      </c>
      <c r="Y7001" s="1069">
        <f>[5]building!Y6992</f>
        <v>0</v>
      </c>
      <c r="Z7001" s="749">
        <f t="shared" si="662"/>
        <v>0</v>
      </c>
      <c r="AA7001" s="1071"/>
      <c r="AB7001" s="1071"/>
    </row>
    <row r="7002" spans="23:28" ht="70.5" customHeight="1">
      <c r="W7002" s="829">
        <f t="shared" si="660"/>
        <v>0</v>
      </c>
      <c r="X7002" s="828">
        <f t="shared" si="661"/>
        <v>0</v>
      </c>
      <c r="Y7002" s="1069">
        <f>[5]building!Y6993</f>
        <v>0</v>
      </c>
      <c r="Z7002" s="749">
        <f t="shared" si="662"/>
        <v>0</v>
      </c>
      <c r="AA7002" s="1071"/>
      <c r="AB7002" s="1071"/>
    </row>
    <row r="7003" spans="23:28" ht="70.5" customHeight="1">
      <c r="W7003" s="829">
        <f t="shared" si="660"/>
        <v>0</v>
      </c>
      <c r="X7003" s="828">
        <f t="shared" si="661"/>
        <v>0</v>
      </c>
      <c r="Y7003" s="1069">
        <f>[5]building!Y6994</f>
        <v>0</v>
      </c>
      <c r="Z7003" s="749">
        <f t="shared" si="662"/>
        <v>0</v>
      </c>
      <c r="AA7003" s="1071"/>
      <c r="AB7003" s="1071"/>
    </row>
    <row r="7004" spans="23:28" ht="70.5" customHeight="1">
      <c r="W7004" s="829">
        <f t="shared" si="660"/>
        <v>0</v>
      </c>
      <c r="X7004" s="828">
        <f t="shared" si="661"/>
        <v>0</v>
      </c>
      <c r="Y7004" s="1069">
        <f>[5]building!Y6995</f>
        <v>0</v>
      </c>
      <c r="Z7004" s="749">
        <f t="shared" si="662"/>
        <v>0</v>
      </c>
      <c r="AA7004" s="1071"/>
      <c r="AB7004" s="1071"/>
    </row>
    <row r="7005" spans="23:28" ht="70.5" customHeight="1">
      <c r="W7005" s="829">
        <f t="shared" si="660"/>
        <v>0</v>
      </c>
      <c r="X7005" s="828">
        <f t="shared" si="661"/>
        <v>0</v>
      </c>
      <c r="Y7005" s="1069">
        <f>[5]building!Y6996</f>
        <v>0</v>
      </c>
      <c r="Z7005" s="749">
        <f t="shared" si="662"/>
        <v>0</v>
      </c>
      <c r="AA7005" s="1071"/>
      <c r="AB7005" s="1071"/>
    </row>
    <row r="7006" spans="23:28" ht="70.5" customHeight="1">
      <c r="W7006" s="829">
        <f t="shared" ref="W7006:W7069" si="663">G7006+I7006+K7006+M7006+O7006+Q7006+S7006+U7006</f>
        <v>0</v>
      </c>
      <c r="X7006" s="828">
        <f t="shared" ref="X7006:X7069" si="664">W7006*C7006</f>
        <v>0</v>
      </c>
      <c r="Y7006" s="1069">
        <f>[5]building!Y6997</f>
        <v>0</v>
      </c>
      <c r="Z7006" s="749">
        <f t="shared" ref="Z7006:Z7069" si="665">Y7006*C7006</f>
        <v>0</v>
      </c>
      <c r="AA7006" s="1071"/>
      <c r="AB7006" s="1071"/>
    </row>
    <row r="7007" spans="23:28" ht="70.5" customHeight="1">
      <c r="W7007" s="829">
        <f t="shared" si="663"/>
        <v>0</v>
      </c>
      <c r="X7007" s="828">
        <f t="shared" si="664"/>
        <v>0</v>
      </c>
      <c r="Y7007" s="1069">
        <f>[5]building!Y6998</f>
        <v>0</v>
      </c>
      <c r="Z7007" s="749">
        <f t="shared" si="665"/>
        <v>0</v>
      </c>
      <c r="AA7007" s="1071"/>
      <c r="AB7007" s="1071"/>
    </row>
    <row r="7008" spans="23:28" ht="70.5" customHeight="1">
      <c r="W7008" s="829">
        <f t="shared" si="663"/>
        <v>0</v>
      </c>
      <c r="X7008" s="828">
        <f t="shared" si="664"/>
        <v>0</v>
      </c>
      <c r="Y7008" s="1069">
        <f>[5]building!Y6999</f>
        <v>0</v>
      </c>
      <c r="Z7008" s="749">
        <f t="shared" si="665"/>
        <v>0</v>
      </c>
      <c r="AA7008" s="1071"/>
      <c r="AB7008" s="1071"/>
    </row>
    <row r="7009" spans="23:28" ht="70.5" customHeight="1">
      <c r="W7009" s="829">
        <f t="shared" si="663"/>
        <v>0</v>
      </c>
      <c r="X7009" s="828">
        <f t="shared" si="664"/>
        <v>0</v>
      </c>
      <c r="Y7009" s="1069">
        <f>[5]building!Y7000</f>
        <v>0</v>
      </c>
      <c r="Z7009" s="749">
        <f t="shared" si="665"/>
        <v>0</v>
      </c>
      <c r="AA7009" s="1071"/>
      <c r="AB7009" s="1071"/>
    </row>
    <row r="7010" spans="23:28" ht="70.5" customHeight="1">
      <c r="W7010" s="829">
        <f t="shared" si="663"/>
        <v>0</v>
      </c>
      <c r="X7010" s="828">
        <f t="shared" si="664"/>
        <v>0</v>
      </c>
      <c r="Y7010" s="1069">
        <f>[5]building!Y7001</f>
        <v>0</v>
      </c>
      <c r="Z7010" s="749">
        <f t="shared" si="665"/>
        <v>0</v>
      </c>
      <c r="AA7010" s="1071"/>
      <c r="AB7010" s="1071"/>
    </row>
    <row r="7011" spans="23:28" ht="70.5" customHeight="1">
      <c r="W7011" s="829">
        <f t="shared" si="663"/>
        <v>0</v>
      </c>
      <c r="X7011" s="828">
        <f t="shared" si="664"/>
        <v>0</v>
      </c>
      <c r="Y7011" s="1069">
        <f>[5]building!Y7002</f>
        <v>0</v>
      </c>
      <c r="Z7011" s="749">
        <f t="shared" si="665"/>
        <v>0</v>
      </c>
      <c r="AA7011" s="1071"/>
      <c r="AB7011" s="1071"/>
    </row>
    <row r="7012" spans="23:28" ht="70.5" customHeight="1">
      <c r="W7012" s="829">
        <f t="shared" si="663"/>
        <v>0</v>
      </c>
      <c r="X7012" s="828">
        <f t="shared" si="664"/>
        <v>0</v>
      </c>
      <c r="Y7012" s="1069">
        <f>[5]building!Y7003</f>
        <v>0</v>
      </c>
      <c r="Z7012" s="749">
        <f t="shared" si="665"/>
        <v>0</v>
      </c>
      <c r="AA7012" s="1071"/>
      <c r="AB7012" s="1071"/>
    </row>
    <row r="7013" spans="23:28" ht="70.5" customHeight="1">
      <c r="W7013" s="829">
        <f t="shared" si="663"/>
        <v>0</v>
      </c>
      <c r="X7013" s="828">
        <f t="shared" si="664"/>
        <v>0</v>
      </c>
      <c r="Y7013" s="1069">
        <f>[5]building!Y7004</f>
        <v>0</v>
      </c>
      <c r="Z7013" s="749">
        <f t="shared" si="665"/>
        <v>0</v>
      </c>
      <c r="AA7013" s="1071"/>
      <c r="AB7013" s="1071"/>
    </row>
    <row r="7014" spans="23:28" ht="70.5" customHeight="1">
      <c r="W7014" s="829">
        <f t="shared" si="663"/>
        <v>0</v>
      </c>
      <c r="X7014" s="828">
        <f t="shared" si="664"/>
        <v>0</v>
      </c>
      <c r="Y7014" s="1069">
        <f>[5]building!Y7005</f>
        <v>0</v>
      </c>
      <c r="Z7014" s="749">
        <f t="shared" si="665"/>
        <v>0</v>
      </c>
      <c r="AA7014" s="1071"/>
      <c r="AB7014" s="1071"/>
    </row>
    <row r="7015" spans="23:28" ht="70.5" customHeight="1">
      <c r="W7015" s="829">
        <f t="shared" si="663"/>
        <v>0</v>
      </c>
      <c r="X7015" s="828">
        <f t="shared" si="664"/>
        <v>0</v>
      </c>
      <c r="Y7015" s="1069">
        <f>[5]building!Y7006</f>
        <v>0</v>
      </c>
      <c r="Z7015" s="749">
        <f t="shared" si="665"/>
        <v>0</v>
      </c>
      <c r="AA7015" s="1071"/>
      <c r="AB7015" s="1071"/>
    </row>
    <row r="7016" spans="23:28" ht="70.5" customHeight="1">
      <c r="W7016" s="829">
        <f t="shared" si="663"/>
        <v>0</v>
      </c>
      <c r="X7016" s="828">
        <f t="shared" si="664"/>
        <v>0</v>
      </c>
      <c r="Y7016" s="1069">
        <f>[5]building!Y7007</f>
        <v>0</v>
      </c>
      <c r="Z7016" s="749">
        <f t="shared" si="665"/>
        <v>0</v>
      </c>
      <c r="AA7016" s="1071"/>
      <c r="AB7016" s="1071"/>
    </row>
    <row r="7017" spans="23:28" ht="70.5" customHeight="1">
      <c r="W7017" s="829">
        <f t="shared" si="663"/>
        <v>0</v>
      </c>
      <c r="X7017" s="828">
        <f t="shared" si="664"/>
        <v>0</v>
      </c>
      <c r="Y7017" s="1069">
        <f>[5]building!Y7008</f>
        <v>0</v>
      </c>
      <c r="Z7017" s="749">
        <f t="shared" si="665"/>
        <v>0</v>
      </c>
      <c r="AA7017" s="1071"/>
      <c r="AB7017" s="1071"/>
    </row>
    <row r="7018" spans="23:28" ht="70.5" customHeight="1">
      <c r="W7018" s="829">
        <f t="shared" si="663"/>
        <v>0</v>
      </c>
      <c r="X7018" s="828">
        <f t="shared" si="664"/>
        <v>0</v>
      </c>
      <c r="Y7018" s="1069">
        <f>[5]building!Y7009</f>
        <v>0</v>
      </c>
      <c r="Z7018" s="749">
        <f t="shared" si="665"/>
        <v>0</v>
      </c>
      <c r="AA7018" s="1071"/>
      <c r="AB7018" s="1071"/>
    </row>
    <row r="7019" spans="23:28" ht="70.5" customHeight="1">
      <c r="W7019" s="829">
        <f t="shared" si="663"/>
        <v>0</v>
      </c>
      <c r="X7019" s="828">
        <f t="shared" si="664"/>
        <v>0</v>
      </c>
      <c r="Y7019" s="1069">
        <f>[5]building!Y7010</f>
        <v>0</v>
      </c>
      <c r="Z7019" s="749">
        <f t="shared" si="665"/>
        <v>0</v>
      </c>
      <c r="AA7019" s="1071"/>
      <c r="AB7019" s="1071"/>
    </row>
    <row r="7020" spans="23:28" ht="70.5" customHeight="1">
      <c r="W7020" s="829">
        <f t="shared" si="663"/>
        <v>0</v>
      </c>
      <c r="X7020" s="828">
        <f t="shared" si="664"/>
        <v>0</v>
      </c>
      <c r="Y7020" s="1069">
        <f>[5]building!Y7011</f>
        <v>0</v>
      </c>
      <c r="Z7020" s="749">
        <f t="shared" si="665"/>
        <v>0</v>
      </c>
      <c r="AA7020" s="1071"/>
      <c r="AB7020" s="1071"/>
    </row>
    <row r="7021" spans="23:28" ht="70.5" customHeight="1">
      <c r="W7021" s="829">
        <f t="shared" si="663"/>
        <v>0</v>
      </c>
      <c r="X7021" s="828">
        <f t="shared" si="664"/>
        <v>0</v>
      </c>
      <c r="Y7021" s="1069">
        <f>[5]building!Y7012</f>
        <v>0</v>
      </c>
      <c r="Z7021" s="749">
        <f t="shared" si="665"/>
        <v>0</v>
      </c>
      <c r="AA7021" s="1071"/>
      <c r="AB7021" s="1071"/>
    </row>
    <row r="7022" spans="23:28" ht="70.5" customHeight="1">
      <c r="W7022" s="829">
        <f t="shared" si="663"/>
        <v>0</v>
      </c>
      <c r="X7022" s="828">
        <f t="shared" si="664"/>
        <v>0</v>
      </c>
      <c r="Y7022" s="1069">
        <f>[5]building!Y7013</f>
        <v>0</v>
      </c>
      <c r="Z7022" s="749">
        <f t="shared" si="665"/>
        <v>0</v>
      </c>
      <c r="AA7022" s="1071"/>
      <c r="AB7022" s="1071"/>
    </row>
    <row r="7023" spans="23:28" ht="70.5" customHeight="1">
      <c r="W7023" s="829">
        <f t="shared" si="663"/>
        <v>0</v>
      </c>
      <c r="X7023" s="828">
        <f t="shared" si="664"/>
        <v>0</v>
      </c>
      <c r="Y7023" s="1069">
        <f>[5]building!Y7014</f>
        <v>0</v>
      </c>
      <c r="Z7023" s="749">
        <f t="shared" si="665"/>
        <v>0</v>
      </c>
      <c r="AA7023" s="1071"/>
      <c r="AB7023" s="1071"/>
    </row>
    <row r="7024" spans="23:28" ht="70.5" customHeight="1">
      <c r="W7024" s="829">
        <f t="shared" si="663"/>
        <v>0</v>
      </c>
      <c r="X7024" s="828">
        <f t="shared" si="664"/>
        <v>0</v>
      </c>
      <c r="Y7024" s="1069">
        <f>[5]building!Y7015</f>
        <v>0</v>
      </c>
      <c r="Z7024" s="749">
        <f t="shared" si="665"/>
        <v>0</v>
      </c>
      <c r="AA7024" s="1071"/>
      <c r="AB7024" s="1071"/>
    </row>
    <row r="7025" spans="23:28" ht="70.5" customHeight="1">
      <c r="W7025" s="829">
        <f t="shared" si="663"/>
        <v>0</v>
      </c>
      <c r="X7025" s="828">
        <f t="shared" si="664"/>
        <v>0</v>
      </c>
      <c r="Y7025" s="1069">
        <f>[5]building!Y7016</f>
        <v>0</v>
      </c>
      <c r="Z7025" s="749">
        <f t="shared" si="665"/>
        <v>0</v>
      </c>
      <c r="AA7025" s="1071"/>
      <c r="AB7025" s="1071"/>
    </row>
    <row r="7026" spans="23:28" ht="70.5" customHeight="1">
      <c r="W7026" s="829">
        <f t="shared" si="663"/>
        <v>0</v>
      </c>
      <c r="X7026" s="828">
        <f t="shared" si="664"/>
        <v>0</v>
      </c>
      <c r="Y7026" s="1069">
        <f>[5]building!Y7017</f>
        <v>0</v>
      </c>
      <c r="Z7026" s="749">
        <f t="shared" si="665"/>
        <v>0</v>
      </c>
      <c r="AA7026" s="1071"/>
      <c r="AB7026" s="1071"/>
    </row>
    <row r="7027" spans="23:28" ht="70.5" customHeight="1">
      <c r="W7027" s="829">
        <f t="shared" si="663"/>
        <v>0</v>
      </c>
      <c r="X7027" s="828">
        <f t="shared" si="664"/>
        <v>0</v>
      </c>
      <c r="Y7027" s="1069">
        <f>[5]building!Y7018</f>
        <v>0</v>
      </c>
      <c r="Z7027" s="749">
        <f t="shared" si="665"/>
        <v>0</v>
      </c>
      <c r="AA7027" s="1071"/>
      <c r="AB7027" s="1071"/>
    </row>
    <row r="7028" spans="23:28" ht="70.5" customHeight="1">
      <c r="W7028" s="829">
        <f t="shared" si="663"/>
        <v>0</v>
      </c>
      <c r="X7028" s="828">
        <f t="shared" si="664"/>
        <v>0</v>
      </c>
      <c r="Y7028" s="1069">
        <f>[5]building!Y7019</f>
        <v>0</v>
      </c>
      <c r="Z7028" s="749">
        <f t="shared" si="665"/>
        <v>0</v>
      </c>
      <c r="AA7028" s="1071"/>
      <c r="AB7028" s="1071"/>
    </row>
    <row r="7029" spans="23:28" ht="70.5" customHeight="1">
      <c r="W7029" s="829">
        <f t="shared" si="663"/>
        <v>0</v>
      </c>
      <c r="X7029" s="828">
        <f t="shared" si="664"/>
        <v>0</v>
      </c>
      <c r="Y7029" s="1069">
        <f>[5]building!Y7020</f>
        <v>0</v>
      </c>
      <c r="Z7029" s="749">
        <f t="shared" si="665"/>
        <v>0</v>
      </c>
      <c r="AA7029" s="1071"/>
      <c r="AB7029" s="1071"/>
    </row>
    <row r="7030" spans="23:28" ht="70.5" customHeight="1">
      <c r="W7030" s="829">
        <f t="shared" si="663"/>
        <v>0</v>
      </c>
      <c r="X7030" s="828">
        <f t="shared" si="664"/>
        <v>0</v>
      </c>
      <c r="Y7030" s="1069">
        <f>[5]building!Y7021</f>
        <v>0</v>
      </c>
      <c r="Z7030" s="749">
        <f t="shared" si="665"/>
        <v>0</v>
      </c>
      <c r="AA7030" s="1071"/>
      <c r="AB7030" s="1071"/>
    </row>
    <row r="7031" spans="23:28" ht="70.5" customHeight="1">
      <c r="W7031" s="829">
        <f t="shared" si="663"/>
        <v>0</v>
      </c>
      <c r="X7031" s="828">
        <f t="shared" si="664"/>
        <v>0</v>
      </c>
      <c r="Y7031" s="1069">
        <f>[5]building!Y7022</f>
        <v>0</v>
      </c>
      <c r="Z7031" s="749">
        <f t="shared" si="665"/>
        <v>0</v>
      </c>
      <c r="AA7031" s="1071"/>
      <c r="AB7031" s="1071"/>
    </row>
    <row r="7032" spans="23:28" ht="70.5" customHeight="1">
      <c r="W7032" s="829">
        <f t="shared" si="663"/>
        <v>0</v>
      </c>
      <c r="X7032" s="828">
        <f t="shared" si="664"/>
        <v>0</v>
      </c>
      <c r="Y7032" s="1069">
        <f>[5]building!Y7023</f>
        <v>0</v>
      </c>
      <c r="Z7032" s="749">
        <f t="shared" si="665"/>
        <v>0</v>
      </c>
      <c r="AA7032" s="1071"/>
      <c r="AB7032" s="1071"/>
    </row>
    <row r="7033" spans="23:28" ht="70.5" customHeight="1">
      <c r="W7033" s="829">
        <f t="shared" si="663"/>
        <v>0</v>
      </c>
      <c r="X7033" s="828">
        <f t="shared" si="664"/>
        <v>0</v>
      </c>
      <c r="Y7033" s="1069">
        <f>[5]building!Y7024</f>
        <v>0</v>
      </c>
      <c r="Z7033" s="749">
        <f t="shared" si="665"/>
        <v>0</v>
      </c>
      <c r="AA7033" s="1071"/>
      <c r="AB7033" s="1071"/>
    </row>
    <row r="7034" spans="23:28" ht="70.5" customHeight="1">
      <c r="W7034" s="829">
        <f t="shared" si="663"/>
        <v>0</v>
      </c>
      <c r="X7034" s="828">
        <f t="shared" si="664"/>
        <v>0</v>
      </c>
      <c r="Y7034" s="1069">
        <f>[5]building!Y7025</f>
        <v>0</v>
      </c>
      <c r="Z7034" s="749">
        <f t="shared" si="665"/>
        <v>0</v>
      </c>
      <c r="AA7034" s="1071"/>
      <c r="AB7034" s="1071"/>
    </row>
    <row r="7035" spans="23:28" ht="70.5" customHeight="1">
      <c r="W7035" s="829">
        <f t="shared" si="663"/>
        <v>0</v>
      </c>
      <c r="X7035" s="828">
        <f t="shared" si="664"/>
        <v>0</v>
      </c>
      <c r="Y7035" s="1069">
        <f>[5]building!Y7026</f>
        <v>0</v>
      </c>
      <c r="Z7035" s="749">
        <f t="shared" si="665"/>
        <v>0</v>
      </c>
      <c r="AA7035" s="1071"/>
      <c r="AB7035" s="1071"/>
    </row>
    <row r="7036" spans="23:28" ht="70.5" customHeight="1">
      <c r="W7036" s="829">
        <f t="shared" si="663"/>
        <v>0</v>
      </c>
      <c r="X7036" s="828">
        <f t="shared" si="664"/>
        <v>0</v>
      </c>
      <c r="Y7036" s="1069">
        <f>[5]building!Y7027</f>
        <v>0</v>
      </c>
      <c r="Z7036" s="749">
        <f t="shared" si="665"/>
        <v>0</v>
      </c>
      <c r="AA7036" s="1071"/>
      <c r="AB7036" s="1071"/>
    </row>
    <row r="7037" spans="23:28" ht="70.5" customHeight="1">
      <c r="W7037" s="829">
        <f t="shared" si="663"/>
        <v>0</v>
      </c>
      <c r="X7037" s="828">
        <f t="shared" si="664"/>
        <v>0</v>
      </c>
      <c r="Y7037" s="1069">
        <f>[5]building!Y7028</f>
        <v>0</v>
      </c>
      <c r="Z7037" s="749">
        <f t="shared" si="665"/>
        <v>0</v>
      </c>
      <c r="AA7037" s="1071"/>
      <c r="AB7037" s="1071"/>
    </row>
    <row r="7038" spans="23:28" ht="70.5" customHeight="1">
      <c r="W7038" s="829">
        <f t="shared" si="663"/>
        <v>0</v>
      </c>
      <c r="X7038" s="828">
        <f t="shared" si="664"/>
        <v>0</v>
      </c>
      <c r="Y7038" s="1069">
        <f>[5]building!Y7029</f>
        <v>0</v>
      </c>
      <c r="Z7038" s="749">
        <f t="shared" si="665"/>
        <v>0</v>
      </c>
      <c r="AA7038" s="1071"/>
      <c r="AB7038" s="1071"/>
    </row>
    <row r="7039" spans="23:28" ht="70.5" customHeight="1">
      <c r="W7039" s="829">
        <f t="shared" si="663"/>
        <v>0</v>
      </c>
      <c r="X7039" s="828">
        <f t="shared" si="664"/>
        <v>0</v>
      </c>
      <c r="Y7039" s="1069">
        <f>[5]building!Y7030</f>
        <v>0</v>
      </c>
      <c r="Z7039" s="749">
        <f t="shared" si="665"/>
        <v>0</v>
      </c>
      <c r="AA7039" s="1071"/>
      <c r="AB7039" s="1071"/>
    </row>
    <row r="7040" spans="23:28" ht="70.5" customHeight="1">
      <c r="W7040" s="829">
        <f t="shared" si="663"/>
        <v>0</v>
      </c>
      <c r="X7040" s="828">
        <f t="shared" si="664"/>
        <v>0</v>
      </c>
      <c r="Y7040" s="1069">
        <f>[5]building!Y7031</f>
        <v>0</v>
      </c>
      <c r="Z7040" s="749">
        <f t="shared" si="665"/>
        <v>0</v>
      </c>
      <c r="AA7040" s="1071"/>
      <c r="AB7040" s="1071"/>
    </row>
    <row r="7041" spans="23:28" ht="70.5" customHeight="1">
      <c r="W7041" s="829">
        <f t="shared" si="663"/>
        <v>0</v>
      </c>
      <c r="X7041" s="828">
        <f t="shared" si="664"/>
        <v>0</v>
      </c>
      <c r="Y7041" s="1069">
        <f>[5]building!Y7032</f>
        <v>0</v>
      </c>
      <c r="Z7041" s="749">
        <f t="shared" si="665"/>
        <v>0</v>
      </c>
      <c r="AA7041" s="1071"/>
      <c r="AB7041" s="1071"/>
    </row>
    <row r="7042" spans="23:28" ht="70.5" customHeight="1">
      <c r="W7042" s="829">
        <f t="shared" si="663"/>
        <v>0</v>
      </c>
      <c r="X7042" s="828">
        <f t="shared" si="664"/>
        <v>0</v>
      </c>
      <c r="Y7042" s="1069">
        <f>[5]building!Y7033</f>
        <v>0</v>
      </c>
      <c r="Z7042" s="749">
        <f t="shared" si="665"/>
        <v>0</v>
      </c>
      <c r="AA7042" s="1071"/>
      <c r="AB7042" s="1071"/>
    </row>
    <row r="7043" spans="23:28" ht="70.5" customHeight="1">
      <c r="W7043" s="829">
        <f t="shared" si="663"/>
        <v>0</v>
      </c>
      <c r="X7043" s="828">
        <f t="shared" si="664"/>
        <v>0</v>
      </c>
      <c r="Y7043" s="1069">
        <f>[5]building!Y7034</f>
        <v>0</v>
      </c>
      <c r="Z7043" s="749">
        <f t="shared" si="665"/>
        <v>0</v>
      </c>
      <c r="AA7043" s="1071"/>
      <c r="AB7043" s="1071"/>
    </row>
    <row r="7044" spans="23:28" ht="70.5" customHeight="1">
      <c r="W7044" s="829">
        <f t="shared" si="663"/>
        <v>0</v>
      </c>
      <c r="X7044" s="828">
        <f t="shared" si="664"/>
        <v>0</v>
      </c>
      <c r="Y7044" s="1069">
        <f>[5]building!Y7035</f>
        <v>0</v>
      </c>
      <c r="Z7044" s="749">
        <f t="shared" si="665"/>
        <v>0</v>
      </c>
      <c r="AA7044" s="1071"/>
      <c r="AB7044" s="1071"/>
    </row>
    <row r="7045" spans="23:28" ht="70.5" customHeight="1">
      <c r="W7045" s="829">
        <f t="shared" si="663"/>
        <v>0</v>
      </c>
      <c r="X7045" s="828">
        <f t="shared" si="664"/>
        <v>0</v>
      </c>
      <c r="Y7045" s="1069">
        <f>[5]building!Y7036</f>
        <v>0</v>
      </c>
      <c r="Z7045" s="749">
        <f t="shared" si="665"/>
        <v>0</v>
      </c>
      <c r="AA7045" s="1071"/>
      <c r="AB7045" s="1071"/>
    </row>
    <row r="7046" spans="23:28" ht="70.5" customHeight="1">
      <c r="W7046" s="829">
        <f t="shared" si="663"/>
        <v>0</v>
      </c>
      <c r="X7046" s="828">
        <f t="shared" si="664"/>
        <v>0</v>
      </c>
      <c r="Y7046" s="1069">
        <f>[5]building!Y7037</f>
        <v>0</v>
      </c>
      <c r="Z7046" s="749">
        <f t="shared" si="665"/>
        <v>0</v>
      </c>
      <c r="AA7046" s="1071"/>
      <c r="AB7046" s="1071"/>
    </row>
    <row r="7047" spans="23:28" ht="70.5" customHeight="1">
      <c r="W7047" s="829">
        <f t="shared" si="663"/>
        <v>0</v>
      </c>
      <c r="X7047" s="828">
        <f t="shared" si="664"/>
        <v>0</v>
      </c>
      <c r="Y7047" s="1069">
        <f>[5]building!Y7038</f>
        <v>0</v>
      </c>
      <c r="Z7047" s="749">
        <f t="shared" si="665"/>
        <v>0</v>
      </c>
      <c r="AA7047" s="1071"/>
      <c r="AB7047" s="1071"/>
    </row>
    <row r="7048" spans="23:28" ht="70.5" customHeight="1">
      <c r="W7048" s="829">
        <f t="shared" si="663"/>
        <v>0</v>
      </c>
      <c r="X7048" s="828">
        <f t="shared" si="664"/>
        <v>0</v>
      </c>
      <c r="Y7048" s="1069">
        <f>[5]building!Y7039</f>
        <v>0</v>
      </c>
      <c r="Z7048" s="749">
        <f t="shared" si="665"/>
        <v>0</v>
      </c>
      <c r="AA7048" s="1071"/>
      <c r="AB7048" s="1071"/>
    </row>
    <row r="7049" spans="23:28" ht="70.5" customHeight="1">
      <c r="W7049" s="829">
        <f t="shared" si="663"/>
        <v>0</v>
      </c>
      <c r="X7049" s="828">
        <f t="shared" si="664"/>
        <v>0</v>
      </c>
      <c r="Y7049" s="1069">
        <f>[5]building!Y7040</f>
        <v>0</v>
      </c>
      <c r="Z7049" s="749">
        <f t="shared" si="665"/>
        <v>0</v>
      </c>
      <c r="AA7049" s="1071"/>
      <c r="AB7049" s="1071"/>
    </row>
    <row r="7050" spans="23:28" ht="70.5" customHeight="1">
      <c r="W7050" s="829">
        <f t="shared" si="663"/>
        <v>0</v>
      </c>
      <c r="X7050" s="828">
        <f t="shared" si="664"/>
        <v>0</v>
      </c>
      <c r="Y7050" s="1069">
        <f>[5]building!Y7041</f>
        <v>0</v>
      </c>
      <c r="Z7050" s="749">
        <f t="shared" si="665"/>
        <v>0</v>
      </c>
      <c r="AA7050" s="1071"/>
      <c r="AB7050" s="1071"/>
    </row>
    <row r="7051" spans="23:28" ht="70.5" customHeight="1">
      <c r="W7051" s="829">
        <f t="shared" si="663"/>
        <v>0</v>
      </c>
      <c r="X7051" s="828">
        <f t="shared" si="664"/>
        <v>0</v>
      </c>
      <c r="Y7051" s="1069">
        <f>[5]building!Y7042</f>
        <v>0</v>
      </c>
      <c r="Z7051" s="749">
        <f t="shared" si="665"/>
        <v>0</v>
      </c>
      <c r="AA7051" s="1071"/>
      <c r="AB7051" s="1071"/>
    </row>
    <row r="7052" spans="23:28" ht="70.5" customHeight="1">
      <c r="W7052" s="829">
        <f t="shared" si="663"/>
        <v>0</v>
      </c>
      <c r="X7052" s="828">
        <f t="shared" si="664"/>
        <v>0</v>
      </c>
      <c r="Y7052" s="1069">
        <f>[5]building!Y7043</f>
        <v>0</v>
      </c>
      <c r="Z7052" s="749">
        <f t="shared" si="665"/>
        <v>0</v>
      </c>
      <c r="AA7052" s="1071"/>
      <c r="AB7052" s="1071"/>
    </row>
    <row r="7053" spans="23:28" ht="70.5" customHeight="1">
      <c r="W7053" s="829">
        <f t="shared" si="663"/>
        <v>0</v>
      </c>
      <c r="X7053" s="828">
        <f t="shared" si="664"/>
        <v>0</v>
      </c>
      <c r="Y7053" s="1069">
        <f>[5]building!Y7044</f>
        <v>0</v>
      </c>
      <c r="Z7053" s="749">
        <f t="shared" si="665"/>
        <v>0</v>
      </c>
      <c r="AA7053" s="1071"/>
      <c r="AB7053" s="1071"/>
    </row>
    <row r="7054" spans="23:28" ht="70.5" customHeight="1">
      <c r="W7054" s="829">
        <f t="shared" si="663"/>
        <v>0</v>
      </c>
      <c r="X7054" s="828">
        <f t="shared" si="664"/>
        <v>0</v>
      </c>
      <c r="Y7054" s="1069">
        <f>[5]building!Y7045</f>
        <v>0</v>
      </c>
      <c r="Z7054" s="749">
        <f t="shared" si="665"/>
        <v>0</v>
      </c>
      <c r="AA7054" s="1071"/>
      <c r="AB7054" s="1071"/>
    </row>
    <row r="7055" spans="23:28" ht="70.5" customHeight="1">
      <c r="W7055" s="829">
        <f t="shared" si="663"/>
        <v>0</v>
      </c>
      <c r="X7055" s="828">
        <f t="shared" si="664"/>
        <v>0</v>
      </c>
      <c r="Y7055" s="1069">
        <f>[5]building!Y7046</f>
        <v>0</v>
      </c>
      <c r="Z7055" s="749">
        <f t="shared" si="665"/>
        <v>0</v>
      </c>
      <c r="AA7055" s="1071"/>
      <c r="AB7055" s="1071"/>
    </row>
    <row r="7056" spans="23:28" ht="70.5" customHeight="1">
      <c r="W7056" s="829">
        <f t="shared" si="663"/>
        <v>0</v>
      </c>
      <c r="X7056" s="828">
        <f t="shared" si="664"/>
        <v>0</v>
      </c>
      <c r="Y7056" s="1069">
        <f>[5]building!Y7047</f>
        <v>0</v>
      </c>
      <c r="Z7056" s="749">
        <f t="shared" si="665"/>
        <v>0</v>
      </c>
      <c r="AA7056" s="1071"/>
      <c r="AB7056" s="1071"/>
    </row>
    <row r="7057" spans="23:28" ht="70.5" customHeight="1">
      <c r="W7057" s="829">
        <f t="shared" si="663"/>
        <v>0</v>
      </c>
      <c r="X7057" s="828">
        <f t="shared" si="664"/>
        <v>0</v>
      </c>
      <c r="Y7057" s="1069">
        <f>[5]building!Y7048</f>
        <v>0</v>
      </c>
      <c r="Z7057" s="749">
        <f t="shared" si="665"/>
        <v>0</v>
      </c>
      <c r="AA7057" s="1071"/>
      <c r="AB7057" s="1071"/>
    </row>
    <row r="7058" spans="23:28" ht="70.5" customHeight="1">
      <c r="W7058" s="829">
        <f t="shared" si="663"/>
        <v>0</v>
      </c>
      <c r="X7058" s="828">
        <f t="shared" si="664"/>
        <v>0</v>
      </c>
      <c r="Y7058" s="1069">
        <f>[5]building!Y7049</f>
        <v>0</v>
      </c>
      <c r="Z7058" s="749">
        <f t="shared" si="665"/>
        <v>0</v>
      </c>
      <c r="AA7058" s="1071"/>
      <c r="AB7058" s="1071"/>
    </row>
    <row r="7059" spans="23:28" ht="70.5" customHeight="1">
      <c r="W7059" s="829">
        <f t="shared" si="663"/>
        <v>0</v>
      </c>
      <c r="X7059" s="828">
        <f t="shared" si="664"/>
        <v>0</v>
      </c>
      <c r="Y7059" s="1069">
        <f>[5]building!Y7050</f>
        <v>0</v>
      </c>
      <c r="Z7059" s="749">
        <f t="shared" si="665"/>
        <v>0</v>
      </c>
      <c r="AA7059" s="1071"/>
      <c r="AB7059" s="1071"/>
    </row>
    <row r="7060" spans="23:28" ht="70.5" customHeight="1">
      <c r="W7060" s="829">
        <f t="shared" si="663"/>
        <v>0</v>
      </c>
      <c r="X7060" s="828">
        <f t="shared" si="664"/>
        <v>0</v>
      </c>
      <c r="Y7060" s="1069">
        <f>[5]building!Y7051</f>
        <v>0</v>
      </c>
      <c r="Z7060" s="749">
        <f t="shared" si="665"/>
        <v>0</v>
      </c>
      <c r="AA7060" s="1071"/>
      <c r="AB7060" s="1071"/>
    </row>
    <row r="7061" spans="23:28" ht="70.5" customHeight="1">
      <c r="W7061" s="829">
        <f t="shared" si="663"/>
        <v>0</v>
      </c>
      <c r="X7061" s="828">
        <f t="shared" si="664"/>
        <v>0</v>
      </c>
      <c r="Y7061" s="1069">
        <f>[5]building!Y7052</f>
        <v>0</v>
      </c>
      <c r="Z7061" s="749">
        <f t="shared" si="665"/>
        <v>0</v>
      </c>
      <c r="AA7061" s="1071"/>
      <c r="AB7061" s="1071"/>
    </row>
    <row r="7062" spans="23:28" ht="70.5" customHeight="1">
      <c r="W7062" s="829">
        <f t="shared" si="663"/>
        <v>0</v>
      </c>
      <c r="X7062" s="828">
        <f t="shared" si="664"/>
        <v>0</v>
      </c>
      <c r="Y7062" s="1069">
        <f>[5]building!Y7053</f>
        <v>0</v>
      </c>
      <c r="Z7062" s="749">
        <f t="shared" si="665"/>
        <v>0</v>
      </c>
      <c r="AA7062" s="1071"/>
      <c r="AB7062" s="1071"/>
    </row>
    <row r="7063" spans="23:28" ht="70.5" customHeight="1">
      <c r="W7063" s="829">
        <f t="shared" si="663"/>
        <v>0</v>
      </c>
      <c r="X7063" s="828">
        <f t="shared" si="664"/>
        <v>0</v>
      </c>
      <c r="Y7063" s="1069">
        <f>[5]building!Y7054</f>
        <v>0</v>
      </c>
      <c r="Z7063" s="749">
        <f t="shared" si="665"/>
        <v>0</v>
      </c>
      <c r="AA7063" s="1071"/>
      <c r="AB7063" s="1071"/>
    </row>
    <row r="7064" spans="23:28" ht="70.5" customHeight="1">
      <c r="W7064" s="829">
        <f t="shared" si="663"/>
        <v>0</v>
      </c>
      <c r="X7064" s="828">
        <f t="shared" si="664"/>
        <v>0</v>
      </c>
      <c r="Y7064" s="1069">
        <f>[5]building!Y7055</f>
        <v>0</v>
      </c>
      <c r="Z7064" s="749">
        <f t="shared" si="665"/>
        <v>0</v>
      </c>
      <c r="AA7064" s="1071"/>
      <c r="AB7064" s="1071"/>
    </row>
    <row r="7065" spans="23:28" ht="70.5" customHeight="1">
      <c r="W7065" s="829">
        <f t="shared" si="663"/>
        <v>0</v>
      </c>
      <c r="X7065" s="828">
        <f t="shared" si="664"/>
        <v>0</v>
      </c>
      <c r="Y7065" s="1069">
        <f>[5]building!Y7056</f>
        <v>0</v>
      </c>
      <c r="Z7065" s="749">
        <f t="shared" si="665"/>
        <v>0</v>
      </c>
      <c r="AA7065" s="1071"/>
      <c r="AB7065" s="1071"/>
    </row>
    <row r="7066" spans="23:28" ht="70.5" customHeight="1">
      <c r="W7066" s="829">
        <f t="shared" si="663"/>
        <v>0</v>
      </c>
      <c r="X7066" s="828">
        <f t="shared" si="664"/>
        <v>0</v>
      </c>
      <c r="Y7066" s="1069">
        <f>[5]building!Y7057</f>
        <v>0</v>
      </c>
      <c r="Z7066" s="749">
        <f t="shared" si="665"/>
        <v>0</v>
      </c>
      <c r="AA7066" s="1071"/>
      <c r="AB7066" s="1071"/>
    </row>
    <row r="7067" spans="23:28" ht="70.5" customHeight="1">
      <c r="W7067" s="829">
        <f t="shared" si="663"/>
        <v>0</v>
      </c>
      <c r="X7067" s="828">
        <f t="shared" si="664"/>
        <v>0</v>
      </c>
      <c r="Y7067" s="1069">
        <f>[5]building!Y7058</f>
        <v>0</v>
      </c>
      <c r="Z7067" s="749">
        <f t="shared" si="665"/>
        <v>0</v>
      </c>
      <c r="AA7067" s="1071"/>
      <c r="AB7067" s="1071"/>
    </row>
    <row r="7068" spans="23:28" ht="70.5" customHeight="1">
      <c r="W7068" s="829">
        <f t="shared" si="663"/>
        <v>0</v>
      </c>
      <c r="X7068" s="828">
        <f t="shared" si="664"/>
        <v>0</v>
      </c>
      <c r="Y7068" s="1069">
        <f>[5]building!Y7059</f>
        <v>0</v>
      </c>
      <c r="Z7068" s="749">
        <f t="shared" si="665"/>
        <v>0</v>
      </c>
      <c r="AA7068" s="1071"/>
      <c r="AB7068" s="1071"/>
    </row>
    <row r="7069" spans="23:28" ht="70.5" customHeight="1">
      <c r="W7069" s="829">
        <f t="shared" si="663"/>
        <v>0</v>
      </c>
      <c r="X7069" s="828">
        <f t="shared" si="664"/>
        <v>0</v>
      </c>
      <c r="Y7069" s="1069">
        <f>[5]building!Y7060</f>
        <v>0</v>
      </c>
      <c r="Z7069" s="749">
        <f t="shared" si="665"/>
        <v>0</v>
      </c>
      <c r="AA7069" s="1071"/>
      <c r="AB7069" s="1071"/>
    </row>
    <row r="7070" spans="23:28" ht="70.5" customHeight="1">
      <c r="W7070" s="829">
        <f t="shared" ref="W7070:W7133" si="666">G7070+I7070+K7070+M7070+O7070+Q7070+S7070+U7070</f>
        <v>0</v>
      </c>
      <c r="X7070" s="828">
        <f t="shared" ref="X7070:X7133" si="667">W7070*C7070</f>
        <v>0</v>
      </c>
      <c r="Y7070" s="1069">
        <f>[5]building!Y7061</f>
        <v>0</v>
      </c>
      <c r="Z7070" s="749">
        <f t="shared" ref="Z7070:Z7133" si="668">Y7070*C7070</f>
        <v>0</v>
      </c>
      <c r="AA7070" s="1071"/>
      <c r="AB7070" s="1071"/>
    </row>
    <row r="7071" spans="23:28" ht="70.5" customHeight="1">
      <c r="W7071" s="829">
        <f t="shared" si="666"/>
        <v>0</v>
      </c>
      <c r="X7071" s="828">
        <f t="shared" si="667"/>
        <v>0</v>
      </c>
      <c r="Y7071" s="1069">
        <f>[5]building!Y7062</f>
        <v>0</v>
      </c>
      <c r="Z7071" s="749">
        <f t="shared" si="668"/>
        <v>0</v>
      </c>
      <c r="AA7071" s="1071"/>
      <c r="AB7071" s="1071"/>
    </row>
    <row r="7072" spans="23:28" ht="70.5" customHeight="1">
      <c r="W7072" s="829">
        <f t="shared" si="666"/>
        <v>0</v>
      </c>
      <c r="X7072" s="828">
        <f t="shared" si="667"/>
        <v>0</v>
      </c>
      <c r="Y7072" s="1069">
        <f>[5]building!Y7063</f>
        <v>0</v>
      </c>
      <c r="Z7072" s="749">
        <f t="shared" si="668"/>
        <v>0</v>
      </c>
      <c r="AA7072" s="1071"/>
      <c r="AB7072" s="1071"/>
    </row>
    <row r="7073" spans="23:28" ht="70.5" customHeight="1">
      <c r="W7073" s="829">
        <f t="shared" si="666"/>
        <v>0</v>
      </c>
      <c r="X7073" s="828">
        <f t="shared" si="667"/>
        <v>0</v>
      </c>
      <c r="Y7073" s="1069">
        <f>[5]building!Y7064</f>
        <v>0</v>
      </c>
      <c r="Z7073" s="749">
        <f t="shared" si="668"/>
        <v>0</v>
      </c>
      <c r="AA7073" s="1071"/>
      <c r="AB7073" s="1071"/>
    </row>
    <row r="7074" spans="23:28" ht="70.5" customHeight="1">
      <c r="W7074" s="829">
        <f t="shared" si="666"/>
        <v>0</v>
      </c>
      <c r="X7074" s="828">
        <f t="shared" si="667"/>
        <v>0</v>
      </c>
      <c r="Y7074" s="1069">
        <f>[5]building!Y7065</f>
        <v>0</v>
      </c>
      <c r="Z7074" s="749">
        <f t="shared" si="668"/>
        <v>0</v>
      </c>
      <c r="AA7074" s="1071"/>
      <c r="AB7074" s="1071"/>
    </row>
    <row r="7075" spans="23:28" ht="70.5" customHeight="1">
      <c r="W7075" s="829">
        <f t="shared" si="666"/>
        <v>0</v>
      </c>
      <c r="X7075" s="828">
        <f t="shared" si="667"/>
        <v>0</v>
      </c>
      <c r="Y7075" s="1069">
        <f>[5]building!Y7066</f>
        <v>0</v>
      </c>
      <c r="Z7075" s="749">
        <f t="shared" si="668"/>
        <v>0</v>
      </c>
      <c r="AA7075" s="1071"/>
      <c r="AB7075" s="1071"/>
    </row>
    <row r="7076" spans="23:28" ht="70.5" customHeight="1">
      <c r="W7076" s="829">
        <f t="shared" si="666"/>
        <v>0</v>
      </c>
      <c r="X7076" s="828">
        <f t="shared" si="667"/>
        <v>0</v>
      </c>
      <c r="Y7076" s="1069">
        <f>[5]building!Y7067</f>
        <v>0</v>
      </c>
      <c r="Z7076" s="749">
        <f t="shared" si="668"/>
        <v>0</v>
      </c>
      <c r="AA7076" s="1071"/>
      <c r="AB7076" s="1071"/>
    </row>
    <row r="7077" spans="23:28" ht="70.5" customHeight="1">
      <c r="W7077" s="829">
        <f t="shared" si="666"/>
        <v>0</v>
      </c>
      <c r="X7077" s="828">
        <f t="shared" si="667"/>
        <v>0</v>
      </c>
      <c r="Y7077" s="1069">
        <f>[5]building!Y7068</f>
        <v>0</v>
      </c>
      <c r="Z7077" s="749">
        <f t="shared" si="668"/>
        <v>0</v>
      </c>
      <c r="AA7077" s="1071"/>
      <c r="AB7077" s="1071"/>
    </row>
    <row r="7078" spans="23:28" ht="70.5" customHeight="1">
      <c r="W7078" s="829">
        <f t="shared" si="666"/>
        <v>0</v>
      </c>
      <c r="X7078" s="828">
        <f t="shared" si="667"/>
        <v>0</v>
      </c>
      <c r="Y7078" s="1069">
        <f>[5]building!Y7069</f>
        <v>0</v>
      </c>
      <c r="Z7078" s="749">
        <f t="shared" si="668"/>
        <v>0</v>
      </c>
      <c r="AA7078" s="1071"/>
      <c r="AB7078" s="1071"/>
    </row>
    <row r="7079" spans="23:28" ht="70.5" customHeight="1">
      <c r="W7079" s="829">
        <f t="shared" si="666"/>
        <v>0</v>
      </c>
      <c r="X7079" s="828">
        <f t="shared" si="667"/>
        <v>0</v>
      </c>
      <c r="Y7079" s="1069">
        <f>[5]building!Y7070</f>
        <v>0</v>
      </c>
      <c r="Z7079" s="749">
        <f t="shared" si="668"/>
        <v>0</v>
      </c>
      <c r="AA7079" s="1071"/>
      <c r="AB7079" s="1071"/>
    </row>
    <row r="7080" spans="23:28" ht="70.5" customHeight="1">
      <c r="W7080" s="829">
        <f t="shared" si="666"/>
        <v>0</v>
      </c>
      <c r="X7080" s="828">
        <f t="shared" si="667"/>
        <v>0</v>
      </c>
      <c r="Y7080" s="1069">
        <f>[5]building!Y7071</f>
        <v>0</v>
      </c>
      <c r="Z7080" s="749">
        <f t="shared" si="668"/>
        <v>0</v>
      </c>
      <c r="AA7080" s="1071"/>
      <c r="AB7080" s="1071"/>
    </row>
    <row r="7081" spans="23:28" ht="70.5" customHeight="1">
      <c r="W7081" s="829">
        <f t="shared" si="666"/>
        <v>0</v>
      </c>
      <c r="X7081" s="828">
        <f t="shared" si="667"/>
        <v>0</v>
      </c>
      <c r="Y7081" s="1069">
        <f>[5]building!Y7072</f>
        <v>0</v>
      </c>
      <c r="Z7081" s="749">
        <f t="shared" si="668"/>
        <v>0</v>
      </c>
      <c r="AA7081" s="1071"/>
      <c r="AB7081" s="1071"/>
    </row>
    <row r="7082" spans="23:28" ht="70.5" customHeight="1">
      <c r="W7082" s="829">
        <f t="shared" si="666"/>
        <v>0</v>
      </c>
      <c r="X7082" s="828">
        <f t="shared" si="667"/>
        <v>0</v>
      </c>
      <c r="Y7082" s="1069">
        <f>[5]building!Y7073</f>
        <v>0</v>
      </c>
      <c r="Z7082" s="749">
        <f t="shared" si="668"/>
        <v>0</v>
      </c>
      <c r="AA7082" s="1071"/>
      <c r="AB7082" s="1071"/>
    </row>
    <row r="7083" spans="23:28" ht="70.5" customHeight="1">
      <c r="W7083" s="829">
        <f t="shared" si="666"/>
        <v>0</v>
      </c>
      <c r="X7083" s="828">
        <f t="shared" si="667"/>
        <v>0</v>
      </c>
      <c r="Y7083" s="1069">
        <f>[5]building!Y7074</f>
        <v>0</v>
      </c>
      <c r="Z7083" s="749">
        <f t="shared" si="668"/>
        <v>0</v>
      </c>
      <c r="AA7083" s="1071"/>
      <c r="AB7083" s="1071"/>
    </row>
    <row r="7084" spans="23:28" ht="70.5" customHeight="1">
      <c r="W7084" s="829">
        <f t="shared" si="666"/>
        <v>0</v>
      </c>
      <c r="X7084" s="828">
        <f t="shared" si="667"/>
        <v>0</v>
      </c>
      <c r="Y7084" s="1069">
        <f>[5]building!Y7075</f>
        <v>0</v>
      </c>
      <c r="Z7084" s="749">
        <f t="shared" si="668"/>
        <v>0</v>
      </c>
      <c r="AA7084" s="1071"/>
      <c r="AB7084" s="1071"/>
    </row>
    <row r="7085" spans="23:28" ht="70.5" customHeight="1">
      <c r="W7085" s="829">
        <f t="shared" si="666"/>
        <v>0</v>
      </c>
      <c r="X7085" s="828">
        <f t="shared" si="667"/>
        <v>0</v>
      </c>
      <c r="Y7085" s="1069">
        <f>[5]building!Y7076</f>
        <v>0</v>
      </c>
      <c r="Z7085" s="749">
        <f t="shared" si="668"/>
        <v>0</v>
      </c>
      <c r="AA7085" s="1071"/>
      <c r="AB7085" s="1071"/>
    </row>
    <row r="7086" spans="23:28" ht="70.5" customHeight="1">
      <c r="W7086" s="829">
        <f t="shared" si="666"/>
        <v>0</v>
      </c>
      <c r="X7086" s="828">
        <f t="shared" si="667"/>
        <v>0</v>
      </c>
      <c r="Y7086" s="1069">
        <f>[5]building!Y7077</f>
        <v>0</v>
      </c>
      <c r="Z7086" s="749">
        <f t="shared" si="668"/>
        <v>0</v>
      </c>
      <c r="AA7086" s="1071"/>
      <c r="AB7086" s="1071"/>
    </row>
    <row r="7087" spans="23:28" ht="70.5" customHeight="1">
      <c r="W7087" s="829">
        <f t="shared" si="666"/>
        <v>0</v>
      </c>
      <c r="X7087" s="828">
        <f t="shared" si="667"/>
        <v>0</v>
      </c>
      <c r="Y7087" s="1069">
        <f>[5]building!Y7078</f>
        <v>0</v>
      </c>
      <c r="Z7087" s="749">
        <f t="shared" si="668"/>
        <v>0</v>
      </c>
      <c r="AA7087" s="1071"/>
      <c r="AB7087" s="1071"/>
    </row>
    <row r="7088" spans="23:28" ht="70.5" customHeight="1">
      <c r="W7088" s="829">
        <f t="shared" si="666"/>
        <v>0</v>
      </c>
      <c r="X7088" s="828">
        <f t="shared" si="667"/>
        <v>0</v>
      </c>
      <c r="Y7088" s="1069">
        <f>[5]building!Y7079</f>
        <v>0</v>
      </c>
      <c r="Z7088" s="749">
        <f t="shared" si="668"/>
        <v>0</v>
      </c>
      <c r="AA7088" s="1071"/>
      <c r="AB7088" s="1071"/>
    </row>
    <row r="7089" spans="23:28" ht="70.5" customHeight="1">
      <c r="W7089" s="829">
        <f t="shared" si="666"/>
        <v>0</v>
      </c>
      <c r="X7089" s="828">
        <f t="shared" si="667"/>
        <v>0</v>
      </c>
      <c r="Y7089" s="1069">
        <f>[5]building!Y7080</f>
        <v>0</v>
      </c>
      <c r="Z7089" s="749">
        <f t="shared" si="668"/>
        <v>0</v>
      </c>
      <c r="AA7089" s="1071"/>
      <c r="AB7089" s="1071"/>
    </row>
    <row r="7090" spans="23:28" ht="70.5" customHeight="1">
      <c r="W7090" s="829">
        <f t="shared" si="666"/>
        <v>0</v>
      </c>
      <c r="X7090" s="828">
        <f t="shared" si="667"/>
        <v>0</v>
      </c>
      <c r="Y7090" s="1069">
        <f>[5]building!Y7081</f>
        <v>0</v>
      </c>
      <c r="Z7090" s="749">
        <f t="shared" si="668"/>
        <v>0</v>
      </c>
      <c r="AA7090" s="1071"/>
      <c r="AB7090" s="1071"/>
    </row>
    <row r="7091" spans="23:28" ht="70.5" customHeight="1">
      <c r="W7091" s="829">
        <f t="shared" si="666"/>
        <v>0</v>
      </c>
      <c r="X7091" s="828">
        <f t="shared" si="667"/>
        <v>0</v>
      </c>
      <c r="Y7091" s="1069">
        <f>[5]building!Y7082</f>
        <v>0</v>
      </c>
      <c r="Z7091" s="749">
        <f t="shared" si="668"/>
        <v>0</v>
      </c>
      <c r="AA7091" s="1071"/>
      <c r="AB7091" s="1071"/>
    </row>
    <row r="7092" spans="23:28" ht="70.5" customHeight="1">
      <c r="W7092" s="829">
        <f t="shared" si="666"/>
        <v>0</v>
      </c>
      <c r="X7092" s="828">
        <f t="shared" si="667"/>
        <v>0</v>
      </c>
      <c r="Y7092" s="1069">
        <f>[5]building!Y7083</f>
        <v>0</v>
      </c>
      <c r="Z7092" s="749">
        <f t="shared" si="668"/>
        <v>0</v>
      </c>
      <c r="AA7092" s="1071"/>
      <c r="AB7092" s="1071"/>
    </row>
    <row r="7093" spans="23:28" ht="70.5" customHeight="1">
      <c r="W7093" s="829">
        <f t="shared" si="666"/>
        <v>0</v>
      </c>
      <c r="X7093" s="828">
        <f t="shared" si="667"/>
        <v>0</v>
      </c>
      <c r="Y7093" s="1069">
        <f>[5]building!Y7084</f>
        <v>0</v>
      </c>
      <c r="Z7093" s="749">
        <f t="shared" si="668"/>
        <v>0</v>
      </c>
      <c r="AA7093" s="1071"/>
      <c r="AB7093" s="1071"/>
    </row>
    <row r="7094" spans="23:28" ht="70.5" customHeight="1">
      <c r="W7094" s="829">
        <f t="shared" si="666"/>
        <v>0</v>
      </c>
      <c r="X7094" s="828">
        <f t="shared" si="667"/>
        <v>0</v>
      </c>
      <c r="Y7094" s="1069">
        <f>[5]building!Y7085</f>
        <v>0</v>
      </c>
      <c r="Z7094" s="749">
        <f t="shared" si="668"/>
        <v>0</v>
      </c>
      <c r="AA7094" s="1071"/>
      <c r="AB7094" s="1071"/>
    </row>
    <row r="7095" spans="23:28" ht="70.5" customHeight="1">
      <c r="W7095" s="829">
        <f t="shared" si="666"/>
        <v>0</v>
      </c>
      <c r="X7095" s="828">
        <f t="shared" si="667"/>
        <v>0</v>
      </c>
      <c r="Y7095" s="1069">
        <f>[5]building!Y7086</f>
        <v>0</v>
      </c>
      <c r="Z7095" s="749">
        <f t="shared" si="668"/>
        <v>0</v>
      </c>
      <c r="AA7095" s="1071"/>
      <c r="AB7095" s="1071"/>
    </row>
    <row r="7096" spans="23:28" ht="70.5" customHeight="1">
      <c r="W7096" s="829">
        <f t="shared" si="666"/>
        <v>0</v>
      </c>
      <c r="X7096" s="828">
        <f t="shared" si="667"/>
        <v>0</v>
      </c>
      <c r="Y7096" s="1069">
        <f>[5]building!Y7087</f>
        <v>0</v>
      </c>
      <c r="Z7096" s="749">
        <f t="shared" si="668"/>
        <v>0</v>
      </c>
      <c r="AA7096" s="1071"/>
      <c r="AB7096" s="1071"/>
    </row>
    <row r="7097" spans="23:28" ht="70.5" customHeight="1">
      <c r="W7097" s="829">
        <f t="shared" si="666"/>
        <v>0</v>
      </c>
      <c r="X7097" s="828">
        <f t="shared" si="667"/>
        <v>0</v>
      </c>
      <c r="Y7097" s="1069">
        <f>[5]building!Y7088</f>
        <v>0</v>
      </c>
      <c r="Z7097" s="749">
        <f t="shared" si="668"/>
        <v>0</v>
      </c>
      <c r="AA7097" s="1071"/>
      <c r="AB7097" s="1071"/>
    </row>
    <row r="7098" spans="23:28" ht="70.5" customHeight="1">
      <c r="W7098" s="829">
        <f t="shared" si="666"/>
        <v>0</v>
      </c>
      <c r="X7098" s="828">
        <f t="shared" si="667"/>
        <v>0</v>
      </c>
      <c r="Y7098" s="1069">
        <f>[5]building!Y7089</f>
        <v>0</v>
      </c>
      <c r="Z7098" s="749">
        <f t="shared" si="668"/>
        <v>0</v>
      </c>
      <c r="AA7098" s="1071"/>
      <c r="AB7098" s="1071"/>
    </row>
    <row r="7099" spans="23:28" ht="70.5" customHeight="1">
      <c r="W7099" s="829">
        <f t="shared" si="666"/>
        <v>0</v>
      </c>
      <c r="X7099" s="828">
        <f t="shared" si="667"/>
        <v>0</v>
      </c>
      <c r="Y7099" s="1069">
        <f>[5]building!Y7090</f>
        <v>0</v>
      </c>
      <c r="Z7099" s="749">
        <f t="shared" si="668"/>
        <v>0</v>
      </c>
      <c r="AA7099" s="1071"/>
      <c r="AB7099" s="1071"/>
    </row>
    <row r="7100" spans="23:28" ht="70.5" customHeight="1">
      <c r="W7100" s="829">
        <f t="shared" si="666"/>
        <v>0</v>
      </c>
      <c r="X7100" s="828">
        <f t="shared" si="667"/>
        <v>0</v>
      </c>
      <c r="Y7100" s="1069">
        <f>[5]building!Y7091</f>
        <v>0</v>
      </c>
      <c r="Z7100" s="749">
        <f t="shared" si="668"/>
        <v>0</v>
      </c>
      <c r="AA7100" s="1071"/>
      <c r="AB7100" s="1071"/>
    </row>
    <row r="7101" spans="23:28" ht="70.5" customHeight="1">
      <c r="W7101" s="829">
        <f t="shared" si="666"/>
        <v>0</v>
      </c>
      <c r="X7101" s="828">
        <f t="shared" si="667"/>
        <v>0</v>
      </c>
      <c r="Y7101" s="1069">
        <f>[5]building!Y7092</f>
        <v>0</v>
      </c>
      <c r="Z7101" s="749">
        <f t="shared" si="668"/>
        <v>0</v>
      </c>
      <c r="AA7101" s="1071"/>
      <c r="AB7101" s="1071"/>
    </row>
    <row r="7102" spans="23:28" ht="70.5" customHeight="1">
      <c r="W7102" s="829">
        <f t="shared" si="666"/>
        <v>0</v>
      </c>
      <c r="X7102" s="828">
        <f t="shared" si="667"/>
        <v>0</v>
      </c>
      <c r="Y7102" s="1069">
        <f>[5]building!Y7093</f>
        <v>0</v>
      </c>
      <c r="Z7102" s="749">
        <f t="shared" si="668"/>
        <v>0</v>
      </c>
      <c r="AA7102" s="1071"/>
      <c r="AB7102" s="1071"/>
    </row>
    <row r="7103" spans="23:28" ht="70.5" customHeight="1">
      <c r="W7103" s="829">
        <f t="shared" si="666"/>
        <v>0</v>
      </c>
      <c r="X7103" s="828">
        <f t="shared" si="667"/>
        <v>0</v>
      </c>
      <c r="Y7103" s="1069">
        <f>[5]building!Y7094</f>
        <v>0</v>
      </c>
      <c r="Z7103" s="749">
        <f t="shared" si="668"/>
        <v>0</v>
      </c>
      <c r="AA7103" s="1071"/>
      <c r="AB7103" s="1071"/>
    </row>
    <row r="7104" spans="23:28" ht="70.5" customHeight="1">
      <c r="W7104" s="829">
        <f t="shared" si="666"/>
        <v>0</v>
      </c>
      <c r="X7104" s="828">
        <f t="shared" si="667"/>
        <v>0</v>
      </c>
      <c r="Y7104" s="1069">
        <f>[5]building!Y7095</f>
        <v>0</v>
      </c>
      <c r="Z7104" s="749">
        <f t="shared" si="668"/>
        <v>0</v>
      </c>
      <c r="AA7104" s="1071"/>
      <c r="AB7104" s="1071"/>
    </row>
    <row r="7105" spans="23:28" ht="70.5" customHeight="1">
      <c r="W7105" s="829">
        <f t="shared" si="666"/>
        <v>0</v>
      </c>
      <c r="X7105" s="828">
        <f t="shared" si="667"/>
        <v>0</v>
      </c>
      <c r="Y7105" s="1069">
        <f>[5]building!Y7096</f>
        <v>0</v>
      </c>
      <c r="Z7105" s="749">
        <f t="shared" si="668"/>
        <v>0</v>
      </c>
      <c r="AA7105" s="1071"/>
      <c r="AB7105" s="1071"/>
    </row>
    <row r="7106" spans="23:28" ht="70.5" customHeight="1">
      <c r="W7106" s="829">
        <f t="shared" si="666"/>
        <v>0</v>
      </c>
      <c r="X7106" s="828">
        <f t="shared" si="667"/>
        <v>0</v>
      </c>
      <c r="Y7106" s="1069">
        <f>[5]building!Y7097</f>
        <v>0</v>
      </c>
      <c r="Z7106" s="749">
        <f t="shared" si="668"/>
        <v>0</v>
      </c>
      <c r="AA7106" s="1071"/>
      <c r="AB7106" s="1071"/>
    </row>
    <row r="7107" spans="23:28" ht="70.5" customHeight="1">
      <c r="W7107" s="829">
        <f t="shared" si="666"/>
        <v>0</v>
      </c>
      <c r="X7107" s="828">
        <f t="shared" si="667"/>
        <v>0</v>
      </c>
      <c r="Y7107" s="1069">
        <f>[5]building!Y7098</f>
        <v>0</v>
      </c>
      <c r="Z7107" s="749">
        <f t="shared" si="668"/>
        <v>0</v>
      </c>
      <c r="AA7107" s="1071"/>
      <c r="AB7107" s="1071"/>
    </row>
    <row r="7108" spans="23:28" ht="70.5" customHeight="1">
      <c r="W7108" s="829">
        <f t="shared" si="666"/>
        <v>0</v>
      </c>
      <c r="X7108" s="828">
        <f t="shared" si="667"/>
        <v>0</v>
      </c>
      <c r="Y7108" s="1069">
        <f>[5]building!Y7099</f>
        <v>0</v>
      </c>
      <c r="Z7108" s="749">
        <f t="shared" si="668"/>
        <v>0</v>
      </c>
      <c r="AA7108" s="1071"/>
      <c r="AB7108" s="1071"/>
    </row>
    <row r="7109" spans="23:28" ht="70.5" customHeight="1">
      <c r="W7109" s="829">
        <f t="shared" si="666"/>
        <v>0</v>
      </c>
      <c r="X7109" s="828">
        <f t="shared" si="667"/>
        <v>0</v>
      </c>
      <c r="Y7109" s="1069">
        <f>[5]building!Y7100</f>
        <v>0</v>
      </c>
      <c r="Z7109" s="749">
        <f t="shared" si="668"/>
        <v>0</v>
      </c>
      <c r="AA7109" s="1071"/>
      <c r="AB7109" s="1071"/>
    </row>
    <row r="7110" spans="23:28" ht="70.5" customHeight="1">
      <c r="W7110" s="829">
        <f t="shared" si="666"/>
        <v>0</v>
      </c>
      <c r="X7110" s="828">
        <f t="shared" si="667"/>
        <v>0</v>
      </c>
      <c r="Y7110" s="1069">
        <f>[5]building!Y7101</f>
        <v>0</v>
      </c>
      <c r="Z7110" s="749">
        <f t="shared" si="668"/>
        <v>0</v>
      </c>
      <c r="AA7110" s="1071"/>
      <c r="AB7110" s="1071"/>
    </row>
    <row r="7111" spans="23:28" ht="70.5" customHeight="1">
      <c r="W7111" s="829">
        <f t="shared" si="666"/>
        <v>0</v>
      </c>
      <c r="X7111" s="828">
        <f t="shared" si="667"/>
        <v>0</v>
      </c>
      <c r="Y7111" s="1069">
        <f>[5]building!Y7102</f>
        <v>0</v>
      </c>
      <c r="Z7111" s="749">
        <f t="shared" si="668"/>
        <v>0</v>
      </c>
      <c r="AA7111" s="1071"/>
      <c r="AB7111" s="1071"/>
    </row>
    <row r="7112" spans="23:28" ht="70.5" customHeight="1">
      <c r="W7112" s="829">
        <f t="shared" si="666"/>
        <v>0</v>
      </c>
      <c r="X7112" s="828">
        <f t="shared" si="667"/>
        <v>0</v>
      </c>
      <c r="Y7112" s="1069">
        <f>[5]building!Y7103</f>
        <v>0</v>
      </c>
      <c r="Z7112" s="749">
        <f t="shared" si="668"/>
        <v>0</v>
      </c>
      <c r="AA7112" s="1071"/>
      <c r="AB7112" s="1071"/>
    </row>
    <row r="7113" spans="23:28" ht="70.5" customHeight="1">
      <c r="W7113" s="829">
        <f t="shared" si="666"/>
        <v>0</v>
      </c>
      <c r="X7113" s="828">
        <f t="shared" si="667"/>
        <v>0</v>
      </c>
      <c r="Y7113" s="1069">
        <f>[5]building!Y7104</f>
        <v>0</v>
      </c>
      <c r="Z7113" s="749">
        <f t="shared" si="668"/>
        <v>0</v>
      </c>
      <c r="AA7113" s="1071"/>
      <c r="AB7113" s="1071"/>
    </row>
    <row r="7114" spans="23:28" ht="70.5" customHeight="1">
      <c r="W7114" s="829">
        <f t="shared" si="666"/>
        <v>0</v>
      </c>
      <c r="X7114" s="828">
        <f t="shared" si="667"/>
        <v>0</v>
      </c>
      <c r="Y7114" s="1069">
        <f>[5]building!Y7105</f>
        <v>0</v>
      </c>
      <c r="Z7114" s="749">
        <f t="shared" si="668"/>
        <v>0</v>
      </c>
      <c r="AA7114" s="1071"/>
      <c r="AB7114" s="1071"/>
    </row>
    <row r="7115" spans="23:28" ht="70.5" customHeight="1">
      <c r="W7115" s="829">
        <f t="shared" si="666"/>
        <v>0</v>
      </c>
      <c r="X7115" s="828">
        <f t="shared" si="667"/>
        <v>0</v>
      </c>
      <c r="Y7115" s="1069">
        <f>[5]building!Y7106</f>
        <v>0</v>
      </c>
      <c r="Z7115" s="749">
        <f t="shared" si="668"/>
        <v>0</v>
      </c>
      <c r="AA7115" s="1071"/>
      <c r="AB7115" s="1071"/>
    </row>
    <row r="7116" spans="23:28" ht="70.5" customHeight="1">
      <c r="W7116" s="829">
        <f t="shared" si="666"/>
        <v>0</v>
      </c>
      <c r="X7116" s="828">
        <f t="shared" si="667"/>
        <v>0</v>
      </c>
      <c r="Y7116" s="1069">
        <f>[5]building!Y7107</f>
        <v>0</v>
      </c>
      <c r="Z7116" s="749">
        <f t="shared" si="668"/>
        <v>0</v>
      </c>
      <c r="AA7116" s="1071"/>
      <c r="AB7116" s="1071"/>
    </row>
    <row r="7117" spans="23:28" ht="70.5" customHeight="1">
      <c r="W7117" s="829">
        <f t="shared" si="666"/>
        <v>0</v>
      </c>
      <c r="X7117" s="828">
        <f t="shared" si="667"/>
        <v>0</v>
      </c>
      <c r="Y7117" s="1069">
        <f>[5]building!Y7108</f>
        <v>0</v>
      </c>
      <c r="Z7117" s="749">
        <f t="shared" si="668"/>
        <v>0</v>
      </c>
      <c r="AA7117" s="1071"/>
      <c r="AB7117" s="1071"/>
    </row>
    <row r="7118" spans="23:28" ht="70.5" customHeight="1">
      <c r="W7118" s="829">
        <f t="shared" si="666"/>
        <v>0</v>
      </c>
      <c r="X7118" s="828">
        <f t="shared" si="667"/>
        <v>0</v>
      </c>
      <c r="Y7118" s="1069">
        <f>[5]building!Y7109</f>
        <v>0</v>
      </c>
      <c r="Z7118" s="749">
        <f t="shared" si="668"/>
        <v>0</v>
      </c>
      <c r="AA7118" s="1071"/>
      <c r="AB7118" s="1071"/>
    </row>
    <row r="7119" spans="23:28" ht="70.5" customHeight="1">
      <c r="W7119" s="829">
        <f t="shared" si="666"/>
        <v>0</v>
      </c>
      <c r="X7119" s="828">
        <f t="shared" si="667"/>
        <v>0</v>
      </c>
      <c r="Y7119" s="1069">
        <f>[5]building!Y7110</f>
        <v>0</v>
      </c>
      <c r="Z7119" s="749">
        <f t="shared" si="668"/>
        <v>0</v>
      </c>
      <c r="AA7119" s="1071"/>
      <c r="AB7119" s="1071"/>
    </row>
    <row r="7120" spans="23:28" ht="70.5" customHeight="1">
      <c r="W7120" s="829">
        <f t="shared" si="666"/>
        <v>0</v>
      </c>
      <c r="X7120" s="828">
        <f t="shared" si="667"/>
        <v>0</v>
      </c>
      <c r="Y7120" s="1069">
        <f>[5]building!Y7111</f>
        <v>0</v>
      </c>
      <c r="Z7120" s="749">
        <f t="shared" si="668"/>
        <v>0</v>
      </c>
      <c r="AA7120" s="1071"/>
      <c r="AB7120" s="1071"/>
    </row>
    <row r="7121" spans="23:28" ht="70.5" customHeight="1">
      <c r="W7121" s="829">
        <f t="shared" si="666"/>
        <v>0</v>
      </c>
      <c r="X7121" s="828">
        <f t="shared" si="667"/>
        <v>0</v>
      </c>
      <c r="Y7121" s="1069">
        <f>[5]building!Y7112</f>
        <v>0</v>
      </c>
      <c r="Z7121" s="749">
        <f t="shared" si="668"/>
        <v>0</v>
      </c>
      <c r="AA7121" s="1071"/>
      <c r="AB7121" s="1071"/>
    </row>
    <row r="7122" spans="23:28" ht="70.5" customHeight="1">
      <c r="W7122" s="829">
        <f t="shared" si="666"/>
        <v>0</v>
      </c>
      <c r="X7122" s="828">
        <f t="shared" si="667"/>
        <v>0</v>
      </c>
      <c r="Y7122" s="1069">
        <f>[5]building!Y7113</f>
        <v>0</v>
      </c>
      <c r="Z7122" s="749">
        <f t="shared" si="668"/>
        <v>0</v>
      </c>
      <c r="AA7122" s="1071"/>
      <c r="AB7122" s="1071"/>
    </row>
    <row r="7123" spans="23:28" ht="70.5" customHeight="1">
      <c r="W7123" s="829">
        <f t="shared" si="666"/>
        <v>0</v>
      </c>
      <c r="X7123" s="828">
        <f t="shared" si="667"/>
        <v>0</v>
      </c>
      <c r="Y7123" s="1069">
        <f>[5]building!Y7114</f>
        <v>0</v>
      </c>
      <c r="Z7123" s="749">
        <f t="shared" si="668"/>
        <v>0</v>
      </c>
      <c r="AA7123" s="1071"/>
      <c r="AB7123" s="1071"/>
    </row>
    <row r="7124" spans="23:28" ht="70.5" customHeight="1">
      <c r="W7124" s="829">
        <f t="shared" si="666"/>
        <v>0</v>
      </c>
      <c r="X7124" s="828">
        <f t="shared" si="667"/>
        <v>0</v>
      </c>
      <c r="Y7124" s="1069">
        <f>[5]building!Y7115</f>
        <v>0</v>
      </c>
      <c r="Z7124" s="749">
        <f t="shared" si="668"/>
        <v>0</v>
      </c>
      <c r="AA7124" s="1071"/>
      <c r="AB7124" s="1071"/>
    </row>
    <row r="7125" spans="23:28" ht="70.5" customHeight="1">
      <c r="W7125" s="829">
        <f t="shared" si="666"/>
        <v>0</v>
      </c>
      <c r="X7125" s="828">
        <f t="shared" si="667"/>
        <v>0</v>
      </c>
      <c r="Y7125" s="1069">
        <f>[5]building!Y7116</f>
        <v>0</v>
      </c>
      <c r="Z7125" s="749">
        <f t="shared" si="668"/>
        <v>0</v>
      </c>
      <c r="AA7125" s="1071"/>
      <c r="AB7125" s="1071"/>
    </row>
    <row r="7126" spans="23:28" ht="70.5" customHeight="1">
      <c r="W7126" s="829">
        <f t="shared" si="666"/>
        <v>0</v>
      </c>
      <c r="X7126" s="828">
        <f t="shared" si="667"/>
        <v>0</v>
      </c>
      <c r="Y7126" s="1069">
        <f>[5]building!Y7117</f>
        <v>0</v>
      </c>
      <c r="Z7126" s="749">
        <f t="shared" si="668"/>
        <v>0</v>
      </c>
      <c r="AA7126" s="1071"/>
      <c r="AB7126" s="1071"/>
    </row>
    <row r="7127" spans="23:28" ht="70.5" customHeight="1">
      <c r="W7127" s="829">
        <f t="shared" si="666"/>
        <v>0</v>
      </c>
      <c r="X7127" s="828">
        <f t="shared" si="667"/>
        <v>0</v>
      </c>
      <c r="Y7127" s="1069">
        <f>[5]building!Y7118</f>
        <v>0</v>
      </c>
      <c r="Z7127" s="749">
        <f t="shared" si="668"/>
        <v>0</v>
      </c>
      <c r="AA7127" s="1071"/>
      <c r="AB7127" s="1071"/>
    </row>
    <row r="7128" spans="23:28" ht="70.5" customHeight="1">
      <c r="W7128" s="829">
        <f t="shared" si="666"/>
        <v>0</v>
      </c>
      <c r="X7128" s="828">
        <f t="shared" si="667"/>
        <v>0</v>
      </c>
      <c r="Y7128" s="1069">
        <f>[5]building!Y7119</f>
        <v>0</v>
      </c>
      <c r="Z7128" s="749">
        <f t="shared" si="668"/>
        <v>0</v>
      </c>
      <c r="AA7128" s="1071"/>
      <c r="AB7128" s="1071"/>
    </row>
    <row r="7129" spans="23:28" ht="70.5" customHeight="1">
      <c r="W7129" s="829">
        <f t="shared" si="666"/>
        <v>0</v>
      </c>
      <c r="X7129" s="828">
        <f t="shared" si="667"/>
        <v>0</v>
      </c>
      <c r="Y7129" s="1069">
        <f>[5]building!Y7120</f>
        <v>0</v>
      </c>
      <c r="Z7129" s="749">
        <f t="shared" si="668"/>
        <v>0</v>
      </c>
      <c r="AA7129" s="1071"/>
      <c r="AB7129" s="1071"/>
    </row>
    <row r="7130" spans="23:28" ht="70.5" customHeight="1">
      <c r="W7130" s="829">
        <f t="shared" si="666"/>
        <v>0</v>
      </c>
      <c r="X7130" s="828">
        <f t="shared" si="667"/>
        <v>0</v>
      </c>
      <c r="Y7130" s="1069">
        <f>[5]building!Y7121</f>
        <v>0</v>
      </c>
      <c r="Z7130" s="749">
        <f t="shared" si="668"/>
        <v>0</v>
      </c>
      <c r="AA7130" s="1071"/>
      <c r="AB7130" s="1071"/>
    </row>
    <row r="7131" spans="23:28" ht="70.5" customHeight="1">
      <c r="W7131" s="829">
        <f t="shared" si="666"/>
        <v>0</v>
      </c>
      <c r="X7131" s="828">
        <f t="shared" si="667"/>
        <v>0</v>
      </c>
      <c r="Y7131" s="1069">
        <f>[5]building!Y7122</f>
        <v>0</v>
      </c>
      <c r="Z7131" s="749">
        <f t="shared" si="668"/>
        <v>0</v>
      </c>
      <c r="AA7131" s="1071"/>
      <c r="AB7131" s="1071"/>
    </row>
    <row r="7132" spans="23:28" ht="70.5" customHeight="1">
      <c r="W7132" s="829">
        <f t="shared" si="666"/>
        <v>0</v>
      </c>
      <c r="X7132" s="828">
        <f t="shared" si="667"/>
        <v>0</v>
      </c>
      <c r="Y7132" s="1069">
        <f>[5]building!Y7123</f>
        <v>0</v>
      </c>
      <c r="Z7132" s="749">
        <f t="shared" si="668"/>
        <v>0</v>
      </c>
      <c r="AA7132" s="1071"/>
      <c r="AB7132" s="1071"/>
    </row>
    <row r="7133" spans="23:28" ht="70.5" customHeight="1">
      <c r="W7133" s="829">
        <f t="shared" si="666"/>
        <v>0</v>
      </c>
      <c r="X7133" s="828">
        <f t="shared" si="667"/>
        <v>0</v>
      </c>
      <c r="Y7133" s="1069">
        <f>[5]building!Y7124</f>
        <v>0</v>
      </c>
      <c r="Z7133" s="749">
        <f t="shared" si="668"/>
        <v>0</v>
      </c>
      <c r="AA7133" s="1071"/>
      <c r="AB7133" s="1071"/>
    </row>
    <row r="7134" spans="23:28" ht="70.5" customHeight="1">
      <c r="W7134" s="829">
        <f t="shared" ref="W7134:W7197" si="669">G7134+I7134+K7134+M7134+O7134+Q7134+S7134+U7134</f>
        <v>0</v>
      </c>
      <c r="X7134" s="828">
        <f t="shared" ref="X7134:X7197" si="670">W7134*C7134</f>
        <v>0</v>
      </c>
      <c r="Y7134" s="1069">
        <f>[5]building!Y7125</f>
        <v>0</v>
      </c>
      <c r="Z7134" s="749">
        <f t="shared" ref="Z7134:Z7197" si="671">Y7134*C7134</f>
        <v>0</v>
      </c>
      <c r="AA7134" s="1071"/>
      <c r="AB7134" s="1071"/>
    </row>
    <row r="7135" spans="23:28" ht="70.5" customHeight="1">
      <c r="W7135" s="829">
        <f t="shared" si="669"/>
        <v>0</v>
      </c>
      <c r="X7135" s="828">
        <f t="shared" si="670"/>
        <v>0</v>
      </c>
      <c r="Y7135" s="1069">
        <f>[5]building!Y7126</f>
        <v>0</v>
      </c>
      <c r="Z7135" s="749">
        <f t="shared" si="671"/>
        <v>0</v>
      </c>
      <c r="AA7135" s="1071"/>
      <c r="AB7135" s="1071"/>
    </row>
    <row r="7136" spans="23:28" ht="70.5" customHeight="1">
      <c r="W7136" s="829">
        <f t="shared" si="669"/>
        <v>0</v>
      </c>
      <c r="X7136" s="828">
        <f t="shared" si="670"/>
        <v>0</v>
      </c>
      <c r="Y7136" s="1069">
        <f>[5]building!Y7127</f>
        <v>0</v>
      </c>
      <c r="Z7136" s="749">
        <f t="shared" si="671"/>
        <v>0</v>
      </c>
      <c r="AA7136" s="1071"/>
      <c r="AB7136" s="1071"/>
    </row>
    <row r="7137" spans="23:28" ht="70.5" customHeight="1">
      <c r="W7137" s="829">
        <f t="shared" si="669"/>
        <v>0</v>
      </c>
      <c r="X7137" s="828">
        <f t="shared" si="670"/>
        <v>0</v>
      </c>
      <c r="Y7137" s="1069">
        <f>[5]building!Y7128</f>
        <v>0</v>
      </c>
      <c r="Z7137" s="749">
        <f t="shared" si="671"/>
        <v>0</v>
      </c>
      <c r="AA7137" s="1071"/>
      <c r="AB7137" s="1071"/>
    </row>
    <row r="7138" spans="23:28" ht="70.5" customHeight="1">
      <c r="W7138" s="829">
        <f t="shared" si="669"/>
        <v>0</v>
      </c>
      <c r="X7138" s="828">
        <f t="shared" si="670"/>
        <v>0</v>
      </c>
      <c r="Y7138" s="1069">
        <f>[5]building!Y7129</f>
        <v>0</v>
      </c>
      <c r="Z7138" s="749">
        <f t="shared" si="671"/>
        <v>0</v>
      </c>
      <c r="AA7138" s="1071"/>
      <c r="AB7138" s="1071"/>
    </row>
    <row r="7139" spans="23:28" ht="70.5" customHeight="1">
      <c r="W7139" s="829">
        <f t="shared" si="669"/>
        <v>0</v>
      </c>
      <c r="X7139" s="828">
        <f t="shared" si="670"/>
        <v>0</v>
      </c>
      <c r="Y7139" s="1069">
        <f>[5]building!Y7130</f>
        <v>0</v>
      </c>
      <c r="Z7139" s="749">
        <f t="shared" si="671"/>
        <v>0</v>
      </c>
      <c r="AA7139" s="1071"/>
      <c r="AB7139" s="1071"/>
    </row>
    <row r="7140" spans="23:28" ht="70.5" customHeight="1">
      <c r="W7140" s="829">
        <f t="shared" si="669"/>
        <v>0</v>
      </c>
      <c r="X7140" s="828">
        <f t="shared" si="670"/>
        <v>0</v>
      </c>
      <c r="Y7140" s="1069">
        <f>[5]building!Y7131</f>
        <v>0</v>
      </c>
      <c r="Z7140" s="749">
        <f t="shared" si="671"/>
        <v>0</v>
      </c>
      <c r="AA7140" s="1071"/>
      <c r="AB7140" s="1071"/>
    </row>
    <row r="7141" spans="23:28" ht="70.5" customHeight="1">
      <c r="W7141" s="829">
        <f t="shared" si="669"/>
        <v>0</v>
      </c>
      <c r="X7141" s="828">
        <f t="shared" si="670"/>
        <v>0</v>
      </c>
      <c r="Y7141" s="1069">
        <f>[5]building!Y7132</f>
        <v>0</v>
      </c>
      <c r="Z7141" s="749">
        <f t="shared" si="671"/>
        <v>0</v>
      </c>
      <c r="AA7141" s="1071"/>
      <c r="AB7141" s="1071"/>
    </row>
    <row r="7142" spans="23:28" ht="70.5" customHeight="1">
      <c r="W7142" s="829">
        <f t="shared" si="669"/>
        <v>0</v>
      </c>
      <c r="X7142" s="828">
        <f t="shared" si="670"/>
        <v>0</v>
      </c>
      <c r="Y7142" s="1069">
        <f>[5]building!Y7133</f>
        <v>0</v>
      </c>
      <c r="Z7142" s="749">
        <f t="shared" si="671"/>
        <v>0</v>
      </c>
      <c r="AA7142" s="1071"/>
      <c r="AB7142" s="1071"/>
    </row>
    <row r="7143" spans="23:28" ht="70.5" customHeight="1">
      <c r="W7143" s="829">
        <f t="shared" si="669"/>
        <v>0</v>
      </c>
      <c r="X7143" s="828">
        <f t="shared" si="670"/>
        <v>0</v>
      </c>
      <c r="Y7143" s="1069">
        <f>[5]building!Y7134</f>
        <v>0</v>
      </c>
      <c r="Z7143" s="749">
        <f t="shared" si="671"/>
        <v>0</v>
      </c>
      <c r="AA7143" s="1071"/>
      <c r="AB7143" s="1071"/>
    </row>
    <row r="7144" spans="23:28" ht="70.5" customHeight="1">
      <c r="W7144" s="829">
        <f t="shared" si="669"/>
        <v>0</v>
      </c>
      <c r="X7144" s="828">
        <f t="shared" si="670"/>
        <v>0</v>
      </c>
      <c r="Y7144" s="1069">
        <f>[5]building!Y7135</f>
        <v>0</v>
      </c>
      <c r="Z7144" s="749">
        <f t="shared" si="671"/>
        <v>0</v>
      </c>
      <c r="AA7144" s="1071"/>
      <c r="AB7144" s="1071"/>
    </row>
    <row r="7145" spans="23:28" ht="70.5" customHeight="1">
      <c r="W7145" s="829">
        <f t="shared" si="669"/>
        <v>0</v>
      </c>
      <c r="X7145" s="828">
        <f t="shared" si="670"/>
        <v>0</v>
      </c>
      <c r="Y7145" s="1069">
        <f>[5]building!Y7136</f>
        <v>0</v>
      </c>
      <c r="Z7145" s="749">
        <f t="shared" si="671"/>
        <v>0</v>
      </c>
      <c r="AA7145" s="1071"/>
      <c r="AB7145" s="1071"/>
    </row>
    <row r="7146" spans="23:28" ht="70.5" customHeight="1">
      <c r="W7146" s="829">
        <f t="shared" si="669"/>
        <v>0</v>
      </c>
      <c r="X7146" s="828">
        <f t="shared" si="670"/>
        <v>0</v>
      </c>
      <c r="Y7146" s="1069">
        <f>[5]building!Y7137</f>
        <v>0</v>
      </c>
      <c r="Z7146" s="749">
        <f t="shared" si="671"/>
        <v>0</v>
      </c>
      <c r="AA7146" s="1071"/>
      <c r="AB7146" s="1071"/>
    </row>
    <row r="7147" spans="23:28" ht="70.5" customHeight="1">
      <c r="W7147" s="829">
        <f t="shared" si="669"/>
        <v>0</v>
      </c>
      <c r="X7147" s="828">
        <f t="shared" si="670"/>
        <v>0</v>
      </c>
      <c r="Y7147" s="1069">
        <f>[5]building!Y7138</f>
        <v>0</v>
      </c>
      <c r="Z7147" s="749">
        <f t="shared" si="671"/>
        <v>0</v>
      </c>
      <c r="AA7147" s="1071"/>
      <c r="AB7147" s="1071"/>
    </row>
    <row r="7148" spans="23:28" ht="70.5" customHeight="1">
      <c r="W7148" s="829">
        <f t="shared" si="669"/>
        <v>0</v>
      </c>
      <c r="X7148" s="828">
        <f t="shared" si="670"/>
        <v>0</v>
      </c>
      <c r="Y7148" s="1069">
        <f>[5]building!Y7139</f>
        <v>0</v>
      </c>
      <c r="Z7148" s="749">
        <f t="shared" si="671"/>
        <v>0</v>
      </c>
      <c r="AA7148" s="1071"/>
      <c r="AB7148" s="1071"/>
    </row>
    <row r="7149" spans="23:28" ht="70.5" customHeight="1">
      <c r="W7149" s="829">
        <f t="shared" si="669"/>
        <v>0</v>
      </c>
      <c r="X7149" s="828">
        <f t="shared" si="670"/>
        <v>0</v>
      </c>
      <c r="Y7149" s="1069">
        <f>[5]building!Y7140</f>
        <v>0</v>
      </c>
      <c r="Z7149" s="749">
        <f t="shared" si="671"/>
        <v>0</v>
      </c>
      <c r="AA7149" s="1071"/>
      <c r="AB7149" s="1071"/>
    </row>
    <row r="7150" spans="23:28" ht="70.5" customHeight="1">
      <c r="W7150" s="829">
        <f t="shared" si="669"/>
        <v>0</v>
      </c>
      <c r="X7150" s="828">
        <f t="shared" si="670"/>
        <v>0</v>
      </c>
      <c r="Y7150" s="1069">
        <f>[5]building!Y7141</f>
        <v>0</v>
      </c>
      <c r="Z7150" s="749">
        <f t="shared" si="671"/>
        <v>0</v>
      </c>
      <c r="AA7150" s="1071"/>
      <c r="AB7150" s="1071"/>
    </row>
    <row r="7151" spans="23:28" ht="70.5" customHeight="1">
      <c r="W7151" s="829">
        <f t="shared" si="669"/>
        <v>0</v>
      </c>
      <c r="X7151" s="828">
        <f t="shared" si="670"/>
        <v>0</v>
      </c>
      <c r="Y7151" s="1069">
        <f>[5]building!Y7142</f>
        <v>0</v>
      </c>
      <c r="Z7151" s="749">
        <f t="shared" si="671"/>
        <v>0</v>
      </c>
      <c r="AA7151" s="1071"/>
      <c r="AB7151" s="1071"/>
    </row>
    <row r="7152" spans="23:28" ht="70.5" customHeight="1">
      <c r="W7152" s="829">
        <f t="shared" si="669"/>
        <v>0</v>
      </c>
      <c r="X7152" s="828">
        <f t="shared" si="670"/>
        <v>0</v>
      </c>
      <c r="Y7152" s="1069">
        <f>[5]building!Y7143</f>
        <v>0</v>
      </c>
      <c r="Z7152" s="749">
        <f t="shared" si="671"/>
        <v>0</v>
      </c>
      <c r="AA7152" s="1071"/>
      <c r="AB7152" s="1071"/>
    </row>
    <row r="7153" spans="23:28" ht="70.5" customHeight="1">
      <c r="W7153" s="829">
        <f t="shared" si="669"/>
        <v>0</v>
      </c>
      <c r="X7153" s="828">
        <f t="shared" si="670"/>
        <v>0</v>
      </c>
      <c r="Y7153" s="1069">
        <f>[5]building!Y7144</f>
        <v>0</v>
      </c>
      <c r="Z7153" s="749">
        <f t="shared" si="671"/>
        <v>0</v>
      </c>
      <c r="AA7153" s="1071"/>
      <c r="AB7153" s="1071"/>
    </row>
    <row r="7154" spans="23:28" ht="70.5" customHeight="1">
      <c r="W7154" s="829">
        <f t="shared" si="669"/>
        <v>0</v>
      </c>
      <c r="X7154" s="828">
        <f t="shared" si="670"/>
        <v>0</v>
      </c>
      <c r="Y7154" s="1069">
        <f>[5]building!Y7145</f>
        <v>0</v>
      </c>
      <c r="Z7154" s="749">
        <f t="shared" si="671"/>
        <v>0</v>
      </c>
      <c r="AA7154" s="1071"/>
      <c r="AB7154" s="1071"/>
    </row>
    <row r="7155" spans="23:28" ht="70.5" customHeight="1">
      <c r="W7155" s="829">
        <f t="shared" si="669"/>
        <v>0</v>
      </c>
      <c r="X7155" s="828">
        <f t="shared" si="670"/>
        <v>0</v>
      </c>
      <c r="Y7155" s="1069">
        <f>[5]building!Y7146</f>
        <v>0</v>
      </c>
      <c r="Z7155" s="749">
        <f t="shared" si="671"/>
        <v>0</v>
      </c>
      <c r="AA7155" s="1071"/>
      <c r="AB7155" s="1071"/>
    </row>
    <row r="7156" spans="23:28" ht="70.5" customHeight="1">
      <c r="W7156" s="829">
        <f t="shared" si="669"/>
        <v>0</v>
      </c>
      <c r="X7156" s="828">
        <f t="shared" si="670"/>
        <v>0</v>
      </c>
      <c r="Y7156" s="1069">
        <f>[5]building!Y7147</f>
        <v>0</v>
      </c>
      <c r="Z7156" s="749">
        <f t="shared" si="671"/>
        <v>0</v>
      </c>
      <c r="AA7156" s="1071"/>
      <c r="AB7156" s="1071"/>
    </row>
    <row r="7157" spans="23:28" ht="70.5" customHeight="1">
      <c r="W7157" s="829">
        <f t="shared" si="669"/>
        <v>0</v>
      </c>
      <c r="X7157" s="828">
        <f t="shared" si="670"/>
        <v>0</v>
      </c>
      <c r="Y7157" s="1069">
        <f>[5]building!Y7148</f>
        <v>0</v>
      </c>
      <c r="Z7157" s="749">
        <f t="shared" si="671"/>
        <v>0</v>
      </c>
      <c r="AA7157" s="1071"/>
      <c r="AB7157" s="1071"/>
    </row>
    <row r="7158" spans="23:28" ht="70.5" customHeight="1">
      <c r="W7158" s="829">
        <f t="shared" si="669"/>
        <v>0</v>
      </c>
      <c r="X7158" s="828">
        <f t="shared" si="670"/>
        <v>0</v>
      </c>
      <c r="Y7158" s="1069">
        <f>[5]building!Y7149</f>
        <v>0</v>
      </c>
      <c r="Z7158" s="749">
        <f t="shared" si="671"/>
        <v>0</v>
      </c>
      <c r="AA7158" s="1071"/>
      <c r="AB7158" s="1071"/>
    </row>
    <row r="7159" spans="23:28" ht="70.5" customHeight="1">
      <c r="W7159" s="829">
        <f t="shared" si="669"/>
        <v>0</v>
      </c>
      <c r="X7159" s="828">
        <f t="shared" si="670"/>
        <v>0</v>
      </c>
      <c r="Y7159" s="1069">
        <f>[5]building!Y7150</f>
        <v>0</v>
      </c>
      <c r="Z7159" s="749">
        <f t="shared" si="671"/>
        <v>0</v>
      </c>
      <c r="AA7159" s="1071"/>
      <c r="AB7159" s="1071"/>
    </row>
    <row r="7160" spans="23:28" ht="70.5" customHeight="1">
      <c r="W7160" s="829">
        <f t="shared" si="669"/>
        <v>0</v>
      </c>
      <c r="X7160" s="828">
        <f t="shared" si="670"/>
        <v>0</v>
      </c>
      <c r="Y7160" s="1069">
        <f>[5]building!Y7151</f>
        <v>0</v>
      </c>
      <c r="Z7160" s="749">
        <f t="shared" si="671"/>
        <v>0</v>
      </c>
      <c r="AA7160" s="1071"/>
      <c r="AB7160" s="1071"/>
    </row>
    <row r="7161" spans="23:28" ht="70.5" customHeight="1">
      <c r="W7161" s="829">
        <f t="shared" si="669"/>
        <v>0</v>
      </c>
      <c r="X7161" s="828">
        <f t="shared" si="670"/>
        <v>0</v>
      </c>
      <c r="Y7161" s="1069">
        <f>[5]building!Y7152</f>
        <v>0</v>
      </c>
      <c r="Z7161" s="749">
        <f t="shared" si="671"/>
        <v>0</v>
      </c>
      <c r="AA7161" s="1071"/>
      <c r="AB7161" s="1071"/>
    </row>
    <row r="7162" spans="23:28" ht="70.5" customHeight="1">
      <c r="W7162" s="829">
        <f t="shared" si="669"/>
        <v>0</v>
      </c>
      <c r="X7162" s="828">
        <f t="shared" si="670"/>
        <v>0</v>
      </c>
      <c r="Y7162" s="1069">
        <f>[5]building!Y7153</f>
        <v>0</v>
      </c>
      <c r="Z7162" s="749">
        <f t="shared" si="671"/>
        <v>0</v>
      </c>
      <c r="AA7162" s="1071"/>
      <c r="AB7162" s="1071"/>
    </row>
    <row r="7163" spans="23:28" ht="70.5" customHeight="1">
      <c r="W7163" s="829">
        <f t="shared" si="669"/>
        <v>0</v>
      </c>
      <c r="X7163" s="828">
        <f t="shared" si="670"/>
        <v>0</v>
      </c>
      <c r="Y7163" s="1069">
        <f>[5]building!Y7154</f>
        <v>0</v>
      </c>
      <c r="Z7163" s="749">
        <f t="shared" si="671"/>
        <v>0</v>
      </c>
      <c r="AA7163" s="1071"/>
      <c r="AB7163" s="1071"/>
    </row>
    <row r="7164" spans="23:28" ht="70.5" customHeight="1">
      <c r="W7164" s="829">
        <f t="shared" si="669"/>
        <v>0</v>
      </c>
      <c r="X7164" s="828">
        <f t="shared" si="670"/>
        <v>0</v>
      </c>
      <c r="Y7164" s="1069">
        <f>[5]building!Y7155</f>
        <v>0</v>
      </c>
      <c r="Z7164" s="749">
        <f t="shared" si="671"/>
        <v>0</v>
      </c>
      <c r="AA7164" s="1071"/>
      <c r="AB7164" s="1071"/>
    </row>
    <row r="7165" spans="23:28" ht="70.5" customHeight="1">
      <c r="W7165" s="829">
        <f t="shared" si="669"/>
        <v>0</v>
      </c>
      <c r="X7165" s="828">
        <f t="shared" si="670"/>
        <v>0</v>
      </c>
      <c r="Y7165" s="1069">
        <f>[5]building!Y7156</f>
        <v>0</v>
      </c>
      <c r="Z7165" s="749">
        <f t="shared" si="671"/>
        <v>0</v>
      </c>
      <c r="AA7165" s="1071"/>
      <c r="AB7165" s="1071"/>
    </row>
    <row r="7166" spans="23:28" ht="70.5" customHeight="1">
      <c r="W7166" s="829">
        <f t="shared" si="669"/>
        <v>0</v>
      </c>
      <c r="X7166" s="828">
        <f t="shared" si="670"/>
        <v>0</v>
      </c>
      <c r="Y7166" s="1069">
        <f>[5]building!Y7157</f>
        <v>0</v>
      </c>
      <c r="Z7166" s="749">
        <f t="shared" si="671"/>
        <v>0</v>
      </c>
      <c r="AA7166" s="1071"/>
      <c r="AB7166" s="1071"/>
    </row>
    <row r="7167" spans="23:28" ht="70.5" customHeight="1">
      <c r="W7167" s="829">
        <f t="shared" si="669"/>
        <v>0</v>
      </c>
      <c r="X7167" s="828">
        <f t="shared" si="670"/>
        <v>0</v>
      </c>
      <c r="Y7167" s="1069">
        <f>[5]building!Y7158</f>
        <v>0</v>
      </c>
      <c r="Z7167" s="749">
        <f t="shared" si="671"/>
        <v>0</v>
      </c>
      <c r="AA7167" s="1071"/>
      <c r="AB7167" s="1071"/>
    </row>
    <row r="7168" spans="23:28" ht="70.5" customHeight="1">
      <c r="W7168" s="829">
        <f t="shared" si="669"/>
        <v>0</v>
      </c>
      <c r="X7168" s="828">
        <f t="shared" si="670"/>
        <v>0</v>
      </c>
      <c r="Y7168" s="1069">
        <f>[5]building!Y7159</f>
        <v>0</v>
      </c>
      <c r="Z7168" s="749">
        <f t="shared" si="671"/>
        <v>0</v>
      </c>
      <c r="AA7168" s="1071"/>
      <c r="AB7168" s="1071"/>
    </row>
    <row r="7169" spans="23:28" ht="70.5" customHeight="1">
      <c r="W7169" s="829">
        <f t="shared" si="669"/>
        <v>0</v>
      </c>
      <c r="X7169" s="828">
        <f t="shared" si="670"/>
        <v>0</v>
      </c>
      <c r="Y7169" s="1069">
        <f>[5]building!Y7160</f>
        <v>0</v>
      </c>
      <c r="Z7169" s="749">
        <f t="shared" si="671"/>
        <v>0</v>
      </c>
      <c r="AA7169" s="1071"/>
      <c r="AB7169" s="1071"/>
    </row>
    <row r="7170" spans="23:28" ht="70.5" customHeight="1">
      <c r="W7170" s="829">
        <f t="shared" si="669"/>
        <v>0</v>
      </c>
      <c r="X7170" s="828">
        <f t="shared" si="670"/>
        <v>0</v>
      </c>
      <c r="Y7170" s="1069">
        <f>[5]building!Y7161</f>
        <v>0</v>
      </c>
      <c r="Z7170" s="749">
        <f t="shared" si="671"/>
        <v>0</v>
      </c>
      <c r="AA7170" s="1071"/>
      <c r="AB7170" s="1071"/>
    </row>
    <row r="7171" spans="23:28" ht="70.5" customHeight="1">
      <c r="W7171" s="829">
        <f t="shared" si="669"/>
        <v>0</v>
      </c>
      <c r="X7171" s="828">
        <f t="shared" si="670"/>
        <v>0</v>
      </c>
      <c r="Y7171" s="1069">
        <f>[5]building!Y7162</f>
        <v>0</v>
      </c>
      <c r="Z7171" s="749">
        <f t="shared" si="671"/>
        <v>0</v>
      </c>
      <c r="AA7171" s="1071"/>
      <c r="AB7171" s="1071"/>
    </row>
    <row r="7172" spans="23:28" ht="70.5" customHeight="1">
      <c r="W7172" s="829">
        <f t="shared" si="669"/>
        <v>0</v>
      </c>
      <c r="X7172" s="828">
        <f t="shared" si="670"/>
        <v>0</v>
      </c>
      <c r="Y7172" s="1069">
        <f>[5]building!Y7163</f>
        <v>0</v>
      </c>
      <c r="Z7172" s="749">
        <f t="shared" si="671"/>
        <v>0</v>
      </c>
      <c r="AA7172" s="1071"/>
      <c r="AB7172" s="1071"/>
    </row>
    <row r="7173" spans="23:28" ht="70.5" customHeight="1">
      <c r="W7173" s="829">
        <f t="shared" si="669"/>
        <v>0</v>
      </c>
      <c r="X7173" s="828">
        <f t="shared" si="670"/>
        <v>0</v>
      </c>
      <c r="Y7173" s="1069">
        <f>[5]building!Y7164</f>
        <v>0</v>
      </c>
      <c r="Z7173" s="749">
        <f t="shared" si="671"/>
        <v>0</v>
      </c>
      <c r="AA7173" s="1071"/>
      <c r="AB7173" s="1071"/>
    </row>
    <row r="7174" spans="23:28" ht="70.5" customHeight="1">
      <c r="W7174" s="829">
        <f t="shared" si="669"/>
        <v>0</v>
      </c>
      <c r="X7174" s="828">
        <f t="shared" si="670"/>
        <v>0</v>
      </c>
      <c r="Y7174" s="1069">
        <f>[5]building!Y7165</f>
        <v>0</v>
      </c>
      <c r="Z7174" s="749">
        <f t="shared" si="671"/>
        <v>0</v>
      </c>
      <c r="AA7174" s="1071"/>
      <c r="AB7174" s="1071"/>
    </row>
    <row r="7175" spans="23:28" ht="70.5" customHeight="1">
      <c r="W7175" s="829">
        <f t="shared" si="669"/>
        <v>0</v>
      </c>
      <c r="X7175" s="828">
        <f t="shared" si="670"/>
        <v>0</v>
      </c>
      <c r="Y7175" s="1069">
        <f>[5]building!Y7166</f>
        <v>0</v>
      </c>
      <c r="Z7175" s="749">
        <f t="shared" si="671"/>
        <v>0</v>
      </c>
      <c r="AA7175" s="1071"/>
      <c r="AB7175" s="1071"/>
    </row>
    <row r="7176" spans="23:28" ht="70.5" customHeight="1">
      <c r="W7176" s="829">
        <f t="shared" si="669"/>
        <v>0</v>
      </c>
      <c r="X7176" s="828">
        <f t="shared" si="670"/>
        <v>0</v>
      </c>
      <c r="Y7176" s="1069">
        <f>[5]building!Y7167</f>
        <v>0</v>
      </c>
      <c r="Z7176" s="749">
        <f t="shared" si="671"/>
        <v>0</v>
      </c>
      <c r="AA7176" s="1071"/>
      <c r="AB7176" s="1071"/>
    </row>
    <row r="7177" spans="23:28" ht="70.5" customHeight="1">
      <c r="W7177" s="829">
        <f t="shared" si="669"/>
        <v>0</v>
      </c>
      <c r="X7177" s="828">
        <f t="shared" si="670"/>
        <v>0</v>
      </c>
      <c r="Y7177" s="1069">
        <f>[5]building!Y7168</f>
        <v>0</v>
      </c>
      <c r="Z7177" s="749">
        <f t="shared" si="671"/>
        <v>0</v>
      </c>
      <c r="AA7177" s="1071"/>
      <c r="AB7177" s="1071"/>
    </row>
    <row r="7178" spans="23:28" ht="70.5" customHeight="1">
      <c r="W7178" s="829">
        <f t="shared" si="669"/>
        <v>0</v>
      </c>
      <c r="X7178" s="828">
        <f t="shared" si="670"/>
        <v>0</v>
      </c>
      <c r="Y7178" s="1069">
        <f>[5]building!Y7169</f>
        <v>0</v>
      </c>
      <c r="Z7178" s="749">
        <f t="shared" si="671"/>
        <v>0</v>
      </c>
      <c r="AA7178" s="1071"/>
      <c r="AB7178" s="1071"/>
    </row>
    <row r="7179" spans="23:28" ht="70.5" customHeight="1">
      <c r="W7179" s="829">
        <f t="shared" si="669"/>
        <v>0</v>
      </c>
      <c r="X7179" s="828">
        <f t="shared" si="670"/>
        <v>0</v>
      </c>
      <c r="Y7179" s="1069">
        <f>[5]building!Y7170</f>
        <v>0</v>
      </c>
      <c r="Z7179" s="749">
        <f t="shared" si="671"/>
        <v>0</v>
      </c>
      <c r="AA7179" s="1071"/>
      <c r="AB7179" s="1071"/>
    </row>
    <row r="7180" spans="23:28" ht="70.5" customHeight="1">
      <c r="W7180" s="829">
        <f t="shared" si="669"/>
        <v>0</v>
      </c>
      <c r="X7180" s="828">
        <f t="shared" si="670"/>
        <v>0</v>
      </c>
      <c r="Y7180" s="1069">
        <f>[5]building!Y7171</f>
        <v>0</v>
      </c>
      <c r="Z7180" s="749">
        <f t="shared" si="671"/>
        <v>0</v>
      </c>
      <c r="AA7180" s="1071"/>
      <c r="AB7180" s="1071"/>
    </row>
    <row r="7181" spans="23:28" ht="70.5" customHeight="1">
      <c r="W7181" s="829">
        <f t="shared" si="669"/>
        <v>0</v>
      </c>
      <c r="X7181" s="828">
        <f t="shared" si="670"/>
        <v>0</v>
      </c>
      <c r="Y7181" s="1069">
        <f>[5]building!Y7172</f>
        <v>0</v>
      </c>
      <c r="Z7181" s="749">
        <f t="shared" si="671"/>
        <v>0</v>
      </c>
      <c r="AA7181" s="1071"/>
      <c r="AB7181" s="1071"/>
    </row>
    <row r="7182" spans="23:28" ht="70.5" customHeight="1">
      <c r="W7182" s="829">
        <f t="shared" si="669"/>
        <v>0</v>
      </c>
      <c r="X7182" s="828">
        <f t="shared" si="670"/>
        <v>0</v>
      </c>
      <c r="Y7182" s="1069">
        <f>[5]building!Y7173</f>
        <v>0</v>
      </c>
      <c r="Z7182" s="749">
        <f t="shared" si="671"/>
        <v>0</v>
      </c>
      <c r="AA7182" s="1071"/>
      <c r="AB7182" s="1071"/>
    </row>
    <row r="7183" spans="23:28" ht="70.5" customHeight="1">
      <c r="W7183" s="829">
        <f t="shared" si="669"/>
        <v>0</v>
      </c>
      <c r="X7183" s="828">
        <f t="shared" si="670"/>
        <v>0</v>
      </c>
      <c r="Y7183" s="1069">
        <f>[5]building!Y7174</f>
        <v>0</v>
      </c>
      <c r="Z7183" s="749">
        <f t="shared" si="671"/>
        <v>0</v>
      </c>
      <c r="AA7183" s="1071"/>
      <c r="AB7183" s="1071"/>
    </row>
    <row r="7184" spans="23:28" ht="70.5" customHeight="1">
      <c r="W7184" s="829">
        <f t="shared" si="669"/>
        <v>0</v>
      </c>
      <c r="X7184" s="828">
        <f t="shared" si="670"/>
        <v>0</v>
      </c>
      <c r="Y7184" s="1069">
        <f>[5]building!Y7175</f>
        <v>0</v>
      </c>
      <c r="Z7184" s="749">
        <f t="shared" si="671"/>
        <v>0</v>
      </c>
      <c r="AA7184" s="1071"/>
      <c r="AB7184" s="1071"/>
    </row>
    <row r="7185" spans="23:28" ht="70.5" customHeight="1">
      <c r="W7185" s="829">
        <f t="shared" si="669"/>
        <v>0</v>
      </c>
      <c r="X7185" s="828">
        <f t="shared" si="670"/>
        <v>0</v>
      </c>
      <c r="Y7185" s="1069">
        <f>[5]building!Y7176</f>
        <v>0</v>
      </c>
      <c r="Z7185" s="749">
        <f t="shared" si="671"/>
        <v>0</v>
      </c>
      <c r="AA7185" s="1071"/>
      <c r="AB7185" s="1071"/>
    </row>
    <row r="7186" spans="23:28" ht="70.5" customHeight="1">
      <c r="W7186" s="829">
        <f t="shared" si="669"/>
        <v>0</v>
      </c>
      <c r="X7186" s="828">
        <f t="shared" si="670"/>
        <v>0</v>
      </c>
      <c r="Y7186" s="1069">
        <f>[5]building!Y7177</f>
        <v>0</v>
      </c>
      <c r="Z7186" s="749">
        <f t="shared" si="671"/>
        <v>0</v>
      </c>
      <c r="AA7186" s="1071"/>
      <c r="AB7186" s="1071"/>
    </row>
    <row r="7187" spans="23:28" ht="70.5" customHeight="1">
      <c r="W7187" s="829">
        <f t="shared" si="669"/>
        <v>0</v>
      </c>
      <c r="X7187" s="828">
        <f t="shared" si="670"/>
        <v>0</v>
      </c>
      <c r="Y7187" s="1069">
        <f>[5]building!Y7178</f>
        <v>0</v>
      </c>
      <c r="Z7187" s="749">
        <f t="shared" si="671"/>
        <v>0</v>
      </c>
      <c r="AA7187" s="1071"/>
      <c r="AB7187" s="1071"/>
    </row>
    <row r="7188" spans="23:28" ht="70.5" customHeight="1">
      <c r="W7188" s="829">
        <f t="shared" si="669"/>
        <v>0</v>
      </c>
      <c r="X7188" s="828">
        <f t="shared" si="670"/>
        <v>0</v>
      </c>
      <c r="Y7188" s="1069">
        <f>[5]building!Y7179</f>
        <v>0</v>
      </c>
      <c r="Z7188" s="749">
        <f t="shared" si="671"/>
        <v>0</v>
      </c>
      <c r="AA7188" s="1071"/>
      <c r="AB7188" s="1071"/>
    </row>
    <row r="7189" spans="23:28" ht="70.5" customHeight="1">
      <c r="W7189" s="829">
        <f t="shared" si="669"/>
        <v>0</v>
      </c>
      <c r="X7189" s="828">
        <f t="shared" si="670"/>
        <v>0</v>
      </c>
      <c r="Y7189" s="1069">
        <f>[5]building!Y7180</f>
        <v>0</v>
      </c>
      <c r="Z7189" s="749">
        <f t="shared" si="671"/>
        <v>0</v>
      </c>
      <c r="AA7189" s="1071"/>
      <c r="AB7189" s="1071"/>
    </row>
    <row r="7190" spans="23:28" ht="70.5" customHeight="1">
      <c r="W7190" s="829">
        <f t="shared" si="669"/>
        <v>0</v>
      </c>
      <c r="X7190" s="828">
        <f t="shared" si="670"/>
        <v>0</v>
      </c>
      <c r="Y7190" s="1069">
        <f>[5]building!Y7181</f>
        <v>0</v>
      </c>
      <c r="Z7190" s="749">
        <f t="shared" si="671"/>
        <v>0</v>
      </c>
      <c r="AA7190" s="1071"/>
      <c r="AB7190" s="1071"/>
    </row>
    <row r="7191" spans="23:28" ht="70.5" customHeight="1">
      <c r="W7191" s="829">
        <f t="shared" si="669"/>
        <v>0</v>
      </c>
      <c r="X7191" s="828">
        <f t="shared" si="670"/>
        <v>0</v>
      </c>
      <c r="Y7191" s="1069">
        <f>[5]building!Y7182</f>
        <v>0</v>
      </c>
      <c r="Z7191" s="749">
        <f t="shared" si="671"/>
        <v>0</v>
      </c>
      <c r="AA7191" s="1071"/>
      <c r="AB7191" s="1071"/>
    </row>
    <row r="7192" spans="23:28" ht="70.5" customHeight="1">
      <c r="W7192" s="829">
        <f t="shared" si="669"/>
        <v>0</v>
      </c>
      <c r="X7192" s="828">
        <f t="shared" si="670"/>
        <v>0</v>
      </c>
      <c r="Y7192" s="1069">
        <f>[5]building!Y7183</f>
        <v>0</v>
      </c>
      <c r="Z7192" s="749">
        <f t="shared" si="671"/>
        <v>0</v>
      </c>
      <c r="AA7192" s="1071"/>
      <c r="AB7192" s="1071"/>
    </row>
    <row r="7193" spans="23:28" ht="70.5" customHeight="1">
      <c r="W7193" s="829">
        <f t="shared" si="669"/>
        <v>0</v>
      </c>
      <c r="X7193" s="828">
        <f t="shared" si="670"/>
        <v>0</v>
      </c>
      <c r="Y7193" s="1069">
        <f>[5]building!Y7184</f>
        <v>0</v>
      </c>
      <c r="Z7193" s="749">
        <f t="shared" si="671"/>
        <v>0</v>
      </c>
      <c r="AA7193" s="1071"/>
      <c r="AB7193" s="1071"/>
    </row>
    <row r="7194" spans="23:28" ht="70.5" customHeight="1">
      <c r="W7194" s="829">
        <f t="shared" si="669"/>
        <v>0</v>
      </c>
      <c r="X7194" s="828">
        <f t="shared" si="670"/>
        <v>0</v>
      </c>
      <c r="Y7194" s="1069">
        <f>[5]building!Y7185</f>
        <v>0</v>
      </c>
      <c r="Z7194" s="749">
        <f t="shared" si="671"/>
        <v>0</v>
      </c>
      <c r="AA7194" s="1071"/>
      <c r="AB7194" s="1071"/>
    </row>
    <row r="7195" spans="23:28" ht="70.5" customHeight="1">
      <c r="W7195" s="829">
        <f t="shared" si="669"/>
        <v>0</v>
      </c>
      <c r="X7195" s="828">
        <f t="shared" si="670"/>
        <v>0</v>
      </c>
      <c r="Y7195" s="1069">
        <f>[5]building!Y7186</f>
        <v>0</v>
      </c>
      <c r="Z7195" s="749">
        <f t="shared" si="671"/>
        <v>0</v>
      </c>
      <c r="AA7195" s="1071"/>
      <c r="AB7195" s="1071"/>
    </row>
    <row r="7196" spans="23:28" ht="70.5" customHeight="1">
      <c r="W7196" s="829">
        <f t="shared" si="669"/>
        <v>0</v>
      </c>
      <c r="X7196" s="828">
        <f t="shared" si="670"/>
        <v>0</v>
      </c>
      <c r="Y7196" s="1069">
        <f>[5]building!Y7187</f>
        <v>0</v>
      </c>
      <c r="Z7196" s="749">
        <f t="shared" si="671"/>
        <v>0</v>
      </c>
      <c r="AA7196" s="1071"/>
      <c r="AB7196" s="1071"/>
    </row>
    <row r="7197" spans="23:28" ht="70.5" customHeight="1">
      <c r="W7197" s="829">
        <f t="shared" si="669"/>
        <v>0</v>
      </c>
      <c r="X7197" s="828">
        <f t="shared" si="670"/>
        <v>0</v>
      </c>
      <c r="Y7197" s="1069">
        <f>[5]building!Y7188</f>
        <v>0</v>
      </c>
      <c r="Z7197" s="749">
        <f t="shared" si="671"/>
        <v>0</v>
      </c>
      <c r="AA7197" s="1071"/>
      <c r="AB7197" s="1071"/>
    </row>
    <row r="7198" spans="23:28" ht="70.5" customHeight="1">
      <c r="W7198" s="829">
        <f t="shared" ref="W7198:W7261" si="672">G7198+I7198+K7198+M7198+O7198+Q7198+S7198+U7198</f>
        <v>0</v>
      </c>
      <c r="X7198" s="828">
        <f t="shared" ref="X7198:X7261" si="673">W7198*C7198</f>
        <v>0</v>
      </c>
      <c r="Y7198" s="1069">
        <f>[5]building!Y7189</f>
        <v>0</v>
      </c>
      <c r="Z7198" s="749">
        <f t="shared" ref="Z7198:Z7261" si="674">Y7198*C7198</f>
        <v>0</v>
      </c>
      <c r="AA7198" s="1071"/>
      <c r="AB7198" s="1071"/>
    </row>
    <row r="7199" spans="23:28" ht="70.5" customHeight="1">
      <c r="W7199" s="829">
        <f t="shared" si="672"/>
        <v>0</v>
      </c>
      <c r="X7199" s="828">
        <f t="shared" si="673"/>
        <v>0</v>
      </c>
      <c r="Y7199" s="1069">
        <f>[5]building!Y7190</f>
        <v>0</v>
      </c>
      <c r="Z7199" s="749">
        <f t="shared" si="674"/>
        <v>0</v>
      </c>
      <c r="AA7199" s="1071"/>
      <c r="AB7199" s="1071"/>
    </row>
    <row r="7200" spans="23:28" ht="70.5" customHeight="1">
      <c r="W7200" s="829">
        <f t="shared" si="672"/>
        <v>0</v>
      </c>
      <c r="X7200" s="828">
        <f t="shared" si="673"/>
        <v>0</v>
      </c>
      <c r="Y7200" s="1069">
        <f>[5]building!Y7191</f>
        <v>0</v>
      </c>
      <c r="Z7200" s="749">
        <f t="shared" si="674"/>
        <v>0</v>
      </c>
      <c r="AA7200" s="1071"/>
      <c r="AB7200" s="1071"/>
    </row>
    <row r="7201" spans="23:28" ht="70.5" customHeight="1">
      <c r="W7201" s="829">
        <f t="shared" si="672"/>
        <v>0</v>
      </c>
      <c r="X7201" s="828">
        <f t="shared" si="673"/>
        <v>0</v>
      </c>
      <c r="Y7201" s="1069">
        <f>[5]building!Y7192</f>
        <v>0</v>
      </c>
      <c r="Z7201" s="749">
        <f t="shared" si="674"/>
        <v>0</v>
      </c>
      <c r="AA7201" s="1071"/>
      <c r="AB7201" s="1071"/>
    </row>
    <row r="7202" spans="23:28" ht="70.5" customHeight="1">
      <c r="W7202" s="829">
        <f t="shared" si="672"/>
        <v>0</v>
      </c>
      <c r="X7202" s="828">
        <f t="shared" si="673"/>
        <v>0</v>
      </c>
      <c r="Y7202" s="1069">
        <f>[5]building!Y7193</f>
        <v>0</v>
      </c>
      <c r="Z7202" s="749">
        <f t="shared" si="674"/>
        <v>0</v>
      </c>
      <c r="AA7202" s="1071"/>
      <c r="AB7202" s="1071"/>
    </row>
    <row r="7203" spans="23:28" ht="70.5" customHeight="1">
      <c r="W7203" s="829">
        <f t="shared" si="672"/>
        <v>0</v>
      </c>
      <c r="X7203" s="828">
        <f t="shared" si="673"/>
        <v>0</v>
      </c>
      <c r="Y7203" s="1069">
        <f>[5]building!Y7194</f>
        <v>0</v>
      </c>
      <c r="Z7203" s="749">
        <f t="shared" si="674"/>
        <v>0</v>
      </c>
      <c r="AA7203" s="1071"/>
      <c r="AB7203" s="1071"/>
    </row>
    <row r="7204" spans="23:28" ht="70.5" customHeight="1">
      <c r="W7204" s="829">
        <f t="shared" si="672"/>
        <v>0</v>
      </c>
      <c r="X7204" s="828">
        <f t="shared" si="673"/>
        <v>0</v>
      </c>
      <c r="Y7204" s="1069">
        <f>[5]building!Y7195</f>
        <v>0</v>
      </c>
      <c r="Z7204" s="749">
        <f t="shared" si="674"/>
        <v>0</v>
      </c>
      <c r="AA7204" s="1071"/>
      <c r="AB7204" s="1071"/>
    </row>
    <row r="7205" spans="23:28" ht="70.5" customHeight="1">
      <c r="W7205" s="829">
        <f t="shared" si="672"/>
        <v>0</v>
      </c>
      <c r="X7205" s="828">
        <f t="shared" si="673"/>
        <v>0</v>
      </c>
      <c r="Y7205" s="1069">
        <f>[5]building!Y7196</f>
        <v>0</v>
      </c>
      <c r="Z7205" s="749">
        <f t="shared" si="674"/>
        <v>0</v>
      </c>
      <c r="AA7205" s="1071"/>
      <c r="AB7205" s="1071"/>
    </row>
    <row r="7206" spans="23:28" ht="70.5" customHeight="1">
      <c r="W7206" s="829">
        <f t="shared" si="672"/>
        <v>0</v>
      </c>
      <c r="X7206" s="828">
        <f t="shared" si="673"/>
        <v>0</v>
      </c>
      <c r="Y7206" s="1069">
        <f>[5]building!Y7197</f>
        <v>0</v>
      </c>
      <c r="Z7206" s="749">
        <f t="shared" si="674"/>
        <v>0</v>
      </c>
      <c r="AA7206" s="1071"/>
      <c r="AB7206" s="1071"/>
    </row>
    <row r="7207" spans="23:28" ht="70.5" customHeight="1">
      <c r="W7207" s="829">
        <f t="shared" si="672"/>
        <v>0</v>
      </c>
      <c r="X7207" s="828">
        <f t="shared" si="673"/>
        <v>0</v>
      </c>
      <c r="Y7207" s="1069">
        <f>[5]building!Y7198</f>
        <v>0</v>
      </c>
      <c r="Z7207" s="749">
        <f t="shared" si="674"/>
        <v>0</v>
      </c>
      <c r="AA7207" s="1071"/>
      <c r="AB7207" s="1071"/>
    </row>
    <row r="7208" spans="23:28" ht="70.5" customHeight="1">
      <c r="W7208" s="829">
        <f t="shared" si="672"/>
        <v>0</v>
      </c>
      <c r="X7208" s="828">
        <f t="shared" si="673"/>
        <v>0</v>
      </c>
      <c r="Y7208" s="1069">
        <f>[5]building!Y7199</f>
        <v>0</v>
      </c>
      <c r="Z7208" s="749">
        <f t="shared" si="674"/>
        <v>0</v>
      </c>
      <c r="AA7208" s="1071"/>
      <c r="AB7208" s="1071"/>
    </row>
    <row r="7209" spans="23:28" ht="70.5" customHeight="1">
      <c r="W7209" s="829">
        <f t="shared" si="672"/>
        <v>0</v>
      </c>
      <c r="X7209" s="828">
        <f t="shared" si="673"/>
        <v>0</v>
      </c>
      <c r="Y7209" s="1069">
        <f>[5]building!Y7200</f>
        <v>0</v>
      </c>
      <c r="Z7209" s="749">
        <f t="shared" si="674"/>
        <v>0</v>
      </c>
      <c r="AA7209" s="1071"/>
      <c r="AB7209" s="1071"/>
    </row>
    <row r="7210" spans="23:28" ht="70.5" customHeight="1">
      <c r="W7210" s="829">
        <f t="shared" si="672"/>
        <v>0</v>
      </c>
      <c r="X7210" s="828">
        <f t="shared" si="673"/>
        <v>0</v>
      </c>
      <c r="Y7210" s="1069">
        <f>[5]building!Y7201</f>
        <v>0</v>
      </c>
      <c r="Z7210" s="749">
        <f t="shared" si="674"/>
        <v>0</v>
      </c>
      <c r="AA7210" s="1071"/>
      <c r="AB7210" s="1071"/>
    </row>
    <row r="7211" spans="23:28" ht="70.5" customHeight="1">
      <c r="W7211" s="829">
        <f t="shared" si="672"/>
        <v>0</v>
      </c>
      <c r="X7211" s="828">
        <f t="shared" si="673"/>
        <v>0</v>
      </c>
      <c r="Y7211" s="1069">
        <f>[5]building!Y7202</f>
        <v>0</v>
      </c>
      <c r="Z7211" s="749">
        <f t="shared" si="674"/>
        <v>0</v>
      </c>
      <c r="AA7211" s="1071"/>
      <c r="AB7211" s="1071"/>
    </row>
    <row r="7212" spans="23:28" ht="70.5" customHeight="1">
      <c r="W7212" s="829">
        <f t="shared" si="672"/>
        <v>0</v>
      </c>
      <c r="X7212" s="828">
        <f t="shared" si="673"/>
        <v>0</v>
      </c>
      <c r="Y7212" s="1069">
        <f>[5]building!Y7203</f>
        <v>0</v>
      </c>
      <c r="Z7212" s="749">
        <f t="shared" si="674"/>
        <v>0</v>
      </c>
      <c r="AA7212" s="1071"/>
      <c r="AB7212" s="1071"/>
    </row>
    <row r="7213" spans="23:28" ht="70.5" customHeight="1">
      <c r="W7213" s="829">
        <f t="shared" si="672"/>
        <v>0</v>
      </c>
      <c r="X7213" s="828">
        <f t="shared" si="673"/>
        <v>0</v>
      </c>
      <c r="Y7213" s="1069">
        <f>[5]building!Y7204</f>
        <v>0</v>
      </c>
      <c r="Z7213" s="749">
        <f t="shared" si="674"/>
        <v>0</v>
      </c>
      <c r="AA7213" s="1071"/>
      <c r="AB7213" s="1071"/>
    </row>
    <row r="7214" spans="23:28" ht="70.5" customHeight="1">
      <c r="W7214" s="829">
        <f t="shared" si="672"/>
        <v>0</v>
      </c>
      <c r="X7214" s="828">
        <f t="shared" si="673"/>
        <v>0</v>
      </c>
      <c r="Y7214" s="1069">
        <f>[5]building!Y7205</f>
        <v>0</v>
      </c>
      <c r="Z7214" s="749">
        <f t="shared" si="674"/>
        <v>0</v>
      </c>
      <c r="AA7214" s="1071"/>
      <c r="AB7214" s="1071"/>
    </row>
    <row r="7215" spans="23:28" ht="70.5" customHeight="1">
      <c r="W7215" s="829">
        <f t="shared" si="672"/>
        <v>0</v>
      </c>
      <c r="X7215" s="828">
        <f t="shared" si="673"/>
        <v>0</v>
      </c>
      <c r="Y7215" s="1069">
        <f>[5]building!Y7206</f>
        <v>0</v>
      </c>
      <c r="Z7215" s="749">
        <f t="shared" si="674"/>
        <v>0</v>
      </c>
      <c r="AA7215" s="1071"/>
      <c r="AB7215" s="1071"/>
    </row>
    <row r="7216" spans="23:28" ht="70.5" customHeight="1">
      <c r="W7216" s="829">
        <f t="shared" si="672"/>
        <v>0</v>
      </c>
      <c r="X7216" s="828">
        <f t="shared" si="673"/>
        <v>0</v>
      </c>
      <c r="Y7216" s="1069">
        <f>[5]building!Y7207</f>
        <v>0</v>
      </c>
      <c r="Z7216" s="749">
        <f t="shared" si="674"/>
        <v>0</v>
      </c>
      <c r="AA7216" s="1071"/>
      <c r="AB7216" s="1071"/>
    </row>
    <row r="7217" spans="23:28" ht="70.5" customHeight="1">
      <c r="W7217" s="829">
        <f t="shared" si="672"/>
        <v>0</v>
      </c>
      <c r="X7217" s="828">
        <f t="shared" si="673"/>
        <v>0</v>
      </c>
      <c r="Y7217" s="1069">
        <f>[5]building!Y7208</f>
        <v>0</v>
      </c>
      <c r="Z7217" s="749">
        <f t="shared" si="674"/>
        <v>0</v>
      </c>
      <c r="AA7217" s="1071"/>
      <c r="AB7217" s="1071"/>
    </row>
    <row r="7218" spans="23:28" ht="70.5" customHeight="1">
      <c r="W7218" s="829">
        <f t="shared" si="672"/>
        <v>0</v>
      </c>
      <c r="X7218" s="828">
        <f t="shared" si="673"/>
        <v>0</v>
      </c>
      <c r="Y7218" s="1069">
        <f>[5]building!Y7209</f>
        <v>0</v>
      </c>
      <c r="Z7218" s="749">
        <f t="shared" si="674"/>
        <v>0</v>
      </c>
      <c r="AA7218" s="1071"/>
      <c r="AB7218" s="1071"/>
    </row>
    <row r="7219" spans="23:28" ht="70.5" customHeight="1">
      <c r="W7219" s="829">
        <f t="shared" si="672"/>
        <v>0</v>
      </c>
      <c r="X7219" s="828">
        <f t="shared" si="673"/>
        <v>0</v>
      </c>
      <c r="Y7219" s="1069">
        <f>[5]building!Y7210</f>
        <v>0</v>
      </c>
      <c r="Z7219" s="749">
        <f t="shared" si="674"/>
        <v>0</v>
      </c>
      <c r="AA7219" s="1071"/>
      <c r="AB7219" s="1071"/>
    </row>
    <row r="7220" spans="23:28" ht="70.5" customHeight="1">
      <c r="W7220" s="829">
        <f t="shared" si="672"/>
        <v>0</v>
      </c>
      <c r="X7220" s="828">
        <f t="shared" si="673"/>
        <v>0</v>
      </c>
      <c r="Y7220" s="1069">
        <f>[5]building!Y7211</f>
        <v>0</v>
      </c>
      <c r="Z7220" s="749">
        <f t="shared" si="674"/>
        <v>0</v>
      </c>
      <c r="AA7220" s="1071"/>
      <c r="AB7220" s="1071"/>
    </row>
    <row r="7221" spans="23:28" ht="70.5" customHeight="1">
      <c r="W7221" s="829">
        <f t="shared" si="672"/>
        <v>0</v>
      </c>
      <c r="X7221" s="828">
        <f t="shared" si="673"/>
        <v>0</v>
      </c>
      <c r="Y7221" s="1069">
        <f>[5]building!Y7212</f>
        <v>0</v>
      </c>
      <c r="Z7221" s="749">
        <f t="shared" si="674"/>
        <v>0</v>
      </c>
      <c r="AA7221" s="1071"/>
      <c r="AB7221" s="1071"/>
    </row>
    <row r="7222" spans="23:28" ht="70.5" customHeight="1">
      <c r="W7222" s="829">
        <f t="shared" si="672"/>
        <v>0</v>
      </c>
      <c r="X7222" s="828">
        <f t="shared" si="673"/>
        <v>0</v>
      </c>
      <c r="Y7222" s="1069">
        <f>[5]building!Y7213</f>
        <v>0</v>
      </c>
      <c r="Z7222" s="749">
        <f t="shared" si="674"/>
        <v>0</v>
      </c>
      <c r="AA7222" s="1071"/>
      <c r="AB7222" s="1071"/>
    </row>
    <row r="7223" spans="23:28" ht="70.5" customHeight="1">
      <c r="W7223" s="829">
        <f t="shared" si="672"/>
        <v>0</v>
      </c>
      <c r="X7223" s="828">
        <f t="shared" si="673"/>
        <v>0</v>
      </c>
      <c r="Y7223" s="1069">
        <f>[5]building!Y7214</f>
        <v>0</v>
      </c>
      <c r="Z7223" s="749">
        <f t="shared" si="674"/>
        <v>0</v>
      </c>
      <c r="AA7223" s="1071"/>
      <c r="AB7223" s="1071"/>
    </row>
    <row r="7224" spans="23:28" ht="70.5" customHeight="1">
      <c r="W7224" s="829">
        <f t="shared" si="672"/>
        <v>0</v>
      </c>
      <c r="X7224" s="828">
        <f t="shared" si="673"/>
        <v>0</v>
      </c>
      <c r="Y7224" s="1069">
        <f>[5]building!Y7215</f>
        <v>0</v>
      </c>
      <c r="Z7224" s="749">
        <f t="shared" si="674"/>
        <v>0</v>
      </c>
      <c r="AA7224" s="1071"/>
      <c r="AB7224" s="1071"/>
    </row>
    <row r="7225" spans="23:28" ht="70.5" customHeight="1">
      <c r="W7225" s="829">
        <f t="shared" si="672"/>
        <v>0</v>
      </c>
      <c r="X7225" s="828">
        <f t="shared" si="673"/>
        <v>0</v>
      </c>
      <c r="Y7225" s="1069">
        <f>[5]building!Y7216</f>
        <v>0</v>
      </c>
      <c r="Z7225" s="749">
        <f t="shared" si="674"/>
        <v>0</v>
      </c>
      <c r="AA7225" s="1071"/>
      <c r="AB7225" s="1071"/>
    </row>
    <row r="7226" spans="23:28" ht="70.5" customHeight="1">
      <c r="W7226" s="829">
        <f t="shared" si="672"/>
        <v>0</v>
      </c>
      <c r="X7226" s="828">
        <f t="shared" si="673"/>
        <v>0</v>
      </c>
      <c r="Y7226" s="1069">
        <f>[5]building!Y7217</f>
        <v>0</v>
      </c>
      <c r="Z7226" s="749">
        <f t="shared" si="674"/>
        <v>0</v>
      </c>
      <c r="AA7226" s="1071"/>
      <c r="AB7226" s="1071"/>
    </row>
    <row r="7227" spans="23:28" ht="70.5" customHeight="1">
      <c r="W7227" s="829">
        <f t="shared" si="672"/>
        <v>0</v>
      </c>
      <c r="X7227" s="828">
        <f t="shared" si="673"/>
        <v>0</v>
      </c>
      <c r="Y7227" s="1069">
        <f>[5]building!Y7218</f>
        <v>0</v>
      </c>
      <c r="Z7227" s="749">
        <f t="shared" si="674"/>
        <v>0</v>
      </c>
      <c r="AA7227" s="1071"/>
      <c r="AB7227" s="1071"/>
    </row>
    <row r="7228" spans="23:28" ht="70.5" customHeight="1">
      <c r="W7228" s="829">
        <f t="shared" si="672"/>
        <v>0</v>
      </c>
      <c r="X7228" s="828">
        <f t="shared" si="673"/>
        <v>0</v>
      </c>
      <c r="Y7228" s="1069">
        <f>[5]building!Y7219</f>
        <v>0</v>
      </c>
      <c r="Z7228" s="749">
        <f t="shared" si="674"/>
        <v>0</v>
      </c>
      <c r="AA7228" s="1071"/>
      <c r="AB7228" s="1071"/>
    </row>
    <row r="7229" spans="23:28" ht="70.5" customHeight="1">
      <c r="W7229" s="829">
        <f t="shared" si="672"/>
        <v>0</v>
      </c>
      <c r="X7229" s="828">
        <f t="shared" si="673"/>
        <v>0</v>
      </c>
      <c r="Y7229" s="1069">
        <f>[5]building!Y7220</f>
        <v>0</v>
      </c>
      <c r="Z7229" s="749">
        <f t="shared" si="674"/>
        <v>0</v>
      </c>
      <c r="AA7229" s="1071"/>
      <c r="AB7229" s="1071"/>
    </row>
    <row r="7230" spans="23:28" ht="70.5" customHeight="1">
      <c r="W7230" s="829">
        <f t="shared" si="672"/>
        <v>0</v>
      </c>
      <c r="X7230" s="828">
        <f t="shared" si="673"/>
        <v>0</v>
      </c>
      <c r="Y7230" s="1069">
        <f>[5]building!Y7221</f>
        <v>0</v>
      </c>
      <c r="Z7230" s="749">
        <f t="shared" si="674"/>
        <v>0</v>
      </c>
      <c r="AA7230" s="1071"/>
      <c r="AB7230" s="1071"/>
    </row>
    <row r="7231" spans="23:28" ht="70.5" customHeight="1">
      <c r="W7231" s="829">
        <f t="shared" si="672"/>
        <v>0</v>
      </c>
      <c r="X7231" s="828">
        <f t="shared" si="673"/>
        <v>0</v>
      </c>
      <c r="Y7231" s="1069">
        <f>[5]building!Y7222</f>
        <v>0</v>
      </c>
      <c r="Z7231" s="749">
        <f t="shared" si="674"/>
        <v>0</v>
      </c>
      <c r="AA7231" s="1071"/>
      <c r="AB7231" s="1071"/>
    </row>
    <row r="7232" spans="23:28" ht="70.5" customHeight="1">
      <c r="W7232" s="829">
        <f t="shared" si="672"/>
        <v>0</v>
      </c>
      <c r="X7232" s="828">
        <f t="shared" si="673"/>
        <v>0</v>
      </c>
      <c r="Y7232" s="1069">
        <f>[5]building!Y7223</f>
        <v>0</v>
      </c>
      <c r="Z7232" s="749">
        <f t="shared" si="674"/>
        <v>0</v>
      </c>
      <c r="AA7232" s="1071"/>
      <c r="AB7232" s="1071"/>
    </row>
    <row r="7233" spans="23:28" ht="70.5" customHeight="1">
      <c r="W7233" s="829">
        <f t="shared" si="672"/>
        <v>0</v>
      </c>
      <c r="X7233" s="828">
        <f t="shared" si="673"/>
        <v>0</v>
      </c>
      <c r="Y7233" s="1069">
        <f>[5]building!Y7224</f>
        <v>0</v>
      </c>
      <c r="Z7233" s="749">
        <f t="shared" si="674"/>
        <v>0</v>
      </c>
      <c r="AA7233" s="1071"/>
      <c r="AB7233" s="1071"/>
    </row>
    <row r="7234" spans="23:28" ht="70.5" customHeight="1">
      <c r="W7234" s="829">
        <f t="shared" si="672"/>
        <v>0</v>
      </c>
      <c r="X7234" s="828">
        <f t="shared" si="673"/>
        <v>0</v>
      </c>
      <c r="Y7234" s="1069">
        <f>[5]building!Y7225</f>
        <v>0</v>
      </c>
      <c r="Z7234" s="749">
        <f t="shared" si="674"/>
        <v>0</v>
      </c>
      <c r="AA7234" s="1071"/>
      <c r="AB7234" s="1071"/>
    </row>
    <row r="7235" spans="23:28" ht="70.5" customHeight="1">
      <c r="W7235" s="829">
        <f t="shared" si="672"/>
        <v>0</v>
      </c>
      <c r="X7235" s="828">
        <f t="shared" si="673"/>
        <v>0</v>
      </c>
      <c r="Y7235" s="1069">
        <f>[5]building!Y7226</f>
        <v>0</v>
      </c>
      <c r="Z7235" s="749">
        <f t="shared" si="674"/>
        <v>0</v>
      </c>
      <c r="AA7235" s="1071"/>
      <c r="AB7235" s="1071"/>
    </row>
    <row r="7236" spans="23:28" ht="70.5" customHeight="1">
      <c r="W7236" s="829">
        <f t="shared" si="672"/>
        <v>0</v>
      </c>
      <c r="X7236" s="828">
        <f t="shared" si="673"/>
        <v>0</v>
      </c>
      <c r="Y7236" s="1069">
        <f>[5]building!Y7227</f>
        <v>0</v>
      </c>
      <c r="Z7236" s="749">
        <f t="shared" si="674"/>
        <v>0</v>
      </c>
      <c r="AA7236" s="1071"/>
      <c r="AB7236" s="1071"/>
    </row>
    <row r="7237" spans="23:28" ht="70.5" customHeight="1">
      <c r="W7237" s="829">
        <f t="shared" si="672"/>
        <v>0</v>
      </c>
      <c r="X7237" s="828">
        <f t="shared" si="673"/>
        <v>0</v>
      </c>
      <c r="Y7237" s="1069">
        <f>[5]building!Y7228</f>
        <v>0</v>
      </c>
      <c r="Z7237" s="749">
        <f t="shared" si="674"/>
        <v>0</v>
      </c>
      <c r="AA7237" s="1071"/>
      <c r="AB7237" s="1071"/>
    </row>
    <row r="7238" spans="23:28" ht="70.5" customHeight="1">
      <c r="W7238" s="829">
        <f t="shared" si="672"/>
        <v>0</v>
      </c>
      <c r="X7238" s="828">
        <f t="shared" si="673"/>
        <v>0</v>
      </c>
      <c r="Y7238" s="1069">
        <f>[5]building!Y7229</f>
        <v>0</v>
      </c>
      <c r="Z7238" s="749">
        <f t="shared" si="674"/>
        <v>0</v>
      </c>
      <c r="AA7238" s="1071"/>
      <c r="AB7238" s="1071"/>
    </row>
    <row r="7239" spans="23:28" ht="70.5" customHeight="1">
      <c r="W7239" s="829">
        <f t="shared" si="672"/>
        <v>0</v>
      </c>
      <c r="X7239" s="828">
        <f t="shared" si="673"/>
        <v>0</v>
      </c>
      <c r="Y7239" s="1069">
        <f>[5]building!Y7230</f>
        <v>0</v>
      </c>
      <c r="Z7239" s="749">
        <f t="shared" si="674"/>
        <v>0</v>
      </c>
      <c r="AA7239" s="1071"/>
      <c r="AB7239" s="1071"/>
    </row>
    <row r="7240" spans="23:28" ht="70.5" customHeight="1">
      <c r="W7240" s="829">
        <f t="shared" si="672"/>
        <v>0</v>
      </c>
      <c r="X7240" s="828">
        <f t="shared" si="673"/>
        <v>0</v>
      </c>
      <c r="Y7240" s="1069">
        <f>[5]building!Y7231</f>
        <v>0</v>
      </c>
      <c r="Z7240" s="749">
        <f t="shared" si="674"/>
        <v>0</v>
      </c>
      <c r="AA7240" s="1071"/>
      <c r="AB7240" s="1071"/>
    </row>
    <row r="7241" spans="23:28" ht="70.5" customHeight="1">
      <c r="W7241" s="829">
        <f t="shared" si="672"/>
        <v>0</v>
      </c>
      <c r="X7241" s="828">
        <f t="shared" si="673"/>
        <v>0</v>
      </c>
      <c r="Y7241" s="1069">
        <f>[5]building!Y7232</f>
        <v>0</v>
      </c>
      <c r="Z7241" s="749">
        <f t="shared" si="674"/>
        <v>0</v>
      </c>
      <c r="AA7241" s="1071"/>
      <c r="AB7241" s="1071"/>
    </row>
    <row r="7242" spans="23:28" ht="70.5" customHeight="1">
      <c r="W7242" s="829">
        <f t="shared" si="672"/>
        <v>0</v>
      </c>
      <c r="X7242" s="828">
        <f t="shared" si="673"/>
        <v>0</v>
      </c>
      <c r="Y7242" s="1069">
        <f>[5]building!Y7233</f>
        <v>0</v>
      </c>
      <c r="Z7242" s="749">
        <f t="shared" si="674"/>
        <v>0</v>
      </c>
      <c r="AA7242" s="1071"/>
      <c r="AB7242" s="1071"/>
    </row>
    <row r="7243" spans="23:28" ht="70.5" customHeight="1">
      <c r="W7243" s="829">
        <f t="shared" si="672"/>
        <v>0</v>
      </c>
      <c r="X7243" s="828">
        <f t="shared" si="673"/>
        <v>0</v>
      </c>
      <c r="Y7243" s="1069">
        <f>[5]building!Y7234</f>
        <v>0</v>
      </c>
      <c r="Z7243" s="749">
        <f t="shared" si="674"/>
        <v>0</v>
      </c>
      <c r="AA7243" s="1071"/>
      <c r="AB7243" s="1071"/>
    </row>
    <row r="7244" spans="23:28" ht="70.5" customHeight="1">
      <c r="W7244" s="829">
        <f t="shared" si="672"/>
        <v>0</v>
      </c>
      <c r="X7244" s="828">
        <f t="shared" si="673"/>
        <v>0</v>
      </c>
      <c r="Y7244" s="1069">
        <f>[5]building!Y7235</f>
        <v>0</v>
      </c>
      <c r="Z7244" s="749">
        <f t="shared" si="674"/>
        <v>0</v>
      </c>
      <c r="AA7244" s="1071"/>
      <c r="AB7244" s="1071"/>
    </row>
    <row r="7245" spans="23:28" ht="70.5" customHeight="1">
      <c r="W7245" s="829">
        <f t="shared" si="672"/>
        <v>0</v>
      </c>
      <c r="X7245" s="828">
        <f t="shared" si="673"/>
        <v>0</v>
      </c>
      <c r="Y7245" s="1069">
        <f>[5]building!Y7236</f>
        <v>0</v>
      </c>
      <c r="Z7245" s="749">
        <f t="shared" si="674"/>
        <v>0</v>
      </c>
      <c r="AA7245" s="1071"/>
      <c r="AB7245" s="1071"/>
    </row>
    <row r="7246" spans="23:28" ht="70.5" customHeight="1">
      <c r="W7246" s="829">
        <f t="shared" si="672"/>
        <v>0</v>
      </c>
      <c r="X7246" s="828">
        <f t="shared" si="673"/>
        <v>0</v>
      </c>
      <c r="Y7246" s="1069">
        <f>[5]building!Y7237</f>
        <v>0</v>
      </c>
      <c r="Z7246" s="749">
        <f t="shared" si="674"/>
        <v>0</v>
      </c>
      <c r="AA7246" s="1071"/>
      <c r="AB7246" s="1071"/>
    </row>
    <row r="7247" spans="23:28" ht="70.5" customHeight="1">
      <c r="W7247" s="829">
        <f t="shared" si="672"/>
        <v>0</v>
      </c>
      <c r="X7247" s="828">
        <f t="shared" si="673"/>
        <v>0</v>
      </c>
      <c r="Y7247" s="1069">
        <f>[5]building!Y7238</f>
        <v>0</v>
      </c>
      <c r="Z7247" s="749">
        <f t="shared" si="674"/>
        <v>0</v>
      </c>
      <c r="AA7247" s="1071"/>
      <c r="AB7247" s="1071"/>
    </row>
    <row r="7248" spans="23:28" ht="70.5" customHeight="1">
      <c r="W7248" s="829">
        <f t="shared" si="672"/>
        <v>0</v>
      </c>
      <c r="X7248" s="828">
        <f t="shared" si="673"/>
        <v>0</v>
      </c>
      <c r="Y7248" s="1069">
        <f>[5]building!Y7239</f>
        <v>0</v>
      </c>
      <c r="Z7248" s="749">
        <f t="shared" si="674"/>
        <v>0</v>
      </c>
      <c r="AA7248" s="1071"/>
      <c r="AB7248" s="1071"/>
    </row>
    <row r="7249" spans="23:28" ht="70.5" customHeight="1">
      <c r="W7249" s="829">
        <f t="shared" si="672"/>
        <v>0</v>
      </c>
      <c r="X7249" s="828">
        <f t="shared" si="673"/>
        <v>0</v>
      </c>
      <c r="Y7249" s="1069">
        <f>[5]building!Y7240</f>
        <v>0</v>
      </c>
      <c r="Z7249" s="749">
        <f t="shared" si="674"/>
        <v>0</v>
      </c>
      <c r="AA7249" s="1071"/>
      <c r="AB7249" s="1071"/>
    </row>
    <row r="7250" spans="23:28" ht="70.5" customHeight="1">
      <c r="W7250" s="829">
        <f t="shared" si="672"/>
        <v>0</v>
      </c>
      <c r="X7250" s="828">
        <f t="shared" si="673"/>
        <v>0</v>
      </c>
      <c r="Y7250" s="1069">
        <f>[5]building!Y7241</f>
        <v>0</v>
      </c>
      <c r="Z7250" s="749">
        <f t="shared" si="674"/>
        <v>0</v>
      </c>
      <c r="AA7250" s="1071"/>
      <c r="AB7250" s="1071"/>
    </row>
    <row r="7251" spans="23:28" ht="70.5" customHeight="1">
      <c r="W7251" s="829">
        <f t="shared" si="672"/>
        <v>0</v>
      </c>
      <c r="X7251" s="828">
        <f t="shared" si="673"/>
        <v>0</v>
      </c>
      <c r="Y7251" s="1069">
        <f>[5]building!Y7242</f>
        <v>0</v>
      </c>
      <c r="Z7251" s="749">
        <f t="shared" si="674"/>
        <v>0</v>
      </c>
      <c r="AA7251" s="1071"/>
      <c r="AB7251" s="1071"/>
    </row>
    <row r="7252" spans="23:28" ht="70.5" customHeight="1">
      <c r="W7252" s="829">
        <f t="shared" si="672"/>
        <v>0</v>
      </c>
      <c r="X7252" s="828">
        <f t="shared" si="673"/>
        <v>0</v>
      </c>
      <c r="Y7252" s="1069">
        <f>[5]building!Y7243</f>
        <v>0</v>
      </c>
      <c r="Z7252" s="749">
        <f t="shared" si="674"/>
        <v>0</v>
      </c>
      <c r="AA7252" s="1071"/>
      <c r="AB7252" s="1071"/>
    </row>
    <row r="7253" spans="23:28" ht="70.5" customHeight="1">
      <c r="W7253" s="829">
        <f t="shared" si="672"/>
        <v>0</v>
      </c>
      <c r="X7253" s="828">
        <f t="shared" si="673"/>
        <v>0</v>
      </c>
      <c r="Y7253" s="1069">
        <f>[5]building!Y7244</f>
        <v>0</v>
      </c>
      <c r="Z7253" s="749">
        <f t="shared" si="674"/>
        <v>0</v>
      </c>
      <c r="AA7253" s="1071"/>
      <c r="AB7253" s="1071"/>
    </row>
    <row r="7254" spans="23:28" ht="70.5" customHeight="1">
      <c r="W7254" s="829">
        <f t="shared" si="672"/>
        <v>0</v>
      </c>
      <c r="X7254" s="828">
        <f t="shared" si="673"/>
        <v>0</v>
      </c>
      <c r="Y7254" s="1069">
        <f>[5]building!Y7245</f>
        <v>0</v>
      </c>
      <c r="Z7254" s="749">
        <f t="shared" si="674"/>
        <v>0</v>
      </c>
      <c r="AA7254" s="1071"/>
      <c r="AB7254" s="1071"/>
    </row>
    <row r="7255" spans="23:28" ht="70.5" customHeight="1">
      <c r="W7255" s="829">
        <f t="shared" si="672"/>
        <v>0</v>
      </c>
      <c r="X7255" s="828">
        <f t="shared" si="673"/>
        <v>0</v>
      </c>
      <c r="Y7255" s="1069">
        <f>[5]building!Y7246</f>
        <v>0</v>
      </c>
      <c r="Z7255" s="749">
        <f t="shared" si="674"/>
        <v>0</v>
      </c>
      <c r="AA7255" s="1071"/>
      <c r="AB7255" s="1071"/>
    </row>
    <row r="7256" spans="23:28" ht="70.5" customHeight="1">
      <c r="W7256" s="829">
        <f t="shared" si="672"/>
        <v>0</v>
      </c>
      <c r="X7256" s="828">
        <f t="shared" si="673"/>
        <v>0</v>
      </c>
      <c r="Y7256" s="1069">
        <f>[5]building!Y7247</f>
        <v>0</v>
      </c>
      <c r="Z7256" s="749">
        <f t="shared" si="674"/>
        <v>0</v>
      </c>
      <c r="AA7256" s="1071"/>
      <c r="AB7256" s="1071"/>
    </row>
    <row r="7257" spans="23:28" ht="70.5" customHeight="1">
      <c r="W7257" s="829">
        <f t="shared" si="672"/>
        <v>0</v>
      </c>
      <c r="X7257" s="828">
        <f t="shared" si="673"/>
        <v>0</v>
      </c>
      <c r="Y7257" s="1069">
        <f>[5]building!Y7248</f>
        <v>0</v>
      </c>
      <c r="Z7257" s="749">
        <f t="shared" si="674"/>
        <v>0</v>
      </c>
      <c r="AA7257" s="1071"/>
      <c r="AB7257" s="1071"/>
    </row>
    <row r="7258" spans="23:28" ht="70.5" customHeight="1">
      <c r="W7258" s="829">
        <f t="shared" si="672"/>
        <v>0</v>
      </c>
      <c r="X7258" s="828">
        <f t="shared" si="673"/>
        <v>0</v>
      </c>
      <c r="Y7258" s="1069">
        <f>[5]building!Y7249</f>
        <v>0</v>
      </c>
      <c r="Z7258" s="749">
        <f t="shared" si="674"/>
        <v>0</v>
      </c>
      <c r="AA7258" s="1071"/>
      <c r="AB7258" s="1071"/>
    </row>
    <row r="7259" spans="23:28" ht="70.5" customHeight="1">
      <c r="W7259" s="829">
        <f t="shared" si="672"/>
        <v>0</v>
      </c>
      <c r="X7259" s="828">
        <f t="shared" si="673"/>
        <v>0</v>
      </c>
      <c r="Y7259" s="1069">
        <f>[5]building!Y7250</f>
        <v>0</v>
      </c>
      <c r="Z7259" s="749">
        <f t="shared" si="674"/>
        <v>0</v>
      </c>
      <c r="AA7259" s="1071"/>
      <c r="AB7259" s="1071"/>
    </row>
    <row r="7260" spans="23:28" ht="70.5" customHeight="1">
      <c r="W7260" s="829">
        <f t="shared" si="672"/>
        <v>0</v>
      </c>
      <c r="X7260" s="828">
        <f t="shared" si="673"/>
        <v>0</v>
      </c>
      <c r="Y7260" s="1069">
        <f>[5]building!Y7251</f>
        <v>0</v>
      </c>
      <c r="Z7260" s="749">
        <f t="shared" si="674"/>
        <v>0</v>
      </c>
      <c r="AA7260" s="1071"/>
      <c r="AB7260" s="1071"/>
    </row>
    <row r="7261" spans="23:28" ht="70.5" customHeight="1">
      <c r="W7261" s="829">
        <f t="shared" si="672"/>
        <v>0</v>
      </c>
      <c r="X7261" s="828">
        <f t="shared" si="673"/>
        <v>0</v>
      </c>
      <c r="Y7261" s="1069">
        <f>[5]building!Y7252</f>
        <v>0</v>
      </c>
      <c r="Z7261" s="749">
        <f t="shared" si="674"/>
        <v>0</v>
      </c>
      <c r="AA7261" s="1071"/>
      <c r="AB7261" s="1071"/>
    </row>
    <row r="7262" spans="23:28" ht="70.5" customHeight="1">
      <c r="W7262" s="829">
        <f t="shared" ref="W7262:W7325" si="675">G7262+I7262+K7262+M7262+O7262+Q7262+S7262+U7262</f>
        <v>0</v>
      </c>
      <c r="X7262" s="828">
        <f t="shared" ref="X7262:X7325" si="676">W7262*C7262</f>
        <v>0</v>
      </c>
      <c r="Y7262" s="1069">
        <f>[5]building!Y7253</f>
        <v>0</v>
      </c>
      <c r="Z7262" s="749">
        <f t="shared" ref="Z7262:Z7325" si="677">Y7262*C7262</f>
        <v>0</v>
      </c>
      <c r="AA7262" s="1071"/>
      <c r="AB7262" s="1071"/>
    </row>
    <row r="7263" spans="23:28" ht="70.5" customHeight="1">
      <c r="W7263" s="829">
        <f t="shared" si="675"/>
        <v>0</v>
      </c>
      <c r="X7263" s="828">
        <f t="shared" si="676"/>
        <v>0</v>
      </c>
      <c r="Y7263" s="1069">
        <f>[5]building!Y7254</f>
        <v>0</v>
      </c>
      <c r="Z7263" s="749">
        <f t="shared" si="677"/>
        <v>0</v>
      </c>
      <c r="AA7263" s="1071"/>
      <c r="AB7263" s="1071"/>
    </row>
    <row r="7264" spans="23:28" ht="70.5" customHeight="1">
      <c r="W7264" s="829">
        <f t="shared" si="675"/>
        <v>0</v>
      </c>
      <c r="X7264" s="828">
        <f t="shared" si="676"/>
        <v>0</v>
      </c>
      <c r="Y7264" s="1069">
        <f>[5]building!Y7255</f>
        <v>0</v>
      </c>
      <c r="Z7264" s="749">
        <f t="shared" si="677"/>
        <v>0</v>
      </c>
      <c r="AA7264" s="1071"/>
      <c r="AB7264" s="1071"/>
    </row>
    <row r="7265" spans="23:28" ht="70.5" customHeight="1">
      <c r="W7265" s="829">
        <f t="shared" si="675"/>
        <v>0</v>
      </c>
      <c r="X7265" s="828">
        <f t="shared" si="676"/>
        <v>0</v>
      </c>
      <c r="Y7265" s="1069">
        <f>[5]building!Y7256</f>
        <v>0</v>
      </c>
      <c r="Z7265" s="749">
        <f t="shared" si="677"/>
        <v>0</v>
      </c>
      <c r="AA7265" s="1071"/>
      <c r="AB7265" s="1071"/>
    </row>
    <row r="7266" spans="23:28" ht="70.5" customHeight="1">
      <c r="W7266" s="829">
        <f t="shared" si="675"/>
        <v>0</v>
      </c>
      <c r="X7266" s="828">
        <f t="shared" si="676"/>
        <v>0</v>
      </c>
      <c r="Y7266" s="1069">
        <f>[5]building!Y7257</f>
        <v>0</v>
      </c>
      <c r="Z7266" s="749">
        <f t="shared" si="677"/>
        <v>0</v>
      </c>
      <c r="AA7266" s="1071"/>
      <c r="AB7266" s="1071"/>
    </row>
    <row r="7267" spans="23:28" ht="70.5" customHeight="1">
      <c r="W7267" s="829">
        <f t="shared" si="675"/>
        <v>0</v>
      </c>
      <c r="X7267" s="828">
        <f t="shared" si="676"/>
        <v>0</v>
      </c>
      <c r="Y7267" s="1069">
        <f>[5]building!Y7258</f>
        <v>0</v>
      </c>
      <c r="Z7267" s="749">
        <f t="shared" si="677"/>
        <v>0</v>
      </c>
      <c r="AA7267" s="1071"/>
      <c r="AB7267" s="1071"/>
    </row>
    <row r="7268" spans="23:28" ht="70.5" customHeight="1">
      <c r="W7268" s="829">
        <f t="shared" si="675"/>
        <v>0</v>
      </c>
      <c r="X7268" s="828">
        <f t="shared" si="676"/>
        <v>0</v>
      </c>
      <c r="Y7268" s="1069">
        <f>[5]building!Y7259</f>
        <v>0</v>
      </c>
      <c r="Z7268" s="749">
        <f t="shared" si="677"/>
        <v>0</v>
      </c>
      <c r="AA7268" s="1071"/>
      <c r="AB7268" s="1071"/>
    </row>
    <row r="7269" spans="23:28" ht="70.5" customHeight="1">
      <c r="W7269" s="829">
        <f t="shared" si="675"/>
        <v>0</v>
      </c>
      <c r="X7269" s="828">
        <f t="shared" si="676"/>
        <v>0</v>
      </c>
      <c r="Y7269" s="1069">
        <f>[5]building!Y7260</f>
        <v>0</v>
      </c>
      <c r="Z7269" s="749">
        <f t="shared" si="677"/>
        <v>0</v>
      </c>
      <c r="AA7269" s="1071"/>
      <c r="AB7269" s="1071"/>
    </row>
    <row r="7270" spans="23:28" ht="70.5" customHeight="1">
      <c r="W7270" s="829">
        <f t="shared" si="675"/>
        <v>0</v>
      </c>
      <c r="X7270" s="828">
        <f t="shared" si="676"/>
        <v>0</v>
      </c>
      <c r="Y7270" s="1069">
        <f>[5]building!Y7261</f>
        <v>0</v>
      </c>
      <c r="Z7270" s="749">
        <f t="shared" si="677"/>
        <v>0</v>
      </c>
      <c r="AA7270" s="1071"/>
      <c r="AB7270" s="1071"/>
    </row>
    <row r="7271" spans="23:28" ht="70.5" customHeight="1">
      <c r="W7271" s="829">
        <f t="shared" si="675"/>
        <v>0</v>
      </c>
      <c r="X7271" s="828">
        <f t="shared" si="676"/>
        <v>0</v>
      </c>
      <c r="Y7271" s="1069">
        <f>[5]building!Y7262</f>
        <v>0</v>
      </c>
      <c r="Z7271" s="749">
        <f t="shared" si="677"/>
        <v>0</v>
      </c>
      <c r="AA7271" s="1071"/>
      <c r="AB7271" s="1071"/>
    </row>
    <row r="7272" spans="23:28" ht="70.5" customHeight="1">
      <c r="W7272" s="829">
        <f t="shared" si="675"/>
        <v>0</v>
      </c>
      <c r="X7272" s="828">
        <f t="shared" si="676"/>
        <v>0</v>
      </c>
      <c r="Y7272" s="1069">
        <f>[5]building!Y7263</f>
        <v>0</v>
      </c>
      <c r="Z7272" s="749">
        <f t="shared" si="677"/>
        <v>0</v>
      </c>
      <c r="AA7272" s="1071"/>
      <c r="AB7272" s="1071"/>
    </row>
    <row r="7273" spans="23:28" ht="70.5" customHeight="1">
      <c r="W7273" s="829">
        <f t="shared" si="675"/>
        <v>0</v>
      </c>
      <c r="X7273" s="828">
        <f t="shared" si="676"/>
        <v>0</v>
      </c>
      <c r="Y7273" s="1069">
        <f>[5]building!Y7264</f>
        <v>0</v>
      </c>
      <c r="Z7273" s="749">
        <f t="shared" si="677"/>
        <v>0</v>
      </c>
      <c r="AA7273" s="1071"/>
      <c r="AB7273" s="1071"/>
    </row>
    <row r="7274" spans="23:28" ht="70.5" customHeight="1">
      <c r="W7274" s="829">
        <f t="shared" si="675"/>
        <v>0</v>
      </c>
      <c r="X7274" s="828">
        <f t="shared" si="676"/>
        <v>0</v>
      </c>
      <c r="Y7274" s="1069">
        <f>[5]building!Y7265</f>
        <v>0</v>
      </c>
      <c r="Z7274" s="749">
        <f t="shared" si="677"/>
        <v>0</v>
      </c>
      <c r="AA7274" s="1071"/>
      <c r="AB7274" s="1071"/>
    </row>
    <row r="7275" spans="23:28" ht="70.5" customHeight="1">
      <c r="W7275" s="829">
        <f t="shared" si="675"/>
        <v>0</v>
      </c>
      <c r="X7275" s="828">
        <f t="shared" si="676"/>
        <v>0</v>
      </c>
      <c r="Y7275" s="1069">
        <f>[5]building!Y7266</f>
        <v>0</v>
      </c>
      <c r="Z7275" s="749">
        <f t="shared" si="677"/>
        <v>0</v>
      </c>
      <c r="AA7275" s="1071"/>
      <c r="AB7275" s="1071"/>
    </row>
    <row r="7276" spans="23:28" ht="70.5" customHeight="1">
      <c r="W7276" s="829">
        <f t="shared" si="675"/>
        <v>0</v>
      </c>
      <c r="X7276" s="828">
        <f t="shared" si="676"/>
        <v>0</v>
      </c>
      <c r="Y7276" s="1069">
        <f>[5]building!Y7267</f>
        <v>0</v>
      </c>
      <c r="Z7276" s="749">
        <f t="shared" si="677"/>
        <v>0</v>
      </c>
      <c r="AA7276" s="1071"/>
      <c r="AB7276" s="1071"/>
    </row>
    <row r="7277" spans="23:28" ht="70.5" customHeight="1">
      <c r="W7277" s="829">
        <f t="shared" si="675"/>
        <v>0</v>
      </c>
      <c r="X7277" s="828">
        <f t="shared" si="676"/>
        <v>0</v>
      </c>
      <c r="Y7277" s="1069">
        <f>[5]building!Y7268</f>
        <v>0</v>
      </c>
      <c r="Z7277" s="749">
        <f t="shared" si="677"/>
        <v>0</v>
      </c>
      <c r="AA7277" s="1071"/>
      <c r="AB7277" s="1071"/>
    </row>
    <row r="7278" spans="23:28" ht="70.5" customHeight="1">
      <c r="W7278" s="829">
        <f t="shared" si="675"/>
        <v>0</v>
      </c>
      <c r="X7278" s="828">
        <f t="shared" si="676"/>
        <v>0</v>
      </c>
      <c r="Y7278" s="1069">
        <f>[5]building!Y7269</f>
        <v>0</v>
      </c>
      <c r="Z7278" s="749">
        <f t="shared" si="677"/>
        <v>0</v>
      </c>
      <c r="AA7278" s="1071"/>
      <c r="AB7278" s="1071"/>
    </row>
    <row r="7279" spans="23:28" ht="70.5" customHeight="1">
      <c r="W7279" s="829">
        <f t="shared" si="675"/>
        <v>0</v>
      </c>
      <c r="X7279" s="828">
        <f t="shared" si="676"/>
        <v>0</v>
      </c>
      <c r="Y7279" s="1069">
        <f>[5]building!Y7270</f>
        <v>0</v>
      </c>
      <c r="Z7279" s="749">
        <f t="shared" si="677"/>
        <v>0</v>
      </c>
      <c r="AA7279" s="1071"/>
      <c r="AB7279" s="1071"/>
    </row>
    <row r="7280" spans="23:28" ht="70.5" customHeight="1">
      <c r="W7280" s="829">
        <f t="shared" si="675"/>
        <v>0</v>
      </c>
      <c r="X7280" s="828">
        <f t="shared" si="676"/>
        <v>0</v>
      </c>
      <c r="Y7280" s="1069">
        <f>[5]building!Y7271</f>
        <v>0</v>
      </c>
      <c r="Z7280" s="749">
        <f t="shared" si="677"/>
        <v>0</v>
      </c>
      <c r="AA7280" s="1071"/>
      <c r="AB7280" s="1071"/>
    </row>
    <row r="7281" spans="23:28" ht="70.5" customHeight="1">
      <c r="W7281" s="829">
        <f t="shared" si="675"/>
        <v>0</v>
      </c>
      <c r="X7281" s="828">
        <f t="shared" si="676"/>
        <v>0</v>
      </c>
      <c r="Y7281" s="1069">
        <f>[5]building!Y7272</f>
        <v>0</v>
      </c>
      <c r="Z7281" s="749">
        <f t="shared" si="677"/>
        <v>0</v>
      </c>
      <c r="AA7281" s="1071"/>
      <c r="AB7281" s="1071"/>
    </row>
    <row r="7282" spans="23:28" ht="70.5" customHeight="1">
      <c r="W7282" s="829">
        <f t="shared" si="675"/>
        <v>0</v>
      </c>
      <c r="X7282" s="828">
        <f t="shared" si="676"/>
        <v>0</v>
      </c>
      <c r="Y7282" s="1069">
        <f>[5]building!Y7273</f>
        <v>0</v>
      </c>
      <c r="Z7282" s="749">
        <f t="shared" si="677"/>
        <v>0</v>
      </c>
      <c r="AA7282" s="1071"/>
      <c r="AB7282" s="1071"/>
    </row>
    <row r="7283" spans="23:28" ht="70.5" customHeight="1">
      <c r="W7283" s="829">
        <f t="shared" si="675"/>
        <v>0</v>
      </c>
      <c r="X7283" s="828">
        <f t="shared" si="676"/>
        <v>0</v>
      </c>
      <c r="Y7283" s="1069">
        <f>[5]building!Y7274</f>
        <v>0</v>
      </c>
      <c r="Z7283" s="749">
        <f t="shared" si="677"/>
        <v>0</v>
      </c>
      <c r="AA7283" s="1071"/>
      <c r="AB7283" s="1071"/>
    </row>
    <row r="7284" spans="23:28" ht="70.5" customHeight="1">
      <c r="W7284" s="829">
        <f t="shared" si="675"/>
        <v>0</v>
      </c>
      <c r="X7284" s="828">
        <f t="shared" si="676"/>
        <v>0</v>
      </c>
      <c r="Y7284" s="1069">
        <f>[5]building!Y7275</f>
        <v>0</v>
      </c>
      <c r="Z7284" s="749">
        <f t="shared" si="677"/>
        <v>0</v>
      </c>
      <c r="AA7284" s="1071"/>
      <c r="AB7284" s="1071"/>
    </row>
    <row r="7285" spans="23:28" ht="70.5" customHeight="1">
      <c r="W7285" s="829">
        <f t="shared" si="675"/>
        <v>0</v>
      </c>
      <c r="X7285" s="828">
        <f t="shared" si="676"/>
        <v>0</v>
      </c>
      <c r="Y7285" s="1069">
        <f>[5]building!Y7276</f>
        <v>0</v>
      </c>
      <c r="Z7285" s="749">
        <f t="shared" si="677"/>
        <v>0</v>
      </c>
      <c r="AA7285" s="1071"/>
      <c r="AB7285" s="1071"/>
    </row>
    <row r="7286" spans="23:28" ht="70.5" customHeight="1">
      <c r="W7286" s="829">
        <f t="shared" si="675"/>
        <v>0</v>
      </c>
      <c r="X7286" s="828">
        <f t="shared" si="676"/>
        <v>0</v>
      </c>
      <c r="Y7286" s="1069">
        <f>[5]building!Y7277</f>
        <v>0</v>
      </c>
      <c r="Z7286" s="749">
        <f t="shared" si="677"/>
        <v>0</v>
      </c>
      <c r="AA7286" s="1071"/>
      <c r="AB7286" s="1071"/>
    </row>
    <row r="7287" spans="23:28" ht="70.5" customHeight="1">
      <c r="W7287" s="829">
        <f t="shared" si="675"/>
        <v>0</v>
      </c>
      <c r="X7287" s="828">
        <f t="shared" si="676"/>
        <v>0</v>
      </c>
      <c r="Y7287" s="1069">
        <f>[5]building!Y7278</f>
        <v>0</v>
      </c>
      <c r="Z7287" s="749">
        <f t="shared" si="677"/>
        <v>0</v>
      </c>
      <c r="AA7287" s="1071"/>
      <c r="AB7287" s="1071"/>
    </row>
    <row r="7288" spans="23:28" ht="70.5" customHeight="1">
      <c r="W7288" s="829">
        <f t="shared" si="675"/>
        <v>0</v>
      </c>
      <c r="X7288" s="828">
        <f t="shared" si="676"/>
        <v>0</v>
      </c>
      <c r="Y7288" s="1069">
        <f>[5]building!Y7279</f>
        <v>0</v>
      </c>
      <c r="Z7288" s="749">
        <f t="shared" si="677"/>
        <v>0</v>
      </c>
      <c r="AA7288" s="1071"/>
      <c r="AB7288" s="1071"/>
    </row>
    <row r="7289" spans="23:28" ht="70.5" customHeight="1">
      <c r="W7289" s="829">
        <f t="shared" si="675"/>
        <v>0</v>
      </c>
      <c r="X7289" s="828">
        <f t="shared" si="676"/>
        <v>0</v>
      </c>
      <c r="Y7289" s="1069">
        <f>[5]building!Y7280</f>
        <v>0</v>
      </c>
      <c r="Z7289" s="749">
        <f t="shared" si="677"/>
        <v>0</v>
      </c>
      <c r="AA7289" s="1071"/>
      <c r="AB7289" s="1071"/>
    </row>
    <row r="7290" spans="23:28" ht="70.5" customHeight="1">
      <c r="W7290" s="829">
        <f t="shared" si="675"/>
        <v>0</v>
      </c>
      <c r="X7290" s="828">
        <f t="shared" si="676"/>
        <v>0</v>
      </c>
      <c r="Y7290" s="1069">
        <f>[5]building!Y7281</f>
        <v>0</v>
      </c>
      <c r="Z7290" s="749">
        <f t="shared" si="677"/>
        <v>0</v>
      </c>
      <c r="AA7290" s="1071"/>
      <c r="AB7290" s="1071"/>
    </row>
    <row r="7291" spans="23:28" ht="70.5" customHeight="1">
      <c r="W7291" s="829">
        <f t="shared" si="675"/>
        <v>0</v>
      </c>
      <c r="X7291" s="828">
        <f t="shared" si="676"/>
        <v>0</v>
      </c>
      <c r="Y7291" s="1069">
        <f>[5]building!Y7282</f>
        <v>0</v>
      </c>
      <c r="Z7291" s="749">
        <f t="shared" si="677"/>
        <v>0</v>
      </c>
      <c r="AA7291" s="1071"/>
      <c r="AB7291" s="1071"/>
    </row>
    <row r="7292" spans="23:28" ht="70.5" customHeight="1">
      <c r="W7292" s="829">
        <f t="shared" si="675"/>
        <v>0</v>
      </c>
      <c r="X7292" s="828">
        <f t="shared" si="676"/>
        <v>0</v>
      </c>
      <c r="Y7292" s="1069">
        <f>[5]building!Y7283</f>
        <v>0</v>
      </c>
      <c r="Z7292" s="749">
        <f t="shared" si="677"/>
        <v>0</v>
      </c>
      <c r="AA7292" s="1071"/>
      <c r="AB7292" s="1071"/>
    </row>
    <row r="7293" spans="23:28" ht="70.5" customHeight="1">
      <c r="W7293" s="829">
        <f t="shared" si="675"/>
        <v>0</v>
      </c>
      <c r="X7293" s="828">
        <f t="shared" si="676"/>
        <v>0</v>
      </c>
      <c r="Y7293" s="1069">
        <f>[5]building!Y7284</f>
        <v>0</v>
      </c>
      <c r="Z7293" s="749">
        <f t="shared" si="677"/>
        <v>0</v>
      </c>
      <c r="AA7293" s="1071"/>
      <c r="AB7293" s="1071"/>
    </row>
    <row r="7294" spans="23:28" ht="70.5" customHeight="1">
      <c r="W7294" s="829">
        <f t="shared" si="675"/>
        <v>0</v>
      </c>
      <c r="X7294" s="828">
        <f t="shared" si="676"/>
        <v>0</v>
      </c>
      <c r="Y7294" s="1069">
        <f>[5]building!Y7285</f>
        <v>0</v>
      </c>
      <c r="Z7294" s="749">
        <f t="shared" si="677"/>
        <v>0</v>
      </c>
      <c r="AA7294" s="1071"/>
      <c r="AB7294" s="1071"/>
    </row>
    <row r="7295" spans="23:28" ht="70.5" customHeight="1">
      <c r="W7295" s="829">
        <f t="shared" si="675"/>
        <v>0</v>
      </c>
      <c r="X7295" s="828">
        <f t="shared" si="676"/>
        <v>0</v>
      </c>
      <c r="Y7295" s="1069">
        <f>[5]building!Y7286</f>
        <v>0</v>
      </c>
      <c r="Z7295" s="749">
        <f t="shared" si="677"/>
        <v>0</v>
      </c>
      <c r="AA7295" s="1071"/>
      <c r="AB7295" s="1071"/>
    </row>
    <row r="7296" spans="23:28" ht="70.5" customHeight="1">
      <c r="W7296" s="829">
        <f t="shared" si="675"/>
        <v>0</v>
      </c>
      <c r="X7296" s="828">
        <f t="shared" si="676"/>
        <v>0</v>
      </c>
      <c r="Y7296" s="1069">
        <f>[5]building!Y7287</f>
        <v>0</v>
      </c>
      <c r="Z7296" s="749">
        <f t="shared" si="677"/>
        <v>0</v>
      </c>
      <c r="AA7296" s="1071"/>
      <c r="AB7296" s="1071"/>
    </row>
    <row r="7297" spans="23:28" ht="70.5" customHeight="1">
      <c r="W7297" s="829">
        <f t="shared" si="675"/>
        <v>0</v>
      </c>
      <c r="X7297" s="828">
        <f t="shared" si="676"/>
        <v>0</v>
      </c>
      <c r="Y7297" s="1069">
        <f>[5]building!Y7288</f>
        <v>0</v>
      </c>
      <c r="Z7297" s="749">
        <f t="shared" si="677"/>
        <v>0</v>
      </c>
      <c r="AA7297" s="1071"/>
      <c r="AB7297" s="1071"/>
    </row>
    <row r="7298" spans="23:28" ht="70.5" customHeight="1">
      <c r="W7298" s="829">
        <f t="shared" si="675"/>
        <v>0</v>
      </c>
      <c r="X7298" s="828">
        <f t="shared" si="676"/>
        <v>0</v>
      </c>
      <c r="Y7298" s="1069">
        <f>[5]building!Y7289</f>
        <v>0</v>
      </c>
      <c r="Z7298" s="749">
        <f t="shared" si="677"/>
        <v>0</v>
      </c>
      <c r="AA7298" s="1071"/>
      <c r="AB7298" s="1071"/>
    </row>
    <row r="7299" spans="23:28" ht="70.5" customHeight="1">
      <c r="W7299" s="829">
        <f t="shared" si="675"/>
        <v>0</v>
      </c>
      <c r="X7299" s="828">
        <f t="shared" si="676"/>
        <v>0</v>
      </c>
      <c r="Y7299" s="1069">
        <f>[5]building!Y7290</f>
        <v>0</v>
      </c>
      <c r="Z7299" s="749">
        <f t="shared" si="677"/>
        <v>0</v>
      </c>
      <c r="AA7299" s="1071"/>
      <c r="AB7299" s="1071"/>
    </row>
    <row r="7300" spans="23:28" ht="70.5" customHeight="1">
      <c r="W7300" s="829">
        <f t="shared" si="675"/>
        <v>0</v>
      </c>
      <c r="X7300" s="828">
        <f t="shared" si="676"/>
        <v>0</v>
      </c>
      <c r="Y7300" s="1069">
        <f>[5]building!Y7291</f>
        <v>0</v>
      </c>
      <c r="Z7300" s="749">
        <f t="shared" si="677"/>
        <v>0</v>
      </c>
      <c r="AA7300" s="1071"/>
      <c r="AB7300" s="1071"/>
    </row>
    <row r="7301" spans="23:28" ht="70.5" customHeight="1">
      <c r="W7301" s="829">
        <f t="shared" si="675"/>
        <v>0</v>
      </c>
      <c r="X7301" s="828">
        <f t="shared" si="676"/>
        <v>0</v>
      </c>
      <c r="Y7301" s="1069">
        <f>[5]building!Y7292</f>
        <v>0</v>
      </c>
      <c r="Z7301" s="749">
        <f t="shared" si="677"/>
        <v>0</v>
      </c>
      <c r="AA7301" s="1071"/>
      <c r="AB7301" s="1071"/>
    </row>
    <row r="7302" spans="23:28" ht="70.5" customHeight="1">
      <c r="W7302" s="829">
        <f t="shared" si="675"/>
        <v>0</v>
      </c>
      <c r="X7302" s="828">
        <f t="shared" si="676"/>
        <v>0</v>
      </c>
      <c r="Y7302" s="1069">
        <f>[5]building!Y7293</f>
        <v>0</v>
      </c>
      <c r="Z7302" s="749">
        <f t="shared" si="677"/>
        <v>0</v>
      </c>
      <c r="AA7302" s="1071"/>
      <c r="AB7302" s="1071"/>
    </row>
    <row r="7303" spans="23:28" ht="70.5" customHeight="1">
      <c r="W7303" s="829">
        <f t="shared" si="675"/>
        <v>0</v>
      </c>
      <c r="X7303" s="828">
        <f t="shared" si="676"/>
        <v>0</v>
      </c>
      <c r="Y7303" s="1069">
        <f>[5]building!Y7294</f>
        <v>0</v>
      </c>
      <c r="Z7303" s="749">
        <f t="shared" si="677"/>
        <v>0</v>
      </c>
      <c r="AA7303" s="1071"/>
      <c r="AB7303" s="1071"/>
    </row>
    <row r="7304" spans="23:28" ht="70.5" customHeight="1">
      <c r="W7304" s="829">
        <f t="shared" si="675"/>
        <v>0</v>
      </c>
      <c r="X7304" s="828">
        <f t="shared" si="676"/>
        <v>0</v>
      </c>
      <c r="Y7304" s="1069">
        <f>[5]building!Y7295</f>
        <v>0</v>
      </c>
      <c r="Z7304" s="749">
        <f t="shared" si="677"/>
        <v>0</v>
      </c>
      <c r="AA7304" s="1071"/>
      <c r="AB7304" s="1071"/>
    </row>
    <row r="7305" spans="23:28" ht="70.5" customHeight="1">
      <c r="W7305" s="829">
        <f t="shared" si="675"/>
        <v>0</v>
      </c>
      <c r="X7305" s="828">
        <f t="shared" si="676"/>
        <v>0</v>
      </c>
      <c r="Y7305" s="1069">
        <f>[5]building!Y7296</f>
        <v>0</v>
      </c>
      <c r="Z7305" s="749">
        <f t="shared" si="677"/>
        <v>0</v>
      </c>
      <c r="AA7305" s="1071"/>
      <c r="AB7305" s="1071"/>
    </row>
    <row r="7306" spans="23:28" ht="70.5" customHeight="1">
      <c r="W7306" s="829">
        <f t="shared" si="675"/>
        <v>0</v>
      </c>
      <c r="X7306" s="828">
        <f t="shared" si="676"/>
        <v>0</v>
      </c>
      <c r="Y7306" s="1069">
        <f>[5]building!Y7297</f>
        <v>0</v>
      </c>
      <c r="Z7306" s="749">
        <f t="shared" si="677"/>
        <v>0</v>
      </c>
      <c r="AA7306" s="1071"/>
      <c r="AB7306" s="1071"/>
    </row>
    <row r="7307" spans="23:28" ht="70.5" customHeight="1">
      <c r="W7307" s="829">
        <f t="shared" si="675"/>
        <v>0</v>
      </c>
      <c r="X7307" s="828">
        <f t="shared" si="676"/>
        <v>0</v>
      </c>
      <c r="Y7307" s="1069">
        <f>[5]building!Y7298</f>
        <v>0</v>
      </c>
      <c r="Z7307" s="749">
        <f t="shared" si="677"/>
        <v>0</v>
      </c>
      <c r="AA7307" s="1071"/>
      <c r="AB7307" s="1071"/>
    </row>
    <row r="7308" spans="23:28" ht="70.5" customHeight="1">
      <c r="W7308" s="829">
        <f t="shared" si="675"/>
        <v>0</v>
      </c>
      <c r="X7308" s="828">
        <f t="shared" si="676"/>
        <v>0</v>
      </c>
      <c r="Y7308" s="1069">
        <f>[5]building!Y7299</f>
        <v>0</v>
      </c>
      <c r="Z7308" s="749">
        <f t="shared" si="677"/>
        <v>0</v>
      </c>
      <c r="AA7308" s="1071"/>
      <c r="AB7308" s="1071"/>
    </row>
    <row r="7309" spans="23:28" ht="70.5" customHeight="1">
      <c r="W7309" s="829">
        <f t="shared" si="675"/>
        <v>0</v>
      </c>
      <c r="X7309" s="828">
        <f t="shared" si="676"/>
        <v>0</v>
      </c>
      <c r="Y7309" s="1069">
        <f>[5]building!Y7300</f>
        <v>0</v>
      </c>
      <c r="Z7309" s="749">
        <f t="shared" si="677"/>
        <v>0</v>
      </c>
      <c r="AA7309" s="1071"/>
      <c r="AB7309" s="1071"/>
    </row>
    <row r="7310" spans="23:28" ht="70.5" customHeight="1">
      <c r="W7310" s="829">
        <f t="shared" si="675"/>
        <v>0</v>
      </c>
      <c r="X7310" s="828">
        <f t="shared" si="676"/>
        <v>0</v>
      </c>
      <c r="Y7310" s="1069">
        <f>[5]building!Y7301</f>
        <v>0</v>
      </c>
      <c r="Z7310" s="749">
        <f t="shared" si="677"/>
        <v>0</v>
      </c>
      <c r="AA7310" s="1071"/>
      <c r="AB7310" s="1071"/>
    </row>
    <row r="7311" spans="23:28" ht="70.5" customHeight="1">
      <c r="W7311" s="829">
        <f t="shared" si="675"/>
        <v>0</v>
      </c>
      <c r="X7311" s="828">
        <f t="shared" si="676"/>
        <v>0</v>
      </c>
      <c r="Y7311" s="1069">
        <f>[5]building!Y7302</f>
        <v>0</v>
      </c>
      <c r="Z7311" s="749">
        <f t="shared" si="677"/>
        <v>0</v>
      </c>
      <c r="AA7311" s="1071"/>
      <c r="AB7311" s="1071"/>
    </row>
    <row r="7312" spans="23:28" ht="70.5" customHeight="1">
      <c r="W7312" s="829">
        <f t="shared" si="675"/>
        <v>0</v>
      </c>
      <c r="X7312" s="828">
        <f t="shared" si="676"/>
        <v>0</v>
      </c>
      <c r="Y7312" s="1069">
        <f>[5]building!Y7303</f>
        <v>0</v>
      </c>
      <c r="Z7312" s="749">
        <f t="shared" si="677"/>
        <v>0</v>
      </c>
      <c r="AA7312" s="1071"/>
      <c r="AB7312" s="1071"/>
    </row>
    <row r="7313" spans="23:28" ht="70.5" customHeight="1">
      <c r="W7313" s="829">
        <f t="shared" si="675"/>
        <v>0</v>
      </c>
      <c r="X7313" s="828">
        <f t="shared" si="676"/>
        <v>0</v>
      </c>
      <c r="Y7313" s="1069">
        <f>[5]building!Y7304</f>
        <v>0</v>
      </c>
      <c r="Z7313" s="749">
        <f t="shared" si="677"/>
        <v>0</v>
      </c>
      <c r="AA7313" s="1071"/>
      <c r="AB7313" s="1071"/>
    </row>
    <row r="7314" spans="23:28" ht="70.5" customHeight="1">
      <c r="W7314" s="829">
        <f t="shared" si="675"/>
        <v>0</v>
      </c>
      <c r="X7314" s="828">
        <f t="shared" si="676"/>
        <v>0</v>
      </c>
      <c r="Y7314" s="1069">
        <f>[5]building!Y7305</f>
        <v>0</v>
      </c>
      <c r="Z7314" s="749">
        <f t="shared" si="677"/>
        <v>0</v>
      </c>
      <c r="AA7314" s="1071"/>
      <c r="AB7314" s="1071"/>
    </row>
    <row r="7315" spans="23:28" ht="70.5" customHeight="1">
      <c r="W7315" s="829">
        <f t="shared" si="675"/>
        <v>0</v>
      </c>
      <c r="X7315" s="828">
        <f t="shared" si="676"/>
        <v>0</v>
      </c>
      <c r="Y7315" s="1069">
        <f>[5]building!Y7306</f>
        <v>0</v>
      </c>
      <c r="Z7315" s="749">
        <f t="shared" si="677"/>
        <v>0</v>
      </c>
      <c r="AA7315" s="1071"/>
      <c r="AB7315" s="1071"/>
    </row>
    <row r="7316" spans="23:28" ht="70.5" customHeight="1">
      <c r="W7316" s="829">
        <f t="shared" si="675"/>
        <v>0</v>
      </c>
      <c r="X7316" s="828">
        <f t="shared" si="676"/>
        <v>0</v>
      </c>
      <c r="Y7316" s="1069">
        <f>[5]building!Y7307</f>
        <v>0</v>
      </c>
      <c r="Z7316" s="749">
        <f t="shared" si="677"/>
        <v>0</v>
      </c>
      <c r="AA7316" s="1071"/>
      <c r="AB7316" s="1071"/>
    </row>
    <row r="7317" spans="23:28" ht="70.5" customHeight="1">
      <c r="W7317" s="829">
        <f t="shared" si="675"/>
        <v>0</v>
      </c>
      <c r="X7317" s="828">
        <f t="shared" si="676"/>
        <v>0</v>
      </c>
      <c r="Y7317" s="1069">
        <f>[5]building!Y7308</f>
        <v>0</v>
      </c>
      <c r="Z7317" s="749">
        <f t="shared" si="677"/>
        <v>0</v>
      </c>
      <c r="AA7317" s="1071"/>
      <c r="AB7317" s="1071"/>
    </row>
    <row r="7318" spans="23:28" ht="70.5" customHeight="1">
      <c r="W7318" s="829">
        <f t="shared" si="675"/>
        <v>0</v>
      </c>
      <c r="X7318" s="828">
        <f t="shared" si="676"/>
        <v>0</v>
      </c>
      <c r="Y7318" s="1069">
        <f>[5]building!Y7309</f>
        <v>0</v>
      </c>
      <c r="Z7318" s="749">
        <f t="shared" si="677"/>
        <v>0</v>
      </c>
      <c r="AA7318" s="1071"/>
      <c r="AB7318" s="1071"/>
    </row>
    <row r="7319" spans="23:28" ht="70.5" customHeight="1">
      <c r="W7319" s="829">
        <f t="shared" si="675"/>
        <v>0</v>
      </c>
      <c r="X7319" s="828">
        <f t="shared" si="676"/>
        <v>0</v>
      </c>
      <c r="Y7319" s="1069">
        <f>[5]building!Y7310</f>
        <v>0</v>
      </c>
      <c r="Z7319" s="749">
        <f t="shared" si="677"/>
        <v>0</v>
      </c>
      <c r="AA7319" s="1071"/>
      <c r="AB7319" s="1071"/>
    </row>
    <row r="7320" spans="23:28" ht="70.5" customHeight="1">
      <c r="W7320" s="829">
        <f t="shared" si="675"/>
        <v>0</v>
      </c>
      <c r="X7320" s="828">
        <f t="shared" si="676"/>
        <v>0</v>
      </c>
      <c r="Y7320" s="1069">
        <f>[5]building!Y7311</f>
        <v>0</v>
      </c>
      <c r="Z7320" s="749">
        <f t="shared" si="677"/>
        <v>0</v>
      </c>
      <c r="AA7320" s="1071"/>
      <c r="AB7320" s="1071"/>
    </row>
    <row r="7321" spans="23:28" ht="70.5" customHeight="1">
      <c r="W7321" s="829">
        <f t="shared" si="675"/>
        <v>0</v>
      </c>
      <c r="X7321" s="828">
        <f t="shared" si="676"/>
        <v>0</v>
      </c>
      <c r="Y7321" s="1069">
        <f>[5]building!Y7312</f>
        <v>0</v>
      </c>
      <c r="Z7321" s="749">
        <f t="shared" si="677"/>
        <v>0</v>
      </c>
      <c r="AA7321" s="1071"/>
      <c r="AB7321" s="1071"/>
    </row>
    <row r="7322" spans="23:28" ht="70.5" customHeight="1">
      <c r="W7322" s="829">
        <f t="shared" si="675"/>
        <v>0</v>
      </c>
      <c r="X7322" s="828">
        <f t="shared" si="676"/>
        <v>0</v>
      </c>
      <c r="Y7322" s="1069">
        <f>[5]building!Y7313</f>
        <v>0</v>
      </c>
      <c r="Z7322" s="749">
        <f t="shared" si="677"/>
        <v>0</v>
      </c>
      <c r="AA7322" s="1071"/>
      <c r="AB7322" s="1071"/>
    </row>
    <row r="7323" spans="23:28" ht="70.5" customHeight="1">
      <c r="W7323" s="829">
        <f t="shared" si="675"/>
        <v>0</v>
      </c>
      <c r="X7323" s="828">
        <f t="shared" si="676"/>
        <v>0</v>
      </c>
      <c r="Y7323" s="1069">
        <f>[5]building!Y7314</f>
        <v>0</v>
      </c>
      <c r="Z7323" s="749">
        <f t="shared" si="677"/>
        <v>0</v>
      </c>
      <c r="AA7323" s="1071"/>
      <c r="AB7323" s="1071"/>
    </row>
    <row r="7324" spans="23:28" ht="70.5" customHeight="1">
      <c r="W7324" s="829">
        <f t="shared" si="675"/>
        <v>0</v>
      </c>
      <c r="X7324" s="828">
        <f t="shared" si="676"/>
        <v>0</v>
      </c>
      <c r="Y7324" s="1069">
        <f>[5]building!Y7315</f>
        <v>0</v>
      </c>
      <c r="Z7324" s="749">
        <f t="shared" si="677"/>
        <v>0</v>
      </c>
      <c r="AA7324" s="1071"/>
      <c r="AB7324" s="1071"/>
    </row>
    <row r="7325" spans="23:28" ht="70.5" customHeight="1">
      <c r="W7325" s="829">
        <f t="shared" si="675"/>
        <v>0</v>
      </c>
      <c r="X7325" s="828">
        <f t="shared" si="676"/>
        <v>0</v>
      </c>
      <c r="Y7325" s="1069">
        <f>[5]building!Y7316</f>
        <v>0</v>
      </c>
      <c r="Z7325" s="749">
        <f t="shared" si="677"/>
        <v>0</v>
      </c>
      <c r="AA7325" s="1071"/>
      <c r="AB7325" s="1071"/>
    </row>
    <row r="7326" spans="23:28" ht="70.5" customHeight="1">
      <c r="W7326" s="829">
        <f t="shared" ref="W7326:W7389" si="678">G7326+I7326+K7326+M7326+O7326+Q7326+S7326+U7326</f>
        <v>0</v>
      </c>
      <c r="X7326" s="828">
        <f t="shared" ref="X7326:X7389" si="679">W7326*C7326</f>
        <v>0</v>
      </c>
      <c r="Y7326" s="1069">
        <f>[5]building!Y7317</f>
        <v>0</v>
      </c>
      <c r="Z7326" s="749">
        <f t="shared" ref="Z7326:Z7389" si="680">Y7326*C7326</f>
        <v>0</v>
      </c>
      <c r="AA7326" s="1071"/>
      <c r="AB7326" s="1071"/>
    </row>
    <row r="7327" spans="23:28" ht="70.5" customHeight="1">
      <c r="W7327" s="829">
        <f t="shared" si="678"/>
        <v>0</v>
      </c>
      <c r="X7327" s="828">
        <f t="shared" si="679"/>
        <v>0</v>
      </c>
      <c r="Y7327" s="1069">
        <f>[5]building!Y7318</f>
        <v>0</v>
      </c>
      <c r="Z7327" s="749">
        <f t="shared" si="680"/>
        <v>0</v>
      </c>
      <c r="AA7327" s="1071"/>
      <c r="AB7327" s="1071"/>
    </row>
    <row r="7328" spans="23:28" ht="70.5" customHeight="1">
      <c r="W7328" s="829">
        <f t="shared" si="678"/>
        <v>0</v>
      </c>
      <c r="X7328" s="828">
        <f t="shared" si="679"/>
        <v>0</v>
      </c>
      <c r="Y7328" s="1069">
        <f>[5]building!Y7319</f>
        <v>0</v>
      </c>
      <c r="Z7328" s="749">
        <f t="shared" si="680"/>
        <v>0</v>
      </c>
      <c r="AA7328" s="1071"/>
      <c r="AB7328" s="1071"/>
    </row>
    <row r="7329" spans="23:28" ht="70.5" customHeight="1">
      <c r="W7329" s="829">
        <f t="shared" si="678"/>
        <v>0</v>
      </c>
      <c r="X7329" s="828">
        <f t="shared" si="679"/>
        <v>0</v>
      </c>
      <c r="Y7329" s="1069">
        <f>[5]building!Y7320</f>
        <v>0</v>
      </c>
      <c r="Z7329" s="749">
        <f t="shared" si="680"/>
        <v>0</v>
      </c>
      <c r="AA7329" s="1071"/>
      <c r="AB7329" s="1071"/>
    </row>
    <row r="7330" spans="23:28" ht="70.5" customHeight="1">
      <c r="W7330" s="829">
        <f t="shared" si="678"/>
        <v>0</v>
      </c>
      <c r="X7330" s="828">
        <f t="shared" si="679"/>
        <v>0</v>
      </c>
      <c r="Y7330" s="1069">
        <f>[5]building!Y7321</f>
        <v>0</v>
      </c>
      <c r="Z7330" s="749">
        <f t="shared" si="680"/>
        <v>0</v>
      </c>
      <c r="AA7330" s="1071"/>
      <c r="AB7330" s="1071"/>
    </row>
    <row r="7331" spans="23:28" ht="70.5" customHeight="1">
      <c r="W7331" s="829">
        <f t="shared" si="678"/>
        <v>0</v>
      </c>
      <c r="X7331" s="828">
        <f t="shared" si="679"/>
        <v>0</v>
      </c>
      <c r="Y7331" s="1069">
        <f>[5]building!Y7322</f>
        <v>0</v>
      </c>
      <c r="Z7331" s="749">
        <f t="shared" si="680"/>
        <v>0</v>
      </c>
      <c r="AA7331" s="1071"/>
      <c r="AB7331" s="1071"/>
    </row>
    <row r="7332" spans="23:28" ht="70.5" customHeight="1">
      <c r="W7332" s="829">
        <f t="shared" si="678"/>
        <v>0</v>
      </c>
      <c r="X7332" s="828">
        <f t="shared" si="679"/>
        <v>0</v>
      </c>
      <c r="Y7332" s="1069">
        <f>[5]building!Y7323</f>
        <v>0</v>
      </c>
      <c r="Z7332" s="749">
        <f t="shared" si="680"/>
        <v>0</v>
      </c>
      <c r="AA7332" s="1071"/>
      <c r="AB7332" s="1071"/>
    </row>
    <row r="7333" spans="23:28" ht="70.5" customHeight="1">
      <c r="W7333" s="829">
        <f t="shared" si="678"/>
        <v>0</v>
      </c>
      <c r="X7333" s="828">
        <f t="shared" si="679"/>
        <v>0</v>
      </c>
      <c r="Y7333" s="1069">
        <f>[5]building!Y7324</f>
        <v>0</v>
      </c>
      <c r="Z7333" s="749">
        <f t="shared" si="680"/>
        <v>0</v>
      </c>
      <c r="AA7333" s="1071"/>
      <c r="AB7333" s="1071"/>
    </row>
    <row r="7334" spans="23:28" ht="70.5" customHeight="1">
      <c r="W7334" s="829">
        <f t="shared" si="678"/>
        <v>0</v>
      </c>
      <c r="X7334" s="828">
        <f t="shared" si="679"/>
        <v>0</v>
      </c>
      <c r="Y7334" s="1069">
        <f>[5]building!Y7325</f>
        <v>0</v>
      </c>
      <c r="Z7334" s="749">
        <f t="shared" si="680"/>
        <v>0</v>
      </c>
      <c r="AA7334" s="1071"/>
      <c r="AB7334" s="1071"/>
    </row>
    <row r="7335" spans="23:28" ht="70.5" customHeight="1">
      <c r="W7335" s="829">
        <f t="shared" si="678"/>
        <v>0</v>
      </c>
      <c r="X7335" s="828">
        <f t="shared" si="679"/>
        <v>0</v>
      </c>
      <c r="Y7335" s="1069">
        <f>[5]building!Y7326</f>
        <v>0</v>
      </c>
      <c r="Z7335" s="749">
        <f t="shared" si="680"/>
        <v>0</v>
      </c>
      <c r="AA7335" s="1071"/>
      <c r="AB7335" s="1071"/>
    </row>
    <row r="7336" spans="23:28" ht="70.5" customHeight="1">
      <c r="W7336" s="829">
        <f t="shared" si="678"/>
        <v>0</v>
      </c>
      <c r="X7336" s="828">
        <f t="shared" si="679"/>
        <v>0</v>
      </c>
      <c r="Y7336" s="1069">
        <f>[5]building!Y7327</f>
        <v>0</v>
      </c>
      <c r="Z7336" s="749">
        <f t="shared" si="680"/>
        <v>0</v>
      </c>
      <c r="AA7336" s="1071"/>
      <c r="AB7336" s="1071"/>
    </row>
    <row r="7337" spans="23:28" ht="70.5" customHeight="1">
      <c r="W7337" s="829">
        <f t="shared" si="678"/>
        <v>0</v>
      </c>
      <c r="X7337" s="828">
        <f t="shared" si="679"/>
        <v>0</v>
      </c>
      <c r="Y7337" s="1069">
        <f>[5]building!Y7328</f>
        <v>0</v>
      </c>
      <c r="Z7337" s="749">
        <f t="shared" si="680"/>
        <v>0</v>
      </c>
      <c r="AA7337" s="1071"/>
      <c r="AB7337" s="1071"/>
    </row>
    <row r="7338" spans="23:28" ht="70.5" customHeight="1">
      <c r="W7338" s="829">
        <f t="shared" si="678"/>
        <v>0</v>
      </c>
      <c r="X7338" s="828">
        <f t="shared" si="679"/>
        <v>0</v>
      </c>
      <c r="Y7338" s="1069">
        <f>[5]building!Y7329</f>
        <v>0</v>
      </c>
      <c r="Z7338" s="749">
        <f t="shared" si="680"/>
        <v>0</v>
      </c>
      <c r="AA7338" s="1071"/>
      <c r="AB7338" s="1071"/>
    </row>
    <row r="7339" spans="23:28" ht="70.5" customHeight="1">
      <c r="W7339" s="829">
        <f t="shared" si="678"/>
        <v>0</v>
      </c>
      <c r="X7339" s="828">
        <f t="shared" si="679"/>
        <v>0</v>
      </c>
      <c r="Y7339" s="1069">
        <f>[5]building!Y7330</f>
        <v>0</v>
      </c>
      <c r="Z7339" s="749">
        <f t="shared" si="680"/>
        <v>0</v>
      </c>
      <c r="AA7339" s="1071"/>
      <c r="AB7339" s="1071"/>
    </row>
    <row r="7340" spans="23:28" ht="70.5" customHeight="1">
      <c r="W7340" s="829">
        <f t="shared" si="678"/>
        <v>0</v>
      </c>
      <c r="X7340" s="828">
        <f t="shared" si="679"/>
        <v>0</v>
      </c>
      <c r="Y7340" s="1069">
        <f>[5]building!Y7331</f>
        <v>0</v>
      </c>
      <c r="Z7340" s="749">
        <f t="shared" si="680"/>
        <v>0</v>
      </c>
      <c r="AA7340" s="1071"/>
      <c r="AB7340" s="1071"/>
    </row>
    <row r="7341" spans="23:28" ht="70.5" customHeight="1">
      <c r="W7341" s="829">
        <f t="shared" si="678"/>
        <v>0</v>
      </c>
      <c r="X7341" s="828">
        <f t="shared" si="679"/>
        <v>0</v>
      </c>
      <c r="Y7341" s="1069">
        <f>[5]building!Y7332</f>
        <v>0</v>
      </c>
      <c r="Z7341" s="749">
        <f t="shared" si="680"/>
        <v>0</v>
      </c>
      <c r="AA7341" s="1071"/>
      <c r="AB7341" s="1071"/>
    </row>
    <row r="7342" spans="23:28" ht="70.5" customHeight="1">
      <c r="W7342" s="829">
        <f t="shared" si="678"/>
        <v>0</v>
      </c>
      <c r="X7342" s="828">
        <f t="shared" si="679"/>
        <v>0</v>
      </c>
      <c r="Y7342" s="1069">
        <f>[5]building!Y7333</f>
        <v>0</v>
      </c>
      <c r="Z7342" s="749">
        <f t="shared" si="680"/>
        <v>0</v>
      </c>
      <c r="AA7342" s="1071"/>
      <c r="AB7342" s="1071"/>
    </row>
    <row r="7343" spans="23:28" ht="70.5" customHeight="1">
      <c r="W7343" s="829">
        <f t="shared" si="678"/>
        <v>0</v>
      </c>
      <c r="X7343" s="828">
        <f t="shared" si="679"/>
        <v>0</v>
      </c>
      <c r="Y7343" s="1069">
        <f>[5]building!Y7334</f>
        <v>0</v>
      </c>
      <c r="Z7343" s="749">
        <f t="shared" si="680"/>
        <v>0</v>
      </c>
      <c r="AA7343" s="1071"/>
      <c r="AB7343" s="1071"/>
    </row>
    <row r="7344" spans="23:28" ht="70.5" customHeight="1">
      <c r="W7344" s="829">
        <f t="shared" si="678"/>
        <v>0</v>
      </c>
      <c r="X7344" s="828">
        <f t="shared" si="679"/>
        <v>0</v>
      </c>
      <c r="Y7344" s="1069">
        <f>[5]building!Y7335</f>
        <v>0</v>
      </c>
      <c r="Z7344" s="749">
        <f t="shared" si="680"/>
        <v>0</v>
      </c>
      <c r="AA7344" s="1071"/>
      <c r="AB7344" s="1071"/>
    </row>
    <row r="7345" spans="23:28" ht="70.5" customHeight="1">
      <c r="W7345" s="829">
        <f t="shared" si="678"/>
        <v>0</v>
      </c>
      <c r="X7345" s="828">
        <f t="shared" si="679"/>
        <v>0</v>
      </c>
      <c r="Y7345" s="1069">
        <f>[5]building!Y7336</f>
        <v>0</v>
      </c>
      <c r="Z7345" s="749">
        <f t="shared" si="680"/>
        <v>0</v>
      </c>
      <c r="AA7345" s="1071"/>
      <c r="AB7345" s="1071"/>
    </row>
    <row r="7346" spans="23:28" ht="70.5" customHeight="1">
      <c r="W7346" s="829">
        <f t="shared" si="678"/>
        <v>0</v>
      </c>
      <c r="X7346" s="828">
        <f t="shared" si="679"/>
        <v>0</v>
      </c>
      <c r="Y7346" s="1069">
        <f>[5]building!Y7337</f>
        <v>0</v>
      </c>
      <c r="Z7346" s="749">
        <f t="shared" si="680"/>
        <v>0</v>
      </c>
      <c r="AA7346" s="1071"/>
      <c r="AB7346" s="1071"/>
    </row>
    <row r="7347" spans="23:28" ht="70.5" customHeight="1">
      <c r="W7347" s="829">
        <f t="shared" si="678"/>
        <v>0</v>
      </c>
      <c r="X7347" s="828">
        <f t="shared" si="679"/>
        <v>0</v>
      </c>
      <c r="Y7347" s="1069">
        <f>[5]building!Y7338</f>
        <v>0</v>
      </c>
      <c r="Z7347" s="749">
        <f t="shared" si="680"/>
        <v>0</v>
      </c>
      <c r="AA7347" s="1071"/>
      <c r="AB7347" s="1071"/>
    </row>
    <row r="7348" spans="23:28" ht="70.5" customHeight="1">
      <c r="W7348" s="829">
        <f t="shared" si="678"/>
        <v>0</v>
      </c>
      <c r="X7348" s="828">
        <f t="shared" si="679"/>
        <v>0</v>
      </c>
      <c r="Y7348" s="1069">
        <f>[5]building!Y7339</f>
        <v>0</v>
      </c>
      <c r="Z7348" s="749">
        <f t="shared" si="680"/>
        <v>0</v>
      </c>
      <c r="AA7348" s="1071"/>
      <c r="AB7348" s="1071"/>
    </row>
    <row r="7349" spans="23:28" ht="70.5" customHeight="1">
      <c r="W7349" s="829">
        <f t="shared" si="678"/>
        <v>0</v>
      </c>
      <c r="X7349" s="828">
        <f t="shared" si="679"/>
        <v>0</v>
      </c>
      <c r="Y7349" s="1069">
        <f>[5]building!Y7340</f>
        <v>0</v>
      </c>
      <c r="Z7349" s="749">
        <f t="shared" si="680"/>
        <v>0</v>
      </c>
      <c r="AA7349" s="1071"/>
      <c r="AB7349" s="1071"/>
    </row>
    <row r="7350" spans="23:28" ht="70.5" customHeight="1">
      <c r="W7350" s="829">
        <f t="shared" si="678"/>
        <v>0</v>
      </c>
      <c r="X7350" s="828">
        <f t="shared" si="679"/>
        <v>0</v>
      </c>
      <c r="Y7350" s="1069">
        <f>[5]building!Y7341</f>
        <v>0</v>
      </c>
      <c r="Z7350" s="749">
        <f t="shared" si="680"/>
        <v>0</v>
      </c>
      <c r="AA7350" s="1071"/>
      <c r="AB7350" s="1071"/>
    </row>
    <row r="7351" spans="23:28" ht="70.5" customHeight="1">
      <c r="W7351" s="829">
        <f t="shared" si="678"/>
        <v>0</v>
      </c>
      <c r="X7351" s="828">
        <f t="shared" si="679"/>
        <v>0</v>
      </c>
      <c r="Y7351" s="1069">
        <f>[5]building!Y7342</f>
        <v>0</v>
      </c>
      <c r="Z7351" s="749">
        <f t="shared" si="680"/>
        <v>0</v>
      </c>
      <c r="AA7351" s="1071"/>
      <c r="AB7351" s="1071"/>
    </row>
    <row r="7352" spans="23:28" ht="70.5" customHeight="1">
      <c r="W7352" s="829">
        <f t="shared" si="678"/>
        <v>0</v>
      </c>
      <c r="X7352" s="828">
        <f t="shared" si="679"/>
        <v>0</v>
      </c>
      <c r="Y7352" s="1069">
        <f>[5]building!Y7343</f>
        <v>0</v>
      </c>
      <c r="Z7352" s="749">
        <f t="shared" si="680"/>
        <v>0</v>
      </c>
      <c r="AA7352" s="1071"/>
      <c r="AB7352" s="1071"/>
    </row>
    <row r="7353" spans="23:28" ht="70.5" customHeight="1">
      <c r="W7353" s="829">
        <f t="shared" si="678"/>
        <v>0</v>
      </c>
      <c r="X7353" s="828">
        <f t="shared" si="679"/>
        <v>0</v>
      </c>
      <c r="Y7353" s="1069">
        <f>[5]building!Y7344</f>
        <v>0</v>
      </c>
      <c r="Z7353" s="749">
        <f t="shared" si="680"/>
        <v>0</v>
      </c>
      <c r="AA7353" s="1071"/>
      <c r="AB7353" s="1071"/>
    </row>
    <row r="7354" spans="23:28" ht="70.5" customHeight="1">
      <c r="W7354" s="829">
        <f t="shared" si="678"/>
        <v>0</v>
      </c>
      <c r="X7354" s="828">
        <f t="shared" si="679"/>
        <v>0</v>
      </c>
      <c r="Y7354" s="1069">
        <f>[5]building!Y7345</f>
        <v>0</v>
      </c>
      <c r="Z7354" s="749">
        <f t="shared" si="680"/>
        <v>0</v>
      </c>
      <c r="AA7354" s="1071"/>
      <c r="AB7354" s="1071"/>
    </row>
    <row r="7355" spans="23:28" ht="70.5" customHeight="1">
      <c r="W7355" s="829">
        <f t="shared" si="678"/>
        <v>0</v>
      </c>
      <c r="X7355" s="828">
        <f t="shared" si="679"/>
        <v>0</v>
      </c>
      <c r="Y7355" s="1069">
        <f>[5]building!Y7346</f>
        <v>0</v>
      </c>
      <c r="Z7355" s="749">
        <f t="shared" si="680"/>
        <v>0</v>
      </c>
      <c r="AA7355" s="1071"/>
      <c r="AB7355" s="1071"/>
    </row>
    <row r="7356" spans="23:28" ht="70.5" customHeight="1">
      <c r="W7356" s="829">
        <f t="shared" si="678"/>
        <v>0</v>
      </c>
      <c r="X7356" s="828">
        <f t="shared" si="679"/>
        <v>0</v>
      </c>
      <c r="Y7356" s="1069">
        <f>[5]building!Y7347</f>
        <v>0</v>
      </c>
      <c r="Z7356" s="749">
        <f t="shared" si="680"/>
        <v>0</v>
      </c>
      <c r="AA7356" s="1071"/>
      <c r="AB7356" s="1071"/>
    </row>
    <row r="7357" spans="23:28" ht="70.5" customHeight="1">
      <c r="W7357" s="829">
        <f t="shared" si="678"/>
        <v>0</v>
      </c>
      <c r="X7357" s="828">
        <f t="shared" si="679"/>
        <v>0</v>
      </c>
      <c r="Y7357" s="1069">
        <f>[5]building!Y7348</f>
        <v>0</v>
      </c>
      <c r="Z7357" s="749">
        <f t="shared" si="680"/>
        <v>0</v>
      </c>
      <c r="AA7357" s="1071"/>
      <c r="AB7357" s="1071"/>
    </row>
    <row r="7358" spans="23:28" ht="70.5" customHeight="1">
      <c r="W7358" s="829">
        <f t="shared" si="678"/>
        <v>0</v>
      </c>
      <c r="X7358" s="828">
        <f t="shared" si="679"/>
        <v>0</v>
      </c>
      <c r="Y7358" s="1069">
        <f>[5]building!Y7349</f>
        <v>0</v>
      </c>
      <c r="Z7358" s="749">
        <f t="shared" si="680"/>
        <v>0</v>
      </c>
      <c r="AA7358" s="1071"/>
      <c r="AB7358" s="1071"/>
    </row>
    <row r="7359" spans="23:28" ht="70.5" customHeight="1">
      <c r="W7359" s="829">
        <f t="shared" si="678"/>
        <v>0</v>
      </c>
      <c r="X7359" s="828">
        <f t="shared" si="679"/>
        <v>0</v>
      </c>
      <c r="Y7359" s="1069">
        <f>[5]building!Y7350</f>
        <v>0</v>
      </c>
      <c r="Z7359" s="749">
        <f t="shared" si="680"/>
        <v>0</v>
      </c>
      <c r="AA7359" s="1071"/>
      <c r="AB7359" s="1071"/>
    </row>
    <row r="7360" spans="23:28" ht="70.5" customHeight="1">
      <c r="W7360" s="829">
        <f t="shared" si="678"/>
        <v>0</v>
      </c>
      <c r="X7360" s="828">
        <f t="shared" si="679"/>
        <v>0</v>
      </c>
      <c r="Y7360" s="1069">
        <f>[5]building!Y7351</f>
        <v>0</v>
      </c>
      <c r="Z7360" s="749">
        <f t="shared" si="680"/>
        <v>0</v>
      </c>
      <c r="AA7360" s="1071"/>
      <c r="AB7360" s="1071"/>
    </row>
    <row r="7361" spans="23:28" ht="70.5" customHeight="1">
      <c r="W7361" s="829">
        <f t="shared" si="678"/>
        <v>0</v>
      </c>
      <c r="X7361" s="828">
        <f t="shared" si="679"/>
        <v>0</v>
      </c>
      <c r="Y7361" s="1069">
        <f>[5]building!Y7352</f>
        <v>0</v>
      </c>
      <c r="Z7361" s="749">
        <f t="shared" si="680"/>
        <v>0</v>
      </c>
      <c r="AA7361" s="1071"/>
      <c r="AB7361" s="1071"/>
    </row>
    <row r="7362" spans="23:28" ht="70.5" customHeight="1">
      <c r="W7362" s="829">
        <f t="shared" si="678"/>
        <v>0</v>
      </c>
      <c r="X7362" s="828">
        <f t="shared" si="679"/>
        <v>0</v>
      </c>
      <c r="Y7362" s="1069">
        <f>[5]building!Y7353</f>
        <v>0</v>
      </c>
      <c r="Z7362" s="749">
        <f t="shared" si="680"/>
        <v>0</v>
      </c>
      <c r="AA7362" s="1071"/>
      <c r="AB7362" s="1071"/>
    </row>
    <row r="7363" spans="23:28" ht="70.5" customHeight="1">
      <c r="W7363" s="829">
        <f t="shared" si="678"/>
        <v>0</v>
      </c>
      <c r="X7363" s="828">
        <f t="shared" si="679"/>
        <v>0</v>
      </c>
      <c r="Y7363" s="1069">
        <f>[5]building!Y7354</f>
        <v>0</v>
      </c>
      <c r="Z7363" s="749">
        <f t="shared" si="680"/>
        <v>0</v>
      </c>
      <c r="AA7363" s="1071"/>
      <c r="AB7363" s="1071"/>
    </row>
    <row r="7364" spans="23:28" ht="70.5" customHeight="1">
      <c r="W7364" s="829">
        <f t="shared" si="678"/>
        <v>0</v>
      </c>
      <c r="X7364" s="828">
        <f t="shared" si="679"/>
        <v>0</v>
      </c>
      <c r="Y7364" s="1069">
        <f>[5]building!Y7355</f>
        <v>0</v>
      </c>
      <c r="Z7364" s="749">
        <f t="shared" si="680"/>
        <v>0</v>
      </c>
      <c r="AA7364" s="1071"/>
      <c r="AB7364" s="1071"/>
    </row>
    <row r="7365" spans="23:28" ht="70.5" customHeight="1">
      <c r="W7365" s="829">
        <f t="shared" si="678"/>
        <v>0</v>
      </c>
      <c r="X7365" s="828">
        <f t="shared" si="679"/>
        <v>0</v>
      </c>
      <c r="Y7365" s="1069">
        <f>[5]building!Y7356</f>
        <v>0</v>
      </c>
      <c r="Z7365" s="749">
        <f t="shared" si="680"/>
        <v>0</v>
      </c>
      <c r="AA7365" s="1071"/>
      <c r="AB7365" s="1071"/>
    </row>
    <row r="7366" spans="23:28" ht="70.5" customHeight="1">
      <c r="W7366" s="829">
        <f t="shared" si="678"/>
        <v>0</v>
      </c>
      <c r="X7366" s="828">
        <f t="shared" si="679"/>
        <v>0</v>
      </c>
      <c r="Y7366" s="1069">
        <f>[5]building!Y7357</f>
        <v>0</v>
      </c>
      <c r="Z7366" s="749">
        <f t="shared" si="680"/>
        <v>0</v>
      </c>
      <c r="AA7366" s="1071"/>
      <c r="AB7366" s="1071"/>
    </row>
    <row r="7367" spans="23:28" ht="70.5" customHeight="1">
      <c r="W7367" s="829">
        <f t="shared" si="678"/>
        <v>0</v>
      </c>
      <c r="X7367" s="828">
        <f t="shared" si="679"/>
        <v>0</v>
      </c>
      <c r="Y7367" s="1069">
        <f>[5]building!Y7358</f>
        <v>0</v>
      </c>
      <c r="Z7367" s="749">
        <f t="shared" si="680"/>
        <v>0</v>
      </c>
      <c r="AA7367" s="1071"/>
      <c r="AB7367" s="1071"/>
    </row>
    <row r="7368" spans="23:28" ht="70.5" customHeight="1">
      <c r="W7368" s="829">
        <f t="shared" si="678"/>
        <v>0</v>
      </c>
      <c r="X7368" s="828">
        <f t="shared" si="679"/>
        <v>0</v>
      </c>
      <c r="Y7368" s="1069">
        <f>[5]building!Y7359</f>
        <v>0</v>
      </c>
      <c r="Z7368" s="749">
        <f t="shared" si="680"/>
        <v>0</v>
      </c>
      <c r="AA7368" s="1071"/>
      <c r="AB7368" s="1071"/>
    </row>
    <row r="7369" spans="23:28" ht="70.5" customHeight="1">
      <c r="W7369" s="829">
        <f t="shared" si="678"/>
        <v>0</v>
      </c>
      <c r="X7369" s="828">
        <f t="shared" si="679"/>
        <v>0</v>
      </c>
      <c r="Y7369" s="1069">
        <f>[5]building!Y7360</f>
        <v>0</v>
      </c>
      <c r="Z7369" s="749">
        <f t="shared" si="680"/>
        <v>0</v>
      </c>
      <c r="AA7369" s="1071"/>
      <c r="AB7369" s="1071"/>
    </row>
    <row r="7370" spans="23:28" ht="70.5" customHeight="1">
      <c r="W7370" s="829">
        <f t="shared" si="678"/>
        <v>0</v>
      </c>
      <c r="X7370" s="828">
        <f t="shared" si="679"/>
        <v>0</v>
      </c>
      <c r="Y7370" s="1069">
        <f>[5]building!Y7361</f>
        <v>0</v>
      </c>
      <c r="Z7370" s="749">
        <f t="shared" si="680"/>
        <v>0</v>
      </c>
      <c r="AA7370" s="1071"/>
      <c r="AB7370" s="1071"/>
    </row>
    <row r="7371" spans="23:28" ht="70.5" customHeight="1">
      <c r="W7371" s="829">
        <f t="shared" si="678"/>
        <v>0</v>
      </c>
      <c r="X7371" s="828">
        <f t="shared" si="679"/>
        <v>0</v>
      </c>
      <c r="Y7371" s="1069">
        <f>[5]building!Y7362</f>
        <v>0</v>
      </c>
      <c r="Z7371" s="749">
        <f t="shared" si="680"/>
        <v>0</v>
      </c>
      <c r="AA7371" s="1071"/>
      <c r="AB7371" s="1071"/>
    </row>
    <row r="7372" spans="23:28" ht="70.5" customHeight="1">
      <c r="W7372" s="829">
        <f t="shared" si="678"/>
        <v>0</v>
      </c>
      <c r="X7372" s="828">
        <f t="shared" si="679"/>
        <v>0</v>
      </c>
      <c r="Y7372" s="1069">
        <f>[5]building!Y7363</f>
        <v>0</v>
      </c>
      <c r="Z7372" s="749">
        <f t="shared" si="680"/>
        <v>0</v>
      </c>
      <c r="AA7372" s="1071"/>
      <c r="AB7372" s="1071"/>
    </row>
    <row r="7373" spans="23:28" ht="70.5" customHeight="1">
      <c r="W7373" s="829">
        <f t="shared" si="678"/>
        <v>0</v>
      </c>
      <c r="X7373" s="828">
        <f t="shared" si="679"/>
        <v>0</v>
      </c>
      <c r="Y7373" s="1069">
        <f>[5]building!Y7364</f>
        <v>0</v>
      </c>
      <c r="Z7373" s="749">
        <f t="shared" si="680"/>
        <v>0</v>
      </c>
      <c r="AA7373" s="1071"/>
      <c r="AB7373" s="1071"/>
    </row>
    <row r="7374" spans="23:28" ht="70.5" customHeight="1">
      <c r="W7374" s="829">
        <f t="shared" si="678"/>
        <v>0</v>
      </c>
      <c r="X7374" s="828">
        <f t="shared" si="679"/>
        <v>0</v>
      </c>
      <c r="Y7374" s="1069">
        <f>[5]building!Y7365</f>
        <v>0</v>
      </c>
      <c r="Z7374" s="749">
        <f t="shared" si="680"/>
        <v>0</v>
      </c>
      <c r="AA7374" s="1071"/>
      <c r="AB7374" s="1071"/>
    </row>
    <row r="7375" spans="23:28" ht="70.5" customHeight="1">
      <c r="W7375" s="829">
        <f t="shared" si="678"/>
        <v>0</v>
      </c>
      <c r="X7375" s="828">
        <f t="shared" si="679"/>
        <v>0</v>
      </c>
      <c r="Y7375" s="1069">
        <f>[5]building!Y7366</f>
        <v>0</v>
      </c>
      <c r="Z7375" s="749">
        <f t="shared" si="680"/>
        <v>0</v>
      </c>
      <c r="AA7375" s="1071"/>
      <c r="AB7375" s="1071"/>
    </row>
    <row r="7376" spans="23:28" ht="70.5" customHeight="1">
      <c r="W7376" s="829">
        <f t="shared" si="678"/>
        <v>0</v>
      </c>
      <c r="X7376" s="828">
        <f t="shared" si="679"/>
        <v>0</v>
      </c>
      <c r="Y7376" s="1069">
        <f>[5]building!Y7367</f>
        <v>0</v>
      </c>
      <c r="Z7376" s="749">
        <f t="shared" si="680"/>
        <v>0</v>
      </c>
      <c r="AA7376" s="1071"/>
      <c r="AB7376" s="1071"/>
    </row>
    <row r="7377" spans="23:28" ht="70.5" customHeight="1">
      <c r="W7377" s="829">
        <f t="shared" si="678"/>
        <v>0</v>
      </c>
      <c r="X7377" s="828">
        <f t="shared" si="679"/>
        <v>0</v>
      </c>
      <c r="Y7377" s="1069">
        <f>[5]building!Y7368</f>
        <v>0</v>
      </c>
      <c r="Z7377" s="749">
        <f t="shared" si="680"/>
        <v>0</v>
      </c>
      <c r="AA7377" s="1071"/>
      <c r="AB7377" s="1071"/>
    </row>
    <row r="7378" spans="23:28" ht="70.5" customHeight="1">
      <c r="W7378" s="829">
        <f t="shared" si="678"/>
        <v>0</v>
      </c>
      <c r="X7378" s="828">
        <f t="shared" si="679"/>
        <v>0</v>
      </c>
      <c r="Y7378" s="1069">
        <f>[5]building!Y7369</f>
        <v>0</v>
      </c>
      <c r="Z7378" s="749">
        <f t="shared" si="680"/>
        <v>0</v>
      </c>
      <c r="AA7378" s="1071"/>
      <c r="AB7378" s="1071"/>
    </row>
    <row r="7379" spans="23:28" ht="70.5" customHeight="1">
      <c r="W7379" s="829">
        <f t="shared" si="678"/>
        <v>0</v>
      </c>
      <c r="X7379" s="828">
        <f t="shared" si="679"/>
        <v>0</v>
      </c>
      <c r="Y7379" s="1069">
        <f>[5]building!Y7370</f>
        <v>0</v>
      </c>
      <c r="Z7379" s="749">
        <f t="shared" si="680"/>
        <v>0</v>
      </c>
      <c r="AA7379" s="1071"/>
      <c r="AB7379" s="1071"/>
    </row>
    <row r="7380" spans="23:28" ht="70.5" customHeight="1">
      <c r="W7380" s="829">
        <f t="shared" si="678"/>
        <v>0</v>
      </c>
      <c r="X7380" s="828">
        <f t="shared" si="679"/>
        <v>0</v>
      </c>
      <c r="Y7380" s="1069">
        <f>[5]building!Y7371</f>
        <v>0</v>
      </c>
      <c r="Z7380" s="749">
        <f t="shared" si="680"/>
        <v>0</v>
      </c>
      <c r="AA7380" s="1071"/>
      <c r="AB7380" s="1071"/>
    </row>
    <row r="7381" spans="23:28" ht="70.5" customHeight="1">
      <c r="W7381" s="829">
        <f t="shared" si="678"/>
        <v>0</v>
      </c>
      <c r="X7381" s="828">
        <f t="shared" si="679"/>
        <v>0</v>
      </c>
      <c r="Y7381" s="1069">
        <f>[5]building!Y7372</f>
        <v>0</v>
      </c>
      <c r="Z7381" s="749">
        <f t="shared" si="680"/>
        <v>0</v>
      </c>
      <c r="AA7381" s="1071"/>
      <c r="AB7381" s="1071"/>
    </row>
    <row r="7382" spans="23:28" ht="70.5" customHeight="1">
      <c r="W7382" s="829">
        <f t="shared" si="678"/>
        <v>0</v>
      </c>
      <c r="X7382" s="828">
        <f t="shared" si="679"/>
        <v>0</v>
      </c>
      <c r="Y7382" s="1069">
        <f>[5]building!Y7373</f>
        <v>0</v>
      </c>
      <c r="Z7382" s="749">
        <f t="shared" si="680"/>
        <v>0</v>
      </c>
      <c r="AA7382" s="1071"/>
      <c r="AB7382" s="1071"/>
    </row>
    <row r="7383" spans="23:28" ht="70.5" customHeight="1">
      <c r="W7383" s="829">
        <f t="shared" si="678"/>
        <v>0</v>
      </c>
      <c r="X7383" s="828">
        <f t="shared" si="679"/>
        <v>0</v>
      </c>
      <c r="Y7383" s="1069">
        <f>[5]building!Y7374</f>
        <v>0</v>
      </c>
      <c r="Z7383" s="749">
        <f t="shared" si="680"/>
        <v>0</v>
      </c>
      <c r="AA7383" s="1071"/>
      <c r="AB7383" s="1071"/>
    </row>
    <row r="7384" spans="23:28" ht="70.5" customHeight="1">
      <c r="W7384" s="829">
        <f t="shared" si="678"/>
        <v>0</v>
      </c>
      <c r="X7384" s="828">
        <f t="shared" si="679"/>
        <v>0</v>
      </c>
      <c r="Y7384" s="1069">
        <f>[5]building!Y7375</f>
        <v>0</v>
      </c>
      <c r="Z7384" s="749">
        <f t="shared" si="680"/>
        <v>0</v>
      </c>
      <c r="AA7384" s="1071"/>
      <c r="AB7384" s="1071"/>
    </row>
    <row r="7385" spans="23:28" ht="70.5" customHeight="1">
      <c r="W7385" s="829">
        <f t="shared" si="678"/>
        <v>0</v>
      </c>
      <c r="X7385" s="828">
        <f t="shared" si="679"/>
        <v>0</v>
      </c>
      <c r="Y7385" s="1069">
        <f>[5]building!Y7376</f>
        <v>0</v>
      </c>
      <c r="Z7385" s="749">
        <f t="shared" si="680"/>
        <v>0</v>
      </c>
      <c r="AA7385" s="1071"/>
      <c r="AB7385" s="1071"/>
    </row>
    <row r="7386" spans="23:28" ht="70.5" customHeight="1">
      <c r="W7386" s="829">
        <f t="shared" si="678"/>
        <v>0</v>
      </c>
      <c r="X7386" s="828">
        <f t="shared" si="679"/>
        <v>0</v>
      </c>
      <c r="Y7386" s="1069">
        <f>[5]building!Y7377</f>
        <v>0</v>
      </c>
      <c r="Z7386" s="749">
        <f t="shared" si="680"/>
        <v>0</v>
      </c>
      <c r="AA7386" s="1071"/>
      <c r="AB7386" s="1071"/>
    </row>
    <row r="7387" spans="23:28" ht="70.5" customHeight="1">
      <c r="W7387" s="829">
        <f t="shared" si="678"/>
        <v>0</v>
      </c>
      <c r="X7387" s="828">
        <f t="shared" si="679"/>
        <v>0</v>
      </c>
      <c r="Y7387" s="1069">
        <f>[5]building!Y7378</f>
        <v>0</v>
      </c>
      <c r="Z7387" s="749">
        <f t="shared" si="680"/>
        <v>0</v>
      </c>
      <c r="AA7387" s="1071"/>
      <c r="AB7387" s="1071"/>
    </row>
    <row r="7388" spans="23:28" ht="70.5" customHeight="1">
      <c r="W7388" s="829">
        <f t="shared" si="678"/>
        <v>0</v>
      </c>
      <c r="X7388" s="828">
        <f t="shared" si="679"/>
        <v>0</v>
      </c>
      <c r="Y7388" s="1069">
        <f>[5]building!Y7379</f>
        <v>0</v>
      </c>
      <c r="Z7388" s="749">
        <f t="shared" si="680"/>
        <v>0</v>
      </c>
      <c r="AA7388" s="1071"/>
      <c r="AB7388" s="1071"/>
    </row>
    <row r="7389" spans="23:28" ht="70.5" customHeight="1">
      <c r="W7389" s="829">
        <f t="shared" si="678"/>
        <v>0</v>
      </c>
      <c r="X7389" s="828">
        <f t="shared" si="679"/>
        <v>0</v>
      </c>
      <c r="Y7389" s="1069">
        <f>[5]building!Y7380</f>
        <v>0</v>
      </c>
      <c r="Z7389" s="749">
        <f t="shared" si="680"/>
        <v>0</v>
      </c>
      <c r="AA7389" s="1071"/>
      <c r="AB7389" s="1071"/>
    </row>
    <row r="7390" spans="23:28" ht="70.5" customHeight="1">
      <c r="W7390" s="829">
        <f t="shared" ref="W7390:W7453" si="681">G7390+I7390+K7390+M7390+O7390+Q7390+S7390+U7390</f>
        <v>0</v>
      </c>
      <c r="X7390" s="828">
        <f t="shared" ref="X7390:X7453" si="682">W7390*C7390</f>
        <v>0</v>
      </c>
      <c r="Y7390" s="1069">
        <f>[5]building!Y7381</f>
        <v>0</v>
      </c>
      <c r="Z7390" s="749">
        <f t="shared" ref="Z7390:Z7453" si="683">Y7390*C7390</f>
        <v>0</v>
      </c>
      <c r="AA7390" s="1071"/>
      <c r="AB7390" s="1071"/>
    </row>
    <row r="7391" spans="23:28" ht="70.5" customHeight="1">
      <c r="W7391" s="829">
        <f t="shared" si="681"/>
        <v>0</v>
      </c>
      <c r="X7391" s="828">
        <f t="shared" si="682"/>
        <v>0</v>
      </c>
      <c r="Y7391" s="1069">
        <f>[5]building!Y7382</f>
        <v>0</v>
      </c>
      <c r="Z7391" s="749">
        <f t="shared" si="683"/>
        <v>0</v>
      </c>
      <c r="AA7391" s="1071"/>
      <c r="AB7391" s="1071"/>
    </row>
    <row r="7392" spans="23:28" ht="70.5" customHeight="1">
      <c r="W7392" s="829">
        <f t="shared" si="681"/>
        <v>0</v>
      </c>
      <c r="X7392" s="828">
        <f t="shared" si="682"/>
        <v>0</v>
      </c>
      <c r="Y7392" s="1069">
        <f>[5]building!Y7383</f>
        <v>0</v>
      </c>
      <c r="Z7392" s="749">
        <f t="shared" si="683"/>
        <v>0</v>
      </c>
      <c r="AA7392" s="1071"/>
      <c r="AB7392" s="1071"/>
    </row>
    <row r="7393" spans="23:28" ht="70.5" customHeight="1">
      <c r="W7393" s="829">
        <f t="shared" si="681"/>
        <v>0</v>
      </c>
      <c r="X7393" s="828">
        <f t="shared" si="682"/>
        <v>0</v>
      </c>
      <c r="Y7393" s="1069">
        <f>[5]building!Y7384</f>
        <v>0</v>
      </c>
      <c r="Z7393" s="749">
        <f t="shared" si="683"/>
        <v>0</v>
      </c>
      <c r="AA7393" s="1071"/>
      <c r="AB7393" s="1071"/>
    </row>
    <row r="7394" spans="23:28" ht="70.5" customHeight="1">
      <c r="W7394" s="829">
        <f t="shared" si="681"/>
        <v>0</v>
      </c>
      <c r="X7394" s="828">
        <f t="shared" si="682"/>
        <v>0</v>
      </c>
      <c r="Y7394" s="1069">
        <f>[5]building!Y7385</f>
        <v>0</v>
      </c>
      <c r="Z7394" s="749">
        <f t="shared" si="683"/>
        <v>0</v>
      </c>
      <c r="AA7394" s="1071"/>
      <c r="AB7394" s="1071"/>
    </row>
    <row r="7395" spans="23:28" ht="70.5" customHeight="1">
      <c r="W7395" s="829">
        <f t="shared" si="681"/>
        <v>0</v>
      </c>
      <c r="X7395" s="828">
        <f t="shared" si="682"/>
        <v>0</v>
      </c>
      <c r="Y7395" s="1069">
        <f>[5]building!Y7386</f>
        <v>0</v>
      </c>
      <c r="Z7395" s="749">
        <f t="shared" si="683"/>
        <v>0</v>
      </c>
      <c r="AA7395" s="1071"/>
      <c r="AB7395" s="1071"/>
    </row>
    <row r="7396" spans="23:28" ht="70.5" customHeight="1">
      <c r="W7396" s="829">
        <f t="shared" si="681"/>
        <v>0</v>
      </c>
      <c r="X7396" s="828">
        <f t="shared" si="682"/>
        <v>0</v>
      </c>
      <c r="Y7396" s="1069">
        <f>[5]building!Y7387</f>
        <v>0</v>
      </c>
      <c r="Z7396" s="749">
        <f t="shared" si="683"/>
        <v>0</v>
      </c>
      <c r="AA7396" s="1071"/>
      <c r="AB7396" s="1071"/>
    </row>
    <row r="7397" spans="23:28" ht="70.5" customHeight="1">
      <c r="W7397" s="829">
        <f t="shared" si="681"/>
        <v>0</v>
      </c>
      <c r="X7397" s="828">
        <f t="shared" si="682"/>
        <v>0</v>
      </c>
      <c r="Y7397" s="1069">
        <f>[5]building!Y7388</f>
        <v>0</v>
      </c>
      <c r="Z7397" s="749">
        <f t="shared" si="683"/>
        <v>0</v>
      </c>
      <c r="AA7397" s="1071"/>
      <c r="AB7397" s="1071"/>
    </row>
    <row r="7398" spans="23:28" ht="70.5" customHeight="1">
      <c r="W7398" s="829">
        <f t="shared" si="681"/>
        <v>0</v>
      </c>
      <c r="X7398" s="828">
        <f t="shared" si="682"/>
        <v>0</v>
      </c>
      <c r="Y7398" s="1069">
        <f>[5]building!Y7389</f>
        <v>0</v>
      </c>
      <c r="Z7398" s="749">
        <f t="shared" si="683"/>
        <v>0</v>
      </c>
      <c r="AA7398" s="1071"/>
      <c r="AB7398" s="1071"/>
    </row>
    <row r="7399" spans="23:28" ht="70.5" customHeight="1">
      <c r="W7399" s="829">
        <f t="shared" si="681"/>
        <v>0</v>
      </c>
      <c r="X7399" s="828">
        <f t="shared" si="682"/>
        <v>0</v>
      </c>
      <c r="Y7399" s="1069">
        <f>[5]building!Y7390</f>
        <v>0</v>
      </c>
      <c r="Z7399" s="749">
        <f t="shared" si="683"/>
        <v>0</v>
      </c>
      <c r="AA7399" s="1071"/>
      <c r="AB7399" s="1071"/>
    </row>
    <row r="7400" spans="23:28" ht="70.5" customHeight="1">
      <c r="W7400" s="829">
        <f t="shared" si="681"/>
        <v>0</v>
      </c>
      <c r="X7400" s="828">
        <f t="shared" si="682"/>
        <v>0</v>
      </c>
      <c r="Y7400" s="1069">
        <f>[5]building!Y7391</f>
        <v>0</v>
      </c>
      <c r="Z7400" s="749">
        <f t="shared" si="683"/>
        <v>0</v>
      </c>
      <c r="AA7400" s="1071"/>
      <c r="AB7400" s="1071"/>
    </row>
    <row r="7401" spans="23:28" ht="70.5" customHeight="1">
      <c r="W7401" s="829">
        <f t="shared" si="681"/>
        <v>0</v>
      </c>
      <c r="X7401" s="828">
        <f t="shared" si="682"/>
        <v>0</v>
      </c>
      <c r="Y7401" s="1069">
        <f>[5]building!Y7392</f>
        <v>0</v>
      </c>
      <c r="Z7401" s="749">
        <f t="shared" si="683"/>
        <v>0</v>
      </c>
      <c r="AA7401" s="1071"/>
      <c r="AB7401" s="1071"/>
    </row>
    <row r="7402" spans="23:28" ht="70.5" customHeight="1">
      <c r="W7402" s="829">
        <f t="shared" si="681"/>
        <v>0</v>
      </c>
      <c r="X7402" s="828">
        <f t="shared" si="682"/>
        <v>0</v>
      </c>
      <c r="Y7402" s="1069">
        <f>[5]building!Y7393</f>
        <v>0</v>
      </c>
      <c r="Z7402" s="749">
        <f t="shared" si="683"/>
        <v>0</v>
      </c>
      <c r="AA7402" s="1071"/>
      <c r="AB7402" s="1071"/>
    </row>
    <row r="7403" spans="23:28" ht="70.5" customHeight="1">
      <c r="W7403" s="829">
        <f t="shared" si="681"/>
        <v>0</v>
      </c>
      <c r="X7403" s="828">
        <f t="shared" si="682"/>
        <v>0</v>
      </c>
      <c r="Y7403" s="1069">
        <f>[5]building!Y7394</f>
        <v>0</v>
      </c>
      <c r="Z7403" s="749">
        <f t="shared" si="683"/>
        <v>0</v>
      </c>
      <c r="AA7403" s="1071"/>
      <c r="AB7403" s="1071"/>
    </row>
    <row r="7404" spans="23:28" ht="70.5" customHeight="1">
      <c r="W7404" s="829">
        <f t="shared" si="681"/>
        <v>0</v>
      </c>
      <c r="X7404" s="828">
        <f t="shared" si="682"/>
        <v>0</v>
      </c>
      <c r="Y7404" s="1069">
        <f>[5]building!Y7395</f>
        <v>0</v>
      </c>
      <c r="Z7404" s="749">
        <f t="shared" si="683"/>
        <v>0</v>
      </c>
      <c r="AA7404" s="1071"/>
      <c r="AB7404" s="1071"/>
    </row>
    <row r="7405" spans="23:28" ht="70.5" customHeight="1">
      <c r="W7405" s="829">
        <f t="shared" si="681"/>
        <v>0</v>
      </c>
      <c r="X7405" s="828">
        <f t="shared" si="682"/>
        <v>0</v>
      </c>
      <c r="Y7405" s="1069">
        <f>[5]building!Y7396</f>
        <v>0</v>
      </c>
      <c r="Z7405" s="749">
        <f t="shared" si="683"/>
        <v>0</v>
      </c>
      <c r="AA7405" s="1071"/>
      <c r="AB7405" s="1071"/>
    </row>
    <row r="7406" spans="23:28" ht="70.5" customHeight="1">
      <c r="W7406" s="829">
        <f t="shared" si="681"/>
        <v>0</v>
      </c>
      <c r="X7406" s="828">
        <f t="shared" si="682"/>
        <v>0</v>
      </c>
      <c r="Y7406" s="1069">
        <f>[5]building!Y7397</f>
        <v>0</v>
      </c>
      <c r="Z7406" s="749">
        <f t="shared" si="683"/>
        <v>0</v>
      </c>
      <c r="AA7406" s="1071"/>
      <c r="AB7406" s="1071"/>
    </row>
    <row r="7407" spans="23:28" ht="70.5" customHeight="1">
      <c r="W7407" s="829">
        <f t="shared" si="681"/>
        <v>0</v>
      </c>
      <c r="X7407" s="828">
        <f t="shared" si="682"/>
        <v>0</v>
      </c>
      <c r="Y7407" s="1069">
        <f>[5]building!Y7398</f>
        <v>0</v>
      </c>
      <c r="Z7407" s="749">
        <f t="shared" si="683"/>
        <v>0</v>
      </c>
      <c r="AA7407" s="1071"/>
      <c r="AB7407" s="1071"/>
    </row>
    <row r="7408" spans="23:28" ht="70.5" customHeight="1">
      <c r="W7408" s="829">
        <f t="shared" si="681"/>
        <v>0</v>
      </c>
      <c r="X7408" s="828">
        <f t="shared" si="682"/>
        <v>0</v>
      </c>
      <c r="Y7408" s="1069">
        <f>[5]building!Y7399</f>
        <v>0</v>
      </c>
      <c r="Z7408" s="749">
        <f t="shared" si="683"/>
        <v>0</v>
      </c>
      <c r="AA7408" s="1071"/>
      <c r="AB7408" s="1071"/>
    </row>
    <row r="7409" spans="23:28" ht="70.5" customHeight="1">
      <c r="W7409" s="829">
        <f t="shared" si="681"/>
        <v>0</v>
      </c>
      <c r="X7409" s="828">
        <f t="shared" si="682"/>
        <v>0</v>
      </c>
      <c r="Y7409" s="1069">
        <f>[5]building!Y7400</f>
        <v>0</v>
      </c>
      <c r="Z7409" s="749">
        <f t="shared" si="683"/>
        <v>0</v>
      </c>
      <c r="AA7409" s="1071"/>
      <c r="AB7409" s="1071"/>
    </row>
    <row r="7410" spans="23:28" ht="70.5" customHeight="1">
      <c r="W7410" s="829">
        <f t="shared" si="681"/>
        <v>0</v>
      </c>
      <c r="X7410" s="828">
        <f t="shared" si="682"/>
        <v>0</v>
      </c>
      <c r="Y7410" s="1069">
        <f>[5]building!Y7401</f>
        <v>0</v>
      </c>
      <c r="Z7410" s="749">
        <f t="shared" si="683"/>
        <v>0</v>
      </c>
      <c r="AA7410" s="1071"/>
      <c r="AB7410" s="1071"/>
    </row>
    <row r="7411" spans="23:28" ht="70.5" customHeight="1">
      <c r="W7411" s="829">
        <f t="shared" si="681"/>
        <v>0</v>
      </c>
      <c r="X7411" s="828">
        <f t="shared" si="682"/>
        <v>0</v>
      </c>
      <c r="Y7411" s="1069">
        <f>[5]building!Y7402</f>
        <v>0</v>
      </c>
      <c r="Z7411" s="749">
        <f t="shared" si="683"/>
        <v>0</v>
      </c>
      <c r="AA7411" s="1071"/>
      <c r="AB7411" s="1071"/>
    </row>
    <row r="7412" spans="23:28" ht="70.5" customHeight="1">
      <c r="W7412" s="829">
        <f t="shared" si="681"/>
        <v>0</v>
      </c>
      <c r="X7412" s="828">
        <f t="shared" si="682"/>
        <v>0</v>
      </c>
      <c r="Y7412" s="1069">
        <f>[5]building!Y7403</f>
        <v>0</v>
      </c>
      <c r="Z7412" s="749">
        <f t="shared" si="683"/>
        <v>0</v>
      </c>
      <c r="AA7412" s="1071"/>
      <c r="AB7412" s="1071"/>
    </row>
    <row r="7413" spans="23:28" ht="70.5" customHeight="1">
      <c r="W7413" s="829">
        <f t="shared" si="681"/>
        <v>0</v>
      </c>
      <c r="X7413" s="828">
        <f t="shared" si="682"/>
        <v>0</v>
      </c>
      <c r="Y7413" s="1069">
        <f>[5]building!Y7404</f>
        <v>0</v>
      </c>
      <c r="Z7413" s="749">
        <f t="shared" si="683"/>
        <v>0</v>
      </c>
      <c r="AA7413" s="1071"/>
      <c r="AB7413" s="1071"/>
    </row>
    <row r="7414" spans="23:28" ht="70.5" customHeight="1">
      <c r="W7414" s="829">
        <f t="shared" si="681"/>
        <v>0</v>
      </c>
      <c r="X7414" s="828">
        <f t="shared" si="682"/>
        <v>0</v>
      </c>
      <c r="Y7414" s="1069">
        <f>[5]building!Y7405</f>
        <v>0</v>
      </c>
      <c r="Z7414" s="749">
        <f t="shared" si="683"/>
        <v>0</v>
      </c>
      <c r="AA7414" s="1071"/>
      <c r="AB7414" s="1071"/>
    </row>
    <row r="7415" spans="23:28" ht="70.5" customHeight="1">
      <c r="W7415" s="829">
        <f t="shared" si="681"/>
        <v>0</v>
      </c>
      <c r="X7415" s="828">
        <f t="shared" si="682"/>
        <v>0</v>
      </c>
      <c r="Y7415" s="1069">
        <f>[5]building!Y7406</f>
        <v>0</v>
      </c>
      <c r="Z7415" s="749">
        <f t="shared" si="683"/>
        <v>0</v>
      </c>
      <c r="AA7415" s="1071"/>
      <c r="AB7415" s="1071"/>
    </row>
    <row r="7416" spans="23:28" ht="70.5" customHeight="1">
      <c r="W7416" s="829">
        <f t="shared" si="681"/>
        <v>0</v>
      </c>
      <c r="X7416" s="828">
        <f t="shared" si="682"/>
        <v>0</v>
      </c>
      <c r="Y7416" s="1069">
        <f>[5]building!Y7407</f>
        <v>0</v>
      </c>
      <c r="Z7416" s="749">
        <f t="shared" si="683"/>
        <v>0</v>
      </c>
      <c r="AA7416" s="1071"/>
      <c r="AB7416" s="1071"/>
    </row>
    <row r="7417" spans="23:28" ht="70.5" customHeight="1">
      <c r="W7417" s="829">
        <f t="shared" si="681"/>
        <v>0</v>
      </c>
      <c r="X7417" s="828">
        <f t="shared" si="682"/>
        <v>0</v>
      </c>
      <c r="Y7417" s="1069">
        <f>[5]building!Y7408</f>
        <v>0</v>
      </c>
      <c r="Z7417" s="749">
        <f t="shared" si="683"/>
        <v>0</v>
      </c>
      <c r="AA7417" s="1071"/>
      <c r="AB7417" s="1071"/>
    </row>
    <row r="7418" spans="23:28" ht="70.5" customHeight="1">
      <c r="W7418" s="829">
        <f t="shared" si="681"/>
        <v>0</v>
      </c>
      <c r="X7418" s="828">
        <f t="shared" si="682"/>
        <v>0</v>
      </c>
      <c r="Y7418" s="1069">
        <f>[5]building!Y7409</f>
        <v>0</v>
      </c>
      <c r="Z7418" s="749">
        <f t="shared" si="683"/>
        <v>0</v>
      </c>
      <c r="AA7418" s="1071"/>
      <c r="AB7418" s="1071"/>
    </row>
    <row r="7419" spans="23:28" ht="70.5" customHeight="1">
      <c r="W7419" s="829">
        <f t="shared" si="681"/>
        <v>0</v>
      </c>
      <c r="X7419" s="828">
        <f t="shared" si="682"/>
        <v>0</v>
      </c>
      <c r="Y7419" s="1069">
        <f>[5]building!Y7410</f>
        <v>0</v>
      </c>
      <c r="Z7419" s="749">
        <f t="shared" si="683"/>
        <v>0</v>
      </c>
      <c r="AA7419" s="1071"/>
      <c r="AB7419" s="1071"/>
    </row>
    <row r="7420" spans="23:28" ht="70.5" customHeight="1">
      <c r="W7420" s="829">
        <f t="shared" si="681"/>
        <v>0</v>
      </c>
      <c r="X7420" s="828">
        <f t="shared" si="682"/>
        <v>0</v>
      </c>
      <c r="Y7420" s="1069">
        <f>[5]building!Y7411</f>
        <v>0</v>
      </c>
      <c r="Z7420" s="749">
        <f t="shared" si="683"/>
        <v>0</v>
      </c>
      <c r="AA7420" s="1071"/>
      <c r="AB7420" s="1071"/>
    </row>
    <row r="7421" spans="23:28" ht="70.5" customHeight="1">
      <c r="W7421" s="829">
        <f t="shared" si="681"/>
        <v>0</v>
      </c>
      <c r="X7421" s="828">
        <f t="shared" si="682"/>
        <v>0</v>
      </c>
      <c r="Y7421" s="1069">
        <f>[5]building!Y7412</f>
        <v>0</v>
      </c>
      <c r="Z7421" s="749">
        <f t="shared" si="683"/>
        <v>0</v>
      </c>
      <c r="AA7421" s="1071"/>
      <c r="AB7421" s="1071"/>
    </row>
    <row r="7422" spans="23:28" ht="70.5" customHeight="1">
      <c r="W7422" s="829">
        <f t="shared" si="681"/>
        <v>0</v>
      </c>
      <c r="X7422" s="828">
        <f t="shared" si="682"/>
        <v>0</v>
      </c>
      <c r="Y7422" s="1069">
        <f>[5]building!Y7413</f>
        <v>0</v>
      </c>
      <c r="Z7422" s="749">
        <f t="shared" si="683"/>
        <v>0</v>
      </c>
      <c r="AA7422" s="1071"/>
      <c r="AB7422" s="1071"/>
    </row>
    <row r="7423" spans="23:28" ht="70.5" customHeight="1">
      <c r="W7423" s="829">
        <f t="shared" si="681"/>
        <v>0</v>
      </c>
      <c r="X7423" s="828">
        <f t="shared" si="682"/>
        <v>0</v>
      </c>
      <c r="Y7423" s="1069">
        <f>[5]building!Y7414</f>
        <v>0</v>
      </c>
      <c r="Z7423" s="749">
        <f t="shared" si="683"/>
        <v>0</v>
      </c>
      <c r="AA7423" s="1071"/>
      <c r="AB7423" s="1071"/>
    </row>
    <row r="7424" spans="23:28" ht="70.5" customHeight="1">
      <c r="W7424" s="829">
        <f t="shared" si="681"/>
        <v>0</v>
      </c>
      <c r="X7424" s="828">
        <f t="shared" si="682"/>
        <v>0</v>
      </c>
      <c r="Y7424" s="1069">
        <f>[5]building!Y7415</f>
        <v>0</v>
      </c>
      <c r="Z7424" s="749">
        <f t="shared" si="683"/>
        <v>0</v>
      </c>
      <c r="AA7424" s="1071"/>
      <c r="AB7424" s="1071"/>
    </row>
    <row r="7425" spans="23:28" ht="70.5" customHeight="1">
      <c r="W7425" s="829">
        <f t="shared" si="681"/>
        <v>0</v>
      </c>
      <c r="X7425" s="828">
        <f t="shared" si="682"/>
        <v>0</v>
      </c>
      <c r="Y7425" s="1069">
        <f>[5]building!Y7416</f>
        <v>0</v>
      </c>
      <c r="Z7425" s="749">
        <f t="shared" si="683"/>
        <v>0</v>
      </c>
      <c r="AA7425" s="1071"/>
      <c r="AB7425" s="1071"/>
    </row>
    <row r="7426" spans="23:28" ht="70.5" customHeight="1">
      <c r="W7426" s="829">
        <f t="shared" si="681"/>
        <v>0</v>
      </c>
      <c r="X7426" s="828">
        <f t="shared" si="682"/>
        <v>0</v>
      </c>
      <c r="Y7426" s="1069">
        <f>[5]building!Y7417</f>
        <v>0</v>
      </c>
      <c r="Z7426" s="749">
        <f t="shared" si="683"/>
        <v>0</v>
      </c>
      <c r="AA7426" s="1071"/>
      <c r="AB7426" s="1071"/>
    </row>
    <row r="7427" spans="23:28" ht="70.5" customHeight="1">
      <c r="W7427" s="829">
        <f t="shared" si="681"/>
        <v>0</v>
      </c>
      <c r="X7427" s="828">
        <f t="shared" si="682"/>
        <v>0</v>
      </c>
      <c r="Y7427" s="1069">
        <f>[5]building!Y7418</f>
        <v>0</v>
      </c>
      <c r="Z7427" s="749">
        <f t="shared" si="683"/>
        <v>0</v>
      </c>
      <c r="AA7427" s="1071"/>
      <c r="AB7427" s="1071"/>
    </row>
    <row r="7428" spans="23:28" ht="70.5" customHeight="1">
      <c r="W7428" s="829">
        <f t="shared" si="681"/>
        <v>0</v>
      </c>
      <c r="X7428" s="828">
        <f t="shared" si="682"/>
        <v>0</v>
      </c>
      <c r="Y7428" s="1069">
        <f>[5]building!Y7419</f>
        <v>0</v>
      </c>
      <c r="Z7428" s="749">
        <f t="shared" si="683"/>
        <v>0</v>
      </c>
      <c r="AA7428" s="1071"/>
      <c r="AB7428" s="1071"/>
    </row>
    <row r="7429" spans="23:28" ht="70.5" customHeight="1">
      <c r="W7429" s="829">
        <f t="shared" si="681"/>
        <v>0</v>
      </c>
      <c r="X7429" s="828">
        <f t="shared" si="682"/>
        <v>0</v>
      </c>
      <c r="Y7429" s="1069">
        <f>[5]building!Y7420</f>
        <v>0</v>
      </c>
      <c r="Z7429" s="749">
        <f t="shared" si="683"/>
        <v>0</v>
      </c>
      <c r="AA7429" s="1071"/>
      <c r="AB7429" s="1071"/>
    </row>
    <row r="7430" spans="23:28" ht="70.5" customHeight="1">
      <c r="W7430" s="829">
        <f t="shared" si="681"/>
        <v>0</v>
      </c>
      <c r="X7430" s="828">
        <f t="shared" si="682"/>
        <v>0</v>
      </c>
      <c r="Y7430" s="1069">
        <f>[5]building!Y7421</f>
        <v>0</v>
      </c>
      <c r="Z7430" s="749">
        <f t="shared" si="683"/>
        <v>0</v>
      </c>
      <c r="AA7430" s="1071"/>
      <c r="AB7430" s="1071"/>
    </row>
    <row r="7431" spans="23:28" ht="70.5" customHeight="1">
      <c r="W7431" s="829">
        <f t="shared" si="681"/>
        <v>0</v>
      </c>
      <c r="X7431" s="828">
        <f t="shared" si="682"/>
        <v>0</v>
      </c>
      <c r="Y7431" s="1069">
        <f>[5]building!Y7422</f>
        <v>0</v>
      </c>
      <c r="Z7431" s="749">
        <f t="shared" si="683"/>
        <v>0</v>
      </c>
      <c r="AA7431" s="1071"/>
      <c r="AB7431" s="1071"/>
    </row>
    <row r="7432" spans="23:28" ht="70.5" customHeight="1">
      <c r="W7432" s="829">
        <f t="shared" si="681"/>
        <v>0</v>
      </c>
      <c r="X7432" s="828">
        <f t="shared" si="682"/>
        <v>0</v>
      </c>
      <c r="Y7432" s="1069">
        <f>[5]building!Y7423</f>
        <v>0</v>
      </c>
      <c r="Z7432" s="749">
        <f t="shared" si="683"/>
        <v>0</v>
      </c>
      <c r="AA7432" s="1071"/>
      <c r="AB7432" s="1071"/>
    </row>
    <row r="7433" spans="23:28" ht="70.5" customHeight="1">
      <c r="W7433" s="829">
        <f t="shared" si="681"/>
        <v>0</v>
      </c>
      <c r="X7433" s="828">
        <f t="shared" si="682"/>
        <v>0</v>
      </c>
      <c r="Y7433" s="1069">
        <f>[5]building!Y7424</f>
        <v>0</v>
      </c>
      <c r="Z7433" s="749">
        <f t="shared" si="683"/>
        <v>0</v>
      </c>
      <c r="AA7433" s="1071"/>
      <c r="AB7433" s="1071"/>
    </row>
    <row r="7434" spans="23:28" ht="70.5" customHeight="1">
      <c r="W7434" s="829">
        <f t="shared" si="681"/>
        <v>0</v>
      </c>
      <c r="X7434" s="828">
        <f t="shared" si="682"/>
        <v>0</v>
      </c>
      <c r="Y7434" s="1069">
        <f>[5]building!Y7425</f>
        <v>0</v>
      </c>
      <c r="Z7434" s="749">
        <f t="shared" si="683"/>
        <v>0</v>
      </c>
      <c r="AA7434" s="1071"/>
      <c r="AB7434" s="1071"/>
    </row>
    <row r="7435" spans="23:28" ht="70.5" customHeight="1">
      <c r="W7435" s="829">
        <f t="shared" si="681"/>
        <v>0</v>
      </c>
      <c r="X7435" s="828">
        <f t="shared" si="682"/>
        <v>0</v>
      </c>
      <c r="Y7435" s="1069">
        <f>[5]building!Y7426</f>
        <v>0</v>
      </c>
      <c r="Z7435" s="749">
        <f t="shared" si="683"/>
        <v>0</v>
      </c>
      <c r="AA7435" s="1071"/>
      <c r="AB7435" s="1071"/>
    </row>
    <row r="7436" spans="23:28" ht="70.5" customHeight="1">
      <c r="W7436" s="829">
        <f t="shared" si="681"/>
        <v>0</v>
      </c>
      <c r="X7436" s="828">
        <f t="shared" si="682"/>
        <v>0</v>
      </c>
      <c r="Y7436" s="1069">
        <f>[5]building!Y7427</f>
        <v>0</v>
      </c>
      <c r="Z7436" s="749">
        <f t="shared" si="683"/>
        <v>0</v>
      </c>
      <c r="AA7436" s="1071"/>
      <c r="AB7436" s="1071"/>
    </row>
    <row r="7437" spans="23:28" ht="70.5" customHeight="1">
      <c r="W7437" s="829">
        <f t="shared" si="681"/>
        <v>0</v>
      </c>
      <c r="X7437" s="828">
        <f t="shared" si="682"/>
        <v>0</v>
      </c>
      <c r="Y7437" s="1069">
        <f>[5]building!Y7428</f>
        <v>0</v>
      </c>
      <c r="Z7437" s="749">
        <f t="shared" si="683"/>
        <v>0</v>
      </c>
      <c r="AA7437" s="1071"/>
      <c r="AB7437" s="1071"/>
    </row>
    <row r="7438" spans="23:28" ht="70.5" customHeight="1">
      <c r="W7438" s="829">
        <f t="shared" si="681"/>
        <v>0</v>
      </c>
      <c r="X7438" s="828">
        <f t="shared" si="682"/>
        <v>0</v>
      </c>
      <c r="Y7438" s="1069">
        <f>[5]building!Y7429</f>
        <v>0</v>
      </c>
      <c r="Z7438" s="749">
        <f t="shared" si="683"/>
        <v>0</v>
      </c>
      <c r="AA7438" s="1071"/>
      <c r="AB7438" s="1071"/>
    </row>
    <row r="7439" spans="23:28" ht="70.5" customHeight="1">
      <c r="W7439" s="829">
        <f t="shared" si="681"/>
        <v>0</v>
      </c>
      <c r="X7439" s="828">
        <f t="shared" si="682"/>
        <v>0</v>
      </c>
      <c r="Y7439" s="1069">
        <f>[5]building!Y7430</f>
        <v>0</v>
      </c>
      <c r="Z7439" s="749">
        <f t="shared" si="683"/>
        <v>0</v>
      </c>
      <c r="AA7439" s="1071"/>
      <c r="AB7439" s="1071"/>
    </row>
    <row r="7440" spans="23:28" ht="70.5" customHeight="1">
      <c r="W7440" s="829">
        <f t="shared" si="681"/>
        <v>0</v>
      </c>
      <c r="X7440" s="828">
        <f t="shared" si="682"/>
        <v>0</v>
      </c>
      <c r="Y7440" s="1069">
        <f>[5]building!Y7431</f>
        <v>0</v>
      </c>
      <c r="Z7440" s="749">
        <f t="shared" si="683"/>
        <v>0</v>
      </c>
      <c r="AA7440" s="1071"/>
      <c r="AB7440" s="1071"/>
    </row>
    <row r="7441" spans="23:28" ht="70.5" customHeight="1">
      <c r="W7441" s="829">
        <f t="shared" si="681"/>
        <v>0</v>
      </c>
      <c r="X7441" s="828">
        <f t="shared" si="682"/>
        <v>0</v>
      </c>
      <c r="Y7441" s="1069">
        <f>[5]building!Y7432</f>
        <v>0</v>
      </c>
      <c r="Z7441" s="749">
        <f t="shared" si="683"/>
        <v>0</v>
      </c>
      <c r="AA7441" s="1071"/>
      <c r="AB7441" s="1071"/>
    </row>
    <row r="7442" spans="23:28" ht="70.5" customHeight="1">
      <c r="W7442" s="829">
        <f t="shared" si="681"/>
        <v>0</v>
      </c>
      <c r="X7442" s="828">
        <f t="shared" si="682"/>
        <v>0</v>
      </c>
      <c r="Y7442" s="1069">
        <f>[5]building!Y7433</f>
        <v>0</v>
      </c>
      <c r="Z7442" s="749">
        <f t="shared" si="683"/>
        <v>0</v>
      </c>
      <c r="AA7442" s="1071"/>
      <c r="AB7442" s="1071"/>
    </row>
    <row r="7443" spans="23:28" ht="70.5" customHeight="1">
      <c r="W7443" s="829">
        <f t="shared" si="681"/>
        <v>0</v>
      </c>
      <c r="X7443" s="828">
        <f t="shared" si="682"/>
        <v>0</v>
      </c>
      <c r="Y7443" s="1069">
        <f>[5]building!Y7434</f>
        <v>0</v>
      </c>
      <c r="Z7443" s="749">
        <f t="shared" si="683"/>
        <v>0</v>
      </c>
      <c r="AA7443" s="1071"/>
      <c r="AB7443" s="1071"/>
    </row>
    <row r="7444" spans="23:28" ht="70.5" customHeight="1">
      <c r="W7444" s="829">
        <f t="shared" si="681"/>
        <v>0</v>
      </c>
      <c r="X7444" s="828">
        <f t="shared" si="682"/>
        <v>0</v>
      </c>
      <c r="Y7444" s="1069">
        <f>[5]building!Y7435</f>
        <v>0</v>
      </c>
      <c r="Z7444" s="749">
        <f t="shared" si="683"/>
        <v>0</v>
      </c>
      <c r="AA7444" s="1071"/>
      <c r="AB7444" s="1071"/>
    </row>
    <row r="7445" spans="23:28" ht="70.5" customHeight="1">
      <c r="W7445" s="829">
        <f t="shared" si="681"/>
        <v>0</v>
      </c>
      <c r="X7445" s="828">
        <f t="shared" si="682"/>
        <v>0</v>
      </c>
      <c r="Y7445" s="1069">
        <f>[5]building!Y7436</f>
        <v>0</v>
      </c>
      <c r="Z7445" s="749">
        <f t="shared" si="683"/>
        <v>0</v>
      </c>
      <c r="AA7445" s="1071"/>
      <c r="AB7445" s="1071"/>
    </row>
    <row r="7446" spans="23:28" ht="70.5" customHeight="1">
      <c r="W7446" s="829">
        <f t="shared" si="681"/>
        <v>0</v>
      </c>
      <c r="X7446" s="828">
        <f t="shared" si="682"/>
        <v>0</v>
      </c>
      <c r="Y7446" s="1069">
        <f>[5]building!Y7437</f>
        <v>0</v>
      </c>
      <c r="Z7446" s="749">
        <f t="shared" si="683"/>
        <v>0</v>
      </c>
      <c r="AA7446" s="1071"/>
      <c r="AB7446" s="1071"/>
    </row>
    <row r="7447" spans="23:28" ht="70.5" customHeight="1">
      <c r="W7447" s="829">
        <f t="shared" si="681"/>
        <v>0</v>
      </c>
      <c r="X7447" s="828">
        <f t="shared" si="682"/>
        <v>0</v>
      </c>
      <c r="Y7447" s="1069">
        <f>[5]building!Y7438</f>
        <v>0</v>
      </c>
      <c r="Z7447" s="749">
        <f t="shared" si="683"/>
        <v>0</v>
      </c>
      <c r="AA7447" s="1071"/>
      <c r="AB7447" s="1071"/>
    </row>
    <row r="7448" spans="23:28" ht="70.5" customHeight="1">
      <c r="W7448" s="829">
        <f t="shared" si="681"/>
        <v>0</v>
      </c>
      <c r="X7448" s="828">
        <f t="shared" si="682"/>
        <v>0</v>
      </c>
      <c r="Y7448" s="1069">
        <f>[5]building!Y7439</f>
        <v>0</v>
      </c>
      <c r="Z7448" s="749">
        <f t="shared" si="683"/>
        <v>0</v>
      </c>
      <c r="AA7448" s="1071"/>
      <c r="AB7448" s="1071"/>
    </row>
    <row r="7449" spans="23:28" ht="70.5" customHeight="1">
      <c r="W7449" s="829">
        <f t="shared" si="681"/>
        <v>0</v>
      </c>
      <c r="X7449" s="828">
        <f t="shared" si="682"/>
        <v>0</v>
      </c>
      <c r="Y7449" s="1069">
        <f>[5]building!Y7440</f>
        <v>0</v>
      </c>
      <c r="Z7449" s="749">
        <f t="shared" si="683"/>
        <v>0</v>
      </c>
      <c r="AA7449" s="1071"/>
      <c r="AB7449" s="1071"/>
    </row>
    <row r="7450" spans="23:28" ht="70.5" customHeight="1">
      <c r="W7450" s="829">
        <f t="shared" si="681"/>
        <v>0</v>
      </c>
      <c r="X7450" s="828">
        <f t="shared" si="682"/>
        <v>0</v>
      </c>
      <c r="Y7450" s="1069">
        <f>[5]building!Y7441</f>
        <v>0</v>
      </c>
      <c r="Z7450" s="749">
        <f t="shared" si="683"/>
        <v>0</v>
      </c>
      <c r="AA7450" s="1071"/>
      <c r="AB7450" s="1071"/>
    </row>
    <row r="7451" spans="23:28" ht="70.5" customHeight="1">
      <c r="W7451" s="829">
        <f t="shared" si="681"/>
        <v>0</v>
      </c>
      <c r="X7451" s="828">
        <f t="shared" si="682"/>
        <v>0</v>
      </c>
      <c r="Y7451" s="1069">
        <f>[5]building!Y7442</f>
        <v>0</v>
      </c>
      <c r="Z7451" s="749">
        <f t="shared" si="683"/>
        <v>0</v>
      </c>
      <c r="AA7451" s="1071"/>
      <c r="AB7451" s="1071"/>
    </row>
    <row r="7452" spans="23:28" ht="70.5" customHeight="1">
      <c r="W7452" s="829">
        <f t="shared" si="681"/>
        <v>0</v>
      </c>
      <c r="X7452" s="828">
        <f t="shared" si="682"/>
        <v>0</v>
      </c>
      <c r="Y7452" s="1069">
        <f>[5]building!Y7443</f>
        <v>0</v>
      </c>
      <c r="Z7452" s="749">
        <f t="shared" si="683"/>
        <v>0</v>
      </c>
      <c r="AA7452" s="1071"/>
      <c r="AB7452" s="1071"/>
    </row>
    <row r="7453" spans="23:28" ht="70.5" customHeight="1">
      <c r="W7453" s="829">
        <f t="shared" si="681"/>
        <v>0</v>
      </c>
      <c r="X7453" s="828">
        <f t="shared" si="682"/>
        <v>0</v>
      </c>
      <c r="Y7453" s="1069">
        <f>[5]building!Y7444</f>
        <v>0</v>
      </c>
      <c r="Z7453" s="749">
        <f t="shared" si="683"/>
        <v>0</v>
      </c>
      <c r="AA7453" s="1071"/>
      <c r="AB7453" s="1071"/>
    </row>
    <row r="7454" spans="23:28" ht="70.5" customHeight="1">
      <c r="W7454" s="829">
        <f t="shared" ref="W7454:W7517" si="684">G7454+I7454+K7454+M7454+O7454+Q7454+S7454+U7454</f>
        <v>0</v>
      </c>
      <c r="X7454" s="828">
        <f t="shared" ref="X7454:X7517" si="685">W7454*C7454</f>
        <v>0</v>
      </c>
      <c r="Y7454" s="1069">
        <f>[5]building!Y7445</f>
        <v>0</v>
      </c>
      <c r="Z7454" s="749">
        <f t="shared" ref="Z7454:Z7517" si="686">Y7454*C7454</f>
        <v>0</v>
      </c>
      <c r="AA7454" s="1071"/>
      <c r="AB7454" s="1071"/>
    </row>
    <row r="7455" spans="23:28" ht="70.5" customHeight="1">
      <c r="W7455" s="829">
        <f t="shared" si="684"/>
        <v>0</v>
      </c>
      <c r="X7455" s="828">
        <f t="shared" si="685"/>
        <v>0</v>
      </c>
      <c r="Y7455" s="1069">
        <f>[5]building!Y7446</f>
        <v>0</v>
      </c>
      <c r="Z7455" s="749">
        <f t="shared" si="686"/>
        <v>0</v>
      </c>
      <c r="AA7455" s="1071"/>
      <c r="AB7455" s="1071"/>
    </row>
    <row r="7456" spans="23:28" ht="70.5" customHeight="1">
      <c r="W7456" s="829">
        <f t="shared" si="684"/>
        <v>0</v>
      </c>
      <c r="X7456" s="828">
        <f t="shared" si="685"/>
        <v>0</v>
      </c>
      <c r="Y7456" s="1069">
        <f>[5]building!Y7447</f>
        <v>0</v>
      </c>
      <c r="Z7456" s="749">
        <f t="shared" si="686"/>
        <v>0</v>
      </c>
      <c r="AA7456" s="1071"/>
      <c r="AB7456" s="1071"/>
    </row>
    <row r="7457" spans="23:28" ht="70.5" customHeight="1">
      <c r="W7457" s="829">
        <f t="shared" si="684"/>
        <v>0</v>
      </c>
      <c r="X7457" s="828">
        <f t="shared" si="685"/>
        <v>0</v>
      </c>
      <c r="Y7457" s="1069">
        <f>[5]building!Y7448</f>
        <v>0</v>
      </c>
      <c r="Z7457" s="749">
        <f t="shared" si="686"/>
        <v>0</v>
      </c>
      <c r="AA7457" s="1071"/>
      <c r="AB7457" s="1071"/>
    </row>
    <row r="7458" spans="23:28" ht="70.5" customHeight="1">
      <c r="W7458" s="829">
        <f t="shared" si="684"/>
        <v>0</v>
      </c>
      <c r="X7458" s="828">
        <f t="shared" si="685"/>
        <v>0</v>
      </c>
      <c r="Y7458" s="1069">
        <f>[5]building!Y7449</f>
        <v>0</v>
      </c>
      <c r="Z7458" s="749">
        <f t="shared" si="686"/>
        <v>0</v>
      </c>
      <c r="AA7458" s="1071"/>
      <c r="AB7458" s="1071"/>
    </row>
    <row r="7459" spans="23:28" ht="70.5" customHeight="1">
      <c r="W7459" s="829">
        <f t="shared" si="684"/>
        <v>0</v>
      </c>
      <c r="X7459" s="828">
        <f t="shared" si="685"/>
        <v>0</v>
      </c>
      <c r="Y7459" s="1069">
        <f>[5]building!Y7450</f>
        <v>0</v>
      </c>
      <c r="Z7459" s="749">
        <f t="shared" si="686"/>
        <v>0</v>
      </c>
      <c r="AA7459" s="1071"/>
      <c r="AB7459" s="1071"/>
    </row>
    <row r="7460" spans="23:28" ht="70.5" customHeight="1">
      <c r="W7460" s="829">
        <f t="shared" si="684"/>
        <v>0</v>
      </c>
      <c r="X7460" s="828">
        <f t="shared" si="685"/>
        <v>0</v>
      </c>
      <c r="Y7460" s="1069">
        <f>[5]building!Y7451</f>
        <v>0</v>
      </c>
      <c r="Z7460" s="749">
        <f t="shared" si="686"/>
        <v>0</v>
      </c>
      <c r="AA7460" s="1071"/>
      <c r="AB7460" s="1071"/>
    </row>
    <row r="7461" spans="23:28" ht="70.5" customHeight="1">
      <c r="W7461" s="829">
        <f t="shared" si="684"/>
        <v>0</v>
      </c>
      <c r="X7461" s="828">
        <f t="shared" si="685"/>
        <v>0</v>
      </c>
      <c r="Y7461" s="1069">
        <f>[5]building!Y7452</f>
        <v>0</v>
      </c>
      <c r="Z7461" s="749">
        <f t="shared" si="686"/>
        <v>0</v>
      </c>
      <c r="AA7461" s="1071"/>
      <c r="AB7461" s="1071"/>
    </row>
    <row r="7462" spans="23:28" ht="70.5" customHeight="1">
      <c r="W7462" s="829">
        <f t="shared" si="684"/>
        <v>0</v>
      </c>
      <c r="X7462" s="828">
        <f t="shared" si="685"/>
        <v>0</v>
      </c>
      <c r="Y7462" s="1069">
        <f>[5]building!Y7453</f>
        <v>0</v>
      </c>
      <c r="Z7462" s="749">
        <f t="shared" si="686"/>
        <v>0</v>
      </c>
      <c r="AA7462" s="1071"/>
      <c r="AB7462" s="1071"/>
    </row>
    <row r="7463" spans="23:28" ht="70.5" customHeight="1">
      <c r="W7463" s="829">
        <f t="shared" si="684"/>
        <v>0</v>
      </c>
      <c r="X7463" s="828">
        <f t="shared" si="685"/>
        <v>0</v>
      </c>
      <c r="Y7463" s="1069">
        <f>[5]building!Y7454</f>
        <v>0</v>
      </c>
      <c r="Z7463" s="749">
        <f t="shared" si="686"/>
        <v>0</v>
      </c>
      <c r="AA7463" s="1071"/>
      <c r="AB7463" s="1071"/>
    </row>
    <row r="7464" spans="23:28" ht="70.5" customHeight="1">
      <c r="W7464" s="829">
        <f t="shared" si="684"/>
        <v>0</v>
      </c>
      <c r="X7464" s="828">
        <f t="shared" si="685"/>
        <v>0</v>
      </c>
      <c r="Y7464" s="1069">
        <f>[5]building!Y7455</f>
        <v>0</v>
      </c>
      <c r="Z7464" s="749">
        <f t="shared" si="686"/>
        <v>0</v>
      </c>
      <c r="AA7464" s="1071"/>
      <c r="AB7464" s="1071"/>
    </row>
    <row r="7465" spans="23:28" ht="70.5" customHeight="1">
      <c r="W7465" s="829">
        <f t="shared" si="684"/>
        <v>0</v>
      </c>
      <c r="X7465" s="828">
        <f t="shared" si="685"/>
        <v>0</v>
      </c>
      <c r="Y7465" s="1069">
        <f>[5]building!Y7456</f>
        <v>0</v>
      </c>
      <c r="Z7465" s="749">
        <f t="shared" si="686"/>
        <v>0</v>
      </c>
      <c r="AA7465" s="1071"/>
      <c r="AB7465" s="1071"/>
    </row>
    <row r="7466" spans="23:28" ht="70.5" customHeight="1">
      <c r="W7466" s="829">
        <f t="shared" si="684"/>
        <v>0</v>
      </c>
      <c r="X7466" s="828">
        <f t="shared" si="685"/>
        <v>0</v>
      </c>
      <c r="Y7466" s="1069">
        <f>[5]building!Y7457</f>
        <v>0</v>
      </c>
      <c r="Z7466" s="749">
        <f t="shared" si="686"/>
        <v>0</v>
      </c>
      <c r="AA7466" s="1071"/>
      <c r="AB7466" s="1071"/>
    </row>
    <row r="7467" spans="23:28" ht="70.5" customHeight="1">
      <c r="W7467" s="829">
        <f t="shared" si="684"/>
        <v>0</v>
      </c>
      <c r="X7467" s="828">
        <f t="shared" si="685"/>
        <v>0</v>
      </c>
      <c r="Y7467" s="1069">
        <f>[5]building!Y7458</f>
        <v>0</v>
      </c>
      <c r="Z7467" s="749">
        <f t="shared" si="686"/>
        <v>0</v>
      </c>
      <c r="AA7467" s="1071"/>
      <c r="AB7467" s="1071"/>
    </row>
    <row r="7468" spans="23:28" ht="70.5" customHeight="1">
      <c r="W7468" s="829">
        <f t="shared" si="684"/>
        <v>0</v>
      </c>
      <c r="X7468" s="828">
        <f t="shared" si="685"/>
        <v>0</v>
      </c>
      <c r="Y7468" s="1069">
        <f>[5]building!Y7459</f>
        <v>0</v>
      </c>
      <c r="Z7468" s="749">
        <f t="shared" si="686"/>
        <v>0</v>
      </c>
      <c r="AA7468" s="1071"/>
      <c r="AB7468" s="1071"/>
    </row>
    <row r="7469" spans="23:28" ht="70.5" customHeight="1">
      <c r="W7469" s="829">
        <f t="shared" si="684"/>
        <v>0</v>
      </c>
      <c r="X7469" s="828">
        <f t="shared" si="685"/>
        <v>0</v>
      </c>
      <c r="Y7469" s="1069">
        <f>[5]building!Y7460</f>
        <v>0</v>
      </c>
      <c r="Z7469" s="749">
        <f t="shared" si="686"/>
        <v>0</v>
      </c>
      <c r="AA7469" s="1071"/>
      <c r="AB7469" s="1071"/>
    </row>
    <row r="7470" spans="23:28" ht="70.5" customHeight="1">
      <c r="W7470" s="829">
        <f t="shared" si="684"/>
        <v>0</v>
      </c>
      <c r="X7470" s="828">
        <f t="shared" si="685"/>
        <v>0</v>
      </c>
      <c r="Y7470" s="1069">
        <f>[5]building!Y7461</f>
        <v>0</v>
      </c>
      <c r="Z7470" s="749">
        <f t="shared" si="686"/>
        <v>0</v>
      </c>
      <c r="AA7470" s="1071"/>
      <c r="AB7470" s="1071"/>
    </row>
    <row r="7471" spans="23:28" ht="70.5" customHeight="1">
      <c r="W7471" s="829">
        <f t="shared" si="684"/>
        <v>0</v>
      </c>
      <c r="X7471" s="828">
        <f t="shared" si="685"/>
        <v>0</v>
      </c>
      <c r="Y7471" s="1069">
        <f>[5]building!Y7462</f>
        <v>0</v>
      </c>
      <c r="Z7471" s="749">
        <f t="shared" si="686"/>
        <v>0</v>
      </c>
      <c r="AA7471" s="1071"/>
      <c r="AB7471" s="1071"/>
    </row>
    <row r="7472" spans="23:28" ht="70.5" customHeight="1">
      <c r="W7472" s="829">
        <f t="shared" si="684"/>
        <v>0</v>
      </c>
      <c r="X7472" s="828">
        <f t="shared" si="685"/>
        <v>0</v>
      </c>
      <c r="Y7472" s="1069">
        <f>[5]building!Y7463</f>
        <v>0</v>
      </c>
      <c r="Z7472" s="749">
        <f t="shared" si="686"/>
        <v>0</v>
      </c>
      <c r="AA7472" s="1071"/>
      <c r="AB7472" s="1071"/>
    </row>
    <row r="7473" spans="23:28" ht="70.5" customHeight="1">
      <c r="W7473" s="829">
        <f t="shared" si="684"/>
        <v>0</v>
      </c>
      <c r="X7473" s="828">
        <f t="shared" si="685"/>
        <v>0</v>
      </c>
      <c r="Y7473" s="1069">
        <f>[5]building!Y7464</f>
        <v>0</v>
      </c>
      <c r="Z7473" s="749">
        <f t="shared" si="686"/>
        <v>0</v>
      </c>
      <c r="AA7473" s="1071"/>
      <c r="AB7473" s="1071"/>
    </row>
    <row r="7474" spans="23:28" ht="70.5" customHeight="1">
      <c r="W7474" s="829">
        <f t="shared" si="684"/>
        <v>0</v>
      </c>
      <c r="X7474" s="828">
        <f t="shared" si="685"/>
        <v>0</v>
      </c>
      <c r="Y7474" s="1069">
        <f>[5]building!Y7465</f>
        <v>0</v>
      </c>
      <c r="Z7474" s="749">
        <f t="shared" si="686"/>
        <v>0</v>
      </c>
      <c r="AA7474" s="1071"/>
      <c r="AB7474" s="1071"/>
    </row>
    <row r="7475" spans="23:28" ht="70.5" customHeight="1">
      <c r="W7475" s="829">
        <f t="shared" si="684"/>
        <v>0</v>
      </c>
      <c r="X7475" s="828">
        <f t="shared" si="685"/>
        <v>0</v>
      </c>
      <c r="Y7475" s="1069">
        <f>[5]building!Y7466</f>
        <v>0</v>
      </c>
      <c r="Z7475" s="749">
        <f t="shared" si="686"/>
        <v>0</v>
      </c>
      <c r="AA7475" s="1071"/>
      <c r="AB7475" s="1071"/>
    </row>
    <row r="7476" spans="23:28" ht="70.5" customHeight="1">
      <c r="W7476" s="829">
        <f t="shared" si="684"/>
        <v>0</v>
      </c>
      <c r="X7476" s="828">
        <f t="shared" si="685"/>
        <v>0</v>
      </c>
      <c r="Y7476" s="1069">
        <f>[5]building!Y7467</f>
        <v>0</v>
      </c>
      <c r="Z7476" s="749">
        <f t="shared" si="686"/>
        <v>0</v>
      </c>
      <c r="AA7476" s="1071"/>
      <c r="AB7476" s="1071"/>
    </row>
    <row r="7477" spans="23:28" ht="70.5" customHeight="1">
      <c r="W7477" s="829">
        <f t="shared" si="684"/>
        <v>0</v>
      </c>
      <c r="X7477" s="828">
        <f t="shared" si="685"/>
        <v>0</v>
      </c>
      <c r="Y7477" s="1069">
        <f>[5]building!Y7468</f>
        <v>0</v>
      </c>
      <c r="Z7477" s="749">
        <f t="shared" si="686"/>
        <v>0</v>
      </c>
      <c r="AA7477" s="1071"/>
      <c r="AB7477" s="1071"/>
    </row>
    <row r="7478" spans="23:28" ht="70.5" customHeight="1">
      <c r="W7478" s="829">
        <f t="shared" si="684"/>
        <v>0</v>
      </c>
      <c r="X7478" s="828">
        <f t="shared" si="685"/>
        <v>0</v>
      </c>
      <c r="Y7478" s="1069">
        <f>[5]building!Y7469</f>
        <v>0</v>
      </c>
      <c r="Z7478" s="749">
        <f t="shared" si="686"/>
        <v>0</v>
      </c>
      <c r="AA7478" s="1071"/>
      <c r="AB7478" s="1071"/>
    </row>
    <row r="7479" spans="23:28" ht="70.5" customHeight="1">
      <c r="W7479" s="829">
        <f t="shared" si="684"/>
        <v>0</v>
      </c>
      <c r="X7479" s="828">
        <f t="shared" si="685"/>
        <v>0</v>
      </c>
      <c r="Y7479" s="1069">
        <f>[5]building!Y7470</f>
        <v>0</v>
      </c>
      <c r="Z7479" s="749">
        <f t="shared" si="686"/>
        <v>0</v>
      </c>
      <c r="AA7479" s="1071"/>
      <c r="AB7479" s="1071"/>
    </row>
    <row r="7480" spans="23:28" ht="70.5" customHeight="1">
      <c r="W7480" s="829">
        <f t="shared" si="684"/>
        <v>0</v>
      </c>
      <c r="X7480" s="828">
        <f t="shared" si="685"/>
        <v>0</v>
      </c>
      <c r="Y7480" s="1069">
        <f>[5]building!Y7471</f>
        <v>0</v>
      </c>
      <c r="Z7480" s="749">
        <f t="shared" si="686"/>
        <v>0</v>
      </c>
      <c r="AA7480" s="1071"/>
      <c r="AB7480" s="1071"/>
    </row>
    <row r="7481" spans="23:28" ht="70.5" customHeight="1">
      <c r="W7481" s="829">
        <f t="shared" si="684"/>
        <v>0</v>
      </c>
      <c r="X7481" s="828">
        <f t="shared" si="685"/>
        <v>0</v>
      </c>
      <c r="Y7481" s="1069">
        <f>[5]building!Y7472</f>
        <v>0</v>
      </c>
      <c r="Z7481" s="749">
        <f t="shared" si="686"/>
        <v>0</v>
      </c>
      <c r="AA7481" s="1071"/>
      <c r="AB7481" s="1071"/>
    </row>
    <row r="7482" spans="23:28" ht="70.5" customHeight="1">
      <c r="W7482" s="829">
        <f t="shared" si="684"/>
        <v>0</v>
      </c>
      <c r="X7482" s="828">
        <f t="shared" si="685"/>
        <v>0</v>
      </c>
      <c r="Y7482" s="1069">
        <f>[5]building!Y7473</f>
        <v>0</v>
      </c>
      <c r="Z7482" s="749">
        <f t="shared" si="686"/>
        <v>0</v>
      </c>
      <c r="AA7482" s="1071"/>
      <c r="AB7482" s="1071"/>
    </row>
    <row r="7483" spans="23:28" ht="70.5" customHeight="1">
      <c r="W7483" s="829">
        <f t="shared" si="684"/>
        <v>0</v>
      </c>
      <c r="X7483" s="828">
        <f t="shared" si="685"/>
        <v>0</v>
      </c>
      <c r="Y7483" s="1069">
        <f>[5]building!Y7474</f>
        <v>0</v>
      </c>
      <c r="Z7483" s="749">
        <f t="shared" si="686"/>
        <v>0</v>
      </c>
      <c r="AA7483" s="1071"/>
      <c r="AB7483" s="1071"/>
    </row>
    <row r="7484" spans="23:28" ht="70.5" customHeight="1">
      <c r="W7484" s="829">
        <f t="shared" si="684"/>
        <v>0</v>
      </c>
      <c r="X7484" s="828">
        <f t="shared" si="685"/>
        <v>0</v>
      </c>
      <c r="Y7484" s="1069">
        <f>[5]building!Y7475</f>
        <v>0</v>
      </c>
      <c r="Z7484" s="749">
        <f t="shared" si="686"/>
        <v>0</v>
      </c>
      <c r="AA7484" s="1071"/>
      <c r="AB7484" s="1071"/>
    </row>
    <row r="7485" spans="23:28" ht="70.5" customHeight="1">
      <c r="W7485" s="829">
        <f t="shared" si="684"/>
        <v>0</v>
      </c>
      <c r="X7485" s="828">
        <f t="shared" si="685"/>
        <v>0</v>
      </c>
      <c r="Y7485" s="1069">
        <f>[5]building!Y7476</f>
        <v>0</v>
      </c>
      <c r="Z7485" s="749">
        <f t="shared" si="686"/>
        <v>0</v>
      </c>
      <c r="AA7485" s="1071"/>
      <c r="AB7485" s="1071"/>
    </row>
    <row r="7486" spans="23:28" ht="70.5" customHeight="1">
      <c r="W7486" s="829">
        <f t="shared" si="684"/>
        <v>0</v>
      </c>
      <c r="X7486" s="828">
        <f t="shared" si="685"/>
        <v>0</v>
      </c>
      <c r="Y7486" s="1069">
        <f>[5]building!Y7477</f>
        <v>0</v>
      </c>
      <c r="Z7486" s="749">
        <f t="shared" si="686"/>
        <v>0</v>
      </c>
      <c r="AA7486" s="1071"/>
      <c r="AB7486" s="1071"/>
    </row>
    <row r="7487" spans="23:28" ht="70.5" customHeight="1">
      <c r="W7487" s="829">
        <f t="shared" si="684"/>
        <v>0</v>
      </c>
      <c r="X7487" s="828">
        <f t="shared" si="685"/>
        <v>0</v>
      </c>
      <c r="Y7487" s="1069">
        <f>[5]building!Y7478</f>
        <v>0</v>
      </c>
      <c r="Z7487" s="749">
        <f t="shared" si="686"/>
        <v>0</v>
      </c>
      <c r="AA7487" s="1071"/>
      <c r="AB7487" s="1071"/>
    </row>
    <row r="7488" spans="23:28" ht="70.5" customHeight="1">
      <c r="W7488" s="829">
        <f t="shared" si="684"/>
        <v>0</v>
      </c>
      <c r="X7488" s="828">
        <f t="shared" si="685"/>
        <v>0</v>
      </c>
      <c r="Y7488" s="1069">
        <f>[5]building!Y7479</f>
        <v>0</v>
      </c>
      <c r="Z7488" s="749">
        <f t="shared" si="686"/>
        <v>0</v>
      </c>
      <c r="AA7488" s="1071"/>
      <c r="AB7488" s="1071"/>
    </row>
    <row r="7489" spans="23:28" ht="70.5" customHeight="1">
      <c r="W7489" s="829">
        <f t="shared" si="684"/>
        <v>0</v>
      </c>
      <c r="X7489" s="828">
        <f t="shared" si="685"/>
        <v>0</v>
      </c>
      <c r="Y7489" s="1069">
        <f>[5]building!Y7480</f>
        <v>0</v>
      </c>
      <c r="Z7489" s="749">
        <f t="shared" si="686"/>
        <v>0</v>
      </c>
      <c r="AA7489" s="1071"/>
      <c r="AB7489" s="1071"/>
    </row>
    <row r="7490" spans="23:28" ht="70.5" customHeight="1">
      <c r="W7490" s="829">
        <f t="shared" si="684"/>
        <v>0</v>
      </c>
      <c r="X7490" s="828">
        <f t="shared" si="685"/>
        <v>0</v>
      </c>
      <c r="Y7490" s="1069">
        <f>[5]building!Y7481</f>
        <v>0</v>
      </c>
      <c r="Z7490" s="749">
        <f t="shared" si="686"/>
        <v>0</v>
      </c>
      <c r="AA7490" s="1071"/>
      <c r="AB7490" s="1071"/>
    </row>
    <row r="7491" spans="23:28" ht="70.5" customHeight="1">
      <c r="W7491" s="829">
        <f t="shared" si="684"/>
        <v>0</v>
      </c>
      <c r="X7491" s="828">
        <f t="shared" si="685"/>
        <v>0</v>
      </c>
      <c r="Y7491" s="1069">
        <f>[5]building!Y7482</f>
        <v>0</v>
      </c>
      <c r="Z7491" s="749">
        <f t="shared" si="686"/>
        <v>0</v>
      </c>
      <c r="AA7491" s="1071"/>
      <c r="AB7491" s="1071"/>
    </row>
    <row r="7492" spans="23:28" ht="70.5" customHeight="1">
      <c r="W7492" s="829">
        <f t="shared" si="684"/>
        <v>0</v>
      </c>
      <c r="X7492" s="828">
        <f t="shared" si="685"/>
        <v>0</v>
      </c>
      <c r="Y7492" s="1069">
        <f>[5]building!Y7483</f>
        <v>0</v>
      </c>
      <c r="Z7492" s="749">
        <f t="shared" si="686"/>
        <v>0</v>
      </c>
      <c r="AA7492" s="1071"/>
      <c r="AB7492" s="1071"/>
    </row>
    <row r="7493" spans="23:28" ht="70.5" customHeight="1">
      <c r="W7493" s="829">
        <f t="shared" si="684"/>
        <v>0</v>
      </c>
      <c r="X7493" s="828">
        <f t="shared" si="685"/>
        <v>0</v>
      </c>
      <c r="Y7493" s="1069">
        <f>[5]building!Y7484</f>
        <v>0</v>
      </c>
      <c r="Z7493" s="749">
        <f t="shared" si="686"/>
        <v>0</v>
      </c>
      <c r="AA7493" s="1071"/>
      <c r="AB7493" s="1071"/>
    </row>
    <row r="7494" spans="23:28" ht="70.5" customHeight="1">
      <c r="W7494" s="829">
        <f t="shared" si="684"/>
        <v>0</v>
      </c>
      <c r="X7494" s="828">
        <f t="shared" si="685"/>
        <v>0</v>
      </c>
      <c r="Y7494" s="1069">
        <f>[5]building!Y7485</f>
        <v>0</v>
      </c>
      <c r="Z7494" s="749">
        <f t="shared" si="686"/>
        <v>0</v>
      </c>
      <c r="AA7494" s="1071"/>
      <c r="AB7494" s="1071"/>
    </row>
    <row r="7495" spans="23:28" ht="70.5" customHeight="1">
      <c r="W7495" s="829">
        <f t="shared" si="684"/>
        <v>0</v>
      </c>
      <c r="X7495" s="828">
        <f t="shared" si="685"/>
        <v>0</v>
      </c>
      <c r="Y7495" s="1069">
        <f>[5]building!Y7486</f>
        <v>0</v>
      </c>
      <c r="Z7495" s="749">
        <f t="shared" si="686"/>
        <v>0</v>
      </c>
      <c r="AA7495" s="1071"/>
      <c r="AB7495" s="1071"/>
    </row>
    <row r="7496" spans="23:28" ht="70.5" customHeight="1">
      <c r="W7496" s="829">
        <f t="shared" si="684"/>
        <v>0</v>
      </c>
      <c r="X7496" s="828">
        <f t="shared" si="685"/>
        <v>0</v>
      </c>
      <c r="Y7496" s="1069">
        <f>[5]building!Y7487</f>
        <v>0</v>
      </c>
      <c r="Z7496" s="749">
        <f t="shared" si="686"/>
        <v>0</v>
      </c>
      <c r="AA7496" s="1071"/>
      <c r="AB7496" s="1071"/>
    </row>
    <row r="7497" spans="23:28" ht="70.5" customHeight="1">
      <c r="W7497" s="829">
        <f t="shared" si="684"/>
        <v>0</v>
      </c>
      <c r="X7497" s="828">
        <f t="shared" si="685"/>
        <v>0</v>
      </c>
      <c r="Y7497" s="1069">
        <f>[5]building!Y7488</f>
        <v>0</v>
      </c>
      <c r="Z7497" s="749">
        <f t="shared" si="686"/>
        <v>0</v>
      </c>
      <c r="AA7497" s="1071"/>
      <c r="AB7497" s="1071"/>
    </row>
    <row r="7498" spans="23:28" ht="70.5" customHeight="1">
      <c r="W7498" s="829">
        <f t="shared" si="684"/>
        <v>0</v>
      </c>
      <c r="X7498" s="828">
        <f t="shared" si="685"/>
        <v>0</v>
      </c>
      <c r="Y7498" s="1069">
        <f>[5]building!Y7489</f>
        <v>0</v>
      </c>
      <c r="Z7498" s="749">
        <f t="shared" si="686"/>
        <v>0</v>
      </c>
      <c r="AA7498" s="1071"/>
      <c r="AB7498" s="1071"/>
    </row>
    <row r="7499" spans="23:28" ht="70.5" customHeight="1">
      <c r="W7499" s="829">
        <f t="shared" si="684"/>
        <v>0</v>
      </c>
      <c r="X7499" s="828">
        <f t="shared" si="685"/>
        <v>0</v>
      </c>
      <c r="Y7499" s="1069">
        <f>[5]building!Y7490</f>
        <v>0</v>
      </c>
      <c r="Z7499" s="749">
        <f t="shared" si="686"/>
        <v>0</v>
      </c>
      <c r="AA7499" s="1071"/>
      <c r="AB7499" s="1071"/>
    </row>
    <row r="7500" spans="23:28" ht="70.5" customHeight="1">
      <c r="W7500" s="829">
        <f t="shared" si="684"/>
        <v>0</v>
      </c>
      <c r="X7500" s="828">
        <f t="shared" si="685"/>
        <v>0</v>
      </c>
      <c r="Y7500" s="1069">
        <f>[5]building!Y7491</f>
        <v>0</v>
      </c>
      <c r="Z7500" s="749">
        <f t="shared" si="686"/>
        <v>0</v>
      </c>
      <c r="AA7500" s="1071"/>
      <c r="AB7500" s="1071"/>
    </row>
    <row r="7501" spans="23:28" ht="70.5" customHeight="1">
      <c r="W7501" s="829">
        <f t="shared" si="684"/>
        <v>0</v>
      </c>
      <c r="X7501" s="828">
        <f t="shared" si="685"/>
        <v>0</v>
      </c>
      <c r="Y7501" s="1069">
        <f>[5]building!Y7492</f>
        <v>0</v>
      </c>
      <c r="Z7501" s="749">
        <f t="shared" si="686"/>
        <v>0</v>
      </c>
      <c r="AA7501" s="1071"/>
      <c r="AB7501" s="1071"/>
    </row>
    <row r="7502" spans="23:28" ht="70.5" customHeight="1">
      <c r="W7502" s="829">
        <f t="shared" si="684"/>
        <v>0</v>
      </c>
      <c r="X7502" s="828">
        <f t="shared" si="685"/>
        <v>0</v>
      </c>
      <c r="Y7502" s="1069">
        <f>[5]building!Y7493</f>
        <v>0</v>
      </c>
      <c r="Z7502" s="749">
        <f t="shared" si="686"/>
        <v>0</v>
      </c>
      <c r="AA7502" s="1071"/>
      <c r="AB7502" s="1071"/>
    </row>
    <row r="7503" spans="23:28" ht="70.5" customHeight="1">
      <c r="W7503" s="829">
        <f t="shared" si="684"/>
        <v>0</v>
      </c>
      <c r="X7503" s="828">
        <f t="shared" si="685"/>
        <v>0</v>
      </c>
      <c r="Y7503" s="1069">
        <f>[5]building!Y7494</f>
        <v>0</v>
      </c>
      <c r="Z7503" s="749">
        <f t="shared" si="686"/>
        <v>0</v>
      </c>
      <c r="AA7503" s="1071"/>
      <c r="AB7503" s="1071"/>
    </row>
    <row r="7504" spans="23:28" ht="70.5" customHeight="1">
      <c r="W7504" s="829">
        <f t="shared" si="684"/>
        <v>0</v>
      </c>
      <c r="X7504" s="828">
        <f t="shared" si="685"/>
        <v>0</v>
      </c>
      <c r="Y7504" s="1069">
        <f>[5]building!Y7495</f>
        <v>0</v>
      </c>
      <c r="Z7504" s="749">
        <f t="shared" si="686"/>
        <v>0</v>
      </c>
      <c r="AA7504" s="1071"/>
      <c r="AB7504" s="1071"/>
    </row>
    <row r="7505" spans="23:28" ht="70.5" customHeight="1">
      <c r="W7505" s="829">
        <f t="shared" si="684"/>
        <v>0</v>
      </c>
      <c r="X7505" s="828">
        <f t="shared" si="685"/>
        <v>0</v>
      </c>
      <c r="Y7505" s="1069">
        <f>[5]building!Y7496</f>
        <v>0</v>
      </c>
      <c r="Z7505" s="749">
        <f t="shared" si="686"/>
        <v>0</v>
      </c>
      <c r="AA7505" s="1071"/>
      <c r="AB7505" s="1071"/>
    </row>
    <row r="7506" spans="23:28" ht="70.5" customHeight="1">
      <c r="W7506" s="829">
        <f t="shared" si="684"/>
        <v>0</v>
      </c>
      <c r="X7506" s="828">
        <f t="shared" si="685"/>
        <v>0</v>
      </c>
      <c r="Y7506" s="1069">
        <f>[5]building!Y7497</f>
        <v>0</v>
      </c>
      <c r="Z7506" s="749">
        <f t="shared" si="686"/>
        <v>0</v>
      </c>
      <c r="AA7506" s="1071"/>
      <c r="AB7506" s="1071"/>
    </row>
    <row r="7507" spans="23:28" ht="70.5" customHeight="1">
      <c r="W7507" s="829">
        <f t="shared" si="684"/>
        <v>0</v>
      </c>
      <c r="X7507" s="828">
        <f t="shared" si="685"/>
        <v>0</v>
      </c>
      <c r="Y7507" s="1069">
        <f>[5]building!Y7498</f>
        <v>0</v>
      </c>
      <c r="Z7507" s="749">
        <f t="shared" si="686"/>
        <v>0</v>
      </c>
      <c r="AA7507" s="1071"/>
      <c r="AB7507" s="1071"/>
    </row>
    <row r="7508" spans="23:28" ht="70.5" customHeight="1">
      <c r="W7508" s="829">
        <f t="shared" si="684"/>
        <v>0</v>
      </c>
      <c r="X7508" s="828">
        <f t="shared" si="685"/>
        <v>0</v>
      </c>
      <c r="Y7508" s="1069">
        <f>[5]building!Y7499</f>
        <v>0</v>
      </c>
      <c r="Z7508" s="749">
        <f t="shared" si="686"/>
        <v>0</v>
      </c>
      <c r="AA7508" s="1071"/>
      <c r="AB7508" s="1071"/>
    </row>
    <row r="7509" spans="23:28" ht="70.5" customHeight="1">
      <c r="W7509" s="829">
        <f t="shared" si="684"/>
        <v>0</v>
      </c>
      <c r="X7509" s="828">
        <f t="shared" si="685"/>
        <v>0</v>
      </c>
      <c r="Y7509" s="1069">
        <f>[5]building!Y7500</f>
        <v>0</v>
      </c>
      <c r="Z7509" s="749">
        <f t="shared" si="686"/>
        <v>0</v>
      </c>
      <c r="AA7509" s="1071"/>
      <c r="AB7509" s="1071"/>
    </row>
    <row r="7510" spans="23:28" ht="70.5" customHeight="1">
      <c r="W7510" s="829">
        <f t="shared" si="684"/>
        <v>0</v>
      </c>
      <c r="X7510" s="828">
        <f t="shared" si="685"/>
        <v>0</v>
      </c>
      <c r="Y7510" s="1069">
        <f>[5]building!Y7501</f>
        <v>0</v>
      </c>
      <c r="Z7510" s="749">
        <f t="shared" si="686"/>
        <v>0</v>
      </c>
      <c r="AA7510" s="1071"/>
      <c r="AB7510" s="1071"/>
    </row>
    <row r="7511" spans="23:28" ht="70.5" customHeight="1">
      <c r="W7511" s="829">
        <f t="shared" si="684"/>
        <v>0</v>
      </c>
      <c r="X7511" s="828">
        <f t="shared" si="685"/>
        <v>0</v>
      </c>
      <c r="Y7511" s="1069">
        <f>[5]building!Y7502</f>
        <v>0</v>
      </c>
      <c r="Z7511" s="749">
        <f t="shared" si="686"/>
        <v>0</v>
      </c>
      <c r="AA7511" s="1071"/>
      <c r="AB7511" s="1071"/>
    </row>
    <row r="7512" spans="23:28" ht="70.5" customHeight="1">
      <c r="W7512" s="829">
        <f t="shared" si="684"/>
        <v>0</v>
      </c>
      <c r="X7512" s="828">
        <f t="shared" si="685"/>
        <v>0</v>
      </c>
      <c r="Y7512" s="1069">
        <f>[5]building!Y7503</f>
        <v>0</v>
      </c>
      <c r="Z7512" s="749">
        <f t="shared" si="686"/>
        <v>0</v>
      </c>
      <c r="AA7512" s="1071"/>
      <c r="AB7512" s="1071"/>
    </row>
    <row r="7513" spans="23:28" ht="70.5" customHeight="1">
      <c r="W7513" s="829">
        <f t="shared" si="684"/>
        <v>0</v>
      </c>
      <c r="X7513" s="828">
        <f t="shared" si="685"/>
        <v>0</v>
      </c>
      <c r="Y7513" s="1069">
        <f>[5]building!Y7504</f>
        <v>0</v>
      </c>
      <c r="Z7513" s="749">
        <f t="shared" si="686"/>
        <v>0</v>
      </c>
      <c r="AA7513" s="1071"/>
      <c r="AB7513" s="1071"/>
    </row>
    <row r="7514" spans="23:28" ht="70.5" customHeight="1">
      <c r="W7514" s="829">
        <f t="shared" si="684"/>
        <v>0</v>
      </c>
      <c r="X7514" s="828">
        <f t="shared" si="685"/>
        <v>0</v>
      </c>
      <c r="Y7514" s="1069">
        <f>[5]building!Y7505</f>
        <v>0</v>
      </c>
      <c r="Z7514" s="749">
        <f t="shared" si="686"/>
        <v>0</v>
      </c>
      <c r="AA7514" s="1071"/>
      <c r="AB7514" s="1071"/>
    </row>
    <row r="7515" spans="23:28" ht="70.5" customHeight="1">
      <c r="W7515" s="829">
        <f t="shared" si="684"/>
        <v>0</v>
      </c>
      <c r="X7515" s="828">
        <f t="shared" si="685"/>
        <v>0</v>
      </c>
      <c r="Y7515" s="1069">
        <f>[5]building!Y7506</f>
        <v>0</v>
      </c>
      <c r="Z7515" s="749">
        <f t="shared" si="686"/>
        <v>0</v>
      </c>
      <c r="AA7515" s="1071"/>
      <c r="AB7515" s="1071"/>
    </row>
    <row r="7516" spans="23:28" ht="70.5" customHeight="1">
      <c r="W7516" s="829">
        <f t="shared" si="684"/>
        <v>0</v>
      </c>
      <c r="X7516" s="828">
        <f t="shared" si="685"/>
        <v>0</v>
      </c>
      <c r="Y7516" s="1069">
        <f>[5]building!Y7507</f>
        <v>0</v>
      </c>
      <c r="Z7516" s="749">
        <f t="shared" si="686"/>
        <v>0</v>
      </c>
      <c r="AA7516" s="1071"/>
      <c r="AB7516" s="1071"/>
    </row>
    <row r="7517" spans="23:28" ht="70.5" customHeight="1">
      <c r="W7517" s="829">
        <f t="shared" si="684"/>
        <v>0</v>
      </c>
      <c r="X7517" s="828">
        <f t="shared" si="685"/>
        <v>0</v>
      </c>
      <c r="Y7517" s="1069">
        <f>[5]building!Y7508</f>
        <v>0</v>
      </c>
      <c r="Z7517" s="749">
        <f t="shared" si="686"/>
        <v>0</v>
      </c>
      <c r="AA7517" s="1071"/>
      <c r="AB7517" s="1071"/>
    </row>
    <row r="7518" spans="23:28" ht="70.5" customHeight="1">
      <c r="W7518" s="829">
        <f t="shared" ref="W7518:W7581" si="687">G7518+I7518+K7518+M7518+O7518+Q7518+S7518+U7518</f>
        <v>0</v>
      </c>
      <c r="X7518" s="828">
        <f t="shared" ref="X7518:X7581" si="688">W7518*C7518</f>
        <v>0</v>
      </c>
      <c r="Y7518" s="1069">
        <f>[5]building!Y7509</f>
        <v>0</v>
      </c>
      <c r="Z7518" s="749">
        <f t="shared" ref="Z7518:Z7581" si="689">Y7518*C7518</f>
        <v>0</v>
      </c>
      <c r="AA7518" s="1071"/>
      <c r="AB7518" s="1071"/>
    </row>
    <row r="7519" spans="23:28" ht="70.5" customHeight="1">
      <c r="W7519" s="829">
        <f t="shared" si="687"/>
        <v>0</v>
      </c>
      <c r="X7519" s="828">
        <f t="shared" si="688"/>
        <v>0</v>
      </c>
      <c r="Y7519" s="1069">
        <f>[5]building!Y7510</f>
        <v>0</v>
      </c>
      <c r="Z7519" s="749">
        <f t="shared" si="689"/>
        <v>0</v>
      </c>
      <c r="AA7519" s="1071"/>
      <c r="AB7519" s="1071"/>
    </row>
    <row r="7520" spans="23:28" ht="70.5" customHeight="1">
      <c r="W7520" s="829">
        <f t="shared" si="687"/>
        <v>0</v>
      </c>
      <c r="X7520" s="828">
        <f t="shared" si="688"/>
        <v>0</v>
      </c>
      <c r="Y7520" s="1069">
        <f>[5]building!Y7511</f>
        <v>0</v>
      </c>
      <c r="Z7520" s="749">
        <f t="shared" si="689"/>
        <v>0</v>
      </c>
      <c r="AA7520" s="1071"/>
      <c r="AB7520" s="1071"/>
    </row>
    <row r="7521" spans="23:28" ht="70.5" customHeight="1">
      <c r="W7521" s="829">
        <f t="shared" si="687"/>
        <v>0</v>
      </c>
      <c r="X7521" s="828">
        <f t="shared" si="688"/>
        <v>0</v>
      </c>
      <c r="Y7521" s="1069">
        <f>[5]building!Y7512</f>
        <v>0</v>
      </c>
      <c r="Z7521" s="749">
        <f t="shared" si="689"/>
        <v>0</v>
      </c>
      <c r="AA7521" s="1071"/>
      <c r="AB7521" s="1071"/>
    </row>
    <row r="7522" spans="23:28" ht="70.5" customHeight="1">
      <c r="W7522" s="829">
        <f t="shared" si="687"/>
        <v>0</v>
      </c>
      <c r="X7522" s="828">
        <f t="shared" si="688"/>
        <v>0</v>
      </c>
      <c r="Y7522" s="1069">
        <f>[5]building!Y7513</f>
        <v>0</v>
      </c>
      <c r="Z7522" s="749">
        <f t="shared" si="689"/>
        <v>0</v>
      </c>
      <c r="AA7522" s="1071"/>
      <c r="AB7522" s="1071"/>
    </row>
    <row r="7523" spans="23:28" ht="70.5" customHeight="1">
      <c r="W7523" s="829">
        <f t="shared" si="687"/>
        <v>0</v>
      </c>
      <c r="X7523" s="828">
        <f t="shared" si="688"/>
        <v>0</v>
      </c>
      <c r="Y7523" s="1069">
        <f>[5]building!Y7514</f>
        <v>0</v>
      </c>
      <c r="Z7523" s="749">
        <f t="shared" si="689"/>
        <v>0</v>
      </c>
      <c r="AA7523" s="1071"/>
      <c r="AB7523" s="1071"/>
    </row>
    <row r="7524" spans="23:28" ht="70.5" customHeight="1">
      <c r="W7524" s="829">
        <f t="shared" si="687"/>
        <v>0</v>
      </c>
      <c r="X7524" s="828">
        <f t="shared" si="688"/>
        <v>0</v>
      </c>
      <c r="Y7524" s="1069">
        <f>[5]building!Y7515</f>
        <v>0</v>
      </c>
      <c r="Z7524" s="749">
        <f t="shared" si="689"/>
        <v>0</v>
      </c>
      <c r="AA7524" s="1071"/>
      <c r="AB7524" s="1071"/>
    </row>
    <row r="7525" spans="23:28" ht="70.5" customHeight="1">
      <c r="W7525" s="829">
        <f t="shared" si="687"/>
        <v>0</v>
      </c>
      <c r="X7525" s="828">
        <f t="shared" si="688"/>
        <v>0</v>
      </c>
      <c r="Y7525" s="1069">
        <f>[5]building!Y7516</f>
        <v>0</v>
      </c>
      <c r="Z7525" s="749">
        <f t="shared" si="689"/>
        <v>0</v>
      </c>
      <c r="AA7525" s="1071"/>
      <c r="AB7525" s="1071"/>
    </row>
    <row r="7526" spans="23:28" ht="70.5" customHeight="1">
      <c r="W7526" s="829">
        <f t="shared" si="687"/>
        <v>0</v>
      </c>
      <c r="X7526" s="828">
        <f t="shared" si="688"/>
        <v>0</v>
      </c>
      <c r="Y7526" s="1069">
        <f>[5]building!Y7517</f>
        <v>0</v>
      </c>
      <c r="Z7526" s="749">
        <f t="shared" si="689"/>
        <v>0</v>
      </c>
      <c r="AA7526" s="1071"/>
      <c r="AB7526" s="1071"/>
    </row>
    <row r="7527" spans="23:28" ht="70.5" customHeight="1">
      <c r="W7527" s="829">
        <f t="shared" si="687"/>
        <v>0</v>
      </c>
      <c r="X7527" s="828">
        <f t="shared" si="688"/>
        <v>0</v>
      </c>
      <c r="Y7527" s="1069">
        <f>[5]building!Y7518</f>
        <v>0</v>
      </c>
      <c r="Z7527" s="749">
        <f t="shared" si="689"/>
        <v>0</v>
      </c>
      <c r="AA7527" s="1071"/>
      <c r="AB7527" s="1071"/>
    </row>
    <row r="7528" spans="23:28" ht="70.5" customHeight="1">
      <c r="W7528" s="829">
        <f t="shared" si="687"/>
        <v>0</v>
      </c>
      <c r="X7528" s="828">
        <f t="shared" si="688"/>
        <v>0</v>
      </c>
      <c r="Y7528" s="1069">
        <f>[5]building!Y7519</f>
        <v>0</v>
      </c>
      <c r="Z7528" s="749">
        <f t="shared" si="689"/>
        <v>0</v>
      </c>
      <c r="AA7528" s="1071"/>
      <c r="AB7528" s="1071"/>
    </row>
    <row r="7529" spans="23:28" ht="70.5" customHeight="1">
      <c r="W7529" s="829">
        <f t="shared" si="687"/>
        <v>0</v>
      </c>
      <c r="X7529" s="828">
        <f t="shared" si="688"/>
        <v>0</v>
      </c>
      <c r="Y7529" s="1069">
        <f>[5]building!Y7520</f>
        <v>0</v>
      </c>
      <c r="Z7529" s="749">
        <f t="shared" si="689"/>
        <v>0</v>
      </c>
      <c r="AA7529" s="1071"/>
      <c r="AB7529" s="1071"/>
    </row>
    <row r="7530" spans="23:28" ht="70.5" customHeight="1">
      <c r="W7530" s="829">
        <f t="shared" si="687"/>
        <v>0</v>
      </c>
      <c r="X7530" s="828">
        <f t="shared" si="688"/>
        <v>0</v>
      </c>
      <c r="Y7530" s="1069">
        <f>[5]building!Y7521</f>
        <v>0</v>
      </c>
      <c r="Z7530" s="749">
        <f t="shared" si="689"/>
        <v>0</v>
      </c>
      <c r="AA7530" s="1071"/>
      <c r="AB7530" s="1071"/>
    </row>
    <row r="7531" spans="23:28" ht="70.5" customHeight="1">
      <c r="W7531" s="829">
        <f t="shared" si="687"/>
        <v>0</v>
      </c>
      <c r="X7531" s="828">
        <f t="shared" si="688"/>
        <v>0</v>
      </c>
      <c r="Y7531" s="1069">
        <f>[5]building!Y7522</f>
        <v>0</v>
      </c>
      <c r="Z7531" s="749">
        <f t="shared" si="689"/>
        <v>0</v>
      </c>
      <c r="AA7531" s="1071"/>
      <c r="AB7531" s="1071"/>
    </row>
    <row r="7532" spans="23:28" ht="70.5" customHeight="1">
      <c r="W7532" s="829">
        <f t="shared" si="687"/>
        <v>0</v>
      </c>
      <c r="X7532" s="828">
        <f t="shared" si="688"/>
        <v>0</v>
      </c>
      <c r="Y7532" s="1069">
        <f>[5]building!Y7523</f>
        <v>0</v>
      </c>
      <c r="Z7532" s="749">
        <f t="shared" si="689"/>
        <v>0</v>
      </c>
      <c r="AA7532" s="1071"/>
      <c r="AB7532" s="1071"/>
    </row>
    <row r="7533" spans="23:28" ht="70.5" customHeight="1">
      <c r="W7533" s="829">
        <f t="shared" si="687"/>
        <v>0</v>
      </c>
      <c r="X7533" s="828">
        <f t="shared" si="688"/>
        <v>0</v>
      </c>
      <c r="Y7533" s="1069">
        <f>[5]building!Y7524</f>
        <v>0</v>
      </c>
      <c r="Z7533" s="749">
        <f t="shared" si="689"/>
        <v>0</v>
      </c>
      <c r="AA7533" s="1071"/>
      <c r="AB7533" s="1071"/>
    </row>
    <row r="7534" spans="23:28" ht="70.5" customHeight="1">
      <c r="W7534" s="829">
        <f t="shared" si="687"/>
        <v>0</v>
      </c>
      <c r="X7534" s="828">
        <f t="shared" si="688"/>
        <v>0</v>
      </c>
      <c r="Y7534" s="1069">
        <f>[5]building!Y7525</f>
        <v>0</v>
      </c>
      <c r="Z7534" s="749">
        <f t="shared" si="689"/>
        <v>0</v>
      </c>
      <c r="AA7534" s="1071"/>
      <c r="AB7534" s="1071"/>
    </row>
    <row r="7535" spans="23:28" ht="70.5" customHeight="1">
      <c r="W7535" s="829">
        <f t="shared" si="687"/>
        <v>0</v>
      </c>
      <c r="X7535" s="828">
        <f t="shared" si="688"/>
        <v>0</v>
      </c>
      <c r="Y7535" s="1069">
        <f>[5]building!Y7526</f>
        <v>0</v>
      </c>
      <c r="Z7535" s="749">
        <f t="shared" si="689"/>
        <v>0</v>
      </c>
      <c r="AA7535" s="1071"/>
      <c r="AB7535" s="1071"/>
    </row>
    <row r="7536" spans="23:28" ht="70.5" customHeight="1">
      <c r="W7536" s="829">
        <f t="shared" si="687"/>
        <v>0</v>
      </c>
      <c r="X7536" s="828">
        <f t="shared" si="688"/>
        <v>0</v>
      </c>
      <c r="Y7536" s="1069">
        <f>[5]building!Y7527</f>
        <v>0</v>
      </c>
      <c r="Z7536" s="749">
        <f t="shared" si="689"/>
        <v>0</v>
      </c>
      <c r="AA7536" s="1071"/>
      <c r="AB7536" s="1071"/>
    </row>
    <row r="7537" spans="23:28" ht="70.5" customHeight="1">
      <c r="W7537" s="829">
        <f t="shared" si="687"/>
        <v>0</v>
      </c>
      <c r="X7537" s="828">
        <f t="shared" si="688"/>
        <v>0</v>
      </c>
      <c r="Y7537" s="1069">
        <f>[5]building!Y7528</f>
        <v>0</v>
      </c>
      <c r="Z7537" s="749">
        <f t="shared" si="689"/>
        <v>0</v>
      </c>
      <c r="AA7537" s="1071"/>
      <c r="AB7537" s="1071"/>
    </row>
    <row r="7538" spans="23:28" ht="70.5" customHeight="1">
      <c r="W7538" s="829">
        <f t="shared" si="687"/>
        <v>0</v>
      </c>
      <c r="X7538" s="828">
        <f t="shared" si="688"/>
        <v>0</v>
      </c>
      <c r="Y7538" s="1069">
        <f>[5]building!Y7529</f>
        <v>0</v>
      </c>
      <c r="Z7538" s="749">
        <f t="shared" si="689"/>
        <v>0</v>
      </c>
      <c r="AA7538" s="1071"/>
      <c r="AB7538" s="1071"/>
    </row>
    <row r="7539" spans="23:28" ht="70.5" customHeight="1">
      <c r="W7539" s="829">
        <f t="shared" si="687"/>
        <v>0</v>
      </c>
      <c r="X7539" s="828">
        <f t="shared" si="688"/>
        <v>0</v>
      </c>
      <c r="Y7539" s="1069">
        <f>[5]building!Y7530</f>
        <v>0</v>
      </c>
      <c r="Z7539" s="749">
        <f t="shared" si="689"/>
        <v>0</v>
      </c>
      <c r="AA7539" s="1071"/>
      <c r="AB7539" s="1071"/>
    </row>
    <row r="7540" spans="23:28" ht="70.5" customHeight="1">
      <c r="W7540" s="829">
        <f t="shared" si="687"/>
        <v>0</v>
      </c>
      <c r="X7540" s="828">
        <f t="shared" si="688"/>
        <v>0</v>
      </c>
      <c r="Y7540" s="1069">
        <f>[5]building!Y7531</f>
        <v>0</v>
      </c>
      <c r="Z7540" s="749">
        <f t="shared" si="689"/>
        <v>0</v>
      </c>
      <c r="AA7540" s="1071"/>
      <c r="AB7540" s="1071"/>
    </row>
    <row r="7541" spans="23:28" ht="70.5" customHeight="1">
      <c r="W7541" s="829">
        <f t="shared" si="687"/>
        <v>0</v>
      </c>
      <c r="X7541" s="828">
        <f t="shared" si="688"/>
        <v>0</v>
      </c>
      <c r="Y7541" s="1069">
        <f>[5]building!Y7532</f>
        <v>0</v>
      </c>
      <c r="Z7541" s="749">
        <f t="shared" si="689"/>
        <v>0</v>
      </c>
      <c r="AA7541" s="1071"/>
      <c r="AB7541" s="1071"/>
    </row>
    <row r="7542" spans="23:28" ht="70.5" customHeight="1">
      <c r="W7542" s="829">
        <f t="shared" si="687"/>
        <v>0</v>
      </c>
      <c r="X7542" s="828">
        <f t="shared" si="688"/>
        <v>0</v>
      </c>
      <c r="Y7542" s="1069">
        <f>[5]building!Y7533</f>
        <v>0</v>
      </c>
      <c r="Z7542" s="749">
        <f t="shared" si="689"/>
        <v>0</v>
      </c>
      <c r="AA7542" s="1071"/>
      <c r="AB7542" s="1071"/>
    </row>
    <row r="7543" spans="23:28" ht="70.5" customHeight="1">
      <c r="W7543" s="829">
        <f t="shared" si="687"/>
        <v>0</v>
      </c>
      <c r="X7543" s="828">
        <f t="shared" si="688"/>
        <v>0</v>
      </c>
      <c r="Y7543" s="1069">
        <f>[5]building!Y7534</f>
        <v>0</v>
      </c>
      <c r="Z7543" s="749">
        <f t="shared" si="689"/>
        <v>0</v>
      </c>
      <c r="AA7543" s="1071"/>
      <c r="AB7543" s="1071"/>
    </row>
    <row r="7544" spans="23:28" ht="70.5" customHeight="1">
      <c r="W7544" s="829">
        <f t="shared" si="687"/>
        <v>0</v>
      </c>
      <c r="X7544" s="828">
        <f t="shared" si="688"/>
        <v>0</v>
      </c>
      <c r="Y7544" s="1069">
        <f>[5]building!Y7535</f>
        <v>0</v>
      </c>
      <c r="Z7544" s="749">
        <f t="shared" si="689"/>
        <v>0</v>
      </c>
      <c r="AA7544" s="1071"/>
      <c r="AB7544" s="1071"/>
    </row>
    <row r="7545" spans="23:28" ht="70.5" customHeight="1">
      <c r="W7545" s="829">
        <f t="shared" si="687"/>
        <v>0</v>
      </c>
      <c r="X7545" s="828">
        <f t="shared" si="688"/>
        <v>0</v>
      </c>
      <c r="Y7545" s="1069">
        <f>[5]building!Y7536</f>
        <v>0</v>
      </c>
      <c r="Z7545" s="749">
        <f t="shared" si="689"/>
        <v>0</v>
      </c>
      <c r="AA7545" s="1071"/>
      <c r="AB7545" s="1071"/>
    </row>
    <row r="7546" spans="23:28" ht="70.5" customHeight="1">
      <c r="W7546" s="829">
        <f t="shared" si="687"/>
        <v>0</v>
      </c>
      <c r="X7546" s="828">
        <f t="shared" si="688"/>
        <v>0</v>
      </c>
      <c r="Y7546" s="1069">
        <f>[5]building!Y7537</f>
        <v>0</v>
      </c>
      <c r="Z7546" s="749">
        <f t="shared" si="689"/>
        <v>0</v>
      </c>
      <c r="AA7546" s="1071"/>
      <c r="AB7546" s="1071"/>
    </row>
    <row r="7547" spans="23:28" ht="70.5" customHeight="1">
      <c r="W7547" s="829">
        <f t="shared" si="687"/>
        <v>0</v>
      </c>
      <c r="X7547" s="828">
        <f t="shared" si="688"/>
        <v>0</v>
      </c>
      <c r="Y7547" s="1069">
        <f>[5]building!Y7538</f>
        <v>0</v>
      </c>
      <c r="Z7547" s="749">
        <f t="shared" si="689"/>
        <v>0</v>
      </c>
      <c r="AA7547" s="1071"/>
      <c r="AB7547" s="1071"/>
    </row>
    <row r="7548" spans="23:28" ht="70.5" customHeight="1">
      <c r="W7548" s="829">
        <f t="shared" si="687"/>
        <v>0</v>
      </c>
      <c r="X7548" s="828">
        <f t="shared" si="688"/>
        <v>0</v>
      </c>
      <c r="Y7548" s="1069">
        <f>[5]building!Y7539</f>
        <v>0</v>
      </c>
      <c r="Z7548" s="749">
        <f t="shared" si="689"/>
        <v>0</v>
      </c>
      <c r="AA7548" s="1071"/>
      <c r="AB7548" s="1071"/>
    </row>
    <row r="7549" spans="23:28" ht="70.5" customHeight="1">
      <c r="W7549" s="829">
        <f t="shared" si="687"/>
        <v>0</v>
      </c>
      <c r="X7549" s="828">
        <f t="shared" si="688"/>
        <v>0</v>
      </c>
      <c r="Y7549" s="1069">
        <f>[5]building!Y7540</f>
        <v>0</v>
      </c>
      <c r="Z7549" s="749">
        <f t="shared" si="689"/>
        <v>0</v>
      </c>
      <c r="AA7549" s="1071"/>
      <c r="AB7549" s="1071"/>
    </row>
    <row r="7550" spans="23:28" ht="70.5" customHeight="1">
      <c r="W7550" s="829">
        <f t="shared" si="687"/>
        <v>0</v>
      </c>
      <c r="X7550" s="828">
        <f t="shared" si="688"/>
        <v>0</v>
      </c>
      <c r="Y7550" s="1069">
        <f>[5]building!Y7541</f>
        <v>0</v>
      </c>
      <c r="Z7550" s="749">
        <f t="shared" si="689"/>
        <v>0</v>
      </c>
      <c r="AA7550" s="1071"/>
      <c r="AB7550" s="1071"/>
    </row>
    <row r="7551" spans="23:28" ht="70.5" customHeight="1">
      <c r="W7551" s="829">
        <f t="shared" si="687"/>
        <v>0</v>
      </c>
      <c r="X7551" s="828">
        <f t="shared" si="688"/>
        <v>0</v>
      </c>
      <c r="Y7551" s="1069">
        <f>[5]building!Y7542</f>
        <v>0</v>
      </c>
      <c r="Z7551" s="749">
        <f t="shared" si="689"/>
        <v>0</v>
      </c>
      <c r="AA7551" s="1071"/>
      <c r="AB7551" s="1071"/>
    </row>
    <row r="7552" spans="23:28" ht="70.5" customHeight="1">
      <c r="W7552" s="829">
        <f t="shared" si="687"/>
        <v>0</v>
      </c>
      <c r="X7552" s="828">
        <f t="shared" si="688"/>
        <v>0</v>
      </c>
      <c r="Y7552" s="1069">
        <f>[5]building!Y7543</f>
        <v>0</v>
      </c>
      <c r="Z7552" s="749">
        <f t="shared" si="689"/>
        <v>0</v>
      </c>
      <c r="AA7552" s="1071"/>
      <c r="AB7552" s="1071"/>
    </row>
    <row r="7553" spans="23:28" ht="70.5" customHeight="1">
      <c r="W7553" s="829">
        <f t="shared" si="687"/>
        <v>0</v>
      </c>
      <c r="X7553" s="828">
        <f t="shared" si="688"/>
        <v>0</v>
      </c>
      <c r="Y7553" s="1069">
        <f>[5]building!Y7544</f>
        <v>0</v>
      </c>
      <c r="Z7553" s="749">
        <f t="shared" si="689"/>
        <v>0</v>
      </c>
      <c r="AA7553" s="1071"/>
      <c r="AB7553" s="1071"/>
    </row>
    <row r="7554" spans="23:28" ht="70.5" customHeight="1">
      <c r="W7554" s="829">
        <f t="shared" si="687"/>
        <v>0</v>
      </c>
      <c r="X7554" s="828">
        <f t="shared" si="688"/>
        <v>0</v>
      </c>
      <c r="Y7554" s="1069">
        <f>[5]building!Y7545</f>
        <v>0</v>
      </c>
      <c r="Z7554" s="749">
        <f t="shared" si="689"/>
        <v>0</v>
      </c>
      <c r="AA7554" s="1071"/>
      <c r="AB7554" s="1071"/>
    </row>
    <row r="7555" spans="23:28" ht="70.5" customHeight="1">
      <c r="W7555" s="829">
        <f t="shared" si="687"/>
        <v>0</v>
      </c>
      <c r="X7555" s="828">
        <f t="shared" si="688"/>
        <v>0</v>
      </c>
      <c r="Y7555" s="1069">
        <f>[5]building!Y7546</f>
        <v>0</v>
      </c>
      <c r="Z7555" s="749">
        <f t="shared" si="689"/>
        <v>0</v>
      </c>
      <c r="AA7555" s="1071"/>
      <c r="AB7555" s="1071"/>
    </row>
    <row r="7556" spans="23:28" ht="70.5" customHeight="1">
      <c r="W7556" s="829">
        <f t="shared" si="687"/>
        <v>0</v>
      </c>
      <c r="X7556" s="828">
        <f t="shared" si="688"/>
        <v>0</v>
      </c>
      <c r="Y7556" s="1069">
        <f>[5]building!Y7547</f>
        <v>0</v>
      </c>
      <c r="Z7556" s="749">
        <f t="shared" si="689"/>
        <v>0</v>
      </c>
      <c r="AA7556" s="1071"/>
      <c r="AB7556" s="1071"/>
    </row>
    <row r="7557" spans="23:28" ht="70.5" customHeight="1">
      <c r="W7557" s="829">
        <f t="shared" si="687"/>
        <v>0</v>
      </c>
      <c r="X7557" s="828">
        <f t="shared" si="688"/>
        <v>0</v>
      </c>
      <c r="Y7557" s="1069">
        <f>[5]building!Y7548</f>
        <v>0</v>
      </c>
      <c r="Z7557" s="749">
        <f t="shared" si="689"/>
        <v>0</v>
      </c>
      <c r="AA7557" s="1071"/>
      <c r="AB7557" s="1071"/>
    </row>
    <row r="7558" spans="23:28" ht="70.5" customHeight="1">
      <c r="W7558" s="829">
        <f t="shared" si="687"/>
        <v>0</v>
      </c>
      <c r="X7558" s="828">
        <f t="shared" si="688"/>
        <v>0</v>
      </c>
      <c r="Y7558" s="1069">
        <f>[5]building!Y7549</f>
        <v>0</v>
      </c>
      <c r="Z7558" s="749">
        <f t="shared" si="689"/>
        <v>0</v>
      </c>
      <c r="AA7558" s="1071"/>
      <c r="AB7558" s="1071"/>
    </row>
    <row r="7559" spans="23:28" ht="70.5" customHeight="1">
      <c r="W7559" s="829">
        <f t="shared" si="687"/>
        <v>0</v>
      </c>
      <c r="X7559" s="828">
        <f t="shared" si="688"/>
        <v>0</v>
      </c>
      <c r="Y7559" s="1069">
        <f>[5]building!Y7550</f>
        <v>0</v>
      </c>
      <c r="Z7559" s="749">
        <f t="shared" si="689"/>
        <v>0</v>
      </c>
      <c r="AA7559" s="1071"/>
      <c r="AB7559" s="1071"/>
    </row>
    <row r="7560" spans="23:28" ht="70.5" customHeight="1">
      <c r="W7560" s="829">
        <f t="shared" si="687"/>
        <v>0</v>
      </c>
      <c r="X7560" s="828">
        <f t="shared" si="688"/>
        <v>0</v>
      </c>
      <c r="Y7560" s="1069">
        <f>[5]building!Y7551</f>
        <v>0</v>
      </c>
      <c r="Z7560" s="749">
        <f t="shared" si="689"/>
        <v>0</v>
      </c>
      <c r="AA7560" s="1071"/>
      <c r="AB7560" s="1071"/>
    </row>
    <row r="7561" spans="23:28" ht="70.5" customHeight="1">
      <c r="W7561" s="829">
        <f t="shared" si="687"/>
        <v>0</v>
      </c>
      <c r="X7561" s="828">
        <f t="shared" si="688"/>
        <v>0</v>
      </c>
      <c r="Y7561" s="1069">
        <f>[5]building!Y7552</f>
        <v>0</v>
      </c>
      <c r="Z7561" s="749">
        <f t="shared" si="689"/>
        <v>0</v>
      </c>
      <c r="AA7561" s="1071"/>
      <c r="AB7561" s="1071"/>
    </row>
    <row r="7562" spans="23:28" ht="70.5" customHeight="1">
      <c r="W7562" s="829">
        <f t="shared" si="687"/>
        <v>0</v>
      </c>
      <c r="X7562" s="828">
        <f t="shared" si="688"/>
        <v>0</v>
      </c>
      <c r="Y7562" s="1069">
        <f>[5]building!Y7553</f>
        <v>0</v>
      </c>
      <c r="Z7562" s="749">
        <f t="shared" si="689"/>
        <v>0</v>
      </c>
      <c r="AA7562" s="1071"/>
      <c r="AB7562" s="1071"/>
    </row>
    <row r="7563" spans="23:28" ht="70.5" customHeight="1">
      <c r="W7563" s="829">
        <f t="shared" si="687"/>
        <v>0</v>
      </c>
      <c r="X7563" s="828">
        <f t="shared" si="688"/>
        <v>0</v>
      </c>
      <c r="Y7563" s="1069">
        <f>[5]building!Y7554</f>
        <v>0</v>
      </c>
      <c r="Z7563" s="749">
        <f t="shared" si="689"/>
        <v>0</v>
      </c>
      <c r="AA7563" s="1071"/>
      <c r="AB7563" s="1071"/>
    </row>
    <row r="7564" spans="23:28" ht="70.5" customHeight="1">
      <c r="W7564" s="829">
        <f t="shared" si="687"/>
        <v>0</v>
      </c>
      <c r="X7564" s="828">
        <f t="shared" si="688"/>
        <v>0</v>
      </c>
      <c r="Y7564" s="1069">
        <f>[5]building!Y7555</f>
        <v>0</v>
      </c>
      <c r="Z7564" s="749">
        <f t="shared" si="689"/>
        <v>0</v>
      </c>
      <c r="AA7564" s="1071"/>
      <c r="AB7564" s="1071"/>
    </row>
    <row r="7565" spans="23:28" ht="70.5" customHeight="1">
      <c r="W7565" s="829">
        <f t="shared" si="687"/>
        <v>0</v>
      </c>
      <c r="X7565" s="828">
        <f t="shared" si="688"/>
        <v>0</v>
      </c>
      <c r="Y7565" s="1069">
        <f>[5]building!Y7556</f>
        <v>0</v>
      </c>
      <c r="Z7565" s="749">
        <f t="shared" si="689"/>
        <v>0</v>
      </c>
      <c r="AA7565" s="1071"/>
      <c r="AB7565" s="1071"/>
    </row>
    <row r="7566" spans="23:28" ht="70.5" customHeight="1">
      <c r="W7566" s="829">
        <f t="shared" si="687"/>
        <v>0</v>
      </c>
      <c r="X7566" s="828">
        <f t="shared" si="688"/>
        <v>0</v>
      </c>
      <c r="Y7566" s="1069">
        <f>[5]building!Y7557</f>
        <v>0</v>
      </c>
      <c r="Z7566" s="749">
        <f t="shared" si="689"/>
        <v>0</v>
      </c>
      <c r="AA7566" s="1071"/>
      <c r="AB7566" s="1071"/>
    </row>
    <row r="7567" spans="23:28" ht="70.5" customHeight="1">
      <c r="W7567" s="829">
        <f t="shared" si="687"/>
        <v>0</v>
      </c>
      <c r="X7567" s="828">
        <f t="shared" si="688"/>
        <v>0</v>
      </c>
      <c r="Y7567" s="1069">
        <f>[5]building!Y7558</f>
        <v>0</v>
      </c>
      <c r="Z7567" s="749">
        <f t="shared" si="689"/>
        <v>0</v>
      </c>
      <c r="AA7567" s="1071"/>
      <c r="AB7567" s="1071"/>
    </row>
    <row r="7568" spans="23:28" ht="70.5" customHeight="1">
      <c r="W7568" s="829">
        <f t="shared" si="687"/>
        <v>0</v>
      </c>
      <c r="X7568" s="828">
        <f t="shared" si="688"/>
        <v>0</v>
      </c>
      <c r="Y7568" s="1069">
        <f>[5]building!Y7559</f>
        <v>0</v>
      </c>
      <c r="Z7568" s="749">
        <f t="shared" si="689"/>
        <v>0</v>
      </c>
      <c r="AA7568" s="1071"/>
      <c r="AB7568" s="1071"/>
    </row>
    <row r="7569" spans="23:28" ht="70.5" customHeight="1">
      <c r="W7569" s="829">
        <f t="shared" si="687"/>
        <v>0</v>
      </c>
      <c r="X7569" s="828">
        <f t="shared" si="688"/>
        <v>0</v>
      </c>
      <c r="Y7569" s="1069">
        <f>[5]building!Y7560</f>
        <v>0</v>
      </c>
      <c r="Z7569" s="749">
        <f t="shared" si="689"/>
        <v>0</v>
      </c>
      <c r="AA7569" s="1071"/>
      <c r="AB7569" s="1071"/>
    </row>
    <row r="7570" spans="23:28" ht="70.5" customHeight="1">
      <c r="W7570" s="829">
        <f t="shared" si="687"/>
        <v>0</v>
      </c>
      <c r="X7570" s="828">
        <f t="shared" si="688"/>
        <v>0</v>
      </c>
      <c r="Y7570" s="1069">
        <f>[5]building!Y7561</f>
        <v>0</v>
      </c>
      <c r="Z7570" s="749">
        <f t="shared" si="689"/>
        <v>0</v>
      </c>
      <c r="AA7570" s="1071"/>
      <c r="AB7570" s="1071"/>
    </row>
    <row r="7571" spans="23:28" ht="70.5" customHeight="1">
      <c r="W7571" s="829">
        <f t="shared" si="687"/>
        <v>0</v>
      </c>
      <c r="X7571" s="828">
        <f t="shared" si="688"/>
        <v>0</v>
      </c>
      <c r="Y7571" s="1069">
        <f>[5]building!Y7562</f>
        <v>0</v>
      </c>
      <c r="Z7571" s="749">
        <f t="shared" si="689"/>
        <v>0</v>
      </c>
      <c r="AA7571" s="1071"/>
      <c r="AB7571" s="1071"/>
    </row>
    <row r="7572" spans="23:28" ht="70.5" customHeight="1">
      <c r="W7572" s="829">
        <f t="shared" si="687"/>
        <v>0</v>
      </c>
      <c r="X7572" s="828">
        <f t="shared" si="688"/>
        <v>0</v>
      </c>
      <c r="Y7572" s="1069">
        <f>[5]building!Y7563</f>
        <v>0</v>
      </c>
      <c r="Z7572" s="749">
        <f t="shared" si="689"/>
        <v>0</v>
      </c>
      <c r="AA7572" s="1071"/>
      <c r="AB7572" s="1071"/>
    </row>
    <row r="7573" spans="23:28" ht="70.5" customHeight="1">
      <c r="W7573" s="829">
        <f t="shared" si="687"/>
        <v>0</v>
      </c>
      <c r="X7573" s="828">
        <f t="shared" si="688"/>
        <v>0</v>
      </c>
      <c r="Y7573" s="1069">
        <f>[5]building!Y7564</f>
        <v>0</v>
      </c>
      <c r="Z7573" s="749">
        <f t="shared" si="689"/>
        <v>0</v>
      </c>
      <c r="AA7573" s="1071"/>
      <c r="AB7573" s="1071"/>
    </row>
    <row r="7574" spans="23:28" ht="70.5" customHeight="1">
      <c r="W7574" s="829">
        <f t="shared" si="687"/>
        <v>0</v>
      </c>
      <c r="X7574" s="828">
        <f t="shared" si="688"/>
        <v>0</v>
      </c>
      <c r="Y7574" s="1069">
        <f>[5]building!Y7565</f>
        <v>0</v>
      </c>
      <c r="Z7574" s="749">
        <f t="shared" si="689"/>
        <v>0</v>
      </c>
      <c r="AA7574" s="1071"/>
      <c r="AB7574" s="1071"/>
    </row>
    <row r="7575" spans="23:28" ht="70.5" customHeight="1">
      <c r="W7575" s="829">
        <f t="shared" si="687"/>
        <v>0</v>
      </c>
      <c r="X7575" s="828">
        <f t="shared" si="688"/>
        <v>0</v>
      </c>
      <c r="Y7575" s="1069">
        <f>[5]building!Y7566</f>
        <v>0</v>
      </c>
      <c r="Z7575" s="749">
        <f t="shared" si="689"/>
        <v>0</v>
      </c>
      <c r="AA7575" s="1071"/>
      <c r="AB7575" s="1071"/>
    </row>
    <row r="7576" spans="23:28" ht="70.5" customHeight="1">
      <c r="W7576" s="829">
        <f t="shared" si="687"/>
        <v>0</v>
      </c>
      <c r="X7576" s="828">
        <f t="shared" si="688"/>
        <v>0</v>
      </c>
      <c r="Y7576" s="1069">
        <f>[5]building!Y7567</f>
        <v>0</v>
      </c>
      <c r="Z7576" s="749">
        <f t="shared" si="689"/>
        <v>0</v>
      </c>
      <c r="AA7576" s="1071"/>
      <c r="AB7576" s="1071"/>
    </row>
    <row r="7577" spans="23:28" ht="70.5" customHeight="1">
      <c r="W7577" s="829">
        <f t="shared" si="687"/>
        <v>0</v>
      </c>
      <c r="X7577" s="828">
        <f t="shared" si="688"/>
        <v>0</v>
      </c>
      <c r="Y7577" s="1069">
        <f>[5]building!Y7568</f>
        <v>0</v>
      </c>
      <c r="Z7577" s="749">
        <f t="shared" si="689"/>
        <v>0</v>
      </c>
      <c r="AA7577" s="1071"/>
      <c r="AB7577" s="1071"/>
    </row>
    <row r="7578" spans="23:28" ht="70.5" customHeight="1">
      <c r="W7578" s="829">
        <f t="shared" si="687"/>
        <v>0</v>
      </c>
      <c r="X7578" s="828">
        <f t="shared" si="688"/>
        <v>0</v>
      </c>
      <c r="Y7578" s="1069">
        <f>[5]building!Y7569</f>
        <v>0</v>
      </c>
      <c r="Z7578" s="749">
        <f t="shared" si="689"/>
        <v>0</v>
      </c>
      <c r="AA7578" s="1071"/>
      <c r="AB7578" s="1071"/>
    </row>
    <row r="7579" spans="23:28" ht="70.5" customHeight="1">
      <c r="W7579" s="829">
        <f t="shared" si="687"/>
        <v>0</v>
      </c>
      <c r="X7579" s="828">
        <f t="shared" si="688"/>
        <v>0</v>
      </c>
      <c r="Y7579" s="1069">
        <f>[5]building!Y7570</f>
        <v>0</v>
      </c>
      <c r="Z7579" s="749">
        <f t="shared" si="689"/>
        <v>0</v>
      </c>
      <c r="AA7579" s="1071"/>
      <c r="AB7579" s="1071"/>
    </row>
    <row r="7580" spans="23:28" ht="70.5" customHeight="1">
      <c r="W7580" s="829">
        <f t="shared" si="687"/>
        <v>0</v>
      </c>
      <c r="X7580" s="828">
        <f t="shared" si="688"/>
        <v>0</v>
      </c>
      <c r="Y7580" s="1069">
        <f>[5]building!Y7571</f>
        <v>0</v>
      </c>
      <c r="Z7580" s="749">
        <f t="shared" si="689"/>
        <v>0</v>
      </c>
      <c r="AA7580" s="1071"/>
      <c r="AB7580" s="1071"/>
    </row>
    <row r="7581" spans="23:28" ht="70.5" customHeight="1">
      <c r="W7581" s="829">
        <f t="shared" si="687"/>
        <v>0</v>
      </c>
      <c r="X7581" s="828">
        <f t="shared" si="688"/>
        <v>0</v>
      </c>
      <c r="Y7581" s="1069">
        <f>[5]building!Y7572</f>
        <v>0</v>
      </c>
      <c r="Z7581" s="749">
        <f t="shared" si="689"/>
        <v>0</v>
      </c>
      <c r="AA7581" s="1071"/>
      <c r="AB7581" s="1071"/>
    </row>
    <row r="7582" spans="23:28" ht="70.5" customHeight="1">
      <c r="W7582" s="829">
        <f t="shared" ref="W7582:W7645" si="690">G7582+I7582+K7582+M7582+O7582+Q7582+S7582+U7582</f>
        <v>0</v>
      </c>
      <c r="X7582" s="828">
        <f t="shared" ref="X7582:X7645" si="691">W7582*C7582</f>
        <v>0</v>
      </c>
      <c r="Y7582" s="1069">
        <f>[5]building!Y7573</f>
        <v>0</v>
      </c>
      <c r="Z7582" s="749">
        <f t="shared" ref="Z7582:Z7645" si="692">Y7582*C7582</f>
        <v>0</v>
      </c>
      <c r="AA7582" s="1071"/>
      <c r="AB7582" s="1071"/>
    </row>
    <row r="7583" spans="23:28" ht="70.5" customHeight="1">
      <c r="W7583" s="829">
        <f t="shared" si="690"/>
        <v>0</v>
      </c>
      <c r="X7583" s="828">
        <f t="shared" si="691"/>
        <v>0</v>
      </c>
      <c r="Y7583" s="1069">
        <f>[5]building!Y7574</f>
        <v>0</v>
      </c>
      <c r="Z7583" s="749">
        <f t="shared" si="692"/>
        <v>0</v>
      </c>
      <c r="AA7583" s="1071"/>
      <c r="AB7583" s="1071"/>
    </row>
    <row r="7584" spans="23:28" ht="70.5" customHeight="1">
      <c r="W7584" s="829">
        <f t="shared" si="690"/>
        <v>0</v>
      </c>
      <c r="X7584" s="828">
        <f t="shared" si="691"/>
        <v>0</v>
      </c>
      <c r="Y7584" s="1069">
        <f>[5]building!Y7575</f>
        <v>0</v>
      </c>
      <c r="Z7584" s="749">
        <f t="shared" si="692"/>
        <v>0</v>
      </c>
      <c r="AA7584" s="1071"/>
      <c r="AB7584" s="1071"/>
    </row>
    <row r="7585" spans="23:28" ht="70.5" customHeight="1">
      <c r="W7585" s="829">
        <f t="shared" si="690"/>
        <v>0</v>
      </c>
      <c r="X7585" s="828">
        <f t="shared" si="691"/>
        <v>0</v>
      </c>
      <c r="Y7585" s="1069">
        <f>[5]building!Y7576</f>
        <v>0</v>
      </c>
      <c r="Z7585" s="749">
        <f t="shared" si="692"/>
        <v>0</v>
      </c>
      <c r="AA7585" s="1071"/>
      <c r="AB7585" s="1071"/>
    </row>
    <row r="7586" spans="23:28" ht="70.5" customHeight="1">
      <c r="W7586" s="829">
        <f t="shared" si="690"/>
        <v>0</v>
      </c>
      <c r="X7586" s="828">
        <f t="shared" si="691"/>
        <v>0</v>
      </c>
      <c r="Y7586" s="1069">
        <f>[5]building!Y7577</f>
        <v>0</v>
      </c>
      <c r="Z7586" s="749">
        <f t="shared" si="692"/>
        <v>0</v>
      </c>
      <c r="AA7586" s="1071"/>
      <c r="AB7586" s="1071"/>
    </row>
    <row r="7587" spans="23:28" ht="70.5" customHeight="1">
      <c r="W7587" s="829">
        <f t="shared" si="690"/>
        <v>0</v>
      </c>
      <c r="X7587" s="828">
        <f t="shared" si="691"/>
        <v>0</v>
      </c>
      <c r="Y7587" s="1069">
        <f>[5]building!Y7578</f>
        <v>0</v>
      </c>
      <c r="Z7587" s="749">
        <f t="shared" si="692"/>
        <v>0</v>
      </c>
      <c r="AA7587" s="1071"/>
      <c r="AB7587" s="1071"/>
    </row>
    <row r="7588" spans="23:28" ht="70.5" customHeight="1">
      <c r="W7588" s="829">
        <f t="shared" si="690"/>
        <v>0</v>
      </c>
      <c r="X7588" s="828">
        <f t="shared" si="691"/>
        <v>0</v>
      </c>
      <c r="Y7588" s="1069">
        <f>[5]building!Y7579</f>
        <v>0</v>
      </c>
      <c r="Z7588" s="749">
        <f t="shared" si="692"/>
        <v>0</v>
      </c>
      <c r="AA7588" s="1071"/>
      <c r="AB7588" s="1071"/>
    </row>
    <row r="7589" spans="23:28" ht="70.5" customHeight="1">
      <c r="W7589" s="829">
        <f t="shared" si="690"/>
        <v>0</v>
      </c>
      <c r="X7589" s="828">
        <f t="shared" si="691"/>
        <v>0</v>
      </c>
      <c r="Y7589" s="1069">
        <f>[5]building!Y7580</f>
        <v>0</v>
      </c>
      <c r="Z7589" s="749">
        <f t="shared" si="692"/>
        <v>0</v>
      </c>
      <c r="AA7589" s="1071"/>
      <c r="AB7589" s="1071"/>
    </row>
    <row r="7590" spans="23:28" ht="70.5" customHeight="1">
      <c r="W7590" s="829">
        <f t="shared" si="690"/>
        <v>0</v>
      </c>
      <c r="X7590" s="828">
        <f t="shared" si="691"/>
        <v>0</v>
      </c>
      <c r="Y7590" s="1069">
        <f>[5]building!Y7581</f>
        <v>0</v>
      </c>
      <c r="Z7590" s="749">
        <f t="shared" si="692"/>
        <v>0</v>
      </c>
      <c r="AA7590" s="1071"/>
      <c r="AB7590" s="1071"/>
    </row>
    <row r="7591" spans="23:28" ht="70.5" customHeight="1">
      <c r="W7591" s="829">
        <f t="shared" si="690"/>
        <v>0</v>
      </c>
      <c r="X7591" s="828">
        <f t="shared" si="691"/>
        <v>0</v>
      </c>
      <c r="Y7591" s="1069">
        <f>[5]building!Y7582</f>
        <v>0</v>
      </c>
      <c r="Z7591" s="749">
        <f t="shared" si="692"/>
        <v>0</v>
      </c>
      <c r="AA7591" s="1071"/>
      <c r="AB7591" s="1071"/>
    </row>
    <row r="7592" spans="23:28" ht="70.5" customHeight="1">
      <c r="W7592" s="829">
        <f t="shared" si="690"/>
        <v>0</v>
      </c>
      <c r="X7592" s="828">
        <f t="shared" si="691"/>
        <v>0</v>
      </c>
      <c r="Y7592" s="1069">
        <f>[5]building!Y7583</f>
        <v>0</v>
      </c>
      <c r="Z7592" s="749">
        <f t="shared" si="692"/>
        <v>0</v>
      </c>
      <c r="AA7592" s="1071"/>
      <c r="AB7592" s="1071"/>
    </row>
    <row r="7593" spans="23:28" ht="70.5" customHeight="1">
      <c r="W7593" s="829">
        <f t="shared" si="690"/>
        <v>0</v>
      </c>
      <c r="X7593" s="828">
        <f t="shared" si="691"/>
        <v>0</v>
      </c>
      <c r="Y7593" s="1069">
        <f>[5]building!Y7584</f>
        <v>0</v>
      </c>
      <c r="Z7593" s="749">
        <f t="shared" si="692"/>
        <v>0</v>
      </c>
      <c r="AA7593" s="1071"/>
      <c r="AB7593" s="1071"/>
    </row>
    <row r="7594" spans="23:28" ht="70.5" customHeight="1">
      <c r="W7594" s="829">
        <f t="shared" si="690"/>
        <v>0</v>
      </c>
      <c r="X7594" s="828">
        <f t="shared" si="691"/>
        <v>0</v>
      </c>
      <c r="Y7594" s="1069">
        <f>[5]building!Y7585</f>
        <v>0</v>
      </c>
      <c r="Z7594" s="749">
        <f t="shared" si="692"/>
        <v>0</v>
      </c>
      <c r="AA7594" s="1071"/>
      <c r="AB7594" s="1071"/>
    </row>
    <row r="7595" spans="23:28" ht="70.5" customHeight="1">
      <c r="W7595" s="829">
        <f t="shared" si="690"/>
        <v>0</v>
      </c>
      <c r="X7595" s="828">
        <f t="shared" si="691"/>
        <v>0</v>
      </c>
      <c r="Y7595" s="1069">
        <f>[5]building!Y7586</f>
        <v>0</v>
      </c>
      <c r="Z7595" s="749">
        <f t="shared" si="692"/>
        <v>0</v>
      </c>
      <c r="AA7595" s="1071"/>
      <c r="AB7595" s="1071"/>
    </row>
    <row r="7596" spans="23:28" ht="70.5" customHeight="1">
      <c r="W7596" s="829">
        <f t="shared" si="690"/>
        <v>0</v>
      </c>
      <c r="X7596" s="828">
        <f t="shared" si="691"/>
        <v>0</v>
      </c>
      <c r="Y7596" s="1069">
        <f>[5]building!Y7587</f>
        <v>0</v>
      </c>
      <c r="Z7596" s="749">
        <f t="shared" si="692"/>
        <v>0</v>
      </c>
      <c r="AA7596" s="1071"/>
      <c r="AB7596" s="1071"/>
    </row>
    <row r="7597" spans="23:28" ht="70.5" customHeight="1">
      <c r="W7597" s="829">
        <f t="shared" si="690"/>
        <v>0</v>
      </c>
      <c r="X7597" s="828">
        <f t="shared" si="691"/>
        <v>0</v>
      </c>
      <c r="Y7597" s="1069">
        <f>[5]building!Y7588</f>
        <v>0</v>
      </c>
      <c r="Z7597" s="749">
        <f t="shared" si="692"/>
        <v>0</v>
      </c>
      <c r="AA7597" s="1071"/>
      <c r="AB7597" s="1071"/>
    </row>
    <row r="7598" spans="23:28" ht="70.5" customHeight="1">
      <c r="W7598" s="829">
        <f t="shared" si="690"/>
        <v>0</v>
      </c>
      <c r="X7598" s="828">
        <f t="shared" si="691"/>
        <v>0</v>
      </c>
      <c r="Y7598" s="1069">
        <f>[5]building!Y7589</f>
        <v>0</v>
      </c>
      <c r="Z7598" s="749">
        <f t="shared" si="692"/>
        <v>0</v>
      </c>
      <c r="AA7598" s="1071"/>
      <c r="AB7598" s="1071"/>
    </row>
    <row r="7599" spans="23:28" ht="70.5" customHeight="1">
      <c r="W7599" s="829">
        <f t="shared" si="690"/>
        <v>0</v>
      </c>
      <c r="X7599" s="828">
        <f t="shared" si="691"/>
        <v>0</v>
      </c>
      <c r="Y7599" s="1069">
        <f>[5]building!Y7590</f>
        <v>0</v>
      </c>
      <c r="Z7599" s="749">
        <f t="shared" si="692"/>
        <v>0</v>
      </c>
      <c r="AA7599" s="1071"/>
      <c r="AB7599" s="1071"/>
    </row>
    <row r="7600" spans="23:28" ht="70.5" customHeight="1">
      <c r="W7600" s="829">
        <f t="shared" si="690"/>
        <v>0</v>
      </c>
      <c r="X7600" s="828">
        <f t="shared" si="691"/>
        <v>0</v>
      </c>
      <c r="Y7600" s="1069">
        <f>[5]building!Y7591</f>
        <v>0</v>
      </c>
      <c r="Z7600" s="749">
        <f t="shared" si="692"/>
        <v>0</v>
      </c>
      <c r="AA7600" s="1071"/>
      <c r="AB7600" s="1071"/>
    </row>
    <row r="7601" spans="23:28" ht="70.5" customHeight="1">
      <c r="W7601" s="829">
        <f t="shared" si="690"/>
        <v>0</v>
      </c>
      <c r="X7601" s="828">
        <f t="shared" si="691"/>
        <v>0</v>
      </c>
      <c r="Y7601" s="1069">
        <f>[5]building!Y7592</f>
        <v>0</v>
      </c>
      <c r="Z7601" s="749">
        <f t="shared" si="692"/>
        <v>0</v>
      </c>
      <c r="AA7601" s="1071"/>
      <c r="AB7601" s="1071"/>
    </row>
    <row r="7602" spans="23:28" ht="70.5" customHeight="1">
      <c r="W7602" s="829">
        <f t="shared" si="690"/>
        <v>0</v>
      </c>
      <c r="X7602" s="828">
        <f t="shared" si="691"/>
        <v>0</v>
      </c>
      <c r="Y7602" s="1069">
        <f>[5]building!Y7593</f>
        <v>0</v>
      </c>
      <c r="Z7602" s="749">
        <f t="shared" si="692"/>
        <v>0</v>
      </c>
      <c r="AA7602" s="1071"/>
      <c r="AB7602" s="1071"/>
    </row>
    <row r="7603" spans="23:28" ht="70.5" customHeight="1">
      <c r="W7603" s="829">
        <f t="shared" si="690"/>
        <v>0</v>
      </c>
      <c r="X7603" s="828">
        <f t="shared" si="691"/>
        <v>0</v>
      </c>
      <c r="Y7603" s="1069">
        <f>[5]building!Y7594</f>
        <v>0</v>
      </c>
      <c r="Z7603" s="749">
        <f t="shared" si="692"/>
        <v>0</v>
      </c>
      <c r="AA7603" s="1071"/>
      <c r="AB7603" s="1071"/>
    </row>
    <row r="7604" spans="23:28" ht="70.5" customHeight="1">
      <c r="W7604" s="829">
        <f t="shared" si="690"/>
        <v>0</v>
      </c>
      <c r="X7604" s="828">
        <f t="shared" si="691"/>
        <v>0</v>
      </c>
      <c r="Y7604" s="1069">
        <f>[5]building!Y7595</f>
        <v>0</v>
      </c>
      <c r="Z7604" s="749">
        <f t="shared" si="692"/>
        <v>0</v>
      </c>
      <c r="AA7604" s="1071"/>
      <c r="AB7604" s="1071"/>
    </row>
    <row r="7605" spans="23:28" ht="70.5" customHeight="1">
      <c r="W7605" s="829">
        <f t="shared" si="690"/>
        <v>0</v>
      </c>
      <c r="X7605" s="828">
        <f t="shared" si="691"/>
        <v>0</v>
      </c>
      <c r="Y7605" s="1069">
        <f>[5]building!Y7596</f>
        <v>0</v>
      </c>
      <c r="Z7605" s="749">
        <f t="shared" si="692"/>
        <v>0</v>
      </c>
      <c r="AA7605" s="1071"/>
      <c r="AB7605" s="1071"/>
    </row>
    <row r="7606" spans="23:28" ht="70.5" customHeight="1">
      <c r="W7606" s="829">
        <f t="shared" si="690"/>
        <v>0</v>
      </c>
      <c r="X7606" s="828">
        <f t="shared" si="691"/>
        <v>0</v>
      </c>
      <c r="Y7606" s="1069">
        <f>[5]building!Y7597</f>
        <v>0</v>
      </c>
      <c r="Z7606" s="749">
        <f t="shared" si="692"/>
        <v>0</v>
      </c>
      <c r="AA7606" s="1071"/>
      <c r="AB7606" s="1071"/>
    </row>
    <row r="7607" spans="23:28" ht="70.5" customHeight="1">
      <c r="W7607" s="829">
        <f t="shared" si="690"/>
        <v>0</v>
      </c>
      <c r="X7607" s="828">
        <f t="shared" si="691"/>
        <v>0</v>
      </c>
      <c r="Y7607" s="1069">
        <f>[5]building!Y7598</f>
        <v>0</v>
      </c>
      <c r="Z7607" s="749">
        <f t="shared" si="692"/>
        <v>0</v>
      </c>
      <c r="AA7607" s="1071"/>
      <c r="AB7607" s="1071"/>
    </row>
    <row r="7608" spans="23:28" ht="70.5" customHeight="1">
      <c r="W7608" s="829">
        <f t="shared" si="690"/>
        <v>0</v>
      </c>
      <c r="X7608" s="828">
        <f t="shared" si="691"/>
        <v>0</v>
      </c>
      <c r="Y7608" s="1069">
        <f>[5]building!Y7599</f>
        <v>0</v>
      </c>
      <c r="Z7608" s="749">
        <f t="shared" si="692"/>
        <v>0</v>
      </c>
      <c r="AA7608" s="1071"/>
      <c r="AB7608" s="1071"/>
    </row>
    <row r="7609" spans="23:28" ht="70.5" customHeight="1">
      <c r="W7609" s="829">
        <f t="shared" si="690"/>
        <v>0</v>
      </c>
      <c r="X7609" s="828">
        <f t="shared" si="691"/>
        <v>0</v>
      </c>
      <c r="Y7609" s="1069">
        <f>[5]building!Y7600</f>
        <v>0</v>
      </c>
      <c r="Z7609" s="749">
        <f t="shared" si="692"/>
        <v>0</v>
      </c>
      <c r="AA7609" s="1071"/>
      <c r="AB7609" s="1071"/>
    </row>
    <row r="7610" spans="23:28" ht="70.5" customHeight="1">
      <c r="W7610" s="829">
        <f t="shared" si="690"/>
        <v>0</v>
      </c>
      <c r="X7610" s="828">
        <f t="shared" si="691"/>
        <v>0</v>
      </c>
      <c r="Y7610" s="1069">
        <f>[5]building!Y7601</f>
        <v>0</v>
      </c>
      <c r="Z7610" s="749">
        <f t="shared" si="692"/>
        <v>0</v>
      </c>
      <c r="AA7610" s="1071"/>
      <c r="AB7610" s="1071"/>
    </row>
    <row r="7611" spans="23:28" ht="70.5" customHeight="1">
      <c r="W7611" s="829">
        <f t="shared" si="690"/>
        <v>0</v>
      </c>
      <c r="X7611" s="828">
        <f t="shared" si="691"/>
        <v>0</v>
      </c>
      <c r="Y7611" s="1069">
        <f>[5]building!Y7602</f>
        <v>0</v>
      </c>
      <c r="Z7611" s="749">
        <f t="shared" si="692"/>
        <v>0</v>
      </c>
      <c r="AA7611" s="1071"/>
      <c r="AB7611" s="1071"/>
    </row>
    <row r="7612" spans="23:28" ht="70.5" customHeight="1">
      <c r="W7612" s="829">
        <f t="shared" si="690"/>
        <v>0</v>
      </c>
      <c r="X7612" s="828">
        <f t="shared" si="691"/>
        <v>0</v>
      </c>
      <c r="Y7612" s="1069">
        <f>[5]building!Y7603</f>
        <v>0</v>
      </c>
      <c r="Z7612" s="749">
        <f t="shared" si="692"/>
        <v>0</v>
      </c>
      <c r="AA7612" s="1071"/>
      <c r="AB7612" s="1071"/>
    </row>
    <row r="7613" spans="23:28" ht="70.5" customHeight="1">
      <c r="W7613" s="829">
        <f t="shared" si="690"/>
        <v>0</v>
      </c>
      <c r="X7613" s="828">
        <f t="shared" si="691"/>
        <v>0</v>
      </c>
      <c r="Y7613" s="1069">
        <f>[5]building!Y7604</f>
        <v>0</v>
      </c>
      <c r="Z7613" s="749">
        <f t="shared" si="692"/>
        <v>0</v>
      </c>
      <c r="AA7613" s="1071"/>
      <c r="AB7613" s="1071"/>
    </row>
    <row r="7614" spans="23:28" ht="70.5" customHeight="1">
      <c r="W7614" s="829">
        <f t="shared" si="690"/>
        <v>0</v>
      </c>
      <c r="X7614" s="828">
        <f t="shared" si="691"/>
        <v>0</v>
      </c>
      <c r="Y7614" s="1069">
        <f>[5]building!Y7605</f>
        <v>0</v>
      </c>
      <c r="Z7614" s="749">
        <f t="shared" si="692"/>
        <v>0</v>
      </c>
      <c r="AA7614" s="1071"/>
      <c r="AB7614" s="1071"/>
    </row>
    <row r="7615" spans="23:28" ht="70.5" customHeight="1">
      <c r="W7615" s="829">
        <f t="shared" si="690"/>
        <v>0</v>
      </c>
      <c r="X7615" s="828">
        <f t="shared" si="691"/>
        <v>0</v>
      </c>
      <c r="Y7615" s="1069">
        <f>[5]building!Y7606</f>
        <v>0</v>
      </c>
      <c r="Z7615" s="749">
        <f t="shared" si="692"/>
        <v>0</v>
      </c>
      <c r="AA7615" s="1071"/>
      <c r="AB7615" s="1071"/>
    </row>
    <row r="7616" spans="23:28" ht="70.5" customHeight="1">
      <c r="W7616" s="829">
        <f t="shared" si="690"/>
        <v>0</v>
      </c>
      <c r="X7616" s="828">
        <f t="shared" si="691"/>
        <v>0</v>
      </c>
      <c r="Y7616" s="1069">
        <f>[5]building!Y7607</f>
        <v>0</v>
      </c>
      <c r="Z7616" s="749">
        <f t="shared" si="692"/>
        <v>0</v>
      </c>
      <c r="AA7616" s="1071"/>
      <c r="AB7616" s="1071"/>
    </row>
    <row r="7617" spans="23:28" ht="70.5" customHeight="1">
      <c r="W7617" s="829">
        <f t="shared" si="690"/>
        <v>0</v>
      </c>
      <c r="X7617" s="828">
        <f t="shared" si="691"/>
        <v>0</v>
      </c>
      <c r="Y7617" s="1069">
        <f>[5]building!Y7608</f>
        <v>0</v>
      </c>
      <c r="Z7617" s="749">
        <f t="shared" si="692"/>
        <v>0</v>
      </c>
      <c r="AA7617" s="1071"/>
      <c r="AB7617" s="1071"/>
    </row>
    <row r="7618" spans="23:28" ht="70.5" customHeight="1">
      <c r="W7618" s="829">
        <f t="shared" si="690"/>
        <v>0</v>
      </c>
      <c r="X7618" s="828">
        <f t="shared" si="691"/>
        <v>0</v>
      </c>
      <c r="Y7618" s="1069">
        <f>[5]building!Y7609</f>
        <v>0</v>
      </c>
      <c r="Z7618" s="749">
        <f t="shared" si="692"/>
        <v>0</v>
      </c>
      <c r="AA7618" s="1071"/>
      <c r="AB7618" s="1071"/>
    </row>
    <row r="7619" spans="23:28" ht="70.5" customHeight="1">
      <c r="W7619" s="829">
        <f t="shared" si="690"/>
        <v>0</v>
      </c>
      <c r="X7619" s="828">
        <f t="shared" si="691"/>
        <v>0</v>
      </c>
      <c r="Y7619" s="1069">
        <f>[5]building!Y7610</f>
        <v>0</v>
      </c>
      <c r="Z7619" s="749">
        <f t="shared" si="692"/>
        <v>0</v>
      </c>
      <c r="AA7619" s="1071"/>
      <c r="AB7619" s="1071"/>
    </row>
    <row r="7620" spans="23:28" ht="70.5" customHeight="1">
      <c r="W7620" s="829">
        <f t="shared" si="690"/>
        <v>0</v>
      </c>
      <c r="X7620" s="828">
        <f t="shared" si="691"/>
        <v>0</v>
      </c>
      <c r="Y7620" s="1069">
        <f>[5]building!Y7611</f>
        <v>0</v>
      </c>
      <c r="Z7620" s="749">
        <f t="shared" si="692"/>
        <v>0</v>
      </c>
      <c r="AA7620" s="1071"/>
      <c r="AB7620" s="1071"/>
    </row>
    <row r="7621" spans="23:28" ht="70.5" customHeight="1">
      <c r="W7621" s="829">
        <f t="shared" si="690"/>
        <v>0</v>
      </c>
      <c r="X7621" s="828">
        <f t="shared" si="691"/>
        <v>0</v>
      </c>
      <c r="Y7621" s="1069">
        <f>[5]building!Y7612</f>
        <v>0</v>
      </c>
      <c r="Z7621" s="749">
        <f t="shared" si="692"/>
        <v>0</v>
      </c>
      <c r="AA7621" s="1071"/>
      <c r="AB7621" s="1071"/>
    </row>
    <row r="7622" spans="23:28" ht="70.5" customHeight="1">
      <c r="W7622" s="829">
        <f t="shared" si="690"/>
        <v>0</v>
      </c>
      <c r="X7622" s="828">
        <f t="shared" si="691"/>
        <v>0</v>
      </c>
      <c r="Y7622" s="1069">
        <f>[5]building!Y7613</f>
        <v>0</v>
      </c>
      <c r="Z7622" s="749">
        <f t="shared" si="692"/>
        <v>0</v>
      </c>
      <c r="AA7622" s="1071"/>
      <c r="AB7622" s="1071"/>
    </row>
    <row r="7623" spans="23:28" ht="70.5" customHeight="1">
      <c r="W7623" s="829">
        <f t="shared" si="690"/>
        <v>0</v>
      </c>
      <c r="X7623" s="828">
        <f t="shared" si="691"/>
        <v>0</v>
      </c>
      <c r="Y7623" s="1069">
        <f>[5]building!Y7614</f>
        <v>0</v>
      </c>
      <c r="Z7623" s="749">
        <f t="shared" si="692"/>
        <v>0</v>
      </c>
      <c r="AA7623" s="1071"/>
      <c r="AB7623" s="1071"/>
    </row>
    <row r="7624" spans="23:28" ht="70.5" customHeight="1">
      <c r="W7624" s="829">
        <f t="shared" si="690"/>
        <v>0</v>
      </c>
      <c r="X7624" s="828">
        <f t="shared" si="691"/>
        <v>0</v>
      </c>
      <c r="Y7624" s="1069">
        <f>[5]building!Y7615</f>
        <v>0</v>
      </c>
      <c r="Z7624" s="749">
        <f t="shared" si="692"/>
        <v>0</v>
      </c>
      <c r="AA7624" s="1071"/>
      <c r="AB7624" s="1071"/>
    </row>
    <row r="7625" spans="23:28" ht="70.5" customHeight="1">
      <c r="W7625" s="829">
        <f t="shared" si="690"/>
        <v>0</v>
      </c>
      <c r="X7625" s="828">
        <f t="shared" si="691"/>
        <v>0</v>
      </c>
      <c r="Y7625" s="1069">
        <f>[5]building!Y7616</f>
        <v>0</v>
      </c>
      <c r="Z7625" s="749">
        <f t="shared" si="692"/>
        <v>0</v>
      </c>
      <c r="AA7625" s="1071"/>
      <c r="AB7625" s="1071"/>
    </row>
    <row r="7626" spans="23:28" ht="70.5" customHeight="1">
      <c r="W7626" s="829">
        <f t="shared" si="690"/>
        <v>0</v>
      </c>
      <c r="X7626" s="828">
        <f t="shared" si="691"/>
        <v>0</v>
      </c>
      <c r="Y7626" s="1069">
        <f>[5]building!Y7617</f>
        <v>0</v>
      </c>
      <c r="Z7626" s="749">
        <f t="shared" si="692"/>
        <v>0</v>
      </c>
      <c r="AA7626" s="1071"/>
      <c r="AB7626" s="1071"/>
    </row>
    <row r="7627" spans="23:28" ht="70.5" customHeight="1">
      <c r="W7627" s="829">
        <f t="shared" si="690"/>
        <v>0</v>
      </c>
      <c r="X7627" s="828">
        <f t="shared" si="691"/>
        <v>0</v>
      </c>
      <c r="Y7627" s="1069">
        <f>[5]building!Y7618</f>
        <v>0</v>
      </c>
      <c r="Z7627" s="749">
        <f t="shared" si="692"/>
        <v>0</v>
      </c>
      <c r="AA7627" s="1071"/>
      <c r="AB7627" s="1071"/>
    </row>
    <row r="7628" spans="23:28" ht="70.5" customHeight="1">
      <c r="W7628" s="829">
        <f t="shared" si="690"/>
        <v>0</v>
      </c>
      <c r="X7628" s="828">
        <f t="shared" si="691"/>
        <v>0</v>
      </c>
      <c r="Y7628" s="1069">
        <f>[5]building!Y7619</f>
        <v>0</v>
      </c>
      <c r="Z7628" s="749">
        <f t="shared" si="692"/>
        <v>0</v>
      </c>
      <c r="AA7628" s="1071"/>
      <c r="AB7628" s="1071"/>
    </row>
    <row r="7629" spans="23:28" ht="70.5" customHeight="1">
      <c r="W7629" s="829">
        <f t="shared" si="690"/>
        <v>0</v>
      </c>
      <c r="X7629" s="828">
        <f t="shared" si="691"/>
        <v>0</v>
      </c>
      <c r="Y7629" s="1069">
        <f>[5]building!Y7620</f>
        <v>0</v>
      </c>
      <c r="Z7629" s="749">
        <f t="shared" si="692"/>
        <v>0</v>
      </c>
      <c r="AA7629" s="1071"/>
      <c r="AB7629" s="1071"/>
    </row>
    <row r="7630" spans="23:28" ht="70.5" customHeight="1">
      <c r="W7630" s="829">
        <f t="shared" si="690"/>
        <v>0</v>
      </c>
      <c r="X7630" s="828">
        <f t="shared" si="691"/>
        <v>0</v>
      </c>
      <c r="Y7630" s="1069">
        <f>[5]building!Y7621</f>
        <v>0</v>
      </c>
      <c r="Z7630" s="749">
        <f t="shared" si="692"/>
        <v>0</v>
      </c>
      <c r="AA7630" s="1071"/>
      <c r="AB7630" s="1071"/>
    </row>
    <row r="7631" spans="23:28" ht="70.5" customHeight="1">
      <c r="W7631" s="829">
        <f t="shared" si="690"/>
        <v>0</v>
      </c>
      <c r="X7631" s="828">
        <f t="shared" si="691"/>
        <v>0</v>
      </c>
      <c r="Y7631" s="1069">
        <f>[5]building!Y7622</f>
        <v>0</v>
      </c>
      <c r="Z7631" s="749">
        <f t="shared" si="692"/>
        <v>0</v>
      </c>
      <c r="AA7631" s="1071"/>
      <c r="AB7631" s="1071"/>
    </row>
    <row r="7632" spans="23:28" ht="70.5" customHeight="1">
      <c r="W7632" s="829">
        <f t="shared" si="690"/>
        <v>0</v>
      </c>
      <c r="X7632" s="828">
        <f t="shared" si="691"/>
        <v>0</v>
      </c>
      <c r="Y7632" s="1069">
        <f>[5]building!Y7623</f>
        <v>0</v>
      </c>
      <c r="Z7632" s="749">
        <f t="shared" si="692"/>
        <v>0</v>
      </c>
      <c r="AA7632" s="1071"/>
      <c r="AB7632" s="1071"/>
    </row>
    <row r="7633" spans="23:28" ht="70.5" customHeight="1">
      <c r="W7633" s="829">
        <f t="shared" si="690"/>
        <v>0</v>
      </c>
      <c r="X7633" s="828">
        <f t="shared" si="691"/>
        <v>0</v>
      </c>
      <c r="Y7633" s="1069">
        <f>[5]building!Y7624</f>
        <v>0</v>
      </c>
      <c r="Z7633" s="749">
        <f t="shared" si="692"/>
        <v>0</v>
      </c>
      <c r="AA7633" s="1071"/>
      <c r="AB7633" s="1071"/>
    </row>
    <row r="7634" spans="23:28" ht="70.5" customHeight="1">
      <c r="W7634" s="829">
        <f t="shared" si="690"/>
        <v>0</v>
      </c>
      <c r="X7634" s="828">
        <f t="shared" si="691"/>
        <v>0</v>
      </c>
      <c r="Y7634" s="1069">
        <f>[5]building!Y7625</f>
        <v>0</v>
      </c>
      <c r="Z7634" s="749">
        <f t="shared" si="692"/>
        <v>0</v>
      </c>
      <c r="AA7634" s="1071"/>
      <c r="AB7634" s="1071"/>
    </row>
    <row r="7635" spans="23:28" ht="70.5" customHeight="1">
      <c r="W7635" s="829">
        <f t="shared" si="690"/>
        <v>0</v>
      </c>
      <c r="X7635" s="828">
        <f t="shared" si="691"/>
        <v>0</v>
      </c>
      <c r="Y7635" s="1069">
        <f>[5]building!Y7626</f>
        <v>0</v>
      </c>
      <c r="Z7635" s="749">
        <f t="shared" si="692"/>
        <v>0</v>
      </c>
      <c r="AA7635" s="1071"/>
      <c r="AB7635" s="1071"/>
    </row>
    <row r="7636" spans="23:28" ht="70.5" customHeight="1">
      <c r="W7636" s="829">
        <f t="shared" si="690"/>
        <v>0</v>
      </c>
      <c r="X7636" s="828">
        <f t="shared" si="691"/>
        <v>0</v>
      </c>
      <c r="Y7636" s="1069">
        <f>[5]building!Y7627</f>
        <v>0</v>
      </c>
      <c r="Z7636" s="749">
        <f t="shared" si="692"/>
        <v>0</v>
      </c>
      <c r="AA7636" s="1071"/>
      <c r="AB7636" s="1071"/>
    </row>
    <row r="7637" spans="23:28" ht="70.5" customHeight="1">
      <c r="W7637" s="829">
        <f t="shared" si="690"/>
        <v>0</v>
      </c>
      <c r="X7637" s="828">
        <f t="shared" si="691"/>
        <v>0</v>
      </c>
      <c r="Y7637" s="1069">
        <f>[5]building!Y7628</f>
        <v>0</v>
      </c>
      <c r="Z7637" s="749">
        <f t="shared" si="692"/>
        <v>0</v>
      </c>
      <c r="AA7637" s="1071"/>
      <c r="AB7637" s="1071"/>
    </row>
    <row r="7638" spans="23:28" ht="70.5" customHeight="1">
      <c r="W7638" s="829">
        <f t="shared" si="690"/>
        <v>0</v>
      </c>
      <c r="X7638" s="828">
        <f t="shared" si="691"/>
        <v>0</v>
      </c>
      <c r="Y7638" s="1069">
        <f>[5]building!Y7629</f>
        <v>0</v>
      </c>
      <c r="Z7638" s="749">
        <f t="shared" si="692"/>
        <v>0</v>
      </c>
      <c r="AA7638" s="1071"/>
      <c r="AB7638" s="1071"/>
    </row>
    <row r="7639" spans="23:28" ht="70.5" customHeight="1">
      <c r="W7639" s="829">
        <f t="shared" si="690"/>
        <v>0</v>
      </c>
      <c r="X7639" s="828">
        <f t="shared" si="691"/>
        <v>0</v>
      </c>
      <c r="Y7639" s="1069">
        <f>[5]building!Y7630</f>
        <v>0</v>
      </c>
      <c r="Z7639" s="749">
        <f t="shared" si="692"/>
        <v>0</v>
      </c>
      <c r="AA7639" s="1071"/>
      <c r="AB7639" s="1071"/>
    </row>
    <row r="7640" spans="23:28" ht="70.5" customHeight="1">
      <c r="W7640" s="829">
        <f t="shared" si="690"/>
        <v>0</v>
      </c>
      <c r="X7640" s="828">
        <f t="shared" si="691"/>
        <v>0</v>
      </c>
      <c r="Y7640" s="1069">
        <f>[5]building!Y7631</f>
        <v>0</v>
      </c>
      <c r="Z7640" s="749">
        <f t="shared" si="692"/>
        <v>0</v>
      </c>
      <c r="AA7640" s="1071"/>
      <c r="AB7640" s="1071"/>
    </row>
    <row r="7641" spans="23:28" ht="70.5" customHeight="1">
      <c r="W7641" s="829">
        <f t="shared" si="690"/>
        <v>0</v>
      </c>
      <c r="X7641" s="828">
        <f t="shared" si="691"/>
        <v>0</v>
      </c>
      <c r="Y7641" s="1069">
        <f>[5]building!Y7632</f>
        <v>0</v>
      </c>
      <c r="Z7641" s="749">
        <f t="shared" si="692"/>
        <v>0</v>
      </c>
      <c r="AA7641" s="1071"/>
      <c r="AB7641" s="1071"/>
    </row>
    <row r="7642" spans="23:28" ht="70.5" customHeight="1">
      <c r="W7642" s="829">
        <f t="shared" si="690"/>
        <v>0</v>
      </c>
      <c r="X7642" s="828">
        <f t="shared" si="691"/>
        <v>0</v>
      </c>
      <c r="Y7642" s="1069">
        <f>[5]building!Y7633</f>
        <v>0</v>
      </c>
      <c r="Z7642" s="749">
        <f t="shared" si="692"/>
        <v>0</v>
      </c>
      <c r="AA7642" s="1071"/>
      <c r="AB7642" s="1071"/>
    </row>
    <row r="7643" spans="23:28" ht="70.5" customHeight="1">
      <c r="W7643" s="829">
        <f t="shared" si="690"/>
        <v>0</v>
      </c>
      <c r="X7643" s="828">
        <f t="shared" si="691"/>
        <v>0</v>
      </c>
      <c r="Y7643" s="1069">
        <f>[5]building!Y7634</f>
        <v>0</v>
      </c>
      <c r="Z7643" s="749">
        <f t="shared" si="692"/>
        <v>0</v>
      </c>
      <c r="AA7643" s="1071"/>
      <c r="AB7643" s="1071"/>
    </row>
    <row r="7644" spans="23:28" ht="70.5" customHeight="1">
      <c r="W7644" s="829">
        <f t="shared" si="690"/>
        <v>0</v>
      </c>
      <c r="X7644" s="828">
        <f t="shared" si="691"/>
        <v>0</v>
      </c>
      <c r="Y7644" s="1069">
        <f>[5]building!Y7635</f>
        <v>0</v>
      </c>
      <c r="Z7644" s="749">
        <f t="shared" si="692"/>
        <v>0</v>
      </c>
      <c r="AA7644" s="1071"/>
      <c r="AB7644" s="1071"/>
    </row>
    <row r="7645" spans="23:28" ht="70.5" customHeight="1">
      <c r="W7645" s="829">
        <f t="shared" si="690"/>
        <v>0</v>
      </c>
      <c r="X7645" s="828">
        <f t="shared" si="691"/>
        <v>0</v>
      </c>
      <c r="Y7645" s="1069">
        <f>[5]building!Y7636</f>
        <v>0</v>
      </c>
      <c r="Z7645" s="749">
        <f t="shared" si="692"/>
        <v>0</v>
      </c>
      <c r="AA7645" s="1071"/>
      <c r="AB7645" s="1071"/>
    </row>
    <row r="7646" spans="23:28" ht="70.5" customHeight="1">
      <c r="W7646" s="829">
        <f t="shared" ref="W7646:W7709" si="693">G7646+I7646+K7646+M7646+O7646+Q7646+S7646+U7646</f>
        <v>0</v>
      </c>
      <c r="X7646" s="828">
        <f t="shared" ref="X7646:X7709" si="694">W7646*C7646</f>
        <v>0</v>
      </c>
      <c r="Y7646" s="1069">
        <f>[5]building!Y7637</f>
        <v>0</v>
      </c>
      <c r="Z7646" s="749">
        <f t="shared" ref="Z7646:Z7709" si="695">Y7646*C7646</f>
        <v>0</v>
      </c>
      <c r="AA7646" s="1071"/>
      <c r="AB7646" s="1071"/>
    </row>
    <row r="7647" spans="23:28" ht="70.5" customHeight="1">
      <c r="W7647" s="829">
        <f t="shared" si="693"/>
        <v>0</v>
      </c>
      <c r="X7647" s="828">
        <f t="shared" si="694"/>
        <v>0</v>
      </c>
      <c r="Y7647" s="1069">
        <f>[5]building!Y7638</f>
        <v>0</v>
      </c>
      <c r="Z7647" s="749">
        <f t="shared" si="695"/>
        <v>0</v>
      </c>
      <c r="AA7647" s="1071"/>
      <c r="AB7647" s="1071"/>
    </row>
    <row r="7648" spans="23:28" ht="70.5" customHeight="1">
      <c r="W7648" s="829">
        <f t="shared" si="693"/>
        <v>0</v>
      </c>
      <c r="X7648" s="828">
        <f t="shared" si="694"/>
        <v>0</v>
      </c>
      <c r="Y7648" s="1069">
        <f>[5]building!Y7639</f>
        <v>0</v>
      </c>
      <c r="Z7648" s="749">
        <f t="shared" si="695"/>
        <v>0</v>
      </c>
      <c r="AA7648" s="1071"/>
      <c r="AB7648" s="1071"/>
    </row>
    <row r="7649" spans="23:28" ht="70.5" customHeight="1">
      <c r="W7649" s="829">
        <f t="shared" si="693"/>
        <v>0</v>
      </c>
      <c r="X7649" s="828">
        <f t="shared" si="694"/>
        <v>0</v>
      </c>
      <c r="Y7649" s="1069">
        <f>[5]building!Y7640</f>
        <v>0</v>
      </c>
      <c r="Z7649" s="749">
        <f t="shared" si="695"/>
        <v>0</v>
      </c>
      <c r="AA7649" s="1071"/>
      <c r="AB7649" s="1071"/>
    </row>
    <row r="7650" spans="23:28" ht="70.5" customHeight="1">
      <c r="W7650" s="829">
        <f t="shared" si="693"/>
        <v>0</v>
      </c>
      <c r="X7650" s="828">
        <f t="shared" si="694"/>
        <v>0</v>
      </c>
      <c r="Y7650" s="1069">
        <f>[5]building!Y7641</f>
        <v>0</v>
      </c>
      <c r="Z7650" s="749">
        <f t="shared" si="695"/>
        <v>0</v>
      </c>
      <c r="AA7650" s="1071"/>
      <c r="AB7650" s="1071"/>
    </row>
    <row r="7651" spans="23:28" ht="70.5" customHeight="1">
      <c r="W7651" s="829">
        <f t="shared" si="693"/>
        <v>0</v>
      </c>
      <c r="X7651" s="828">
        <f t="shared" si="694"/>
        <v>0</v>
      </c>
      <c r="Y7651" s="1069">
        <f>[5]building!Y7642</f>
        <v>0</v>
      </c>
      <c r="Z7651" s="749">
        <f t="shared" si="695"/>
        <v>0</v>
      </c>
      <c r="AA7651" s="1071"/>
      <c r="AB7651" s="1071"/>
    </row>
    <row r="7652" spans="23:28" ht="70.5" customHeight="1">
      <c r="W7652" s="829">
        <f t="shared" si="693"/>
        <v>0</v>
      </c>
      <c r="X7652" s="828">
        <f t="shared" si="694"/>
        <v>0</v>
      </c>
      <c r="Y7652" s="1069">
        <f>[5]building!Y7643</f>
        <v>0</v>
      </c>
      <c r="Z7652" s="749">
        <f t="shared" si="695"/>
        <v>0</v>
      </c>
      <c r="AA7652" s="1071"/>
      <c r="AB7652" s="1071"/>
    </row>
    <row r="7653" spans="23:28" ht="70.5" customHeight="1">
      <c r="W7653" s="829">
        <f t="shared" si="693"/>
        <v>0</v>
      </c>
      <c r="X7653" s="828">
        <f t="shared" si="694"/>
        <v>0</v>
      </c>
      <c r="Y7653" s="1069">
        <f>[5]building!Y7644</f>
        <v>0</v>
      </c>
      <c r="Z7653" s="749">
        <f t="shared" si="695"/>
        <v>0</v>
      </c>
      <c r="AA7653" s="1071"/>
      <c r="AB7653" s="1071"/>
    </row>
    <row r="7654" spans="23:28" ht="70.5" customHeight="1">
      <c r="W7654" s="829">
        <f t="shared" si="693"/>
        <v>0</v>
      </c>
      <c r="X7654" s="828">
        <f t="shared" si="694"/>
        <v>0</v>
      </c>
      <c r="Y7654" s="1069">
        <f>[5]building!Y7645</f>
        <v>0</v>
      </c>
      <c r="Z7654" s="749">
        <f t="shared" si="695"/>
        <v>0</v>
      </c>
      <c r="AA7654" s="1071"/>
      <c r="AB7654" s="1071"/>
    </row>
    <row r="7655" spans="23:28" ht="70.5" customHeight="1">
      <c r="W7655" s="829">
        <f t="shared" si="693"/>
        <v>0</v>
      </c>
      <c r="X7655" s="828">
        <f t="shared" si="694"/>
        <v>0</v>
      </c>
      <c r="Y7655" s="1069">
        <f>[5]building!Y7646</f>
        <v>0</v>
      </c>
      <c r="Z7655" s="749">
        <f t="shared" si="695"/>
        <v>0</v>
      </c>
      <c r="AA7655" s="1071"/>
      <c r="AB7655" s="1071"/>
    </row>
    <row r="7656" spans="23:28" ht="70.5" customHeight="1">
      <c r="W7656" s="829">
        <f t="shared" si="693"/>
        <v>0</v>
      </c>
      <c r="X7656" s="828">
        <f t="shared" si="694"/>
        <v>0</v>
      </c>
      <c r="Y7656" s="1069">
        <f>[5]building!Y7647</f>
        <v>0</v>
      </c>
      <c r="Z7656" s="749">
        <f t="shared" si="695"/>
        <v>0</v>
      </c>
      <c r="AA7656" s="1071"/>
      <c r="AB7656" s="1071"/>
    </row>
    <row r="7657" spans="23:28" ht="70.5" customHeight="1">
      <c r="W7657" s="829">
        <f t="shared" si="693"/>
        <v>0</v>
      </c>
      <c r="X7657" s="828">
        <f t="shared" si="694"/>
        <v>0</v>
      </c>
      <c r="Y7657" s="1069">
        <f>[5]building!Y7648</f>
        <v>0</v>
      </c>
      <c r="Z7657" s="749">
        <f t="shared" si="695"/>
        <v>0</v>
      </c>
      <c r="AA7657" s="1071"/>
      <c r="AB7657" s="1071"/>
    </row>
    <row r="7658" spans="23:28" ht="70.5" customHeight="1">
      <c r="W7658" s="829">
        <f t="shared" si="693"/>
        <v>0</v>
      </c>
      <c r="X7658" s="828">
        <f t="shared" si="694"/>
        <v>0</v>
      </c>
      <c r="Y7658" s="1069">
        <f>[5]building!Y7649</f>
        <v>0</v>
      </c>
      <c r="Z7658" s="749">
        <f t="shared" si="695"/>
        <v>0</v>
      </c>
      <c r="AA7658" s="1071"/>
      <c r="AB7658" s="1071"/>
    </row>
    <row r="7659" spans="23:28" ht="70.5" customHeight="1">
      <c r="W7659" s="829">
        <f t="shared" si="693"/>
        <v>0</v>
      </c>
      <c r="X7659" s="828">
        <f t="shared" si="694"/>
        <v>0</v>
      </c>
      <c r="Y7659" s="1069">
        <f>[5]building!Y7650</f>
        <v>0</v>
      </c>
      <c r="Z7659" s="749">
        <f t="shared" si="695"/>
        <v>0</v>
      </c>
      <c r="AA7659" s="1071"/>
      <c r="AB7659" s="1071"/>
    </row>
    <row r="7660" spans="23:28" ht="70.5" customHeight="1">
      <c r="W7660" s="829">
        <f t="shared" si="693"/>
        <v>0</v>
      </c>
      <c r="X7660" s="828">
        <f t="shared" si="694"/>
        <v>0</v>
      </c>
      <c r="Y7660" s="1069">
        <f>[5]building!Y7651</f>
        <v>0</v>
      </c>
      <c r="Z7660" s="749">
        <f t="shared" si="695"/>
        <v>0</v>
      </c>
      <c r="AA7660" s="1071"/>
      <c r="AB7660" s="1071"/>
    </row>
    <row r="7661" spans="23:28" ht="70.5" customHeight="1">
      <c r="W7661" s="829">
        <f t="shared" si="693"/>
        <v>0</v>
      </c>
      <c r="X7661" s="828">
        <f t="shared" si="694"/>
        <v>0</v>
      </c>
      <c r="Y7661" s="1069">
        <f>[5]building!Y7652</f>
        <v>0</v>
      </c>
      <c r="Z7661" s="749">
        <f t="shared" si="695"/>
        <v>0</v>
      </c>
      <c r="AA7661" s="1071"/>
      <c r="AB7661" s="1071"/>
    </row>
    <row r="7662" spans="23:28" ht="70.5" customHeight="1">
      <c r="W7662" s="829">
        <f t="shared" si="693"/>
        <v>0</v>
      </c>
      <c r="X7662" s="828">
        <f t="shared" si="694"/>
        <v>0</v>
      </c>
      <c r="Y7662" s="1069">
        <f>[5]building!Y7653</f>
        <v>0</v>
      </c>
      <c r="Z7662" s="749">
        <f t="shared" si="695"/>
        <v>0</v>
      </c>
      <c r="AA7662" s="1071"/>
      <c r="AB7662" s="1071"/>
    </row>
    <row r="7663" spans="23:28" ht="70.5" customHeight="1">
      <c r="W7663" s="829">
        <f t="shared" si="693"/>
        <v>0</v>
      </c>
      <c r="X7663" s="828">
        <f t="shared" si="694"/>
        <v>0</v>
      </c>
      <c r="Y7663" s="1069">
        <f>[5]building!Y7654</f>
        <v>0</v>
      </c>
      <c r="Z7663" s="749">
        <f t="shared" si="695"/>
        <v>0</v>
      </c>
      <c r="AA7663" s="1071"/>
      <c r="AB7663" s="1071"/>
    </row>
    <row r="7664" spans="23:28" ht="70.5" customHeight="1">
      <c r="W7664" s="829">
        <f t="shared" si="693"/>
        <v>0</v>
      </c>
      <c r="X7664" s="828">
        <f t="shared" si="694"/>
        <v>0</v>
      </c>
      <c r="Y7664" s="1069">
        <f>[5]building!Y7655</f>
        <v>0</v>
      </c>
      <c r="Z7664" s="749">
        <f t="shared" si="695"/>
        <v>0</v>
      </c>
      <c r="AA7664" s="1071"/>
      <c r="AB7664" s="1071"/>
    </row>
    <row r="7665" spans="23:28" ht="70.5" customHeight="1">
      <c r="W7665" s="829">
        <f t="shared" si="693"/>
        <v>0</v>
      </c>
      <c r="X7665" s="828">
        <f t="shared" si="694"/>
        <v>0</v>
      </c>
      <c r="Y7665" s="1069">
        <f>[5]building!Y7656</f>
        <v>0</v>
      </c>
      <c r="Z7665" s="749">
        <f t="shared" si="695"/>
        <v>0</v>
      </c>
      <c r="AA7665" s="1071"/>
      <c r="AB7665" s="1071"/>
    </row>
    <row r="7666" spans="23:28" ht="70.5" customHeight="1">
      <c r="W7666" s="829">
        <f t="shared" si="693"/>
        <v>0</v>
      </c>
      <c r="X7666" s="828">
        <f t="shared" si="694"/>
        <v>0</v>
      </c>
      <c r="Y7666" s="1069">
        <f>[5]building!Y7657</f>
        <v>0</v>
      </c>
      <c r="Z7666" s="749">
        <f t="shared" si="695"/>
        <v>0</v>
      </c>
      <c r="AA7666" s="1071"/>
      <c r="AB7666" s="1071"/>
    </row>
    <row r="7667" spans="23:28" ht="70.5" customHeight="1">
      <c r="W7667" s="829">
        <f t="shared" si="693"/>
        <v>0</v>
      </c>
      <c r="X7667" s="828">
        <f t="shared" si="694"/>
        <v>0</v>
      </c>
      <c r="Y7667" s="1069">
        <f>[5]building!Y7658</f>
        <v>0</v>
      </c>
      <c r="Z7667" s="749">
        <f t="shared" si="695"/>
        <v>0</v>
      </c>
      <c r="AA7667" s="1071"/>
      <c r="AB7667" s="1071"/>
    </row>
    <row r="7668" spans="23:28" ht="70.5" customHeight="1">
      <c r="W7668" s="829">
        <f t="shared" si="693"/>
        <v>0</v>
      </c>
      <c r="X7668" s="828">
        <f t="shared" si="694"/>
        <v>0</v>
      </c>
      <c r="Y7668" s="1069">
        <f>[5]building!Y7659</f>
        <v>0</v>
      </c>
      <c r="Z7668" s="749">
        <f t="shared" si="695"/>
        <v>0</v>
      </c>
      <c r="AA7668" s="1071"/>
      <c r="AB7668" s="1071"/>
    </row>
    <row r="7669" spans="23:28" ht="70.5" customHeight="1">
      <c r="W7669" s="829">
        <f t="shared" si="693"/>
        <v>0</v>
      </c>
      <c r="X7669" s="828">
        <f t="shared" si="694"/>
        <v>0</v>
      </c>
      <c r="Y7669" s="1069">
        <f>[5]building!Y7660</f>
        <v>0</v>
      </c>
      <c r="Z7669" s="749">
        <f t="shared" si="695"/>
        <v>0</v>
      </c>
      <c r="AA7669" s="1071"/>
      <c r="AB7669" s="1071"/>
    </row>
    <row r="7670" spans="23:28" ht="70.5" customHeight="1">
      <c r="W7670" s="829">
        <f t="shared" si="693"/>
        <v>0</v>
      </c>
      <c r="X7670" s="828">
        <f t="shared" si="694"/>
        <v>0</v>
      </c>
      <c r="Y7670" s="1069">
        <f>[5]building!Y7661</f>
        <v>0</v>
      </c>
      <c r="Z7670" s="749">
        <f t="shared" si="695"/>
        <v>0</v>
      </c>
      <c r="AA7670" s="1071"/>
      <c r="AB7670" s="1071"/>
    </row>
    <row r="7671" spans="23:28" ht="70.5" customHeight="1">
      <c r="W7671" s="829">
        <f t="shared" si="693"/>
        <v>0</v>
      </c>
      <c r="X7671" s="828">
        <f t="shared" si="694"/>
        <v>0</v>
      </c>
      <c r="Y7671" s="1069">
        <f>[5]building!Y7662</f>
        <v>0</v>
      </c>
      <c r="Z7671" s="749">
        <f t="shared" si="695"/>
        <v>0</v>
      </c>
      <c r="AA7671" s="1071"/>
      <c r="AB7671" s="1071"/>
    </row>
    <row r="7672" spans="23:28" ht="70.5" customHeight="1">
      <c r="W7672" s="829">
        <f t="shared" si="693"/>
        <v>0</v>
      </c>
      <c r="X7672" s="828">
        <f t="shared" si="694"/>
        <v>0</v>
      </c>
      <c r="Y7672" s="1069">
        <f>[5]building!Y7663</f>
        <v>0</v>
      </c>
      <c r="Z7672" s="749">
        <f t="shared" si="695"/>
        <v>0</v>
      </c>
      <c r="AA7672" s="1071"/>
      <c r="AB7672" s="1071"/>
    </row>
    <row r="7673" spans="23:28" ht="70.5" customHeight="1">
      <c r="W7673" s="829">
        <f t="shared" si="693"/>
        <v>0</v>
      </c>
      <c r="X7673" s="828">
        <f t="shared" si="694"/>
        <v>0</v>
      </c>
      <c r="Y7673" s="1069">
        <f>[5]building!Y7664</f>
        <v>0</v>
      </c>
      <c r="Z7673" s="749">
        <f t="shared" si="695"/>
        <v>0</v>
      </c>
      <c r="AA7673" s="1071"/>
      <c r="AB7673" s="1071"/>
    </row>
    <row r="7674" spans="23:28" ht="70.5" customHeight="1">
      <c r="W7674" s="829">
        <f t="shared" si="693"/>
        <v>0</v>
      </c>
      <c r="X7674" s="828">
        <f t="shared" si="694"/>
        <v>0</v>
      </c>
      <c r="Y7674" s="1069">
        <f>[5]building!Y7665</f>
        <v>0</v>
      </c>
      <c r="Z7674" s="749">
        <f t="shared" si="695"/>
        <v>0</v>
      </c>
      <c r="AA7674" s="1071"/>
      <c r="AB7674" s="1071"/>
    </row>
    <row r="7675" spans="23:28" ht="70.5" customHeight="1">
      <c r="W7675" s="829">
        <f t="shared" si="693"/>
        <v>0</v>
      </c>
      <c r="X7675" s="828">
        <f t="shared" si="694"/>
        <v>0</v>
      </c>
      <c r="Y7675" s="1069">
        <f>[5]building!Y7666</f>
        <v>0</v>
      </c>
      <c r="Z7675" s="749">
        <f t="shared" si="695"/>
        <v>0</v>
      </c>
      <c r="AA7675" s="1071"/>
      <c r="AB7675" s="1071"/>
    </row>
    <row r="7676" spans="23:28" ht="70.5" customHeight="1">
      <c r="W7676" s="829">
        <f t="shared" si="693"/>
        <v>0</v>
      </c>
      <c r="X7676" s="828">
        <f t="shared" si="694"/>
        <v>0</v>
      </c>
      <c r="Y7676" s="1069">
        <f>[5]building!Y7667</f>
        <v>0</v>
      </c>
      <c r="Z7676" s="749">
        <f t="shared" si="695"/>
        <v>0</v>
      </c>
      <c r="AA7676" s="1071"/>
      <c r="AB7676" s="1071"/>
    </row>
    <row r="7677" spans="23:28" ht="70.5" customHeight="1">
      <c r="W7677" s="829">
        <f t="shared" si="693"/>
        <v>0</v>
      </c>
      <c r="X7677" s="828">
        <f t="shared" si="694"/>
        <v>0</v>
      </c>
      <c r="Y7677" s="1069">
        <f>[5]building!Y7668</f>
        <v>0</v>
      </c>
      <c r="Z7677" s="749">
        <f t="shared" si="695"/>
        <v>0</v>
      </c>
      <c r="AA7677" s="1071"/>
      <c r="AB7677" s="1071"/>
    </row>
    <row r="7678" spans="23:28" ht="70.5" customHeight="1">
      <c r="W7678" s="829">
        <f t="shared" si="693"/>
        <v>0</v>
      </c>
      <c r="X7678" s="828">
        <f t="shared" si="694"/>
        <v>0</v>
      </c>
      <c r="Y7678" s="1069">
        <f>[5]building!Y7669</f>
        <v>0</v>
      </c>
      <c r="Z7678" s="749">
        <f t="shared" si="695"/>
        <v>0</v>
      </c>
      <c r="AA7678" s="1071"/>
      <c r="AB7678" s="1071"/>
    </row>
    <row r="7679" spans="23:28" ht="70.5" customHeight="1">
      <c r="W7679" s="829">
        <f t="shared" si="693"/>
        <v>0</v>
      </c>
      <c r="X7679" s="828">
        <f t="shared" si="694"/>
        <v>0</v>
      </c>
      <c r="Y7679" s="1069">
        <f>[5]building!Y7670</f>
        <v>0</v>
      </c>
      <c r="Z7679" s="749">
        <f t="shared" si="695"/>
        <v>0</v>
      </c>
      <c r="AA7679" s="1071"/>
      <c r="AB7679" s="1071"/>
    </row>
    <row r="7680" spans="23:28" ht="70.5" customHeight="1">
      <c r="W7680" s="829">
        <f t="shared" si="693"/>
        <v>0</v>
      </c>
      <c r="X7680" s="828">
        <f t="shared" si="694"/>
        <v>0</v>
      </c>
      <c r="Y7680" s="1069">
        <f>[5]building!Y7671</f>
        <v>0</v>
      </c>
      <c r="Z7680" s="749">
        <f t="shared" si="695"/>
        <v>0</v>
      </c>
      <c r="AA7680" s="1071"/>
      <c r="AB7680" s="1071"/>
    </row>
    <row r="7681" spans="23:28" ht="70.5" customHeight="1">
      <c r="W7681" s="829">
        <f t="shared" si="693"/>
        <v>0</v>
      </c>
      <c r="X7681" s="828">
        <f t="shared" si="694"/>
        <v>0</v>
      </c>
      <c r="Y7681" s="1069">
        <f>[5]building!Y7672</f>
        <v>0</v>
      </c>
      <c r="Z7681" s="749">
        <f t="shared" si="695"/>
        <v>0</v>
      </c>
      <c r="AA7681" s="1071"/>
      <c r="AB7681" s="1071"/>
    </row>
    <row r="7682" spans="23:28" ht="70.5" customHeight="1">
      <c r="W7682" s="829">
        <f t="shared" si="693"/>
        <v>0</v>
      </c>
      <c r="X7682" s="828">
        <f t="shared" si="694"/>
        <v>0</v>
      </c>
      <c r="Y7682" s="1069">
        <f>[5]building!Y7673</f>
        <v>0</v>
      </c>
      <c r="Z7682" s="749">
        <f t="shared" si="695"/>
        <v>0</v>
      </c>
      <c r="AA7682" s="1071"/>
      <c r="AB7682" s="1071"/>
    </row>
    <row r="7683" spans="23:28" ht="70.5" customHeight="1">
      <c r="W7683" s="829">
        <f t="shared" si="693"/>
        <v>0</v>
      </c>
      <c r="X7683" s="828">
        <f t="shared" si="694"/>
        <v>0</v>
      </c>
      <c r="Y7683" s="1069">
        <f>[5]building!Y7674</f>
        <v>0</v>
      </c>
      <c r="Z7683" s="749">
        <f t="shared" si="695"/>
        <v>0</v>
      </c>
      <c r="AA7683" s="1071"/>
      <c r="AB7683" s="1071"/>
    </row>
    <row r="7684" spans="23:28" ht="70.5" customHeight="1">
      <c r="W7684" s="829">
        <f t="shared" si="693"/>
        <v>0</v>
      </c>
      <c r="X7684" s="828">
        <f t="shared" si="694"/>
        <v>0</v>
      </c>
      <c r="Y7684" s="1069">
        <f>[5]building!Y7675</f>
        <v>0</v>
      </c>
      <c r="Z7684" s="749">
        <f t="shared" si="695"/>
        <v>0</v>
      </c>
      <c r="AA7684" s="1071"/>
      <c r="AB7684" s="1071"/>
    </row>
    <row r="7685" spans="23:28" ht="70.5" customHeight="1">
      <c r="W7685" s="829">
        <f t="shared" si="693"/>
        <v>0</v>
      </c>
      <c r="X7685" s="828">
        <f t="shared" si="694"/>
        <v>0</v>
      </c>
      <c r="Y7685" s="1069">
        <f>[5]building!Y7676</f>
        <v>0</v>
      </c>
      <c r="Z7685" s="749">
        <f t="shared" si="695"/>
        <v>0</v>
      </c>
      <c r="AA7685" s="1071"/>
      <c r="AB7685" s="1071"/>
    </row>
    <row r="7686" spans="23:28" ht="70.5" customHeight="1">
      <c r="W7686" s="829">
        <f t="shared" si="693"/>
        <v>0</v>
      </c>
      <c r="X7686" s="828">
        <f t="shared" si="694"/>
        <v>0</v>
      </c>
      <c r="Y7686" s="1069">
        <f>[5]building!Y7677</f>
        <v>0</v>
      </c>
      <c r="Z7686" s="749">
        <f t="shared" si="695"/>
        <v>0</v>
      </c>
      <c r="AA7686" s="1071"/>
      <c r="AB7686" s="1071"/>
    </row>
    <row r="7687" spans="23:28" ht="70.5" customHeight="1">
      <c r="W7687" s="829">
        <f t="shared" si="693"/>
        <v>0</v>
      </c>
      <c r="X7687" s="828">
        <f t="shared" si="694"/>
        <v>0</v>
      </c>
      <c r="Y7687" s="1069">
        <f>[5]building!Y7678</f>
        <v>0</v>
      </c>
      <c r="Z7687" s="749">
        <f t="shared" si="695"/>
        <v>0</v>
      </c>
      <c r="AA7687" s="1071"/>
      <c r="AB7687" s="1071"/>
    </row>
    <row r="7688" spans="23:28" ht="70.5" customHeight="1">
      <c r="W7688" s="829">
        <f t="shared" si="693"/>
        <v>0</v>
      </c>
      <c r="X7688" s="828">
        <f t="shared" si="694"/>
        <v>0</v>
      </c>
      <c r="Y7688" s="1069">
        <f>[5]building!Y7679</f>
        <v>0</v>
      </c>
      <c r="Z7688" s="749">
        <f t="shared" si="695"/>
        <v>0</v>
      </c>
      <c r="AA7688" s="1071"/>
      <c r="AB7688" s="1071"/>
    </row>
    <row r="7689" spans="23:28" ht="70.5" customHeight="1">
      <c r="W7689" s="829">
        <f t="shared" si="693"/>
        <v>0</v>
      </c>
      <c r="X7689" s="828">
        <f t="shared" si="694"/>
        <v>0</v>
      </c>
      <c r="Y7689" s="1069">
        <f>[5]building!Y7680</f>
        <v>0</v>
      </c>
      <c r="Z7689" s="749">
        <f t="shared" si="695"/>
        <v>0</v>
      </c>
      <c r="AA7689" s="1071"/>
      <c r="AB7689" s="1071"/>
    </row>
    <row r="7690" spans="23:28" ht="70.5" customHeight="1">
      <c r="W7690" s="829">
        <f t="shared" si="693"/>
        <v>0</v>
      </c>
      <c r="X7690" s="828">
        <f t="shared" si="694"/>
        <v>0</v>
      </c>
      <c r="Y7690" s="1069">
        <f>[5]building!Y7681</f>
        <v>0</v>
      </c>
      <c r="Z7690" s="749">
        <f t="shared" si="695"/>
        <v>0</v>
      </c>
      <c r="AA7690" s="1071"/>
      <c r="AB7690" s="1071"/>
    </row>
    <row r="7691" spans="23:28" ht="70.5" customHeight="1">
      <c r="W7691" s="829">
        <f t="shared" si="693"/>
        <v>0</v>
      </c>
      <c r="X7691" s="828">
        <f t="shared" si="694"/>
        <v>0</v>
      </c>
      <c r="Y7691" s="1069">
        <f>[5]building!Y7682</f>
        <v>0</v>
      </c>
      <c r="Z7691" s="749">
        <f t="shared" si="695"/>
        <v>0</v>
      </c>
      <c r="AA7691" s="1071"/>
      <c r="AB7691" s="1071"/>
    </row>
    <row r="7692" spans="23:28" ht="70.5" customHeight="1">
      <c r="W7692" s="829">
        <f t="shared" si="693"/>
        <v>0</v>
      </c>
      <c r="X7692" s="828">
        <f t="shared" si="694"/>
        <v>0</v>
      </c>
      <c r="Y7692" s="1069">
        <f>[5]building!Y7683</f>
        <v>0</v>
      </c>
      <c r="Z7692" s="749">
        <f t="shared" si="695"/>
        <v>0</v>
      </c>
      <c r="AA7692" s="1071"/>
      <c r="AB7692" s="1071"/>
    </row>
    <row r="7693" spans="23:28" ht="70.5" customHeight="1">
      <c r="W7693" s="829">
        <f t="shared" si="693"/>
        <v>0</v>
      </c>
      <c r="X7693" s="828">
        <f t="shared" si="694"/>
        <v>0</v>
      </c>
      <c r="Y7693" s="1069">
        <f>[5]building!Y7684</f>
        <v>0</v>
      </c>
      <c r="Z7693" s="749">
        <f t="shared" si="695"/>
        <v>0</v>
      </c>
      <c r="AA7693" s="1071"/>
      <c r="AB7693" s="1071"/>
    </row>
    <row r="7694" spans="23:28" ht="70.5" customHeight="1">
      <c r="W7694" s="829">
        <f t="shared" si="693"/>
        <v>0</v>
      </c>
      <c r="X7694" s="828">
        <f t="shared" si="694"/>
        <v>0</v>
      </c>
      <c r="Y7694" s="1069">
        <f>[5]building!Y7685</f>
        <v>0</v>
      </c>
      <c r="Z7694" s="749">
        <f t="shared" si="695"/>
        <v>0</v>
      </c>
      <c r="AA7694" s="1071"/>
      <c r="AB7694" s="1071"/>
    </row>
    <row r="7695" spans="23:28" ht="70.5" customHeight="1">
      <c r="W7695" s="829">
        <f t="shared" si="693"/>
        <v>0</v>
      </c>
      <c r="X7695" s="828">
        <f t="shared" si="694"/>
        <v>0</v>
      </c>
      <c r="Y7695" s="1069">
        <f>[5]building!Y7686</f>
        <v>0</v>
      </c>
      <c r="Z7695" s="749">
        <f t="shared" si="695"/>
        <v>0</v>
      </c>
      <c r="AA7695" s="1071"/>
      <c r="AB7695" s="1071"/>
    </row>
    <row r="7696" spans="23:28" ht="70.5" customHeight="1">
      <c r="W7696" s="829">
        <f t="shared" si="693"/>
        <v>0</v>
      </c>
      <c r="X7696" s="828">
        <f t="shared" si="694"/>
        <v>0</v>
      </c>
      <c r="Y7696" s="1069">
        <f>[5]building!Y7687</f>
        <v>0</v>
      </c>
      <c r="Z7696" s="749">
        <f t="shared" si="695"/>
        <v>0</v>
      </c>
      <c r="AA7696" s="1071"/>
      <c r="AB7696" s="1071"/>
    </row>
    <row r="7697" spans="23:28" ht="70.5" customHeight="1">
      <c r="W7697" s="829">
        <f t="shared" si="693"/>
        <v>0</v>
      </c>
      <c r="X7697" s="828">
        <f t="shared" si="694"/>
        <v>0</v>
      </c>
      <c r="Y7697" s="1069">
        <f>[5]building!Y7688</f>
        <v>0</v>
      </c>
      <c r="Z7697" s="749">
        <f t="shared" si="695"/>
        <v>0</v>
      </c>
      <c r="AA7697" s="1071"/>
      <c r="AB7697" s="1071"/>
    </row>
    <row r="7698" spans="23:28" ht="70.5" customHeight="1">
      <c r="W7698" s="829">
        <f t="shared" si="693"/>
        <v>0</v>
      </c>
      <c r="X7698" s="828">
        <f t="shared" si="694"/>
        <v>0</v>
      </c>
      <c r="Y7698" s="1069">
        <f>[5]building!Y7689</f>
        <v>0</v>
      </c>
      <c r="Z7698" s="749">
        <f t="shared" si="695"/>
        <v>0</v>
      </c>
      <c r="AA7698" s="1071"/>
      <c r="AB7698" s="1071"/>
    </row>
    <row r="7699" spans="23:28" ht="70.5" customHeight="1">
      <c r="W7699" s="829">
        <f t="shared" si="693"/>
        <v>0</v>
      </c>
      <c r="X7699" s="828">
        <f t="shared" si="694"/>
        <v>0</v>
      </c>
      <c r="Y7699" s="1069">
        <f>[5]building!Y7690</f>
        <v>0</v>
      </c>
      <c r="Z7699" s="749">
        <f t="shared" si="695"/>
        <v>0</v>
      </c>
      <c r="AA7699" s="1071"/>
      <c r="AB7699" s="1071"/>
    </row>
    <row r="7700" spans="23:28" ht="70.5" customHeight="1">
      <c r="W7700" s="829">
        <f t="shared" si="693"/>
        <v>0</v>
      </c>
      <c r="X7700" s="828">
        <f t="shared" si="694"/>
        <v>0</v>
      </c>
      <c r="Y7700" s="1069">
        <f>[5]building!Y7691</f>
        <v>0</v>
      </c>
      <c r="Z7700" s="749">
        <f t="shared" si="695"/>
        <v>0</v>
      </c>
      <c r="AA7700" s="1071"/>
      <c r="AB7700" s="1071"/>
    </row>
    <row r="7701" spans="23:28" ht="70.5" customHeight="1">
      <c r="W7701" s="829">
        <f t="shared" si="693"/>
        <v>0</v>
      </c>
      <c r="X7701" s="828">
        <f t="shared" si="694"/>
        <v>0</v>
      </c>
      <c r="Y7701" s="1069">
        <f>[5]building!Y7692</f>
        <v>0</v>
      </c>
      <c r="Z7701" s="749">
        <f t="shared" si="695"/>
        <v>0</v>
      </c>
      <c r="AA7701" s="1071"/>
      <c r="AB7701" s="1071"/>
    </row>
    <row r="7702" spans="23:28" ht="70.5" customHeight="1">
      <c r="W7702" s="829">
        <f t="shared" si="693"/>
        <v>0</v>
      </c>
      <c r="X7702" s="828">
        <f t="shared" si="694"/>
        <v>0</v>
      </c>
      <c r="Y7702" s="1069">
        <f>[5]building!Y7693</f>
        <v>0</v>
      </c>
      <c r="Z7702" s="749">
        <f t="shared" si="695"/>
        <v>0</v>
      </c>
      <c r="AA7702" s="1071"/>
      <c r="AB7702" s="1071"/>
    </row>
    <row r="7703" spans="23:28" ht="70.5" customHeight="1">
      <c r="W7703" s="829">
        <f t="shared" si="693"/>
        <v>0</v>
      </c>
      <c r="X7703" s="828">
        <f t="shared" si="694"/>
        <v>0</v>
      </c>
      <c r="Y7703" s="1069">
        <f>[5]building!Y7694</f>
        <v>0</v>
      </c>
      <c r="Z7703" s="749">
        <f t="shared" si="695"/>
        <v>0</v>
      </c>
      <c r="AA7703" s="1071"/>
      <c r="AB7703" s="1071"/>
    </row>
    <row r="7704" spans="23:28" ht="70.5" customHeight="1">
      <c r="W7704" s="829">
        <f t="shared" si="693"/>
        <v>0</v>
      </c>
      <c r="X7704" s="828">
        <f t="shared" si="694"/>
        <v>0</v>
      </c>
      <c r="Y7704" s="1069">
        <f>[5]building!Y7695</f>
        <v>0</v>
      </c>
      <c r="Z7704" s="749">
        <f t="shared" si="695"/>
        <v>0</v>
      </c>
      <c r="AA7704" s="1071"/>
      <c r="AB7704" s="1071"/>
    </row>
    <row r="7705" spans="23:28" ht="70.5" customHeight="1">
      <c r="W7705" s="829">
        <f t="shared" si="693"/>
        <v>0</v>
      </c>
      <c r="X7705" s="828">
        <f t="shared" si="694"/>
        <v>0</v>
      </c>
      <c r="Y7705" s="1069">
        <f>[5]building!Y7696</f>
        <v>0</v>
      </c>
      <c r="Z7705" s="749">
        <f t="shared" si="695"/>
        <v>0</v>
      </c>
      <c r="AA7705" s="1071"/>
      <c r="AB7705" s="1071"/>
    </row>
    <row r="7706" spans="23:28" ht="70.5" customHeight="1">
      <c r="W7706" s="829">
        <f t="shared" si="693"/>
        <v>0</v>
      </c>
      <c r="X7706" s="828">
        <f t="shared" si="694"/>
        <v>0</v>
      </c>
      <c r="Y7706" s="1069">
        <f>[5]building!Y7697</f>
        <v>0</v>
      </c>
      <c r="Z7706" s="749">
        <f t="shared" si="695"/>
        <v>0</v>
      </c>
      <c r="AA7706" s="1071"/>
      <c r="AB7706" s="1071"/>
    </row>
    <row r="7707" spans="23:28" ht="70.5" customHeight="1">
      <c r="W7707" s="829">
        <f t="shared" si="693"/>
        <v>0</v>
      </c>
      <c r="X7707" s="828">
        <f t="shared" si="694"/>
        <v>0</v>
      </c>
      <c r="Y7707" s="1069">
        <f>[5]building!Y7698</f>
        <v>0</v>
      </c>
      <c r="Z7707" s="749">
        <f t="shared" si="695"/>
        <v>0</v>
      </c>
      <c r="AA7707" s="1071"/>
      <c r="AB7707" s="1071"/>
    </row>
    <row r="7708" spans="23:28" ht="70.5" customHeight="1">
      <c r="W7708" s="829">
        <f t="shared" si="693"/>
        <v>0</v>
      </c>
      <c r="X7708" s="828">
        <f t="shared" si="694"/>
        <v>0</v>
      </c>
      <c r="Y7708" s="1069">
        <f>[5]building!Y7699</f>
        <v>0</v>
      </c>
      <c r="Z7708" s="749">
        <f t="shared" si="695"/>
        <v>0</v>
      </c>
      <c r="AA7708" s="1071"/>
      <c r="AB7708" s="1071"/>
    </row>
    <row r="7709" spans="23:28" ht="70.5" customHeight="1">
      <c r="W7709" s="829">
        <f t="shared" si="693"/>
        <v>0</v>
      </c>
      <c r="X7709" s="828">
        <f t="shared" si="694"/>
        <v>0</v>
      </c>
      <c r="Y7709" s="1069">
        <f>[5]building!Y7700</f>
        <v>0</v>
      </c>
      <c r="Z7709" s="749">
        <f t="shared" si="695"/>
        <v>0</v>
      </c>
      <c r="AA7709" s="1071"/>
      <c r="AB7709" s="1071"/>
    </row>
    <row r="7710" spans="23:28" ht="70.5" customHeight="1">
      <c r="W7710" s="829">
        <f t="shared" ref="W7710:W7773" si="696">G7710+I7710+K7710+M7710+O7710+Q7710+S7710+U7710</f>
        <v>0</v>
      </c>
      <c r="X7710" s="828">
        <f t="shared" ref="X7710:X7773" si="697">W7710*C7710</f>
        <v>0</v>
      </c>
      <c r="Y7710" s="1069">
        <f>[5]building!Y7701</f>
        <v>0</v>
      </c>
      <c r="Z7710" s="749">
        <f t="shared" ref="Z7710:Z7773" si="698">Y7710*C7710</f>
        <v>0</v>
      </c>
      <c r="AA7710" s="1071"/>
      <c r="AB7710" s="1071"/>
    </row>
    <row r="7711" spans="23:28" ht="70.5" customHeight="1">
      <c r="W7711" s="829">
        <f t="shared" si="696"/>
        <v>0</v>
      </c>
      <c r="X7711" s="828">
        <f t="shared" si="697"/>
        <v>0</v>
      </c>
      <c r="Y7711" s="1069">
        <f>[5]building!Y7702</f>
        <v>0</v>
      </c>
      <c r="Z7711" s="749">
        <f t="shared" si="698"/>
        <v>0</v>
      </c>
      <c r="AA7711" s="1071"/>
      <c r="AB7711" s="1071"/>
    </row>
    <row r="7712" spans="23:28" ht="70.5" customHeight="1">
      <c r="W7712" s="829">
        <f t="shared" si="696"/>
        <v>0</v>
      </c>
      <c r="X7712" s="828">
        <f t="shared" si="697"/>
        <v>0</v>
      </c>
      <c r="Y7712" s="1069">
        <f>[5]building!Y7703</f>
        <v>0</v>
      </c>
      <c r="Z7712" s="749">
        <f t="shared" si="698"/>
        <v>0</v>
      </c>
      <c r="AA7712" s="1071"/>
      <c r="AB7712" s="1071"/>
    </row>
    <row r="7713" spans="23:28" ht="70.5" customHeight="1">
      <c r="W7713" s="829">
        <f t="shared" si="696"/>
        <v>0</v>
      </c>
      <c r="X7713" s="828">
        <f t="shared" si="697"/>
        <v>0</v>
      </c>
      <c r="Y7713" s="1069">
        <f>[5]building!Y7704</f>
        <v>0</v>
      </c>
      <c r="Z7713" s="749">
        <f t="shared" si="698"/>
        <v>0</v>
      </c>
      <c r="AA7713" s="1071"/>
      <c r="AB7713" s="1071"/>
    </row>
    <row r="7714" spans="23:28" ht="70.5" customHeight="1">
      <c r="W7714" s="829">
        <f t="shared" si="696"/>
        <v>0</v>
      </c>
      <c r="X7714" s="828">
        <f t="shared" si="697"/>
        <v>0</v>
      </c>
      <c r="Y7714" s="1069">
        <f>[5]building!Y7705</f>
        <v>0</v>
      </c>
      <c r="Z7714" s="749">
        <f t="shared" si="698"/>
        <v>0</v>
      </c>
      <c r="AA7714" s="1071"/>
      <c r="AB7714" s="1071"/>
    </row>
    <row r="7715" spans="23:28" ht="70.5" customHeight="1">
      <c r="W7715" s="829">
        <f t="shared" si="696"/>
        <v>0</v>
      </c>
      <c r="X7715" s="828">
        <f t="shared" si="697"/>
        <v>0</v>
      </c>
      <c r="Y7715" s="1069">
        <f>[5]building!Y7706</f>
        <v>0</v>
      </c>
      <c r="Z7715" s="749">
        <f t="shared" si="698"/>
        <v>0</v>
      </c>
      <c r="AA7715" s="1071"/>
      <c r="AB7715" s="1071"/>
    </row>
    <row r="7716" spans="23:28" ht="70.5" customHeight="1">
      <c r="W7716" s="829">
        <f t="shared" si="696"/>
        <v>0</v>
      </c>
      <c r="X7716" s="828">
        <f t="shared" si="697"/>
        <v>0</v>
      </c>
      <c r="Y7716" s="1069">
        <f>[5]building!Y7707</f>
        <v>0</v>
      </c>
      <c r="Z7716" s="749">
        <f t="shared" si="698"/>
        <v>0</v>
      </c>
      <c r="AA7716" s="1071"/>
      <c r="AB7716" s="1071"/>
    </row>
    <row r="7717" spans="23:28" ht="70.5" customHeight="1">
      <c r="W7717" s="829">
        <f t="shared" si="696"/>
        <v>0</v>
      </c>
      <c r="X7717" s="828">
        <f t="shared" si="697"/>
        <v>0</v>
      </c>
      <c r="Y7717" s="1069">
        <f>[5]building!Y7708</f>
        <v>0</v>
      </c>
      <c r="Z7717" s="749">
        <f t="shared" si="698"/>
        <v>0</v>
      </c>
      <c r="AA7717" s="1071"/>
      <c r="AB7717" s="1071"/>
    </row>
    <row r="7718" spans="23:28" ht="70.5" customHeight="1">
      <c r="W7718" s="829">
        <f t="shared" si="696"/>
        <v>0</v>
      </c>
      <c r="X7718" s="828">
        <f t="shared" si="697"/>
        <v>0</v>
      </c>
      <c r="Y7718" s="1069">
        <f>[5]building!Y7709</f>
        <v>0</v>
      </c>
      <c r="Z7718" s="749">
        <f t="shared" si="698"/>
        <v>0</v>
      </c>
      <c r="AA7718" s="1071"/>
      <c r="AB7718" s="1071"/>
    </row>
    <row r="7719" spans="23:28" ht="70.5" customHeight="1">
      <c r="W7719" s="829">
        <f t="shared" si="696"/>
        <v>0</v>
      </c>
      <c r="X7719" s="828">
        <f t="shared" si="697"/>
        <v>0</v>
      </c>
      <c r="Y7719" s="1069">
        <f>[5]building!Y7710</f>
        <v>0</v>
      </c>
      <c r="Z7719" s="749">
        <f t="shared" si="698"/>
        <v>0</v>
      </c>
      <c r="AA7719" s="1071"/>
      <c r="AB7719" s="1071"/>
    </row>
    <row r="7720" spans="23:28" ht="70.5" customHeight="1">
      <c r="W7720" s="829">
        <f t="shared" si="696"/>
        <v>0</v>
      </c>
      <c r="X7720" s="828">
        <f t="shared" si="697"/>
        <v>0</v>
      </c>
      <c r="Y7720" s="1069">
        <f>[5]building!Y7711</f>
        <v>0</v>
      </c>
      <c r="Z7720" s="749">
        <f t="shared" si="698"/>
        <v>0</v>
      </c>
      <c r="AA7720" s="1071"/>
      <c r="AB7720" s="1071"/>
    </row>
    <row r="7721" spans="23:28" ht="70.5" customHeight="1">
      <c r="W7721" s="829">
        <f t="shared" si="696"/>
        <v>0</v>
      </c>
      <c r="X7721" s="828">
        <f t="shared" si="697"/>
        <v>0</v>
      </c>
      <c r="Y7721" s="1069">
        <f>[5]building!Y7712</f>
        <v>0</v>
      </c>
      <c r="Z7721" s="749">
        <f t="shared" si="698"/>
        <v>0</v>
      </c>
      <c r="AA7721" s="1071"/>
      <c r="AB7721" s="1071"/>
    </row>
    <row r="7722" spans="23:28" ht="70.5" customHeight="1">
      <c r="W7722" s="829">
        <f t="shared" si="696"/>
        <v>0</v>
      </c>
      <c r="X7722" s="828">
        <f t="shared" si="697"/>
        <v>0</v>
      </c>
      <c r="Y7722" s="1069">
        <f>[5]building!Y7713</f>
        <v>0</v>
      </c>
      <c r="Z7722" s="749">
        <f t="shared" si="698"/>
        <v>0</v>
      </c>
      <c r="AA7722" s="1071"/>
      <c r="AB7722" s="1071"/>
    </row>
    <row r="7723" spans="23:28" ht="70.5" customHeight="1">
      <c r="W7723" s="829">
        <f t="shared" si="696"/>
        <v>0</v>
      </c>
      <c r="X7723" s="828">
        <f t="shared" si="697"/>
        <v>0</v>
      </c>
      <c r="Y7723" s="1069">
        <f>[5]building!Y7714</f>
        <v>0</v>
      </c>
      <c r="Z7723" s="749">
        <f t="shared" si="698"/>
        <v>0</v>
      </c>
      <c r="AA7723" s="1071"/>
      <c r="AB7723" s="1071"/>
    </row>
    <row r="7724" spans="23:28" ht="70.5" customHeight="1">
      <c r="W7724" s="829">
        <f t="shared" si="696"/>
        <v>0</v>
      </c>
      <c r="X7724" s="828">
        <f t="shared" si="697"/>
        <v>0</v>
      </c>
      <c r="Y7724" s="1069">
        <f>[5]building!Y7715</f>
        <v>0</v>
      </c>
      <c r="Z7724" s="749">
        <f t="shared" si="698"/>
        <v>0</v>
      </c>
      <c r="AA7724" s="1071"/>
      <c r="AB7724" s="1071"/>
    </row>
    <row r="7725" spans="23:28" ht="70.5" customHeight="1">
      <c r="W7725" s="829">
        <f t="shared" si="696"/>
        <v>0</v>
      </c>
      <c r="X7725" s="828">
        <f t="shared" si="697"/>
        <v>0</v>
      </c>
      <c r="Y7725" s="1069">
        <f>[5]building!Y7716</f>
        <v>0</v>
      </c>
      <c r="Z7725" s="749">
        <f t="shared" si="698"/>
        <v>0</v>
      </c>
      <c r="AA7725" s="1071"/>
      <c r="AB7725" s="1071"/>
    </row>
    <row r="7726" spans="23:28" ht="70.5" customHeight="1">
      <c r="W7726" s="829">
        <f t="shared" si="696"/>
        <v>0</v>
      </c>
      <c r="X7726" s="828">
        <f t="shared" si="697"/>
        <v>0</v>
      </c>
      <c r="Y7726" s="1069">
        <f>[5]building!Y7717</f>
        <v>0</v>
      </c>
      <c r="Z7726" s="749">
        <f t="shared" si="698"/>
        <v>0</v>
      </c>
      <c r="AA7726" s="1071"/>
      <c r="AB7726" s="1071"/>
    </row>
    <row r="7727" spans="23:28" ht="70.5" customHeight="1">
      <c r="W7727" s="829">
        <f t="shared" si="696"/>
        <v>0</v>
      </c>
      <c r="X7727" s="828">
        <f t="shared" si="697"/>
        <v>0</v>
      </c>
      <c r="Y7727" s="1069">
        <f>[5]building!Y7718</f>
        <v>0</v>
      </c>
      <c r="Z7727" s="749">
        <f t="shared" si="698"/>
        <v>0</v>
      </c>
      <c r="AA7727" s="1071"/>
      <c r="AB7727" s="1071"/>
    </row>
    <row r="7728" spans="23:28" ht="70.5" customHeight="1">
      <c r="W7728" s="829">
        <f t="shared" si="696"/>
        <v>0</v>
      </c>
      <c r="X7728" s="828">
        <f t="shared" si="697"/>
        <v>0</v>
      </c>
      <c r="Y7728" s="1069">
        <f>[5]building!Y7719</f>
        <v>0</v>
      </c>
      <c r="Z7728" s="749">
        <f t="shared" si="698"/>
        <v>0</v>
      </c>
      <c r="AA7728" s="1071"/>
      <c r="AB7728" s="1071"/>
    </row>
    <row r="7729" spans="23:28" ht="70.5" customHeight="1">
      <c r="W7729" s="829">
        <f t="shared" si="696"/>
        <v>0</v>
      </c>
      <c r="X7729" s="828">
        <f t="shared" si="697"/>
        <v>0</v>
      </c>
      <c r="Y7729" s="1069">
        <f>[5]building!Y7720</f>
        <v>0</v>
      </c>
      <c r="Z7729" s="749">
        <f t="shared" si="698"/>
        <v>0</v>
      </c>
      <c r="AA7729" s="1071"/>
      <c r="AB7729" s="1071"/>
    </row>
    <row r="7730" spans="23:28" ht="70.5" customHeight="1">
      <c r="W7730" s="829">
        <f t="shared" si="696"/>
        <v>0</v>
      </c>
      <c r="X7730" s="828">
        <f t="shared" si="697"/>
        <v>0</v>
      </c>
      <c r="Y7730" s="1069">
        <f>[5]building!Y7721</f>
        <v>0</v>
      </c>
      <c r="Z7730" s="749">
        <f t="shared" si="698"/>
        <v>0</v>
      </c>
      <c r="AA7730" s="1071"/>
      <c r="AB7730" s="1071"/>
    </row>
    <row r="7731" spans="23:28" ht="70.5" customHeight="1">
      <c r="W7731" s="829">
        <f t="shared" si="696"/>
        <v>0</v>
      </c>
      <c r="X7731" s="828">
        <f t="shared" si="697"/>
        <v>0</v>
      </c>
      <c r="Y7731" s="1069">
        <f>[5]building!Y7722</f>
        <v>0</v>
      </c>
      <c r="Z7731" s="749">
        <f t="shared" si="698"/>
        <v>0</v>
      </c>
      <c r="AA7731" s="1071"/>
      <c r="AB7731" s="1071"/>
    </row>
    <row r="7732" spans="23:28" ht="70.5" customHeight="1">
      <c r="W7732" s="829">
        <f t="shared" si="696"/>
        <v>0</v>
      </c>
      <c r="X7732" s="828">
        <f t="shared" si="697"/>
        <v>0</v>
      </c>
      <c r="Y7732" s="1069">
        <f>[5]building!Y7723</f>
        <v>0</v>
      </c>
      <c r="Z7732" s="749">
        <f t="shared" si="698"/>
        <v>0</v>
      </c>
      <c r="AA7732" s="1071"/>
      <c r="AB7732" s="1071"/>
    </row>
    <row r="7733" spans="23:28" ht="70.5" customHeight="1">
      <c r="W7733" s="829">
        <f t="shared" si="696"/>
        <v>0</v>
      </c>
      <c r="X7733" s="828">
        <f t="shared" si="697"/>
        <v>0</v>
      </c>
      <c r="Y7733" s="1069">
        <f>[5]building!Y7724</f>
        <v>0</v>
      </c>
      <c r="Z7733" s="749">
        <f t="shared" si="698"/>
        <v>0</v>
      </c>
      <c r="AA7733" s="1071"/>
      <c r="AB7733" s="1071"/>
    </row>
    <row r="7734" spans="23:28" ht="70.5" customHeight="1">
      <c r="W7734" s="829">
        <f t="shared" si="696"/>
        <v>0</v>
      </c>
      <c r="X7734" s="828">
        <f t="shared" si="697"/>
        <v>0</v>
      </c>
      <c r="Y7734" s="1069">
        <f>[5]building!Y7725</f>
        <v>0</v>
      </c>
      <c r="Z7734" s="749">
        <f t="shared" si="698"/>
        <v>0</v>
      </c>
      <c r="AA7734" s="1071"/>
      <c r="AB7734" s="1071"/>
    </row>
    <row r="7735" spans="23:28" ht="70.5" customHeight="1">
      <c r="W7735" s="829">
        <f t="shared" si="696"/>
        <v>0</v>
      </c>
      <c r="X7735" s="828">
        <f t="shared" si="697"/>
        <v>0</v>
      </c>
      <c r="Y7735" s="1069">
        <f>[5]building!Y7726</f>
        <v>0</v>
      </c>
      <c r="Z7735" s="749">
        <f t="shared" si="698"/>
        <v>0</v>
      </c>
      <c r="AA7735" s="1071"/>
      <c r="AB7735" s="1071"/>
    </row>
    <row r="7736" spans="23:28" ht="70.5" customHeight="1">
      <c r="W7736" s="829">
        <f t="shared" si="696"/>
        <v>0</v>
      </c>
      <c r="X7736" s="828">
        <f t="shared" si="697"/>
        <v>0</v>
      </c>
      <c r="Y7736" s="1069">
        <f>[5]building!Y7727</f>
        <v>0</v>
      </c>
      <c r="Z7736" s="749">
        <f t="shared" si="698"/>
        <v>0</v>
      </c>
      <c r="AA7736" s="1071"/>
      <c r="AB7736" s="1071"/>
    </row>
    <row r="7737" spans="23:28" ht="70.5" customHeight="1">
      <c r="W7737" s="829">
        <f t="shared" si="696"/>
        <v>0</v>
      </c>
      <c r="X7737" s="828">
        <f t="shared" si="697"/>
        <v>0</v>
      </c>
      <c r="Y7737" s="1069">
        <f>[5]building!Y7728</f>
        <v>0</v>
      </c>
      <c r="Z7737" s="749">
        <f t="shared" si="698"/>
        <v>0</v>
      </c>
      <c r="AA7737" s="1071"/>
      <c r="AB7737" s="1071"/>
    </row>
    <row r="7738" spans="23:28" ht="70.5" customHeight="1">
      <c r="W7738" s="829">
        <f t="shared" si="696"/>
        <v>0</v>
      </c>
      <c r="X7738" s="828">
        <f t="shared" si="697"/>
        <v>0</v>
      </c>
      <c r="Y7738" s="1069">
        <f>[5]building!Y7729</f>
        <v>0</v>
      </c>
      <c r="Z7738" s="749">
        <f t="shared" si="698"/>
        <v>0</v>
      </c>
      <c r="AA7738" s="1071"/>
      <c r="AB7738" s="1071"/>
    </row>
    <row r="7739" spans="23:28" ht="70.5" customHeight="1">
      <c r="W7739" s="829">
        <f t="shared" si="696"/>
        <v>0</v>
      </c>
      <c r="X7739" s="828">
        <f t="shared" si="697"/>
        <v>0</v>
      </c>
      <c r="Y7739" s="1069">
        <f>[5]building!Y7730</f>
        <v>0</v>
      </c>
      <c r="Z7739" s="749">
        <f t="shared" si="698"/>
        <v>0</v>
      </c>
      <c r="AA7739" s="1071"/>
      <c r="AB7739" s="1071"/>
    </row>
    <row r="7740" spans="23:28" ht="70.5" customHeight="1">
      <c r="W7740" s="829">
        <f t="shared" si="696"/>
        <v>0</v>
      </c>
      <c r="X7740" s="828">
        <f t="shared" si="697"/>
        <v>0</v>
      </c>
      <c r="Y7740" s="1069">
        <f>[5]building!Y7731</f>
        <v>0</v>
      </c>
      <c r="Z7740" s="749">
        <f t="shared" si="698"/>
        <v>0</v>
      </c>
      <c r="AA7740" s="1071"/>
      <c r="AB7740" s="1071"/>
    </row>
    <row r="7741" spans="23:28" ht="70.5" customHeight="1">
      <c r="W7741" s="829">
        <f t="shared" si="696"/>
        <v>0</v>
      </c>
      <c r="X7741" s="828">
        <f t="shared" si="697"/>
        <v>0</v>
      </c>
      <c r="Y7741" s="1069">
        <f>[5]building!Y7732</f>
        <v>0</v>
      </c>
      <c r="Z7741" s="749">
        <f t="shared" si="698"/>
        <v>0</v>
      </c>
      <c r="AA7741" s="1071"/>
      <c r="AB7741" s="1071"/>
    </row>
    <row r="7742" spans="23:28" ht="70.5" customHeight="1">
      <c r="W7742" s="829">
        <f t="shared" si="696"/>
        <v>0</v>
      </c>
      <c r="X7742" s="828">
        <f t="shared" si="697"/>
        <v>0</v>
      </c>
      <c r="Y7742" s="1069">
        <f>[5]building!Y7733</f>
        <v>0</v>
      </c>
      <c r="Z7742" s="749">
        <f t="shared" si="698"/>
        <v>0</v>
      </c>
      <c r="AA7742" s="1071"/>
      <c r="AB7742" s="1071"/>
    </row>
    <row r="7743" spans="23:28" ht="70.5" customHeight="1">
      <c r="W7743" s="829">
        <f t="shared" si="696"/>
        <v>0</v>
      </c>
      <c r="X7743" s="828">
        <f t="shared" si="697"/>
        <v>0</v>
      </c>
      <c r="Y7743" s="1069">
        <f>[5]building!Y7734</f>
        <v>0</v>
      </c>
      <c r="Z7743" s="749">
        <f t="shared" si="698"/>
        <v>0</v>
      </c>
      <c r="AA7743" s="1071"/>
      <c r="AB7743" s="1071"/>
    </row>
    <row r="7744" spans="23:28" ht="70.5" customHeight="1">
      <c r="W7744" s="829">
        <f t="shared" si="696"/>
        <v>0</v>
      </c>
      <c r="X7744" s="828">
        <f t="shared" si="697"/>
        <v>0</v>
      </c>
      <c r="Y7744" s="1069">
        <f>[5]building!Y7735</f>
        <v>0</v>
      </c>
      <c r="Z7744" s="749">
        <f t="shared" si="698"/>
        <v>0</v>
      </c>
      <c r="AA7744" s="1071"/>
      <c r="AB7744" s="1071"/>
    </row>
    <row r="7745" spans="23:28" ht="70.5" customHeight="1">
      <c r="W7745" s="829">
        <f t="shared" si="696"/>
        <v>0</v>
      </c>
      <c r="X7745" s="828">
        <f t="shared" si="697"/>
        <v>0</v>
      </c>
      <c r="Y7745" s="1069">
        <f>[5]building!Y7736</f>
        <v>0</v>
      </c>
      <c r="Z7745" s="749">
        <f t="shared" si="698"/>
        <v>0</v>
      </c>
      <c r="AA7745" s="1071"/>
      <c r="AB7745" s="1071"/>
    </row>
    <row r="7746" spans="23:28" ht="70.5" customHeight="1">
      <c r="W7746" s="829">
        <f t="shared" si="696"/>
        <v>0</v>
      </c>
      <c r="X7746" s="828">
        <f t="shared" si="697"/>
        <v>0</v>
      </c>
      <c r="Y7746" s="1069">
        <f>[5]building!Y7737</f>
        <v>0</v>
      </c>
      <c r="Z7746" s="749">
        <f t="shared" si="698"/>
        <v>0</v>
      </c>
      <c r="AA7746" s="1071"/>
      <c r="AB7746" s="1071"/>
    </row>
    <row r="7747" spans="23:28" ht="70.5" customHeight="1">
      <c r="W7747" s="829">
        <f t="shared" si="696"/>
        <v>0</v>
      </c>
      <c r="X7747" s="828">
        <f t="shared" si="697"/>
        <v>0</v>
      </c>
      <c r="Y7747" s="1069">
        <f>[5]building!Y7738</f>
        <v>0</v>
      </c>
      <c r="Z7747" s="749">
        <f t="shared" si="698"/>
        <v>0</v>
      </c>
      <c r="AA7747" s="1071"/>
      <c r="AB7747" s="1071"/>
    </row>
    <row r="7748" spans="23:28" ht="70.5" customHeight="1">
      <c r="W7748" s="829">
        <f t="shared" si="696"/>
        <v>0</v>
      </c>
      <c r="X7748" s="828">
        <f t="shared" si="697"/>
        <v>0</v>
      </c>
      <c r="Y7748" s="1069">
        <f>[5]building!Y7739</f>
        <v>0</v>
      </c>
      <c r="Z7748" s="749">
        <f t="shared" si="698"/>
        <v>0</v>
      </c>
      <c r="AA7748" s="1071"/>
      <c r="AB7748" s="1071"/>
    </row>
    <row r="7749" spans="23:28" ht="70.5" customHeight="1">
      <c r="W7749" s="829">
        <f t="shared" si="696"/>
        <v>0</v>
      </c>
      <c r="X7749" s="828">
        <f t="shared" si="697"/>
        <v>0</v>
      </c>
      <c r="Y7749" s="1069">
        <f>[5]building!Y7740</f>
        <v>0</v>
      </c>
      <c r="Z7749" s="749">
        <f t="shared" si="698"/>
        <v>0</v>
      </c>
      <c r="AA7749" s="1071"/>
      <c r="AB7749" s="1071"/>
    </row>
    <row r="7750" spans="23:28" ht="70.5" customHeight="1">
      <c r="W7750" s="829">
        <f t="shared" si="696"/>
        <v>0</v>
      </c>
      <c r="X7750" s="828">
        <f t="shared" si="697"/>
        <v>0</v>
      </c>
      <c r="Y7750" s="1069">
        <f>[5]building!Y7741</f>
        <v>0</v>
      </c>
      <c r="Z7750" s="749">
        <f t="shared" si="698"/>
        <v>0</v>
      </c>
      <c r="AA7750" s="1071"/>
      <c r="AB7750" s="1071"/>
    </row>
    <row r="7751" spans="23:28" ht="70.5" customHeight="1">
      <c r="W7751" s="829">
        <f t="shared" si="696"/>
        <v>0</v>
      </c>
      <c r="X7751" s="828">
        <f t="shared" si="697"/>
        <v>0</v>
      </c>
      <c r="Y7751" s="1069">
        <f>[5]building!Y7742</f>
        <v>0</v>
      </c>
      <c r="Z7751" s="749">
        <f t="shared" si="698"/>
        <v>0</v>
      </c>
      <c r="AA7751" s="1071"/>
      <c r="AB7751" s="1071"/>
    </row>
    <row r="7752" spans="23:28" ht="70.5" customHeight="1">
      <c r="W7752" s="829">
        <f t="shared" si="696"/>
        <v>0</v>
      </c>
      <c r="X7752" s="828">
        <f t="shared" si="697"/>
        <v>0</v>
      </c>
      <c r="Y7752" s="1069">
        <f>[5]building!Y7743</f>
        <v>0</v>
      </c>
      <c r="Z7752" s="749">
        <f t="shared" si="698"/>
        <v>0</v>
      </c>
      <c r="AA7752" s="1071"/>
      <c r="AB7752" s="1071"/>
    </row>
    <row r="7753" spans="23:28" ht="70.5" customHeight="1">
      <c r="W7753" s="829">
        <f t="shared" si="696"/>
        <v>0</v>
      </c>
      <c r="X7753" s="828">
        <f t="shared" si="697"/>
        <v>0</v>
      </c>
      <c r="Y7753" s="1069">
        <f>[5]building!Y7744</f>
        <v>0</v>
      </c>
      <c r="Z7753" s="749">
        <f t="shared" si="698"/>
        <v>0</v>
      </c>
      <c r="AA7753" s="1071"/>
      <c r="AB7753" s="1071"/>
    </row>
    <row r="7754" spans="23:28" ht="70.5" customHeight="1">
      <c r="W7754" s="829">
        <f t="shared" si="696"/>
        <v>0</v>
      </c>
      <c r="X7754" s="828">
        <f t="shared" si="697"/>
        <v>0</v>
      </c>
      <c r="Y7754" s="1069">
        <f>[5]building!Y7745</f>
        <v>0</v>
      </c>
      <c r="Z7754" s="749">
        <f t="shared" si="698"/>
        <v>0</v>
      </c>
      <c r="AA7754" s="1071"/>
      <c r="AB7754" s="1071"/>
    </row>
    <row r="7755" spans="23:28" ht="70.5" customHeight="1">
      <c r="W7755" s="829">
        <f t="shared" si="696"/>
        <v>0</v>
      </c>
      <c r="X7755" s="828">
        <f t="shared" si="697"/>
        <v>0</v>
      </c>
      <c r="Y7755" s="1069">
        <f>[5]building!Y7746</f>
        <v>0</v>
      </c>
      <c r="Z7755" s="749">
        <f t="shared" si="698"/>
        <v>0</v>
      </c>
      <c r="AA7755" s="1071"/>
      <c r="AB7755" s="1071"/>
    </row>
    <row r="7756" spans="23:28" ht="70.5" customHeight="1">
      <c r="W7756" s="829">
        <f t="shared" si="696"/>
        <v>0</v>
      </c>
      <c r="X7756" s="828">
        <f t="shared" si="697"/>
        <v>0</v>
      </c>
      <c r="Y7756" s="1069">
        <f>[5]building!Y7747</f>
        <v>0</v>
      </c>
      <c r="Z7756" s="749">
        <f t="shared" si="698"/>
        <v>0</v>
      </c>
      <c r="AA7756" s="1071"/>
      <c r="AB7756" s="1071"/>
    </row>
    <row r="7757" spans="23:28" ht="70.5" customHeight="1">
      <c r="W7757" s="829">
        <f t="shared" si="696"/>
        <v>0</v>
      </c>
      <c r="X7757" s="828">
        <f t="shared" si="697"/>
        <v>0</v>
      </c>
      <c r="Y7757" s="1069">
        <f>[5]building!Y7748</f>
        <v>0</v>
      </c>
      <c r="Z7757" s="749">
        <f t="shared" si="698"/>
        <v>0</v>
      </c>
      <c r="AA7757" s="1071"/>
      <c r="AB7757" s="1071"/>
    </row>
    <row r="7758" spans="23:28" ht="70.5" customHeight="1">
      <c r="W7758" s="829">
        <f t="shared" si="696"/>
        <v>0</v>
      </c>
      <c r="X7758" s="828">
        <f t="shared" si="697"/>
        <v>0</v>
      </c>
      <c r="Y7758" s="1069">
        <f>[5]building!Y7749</f>
        <v>0</v>
      </c>
      <c r="Z7758" s="749">
        <f t="shared" si="698"/>
        <v>0</v>
      </c>
      <c r="AA7758" s="1071"/>
      <c r="AB7758" s="1071"/>
    </row>
    <row r="7759" spans="23:28" ht="70.5" customHeight="1">
      <c r="W7759" s="829">
        <f t="shared" si="696"/>
        <v>0</v>
      </c>
      <c r="X7759" s="828">
        <f t="shared" si="697"/>
        <v>0</v>
      </c>
      <c r="Y7759" s="1069">
        <f>[5]building!Y7750</f>
        <v>0</v>
      </c>
      <c r="Z7759" s="749">
        <f t="shared" si="698"/>
        <v>0</v>
      </c>
      <c r="AA7759" s="1071"/>
      <c r="AB7759" s="1071"/>
    </row>
    <row r="7760" spans="23:28" ht="70.5" customHeight="1">
      <c r="W7760" s="829">
        <f t="shared" si="696"/>
        <v>0</v>
      </c>
      <c r="X7760" s="828">
        <f t="shared" si="697"/>
        <v>0</v>
      </c>
      <c r="Y7760" s="1069">
        <f>[5]building!Y7751</f>
        <v>0</v>
      </c>
      <c r="Z7760" s="749">
        <f t="shared" si="698"/>
        <v>0</v>
      </c>
      <c r="AA7760" s="1071"/>
      <c r="AB7760" s="1071"/>
    </row>
    <row r="7761" spans="23:28" ht="70.5" customHeight="1">
      <c r="W7761" s="829">
        <f t="shared" si="696"/>
        <v>0</v>
      </c>
      <c r="X7761" s="828">
        <f t="shared" si="697"/>
        <v>0</v>
      </c>
      <c r="Y7761" s="1069">
        <f>[5]building!Y7752</f>
        <v>0</v>
      </c>
      <c r="Z7761" s="749">
        <f t="shared" si="698"/>
        <v>0</v>
      </c>
      <c r="AA7761" s="1071"/>
      <c r="AB7761" s="1071"/>
    </row>
    <row r="7762" spans="23:28" ht="70.5" customHeight="1">
      <c r="W7762" s="829">
        <f t="shared" si="696"/>
        <v>0</v>
      </c>
      <c r="X7762" s="828">
        <f t="shared" si="697"/>
        <v>0</v>
      </c>
      <c r="Y7762" s="1069">
        <f>[5]building!Y7753</f>
        <v>0</v>
      </c>
      <c r="Z7762" s="749">
        <f t="shared" si="698"/>
        <v>0</v>
      </c>
      <c r="AA7762" s="1071"/>
      <c r="AB7762" s="1071"/>
    </row>
    <row r="7763" spans="23:28" ht="70.5" customHeight="1">
      <c r="W7763" s="829">
        <f t="shared" si="696"/>
        <v>0</v>
      </c>
      <c r="X7763" s="828">
        <f t="shared" si="697"/>
        <v>0</v>
      </c>
      <c r="Y7763" s="1069">
        <f>[5]building!Y7754</f>
        <v>0</v>
      </c>
      <c r="Z7763" s="749">
        <f t="shared" si="698"/>
        <v>0</v>
      </c>
      <c r="AA7763" s="1071"/>
      <c r="AB7763" s="1071"/>
    </row>
    <row r="7764" spans="23:28" ht="70.5" customHeight="1">
      <c r="W7764" s="829">
        <f t="shared" si="696"/>
        <v>0</v>
      </c>
      <c r="X7764" s="828">
        <f t="shared" si="697"/>
        <v>0</v>
      </c>
      <c r="Y7764" s="1069">
        <f>[5]building!Y7755</f>
        <v>0</v>
      </c>
      <c r="Z7764" s="749">
        <f t="shared" si="698"/>
        <v>0</v>
      </c>
      <c r="AA7764" s="1071"/>
      <c r="AB7764" s="1071"/>
    </row>
    <row r="7765" spans="23:28" ht="70.5" customHeight="1">
      <c r="W7765" s="829">
        <f t="shared" si="696"/>
        <v>0</v>
      </c>
      <c r="X7765" s="828">
        <f t="shared" si="697"/>
        <v>0</v>
      </c>
      <c r="Y7765" s="1069">
        <f>[5]building!Y7756</f>
        <v>0</v>
      </c>
      <c r="Z7765" s="749">
        <f t="shared" si="698"/>
        <v>0</v>
      </c>
      <c r="AA7765" s="1071"/>
      <c r="AB7765" s="1071"/>
    </row>
    <row r="7766" spans="23:28" ht="70.5" customHeight="1">
      <c r="W7766" s="829">
        <f t="shared" si="696"/>
        <v>0</v>
      </c>
      <c r="X7766" s="828">
        <f t="shared" si="697"/>
        <v>0</v>
      </c>
      <c r="Y7766" s="1069">
        <f>[5]building!Y7757</f>
        <v>0</v>
      </c>
      <c r="Z7766" s="749">
        <f t="shared" si="698"/>
        <v>0</v>
      </c>
      <c r="AA7766" s="1071"/>
      <c r="AB7766" s="1071"/>
    </row>
    <row r="7767" spans="23:28" ht="70.5" customHeight="1">
      <c r="W7767" s="829">
        <f t="shared" si="696"/>
        <v>0</v>
      </c>
      <c r="X7767" s="828">
        <f t="shared" si="697"/>
        <v>0</v>
      </c>
      <c r="Y7767" s="1069">
        <f>[5]building!Y7758</f>
        <v>0</v>
      </c>
      <c r="Z7767" s="749">
        <f t="shared" si="698"/>
        <v>0</v>
      </c>
      <c r="AA7767" s="1071"/>
      <c r="AB7767" s="1071"/>
    </row>
    <row r="7768" spans="23:28" ht="70.5" customHeight="1">
      <c r="W7768" s="829">
        <f t="shared" si="696"/>
        <v>0</v>
      </c>
      <c r="X7768" s="828">
        <f t="shared" si="697"/>
        <v>0</v>
      </c>
      <c r="Y7768" s="1069">
        <f>[5]building!Y7759</f>
        <v>0</v>
      </c>
      <c r="Z7768" s="749">
        <f t="shared" si="698"/>
        <v>0</v>
      </c>
      <c r="AA7768" s="1071"/>
      <c r="AB7768" s="1071"/>
    </row>
    <row r="7769" spans="23:28" ht="70.5" customHeight="1">
      <c r="W7769" s="829">
        <f t="shared" si="696"/>
        <v>0</v>
      </c>
      <c r="X7769" s="828">
        <f t="shared" si="697"/>
        <v>0</v>
      </c>
      <c r="Y7769" s="1069">
        <f>[5]building!Y7760</f>
        <v>0</v>
      </c>
      <c r="Z7769" s="749">
        <f t="shared" si="698"/>
        <v>0</v>
      </c>
      <c r="AA7769" s="1071"/>
      <c r="AB7769" s="1071"/>
    </row>
    <row r="7770" spans="23:28" ht="70.5" customHeight="1">
      <c r="W7770" s="829">
        <f t="shared" si="696"/>
        <v>0</v>
      </c>
      <c r="X7770" s="828">
        <f t="shared" si="697"/>
        <v>0</v>
      </c>
      <c r="Y7770" s="1069">
        <f>[5]building!Y7761</f>
        <v>0</v>
      </c>
      <c r="Z7770" s="749">
        <f t="shared" si="698"/>
        <v>0</v>
      </c>
      <c r="AA7770" s="1071"/>
      <c r="AB7770" s="1071"/>
    </row>
    <row r="7771" spans="23:28" ht="70.5" customHeight="1">
      <c r="W7771" s="829">
        <f t="shared" si="696"/>
        <v>0</v>
      </c>
      <c r="X7771" s="828">
        <f t="shared" si="697"/>
        <v>0</v>
      </c>
      <c r="Y7771" s="1069">
        <f>[5]building!Y7762</f>
        <v>0</v>
      </c>
      <c r="Z7771" s="749">
        <f t="shared" si="698"/>
        <v>0</v>
      </c>
      <c r="AA7771" s="1071"/>
      <c r="AB7771" s="1071"/>
    </row>
    <row r="7772" spans="23:28" ht="70.5" customHeight="1">
      <c r="W7772" s="829">
        <f t="shared" si="696"/>
        <v>0</v>
      </c>
      <c r="X7772" s="828">
        <f t="shared" si="697"/>
        <v>0</v>
      </c>
      <c r="Y7772" s="1069">
        <f>[5]building!Y7763</f>
        <v>0</v>
      </c>
      <c r="Z7772" s="749">
        <f t="shared" si="698"/>
        <v>0</v>
      </c>
      <c r="AA7772" s="1071"/>
      <c r="AB7772" s="1071"/>
    </row>
    <row r="7773" spans="23:28" ht="70.5" customHeight="1">
      <c r="W7773" s="829">
        <f t="shared" si="696"/>
        <v>0</v>
      </c>
      <c r="X7773" s="828">
        <f t="shared" si="697"/>
        <v>0</v>
      </c>
      <c r="Y7773" s="1069">
        <f>[5]building!Y7764</f>
        <v>0</v>
      </c>
      <c r="Z7773" s="749">
        <f t="shared" si="698"/>
        <v>0</v>
      </c>
      <c r="AA7773" s="1071"/>
      <c r="AB7773" s="1071"/>
    </row>
    <row r="7774" spans="23:28" ht="70.5" customHeight="1">
      <c r="W7774" s="829">
        <f t="shared" ref="W7774:W7837" si="699">G7774+I7774+K7774+M7774+O7774+Q7774+S7774+U7774</f>
        <v>0</v>
      </c>
      <c r="X7774" s="828">
        <f t="shared" ref="X7774:X7837" si="700">W7774*C7774</f>
        <v>0</v>
      </c>
      <c r="Y7774" s="1069">
        <f>[5]building!Y7765</f>
        <v>0</v>
      </c>
      <c r="Z7774" s="749">
        <f t="shared" ref="Z7774:Z7837" si="701">Y7774*C7774</f>
        <v>0</v>
      </c>
      <c r="AA7774" s="1071"/>
      <c r="AB7774" s="1071"/>
    </row>
    <row r="7775" spans="23:28" ht="70.5" customHeight="1">
      <c r="W7775" s="829">
        <f t="shared" si="699"/>
        <v>0</v>
      </c>
      <c r="X7775" s="828">
        <f t="shared" si="700"/>
        <v>0</v>
      </c>
      <c r="Y7775" s="1069">
        <f>[5]building!Y7766</f>
        <v>0</v>
      </c>
      <c r="Z7775" s="749">
        <f t="shared" si="701"/>
        <v>0</v>
      </c>
      <c r="AA7775" s="1071"/>
      <c r="AB7775" s="1071"/>
    </row>
    <row r="7776" spans="23:28" ht="70.5" customHeight="1">
      <c r="W7776" s="829">
        <f t="shared" si="699"/>
        <v>0</v>
      </c>
      <c r="X7776" s="828">
        <f t="shared" si="700"/>
        <v>0</v>
      </c>
      <c r="Y7776" s="1069">
        <f>[5]building!Y7767</f>
        <v>0</v>
      </c>
      <c r="Z7776" s="749">
        <f t="shared" si="701"/>
        <v>0</v>
      </c>
      <c r="AA7776" s="1071"/>
      <c r="AB7776" s="1071"/>
    </row>
    <row r="7777" spans="23:28" ht="70.5" customHeight="1">
      <c r="W7777" s="829">
        <f t="shared" si="699"/>
        <v>0</v>
      </c>
      <c r="X7777" s="828">
        <f t="shared" si="700"/>
        <v>0</v>
      </c>
      <c r="Y7777" s="1069">
        <f>[5]building!Y7768</f>
        <v>0</v>
      </c>
      <c r="Z7777" s="749">
        <f t="shared" si="701"/>
        <v>0</v>
      </c>
      <c r="AA7777" s="1071"/>
      <c r="AB7777" s="1071"/>
    </row>
    <row r="7778" spans="23:28" ht="70.5" customHeight="1">
      <c r="W7778" s="829">
        <f t="shared" si="699"/>
        <v>0</v>
      </c>
      <c r="X7778" s="828">
        <f t="shared" si="700"/>
        <v>0</v>
      </c>
      <c r="Y7778" s="1069">
        <f>[5]building!Y7769</f>
        <v>0</v>
      </c>
      <c r="Z7778" s="749">
        <f t="shared" si="701"/>
        <v>0</v>
      </c>
      <c r="AA7778" s="1071"/>
      <c r="AB7778" s="1071"/>
    </row>
    <row r="7779" spans="23:28" ht="70.5" customHeight="1">
      <c r="W7779" s="829">
        <f t="shared" si="699"/>
        <v>0</v>
      </c>
      <c r="X7779" s="828">
        <f t="shared" si="700"/>
        <v>0</v>
      </c>
      <c r="Y7779" s="1069">
        <f>[5]building!Y7770</f>
        <v>0</v>
      </c>
      <c r="Z7779" s="749">
        <f t="shared" si="701"/>
        <v>0</v>
      </c>
      <c r="AA7779" s="1071"/>
      <c r="AB7779" s="1071"/>
    </row>
    <row r="7780" spans="23:28" ht="70.5" customHeight="1">
      <c r="W7780" s="829">
        <f t="shared" si="699"/>
        <v>0</v>
      </c>
      <c r="X7780" s="828">
        <f t="shared" si="700"/>
        <v>0</v>
      </c>
      <c r="Y7780" s="1069">
        <f>[5]building!Y7771</f>
        <v>0</v>
      </c>
      <c r="Z7780" s="749">
        <f t="shared" si="701"/>
        <v>0</v>
      </c>
      <c r="AA7780" s="1071"/>
      <c r="AB7780" s="1071"/>
    </row>
    <row r="7781" spans="23:28" ht="70.5" customHeight="1">
      <c r="W7781" s="829">
        <f t="shared" si="699"/>
        <v>0</v>
      </c>
      <c r="X7781" s="828">
        <f t="shared" si="700"/>
        <v>0</v>
      </c>
      <c r="Y7781" s="1069">
        <f>[5]building!Y7772</f>
        <v>0</v>
      </c>
      <c r="Z7781" s="749">
        <f t="shared" si="701"/>
        <v>0</v>
      </c>
      <c r="AA7781" s="1071"/>
      <c r="AB7781" s="1071"/>
    </row>
    <row r="7782" spans="23:28" ht="70.5" customHeight="1">
      <c r="W7782" s="829">
        <f t="shared" si="699"/>
        <v>0</v>
      </c>
      <c r="X7782" s="828">
        <f t="shared" si="700"/>
        <v>0</v>
      </c>
      <c r="Y7782" s="1069">
        <f>[5]building!Y7773</f>
        <v>0</v>
      </c>
      <c r="Z7782" s="749">
        <f t="shared" si="701"/>
        <v>0</v>
      </c>
      <c r="AA7782" s="1071"/>
      <c r="AB7782" s="1071"/>
    </row>
    <row r="7783" spans="23:28" ht="70.5" customHeight="1">
      <c r="W7783" s="829">
        <f t="shared" si="699"/>
        <v>0</v>
      </c>
      <c r="X7783" s="828">
        <f t="shared" si="700"/>
        <v>0</v>
      </c>
      <c r="Y7783" s="1069">
        <f>[5]building!Y7774</f>
        <v>0</v>
      </c>
      <c r="Z7783" s="749">
        <f t="shared" si="701"/>
        <v>0</v>
      </c>
      <c r="AA7783" s="1071"/>
      <c r="AB7783" s="1071"/>
    </row>
    <row r="7784" spans="23:28" ht="70.5" customHeight="1">
      <c r="W7784" s="829">
        <f t="shared" si="699"/>
        <v>0</v>
      </c>
      <c r="X7784" s="828">
        <f t="shared" si="700"/>
        <v>0</v>
      </c>
      <c r="Y7784" s="1069">
        <f>[5]building!Y7775</f>
        <v>0</v>
      </c>
      <c r="Z7784" s="749">
        <f t="shared" si="701"/>
        <v>0</v>
      </c>
      <c r="AA7784" s="1071"/>
      <c r="AB7784" s="1071"/>
    </row>
    <row r="7785" spans="23:28" ht="70.5" customHeight="1">
      <c r="W7785" s="829">
        <f t="shared" si="699"/>
        <v>0</v>
      </c>
      <c r="X7785" s="828">
        <f t="shared" si="700"/>
        <v>0</v>
      </c>
      <c r="Y7785" s="1069">
        <f>[5]building!Y7776</f>
        <v>0</v>
      </c>
      <c r="Z7785" s="749">
        <f t="shared" si="701"/>
        <v>0</v>
      </c>
      <c r="AA7785" s="1071"/>
      <c r="AB7785" s="1071"/>
    </row>
    <row r="7786" spans="23:28" ht="70.5" customHeight="1">
      <c r="W7786" s="829">
        <f t="shared" si="699"/>
        <v>0</v>
      </c>
      <c r="X7786" s="828">
        <f t="shared" si="700"/>
        <v>0</v>
      </c>
      <c r="Y7786" s="1069">
        <f>[5]building!Y7777</f>
        <v>0</v>
      </c>
      <c r="Z7786" s="749">
        <f t="shared" si="701"/>
        <v>0</v>
      </c>
      <c r="AA7786" s="1071"/>
      <c r="AB7786" s="1071"/>
    </row>
    <row r="7787" spans="23:28" ht="70.5" customHeight="1">
      <c r="W7787" s="829">
        <f t="shared" si="699"/>
        <v>0</v>
      </c>
      <c r="X7787" s="828">
        <f t="shared" si="700"/>
        <v>0</v>
      </c>
      <c r="Y7787" s="1069">
        <f>[5]building!Y7778</f>
        <v>0</v>
      </c>
      <c r="Z7787" s="749">
        <f t="shared" si="701"/>
        <v>0</v>
      </c>
      <c r="AA7787" s="1071"/>
      <c r="AB7787" s="1071"/>
    </row>
    <row r="7788" spans="23:28" ht="70.5" customHeight="1">
      <c r="W7788" s="829">
        <f t="shared" si="699"/>
        <v>0</v>
      </c>
      <c r="X7788" s="828">
        <f t="shared" si="700"/>
        <v>0</v>
      </c>
      <c r="Y7788" s="1069">
        <f>[5]building!Y7779</f>
        <v>0</v>
      </c>
      <c r="Z7788" s="749">
        <f t="shared" si="701"/>
        <v>0</v>
      </c>
      <c r="AA7788" s="1071"/>
      <c r="AB7788" s="1071"/>
    </row>
    <row r="7789" spans="23:28" ht="70.5" customHeight="1">
      <c r="W7789" s="829">
        <f t="shared" si="699"/>
        <v>0</v>
      </c>
      <c r="X7789" s="828">
        <f t="shared" si="700"/>
        <v>0</v>
      </c>
      <c r="Y7789" s="1069">
        <f>[5]building!Y7780</f>
        <v>0</v>
      </c>
      <c r="Z7789" s="749">
        <f t="shared" si="701"/>
        <v>0</v>
      </c>
      <c r="AA7789" s="1071"/>
      <c r="AB7789" s="1071"/>
    </row>
    <row r="7790" spans="23:28" ht="70.5" customHeight="1">
      <c r="W7790" s="829">
        <f t="shared" si="699"/>
        <v>0</v>
      </c>
      <c r="X7790" s="828">
        <f t="shared" si="700"/>
        <v>0</v>
      </c>
      <c r="Y7790" s="1069">
        <f>[5]building!Y7781</f>
        <v>0</v>
      </c>
      <c r="Z7790" s="749">
        <f t="shared" si="701"/>
        <v>0</v>
      </c>
      <c r="AA7790" s="1071"/>
      <c r="AB7790" s="1071"/>
    </row>
    <row r="7791" spans="23:28" ht="70.5" customHeight="1">
      <c r="W7791" s="829">
        <f t="shared" si="699"/>
        <v>0</v>
      </c>
      <c r="X7791" s="828">
        <f t="shared" si="700"/>
        <v>0</v>
      </c>
      <c r="Y7791" s="1069">
        <f>[5]building!Y7782</f>
        <v>0</v>
      </c>
      <c r="Z7791" s="749">
        <f t="shared" si="701"/>
        <v>0</v>
      </c>
      <c r="AA7791" s="1071"/>
      <c r="AB7791" s="1071"/>
    </row>
    <row r="7792" spans="23:28" ht="70.5" customHeight="1">
      <c r="W7792" s="829">
        <f t="shared" si="699"/>
        <v>0</v>
      </c>
      <c r="X7792" s="828">
        <f t="shared" si="700"/>
        <v>0</v>
      </c>
      <c r="Y7792" s="1069">
        <f>[5]building!Y7783</f>
        <v>0</v>
      </c>
      <c r="Z7792" s="749">
        <f t="shared" si="701"/>
        <v>0</v>
      </c>
      <c r="AA7792" s="1071"/>
      <c r="AB7792" s="1071"/>
    </row>
    <row r="7793" spans="23:28" ht="70.5" customHeight="1">
      <c r="W7793" s="829">
        <f t="shared" si="699"/>
        <v>0</v>
      </c>
      <c r="X7793" s="828">
        <f t="shared" si="700"/>
        <v>0</v>
      </c>
      <c r="Y7793" s="1069">
        <f>[5]building!Y7784</f>
        <v>0</v>
      </c>
      <c r="Z7793" s="749">
        <f t="shared" si="701"/>
        <v>0</v>
      </c>
      <c r="AA7793" s="1071"/>
      <c r="AB7793" s="1071"/>
    </row>
    <row r="7794" spans="23:28" ht="70.5" customHeight="1">
      <c r="W7794" s="829">
        <f t="shared" si="699"/>
        <v>0</v>
      </c>
      <c r="X7794" s="828">
        <f t="shared" si="700"/>
        <v>0</v>
      </c>
      <c r="Y7794" s="1069">
        <f>[5]building!Y7785</f>
        <v>0</v>
      </c>
      <c r="Z7794" s="749">
        <f t="shared" si="701"/>
        <v>0</v>
      </c>
      <c r="AA7794" s="1071"/>
      <c r="AB7794" s="1071"/>
    </row>
    <row r="7795" spans="23:28" ht="70.5" customHeight="1">
      <c r="W7795" s="829">
        <f t="shared" si="699"/>
        <v>0</v>
      </c>
      <c r="X7795" s="828">
        <f t="shared" si="700"/>
        <v>0</v>
      </c>
      <c r="Y7795" s="1069">
        <f>[5]building!Y7786</f>
        <v>0</v>
      </c>
      <c r="Z7795" s="749">
        <f t="shared" si="701"/>
        <v>0</v>
      </c>
      <c r="AA7795" s="1071"/>
      <c r="AB7795" s="1071"/>
    </row>
    <row r="7796" spans="23:28" ht="70.5" customHeight="1">
      <c r="W7796" s="829">
        <f t="shared" si="699"/>
        <v>0</v>
      </c>
      <c r="X7796" s="828">
        <f t="shared" si="700"/>
        <v>0</v>
      </c>
      <c r="Y7796" s="1069">
        <f>[5]building!Y7787</f>
        <v>0</v>
      </c>
      <c r="Z7796" s="749">
        <f t="shared" si="701"/>
        <v>0</v>
      </c>
      <c r="AA7796" s="1071"/>
      <c r="AB7796" s="1071"/>
    </row>
    <row r="7797" spans="23:28" ht="70.5" customHeight="1">
      <c r="W7797" s="829">
        <f t="shared" si="699"/>
        <v>0</v>
      </c>
      <c r="X7797" s="828">
        <f t="shared" si="700"/>
        <v>0</v>
      </c>
      <c r="Y7797" s="1069">
        <f>[5]building!Y7788</f>
        <v>0</v>
      </c>
      <c r="Z7797" s="749">
        <f t="shared" si="701"/>
        <v>0</v>
      </c>
      <c r="AA7797" s="1071"/>
      <c r="AB7797" s="1071"/>
    </row>
    <row r="7798" spans="23:28" ht="70.5" customHeight="1">
      <c r="W7798" s="829">
        <f t="shared" si="699"/>
        <v>0</v>
      </c>
      <c r="X7798" s="828">
        <f t="shared" si="700"/>
        <v>0</v>
      </c>
      <c r="Y7798" s="1069">
        <f>[5]building!Y7789</f>
        <v>0</v>
      </c>
      <c r="Z7798" s="749">
        <f t="shared" si="701"/>
        <v>0</v>
      </c>
      <c r="AA7798" s="1071"/>
      <c r="AB7798" s="1071"/>
    </row>
    <row r="7799" spans="23:28" ht="70.5" customHeight="1">
      <c r="W7799" s="829">
        <f t="shared" si="699"/>
        <v>0</v>
      </c>
      <c r="X7799" s="828">
        <f t="shared" si="700"/>
        <v>0</v>
      </c>
      <c r="Y7799" s="1069">
        <f>[5]building!Y7790</f>
        <v>0</v>
      </c>
      <c r="Z7799" s="749">
        <f t="shared" si="701"/>
        <v>0</v>
      </c>
      <c r="AA7799" s="1071"/>
      <c r="AB7799" s="1071"/>
    </row>
    <row r="7800" spans="23:28" ht="70.5" customHeight="1">
      <c r="W7800" s="829">
        <f t="shared" si="699"/>
        <v>0</v>
      </c>
      <c r="X7800" s="828">
        <f t="shared" si="700"/>
        <v>0</v>
      </c>
      <c r="Y7800" s="1069">
        <f>[5]building!Y7791</f>
        <v>0</v>
      </c>
      <c r="Z7800" s="749">
        <f t="shared" si="701"/>
        <v>0</v>
      </c>
      <c r="AA7800" s="1071"/>
      <c r="AB7800" s="1071"/>
    </row>
    <row r="7801" spans="23:28" ht="70.5" customHeight="1">
      <c r="W7801" s="829">
        <f t="shared" si="699"/>
        <v>0</v>
      </c>
      <c r="X7801" s="828">
        <f t="shared" si="700"/>
        <v>0</v>
      </c>
      <c r="Y7801" s="1069">
        <f>[5]building!Y7792</f>
        <v>0</v>
      </c>
      <c r="Z7801" s="749">
        <f t="shared" si="701"/>
        <v>0</v>
      </c>
      <c r="AA7801" s="1071"/>
      <c r="AB7801" s="1071"/>
    </row>
    <row r="7802" spans="23:28" ht="70.5" customHeight="1">
      <c r="W7802" s="829">
        <f t="shared" si="699"/>
        <v>0</v>
      </c>
      <c r="X7802" s="828">
        <f t="shared" si="700"/>
        <v>0</v>
      </c>
      <c r="Y7802" s="1069">
        <f>[5]building!Y7793</f>
        <v>0</v>
      </c>
      <c r="Z7802" s="749">
        <f t="shared" si="701"/>
        <v>0</v>
      </c>
      <c r="AA7802" s="1071"/>
      <c r="AB7802" s="1071"/>
    </row>
    <row r="7803" spans="23:28" ht="70.5" customHeight="1">
      <c r="W7803" s="829">
        <f t="shared" si="699"/>
        <v>0</v>
      </c>
      <c r="X7803" s="828">
        <f t="shared" si="700"/>
        <v>0</v>
      </c>
      <c r="Y7803" s="1069">
        <f>[5]building!Y7794</f>
        <v>0</v>
      </c>
      <c r="Z7803" s="749">
        <f t="shared" si="701"/>
        <v>0</v>
      </c>
      <c r="AA7803" s="1071"/>
      <c r="AB7803" s="1071"/>
    </row>
    <row r="7804" spans="23:28" ht="70.5" customHeight="1">
      <c r="W7804" s="829">
        <f t="shared" si="699"/>
        <v>0</v>
      </c>
      <c r="X7804" s="828">
        <f t="shared" si="700"/>
        <v>0</v>
      </c>
      <c r="Y7804" s="1069">
        <f>[5]building!Y7795</f>
        <v>0</v>
      </c>
      <c r="Z7804" s="749">
        <f t="shared" si="701"/>
        <v>0</v>
      </c>
      <c r="AA7804" s="1071"/>
      <c r="AB7804" s="1071"/>
    </row>
    <row r="7805" spans="23:28" ht="70.5" customHeight="1">
      <c r="W7805" s="829">
        <f t="shared" si="699"/>
        <v>0</v>
      </c>
      <c r="X7805" s="828">
        <f t="shared" si="700"/>
        <v>0</v>
      </c>
      <c r="Y7805" s="1069">
        <f>[5]building!Y7796</f>
        <v>0</v>
      </c>
      <c r="Z7805" s="749">
        <f t="shared" si="701"/>
        <v>0</v>
      </c>
      <c r="AA7805" s="1071"/>
      <c r="AB7805" s="1071"/>
    </row>
    <row r="7806" spans="23:28" ht="70.5" customHeight="1">
      <c r="W7806" s="829">
        <f t="shared" si="699"/>
        <v>0</v>
      </c>
      <c r="X7806" s="828">
        <f t="shared" si="700"/>
        <v>0</v>
      </c>
      <c r="Y7806" s="1069">
        <f>[5]building!Y7797</f>
        <v>0</v>
      </c>
      <c r="Z7806" s="749">
        <f t="shared" si="701"/>
        <v>0</v>
      </c>
      <c r="AA7806" s="1071"/>
      <c r="AB7806" s="1071"/>
    </row>
    <row r="7807" spans="23:28" ht="70.5" customHeight="1">
      <c r="W7807" s="829">
        <f t="shared" si="699"/>
        <v>0</v>
      </c>
      <c r="X7807" s="828">
        <f t="shared" si="700"/>
        <v>0</v>
      </c>
      <c r="Y7807" s="1069">
        <f>[5]building!Y7798</f>
        <v>0</v>
      </c>
      <c r="Z7807" s="749">
        <f t="shared" si="701"/>
        <v>0</v>
      </c>
      <c r="AA7807" s="1071"/>
      <c r="AB7807" s="1071"/>
    </row>
    <row r="7808" spans="23:28" ht="70.5" customHeight="1">
      <c r="W7808" s="829">
        <f t="shared" si="699"/>
        <v>0</v>
      </c>
      <c r="X7808" s="828">
        <f t="shared" si="700"/>
        <v>0</v>
      </c>
      <c r="Y7808" s="1069">
        <f>[5]building!Y7799</f>
        <v>0</v>
      </c>
      <c r="Z7808" s="749">
        <f t="shared" si="701"/>
        <v>0</v>
      </c>
      <c r="AA7808" s="1071"/>
      <c r="AB7808" s="1071"/>
    </row>
    <row r="7809" spans="23:28" ht="70.5" customHeight="1">
      <c r="W7809" s="829">
        <f t="shared" si="699"/>
        <v>0</v>
      </c>
      <c r="X7809" s="828">
        <f t="shared" si="700"/>
        <v>0</v>
      </c>
      <c r="Y7809" s="1069">
        <f>[5]building!Y7800</f>
        <v>0</v>
      </c>
      <c r="Z7809" s="749">
        <f t="shared" si="701"/>
        <v>0</v>
      </c>
      <c r="AA7809" s="1071"/>
      <c r="AB7809" s="1071"/>
    </row>
    <row r="7810" spans="23:28" ht="70.5" customHeight="1">
      <c r="W7810" s="829">
        <f t="shared" si="699"/>
        <v>0</v>
      </c>
      <c r="X7810" s="828">
        <f t="shared" si="700"/>
        <v>0</v>
      </c>
      <c r="Y7810" s="1069">
        <f>[5]building!Y7801</f>
        <v>0</v>
      </c>
      <c r="Z7810" s="749">
        <f t="shared" si="701"/>
        <v>0</v>
      </c>
      <c r="AA7810" s="1071"/>
      <c r="AB7810" s="1071"/>
    </row>
    <row r="7811" spans="23:28" ht="70.5" customHeight="1">
      <c r="W7811" s="829">
        <f t="shared" si="699"/>
        <v>0</v>
      </c>
      <c r="X7811" s="828">
        <f t="shared" si="700"/>
        <v>0</v>
      </c>
      <c r="Y7811" s="1069">
        <f>[5]building!Y7802</f>
        <v>0</v>
      </c>
      <c r="Z7811" s="749">
        <f t="shared" si="701"/>
        <v>0</v>
      </c>
      <c r="AA7811" s="1071"/>
      <c r="AB7811" s="1071"/>
    </row>
    <row r="7812" spans="23:28" ht="70.5" customHeight="1">
      <c r="W7812" s="829">
        <f t="shared" si="699"/>
        <v>0</v>
      </c>
      <c r="X7812" s="828">
        <f t="shared" si="700"/>
        <v>0</v>
      </c>
      <c r="Y7812" s="1069">
        <f>[5]building!Y7803</f>
        <v>0</v>
      </c>
      <c r="Z7812" s="749">
        <f t="shared" si="701"/>
        <v>0</v>
      </c>
      <c r="AA7812" s="1071"/>
      <c r="AB7812" s="1071"/>
    </row>
    <row r="7813" spans="23:28" ht="70.5" customHeight="1">
      <c r="W7813" s="829">
        <f t="shared" si="699"/>
        <v>0</v>
      </c>
      <c r="X7813" s="828">
        <f t="shared" si="700"/>
        <v>0</v>
      </c>
      <c r="Y7813" s="1069">
        <f>[5]building!Y7804</f>
        <v>0</v>
      </c>
      <c r="Z7813" s="749">
        <f t="shared" si="701"/>
        <v>0</v>
      </c>
      <c r="AA7813" s="1071"/>
      <c r="AB7813" s="1071"/>
    </row>
    <row r="7814" spans="23:28" ht="70.5" customHeight="1">
      <c r="W7814" s="829">
        <f t="shared" si="699"/>
        <v>0</v>
      </c>
      <c r="X7814" s="828">
        <f t="shared" si="700"/>
        <v>0</v>
      </c>
      <c r="Y7814" s="1069">
        <f>[5]building!Y7805</f>
        <v>0</v>
      </c>
      <c r="Z7814" s="749">
        <f t="shared" si="701"/>
        <v>0</v>
      </c>
      <c r="AA7814" s="1071"/>
      <c r="AB7814" s="1071"/>
    </row>
    <row r="7815" spans="23:28" ht="70.5" customHeight="1">
      <c r="W7815" s="829">
        <f t="shared" si="699"/>
        <v>0</v>
      </c>
      <c r="X7815" s="828">
        <f t="shared" si="700"/>
        <v>0</v>
      </c>
      <c r="Y7815" s="1069">
        <f>[5]building!Y7806</f>
        <v>0</v>
      </c>
      <c r="Z7815" s="749">
        <f t="shared" si="701"/>
        <v>0</v>
      </c>
      <c r="AA7815" s="1071"/>
      <c r="AB7815" s="1071"/>
    </row>
    <row r="7816" spans="23:28" ht="70.5" customHeight="1">
      <c r="W7816" s="829">
        <f t="shared" si="699"/>
        <v>0</v>
      </c>
      <c r="X7816" s="828">
        <f t="shared" si="700"/>
        <v>0</v>
      </c>
      <c r="Y7816" s="1069">
        <f>[5]building!Y7807</f>
        <v>0</v>
      </c>
      <c r="Z7816" s="749">
        <f t="shared" si="701"/>
        <v>0</v>
      </c>
      <c r="AA7816" s="1071"/>
      <c r="AB7816" s="1071"/>
    </row>
    <row r="7817" spans="23:28" ht="70.5" customHeight="1">
      <c r="W7817" s="829">
        <f t="shared" si="699"/>
        <v>0</v>
      </c>
      <c r="X7817" s="828">
        <f t="shared" si="700"/>
        <v>0</v>
      </c>
      <c r="Y7817" s="1069">
        <f>[5]building!Y7808</f>
        <v>0</v>
      </c>
      <c r="Z7817" s="749">
        <f t="shared" si="701"/>
        <v>0</v>
      </c>
      <c r="AA7817" s="1071"/>
      <c r="AB7817" s="1071"/>
    </row>
    <row r="7818" spans="23:28" ht="70.5" customHeight="1">
      <c r="W7818" s="829">
        <f t="shared" si="699"/>
        <v>0</v>
      </c>
      <c r="X7818" s="828">
        <f t="shared" si="700"/>
        <v>0</v>
      </c>
      <c r="Y7818" s="1069">
        <f>[5]building!Y7809</f>
        <v>0</v>
      </c>
      <c r="Z7818" s="749">
        <f t="shared" si="701"/>
        <v>0</v>
      </c>
      <c r="AA7818" s="1071"/>
      <c r="AB7818" s="1071"/>
    </row>
    <row r="7819" spans="23:28" ht="70.5" customHeight="1">
      <c r="W7819" s="829">
        <f t="shared" si="699"/>
        <v>0</v>
      </c>
      <c r="X7819" s="828">
        <f t="shared" si="700"/>
        <v>0</v>
      </c>
      <c r="Y7819" s="1069">
        <f>[5]building!Y7810</f>
        <v>0</v>
      </c>
      <c r="Z7819" s="749">
        <f t="shared" si="701"/>
        <v>0</v>
      </c>
      <c r="AA7819" s="1071"/>
      <c r="AB7819" s="1071"/>
    </row>
    <row r="7820" spans="23:28" ht="70.5" customHeight="1">
      <c r="W7820" s="829">
        <f t="shared" si="699"/>
        <v>0</v>
      </c>
      <c r="X7820" s="828">
        <f t="shared" si="700"/>
        <v>0</v>
      </c>
      <c r="Y7820" s="1069">
        <f>[5]building!Y7811</f>
        <v>0</v>
      </c>
      <c r="Z7820" s="749">
        <f t="shared" si="701"/>
        <v>0</v>
      </c>
      <c r="AA7820" s="1071"/>
      <c r="AB7820" s="1071"/>
    </row>
    <row r="7821" spans="23:28" ht="70.5" customHeight="1">
      <c r="W7821" s="829">
        <f t="shared" si="699"/>
        <v>0</v>
      </c>
      <c r="X7821" s="828">
        <f t="shared" si="700"/>
        <v>0</v>
      </c>
      <c r="Y7821" s="1069">
        <f>[5]building!Y7812</f>
        <v>0</v>
      </c>
      <c r="Z7821" s="749">
        <f t="shared" si="701"/>
        <v>0</v>
      </c>
      <c r="AA7821" s="1071"/>
      <c r="AB7821" s="1071"/>
    </row>
    <row r="7822" spans="23:28" ht="70.5" customHeight="1">
      <c r="W7822" s="829">
        <f t="shared" si="699"/>
        <v>0</v>
      </c>
      <c r="X7822" s="828">
        <f t="shared" si="700"/>
        <v>0</v>
      </c>
      <c r="Y7822" s="1069">
        <f>[5]building!Y7813</f>
        <v>0</v>
      </c>
      <c r="Z7822" s="749">
        <f t="shared" si="701"/>
        <v>0</v>
      </c>
      <c r="AA7822" s="1071"/>
      <c r="AB7822" s="1071"/>
    </row>
    <row r="7823" spans="23:28" ht="70.5" customHeight="1">
      <c r="W7823" s="829">
        <f t="shared" si="699"/>
        <v>0</v>
      </c>
      <c r="X7823" s="828">
        <f t="shared" si="700"/>
        <v>0</v>
      </c>
      <c r="Y7823" s="1069">
        <f>[5]building!Y7814</f>
        <v>0</v>
      </c>
      <c r="Z7823" s="749">
        <f t="shared" si="701"/>
        <v>0</v>
      </c>
      <c r="AA7823" s="1071"/>
      <c r="AB7823" s="1071"/>
    </row>
    <row r="7824" spans="23:28" ht="70.5" customHeight="1">
      <c r="W7824" s="829">
        <f t="shared" si="699"/>
        <v>0</v>
      </c>
      <c r="X7824" s="828">
        <f t="shared" si="700"/>
        <v>0</v>
      </c>
      <c r="Y7824" s="1069">
        <f>[5]building!Y7815</f>
        <v>0</v>
      </c>
      <c r="Z7824" s="749">
        <f t="shared" si="701"/>
        <v>0</v>
      </c>
      <c r="AA7824" s="1071"/>
      <c r="AB7824" s="1071"/>
    </row>
    <row r="7825" spans="23:28" ht="70.5" customHeight="1">
      <c r="W7825" s="829">
        <f t="shared" si="699"/>
        <v>0</v>
      </c>
      <c r="X7825" s="828">
        <f t="shared" si="700"/>
        <v>0</v>
      </c>
      <c r="Y7825" s="1069">
        <f>[5]building!Y7816</f>
        <v>0</v>
      </c>
      <c r="Z7825" s="749">
        <f t="shared" si="701"/>
        <v>0</v>
      </c>
      <c r="AA7825" s="1071"/>
      <c r="AB7825" s="1071"/>
    </row>
    <row r="7826" spans="23:28" ht="70.5" customHeight="1">
      <c r="W7826" s="829">
        <f t="shared" si="699"/>
        <v>0</v>
      </c>
      <c r="X7826" s="828">
        <f t="shared" si="700"/>
        <v>0</v>
      </c>
      <c r="Y7826" s="1069">
        <f>[5]building!Y7817</f>
        <v>0</v>
      </c>
      <c r="Z7826" s="749">
        <f t="shared" si="701"/>
        <v>0</v>
      </c>
      <c r="AA7826" s="1071"/>
      <c r="AB7826" s="1071"/>
    </row>
    <row r="7827" spans="23:28" ht="70.5" customHeight="1">
      <c r="W7827" s="829">
        <f t="shared" si="699"/>
        <v>0</v>
      </c>
      <c r="X7827" s="828">
        <f t="shared" si="700"/>
        <v>0</v>
      </c>
      <c r="Y7827" s="1069">
        <f>[5]building!Y7818</f>
        <v>0</v>
      </c>
      <c r="Z7827" s="749">
        <f t="shared" si="701"/>
        <v>0</v>
      </c>
      <c r="AA7827" s="1071"/>
      <c r="AB7827" s="1071"/>
    </row>
    <row r="7828" spans="23:28" ht="70.5" customHeight="1">
      <c r="W7828" s="829">
        <f t="shared" si="699"/>
        <v>0</v>
      </c>
      <c r="X7828" s="828">
        <f t="shared" si="700"/>
        <v>0</v>
      </c>
      <c r="Y7828" s="1069">
        <f>[5]building!Y7819</f>
        <v>0</v>
      </c>
      <c r="Z7828" s="749">
        <f t="shared" si="701"/>
        <v>0</v>
      </c>
      <c r="AA7828" s="1071"/>
      <c r="AB7828" s="1071"/>
    </row>
    <row r="7829" spans="23:28" ht="70.5" customHeight="1">
      <c r="W7829" s="829">
        <f t="shared" si="699"/>
        <v>0</v>
      </c>
      <c r="X7829" s="828">
        <f t="shared" si="700"/>
        <v>0</v>
      </c>
      <c r="Y7829" s="1069">
        <f>[5]building!Y7820</f>
        <v>0</v>
      </c>
      <c r="Z7829" s="749">
        <f t="shared" si="701"/>
        <v>0</v>
      </c>
      <c r="AA7829" s="1071"/>
      <c r="AB7829" s="1071"/>
    </row>
    <row r="7830" spans="23:28" ht="70.5" customHeight="1">
      <c r="W7830" s="829">
        <f t="shared" si="699"/>
        <v>0</v>
      </c>
      <c r="X7830" s="828">
        <f t="shared" si="700"/>
        <v>0</v>
      </c>
      <c r="Y7830" s="1069">
        <f>[5]building!Y7821</f>
        <v>0</v>
      </c>
      <c r="Z7830" s="749">
        <f t="shared" si="701"/>
        <v>0</v>
      </c>
      <c r="AA7830" s="1071"/>
      <c r="AB7830" s="1071"/>
    </row>
    <row r="7831" spans="23:28" ht="70.5" customHeight="1">
      <c r="W7831" s="829">
        <f t="shared" si="699"/>
        <v>0</v>
      </c>
      <c r="X7831" s="828">
        <f t="shared" si="700"/>
        <v>0</v>
      </c>
      <c r="Y7831" s="1069">
        <f>[5]building!Y7822</f>
        <v>0</v>
      </c>
      <c r="Z7831" s="749">
        <f t="shared" si="701"/>
        <v>0</v>
      </c>
      <c r="AA7831" s="1071"/>
      <c r="AB7831" s="1071"/>
    </row>
    <row r="7832" spans="23:28" ht="70.5" customHeight="1">
      <c r="W7832" s="829">
        <f t="shared" si="699"/>
        <v>0</v>
      </c>
      <c r="X7832" s="828">
        <f t="shared" si="700"/>
        <v>0</v>
      </c>
      <c r="Y7832" s="1069">
        <f>[5]building!Y7823</f>
        <v>0</v>
      </c>
      <c r="Z7832" s="749">
        <f t="shared" si="701"/>
        <v>0</v>
      </c>
      <c r="AA7832" s="1071"/>
      <c r="AB7832" s="1071"/>
    </row>
    <row r="7833" spans="23:28" ht="70.5" customHeight="1">
      <c r="W7833" s="829">
        <f t="shared" si="699"/>
        <v>0</v>
      </c>
      <c r="X7833" s="828">
        <f t="shared" si="700"/>
        <v>0</v>
      </c>
      <c r="Y7833" s="1069">
        <f>[5]building!Y7824</f>
        <v>0</v>
      </c>
      <c r="Z7833" s="749">
        <f t="shared" si="701"/>
        <v>0</v>
      </c>
      <c r="AA7833" s="1071"/>
      <c r="AB7833" s="1071"/>
    </row>
    <row r="7834" spans="23:28" ht="70.5" customHeight="1">
      <c r="W7834" s="829">
        <f t="shared" si="699"/>
        <v>0</v>
      </c>
      <c r="X7834" s="828">
        <f t="shared" si="700"/>
        <v>0</v>
      </c>
      <c r="Y7834" s="1069">
        <f>[5]building!Y7825</f>
        <v>0</v>
      </c>
      <c r="Z7834" s="749">
        <f t="shared" si="701"/>
        <v>0</v>
      </c>
      <c r="AA7834" s="1071"/>
      <c r="AB7834" s="1071"/>
    </row>
    <row r="7835" spans="23:28" ht="70.5" customHeight="1">
      <c r="W7835" s="829">
        <f t="shared" si="699"/>
        <v>0</v>
      </c>
      <c r="X7835" s="828">
        <f t="shared" si="700"/>
        <v>0</v>
      </c>
      <c r="Y7835" s="1069">
        <f>[5]building!Y7826</f>
        <v>0</v>
      </c>
      <c r="Z7835" s="749">
        <f t="shared" si="701"/>
        <v>0</v>
      </c>
      <c r="AA7835" s="1071"/>
      <c r="AB7835" s="1071"/>
    </row>
    <row r="7836" spans="23:28" ht="70.5" customHeight="1">
      <c r="W7836" s="829">
        <f t="shared" si="699"/>
        <v>0</v>
      </c>
      <c r="X7836" s="828">
        <f t="shared" si="700"/>
        <v>0</v>
      </c>
      <c r="Y7836" s="1069">
        <f>[5]building!Y7827</f>
        <v>0</v>
      </c>
      <c r="Z7836" s="749">
        <f t="shared" si="701"/>
        <v>0</v>
      </c>
      <c r="AA7836" s="1071"/>
      <c r="AB7836" s="1071"/>
    </row>
    <row r="7837" spans="23:28" ht="70.5" customHeight="1">
      <c r="W7837" s="829">
        <f t="shared" si="699"/>
        <v>0</v>
      </c>
      <c r="X7837" s="828">
        <f t="shared" si="700"/>
        <v>0</v>
      </c>
      <c r="Y7837" s="1069">
        <f>[5]building!Y7828</f>
        <v>0</v>
      </c>
      <c r="Z7837" s="749">
        <f t="shared" si="701"/>
        <v>0</v>
      </c>
      <c r="AA7837" s="1071"/>
      <c r="AB7837" s="1071"/>
    </row>
    <row r="7838" spans="23:28" ht="70.5" customHeight="1">
      <c r="W7838" s="829">
        <f t="shared" ref="W7838:W7901" si="702">G7838+I7838+K7838+M7838+O7838+Q7838+S7838+U7838</f>
        <v>0</v>
      </c>
      <c r="X7838" s="828">
        <f t="shared" ref="X7838:X7901" si="703">W7838*C7838</f>
        <v>0</v>
      </c>
      <c r="Y7838" s="1069">
        <f>[5]building!Y7829</f>
        <v>0</v>
      </c>
      <c r="Z7838" s="749">
        <f t="shared" ref="Z7838:Z7901" si="704">Y7838*C7838</f>
        <v>0</v>
      </c>
      <c r="AA7838" s="1071"/>
      <c r="AB7838" s="1071"/>
    </row>
    <row r="7839" spans="23:28" ht="70.5" customHeight="1">
      <c r="W7839" s="829">
        <f t="shared" si="702"/>
        <v>0</v>
      </c>
      <c r="X7839" s="828">
        <f t="shared" si="703"/>
        <v>0</v>
      </c>
      <c r="Y7839" s="1069">
        <f>[5]building!Y7830</f>
        <v>0</v>
      </c>
      <c r="Z7839" s="749">
        <f t="shared" si="704"/>
        <v>0</v>
      </c>
      <c r="AA7839" s="1071"/>
      <c r="AB7839" s="1071"/>
    </row>
    <row r="7840" spans="23:28" ht="70.5" customHeight="1">
      <c r="W7840" s="829">
        <f t="shared" si="702"/>
        <v>0</v>
      </c>
      <c r="X7840" s="828">
        <f t="shared" si="703"/>
        <v>0</v>
      </c>
      <c r="Y7840" s="1069">
        <f>[5]building!Y7831</f>
        <v>0</v>
      </c>
      <c r="Z7840" s="749">
        <f t="shared" si="704"/>
        <v>0</v>
      </c>
      <c r="AA7840" s="1071"/>
      <c r="AB7840" s="1071"/>
    </row>
    <row r="7841" spans="23:28" ht="70.5" customHeight="1">
      <c r="W7841" s="829">
        <f t="shared" si="702"/>
        <v>0</v>
      </c>
      <c r="X7841" s="828">
        <f t="shared" si="703"/>
        <v>0</v>
      </c>
      <c r="Y7841" s="1069">
        <f>[5]building!Y7832</f>
        <v>0</v>
      </c>
      <c r="Z7841" s="749">
        <f t="shared" si="704"/>
        <v>0</v>
      </c>
      <c r="AA7841" s="1071"/>
      <c r="AB7841" s="1071"/>
    </row>
    <row r="7842" spans="23:28" ht="70.5" customHeight="1">
      <c r="W7842" s="829">
        <f t="shared" si="702"/>
        <v>0</v>
      </c>
      <c r="X7842" s="828">
        <f t="shared" si="703"/>
        <v>0</v>
      </c>
      <c r="Y7842" s="1069">
        <f>[5]building!Y7833</f>
        <v>0</v>
      </c>
      <c r="Z7842" s="749">
        <f t="shared" si="704"/>
        <v>0</v>
      </c>
      <c r="AA7842" s="1071"/>
      <c r="AB7842" s="1071"/>
    </row>
    <row r="7843" spans="23:28" ht="70.5" customHeight="1">
      <c r="W7843" s="829">
        <f t="shared" si="702"/>
        <v>0</v>
      </c>
      <c r="X7843" s="828">
        <f t="shared" si="703"/>
        <v>0</v>
      </c>
      <c r="Y7843" s="1069">
        <f>[5]building!Y7834</f>
        <v>0</v>
      </c>
      <c r="Z7843" s="749">
        <f t="shared" si="704"/>
        <v>0</v>
      </c>
      <c r="AA7843" s="1071"/>
      <c r="AB7843" s="1071"/>
    </row>
    <row r="7844" spans="23:28" ht="70.5" customHeight="1">
      <c r="W7844" s="829">
        <f t="shared" si="702"/>
        <v>0</v>
      </c>
      <c r="X7844" s="828">
        <f t="shared" si="703"/>
        <v>0</v>
      </c>
      <c r="Y7844" s="1069">
        <f>[5]building!Y7835</f>
        <v>0</v>
      </c>
      <c r="Z7844" s="749">
        <f t="shared" si="704"/>
        <v>0</v>
      </c>
      <c r="AA7844" s="1071"/>
      <c r="AB7844" s="1071"/>
    </row>
    <row r="7845" spans="23:28" ht="70.5" customHeight="1">
      <c r="W7845" s="829">
        <f t="shared" si="702"/>
        <v>0</v>
      </c>
      <c r="X7845" s="828">
        <f t="shared" si="703"/>
        <v>0</v>
      </c>
      <c r="Y7845" s="1069">
        <f>[5]building!Y7836</f>
        <v>0</v>
      </c>
      <c r="Z7845" s="749">
        <f t="shared" si="704"/>
        <v>0</v>
      </c>
      <c r="AA7845" s="1071"/>
      <c r="AB7845" s="1071"/>
    </row>
    <row r="7846" spans="23:28" ht="70.5" customHeight="1">
      <c r="W7846" s="829">
        <f t="shared" si="702"/>
        <v>0</v>
      </c>
      <c r="X7846" s="828">
        <f t="shared" si="703"/>
        <v>0</v>
      </c>
      <c r="Y7846" s="1069">
        <f>[5]building!Y7837</f>
        <v>0</v>
      </c>
      <c r="Z7846" s="749">
        <f t="shared" si="704"/>
        <v>0</v>
      </c>
      <c r="AA7846" s="1071"/>
      <c r="AB7846" s="1071"/>
    </row>
    <row r="7847" spans="23:28" ht="70.5" customHeight="1">
      <c r="W7847" s="829">
        <f t="shared" si="702"/>
        <v>0</v>
      </c>
      <c r="X7847" s="828">
        <f t="shared" si="703"/>
        <v>0</v>
      </c>
      <c r="Y7847" s="1069">
        <f>[5]building!Y7838</f>
        <v>0</v>
      </c>
      <c r="Z7847" s="749">
        <f t="shared" si="704"/>
        <v>0</v>
      </c>
      <c r="AA7847" s="1071"/>
      <c r="AB7847" s="1071"/>
    </row>
    <row r="7848" spans="23:28" ht="70.5" customHeight="1">
      <c r="W7848" s="829">
        <f t="shared" si="702"/>
        <v>0</v>
      </c>
      <c r="X7848" s="828">
        <f t="shared" si="703"/>
        <v>0</v>
      </c>
      <c r="Y7848" s="1069">
        <f>[5]building!Y7839</f>
        <v>0</v>
      </c>
      <c r="Z7848" s="749">
        <f t="shared" si="704"/>
        <v>0</v>
      </c>
      <c r="AA7848" s="1071"/>
      <c r="AB7848" s="1071"/>
    </row>
    <row r="7849" spans="23:28" ht="70.5" customHeight="1">
      <c r="W7849" s="829">
        <f t="shared" si="702"/>
        <v>0</v>
      </c>
      <c r="X7849" s="828">
        <f t="shared" si="703"/>
        <v>0</v>
      </c>
      <c r="Y7849" s="1069">
        <f>[5]building!Y7840</f>
        <v>0</v>
      </c>
      <c r="Z7849" s="749">
        <f t="shared" si="704"/>
        <v>0</v>
      </c>
      <c r="AA7849" s="1071"/>
      <c r="AB7849" s="1071"/>
    </row>
    <row r="7850" spans="23:28" ht="70.5" customHeight="1">
      <c r="W7850" s="829">
        <f t="shared" si="702"/>
        <v>0</v>
      </c>
      <c r="X7850" s="828">
        <f t="shared" si="703"/>
        <v>0</v>
      </c>
      <c r="Y7850" s="1069">
        <f>[5]building!Y7841</f>
        <v>0</v>
      </c>
      <c r="Z7850" s="749">
        <f t="shared" si="704"/>
        <v>0</v>
      </c>
      <c r="AA7850" s="1071"/>
      <c r="AB7850" s="1071"/>
    </row>
    <row r="7851" spans="23:28" ht="70.5" customHeight="1">
      <c r="W7851" s="829">
        <f t="shared" si="702"/>
        <v>0</v>
      </c>
      <c r="X7851" s="828">
        <f t="shared" si="703"/>
        <v>0</v>
      </c>
      <c r="Y7851" s="1069">
        <f>[5]building!Y7842</f>
        <v>0</v>
      </c>
      <c r="Z7851" s="749">
        <f t="shared" si="704"/>
        <v>0</v>
      </c>
      <c r="AA7851" s="1071"/>
      <c r="AB7851" s="1071"/>
    </row>
    <row r="7852" spans="23:28" ht="70.5" customHeight="1">
      <c r="W7852" s="829">
        <f t="shared" si="702"/>
        <v>0</v>
      </c>
      <c r="X7852" s="828">
        <f t="shared" si="703"/>
        <v>0</v>
      </c>
      <c r="Y7852" s="1069">
        <f>[5]building!Y7843</f>
        <v>0</v>
      </c>
      <c r="Z7852" s="749">
        <f t="shared" si="704"/>
        <v>0</v>
      </c>
      <c r="AA7852" s="1071"/>
      <c r="AB7852" s="1071"/>
    </row>
    <row r="7853" spans="23:28" ht="70.5" customHeight="1">
      <c r="W7853" s="829">
        <f t="shared" si="702"/>
        <v>0</v>
      </c>
      <c r="X7853" s="828">
        <f t="shared" si="703"/>
        <v>0</v>
      </c>
      <c r="Y7853" s="1069">
        <f>[5]building!Y7844</f>
        <v>0</v>
      </c>
      <c r="Z7853" s="749">
        <f t="shared" si="704"/>
        <v>0</v>
      </c>
      <c r="AA7853" s="1071"/>
      <c r="AB7853" s="1071"/>
    </row>
    <row r="7854" spans="23:28" ht="70.5" customHeight="1">
      <c r="W7854" s="829">
        <f t="shared" si="702"/>
        <v>0</v>
      </c>
      <c r="X7854" s="828">
        <f t="shared" si="703"/>
        <v>0</v>
      </c>
      <c r="Y7854" s="1069">
        <f>[5]building!Y7845</f>
        <v>0</v>
      </c>
      <c r="Z7854" s="749">
        <f t="shared" si="704"/>
        <v>0</v>
      </c>
      <c r="AA7854" s="1071"/>
      <c r="AB7854" s="1071"/>
    </row>
    <row r="7855" spans="23:28" ht="70.5" customHeight="1">
      <c r="W7855" s="829">
        <f t="shared" si="702"/>
        <v>0</v>
      </c>
      <c r="X7855" s="828">
        <f t="shared" si="703"/>
        <v>0</v>
      </c>
      <c r="Y7855" s="1069">
        <f>[5]building!Y7846</f>
        <v>0</v>
      </c>
      <c r="Z7855" s="749">
        <f t="shared" si="704"/>
        <v>0</v>
      </c>
      <c r="AA7855" s="1071"/>
      <c r="AB7855" s="1071"/>
    </row>
    <row r="7856" spans="23:28" ht="70.5" customHeight="1">
      <c r="W7856" s="829">
        <f t="shared" si="702"/>
        <v>0</v>
      </c>
      <c r="X7856" s="828">
        <f t="shared" si="703"/>
        <v>0</v>
      </c>
      <c r="Y7856" s="1069">
        <f>[5]building!Y7847</f>
        <v>0</v>
      </c>
      <c r="Z7856" s="749">
        <f t="shared" si="704"/>
        <v>0</v>
      </c>
      <c r="AA7856" s="1071"/>
      <c r="AB7856" s="1071"/>
    </row>
    <row r="7857" spans="23:28" ht="70.5" customHeight="1">
      <c r="W7857" s="829">
        <f t="shared" si="702"/>
        <v>0</v>
      </c>
      <c r="X7857" s="828">
        <f t="shared" si="703"/>
        <v>0</v>
      </c>
      <c r="Y7857" s="1069">
        <f>[5]building!Y7848</f>
        <v>0</v>
      </c>
      <c r="Z7857" s="749">
        <f t="shared" si="704"/>
        <v>0</v>
      </c>
      <c r="AA7857" s="1071"/>
      <c r="AB7857" s="1071"/>
    </row>
    <row r="7858" spans="23:28" ht="70.5" customHeight="1">
      <c r="W7858" s="829">
        <f t="shared" si="702"/>
        <v>0</v>
      </c>
      <c r="X7858" s="828">
        <f t="shared" si="703"/>
        <v>0</v>
      </c>
      <c r="Y7858" s="1069">
        <f>[5]building!Y7849</f>
        <v>0</v>
      </c>
      <c r="Z7858" s="749">
        <f t="shared" si="704"/>
        <v>0</v>
      </c>
      <c r="AA7858" s="1071"/>
      <c r="AB7858" s="1071"/>
    </row>
    <row r="7859" spans="23:28" ht="70.5" customHeight="1">
      <c r="W7859" s="829">
        <f t="shared" si="702"/>
        <v>0</v>
      </c>
      <c r="X7859" s="828">
        <f t="shared" si="703"/>
        <v>0</v>
      </c>
      <c r="Y7859" s="1069">
        <f>[5]building!Y7850</f>
        <v>0</v>
      </c>
      <c r="Z7859" s="749">
        <f t="shared" si="704"/>
        <v>0</v>
      </c>
      <c r="AA7859" s="1071"/>
      <c r="AB7859" s="1071"/>
    </row>
    <row r="7860" spans="23:28" ht="70.5" customHeight="1">
      <c r="W7860" s="829">
        <f t="shared" si="702"/>
        <v>0</v>
      </c>
      <c r="X7860" s="828">
        <f t="shared" si="703"/>
        <v>0</v>
      </c>
      <c r="Y7860" s="1069">
        <f>[5]building!Y7851</f>
        <v>0</v>
      </c>
      <c r="Z7860" s="749">
        <f t="shared" si="704"/>
        <v>0</v>
      </c>
      <c r="AA7860" s="1071"/>
      <c r="AB7860" s="1071"/>
    </row>
    <row r="7861" spans="23:28" ht="70.5" customHeight="1">
      <c r="W7861" s="829">
        <f t="shared" si="702"/>
        <v>0</v>
      </c>
      <c r="X7861" s="828">
        <f t="shared" si="703"/>
        <v>0</v>
      </c>
      <c r="Y7861" s="1069">
        <f>[5]building!Y7852</f>
        <v>0</v>
      </c>
      <c r="Z7861" s="749">
        <f t="shared" si="704"/>
        <v>0</v>
      </c>
      <c r="AA7861" s="1071"/>
      <c r="AB7861" s="1071"/>
    </row>
    <row r="7862" spans="23:28" ht="70.5" customHeight="1">
      <c r="W7862" s="829">
        <f t="shared" si="702"/>
        <v>0</v>
      </c>
      <c r="X7862" s="828">
        <f t="shared" si="703"/>
        <v>0</v>
      </c>
      <c r="Y7862" s="1069">
        <f>[5]building!Y7853</f>
        <v>0</v>
      </c>
      <c r="Z7862" s="749">
        <f t="shared" si="704"/>
        <v>0</v>
      </c>
      <c r="AA7862" s="1071"/>
      <c r="AB7862" s="1071"/>
    </row>
    <row r="7863" spans="23:28" ht="70.5" customHeight="1">
      <c r="W7863" s="829">
        <f t="shared" si="702"/>
        <v>0</v>
      </c>
      <c r="X7863" s="828">
        <f t="shared" si="703"/>
        <v>0</v>
      </c>
      <c r="Y7863" s="1069">
        <f>[5]building!Y7854</f>
        <v>0</v>
      </c>
      <c r="Z7863" s="749">
        <f t="shared" si="704"/>
        <v>0</v>
      </c>
      <c r="AA7863" s="1071"/>
      <c r="AB7863" s="1071"/>
    </row>
    <row r="7864" spans="23:28" ht="70.5" customHeight="1">
      <c r="W7864" s="829">
        <f t="shared" si="702"/>
        <v>0</v>
      </c>
      <c r="X7864" s="828">
        <f t="shared" si="703"/>
        <v>0</v>
      </c>
      <c r="Y7864" s="1069">
        <f>[5]building!Y7855</f>
        <v>0</v>
      </c>
      <c r="Z7864" s="749">
        <f t="shared" si="704"/>
        <v>0</v>
      </c>
      <c r="AA7864" s="1071"/>
      <c r="AB7864" s="1071"/>
    </row>
    <row r="7865" spans="23:28" ht="70.5" customHeight="1">
      <c r="W7865" s="829">
        <f t="shared" si="702"/>
        <v>0</v>
      </c>
      <c r="X7865" s="828">
        <f t="shared" si="703"/>
        <v>0</v>
      </c>
      <c r="Y7865" s="1069">
        <f>[5]building!Y7856</f>
        <v>0</v>
      </c>
      <c r="Z7865" s="749">
        <f t="shared" si="704"/>
        <v>0</v>
      </c>
      <c r="AA7865" s="1071"/>
      <c r="AB7865" s="1071"/>
    </row>
    <row r="7866" spans="23:28" ht="70.5" customHeight="1">
      <c r="W7866" s="829">
        <f t="shared" si="702"/>
        <v>0</v>
      </c>
      <c r="X7866" s="828">
        <f t="shared" si="703"/>
        <v>0</v>
      </c>
      <c r="Y7866" s="1069">
        <f>[5]building!Y7857</f>
        <v>0</v>
      </c>
      <c r="Z7866" s="749">
        <f t="shared" si="704"/>
        <v>0</v>
      </c>
      <c r="AA7866" s="1071"/>
      <c r="AB7866" s="1071"/>
    </row>
    <row r="7867" spans="23:28" ht="70.5" customHeight="1">
      <c r="W7867" s="829">
        <f t="shared" si="702"/>
        <v>0</v>
      </c>
      <c r="X7867" s="828">
        <f t="shared" si="703"/>
        <v>0</v>
      </c>
      <c r="Y7867" s="1069">
        <f>[5]building!Y7858</f>
        <v>0</v>
      </c>
      <c r="Z7867" s="749">
        <f t="shared" si="704"/>
        <v>0</v>
      </c>
      <c r="AA7867" s="1071"/>
      <c r="AB7867" s="1071"/>
    </row>
    <row r="7868" spans="23:28" ht="70.5" customHeight="1">
      <c r="W7868" s="829">
        <f t="shared" si="702"/>
        <v>0</v>
      </c>
      <c r="X7868" s="828">
        <f t="shared" si="703"/>
        <v>0</v>
      </c>
      <c r="Y7868" s="1069">
        <f>[5]building!Y7859</f>
        <v>0</v>
      </c>
      <c r="Z7868" s="749">
        <f t="shared" si="704"/>
        <v>0</v>
      </c>
      <c r="AA7868" s="1071"/>
      <c r="AB7868" s="1071"/>
    </row>
    <row r="7869" spans="23:28" ht="70.5" customHeight="1">
      <c r="W7869" s="829">
        <f t="shared" si="702"/>
        <v>0</v>
      </c>
      <c r="X7869" s="828">
        <f t="shared" si="703"/>
        <v>0</v>
      </c>
      <c r="Y7869" s="1069">
        <f>[5]building!Y7860</f>
        <v>0</v>
      </c>
      <c r="Z7869" s="749">
        <f t="shared" si="704"/>
        <v>0</v>
      </c>
      <c r="AA7869" s="1071"/>
      <c r="AB7869" s="1071"/>
    </row>
    <row r="7870" spans="23:28" ht="70.5" customHeight="1">
      <c r="W7870" s="829">
        <f t="shared" si="702"/>
        <v>0</v>
      </c>
      <c r="X7870" s="828">
        <f t="shared" si="703"/>
        <v>0</v>
      </c>
      <c r="Y7870" s="1069">
        <f>[5]building!Y7861</f>
        <v>0</v>
      </c>
      <c r="Z7870" s="749">
        <f t="shared" si="704"/>
        <v>0</v>
      </c>
      <c r="AA7870" s="1071"/>
      <c r="AB7870" s="1071"/>
    </row>
    <row r="7871" spans="23:28" ht="70.5" customHeight="1">
      <c r="W7871" s="829">
        <f t="shared" si="702"/>
        <v>0</v>
      </c>
      <c r="X7871" s="828">
        <f t="shared" si="703"/>
        <v>0</v>
      </c>
      <c r="Y7871" s="1069">
        <f>[5]building!Y7862</f>
        <v>0</v>
      </c>
      <c r="Z7871" s="749">
        <f t="shared" si="704"/>
        <v>0</v>
      </c>
      <c r="AA7871" s="1071"/>
      <c r="AB7871" s="1071"/>
    </row>
    <row r="7872" spans="23:28" ht="70.5" customHeight="1">
      <c r="W7872" s="829">
        <f t="shared" si="702"/>
        <v>0</v>
      </c>
      <c r="X7872" s="828">
        <f t="shared" si="703"/>
        <v>0</v>
      </c>
      <c r="Y7872" s="1069">
        <f>[5]building!Y7863</f>
        <v>0</v>
      </c>
      <c r="Z7872" s="749">
        <f t="shared" si="704"/>
        <v>0</v>
      </c>
      <c r="AA7872" s="1071"/>
      <c r="AB7872" s="1071"/>
    </row>
    <row r="7873" spans="23:28" ht="70.5" customHeight="1">
      <c r="W7873" s="829">
        <f t="shared" si="702"/>
        <v>0</v>
      </c>
      <c r="X7873" s="828">
        <f t="shared" si="703"/>
        <v>0</v>
      </c>
      <c r="Y7873" s="1069">
        <f>[5]building!Y7864</f>
        <v>0</v>
      </c>
      <c r="Z7873" s="749">
        <f t="shared" si="704"/>
        <v>0</v>
      </c>
      <c r="AA7873" s="1071"/>
      <c r="AB7873" s="1071"/>
    </row>
    <row r="7874" spans="23:28" ht="70.5" customHeight="1">
      <c r="W7874" s="829">
        <f t="shared" si="702"/>
        <v>0</v>
      </c>
      <c r="X7874" s="828">
        <f t="shared" si="703"/>
        <v>0</v>
      </c>
      <c r="Y7874" s="1069">
        <f>[5]building!Y7865</f>
        <v>0</v>
      </c>
      <c r="Z7874" s="749">
        <f t="shared" si="704"/>
        <v>0</v>
      </c>
      <c r="AA7874" s="1071"/>
      <c r="AB7874" s="1071"/>
    </row>
    <row r="7875" spans="23:28" ht="70.5" customHeight="1">
      <c r="W7875" s="829">
        <f t="shared" si="702"/>
        <v>0</v>
      </c>
      <c r="X7875" s="828">
        <f t="shared" si="703"/>
        <v>0</v>
      </c>
      <c r="Y7875" s="1069">
        <f>[5]building!Y7866</f>
        <v>0</v>
      </c>
      <c r="Z7875" s="749">
        <f t="shared" si="704"/>
        <v>0</v>
      </c>
      <c r="AA7875" s="1071"/>
      <c r="AB7875" s="1071"/>
    </row>
    <row r="7876" spans="23:28" ht="70.5" customHeight="1">
      <c r="W7876" s="829">
        <f t="shared" si="702"/>
        <v>0</v>
      </c>
      <c r="X7876" s="828">
        <f t="shared" si="703"/>
        <v>0</v>
      </c>
      <c r="Y7876" s="1069">
        <f>[5]building!Y7867</f>
        <v>0</v>
      </c>
      <c r="Z7876" s="749">
        <f t="shared" si="704"/>
        <v>0</v>
      </c>
      <c r="AA7876" s="1071"/>
      <c r="AB7876" s="1071"/>
    </row>
    <row r="7877" spans="23:28" ht="70.5" customHeight="1">
      <c r="W7877" s="829">
        <f t="shared" si="702"/>
        <v>0</v>
      </c>
      <c r="X7877" s="828">
        <f t="shared" si="703"/>
        <v>0</v>
      </c>
      <c r="Y7877" s="1069">
        <f>[5]building!Y7868</f>
        <v>0</v>
      </c>
      <c r="Z7877" s="749">
        <f t="shared" si="704"/>
        <v>0</v>
      </c>
      <c r="AA7877" s="1071"/>
      <c r="AB7877" s="1071"/>
    </row>
    <row r="7878" spans="23:28" ht="70.5" customHeight="1">
      <c r="W7878" s="829">
        <f t="shared" si="702"/>
        <v>0</v>
      </c>
      <c r="X7878" s="828">
        <f t="shared" si="703"/>
        <v>0</v>
      </c>
      <c r="Y7878" s="1069">
        <f>[5]building!Y7869</f>
        <v>0</v>
      </c>
      <c r="Z7878" s="749">
        <f t="shared" si="704"/>
        <v>0</v>
      </c>
      <c r="AA7878" s="1071"/>
      <c r="AB7878" s="1071"/>
    </row>
    <row r="7879" spans="23:28" ht="70.5" customHeight="1">
      <c r="W7879" s="829">
        <f t="shared" si="702"/>
        <v>0</v>
      </c>
      <c r="X7879" s="828">
        <f t="shared" si="703"/>
        <v>0</v>
      </c>
      <c r="Y7879" s="1069">
        <f>[5]building!Y7870</f>
        <v>0</v>
      </c>
      <c r="Z7879" s="749">
        <f t="shared" si="704"/>
        <v>0</v>
      </c>
      <c r="AA7879" s="1071"/>
      <c r="AB7879" s="1071"/>
    </row>
    <row r="7880" spans="23:28" ht="70.5" customHeight="1">
      <c r="W7880" s="829">
        <f t="shared" si="702"/>
        <v>0</v>
      </c>
      <c r="X7880" s="828">
        <f t="shared" si="703"/>
        <v>0</v>
      </c>
      <c r="Y7880" s="1069">
        <f>[5]building!Y7871</f>
        <v>0</v>
      </c>
      <c r="Z7880" s="749">
        <f t="shared" si="704"/>
        <v>0</v>
      </c>
      <c r="AA7880" s="1071"/>
      <c r="AB7880" s="1071"/>
    </row>
    <row r="7881" spans="23:28" ht="70.5" customHeight="1">
      <c r="W7881" s="829">
        <f t="shared" si="702"/>
        <v>0</v>
      </c>
      <c r="X7881" s="828">
        <f t="shared" si="703"/>
        <v>0</v>
      </c>
      <c r="Y7881" s="1069">
        <f>[5]building!Y7872</f>
        <v>0</v>
      </c>
      <c r="Z7881" s="749">
        <f t="shared" si="704"/>
        <v>0</v>
      </c>
      <c r="AA7881" s="1071"/>
      <c r="AB7881" s="1071"/>
    </row>
    <row r="7882" spans="23:28" ht="70.5" customHeight="1">
      <c r="W7882" s="829">
        <f t="shared" si="702"/>
        <v>0</v>
      </c>
      <c r="X7882" s="828">
        <f t="shared" si="703"/>
        <v>0</v>
      </c>
      <c r="Y7882" s="1069">
        <f>[5]building!Y7873</f>
        <v>0</v>
      </c>
      <c r="Z7882" s="749">
        <f t="shared" si="704"/>
        <v>0</v>
      </c>
      <c r="AA7882" s="1071"/>
      <c r="AB7882" s="1071"/>
    </row>
    <row r="7883" spans="23:28" ht="70.5" customHeight="1">
      <c r="W7883" s="829">
        <f t="shared" si="702"/>
        <v>0</v>
      </c>
      <c r="X7883" s="828">
        <f t="shared" si="703"/>
        <v>0</v>
      </c>
      <c r="Y7883" s="1069">
        <f>[5]building!Y7874</f>
        <v>0</v>
      </c>
      <c r="Z7883" s="749">
        <f t="shared" si="704"/>
        <v>0</v>
      </c>
      <c r="AA7883" s="1071"/>
      <c r="AB7883" s="1071"/>
    </row>
    <row r="7884" spans="23:28" ht="70.5" customHeight="1">
      <c r="W7884" s="829">
        <f t="shared" si="702"/>
        <v>0</v>
      </c>
      <c r="X7884" s="828">
        <f t="shared" si="703"/>
        <v>0</v>
      </c>
      <c r="Y7884" s="1069">
        <f>[5]building!Y7875</f>
        <v>0</v>
      </c>
      <c r="Z7884" s="749">
        <f t="shared" si="704"/>
        <v>0</v>
      </c>
      <c r="AA7884" s="1071"/>
      <c r="AB7884" s="1071"/>
    </row>
    <row r="7885" spans="23:28" ht="70.5" customHeight="1">
      <c r="W7885" s="829">
        <f t="shared" si="702"/>
        <v>0</v>
      </c>
      <c r="X7885" s="828">
        <f t="shared" si="703"/>
        <v>0</v>
      </c>
      <c r="Y7885" s="1069">
        <f>[5]building!Y7876</f>
        <v>0</v>
      </c>
      <c r="Z7885" s="749">
        <f t="shared" si="704"/>
        <v>0</v>
      </c>
      <c r="AA7885" s="1071"/>
      <c r="AB7885" s="1071"/>
    </row>
    <row r="7886" spans="23:28" ht="70.5" customHeight="1">
      <c r="W7886" s="829">
        <f t="shared" si="702"/>
        <v>0</v>
      </c>
      <c r="X7886" s="828">
        <f t="shared" si="703"/>
        <v>0</v>
      </c>
      <c r="Y7886" s="1069">
        <f>[5]building!Y7877</f>
        <v>0</v>
      </c>
      <c r="Z7886" s="749">
        <f t="shared" si="704"/>
        <v>0</v>
      </c>
      <c r="AA7886" s="1071"/>
      <c r="AB7886" s="1071"/>
    </row>
    <row r="7887" spans="23:28" ht="70.5" customHeight="1">
      <c r="W7887" s="829">
        <f t="shared" si="702"/>
        <v>0</v>
      </c>
      <c r="X7887" s="828">
        <f t="shared" si="703"/>
        <v>0</v>
      </c>
      <c r="Y7887" s="1069">
        <f>[5]building!Y7878</f>
        <v>0</v>
      </c>
      <c r="Z7887" s="749">
        <f t="shared" si="704"/>
        <v>0</v>
      </c>
      <c r="AA7887" s="1071"/>
      <c r="AB7887" s="1071"/>
    </row>
    <row r="7888" spans="23:28" ht="70.5" customHeight="1">
      <c r="W7888" s="829">
        <f t="shared" si="702"/>
        <v>0</v>
      </c>
      <c r="X7888" s="828">
        <f t="shared" si="703"/>
        <v>0</v>
      </c>
      <c r="Y7888" s="1069">
        <f>[5]building!Y7879</f>
        <v>0</v>
      </c>
      <c r="Z7888" s="749">
        <f t="shared" si="704"/>
        <v>0</v>
      </c>
      <c r="AA7888" s="1071"/>
      <c r="AB7888" s="1071"/>
    </row>
    <row r="7889" spans="23:28" ht="70.5" customHeight="1">
      <c r="W7889" s="829">
        <f t="shared" si="702"/>
        <v>0</v>
      </c>
      <c r="X7889" s="828">
        <f t="shared" si="703"/>
        <v>0</v>
      </c>
      <c r="Y7889" s="1069">
        <f>[5]building!Y7880</f>
        <v>0</v>
      </c>
      <c r="Z7889" s="749">
        <f t="shared" si="704"/>
        <v>0</v>
      </c>
      <c r="AA7889" s="1071"/>
      <c r="AB7889" s="1071"/>
    </row>
    <row r="7890" spans="23:28" ht="70.5" customHeight="1">
      <c r="W7890" s="829">
        <f t="shared" si="702"/>
        <v>0</v>
      </c>
      <c r="X7890" s="828">
        <f t="shared" si="703"/>
        <v>0</v>
      </c>
      <c r="Y7890" s="1069">
        <f>[5]building!Y7881</f>
        <v>0</v>
      </c>
      <c r="Z7890" s="749">
        <f t="shared" si="704"/>
        <v>0</v>
      </c>
      <c r="AA7890" s="1071"/>
      <c r="AB7890" s="1071"/>
    </row>
    <row r="7891" spans="23:28" ht="70.5" customHeight="1">
      <c r="W7891" s="829">
        <f t="shared" si="702"/>
        <v>0</v>
      </c>
      <c r="X7891" s="828">
        <f t="shared" si="703"/>
        <v>0</v>
      </c>
      <c r="Y7891" s="1069">
        <f>[5]building!Y7882</f>
        <v>0</v>
      </c>
      <c r="Z7891" s="749">
        <f t="shared" si="704"/>
        <v>0</v>
      </c>
      <c r="AA7891" s="1071"/>
      <c r="AB7891" s="1071"/>
    </row>
    <row r="7892" spans="23:28" ht="70.5" customHeight="1">
      <c r="W7892" s="829">
        <f t="shared" si="702"/>
        <v>0</v>
      </c>
      <c r="X7892" s="828">
        <f t="shared" si="703"/>
        <v>0</v>
      </c>
      <c r="Y7892" s="1069">
        <f>[5]building!Y7883</f>
        <v>0</v>
      </c>
      <c r="Z7892" s="749">
        <f t="shared" si="704"/>
        <v>0</v>
      </c>
      <c r="AA7892" s="1071"/>
      <c r="AB7892" s="1071"/>
    </row>
    <row r="7893" spans="23:28" ht="70.5" customHeight="1">
      <c r="W7893" s="829">
        <f t="shared" si="702"/>
        <v>0</v>
      </c>
      <c r="X7893" s="828">
        <f t="shared" si="703"/>
        <v>0</v>
      </c>
      <c r="Y7893" s="1069">
        <f>[5]building!Y7884</f>
        <v>0</v>
      </c>
      <c r="Z7893" s="749">
        <f t="shared" si="704"/>
        <v>0</v>
      </c>
      <c r="AA7893" s="1071"/>
      <c r="AB7893" s="1071"/>
    </row>
    <row r="7894" spans="23:28" ht="70.5" customHeight="1">
      <c r="W7894" s="829">
        <f t="shared" si="702"/>
        <v>0</v>
      </c>
      <c r="X7894" s="828">
        <f t="shared" si="703"/>
        <v>0</v>
      </c>
      <c r="Y7894" s="1069">
        <f>[5]building!Y7885</f>
        <v>0</v>
      </c>
      <c r="Z7894" s="749">
        <f t="shared" si="704"/>
        <v>0</v>
      </c>
      <c r="AA7894" s="1071"/>
      <c r="AB7894" s="1071"/>
    </row>
    <row r="7895" spans="23:28" ht="70.5" customHeight="1">
      <c r="W7895" s="829">
        <f t="shared" si="702"/>
        <v>0</v>
      </c>
      <c r="X7895" s="828">
        <f t="shared" si="703"/>
        <v>0</v>
      </c>
      <c r="Y7895" s="1069">
        <f>[5]building!Y7886</f>
        <v>0</v>
      </c>
      <c r="Z7895" s="749">
        <f t="shared" si="704"/>
        <v>0</v>
      </c>
      <c r="AA7895" s="1071"/>
      <c r="AB7895" s="1071"/>
    </row>
    <row r="7896" spans="23:28" ht="70.5" customHeight="1">
      <c r="W7896" s="829">
        <f t="shared" si="702"/>
        <v>0</v>
      </c>
      <c r="X7896" s="828">
        <f t="shared" si="703"/>
        <v>0</v>
      </c>
      <c r="Y7896" s="1069">
        <f>[5]building!Y7887</f>
        <v>0</v>
      </c>
      <c r="Z7896" s="749">
        <f t="shared" si="704"/>
        <v>0</v>
      </c>
      <c r="AA7896" s="1071"/>
      <c r="AB7896" s="1071"/>
    </row>
    <row r="7897" spans="23:28" ht="70.5" customHeight="1">
      <c r="W7897" s="829">
        <f t="shared" si="702"/>
        <v>0</v>
      </c>
      <c r="X7897" s="828">
        <f t="shared" si="703"/>
        <v>0</v>
      </c>
      <c r="Y7897" s="1069">
        <f>[5]building!Y7888</f>
        <v>0</v>
      </c>
      <c r="Z7897" s="749">
        <f t="shared" si="704"/>
        <v>0</v>
      </c>
      <c r="AA7897" s="1071"/>
      <c r="AB7897" s="1071"/>
    </row>
    <row r="7898" spans="23:28" ht="70.5" customHeight="1">
      <c r="W7898" s="829">
        <f t="shared" si="702"/>
        <v>0</v>
      </c>
      <c r="X7898" s="828">
        <f t="shared" si="703"/>
        <v>0</v>
      </c>
      <c r="Y7898" s="1069">
        <f>[5]building!Y7889</f>
        <v>0</v>
      </c>
      <c r="Z7898" s="749">
        <f t="shared" si="704"/>
        <v>0</v>
      </c>
      <c r="AA7898" s="1071"/>
      <c r="AB7898" s="1071"/>
    </row>
    <row r="7899" spans="23:28" ht="70.5" customHeight="1">
      <c r="W7899" s="829">
        <f t="shared" si="702"/>
        <v>0</v>
      </c>
      <c r="X7899" s="828">
        <f t="shared" si="703"/>
        <v>0</v>
      </c>
      <c r="Y7899" s="1069">
        <f>[5]building!Y7890</f>
        <v>0</v>
      </c>
      <c r="Z7899" s="749">
        <f t="shared" si="704"/>
        <v>0</v>
      </c>
      <c r="AA7899" s="1071"/>
      <c r="AB7899" s="1071"/>
    </row>
    <row r="7900" spans="23:28" ht="70.5" customHeight="1">
      <c r="W7900" s="829">
        <f t="shared" si="702"/>
        <v>0</v>
      </c>
      <c r="X7900" s="828">
        <f t="shared" si="703"/>
        <v>0</v>
      </c>
      <c r="Y7900" s="1069">
        <f>[5]building!Y7891</f>
        <v>0</v>
      </c>
      <c r="Z7900" s="749">
        <f t="shared" si="704"/>
        <v>0</v>
      </c>
      <c r="AA7900" s="1071"/>
      <c r="AB7900" s="1071"/>
    </row>
    <row r="7901" spans="23:28" ht="70.5" customHeight="1">
      <c r="W7901" s="829">
        <f t="shared" si="702"/>
        <v>0</v>
      </c>
      <c r="X7901" s="828">
        <f t="shared" si="703"/>
        <v>0</v>
      </c>
      <c r="Y7901" s="1069">
        <f>[5]building!Y7892</f>
        <v>0</v>
      </c>
      <c r="Z7901" s="749">
        <f t="shared" si="704"/>
        <v>0</v>
      </c>
      <c r="AA7901" s="1071"/>
      <c r="AB7901" s="1071"/>
    </row>
    <row r="7902" spans="23:28" ht="70.5" customHeight="1">
      <c r="W7902" s="829">
        <f t="shared" ref="W7902:W7965" si="705">G7902+I7902+K7902+M7902+O7902+Q7902+S7902+U7902</f>
        <v>0</v>
      </c>
      <c r="X7902" s="828">
        <f t="shared" ref="X7902:X7965" si="706">W7902*C7902</f>
        <v>0</v>
      </c>
      <c r="Y7902" s="1069">
        <f>[5]building!Y7893</f>
        <v>0</v>
      </c>
      <c r="Z7902" s="749">
        <f t="shared" ref="Z7902:Z7965" si="707">Y7902*C7902</f>
        <v>0</v>
      </c>
      <c r="AA7902" s="1071"/>
      <c r="AB7902" s="1071"/>
    </row>
    <row r="7903" spans="23:28" ht="70.5" customHeight="1">
      <c r="W7903" s="829">
        <f t="shared" si="705"/>
        <v>0</v>
      </c>
      <c r="X7903" s="828">
        <f t="shared" si="706"/>
        <v>0</v>
      </c>
      <c r="Y7903" s="1069">
        <f>[5]building!Y7894</f>
        <v>0</v>
      </c>
      <c r="Z7903" s="749">
        <f t="shared" si="707"/>
        <v>0</v>
      </c>
      <c r="AA7903" s="1071"/>
      <c r="AB7903" s="1071"/>
    </row>
    <row r="7904" spans="23:28" ht="70.5" customHeight="1">
      <c r="W7904" s="829">
        <f t="shared" si="705"/>
        <v>0</v>
      </c>
      <c r="X7904" s="828">
        <f t="shared" si="706"/>
        <v>0</v>
      </c>
      <c r="Y7904" s="1069">
        <f>[5]building!Y7895</f>
        <v>0</v>
      </c>
      <c r="Z7904" s="749">
        <f t="shared" si="707"/>
        <v>0</v>
      </c>
      <c r="AA7904" s="1071"/>
      <c r="AB7904" s="1071"/>
    </row>
    <row r="7905" spans="23:28" ht="70.5" customHeight="1">
      <c r="W7905" s="829">
        <f t="shared" si="705"/>
        <v>0</v>
      </c>
      <c r="X7905" s="828">
        <f t="shared" si="706"/>
        <v>0</v>
      </c>
      <c r="Y7905" s="1069">
        <f>[5]building!Y7896</f>
        <v>0</v>
      </c>
      <c r="Z7905" s="749">
        <f t="shared" si="707"/>
        <v>0</v>
      </c>
      <c r="AA7905" s="1071"/>
      <c r="AB7905" s="1071"/>
    </row>
    <row r="7906" spans="23:28" ht="70.5" customHeight="1">
      <c r="W7906" s="829">
        <f t="shared" si="705"/>
        <v>0</v>
      </c>
      <c r="X7906" s="828">
        <f t="shared" si="706"/>
        <v>0</v>
      </c>
      <c r="Y7906" s="1069">
        <f>[5]building!Y7897</f>
        <v>0</v>
      </c>
      <c r="Z7906" s="749">
        <f t="shared" si="707"/>
        <v>0</v>
      </c>
      <c r="AA7906" s="1071"/>
      <c r="AB7906" s="1071"/>
    </row>
    <row r="7907" spans="23:28" ht="70.5" customHeight="1">
      <c r="W7907" s="829">
        <f t="shared" si="705"/>
        <v>0</v>
      </c>
      <c r="X7907" s="828">
        <f t="shared" si="706"/>
        <v>0</v>
      </c>
      <c r="Y7907" s="1069">
        <f>[5]building!Y7898</f>
        <v>0</v>
      </c>
      <c r="Z7907" s="749">
        <f t="shared" si="707"/>
        <v>0</v>
      </c>
      <c r="AA7907" s="1071"/>
      <c r="AB7907" s="1071"/>
    </row>
    <row r="7908" spans="23:28" ht="70.5" customHeight="1">
      <c r="W7908" s="829">
        <f t="shared" si="705"/>
        <v>0</v>
      </c>
      <c r="X7908" s="828">
        <f t="shared" si="706"/>
        <v>0</v>
      </c>
      <c r="Y7908" s="1069">
        <f>[5]building!Y7899</f>
        <v>0</v>
      </c>
      <c r="Z7908" s="749">
        <f t="shared" si="707"/>
        <v>0</v>
      </c>
      <c r="AA7908" s="1071"/>
      <c r="AB7908" s="1071"/>
    </row>
    <row r="7909" spans="23:28" ht="70.5" customHeight="1">
      <c r="W7909" s="829">
        <f t="shared" si="705"/>
        <v>0</v>
      </c>
      <c r="X7909" s="828">
        <f t="shared" si="706"/>
        <v>0</v>
      </c>
      <c r="Y7909" s="1069">
        <f>[5]building!Y7900</f>
        <v>0</v>
      </c>
      <c r="Z7909" s="749">
        <f t="shared" si="707"/>
        <v>0</v>
      </c>
      <c r="AA7909" s="1071"/>
      <c r="AB7909" s="1071"/>
    </row>
    <row r="7910" spans="23:28" ht="70.5" customHeight="1">
      <c r="W7910" s="829">
        <f t="shared" si="705"/>
        <v>0</v>
      </c>
      <c r="X7910" s="828">
        <f t="shared" si="706"/>
        <v>0</v>
      </c>
      <c r="Y7910" s="1069">
        <f>[5]building!Y7901</f>
        <v>0</v>
      </c>
      <c r="Z7910" s="749">
        <f t="shared" si="707"/>
        <v>0</v>
      </c>
      <c r="AA7910" s="1071"/>
      <c r="AB7910" s="1071"/>
    </row>
    <row r="7911" spans="23:28" ht="70.5" customHeight="1">
      <c r="W7911" s="829">
        <f t="shared" si="705"/>
        <v>0</v>
      </c>
      <c r="X7911" s="828">
        <f t="shared" si="706"/>
        <v>0</v>
      </c>
      <c r="Y7911" s="1069">
        <f>[5]building!Y7902</f>
        <v>0</v>
      </c>
      <c r="Z7911" s="749">
        <f t="shared" si="707"/>
        <v>0</v>
      </c>
      <c r="AA7911" s="1071"/>
      <c r="AB7911" s="1071"/>
    </row>
    <row r="7912" spans="23:28" ht="70.5" customHeight="1">
      <c r="W7912" s="829">
        <f t="shared" si="705"/>
        <v>0</v>
      </c>
      <c r="X7912" s="828">
        <f t="shared" si="706"/>
        <v>0</v>
      </c>
      <c r="Y7912" s="1069">
        <f>[5]building!Y7903</f>
        <v>0</v>
      </c>
      <c r="Z7912" s="749">
        <f t="shared" si="707"/>
        <v>0</v>
      </c>
      <c r="AA7912" s="1071"/>
      <c r="AB7912" s="1071"/>
    </row>
    <row r="7913" spans="23:28" ht="70.5" customHeight="1">
      <c r="W7913" s="829">
        <f t="shared" si="705"/>
        <v>0</v>
      </c>
      <c r="X7913" s="828">
        <f t="shared" si="706"/>
        <v>0</v>
      </c>
      <c r="Y7913" s="1069">
        <f>[5]building!Y7904</f>
        <v>0</v>
      </c>
      <c r="Z7913" s="749">
        <f t="shared" si="707"/>
        <v>0</v>
      </c>
      <c r="AA7913" s="1071"/>
      <c r="AB7913" s="1071"/>
    </row>
    <row r="7914" spans="23:28" ht="70.5" customHeight="1">
      <c r="W7914" s="829">
        <f t="shared" si="705"/>
        <v>0</v>
      </c>
      <c r="X7914" s="828">
        <f t="shared" si="706"/>
        <v>0</v>
      </c>
      <c r="Y7914" s="1069">
        <f>[5]building!Y7905</f>
        <v>0</v>
      </c>
      <c r="Z7914" s="749">
        <f t="shared" si="707"/>
        <v>0</v>
      </c>
      <c r="AA7914" s="1071"/>
      <c r="AB7914" s="1071"/>
    </row>
    <row r="7915" spans="23:28" ht="70.5" customHeight="1">
      <c r="W7915" s="829">
        <f t="shared" si="705"/>
        <v>0</v>
      </c>
      <c r="X7915" s="828">
        <f t="shared" si="706"/>
        <v>0</v>
      </c>
      <c r="Y7915" s="1069">
        <f>[5]building!Y7906</f>
        <v>0</v>
      </c>
      <c r="Z7915" s="749">
        <f t="shared" si="707"/>
        <v>0</v>
      </c>
      <c r="AA7915" s="1071"/>
      <c r="AB7915" s="1071"/>
    </row>
    <row r="7916" spans="23:28" ht="70.5" customHeight="1">
      <c r="W7916" s="829">
        <f t="shared" si="705"/>
        <v>0</v>
      </c>
      <c r="X7916" s="828">
        <f t="shared" si="706"/>
        <v>0</v>
      </c>
      <c r="Y7916" s="1069">
        <f>[5]building!Y7907</f>
        <v>0</v>
      </c>
      <c r="Z7916" s="749">
        <f t="shared" si="707"/>
        <v>0</v>
      </c>
      <c r="AA7916" s="1071"/>
      <c r="AB7916" s="1071"/>
    </row>
    <row r="7917" spans="23:28" ht="70.5" customHeight="1">
      <c r="W7917" s="829">
        <f t="shared" si="705"/>
        <v>0</v>
      </c>
      <c r="X7917" s="828">
        <f t="shared" si="706"/>
        <v>0</v>
      </c>
      <c r="Y7917" s="1069">
        <f>[5]building!Y7908</f>
        <v>0</v>
      </c>
      <c r="Z7917" s="749">
        <f t="shared" si="707"/>
        <v>0</v>
      </c>
      <c r="AA7917" s="1071"/>
      <c r="AB7917" s="1071"/>
    </row>
    <row r="7918" spans="23:28" ht="70.5" customHeight="1">
      <c r="W7918" s="829">
        <f t="shared" si="705"/>
        <v>0</v>
      </c>
      <c r="X7918" s="828">
        <f t="shared" si="706"/>
        <v>0</v>
      </c>
      <c r="Y7918" s="1069">
        <f>[5]building!Y7909</f>
        <v>0</v>
      </c>
      <c r="Z7918" s="749">
        <f t="shared" si="707"/>
        <v>0</v>
      </c>
      <c r="AA7918" s="1071"/>
      <c r="AB7918" s="1071"/>
    </row>
    <row r="7919" spans="23:28" ht="70.5" customHeight="1">
      <c r="W7919" s="829">
        <f t="shared" si="705"/>
        <v>0</v>
      </c>
      <c r="X7919" s="828">
        <f t="shared" si="706"/>
        <v>0</v>
      </c>
      <c r="Y7919" s="1069">
        <f>[5]building!Y7910</f>
        <v>0</v>
      </c>
      <c r="Z7919" s="749">
        <f t="shared" si="707"/>
        <v>0</v>
      </c>
      <c r="AA7919" s="1071"/>
      <c r="AB7919" s="1071"/>
    </row>
    <row r="7920" spans="23:28" ht="70.5" customHeight="1">
      <c r="W7920" s="829">
        <f t="shared" si="705"/>
        <v>0</v>
      </c>
      <c r="X7920" s="828">
        <f t="shared" si="706"/>
        <v>0</v>
      </c>
      <c r="Y7920" s="1069">
        <f>[5]building!Y7911</f>
        <v>0</v>
      </c>
      <c r="Z7920" s="749">
        <f t="shared" si="707"/>
        <v>0</v>
      </c>
      <c r="AA7920" s="1071"/>
      <c r="AB7920" s="1071"/>
    </row>
    <row r="7921" spans="23:28" ht="70.5" customHeight="1">
      <c r="W7921" s="829">
        <f t="shared" si="705"/>
        <v>0</v>
      </c>
      <c r="X7921" s="828">
        <f t="shared" si="706"/>
        <v>0</v>
      </c>
      <c r="Y7921" s="1069">
        <f>[5]building!Y7912</f>
        <v>0</v>
      </c>
      <c r="Z7921" s="749">
        <f t="shared" si="707"/>
        <v>0</v>
      </c>
      <c r="AA7921" s="1071"/>
      <c r="AB7921" s="1071"/>
    </row>
    <row r="7922" spans="23:28" ht="70.5" customHeight="1">
      <c r="W7922" s="829">
        <f t="shared" si="705"/>
        <v>0</v>
      </c>
      <c r="X7922" s="828">
        <f t="shared" si="706"/>
        <v>0</v>
      </c>
      <c r="Y7922" s="1069">
        <f>[5]building!Y7913</f>
        <v>0</v>
      </c>
      <c r="Z7922" s="749">
        <f t="shared" si="707"/>
        <v>0</v>
      </c>
      <c r="AA7922" s="1071"/>
      <c r="AB7922" s="1071"/>
    </row>
    <row r="7923" spans="23:28" ht="70.5" customHeight="1">
      <c r="W7923" s="829">
        <f t="shared" si="705"/>
        <v>0</v>
      </c>
      <c r="X7923" s="828">
        <f t="shared" si="706"/>
        <v>0</v>
      </c>
      <c r="Y7923" s="1069">
        <f>[5]building!Y7914</f>
        <v>0</v>
      </c>
      <c r="Z7923" s="749">
        <f t="shared" si="707"/>
        <v>0</v>
      </c>
      <c r="AA7923" s="1071"/>
      <c r="AB7923" s="1071"/>
    </row>
    <row r="7924" spans="23:28" ht="70.5" customHeight="1">
      <c r="W7924" s="829">
        <f t="shared" si="705"/>
        <v>0</v>
      </c>
      <c r="X7924" s="828">
        <f t="shared" si="706"/>
        <v>0</v>
      </c>
      <c r="Y7924" s="1069">
        <f>[5]building!Y7915</f>
        <v>0</v>
      </c>
      <c r="Z7924" s="749">
        <f t="shared" si="707"/>
        <v>0</v>
      </c>
      <c r="AA7924" s="1071"/>
      <c r="AB7924" s="1071"/>
    </row>
    <row r="7925" spans="23:28" ht="70.5" customHeight="1">
      <c r="W7925" s="829">
        <f t="shared" si="705"/>
        <v>0</v>
      </c>
      <c r="X7925" s="828">
        <f t="shared" si="706"/>
        <v>0</v>
      </c>
      <c r="Y7925" s="1069">
        <f>[5]building!Y7916</f>
        <v>0</v>
      </c>
      <c r="Z7925" s="749">
        <f t="shared" si="707"/>
        <v>0</v>
      </c>
      <c r="AA7925" s="1071"/>
      <c r="AB7925" s="1071"/>
    </row>
    <row r="7926" spans="23:28" ht="70.5" customHeight="1">
      <c r="W7926" s="829">
        <f t="shared" si="705"/>
        <v>0</v>
      </c>
      <c r="X7926" s="828">
        <f t="shared" si="706"/>
        <v>0</v>
      </c>
      <c r="Y7926" s="1069">
        <f>[5]building!Y7917</f>
        <v>0</v>
      </c>
      <c r="Z7926" s="749">
        <f t="shared" si="707"/>
        <v>0</v>
      </c>
      <c r="AA7926" s="1071"/>
      <c r="AB7926" s="1071"/>
    </row>
    <row r="7927" spans="23:28" ht="70.5" customHeight="1">
      <c r="W7927" s="829">
        <f t="shared" si="705"/>
        <v>0</v>
      </c>
      <c r="X7927" s="828">
        <f t="shared" si="706"/>
        <v>0</v>
      </c>
      <c r="Y7927" s="1069">
        <f>[5]building!Y7918</f>
        <v>0</v>
      </c>
      <c r="Z7927" s="749">
        <f t="shared" si="707"/>
        <v>0</v>
      </c>
      <c r="AA7927" s="1071"/>
      <c r="AB7927" s="1071"/>
    </row>
    <row r="7928" spans="23:28" ht="70.5" customHeight="1">
      <c r="W7928" s="829">
        <f t="shared" si="705"/>
        <v>0</v>
      </c>
      <c r="X7928" s="828">
        <f t="shared" si="706"/>
        <v>0</v>
      </c>
      <c r="Y7928" s="1069">
        <f>[5]building!Y7919</f>
        <v>0</v>
      </c>
      <c r="Z7928" s="749">
        <f t="shared" si="707"/>
        <v>0</v>
      </c>
      <c r="AA7928" s="1071"/>
      <c r="AB7928" s="1071"/>
    </row>
    <row r="7929" spans="23:28" ht="70.5" customHeight="1">
      <c r="W7929" s="829">
        <f t="shared" si="705"/>
        <v>0</v>
      </c>
      <c r="X7929" s="828">
        <f t="shared" si="706"/>
        <v>0</v>
      </c>
      <c r="Y7929" s="1069">
        <f>[5]building!Y7920</f>
        <v>0</v>
      </c>
      <c r="Z7929" s="749">
        <f t="shared" si="707"/>
        <v>0</v>
      </c>
      <c r="AA7929" s="1071"/>
      <c r="AB7929" s="1071"/>
    </row>
    <row r="7930" spans="23:28" ht="70.5" customHeight="1">
      <c r="W7930" s="829">
        <f t="shared" si="705"/>
        <v>0</v>
      </c>
      <c r="X7930" s="828">
        <f t="shared" si="706"/>
        <v>0</v>
      </c>
      <c r="Y7930" s="1069">
        <f>[5]building!Y7921</f>
        <v>0</v>
      </c>
      <c r="Z7930" s="749">
        <f t="shared" si="707"/>
        <v>0</v>
      </c>
      <c r="AA7930" s="1071"/>
      <c r="AB7930" s="1071"/>
    </row>
    <row r="7931" spans="23:28" ht="70.5" customHeight="1">
      <c r="W7931" s="829">
        <f t="shared" si="705"/>
        <v>0</v>
      </c>
      <c r="X7931" s="828">
        <f t="shared" si="706"/>
        <v>0</v>
      </c>
      <c r="Y7931" s="1069">
        <f>[5]building!Y7922</f>
        <v>0</v>
      </c>
      <c r="Z7931" s="749">
        <f t="shared" si="707"/>
        <v>0</v>
      </c>
      <c r="AA7931" s="1071"/>
      <c r="AB7931" s="1071"/>
    </row>
    <row r="7932" spans="23:28" ht="70.5" customHeight="1">
      <c r="W7932" s="829">
        <f t="shared" si="705"/>
        <v>0</v>
      </c>
      <c r="X7932" s="828">
        <f t="shared" si="706"/>
        <v>0</v>
      </c>
      <c r="Y7932" s="1069">
        <f>[5]building!Y7923</f>
        <v>0</v>
      </c>
      <c r="Z7932" s="749">
        <f t="shared" si="707"/>
        <v>0</v>
      </c>
      <c r="AA7932" s="1071"/>
      <c r="AB7932" s="1071"/>
    </row>
    <row r="7933" spans="23:28" ht="70.5" customHeight="1">
      <c r="W7933" s="829">
        <f t="shared" si="705"/>
        <v>0</v>
      </c>
      <c r="X7933" s="828">
        <f t="shared" si="706"/>
        <v>0</v>
      </c>
      <c r="Y7933" s="1069">
        <f>[5]building!Y7924</f>
        <v>0</v>
      </c>
      <c r="Z7933" s="749">
        <f t="shared" si="707"/>
        <v>0</v>
      </c>
      <c r="AA7933" s="1071"/>
      <c r="AB7933" s="1071"/>
    </row>
    <row r="7934" spans="23:28" ht="70.5" customHeight="1">
      <c r="W7934" s="829">
        <f t="shared" si="705"/>
        <v>0</v>
      </c>
      <c r="X7934" s="828">
        <f t="shared" si="706"/>
        <v>0</v>
      </c>
      <c r="Y7934" s="1069">
        <f>[5]building!Y7925</f>
        <v>0</v>
      </c>
      <c r="Z7934" s="749">
        <f t="shared" si="707"/>
        <v>0</v>
      </c>
      <c r="AA7934" s="1071"/>
      <c r="AB7934" s="1071"/>
    </row>
    <row r="7935" spans="23:28" ht="70.5" customHeight="1">
      <c r="W7935" s="829">
        <f t="shared" si="705"/>
        <v>0</v>
      </c>
      <c r="X7935" s="828">
        <f t="shared" si="706"/>
        <v>0</v>
      </c>
      <c r="Y7935" s="1069">
        <f>[5]building!Y7926</f>
        <v>0</v>
      </c>
      <c r="Z7935" s="749">
        <f t="shared" si="707"/>
        <v>0</v>
      </c>
      <c r="AA7935" s="1071"/>
      <c r="AB7935" s="1071"/>
    </row>
    <row r="7936" spans="23:28" ht="70.5" customHeight="1">
      <c r="W7936" s="829">
        <f t="shared" si="705"/>
        <v>0</v>
      </c>
      <c r="X7936" s="828">
        <f t="shared" si="706"/>
        <v>0</v>
      </c>
      <c r="Y7936" s="1069">
        <f>[5]building!Y7927</f>
        <v>0</v>
      </c>
      <c r="Z7936" s="749">
        <f t="shared" si="707"/>
        <v>0</v>
      </c>
      <c r="AA7936" s="1071"/>
      <c r="AB7936" s="1071"/>
    </row>
    <row r="7937" spans="23:28" ht="70.5" customHeight="1">
      <c r="W7937" s="829">
        <f t="shared" si="705"/>
        <v>0</v>
      </c>
      <c r="X7937" s="828">
        <f t="shared" si="706"/>
        <v>0</v>
      </c>
      <c r="Y7937" s="1069">
        <f>[5]building!Y7928</f>
        <v>0</v>
      </c>
      <c r="Z7937" s="749">
        <f t="shared" si="707"/>
        <v>0</v>
      </c>
      <c r="AA7937" s="1071"/>
      <c r="AB7937" s="1071"/>
    </row>
    <row r="7938" spans="23:28" ht="70.5" customHeight="1">
      <c r="W7938" s="829">
        <f t="shared" si="705"/>
        <v>0</v>
      </c>
      <c r="X7938" s="828">
        <f t="shared" si="706"/>
        <v>0</v>
      </c>
      <c r="Y7938" s="1069">
        <f>[5]building!Y7929</f>
        <v>0</v>
      </c>
      <c r="Z7938" s="749">
        <f t="shared" si="707"/>
        <v>0</v>
      </c>
      <c r="AA7938" s="1071"/>
      <c r="AB7938" s="1071"/>
    </row>
    <row r="7939" spans="23:28" ht="70.5" customHeight="1">
      <c r="W7939" s="829">
        <f t="shared" si="705"/>
        <v>0</v>
      </c>
      <c r="X7939" s="828">
        <f t="shared" si="706"/>
        <v>0</v>
      </c>
      <c r="Y7939" s="1069">
        <f>[5]building!Y7930</f>
        <v>0</v>
      </c>
      <c r="Z7939" s="749">
        <f t="shared" si="707"/>
        <v>0</v>
      </c>
      <c r="AA7939" s="1071"/>
      <c r="AB7939" s="1071"/>
    </row>
    <row r="7940" spans="23:28" ht="70.5" customHeight="1">
      <c r="W7940" s="829">
        <f t="shared" si="705"/>
        <v>0</v>
      </c>
      <c r="X7940" s="828">
        <f t="shared" si="706"/>
        <v>0</v>
      </c>
      <c r="Y7940" s="1069">
        <f>[5]building!Y7931</f>
        <v>0</v>
      </c>
      <c r="Z7940" s="749">
        <f t="shared" si="707"/>
        <v>0</v>
      </c>
      <c r="AA7940" s="1071"/>
      <c r="AB7940" s="1071"/>
    </row>
    <row r="7941" spans="23:28" ht="70.5" customHeight="1">
      <c r="W7941" s="829">
        <f t="shared" si="705"/>
        <v>0</v>
      </c>
      <c r="X7941" s="828">
        <f t="shared" si="706"/>
        <v>0</v>
      </c>
      <c r="Y7941" s="1069">
        <f>[5]building!Y7932</f>
        <v>0</v>
      </c>
      <c r="Z7941" s="749">
        <f t="shared" si="707"/>
        <v>0</v>
      </c>
      <c r="AA7941" s="1071"/>
      <c r="AB7941" s="1071"/>
    </row>
    <row r="7942" spans="23:28" ht="70.5" customHeight="1">
      <c r="W7942" s="829">
        <f t="shared" si="705"/>
        <v>0</v>
      </c>
      <c r="X7942" s="828">
        <f t="shared" si="706"/>
        <v>0</v>
      </c>
      <c r="Y7942" s="1069">
        <f>[5]building!Y7933</f>
        <v>0</v>
      </c>
      <c r="Z7942" s="749">
        <f t="shared" si="707"/>
        <v>0</v>
      </c>
      <c r="AA7942" s="1071"/>
      <c r="AB7942" s="1071"/>
    </row>
    <row r="7943" spans="23:28" ht="70.5" customHeight="1">
      <c r="W7943" s="829">
        <f t="shared" si="705"/>
        <v>0</v>
      </c>
      <c r="X7943" s="828">
        <f t="shared" si="706"/>
        <v>0</v>
      </c>
      <c r="Y7943" s="1069">
        <f>[5]building!Y7934</f>
        <v>0</v>
      </c>
      <c r="Z7943" s="749">
        <f t="shared" si="707"/>
        <v>0</v>
      </c>
      <c r="AA7943" s="1071"/>
      <c r="AB7943" s="1071"/>
    </row>
    <row r="7944" spans="23:28" ht="70.5" customHeight="1">
      <c r="W7944" s="829">
        <f t="shared" si="705"/>
        <v>0</v>
      </c>
      <c r="X7944" s="828">
        <f t="shared" si="706"/>
        <v>0</v>
      </c>
      <c r="Y7944" s="1069">
        <f>[5]building!Y7935</f>
        <v>0</v>
      </c>
      <c r="Z7944" s="749">
        <f t="shared" si="707"/>
        <v>0</v>
      </c>
      <c r="AA7944" s="1071"/>
      <c r="AB7944" s="1071"/>
    </row>
    <row r="7945" spans="23:28" ht="70.5" customHeight="1">
      <c r="W7945" s="829">
        <f t="shared" si="705"/>
        <v>0</v>
      </c>
      <c r="X7945" s="828">
        <f t="shared" si="706"/>
        <v>0</v>
      </c>
      <c r="Y7945" s="1069">
        <f>[5]building!Y7936</f>
        <v>0</v>
      </c>
      <c r="Z7945" s="749">
        <f t="shared" si="707"/>
        <v>0</v>
      </c>
      <c r="AA7945" s="1071"/>
      <c r="AB7945" s="1071"/>
    </row>
    <row r="7946" spans="23:28" ht="70.5" customHeight="1">
      <c r="W7946" s="829">
        <f t="shared" si="705"/>
        <v>0</v>
      </c>
      <c r="X7946" s="828">
        <f t="shared" si="706"/>
        <v>0</v>
      </c>
      <c r="Y7946" s="1069">
        <f>[5]building!Y7937</f>
        <v>0</v>
      </c>
      <c r="Z7946" s="749">
        <f t="shared" si="707"/>
        <v>0</v>
      </c>
      <c r="AA7946" s="1071"/>
      <c r="AB7946" s="1071"/>
    </row>
    <row r="7947" spans="23:28" ht="70.5" customHeight="1">
      <c r="W7947" s="829">
        <f t="shared" si="705"/>
        <v>0</v>
      </c>
      <c r="X7947" s="828">
        <f t="shared" si="706"/>
        <v>0</v>
      </c>
      <c r="Y7947" s="1069">
        <f>[5]building!Y7938</f>
        <v>0</v>
      </c>
      <c r="Z7947" s="749">
        <f t="shared" si="707"/>
        <v>0</v>
      </c>
      <c r="AA7947" s="1071"/>
      <c r="AB7947" s="1071"/>
    </row>
    <row r="7948" spans="23:28" ht="70.5" customHeight="1">
      <c r="W7948" s="829">
        <f t="shared" si="705"/>
        <v>0</v>
      </c>
      <c r="X7948" s="828">
        <f t="shared" si="706"/>
        <v>0</v>
      </c>
      <c r="Y7948" s="1069">
        <f>[5]building!Y7939</f>
        <v>0</v>
      </c>
      <c r="Z7948" s="749">
        <f t="shared" si="707"/>
        <v>0</v>
      </c>
      <c r="AA7948" s="1071"/>
      <c r="AB7948" s="1071"/>
    </row>
    <row r="7949" spans="23:28" ht="70.5" customHeight="1">
      <c r="W7949" s="829">
        <f t="shared" si="705"/>
        <v>0</v>
      </c>
      <c r="X7949" s="828">
        <f t="shared" si="706"/>
        <v>0</v>
      </c>
      <c r="Y7949" s="1069">
        <f>[5]building!Y7940</f>
        <v>0</v>
      </c>
      <c r="Z7949" s="749">
        <f t="shared" si="707"/>
        <v>0</v>
      </c>
      <c r="AA7949" s="1071"/>
      <c r="AB7949" s="1071"/>
    </row>
    <row r="7950" spans="23:28" ht="70.5" customHeight="1">
      <c r="W7950" s="829">
        <f t="shared" si="705"/>
        <v>0</v>
      </c>
      <c r="X7950" s="828">
        <f t="shared" si="706"/>
        <v>0</v>
      </c>
      <c r="Y7950" s="1069">
        <f>[5]building!Y7941</f>
        <v>0</v>
      </c>
      <c r="Z7950" s="749">
        <f t="shared" si="707"/>
        <v>0</v>
      </c>
      <c r="AA7950" s="1071"/>
      <c r="AB7950" s="1071"/>
    </row>
    <row r="7951" spans="23:28" ht="70.5" customHeight="1">
      <c r="W7951" s="829">
        <f t="shared" si="705"/>
        <v>0</v>
      </c>
      <c r="X7951" s="828">
        <f t="shared" si="706"/>
        <v>0</v>
      </c>
      <c r="Y7951" s="1069">
        <f>[5]building!Y7942</f>
        <v>0</v>
      </c>
      <c r="Z7951" s="749">
        <f t="shared" si="707"/>
        <v>0</v>
      </c>
      <c r="AA7951" s="1071"/>
      <c r="AB7951" s="1071"/>
    </row>
    <row r="7952" spans="23:28" ht="70.5" customHeight="1">
      <c r="W7952" s="829">
        <f t="shared" si="705"/>
        <v>0</v>
      </c>
      <c r="X7952" s="828">
        <f t="shared" si="706"/>
        <v>0</v>
      </c>
      <c r="Y7952" s="1069">
        <f>[5]building!Y7943</f>
        <v>0</v>
      </c>
      <c r="Z7952" s="749">
        <f t="shared" si="707"/>
        <v>0</v>
      </c>
      <c r="AA7952" s="1071"/>
      <c r="AB7952" s="1071"/>
    </row>
    <row r="7953" spans="23:28" ht="70.5" customHeight="1">
      <c r="W7953" s="829">
        <f t="shared" si="705"/>
        <v>0</v>
      </c>
      <c r="X7953" s="828">
        <f t="shared" si="706"/>
        <v>0</v>
      </c>
      <c r="Y7953" s="1069">
        <f>[5]building!Y7944</f>
        <v>0</v>
      </c>
      <c r="Z7953" s="749">
        <f t="shared" si="707"/>
        <v>0</v>
      </c>
      <c r="AA7953" s="1071"/>
      <c r="AB7953" s="1071"/>
    </row>
    <row r="7954" spans="23:28" ht="70.5" customHeight="1">
      <c r="W7954" s="829">
        <f t="shared" si="705"/>
        <v>0</v>
      </c>
      <c r="X7954" s="828">
        <f t="shared" si="706"/>
        <v>0</v>
      </c>
      <c r="Y7954" s="1069">
        <f>[5]building!Y7945</f>
        <v>0</v>
      </c>
      <c r="Z7954" s="749">
        <f t="shared" si="707"/>
        <v>0</v>
      </c>
      <c r="AA7954" s="1071"/>
      <c r="AB7954" s="1071"/>
    </row>
    <row r="7955" spans="23:28" ht="70.5" customHeight="1">
      <c r="W7955" s="829">
        <f t="shared" si="705"/>
        <v>0</v>
      </c>
      <c r="X7955" s="828">
        <f t="shared" si="706"/>
        <v>0</v>
      </c>
      <c r="Y7955" s="1069">
        <f>[5]building!Y7946</f>
        <v>0</v>
      </c>
      <c r="Z7955" s="749">
        <f t="shared" si="707"/>
        <v>0</v>
      </c>
      <c r="AA7955" s="1071"/>
      <c r="AB7955" s="1071"/>
    </row>
    <row r="7956" spans="23:28" ht="70.5" customHeight="1">
      <c r="W7956" s="829">
        <f t="shared" si="705"/>
        <v>0</v>
      </c>
      <c r="X7956" s="828">
        <f t="shared" si="706"/>
        <v>0</v>
      </c>
      <c r="Y7956" s="1069">
        <f>[5]building!Y7947</f>
        <v>0</v>
      </c>
      <c r="Z7956" s="749">
        <f t="shared" si="707"/>
        <v>0</v>
      </c>
      <c r="AA7956" s="1071"/>
      <c r="AB7956" s="1071"/>
    </row>
    <row r="7957" spans="23:28" ht="70.5" customHeight="1">
      <c r="W7957" s="829">
        <f t="shared" si="705"/>
        <v>0</v>
      </c>
      <c r="X7957" s="828">
        <f t="shared" si="706"/>
        <v>0</v>
      </c>
      <c r="Y7957" s="1069">
        <f>[5]building!Y7948</f>
        <v>0</v>
      </c>
      <c r="Z7957" s="749">
        <f t="shared" si="707"/>
        <v>0</v>
      </c>
      <c r="AA7957" s="1071"/>
      <c r="AB7957" s="1071"/>
    </row>
    <row r="7958" spans="23:28" ht="70.5" customHeight="1">
      <c r="W7958" s="829">
        <f t="shared" si="705"/>
        <v>0</v>
      </c>
      <c r="X7958" s="828">
        <f t="shared" si="706"/>
        <v>0</v>
      </c>
      <c r="Y7958" s="1069">
        <f>[5]building!Y7949</f>
        <v>0</v>
      </c>
      <c r="Z7958" s="749">
        <f t="shared" si="707"/>
        <v>0</v>
      </c>
      <c r="AA7958" s="1071"/>
      <c r="AB7958" s="1071"/>
    </row>
    <row r="7959" spans="23:28" ht="70.5" customHeight="1">
      <c r="W7959" s="829">
        <f t="shared" si="705"/>
        <v>0</v>
      </c>
      <c r="X7959" s="828">
        <f t="shared" si="706"/>
        <v>0</v>
      </c>
      <c r="Y7959" s="1069">
        <f>[5]building!Y7950</f>
        <v>0</v>
      </c>
      <c r="Z7959" s="749">
        <f t="shared" si="707"/>
        <v>0</v>
      </c>
      <c r="AA7959" s="1071"/>
      <c r="AB7959" s="1071"/>
    </row>
    <row r="7960" spans="23:28" ht="70.5" customHeight="1">
      <c r="W7960" s="829">
        <f t="shared" si="705"/>
        <v>0</v>
      </c>
      <c r="X7960" s="828">
        <f t="shared" si="706"/>
        <v>0</v>
      </c>
      <c r="Y7960" s="1069">
        <f>[5]building!Y7951</f>
        <v>0</v>
      </c>
      <c r="Z7960" s="749">
        <f t="shared" si="707"/>
        <v>0</v>
      </c>
      <c r="AA7960" s="1071"/>
      <c r="AB7960" s="1071"/>
    </row>
    <row r="7961" spans="23:28" ht="70.5" customHeight="1">
      <c r="W7961" s="829">
        <f t="shared" si="705"/>
        <v>0</v>
      </c>
      <c r="X7961" s="828">
        <f t="shared" si="706"/>
        <v>0</v>
      </c>
      <c r="Y7961" s="1069">
        <f>[5]building!Y7952</f>
        <v>0</v>
      </c>
      <c r="Z7961" s="749">
        <f t="shared" si="707"/>
        <v>0</v>
      </c>
      <c r="AA7961" s="1071"/>
      <c r="AB7961" s="1071"/>
    </row>
    <row r="7962" spans="23:28" ht="70.5" customHeight="1">
      <c r="W7962" s="829">
        <f t="shared" si="705"/>
        <v>0</v>
      </c>
      <c r="X7962" s="828">
        <f t="shared" si="706"/>
        <v>0</v>
      </c>
      <c r="Y7962" s="1069">
        <f>[5]building!Y7953</f>
        <v>0</v>
      </c>
      <c r="Z7962" s="749">
        <f t="shared" si="707"/>
        <v>0</v>
      </c>
      <c r="AA7962" s="1071"/>
      <c r="AB7962" s="1071"/>
    </row>
    <row r="7963" spans="23:28" ht="70.5" customHeight="1">
      <c r="W7963" s="829">
        <f t="shared" si="705"/>
        <v>0</v>
      </c>
      <c r="X7963" s="828">
        <f t="shared" si="706"/>
        <v>0</v>
      </c>
      <c r="Y7963" s="1069">
        <f>[5]building!Y7954</f>
        <v>0</v>
      </c>
      <c r="Z7963" s="749">
        <f t="shared" si="707"/>
        <v>0</v>
      </c>
      <c r="AA7963" s="1071"/>
      <c r="AB7963" s="1071"/>
    </row>
    <row r="7964" spans="23:28" ht="70.5" customHeight="1">
      <c r="W7964" s="829">
        <f t="shared" si="705"/>
        <v>0</v>
      </c>
      <c r="X7964" s="828">
        <f t="shared" si="706"/>
        <v>0</v>
      </c>
      <c r="Y7964" s="1069">
        <f>[5]building!Y7955</f>
        <v>0</v>
      </c>
      <c r="Z7964" s="749">
        <f t="shared" si="707"/>
        <v>0</v>
      </c>
      <c r="AA7964" s="1071"/>
      <c r="AB7964" s="1071"/>
    </row>
    <row r="7965" spans="23:28" ht="70.5" customHeight="1">
      <c r="W7965" s="829">
        <f t="shared" si="705"/>
        <v>0</v>
      </c>
      <c r="X7965" s="828">
        <f t="shared" si="706"/>
        <v>0</v>
      </c>
      <c r="Y7965" s="1069">
        <f>[5]building!Y7956</f>
        <v>0</v>
      </c>
      <c r="Z7965" s="749">
        <f t="shared" si="707"/>
        <v>0</v>
      </c>
      <c r="AA7965" s="1071"/>
      <c r="AB7965" s="1071"/>
    </row>
    <row r="7966" spans="23:28" ht="70.5" customHeight="1">
      <c r="W7966" s="829">
        <f t="shared" ref="W7966:W8029" si="708">G7966+I7966+K7966+M7966+O7966+Q7966+S7966+U7966</f>
        <v>0</v>
      </c>
      <c r="X7966" s="828">
        <f t="shared" ref="X7966:X8029" si="709">W7966*C7966</f>
        <v>0</v>
      </c>
      <c r="Y7966" s="1069">
        <f>[5]building!Y7957</f>
        <v>0</v>
      </c>
      <c r="Z7966" s="749">
        <f t="shared" ref="Z7966:Z8029" si="710">Y7966*C7966</f>
        <v>0</v>
      </c>
      <c r="AA7966" s="1071"/>
      <c r="AB7966" s="1071"/>
    </row>
    <row r="7967" spans="23:28" ht="70.5" customHeight="1">
      <c r="W7967" s="829">
        <f t="shared" si="708"/>
        <v>0</v>
      </c>
      <c r="X7967" s="828">
        <f t="shared" si="709"/>
        <v>0</v>
      </c>
      <c r="Y7967" s="1069">
        <f>[5]building!Y7958</f>
        <v>0</v>
      </c>
      <c r="Z7967" s="749">
        <f t="shared" si="710"/>
        <v>0</v>
      </c>
      <c r="AA7967" s="1071"/>
      <c r="AB7967" s="1071"/>
    </row>
    <row r="7968" spans="23:28" ht="70.5" customHeight="1">
      <c r="W7968" s="829">
        <f t="shared" si="708"/>
        <v>0</v>
      </c>
      <c r="X7968" s="828">
        <f t="shared" si="709"/>
        <v>0</v>
      </c>
      <c r="Y7968" s="1069">
        <f>[5]building!Y7959</f>
        <v>0</v>
      </c>
      <c r="Z7968" s="749">
        <f t="shared" si="710"/>
        <v>0</v>
      </c>
      <c r="AA7968" s="1071"/>
      <c r="AB7968" s="1071"/>
    </row>
    <row r="7969" spans="23:28" ht="70.5" customHeight="1">
      <c r="W7969" s="829">
        <f t="shared" si="708"/>
        <v>0</v>
      </c>
      <c r="X7969" s="828">
        <f t="shared" si="709"/>
        <v>0</v>
      </c>
      <c r="Y7969" s="1069">
        <f>[5]building!Y7960</f>
        <v>0</v>
      </c>
      <c r="Z7969" s="749">
        <f t="shared" si="710"/>
        <v>0</v>
      </c>
      <c r="AA7969" s="1071"/>
      <c r="AB7969" s="1071"/>
    </row>
    <row r="7970" spans="23:28" ht="70.5" customHeight="1">
      <c r="W7970" s="829">
        <f t="shared" si="708"/>
        <v>0</v>
      </c>
      <c r="X7970" s="828">
        <f t="shared" si="709"/>
        <v>0</v>
      </c>
      <c r="Y7970" s="1069">
        <f>[5]building!Y7961</f>
        <v>0</v>
      </c>
      <c r="Z7970" s="749">
        <f t="shared" si="710"/>
        <v>0</v>
      </c>
      <c r="AA7970" s="1071"/>
      <c r="AB7970" s="1071"/>
    </row>
    <row r="7971" spans="23:28" ht="70.5" customHeight="1">
      <c r="W7971" s="829">
        <f t="shared" si="708"/>
        <v>0</v>
      </c>
      <c r="X7971" s="828">
        <f t="shared" si="709"/>
        <v>0</v>
      </c>
      <c r="Y7971" s="1069">
        <f>[5]building!Y7962</f>
        <v>0</v>
      </c>
      <c r="Z7971" s="749">
        <f t="shared" si="710"/>
        <v>0</v>
      </c>
      <c r="AA7971" s="1071"/>
      <c r="AB7971" s="1071"/>
    </row>
    <row r="7972" spans="23:28" ht="70.5" customHeight="1">
      <c r="W7972" s="829">
        <f t="shared" si="708"/>
        <v>0</v>
      </c>
      <c r="X7972" s="828">
        <f t="shared" si="709"/>
        <v>0</v>
      </c>
      <c r="Y7972" s="1069">
        <f>[5]building!Y7963</f>
        <v>0</v>
      </c>
      <c r="Z7972" s="749">
        <f t="shared" si="710"/>
        <v>0</v>
      </c>
      <c r="AA7972" s="1071"/>
      <c r="AB7972" s="1071"/>
    </row>
    <row r="7973" spans="23:28" ht="70.5" customHeight="1">
      <c r="W7973" s="829">
        <f t="shared" si="708"/>
        <v>0</v>
      </c>
      <c r="X7973" s="828">
        <f t="shared" si="709"/>
        <v>0</v>
      </c>
      <c r="Y7973" s="1069">
        <f>[5]building!Y7964</f>
        <v>0</v>
      </c>
      <c r="Z7973" s="749">
        <f t="shared" si="710"/>
        <v>0</v>
      </c>
      <c r="AA7973" s="1071"/>
      <c r="AB7973" s="1071"/>
    </row>
    <row r="7974" spans="23:28" ht="70.5" customHeight="1">
      <c r="W7974" s="829">
        <f t="shared" si="708"/>
        <v>0</v>
      </c>
      <c r="X7974" s="828">
        <f t="shared" si="709"/>
        <v>0</v>
      </c>
      <c r="Y7974" s="1069">
        <f>[5]building!Y7965</f>
        <v>0</v>
      </c>
      <c r="Z7974" s="749">
        <f t="shared" si="710"/>
        <v>0</v>
      </c>
      <c r="AA7974" s="1071"/>
      <c r="AB7974" s="1071"/>
    </row>
    <row r="7975" spans="23:28" ht="70.5" customHeight="1">
      <c r="W7975" s="829">
        <f t="shared" si="708"/>
        <v>0</v>
      </c>
      <c r="X7975" s="828">
        <f t="shared" si="709"/>
        <v>0</v>
      </c>
      <c r="Y7975" s="1069">
        <f>[5]building!Y7966</f>
        <v>0</v>
      </c>
      <c r="Z7975" s="749">
        <f t="shared" si="710"/>
        <v>0</v>
      </c>
      <c r="AA7975" s="1071"/>
      <c r="AB7975" s="1071"/>
    </row>
    <row r="7976" spans="23:28" ht="70.5" customHeight="1">
      <c r="W7976" s="829">
        <f t="shared" si="708"/>
        <v>0</v>
      </c>
      <c r="X7976" s="828">
        <f t="shared" si="709"/>
        <v>0</v>
      </c>
      <c r="Y7976" s="1069">
        <f>[5]building!Y7967</f>
        <v>0</v>
      </c>
      <c r="Z7976" s="749">
        <f t="shared" si="710"/>
        <v>0</v>
      </c>
      <c r="AA7976" s="1071"/>
      <c r="AB7976" s="1071"/>
    </row>
    <row r="7977" spans="23:28" ht="70.5" customHeight="1">
      <c r="W7977" s="829">
        <f t="shared" si="708"/>
        <v>0</v>
      </c>
      <c r="X7977" s="828">
        <f t="shared" si="709"/>
        <v>0</v>
      </c>
      <c r="Y7977" s="1069">
        <f>[5]building!Y7968</f>
        <v>0</v>
      </c>
      <c r="Z7977" s="749">
        <f t="shared" si="710"/>
        <v>0</v>
      </c>
      <c r="AA7977" s="1071"/>
      <c r="AB7977" s="1071"/>
    </row>
    <row r="7978" spans="23:28" ht="70.5" customHeight="1">
      <c r="W7978" s="829">
        <f t="shared" si="708"/>
        <v>0</v>
      </c>
      <c r="X7978" s="828">
        <f t="shared" si="709"/>
        <v>0</v>
      </c>
      <c r="Y7978" s="1069">
        <f>[5]building!Y7969</f>
        <v>0</v>
      </c>
      <c r="Z7978" s="749">
        <f t="shared" si="710"/>
        <v>0</v>
      </c>
      <c r="AA7978" s="1071"/>
      <c r="AB7978" s="1071"/>
    </row>
    <row r="7979" spans="23:28" ht="70.5" customHeight="1">
      <c r="W7979" s="829">
        <f t="shared" si="708"/>
        <v>0</v>
      </c>
      <c r="X7979" s="828">
        <f t="shared" si="709"/>
        <v>0</v>
      </c>
      <c r="Y7979" s="1069">
        <f>[5]building!Y7970</f>
        <v>0</v>
      </c>
      <c r="Z7979" s="749">
        <f t="shared" si="710"/>
        <v>0</v>
      </c>
      <c r="AA7979" s="1071"/>
      <c r="AB7979" s="1071"/>
    </row>
    <row r="7980" spans="23:28" ht="70.5" customHeight="1">
      <c r="W7980" s="829">
        <f t="shared" si="708"/>
        <v>0</v>
      </c>
      <c r="X7980" s="828">
        <f t="shared" si="709"/>
        <v>0</v>
      </c>
      <c r="Y7980" s="1069">
        <f>[5]building!Y7971</f>
        <v>0</v>
      </c>
      <c r="Z7980" s="749">
        <f t="shared" si="710"/>
        <v>0</v>
      </c>
      <c r="AA7980" s="1071"/>
      <c r="AB7980" s="1071"/>
    </row>
    <row r="7981" spans="23:28" ht="70.5" customHeight="1">
      <c r="W7981" s="829">
        <f t="shared" si="708"/>
        <v>0</v>
      </c>
      <c r="X7981" s="828">
        <f t="shared" si="709"/>
        <v>0</v>
      </c>
      <c r="Y7981" s="1069">
        <f>[5]building!Y7972</f>
        <v>0</v>
      </c>
      <c r="Z7981" s="749">
        <f t="shared" si="710"/>
        <v>0</v>
      </c>
      <c r="AA7981" s="1071"/>
      <c r="AB7981" s="1071"/>
    </row>
    <row r="7982" spans="23:28" ht="70.5" customHeight="1">
      <c r="W7982" s="829">
        <f t="shared" si="708"/>
        <v>0</v>
      </c>
      <c r="X7982" s="828">
        <f t="shared" si="709"/>
        <v>0</v>
      </c>
      <c r="Y7982" s="1069">
        <f>[5]building!Y7973</f>
        <v>0</v>
      </c>
      <c r="Z7982" s="749">
        <f t="shared" si="710"/>
        <v>0</v>
      </c>
      <c r="AA7982" s="1071"/>
      <c r="AB7982" s="1071"/>
    </row>
    <row r="7983" spans="23:28" ht="70.5" customHeight="1">
      <c r="W7983" s="829">
        <f t="shared" si="708"/>
        <v>0</v>
      </c>
      <c r="X7983" s="828">
        <f t="shared" si="709"/>
        <v>0</v>
      </c>
      <c r="Y7983" s="1069">
        <f>[5]building!Y7974</f>
        <v>0</v>
      </c>
      <c r="Z7983" s="749">
        <f t="shared" si="710"/>
        <v>0</v>
      </c>
      <c r="AA7983" s="1071"/>
      <c r="AB7983" s="1071"/>
    </row>
    <row r="7984" spans="23:28" ht="70.5" customHeight="1">
      <c r="W7984" s="829">
        <f t="shared" si="708"/>
        <v>0</v>
      </c>
      <c r="X7984" s="828">
        <f t="shared" si="709"/>
        <v>0</v>
      </c>
      <c r="Y7984" s="1069">
        <f>[5]building!Y7975</f>
        <v>0</v>
      </c>
      <c r="Z7984" s="749">
        <f t="shared" si="710"/>
        <v>0</v>
      </c>
      <c r="AA7984" s="1071"/>
      <c r="AB7984" s="1071"/>
    </row>
    <row r="7985" spans="23:28" ht="70.5" customHeight="1">
      <c r="W7985" s="829">
        <f t="shared" si="708"/>
        <v>0</v>
      </c>
      <c r="X7985" s="828">
        <f t="shared" si="709"/>
        <v>0</v>
      </c>
      <c r="Y7985" s="1069">
        <f>[5]building!Y7976</f>
        <v>0</v>
      </c>
      <c r="Z7985" s="749">
        <f t="shared" si="710"/>
        <v>0</v>
      </c>
      <c r="AA7985" s="1071"/>
      <c r="AB7985" s="1071"/>
    </row>
    <row r="7986" spans="23:28" ht="70.5" customHeight="1">
      <c r="W7986" s="829">
        <f t="shared" si="708"/>
        <v>0</v>
      </c>
      <c r="X7986" s="828">
        <f t="shared" si="709"/>
        <v>0</v>
      </c>
      <c r="Y7986" s="1069">
        <f>[5]building!Y7977</f>
        <v>0</v>
      </c>
      <c r="Z7986" s="749">
        <f t="shared" si="710"/>
        <v>0</v>
      </c>
      <c r="AA7986" s="1071"/>
      <c r="AB7986" s="1071"/>
    </row>
    <row r="7987" spans="23:28" ht="70.5" customHeight="1">
      <c r="W7987" s="829">
        <f t="shared" si="708"/>
        <v>0</v>
      </c>
      <c r="X7987" s="828">
        <f t="shared" si="709"/>
        <v>0</v>
      </c>
      <c r="Y7987" s="1069">
        <f>[5]building!Y7978</f>
        <v>0</v>
      </c>
      <c r="Z7987" s="749">
        <f t="shared" si="710"/>
        <v>0</v>
      </c>
      <c r="AA7987" s="1071"/>
      <c r="AB7987" s="1071"/>
    </row>
    <row r="7988" spans="23:28" ht="70.5" customHeight="1">
      <c r="W7988" s="829">
        <f t="shared" si="708"/>
        <v>0</v>
      </c>
      <c r="X7988" s="828">
        <f t="shared" si="709"/>
        <v>0</v>
      </c>
      <c r="Y7988" s="1069">
        <f>[5]building!Y7979</f>
        <v>0</v>
      </c>
      <c r="Z7988" s="749">
        <f t="shared" si="710"/>
        <v>0</v>
      </c>
      <c r="AA7988" s="1071"/>
      <c r="AB7988" s="1071"/>
    </row>
    <row r="7989" spans="23:28" ht="70.5" customHeight="1">
      <c r="W7989" s="829">
        <f t="shared" si="708"/>
        <v>0</v>
      </c>
      <c r="X7989" s="828">
        <f t="shared" si="709"/>
        <v>0</v>
      </c>
      <c r="Y7989" s="1069">
        <f>[5]building!Y7980</f>
        <v>0</v>
      </c>
      <c r="Z7989" s="749">
        <f t="shared" si="710"/>
        <v>0</v>
      </c>
      <c r="AA7989" s="1071"/>
      <c r="AB7989" s="1071"/>
    </row>
    <row r="7990" spans="23:28" ht="70.5" customHeight="1">
      <c r="W7990" s="829">
        <f t="shared" si="708"/>
        <v>0</v>
      </c>
      <c r="X7990" s="828">
        <f t="shared" si="709"/>
        <v>0</v>
      </c>
      <c r="Y7990" s="1069">
        <f>[5]building!Y7981</f>
        <v>0</v>
      </c>
      <c r="Z7990" s="749">
        <f t="shared" si="710"/>
        <v>0</v>
      </c>
      <c r="AA7990" s="1071"/>
      <c r="AB7990" s="1071"/>
    </row>
    <row r="7991" spans="23:28" ht="70.5" customHeight="1">
      <c r="W7991" s="829">
        <f t="shared" si="708"/>
        <v>0</v>
      </c>
      <c r="X7991" s="828">
        <f t="shared" si="709"/>
        <v>0</v>
      </c>
      <c r="Y7991" s="1069">
        <f>[5]building!Y7982</f>
        <v>0</v>
      </c>
      <c r="Z7991" s="749">
        <f t="shared" si="710"/>
        <v>0</v>
      </c>
      <c r="AA7991" s="1071"/>
      <c r="AB7991" s="1071"/>
    </row>
    <row r="7992" spans="23:28" ht="70.5" customHeight="1">
      <c r="W7992" s="829">
        <f t="shared" si="708"/>
        <v>0</v>
      </c>
      <c r="X7992" s="828">
        <f t="shared" si="709"/>
        <v>0</v>
      </c>
      <c r="Y7992" s="1069">
        <f>[5]building!Y7983</f>
        <v>0</v>
      </c>
      <c r="Z7992" s="749">
        <f t="shared" si="710"/>
        <v>0</v>
      </c>
      <c r="AA7992" s="1071"/>
      <c r="AB7992" s="1071"/>
    </row>
    <row r="7993" spans="23:28" ht="70.5" customHeight="1">
      <c r="W7993" s="829">
        <f t="shared" si="708"/>
        <v>0</v>
      </c>
      <c r="X7993" s="828">
        <f t="shared" si="709"/>
        <v>0</v>
      </c>
      <c r="Y7993" s="1069">
        <f>[5]building!Y7984</f>
        <v>0</v>
      </c>
      <c r="Z7993" s="749">
        <f t="shared" si="710"/>
        <v>0</v>
      </c>
      <c r="AA7993" s="1071"/>
      <c r="AB7993" s="1071"/>
    </row>
    <row r="7994" spans="23:28" ht="70.5" customHeight="1">
      <c r="W7994" s="829">
        <f t="shared" si="708"/>
        <v>0</v>
      </c>
      <c r="X7994" s="828">
        <f t="shared" si="709"/>
        <v>0</v>
      </c>
      <c r="Y7994" s="1069">
        <f>[5]building!Y7985</f>
        <v>0</v>
      </c>
      <c r="Z7994" s="749">
        <f t="shared" si="710"/>
        <v>0</v>
      </c>
      <c r="AA7994" s="1071"/>
      <c r="AB7994" s="1071"/>
    </row>
    <row r="7995" spans="23:28" ht="70.5" customHeight="1">
      <c r="W7995" s="829">
        <f t="shared" si="708"/>
        <v>0</v>
      </c>
      <c r="X7995" s="828">
        <f t="shared" si="709"/>
        <v>0</v>
      </c>
      <c r="Y7995" s="1069">
        <f>[5]building!Y7986</f>
        <v>0</v>
      </c>
      <c r="Z7995" s="749">
        <f t="shared" si="710"/>
        <v>0</v>
      </c>
      <c r="AA7995" s="1071"/>
      <c r="AB7995" s="1071"/>
    </row>
    <row r="7996" spans="23:28" ht="70.5" customHeight="1">
      <c r="W7996" s="829">
        <f t="shared" si="708"/>
        <v>0</v>
      </c>
      <c r="X7996" s="828">
        <f t="shared" si="709"/>
        <v>0</v>
      </c>
      <c r="Y7996" s="1069">
        <f>[5]building!Y7987</f>
        <v>0</v>
      </c>
      <c r="Z7996" s="749">
        <f t="shared" si="710"/>
        <v>0</v>
      </c>
      <c r="AA7996" s="1071"/>
      <c r="AB7996" s="1071"/>
    </row>
    <row r="7997" spans="23:28" ht="70.5" customHeight="1">
      <c r="W7997" s="829">
        <f t="shared" si="708"/>
        <v>0</v>
      </c>
      <c r="X7997" s="828">
        <f t="shared" si="709"/>
        <v>0</v>
      </c>
      <c r="Y7997" s="1069">
        <f>[5]building!Y7988</f>
        <v>0</v>
      </c>
      <c r="Z7997" s="749">
        <f t="shared" si="710"/>
        <v>0</v>
      </c>
      <c r="AA7997" s="1071"/>
      <c r="AB7997" s="1071"/>
    </row>
    <row r="7998" spans="23:28" ht="70.5" customHeight="1">
      <c r="W7998" s="829">
        <f t="shared" si="708"/>
        <v>0</v>
      </c>
      <c r="X7998" s="828">
        <f t="shared" si="709"/>
        <v>0</v>
      </c>
      <c r="Y7998" s="1069">
        <f>[5]building!Y7989</f>
        <v>0</v>
      </c>
      <c r="Z7998" s="749">
        <f t="shared" si="710"/>
        <v>0</v>
      </c>
      <c r="AA7998" s="1071"/>
      <c r="AB7998" s="1071"/>
    </row>
    <row r="7999" spans="23:28" ht="70.5" customHeight="1">
      <c r="W7999" s="829">
        <f t="shared" si="708"/>
        <v>0</v>
      </c>
      <c r="X7999" s="828">
        <f t="shared" si="709"/>
        <v>0</v>
      </c>
      <c r="Y7999" s="1069">
        <f>[5]building!Y7990</f>
        <v>0</v>
      </c>
      <c r="Z7999" s="749">
        <f t="shared" si="710"/>
        <v>0</v>
      </c>
      <c r="AA7999" s="1071"/>
      <c r="AB7999" s="1071"/>
    </row>
    <row r="8000" spans="23:28" ht="70.5" customHeight="1">
      <c r="W8000" s="829">
        <f t="shared" si="708"/>
        <v>0</v>
      </c>
      <c r="X8000" s="828">
        <f t="shared" si="709"/>
        <v>0</v>
      </c>
      <c r="Y8000" s="1069">
        <f>[5]building!Y7991</f>
        <v>0</v>
      </c>
      <c r="Z8000" s="749">
        <f t="shared" si="710"/>
        <v>0</v>
      </c>
      <c r="AA8000" s="1071"/>
      <c r="AB8000" s="1071"/>
    </row>
    <row r="8001" spans="23:28" ht="70.5" customHeight="1">
      <c r="W8001" s="829">
        <f t="shared" si="708"/>
        <v>0</v>
      </c>
      <c r="X8001" s="828">
        <f t="shared" si="709"/>
        <v>0</v>
      </c>
      <c r="Y8001" s="1069">
        <f>[5]building!Y7992</f>
        <v>0</v>
      </c>
      <c r="Z8001" s="749">
        <f t="shared" si="710"/>
        <v>0</v>
      </c>
      <c r="AA8001" s="1071"/>
      <c r="AB8001" s="1071"/>
    </row>
    <row r="8002" spans="23:28" ht="70.5" customHeight="1">
      <c r="W8002" s="829">
        <f t="shared" si="708"/>
        <v>0</v>
      </c>
      <c r="X8002" s="828">
        <f t="shared" si="709"/>
        <v>0</v>
      </c>
      <c r="Y8002" s="1069">
        <f>[5]building!Y7993</f>
        <v>0</v>
      </c>
      <c r="Z8002" s="749">
        <f t="shared" si="710"/>
        <v>0</v>
      </c>
      <c r="AA8002" s="1071"/>
      <c r="AB8002" s="1071"/>
    </row>
    <row r="8003" spans="23:28" ht="70.5" customHeight="1">
      <c r="W8003" s="829">
        <f t="shared" si="708"/>
        <v>0</v>
      </c>
      <c r="X8003" s="828">
        <f t="shared" si="709"/>
        <v>0</v>
      </c>
      <c r="Y8003" s="1069">
        <f>[5]building!Y7994</f>
        <v>0</v>
      </c>
      <c r="Z8003" s="749">
        <f t="shared" si="710"/>
        <v>0</v>
      </c>
      <c r="AA8003" s="1071"/>
      <c r="AB8003" s="1071"/>
    </row>
    <row r="8004" spans="23:28" ht="70.5" customHeight="1">
      <c r="W8004" s="829">
        <f t="shared" si="708"/>
        <v>0</v>
      </c>
      <c r="X8004" s="828">
        <f t="shared" si="709"/>
        <v>0</v>
      </c>
      <c r="Y8004" s="1069">
        <f>[5]building!Y7995</f>
        <v>0</v>
      </c>
      <c r="Z8004" s="749">
        <f t="shared" si="710"/>
        <v>0</v>
      </c>
      <c r="AA8004" s="1071"/>
      <c r="AB8004" s="1071"/>
    </row>
    <row r="8005" spans="23:28" ht="70.5" customHeight="1">
      <c r="W8005" s="829">
        <f t="shared" si="708"/>
        <v>0</v>
      </c>
      <c r="X8005" s="828">
        <f t="shared" si="709"/>
        <v>0</v>
      </c>
      <c r="Y8005" s="1069">
        <f>[5]building!Y7996</f>
        <v>0</v>
      </c>
      <c r="Z8005" s="749">
        <f t="shared" si="710"/>
        <v>0</v>
      </c>
      <c r="AA8005" s="1071"/>
      <c r="AB8005" s="1071"/>
    </row>
    <row r="8006" spans="23:28" ht="70.5" customHeight="1">
      <c r="W8006" s="829">
        <f t="shared" si="708"/>
        <v>0</v>
      </c>
      <c r="X8006" s="828">
        <f t="shared" si="709"/>
        <v>0</v>
      </c>
      <c r="Y8006" s="1069">
        <f>[5]building!Y7997</f>
        <v>0</v>
      </c>
      <c r="Z8006" s="749">
        <f t="shared" si="710"/>
        <v>0</v>
      </c>
      <c r="AA8006" s="1071"/>
      <c r="AB8006" s="1071"/>
    </row>
    <row r="8007" spans="23:28" ht="70.5" customHeight="1">
      <c r="W8007" s="829">
        <f t="shared" si="708"/>
        <v>0</v>
      </c>
      <c r="X8007" s="828">
        <f t="shared" si="709"/>
        <v>0</v>
      </c>
      <c r="Y8007" s="1069">
        <f>[5]building!Y7998</f>
        <v>0</v>
      </c>
      <c r="Z8007" s="749">
        <f t="shared" si="710"/>
        <v>0</v>
      </c>
      <c r="AA8007" s="1071"/>
      <c r="AB8007" s="1071"/>
    </row>
    <row r="8008" spans="23:28" ht="70.5" customHeight="1">
      <c r="W8008" s="829">
        <f t="shared" si="708"/>
        <v>0</v>
      </c>
      <c r="X8008" s="828">
        <f t="shared" si="709"/>
        <v>0</v>
      </c>
      <c r="Y8008" s="1069">
        <f>[5]building!Y7999</f>
        <v>0</v>
      </c>
      <c r="Z8008" s="749">
        <f t="shared" si="710"/>
        <v>0</v>
      </c>
      <c r="AA8008" s="1071"/>
      <c r="AB8008" s="1071"/>
    </row>
    <row r="8009" spans="23:28" ht="70.5" customHeight="1">
      <c r="W8009" s="829">
        <f t="shared" si="708"/>
        <v>0</v>
      </c>
      <c r="X8009" s="828">
        <f t="shared" si="709"/>
        <v>0</v>
      </c>
      <c r="Y8009" s="1069">
        <f>[5]building!Y8000</f>
        <v>0</v>
      </c>
      <c r="Z8009" s="749">
        <f t="shared" si="710"/>
        <v>0</v>
      </c>
      <c r="AA8009" s="1071"/>
      <c r="AB8009" s="1071"/>
    </row>
    <row r="8010" spans="23:28" ht="70.5" customHeight="1">
      <c r="W8010" s="829">
        <f t="shared" si="708"/>
        <v>0</v>
      </c>
      <c r="X8010" s="828">
        <f t="shared" si="709"/>
        <v>0</v>
      </c>
      <c r="Y8010" s="1069">
        <f>[5]building!Y8001</f>
        <v>0</v>
      </c>
      <c r="Z8010" s="749">
        <f t="shared" si="710"/>
        <v>0</v>
      </c>
      <c r="AA8010" s="1071"/>
      <c r="AB8010" s="1071"/>
    </row>
    <row r="8011" spans="23:28" ht="70.5" customHeight="1">
      <c r="W8011" s="829">
        <f t="shared" si="708"/>
        <v>0</v>
      </c>
      <c r="X8011" s="828">
        <f t="shared" si="709"/>
        <v>0</v>
      </c>
      <c r="Y8011" s="1069">
        <f>[5]building!Y8002</f>
        <v>0</v>
      </c>
      <c r="Z8011" s="749">
        <f t="shared" si="710"/>
        <v>0</v>
      </c>
      <c r="AA8011" s="1071"/>
      <c r="AB8011" s="1071"/>
    </row>
    <row r="8012" spans="23:28" ht="70.5" customHeight="1">
      <c r="W8012" s="829">
        <f t="shared" si="708"/>
        <v>0</v>
      </c>
      <c r="X8012" s="828">
        <f t="shared" si="709"/>
        <v>0</v>
      </c>
      <c r="Y8012" s="1069">
        <f>[5]building!Y8003</f>
        <v>0</v>
      </c>
      <c r="Z8012" s="749">
        <f t="shared" si="710"/>
        <v>0</v>
      </c>
      <c r="AA8012" s="1071"/>
      <c r="AB8012" s="1071"/>
    </row>
    <row r="8013" spans="23:28" ht="70.5" customHeight="1">
      <c r="W8013" s="829">
        <f t="shared" si="708"/>
        <v>0</v>
      </c>
      <c r="X8013" s="828">
        <f t="shared" si="709"/>
        <v>0</v>
      </c>
      <c r="Y8013" s="1069">
        <f>[5]building!Y8004</f>
        <v>0</v>
      </c>
      <c r="Z8013" s="749">
        <f t="shared" si="710"/>
        <v>0</v>
      </c>
      <c r="AA8013" s="1071"/>
      <c r="AB8013" s="1071"/>
    </row>
    <row r="8014" spans="23:28" ht="70.5" customHeight="1">
      <c r="W8014" s="829">
        <f t="shared" si="708"/>
        <v>0</v>
      </c>
      <c r="X8014" s="828">
        <f t="shared" si="709"/>
        <v>0</v>
      </c>
      <c r="Y8014" s="1069">
        <f>[5]building!Y8005</f>
        <v>0</v>
      </c>
      <c r="Z8014" s="749">
        <f t="shared" si="710"/>
        <v>0</v>
      </c>
      <c r="AA8014" s="1071"/>
      <c r="AB8014" s="1071"/>
    </row>
    <row r="8015" spans="23:28" ht="70.5" customHeight="1">
      <c r="W8015" s="829">
        <f t="shared" si="708"/>
        <v>0</v>
      </c>
      <c r="X8015" s="828">
        <f t="shared" si="709"/>
        <v>0</v>
      </c>
      <c r="Y8015" s="1069">
        <f>[5]building!Y8006</f>
        <v>0</v>
      </c>
      <c r="Z8015" s="749">
        <f t="shared" si="710"/>
        <v>0</v>
      </c>
      <c r="AA8015" s="1071"/>
      <c r="AB8015" s="1071"/>
    </row>
    <row r="8016" spans="23:28" ht="70.5" customHeight="1">
      <c r="W8016" s="829">
        <f t="shared" si="708"/>
        <v>0</v>
      </c>
      <c r="X8016" s="828">
        <f t="shared" si="709"/>
        <v>0</v>
      </c>
      <c r="Y8016" s="1069">
        <f>[5]building!Y8007</f>
        <v>0</v>
      </c>
      <c r="Z8016" s="749">
        <f t="shared" si="710"/>
        <v>0</v>
      </c>
      <c r="AA8016" s="1071"/>
      <c r="AB8016" s="1071"/>
    </row>
    <row r="8017" spans="23:28" ht="70.5" customHeight="1">
      <c r="W8017" s="829">
        <f t="shared" si="708"/>
        <v>0</v>
      </c>
      <c r="X8017" s="828">
        <f t="shared" si="709"/>
        <v>0</v>
      </c>
      <c r="Y8017" s="1069">
        <f>[5]building!Y8008</f>
        <v>0</v>
      </c>
      <c r="Z8017" s="749">
        <f t="shared" si="710"/>
        <v>0</v>
      </c>
      <c r="AA8017" s="1071"/>
      <c r="AB8017" s="1071"/>
    </row>
    <row r="8018" spans="23:28" ht="70.5" customHeight="1">
      <c r="W8018" s="829">
        <f t="shared" si="708"/>
        <v>0</v>
      </c>
      <c r="X8018" s="828">
        <f t="shared" si="709"/>
        <v>0</v>
      </c>
      <c r="Y8018" s="1069">
        <f>[5]building!Y8009</f>
        <v>0</v>
      </c>
      <c r="Z8018" s="749">
        <f t="shared" si="710"/>
        <v>0</v>
      </c>
      <c r="AA8018" s="1071"/>
      <c r="AB8018" s="1071"/>
    </row>
    <row r="8019" spans="23:28" ht="70.5" customHeight="1">
      <c r="W8019" s="829">
        <f t="shared" si="708"/>
        <v>0</v>
      </c>
      <c r="X8019" s="828">
        <f t="shared" si="709"/>
        <v>0</v>
      </c>
      <c r="Y8019" s="1069">
        <f>[5]building!Y8010</f>
        <v>0</v>
      </c>
      <c r="Z8019" s="749">
        <f t="shared" si="710"/>
        <v>0</v>
      </c>
      <c r="AA8019" s="1071"/>
      <c r="AB8019" s="1071"/>
    </row>
    <row r="8020" spans="23:28" ht="70.5" customHeight="1">
      <c r="W8020" s="829">
        <f t="shared" si="708"/>
        <v>0</v>
      </c>
      <c r="X8020" s="828">
        <f t="shared" si="709"/>
        <v>0</v>
      </c>
      <c r="Y8020" s="1069">
        <f>[5]building!Y8011</f>
        <v>0</v>
      </c>
      <c r="Z8020" s="749">
        <f t="shared" si="710"/>
        <v>0</v>
      </c>
      <c r="AA8020" s="1071"/>
      <c r="AB8020" s="1071"/>
    </row>
    <row r="8021" spans="23:28" ht="70.5" customHeight="1">
      <c r="W8021" s="829">
        <f t="shared" si="708"/>
        <v>0</v>
      </c>
      <c r="X8021" s="828">
        <f t="shared" si="709"/>
        <v>0</v>
      </c>
      <c r="Y8021" s="1069">
        <f>[5]building!Y8012</f>
        <v>0</v>
      </c>
      <c r="Z8021" s="749">
        <f t="shared" si="710"/>
        <v>0</v>
      </c>
      <c r="AA8021" s="1071"/>
      <c r="AB8021" s="1071"/>
    </row>
    <row r="8022" spans="23:28" ht="70.5" customHeight="1">
      <c r="W8022" s="829">
        <f t="shared" si="708"/>
        <v>0</v>
      </c>
      <c r="X8022" s="828">
        <f t="shared" si="709"/>
        <v>0</v>
      </c>
      <c r="Y8022" s="1069">
        <f>[5]building!Y8013</f>
        <v>0</v>
      </c>
      <c r="Z8022" s="749">
        <f t="shared" si="710"/>
        <v>0</v>
      </c>
      <c r="AA8022" s="1071"/>
      <c r="AB8022" s="1071"/>
    </row>
    <row r="8023" spans="23:28" ht="70.5" customHeight="1">
      <c r="W8023" s="829">
        <f t="shared" si="708"/>
        <v>0</v>
      </c>
      <c r="X8023" s="828">
        <f t="shared" si="709"/>
        <v>0</v>
      </c>
      <c r="Y8023" s="1069">
        <f>[5]building!Y8014</f>
        <v>0</v>
      </c>
      <c r="Z8023" s="749">
        <f t="shared" si="710"/>
        <v>0</v>
      </c>
      <c r="AA8023" s="1071"/>
      <c r="AB8023" s="1071"/>
    </row>
    <row r="8024" spans="23:28" ht="70.5" customHeight="1">
      <c r="W8024" s="829">
        <f t="shared" si="708"/>
        <v>0</v>
      </c>
      <c r="X8024" s="828">
        <f t="shared" si="709"/>
        <v>0</v>
      </c>
      <c r="Y8024" s="1069">
        <f>[5]building!Y8015</f>
        <v>0</v>
      </c>
      <c r="Z8024" s="749">
        <f t="shared" si="710"/>
        <v>0</v>
      </c>
      <c r="AA8024" s="1071"/>
      <c r="AB8024" s="1071"/>
    </row>
    <row r="8025" spans="23:28" ht="70.5" customHeight="1">
      <c r="W8025" s="829">
        <f t="shared" si="708"/>
        <v>0</v>
      </c>
      <c r="X8025" s="828">
        <f t="shared" si="709"/>
        <v>0</v>
      </c>
      <c r="Y8025" s="1069">
        <f>[5]building!Y8016</f>
        <v>0</v>
      </c>
      <c r="Z8025" s="749">
        <f t="shared" si="710"/>
        <v>0</v>
      </c>
      <c r="AA8025" s="1071"/>
      <c r="AB8025" s="1071"/>
    </row>
    <row r="8026" spans="23:28" ht="70.5" customHeight="1">
      <c r="W8026" s="829">
        <f t="shared" si="708"/>
        <v>0</v>
      </c>
      <c r="X8026" s="828">
        <f t="shared" si="709"/>
        <v>0</v>
      </c>
      <c r="Y8026" s="1069">
        <f>[5]building!Y8017</f>
        <v>0</v>
      </c>
      <c r="Z8026" s="749">
        <f t="shared" si="710"/>
        <v>0</v>
      </c>
      <c r="AA8026" s="1071"/>
      <c r="AB8026" s="1071"/>
    </row>
    <row r="8027" spans="23:28" ht="70.5" customHeight="1">
      <c r="W8027" s="829">
        <f t="shared" si="708"/>
        <v>0</v>
      </c>
      <c r="X8027" s="828">
        <f t="shared" si="709"/>
        <v>0</v>
      </c>
      <c r="Y8027" s="1069">
        <f>[5]building!Y8018</f>
        <v>0</v>
      </c>
      <c r="Z8027" s="749">
        <f t="shared" si="710"/>
        <v>0</v>
      </c>
      <c r="AA8027" s="1071"/>
      <c r="AB8027" s="1071"/>
    </row>
    <row r="8028" spans="23:28" ht="70.5" customHeight="1">
      <c r="W8028" s="829">
        <f t="shared" si="708"/>
        <v>0</v>
      </c>
      <c r="X8028" s="828">
        <f t="shared" si="709"/>
        <v>0</v>
      </c>
      <c r="Y8028" s="1069">
        <f>[5]building!Y8019</f>
        <v>0</v>
      </c>
      <c r="Z8028" s="749">
        <f t="shared" si="710"/>
        <v>0</v>
      </c>
      <c r="AA8028" s="1071"/>
      <c r="AB8028" s="1071"/>
    </row>
    <row r="8029" spans="23:28" ht="70.5" customHeight="1">
      <c r="W8029" s="829">
        <f t="shared" si="708"/>
        <v>0</v>
      </c>
      <c r="X8029" s="828">
        <f t="shared" si="709"/>
        <v>0</v>
      </c>
      <c r="Y8029" s="1069">
        <f>[5]building!Y8020</f>
        <v>0</v>
      </c>
      <c r="Z8029" s="749">
        <f t="shared" si="710"/>
        <v>0</v>
      </c>
      <c r="AA8029" s="1071"/>
      <c r="AB8029" s="1071"/>
    </row>
    <row r="8030" spans="23:28" ht="70.5" customHeight="1">
      <c r="W8030" s="829">
        <f t="shared" ref="W8030:W8093" si="711">G8030+I8030+K8030+M8030+O8030+Q8030+S8030+U8030</f>
        <v>0</v>
      </c>
      <c r="X8030" s="828">
        <f t="shared" ref="X8030:X8093" si="712">W8030*C8030</f>
        <v>0</v>
      </c>
      <c r="Y8030" s="1069">
        <f>[5]building!Y8021</f>
        <v>0</v>
      </c>
      <c r="Z8030" s="749">
        <f t="shared" ref="Z8030:Z8093" si="713">Y8030*C8030</f>
        <v>0</v>
      </c>
      <c r="AA8030" s="1071"/>
      <c r="AB8030" s="1071"/>
    </row>
    <row r="8031" spans="23:28" ht="70.5" customHeight="1">
      <c r="W8031" s="829">
        <f t="shared" si="711"/>
        <v>0</v>
      </c>
      <c r="X8031" s="828">
        <f t="shared" si="712"/>
        <v>0</v>
      </c>
      <c r="Y8031" s="1069">
        <f>[5]building!Y8022</f>
        <v>0</v>
      </c>
      <c r="Z8031" s="749">
        <f t="shared" si="713"/>
        <v>0</v>
      </c>
      <c r="AA8031" s="1071"/>
      <c r="AB8031" s="1071"/>
    </row>
    <row r="8032" spans="23:28" ht="70.5" customHeight="1">
      <c r="W8032" s="829">
        <f t="shared" si="711"/>
        <v>0</v>
      </c>
      <c r="X8032" s="828">
        <f t="shared" si="712"/>
        <v>0</v>
      </c>
      <c r="Y8032" s="1069">
        <f>[5]building!Y8023</f>
        <v>0</v>
      </c>
      <c r="Z8032" s="749">
        <f t="shared" si="713"/>
        <v>0</v>
      </c>
      <c r="AA8032" s="1071"/>
      <c r="AB8032" s="1071"/>
    </row>
    <row r="8033" spans="23:28" ht="70.5" customHeight="1">
      <c r="W8033" s="829">
        <f t="shared" si="711"/>
        <v>0</v>
      </c>
      <c r="X8033" s="828">
        <f t="shared" si="712"/>
        <v>0</v>
      </c>
      <c r="Y8033" s="1069">
        <f>[5]building!Y8024</f>
        <v>0</v>
      </c>
      <c r="Z8033" s="749">
        <f t="shared" si="713"/>
        <v>0</v>
      </c>
      <c r="AA8033" s="1071"/>
      <c r="AB8033" s="1071"/>
    </row>
    <row r="8034" spans="23:28" ht="70.5" customHeight="1">
      <c r="W8034" s="829">
        <f t="shared" si="711"/>
        <v>0</v>
      </c>
      <c r="X8034" s="828">
        <f t="shared" si="712"/>
        <v>0</v>
      </c>
      <c r="Y8034" s="1069">
        <f>[5]building!Y8025</f>
        <v>0</v>
      </c>
      <c r="Z8034" s="749">
        <f t="shared" si="713"/>
        <v>0</v>
      </c>
      <c r="AA8034" s="1071"/>
      <c r="AB8034" s="1071"/>
    </row>
    <row r="8035" spans="23:28" ht="70.5" customHeight="1">
      <c r="W8035" s="829">
        <f t="shared" si="711"/>
        <v>0</v>
      </c>
      <c r="X8035" s="828">
        <f t="shared" si="712"/>
        <v>0</v>
      </c>
      <c r="Y8035" s="1069">
        <f>[5]building!Y8026</f>
        <v>0</v>
      </c>
      <c r="Z8035" s="749">
        <f t="shared" si="713"/>
        <v>0</v>
      </c>
      <c r="AA8035" s="1071"/>
      <c r="AB8035" s="1071"/>
    </row>
    <row r="8036" spans="23:28" ht="70.5" customHeight="1">
      <c r="W8036" s="829">
        <f t="shared" si="711"/>
        <v>0</v>
      </c>
      <c r="X8036" s="828">
        <f t="shared" si="712"/>
        <v>0</v>
      </c>
      <c r="Y8036" s="1069">
        <f>[5]building!Y8027</f>
        <v>0</v>
      </c>
      <c r="Z8036" s="749">
        <f t="shared" si="713"/>
        <v>0</v>
      </c>
      <c r="AA8036" s="1071"/>
      <c r="AB8036" s="1071"/>
    </row>
    <row r="8037" spans="23:28" ht="70.5" customHeight="1">
      <c r="W8037" s="829">
        <f t="shared" si="711"/>
        <v>0</v>
      </c>
      <c r="X8037" s="828">
        <f t="shared" si="712"/>
        <v>0</v>
      </c>
      <c r="Y8037" s="1069">
        <f>[5]building!Y8028</f>
        <v>0</v>
      </c>
      <c r="Z8037" s="749">
        <f t="shared" si="713"/>
        <v>0</v>
      </c>
      <c r="AA8037" s="1071"/>
      <c r="AB8037" s="1071"/>
    </row>
    <row r="8038" spans="23:28" ht="70.5" customHeight="1">
      <c r="W8038" s="829">
        <f t="shared" si="711"/>
        <v>0</v>
      </c>
      <c r="X8038" s="828">
        <f t="shared" si="712"/>
        <v>0</v>
      </c>
      <c r="Y8038" s="1069">
        <f>[5]building!Y8029</f>
        <v>0</v>
      </c>
      <c r="Z8038" s="749">
        <f t="shared" si="713"/>
        <v>0</v>
      </c>
      <c r="AA8038" s="1071"/>
      <c r="AB8038" s="1071"/>
    </row>
    <row r="8039" spans="23:28" ht="70.5" customHeight="1">
      <c r="W8039" s="829">
        <f t="shared" si="711"/>
        <v>0</v>
      </c>
      <c r="X8039" s="828">
        <f t="shared" si="712"/>
        <v>0</v>
      </c>
      <c r="Y8039" s="1069">
        <f>[5]building!Y8030</f>
        <v>0</v>
      </c>
      <c r="Z8039" s="749">
        <f t="shared" si="713"/>
        <v>0</v>
      </c>
      <c r="AA8039" s="1071"/>
      <c r="AB8039" s="1071"/>
    </row>
    <row r="8040" spans="23:28" ht="70.5" customHeight="1">
      <c r="W8040" s="829">
        <f t="shared" si="711"/>
        <v>0</v>
      </c>
      <c r="X8040" s="828">
        <f t="shared" si="712"/>
        <v>0</v>
      </c>
      <c r="Y8040" s="1069">
        <f>[5]building!Y8031</f>
        <v>0</v>
      </c>
      <c r="Z8040" s="749">
        <f t="shared" si="713"/>
        <v>0</v>
      </c>
      <c r="AA8040" s="1071"/>
      <c r="AB8040" s="1071"/>
    </row>
    <row r="8041" spans="23:28" ht="70.5" customHeight="1">
      <c r="W8041" s="829">
        <f t="shared" si="711"/>
        <v>0</v>
      </c>
      <c r="X8041" s="828">
        <f t="shared" si="712"/>
        <v>0</v>
      </c>
      <c r="Y8041" s="1069">
        <f>[5]building!Y8032</f>
        <v>0</v>
      </c>
      <c r="Z8041" s="749">
        <f t="shared" si="713"/>
        <v>0</v>
      </c>
      <c r="AA8041" s="1071"/>
      <c r="AB8041" s="1071"/>
    </row>
    <row r="8042" spans="23:28" ht="70.5" customHeight="1">
      <c r="W8042" s="829">
        <f t="shared" si="711"/>
        <v>0</v>
      </c>
      <c r="X8042" s="828">
        <f t="shared" si="712"/>
        <v>0</v>
      </c>
      <c r="Y8042" s="1069">
        <f>[5]building!Y8033</f>
        <v>0</v>
      </c>
      <c r="Z8042" s="749">
        <f t="shared" si="713"/>
        <v>0</v>
      </c>
      <c r="AA8042" s="1071"/>
      <c r="AB8042" s="1071"/>
    </row>
    <row r="8043" spans="23:28" ht="70.5" customHeight="1">
      <c r="W8043" s="829">
        <f t="shared" si="711"/>
        <v>0</v>
      </c>
      <c r="X8043" s="828">
        <f t="shared" si="712"/>
        <v>0</v>
      </c>
      <c r="Y8043" s="1069">
        <f>[5]building!Y8034</f>
        <v>0</v>
      </c>
      <c r="Z8043" s="749">
        <f t="shared" si="713"/>
        <v>0</v>
      </c>
      <c r="AA8043" s="1071"/>
      <c r="AB8043" s="1071"/>
    </row>
    <row r="8044" spans="23:28" ht="70.5" customHeight="1">
      <c r="W8044" s="829">
        <f t="shared" si="711"/>
        <v>0</v>
      </c>
      <c r="X8044" s="828">
        <f t="shared" si="712"/>
        <v>0</v>
      </c>
      <c r="Y8044" s="1069">
        <f>[5]building!Y8035</f>
        <v>0</v>
      </c>
      <c r="Z8044" s="749">
        <f t="shared" si="713"/>
        <v>0</v>
      </c>
      <c r="AA8044" s="1071"/>
      <c r="AB8044" s="1071"/>
    </row>
    <row r="8045" spans="23:28" ht="70.5" customHeight="1">
      <c r="W8045" s="829">
        <f t="shared" si="711"/>
        <v>0</v>
      </c>
      <c r="X8045" s="828">
        <f t="shared" si="712"/>
        <v>0</v>
      </c>
      <c r="Y8045" s="1069">
        <f>[5]building!Y8036</f>
        <v>0</v>
      </c>
      <c r="Z8045" s="749">
        <f t="shared" si="713"/>
        <v>0</v>
      </c>
      <c r="AA8045" s="1071"/>
      <c r="AB8045" s="1071"/>
    </row>
    <row r="8046" spans="23:28" ht="70.5" customHeight="1">
      <c r="W8046" s="829">
        <f t="shared" si="711"/>
        <v>0</v>
      </c>
      <c r="X8046" s="828">
        <f t="shared" si="712"/>
        <v>0</v>
      </c>
      <c r="Y8046" s="1069">
        <f>[5]building!Y8037</f>
        <v>0</v>
      </c>
      <c r="Z8046" s="749">
        <f t="shared" si="713"/>
        <v>0</v>
      </c>
      <c r="AA8046" s="1071"/>
      <c r="AB8046" s="1071"/>
    </row>
    <row r="8047" spans="23:28" ht="70.5" customHeight="1">
      <c r="W8047" s="829">
        <f t="shared" si="711"/>
        <v>0</v>
      </c>
      <c r="X8047" s="828">
        <f t="shared" si="712"/>
        <v>0</v>
      </c>
      <c r="Y8047" s="1069">
        <f>[5]building!Y8038</f>
        <v>0</v>
      </c>
      <c r="Z8047" s="749">
        <f t="shared" si="713"/>
        <v>0</v>
      </c>
      <c r="AA8047" s="1071"/>
      <c r="AB8047" s="1071"/>
    </row>
    <row r="8048" spans="23:28" ht="70.5" customHeight="1">
      <c r="W8048" s="829">
        <f t="shared" si="711"/>
        <v>0</v>
      </c>
      <c r="X8048" s="828">
        <f t="shared" si="712"/>
        <v>0</v>
      </c>
      <c r="Y8048" s="1069">
        <f>[5]building!Y8039</f>
        <v>0</v>
      </c>
      <c r="Z8048" s="749">
        <f t="shared" si="713"/>
        <v>0</v>
      </c>
      <c r="AA8048" s="1071"/>
      <c r="AB8048" s="1071"/>
    </row>
    <row r="8049" spans="23:28" ht="70.5" customHeight="1">
      <c r="W8049" s="829">
        <f t="shared" si="711"/>
        <v>0</v>
      </c>
      <c r="X8049" s="828">
        <f t="shared" si="712"/>
        <v>0</v>
      </c>
      <c r="Y8049" s="1069">
        <f>[5]building!Y8040</f>
        <v>0</v>
      </c>
      <c r="Z8049" s="749">
        <f t="shared" si="713"/>
        <v>0</v>
      </c>
      <c r="AA8049" s="1071"/>
      <c r="AB8049" s="1071"/>
    </row>
    <row r="8050" spans="23:28" ht="70.5" customHeight="1">
      <c r="W8050" s="829">
        <f t="shared" si="711"/>
        <v>0</v>
      </c>
      <c r="X8050" s="828">
        <f t="shared" si="712"/>
        <v>0</v>
      </c>
      <c r="Y8050" s="1069">
        <f>[5]building!Y8041</f>
        <v>0</v>
      </c>
      <c r="Z8050" s="749">
        <f t="shared" si="713"/>
        <v>0</v>
      </c>
      <c r="AA8050" s="1071"/>
      <c r="AB8050" s="1071"/>
    </row>
    <row r="8051" spans="23:28" ht="70.5" customHeight="1">
      <c r="W8051" s="829">
        <f t="shared" si="711"/>
        <v>0</v>
      </c>
      <c r="X8051" s="828">
        <f t="shared" si="712"/>
        <v>0</v>
      </c>
      <c r="Y8051" s="1069">
        <f>[5]building!Y8042</f>
        <v>0</v>
      </c>
      <c r="Z8051" s="749">
        <f t="shared" si="713"/>
        <v>0</v>
      </c>
      <c r="AA8051" s="1071"/>
      <c r="AB8051" s="1071"/>
    </row>
    <row r="8052" spans="23:28" ht="70.5" customHeight="1">
      <c r="W8052" s="829">
        <f t="shared" si="711"/>
        <v>0</v>
      </c>
      <c r="X8052" s="828">
        <f t="shared" si="712"/>
        <v>0</v>
      </c>
      <c r="Y8052" s="1069">
        <f>[5]building!Y8043</f>
        <v>0</v>
      </c>
      <c r="Z8052" s="749">
        <f t="shared" si="713"/>
        <v>0</v>
      </c>
      <c r="AA8052" s="1071"/>
      <c r="AB8052" s="1071"/>
    </row>
    <row r="8053" spans="23:28" ht="70.5" customHeight="1">
      <c r="W8053" s="829">
        <f t="shared" si="711"/>
        <v>0</v>
      </c>
      <c r="X8053" s="828">
        <f t="shared" si="712"/>
        <v>0</v>
      </c>
      <c r="Y8053" s="1069">
        <f>[5]building!Y8044</f>
        <v>0</v>
      </c>
      <c r="Z8053" s="749">
        <f t="shared" si="713"/>
        <v>0</v>
      </c>
      <c r="AA8053" s="1071"/>
      <c r="AB8053" s="1071"/>
    </row>
    <row r="8054" spans="23:28" ht="70.5" customHeight="1">
      <c r="W8054" s="829">
        <f t="shared" si="711"/>
        <v>0</v>
      </c>
      <c r="X8054" s="828">
        <f t="shared" si="712"/>
        <v>0</v>
      </c>
      <c r="Y8054" s="1069">
        <f>[5]building!Y8045</f>
        <v>0</v>
      </c>
      <c r="Z8054" s="749">
        <f t="shared" si="713"/>
        <v>0</v>
      </c>
      <c r="AA8054" s="1071"/>
      <c r="AB8054" s="1071"/>
    </row>
    <row r="8055" spans="23:28" ht="70.5" customHeight="1">
      <c r="W8055" s="829">
        <f t="shared" si="711"/>
        <v>0</v>
      </c>
      <c r="X8055" s="828">
        <f t="shared" si="712"/>
        <v>0</v>
      </c>
      <c r="Y8055" s="1069">
        <f>[5]building!Y8046</f>
        <v>0</v>
      </c>
      <c r="Z8055" s="749">
        <f t="shared" si="713"/>
        <v>0</v>
      </c>
      <c r="AA8055" s="1071"/>
      <c r="AB8055" s="1071"/>
    </row>
    <row r="8056" spans="23:28" ht="70.5" customHeight="1">
      <c r="W8056" s="829">
        <f t="shared" si="711"/>
        <v>0</v>
      </c>
      <c r="X8056" s="828">
        <f t="shared" si="712"/>
        <v>0</v>
      </c>
      <c r="Y8056" s="1069">
        <f>[5]building!Y8047</f>
        <v>0</v>
      </c>
      <c r="Z8056" s="749">
        <f t="shared" si="713"/>
        <v>0</v>
      </c>
      <c r="AA8056" s="1071"/>
      <c r="AB8056" s="1071"/>
    </row>
    <row r="8057" spans="23:28" ht="70.5" customHeight="1">
      <c r="W8057" s="829">
        <f t="shared" si="711"/>
        <v>0</v>
      </c>
      <c r="X8057" s="828">
        <f t="shared" si="712"/>
        <v>0</v>
      </c>
      <c r="Y8057" s="1069">
        <f>[5]building!Y8048</f>
        <v>0</v>
      </c>
      <c r="Z8057" s="749">
        <f t="shared" si="713"/>
        <v>0</v>
      </c>
      <c r="AA8057" s="1071"/>
      <c r="AB8057" s="1071"/>
    </row>
    <row r="8058" spans="23:28" ht="70.5" customHeight="1">
      <c r="W8058" s="829">
        <f t="shared" si="711"/>
        <v>0</v>
      </c>
      <c r="X8058" s="828">
        <f t="shared" si="712"/>
        <v>0</v>
      </c>
      <c r="Y8058" s="1069">
        <f>[5]building!Y8049</f>
        <v>0</v>
      </c>
      <c r="Z8058" s="749">
        <f t="shared" si="713"/>
        <v>0</v>
      </c>
      <c r="AA8058" s="1071"/>
      <c r="AB8058" s="1071"/>
    </row>
    <row r="8059" spans="23:28" ht="70.5" customHeight="1">
      <c r="W8059" s="829">
        <f t="shared" si="711"/>
        <v>0</v>
      </c>
      <c r="X8059" s="828">
        <f t="shared" si="712"/>
        <v>0</v>
      </c>
      <c r="Y8059" s="1069">
        <f>[5]building!Y8050</f>
        <v>0</v>
      </c>
      <c r="Z8059" s="749">
        <f t="shared" si="713"/>
        <v>0</v>
      </c>
      <c r="AA8059" s="1071"/>
      <c r="AB8059" s="1071"/>
    </row>
    <row r="8060" spans="23:28" ht="70.5" customHeight="1">
      <c r="W8060" s="829">
        <f t="shared" si="711"/>
        <v>0</v>
      </c>
      <c r="X8060" s="828">
        <f t="shared" si="712"/>
        <v>0</v>
      </c>
      <c r="Y8060" s="1069">
        <f>[5]building!Y8051</f>
        <v>0</v>
      </c>
      <c r="Z8060" s="749">
        <f t="shared" si="713"/>
        <v>0</v>
      </c>
      <c r="AA8060" s="1071"/>
      <c r="AB8060" s="1071"/>
    </row>
    <row r="8061" spans="23:28" ht="70.5" customHeight="1">
      <c r="W8061" s="829">
        <f t="shared" si="711"/>
        <v>0</v>
      </c>
      <c r="X8061" s="828">
        <f t="shared" si="712"/>
        <v>0</v>
      </c>
      <c r="Y8061" s="1069">
        <f>[5]building!Y8052</f>
        <v>0</v>
      </c>
      <c r="Z8061" s="749">
        <f t="shared" si="713"/>
        <v>0</v>
      </c>
      <c r="AA8061" s="1071"/>
      <c r="AB8061" s="1071"/>
    </row>
    <row r="8062" spans="23:28" ht="70.5" customHeight="1">
      <c r="W8062" s="829">
        <f t="shared" si="711"/>
        <v>0</v>
      </c>
      <c r="X8062" s="828">
        <f t="shared" si="712"/>
        <v>0</v>
      </c>
      <c r="Y8062" s="1069">
        <f>[5]building!Y8053</f>
        <v>0</v>
      </c>
      <c r="Z8062" s="749">
        <f t="shared" si="713"/>
        <v>0</v>
      </c>
      <c r="AA8062" s="1071"/>
      <c r="AB8062" s="1071"/>
    </row>
    <row r="8063" spans="23:28" ht="70.5" customHeight="1">
      <c r="W8063" s="829">
        <f t="shared" si="711"/>
        <v>0</v>
      </c>
      <c r="X8063" s="828">
        <f t="shared" si="712"/>
        <v>0</v>
      </c>
      <c r="Y8063" s="1069">
        <f>[5]building!Y8054</f>
        <v>0</v>
      </c>
      <c r="Z8063" s="749">
        <f t="shared" si="713"/>
        <v>0</v>
      </c>
      <c r="AA8063" s="1071"/>
      <c r="AB8063" s="1071"/>
    </row>
    <row r="8064" spans="23:28" ht="70.5" customHeight="1">
      <c r="W8064" s="829">
        <f t="shared" si="711"/>
        <v>0</v>
      </c>
      <c r="X8064" s="828">
        <f t="shared" si="712"/>
        <v>0</v>
      </c>
      <c r="Y8064" s="1069">
        <f>[5]building!Y8055</f>
        <v>0</v>
      </c>
      <c r="Z8064" s="749">
        <f t="shared" si="713"/>
        <v>0</v>
      </c>
      <c r="AA8064" s="1071"/>
      <c r="AB8064" s="1071"/>
    </row>
    <row r="8065" spans="23:28" ht="70.5" customHeight="1">
      <c r="W8065" s="829">
        <f t="shared" si="711"/>
        <v>0</v>
      </c>
      <c r="X8065" s="828">
        <f t="shared" si="712"/>
        <v>0</v>
      </c>
      <c r="Y8065" s="1069">
        <f>[5]building!Y8056</f>
        <v>0</v>
      </c>
      <c r="Z8065" s="749">
        <f t="shared" si="713"/>
        <v>0</v>
      </c>
      <c r="AA8065" s="1071"/>
      <c r="AB8065" s="1071"/>
    </row>
    <row r="8066" spans="23:28" ht="70.5" customHeight="1">
      <c r="W8066" s="829">
        <f t="shared" si="711"/>
        <v>0</v>
      </c>
      <c r="X8066" s="828">
        <f t="shared" si="712"/>
        <v>0</v>
      </c>
      <c r="Y8066" s="1069">
        <f>[5]building!Y8057</f>
        <v>0</v>
      </c>
      <c r="Z8066" s="749">
        <f t="shared" si="713"/>
        <v>0</v>
      </c>
      <c r="AA8066" s="1071"/>
      <c r="AB8066" s="1071"/>
    </row>
    <row r="8067" spans="23:28" ht="70.5" customHeight="1">
      <c r="W8067" s="829">
        <f t="shared" si="711"/>
        <v>0</v>
      </c>
      <c r="X8067" s="828">
        <f t="shared" si="712"/>
        <v>0</v>
      </c>
      <c r="Y8067" s="1069">
        <f>[5]building!Y8058</f>
        <v>0</v>
      </c>
      <c r="Z8067" s="749">
        <f t="shared" si="713"/>
        <v>0</v>
      </c>
      <c r="AA8067" s="1071"/>
      <c r="AB8067" s="1071"/>
    </row>
    <row r="8068" spans="23:28" ht="70.5" customHeight="1">
      <c r="W8068" s="829">
        <f t="shared" si="711"/>
        <v>0</v>
      </c>
      <c r="X8068" s="828">
        <f t="shared" si="712"/>
        <v>0</v>
      </c>
      <c r="Y8068" s="1069">
        <f>[5]building!Y8059</f>
        <v>0</v>
      </c>
      <c r="Z8068" s="749">
        <f t="shared" si="713"/>
        <v>0</v>
      </c>
      <c r="AA8068" s="1071"/>
      <c r="AB8068" s="1071"/>
    </row>
    <row r="8069" spans="23:28" ht="70.5" customHeight="1">
      <c r="W8069" s="829">
        <f t="shared" si="711"/>
        <v>0</v>
      </c>
      <c r="X8069" s="828">
        <f t="shared" si="712"/>
        <v>0</v>
      </c>
      <c r="Y8069" s="1069">
        <f>[5]building!Y8060</f>
        <v>0</v>
      </c>
      <c r="Z8069" s="749">
        <f t="shared" si="713"/>
        <v>0</v>
      </c>
      <c r="AA8069" s="1071"/>
      <c r="AB8069" s="1071"/>
    </row>
    <row r="8070" spans="23:28" ht="70.5" customHeight="1">
      <c r="W8070" s="829">
        <f t="shared" si="711"/>
        <v>0</v>
      </c>
      <c r="X8070" s="828">
        <f t="shared" si="712"/>
        <v>0</v>
      </c>
      <c r="Y8070" s="1069">
        <f>[5]building!Y8061</f>
        <v>0</v>
      </c>
      <c r="Z8070" s="749">
        <f t="shared" si="713"/>
        <v>0</v>
      </c>
      <c r="AA8070" s="1071"/>
      <c r="AB8070" s="1071"/>
    </row>
    <row r="8071" spans="23:28" ht="70.5" customHeight="1">
      <c r="W8071" s="829">
        <f t="shared" si="711"/>
        <v>0</v>
      </c>
      <c r="X8071" s="828">
        <f t="shared" si="712"/>
        <v>0</v>
      </c>
      <c r="Y8071" s="1069">
        <f>[5]building!Y8062</f>
        <v>0</v>
      </c>
      <c r="Z8071" s="749">
        <f t="shared" si="713"/>
        <v>0</v>
      </c>
      <c r="AA8071" s="1071"/>
      <c r="AB8071" s="1071"/>
    </row>
    <row r="8072" spans="23:28" ht="70.5" customHeight="1">
      <c r="W8072" s="829">
        <f t="shared" si="711"/>
        <v>0</v>
      </c>
      <c r="X8072" s="828">
        <f t="shared" si="712"/>
        <v>0</v>
      </c>
      <c r="Y8072" s="1069">
        <f>[5]building!Y8063</f>
        <v>0</v>
      </c>
      <c r="Z8072" s="749">
        <f t="shared" si="713"/>
        <v>0</v>
      </c>
      <c r="AA8072" s="1071"/>
      <c r="AB8072" s="1071"/>
    </row>
    <row r="8073" spans="23:28" ht="70.5" customHeight="1">
      <c r="W8073" s="829">
        <f t="shared" si="711"/>
        <v>0</v>
      </c>
      <c r="X8073" s="828">
        <f t="shared" si="712"/>
        <v>0</v>
      </c>
      <c r="Y8073" s="1069">
        <f>[5]building!Y8064</f>
        <v>0</v>
      </c>
      <c r="Z8073" s="749">
        <f t="shared" si="713"/>
        <v>0</v>
      </c>
      <c r="AA8073" s="1071"/>
      <c r="AB8073" s="1071"/>
    </row>
    <row r="8074" spans="23:28" ht="70.5" customHeight="1">
      <c r="W8074" s="829">
        <f t="shared" si="711"/>
        <v>0</v>
      </c>
      <c r="X8074" s="828">
        <f t="shared" si="712"/>
        <v>0</v>
      </c>
      <c r="Y8074" s="1069">
        <f>[5]building!Y8065</f>
        <v>0</v>
      </c>
      <c r="Z8074" s="749">
        <f t="shared" si="713"/>
        <v>0</v>
      </c>
      <c r="AA8074" s="1071"/>
      <c r="AB8074" s="1071"/>
    </row>
    <row r="8075" spans="23:28" ht="70.5" customHeight="1">
      <c r="W8075" s="829">
        <f t="shared" si="711"/>
        <v>0</v>
      </c>
      <c r="X8075" s="828">
        <f t="shared" si="712"/>
        <v>0</v>
      </c>
      <c r="Y8075" s="1069">
        <f>[5]building!Y8066</f>
        <v>0</v>
      </c>
      <c r="Z8075" s="749">
        <f t="shared" si="713"/>
        <v>0</v>
      </c>
      <c r="AA8075" s="1071"/>
      <c r="AB8075" s="1071"/>
    </row>
    <row r="8076" spans="23:28" ht="70.5" customHeight="1">
      <c r="W8076" s="829">
        <f t="shared" si="711"/>
        <v>0</v>
      </c>
      <c r="X8076" s="828">
        <f t="shared" si="712"/>
        <v>0</v>
      </c>
      <c r="Y8076" s="1069">
        <f>[5]building!Y8067</f>
        <v>0</v>
      </c>
      <c r="Z8076" s="749">
        <f t="shared" si="713"/>
        <v>0</v>
      </c>
      <c r="AA8076" s="1071"/>
      <c r="AB8076" s="1071"/>
    </row>
    <row r="8077" spans="23:28" ht="70.5" customHeight="1">
      <c r="W8077" s="829">
        <f t="shared" si="711"/>
        <v>0</v>
      </c>
      <c r="X8077" s="828">
        <f t="shared" si="712"/>
        <v>0</v>
      </c>
      <c r="Y8077" s="1069">
        <f>[5]building!Y8068</f>
        <v>0</v>
      </c>
      <c r="Z8077" s="749">
        <f t="shared" si="713"/>
        <v>0</v>
      </c>
      <c r="AA8077" s="1071"/>
      <c r="AB8077" s="1071"/>
    </row>
    <row r="8078" spans="23:28" ht="70.5" customHeight="1">
      <c r="W8078" s="829">
        <f t="shared" si="711"/>
        <v>0</v>
      </c>
      <c r="X8078" s="828">
        <f t="shared" si="712"/>
        <v>0</v>
      </c>
      <c r="Y8078" s="1069">
        <f>[5]building!Y8069</f>
        <v>0</v>
      </c>
      <c r="Z8078" s="749">
        <f t="shared" si="713"/>
        <v>0</v>
      </c>
      <c r="AA8078" s="1071"/>
      <c r="AB8078" s="1071"/>
    </row>
    <row r="8079" spans="23:28" ht="70.5" customHeight="1">
      <c r="W8079" s="829">
        <f t="shared" si="711"/>
        <v>0</v>
      </c>
      <c r="X8079" s="828">
        <f t="shared" si="712"/>
        <v>0</v>
      </c>
      <c r="Y8079" s="1069">
        <f>[5]building!Y8070</f>
        <v>0</v>
      </c>
      <c r="Z8079" s="749">
        <f t="shared" si="713"/>
        <v>0</v>
      </c>
      <c r="AA8079" s="1071"/>
      <c r="AB8079" s="1071"/>
    </row>
    <row r="8080" spans="23:28" ht="70.5" customHeight="1">
      <c r="W8080" s="829">
        <f t="shared" si="711"/>
        <v>0</v>
      </c>
      <c r="X8080" s="828">
        <f t="shared" si="712"/>
        <v>0</v>
      </c>
      <c r="Y8080" s="1069">
        <f>[5]building!Y8071</f>
        <v>0</v>
      </c>
      <c r="Z8080" s="749">
        <f t="shared" si="713"/>
        <v>0</v>
      </c>
      <c r="AA8080" s="1071"/>
      <c r="AB8080" s="1071"/>
    </row>
    <row r="8081" spans="23:28" ht="70.5" customHeight="1">
      <c r="W8081" s="829">
        <f t="shared" si="711"/>
        <v>0</v>
      </c>
      <c r="X8081" s="828">
        <f t="shared" si="712"/>
        <v>0</v>
      </c>
      <c r="Y8081" s="1069">
        <f>[5]building!Y8072</f>
        <v>0</v>
      </c>
      <c r="Z8081" s="749">
        <f t="shared" si="713"/>
        <v>0</v>
      </c>
      <c r="AA8081" s="1071"/>
      <c r="AB8081" s="1071"/>
    </row>
    <row r="8082" spans="23:28" ht="70.5" customHeight="1">
      <c r="W8082" s="829">
        <f t="shared" si="711"/>
        <v>0</v>
      </c>
      <c r="X8082" s="828">
        <f t="shared" si="712"/>
        <v>0</v>
      </c>
      <c r="Y8082" s="1069">
        <f>[5]building!Y8073</f>
        <v>0</v>
      </c>
      <c r="Z8082" s="749">
        <f t="shared" si="713"/>
        <v>0</v>
      </c>
      <c r="AA8082" s="1071"/>
      <c r="AB8082" s="1071"/>
    </row>
    <row r="8083" spans="23:28" ht="70.5" customHeight="1">
      <c r="W8083" s="829">
        <f t="shared" si="711"/>
        <v>0</v>
      </c>
      <c r="X8083" s="828">
        <f t="shared" si="712"/>
        <v>0</v>
      </c>
      <c r="Y8083" s="1069">
        <f>[5]building!Y8074</f>
        <v>0</v>
      </c>
      <c r="Z8083" s="749">
        <f t="shared" si="713"/>
        <v>0</v>
      </c>
      <c r="AA8083" s="1071"/>
      <c r="AB8083" s="1071"/>
    </row>
    <row r="8084" spans="23:28" ht="70.5" customHeight="1">
      <c r="W8084" s="829">
        <f t="shared" si="711"/>
        <v>0</v>
      </c>
      <c r="X8084" s="828">
        <f t="shared" si="712"/>
        <v>0</v>
      </c>
      <c r="Y8084" s="1069">
        <f>[5]building!Y8075</f>
        <v>0</v>
      </c>
      <c r="Z8084" s="749">
        <f t="shared" si="713"/>
        <v>0</v>
      </c>
      <c r="AA8084" s="1071"/>
      <c r="AB8084" s="1071"/>
    </row>
    <row r="8085" spans="23:28" ht="70.5" customHeight="1">
      <c r="W8085" s="829">
        <f t="shared" si="711"/>
        <v>0</v>
      </c>
      <c r="X8085" s="828">
        <f t="shared" si="712"/>
        <v>0</v>
      </c>
      <c r="Y8085" s="1069">
        <f>[5]building!Y8076</f>
        <v>0</v>
      </c>
      <c r="Z8085" s="749">
        <f t="shared" si="713"/>
        <v>0</v>
      </c>
      <c r="AA8085" s="1071"/>
      <c r="AB8085" s="1071"/>
    </row>
    <row r="8086" spans="23:28" ht="70.5" customHeight="1">
      <c r="W8086" s="829">
        <f t="shared" si="711"/>
        <v>0</v>
      </c>
      <c r="X8086" s="828">
        <f t="shared" si="712"/>
        <v>0</v>
      </c>
      <c r="Y8086" s="1069">
        <f>[5]building!Y8077</f>
        <v>0</v>
      </c>
      <c r="Z8086" s="749">
        <f t="shared" si="713"/>
        <v>0</v>
      </c>
      <c r="AA8086" s="1071"/>
      <c r="AB8086" s="1071"/>
    </row>
    <row r="8087" spans="23:28" ht="70.5" customHeight="1">
      <c r="W8087" s="829">
        <f t="shared" si="711"/>
        <v>0</v>
      </c>
      <c r="X8087" s="828">
        <f t="shared" si="712"/>
        <v>0</v>
      </c>
      <c r="Y8087" s="1069">
        <f>[5]building!Y8078</f>
        <v>0</v>
      </c>
      <c r="Z8087" s="749">
        <f t="shared" si="713"/>
        <v>0</v>
      </c>
      <c r="AA8087" s="1071"/>
      <c r="AB8087" s="1071"/>
    </row>
    <row r="8088" spans="23:28" ht="70.5" customHeight="1">
      <c r="W8088" s="829">
        <f t="shared" si="711"/>
        <v>0</v>
      </c>
      <c r="X8088" s="828">
        <f t="shared" si="712"/>
        <v>0</v>
      </c>
      <c r="Y8088" s="1069">
        <f>[5]building!Y8079</f>
        <v>0</v>
      </c>
      <c r="Z8088" s="749">
        <f t="shared" si="713"/>
        <v>0</v>
      </c>
      <c r="AA8088" s="1071"/>
      <c r="AB8088" s="1071"/>
    </row>
    <row r="8089" spans="23:28" ht="70.5" customHeight="1">
      <c r="W8089" s="829">
        <f t="shared" si="711"/>
        <v>0</v>
      </c>
      <c r="X8089" s="828">
        <f t="shared" si="712"/>
        <v>0</v>
      </c>
      <c r="Y8089" s="1069">
        <f>[5]building!Y8080</f>
        <v>0</v>
      </c>
      <c r="Z8089" s="749">
        <f t="shared" si="713"/>
        <v>0</v>
      </c>
      <c r="AA8089" s="1071"/>
      <c r="AB8089" s="1071"/>
    </row>
    <row r="8090" spans="23:28" ht="70.5" customHeight="1">
      <c r="W8090" s="829">
        <f t="shared" si="711"/>
        <v>0</v>
      </c>
      <c r="X8090" s="828">
        <f t="shared" si="712"/>
        <v>0</v>
      </c>
      <c r="Y8090" s="1069">
        <f>[5]building!Y8081</f>
        <v>0</v>
      </c>
      <c r="Z8090" s="749">
        <f t="shared" si="713"/>
        <v>0</v>
      </c>
      <c r="AA8090" s="1071"/>
      <c r="AB8090" s="1071"/>
    </row>
    <row r="8091" spans="23:28" ht="70.5" customHeight="1">
      <c r="W8091" s="829">
        <f t="shared" si="711"/>
        <v>0</v>
      </c>
      <c r="X8091" s="828">
        <f t="shared" si="712"/>
        <v>0</v>
      </c>
      <c r="Y8091" s="1069">
        <f>[5]building!Y8082</f>
        <v>0</v>
      </c>
      <c r="Z8091" s="749">
        <f t="shared" si="713"/>
        <v>0</v>
      </c>
      <c r="AA8091" s="1071"/>
      <c r="AB8091" s="1071"/>
    </row>
    <row r="8092" spans="23:28" ht="70.5" customHeight="1">
      <c r="W8092" s="829">
        <f t="shared" si="711"/>
        <v>0</v>
      </c>
      <c r="X8092" s="828">
        <f t="shared" si="712"/>
        <v>0</v>
      </c>
      <c r="Y8092" s="1069">
        <f>[5]building!Y8083</f>
        <v>0</v>
      </c>
      <c r="Z8092" s="749">
        <f t="shared" si="713"/>
        <v>0</v>
      </c>
      <c r="AA8092" s="1071"/>
      <c r="AB8092" s="1071"/>
    </row>
    <row r="8093" spans="23:28" ht="70.5" customHeight="1">
      <c r="W8093" s="829">
        <f t="shared" si="711"/>
        <v>0</v>
      </c>
      <c r="X8093" s="828">
        <f t="shared" si="712"/>
        <v>0</v>
      </c>
      <c r="Y8093" s="1069">
        <f>[5]building!Y8084</f>
        <v>0</v>
      </c>
      <c r="Z8093" s="749">
        <f t="shared" si="713"/>
        <v>0</v>
      </c>
      <c r="AA8093" s="1071"/>
      <c r="AB8093" s="1071"/>
    </row>
    <row r="8094" spans="23:28" ht="70.5" customHeight="1">
      <c r="W8094" s="829">
        <f t="shared" ref="W8094:W8157" si="714">G8094+I8094+K8094+M8094+O8094+Q8094+S8094+U8094</f>
        <v>0</v>
      </c>
      <c r="X8094" s="828">
        <f t="shared" ref="X8094:X8157" si="715">W8094*C8094</f>
        <v>0</v>
      </c>
      <c r="Y8094" s="1069">
        <f>[5]building!Y8085</f>
        <v>0</v>
      </c>
      <c r="Z8094" s="749">
        <f t="shared" ref="Z8094:Z8157" si="716">Y8094*C8094</f>
        <v>0</v>
      </c>
      <c r="AA8094" s="1071"/>
      <c r="AB8094" s="1071"/>
    </row>
    <row r="8095" spans="23:28" ht="70.5" customHeight="1">
      <c r="W8095" s="829">
        <f t="shared" si="714"/>
        <v>0</v>
      </c>
      <c r="X8095" s="828">
        <f t="shared" si="715"/>
        <v>0</v>
      </c>
      <c r="Y8095" s="1069">
        <f>[5]building!Y8086</f>
        <v>0</v>
      </c>
      <c r="Z8095" s="749">
        <f t="shared" si="716"/>
        <v>0</v>
      </c>
      <c r="AA8095" s="1071"/>
      <c r="AB8095" s="1071"/>
    </row>
    <row r="8096" spans="23:28" ht="70.5" customHeight="1">
      <c r="W8096" s="829">
        <f t="shared" si="714"/>
        <v>0</v>
      </c>
      <c r="X8096" s="828">
        <f t="shared" si="715"/>
        <v>0</v>
      </c>
      <c r="Y8096" s="1069">
        <f>[5]building!Y8087</f>
        <v>0</v>
      </c>
      <c r="Z8096" s="749">
        <f t="shared" si="716"/>
        <v>0</v>
      </c>
      <c r="AA8096" s="1071"/>
      <c r="AB8096" s="1071"/>
    </row>
    <row r="8097" spans="23:28" ht="70.5" customHeight="1">
      <c r="W8097" s="829">
        <f t="shared" si="714"/>
        <v>0</v>
      </c>
      <c r="X8097" s="828">
        <f t="shared" si="715"/>
        <v>0</v>
      </c>
      <c r="Y8097" s="1069">
        <f>[5]building!Y8088</f>
        <v>0</v>
      </c>
      <c r="Z8097" s="749">
        <f t="shared" si="716"/>
        <v>0</v>
      </c>
      <c r="AA8097" s="1071"/>
      <c r="AB8097" s="1071"/>
    </row>
    <row r="8098" spans="23:28" ht="70.5" customHeight="1">
      <c r="W8098" s="829">
        <f t="shared" si="714"/>
        <v>0</v>
      </c>
      <c r="X8098" s="828">
        <f t="shared" si="715"/>
        <v>0</v>
      </c>
      <c r="Y8098" s="1069">
        <f>[5]building!Y8089</f>
        <v>0</v>
      </c>
      <c r="Z8098" s="749">
        <f t="shared" si="716"/>
        <v>0</v>
      </c>
      <c r="AA8098" s="1071"/>
      <c r="AB8098" s="1071"/>
    </row>
    <row r="8099" spans="23:28" ht="70.5" customHeight="1">
      <c r="W8099" s="829">
        <f t="shared" si="714"/>
        <v>0</v>
      </c>
      <c r="X8099" s="828">
        <f t="shared" si="715"/>
        <v>0</v>
      </c>
      <c r="Y8099" s="1069">
        <f>[5]building!Y8090</f>
        <v>0</v>
      </c>
      <c r="Z8099" s="749">
        <f t="shared" si="716"/>
        <v>0</v>
      </c>
      <c r="AA8099" s="1071"/>
      <c r="AB8099" s="1071"/>
    </row>
    <row r="8100" spans="23:28" ht="70.5" customHeight="1">
      <c r="W8100" s="829">
        <f t="shared" si="714"/>
        <v>0</v>
      </c>
      <c r="X8100" s="828">
        <f t="shared" si="715"/>
        <v>0</v>
      </c>
      <c r="Y8100" s="1069">
        <f>[5]building!Y8091</f>
        <v>0</v>
      </c>
      <c r="Z8100" s="749">
        <f t="shared" si="716"/>
        <v>0</v>
      </c>
      <c r="AA8100" s="1071"/>
      <c r="AB8100" s="1071"/>
    </row>
    <row r="8101" spans="23:28" ht="70.5" customHeight="1">
      <c r="W8101" s="829">
        <f t="shared" si="714"/>
        <v>0</v>
      </c>
      <c r="X8101" s="828">
        <f t="shared" si="715"/>
        <v>0</v>
      </c>
      <c r="Y8101" s="1069">
        <f>[5]building!Y8092</f>
        <v>0</v>
      </c>
      <c r="Z8101" s="749">
        <f t="shared" si="716"/>
        <v>0</v>
      </c>
      <c r="AA8101" s="1071"/>
      <c r="AB8101" s="1071"/>
    </row>
    <row r="8102" spans="23:28" ht="70.5" customHeight="1">
      <c r="W8102" s="829">
        <f t="shared" si="714"/>
        <v>0</v>
      </c>
      <c r="X8102" s="828">
        <f t="shared" si="715"/>
        <v>0</v>
      </c>
      <c r="Y8102" s="1069">
        <f>[5]building!Y8093</f>
        <v>0</v>
      </c>
      <c r="Z8102" s="749">
        <f t="shared" si="716"/>
        <v>0</v>
      </c>
      <c r="AA8102" s="1071"/>
      <c r="AB8102" s="1071"/>
    </row>
    <row r="8103" spans="23:28" ht="70.5" customHeight="1">
      <c r="W8103" s="829">
        <f t="shared" si="714"/>
        <v>0</v>
      </c>
      <c r="X8103" s="828">
        <f t="shared" si="715"/>
        <v>0</v>
      </c>
      <c r="Y8103" s="1069">
        <f>[5]building!Y8094</f>
        <v>0</v>
      </c>
      <c r="Z8103" s="749">
        <f t="shared" si="716"/>
        <v>0</v>
      </c>
      <c r="AA8103" s="1071"/>
      <c r="AB8103" s="1071"/>
    </row>
    <row r="8104" spans="23:28" ht="70.5" customHeight="1">
      <c r="W8104" s="829">
        <f t="shared" si="714"/>
        <v>0</v>
      </c>
      <c r="X8104" s="828">
        <f t="shared" si="715"/>
        <v>0</v>
      </c>
      <c r="Y8104" s="1069">
        <f>[5]building!Y8095</f>
        <v>0</v>
      </c>
      <c r="Z8104" s="749">
        <f t="shared" si="716"/>
        <v>0</v>
      </c>
      <c r="AA8104" s="1071"/>
      <c r="AB8104" s="1071"/>
    </row>
    <row r="8105" spans="23:28" ht="70.5" customHeight="1">
      <c r="W8105" s="829">
        <f t="shared" si="714"/>
        <v>0</v>
      </c>
      <c r="X8105" s="828">
        <f t="shared" si="715"/>
        <v>0</v>
      </c>
      <c r="Y8105" s="1069">
        <f>[5]building!Y8096</f>
        <v>0</v>
      </c>
      <c r="Z8105" s="749">
        <f t="shared" si="716"/>
        <v>0</v>
      </c>
      <c r="AA8105" s="1071"/>
      <c r="AB8105" s="1071"/>
    </row>
    <row r="8106" spans="23:28" ht="70.5" customHeight="1">
      <c r="W8106" s="829">
        <f t="shared" si="714"/>
        <v>0</v>
      </c>
      <c r="X8106" s="828">
        <f t="shared" si="715"/>
        <v>0</v>
      </c>
      <c r="Y8106" s="1069">
        <f>[5]building!Y8097</f>
        <v>0</v>
      </c>
      <c r="Z8106" s="749">
        <f t="shared" si="716"/>
        <v>0</v>
      </c>
      <c r="AA8106" s="1071"/>
      <c r="AB8106" s="1071"/>
    </row>
    <row r="8107" spans="23:28" ht="70.5" customHeight="1">
      <c r="W8107" s="829">
        <f t="shared" si="714"/>
        <v>0</v>
      </c>
      <c r="X8107" s="828">
        <f t="shared" si="715"/>
        <v>0</v>
      </c>
      <c r="Y8107" s="1069">
        <f>[5]building!Y8098</f>
        <v>0</v>
      </c>
      <c r="Z8107" s="749">
        <f t="shared" si="716"/>
        <v>0</v>
      </c>
      <c r="AA8107" s="1071"/>
      <c r="AB8107" s="1071"/>
    </row>
    <row r="8108" spans="23:28" ht="70.5" customHeight="1">
      <c r="W8108" s="829">
        <f t="shared" si="714"/>
        <v>0</v>
      </c>
      <c r="X8108" s="828">
        <f t="shared" si="715"/>
        <v>0</v>
      </c>
      <c r="Y8108" s="1069">
        <f>[5]building!Y8099</f>
        <v>0</v>
      </c>
      <c r="Z8108" s="749">
        <f t="shared" si="716"/>
        <v>0</v>
      </c>
      <c r="AA8108" s="1071"/>
      <c r="AB8108" s="1071"/>
    </row>
    <row r="8109" spans="23:28" ht="70.5" customHeight="1">
      <c r="W8109" s="829">
        <f t="shared" si="714"/>
        <v>0</v>
      </c>
      <c r="X8109" s="828">
        <f t="shared" si="715"/>
        <v>0</v>
      </c>
      <c r="Y8109" s="1069">
        <f>[5]building!Y8100</f>
        <v>0</v>
      </c>
      <c r="Z8109" s="749">
        <f t="shared" si="716"/>
        <v>0</v>
      </c>
      <c r="AA8109" s="1071"/>
      <c r="AB8109" s="1071"/>
    </row>
    <row r="8110" spans="23:28" ht="70.5" customHeight="1">
      <c r="W8110" s="829">
        <f t="shared" si="714"/>
        <v>0</v>
      </c>
      <c r="X8110" s="828">
        <f t="shared" si="715"/>
        <v>0</v>
      </c>
      <c r="Y8110" s="1069">
        <f>[5]building!Y8101</f>
        <v>0</v>
      </c>
      <c r="Z8110" s="749">
        <f t="shared" si="716"/>
        <v>0</v>
      </c>
      <c r="AA8110" s="1071"/>
      <c r="AB8110" s="1071"/>
    </row>
    <row r="8111" spans="23:28" ht="70.5" customHeight="1">
      <c r="W8111" s="829">
        <f t="shared" si="714"/>
        <v>0</v>
      </c>
      <c r="X8111" s="828">
        <f t="shared" si="715"/>
        <v>0</v>
      </c>
      <c r="Y8111" s="1069">
        <f>[5]building!Y8102</f>
        <v>0</v>
      </c>
      <c r="Z8111" s="749">
        <f t="shared" si="716"/>
        <v>0</v>
      </c>
      <c r="AA8111" s="1071"/>
      <c r="AB8111" s="1071"/>
    </row>
    <row r="8112" spans="23:28" ht="70.5" customHeight="1">
      <c r="W8112" s="829">
        <f t="shared" si="714"/>
        <v>0</v>
      </c>
      <c r="X8112" s="828">
        <f t="shared" si="715"/>
        <v>0</v>
      </c>
      <c r="Y8112" s="1069">
        <f>[5]building!Y8103</f>
        <v>0</v>
      </c>
      <c r="Z8112" s="749">
        <f t="shared" si="716"/>
        <v>0</v>
      </c>
      <c r="AA8112" s="1071"/>
      <c r="AB8112" s="1071"/>
    </row>
    <row r="8113" spans="23:28" ht="70.5" customHeight="1">
      <c r="W8113" s="829">
        <f t="shared" si="714"/>
        <v>0</v>
      </c>
      <c r="X8113" s="828">
        <f t="shared" si="715"/>
        <v>0</v>
      </c>
      <c r="Y8113" s="1069">
        <f>[5]building!Y8104</f>
        <v>0</v>
      </c>
      <c r="Z8113" s="749">
        <f t="shared" si="716"/>
        <v>0</v>
      </c>
      <c r="AA8113" s="1071"/>
      <c r="AB8113" s="1071"/>
    </row>
    <row r="8114" spans="23:28" ht="70.5" customHeight="1">
      <c r="W8114" s="829">
        <f t="shared" si="714"/>
        <v>0</v>
      </c>
      <c r="X8114" s="828">
        <f t="shared" si="715"/>
        <v>0</v>
      </c>
      <c r="Y8114" s="1069">
        <f>[5]building!Y8105</f>
        <v>0</v>
      </c>
      <c r="Z8114" s="749">
        <f t="shared" si="716"/>
        <v>0</v>
      </c>
      <c r="AA8114" s="1071"/>
      <c r="AB8114" s="1071"/>
    </row>
    <row r="8115" spans="23:28" ht="70.5" customHeight="1">
      <c r="W8115" s="829">
        <f t="shared" si="714"/>
        <v>0</v>
      </c>
      <c r="X8115" s="828">
        <f t="shared" si="715"/>
        <v>0</v>
      </c>
      <c r="Y8115" s="1069">
        <f>[5]building!Y8106</f>
        <v>0</v>
      </c>
      <c r="Z8115" s="749">
        <f t="shared" si="716"/>
        <v>0</v>
      </c>
      <c r="AA8115" s="1071"/>
      <c r="AB8115" s="1071"/>
    </row>
    <row r="8116" spans="23:28" ht="70.5" customHeight="1">
      <c r="W8116" s="829">
        <f t="shared" si="714"/>
        <v>0</v>
      </c>
      <c r="X8116" s="828">
        <f t="shared" si="715"/>
        <v>0</v>
      </c>
      <c r="Y8116" s="1069">
        <f>[5]building!Y8107</f>
        <v>0</v>
      </c>
      <c r="Z8116" s="749">
        <f t="shared" si="716"/>
        <v>0</v>
      </c>
      <c r="AA8116" s="1071"/>
      <c r="AB8116" s="1071"/>
    </row>
    <row r="8117" spans="23:28" ht="70.5" customHeight="1">
      <c r="W8117" s="829">
        <f t="shared" si="714"/>
        <v>0</v>
      </c>
      <c r="X8117" s="828">
        <f t="shared" si="715"/>
        <v>0</v>
      </c>
      <c r="Y8117" s="1069">
        <f>[5]building!Y8108</f>
        <v>0</v>
      </c>
      <c r="Z8117" s="749">
        <f t="shared" si="716"/>
        <v>0</v>
      </c>
      <c r="AA8117" s="1071"/>
      <c r="AB8117" s="1071"/>
    </row>
    <row r="8118" spans="23:28" ht="70.5" customHeight="1">
      <c r="W8118" s="829">
        <f t="shared" si="714"/>
        <v>0</v>
      </c>
      <c r="X8118" s="828">
        <f t="shared" si="715"/>
        <v>0</v>
      </c>
      <c r="Y8118" s="1069">
        <f>[5]building!Y8109</f>
        <v>0</v>
      </c>
      <c r="Z8118" s="749">
        <f t="shared" si="716"/>
        <v>0</v>
      </c>
      <c r="AA8118" s="1071"/>
      <c r="AB8118" s="1071"/>
    </row>
    <row r="8119" spans="23:28" ht="70.5" customHeight="1">
      <c r="W8119" s="829">
        <f t="shared" si="714"/>
        <v>0</v>
      </c>
      <c r="X8119" s="828">
        <f t="shared" si="715"/>
        <v>0</v>
      </c>
      <c r="Y8119" s="1069">
        <f>[5]building!Y8110</f>
        <v>0</v>
      </c>
      <c r="Z8119" s="749">
        <f t="shared" si="716"/>
        <v>0</v>
      </c>
      <c r="AA8119" s="1071"/>
      <c r="AB8119" s="1071"/>
    </row>
    <row r="8120" spans="23:28" ht="70.5" customHeight="1">
      <c r="W8120" s="829">
        <f t="shared" si="714"/>
        <v>0</v>
      </c>
      <c r="X8120" s="828">
        <f t="shared" si="715"/>
        <v>0</v>
      </c>
      <c r="Y8120" s="1069">
        <f>[5]building!Y8111</f>
        <v>0</v>
      </c>
      <c r="Z8120" s="749">
        <f t="shared" si="716"/>
        <v>0</v>
      </c>
      <c r="AA8120" s="1071"/>
      <c r="AB8120" s="1071"/>
    </row>
    <row r="8121" spans="23:28" ht="70.5" customHeight="1">
      <c r="W8121" s="829">
        <f t="shared" si="714"/>
        <v>0</v>
      </c>
      <c r="X8121" s="828">
        <f t="shared" si="715"/>
        <v>0</v>
      </c>
      <c r="Y8121" s="1069">
        <f>[5]building!Y8112</f>
        <v>0</v>
      </c>
      <c r="Z8121" s="749">
        <f t="shared" si="716"/>
        <v>0</v>
      </c>
      <c r="AA8121" s="1071"/>
      <c r="AB8121" s="1071"/>
    </row>
    <row r="8122" spans="23:28" ht="70.5" customHeight="1">
      <c r="W8122" s="829">
        <f t="shared" si="714"/>
        <v>0</v>
      </c>
      <c r="X8122" s="828">
        <f t="shared" si="715"/>
        <v>0</v>
      </c>
      <c r="Y8122" s="1069">
        <f>[5]building!Y8113</f>
        <v>0</v>
      </c>
      <c r="Z8122" s="749">
        <f t="shared" si="716"/>
        <v>0</v>
      </c>
      <c r="AA8122" s="1071"/>
      <c r="AB8122" s="1071"/>
    </row>
    <row r="8123" spans="23:28" ht="70.5" customHeight="1">
      <c r="W8123" s="829">
        <f t="shared" si="714"/>
        <v>0</v>
      </c>
      <c r="X8123" s="828">
        <f t="shared" si="715"/>
        <v>0</v>
      </c>
      <c r="Y8123" s="1069">
        <f>[5]building!Y8114</f>
        <v>0</v>
      </c>
      <c r="Z8123" s="749">
        <f t="shared" si="716"/>
        <v>0</v>
      </c>
      <c r="AA8123" s="1071"/>
      <c r="AB8123" s="1071"/>
    </row>
    <row r="8124" spans="23:28" ht="70.5" customHeight="1">
      <c r="W8124" s="829">
        <f t="shared" si="714"/>
        <v>0</v>
      </c>
      <c r="X8124" s="828">
        <f t="shared" si="715"/>
        <v>0</v>
      </c>
      <c r="Y8124" s="1069">
        <f>[5]building!Y8115</f>
        <v>0</v>
      </c>
      <c r="Z8124" s="749">
        <f t="shared" si="716"/>
        <v>0</v>
      </c>
      <c r="AA8124" s="1071"/>
      <c r="AB8124" s="1071"/>
    </row>
    <row r="8125" spans="23:28" ht="70.5" customHeight="1">
      <c r="W8125" s="829">
        <f t="shared" si="714"/>
        <v>0</v>
      </c>
      <c r="X8125" s="828">
        <f t="shared" si="715"/>
        <v>0</v>
      </c>
      <c r="Y8125" s="1069">
        <f>[5]building!Y8116</f>
        <v>0</v>
      </c>
      <c r="Z8125" s="749">
        <f t="shared" si="716"/>
        <v>0</v>
      </c>
      <c r="AA8125" s="1071"/>
      <c r="AB8125" s="1071"/>
    </row>
    <row r="8126" spans="23:28" ht="70.5" customHeight="1">
      <c r="W8126" s="829">
        <f t="shared" si="714"/>
        <v>0</v>
      </c>
      <c r="X8126" s="828">
        <f t="shared" si="715"/>
        <v>0</v>
      </c>
      <c r="Y8126" s="1069">
        <f>[5]building!Y8117</f>
        <v>0</v>
      </c>
      <c r="Z8126" s="749">
        <f t="shared" si="716"/>
        <v>0</v>
      </c>
      <c r="AA8126" s="1071"/>
      <c r="AB8126" s="1071"/>
    </row>
    <row r="8127" spans="23:28" ht="70.5" customHeight="1">
      <c r="W8127" s="829">
        <f t="shared" si="714"/>
        <v>0</v>
      </c>
      <c r="X8127" s="828">
        <f t="shared" si="715"/>
        <v>0</v>
      </c>
      <c r="Y8127" s="1069">
        <f>[5]building!Y8118</f>
        <v>0</v>
      </c>
      <c r="Z8127" s="749">
        <f t="shared" si="716"/>
        <v>0</v>
      </c>
      <c r="AA8127" s="1071"/>
      <c r="AB8127" s="1071"/>
    </row>
    <row r="8128" spans="23:28" ht="70.5" customHeight="1">
      <c r="W8128" s="829">
        <f t="shared" si="714"/>
        <v>0</v>
      </c>
      <c r="X8128" s="828">
        <f t="shared" si="715"/>
        <v>0</v>
      </c>
      <c r="Y8128" s="1069">
        <f>[5]building!Y8119</f>
        <v>0</v>
      </c>
      <c r="Z8128" s="749">
        <f t="shared" si="716"/>
        <v>0</v>
      </c>
      <c r="AA8128" s="1071"/>
      <c r="AB8128" s="1071"/>
    </row>
    <row r="8129" spans="23:28" ht="70.5" customHeight="1">
      <c r="W8129" s="829">
        <f t="shared" si="714"/>
        <v>0</v>
      </c>
      <c r="X8129" s="828">
        <f t="shared" si="715"/>
        <v>0</v>
      </c>
      <c r="Y8129" s="1069">
        <f>[5]building!Y8120</f>
        <v>0</v>
      </c>
      <c r="Z8129" s="749">
        <f t="shared" si="716"/>
        <v>0</v>
      </c>
      <c r="AA8129" s="1071"/>
      <c r="AB8129" s="1071"/>
    </row>
    <row r="8130" spans="23:28" ht="70.5" customHeight="1">
      <c r="W8130" s="829">
        <f t="shared" si="714"/>
        <v>0</v>
      </c>
      <c r="X8130" s="828">
        <f t="shared" si="715"/>
        <v>0</v>
      </c>
      <c r="Y8130" s="1069">
        <f>[5]building!Y8121</f>
        <v>0</v>
      </c>
      <c r="Z8130" s="749">
        <f t="shared" si="716"/>
        <v>0</v>
      </c>
      <c r="AA8130" s="1071"/>
      <c r="AB8130" s="1071"/>
    </row>
    <row r="8131" spans="23:28" ht="70.5" customHeight="1">
      <c r="W8131" s="829">
        <f t="shared" si="714"/>
        <v>0</v>
      </c>
      <c r="X8131" s="828">
        <f t="shared" si="715"/>
        <v>0</v>
      </c>
      <c r="Y8131" s="1069">
        <f>[5]building!Y8122</f>
        <v>0</v>
      </c>
      <c r="Z8131" s="749">
        <f t="shared" si="716"/>
        <v>0</v>
      </c>
      <c r="AA8131" s="1071"/>
      <c r="AB8131" s="1071"/>
    </row>
    <row r="8132" spans="23:28" ht="70.5" customHeight="1">
      <c r="W8132" s="829">
        <f t="shared" si="714"/>
        <v>0</v>
      </c>
      <c r="X8132" s="828">
        <f t="shared" si="715"/>
        <v>0</v>
      </c>
      <c r="Y8132" s="1069">
        <f>[5]building!Y8123</f>
        <v>0</v>
      </c>
      <c r="Z8132" s="749">
        <f t="shared" si="716"/>
        <v>0</v>
      </c>
      <c r="AA8132" s="1071"/>
      <c r="AB8132" s="1071"/>
    </row>
    <row r="8133" spans="23:28" ht="70.5" customHeight="1">
      <c r="W8133" s="829">
        <f t="shared" si="714"/>
        <v>0</v>
      </c>
      <c r="X8133" s="828">
        <f t="shared" si="715"/>
        <v>0</v>
      </c>
      <c r="Y8133" s="1069">
        <f>[5]building!Y8124</f>
        <v>0</v>
      </c>
      <c r="Z8133" s="749">
        <f t="shared" si="716"/>
        <v>0</v>
      </c>
      <c r="AA8133" s="1071"/>
      <c r="AB8133" s="1071"/>
    </row>
    <row r="8134" spans="23:28" ht="70.5" customHeight="1">
      <c r="W8134" s="829">
        <f t="shared" si="714"/>
        <v>0</v>
      </c>
      <c r="X8134" s="828">
        <f t="shared" si="715"/>
        <v>0</v>
      </c>
      <c r="Y8134" s="1069">
        <f>[5]building!Y8125</f>
        <v>0</v>
      </c>
      <c r="Z8134" s="749">
        <f t="shared" si="716"/>
        <v>0</v>
      </c>
      <c r="AA8134" s="1071"/>
      <c r="AB8134" s="1071"/>
    </row>
    <row r="8135" spans="23:28" ht="70.5" customHeight="1">
      <c r="W8135" s="829">
        <f t="shared" si="714"/>
        <v>0</v>
      </c>
      <c r="X8135" s="828">
        <f t="shared" si="715"/>
        <v>0</v>
      </c>
      <c r="Y8135" s="1069">
        <f>[5]building!Y8126</f>
        <v>0</v>
      </c>
      <c r="Z8135" s="749">
        <f t="shared" si="716"/>
        <v>0</v>
      </c>
      <c r="AA8135" s="1071"/>
      <c r="AB8135" s="1071"/>
    </row>
    <row r="8136" spans="23:28" ht="70.5" customHeight="1">
      <c r="W8136" s="829">
        <f t="shared" si="714"/>
        <v>0</v>
      </c>
      <c r="X8136" s="828">
        <f t="shared" si="715"/>
        <v>0</v>
      </c>
      <c r="Y8136" s="1069">
        <f>[5]building!Y8127</f>
        <v>0</v>
      </c>
      <c r="Z8136" s="749">
        <f t="shared" si="716"/>
        <v>0</v>
      </c>
      <c r="AA8136" s="1071"/>
      <c r="AB8136" s="1071"/>
    </row>
    <row r="8137" spans="23:28" ht="70.5" customHeight="1">
      <c r="W8137" s="829">
        <f t="shared" si="714"/>
        <v>0</v>
      </c>
      <c r="X8137" s="828">
        <f t="shared" si="715"/>
        <v>0</v>
      </c>
      <c r="Y8137" s="1069">
        <f>[5]building!Y8128</f>
        <v>0</v>
      </c>
      <c r="Z8137" s="749">
        <f t="shared" si="716"/>
        <v>0</v>
      </c>
      <c r="AA8137" s="1071"/>
      <c r="AB8137" s="1071"/>
    </row>
    <row r="8138" spans="23:28" ht="70.5" customHeight="1">
      <c r="W8138" s="829">
        <f t="shared" si="714"/>
        <v>0</v>
      </c>
      <c r="X8138" s="828">
        <f t="shared" si="715"/>
        <v>0</v>
      </c>
      <c r="Y8138" s="1069">
        <f>[5]building!Y8129</f>
        <v>0</v>
      </c>
      <c r="Z8138" s="749">
        <f t="shared" si="716"/>
        <v>0</v>
      </c>
      <c r="AA8138" s="1071"/>
      <c r="AB8138" s="1071"/>
    </row>
    <row r="8139" spans="23:28" ht="70.5" customHeight="1">
      <c r="W8139" s="829">
        <f t="shared" si="714"/>
        <v>0</v>
      </c>
      <c r="X8139" s="828">
        <f t="shared" si="715"/>
        <v>0</v>
      </c>
      <c r="Y8139" s="1069">
        <f>[5]building!Y8130</f>
        <v>0</v>
      </c>
      <c r="Z8139" s="749">
        <f t="shared" si="716"/>
        <v>0</v>
      </c>
      <c r="AA8139" s="1071"/>
      <c r="AB8139" s="1071"/>
    </row>
    <row r="8140" spans="23:28" ht="70.5" customHeight="1">
      <c r="W8140" s="829">
        <f t="shared" si="714"/>
        <v>0</v>
      </c>
      <c r="X8140" s="828">
        <f t="shared" si="715"/>
        <v>0</v>
      </c>
      <c r="Y8140" s="1069">
        <f>[5]building!Y8131</f>
        <v>0</v>
      </c>
      <c r="Z8140" s="749">
        <f t="shared" si="716"/>
        <v>0</v>
      </c>
      <c r="AA8140" s="1071"/>
      <c r="AB8140" s="1071"/>
    </row>
    <row r="8141" spans="23:28" ht="70.5" customHeight="1">
      <c r="W8141" s="829">
        <f t="shared" si="714"/>
        <v>0</v>
      </c>
      <c r="X8141" s="828">
        <f t="shared" si="715"/>
        <v>0</v>
      </c>
      <c r="Y8141" s="1069">
        <f>[5]building!Y8132</f>
        <v>0</v>
      </c>
      <c r="Z8141" s="749">
        <f t="shared" si="716"/>
        <v>0</v>
      </c>
      <c r="AA8141" s="1071"/>
      <c r="AB8141" s="1071"/>
    </row>
    <row r="8142" spans="23:28" ht="70.5" customHeight="1">
      <c r="W8142" s="829">
        <f t="shared" si="714"/>
        <v>0</v>
      </c>
      <c r="X8142" s="828">
        <f t="shared" si="715"/>
        <v>0</v>
      </c>
      <c r="Y8142" s="1069">
        <f>[5]building!Y8133</f>
        <v>0</v>
      </c>
      <c r="Z8142" s="749">
        <f t="shared" si="716"/>
        <v>0</v>
      </c>
      <c r="AA8142" s="1071"/>
      <c r="AB8142" s="1071"/>
    </row>
    <row r="8143" spans="23:28" ht="70.5" customHeight="1">
      <c r="W8143" s="829">
        <f t="shared" si="714"/>
        <v>0</v>
      </c>
      <c r="X8143" s="828">
        <f t="shared" si="715"/>
        <v>0</v>
      </c>
      <c r="Y8143" s="1069">
        <f>[5]building!Y8134</f>
        <v>0</v>
      </c>
      <c r="Z8143" s="749">
        <f t="shared" si="716"/>
        <v>0</v>
      </c>
      <c r="AA8143" s="1071"/>
      <c r="AB8143" s="1071"/>
    </row>
    <row r="8144" spans="23:28" ht="70.5" customHeight="1">
      <c r="W8144" s="829">
        <f t="shared" si="714"/>
        <v>0</v>
      </c>
      <c r="X8144" s="828">
        <f t="shared" si="715"/>
        <v>0</v>
      </c>
      <c r="Y8144" s="1069">
        <f>[5]building!Y8135</f>
        <v>0</v>
      </c>
      <c r="Z8144" s="749">
        <f t="shared" si="716"/>
        <v>0</v>
      </c>
      <c r="AA8144" s="1071"/>
      <c r="AB8144" s="1071"/>
    </row>
    <row r="8145" spans="23:28" ht="70.5" customHeight="1">
      <c r="W8145" s="829">
        <f t="shared" si="714"/>
        <v>0</v>
      </c>
      <c r="X8145" s="828">
        <f t="shared" si="715"/>
        <v>0</v>
      </c>
      <c r="Y8145" s="1069">
        <f>[5]building!Y8136</f>
        <v>0</v>
      </c>
      <c r="Z8145" s="749">
        <f t="shared" si="716"/>
        <v>0</v>
      </c>
      <c r="AA8145" s="1071"/>
      <c r="AB8145" s="1071"/>
    </row>
    <row r="8146" spans="23:28" ht="70.5" customHeight="1">
      <c r="W8146" s="829">
        <f t="shared" si="714"/>
        <v>0</v>
      </c>
      <c r="X8146" s="828">
        <f t="shared" si="715"/>
        <v>0</v>
      </c>
      <c r="Y8146" s="1069">
        <f>[5]building!Y8137</f>
        <v>0</v>
      </c>
      <c r="Z8146" s="749">
        <f t="shared" si="716"/>
        <v>0</v>
      </c>
      <c r="AA8146" s="1071"/>
      <c r="AB8146" s="1071"/>
    </row>
    <row r="8147" spans="23:28" ht="70.5" customHeight="1">
      <c r="W8147" s="829">
        <f t="shared" si="714"/>
        <v>0</v>
      </c>
      <c r="X8147" s="828">
        <f t="shared" si="715"/>
        <v>0</v>
      </c>
      <c r="Y8147" s="1069">
        <f>[5]building!Y8138</f>
        <v>0</v>
      </c>
      <c r="Z8147" s="749">
        <f t="shared" si="716"/>
        <v>0</v>
      </c>
      <c r="AA8147" s="1071"/>
      <c r="AB8147" s="1071"/>
    </row>
    <row r="8148" spans="23:28" ht="70.5" customHeight="1">
      <c r="W8148" s="829">
        <f t="shared" si="714"/>
        <v>0</v>
      </c>
      <c r="X8148" s="828">
        <f t="shared" si="715"/>
        <v>0</v>
      </c>
      <c r="Y8148" s="1069">
        <f>[5]building!Y8139</f>
        <v>0</v>
      </c>
      <c r="Z8148" s="749">
        <f t="shared" si="716"/>
        <v>0</v>
      </c>
      <c r="AA8148" s="1071"/>
      <c r="AB8148" s="1071"/>
    </row>
    <row r="8149" spans="23:28" ht="70.5" customHeight="1">
      <c r="W8149" s="829">
        <f t="shared" si="714"/>
        <v>0</v>
      </c>
      <c r="X8149" s="828">
        <f t="shared" si="715"/>
        <v>0</v>
      </c>
      <c r="Y8149" s="1069">
        <f>[5]building!Y8140</f>
        <v>0</v>
      </c>
      <c r="Z8149" s="749">
        <f t="shared" si="716"/>
        <v>0</v>
      </c>
      <c r="AA8149" s="1071"/>
      <c r="AB8149" s="1071"/>
    </row>
    <row r="8150" spans="23:28" ht="70.5" customHeight="1">
      <c r="W8150" s="829">
        <f t="shared" si="714"/>
        <v>0</v>
      </c>
      <c r="X8150" s="828">
        <f t="shared" si="715"/>
        <v>0</v>
      </c>
      <c r="Y8150" s="1069">
        <f>[5]building!Y8141</f>
        <v>0</v>
      </c>
      <c r="Z8150" s="749">
        <f t="shared" si="716"/>
        <v>0</v>
      </c>
      <c r="AA8150" s="1071"/>
      <c r="AB8150" s="1071"/>
    </row>
    <row r="8151" spans="23:28" ht="70.5" customHeight="1">
      <c r="W8151" s="829">
        <f t="shared" si="714"/>
        <v>0</v>
      </c>
      <c r="X8151" s="828">
        <f t="shared" si="715"/>
        <v>0</v>
      </c>
      <c r="Y8151" s="1069">
        <f>[5]building!Y8142</f>
        <v>0</v>
      </c>
      <c r="Z8151" s="749">
        <f t="shared" si="716"/>
        <v>0</v>
      </c>
      <c r="AA8151" s="1071"/>
      <c r="AB8151" s="1071"/>
    </row>
    <row r="8152" spans="23:28" ht="70.5" customHeight="1">
      <c r="W8152" s="829">
        <f t="shared" si="714"/>
        <v>0</v>
      </c>
      <c r="X8152" s="828">
        <f t="shared" si="715"/>
        <v>0</v>
      </c>
      <c r="Y8152" s="1069">
        <f>[5]building!Y8143</f>
        <v>0</v>
      </c>
      <c r="Z8152" s="749">
        <f t="shared" si="716"/>
        <v>0</v>
      </c>
      <c r="AA8152" s="1071"/>
      <c r="AB8152" s="1071"/>
    </row>
    <row r="8153" spans="23:28" ht="70.5" customHeight="1">
      <c r="W8153" s="829">
        <f t="shared" si="714"/>
        <v>0</v>
      </c>
      <c r="X8153" s="828">
        <f t="shared" si="715"/>
        <v>0</v>
      </c>
      <c r="Y8153" s="1069">
        <f>[5]building!Y8144</f>
        <v>0</v>
      </c>
      <c r="Z8153" s="749">
        <f t="shared" si="716"/>
        <v>0</v>
      </c>
      <c r="AA8153" s="1071"/>
      <c r="AB8153" s="1071"/>
    </row>
    <row r="8154" spans="23:28" ht="70.5" customHeight="1">
      <c r="W8154" s="829">
        <f t="shared" si="714"/>
        <v>0</v>
      </c>
      <c r="X8154" s="828">
        <f t="shared" si="715"/>
        <v>0</v>
      </c>
      <c r="Y8154" s="1069">
        <f>[5]building!Y8145</f>
        <v>0</v>
      </c>
      <c r="Z8154" s="749">
        <f t="shared" si="716"/>
        <v>0</v>
      </c>
      <c r="AA8154" s="1071"/>
      <c r="AB8154" s="1071"/>
    </row>
    <row r="8155" spans="23:28" ht="70.5" customHeight="1">
      <c r="W8155" s="829">
        <f t="shared" si="714"/>
        <v>0</v>
      </c>
      <c r="X8155" s="828">
        <f t="shared" si="715"/>
        <v>0</v>
      </c>
      <c r="Y8155" s="1069">
        <f>[5]building!Y8146</f>
        <v>0</v>
      </c>
      <c r="Z8155" s="749">
        <f t="shared" si="716"/>
        <v>0</v>
      </c>
      <c r="AA8155" s="1071"/>
      <c r="AB8155" s="1071"/>
    </row>
    <row r="8156" spans="23:28" ht="70.5" customHeight="1">
      <c r="W8156" s="829">
        <f t="shared" si="714"/>
        <v>0</v>
      </c>
      <c r="X8156" s="828">
        <f t="shared" si="715"/>
        <v>0</v>
      </c>
      <c r="Y8156" s="1069">
        <f>[5]building!Y8147</f>
        <v>0</v>
      </c>
      <c r="Z8156" s="749">
        <f t="shared" si="716"/>
        <v>0</v>
      </c>
      <c r="AA8156" s="1071"/>
      <c r="AB8156" s="1071"/>
    </row>
    <row r="8157" spans="23:28" ht="70.5" customHeight="1">
      <c r="W8157" s="829">
        <f t="shared" si="714"/>
        <v>0</v>
      </c>
      <c r="X8157" s="828">
        <f t="shared" si="715"/>
        <v>0</v>
      </c>
      <c r="Y8157" s="1069">
        <f>[5]building!Y8148</f>
        <v>0</v>
      </c>
      <c r="Z8157" s="749">
        <f t="shared" si="716"/>
        <v>0</v>
      </c>
      <c r="AA8157" s="1071"/>
      <c r="AB8157" s="1071"/>
    </row>
    <row r="8158" spans="23:28" ht="70.5" customHeight="1">
      <c r="W8158" s="829">
        <f t="shared" ref="W8158:W8221" si="717">G8158+I8158+K8158+M8158+O8158+Q8158+S8158+U8158</f>
        <v>0</v>
      </c>
      <c r="X8158" s="828">
        <f t="shared" ref="X8158:X8221" si="718">W8158*C8158</f>
        <v>0</v>
      </c>
      <c r="Y8158" s="1069">
        <f>[5]building!Y8149</f>
        <v>0</v>
      </c>
      <c r="Z8158" s="749">
        <f t="shared" ref="Z8158:Z8221" si="719">Y8158*C8158</f>
        <v>0</v>
      </c>
      <c r="AA8158" s="1071"/>
      <c r="AB8158" s="1071"/>
    </row>
    <row r="8159" spans="23:28" ht="70.5" customHeight="1">
      <c r="W8159" s="829">
        <f t="shared" si="717"/>
        <v>0</v>
      </c>
      <c r="X8159" s="828">
        <f t="shared" si="718"/>
        <v>0</v>
      </c>
      <c r="Y8159" s="1069">
        <f>[5]building!Y8150</f>
        <v>0</v>
      </c>
      <c r="Z8159" s="749">
        <f t="shared" si="719"/>
        <v>0</v>
      </c>
      <c r="AA8159" s="1071"/>
      <c r="AB8159" s="1071"/>
    </row>
    <row r="8160" spans="23:28" ht="70.5" customHeight="1">
      <c r="W8160" s="829">
        <f t="shared" si="717"/>
        <v>0</v>
      </c>
      <c r="X8160" s="828">
        <f t="shared" si="718"/>
        <v>0</v>
      </c>
      <c r="Y8160" s="1069">
        <f>[5]building!Y8151</f>
        <v>0</v>
      </c>
      <c r="Z8160" s="749">
        <f t="shared" si="719"/>
        <v>0</v>
      </c>
      <c r="AA8160" s="1071"/>
      <c r="AB8160" s="1071"/>
    </row>
    <row r="8161" spans="23:28" ht="70.5" customHeight="1">
      <c r="W8161" s="829">
        <f t="shared" si="717"/>
        <v>0</v>
      </c>
      <c r="X8161" s="828">
        <f t="shared" si="718"/>
        <v>0</v>
      </c>
      <c r="Y8161" s="1069">
        <f>[5]building!Y8152</f>
        <v>0</v>
      </c>
      <c r="Z8161" s="749">
        <f t="shared" si="719"/>
        <v>0</v>
      </c>
      <c r="AA8161" s="1071"/>
      <c r="AB8161" s="1071"/>
    </row>
    <row r="8162" spans="23:28" ht="70.5" customHeight="1">
      <c r="W8162" s="829">
        <f t="shared" si="717"/>
        <v>0</v>
      </c>
      <c r="X8162" s="828">
        <f t="shared" si="718"/>
        <v>0</v>
      </c>
      <c r="Y8162" s="1069">
        <f>[5]building!Y8153</f>
        <v>0</v>
      </c>
      <c r="Z8162" s="749">
        <f t="shared" si="719"/>
        <v>0</v>
      </c>
      <c r="AA8162" s="1071"/>
      <c r="AB8162" s="1071"/>
    </row>
    <row r="8163" spans="23:28" ht="70.5" customHeight="1">
      <c r="W8163" s="829">
        <f t="shared" si="717"/>
        <v>0</v>
      </c>
      <c r="X8163" s="828">
        <f t="shared" si="718"/>
        <v>0</v>
      </c>
      <c r="Y8163" s="1069">
        <f>[5]building!Y8154</f>
        <v>0</v>
      </c>
      <c r="Z8163" s="749">
        <f t="shared" si="719"/>
        <v>0</v>
      </c>
      <c r="AA8163" s="1071"/>
      <c r="AB8163" s="1071"/>
    </row>
    <row r="8164" spans="23:28" ht="70.5" customHeight="1">
      <c r="W8164" s="829">
        <f t="shared" si="717"/>
        <v>0</v>
      </c>
      <c r="X8164" s="828">
        <f t="shared" si="718"/>
        <v>0</v>
      </c>
      <c r="Y8164" s="1069">
        <f>[5]building!Y8155</f>
        <v>0</v>
      </c>
      <c r="Z8164" s="749">
        <f t="shared" si="719"/>
        <v>0</v>
      </c>
      <c r="AA8164" s="1071"/>
      <c r="AB8164" s="1071"/>
    </row>
    <row r="8165" spans="23:28" ht="70.5" customHeight="1">
      <c r="W8165" s="829">
        <f t="shared" si="717"/>
        <v>0</v>
      </c>
      <c r="X8165" s="828">
        <f t="shared" si="718"/>
        <v>0</v>
      </c>
      <c r="Y8165" s="1069">
        <f>[5]building!Y8156</f>
        <v>0</v>
      </c>
      <c r="Z8165" s="749">
        <f t="shared" si="719"/>
        <v>0</v>
      </c>
      <c r="AA8165" s="1071"/>
      <c r="AB8165" s="1071"/>
    </row>
    <row r="8166" spans="23:28" ht="70.5" customHeight="1">
      <c r="W8166" s="829">
        <f t="shared" si="717"/>
        <v>0</v>
      </c>
      <c r="X8166" s="828">
        <f t="shared" si="718"/>
        <v>0</v>
      </c>
      <c r="Y8166" s="1069">
        <f>[5]building!Y8157</f>
        <v>0</v>
      </c>
      <c r="Z8166" s="749">
        <f t="shared" si="719"/>
        <v>0</v>
      </c>
      <c r="AA8166" s="1071"/>
      <c r="AB8166" s="1071"/>
    </row>
    <row r="8167" spans="23:28" ht="70.5" customHeight="1">
      <c r="W8167" s="829">
        <f t="shared" si="717"/>
        <v>0</v>
      </c>
      <c r="X8167" s="828">
        <f t="shared" si="718"/>
        <v>0</v>
      </c>
      <c r="Y8167" s="1069">
        <f>[5]building!Y8158</f>
        <v>0</v>
      </c>
      <c r="Z8167" s="749">
        <f t="shared" si="719"/>
        <v>0</v>
      </c>
      <c r="AA8167" s="1071"/>
      <c r="AB8167" s="1071"/>
    </row>
    <row r="8168" spans="23:28" ht="70.5" customHeight="1">
      <c r="W8168" s="829">
        <f t="shared" si="717"/>
        <v>0</v>
      </c>
      <c r="X8168" s="828">
        <f t="shared" si="718"/>
        <v>0</v>
      </c>
      <c r="Y8168" s="1069">
        <f>[5]building!Y8159</f>
        <v>0</v>
      </c>
      <c r="Z8168" s="749">
        <f t="shared" si="719"/>
        <v>0</v>
      </c>
      <c r="AA8168" s="1071"/>
      <c r="AB8168" s="1071"/>
    </row>
    <row r="8169" spans="23:28" ht="70.5" customHeight="1">
      <c r="W8169" s="829">
        <f t="shared" si="717"/>
        <v>0</v>
      </c>
      <c r="X8169" s="828">
        <f t="shared" si="718"/>
        <v>0</v>
      </c>
      <c r="Y8169" s="1069">
        <f>[5]building!Y8160</f>
        <v>0</v>
      </c>
      <c r="Z8169" s="749">
        <f t="shared" si="719"/>
        <v>0</v>
      </c>
      <c r="AA8169" s="1071"/>
      <c r="AB8169" s="1071"/>
    </row>
    <row r="8170" spans="23:28" ht="70.5" customHeight="1">
      <c r="W8170" s="829">
        <f t="shared" si="717"/>
        <v>0</v>
      </c>
      <c r="X8170" s="828">
        <f t="shared" si="718"/>
        <v>0</v>
      </c>
      <c r="Y8170" s="1069">
        <f>[5]building!Y8161</f>
        <v>0</v>
      </c>
      <c r="Z8170" s="749">
        <f t="shared" si="719"/>
        <v>0</v>
      </c>
      <c r="AA8170" s="1071"/>
      <c r="AB8170" s="1071"/>
    </row>
    <row r="8171" spans="23:28" ht="70.5" customHeight="1">
      <c r="W8171" s="829">
        <f t="shared" si="717"/>
        <v>0</v>
      </c>
      <c r="X8171" s="828">
        <f t="shared" si="718"/>
        <v>0</v>
      </c>
      <c r="Y8171" s="1069">
        <f>[5]building!Y8162</f>
        <v>0</v>
      </c>
      <c r="Z8171" s="749">
        <f t="shared" si="719"/>
        <v>0</v>
      </c>
      <c r="AA8171" s="1071"/>
      <c r="AB8171" s="1071"/>
    </row>
    <row r="8172" spans="23:28" ht="70.5" customHeight="1">
      <c r="W8172" s="829">
        <f t="shared" si="717"/>
        <v>0</v>
      </c>
      <c r="X8172" s="828">
        <f t="shared" si="718"/>
        <v>0</v>
      </c>
      <c r="Y8172" s="1069">
        <f>[5]building!Y8163</f>
        <v>0</v>
      </c>
      <c r="Z8172" s="749">
        <f t="shared" si="719"/>
        <v>0</v>
      </c>
      <c r="AA8172" s="1071"/>
      <c r="AB8172" s="1071"/>
    </row>
    <row r="8173" spans="23:28" ht="70.5" customHeight="1">
      <c r="W8173" s="829">
        <f t="shared" si="717"/>
        <v>0</v>
      </c>
      <c r="X8173" s="828">
        <f t="shared" si="718"/>
        <v>0</v>
      </c>
      <c r="Y8173" s="1069">
        <f>[5]building!Y8164</f>
        <v>0</v>
      </c>
      <c r="Z8173" s="749">
        <f t="shared" si="719"/>
        <v>0</v>
      </c>
      <c r="AA8173" s="1071"/>
      <c r="AB8173" s="1071"/>
    </row>
    <row r="8174" spans="23:28" ht="70.5" customHeight="1">
      <c r="W8174" s="829">
        <f t="shared" si="717"/>
        <v>0</v>
      </c>
      <c r="X8174" s="828">
        <f t="shared" si="718"/>
        <v>0</v>
      </c>
      <c r="Y8174" s="1069">
        <f>[5]building!Y8165</f>
        <v>0</v>
      </c>
      <c r="Z8174" s="749">
        <f t="shared" si="719"/>
        <v>0</v>
      </c>
      <c r="AA8174" s="1071"/>
      <c r="AB8174" s="1071"/>
    </row>
    <row r="8175" spans="23:28" ht="70.5" customHeight="1">
      <c r="W8175" s="829">
        <f t="shared" si="717"/>
        <v>0</v>
      </c>
      <c r="X8175" s="828">
        <f t="shared" si="718"/>
        <v>0</v>
      </c>
      <c r="Y8175" s="1069">
        <f>[5]building!Y8166</f>
        <v>0</v>
      </c>
      <c r="Z8175" s="749">
        <f t="shared" si="719"/>
        <v>0</v>
      </c>
      <c r="AA8175" s="1071"/>
      <c r="AB8175" s="1071"/>
    </row>
    <row r="8176" spans="23:28" ht="70.5" customHeight="1">
      <c r="W8176" s="829">
        <f t="shared" si="717"/>
        <v>0</v>
      </c>
      <c r="X8176" s="828">
        <f t="shared" si="718"/>
        <v>0</v>
      </c>
      <c r="Y8176" s="1069">
        <f>[5]building!Y8167</f>
        <v>0</v>
      </c>
      <c r="Z8176" s="749">
        <f t="shared" si="719"/>
        <v>0</v>
      </c>
      <c r="AA8176" s="1071"/>
      <c r="AB8176" s="1071"/>
    </row>
    <row r="8177" spans="23:28" ht="70.5" customHeight="1">
      <c r="W8177" s="829">
        <f t="shared" si="717"/>
        <v>0</v>
      </c>
      <c r="X8177" s="828">
        <f t="shared" si="718"/>
        <v>0</v>
      </c>
      <c r="Y8177" s="1069">
        <f>[5]building!Y8168</f>
        <v>0</v>
      </c>
      <c r="Z8177" s="749">
        <f t="shared" si="719"/>
        <v>0</v>
      </c>
      <c r="AA8177" s="1071"/>
      <c r="AB8177" s="1071"/>
    </row>
    <row r="8178" spans="23:28" ht="70.5" customHeight="1">
      <c r="W8178" s="829">
        <f t="shared" si="717"/>
        <v>0</v>
      </c>
      <c r="X8178" s="828">
        <f t="shared" si="718"/>
        <v>0</v>
      </c>
      <c r="Y8178" s="1069">
        <f>[5]building!Y8169</f>
        <v>0</v>
      </c>
      <c r="Z8178" s="749">
        <f t="shared" si="719"/>
        <v>0</v>
      </c>
      <c r="AA8178" s="1071"/>
      <c r="AB8178" s="1071"/>
    </row>
    <row r="8179" spans="23:28" ht="70.5" customHeight="1">
      <c r="W8179" s="829">
        <f t="shared" si="717"/>
        <v>0</v>
      </c>
      <c r="X8179" s="828">
        <f t="shared" si="718"/>
        <v>0</v>
      </c>
      <c r="Y8179" s="1069">
        <f>[5]building!Y8170</f>
        <v>0</v>
      </c>
      <c r="Z8179" s="749">
        <f t="shared" si="719"/>
        <v>0</v>
      </c>
      <c r="AA8179" s="1071"/>
      <c r="AB8179" s="1071"/>
    </row>
    <row r="8180" spans="23:28" ht="70.5" customHeight="1">
      <c r="W8180" s="829">
        <f t="shared" si="717"/>
        <v>0</v>
      </c>
      <c r="X8180" s="828">
        <f t="shared" si="718"/>
        <v>0</v>
      </c>
      <c r="Y8180" s="1069">
        <f>[5]building!Y8171</f>
        <v>0</v>
      </c>
      <c r="Z8180" s="749">
        <f t="shared" si="719"/>
        <v>0</v>
      </c>
      <c r="AA8180" s="1071"/>
      <c r="AB8180" s="1071"/>
    </row>
    <row r="8181" spans="23:28" ht="70.5" customHeight="1">
      <c r="W8181" s="829">
        <f t="shared" si="717"/>
        <v>0</v>
      </c>
      <c r="X8181" s="828">
        <f t="shared" si="718"/>
        <v>0</v>
      </c>
      <c r="Y8181" s="1069">
        <f>[5]building!Y8172</f>
        <v>0</v>
      </c>
      <c r="Z8181" s="749">
        <f t="shared" si="719"/>
        <v>0</v>
      </c>
      <c r="AA8181" s="1071"/>
      <c r="AB8181" s="1071"/>
    </row>
    <row r="8182" spans="23:28" ht="70.5" customHeight="1">
      <c r="W8182" s="829">
        <f t="shared" si="717"/>
        <v>0</v>
      </c>
      <c r="X8182" s="828">
        <f t="shared" si="718"/>
        <v>0</v>
      </c>
      <c r="Y8182" s="1069">
        <f>[5]building!Y8173</f>
        <v>0</v>
      </c>
      <c r="Z8182" s="749">
        <f t="shared" si="719"/>
        <v>0</v>
      </c>
      <c r="AA8182" s="1071"/>
      <c r="AB8182" s="1071"/>
    </row>
    <row r="8183" spans="23:28" ht="70.5" customHeight="1">
      <c r="W8183" s="829">
        <f t="shared" si="717"/>
        <v>0</v>
      </c>
      <c r="X8183" s="828">
        <f t="shared" si="718"/>
        <v>0</v>
      </c>
      <c r="Y8183" s="1069">
        <f>[5]building!Y8174</f>
        <v>0</v>
      </c>
      <c r="Z8183" s="749">
        <f t="shared" si="719"/>
        <v>0</v>
      </c>
      <c r="AA8183" s="1071"/>
      <c r="AB8183" s="1071"/>
    </row>
    <row r="8184" spans="23:28" ht="70.5" customHeight="1">
      <c r="W8184" s="829">
        <f t="shared" si="717"/>
        <v>0</v>
      </c>
      <c r="X8184" s="828">
        <f t="shared" si="718"/>
        <v>0</v>
      </c>
      <c r="Y8184" s="1069">
        <f>[5]building!Y8175</f>
        <v>0</v>
      </c>
      <c r="Z8184" s="749">
        <f t="shared" si="719"/>
        <v>0</v>
      </c>
      <c r="AA8184" s="1071"/>
      <c r="AB8184" s="1071"/>
    </row>
    <row r="8185" spans="23:28" ht="70.5" customHeight="1">
      <c r="W8185" s="829">
        <f t="shared" si="717"/>
        <v>0</v>
      </c>
      <c r="X8185" s="828">
        <f t="shared" si="718"/>
        <v>0</v>
      </c>
      <c r="Y8185" s="1069">
        <f>[5]building!Y8176</f>
        <v>0</v>
      </c>
      <c r="Z8185" s="749">
        <f t="shared" si="719"/>
        <v>0</v>
      </c>
      <c r="AA8185" s="1071"/>
      <c r="AB8185" s="1071"/>
    </row>
    <row r="8186" spans="23:28" ht="70.5" customHeight="1">
      <c r="W8186" s="829">
        <f t="shared" si="717"/>
        <v>0</v>
      </c>
      <c r="X8186" s="828">
        <f t="shared" si="718"/>
        <v>0</v>
      </c>
      <c r="Y8186" s="1069">
        <f>[5]building!Y8177</f>
        <v>0</v>
      </c>
      <c r="Z8186" s="749">
        <f t="shared" si="719"/>
        <v>0</v>
      </c>
      <c r="AA8186" s="1071"/>
      <c r="AB8186" s="1071"/>
    </row>
    <row r="8187" spans="23:28" ht="70.5" customHeight="1">
      <c r="W8187" s="829">
        <f t="shared" si="717"/>
        <v>0</v>
      </c>
      <c r="X8187" s="828">
        <f t="shared" si="718"/>
        <v>0</v>
      </c>
      <c r="Y8187" s="1069">
        <f>[5]building!Y8178</f>
        <v>0</v>
      </c>
      <c r="Z8187" s="749">
        <f t="shared" si="719"/>
        <v>0</v>
      </c>
      <c r="AA8187" s="1071"/>
      <c r="AB8187" s="1071"/>
    </row>
    <row r="8188" spans="23:28" ht="70.5" customHeight="1">
      <c r="W8188" s="829">
        <f t="shared" si="717"/>
        <v>0</v>
      </c>
      <c r="X8188" s="828">
        <f t="shared" si="718"/>
        <v>0</v>
      </c>
      <c r="Y8188" s="1069">
        <f>[5]building!Y8179</f>
        <v>0</v>
      </c>
      <c r="Z8188" s="749">
        <f t="shared" si="719"/>
        <v>0</v>
      </c>
      <c r="AA8188" s="1071"/>
      <c r="AB8188" s="1071"/>
    </row>
    <row r="8189" spans="23:28" ht="70.5" customHeight="1">
      <c r="W8189" s="829">
        <f t="shared" si="717"/>
        <v>0</v>
      </c>
      <c r="X8189" s="828">
        <f t="shared" si="718"/>
        <v>0</v>
      </c>
      <c r="Y8189" s="1069">
        <f>[5]building!Y8180</f>
        <v>0</v>
      </c>
      <c r="Z8189" s="749">
        <f t="shared" si="719"/>
        <v>0</v>
      </c>
      <c r="AA8189" s="1071"/>
      <c r="AB8189" s="1071"/>
    </row>
    <row r="8190" spans="23:28" ht="70.5" customHeight="1">
      <c r="W8190" s="829">
        <f t="shared" si="717"/>
        <v>0</v>
      </c>
      <c r="X8190" s="828">
        <f t="shared" si="718"/>
        <v>0</v>
      </c>
      <c r="Y8190" s="1069">
        <f>[5]building!Y8181</f>
        <v>0</v>
      </c>
      <c r="Z8190" s="749">
        <f t="shared" si="719"/>
        <v>0</v>
      </c>
      <c r="AA8190" s="1071"/>
      <c r="AB8190" s="1071"/>
    </row>
    <row r="8191" spans="23:28" ht="70.5" customHeight="1">
      <c r="W8191" s="829">
        <f t="shared" si="717"/>
        <v>0</v>
      </c>
      <c r="X8191" s="828">
        <f t="shared" si="718"/>
        <v>0</v>
      </c>
      <c r="Y8191" s="1069">
        <f>[5]building!Y8182</f>
        <v>0</v>
      </c>
      <c r="Z8191" s="749">
        <f t="shared" si="719"/>
        <v>0</v>
      </c>
      <c r="AA8191" s="1071"/>
      <c r="AB8191" s="1071"/>
    </row>
    <row r="8192" spans="23:28" ht="70.5" customHeight="1">
      <c r="W8192" s="829">
        <f t="shared" si="717"/>
        <v>0</v>
      </c>
      <c r="X8192" s="828">
        <f t="shared" si="718"/>
        <v>0</v>
      </c>
      <c r="Y8192" s="1069">
        <f>[5]building!Y8183</f>
        <v>0</v>
      </c>
      <c r="Z8192" s="749">
        <f t="shared" si="719"/>
        <v>0</v>
      </c>
      <c r="AA8192" s="1071"/>
      <c r="AB8192" s="1071"/>
    </row>
    <row r="8193" spans="23:28" ht="70.5" customHeight="1">
      <c r="W8193" s="829">
        <f t="shared" si="717"/>
        <v>0</v>
      </c>
      <c r="X8193" s="828">
        <f t="shared" si="718"/>
        <v>0</v>
      </c>
      <c r="Y8193" s="1069">
        <f>[5]building!Y8184</f>
        <v>0</v>
      </c>
      <c r="Z8193" s="749">
        <f t="shared" si="719"/>
        <v>0</v>
      </c>
      <c r="AA8193" s="1071"/>
      <c r="AB8193" s="1071"/>
    </row>
    <row r="8194" spans="23:28" ht="70.5" customHeight="1">
      <c r="W8194" s="829">
        <f t="shared" si="717"/>
        <v>0</v>
      </c>
      <c r="X8194" s="828">
        <f t="shared" si="718"/>
        <v>0</v>
      </c>
      <c r="Y8194" s="1069">
        <f>[5]building!Y8185</f>
        <v>0</v>
      </c>
      <c r="Z8194" s="749">
        <f t="shared" si="719"/>
        <v>0</v>
      </c>
      <c r="AA8194" s="1071"/>
      <c r="AB8194" s="1071"/>
    </row>
    <row r="8195" spans="23:28" ht="70.5" customHeight="1">
      <c r="W8195" s="829">
        <f t="shared" si="717"/>
        <v>0</v>
      </c>
      <c r="X8195" s="828">
        <f t="shared" si="718"/>
        <v>0</v>
      </c>
      <c r="Y8195" s="1069">
        <f>[5]building!Y8186</f>
        <v>0</v>
      </c>
      <c r="Z8195" s="749">
        <f t="shared" si="719"/>
        <v>0</v>
      </c>
      <c r="AA8195" s="1071"/>
      <c r="AB8195" s="1071"/>
    </row>
    <row r="8196" spans="23:28" ht="70.5" customHeight="1">
      <c r="W8196" s="829">
        <f t="shared" si="717"/>
        <v>0</v>
      </c>
      <c r="X8196" s="828">
        <f t="shared" si="718"/>
        <v>0</v>
      </c>
      <c r="Y8196" s="1069">
        <f>[5]building!Y8187</f>
        <v>0</v>
      </c>
      <c r="Z8196" s="749">
        <f t="shared" si="719"/>
        <v>0</v>
      </c>
      <c r="AA8196" s="1071"/>
      <c r="AB8196" s="1071"/>
    </row>
    <row r="8197" spans="23:28" ht="70.5" customHeight="1">
      <c r="W8197" s="829">
        <f t="shared" si="717"/>
        <v>0</v>
      </c>
      <c r="X8197" s="828">
        <f t="shared" si="718"/>
        <v>0</v>
      </c>
      <c r="Y8197" s="1069">
        <f>[5]building!Y8188</f>
        <v>0</v>
      </c>
      <c r="Z8197" s="749">
        <f t="shared" si="719"/>
        <v>0</v>
      </c>
      <c r="AA8197" s="1071"/>
      <c r="AB8197" s="1071"/>
    </row>
    <row r="8198" spans="23:28" ht="70.5" customHeight="1">
      <c r="W8198" s="829">
        <f t="shared" si="717"/>
        <v>0</v>
      </c>
      <c r="X8198" s="828">
        <f t="shared" si="718"/>
        <v>0</v>
      </c>
      <c r="Y8198" s="1069">
        <f>[5]building!Y8189</f>
        <v>0</v>
      </c>
      <c r="Z8198" s="749">
        <f t="shared" si="719"/>
        <v>0</v>
      </c>
      <c r="AA8198" s="1071"/>
      <c r="AB8198" s="1071"/>
    </row>
    <row r="8199" spans="23:28" ht="70.5" customHeight="1">
      <c r="W8199" s="829">
        <f t="shared" si="717"/>
        <v>0</v>
      </c>
      <c r="X8199" s="828">
        <f t="shared" si="718"/>
        <v>0</v>
      </c>
      <c r="Y8199" s="1069">
        <f>[5]building!Y8190</f>
        <v>0</v>
      </c>
      <c r="Z8199" s="749">
        <f t="shared" si="719"/>
        <v>0</v>
      </c>
      <c r="AA8199" s="1071"/>
      <c r="AB8199" s="1071"/>
    </row>
    <row r="8200" spans="23:28" ht="70.5" customHeight="1">
      <c r="W8200" s="829">
        <f t="shared" si="717"/>
        <v>0</v>
      </c>
      <c r="X8200" s="828">
        <f t="shared" si="718"/>
        <v>0</v>
      </c>
      <c r="Y8200" s="1069">
        <f>[5]building!Y8191</f>
        <v>0</v>
      </c>
      <c r="Z8200" s="749">
        <f t="shared" si="719"/>
        <v>0</v>
      </c>
      <c r="AA8200" s="1071"/>
      <c r="AB8200" s="1071"/>
    </row>
    <row r="8201" spans="23:28" ht="70.5" customHeight="1">
      <c r="W8201" s="829">
        <f t="shared" si="717"/>
        <v>0</v>
      </c>
      <c r="X8201" s="828">
        <f t="shared" si="718"/>
        <v>0</v>
      </c>
      <c r="Y8201" s="1069">
        <f>[5]building!Y8192</f>
        <v>0</v>
      </c>
      <c r="Z8201" s="749">
        <f t="shared" si="719"/>
        <v>0</v>
      </c>
      <c r="AA8201" s="1071"/>
      <c r="AB8201" s="1071"/>
    </row>
    <row r="8202" spans="23:28" ht="70.5" customHeight="1">
      <c r="W8202" s="829">
        <f t="shared" si="717"/>
        <v>0</v>
      </c>
      <c r="X8202" s="828">
        <f t="shared" si="718"/>
        <v>0</v>
      </c>
      <c r="Y8202" s="1069">
        <f>[5]building!Y8193</f>
        <v>0</v>
      </c>
      <c r="Z8202" s="749">
        <f t="shared" si="719"/>
        <v>0</v>
      </c>
      <c r="AA8202" s="1071"/>
      <c r="AB8202" s="1071"/>
    </row>
    <row r="8203" spans="23:28" ht="70.5" customHeight="1">
      <c r="W8203" s="829">
        <f t="shared" si="717"/>
        <v>0</v>
      </c>
      <c r="X8203" s="828">
        <f t="shared" si="718"/>
        <v>0</v>
      </c>
      <c r="Y8203" s="1069">
        <f>[5]building!Y8194</f>
        <v>0</v>
      </c>
      <c r="Z8203" s="749">
        <f t="shared" si="719"/>
        <v>0</v>
      </c>
      <c r="AA8203" s="1071"/>
      <c r="AB8203" s="1071"/>
    </row>
    <row r="8204" spans="23:28" ht="70.5" customHeight="1">
      <c r="W8204" s="829">
        <f t="shared" si="717"/>
        <v>0</v>
      </c>
      <c r="X8204" s="828">
        <f t="shared" si="718"/>
        <v>0</v>
      </c>
      <c r="Y8204" s="1069">
        <f>[5]building!Y8195</f>
        <v>0</v>
      </c>
      <c r="Z8204" s="749">
        <f t="shared" si="719"/>
        <v>0</v>
      </c>
      <c r="AA8204" s="1071"/>
      <c r="AB8204" s="1071"/>
    </row>
    <row r="8205" spans="23:28" ht="70.5" customHeight="1">
      <c r="W8205" s="829">
        <f t="shared" si="717"/>
        <v>0</v>
      </c>
      <c r="X8205" s="828">
        <f t="shared" si="718"/>
        <v>0</v>
      </c>
      <c r="Y8205" s="1069">
        <f>[5]building!Y8196</f>
        <v>0</v>
      </c>
      <c r="Z8205" s="749">
        <f t="shared" si="719"/>
        <v>0</v>
      </c>
      <c r="AA8205" s="1071"/>
      <c r="AB8205" s="1071"/>
    </row>
    <row r="8206" spans="23:28" ht="70.5" customHeight="1">
      <c r="W8206" s="829">
        <f t="shared" si="717"/>
        <v>0</v>
      </c>
      <c r="X8206" s="828">
        <f t="shared" si="718"/>
        <v>0</v>
      </c>
      <c r="Y8206" s="1069">
        <f>[5]building!Y8197</f>
        <v>0</v>
      </c>
      <c r="Z8206" s="749">
        <f t="shared" si="719"/>
        <v>0</v>
      </c>
      <c r="AA8206" s="1071"/>
      <c r="AB8206" s="1071"/>
    </row>
    <row r="8207" spans="23:28" ht="70.5" customHeight="1">
      <c r="W8207" s="829">
        <f t="shared" si="717"/>
        <v>0</v>
      </c>
      <c r="X8207" s="828">
        <f t="shared" si="718"/>
        <v>0</v>
      </c>
      <c r="Y8207" s="1069">
        <f>[5]building!Y8198</f>
        <v>0</v>
      </c>
      <c r="Z8207" s="749">
        <f t="shared" si="719"/>
        <v>0</v>
      </c>
      <c r="AA8207" s="1071"/>
      <c r="AB8207" s="1071"/>
    </row>
    <row r="8208" spans="23:28" ht="70.5" customHeight="1">
      <c r="W8208" s="829">
        <f t="shared" si="717"/>
        <v>0</v>
      </c>
      <c r="X8208" s="828">
        <f t="shared" si="718"/>
        <v>0</v>
      </c>
      <c r="Y8208" s="1069">
        <f>[5]building!Y8199</f>
        <v>0</v>
      </c>
      <c r="Z8208" s="749">
        <f t="shared" si="719"/>
        <v>0</v>
      </c>
      <c r="AA8208" s="1071"/>
      <c r="AB8208" s="1071"/>
    </row>
    <row r="8209" spans="23:28" ht="70.5" customHeight="1">
      <c r="W8209" s="829">
        <f t="shared" si="717"/>
        <v>0</v>
      </c>
      <c r="X8209" s="828">
        <f t="shared" si="718"/>
        <v>0</v>
      </c>
      <c r="Y8209" s="1069">
        <f>[5]building!Y8200</f>
        <v>0</v>
      </c>
      <c r="Z8209" s="749">
        <f t="shared" si="719"/>
        <v>0</v>
      </c>
      <c r="AA8209" s="1071"/>
      <c r="AB8209" s="1071"/>
    </row>
    <row r="8210" spans="23:28" ht="70.5" customHeight="1">
      <c r="W8210" s="829">
        <f t="shared" si="717"/>
        <v>0</v>
      </c>
      <c r="X8210" s="828">
        <f t="shared" si="718"/>
        <v>0</v>
      </c>
      <c r="Y8210" s="1069">
        <f>[5]building!Y8201</f>
        <v>0</v>
      </c>
      <c r="Z8210" s="749">
        <f t="shared" si="719"/>
        <v>0</v>
      </c>
      <c r="AA8210" s="1071"/>
      <c r="AB8210" s="1071"/>
    </row>
    <row r="8211" spans="23:28" ht="70.5" customHeight="1">
      <c r="W8211" s="829">
        <f t="shared" si="717"/>
        <v>0</v>
      </c>
      <c r="X8211" s="828">
        <f t="shared" si="718"/>
        <v>0</v>
      </c>
      <c r="Y8211" s="1069">
        <f>[5]building!Y8202</f>
        <v>0</v>
      </c>
      <c r="Z8211" s="749">
        <f t="shared" si="719"/>
        <v>0</v>
      </c>
      <c r="AA8211" s="1071"/>
      <c r="AB8211" s="1071"/>
    </row>
    <row r="8212" spans="23:28" ht="70.5" customHeight="1">
      <c r="W8212" s="829">
        <f t="shared" si="717"/>
        <v>0</v>
      </c>
      <c r="X8212" s="828">
        <f t="shared" si="718"/>
        <v>0</v>
      </c>
      <c r="Y8212" s="1069">
        <f>[5]building!Y8203</f>
        <v>0</v>
      </c>
      <c r="Z8212" s="749">
        <f t="shared" si="719"/>
        <v>0</v>
      </c>
      <c r="AA8212" s="1071"/>
      <c r="AB8212" s="1071"/>
    </row>
    <row r="8213" spans="23:28" ht="70.5" customHeight="1">
      <c r="W8213" s="829">
        <f t="shared" si="717"/>
        <v>0</v>
      </c>
      <c r="X8213" s="828">
        <f t="shared" si="718"/>
        <v>0</v>
      </c>
      <c r="Y8213" s="1069">
        <f>[5]building!Y8204</f>
        <v>0</v>
      </c>
      <c r="Z8213" s="749">
        <f t="shared" si="719"/>
        <v>0</v>
      </c>
      <c r="AA8213" s="1071"/>
      <c r="AB8213" s="1071"/>
    </row>
    <row r="8214" spans="23:28" ht="70.5" customHeight="1">
      <c r="W8214" s="829">
        <f t="shared" si="717"/>
        <v>0</v>
      </c>
      <c r="X8214" s="828">
        <f t="shared" si="718"/>
        <v>0</v>
      </c>
      <c r="Y8214" s="1069">
        <f>[5]building!Y8205</f>
        <v>0</v>
      </c>
      <c r="Z8214" s="749">
        <f t="shared" si="719"/>
        <v>0</v>
      </c>
      <c r="AA8214" s="1071"/>
      <c r="AB8214" s="1071"/>
    </row>
    <row r="8215" spans="23:28" ht="70.5" customHeight="1">
      <c r="W8215" s="829">
        <f t="shared" si="717"/>
        <v>0</v>
      </c>
      <c r="X8215" s="828">
        <f t="shared" si="718"/>
        <v>0</v>
      </c>
      <c r="Y8215" s="1069">
        <f>[5]building!Y8206</f>
        <v>0</v>
      </c>
      <c r="Z8215" s="749">
        <f t="shared" si="719"/>
        <v>0</v>
      </c>
      <c r="AA8215" s="1071"/>
      <c r="AB8215" s="1071"/>
    </row>
    <row r="8216" spans="23:28" ht="70.5" customHeight="1">
      <c r="W8216" s="829">
        <f t="shared" si="717"/>
        <v>0</v>
      </c>
      <c r="X8216" s="828">
        <f t="shared" si="718"/>
        <v>0</v>
      </c>
      <c r="Y8216" s="1069">
        <f>[5]building!Y8207</f>
        <v>0</v>
      </c>
      <c r="Z8216" s="749">
        <f t="shared" si="719"/>
        <v>0</v>
      </c>
      <c r="AA8216" s="1071"/>
      <c r="AB8216" s="1071"/>
    </row>
    <row r="8217" spans="23:28" ht="70.5" customHeight="1">
      <c r="W8217" s="829">
        <f t="shared" si="717"/>
        <v>0</v>
      </c>
      <c r="X8217" s="828">
        <f t="shared" si="718"/>
        <v>0</v>
      </c>
      <c r="Y8217" s="1069">
        <f>[5]building!Y8208</f>
        <v>0</v>
      </c>
      <c r="Z8217" s="749">
        <f t="shared" si="719"/>
        <v>0</v>
      </c>
      <c r="AA8217" s="1071"/>
      <c r="AB8217" s="1071"/>
    </row>
    <row r="8218" spans="23:28" ht="70.5" customHeight="1">
      <c r="W8218" s="829">
        <f t="shared" si="717"/>
        <v>0</v>
      </c>
      <c r="X8218" s="828">
        <f t="shared" si="718"/>
        <v>0</v>
      </c>
      <c r="Y8218" s="1069">
        <f>[5]building!Y8209</f>
        <v>0</v>
      </c>
      <c r="Z8218" s="749">
        <f t="shared" si="719"/>
        <v>0</v>
      </c>
      <c r="AA8218" s="1071"/>
      <c r="AB8218" s="1071"/>
    </row>
    <row r="8219" spans="23:28" ht="70.5" customHeight="1">
      <c r="W8219" s="829">
        <f t="shared" si="717"/>
        <v>0</v>
      </c>
      <c r="X8219" s="828">
        <f t="shared" si="718"/>
        <v>0</v>
      </c>
      <c r="Y8219" s="1069">
        <f>[5]building!Y8210</f>
        <v>0</v>
      </c>
      <c r="Z8219" s="749">
        <f t="shared" si="719"/>
        <v>0</v>
      </c>
      <c r="AA8219" s="1071"/>
      <c r="AB8219" s="1071"/>
    </row>
    <row r="8220" spans="23:28" ht="70.5" customHeight="1">
      <c r="W8220" s="829">
        <f t="shared" si="717"/>
        <v>0</v>
      </c>
      <c r="X8220" s="828">
        <f t="shared" si="718"/>
        <v>0</v>
      </c>
      <c r="Y8220" s="1069">
        <f>[5]building!Y8211</f>
        <v>0</v>
      </c>
      <c r="Z8220" s="749">
        <f t="shared" si="719"/>
        <v>0</v>
      </c>
      <c r="AA8220" s="1071"/>
      <c r="AB8220" s="1071"/>
    </row>
    <row r="8221" spans="23:28" ht="70.5" customHeight="1">
      <c r="W8221" s="829">
        <f t="shared" si="717"/>
        <v>0</v>
      </c>
      <c r="X8221" s="828">
        <f t="shared" si="718"/>
        <v>0</v>
      </c>
      <c r="Y8221" s="1069">
        <f>[5]building!Y8212</f>
        <v>0</v>
      </c>
      <c r="Z8221" s="749">
        <f t="shared" si="719"/>
        <v>0</v>
      </c>
      <c r="AA8221" s="1071"/>
      <c r="AB8221" s="1071"/>
    </row>
    <row r="8222" spans="23:28" ht="70.5" customHeight="1">
      <c r="W8222" s="829">
        <f t="shared" ref="W8222:W8285" si="720">G8222+I8222+K8222+M8222+O8222+Q8222+S8222+U8222</f>
        <v>0</v>
      </c>
      <c r="X8222" s="828">
        <f t="shared" ref="X8222:X8285" si="721">W8222*C8222</f>
        <v>0</v>
      </c>
      <c r="Y8222" s="1069">
        <f>[5]building!Y8213</f>
        <v>0</v>
      </c>
      <c r="Z8222" s="749">
        <f t="shared" ref="Z8222:Z8285" si="722">Y8222*C8222</f>
        <v>0</v>
      </c>
      <c r="AA8222" s="1071"/>
      <c r="AB8222" s="1071"/>
    </row>
    <row r="8223" spans="23:28" ht="70.5" customHeight="1">
      <c r="W8223" s="829">
        <f t="shared" si="720"/>
        <v>0</v>
      </c>
      <c r="X8223" s="828">
        <f t="shared" si="721"/>
        <v>0</v>
      </c>
      <c r="Y8223" s="1069">
        <f>[5]building!Y8214</f>
        <v>0</v>
      </c>
      <c r="Z8223" s="749">
        <f t="shared" si="722"/>
        <v>0</v>
      </c>
      <c r="AA8223" s="1071"/>
      <c r="AB8223" s="1071"/>
    </row>
    <row r="8224" spans="23:28" ht="70.5" customHeight="1">
      <c r="W8224" s="829">
        <f t="shared" si="720"/>
        <v>0</v>
      </c>
      <c r="X8224" s="828">
        <f t="shared" si="721"/>
        <v>0</v>
      </c>
      <c r="Y8224" s="1069">
        <f>[5]building!Y8215</f>
        <v>0</v>
      </c>
      <c r="Z8224" s="749">
        <f t="shared" si="722"/>
        <v>0</v>
      </c>
      <c r="AA8224" s="1071"/>
      <c r="AB8224" s="1071"/>
    </row>
    <row r="8225" spans="23:28" ht="70.5" customHeight="1">
      <c r="W8225" s="829">
        <f t="shared" si="720"/>
        <v>0</v>
      </c>
      <c r="X8225" s="828">
        <f t="shared" si="721"/>
        <v>0</v>
      </c>
      <c r="Y8225" s="1069">
        <f>[5]building!Y8216</f>
        <v>0</v>
      </c>
      <c r="Z8225" s="749">
        <f t="shared" si="722"/>
        <v>0</v>
      </c>
      <c r="AA8225" s="1071"/>
      <c r="AB8225" s="1071"/>
    </row>
    <row r="8226" spans="23:28" ht="70.5" customHeight="1">
      <c r="W8226" s="829">
        <f t="shared" si="720"/>
        <v>0</v>
      </c>
      <c r="X8226" s="828">
        <f t="shared" si="721"/>
        <v>0</v>
      </c>
      <c r="Y8226" s="1069">
        <f>[5]building!Y8217</f>
        <v>0</v>
      </c>
      <c r="Z8226" s="749">
        <f t="shared" si="722"/>
        <v>0</v>
      </c>
      <c r="AA8226" s="1071"/>
      <c r="AB8226" s="1071"/>
    </row>
    <row r="8227" spans="23:28" ht="70.5" customHeight="1">
      <c r="W8227" s="829">
        <f t="shared" si="720"/>
        <v>0</v>
      </c>
      <c r="X8227" s="828">
        <f t="shared" si="721"/>
        <v>0</v>
      </c>
      <c r="Y8227" s="1069">
        <f>[5]building!Y8218</f>
        <v>0</v>
      </c>
      <c r="Z8227" s="749">
        <f t="shared" si="722"/>
        <v>0</v>
      </c>
      <c r="AA8227" s="1071"/>
      <c r="AB8227" s="1071"/>
    </row>
    <row r="8228" spans="23:28" ht="70.5" customHeight="1">
      <c r="W8228" s="829">
        <f t="shared" si="720"/>
        <v>0</v>
      </c>
      <c r="X8228" s="828">
        <f t="shared" si="721"/>
        <v>0</v>
      </c>
      <c r="Y8228" s="1069">
        <f>[5]building!Y8219</f>
        <v>0</v>
      </c>
      <c r="Z8228" s="749">
        <f t="shared" si="722"/>
        <v>0</v>
      </c>
      <c r="AA8228" s="1071"/>
      <c r="AB8228" s="1071"/>
    </row>
    <row r="8229" spans="23:28" ht="70.5" customHeight="1">
      <c r="W8229" s="829">
        <f t="shared" si="720"/>
        <v>0</v>
      </c>
      <c r="X8229" s="828">
        <f t="shared" si="721"/>
        <v>0</v>
      </c>
      <c r="Y8229" s="1069">
        <f>[5]building!Y8220</f>
        <v>0</v>
      </c>
      <c r="Z8229" s="749">
        <f t="shared" si="722"/>
        <v>0</v>
      </c>
      <c r="AA8229" s="1071"/>
      <c r="AB8229" s="1071"/>
    </row>
    <row r="8230" spans="23:28" ht="70.5" customHeight="1">
      <c r="W8230" s="829">
        <f t="shared" si="720"/>
        <v>0</v>
      </c>
      <c r="X8230" s="828">
        <f t="shared" si="721"/>
        <v>0</v>
      </c>
      <c r="Y8230" s="1069">
        <f>[5]building!Y8221</f>
        <v>0</v>
      </c>
      <c r="Z8230" s="749">
        <f t="shared" si="722"/>
        <v>0</v>
      </c>
      <c r="AA8230" s="1071"/>
      <c r="AB8230" s="1071"/>
    </row>
    <row r="8231" spans="23:28" ht="70.5" customHeight="1">
      <c r="W8231" s="829">
        <f t="shared" si="720"/>
        <v>0</v>
      </c>
      <c r="X8231" s="828">
        <f t="shared" si="721"/>
        <v>0</v>
      </c>
      <c r="Y8231" s="1069">
        <f>[5]building!Y8222</f>
        <v>0</v>
      </c>
      <c r="Z8231" s="749">
        <f t="shared" si="722"/>
        <v>0</v>
      </c>
      <c r="AA8231" s="1071"/>
      <c r="AB8231" s="1071"/>
    </row>
    <row r="8232" spans="23:28" ht="70.5" customHeight="1">
      <c r="W8232" s="829">
        <f t="shared" si="720"/>
        <v>0</v>
      </c>
      <c r="X8232" s="828">
        <f t="shared" si="721"/>
        <v>0</v>
      </c>
      <c r="Y8232" s="1069">
        <f>[5]building!Y8223</f>
        <v>0</v>
      </c>
      <c r="Z8232" s="749">
        <f t="shared" si="722"/>
        <v>0</v>
      </c>
      <c r="AA8232" s="1071"/>
      <c r="AB8232" s="1071"/>
    </row>
    <row r="8233" spans="23:28" ht="70.5" customHeight="1">
      <c r="W8233" s="829">
        <f t="shared" si="720"/>
        <v>0</v>
      </c>
      <c r="X8233" s="828">
        <f t="shared" si="721"/>
        <v>0</v>
      </c>
      <c r="Y8233" s="1069">
        <f>[5]building!Y8224</f>
        <v>0</v>
      </c>
      <c r="Z8233" s="749">
        <f t="shared" si="722"/>
        <v>0</v>
      </c>
      <c r="AA8233" s="1071"/>
      <c r="AB8233" s="1071"/>
    </row>
    <row r="8234" spans="23:28" ht="70.5" customHeight="1">
      <c r="W8234" s="829">
        <f t="shared" si="720"/>
        <v>0</v>
      </c>
      <c r="X8234" s="828">
        <f t="shared" si="721"/>
        <v>0</v>
      </c>
      <c r="Y8234" s="1069">
        <f>[5]building!Y8225</f>
        <v>0</v>
      </c>
      <c r="Z8234" s="749">
        <f t="shared" si="722"/>
        <v>0</v>
      </c>
      <c r="AA8234" s="1071"/>
      <c r="AB8234" s="1071"/>
    </row>
    <row r="8235" spans="23:28" ht="70.5" customHeight="1">
      <c r="W8235" s="829">
        <f t="shared" si="720"/>
        <v>0</v>
      </c>
      <c r="X8235" s="828">
        <f t="shared" si="721"/>
        <v>0</v>
      </c>
      <c r="Y8235" s="1069">
        <f>[5]building!Y8226</f>
        <v>0</v>
      </c>
      <c r="Z8235" s="749">
        <f t="shared" si="722"/>
        <v>0</v>
      </c>
      <c r="AA8235" s="1071"/>
      <c r="AB8235" s="1071"/>
    </row>
    <row r="8236" spans="23:28" ht="70.5" customHeight="1">
      <c r="W8236" s="829">
        <f t="shared" si="720"/>
        <v>0</v>
      </c>
      <c r="X8236" s="828">
        <f t="shared" si="721"/>
        <v>0</v>
      </c>
      <c r="Y8236" s="1069">
        <f>[5]building!Y8227</f>
        <v>0</v>
      </c>
      <c r="Z8236" s="749">
        <f t="shared" si="722"/>
        <v>0</v>
      </c>
      <c r="AA8236" s="1071"/>
      <c r="AB8236" s="1071"/>
    </row>
    <row r="8237" spans="23:28" ht="70.5" customHeight="1">
      <c r="W8237" s="829">
        <f t="shared" si="720"/>
        <v>0</v>
      </c>
      <c r="X8237" s="828">
        <f t="shared" si="721"/>
        <v>0</v>
      </c>
      <c r="Y8237" s="1069">
        <f>[5]building!Y8228</f>
        <v>0</v>
      </c>
      <c r="Z8237" s="749">
        <f t="shared" si="722"/>
        <v>0</v>
      </c>
      <c r="AA8237" s="1071"/>
      <c r="AB8237" s="1071"/>
    </row>
    <row r="8238" spans="23:28" ht="70.5" customHeight="1">
      <c r="W8238" s="829">
        <f t="shared" si="720"/>
        <v>0</v>
      </c>
      <c r="X8238" s="828">
        <f t="shared" si="721"/>
        <v>0</v>
      </c>
      <c r="Y8238" s="1069">
        <f>[5]building!Y8229</f>
        <v>0</v>
      </c>
      <c r="Z8238" s="749">
        <f t="shared" si="722"/>
        <v>0</v>
      </c>
      <c r="AA8238" s="1071"/>
      <c r="AB8238" s="1071"/>
    </row>
    <row r="8239" spans="23:28" ht="70.5" customHeight="1">
      <c r="W8239" s="829">
        <f t="shared" si="720"/>
        <v>0</v>
      </c>
      <c r="X8239" s="828">
        <f t="shared" si="721"/>
        <v>0</v>
      </c>
      <c r="Y8239" s="1069">
        <f>[5]building!Y8230</f>
        <v>0</v>
      </c>
      <c r="Z8239" s="749">
        <f t="shared" si="722"/>
        <v>0</v>
      </c>
      <c r="AA8239" s="1071"/>
      <c r="AB8239" s="1071"/>
    </row>
    <row r="8240" spans="23:28" ht="70.5" customHeight="1">
      <c r="W8240" s="829">
        <f t="shared" si="720"/>
        <v>0</v>
      </c>
      <c r="X8240" s="828">
        <f t="shared" si="721"/>
        <v>0</v>
      </c>
      <c r="Y8240" s="1069">
        <f>[5]building!Y8231</f>
        <v>0</v>
      </c>
      <c r="Z8240" s="749">
        <f t="shared" si="722"/>
        <v>0</v>
      </c>
      <c r="AA8240" s="1071"/>
      <c r="AB8240" s="1071"/>
    </row>
    <row r="8241" spans="23:28" ht="70.5" customHeight="1">
      <c r="W8241" s="829">
        <f t="shared" si="720"/>
        <v>0</v>
      </c>
      <c r="X8241" s="828">
        <f t="shared" si="721"/>
        <v>0</v>
      </c>
      <c r="Y8241" s="1069">
        <f>[5]building!Y8232</f>
        <v>0</v>
      </c>
      <c r="Z8241" s="749">
        <f t="shared" si="722"/>
        <v>0</v>
      </c>
      <c r="AA8241" s="1071"/>
      <c r="AB8241" s="1071"/>
    </row>
    <row r="8242" spans="23:28" ht="70.5" customHeight="1">
      <c r="W8242" s="829">
        <f t="shared" si="720"/>
        <v>0</v>
      </c>
      <c r="X8242" s="828">
        <f t="shared" si="721"/>
        <v>0</v>
      </c>
      <c r="Y8242" s="1069">
        <f>[5]building!Y8233</f>
        <v>0</v>
      </c>
      <c r="Z8242" s="749">
        <f t="shared" si="722"/>
        <v>0</v>
      </c>
      <c r="AA8242" s="1071"/>
      <c r="AB8242" s="1071"/>
    </row>
    <row r="8243" spans="23:28" ht="70.5" customHeight="1">
      <c r="W8243" s="829">
        <f t="shared" si="720"/>
        <v>0</v>
      </c>
      <c r="X8243" s="828">
        <f t="shared" si="721"/>
        <v>0</v>
      </c>
      <c r="Y8243" s="1069">
        <f>[5]building!Y8234</f>
        <v>0</v>
      </c>
      <c r="Z8243" s="749">
        <f t="shared" si="722"/>
        <v>0</v>
      </c>
      <c r="AA8243" s="1071"/>
      <c r="AB8243" s="1071"/>
    </row>
    <row r="8244" spans="23:28" ht="70.5" customHeight="1">
      <c r="W8244" s="829">
        <f t="shared" si="720"/>
        <v>0</v>
      </c>
      <c r="X8244" s="828">
        <f t="shared" si="721"/>
        <v>0</v>
      </c>
      <c r="Y8244" s="1069">
        <f>[5]building!Y8235</f>
        <v>0</v>
      </c>
      <c r="Z8244" s="749">
        <f t="shared" si="722"/>
        <v>0</v>
      </c>
      <c r="AA8244" s="1071"/>
      <c r="AB8244" s="1071"/>
    </row>
    <row r="8245" spans="23:28" ht="70.5" customHeight="1">
      <c r="W8245" s="829">
        <f t="shared" si="720"/>
        <v>0</v>
      </c>
      <c r="X8245" s="828">
        <f t="shared" si="721"/>
        <v>0</v>
      </c>
      <c r="Y8245" s="1069">
        <f>[5]building!Y8236</f>
        <v>0</v>
      </c>
      <c r="Z8245" s="749">
        <f t="shared" si="722"/>
        <v>0</v>
      </c>
      <c r="AA8245" s="1071"/>
      <c r="AB8245" s="1071"/>
    </row>
    <row r="8246" spans="23:28" ht="70.5" customHeight="1">
      <c r="W8246" s="829">
        <f t="shared" si="720"/>
        <v>0</v>
      </c>
      <c r="X8246" s="828">
        <f t="shared" si="721"/>
        <v>0</v>
      </c>
      <c r="Y8246" s="1069">
        <f>[5]building!Y8237</f>
        <v>0</v>
      </c>
      <c r="Z8246" s="749">
        <f t="shared" si="722"/>
        <v>0</v>
      </c>
      <c r="AA8246" s="1071"/>
      <c r="AB8246" s="1071"/>
    </row>
    <row r="8247" spans="23:28" ht="70.5" customHeight="1">
      <c r="W8247" s="829">
        <f t="shared" si="720"/>
        <v>0</v>
      </c>
      <c r="X8247" s="828">
        <f t="shared" si="721"/>
        <v>0</v>
      </c>
      <c r="Y8247" s="1069">
        <f>[5]building!Y8238</f>
        <v>0</v>
      </c>
      <c r="Z8247" s="749">
        <f t="shared" si="722"/>
        <v>0</v>
      </c>
      <c r="AA8247" s="1071"/>
      <c r="AB8247" s="1071"/>
    </row>
    <row r="8248" spans="23:28" ht="70.5" customHeight="1">
      <c r="W8248" s="829">
        <f t="shared" si="720"/>
        <v>0</v>
      </c>
      <c r="X8248" s="828">
        <f t="shared" si="721"/>
        <v>0</v>
      </c>
      <c r="Y8248" s="1069">
        <f>[5]building!Y8239</f>
        <v>0</v>
      </c>
      <c r="Z8248" s="749">
        <f t="shared" si="722"/>
        <v>0</v>
      </c>
      <c r="AA8248" s="1071"/>
      <c r="AB8248" s="1071"/>
    </row>
    <row r="8249" spans="23:28" ht="70.5" customHeight="1">
      <c r="W8249" s="829">
        <f t="shared" si="720"/>
        <v>0</v>
      </c>
      <c r="X8249" s="828">
        <f t="shared" si="721"/>
        <v>0</v>
      </c>
      <c r="Y8249" s="1069">
        <f>[5]building!Y8240</f>
        <v>0</v>
      </c>
      <c r="Z8249" s="749">
        <f t="shared" si="722"/>
        <v>0</v>
      </c>
      <c r="AA8249" s="1071"/>
      <c r="AB8249" s="1071"/>
    </row>
    <row r="8250" spans="23:28" ht="70.5" customHeight="1">
      <c r="W8250" s="829">
        <f t="shared" si="720"/>
        <v>0</v>
      </c>
      <c r="X8250" s="828">
        <f t="shared" si="721"/>
        <v>0</v>
      </c>
      <c r="Y8250" s="1069">
        <f>[5]building!Y8241</f>
        <v>0</v>
      </c>
      <c r="Z8250" s="749">
        <f t="shared" si="722"/>
        <v>0</v>
      </c>
      <c r="AA8250" s="1071"/>
      <c r="AB8250" s="1071"/>
    </row>
    <row r="8251" spans="23:28" ht="70.5" customHeight="1">
      <c r="W8251" s="829">
        <f t="shared" si="720"/>
        <v>0</v>
      </c>
      <c r="X8251" s="828">
        <f t="shared" si="721"/>
        <v>0</v>
      </c>
      <c r="Y8251" s="1069">
        <f>[5]building!Y8242</f>
        <v>0</v>
      </c>
      <c r="Z8251" s="749">
        <f t="shared" si="722"/>
        <v>0</v>
      </c>
      <c r="AA8251" s="1071"/>
      <c r="AB8251" s="1071"/>
    </row>
    <row r="8252" spans="23:28" ht="70.5" customHeight="1">
      <c r="W8252" s="829">
        <f t="shared" si="720"/>
        <v>0</v>
      </c>
      <c r="X8252" s="828">
        <f t="shared" si="721"/>
        <v>0</v>
      </c>
      <c r="Y8252" s="1069">
        <f>[5]building!Y8243</f>
        <v>0</v>
      </c>
      <c r="Z8252" s="749">
        <f t="shared" si="722"/>
        <v>0</v>
      </c>
      <c r="AA8252" s="1071"/>
      <c r="AB8252" s="1071"/>
    </row>
    <row r="8253" spans="23:28" ht="70.5" customHeight="1">
      <c r="W8253" s="829">
        <f t="shared" si="720"/>
        <v>0</v>
      </c>
      <c r="X8253" s="828">
        <f t="shared" si="721"/>
        <v>0</v>
      </c>
      <c r="Y8253" s="1069">
        <f>[5]building!Y8244</f>
        <v>0</v>
      </c>
      <c r="Z8253" s="749">
        <f t="shared" si="722"/>
        <v>0</v>
      </c>
      <c r="AA8253" s="1071"/>
      <c r="AB8253" s="1071"/>
    </row>
    <row r="8254" spans="23:28" ht="70.5" customHeight="1">
      <c r="W8254" s="829">
        <f t="shared" si="720"/>
        <v>0</v>
      </c>
      <c r="X8254" s="828">
        <f t="shared" si="721"/>
        <v>0</v>
      </c>
      <c r="Y8254" s="1069">
        <f>[5]building!Y8245</f>
        <v>0</v>
      </c>
      <c r="Z8254" s="749">
        <f t="shared" si="722"/>
        <v>0</v>
      </c>
      <c r="AA8254" s="1071"/>
      <c r="AB8254" s="1071"/>
    </row>
    <row r="8255" spans="23:28" ht="70.5" customHeight="1">
      <c r="W8255" s="829">
        <f t="shared" si="720"/>
        <v>0</v>
      </c>
      <c r="X8255" s="828">
        <f t="shared" si="721"/>
        <v>0</v>
      </c>
      <c r="Y8255" s="1069">
        <f>[5]building!Y8246</f>
        <v>0</v>
      </c>
      <c r="Z8255" s="749">
        <f t="shared" si="722"/>
        <v>0</v>
      </c>
      <c r="AA8255" s="1071"/>
      <c r="AB8255" s="1071"/>
    </row>
    <row r="8256" spans="23:28" ht="70.5" customHeight="1">
      <c r="W8256" s="829">
        <f t="shared" si="720"/>
        <v>0</v>
      </c>
      <c r="X8256" s="828">
        <f t="shared" si="721"/>
        <v>0</v>
      </c>
      <c r="Y8256" s="1069">
        <f>[5]building!Y8247</f>
        <v>0</v>
      </c>
      <c r="Z8256" s="749">
        <f t="shared" si="722"/>
        <v>0</v>
      </c>
      <c r="AA8256" s="1071"/>
      <c r="AB8256" s="1071"/>
    </row>
    <row r="8257" spans="23:28" ht="70.5" customHeight="1">
      <c r="W8257" s="829">
        <f t="shared" si="720"/>
        <v>0</v>
      </c>
      <c r="X8257" s="828">
        <f t="shared" si="721"/>
        <v>0</v>
      </c>
      <c r="Y8257" s="1069">
        <f>[5]building!Y8248</f>
        <v>0</v>
      </c>
      <c r="Z8257" s="749">
        <f t="shared" si="722"/>
        <v>0</v>
      </c>
      <c r="AA8257" s="1071"/>
      <c r="AB8257" s="1071"/>
    </row>
    <row r="8258" spans="23:28" ht="70.5" customHeight="1">
      <c r="W8258" s="829">
        <f t="shared" si="720"/>
        <v>0</v>
      </c>
      <c r="X8258" s="828">
        <f t="shared" si="721"/>
        <v>0</v>
      </c>
      <c r="Y8258" s="1069">
        <f>[5]building!Y8249</f>
        <v>0</v>
      </c>
      <c r="Z8258" s="749">
        <f t="shared" si="722"/>
        <v>0</v>
      </c>
      <c r="AA8258" s="1071"/>
      <c r="AB8258" s="1071"/>
    </row>
    <row r="8259" spans="23:28" ht="70.5" customHeight="1">
      <c r="W8259" s="829">
        <f t="shared" si="720"/>
        <v>0</v>
      </c>
      <c r="X8259" s="828">
        <f t="shared" si="721"/>
        <v>0</v>
      </c>
      <c r="Y8259" s="1069">
        <f>[5]building!Y8250</f>
        <v>0</v>
      </c>
      <c r="Z8259" s="749">
        <f t="shared" si="722"/>
        <v>0</v>
      </c>
      <c r="AA8259" s="1071"/>
      <c r="AB8259" s="1071"/>
    </row>
    <row r="8260" spans="23:28" ht="70.5" customHeight="1">
      <c r="W8260" s="829">
        <f t="shared" si="720"/>
        <v>0</v>
      </c>
      <c r="X8260" s="828">
        <f t="shared" si="721"/>
        <v>0</v>
      </c>
      <c r="Y8260" s="1069">
        <f>[5]building!Y8251</f>
        <v>0</v>
      </c>
      <c r="Z8260" s="749">
        <f t="shared" si="722"/>
        <v>0</v>
      </c>
      <c r="AA8260" s="1071"/>
      <c r="AB8260" s="1071"/>
    </row>
    <row r="8261" spans="23:28" ht="70.5" customHeight="1">
      <c r="W8261" s="829">
        <f t="shared" si="720"/>
        <v>0</v>
      </c>
      <c r="X8261" s="828">
        <f t="shared" si="721"/>
        <v>0</v>
      </c>
      <c r="Y8261" s="1069">
        <f>[5]building!Y8252</f>
        <v>0</v>
      </c>
      <c r="Z8261" s="749">
        <f t="shared" si="722"/>
        <v>0</v>
      </c>
      <c r="AA8261" s="1071"/>
      <c r="AB8261" s="1071"/>
    </row>
    <row r="8262" spans="23:28" ht="70.5" customHeight="1">
      <c r="W8262" s="829">
        <f t="shared" si="720"/>
        <v>0</v>
      </c>
      <c r="X8262" s="828">
        <f t="shared" si="721"/>
        <v>0</v>
      </c>
      <c r="Y8262" s="1069">
        <f>[5]building!Y8253</f>
        <v>0</v>
      </c>
      <c r="Z8262" s="749">
        <f t="shared" si="722"/>
        <v>0</v>
      </c>
      <c r="AA8262" s="1071"/>
      <c r="AB8262" s="1071"/>
    </row>
    <row r="8263" spans="23:28" ht="70.5" customHeight="1">
      <c r="W8263" s="829">
        <f t="shared" si="720"/>
        <v>0</v>
      </c>
      <c r="X8263" s="828">
        <f t="shared" si="721"/>
        <v>0</v>
      </c>
      <c r="Y8263" s="1069">
        <f>[5]building!Y8254</f>
        <v>0</v>
      </c>
      <c r="Z8263" s="749">
        <f t="shared" si="722"/>
        <v>0</v>
      </c>
      <c r="AA8263" s="1071"/>
      <c r="AB8263" s="1071"/>
    </row>
    <row r="8264" spans="23:28" ht="70.5" customHeight="1">
      <c r="W8264" s="829">
        <f t="shared" si="720"/>
        <v>0</v>
      </c>
      <c r="X8264" s="828">
        <f t="shared" si="721"/>
        <v>0</v>
      </c>
      <c r="Y8264" s="1069">
        <f>[5]building!Y8255</f>
        <v>0</v>
      </c>
      <c r="Z8264" s="749">
        <f t="shared" si="722"/>
        <v>0</v>
      </c>
      <c r="AA8264" s="1071"/>
      <c r="AB8264" s="1071"/>
    </row>
    <row r="8265" spans="23:28" ht="70.5" customHeight="1">
      <c r="W8265" s="829">
        <f t="shared" si="720"/>
        <v>0</v>
      </c>
      <c r="X8265" s="828">
        <f t="shared" si="721"/>
        <v>0</v>
      </c>
      <c r="Y8265" s="1069">
        <f>[5]building!Y8256</f>
        <v>0</v>
      </c>
      <c r="Z8265" s="749">
        <f t="shared" si="722"/>
        <v>0</v>
      </c>
      <c r="AA8265" s="1071"/>
      <c r="AB8265" s="1071"/>
    </row>
    <row r="8266" spans="23:28" ht="70.5" customHeight="1">
      <c r="W8266" s="829">
        <f t="shared" si="720"/>
        <v>0</v>
      </c>
      <c r="X8266" s="828">
        <f t="shared" si="721"/>
        <v>0</v>
      </c>
      <c r="Y8266" s="1069">
        <f>[5]building!Y8257</f>
        <v>0</v>
      </c>
      <c r="Z8266" s="749">
        <f t="shared" si="722"/>
        <v>0</v>
      </c>
      <c r="AA8266" s="1071"/>
      <c r="AB8266" s="1071"/>
    </row>
    <row r="8267" spans="23:28" ht="70.5" customHeight="1">
      <c r="W8267" s="829">
        <f t="shared" si="720"/>
        <v>0</v>
      </c>
      <c r="X8267" s="828">
        <f t="shared" si="721"/>
        <v>0</v>
      </c>
      <c r="Y8267" s="1069">
        <f>[5]building!Y8258</f>
        <v>0</v>
      </c>
      <c r="Z8267" s="749">
        <f t="shared" si="722"/>
        <v>0</v>
      </c>
      <c r="AA8267" s="1071"/>
      <c r="AB8267" s="1071"/>
    </row>
    <row r="8268" spans="23:28" ht="70.5" customHeight="1">
      <c r="W8268" s="829">
        <f t="shared" si="720"/>
        <v>0</v>
      </c>
      <c r="X8268" s="828">
        <f t="shared" si="721"/>
        <v>0</v>
      </c>
      <c r="Y8268" s="1069">
        <f>[5]building!Y8259</f>
        <v>0</v>
      </c>
      <c r="Z8268" s="749">
        <f t="shared" si="722"/>
        <v>0</v>
      </c>
      <c r="AA8268" s="1071"/>
      <c r="AB8268" s="1071"/>
    </row>
    <row r="8269" spans="23:28" ht="70.5" customHeight="1">
      <c r="W8269" s="829">
        <f t="shared" si="720"/>
        <v>0</v>
      </c>
      <c r="X8269" s="828">
        <f t="shared" si="721"/>
        <v>0</v>
      </c>
      <c r="Y8269" s="1069">
        <f>[5]building!Y8260</f>
        <v>0</v>
      </c>
      <c r="Z8269" s="749">
        <f t="shared" si="722"/>
        <v>0</v>
      </c>
      <c r="AA8269" s="1071"/>
      <c r="AB8269" s="1071"/>
    </row>
    <row r="8270" spans="23:28" ht="70.5" customHeight="1">
      <c r="W8270" s="829">
        <f t="shared" si="720"/>
        <v>0</v>
      </c>
      <c r="X8270" s="828">
        <f t="shared" si="721"/>
        <v>0</v>
      </c>
      <c r="Y8270" s="1069">
        <f>[5]building!Y8261</f>
        <v>0</v>
      </c>
      <c r="Z8270" s="749">
        <f t="shared" si="722"/>
        <v>0</v>
      </c>
      <c r="AA8270" s="1071"/>
      <c r="AB8270" s="1071"/>
    </row>
    <row r="8271" spans="23:28" ht="70.5" customHeight="1">
      <c r="W8271" s="829">
        <f t="shared" si="720"/>
        <v>0</v>
      </c>
      <c r="X8271" s="828">
        <f t="shared" si="721"/>
        <v>0</v>
      </c>
      <c r="Y8271" s="1069">
        <f>[5]building!Y8262</f>
        <v>0</v>
      </c>
      <c r="Z8271" s="749">
        <f t="shared" si="722"/>
        <v>0</v>
      </c>
      <c r="AA8271" s="1071"/>
      <c r="AB8271" s="1071"/>
    </row>
    <row r="8272" spans="23:28" ht="70.5" customHeight="1">
      <c r="W8272" s="829">
        <f t="shared" si="720"/>
        <v>0</v>
      </c>
      <c r="X8272" s="828">
        <f t="shared" si="721"/>
        <v>0</v>
      </c>
      <c r="Y8272" s="1069">
        <f>[5]building!Y8263</f>
        <v>0</v>
      </c>
      <c r="Z8272" s="749">
        <f t="shared" si="722"/>
        <v>0</v>
      </c>
      <c r="AA8272" s="1071"/>
      <c r="AB8272" s="1071"/>
    </row>
    <row r="8273" spans="23:28" ht="70.5" customHeight="1">
      <c r="W8273" s="829">
        <f t="shared" si="720"/>
        <v>0</v>
      </c>
      <c r="X8273" s="828">
        <f t="shared" si="721"/>
        <v>0</v>
      </c>
      <c r="Y8273" s="1069">
        <f>[5]building!Y8264</f>
        <v>0</v>
      </c>
      <c r="Z8273" s="749">
        <f t="shared" si="722"/>
        <v>0</v>
      </c>
      <c r="AA8273" s="1071"/>
      <c r="AB8273" s="1071"/>
    </row>
    <row r="8274" spans="23:28" ht="70.5" customHeight="1">
      <c r="W8274" s="829">
        <f t="shared" si="720"/>
        <v>0</v>
      </c>
      <c r="X8274" s="828">
        <f t="shared" si="721"/>
        <v>0</v>
      </c>
      <c r="Y8274" s="1069">
        <f>[5]building!Y8265</f>
        <v>0</v>
      </c>
      <c r="Z8274" s="749">
        <f t="shared" si="722"/>
        <v>0</v>
      </c>
      <c r="AA8274" s="1071"/>
      <c r="AB8274" s="1071"/>
    </row>
    <row r="8275" spans="23:28" ht="70.5" customHeight="1">
      <c r="W8275" s="829">
        <f t="shared" si="720"/>
        <v>0</v>
      </c>
      <c r="X8275" s="828">
        <f t="shared" si="721"/>
        <v>0</v>
      </c>
      <c r="Y8275" s="1069">
        <f>[5]building!Y8266</f>
        <v>0</v>
      </c>
      <c r="Z8275" s="749">
        <f t="shared" si="722"/>
        <v>0</v>
      </c>
      <c r="AA8275" s="1071"/>
      <c r="AB8275" s="1071"/>
    </row>
    <row r="8276" spans="23:28" ht="70.5" customHeight="1">
      <c r="W8276" s="829">
        <f t="shared" si="720"/>
        <v>0</v>
      </c>
      <c r="X8276" s="828">
        <f t="shared" si="721"/>
        <v>0</v>
      </c>
      <c r="Y8276" s="1069">
        <f>[5]building!Y8267</f>
        <v>0</v>
      </c>
      <c r="Z8276" s="749">
        <f t="shared" si="722"/>
        <v>0</v>
      </c>
      <c r="AA8276" s="1071"/>
      <c r="AB8276" s="1071"/>
    </row>
    <row r="8277" spans="23:28" ht="70.5" customHeight="1">
      <c r="W8277" s="829">
        <f t="shared" si="720"/>
        <v>0</v>
      </c>
      <c r="X8277" s="828">
        <f t="shared" si="721"/>
        <v>0</v>
      </c>
      <c r="Y8277" s="1069">
        <f>[5]building!Y8268</f>
        <v>0</v>
      </c>
      <c r="Z8277" s="749">
        <f t="shared" si="722"/>
        <v>0</v>
      </c>
      <c r="AA8277" s="1071"/>
      <c r="AB8277" s="1071"/>
    </row>
    <row r="8278" spans="23:28" ht="70.5" customHeight="1">
      <c r="W8278" s="829">
        <f t="shared" si="720"/>
        <v>0</v>
      </c>
      <c r="X8278" s="828">
        <f t="shared" si="721"/>
        <v>0</v>
      </c>
      <c r="Y8278" s="1069">
        <f>[5]building!Y8269</f>
        <v>0</v>
      </c>
      <c r="Z8278" s="749">
        <f t="shared" si="722"/>
        <v>0</v>
      </c>
      <c r="AA8278" s="1071"/>
      <c r="AB8278" s="1071"/>
    </row>
    <row r="8279" spans="23:28" ht="70.5" customHeight="1">
      <c r="W8279" s="829">
        <f t="shared" si="720"/>
        <v>0</v>
      </c>
      <c r="X8279" s="828">
        <f t="shared" si="721"/>
        <v>0</v>
      </c>
      <c r="Y8279" s="1069">
        <f>[5]building!Y8270</f>
        <v>0</v>
      </c>
      <c r="Z8279" s="749">
        <f t="shared" si="722"/>
        <v>0</v>
      </c>
      <c r="AA8279" s="1071"/>
      <c r="AB8279" s="1071"/>
    </row>
    <row r="8280" spans="23:28" ht="70.5" customHeight="1">
      <c r="W8280" s="829">
        <f t="shared" si="720"/>
        <v>0</v>
      </c>
      <c r="X8280" s="828">
        <f t="shared" si="721"/>
        <v>0</v>
      </c>
      <c r="Y8280" s="1069">
        <f>[5]building!Y8271</f>
        <v>0</v>
      </c>
      <c r="Z8280" s="749">
        <f t="shared" si="722"/>
        <v>0</v>
      </c>
      <c r="AA8280" s="1071"/>
      <c r="AB8280" s="1071"/>
    </row>
    <row r="8281" spans="23:28" ht="70.5" customHeight="1">
      <c r="W8281" s="829">
        <f t="shared" si="720"/>
        <v>0</v>
      </c>
      <c r="X8281" s="828">
        <f t="shared" si="721"/>
        <v>0</v>
      </c>
      <c r="Y8281" s="1069">
        <f>[5]building!Y8272</f>
        <v>0</v>
      </c>
      <c r="Z8281" s="749">
        <f t="shared" si="722"/>
        <v>0</v>
      </c>
      <c r="AA8281" s="1071"/>
      <c r="AB8281" s="1071"/>
    </row>
    <row r="8282" spans="23:28" ht="70.5" customHeight="1">
      <c r="W8282" s="829">
        <f t="shared" si="720"/>
        <v>0</v>
      </c>
      <c r="X8282" s="828">
        <f t="shared" si="721"/>
        <v>0</v>
      </c>
      <c r="Y8282" s="1069">
        <f>[5]building!Y8273</f>
        <v>0</v>
      </c>
      <c r="Z8282" s="749">
        <f t="shared" si="722"/>
        <v>0</v>
      </c>
      <c r="AA8282" s="1071"/>
      <c r="AB8282" s="1071"/>
    </row>
    <row r="8283" spans="23:28" ht="70.5" customHeight="1">
      <c r="W8283" s="829">
        <f t="shared" si="720"/>
        <v>0</v>
      </c>
      <c r="X8283" s="828">
        <f t="shared" si="721"/>
        <v>0</v>
      </c>
      <c r="Y8283" s="1069">
        <f>[5]building!Y8274</f>
        <v>0</v>
      </c>
      <c r="Z8283" s="749">
        <f t="shared" si="722"/>
        <v>0</v>
      </c>
      <c r="AA8283" s="1071"/>
      <c r="AB8283" s="1071"/>
    </row>
    <row r="8284" spans="23:28" ht="70.5" customHeight="1">
      <c r="W8284" s="829">
        <f t="shared" si="720"/>
        <v>0</v>
      </c>
      <c r="X8284" s="828">
        <f t="shared" si="721"/>
        <v>0</v>
      </c>
      <c r="Y8284" s="1069">
        <f>[5]building!Y8275</f>
        <v>0</v>
      </c>
      <c r="Z8284" s="749">
        <f t="shared" si="722"/>
        <v>0</v>
      </c>
      <c r="AA8284" s="1071"/>
      <c r="AB8284" s="1071"/>
    </row>
    <row r="8285" spans="23:28" ht="70.5" customHeight="1">
      <c r="W8285" s="829">
        <f t="shared" si="720"/>
        <v>0</v>
      </c>
      <c r="X8285" s="828">
        <f t="shared" si="721"/>
        <v>0</v>
      </c>
      <c r="Y8285" s="1069">
        <f>[5]building!Y8276</f>
        <v>0</v>
      </c>
      <c r="Z8285" s="749">
        <f t="shared" si="722"/>
        <v>0</v>
      </c>
      <c r="AA8285" s="1071"/>
      <c r="AB8285" s="1071"/>
    </row>
    <row r="8286" spans="23:28" ht="70.5" customHeight="1">
      <c r="W8286" s="829">
        <f t="shared" ref="W8286:W8349" si="723">G8286+I8286+K8286+M8286+O8286+Q8286+S8286+U8286</f>
        <v>0</v>
      </c>
      <c r="X8286" s="828">
        <f t="shared" ref="X8286:X8349" si="724">W8286*C8286</f>
        <v>0</v>
      </c>
      <c r="Y8286" s="1069">
        <f>[5]building!Y8277</f>
        <v>0</v>
      </c>
      <c r="Z8286" s="749">
        <f t="shared" ref="Z8286:Z8349" si="725">Y8286*C8286</f>
        <v>0</v>
      </c>
      <c r="AA8286" s="1071"/>
      <c r="AB8286" s="1071"/>
    </row>
    <row r="8287" spans="23:28" ht="70.5" customHeight="1">
      <c r="W8287" s="829">
        <f t="shared" si="723"/>
        <v>0</v>
      </c>
      <c r="X8287" s="828">
        <f t="shared" si="724"/>
        <v>0</v>
      </c>
      <c r="Y8287" s="1069">
        <f>[5]building!Y8278</f>
        <v>0</v>
      </c>
      <c r="Z8287" s="749">
        <f t="shared" si="725"/>
        <v>0</v>
      </c>
      <c r="AA8287" s="1071"/>
      <c r="AB8287" s="1071"/>
    </row>
    <row r="8288" spans="23:28" ht="70.5" customHeight="1">
      <c r="W8288" s="829">
        <f t="shared" si="723"/>
        <v>0</v>
      </c>
      <c r="X8288" s="828">
        <f t="shared" si="724"/>
        <v>0</v>
      </c>
      <c r="Y8288" s="1069">
        <f>[5]building!Y8279</f>
        <v>0</v>
      </c>
      <c r="Z8288" s="749">
        <f t="shared" si="725"/>
        <v>0</v>
      </c>
      <c r="AA8288" s="1071"/>
      <c r="AB8288" s="1071"/>
    </row>
    <row r="8289" spans="23:28" ht="70.5" customHeight="1">
      <c r="W8289" s="829">
        <f t="shared" si="723"/>
        <v>0</v>
      </c>
      <c r="X8289" s="828">
        <f t="shared" si="724"/>
        <v>0</v>
      </c>
      <c r="Y8289" s="1069">
        <f>[5]building!Y8280</f>
        <v>0</v>
      </c>
      <c r="Z8289" s="749">
        <f t="shared" si="725"/>
        <v>0</v>
      </c>
      <c r="AA8289" s="1071"/>
      <c r="AB8289" s="1071"/>
    </row>
    <row r="8290" spans="23:28" ht="70.5" customHeight="1">
      <c r="W8290" s="829">
        <f t="shared" si="723"/>
        <v>0</v>
      </c>
      <c r="X8290" s="828">
        <f t="shared" si="724"/>
        <v>0</v>
      </c>
      <c r="Y8290" s="1069">
        <f>[5]building!Y8281</f>
        <v>0</v>
      </c>
      <c r="Z8290" s="749">
        <f t="shared" si="725"/>
        <v>0</v>
      </c>
      <c r="AA8290" s="1071"/>
      <c r="AB8290" s="1071"/>
    </row>
    <row r="8291" spans="23:28" ht="70.5" customHeight="1">
      <c r="W8291" s="829">
        <f t="shared" si="723"/>
        <v>0</v>
      </c>
      <c r="X8291" s="828">
        <f t="shared" si="724"/>
        <v>0</v>
      </c>
      <c r="Y8291" s="1069">
        <f>[5]building!Y8282</f>
        <v>0</v>
      </c>
      <c r="Z8291" s="749">
        <f t="shared" si="725"/>
        <v>0</v>
      </c>
      <c r="AA8291" s="1071"/>
      <c r="AB8291" s="1071"/>
    </row>
    <row r="8292" spans="23:28" ht="70.5" customHeight="1">
      <c r="W8292" s="829">
        <f t="shared" si="723"/>
        <v>0</v>
      </c>
      <c r="X8292" s="828">
        <f t="shared" si="724"/>
        <v>0</v>
      </c>
      <c r="Y8292" s="1069">
        <f>[5]building!Y8283</f>
        <v>0</v>
      </c>
      <c r="Z8292" s="749">
        <f t="shared" si="725"/>
        <v>0</v>
      </c>
      <c r="AA8292" s="1071"/>
      <c r="AB8292" s="1071"/>
    </row>
    <row r="8293" spans="23:28" ht="70.5" customHeight="1">
      <c r="W8293" s="829">
        <f t="shared" si="723"/>
        <v>0</v>
      </c>
      <c r="X8293" s="828">
        <f t="shared" si="724"/>
        <v>0</v>
      </c>
      <c r="Y8293" s="1069">
        <f>[5]building!Y8284</f>
        <v>0</v>
      </c>
      <c r="Z8293" s="749">
        <f t="shared" si="725"/>
        <v>0</v>
      </c>
      <c r="AA8293" s="1071"/>
      <c r="AB8293" s="1071"/>
    </row>
    <row r="8294" spans="23:28" ht="70.5" customHeight="1">
      <c r="W8294" s="829">
        <f t="shared" si="723"/>
        <v>0</v>
      </c>
      <c r="X8294" s="828">
        <f t="shared" si="724"/>
        <v>0</v>
      </c>
      <c r="Y8294" s="1069">
        <f>[5]building!Y8285</f>
        <v>0</v>
      </c>
      <c r="Z8294" s="749">
        <f t="shared" si="725"/>
        <v>0</v>
      </c>
      <c r="AA8294" s="1071"/>
      <c r="AB8294" s="1071"/>
    </row>
    <row r="8295" spans="23:28" ht="70.5" customHeight="1">
      <c r="W8295" s="829">
        <f t="shared" si="723"/>
        <v>0</v>
      </c>
      <c r="X8295" s="828">
        <f t="shared" si="724"/>
        <v>0</v>
      </c>
      <c r="Y8295" s="1069">
        <f>[5]building!Y8286</f>
        <v>0</v>
      </c>
      <c r="Z8295" s="749">
        <f t="shared" si="725"/>
        <v>0</v>
      </c>
      <c r="AA8295" s="1071"/>
      <c r="AB8295" s="1071"/>
    </row>
    <row r="8296" spans="23:28" ht="70.5" customHeight="1">
      <c r="W8296" s="829">
        <f t="shared" si="723"/>
        <v>0</v>
      </c>
      <c r="X8296" s="828">
        <f t="shared" si="724"/>
        <v>0</v>
      </c>
      <c r="Y8296" s="1069">
        <f>[5]building!Y8287</f>
        <v>0</v>
      </c>
      <c r="Z8296" s="749">
        <f t="shared" si="725"/>
        <v>0</v>
      </c>
      <c r="AA8296" s="1071"/>
      <c r="AB8296" s="1071"/>
    </row>
    <row r="8297" spans="23:28" ht="70.5" customHeight="1">
      <c r="W8297" s="829">
        <f t="shared" si="723"/>
        <v>0</v>
      </c>
      <c r="X8297" s="828">
        <f t="shared" si="724"/>
        <v>0</v>
      </c>
      <c r="Y8297" s="1069">
        <f>[5]building!Y8288</f>
        <v>0</v>
      </c>
      <c r="Z8297" s="749">
        <f t="shared" si="725"/>
        <v>0</v>
      </c>
      <c r="AA8297" s="1071"/>
      <c r="AB8297" s="1071"/>
    </row>
    <row r="8298" spans="23:28" ht="70.5" customHeight="1">
      <c r="W8298" s="829">
        <f t="shared" si="723"/>
        <v>0</v>
      </c>
      <c r="X8298" s="828">
        <f t="shared" si="724"/>
        <v>0</v>
      </c>
      <c r="Y8298" s="1069">
        <f>[5]building!Y8289</f>
        <v>0</v>
      </c>
      <c r="Z8298" s="749">
        <f t="shared" si="725"/>
        <v>0</v>
      </c>
      <c r="AA8298" s="1071"/>
      <c r="AB8298" s="1071"/>
    </row>
    <row r="8299" spans="23:28" ht="70.5" customHeight="1">
      <c r="W8299" s="829">
        <f t="shared" si="723"/>
        <v>0</v>
      </c>
      <c r="X8299" s="828">
        <f t="shared" si="724"/>
        <v>0</v>
      </c>
      <c r="Y8299" s="1069">
        <f>[5]building!Y8290</f>
        <v>0</v>
      </c>
      <c r="Z8299" s="749">
        <f t="shared" si="725"/>
        <v>0</v>
      </c>
      <c r="AA8299" s="1071"/>
      <c r="AB8299" s="1071"/>
    </row>
    <row r="8300" spans="23:28" ht="70.5" customHeight="1">
      <c r="W8300" s="829">
        <f t="shared" si="723"/>
        <v>0</v>
      </c>
      <c r="X8300" s="828">
        <f t="shared" si="724"/>
        <v>0</v>
      </c>
      <c r="Y8300" s="1069">
        <f>[5]building!Y8291</f>
        <v>0</v>
      </c>
      <c r="Z8300" s="749">
        <f t="shared" si="725"/>
        <v>0</v>
      </c>
      <c r="AA8300" s="1071"/>
      <c r="AB8300" s="1071"/>
    </row>
    <row r="8301" spans="23:28" ht="70.5" customHeight="1">
      <c r="W8301" s="829">
        <f t="shared" si="723"/>
        <v>0</v>
      </c>
      <c r="X8301" s="828">
        <f t="shared" si="724"/>
        <v>0</v>
      </c>
      <c r="Y8301" s="1069">
        <f>[5]building!Y8292</f>
        <v>0</v>
      </c>
      <c r="Z8301" s="749">
        <f t="shared" si="725"/>
        <v>0</v>
      </c>
      <c r="AA8301" s="1071"/>
      <c r="AB8301" s="1071"/>
    </row>
    <row r="8302" spans="23:28" ht="70.5" customHeight="1">
      <c r="W8302" s="829">
        <f t="shared" si="723"/>
        <v>0</v>
      </c>
      <c r="X8302" s="828">
        <f t="shared" si="724"/>
        <v>0</v>
      </c>
      <c r="Y8302" s="1069">
        <f>[5]building!Y8293</f>
        <v>0</v>
      </c>
      <c r="Z8302" s="749">
        <f t="shared" si="725"/>
        <v>0</v>
      </c>
      <c r="AA8302" s="1071"/>
      <c r="AB8302" s="1071"/>
    </row>
    <row r="8303" spans="23:28" ht="70.5" customHeight="1">
      <c r="W8303" s="829">
        <f t="shared" si="723"/>
        <v>0</v>
      </c>
      <c r="X8303" s="828">
        <f t="shared" si="724"/>
        <v>0</v>
      </c>
      <c r="Y8303" s="1069">
        <f>[5]building!Y8294</f>
        <v>0</v>
      </c>
      <c r="Z8303" s="749">
        <f t="shared" si="725"/>
        <v>0</v>
      </c>
      <c r="AA8303" s="1071"/>
      <c r="AB8303" s="1071"/>
    </row>
    <row r="8304" spans="23:28" ht="70.5" customHeight="1">
      <c r="W8304" s="829">
        <f t="shared" si="723"/>
        <v>0</v>
      </c>
      <c r="X8304" s="828">
        <f t="shared" si="724"/>
        <v>0</v>
      </c>
      <c r="Y8304" s="1069">
        <f>[5]building!Y8295</f>
        <v>0</v>
      </c>
      <c r="Z8304" s="749">
        <f t="shared" si="725"/>
        <v>0</v>
      </c>
      <c r="AA8304" s="1071"/>
      <c r="AB8304" s="1071"/>
    </row>
    <row r="8305" spans="23:28" ht="70.5" customHeight="1">
      <c r="W8305" s="829">
        <f t="shared" si="723"/>
        <v>0</v>
      </c>
      <c r="X8305" s="828">
        <f t="shared" si="724"/>
        <v>0</v>
      </c>
      <c r="Y8305" s="1069">
        <f>[5]building!Y8296</f>
        <v>0</v>
      </c>
      <c r="Z8305" s="749">
        <f t="shared" si="725"/>
        <v>0</v>
      </c>
      <c r="AA8305" s="1071"/>
      <c r="AB8305" s="1071"/>
    </row>
    <row r="8306" spans="23:28" ht="70.5" customHeight="1">
      <c r="W8306" s="829">
        <f t="shared" si="723"/>
        <v>0</v>
      </c>
      <c r="X8306" s="828">
        <f t="shared" si="724"/>
        <v>0</v>
      </c>
      <c r="Y8306" s="1069">
        <f>[5]building!Y8297</f>
        <v>0</v>
      </c>
      <c r="Z8306" s="749">
        <f t="shared" si="725"/>
        <v>0</v>
      </c>
      <c r="AA8306" s="1071"/>
      <c r="AB8306" s="1071"/>
    </row>
    <row r="8307" spans="23:28" ht="70.5" customHeight="1">
      <c r="W8307" s="829">
        <f t="shared" si="723"/>
        <v>0</v>
      </c>
      <c r="X8307" s="828">
        <f t="shared" si="724"/>
        <v>0</v>
      </c>
      <c r="Y8307" s="1069">
        <f>[5]building!Y8298</f>
        <v>0</v>
      </c>
      <c r="Z8307" s="749">
        <f t="shared" si="725"/>
        <v>0</v>
      </c>
      <c r="AA8307" s="1071"/>
      <c r="AB8307" s="1071"/>
    </row>
    <row r="8308" spans="23:28" ht="70.5" customHeight="1">
      <c r="W8308" s="829">
        <f t="shared" si="723"/>
        <v>0</v>
      </c>
      <c r="X8308" s="828">
        <f t="shared" si="724"/>
        <v>0</v>
      </c>
      <c r="Y8308" s="1069">
        <f>[5]building!Y8299</f>
        <v>0</v>
      </c>
      <c r="Z8308" s="749">
        <f t="shared" si="725"/>
        <v>0</v>
      </c>
      <c r="AA8308" s="1071"/>
      <c r="AB8308" s="1071"/>
    </row>
    <row r="8309" spans="23:28" ht="70.5" customHeight="1">
      <c r="W8309" s="829">
        <f t="shared" si="723"/>
        <v>0</v>
      </c>
      <c r="X8309" s="828">
        <f t="shared" si="724"/>
        <v>0</v>
      </c>
      <c r="Y8309" s="1069">
        <f>[5]building!Y8300</f>
        <v>0</v>
      </c>
      <c r="Z8309" s="749">
        <f t="shared" si="725"/>
        <v>0</v>
      </c>
      <c r="AA8309" s="1071"/>
      <c r="AB8309" s="1071"/>
    </row>
    <row r="8310" spans="23:28" ht="70.5" customHeight="1">
      <c r="W8310" s="829">
        <f t="shared" si="723"/>
        <v>0</v>
      </c>
      <c r="X8310" s="828">
        <f t="shared" si="724"/>
        <v>0</v>
      </c>
      <c r="Y8310" s="1069">
        <f>[5]building!Y8301</f>
        <v>0</v>
      </c>
      <c r="Z8310" s="749">
        <f t="shared" si="725"/>
        <v>0</v>
      </c>
      <c r="AA8310" s="1071"/>
      <c r="AB8310" s="1071"/>
    </row>
    <row r="8311" spans="23:28" ht="70.5" customHeight="1">
      <c r="W8311" s="829">
        <f t="shared" si="723"/>
        <v>0</v>
      </c>
      <c r="X8311" s="828">
        <f t="shared" si="724"/>
        <v>0</v>
      </c>
      <c r="Y8311" s="1069">
        <f>[5]building!Y8302</f>
        <v>0</v>
      </c>
      <c r="Z8311" s="749">
        <f t="shared" si="725"/>
        <v>0</v>
      </c>
      <c r="AA8311" s="1071"/>
      <c r="AB8311" s="1071"/>
    </row>
    <row r="8312" spans="23:28" ht="70.5" customHeight="1">
      <c r="W8312" s="829">
        <f t="shared" si="723"/>
        <v>0</v>
      </c>
      <c r="X8312" s="828">
        <f t="shared" si="724"/>
        <v>0</v>
      </c>
      <c r="Y8312" s="1069">
        <f>[5]building!Y8303</f>
        <v>0</v>
      </c>
      <c r="Z8312" s="749">
        <f t="shared" si="725"/>
        <v>0</v>
      </c>
      <c r="AA8312" s="1071"/>
      <c r="AB8312" s="1071"/>
    </row>
    <row r="8313" spans="23:28" ht="70.5" customHeight="1">
      <c r="W8313" s="829">
        <f t="shared" si="723"/>
        <v>0</v>
      </c>
      <c r="X8313" s="828">
        <f t="shared" si="724"/>
        <v>0</v>
      </c>
      <c r="Y8313" s="1069">
        <f>[5]building!Y8304</f>
        <v>0</v>
      </c>
      <c r="Z8313" s="749">
        <f t="shared" si="725"/>
        <v>0</v>
      </c>
      <c r="AA8313" s="1071"/>
      <c r="AB8313" s="1071"/>
    </row>
    <row r="8314" spans="23:28" ht="70.5" customHeight="1">
      <c r="W8314" s="829">
        <f t="shared" si="723"/>
        <v>0</v>
      </c>
      <c r="X8314" s="828">
        <f t="shared" si="724"/>
        <v>0</v>
      </c>
      <c r="Y8314" s="1069">
        <f>[5]building!Y8305</f>
        <v>0</v>
      </c>
      <c r="Z8314" s="749">
        <f t="shared" si="725"/>
        <v>0</v>
      </c>
      <c r="AA8314" s="1071"/>
      <c r="AB8314" s="1071"/>
    </row>
    <row r="8315" spans="23:28" ht="70.5" customHeight="1">
      <c r="W8315" s="829">
        <f t="shared" si="723"/>
        <v>0</v>
      </c>
      <c r="X8315" s="828">
        <f t="shared" si="724"/>
        <v>0</v>
      </c>
      <c r="Y8315" s="1069">
        <f>[5]building!Y8306</f>
        <v>0</v>
      </c>
      <c r="Z8315" s="749">
        <f t="shared" si="725"/>
        <v>0</v>
      </c>
      <c r="AA8315" s="1071"/>
      <c r="AB8315" s="1071"/>
    </row>
    <row r="8316" spans="23:28" ht="70.5" customHeight="1">
      <c r="W8316" s="829">
        <f t="shared" si="723"/>
        <v>0</v>
      </c>
      <c r="X8316" s="828">
        <f t="shared" si="724"/>
        <v>0</v>
      </c>
      <c r="Y8316" s="1069">
        <f>[5]building!Y8307</f>
        <v>0</v>
      </c>
      <c r="Z8316" s="749">
        <f t="shared" si="725"/>
        <v>0</v>
      </c>
      <c r="AA8316" s="1071"/>
      <c r="AB8316" s="1071"/>
    </row>
    <row r="8317" spans="23:28" ht="70.5" customHeight="1">
      <c r="W8317" s="829">
        <f t="shared" si="723"/>
        <v>0</v>
      </c>
      <c r="X8317" s="828">
        <f t="shared" si="724"/>
        <v>0</v>
      </c>
      <c r="Y8317" s="1069">
        <f>[5]building!Y8308</f>
        <v>0</v>
      </c>
      <c r="Z8317" s="749">
        <f t="shared" si="725"/>
        <v>0</v>
      </c>
      <c r="AA8317" s="1071"/>
      <c r="AB8317" s="1071"/>
    </row>
    <row r="8318" spans="23:28" ht="70.5" customHeight="1">
      <c r="W8318" s="829">
        <f t="shared" si="723"/>
        <v>0</v>
      </c>
      <c r="X8318" s="828">
        <f t="shared" si="724"/>
        <v>0</v>
      </c>
      <c r="Y8318" s="1069">
        <f>[5]building!Y8309</f>
        <v>0</v>
      </c>
      <c r="Z8318" s="749">
        <f t="shared" si="725"/>
        <v>0</v>
      </c>
      <c r="AA8318" s="1071"/>
      <c r="AB8318" s="1071"/>
    </row>
    <row r="8319" spans="23:28" ht="70.5" customHeight="1">
      <c r="W8319" s="829">
        <f t="shared" si="723"/>
        <v>0</v>
      </c>
      <c r="X8319" s="828">
        <f t="shared" si="724"/>
        <v>0</v>
      </c>
      <c r="Y8319" s="1069">
        <f>[5]building!Y8310</f>
        <v>0</v>
      </c>
      <c r="Z8319" s="749">
        <f t="shared" si="725"/>
        <v>0</v>
      </c>
      <c r="AA8319" s="1071"/>
      <c r="AB8319" s="1071"/>
    </row>
    <row r="8320" spans="23:28" ht="70.5" customHeight="1">
      <c r="W8320" s="829">
        <f t="shared" si="723"/>
        <v>0</v>
      </c>
      <c r="X8320" s="828">
        <f t="shared" si="724"/>
        <v>0</v>
      </c>
      <c r="Y8320" s="1069">
        <f>[5]building!Y8311</f>
        <v>0</v>
      </c>
      <c r="Z8320" s="749">
        <f t="shared" si="725"/>
        <v>0</v>
      </c>
      <c r="AA8320" s="1071"/>
      <c r="AB8320" s="1071"/>
    </row>
    <row r="8321" spans="23:28" ht="70.5" customHeight="1">
      <c r="W8321" s="829">
        <f t="shared" si="723"/>
        <v>0</v>
      </c>
      <c r="X8321" s="828">
        <f t="shared" si="724"/>
        <v>0</v>
      </c>
      <c r="Y8321" s="1069">
        <f>[5]building!Y8312</f>
        <v>0</v>
      </c>
      <c r="Z8321" s="749">
        <f t="shared" si="725"/>
        <v>0</v>
      </c>
      <c r="AA8321" s="1071"/>
      <c r="AB8321" s="1071"/>
    </row>
    <row r="8322" spans="23:28" ht="70.5" customHeight="1">
      <c r="W8322" s="829">
        <f t="shared" si="723"/>
        <v>0</v>
      </c>
      <c r="X8322" s="828">
        <f t="shared" si="724"/>
        <v>0</v>
      </c>
      <c r="Y8322" s="1069">
        <f>[5]building!Y8313</f>
        <v>0</v>
      </c>
      <c r="Z8322" s="749">
        <f t="shared" si="725"/>
        <v>0</v>
      </c>
      <c r="AA8322" s="1071"/>
      <c r="AB8322" s="1071"/>
    </row>
    <row r="8323" spans="23:28" ht="70.5" customHeight="1">
      <c r="W8323" s="829">
        <f t="shared" si="723"/>
        <v>0</v>
      </c>
      <c r="X8323" s="828">
        <f t="shared" si="724"/>
        <v>0</v>
      </c>
      <c r="Y8323" s="1069">
        <f>[5]building!Y8314</f>
        <v>0</v>
      </c>
      <c r="Z8323" s="749">
        <f t="shared" si="725"/>
        <v>0</v>
      </c>
      <c r="AA8323" s="1071"/>
      <c r="AB8323" s="1071"/>
    </row>
    <row r="8324" spans="23:28" ht="70.5" customHeight="1">
      <c r="W8324" s="829">
        <f t="shared" si="723"/>
        <v>0</v>
      </c>
      <c r="X8324" s="828">
        <f t="shared" si="724"/>
        <v>0</v>
      </c>
      <c r="Y8324" s="1069">
        <f>[5]building!Y8315</f>
        <v>0</v>
      </c>
      <c r="Z8324" s="749">
        <f t="shared" si="725"/>
        <v>0</v>
      </c>
      <c r="AA8324" s="1071"/>
      <c r="AB8324" s="1071"/>
    </row>
    <row r="8325" spans="23:28" ht="70.5" customHeight="1">
      <c r="W8325" s="829">
        <f t="shared" si="723"/>
        <v>0</v>
      </c>
      <c r="X8325" s="828">
        <f t="shared" si="724"/>
        <v>0</v>
      </c>
      <c r="Y8325" s="1069">
        <f>[5]building!Y8316</f>
        <v>0</v>
      </c>
      <c r="Z8325" s="749">
        <f t="shared" si="725"/>
        <v>0</v>
      </c>
      <c r="AA8325" s="1071"/>
      <c r="AB8325" s="1071"/>
    </row>
    <row r="8326" spans="23:28" ht="70.5" customHeight="1">
      <c r="W8326" s="829">
        <f t="shared" si="723"/>
        <v>0</v>
      </c>
      <c r="X8326" s="828">
        <f t="shared" si="724"/>
        <v>0</v>
      </c>
      <c r="Y8326" s="1069">
        <f>[5]building!Y8317</f>
        <v>0</v>
      </c>
      <c r="Z8326" s="749">
        <f t="shared" si="725"/>
        <v>0</v>
      </c>
      <c r="AA8326" s="1071"/>
      <c r="AB8326" s="1071"/>
    </row>
    <row r="8327" spans="23:28" ht="70.5" customHeight="1">
      <c r="W8327" s="829">
        <f t="shared" si="723"/>
        <v>0</v>
      </c>
      <c r="X8327" s="828">
        <f t="shared" si="724"/>
        <v>0</v>
      </c>
      <c r="Y8327" s="1069">
        <f>[5]building!Y8318</f>
        <v>0</v>
      </c>
      <c r="Z8327" s="749">
        <f t="shared" si="725"/>
        <v>0</v>
      </c>
      <c r="AA8327" s="1071"/>
      <c r="AB8327" s="1071"/>
    </row>
    <row r="8328" spans="23:28" ht="70.5" customHeight="1">
      <c r="W8328" s="829">
        <f t="shared" si="723"/>
        <v>0</v>
      </c>
      <c r="X8328" s="828">
        <f t="shared" si="724"/>
        <v>0</v>
      </c>
      <c r="Y8328" s="1069">
        <f>[5]building!Y8319</f>
        <v>0</v>
      </c>
      <c r="Z8328" s="749">
        <f t="shared" si="725"/>
        <v>0</v>
      </c>
      <c r="AA8328" s="1071"/>
      <c r="AB8328" s="1071"/>
    </row>
    <row r="8329" spans="23:28" ht="70.5" customHeight="1">
      <c r="W8329" s="829">
        <f t="shared" si="723"/>
        <v>0</v>
      </c>
      <c r="X8329" s="828">
        <f t="shared" si="724"/>
        <v>0</v>
      </c>
      <c r="Y8329" s="1069">
        <f>[5]building!Y8320</f>
        <v>0</v>
      </c>
      <c r="Z8329" s="749">
        <f t="shared" si="725"/>
        <v>0</v>
      </c>
      <c r="AA8329" s="1071"/>
      <c r="AB8329" s="1071"/>
    </row>
    <row r="8330" spans="23:28" ht="70.5" customHeight="1">
      <c r="W8330" s="829">
        <f t="shared" si="723"/>
        <v>0</v>
      </c>
      <c r="X8330" s="828">
        <f t="shared" si="724"/>
        <v>0</v>
      </c>
      <c r="Y8330" s="1069">
        <f>[5]building!Y8321</f>
        <v>0</v>
      </c>
      <c r="Z8330" s="749">
        <f t="shared" si="725"/>
        <v>0</v>
      </c>
      <c r="AA8330" s="1071"/>
      <c r="AB8330" s="1071"/>
    </row>
    <row r="8331" spans="23:28" ht="70.5" customHeight="1">
      <c r="W8331" s="829">
        <f t="shared" si="723"/>
        <v>0</v>
      </c>
      <c r="X8331" s="828">
        <f t="shared" si="724"/>
        <v>0</v>
      </c>
      <c r="Y8331" s="1069">
        <f>[5]building!Y8322</f>
        <v>0</v>
      </c>
      <c r="Z8331" s="749">
        <f t="shared" si="725"/>
        <v>0</v>
      </c>
      <c r="AA8331" s="1071"/>
      <c r="AB8331" s="1071"/>
    </row>
    <row r="8332" spans="23:28" ht="70.5" customHeight="1">
      <c r="W8332" s="829">
        <f t="shared" si="723"/>
        <v>0</v>
      </c>
      <c r="X8332" s="828">
        <f t="shared" si="724"/>
        <v>0</v>
      </c>
      <c r="Y8332" s="1069">
        <f>[5]building!Y8323</f>
        <v>0</v>
      </c>
      <c r="Z8332" s="749">
        <f t="shared" si="725"/>
        <v>0</v>
      </c>
      <c r="AA8332" s="1071"/>
      <c r="AB8332" s="1071"/>
    </row>
    <row r="8333" spans="23:28" ht="70.5" customHeight="1">
      <c r="W8333" s="829">
        <f t="shared" si="723"/>
        <v>0</v>
      </c>
      <c r="X8333" s="828">
        <f t="shared" si="724"/>
        <v>0</v>
      </c>
      <c r="Y8333" s="1069">
        <f>[5]building!Y8324</f>
        <v>0</v>
      </c>
      <c r="Z8333" s="749">
        <f t="shared" si="725"/>
        <v>0</v>
      </c>
      <c r="AA8333" s="1071"/>
      <c r="AB8333" s="1071"/>
    </row>
    <row r="8334" spans="23:28" ht="70.5" customHeight="1">
      <c r="W8334" s="829">
        <f t="shared" si="723"/>
        <v>0</v>
      </c>
      <c r="X8334" s="828">
        <f t="shared" si="724"/>
        <v>0</v>
      </c>
      <c r="Y8334" s="1069">
        <f>[5]building!Y8325</f>
        <v>0</v>
      </c>
      <c r="Z8334" s="749">
        <f t="shared" si="725"/>
        <v>0</v>
      </c>
      <c r="AA8334" s="1071"/>
      <c r="AB8334" s="1071"/>
    </row>
    <row r="8335" spans="23:28" ht="70.5" customHeight="1">
      <c r="W8335" s="829">
        <f t="shared" si="723"/>
        <v>0</v>
      </c>
      <c r="X8335" s="828">
        <f t="shared" si="724"/>
        <v>0</v>
      </c>
      <c r="Y8335" s="1069">
        <f>[5]building!Y8326</f>
        <v>0</v>
      </c>
      <c r="Z8335" s="749">
        <f t="shared" si="725"/>
        <v>0</v>
      </c>
      <c r="AA8335" s="1071"/>
      <c r="AB8335" s="1071"/>
    </row>
    <row r="8336" spans="23:28" ht="70.5" customHeight="1">
      <c r="W8336" s="829">
        <f t="shared" si="723"/>
        <v>0</v>
      </c>
      <c r="X8336" s="828">
        <f t="shared" si="724"/>
        <v>0</v>
      </c>
      <c r="Y8336" s="1069">
        <f>[5]building!Y8327</f>
        <v>0</v>
      </c>
      <c r="Z8336" s="749">
        <f t="shared" si="725"/>
        <v>0</v>
      </c>
      <c r="AA8336" s="1071"/>
      <c r="AB8336" s="1071"/>
    </row>
    <row r="8337" spans="23:28" ht="70.5" customHeight="1">
      <c r="W8337" s="829">
        <f t="shared" si="723"/>
        <v>0</v>
      </c>
      <c r="X8337" s="828">
        <f t="shared" si="724"/>
        <v>0</v>
      </c>
      <c r="Y8337" s="1069">
        <f>[5]building!Y8328</f>
        <v>0</v>
      </c>
      <c r="Z8337" s="749">
        <f t="shared" si="725"/>
        <v>0</v>
      </c>
      <c r="AA8337" s="1071"/>
      <c r="AB8337" s="1071"/>
    </row>
    <row r="8338" spans="23:28" ht="70.5" customHeight="1">
      <c r="W8338" s="829">
        <f t="shared" si="723"/>
        <v>0</v>
      </c>
      <c r="X8338" s="828">
        <f t="shared" si="724"/>
        <v>0</v>
      </c>
      <c r="Y8338" s="1069">
        <f>[5]building!Y8329</f>
        <v>0</v>
      </c>
      <c r="Z8338" s="749">
        <f t="shared" si="725"/>
        <v>0</v>
      </c>
      <c r="AA8338" s="1071"/>
      <c r="AB8338" s="1071"/>
    </row>
    <row r="8339" spans="23:28" ht="70.5" customHeight="1">
      <c r="W8339" s="829">
        <f t="shared" si="723"/>
        <v>0</v>
      </c>
      <c r="X8339" s="828">
        <f t="shared" si="724"/>
        <v>0</v>
      </c>
      <c r="Y8339" s="1069">
        <f>[5]building!Y8330</f>
        <v>0</v>
      </c>
      <c r="Z8339" s="749">
        <f t="shared" si="725"/>
        <v>0</v>
      </c>
      <c r="AA8339" s="1071"/>
      <c r="AB8339" s="1071"/>
    </row>
    <row r="8340" spans="23:28" ht="70.5" customHeight="1">
      <c r="W8340" s="829">
        <f t="shared" si="723"/>
        <v>0</v>
      </c>
      <c r="X8340" s="828">
        <f t="shared" si="724"/>
        <v>0</v>
      </c>
      <c r="Y8340" s="1069">
        <f>[5]building!Y8331</f>
        <v>0</v>
      </c>
      <c r="Z8340" s="749">
        <f t="shared" si="725"/>
        <v>0</v>
      </c>
      <c r="AA8340" s="1071"/>
      <c r="AB8340" s="1071"/>
    </row>
    <row r="8341" spans="23:28" ht="70.5" customHeight="1">
      <c r="W8341" s="829">
        <f t="shared" si="723"/>
        <v>0</v>
      </c>
      <c r="X8341" s="828">
        <f t="shared" si="724"/>
        <v>0</v>
      </c>
      <c r="Y8341" s="1069">
        <f>[5]building!Y8332</f>
        <v>0</v>
      </c>
      <c r="Z8341" s="749">
        <f t="shared" si="725"/>
        <v>0</v>
      </c>
      <c r="AA8341" s="1071"/>
      <c r="AB8341" s="1071"/>
    </row>
    <row r="8342" spans="23:28" ht="70.5" customHeight="1">
      <c r="W8342" s="829">
        <f t="shared" si="723"/>
        <v>0</v>
      </c>
      <c r="X8342" s="828">
        <f t="shared" si="724"/>
        <v>0</v>
      </c>
      <c r="Y8342" s="1069">
        <f>[5]building!Y8333</f>
        <v>0</v>
      </c>
      <c r="Z8342" s="749">
        <f t="shared" si="725"/>
        <v>0</v>
      </c>
      <c r="AA8342" s="1071"/>
      <c r="AB8342" s="1071"/>
    </row>
    <row r="8343" spans="23:28" ht="70.5" customHeight="1">
      <c r="W8343" s="829">
        <f t="shared" si="723"/>
        <v>0</v>
      </c>
      <c r="X8343" s="828">
        <f t="shared" si="724"/>
        <v>0</v>
      </c>
      <c r="Y8343" s="1069">
        <f>[5]building!Y8334</f>
        <v>0</v>
      </c>
      <c r="Z8343" s="749">
        <f t="shared" si="725"/>
        <v>0</v>
      </c>
      <c r="AA8343" s="1071"/>
      <c r="AB8343" s="1071"/>
    </row>
    <row r="8344" spans="23:28" ht="70.5" customHeight="1">
      <c r="W8344" s="829">
        <f t="shared" si="723"/>
        <v>0</v>
      </c>
      <c r="X8344" s="828">
        <f t="shared" si="724"/>
        <v>0</v>
      </c>
      <c r="Y8344" s="1069">
        <f>[5]building!Y8335</f>
        <v>0</v>
      </c>
      <c r="Z8344" s="749">
        <f t="shared" si="725"/>
        <v>0</v>
      </c>
      <c r="AA8344" s="1071"/>
      <c r="AB8344" s="1071"/>
    </row>
    <row r="8345" spans="23:28" ht="70.5" customHeight="1">
      <c r="W8345" s="829">
        <f t="shared" si="723"/>
        <v>0</v>
      </c>
      <c r="X8345" s="828">
        <f t="shared" si="724"/>
        <v>0</v>
      </c>
      <c r="Y8345" s="1069">
        <f>[5]building!Y8336</f>
        <v>0</v>
      </c>
      <c r="Z8345" s="749">
        <f t="shared" si="725"/>
        <v>0</v>
      </c>
      <c r="AA8345" s="1071"/>
      <c r="AB8345" s="1071"/>
    </row>
    <row r="8346" spans="23:28" ht="70.5" customHeight="1">
      <c r="W8346" s="829">
        <f t="shared" si="723"/>
        <v>0</v>
      </c>
      <c r="X8346" s="828">
        <f t="shared" si="724"/>
        <v>0</v>
      </c>
      <c r="Y8346" s="1069">
        <f>[5]building!Y8337</f>
        <v>0</v>
      </c>
      <c r="Z8346" s="749">
        <f t="shared" si="725"/>
        <v>0</v>
      </c>
      <c r="AA8346" s="1071"/>
      <c r="AB8346" s="1071"/>
    </row>
    <row r="8347" spans="23:28" ht="70.5" customHeight="1">
      <c r="W8347" s="829">
        <f t="shared" si="723"/>
        <v>0</v>
      </c>
      <c r="X8347" s="828">
        <f t="shared" si="724"/>
        <v>0</v>
      </c>
      <c r="Y8347" s="1069">
        <f>[5]building!Y8338</f>
        <v>0</v>
      </c>
      <c r="Z8347" s="749">
        <f t="shared" si="725"/>
        <v>0</v>
      </c>
      <c r="AA8347" s="1071"/>
      <c r="AB8347" s="1071"/>
    </row>
    <row r="8348" spans="23:28" ht="70.5" customHeight="1">
      <c r="W8348" s="829">
        <f t="shared" si="723"/>
        <v>0</v>
      </c>
      <c r="X8348" s="828">
        <f t="shared" si="724"/>
        <v>0</v>
      </c>
      <c r="Y8348" s="1069">
        <f>[5]building!Y8339</f>
        <v>0</v>
      </c>
      <c r="Z8348" s="749">
        <f t="shared" si="725"/>
        <v>0</v>
      </c>
      <c r="AA8348" s="1071"/>
      <c r="AB8348" s="1071"/>
    </row>
    <row r="8349" spans="23:28" ht="70.5" customHeight="1">
      <c r="W8349" s="829">
        <f t="shared" si="723"/>
        <v>0</v>
      </c>
      <c r="X8349" s="828">
        <f t="shared" si="724"/>
        <v>0</v>
      </c>
      <c r="Y8349" s="1069">
        <f>[5]building!Y8340</f>
        <v>0</v>
      </c>
      <c r="Z8349" s="749">
        <f t="shared" si="725"/>
        <v>0</v>
      </c>
      <c r="AA8349" s="1071"/>
      <c r="AB8349" s="1071"/>
    </row>
    <row r="8350" spans="23:28" ht="70.5" customHeight="1">
      <c r="W8350" s="829">
        <f t="shared" ref="W8350:W8413" si="726">G8350+I8350+K8350+M8350+O8350+Q8350+S8350+U8350</f>
        <v>0</v>
      </c>
      <c r="X8350" s="828">
        <f t="shared" ref="X8350:X8413" si="727">W8350*C8350</f>
        <v>0</v>
      </c>
      <c r="Y8350" s="1069">
        <f>[5]building!Y8341</f>
        <v>0</v>
      </c>
      <c r="Z8350" s="749">
        <f t="shared" ref="Z8350:Z8413" si="728">Y8350*C8350</f>
        <v>0</v>
      </c>
      <c r="AA8350" s="1071"/>
      <c r="AB8350" s="1071"/>
    </row>
    <row r="8351" spans="23:28" ht="70.5" customHeight="1">
      <c r="W8351" s="829">
        <f t="shared" si="726"/>
        <v>0</v>
      </c>
      <c r="X8351" s="828">
        <f t="shared" si="727"/>
        <v>0</v>
      </c>
      <c r="Y8351" s="1069">
        <f>[5]building!Y8342</f>
        <v>0</v>
      </c>
      <c r="Z8351" s="749">
        <f t="shared" si="728"/>
        <v>0</v>
      </c>
      <c r="AA8351" s="1071"/>
      <c r="AB8351" s="1071"/>
    </row>
    <row r="8352" spans="23:28" ht="70.5" customHeight="1">
      <c r="W8352" s="829">
        <f t="shared" si="726"/>
        <v>0</v>
      </c>
      <c r="X8352" s="828">
        <f t="shared" si="727"/>
        <v>0</v>
      </c>
      <c r="Y8352" s="1069">
        <f>[5]building!Y8343</f>
        <v>0</v>
      </c>
      <c r="Z8352" s="749">
        <f t="shared" si="728"/>
        <v>0</v>
      </c>
      <c r="AA8352" s="1071"/>
      <c r="AB8352" s="1071"/>
    </row>
    <row r="8353" spans="23:28" ht="70.5" customHeight="1">
      <c r="W8353" s="829">
        <f t="shared" si="726"/>
        <v>0</v>
      </c>
      <c r="X8353" s="828">
        <f t="shared" si="727"/>
        <v>0</v>
      </c>
      <c r="Y8353" s="1069">
        <f>[5]building!Y8344</f>
        <v>0</v>
      </c>
      <c r="Z8353" s="749">
        <f t="shared" si="728"/>
        <v>0</v>
      </c>
      <c r="AA8353" s="1071"/>
      <c r="AB8353" s="1071"/>
    </row>
    <row r="8354" spans="23:28" ht="70.5" customHeight="1">
      <c r="W8354" s="829">
        <f t="shared" si="726"/>
        <v>0</v>
      </c>
      <c r="X8354" s="828">
        <f t="shared" si="727"/>
        <v>0</v>
      </c>
      <c r="Y8354" s="1069">
        <f>[5]building!Y8345</f>
        <v>0</v>
      </c>
      <c r="Z8354" s="749">
        <f t="shared" si="728"/>
        <v>0</v>
      </c>
      <c r="AA8354" s="1071"/>
      <c r="AB8354" s="1071"/>
    </row>
    <row r="8355" spans="23:28" ht="70.5" customHeight="1">
      <c r="W8355" s="829">
        <f t="shared" si="726"/>
        <v>0</v>
      </c>
      <c r="X8355" s="828">
        <f t="shared" si="727"/>
        <v>0</v>
      </c>
      <c r="Y8355" s="1069">
        <f>[5]building!Y8346</f>
        <v>0</v>
      </c>
      <c r="Z8355" s="749">
        <f t="shared" si="728"/>
        <v>0</v>
      </c>
      <c r="AA8355" s="1071"/>
      <c r="AB8355" s="1071"/>
    </row>
    <row r="8356" spans="23:28" ht="70.5" customHeight="1">
      <c r="W8356" s="829">
        <f t="shared" si="726"/>
        <v>0</v>
      </c>
      <c r="X8356" s="828">
        <f t="shared" si="727"/>
        <v>0</v>
      </c>
      <c r="Y8356" s="1069">
        <f>[5]building!Y8347</f>
        <v>0</v>
      </c>
      <c r="Z8356" s="749">
        <f t="shared" si="728"/>
        <v>0</v>
      </c>
      <c r="AA8356" s="1071"/>
      <c r="AB8356" s="1071"/>
    </row>
    <row r="8357" spans="23:28" ht="70.5" customHeight="1">
      <c r="W8357" s="829">
        <f t="shared" si="726"/>
        <v>0</v>
      </c>
      <c r="X8357" s="828">
        <f t="shared" si="727"/>
        <v>0</v>
      </c>
      <c r="Y8357" s="1069">
        <f>[5]building!Y8348</f>
        <v>0</v>
      </c>
      <c r="Z8357" s="749">
        <f t="shared" si="728"/>
        <v>0</v>
      </c>
      <c r="AA8357" s="1071"/>
      <c r="AB8357" s="1071"/>
    </row>
    <row r="8358" spans="23:28" ht="70.5" customHeight="1">
      <c r="W8358" s="829">
        <f t="shared" si="726"/>
        <v>0</v>
      </c>
      <c r="X8358" s="828">
        <f t="shared" si="727"/>
        <v>0</v>
      </c>
      <c r="Y8358" s="1069">
        <f>[5]building!Y8349</f>
        <v>0</v>
      </c>
      <c r="Z8358" s="749">
        <f t="shared" si="728"/>
        <v>0</v>
      </c>
      <c r="AA8358" s="1071"/>
      <c r="AB8358" s="1071"/>
    </row>
    <row r="8359" spans="23:28" ht="70.5" customHeight="1">
      <c r="W8359" s="829">
        <f t="shared" si="726"/>
        <v>0</v>
      </c>
      <c r="X8359" s="828">
        <f t="shared" si="727"/>
        <v>0</v>
      </c>
      <c r="Y8359" s="1069">
        <f>[5]building!Y8350</f>
        <v>0</v>
      </c>
      <c r="Z8359" s="749">
        <f t="shared" si="728"/>
        <v>0</v>
      </c>
      <c r="AA8359" s="1071"/>
      <c r="AB8359" s="1071"/>
    </row>
    <row r="8360" spans="23:28" ht="70.5" customHeight="1">
      <c r="W8360" s="829">
        <f t="shared" si="726"/>
        <v>0</v>
      </c>
      <c r="X8360" s="828">
        <f t="shared" si="727"/>
        <v>0</v>
      </c>
      <c r="Y8360" s="1069">
        <f>[5]building!Y8351</f>
        <v>0</v>
      </c>
      <c r="Z8360" s="749">
        <f t="shared" si="728"/>
        <v>0</v>
      </c>
      <c r="AA8360" s="1071"/>
      <c r="AB8360" s="1071"/>
    </row>
    <row r="8361" spans="23:28" ht="70.5" customHeight="1">
      <c r="W8361" s="829">
        <f t="shared" si="726"/>
        <v>0</v>
      </c>
      <c r="X8361" s="828">
        <f t="shared" si="727"/>
        <v>0</v>
      </c>
      <c r="Y8361" s="1069">
        <f>[5]building!Y8352</f>
        <v>0</v>
      </c>
      <c r="Z8361" s="749">
        <f t="shared" si="728"/>
        <v>0</v>
      </c>
      <c r="AA8361" s="1071"/>
      <c r="AB8361" s="1071"/>
    </row>
    <row r="8362" spans="23:28" ht="70.5" customHeight="1">
      <c r="W8362" s="829">
        <f t="shared" si="726"/>
        <v>0</v>
      </c>
      <c r="X8362" s="828">
        <f t="shared" si="727"/>
        <v>0</v>
      </c>
      <c r="Y8362" s="1069">
        <f>[5]building!Y8353</f>
        <v>0</v>
      </c>
      <c r="Z8362" s="749">
        <f t="shared" si="728"/>
        <v>0</v>
      </c>
      <c r="AA8362" s="1071"/>
      <c r="AB8362" s="1071"/>
    </row>
    <row r="8363" spans="23:28" ht="70.5" customHeight="1">
      <c r="W8363" s="829">
        <f t="shared" si="726"/>
        <v>0</v>
      </c>
      <c r="X8363" s="828">
        <f t="shared" si="727"/>
        <v>0</v>
      </c>
      <c r="Y8363" s="1069">
        <f>[5]building!Y8354</f>
        <v>0</v>
      </c>
      <c r="Z8363" s="749">
        <f t="shared" si="728"/>
        <v>0</v>
      </c>
      <c r="AA8363" s="1071"/>
      <c r="AB8363" s="1071"/>
    </row>
    <row r="8364" spans="23:28" ht="70.5" customHeight="1">
      <c r="W8364" s="829">
        <f t="shared" si="726"/>
        <v>0</v>
      </c>
      <c r="X8364" s="828">
        <f t="shared" si="727"/>
        <v>0</v>
      </c>
      <c r="Y8364" s="1069">
        <f>[5]building!Y8355</f>
        <v>0</v>
      </c>
      <c r="Z8364" s="749">
        <f t="shared" si="728"/>
        <v>0</v>
      </c>
      <c r="AA8364" s="1071"/>
      <c r="AB8364" s="1071"/>
    </row>
    <row r="8365" spans="23:28" ht="70.5" customHeight="1">
      <c r="W8365" s="829">
        <f t="shared" si="726"/>
        <v>0</v>
      </c>
      <c r="X8365" s="828">
        <f t="shared" si="727"/>
        <v>0</v>
      </c>
      <c r="Y8365" s="1069">
        <f>[5]building!Y8356</f>
        <v>0</v>
      </c>
      <c r="Z8365" s="749">
        <f t="shared" si="728"/>
        <v>0</v>
      </c>
      <c r="AA8365" s="1071"/>
      <c r="AB8365" s="1071"/>
    </row>
    <row r="8366" spans="23:28" ht="70.5" customHeight="1">
      <c r="W8366" s="829">
        <f t="shared" si="726"/>
        <v>0</v>
      </c>
      <c r="X8366" s="828">
        <f t="shared" si="727"/>
        <v>0</v>
      </c>
      <c r="Y8366" s="1069">
        <f>[5]building!Y8357</f>
        <v>0</v>
      </c>
      <c r="Z8366" s="749">
        <f t="shared" si="728"/>
        <v>0</v>
      </c>
      <c r="AA8366" s="1071"/>
      <c r="AB8366" s="1071"/>
    </row>
    <row r="8367" spans="23:28" ht="70.5" customHeight="1">
      <c r="W8367" s="829">
        <f t="shared" si="726"/>
        <v>0</v>
      </c>
      <c r="X8367" s="828">
        <f t="shared" si="727"/>
        <v>0</v>
      </c>
      <c r="Y8367" s="1069">
        <f>[5]building!Y8358</f>
        <v>0</v>
      </c>
      <c r="Z8367" s="749">
        <f t="shared" si="728"/>
        <v>0</v>
      </c>
      <c r="AA8367" s="1071"/>
      <c r="AB8367" s="1071"/>
    </row>
    <row r="8368" spans="23:28" ht="70.5" customHeight="1">
      <c r="W8368" s="829">
        <f t="shared" si="726"/>
        <v>0</v>
      </c>
      <c r="X8368" s="828">
        <f t="shared" si="727"/>
        <v>0</v>
      </c>
      <c r="Y8368" s="1069">
        <f>[5]building!Y8359</f>
        <v>0</v>
      </c>
      <c r="Z8368" s="749">
        <f t="shared" si="728"/>
        <v>0</v>
      </c>
      <c r="AA8368" s="1071"/>
      <c r="AB8368" s="1071"/>
    </row>
    <row r="8369" spans="23:28" ht="70.5" customHeight="1">
      <c r="W8369" s="829">
        <f t="shared" si="726"/>
        <v>0</v>
      </c>
      <c r="X8369" s="828">
        <f t="shared" si="727"/>
        <v>0</v>
      </c>
      <c r="Y8369" s="1069">
        <f>[5]building!Y8360</f>
        <v>0</v>
      </c>
      <c r="Z8369" s="749">
        <f t="shared" si="728"/>
        <v>0</v>
      </c>
      <c r="AA8369" s="1071"/>
      <c r="AB8369" s="1071"/>
    </row>
    <row r="8370" spans="23:28" ht="70.5" customHeight="1">
      <c r="W8370" s="829">
        <f t="shared" si="726"/>
        <v>0</v>
      </c>
      <c r="X8370" s="828">
        <f t="shared" si="727"/>
        <v>0</v>
      </c>
      <c r="Y8370" s="1069">
        <f>[5]building!Y8361</f>
        <v>0</v>
      </c>
      <c r="Z8370" s="749">
        <f t="shared" si="728"/>
        <v>0</v>
      </c>
      <c r="AA8370" s="1071"/>
      <c r="AB8370" s="1071"/>
    </row>
    <row r="8371" spans="23:28" ht="70.5" customHeight="1">
      <c r="W8371" s="829">
        <f t="shared" si="726"/>
        <v>0</v>
      </c>
      <c r="X8371" s="828">
        <f t="shared" si="727"/>
        <v>0</v>
      </c>
      <c r="Y8371" s="1069">
        <f>[5]building!Y8362</f>
        <v>0</v>
      </c>
      <c r="Z8371" s="749">
        <f t="shared" si="728"/>
        <v>0</v>
      </c>
      <c r="AA8371" s="1071"/>
      <c r="AB8371" s="1071"/>
    </row>
    <row r="8372" spans="23:28" ht="70.5" customHeight="1">
      <c r="W8372" s="829">
        <f t="shared" si="726"/>
        <v>0</v>
      </c>
      <c r="X8372" s="828">
        <f t="shared" si="727"/>
        <v>0</v>
      </c>
      <c r="Y8372" s="1069">
        <f>[5]building!Y8363</f>
        <v>0</v>
      </c>
      <c r="Z8372" s="749">
        <f t="shared" si="728"/>
        <v>0</v>
      </c>
      <c r="AA8372" s="1071"/>
      <c r="AB8372" s="1071"/>
    </row>
    <row r="8373" spans="23:28" ht="70.5" customHeight="1">
      <c r="W8373" s="829">
        <f t="shared" si="726"/>
        <v>0</v>
      </c>
      <c r="X8373" s="828">
        <f t="shared" si="727"/>
        <v>0</v>
      </c>
      <c r="Y8373" s="1069">
        <f>[5]building!Y8364</f>
        <v>0</v>
      </c>
      <c r="Z8373" s="749">
        <f t="shared" si="728"/>
        <v>0</v>
      </c>
      <c r="AA8373" s="1071"/>
      <c r="AB8373" s="1071"/>
    </row>
    <row r="8374" spans="23:28" ht="70.5" customHeight="1">
      <c r="W8374" s="829">
        <f t="shared" si="726"/>
        <v>0</v>
      </c>
      <c r="X8374" s="828">
        <f t="shared" si="727"/>
        <v>0</v>
      </c>
      <c r="Y8374" s="1069">
        <f>[5]building!Y8365</f>
        <v>0</v>
      </c>
      <c r="Z8374" s="749">
        <f t="shared" si="728"/>
        <v>0</v>
      </c>
      <c r="AA8374" s="1071"/>
      <c r="AB8374" s="1071"/>
    </row>
    <row r="8375" spans="23:28" ht="70.5" customHeight="1">
      <c r="W8375" s="829">
        <f t="shared" si="726"/>
        <v>0</v>
      </c>
      <c r="X8375" s="828">
        <f t="shared" si="727"/>
        <v>0</v>
      </c>
      <c r="Y8375" s="1069">
        <f>[5]building!Y8366</f>
        <v>0</v>
      </c>
      <c r="Z8375" s="749">
        <f t="shared" si="728"/>
        <v>0</v>
      </c>
      <c r="AA8375" s="1071"/>
      <c r="AB8375" s="1071"/>
    </row>
    <row r="8376" spans="23:28" ht="70.5" customHeight="1">
      <c r="W8376" s="829">
        <f t="shared" si="726"/>
        <v>0</v>
      </c>
      <c r="X8376" s="828">
        <f t="shared" si="727"/>
        <v>0</v>
      </c>
      <c r="Y8376" s="1069">
        <f>[5]building!Y8367</f>
        <v>0</v>
      </c>
      <c r="Z8376" s="749">
        <f t="shared" si="728"/>
        <v>0</v>
      </c>
      <c r="AA8376" s="1071"/>
      <c r="AB8376" s="1071"/>
    </row>
    <row r="8377" spans="23:28" ht="70.5" customHeight="1">
      <c r="W8377" s="829">
        <f t="shared" si="726"/>
        <v>0</v>
      </c>
      <c r="X8377" s="828">
        <f t="shared" si="727"/>
        <v>0</v>
      </c>
      <c r="Y8377" s="1069">
        <f>[5]building!Y8368</f>
        <v>0</v>
      </c>
      <c r="Z8377" s="749">
        <f t="shared" si="728"/>
        <v>0</v>
      </c>
      <c r="AA8377" s="1071"/>
      <c r="AB8377" s="1071"/>
    </row>
    <row r="8378" spans="23:28" ht="70.5" customHeight="1">
      <c r="W8378" s="829">
        <f t="shared" si="726"/>
        <v>0</v>
      </c>
      <c r="X8378" s="828">
        <f t="shared" si="727"/>
        <v>0</v>
      </c>
      <c r="Y8378" s="1069">
        <f>[5]building!Y8369</f>
        <v>0</v>
      </c>
      <c r="Z8378" s="749">
        <f t="shared" si="728"/>
        <v>0</v>
      </c>
      <c r="AA8378" s="1071"/>
      <c r="AB8378" s="1071"/>
    </row>
    <row r="8379" spans="23:28" ht="70.5" customHeight="1">
      <c r="W8379" s="829">
        <f t="shared" si="726"/>
        <v>0</v>
      </c>
      <c r="X8379" s="828">
        <f t="shared" si="727"/>
        <v>0</v>
      </c>
      <c r="Y8379" s="1069">
        <f>[5]building!Y8370</f>
        <v>0</v>
      </c>
      <c r="Z8379" s="749">
        <f t="shared" si="728"/>
        <v>0</v>
      </c>
      <c r="AA8379" s="1071"/>
      <c r="AB8379" s="1071"/>
    </row>
    <row r="8380" spans="23:28" ht="70.5" customHeight="1">
      <c r="W8380" s="829">
        <f t="shared" si="726"/>
        <v>0</v>
      </c>
      <c r="X8380" s="828">
        <f t="shared" si="727"/>
        <v>0</v>
      </c>
      <c r="Y8380" s="1069">
        <f>[5]building!Y8371</f>
        <v>0</v>
      </c>
      <c r="Z8380" s="749">
        <f t="shared" si="728"/>
        <v>0</v>
      </c>
      <c r="AA8380" s="1071"/>
      <c r="AB8380" s="1071"/>
    </row>
    <row r="8381" spans="23:28" ht="70.5" customHeight="1">
      <c r="W8381" s="829">
        <f t="shared" si="726"/>
        <v>0</v>
      </c>
      <c r="X8381" s="828">
        <f t="shared" si="727"/>
        <v>0</v>
      </c>
      <c r="Y8381" s="1069">
        <f>[5]building!Y8372</f>
        <v>0</v>
      </c>
      <c r="Z8381" s="749">
        <f t="shared" si="728"/>
        <v>0</v>
      </c>
      <c r="AA8381" s="1071"/>
      <c r="AB8381" s="1071"/>
    </row>
    <row r="8382" spans="23:28" ht="70.5" customHeight="1">
      <c r="W8382" s="829">
        <f t="shared" si="726"/>
        <v>0</v>
      </c>
      <c r="X8382" s="828">
        <f t="shared" si="727"/>
        <v>0</v>
      </c>
      <c r="Y8382" s="1069">
        <f>[5]building!Y8373</f>
        <v>0</v>
      </c>
      <c r="Z8382" s="749">
        <f t="shared" si="728"/>
        <v>0</v>
      </c>
      <c r="AA8382" s="1071"/>
      <c r="AB8382" s="1071"/>
    </row>
    <row r="8383" spans="23:28" ht="70.5" customHeight="1">
      <c r="W8383" s="829">
        <f t="shared" si="726"/>
        <v>0</v>
      </c>
      <c r="X8383" s="828">
        <f t="shared" si="727"/>
        <v>0</v>
      </c>
      <c r="Y8383" s="1069">
        <f>[5]building!Y8374</f>
        <v>0</v>
      </c>
      <c r="Z8383" s="749">
        <f t="shared" si="728"/>
        <v>0</v>
      </c>
      <c r="AA8383" s="1071"/>
      <c r="AB8383" s="1071"/>
    </row>
    <row r="8384" spans="23:28" ht="70.5" customHeight="1">
      <c r="W8384" s="829">
        <f t="shared" si="726"/>
        <v>0</v>
      </c>
      <c r="X8384" s="828">
        <f t="shared" si="727"/>
        <v>0</v>
      </c>
      <c r="Y8384" s="1069">
        <f>[5]building!Y8375</f>
        <v>0</v>
      </c>
      <c r="Z8384" s="749">
        <f t="shared" si="728"/>
        <v>0</v>
      </c>
      <c r="AA8384" s="1071"/>
      <c r="AB8384" s="1071"/>
    </row>
    <row r="8385" spans="23:28" ht="70.5" customHeight="1">
      <c r="W8385" s="829">
        <f t="shared" si="726"/>
        <v>0</v>
      </c>
      <c r="X8385" s="828">
        <f t="shared" si="727"/>
        <v>0</v>
      </c>
      <c r="Y8385" s="1069">
        <f>[5]building!Y8376</f>
        <v>0</v>
      </c>
      <c r="Z8385" s="749">
        <f t="shared" si="728"/>
        <v>0</v>
      </c>
      <c r="AA8385" s="1071"/>
      <c r="AB8385" s="1071"/>
    </row>
    <row r="8386" spans="23:28" ht="70.5" customHeight="1">
      <c r="W8386" s="829">
        <f t="shared" si="726"/>
        <v>0</v>
      </c>
      <c r="X8386" s="828">
        <f t="shared" si="727"/>
        <v>0</v>
      </c>
      <c r="Y8386" s="1069">
        <f>[5]building!Y8377</f>
        <v>0</v>
      </c>
      <c r="Z8386" s="749">
        <f t="shared" si="728"/>
        <v>0</v>
      </c>
      <c r="AA8386" s="1071"/>
      <c r="AB8386" s="1071"/>
    </row>
    <row r="8387" spans="23:28" ht="70.5" customHeight="1">
      <c r="W8387" s="829">
        <f t="shared" si="726"/>
        <v>0</v>
      </c>
      <c r="X8387" s="828">
        <f t="shared" si="727"/>
        <v>0</v>
      </c>
      <c r="Y8387" s="1069">
        <f>[5]building!Y8378</f>
        <v>0</v>
      </c>
      <c r="Z8387" s="749">
        <f t="shared" si="728"/>
        <v>0</v>
      </c>
      <c r="AA8387" s="1071"/>
      <c r="AB8387" s="1071"/>
    </row>
    <row r="8388" spans="23:28" ht="70.5" customHeight="1">
      <c r="W8388" s="829">
        <f t="shared" si="726"/>
        <v>0</v>
      </c>
      <c r="X8388" s="828">
        <f t="shared" si="727"/>
        <v>0</v>
      </c>
      <c r="Y8388" s="1069">
        <f>[5]building!Y8379</f>
        <v>0</v>
      </c>
      <c r="Z8388" s="749">
        <f t="shared" si="728"/>
        <v>0</v>
      </c>
      <c r="AA8388" s="1071"/>
      <c r="AB8388" s="1071"/>
    </row>
    <row r="8389" spans="23:28" ht="70.5" customHeight="1">
      <c r="W8389" s="829">
        <f t="shared" si="726"/>
        <v>0</v>
      </c>
      <c r="X8389" s="828">
        <f t="shared" si="727"/>
        <v>0</v>
      </c>
      <c r="Y8389" s="1069">
        <f>[5]building!Y8380</f>
        <v>0</v>
      </c>
      <c r="Z8389" s="749">
        <f t="shared" si="728"/>
        <v>0</v>
      </c>
      <c r="AA8389" s="1071"/>
      <c r="AB8389" s="1071"/>
    </row>
    <row r="8390" spans="23:28" ht="70.5" customHeight="1">
      <c r="W8390" s="829">
        <f t="shared" si="726"/>
        <v>0</v>
      </c>
      <c r="X8390" s="828">
        <f t="shared" si="727"/>
        <v>0</v>
      </c>
      <c r="Y8390" s="1069">
        <f>[5]building!Y8381</f>
        <v>0</v>
      </c>
      <c r="Z8390" s="749">
        <f t="shared" si="728"/>
        <v>0</v>
      </c>
      <c r="AA8390" s="1071"/>
      <c r="AB8390" s="1071"/>
    </row>
    <row r="8391" spans="23:28" ht="70.5" customHeight="1">
      <c r="W8391" s="829">
        <f t="shared" si="726"/>
        <v>0</v>
      </c>
      <c r="X8391" s="828">
        <f t="shared" si="727"/>
        <v>0</v>
      </c>
      <c r="Y8391" s="1069">
        <f>[5]building!Y8382</f>
        <v>0</v>
      </c>
      <c r="Z8391" s="749">
        <f t="shared" si="728"/>
        <v>0</v>
      </c>
      <c r="AA8391" s="1071"/>
      <c r="AB8391" s="1071"/>
    </row>
    <row r="8392" spans="23:28" ht="70.5" customHeight="1">
      <c r="W8392" s="829">
        <f t="shared" si="726"/>
        <v>0</v>
      </c>
      <c r="X8392" s="828">
        <f t="shared" si="727"/>
        <v>0</v>
      </c>
      <c r="Y8392" s="1069">
        <f>[5]building!Y8383</f>
        <v>0</v>
      </c>
      <c r="Z8392" s="749">
        <f t="shared" si="728"/>
        <v>0</v>
      </c>
      <c r="AA8392" s="1071"/>
      <c r="AB8392" s="1071"/>
    </row>
    <row r="8393" spans="23:28" ht="70.5" customHeight="1">
      <c r="W8393" s="829">
        <f t="shared" si="726"/>
        <v>0</v>
      </c>
      <c r="X8393" s="828">
        <f t="shared" si="727"/>
        <v>0</v>
      </c>
      <c r="Y8393" s="1069">
        <f>[5]building!Y8384</f>
        <v>0</v>
      </c>
      <c r="Z8393" s="749">
        <f t="shared" si="728"/>
        <v>0</v>
      </c>
      <c r="AA8393" s="1071"/>
      <c r="AB8393" s="1071"/>
    </row>
    <row r="8394" spans="23:28" ht="70.5" customHeight="1">
      <c r="W8394" s="829">
        <f t="shared" si="726"/>
        <v>0</v>
      </c>
      <c r="X8394" s="828">
        <f t="shared" si="727"/>
        <v>0</v>
      </c>
      <c r="Y8394" s="1069">
        <f>[5]building!Y8385</f>
        <v>0</v>
      </c>
      <c r="Z8394" s="749">
        <f t="shared" si="728"/>
        <v>0</v>
      </c>
      <c r="AA8394" s="1071"/>
      <c r="AB8394" s="1071"/>
    </row>
    <row r="8395" spans="23:28" ht="70.5" customHeight="1">
      <c r="W8395" s="829">
        <f t="shared" si="726"/>
        <v>0</v>
      </c>
      <c r="X8395" s="828">
        <f t="shared" si="727"/>
        <v>0</v>
      </c>
      <c r="Y8395" s="1069">
        <f>[5]building!Y8386</f>
        <v>0</v>
      </c>
      <c r="Z8395" s="749">
        <f t="shared" si="728"/>
        <v>0</v>
      </c>
      <c r="AA8395" s="1071"/>
      <c r="AB8395" s="1071"/>
    </row>
    <row r="8396" spans="23:28" ht="70.5" customHeight="1">
      <c r="W8396" s="829">
        <f t="shared" si="726"/>
        <v>0</v>
      </c>
      <c r="X8396" s="828">
        <f t="shared" si="727"/>
        <v>0</v>
      </c>
      <c r="Y8396" s="1069">
        <f>[5]building!Y8387</f>
        <v>0</v>
      </c>
      <c r="Z8396" s="749">
        <f t="shared" si="728"/>
        <v>0</v>
      </c>
      <c r="AA8396" s="1071"/>
      <c r="AB8396" s="1071"/>
    </row>
    <row r="8397" spans="23:28" ht="70.5" customHeight="1">
      <c r="W8397" s="829">
        <f t="shared" si="726"/>
        <v>0</v>
      </c>
      <c r="X8397" s="828">
        <f t="shared" si="727"/>
        <v>0</v>
      </c>
      <c r="Y8397" s="1069">
        <f>[5]building!Y8388</f>
        <v>0</v>
      </c>
      <c r="Z8397" s="749">
        <f t="shared" si="728"/>
        <v>0</v>
      </c>
      <c r="AA8397" s="1071"/>
      <c r="AB8397" s="1071"/>
    </row>
    <row r="8398" spans="23:28" ht="70.5" customHeight="1">
      <c r="W8398" s="829">
        <f t="shared" si="726"/>
        <v>0</v>
      </c>
      <c r="X8398" s="828">
        <f t="shared" si="727"/>
        <v>0</v>
      </c>
      <c r="Y8398" s="1069">
        <f>[5]building!Y8389</f>
        <v>0</v>
      </c>
      <c r="Z8398" s="749">
        <f t="shared" si="728"/>
        <v>0</v>
      </c>
      <c r="AA8398" s="1071"/>
      <c r="AB8398" s="1071"/>
    </row>
    <row r="8399" spans="23:28" ht="70.5" customHeight="1">
      <c r="W8399" s="829">
        <f t="shared" si="726"/>
        <v>0</v>
      </c>
      <c r="X8399" s="828">
        <f t="shared" si="727"/>
        <v>0</v>
      </c>
      <c r="Y8399" s="1069">
        <f>[5]building!Y8390</f>
        <v>0</v>
      </c>
      <c r="Z8399" s="749">
        <f t="shared" si="728"/>
        <v>0</v>
      </c>
      <c r="AA8399" s="1071"/>
      <c r="AB8399" s="1071"/>
    </row>
    <row r="8400" spans="23:28" ht="70.5" customHeight="1">
      <c r="W8400" s="829">
        <f t="shared" si="726"/>
        <v>0</v>
      </c>
      <c r="X8400" s="828">
        <f t="shared" si="727"/>
        <v>0</v>
      </c>
      <c r="Y8400" s="1069">
        <f>[5]building!Y8391</f>
        <v>0</v>
      </c>
      <c r="Z8400" s="749">
        <f t="shared" si="728"/>
        <v>0</v>
      </c>
      <c r="AA8400" s="1071"/>
      <c r="AB8400" s="1071"/>
    </row>
    <row r="8401" spans="23:28" ht="70.5" customHeight="1">
      <c r="W8401" s="829">
        <f t="shared" si="726"/>
        <v>0</v>
      </c>
      <c r="X8401" s="828">
        <f t="shared" si="727"/>
        <v>0</v>
      </c>
      <c r="Y8401" s="1069">
        <f>[5]building!Y8392</f>
        <v>0</v>
      </c>
      <c r="Z8401" s="749">
        <f t="shared" si="728"/>
        <v>0</v>
      </c>
      <c r="AA8401" s="1071"/>
      <c r="AB8401" s="1071"/>
    </row>
    <row r="8402" spans="23:28" ht="70.5" customHeight="1">
      <c r="W8402" s="829">
        <f t="shared" si="726"/>
        <v>0</v>
      </c>
      <c r="X8402" s="828">
        <f t="shared" si="727"/>
        <v>0</v>
      </c>
      <c r="Y8402" s="1069">
        <f>[5]building!Y8393</f>
        <v>0</v>
      </c>
      <c r="Z8402" s="749">
        <f t="shared" si="728"/>
        <v>0</v>
      </c>
      <c r="AA8402" s="1071"/>
      <c r="AB8402" s="1071"/>
    </row>
    <row r="8403" spans="23:28" ht="70.5" customHeight="1">
      <c r="W8403" s="829">
        <f t="shared" si="726"/>
        <v>0</v>
      </c>
      <c r="X8403" s="828">
        <f t="shared" si="727"/>
        <v>0</v>
      </c>
      <c r="Y8403" s="1069">
        <f>[5]building!Y8394</f>
        <v>0</v>
      </c>
      <c r="Z8403" s="749">
        <f t="shared" si="728"/>
        <v>0</v>
      </c>
      <c r="AA8403" s="1071"/>
      <c r="AB8403" s="1071"/>
    </row>
    <row r="8404" spans="23:28" ht="70.5" customHeight="1">
      <c r="W8404" s="829">
        <f t="shared" si="726"/>
        <v>0</v>
      </c>
      <c r="X8404" s="828">
        <f t="shared" si="727"/>
        <v>0</v>
      </c>
      <c r="Y8404" s="1069">
        <f>[5]building!Y8395</f>
        <v>0</v>
      </c>
      <c r="Z8404" s="749">
        <f t="shared" si="728"/>
        <v>0</v>
      </c>
      <c r="AA8404" s="1071"/>
      <c r="AB8404" s="1071"/>
    </row>
    <row r="8405" spans="23:28" ht="70.5" customHeight="1">
      <c r="W8405" s="829">
        <f t="shared" si="726"/>
        <v>0</v>
      </c>
      <c r="X8405" s="828">
        <f t="shared" si="727"/>
        <v>0</v>
      </c>
      <c r="Y8405" s="1069">
        <f>[5]building!Y8396</f>
        <v>0</v>
      </c>
      <c r="Z8405" s="749">
        <f t="shared" si="728"/>
        <v>0</v>
      </c>
      <c r="AA8405" s="1071"/>
      <c r="AB8405" s="1071"/>
    </row>
    <row r="8406" spans="23:28" ht="70.5" customHeight="1">
      <c r="W8406" s="829">
        <f t="shared" si="726"/>
        <v>0</v>
      </c>
      <c r="X8406" s="828">
        <f t="shared" si="727"/>
        <v>0</v>
      </c>
      <c r="Y8406" s="1069">
        <f>[5]building!Y8397</f>
        <v>0</v>
      </c>
      <c r="Z8406" s="749">
        <f t="shared" si="728"/>
        <v>0</v>
      </c>
      <c r="AA8406" s="1071"/>
      <c r="AB8406" s="1071"/>
    </row>
    <row r="8407" spans="23:28" ht="70.5" customHeight="1">
      <c r="W8407" s="829">
        <f t="shared" si="726"/>
        <v>0</v>
      </c>
      <c r="X8407" s="828">
        <f t="shared" si="727"/>
        <v>0</v>
      </c>
      <c r="Y8407" s="1069">
        <f>[5]building!Y8398</f>
        <v>0</v>
      </c>
      <c r="Z8407" s="749">
        <f t="shared" si="728"/>
        <v>0</v>
      </c>
      <c r="AA8407" s="1071"/>
      <c r="AB8407" s="1071"/>
    </row>
    <row r="8408" spans="23:28" ht="70.5" customHeight="1">
      <c r="W8408" s="829">
        <f t="shared" si="726"/>
        <v>0</v>
      </c>
      <c r="X8408" s="828">
        <f t="shared" si="727"/>
        <v>0</v>
      </c>
      <c r="Y8408" s="1069">
        <f>[5]building!Y8399</f>
        <v>0</v>
      </c>
      <c r="Z8408" s="749">
        <f t="shared" si="728"/>
        <v>0</v>
      </c>
      <c r="AA8408" s="1071"/>
      <c r="AB8408" s="1071"/>
    </row>
    <row r="8409" spans="23:28" ht="70.5" customHeight="1">
      <c r="W8409" s="829">
        <f t="shared" si="726"/>
        <v>0</v>
      </c>
      <c r="X8409" s="828">
        <f t="shared" si="727"/>
        <v>0</v>
      </c>
      <c r="Y8409" s="1069">
        <f>[5]building!Y8400</f>
        <v>0</v>
      </c>
      <c r="Z8409" s="749">
        <f t="shared" si="728"/>
        <v>0</v>
      </c>
      <c r="AA8409" s="1071"/>
      <c r="AB8409" s="1071"/>
    </row>
    <row r="8410" spans="23:28" ht="70.5" customHeight="1">
      <c r="W8410" s="829">
        <f t="shared" si="726"/>
        <v>0</v>
      </c>
      <c r="X8410" s="828">
        <f t="shared" si="727"/>
        <v>0</v>
      </c>
      <c r="Y8410" s="1069">
        <f>[5]building!Y8401</f>
        <v>0</v>
      </c>
      <c r="Z8410" s="749">
        <f t="shared" si="728"/>
        <v>0</v>
      </c>
      <c r="AA8410" s="1071"/>
      <c r="AB8410" s="1071"/>
    </row>
    <row r="8411" spans="23:28" ht="70.5" customHeight="1">
      <c r="W8411" s="829">
        <f t="shared" si="726"/>
        <v>0</v>
      </c>
      <c r="X8411" s="828">
        <f t="shared" si="727"/>
        <v>0</v>
      </c>
      <c r="Y8411" s="1069">
        <f>[5]building!Y8402</f>
        <v>0</v>
      </c>
      <c r="Z8411" s="749">
        <f t="shared" si="728"/>
        <v>0</v>
      </c>
      <c r="AA8411" s="1071"/>
      <c r="AB8411" s="1071"/>
    </row>
    <row r="8412" spans="23:28" ht="70.5" customHeight="1">
      <c r="W8412" s="829">
        <f t="shared" si="726"/>
        <v>0</v>
      </c>
      <c r="X8412" s="828">
        <f t="shared" si="727"/>
        <v>0</v>
      </c>
      <c r="Y8412" s="1069">
        <f>[5]building!Y8403</f>
        <v>0</v>
      </c>
      <c r="Z8412" s="749">
        <f t="shared" si="728"/>
        <v>0</v>
      </c>
      <c r="AA8412" s="1071"/>
      <c r="AB8412" s="1071"/>
    </row>
    <row r="8413" spans="23:28" ht="70.5" customHeight="1">
      <c r="W8413" s="829">
        <f t="shared" si="726"/>
        <v>0</v>
      </c>
      <c r="X8413" s="828">
        <f t="shared" si="727"/>
        <v>0</v>
      </c>
      <c r="Y8413" s="1069">
        <f>[5]building!Y8404</f>
        <v>0</v>
      </c>
      <c r="Z8413" s="749">
        <f t="shared" si="728"/>
        <v>0</v>
      </c>
      <c r="AA8413" s="1071"/>
      <c r="AB8413" s="1071"/>
    </row>
    <row r="8414" spans="23:28" ht="70.5" customHeight="1">
      <c r="W8414" s="829">
        <f t="shared" ref="W8414:W8477" si="729">G8414+I8414+K8414+M8414+O8414+Q8414+S8414+U8414</f>
        <v>0</v>
      </c>
      <c r="X8414" s="828">
        <f t="shared" ref="X8414:X8477" si="730">W8414*C8414</f>
        <v>0</v>
      </c>
      <c r="Y8414" s="1069">
        <f>[5]building!Y8405</f>
        <v>0</v>
      </c>
      <c r="Z8414" s="749">
        <f t="shared" ref="Z8414:Z8477" si="731">Y8414*C8414</f>
        <v>0</v>
      </c>
      <c r="AA8414" s="1071"/>
      <c r="AB8414" s="1071"/>
    </row>
    <row r="8415" spans="23:28" ht="70.5" customHeight="1">
      <c r="W8415" s="829">
        <f t="shared" si="729"/>
        <v>0</v>
      </c>
      <c r="X8415" s="828">
        <f t="shared" si="730"/>
        <v>0</v>
      </c>
      <c r="Y8415" s="1069">
        <f>[5]building!Y8406</f>
        <v>0</v>
      </c>
      <c r="Z8415" s="749">
        <f t="shared" si="731"/>
        <v>0</v>
      </c>
      <c r="AA8415" s="1071"/>
      <c r="AB8415" s="1071"/>
    </row>
    <row r="8416" spans="23:28" ht="70.5" customHeight="1">
      <c r="W8416" s="829">
        <f t="shared" si="729"/>
        <v>0</v>
      </c>
      <c r="X8416" s="828">
        <f t="shared" si="730"/>
        <v>0</v>
      </c>
      <c r="Y8416" s="1069">
        <f>[5]building!Y8407</f>
        <v>0</v>
      </c>
      <c r="Z8416" s="749">
        <f t="shared" si="731"/>
        <v>0</v>
      </c>
      <c r="AA8416" s="1071"/>
      <c r="AB8416" s="1071"/>
    </row>
    <row r="8417" spans="23:28" ht="70.5" customHeight="1">
      <c r="W8417" s="829">
        <f t="shared" si="729"/>
        <v>0</v>
      </c>
      <c r="X8417" s="828">
        <f t="shared" si="730"/>
        <v>0</v>
      </c>
      <c r="Y8417" s="1069">
        <f>[5]building!Y8408</f>
        <v>0</v>
      </c>
      <c r="Z8417" s="749">
        <f t="shared" si="731"/>
        <v>0</v>
      </c>
      <c r="AA8417" s="1071"/>
      <c r="AB8417" s="1071"/>
    </row>
    <row r="8418" spans="23:28" ht="70.5" customHeight="1">
      <c r="W8418" s="829">
        <f t="shared" si="729"/>
        <v>0</v>
      </c>
      <c r="X8418" s="828">
        <f t="shared" si="730"/>
        <v>0</v>
      </c>
      <c r="Y8418" s="1069">
        <f>[5]building!Y8409</f>
        <v>0</v>
      </c>
      <c r="Z8418" s="749">
        <f t="shared" si="731"/>
        <v>0</v>
      </c>
      <c r="AA8418" s="1071"/>
      <c r="AB8418" s="1071"/>
    </row>
    <row r="8419" spans="23:28" ht="70.5" customHeight="1">
      <c r="W8419" s="829">
        <f t="shared" si="729"/>
        <v>0</v>
      </c>
      <c r="X8419" s="828">
        <f t="shared" si="730"/>
        <v>0</v>
      </c>
      <c r="Y8419" s="1069">
        <f>[5]building!Y8410</f>
        <v>0</v>
      </c>
      <c r="Z8419" s="749">
        <f t="shared" si="731"/>
        <v>0</v>
      </c>
      <c r="AA8419" s="1071"/>
      <c r="AB8419" s="1071"/>
    </row>
    <row r="8420" spans="23:28" ht="70.5" customHeight="1">
      <c r="W8420" s="829">
        <f t="shared" si="729"/>
        <v>0</v>
      </c>
      <c r="X8420" s="828">
        <f t="shared" si="730"/>
        <v>0</v>
      </c>
      <c r="Y8420" s="1069">
        <f>[5]building!Y8411</f>
        <v>0</v>
      </c>
      <c r="Z8420" s="749">
        <f t="shared" si="731"/>
        <v>0</v>
      </c>
      <c r="AA8420" s="1071"/>
      <c r="AB8420" s="1071"/>
    </row>
    <row r="8421" spans="23:28" ht="70.5" customHeight="1">
      <c r="W8421" s="829">
        <f t="shared" si="729"/>
        <v>0</v>
      </c>
      <c r="X8421" s="828">
        <f t="shared" si="730"/>
        <v>0</v>
      </c>
      <c r="Y8421" s="1069">
        <f>[5]building!Y8412</f>
        <v>0</v>
      </c>
      <c r="Z8421" s="749">
        <f t="shared" si="731"/>
        <v>0</v>
      </c>
      <c r="AA8421" s="1071"/>
      <c r="AB8421" s="1071"/>
    </row>
    <row r="8422" spans="23:28" ht="70.5" customHeight="1">
      <c r="W8422" s="829">
        <f t="shared" si="729"/>
        <v>0</v>
      </c>
      <c r="X8422" s="828">
        <f t="shared" si="730"/>
        <v>0</v>
      </c>
      <c r="Y8422" s="1069">
        <f>[5]building!Y8413</f>
        <v>0</v>
      </c>
      <c r="Z8422" s="749">
        <f t="shared" si="731"/>
        <v>0</v>
      </c>
      <c r="AA8422" s="1071"/>
      <c r="AB8422" s="1071"/>
    </row>
    <row r="8423" spans="23:28" ht="70.5" customHeight="1">
      <c r="W8423" s="829">
        <f t="shared" si="729"/>
        <v>0</v>
      </c>
      <c r="X8423" s="828">
        <f t="shared" si="730"/>
        <v>0</v>
      </c>
      <c r="Y8423" s="1069">
        <f>[5]building!Y8414</f>
        <v>0</v>
      </c>
      <c r="Z8423" s="749">
        <f t="shared" si="731"/>
        <v>0</v>
      </c>
      <c r="AA8423" s="1071"/>
      <c r="AB8423" s="1071"/>
    </row>
    <row r="8424" spans="23:28" ht="70.5" customHeight="1">
      <c r="W8424" s="829">
        <f t="shared" si="729"/>
        <v>0</v>
      </c>
      <c r="X8424" s="828">
        <f t="shared" si="730"/>
        <v>0</v>
      </c>
      <c r="Y8424" s="1069">
        <f>[5]building!Y8415</f>
        <v>0</v>
      </c>
      <c r="Z8424" s="749">
        <f t="shared" si="731"/>
        <v>0</v>
      </c>
      <c r="AA8424" s="1071"/>
      <c r="AB8424" s="1071"/>
    </row>
    <row r="8425" spans="23:28" ht="70.5" customHeight="1">
      <c r="W8425" s="829">
        <f t="shared" si="729"/>
        <v>0</v>
      </c>
      <c r="X8425" s="828">
        <f t="shared" si="730"/>
        <v>0</v>
      </c>
      <c r="Y8425" s="1069">
        <f>[5]building!Y8416</f>
        <v>0</v>
      </c>
      <c r="Z8425" s="749">
        <f t="shared" si="731"/>
        <v>0</v>
      </c>
      <c r="AA8425" s="1071"/>
      <c r="AB8425" s="1071"/>
    </row>
    <row r="8426" spans="23:28" ht="70.5" customHeight="1">
      <c r="W8426" s="829">
        <f t="shared" si="729"/>
        <v>0</v>
      </c>
      <c r="X8426" s="828">
        <f t="shared" si="730"/>
        <v>0</v>
      </c>
      <c r="Y8426" s="1069">
        <f>[5]building!Y8417</f>
        <v>0</v>
      </c>
      <c r="Z8426" s="749">
        <f t="shared" si="731"/>
        <v>0</v>
      </c>
      <c r="AA8426" s="1071"/>
      <c r="AB8426" s="1071"/>
    </row>
    <row r="8427" spans="23:28" ht="70.5" customHeight="1">
      <c r="W8427" s="829">
        <f t="shared" si="729"/>
        <v>0</v>
      </c>
      <c r="X8427" s="828">
        <f t="shared" si="730"/>
        <v>0</v>
      </c>
      <c r="Y8427" s="1069">
        <f>[5]building!Y8418</f>
        <v>0</v>
      </c>
      <c r="Z8427" s="749">
        <f t="shared" si="731"/>
        <v>0</v>
      </c>
      <c r="AA8427" s="1071"/>
      <c r="AB8427" s="1071"/>
    </row>
    <row r="8428" spans="23:28" ht="70.5" customHeight="1">
      <c r="W8428" s="829">
        <f t="shared" si="729"/>
        <v>0</v>
      </c>
      <c r="X8428" s="828">
        <f t="shared" si="730"/>
        <v>0</v>
      </c>
      <c r="Y8428" s="1069">
        <f>[5]building!Y8419</f>
        <v>0</v>
      </c>
      <c r="Z8428" s="749">
        <f t="shared" si="731"/>
        <v>0</v>
      </c>
      <c r="AA8428" s="1071"/>
      <c r="AB8428" s="1071"/>
    </row>
    <row r="8429" spans="23:28" ht="70.5" customHeight="1">
      <c r="W8429" s="829">
        <f t="shared" si="729"/>
        <v>0</v>
      </c>
      <c r="X8429" s="828">
        <f t="shared" si="730"/>
        <v>0</v>
      </c>
      <c r="Y8429" s="1069">
        <f>[5]building!Y8420</f>
        <v>0</v>
      </c>
      <c r="Z8429" s="749">
        <f t="shared" si="731"/>
        <v>0</v>
      </c>
      <c r="AA8429" s="1071"/>
      <c r="AB8429" s="1071"/>
    </row>
    <row r="8430" spans="23:28" ht="70.5" customHeight="1">
      <c r="W8430" s="829">
        <f t="shared" si="729"/>
        <v>0</v>
      </c>
      <c r="X8430" s="828">
        <f t="shared" si="730"/>
        <v>0</v>
      </c>
      <c r="Y8430" s="1069">
        <f>[5]building!Y8421</f>
        <v>0</v>
      </c>
      <c r="Z8430" s="749">
        <f t="shared" si="731"/>
        <v>0</v>
      </c>
      <c r="AA8430" s="1071"/>
      <c r="AB8430" s="1071"/>
    </row>
    <row r="8431" spans="23:28" ht="70.5" customHeight="1">
      <c r="W8431" s="829">
        <f t="shared" si="729"/>
        <v>0</v>
      </c>
      <c r="X8431" s="828">
        <f t="shared" si="730"/>
        <v>0</v>
      </c>
      <c r="Y8431" s="1069">
        <f>[5]building!Y8422</f>
        <v>0</v>
      </c>
      <c r="Z8431" s="749">
        <f t="shared" si="731"/>
        <v>0</v>
      </c>
      <c r="AA8431" s="1071"/>
      <c r="AB8431" s="1071"/>
    </row>
    <row r="8432" spans="23:28" ht="70.5" customHeight="1">
      <c r="W8432" s="829">
        <f t="shared" si="729"/>
        <v>0</v>
      </c>
      <c r="X8432" s="828">
        <f t="shared" si="730"/>
        <v>0</v>
      </c>
      <c r="Y8432" s="1069">
        <f>[5]building!Y8423</f>
        <v>0</v>
      </c>
      <c r="Z8432" s="749">
        <f t="shared" si="731"/>
        <v>0</v>
      </c>
      <c r="AA8432" s="1071"/>
      <c r="AB8432" s="1071"/>
    </row>
    <row r="8433" spans="23:28" ht="70.5" customHeight="1">
      <c r="W8433" s="829">
        <f t="shared" si="729"/>
        <v>0</v>
      </c>
      <c r="X8433" s="828">
        <f t="shared" si="730"/>
        <v>0</v>
      </c>
      <c r="Y8433" s="1069">
        <f>[5]building!Y8424</f>
        <v>0</v>
      </c>
      <c r="Z8433" s="749">
        <f t="shared" si="731"/>
        <v>0</v>
      </c>
      <c r="AA8433" s="1071"/>
      <c r="AB8433" s="1071"/>
    </row>
    <row r="8434" spans="23:28" ht="70.5" customHeight="1">
      <c r="W8434" s="829">
        <f t="shared" si="729"/>
        <v>0</v>
      </c>
      <c r="X8434" s="828">
        <f t="shared" si="730"/>
        <v>0</v>
      </c>
      <c r="Y8434" s="1069">
        <f>[5]building!Y8425</f>
        <v>0</v>
      </c>
      <c r="Z8434" s="749">
        <f t="shared" si="731"/>
        <v>0</v>
      </c>
      <c r="AA8434" s="1071"/>
      <c r="AB8434" s="1071"/>
    </row>
    <row r="8435" spans="23:28" ht="70.5" customHeight="1">
      <c r="W8435" s="829">
        <f t="shared" si="729"/>
        <v>0</v>
      </c>
      <c r="X8435" s="828">
        <f t="shared" si="730"/>
        <v>0</v>
      </c>
      <c r="Y8435" s="1069">
        <f>[5]building!Y8426</f>
        <v>0</v>
      </c>
      <c r="Z8435" s="749">
        <f t="shared" si="731"/>
        <v>0</v>
      </c>
      <c r="AA8435" s="1071"/>
      <c r="AB8435" s="1071"/>
    </row>
    <row r="8436" spans="23:28" ht="70.5" customHeight="1">
      <c r="W8436" s="829">
        <f t="shared" si="729"/>
        <v>0</v>
      </c>
      <c r="X8436" s="828">
        <f t="shared" si="730"/>
        <v>0</v>
      </c>
      <c r="Y8436" s="1069">
        <f>[5]building!Y8427</f>
        <v>0</v>
      </c>
      <c r="Z8436" s="749">
        <f t="shared" si="731"/>
        <v>0</v>
      </c>
      <c r="AA8436" s="1071"/>
      <c r="AB8436" s="1071"/>
    </row>
    <row r="8437" spans="23:28" ht="70.5" customHeight="1">
      <c r="W8437" s="829">
        <f t="shared" si="729"/>
        <v>0</v>
      </c>
      <c r="X8437" s="828">
        <f t="shared" si="730"/>
        <v>0</v>
      </c>
      <c r="Y8437" s="1069">
        <f>[5]building!Y8428</f>
        <v>0</v>
      </c>
      <c r="Z8437" s="749">
        <f t="shared" si="731"/>
        <v>0</v>
      </c>
      <c r="AA8437" s="1071"/>
      <c r="AB8437" s="1071"/>
    </row>
    <row r="8438" spans="23:28" ht="70.5" customHeight="1">
      <c r="W8438" s="829">
        <f t="shared" si="729"/>
        <v>0</v>
      </c>
      <c r="X8438" s="828">
        <f t="shared" si="730"/>
        <v>0</v>
      </c>
      <c r="Y8438" s="1069">
        <f>[5]building!Y8429</f>
        <v>0</v>
      </c>
      <c r="Z8438" s="749">
        <f t="shared" si="731"/>
        <v>0</v>
      </c>
      <c r="AA8438" s="1071"/>
      <c r="AB8438" s="1071"/>
    </row>
    <row r="8439" spans="23:28" ht="70.5" customHeight="1">
      <c r="W8439" s="829">
        <f t="shared" si="729"/>
        <v>0</v>
      </c>
      <c r="X8439" s="828">
        <f t="shared" si="730"/>
        <v>0</v>
      </c>
      <c r="Y8439" s="1069">
        <f>[5]building!Y8430</f>
        <v>0</v>
      </c>
      <c r="Z8439" s="749">
        <f t="shared" si="731"/>
        <v>0</v>
      </c>
      <c r="AA8439" s="1071"/>
      <c r="AB8439" s="1071"/>
    </row>
    <row r="8440" spans="23:28" ht="70.5" customHeight="1">
      <c r="W8440" s="829">
        <f t="shared" si="729"/>
        <v>0</v>
      </c>
      <c r="X8440" s="828">
        <f t="shared" si="730"/>
        <v>0</v>
      </c>
      <c r="Y8440" s="1069">
        <f>[5]building!Y8431</f>
        <v>0</v>
      </c>
      <c r="Z8440" s="749">
        <f t="shared" si="731"/>
        <v>0</v>
      </c>
      <c r="AA8440" s="1071"/>
      <c r="AB8440" s="1071"/>
    </row>
    <row r="8441" spans="23:28" ht="70.5" customHeight="1">
      <c r="W8441" s="829">
        <f t="shared" si="729"/>
        <v>0</v>
      </c>
      <c r="X8441" s="828">
        <f t="shared" si="730"/>
        <v>0</v>
      </c>
      <c r="Y8441" s="1069">
        <f>[5]building!Y8432</f>
        <v>0</v>
      </c>
      <c r="Z8441" s="749">
        <f t="shared" si="731"/>
        <v>0</v>
      </c>
      <c r="AA8441" s="1071"/>
      <c r="AB8441" s="1071"/>
    </row>
    <row r="8442" spans="23:28" ht="70.5" customHeight="1">
      <c r="W8442" s="829">
        <f t="shared" si="729"/>
        <v>0</v>
      </c>
      <c r="X8442" s="828">
        <f t="shared" si="730"/>
        <v>0</v>
      </c>
      <c r="Y8442" s="1069">
        <f>[5]building!Y8433</f>
        <v>0</v>
      </c>
      <c r="Z8442" s="749">
        <f t="shared" si="731"/>
        <v>0</v>
      </c>
      <c r="AA8442" s="1071"/>
      <c r="AB8442" s="1071"/>
    </row>
    <row r="8443" spans="23:28" ht="70.5" customHeight="1">
      <c r="W8443" s="829">
        <f t="shared" si="729"/>
        <v>0</v>
      </c>
      <c r="X8443" s="828">
        <f t="shared" si="730"/>
        <v>0</v>
      </c>
      <c r="Y8443" s="1069">
        <f>[5]building!Y8434</f>
        <v>0</v>
      </c>
      <c r="Z8443" s="749">
        <f t="shared" si="731"/>
        <v>0</v>
      </c>
      <c r="AA8443" s="1071"/>
      <c r="AB8443" s="1071"/>
    </row>
    <row r="8444" spans="23:28" ht="70.5" customHeight="1">
      <c r="W8444" s="829">
        <f t="shared" si="729"/>
        <v>0</v>
      </c>
      <c r="X8444" s="828">
        <f t="shared" si="730"/>
        <v>0</v>
      </c>
      <c r="Y8444" s="1069">
        <f>[5]building!Y8435</f>
        <v>0</v>
      </c>
      <c r="Z8444" s="749">
        <f t="shared" si="731"/>
        <v>0</v>
      </c>
      <c r="AA8444" s="1071"/>
      <c r="AB8444" s="1071"/>
    </row>
    <row r="8445" spans="23:28" ht="70.5" customHeight="1">
      <c r="W8445" s="829">
        <f t="shared" si="729"/>
        <v>0</v>
      </c>
      <c r="X8445" s="828">
        <f t="shared" si="730"/>
        <v>0</v>
      </c>
      <c r="Y8445" s="1069">
        <f>[5]building!Y8436</f>
        <v>0</v>
      </c>
      <c r="Z8445" s="749">
        <f t="shared" si="731"/>
        <v>0</v>
      </c>
      <c r="AA8445" s="1071"/>
      <c r="AB8445" s="1071"/>
    </row>
    <row r="8446" spans="23:28" ht="70.5" customHeight="1">
      <c r="W8446" s="829">
        <f t="shared" si="729"/>
        <v>0</v>
      </c>
      <c r="X8446" s="828">
        <f t="shared" si="730"/>
        <v>0</v>
      </c>
      <c r="Y8446" s="1069">
        <f>[5]building!Y8437</f>
        <v>0</v>
      </c>
      <c r="Z8446" s="749">
        <f t="shared" si="731"/>
        <v>0</v>
      </c>
      <c r="AA8446" s="1071"/>
      <c r="AB8446" s="1071"/>
    </row>
    <row r="8447" spans="23:28" ht="70.5" customHeight="1">
      <c r="W8447" s="829">
        <f t="shared" si="729"/>
        <v>0</v>
      </c>
      <c r="X8447" s="828">
        <f t="shared" si="730"/>
        <v>0</v>
      </c>
      <c r="Y8447" s="1069">
        <f>[5]building!Y8438</f>
        <v>0</v>
      </c>
      <c r="Z8447" s="749">
        <f t="shared" si="731"/>
        <v>0</v>
      </c>
      <c r="AA8447" s="1071"/>
      <c r="AB8447" s="1071"/>
    </row>
    <row r="8448" spans="23:28" ht="70.5" customHeight="1">
      <c r="W8448" s="829">
        <f t="shared" si="729"/>
        <v>0</v>
      </c>
      <c r="X8448" s="828">
        <f t="shared" si="730"/>
        <v>0</v>
      </c>
      <c r="Y8448" s="1069">
        <f>[5]building!Y8439</f>
        <v>0</v>
      </c>
      <c r="Z8448" s="749">
        <f t="shared" si="731"/>
        <v>0</v>
      </c>
      <c r="AA8448" s="1071"/>
      <c r="AB8448" s="1071"/>
    </row>
    <row r="8449" spans="23:28" ht="70.5" customHeight="1">
      <c r="W8449" s="829">
        <f t="shared" si="729"/>
        <v>0</v>
      </c>
      <c r="X8449" s="828">
        <f t="shared" si="730"/>
        <v>0</v>
      </c>
      <c r="Y8449" s="1069">
        <f>[5]building!Y8440</f>
        <v>0</v>
      </c>
      <c r="Z8449" s="749">
        <f t="shared" si="731"/>
        <v>0</v>
      </c>
      <c r="AA8449" s="1071"/>
      <c r="AB8449" s="1071"/>
    </row>
    <row r="8450" spans="23:28" ht="70.5" customHeight="1">
      <c r="W8450" s="829">
        <f t="shared" si="729"/>
        <v>0</v>
      </c>
      <c r="X8450" s="828">
        <f t="shared" si="730"/>
        <v>0</v>
      </c>
      <c r="Y8450" s="1069">
        <f>[5]building!Y8441</f>
        <v>0</v>
      </c>
      <c r="Z8450" s="749">
        <f t="shared" si="731"/>
        <v>0</v>
      </c>
      <c r="AA8450" s="1071"/>
      <c r="AB8450" s="1071"/>
    </row>
    <row r="8451" spans="23:28" ht="70.5" customHeight="1">
      <c r="W8451" s="829">
        <f t="shared" si="729"/>
        <v>0</v>
      </c>
      <c r="X8451" s="828">
        <f t="shared" si="730"/>
        <v>0</v>
      </c>
      <c r="Y8451" s="1069">
        <f>[5]building!Y8442</f>
        <v>0</v>
      </c>
      <c r="Z8451" s="749">
        <f t="shared" si="731"/>
        <v>0</v>
      </c>
      <c r="AA8451" s="1071"/>
      <c r="AB8451" s="1071"/>
    </row>
    <row r="8452" spans="23:28" ht="70.5" customHeight="1">
      <c r="W8452" s="829">
        <f t="shared" si="729"/>
        <v>0</v>
      </c>
      <c r="X8452" s="828">
        <f t="shared" si="730"/>
        <v>0</v>
      </c>
      <c r="Y8452" s="1069">
        <f>[5]building!Y8443</f>
        <v>0</v>
      </c>
      <c r="Z8452" s="749">
        <f t="shared" si="731"/>
        <v>0</v>
      </c>
      <c r="AA8452" s="1071"/>
      <c r="AB8452" s="1071"/>
    </row>
    <row r="8453" spans="23:28" ht="70.5" customHeight="1">
      <c r="W8453" s="829">
        <f t="shared" si="729"/>
        <v>0</v>
      </c>
      <c r="X8453" s="828">
        <f t="shared" si="730"/>
        <v>0</v>
      </c>
      <c r="Y8453" s="1069">
        <f>[5]building!Y8444</f>
        <v>0</v>
      </c>
      <c r="Z8453" s="749">
        <f t="shared" si="731"/>
        <v>0</v>
      </c>
      <c r="AA8453" s="1071"/>
      <c r="AB8453" s="1071"/>
    </row>
    <row r="8454" spans="23:28" ht="70.5" customHeight="1">
      <c r="W8454" s="829">
        <f t="shared" si="729"/>
        <v>0</v>
      </c>
      <c r="X8454" s="828">
        <f t="shared" si="730"/>
        <v>0</v>
      </c>
      <c r="Y8454" s="1069">
        <f>[5]building!Y8445</f>
        <v>0</v>
      </c>
      <c r="Z8454" s="749">
        <f t="shared" si="731"/>
        <v>0</v>
      </c>
      <c r="AA8454" s="1071"/>
      <c r="AB8454" s="1071"/>
    </row>
    <row r="8455" spans="23:28" ht="70.5" customHeight="1">
      <c r="W8455" s="829">
        <f t="shared" si="729"/>
        <v>0</v>
      </c>
      <c r="X8455" s="828">
        <f t="shared" si="730"/>
        <v>0</v>
      </c>
      <c r="Y8455" s="1069">
        <f>[5]building!Y8446</f>
        <v>0</v>
      </c>
      <c r="Z8455" s="749">
        <f t="shared" si="731"/>
        <v>0</v>
      </c>
      <c r="AA8455" s="1071"/>
      <c r="AB8455" s="1071"/>
    </row>
    <row r="8456" spans="23:28" ht="70.5" customHeight="1">
      <c r="W8456" s="829">
        <f t="shared" si="729"/>
        <v>0</v>
      </c>
      <c r="X8456" s="828">
        <f t="shared" si="730"/>
        <v>0</v>
      </c>
      <c r="Y8456" s="1069">
        <f>[5]building!Y8447</f>
        <v>0</v>
      </c>
      <c r="Z8456" s="749">
        <f t="shared" si="731"/>
        <v>0</v>
      </c>
      <c r="AA8456" s="1071"/>
      <c r="AB8456" s="1071"/>
    </row>
    <row r="8457" spans="23:28" ht="70.5" customHeight="1">
      <c r="W8457" s="829">
        <f t="shared" si="729"/>
        <v>0</v>
      </c>
      <c r="X8457" s="828">
        <f t="shared" si="730"/>
        <v>0</v>
      </c>
      <c r="Y8457" s="1069">
        <f>[5]building!Y8448</f>
        <v>0</v>
      </c>
      <c r="Z8457" s="749">
        <f t="shared" si="731"/>
        <v>0</v>
      </c>
      <c r="AA8457" s="1071"/>
      <c r="AB8457" s="1071"/>
    </row>
    <row r="8458" spans="23:28" ht="70.5" customHeight="1">
      <c r="W8458" s="829">
        <f t="shared" si="729"/>
        <v>0</v>
      </c>
      <c r="X8458" s="828">
        <f t="shared" si="730"/>
        <v>0</v>
      </c>
      <c r="Y8458" s="1069">
        <f>[5]building!Y8449</f>
        <v>0</v>
      </c>
      <c r="Z8458" s="749">
        <f t="shared" si="731"/>
        <v>0</v>
      </c>
      <c r="AA8458" s="1071"/>
      <c r="AB8458" s="1071"/>
    </row>
    <row r="8459" spans="23:28" ht="70.5" customHeight="1">
      <c r="W8459" s="829">
        <f t="shared" si="729"/>
        <v>0</v>
      </c>
      <c r="X8459" s="828">
        <f t="shared" si="730"/>
        <v>0</v>
      </c>
      <c r="Y8459" s="1069">
        <f>[5]building!Y8450</f>
        <v>0</v>
      </c>
      <c r="Z8459" s="749">
        <f t="shared" si="731"/>
        <v>0</v>
      </c>
      <c r="AA8459" s="1071"/>
      <c r="AB8459" s="1071"/>
    </row>
    <row r="8460" spans="23:28" ht="70.5" customHeight="1">
      <c r="W8460" s="829">
        <f t="shared" si="729"/>
        <v>0</v>
      </c>
      <c r="X8460" s="828">
        <f t="shared" si="730"/>
        <v>0</v>
      </c>
      <c r="Y8460" s="1069">
        <f>[5]building!Y8451</f>
        <v>0</v>
      </c>
      <c r="Z8460" s="749">
        <f t="shared" si="731"/>
        <v>0</v>
      </c>
      <c r="AA8460" s="1071"/>
      <c r="AB8460" s="1071"/>
    </row>
    <row r="8461" spans="23:28" ht="70.5" customHeight="1">
      <c r="W8461" s="829">
        <f t="shared" si="729"/>
        <v>0</v>
      </c>
      <c r="X8461" s="828">
        <f t="shared" si="730"/>
        <v>0</v>
      </c>
      <c r="Y8461" s="1069">
        <f>[5]building!Y8452</f>
        <v>0</v>
      </c>
      <c r="Z8461" s="749">
        <f t="shared" si="731"/>
        <v>0</v>
      </c>
      <c r="AA8461" s="1071"/>
      <c r="AB8461" s="1071"/>
    </row>
    <row r="8462" spans="23:28" ht="70.5" customHeight="1">
      <c r="W8462" s="829">
        <f t="shared" si="729"/>
        <v>0</v>
      </c>
      <c r="X8462" s="828">
        <f t="shared" si="730"/>
        <v>0</v>
      </c>
      <c r="Y8462" s="1069">
        <f>[5]building!Y8453</f>
        <v>0</v>
      </c>
      <c r="Z8462" s="749">
        <f t="shared" si="731"/>
        <v>0</v>
      </c>
      <c r="AA8462" s="1071"/>
      <c r="AB8462" s="1071"/>
    </row>
    <row r="8463" spans="23:28" ht="70.5" customHeight="1">
      <c r="W8463" s="829">
        <f t="shared" si="729"/>
        <v>0</v>
      </c>
      <c r="X8463" s="828">
        <f t="shared" si="730"/>
        <v>0</v>
      </c>
      <c r="Y8463" s="1069">
        <f>[5]building!Y8454</f>
        <v>0</v>
      </c>
      <c r="Z8463" s="749">
        <f t="shared" si="731"/>
        <v>0</v>
      </c>
      <c r="AA8463" s="1071"/>
      <c r="AB8463" s="1071"/>
    </row>
    <row r="8464" spans="23:28" ht="70.5" customHeight="1">
      <c r="W8464" s="829">
        <f t="shared" si="729"/>
        <v>0</v>
      </c>
      <c r="X8464" s="828">
        <f t="shared" si="730"/>
        <v>0</v>
      </c>
      <c r="Y8464" s="1069">
        <f>[5]building!Y8455</f>
        <v>0</v>
      </c>
      <c r="Z8464" s="749">
        <f t="shared" si="731"/>
        <v>0</v>
      </c>
      <c r="AA8464" s="1071"/>
      <c r="AB8464" s="1071"/>
    </row>
    <row r="8465" spans="23:28" ht="70.5" customHeight="1">
      <c r="W8465" s="829">
        <f t="shared" si="729"/>
        <v>0</v>
      </c>
      <c r="X8465" s="828">
        <f t="shared" si="730"/>
        <v>0</v>
      </c>
      <c r="Y8465" s="1069">
        <f>[5]building!Y8456</f>
        <v>0</v>
      </c>
      <c r="Z8465" s="749">
        <f t="shared" si="731"/>
        <v>0</v>
      </c>
      <c r="AA8465" s="1071"/>
      <c r="AB8465" s="1071"/>
    </row>
    <row r="8466" spans="23:28" ht="70.5" customHeight="1">
      <c r="W8466" s="829">
        <f t="shared" si="729"/>
        <v>0</v>
      </c>
      <c r="X8466" s="828">
        <f t="shared" si="730"/>
        <v>0</v>
      </c>
      <c r="Y8466" s="1069">
        <f>[5]building!Y8457</f>
        <v>0</v>
      </c>
      <c r="Z8466" s="749">
        <f t="shared" si="731"/>
        <v>0</v>
      </c>
      <c r="AA8466" s="1071"/>
      <c r="AB8466" s="1071"/>
    </row>
    <row r="8467" spans="23:28" ht="70.5" customHeight="1">
      <c r="W8467" s="829">
        <f t="shared" si="729"/>
        <v>0</v>
      </c>
      <c r="X8467" s="828">
        <f t="shared" si="730"/>
        <v>0</v>
      </c>
      <c r="Y8467" s="1069">
        <f>[5]building!Y8458</f>
        <v>0</v>
      </c>
      <c r="Z8467" s="749">
        <f t="shared" si="731"/>
        <v>0</v>
      </c>
      <c r="AA8467" s="1071"/>
      <c r="AB8467" s="1071"/>
    </row>
    <row r="8468" spans="23:28" ht="70.5" customHeight="1">
      <c r="W8468" s="829">
        <f t="shared" si="729"/>
        <v>0</v>
      </c>
      <c r="X8468" s="828">
        <f t="shared" si="730"/>
        <v>0</v>
      </c>
      <c r="Y8468" s="1069">
        <f>[5]building!Y8459</f>
        <v>0</v>
      </c>
      <c r="Z8468" s="749">
        <f t="shared" si="731"/>
        <v>0</v>
      </c>
      <c r="AA8468" s="1071"/>
      <c r="AB8468" s="1071"/>
    </row>
    <row r="8469" spans="23:28" ht="70.5" customHeight="1">
      <c r="W8469" s="829">
        <f t="shared" si="729"/>
        <v>0</v>
      </c>
      <c r="X8469" s="828">
        <f t="shared" si="730"/>
        <v>0</v>
      </c>
      <c r="Y8469" s="1069">
        <f>[5]building!Y8460</f>
        <v>0</v>
      </c>
      <c r="Z8469" s="749">
        <f t="shared" si="731"/>
        <v>0</v>
      </c>
      <c r="AA8469" s="1071"/>
      <c r="AB8469" s="1071"/>
    </row>
    <row r="8470" spans="23:28" ht="70.5" customHeight="1">
      <c r="W8470" s="829">
        <f t="shared" si="729"/>
        <v>0</v>
      </c>
      <c r="X8470" s="828">
        <f t="shared" si="730"/>
        <v>0</v>
      </c>
      <c r="Y8470" s="1069">
        <f>[5]building!Y8461</f>
        <v>0</v>
      </c>
      <c r="Z8470" s="749">
        <f t="shared" si="731"/>
        <v>0</v>
      </c>
      <c r="AA8470" s="1071"/>
      <c r="AB8470" s="1071"/>
    </row>
    <row r="8471" spans="23:28" ht="70.5" customHeight="1">
      <c r="W8471" s="829">
        <f t="shared" si="729"/>
        <v>0</v>
      </c>
      <c r="X8471" s="828">
        <f t="shared" si="730"/>
        <v>0</v>
      </c>
      <c r="Y8471" s="1069">
        <f>[5]building!Y8462</f>
        <v>0</v>
      </c>
      <c r="Z8471" s="749">
        <f t="shared" si="731"/>
        <v>0</v>
      </c>
      <c r="AA8471" s="1071"/>
      <c r="AB8471" s="1071"/>
    </row>
    <row r="8472" spans="23:28" ht="70.5" customHeight="1">
      <c r="W8472" s="829">
        <f t="shared" si="729"/>
        <v>0</v>
      </c>
      <c r="X8472" s="828">
        <f t="shared" si="730"/>
        <v>0</v>
      </c>
      <c r="Y8472" s="1069">
        <f>[5]building!Y8463</f>
        <v>0</v>
      </c>
      <c r="Z8472" s="749">
        <f t="shared" si="731"/>
        <v>0</v>
      </c>
      <c r="AA8472" s="1071"/>
      <c r="AB8472" s="1071"/>
    </row>
    <row r="8473" spans="23:28" ht="70.5" customHeight="1">
      <c r="W8473" s="829">
        <f t="shared" si="729"/>
        <v>0</v>
      </c>
      <c r="X8473" s="828">
        <f t="shared" si="730"/>
        <v>0</v>
      </c>
      <c r="Y8473" s="1069">
        <f>[5]building!Y8464</f>
        <v>0</v>
      </c>
      <c r="Z8473" s="749">
        <f t="shared" si="731"/>
        <v>0</v>
      </c>
      <c r="AA8473" s="1071"/>
      <c r="AB8473" s="1071"/>
    </row>
    <row r="8474" spans="23:28" ht="70.5" customHeight="1">
      <c r="W8474" s="829">
        <f t="shared" si="729"/>
        <v>0</v>
      </c>
      <c r="X8474" s="828">
        <f t="shared" si="730"/>
        <v>0</v>
      </c>
      <c r="Y8474" s="1069">
        <f>[5]building!Y8465</f>
        <v>0</v>
      </c>
      <c r="Z8474" s="749">
        <f t="shared" si="731"/>
        <v>0</v>
      </c>
      <c r="AA8474" s="1071"/>
      <c r="AB8474" s="1071"/>
    </row>
    <row r="8475" spans="23:28" ht="70.5" customHeight="1">
      <c r="W8475" s="829">
        <f t="shared" si="729"/>
        <v>0</v>
      </c>
      <c r="X8475" s="828">
        <f t="shared" si="730"/>
        <v>0</v>
      </c>
      <c r="Y8475" s="1069">
        <f>[5]building!Y8466</f>
        <v>0</v>
      </c>
      <c r="Z8475" s="749">
        <f t="shared" si="731"/>
        <v>0</v>
      </c>
      <c r="AA8475" s="1071"/>
      <c r="AB8475" s="1071"/>
    </row>
    <row r="8476" spans="23:28" ht="70.5" customHeight="1">
      <c r="W8476" s="829">
        <f t="shared" si="729"/>
        <v>0</v>
      </c>
      <c r="X8476" s="828">
        <f t="shared" si="730"/>
        <v>0</v>
      </c>
      <c r="Y8476" s="1069">
        <f>[5]building!Y8467</f>
        <v>0</v>
      </c>
      <c r="Z8476" s="749">
        <f t="shared" si="731"/>
        <v>0</v>
      </c>
      <c r="AA8476" s="1071"/>
      <c r="AB8476" s="1071"/>
    </row>
    <row r="8477" spans="23:28" ht="70.5" customHeight="1">
      <c r="W8477" s="829">
        <f t="shared" si="729"/>
        <v>0</v>
      </c>
      <c r="X8477" s="828">
        <f t="shared" si="730"/>
        <v>0</v>
      </c>
      <c r="Y8477" s="1069">
        <f>[5]building!Y8468</f>
        <v>0</v>
      </c>
      <c r="Z8477" s="749">
        <f t="shared" si="731"/>
        <v>0</v>
      </c>
      <c r="AA8477" s="1071"/>
      <c r="AB8477" s="1071"/>
    </row>
    <row r="8478" spans="23:28" ht="70.5" customHeight="1">
      <c r="W8478" s="829">
        <f t="shared" ref="W8478:W8541" si="732">G8478+I8478+K8478+M8478+O8478+Q8478+S8478+U8478</f>
        <v>0</v>
      </c>
      <c r="X8478" s="828">
        <f t="shared" ref="X8478:X8541" si="733">W8478*C8478</f>
        <v>0</v>
      </c>
      <c r="Y8478" s="1069">
        <f>[5]building!Y8469</f>
        <v>0</v>
      </c>
      <c r="Z8478" s="749">
        <f t="shared" ref="Z8478:Z8541" si="734">Y8478*C8478</f>
        <v>0</v>
      </c>
      <c r="AA8478" s="1071"/>
      <c r="AB8478" s="1071"/>
    </row>
    <row r="8479" spans="23:28" ht="70.5" customHeight="1">
      <c r="W8479" s="829">
        <f t="shared" si="732"/>
        <v>0</v>
      </c>
      <c r="X8479" s="828">
        <f t="shared" si="733"/>
        <v>0</v>
      </c>
      <c r="Y8479" s="1069">
        <f>[5]building!Y8470</f>
        <v>0</v>
      </c>
      <c r="Z8479" s="749">
        <f t="shared" si="734"/>
        <v>0</v>
      </c>
      <c r="AA8479" s="1071"/>
      <c r="AB8479" s="1071"/>
    </row>
    <row r="8480" spans="23:28" ht="70.5" customHeight="1">
      <c r="W8480" s="829">
        <f t="shared" si="732"/>
        <v>0</v>
      </c>
      <c r="X8480" s="828">
        <f t="shared" si="733"/>
        <v>0</v>
      </c>
      <c r="Y8480" s="1069">
        <f>[5]building!Y8471</f>
        <v>0</v>
      </c>
      <c r="Z8480" s="749">
        <f t="shared" si="734"/>
        <v>0</v>
      </c>
      <c r="AA8480" s="1071"/>
      <c r="AB8480" s="1071"/>
    </row>
    <row r="8481" spans="23:28" ht="70.5" customHeight="1">
      <c r="W8481" s="829">
        <f t="shared" si="732"/>
        <v>0</v>
      </c>
      <c r="X8481" s="828">
        <f t="shared" si="733"/>
        <v>0</v>
      </c>
      <c r="Y8481" s="1069">
        <f>[5]building!Y8472</f>
        <v>0</v>
      </c>
      <c r="Z8481" s="749">
        <f t="shared" si="734"/>
        <v>0</v>
      </c>
      <c r="AA8481" s="1071"/>
      <c r="AB8481" s="1071"/>
    </row>
    <row r="8482" spans="23:28" ht="70.5" customHeight="1">
      <c r="W8482" s="829">
        <f t="shared" si="732"/>
        <v>0</v>
      </c>
      <c r="X8482" s="828">
        <f t="shared" si="733"/>
        <v>0</v>
      </c>
      <c r="Y8482" s="1069">
        <f>[5]building!Y8473</f>
        <v>0</v>
      </c>
      <c r="Z8482" s="749">
        <f t="shared" si="734"/>
        <v>0</v>
      </c>
      <c r="AA8482" s="1071"/>
      <c r="AB8482" s="1071"/>
    </row>
    <row r="8483" spans="23:28" ht="70.5" customHeight="1">
      <c r="W8483" s="829">
        <f t="shared" si="732"/>
        <v>0</v>
      </c>
      <c r="X8483" s="828">
        <f t="shared" si="733"/>
        <v>0</v>
      </c>
      <c r="Y8483" s="1069">
        <f>[5]building!Y8474</f>
        <v>0</v>
      </c>
      <c r="Z8483" s="749">
        <f t="shared" si="734"/>
        <v>0</v>
      </c>
      <c r="AA8483" s="1071"/>
      <c r="AB8483" s="1071"/>
    </row>
    <row r="8484" spans="23:28" ht="70.5" customHeight="1">
      <c r="W8484" s="829">
        <f t="shared" si="732"/>
        <v>0</v>
      </c>
      <c r="X8484" s="828">
        <f t="shared" si="733"/>
        <v>0</v>
      </c>
      <c r="Y8484" s="1069">
        <f>[5]building!Y8475</f>
        <v>0</v>
      </c>
      <c r="Z8484" s="749">
        <f t="shared" si="734"/>
        <v>0</v>
      </c>
      <c r="AA8484" s="1071"/>
      <c r="AB8484" s="1071"/>
    </row>
    <row r="8485" spans="23:28" ht="70.5" customHeight="1">
      <c r="W8485" s="829">
        <f t="shared" si="732"/>
        <v>0</v>
      </c>
      <c r="X8485" s="828">
        <f t="shared" si="733"/>
        <v>0</v>
      </c>
      <c r="Y8485" s="1069">
        <f>[5]building!Y8476</f>
        <v>0</v>
      </c>
      <c r="Z8485" s="749">
        <f t="shared" si="734"/>
        <v>0</v>
      </c>
      <c r="AA8485" s="1071"/>
      <c r="AB8485" s="1071"/>
    </row>
    <row r="8486" spans="23:28" ht="70.5" customHeight="1">
      <c r="W8486" s="829">
        <f t="shared" si="732"/>
        <v>0</v>
      </c>
      <c r="X8486" s="828">
        <f t="shared" si="733"/>
        <v>0</v>
      </c>
      <c r="Y8486" s="1069">
        <f>[5]building!Y8477</f>
        <v>0</v>
      </c>
      <c r="Z8486" s="749">
        <f t="shared" si="734"/>
        <v>0</v>
      </c>
      <c r="AA8486" s="1071"/>
      <c r="AB8486" s="1071"/>
    </row>
    <row r="8487" spans="23:28" ht="70.5" customHeight="1">
      <c r="W8487" s="829">
        <f t="shared" si="732"/>
        <v>0</v>
      </c>
      <c r="X8487" s="828">
        <f t="shared" si="733"/>
        <v>0</v>
      </c>
      <c r="Y8487" s="1069">
        <f>[5]building!Y8478</f>
        <v>0</v>
      </c>
      <c r="Z8487" s="749">
        <f t="shared" si="734"/>
        <v>0</v>
      </c>
      <c r="AA8487" s="1071"/>
      <c r="AB8487" s="1071"/>
    </row>
    <row r="8488" spans="23:28" ht="70.5" customHeight="1">
      <c r="W8488" s="829">
        <f t="shared" si="732"/>
        <v>0</v>
      </c>
      <c r="X8488" s="828">
        <f t="shared" si="733"/>
        <v>0</v>
      </c>
      <c r="Y8488" s="1069">
        <f>[5]building!Y8479</f>
        <v>0</v>
      </c>
      <c r="Z8488" s="749">
        <f t="shared" si="734"/>
        <v>0</v>
      </c>
      <c r="AA8488" s="1071"/>
      <c r="AB8488" s="1071"/>
    </row>
    <row r="8489" spans="23:28" ht="70.5" customHeight="1">
      <c r="W8489" s="829">
        <f t="shared" si="732"/>
        <v>0</v>
      </c>
      <c r="X8489" s="828">
        <f t="shared" si="733"/>
        <v>0</v>
      </c>
      <c r="Y8489" s="1069">
        <f>[5]building!Y8480</f>
        <v>0</v>
      </c>
      <c r="Z8489" s="749">
        <f t="shared" si="734"/>
        <v>0</v>
      </c>
      <c r="AA8489" s="1071"/>
      <c r="AB8489" s="1071"/>
    </row>
    <row r="8490" spans="23:28" ht="70.5" customHeight="1">
      <c r="W8490" s="829">
        <f t="shared" si="732"/>
        <v>0</v>
      </c>
      <c r="X8490" s="828">
        <f t="shared" si="733"/>
        <v>0</v>
      </c>
      <c r="Y8490" s="1069">
        <f>[5]building!Y8481</f>
        <v>0</v>
      </c>
      <c r="Z8490" s="749">
        <f t="shared" si="734"/>
        <v>0</v>
      </c>
      <c r="AA8490" s="1071"/>
      <c r="AB8490" s="1071"/>
    </row>
    <row r="8491" spans="23:28" ht="70.5" customHeight="1">
      <c r="W8491" s="829">
        <f t="shared" si="732"/>
        <v>0</v>
      </c>
      <c r="X8491" s="828">
        <f t="shared" si="733"/>
        <v>0</v>
      </c>
      <c r="Y8491" s="1069">
        <f>[5]building!Y8482</f>
        <v>0</v>
      </c>
      <c r="Z8491" s="749">
        <f t="shared" si="734"/>
        <v>0</v>
      </c>
      <c r="AA8491" s="1071"/>
      <c r="AB8491" s="1071"/>
    </row>
    <row r="8492" spans="23:28" ht="70.5" customHeight="1">
      <c r="W8492" s="829">
        <f t="shared" si="732"/>
        <v>0</v>
      </c>
      <c r="X8492" s="828">
        <f t="shared" si="733"/>
        <v>0</v>
      </c>
      <c r="Y8492" s="1069">
        <f>[5]building!Y8483</f>
        <v>0</v>
      </c>
      <c r="Z8492" s="749">
        <f t="shared" si="734"/>
        <v>0</v>
      </c>
      <c r="AA8492" s="1071"/>
      <c r="AB8492" s="1071"/>
    </row>
    <row r="8493" spans="23:28" ht="70.5" customHeight="1">
      <c r="W8493" s="829">
        <f t="shared" si="732"/>
        <v>0</v>
      </c>
      <c r="X8493" s="828">
        <f t="shared" si="733"/>
        <v>0</v>
      </c>
      <c r="Y8493" s="1069">
        <f>[5]building!Y8484</f>
        <v>0</v>
      </c>
      <c r="Z8493" s="749">
        <f t="shared" si="734"/>
        <v>0</v>
      </c>
      <c r="AA8493" s="1071"/>
      <c r="AB8493" s="1071"/>
    </row>
    <row r="8494" spans="23:28" ht="70.5" customHeight="1">
      <c r="W8494" s="829">
        <f t="shared" si="732"/>
        <v>0</v>
      </c>
      <c r="X8494" s="828">
        <f t="shared" si="733"/>
        <v>0</v>
      </c>
      <c r="Y8494" s="1069">
        <f>[5]building!Y8485</f>
        <v>0</v>
      </c>
      <c r="Z8494" s="749">
        <f t="shared" si="734"/>
        <v>0</v>
      </c>
      <c r="AA8494" s="1071"/>
      <c r="AB8494" s="1071"/>
    </row>
    <row r="8495" spans="23:28" ht="70.5" customHeight="1">
      <c r="W8495" s="829">
        <f t="shared" si="732"/>
        <v>0</v>
      </c>
      <c r="X8495" s="828">
        <f t="shared" si="733"/>
        <v>0</v>
      </c>
      <c r="Y8495" s="1069">
        <f>[5]building!Y8486</f>
        <v>0</v>
      </c>
      <c r="Z8495" s="749">
        <f t="shared" si="734"/>
        <v>0</v>
      </c>
      <c r="AA8495" s="1071"/>
      <c r="AB8495" s="1071"/>
    </row>
    <row r="8496" spans="23:28" ht="70.5" customHeight="1">
      <c r="W8496" s="829">
        <f t="shared" si="732"/>
        <v>0</v>
      </c>
      <c r="X8496" s="828">
        <f t="shared" si="733"/>
        <v>0</v>
      </c>
      <c r="Y8496" s="1069">
        <f>[5]building!Y8487</f>
        <v>0</v>
      </c>
      <c r="Z8496" s="749">
        <f t="shared" si="734"/>
        <v>0</v>
      </c>
      <c r="AA8496" s="1071"/>
      <c r="AB8496" s="1071"/>
    </row>
    <row r="8497" spans="23:28" ht="70.5" customHeight="1">
      <c r="W8497" s="829">
        <f t="shared" si="732"/>
        <v>0</v>
      </c>
      <c r="X8497" s="828">
        <f t="shared" si="733"/>
        <v>0</v>
      </c>
      <c r="Y8497" s="1069">
        <f>[5]building!Y8488</f>
        <v>0</v>
      </c>
      <c r="Z8497" s="749">
        <f t="shared" si="734"/>
        <v>0</v>
      </c>
      <c r="AA8497" s="1071"/>
      <c r="AB8497" s="1071"/>
    </row>
    <row r="8498" spans="23:28" ht="70.5" customHeight="1">
      <c r="W8498" s="829">
        <f t="shared" si="732"/>
        <v>0</v>
      </c>
      <c r="X8498" s="828">
        <f t="shared" si="733"/>
        <v>0</v>
      </c>
      <c r="Y8498" s="1069">
        <f>[5]building!Y8489</f>
        <v>0</v>
      </c>
      <c r="Z8498" s="749">
        <f t="shared" si="734"/>
        <v>0</v>
      </c>
      <c r="AA8498" s="1071"/>
      <c r="AB8498" s="1071"/>
    </row>
    <row r="8499" spans="23:28" ht="70.5" customHeight="1">
      <c r="W8499" s="829">
        <f t="shared" si="732"/>
        <v>0</v>
      </c>
      <c r="X8499" s="828">
        <f t="shared" si="733"/>
        <v>0</v>
      </c>
      <c r="Y8499" s="1069">
        <f>[5]building!Y8490</f>
        <v>0</v>
      </c>
      <c r="Z8499" s="749">
        <f t="shared" si="734"/>
        <v>0</v>
      </c>
      <c r="AA8499" s="1071"/>
      <c r="AB8499" s="1071"/>
    </row>
    <row r="8500" spans="23:28" ht="70.5" customHeight="1">
      <c r="W8500" s="829">
        <f t="shared" si="732"/>
        <v>0</v>
      </c>
      <c r="X8500" s="828">
        <f t="shared" si="733"/>
        <v>0</v>
      </c>
      <c r="Y8500" s="1069">
        <f>[5]building!Y8491</f>
        <v>0</v>
      </c>
      <c r="Z8500" s="749">
        <f t="shared" si="734"/>
        <v>0</v>
      </c>
      <c r="AA8500" s="1071"/>
      <c r="AB8500" s="1071"/>
    </row>
    <row r="8501" spans="23:28" ht="70.5" customHeight="1">
      <c r="W8501" s="829">
        <f t="shared" si="732"/>
        <v>0</v>
      </c>
      <c r="X8501" s="828">
        <f t="shared" si="733"/>
        <v>0</v>
      </c>
      <c r="Y8501" s="1069">
        <f>[5]building!Y8492</f>
        <v>0</v>
      </c>
      <c r="Z8501" s="749">
        <f t="shared" si="734"/>
        <v>0</v>
      </c>
      <c r="AA8501" s="1071"/>
      <c r="AB8501" s="1071"/>
    </row>
    <row r="8502" spans="23:28" ht="70.5" customHeight="1">
      <c r="W8502" s="829">
        <f t="shared" si="732"/>
        <v>0</v>
      </c>
      <c r="X8502" s="828">
        <f t="shared" si="733"/>
        <v>0</v>
      </c>
      <c r="Y8502" s="1069">
        <f>[5]building!Y8493</f>
        <v>0</v>
      </c>
      <c r="Z8502" s="749">
        <f t="shared" si="734"/>
        <v>0</v>
      </c>
      <c r="AA8502" s="1071"/>
      <c r="AB8502" s="1071"/>
    </row>
    <row r="8503" spans="23:28" ht="70.5" customHeight="1">
      <c r="W8503" s="829">
        <f t="shared" si="732"/>
        <v>0</v>
      </c>
      <c r="X8503" s="828">
        <f t="shared" si="733"/>
        <v>0</v>
      </c>
      <c r="Y8503" s="1069">
        <f>[5]building!Y8494</f>
        <v>0</v>
      </c>
      <c r="Z8503" s="749">
        <f t="shared" si="734"/>
        <v>0</v>
      </c>
      <c r="AA8503" s="1071"/>
      <c r="AB8503" s="1071"/>
    </row>
    <row r="8504" spans="23:28" ht="70.5" customHeight="1">
      <c r="W8504" s="829">
        <f t="shared" si="732"/>
        <v>0</v>
      </c>
      <c r="X8504" s="828">
        <f t="shared" si="733"/>
        <v>0</v>
      </c>
      <c r="Y8504" s="1069">
        <f>[5]building!Y8495</f>
        <v>0</v>
      </c>
      <c r="Z8504" s="749">
        <f t="shared" si="734"/>
        <v>0</v>
      </c>
      <c r="AA8504" s="1071"/>
      <c r="AB8504" s="1071"/>
    </row>
    <row r="8505" spans="23:28" ht="70.5" customHeight="1">
      <c r="W8505" s="829">
        <f t="shared" si="732"/>
        <v>0</v>
      </c>
      <c r="X8505" s="828">
        <f t="shared" si="733"/>
        <v>0</v>
      </c>
      <c r="Y8505" s="1069">
        <f>[5]building!Y8496</f>
        <v>0</v>
      </c>
      <c r="Z8505" s="749">
        <f t="shared" si="734"/>
        <v>0</v>
      </c>
      <c r="AA8505" s="1071"/>
      <c r="AB8505" s="1071"/>
    </row>
    <row r="8506" spans="23:28" ht="70.5" customHeight="1">
      <c r="W8506" s="829">
        <f t="shared" si="732"/>
        <v>0</v>
      </c>
      <c r="X8506" s="828">
        <f t="shared" si="733"/>
        <v>0</v>
      </c>
      <c r="Y8506" s="1069">
        <f>[5]building!Y8497</f>
        <v>0</v>
      </c>
      <c r="Z8506" s="749">
        <f t="shared" si="734"/>
        <v>0</v>
      </c>
      <c r="AA8506" s="1071"/>
      <c r="AB8506" s="1071"/>
    </row>
    <row r="8507" spans="23:28" ht="70.5" customHeight="1">
      <c r="W8507" s="829">
        <f t="shared" si="732"/>
        <v>0</v>
      </c>
      <c r="X8507" s="828">
        <f t="shared" si="733"/>
        <v>0</v>
      </c>
      <c r="Y8507" s="1069">
        <f>[5]building!Y8498</f>
        <v>0</v>
      </c>
      <c r="Z8507" s="749">
        <f t="shared" si="734"/>
        <v>0</v>
      </c>
      <c r="AA8507" s="1071"/>
      <c r="AB8507" s="1071"/>
    </row>
    <row r="8508" spans="23:28" ht="70.5" customHeight="1">
      <c r="W8508" s="829">
        <f t="shared" si="732"/>
        <v>0</v>
      </c>
      <c r="X8508" s="828">
        <f t="shared" si="733"/>
        <v>0</v>
      </c>
      <c r="Y8508" s="1069">
        <f>[5]building!Y8499</f>
        <v>0</v>
      </c>
      <c r="Z8508" s="749">
        <f t="shared" si="734"/>
        <v>0</v>
      </c>
      <c r="AA8508" s="1071"/>
      <c r="AB8508" s="1071"/>
    </row>
    <row r="8509" spans="23:28" ht="70.5" customHeight="1">
      <c r="W8509" s="829">
        <f t="shared" si="732"/>
        <v>0</v>
      </c>
      <c r="X8509" s="828">
        <f t="shared" si="733"/>
        <v>0</v>
      </c>
      <c r="Y8509" s="1069">
        <f>[5]building!Y8500</f>
        <v>0</v>
      </c>
      <c r="Z8509" s="749">
        <f t="shared" si="734"/>
        <v>0</v>
      </c>
      <c r="AA8509" s="1071"/>
      <c r="AB8509" s="1071"/>
    </row>
    <row r="8510" spans="23:28" ht="70.5" customHeight="1">
      <c r="W8510" s="829">
        <f t="shared" si="732"/>
        <v>0</v>
      </c>
      <c r="X8510" s="828">
        <f t="shared" si="733"/>
        <v>0</v>
      </c>
      <c r="Y8510" s="1069">
        <f>[5]building!Y8501</f>
        <v>0</v>
      </c>
      <c r="Z8510" s="749">
        <f t="shared" si="734"/>
        <v>0</v>
      </c>
      <c r="AA8510" s="1071"/>
      <c r="AB8510" s="1071"/>
    </row>
    <row r="8511" spans="23:28" ht="70.5" customHeight="1">
      <c r="W8511" s="829">
        <f t="shared" si="732"/>
        <v>0</v>
      </c>
      <c r="X8511" s="828">
        <f t="shared" si="733"/>
        <v>0</v>
      </c>
      <c r="Y8511" s="1069">
        <f>[5]building!Y8502</f>
        <v>0</v>
      </c>
      <c r="Z8511" s="749">
        <f t="shared" si="734"/>
        <v>0</v>
      </c>
      <c r="AA8511" s="1071"/>
      <c r="AB8511" s="1071"/>
    </row>
    <row r="8512" spans="23:28" ht="70.5" customHeight="1">
      <c r="W8512" s="829">
        <f t="shared" si="732"/>
        <v>0</v>
      </c>
      <c r="X8512" s="828">
        <f t="shared" si="733"/>
        <v>0</v>
      </c>
      <c r="Y8512" s="1069">
        <f>[5]building!Y8503</f>
        <v>0</v>
      </c>
      <c r="Z8512" s="749">
        <f t="shared" si="734"/>
        <v>0</v>
      </c>
      <c r="AA8512" s="1071"/>
      <c r="AB8512" s="1071"/>
    </row>
    <row r="8513" spans="23:28" ht="70.5" customHeight="1">
      <c r="W8513" s="829">
        <f t="shared" si="732"/>
        <v>0</v>
      </c>
      <c r="X8513" s="828">
        <f t="shared" si="733"/>
        <v>0</v>
      </c>
      <c r="Y8513" s="1069">
        <f>[5]building!Y8504</f>
        <v>0</v>
      </c>
      <c r="Z8513" s="749">
        <f t="shared" si="734"/>
        <v>0</v>
      </c>
      <c r="AA8513" s="1071"/>
      <c r="AB8513" s="1071"/>
    </row>
    <row r="8514" spans="23:28" ht="70.5" customHeight="1">
      <c r="W8514" s="829">
        <f t="shared" si="732"/>
        <v>0</v>
      </c>
      <c r="X8514" s="828">
        <f t="shared" si="733"/>
        <v>0</v>
      </c>
      <c r="Y8514" s="1069">
        <f>[5]building!Y8505</f>
        <v>0</v>
      </c>
      <c r="Z8514" s="749">
        <f t="shared" si="734"/>
        <v>0</v>
      </c>
      <c r="AA8514" s="1071"/>
      <c r="AB8514" s="1071"/>
    </row>
    <row r="8515" spans="23:28" ht="70.5" customHeight="1">
      <c r="W8515" s="829">
        <f t="shared" si="732"/>
        <v>0</v>
      </c>
      <c r="X8515" s="828">
        <f t="shared" si="733"/>
        <v>0</v>
      </c>
      <c r="Y8515" s="1069">
        <f>[5]building!Y8506</f>
        <v>0</v>
      </c>
      <c r="Z8515" s="749">
        <f t="shared" si="734"/>
        <v>0</v>
      </c>
      <c r="AA8515" s="1071"/>
      <c r="AB8515" s="1071"/>
    </row>
    <row r="8516" spans="23:28" ht="70.5" customHeight="1">
      <c r="W8516" s="829">
        <f t="shared" si="732"/>
        <v>0</v>
      </c>
      <c r="X8516" s="828">
        <f t="shared" si="733"/>
        <v>0</v>
      </c>
      <c r="Y8516" s="1069">
        <f>[5]building!Y8507</f>
        <v>0</v>
      </c>
      <c r="Z8516" s="749">
        <f t="shared" si="734"/>
        <v>0</v>
      </c>
      <c r="AA8516" s="1071"/>
      <c r="AB8516" s="1071"/>
    </row>
    <row r="8517" spans="23:28" ht="70.5" customHeight="1">
      <c r="W8517" s="829">
        <f t="shared" si="732"/>
        <v>0</v>
      </c>
      <c r="X8517" s="828">
        <f t="shared" si="733"/>
        <v>0</v>
      </c>
      <c r="Y8517" s="1069">
        <f>[5]building!Y8508</f>
        <v>0</v>
      </c>
      <c r="Z8517" s="749">
        <f t="shared" si="734"/>
        <v>0</v>
      </c>
      <c r="AA8517" s="1071"/>
      <c r="AB8517" s="1071"/>
    </row>
    <row r="8518" spans="23:28" ht="70.5" customHeight="1">
      <c r="W8518" s="829">
        <f t="shared" si="732"/>
        <v>0</v>
      </c>
      <c r="X8518" s="828">
        <f t="shared" si="733"/>
        <v>0</v>
      </c>
      <c r="Y8518" s="1069">
        <f>[5]building!Y8509</f>
        <v>0</v>
      </c>
      <c r="Z8518" s="749">
        <f t="shared" si="734"/>
        <v>0</v>
      </c>
      <c r="AA8518" s="1071"/>
      <c r="AB8518" s="1071"/>
    </row>
    <row r="8519" spans="23:28" ht="70.5" customHeight="1">
      <c r="W8519" s="829">
        <f t="shared" si="732"/>
        <v>0</v>
      </c>
      <c r="X8519" s="828">
        <f t="shared" si="733"/>
        <v>0</v>
      </c>
      <c r="Y8519" s="1069">
        <f>[5]building!Y8510</f>
        <v>0</v>
      </c>
      <c r="Z8519" s="749">
        <f t="shared" si="734"/>
        <v>0</v>
      </c>
      <c r="AA8519" s="1071"/>
      <c r="AB8519" s="1071"/>
    </row>
    <row r="8520" spans="23:28" ht="70.5" customHeight="1">
      <c r="W8520" s="829">
        <f t="shared" si="732"/>
        <v>0</v>
      </c>
      <c r="X8520" s="828">
        <f t="shared" si="733"/>
        <v>0</v>
      </c>
      <c r="Y8520" s="1069">
        <f>[5]building!Y8511</f>
        <v>0</v>
      </c>
      <c r="Z8520" s="749">
        <f t="shared" si="734"/>
        <v>0</v>
      </c>
      <c r="AA8520" s="1071"/>
      <c r="AB8520" s="1071"/>
    </row>
    <row r="8521" spans="23:28" ht="70.5" customHeight="1">
      <c r="W8521" s="829">
        <f t="shared" si="732"/>
        <v>0</v>
      </c>
      <c r="X8521" s="828">
        <f t="shared" si="733"/>
        <v>0</v>
      </c>
      <c r="Y8521" s="1069">
        <f>[5]building!Y8512</f>
        <v>0</v>
      </c>
      <c r="Z8521" s="749">
        <f t="shared" si="734"/>
        <v>0</v>
      </c>
      <c r="AA8521" s="1071"/>
      <c r="AB8521" s="1071"/>
    </row>
    <row r="8522" spans="23:28" ht="70.5" customHeight="1">
      <c r="W8522" s="829">
        <f t="shared" si="732"/>
        <v>0</v>
      </c>
      <c r="X8522" s="828">
        <f t="shared" si="733"/>
        <v>0</v>
      </c>
      <c r="Y8522" s="1069">
        <f>[5]building!Y8513</f>
        <v>0</v>
      </c>
      <c r="Z8522" s="749">
        <f t="shared" si="734"/>
        <v>0</v>
      </c>
      <c r="AA8522" s="1071"/>
      <c r="AB8522" s="1071"/>
    </row>
    <row r="8523" spans="23:28" ht="70.5" customHeight="1">
      <c r="W8523" s="829">
        <f t="shared" si="732"/>
        <v>0</v>
      </c>
      <c r="X8523" s="828">
        <f t="shared" si="733"/>
        <v>0</v>
      </c>
      <c r="Y8523" s="1069">
        <f>[5]building!Y8514</f>
        <v>0</v>
      </c>
      <c r="Z8523" s="749">
        <f t="shared" si="734"/>
        <v>0</v>
      </c>
      <c r="AA8523" s="1071"/>
      <c r="AB8523" s="1071"/>
    </row>
    <row r="8524" spans="23:28" ht="70.5" customHeight="1">
      <c r="W8524" s="829">
        <f t="shared" si="732"/>
        <v>0</v>
      </c>
      <c r="X8524" s="828">
        <f t="shared" si="733"/>
        <v>0</v>
      </c>
      <c r="Y8524" s="1069">
        <f>[5]building!Y8515</f>
        <v>0</v>
      </c>
      <c r="Z8524" s="749">
        <f t="shared" si="734"/>
        <v>0</v>
      </c>
      <c r="AA8524" s="1071"/>
      <c r="AB8524" s="1071"/>
    </row>
    <row r="8525" spans="23:28" ht="70.5" customHeight="1">
      <c r="W8525" s="829">
        <f t="shared" si="732"/>
        <v>0</v>
      </c>
      <c r="X8525" s="828">
        <f t="shared" si="733"/>
        <v>0</v>
      </c>
      <c r="Y8525" s="1069">
        <f>[5]building!Y8516</f>
        <v>0</v>
      </c>
      <c r="Z8525" s="749">
        <f t="shared" si="734"/>
        <v>0</v>
      </c>
      <c r="AA8525" s="1071"/>
      <c r="AB8525" s="1071"/>
    </row>
    <row r="8526" spans="23:28" ht="70.5" customHeight="1">
      <c r="W8526" s="829">
        <f t="shared" si="732"/>
        <v>0</v>
      </c>
      <c r="X8526" s="828">
        <f t="shared" si="733"/>
        <v>0</v>
      </c>
      <c r="Y8526" s="1069">
        <f>[5]building!Y8517</f>
        <v>0</v>
      </c>
      <c r="Z8526" s="749">
        <f t="shared" si="734"/>
        <v>0</v>
      </c>
      <c r="AA8526" s="1071"/>
      <c r="AB8526" s="1071"/>
    </row>
    <row r="8527" spans="23:28" ht="70.5" customHeight="1">
      <c r="W8527" s="829">
        <f t="shared" si="732"/>
        <v>0</v>
      </c>
      <c r="X8527" s="828">
        <f t="shared" si="733"/>
        <v>0</v>
      </c>
      <c r="Y8527" s="1069">
        <f>[5]building!Y8518</f>
        <v>0</v>
      </c>
      <c r="Z8527" s="749">
        <f t="shared" si="734"/>
        <v>0</v>
      </c>
      <c r="AA8527" s="1071"/>
      <c r="AB8527" s="1071"/>
    </row>
    <row r="8528" spans="23:28" ht="70.5" customHeight="1">
      <c r="W8528" s="829">
        <f t="shared" si="732"/>
        <v>0</v>
      </c>
      <c r="X8528" s="828">
        <f t="shared" si="733"/>
        <v>0</v>
      </c>
      <c r="Y8528" s="1069">
        <f>[5]building!Y8519</f>
        <v>0</v>
      </c>
      <c r="Z8528" s="749">
        <f t="shared" si="734"/>
        <v>0</v>
      </c>
      <c r="AA8528" s="1071"/>
      <c r="AB8528" s="1071"/>
    </row>
    <row r="8529" spans="23:28" ht="70.5" customHeight="1">
      <c r="W8529" s="829">
        <f t="shared" si="732"/>
        <v>0</v>
      </c>
      <c r="X8529" s="828">
        <f t="shared" si="733"/>
        <v>0</v>
      </c>
      <c r="Y8529" s="1069">
        <f>[5]building!Y8520</f>
        <v>0</v>
      </c>
      <c r="Z8529" s="749">
        <f t="shared" si="734"/>
        <v>0</v>
      </c>
      <c r="AA8529" s="1071"/>
      <c r="AB8529" s="1071"/>
    </row>
    <row r="8530" spans="23:28" ht="70.5" customHeight="1">
      <c r="W8530" s="829">
        <f t="shared" si="732"/>
        <v>0</v>
      </c>
      <c r="X8530" s="828">
        <f t="shared" si="733"/>
        <v>0</v>
      </c>
      <c r="Y8530" s="1069">
        <f>[5]building!Y8521</f>
        <v>0</v>
      </c>
      <c r="Z8530" s="749">
        <f t="shared" si="734"/>
        <v>0</v>
      </c>
      <c r="AA8530" s="1071"/>
      <c r="AB8530" s="1071"/>
    </row>
    <row r="8531" spans="23:28" ht="70.5" customHeight="1">
      <c r="W8531" s="829">
        <f t="shared" si="732"/>
        <v>0</v>
      </c>
      <c r="X8531" s="828">
        <f t="shared" si="733"/>
        <v>0</v>
      </c>
      <c r="Y8531" s="1069">
        <f>[5]building!Y8522</f>
        <v>0</v>
      </c>
      <c r="Z8531" s="749">
        <f t="shared" si="734"/>
        <v>0</v>
      </c>
      <c r="AA8531" s="1071"/>
      <c r="AB8531" s="1071"/>
    </row>
    <row r="8532" spans="23:28" ht="70.5" customHeight="1">
      <c r="W8532" s="829">
        <f t="shared" si="732"/>
        <v>0</v>
      </c>
      <c r="X8532" s="828">
        <f t="shared" si="733"/>
        <v>0</v>
      </c>
      <c r="Y8532" s="1069">
        <f>[5]building!Y8523</f>
        <v>0</v>
      </c>
      <c r="Z8532" s="749">
        <f t="shared" si="734"/>
        <v>0</v>
      </c>
      <c r="AA8532" s="1071"/>
      <c r="AB8532" s="1071"/>
    </row>
    <row r="8533" spans="23:28" ht="70.5" customHeight="1">
      <c r="W8533" s="829">
        <f t="shared" si="732"/>
        <v>0</v>
      </c>
      <c r="X8533" s="828">
        <f t="shared" si="733"/>
        <v>0</v>
      </c>
      <c r="Y8533" s="1069">
        <f>[5]building!Y8524</f>
        <v>0</v>
      </c>
      <c r="Z8533" s="749">
        <f t="shared" si="734"/>
        <v>0</v>
      </c>
      <c r="AA8533" s="1071"/>
      <c r="AB8533" s="1071"/>
    </row>
    <row r="8534" spans="23:28" ht="70.5" customHeight="1">
      <c r="W8534" s="829">
        <f t="shared" si="732"/>
        <v>0</v>
      </c>
      <c r="X8534" s="828">
        <f t="shared" si="733"/>
        <v>0</v>
      </c>
      <c r="Y8534" s="1069">
        <f>[5]building!Y8525</f>
        <v>0</v>
      </c>
      <c r="Z8534" s="749">
        <f t="shared" si="734"/>
        <v>0</v>
      </c>
      <c r="AA8534" s="1071"/>
      <c r="AB8534" s="1071"/>
    </row>
    <row r="8535" spans="23:28" ht="70.5" customHeight="1">
      <c r="W8535" s="829">
        <f t="shared" si="732"/>
        <v>0</v>
      </c>
      <c r="X8535" s="828">
        <f t="shared" si="733"/>
        <v>0</v>
      </c>
      <c r="Y8535" s="1069">
        <f>[5]building!Y8526</f>
        <v>0</v>
      </c>
      <c r="Z8535" s="749">
        <f t="shared" si="734"/>
        <v>0</v>
      </c>
      <c r="AA8535" s="1071"/>
      <c r="AB8535" s="1071"/>
    </row>
    <row r="8536" spans="23:28" ht="70.5" customHeight="1">
      <c r="W8536" s="829">
        <f t="shared" si="732"/>
        <v>0</v>
      </c>
      <c r="X8536" s="828">
        <f t="shared" si="733"/>
        <v>0</v>
      </c>
      <c r="Y8536" s="1069">
        <f>[5]building!Y8527</f>
        <v>0</v>
      </c>
      <c r="Z8536" s="749">
        <f t="shared" si="734"/>
        <v>0</v>
      </c>
      <c r="AA8536" s="1071"/>
      <c r="AB8536" s="1071"/>
    </row>
    <row r="8537" spans="23:28" ht="70.5" customHeight="1">
      <c r="W8537" s="829">
        <f t="shared" si="732"/>
        <v>0</v>
      </c>
      <c r="X8537" s="828">
        <f t="shared" si="733"/>
        <v>0</v>
      </c>
      <c r="Y8537" s="1069">
        <f>[5]building!Y8528</f>
        <v>0</v>
      </c>
      <c r="Z8537" s="749">
        <f t="shared" si="734"/>
        <v>0</v>
      </c>
      <c r="AA8537" s="1071"/>
      <c r="AB8537" s="1071"/>
    </row>
    <row r="8538" spans="23:28" ht="70.5" customHeight="1">
      <c r="W8538" s="829">
        <f t="shared" si="732"/>
        <v>0</v>
      </c>
      <c r="X8538" s="828">
        <f t="shared" si="733"/>
        <v>0</v>
      </c>
      <c r="Y8538" s="1069">
        <f>[5]building!Y8529</f>
        <v>0</v>
      </c>
      <c r="Z8538" s="749">
        <f t="shared" si="734"/>
        <v>0</v>
      </c>
      <c r="AA8538" s="1071"/>
      <c r="AB8538" s="1071"/>
    </row>
    <row r="8539" spans="23:28" ht="70.5" customHeight="1">
      <c r="W8539" s="829">
        <f t="shared" si="732"/>
        <v>0</v>
      </c>
      <c r="X8539" s="828">
        <f t="shared" si="733"/>
        <v>0</v>
      </c>
      <c r="Y8539" s="1069">
        <f>[5]building!Y8530</f>
        <v>0</v>
      </c>
      <c r="Z8539" s="749">
        <f t="shared" si="734"/>
        <v>0</v>
      </c>
      <c r="AA8539" s="1071"/>
      <c r="AB8539" s="1071"/>
    </row>
    <row r="8540" spans="23:28" ht="70.5" customHeight="1">
      <c r="W8540" s="829">
        <f t="shared" si="732"/>
        <v>0</v>
      </c>
      <c r="X8540" s="828">
        <f t="shared" si="733"/>
        <v>0</v>
      </c>
      <c r="Y8540" s="1069">
        <f>[5]building!Y8531</f>
        <v>0</v>
      </c>
      <c r="Z8540" s="749">
        <f t="shared" si="734"/>
        <v>0</v>
      </c>
      <c r="AA8540" s="1071"/>
      <c r="AB8540" s="1071"/>
    </row>
    <row r="8541" spans="23:28" ht="70.5" customHeight="1">
      <c r="W8541" s="829">
        <f t="shared" si="732"/>
        <v>0</v>
      </c>
      <c r="X8541" s="828">
        <f t="shared" si="733"/>
        <v>0</v>
      </c>
      <c r="Y8541" s="1069">
        <f>[5]building!Y8532</f>
        <v>0</v>
      </c>
      <c r="Z8541" s="749">
        <f t="shared" si="734"/>
        <v>0</v>
      </c>
      <c r="AA8541" s="1071"/>
      <c r="AB8541" s="1071"/>
    </row>
    <row r="8542" spans="23:28" ht="70.5" customHeight="1">
      <c r="W8542" s="829">
        <f t="shared" ref="W8542:W8605" si="735">G8542+I8542+K8542+M8542+O8542+Q8542+S8542+U8542</f>
        <v>0</v>
      </c>
      <c r="X8542" s="828">
        <f t="shared" ref="X8542:X8605" si="736">W8542*C8542</f>
        <v>0</v>
      </c>
      <c r="Y8542" s="1069">
        <f>[5]building!Y8533</f>
        <v>0</v>
      </c>
      <c r="Z8542" s="749">
        <f t="shared" ref="Z8542:Z8605" si="737">Y8542*C8542</f>
        <v>0</v>
      </c>
      <c r="AA8542" s="1071"/>
      <c r="AB8542" s="1071"/>
    </row>
    <row r="8543" spans="23:28" ht="70.5" customHeight="1">
      <c r="W8543" s="829">
        <f t="shared" si="735"/>
        <v>0</v>
      </c>
      <c r="X8543" s="828">
        <f t="shared" si="736"/>
        <v>0</v>
      </c>
      <c r="Y8543" s="1069">
        <f>[5]building!Y8534</f>
        <v>0</v>
      </c>
      <c r="Z8543" s="749">
        <f t="shared" si="737"/>
        <v>0</v>
      </c>
      <c r="AA8543" s="1071"/>
      <c r="AB8543" s="1071"/>
    </row>
    <row r="8544" spans="23:28" ht="70.5" customHeight="1">
      <c r="W8544" s="829">
        <f t="shared" si="735"/>
        <v>0</v>
      </c>
      <c r="X8544" s="828">
        <f t="shared" si="736"/>
        <v>0</v>
      </c>
      <c r="Y8544" s="1069">
        <f>[5]building!Y8535</f>
        <v>0</v>
      </c>
      <c r="Z8544" s="749">
        <f t="shared" si="737"/>
        <v>0</v>
      </c>
      <c r="AA8544" s="1071"/>
      <c r="AB8544" s="1071"/>
    </row>
    <row r="8545" spans="23:28" ht="70.5" customHeight="1">
      <c r="W8545" s="829">
        <f t="shared" si="735"/>
        <v>0</v>
      </c>
      <c r="X8545" s="828">
        <f t="shared" si="736"/>
        <v>0</v>
      </c>
      <c r="Y8545" s="1069">
        <f>[5]building!Y8536</f>
        <v>0</v>
      </c>
      <c r="Z8545" s="749">
        <f t="shared" si="737"/>
        <v>0</v>
      </c>
      <c r="AA8545" s="1071"/>
      <c r="AB8545" s="1071"/>
    </row>
    <row r="8546" spans="23:28" ht="70.5" customHeight="1">
      <c r="W8546" s="829">
        <f t="shared" si="735"/>
        <v>0</v>
      </c>
      <c r="X8546" s="828">
        <f t="shared" si="736"/>
        <v>0</v>
      </c>
      <c r="Y8546" s="1069">
        <f>[5]building!Y8537</f>
        <v>0</v>
      </c>
      <c r="Z8546" s="749">
        <f t="shared" si="737"/>
        <v>0</v>
      </c>
      <c r="AA8546" s="1071"/>
      <c r="AB8546" s="1071"/>
    </row>
    <row r="8547" spans="23:28" ht="70.5" customHeight="1">
      <c r="W8547" s="829">
        <f t="shared" si="735"/>
        <v>0</v>
      </c>
      <c r="X8547" s="828">
        <f t="shared" si="736"/>
        <v>0</v>
      </c>
      <c r="Y8547" s="1069">
        <f>[5]building!Y8538</f>
        <v>0</v>
      </c>
      <c r="Z8547" s="749">
        <f t="shared" si="737"/>
        <v>0</v>
      </c>
      <c r="AA8547" s="1071"/>
      <c r="AB8547" s="1071"/>
    </row>
    <row r="8548" spans="23:28" ht="70.5" customHeight="1">
      <c r="W8548" s="829">
        <f t="shared" si="735"/>
        <v>0</v>
      </c>
      <c r="X8548" s="828">
        <f t="shared" si="736"/>
        <v>0</v>
      </c>
      <c r="Y8548" s="1069">
        <f>[5]building!Y8539</f>
        <v>0</v>
      </c>
      <c r="Z8548" s="749">
        <f t="shared" si="737"/>
        <v>0</v>
      </c>
      <c r="AA8548" s="1071"/>
      <c r="AB8548" s="1071"/>
    </row>
    <row r="8549" spans="23:28" ht="70.5" customHeight="1">
      <c r="W8549" s="829">
        <f t="shared" si="735"/>
        <v>0</v>
      </c>
      <c r="X8549" s="828">
        <f t="shared" si="736"/>
        <v>0</v>
      </c>
      <c r="Y8549" s="1069">
        <f>[5]building!Y8540</f>
        <v>0</v>
      </c>
      <c r="Z8549" s="749">
        <f t="shared" si="737"/>
        <v>0</v>
      </c>
      <c r="AA8549" s="1071"/>
      <c r="AB8549" s="1071"/>
    </row>
    <row r="8550" spans="23:28" ht="70.5" customHeight="1">
      <c r="W8550" s="829">
        <f t="shared" si="735"/>
        <v>0</v>
      </c>
      <c r="X8550" s="828">
        <f t="shared" si="736"/>
        <v>0</v>
      </c>
      <c r="Y8550" s="1069">
        <f>[5]building!Y8541</f>
        <v>0</v>
      </c>
      <c r="Z8550" s="749">
        <f t="shared" si="737"/>
        <v>0</v>
      </c>
      <c r="AA8550" s="1071"/>
      <c r="AB8550" s="1071"/>
    </row>
    <row r="8551" spans="23:28" ht="70.5" customHeight="1">
      <c r="W8551" s="829">
        <f t="shared" si="735"/>
        <v>0</v>
      </c>
      <c r="X8551" s="828">
        <f t="shared" si="736"/>
        <v>0</v>
      </c>
      <c r="Y8551" s="1069">
        <f>[5]building!Y8542</f>
        <v>0</v>
      </c>
      <c r="Z8551" s="749">
        <f t="shared" si="737"/>
        <v>0</v>
      </c>
      <c r="AA8551" s="1071"/>
      <c r="AB8551" s="1071"/>
    </row>
    <row r="8552" spans="23:28" ht="70.5" customHeight="1">
      <c r="W8552" s="829">
        <f t="shared" si="735"/>
        <v>0</v>
      </c>
      <c r="X8552" s="828">
        <f t="shared" si="736"/>
        <v>0</v>
      </c>
      <c r="Y8552" s="1069">
        <f>[5]building!Y8543</f>
        <v>0</v>
      </c>
      <c r="Z8552" s="749">
        <f t="shared" si="737"/>
        <v>0</v>
      </c>
      <c r="AA8552" s="1071"/>
      <c r="AB8552" s="1071"/>
    </row>
    <row r="8553" spans="23:28" ht="70.5" customHeight="1">
      <c r="W8553" s="829">
        <f t="shared" si="735"/>
        <v>0</v>
      </c>
      <c r="X8553" s="828">
        <f t="shared" si="736"/>
        <v>0</v>
      </c>
      <c r="Y8553" s="1069">
        <f>[5]building!Y8544</f>
        <v>0</v>
      </c>
      <c r="Z8553" s="749">
        <f t="shared" si="737"/>
        <v>0</v>
      </c>
      <c r="AA8553" s="1071"/>
      <c r="AB8553" s="1071"/>
    </row>
    <row r="8554" spans="23:28" ht="70.5" customHeight="1">
      <c r="W8554" s="829">
        <f t="shared" si="735"/>
        <v>0</v>
      </c>
      <c r="X8554" s="828">
        <f t="shared" si="736"/>
        <v>0</v>
      </c>
      <c r="Y8554" s="1069">
        <f>[5]building!Y8545</f>
        <v>0</v>
      </c>
      <c r="Z8554" s="749">
        <f t="shared" si="737"/>
        <v>0</v>
      </c>
      <c r="AA8554" s="1071"/>
      <c r="AB8554" s="1071"/>
    </row>
    <row r="8555" spans="23:28" ht="70.5" customHeight="1">
      <c r="W8555" s="829">
        <f t="shared" si="735"/>
        <v>0</v>
      </c>
      <c r="X8555" s="828">
        <f t="shared" si="736"/>
        <v>0</v>
      </c>
      <c r="Y8555" s="1069">
        <f>[5]building!Y8546</f>
        <v>0</v>
      </c>
      <c r="Z8555" s="749">
        <f t="shared" si="737"/>
        <v>0</v>
      </c>
      <c r="AA8555" s="1071"/>
      <c r="AB8555" s="1071"/>
    </row>
    <row r="8556" spans="23:28" ht="70.5" customHeight="1">
      <c r="W8556" s="829">
        <f t="shared" si="735"/>
        <v>0</v>
      </c>
      <c r="X8556" s="828">
        <f t="shared" si="736"/>
        <v>0</v>
      </c>
      <c r="Y8556" s="1069">
        <f>[5]building!Y8547</f>
        <v>0</v>
      </c>
      <c r="Z8556" s="749">
        <f t="shared" si="737"/>
        <v>0</v>
      </c>
      <c r="AA8556" s="1071"/>
      <c r="AB8556" s="1071"/>
    </row>
    <row r="8557" spans="23:28" ht="70.5" customHeight="1">
      <c r="W8557" s="829">
        <f t="shared" si="735"/>
        <v>0</v>
      </c>
      <c r="X8557" s="828">
        <f t="shared" si="736"/>
        <v>0</v>
      </c>
      <c r="Y8557" s="1069">
        <f>[5]building!Y8548</f>
        <v>0</v>
      </c>
      <c r="Z8557" s="749">
        <f t="shared" si="737"/>
        <v>0</v>
      </c>
      <c r="AA8557" s="1071"/>
      <c r="AB8557" s="1071"/>
    </row>
    <row r="8558" spans="23:28" ht="70.5" customHeight="1">
      <c r="W8558" s="829">
        <f t="shared" si="735"/>
        <v>0</v>
      </c>
      <c r="X8558" s="828">
        <f t="shared" si="736"/>
        <v>0</v>
      </c>
      <c r="Y8558" s="1069">
        <f>[5]building!Y8549</f>
        <v>0</v>
      </c>
      <c r="Z8558" s="749">
        <f t="shared" si="737"/>
        <v>0</v>
      </c>
      <c r="AA8558" s="1071"/>
      <c r="AB8558" s="1071"/>
    </row>
    <row r="8559" spans="23:28" ht="70.5" customHeight="1">
      <c r="W8559" s="829">
        <f t="shared" si="735"/>
        <v>0</v>
      </c>
      <c r="X8559" s="828">
        <f t="shared" si="736"/>
        <v>0</v>
      </c>
      <c r="Y8559" s="1069">
        <f>[5]building!Y8550</f>
        <v>0</v>
      </c>
      <c r="Z8559" s="749">
        <f t="shared" si="737"/>
        <v>0</v>
      </c>
      <c r="AA8559" s="1071"/>
      <c r="AB8559" s="1071"/>
    </row>
    <row r="8560" spans="23:28" ht="70.5" customHeight="1">
      <c r="W8560" s="829">
        <f t="shared" si="735"/>
        <v>0</v>
      </c>
      <c r="X8560" s="828">
        <f t="shared" si="736"/>
        <v>0</v>
      </c>
      <c r="Y8560" s="1069">
        <f>[5]building!Y8551</f>
        <v>0</v>
      </c>
      <c r="Z8560" s="749">
        <f t="shared" si="737"/>
        <v>0</v>
      </c>
      <c r="AA8560" s="1071"/>
      <c r="AB8560" s="1071"/>
    </row>
    <row r="8561" spans="23:28" ht="70.5" customHeight="1">
      <c r="W8561" s="829">
        <f t="shared" si="735"/>
        <v>0</v>
      </c>
      <c r="X8561" s="828">
        <f t="shared" si="736"/>
        <v>0</v>
      </c>
      <c r="Y8561" s="1069">
        <f>[5]building!Y8552</f>
        <v>0</v>
      </c>
      <c r="Z8561" s="749">
        <f t="shared" si="737"/>
        <v>0</v>
      </c>
      <c r="AA8561" s="1071"/>
      <c r="AB8561" s="1071"/>
    </row>
    <row r="8562" spans="23:28" ht="70.5" customHeight="1">
      <c r="W8562" s="829">
        <f t="shared" si="735"/>
        <v>0</v>
      </c>
      <c r="X8562" s="828">
        <f t="shared" si="736"/>
        <v>0</v>
      </c>
      <c r="Y8562" s="1069">
        <f>[5]building!Y8553</f>
        <v>0</v>
      </c>
      <c r="Z8562" s="749">
        <f t="shared" si="737"/>
        <v>0</v>
      </c>
      <c r="AA8562" s="1071"/>
      <c r="AB8562" s="1071"/>
    </row>
    <row r="8563" spans="23:28" ht="70.5" customHeight="1">
      <c r="W8563" s="829">
        <f t="shared" si="735"/>
        <v>0</v>
      </c>
      <c r="X8563" s="828">
        <f t="shared" si="736"/>
        <v>0</v>
      </c>
      <c r="Y8563" s="1069">
        <f>[5]building!Y8554</f>
        <v>0</v>
      </c>
      <c r="Z8563" s="749">
        <f t="shared" si="737"/>
        <v>0</v>
      </c>
      <c r="AA8563" s="1071"/>
      <c r="AB8563" s="1071"/>
    </row>
    <row r="8564" spans="23:28" ht="70.5" customHeight="1">
      <c r="W8564" s="829">
        <f t="shared" si="735"/>
        <v>0</v>
      </c>
      <c r="X8564" s="828">
        <f t="shared" si="736"/>
        <v>0</v>
      </c>
      <c r="Y8564" s="1069">
        <f>[5]building!Y8555</f>
        <v>0</v>
      </c>
      <c r="Z8564" s="749">
        <f t="shared" si="737"/>
        <v>0</v>
      </c>
      <c r="AA8564" s="1071"/>
      <c r="AB8564" s="1071"/>
    </row>
    <row r="8565" spans="23:28" ht="70.5" customHeight="1">
      <c r="W8565" s="829">
        <f t="shared" si="735"/>
        <v>0</v>
      </c>
      <c r="X8565" s="828">
        <f t="shared" si="736"/>
        <v>0</v>
      </c>
      <c r="Y8565" s="1069">
        <f>[5]building!Y8556</f>
        <v>0</v>
      </c>
      <c r="Z8565" s="749">
        <f t="shared" si="737"/>
        <v>0</v>
      </c>
      <c r="AA8565" s="1071"/>
      <c r="AB8565" s="1071"/>
    </row>
    <row r="8566" spans="23:28" ht="70.5" customHeight="1">
      <c r="W8566" s="829">
        <f t="shared" si="735"/>
        <v>0</v>
      </c>
      <c r="X8566" s="828">
        <f t="shared" si="736"/>
        <v>0</v>
      </c>
      <c r="Y8566" s="1069">
        <f>[5]building!Y8557</f>
        <v>0</v>
      </c>
      <c r="Z8566" s="749">
        <f t="shared" si="737"/>
        <v>0</v>
      </c>
      <c r="AA8566" s="1071"/>
      <c r="AB8566" s="1071"/>
    </row>
    <row r="8567" spans="23:28" ht="70.5" customHeight="1">
      <c r="W8567" s="829">
        <f t="shared" si="735"/>
        <v>0</v>
      </c>
      <c r="X8567" s="828">
        <f t="shared" si="736"/>
        <v>0</v>
      </c>
      <c r="Y8567" s="1069">
        <f>[5]building!Y8558</f>
        <v>0</v>
      </c>
      <c r="Z8567" s="749">
        <f t="shared" si="737"/>
        <v>0</v>
      </c>
      <c r="AA8567" s="1071"/>
      <c r="AB8567" s="1071"/>
    </row>
    <row r="8568" spans="23:28" ht="70.5" customHeight="1">
      <c r="W8568" s="829">
        <f t="shared" si="735"/>
        <v>0</v>
      </c>
      <c r="X8568" s="828">
        <f t="shared" si="736"/>
        <v>0</v>
      </c>
      <c r="Y8568" s="1069">
        <f>[5]building!Y8559</f>
        <v>0</v>
      </c>
      <c r="Z8568" s="749">
        <f t="shared" si="737"/>
        <v>0</v>
      </c>
      <c r="AA8568" s="1071"/>
      <c r="AB8568" s="1071"/>
    </row>
    <row r="8569" spans="23:28" ht="70.5" customHeight="1">
      <c r="W8569" s="829">
        <f t="shared" si="735"/>
        <v>0</v>
      </c>
      <c r="X8569" s="828">
        <f t="shared" si="736"/>
        <v>0</v>
      </c>
      <c r="Y8569" s="1069">
        <f>[5]building!Y8560</f>
        <v>0</v>
      </c>
      <c r="Z8569" s="749">
        <f t="shared" si="737"/>
        <v>0</v>
      </c>
      <c r="AA8569" s="1071"/>
      <c r="AB8569" s="1071"/>
    </row>
    <row r="8570" spans="23:28" ht="70.5" customHeight="1">
      <c r="W8570" s="829">
        <f t="shared" si="735"/>
        <v>0</v>
      </c>
      <c r="X8570" s="828">
        <f t="shared" si="736"/>
        <v>0</v>
      </c>
      <c r="Y8570" s="1069">
        <f>[5]building!Y8561</f>
        <v>0</v>
      </c>
      <c r="Z8570" s="749">
        <f t="shared" si="737"/>
        <v>0</v>
      </c>
      <c r="AA8570" s="1071"/>
      <c r="AB8570" s="1071"/>
    </row>
    <row r="8571" spans="23:28" ht="70.5" customHeight="1">
      <c r="W8571" s="829">
        <f t="shared" si="735"/>
        <v>0</v>
      </c>
      <c r="X8571" s="828">
        <f t="shared" si="736"/>
        <v>0</v>
      </c>
      <c r="Y8571" s="1069">
        <f>[5]building!Y8562</f>
        <v>0</v>
      </c>
      <c r="Z8571" s="749">
        <f t="shared" si="737"/>
        <v>0</v>
      </c>
      <c r="AA8571" s="1071"/>
      <c r="AB8571" s="1071"/>
    </row>
    <row r="8572" spans="23:28" ht="70.5" customHeight="1">
      <c r="W8572" s="829">
        <f t="shared" si="735"/>
        <v>0</v>
      </c>
      <c r="X8572" s="828">
        <f t="shared" si="736"/>
        <v>0</v>
      </c>
      <c r="Y8572" s="1069">
        <f>[5]building!Y8563</f>
        <v>0</v>
      </c>
      <c r="Z8572" s="749">
        <f t="shared" si="737"/>
        <v>0</v>
      </c>
      <c r="AA8572" s="1071"/>
      <c r="AB8572" s="1071"/>
    </row>
    <row r="8573" spans="23:28" ht="70.5" customHeight="1">
      <c r="W8573" s="829">
        <f t="shared" si="735"/>
        <v>0</v>
      </c>
      <c r="X8573" s="828">
        <f t="shared" si="736"/>
        <v>0</v>
      </c>
      <c r="Y8573" s="1069">
        <f>[5]building!Y8564</f>
        <v>0</v>
      </c>
      <c r="Z8573" s="749">
        <f t="shared" si="737"/>
        <v>0</v>
      </c>
      <c r="AA8573" s="1071"/>
      <c r="AB8573" s="1071"/>
    </row>
    <row r="8574" spans="23:28" ht="70.5" customHeight="1">
      <c r="W8574" s="829">
        <f t="shared" si="735"/>
        <v>0</v>
      </c>
      <c r="X8574" s="828">
        <f t="shared" si="736"/>
        <v>0</v>
      </c>
      <c r="Y8574" s="1069">
        <f>[5]building!Y8565</f>
        <v>0</v>
      </c>
      <c r="Z8574" s="749">
        <f t="shared" si="737"/>
        <v>0</v>
      </c>
      <c r="AA8574" s="1071"/>
      <c r="AB8574" s="1071"/>
    </row>
    <row r="8575" spans="23:28" ht="70.5" customHeight="1">
      <c r="W8575" s="829">
        <f t="shared" si="735"/>
        <v>0</v>
      </c>
      <c r="X8575" s="828">
        <f t="shared" si="736"/>
        <v>0</v>
      </c>
      <c r="Y8575" s="1069">
        <f>[5]building!Y8566</f>
        <v>0</v>
      </c>
      <c r="Z8575" s="749">
        <f t="shared" si="737"/>
        <v>0</v>
      </c>
      <c r="AA8575" s="1071"/>
      <c r="AB8575" s="1071"/>
    </row>
    <row r="8576" spans="23:28" ht="70.5" customHeight="1">
      <c r="W8576" s="829">
        <f t="shared" si="735"/>
        <v>0</v>
      </c>
      <c r="X8576" s="828">
        <f t="shared" si="736"/>
        <v>0</v>
      </c>
      <c r="Y8576" s="1069">
        <f>[5]building!Y8567</f>
        <v>0</v>
      </c>
      <c r="Z8576" s="749">
        <f t="shared" si="737"/>
        <v>0</v>
      </c>
      <c r="AA8576" s="1071"/>
      <c r="AB8576" s="1071"/>
    </row>
    <row r="8577" spans="23:28" ht="70.5" customHeight="1">
      <c r="W8577" s="829">
        <f t="shared" si="735"/>
        <v>0</v>
      </c>
      <c r="X8577" s="828">
        <f t="shared" si="736"/>
        <v>0</v>
      </c>
      <c r="Y8577" s="1069">
        <f>[5]building!Y8568</f>
        <v>0</v>
      </c>
      <c r="Z8577" s="749">
        <f t="shared" si="737"/>
        <v>0</v>
      </c>
      <c r="AA8577" s="1071"/>
      <c r="AB8577" s="1071"/>
    </row>
    <row r="8578" spans="23:28" ht="70.5" customHeight="1">
      <c r="W8578" s="829">
        <f t="shared" si="735"/>
        <v>0</v>
      </c>
      <c r="X8578" s="828">
        <f t="shared" si="736"/>
        <v>0</v>
      </c>
      <c r="Y8578" s="1069">
        <f>[5]building!Y8569</f>
        <v>0</v>
      </c>
      <c r="Z8578" s="749">
        <f t="shared" si="737"/>
        <v>0</v>
      </c>
      <c r="AA8578" s="1071"/>
      <c r="AB8578" s="1071"/>
    </row>
    <row r="8579" spans="23:28" ht="70.5" customHeight="1">
      <c r="W8579" s="829">
        <f t="shared" si="735"/>
        <v>0</v>
      </c>
      <c r="X8579" s="828">
        <f t="shared" si="736"/>
        <v>0</v>
      </c>
      <c r="Y8579" s="1069">
        <f>[5]building!Y8570</f>
        <v>0</v>
      </c>
      <c r="Z8579" s="749">
        <f t="shared" si="737"/>
        <v>0</v>
      </c>
      <c r="AA8579" s="1071"/>
      <c r="AB8579" s="1071"/>
    </row>
    <row r="8580" spans="23:28" ht="70.5" customHeight="1">
      <c r="W8580" s="829">
        <f t="shared" si="735"/>
        <v>0</v>
      </c>
      <c r="X8580" s="828">
        <f t="shared" si="736"/>
        <v>0</v>
      </c>
      <c r="Y8580" s="1069">
        <f>[5]building!Y8571</f>
        <v>0</v>
      </c>
      <c r="Z8580" s="749">
        <f t="shared" si="737"/>
        <v>0</v>
      </c>
      <c r="AA8580" s="1071"/>
      <c r="AB8580" s="1071"/>
    </row>
    <row r="8581" spans="23:28" ht="70.5" customHeight="1">
      <c r="W8581" s="829">
        <f t="shared" si="735"/>
        <v>0</v>
      </c>
      <c r="X8581" s="828">
        <f t="shared" si="736"/>
        <v>0</v>
      </c>
      <c r="Y8581" s="1069">
        <f>[5]building!Y8572</f>
        <v>0</v>
      </c>
      <c r="Z8581" s="749">
        <f t="shared" si="737"/>
        <v>0</v>
      </c>
      <c r="AA8581" s="1071"/>
      <c r="AB8581" s="1071"/>
    </row>
    <row r="8582" spans="23:28" ht="70.5" customHeight="1">
      <c r="W8582" s="829">
        <f t="shared" si="735"/>
        <v>0</v>
      </c>
      <c r="X8582" s="828">
        <f t="shared" si="736"/>
        <v>0</v>
      </c>
      <c r="Y8582" s="1069">
        <f>[5]building!Y8573</f>
        <v>0</v>
      </c>
      <c r="Z8582" s="749">
        <f t="shared" si="737"/>
        <v>0</v>
      </c>
      <c r="AA8582" s="1071"/>
      <c r="AB8582" s="1071"/>
    </row>
    <row r="8583" spans="23:28" ht="70.5" customHeight="1">
      <c r="W8583" s="829">
        <f t="shared" si="735"/>
        <v>0</v>
      </c>
      <c r="X8583" s="828">
        <f t="shared" si="736"/>
        <v>0</v>
      </c>
      <c r="Y8583" s="1069">
        <f>[5]building!Y8574</f>
        <v>0</v>
      </c>
      <c r="Z8583" s="749">
        <f t="shared" si="737"/>
        <v>0</v>
      </c>
      <c r="AA8583" s="1071"/>
      <c r="AB8583" s="1071"/>
    </row>
    <row r="8584" spans="23:28" ht="70.5" customHeight="1">
      <c r="W8584" s="829">
        <f t="shared" si="735"/>
        <v>0</v>
      </c>
      <c r="X8584" s="828">
        <f t="shared" si="736"/>
        <v>0</v>
      </c>
      <c r="Y8584" s="1069">
        <f>[5]building!Y8575</f>
        <v>0</v>
      </c>
      <c r="Z8584" s="749">
        <f t="shared" si="737"/>
        <v>0</v>
      </c>
      <c r="AA8584" s="1071"/>
      <c r="AB8584" s="1071"/>
    </row>
    <row r="8585" spans="23:28" ht="70.5" customHeight="1">
      <c r="W8585" s="829">
        <f t="shared" si="735"/>
        <v>0</v>
      </c>
      <c r="X8585" s="828">
        <f t="shared" si="736"/>
        <v>0</v>
      </c>
      <c r="Y8585" s="1069">
        <f>[5]building!Y8576</f>
        <v>0</v>
      </c>
      <c r="Z8585" s="749">
        <f t="shared" si="737"/>
        <v>0</v>
      </c>
      <c r="AA8585" s="1071"/>
      <c r="AB8585" s="1071"/>
    </row>
    <row r="8586" spans="23:28" ht="70.5" customHeight="1">
      <c r="W8586" s="829">
        <f t="shared" si="735"/>
        <v>0</v>
      </c>
      <c r="X8586" s="828">
        <f t="shared" si="736"/>
        <v>0</v>
      </c>
      <c r="Y8586" s="1069">
        <f>[5]building!Y8577</f>
        <v>0</v>
      </c>
      <c r="Z8586" s="749">
        <f t="shared" si="737"/>
        <v>0</v>
      </c>
      <c r="AA8586" s="1071"/>
      <c r="AB8586" s="1071"/>
    </row>
    <row r="8587" spans="23:28" ht="70.5" customHeight="1">
      <c r="W8587" s="829">
        <f t="shared" si="735"/>
        <v>0</v>
      </c>
      <c r="X8587" s="828">
        <f t="shared" si="736"/>
        <v>0</v>
      </c>
      <c r="Y8587" s="1069">
        <f>[5]building!Y8578</f>
        <v>0</v>
      </c>
      <c r="Z8587" s="749">
        <f t="shared" si="737"/>
        <v>0</v>
      </c>
      <c r="AA8587" s="1071"/>
      <c r="AB8587" s="1071"/>
    </row>
    <row r="8588" spans="23:28" ht="70.5" customHeight="1">
      <c r="W8588" s="829">
        <f t="shared" si="735"/>
        <v>0</v>
      </c>
      <c r="X8588" s="828">
        <f t="shared" si="736"/>
        <v>0</v>
      </c>
      <c r="Y8588" s="1069">
        <f>[5]building!Y8579</f>
        <v>0</v>
      </c>
      <c r="Z8588" s="749">
        <f t="shared" si="737"/>
        <v>0</v>
      </c>
      <c r="AA8588" s="1071"/>
      <c r="AB8588" s="1071"/>
    </row>
    <row r="8589" spans="23:28" ht="70.5" customHeight="1">
      <c r="W8589" s="829">
        <f t="shared" si="735"/>
        <v>0</v>
      </c>
      <c r="X8589" s="828">
        <f t="shared" si="736"/>
        <v>0</v>
      </c>
      <c r="Y8589" s="1069">
        <f>[5]building!Y8580</f>
        <v>0</v>
      </c>
      <c r="Z8589" s="749">
        <f t="shared" si="737"/>
        <v>0</v>
      </c>
      <c r="AA8589" s="1071"/>
      <c r="AB8589" s="1071"/>
    </row>
    <row r="8590" spans="23:28" ht="70.5" customHeight="1">
      <c r="W8590" s="829">
        <f t="shared" si="735"/>
        <v>0</v>
      </c>
      <c r="X8590" s="828">
        <f t="shared" si="736"/>
        <v>0</v>
      </c>
      <c r="Y8590" s="1069">
        <f>[5]building!Y8581</f>
        <v>0</v>
      </c>
      <c r="Z8590" s="749">
        <f t="shared" si="737"/>
        <v>0</v>
      </c>
      <c r="AA8590" s="1071"/>
      <c r="AB8590" s="1071"/>
    </row>
    <row r="8591" spans="23:28" ht="70.5" customHeight="1">
      <c r="W8591" s="829">
        <f t="shared" si="735"/>
        <v>0</v>
      </c>
      <c r="X8591" s="828">
        <f t="shared" si="736"/>
        <v>0</v>
      </c>
      <c r="Y8591" s="1069">
        <f>[5]building!Y8582</f>
        <v>0</v>
      </c>
      <c r="Z8591" s="749">
        <f t="shared" si="737"/>
        <v>0</v>
      </c>
      <c r="AA8591" s="1071"/>
      <c r="AB8591" s="1071"/>
    </row>
    <row r="8592" spans="23:28" ht="70.5" customHeight="1">
      <c r="W8592" s="829">
        <f t="shared" si="735"/>
        <v>0</v>
      </c>
      <c r="X8592" s="828">
        <f t="shared" si="736"/>
        <v>0</v>
      </c>
      <c r="Y8592" s="1069">
        <f>[5]building!Y8583</f>
        <v>0</v>
      </c>
      <c r="Z8592" s="749">
        <f t="shared" si="737"/>
        <v>0</v>
      </c>
      <c r="AA8592" s="1071"/>
      <c r="AB8592" s="1071"/>
    </row>
    <row r="8593" spans="23:28" ht="70.5" customHeight="1">
      <c r="W8593" s="829">
        <f t="shared" si="735"/>
        <v>0</v>
      </c>
      <c r="X8593" s="828">
        <f t="shared" si="736"/>
        <v>0</v>
      </c>
      <c r="Y8593" s="1069">
        <f>[5]building!Y8584</f>
        <v>0</v>
      </c>
      <c r="Z8593" s="749">
        <f t="shared" si="737"/>
        <v>0</v>
      </c>
      <c r="AA8593" s="1071"/>
      <c r="AB8593" s="1071"/>
    </row>
    <row r="8594" spans="23:28" ht="70.5" customHeight="1">
      <c r="W8594" s="829">
        <f t="shared" si="735"/>
        <v>0</v>
      </c>
      <c r="X8594" s="828">
        <f t="shared" si="736"/>
        <v>0</v>
      </c>
      <c r="Y8594" s="1069">
        <f>[5]building!Y8585</f>
        <v>0</v>
      </c>
      <c r="Z8594" s="749">
        <f t="shared" si="737"/>
        <v>0</v>
      </c>
      <c r="AA8594" s="1071"/>
      <c r="AB8594" s="1071"/>
    </row>
    <row r="8595" spans="23:28" ht="70.5" customHeight="1">
      <c r="W8595" s="829">
        <f t="shared" si="735"/>
        <v>0</v>
      </c>
      <c r="X8595" s="828">
        <f t="shared" si="736"/>
        <v>0</v>
      </c>
      <c r="Y8595" s="1069">
        <f>[5]building!Y8586</f>
        <v>0</v>
      </c>
      <c r="Z8595" s="749">
        <f t="shared" si="737"/>
        <v>0</v>
      </c>
      <c r="AA8595" s="1071"/>
      <c r="AB8595" s="1071"/>
    </row>
    <row r="8596" spans="23:28" ht="70.5" customHeight="1">
      <c r="W8596" s="829">
        <f t="shared" si="735"/>
        <v>0</v>
      </c>
      <c r="X8596" s="828">
        <f t="shared" si="736"/>
        <v>0</v>
      </c>
      <c r="Y8596" s="1069">
        <f>[5]building!Y8587</f>
        <v>0</v>
      </c>
      <c r="Z8596" s="749">
        <f t="shared" si="737"/>
        <v>0</v>
      </c>
      <c r="AA8596" s="1071"/>
      <c r="AB8596" s="1071"/>
    </row>
    <row r="8597" spans="23:28" ht="70.5" customHeight="1">
      <c r="W8597" s="829">
        <f t="shared" si="735"/>
        <v>0</v>
      </c>
      <c r="X8597" s="828">
        <f t="shared" si="736"/>
        <v>0</v>
      </c>
      <c r="Y8597" s="1069">
        <f>[5]building!Y8588</f>
        <v>0</v>
      </c>
      <c r="Z8597" s="749">
        <f t="shared" si="737"/>
        <v>0</v>
      </c>
      <c r="AA8597" s="1071"/>
      <c r="AB8597" s="1071"/>
    </row>
    <row r="8598" spans="23:28" ht="70.5" customHeight="1">
      <c r="W8598" s="829">
        <f t="shared" si="735"/>
        <v>0</v>
      </c>
      <c r="X8598" s="828">
        <f t="shared" si="736"/>
        <v>0</v>
      </c>
      <c r="Y8598" s="1069">
        <f>[5]building!Y8589</f>
        <v>0</v>
      </c>
      <c r="Z8598" s="749">
        <f t="shared" si="737"/>
        <v>0</v>
      </c>
      <c r="AA8598" s="1071"/>
      <c r="AB8598" s="1071"/>
    </row>
    <row r="8599" spans="23:28" ht="70.5" customHeight="1">
      <c r="W8599" s="829">
        <f t="shared" si="735"/>
        <v>0</v>
      </c>
      <c r="X8599" s="828">
        <f t="shared" si="736"/>
        <v>0</v>
      </c>
      <c r="Y8599" s="1069">
        <f>[5]building!Y8590</f>
        <v>0</v>
      </c>
      <c r="Z8599" s="749">
        <f t="shared" si="737"/>
        <v>0</v>
      </c>
      <c r="AA8599" s="1071"/>
      <c r="AB8599" s="1071"/>
    </row>
    <row r="8600" spans="23:28" ht="70.5" customHeight="1">
      <c r="W8600" s="829">
        <f t="shared" si="735"/>
        <v>0</v>
      </c>
      <c r="X8600" s="828">
        <f t="shared" si="736"/>
        <v>0</v>
      </c>
      <c r="Y8600" s="1069">
        <f>[5]building!Y8591</f>
        <v>0</v>
      </c>
      <c r="Z8600" s="749">
        <f t="shared" si="737"/>
        <v>0</v>
      </c>
      <c r="AA8600" s="1071"/>
      <c r="AB8600" s="1071"/>
    </row>
    <row r="8601" spans="23:28" ht="70.5" customHeight="1">
      <c r="W8601" s="829">
        <f t="shared" si="735"/>
        <v>0</v>
      </c>
      <c r="X8601" s="828">
        <f t="shared" si="736"/>
        <v>0</v>
      </c>
      <c r="Y8601" s="1069">
        <f>[5]building!Y8592</f>
        <v>0</v>
      </c>
      <c r="Z8601" s="749">
        <f t="shared" si="737"/>
        <v>0</v>
      </c>
      <c r="AA8601" s="1071"/>
      <c r="AB8601" s="1071"/>
    </row>
    <row r="8602" spans="23:28" ht="70.5" customHeight="1">
      <c r="W8602" s="829">
        <f t="shared" si="735"/>
        <v>0</v>
      </c>
      <c r="X8602" s="828">
        <f t="shared" si="736"/>
        <v>0</v>
      </c>
      <c r="Y8602" s="1069">
        <f>[5]building!Y8593</f>
        <v>0</v>
      </c>
      <c r="Z8602" s="749">
        <f t="shared" si="737"/>
        <v>0</v>
      </c>
      <c r="AA8602" s="1071"/>
      <c r="AB8602" s="1071"/>
    </row>
    <row r="8603" spans="23:28" ht="70.5" customHeight="1">
      <c r="W8603" s="829">
        <f t="shared" si="735"/>
        <v>0</v>
      </c>
      <c r="X8603" s="828">
        <f t="shared" si="736"/>
        <v>0</v>
      </c>
      <c r="Y8603" s="1069">
        <f>[5]building!Y8594</f>
        <v>0</v>
      </c>
      <c r="Z8603" s="749">
        <f t="shared" si="737"/>
        <v>0</v>
      </c>
      <c r="AA8603" s="1071"/>
      <c r="AB8603" s="1071"/>
    </row>
    <row r="8604" spans="23:28" ht="70.5" customHeight="1">
      <c r="W8604" s="829">
        <f t="shared" si="735"/>
        <v>0</v>
      </c>
      <c r="X8604" s="828">
        <f t="shared" si="736"/>
        <v>0</v>
      </c>
      <c r="Y8604" s="1069">
        <f>[5]building!Y8595</f>
        <v>0</v>
      </c>
      <c r="Z8604" s="749">
        <f t="shared" si="737"/>
        <v>0</v>
      </c>
      <c r="AA8604" s="1071"/>
      <c r="AB8604" s="1071"/>
    </row>
    <row r="8605" spans="23:28" ht="70.5" customHeight="1">
      <c r="W8605" s="829">
        <f t="shared" si="735"/>
        <v>0</v>
      </c>
      <c r="X8605" s="828">
        <f t="shared" si="736"/>
        <v>0</v>
      </c>
      <c r="Y8605" s="1069">
        <f>[5]building!Y8596</f>
        <v>0</v>
      </c>
      <c r="Z8605" s="749">
        <f t="shared" si="737"/>
        <v>0</v>
      </c>
      <c r="AA8605" s="1071"/>
      <c r="AB8605" s="1071"/>
    </row>
    <row r="8606" spans="23:28" ht="70.5" customHeight="1">
      <c r="W8606" s="829">
        <f t="shared" ref="W8606:W8669" si="738">G8606+I8606+K8606+M8606+O8606+Q8606+S8606+U8606</f>
        <v>0</v>
      </c>
      <c r="X8606" s="828">
        <f t="shared" ref="X8606:X8669" si="739">W8606*C8606</f>
        <v>0</v>
      </c>
      <c r="Y8606" s="1069">
        <f>[5]building!Y8597</f>
        <v>0</v>
      </c>
      <c r="Z8606" s="749">
        <f t="shared" ref="Z8606:Z8669" si="740">Y8606*C8606</f>
        <v>0</v>
      </c>
      <c r="AA8606" s="1071"/>
      <c r="AB8606" s="1071"/>
    </row>
    <row r="8607" spans="23:28" ht="70.5" customHeight="1">
      <c r="W8607" s="829">
        <f t="shared" si="738"/>
        <v>0</v>
      </c>
      <c r="X8607" s="828">
        <f t="shared" si="739"/>
        <v>0</v>
      </c>
      <c r="Y8607" s="1069">
        <f>[5]building!Y8598</f>
        <v>0</v>
      </c>
      <c r="Z8607" s="749">
        <f t="shared" si="740"/>
        <v>0</v>
      </c>
      <c r="AA8607" s="1071"/>
      <c r="AB8607" s="1071"/>
    </row>
    <row r="8608" spans="23:28" ht="70.5" customHeight="1">
      <c r="W8608" s="829">
        <f t="shared" si="738"/>
        <v>0</v>
      </c>
      <c r="X8608" s="828">
        <f t="shared" si="739"/>
        <v>0</v>
      </c>
      <c r="Y8608" s="1069">
        <f>[5]building!Y8599</f>
        <v>0</v>
      </c>
      <c r="Z8608" s="749">
        <f t="shared" si="740"/>
        <v>0</v>
      </c>
      <c r="AA8608" s="1071"/>
      <c r="AB8608" s="1071"/>
    </row>
    <row r="8609" spans="23:28" ht="70.5" customHeight="1">
      <c r="W8609" s="829">
        <f t="shared" si="738"/>
        <v>0</v>
      </c>
      <c r="X8609" s="828">
        <f t="shared" si="739"/>
        <v>0</v>
      </c>
      <c r="Y8609" s="1069">
        <f>[5]building!Y8600</f>
        <v>0</v>
      </c>
      <c r="Z8609" s="749">
        <f t="shared" si="740"/>
        <v>0</v>
      </c>
      <c r="AA8609" s="1071"/>
      <c r="AB8609" s="1071"/>
    </row>
    <row r="8610" spans="23:28" ht="70.5" customHeight="1">
      <c r="W8610" s="829">
        <f t="shared" si="738"/>
        <v>0</v>
      </c>
      <c r="X8610" s="828">
        <f t="shared" si="739"/>
        <v>0</v>
      </c>
      <c r="Y8610" s="1069">
        <f>[5]building!Y8601</f>
        <v>0</v>
      </c>
      <c r="Z8610" s="749">
        <f t="shared" si="740"/>
        <v>0</v>
      </c>
      <c r="AA8610" s="1071"/>
      <c r="AB8610" s="1071"/>
    </row>
    <row r="8611" spans="23:28" ht="70.5" customHeight="1">
      <c r="W8611" s="829">
        <f t="shared" si="738"/>
        <v>0</v>
      </c>
      <c r="X8611" s="828">
        <f t="shared" si="739"/>
        <v>0</v>
      </c>
      <c r="Y8611" s="1069">
        <f>[5]building!Y8602</f>
        <v>0</v>
      </c>
      <c r="Z8611" s="749">
        <f t="shared" si="740"/>
        <v>0</v>
      </c>
      <c r="AA8611" s="1071"/>
      <c r="AB8611" s="1071"/>
    </row>
    <row r="8612" spans="23:28" ht="70.5" customHeight="1">
      <c r="W8612" s="829">
        <f t="shared" si="738"/>
        <v>0</v>
      </c>
      <c r="X8612" s="828">
        <f t="shared" si="739"/>
        <v>0</v>
      </c>
      <c r="Y8612" s="1069">
        <f>[5]building!Y8603</f>
        <v>0</v>
      </c>
      <c r="Z8612" s="749">
        <f t="shared" si="740"/>
        <v>0</v>
      </c>
      <c r="AA8612" s="1071"/>
      <c r="AB8612" s="1071"/>
    </row>
    <row r="8613" spans="23:28" ht="70.5" customHeight="1">
      <c r="W8613" s="829">
        <f t="shared" si="738"/>
        <v>0</v>
      </c>
      <c r="X8613" s="828">
        <f t="shared" si="739"/>
        <v>0</v>
      </c>
      <c r="Y8613" s="1069">
        <f>[5]building!Y8604</f>
        <v>0</v>
      </c>
      <c r="Z8613" s="749">
        <f t="shared" si="740"/>
        <v>0</v>
      </c>
      <c r="AA8613" s="1071"/>
      <c r="AB8613" s="1071"/>
    </row>
    <row r="8614" spans="23:28" ht="70.5" customHeight="1">
      <c r="W8614" s="829">
        <f t="shared" si="738"/>
        <v>0</v>
      </c>
      <c r="X8614" s="828">
        <f t="shared" si="739"/>
        <v>0</v>
      </c>
      <c r="Y8614" s="1069">
        <f>[5]building!Y8605</f>
        <v>0</v>
      </c>
      <c r="Z8614" s="749">
        <f t="shared" si="740"/>
        <v>0</v>
      </c>
      <c r="AA8614" s="1071"/>
      <c r="AB8614" s="1071"/>
    </row>
    <row r="8615" spans="23:28" ht="70.5" customHeight="1">
      <c r="W8615" s="829">
        <f t="shared" si="738"/>
        <v>0</v>
      </c>
      <c r="X8615" s="828">
        <f t="shared" si="739"/>
        <v>0</v>
      </c>
      <c r="Y8615" s="1069">
        <f>[5]building!Y8606</f>
        <v>0</v>
      </c>
      <c r="Z8615" s="749">
        <f t="shared" si="740"/>
        <v>0</v>
      </c>
      <c r="AA8615" s="1071"/>
      <c r="AB8615" s="1071"/>
    </row>
    <row r="8616" spans="23:28" ht="70.5" customHeight="1">
      <c r="W8616" s="829">
        <f t="shared" si="738"/>
        <v>0</v>
      </c>
      <c r="X8616" s="828">
        <f t="shared" si="739"/>
        <v>0</v>
      </c>
      <c r="Y8616" s="1069">
        <f>[5]building!Y8607</f>
        <v>0</v>
      </c>
      <c r="Z8616" s="749">
        <f t="shared" si="740"/>
        <v>0</v>
      </c>
      <c r="AA8616" s="1071"/>
      <c r="AB8616" s="1071"/>
    </row>
    <row r="8617" spans="23:28" ht="70.5" customHeight="1">
      <c r="W8617" s="829">
        <f t="shared" si="738"/>
        <v>0</v>
      </c>
      <c r="X8617" s="828">
        <f t="shared" si="739"/>
        <v>0</v>
      </c>
      <c r="Y8617" s="1069">
        <f>[5]building!Y8608</f>
        <v>0</v>
      </c>
      <c r="Z8617" s="749">
        <f t="shared" si="740"/>
        <v>0</v>
      </c>
      <c r="AA8617" s="1071"/>
      <c r="AB8617" s="1071"/>
    </row>
    <row r="8618" spans="23:28" ht="70.5" customHeight="1">
      <c r="W8618" s="829">
        <f t="shared" si="738"/>
        <v>0</v>
      </c>
      <c r="X8618" s="828">
        <f t="shared" si="739"/>
        <v>0</v>
      </c>
      <c r="Y8618" s="1069">
        <f>[5]building!Y8609</f>
        <v>0</v>
      </c>
      <c r="Z8618" s="749">
        <f t="shared" si="740"/>
        <v>0</v>
      </c>
      <c r="AA8618" s="1071"/>
      <c r="AB8618" s="1071"/>
    </row>
    <row r="8619" spans="23:28" ht="70.5" customHeight="1">
      <c r="W8619" s="829">
        <f t="shared" si="738"/>
        <v>0</v>
      </c>
      <c r="X8619" s="828">
        <f t="shared" si="739"/>
        <v>0</v>
      </c>
      <c r="Y8619" s="1069">
        <f>[5]building!Y8610</f>
        <v>0</v>
      </c>
      <c r="Z8619" s="749">
        <f t="shared" si="740"/>
        <v>0</v>
      </c>
      <c r="AA8619" s="1071"/>
      <c r="AB8619" s="1071"/>
    </row>
    <row r="8620" spans="23:28" ht="70.5" customHeight="1">
      <c r="W8620" s="829">
        <f t="shared" si="738"/>
        <v>0</v>
      </c>
      <c r="X8620" s="828">
        <f t="shared" si="739"/>
        <v>0</v>
      </c>
      <c r="Y8620" s="1069">
        <f>[5]building!Y8611</f>
        <v>0</v>
      </c>
      <c r="Z8620" s="749">
        <f t="shared" si="740"/>
        <v>0</v>
      </c>
      <c r="AA8620" s="1071"/>
      <c r="AB8620" s="1071"/>
    </row>
    <row r="8621" spans="23:28" ht="70.5" customHeight="1">
      <c r="W8621" s="829">
        <f t="shared" si="738"/>
        <v>0</v>
      </c>
      <c r="X8621" s="828">
        <f t="shared" si="739"/>
        <v>0</v>
      </c>
      <c r="Y8621" s="1069">
        <f>[5]building!Y8612</f>
        <v>0</v>
      </c>
      <c r="Z8621" s="749">
        <f t="shared" si="740"/>
        <v>0</v>
      </c>
      <c r="AA8621" s="1071"/>
      <c r="AB8621" s="1071"/>
    </row>
    <row r="8622" spans="23:28" ht="70.5" customHeight="1">
      <c r="W8622" s="829">
        <f t="shared" si="738"/>
        <v>0</v>
      </c>
      <c r="X8622" s="828">
        <f t="shared" si="739"/>
        <v>0</v>
      </c>
      <c r="Y8622" s="1069">
        <f>[5]building!Y8613</f>
        <v>0</v>
      </c>
      <c r="Z8622" s="749">
        <f t="shared" si="740"/>
        <v>0</v>
      </c>
      <c r="AA8622" s="1071"/>
      <c r="AB8622" s="1071"/>
    </row>
    <row r="8623" spans="23:28" ht="70.5" customHeight="1">
      <c r="W8623" s="829">
        <f t="shared" si="738"/>
        <v>0</v>
      </c>
      <c r="X8623" s="828">
        <f t="shared" si="739"/>
        <v>0</v>
      </c>
      <c r="Y8623" s="1069">
        <f>[5]building!Y8614</f>
        <v>0</v>
      </c>
      <c r="Z8623" s="749">
        <f t="shared" si="740"/>
        <v>0</v>
      </c>
      <c r="AA8623" s="1071"/>
      <c r="AB8623" s="1071"/>
    </row>
    <row r="8624" spans="23:28" ht="70.5" customHeight="1">
      <c r="W8624" s="829">
        <f t="shared" si="738"/>
        <v>0</v>
      </c>
      <c r="X8624" s="828">
        <f t="shared" si="739"/>
        <v>0</v>
      </c>
      <c r="Y8624" s="1069">
        <f>[5]building!Y8615</f>
        <v>0</v>
      </c>
      <c r="Z8624" s="749">
        <f t="shared" si="740"/>
        <v>0</v>
      </c>
      <c r="AA8624" s="1071"/>
      <c r="AB8624" s="1071"/>
    </row>
    <row r="8625" spans="23:28" ht="70.5" customHeight="1">
      <c r="W8625" s="829">
        <f t="shared" si="738"/>
        <v>0</v>
      </c>
      <c r="X8625" s="828">
        <f t="shared" si="739"/>
        <v>0</v>
      </c>
      <c r="Y8625" s="1069">
        <f>[5]building!Y8616</f>
        <v>0</v>
      </c>
      <c r="Z8625" s="749">
        <f t="shared" si="740"/>
        <v>0</v>
      </c>
      <c r="AA8625" s="1071"/>
      <c r="AB8625" s="1071"/>
    </row>
    <row r="8626" spans="23:28" ht="70.5" customHeight="1">
      <c r="W8626" s="829">
        <f t="shared" si="738"/>
        <v>0</v>
      </c>
      <c r="X8626" s="828">
        <f t="shared" si="739"/>
        <v>0</v>
      </c>
      <c r="Y8626" s="1069">
        <f>[5]building!Y8617</f>
        <v>0</v>
      </c>
      <c r="Z8626" s="749">
        <f t="shared" si="740"/>
        <v>0</v>
      </c>
      <c r="AA8626" s="1071"/>
      <c r="AB8626" s="1071"/>
    </row>
    <row r="8627" spans="23:28" ht="70.5" customHeight="1">
      <c r="W8627" s="829">
        <f t="shared" si="738"/>
        <v>0</v>
      </c>
      <c r="X8627" s="828">
        <f t="shared" si="739"/>
        <v>0</v>
      </c>
      <c r="Y8627" s="1069">
        <f>[5]building!Y8618</f>
        <v>0</v>
      </c>
      <c r="Z8627" s="749">
        <f t="shared" si="740"/>
        <v>0</v>
      </c>
      <c r="AA8627" s="1071"/>
      <c r="AB8627" s="1071"/>
    </row>
    <row r="8628" spans="23:28" ht="70.5" customHeight="1">
      <c r="W8628" s="829">
        <f t="shared" si="738"/>
        <v>0</v>
      </c>
      <c r="X8628" s="828">
        <f t="shared" si="739"/>
        <v>0</v>
      </c>
      <c r="Y8628" s="1069">
        <f>[5]building!Y8619</f>
        <v>0</v>
      </c>
      <c r="Z8628" s="749">
        <f t="shared" si="740"/>
        <v>0</v>
      </c>
      <c r="AA8628" s="1071"/>
      <c r="AB8628" s="1071"/>
    </row>
    <row r="8629" spans="23:28" ht="70.5" customHeight="1">
      <c r="W8629" s="829">
        <f t="shared" si="738"/>
        <v>0</v>
      </c>
      <c r="X8629" s="828">
        <f t="shared" si="739"/>
        <v>0</v>
      </c>
      <c r="Y8629" s="1069">
        <f>[5]building!Y8620</f>
        <v>0</v>
      </c>
      <c r="Z8629" s="749">
        <f t="shared" si="740"/>
        <v>0</v>
      </c>
      <c r="AA8629" s="1071"/>
      <c r="AB8629" s="1071"/>
    </row>
    <row r="8630" spans="23:28" ht="70.5" customHeight="1">
      <c r="W8630" s="829">
        <f t="shared" si="738"/>
        <v>0</v>
      </c>
      <c r="X8630" s="828">
        <f t="shared" si="739"/>
        <v>0</v>
      </c>
      <c r="Y8630" s="1069">
        <f>[5]building!Y8621</f>
        <v>0</v>
      </c>
      <c r="Z8630" s="749">
        <f t="shared" si="740"/>
        <v>0</v>
      </c>
      <c r="AA8630" s="1071"/>
      <c r="AB8630" s="1071"/>
    </row>
    <row r="8631" spans="23:28" ht="70.5" customHeight="1">
      <c r="W8631" s="829">
        <f t="shared" si="738"/>
        <v>0</v>
      </c>
      <c r="X8631" s="828">
        <f t="shared" si="739"/>
        <v>0</v>
      </c>
      <c r="Y8631" s="1069">
        <f>[5]building!Y8622</f>
        <v>0</v>
      </c>
      <c r="Z8631" s="749">
        <f t="shared" si="740"/>
        <v>0</v>
      </c>
      <c r="AA8631" s="1071"/>
      <c r="AB8631" s="1071"/>
    </row>
    <row r="8632" spans="23:28" ht="70.5" customHeight="1">
      <c r="W8632" s="829">
        <f t="shared" si="738"/>
        <v>0</v>
      </c>
      <c r="X8632" s="828">
        <f t="shared" si="739"/>
        <v>0</v>
      </c>
      <c r="Y8632" s="1069">
        <f>[5]building!Y8623</f>
        <v>0</v>
      </c>
      <c r="Z8632" s="749">
        <f t="shared" si="740"/>
        <v>0</v>
      </c>
      <c r="AA8632" s="1071"/>
      <c r="AB8632" s="1071"/>
    </row>
    <row r="8633" spans="23:28" ht="70.5" customHeight="1">
      <c r="W8633" s="829">
        <f t="shared" si="738"/>
        <v>0</v>
      </c>
      <c r="X8633" s="828">
        <f t="shared" si="739"/>
        <v>0</v>
      </c>
      <c r="Y8633" s="1069">
        <f>[5]building!Y8624</f>
        <v>0</v>
      </c>
      <c r="Z8633" s="749">
        <f t="shared" si="740"/>
        <v>0</v>
      </c>
      <c r="AA8633" s="1071"/>
      <c r="AB8633" s="1071"/>
    </row>
    <row r="8634" spans="23:28" ht="70.5" customHeight="1">
      <c r="W8634" s="829">
        <f t="shared" si="738"/>
        <v>0</v>
      </c>
      <c r="X8634" s="828">
        <f t="shared" si="739"/>
        <v>0</v>
      </c>
      <c r="Y8634" s="1069">
        <f>[5]building!Y8625</f>
        <v>0</v>
      </c>
      <c r="Z8634" s="749">
        <f t="shared" si="740"/>
        <v>0</v>
      </c>
      <c r="AA8634" s="1071"/>
      <c r="AB8634" s="1071"/>
    </row>
    <row r="8635" spans="23:28" ht="70.5" customHeight="1">
      <c r="W8635" s="829">
        <f t="shared" si="738"/>
        <v>0</v>
      </c>
      <c r="X8635" s="828">
        <f t="shared" si="739"/>
        <v>0</v>
      </c>
      <c r="Y8635" s="1069">
        <f>[5]building!Y8626</f>
        <v>0</v>
      </c>
      <c r="Z8635" s="749">
        <f t="shared" si="740"/>
        <v>0</v>
      </c>
      <c r="AA8635" s="1071"/>
      <c r="AB8635" s="1071"/>
    </row>
    <row r="8636" spans="23:28" ht="70.5" customHeight="1">
      <c r="W8636" s="829">
        <f t="shared" si="738"/>
        <v>0</v>
      </c>
      <c r="X8636" s="828">
        <f t="shared" si="739"/>
        <v>0</v>
      </c>
      <c r="Y8636" s="1069">
        <f>[5]building!Y8627</f>
        <v>0</v>
      </c>
      <c r="Z8636" s="749">
        <f t="shared" si="740"/>
        <v>0</v>
      </c>
      <c r="AA8636" s="1071"/>
      <c r="AB8636" s="1071"/>
    </row>
    <row r="8637" spans="23:28" ht="70.5" customHeight="1">
      <c r="W8637" s="829">
        <f t="shared" si="738"/>
        <v>0</v>
      </c>
      <c r="X8637" s="828">
        <f t="shared" si="739"/>
        <v>0</v>
      </c>
      <c r="Y8637" s="1069">
        <f>[5]building!Y8628</f>
        <v>0</v>
      </c>
      <c r="Z8637" s="749">
        <f t="shared" si="740"/>
        <v>0</v>
      </c>
      <c r="AA8637" s="1071"/>
      <c r="AB8637" s="1071"/>
    </row>
    <row r="8638" spans="23:28" ht="70.5" customHeight="1">
      <c r="W8638" s="829">
        <f t="shared" si="738"/>
        <v>0</v>
      </c>
      <c r="X8638" s="828">
        <f t="shared" si="739"/>
        <v>0</v>
      </c>
      <c r="Y8638" s="1069">
        <f>[5]building!Y8629</f>
        <v>0</v>
      </c>
      <c r="Z8638" s="749">
        <f t="shared" si="740"/>
        <v>0</v>
      </c>
      <c r="AA8638" s="1071"/>
      <c r="AB8638" s="1071"/>
    </row>
    <row r="8639" spans="23:28" ht="70.5" customHeight="1">
      <c r="W8639" s="829">
        <f t="shared" si="738"/>
        <v>0</v>
      </c>
      <c r="X8639" s="828">
        <f t="shared" si="739"/>
        <v>0</v>
      </c>
      <c r="Y8639" s="1069">
        <f>[5]building!Y8630</f>
        <v>0</v>
      </c>
      <c r="Z8639" s="749">
        <f t="shared" si="740"/>
        <v>0</v>
      </c>
      <c r="AA8639" s="1071"/>
      <c r="AB8639" s="1071"/>
    </row>
    <row r="8640" spans="23:28" ht="70.5" customHeight="1">
      <c r="W8640" s="829">
        <f t="shared" si="738"/>
        <v>0</v>
      </c>
      <c r="X8640" s="828">
        <f t="shared" si="739"/>
        <v>0</v>
      </c>
      <c r="Y8640" s="1069">
        <f>[5]building!Y8631</f>
        <v>0</v>
      </c>
      <c r="Z8640" s="749">
        <f t="shared" si="740"/>
        <v>0</v>
      </c>
      <c r="AA8640" s="1071"/>
      <c r="AB8640" s="1071"/>
    </row>
    <row r="8641" spans="23:28" ht="70.5" customHeight="1">
      <c r="W8641" s="829">
        <f t="shared" si="738"/>
        <v>0</v>
      </c>
      <c r="X8641" s="828">
        <f t="shared" si="739"/>
        <v>0</v>
      </c>
      <c r="Y8641" s="1069">
        <f>[5]building!Y8632</f>
        <v>0</v>
      </c>
      <c r="Z8641" s="749">
        <f t="shared" si="740"/>
        <v>0</v>
      </c>
      <c r="AA8641" s="1071"/>
      <c r="AB8641" s="1071"/>
    </row>
    <row r="8642" spans="23:28" ht="70.5" customHeight="1">
      <c r="W8642" s="829">
        <f t="shared" si="738"/>
        <v>0</v>
      </c>
      <c r="X8642" s="828">
        <f t="shared" si="739"/>
        <v>0</v>
      </c>
      <c r="Y8642" s="1069">
        <f>[5]building!Y8633</f>
        <v>0</v>
      </c>
      <c r="Z8642" s="749">
        <f t="shared" si="740"/>
        <v>0</v>
      </c>
      <c r="AA8642" s="1071"/>
      <c r="AB8642" s="1071"/>
    </row>
    <row r="8643" spans="23:28" ht="70.5" customHeight="1">
      <c r="W8643" s="829">
        <f t="shared" si="738"/>
        <v>0</v>
      </c>
      <c r="X8643" s="828">
        <f t="shared" si="739"/>
        <v>0</v>
      </c>
      <c r="Y8643" s="1069">
        <f>[5]building!Y8634</f>
        <v>0</v>
      </c>
      <c r="Z8643" s="749">
        <f t="shared" si="740"/>
        <v>0</v>
      </c>
      <c r="AA8643" s="1071"/>
      <c r="AB8643" s="1071"/>
    </row>
    <row r="8644" spans="23:28" ht="70.5" customHeight="1">
      <c r="W8644" s="829">
        <f t="shared" si="738"/>
        <v>0</v>
      </c>
      <c r="X8644" s="828">
        <f t="shared" si="739"/>
        <v>0</v>
      </c>
      <c r="Y8644" s="1069">
        <f>[5]building!Y8635</f>
        <v>0</v>
      </c>
      <c r="Z8644" s="749">
        <f t="shared" si="740"/>
        <v>0</v>
      </c>
      <c r="AA8644" s="1071"/>
      <c r="AB8644" s="1071"/>
    </row>
    <row r="8645" spans="23:28" ht="70.5" customHeight="1">
      <c r="W8645" s="829">
        <f t="shared" si="738"/>
        <v>0</v>
      </c>
      <c r="X8645" s="828">
        <f t="shared" si="739"/>
        <v>0</v>
      </c>
      <c r="Y8645" s="1069">
        <f>[5]building!Y8636</f>
        <v>0</v>
      </c>
      <c r="Z8645" s="749">
        <f t="shared" si="740"/>
        <v>0</v>
      </c>
      <c r="AA8645" s="1071"/>
      <c r="AB8645" s="1071"/>
    </row>
    <row r="8646" spans="23:28" ht="70.5" customHeight="1">
      <c r="W8646" s="829">
        <f t="shared" si="738"/>
        <v>0</v>
      </c>
      <c r="X8646" s="828">
        <f t="shared" si="739"/>
        <v>0</v>
      </c>
      <c r="Y8646" s="1069">
        <f>[5]building!Y8637</f>
        <v>0</v>
      </c>
      <c r="Z8646" s="749">
        <f t="shared" si="740"/>
        <v>0</v>
      </c>
      <c r="AA8646" s="1071"/>
      <c r="AB8646" s="1071"/>
    </row>
    <row r="8647" spans="23:28" ht="70.5" customHeight="1">
      <c r="W8647" s="829">
        <f t="shared" si="738"/>
        <v>0</v>
      </c>
      <c r="X8647" s="828">
        <f t="shared" si="739"/>
        <v>0</v>
      </c>
      <c r="Y8647" s="1069">
        <f>[5]building!Y8638</f>
        <v>0</v>
      </c>
      <c r="Z8647" s="749">
        <f t="shared" si="740"/>
        <v>0</v>
      </c>
      <c r="AA8647" s="1071"/>
      <c r="AB8647" s="1071"/>
    </row>
    <row r="8648" spans="23:28" ht="70.5" customHeight="1">
      <c r="W8648" s="829">
        <f t="shared" si="738"/>
        <v>0</v>
      </c>
      <c r="X8648" s="828">
        <f t="shared" si="739"/>
        <v>0</v>
      </c>
      <c r="Y8648" s="1069">
        <f>[5]building!Y8639</f>
        <v>0</v>
      </c>
      <c r="Z8648" s="749">
        <f t="shared" si="740"/>
        <v>0</v>
      </c>
      <c r="AA8648" s="1071"/>
      <c r="AB8648" s="1071"/>
    </row>
    <row r="8649" spans="23:28" ht="70.5" customHeight="1">
      <c r="W8649" s="829">
        <f t="shared" si="738"/>
        <v>0</v>
      </c>
      <c r="X8649" s="828">
        <f t="shared" si="739"/>
        <v>0</v>
      </c>
      <c r="Y8649" s="1069">
        <f>[5]building!Y8640</f>
        <v>0</v>
      </c>
      <c r="Z8649" s="749">
        <f t="shared" si="740"/>
        <v>0</v>
      </c>
      <c r="AA8649" s="1071"/>
      <c r="AB8649" s="1071"/>
    </row>
    <row r="8650" spans="23:28" ht="70.5" customHeight="1">
      <c r="W8650" s="829">
        <f t="shared" si="738"/>
        <v>0</v>
      </c>
      <c r="X8650" s="828">
        <f t="shared" si="739"/>
        <v>0</v>
      </c>
      <c r="Y8650" s="1069">
        <f>[5]building!Y8641</f>
        <v>0</v>
      </c>
      <c r="Z8650" s="749">
        <f t="shared" si="740"/>
        <v>0</v>
      </c>
      <c r="AA8650" s="1071"/>
      <c r="AB8650" s="1071"/>
    </row>
    <row r="8651" spans="23:28" ht="70.5" customHeight="1">
      <c r="W8651" s="829">
        <f t="shared" si="738"/>
        <v>0</v>
      </c>
      <c r="X8651" s="828">
        <f t="shared" si="739"/>
        <v>0</v>
      </c>
      <c r="Y8651" s="1069">
        <f>[5]building!Y8642</f>
        <v>0</v>
      </c>
      <c r="Z8651" s="749">
        <f t="shared" si="740"/>
        <v>0</v>
      </c>
      <c r="AA8651" s="1071"/>
      <c r="AB8651" s="1071"/>
    </row>
    <row r="8652" spans="23:28" ht="70.5" customHeight="1">
      <c r="W8652" s="829">
        <f t="shared" si="738"/>
        <v>0</v>
      </c>
      <c r="X8652" s="828">
        <f t="shared" si="739"/>
        <v>0</v>
      </c>
      <c r="Y8652" s="1069">
        <f>[5]building!Y8643</f>
        <v>0</v>
      </c>
      <c r="Z8652" s="749">
        <f t="shared" si="740"/>
        <v>0</v>
      </c>
      <c r="AA8652" s="1071"/>
      <c r="AB8652" s="1071"/>
    </row>
    <row r="8653" spans="23:28" ht="70.5" customHeight="1">
      <c r="W8653" s="829">
        <f t="shared" si="738"/>
        <v>0</v>
      </c>
      <c r="X8653" s="828">
        <f t="shared" si="739"/>
        <v>0</v>
      </c>
      <c r="Y8653" s="1069">
        <f>[5]building!Y8644</f>
        <v>0</v>
      </c>
      <c r="Z8653" s="749">
        <f t="shared" si="740"/>
        <v>0</v>
      </c>
      <c r="AA8653" s="1071"/>
      <c r="AB8653" s="1071"/>
    </row>
    <row r="8654" spans="23:28" ht="70.5" customHeight="1">
      <c r="W8654" s="829">
        <f t="shared" si="738"/>
        <v>0</v>
      </c>
      <c r="X8654" s="828">
        <f t="shared" si="739"/>
        <v>0</v>
      </c>
      <c r="Y8654" s="1069">
        <f>[5]building!Y8645</f>
        <v>0</v>
      </c>
      <c r="Z8654" s="749">
        <f t="shared" si="740"/>
        <v>0</v>
      </c>
      <c r="AA8654" s="1071"/>
      <c r="AB8654" s="1071"/>
    </row>
    <row r="8655" spans="23:28" ht="70.5" customHeight="1">
      <c r="W8655" s="829">
        <f t="shared" si="738"/>
        <v>0</v>
      </c>
      <c r="X8655" s="828">
        <f t="shared" si="739"/>
        <v>0</v>
      </c>
      <c r="Y8655" s="1069">
        <f>[5]building!Y8646</f>
        <v>0</v>
      </c>
      <c r="Z8655" s="749">
        <f t="shared" si="740"/>
        <v>0</v>
      </c>
      <c r="AA8655" s="1071"/>
      <c r="AB8655" s="1071"/>
    </row>
    <row r="8656" spans="23:28" ht="70.5" customHeight="1">
      <c r="W8656" s="829">
        <f t="shared" si="738"/>
        <v>0</v>
      </c>
      <c r="X8656" s="828">
        <f t="shared" si="739"/>
        <v>0</v>
      </c>
      <c r="Y8656" s="1069">
        <f>[5]building!Y8647</f>
        <v>0</v>
      </c>
      <c r="Z8656" s="749">
        <f t="shared" si="740"/>
        <v>0</v>
      </c>
      <c r="AA8656" s="1071"/>
      <c r="AB8656" s="1071"/>
    </row>
    <row r="8657" spans="23:28" ht="70.5" customHeight="1">
      <c r="W8657" s="829">
        <f t="shared" si="738"/>
        <v>0</v>
      </c>
      <c r="X8657" s="828">
        <f t="shared" si="739"/>
        <v>0</v>
      </c>
      <c r="Y8657" s="1069">
        <f>[5]building!Y8648</f>
        <v>0</v>
      </c>
      <c r="Z8657" s="749">
        <f t="shared" si="740"/>
        <v>0</v>
      </c>
      <c r="AA8657" s="1071"/>
      <c r="AB8657" s="1071"/>
    </row>
    <row r="8658" spans="23:28" ht="70.5" customHeight="1">
      <c r="W8658" s="829">
        <f t="shared" si="738"/>
        <v>0</v>
      </c>
      <c r="X8658" s="828">
        <f t="shared" si="739"/>
        <v>0</v>
      </c>
      <c r="Y8658" s="1069">
        <f>[5]building!Y8649</f>
        <v>0</v>
      </c>
      <c r="Z8658" s="749">
        <f t="shared" si="740"/>
        <v>0</v>
      </c>
      <c r="AA8658" s="1071"/>
      <c r="AB8658" s="1071"/>
    </row>
    <row r="8659" spans="23:28" ht="70.5" customHeight="1">
      <c r="W8659" s="829">
        <f t="shared" si="738"/>
        <v>0</v>
      </c>
      <c r="X8659" s="828">
        <f t="shared" si="739"/>
        <v>0</v>
      </c>
      <c r="Y8659" s="1069">
        <f>[5]building!Y8650</f>
        <v>0</v>
      </c>
      <c r="Z8659" s="749">
        <f t="shared" si="740"/>
        <v>0</v>
      </c>
      <c r="AA8659" s="1071"/>
      <c r="AB8659" s="1071"/>
    </row>
    <row r="8660" spans="23:28" ht="70.5" customHeight="1">
      <c r="W8660" s="829">
        <f t="shared" si="738"/>
        <v>0</v>
      </c>
      <c r="X8660" s="828">
        <f t="shared" si="739"/>
        <v>0</v>
      </c>
      <c r="Y8660" s="1069">
        <f>[5]building!Y8651</f>
        <v>0</v>
      </c>
      <c r="Z8660" s="749">
        <f t="shared" si="740"/>
        <v>0</v>
      </c>
      <c r="AA8660" s="1071"/>
      <c r="AB8660" s="1071"/>
    </row>
    <row r="8661" spans="23:28" ht="70.5" customHeight="1">
      <c r="W8661" s="829">
        <f t="shared" si="738"/>
        <v>0</v>
      </c>
      <c r="X8661" s="828">
        <f t="shared" si="739"/>
        <v>0</v>
      </c>
      <c r="Y8661" s="1069">
        <f>[5]building!Y8652</f>
        <v>0</v>
      </c>
      <c r="Z8661" s="749">
        <f t="shared" si="740"/>
        <v>0</v>
      </c>
      <c r="AA8661" s="1071"/>
      <c r="AB8661" s="1071"/>
    </row>
    <row r="8662" spans="23:28" ht="70.5" customHeight="1">
      <c r="W8662" s="829">
        <f t="shared" si="738"/>
        <v>0</v>
      </c>
      <c r="X8662" s="828">
        <f t="shared" si="739"/>
        <v>0</v>
      </c>
      <c r="Y8662" s="1069">
        <f>[5]building!Y8653</f>
        <v>0</v>
      </c>
      <c r="Z8662" s="749">
        <f t="shared" si="740"/>
        <v>0</v>
      </c>
      <c r="AA8662" s="1071"/>
      <c r="AB8662" s="1071"/>
    </row>
    <row r="8663" spans="23:28" ht="70.5" customHeight="1">
      <c r="W8663" s="829">
        <f t="shared" si="738"/>
        <v>0</v>
      </c>
      <c r="X8663" s="828">
        <f t="shared" si="739"/>
        <v>0</v>
      </c>
      <c r="Y8663" s="1069">
        <f>[5]building!Y8654</f>
        <v>0</v>
      </c>
      <c r="Z8663" s="749">
        <f t="shared" si="740"/>
        <v>0</v>
      </c>
      <c r="AA8663" s="1071"/>
      <c r="AB8663" s="1071"/>
    </row>
    <row r="8664" spans="23:28" ht="70.5" customHeight="1">
      <c r="W8664" s="829">
        <f t="shared" si="738"/>
        <v>0</v>
      </c>
      <c r="X8664" s="828">
        <f t="shared" si="739"/>
        <v>0</v>
      </c>
      <c r="Y8664" s="1069">
        <f>[5]building!Y8655</f>
        <v>0</v>
      </c>
      <c r="Z8664" s="749">
        <f t="shared" si="740"/>
        <v>0</v>
      </c>
      <c r="AA8664" s="1071"/>
      <c r="AB8664" s="1071"/>
    </row>
    <row r="8665" spans="23:28" ht="70.5" customHeight="1">
      <c r="W8665" s="829">
        <f t="shared" si="738"/>
        <v>0</v>
      </c>
      <c r="X8665" s="828">
        <f t="shared" si="739"/>
        <v>0</v>
      </c>
      <c r="Y8665" s="1069">
        <f>[5]building!Y8656</f>
        <v>0</v>
      </c>
      <c r="Z8665" s="749">
        <f t="shared" si="740"/>
        <v>0</v>
      </c>
      <c r="AA8665" s="1071"/>
      <c r="AB8665" s="1071"/>
    </row>
    <row r="8666" spans="23:28" ht="70.5" customHeight="1">
      <c r="W8666" s="829">
        <f t="shared" si="738"/>
        <v>0</v>
      </c>
      <c r="X8666" s="828">
        <f t="shared" si="739"/>
        <v>0</v>
      </c>
      <c r="Y8666" s="1069">
        <f>[5]building!Y8657</f>
        <v>0</v>
      </c>
      <c r="Z8666" s="749">
        <f t="shared" si="740"/>
        <v>0</v>
      </c>
      <c r="AA8666" s="1071"/>
      <c r="AB8666" s="1071"/>
    </row>
    <row r="8667" spans="23:28" ht="70.5" customHeight="1">
      <c r="W8667" s="829">
        <f t="shared" si="738"/>
        <v>0</v>
      </c>
      <c r="X8667" s="828">
        <f t="shared" si="739"/>
        <v>0</v>
      </c>
      <c r="Y8667" s="1069">
        <f>[5]building!Y8658</f>
        <v>0</v>
      </c>
      <c r="Z8667" s="749">
        <f t="shared" si="740"/>
        <v>0</v>
      </c>
      <c r="AA8667" s="1071"/>
      <c r="AB8667" s="1071"/>
    </row>
    <row r="8668" spans="23:28" ht="70.5" customHeight="1">
      <c r="W8668" s="829">
        <f t="shared" si="738"/>
        <v>0</v>
      </c>
      <c r="X8668" s="828">
        <f t="shared" si="739"/>
        <v>0</v>
      </c>
      <c r="Y8668" s="1069">
        <f>[5]building!Y8659</f>
        <v>0</v>
      </c>
      <c r="Z8668" s="749">
        <f t="shared" si="740"/>
        <v>0</v>
      </c>
      <c r="AA8668" s="1071"/>
      <c r="AB8668" s="1071"/>
    </row>
    <row r="8669" spans="23:28" ht="70.5" customHeight="1">
      <c r="W8669" s="829">
        <f t="shared" si="738"/>
        <v>0</v>
      </c>
      <c r="X8669" s="828">
        <f t="shared" si="739"/>
        <v>0</v>
      </c>
      <c r="Y8669" s="1069">
        <f>[5]building!Y8660</f>
        <v>0</v>
      </c>
      <c r="Z8669" s="749">
        <f t="shared" si="740"/>
        <v>0</v>
      </c>
      <c r="AA8669" s="1071"/>
      <c r="AB8669" s="1071"/>
    </row>
    <row r="8670" spans="23:28" ht="70.5" customHeight="1">
      <c r="W8670" s="829">
        <f t="shared" ref="W8670:W8733" si="741">G8670+I8670+K8670+M8670+O8670+Q8670+S8670+U8670</f>
        <v>0</v>
      </c>
      <c r="X8670" s="828">
        <f t="shared" ref="X8670:X8733" si="742">W8670*C8670</f>
        <v>0</v>
      </c>
      <c r="Y8670" s="1069">
        <f>[5]building!Y8661</f>
        <v>0</v>
      </c>
      <c r="Z8670" s="749">
        <f t="shared" ref="Z8670:Z8733" si="743">Y8670*C8670</f>
        <v>0</v>
      </c>
      <c r="AA8670" s="1071"/>
      <c r="AB8670" s="1071"/>
    </row>
    <row r="8671" spans="23:28" ht="70.5" customHeight="1">
      <c r="W8671" s="829">
        <f t="shared" si="741"/>
        <v>0</v>
      </c>
      <c r="X8671" s="828">
        <f t="shared" si="742"/>
        <v>0</v>
      </c>
      <c r="Y8671" s="1069">
        <f>[5]building!Y8662</f>
        <v>0</v>
      </c>
      <c r="Z8671" s="749">
        <f t="shared" si="743"/>
        <v>0</v>
      </c>
      <c r="AA8671" s="1071"/>
      <c r="AB8671" s="1071"/>
    </row>
    <row r="8672" spans="23:28" ht="70.5" customHeight="1">
      <c r="W8672" s="829">
        <f t="shared" si="741"/>
        <v>0</v>
      </c>
      <c r="X8672" s="828">
        <f t="shared" si="742"/>
        <v>0</v>
      </c>
      <c r="Y8672" s="1069">
        <f>[5]building!Y8663</f>
        <v>0</v>
      </c>
      <c r="Z8672" s="749">
        <f t="shared" si="743"/>
        <v>0</v>
      </c>
      <c r="AA8672" s="1071"/>
      <c r="AB8672" s="1071"/>
    </row>
    <row r="8673" spans="23:28" ht="70.5" customHeight="1">
      <c r="W8673" s="829">
        <f t="shared" si="741"/>
        <v>0</v>
      </c>
      <c r="X8673" s="828">
        <f t="shared" si="742"/>
        <v>0</v>
      </c>
      <c r="Y8673" s="1069">
        <f>[5]building!Y8664</f>
        <v>0</v>
      </c>
      <c r="Z8673" s="749">
        <f t="shared" si="743"/>
        <v>0</v>
      </c>
      <c r="AA8673" s="1071"/>
      <c r="AB8673" s="1071"/>
    </row>
    <row r="8674" spans="23:28" ht="70.5" customHeight="1">
      <c r="W8674" s="829">
        <f t="shared" si="741"/>
        <v>0</v>
      </c>
      <c r="X8674" s="828">
        <f t="shared" si="742"/>
        <v>0</v>
      </c>
      <c r="Y8674" s="1069">
        <f>[5]building!Y8665</f>
        <v>0</v>
      </c>
      <c r="Z8674" s="749">
        <f t="shared" si="743"/>
        <v>0</v>
      </c>
      <c r="AA8674" s="1071"/>
      <c r="AB8674" s="1071"/>
    </row>
    <row r="8675" spans="23:28" ht="70.5" customHeight="1">
      <c r="W8675" s="829">
        <f t="shared" si="741"/>
        <v>0</v>
      </c>
      <c r="X8675" s="828">
        <f t="shared" si="742"/>
        <v>0</v>
      </c>
      <c r="Y8675" s="1069">
        <f>[5]building!Y8666</f>
        <v>0</v>
      </c>
      <c r="Z8675" s="749">
        <f t="shared" si="743"/>
        <v>0</v>
      </c>
      <c r="AA8675" s="1071"/>
      <c r="AB8675" s="1071"/>
    </row>
    <row r="8676" spans="23:28" ht="70.5" customHeight="1">
      <c r="W8676" s="829">
        <f t="shared" si="741"/>
        <v>0</v>
      </c>
      <c r="X8676" s="828">
        <f t="shared" si="742"/>
        <v>0</v>
      </c>
      <c r="Y8676" s="1069">
        <f>[5]building!Y8667</f>
        <v>0</v>
      </c>
      <c r="Z8676" s="749">
        <f t="shared" si="743"/>
        <v>0</v>
      </c>
      <c r="AA8676" s="1071"/>
      <c r="AB8676" s="1071"/>
    </row>
    <row r="8677" spans="23:28" ht="70.5" customHeight="1">
      <c r="W8677" s="829">
        <f t="shared" si="741"/>
        <v>0</v>
      </c>
      <c r="X8677" s="828">
        <f t="shared" si="742"/>
        <v>0</v>
      </c>
      <c r="Y8677" s="1069">
        <f>[5]building!Y8668</f>
        <v>0</v>
      </c>
      <c r="Z8677" s="749">
        <f t="shared" si="743"/>
        <v>0</v>
      </c>
      <c r="AA8677" s="1071"/>
      <c r="AB8677" s="1071"/>
    </row>
    <row r="8678" spans="23:28" ht="70.5" customHeight="1">
      <c r="W8678" s="829">
        <f t="shared" si="741"/>
        <v>0</v>
      </c>
      <c r="X8678" s="828">
        <f t="shared" si="742"/>
        <v>0</v>
      </c>
      <c r="Y8678" s="1069">
        <f>[5]building!Y8669</f>
        <v>0</v>
      </c>
      <c r="Z8678" s="749">
        <f t="shared" si="743"/>
        <v>0</v>
      </c>
      <c r="AA8678" s="1071"/>
      <c r="AB8678" s="1071"/>
    </row>
    <row r="8679" spans="23:28" ht="70.5" customHeight="1">
      <c r="W8679" s="829">
        <f t="shared" si="741"/>
        <v>0</v>
      </c>
      <c r="X8679" s="828">
        <f t="shared" si="742"/>
        <v>0</v>
      </c>
      <c r="Y8679" s="1069">
        <f>[5]building!Y8670</f>
        <v>0</v>
      </c>
      <c r="Z8679" s="749">
        <f t="shared" si="743"/>
        <v>0</v>
      </c>
      <c r="AA8679" s="1071"/>
      <c r="AB8679" s="1071"/>
    </row>
    <row r="8680" spans="23:28" ht="70.5" customHeight="1">
      <c r="W8680" s="829">
        <f t="shared" si="741"/>
        <v>0</v>
      </c>
      <c r="X8680" s="828">
        <f t="shared" si="742"/>
        <v>0</v>
      </c>
      <c r="Y8680" s="1069">
        <f>[5]building!Y8671</f>
        <v>0</v>
      </c>
      <c r="Z8680" s="749">
        <f t="shared" si="743"/>
        <v>0</v>
      </c>
      <c r="AA8680" s="1071"/>
      <c r="AB8680" s="1071"/>
    </row>
    <row r="8681" spans="23:28" ht="70.5" customHeight="1">
      <c r="W8681" s="829">
        <f t="shared" si="741"/>
        <v>0</v>
      </c>
      <c r="X8681" s="828">
        <f t="shared" si="742"/>
        <v>0</v>
      </c>
      <c r="Y8681" s="1069">
        <f>[5]building!Y8672</f>
        <v>0</v>
      </c>
      <c r="Z8681" s="749">
        <f t="shared" si="743"/>
        <v>0</v>
      </c>
      <c r="AA8681" s="1071"/>
      <c r="AB8681" s="1071"/>
    </row>
    <row r="8682" spans="23:28" ht="70.5" customHeight="1">
      <c r="W8682" s="829">
        <f t="shared" si="741"/>
        <v>0</v>
      </c>
      <c r="X8682" s="828">
        <f t="shared" si="742"/>
        <v>0</v>
      </c>
      <c r="Y8682" s="1069">
        <f>[5]building!Y8673</f>
        <v>0</v>
      </c>
      <c r="Z8682" s="749">
        <f t="shared" si="743"/>
        <v>0</v>
      </c>
      <c r="AA8682" s="1071"/>
      <c r="AB8682" s="1071"/>
    </row>
    <row r="8683" spans="23:28" ht="70.5" customHeight="1">
      <c r="W8683" s="829">
        <f t="shared" si="741"/>
        <v>0</v>
      </c>
      <c r="X8683" s="828">
        <f t="shared" si="742"/>
        <v>0</v>
      </c>
      <c r="Y8683" s="1069">
        <f>[5]building!Y8674</f>
        <v>0</v>
      </c>
      <c r="Z8683" s="749">
        <f t="shared" si="743"/>
        <v>0</v>
      </c>
      <c r="AA8683" s="1071"/>
      <c r="AB8683" s="1071"/>
    </row>
    <row r="8684" spans="23:28" ht="70.5" customHeight="1">
      <c r="W8684" s="829">
        <f t="shared" si="741"/>
        <v>0</v>
      </c>
      <c r="X8684" s="828">
        <f t="shared" si="742"/>
        <v>0</v>
      </c>
      <c r="Y8684" s="1069">
        <f>[5]building!Y8675</f>
        <v>0</v>
      </c>
      <c r="Z8684" s="749">
        <f t="shared" si="743"/>
        <v>0</v>
      </c>
      <c r="AA8684" s="1071"/>
      <c r="AB8684" s="1071"/>
    </row>
    <row r="8685" spans="23:28" ht="70.5" customHeight="1">
      <c r="W8685" s="829">
        <f t="shared" si="741"/>
        <v>0</v>
      </c>
      <c r="X8685" s="828">
        <f t="shared" si="742"/>
        <v>0</v>
      </c>
      <c r="Y8685" s="1069">
        <f>[5]building!Y8676</f>
        <v>0</v>
      </c>
      <c r="Z8685" s="749">
        <f t="shared" si="743"/>
        <v>0</v>
      </c>
      <c r="AA8685" s="1071"/>
      <c r="AB8685" s="1071"/>
    </row>
    <row r="8686" spans="23:28" ht="70.5" customHeight="1">
      <c r="W8686" s="829">
        <f t="shared" si="741"/>
        <v>0</v>
      </c>
      <c r="X8686" s="828">
        <f t="shared" si="742"/>
        <v>0</v>
      </c>
      <c r="Y8686" s="1069">
        <f>[5]building!Y8677</f>
        <v>0</v>
      </c>
      <c r="Z8686" s="749">
        <f t="shared" si="743"/>
        <v>0</v>
      </c>
      <c r="AA8686" s="1071"/>
      <c r="AB8686" s="1071"/>
    </row>
    <row r="8687" spans="23:28" ht="70.5" customHeight="1">
      <c r="W8687" s="829">
        <f t="shared" si="741"/>
        <v>0</v>
      </c>
      <c r="X8687" s="828">
        <f t="shared" si="742"/>
        <v>0</v>
      </c>
      <c r="Y8687" s="1069">
        <f>[5]building!Y8678</f>
        <v>0</v>
      </c>
      <c r="Z8687" s="749">
        <f t="shared" si="743"/>
        <v>0</v>
      </c>
      <c r="AA8687" s="1071"/>
      <c r="AB8687" s="1071"/>
    </row>
    <row r="8688" spans="23:28" ht="70.5" customHeight="1">
      <c r="W8688" s="829">
        <f t="shared" si="741"/>
        <v>0</v>
      </c>
      <c r="X8688" s="828">
        <f t="shared" si="742"/>
        <v>0</v>
      </c>
      <c r="Y8688" s="1069">
        <f>[5]building!Y8679</f>
        <v>0</v>
      </c>
      <c r="Z8688" s="749">
        <f t="shared" si="743"/>
        <v>0</v>
      </c>
      <c r="AA8688" s="1071"/>
      <c r="AB8688" s="1071"/>
    </row>
    <row r="8689" spans="23:28" ht="70.5" customHeight="1">
      <c r="W8689" s="829">
        <f t="shared" si="741"/>
        <v>0</v>
      </c>
      <c r="X8689" s="828">
        <f t="shared" si="742"/>
        <v>0</v>
      </c>
      <c r="Y8689" s="1069">
        <f>[5]building!Y8680</f>
        <v>0</v>
      </c>
      <c r="Z8689" s="749">
        <f t="shared" si="743"/>
        <v>0</v>
      </c>
      <c r="AA8689" s="1071"/>
      <c r="AB8689" s="1071"/>
    </row>
    <row r="8690" spans="23:28" ht="70.5" customHeight="1">
      <c r="W8690" s="829">
        <f t="shared" si="741"/>
        <v>0</v>
      </c>
      <c r="X8690" s="828">
        <f t="shared" si="742"/>
        <v>0</v>
      </c>
      <c r="Y8690" s="1069">
        <f>[5]building!Y8681</f>
        <v>0</v>
      </c>
      <c r="Z8690" s="749">
        <f t="shared" si="743"/>
        <v>0</v>
      </c>
      <c r="AA8690" s="1071"/>
      <c r="AB8690" s="1071"/>
    </row>
    <row r="8691" spans="23:28" ht="70.5" customHeight="1">
      <c r="W8691" s="829">
        <f t="shared" si="741"/>
        <v>0</v>
      </c>
      <c r="X8691" s="828">
        <f t="shared" si="742"/>
        <v>0</v>
      </c>
      <c r="Y8691" s="1069">
        <f>[5]building!Y8682</f>
        <v>0</v>
      </c>
      <c r="Z8691" s="749">
        <f t="shared" si="743"/>
        <v>0</v>
      </c>
      <c r="AA8691" s="1071"/>
      <c r="AB8691" s="1071"/>
    </row>
    <row r="8692" spans="23:28" ht="70.5" customHeight="1">
      <c r="W8692" s="829">
        <f t="shared" si="741"/>
        <v>0</v>
      </c>
      <c r="X8692" s="828">
        <f t="shared" si="742"/>
        <v>0</v>
      </c>
      <c r="Y8692" s="1069">
        <f>[5]building!Y8683</f>
        <v>0</v>
      </c>
      <c r="Z8692" s="749">
        <f t="shared" si="743"/>
        <v>0</v>
      </c>
      <c r="AA8692" s="1071"/>
      <c r="AB8692" s="1071"/>
    </row>
    <row r="8693" spans="23:28" ht="70.5" customHeight="1">
      <c r="W8693" s="829">
        <f t="shared" si="741"/>
        <v>0</v>
      </c>
      <c r="X8693" s="828">
        <f t="shared" si="742"/>
        <v>0</v>
      </c>
      <c r="Y8693" s="1069">
        <f>[5]building!Y8684</f>
        <v>0</v>
      </c>
      <c r="Z8693" s="749">
        <f t="shared" si="743"/>
        <v>0</v>
      </c>
      <c r="AA8693" s="1071"/>
      <c r="AB8693" s="1071"/>
    </row>
    <row r="8694" spans="23:28" ht="70.5" customHeight="1">
      <c r="W8694" s="829">
        <f t="shared" si="741"/>
        <v>0</v>
      </c>
      <c r="X8694" s="828">
        <f t="shared" si="742"/>
        <v>0</v>
      </c>
      <c r="Y8694" s="1069">
        <f>[5]building!Y8685</f>
        <v>0</v>
      </c>
      <c r="Z8694" s="749">
        <f t="shared" si="743"/>
        <v>0</v>
      </c>
      <c r="AA8694" s="1071"/>
      <c r="AB8694" s="1071"/>
    </row>
    <row r="8695" spans="23:28" ht="70.5" customHeight="1">
      <c r="W8695" s="829">
        <f t="shared" si="741"/>
        <v>0</v>
      </c>
      <c r="X8695" s="828">
        <f t="shared" si="742"/>
        <v>0</v>
      </c>
      <c r="Y8695" s="1069">
        <f>[5]building!Y8686</f>
        <v>0</v>
      </c>
      <c r="Z8695" s="749">
        <f t="shared" si="743"/>
        <v>0</v>
      </c>
      <c r="AA8695" s="1071"/>
      <c r="AB8695" s="1071"/>
    </row>
    <row r="8696" spans="23:28" ht="70.5" customHeight="1">
      <c r="W8696" s="829">
        <f t="shared" si="741"/>
        <v>0</v>
      </c>
      <c r="X8696" s="828">
        <f t="shared" si="742"/>
        <v>0</v>
      </c>
      <c r="Y8696" s="1069">
        <f>[5]building!Y8687</f>
        <v>0</v>
      </c>
      <c r="Z8696" s="749">
        <f t="shared" si="743"/>
        <v>0</v>
      </c>
      <c r="AA8696" s="1071"/>
      <c r="AB8696" s="1071"/>
    </row>
    <row r="8697" spans="23:28" ht="70.5" customHeight="1">
      <c r="W8697" s="829">
        <f t="shared" si="741"/>
        <v>0</v>
      </c>
      <c r="X8697" s="828">
        <f t="shared" si="742"/>
        <v>0</v>
      </c>
      <c r="Y8697" s="1069">
        <f>[5]building!Y8688</f>
        <v>0</v>
      </c>
      <c r="Z8697" s="749">
        <f t="shared" si="743"/>
        <v>0</v>
      </c>
      <c r="AA8697" s="1071"/>
      <c r="AB8697" s="1071"/>
    </row>
    <row r="8698" spans="23:28" ht="70.5" customHeight="1">
      <c r="W8698" s="829">
        <f t="shared" si="741"/>
        <v>0</v>
      </c>
      <c r="X8698" s="828">
        <f t="shared" si="742"/>
        <v>0</v>
      </c>
      <c r="Y8698" s="1069">
        <f>[5]building!Y8689</f>
        <v>0</v>
      </c>
      <c r="Z8698" s="749">
        <f t="shared" si="743"/>
        <v>0</v>
      </c>
      <c r="AA8698" s="1071"/>
      <c r="AB8698" s="1071"/>
    </row>
    <row r="8699" spans="23:28" ht="70.5" customHeight="1">
      <c r="W8699" s="829">
        <f t="shared" si="741"/>
        <v>0</v>
      </c>
      <c r="X8699" s="828">
        <f t="shared" si="742"/>
        <v>0</v>
      </c>
      <c r="Y8699" s="1069">
        <f>[5]building!Y8690</f>
        <v>0</v>
      </c>
      <c r="Z8699" s="749">
        <f t="shared" si="743"/>
        <v>0</v>
      </c>
      <c r="AA8699" s="1071"/>
      <c r="AB8699" s="1071"/>
    </row>
    <row r="8700" spans="23:28" ht="70.5" customHeight="1">
      <c r="W8700" s="829">
        <f t="shared" si="741"/>
        <v>0</v>
      </c>
      <c r="X8700" s="828">
        <f t="shared" si="742"/>
        <v>0</v>
      </c>
      <c r="Y8700" s="1069">
        <f>[5]building!Y8691</f>
        <v>0</v>
      </c>
      <c r="Z8700" s="749">
        <f t="shared" si="743"/>
        <v>0</v>
      </c>
      <c r="AA8700" s="1071"/>
      <c r="AB8700" s="1071"/>
    </row>
    <row r="8701" spans="23:28" ht="70.5" customHeight="1">
      <c r="W8701" s="829">
        <f t="shared" si="741"/>
        <v>0</v>
      </c>
      <c r="X8701" s="828">
        <f t="shared" si="742"/>
        <v>0</v>
      </c>
      <c r="Y8701" s="1069">
        <f>[5]building!Y8692</f>
        <v>0</v>
      </c>
      <c r="Z8701" s="749">
        <f t="shared" si="743"/>
        <v>0</v>
      </c>
      <c r="AA8701" s="1071"/>
      <c r="AB8701" s="1071"/>
    </row>
    <row r="8702" spans="23:28" ht="70.5" customHeight="1">
      <c r="W8702" s="829">
        <f t="shared" si="741"/>
        <v>0</v>
      </c>
      <c r="X8702" s="828">
        <f t="shared" si="742"/>
        <v>0</v>
      </c>
      <c r="Y8702" s="1069">
        <f>[5]building!Y8693</f>
        <v>0</v>
      </c>
      <c r="Z8702" s="749">
        <f t="shared" si="743"/>
        <v>0</v>
      </c>
      <c r="AA8702" s="1071"/>
      <c r="AB8702" s="1071"/>
    </row>
    <row r="8703" spans="23:28" ht="70.5" customHeight="1">
      <c r="W8703" s="829">
        <f t="shared" si="741"/>
        <v>0</v>
      </c>
      <c r="X8703" s="828">
        <f t="shared" si="742"/>
        <v>0</v>
      </c>
      <c r="Y8703" s="1069">
        <f>[5]building!Y8694</f>
        <v>0</v>
      </c>
      <c r="Z8703" s="749">
        <f t="shared" si="743"/>
        <v>0</v>
      </c>
      <c r="AA8703" s="1071"/>
      <c r="AB8703" s="1071"/>
    </row>
    <row r="8704" spans="23:28" ht="70.5" customHeight="1">
      <c r="W8704" s="829">
        <f t="shared" si="741"/>
        <v>0</v>
      </c>
      <c r="X8704" s="828">
        <f t="shared" si="742"/>
        <v>0</v>
      </c>
      <c r="Y8704" s="1069">
        <f>[5]building!Y8695</f>
        <v>0</v>
      </c>
      <c r="Z8704" s="749">
        <f t="shared" si="743"/>
        <v>0</v>
      </c>
      <c r="AA8704" s="1071"/>
      <c r="AB8704" s="1071"/>
    </row>
    <row r="8705" spans="23:28" ht="70.5" customHeight="1">
      <c r="W8705" s="829">
        <f t="shared" si="741"/>
        <v>0</v>
      </c>
      <c r="X8705" s="828">
        <f t="shared" si="742"/>
        <v>0</v>
      </c>
      <c r="Y8705" s="1069">
        <f>[5]building!Y8696</f>
        <v>0</v>
      </c>
      <c r="Z8705" s="749">
        <f t="shared" si="743"/>
        <v>0</v>
      </c>
      <c r="AA8705" s="1071"/>
      <c r="AB8705" s="1071"/>
    </row>
    <row r="8706" spans="23:28" ht="70.5" customHeight="1">
      <c r="W8706" s="829">
        <f t="shared" si="741"/>
        <v>0</v>
      </c>
      <c r="X8706" s="828">
        <f t="shared" si="742"/>
        <v>0</v>
      </c>
      <c r="Y8706" s="1069">
        <f>[5]building!Y8697</f>
        <v>0</v>
      </c>
      <c r="Z8706" s="749">
        <f t="shared" si="743"/>
        <v>0</v>
      </c>
      <c r="AA8706" s="1071"/>
      <c r="AB8706" s="1071"/>
    </row>
    <row r="8707" spans="23:28" ht="70.5" customHeight="1">
      <c r="W8707" s="829">
        <f t="shared" si="741"/>
        <v>0</v>
      </c>
      <c r="X8707" s="828">
        <f t="shared" si="742"/>
        <v>0</v>
      </c>
      <c r="Y8707" s="1069">
        <f>[5]building!Y8698</f>
        <v>0</v>
      </c>
      <c r="Z8707" s="749">
        <f t="shared" si="743"/>
        <v>0</v>
      </c>
      <c r="AA8707" s="1071"/>
      <c r="AB8707" s="1071"/>
    </row>
    <row r="8708" spans="23:28" ht="70.5" customHeight="1">
      <c r="W8708" s="829">
        <f t="shared" si="741"/>
        <v>0</v>
      </c>
      <c r="X8708" s="828">
        <f t="shared" si="742"/>
        <v>0</v>
      </c>
      <c r="Y8708" s="1069">
        <f>[5]building!Y8699</f>
        <v>0</v>
      </c>
      <c r="Z8708" s="749">
        <f t="shared" si="743"/>
        <v>0</v>
      </c>
      <c r="AA8708" s="1071"/>
      <c r="AB8708" s="1071"/>
    </row>
    <row r="8709" spans="23:28" ht="70.5" customHeight="1">
      <c r="W8709" s="829">
        <f t="shared" si="741"/>
        <v>0</v>
      </c>
      <c r="X8709" s="828">
        <f t="shared" si="742"/>
        <v>0</v>
      </c>
      <c r="Y8709" s="1069">
        <f>[5]building!Y8700</f>
        <v>0</v>
      </c>
      <c r="Z8709" s="749">
        <f t="shared" si="743"/>
        <v>0</v>
      </c>
      <c r="AA8709" s="1071"/>
      <c r="AB8709" s="1071"/>
    </row>
    <row r="8710" spans="23:28" ht="70.5" customHeight="1">
      <c r="W8710" s="829">
        <f t="shared" si="741"/>
        <v>0</v>
      </c>
      <c r="X8710" s="828">
        <f t="shared" si="742"/>
        <v>0</v>
      </c>
      <c r="Y8710" s="1069">
        <f>[5]building!Y8701</f>
        <v>0</v>
      </c>
      <c r="Z8710" s="749">
        <f t="shared" si="743"/>
        <v>0</v>
      </c>
      <c r="AA8710" s="1071"/>
      <c r="AB8710" s="1071"/>
    </row>
    <row r="8711" spans="23:28" ht="70.5" customHeight="1">
      <c r="W8711" s="829">
        <f t="shared" si="741"/>
        <v>0</v>
      </c>
      <c r="X8711" s="828">
        <f t="shared" si="742"/>
        <v>0</v>
      </c>
      <c r="Y8711" s="1069">
        <f>[5]building!Y8702</f>
        <v>0</v>
      </c>
      <c r="Z8711" s="749">
        <f t="shared" si="743"/>
        <v>0</v>
      </c>
      <c r="AA8711" s="1071"/>
      <c r="AB8711" s="1071"/>
    </row>
    <row r="8712" spans="23:28" ht="70.5" customHeight="1">
      <c r="W8712" s="829">
        <f t="shared" si="741"/>
        <v>0</v>
      </c>
      <c r="X8712" s="828">
        <f t="shared" si="742"/>
        <v>0</v>
      </c>
      <c r="Y8712" s="1069">
        <f>[5]building!Y8703</f>
        <v>0</v>
      </c>
      <c r="Z8712" s="749">
        <f t="shared" si="743"/>
        <v>0</v>
      </c>
      <c r="AA8712" s="1071"/>
      <c r="AB8712" s="1071"/>
    </row>
    <row r="8713" spans="23:28" ht="70.5" customHeight="1">
      <c r="W8713" s="829">
        <f t="shared" si="741"/>
        <v>0</v>
      </c>
      <c r="X8713" s="828">
        <f t="shared" si="742"/>
        <v>0</v>
      </c>
      <c r="Y8713" s="1069">
        <f>[5]building!Y8704</f>
        <v>0</v>
      </c>
      <c r="Z8713" s="749">
        <f t="shared" si="743"/>
        <v>0</v>
      </c>
      <c r="AA8713" s="1071"/>
      <c r="AB8713" s="1071"/>
    </row>
    <row r="8714" spans="23:28" ht="70.5" customHeight="1">
      <c r="W8714" s="829">
        <f t="shared" si="741"/>
        <v>0</v>
      </c>
      <c r="X8714" s="828">
        <f t="shared" si="742"/>
        <v>0</v>
      </c>
      <c r="Y8714" s="1069">
        <f>[5]building!Y8705</f>
        <v>0</v>
      </c>
      <c r="Z8714" s="749">
        <f t="shared" si="743"/>
        <v>0</v>
      </c>
      <c r="AA8714" s="1071"/>
      <c r="AB8714" s="1071"/>
    </row>
    <row r="8715" spans="23:28" ht="70.5" customHeight="1">
      <c r="W8715" s="829">
        <f t="shared" si="741"/>
        <v>0</v>
      </c>
      <c r="X8715" s="828">
        <f t="shared" si="742"/>
        <v>0</v>
      </c>
      <c r="Y8715" s="1069">
        <f>[5]building!Y8706</f>
        <v>0</v>
      </c>
      <c r="Z8715" s="749">
        <f t="shared" si="743"/>
        <v>0</v>
      </c>
      <c r="AA8715" s="1071"/>
      <c r="AB8715" s="1071"/>
    </row>
    <row r="8716" spans="23:28" ht="70.5" customHeight="1">
      <c r="W8716" s="829">
        <f t="shared" si="741"/>
        <v>0</v>
      </c>
      <c r="X8716" s="828">
        <f t="shared" si="742"/>
        <v>0</v>
      </c>
      <c r="Y8716" s="1069">
        <f>[5]building!Y8707</f>
        <v>0</v>
      </c>
      <c r="Z8716" s="749">
        <f t="shared" si="743"/>
        <v>0</v>
      </c>
      <c r="AA8716" s="1071"/>
      <c r="AB8716" s="1071"/>
    </row>
    <row r="8717" spans="23:28" ht="70.5" customHeight="1">
      <c r="W8717" s="829">
        <f t="shared" si="741"/>
        <v>0</v>
      </c>
      <c r="X8717" s="828">
        <f t="shared" si="742"/>
        <v>0</v>
      </c>
      <c r="Y8717" s="1069">
        <f>[5]building!Y8708</f>
        <v>0</v>
      </c>
      <c r="Z8717" s="749">
        <f t="shared" si="743"/>
        <v>0</v>
      </c>
      <c r="AA8717" s="1071"/>
      <c r="AB8717" s="1071"/>
    </row>
    <row r="8718" spans="23:28" ht="70.5" customHeight="1">
      <c r="W8718" s="829">
        <f t="shared" si="741"/>
        <v>0</v>
      </c>
      <c r="X8718" s="828">
        <f t="shared" si="742"/>
        <v>0</v>
      </c>
      <c r="Y8718" s="1069">
        <f>[5]building!Y8709</f>
        <v>0</v>
      </c>
      <c r="Z8718" s="749">
        <f t="shared" si="743"/>
        <v>0</v>
      </c>
      <c r="AA8718" s="1071"/>
      <c r="AB8718" s="1071"/>
    </row>
    <row r="8719" spans="23:28" ht="70.5" customHeight="1">
      <c r="W8719" s="829">
        <f t="shared" si="741"/>
        <v>0</v>
      </c>
      <c r="X8719" s="828">
        <f t="shared" si="742"/>
        <v>0</v>
      </c>
      <c r="Y8719" s="1069">
        <f>[5]building!Y8710</f>
        <v>0</v>
      </c>
      <c r="Z8719" s="749">
        <f t="shared" si="743"/>
        <v>0</v>
      </c>
      <c r="AA8719" s="1071"/>
      <c r="AB8719" s="1071"/>
    </row>
    <row r="8720" spans="23:28" ht="70.5" customHeight="1">
      <c r="W8720" s="829">
        <f t="shared" si="741"/>
        <v>0</v>
      </c>
      <c r="X8720" s="828">
        <f t="shared" si="742"/>
        <v>0</v>
      </c>
      <c r="Y8720" s="1069">
        <f>[5]building!Y8711</f>
        <v>0</v>
      </c>
      <c r="Z8720" s="749">
        <f t="shared" si="743"/>
        <v>0</v>
      </c>
      <c r="AA8720" s="1071"/>
      <c r="AB8720" s="1071"/>
    </row>
    <row r="8721" spans="23:28" ht="70.5" customHeight="1">
      <c r="W8721" s="829">
        <f t="shared" si="741"/>
        <v>0</v>
      </c>
      <c r="X8721" s="828">
        <f t="shared" si="742"/>
        <v>0</v>
      </c>
      <c r="Y8721" s="1069">
        <f>[5]building!Y8712</f>
        <v>0</v>
      </c>
      <c r="Z8721" s="749">
        <f t="shared" si="743"/>
        <v>0</v>
      </c>
      <c r="AA8721" s="1071"/>
      <c r="AB8721" s="1071"/>
    </row>
    <row r="8722" spans="23:28" ht="70.5" customHeight="1">
      <c r="W8722" s="829">
        <f t="shared" si="741"/>
        <v>0</v>
      </c>
      <c r="X8722" s="828">
        <f t="shared" si="742"/>
        <v>0</v>
      </c>
      <c r="Y8722" s="1069">
        <f>[5]building!Y8713</f>
        <v>0</v>
      </c>
      <c r="Z8722" s="749">
        <f t="shared" si="743"/>
        <v>0</v>
      </c>
      <c r="AA8722" s="1071"/>
      <c r="AB8722" s="1071"/>
    </row>
    <row r="8723" spans="23:28" ht="70.5" customHeight="1">
      <c r="W8723" s="829">
        <f t="shared" si="741"/>
        <v>0</v>
      </c>
      <c r="X8723" s="828">
        <f t="shared" si="742"/>
        <v>0</v>
      </c>
      <c r="Y8723" s="1069">
        <f>[5]building!Y8714</f>
        <v>0</v>
      </c>
      <c r="Z8723" s="749">
        <f t="shared" si="743"/>
        <v>0</v>
      </c>
      <c r="AA8723" s="1071"/>
      <c r="AB8723" s="1071"/>
    </row>
    <row r="8724" spans="23:28" ht="70.5" customHeight="1">
      <c r="W8724" s="829">
        <f t="shared" si="741"/>
        <v>0</v>
      </c>
      <c r="X8724" s="828">
        <f t="shared" si="742"/>
        <v>0</v>
      </c>
      <c r="Y8724" s="1069">
        <f>[5]building!Y8715</f>
        <v>0</v>
      </c>
      <c r="Z8724" s="749">
        <f t="shared" si="743"/>
        <v>0</v>
      </c>
      <c r="AA8724" s="1071"/>
      <c r="AB8724" s="1071"/>
    </row>
    <row r="8725" spans="23:28" ht="70.5" customHeight="1">
      <c r="W8725" s="829">
        <f t="shared" si="741"/>
        <v>0</v>
      </c>
      <c r="X8725" s="828">
        <f t="shared" si="742"/>
        <v>0</v>
      </c>
      <c r="Y8725" s="1069">
        <f>[5]building!Y8716</f>
        <v>0</v>
      </c>
      <c r="Z8725" s="749">
        <f t="shared" si="743"/>
        <v>0</v>
      </c>
      <c r="AA8725" s="1071"/>
      <c r="AB8725" s="1071"/>
    </row>
    <row r="8726" spans="23:28" ht="70.5" customHeight="1">
      <c r="W8726" s="829">
        <f t="shared" si="741"/>
        <v>0</v>
      </c>
      <c r="X8726" s="828">
        <f t="shared" si="742"/>
        <v>0</v>
      </c>
      <c r="Y8726" s="1069">
        <f>[5]building!Y8717</f>
        <v>0</v>
      </c>
      <c r="Z8726" s="749">
        <f t="shared" si="743"/>
        <v>0</v>
      </c>
      <c r="AA8726" s="1071"/>
      <c r="AB8726" s="1071"/>
    </row>
    <row r="8727" spans="23:28" ht="70.5" customHeight="1">
      <c r="W8727" s="829">
        <f t="shared" si="741"/>
        <v>0</v>
      </c>
      <c r="X8727" s="828">
        <f t="shared" si="742"/>
        <v>0</v>
      </c>
      <c r="Y8727" s="1069">
        <f>[5]building!Y8718</f>
        <v>0</v>
      </c>
      <c r="Z8727" s="749">
        <f t="shared" si="743"/>
        <v>0</v>
      </c>
      <c r="AA8727" s="1071"/>
      <c r="AB8727" s="1071"/>
    </row>
    <row r="8728" spans="23:28" ht="70.5" customHeight="1">
      <c r="W8728" s="829">
        <f t="shared" si="741"/>
        <v>0</v>
      </c>
      <c r="X8728" s="828">
        <f t="shared" si="742"/>
        <v>0</v>
      </c>
      <c r="Y8728" s="1069">
        <f>[5]building!Y8719</f>
        <v>0</v>
      </c>
      <c r="Z8728" s="749">
        <f t="shared" si="743"/>
        <v>0</v>
      </c>
      <c r="AA8728" s="1071"/>
      <c r="AB8728" s="1071"/>
    </row>
    <row r="8729" spans="23:28" ht="70.5" customHeight="1">
      <c r="W8729" s="829">
        <f t="shared" si="741"/>
        <v>0</v>
      </c>
      <c r="X8729" s="828">
        <f t="shared" si="742"/>
        <v>0</v>
      </c>
      <c r="Y8729" s="1069">
        <f>[5]building!Y8720</f>
        <v>0</v>
      </c>
      <c r="Z8729" s="749">
        <f t="shared" si="743"/>
        <v>0</v>
      </c>
      <c r="AA8729" s="1071"/>
      <c r="AB8729" s="1071"/>
    </row>
    <row r="8730" spans="23:28" ht="70.5" customHeight="1">
      <c r="W8730" s="829">
        <f t="shared" si="741"/>
        <v>0</v>
      </c>
      <c r="X8730" s="828">
        <f t="shared" si="742"/>
        <v>0</v>
      </c>
      <c r="Y8730" s="1069">
        <f>[5]building!Y8721</f>
        <v>0</v>
      </c>
      <c r="Z8730" s="749">
        <f t="shared" si="743"/>
        <v>0</v>
      </c>
      <c r="AA8730" s="1071"/>
      <c r="AB8730" s="1071"/>
    </row>
    <row r="8731" spans="23:28" ht="70.5" customHeight="1">
      <c r="W8731" s="829">
        <f t="shared" si="741"/>
        <v>0</v>
      </c>
      <c r="X8731" s="828">
        <f t="shared" si="742"/>
        <v>0</v>
      </c>
      <c r="Y8731" s="1069">
        <f>[5]building!Y8722</f>
        <v>0</v>
      </c>
      <c r="Z8731" s="749">
        <f t="shared" si="743"/>
        <v>0</v>
      </c>
      <c r="AA8731" s="1071"/>
      <c r="AB8731" s="1071"/>
    </row>
    <row r="8732" spans="23:28" ht="70.5" customHeight="1">
      <c r="W8732" s="829">
        <f t="shared" si="741"/>
        <v>0</v>
      </c>
      <c r="X8732" s="828">
        <f t="shared" si="742"/>
        <v>0</v>
      </c>
      <c r="Y8732" s="1069">
        <f>[5]building!Y8723</f>
        <v>0</v>
      </c>
      <c r="Z8732" s="749">
        <f t="shared" si="743"/>
        <v>0</v>
      </c>
      <c r="AA8732" s="1071"/>
      <c r="AB8732" s="1071"/>
    </row>
    <row r="8733" spans="23:28" ht="70.5" customHeight="1">
      <c r="W8733" s="829">
        <f t="shared" si="741"/>
        <v>0</v>
      </c>
      <c r="X8733" s="828">
        <f t="shared" si="742"/>
        <v>0</v>
      </c>
      <c r="Y8733" s="1069">
        <f>[5]building!Y8724</f>
        <v>0</v>
      </c>
      <c r="Z8733" s="749">
        <f t="shared" si="743"/>
        <v>0</v>
      </c>
      <c r="AA8733" s="1071"/>
      <c r="AB8733" s="1071"/>
    </row>
    <row r="8734" spans="23:28" ht="70.5" customHeight="1">
      <c r="W8734" s="829">
        <f t="shared" ref="W8734:W8797" si="744">G8734+I8734+K8734+M8734+O8734+Q8734+S8734+U8734</f>
        <v>0</v>
      </c>
      <c r="X8734" s="828">
        <f t="shared" ref="X8734:X8797" si="745">W8734*C8734</f>
        <v>0</v>
      </c>
      <c r="Y8734" s="1069">
        <f>[5]building!Y8725</f>
        <v>0</v>
      </c>
      <c r="Z8734" s="749">
        <f t="shared" ref="Z8734:Z8797" si="746">Y8734*C8734</f>
        <v>0</v>
      </c>
      <c r="AA8734" s="1071"/>
      <c r="AB8734" s="1071"/>
    </row>
    <row r="8735" spans="23:28" ht="70.5" customHeight="1">
      <c r="W8735" s="829">
        <f t="shared" si="744"/>
        <v>0</v>
      </c>
      <c r="X8735" s="828">
        <f t="shared" si="745"/>
        <v>0</v>
      </c>
      <c r="Y8735" s="1069">
        <f>[5]building!Y8726</f>
        <v>0</v>
      </c>
      <c r="Z8735" s="749">
        <f t="shared" si="746"/>
        <v>0</v>
      </c>
      <c r="AA8735" s="1071"/>
      <c r="AB8735" s="1071"/>
    </row>
    <row r="8736" spans="23:28" ht="70.5" customHeight="1">
      <c r="W8736" s="829">
        <f t="shared" si="744"/>
        <v>0</v>
      </c>
      <c r="X8736" s="828">
        <f t="shared" si="745"/>
        <v>0</v>
      </c>
      <c r="Y8736" s="1069">
        <f>[5]building!Y8727</f>
        <v>0</v>
      </c>
      <c r="Z8736" s="749">
        <f t="shared" si="746"/>
        <v>0</v>
      </c>
      <c r="AA8736" s="1071"/>
      <c r="AB8736" s="1071"/>
    </row>
    <row r="8737" spans="23:28" ht="70.5" customHeight="1">
      <c r="W8737" s="829">
        <f t="shared" si="744"/>
        <v>0</v>
      </c>
      <c r="X8737" s="828">
        <f t="shared" si="745"/>
        <v>0</v>
      </c>
      <c r="Y8737" s="1069">
        <f>[5]building!Y8728</f>
        <v>0</v>
      </c>
      <c r="Z8737" s="749">
        <f t="shared" si="746"/>
        <v>0</v>
      </c>
      <c r="AA8737" s="1071"/>
      <c r="AB8737" s="1071"/>
    </row>
    <row r="8738" spans="23:28" ht="70.5" customHeight="1">
      <c r="W8738" s="829">
        <f t="shared" si="744"/>
        <v>0</v>
      </c>
      <c r="X8738" s="828">
        <f t="shared" si="745"/>
        <v>0</v>
      </c>
      <c r="Y8738" s="1069">
        <f>[5]building!Y8729</f>
        <v>0</v>
      </c>
      <c r="Z8738" s="749">
        <f t="shared" si="746"/>
        <v>0</v>
      </c>
      <c r="AA8738" s="1071"/>
      <c r="AB8738" s="1071"/>
    </row>
    <row r="8739" spans="23:28" ht="70.5" customHeight="1">
      <c r="W8739" s="829">
        <f t="shared" si="744"/>
        <v>0</v>
      </c>
      <c r="X8739" s="828">
        <f t="shared" si="745"/>
        <v>0</v>
      </c>
      <c r="Y8739" s="1069">
        <f>[5]building!Y8730</f>
        <v>0</v>
      </c>
      <c r="Z8739" s="749">
        <f t="shared" si="746"/>
        <v>0</v>
      </c>
      <c r="AA8739" s="1071"/>
      <c r="AB8739" s="1071"/>
    </row>
    <row r="8740" spans="23:28" ht="70.5" customHeight="1">
      <c r="W8740" s="829">
        <f t="shared" si="744"/>
        <v>0</v>
      </c>
      <c r="X8740" s="828">
        <f t="shared" si="745"/>
        <v>0</v>
      </c>
      <c r="Y8740" s="1069">
        <f>[5]building!Y8731</f>
        <v>0</v>
      </c>
      <c r="Z8740" s="749">
        <f t="shared" si="746"/>
        <v>0</v>
      </c>
      <c r="AA8740" s="1071"/>
      <c r="AB8740" s="1071"/>
    </row>
    <row r="8741" spans="23:28" ht="70.5" customHeight="1">
      <c r="W8741" s="829">
        <f t="shared" si="744"/>
        <v>0</v>
      </c>
      <c r="X8741" s="828">
        <f t="shared" si="745"/>
        <v>0</v>
      </c>
      <c r="Y8741" s="1069">
        <f>[5]building!Y8732</f>
        <v>0</v>
      </c>
      <c r="Z8741" s="749">
        <f t="shared" si="746"/>
        <v>0</v>
      </c>
      <c r="AA8741" s="1071"/>
      <c r="AB8741" s="1071"/>
    </row>
    <row r="8742" spans="23:28" ht="70.5" customHeight="1">
      <c r="W8742" s="829">
        <f t="shared" si="744"/>
        <v>0</v>
      </c>
      <c r="X8742" s="828">
        <f t="shared" si="745"/>
        <v>0</v>
      </c>
      <c r="Y8742" s="1069">
        <f>[5]building!Y8733</f>
        <v>0</v>
      </c>
      <c r="Z8742" s="749">
        <f t="shared" si="746"/>
        <v>0</v>
      </c>
      <c r="AA8742" s="1071"/>
      <c r="AB8742" s="1071"/>
    </row>
    <row r="8743" spans="23:28" ht="70.5" customHeight="1">
      <c r="W8743" s="829">
        <f t="shared" si="744"/>
        <v>0</v>
      </c>
      <c r="X8743" s="828">
        <f t="shared" si="745"/>
        <v>0</v>
      </c>
      <c r="Y8743" s="1069">
        <f>[5]building!Y8734</f>
        <v>0</v>
      </c>
      <c r="Z8743" s="749">
        <f t="shared" si="746"/>
        <v>0</v>
      </c>
      <c r="AA8743" s="1071"/>
      <c r="AB8743" s="1071"/>
    </row>
    <row r="8744" spans="23:28" ht="70.5" customHeight="1">
      <c r="W8744" s="829">
        <f t="shared" si="744"/>
        <v>0</v>
      </c>
      <c r="X8744" s="828">
        <f t="shared" si="745"/>
        <v>0</v>
      </c>
      <c r="Y8744" s="1069">
        <f>[5]building!Y8735</f>
        <v>0</v>
      </c>
      <c r="Z8744" s="749">
        <f t="shared" si="746"/>
        <v>0</v>
      </c>
      <c r="AA8744" s="1071"/>
      <c r="AB8744" s="1071"/>
    </row>
    <row r="8745" spans="23:28" ht="70.5" customHeight="1">
      <c r="W8745" s="829">
        <f t="shared" si="744"/>
        <v>0</v>
      </c>
      <c r="X8745" s="828">
        <f t="shared" si="745"/>
        <v>0</v>
      </c>
      <c r="Y8745" s="1069">
        <f>[5]building!Y8736</f>
        <v>0</v>
      </c>
      <c r="Z8745" s="749">
        <f t="shared" si="746"/>
        <v>0</v>
      </c>
      <c r="AA8745" s="1071"/>
      <c r="AB8745" s="1071"/>
    </row>
    <row r="8746" spans="23:28" ht="70.5" customHeight="1">
      <c r="W8746" s="829">
        <f t="shared" si="744"/>
        <v>0</v>
      </c>
      <c r="X8746" s="828">
        <f t="shared" si="745"/>
        <v>0</v>
      </c>
      <c r="Y8746" s="1069">
        <f>[5]building!Y8737</f>
        <v>0</v>
      </c>
      <c r="Z8746" s="749">
        <f t="shared" si="746"/>
        <v>0</v>
      </c>
      <c r="AA8746" s="1071"/>
      <c r="AB8746" s="1071"/>
    </row>
    <row r="8747" spans="23:28" ht="70.5" customHeight="1">
      <c r="W8747" s="829">
        <f t="shared" si="744"/>
        <v>0</v>
      </c>
      <c r="X8747" s="828">
        <f t="shared" si="745"/>
        <v>0</v>
      </c>
      <c r="Y8747" s="1069">
        <f>[5]building!Y8738</f>
        <v>0</v>
      </c>
      <c r="Z8747" s="749">
        <f t="shared" si="746"/>
        <v>0</v>
      </c>
      <c r="AA8747" s="1071"/>
      <c r="AB8747" s="1071"/>
    </row>
    <row r="8748" spans="23:28" ht="70.5" customHeight="1">
      <c r="W8748" s="829">
        <f t="shared" si="744"/>
        <v>0</v>
      </c>
      <c r="X8748" s="828">
        <f t="shared" si="745"/>
        <v>0</v>
      </c>
      <c r="Y8748" s="1069">
        <f>[5]building!Y8739</f>
        <v>0</v>
      </c>
      <c r="Z8748" s="749">
        <f t="shared" si="746"/>
        <v>0</v>
      </c>
      <c r="AA8748" s="1071"/>
      <c r="AB8748" s="1071"/>
    </row>
    <row r="8749" spans="23:28" ht="70.5" customHeight="1">
      <c r="W8749" s="829">
        <f t="shared" si="744"/>
        <v>0</v>
      </c>
      <c r="X8749" s="828">
        <f t="shared" si="745"/>
        <v>0</v>
      </c>
      <c r="Y8749" s="1069">
        <f>[5]building!Y8740</f>
        <v>0</v>
      </c>
      <c r="Z8749" s="749">
        <f t="shared" si="746"/>
        <v>0</v>
      </c>
      <c r="AA8749" s="1071"/>
      <c r="AB8749" s="1071"/>
    </row>
    <row r="8750" spans="23:28" ht="70.5" customHeight="1">
      <c r="W8750" s="829">
        <f t="shared" si="744"/>
        <v>0</v>
      </c>
      <c r="X8750" s="828">
        <f t="shared" si="745"/>
        <v>0</v>
      </c>
      <c r="Y8750" s="1069">
        <f>[5]building!Y8741</f>
        <v>0</v>
      </c>
      <c r="Z8750" s="749">
        <f t="shared" si="746"/>
        <v>0</v>
      </c>
      <c r="AA8750" s="1071"/>
      <c r="AB8750" s="1071"/>
    </row>
    <row r="8751" spans="23:28" ht="70.5" customHeight="1">
      <c r="W8751" s="829">
        <f t="shared" si="744"/>
        <v>0</v>
      </c>
      <c r="X8751" s="828">
        <f t="shared" si="745"/>
        <v>0</v>
      </c>
      <c r="Y8751" s="1069">
        <f>[5]building!Y8742</f>
        <v>0</v>
      </c>
      <c r="Z8751" s="749">
        <f t="shared" si="746"/>
        <v>0</v>
      </c>
      <c r="AA8751" s="1071"/>
      <c r="AB8751" s="1071"/>
    </row>
    <row r="8752" spans="23:28" ht="70.5" customHeight="1">
      <c r="W8752" s="829">
        <f t="shared" si="744"/>
        <v>0</v>
      </c>
      <c r="X8752" s="828">
        <f t="shared" si="745"/>
        <v>0</v>
      </c>
      <c r="Y8752" s="1069">
        <f>[5]building!Y8743</f>
        <v>0</v>
      </c>
      <c r="Z8752" s="749">
        <f t="shared" si="746"/>
        <v>0</v>
      </c>
      <c r="AA8752" s="1071"/>
      <c r="AB8752" s="1071"/>
    </row>
    <row r="8753" spans="23:28" ht="70.5" customHeight="1">
      <c r="W8753" s="829">
        <f t="shared" si="744"/>
        <v>0</v>
      </c>
      <c r="X8753" s="828">
        <f t="shared" si="745"/>
        <v>0</v>
      </c>
      <c r="Y8753" s="1069">
        <f>[5]building!Y8744</f>
        <v>0</v>
      </c>
      <c r="Z8753" s="749">
        <f t="shared" si="746"/>
        <v>0</v>
      </c>
      <c r="AA8753" s="1071"/>
      <c r="AB8753" s="1071"/>
    </row>
    <row r="8754" spans="23:28" ht="70.5" customHeight="1">
      <c r="W8754" s="829">
        <f t="shared" si="744"/>
        <v>0</v>
      </c>
      <c r="X8754" s="828">
        <f t="shared" si="745"/>
        <v>0</v>
      </c>
      <c r="Y8754" s="1069">
        <f>[5]building!Y8745</f>
        <v>0</v>
      </c>
      <c r="Z8754" s="749">
        <f t="shared" si="746"/>
        <v>0</v>
      </c>
      <c r="AA8754" s="1071"/>
      <c r="AB8754" s="1071"/>
    </row>
    <row r="8755" spans="23:28" ht="70.5" customHeight="1">
      <c r="W8755" s="829">
        <f t="shared" si="744"/>
        <v>0</v>
      </c>
      <c r="X8755" s="828">
        <f t="shared" si="745"/>
        <v>0</v>
      </c>
      <c r="Y8755" s="1069">
        <f>[5]building!Y8746</f>
        <v>0</v>
      </c>
      <c r="Z8755" s="749">
        <f t="shared" si="746"/>
        <v>0</v>
      </c>
      <c r="AA8755" s="1071"/>
      <c r="AB8755" s="1071"/>
    </row>
    <row r="8756" spans="23:28" ht="70.5" customHeight="1">
      <c r="W8756" s="829">
        <f t="shared" si="744"/>
        <v>0</v>
      </c>
      <c r="X8756" s="828">
        <f t="shared" si="745"/>
        <v>0</v>
      </c>
      <c r="Y8756" s="1069">
        <f>[5]building!Y8747</f>
        <v>0</v>
      </c>
      <c r="Z8756" s="749">
        <f t="shared" si="746"/>
        <v>0</v>
      </c>
      <c r="AA8756" s="1071"/>
      <c r="AB8756" s="1071"/>
    </row>
    <row r="8757" spans="23:28" ht="70.5" customHeight="1">
      <c r="W8757" s="829">
        <f t="shared" si="744"/>
        <v>0</v>
      </c>
      <c r="X8757" s="828">
        <f t="shared" si="745"/>
        <v>0</v>
      </c>
      <c r="Y8757" s="1069">
        <f>[5]building!Y8748</f>
        <v>0</v>
      </c>
      <c r="Z8757" s="749">
        <f t="shared" si="746"/>
        <v>0</v>
      </c>
      <c r="AA8757" s="1071"/>
      <c r="AB8757" s="1071"/>
    </row>
    <row r="8758" spans="23:28" ht="70.5" customHeight="1">
      <c r="W8758" s="829">
        <f t="shared" si="744"/>
        <v>0</v>
      </c>
      <c r="X8758" s="828">
        <f t="shared" si="745"/>
        <v>0</v>
      </c>
      <c r="Y8758" s="1069">
        <f>[5]building!Y8749</f>
        <v>0</v>
      </c>
      <c r="Z8758" s="749">
        <f t="shared" si="746"/>
        <v>0</v>
      </c>
      <c r="AA8758" s="1071"/>
      <c r="AB8758" s="1071"/>
    </row>
    <row r="8759" spans="23:28" ht="70.5" customHeight="1">
      <c r="W8759" s="829">
        <f t="shared" si="744"/>
        <v>0</v>
      </c>
      <c r="X8759" s="828">
        <f t="shared" si="745"/>
        <v>0</v>
      </c>
      <c r="Y8759" s="1069">
        <f>[5]building!Y8750</f>
        <v>0</v>
      </c>
      <c r="Z8759" s="749">
        <f t="shared" si="746"/>
        <v>0</v>
      </c>
      <c r="AA8759" s="1071"/>
      <c r="AB8759" s="1071"/>
    </row>
    <row r="8760" spans="23:28" ht="70.5" customHeight="1">
      <c r="W8760" s="829">
        <f t="shared" si="744"/>
        <v>0</v>
      </c>
      <c r="X8760" s="828">
        <f t="shared" si="745"/>
        <v>0</v>
      </c>
      <c r="Y8760" s="1069">
        <f>[5]building!Y8751</f>
        <v>0</v>
      </c>
      <c r="Z8760" s="749">
        <f t="shared" si="746"/>
        <v>0</v>
      </c>
      <c r="AA8760" s="1071"/>
      <c r="AB8760" s="1071"/>
    </row>
    <row r="8761" spans="23:28" ht="70.5" customHeight="1">
      <c r="W8761" s="829">
        <f t="shared" si="744"/>
        <v>0</v>
      </c>
      <c r="X8761" s="828">
        <f t="shared" si="745"/>
        <v>0</v>
      </c>
      <c r="Y8761" s="1069">
        <f>[5]building!Y8752</f>
        <v>0</v>
      </c>
      <c r="Z8761" s="749">
        <f t="shared" si="746"/>
        <v>0</v>
      </c>
      <c r="AA8761" s="1071"/>
      <c r="AB8761" s="1071"/>
    </row>
    <row r="8762" spans="23:28" ht="70.5" customHeight="1">
      <c r="W8762" s="829">
        <f t="shared" si="744"/>
        <v>0</v>
      </c>
      <c r="X8762" s="828">
        <f t="shared" si="745"/>
        <v>0</v>
      </c>
      <c r="Y8762" s="1069">
        <f>[5]building!Y8753</f>
        <v>0</v>
      </c>
      <c r="Z8762" s="749">
        <f t="shared" si="746"/>
        <v>0</v>
      </c>
      <c r="AA8762" s="1071"/>
      <c r="AB8762" s="1071"/>
    </row>
    <row r="8763" spans="23:28" ht="70.5" customHeight="1">
      <c r="W8763" s="829">
        <f t="shared" si="744"/>
        <v>0</v>
      </c>
      <c r="X8763" s="828">
        <f t="shared" si="745"/>
        <v>0</v>
      </c>
      <c r="Y8763" s="1069">
        <f>[5]building!Y8754</f>
        <v>0</v>
      </c>
      <c r="Z8763" s="749">
        <f t="shared" si="746"/>
        <v>0</v>
      </c>
      <c r="AA8763" s="1071"/>
      <c r="AB8763" s="1071"/>
    </row>
    <row r="8764" spans="23:28" ht="70.5" customHeight="1">
      <c r="W8764" s="829">
        <f t="shared" si="744"/>
        <v>0</v>
      </c>
      <c r="X8764" s="828">
        <f t="shared" si="745"/>
        <v>0</v>
      </c>
      <c r="Y8764" s="1069">
        <f>[5]building!Y8755</f>
        <v>0</v>
      </c>
      <c r="Z8764" s="749">
        <f t="shared" si="746"/>
        <v>0</v>
      </c>
      <c r="AA8764" s="1071"/>
      <c r="AB8764" s="1071"/>
    </row>
    <row r="8765" spans="23:28" ht="70.5" customHeight="1">
      <c r="W8765" s="829">
        <f t="shared" si="744"/>
        <v>0</v>
      </c>
      <c r="X8765" s="828">
        <f t="shared" si="745"/>
        <v>0</v>
      </c>
      <c r="Y8765" s="1069">
        <f>[5]building!Y8756</f>
        <v>0</v>
      </c>
      <c r="Z8765" s="749">
        <f t="shared" si="746"/>
        <v>0</v>
      </c>
      <c r="AA8765" s="1071"/>
      <c r="AB8765" s="1071"/>
    </row>
    <row r="8766" spans="23:28" ht="70.5" customHeight="1">
      <c r="W8766" s="829">
        <f t="shared" si="744"/>
        <v>0</v>
      </c>
      <c r="X8766" s="828">
        <f t="shared" si="745"/>
        <v>0</v>
      </c>
      <c r="Y8766" s="1069">
        <f>[5]building!Y8757</f>
        <v>0</v>
      </c>
      <c r="Z8766" s="749">
        <f t="shared" si="746"/>
        <v>0</v>
      </c>
      <c r="AA8766" s="1071"/>
      <c r="AB8766" s="1071"/>
    </row>
    <row r="8767" spans="23:28" ht="70.5" customHeight="1">
      <c r="W8767" s="829">
        <f t="shared" si="744"/>
        <v>0</v>
      </c>
      <c r="X8767" s="828">
        <f t="shared" si="745"/>
        <v>0</v>
      </c>
      <c r="Y8767" s="1069">
        <f>[5]building!Y8758</f>
        <v>0</v>
      </c>
      <c r="Z8767" s="749">
        <f t="shared" si="746"/>
        <v>0</v>
      </c>
      <c r="AA8767" s="1071"/>
      <c r="AB8767" s="1071"/>
    </row>
    <row r="8768" spans="23:28" ht="70.5" customHeight="1">
      <c r="W8768" s="829">
        <f t="shared" si="744"/>
        <v>0</v>
      </c>
      <c r="X8768" s="828">
        <f t="shared" si="745"/>
        <v>0</v>
      </c>
      <c r="Y8768" s="1069">
        <f>[5]building!Y8759</f>
        <v>0</v>
      </c>
      <c r="Z8768" s="749">
        <f t="shared" si="746"/>
        <v>0</v>
      </c>
      <c r="AA8768" s="1071"/>
      <c r="AB8768" s="1071"/>
    </row>
    <row r="8769" spans="23:28" ht="70.5" customHeight="1">
      <c r="W8769" s="829">
        <f t="shared" si="744"/>
        <v>0</v>
      </c>
      <c r="X8769" s="828">
        <f t="shared" si="745"/>
        <v>0</v>
      </c>
      <c r="Y8769" s="1069">
        <f>[5]building!Y8760</f>
        <v>0</v>
      </c>
      <c r="Z8769" s="749">
        <f t="shared" si="746"/>
        <v>0</v>
      </c>
      <c r="AA8769" s="1071"/>
      <c r="AB8769" s="1071"/>
    </row>
    <row r="8770" spans="23:28" ht="70.5" customHeight="1">
      <c r="W8770" s="829">
        <f t="shared" si="744"/>
        <v>0</v>
      </c>
      <c r="X8770" s="828">
        <f t="shared" si="745"/>
        <v>0</v>
      </c>
      <c r="Y8770" s="1069">
        <f>[5]building!Y8761</f>
        <v>0</v>
      </c>
      <c r="Z8770" s="749">
        <f t="shared" si="746"/>
        <v>0</v>
      </c>
      <c r="AA8770" s="1071"/>
      <c r="AB8770" s="1071"/>
    </row>
    <row r="8771" spans="23:28" ht="70.5" customHeight="1">
      <c r="W8771" s="829">
        <f t="shared" si="744"/>
        <v>0</v>
      </c>
      <c r="X8771" s="828">
        <f t="shared" si="745"/>
        <v>0</v>
      </c>
      <c r="Y8771" s="1069">
        <f>[5]building!Y8762</f>
        <v>0</v>
      </c>
      <c r="Z8771" s="749">
        <f t="shared" si="746"/>
        <v>0</v>
      </c>
      <c r="AA8771" s="1071"/>
      <c r="AB8771" s="1071"/>
    </row>
    <row r="8772" spans="23:28" ht="70.5" customHeight="1">
      <c r="W8772" s="829">
        <f t="shared" si="744"/>
        <v>0</v>
      </c>
      <c r="X8772" s="828">
        <f t="shared" si="745"/>
        <v>0</v>
      </c>
      <c r="Y8772" s="1069">
        <f>[5]building!Y8763</f>
        <v>0</v>
      </c>
      <c r="Z8772" s="749">
        <f t="shared" si="746"/>
        <v>0</v>
      </c>
      <c r="AA8772" s="1071"/>
      <c r="AB8772" s="1071"/>
    </row>
    <row r="8773" spans="23:28" ht="70.5" customHeight="1">
      <c r="W8773" s="829">
        <f t="shared" si="744"/>
        <v>0</v>
      </c>
      <c r="X8773" s="828">
        <f t="shared" si="745"/>
        <v>0</v>
      </c>
      <c r="Y8773" s="1069">
        <f>[5]building!Y8764</f>
        <v>0</v>
      </c>
      <c r="Z8773" s="749">
        <f t="shared" si="746"/>
        <v>0</v>
      </c>
      <c r="AA8773" s="1071"/>
      <c r="AB8773" s="1071"/>
    </row>
    <row r="8774" spans="23:28" ht="70.5" customHeight="1">
      <c r="W8774" s="829">
        <f t="shared" si="744"/>
        <v>0</v>
      </c>
      <c r="X8774" s="828">
        <f t="shared" si="745"/>
        <v>0</v>
      </c>
      <c r="Y8774" s="1069">
        <f>[5]building!Y8765</f>
        <v>0</v>
      </c>
      <c r="Z8774" s="749">
        <f t="shared" si="746"/>
        <v>0</v>
      </c>
      <c r="AA8774" s="1071"/>
      <c r="AB8774" s="1071"/>
    </row>
    <row r="8775" spans="23:28" ht="70.5" customHeight="1">
      <c r="W8775" s="829">
        <f t="shared" si="744"/>
        <v>0</v>
      </c>
      <c r="X8775" s="828">
        <f t="shared" si="745"/>
        <v>0</v>
      </c>
      <c r="Y8775" s="1069">
        <f>[5]building!Y8766</f>
        <v>0</v>
      </c>
      <c r="Z8775" s="749">
        <f t="shared" si="746"/>
        <v>0</v>
      </c>
      <c r="AA8775" s="1071"/>
      <c r="AB8775" s="1071"/>
    </row>
    <row r="8776" spans="23:28" ht="70.5" customHeight="1">
      <c r="W8776" s="829">
        <f t="shared" si="744"/>
        <v>0</v>
      </c>
      <c r="X8776" s="828">
        <f t="shared" si="745"/>
        <v>0</v>
      </c>
      <c r="Y8776" s="1069">
        <f>[5]building!Y8767</f>
        <v>0</v>
      </c>
      <c r="Z8776" s="749">
        <f t="shared" si="746"/>
        <v>0</v>
      </c>
      <c r="AA8776" s="1071"/>
      <c r="AB8776" s="1071"/>
    </row>
    <row r="8777" spans="23:28" ht="70.5" customHeight="1">
      <c r="W8777" s="829">
        <f t="shared" si="744"/>
        <v>0</v>
      </c>
      <c r="X8777" s="828">
        <f t="shared" si="745"/>
        <v>0</v>
      </c>
      <c r="Y8777" s="1069">
        <f>[5]building!Y8768</f>
        <v>0</v>
      </c>
      <c r="Z8777" s="749">
        <f t="shared" si="746"/>
        <v>0</v>
      </c>
      <c r="AA8777" s="1071"/>
      <c r="AB8777" s="1071"/>
    </row>
    <row r="8778" spans="23:28" ht="70.5" customHeight="1">
      <c r="W8778" s="829">
        <f t="shared" si="744"/>
        <v>0</v>
      </c>
      <c r="X8778" s="828">
        <f t="shared" si="745"/>
        <v>0</v>
      </c>
      <c r="Y8778" s="1069">
        <f>[5]building!Y8769</f>
        <v>0</v>
      </c>
      <c r="Z8778" s="749">
        <f t="shared" si="746"/>
        <v>0</v>
      </c>
      <c r="AA8778" s="1071"/>
      <c r="AB8778" s="1071"/>
    </row>
    <row r="8779" spans="23:28" ht="70.5" customHeight="1">
      <c r="W8779" s="829">
        <f t="shared" si="744"/>
        <v>0</v>
      </c>
      <c r="X8779" s="828">
        <f t="shared" si="745"/>
        <v>0</v>
      </c>
      <c r="Y8779" s="1069">
        <f>[5]building!Y8770</f>
        <v>0</v>
      </c>
      <c r="Z8779" s="749">
        <f t="shared" si="746"/>
        <v>0</v>
      </c>
      <c r="AA8779" s="1071"/>
      <c r="AB8779" s="1071"/>
    </row>
    <row r="8780" spans="23:28" ht="70.5" customHeight="1">
      <c r="W8780" s="829">
        <f t="shared" si="744"/>
        <v>0</v>
      </c>
      <c r="X8780" s="828">
        <f t="shared" si="745"/>
        <v>0</v>
      </c>
      <c r="Y8780" s="1069">
        <f>[5]building!Y8771</f>
        <v>0</v>
      </c>
      <c r="Z8780" s="749">
        <f t="shared" si="746"/>
        <v>0</v>
      </c>
      <c r="AA8780" s="1071"/>
      <c r="AB8780" s="1071"/>
    </row>
    <row r="8781" spans="23:28" ht="70.5" customHeight="1">
      <c r="W8781" s="829">
        <f t="shared" si="744"/>
        <v>0</v>
      </c>
      <c r="X8781" s="828">
        <f t="shared" si="745"/>
        <v>0</v>
      </c>
      <c r="Y8781" s="1069">
        <f>[5]building!Y8772</f>
        <v>0</v>
      </c>
      <c r="Z8781" s="749">
        <f t="shared" si="746"/>
        <v>0</v>
      </c>
      <c r="AA8781" s="1071"/>
      <c r="AB8781" s="1071"/>
    </row>
    <row r="8782" spans="23:28" ht="70.5" customHeight="1">
      <c r="W8782" s="829">
        <f t="shared" si="744"/>
        <v>0</v>
      </c>
      <c r="X8782" s="828">
        <f t="shared" si="745"/>
        <v>0</v>
      </c>
      <c r="Y8782" s="1069">
        <f>[5]building!Y8773</f>
        <v>0</v>
      </c>
      <c r="Z8782" s="749">
        <f t="shared" si="746"/>
        <v>0</v>
      </c>
      <c r="AA8782" s="1071"/>
      <c r="AB8782" s="1071"/>
    </row>
    <row r="8783" spans="23:28" ht="70.5" customHeight="1">
      <c r="W8783" s="829">
        <f t="shared" si="744"/>
        <v>0</v>
      </c>
      <c r="X8783" s="828">
        <f t="shared" si="745"/>
        <v>0</v>
      </c>
      <c r="Y8783" s="1069">
        <f>[5]building!Y8774</f>
        <v>0</v>
      </c>
      <c r="Z8783" s="749">
        <f t="shared" si="746"/>
        <v>0</v>
      </c>
      <c r="AA8783" s="1071"/>
      <c r="AB8783" s="1071"/>
    </row>
    <row r="8784" spans="23:28" ht="70.5" customHeight="1">
      <c r="W8784" s="829">
        <f t="shared" si="744"/>
        <v>0</v>
      </c>
      <c r="X8784" s="828">
        <f t="shared" si="745"/>
        <v>0</v>
      </c>
      <c r="Y8784" s="1069">
        <f>[5]building!Y8775</f>
        <v>0</v>
      </c>
      <c r="Z8784" s="749">
        <f t="shared" si="746"/>
        <v>0</v>
      </c>
      <c r="AA8784" s="1071"/>
      <c r="AB8784" s="1071"/>
    </row>
    <row r="8785" spans="23:28" ht="70.5" customHeight="1">
      <c r="W8785" s="829">
        <f t="shared" si="744"/>
        <v>0</v>
      </c>
      <c r="X8785" s="828">
        <f t="shared" si="745"/>
        <v>0</v>
      </c>
      <c r="Y8785" s="1069">
        <f>[5]building!Y8776</f>
        <v>0</v>
      </c>
      <c r="Z8785" s="749">
        <f t="shared" si="746"/>
        <v>0</v>
      </c>
      <c r="AA8785" s="1071"/>
      <c r="AB8785" s="1071"/>
    </row>
    <row r="8786" spans="23:28" ht="70.5" customHeight="1">
      <c r="W8786" s="829">
        <f t="shared" si="744"/>
        <v>0</v>
      </c>
      <c r="X8786" s="828">
        <f t="shared" si="745"/>
        <v>0</v>
      </c>
      <c r="Y8786" s="1069">
        <f>[5]building!Y8777</f>
        <v>0</v>
      </c>
      <c r="Z8786" s="749">
        <f t="shared" si="746"/>
        <v>0</v>
      </c>
      <c r="AA8786" s="1071"/>
      <c r="AB8786" s="1071"/>
    </row>
    <row r="8787" spans="23:28" ht="70.5" customHeight="1">
      <c r="W8787" s="829">
        <f t="shared" si="744"/>
        <v>0</v>
      </c>
      <c r="X8787" s="828">
        <f t="shared" si="745"/>
        <v>0</v>
      </c>
      <c r="Y8787" s="1069">
        <f>[5]building!Y8778</f>
        <v>0</v>
      </c>
      <c r="Z8787" s="749">
        <f t="shared" si="746"/>
        <v>0</v>
      </c>
      <c r="AA8787" s="1071"/>
      <c r="AB8787" s="1071"/>
    </row>
    <row r="8788" spans="23:28" ht="70.5" customHeight="1">
      <c r="W8788" s="829">
        <f t="shared" si="744"/>
        <v>0</v>
      </c>
      <c r="X8788" s="828">
        <f t="shared" si="745"/>
        <v>0</v>
      </c>
      <c r="Y8788" s="1069">
        <f>[5]building!Y8779</f>
        <v>0</v>
      </c>
      <c r="Z8788" s="749">
        <f t="shared" si="746"/>
        <v>0</v>
      </c>
      <c r="AA8788" s="1071"/>
      <c r="AB8788" s="1071"/>
    </row>
    <row r="8789" spans="23:28" ht="70.5" customHeight="1">
      <c r="W8789" s="829">
        <f t="shared" si="744"/>
        <v>0</v>
      </c>
      <c r="X8789" s="828">
        <f t="shared" si="745"/>
        <v>0</v>
      </c>
      <c r="Y8789" s="1069">
        <f>[5]building!Y8780</f>
        <v>0</v>
      </c>
      <c r="Z8789" s="749">
        <f t="shared" si="746"/>
        <v>0</v>
      </c>
      <c r="AA8789" s="1071"/>
      <c r="AB8789" s="1071"/>
    </row>
    <row r="8790" spans="23:28" ht="70.5" customHeight="1">
      <c r="W8790" s="829">
        <f t="shared" si="744"/>
        <v>0</v>
      </c>
      <c r="X8790" s="828">
        <f t="shared" si="745"/>
        <v>0</v>
      </c>
      <c r="Y8790" s="1069">
        <f>[5]building!Y8781</f>
        <v>0</v>
      </c>
      <c r="Z8790" s="749">
        <f t="shared" si="746"/>
        <v>0</v>
      </c>
      <c r="AA8790" s="1071"/>
      <c r="AB8790" s="1071"/>
    </row>
    <row r="8791" spans="23:28" ht="70.5" customHeight="1">
      <c r="W8791" s="829">
        <f t="shared" si="744"/>
        <v>0</v>
      </c>
      <c r="X8791" s="828">
        <f t="shared" si="745"/>
        <v>0</v>
      </c>
      <c r="Y8791" s="1069">
        <f>[5]building!Y8782</f>
        <v>0</v>
      </c>
      <c r="Z8791" s="749">
        <f t="shared" si="746"/>
        <v>0</v>
      </c>
      <c r="AA8791" s="1071"/>
      <c r="AB8791" s="1071"/>
    </row>
    <row r="8792" spans="23:28" ht="70.5" customHeight="1">
      <c r="W8792" s="829">
        <f t="shared" si="744"/>
        <v>0</v>
      </c>
      <c r="X8792" s="828">
        <f t="shared" si="745"/>
        <v>0</v>
      </c>
      <c r="Y8792" s="1069">
        <f>[5]building!Y8783</f>
        <v>0</v>
      </c>
      <c r="Z8792" s="749">
        <f t="shared" si="746"/>
        <v>0</v>
      </c>
      <c r="AA8792" s="1071"/>
      <c r="AB8792" s="1071"/>
    </row>
    <row r="8793" spans="23:28" ht="70.5" customHeight="1">
      <c r="W8793" s="829">
        <f t="shared" si="744"/>
        <v>0</v>
      </c>
      <c r="X8793" s="828">
        <f t="shared" si="745"/>
        <v>0</v>
      </c>
      <c r="Y8793" s="1069">
        <f>[5]building!Y8784</f>
        <v>0</v>
      </c>
      <c r="Z8793" s="749">
        <f t="shared" si="746"/>
        <v>0</v>
      </c>
      <c r="AA8793" s="1071"/>
      <c r="AB8793" s="1071"/>
    </row>
    <row r="8794" spans="23:28" ht="70.5" customHeight="1">
      <c r="W8794" s="829">
        <f t="shared" si="744"/>
        <v>0</v>
      </c>
      <c r="X8794" s="828">
        <f t="shared" si="745"/>
        <v>0</v>
      </c>
      <c r="Y8794" s="1069">
        <f>[5]building!Y8785</f>
        <v>0</v>
      </c>
      <c r="Z8794" s="749">
        <f t="shared" si="746"/>
        <v>0</v>
      </c>
      <c r="AA8794" s="1071"/>
      <c r="AB8794" s="1071"/>
    </row>
    <row r="8795" spans="23:28" ht="70.5" customHeight="1">
      <c r="W8795" s="829">
        <f t="shared" si="744"/>
        <v>0</v>
      </c>
      <c r="X8795" s="828">
        <f t="shared" si="745"/>
        <v>0</v>
      </c>
      <c r="Y8795" s="1069">
        <f>[5]building!Y8786</f>
        <v>0</v>
      </c>
      <c r="Z8795" s="749">
        <f t="shared" si="746"/>
        <v>0</v>
      </c>
      <c r="AA8795" s="1071"/>
      <c r="AB8795" s="1071"/>
    </row>
    <row r="8796" spans="23:28" ht="70.5" customHeight="1">
      <c r="W8796" s="829">
        <f t="shared" si="744"/>
        <v>0</v>
      </c>
      <c r="X8796" s="828">
        <f t="shared" si="745"/>
        <v>0</v>
      </c>
      <c r="Y8796" s="1069">
        <f>[5]building!Y8787</f>
        <v>0</v>
      </c>
      <c r="Z8796" s="749">
        <f t="shared" si="746"/>
        <v>0</v>
      </c>
      <c r="AA8796" s="1071"/>
      <c r="AB8796" s="1071"/>
    </row>
    <row r="8797" spans="23:28" ht="70.5" customHeight="1">
      <c r="W8797" s="829">
        <f t="shared" si="744"/>
        <v>0</v>
      </c>
      <c r="X8797" s="828">
        <f t="shared" si="745"/>
        <v>0</v>
      </c>
      <c r="Y8797" s="1069">
        <f>[5]building!Y8788</f>
        <v>0</v>
      </c>
      <c r="Z8797" s="749">
        <f t="shared" si="746"/>
        <v>0</v>
      </c>
      <c r="AA8797" s="1071"/>
      <c r="AB8797" s="1071"/>
    </row>
    <row r="8798" spans="23:28" ht="70.5" customHeight="1">
      <c r="W8798" s="829">
        <f t="shared" ref="W8798:W8861" si="747">G8798+I8798+K8798+M8798+O8798+Q8798+S8798+U8798</f>
        <v>0</v>
      </c>
      <c r="X8798" s="828">
        <f t="shared" ref="X8798:X8861" si="748">W8798*C8798</f>
        <v>0</v>
      </c>
      <c r="Y8798" s="1069">
        <f>[5]building!Y8789</f>
        <v>0</v>
      </c>
      <c r="Z8798" s="749">
        <f t="shared" ref="Z8798:Z8861" si="749">Y8798*C8798</f>
        <v>0</v>
      </c>
      <c r="AA8798" s="1071"/>
      <c r="AB8798" s="1071"/>
    </row>
    <row r="8799" spans="23:28" ht="70.5" customHeight="1">
      <c r="W8799" s="829">
        <f t="shared" si="747"/>
        <v>0</v>
      </c>
      <c r="X8799" s="828">
        <f t="shared" si="748"/>
        <v>0</v>
      </c>
      <c r="Y8799" s="1069">
        <f>[5]building!Y8790</f>
        <v>0</v>
      </c>
      <c r="Z8799" s="749">
        <f t="shared" si="749"/>
        <v>0</v>
      </c>
      <c r="AA8799" s="1071"/>
      <c r="AB8799" s="1071"/>
    </row>
    <row r="8800" spans="23:28" ht="70.5" customHeight="1">
      <c r="W8800" s="829">
        <f t="shared" si="747"/>
        <v>0</v>
      </c>
      <c r="X8800" s="828">
        <f t="shared" si="748"/>
        <v>0</v>
      </c>
      <c r="Y8800" s="1069">
        <f>[5]building!Y8791</f>
        <v>0</v>
      </c>
      <c r="Z8800" s="749">
        <f t="shared" si="749"/>
        <v>0</v>
      </c>
      <c r="AA8800" s="1071"/>
      <c r="AB8800" s="1071"/>
    </row>
    <row r="8801" spans="23:28" ht="70.5" customHeight="1">
      <c r="W8801" s="829">
        <f t="shared" si="747"/>
        <v>0</v>
      </c>
      <c r="X8801" s="828">
        <f t="shared" si="748"/>
        <v>0</v>
      </c>
      <c r="Y8801" s="1069">
        <f>[5]building!Y8792</f>
        <v>0</v>
      </c>
      <c r="Z8801" s="749">
        <f t="shared" si="749"/>
        <v>0</v>
      </c>
      <c r="AA8801" s="1071"/>
      <c r="AB8801" s="1071"/>
    </row>
    <row r="8802" spans="23:28" ht="70.5" customHeight="1">
      <c r="W8802" s="829">
        <f t="shared" si="747"/>
        <v>0</v>
      </c>
      <c r="X8802" s="828">
        <f t="shared" si="748"/>
        <v>0</v>
      </c>
      <c r="Y8802" s="1069">
        <f>[5]building!Y8793</f>
        <v>0</v>
      </c>
      <c r="Z8802" s="749">
        <f t="shared" si="749"/>
        <v>0</v>
      </c>
      <c r="AA8802" s="1071"/>
      <c r="AB8802" s="1071"/>
    </row>
    <row r="8803" spans="23:28" ht="70.5" customHeight="1">
      <c r="W8803" s="829">
        <f t="shared" si="747"/>
        <v>0</v>
      </c>
      <c r="X8803" s="828">
        <f t="shared" si="748"/>
        <v>0</v>
      </c>
      <c r="Y8803" s="1069">
        <f>[5]building!Y8794</f>
        <v>0</v>
      </c>
      <c r="Z8803" s="749">
        <f t="shared" si="749"/>
        <v>0</v>
      </c>
      <c r="AA8803" s="1071"/>
      <c r="AB8803" s="1071"/>
    </row>
    <row r="8804" spans="23:28" ht="70.5" customHeight="1">
      <c r="W8804" s="829">
        <f t="shared" si="747"/>
        <v>0</v>
      </c>
      <c r="X8804" s="828">
        <f t="shared" si="748"/>
        <v>0</v>
      </c>
      <c r="Y8804" s="1069">
        <f>[5]building!Y8795</f>
        <v>0</v>
      </c>
      <c r="Z8804" s="749">
        <f t="shared" si="749"/>
        <v>0</v>
      </c>
      <c r="AA8804" s="1071"/>
      <c r="AB8804" s="1071"/>
    </row>
    <row r="8805" spans="23:28" ht="70.5" customHeight="1">
      <c r="W8805" s="829">
        <f t="shared" si="747"/>
        <v>0</v>
      </c>
      <c r="X8805" s="828">
        <f t="shared" si="748"/>
        <v>0</v>
      </c>
      <c r="Y8805" s="1069">
        <f>[5]building!Y8796</f>
        <v>0</v>
      </c>
      <c r="Z8805" s="749">
        <f t="shared" si="749"/>
        <v>0</v>
      </c>
      <c r="AA8805" s="1071"/>
      <c r="AB8805" s="1071"/>
    </row>
    <row r="8806" spans="23:28" ht="70.5" customHeight="1">
      <c r="W8806" s="829">
        <f t="shared" si="747"/>
        <v>0</v>
      </c>
      <c r="X8806" s="828">
        <f t="shared" si="748"/>
        <v>0</v>
      </c>
      <c r="Y8806" s="1069">
        <f>[5]building!Y8797</f>
        <v>0</v>
      </c>
      <c r="Z8806" s="749">
        <f t="shared" si="749"/>
        <v>0</v>
      </c>
      <c r="AA8806" s="1071"/>
      <c r="AB8806" s="1071"/>
    </row>
    <row r="8807" spans="23:28" ht="70.5" customHeight="1">
      <c r="W8807" s="829">
        <f t="shared" si="747"/>
        <v>0</v>
      </c>
      <c r="X8807" s="828">
        <f t="shared" si="748"/>
        <v>0</v>
      </c>
      <c r="Y8807" s="1069">
        <f>[5]building!Y8798</f>
        <v>0</v>
      </c>
      <c r="Z8807" s="749">
        <f t="shared" si="749"/>
        <v>0</v>
      </c>
      <c r="AA8807" s="1071"/>
      <c r="AB8807" s="1071"/>
    </row>
    <row r="8808" spans="23:28" ht="70.5" customHeight="1">
      <c r="W8808" s="829">
        <f t="shared" si="747"/>
        <v>0</v>
      </c>
      <c r="X8808" s="828">
        <f t="shared" si="748"/>
        <v>0</v>
      </c>
      <c r="Y8808" s="1069">
        <f>[5]building!Y8799</f>
        <v>0</v>
      </c>
      <c r="Z8808" s="749">
        <f t="shared" si="749"/>
        <v>0</v>
      </c>
      <c r="AA8808" s="1071"/>
      <c r="AB8808" s="1071"/>
    </row>
    <row r="8809" spans="23:28" ht="70.5" customHeight="1">
      <c r="W8809" s="829">
        <f t="shared" si="747"/>
        <v>0</v>
      </c>
      <c r="X8809" s="828">
        <f t="shared" si="748"/>
        <v>0</v>
      </c>
      <c r="Y8809" s="1069">
        <f>[5]building!Y8800</f>
        <v>0</v>
      </c>
      <c r="Z8809" s="749">
        <f t="shared" si="749"/>
        <v>0</v>
      </c>
      <c r="AA8809" s="1071"/>
      <c r="AB8809" s="1071"/>
    </row>
    <row r="8810" spans="23:28" ht="70.5" customHeight="1">
      <c r="W8810" s="829">
        <f t="shared" si="747"/>
        <v>0</v>
      </c>
      <c r="X8810" s="828">
        <f t="shared" si="748"/>
        <v>0</v>
      </c>
      <c r="Y8810" s="1069">
        <f>[5]building!Y8801</f>
        <v>0</v>
      </c>
      <c r="Z8810" s="749">
        <f t="shared" si="749"/>
        <v>0</v>
      </c>
      <c r="AA8810" s="1071"/>
      <c r="AB8810" s="1071"/>
    </row>
    <row r="8811" spans="23:28" ht="70.5" customHeight="1">
      <c r="W8811" s="829">
        <f t="shared" si="747"/>
        <v>0</v>
      </c>
      <c r="X8811" s="828">
        <f t="shared" si="748"/>
        <v>0</v>
      </c>
      <c r="Y8811" s="1069">
        <f>[5]building!Y8802</f>
        <v>0</v>
      </c>
      <c r="Z8811" s="749">
        <f t="shared" si="749"/>
        <v>0</v>
      </c>
      <c r="AA8811" s="1071"/>
      <c r="AB8811" s="1071"/>
    </row>
    <row r="8812" spans="23:28" ht="70.5" customHeight="1">
      <c r="W8812" s="829">
        <f t="shared" si="747"/>
        <v>0</v>
      </c>
      <c r="X8812" s="828">
        <f t="shared" si="748"/>
        <v>0</v>
      </c>
      <c r="Y8812" s="1069">
        <f>[5]building!Y8803</f>
        <v>0</v>
      </c>
      <c r="Z8812" s="749">
        <f t="shared" si="749"/>
        <v>0</v>
      </c>
      <c r="AA8812" s="1071"/>
      <c r="AB8812" s="1071"/>
    </row>
    <row r="8813" spans="23:28" ht="70.5" customHeight="1">
      <c r="W8813" s="829">
        <f t="shared" si="747"/>
        <v>0</v>
      </c>
      <c r="X8813" s="828">
        <f t="shared" si="748"/>
        <v>0</v>
      </c>
      <c r="Y8813" s="1069">
        <f>[5]building!Y8804</f>
        <v>0</v>
      </c>
      <c r="Z8813" s="749">
        <f t="shared" si="749"/>
        <v>0</v>
      </c>
      <c r="AA8813" s="1071"/>
      <c r="AB8813" s="1071"/>
    </row>
    <row r="8814" spans="23:28" ht="70.5" customHeight="1">
      <c r="W8814" s="829">
        <f t="shared" si="747"/>
        <v>0</v>
      </c>
      <c r="X8814" s="828">
        <f t="shared" si="748"/>
        <v>0</v>
      </c>
      <c r="Y8814" s="1069">
        <f>[5]building!Y8805</f>
        <v>0</v>
      </c>
      <c r="Z8814" s="749">
        <f t="shared" si="749"/>
        <v>0</v>
      </c>
      <c r="AA8814" s="1071"/>
      <c r="AB8814" s="1071"/>
    </row>
    <row r="8815" spans="23:28" ht="70.5" customHeight="1">
      <c r="W8815" s="829">
        <f t="shared" si="747"/>
        <v>0</v>
      </c>
      <c r="X8815" s="828">
        <f t="shared" si="748"/>
        <v>0</v>
      </c>
      <c r="Y8815" s="1069">
        <f>[5]building!Y8806</f>
        <v>0</v>
      </c>
      <c r="Z8815" s="749">
        <f t="shared" si="749"/>
        <v>0</v>
      </c>
      <c r="AA8815" s="1071"/>
      <c r="AB8815" s="1071"/>
    </row>
    <row r="8816" spans="23:28" ht="70.5" customHeight="1">
      <c r="W8816" s="829">
        <f t="shared" si="747"/>
        <v>0</v>
      </c>
      <c r="X8816" s="828">
        <f t="shared" si="748"/>
        <v>0</v>
      </c>
      <c r="Y8816" s="1069">
        <f>[5]building!Y8807</f>
        <v>0</v>
      </c>
      <c r="Z8816" s="749">
        <f t="shared" si="749"/>
        <v>0</v>
      </c>
      <c r="AA8816" s="1071"/>
      <c r="AB8816" s="1071"/>
    </row>
    <row r="8817" spans="23:28" ht="70.5" customHeight="1">
      <c r="W8817" s="829">
        <f t="shared" si="747"/>
        <v>0</v>
      </c>
      <c r="X8817" s="828">
        <f t="shared" si="748"/>
        <v>0</v>
      </c>
      <c r="Y8817" s="1069">
        <f>[5]building!Y8808</f>
        <v>0</v>
      </c>
      <c r="Z8817" s="749">
        <f t="shared" si="749"/>
        <v>0</v>
      </c>
      <c r="AA8817" s="1071"/>
      <c r="AB8817" s="1071"/>
    </row>
    <row r="8818" spans="23:28" ht="70.5" customHeight="1">
      <c r="W8818" s="829">
        <f t="shared" si="747"/>
        <v>0</v>
      </c>
      <c r="X8818" s="828">
        <f t="shared" si="748"/>
        <v>0</v>
      </c>
      <c r="Y8818" s="1069">
        <f>[5]building!Y8809</f>
        <v>0</v>
      </c>
      <c r="Z8818" s="749">
        <f t="shared" si="749"/>
        <v>0</v>
      </c>
      <c r="AA8818" s="1071"/>
      <c r="AB8818" s="1071"/>
    </row>
    <row r="8819" spans="23:28" ht="70.5" customHeight="1">
      <c r="W8819" s="829">
        <f t="shared" si="747"/>
        <v>0</v>
      </c>
      <c r="X8819" s="828">
        <f t="shared" si="748"/>
        <v>0</v>
      </c>
      <c r="Y8819" s="1069">
        <f>[5]building!Y8810</f>
        <v>0</v>
      </c>
      <c r="Z8819" s="749">
        <f t="shared" si="749"/>
        <v>0</v>
      </c>
      <c r="AA8819" s="1071"/>
      <c r="AB8819" s="1071"/>
    </row>
    <row r="8820" spans="23:28" ht="70.5" customHeight="1">
      <c r="W8820" s="829">
        <f t="shared" si="747"/>
        <v>0</v>
      </c>
      <c r="X8820" s="828">
        <f t="shared" si="748"/>
        <v>0</v>
      </c>
      <c r="Y8820" s="1069">
        <f>[5]building!Y8811</f>
        <v>0</v>
      </c>
      <c r="Z8820" s="749">
        <f t="shared" si="749"/>
        <v>0</v>
      </c>
      <c r="AA8820" s="1071"/>
      <c r="AB8820" s="1071"/>
    </row>
    <row r="8821" spans="23:28" ht="70.5" customHeight="1">
      <c r="W8821" s="829">
        <f t="shared" si="747"/>
        <v>0</v>
      </c>
      <c r="X8821" s="828">
        <f t="shared" si="748"/>
        <v>0</v>
      </c>
      <c r="Y8821" s="1069">
        <f>[5]building!Y8812</f>
        <v>0</v>
      </c>
      <c r="Z8821" s="749">
        <f t="shared" si="749"/>
        <v>0</v>
      </c>
      <c r="AA8821" s="1071"/>
      <c r="AB8821" s="1071"/>
    </row>
    <row r="8822" spans="23:28" ht="70.5" customHeight="1">
      <c r="W8822" s="829">
        <f t="shared" si="747"/>
        <v>0</v>
      </c>
      <c r="X8822" s="828">
        <f t="shared" si="748"/>
        <v>0</v>
      </c>
      <c r="Y8822" s="1069">
        <f>[5]building!Y8813</f>
        <v>0</v>
      </c>
      <c r="Z8822" s="749">
        <f t="shared" si="749"/>
        <v>0</v>
      </c>
      <c r="AA8822" s="1071"/>
      <c r="AB8822" s="1071"/>
    </row>
    <row r="8823" spans="23:28" ht="70.5" customHeight="1">
      <c r="W8823" s="829">
        <f t="shared" si="747"/>
        <v>0</v>
      </c>
      <c r="X8823" s="828">
        <f t="shared" si="748"/>
        <v>0</v>
      </c>
      <c r="Y8823" s="1069">
        <f>[5]building!Y8814</f>
        <v>0</v>
      </c>
      <c r="Z8823" s="749">
        <f t="shared" si="749"/>
        <v>0</v>
      </c>
      <c r="AA8823" s="1071"/>
      <c r="AB8823" s="1071"/>
    </row>
    <row r="8824" spans="23:28" ht="70.5" customHeight="1">
      <c r="W8824" s="829">
        <f t="shared" si="747"/>
        <v>0</v>
      </c>
      <c r="X8824" s="828">
        <f t="shared" si="748"/>
        <v>0</v>
      </c>
      <c r="Y8824" s="1069">
        <f>[5]building!Y8815</f>
        <v>0</v>
      </c>
      <c r="Z8824" s="749">
        <f t="shared" si="749"/>
        <v>0</v>
      </c>
      <c r="AA8824" s="1071"/>
      <c r="AB8824" s="1071"/>
    </row>
    <row r="8825" spans="23:28" ht="70.5" customHeight="1">
      <c r="W8825" s="829">
        <f t="shared" si="747"/>
        <v>0</v>
      </c>
      <c r="X8825" s="828">
        <f t="shared" si="748"/>
        <v>0</v>
      </c>
      <c r="Y8825" s="1069">
        <f>[5]building!Y8816</f>
        <v>0</v>
      </c>
      <c r="Z8825" s="749">
        <f t="shared" si="749"/>
        <v>0</v>
      </c>
      <c r="AA8825" s="1071"/>
      <c r="AB8825" s="1071"/>
    </row>
    <row r="8826" spans="23:28" ht="70.5" customHeight="1">
      <c r="W8826" s="829">
        <f t="shared" si="747"/>
        <v>0</v>
      </c>
      <c r="X8826" s="828">
        <f t="shared" si="748"/>
        <v>0</v>
      </c>
      <c r="Y8826" s="1069">
        <f>[5]building!Y8817</f>
        <v>0</v>
      </c>
      <c r="Z8826" s="749">
        <f t="shared" si="749"/>
        <v>0</v>
      </c>
      <c r="AA8826" s="1071"/>
      <c r="AB8826" s="1071"/>
    </row>
    <row r="8827" spans="23:28" ht="70.5" customHeight="1">
      <c r="W8827" s="829">
        <f t="shared" si="747"/>
        <v>0</v>
      </c>
      <c r="X8827" s="828">
        <f t="shared" si="748"/>
        <v>0</v>
      </c>
      <c r="Y8827" s="1069">
        <f>[5]building!Y8818</f>
        <v>0</v>
      </c>
      <c r="Z8827" s="749">
        <f t="shared" si="749"/>
        <v>0</v>
      </c>
      <c r="AA8827" s="1071"/>
      <c r="AB8827" s="1071"/>
    </row>
    <row r="8828" spans="23:28" ht="70.5" customHeight="1">
      <c r="W8828" s="829">
        <f t="shared" si="747"/>
        <v>0</v>
      </c>
      <c r="X8828" s="828">
        <f t="shared" si="748"/>
        <v>0</v>
      </c>
      <c r="Y8828" s="1069">
        <f>[5]building!Y8819</f>
        <v>0</v>
      </c>
      <c r="Z8828" s="749">
        <f t="shared" si="749"/>
        <v>0</v>
      </c>
      <c r="AA8828" s="1071"/>
      <c r="AB8828" s="1071"/>
    </row>
    <row r="8829" spans="23:28" ht="70.5" customHeight="1">
      <c r="W8829" s="829">
        <f t="shared" si="747"/>
        <v>0</v>
      </c>
      <c r="X8829" s="828">
        <f t="shared" si="748"/>
        <v>0</v>
      </c>
      <c r="Y8829" s="1069">
        <f>[5]building!Y8820</f>
        <v>0</v>
      </c>
      <c r="Z8829" s="749">
        <f t="shared" si="749"/>
        <v>0</v>
      </c>
      <c r="AA8829" s="1071"/>
      <c r="AB8829" s="1071"/>
    </row>
    <row r="8830" spans="23:28" ht="70.5" customHeight="1">
      <c r="W8830" s="829">
        <f t="shared" si="747"/>
        <v>0</v>
      </c>
      <c r="X8830" s="828">
        <f t="shared" si="748"/>
        <v>0</v>
      </c>
      <c r="Y8830" s="1069">
        <f>[5]building!Y8821</f>
        <v>0</v>
      </c>
      <c r="Z8830" s="749">
        <f t="shared" si="749"/>
        <v>0</v>
      </c>
      <c r="AA8830" s="1071"/>
      <c r="AB8830" s="1071"/>
    </row>
    <row r="8831" spans="23:28" ht="70.5" customHeight="1">
      <c r="W8831" s="829">
        <f t="shared" si="747"/>
        <v>0</v>
      </c>
      <c r="X8831" s="828">
        <f t="shared" si="748"/>
        <v>0</v>
      </c>
      <c r="Y8831" s="1069">
        <f>[5]building!Y8822</f>
        <v>0</v>
      </c>
      <c r="Z8831" s="749">
        <f t="shared" si="749"/>
        <v>0</v>
      </c>
      <c r="AA8831" s="1071"/>
      <c r="AB8831" s="1071"/>
    </row>
    <row r="8832" spans="23:28" ht="70.5" customHeight="1">
      <c r="W8832" s="829">
        <f t="shared" si="747"/>
        <v>0</v>
      </c>
      <c r="X8832" s="828">
        <f t="shared" si="748"/>
        <v>0</v>
      </c>
      <c r="Y8832" s="1069">
        <f>[5]building!Y8823</f>
        <v>0</v>
      </c>
      <c r="Z8832" s="749">
        <f t="shared" si="749"/>
        <v>0</v>
      </c>
      <c r="AA8832" s="1071"/>
      <c r="AB8832" s="1071"/>
    </row>
    <row r="8833" spans="23:28" ht="70.5" customHeight="1">
      <c r="W8833" s="829">
        <f t="shared" si="747"/>
        <v>0</v>
      </c>
      <c r="X8833" s="828">
        <f t="shared" si="748"/>
        <v>0</v>
      </c>
      <c r="Y8833" s="1069">
        <f>[5]building!Y8824</f>
        <v>0</v>
      </c>
      <c r="Z8833" s="749">
        <f t="shared" si="749"/>
        <v>0</v>
      </c>
      <c r="AA8833" s="1071"/>
      <c r="AB8833" s="1071"/>
    </row>
    <row r="8834" spans="23:28" ht="70.5" customHeight="1">
      <c r="W8834" s="829">
        <f t="shared" si="747"/>
        <v>0</v>
      </c>
      <c r="X8834" s="828">
        <f t="shared" si="748"/>
        <v>0</v>
      </c>
      <c r="Y8834" s="1069">
        <f>[5]building!Y8825</f>
        <v>0</v>
      </c>
      <c r="Z8834" s="749">
        <f t="shared" si="749"/>
        <v>0</v>
      </c>
      <c r="AA8834" s="1071"/>
      <c r="AB8834" s="1071"/>
    </row>
    <row r="8835" spans="23:28" ht="70.5" customHeight="1">
      <c r="W8835" s="829">
        <f t="shared" si="747"/>
        <v>0</v>
      </c>
      <c r="X8835" s="828">
        <f t="shared" si="748"/>
        <v>0</v>
      </c>
      <c r="Y8835" s="1069">
        <f>[5]building!Y8826</f>
        <v>0</v>
      </c>
      <c r="Z8835" s="749">
        <f t="shared" si="749"/>
        <v>0</v>
      </c>
      <c r="AA8835" s="1071"/>
      <c r="AB8835" s="1071"/>
    </row>
    <row r="8836" spans="23:28" ht="70.5" customHeight="1">
      <c r="W8836" s="829">
        <f t="shared" si="747"/>
        <v>0</v>
      </c>
      <c r="X8836" s="828">
        <f t="shared" si="748"/>
        <v>0</v>
      </c>
      <c r="Y8836" s="1069">
        <f>[5]building!Y8827</f>
        <v>0</v>
      </c>
      <c r="Z8836" s="749">
        <f t="shared" si="749"/>
        <v>0</v>
      </c>
      <c r="AA8836" s="1071"/>
      <c r="AB8836" s="1071"/>
    </row>
    <row r="8837" spans="23:28" ht="70.5" customHeight="1">
      <c r="W8837" s="829">
        <f t="shared" si="747"/>
        <v>0</v>
      </c>
      <c r="X8837" s="828">
        <f t="shared" si="748"/>
        <v>0</v>
      </c>
      <c r="Y8837" s="1069">
        <f>[5]building!Y8828</f>
        <v>0</v>
      </c>
      <c r="Z8837" s="749">
        <f t="shared" si="749"/>
        <v>0</v>
      </c>
      <c r="AA8837" s="1071"/>
      <c r="AB8837" s="1071"/>
    </row>
    <row r="8838" spans="23:28" ht="70.5" customHeight="1">
      <c r="W8838" s="829">
        <f t="shared" si="747"/>
        <v>0</v>
      </c>
      <c r="X8838" s="828">
        <f t="shared" si="748"/>
        <v>0</v>
      </c>
      <c r="Y8838" s="1069">
        <f>[5]building!Y8829</f>
        <v>0</v>
      </c>
      <c r="Z8838" s="749">
        <f t="shared" si="749"/>
        <v>0</v>
      </c>
      <c r="AA8838" s="1071"/>
      <c r="AB8838" s="1071"/>
    </row>
    <row r="8839" spans="23:28" ht="70.5" customHeight="1">
      <c r="W8839" s="829">
        <f t="shared" si="747"/>
        <v>0</v>
      </c>
      <c r="X8839" s="828">
        <f t="shared" si="748"/>
        <v>0</v>
      </c>
      <c r="Y8839" s="1069">
        <f>[5]building!Y8830</f>
        <v>0</v>
      </c>
      <c r="Z8839" s="749">
        <f t="shared" si="749"/>
        <v>0</v>
      </c>
      <c r="AA8839" s="1071"/>
      <c r="AB8839" s="1071"/>
    </row>
    <row r="8840" spans="23:28" ht="70.5" customHeight="1">
      <c r="W8840" s="829">
        <f t="shared" si="747"/>
        <v>0</v>
      </c>
      <c r="X8840" s="828">
        <f t="shared" si="748"/>
        <v>0</v>
      </c>
      <c r="Y8840" s="1069">
        <f>[5]building!Y8831</f>
        <v>0</v>
      </c>
      <c r="Z8840" s="749">
        <f t="shared" si="749"/>
        <v>0</v>
      </c>
      <c r="AA8840" s="1071"/>
      <c r="AB8840" s="1071"/>
    </row>
    <row r="8841" spans="23:28" ht="70.5" customHeight="1">
      <c r="W8841" s="829">
        <f t="shared" si="747"/>
        <v>0</v>
      </c>
      <c r="X8841" s="828">
        <f t="shared" si="748"/>
        <v>0</v>
      </c>
      <c r="Y8841" s="1069">
        <f>[5]building!Y8832</f>
        <v>0</v>
      </c>
      <c r="Z8841" s="749">
        <f t="shared" si="749"/>
        <v>0</v>
      </c>
      <c r="AA8841" s="1071"/>
      <c r="AB8841" s="1071"/>
    </row>
    <row r="8842" spans="23:28" ht="70.5" customHeight="1">
      <c r="W8842" s="829">
        <f t="shared" si="747"/>
        <v>0</v>
      </c>
      <c r="X8842" s="828">
        <f t="shared" si="748"/>
        <v>0</v>
      </c>
      <c r="Y8842" s="1069">
        <f>[5]building!Y8833</f>
        <v>0</v>
      </c>
      <c r="Z8842" s="749">
        <f t="shared" si="749"/>
        <v>0</v>
      </c>
      <c r="AA8842" s="1071"/>
      <c r="AB8842" s="1071"/>
    </row>
    <row r="8843" spans="23:28" ht="70.5" customHeight="1">
      <c r="W8843" s="829">
        <f t="shared" si="747"/>
        <v>0</v>
      </c>
      <c r="X8843" s="828">
        <f t="shared" si="748"/>
        <v>0</v>
      </c>
      <c r="Y8843" s="1069">
        <f>[5]building!Y8834</f>
        <v>0</v>
      </c>
      <c r="Z8843" s="749">
        <f t="shared" si="749"/>
        <v>0</v>
      </c>
      <c r="AA8843" s="1071"/>
      <c r="AB8843" s="1071"/>
    </row>
    <row r="8844" spans="23:28" ht="70.5" customHeight="1">
      <c r="W8844" s="829">
        <f t="shared" si="747"/>
        <v>0</v>
      </c>
      <c r="X8844" s="828">
        <f t="shared" si="748"/>
        <v>0</v>
      </c>
      <c r="Y8844" s="1069">
        <f>[5]building!Y8835</f>
        <v>0</v>
      </c>
      <c r="Z8844" s="749">
        <f t="shared" si="749"/>
        <v>0</v>
      </c>
      <c r="AA8844" s="1071"/>
      <c r="AB8844" s="1071"/>
    </row>
    <row r="8845" spans="23:28" ht="70.5" customHeight="1">
      <c r="W8845" s="829">
        <f t="shared" si="747"/>
        <v>0</v>
      </c>
      <c r="X8845" s="828">
        <f t="shared" si="748"/>
        <v>0</v>
      </c>
      <c r="Y8845" s="1069">
        <f>[5]building!Y8836</f>
        <v>0</v>
      </c>
      <c r="Z8845" s="749">
        <f t="shared" si="749"/>
        <v>0</v>
      </c>
      <c r="AA8845" s="1071"/>
      <c r="AB8845" s="1071"/>
    </row>
    <row r="8846" spans="23:28" ht="70.5" customHeight="1">
      <c r="W8846" s="829">
        <f t="shared" si="747"/>
        <v>0</v>
      </c>
      <c r="X8846" s="828">
        <f t="shared" si="748"/>
        <v>0</v>
      </c>
      <c r="Y8846" s="1069">
        <f>[5]building!Y8837</f>
        <v>0</v>
      </c>
      <c r="Z8846" s="749">
        <f t="shared" si="749"/>
        <v>0</v>
      </c>
      <c r="AA8846" s="1071"/>
      <c r="AB8846" s="1071"/>
    </row>
    <row r="8847" spans="23:28" ht="70.5" customHeight="1">
      <c r="W8847" s="829">
        <f t="shared" si="747"/>
        <v>0</v>
      </c>
      <c r="X8847" s="828">
        <f t="shared" si="748"/>
        <v>0</v>
      </c>
      <c r="Y8847" s="1069">
        <f>[5]building!Y8838</f>
        <v>0</v>
      </c>
      <c r="Z8847" s="749">
        <f t="shared" si="749"/>
        <v>0</v>
      </c>
      <c r="AA8847" s="1071"/>
      <c r="AB8847" s="1071"/>
    </row>
    <row r="8848" spans="23:28" ht="70.5" customHeight="1">
      <c r="W8848" s="829">
        <f t="shared" si="747"/>
        <v>0</v>
      </c>
      <c r="X8848" s="828">
        <f t="shared" si="748"/>
        <v>0</v>
      </c>
      <c r="Y8848" s="1069">
        <f>[5]building!Y8839</f>
        <v>0</v>
      </c>
      <c r="Z8848" s="749">
        <f t="shared" si="749"/>
        <v>0</v>
      </c>
      <c r="AA8848" s="1071"/>
      <c r="AB8848" s="1071"/>
    </row>
    <row r="8849" spans="23:28" ht="70.5" customHeight="1">
      <c r="W8849" s="829">
        <f t="shared" si="747"/>
        <v>0</v>
      </c>
      <c r="X8849" s="828">
        <f t="shared" si="748"/>
        <v>0</v>
      </c>
      <c r="Y8849" s="1069">
        <f>[5]building!Y8840</f>
        <v>0</v>
      </c>
      <c r="Z8849" s="749">
        <f t="shared" si="749"/>
        <v>0</v>
      </c>
      <c r="AA8849" s="1071"/>
      <c r="AB8849" s="1071"/>
    </row>
    <row r="8850" spans="23:28" ht="70.5" customHeight="1">
      <c r="W8850" s="829">
        <f t="shared" si="747"/>
        <v>0</v>
      </c>
      <c r="X8850" s="828">
        <f t="shared" si="748"/>
        <v>0</v>
      </c>
      <c r="Y8850" s="1069">
        <f>[5]building!Y8841</f>
        <v>0</v>
      </c>
      <c r="Z8850" s="749">
        <f t="shared" si="749"/>
        <v>0</v>
      </c>
      <c r="AA8850" s="1071"/>
      <c r="AB8850" s="1071"/>
    </row>
    <row r="8851" spans="23:28" ht="70.5" customHeight="1">
      <c r="W8851" s="829">
        <f t="shared" si="747"/>
        <v>0</v>
      </c>
      <c r="X8851" s="828">
        <f t="shared" si="748"/>
        <v>0</v>
      </c>
      <c r="Y8851" s="1069">
        <f>[5]building!Y8842</f>
        <v>0</v>
      </c>
      <c r="Z8851" s="749">
        <f t="shared" si="749"/>
        <v>0</v>
      </c>
      <c r="AA8851" s="1071"/>
      <c r="AB8851" s="1071"/>
    </row>
    <row r="8852" spans="23:28" ht="70.5" customHeight="1">
      <c r="W8852" s="829">
        <f t="shared" si="747"/>
        <v>0</v>
      </c>
      <c r="X8852" s="828">
        <f t="shared" si="748"/>
        <v>0</v>
      </c>
      <c r="Y8852" s="1069">
        <f>[5]building!Y8843</f>
        <v>0</v>
      </c>
      <c r="Z8852" s="749">
        <f t="shared" si="749"/>
        <v>0</v>
      </c>
      <c r="AA8852" s="1071"/>
      <c r="AB8852" s="1071"/>
    </row>
    <row r="8853" spans="23:28" ht="70.5" customHeight="1">
      <c r="W8853" s="829">
        <f t="shared" si="747"/>
        <v>0</v>
      </c>
      <c r="X8853" s="828">
        <f t="shared" si="748"/>
        <v>0</v>
      </c>
      <c r="Y8853" s="1069">
        <f>[5]building!Y8844</f>
        <v>0</v>
      </c>
      <c r="Z8853" s="749">
        <f t="shared" si="749"/>
        <v>0</v>
      </c>
      <c r="AA8853" s="1071"/>
      <c r="AB8853" s="1071"/>
    </row>
    <row r="8854" spans="23:28" ht="70.5" customHeight="1">
      <c r="W8854" s="829">
        <f t="shared" si="747"/>
        <v>0</v>
      </c>
      <c r="X8854" s="828">
        <f t="shared" si="748"/>
        <v>0</v>
      </c>
      <c r="Y8854" s="1069">
        <f>[5]building!Y8845</f>
        <v>0</v>
      </c>
      <c r="Z8854" s="749">
        <f t="shared" si="749"/>
        <v>0</v>
      </c>
      <c r="AA8854" s="1071"/>
      <c r="AB8854" s="1071"/>
    </row>
    <row r="8855" spans="23:28" ht="70.5" customHeight="1">
      <c r="W8855" s="829">
        <f t="shared" si="747"/>
        <v>0</v>
      </c>
      <c r="X8855" s="828">
        <f t="shared" si="748"/>
        <v>0</v>
      </c>
      <c r="Y8855" s="1069">
        <f>[5]building!Y8846</f>
        <v>0</v>
      </c>
      <c r="Z8855" s="749">
        <f t="shared" si="749"/>
        <v>0</v>
      </c>
      <c r="AA8855" s="1071"/>
      <c r="AB8855" s="1071"/>
    </row>
    <row r="8856" spans="23:28" ht="70.5" customHeight="1">
      <c r="W8856" s="829">
        <f t="shared" si="747"/>
        <v>0</v>
      </c>
      <c r="X8856" s="828">
        <f t="shared" si="748"/>
        <v>0</v>
      </c>
      <c r="Y8856" s="1069">
        <f>[5]building!Y8847</f>
        <v>0</v>
      </c>
      <c r="Z8856" s="749">
        <f t="shared" si="749"/>
        <v>0</v>
      </c>
      <c r="AA8856" s="1071"/>
      <c r="AB8856" s="1071"/>
    </row>
    <row r="8857" spans="23:28" ht="70.5" customHeight="1">
      <c r="W8857" s="829">
        <f t="shared" si="747"/>
        <v>0</v>
      </c>
      <c r="X8857" s="828">
        <f t="shared" si="748"/>
        <v>0</v>
      </c>
      <c r="Y8857" s="1069">
        <f>[5]building!Y8848</f>
        <v>0</v>
      </c>
      <c r="Z8857" s="749">
        <f t="shared" si="749"/>
        <v>0</v>
      </c>
      <c r="AA8857" s="1071"/>
      <c r="AB8857" s="1071"/>
    </row>
    <row r="8858" spans="23:28" ht="70.5" customHeight="1">
      <c r="W8858" s="829">
        <f t="shared" si="747"/>
        <v>0</v>
      </c>
      <c r="X8858" s="828">
        <f t="shared" si="748"/>
        <v>0</v>
      </c>
      <c r="Y8858" s="1069">
        <f>[5]building!Y8849</f>
        <v>0</v>
      </c>
      <c r="Z8858" s="749">
        <f t="shared" si="749"/>
        <v>0</v>
      </c>
      <c r="AA8858" s="1071"/>
      <c r="AB8858" s="1071"/>
    </row>
    <row r="8859" spans="23:28" ht="70.5" customHeight="1">
      <c r="W8859" s="829">
        <f t="shared" si="747"/>
        <v>0</v>
      </c>
      <c r="X8859" s="828">
        <f t="shared" si="748"/>
        <v>0</v>
      </c>
      <c r="Y8859" s="1069">
        <f>[5]building!Y8850</f>
        <v>0</v>
      </c>
      <c r="Z8859" s="749">
        <f t="shared" si="749"/>
        <v>0</v>
      </c>
      <c r="AA8859" s="1071"/>
      <c r="AB8859" s="1071"/>
    </row>
    <row r="8860" spans="23:28" ht="70.5" customHeight="1">
      <c r="W8860" s="829">
        <f t="shared" si="747"/>
        <v>0</v>
      </c>
      <c r="X8860" s="828">
        <f t="shared" si="748"/>
        <v>0</v>
      </c>
      <c r="Y8860" s="1069">
        <f>[5]building!Y8851</f>
        <v>0</v>
      </c>
      <c r="Z8860" s="749">
        <f t="shared" si="749"/>
        <v>0</v>
      </c>
      <c r="AA8860" s="1071"/>
      <c r="AB8860" s="1071"/>
    </row>
    <row r="8861" spans="23:28" ht="70.5" customHeight="1">
      <c r="W8861" s="829">
        <f t="shared" si="747"/>
        <v>0</v>
      </c>
      <c r="X8861" s="828">
        <f t="shared" si="748"/>
        <v>0</v>
      </c>
      <c r="Y8861" s="1069">
        <f>[5]building!Y8852</f>
        <v>0</v>
      </c>
      <c r="Z8861" s="749">
        <f t="shared" si="749"/>
        <v>0</v>
      </c>
      <c r="AA8861" s="1071"/>
      <c r="AB8861" s="1071"/>
    </row>
    <row r="8862" spans="23:28" ht="70.5" customHeight="1">
      <c r="W8862" s="829">
        <f t="shared" ref="W8862:W8925" si="750">G8862+I8862+K8862+M8862+O8862+Q8862+S8862+U8862</f>
        <v>0</v>
      </c>
      <c r="X8862" s="828">
        <f t="shared" ref="X8862:X8925" si="751">W8862*C8862</f>
        <v>0</v>
      </c>
      <c r="Y8862" s="1069">
        <f>[5]building!Y8853</f>
        <v>0</v>
      </c>
      <c r="Z8862" s="749">
        <f t="shared" ref="Z8862:Z8925" si="752">Y8862*C8862</f>
        <v>0</v>
      </c>
      <c r="AA8862" s="1071"/>
      <c r="AB8862" s="1071"/>
    </row>
    <row r="8863" spans="23:28" ht="70.5" customHeight="1">
      <c r="W8863" s="829">
        <f t="shared" si="750"/>
        <v>0</v>
      </c>
      <c r="X8863" s="828">
        <f t="shared" si="751"/>
        <v>0</v>
      </c>
      <c r="Y8863" s="1069">
        <f>[5]building!Y8854</f>
        <v>0</v>
      </c>
      <c r="Z8863" s="749">
        <f t="shared" si="752"/>
        <v>0</v>
      </c>
      <c r="AA8863" s="1071"/>
      <c r="AB8863" s="1071"/>
    </row>
    <row r="8864" spans="23:28" ht="70.5" customHeight="1">
      <c r="W8864" s="829">
        <f t="shared" si="750"/>
        <v>0</v>
      </c>
      <c r="X8864" s="828">
        <f t="shared" si="751"/>
        <v>0</v>
      </c>
      <c r="Y8864" s="1069">
        <f>[5]building!Y8855</f>
        <v>0</v>
      </c>
      <c r="Z8864" s="749">
        <f t="shared" si="752"/>
        <v>0</v>
      </c>
      <c r="AA8864" s="1071"/>
      <c r="AB8864" s="1071"/>
    </row>
    <row r="8865" spans="23:28" ht="70.5" customHeight="1">
      <c r="W8865" s="829">
        <f t="shared" si="750"/>
        <v>0</v>
      </c>
      <c r="X8865" s="828">
        <f t="shared" si="751"/>
        <v>0</v>
      </c>
      <c r="Y8865" s="1069">
        <f>[5]building!Y8856</f>
        <v>0</v>
      </c>
      <c r="Z8865" s="749">
        <f t="shared" si="752"/>
        <v>0</v>
      </c>
      <c r="AA8865" s="1071"/>
      <c r="AB8865" s="1071"/>
    </row>
    <row r="8866" spans="23:28" ht="70.5" customHeight="1">
      <c r="W8866" s="829">
        <f t="shared" si="750"/>
        <v>0</v>
      </c>
      <c r="X8866" s="828">
        <f t="shared" si="751"/>
        <v>0</v>
      </c>
      <c r="Y8866" s="1069">
        <f>[5]building!Y8857</f>
        <v>0</v>
      </c>
      <c r="Z8866" s="749">
        <f t="shared" si="752"/>
        <v>0</v>
      </c>
      <c r="AA8866" s="1071"/>
      <c r="AB8866" s="1071"/>
    </row>
    <row r="8867" spans="23:28" ht="70.5" customHeight="1">
      <c r="W8867" s="829">
        <f t="shared" si="750"/>
        <v>0</v>
      </c>
      <c r="X8867" s="828">
        <f t="shared" si="751"/>
        <v>0</v>
      </c>
      <c r="Y8867" s="1069">
        <f>[5]building!Y8858</f>
        <v>0</v>
      </c>
      <c r="Z8867" s="749">
        <f t="shared" si="752"/>
        <v>0</v>
      </c>
      <c r="AA8867" s="1071"/>
      <c r="AB8867" s="1071"/>
    </row>
    <row r="8868" spans="23:28" ht="70.5" customHeight="1">
      <c r="W8868" s="829">
        <f t="shared" si="750"/>
        <v>0</v>
      </c>
      <c r="X8868" s="828">
        <f t="shared" si="751"/>
        <v>0</v>
      </c>
      <c r="Y8868" s="1069">
        <f>[5]building!Y8859</f>
        <v>0</v>
      </c>
      <c r="Z8868" s="749">
        <f t="shared" si="752"/>
        <v>0</v>
      </c>
      <c r="AA8868" s="1071"/>
      <c r="AB8868" s="1071"/>
    </row>
    <row r="8869" spans="23:28" ht="70.5" customHeight="1">
      <c r="W8869" s="829">
        <f t="shared" si="750"/>
        <v>0</v>
      </c>
      <c r="X8869" s="828">
        <f t="shared" si="751"/>
        <v>0</v>
      </c>
      <c r="Y8869" s="1069">
        <f>[5]building!Y8860</f>
        <v>0</v>
      </c>
      <c r="Z8869" s="749">
        <f t="shared" si="752"/>
        <v>0</v>
      </c>
      <c r="AA8869" s="1071"/>
      <c r="AB8869" s="1071"/>
    </row>
    <row r="8870" spans="23:28" ht="70.5" customHeight="1">
      <c r="W8870" s="829">
        <f t="shared" si="750"/>
        <v>0</v>
      </c>
      <c r="X8870" s="828">
        <f t="shared" si="751"/>
        <v>0</v>
      </c>
      <c r="Y8870" s="1069">
        <f>[5]building!Y8861</f>
        <v>0</v>
      </c>
      <c r="Z8870" s="749">
        <f t="shared" si="752"/>
        <v>0</v>
      </c>
      <c r="AA8870" s="1071"/>
      <c r="AB8870" s="1071"/>
    </row>
    <row r="8871" spans="23:28" ht="70.5" customHeight="1">
      <c r="W8871" s="829">
        <f t="shared" si="750"/>
        <v>0</v>
      </c>
      <c r="X8871" s="828">
        <f t="shared" si="751"/>
        <v>0</v>
      </c>
      <c r="Y8871" s="1069">
        <f>[5]building!Y8862</f>
        <v>0</v>
      </c>
      <c r="Z8871" s="749">
        <f t="shared" si="752"/>
        <v>0</v>
      </c>
      <c r="AA8871" s="1071"/>
      <c r="AB8871" s="1071"/>
    </row>
    <row r="8872" spans="23:28" ht="70.5" customHeight="1">
      <c r="W8872" s="829">
        <f t="shared" si="750"/>
        <v>0</v>
      </c>
      <c r="X8872" s="828">
        <f t="shared" si="751"/>
        <v>0</v>
      </c>
      <c r="Y8872" s="1069">
        <f>[5]building!Y8863</f>
        <v>0</v>
      </c>
      <c r="Z8872" s="749">
        <f t="shared" si="752"/>
        <v>0</v>
      </c>
      <c r="AA8872" s="1071"/>
      <c r="AB8872" s="1071"/>
    </row>
    <row r="8873" spans="23:28" ht="70.5" customHeight="1">
      <c r="W8873" s="829">
        <f t="shared" si="750"/>
        <v>0</v>
      </c>
      <c r="X8873" s="828">
        <f t="shared" si="751"/>
        <v>0</v>
      </c>
      <c r="Y8873" s="1069">
        <f>[5]building!Y8864</f>
        <v>0</v>
      </c>
      <c r="Z8873" s="749">
        <f t="shared" si="752"/>
        <v>0</v>
      </c>
      <c r="AA8873" s="1071"/>
      <c r="AB8873" s="1071"/>
    </row>
    <row r="8874" spans="23:28" ht="70.5" customHeight="1">
      <c r="W8874" s="829">
        <f t="shared" si="750"/>
        <v>0</v>
      </c>
      <c r="X8874" s="828">
        <f t="shared" si="751"/>
        <v>0</v>
      </c>
      <c r="Y8874" s="1069">
        <f>[5]building!Y8865</f>
        <v>0</v>
      </c>
      <c r="Z8874" s="749">
        <f t="shared" si="752"/>
        <v>0</v>
      </c>
      <c r="AA8874" s="1071"/>
      <c r="AB8874" s="1071"/>
    </row>
    <row r="8875" spans="23:28" ht="70.5" customHeight="1">
      <c r="W8875" s="829">
        <f t="shared" si="750"/>
        <v>0</v>
      </c>
      <c r="X8875" s="828">
        <f t="shared" si="751"/>
        <v>0</v>
      </c>
      <c r="Y8875" s="1069">
        <f>[5]building!Y8866</f>
        <v>0</v>
      </c>
      <c r="Z8875" s="749">
        <f t="shared" si="752"/>
        <v>0</v>
      </c>
      <c r="AA8875" s="1071"/>
      <c r="AB8875" s="1071"/>
    </row>
    <row r="8876" spans="23:28" ht="70.5" customHeight="1">
      <c r="W8876" s="829">
        <f t="shared" si="750"/>
        <v>0</v>
      </c>
      <c r="X8876" s="828">
        <f t="shared" si="751"/>
        <v>0</v>
      </c>
      <c r="Y8876" s="1069">
        <f>[5]building!Y8867</f>
        <v>0</v>
      </c>
      <c r="Z8876" s="749">
        <f t="shared" si="752"/>
        <v>0</v>
      </c>
      <c r="AA8876" s="1071"/>
      <c r="AB8876" s="1071"/>
    </row>
    <row r="8877" spans="23:28" ht="70.5" customHeight="1">
      <c r="W8877" s="829">
        <f t="shared" si="750"/>
        <v>0</v>
      </c>
      <c r="X8877" s="828">
        <f t="shared" si="751"/>
        <v>0</v>
      </c>
      <c r="Y8877" s="1069">
        <f>[5]building!Y8868</f>
        <v>0</v>
      </c>
      <c r="Z8877" s="749">
        <f t="shared" si="752"/>
        <v>0</v>
      </c>
      <c r="AA8877" s="1071"/>
      <c r="AB8877" s="1071"/>
    </row>
    <row r="8878" spans="23:28" ht="70.5" customHeight="1">
      <c r="W8878" s="829">
        <f t="shared" si="750"/>
        <v>0</v>
      </c>
      <c r="X8878" s="828">
        <f t="shared" si="751"/>
        <v>0</v>
      </c>
      <c r="Y8878" s="1069">
        <f>[5]building!Y8869</f>
        <v>0</v>
      </c>
      <c r="Z8878" s="749">
        <f t="shared" si="752"/>
        <v>0</v>
      </c>
      <c r="AA8878" s="1071"/>
      <c r="AB8878" s="1071"/>
    </row>
    <row r="8879" spans="23:28" ht="70.5" customHeight="1">
      <c r="W8879" s="829">
        <f t="shared" si="750"/>
        <v>0</v>
      </c>
      <c r="X8879" s="828">
        <f t="shared" si="751"/>
        <v>0</v>
      </c>
      <c r="Y8879" s="1069">
        <f>[5]building!Y8870</f>
        <v>0</v>
      </c>
      <c r="Z8879" s="749">
        <f t="shared" si="752"/>
        <v>0</v>
      </c>
      <c r="AA8879" s="1071"/>
      <c r="AB8879" s="1071"/>
    </row>
    <row r="8880" spans="23:28" ht="70.5" customHeight="1">
      <c r="W8880" s="829">
        <f t="shared" si="750"/>
        <v>0</v>
      </c>
      <c r="X8880" s="828">
        <f t="shared" si="751"/>
        <v>0</v>
      </c>
      <c r="Y8880" s="1069">
        <f>[5]building!Y8871</f>
        <v>0</v>
      </c>
      <c r="Z8880" s="749">
        <f t="shared" si="752"/>
        <v>0</v>
      </c>
      <c r="AA8880" s="1071"/>
      <c r="AB8880" s="1071"/>
    </row>
    <row r="8881" spans="23:28" ht="70.5" customHeight="1">
      <c r="W8881" s="829">
        <f t="shared" si="750"/>
        <v>0</v>
      </c>
      <c r="X8881" s="828">
        <f t="shared" si="751"/>
        <v>0</v>
      </c>
      <c r="Y8881" s="1069">
        <f>[5]building!Y8872</f>
        <v>0</v>
      </c>
      <c r="Z8881" s="749">
        <f t="shared" si="752"/>
        <v>0</v>
      </c>
      <c r="AA8881" s="1071"/>
      <c r="AB8881" s="1071"/>
    </row>
    <row r="8882" spans="23:28" ht="70.5" customHeight="1">
      <c r="W8882" s="829">
        <f t="shared" si="750"/>
        <v>0</v>
      </c>
      <c r="X8882" s="828">
        <f t="shared" si="751"/>
        <v>0</v>
      </c>
      <c r="Y8882" s="1069">
        <f>[5]building!Y8873</f>
        <v>0</v>
      </c>
      <c r="Z8882" s="749">
        <f t="shared" si="752"/>
        <v>0</v>
      </c>
      <c r="AA8882" s="1071"/>
      <c r="AB8882" s="1071"/>
    </row>
    <row r="8883" spans="23:28" ht="70.5" customHeight="1">
      <c r="W8883" s="829">
        <f t="shared" si="750"/>
        <v>0</v>
      </c>
      <c r="X8883" s="828">
        <f t="shared" si="751"/>
        <v>0</v>
      </c>
      <c r="Y8883" s="1069">
        <f>[5]building!Y8874</f>
        <v>0</v>
      </c>
      <c r="Z8883" s="749">
        <f t="shared" si="752"/>
        <v>0</v>
      </c>
      <c r="AA8883" s="1071"/>
      <c r="AB8883" s="1071"/>
    </row>
    <row r="8884" spans="23:28" ht="70.5" customHeight="1">
      <c r="W8884" s="829">
        <f t="shared" si="750"/>
        <v>0</v>
      </c>
      <c r="X8884" s="828">
        <f t="shared" si="751"/>
        <v>0</v>
      </c>
      <c r="Y8884" s="1069">
        <f>[5]building!Y8875</f>
        <v>0</v>
      </c>
      <c r="Z8884" s="749">
        <f t="shared" si="752"/>
        <v>0</v>
      </c>
      <c r="AA8884" s="1071"/>
      <c r="AB8884" s="1071"/>
    </row>
    <row r="8885" spans="23:28" ht="70.5" customHeight="1">
      <c r="W8885" s="829">
        <f t="shared" si="750"/>
        <v>0</v>
      </c>
      <c r="X8885" s="828">
        <f t="shared" si="751"/>
        <v>0</v>
      </c>
      <c r="Y8885" s="1069">
        <f>[5]building!Y8876</f>
        <v>0</v>
      </c>
      <c r="Z8885" s="749">
        <f t="shared" si="752"/>
        <v>0</v>
      </c>
      <c r="AA8885" s="1071"/>
      <c r="AB8885" s="1071"/>
    </row>
    <row r="8886" spans="23:28" ht="70.5" customHeight="1">
      <c r="W8886" s="829">
        <f t="shared" si="750"/>
        <v>0</v>
      </c>
      <c r="X8886" s="828">
        <f t="shared" si="751"/>
        <v>0</v>
      </c>
      <c r="Y8886" s="1069">
        <f>[5]building!Y8877</f>
        <v>0</v>
      </c>
      <c r="Z8886" s="749">
        <f t="shared" si="752"/>
        <v>0</v>
      </c>
      <c r="AA8886" s="1071"/>
      <c r="AB8886" s="1071"/>
    </row>
    <row r="8887" spans="23:28" ht="70.5" customHeight="1">
      <c r="W8887" s="829">
        <f t="shared" si="750"/>
        <v>0</v>
      </c>
      <c r="X8887" s="828">
        <f t="shared" si="751"/>
        <v>0</v>
      </c>
      <c r="Y8887" s="1069">
        <f>[5]building!Y8878</f>
        <v>0</v>
      </c>
      <c r="Z8887" s="749">
        <f t="shared" si="752"/>
        <v>0</v>
      </c>
      <c r="AA8887" s="1071"/>
      <c r="AB8887" s="1071"/>
    </row>
    <row r="8888" spans="23:28" ht="70.5" customHeight="1">
      <c r="W8888" s="829">
        <f t="shared" si="750"/>
        <v>0</v>
      </c>
      <c r="X8888" s="828">
        <f t="shared" si="751"/>
        <v>0</v>
      </c>
      <c r="Y8888" s="1069">
        <f>[5]building!Y8879</f>
        <v>0</v>
      </c>
      <c r="Z8888" s="749">
        <f t="shared" si="752"/>
        <v>0</v>
      </c>
      <c r="AA8888" s="1071"/>
      <c r="AB8888" s="1071"/>
    </row>
    <row r="8889" spans="23:28" ht="70.5" customHeight="1">
      <c r="W8889" s="829">
        <f t="shared" si="750"/>
        <v>0</v>
      </c>
      <c r="X8889" s="828">
        <f t="shared" si="751"/>
        <v>0</v>
      </c>
      <c r="Y8889" s="1069">
        <f>[5]building!Y8880</f>
        <v>0</v>
      </c>
      <c r="Z8889" s="749">
        <f t="shared" si="752"/>
        <v>0</v>
      </c>
      <c r="AA8889" s="1071"/>
      <c r="AB8889" s="1071"/>
    </row>
    <row r="8890" spans="23:28" ht="70.5" customHeight="1">
      <c r="W8890" s="829">
        <f t="shared" si="750"/>
        <v>0</v>
      </c>
      <c r="X8890" s="828">
        <f t="shared" si="751"/>
        <v>0</v>
      </c>
      <c r="Y8890" s="1069">
        <f>[5]building!Y8881</f>
        <v>0</v>
      </c>
      <c r="Z8890" s="749">
        <f t="shared" si="752"/>
        <v>0</v>
      </c>
      <c r="AA8890" s="1071"/>
      <c r="AB8890" s="1071"/>
    </row>
    <row r="8891" spans="23:28" ht="70.5" customHeight="1">
      <c r="W8891" s="829">
        <f t="shared" si="750"/>
        <v>0</v>
      </c>
      <c r="X8891" s="828">
        <f t="shared" si="751"/>
        <v>0</v>
      </c>
      <c r="Y8891" s="1069">
        <f>[5]building!Y8882</f>
        <v>0</v>
      </c>
      <c r="Z8891" s="749">
        <f t="shared" si="752"/>
        <v>0</v>
      </c>
      <c r="AA8891" s="1071"/>
      <c r="AB8891" s="1071"/>
    </row>
    <row r="8892" spans="23:28" ht="70.5" customHeight="1">
      <c r="W8892" s="829">
        <f t="shared" si="750"/>
        <v>0</v>
      </c>
      <c r="X8892" s="828">
        <f t="shared" si="751"/>
        <v>0</v>
      </c>
      <c r="Y8892" s="1069">
        <f>[5]building!Y8883</f>
        <v>0</v>
      </c>
      <c r="Z8892" s="749">
        <f t="shared" si="752"/>
        <v>0</v>
      </c>
      <c r="AA8892" s="1071"/>
      <c r="AB8892" s="1071"/>
    </row>
    <row r="8893" spans="23:28" ht="70.5" customHeight="1">
      <c r="W8893" s="829">
        <f t="shared" si="750"/>
        <v>0</v>
      </c>
      <c r="X8893" s="828">
        <f t="shared" si="751"/>
        <v>0</v>
      </c>
      <c r="Y8893" s="1069">
        <f>[5]building!Y8884</f>
        <v>0</v>
      </c>
      <c r="Z8893" s="749">
        <f t="shared" si="752"/>
        <v>0</v>
      </c>
      <c r="AA8893" s="1071"/>
      <c r="AB8893" s="1071"/>
    </row>
    <row r="8894" spans="23:28" ht="70.5" customHeight="1">
      <c r="W8894" s="829">
        <f t="shared" si="750"/>
        <v>0</v>
      </c>
      <c r="X8894" s="828">
        <f t="shared" si="751"/>
        <v>0</v>
      </c>
      <c r="Y8894" s="1069">
        <f>[5]building!Y8885</f>
        <v>0</v>
      </c>
      <c r="Z8894" s="749">
        <f t="shared" si="752"/>
        <v>0</v>
      </c>
      <c r="AA8894" s="1071"/>
      <c r="AB8894" s="1071"/>
    </row>
    <row r="8895" spans="23:28" ht="70.5" customHeight="1">
      <c r="W8895" s="829">
        <f t="shared" si="750"/>
        <v>0</v>
      </c>
      <c r="X8895" s="828">
        <f t="shared" si="751"/>
        <v>0</v>
      </c>
      <c r="Y8895" s="1069">
        <f>[5]building!Y8886</f>
        <v>0</v>
      </c>
      <c r="Z8895" s="749">
        <f t="shared" si="752"/>
        <v>0</v>
      </c>
      <c r="AA8895" s="1071"/>
      <c r="AB8895" s="1071"/>
    </row>
    <row r="8896" spans="23:28" ht="70.5" customHeight="1">
      <c r="W8896" s="829">
        <f t="shared" si="750"/>
        <v>0</v>
      </c>
      <c r="X8896" s="828">
        <f t="shared" si="751"/>
        <v>0</v>
      </c>
      <c r="Y8896" s="1069">
        <f>[5]building!Y8887</f>
        <v>0</v>
      </c>
      <c r="Z8896" s="749">
        <f t="shared" si="752"/>
        <v>0</v>
      </c>
      <c r="AA8896" s="1071"/>
      <c r="AB8896" s="1071"/>
    </row>
    <row r="8897" spans="23:28" ht="70.5" customHeight="1">
      <c r="W8897" s="829">
        <f t="shared" si="750"/>
        <v>0</v>
      </c>
      <c r="X8897" s="828">
        <f t="shared" si="751"/>
        <v>0</v>
      </c>
      <c r="Y8897" s="1069">
        <f>[5]building!Y8888</f>
        <v>0</v>
      </c>
      <c r="Z8897" s="749">
        <f t="shared" si="752"/>
        <v>0</v>
      </c>
      <c r="AA8897" s="1071"/>
      <c r="AB8897" s="1071"/>
    </row>
    <row r="8898" spans="23:28" ht="70.5" customHeight="1">
      <c r="W8898" s="829">
        <f t="shared" si="750"/>
        <v>0</v>
      </c>
      <c r="X8898" s="828">
        <f t="shared" si="751"/>
        <v>0</v>
      </c>
      <c r="Y8898" s="1069">
        <f>[5]building!Y8889</f>
        <v>0</v>
      </c>
      <c r="Z8898" s="749">
        <f t="shared" si="752"/>
        <v>0</v>
      </c>
      <c r="AA8898" s="1071"/>
      <c r="AB8898" s="1071"/>
    </row>
    <row r="8899" spans="23:28" ht="70.5" customHeight="1">
      <c r="W8899" s="829">
        <f t="shared" si="750"/>
        <v>0</v>
      </c>
      <c r="X8899" s="828">
        <f t="shared" si="751"/>
        <v>0</v>
      </c>
      <c r="Y8899" s="1069">
        <f>[5]building!Y8890</f>
        <v>0</v>
      </c>
      <c r="Z8899" s="749">
        <f t="shared" si="752"/>
        <v>0</v>
      </c>
      <c r="AA8899" s="1071"/>
      <c r="AB8899" s="1071"/>
    </row>
    <row r="8900" spans="23:28" ht="70.5" customHeight="1">
      <c r="W8900" s="829">
        <f t="shared" si="750"/>
        <v>0</v>
      </c>
      <c r="X8900" s="828">
        <f t="shared" si="751"/>
        <v>0</v>
      </c>
      <c r="Y8900" s="1069">
        <f>[5]building!Y8891</f>
        <v>0</v>
      </c>
      <c r="Z8900" s="749">
        <f t="shared" si="752"/>
        <v>0</v>
      </c>
      <c r="AA8900" s="1071"/>
      <c r="AB8900" s="1071"/>
    </row>
    <row r="8901" spans="23:28" ht="70.5" customHeight="1">
      <c r="W8901" s="829">
        <f t="shared" si="750"/>
        <v>0</v>
      </c>
      <c r="X8901" s="828">
        <f t="shared" si="751"/>
        <v>0</v>
      </c>
      <c r="Y8901" s="1069">
        <f>[5]building!Y8892</f>
        <v>0</v>
      </c>
      <c r="Z8901" s="749">
        <f t="shared" si="752"/>
        <v>0</v>
      </c>
      <c r="AA8901" s="1071"/>
      <c r="AB8901" s="1071"/>
    </row>
    <row r="8902" spans="23:28" ht="70.5" customHeight="1">
      <c r="W8902" s="829">
        <f t="shared" si="750"/>
        <v>0</v>
      </c>
      <c r="X8902" s="828">
        <f t="shared" si="751"/>
        <v>0</v>
      </c>
      <c r="Y8902" s="1069">
        <f>[5]building!Y8893</f>
        <v>0</v>
      </c>
      <c r="Z8902" s="749">
        <f t="shared" si="752"/>
        <v>0</v>
      </c>
      <c r="AA8902" s="1071"/>
      <c r="AB8902" s="1071"/>
    </row>
    <row r="8903" spans="23:28" ht="70.5" customHeight="1">
      <c r="W8903" s="829">
        <f t="shared" si="750"/>
        <v>0</v>
      </c>
      <c r="X8903" s="828">
        <f t="shared" si="751"/>
        <v>0</v>
      </c>
      <c r="Y8903" s="1069">
        <f>[5]building!Y8894</f>
        <v>0</v>
      </c>
      <c r="Z8903" s="749">
        <f t="shared" si="752"/>
        <v>0</v>
      </c>
      <c r="AA8903" s="1071"/>
      <c r="AB8903" s="1071"/>
    </row>
    <row r="8904" spans="23:28" ht="70.5" customHeight="1">
      <c r="W8904" s="829">
        <f t="shared" si="750"/>
        <v>0</v>
      </c>
      <c r="X8904" s="828">
        <f t="shared" si="751"/>
        <v>0</v>
      </c>
      <c r="Y8904" s="1069">
        <f>[5]building!Y8895</f>
        <v>0</v>
      </c>
      <c r="Z8904" s="749">
        <f t="shared" si="752"/>
        <v>0</v>
      </c>
      <c r="AA8904" s="1071"/>
      <c r="AB8904" s="1071"/>
    </row>
    <row r="8905" spans="23:28" ht="70.5" customHeight="1">
      <c r="W8905" s="829">
        <f t="shared" si="750"/>
        <v>0</v>
      </c>
      <c r="X8905" s="828">
        <f t="shared" si="751"/>
        <v>0</v>
      </c>
      <c r="Y8905" s="1069">
        <f>[5]building!Y8896</f>
        <v>0</v>
      </c>
      <c r="Z8905" s="749">
        <f t="shared" si="752"/>
        <v>0</v>
      </c>
      <c r="AA8905" s="1071"/>
      <c r="AB8905" s="1071"/>
    </row>
    <row r="8906" spans="23:28" ht="70.5" customHeight="1">
      <c r="W8906" s="829">
        <f t="shared" si="750"/>
        <v>0</v>
      </c>
      <c r="X8906" s="828">
        <f t="shared" si="751"/>
        <v>0</v>
      </c>
      <c r="Y8906" s="1069">
        <f>[5]building!Y8897</f>
        <v>0</v>
      </c>
      <c r="Z8906" s="749">
        <f t="shared" si="752"/>
        <v>0</v>
      </c>
      <c r="AA8906" s="1071"/>
      <c r="AB8906" s="1071"/>
    </row>
    <row r="8907" spans="23:28" ht="70.5" customHeight="1">
      <c r="W8907" s="829">
        <f t="shared" si="750"/>
        <v>0</v>
      </c>
      <c r="X8907" s="828">
        <f t="shared" si="751"/>
        <v>0</v>
      </c>
      <c r="Y8907" s="1069">
        <f>[5]building!Y8898</f>
        <v>0</v>
      </c>
      <c r="Z8907" s="749">
        <f t="shared" si="752"/>
        <v>0</v>
      </c>
      <c r="AA8907" s="1071"/>
      <c r="AB8907" s="1071"/>
    </row>
    <row r="8908" spans="23:28" ht="70.5" customHeight="1">
      <c r="W8908" s="829">
        <f t="shared" si="750"/>
        <v>0</v>
      </c>
      <c r="X8908" s="828">
        <f t="shared" si="751"/>
        <v>0</v>
      </c>
      <c r="Y8908" s="1069">
        <f>[5]building!Y8899</f>
        <v>0</v>
      </c>
      <c r="Z8908" s="749">
        <f t="shared" si="752"/>
        <v>0</v>
      </c>
      <c r="AA8908" s="1071"/>
      <c r="AB8908" s="1071"/>
    </row>
    <row r="8909" spans="23:28" ht="70.5" customHeight="1">
      <c r="W8909" s="829">
        <f t="shared" si="750"/>
        <v>0</v>
      </c>
      <c r="X8909" s="828">
        <f t="shared" si="751"/>
        <v>0</v>
      </c>
      <c r="Y8909" s="1069">
        <f>[5]building!Y8900</f>
        <v>0</v>
      </c>
      <c r="Z8909" s="749">
        <f t="shared" si="752"/>
        <v>0</v>
      </c>
      <c r="AA8909" s="1071"/>
      <c r="AB8909" s="1071"/>
    </row>
    <row r="8910" spans="23:28" ht="70.5" customHeight="1">
      <c r="W8910" s="829">
        <f t="shared" si="750"/>
        <v>0</v>
      </c>
      <c r="X8910" s="828">
        <f t="shared" si="751"/>
        <v>0</v>
      </c>
      <c r="Y8910" s="1069">
        <f>[5]building!Y8901</f>
        <v>0</v>
      </c>
      <c r="Z8910" s="749">
        <f t="shared" si="752"/>
        <v>0</v>
      </c>
      <c r="AA8910" s="1071"/>
      <c r="AB8910" s="1071"/>
    </row>
    <row r="8911" spans="23:28" ht="70.5" customHeight="1">
      <c r="W8911" s="829">
        <f t="shared" si="750"/>
        <v>0</v>
      </c>
      <c r="X8911" s="828">
        <f t="shared" si="751"/>
        <v>0</v>
      </c>
      <c r="Y8911" s="1069">
        <f>[5]building!Y8902</f>
        <v>0</v>
      </c>
      <c r="Z8911" s="749">
        <f t="shared" si="752"/>
        <v>0</v>
      </c>
      <c r="AA8911" s="1071"/>
      <c r="AB8911" s="1071"/>
    </row>
    <row r="8912" spans="23:28" ht="70.5" customHeight="1">
      <c r="W8912" s="829">
        <f t="shared" si="750"/>
        <v>0</v>
      </c>
      <c r="X8912" s="828">
        <f t="shared" si="751"/>
        <v>0</v>
      </c>
      <c r="Y8912" s="1069">
        <f>[5]building!Y8903</f>
        <v>0</v>
      </c>
      <c r="Z8912" s="749">
        <f t="shared" si="752"/>
        <v>0</v>
      </c>
      <c r="AA8912" s="1071"/>
      <c r="AB8912" s="1071"/>
    </row>
    <row r="8913" spans="23:28" ht="70.5" customHeight="1">
      <c r="W8913" s="829">
        <f t="shared" si="750"/>
        <v>0</v>
      </c>
      <c r="X8913" s="828">
        <f t="shared" si="751"/>
        <v>0</v>
      </c>
      <c r="Y8913" s="1069">
        <f>[5]building!Y8904</f>
        <v>0</v>
      </c>
      <c r="Z8913" s="749">
        <f t="shared" si="752"/>
        <v>0</v>
      </c>
      <c r="AA8913" s="1071"/>
      <c r="AB8913" s="1071"/>
    </row>
    <row r="8914" spans="23:28" ht="70.5" customHeight="1">
      <c r="W8914" s="829">
        <f t="shared" si="750"/>
        <v>0</v>
      </c>
      <c r="X8914" s="828">
        <f t="shared" si="751"/>
        <v>0</v>
      </c>
      <c r="Y8914" s="1069">
        <f>[5]building!Y8905</f>
        <v>0</v>
      </c>
      <c r="Z8914" s="749">
        <f t="shared" si="752"/>
        <v>0</v>
      </c>
      <c r="AA8914" s="1071"/>
      <c r="AB8914" s="1071"/>
    </row>
    <row r="8915" spans="23:28" ht="70.5" customHeight="1">
      <c r="W8915" s="829">
        <f t="shared" si="750"/>
        <v>0</v>
      </c>
      <c r="X8915" s="828">
        <f t="shared" si="751"/>
        <v>0</v>
      </c>
      <c r="Y8915" s="1069">
        <f>[5]building!Y8906</f>
        <v>0</v>
      </c>
      <c r="Z8915" s="749">
        <f t="shared" si="752"/>
        <v>0</v>
      </c>
      <c r="AA8915" s="1071"/>
      <c r="AB8915" s="1071"/>
    </row>
    <row r="8916" spans="23:28" ht="70.5" customHeight="1">
      <c r="W8916" s="829">
        <f t="shared" si="750"/>
        <v>0</v>
      </c>
      <c r="X8916" s="828">
        <f t="shared" si="751"/>
        <v>0</v>
      </c>
      <c r="Y8916" s="1069">
        <f>[5]building!Y8907</f>
        <v>0</v>
      </c>
      <c r="Z8916" s="749">
        <f t="shared" si="752"/>
        <v>0</v>
      </c>
      <c r="AA8916" s="1071"/>
      <c r="AB8916" s="1071"/>
    </row>
    <row r="8917" spans="23:28" ht="70.5" customHeight="1">
      <c r="W8917" s="829">
        <f t="shared" si="750"/>
        <v>0</v>
      </c>
      <c r="X8917" s="828">
        <f t="shared" si="751"/>
        <v>0</v>
      </c>
      <c r="Y8917" s="1069">
        <f>[5]building!Y8908</f>
        <v>0</v>
      </c>
      <c r="Z8917" s="749">
        <f t="shared" si="752"/>
        <v>0</v>
      </c>
      <c r="AA8917" s="1071"/>
      <c r="AB8917" s="1071"/>
    </row>
    <row r="8918" spans="23:28" ht="70.5" customHeight="1">
      <c r="W8918" s="829">
        <f t="shared" si="750"/>
        <v>0</v>
      </c>
      <c r="X8918" s="828">
        <f t="shared" si="751"/>
        <v>0</v>
      </c>
      <c r="Y8918" s="1069">
        <f>[5]building!Y8909</f>
        <v>0</v>
      </c>
      <c r="Z8918" s="749">
        <f t="shared" si="752"/>
        <v>0</v>
      </c>
      <c r="AA8918" s="1071"/>
      <c r="AB8918" s="1071"/>
    </row>
    <row r="8919" spans="23:28" ht="70.5" customHeight="1">
      <c r="W8919" s="829">
        <f t="shared" si="750"/>
        <v>0</v>
      </c>
      <c r="X8919" s="828">
        <f t="shared" si="751"/>
        <v>0</v>
      </c>
      <c r="Y8919" s="1069">
        <f>[5]building!Y8910</f>
        <v>0</v>
      </c>
      <c r="Z8919" s="749">
        <f t="shared" si="752"/>
        <v>0</v>
      </c>
      <c r="AA8919" s="1071"/>
      <c r="AB8919" s="1071"/>
    </row>
    <row r="8920" spans="23:28" ht="70.5" customHeight="1">
      <c r="W8920" s="829">
        <f t="shared" si="750"/>
        <v>0</v>
      </c>
      <c r="X8920" s="828">
        <f t="shared" si="751"/>
        <v>0</v>
      </c>
      <c r="Y8920" s="1069">
        <f>[5]building!Y8911</f>
        <v>0</v>
      </c>
      <c r="Z8920" s="749">
        <f t="shared" si="752"/>
        <v>0</v>
      </c>
      <c r="AA8920" s="1071"/>
      <c r="AB8920" s="1071"/>
    </row>
    <row r="8921" spans="23:28" ht="70.5" customHeight="1">
      <c r="W8921" s="829">
        <f t="shared" si="750"/>
        <v>0</v>
      </c>
      <c r="X8921" s="828">
        <f t="shared" si="751"/>
        <v>0</v>
      </c>
      <c r="Y8921" s="1069">
        <f>[5]building!Y8912</f>
        <v>0</v>
      </c>
      <c r="Z8921" s="749">
        <f t="shared" si="752"/>
        <v>0</v>
      </c>
      <c r="AA8921" s="1071"/>
      <c r="AB8921" s="1071"/>
    </row>
    <row r="8922" spans="23:28" ht="70.5" customHeight="1">
      <c r="W8922" s="829">
        <f t="shared" si="750"/>
        <v>0</v>
      </c>
      <c r="X8922" s="828">
        <f t="shared" si="751"/>
        <v>0</v>
      </c>
      <c r="Y8922" s="1069">
        <f>[5]building!Y8913</f>
        <v>0</v>
      </c>
      <c r="Z8922" s="749">
        <f t="shared" si="752"/>
        <v>0</v>
      </c>
      <c r="AA8922" s="1071"/>
      <c r="AB8922" s="1071"/>
    </row>
    <row r="8923" spans="23:28" ht="70.5" customHeight="1">
      <c r="W8923" s="829">
        <f t="shared" si="750"/>
        <v>0</v>
      </c>
      <c r="X8923" s="828">
        <f t="shared" si="751"/>
        <v>0</v>
      </c>
      <c r="Y8923" s="1069">
        <f>[5]building!Y8914</f>
        <v>0</v>
      </c>
      <c r="Z8923" s="749">
        <f t="shared" si="752"/>
        <v>0</v>
      </c>
      <c r="AA8923" s="1071"/>
      <c r="AB8923" s="1071"/>
    </row>
    <row r="8924" spans="23:28" ht="70.5" customHeight="1">
      <c r="W8924" s="829">
        <f t="shared" si="750"/>
        <v>0</v>
      </c>
      <c r="X8924" s="828">
        <f t="shared" si="751"/>
        <v>0</v>
      </c>
      <c r="Y8924" s="1069">
        <f>[5]building!Y8915</f>
        <v>0</v>
      </c>
      <c r="Z8924" s="749">
        <f t="shared" si="752"/>
        <v>0</v>
      </c>
      <c r="AA8924" s="1071"/>
      <c r="AB8924" s="1071"/>
    </row>
    <row r="8925" spans="23:28" ht="70.5" customHeight="1">
      <c r="W8925" s="829">
        <f t="shared" si="750"/>
        <v>0</v>
      </c>
      <c r="X8925" s="828">
        <f t="shared" si="751"/>
        <v>0</v>
      </c>
      <c r="Y8925" s="1069">
        <f>[5]building!Y8916</f>
        <v>0</v>
      </c>
      <c r="Z8925" s="749">
        <f t="shared" si="752"/>
        <v>0</v>
      </c>
      <c r="AA8925" s="1071"/>
      <c r="AB8925" s="1071"/>
    </row>
    <row r="8926" spans="23:28" ht="70.5" customHeight="1">
      <c r="W8926" s="829">
        <f t="shared" ref="W8926:W8989" si="753">G8926+I8926+K8926+M8926+O8926+Q8926+S8926+U8926</f>
        <v>0</v>
      </c>
      <c r="X8926" s="828">
        <f t="shared" ref="X8926:X8989" si="754">W8926*C8926</f>
        <v>0</v>
      </c>
      <c r="Y8926" s="1069">
        <f>[5]building!Y8917</f>
        <v>0</v>
      </c>
      <c r="Z8926" s="749">
        <f t="shared" ref="Z8926:Z8989" si="755">Y8926*C8926</f>
        <v>0</v>
      </c>
      <c r="AA8926" s="1071"/>
      <c r="AB8926" s="1071"/>
    </row>
    <row r="8927" spans="23:28" ht="70.5" customHeight="1">
      <c r="W8927" s="829">
        <f t="shared" si="753"/>
        <v>0</v>
      </c>
      <c r="X8927" s="828">
        <f t="shared" si="754"/>
        <v>0</v>
      </c>
      <c r="Y8927" s="1069">
        <f>[5]building!Y8918</f>
        <v>0</v>
      </c>
      <c r="Z8927" s="749">
        <f t="shared" si="755"/>
        <v>0</v>
      </c>
      <c r="AA8927" s="1071"/>
      <c r="AB8927" s="1071"/>
    </row>
    <row r="8928" spans="23:28" ht="70.5" customHeight="1">
      <c r="W8928" s="829">
        <f t="shared" si="753"/>
        <v>0</v>
      </c>
      <c r="X8928" s="828">
        <f t="shared" si="754"/>
        <v>0</v>
      </c>
      <c r="Y8928" s="1069">
        <f>[5]building!Y8919</f>
        <v>0</v>
      </c>
      <c r="Z8928" s="749">
        <f t="shared" si="755"/>
        <v>0</v>
      </c>
      <c r="AA8928" s="1071"/>
      <c r="AB8928" s="1071"/>
    </row>
    <row r="8929" spans="23:28" ht="70.5" customHeight="1">
      <c r="W8929" s="829">
        <f t="shared" si="753"/>
        <v>0</v>
      </c>
      <c r="X8929" s="828">
        <f t="shared" si="754"/>
        <v>0</v>
      </c>
      <c r="Y8929" s="1069">
        <f>[5]building!Y8920</f>
        <v>0</v>
      </c>
      <c r="Z8929" s="749">
        <f t="shared" si="755"/>
        <v>0</v>
      </c>
      <c r="AA8929" s="1071"/>
      <c r="AB8929" s="1071"/>
    </row>
    <row r="8930" spans="23:28" ht="70.5" customHeight="1">
      <c r="W8930" s="829">
        <f t="shared" si="753"/>
        <v>0</v>
      </c>
      <c r="X8930" s="828">
        <f t="shared" si="754"/>
        <v>0</v>
      </c>
      <c r="Y8930" s="1069">
        <f>[5]building!Y8921</f>
        <v>0</v>
      </c>
      <c r="Z8930" s="749">
        <f t="shared" si="755"/>
        <v>0</v>
      </c>
      <c r="AA8930" s="1071"/>
      <c r="AB8930" s="1071"/>
    </row>
    <row r="8931" spans="23:28" ht="70.5" customHeight="1">
      <c r="W8931" s="829">
        <f t="shared" si="753"/>
        <v>0</v>
      </c>
      <c r="X8931" s="828">
        <f t="shared" si="754"/>
        <v>0</v>
      </c>
      <c r="Y8931" s="1069">
        <f>[5]building!Y8922</f>
        <v>0</v>
      </c>
      <c r="Z8931" s="749">
        <f t="shared" si="755"/>
        <v>0</v>
      </c>
      <c r="AA8931" s="1071"/>
      <c r="AB8931" s="1071"/>
    </row>
    <row r="8932" spans="23:28" ht="70.5" customHeight="1">
      <c r="W8932" s="829">
        <f t="shared" si="753"/>
        <v>0</v>
      </c>
      <c r="X8932" s="828">
        <f t="shared" si="754"/>
        <v>0</v>
      </c>
      <c r="Y8932" s="1069">
        <f>[5]building!Y8923</f>
        <v>0</v>
      </c>
      <c r="Z8932" s="749">
        <f t="shared" si="755"/>
        <v>0</v>
      </c>
      <c r="AA8932" s="1071"/>
      <c r="AB8932" s="1071"/>
    </row>
    <row r="8933" spans="23:28" ht="70.5" customHeight="1">
      <c r="W8933" s="829">
        <f t="shared" si="753"/>
        <v>0</v>
      </c>
      <c r="X8933" s="828">
        <f t="shared" si="754"/>
        <v>0</v>
      </c>
      <c r="Y8933" s="1069">
        <f>[5]building!Y8924</f>
        <v>0</v>
      </c>
      <c r="Z8933" s="749">
        <f t="shared" si="755"/>
        <v>0</v>
      </c>
      <c r="AA8933" s="1071"/>
      <c r="AB8933" s="1071"/>
    </row>
    <row r="8934" spans="23:28" ht="70.5" customHeight="1">
      <c r="W8934" s="829">
        <f t="shared" si="753"/>
        <v>0</v>
      </c>
      <c r="X8934" s="828">
        <f t="shared" si="754"/>
        <v>0</v>
      </c>
      <c r="Y8934" s="1069">
        <f>[5]building!Y8925</f>
        <v>0</v>
      </c>
      <c r="Z8934" s="749">
        <f t="shared" si="755"/>
        <v>0</v>
      </c>
      <c r="AA8934" s="1071"/>
      <c r="AB8934" s="1071"/>
    </row>
    <row r="8935" spans="23:28" ht="70.5" customHeight="1">
      <c r="W8935" s="829">
        <f t="shared" si="753"/>
        <v>0</v>
      </c>
      <c r="X8935" s="828">
        <f t="shared" si="754"/>
        <v>0</v>
      </c>
      <c r="Y8935" s="1069">
        <f>[5]building!Y8926</f>
        <v>0</v>
      </c>
      <c r="Z8935" s="749">
        <f t="shared" si="755"/>
        <v>0</v>
      </c>
      <c r="AA8935" s="1071"/>
      <c r="AB8935" s="1071"/>
    </row>
    <row r="8936" spans="23:28" ht="70.5" customHeight="1">
      <c r="W8936" s="829">
        <f t="shared" si="753"/>
        <v>0</v>
      </c>
      <c r="X8936" s="828">
        <f t="shared" si="754"/>
        <v>0</v>
      </c>
      <c r="Y8936" s="1069">
        <f>[5]building!Y8927</f>
        <v>0</v>
      </c>
      <c r="Z8936" s="749">
        <f t="shared" si="755"/>
        <v>0</v>
      </c>
      <c r="AA8936" s="1071"/>
      <c r="AB8936" s="1071"/>
    </row>
    <row r="8937" spans="23:28" ht="70.5" customHeight="1">
      <c r="W8937" s="829">
        <f t="shared" si="753"/>
        <v>0</v>
      </c>
      <c r="X8937" s="828">
        <f t="shared" si="754"/>
        <v>0</v>
      </c>
      <c r="Y8937" s="1069">
        <f>[5]building!Y8928</f>
        <v>0</v>
      </c>
      <c r="Z8937" s="749">
        <f t="shared" si="755"/>
        <v>0</v>
      </c>
      <c r="AA8937" s="1071"/>
      <c r="AB8937" s="1071"/>
    </row>
    <row r="8938" spans="23:28" ht="70.5" customHeight="1">
      <c r="W8938" s="829">
        <f t="shared" si="753"/>
        <v>0</v>
      </c>
      <c r="X8938" s="828">
        <f t="shared" si="754"/>
        <v>0</v>
      </c>
      <c r="Y8938" s="1069">
        <f>[5]building!Y8929</f>
        <v>0</v>
      </c>
      <c r="Z8938" s="749">
        <f t="shared" si="755"/>
        <v>0</v>
      </c>
      <c r="AA8938" s="1071"/>
      <c r="AB8938" s="1071"/>
    </row>
    <row r="8939" spans="23:28" ht="70.5" customHeight="1">
      <c r="W8939" s="829">
        <f t="shared" si="753"/>
        <v>0</v>
      </c>
      <c r="X8939" s="828">
        <f t="shared" si="754"/>
        <v>0</v>
      </c>
      <c r="Y8939" s="1069">
        <f>[5]building!Y8930</f>
        <v>0</v>
      </c>
      <c r="Z8939" s="749">
        <f t="shared" si="755"/>
        <v>0</v>
      </c>
      <c r="AA8939" s="1071"/>
      <c r="AB8939" s="1071"/>
    </row>
    <row r="8940" spans="23:28" ht="70.5" customHeight="1">
      <c r="W8940" s="829">
        <f t="shared" si="753"/>
        <v>0</v>
      </c>
      <c r="X8940" s="828">
        <f t="shared" si="754"/>
        <v>0</v>
      </c>
      <c r="Y8940" s="1069">
        <f>[5]building!Y8931</f>
        <v>0</v>
      </c>
      <c r="Z8940" s="749">
        <f t="shared" si="755"/>
        <v>0</v>
      </c>
      <c r="AA8940" s="1071"/>
      <c r="AB8940" s="1071"/>
    </row>
    <row r="8941" spans="23:28" ht="70.5" customHeight="1">
      <c r="W8941" s="829">
        <f t="shared" si="753"/>
        <v>0</v>
      </c>
      <c r="X8941" s="828">
        <f t="shared" si="754"/>
        <v>0</v>
      </c>
      <c r="Y8941" s="1069">
        <f>[5]building!Y8932</f>
        <v>0</v>
      </c>
      <c r="Z8941" s="749">
        <f t="shared" si="755"/>
        <v>0</v>
      </c>
      <c r="AA8941" s="1071"/>
      <c r="AB8941" s="1071"/>
    </row>
    <row r="8942" spans="23:28" ht="70.5" customHeight="1">
      <c r="W8942" s="829">
        <f t="shared" si="753"/>
        <v>0</v>
      </c>
      <c r="X8942" s="828">
        <f t="shared" si="754"/>
        <v>0</v>
      </c>
      <c r="Y8942" s="1069">
        <f>[5]building!Y8933</f>
        <v>0</v>
      </c>
      <c r="Z8942" s="749">
        <f t="shared" si="755"/>
        <v>0</v>
      </c>
      <c r="AA8942" s="1071"/>
      <c r="AB8942" s="1071"/>
    </row>
    <row r="8943" spans="23:28" ht="70.5" customHeight="1">
      <c r="W8943" s="829">
        <f t="shared" si="753"/>
        <v>0</v>
      </c>
      <c r="X8943" s="828">
        <f t="shared" si="754"/>
        <v>0</v>
      </c>
      <c r="Y8943" s="1069">
        <f>[5]building!Y8934</f>
        <v>0</v>
      </c>
      <c r="Z8943" s="749">
        <f t="shared" si="755"/>
        <v>0</v>
      </c>
      <c r="AA8943" s="1071"/>
      <c r="AB8943" s="1071"/>
    </row>
    <row r="8944" spans="23:28" ht="70.5" customHeight="1">
      <c r="W8944" s="829">
        <f t="shared" si="753"/>
        <v>0</v>
      </c>
      <c r="X8944" s="828">
        <f t="shared" si="754"/>
        <v>0</v>
      </c>
      <c r="Y8944" s="1069">
        <f>[5]building!Y8935</f>
        <v>0</v>
      </c>
      <c r="Z8944" s="749">
        <f t="shared" si="755"/>
        <v>0</v>
      </c>
      <c r="AA8944" s="1071"/>
      <c r="AB8944" s="1071"/>
    </row>
    <row r="8945" spans="23:28" ht="70.5" customHeight="1">
      <c r="W8945" s="829">
        <f t="shared" si="753"/>
        <v>0</v>
      </c>
      <c r="X8945" s="828">
        <f t="shared" si="754"/>
        <v>0</v>
      </c>
      <c r="Y8945" s="1069">
        <f>[5]building!Y8936</f>
        <v>0</v>
      </c>
      <c r="Z8945" s="749">
        <f t="shared" si="755"/>
        <v>0</v>
      </c>
      <c r="AA8945" s="1071"/>
      <c r="AB8945" s="1071"/>
    </row>
    <row r="8946" spans="23:28" ht="70.5" customHeight="1">
      <c r="W8946" s="829">
        <f t="shared" si="753"/>
        <v>0</v>
      </c>
      <c r="X8946" s="828">
        <f t="shared" si="754"/>
        <v>0</v>
      </c>
      <c r="Y8946" s="1069">
        <f>[5]building!Y8937</f>
        <v>0</v>
      </c>
      <c r="Z8946" s="749">
        <f t="shared" si="755"/>
        <v>0</v>
      </c>
      <c r="AA8946" s="1071"/>
      <c r="AB8946" s="1071"/>
    </row>
    <row r="8947" spans="23:28" ht="70.5" customHeight="1">
      <c r="W8947" s="829">
        <f t="shared" si="753"/>
        <v>0</v>
      </c>
      <c r="X8947" s="828">
        <f t="shared" si="754"/>
        <v>0</v>
      </c>
      <c r="Y8947" s="1069">
        <f>[5]building!Y8938</f>
        <v>0</v>
      </c>
      <c r="Z8947" s="749">
        <f t="shared" si="755"/>
        <v>0</v>
      </c>
      <c r="AA8947" s="1071"/>
      <c r="AB8947" s="1071"/>
    </row>
    <row r="8948" spans="23:28" ht="70.5" customHeight="1">
      <c r="W8948" s="829">
        <f t="shared" si="753"/>
        <v>0</v>
      </c>
      <c r="X8948" s="828">
        <f t="shared" si="754"/>
        <v>0</v>
      </c>
      <c r="Y8948" s="1069">
        <f>[5]building!Y8939</f>
        <v>0</v>
      </c>
      <c r="Z8948" s="749">
        <f t="shared" si="755"/>
        <v>0</v>
      </c>
      <c r="AA8948" s="1071"/>
      <c r="AB8948" s="1071"/>
    </row>
    <row r="8949" spans="23:28" ht="70.5" customHeight="1">
      <c r="W8949" s="829">
        <f t="shared" si="753"/>
        <v>0</v>
      </c>
      <c r="X8949" s="828">
        <f t="shared" si="754"/>
        <v>0</v>
      </c>
      <c r="Y8949" s="1069">
        <f>[5]building!Y8940</f>
        <v>0</v>
      </c>
      <c r="Z8949" s="749">
        <f t="shared" si="755"/>
        <v>0</v>
      </c>
      <c r="AA8949" s="1071"/>
      <c r="AB8949" s="1071"/>
    </row>
    <row r="8950" spans="23:28" ht="70.5" customHeight="1">
      <c r="W8950" s="829">
        <f t="shared" si="753"/>
        <v>0</v>
      </c>
      <c r="X8950" s="828">
        <f t="shared" si="754"/>
        <v>0</v>
      </c>
      <c r="Y8950" s="1069">
        <f>[5]building!Y8941</f>
        <v>0</v>
      </c>
      <c r="Z8950" s="749">
        <f t="shared" si="755"/>
        <v>0</v>
      </c>
      <c r="AA8950" s="1071"/>
      <c r="AB8950" s="1071"/>
    </row>
    <row r="8951" spans="23:28" ht="70.5" customHeight="1">
      <c r="W8951" s="829">
        <f t="shared" si="753"/>
        <v>0</v>
      </c>
      <c r="X8951" s="828">
        <f t="shared" si="754"/>
        <v>0</v>
      </c>
      <c r="Y8951" s="1069">
        <f>[5]building!Y8942</f>
        <v>0</v>
      </c>
      <c r="Z8951" s="749">
        <f t="shared" si="755"/>
        <v>0</v>
      </c>
      <c r="AA8951" s="1071"/>
      <c r="AB8951" s="1071"/>
    </row>
    <row r="8952" spans="23:28" ht="70.5" customHeight="1">
      <c r="W8952" s="829">
        <f t="shared" si="753"/>
        <v>0</v>
      </c>
      <c r="X8952" s="828">
        <f t="shared" si="754"/>
        <v>0</v>
      </c>
      <c r="Y8952" s="1069">
        <f>[5]building!Y8943</f>
        <v>0</v>
      </c>
      <c r="Z8952" s="749">
        <f t="shared" si="755"/>
        <v>0</v>
      </c>
      <c r="AA8952" s="1071"/>
      <c r="AB8952" s="1071"/>
    </row>
    <row r="8953" spans="23:28" ht="70.5" customHeight="1">
      <c r="W8953" s="829">
        <f t="shared" si="753"/>
        <v>0</v>
      </c>
      <c r="X8953" s="828">
        <f t="shared" si="754"/>
        <v>0</v>
      </c>
      <c r="Y8953" s="1069">
        <f>[5]building!Y8944</f>
        <v>0</v>
      </c>
      <c r="Z8953" s="749">
        <f t="shared" si="755"/>
        <v>0</v>
      </c>
      <c r="AA8953" s="1071"/>
      <c r="AB8953" s="1071"/>
    </row>
    <row r="8954" spans="23:28" ht="70.5" customHeight="1">
      <c r="W8954" s="829">
        <f t="shared" si="753"/>
        <v>0</v>
      </c>
      <c r="X8954" s="828">
        <f t="shared" si="754"/>
        <v>0</v>
      </c>
      <c r="Y8954" s="1069">
        <f>[5]building!Y8945</f>
        <v>0</v>
      </c>
      <c r="Z8954" s="749">
        <f t="shared" si="755"/>
        <v>0</v>
      </c>
      <c r="AA8954" s="1071"/>
      <c r="AB8954" s="1071"/>
    </row>
    <row r="8955" spans="23:28" ht="70.5" customHeight="1">
      <c r="W8955" s="829">
        <f t="shared" si="753"/>
        <v>0</v>
      </c>
      <c r="X8955" s="828">
        <f t="shared" si="754"/>
        <v>0</v>
      </c>
      <c r="Y8955" s="1069">
        <f>[5]building!Y8946</f>
        <v>0</v>
      </c>
      <c r="Z8955" s="749">
        <f t="shared" si="755"/>
        <v>0</v>
      </c>
      <c r="AA8955" s="1071"/>
      <c r="AB8955" s="1071"/>
    </row>
    <row r="8956" spans="23:28" ht="70.5" customHeight="1">
      <c r="W8956" s="829">
        <f t="shared" si="753"/>
        <v>0</v>
      </c>
      <c r="X8956" s="828">
        <f t="shared" si="754"/>
        <v>0</v>
      </c>
      <c r="Y8956" s="1069">
        <f>[5]building!Y8947</f>
        <v>0</v>
      </c>
      <c r="Z8956" s="749">
        <f t="shared" si="755"/>
        <v>0</v>
      </c>
      <c r="AA8956" s="1071"/>
      <c r="AB8956" s="1071"/>
    </row>
    <row r="8957" spans="23:28" ht="70.5" customHeight="1">
      <c r="W8957" s="829">
        <f t="shared" si="753"/>
        <v>0</v>
      </c>
      <c r="X8957" s="828">
        <f t="shared" si="754"/>
        <v>0</v>
      </c>
      <c r="Y8957" s="1069">
        <f>[5]building!Y8948</f>
        <v>0</v>
      </c>
      <c r="Z8957" s="749">
        <f t="shared" si="755"/>
        <v>0</v>
      </c>
      <c r="AA8957" s="1071"/>
      <c r="AB8957" s="1071"/>
    </row>
    <row r="8958" spans="23:28" ht="70.5" customHeight="1">
      <c r="W8958" s="829">
        <f t="shared" si="753"/>
        <v>0</v>
      </c>
      <c r="X8958" s="828">
        <f t="shared" si="754"/>
        <v>0</v>
      </c>
      <c r="Y8958" s="1069">
        <f>[5]building!Y8949</f>
        <v>0</v>
      </c>
      <c r="Z8958" s="749">
        <f t="shared" si="755"/>
        <v>0</v>
      </c>
      <c r="AA8958" s="1071"/>
      <c r="AB8958" s="1071"/>
    </row>
    <row r="8959" spans="23:28" ht="70.5" customHeight="1">
      <c r="W8959" s="829">
        <f t="shared" si="753"/>
        <v>0</v>
      </c>
      <c r="X8959" s="828">
        <f t="shared" si="754"/>
        <v>0</v>
      </c>
      <c r="Y8959" s="1069">
        <f>[5]building!Y8950</f>
        <v>0</v>
      </c>
      <c r="Z8959" s="749">
        <f t="shared" si="755"/>
        <v>0</v>
      </c>
      <c r="AA8959" s="1071"/>
      <c r="AB8959" s="1071"/>
    </row>
    <row r="8960" spans="23:28" ht="70.5" customHeight="1">
      <c r="W8960" s="829">
        <f t="shared" si="753"/>
        <v>0</v>
      </c>
      <c r="X8960" s="828">
        <f t="shared" si="754"/>
        <v>0</v>
      </c>
      <c r="Y8960" s="1069">
        <f>[5]building!Y8951</f>
        <v>0</v>
      </c>
      <c r="Z8960" s="749">
        <f t="shared" si="755"/>
        <v>0</v>
      </c>
      <c r="AA8960" s="1071"/>
      <c r="AB8960" s="1071"/>
    </row>
    <row r="8961" spans="23:28" ht="70.5" customHeight="1">
      <c r="W8961" s="829">
        <f t="shared" si="753"/>
        <v>0</v>
      </c>
      <c r="X8961" s="828">
        <f t="shared" si="754"/>
        <v>0</v>
      </c>
      <c r="Y8961" s="1069">
        <f>[5]building!Y8952</f>
        <v>0</v>
      </c>
      <c r="Z8961" s="749">
        <f t="shared" si="755"/>
        <v>0</v>
      </c>
      <c r="AA8961" s="1071"/>
      <c r="AB8961" s="1071"/>
    </row>
    <row r="8962" spans="23:28" ht="70.5" customHeight="1">
      <c r="W8962" s="829">
        <f t="shared" si="753"/>
        <v>0</v>
      </c>
      <c r="X8962" s="828">
        <f t="shared" si="754"/>
        <v>0</v>
      </c>
      <c r="Y8962" s="1069">
        <f>[5]building!Y8953</f>
        <v>0</v>
      </c>
      <c r="Z8962" s="749">
        <f t="shared" si="755"/>
        <v>0</v>
      </c>
      <c r="AA8962" s="1071"/>
      <c r="AB8962" s="1071"/>
    </row>
    <row r="8963" spans="23:28" ht="70.5" customHeight="1">
      <c r="W8963" s="829">
        <f t="shared" si="753"/>
        <v>0</v>
      </c>
      <c r="X8963" s="828">
        <f t="shared" si="754"/>
        <v>0</v>
      </c>
      <c r="Y8963" s="1069">
        <f>[5]building!Y8954</f>
        <v>0</v>
      </c>
      <c r="Z8963" s="749">
        <f t="shared" si="755"/>
        <v>0</v>
      </c>
      <c r="AA8963" s="1071"/>
      <c r="AB8963" s="1071"/>
    </row>
    <row r="8964" spans="23:28" ht="70.5" customHeight="1">
      <c r="W8964" s="829">
        <f t="shared" si="753"/>
        <v>0</v>
      </c>
      <c r="X8964" s="828">
        <f t="shared" si="754"/>
        <v>0</v>
      </c>
      <c r="Y8964" s="1069">
        <f>[5]building!Y8955</f>
        <v>0</v>
      </c>
      <c r="Z8964" s="749">
        <f t="shared" si="755"/>
        <v>0</v>
      </c>
      <c r="AA8964" s="1071"/>
      <c r="AB8964" s="1071"/>
    </row>
    <row r="8965" spans="23:28" ht="70.5" customHeight="1">
      <c r="W8965" s="829">
        <f t="shared" si="753"/>
        <v>0</v>
      </c>
      <c r="X8965" s="828">
        <f t="shared" si="754"/>
        <v>0</v>
      </c>
      <c r="Y8965" s="1069">
        <f>[5]building!Y8956</f>
        <v>0</v>
      </c>
      <c r="Z8965" s="749">
        <f t="shared" si="755"/>
        <v>0</v>
      </c>
      <c r="AA8965" s="1071"/>
      <c r="AB8965" s="1071"/>
    </row>
    <row r="8966" spans="23:28" ht="70.5" customHeight="1">
      <c r="W8966" s="829">
        <f t="shared" si="753"/>
        <v>0</v>
      </c>
      <c r="X8966" s="828">
        <f t="shared" si="754"/>
        <v>0</v>
      </c>
      <c r="Y8966" s="1069">
        <f>[5]building!Y8957</f>
        <v>0</v>
      </c>
      <c r="Z8966" s="749">
        <f t="shared" si="755"/>
        <v>0</v>
      </c>
      <c r="AA8966" s="1071"/>
      <c r="AB8966" s="1071"/>
    </row>
    <row r="8967" spans="23:28" ht="70.5" customHeight="1">
      <c r="W8967" s="829">
        <f t="shared" si="753"/>
        <v>0</v>
      </c>
      <c r="X8967" s="828">
        <f t="shared" si="754"/>
        <v>0</v>
      </c>
      <c r="Y8967" s="1069">
        <f>[5]building!Y8958</f>
        <v>0</v>
      </c>
      <c r="Z8967" s="749">
        <f t="shared" si="755"/>
        <v>0</v>
      </c>
      <c r="AA8967" s="1071"/>
      <c r="AB8967" s="1071"/>
    </row>
    <row r="8968" spans="23:28" ht="70.5" customHeight="1">
      <c r="W8968" s="829">
        <f t="shared" si="753"/>
        <v>0</v>
      </c>
      <c r="X8968" s="828">
        <f t="shared" si="754"/>
        <v>0</v>
      </c>
      <c r="Y8968" s="1069">
        <f>[5]building!Y8959</f>
        <v>0</v>
      </c>
      <c r="Z8968" s="749">
        <f t="shared" si="755"/>
        <v>0</v>
      </c>
      <c r="AA8968" s="1071"/>
      <c r="AB8968" s="1071"/>
    </row>
    <row r="8969" spans="23:28" ht="70.5" customHeight="1">
      <c r="W8969" s="829">
        <f t="shared" si="753"/>
        <v>0</v>
      </c>
      <c r="X8969" s="828">
        <f t="shared" si="754"/>
        <v>0</v>
      </c>
      <c r="Y8969" s="1069">
        <f>[5]building!Y8960</f>
        <v>0</v>
      </c>
      <c r="Z8969" s="749">
        <f t="shared" si="755"/>
        <v>0</v>
      </c>
      <c r="AA8969" s="1071"/>
      <c r="AB8969" s="1071"/>
    </row>
    <row r="8970" spans="23:28" ht="70.5" customHeight="1">
      <c r="W8970" s="829">
        <f t="shared" si="753"/>
        <v>0</v>
      </c>
      <c r="X8970" s="828">
        <f t="shared" si="754"/>
        <v>0</v>
      </c>
      <c r="Y8970" s="1069">
        <f>[5]building!Y8961</f>
        <v>0</v>
      </c>
      <c r="Z8970" s="749">
        <f t="shared" si="755"/>
        <v>0</v>
      </c>
      <c r="AA8970" s="1071"/>
      <c r="AB8970" s="1071"/>
    </row>
    <row r="8971" spans="23:28" ht="70.5" customHeight="1">
      <c r="W8971" s="829">
        <f t="shared" si="753"/>
        <v>0</v>
      </c>
      <c r="X8971" s="828">
        <f t="shared" si="754"/>
        <v>0</v>
      </c>
      <c r="Y8971" s="1069">
        <f>[5]building!Y8962</f>
        <v>0</v>
      </c>
      <c r="Z8971" s="749">
        <f t="shared" si="755"/>
        <v>0</v>
      </c>
      <c r="AA8971" s="1071"/>
      <c r="AB8971" s="1071"/>
    </row>
    <row r="8972" spans="23:28" ht="70.5" customHeight="1">
      <c r="W8972" s="829">
        <f t="shared" si="753"/>
        <v>0</v>
      </c>
      <c r="X8972" s="828">
        <f t="shared" si="754"/>
        <v>0</v>
      </c>
      <c r="Y8972" s="1069">
        <f>[5]building!Y8963</f>
        <v>0</v>
      </c>
      <c r="Z8972" s="749">
        <f t="shared" si="755"/>
        <v>0</v>
      </c>
      <c r="AA8972" s="1071"/>
      <c r="AB8972" s="1071"/>
    </row>
    <row r="8973" spans="23:28" ht="70.5" customHeight="1">
      <c r="W8973" s="829">
        <f t="shared" si="753"/>
        <v>0</v>
      </c>
      <c r="X8973" s="828">
        <f t="shared" si="754"/>
        <v>0</v>
      </c>
      <c r="Y8973" s="1069">
        <f>[5]building!Y8964</f>
        <v>0</v>
      </c>
      <c r="Z8973" s="749">
        <f t="shared" si="755"/>
        <v>0</v>
      </c>
      <c r="AA8973" s="1071"/>
      <c r="AB8973" s="1071"/>
    </row>
    <row r="8974" spans="23:28" ht="70.5" customHeight="1">
      <c r="W8974" s="829">
        <f t="shared" si="753"/>
        <v>0</v>
      </c>
      <c r="X8974" s="828">
        <f t="shared" si="754"/>
        <v>0</v>
      </c>
      <c r="Y8974" s="1069">
        <f>[5]building!Y8965</f>
        <v>0</v>
      </c>
      <c r="Z8974" s="749">
        <f t="shared" si="755"/>
        <v>0</v>
      </c>
      <c r="AA8974" s="1071"/>
      <c r="AB8974" s="1071"/>
    </row>
    <row r="8975" spans="23:28" ht="70.5" customHeight="1">
      <c r="W8975" s="829">
        <f t="shared" si="753"/>
        <v>0</v>
      </c>
      <c r="X8975" s="828">
        <f t="shared" si="754"/>
        <v>0</v>
      </c>
      <c r="Y8975" s="1069">
        <f>[5]building!Y8966</f>
        <v>0</v>
      </c>
      <c r="Z8975" s="749">
        <f t="shared" si="755"/>
        <v>0</v>
      </c>
      <c r="AA8975" s="1071"/>
      <c r="AB8975" s="1071"/>
    </row>
    <row r="8976" spans="23:28" ht="70.5" customHeight="1">
      <c r="W8976" s="829">
        <f t="shared" si="753"/>
        <v>0</v>
      </c>
      <c r="X8976" s="828">
        <f t="shared" si="754"/>
        <v>0</v>
      </c>
      <c r="Y8976" s="1069">
        <f>[5]building!Y8967</f>
        <v>0</v>
      </c>
      <c r="Z8976" s="749">
        <f t="shared" si="755"/>
        <v>0</v>
      </c>
      <c r="AA8976" s="1071"/>
      <c r="AB8976" s="1071"/>
    </row>
    <row r="8977" spans="23:28" ht="70.5" customHeight="1">
      <c r="W8977" s="829">
        <f t="shared" si="753"/>
        <v>0</v>
      </c>
      <c r="X8977" s="828">
        <f t="shared" si="754"/>
        <v>0</v>
      </c>
      <c r="Y8977" s="1069">
        <f>[5]building!Y8968</f>
        <v>0</v>
      </c>
      <c r="Z8977" s="749">
        <f t="shared" si="755"/>
        <v>0</v>
      </c>
      <c r="AA8977" s="1071"/>
      <c r="AB8977" s="1071"/>
    </row>
    <row r="8978" spans="23:28" ht="70.5" customHeight="1">
      <c r="W8978" s="829">
        <f t="shared" si="753"/>
        <v>0</v>
      </c>
      <c r="X8978" s="828">
        <f t="shared" si="754"/>
        <v>0</v>
      </c>
      <c r="Y8978" s="1069">
        <f>[5]building!Y8969</f>
        <v>0</v>
      </c>
      <c r="Z8978" s="749">
        <f t="shared" si="755"/>
        <v>0</v>
      </c>
      <c r="AA8978" s="1071"/>
      <c r="AB8978" s="1071"/>
    </row>
    <row r="8979" spans="23:28" ht="70.5" customHeight="1">
      <c r="W8979" s="829">
        <f t="shared" si="753"/>
        <v>0</v>
      </c>
      <c r="X8979" s="828">
        <f t="shared" si="754"/>
        <v>0</v>
      </c>
      <c r="Y8979" s="1069">
        <f>[5]building!Y8970</f>
        <v>0</v>
      </c>
      <c r="Z8979" s="749">
        <f t="shared" si="755"/>
        <v>0</v>
      </c>
      <c r="AA8979" s="1071"/>
      <c r="AB8979" s="1071"/>
    </row>
    <row r="8980" spans="23:28" ht="70.5" customHeight="1">
      <c r="W8980" s="829">
        <f t="shared" si="753"/>
        <v>0</v>
      </c>
      <c r="X8980" s="828">
        <f t="shared" si="754"/>
        <v>0</v>
      </c>
      <c r="Y8980" s="1069">
        <f>[5]building!Y8971</f>
        <v>0</v>
      </c>
      <c r="Z8980" s="749">
        <f t="shared" si="755"/>
        <v>0</v>
      </c>
      <c r="AA8980" s="1071"/>
      <c r="AB8980" s="1071"/>
    </row>
    <row r="8981" spans="23:28" ht="70.5" customHeight="1">
      <c r="W8981" s="829">
        <f t="shared" si="753"/>
        <v>0</v>
      </c>
      <c r="X8981" s="828">
        <f t="shared" si="754"/>
        <v>0</v>
      </c>
      <c r="Y8981" s="1069">
        <f>[5]building!Y8972</f>
        <v>0</v>
      </c>
      <c r="Z8981" s="749">
        <f t="shared" si="755"/>
        <v>0</v>
      </c>
      <c r="AA8981" s="1071"/>
      <c r="AB8981" s="1071"/>
    </row>
    <row r="8982" spans="23:28" ht="70.5" customHeight="1">
      <c r="W8982" s="829">
        <f t="shared" si="753"/>
        <v>0</v>
      </c>
      <c r="X8982" s="828">
        <f t="shared" si="754"/>
        <v>0</v>
      </c>
      <c r="Y8982" s="1069">
        <f>[5]building!Y8973</f>
        <v>0</v>
      </c>
      <c r="Z8982" s="749">
        <f t="shared" si="755"/>
        <v>0</v>
      </c>
      <c r="AA8982" s="1071"/>
      <c r="AB8982" s="1071"/>
    </row>
    <row r="8983" spans="23:28" ht="70.5" customHeight="1">
      <c r="W8983" s="829">
        <f t="shared" si="753"/>
        <v>0</v>
      </c>
      <c r="X8983" s="828">
        <f t="shared" si="754"/>
        <v>0</v>
      </c>
      <c r="Y8983" s="1069">
        <f>[5]building!Y8974</f>
        <v>0</v>
      </c>
      <c r="Z8983" s="749">
        <f t="shared" si="755"/>
        <v>0</v>
      </c>
      <c r="AA8983" s="1071"/>
      <c r="AB8983" s="1071"/>
    </row>
    <row r="8984" spans="23:28" ht="70.5" customHeight="1">
      <c r="W8984" s="829">
        <f t="shared" si="753"/>
        <v>0</v>
      </c>
      <c r="X8984" s="828">
        <f t="shared" si="754"/>
        <v>0</v>
      </c>
      <c r="Y8984" s="1069">
        <f>[5]building!Y8975</f>
        <v>0</v>
      </c>
      <c r="Z8984" s="749">
        <f t="shared" si="755"/>
        <v>0</v>
      </c>
      <c r="AA8984" s="1071"/>
      <c r="AB8984" s="1071"/>
    </row>
    <row r="8985" spans="23:28" ht="70.5" customHeight="1">
      <c r="W8985" s="829">
        <f t="shared" si="753"/>
        <v>0</v>
      </c>
      <c r="X8985" s="828">
        <f t="shared" si="754"/>
        <v>0</v>
      </c>
      <c r="Y8985" s="1069">
        <f>[5]building!Y8976</f>
        <v>0</v>
      </c>
      <c r="Z8985" s="749">
        <f t="shared" si="755"/>
        <v>0</v>
      </c>
      <c r="AA8985" s="1071"/>
      <c r="AB8985" s="1071"/>
    </row>
    <row r="8986" spans="23:28" ht="70.5" customHeight="1">
      <c r="W8986" s="829">
        <f t="shared" si="753"/>
        <v>0</v>
      </c>
      <c r="X8986" s="828">
        <f t="shared" si="754"/>
        <v>0</v>
      </c>
      <c r="Y8986" s="1069">
        <f>[5]building!Y8977</f>
        <v>0</v>
      </c>
      <c r="Z8986" s="749">
        <f t="shared" si="755"/>
        <v>0</v>
      </c>
      <c r="AA8986" s="1071"/>
      <c r="AB8986" s="1071"/>
    </row>
    <row r="8987" spans="23:28" ht="70.5" customHeight="1">
      <c r="W8987" s="829">
        <f t="shared" si="753"/>
        <v>0</v>
      </c>
      <c r="X8987" s="828">
        <f t="shared" si="754"/>
        <v>0</v>
      </c>
      <c r="Y8987" s="1069">
        <f>[5]building!Y8978</f>
        <v>0</v>
      </c>
      <c r="Z8987" s="749">
        <f t="shared" si="755"/>
        <v>0</v>
      </c>
      <c r="AA8987" s="1071"/>
      <c r="AB8987" s="1071"/>
    </row>
    <row r="8988" spans="23:28" ht="70.5" customHeight="1">
      <c r="W8988" s="829">
        <f t="shared" si="753"/>
        <v>0</v>
      </c>
      <c r="X8988" s="828">
        <f t="shared" si="754"/>
        <v>0</v>
      </c>
      <c r="Y8988" s="1069">
        <f>[5]building!Y8979</f>
        <v>0</v>
      </c>
      <c r="Z8988" s="749">
        <f t="shared" si="755"/>
        <v>0</v>
      </c>
      <c r="AA8988" s="1071"/>
      <c r="AB8988" s="1071"/>
    </row>
    <row r="8989" spans="23:28" ht="70.5" customHeight="1">
      <c r="W8989" s="829">
        <f t="shared" si="753"/>
        <v>0</v>
      </c>
      <c r="X8989" s="828">
        <f t="shared" si="754"/>
        <v>0</v>
      </c>
      <c r="Y8989" s="1069">
        <f>[5]building!Y8980</f>
        <v>0</v>
      </c>
      <c r="Z8989" s="749">
        <f t="shared" si="755"/>
        <v>0</v>
      </c>
      <c r="AA8989" s="1071"/>
      <c r="AB8989" s="1071"/>
    </row>
    <row r="8990" spans="23:28" ht="70.5" customHeight="1">
      <c r="W8990" s="829">
        <f t="shared" ref="W8990:W9053" si="756">G8990+I8990+K8990+M8990+O8990+Q8990+S8990+U8990</f>
        <v>0</v>
      </c>
      <c r="X8990" s="828">
        <f t="shared" ref="X8990:X9053" si="757">W8990*C8990</f>
        <v>0</v>
      </c>
      <c r="Y8990" s="1069">
        <f>[5]building!Y8981</f>
        <v>0</v>
      </c>
      <c r="Z8990" s="749">
        <f t="shared" ref="Z8990:Z9053" si="758">Y8990*C8990</f>
        <v>0</v>
      </c>
      <c r="AA8990" s="1071"/>
      <c r="AB8990" s="1071"/>
    </row>
    <row r="8991" spans="23:28" ht="70.5" customHeight="1">
      <c r="W8991" s="829">
        <f t="shared" si="756"/>
        <v>0</v>
      </c>
      <c r="X8991" s="828">
        <f t="shared" si="757"/>
        <v>0</v>
      </c>
      <c r="Y8991" s="1069">
        <f>[5]building!Y8982</f>
        <v>0</v>
      </c>
      <c r="Z8991" s="749">
        <f t="shared" si="758"/>
        <v>0</v>
      </c>
      <c r="AA8991" s="1071"/>
      <c r="AB8991" s="1071"/>
    </row>
    <row r="8992" spans="23:28" ht="70.5" customHeight="1">
      <c r="W8992" s="829">
        <f t="shared" si="756"/>
        <v>0</v>
      </c>
      <c r="X8992" s="828">
        <f t="shared" si="757"/>
        <v>0</v>
      </c>
      <c r="Y8992" s="1069">
        <f>[5]building!Y8983</f>
        <v>0</v>
      </c>
      <c r="Z8992" s="749">
        <f t="shared" si="758"/>
        <v>0</v>
      </c>
      <c r="AA8992" s="1071"/>
      <c r="AB8992" s="1071"/>
    </row>
    <row r="8993" spans="23:28" ht="70.5" customHeight="1">
      <c r="W8993" s="829">
        <f t="shared" si="756"/>
        <v>0</v>
      </c>
      <c r="X8993" s="828">
        <f t="shared" si="757"/>
        <v>0</v>
      </c>
      <c r="Y8993" s="1069">
        <f>[5]building!Y8984</f>
        <v>0</v>
      </c>
      <c r="Z8993" s="749">
        <f t="shared" si="758"/>
        <v>0</v>
      </c>
      <c r="AA8993" s="1071"/>
      <c r="AB8993" s="1071"/>
    </row>
    <row r="8994" spans="23:28" ht="70.5" customHeight="1">
      <c r="W8994" s="829">
        <f t="shared" si="756"/>
        <v>0</v>
      </c>
      <c r="X8994" s="828">
        <f t="shared" si="757"/>
        <v>0</v>
      </c>
      <c r="Y8994" s="1069">
        <f>[5]building!Y8985</f>
        <v>0</v>
      </c>
      <c r="Z8994" s="749">
        <f t="shared" si="758"/>
        <v>0</v>
      </c>
      <c r="AA8994" s="1071"/>
      <c r="AB8994" s="1071"/>
    </row>
    <row r="8995" spans="23:28" ht="70.5" customHeight="1">
      <c r="W8995" s="829">
        <f t="shared" si="756"/>
        <v>0</v>
      </c>
      <c r="X8995" s="828">
        <f t="shared" si="757"/>
        <v>0</v>
      </c>
      <c r="Y8995" s="1069">
        <f>[5]building!Y8986</f>
        <v>0</v>
      </c>
      <c r="Z8995" s="749">
        <f t="shared" si="758"/>
        <v>0</v>
      </c>
      <c r="AA8995" s="1071"/>
      <c r="AB8995" s="1071"/>
    </row>
    <row r="8996" spans="23:28" ht="70.5" customHeight="1">
      <c r="W8996" s="829">
        <f t="shared" si="756"/>
        <v>0</v>
      </c>
      <c r="X8996" s="828">
        <f t="shared" si="757"/>
        <v>0</v>
      </c>
      <c r="Y8996" s="1069">
        <f>[5]building!Y8987</f>
        <v>0</v>
      </c>
      <c r="Z8996" s="749">
        <f t="shared" si="758"/>
        <v>0</v>
      </c>
      <c r="AA8996" s="1071"/>
      <c r="AB8996" s="1071"/>
    </row>
    <row r="8997" spans="23:28" ht="70.5" customHeight="1">
      <c r="W8997" s="829">
        <f t="shared" si="756"/>
        <v>0</v>
      </c>
      <c r="X8997" s="828">
        <f t="shared" si="757"/>
        <v>0</v>
      </c>
      <c r="Y8997" s="1069">
        <f>[5]building!Y8988</f>
        <v>0</v>
      </c>
      <c r="Z8997" s="749">
        <f t="shared" si="758"/>
        <v>0</v>
      </c>
      <c r="AA8997" s="1071"/>
      <c r="AB8997" s="1071"/>
    </row>
    <row r="8998" spans="23:28" ht="70.5" customHeight="1">
      <c r="W8998" s="829">
        <f t="shared" si="756"/>
        <v>0</v>
      </c>
      <c r="X8998" s="828">
        <f t="shared" si="757"/>
        <v>0</v>
      </c>
      <c r="Y8998" s="1069">
        <f>[5]building!Y8989</f>
        <v>0</v>
      </c>
      <c r="Z8998" s="749">
        <f t="shared" si="758"/>
        <v>0</v>
      </c>
      <c r="AA8998" s="1071"/>
      <c r="AB8998" s="1071"/>
    </row>
    <row r="8999" spans="23:28" ht="70.5" customHeight="1">
      <c r="W8999" s="829">
        <f t="shared" si="756"/>
        <v>0</v>
      </c>
      <c r="X8999" s="828">
        <f t="shared" si="757"/>
        <v>0</v>
      </c>
      <c r="Y8999" s="1069">
        <f>[5]building!Y8990</f>
        <v>0</v>
      </c>
      <c r="Z8999" s="749">
        <f t="shared" si="758"/>
        <v>0</v>
      </c>
      <c r="AA8999" s="1071"/>
      <c r="AB8999" s="1071"/>
    </row>
    <row r="9000" spans="23:28" ht="70.5" customHeight="1">
      <c r="W9000" s="829">
        <f t="shared" si="756"/>
        <v>0</v>
      </c>
      <c r="X9000" s="828">
        <f t="shared" si="757"/>
        <v>0</v>
      </c>
      <c r="Y9000" s="1069">
        <f>[5]building!Y8991</f>
        <v>0</v>
      </c>
      <c r="Z9000" s="749">
        <f t="shared" si="758"/>
        <v>0</v>
      </c>
      <c r="AA9000" s="1071"/>
      <c r="AB9000" s="1071"/>
    </row>
    <row r="9001" spans="23:28" ht="70.5" customHeight="1">
      <c r="W9001" s="829">
        <f t="shared" si="756"/>
        <v>0</v>
      </c>
      <c r="X9001" s="828">
        <f t="shared" si="757"/>
        <v>0</v>
      </c>
      <c r="Y9001" s="1069">
        <f>[5]building!Y8992</f>
        <v>0</v>
      </c>
      <c r="Z9001" s="749">
        <f t="shared" si="758"/>
        <v>0</v>
      </c>
      <c r="AA9001" s="1071"/>
      <c r="AB9001" s="1071"/>
    </row>
    <row r="9002" spans="23:28" ht="70.5" customHeight="1">
      <c r="W9002" s="829">
        <f t="shared" si="756"/>
        <v>0</v>
      </c>
      <c r="X9002" s="828">
        <f t="shared" si="757"/>
        <v>0</v>
      </c>
      <c r="Y9002" s="1069">
        <f>[5]building!Y8993</f>
        <v>0</v>
      </c>
      <c r="Z9002" s="749">
        <f t="shared" si="758"/>
        <v>0</v>
      </c>
      <c r="AA9002" s="1071"/>
      <c r="AB9002" s="1071"/>
    </row>
    <row r="9003" spans="23:28" ht="70.5" customHeight="1">
      <c r="W9003" s="829">
        <f t="shared" si="756"/>
        <v>0</v>
      </c>
      <c r="X9003" s="828">
        <f t="shared" si="757"/>
        <v>0</v>
      </c>
      <c r="Y9003" s="1069">
        <f>[5]building!Y8994</f>
        <v>0</v>
      </c>
      <c r="Z9003" s="749">
        <f t="shared" si="758"/>
        <v>0</v>
      </c>
      <c r="AA9003" s="1071"/>
      <c r="AB9003" s="1071"/>
    </row>
    <row r="9004" spans="23:28" ht="70.5" customHeight="1">
      <c r="W9004" s="829">
        <f t="shared" si="756"/>
        <v>0</v>
      </c>
      <c r="X9004" s="828">
        <f t="shared" si="757"/>
        <v>0</v>
      </c>
      <c r="Y9004" s="1069">
        <f>[5]building!Y8995</f>
        <v>0</v>
      </c>
      <c r="Z9004" s="749">
        <f t="shared" si="758"/>
        <v>0</v>
      </c>
      <c r="AA9004" s="1071"/>
      <c r="AB9004" s="1071"/>
    </row>
    <row r="9005" spans="23:28" ht="70.5" customHeight="1">
      <c r="W9005" s="829">
        <f t="shared" si="756"/>
        <v>0</v>
      </c>
      <c r="X9005" s="828">
        <f t="shared" si="757"/>
        <v>0</v>
      </c>
      <c r="Y9005" s="1069">
        <f>[5]building!Y8996</f>
        <v>0</v>
      </c>
      <c r="Z9005" s="749">
        <f t="shared" si="758"/>
        <v>0</v>
      </c>
      <c r="AA9005" s="1071"/>
      <c r="AB9005" s="1071"/>
    </row>
    <row r="9006" spans="23:28" ht="70.5" customHeight="1">
      <c r="W9006" s="829">
        <f t="shared" si="756"/>
        <v>0</v>
      </c>
      <c r="X9006" s="828">
        <f t="shared" si="757"/>
        <v>0</v>
      </c>
      <c r="Y9006" s="1069">
        <f>[5]building!Y8997</f>
        <v>0</v>
      </c>
      <c r="Z9006" s="749">
        <f t="shared" si="758"/>
        <v>0</v>
      </c>
      <c r="AA9006" s="1071"/>
      <c r="AB9006" s="1071"/>
    </row>
    <row r="9007" spans="23:28" ht="70.5" customHeight="1">
      <c r="W9007" s="829">
        <f t="shared" si="756"/>
        <v>0</v>
      </c>
      <c r="X9007" s="828">
        <f t="shared" si="757"/>
        <v>0</v>
      </c>
      <c r="Y9007" s="1069">
        <f>[5]building!Y8998</f>
        <v>0</v>
      </c>
      <c r="Z9007" s="749">
        <f t="shared" si="758"/>
        <v>0</v>
      </c>
      <c r="AA9007" s="1071"/>
      <c r="AB9007" s="1071"/>
    </row>
    <row r="9008" spans="23:28" ht="70.5" customHeight="1">
      <c r="W9008" s="829">
        <f t="shared" si="756"/>
        <v>0</v>
      </c>
      <c r="X9008" s="828">
        <f t="shared" si="757"/>
        <v>0</v>
      </c>
      <c r="Y9008" s="1069">
        <f>[5]building!Y8999</f>
        <v>0</v>
      </c>
      <c r="Z9008" s="749">
        <f t="shared" si="758"/>
        <v>0</v>
      </c>
      <c r="AA9008" s="1071"/>
      <c r="AB9008" s="1071"/>
    </row>
    <row r="9009" spans="23:28" ht="70.5" customHeight="1">
      <c r="W9009" s="829">
        <f t="shared" si="756"/>
        <v>0</v>
      </c>
      <c r="X9009" s="828">
        <f t="shared" si="757"/>
        <v>0</v>
      </c>
      <c r="Y9009" s="1069">
        <f>[5]building!Y9000</f>
        <v>0</v>
      </c>
      <c r="Z9009" s="749">
        <f t="shared" si="758"/>
        <v>0</v>
      </c>
      <c r="AA9009" s="1071"/>
      <c r="AB9009" s="1071"/>
    </row>
    <row r="9010" spans="23:28" ht="70.5" customHeight="1">
      <c r="W9010" s="829">
        <f t="shared" si="756"/>
        <v>0</v>
      </c>
      <c r="X9010" s="828">
        <f t="shared" si="757"/>
        <v>0</v>
      </c>
      <c r="Y9010" s="1069">
        <f>[5]building!Y9001</f>
        <v>0</v>
      </c>
      <c r="Z9010" s="749">
        <f t="shared" si="758"/>
        <v>0</v>
      </c>
      <c r="AA9010" s="1071"/>
      <c r="AB9010" s="1071"/>
    </row>
    <row r="9011" spans="23:28" ht="70.5" customHeight="1">
      <c r="W9011" s="829">
        <f t="shared" si="756"/>
        <v>0</v>
      </c>
      <c r="X9011" s="828">
        <f t="shared" si="757"/>
        <v>0</v>
      </c>
      <c r="Y9011" s="1069">
        <f>[5]building!Y9002</f>
        <v>0</v>
      </c>
      <c r="Z9011" s="749">
        <f t="shared" si="758"/>
        <v>0</v>
      </c>
      <c r="AA9011" s="1071"/>
      <c r="AB9011" s="1071"/>
    </row>
    <row r="9012" spans="23:28" ht="70.5" customHeight="1">
      <c r="W9012" s="829">
        <f t="shared" si="756"/>
        <v>0</v>
      </c>
      <c r="X9012" s="828">
        <f t="shared" si="757"/>
        <v>0</v>
      </c>
      <c r="Y9012" s="1069">
        <f>[5]building!Y9003</f>
        <v>0</v>
      </c>
      <c r="Z9012" s="749">
        <f t="shared" si="758"/>
        <v>0</v>
      </c>
      <c r="AA9012" s="1071"/>
      <c r="AB9012" s="1071"/>
    </row>
    <row r="9013" spans="23:28" ht="70.5" customHeight="1">
      <c r="W9013" s="829">
        <f t="shared" si="756"/>
        <v>0</v>
      </c>
      <c r="X9013" s="828">
        <f t="shared" si="757"/>
        <v>0</v>
      </c>
      <c r="Y9013" s="1069">
        <f>[5]building!Y9004</f>
        <v>0</v>
      </c>
      <c r="Z9013" s="749">
        <f t="shared" si="758"/>
        <v>0</v>
      </c>
      <c r="AA9013" s="1071"/>
      <c r="AB9013" s="1071"/>
    </row>
    <row r="9014" spans="23:28" ht="70.5" customHeight="1">
      <c r="W9014" s="829">
        <f t="shared" si="756"/>
        <v>0</v>
      </c>
      <c r="X9014" s="828">
        <f t="shared" si="757"/>
        <v>0</v>
      </c>
      <c r="Y9014" s="1069">
        <f>[5]building!Y9005</f>
        <v>0</v>
      </c>
      <c r="Z9014" s="749">
        <f t="shared" si="758"/>
        <v>0</v>
      </c>
      <c r="AA9014" s="1071"/>
      <c r="AB9014" s="1071"/>
    </row>
    <row r="9015" spans="23:28" ht="70.5" customHeight="1">
      <c r="W9015" s="829">
        <f t="shared" si="756"/>
        <v>0</v>
      </c>
      <c r="X9015" s="828">
        <f t="shared" si="757"/>
        <v>0</v>
      </c>
      <c r="Y9015" s="1069">
        <f>[5]building!Y9006</f>
        <v>0</v>
      </c>
      <c r="Z9015" s="749">
        <f t="shared" si="758"/>
        <v>0</v>
      </c>
      <c r="AA9015" s="1071"/>
      <c r="AB9015" s="1071"/>
    </row>
    <row r="9016" spans="23:28" ht="70.5" customHeight="1">
      <c r="W9016" s="829">
        <f t="shared" si="756"/>
        <v>0</v>
      </c>
      <c r="X9016" s="828">
        <f t="shared" si="757"/>
        <v>0</v>
      </c>
      <c r="Y9016" s="1069">
        <f>[5]building!Y9007</f>
        <v>0</v>
      </c>
      <c r="Z9016" s="749">
        <f t="shared" si="758"/>
        <v>0</v>
      </c>
      <c r="AA9016" s="1071"/>
      <c r="AB9016" s="1071"/>
    </row>
    <row r="9017" spans="23:28" ht="70.5" customHeight="1">
      <c r="W9017" s="829">
        <f t="shared" si="756"/>
        <v>0</v>
      </c>
      <c r="X9017" s="828">
        <f t="shared" si="757"/>
        <v>0</v>
      </c>
      <c r="Y9017" s="1069">
        <f>[5]building!Y9008</f>
        <v>0</v>
      </c>
      <c r="Z9017" s="749">
        <f t="shared" si="758"/>
        <v>0</v>
      </c>
      <c r="AA9017" s="1071"/>
      <c r="AB9017" s="1071"/>
    </row>
    <row r="9018" spans="23:28" ht="70.5" customHeight="1">
      <c r="W9018" s="829">
        <f t="shared" si="756"/>
        <v>0</v>
      </c>
      <c r="X9018" s="828">
        <f t="shared" si="757"/>
        <v>0</v>
      </c>
      <c r="Y9018" s="1069">
        <f>[5]building!Y9009</f>
        <v>0</v>
      </c>
      <c r="Z9018" s="749">
        <f t="shared" si="758"/>
        <v>0</v>
      </c>
      <c r="AA9018" s="1071"/>
      <c r="AB9018" s="1071"/>
    </row>
    <row r="9019" spans="23:28" ht="70.5" customHeight="1">
      <c r="W9019" s="829">
        <f t="shared" si="756"/>
        <v>0</v>
      </c>
      <c r="X9019" s="828">
        <f t="shared" si="757"/>
        <v>0</v>
      </c>
      <c r="Y9019" s="1069">
        <f>[5]building!Y9010</f>
        <v>0</v>
      </c>
      <c r="Z9019" s="749">
        <f t="shared" si="758"/>
        <v>0</v>
      </c>
      <c r="AA9019" s="1071"/>
      <c r="AB9019" s="1071"/>
    </row>
    <row r="9020" spans="23:28" ht="70.5" customHeight="1">
      <c r="W9020" s="829">
        <f t="shared" si="756"/>
        <v>0</v>
      </c>
      <c r="X9020" s="828">
        <f t="shared" si="757"/>
        <v>0</v>
      </c>
      <c r="Y9020" s="1069">
        <f>[5]building!Y9011</f>
        <v>0</v>
      </c>
      <c r="Z9020" s="749">
        <f t="shared" si="758"/>
        <v>0</v>
      </c>
      <c r="AA9020" s="1071"/>
      <c r="AB9020" s="1071"/>
    </row>
    <row r="9021" spans="23:28" ht="70.5" customHeight="1">
      <c r="W9021" s="829">
        <f t="shared" si="756"/>
        <v>0</v>
      </c>
      <c r="X9021" s="828">
        <f t="shared" si="757"/>
        <v>0</v>
      </c>
      <c r="Y9021" s="1069">
        <f>[5]building!Y9012</f>
        <v>0</v>
      </c>
      <c r="Z9021" s="749">
        <f t="shared" si="758"/>
        <v>0</v>
      </c>
      <c r="AA9021" s="1071"/>
      <c r="AB9021" s="1071"/>
    </row>
    <row r="9022" spans="23:28" ht="70.5" customHeight="1">
      <c r="W9022" s="829">
        <f t="shared" si="756"/>
        <v>0</v>
      </c>
      <c r="X9022" s="828">
        <f t="shared" si="757"/>
        <v>0</v>
      </c>
      <c r="Y9022" s="1069">
        <f>[5]building!Y9013</f>
        <v>0</v>
      </c>
      <c r="Z9022" s="749">
        <f t="shared" si="758"/>
        <v>0</v>
      </c>
      <c r="AA9022" s="1071"/>
      <c r="AB9022" s="1071"/>
    </row>
    <row r="9023" spans="23:28" ht="70.5" customHeight="1">
      <c r="W9023" s="829">
        <f t="shared" si="756"/>
        <v>0</v>
      </c>
      <c r="X9023" s="828">
        <f t="shared" si="757"/>
        <v>0</v>
      </c>
      <c r="Y9023" s="1069">
        <f>[5]building!Y9014</f>
        <v>0</v>
      </c>
      <c r="Z9023" s="749">
        <f t="shared" si="758"/>
        <v>0</v>
      </c>
      <c r="AA9023" s="1071"/>
      <c r="AB9023" s="1071"/>
    </row>
    <row r="9024" spans="23:28" ht="70.5" customHeight="1">
      <c r="W9024" s="829">
        <f t="shared" si="756"/>
        <v>0</v>
      </c>
      <c r="X9024" s="828">
        <f t="shared" si="757"/>
        <v>0</v>
      </c>
      <c r="Y9024" s="1069">
        <f>[5]building!Y9015</f>
        <v>0</v>
      </c>
      <c r="Z9024" s="749">
        <f t="shared" si="758"/>
        <v>0</v>
      </c>
      <c r="AA9024" s="1071"/>
      <c r="AB9024" s="1071"/>
    </row>
    <row r="9025" spans="23:28" ht="70.5" customHeight="1">
      <c r="W9025" s="829">
        <f t="shared" si="756"/>
        <v>0</v>
      </c>
      <c r="X9025" s="828">
        <f t="shared" si="757"/>
        <v>0</v>
      </c>
      <c r="Y9025" s="1069">
        <f>[5]building!Y9016</f>
        <v>0</v>
      </c>
      <c r="Z9025" s="749">
        <f t="shared" si="758"/>
        <v>0</v>
      </c>
      <c r="AA9025" s="1071"/>
      <c r="AB9025" s="1071"/>
    </row>
    <row r="9026" spans="23:28" ht="70.5" customHeight="1">
      <c r="W9026" s="829">
        <f t="shared" si="756"/>
        <v>0</v>
      </c>
      <c r="X9026" s="828">
        <f t="shared" si="757"/>
        <v>0</v>
      </c>
      <c r="Y9026" s="1069">
        <f>[5]building!Y9017</f>
        <v>0</v>
      </c>
      <c r="Z9026" s="749">
        <f t="shared" si="758"/>
        <v>0</v>
      </c>
      <c r="AA9026" s="1071"/>
      <c r="AB9026" s="1071"/>
    </row>
    <row r="9027" spans="23:28" ht="70.5" customHeight="1">
      <c r="W9027" s="829">
        <f t="shared" si="756"/>
        <v>0</v>
      </c>
      <c r="X9027" s="828">
        <f t="shared" si="757"/>
        <v>0</v>
      </c>
      <c r="Y9027" s="1069">
        <f>[5]building!Y9018</f>
        <v>0</v>
      </c>
      <c r="Z9027" s="749">
        <f t="shared" si="758"/>
        <v>0</v>
      </c>
      <c r="AA9027" s="1071"/>
      <c r="AB9027" s="1071"/>
    </row>
    <row r="9028" spans="23:28" ht="70.5" customHeight="1">
      <c r="W9028" s="829">
        <f t="shared" si="756"/>
        <v>0</v>
      </c>
      <c r="X9028" s="828">
        <f t="shared" si="757"/>
        <v>0</v>
      </c>
      <c r="Y9028" s="1069">
        <f>[5]building!Y9019</f>
        <v>0</v>
      </c>
      <c r="Z9028" s="749">
        <f t="shared" si="758"/>
        <v>0</v>
      </c>
      <c r="AA9028" s="1071"/>
      <c r="AB9028" s="1071"/>
    </row>
    <row r="9029" spans="23:28" ht="70.5" customHeight="1">
      <c r="W9029" s="829">
        <f t="shared" si="756"/>
        <v>0</v>
      </c>
      <c r="X9029" s="828">
        <f t="shared" si="757"/>
        <v>0</v>
      </c>
      <c r="Y9029" s="1069">
        <f>[5]building!Y9020</f>
        <v>0</v>
      </c>
      <c r="Z9029" s="749">
        <f t="shared" si="758"/>
        <v>0</v>
      </c>
      <c r="AA9029" s="1071"/>
      <c r="AB9029" s="1071"/>
    </row>
    <row r="9030" spans="23:28" ht="70.5" customHeight="1">
      <c r="W9030" s="829">
        <f t="shared" si="756"/>
        <v>0</v>
      </c>
      <c r="X9030" s="828">
        <f t="shared" si="757"/>
        <v>0</v>
      </c>
      <c r="Y9030" s="1069">
        <f>[5]building!Y9021</f>
        <v>0</v>
      </c>
      <c r="Z9030" s="749">
        <f t="shared" si="758"/>
        <v>0</v>
      </c>
      <c r="AA9030" s="1071"/>
      <c r="AB9030" s="1071"/>
    </row>
    <row r="9031" spans="23:28" ht="70.5" customHeight="1">
      <c r="W9031" s="829">
        <f t="shared" si="756"/>
        <v>0</v>
      </c>
      <c r="X9031" s="828">
        <f t="shared" si="757"/>
        <v>0</v>
      </c>
      <c r="Y9031" s="1069">
        <f>[5]building!Y9022</f>
        <v>0</v>
      </c>
      <c r="Z9031" s="749">
        <f t="shared" si="758"/>
        <v>0</v>
      </c>
      <c r="AA9031" s="1071"/>
      <c r="AB9031" s="1071"/>
    </row>
    <row r="9032" spans="23:28" ht="70.5" customHeight="1">
      <c r="W9032" s="829">
        <f t="shared" si="756"/>
        <v>0</v>
      </c>
      <c r="X9032" s="828">
        <f t="shared" si="757"/>
        <v>0</v>
      </c>
      <c r="Y9032" s="1069">
        <f>[5]building!Y9023</f>
        <v>0</v>
      </c>
      <c r="Z9032" s="749">
        <f t="shared" si="758"/>
        <v>0</v>
      </c>
      <c r="AA9032" s="1071"/>
      <c r="AB9032" s="1071"/>
    </row>
    <row r="9033" spans="23:28" ht="70.5" customHeight="1">
      <c r="W9033" s="829">
        <f t="shared" si="756"/>
        <v>0</v>
      </c>
      <c r="X9033" s="828">
        <f t="shared" si="757"/>
        <v>0</v>
      </c>
      <c r="Y9033" s="1069">
        <f>[5]building!Y9024</f>
        <v>0</v>
      </c>
      <c r="Z9033" s="749">
        <f t="shared" si="758"/>
        <v>0</v>
      </c>
      <c r="AA9033" s="1071"/>
      <c r="AB9033" s="1071"/>
    </row>
    <row r="9034" spans="23:28" ht="70.5" customHeight="1">
      <c r="W9034" s="829">
        <f t="shared" si="756"/>
        <v>0</v>
      </c>
      <c r="X9034" s="828">
        <f t="shared" si="757"/>
        <v>0</v>
      </c>
      <c r="Y9034" s="1069">
        <f>[5]building!Y9025</f>
        <v>0</v>
      </c>
      <c r="Z9034" s="749">
        <f t="shared" si="758"/>
        <v>0</v>
      </c>
      <c r="AA9034" s="1071"/>
      <c r="AB9034" s="1071"/>
    </row>
    <row r="9035" spans="23:28" ht="70.5" customHeight="1">
      <c r="W9035" s="829">
        <f t="shared" si="756"/>
        <v>0</v>
      </c>
      <c r="X9035" s="828">
        <f t="shared" si="757"/>
        <v>0</v>
      </c>
      <c r="Y9035" s="1069">
        <f>[5]building!Y9026</f>
        <v>0</v>
      </c>
      <c r="Z9035" s="749">
        <f t="shared" si="758"/>
        <v>0</v>
      </c>
      <c r="AA9035" s="1071"/>
      <c r="AB9035" s="1071"/>
    </row>
    <row r="9036" spans="23:28" ht="70.5" customHeight="1">
      <c r="W9036" s="829">
        <f t="shared" si="756"/>
        <v>0</v>
      </c>
      <c r="X9036" s="828">
        <f t="shared" si="757"/>
        <v>0</v>
      </c>
      <c r="Y9036" s="1069">
        <f>[5]building!Y9027</f>
        <v>0</v>
      </c>
      <c r="Z9036" s="749">
        <f t="shared" si="758"/>
        <v>0</v>
      </c>
      <c r="AA9036" s="1071"/>
      <c r="AB9036" s="1071"/>
    </row>
    <row r="9037" spans="23:28" ht="70.5" customHeight="1">
      <c r="W9037" s="829">
        <f t="shared" si="756"/>
        <v>0</v>
      </c>
      <c r="X9037" s="828">
        <f t="shared" si="757"/>
        <v>0</v>
      </c>
      <c r="Y9037" s="1069">
        <f>[5]building!Y9028</f>
        <v>0</v>
      </c>
      <c r="Z9037" s="749">
        <f t="shared" si="758"/>
        <v>0</v>
      </c>
      <c r="AA9037" s="1071"/>
      <c r="AB9037" s="1071"/>
    </row>
    <row r="9038" spans="23:28" ht="70.5" customHeight="1">
      <c r="W9038" s="829">
        <f t="shared" si="756"/>
        <v>0</v>
      </c>
      <c r="X9038" s="828">
        <f t="shared" si="757"/>
        <v>0</v>
      </c>
      <c r="Y9038" s="1069">
        <f>[5]building!Y9029</f>
        <v>0</v>
      </c>
      <c r="Z9038" s="749">
        <f t="shared" si="758"/>
        <v>0</v>
      </c>
      <c r="AA9038" s="1071"/>
      <c r="AB9038" s="1071"/>
    </row>
    <row r="9039" spans="23:28" ht="70.5" customHeight="1">
      <c r="W9039" s="829">
        <f t="shared" si="756"/>
        <v>0</v>
      </c>
      <c r="X9039" s="828">
        <f t="shared" si="757"/>
        <v>0</v>
      </c>
      <c r="Y9039" s="1069">
        <f>[5]building!Y9030</f>
        <v>0</v>
      </c>
      <c r="Z9039" s="749">
        <f t="shared" si="758"/>
        <v>0</v>
      </c>
      <c r="AA9039" s="1071"/>
      <c r="AB9039" s="1071"/>
    </row>
    <row r="9040" spans="23:28" ht="70.5" customHeight="1">
      <c r="W9040" s="829">
        <f t="shared" si="756"/>
        <v>0</v>
      </c>
      <c r="X9040" s="828">
        <f t="shared" si="757"/>
        <v>0</v>
      </c>
      <c r="Y9040" s="1069">
        <f>[5]building!Y9031</f>
        <v>0</v>
      </c>
      <c r="Z9040" s="749">
        <f t="shared" si="758"/>
        <v>0</v>
      </c>
      <c r="AA9040" s="1071"/>
      <c r="AB9040" s="1071"/>
    </row>
    <row r="9041" spans="23:28" ht="70.5" customHeight="1">
      <c r="W9041" s="829">
        <f t="shared" si="756"/>
        <v>0</v>
      </c>
      <c r="X9041" s="828">
        <f t="shared" si="757"/>
        <v>0</v>
      </c>
      <c r="Y9041" s="1069">
        <f>[5]building!Y9032</f>
        <v>0</v>
      </c>
      <c r="Z9041" s="749">
        <f t="shared" si="758"/>
        <v>0</v>
      </c>
      <c r="AA9041" s="1071"/>
      <c r="AB9041" s="1071"/>
    </row>
    <row r="9042" spans="23:28" ht="70.5" customHeight="1">
      <c r="W9042" s="829">
        <f t="shared" si="756"/>
        <v>0</v>
      </c>
      <c r="X9042" s="828">
        <f t="shared" si="757"/>
        <v>0</v>
      </c>
      <c r="Y9042" s="1069">
        <f>[5]building!Y9033</f>
        <v>0</v>
      </c>
      <c r="Z9042" s="749">
        <f t="shared" si="758"/>
        <v>0</v>
      </c>
      <c r="AA9042" s="1071"/>
      <c r="AB9042" s="1071"/>
    </row>
    <row r="9043" spans="23:28" ht="70.5" customHeight="1">
      <c r="W9043" s="829">
        <f t="shared" si="756"/>
        <v>0</v>
      </c>
      <c r="X9043" s="828">
        <f t="shared" si="757"/>
        <v>0</v>
      </c>
      <c r="Y9043" s="1069">
        <f>[5]building!Y9034</f>
        <v>0</v>
      </c>
      <c r="Z9043" s="749">
        <f t="shared" si="758"/>
        <v>0</v>
      </c>
      <c r="AA9043" s="1071"/>
      <c r="AB9043" s="1071"/>
    </row>
    <row r="9044" spans="23:28" ht="70.5" customHeight="1">
      <c r="W9044" s="829">
        <f t="shared" si="756"/>
        <v>0</v>
      </c>
      <c r="X9044" s="828">
        <f t="shared" si="757"/>
        <v>0</v>
      </c>
      <c r="Y9044" s="1069">
        <f>[5]building!Y9035</f>
        <v>0</v>
      </c>
      <c r="Z9044" s="749">
        <f t="shared" si="758"/>
        <v>0</v>
      </c>
      <c r="AA9044" s="1071"/>
      <c r="AB9044" s="1071"/>
    </row>
    <row r="9045" spans="23:28" ht="70.5" customHeight="1">
      <c r="W9045" s="829">
        <f t="shared" si="756"/>
        <v>0</v>
      </c>
      <c r="X9045" s="828">
        <f t="shared" si="757"/>
        <v>0</v>
      </c>
      <c r="Y9045" s="1069">
        <f>[5]building!Y9036</f>
        <v>0</v>
      </c>
      <c r="Z9045" s="749">
        <f t="shared" si="758"/>
        <v>0</v>
      </c>
      <c r="AA9045" s="1071"/>
      <c r="AB9045" s="1071"/>
    </row>
    <row r="9046" spans="23:28" ht="70.5" customHeight="1">
      <c r="W9046" s="829">
        <f t="shared" si="756"/>
        <v>0</v>
      </c>
      <c r="X9046" s="828">
        <f t="shared" si="757"/>
        <v>0</v>
      </c>
      <c r="Y9046" s="1069">
        <f>[5]building!Y9037</f>
        <v>0</v>
      </c>
      <c r="Z9046" s="749">
        <f t="shared" si="758"/>
        <v>0</v>
      </c>
      <c r="AA9046" s="1071"/>
      <c r="AB9046" s="1071"/>
    </row>
    <row r="9047" spans="23:28" ht="70.5" customHeight="1">
      <c r="W9047" s="829">
        <f t="shared" si="756"/>
        <v>0</v>
      </c>
      <c r="X9047" s="828">
        <f t="shared" si="757"/>
        <v>0</v>
      </c>
      <c r="Y9047" s="1069">
        <f>[5]building!Y9038</f>
        <v>0</v>
      </c>
      <c r="Z9047" s="749">
        <f t="shared" si="758"/>
        <v>0</v>
      </c>
      <c r="AA9047" s="1071"/>
      <c r="AB9047" s="1071"/>
    </row>
    <row r="9048" spans="23:28" ht="70.5" customHeight="1">
      <c r="W9048" s="829">
        <f t="shared" si="756"/>
        <v>0</v>
      </c>
      <c r="X9048" s="828">
        <f t="shared" si="757"/>
        <v>0</v>
      </c>
      <c r="Y9048" s="1069">
        <f>[5]building!Y9039</f>
        <v>0</v>
      </c>
      <c r="Z9048" s="749">
        <f t="shared" si="758"/>
        <v>0</v>
      </c>
      <c r="AA9048" s="1071"/>
      <c r="AB9048" s="1071"/>
    </row>
    <row r="9049" spans="23:28" ht="70.5" customHeight="1">
      <c r="W9049" s="829">
        <f t="shared" si="756"/>
        <v>0</v>
      </c>
      <c r="X9049" s="828">
        <f t="shared" si="757"/>
        <v>0</v>
      </c>
      <c r="Y9049" s="1069">
        <f>[5]building!Y9040</f>
        <v>0</v>
      </c>
      <c r="Z9049" s="749">
        <f t="shared" si="758"/>
        <v>0</v>
      </c>
      <c r="AA9049" s="1071"/>
      <c r="AB9049" s="1071"/>
    </row>
    <row r="9050" spans="23:28" ht="70.5" customHeight="1">
      <c r="W9050" s="829">
        <f t="shared" si="756"/>
        <v>0</v>
      </c>
      <c r="X9050" s="828">
        <f t="shared" si="757"/>
        <v>0</v>
      </c>
      <c r="Y9050" s="1069">
        <f>[5]building!Y9041</f>
        <v>0</v>
      </c>
      <c r="Z9050" s="749">
        <f t="shared" si="758"/>
        <v>0</v>
      </c>
      <c r="AA9050" s="1071"/>
      <c r="AB9050" s="1071"/>
    </row>
    <row r="9051" spans="23:28" ht="70.5" customHeight="1">
      <c r="W9051" s="829">
        <f t="shared" si="756"/>
        <v>0</v>
      </c>
      <c r="X9051" s="828">
        <f t="shared" si="757"/>
        <v>0</v>
      </c>
      <c r="Y9051" s="1069">
        <f>[5]building!Y9042</f>
        <v>0</v>
      </c>
      <c r="Z9051" s="749">
        <f t="shared" si="758"/>
        <v>0</v>
      </c>
      <c r="AA9051" s="1071"/>
      <c r="AB9051" s="1071"/>
    </row>
    <row r="9052" spans="23:28" ht="70.5" customHeight="1">
      <c r="W9052" s="829">
        <f t="shared" si="756"/>
        <v>0</v>
      </c>
      <c r="X9052" s="828">
        <f t="shared" si="757"/>
        <v>0</v>
      </c>
      <c r="Y9052" s="1069">
        <f>[5]building!Y9043</f>
        <v>0</v>
      </c>
      <c r="Z9052" s="749">
        <f t="shared" si="758"/>
        <v>0</v>
      </c>
      <c r="AA9052" s="1071"/>
      <c r="AB9052" s="1071"/>
    </row>
    <row r="9053" spans="23:28" ht="70.5" customHeight="1">
      <c r="W9053" s="829">
        <f t="shared" si="756"/>
        <v>0</v>
      </c>
      <c r="X9053" s="828">
        <f t="shared" si="757"/>
        <v>0</v>
      </c>
      <c r="Y9053" s="1069">
        <f>[5]building!Y9044</f>
        <v>0</v>
      </c>
      <c r="Z9053" s="749">
        <f t="shared" si="758"/>
        <v>0</v>
      </c>
      <c r="AA9053" s="1071"/>
      <c r="AB9053" s="1071"/>
    </row>
    <row r="9054" spans="23:28" ht="70.5" customHeight="1">
      <c r="W9054" s="829">
        <f t="shared" ref="W9054:W9117" si="759">G9054+I9054+K9054+M9054+O9054+Q9054+S9054+U9054</f>
        <v>0</v>
      </c>
      <c r="X9054" s="828">
        <f t="shared" ref="X9054:X9117" si="760">W9054*C9054</f>
        <v>0</v>
      </c>
      <c r="Y9054" s="1069">
        <f>[5]building!Y9045</f>
        <v>0</v>
      </c>
      <c r="Z9054" s="749">
        <f t="shared" ref="Z9054:Z9117" si="761">Y9054*C9054</f>
        <v>0</v>
      </c>
      <c r="AA9054" s="1071"/>
      <c r="AB9054" s="1071"/>
    </row>
    <row r="9055" spans="23:28" ht="70.5" customHeight="1">
      <c r="W9055" s="829">
        <f t="shared" si="759"/>
        <v>0</v>
      </c>
      <c r="X9055" s="828">
        <f t="shared" si="760"/>
        <v>0</v>
      </c>
      <c r="Y9055" s="1069">
        <f>[5]building!Y9046</f>
        <v>0</v>
      </c>
      <c r="Z9055" s="749">
        <f t="shared" si="761"/>
        <v>0</v>
      </c>
      <c r="AA9055" s="1071"/>
      <c r="AB9055" s="1071"/>
    </row>
    <row r="9056" spans="23:28" ht="70.5" customHeight="1">
      <c r="W9056" s="829">
        <f t="shared" si="759"/>
        <v>0</v>
      </c>
      <c r="X9056" s="828">
        <f t="shared" si="760"/>
        <v>0</v>
      </c>
      <c r="Y9056" s="1069">
        <f>[5]building!Y9047</f>
        <v>0</v>
      </c>
      <c r="Z9056" s="749">
        <f t="shared" si="761"/>
        <v>0</v>
      </c>
      <c r="AA9056" s="1071"/>
      <c r="AB9056" s="1071"/>
    </row>
    <row r="9057" spans="23:28" ht="70.5" customHeight="1">
      <c r="W9057" s="829">
        <f t="shared" si="759"/>
        <v>0</v>
      </c>
      <c r="X9057" s="828">
        <f t="shared" si="760"/>
        <v>0</v>
      </c>
      <c r="Y9057" s="1069">
        <f>[5]building!Y9048</f>
        <v>0</v>
      </c>
      <c r="Z9057" s="749">
        <f t="shared" si="761"/>
        <v>0</v>
      </c>
      <c r="AA9057" s="1071"/>
      <c r="AB9057" s="1071"/>
    </row>
    <row r="9058" spans="23:28" ht="70.5" customHeight="1">
      <c r="W9058" s="829">
        <f t="shared" si="759"/>
        <v>0</v>
      </c>
      <c r="X9058" s="828">
        <f t="shared" si="760"/>
        <v>0</v>
      </c>
      <c r="Y9058" s="1069">
        <f>[5]building!Y9049</f>
        <v>0</v>
      </c>
      <c r="Z9058" s="749">
        <f t="shared" si="761"/>
        <v>0</v>
      </c>
      <c r="AA9058" s="1071"/>
      <c r="AB9058" s="1071"/>
    </row>
    <row r="9059" spans="23:28" ht="70.5" customHeight="1">
      <c r="W9059" s="829">
        <f t="shared" si="759"/>
        <v>0</v>
      </c>
      <c r="X9059" s="828">
        <f t="shared" si="760"/>
        <v>0</v>
      </c>
      <c r="Y9059" s="1069">
        <f>[5]building!Y9050</f>
        <v>0</v>
      </c>
      <c r="Z9059" s="749">
        <f t="shared" si="761"/>
        <v>0</v>
      </c>
      <c r="AA9059" s="1071"/>
      <c r="AB9059" s="1071"/>
    </row>
    <row r="9060" spans="23:28" ht="70.5" customHeight="1">
      <c r="W9060" s="829">
        <f t="shared" si="759"/>
        <v>0</v>
      </c>
      <c r="X9060" s="828">
        <f t="shared" si="760"/>
        <v>0</v>
      </c>
      <c r="Y9060" s="1069">
        <f>[5]building!Y9051</f>
        <v>0</v>
      </c>
      <c r="Z9060" s="749">
        <f t="shared" si="761"/>
        <v>0</v>
      </c>
      <c r="AA9060" s="1071"/>
      <c r="AB9060" s="1071"/>
    </row>
    <row r="9061" spans="23:28" ht="70.5" customHeight="1">
      <c r="W9061" s="829">
        <f t="shared" si="759"/>
        <v>0</v>
      </c>
      <c r="X9061" s="828">
        <f t="shared" si="760"/>
        <v>0</v>
      </c>
      <c r="Y9061" s="1069">
        <f>[5]building!Y9052</f>
        <v>0</v>
      </c>
      <c r="Z9061" s="749">
        <f t="shared" si="761"/>
        <v>0</v>
      </c>
      <c r="AA9061" s="1071"/>
      <c r="AB9061" s="1071"/>
    </row>
    <row r="9062" spans="23:28" ht="70.5" customHeight="1">
      <c r="W9062" s="829">
        <f t="shared" si="759"/>
        <v>0</v>
      </c>
      <c r="X9062" s="828">
        <f t="shared" si="760"/>
        <v>0</v>
      </c>
      <c r="Y9062" s="1069">
        <f>[5]building!Y9053</f>
        <v>0</v>
      </c>
      <c r="Z9062" s="749">
        <f t="shared" si="761"/>
        <v>0</v>
      </c>
      <c r="AA9062" s="1071"/>
      <c r="AB9062" s="1071"/>
    </row>
    <row r="9063" spans="23:28" ht="70.5" customHeight="1">
      <c r="W9063" s="829">
        <f t="shared" si="759"/>
        <v>0</v>
      </c>
      <c r="X9063" s="828">
        <f t="shared" si="760"/>
        <v>0</v>
      </c>
      <c r="Y9063" s="1069">
        <f>[5]building!Y9054</f>
        <v>0</v>
      </c>
      <c r="Z9063" s="749">
        <f t="shared" si="761"/>
        <v>0</v>
      </c>
      <c r="AA9063" s="1071"/>
      <c r="AB9063" s="1071"/>
    </row>
    <row r="9064" spans="23:28" ht="70.5" customHeight="1">
      <c r="W9064" s="829">
        <f t="shared" si="759"/>
        <v>0</v>
      </c>
      <c r="X9064" s="828">
        <f t="shared" si="760"/>
        <v>0</v>
      </c>
      <c r="Y9064" s="1069">
        <f>[5]building!Y9055</f>
        <v>0</v>
      </c>
      <c r="Z9064" s="749">
        <f t="shared" si="761"/>
        <v>0</v>
      </c>
      <c r="AA9064" s="1071"/>
      <c r="AB9064" s="1071"/>
    </row>
    <row r="9065" spans="23:28" ht="70.5" customHeight="1">
      <c r="W9065" s="829">
        <f t="shared" si="759"/>
        <v>0</v>
      </c>
      <c r="X9065" s="828">
        <f t="shared" si="760"/>
        <v>0</v>
      </c>
      <c r="Y9065" s="1069">
        <f>[5]building!Y9056</f>
        <v>0</v>
      </c>
      <c r="Z9065" s="749">
        <f t="shared" si="761"/>
        <v>0</v>
      </c>
      <c r="AA9065" s="1071"/>
      <c r="AB9065" s="1071"/>
    </row>
    <row r="9066" spans="23:28" ht="70.5" customHeight="1">
      <c r="W9066" s="829">
        <f t="shared" si="759"/>
        <v>0</v>
      </c>
      <c r="X9066" s="828">
        <f t="shared" si="760"/>
        <v>0</v>
      </c>
      <c r="Y9066" s="1069">
        <f>[5]building!Y9057</f>
        <v>0</v>
      </c>
      <c r="Z9066" s="749">
        <f t="shared" si="761"/>
        <v>0</v>
      </c>
      <c r="AA9066" s="1071"/>
      <c r="AB9066" s="1071"/>
    </row>
    <row r="9067" spans="23:28" ht="70.5" customHeight="1">
      <c r="W9067" s="829">
        <f t="shared" si="759"/>
        <v>0</v>
      </c>
      <c r="X9067" s="828">
        <f t="shared" si="760"/>
        <v>0</v>
      </c>
      <c r="Y9067" s="1069">
        <f>[5]building!Y9058</f>
        <v>0</v>
      </c>
      <c r="Z9067" s="749">
        <f t="shared" si="761"/>
        <v>0</v>
      </c>
      <c r="AA9067" s="1071"/>
      <c r="AB9067" s="1071"/>
    </row>
    <row r="9068" spans="23:28" ht="70.5" customHeight="1">
      <c r="W9068" s="829">
        <f t="shared" si="759"/>
        <v>0</v>
      </c>
      <c r="X9068" s="828">
        <f t="shared" si="760"/>
        <v>0</v>
      </c>
      <c r="Y9068" s="1069">
        <f>[5]building!Y9059</f>
        <v>0</v>
      </c>
      <c r="Z9068" s="749">
        <f t="shared" si="761"/>
        <v>0</v>
      </c>
      <c r="AA9068" s="1071"/>
      <c r="AB9068" s="1071"/>
    </row>
    <row r="9069" spans="23:28" ht="70.5" customHeight="1">
      <c r="W9069" s="829">
        <f t="shared" si="759"/>
        <v>0</v>
      </c>
      <c r="X9069" s="828">
        <f t="shared" si="760"/>
        <v>0</v>
      </c>
      <c r="Y9069" s="1069">
        <f>[5]building!Y9060</f>
        <v>0</v>
      </c>
      <c r="Z9069" s="749">
        <f t="shared" si="761"/>
        <v>0</v>
      </c>
      <c r="AA9069" s="1071"/>
      <c r="AB9069" s="1071"/>
    </row>
    <row r="9070" spans="23:28" ht="70.5" customHeight="1">
      <c r="W9070" s="829">
        <f t="shared" si="759"/>
        <v>0</v>
      </c>
      <c r="X9070" s="828">
        <f t="shared" si="760"/>
        <v>0</v>
      </c>
      <c r="Y9070" s="1069">
        <f>[5]building!Y9061</f>
        <v>0</v>
      </c>
      <c r="Z9070" s="749">
        <f t="shared" si="761"/>
        <v>0</v>
      </c>
      <c r="AA9070" s="1071"/>
      <c r="AB9070" s="1071"/>
    </row>
    <row r="9071" spans="23:28" ht="70.5" customHeight="1">
      <c r="W9071" s="829">
        <f t="shared" si="759"/>
        <v>0</v>
      </c>
      <c r="X9071" s="828">
        <f t="shared" si="760"/>
        <v>0</v>
      </c>
      <c r="Y9071" s="1069">
        <f>[5]building!Y9062</f>
        <v>0</v>
      </c>
      <c r="Z9071" s="749">
        <f t="shared" si="761"/>
        <v>0</v>
      </c>
      <c r="AA9071" s="1071"/>
      <c r="AB9071" s="1071"/>
    </row>
    <row r="9072" spans="23:28" ht="70.5" customHeight="1">
      <c r="W9072" s="829">
        <f t="shared" si="759"/>
        <v>0</v>
      </c>
      <c r="X9072" s="828">
        <f t="shared" si="760"/>
        <v>0</v>
      </c>
      <c r="Y9072" s="1069">
        <f>[5]building!Y9063</f>
        <v>0</v>
      </c>
      <c r="Z9072" s="749">
        <f t="shared" si="761"/>
        <v>0</v>
      </c>
      <c r="AA9072" s="1071"/>
      <c r="AB9072" s="1071"/>
    </row>
    <row r="9073" spans="23:28" ht="70.5" customHeight="1">
      <c r="W9073" s="829">
        <f t="shared" si="759"/>
        <v>0</v>
      </c>
      <c r="X9073" s="828">
        <f t="shared" si="760"/>
        <v>0</v>
      </c>
      <c r="Y9073" s="1069">
        <f>[5]building!Y9064</f>
        <v>0</v>
      </c>
      <c r="Z9073" s="749">
        <f t="shared" si="761"/>
        <v>0</v>
      </c>
      <c r="AA9073" s="1071"/>
      <c r="AB9073" s="1071"/>
    </row>
    <row r="9074" spans="23:28" ht="70.5" customHeight="1">
      <c r="W9074" s="829">
        <f t="shared" si="759"/>
        <v>0</v>
      </c>
      <c r="X9074" s="828">
        <f t="shared" si="760"/>
        <v>0</v>
      </c>
      <c r="Y9074" s="1069">
        <f>[5]building!Y9065</f>
        <v>0</v>
      </c>
      <c r="Z9074" s="749">
        <f t="shared" si="761"/>
        <v>0</v>
      </c>
      <c r="AA9074" s="1071"/>
      <c r="AB9074" s="1071"/>
    </row>
    <row r="9075" spans="23:28" ht="70.5" customHeight="1">
      <c r="W9075" s="829">
        <f t="shared" si="759"/>
        <v>0</v>
      </c>
      <c r="X9075" s="828">
        <f t="shared" si="760"/>
        <v>0</v>
      </c>
      <c r="Y9075" s="1069">
        <f>[5]building!Y9066</f>
        <v>0</v>
      </c>
      <c r="Z9075" s="749">
        <f t="shared" si="761"/>
        <v>0</v>
      </c>
      <c r="AA9075" s="1071"/>
      <c r="AB9075" s="1071"/>
    </row>
    <row r="9076" spans="23:28" ht="70.5" customHeight="1">
      <c r="W9076" s="829">
        <f t="shared" si="759"/>
        <v>0</v>
      </c>
      <c r="X9076" s="828">
        <f t="shared" si="760"/>
        <v>0</v>
      </c>
      <c r="Y9076" s="1069">
        <f>[5]building!Y9067</f>
        <v>0</v>
      </c>
      <c r="Z9076" s="749">
        <f t="shared" si="761"/>
        <v>0</v>
      </c>
      <c r="AA9076" s="1071"/>
      <c r="AB9076" s="1071"/>
    </row>
    <row r="9077" spans="23:28" ht="70.5" customHeight="1">
      <c r="W9077" s="829">
        <f t="shared" si="759"/>
        <v>0</v>
      </c>
      <c r="X9077" s="828">
        <f t="shared" si="760"/>
        <v>0</v>
      </c>
      <c r="Y9077" s="1069">
        <f>[5]building!Y9068</f>
        <v>0</v>
      </c>
      <c r="Z9077" s="749">
        <f t="shared" si="761"/>
        <v>0</v>
      </c>
      <c r="AA9077" s="1071"/>
      <c r="AB9077" s="1071"/>
    </row>
    <row r="9078" spans="23:28" ht="70.5" customHeight="1">
      <c r="W9078" s="829">
        <f t="shared" si="759"/>
        <v>0</v>
      </c>
      <c r="X9078" s="828">
        <f t="shared" si="760"/>
        <v>0</v>
      </c>
      <c r="Y9078" s="1069">
        <f>[5]building!Y9069</f>
        <v>0</v>
      </c>
      <c r="Z9078" s="749">
        <f t="shared" si="761"/>
        <v>0</v>
      </c>
      <c r="AA9078" s="1071"/>
      <c r="AB9078" s="1071"/>
    </row>
    <row r="9079" spans="23:28" ht="70.5" customHeight="1">
      <c r="W9079" s="829">
        <f t="shared" si="759"/>
        <v>0</v>
      </c>
      <c r="X9079" s="828">
        <f t="shared" si="760"/>
        <v>0</v>
      </c>
      <c r="Y9079" s="1069">
        <f>[5]building!Y9070</f>
        <v>0</v>
      </c>
      <c r="Z9079" s="749">
        <f t="shared" si="761"/>
        <v>0</v>
      </c>
      <c r="AA9079" s="1071"/>
      <c r="AB9079" s="1071"/>
    </row>
    <row r="9080" spans="23:28" ht="70.5" customHeight="1">
      <c r="W9080" s="829">
        <f t="shared" si="759"/>
        <v>0</v>
      </c>
      <c r="X9080" s="828">
        <f t="shared" si="760"/>
        <v>0</v>
      </c>
      <c r="Y9080" s="1069">
        <f>[5]building!Y9071</f>
        <v>0</v>
      </c>
      <c r="Z9080" s="749">
        <f t="shared" si="761"/>
        <v>0</v>
      </c>
      <c r="AA9080" s="1071"/>
      <c r="AB9080" s="1071"/>
    </row>
    <row r="9081" spans="23:28" ht="70.5" customHeight="1">
      <c r="W9081" s="829">
        <f t="shared" si="759"/>
        <v>0</v>
      </c>
      <c r="X9081" s="828">
        <f t="shared" si="760"/>
        <v>0</v>
      </c>
      <c r="Y9081" s="1069">
        <f>[5]building!Y9072</f>
        <v>0</v>
      </c>
      <c r="Z9081" s="749">
        <f t="shared" si="761"/>
        <v>0</v>
      </c>
      <c r="AA9081" s="1071"/>
      <c r="AB9081" s="1071"/>
    </row>
    <row r="9082" spans="23:28" ht="70.5" customHeight="1">
      <c r="W9082" s="829">
        <f t="shared" si="759"/>
        <v>0</v>
      </c>
      <c r="X9082" s="828">
        <f t="shared" si="760"/>
        <v>0</v>
      </c>
      <c r="Y9082" s="1069">
        <f>[5]building!Y9073</f>
        <v>0</v>
      </c>
      <c r="Z9082" s="749">
        <f t="shared" si="761"/>
        <v>0</v>
      </c>
      <c r="AA9082" s="1071"/>
      <c r="AB9082" s="1071"/>
    </row>
    <row r="9083" spans="23:28" ht="70.5" customHeight="1">
      <c r="W9083" s="829">
        <f t="shared" si="759"/>
        <v>0</v>
      </c>
      <c r="X9083" s="828">
        <f t="shared" si="760"/>
        <v>0</v>
      </c>
      <c r="Y9083" s="1069">
        <f>[5]building!Y9074</f>
        <v>0</v>
      </c>
      <c r="Z9083" s="749">
        <f t="shared" si="761"/>
        <v>0</v>
      </c>
      <c r="AA9083" s="1071"/>
      <c r="AB9083" s="1071"/>
    </row>
    <row r="9084" spans="23:28" ht="70.5" customHeight="1">
      <c r="W9084" s="829">
        <f t="shared" si="759"/>
        <v>0</v>
      </c>
      <c r="X9084" s="828">
        <f t="shared" si="760"/>
        <v>0</v>
      </c>
      <c r="Y9084" s="1069">
        <f>[5]building!Y9075</f>
        <v>0</v>
      </c>
      <c r="Z9084" s="749">
        <f t="shared" si="761"/>
        <v>0</v>
      </c>
      <c r="AA9084" s="1071"/>
      <c r="AB9084" s="1071"/>
    </row>
    <row r="9085" spans="23:28" ht="70.5" customHeight="1">
      <c r="W9085" s="829">
        <f t="shared" si="759"/>
        <v>0</v>
      </c>
      <c r="X9085" s="828">
        <f t="shared" si="760"/>
        <v>0</v>
      </c>
      <c r="Y9085" s="1069">
        <f>[5]building!Y9076</f>
        <v>0</v>
      </c>
      <c r="Z9085" s="749">
        <f t="shared" si="761"/>
        <v>0</v>
      </c>
      <c r="AA9085" s="1071"/>
      <c r="AB9085" s="1071"/>
    </row>
    <row r="9086" spans="23:28" ht="70.5" customHeight="1">
      <c r="W9086" s="829">
        <f t="shared" si="759"/>
        <v>0</v>
      </c>
      <c r="X9086" s="828">
        <f t="shared" si="760"/>
        <v>0</v>
      </c>
      <c r="Y9086" s="1069">
        <f>[5]building!Y9077</f>
        <v>0</v>
      </c>
      <c r="Z9086" s="749">
        <f t="shared" si="761"/>
        <v>0</v>
      </c>
      <c r="AA9086" s="1071"/>
      <c r="AB9086" s="1071"/>
    </row>
    <row r="9087" spans="23:28" ht="70.5" customHeight="1">
      <c r="W9087" s="829">
        <f t="shared" si="759"/>
        <v>0</v>
      </c>
      <c r="X9087" s="828">
        <f t="shared" si="760"/>
        <v>0</v>
      </c>
      <c r="Y9087" s="1069">
        <f>[5]building!Y9078</f>
        <v>0</v>
      </c>
      <c r="Z9087" s="749">
        <f t="shared" si="761"/>
        <v>0</v>
      </c>
      <c r="AA9087" s="1071"/>
      <c r="AB9087" s="1071"/>
    </row>
    <row r="9088" spans="23:28" ht="70.5" customHeight="1">
      <c r="W9088" s="829">
        <f t="shared" si="759"/>
        <v>0</v>
      </c>
      <c r="X9088" s="828">
        <f t="shared" si="760"/>
        <v>0</v>
      </c>
      <c r="Y9088" s="1069">
        <f>[5]building!Y9079</f>
        <v>0</v>
      </c>
      <c r="Z9088" s="749">
        <f t="shared" si="761"/>
        <v>0</v>
      </c>
      <c r="AA9088" s="1071"/>
      <c r="AB9088" s="1071"/>
    </row>
    <row r="9089" spans="23:28" ht="70.5" customHeight="1">
      <c r="W9089" s="829">
        <f t="shared" si="759"/>
        <v>0</v>
      </c>
      <c r="X9089" s="828">
        <f t="shared" si="760"/>
        <v>0</v>
      </c>
      <c r="Y9089" s="1069">
        <f>[5]building!Y9080</f>
        <v>0</v>
      </c>
      <c r="Z9089" s="749">
        <f t="shared" si="761"/>
        <v>0</v>
      </c>
      <c r="AA9089" s="1071"/>
      <c r="AB9089" s="1071"/>
    </row>
    <row r="9090" spans="23:28" ht="70.5" customHeight="1">
      <c r="W9090" s="829">
        <f t="shared" si="759"/>
        <v>0</v>
      </c>
      <c r="X9090" s="828">
        <f t="shared" si="760"/>
        <v>0</v>
      </c>
      <c r="Y9090" s="1069">
        <f>[5]building!Y9081</f>
        <v>0</v>
      </c>
      <c r="Z9090" s="749">
        <f t="shared" si="761"/>
        <v>0</v>
      </c>
      <c r="AA9090" s="1071"/>
      <c r="AB9090" s="1071"/>
    </row>
    <row r="9091" spans="23:28" ht="70.5" customHeight="1">
      <c r="W9091" s="829">
        <f t="shared" si="759"/>
        <v>0</v>
      </c>
      <c r="X9091" s="828">
        <f t="shared" si="760"/>
        <v>0</v>
      </c>
      <c r="Y9091" s="1069">
        <f>[5]building!Y9082</f>
        <v>0</v>
      </c>
      <c r="Z9091" s="749">
        <f t="shared" si="761"/>
        <v>0</v>
      </c>
      <c r="AA9091" s="1071"/>
      <c r="AB9091" s="1071"/>
    </row>
    <row r="9092" spans="23:28" ht="70.5" customHeight="1">
      <c r="W9092" s="829">
        <f t="shared" si="759"/>
        <v>0</v>
      </c>
      <c r="X9092" s="828">
        <f t="shared" si="760"/>
        <v>0</v>
      </c>
      <c r="Y9092" s="1069">
        <f>[5]building!Y9083</f>
        <v>0</v>
      </c>
      <c r="Z9092" s="749">
        <f t="shared" si="761"/>
        <v>0</v>
      </c>
      <c r="AA9092" s="1071"/>
      <c r="AB9092" s="1071"/>
    </row>
    <row r="9093" spans="23:28" ht="70.5" customHeight="1">
      <c r="W9093" s="829">
        <f t="shared" si="759"/>
        <v>0</v>
      </c>
      <c r="X9093" s="828">
        <f t="shared" si="760"/>
        <v>0</v>
      </c>
      <c r="Y9093" s="1069">
        <f>[5]building!Y9084</f>
        <v>0</v>
      </c>
      <c r="Z9093" s="749">
        <f t="shared" si="761"/>
        <v>0</v>
      </c>
      <c r="AA9093" s="1071"/>
      <c r="AB9093" s="1071"/>
    </row>
    <row r="9094" spans="23:28" ht="70.5" customHeight="1">
      <c r="W9094" s="829">
        <f t="shared" si="759"/>
        <v>0</v>
      </c>
      <c r="X9094" s="828">
        <f t="shared" si="760"/>
        <v>0</v>
      </c>
      <c r="Y9094" s="1069">
        <f>[5]building!Y9085</f>
        <v>0</v>
      </c>
      <c r="Z9094" s="749">
        <f t="shared" si="761"/>
        <v>0</v>
      </c>
      <c r="AA9094" s="1071"/>
      <c r="AB9094" s="1071"/>
    </row>
    <row r="9095" spans="23:28" ht="70.5" customHeight="1">
      <c r="W9095" s="829">
        <f t="shared" si="759"/>
        <v>0</v>
      </c>
      <c r="X9095" s="828">
        <f t="shared" si="760"/>
        <v>0</v>
      </c>
      <c r="Y9095" s="1069">
        <f>[5]building!Y9086</f>
        <v>0</v>
      </c>
      <c r="Z9095" s="749">
        <f t="shared" si="761"/>
        <v>0</v>
      </c>
      <c r="AA9095" s="1071"/>
      <c r="AB9095" s="1071"/>
    </row>
    <row r="9096" spans="23:28" ht="70.5" customHeight="1">
      <c r="W9096" s="829">
        <f t="shared" si="759"/>
        <v>0</v>
      </c>
      <c r="X9096" s="828">
        <f t="shared" si="760"/>
        <v>0</v>
      </c>
      <c r="Y9096" s="1069">
        <f>[5]building!Y9087</f>
        <v>0</v>
      </c>
      <c r="Z9096" s="749">
        <f t="shared" si="761"/>
        <v>0</v>
      </c>
      <c r="AA9096" s="1071"/>
      <c r="AB9096" s="1071"/>
    </row>
    <row r="9097" spans="23:28" ht="70.5" customHeight="1">
      <c r="W9097" s="829">
        <f t="shared" si="759"/>
        <v>0</v>
      </c>
      <c r="X9097" s="828">
        <f t="shared" si="760"/>
        <v>0</v>
      </c>
      <c r="Y9097" s="1069">
        <f>[5]building!Y9088</f>
        <v>0</v>
      </c>
      <c r="Z9097" s="749">
        <f t="shared" si="761"/>
        <v>0</v>
      </c>
      <c r="AA9097" s="1071"/>
      <c r="AB9097" s="1071"/>
    </row>
    <row r="9098" spans="23:28" ht="70.5" customHeight="1">
      <c r="W9098" s="829">
        <f t="shared" si="759"/>
        <v>0</v>
      </c>
      <c r="X9098" s="828">
        <f t="shared" si="760"/>
        <v>0</v>
      </c>
      <c r="Y9098" s="1069">
        <f>[5]building!Y9089</f>
        <v>0</v>
      </c>
      <c r="Z9098" s="749">
        <f t="shared" si="761"/>
        <v>0</v>
      </c>
      <c r="AA9098" s="1071"/>
      <c r="AB9098" s="1071"/>
    </row>
    <row r="9099" spans="23:28" ht="70.5" customHeight="1">
      <c r="W9099" s="829">
        <f t="shared" si="759"/>
        <v>0</v>
      </c>
      <c r="X9099" s="828">
        <f t="shared" si="760"/>
        <v>0</v>
      </c>
      <c r="Y9099" s="1069">
        <f>[5]building!Y9090</f>
        <v>0</v>
      </c>
      <c r="Z9099" s="749">
        <f t="shared" si="761"/>
        <v>0</v>
      </c>
      <c r="AA9099" s="1071"/>
      <c r="AB9099" s="1071"/>
    </row>
    <row r="9100" spans="23:28" ht="70.5" customHeight="1">
      <c r="W9100" s="829">
        <f t="shared" si="759"/>
        <v>0</v>
      </c>
      <c r="X9100" s="828">
        <f t="shared" si="760"/>
        <v>0</v>
      </c>
      <c r="Y9100" s="1069">
        <f>[5]building!Y9091</f>
        <v>0</v>
      </c>
      <c r="Z9100" s="749">
        <f t="shared" si="761"/>
        <v>0</v>
      </c>
      <c r="AA9100" s="1071"/>
      <c r="AB9100" s="1071"/>
    </row>
    <row r="9101" spans="23:28" ht="70.5" customHeight="1">
      <c r="W9101" s="829">
        <f t="shared" si="759"/>
        <v>0</v>
      </c>
      <c r="X9101" s="828">
        <f t="shared" si="760"/>
        <v>0</v>
      </c>
      <c r="Y9101" s="1069">
        <f>[5]building!Y9092</f>
        <v>0</v>
      </c>
      <c r="Z9101" s="749">
        <f t="shared" si="761"/>
        <v>0</v>
      </c>
      <c r="AA9101" s="1071"/>
      <c r="AB9101" s="1071"/>
    </row>
    <row r="9102" spans="23:28" ht="70.5" customHeight="1">
      <c r="W9102" s="829">
        <f t="shared" si="759"/>
        <v>0</v>
      </c>
      <c r="X9102" s="828">
        <f t="shared" si="760"/>
        <v>0</v>
      </c>
      <c r="Y9102" s="1069">
        <f>[5]building!Y9093</f>
        <v>0</v>
      </c>
      <c r="Z9102" s="749">
        <f t="shared" si="761"/>
        <v>0</v>
      </c>
      <c r="AA9102" s="1071"/>
      <c r="AB9102" s="1071"/>
    </row>
    <row r="9103" spans="23:28" ht="70.5" customHeight="1">
      <c r="W9103" s="829">
        <f t="shared" si="759"/>
        <v>0</v>
      </c>
      <c r="X9103" s="828">
        <f t="shared" si="760"/>
        <v>0</v>
      </c>
      <c r="Y9103" s="1069">
        <f>[5]building!Y9094</f>
        <v>0</v>
      </c>
      <c r="Z9103" s="749">
        <f t="shared" si="761"/>
        <v>0</v>
      </c>
      <c r="AA9103" s="1071"/>
      <c r="AB9103" s="1071"/>
    </row>
    <row r="9104" spans="23:28" ht="70.5" customHeight="1">
      <c r="W9104" s="829">
        <f t="shared" si="759"/>
        <v>0</v>
      </c>
      <c r="X9104" s="828">
        <f t="shared" si="760"/>
        <v>0</v>
      </c>
      <c r="Y9104" s="1069">
        <f>[5]building!Y9095</f>
        <v>0</v>
      </c>
      <c r="Z9104" s="749">
        <f t="shared" si="761"/>
        <v>0</v>
      </c>
      <c r="AA9104" s="1071"/>
      <c r="AB9104" s="1071"/>
    </row>
    <row r="9105" spans="23:28" ht="70.5" customHeight="1">
      <c r="W9105" s="829">
        <f t="shared" si="759"/>
        <v>0</v>
      </c>
      <c r="X9105" s="828">
        <f t="shared" si="760"/>
        <v>0</v>
      </c>
      <c r="Y9105" s="1069">
        <f>[5]building!Y9096</f>
        <v>0</v>
      </c>
      <c r="Z9105" s="749">
        <f t="shared" si="761"/>
        <v>0</v>
      </c>
      <c r="AA9105" s="1071"/>
      <c r="AB9105" s="1071"/>
    </row>
    <row r="9106" spans="23:28" ht="70.5" customHeight="1">
      <c r="W9106" s="829">
        <f t="shared" si="759"/>
        <v>0</v>
      </c>
      <c r="X9106" s="828">
        <f t="shared" si="760"/>
        <v>0</v>
      </c>
      <c r="Y9106" s="1069">
        <f>[5]building!Y9097</f>
        <v>0</v>
      </c>
      <c r="Z9106" s="749">
        <f t="shared" si="761"/>
        <v>0</v>
      </c>
      <c r="AA9106" s="1071"/>
      <c r="AB9106" s="1071"/>
    </row>
    <row r="9107" spans="23:28" ht="70.5" customHeight="1">
      <c r="W9107" s="829">
        <f t="shared" si="759"/>
        <v>0</v>
      </c>
      <c r="X9107" s="828">
        <f t="shared" si="760"/>
        <v>0</v>
      </c>
      <c r="Y9107" s="1069">
        <f>[5]building!Y9098</f>
        <v>0</v>
      </c>
      <c r="Z9107" s="749">
        <f t="shared" si="761"/>
        <v>0</v>
      </c>
      <c r="AA9107" s="1071"/>
      <c r="AB9107" s="1071"/>
    </row>
    <row r="9108" spans="23:28" ht="70.5" customHeight="1">
      <c r="W9108" s="829">
        <f t="shared" si="759"/>
        <v>0</v>
      </c>
      <c r="X9108" s="828">
        <f t="shared" si="760"/>
        <v>0</v>
      </c>
      <c r="Y9108" s="1069">
        <f>[5]building!Y9099</f>
        <v>0</v>
      </c>
      <c r="Z9108" s="749">
        <f t="shared" si="761"/>
        <v>0</v>
      </c>
      <c r="AA9108" s="1071"/>
      <c r="AB9108" s="1071"/>
    </row>
    <row r="9109" spans="23:28" ht="70.5" customHeight="1">
      <c r="W9109" s="829">
        <f t="shared" si="759"/>
        <v>0</v>
      </c>
      <c r="X9109" s="828">
        <f t="shared" si="760"/>
        <v>0</v>
      </c>
      <c r="Y9109" s="1069">
        <f>[5]building!Y9100</f>
        <v>0</v>
      </c>
      <c r="Z9109" s="749">
        <f t="shared" si="761"/>
        <v>0</v>
      </c>
      <c r="AA9109" s="1071"/>
      <c r="AB9109" s="1071"/>
    </row>
    <row r="9110" spans="23:28" ht="70.5" customHeight="1">
      <c r="W9110" s="829">
        <f t="shared" si="759"/>
        <v>0</v>
      </c>
      <c r="X9110" s="828">
        <f t="shared" si="760"/>
        <v>0</v>
      </c>
      <c r="Y9110" s="1069">
        <f>[5]building!Y9101</f>
        <v>0</v>
      </c>
      <c r="Z9110" s="749">
        <f t="shared" si="761"/>
        <v>0</v>
      </c>
      <c r="AA9110" s="1071"/>
      <c r="AB9110" s="1071"/>
    </row>
    <row r="9111" spans="23:28" ht="70.5" customHeight="1">
      <c r="W9111" s="829">
        <f t="shared" si="759"/>
        <v>0</v>
      </c>
      <c r="X9111" s="828">
        <f t="shared" si="760"/>
        <v>0</v>
      </c>
      <c r="Y9111" s="1069">
        <f>[5]building!Y9102</f>
        <v>0</v>
      </c>
      <c r="Z9111" s="749">
        <f t="shared" si="761"/>
        <v>0</v>
      </c>
      <c r="AA9111" s="1071"/>
      <c r="AB9111" s="1071"/>
    </row>
    <row r="9112" spans="23:28" ht="70.5" customHeight="1">
      <c r="W9112" s="829">
        <f t="shared" si="759"/>
        <v>0</v>
      </c>
      <c r="X9112" s="828">
        <f t="shared" si="760"/>
        <v>0</v>
      </c>
      <c r="Y9112" s="1069">
        <f>[5]building!Y9103</f>
        <v>0</v>
      </c>
      <c r="Z9112" s="749">
        <f t="shared" si="761"/>
        <v>0</v>
      </c>
      <c r="AA9112" s="1071"/>
      <c r="AB9112" s="1071"/>
    </row>
    <row r="9113" spans="23:28" ht="70.5" customHeight="1">
      <c r="W9113" s="829">
        <f t="shared" si="759"/>
        <v>0</v>
      </c>
      <c r="X9113" s="828">
        <f t="shared" si="760"/>
        <v>0</v>
      </c>
      <c r="Y9113" s="1069">
        <f>[5]building!Y9104</f>
        <v>0</v>
      </c>
      <c r="Z9113" s="749">
        <f t="shared" si="761"/>
        <v>0</v>
      </c>
      <c r="AA9113" s="1071"/>
      <c r="AB9113" s="1071"/>
    </row>
    <row r="9114" spans="23:28" ht="70.5" customHeight="1">
      <c r="W9114" s="829">
        <f t="shared" si="759"/>
        <v>0</v>
      </c>
      <c r="X9114" s="828">
        <f t="shared" si="760"/>
        <v>0</v>
      </c>
      <c r="Y9114" s="1069">
        <f>[5]building!Y9105</f>
        <v>0</v>
      </c>
      <c r="Z9114" s="749">
        <f t="shared" si="761"/>
        <v>0</v>
      </c>
      <c r="AA9114" s="1071"/>
      <c r="AB9114" s="1071"/>
    </row>
    <row r="9115" spans="23:28" ht="70.5" customHeight="1">
      <c r="W9115" s="829">
        <f t="shared" si="759"/>
        <v>0</v>
      </c>
      <c r="X9115" s="828">
        <f t="shared" si="760"/>
        <v>0</v>
      </c>
      <c r="Y9115" s="1069">
        <f>[5]building!Y9106</f>
        <v>0</v>
      </c>
      <c r="Z9115" s="749">
        <f t="shared" si="761"/>
        <v>0</v>
      </c>
      <c r="AA9115" s="1071"/>
      <c r="AB9115" s="1071"/>
    </row>
    <row r="9116" spans="23:28" ht="70.5" customHeight="1">
      <c r="W9116" s="829">
        <f t="shared" si="759"/>
        <v>0</v>
      </c>
      <c r="X9116" s="828">
        <f t="shared" si="760"/>
        <v>0</v>
      </c>
      <c r="Y9116" s="1069">
        <f>[5]building!Y9107</f>
        <v>0</v>
      </c>
      <c r="Z9116" s="749">
        <f t="shared" si="761"/>
        <v>0</v>
      </c>
      <c r="AA9116" s="1071"/>
      <c r="AB9116" s="1071"/>
    </row>
    <row r="9117" spans="23:28" ht="70.5" customHeight="1">
      <c r="W9117" s="829">
        <f t="shared" si="759"/>
        <v>0</v>
      </c>
      <c r="X9117" s="828">
        <f t="shared" si="760"/>
        <v>0</v>
      </c>
      <c r="Y9117" s="1069">
        <f>[5]building!Y9108</f>
        <v>0</v>
      </c>
      <c r="Z9117" s="749">
        <f t="shared" si="761"/>
        <v>0</v>
      </c>
      <c r="AA9117" s="1071"/>
      <c r="AB9117" s="1071"/>
    </row>
    <row r="9118" spans="23:28" ht="70.5" customHeight="1">
      <c r="W9118" s="829">
        <f t="shared" ref="W9118:W9181" si="762">G9118+I9118+K9118+M9118+O9118+Q9118+S9118+U9118</f>
        <v>0</v>
      </c>
      <c r="X9118" s="828">
        <f t="shared" ref="X9118:X9181" si="763">W9118*C9118</f>
        <v>0</v>
      </c>
      <c r="Y9118" s="1069">
        <f>[5]building!Y9109</f>
        <v>0</v>
      </c>
      <c r="Z9118" s="749">
        <f t="shared" ref="Z9118:Z9181" si="764">Y9118*C9118</f>
        <v>0</v>
      </c>
      <c r="AA9118" s="1071"/>
      <c r="AB9118" s="1071"/>
    </row>
    <row r="9119" spans="23:28" ht="70.5" customHeight="1">
      <c r="W9119" s="829">
        <f t="shared" si="762"/>
        <v>0</v>
      </c>
      <c r="X9119" s="828">
        <f t="shared" si="763"/>
        <v>0</v>
      </c>
      <c r="Y9119" s="1069">
        <f>[5]building!Y9110</f>
        <v>0</v>
      </c>
      <c r="Z9119" s="749">
        <f t="shared" si="764"/>
        <v>0</v>
      </c>
      <c r="AA9119" s="1071"/>
      <c r="AB9119" s="1071"/>
    </row>
    <row r="9120" spans="23:28" ht="70.5" customHeight="1">
      <c r="W9120" s="829">
        <f t="shared" si="762"/>
        <v>0</v>
      </c>
      <c r="X9120" s="828">
        <f t="shared" si="763"/>
        <v>0</v>
      </c>
      <c r="Y9120" s="1069">
        <f>[5]building!Y9111</f>
        <v>0</v>
      </c>
      <c r="Z9120" s="749">
        <f t="shared" si="764"/>
        <v>0</v>
      </c>
      <c r="AA9120" s="1071"/>
      <c r="AB9120" s="1071"/>
    </row>
    <row r="9121" spans="23:28" ht="70.5" customHeight="1">
      <c r="W9121" s="829">
        <f t="shared" si="762"/>
        <v>0</v>
      </c>
      <c r="X9121" s="828">
        <f t="shared" si="763"/>
        <v>0</v>
      </c>
      <c r="Y9121" s="1069">
        <f>[5]building!Y9112</f>
        <v>0</v>
      </c>
      <c r="Z9121" s="749">
        <f t="shared" si="764"/>
        <v>0</v>
      </c>
      <c r="AA9121" s="1071"/>
      <c r="AB9121" s="1071"/>
    </row>
    <row r="9122" spans="23:28" ht="70.5" customHeight="1">
      <c r="W9122" s="829">
        <f t="shared" si="762"/>
        <v>0</v>
      </c>
      <c r="X9122" s="828">
        <f t="shared" si="763"/>
        <v>0</v>
      </c>
      <c r="Y9122" s="1069">
        <f>[5]building!Y9113</f>
        <v>0</v>
      </c>
      <c r="Z9122" s="749">
        <f t="shared" si="764"/>
        <v>0</v>
      </c>
      <c r="AA9122" s="1071"/>
      <c r="AB9122" s="1071"/>
    </row>
    <row r="9123" spans="23:28" ht="70.5" customHeight="1">
      <c r="W9123" s="829">
        <f t="shared" si="762"/>
        <v>0</v>
      </c>
      <c r="X9123" s="828">
        <f t="shared" si="763"/>
        <v>0</v>
      </c>
      <c r="Y9123" s="1069">
        <f>[5]building!Y9114</f>
        <v>0</v>
      </c>
      <c r="Z9123" s="749">
        <f t="shared" si="764"/>
        <v>0</v>
      </c>
      <c r="AA9123" s="1071"/>
      <c r="AB9123" s="1071"/>
    </row>
    <row r="9124" spans="23:28" ht="70.5" customHeight="1">
      <c r="W9124" s="829">
        <f t="shared" si="762"/>
        <v>0</v>
      </c>
      <c r="X9124" s="828">
        <f t="shared" si="763"/>
        <v>0</v>
      </c>
      <c r="Y9124" s="1069">
        <f>[5]building!Y9115</f>
        <v>0</v>
      </c>
      <c r="Z9124" s="749">
        <f t="shared" si="764"/>
        <v>0</v>
      </c>
      <c r="AA9124" s="1071"/>
      <c r="AB9124" s="1071"/>
    </row>
    <row r="9125" spans="23:28" ht="70.5" customHeight="1">
      <c r="W9125" s="829">
        <f t="shared" si="762"/>
        <v>0</v>
      </c>
      <c r="X9125" s="828">
        <f t="shared" si="763"/>
        <v>0</v>
      </c>
      <c r="Y9125" s="1069">
        <f>[5]building!Y9116</f>
        <v>0</v>
      </c>
      <c r="Z9125" s="749">
        <f t="shared" si="764"/>
        <v>0</v>
      </c>
      <c r="AA9125" s="1071"/>
      <c r="AB9125" s="1071"/>
    </row>
    <row r="9126" spans="23:28" ht="70.5" customHeight="1">
      <c r="W9126" s="829">
        <f t="shared" si="762"/>
        <v>0</v>
      </c>
      <c r="X9126" s="828">
        <f t="shared" si="763"/>
        <v>0</v>
      </c>
      <c r="Y9126" s="1069">
        <f>[5]building!Y9117</f>
        <v>0</v>
      </c>
      <c r="Z9126" s="749">
        <f t="shared" si="764"/>
        <v>0</v>
      </c>
      <c r="AA9126" s="1071"/>
      <c r="AB9126" s="1071"/>
    </row>
    <row r="9127" spans="23:28" ht="70.5" customHeight="1">
      <c r="W9127" s="829">
        <f t="shared" si="762"/>
        <v>0</v>
      </c>
      <c r="X9127" s="828">
        <f t="shared" si="763"/>
        <v>0</v>
      </c>
      <c r="Y9127" s="1069">
        <f>[5]building!Y9118</f>
        <v>0</v>
      </c>
      <c r="Z9127" s="749">
        <f t="shared" si="764"/>
        <v>0</v>
      </c>
      <c r="AA9127" s="1071"/>
      <c r="AB9127" s="1071"/>
    </row>
    <row r="9128" spans="23:28" ht="70.5" customHeight="1">
      <c r="W9128" s="829">
        <f t="shared" si="762"/>
        <v>0</v>
      </c>
      <c r="X9128" s="828">
        <f t="shared" si="763"/>
        <v>0</v>
      </c>
      <c r="Y9128" s="1069">
        <f>[5]building!Y9119</f>
        <v>0</v>
      </c>
      <c r="Z9128" s="749">
        <f t="shared" si="764"/>
        <v>0</v>
      </c>
      <c r="AA9128" s="1071"/>
      <c r="AB9128" s="1071"/>
    </row>
    <row r="9129" spans="23:28" ht="70.5" customHeight="1">
      <c r="W9129" s="829">
        <f t="shared" si="762"/>
        <v>0</v>
      </c>
      <c r="X9129" s="828">
        <f t="shared" si="763"/>
        <v>0</v>
      </c>
      <c r="Y9129" s="1069">
        <f>[5]building!Y9120</f>
        <v>0</v>
      </c>
      <c r="Z9129" s="749">
        <f t="shared" si="764"/>
        <v>0</v>
      </c>
      <c r="AA9129" s="1071"/>
      <c r="AB9129" s="1071"/>
    </row>
    <row r="9130" spans="23:28" ht="70.5" customHeight="1">
      <c r="W9130" s="829">
        <f t="shared" si="762"/>
        <v>0</v>
      </c>
      <c r="X9130" s="828">
        <f t="shared" si="763"/>
        <v>0</v>
      </c>
      <c r="Y9130" s="1069">
        <f>[5]building!Y9121</f>
        <v>0</v>
      </c>
      <c r="Z9130" s="749">
        <f t="shared" si="764"/>
        <v>0</v>
      </c>
      <c r="AA9130" s="1071"/>
      <c r="AB9130" s="1071"/>
    </row>
    <row r="9131" spans="23:28" ht="70.5" customHeight="1">
      <c r="W9131" s="829">
        <f t="shared" si="762"/>
        <v>0</v>
      </c>
      <c r="X9131" s="828">
        <f t="shared" si="763"/>
        <v>0</v>
      </c>
      <c r="Y9131" s="1069">
        <f>[5]building!Y9122</f>
        <v>0</v>
      </c>
      <c r="Z9131" s="749">
        <f t="shared" si="764"/>
        <v>0</v>
      </c>
      <c r="AA9131" s="1071"/>
      <c r="AB9131" s="1071"/>
    </row>
    <row r="9132" spans="23:28" ht="70.5" customHeight="1">
      <c r="W9132" s="829">
        <f t="shared" si="762"/>
        <v>0</v>
      </c>
      <c r="X9132" s="828">
        <f t="shared" si="763"/>
        <v>0</v>
      </c>
      <c r="Y9132" s="1069">
        <f>[5]building!Y9123</f>
        <v>0</v>
      </c>
      <c r="Z9132" s="749">
        <f t="shared" si="764"/>
        <v>0</v>
      </c>
      <c r="AA9132" s="1071"/>
      <c r="AB9132" s="1071"/>
    </row>
    <row r="9133" spans="23:28" ht="70.5" customHeight="1">
      <c r="W9133" s="829">
        <f t="shared" si="762"/>
        <v>0</v>
      </c>
      <c r="X9133" s="828">
        <f t="shared" si="763"/>
        <v>0</v>
      </c>
      <c r="Y9133" s="1069">
        <f>[5]building!Y9124</f>
        <v>0</v>
      </c>
      <c r="Z9133" s="749">
        <f t="shared" si="764"/>
        <v>0</v>
      </c>
      <c r="AA9133" s="1071"/>
      <c r="AB9133" s="1071"/>
    </row>
    <row r="9134" spans="23:28" ht="70.5" customHeight="1">
      <c r="W9134" s="829">
        <f t="shared" si="762"/>
        <v>0</v>
      </c>
      <c r="X9134" s="828">
        <f t="shared" si="763"/>
        <v>0</v>
      </c>
      <c r="Y9134" s="1069">
        <f>[5]building!Y9125</f>
        <v>0</v>
      </c>
      <c r="Z9134" s="749">
        <f t="shared" si="764"/>
        <v>0</v>
      </c>
      <c r="AA9134" s="1071"/>
      <c r="AB9134" s="1071"/>
    </row>
    <row r="9135" spans="23:28" ht="70.5" customHeight="1">
      <c r="W9135" s="829">
        <f t="shared" si="762"/>
        <v>0</v>
      </c>
      <c r="X9135" s="828">
        <f t="shared" si="763"/>
        <v>0</v>
      </c>
      <c r="Y9135" s="1069">
        <f>[5]building!Y9126</f>
        <v>0</v>
      </c>
      <c r="Z9135" s="749">
        <f t="shared" si="764"/>
        <v>0</v>
      </c>
      <c r="AA9135" s="1071"/>
      <c r="AB9135" s="1071"/>
    </row>
    <row r="9136" spans="23:28" ht="70.5" customHeight="1">
      <c r="W9136" s="829">
        <f t="shared" si="762"/>
        <v>0</v>
      </c>
      <c r="X9136" s="828">
        <f t="shared" si="763"/>
        <v>0</v>
      </c>
      <c r="Y9136" s="1069">
        <f>[5]building!Y9127</f>
        <v>0</v>
      </c>
      <c r="Z9136" s="749">
        <f t="shared" si="764"/>
        <v>0</v>
      </c>
      <c r="AA9136" s="1071"/>
      <c r="AB9136" s="1071"/>
    </row>
    <row r="9137" spans="23:28" ht="70.5" customHeight="1">
      <c r="W9137" s="829">
        <f t="shared" si="762"/>
        <v>0</v>
      </c>
      <c r="X9137" s="828">
        <f t="shared" si="763"/>
        <v>0</v>
      </c>
      <c r="Y9137" s="1069">
        <f>[5]building!Y9128</f>
        <v>0</v>
      </c>
      <c r="Z9137" s="749">
        <f t="shared" si="764"/>
        <v>0</v>
      </c>
      <c r="AA9137" s="1071"/>
      <c r="AB9137" s="1071"/>
    </row>
    <row r="9138" spans="23:28" ht="70.5" customHeight="1">
      <c r="W9138" s="829">
        <f t="shared" si="762"/>
        <v>0</v>
      </c>
      <c r="X9138" s="828">
        <f t="shared" si="763"/>
        <v>0</v>
      </c>
      <c r="Y9138" s="1069">
        <f>[5]building!Y9129</f>
        <v>0</v>
      </c>
      <c r="Z9138" s="749">
        <f t="shared" si="764"/>
        <v>0</v>
      </c>
      <c r="AA9138" s="1071"/>
      <c r="AB9138" s="1071"/>
    </row>
    <row r="9139" spans="23:28" ht="70.5" customHeight="1">
      <c r="W9139" s="829">
        <f t="shared" si="762"/>
        <v>0</v>
      </c>
      <c r="X9139" s="828">
        <f t="shared" si="763"/>
        <v>0</v>
      </c>
      <c r="Y9139" s="1069">
        <f>[5]building!Y9130</f>
        <v>0</v>
      </c>
      <c r="Z9139" s="749">
        <f t="shared" si="764"/>
        <v>0</v>
      </c>
      <c r="AA9139" s="1071"/>
      <c r="AB9139" s="1071"/>
    </row>
    <row r="9140" spans="23:28" ht="70.5" customHeight="1">
      <c r="W9140" s="829">
        <f t="shared" si="762"/>
        <v>0</v>
      </c>
      <c r="X9140" s="828">
        <f t="shared" si="763"/>
        <v>0</v>
      </c>
      <c r="Y9140" s="1069">
        <f>[5]building!Y9131</f>
        <v>0</v>
      </c>
      <c r="Z9140" s="749">
        <f t="shared" si="764"/>
        <v>0</v>
      </c>
      <c r="AA9140" s="1071"/>
      <c r="AB9140" s="1071"/>
    </row>
    <row r="9141" spans="23:28" ht="70.5" customHeight="1">
      <c r="W9141" s="829">
        <f t="shared" si="762"/>
        <v>0</v>
      </c>
      <c r="X9141" s="828">
        <f t="shared" si="763"/>
        <v>0</v>
      </c>
      <c r="Y9141" s="1069">
        <f>[5]building!Y9132</f>
        <v>0</v>
      </c>
      <c r="Z9141" s="749">
        <f t="shared" si="764"/>
        <v>0</v>
      </c>
      <c r="AA9141" s="1071"/>
      <c r="AB9141" s="1071"/>
    </row>
    <row r="9142" spans="23:28" ht="70.5" customHeight="1">
      <c r="W9142" s="829">
        <f t="shared" si="762"/>
        <v>0</v>
      </c>
      <c r="X9142" s="828">
        <f t="shared" si="763"/>
        <v>0</v>
      </c>
      <c r="Y9142" s="1069">
        <f>[5]building!Y9133</f>
        <v>0</v>
      </c>
      <c r="Z9142" s="749">
        <f t="shared" si="764"/>
        <v>0</v>
      </c>
      <c r="AA9142" s="1071"/>
      <c r="AB9142" s="1071"/>
    </row>
    <row r="9143" spans="23:28" ht="70.5" customHeight="1">
      <c r="W9143" s="829">
        <f t="shared" si="762"/>
        <v>0</v>
      </c>
      <c r="X9143" s="828">
        <f t="shared" si="763"/>
        <v>0</v>
      </c>
      <c r="Y9143" s="1069">
        <f>[5]building!Y9134</f>
        <v>0</v>
      </c>
      <c r="Z9143" s="749">
        <f t="shared" si="764"/>
        <v>0</v>
      </c>
      <c r="AA9143" s="1071"/>
      <c r="AB9143" s="1071"/>
    </row>
    <row r="9144" spans="23:28" ht="70.5" customHeight="1">
      <c r="W9144" s="829">
        <f t="shared" si="762"/>
        <v>0</v>
      </c>
      <c r="X9144" s="828">
        <f t="shared" si="763"/>
        <v>0</v>
      </c>
      <c r="Y9144" s="1069">
        <f>[5]building!Y9135</f>
        <v>0</v>
      </c>
      <c r="Z9144" s="749">
        <f t="shared" si="764"/>
        <v>0</v>
      </c>
      <c r="AA9144" s="1071"/>
      <c r="AB9144" s="1071"/>
    </row>
    <row r="9145" spans="23:28" ht="70.5" customHeight="1">
      <c r="W9145" s="829">
        <f t="shared" si="762"/>
        <v>0</v>
      </c>
      <c r="X9145" s="828">
        <f t="shared" si="763"/>
        <v>0</v>
      </c>
      <c r="Y9145" s="1069">
        <f>[5]building!Y9136</f>
        <v>0</v>
      </c>
      <c r="Z9145" s="749">
        <f t="shared" si="764"/>
        <v>0</v>
      </c>
      <c r="AA9145" s="1071"/>
      <c r="AB9145" s="1071"/>
    </row>
    <row r="9146" spans="23:28" ht="70.5" customHeight="1">
      <c r="W9146" s="829">
        <f t="shared" si="762"/>
        <v>0</v>
      </c>
      <c r="X9146" s="828">
        <f t="shared" si="763"/>
        <v>0</v>
      </c>
      <c r="Y9146" s="1069">
        <f>[5]building!Y9137</f>
        <v>0</v>
      </c>
      <c r="Z9146" s="749">
        <f t="shared" si="764"/>
        <v>0</v>
      </c>
      <c r="AA9146" s="1071"/>
      <c r="AB9146" s="1071"/>
    </row>
    <row r="9147" spans="23:28" ht="70.5" customHeight="1">
      <c r="W9147" s="829">
        <f t="shared" si="762"/>
        <v>0</v>
      </c>
      <c r="X9147" s="828">
        <f t="shared" si="763"/>
        <v>0</v>
      </c>
      <c r="Y9147" s="1069">
        <f>[5]building!Y9138</f>
        <v>0</v>
      </c>
      <c r="Z9147" s="749">
        <f t="shared" si="764"/>
        <v>0</v>
      </c>
      <c r="AA9147" s="1071"/>
      <c r="AB9147" s="1071"/>
    </row>
    <row r="9148" spans="23:28" ht="70.5" customHeight="1">
      <c r="W9148" s="829">
        <f t="shared" si="762"/>
        <v>0</v>
      </c>
      <c r="X9148" s="828">
        <f t="shared" si="763"/>
        <v>0</v>
      </c>
      <c r="Y9148" s="1069">
        <f>[5]building!Y9139</f>
        <v>0</v>
      </c>
      <c r="Z9148" s="749">
        <f t="shared" si="764"/>
        <v>0</v>
      </c>
      <c r="AA9148" s="1071"/>
      <c r="AB9148" s="1071"/>
    </row>
    <row r="9149" spans="23:28" ht="70.5" customHeight="1">
      <c r="W9149" s="829">
        <f t="shared" si="762"/>
        <v>0</v>
      </c>
      <c r="X9149" s="828">
        <f t="shared" si="763"/>
        <v>0</v>
      </c>
      <c r="Y9149" s="1069">
        <f>[5]building!Y9140</f>
        <v>0</v>
      </c>
      <c r="Z9149" s="749">
        <f t="shared" si="764"/>
        <v>0</v>
      </c>
      <c r="AA9149" s="1071"/>
      <c r="AB9149" s="1071"/>
    </row>
    <row r="9150" spans="23:28" ht="70.5" customHeight="1">
      <c r="W9150" s="829">
        <f t="shared" si="762"/>
        <v>0</v>
      </c>
      <c r="X9150" s="828">
        <f t="shared" si="763"/>
        <v>0</v>
      </c>
      <c r="Y9150" s="1069">
        <f>[5]building!Y9141</f>
        <v>0</v>
      </c>
      <c r="Z9150" s="749">
        <f t="shared" si="764"/>
        <v>0</v>
      </c>
      <c r="AA9150" s="1071"/>
      <c r="AB9150" s="1071"/>
    </row>
    <row r="9151" spans="23:28" ht="70.5" customHeight="1">
      <c r="W9151" s="829">
        <f t="shared" si="762"/>
        <v>0</v>
      </c>
      <c r="X9151" s="828">
        <f t="shared" si="763"/>
        <v>0</v>
      </c>
      <c r="Y9151" s="1069">
        <f>[5]building!Y9142</f>
        <v>0</v>
      </c>
      <c r="Z9151" s="749">
        <f t="shared" si="764"/>
        <v>0</v>
      </c>
      <c r="AA9151" s="1071"/>
      <c r="AB9151" s="1071"/>
    </row>
    <row r="9152" spans="23:28" ht="70.5" customHeight="1">
      <c r="W9152" s="829">
        <f t="shared" si="762"/>
        <v>0</v>
      </c>
      <c r="X9152" s="828">
        <f t="shared" si="763"/>
        <v>0</v>
      </c>
      <c r="Y9152" s="1069">
        <f>[5]building!Y9143</f>
        <v>0</v>
      </c>
      <c r="Z9152" s="749">
        <f t="shared" si="764"/>
        <v>0</v>
      </c>
      <c r="AA9152" s="1071"/>
      <c r="AB9152" s="1071"/>
    </row>
    <row r="9153" spans="23:28" ht="70.5" customHeight="1">
      <c r="W9153" s="829">
        <f t="shared" si="762"/>
        <v>0</v>
      </c>
      <c r="X9153" s="828">
        <f t="shared" si="763"/>
        <v>0</v>
      </c>
      <c r="Y9153" s="1069">
        <f>[5]building!Y9144</f>
        <v>0</v>
      </c>
      <c r="Z9153" s="749">
        <f t="shared" si="764"/>
        <v>0</v>
      </c>
      <c r="AA9153" s="1071"/>
      <c r="AB9153" s="1071"/>
    </row>
    <row r="9154" spans="23:28" ht="70.5" customHeight="1">
      <c r="W9154" s="829">
        <f t="shared" si="762"/>
        <v>0</v>
      </c>
      <c r="X9154" s="828">
        <f t="shared" si="763"/>
        <v>0</v>
      </c>
      <c r="Y9154" s="1069">
        <f>[5]building!Y9145</f>
        <v>0</v>
      </c>
      <c r="Z9154" s="749">
        <f t="shared" si="764"/>
        <v>0</v>
      </c>
      <c r="AA9154" s="1071"/>
      <c r="AB9154" s="1071"/>
    </row>
    <row r="9155" spans="23:28" ht="70.5" customHeight="1">
      <c r="W9155" s="829">
        <f t="shared" si="762"/>
        <v>0</v>
      </c>
      <c r="X9155" s="828">
        <f t="shared" si="763"/>
        <v>0</v>
      </c>
      <c r="Y9155" s="1069">
        <f>[5]building!Y9146</f>
        <v>0</v>
      </c>
      <c r="Z9155" s="749">
        <f t="shared" si="764"/>
        <v>0</v>
      </c>
      <c r="AA9155" s="1071"/>
      <c r="AB9155" s="1071"/>
    </row>
    <row r="9156" spans="23:28" ht="70.5" customHeight="1">
      <c r="W9156" s="829">
        <f t="shared" si="762"/>
        <v>0</v>
      </c>
      <c r="X9156" s="828">
        <f t="shared" si="763"/>
        <v>0</v>
      </c>
      <c r="Y9156" s="1069">
        <f>[5]building!Y9147</f>
        <v>0</v>
      </c>
      <c r="Z9156" s="749">
        <f t="shared" si="764"/>
        <v>0</v>
      </c>
      <c r="AA9156" s="1071"/>
      <c r="AB9156" s="1071"/>
    </row>
    <row r="9157" spans="23:28" ht="70.5" customHeight="1">
      <c r="W9157" s="829">
        <f t="shared" si="762"/>
        <v>0</v>
      </c>
      <c r="X9157" s="828">
        <f t="shared" si="763"/>
        <v>0</v>
      </c>
      <c r="Y9157" s="1069">
        <f>[5]building!Y9148</f>
        <v>0</v>
      </c>
      <c r="Z9157" s="749">
        <f t="shared" si="764"/>
        <v>0</v>
      </c>
      <c r="AA9157" s="1071"/>
      <c r="AB9157" s="1071"/>
    </row>
    <row r="9158" spans="23:28" ht="70.5" customHeight="1">
      <c r="W9158" s="829">
        <f t="shared" si="762"/>
        <v>0</v>
      </c>
      <c r="X9158" s="828">
        <f t="shared" si="763"/>
        <v>0</v>
      </c>
      <c r="Y9158" s="1069">
        <f>[5]building!Y9149</f>
        <v>0</v>
      </c>
      <c r="Z9158" s="749">
        <f t="shared" si="764"/>
        <v>0</v>
      </c>
      <c r="AA9158" s="1071"/>
      <c r="AB9158" s="1071"/>
    </row>
    <row r="9159" spans="23:28" ht="70.5" customHeight="1">
      <c r="W9159" s="829">
        <f t="shared" si="762"/>
        <v>0</v>
      </c>
      <c r="X9159" s="828">
        <f t="shared" si="763"/>
        <v>0</v>
      </c>
      <c r="Y9159" s="1069">
        <f>[5]building!Y9150</f>
        <v>0</v>
      </c>
      <c r="Z9159" s="749">
        <f t="shared" si="764"/>
        <v>0</v>
      </c>
      <c r="AA9159" s="1071"/>
      <c r="AB9159" s="1071"/>
    </row>
    <row r="9160" spans="23:28" ht="70.5" customHeight="1">
      <c r="W9160" s="829">
        <f t="shared" si="762"/>
        <v>0</v>
      </c>
      <c r="X9160" s="828">
        <f t="shared" si="763"/>
        <v>0</v>
      </c>
      <c r="Y9160" s="1069">
        <f>[5]building!Y9151</f>
        <v>0</v>
      </c>
      <c r="Z9160" s="749">
        <f t="shared" si="764"/>
        <v>0</v>
      </c>
      <c r="AA9160" s="1071"/>
      <c r="AB9160" s="1071"/>
    </row>
    <row r="9161" spans="23:28" ht="70.5" customHeight="1">
      <c r="W9161" s="829">
        <f t="shared" si="762"/>
        <v>0</v>
      </c>
      <c r="X9161" s="828">
        <f t="shared" si="763"/>
        <v>0</v>
      </c>
      <c r="Y9161" s="1069">
        <f>[5]building!Y9152</f>
        <v>0</v>
      </c>
      <c r="Z9161" s="749">
        <f t="shared" si="764"/>
        <v>0</v>
      </c>
      <c r="AA9161" s="1071"/>
      <c r="AB9161" s="1071"/>
    </row>
    <row r="9162" spans="23:28" ht="70.5" customHeight="1">
      <c r="W9162" s="829">
        <f t="shared" si="762"/>
        <v>0</v>
      </c>
      <c r="X9162" s="828">
        <f t="shared" si="763"/>
        <v>0</v>
      </c>
      <c r="Y9162" s="1069">
        <f>[5]building!Y9153</f>
        <v>0</v>
      </c>
      <c r="Z9162" s="749">
        <f t="shared" si="764"/>
        <v>0</v>
      </c>
      <c r="AA9162" s="1071"/>
      <c r="AB9162" s="1071"/>
    </row>
    <row r="9163" spans="23:28" ht="70.5" customHeight="1">
      <c r="W9163" s="829">
        <f t="shared" si="762"/>
        <v>0</v>
      </c>
      <c r="X9163" s="828">
        <f t="shared" si="763"/>
        <v>0</v>
      </c>
      <c r="Y9163" s="1069">
        <f>[5]building!Y9154</f>
        <v>0</v>
      </c>
      <c r="Z9163" s="749">
        <f t="shared" si="764"/>
        <v>0</v>
      </c>
      <c r="AA9163" s="1071"/>
      <c r="AB9163" s="1071"/>
    </row>
    <row r="9164" spans="23:28" ht="70.5" customHeight="1">
      <c r="W9164" s="829">
        <f t="shared" si="762"/>
        <v>0</v>
      </c>
      <c r="X9164" s="828">
        <f t="shared" si="763"/>
        <v>0</v>
      </c>
      <c r="Y9164" s="1069">
        <f>[5]building!Y9155</f>
        <v>0</v>
      </c>
      <c r="Z9164" s="749">
        <f t="shared" si="764"/>
        <v>0</v>
      </c>
      <c r="AA9164" s="1071"/>
      <c r="AB9164" s="1071"/>
    </row>
    <row r="9165" spans="23:28" ht="70.5" customHeight="1">
      <c r="W9165" s="829">
        <f t="shared" si="762"/>
        <v>0</v>
      </c>
      <c r="X9165" s="828">
        <f t="shared" si="763"/>
        <v>0</v>
      </c>
      <c r="Y9165" s="1069">
        <f>[5]building!Y9156</f>
        <v>0</v>
      </c>
      <c r="Z9165" s="749">
        <f t="shared" si="764"/>
        <v>0</v>
      </c>
      <c r="AA9165" s="1071"/>
      <c r="AB9165" s="1071"/>
    </row>
    <row r="9166" spans="23:28" ht="70.5" customHeight="1">
      <c r="W9166" s="829">
        <f t="shared" si="762"/>
        <v>0</v>
      </c>
      <c r="X9166" s="828">
        <f t="shared" si="763"/>
        <v>0</v>
      </c>
      <c r="Y9166" s="1069">
        <f>[5]building!Y9157</f>
        <v>0</v>
      </c>
      <c r="Z9166" s="749">
        <f t="shared" si="764"/>
        <v>0</v>
      </c>
      <c r="AA9166" s="1071"/>
      <c r="AB9166" s="1071"/>
    </row>
    <row r="9167" spans="23:28" ht="70.5" customHeight="1">
      <c r="W9167" s="829">
        <f t="shared" si="762"/>
        <v>0</v>
      </c>
      <c r="X9167" s="828">
        <f t="shared" si="763"/>
        <v>0</v>
      </c>
      <c r="Y9167" s="1069">
        <f>[5]building!Y9158</f>
        <v>0</v>
      </c>
      <c r="Z9167" s="749">
        <f t="shared" si="764"/>
        <v>0</v>
      </c>
      <c r="AA9167" s="1071"/>
      <c r="AB9167" s="1071"/>
    </row>
    <row r="9168" spans="23:28" ht="70.5" customHeight="1">
      <c r="W9168" s="829">
        <f t="shared" si="762"/>
        <v>0</v>
      </c>
      <c r="X9168" s="828">
        <f t="shared" si="763"/>
        <v>0</v>
      </c>
      <c r="Y9168" s="1069">
        <f>[5]building!Y9159</f>
        <v>0</v>
      </c>
      <c r="Z9168" s="749">
        <f t="shared" si="764"/>
        <v>0</v>
      </c>
      <c r="AA9168" s="1071"/>
      <c r="AB9168" s="1071"/>
    </row>
    <row r="9169" spans="23:28" ht="70.5" customHeight="1">
      <c r="W9169" s="829">
        <f t="shared" si="762"/>
        <v>0</v>
      </c>
      <c r="X9169" s="828">
        <f t="shared" si="763"/>
        <v>0</v>
      </c>
      <c r="Y9169" s="1069">
        <f>[5]building!Y9160</f>
        <v>0</v>
      </c>
      <c r="Z9169" s="749">
        <f t="shared" si="764"/>
        <v>0</v>
      </c>
      <c r="AA9169" s="1071"/>
      <c r="AB9169" s="1071"/>
    </row>
    <row r="9170" spans="23:28" ht="70.5" customHeight="1">
      <c r="W9170" s="829">
        <f t="shared" si="762"/>
        <v>0</v>
      </c>
      <c r="X9170" s="828">
        <f t="shared" si="763"/>
        <v>0</v>
      </c>
      <c r="Y9170" s="1069">
        <f>[5]building!Y9161</f>
        <v>0</v>
      </c>
      <c r="Z9170" s="749">
        <f t="shared" si="764"/>
        <v>0</v>
      </c>
      <c r="AA9170" s="1071"/>
      <c r="AB9170" s="1071"/>
    </row>
    <row r="9171" spans="23:28" ht="70.5" customHeight="1">
      <c r="W9171" s="829">
        <f t="shared" si="762"/>
        <v>0</v>
      </c>
      <c r="X9171" s="828">
        <f t="shared" si="763"/>
        <v>0</v>
      </c>
      <c r="Y9171" s="1069">
        <f>[5]building!Y9162</f>
        <v>0</v>
      </c>
      <c r="Z9171" s="749">
        <f t="shared" si="764"/>
        <v>0</v>
      </c>
      <c r="AA9171" s="1071"/>
      <c r="AB9171" s="1071"/>
    </row>
    <row r="9172" spans="23:28" ht="70.5" customHeight="1">
      <c r="W9172" s="829">
        <f t="shared" si="762"/>
        <v>0</v>
      </c>
      <c r="X9172" s="828">
        <f t="shared" si="763"/>
        <v>0</v>
      </c>
      <c r="Y9172" s="1069">
        <f>[5]building!Y9163</f>
        <v>0</v>
      </c>
      <c r="Z9172" s="749">
        <f t="shared" si="764"/>
        <v>0</v>
      </c>
      <c r="AA9172" s="1071"/>
      <c r="AB9172" s="1071"/>
    </row>
    <row r="9173" spans="23:28" ht="70.5" customHeight="1">
      <c r="W9173" s="829">
        <f t="shared" si="762"/>
        <v>0</v>
      </c>
      <c r="X9173" s="828">
        <f t="shared" si="763"/>
        <v>0</v>
      </c>
      <c r="Y9173" s="1069">
        <f>[5]building!Y9164</f>
        <v>0</v>
      </c>
      <c r="Z9173" s="749">
        <f t="shared" si="764"/>
        <v>0</v>
      </c>
      <c r="AA9173" s="1071"/>
      <c r="AB9173" s="1071"/>
    </row>
    <row r="9174" spans="23:28" ht="70.5" customHeight="1">
      <c r="W9174" s="829">
        <f t="shared" si="762"/>
        <v>0</v>
      </c>
      <c r="X9174" s="828">
        <f t="shared" si="763"/>
        <v>0</v>
      </c>
      <c r="Y9174" s="1069">
        <f>[5]building!Y9165</f>
        <v>0</v>
      </c>
      <c r="Z9174" s="749">
        <f t="shared" si="764"/>
        <v>0</v>
      </c>
      <c r="AA9174" s="1071"/>
      <c r="AB9174" s="1071"/>
    </row>
    <row r="9175" spans="23:28" ht="70.5" customHeight="1">
      <c r="W9175" s="829">
        <f t="shared" si="762"/>
        <v>0</v>
      </c>
      <c r="X9175" s="828">
        <f t="shared" si="763"/>
        <v>0</v>
      </c>
      <c r="Y9175" s="1069">
        <f>[5]building!Y9166</f>
        <v>0</v>
      </c>
      <c r="Z9175" s="749">
        <f t="shared" si="764"/>
        <v>0</v>
      </c>
      <c r="AA9175" s="1071"/>
      <c r="AB9175" s="1071"/>
    </row>
    <row r="9176" spans="23:28" ht="70.5" customHeight="1">
      <c r="W9176" s="829">
        <f t="shared" si="762"/>
        <v>0</v>
      </c>
      <c r="X9176" s="828">
        <f t="shared" si="763"/>
        <v>0</v>
      </c>
      <c r="Y9176" s="1069">
        <f>[5]building!Y9167</f>
        <v>0</v>
      </c>
      <c r="Z9176" s="749">
        <f t="shared" si="764"/>
        <v>0</v>
      </c>
      <c r="AA9176" s="1071"/>
      <c r="AB9176" s="1071"/>
    </row>
    <row r="9177" spans="23:28" ht="70.5" customHeight="1">
      <c r="W9177" s="829">
        <f t="shared" si="762"/>
        <v>0</v>
      </c>
      <c r="X9177" s="828">
        <f t="shared" si="763"/>
        <v>0</v>
      </c>
      <c r="Y9177" s="1069">
        <f>[5]building!Y9168</f>
        <v>0</v>
      </c>
      <c r="Z9177" s="749">
        <f t="shared" si="764"/>
        <v>0</v>
      </c>
      <c r="AA9177" s="1071"/>
      <c r="AB9177" s="1071"/>
    </row>
    <row r="9178" spans="23:28" ht="70.5" customHeight="1">
      <c r="W9178" s="829">
        <f t="shared" si="762"/>
        <v>0</v>
      </c>
      <c r="X9178" s="828">
        <f t="shared" si="763"/>
        <v>0</v>
      </c>
      <c r="Y9178" s="1069">
        <f>[5]building!Y9169</f>
        <v>0</v>
      </c>
      <c r="Z9178" s="749">
        <f t="shared" si="764"/>
        <v>0</v>
      </c>
      <c r="AA9178" s="1071"/>
      <c r="AB9178" s="1071"/>
    </row>
    <row r="9179" spans="23:28" ht="70.5" customHeight="1">
      <c r="W9179" s="829">
        <f t="shared" si="762"/>
        <v>0</v>
      </c>
      <c r="X9179" s="828">
        <f t="shared" si="763"/>
        <v>0</v>
      </c>
      <c r="Y9179" s="1069">
        <f>[5]building!Y9170</f>
        <v>0</v>
      </c>
      <c r="Z9179" s="749">
        <f t="shared" si="764"/>
        <v>0</v>
      </c>
      <c r="AA9179" s="1071"/>
      <c r="AB9179" s="1071"/>
    </row>
    <row r="9180" spans="23:28" ht="70.5" customHeight="1">
      <c r="W9180" s="829">
        <f t="shared" si="762"/>
        <v>0</v>
      </c>
      <c r="X9180" s="828">
        <f t="shared" si="763"/>
        <v>0</v>
      </c>
      <c r="Y9180" s="1069">
        <f>[5]building!Y9171</f>
        <v>0</v>
      </c>
      <c r="Z9180" s="749">
        <f t="shared" si="764"/>
        <v>0</v>
      </c>
      <c r="AA9180" s="1071"/>
      <c r="AB9180" s="1071"/>
    </row>
    <row r="9181" spans="23:28" ht="70.5" customHeight="1">
      <c r="W9181" s="829">
        <f t="shared" si="762"/>
        <v>0</v>
      </c>
      <c r="X9181" s="828">
        <f t="shared" si="763"/>
        <v>0</v>
      </c>
      <c r="Y9181" s="1069">
        <f>[5]building!Y9172</f>
        <v>0</v>
      </c>
      <c r="Z9181" s="749">
        <f t="shared" si="764"/>
        <v>0</v>
      </c>
      <c r="AA9181" s="1071"/>
      <c r="AB9181" s="1071"/>
    </row>
    <row r="9182" spans="23:28" ht="70.5" customHeight="1">
      <c r="W9182" s="829">
        <f t="shared" ref="W9182:W9245" si="765">G9182+I9182+K9182+M9182+O9182+Q9182+S9182+U9182</f>
        <v>0</v>
      </c>
      <c r="X9182" s="828">
        <f t="shared" ref="X9182:X9245" si="766">W9182*C9182</f>
        <v>0</v>
      </c>
      <c r="Y9182" s="1069">
        <f>[5]building!Y9173</f>
        <v>0</v>
      </c>
      <c r="Z9182" s="749">
        <f t="shared" ref="Z9182:Z9245" si="767">Y9182*C9182</f>
        <v>0</v>
      </c>
      <c r="AA9182" s="1071"/>
      <c r="AB9182" s="1071"/>
    </row>
    <row r="9183" spans="23:28" ht="70.5" customHeight="1">
      <c r="W9183" s="829">
        <f t="shared" si="765"/>
        <v>0</v>
      </c>
      <c r="X9183" s="828">
        <f t="shared" si="766"/>
        <v>0</v>
      </c>
      <c r="Y9183" s="1069">
        <f>[5]building!Y9174</f>
        <v>0</v>
      </c>
      <c r="Z9183" s="749">
        <f t="shared" si="767"/>
        <v>0</v>
      </c>
      <c r="AA9183" s="1071"/>
      <c r="AB9183" s="1071"/>
    </row>
    <row r="9184" spans="23:28" ht="70.5" customHeight="1">
      <c r="W9184" s="829">
        <f t="shared" si="765"/>
        <v>0</v>
      </c>
      <c r="X9184" s="828">
        <f t="shared" si="766"/>
        <v>0</v>
      </c>
      <c r="Y9184" s="1069">
        <f>[5]building!Y9175</f>
        <v>0</v>
      </c>
      <c r="Z9184" s="749">
        <f t="shared" si="767"/>
        <v>0</v>
      </c>
      <c r="AA9184" s="1071"/>
      <c r="AB9184" s="1071"/>
    </row>
    <row r="9185" spans="23:28" ht="70.5" customHeight="1">
      <c r="W9185" s="829">
        <f t="shared" si="765"/>
        <v>0</v>
      </c>
      <c r="X9185" s="828">
        <f t="shared" si="766"/>
        <v>0</v>
      </c>
      <c r="Y9185" s="1069">
        <f>[5]building!Y9176</f>
        <v>0</v>
      </c>
      <c r="Z9185" s="749">
        <f t="shared" si="767"/>
        <v>0</v>
      </c>
      <c r="AA9185" s="1071"/>
      <c r="AB9185" s="1071"/>
    </row>
    <row r="9186" spans="23:28" ht="70.5" customHeight="1">
      <c r="W9186" s="829">
        <f t="shared" si="765"/>
        <v>0</v>
      </c>
      <c r="X9186" s="828">
        <f t="shared" si="766"/>
        <v>0</v>
      </c>
      <c r="Y9186" s="1069">
        <f>[5]building!Y9177</f>
        <v>0</v>
      </c>
      <c r="Z9186" s="749">
        <f t="shared" si="767"/>
        <v>0</v>
      </c>
      <c r="AA9186" s="1071"/>
      <c r="AB9186" s="1071"/>
    </row>
    <row r="9187" spans="23:28" ht="70.5" customHeight="1">
      <c r="W9187" s="829">
        <f t="shared" si="765"/>
        <v>0</v>
      </c>
      <c r="X9187" s="828">
        <f t="shared" si="766"/>
        <v>0</v>
      </c>
      <c r="Y9187" s="1069">
        <f>[5]building!Y9178</f>
        <v>0</v>
      </c>
      <c r="Z9187" s="749">
        <f t="shared" si="767"/>
        <v>0</v>
      </c>
      <c r="AA9187" s="1071"/>
      <c r="AB9187" s="1071"/>
    </row>
    <row r="9188" spans="23:28" ht="70.5" customHeight="1">
      <c r="W9188" s="829">
        <f t="shared" si="765"/>
        <v>0</v>
      </c>
      <c r="X9188" s="828">
        <f t="shared" si="766"/>
        <v>0</v>
      </c>
      <c r="Y9188" s="1069">
        <f>[5]building!Y9179</f>
        <v>0</v>
      </c>
      <c r="Z9188" s="749">
        <f t="shared" si="767"/>
        <v>0</v>
      </c>
      <c r="AA9188" s="1071"/>
      <c r="AB9188" s="1071"/>
    </row>
    <row r="9189" spans="23:28" ht="70.5" customHeight="1">
      <c r="W9189" s="829">
        <f t="shared" si="765"/>
        <v>0</v>
      </c>
      <c r="X9189" s="828">
        <f t="shared" si="766"/>
        <v>0</v>
      </c>
      <c r="Y9189" s="1069">
        <f>[5]building!Y9180</f>
        <v>0</v>
      </c>
      <c r="Z9189" s="749">
        <f t="shared" si="767"/>
        <v>0</v>
      </c>
      <c r="AA9189" s="1071"/>
      <c r="AB9189" s="1071"/>
    </row>
    <row r="9190" spans="23:28" ht="70.5" customHeight="1">
      <c r="W9190" s="829">
        <f t="shared" si="765"/>
        <v>0</v>
      </c>
      <c r="X9190" s="828">
        <f t="shared" si="766"/>
        <v>0</v>
      </c>
      <c r="Y9190" s="1069">
        <f>[5]building!Y9181</f>
        <v>0</v>
      </c>
      <c r="Z9190" s="749">
        <f t="shared" si="767"/>
        <v>0</v>
      </c>
      <c r="AA9190" s="1071"/>
      <c r="AB9190" s="1071"/>
    </row>
    <row r="9191" spans="23:28" ht="70.5" customHeight="1">
      <c r="W9191" s="829">
        <f t="shared" si="765"/>
        <v>0</v>
      </c>
      <c r="X9191" s="828">
        <f t="shared" si="766"/>
        <v>0</v>
      </c>
      <c r="Y9191" s="1069">
        <f>[5]building!Y9182</f>
        <v>0</v>
      </c>
      <c r="Z9191" s="749">
        <f t="shared" si="767"/>
        <v>0</v>
      </c>
      <c r="AA9191" s="1071"/>
      <c r="AB9191" s="1071"/>
    </row>
    <row r="9192" spans="23:28" ht="70.5" customHeight="1">
      <c r="W9192" s="829">
        <f t="shared" si="765"/>
        <v>0</v>
      </c>
      <c r="X9192" s="828">
        <f t="shared" si="766"/>
        <v>0</v>
      </c>
      <c r="Y9192" s="1069">
        <f>[5]building!Y9183</f>
        <v>0</v>
      </c>
      <c r="Z9192" s="749">
        <f t="shared" si="767"/>
        <v>0</v>
      </c>
      <c r="AA9192" s="1071"/>
      <c r="AB9192" s="1071"/>
    </row>
    <row r="9193" spans="23:28" ht="70.5" customHeight="1">
      <c r="W9193" s="829">
        <f t="shared" si="765"/>
        <v>0</v>
      </c>
      <c r="X9193" s="828">
        <f t="shared" si="766"/>
        <v>0</v>
      </c>
      <c r="Y9193" s="1069">
        <f>[5]building!Y9184</f>
        <v>0</v>
      </c>
      <c r="Z9193" s="749">
        <f t="shared" si="767"/>
        <v>0</v>
      </c>
      <c r="AA9193" s="1071"/>
      <c r="AB9193" s="1071"/>
    </row>
    <row r="9194" spans="23:28" ht="70.5" customHeight="1">
      <c r="W9194" s="829">
        <f t="shared" si="765"/>
        <v>0</v>
      </c>
      <c r="X9194" s="828">
        <f t="shared" si="766"/>
        <v>0</v>
      </c>
      <c r="Y9194" s="1069">
        <f>[5]building!Y9185</f>
        <v>0</v>
      </c>
      <c r="Z9194" s="749">
        <f t="shared" si="767"/>
        <v>0</v>
      </c>
      <c r="AA9194" s="1071"/>
      <c r="AB9194" s="1071"/>
    </row>
    <row r="9195" spans="23:28" ht="70.5" customHeight="1">
      <c r="W9195" s="829">
        <f t="shared" si="765"/>
        <v>0</v>
      </c>
      <c r="X9195" s="828">
        <f t="shared" si="766"/>
        <v>0</v>
      </c>
      <c r="Y9195" s="1069">
        <f>[5]building!Y9186</f>
        <v>0</v>
      </c>
      <c r="Z9195" s="749">
        <f t="shared" si="767"/>
        <v>0</v>
      </c>
      <c r="AA9195" s="1071"/>
      <c r="AB9195" s="1071"/>
    </row>
    <row r="9196" spans="23:28" ht="70.5" customHeight="1">
      <c r="W9196" s="829">
        <f t="shared" si="765"/>
        <v>0</v>
      </c>
      <c r="X9196" s="828">
        <f t="shared" si="766"/>
        <v>0</v>
      </c>
      <c r="Y9196" s="1069">
        <f>[5]building!Y9187</f>
        <v>0</v>
      </c>
      <c r="Z9196" s="749">
        <f t="shared" si="767"/>
        <v>0</v>
      </c>
      <c r="AA9196" s="1071"/>
      <c r="AB9196" s="1071"/>
    </row>
    <row r="9197" spans="23:28" ht="70.5" customHeight="1">
      <c r="W9197" s="829">
        <f t="shared" si="765"/>
        <v>0</v>
      </c>
      <c r="X9197" s="828">
        <f t="shared" si="766"/>
        <v>0</v>
      </c>
      <c r="Y9197" s="1069">
        <f>[5]building!Y9188</f>
        <v>0</v>
      </c>
      <c r="Z9197" s="749">
        <f t="shared" si="767"/>
        <v>0</v>
      </c>
      <c r="AA9197" s="1071"/>
      <c r="AB9197" s="1071"/>
    </row>
    <row r="9198" spans="23:28" ht="70.5" customHeight="1">
      <c r="W9198" s="829">
        <f t="shared" si="765"/>
        <v>0</v>
      </c>
      <c r="X9198" s="828">
        <f t="shared" si="766"/>
        <v>0</v>
      </c>
      <c r="Y9198" s="1069">
        <f>[5]building!Y9189</f>
        <v>0</v>
      </c>
      <c r="Z9198" s="749">
        <f t="shared" si="767"/>
        <v>0</v>
      </c>
      <c r="AA9198" s="1071"/>
      <c r="AB9198" s="1071"/>
    </row>
    <row r="9199" spans="23:28" ht="70.5" customHeight="1">
      <c r="W9199" s="829">
        <f t="shared" si="765"/>
        <v>0</v>
      </c>
      <c r="X9199" s="828">
        <f t="shared" si="766"/>
        <v>0</v>
      </c>
      <c r="Y9199" s="1069">
        <f>[5]building!Y9190</f>
        <v>0</v>
      </c>
      <c r="Z9199" s="749">
        <f t="shared" si="767"/>
        <v>0</v>
      </c>
      <c r="AA9199" s="1071"/>
      <c r="AB9199" s="1071"/>
    </row>
    <row r="9200" spans="23:28" ht="70.5" customHeight="1">
      <c r="W9200" s="829">
        <f t="shared" si="765"/>
        <v>0</v>
      </c>
      <c r="X9200" s="828">
        <f t="shared" si="766"/>
        <v>0</v>
      </c>
      <c r="Y9200" s="1069">
        <f>[5]building!Y9191</f>
        <v>0</v>
      </c>
      <c r="Z9200" s="749">
        <f t="shared" si="767"/>
        <v>0</v>
      </c>
      <c r="AA9200" s="1071"/>
      <c r="AB9200" s="1071"/>
    </row>
    <row r="9201" spans="23:28" ht="70.5" customHeight="1">
      <c r="W9201" s="829">
        <f t="shared" si="765"/>
        <v>0</v>
      </c>
      <c r="X9201" s="828">
        <f t="shared" si="766"/>
        <v>0</v>
      </c>
      <c r="Y9201" s="1069">
        <f>[5]building!Y9192</f>
        <v>0</v>
      </c>
      <c r="Z9201" s="749">
        <f t="shared" si="767"/>
        <v>0</v>
      </c>
      <c r="AA9201" s="1071"/>
      <c r="AB9201" s="1071"/>
    </row>
    <row r="9202" spans="23:28" ht="70.5" customHeight="1">
      <c r="W9202" s="829">
        <f t="shared" si="765"/>
        <v>0</v>
      </c>
      <c r="X9202" s="828">
        <f t="shared" si="766"/>
        <v>0</v>
      </c>
      <c r="Y9202" s="1069">
        <f>[5]building!Y9193</f>
        <v>0</v>
      </c>
      <c r="Z9202" s="749">
        <f t="shared" si="767"/>
        <v>0</v>
      </c>
      <c r="AA9202" s="1071"/>
      <c r="AB9202" s="1071"/>
    </row>
    <row r="9203" spans="23:28" ht="70.5" customHeight="1">
      <c r="W9203" s="829">
        <f t="shared" si="765"/>
        <v>0</v>
      </c>
      <c r="X9203" s="828">
        <f t="shared" si="766"/>
        <v>0</v>
      </c>
      <c r="Y9203" s="1069">
        <f>[5]building!Y9194</f>
        <v>0</v>
      </c>
      <c r="Z9203" s="749">
        <f t="shared" si="767"/>
        <v>0</v>
      </c>
      <c r="AA9203" s="1071"/>
      <c r="AB9203" s="1071"/>
    </row>
    <row r="9204" spans="23:28" ht="70.5" customHeight="1">
      <c r="W9204" s="829">
        <f t="shared" si="765"/>
        <v>0</v>
      </c>
      <c r="X9204" s="828">
        <f t="shared" si="766"/>
        <v>0</v>
      </c>
      <c r="Y9204" s="1069">
        <f>[5]building!Y9195</f>
        <v>0</v>
      </c>
      <c r="Z9204" s="749">
        <f t="shared" si="767"/>
        <v>0</v>
      </c>
      <c r="AA9204" s="1071"/>
      <c r="AB9204" s="1071"/>
    </row>
    <row r="9205" spans="23:28" ht="70.5" customHeight="1">
      <c r="W9205" s="829">
        <f t="shared" si="765"/>
        <v>0</v>
      </c>
      <c r="X9205" s="828">
        <f t="shared" si="766"/>
        <v>0</v>
      </c>
      <c r="Y9205" s="1069">
        <f>[5]building!Y9196</f>
        <v>0</v>
      </c>
      <c r="Z9205" s="749">
        <f t="shared" si="767"/>
        <v>0</v>
      </c>
      <c r="AA9205" s="1071"/>
      <c r="AB9205" s="1071"/>
    </row>
    <row r="9206" spans="23:28" ht="70.5" customHeight="1">
      <c r="W9206" s="829">
        <f t="shared" si="765"/>
        <v>0</v>
      </c>
      <c r="X9206" s="828">
        <f t="shared" si="766"/>
        <v>0</v>
      </c>
      <c r="Y9206" s="1069">
        <f>[5]building!Y9197</f>
        <v>0</v>
      </c>
      <c r="Z9206" s="749">
        <f t="shared" si="767"/>
        <v>0</v>
      </c>
      <c r="AA9206" s="1071"/>
      <c r="AB9206" s="1071"/>
    </row>
    <row r="9207" spans="23:28" ht="70.5" customHeight="1">
      <c r="W9207" s="829">
        <f t="shared" si="765"/>
        <v>0</v>
      </c>
      <c r="X9207" s="828">
        <f t="shared" si="766"/>
        <v>0</v>
      </c>
      <c r="Y9207" s="1069">
        <f>[5]building!Y9198</f>
        <v>0</v>
      </c>
      <c r="Z9207" s="749">
        <f t="shared" si="767"/>
        <v>0</v>
      </c>
      <c r="AA9207" s="1071"/>
      <c r="AB9207" s="1071"/>
    </row>
    <row r="9208" spans="23:28" ht="70.5" customHeight="1">
      <c r="W9208" s="829">
        <f t="shared" si="765"/>
        <v>0</v>
      </c>
      <c r="X9208" s="828">
        <f t="shared" si="766"/>
        <v>0</v>
      </c>
      <c r="Y9208" s="1069">
        <f>[5]building!Y9199</f>
        <v>0</v>
      </c>
      <c r="Z9208" s="749">
        <f t="shared" si="767"/>
        <v>0</v>
      </c>
      <c r="AA9208" s="1071"/>
      <c r="AB9208" s="1071"/>
    </row>
    <row r="9209" spans="23:28" ht="70.5" customHeight="1">
      <c r="W9209" s="829">
        <f t="shared" si="765"/>
        <v>0</v>
      </c>
      <c r="X9209" s="828">
        <f t="shared" si="766"/>
        <v>0</v>
      </c>
      <c r="Y9209" s="1069">
        <f>[5]building!Y9200</f>
        <v>0</v>
      </c>
      <c r="Z9209" s="749">
        <f t="shared" si="767"/>
        <v>0</v>
      </c>
      <c r="AA9209" s="1071"/>
      <c r="AB9209" s="1071"/>
    </row>
    <row r="9210" spans="23:28" ht="70.5" customHeight="1">
      <c r="W9210" s="829">
        <f t="shared" si="765"/>
        <v>0</v>
      </c>
      <c r="X9210" s="828">
        <f t="shared" si="766"/>
        <v>0</v>
      </c>
      <c r="Y9210" s="1069">
        <f>[5]building!Y9201</f>
        <v>0</v>
      </c>
      <c r="Z9210" s="749">
        <f t="shared" si="767"/>
        <v>0</v>
      </c>
      <c r="AA9210" s="1071"/>
      <c r="AB9210" s="1071"/>
    </row>
    <row r="9211" spans="23:28" ht="70.5" customHeight="1">
      <c r="W9211" s="829">
        <f t="shared" si="765"/>
        <v>0</v>
      </c>
      <c r="X9211" s="828">
        <f t="shared" si="766"/>
        <v>0</v>
      </c>
      <c r="Y9211" s="1069">
        <f>[5]building!Y9202</f>
        <v>0</v>
      </c>
      <c r="Z9211" s="749">
        <f t="shared" si="767"/>
        <v>0</v>
      </c>
      <c r="AA9211" s="1071"/>
      <c r="AB9211" s="1071"/>
    </row>
    <row r="9212" spans="23:28" ht="70.5" customHeight="1">
      <c r="W9212" s="829">
        <f t="shared" si="765"/>
        <v>0</v>
      </c>
      <c r="X9212" s="828">
        <f t="shared" si="766"/>
        <v>0</v>
      </c>
      <c r="Y9212" s="1069">
        <f>[5]building!Y9203</f>
        <v>0</v>
      </c>
      <c r="Z9212" s="749">
        <f t="shared" si="767"/>
        <v>0</v>
      </c>
      <c r="AA9212" s="1071"/>
      <c r="AB9212" s="1071"/>
    </row>
    <row r="9213" spans="23:28" ht="70.5" customHeight="1">
      <c r="W9213" s="829">
        <f t="shared" si="765"/>
        <v>0</v>
      </c>
      <c r="X9213" s="828">
        <f t="shared" si="766"/>
        <v>0</v>
      </c>
      <c r="Y9213" s="1069">
        <f>[5]building!Y9204</f>
        <v>0</v>
      </c>
      <c r="Z9213" s="749">
        <f t="shared" si="767"/>
        <v>0</v>
      </c>
      <c r="AA9213" s="1071"/>
      <c r="AB9213" s="1071"/>
    </row>
    <row r="9214" spans="23:28" ht="70.5" customHeight="1">
      <c r="W9214" s="829">
        <f t="shared" si="765"/>
        <v>0</v>
      </c>
      <c r="X9214" s="828">
        <f t="shared" si="766"/>
        <v>0</v>
      </c>
      <c r="Y9214" s="1069">
        <f>[5]building!Y9205</f>
        <v>0</v>
      </c>
      <c r="Z9214" s="749">
        <f t="shared" si="767"/>
        <v>0</v>
      </c>
      <c r="AA9214" s="1071"/>
      <c r="AB9214" s="1071"/>
    </row>
    <row r="9215" spans="23:28" ht="70.5" customHeight="1">
      <c r="W9215" s="829">
        <f t="shared" si="765"/>
        <v>0</v>
      </c>
      <c r="X9215" s="828">
        <f t="shared" si="766"/>
        <v>0</v>
      </c>
      <c r="Y9215" s="1069">
        <f>[5]building!Y9206</f>
        <v>0</v>
      </c>
      <c r="Z9215" s="749">
        <f t="shared" si="767"/>
        <v>0</v>
      </c>
      <c r="AA9215" s="1071"/>
      <c r="AB9215" s="1071"/>
    </row>
    <row r="9216" spans="23:28" ht="70.5" customHeight="1">
      <c r="W9216" s="829">
        <f t="shared" si="765"/>
        <v>0</v>
      </c>
      <c r="X9216" s="828">
        <f t="shared" si="766"/>
        <v>0</v>
      </c>
      <c r="Y9216" s="1069">
        <f>[5]building!Y9207</f>
        <v>0</v>
      </c>
      <c r="Z9216" s="749">
        <f t="shared" si="767"/>
        <v>0</v>
      </c>
      <c r="AA9216" s="1071"/>
      <c r="AB9216" s="1071"/>
    </row>
    <row r="9217" spans="23:28" ht="70.5" customHeight="1">
      <c r="W9217" s="829">
        <f t="shared" si="765"/>
        <v>0</v>
      </c>
      <c r="X9217" s="828">
        <f t="shared" si="766"/>
        <v>0</v>
      </c>
      <c r="Y9217" s="1069">
        <f>[5]building!Y9208</f>
        <v>0</v>
      </c>
      <c r="Z9217" s="749">
        <f t="shared" si="767"/>
        <v>0</v>
      </c>
      <c r="AA9217" s="1071"/>
      <c r="AB9217" s="1071"/>
    </row>
    <row r="9218" spans="23:28" ht="70.5" customHeight="1">
      <c r="W9218" s="829">
        <f t="shared" si="765"/>
        <v>0</v>
      </c>
      <c r="X9218" s="828">
        <f t="shared" si="766"/>
        <v>0</v>
      </c>
      <c r="Y9218" s="1069">
        <f>[5]building!Y9209</f>
        <v>0</v>
      </c>
      <c r="Z9218" s="749">
        <f t="shared" si="767"/>
        <v>0</v>
      </c>
      <c r="AA9218" s="1071"/>
      <c r="AB9218" s="1071"/>
    </row>
    <row r="9219" spans="23:28" ht="70.5" customHeight="1">
      <c r="W9219" s="829">
        <f t="shared" si="765"/>
        <v>0</v>
      </c>
      <c r="X9219" s="828">
        <f t="shared" si="766"/>
        <v>0</v>
      </c>
      <c r="Y9219" s="1069">
        <f>[5]building!Y9210</f>
        <v>0</v>
      </c>
      <c r="Z9219" s="749">
        <f t="shared" si="767"/>
        <v>0</v>
      </c>
      <c r="AA9219" s="1071"/>
      <c r="AB9219" s="1071"/>
    </row>
    <row r="9220" spans="23:28" ht="70.5" customHeight="1">
      <c r="W9220" s="829">
        <f t="shared" si="765"/>
        <v>0</v>
      </c>
      <c r="X9220" s="828">
        <f t="shared" si="766"/>
        <v>0</v>
      </c>
      <c r="Y9220" s="1069">
        <f>[5]building!Y9211</f>
        <v>0</v>
      </c>
      <c r="Z9220" s="749">
        <f t="shared" si="767"/>
        <v>0</v>
      </c>
      <c r="AA9220" s="1071"/>
      <c r="AB9220" s="1071"/>
    </row>
    <row r="9221" spans="23:28" ht="70.5" customHeight="1">
      <c r="W9221" s="829">
        <f t="shared" si="765"/>
        <v>0</v>
      </c>
      <c r="X9221" s="828">
        <f t="shared" si="766"/>
        <v>0</v>
      </c>
      <c r="Y9221" s="1069">
        <f>[5]building!Y9212</f>
        <v>0</v>
      </c>
      <c r="Z9221" s="749">
        <f t="shared" si="767"/>
        <v>0</v>
      </c>
      <c r="AA9221" s="1071"/>
      <c r="AB9221" s="1071"/>
    </row>
    <row r="9222" spans="23:28" ht="70.5" customHeight="1">
      <c r="W9222" s="829">
        <f t="shared" si="765"/>
        <v>0</v>
      </c>
      <c r="X9222" s="828">
        <f t="shared" si="766"/>
        <v>0</v>
      </c>
      <c r="Y9222" s="1069">
        <f>[5]building!Y9213</f>
        <v>0</v>
      </c>
      <c r="Z9222" s="749">
        <f t="shared" si="767"/>
        <v>0</v>
      </c>
      <c r="AA9222" s="1071"/>
      <c r="AB9222" s="1071"/>
    </row>
    <row r="9223" spans="23:28" ht="70.5" customHeight="1">
      <c r="W9223" s="829">
        <f t="shared" si="765"/>
        <v>0</v>
      </c>
      <c r="X9223" s="828">
        <f t="shared" si="766"/>
        <v>0</v>
      </c>
      <c r="Y9223" s="1069">
        <f>[5]building!Y9214</f>
        <v>0</v>
      </c>
      <c r="Z9223" s="749">
        <f t="shared" si="767"/>
        <v>0</v>
      </c>
      <c r="AA9223" s="1071"/>
      <c r="AB9223" s="1071"/>
    </row>
    <row r="9224" spans="23:28" ht="70.5" customHeight="1">
      <c r="W9224" s="829">
        <f t="shared" si="765"/>
        <v>0</v>
      </c>
      <c r="X9224" s="828">
        <f t="shared" si="766"/>
        <v>0</v>
      </c>
      <c r="Y9224" s="1069">
        <f>[5]building!Y9215</f>
        <v>0</v>
      </c>
      <c r="Z9224" s="749">
        <f t="shared" si="767"/>
        <v>0</v>
      </c>
      <c r="AA9224" s="1071"/>
      <c r="AB9224" s="1071"/>
    </row>
    <row r="9225" spans="23:28" ht="70.5" customHeight="1">
      <c r="W9225" s="829">
        <f t="shared" si="765"/>
        <v>0</v>
      </c>
      <c r="X9225" s="828">
        <f t="shared" si="766"/>
        <v>0</v>
      </c>
      <c r="Y9225" s="1069">
        <f>[5]building!Y9216</f>
        <v>0</v>
      </c>
      <c r="Z9225" s="749">
        <f t="shared" si="767"/>
        <v>0</v>
      </c>
      <c r="AA9225" s="1071"/>
      <c r="AB9225" s="1071"/>
    </row>
    <row r="9226" spans="23:28" ht="70.5" customHeight="1">
      <c r="W9226" s="829">
        <f t="shared" si="765"/>
        <v>0</v>
      </c>
      <c r="X9226" s="828">
        <f t="shared" si="766"/>
        <v>0</v>
      </c>
      <c r="Y9226" s="1069">
        <f>[5]building!Y9217</f>
        <v>0</v>
      </c>
      <c r="Z9226" s="749">
        <f t="shared" si="767"/>
        <v>0</v>
      </c>
      <c r="AA9226" s="1071"/>
      <c r="AB9226" s="1071"/>
    </row>
    <row r="9227" spans="23:28" ht="70.5" customHeight="1">
      <c r="W9227" s="829">
        <f t="shared" si="765"/>
        <v>0</v>
      </c>
      <c r="X9227" s="828">
        <f t="shared" si="766"/>
        <v>0</v>
      </c>
      <c r="Y9227" s="1069">
        <f>[5]building!Y9218</f>
        <v>0</v>
      </c>
      <c r="Z9227" s="749">
        <f t="shared" si="767"/>
        <v>0</v>
      </c>
      <c r="AA9227" s="1071"/>
      <c r="AB9227" s="1071"/>
    </row>
    <row r="9228" spans="23:28" ht="70.5" customHeight="1">
      <c r="W9228" s="829">
        <f t="shared" si="765"/>
        <v>0</v>
      </c>
      <c r="X9228" s="828">
        <f t="shared" si="766"/>
        <v>0</v>
      </c>
      <c r="Y9228" s="1069">
        <f>[5]building!Y9219</f>
        <v>0</v>
      </c>
      <c r="Z9228" s="749">
        <f t="shared" si="767"/>
        <v>0</v>
      </c>
      <c r="AA9228" s="1071"/>
      <c r="AB9228" s="1071"/>
    </row>
    <row r="9229" spans="23:28" ht="70.5" customHeight="1">
      <c r="W9229" s="829">
        <f t="shared" si="765"/>
        <v>0</v>
      </c>
      <c r="X9229" s="828">
        <f t="shared" si="766"/>
        <v>0</v>
      </c>
      <c r="Y9229" s="1069">
        <f>[5]building!Y9220</f>
        <v>0</v>
      </c>
      <c r="Z9229" s="749">
        <f t="shared" si="767"/>
        <v>0</v>
      </c>
      <c r="AA9229" s="1071"/>
      <c r="AB9229" s="1071"/>
    </row>
    <row r="9230" spans="23:28" ht="70.5" customHeight="1">
      <c r="W9230" s="829">
        <f t="shared" si="765"/>
        <v>0</v>
      </c>
      <c r="X9230" s="828">
        <f t="shared" si="766"/>
        <v>0</v>
      </c>
      <c r="Y9230" s="1069">
        <f>[5]building!Y9221</f>
        <v>0</v>
      </c>
      <c r="Z9230" s="749">
        <f t="shared" si="767"/>
        <v>0</v>
      </c>
      <c r="AA9230" s="1071"/>
      <c r="AB9230" s="1071"/>
    </row>
    <row r="9231" spans="23:28" ht="70.5" customHeight="1">
      <c r="W9231" s="829">
        <f t="shared" si="765"/>
        <v>0</v>
      </c>
      <c r="X9231" s="828">
        <f t="shared" si="766"/>
        <v>0</v>
      </c>
      <c r="Y9231" s="1069">
        <f>[5]building!Y9222</f>
        <v>0</v>
      </c>
      <c r="Z9231" s="749">
        <f t="shared" si="767"/>
        <v>0</v>
      </c>
      <c r="AA9231" s="1071"/>
      <c r="AB9231" s="1071"/>
    </row>
    <row r="9232" spans="23:28" ht="70.5" customHeight="1">
      <c r="W9232" s="829">
        <f t="shared" si="765"/>
        <v>0</v>
      </c>
      <c r="X9232" s="828">
        <f t="shared" si="766"/>
        <v>0</v>
      </c>
      <c r="Y9232" s="1069">
        <f>[5]building!Y9223</f>
        <v>0</v>
      </c>
      <c r="Z9232" s="749">
        <f t="shared" si="767"/>
        <v>0</v>
      </c>
      <c r="AA9232" s="1071"/>
      <c r="AB9232" s="1071"/>
    </row>
    <row r="9233" spans="23:28" ht="70.5" customHeight="1">
      <c r="W9233" s="829">
        <f t="shared" si="765"/>
        <v>0</v>
      </c>
      <c r="X9233" s="828">
        <f t="shared" si="766"/>
        <v>0</v>
      </c>
      <c r="Y9233" s="1069">
        <f>[5]building!Y9224</f>
        <v>0</v>
      </c>
      <c r="Z9233" s="749">
        <f t="shared" si="767"/>
        <v>0</v>
      </c>
      <c r="AA9233" s="1071"/>
      <c r="AB9233" s="1071"/>
    </row>
    <row r="9234" spans="23:28" ht="70.5" customHeight="1">
      <c r="W9234" s="829">
        <f t="shared" si="765"/>
        <v>0</v>
      </c>
      <c r="X9234" s="828">
        <f t="shared" si="766"/>
        <v>0</v>
      </c>
      <c r="Y9234" s="1069">
        <f>[5]building!Y9225</f>
        <v>0</v>
      </c>
      <c r="Z9234" s="749">
        <f t="shared" si="767"/>
        <v>0</v>
      </c>
      <c r="AA9234" s="1071"/>
      <c r="AB9234" s="1071"/>
    </row>
    <row r="9235" spans="23:28" ht="70.5" customHeight="1">
      <c r="W9235" s="829">
        <f t="shared" si="765"/>
        <v>0</v>
      </c>
      <c r="X9235" s="828">
        <f t="shared" si="766"/>
        <v>0</v>
      </c>
      <c r="Y9235" s="1069">
        <f>[5]building!Y9226</f>
        <v>0</v>
      </c>
      <c r="Z9235" s="749">
        <f t="shared" si="767"/>
        <v>0</v>
      </c>
      <c r="AA9235" s="1071"/>
      <c r="AB9235" s="1071"/>
    </row>
    <row r="9236" spans="23:28" ht="70.5" customHeight="1">
      <c r="W9236" s="829">
        <f t="shared" si="765"/>
        <v>0</v>
      </c>
      <c r="X9236" s="828">
        <f t="shared" si="766"/>
        <v>0</v>
      </c>
      <c r="Y9236" s="1069">
        <f>[5]building!Y9227</f>
        <v>0</v>
      </c>
      <c r="Z9236" s="749">
        <f t="shared" si="767"/>
        <v>0</v>
      </c>
      <c r="AA9236" s="1071"/>
      <c r="AB9236" s="1071"/>
    </row>
    <row r="9237" spans="23:28" ht="70.5" customHeight="1">
      <c r="W9237" s="829">
        <f t="shared" si="765"/>
        <v>0</v>
      </c>
      <c r="X9237" s="828">
        <f t="shared" si="766"/>
        <v>0</v>
      </c>
      <c r="Y9237" s="1069">
        <f>[5]building!Y9228</f>
        <v>0</v>
      </c>
      <c r="Z9237" s="749">
        <f t="shared" si="767"/>
        <v>0</v>
      </c>
      <c r="AA9237" s="1071"/>
      <c r="AB9237" s="1071"/>
    </row>
    <row r="9238" spans="23:28" ht="70.5" customHeight="1">
      <c r="W9238" s="829">
        <f t="shared" si="765"/>
        <v>0</v>
      </c>
      <c r="X9238" s="828">
        <f t="shared" si="766"/>
        <v>0</v>
      </c>
      <c r="Y9238" s="1069">
        <f>[5]building!Y9229</f>
        <v>0</v>
      </c>
      <c r="Z9238" s="749">
        <f t="shared" si="767"/>
        <v>0</v>
      </c>
      <c r="AA9238" s="1071"/>
      <c r="AB9238" s="1071"/>
    </row>
    <row r="9239" spans="23:28" ht="70.5" customHeight="1">
      <c r="W9239" s="829">
        <f t="shared" si="765"/>
        <v>0</v>
      </c>
      <c r="X9239" s="828">
        <f t="shared" si="766"/>
        <v>0</v>
      </c>
      <c r="Y9239" s="1069">
        <f>[5]building!Y9230</f>
        <v>0</v>
      </c>
      <c r="Z9239" s="749">
        <f t="shared" si="767"/>
        <v>0</v>
      </c>
      <c r="AA9239" s="1071"/>
      <c r="AB9239" s="1071"/>
    </row>
    <row r="9240" spans="23:28" ht="70.5" customHeight="1">
      <c r="W9240" s="829">
        <f t="shared" si="765"/>
        <v>0</v>
      </c>
      <c r="X9240" s="828">
        <f t="shared" si="766"/>
        <v>0</v>
      </c>
      <c r="Y9240" s="1069">
        <f>[5]building!Y9231</f>
        <v>0</v>
      </c>
      <c r="Z9240" s="749">
        <f t="shared" si="767"/>
        <v>0</v>
      </c>
      <c r="AA9240" s="1071"/>
      <c r="AB9240" s="1071"/>
    </row>
    <row r="9241" spans="23:28" ht="70.5" customHeight="1">
      <c r="W9241" s="829">
        <f t="shared" si="765"/>
        <v>0</v>
      </c>
      <c r="X9241" s="828">
        <f t="shared" si="766"/>
        <v>0</v>
      </c>
      <c r="Y9241" s="1069">
        <f>[5]building!Y9232</f>
        <v>0</v>
      </c>
      <c r="Z9241" s="749">
        <f t="shared" si="767"/>
        <v>0</v>
      </c>
      <c r="AA9241" s="1071"/>
      <c r="AB9241" s="1071"/>
    </row>
    <row r="9242" spans="23:28" ht="70.5" customHeight="1">
      <c r="W9242" s="829">
        <f t="shared" si="765"/>
        <v>0</v>
      </c>
      <c r="X9242" s="828">
        <f t="shared" si="766"/>
        <v>0</v>
      </c>
      <c r="Y9242" s="1069">
        <f>[5]building!Y9233</f>
        <v>0</v>
      </c>
      <c r="Z9242" s="749">
        <f t="shared" si="767"/>
        <v>0</v>
      </c>
      <c r="AA9242" s="1071"/>
      <c r="AB9242" s="1071"/>
    </row>
    <row r="9243" spans="23:28" ht="70.5" customHeight="1">
      <c r="W9243" s="829">
        <f t="shared" si="765"/>
        <v>0</v>
      </c>
      <c r="X9243" s="828">
        <f t="shared" si="766"/>
        <v>0</v>
      </c>
      <c r="Y9243" s="1069">
        <f>[5]building!Y9234</f>
        <v>0</v>
      </c>
      <c r="Z9243" s="749">
        <f t="shared" si="767"/>
        <v>0</v>
      </c>
      <c r="AA9243" s="1071"/>
      <c r="AB9243" s="1071"/>
    </row>
    <row r="9244" spans="23:28" ht="70.5" customHeight="1">
      <c r="W9244" s="829">
        <f t="shared" si="765"/>
        <v>0</v>
      </c>
      <c r="X9244" s="828">
        <f t="shared" si="766"/>
        <v>0</v>
      </c>
      <c r="Y9244" s="1069">
        <f>[5]building!Y9235</f>
        <v>0</v>
      </c>
      <c r="Z9244" s="749">
        <f t="shared" si="767"/>
        <v>0</v>
      </c>
      <c r="AA9244" s="1071"/>
      <c r="AB9244" s="1071"/>
    </row>
    <row r="9245" spans="23:28" ht="70.5" customHeight="1">
      <c r="W9245" s="829">
        <f t="shared" si="765"/>
        <v>0</v>
      </c>
      <c r="X9245" s="828">
        <f t="shared" si="766"/>
        <v>0</v>
      </c>
      <c r="Y9245" s="1069">
        <f>[5]building!Y9236</f>
        <v>0</v>
      </c>
      <c r="Z9245" s="749">
        <f t="shared" si="767"/>
        <v>0</v>
      </c>
      <c r="AA9245" s="1071"/>
      <c r="AB9245" s="1071"/>
    </row>
    <row r="9246" spans="23:28" ht="70.5" customHeight="1">
      <c r="W9246" s="829">
        <f t="shared" ref="W9246:W9309" si="768">G9246+I9246+K9246+M9246+O9246+Q9246+S9246+U9246</f>
        <v>0</v>
      </c>
      <c r="X9246" s="828">
        <f t="shared" ref="X9246:X9309" si="769">W9246*C9246</f>
        <v>0</v>
      </c>
      <c r="Y9246" s="1069">
        <f>[5]building!Y9237</f>
        <v>0</v>
      </c>
      <c r="Z9246" s="749">
        <f t="shared" ref="Z9246:Z9309" si="770">Y9246*C9246</f>
        <v>0</v>
      </c>
      <c r="AA9246" s="1071"/>
      <c r="AB9246" s="1071"/>
    </row>
    <row r="9247" spans="23:28" ht="70.5" customHeight="1">
      <c r="W9247" s="829">
        <f t="shared" si="768"/>
        <v>0</v>
      </c>
      <c r="X9247" s="828">
        <f t="shared" si="769"/>
        <v>0</v>
      </c>
      <c r="Y9247" s="1069">
        <f>[5]building!Y9238</f>
        <v>0</v>
      </c>
      <c r="Z9247" s="749">
        <f t="shared" si="770"/>
        <v>0</v>
      </c>
      <c r="AA9247" s="1071"/>
      <c r="AB9247" s="1071"/>
    </row>
    <row r="9248" spans="23:28" ht="70.5" customHeight="1">
      <c r="W9248" s="829">
        <f t="shared" si="768"/>
        <v>0</v>
      </c>
      <c r="X9248" s="828">
        <f t="shared" si="769"/>
        <v>0</v>
      </c>
      <c r="Y9248" s="1069">
        <f>[5]building!Y9239</f>
        <v>0</v>
      </c>
      <c r="Z9248" s="749">
        <f t="shared" si="770"/>
        <v>0</v>
      </c>
      <c r="AA9248" s="1071"/>
      <c r="AB9248" s="1071"/>
    </row>
    <row r="9249" spans="23:28" ht="70.5" customHeight="1">
      <c r="W9249" s="829">
        <f t="shared" si="768"/>
        <v>0</v>
      </c>
      <c r="X9249" s="828">
        <f t="shared" si="769"/>
        <v>0</v>
      </c>
      <c r="Y9249" s="1069">
        <f>[5]building!Y9240</f>
        <v>0</v>
      </c>
      <c r="Z9249" s="749">
        <f t="shared" si="770"/>
        <v>0</v>
      </c>
      <c r="AA9249" s="1071"/>
      <c r="AB9249" s="1071"/>
    </row>
    <row r="9250" spans="23:28" ht="70.5" customHeight="1">
      <c r="W9250" s="829">
        <f t="shared" si="768"/>
        <v>0</v>
      </c>
      <c r="X9250" s="828">
        <f t="shared" si="769"/>
        <v>0</v>
      </c>
      <c r="Y9250" s="1069">
        <f>[5]building!Y9241</f>
        <v>0</v>
      </c>
      <c r="Z9250" s="749">
        <f t="shared" si="770"/>
        <v>0</v>
      </c>
      <c r="AA9250" s="1071"/>
      <c r="AB9250" s="1071"/>
    </row>
    <row r="9251" spans="23:28" ht="70.5" customHeight="1">
      <c r="W9251" s="829">
        <f t="shared" si="768"/>
        <v>0</v>
      </c>
      <c r="X9251" s="828">
        <f t="shared" si="769"/>
        <v>0</v>
      </c>
      <c r="Y9251" s="1069">
        <f>[5]building!Y9242</f>
        <v>0</v>
      </c>
      <c r="Z9251" s="749">
        <f t="shared" si="770"/>
        <v>0</v>
      </c>
      <c r="AA9251" s="1071"/>
      <c r="AB9251" s="1071"/>
    </row>
    <row r="9252" spans="23:28" ht="70.5" customHeight="1">
      <c r="W9252" s="829">
        <f t="shared" si="768"/>
        <v>0</v>
      </c>
      <c r="X9252" s="828">
        <f t="shared" si="769"/>
        <v>0</v>
      </c>
      <c r="Y9252" s="1069">
        <f>[5]building!Y9243</f>
        <v>0</v>
      </c>
      <c r="Z9252" s="749">
        <f t="shared" si="770"/>
        <v>0</v>
      </c>
      <c r="AA9252" s="1071"/>
      <c r="AB9252" s="1071"/>
    </row>
    <row r="9253" spans="23:28" ht="70.5" customHeight="1">
      <c r="W9253" s="829">
        <f t="shared" si="768"/>
        <v>0</v>
      </c>
      <c r="X9253" s="828">
        <f t="shared" si="769"/>
        <v>0</v>
      </c>
      <c r="Y9253" s="1069">
        <f>[5]building!Y9244</f>
        <v>0</v>
      </c>
      <c r="Z9253" s="749">
        <f t="shared" si="770"/>
        <v>0</v>
      </c>
      <c r="AA9253" s="1071"/>
      <c r="AB9253" s="1071"/>
    </row>
    <row r="9254" spans="23:28" ht="70.5" customHeight="1">
      <c r="W9254" s="829">
        <f t="shared" si="768"/>
        <v>0</v>
      </c>
      <c r="X9254" s="828">
        <f t="shared" si="769"/>
        <v>0</v>
      </c>
      <c r="Y9254" s="1069">
        <f>[5]building!Y9245</f>
        <v>0</v>
      </c>
      <c r="Z9254" s="749">
        <f t="shared" si="770"/>
        <v>0</v>
      </c>
      <c r="AA9254" s="1071"/>
      <c r="AB9254" s="1071"/>
    </row>
    <row r="9255" spans="23:28" ht="70.5" customHeight="1">
      <c r="W9255" s="829">
        <f t="shared" si="768"/>
        <v>0</v>
      </c>
      <c r="X9255" s="828">
        <f t="shared" si="769"/>
        <v>0</v>
      </c>
      <c r="Y9255" s="1069">
        <f>[5]building!Y9246</f>
        <v>0</v>
      </c>
      <c r="Z9255" s="749">
        <f t="shared" si="770"/>
        <v>0</v>
      </c>
      <c r="AA9255" s="1071"/>
      <c r="AB9255" s="1071"/>
    </row>
    <row r="9256" spans="23:28" ht="70.5" customHeight="1">
      <c r="W9256" s="829">
        <f t="shared" si="768"/>
        <v>0</v>
      </c>
      <c r="X9256" s="828">
        <f t="shared" si="769"/>
        <v>0</v>
      </c>
      <c r="Y9256" s="1069">
        <f>[5]building!Y9247</f>
        <v>0</v>
      </c>
      <c r="Z9256" s="749">
        <f t="shared" si="770"/>
        <v>0</v>
      </c>
      <c r="AA9256" s="1071"/>
      <c r="AB9256" s="1071"/>
    </row>
    <row r="9257" spans="23:28" ht="70.5" customHeight="1">
      <c r="W9257" s="829">
        <f t="shared" si="768"/>
        <v>0</v>
      </c>
      <c r="X9257" s="828">
        <f t="shared" si="769"/>
        <v>0</v>
      </c>
      <c r="Y9257" s="1069">
        <f>[5]building!Y9248</f>
        <v>0</v>
      </c>
      <c r="Z9257" s="749">
        <f t="shared" si="770"/>
        <v>0</v>
      </c>
      <c r="AA9257" s="1071"/>
      <c r="AB9257" s="1071"/>
    </row>
    <row r="9258" spans="23:28" ht="70.5" customHeight="1">
      <c r="W9258" s="829">
        <f t="shared" si="768"/>
        <v>0</v>
      </c>
      <c r="X9258" s="828">
        <f t="shared" si="769"/>
        <v>0</v>
      </c>
      <c r="Y9258" s="1069">
        <f>[5]building!Y9249</f>
        <v>0</v>
      </c>
      <c r="Z9258" s="749">
        <f t="shared" si="770"/>
        <v>0</v>
      </c>
      <c r="AA9258" s="1071"/>
      <c r="AB9258" s="1071"/>
    </row>
    <row r="9259" spans="23:28" ht="70.5" customHeight="1">
      <c r="W9259" s="829">
        <f t="shared" si="768"/>
        <v>0</v>
      </c>
      <c r="X9259" s="828">
        <f t="shared" si="769"/>
        <v>0</v>
      </c>
      <c r="Y9259" s="1069">
        <f>[5]building!Y9250</f>
        <v>0</v>
      </c>
      <c r="Z9259" s="749">
        <f t="shared" si="770"/>
        <v>0</v>
      </c>
      <c r="AA9259" s="1071"/>
      <c r="AB9259" s="1071"/>
    </row>
    <row r="9260" spans="23:28" ht="70.5" customHeight="1">
      <c r="W9260" s="829">
        <f t="shared" si="768"/>
        <v>0</v>
      </c>
      <c r="X9260" s="828">
        <f t="shared" si="769"/>
        <v>0</v>
      </c>
      <c r="Y9260" s="1069">
        <f>[5]building!Y9251</f>
        <v>0</v>
      </c>
      <c r="Z9260" s="749">
        <f t="shared" si="770"/>
        <v>0</v>
      </c>
      <c r="AA9260" s="1071"/>
      <c r="AB9260" s="1071"/>
    </row>
    <row r="9261" spans="23:28" ht="70.5" customHeight="1">
      <c r="W9261" s="829">
        <f t="shared" si="768"/>
        <v>0</v>
      </c>
      <c r="X9261" s="828">
        <f t="shared" si="769"/>
        <v>0</v>
      </c>
      <c r="Y9261" s="1069">
        <f>[5]building!Y9252</f>
        <v>0</v>
      </c>
      <c r="Z9261" s="749">
        <f t="shared" si="770"/>
        <v>0</v>
      </c>
      <c r="AA9261" s="1071"/>
      <c r="AB9261" s="1071"/>
    </row>
    <row r="9262" spans="23:28" ht="70.5" customHeight="1">
      <c r="W9262" s="829">
        <f t="shared" si="768"/>
        <v>0</v>
      </c>
      <c r="X9262" s="828">
        <f t="shared" si="769"/>
        <v>0</v>
      </c>
      <c r="Y9262" s="1069">
        <f>[5]building!Y9253</f>
        <v>0</v>
      </c>
      <c r="Z9262" s="749">
        <f t="shared" si="770"/>
        <v>0</v>
      </c>
      <c r="AA9262" s="1071"/>
      <c r="AB9262" s="1071"/>
    </row>
    <row r="9263" spans="23:28" ht="70.5" customHeight="1">
      <c r="W9263" s="829">
        <f t="shared" si="768"/>
        <v>0</v>
      </c>
      <c r="X9263" s="828">
        <f t="shared" si="769"/>
        <v>0</v>
      </c>
      <c r="Y9263" s="1069">
        <f>[5]building!Y9254</f>
        <v>0</v>
      </c>
      <c r="Z9263" s="749">
        <f t="shared" si="770"/>
        <v>0</v>
      </c>
      <c r="AA9263" s="1071"/>
      <c r="AB9263" s="1071"/>
    </row>
    <row r="9264" spans="23:28" ht="70.5" customHeight="1">
      <c r="W9264" s="829">
        <f t="shared" si="768"/>
        <v>0</v>
      </c>
      <c r="X9264" s="828">
        <f t="shared" si="769"/>
        <v>0</v>
      </c>
      <c r="Y9264" s="1069">
        <f>[5]building!Y9255</f>
        <v>0</v>
      </c>
      <c r="Z9264" s="749">
        <f t="shared" si="770"/>
        <v>0</v>
      </c>
      <c r="AA9264" s="1071"/>
      <c r="AB9264" s="1071"/>
    </row>
    <row r="9265" spans="23:28" ht="70.5" customHeight="1">
      <c r="W9265" s="829">
        <f t="shared" si="768"/>
        <v>0</v>
      </c>
      <c r="X9265" s="828">
        <f t="shared" si="769"/>
        <v>0</v>
      </c>
      <c r="Y9265" s="1069">
        <f>[5]building!Y9256</f>
        <v>0</v>
      </c>
      <c r="Z9265" s="749">
        <f t="shared" si="770"/>
        <v>0</v>
      </c>
      <c r="AA9265" s="1071"/>
      <c r="AB9265" s="1071"/>
    </row>
    <row r="9266" spans="23:28" ht="70.5" customHeight="1">
      <c r="W9266" s="829">
        <f t="shared" si="768"/>
        <v>0</v>
      </c>
      <c r="X9266" s="828">
        <f t="shared" si="769"/>
        <v>0</v>
      </c>
      <c r="Y9266" s="1069">
        <f>[5]building!Y9257</f>
        <v>0</v>
      </c>
      <c r="Z9266" s="749">
        <f t="shared" si="770"/>
        <v>0</v>
      </c>
      <c r="AA9266" s="1071"/>
      <c r="AB9266" s="1071"/>
    </row>
    <row r="9267" spans="23:28" ht="70.5" customHeight="1">
      <c r="W9267" s="829">
        <f t="shared" si="768"/>
        <v>0</v>
      </c>
      <c r="X9267" s="828">
        <f t="shared" si="769"/>
        <v>0</v>
      </c>
      <c r="Y9267" s="1069">
        <f>[5]building!Y9258</f>
        <v>0</v>
      </c>
      <c r="Z9267" s="749">
        <f t="shared" si="770"/>
        <v>0</v>
      </c>
      <c r="AA9267" s="1071"/>
      <c r="AB9267" s="1071"/>
    </row>
    <row r="9268" spans="23:28" ht="70.5" customHeight="1">
      <c r="W9268" s="829">
        <f t="shared" si="768"/>
        <v>0</v>
      </c>
      <c r="X9268" s="828">
        <f t="shared" si="769"/>
        <v>0</v>
      </c>
      <c r="Y9268" s="1069">
        <f>[5]building!Y9259</f>
        <v>0</v>
      </c>
      <c r="Z9268" s="749">
        <f t="shared" si="770"/>
        <v>0</v>
      </c>
      <c r="AA9268" s="1071"/>
      <c r="AB9268" s="1071"/>
    </row>
    <row r="9269" spans="23:28" ht="70.5" customHeight="1">
      <c r="W9269" s="829">
        <f t="shared" si="768"/>
        <v>0</v>
      </c>
      <c r="X9269" s="828">
        <f t="shared" si="769"/>
        <v>0</v>
      </c>
      <c r="Y9269" s="1069">
        <f>[5]building!Y9260</f>
        <v>0</v>
      </c>
      <c r="Z9269" s="749">
        <f t="shared" si="770"/>
        <v>0</v>
      </c>
      <c r="AA9269" s="1071"/>
      <c r="AB9269" s="1071"/>
    </row>
    <row r="9270" spans="23:28" ht="70.5" customHeight="1">
      <c r="W9270" s="829">
        <f t="shared" si="768"/>
        <v>0</v>
      </c>
      <c r="X9270" s="828">
        <f t="shared" si="769"/>
        <v>0</v>
      </c>
      <c r="Y9270" s="1069">
        <f>[5]building!Y9261</f>
        <v>0</v>
      </c>
      <c r="Z9270" s="749">
        <f t="shared" si="770"/>
        <v>0</v>
      </c>
      <c r="AA9270" s="1071"/>
      <c r="AB9270" s="1071"/>
    </row>
    <row r="9271" spans="23:28" ht="70.5" customHeight="1">
      <c r="W9271" s="829">
        <f t="shared" si="768"/>
        <v>0</v>
      </c>
      <c r="X9271" s="828">
        <f t="shared" si="769"/>
        <v>0</v>
      </c>
      <c r="Y9271" s="1069">
        <f>[5]building!Y9262</f>
        <v>0</v>
      </c>
      <c r="Z9271" s="749">
        <f t="shared" si="770"/>
        <v>0</v>
      </c>
      <c r="AA9271" s="1071"/>
      <c r="AB9271" s="1071"/>
    </row>
    <row r="9272" spans="23:28" ht="70.5" customHeight="1">
      <c r="W9272" s="829">
        <f t="shared" si="768"/>
        <v>0</v>
      </c>
      <c r="X9272" s="828">
        <f t="shared" si="769"/>
        <v>0</v>
      </c>
      <c r="Y9272" s="1069">
        <f>[5]building!Y9263</f>
        <v>0</v>
      </c>
      <c r="Z9272" s="749">
        <f t="shared" si="770"/>
        <v>0</v>
      </c>
      <c r="AA9272" s="1071"/>
      <c r="AB9272" s="1071"/>
    </row>
    <row r="9273" spans="23:28" ht="70.5" customHeight="1">
      <c r="W9273" s="829">
        <f t="shared" si="768"/>
        <v>0</v>
      </c>
      <c r="X9273" s="828">
        <f t="shared" si="769"/>
        <v>0</v>
      </c>
      <c r="Y9273" s="1069">
        <f>[5]building!Y9264</f>
        <v>0</v>
      </c>
      <c r="Z9273" s="749">
        <f t="shared" si="770"/>
        <v>0</v>
      </c>
      <c r="AA9273" s="1071"/>
      <c r="AB9273" s="1071"/>
    </row>
    <row r="9274" spans="23:28" ht="70.5" customHeight="1">
      <c r="W9274" s="829">
        <f t="shared" si="768"/>
        <v>0</v>
      </c>
      <c r="X9274" s="828">
        <f t="shared" si="769"/>
        <v>0</v>
      </c>
      <c r="Y9274" s="1069">
        <f>[5]building!Y9265</f>
        <v>0</v>
      </c>
      <c r="Z9274" s="749">
        <f t="shared" si="770"/>
        <v>0</v>
      </c>
      <c r="AA9274" s="1071"/>
      <c r="AB9274" s="1071"/>
    </row>
    <row r="9275" spans="23:28" ht="70.5" customHeight="1">
      <c r="W9275" s="829">
        <f t="shared" si="768"/>
        <v>0</v>
      </c>
      <c r="X9275" s="828">
        <f t="shared" si="769"/>
        <v>0</v>
      </c>
      <c r="Y9275" s="1069">
        <f>[5]building!Y9266</f>
        <v>0</v>
      </c>
      <c r="Z9275" s="749">
        <f t="shared" si="770"/>
        <v>0</v>
      </c>
      <c r="AA9275" s="1071"/>
      <c r="AB9275" s="1071"/>
    </row>
    <row r="9276" spans="23:28" ht="70.5" customHeight="1">
      <c r="W9276" s="829">
        <f t="shared" si="768"/>
        <v>0</v>
      </c>
      <c r="X9276" s="828">
        <f t="shared" si="769"/>
        <v>0</v>
      </c>
      <c r="Y9276" s="1069">
        <f>[5]building!Y9267</f>
        <v>0</v>
      </c>
      <c r="Z9276" s="749">
        <f t="shared" si="770"/>
        <v>0</v>
      </c>
      <c r="AA9276" s="1071"/>
      <c r="AB9276" s="1071"/>
    </row>
    <row r="9277" spans="23:28" ht="70.5" customHeight="1">
      <c r="W9277" s="829">
        <f t="shared" si="768"/>
        <v>0</v>
      </c>
      <c r="X9277" s="828">
        <f t="shared" si="769"/>
        <v>0</v>
      </c>
      <c r="Y9277" s="1069">
        <f>[5]building!Y9268</f>
        <v>0</v>
      </c>
      <c r="Z9277" s="749">
        <f t="shared" si="770"/>
        <v>0</v>
      </c>
      <c r="AA9277" s="1071"/>
      <c r="AB9277" s="1071"/>
    </row>
    <row r="9278" spans="23:28" ht="70.5" customHeight="1">
      <c r="W9278" s="829">
        <f t="shared" si="768"/>
        <v>0</v>
      </c>
      <c r="X9278" s="828">
        <f t="shared" si="769"/>
        <v>0</v>
      </c>
      <c r="Y9278" s="1069">
        <f>[5]building!Y9269</f>
        <v>0</v>
      </c>
      <c r="Z9278" s="749">
        <f t="shared" si="770"/>
        <v>0</v>
      </c>
      <c r="AA9278" s="1071"/>
      <c r="AB9278" s="1071"/>
    </row>
    <row r="9279" spans="23:28" ht="70.5" customHeight="1">
      <c r="W9279" s="829">
        <f t="shared" si="768"/>
        <v>0</v>
      </c>
      <c r="X9279" s="828">
        <f t="shared" si="769"/>
        <v>0</v>
      </c>
      <c r="Y9279" s="1069">
        <f>[5]building!Y9270</f>
        <v>0</v>
      </c>
      <c r="Z9279" s="749">
        <f t="shared" si="770"/>
        <v>0</v>
      </c>
      <c r="AA9279" s="1071"/>
      <c r="AB9279" s="1071"/>
    </row>
    <row r="9280" spans="23:28" ht="70.5" customHeight="1">
      <c r="W9280" s="829">
        <f t="shared" si="768"/>
        <v>0</v>
      </c>
      <c r="X9280" s="828">
        <f t="shared" si="769"/>
        <v>0</v>
      </c>
      <c r="Y9280" s="1069">
        <f>[5]building!Y9271</f>
        <v>0</v>
      </c>
      <c r="Z9280" s="749">
        <f t="shared" si="770"/>
        <v>0</v>
      </c>
      <c r="AA9280" s="1071"/>
      <c r="AB9280" s="1071"/>
    </row>
    <row r="9281" spans="23:28" ht="70.5" customHeight="1">
      <c r="W9281" s="829">
        <f t="shared" si="768"/>
        <v>0</v>
      </c>
      <c r="X9281" s="828">
        <f t="shared" si="769"/>
        <v>0</v>
      </c>
      <c r="Y9281" s="1069">
        <f>[5]building!Y9272</f>
        <v>0</v>
      </c>
      <c r="Z9281" s="749">
        <f t="shared" si="770"/>
        <v>0</v>
      </c>
      <c r="AA9281" s="1071"/>
      <c r="AB9281" s="1071"/>
    </row>
    <row r="9282" spans="23:28" ht="70.5" customHeight="1">
      <c r="W9282" s="829">
        <f t="shared" si="768"/>
        <v>0</v>
      </c>
      <c r="X9282" s="828">
        <f t="shared" si="769"/>
        <v>0</v>
      </c>
      <c r="Y9282" s="1069">
        <f>[5]building!Y9273</f>
        <v>0</v>
      </c>
      <c r="Z9282" s="749">
        <f t="shared" si="770"/>
        <v>0</v>
      </c>
      <c r="AA9282" s="1071"/>
      <c r="AB9282" s="1071"/>
    </row>
    <row r="9283" spans="23:28" ht="70.5" customHeight="1">
      <c r="W9283" s="829">
        <f t="shared" si="768"/>
        <v>0</v>
      </c>
      <c r="X9283" s="828">
        <f t="shared" si="769"/>
        <v>0</v>
      </c>
      <c r="Y9283" s="1069">
        <f>[5]building!Y9274</f>
        <v>0</v>
      </c>
      <c r="Z9283" s="749">
        <f t="shared" si="770"/>
        <v>0</v>
      </c>
      <c r="AA9283" s="1071"/>
      <c r="AB9283" s="1071"/>
    </row>
    <row r="9284" spans="23:28" ht="70.5" customHeight="1">
      <c r="W9284" s="829">
        <f t="shared" si="768"/>
        <v>0</v>
      </c>
      <c r="X9284" s="828">
        <f t="shared" si="769"/>
        <v>0</v>
      </c>
      <c r="Y9284" s="1069">
        <f>[5]building!Y9275</f>
        <v>0</v>
      </c>
      <c r="Z9284" s="749">
        <f t="shared" si="770"/>
        <v>0</v>
      </c>
      <c r="AA9284" s="1071"/>
      <c r="AB9284" s="1071"/>
    </row>
    <row r="9285" spans="23:28" ht="70.5" customHeight="1">
      <c r="W9285" s="829">
        <f t="shared" si="768"/>
        <v>0</v>
      </c>
      <c r="X9285" s="828">
        <f t="shared" si="769"/>
        <v>0</v>
      </c>
      <c r="Y9285" s="1069">
        <f>[5]building!Y9276</f>
        <v>0</v>
      </c>
      <c r="Z9285" s="749">
        <f t="shared" si="770"/>
        <v>0</v>
      </c>
      <c r="AA9285" s="1071"/>
      <c r="AB9285" s="1071"/>
    </row>
    <row r="9286" spans="23:28" ht="70.5" customHeight="1">
      <c r="W9286" s="829">
        <f t="shared" si="768"/>
        <v>0</v>
      </c>
      <c r="X9286" s="828">
        <f t="shared" si="769"/>
        <v>0</v>
      </c>
      <c r="Y9286" s="1069">
        <f>[5]building!Y9277</f>
        <v>0</v>
      </c>
      <c r="Z9286" s="749">
        <f t="shared" si="770"/>
        <v>0</v>
      </c>
      <c r="AA9286" s="1071"/>
      <c r="AB9286" s="1071"/>
    </row>
    <row r="9287" spans="23:28" ht="70.5" customHeight="1">
      <c r="W9287" s="829">
        <f t="shared" si="768"/>
        <v>0</v>
      </c>
      <c r="X9287" s="828">
        <f t="shared" si="769"/>
        <v>0</v>
      </c>
      <c r="Y9287" s="1069">
        <f>[5]building!Y9278</f>
        <v>0</v>
      </c>
      <c r="Z9287" s="749">
        <f t="shared" si="770"/>
        <v>0</v>
      </c>
      <c r="AA9287" s="1071"/>
      <c r="AB9287" s="1071"/>
    </row>
    <row r="9288" spans="23:28" ht="70.5" customHeight="1">
      <c r="W9288" s="829">
        <f t="shared" si="768"/>
        <v>0</v>
      </c>
      <c r="X9288" s="828">
        <f t="shared" si="769"/>
        <v>0</v>
      </c>
      <c r="Y9288" s="1069">
        <f>[5]building!Y9279</f>
        <v>0</v>
      </c>
      <c r="Z9288" s="749">
        <f t="shared" si="770"/>
        <v>0</v>
      </c>
      <c r="AA9288" s="1071"/>
      <c r="AB9288" s="1071"/>
    </row>
    <row r="9289" spans="23:28" ht="70.5" customHeight="1">
      <c r="W9289" s="829">
        <f t="shared" si="768"/>
        <v>0</v>
      </c>
      <c r="X9289" s="828">
        <f t="shared" si="769"/>
        <v>0</v>
      </c>
      <c r="Y9289" s="1069">
        <f>[5]building!Y9280</f>
        <v>0</v>
      </c>
      <c r="Z9289" s="749">
        <f t="shared" si="770"/>
        <v>0</v>
      </c>
      <c r="AA9289" s="1071"/>
      <c r="AB9289" s="1071"/>
    </row>
    <row r="9290" spans="23:28" ht="70.5" customHeight="1">
      <c r="W9290" s="829">
        <f t="shared" si="768"/>
        <v>0</v>
      </c>
      <c r="X9290" s="828">
        <f t="shared" si="769"/>
        <v>0</v>
      </c>
      <c r="Y9290" s="1069">
        <f>[5]building!Y9281</f>
        <v>0</v>
      </c>
      <c r="Z9290" s="749">
        <f t="shared" si="770"/>
        <v>0</v>
      </c>
      <c r="AA9290" s="1071"/>
      <c r="AB9290" s="1071"/>
    </row>
    <row r="9291" spans="23:28" ht="70.5" customHeight="1">
      <c r="W9291" s="829">
        <f t="shared" si="768"/>
        <v>0</v>
      </c>
      <c r="X9291" s="828">
        <f t="shared" si="769"/>
        <v>0</v>
      </c>
      <c r="Y9291" s="1069">
        <f>[5]building!Y9282</f>
        <v>0</v>
      </c>
      <c r="Z9291" s="749">
        <f t="shared" si="770"/>
        <v>0</v>
      </c>
      <c r="AA9291" s="1071"/>
      <c r="AB9291" s="1071"/>
    </row>
    <row r="9292" spans="23:28" ht="70.5" customHeight="1">
      <c r="W9292" s="829">
        <f t="shared" si="768"/>
        <v>0</v>
      </c>
      <c r="X9292" s="828">
        <f t="shared" si="769"/>
        <v>0</v>
      </c>
      <c r="Y9292" s="1069">
        <f>[5]building!Y9283</f>
        <v>0</v>
      </c>
      <c r="Z9292" s="749">
        <f t="shared" si="770"/>
        <v>0</v>
      </c>
      <c r="AA9292" s="1071"/>
      <c r="AB9292" s="1071"/>
    </row>
    <row r="9293" spans="23:28" ht="70.5" customHeight="1">
      <c r="W9293" s="829">
        <f t="shared" si="768"/>
        <v>0</v>
      </c>
      <c r="X9293" s="828">
        <f t="shared" si="769"/>
        <v>0</v>
      </c>
      <c r="Y9293" s="1069">
        <f>[5]building!Y9284</f>
        <v>0</v>
      </c>
      <c r="Z9293" s="749">
        <f t="shared" si="770"/>
        <v>0</v>
      </c>
      <c r="AA9293" s="1071"/>
      <c r="AB9293" s="1071"/>
    </row>
    <row r="9294" spans="23:28" ht="70.5" customHeight="1">
      <c r="W9294" s="829">
        <f t="shared" si="768"/>
        <v>0</v>
      </c>
      <c r="X9294" s="828">
        <f t="shared" si="769"/>
        <v>0</v>
      </c>
      <c r="Y9294" s="1069">
        <f>[5]building!Y9285</f>
        <v>0</v>
      </c>
      <c r="Z9294" s="749">
        <f t="shared" si="770"/>
        <v>0</v>
      </c>
      <c r="AA9294" s="1071"/>
      <c r="AB9294" s="1071"/>
    </row>
    <row r="9295" spans="23:28" ht="70.5" customHeight="1">
      <c r="W9295" s="829">
        <f t="shared" si="768"/>
        <v>0</v>
      </c>
      <c r="X9295" s="828">
        <f t="shared" si="769"/>
        <v>0</v>
      </c>
      <c r="Y9295" s="1069">
        <f>[5]building!Y9286</f>
        <v>0</v>
      </c>
      <c r="Z9295" s="749">
        <f t="shared" si="770"/>
        <v>0</v>
      </c>
      <c r="AA9295" s="1071"/>
      <c r="AB9295" s="1071"/>
    </row>
    <row r="9296" spans="23:28" ht="70.5" customHeight="1">
      <c r="W9296" s="829">
        <f t="shared" si="768"/>
        <v>0</v>
      </c>
      <c r="X9296" s="828">
        <f t="shared" si="769"/>
        <v>0</v>
      </c>
      <c r="Y9296" s="1069">
        <f>[5]building!Y9287</f>
        <v>0</v>
      </c>
      <c r="Z9296" s="749">
        <f t="shared" si="770"/>
        <v>0</v>
      </c>
      <c r="AA9296" s="1071"/>
      <c r="AB9296" s="1071"/>
    </row>
    <row r="9297" spans="23:28" ht="70.5" customHeight="1">
      <c r="W9297" s="829">
        <f t="shared" si="768"/>
        <v>0</v>
      </c>
      <c r="X9297" s="828">
        <f t="shared" si="769"/>
        <v>0</v>
      </c>
      <c r="Y9297" s="1069">
        <f>[5]building!Y9288</f>
        <v>0</v>
      </c>
      <c r="Z9297" s="749">
        <f t="shared" si="770"/>
        <v>0</v>
      </c>
      <c r="AA9297" s="1071"/>
      <c r="AB9297" s="1071"/>
    </row>
    <row r="9298" spans="23:28" ht="70.5" customHeight="1">
      <c r="W9298" s="829">
        <f t="shared" si="768"/>
        <v>0</v>
      </c>
      <c r="X9298" s="828">
        <f t="shared" si="769"/>
        <v>0</v>
      </c>
      <c r="Y9298" s="1069">
        <f>[5]building!Y9289</f>
        <v>0</v>
      </c>
      <c r="Z9298" s="749">
        <f t="shared" si="770"/>
        <v>0</v>
      </c>
      <c r="AA9298" s="1071"/>
      <c r="AB9298" s="1071"/>
    </row>
    <row r="9299" spans="23:28" ht="70.5" customHeight="1">
      <c r="W9299" s="829">
        <f t="shared" si="768"/>
        <v>0</v>
      </c>
      <c r="X9299" s="828">
        <f t="shared" si="769"/>
        <v>0</v>
      </c>
      <c r="Y9299" s="1069">
        <f>[5]building!Y9290</f>
        <v>0</v>
      </c>
      <c r="Z9299" s="749">
        <f t="shared" si="770"/>
        <v>0</v>
      </c>
      <c r="AA9299" s="1071"/>
      <c r="AB9299" s="1071"/>
    </row>
    <row r="9300" spans="23:28" ht="70.5" customHeight="1">
      <c r="W9300" s="829">
        <f t="shared" si="768"/>
        <v>0</v>
      </c>
      <c r="X9300" s="828">
        <f t="shared" si="769"/>
        <v>0</v>
      </c>
      <c r="Y9300" s="1069">
        <f>[5]building!Y9291</f>
        <v>0</v>
      </c>
      <c r="Z9300" s="749">
        <f t="shared" si="770"/>
        <v>0</v>
      </c>
      <c r="AA9300" s="1071"/>
      <c r="AB9300" s="1071"/>
    </row>
    <row r="9301" spans="23:28" ht="70.5" customHeight="1">
      <c r="W9301" s="829">
        <f t="shared" si="768"/>
        <v>0</v>
      </c>
      <c r="X9301" s="828">
        <f t="shared" si="769"/>
        <v>0</v>
      </c>
      <c r="Y9301" s="1069">
        <f>[5]building!Y9292</f>
        <v>0</v>
      </c>
      <c r="Z9301" s="749">
        <f t="shared" si="770"/>
        <v>0</v>
      </c>
      <c r="AA9301" s="1071"/>
      <c r="AB9301" s="1071"/>
    </row>
    <row r="9302" spans="23:28" ht="70.5" customHeight="1">
      <c r="W9302" s="829">
        <f t="shared" si="768"/>
        <v>0</v>
      </c>
      <c r="X9302" s="828">
        <f t="shared" si="769"/>
        <v>0</v>
      </c>
      <c r="Y9302" s="1069">
        <f>[5]building!Y9293</f>
        <v>0</v>
      </c>
      <c r="Z9302" s="749">
        <f t="shared" si="770"/>
        <v>0</v>
      </c>
      <c r="AA9302" s="1071"/>
      <c r="AB9302" s="1071"/>
    </row>
    <row r="9303" spans="23:28" ht="70.5" customHeight="1">
      <c r="W9303" s="829">
        <f t="shared" si="768"/>
        <v>0</v>
      </c>
      <c r="X9303" s="828">
        <f t="shared" si="769"/>
        <v>0</v>
      </c>
      <c r="Y9303" s="1069">
        <f>[5]building!Y9294</f>
        <v>0</v>
      </c>
      <c r="Z9303" s="749">
        <f t="shared" si="770"/>
        <v>0</v>
      </c>
      <c r="AA9303" s="1071"/>
      <c r="AB9303" s="1071"/>
    </row>
    <row r="9304" spans="23:28" ht="70.5" customHeight="1">
      <c r="W9304" s="829">
        <f t="shared" si="768"/>
        <v>0</v>
      </c>
      <c r="X9304" s="828">
        <f t="shared" si="769"/>
        <v>0</v>
      </c>
      <c r="Y9304" s="1069">
        <f>[5]building!Y9295</f>
        <v>0</v>
      </c>
      <c r="Z9304" s="749">
        <f t="shared" si="770"/>
        <v>0</v>
      </c>
      <c r="AA9304" s="1071"/>
      <c r="AB9304" s="1071"/>
    </row>
    <row r="9305" spans="23:28" ht="70.5" customHeight="1">
      <c r="W9305" s="829">
        <f t="shared" si="768"/>
        <v>0</v>
      </c>
      <c r="X9305" s="828">
        <f t="shared" si="769"/>
        <v>0</v>
      </c>
      <c r="Y9305" s="1069">
        <f>[5]building!Y9296</f>
        <v>0</v>
      </c>
      <c r="Z9305" s="749">
        <f t="shared" si="770"/>
        <v>0</v>
      </c>
      <c r="AA9305" s="1071"/>
      <c r="AB9305" s="1071"/>
    </row>
    <row r="9306" spans="23:28" ht="70.5" customHeight="1">
      <c r="W9306" s="829">
        <f t="shared" si="768"/>
        <v>0</v>
      </c>
      <c r="X9306" s="828">
        <f t="shared" si="769"/>
        <v>0</v>
      </c>
      <c r="Y9306" s="1069">
        <f>[5]building!Y9297</f>
        <v>0</v>
      </c>
      <c r="Z9306" s="749">
        <f t="shared" si="770"/>
        <v>0</v>
      </c>
      <c r="AA9306" s="1071"/>
      <c r="AB9306" s="1071"/>
    </row>
    <row r="9307" spans="23:28" ht="70.5" customHeight="1">
      <c r="W9307" s="829">
        <f t="shared" si="768"/>
        <v>0</v>
      </c>
      <c r="X9307" s="828">
        <f t="shared" si="769"/>
        <v>0</v>
      </c>
      <c r="Y9307" s="1069">
        <f>[5]building!Y9298</f>
        <v>0</v>
      </c>
      <c r="Z9307" s="749">
        <f t="shared" si="770"/>
        <v>0</v>
      </c>
      <c r="AA9307" s="1071"/>
      <c r="AB9307" s="1071"/>
    </row>
    <row r="9308" spans="23:28" ht="70.5" customHeight="1">
      <c r="W9308" s="829">
        <f t="shared" si="768"/>
        <v>0</v>
      </c>
      <c r="X9308" s="828">
        <f t="shared" si="769"/>
        <v>0</v>
      </c>
      <c r="Y9308" s="1069">
        <f>[5]building!Y9299</f>
        <v>0</v>
      </c>
      <c r="Z9308" s="749">
        <f t="shared" si="770"/>
        <v>0</v>
      </c>
      <c r="AA9308" s="1071"/>
      <c r="AB9308" s="1071"/>
    </row>
    <row r="9309" spans="23:28" ht="70.5" customHeight="1">
      <c r="W9309" s="829">
        <f t="shared" si="768"/>
        <v>0</v>
      </c>
      <c r="X9309" s="828">
        <f t="shared" si="769"/>
        <v>0</v>
      </c>
      <c r="Y9309" s="1069">
        <f>[5]building!Y9300</f>
        <v>0</v>
      </c>
      <c r="Z9309" s="749">
        <f t="shared" si="770"/>
        <v>0</v>
      </c>
      <c r="AA9309" s="1071"/>
      <c r="AB9309" s="1071"/>
    </row>
    <row r="9310" spans="23:28" ht="70.5" customHeight="1">
      <c r="W9310" s="829">
        <f t="shared" ref="W9310:W9373" si="771">G9310+I9310+K9310+M9310+O9310+Q9310+S9310+U9310</f>
        <v>0</v>
      </c>
      <c r="X9310" s="828">
        <f t="shared" ref="X9310:X9373" si="772">W9310*C9310</f>
        <v>0</v>
      </c>
      <c r="Y9310" s="1069">
        <f>[5]building!Y9301</f>
        <v>0</v>
      </c>
      <c r="Z9310" s="749">
        <f t="shared" ref="Z9310:Z9373" si="773">Y9310*C9310</f>
        <v>0</v>
      </c>
      <c r="AA9310" s="1071"/>
      <c r="AB9310" s="1071"/>
    </row>
    <row r="9311" spans="23:28" ht="70.5" customHeight="1">
      <c r="W9311" s="829">
        <f t="shared" si="771"/>
        <v>0</v>
      </c>
      <c r="X9311" s="828">
        <f t="shared" si="772"/>
        <v>0</v>
      </c>
      <c r="Y9311" s="1069">
        <f>[5]building!Y9302</f>
        <v>0</v>
      </c>
      <c r="Z9311" s="749">
        <f t="shared" si="773"/>
        <v>0</v>
      </c>
      <c r="AA9311" s="1071"/>
      <c r="AB9311" s="1071"/>
    </row>
    <row r="9312" spans="23:28" ht="70.5" customHeight="1">
      <c r="W9312" s="829">
        <f t="shared" si="771"/>
        <v>0</v>
      </c>
      <c r="X9312" s="828">
        <f t="shared" si="772"/>
        <v>0</v>
      </c>
      <c r="Y9312" s="1069">
        <f>[5]building!Y9303</f>
        <v>0</v>
      </c>
      <c r="Z9312" s="749">
        <f t="shared" si="773"/>
        <v>0</v>
      </c>
      <c r="AA9312" s="1071"/>
      <c r="AB9312" s="1071"/>
    </row>
    <row r="9313" spans="23:28" ht="70.5" customHeight="1">
      <c r="W9313" s="829">
        <f t="shared" si="771"/>
        <v>0</v>
      </c>
      <c r="X9313" s="828">
        <f t="shared" si="772"/>
        <v>0</v>
      </c>
      <c r="Y9313" s="1069">
        <f>[5]building!Y9304</f>
        <v>0</v>
      </c>
      <c r="Z9313" s="749">
        <f t="shared" si="773"/>
        <v>0</v>
      </c>
      <c r="AA9313" s="1071"/>
      <c r="AB9313" s="1071"/>
    </row>
    <row r="9314" spans="23:28" ht="70.5" customHeight="1">
      <c r="W9314" s="829">
        <f t="shared" si="771"/>
        <v>0</v>
      </c>
      <c r="X9314" s="828">
        <f t="shared" si="772"/>
        <v>0</v>
      </c>
      <c r="Y9314" s="1069">
        <f>[5]building!Y9305</f>
        <v>0</v>
      </c>
      <c r="Z9314" s="749">
        <f t="shared" si="773"/>
        <v>0</v>
      </c>
      <c r="AA9314" s="1071"/>
      <c r="AB9314" s="1071"/>
    </row>
    <row r="9315" spans="23:28" ht="70.5" customHeight="1">
      <c r="W9315" s="829">
        <f t="shared" si="771"/>
        <v>0</v>
      </c>
      <c r="X9315" s="828">
        <f t="shared" si="772"/>
        <v>0</v>
      </c>
      <c r="Y9315" s="1069">
        <f>[5]building!Y9306</f>
        <v>0</v>
      </c>
      <c r="Z9315" s="749">
        <f t="shared" si="773"/>
        <v>0</v>
      </c>
      <c r="AA9315" s="1071"/>
      <c r="AB9315" s="1071"/>
    </row>
    <row r="9316" spans="23:28" ht="70.5" customHeight="1">
      <c r="W9316" s="829">
        <f t="shared" si="771"/>
        <v>0</v>
      </c>
      <c r="X9316" s="828">
        <f t="shared" si="772"/>
        <v>0</v>
      </c>
      <c r="Y9316" s="1069">
        <f>[5]building!Y9307</f>
        <v>0</v>
      </c>
      <c r="Z9316" s="749">
        <f t="shared" si="773"/>
        <v>0</v>
      </c>
      <c r="AA9316" s="1071"/>
      <c r="AB9316" s="1071"/>
    </row>
    <row r="9317" spans="23:28" ht="70.5" customHeight="1">
      <c r="W9317" s="829">
        <f t="shared" si="771"/>
        <v>0</v>
      </c>
      <c r="X9317" s="828">
        <f t="shared" si="772"/>
        <v>0</v>
      </c>
      <c r="Y9317" s="1069">
        <f>[5]building!Y9308</f>
        <v>0</v>
      </c>
      <c r="Z9317" s="749">
        <f t="shared" si="773"/>
        <v>0</v>
      </c>
      <c r="AA9317" s="1071"/>
      <c r="AB9317" s="1071"/>
    </row>
    <row r="9318" spans="23:28" ht="70.5" customHeight="1">
      <c r="W9318" s="829">
        <f t="shared" si="771"/>
        <v>0</v>
      </c>
      <c r="X9318" s="828">
        <f t="shared" si="772"/>
        <v>0</v>
      </c>
      <c r="Y9318" s="1069">
        <f>[5]building!Y9309</f>
        <v>0</v>
      </c>
      <c r="Z9318" s="749">
        <f t="shared" si="773"/>
        <v>0</v>
      </c>
      <c r="AA9318" s="1071"/>
      <c r="AB9318" s="1071"/>
    </row>
    <row r="9319" spans="23:28" ht="70.5" customHeight="1">
      <c r="W9319" s="829">
        <f t="shared" si="771"/>
        <v>0</v>
      </c>
      <c r="X9319" s="828">
        <f t="shared" si="772"/>
        <v>0</v>
      </c>
      <c r="Y9319" s="1069">
        <f>[5]building!Y9310</f>
        <v>0</v>
      </c>
      <c r="Z9319" s="749">
        <f t="shared" si="773"/>
        <v>0</v>
      </c>
      <c r="AA9319" s="1071"/>
      <c r="AB9319" s="1071"/>
    </row>
    <row r="9320" spans="23:28" ht="70.5" customHeight="1">
      <c r="W9320" s="829">
        <f t="shared" si="771"/>
        <v>0</v>
      </c>
      <c r="X9320" s="828">
        <f t="shared" si="772"/>
        <v>0</v>
      </c>
      <c r="Y9320" s="1069">
        <f>[5]building!Y9311</f>
        <v>0</v>
      </c>
      <c r="Z9320" s="749">
        <f t="shared" si="773"/>
        <v>0</v>
      </c>
      <c r="AA9320" s="1071"/>
      <c r="AB9320" s="1071"/>
    </row>
    <row r="9321" spans="23:28" ht="70.5" customHeight="1">
      <c r="W9321" s="829">
        <f t="shared" si="771"/>
        <v>0</v>
      </c>
      <c r="X9321" s="828">
        <f t="shared" si="772"/>
        <v>0</v>
      </c>
      <c r="Y9321" s="1069">
        <f>[5]building!Y9312</f>
        <v>0</v>
      </c>
      <c r="Z9321" s="749">
        <f t="shared" si="773"/>
        <v>0</v>
      </c>
      <c r="AA9321" s="1071"/>
      <c r="AB9321" s="1071"/>
    </row>
    <row r="9322" spans="23:28" ht="70.5" customHeight="1">
      <c r="W9322" s="829">
        <f t="shared" si="771"/>
        <v>0</v>
      </c>
      <c r="X9322" s="828">
        <f t="shared" si="772"/>
        <v>0</v>
      </c>
      <c r="Y9322" s="1069">
        <f>[5]building!Y9313</f>
        <v>0</v>
      </c>
      <c r="Z9322" s="749">
        <f t="shared" si="773"/>
        <v>0</v>
      </c>
      <c r="AA9322" s="1071"/>
      <c r="AB9322" s="1071"/>
    </row>
    <row r="9323" spans="23:28" ht="70.5" customHeight="1">
      <c r="W9323" s="829">
        <f t="shared" si="771"/>
        <v>0</v>
      </c>
      <c r="X9323" s="828">
        <f t="shared" si="772"/>
        <v>0</v>
      </c>
      <c r="Y9323" s="1069">
        <f>[5]building!Y9314</f>
        <v>0</v>
      </c>
      <c r="Z9323" s="749">
        <f t="shared" si="773"/>
        <v>0</v>
      </c>
      <c r="AA9323" s="1071"/>
      <c r="AB9323" s="1071"/>
    </row>
    <row r="9324" spans="23:28" ht="70.5" customHeight="1">
      <c r="W9324" s="829">
        <f t="shared" si="771"/>
        <v>0</v>
      </c>
      <c r="X9324" s="828">
        <f t="shared" si="772"/>
        <v>0</v>
      </c>
      <c r="Y9324" s="1069">
        <f>[5]building!Y9315</f>
        <v>0</v>
      </c>
      <c r="Z9324" s="749">
        <f t="shared" si="773"/>
        <v>0</v>
      </c>
      <c r="AA9324" s="1071"/>
      <c r="AB9324" s="1071"/>
    </row>
    <row r="9325" spans="23:28" ht="70.5" customHeight="1">
      <c r="W9325" s="829">
        <f t="shared" si="771"/>
        <v>0</v>
      </c>
      <c r="X9325" s="828">
        <f t="shared" si="772"/>
        <v>0</v>
      </c>
      <c r="Y9325" s="1069">
        <f>[5]building!Y9316</f>
        <v>0</v>
      </c>
      <c r="Z9325" s="749">
        <f t="shared" si="773"/>
        <v>0</v>
      </c>
      <c r="AA9325" s="1071"/>
      <c r="AB9325" s="1071"/>
    </row>
    <row r="9326" spans="23:28" ht="70.5" customHeight="1">
      <c r="W9326" s="829">
        <f t="shared" si="771"/>
        <v>0</v>
      </c>
      <c r="X9326" s="828">
        <f t="shared" si="772"/>
        <v>0</v>
      </c>
      <c r="Y9326" s="1069">
        <f>[5]building!Y9317</f>
        <v>0</v>
      </c>
      <c r="Z9326" s="749">
        <f t="shared" si="773"/>
        <v>0</v>
      </c>
      <c r="AA9326" s="1071"/>
      <c r="AB9326" s="1071"/>
    </row>
    <row r="9327" spans="23:28" ht="70.5" customHeight="1">
      <c r="W9327" s="829">
        <f t="shared" si="771"/>
        <v>0</v>
      </c>
      <c r="X9327" s="828">
        <f t="shared" si="772"/>
        <v>0</v>
      </c>
      <c r="Y9327" s="1069">
        <f>[5]building!Y9318</f>
        <v>0</v>
      </c>
      <c r="Z9327" s="749">
        <f t="shared" si="773"/>
        <v>0</v>
      </c>
      <c r="AA9327" s="1071"/>
      <c r="AB9327" s="1071"/>
    </row>
    <row r="9328" spans="23:28" ht="70.5" customHeight="1">
      <c r="W9328" s="829">
        <f t="shared" si="771"/>
        <v>0</v>
      </c>
      <c r="X9328" s="828">
        <f t="shared" si="772"/>
        <v>0</v>
      </c>
      <c r="Y9328" s="1069">
        <f>[5]building!Y9319</f>
        <v>0</v>
      </c>
      <c r="Z9328" s="749">
        <f t="shared" si="773"/>
        <v>0</v>
      </c>
      <c r="AA9328" s="1071"/>
      <c r="AB9328" s="1071"/>
    </row>
    <row r="9329" spans="23:28" ht="70.5" customHeight="1">
      <c r="W9329" s="829">
        <f t="shared" si="771"/>
        <v>0</v>
      </c>
      <c r="X9329" s="828">
        <f t="shared" si="772"/>
        <v>0</v>
      </c>
      <c r="Y9329" s="1069">
        <f>[5]building!Y9320</f>
        <v>0</v>
      </c>
      <c r="Z9329" s="749">
        <f t="shared" si="773"/>
        <v>0</v>
      </c>
      <c r="AA9329" s="1071"/>
      <c r="AB9329" s="1071"/>
    </row>
    <row r="9330" spans="23:28" ht="70.5" customHeight="1">
      <c r="W9330" s="829">
        <f t="shared" si="771"/>
        <v>0</v>
      </c>
      <c r="X9330" s="828">
        <f t="shared" si="772"/>
        <v>0</v>
      </c>
      <c r="Y9330" s="1069">
        <f>[5]building!Y9321</f>
        <v>0</v>
      </c>
      <c r="Z9330" s="749">
        <f t="shared" si="773"/>
        <v>0</v>
      </c>
      <c r="AA9330" s="1071"/>
      <c r="AB9330" s="1071"/>
    </row>
    <row r="9331" spans="23:28" ht="70.5" customHeight="1">
      <c r="W9331" s="829">
        <f t="shared" si="771"/>
        <v>0</v>
      </c>
      <c r="X9331" s="828">
        <f t="shared" si="772"/>
        <v>0</v>
      </c>
      <c r="Y9331" s="1069">
        <f>[5]building!Y9322</f>
        <v>0</v>
      </c>
      <c r="Z9331" s="749">
        <f t="shared" si="773"/>
        <v>0</v>
      </c>
      <c r="AA9331" s="1071"/>
      <c r="AB9331" s="1071"/>
    </row>
    <row r="9332" spans="23:28" ht="70.5" customHeight="1">
      <c r="W9332" s="829">
        <f t="shared" si="771"/>
        <v>0</v>
      </c>
      <c r="X9332" s="828">
        <f t="shared" si="772"/>
        <v>0</v>
      </c>
      <c r="Y9332" s="1069">
        <f>[5]building!Y9323</f>
        <v>0</v>
      </c>
      <c r="Z9332" s="749">
        <f t="shared" si="773"/>
        <v>0</v>
      </c>
      <c r="AA9332" s="1071"/>
      <c r="AB9332" s="1071"/>
    </row>
    <row r="9333" spans="23:28" ht="70.5" customHeight="1">
      <c r="W9333" s="829">
        <f t="shared" si="771"/>
        <v>0</v>
      </c>
      <c r="X9333" s="828">
        <f t="shared" si="772"/>
        <v>0</v>
      </c>
      <c r="Y9333" s="1069">
        <f>[5]building!Y9324</f>
        <v>0</v>
      </c>
      <c r="Z9333" s="749">
        <f t="shared" si="773"/>
        <v>0</v>
      </c>
      <c r="AA9333" s="1071"/>
      <c r="AB9333" s="1071"/>
    </row>
    <row r="9334" spans="23:28" ht="70.5" customHeight="1">
      <c r="W9334" s="829">
        <f t="shared" si="771"/>
        <v>0</v>
      </c>
      <c r="X9334" s="828">
        <f t="shared" si="772"/>
        <v>0</v>
      </c>
      <c r="Y9334" s="1069">
        <f>[5]building!Y9325</f>
        <v>0</v>
      </c>
      <c r="Z9334" s="749">
        <f t="shared" si="773"/>
        <v>0</v>
      </c>
      <c r="AA9334" s="1071"/>
      <c r="AB9334" s="1071"/>
    </row>
    <row r="9335" spans="23:28" ht="70.5" customHeight="1">
      <c r="W9335" s="829">
        <f t="shared" si="771"/>
        <v>0</v>
      </c>
      <c r="X9335" s="828">
        <f t="shared" si="772"/>
        <v>0</v>
      </c>
      <c r="Y9335" s="1069">
        <f>[5]building!Y9326</f>
        <v>0</v>
      </c>
      <c r="Z9335" s="749">
        <f t="shared" si="773"/>
        <v>0</v>
      </c>
      <c r="AA9335" s="1071"/>
      <c r="AB9335" s="1071"/>
    </row>
    <row r="9336" spans="23:28" ht="70.5" customHeight="1">
      <c r="W9336" s="829">
        <f t="shared" si="771"/>
        <v>0</v>
      </c>
      <c r="X9336" s="828">
        <f t="shared" si="772"/>
        <v>0</v>
      </c>
      <c r="Y9336" s="1069">
        <f>[5]building!Y9327</f>
        <v>0</v>
      </c>
      <c r="Z9336" s="749">
        <f t="shared" si="773"/>
        <v>0</v>
      </c>
      <c r="AA9336" s="1071"/>
      <c r="AB9336" s="1071"/>
    </row>
    <row r="9337" spans="23:28" ht="70.5" customHeight="1">
      <c r="W9337" s="829">
        <f t="shared" si="771"/>
        <v>0</v>
      </c>
      <c r="X9337" s="828">
        <f t="shared" si="772"/>
        <v>0</v>
      </c>
      <c r="Y9337" s="1069">
        <f>[5]building!Y9328</f>
        <v>0</v>
      </c>
      <c r="Z9337" s="749">
        <f t="shared" si="773"/>
        <v>0</v>
      </c>
      <c r="AA9337" s="1071"/>
      <c r="AB9337" s="1071"/>
    </row>
    <row r="9338" spans="23:28" ht="70.5" customHeight="1">
      <c r="W9338" s="829">
        <f t="shared" si="771"/>
        <v>0</v>
      </c>
      <c r="X9338" s="828">
        <f t="shared" si="772"/>
        <v>0</v>
      </c>
      <c r="Y9338" s="1069">
        <f>[5]building!Y9329</f>
        <v>0</v>
      </c>
      <c r="Z9338" s="749">
        <f t="shared" si="773"/>
        <v>0</v>
      </c>
      <c r="AA9338" s="1071"/>
      <c r="AB9338" s="1071"/>
    </row>
    <row r="9339" spans="23:28" ht="70.5" customHeight="1">
      <c r="W9339" s="829">
        <f t="shared" si="771"/>
        <v>0</v>
      </c>
      <c r="X9339" s="828">
        <f t="shared" si="772"/>
        <v>0</v>
      </c>
      <c r="Y9339" s="1069">
        <f>[5]building!Y9330</f>
        <v>0</v>
      </c>
      <c r="Z9339" s="749">
        <f t="shared" si="773"/>
        <v>0</v>
      </c>
      <c r="AA9339" s="1071"/>
      <c r="AB9339" s="1071"/>
    </row>
    <row r="9340" spans="23:28" ht="70.5" customHeight="1">
      <c r="W9340" s="829">
        <f t="shared" si="771"/>
        <v>0</v>
      </c>
      <c r="X9340" s="828">
        <f t="shared" si="772"/>
        <v>0</v>
      </c>
      <c r="Y9340" s="1069">
        <f>[5]building!Y9331</f>
        <v>0</v>
      </c>
      <c r="Z9340" s="749">
        <f t="shared" si="773"/>
        <v>0</v>
      </c>
      <c r="AA9340" s="1071"/>
      <c r="AB9340" s="1071"/>
    </row>
    <row r="9341" spans="23:28" ht="70.5" customHeight="1">
      <c r="W9341" s="829">
        <f t="shared" si="771"/>
        <v>0</v>
      </c>
      <c r="X9341" s="828">
        <f t="shared" si="772"/>
        <v>0</v>
      </c>
      <c r="Y9341" s="1069">
        <f>[5]building!Y9332</f>
        <v>0</v>
      </c>
      <c r="Z9341" s="749">
        <f t="shared" si="773"/>
        <v>0</v>
      </c>
      <c r="AA9341" s="1071"/>
      <c r="AB9341" s="1071"/>
    </row>
    <row r="9342" spans="23:28" ht="70.5" customHeight="1">
      <c r="W9342" s="829">
        <f t="shared" si="771"/>
        <v>0</v>
      </c>
      <c r="X9342" s="828">
        <f t="shared" si="772"/>
        <v>0</v>
      </c>
      <c r="Y9342" s="1069">
        <f>[5]building!Y9333</f>
        <v>0</v>
      </c>
      <c r="Z9342" s="749">
        <f t="shared" si="773"/>
        <v>0</v>
      </c>
      <c r="AA9342" s="1071"/>
      <c r="AB9342" s="1071"/>
    </row>
    <row r="9343" spans="23:28" ht="70.5" customHeight="1">
      <c r="W9343" s="829">
        <f t="shared" si="771"/>
        <v>0</v>
      </c>
      <c r="X9343" s="828">
        <f t="shared" si="772"/>
        <v>0</v>
      </c>
      <c r="Y9343" s="1069">
        <f>[5]building!Y9334</f>
        <v>0</v>
      </c>
      <c r="Z9343" s="749">
        <f t="shared" si="773"/>
        <v>0</v>
      </c>
      <c r="AA9343" s="1071"/>
      <c r="AB9343" s="1071"/>
    </row>
    <row r="9344" spans="23:28" ht="70.5" customHeight="1">
      <c r="W9344" s="829">
        <f t="shared" si="771"/>
        <v>0</v>
      </c>
      <c r="X9344" s="828">
        <f t="shared" si="772"/>
        <v>0</v>
      </c>
      <c r="Y9344" s="1069">
        <f>[5]building!Y9335</f>
        <v>0</v>
      </c>
      <c r="Z9344" s="749">
        <f t="shared" si="773"/>
        <v>0</v>
      </c>
      <c r="AA9344" s="1071"/>
      <c r="AB9344" s="1071"/>
    </row>
    <row r="9345" spans="23:28" ht="70.5" customHeight="1">
      <c r="W9345" s="829">
        <f t="shared" si="771"/>
        <v>0</v>
      </c>
      <c r="X9345" s="828">
        <f t="shared" si="772"/>
        <v>0</v>
      </c>
      <c r="Y9345" s="1069">
        <f>[5]building!Y9336</f>
        <v>0</v>
      </c>
      <c r="Z9345" s="749">
        <f t="shared" si="773"/>
        <v>0</v>
      </c>
      <c r="AA9345" s="1071"/>
      <c r="AB9345" s="1071"/>
    </row>
    <row r="9346" spans="23:28" ht="70.5" customHeight="1">
      <c r="W9346" s="829">
        <f t="shared" si="771"/>
        <v>0</v>
      </c>
      <c r="X9346" s="828">
        <f t="shared" si="772"/>
        <v>0</v>
      </c>
      <c r="Y9346" s="1069">
        <f>[5]building!Y9337</f>
        <v>0</v>
      </c>
      <c r="Z9346" s="749">
        <f t="shared" si="773"/>
        <v>0</v>
      </c>
      <c r="AA9346" s="1071"/>
      <c r="AB9346" s="1071"/>
    </row>
    <row r="9347" spans="23:28" ht="70.5" customHeight="1">
      <c r="W9347" s="829">
        <f t="shared" si="771"/>
        <v>0</v>
      </c>
      <c r="X9347" s="828">
        <f t="shared" si="772"/>
        <v>0</v>
      </c>
      <c r="Y9347" s="1069">
        <f>[5]building!Y9338</f>
        <v>0</v>
      </c>
      <c r="Z9347" s="749">
        <f t="shared" si="773"/>
        <v>0</v>
      </c>
      <c r="AA9347" s="1071"/>
      <c r="AB9347" s="1071"/>
    </row>
    <row r="9348" spans="23:28" ht="70.5" customHeight="1">
      <c r="W9348" s="829">
        <f t="shared" si="771"/>
        <v>0</v>
      </c>
      <c r="X9348" s="828">
        <f t="shared" si="772"/>
        <v>0</v>
      </c>
      <c r="Y9348" s="1069">
        <f>[5]building!Y9339</f>
        <v>0</v>
      </c>
      <c r="Z9348" s="749">
        <f t="shared" si="773"/>
        <v>0</v>
      </c>
      <c r="AA9348" s="1071"/>
      <c r="AB9348" s="1071"/>
    </row>
    <row r="9349" spans="23:28" ht="70.5" customHeight="1">
      <c r="W9349" s="829">
        <f t="shared" si="771"/>
        <v>0</v>
      </c>
      <c r="X9349" s="828">
        <f t="shared" si="772"/>
        <v>0</v>
      </c>
      <c r="Y9349" s="1069">
        <f>[5]building!Y9340</f>
        <v>0</v>
      </c>
      <c r="Z9349" s="749">
        <f t="shared" si="773"/>
        <v>0</v>
      </c>
      <c r="AA9349" s="1071"/>
      <c r="AB9349" s="1071"/>
    </row>
    <row r="9350" spans="23:28" ht="70.5" customHeight="1">
      <c r="W9350" s="829">
        <f t="shared" si="771"/>
        <v>0</v>
      </c>
      <c r="X9350" s="828">
        <f t="shared" si="772"/>
        <v>0</v>
      </c>
      <c r="Y9350" s="1069">
        <f>[5]building!Y9341</f>
        <v>0</v>
      </c>
      <c r="Z9350" s="749">
        <f t="shared" si="773"/>
        <v>0</v>
      </c>
      <c r="AA9350" s="1071"/>
      <c r="AB9350" s="1071"/>
    </row>
    <row r="9351" spans="23:28" ht="70.5" customHeight="1">
      <c r="W9351" s="829">
        <f t="shared" si="771"/>
        <v>0</v>
      </c>
      <c r="X9351" s="828">
        <f t="shared" si="772"/>
        <v>0</v>
      </c>
      <c r="Y9351" s="1069">
        <f>[5]building!Y9342</f>
        <v>0</v>
      </c>
      <c r="Z9351" s="749">
        <f t="shared" si="773"/>
        <v>0</v>
      </c>
      <c r="AA9351" s="1071"/>
      <c r="AB9351" s="1071"/>
    </row>
    <row r="9352" spans="23:28" ht="70.5" customHeight="1">
      <c r="W9352" s="829">
        <f t="shared" si="771"/>
        <v>0</v>
      </c>
      <c r="X9352" s="828">
        <f t="shared" si="772"/>
        <v>0</v>
      </c>
      <c r="Y9352" s="1069">
        <f>[5]building!Y9343</f>
        <v>0</v>
      </c>
      <c r="Z9352" s="749">
        <f t="shared" si="773"/>
        <v>0</v>
      </c>
      <c r="AA9352" s="1071"/>
      <c r="AB9352" s="1071"/>
    </row>
    <row r="9353" spans="23:28" ht="70.5" customHeight="1">
      <c r="W9353" s="829">
        <f t="shared" si="771"/>
        <v>0</v>
      </c>
      <c r="X9353" s="828">
        <f t="shared" si="772"/>
        <v>0</v>
      </c>
      <c r="Y9353" s="1069">
        <f>[5]building!Y9344</f>
        <v>0</v>
      </c>
      <c r="Z9353" s="749">
        <f t="shared" si="773"/>
        <v>0</v>
      </c>
      <c r="AA9353" s="1071"/>
      <c r="AB9353" s="1071"/>
    </row>
    <row r="9354" spans="23:28" ht="70.5" customHeight="1">
      <c r="W9354" s="829">
        <f t="shared" si="771"/>
        <v>0</v>
      </c>
      <c r="X9354" s="828">
        <f t="shared" si="772"/>
        <v>0</v>
      </c>
      <c r="Y9354" s="1069">
        <f>[5]building!Y9345</f>
        <v>0</v>
      </c>
      <c r="Z9354" s="749">
        <f t="shared" si="773"/>
        <v>0</v>
      </c>
      <c r="AA9354" s="1071"/>
      <c r="AB9354" s="1071"/>
    </row>
    <row r="9355" spans="23:28" ht="70.5" customHeight="1">
      <c r="W9355" s="829">
        <f t="shared" si="771"/>
        <v>0</v>
      </c>
      <c r="X9355" s="828">
        <f t="shared" si="772"/>
        <v>0</v>
      </c>
      <c r="Y9355" s="1069">
        <f>[5]building!Y9346</f>
        <v>0</v>
      </c>
      <c r="Z9355" s="749">
        <f t="shared" si="773"/>
        <v>0</v>
      </c>
      <c r="AA9355" s="1071"/>
      <c r="AB9355" s="1071"/>
    </row>
    <row r="9356" spans="23:28" ht="70.5" customHeight="1">
      <c r="W9356" s="829">
        <f t="shared" si="771"/>
        <v>0</v>
      </c>
      <c r="X9356" s="828">
        <f t="shared" si="772"/>
        <v>0</v>
      </c>
      <c r="Y9356" s="1069">
        <f>[5]building!Y9347</f>
        <v>0</v>
      </c>
      <c r="Z9356" s="749">
        <f t="shared" si="773"/>
        <v>0</v>
      </c>
      <c r="AA9356" s="1071"/>
      <c r="AB9356" s="1071"/>
    </row>
    <row r="9357" spans="23:28" ht="70.5" customHeight="1">
      <c r="W9357" s="829">
        <f t="shared" si="771"/>
        <v>0</v>
      </c>
      <c r="X9357" s="828">
        <f t="shared" si="772"/>
        <v>0</v>
      </c>
      <c r="Y9357" s="1069">
        <f>[5]building!Y9348</f>
        <v>0</v>
      </c>
      <c r="Z9357" s="749">
        <f t="shared" si="773"/>
        <v>0</v>
      </c>
      <c r="AA9357" s="1071"/>
      <c r="AB9357" s="1071"/>
    </row>
    <row r="9358" spans="23:28" ht="70.5" customHeight="1">
      <c r="W9358" s="829">
        <f t="shared" si="771"/>
        <v>0</v>
      </c>
      <c r="X9358" s="828">
        <f t="shared" si="772"/>
        <v>0</v>
      </c>
      <c r="Y9358" s="1069">
        <f>[5]building!Y9349</f>
        <v>0</v>
      </c>
      <c r="Z9358" s="749">
        <f t="shared" si="773"/>
        <v>0</v>
      </c>
      <c r="AA9358" s="1071"/>
      <c r="AB9358" s="1071"/>
    </row>
    <row r="9359" spans="23:28" ht="70.5" customHeight="1">
      <c r="W9359" s="829">
        <f t="shared" si="771"/>
        <v>0</v>
      </c>
      <c r="X9359" s="828">
        <f t="shared" si="772"/>
        <v>0</v>
      </c>
      <c r="Y9359" s="1069">
        <f>[5]building!Y9350</f>
        <v>0</v>
      </c>
      <c r="Z9359" s="749">
        <f t="shared" si="773"/>
        <v>0</v>
      </c>
      <c r="AA9359" s="1071"/>
      <c r="AB9359" s="1071"/>
    </row>
    <row r="9360" spans="23:28" ht="70.5" customHeight="1">
      <c r="W9360" s="829">
        <f t="shared" si="771"/>
        <v>0</v>
      </c>
      <c r="X9360" s="828">
        <f t="shared" si="772"/>
        <v>0</v>
      </c>
      <c r="Y9360" s="1069">
        <f>[5]building!Y9351</f>
        <v>0</v>
      </c>
      <c r="Z9360" s="749">
        <f t="shared" si="773"/>
        <v>0</v>
      </c>
      <c r="AA9360" s="1071"/>
      <c r="AB9360" s="1071"/>
    </row>
    <row r="9361" spans="23:28" ht="70.5" customHeight="1">
      <c r="W9361" s="829">
        <f t="shared" si="771"/>
        <v>0</v>
      </c>
      <c r="X9361" s="828">
        <f t="shared" si="772"/>
        <v>0</v>
      </c>
      <c r="Y9361" s="1069">
        <f>[5]building!Y9352</f>
        <v>0</v>
      </c>
      <c r="Z9361" s="749">
        <f t="shared" si="773"/>
        <v>0</v>
      </c>
      <c r="AA9361" s="1071"/>
      <c r="AB9361" s="1071"/>
    </row>
    <row r="9362" spans="23:28" ht="70.5" customHeight="1">
      <c r="W9362" s="829">
        <f t="shared" si="771"/>
        <v>0</v>
      </c>
      <c r="X9362" s="828">
        <f t="shared" si="772"/>
        <v>0</v>
      </c>
      <c r="Y9362" s="1069">
        <f>[5]building!Y9353</f>
        <v>0</v>
      </c>
      <c r="Z9362" s="749">
        <f t="shared" si="773"/>
        <v>0</v>
      </c>
      <c r="AA9362" s="1071"/>
      <c r="AB9362" s="1071"/>
    </row>
    <row r="9363" spans="23:28" ht="70.5" customHeight="1">
      <c r="W9363" s="829">
        <f t="shared" si="771"/>
        <v>0</v>
      </c>
      <c r="X9363" s="828">
        <f t="shared" si="772"/>
        <v>0</v>
      </c>
      <c r="Y9363" s="1069">
        <f>[5]building!Y9354</f>
        <v>0</v>
      </c>
      <c r="Z9363" s="749">
        <f t="shared" si="773"/>
        <v>0</v>
      </c>
      <c r="AA9363" s="1071"/>
      <c r="AB9363" s="1071"/>
    </row>
    <row r="9364" spans="23:28" ht="70.5" customHeight="1">
      <c r="W9364" s="829">
        <f t="shared" si="771"/>
        <v>0</v>
      </c>
      <c r="X9364" s="828">
        <f t="shared" si="772"/>
        <v>0</v>
      </c>
      <c r="Y9364" s="1069">
        <f>[5]building!Y9355</f>
        <v>0</v>
      </c>
      <c r="Z9364" s="749">
        <f t="shared" si="773"/>
        <v>0</v>
      </c>
      <c r="AA9364" s="1071"/>
      <c r="AB9364" s="1071"/>
    </row>
    <row r="9365" spans="23:28" ht="70.5" customHeight="1">
      <c r="W9365" s="829">
        <f t="shared" si="771"/>
        <v>0</v>
      </c>
      <c r="X9365" s="828">
        <f t="shared" si="772"/>
        <v>0</v>
      </c>
      <c r="Y9365" s="1069">
        <f>[5]building!Y9356</f>
        <v>0</v>
      </c>
      <c r="Z9365" s="749">
        <f t="shared" si="773"/>
        <v>0</v>
      </c>
      <c r="AA9365" s="1071"/>
      <c r="AB9365" s="1071"/>
    </row>
    <row r="9366" spans="23:28" ht="70.5" customHeight="1">
      <c r="W9366" s="829">
        <f t="shared" si="771"/>
        <v>0</v>
      </c>
      <c r="X9366" s="828">
        <f t="shared" si="772"/>
        <v>0</v>
      </c>
      <c r="Y9366" s="1069">
        <f>[5]building!Y9357</f>
        <v>0</v>
      </c>
      <c r="Z9366" s="749">
        <f t="shared" si="773"/>
        <v>0</v>
      </c>
      <c r="AA9366" s="1071"/>
      <c r="AB9366" s="1071"/>
    </row>
    <row r="9367" spans="23:28" ht="70.5" customHeight="1">
      <c r="W9367" s="829">
        <f t="shared" si="771"/>
        <v>0</v>
      </c>
      <c r="X9367" s="828">
        <f t="shared" si="772"/>
        <v>0</v>
      </c>
      <c r="Y9367" s="1069">
        <f>[5]building!Y9358</f>
        <v>0</v>
      </c>
      <c r="Z9367" s="749">
        <f t="shared" si="773"/>
        <v>0</v>
      </c>
      <c r="AA9367" s="1071"/>
      <c r="AB9367" s="1071"/>
    </row>
    <row r="9368" spans="23:28" ht="70.5" customHeight="1">
      <c r="W9368" s="829">
        <f t="shared" si="771"/>
        <v>0</v>
      </c>
      <c r="X9368" s="828">
        <f t="shared" si="772"/>
        <v>0</v>
      </c>
      <c r="Y9368" s="1069">
        <f>[5]building!Y9359</f>
        <v>0</v>
      </c>
      <c r="Z9368" s="749">
        <f t="shared" si="773"/>
        <v>0</v>
      </c>
      <c r="AA9368" s="1071"/>
      <c r="AB9368" s="1071"/>
    </row>
    <row r="9369" spans="23:28" ht="70.5" customHeight="1">
      <c r="W9369" s="829">
        <f t="shared" si="771"/>
        <v>0</v>
      </c>
      <c r="X9369" s="828">
        <f t="shared" si="772"/>
        <v>0</v>
      </c>
      <c r="Y9369" s="1069">
        <f>[5]building!Y9360</f>
        <v>0</v>
      </c>
      <c r="Z9369" s="749">
        <f t="shared" si="773"/>
        <v>0</v>
      </c>
      <c r="AA9369" s="1071"/>
      <c r="AB9369" s="1071"/>
    </row>
    <row r="9370" spans="23:28" ht="70.5" customHeight="1">
      <c r="W9370" s="829">
        <f t="shared" si="771"/>
        <v>0</v>
      </c>
      <c r="X9370" s="828">
        <f t="shared" si="772"/>
        <v>0</v>
      </c>
      <c r="Y9370" s="1069">
        <f>[5]building!Y9361</f>
        <v>0</v>
      </c>
      <c r="Z9370" s="749">
        <f t="shared" si="773"/>
        <v>0</v>
      </c>
      <c r="AA9370" s="1071"/>
      <c r="AB9370" s="1071"/>
    </row>
    <row r="9371" spans="23:28" ht="70.5" customHeight="1">
      <c r="W9371" s="829">
        <f t="shared" si="771"/>
        <v>0</v>
      </c>
      <c r="X9371" s="828">
        <f t="shared" si="772"/>
        <v>0</v>
      </c>
      <c r="Y9371" s="1069">
        <f>[5]building!Y9362</f>
        <v>0</v>
      </c>
      <c r="Z9371" s="749">
        <f t="shared" si="773"/>
        <v>0</v>
      </c>
      <c r="AA9371" s="1071"/>
      <c r="AB9371" s="1071"/>
    </row>
    <row r="9372" spans="23:28" ht="70.5" customHeight="1">
      <c r="W9372" s="829">
        <f t="shared" si="771"/>
        <v>0</v>
      </c>
      <c r="X9372" s="828">
        <f t="shared" si="772"/>
        <v>0</v>
      </c>
      <c r="Y9372" s="1069">
        <f>[5]building!Y9363</f>
        <v>0</v>
      </c>
      <c r="Z9372" s="749">
        <f t="shared" si="773"/>
        <v>0</v>
      </c>
      <c r="AA9372" s="1071"/>
      <c r="AB9372" s="1071"/>
    </row>
    <row r="9373" spans="23:28" ht="70.5" customHeight="1">
      <c r="W9373" s="829">
        <f t="shared" si="771"/>
        <v>0</v>
      </c>
      <c r="X9373" s="828">
        <f t="shared" si="772"/>
        <v>0</v>
      </c>
      <c r="Y9373" s="1069">
        <f>[5]building!Y9364</f>
        <v>0</v>
      </c>
      <c r="Z9373" s="749">
        <f t="shared" si="773"/>
        <v>0</v>
      </c>
      <c r="AA9373" s="1071"/>
      <c r="AB9373" s="1071"/>
    </row>
    <row r="9374" spans="23:28" ht="70.5" customHeight="1">
      <c r="W9374" s="829">
        <f t="shared" ref="W9374:W9437" si="774">G9374+I9374+K9374+M9374+O9374+Q9374+S9374+U9374</f>
        <v>0</v>
      </c>
      <c r="X9374" s="828">
        <f t="shared" ref="X9374:X9437" si="775">W9374*C9374</f>
        <v>0</v>
      </c>
      <c r="Y9374" s="1069">
        <f>[5]building!Y9365</f>
        <v>0</v>
      </c>
      <c r="Z9374" s="749">
        <f t="shared" ref="Z9374:Z9437" si="776">Y9374*C9374</f>
        <v>0</v>
      </c>
      <c r="AA9374" s="1071"/>
      <c r="AB9374" s="1071"/>
    </row>
    <row r="9375" spans="23:28" ht="70.5" customHeight="1">
      <c r="W9375" s="829">
        <f t="shared" si="774"/>
        <v>0</v>
      </c>
      <c r="X9375" s="828">
        <f t="shared" si="775"/>
        <v>0</v>
      </c>
      <c r="Y9375" s="1069">
        <f>[5]building!Y9366</f>
        <v>0</v>
      </c>
      <c r="Z9375" s="749">
        <f t="shared" si="776"/>
        <v>0</v>
      </c>
      <c r="AA9375" s="1071"/>
      <c r="AB9375" s="1071"/>
    </row>
    <row r="9376" spans="23:28" ht="70.5" customHeight="1">
      <c r="W9376" s="829">
        <f t="shared" si="774"/>
        <v>0</v>
      </c>
      <c r="X9376" s="828">
        <f t="shared" si="775"/>
        <v>0</v>
      </c>
      <c r="Y9376" s="1069">
        <f>[5]building!Y9367</f>
        <v>0</v>
      </c>
      <c r="Z9376" s="749">
        <f t="shared" si="776"/>
        <v>0</v>
      </c>
      <c r="AA9376" s="1071"/>
      <c r="AB9376" s="1071"/>
    </row>
    <row r="9377" spans="23:28" ht="70.5" customHeight="1">
      <c r="W9377" s="829">
        <f t="shared" si="774"/>
        <v>0</v>
      </c>
      <c r="X9377" s="828">
        <f t="shared" si="775"/>
        <v>0</v>
      </c>
      <c r="Y9377" s="1069">
        <f>[5]building!Y9368</f>
        <v>0</v>
      </c>
      <c r="Z9377" s="749">
        <f t="shared" si="776"/>
        <v>0</v>
      </c>
      <c r="AA9377" s="1071"/>
      <c r="AB9377" s="1071"/>
    </row>
    <row r="9378" spans="23:28" ht="70.5" customHeight="1">
      <c r="W9378" s="829">
        <f t="shared" si="774"/>
        <v>0</v>
      </c>
      <c r="X9378" s="828">
        <f t="shared" si="775"/>
        <v>0</v>
      </c>
      <c r="Y9378" s="1069">
        <f>[5]building!Y9369</f>
        <v>0</v>
      </c>
      <c r="Z9378" s="749">
        <f t="shared" si="776"/>
        <v>0</v>
      </c>
      <c r="AA9378" s="1071"/>
      <c r="AB9378" s="1071"/>
    </row>
    <row r="9379" spans="23:28" ht="70.5" customHeight="1">
      <c r="W9379" s="829">
        <f t="shared" si="774"/>
        <v>0</v>
      </c>
      <c r="X9379" s="828">
        <f t="shared" si="775"/>
        <v>0</v>
      </c>
      <c r="Y9379" s="1069">
        <f>[5]building!Y9370</f>
        <v>0</v>
      </c>
      <c r="Z9379" s="749">
        <f t="shared" si="776"/>
        <v>0</v>
      </c>
      <c r="AA9379" s="1071"/>
      <c r="AB9379" s="1071"/>
    </row>
    <row r="9380" spans="23:28" ht="70.5" customHeight="1">
      <c r="W9380" s="829">
        <f t="shared" si="774"/>
        <v>0</v>
      </c>
      <c r="X9380" s="828">
        <f t="shared" si="775"/>
        <v>0</v>
      </c>
      <c r="Y9380" s="1069">
        <f>[5]building!Y9371</f>
        <v>0</v>
      </c>
      <c r="Z9380" s="749">
        <f t="shared" si="776"/>
        <v>0</v>
      </c>
      <c r="AA9380" s="1071"/>
      <c r="AB9380" s="1071"/>
    </row>
    <row r="9381" spans="23:28" ht="70.5" customHeight="1">
      <c r="W9381" s="829">
        <f t="shared" si="774"/>
        <v>0</v>
      </c>
      <c r="X9381" s="828">
        <f t="shared" si="775"/>
        <v>0</v>
      </c>
      <c r="Y9381" s="1069">
        <f>[5]building!Y9372</f>
        <v>0</v>
      </c>
      <c r="Z9381" s="749">
        <f t="shared" si="776"/>
        <v>0</v>
      </c>
      <c r="AA9381" s="1071"/>
      <c r="AB9381" s="1071"/>
    </row>
    <row r="9382" spans="23:28" ht="70.5" customHeight="1">
      <c r="W9382" s="829">
        <f t="shared" si="774"/>
        <v>0</v>
      </c>
      <c r="X9382" s="828">
        <f t="shared" si="775"/>
        <v>0</v>
      </c>
      <c r="Y9382" s="1069">
        <f>[5]building!Y9373</f>
        <v>0</v>
      </c>
      <c r="Z9382" s="749">
        <f t="shared" si="776"/>
        <v>0</v>
      </c>
      <c r="AA9382" s="1071"/>
      <c r="AB9382" s="1071"/>
    </row>
    <row r="9383" spans="23:28" ht="70.5" customHeight="1">
      <c r="W9383" s="829">
        <f t="shared" si="774"/>
        <v>0</v>
      </c>
      <c r="X9383" s="828">
        <f t="shared" si="775"/>
        <v>0</v>
      </c>
      <c r="Y9383" s="1069">
        <f>[5]building!Y9374</f>
        <v>0</v>
      </c>
      <c r="Z9383" s="749">
        <f t="shared" si="776"/>
        <v>0</v>
      </c>
      <c r="AA9383" s="1071"/>
      <c r="AB9383" s="1071"/>
    </row>
    <row r="9384" spans="23:28" ht="70.5" customHeight="1">
      <c r="W9384" s="829">
        <f t="shared" si="774"/>
        <v>0</v>
      </c>
      <c r="X9384" s="828">
        <f t="shared" si="775"/>
        <v>0</v>
      </c>
      <c r="Y9384" s="1069">
        <f>[5]building!Y9375</f>
        <v>0</v>
      </c>
      <c r="Z9384" s="749">
        <f t="shared" si="776"/>
        <v>0</v>
      </c>
      <c r="AA9384" s="1071"/>
      <c r="AB9384" s="1071"/>
    </row>
    <row r="9385" spans="23:28" ht="70.5" customHeight="1">
      <c r="W9385" s="829">
        <f t="shared" si="774"/>
        <v>0</v>
      </c>
      <c r="X9385" s="828">
        <f t="shared" si="775"/>
        <v>0</v>
      </c>
      <c r="Y9385" s="1069">
        <f>[5]building!Y9376</f>
        <v>0</v>
      </c>
      <c r="Z9385" s="749">
        <f t="shared" si="776"/>
        <v>0</v>
      </c>
      <c r="AA9385" s="1071"/>
      <c r="AB9385" s="1071"/>
    </row>
    <row r="9386" spans="23:28" ht="70.5" customHeight="1">
      <c r="W9386" s="829">
        <f t="shared" si="774"/>
        <v>0</v>
      </c>
      <c r="X9386" s="828">
        <f t="shared" si="775"/>
        <v>0</v>
      </c>
      <c r="Y9386" s="1069">
        <f>[5]building!Y9377</f>
        <v>0</v>
      </c>
      <c r="Z9386" s="749">
        <f t="shared" si="776"/>
        <v>0</v>
      </c>
      <c r="AA9386" s="1071"/>
      <c r="AB9386" s="1071"/>
    </row>
    <row r="9387" spans="23:28" ht="70.5" customHeight="1">
      <c r="W9387" s="829">
        <f t="shared" si="774"/>
        <v>0</v>
      </c>
      <c r="X9387" s="828">
        <f t="shared" si="775"/>
        <v>0</v>
      </c>
      <c r="Y9387" s="1069">
        <f>[5]building!Y9378</f>
        <v>0</v>
      </c>
      <c r="Z9387" s="749">
        <f t="shared" si="776"/>
        <v>0</v>
      </c>
      <c r="AA9387" s="1071"/>
      <c r="AB9387" s="1071"/>
    </row>
    <row r="9388" spans="23:28" ht="70.5" customHeight="1">
      <c r="W9388" s="829">
        <f t="shared" si="774"/>
        <v>0</v>
      </c>
      <c r="X9388" s="828">
        <f t="shared" si="775"/>
        <v>0</v>
      </c>
      <c r="Y9388" s="1069">
        <f>[5]building!Y9379</f>
        <v>0</v>
      </c>
      <c r="Z9388" s="749">
        <f t="shared" si="776"/>
        <v>0</v>
      </c>
      <c r="AA9388" s="1071"/>
      <c r="AB9388" s="1071"/>
    </row>
    <row r="9389" spans="23:28" ht="70.5" customHeight="1">
      <c r="W9389" s="829">
        <f t="shared" si="774"/>
        <v>0</v>
      </c>
      <c r="X9389" s="828">
        <f t="shared" si="775"/>
        <v>0</v>
      </c>
      <c r="Y9389" s="1069">
        <f>[5]building!Y9380</f>
        <v>0</v>
      </c>
      <c r="Z9389" s="749">
        <f t="shared" si="776"/>
        <v>0</v>
      </c>
      <c r="AA9389" s="1071"/>
      <c r="AB9389" s="1071"/>
    </row>
    <row r="9390" spans="23:28" ht="70.5" customHeight="1">
      <c r="W9390" s="829">
        <f t="shared" si="774"/>
        <v>0</v>
      </c>
      <c r="X9390" s="828">
        <f t="shared" si="775"/>
        <v>0</v>
      </c>
      <c r="Y9390" s="1069">
        <f>[5]building!Y9381</f>
        <v>0</v>
      </c>
      <c r="Z9390" s="749">
        <f t="shared" si="776"/>
        <v>0</v>
      </c>
      <c r="AA9390" s="1071"/>
      <c r="AB9390" s="1071"/>
    </row>
    <row r="9391" spans="23:28" ht="70.5" customHeight="1">
      <c r="W9391" s="829">
        <f t="shared" si="774"/>
        <v>0</v>
      </c>
      <c r="X9391" s="828">
        <f t="shared" si="775"/>
        <v>0</v>
      </c>
      <c r="Y9391" s="1069">
        <f>[5]building!Y9382</f>
        <v>0</v>
      </c>
      <c r="Z9391" s="749">
        <f t="shared" si="776"/>
        <v>0</v>
      </c>
      <c r="AA9391" s="1071"/>
      <c r="AB9391" s="1071"/>
    </row>
    <row r="9392" spans="23:28" ht="70.5" customHeight="1">
      <c r="W9392" s="829">
        <f t="shared" si="774"/>
        <v>0</v>
      </c>
      <c r="X9392" s="828">
        <f t="shared" si="775"/>
        <v>0</v>
      </c>
      <c r="Y9392" s="1069">
        <f>[5]building!Y9383</f>
        <v>0</v>
      </c>
      <c r="Z9392" s="749">
        <f t="shared" si="776"/>
        <v>0</v>
      </c>
      <c r="AA9392" s="1071"/>
      <c r="AB9392" s="1071"/>
    </row>
    <row r="9393" spans="23:28" ht="70.5" customHeight="1">
      <c r="W9393" s="829">
        <f t="shared" si="774"/>
        <v>0</v>
      </c>
      <c r="X9393" s="828">
        <f t="shared" si="775"/>
        <v>0</v>
      </c>
      <c r="Y9393" s="1069">
        <f>[5]building!Y9384</f>
        <v>0</v>
      </c>
      <c r="Z9393" s="749">
        <f t="shared" si="776"/>
        <v>0</v>
      </c>
      <c r="AA9393" s="1071"/>
      <c r="AB9393" s="1071"/>
    </row>
    <row r="9394" spans="23:28" ht="70.5" customHeight="1">
      <c r="W9394" s="829">
        <f t="shared" si="774"/>
        <v>0</v>
      </c>
      <c r="X9394" s="828">
        <f t="shared" si="775"/>
        <v>0</v>
      </c>
      <c r="Y9394" s="1069">
        <f>[5]building!Y9385</f>
        <v>0</v>
      </c>
      <c r="Z9394" s="749">
        <f t="shared" si="776"/>
        <v>0</v>
      </c>
      <c r="AA9394" s="1071"/>
      <c r="AB9394" s="1071"/>
    </row>
    <row r="9395" spans="23:28" ht="70.5" customHeight="1">
      <c r="W9395" s="829">
        <f t="shared" si="774"/>
        <v>0</v>
      </c>
      <c r="X9395" s="828">
        <f t="shared" si="775"/>
        <v>0</v>
      </c>
      <c r="Y9395" s="1069">
        <f>[5]building!Y9386</f>
        <v>0</v>
      </c>
      <c r="Z9395" s="749">
        <f t="shared" si="776"/>
        <v>0</v>
      </c>
      <c r="AA9395" s="1071"/>
      <c r="AB9395" s="1071"/>
    </row>
    <row r="9396" spans="23:28" ht="70.5" customHeight="1">
      <c r="W9396" s="829">
        <f t="shared" si="774"/>
        <v>0</v>
      </c>
      <c r="X9396" s="828">
        <f t="shared" si="775"/>
        <v>0</v>
      </c>
      <c r="Y9396" s="1069">
        <f>[5]building!Y9387</f>
        <v>0</v>
      </c>
      <c r="Z9396" s="749">
        <f t="shared" si="776"/>
        <v>0</v>
      </c>
      <c r="AA9396" s="1071"/>
      <c r="AB9396" s="1071"/>
    </row>
    <row r="9397" spans="23:28" ht="70.5" customHeight="1">
      <c r="W9397" s="829">
        <f t="shared" si="774"/>
        <v>0</v>
      </c>
      <c r="X9397" s="828">
        <f t="shared" si="775"/>
        <v>0</v>
      </c>
      <c r="Y9397" s="1069">
        <f>[5]building!Y9388</f>
        <v>0</v>
      </c>
      <c r="Z9397" s="749">
        <f t="shared" si="776"/>
        <v>0</v>
      </c>
      <c r="AA9397" s="1071"/>
      <c r="AB9397" s="1071"/>
    </row>
    <row r="9398" spans="23:28" ht="70.5" customHeight="1">
      <c r="W9398" s="829">
        <f t="shared" si="774"/>
        <v>0</v>
      </c>
      <c r="X9398" s="828">
        <f t="shared" si="775"/>
        <v>0</v>
      </c>
      <c r="Y9398" s="1069">
        <f>[5]building!Y9389</f>
        <v>0</v>
      </c>
      <c r="Z9398" s="749">
        <f t="shared" si="776"/>
        <v>0</v>
      </c>
      <c r="AA9398" s="1071"/>
      <c r="AB9398" s="1071"/>
    </row>
    <row r="9399" spans="23:28" ht="70.5" customHeight="1">
      <c r="W9399" s="829">
        <f t="shared" si="774"/>
        <v>0</v>
      </c>
      <c r="X9399" s="828">
        <f t="shared" si="775"/>
        <v>0</v>
      </c>
      <c r="Y9399" s="1069">
        <f>[5]building!Y9390</f>
        <v>0</v>
      </c>
      <c r="Z9399" s="749">
        <f t="shared" si="776"/>
        <v>0</v>
      </c>
      <c r="AA9399" s="1071"/>
      <c r="AB9399" s="1071"/>
    </row>
    <row r="9400" spans="23:28" ht="70.5" customHeight="1">
      <c r="W9400" s="829">
        <f t="shared" si="774"/>
        <v>0</v>
      </c>
      <c r="X9400" s="828">
        <f t="shared" si="775"/>
        <v>0</v>
      </c>
      <c r="Y9400" s="1069">
        <f>[5]building!Y9391</f>
        <v>0</v>
      </c>
      <c r="Z9400" s="749">
        <f t="shared" si="776"/>
        <v>0</v>
      </c>
      <c r="AA9400" s="1071"/>
      <c r="AB9400" s="1071"/>
    </row>
    <row r="9401" spans="23:28" ht="70.5" customHeight="1">
      <c r="W9401" s="829">
        <f t="shared" si="774"/>
        <v>0</v>
      </c>
      <c r="X9401" s="828">
        <f t="shared" si="775"/>
        <v>0</v>
      </c>
      <c r="Y9401" s="1069">
        <f>[5]building!Y9392</f>
        <v>0</v>
      </c>
      <c r="Z9401" s="749">
        <f t="shared" si="776"/>
        <v>0</v>
      </c>
      <c r="AA9401" s="1071"/>
      <c r="AB9401" s="1071"/>
    </row>
    <row r="9402" spans="23:28" ht="70.5" customHeight="1">
      <c r="W9402" s="829">
        <f t="shared" si="774"/>
        <v>0</v>
      </c>
      <c r="X9402" s="828">
        <f t="shared" si="775"/>
        <v>0</v>
      </c>
      <c r="Y9402" s="1069">
        <f>[5]building!Y9393</f>
        <v>0</v>
      </c>
      <c r="Z9402" s="749">
        <f t="shared" si="776"/>
        <v>0</v>
      </c>
      <c r="AA9402" s="1071"/>
      <c r="AB9402" s="1071"/>
    </row>
    <row r="9403" spans="23:28" ht="70.5" customHeight="1">
      <c r="W9403" s="829">
        <f t="shared" si="774"/>
        <v>0</v>
      </c>
      <c r="X9403" s="828">
        <f t="shared" si="775"/>
        <v>0</v>
      </c>
      <c r="Y9403" s="1069">
        <f>[5]building!Y9394</f>
        <v>0</v>
      </c>
      <c r="Z9403" s="749">
        <f t="shared" si="776"/>
        <v>0</v>
      </c>
      <c r="AA9403" s="1071"/>
      <c r="AB9403" s="1071"/>
    </row>
    <row r="9404" spans="23:28" ht="70.5" customHeight="1">
      <c r="W9404" s="829">
        <f t="shared" si="774"/>
        <v>0</v>
      </c>
      <c r="X9404" s="828">
        <f t="shared" si="775"/>
        <v>0</v>
      </c>
      <c r="Y9404" s="1069">
        <f>[5]building!Y9395</f>
        <v>0</v>
      </c>
      <c r="Z9404" s="749">
        <f t="shared" si="776"/>
        <v>0</v>
      </c>
      <c r="AA9404" s="1071"/>
      <c r="AB9404" s="1071"/>
    </row>
    <row r="9405" spans="23:28" ht="70.5" customHeight="1">
      <c r="W9405" s="829">
        <f t="shared" si="774"/>
        <v>0</v>
      </c>
      <c r="X9405" s="828">
        <f t="shared" si="775"/>
        <v>0</v>
      </c>
      <c r="Y9405" s="1069">
        <f>[5]building!Y9396</f>
        <v>0</v>
      </c>
      <c r="Z9405" s="749">
        <f t="shared" si="776"/>
        <v>0</v>
      </c>
      <c r="AA9405" s="1071"/>
      <c r="AB9405" s="1071"/>
    </row>
    <row r="9406" spans="23:28" ht="70.5" customHeight="1">
      <c r="W9406" s="829">
        <f t="shared" si="774"/>
        <v>0</v>
      </c>
      <c r="X9406" s="828">
        <f t="shared" si="775"/>
        <v>0</v>
      </c>
      <c r="Y9406" s="1069">
        <f>[5]building!Y9397</f>
        <v>0</v>
      </c>
      <c r="Z9406" s="749">
        <f t="shared" si="776"/>
        <v>0</v>
      </c>
      <c r="AA9406" s="1071"/>
      <c r="AB9406" s="1071"/>
    </row>
    <row r="9407" spans="23:28" ht="70.5" customHeight="1">
      <c r="W9407" s="829">
        <f t="shared" si="774"/>
        <v>0</v>
      </c>
      <c r="X9407" s="828">
        <f t="shared" si="775"/>
        <v>0</v>
      </c>
      <c r="Y9407" s="1069">
        <f>[5]building!Y9398</f>
        <v>0</v>
      </c>
      <c r="Z9407" s="749">
        <f t="shared" si="776"/>
        <v>0</v>
      </c>
      <c r="AA9407" s="1071"/>
      <c r="AB9407" s="1071"/>
    </row>
    <row r="9408" spans="23:28" ht="70.5" customHeight="1">
      <c r="W9408" s="829">
        <f t="shared" si="774"/>
        <v>0</v>
      </c>
      <c r="X9408" s="828">
        <f t="shared" si="775"/>
        <v>0</v>
      </c>
      <c r="Y9408" s="1069">
        <f>[5]building!Y9399</f>
        <v>0</v>
      </c>
      <c r="Z9408" s="749">
        <f t="shared" si="776"/>
        <v>0</v>
      </c>
      <c r="AA9408" s="1071"/>
      <c r="AB9408" s="1071"/>
    </row>
    <row r="9409" spans="23:28" ht="70.5" customHeight="1">
      <c r="W9409" s="829">
        <f t="shared" si="774"/>
        <v>0</v>
      </c>
      <c r="X9409" s="828">
        <f t="shared" si="775"/>
        <v>0</v>
      </c>
      <c r="Y9409" s="1069">
        <f>[5]building!Y9400</f>
        <v>0</v>
      </c>
      <c r="Z9409" s="749">
        <f t="shared" si="776"/>
        <v>0</v>
      </c>
      <c r="AA9409" s="1071"/>
      <c r="AB9409" s="1071"/>
    </row>
    <row r="9410" spans="23:28" ht="70.5" customHeight="1">
      <c r="W9410" s="829">
        <f t="shared" si="774"/>
        <v>0</v>
      </c>
      <c r="X9410" s="828">
        <f t="shared" si="775"/>
        <v>0</v>
      </c>
      <c r="Y9410" s="1069">
        <f>[5]building!Y9401</f>
        <v>0</v>
      </c>
      <c r="Z9410" s="749">
        <f t="shared" si="776"/>
        <v>0</v>
      </c>
      <c r="AA9410" s="1071"/>
      <c r="AB9410" s="1071"/>
    </row>
    <row r="9411" spans="23:28" ht="70.5" customHeight="1">
      <c r="W9411" s="829">
        <f t="shared" si="774"/>
        <v>0</v>
      </c>
      <c r="X9411" s="828">
        <f t="shared" si="775"/>
        <v>0</v>
      </c>
      <c r="Y9411" s="1069">
        <f>[5]building!Y9402</f>
        <v>0</v>
      </c>
      <c r="Z9411" s="749">
        <f t="shared" si="776"/>
        <v>0</v>
      </c>
      <c r="AA9411" s="1071"/>
      <c r="AB9411" s="1071"/>
    </row>
    <row r="9412" spans="23:28" ht="70.5" customHeight="1">
      <c r="W9412" s="829">
        <f t="shared" si="774"/>
        <v>0</v>
      </c>
      <c r="X9412" s="828">
        <f t="shared" si="775"/>
        <v>0</v>
      </c>
      <c r="Y9412" s="1069">
        <f>[5]building!Y9403</f>
        <v>0</v>
      </c>
      <c r="Z9412" s="749">
        <f t="shared" si="776"/>
        <v>0</v>
      </c>
      <c r="AA9412" s="1071"/>
      <c r="AB9412" s="1071"/>
    </row>
    <row r="9413" spans="23:28" ht="70.5" customHeight="1">
      <c r="W9413" s="829">
        <f t="shared" si="774"/>
        <v>0</v>
      </c>
      <c r="X9413" s="828">
        <f t="shared" si="775"/>
        <v>0</v>
      </c>
      <c r="Y9413" s="1069">
        <f>[5]building!Y9404</f>
        <v>0</v>
      </c>
      <c r="Z9413" s="749">
        <f t="shared" si="776"/>
        <v>0</v>
      </c>
      <c r="AA9413" s="1071"/>
      <c r="AB9413" s="1071"/>
    </row>
    <row r="9414" spans="23:28" ht="70.5" customHeight="1">
      <c r="W9414" s="829">
        <f t="shared" si="774"/>
        <v>0</v>
      </c>
      <c r="X9414" s="828">
        <f t="shared" si="775"/>
        <v>0</v>
      </c>
      <c r="Y9414" s="1069">
        <f>[5]building!Y9405</f>
        <v>0</v>
      </c>
      <c r="Z9414" s="749">
        <f t="shared" si="776"/>
        <v>0</v>
      </c>
      <c r="AA9414" s="1071"/>
      <c r="AB9414" s="1071"/>
    </row>
    <row r="9415" spans="23:28" ht="70.5" customHeight="1">
      <c r="W9415" s="829">
        <f t="shared" si="774"/>
        <v>0</v>
      </c>
      <c r="X9415" s="828">
        <f t="shared" si="775"/>
        <v>0</v>
      </c>
      <c r="Y9415" s="1069">
        <f>[5]building!Y9406</f>
        <v>0</v>
      </c>
      <c r="Z9415" s="749">
        <f t="shared" si="776"/>
        <v>0</v>
      </c>
      <c r="AA9415" s="1071"/>
      <c r="AB9415" s="1071"/>
    </row>
    <row r="9416" spans="23:28" ht="70.5" customHeight="1">
      <c r="W9416" s="829">
        <f t="shared" si="774"/>
        <v>0</v>
      </c>
      <c r="X9416" s="828">
        <f t="shared" si="775"/>
        <v>0</v>
      </c>
      <c r="Y9416" s="1069">
        <f>[5]building!Y9407</f>
        <v>0</v>
      </c>
      <c r="Z9416" s="749">
        <f t="shared" si="776"/>
        <v>0</v>
      </c>
      <c r="AA9416" s="1071"/>
      <c r="AB9416" s="1071"/>
    </row>
    <row r="9417" spans="23:28" ht="70.5" customHeight="1">
      <c r="W9417" s="829">
        <f t="shared" si="774"/>
        <v>0</v>
      </c>
      <c r="X9417" s="828">
        <f t="shared" si="775"/>
        <v>0</v>
      </c>
      <c r="Y9417" s="1069">
        <f>[5]building!Y9408</f>
        <v>0</v>
      </c>
      <c r="Z9417" s="749">
        <f t="shared" si="776"/>
        <v>0</v>
      </c>
      <c r="AA9417" s="1071"/>
      <c r="AB9417" s="1071"/>
    </row>
    <row r="9418" spans="23:28" ht="70.5" customHeight="1">
      <c r="W9418" s="829">
        <f t="shared" si="774"/>
        <v>0</v>
      </c>
      <c r="X9418" s="828">
        <f t="shared" si="775"/>
        <v>0</v>
      </c>
      <c r="Y9418" s="1069">
        <f>[5]building!Y9409</f>
        <v>0</v>
      </c>
      <c r="Z9418" s="749">
        <f t="shared" si="776"/>
        <v>0</v>
      </c>
      <c r="AA9418" s="1071"/>
      <c r="AB9418" s="1071"/>
    </row>
    <row r="9419" spans="23:28" ht="70.5" customHeight="1">
      <c r="W9419" s="829">
        <f t="shared" si="774"/>
        <v>0</v>
      </c>
      <c r="X9419" s="828">
        <f t="shared" si="775"/>
        <v>0</v>
      </c>
      <c r="Y9419" s="1069">
        <f>[5]building!Y9410</f>
        <v>0</v>
      </c>
      <c r="Z9419" s="749">
        <f t="shared" si="776"/>
        <v>0</v>
      </c>
      <c r="AA9419" s="1071"/>
      <c r="AB9419" s="1071"/>
    </row>
    <row r="9420" spans="23:28" ht="70.5" customHeight="1">
      <c r="W9420" s="829">
        <f t="shared" si="774"/>
        <v>0</v>
      </c>
      <c r="X9420" s="828">
        <f t="shared" si="775"/>
        <v>0</v>
      </c>
      <c r="Y9420" s="1069">
        <f>[5]building!Y9411</f>
        <v>0</v>
      </c>
      <c r="Z9420" s="749">
        <f t="shared" si="776"/>
        <v>0</v>
      </c>
      <c r="AA9420" s="1071"/>
      <c r="AB9420" s="1071"/>
    </row>
    <row r="9421" spans="23:28" ht="70.5" customHeight="1">
      <c r="W9421" s="829">
        <f t="shared" si="774"/>
        <v>0</v>
      </c>
      <c r="X9421" s="828">
        <f t="shared" si="775"/>
        <v>0</v>
      </c>
      <c r="Y9421" s="1069">
        <f>[5]building!Y9412</f>
        <v>0</v>
      </c>
      <c r="Z9421" s="749">
        <f t="shared" si="776"/>
        <v>0</v>
      </c>
      <c r="AA9421" s="1071"/>
      <c r="AB9421" s="1071"/>
    </row>
    <row r="9422" spans="23:28" ht="70.5" customHeight="1">
      <c r="W9422" s="829">
        <f t="shared" si="774"/>
        <v>0</v>
      </c>
      <c r="X9422" s="828">
        <f t="shared" si="775"/>
        <v>0</v>
      </c>
      <c r="Y9422" s="1069">
        <f>[5]building!Y9413</f>
        <v>0</v>
      </c>
      <c r="Z9422" s="749">
        <f t="shared" si="776"/>
        <v>0</v>
      </c>
      <c r="AA9422" s="1071"/>
      <c r="AB9422" s="1071"/>
    </row>
    <row r="9423" spans="23:28" ht="70.5" customHeight="1">
      <c r="W9423" s="829">
        <f t="shared" si="774"/>
        <v>0</v>
      </c>
      <c r="X9423" s="828">
        <f t="shared" si="775"/>
        <v>0</v>
      </c>
      <c r="Y9423" s="1069">
        <f>[5]building!Y9414</f>
        <v>0</v>
      </c>
      <c r="Z9423" s="749">
        <f t="shared" si="776"/>
        <v>0</v>
      </c>
      <c r="AA9423" s="1071"/>
      <c r="AB9423" s="1071"/>
    </row>
    <row r="9424" spans="23:28" ht="70.5" customHeight="1">
      <c r="W9424" s="829">
        <f t="shared" si="774"/>
        <v>0</v>
      </c>
      <c r="X9424" s="828">
        <f t="shared" si="775"/>
        <v>0</v>
      </c>
      <c r="Y9424" s="1069">
        <f>[5]building!Y9415</f>
        <v>0</v>
      </c>
      <c r="Z9424" s="749">
        <f t="shared" si="776"/>
        <v>0</v>
      </c>
      <c r="AA9424" s="1071"/>
      <c r="AB9424" s="1071"/>
    </row>
    <row r="9425" spans="23:28" ht="70.5" customHeight="1">
      <c r="W9425" s="829">
        <f t="shared" si="774"/>
        <v>0</v>
      </c>
      <c r="X9425" s="828">
        <f t="shared" si="775"/>
        <v>0</v>
      </c>
      <c r="Y9425" s="1069">
        <f>[5]building!Y9416</f>
        <v>0</v>
      </c>
      <c r="Z9425" s="749">
        <f t="shared" si="776"/>
        <v>0</v>
      </c>
      <c r="AA9425" s="1071"/>
      <c r="AB9425" s="1071"/>
    </row>
    <row r="9426" spans="23:28" ht="70.5" customHeight="1">
      <c r="W9426" s="829">
        <f t="shared" si="774"/>
        <v>0</v>
      </c>
      <c r="X9426" s="828">
        <f t="shared" si="775"/>
        <v>0</v>
      </c>
      <c r="Y9426" s="1069">
        <f>[5]building!Y9417</f>
        <v>0</v>
      </c>
      <c r="Z9426" s="749">
        <f t="shared" si="776"/>
        <v>0</v>
      </c>
      <c r="AA9426" s="1071"/>
      <c r="AB9426" s="1071"/>
    </row>
    <row r="9427" spans="23:28" ht="70.5" customHeight="1">
      <c r="W9427" s="829">
        <f t="shared" si="774"/>
        <v>0</v>
      </c>
      <c r="X9427" s="828">
        <f t="shared" si="775"/>
        <v>0</v>
      </c>
      <c r="Y9427" s="1069">
        <f>[5]building!Y9418</f>
        <v>0</v>
      </c>
      <c r="Z9427" s="749">
        <f t="shared" si="776"/>
        <v>0</v>
      </c>
      <c r="AA9427" s="1071"/>
      <c r="AB9427" s="1071"/>
    </row>
    <row r="9428" spans="23:28" ht="70.5" customHeight="1">
      <c r="W9428" s="829">
        <f t="shared" si="774"/>
        <v>0</v>
      </c>
      <c r="X9428" s="828">
        <f t="shared" si="775"/>
        <v>0</v>
      </c>
      <c r="Y9428" s="1069">
        <f>[5]building!Y9419</f>
        <v>0</v>
      </c>
      <c r="Z9428" s="749">
        <f t="shared" si="776"/>
        <v>0</v>
      </c>
      <c r="AA9428" s="1071"/>
      <c r="AB9428" s="1071"/>
    </row>
    <row r="9429" spans="23:28" ht="70.5" customHeight="1">
      <c r="W9429" s="829">
        <f t="shared" si="774"/>
        <v>0</v>
      </c>
      <c r="X9429" s="828">
        <f t="shared" si="775"/>
        <v>0</v>
      </c>
      <c r="Y9429" s="1069">
        <f>[5]building!Y9420</f>
        <v>0</v>
      </c>
      <c r="Z9429" s="749">
        <f t="shared" si="776"/>
        <v>0</v>
      </c>
      <c r="AA9429" s="1071"/>
      <c r="AB9429" s="1071"/>
    </row>
    <row r="9430" spans="23:28" ht="70.5" customHeight="1">
      <c r="W9430" s="829">
        <f t="shared" si="774"/>
        <v>0</v>
      </c>
      <c r="X9430" s="828">
        <f t="shared" si="775"/>
        <v>0</v>
      </c>
      <c r="Y9430" s="1069">
        <f>[5]building!Y9421</f>
        <v>0</v>
      </c>
      <c r="Z9430" s="749">
        <f t="shared" si="776"/>
        <v>0</v>
      </c>
      <c r="AA9430" s="1071"/>
      <c r="AB9430" s="1071"/>
    </row>
    <row r="9431" spans="23:28" ht="70.5" customHeight="1">
      <c r="W9431" s="829">
        <f t="shared" si="774"/>
        <v>0</v>
      </c>
      <c r="X9431" s="828">
        <f t="shared" si="775"/>
        <v>0</v>
      </c>
      <c r="Y9431" s="1069">
        <f>[5]building!Y9422</f>
        <v>0</v>
      </c>
      <c r="Z9431" s="749">
        <f t="shared" si="776"/>
        <v>0</v>
      </c>
      <c r="AA9431" s="1071"/>
      <c r="AB9431" s="1071"/>
    </row>
    <row r="9432" spans="23:28" ht="70.5" customHeight="1">
      <c r="W9432" s="829">
        <f t="shared" si="774"/>
        <v>0</v>
      </c>
      <c r="X9432" s="828">
        <f t="shared" si="775"/>
        <v>0</v>
      </c>
      <c r="Y9432" s="1069">
        <f>[5]building!Y9423</f>
        <v>0</v>
      </c>
      <c r="Z9432" s="749">
        <f t="shared" si="776"/>
        <v>0</v>
      </c>
      <c r="AA9432" s="1071"/>
      <c r="AB9432" s="1071"/>
    </row>
    <row r="9433" spans="23:28" ht="70.5" customHeight="1">
      <c r="W9433" s="829">
        <f t="shared" si="774"/>
        <v>0</v>
      </c>
      <c r="X9433" s="828">
        <f t="shared" si="775"/>
        <v>0</v>
      </c>
      <c r="Y9433" s="1069">
        <f>[5]building!Y9424</f>
        <v>0</v>
      </c>
      <c r="Z9433" s="749">
        <f t="shared" si="776"/>
        <v>0</v>
      </c>
      <c r="AA9433" s="1071"/>
      <c r="AB9433" s="1071"/>
    </row>
    <row r="9434" spans="23:28" ht="70.5" customHeight="1">
      <c r="W9434" s="829">
        <f t="shared" si="774"/>
        <v>0</v>
      </c>
      <c r="X9434" s="828">
        <f t="shared" si="775"/>
        <v>0</v>
      </c>
      <c r="Y9434" s="1069">
        <f>[5]building!Y9425</f>
        <v>0</v>
      </c>
      <c r="Z9434" s="749">
        <f t="shared" si="776"/>
        <v>0</v>
      </c>
      <c r="AA9434" s="1071"/>
      <c r="AB9434" s="1071"/>
    </row>
    <row r="9435" spans="23:28" ht="70.5" customHeight="1">
      <c r="W9435" s="829">
        <f t="shared" si="774"/>
        <v>0</v>
      </c>
      <c r="X9435" s="828">
        <f t="shared" si="775"/>
        <v>0</v>
      </c>
      <c r="Y9435" s="1069">
        <f>[5]building!Y9426</f>
        <v>0</v>
      </c>
      <c r="Z9435" s="749">
        <f t="shared" si="776"/>
        <v>0</v>
      </c>
      <c r="AA9435" s="1071"/>
      <c r="AB9435" s="1071"/>
    </row>
    <row r="9436" spans="23:28" ht="70.5" customHeight="1">
      <c r="W9436" s="829">
        <f t="shared" si="774"/>
        <v>0</v>
      </c>
      <c r="X9436" s="828">
        <f t="shared" si="775"/>
        <v>0</v>
      </c>
      <c r="Y9436" s="1069">
        <f>[5]building!Y9427</f>
        <v>0</v>
      </c>
      <c r="Z9436" s="749">
        <f t="shared" si="776"/>
        <v>0</v>
      </c>
      <c r="AA9436" s="1071"/>
      <c r="AB9436" s="1071"/>
    </row>
    <row r="9437" spans="23:28" ht="70.5" customHeight="1">
      <c r="W9437" s="829">
        <f t="shared" si="774"/>
        <v>0</v>
      </c>
      <c r="X9437" s="828">
        <f t="shared" si="775"/>
        <v>0</v>
      </c>
      <c r="Y9437" s="1069">
        <f>[5]building!Y9428</f>
        <v>0</v>
      </c>
      <c r="Z9437" s="749">
        <f t="shared" si="776"/>
        <v>0</v>
      </c>
      <c r="AA9437" s="1071"/>
      <c r="AB9437" s="1071"/>
    </row>
    <row r="9438" spans="23:28" ht="70.5" customHeight="1">
      <c r="W9438" s="829">
        <f t="shared" ref="W9438:W9501" si="777">G9438+I9438+K9438+M9438+O9438+Q9438+S9438+U9438</f>
        <v>0</v>
      </c>
      <c r="X9438" s="828">
        <f t="shared" ref="X9438:X9501" si="778">W9438*C9438</f>
        <v>0</v>
      </c>
      <c r="Y9438" s="1069">
        <f>[5]building!Y9429</f>
        <v>0</v>
      </c>
      <c r="Z9438" s="749">
        <f t="shared" ref="Z9438:Z9501" si="779">Y9438*C9438</f>
        <v>0</v>
      </c>
      <c r="AA9438" s="1071"/>
      <c r="AB9438" s="1071"/>
    </row>
    <row r="9439" spans="23:28" ht="70.5" customHeight="1">
      <c r="W9439" s="829">
        <f t="shared" si="777"/>
        <v>0</v>
      </c>
      <c r="X9439" s="828">
        <f t="shared" si="778"/>
        <v>0</v>
      </c>
      <c r="Y9439" s="1069">
        <f>[5]building!Y9430</f>
        <v>0</v>
      </c>
      <c r="Z9439" s="749">
        <f t="shared" si="779"/>
        <v>0</v>
      </c>
      <c r="AA9439" s="1071"/>
      <c r="AB9439" s="1071"/>
    </row>
    <row r="9440" spans="23:28" ht="70.5" customHeight="1">
      <c r="W9440" s="829">
        <f t="shared" si="777"/>
        <v>0</v>
      </c>
      <c r="X9440" s="828">
        <f t="shared" si="778"/>
        <v>0</v>
      </c>
      <c r="Y9440" s="1069">
        <f>[5]building!Y9431</f>
        <v>0</v>
      </c>
      <c r="Z9440" s="749">
        <f t="shared" si="779"/>
        <v>0</v>
      </c>
      <c r="AA9440" s="1071"/>
      <c r="AB9440" s="1071"/>
    </row>
    <row r="9441" spans="23:28" ht="70.5" customHeight="1">
      <c r="W9441" s="829">
        <f t="shared" si="777"/>
        <v>0</v>
      </c>
      <c r="X9441" s="828">
        <f t="shared" si="778"/>
        <v>0</v>
      </c>
      <c r="Y9441" s="1069">
        <f>[5]building!Y9432</f>
        <v>0</v>
      </c>
      <c r="Z9441" s="749">
        <f t="shared" si="779"/>
        <v>0</v>
      </c>
      <c r="AA9441" s="1071"/>
      <c r="AB9441" s="1071"/>
    </row>
    <row r="9442" spans="23:28" ht="70.5" customHeight="1">
      <c r="W9442" s="829">
        <f t="shared" si="777"/>
        <v>0</v>
      </c>
      <c r="X9442" s="828">
        <f t="shared" si="778"/>
        <v>0</v>
      </c>
      <c r="Y9442" s="1069">
        <f>[5]building!Y9433</f>
        <v>0</v>
      </c>
      <c r="Z9442" s="749">
        <f t="shared" si="779"/>
        <v>0</v>
      </c>
      <c r="AA9442" s="1071"/>
      <c r="AB9442" s="1071"/>
    </row>
    <row r="9443" spans="23:28" ht="70.5" customHeight="1">
      <c r="W9443" s="829">
        <f t="shared" si="777"/>
        <v>0</v>
      </c>
      <c r="X9443" s="828">
        <f t="shared" si="778"/>
        <v>0</v>
      </c>
      <c r="Y9443" s="1069">
        <f>[5]building!Y9434</f>
        <v>0</v>
      </c>
      <c r="Z9443" s="749">
        <f t="shared" si="779"/>
        <v>0</v>
      </c>
      <c r="AA9443" s="1071"/>
      <c r="AB9443" s="1071"/>
    </row>
    <row r="9444" spans="23:28" ht="70.5" customHeight="1">
      <c r="W9444" s="829">
        <f t="shared" si="777"/>
        <v>0</v>
      </c>
      <c r="X9444" s="828">
        <f t="shared" si="778"/>
        <v>0</v>
      </c>
      <c r="Y9444" s="1069">
        <f>[5]building!Y9435</f>
        <v>0</v>
      </c>
      <c r="Z9444" s="749">
        <f t="shared" si="779"/>
        <v>0</v>
      </c>
      <c r="AA9444" s="1071"/>
      <c r="AB9444" s="1071"/>
    </row>
    <row r="9445" spans="23:28" ht="70.5" customHeight="1">
      <c r="W9445" s="829">
        <f t="shared" si="777"/>
        <v>0</v>
      </c>
      <c r="X9445" s="828">
        <f t="shared" si="778"/>
        <v>0</v>
      </c>
      <c r="Y9445" s="1069">
        <f>[5]building!Y9436</f>
        <v>0</v>
      </c>
      <c r="Z9445" s="749">
        <f t="shared" si="779"/>
        <v>0</v>
      </c>
      <c r="AA9445" s="1071"/>
      <c r="AB9445" s="1071"/>
    </row>
    <row r="9446" spans="23:28" ht="70.5" customHeight="1">
      <c r="W9446" s="829">
        <f t="shared" si="777"/>
        <v>0</v>
      </c>
      <c r="X9446" s="828">
        <f t="shared" si="778"/>
        <v>0</v>
      </c>
      <c r="Y9446" s="1069">
        <f>[5]building!Y9437</f>
        <v>0</v>
      </c>
      <c r="Z9446" s="749">
        <f t="shared" si="779"/>
        <v>0</v>
      </c>
      <c r="AA9446" s="1071"/>
      <c r="AB9446" s="1071"/>
    </row>
    <row r="9447" spans="23:28" ht="70.5" customHeight="1">
      <c r="W9447" s="829">
        <f t="shared" si="777"/>
        <v>0</v>
      </c>
      <c r="X9447" s="828">
        <f t="shared" si="778"/>
        <v>0</v>
      </c>
      <c r="Y9447" s="1069">
        <f>[5]building!Y9438</f>
        <v>0</v>
      </c>
      <c r="Z9447" s="749">
        <f t="shared" si="779"/>
        <v>0</v>
      </c>
      <c r="AA9447" s="1071"/>
      <c r="AB9447" s="1071"/>
    </row>
    <row r="9448" spans="23:28" ht="70.5" customHeight="1">
      <c r="W9448" s="829">
        <f t="shared" si="777"/>
        <v>0</v>
      </c>
      <c r="X9448" s="828">
        <f t="shared" si="778"/>
        <v>0</v>
      </c>
      <c r="Y9448" s="1069">
        <f>[5]building!Y9439</f>
        <v>0</v>
      </c>
      <c r="Z9448" s="749">
        <f t="shared" si="779"/>
        <v>0</v>
      </c>
      <c r="AA9448" s="1071"/>
      <c r="AB9448" s="1071"/>
    </row>
    <row r="9449" spans="23:28" ht="70.5" customHeight="1">
      <c r="W9449" s="829">
        <f t="shared" si="777"/>
        <v>0</v>
      </c>
      <c r="X9449" s="828">
        <f t="shared" si="778"/>
        <v>0</v>
      </c>
      <c r="Y9449" s="1069">
        <f>[5]building!Y9440</f>
        <v>0</v>
      </c>
      <c r="Z9449" s="749">
        <f t="shared" si="779"/>
        <v>0</v>
      </c>
      <c r="AA9449" s="1071"/>
      <c r="AB9449" s="1071"/>
    </row>
    <row r="9450" spans="23:28" ht="70.5" customHeight="1">
      <c r="W9450" s="829">
        <f t="shared" si="777"/>
        <v>0</v>
      </c>
      <c r="X9450" s="828">
        <f t="shared" si="778"/>
        <v>0</v>
      </c>
      <c r="Y9450" s="1069">
        <f>[5]building!Y9441</f>
        <v>0</v>
      </c>
      <c r="Z9450" s="749">
        <f t="shared" si="779"/>
        <v>0</v>
      </c>
      <c r="AA9450" s="1071"/>
      <c r="AB9450" s="1071"/>
    </row>
    <row r="9451" spans="23:28" ht="70.5" customHeight="1">
      <c r="W9451" s="829">
        <f t="shared" si="777"/>
        <v>0</v>
      </c>
      <c r="X9451" s="828">
        <f t="shared" si="778"/>
        <v>0</v>
      </c>
      <c r="Y9451" s="1069">
        <f>[5]building!Y9442</f>
        <v>0</v>
      </c>
      <c r="Z9451" s="749">
        <f t="shared" si="779"/>
        <v>0</v>
      </c>
      <c r="AA9451" s="1071"/>
      <c r="AB9451" s="1071"/>
    </row>
    <row r="9452" spans="23:28" ht="70.5" customHeight="1">
      <c r="W9452" s="829">
        <f t="shared" si="777"/>
        <v>0</v>
      </c>
      <c r="X9452" s="828">
        <f t="shared" si="778"/>
        <v>0</v>
      </c>
      <c r="Y9452" s="1069">
        <f>[5]building!Y9443</f>
        <v>0</v>
      </c>
      <c r="Z9452" s="749">
        <f t="shared" si="779"/>
        <v>0</v>
      </c>
      <c r="AA9452" s="1071"/>
      <c r="AB9452" s="1071"/>
    </row>
    <row r="9453" spans="23:28" ht="70.5" customHeight="1">
      <c r="W9453" s="829">
        <f t="shared" si="777"/>
        <v>0</v>
      </c>
      <c r="X9453" s="828">
        <f t="shared" si="778"/>
        <v>0</v>
      </c>
      <c r="Y9453" s="1069">
        <f>[5]building!Y9444</f>
        <v>0</v>
      </c>
      <c r="Z9453" s="749">
        <f t="shared" si="779"/>
        <v>0</v>
      </c>
      <c r="AA9453" s="1071"/>
      <c r="AB9453" s="1071"/>
    </row>
    <row r="9454" spans="23:28" ht="70.5" customHeight="1">
      <c r="W9454" s="829">
        <f t="shared" si="777"/>
        <v>0</v>
      </c>
      <c r="X9454" s="828">
        <f t="shared" si="778"/>
        <v>0</v>
      </c>
      <c r="Y9454" s="1069">
        <f>[5]building!Y9445</f>
        <v>0</v>
      </c>
      <c r="Z9454" s="749">
        <f t="shared" si="779"/>
        <v>0</v>
      </c>
      <c r="AA9454" s="1071"/>
      <c r="AB9454" s="1071"/>
    </row>
    <row r="9455" spans="23:28" ht="70.5" customHeight="1">
      <c r="W9455" s="829">
        <f t="shared" si="777"/>
        <v>0</v>
      </c>
      <c r="X9455" s="828">
        <f t="shared" si="778"/>
        <v>0</v>
      </c>
      <c r="Y9455" s="1069">
        <f>[5]building!Y9446</f>
        <v>0</v>
      </c>
      <c r="Z9455" s="749">
        <f t="shared" si="779"/>
        <v>0</v>
      </c>
      <c r="AA9455" s="1071"/>
      <c r="AB9455" s="1071"/>
    </row>
    <row r="9456" spans="23:28" ht="70.5" customHeight="1">
      <c r="W9456" s="829">
        <f t="shared" si="777"/>
        <v>0</v>
      </c>
      <c r="X9456" s="828">
        <f t="shared" si="778"/>
        <v>0</v>
      </c>
      <c r="Y9456" s="1069">
        <f>[5]building!Y9447</f>
        <v>0</v>
      </c>
      <c r="Z9456" s="749">
        <f t="shared" si="779"/>
        <v>0</v>
      </c>
      <c r="AA9456" s="1071"/>
      <c r="AB9456" s="1071"/>
    </row>
    <row r="9457" spans="23:28" ht="70.5" customHeight="1">
      <c r="W9457" s="829">
        <f t="shared" si="777"/>
        <v>0</v>
      </c>
      <c r="X9457" s="828">
        <f t="shared" si="778"/>
        <v>0</v>
      </c>
      <c r="Y9457" s="1069">
        <f>[5]building!Y9448</f>
        <v>0</v>
      </c>
      <c r="Z9457" s="749">
        <f t="shared" si="779"/>
        <v>0</v>
      </c>
      <c r="AA9457" s="1071"/>
      <c r="AB9457" s="1071"/>
    </row>
    <row r="9458" spans="23:28" ht="70.5" customHeight="1">
      <c r="W9458" s="829">
        <f t="shared" si="777"/>
        <v>0</v>
      </c>
      <c r="X9458" s="828">
        <f t="shared" si="778"/>
        <v>0</v>
      </c>
      <c r="Y9458" s="1069">
        <f>[5]building!Y9449</f>
        <v>0</v>
      </c>
      <c r="Z9458" s="749">
        <f t="shared" si="779"/>
        <v>0</v>
      </c>
      <c r="AA9458" s="1071"/>
      <c r="AB9458" s="1071"/>
    </row>
    <row r="9459" spans="23:28" ht="70.5" customHeight="1">
      <c r="W9459" s="829">
        <f t="shared" si="777"/>
        <v>0</v>
      </c>
      <c r="X9459" s="828">
        <f t="shared" si="778"/>
        <v>0</v>
      </c>
      <c r="Y9459" s="1069">
        <f>[5]building!Y9450</f>
        <v>0</v>
      </c>
      <c r="Z9459" s="749">
        <f t="shared" si="779"/>
        <v>0</v>
      </c>
      <c r="AA9459" s="1071"/>
      <c r="AB9459" s="1071"/>
    </row>
    <row r="9460" spans="23:28" ht="70.5" customHeight="1">
      <c r="W9460" s="829">
        <f t="shared" si="777"/>
        <v>0</v>
      </c>
      <c r="X9460" s="828">
        <f t="shared" si="778"/>
        <v>0</v>
      </c>
      <c r="Y9460" s="1069">
        <f>[5]building!Y9451</f>
        <v>0</v>
      </c>
      <c r="Z9460" s="749">
        <f t="shared" si="779"/>
        <v>0</v>
      </c>
      <c r="AA9460" s="1071"/>
      <c r="AB9460" s="1071"/>
    </row>
    <row r="9461" spans="23:28" ht="70.5" customHeight="1">
      <c r="W9461" s="829">
        <f t="shared" si="777"/>
        <v>0</v>
      </c>
      <c r="X9461" s="828">
        <f t="shared" si="778"/>
        <v>0</v>
      </c>
      <c r="Y9461" s="1069">
        <f>[5]building!Y9452</f>
        <v>0</v>
      </c>
      <c r="Z9461" s="749">
        <f t="shared" si="779"/>
        <v>0</v>
      </c>
      <c r="AA9461" s="1071"/>
      <c r="AB9461" s="1071"/>
    </row>
    <row r="9462" spans="23:28" ht="70.5" customHeight="1">
      <c r="W9462" s="829">
        <f t="shared" si="777"/>
        <v>0</v>
      </c>
      <c r="X9462" s="828">
        <f t="shared" si="778"/>
        <v>0</v>
      </c>
      <c r="Y9462" s="1069">
        <f>[5]building!Y9453</f>
        <v>0</v>
      </c>
      <c r="Z9462" s="749">
        <f t="shared" si="779"/>
        <v>0</v>
      </c>
      <c r="AA9462" s="1071"/>
      <c r="AB9462" s="1071"/>
    </row>
    <row r="9463" spans="23:28" ht="70.5" customHeight="1">
      <c r="W9463" s="829">
        <f t="shared" si="777"/>
        <v>0</v>
      </c>
      <c r="X9463" s="828">
        <f t="shared" si="778"/>
        <v>0</v>
      </c>
      <c r="Y9463" s="1069">
        <f>[5]building!Y9454</f>
        <v>0</v>
      </c>
      <c r="Z9463" s="749">
        <f t="shared" si="779"/>
        <v>0</v>
      </c>
      <c r="AA9463" s="1071"/>
      <c r="AB9463" s="1071"/>
    </row>
    <row r="9464" spans="23:28" ht="70.5" customHeight="1">
      <c r="W9464" s="829">
        <f t="shared" si="777"/>
        <v>0</v>
      </c>
      <c r="X9464" s="828">
        <f t="shared" si="778"/>
        <v>0</v>
      </c>
      <c r="Y9464" s="1069">
        <f>[5]building!Y9455</f>
        <v>0</v>
      </c>
      <c r="Z9464" s="749">
        <f t="shared" si="779"/>
        <v>0</v>
      </c>
      <c r="AA9464" s="1071"/>
      <c r="AB9464" s="1071"/>
    </row>
    <row r="9465" spans="23:28" ht="70.5" customHeight="1">
      <c r="W9465" s="829">
        <f t="shared" si="777"/>
        <v>0</v>
      </c>
      <c r="X9465" s="828">
        <f t="shared" si="778"/>
        <v>0</v>
      </c>
      <c r="Y9465" s="1069">
        <f>[5]building!Y9456</f>
        <v>0</v>
      </c>
      <c r="Z9465" s="749">
        <f t="shared" si="779"/>
        <v>0</v>
      </c>
      <c r="AA9465" s="1071"/>
      <c r="AB9465" s="1071"/>
    </row>
    <row r="9466" spans="23:28" ht="70.5" customHeight="1">
      <c r="W9466" s="829">
        <f t="shared" si="777"/>
        <v>0</v>
      </c>
      <c r="X9466" s="828">
        <f t="shared" si="778"/>
        <v>0</v>
      </c>
      <c r="Y9466" s="1069">
        <f>[5]building!Y9457</f>
        <v>0</v>
      </c>
      <c r="Z9466" s="749">
        <f t="shared" si="779"/>
        <v>0</v>
      </c>
      <c r="AA9466" s="1071"/>
      <c r="AB9466" s="1071"/>
    </row>
    <row r="9467" spans="23:28" ht="70.5" customHeight="1">
      <c r="W9467" s="829">
        <f t="shared" si="777"/>
        <v>0</v>
      </c>
      <c r="X9467" s="828">
        <f t="shared" si="778"/>
        <v>0</v>
      </c>
      <c r="Y9467" s="1069">
        <f>[5]building!Y9458</f>
        <v>0</v>
      </c>
      <c r="Z9467" s="749">
        <f t="shared" si="779"/>
        <v>0</v>
      </c>
      <c r="AA9467" s="1071"/>
      <c r="AB9467" s="1071"/>
    </row>
    <row r="9468" spans="23:28" ht="70.5" customHeight="1">
      <c r="W9468" s="829">
        <f t="shared" si="777"/>
        <v>0</v>
      </c>
      <c r="X9468" s="828">
        <f t="shared" si="778"/>
        <v>0</v>
      </c>
      <c r="Y9468" s="1069">
        <f>[5]building!Y9459</f>
        <v>0</v>
      </c>
      <c r="Z9468" s="749">
        <f t="shared" si="779"/>
        <v>0</v>
      </c>
      <c r="AA9468" s="1071"/>
      <c r="AB9468" s="1071"/>
    </row>
    <row r="9469" spans="23:28" ht="70.5" customHeight="1">
      <c r="W9469" s="829">
        <f t="shared" si="777"/>
        <v>0</v>
      </c>
      <c r="X9469" s="828">
        <f t="shared" si="778"/>
        <v>0</v>
      </c>
      <c r="Y9469" s="1069">
        <f>[5]building!Y9460</f>
        <v>0</v>
      </c>
      <c r="Z9469" s="749">
        <f t="shared" si="779"/>
        <v>0</v>
      </c>
      <c r="AA9469" s="1071"/>
      <c r="AB9469" s="1071"/>
    </row>
    <row r="9470" spans="23:28" ht="70.5" customHeight="1">
      <c r="W9470" s="829">
        <f t="shared" si="777"/>
        <v>0</v>
      </c>
      <c r="X9470" s="828">
        <f t="shared" si="778"/>
        <v>0</v>
      </c>
      <c r="Y9470" s="1069">
        <f>[5]building!Y9461</f>
        <v>0</v>
      </c>
      <c r="Z9470" s="749">
        <f t="shared" si="779"/>
        <v>0</v>
      </c>
      <c r="AA9470" s="1071"/>
      <c r="AB9470" s="1071"/>
    </row>
    <row r="9471" spans="23:28" ht="70.5" customHeight="1">
      <c r="W9471" s="829">
        <f t="shared" si="777"/>
        <v>0</v>
      </c>
      <c r="X9471" s="828">
        <f t="shared" si="778"/>
        <v>0</v>
      </c>
      <c r="Y9471" s="1069">
        <f>[5]building!Y9462</f>
        <v>0</v>
      </c>
      <c r="Z9471" s="749">
        <f t="shared" si="779"/>
        <v>0</v>
      </c>
      <c r="AA9471" s="1071"/>
      <c r="AB9471" s="1071"/>
    </row>
    <row r="9472" spans="23:28" ht="70.5" customHeight="1">
      <c r="W9472" s="829">
        <f t="shared" si="777"/>
        <v>0</v>
      </c>
      <c r="X9472" s="828">
        <f t="shared" si="778"/>
        <v>0</v>
      </c>
      <c r="Y9472" s="1069">
        <f>[5]building!Y9463</f>
        <v>0</v>
      </c>
      <c r="Z9472" s="749">
        <f t="shared" si="779"/>
        <v>0</v>
      </c>
      <c r="AA9472" s="1071"/>
      <c r="AB9472" s="1071"/>
    </row>
    <row r="9473" spans="23:28" ht="70.5" customHeight="1">
      <c r="W9473" s="829">
        <f t="shared" si="777"/>
        <v>0</v>
      </c>
      <c r="X9473" s="828">
        <f t="shared" si="778"/>
        <v>0</v>
      </c>
      <c r="Y9473" s="1069">
        <f>[5]building!Y9464</f>
        <v>0</v>
      </c>
      <c r="Z9473" s="749">
        <f t="shared" si="779"/>
        <v>0</v>
      </c>
      <c r="AA9473" s="1071"/>
      <c r="AB9473" s="1071"/>
    </row>
    <row r="9474" spans="23:28" ht="70.5" customHeight="1">
      <c r="W9474" s="829">
        <f t="shared" si="777"/>
        <v>0</v>
      </c>
      <c r="X9474" s="828">
        <f t="shared" si="778"/>
        <v>0</v>
      </c>
      <c r="Y9474" s="1069">
        <f>[5]building!Y9465</f>
        <v>0</v>
      </c>
      <c r="Z9474" s="749">
        <f t="shared" si="779"/>
        <v>0</v>
      </c>
      <c r="AA9474" s="1071"/>
      <c r="AB9474" s="1071"/>
    </row>
    <row r="9475" spans="23:28" ht="70.5" customHeight="1">
      <c r="W9475" s="829">
        <f t="shared" si="777"/>
        <v>0</v>
      </c>
      <c r="X9475" s="828">
        <f t="shared" si="778"/>
        <v>0</v>
      </c>
      <c r="Y9475" s="1069">
        <f>[5]building!Y9466</f>
        <v>0</v>
      </c>
      <c r="Z9475" s="749">
        <f t="shared" si="779"/>
        <v>0</v>
      </c>
      <c r="AA9475" s="1071"/>
      <c r="AB9475" s="1071"/>
    </row>
    <row r="9476" spans="23:28" ht="70.5" customHeight="1">
      <c r="W9476" s="829">
        <f t="shared" si="777"/>
        <v>0</v>
      </c>
      <c r="X9476" s="828">
        <f t="shared" si="778"/>
        <v>0</v>
      </c>
      <c r="Y9476" s="1069">
        <f>[5]building!Y9467</f>
        <v>0</v>
      </c>
      <c r="Z9476" s="749">
        <f t="shared" si="779"/>
        <v>0</v>
      </c>
      <c r="AA9476" s="1071"/>
      <c r="AB9476" s="1071"/>
    </row>
    <row r="9477" spans="23:28" ht="70.5" customHeight="1">
      <c r="W9477" s="829">
        <f t="shared" si="777"/>
        <v>0</v>
      </c>
      <c r="X9477" s="828">
        <f t="shared" si="778"/>
        <v>0</v>
      </c>
      <c r="Y9477" s="1069">
        <f>[5]building!Y9468</f>
        <v>0</v>
      </c>
      <c r="Z9477" s="749">
        <f t="shared" si="779"/>
        <v>0</v>
      </c>
      <c r="AA9477" s="1071"/>
      <c r="AB9477" s="1071"/>
    </row>
    <row r="9478" spans="23:28" ht="70.5" customHeight="1">
      <c r="W9478" s="829">
        <f t="shared" si="777"/>
        <v>0</v>
      </c>
      <c r="X9478" s="828">
        <f t="shared" si="778"/>
        <v>0</v>
      </c>
      <c r="Y9478" s="1069">
        <f>[5]building!Y9469</f>
        <v>0</v>
      </c>
      <c r="Z9478" s="749">
        <f t="shared" si="779"/>
        <v>0</v>
      </c>
      <c r="AA9478" s="1071"/>
      <c r="AB9478" s="1071"/>
    </row>
    <row r="9479" spans="23:28" ht="70.5" customHeight="1">
      <c r="W9479" s="829">
        <f t="shared" si="777"/>
        <v>0</v>
      </c>
      <c r="X9479" s="828">
        <f t="shared" si="778"/>
        <v>0</v>
      </c>
      <c r="Y9479" s="1069">
        <f>[5]building!Y9470</f>
        <v>0</v>
      </c>
      <c r="Z9479" s="749">
        <f t="shared" si="779"/>
        <v>0</v>
      </c>
      <c r="AA9479" s="1071"/>
      <c r="AB9479" s="1071"/>
    </row>
    <row r="9480" spans="23:28" ht="70.5" customHeight="1">
      <c r="W9480" s="829">
        <f t="shared" si="777"/>
        <v>0</v>
      </c>
      <c r="X9480" s="828">
        <f t="shared" si="778"/>
        <v>0</v>
      </c>
      <c r="Y9480" s="1069">
        <f>[5]building!Y9471</f>
        <v>0</v>
      </c>
      <c r="Z9480" s="749">
        <f t="shared" si="779"/>
        <v>0</v>
      </c>
      <c r="AA9480" s="1071"/>
      <c r="AB9480" s="1071"/>
    </row>
    <row r="9481" spans="23:28" ht="70.5" customHeight="1">
      <c r="W9481" s="829">
        <f t="shared" si="777"/>
        <v>0</v>
      </c>
      <c r="X9481" s="828">
        <f t="shared" si="778"/>
        <v>0</v>
      </c>
      <c r="Y9481" s="1069">
        <f>[5]building!Y9472</f>
        <v>0</v>
      </c>
      <c r="Z9481" s="749">
        <f t="shared" si="779"/>
        <v>0</v>
      </c>
      <c r="AA9481" s="1071"/>
      <c r="AB9481" s="1071"/>
    </row>
    <row r="9482" spans="23:28" ht="70.5" customHeight="1">
      <c r="W9482" s="829">
        <f t="shared" si="777"/>
        <v>0</v>
      </c>
      <c r="X9482" s="828">
        <f t="shared" si="778"/>
        <v>0</v>
      </c>
      <c r="Y9482" s="1069">
        <f>[5]building!Y9473</f>
        <v>0</v>
      </c>
      <c r="Z9482" s="749">
        <f t="shared" si="779"/>
        <v>0</v>
      </c>
      <c r="AA9482" s="1071"/>
      <c r="AB9482" s="1071"/>
    </row>
    <row r="9483" spans="23:28" ht="70.5" customHeight="1">
      <c r="W9483" s="829">
        <f t="shared" si="777"/>
        <v>0</v>
      </c>
      <c r="X9483" s="828">
        <f t="shared" si="778"/>
        <v>0</v>
      </c>
      <c r="Y9483" s="1069">
        <f>[5]building!Y9474</f>
        <v>0</v>
      </c>
      <c r="Z9483" s="749">
        <f t="shared" si="779"/>
        <v>0</v>
      </c>
      <c r="AA9483" s="1071"/>
      <c r="AB9483" s="1071"/>
    </row>
    <row r="9484" spans="23:28" ht="70.5" customHeight="1">
      <c r="W9484" s="829">
        <f t="shared" si="777"/>
        <v>0</v>
      </c>
      <c r="X9484" s="828">
        <f t="shared" si="778"/>
        <v>0</v>
      </c>
      <c r="Y9484" s="1069">
        <f>[5]building!Y9475</f>
        <v>0</v>
      </c>
      <c r="Z9484" s="749">
        <f t="shared" si="779"/>
        <v>0</v>
      </c>
      <c r="AA9484" s="1071"/>
      <c r="AB9484" s="1071"/>
    </row>
    <row r="9485" spans="23:28" ht="70.5" customHeight="1">
      <c r="W9485" s="829">
        <f t="shared" si="777"/>
        <v>0</v>
      </c>
      <c r="X9485" s="828">
        <f t="shared" si="778"/>
        <v>0</v>
      </c>
      <c r="Y9485" s="1069">
        <f>[5]building!Y9476</f>
        <v>0</v>
      </c>
      <c r="Z9485" s="749">
        <f t="shared" si="779"/>
        <v>0</v>
      </c>
      <c r="AA9485" s="1071"/>
      <c r="AB9485" s="1071"/>
    </row>
    <row r="9486" spans="23:28" ht="70.5" customHeight="1">
      <c r="W9486" s="829">
        <f t="shared" si="777"/>
        <v>0</v>
      </c>
      <c r="X9486" s="828">
        <f t="shared" si="778"/>
        <v>0</v>
      </c>
      <c r="Y9486" s="1069">
        <f>[5]building!Y9477</f>
        <v>0</v>
      </c>
      <c r="Z9486" s="749">
        <f t="shared" si="779"/>
        <v>0</v>
      </c>
      <c r="AA9486" s="1071"/>
      <c r="AB9486" s="1071"/>
    </row>
    <row r="9487" spans="23:28" ht="70.5" customHeight="1">
      <c r="W9487" s="829">
        <f t="shared" si="777"/>
        <v>0</v>
      </c>
      <c r="X9487" s="828">
        <f t="shared" si="778"/>
        <v>0</v>
      </c>
      <c r="Y9487" s="1069">
        <f>[5]building!Y9478</f>
        <v>0</v>
      </c>
      <c r="Z9487" s="749">
        <f t="shared" si="779"/>
        <v>0</v>
      </c>
      <c r="AA9487" s="1071"/>
      <c r="AB9487" s="1071"/>
    </row>
    <row r="9488" spans="23:28" ht="70.5" customHeight="1">
      <c r="W9488" s="829">
        <f t="shared" si="777"/>
        <v>0</v>
      </c>
      <c r="X9488" s="828">
        <f t="shared" si="778"/>
        <v>0</v>
      </c>
      <c r="Y9488" s="1069">
        <f>[5]building!Y9479</f>
        <v>0</v>
      </c>
      <c r="Z9488" s="749">
        <f t="shared" si="779"/>
        <v>0</v>
      </c>
      <c r="AA9488" s="1071"/>
      <c r="AB9488" s="1071"/>
    </row>
    <row r="9489" spans="23:28" ht="70.5" customHeight="1">
      <c r="W9489" s="829">
        <f t="shared" si="777"/>
        <v>0</v>
      </c>
      <c r="X9489" s="828">
        <f t="shared" si="778"/>
        <v>0</v>
      </c>
      <c r="Y9489" s="1069">
        <f>[5]building!Y9480</f>
        <v>0</v>
      </c>
      <c r="Z9489" s="749">
        <f t="shared" si="779"/>
        <v>0</v>
      </c>
      <c r="AA9489" s="1071"/>
      <c r="AB9489" s="1071"/>
    </row>
    <row r="9490" spans="23:28" ht="70.5" customHeight="1">
      <c r="W9490" s="829">
        <f t="shared" si="777"/>
        <v>0</v>
      </c>
      <c r="X9490" s="828">
        <f t="shared" si="778"/>
        <v>0</v>
      </c>
      <c r="Y9490" s="1069">
        <f>[5]building!Y9481</f>
        <v>0</v>
      </c>
      <c r="Z9490" s="749">
        <f t="shared" si="779"/>
        <v>0</v>
      </c>
      <c r="AA9490" s="1071"/>
      <c r="AB9490" s="1071"/>
    </row>
    <row r="9491" spans="23:28" ht="70.5" customHeight="1">
      <c r="W9491" s="829">
        <f t="shared" si="777"/>
        <v>0</v>
      </c>
      <c r="X9491" s="828">
        <f t="shared" si="778"/>
        <v>0</v>
      </c>
      <c r="Y9491" s="1069">
        <f>[5]building!Y9482</f>
        <v>0</v>
      </c>
      <c r="Z9491" s="749">
        <f t="shared" si="779"/>
        <v>0</v>
      </c>
      <c r="AA9491" s="1071"/>
      <c r="AB9491" s="1071"/>
    </row>
    <row r="9492" spans="23:28" ht="70.5" customHeight="1">
      <c r="W9492" s="829">
        <f t="shared" si="777"/>
        <v>0</v>
      </c>
      <c r="X9492" s="828">
        <f t="shared" si="778"/>
        <v>0</v>
      </c>
      <c r="Y9492" s="1069">
        <f>[5]building!Y9483</f>
        <v>0</v>
      </c>
      <c r="Z9492" s="749">
        <f t="shared" si="779"/>
        <v>0</v>
      </c>
      <c r="AA9492" s="1071"/>
      <c r="AB9492" s="1071"/>
    </row>
    <row r="9493" spans="23:28" ht="70.5" customHeight="1">
      <c r="W9493" s="829">
        <f t="shared" si="777"/>
        <v>0</v>
      </c>
      <c r="X9493" s="828">
        <f t="shared" si="778"/>
        <v>0</v>
      </c>
      <c r="Y9493" s="1069">
        <f>[5]building!Y9484</f>
        <v>0</v>
      </c>
      <c r="Z9493" s="749">
        <f t="shared" si="779"/>
        <v>0</v>
      </c>
      <c r="AA9493" s="1071"/>
      <c r="AB9493" s="1071"/>
    </row>
    <row r="9494" spans="23:28" ht="70.5" customHeight="1">
      <c r="W9494" s="829">
        <f t="shared" si="777"/>
        <v>0</v>
      </c>
      <c r="X9494" s="828">
        <f t="shared" si="778"/>
        <v>0</v>
      </c>
      <c r="Y9494" s="1069">
        <f>[5]building!Y9485</f>
        <v>0</v>
      </c>
      <c r="Z9494" s="749">
        <f t="shared" si="779"/>
        <v>0</v>
      </c>
      <c r="AA9494" s="1071"/>
      <c r="AB9494" s="1071"/>
    </row>
    <row r="9495" spans="23:28" ht="70.5" customHeight="1">
      <c r="W9495" s="829">
        <f t="shared" si="777"/>
        <v>0</v>
      </c>
      <c r="X9495" s="828">
        <f t="shared" si="778"/>
        <v>0</v>
      </c>
      <c r="Y9495" s="1069">
        <f>[5]building!Y9486</f>
        <v>0</v>
      </c>
      <c r="Z9495" s="749">
        <f t="shared" si="779"/>
        <v>0</v>
      </c>
      <c r="AA9495" s="1071"/>
      <c r="AB9495" s="1071"/>
    </row>
    <row r="9496" spans="23:28" ht="70.5" customHeight="1">
      <c r="W9496" s="829">
        <f t="shared" si="777"/>
        <v>0</v>
      </c>
      <c r="X9496" s="828">
        <f t="shared" si="778"/>
        <v>0</v>
      </c>
      <c r="Y9496" s="1069">
        <f>[5]building!Y9487</f>
        <v>0</v>
      </c>
      <c r="Z9496" s="749">
        <f t="shared" si="779"/>
        <v>0</v>
      </c>
      <c r="AA9496" s="1071"/>
      <c r="AB9496" s="1071"/>
    </row>
    <row r="9497" spans="23:28" ht="70.5" customHeight="1">
      <c r="W9497" s="829">
        <f t="shared" si="777"/>
        <v>0</v>
      </c>
      <c r="X9497" s="828">
        <f t="shared" si="778"/>
        <v>0</v>
      </c>
      <c r="Y9497" s="1069">
        <f>[5]building!Y9488</f>
        <v>0</v>
      </c>
      <c r="Z9497" s="749">
        <f t="shared" si="779"/>
        <v>0</v>
      </c>
      <c r="AA9497" s="1071"/>
      <c r="AB9497" s="1071"/>
    </row>
    <row r="9498" spans="23:28" ht="70.5" customHeight="1">
      <c r="W9498" s="829">
        <f t="shared" si="777"/>
        <v>0</v>
      </c>
      <c r="X9498" s="828">
        <f t="shared" si="778"/>
        <v>0</v>
      </c>
      <c r="Y9498" s="1069">
        <f>[5]building!Y9489</f>
        <v>0</v>
      </c>
      <c r="Z9498" s="749">
        <f t="shared" si="779"/>
        <v>0</v>
      </c>
      <c r="AA9498" s="1071"/>
      <c r="AB9498" s="1071"/>
    </row>
    <row r="9499" spans="23:28" ht="70.5" customHeight="1">
      <c r="W9499" s="829">
        <f t="shared" si="777"/>
        <v>0</v>
      </c>
      <c r="X9499" s="828">
        <f t="shared" si="778"/>
        <v>0</v>
      </c>
      <c r="Y9499" s="1069">
        <f>[5]building!Y9490</f>
        <v>0</v>
      </c>
      <c r="Z9499" s="749">
        <f t="shared" si="779"/>
        <v>0</v>
      </c>
      <c r="AA9499" s="1071"/>
      <c r="AB9499" s="1071"/>
    </row>
    <row r="9500" spans="23:28" ht="70.5" customHeight="1">
      <c r="W9500" s="829">
        <f t="shared" si="777"/>
        <v>0</v>
      </c>
      <c r="X9500" s="828">
        <f t="shared" si="778"/>
        <v>0</v>
      </c>
      <c r="Y9500" s="1069">
        <f>[5]building!Y9491</f>
        <v>0</v>
      </c>
      <c r="Z9500" s="749">
        <f t="shared" si="779"/>
        <v>0</v>
      </c>
      <c r="AA9500" s="1071"/>
      <c r="AB9500" s="1071"/>
    </row>
    <row r="9501" spans="23:28" ht="70.5" customHeight="1">
      <c r="W9501" s="829">
        <f t="shared" si="777"/>
        <v>0</v>
      </c>
      <c r="X9501" s="828">
        <f t="shared" si="778"/>
        <v>0</v>
      </c>
      <c r="Y9501" s="1069">
        <f>[5]building!Y9492</f>
        <v>0</v>
      </c>
      <c r="Z9501" s="749">
        <f t="shared" si="779"/>
        <v>0</v>
      </c>
      <c r="AA9501" s="1071"/>
      <c r="AB9501" s="1071"/>
    </row>
    <row r="9502" spans="23:28" ht="70.5" customHeight="1">
      <c r="W9502" s="829">
        <f t="shared" ref="W9502:W9565" si="780">G9502+I9502+K9502+M9502+O9502+Q9502+S9502+U9502</f>
        <v>0</v>
      </c>
      <c r="X9502" s="828">
        <f t="shared" ref="X9502:X9565" si="781">W9502*C9502</f>
        <v>0</v>
      </c>
      <c r="Y9502" s="1069">
        <f>[5]building!Y9493</f>
        <v>0</v>
      </c>
      <c r="Z9502" s="749">
        <f t="shared" ref="Z9502:Z9565" si="782">Y9502*C9502</f>
        <v>0</v>
      </c>
      <c r="AA9502" s="1071"/>
      <c r="AB9502" s="1071"/>
    </row>
    <row r="9503" spans="23:28" ht="70.5" customHeight="1">
      <c r="W9503" s="829">
        <f t="shared" si="780"/>
        <v>0</v>
      </c>
      <c r="X9503" s="828">
        <f t="shared" si="781"/>
        <v>0</v>
      </c>
      <c r="Y9503" s="1069">
        <f>[5]building!Y9494</f>
        <v>0</v>
      </c>
      <c r="Z9503" s="749">
        <f t="shared" si="782"/>
        <v>0</v>
      </c>
      <c r="AA9503" s="1071"/>
      <c r="AB9503" s="1071"/>
    </row>
    <row r="9504" spans="23:28" ht="70.5" customHeight="1">
      <c r="W9504" s="829">
        <f t="shared" si="780"/>
        <v>0</v>
      </c>
      <c r="X9504" s="828">
        <f t="shared" si="781"/>
        <v>0</v>
      </c>
      <c r="Y9504" s="1069">
        <f>[5]building!Y9495</f>
        <v>0</v>
      </c>
      <c r="Z9504" s="749">
        <f t="shared" si="782"/>
        <v>0</v>
      </c>
      <c r="AA9504" s="1071"/>
      <c r="AB9504" s="1071"/>
    </row>
    <row r="9505" spans="23:28" ht="70.5" customHeight="1">
      <c r="W9505" s="829">
        <f t="shared" si="780"/>
        <v>0</v>
      </c>
      <c r="X9505" s="828">
        <f t="shared" si="781"/>
        <v>0</v>
      </c>
      <c r="Y9505" s="1069">
        <f>[5]building!Y9496</f>
        <v>0</v>
      </c>
      <c r="Z9505" s="749">
        <f t="shared" si="782"/>
        <v>0</v>
      </c>
      <c r="AA9505" s="1071"/>
      <c r="AB9505" s="1071"/>
    </row>
    <row r="9506" spans="23:28" ht="70.5" customHeight="1">
      <c r="W9506" s="829">
        <f t="shared" si="780"/>
        <v>0</v>
      </c>
      <c r="X9506" s="828">
        <f t="shared" si="781"/>
        <v>0</v>
      </c>
      <c r="Y9506" s="1069">
        <f>[5]building!Y9497</f>
        <v>0</v>
      </c>
      <c r="Z9506" s="749">
        <f t="shared" si="782"/>
        <v>0</v>
      </c>
      <c r="AA9506" s="1071"/>
      <c r="AB9506" s="1071"/>
    </row>
    <row r="9507" spans="23:28" ht="70.5" customHeight="1">
      <c r="W9507" s="829">
        <f t="shared" si="780"/>
        <v>0</v>
      </c>
      <c r="X9507" s="828">
        <f t="shared" si="781"/>
        <v>0</v>
      </c>
      <c r="Y9507" s="1069">
        <f>[5]building!Y9498</f>
        <v>0</v>
      </c>
      <c r="Z9507" s="749">
        <f t="shared" si="782"/>
        <v>0</v>
      </c>
      <c r="AA9507" s="1071"/>
      <c r="AB9507" s="1071"/>
    </row>
    <row r="9508" spans="23:28" ht="70.5" customHeight="1">
      <c r="W9508" s="829">
        <f t="shared" si="780"/>
        <v>0</v>
      </c>
      <c r="X9508" s="828">
        <f t="shared" si="781"/>
        <v>0</v>
      </c>
      <c r="Y9508" s="1069">
        <f>[5]building!Y9499</f>
        <v>0</v>
      </c>
      <c r="Z9508" s="749">
        <f t="shared" si="782"/>
        <v>0</v>
      </c>
      <c r="AA9508" s="1071"/>
      <c r="AB9508" s="1071"/>
    </row>
    <row r="9509" spans="23:28" ht="70.5" customHeight="1">
      <c r="W9509" s="829">
        <f t="shared" si="780"/>
        <v>0</v>
      </c>
      <c r="X9509" s="828">
        <f t="shared" si="781"/>
        <v>0</v>
      </c>
      <c r="Y9509" s="1069">
        <f>[5]building!Y9500</f>
        <v>0</v>
      </c>
      <c r="Z9509" s="749">
        <f t="shared" si="782"/>
        <v>0</v>
      </c>
      <c r="AA9509" s="1071"/>
      <c r="AB9509" s="1071"/>
    </row>
    <row r="9510" spans="23:28" ht="70.5" customHeight="1">
      <c r="W9510" s="829">
        <f t="shared" si="780"/>
        <v>0</v>
      </c>
      <c r="X9510" s="828">
        <f t="shared" si="781"/>
        <v>0</v>
      </c>
      <c r="Y9510" s="1069">
        <f>[5]building!Y9501</f>
        <v>0</v>
      </c>
      <c r="Z9510" s="749">
        <f t="shared" si="782"/>
        <v>0</v>
      </c>
      <c r="AA9510" s="1071"/>
      <c r="AB9510" s="1071"/>
    </row>
    <row r="9511" spans="23:28" ht="70.5" customHeight="1">
      <c r="W9511" s="829">
        <f t="shared" si="780"/>
        <v>0</v>
      </c>
      <c r="X9511" s="828">
        <f t="shared" si="781"/>
        <v>0</v>
      </c>
      <c r="Y9511" s="1069">
        <f>[5]building!Y9502</f>
        <v>0</v>
      </c>
      <c r="Z9511" s="749">
        <f t="shared" si="782"/>
        <v>0</v>
      </c>
      <c r="AA9511" s="1071"/>
      <c r="AB9511" s="1071"/>
    </row>
    <row r="9512" spans="23:28" ht="70.5" customHeight="1">
      <c r="W9512" s="829">
        <f t="shared" si="780"/>
        <v>0</v>
      </c>
      <c r="X9512" s="828">
        <f t="shared" si="781"/>
        <v>0</v>
      </c>
      <c r="Y9512" s="1069">
        <f>[5]building!Y9503</f>
        <v>0</v>
      </c>
      <c r="Z9512" s="749">
        <f t="shared" si="782"/>
        <v>0</v>
      </c>
      <c r="AA9512" s="1071"/>
      <c r="AB9512" s="1071"/>
    </row>
    <row r="9513" spans="23:28" ht="70.5" customHeight="1">
      <c r="W9513" s="829">
        <f t="shared" si="780"/>
        <v>0</v>
      </c>
      <c r="X9513" s="828">
        <f t="shared" si="781"/>
        <v>0</v>
      </c>
      <c r="Y9513" s="1069">
        <f>[5]building!Y9504</f>
        <v>0</v>
      </c>
      <c r="Z9513" s="749">
        <f t="shared" si="782"/>
        <v>0</v>
      </c>
      <c r="AA9513" s="1071"/>
      <c r="AB9513" s="1071"/>
    </row>
    <row r="9514" spans="23:28" ht="70.5" customHeight="1">
      <c r="W9514" s="829">
        <f t="shared" si="780"/>
        <v>0</v>
      </c>
      <c r="X9514" s="828">
        <f t="shared" si="781"/>
        <v>0</v>
      </c>
      <c r="Y9514" s="1069">
        <f>[5]building!Y9505</f>
        <v>0</v>
      </c>
      <c r="Z9514" s="749">
        <f t="shared" si="782"/>
        <v>0</v>
      </c>
      <c r="AA9514" s="1071"/>
      <c r="AB9514" s="1071"/>
    </row>
    <row r="9515" spans="23:28" ht="70.5" customHeight="1">
      <c r="W9515" s="829">
        <f t="shared" si="780"/>
        <v>0</v>
      </c>
      <c r="X9515" s="828">
        <f t="shared" si="781"/>
        <v>0</v>
      </c>
      <c r="Y9515" s="1069">
        <f>[5]building!Y9506</f>
        <v>0</v>
      </c>
      <c r="Z9515" s="749">
        <f t="shared" si="782"/>
        <v>0</v>
      </c>
      <c r="AA9515" s="1071"/>
      <c r="AB9515" s="1071"/>
    </row>
    <row r="9516" spans="23:28" ht="70.5" customHeight="1">
      <c r="W9516" s="829">
        <f t="shared" si="780"/>
        <v>0</v>
      </c>
      <c r="X9516" s="828">
        <f t="shared" si="781"/>
        <v>0</v>
      </c>
      <c r="Y9516" s="1069">
        <f>[5]building!Y9507</f>
        <v>0</v>
      </c>
      <c r="Z9516" s="749">
        <f t="shared" si="782"/>
        <v>0</v>
      </c>
      <c r="AA9516" s="1071"/>
      <c r="AB9516" s="1071"/>
    </row>
    <row r="9517" spans="23:28" ht="70.5" customHeight="1">
      <c r="W9517" s="829">
        <f t="shared" si="780"/>
        <v>0</v>
      </c>
      <c r="X9517" s="828">
        <f t="shared" si="781"/>
        <v>0</v>
      </c>
      <c r="Y9517" s="1069">
        <f>[5]building!Y9508</f>
        <v>0</v>
      </c>
      <c r="Z9517" s="749">
        <f t="shared" si="782"/>
        <v>0</v>
      </c>
      <c r="AA9517" s="1071"/>
      <c r="AB9517" s="1071"/>
    </row>
    <row r="9518" spans="23:28" ht="70.5" customHeight="1">
      <c r="W9518" s="829">
        <f t="shared" si="780"/>
        <v>0</v>
      </c>
      <c r="X9518" s="828">
        <f t="shared" si="781"/>
        <v>0</v>
      </c>
      <c r="Y9518" s="1069">
        <f>[5]building!Y9509</f>
        <v>0</v>
      </c>
      <c r="Z9518" s="749">
        <f t="shared" si="782"/>
        <v>0</v>
      </c>
      <c r="AA9518" s="1071"/>
      <c r="AB9518" s="1071"/>
    </row>
    <row r="9519" spans="23:28" ht="70.5" customHeight="1">
      <c r="W9519" s="829">
        <f t="shared" si="780"/>
        <v>0</v>
      </c>
      <c r="X9519" s="828">
        <f t="shared" si="781"/>
        <v>0</v>
      </c>
      <c r="Y9519" s="1069">
        <f>[5]building!Y9510</f>
        <v>0</v>
      </c>
      <c r="Z9519" s="749">
        <f t="shared" si="782"/>
        <v>0</v>
      </c>
      <c r="AA9519" s="1071"/>
      <c r="AB9519" s="1071"/>
    </row>
    <row r="9520" spans="23:28" ht="70.5" customHeight="1">
      <c r="W9520" s="829">
        <f t="shared" si="780"/>
        <v>0</v>
      </c>
      <c r="X9520" s="828">
        <f t="shared" si="781"/>
        <v>0</v>
      </c>
      <c r="Y9520" s="1069">
        <f>[5]building!Y9511</f>
        <v>0</v>
      </c>
      <c r="Z9520" s="749">
        <f t="shared" si="782"/>
        <v>0</v>
      </c>
      <c r="AA9520" s="1071"/>
      <c r="AB9520" s="1071"/>
    </row>
    <row r="9521" spans="23:28" ht="70.5" customHeight="1">
      <c r="W9521" s="829">
        <f t="shared" si="780"/>
        <v>0</v>
      </c>
      <c r="X9521" s="828">
        <f t="shared" si="781"/>
        <v>0</v>
      </c>
      <c r="Y9521" s="1069">
        <f>[5]building!Y9512</f>
        <v>0</v>
      </c>
      <c r="Z9521" s="749">
        <f t="shared" si="782"/>
        <v>0</v>
      </c>
      <c r="AA9521" s="1071"/>
      <c r="AB9521" s="1071"/>
    </row>
    <row r="9522" spans="23:28" ht="70.5" customHeight="1">
      <c r="W9522" s="829">
        <f t="shared" si="780"/>
        <v>0</v>
      </c>
      <c r="X9522" s="828">
        <f t="shared" si="781"/>
        <v>0</v>
      </c>
      <c r="Y9522" s="1069">
        <f>[5]building!Y9513</f>
        <v>0</v>
      </c>
      <c r="Z9522" s="749">
        <f t="shared" si="782"/>
        <v>0</v>
      </c>
      <c r="AA9522" s="1071"/>
      <c r="AB9522" s="1071"/>
    </row>
    <row r="9523" spans="23:28" ht="70.5" customHeight="1">
      <c r="W9523" s="829">
        <f t="shared" si="780"/>
        <v>0</v>
      </c>
      <c r="X9523" s="828">
        <f t="shared" si="781"/>
        <v>0</v>
      </c>
      <c r="Y9523" s="1069">
        <f>[5]building!Y9514</f>
        <v>0</v>
      </c>
      <c r="Z9523" s="749">
        <f t="shared" si="782"/>
        <v>0</v>
      </c>
      <c r="AA9523" s="1071"/>
      <c r="AB9523" s="1071"/>
    </row>
    <row r="9524" spans="23:28" ht="70.5" customHeight="1">
      <c r="W9524" s="829">
        <f t="shared" si="780"/>
        <v>0</v>
      </c>
      <c r="X9524" s="828">
        <f t="shared" si="781"/>
        <v>0</v>
      </c>
      <c r="Y9524" s="1069">
        <f>[5]building!Y9515</f>
        <v>0</v>
      </c>
      <c r="Z9524" s="749">
        <f t="shared" si="782"/>
        <v>0</v>
      </c>
      <c r="AA9524" s="1071"/>
      <c r="AB9524" s="1071"/>
    </row>
    <row r="9525" spans="23:28" ht="70.5" customHeight="1">
      <c r="W9525" s="829">
        <f t="shared" si="780"/>
        <v>0</v>
      </c>
      <c r="X9525" s="828">
        <f t="shared" si="781"/>
        <v>0</v>
      </c>
      <c r="Y9525" s="1069">
        <f>[5]building!Y9516</f>
        <v>0</v>
      </c>
      <c r="Z9525" s="749">
        <f t="shared" si="782"/>
        <v>0</v>
      </c>
      <c r="AA9525" s="1071"/>
      <c r="AB9525" s="1071"/>
    </row>
    <row r="9526" spans="23:28" ht="70.5" customHeight="1">
      <c r="W9526" s="829">
        <f t="shared" si="780"/>
        <v>0</v>
      </c>
      <c r="X9526" s="828">
        <f t="shared" si="781"/>
        <v>0</v>
      </c>
      <c r="Y9526" s="1069">
        <f>[5]building!Y9517</f>
        <v>0</v>
      </c>
      <c r="Z9526" s="749">
        <f t="shared" si="782"/>
        <v>0</v>
      </c>
      <c r="AA9526" s="1071"/>
      <c r="AB9526" s="1071"/>
    </row>
    <row r="9527" spans="23:28" ht="70.5" customHeight="1">
      <c r="W9527" s="829">
        <f t="shared" si="780"/>
        <v>0</v>
      </c>
      <c r="X9527" s="828">
        <f t="shared" si="781"/>
        <v>0</v>
      </c>
      <c r="Y9527" s="1069">
        <f>[5]building!Y9518</f>
        <v>0</v>
      </c>
      <c r="Z9527" s="749">
        <f t="shared" si="782"/>
        <v>0</v>
      </c>
      <c r="AA9527" s="1071"/>
      <c r="AB9527" s="1071"/>
    </row>
    <row r="9528" spans="23:28" ht="70.5" customHeight="1">
      <c r="W9528" s="829">
        <f t="shared" si="780"/>
        <v>0</v>
      </c>
      <c r="X9528" s="828">
        <f t="shared" si="781"/>
        <v>0</v>
      </c>
      <c r="Y9528" s="1069">
        <f>[5]building!Y9519</f>
        <v>0</v>
      </c>
      <c r="Z9528" s="749">
        <f t="shared" si="782"/>
        <v>0</v>
      </c>
      <c r="AA9528" s="1071"/>
      <c r="AB9528" s="1071"/>
    </row>
    <row r="9529" spans="23:28" ht="70.5" customHeight="1">
      <c r="W9529" s="829">
        <f t="shared" si="780"/>
        <v>0</v>
      </c>
      <c r="X9529" s="828">
        <f t="shared" si="781"/>
        <v>0</v>
      </c>
      <c r="Y9529" s="1069">
        <f>[5]building!Y9520</f>
        <v>0</v>
      </c>
      <c r="Z9529" s="749">
        <f t="shared" si="782"/>
        <v>0</v>
      </c>
      <c r="AA9529" s="1071"/>
      <c r="AB9529" s="1071"/>
    </row>
    <row r="9530" spans="23:28" ht="70.5" customHeight="1">
      <c r="W9530" s="829">
        <f t="shared" si="780"/>
        <v>0</v>
      </c>
      <c r="X9530" s="828">
        <f t="shared" si="781"/>
        <v>0</v>
      </c>
      <c r="Y9530" s="1069">
        <f>[5]building!Y9521</f>
        <v>0</v>
      </c>
      <c r="Z9530" s="749">
        <f t="shared" si="782"/>
        <v>0</v>
      </c>
      <c r="AA9530" s="1071"/>
      <c r="AB9530" s="1071"/>
    </row>
    <row r="9531" spans="23:28" ht="70.5" customHeight="1">
      <c r="W9531" s="829">
        <f t="shared" si="780"/>
        <v>0</v>
      </c>
      <c r="X9531" s="828">
        <f t="shared" si="781"/>
        <v>0</v>
      </c>
      <c r="Y9531" s="1069">
        <f>[5]building!Y9522</f>
        <v>0</v>
      </c>
      <c r="Z9531" s="749">
        <f t="shared" si="782"/>
        <v>0</v>
      </c>
      <c r="AA9531" s="1071"/>
      <c r="AB9531" s="1071"/>
    </row>
    <row r="9532" spans="23:28" ht="70.5" customHeight="1">
      <c r="W9532" s="829">
        <f t="shared" si="780"/>
        <v>0</v>
      </c>
      <c r="X9532" s="828">
        <f t="shared" si="781"/>
        <v>0</v>
      </c>
      <c r="Y9532" s="1069">
        <f>[5]building!Y9523</f>
        <v>0</v>
      </c>
      <c r="Z9532" s="749">
        <f t="shared" si="782"/>
        <v>0</v>
      </c>
      <c r="AA9532" s="1071"/>
      <c r="AB9532" s="1071"/>
    </row>
    <row r="9533" spans="23:28" ht="70.5" customHeight="1">
      <c r="W9533" s="829">
        <f t="shared" si="780"/>
        <v>0</v>
      </c>
      <c r="X9533" s="828">
        <f t="shared" si="781"/>
        <v>0</v>
      </c>
      <c r="Y9533" s="1069">
        <f>[5]building!Y9524</f>
        <v>0</v>
      </c>
      <c r="Z9533" s="749">
        <f t="shared" si="782"/>
        <v>0</v>
      </c>
      <c r="AA9533" s="1071"/>
      <c r="AB9533" s="1071"/>
    </row>
    <row r="9534" spans="23:28" ht="70.5" customHeight="1">
      <c r="W9534" s="829">
        <f t="shared" si="780"/>
        <v>0</v>
      </c>
      <c r="X9534" s="828">
        <f t="shared" si="781"/>
        <v>0</v>
      </c>
      <c r="Y9534" s="1069">
        <f>[5]building!Y9525</f>
        <v>0</v>
      </c>
      <c r="Z9534" s="749">
        <f t="shared" si="782"/>
        <v>0</v>
      </c>
      <c r="AA9534" s="1071"/>
      <c r="AB9534" s="1071"/>
    </row>
    <row r="9535" spans="23:28" ht="70.5" customHeight="1">
      <c r="W9535" s="829">
        <f t="shared" si="780"/>
        <v>0</v>
      </c>
      <c r="X9535" s="828">
        <f t="shared" si="781"/>
        <v>0</v>
      </c>
      <c r="Y9535" s="1069">
        <f>[5]building!Y9526</f>
        <v>0</v>
      </c>
      <c r="Z9535" s="749">
        <f t="shared" si="782"/>
        <v>0</v>
      </c>
      <c r="AA9535" s="1071"/>
      <c r="AB9535" s="1071"/>
    </row>
    <row r="9536" spans="23:28" ht="70.5" customHeight="1">
      <c r="W9536" s="829">
        <f t="shared" si="780"/>
        <v>0</v>
      </c>
      <c r="X9536" s="828">
        <f t="shared" si="781"/>
        <v>0</v>
      </c>
      <c r="Y9536" s="1069">
        <f>[5]building!Y9527</f>
        <v>0</v>
      </c>
      <c r="Z9536" s="749">
        <f t="shared" si="782"/>
        <v>0</v>
      </c>
      <c r="AA9536" s="1071"/>
      <c r="AB9536" s="1071"/>
    </row>
    <row r="9537" spans="23:28" ht="70.5" customHeight="1">
      <c r="W9537" s="829">
        <f t="shared" si="780"/>
        <v>0</v>
      </c>
      <c r="X9537" s="828">
        <f t="shared" si="781"/>
        <v>0</v>
      </c>
      <c r="Y9537" s="1069">
        <f>[5]building!Y9528</f>
        <v>0</v>
      </c>
      <c r="Z9537" s="749">
        <f t="shared" si="782"/>
        <v>0</v>
      </c>
      <c r="AA9537" s="1071"/>
      <c r="AB9537" s="1071"/>
    </row>
    <row r="9538" spans="23:28" ht="70.5" customHeight="1">
      <c r="W9538" s="829">
        <f t="shared" si="780"/>
        <v>0</v>
      </c>
      <c r="X9538" s="828">
        <f t="shared" si="781"/>
        <v>0</v>
      </c>
      <c r="Y9538" s="1069">
        <f>[5]building!Y9529</f>
        <v>0</v>
      </c>
      <c r="Z9538" s="749">
        <f t="shared" si="782"/>
        <v>0</v>
      </c>
      <c r="AA9538" s="1071"/>
      <c r="AB9538" s="1071"/>
    </row>
    <row r="9539" spans="23:28" ht="70.5" customHeight="1">
      <c r="W9539" s="829">
        <f t="shared" si="780"/>
        <v>0</v>
      </c>
      <c r="X9539" s="828">
        <f t="shared" si="781"/>
        <v>0</v>
      </c>
      <c r="Y9539" s="1069">
        <f>[5]building!Y9530</f>
        <v>0</v>
      </c>
      <c r="Z9539" s="749">
        <f t="shared" si="782"/>
        <v>0</v>
      </c>
      <c r="AA9539" s="1071"/>
      <c r="AB9539" s="1071"/>
    </row>
    <row r="9540" spans="23:28" ht="70.5" customHeight="1">
      <c r="W9540" s="829">
        <f t="shared" si="780"/>
        <v>0</v>
      </c>
      <c r="X9540" s="828">
        <f t="shared" si="781"/>
        <v>0</v>
      </c>
      <c r="Y9540" s="1069">
        <f>[5]building!Y9531</f>
        <v>0</v>
      </c>
      <c r="Z9540" s="749">
        <f t="shared" si="782"/>
        <v>0</v>
      </c>
      <c r="AA9540" s="1071"/>
      <c r="AB9540" s="1071"/>
    </row>
    <row r="9541" spans="23:28" ht="70.5" customHeight="1">
      <c r="W9541" s="829">
        <f t="shared" si="780"/>
        <v>0</v>
      </c>
      <c r="X9541" s="828">
        <f t="shared" si="781"/>
        <v>0</v>
      </c>
      <c r="Y9541" s="1069">
        <f>[5]building!Y9532</f>
        <v>0</v>
      </c>
      <c r="Z9541" s="749">
        <f t="shared" si="782"/>
        <v>0</v>
      </c>
      <c r="AA9541" s="1071"/>
      <c r="AB9541" s="1071"/>
    </row>
    <row r="9542" spans="23:28" ht="70.5" customHeight="1">
      <c r="W9542" s="829">
        <f t="shared" si="780"/>
        <v>0</v>
      </c>
      <c r="X9542" s="828">
        <f t="shared" si="781"/>
        <v>0</v>
      </c>
      <c r="Y9542" s="1069">
        <f>[5]building!Y9533</f>
        <v>0</v>
      </c>
      <c r="Z9542" s="749">
        <f t="shared" si="782"/>
        <v>0</v>
      </c>
      <c r="AA9542" s="1071"/>
      <c r="AB9542" s="1071"/>
    </row>
    <row r="9543" spans="23:28" ht="70.5" customHeight="1">
      <c r="W9543" s="829">
        <f t="shared" si="780"/>
        <v>0</v>
      </c>
      <c r="X9543" s="828">
        <f t="shared" si="781"/>
        <v>0</v>
      </c>
      <c r="Y9543" s="1069">
        <f>[5]building!Y9534</f>
        <v>0</v>
      </c>
      <c r="Z9543" s="749">
        <f t="shared" si="782"/>
        <v>0</v>
      </c>
      <c r="AA9543" s="1071"/>
      <c r="AB9543" s="1071"/>
    </row>
    <row r="9544" spans="23:28" ht="70.5" customHeight="1">
      <c r="W9544" s="829">
        <f t="shared" si="780"/>
        <v>0</v>
      </c>
      <c r="X9544" s="828">
        <f t="shared" si="781"/>
        <v>0</v>
      </c>
      <c r="Y9544" s="1069">
        <f>[5]building!Y9535</f>
        <v>0</v>
      </c>
      <c r="Z9544" s="749">
        <f t="shared" si="782"/>
        <v>0</v>
      </c>
      <c r="AA9544" s="1071"/>
      <c r="AB9544" s="1071"/>
    </row>
    <row r="9545" spans="23:28" ht="70.5" customHeight="1">
      <c r="W9545" s="829">
        <f t="shared" si="780"/>
        <v>0</v>
      </c>
      <c r="X9545" s="828">
        <f t="shared" si="781"/>
        <v>0</v>
      </c>
      <c r="Y9545" s="1069">
        <f>[5]building!Y9536</f>
        <v>0</v>
      </c>
      <c r="Z9545" s="749">
        <f t="shared" si="782"/>
        <v>0</v>
      </c>
      <c r="AA9545" s="1071"/>
      <c r="AB9545" s="1071"/>
    </row>
    <row r="9546" spans="23:28" ht="70.5" customHeight="1">
      <c r="W9546" s="829">
        <f t="shared" si="780"/>
        <v>0</v>
      </c>
      <c r="X9546" s="828">
        <f t="shared" si="781"/>
        <v>0</v>
      </c>
      <c r="Y9546" s="1069">
        <f>[5]building!Y9537</f>
        <v>0</v>
      </c>
      <c r="Z9546" s="749">
        <f t="shared" si="782"/>
        <v>0</v>
      </c>
      <c r="AA9546" s="1071"/>
      <c r="AB9546" s="1071"/>
    </row>
    <row r="9547" spans="23:28" ht="70.5" customHeight="1">
      <c r="W9547" s="829">
        <f t="shared" si="780"/>
        <v>0</v>
      </c>
      <c r="X9547" s="828">
        <f t="shared" si="781"/>
        <v>0</v>
      </c>
      <c r="Y9547" s="1069">
        <f>[5]building!Y9538</f>
        <v>0</v>
      </c>
      <c r="Z9547" s="749">
        <f t="shared" si="782"/>
        <v>0</v>
      </c>
      <c r="AA9547" s="1071"/>
      <c r="AB9547" s="1071"/>
    </row>
    <row r="9548" spans="23:28" ht="70.5" customHeight="1">
      <c r="W9548" s="829">
        <f t="shared" si="780"/>
        <v>0</v>
      </c>
      <c r="X9548" s="828">
        <f t="shared" si="781"/>
        <v>0</v>
      </c>
      <c r="Y9548" s="1069">
        <f>[5]building!Y9539</f>
        <v>0</v>
      </c>
      <c r="Z9548" s="749">
        <f t="shared" si="782"/>
        <v>0</v>
      </c>
      <c r="AA9548" s="1071"/>
      <c r="AB9548" s="1071"/>
    </row>
    <row r="9549" spans="23:28" ht="70.5" customHeight="1">
      <c r="W9549" s="829">
        <f t="shared" si="780"/>
        <v>0</v>
      </c>
      <c r="X9549" s="828">
        <f t="shared" si="781"/>
        <v>0</v>
      </c>
      <c r="Y9549" s="1069">
        <f>[5]building!Y9540</f>
        <v>0</v>
      </c>
      <c r="Z9549" s="749">
        <f t="shared" si="782"/>
        <v>0</v>
      </c>
      <c r="AA9549" s="1071"/>
      <c r="AB9549" s="1071"/>
    </row>
    <row r="9550" spans="23:28" ht="70.5" customHeight="1">
      <c r="W9550" s="829">
        <f t="shared" si="780"/>
        <v>0</v>
      </c>
      <c r="X9550" s="828">
        <f t="shared" si="781"/>
        <v>0</v>
      </c>
      <c r="Y9550" s="1069">
        <f>[5]building!Y9541</f>
        <v>0</v>
      </c>
      <c r="Z9550" s="749">
        <f t="shared" si="782"/>
        <v>0</v>
      </c>
      <c r="AA9550" s="1071"/>
      <c r="AB9550" s="1071"/>
    </row>
    <row r="9551" spans="23:28" ht="70.5" customHeight="1">
      <c r="W9551" s="829">
        <f t="shared" si="780"/>
        <v>0</v>
      </c>
      <c r="X9551" s="828">
        <f t="shared" si="781"/>
        <v>0</v>
      </c>
      <c r="Y9551" s="1069">
        <f>[5]building!Y9542</f>
        <v>0</v>
      </c>
      <c r="Z9551" s="749">
        <f t="shared" si="782"/>
        <v>0</v>
      </c>
      <c r="AA9551" s="1071"/>
      <c r="AB9551" s="1071"/>
    </row>
    <row r="9552" spans="23:28" ht="70.5" customHeight="1">
      <c r="W9552" s="829">
        <f t="shared" si="780"/>
        <v>0</v>
      </c>
      <c r="X9552" s="828">
        <f t="shared" si="781"/>
        <v>0</v>
      </c>
      <c r="Y9552" s="1069">
        <f>[5]building!Y9543</f>
        <v>0</v>
      </c>
      <c r="Z9552" s="749">
        <f t="shared" si="782"/>
        <v>0</v>
      </c>
      <c r="AA9552" s="1071"/>
      <c r="AB9552" s="1071"/>
    </row>
    <row r="9553" spans="23:28" ht="70.5" customHeight="1">
      <c r="W9553" s="829">
        <f t="shared" si="780"/>
        <v>0</v>
      </c>
      <c r="X9553" s="828">
        <f t="shared" si="781"/>
        <v>0</v>
      </c>
      <c r="Y9553" s="1069">
        <f>[5]building!Y9544</f>
        <v>0</v>
      </c>
      <c r="Z9553" s="749">
        <f t="shared" si="782"/>
        <v>0</v>
      </c>
      <c r="AA9553" s="1071"/>
      <c r="AB9553" s="1071"/>
    </row>
    <row r="9554" spans="23:28" ht="70.5" customHeight="1">
      <c r="W9554" s="829">
        <f t="shared" si="780"/>
        <v>0</v>
      </c>
      <c r="X9554" s="828">
        <f t="shared" si="781"/>
        <v>0</v>
      </c>
      <c r="Y9554" s="1069">
        <f>[5]building!Y9545</f>
        <v>0</v>
      </c>
      <c r="Z9554" s="749">
        <f t="shared" si="782"/>
        <v>0</v>
      </c>
      <c r="AA9554" s="1071"/>
      <c r="AB9554" s="1071"/>
    </row>
    <row r="9555" spans="23:28" ht="70.5" customHeight="1">
      <c r="W9555" s="829">
        <f t="shared" si="780"/>
        <v>0</v>
      </c>
      <c r="X9555" s="828">
        <f t="shared" si="781"/>
        <v>0</v>
      </c>
      <c r="Y9555" s="1069">
        <f>[5]building!Y9546</f>
        <v>0</v>
      </c>
      <c r="Z9555" s="749">
        <f t="shared" si="782"/>
        <v>0</v>
      </c>
      <c r="AA9555" s="1071"/>
      <c r="AB9555" s="1071"/>
    </row>
    <row r="9556" spans="23:28" ht="70.5" customHeight="1">
      <c r="W9556" s="829">
        <f t="shared" si="780"/>
        <v>0</v>
      </c>
      <c r="X9556" s="828">
        <f t="shared" si="781"/>
        <v>0</v>
      </c>
      <c r="Y9556" s="1069">
        <f>[5]building!Y9547</f>
        <v>0</v>
      </c>
      <c r="Z9556" s="749">
        <f t="shared" si="782"/>
        <v>0</v>
      </c>
      <c r="AA9556" s="1071"/>
      <c r="AB9556" s="1071"/>
    </row>
    <row r="9557" spans="23:28" ht="70.5" customHeight="1">
      <c r="W9557" s="829">
        <f t="shared" si="780"/>
        <v>0</v>
      </c>
      <c r="X9557" s="828">
        <f t="shared" si="781"/>
        <v>0</v>
      </c>
      <c r="Y9557" s="1069">
        <f>[5]building!Y9548</f>
        <v>0</v>
      </c>
      <c r="Z9557" s="749">
        <f t="shared" si="782"/>
        <v>0</v>
      </c>
      <c r="AA9557" s="1071"/>
      <c r="AB9557" s="1071"/>
    </row>
    <row r="9558" spans="23:28" ht="70.5" customHeight="1">
      <c r="W9558" s="829">
        <f t="shared" si="780"/>
        <v>0</v>
      </c>
      <c r="X9558" s="828">
        <f t="shared" si="781"/>
        <v>0</v>
      </c>
      <c r="Y9558" s="1069">
        <f>[5]building!Y9549</f>
        <v>0</v>
      </c>
      <c r="Z9558" s="749">
        <f t="shared" si="782"/>
        <v>0</v>
      </c>
      <c r="AA9558" s="1071"/>
      <c r="AB9558" s="1071"/>
    </row>
    <row r="9559" spans="23:28" ht="70.5" customHeight="1">
      <c r="W9559" s="829">
        <f t="shared" si="780"/>
        <v>0</v>
      </c>
      <c r="X9559" s="828">
        <f t="shared" si="781"/>
        <v>0</v>
      </c>
      <c r="Y9559" s="1069">
        <f>[5]building!Y9550</f>
        <v>0</v>
      </c>
      <c r="Z9559" s="749">
        <f t="shared" si="782"/>
        <v>0</v>
      </c>
      <c r="AA9559" s="1071"/>
      <c r="AB9559" s="1071"/>
    </row>
    <row r="9560" spans="23:28" ht="70.5" customHeight="1">
      <c r="W9560" s="829">
        <f t="shared" si="780"/>
        <v>0</v>
      </c>
      <c r="X9560" s="828">
        <f t="shared" si="781"/>
        <v>0</v>
      </c>
      <c r="Y9560" s="1069">
        <f>[5]building!Y9551</f>
        <v>0</v>
      </c>
      <c r="Z9560" s="749">
        <f t="shared" si="782"/>
        <v>0</v>
      </c>
      <c r="AA9560" s="1071"/>
      <c r="AB9560" s="1071"/>
    </row>
    <row r="9561" spans="23:28" ht="70.5" customHeight="1">
      <c r="W9561" s="829">
        <f t="shared" si="780"/>
        <v>0</v>
      </c>
      <c r="X9561" s="828">
        <f t="shared" si="781"/>
        <v>0</v>
      </c>
      <c r="Y9561" s="1069">
        <f>[5]building!Y9552</f>
        <v>0</v>
      </c>
      <c r="Z9561" s="749">
        <f t="shared" si="782"/>
        <v>0</v>
      </c>
      <c r="AA9561" s="1071"/>
      <c r="AB9561" s="1071"/>
    </row>
    <row r="9562" spans="23:28" ht="70.5" customHeight="1">
      <c r="W9562" s="829">
        <f t="shared" si="780"/>
        <v>0</v>
      </c>
      <c r="X9562" s="828">
        <f t="shared" si="781"/>
        <v>0</v>
      </c>
      <c r="Y9562" s="1069">
        <f>[5]building!Y9553</f>
        <v>0</v>
      </c>
      <c r="Z9562" s="749">
        <f t="shared" si="782"/>
        <v>0</v>
      </c>
      <c r="AA9562" s="1071"/>
      <c r="AB9562" s="1071"/>
    </row>
    <row r="9563" spans="23:28" ht="70.5" customHeight="1">
      <c r="W9563" s="829">
        <f t="shared" si="780"/>
        <v>0</v>
      </c>
      <c r="X9563" s="828">
        <f t="shared" si="781"/>
        <v>0</v>
      </c>
      <c r="Y9563" s="1069">
        <f>[5]building!Y9554</f>
        <v>0</v>
      </c>
      <c r="Z9563" s="749">
        <f t="shared" si="782"/>
        <v>0</v>
      </c>
      <c r="AA9563" s="1071"/>
      <c r="AB9563" s="1071"/>
    </row>
    <row r="9564" spans="23:28" ht="70.5" customHeight="1">
      <c r="W9564" s="829">
        <f t="shared" si="780"/>
        <v>0</v>
      </c>
      <c r="X9564" s="828">
        <f t="shared" si="781"/>
        <v>0</v>
      </c>
      <c r="Y9564" s="1069">
        <f>[5]building!Y9555</f>
        <v>0</v>
      </c>
      <c r="Z9564" s="749">
        <f t="shared" si="782"/>
        <v>0</v>
      </c>
      <c r="AA9564" s="1071"/>
      <c r="AB9564" s="1071"/>
    </row>
    <row r="9565" spans="23:28" ht="70.5" customHeight="1">
      <c r="W9565" s="829">
        <f t="shared" si="780"/>
        <v>0</v>
      </c>
      <c r="X9565" s="828">
        <f t="shared" si="781"/>
        <v>0</v>
      </c>
      <c r="Y9565" s="1069">
        <f>[5]building!Y9556</f>
        <v>0</v>
      </c>
      <c r="Z9565" s="749">
        <f t="shared" si="782"/>
        <v>0</v>
      </c>
      <c r="AA9565" s="1071"/>
      <c r="AB9565" s="1071"/>
    </row>
    <row r="9566" spans="23:28" ht="70.5" customHeight="1">
      <c r="W9566" s="829">
        <f t="shared" ref="W9566:W9629" si="783">G9566+I9566+K9566+M9566+O9566+Q9566+S9566+U9566</f>
        <v>0</v>
      </c>
      <c r="X9566" s="828">
        <f t="shared" ref="X9566:X9629" si="784">W9566*C9566</f>
        <v>0</v>
      </c>
      <c r="Y9566" s="1069">
        <f>[5]building!Y9557</f>
        <v>0</v>
      </c>
      <c r="Z9566" s="749">
        <f t="shared" ref="Z9566:Z9629" si="785">Y9566*C9566</f>
        <v>0</v>
      </c>
      <c r="AA9566" s="1071"/>
      <c r="AB9566" s="1071"/>
    </row>
    <row r="9567" spans="23:28" ht="70.5" customHeight="1">
      <c r="W9567" s="829">
        <f t="shared" si="783"/>
        <v>0</v>
      </c>
      <c r="X9567" s="828">
        <f t="shared" si="784"/>
        <v>0</v>
      </c>
      <c r="Y9567" s="1069">
        <f>[5]building!Y9558</f>
        <v>0</v>
      </c>
      <c r="Z9567" s="749">
        <f t="shared" si="785"/>
        <v>0</v>
      </c>
      <c r="AA9567" s="1071"/>
      <c r="AB9567" s="1071"/>
    </row>
    <row r="9568" spans="23:28" ht="70.5" customHeight="1">
      <c r="W9568" s="829">
        <f t="shared" si="783"/>
        <v>0</v>
      </c>
      <c r="X9568" s="828">
        <f t="shared" si="784"/>
        <v>0</v>
      </c>
      <c r="Y9568" s="1069">
        <f>[5]building!Y9559</f>
        <v>0</v>
      </c>
      <c r="Z9568" s="749">
        <f t="shared" si="785"/>
        <v>0</v>
      </c>
      <c r="AA9568" s="1071"/>
      <c r="AB9568" s="1071"/>
    </row>
    <row r="9569" spans="23:28" ht="70.5" customHeight="1">
      <c r="W9569" s="829">
        <f t="shared" si="783"/>
        <v>0</v>
      </c>
      <c r="X9569" s="828">
        <f t="shared" si="784"/>
        <v>0</v>
      </c>
      <c r="Y9569" s="1069">
        <f>[5]building!Y9560</f>
        <v>0</v>
      </c>
      <c r="Z9569" s="749">
        <f t="shared" si="785"/>
        <v>0</v>
      </c>
      <c r="AA9569" s="1071"/>
      <c r="AB9569" s="1071"/>
    </row>
    <row r="9570" spans="23:28" ht="70.5" customHeight="1">
      <c r="W9570" s="829">
        <f t="shared" si="783"/>
        <v>0</v>
      </c>
      <c r="X9570" s="828">
        <f t="shared" si="784"/>
        <v>0</v>
      </c>
      <c r="Y9570" s="1069">
        <f>[5]building!Y9561</f>
        <v>0</v>
      </c>
      <c r="Z9570" s="749">
        <f t="shared" si="785"/>
        <v>0</v>
      </c>
      <c r="AA9570" s="1071"/>
      <c r="AB9570" s="1071"/>
    </row>
    <row r="9571" spans="23:28" ht="70.5" customHeight="1">
      <c r="W9571" s="829">
        <f t="shared" si="783"/>
        <v>0</v>
      </c>
      <c r="X9571" s="828">
        <f t="shared" si="784"/>
        <v>0</v>
      </c>
      <c r="Y9571" s="1069">
        <f>[5]building!Y9562</f>
        <v>0</v>
      </c>
      <c r="Z9571" s="749">
        <f t="shared" si="785"/>
        <v>0</v>
      </c>
      <c r="AA9571" s="1071"/>
      <c r="AB9571" s="1071"/>
    </row>
    <row r="9572" spans="23:28" ht="70.5" customHeight="1">
      <c r="W9572" s="829">
        <f t="shared" si="783"/>
        <v>0</v>
      </c>
      <c r="X9572" s="828">
        <f t="shared" si="784"/>
        <v>0</v>
      </c>
      <c r="Y9572" s="1069">
        <f>[5]building!Y9563</f>
        <v>0</v>
      </c>
      <c r="Z9572" s="749">
        <f t="shared" si="785"/>
        <v>0</v>
      </c>
      <c r="AA9572" s="1071"/>
      <c r="AB9572" s="1071"/>
    </row>
    <row r="9573" spans="23:28" ht="70.5" customHeight="1">
      <c r="W9573" s="829">
        <f t="shared" si="783"/>
        <v>0</v>
      </c>
      <c r="X9573" s="828">
        <f t="shared" si="784"/>
        <v>0</v>
      </c>
      <c r="Y9573" s="1069">
        <f>[5]building!Y9564</f>
        <v>0</v>
      </c>
      <c r="Z9573" s="749">
        <f t="shared" si="785"/>
        <v>0</v>
      </c>
      <c r="AA9573" s="1071"/>
      <c r="AB9573" s="1071"/>
    </row>
    <row r="9574" spans="23:28" ht="70.5" customHeight="1">
      <c r="W9574" s="829">
        <f t="shared" si="783"/>
        <v>0</v>
      </c>
      <c r="X9574" s="828">
        <f t="shared" si="784"/>
        <v>0</v>
      </c>
      <c r="Y9574" s="1069">
        <f>[5]building!Y9565</f>
        <v>0</v>
      </c>
      <c r="Z9574" s="749">
        <f t="shared" si="785"/>
        <v>0</v>
      </c>
      <c r="AA9574" s="1071"/>
      <c r="AB9574" s="1071"/>
    </row>
    <row r="9575" spans="23:28" ht="70.5" customHeight="1">
      <c r="W9575" s="829">
        <f t="shared" si="783"/>
        <v>0</v>
      </c>
      <c r="X9575" s="828">
        <f t="shared" si="784"/>
        <v>0</v>
      </c>
      <c r="Y9575" s="1069">
        <f>[5]building!Y9566</f>
        <v>0</v>
      </c>
      <c r="Z9575" s="749">
        <f t="shared" si="785"/>
        <v>0</v>
      </c>
      <c r="AA9575" s="1071"/>
      <c r="AB9575" s="1071"/>
    </row>
    <row r="9576" spans="23:28" ht="70.5" customHeight="1">
      <c r="W9576" s="829">
        <f t="shared" si="783"/>
        <v>0</v>
      </c>
      <c r="X9576" s="828">
        <f t="shared" si="784"/>
        <v>0</v>
      </c>
      <c r="Y9576" s="1069">
        <f>[5]building!Y9567</f>
        <v>0</v>
      </c>
      <c r="Z9576" s="749">
        <f t="shared" si="785"/>
        <v>0</v>
      </c>
      <c r="AA9576" s="1071"/>
      <c r="AB9576" s="1071"/>
    </row>
    <row r="9577" spans="23:28" ht="70.5" customHeight="1">
      <c r="W9577" s="829">
        <f t="shared" si="783"/>
        <v>0</v>
      </c>
      <c r="X9577" s="828">
        <f t="shared" si="784"/>
        <v>0</v>
      </c>
      <c r="Y9577" s="1069">
        <f>[5]building!Y9568</f>
        <v>0</v>
      </c>
      <c r="Z9577" s="749">
        <f t="shared" si="785"/>
        <v>0</v>
      </c>
      <c r="AA9577" s="1071"/>
      <c r="AB9577" s="1071"/>
    </row>
    <row r="9578" spans="23:28" ht="70.5" customHeight="1">
      <c r="W9578" s="829">
        <f t="shared" si="783"/>
        <v>0</v>
      </c>
      <c r="X9578" s="828">
        <f t="shared" si="784"/>
        <v>0</v>
      </c>
      <c r="Y9578" s="1069">
        <f>[5]building!Y9569</f>
        <v>0</v>
      </c>
      <c r="Z9578" s="749">
        <f t="shared" si="785"/>
        <v>0</v>
      </c>
      <c r="AA9578" s="1071"/>
      <c r="AB9578" s="1071"/>
    </row>
    <row r="9579" spans="23:28" ht="70.5" customHeight="1">
      <c r="W9579" s="829">
        <f t="shared" si="783"/>
        <v>0</v>
      </c>
      <c r="X9579" s="828">
        <f t="shared" si="784"/>
        <v>0</v>
      </c>
      <c r="Y9579" s="1069">
        <f>[5]building!Y9570</f>
        <v>0</v>
      </c>
      <c r="Z9579" s="749">
        <f t="shared" si="785"/>
        <v>0</v>
      </c>
      <c r="AA9579" s="1071"/>
      <c r="AB9579" s="1071"/>
    </row>
    <row r="9580" spans="23:28" ht="70.5" customHeight="1">
      <c r="W9580" s="829">
        <f t="shared" si="783"/>
        <v>0</v>
      </c>
      <c r="X9580" s="828">
        <f t="shared" si="784"/>
        <v>0</v>
      </c>
      <c r="Y9580" s="1069">
        <f>[5]building!Y9571</f>
        <v>0</v>
      </c>
      <c r="Z9580" s="749">
        <f t="shared" si="785"/>
        <v>0</v>
      </c>
      <c r="AA9580" s="1071"/>
      <c r="AB9580" s="1071"/>
    </row>
    <row r="9581" spans="23:28" ht="70.5" customHeight="1">
      <c r="W9581" s="829">
        <f t="shared" si="783"/>
        <v>0</v>
      </c>
      <c r="X9581" s="828">
        <f t="shared" si="784"/>
        <v>0</v>
      </c>
      <c r="Y9581" s="1069">
        <f>[5]building!Y9572</f>
        <v>0</v>
      </c>
      <c r="Z9581" s="749">
        <f t="shared" si="785"/>
        <v>0</v>
      </c>
      <c r="AA9581" s="1071"/>
      <c r="AB9581" s="1071"/>
    </row>
    <row r="9582" spans="23:28" ht="70.5" customHeight="1">
      <c r="W9582" s="829">
        <f t="shared" si="783"/>
        <v>0</v>
      </c>
      <c r="X9582" s="828">
        <f t="shared" si="784"/>
        <v>0</v>
      </c>
      <c r="Y9582" s="1069">
        <f>[5]building!Y9573</f>
        <v>0</v>
      </c>
      <c r="Z9582" s="749">
        <f t="shared" si="785"/>
        <v>0</v>
      </c>
      <c r="AA9582" s="1071"/>
      <c r="AB9582" s="1071"/>
    </row>
    <row r="9583" spans="23:28" ht="70.5" customHeight="1">
      <c r="W9583" s="829">
        <f t="shared" si="783"/>
        <v>0</v>
      </c>
      <c r="X9583" s="828">
        <f t="shared" si="784"/>
        <v>0</v>
      </c>
      <c r="Y9583" s="1069">
        <f>[5]building!Y9574</f>
        <v>0</v>
      </c>
      <c r="Z9583" s="749">
        <f t="shared" si="785"/>
        <v>0</v>
      </c>
      <c r="AA9583" s="1071"/>
      <c r="AB9583" s="1071"/>
    </row>
    <row r="9584" spans="23:28" ht="70.5" customHeight="1">
      <c r="W9584" s="829">
        <f t="shared" si="783"/>
        <v>0</v>
      </c>
      <c r="X9584" s="828">
        <f t="shared" si="784"/>
        <v>0</v>
      </c>
      <c r="Y9584" s="1069">
        <f>[5]building!Y9575</f>
        <v>0</v>
      </c>
      <c r="Z9584" s="749">
        <f t="shared" si="785"/>
        <v>0</v>
      </c>
      <c r="AA9584" s="1071"/>
      <c r="AB9584" s="1071"/>
    </row>
    <row r="9585" spans="23:28" ht="70.5" customHeight="1">
      <c r="W9585" s="829">
        <f t="shared" si="783"/>
        <v>0</v>
      </c>
      <c r="X9585" s="828">
        <f t="shared" si="784"/>
        <v>0</v>
      </c>
      <c r="Y9585" s="1069">
        <f>[5]building!Y9576</f>
        <v>0</v>
      </c>
      <c r="Z9585" s="749">
        <f t="shared" si="785"/>
        <v>0</v>
      </c>
      <c r="AA9585" s="1071"/>
      <c r="AB9585" s="1071"/>
    </row>
    <row r="9586" spans="23:28" ht="70.5" customHeight="1">
      <c r="W9586" s="829">
        <f t="shared" si="783"/>
        <v>0</v>
      </c>
      <c r="X9586" s="828">
        <f t="shared" si="784"/>
        <v>0</v>
      </c>
      <c r="Y9586" s="1069">
        <f>[5]building!Y9577</f>
        <v>0</v>
      </c>
      <c r="Z9586" s="749">
        <f t="shared" si="785"/>
        <v>0</v>
      </c>
      <c r="AA9586" s="1071"/>
      <c r="AB9586" s="1071"/>
    </row>
    <row r="9587" spans="23:28" ht="70.5" customHeight="1">
      <c r="W9587" s="829">
        <f t="shared" si="783"/>
        <v>0</v>
      </c>
      <c r="X9587" s="828">
        <f t="shared" si="784"/>
        <v>0</v>
      </c>
      <c r="Y9587" s="1069">
        <f>[5]building!Y9578</f>
        <v>0</v>
      </c>
      <c r="Z9587" s="749">
        <f t="shared" si="785"/>
        <v>0</v>
      </c>
      <c r="AA9587" s="1071"/>
      <c r="AB9587" s="1071"/>
    </row>
    <row r="9588" spans="23:28" ht="70.5" customHeight="1">
      <c r="W9588" s="829">
        <f t="shared" si="783"/>
        <v>0</v>
      </c>
      <c r="X9588" s="828">
        <f t="shared" si="784"/>
        <v>0</v>
      </c>
      <c r="Y9588" s="1069">
        <f>[5]building!Y9579</f>
        <v>0</v>
      </c>
      <c r="Z9588" s="749">
        <f t="shared" si="785"/>
        <v>0</v>
      </c>
      <c r="AA9588" s="1071"/>
      <c r="AB9588" s="1071"/>
    </row>
    <row r="9589" spans="23:28" ht="70.5" customHeight="1">
      <c r="W9589" s="829">
        <f t="shared" si="783"/>
        <v>0</v>
      </c>
      <c r="X9589" s="828">
        <f t="shared" si="784"/>
        <v>0</v>
      </c>
      <c r="Y9589" s="1069">
        <f>[5]building!Y9580</f>
        <v>0</v>
      </c>
      <c r="Z9589" s="749">
        <f t="shared" si="785"/>
        <v>0</v>
      </c>
      <c r="AA9589" s="1071"/>
      <c r="AB9589" s="1071"/>
    </row>
    <row r="9590" spans="23:28" ht="70.5" customHeight="1">
      <c r="W9590" s="829">
        <f t="shared" si="783"/>
        <v>0</v>
      </c>
      <c r="X9590" s="828">
        <f t="shared" si="784"/>
        <v>0</v>
      </c>
      <c r="Y9590" s="1069">
        <f>[5]building!Y9581</f>
        <v>0</v>
      </c>
      <c r="Z9590" s="749">
        <f t="shared" si="785"/>
        <v>0</v>
      </c>
      <c r="AA9590" s="1071"/>
      <c r="AB9590" s="1071"/>
    </row>
    <row r="9591" spans="23:28" ht="70.5" customHeight="1">
      <c r="W9591" s="829">
        <f t="shared" si="783"/>
        <v>0</v>
      </c>
      <c r="X9591" s="828">
        <f t="shared" si="784"/>
        <v>0</v>
      </c>
      <c r="Y9591" s="1069">
        <f>[5]building!Y9582</f>
        <v>0</v>
      </c>
      <c r="Z9591" s="749">
        <f t="shared" si="785"/>
        <v>0</v>
      </c>
      <c r="AA9591" s="1071"/>
      <c r="AB9591" s="1071"/>
    </row>
    <row r="9592" spans="23:28" ht="70.5" customHeight="1">
      <c r="W9592" s="829">
        <f t="shared" si="783"/>
        <v>0</v>
      </c>
      <c r="X9592" s="828">
        <f t="shared" si="784"/>
        <v>0</v>
      </c>
      <c r="Y9592" s="1069">
        <f>[5]building!Y9583</f>
        <v>0</v>
      </c>
      <c r="Z9592" s="749">
        <f t="shared" si="785"/>
        <v>0</v>
      </c>
      <c r="AA9592" s="1071"/>
      <c r="AB9592" s="1071"/>
    </row>
    <row r="9593" spans="23:28" ht="70.5" customHeight="1">
      <c r="W9593" s="829">
        <f t="shared" si="783"/>
        <v>0</v>
      </c>
      <c r="X9593" s="828">
        <f t="shared" si="784"/>
        <v>0</v>
      </c>
      <c r="Y9593" s="1069">
        <f>[5]building!Y9584</f>
        <v>0</v>
      </c>
      <c r="Z9593" s="749">
        <f t="shared" si="785"/>
        <v>0</v>
      </c>
      <c r="AA9593" s="1071"/>
      <c r="AB9593" s="1071"/>
    </row>
    <row r="9594" spans="23:28" ht="70.5" customHeight="1">
      <c r="W9594" s="829">
        <f t="shared" si="783"/>
        <v>0</v>
      </c>
      <c r="X9594" s="828">
        <f t="shared" si="784"/>
        <v>0</v>
      </c>
      <c r="Y9594" s="1069">
        <f>[5]building!Y9585</f>
        <v>0</v>
      </c>
      <c r="Z9594" s="749">
        <f t="shared" si="785"/>
        <v>0</v>
      </c>
      <c r="AA9594" s="1071"/>
      <c r="AB9594" s="1071"/>
    </row>
    <row r="9595" spans="23:28" ht="70.5" customHeight="1">
      <c r="W9595" s="829">
        <f t="shared" si="783"/>
        <v>0</v>
      </c>
      <c r="X9595" s="828">
        <f t="shared" si="784"/>
        <v>0</v>
      </c>
      <c r="Y9595" s="1069">
        <f>[5]building!Y9586</f>
        <v>0</v>
      </c>
      <c r="Z9595" s="749">
        <f t="shared" si="785"/>
        <v>0</v>
      </c>
      <c r="AA9595" s="1071"/>
      <c r="AB9595" s="1071"/>
    </row>
    <row r="9596" spans="23:28" ht="70.5" customHeight="1">
      <c r="W9596" s="829">
        <f t="shared" si="783"/>
        <v>0</v>
      </c>
      <c r="X9596" s="828">
        <f t="shared" si="784"/>
        <v>0</v>
      </c>
      <c r="Y9596" s="1069">
        <f>[5]building!Y9587</f>
        <v>0</v>
      </c>
      <c r="Z9596" s="749">
        <f t="shared" si="785"/>
        <v>0</v>
      </c>
      <c r="AA9596" s="1071"/>
      <c r="AB9596" s="1071"/>
    </row>
    <row r="9597" spans="23:28" ht="70.5" customHeight="1">
      <c r="W9597" s="829">
        <f t="shared" si="783"/>
        <v>0</v>
      </c>
      <c r="X9597" s="828">
        <f t="shared" si="784"/>
        <v>0</v>
      </c>
      <c r="Y9597" s="1069">
        <f>[5]building!Y9588</f>
        <v>0</v>
      </c>
      <c r="Z9597" s="749">
        <f t="shared" si="785"/>
        <v>0</v>
      </c>
      <c r="AA9597" s="1071"/>
      <c r="AB9597" s="1071"/>
    </row>
    <row r="9598" spans="23:28" ht="70.5" customHeight="1">
      <c r="W9598" s="829">
        <f t="shared" si="783"/>
        <v>0</v>
      </c>
      <c r="X9598" s="828">
        <f t="shared" si="784"/>
        <v>0</v>
      </c>
      <c r="Y9598" s="1069">
        <f>[5]building!Y9589</f>
        <v>0</v>
      </c>
      <c r="Z9598" s="749">
        <f t="shared" si="785"/>
        <v>0</v>
      </c>
      <c r="AA9598" s="1071"/>
      <c r="AB9598" s="1071"/>
    </row>
    <row r="9599" spans="23:28" ht="70.5" customHeight="1">
      <c r="W9599" s="829">
        <f t="shared" si="783"/>
        <v>0</v>
      </c>
      <c r="X9599" s="828">
        <f t="shared" si="784"/>
        <v>0</v>
      </c>
      <c r="Y9599" s="1069">
        <f>[5]building!Y9590</f>
        <v>0</v>
      </c>
      <c r="Z9599" s="749">
        <f t="shared" si="785"/>
        <v>0</v>
      </c>
      <c r="AA9599" s="1071"/>
      <c r="AB9599" s="1071"/>
    </row>
    <row r="9600" spans="23:28" ht="70.5" customHeight="1">
      <c r="W9600" s="829">
        <f t="shared" si="783"/>
        <v>0</v>
      </c>
      <c r="X9600" s="828">
        <f t="shared" si="784"/>
        <v>0</v>
      </c>
      <c r="Y9600" s="1069">
        <f>[5]building!Y9591</f>
        <v>0</v>
      </c>
      <c r="Z9600" s="749">
        <f t="shared" si="785"/>
        <v>0</v>
      </c>
      <c r="AA9600" s="1071"/>
      <c r="AB9600" s="1071"/>
    </row>
    <row r="9601" spans="23:28" ht="70.5" customHeight="1">
      <c r="W9601" s="829">
        <f t="shared" si="783"/>
        <v>0</v>
      </c>
      <c r="X9601" s="828">
        <f t="shared" si="784"/>
        <v>0</v>
      </c>
      <c r="Y9601" s="1069">
        <f>[5]building!Y9592</f>
        <v>0</v>
      </c>
      <c r="Z9601" s="749">
        <f t="shared" si="785"/>
        <v>0</v>
      </c>
      <c r="AA9601" s="1071"/>
      <c r="AB9601" s="1071"/>
    </row>
    <row r="9602" spans="23:28" ht="70.5" customHeight="1">
      <c r="W9602" s="829">
        <f t="shared" si="783"/>
        <v>0</v>
      </c>
      <c r="X9602" s="828">
        <f t="shared" si="784"/>
        <v>0</v>
      </c>
      <c r="Y9602" s="1069">
        <f>[5]building!Y9593</f>
        <v>0</v>
      </c>
      <c r="Z9602" s="749">
        <f t="shared" si="785"/>
        <v>0</v>
      </c>
      <c r="AA9602" s="1071"/>
      <c r="AB9602" s="1071"/>
    </row>
    <row r="9603" spans="23:28" ht="70.5" customHeight="1">
      <c r="W9603" s="829">
        <f t="shared" si="783"/>
        <v>0</v>
      </c>
      <c r="X9603" s="828">
        <f t="shared" si="784"/>
        <v>0</v>
      </c>
      <c r="Y9603" s="1069">
        <f>[5]building!Y9594</f>
        <v>0</v>
      </c>
      <c r="Z9603" s="749">
        <f t="shared" si="785"/>
        <v>0</v>
      </c>
      <c r="AA9603" s="1071"/>
      <c r="AB9603" s="1071"/>
    </row>
    <row r="9604" spans="23:28" ht="70.5" customHeight="1">
      <c r="W9604" s="829">
        <f t="shared" si="783"/>
        <v>0</v>
      </c>
      <c r="X9604" s="828">
        <f t="shared" si="784"/>
        <v>0</v>
      </c>
      <c r="Y9604" s="1069">
        <f>[5]building!Y9595</f>
        <v>0</v>
      </c>
      <c r="Z9604" s="749">
        <f t="shared" si="785"/>
        <v>0</v>
      </c>
      <c r="AA9604" s="1071"/>
      <c r="AB9604" s="1071"/>
    </row>
    <row r="9605" spans="23:28" ht="70.5" customHeight="1">
      <c r="W9605" s="829">
        <f t="shared" si="783"/>
        <v>0</v>
      </c>
      <c r="X9605" s="828">
        <f t="shared" si="784"/>
        <v>0</v>
      </c>
      <c r="Y9605" s="1069">
        <f>[5]building!Y9596</f>
        <v>0</v>
      </c>
      <c r="Z9605" s="749">
        <f t="shared" si="785"/>
        <v>0</v>
      </c>
      <c r="AA9605" s="1071"/>
      <c r="AB9605" s="1071"/>
    </row>
    <row r="9606" spans="23:28" ht="70.5" customHeight="1">
      <c r="W9606" s="829">
        <f t="shared" si="783"/>
        <v>0</v>
      </c>
      <c r="X9606" s="828">
        <f t="shared" si="784"/>
        <v>0</v>
      </c>
      <c r="Y9606" s="1069">
        <f>[5]building!Y9597</f>
        <v>0</v>
      </c>
      <c r="Z9606" s="749">
        <f t="shared" si="785"/>
        <v>0</v>
      </c>
      <c r="AA9606" s="1071"/>
      <c r="AB9606" s="1071"/>
    </row>
    <row r="9607" spans="23:28" ht="70.5" customHeight="1">
      <c r="W9607" s="829">
        <f t="shared" si="783"/>
        <v>0</v>
      </c>
      <c r="X9607" s="828">
        <f t="shared" si="784"/>
        <v>0</v>
      </c>
      <c r="Y9607" s="1069">
        <f>[5]building!Y9598</f>
        <v>0</v>
      </c>
      <c r="Z9607" s="749">
        <f t="shared" si="785"/>
        <v>0</v>
      </c>
      <c r="AA9607" s="1071"/>
      <c r="AB9607" s="1071"/>
    </row>
    <row r="9608" spans="23:28" ht="70.5" customHeight="1">
      <c r="W9608" s="829">
        <f t="shared" si="783"/>
        <v>0</v>
      </c>
      <c r="X9608" s="828">
        <f t="shared" si="784"/>
        <v>0</v>
      </c>
      <c r="Y9608" s="1069">
        <f>[5]building!Y9599</f>
        <v>0</v>
      </c>
      <c r="Z9608" s="749">
        <f t="shared" si="785"/>
        <v>0</v>
      </c>
      <c r="AA9608" s="1071"/>
      <c r="AB9608" s="1071"/>
    </row>
    <row r="9609" spans="23:28" ht="70.5" customHeight="1">
      <c r="W9609" s="829">
        <f t="shared" si="783"/>
        <v>0</v>
      </c>
      <c r="X9609" s="828">
        <f t="shared" si="784"/>
        <v>0</v>
      </c>
      <c r="Y9609" s="1069">
        <f>[5]building!Y9600</f>
        <v>0</v>
      </c>
      <c r="Z9609" s="749">
        <f t="shared" si="785"/>
        <v>0</v>
      </c>
      <c r="AA9609" s="1071"/>
      <c r="AB9609" s="1071"/>
    </row>
    <row r="9610" spans="23:28" ht="70.5" customHeight="1">
      <c r="W9610" s="829">
        <f t="shared" si="783"/>
        <v>0</v>
      </c>
      <c r="X9610" s="828">
        <f t="shared" si="784"/>
        <v>0</v>
      </c>
      <c r="Y9610" s="1069">
        <f>[5]building!Y9601</f>
        <v>0</v>
      </c>
      <c r="Z9610" s="749">
        <f t="shared" si="785"/>
        <v>0</v>
      </c>
      <c r="AA9610" s="1071"/>
      <c r="AB9610" s="1071"/>
    </row>
    <row r="9611" spans="23:28" ht="70.5" customHeight="1">
      <c r="W9611" s="829">
        <f t="shared" si="783"/>
        <v>0</v>
      </c>
      <c r="X9611" s="828">
        <f t="shared" si="784"/>
        <v>0</v>
      </c>
      <c r="Y9611" s="1069">
        <f>[5]building!Y9602</f>
        <v>0</v>
      </c>
      <c r="Z9611" s="749">
        <f t="shared" si="785"/>
        <v>0</v>
      </c>
      <c r="AA9611" s="1071"/>
      <c r="AB9611" s="1071"/>
    </row>
    <row r="9612" spans="23:28" ht="70.5" customHeight="1">
      <c r="W9612" s="829">
        <f t="shared" si="783"/>
        <v>0</v>
      </c>
      <c r="X9612" s="828">
        <f t="shared" si="784"/>
        <v>0</v>
      </c>
      <c r="Y9612" s="1069">
        <f>[5]building!Y9603</f>
        <v>0</v>
      </c>
      <c r="Z9612" s="749">
        <f t="shared" si="785"/>
        <v>0</v>
      </c>
      <c r="AA9612" s="1071"/>
      <c r="AB9612" s="1071"/>
    </row>
    <row r="9613" spans="23:28" ht="70.5" customHeight="1">
      <c r="W9613" s="829">
        <f t="shared" si="783"/>
        <v>0</v>
      </c>
      <c r="X9613" s="828">
        <f t="shared" si="784"/>
        <v>0</v>
      </c>
      <c r="Y9613" s="1069">
        <f>[5]building!Y9604</f>
        <v>0</v>
      </c>
      <c r="Z9613" s="749">
        <f t="shared" si="785"/>
        <v>0</v>
      </c>
      <c r="AA9613" s="1071"/>
      <c r="AB9613" s="1071"/>
    </row>
    <row r="9614" spans="23:28" ht="70.5" customHeight="1">
      <c r="W9614" s="829">
        <f t="shared" si="783"/>
        <v>0</v>
      </c>
      <c r="X9614" s="828">
        <f t="shared" si="784"/>
        <v>0</v>
      </c>
      <c r="Y9614" s="1069">
        <f>[5]building!Y9605</f>
        <v>0</v>
      </c>
      <c r="Z9614" s="749">
        <f t="shared" si="785"/>
        <v>0</v>
      </c>
      <c r="AA9614" s="1071"/>
      <c r="AB9614" s="1071"/>
    </row>
    <row r="9615" spans="23:28" ht="70.5" customHeight="1">
      <c r="W9615" s="829">
        <f t="shared" si="783"/>
        <v>0</v>
      </c>
      <c r="X9615" s="828">
        <f t="shared" si="784"/>
        <v>0</v>
      </c>
      <c r="Y9615" s="1069">
        <f>[5]building!Y9606</f>
        <v>0</v>
      </c>
      <c r="Z9615" s="749">
        <f t="shared" si="785"/>
        <v>0</v>
      </c>
      <c r="AA9615" s="1071"/>
      <c r="AB9615" s="1071"/>
    </row>
    <row r="9616" spans="23:28" ht="70.5" customHeight="1">
      <c r="W9616" s="829">
        <f t="shared" si="783"/>
        <v>0</v>
      </c>
      <c r="X9616" s="828">
        <f t="shared" si="784"/>
        <v>0</v>
      </c>
      <c r="Y9616" s="1069">
        <f>[5]building!Y9607</f>
        <v>0</v>
      </c>
      <c r="Z9616" s="749">
        <f t="shared" si="785"/>
        <v>0</v>
      </c>
      <c r="AA9616" s="1071"/>
      <c r="AB9616" s="1071"/>
    </row>
    <row r="9617" spans="23:28" ht="70.5" customHeight="1">
      <c r="W9617" s="829">
        <f t="shared" si="783"/>
        <v>0</v>
      </c>
      <c r="X9617" s="828">
        <f t="shared" si="784"/>
        <v>0</v>
      </c>
      <c r="Y9617" s="1069">
        <f>[5]building!Y9608</f>
        <v>0</v>
      </c>
      <c r="Z9617" s="749">
        <f t="shared" si="785"/>
        <v>0</v>
      </c>
      <c r="AA9617" s="1071"/>
      <c r="AB9617" s="1071"/>
    </row>
    <row r="9618" spans="23:28" ht="70.5" customHeight="1">
      <c r="W9618" s="829">
        <f t="shared" si="783"/>
        <v>0</v>
      </c>
      <c r="X9618" s="828">
        <f t="shared" si="784"/>
        <v>0</v>
      </c>
      <c r="Y9618" s="1069">
        <f>[5]building!Y9609</f>
        <v>0</v>
      </c>
      <c r="Z9618" s="749">
        <f t="shared" si="785"/>
        <v>0</v>
      </c>
      <c r="AA9618" s="1071"/>
      <c r="AB9618" s="1071"/>
    </row>
    <row r="9619" spans="23:28" ht="70.5" customHeight="1">
      <c r="W9619" s="829">
        <f t="shared" si="783"/>
        <v>0</v>
      </c>
      <c r="X9619" s="828">
        <f t="shared" si="784"/>
        <v>0</v>
      </c>
      <c r="Y9619" s="1069">
        <f>[5]building!Y9610</f>
        <v>0</v>
      </c>
      <c r="Z9619" s="749">
        <f t="shared" si="785"/>
        <v>0</v>
      </c>
      <c r="AA9619" s="1071"/>
      <c r="AB9619" s="1071"/>
    </row>
    <row r="9620" spans="23:28" ht="70.5" customHeight="1">
      <c r="W9620" s="829">
        <f t="shared" si="783"/>
        <v>0</v>
      </c>
      <c r="X9620" s="828">
        <f t="shared" si="784"/>
        <v>0</v>
      </c>
      <c r="Y9620" s="1069">
        <f>[5]building!Y9611</f>
        <v>0</v>
      </c>
      <c r="Z9620" s="749">
        <f t="shared" si="785"/>
        <v>0</v>
      </c>
      <c r="AA9620" s="1071"/>
      <c r="AB9620" s="1071"/>
    </row>
    <row r="9621" spans="23:28" ht="70.5" customHeight="1">
      <c r="W9621" s="829">
        <f t="shared" si="783"/>
        <v>0</v>
      </c>
      <c r="X9621" s="828">
        <f t="shared" si="784"/>
        <v>0</v>
      </c>
      <c r="Y9621" s="1069">
        <f>[5]building!Y9612</f>
        <v>0</v>
      </c>
      <c r="Z9621" s="749">
        <f t="shared" si="785"/>
        <v>0</v>
      </c>
      <c r="AA9621" s="1071"/>
      <c r="AB9621" s="1071"/>
    </row>
    <row r="9622" spans="23:28" ht="70.5" customHeight="1">
      <c r="W9622" s="829">
        <f t="shared" si="783"/>
        <v>0</v>
      </c>
      <c r="X9622" s="828">
        <f t="shared" si="784"/>
        <v>0</v>
      </c>
      <c r="Y9622" s="1069">
        <f>[5]building!Y9613</f>
        <v>0</v>
      </c>
      <c r="Z9622" s="749">
        <f t="shared" si="785"/>
        <v>0</v>
      </c>
      <c r="AA9622" s="1071"/>
      <c r="AB9622" s="1071"/>
    </row>
    <row r="9623" spans="23:28" ht="70.5" customHeight="1">
      <c r="W9623" s="829">
        <f t="shared" si="783"/>
        <v>0</v>
      </c>
      <c r="X9623" s="828">
        <f t="shared" si="784"/>
        <v>0</v>
      </c>
      <c r="Y9623" s="1069">
        <f>[5]building!Y9614</f>
        <v>0</v>
      </c>
      <c r="Z9623" s="749">
        <f t="shared" si="785"/>
        <v>0</v>
      </c>
      <c r="AA9623" s="1071"/>
      <c r="AB9623" s="1071"/>
    </row>
    <row r="9624" spans="23:28" ht="70.5" customHeight="1">
      <c r="W9624" s="829">
        <f t="shared" si="783"/>
        <v>0</v>
      </c>
      <c r="X9624" s="828">
        <f t="shared" si="784"/>
        <v>0</v>
      </c>
      <c r="Y9624" s="1069">
        <f>[5]building!Y9615</f>
        <v>0</v>
      </c>
      <c r="Z9624" s="749">
        <f t="shared" si="785"/>
        <v>0</v>
      </c>
      <c r="AA9624" s="1071"/>
      <c r="AB9624" s="1071"/>
    </row>
    <row r="9625" spans="23:28" ht="70.5" customHeight="1">
      <c r="W9625" s="829">
        <f t="shared" si="783"/>
        <v>0</v>
      </c>
      <c r="X9625" s="828">
        <f t="shared" si="784"/>
        <v>0</v>
      </c>
      <c r="Y9625" s="1069">
        <f>[5]building!Y9616</f>
        <v>0</v>
      </c>
      <c r="Z9625" s="749">
        <f t="shared" si="785"/>
        <v>0</v>
      </c>
      <c r="AA9625" s="1071"/>
      <c r="AB9625" s="1071"/>
    </row>
    <row r="9626" spans="23:28" ht="70.5" customHeight="1">
      <c r="W9626" s="829">
        <f t="shared" si="783"/>
        <v>0</v>
      </c>
      <c r="X9626" s="828">
        <f t="shared" si="784"/>
        <v>0</v>
      </c>
      <c r="Y9626" s="1069">
        <f>[5]building!Y9617</f>
        <v>0</v>
      </c>
      <c r="Z9626" s="749">
        <f t="shared" si="785"/>
        <v>0</v>
      </c>
      <c r="AA9626" s="1071"/>
      <c r="AB9626" s="1071"/>
    </row>
    <row r="9627" spans="23:28" ht="70.5" customHeight="1">
      <c r="W9627" s="829">
        <f t="shared" si="783"/>
        <v>0</v>
      </c>
      <c r="X9627" s="828">
        <f t="shared" si="784"/>
        <v>0</v>
      </c>
      <c r="Y9627" s="1069">
        <f>[5]building!Y9618</f>
        <v>0</v>
      </c>
      <c r="Z9627" s="749">
        <f t="shared" si="785"/>
        <v>0</v>
      </c>
      <c r="AA9627" s="1071"/>
      <c r="AB9627" s="1071"/>
    </row>
    <row r="9628" spans="23:28" ht="70.5" customHeight="1">
      <c r="W9628" s="829">
        <f t="shared" si="783"/>
        <v>0</v>
      </c>
      <c r="X9628" s="828">
        <f t="shared" si="784"/>
        <v>0</v>
      </c>
      <c r="Y9628" s="1069">
        <f>[5]building!Y9619</f>
        <v>0</v>
      </c>
      <c r="Z9628" s="749">
        <f t="shared" si="785"/>
        <v>0</v>
      </c>
      <c r="AA9628" s="1071"/>
      <c r="AB9628" s="1071"/>
    </row>
    <row r="9629" spans="23:28" ht="70.5" customHeight="1">
      <c r="W9629" s="829">
        <f t="shared" si="783"/>
        <v>0</v>
      </c>
      <c r="X9629" s="828">
        <f t="shared" si="784"/>
        <v>0</v>
      </c>
      <c r="Y9629" s="1069">
        <f>[5]building!Y9620</f>
        <v>0</v>
      </c>
      <c r="Z9629" s="749">
        <f t="shared" si="785"/>
        <v>0</v>
      </c>
      <c r="AA9629" s="1071"/>
      <c r="AB9629" s="1071"/>
    </row>
    <row r="9630" spans="23:28" ht="70.5" customHeight="1">
      <c r="W9630" s="829">
        <f t="shared" ref="W9630:W9693" si="786">G9630+I9630+K9630+M9630+O9630+Q9630+S9630+U9630</f>
        <v>0</v>
      </c>
      <c r="X9630" s="828">
        <f t="shared" ref="X9630:X9693" si="787">W9630*C9630</f>
        <v>0</v>
      </c>
      <c r="Y9630" s="1069">
        <f>[5]building!Y9621</f>
        <v>0</v>
      </c>
      <c r="Z9630" s="749">
        <f t="shared" ref="Z9630:Z9693" si="788">Y9630*C9630</f>
        <v>0</v>
      </c>
      <c r="AA9630" s="1071"/>
      <c r="AB9630" s="1071"/>
    </row>
    <row r="9631" spans="23:28" ht="70.5" customHeight="1">
      <c r="W9631" s="829">
        <f t="shared" si="786"/>
        <v>0</v>
      </c>
      <c r="X9631" s="828">
        <f t="shared" si="787"/>
        <v>0</v>
      </c>
      <c r="Y9631" s="1069">
        <f>[5]building!Y9622</f>
        <v>0</v>
      </c>
      <c r="Z9631" s="749">
        <f t="shared" si="788"/>
        <v>0</v>
      </c>
      <c r="AA9631" s="1071"/>
      <c r="AB9631" s="1071"/>
    </row>
    <row r="9632" spans="23:28" ht="70.5" customHeight="1">
      <c r="W9632" s="829">
        <f t="shared" si="786"/>
        <v>0</v>
      </c>
      <c r="X9632" s="828">
        <f t="shared" si="787"/>
        <v>0</v>
      </c>
      <c r="Y9632" s="1069">
        <f>[5]building!Y9623</f>
        <v>0</v>
      </c>
      <c r="Z9632" s="749">
        <f t="shared" si="788"/>
        <v>0</v>
      </c>
      <c r="AA9632" s="1071"/>
      <c r="AB9632" s="1071"/>
    </row>
    <row r="9633" spans="23:28" ht="70.5" customHeight="1">
      <c r="W9633" s="829">
        <f t="shared" si="786"/>
        <v>0</v>
      </c>
      <c r="X9633" s="828">
        <f t="shared" si="787"/>
        <v>0</v>
      </c>
      <c r="Y9633" s="1069">
        <f>[5]building!Y9624</f>
        <v>0</v>
      </c>
      <c r="Z9633" s="749">
        <f t="shared" si="788"/>
        <v>0</v>
      </c>
      <c r="AA9633" s="1071"/>
      <c r="AB9633" s="1071"/>
    </row>
    <row r="9634" spans="23:28" ht="70.5" customHeight="1">
      <c r="W9634" s="829">
        <f t="shared" si="786"/>
        <v>0</v>
      </c>
      <c r="X9634" s="828">
        <f t="shared" si="787"/>
        <v>0</v>
      </c>
      <c r="Y9634" s="1069">
        <f>[5]building!Y9625</f>
        <v>0</v>
      </c>
      <c r="Z9634" s="749">
        <f t="shared" si="788"/>
        <v>0</v>
      </c>
      <c r="AA9634" s="1071"/>
      <c r="AB9634" s="1071"/>
    </row>
    <row r="9635" spans="23:28" ht="70.5" customHeight="1">
      <c r="W9635" s="829">
        <f t="shared" si="786"/>
        <v>0</v>
      </c>
      <c r="X9635" s="828">
        <f t="shared" si="787"/>
        <v>0</v>
      </c>
      <c r="Y9635" s="1069">
        <f>[5]building!Y9626</f>
        <v>0</v>
      </c>
      <c r="Z9635" s="749">
        <f t="shared" si="788"/>
        <v>0</v>
      </c>
      <c r="AA9635" s="1071"/>
      <c r="AB9635" s="1071"/>
    </row>
    <row r="9636" spans="23:28" ht="70.5" customHeight="1">
      <c r="W9636" s="829">
        <f t="shared" si="786"/>
        <v>0</v>
      </c>
      <c r="X9636" s="828">
        <f t="shared" si="787"/>
        <v>0</v>
      </c>
      <c r="Y9636" s="1069">
        <f>[5]building!Y9627</f>
        <v>0</v>
      </c>
      <c r="Z9636" s="749">
        <f t="shared" si="788"/>
        <v>0</v>
      </c>
      <c r="AA9636" s="1071"/>
      <c r="AB9636" s="1071"/>
    </row>
    <row r="9637" spans="23:28" ht="70.5" customHeight="1">
      <c r="W9637" s="829">
        <f t="shared" si="786"/>
        <v>0</v>
      </c>
      <c r="X9637" s="828">
        <f t="shared" si="787"/>
        <v>0</v>
      </c>
      <c r="Y9637" s="1069">
        <f>[5]building!Y9628</f>
        <v>0</v>
      </c>
      <c r="Z9637" s="749">
        <f t="shared" si="788"/>
        <v>0</v>
      </c>
      <c r="AA9637" s="1071"/>
      <c r="AB9637" s="1071"/>
    </row>
    <row r="9638" spans="23:28" ht="70.5" customHeight="1">
      <c r="W9638" s="829">
        <f t="shared" si="786"/>
        <v>0</v>
      </c>
      <c r="X9638" s="828">
        <f t="shared" si="787"/>
        <v>0</v>
      </c>
      <c r="Y9638" s="1069">
        <f>[5]building!Y9629</f>
        <v>0</v>
      </c>
      <c r="Z9638" s="749">
        <f t="shared" si="788"/>
        <v>0</v>
      </c>
      <c r="AA9638" s="1071"/>
      <c r="AB9638" s="1071"/>
    </row>
    <row r="9639" spans="23:28" ht="70.5" customHeight="1">
      <c r="W9639" s="829">
        <f t="shared" si="786"/>
        <v>0</v>
      </c>
      <c r="X9639" s="828">
        <f t="shared" si="787"/>
        <v>0</v>
      </c>
      <c r="Y9639" s="1069">
        <f>[5]building!Y9630</f>
        <v>0</v>
      </c>
      <c r="Z9639" s="749">
        <f t="shared" si="788"/>
        <v>0</v>
      </c>
      <c r="AA9639" s="1071"/>
      <c r="AB9639" s="1071"/>
    </row>
    <row r="9640" spans="23:28" ht="70.5" customHeight="1">
      <c r="W9640" s="829">
        <f t="shared" si="786"/>
        <v>0</v>
      </c>
      <c r="X9640" s="828">
        <f t="shared" si="787"/>
        <v>0</v>
      </c>
      <c r="Y9640" s="1069">
        <f>[5]building!Y9631</f>
        <v>0</v>
      </c>
      <c r="Z9640" s="749">
        <f t="shared" si="788"/>
        <v>0</v>
      </c>
      <c r="AA9640" s="1071"/>
      <c r="AB9640" s="1071"/>
    </row>
    <row r="9641" spans="23:28" ht="70.5" customHeight="1">
      <c r="W9641" s="829">
        <f t="shared" si="786"/>
        <v>0</v>
      </c>
      <c r="X9641" s="828">
        <f t="shared" si="787"/>
        <v>0</v>
      </c>
      <c r="Y9641" s="1069">
        <f>[5]building!Y9632</f>
        <v>0</v>
      </c>
      <c r="Z9641" s="749">
        <f t="shared" si="788"/>
        <v>0</v>
      </c>
      <c r="AA9641" s="1071"/>
      <c r="AB9641" s="1071"/>
    </row>
    <row r="9642" spans="23:28" ht="70.5" customHeight="1">
      <c r="W9642" s="829">
        <f t="shared" si="786"/>
        <v>0</v>
      </c>
      <c r="X9642" s="828">
        <f t="shared" si="787"/>
        <v>0</v>
      </c>
      <c r="Y9642" s="1069">
        <f>[5]building!Y9633</f>
        <v>0</v>
      </c>
      <c r="Z9642" s="749">
        <f t="shared" si="788"/>
        <v>0</v>
      </c>
      <c r="AA9642" s="1071"/>
      <c r="AB9642" s="1071"/>
    </row>
    <row r="9643" spans="23:28" ht="70.5" customHeight="1">
      <c r="W9643" s="829">
        <f t="shared" si="786"/>
        <v>0</v>
      </c>
      <c r="X9643" s="828">
        <f t="shared" si="787"/>
        <v>0</v>
      </c>
      <c r="Y9643" s="1069">
        <f>[5]building!Y9634</f>
        <v>0</v>
      </c>
      <c r="Z9643" s="749">
        <f t="shared" si="788"/>
        <v>0</v>
      </c>
      <c r="AA9643" s="1071"/>
      <c r="AB9643" s="1071"/>
    </row>
    <row r="9644" spans="23:28" ht="70.5" customHeight="1">
      <c r="W9644" s="829">
        <f t="shared" si="786"/>
        <v>0</v>
      </c>
      <c r="X9644" s="828">
        <f t="shared" si="787"/>
        <v>0</v>
      </c>
      <c r="Y9644" s="1069">
        <f>[5]building!Y9635</f>
        <v>0</v>
      </c>
      <c r="Z9644" s="749">
        <f t="shared" si="788"/>
        <v>0</v>
      </c>
      <c r="AA9644" s="1071"/>
      <c r="AB9644" s="1071"/>
    </row>
    <row r="9645" spans="23:28" ht="70.5" customHeight="1">
      <c r="W9645" s="829">
        <f t="shared" si="786"/>
        <v>0</v>
      </c>
      <c r="X9645" s="828">
        <f t="shared" si="787"/>
        <v>0</v>
      </c>
      <c r="Y9645" s="1069">
        <f>[5]building!Y9636</f>
        <v>0</v>
      </c>
      <c r="Z9645" s="749">
        <f t="shared" si="788"/>
        <v>0</v>
      </c>
      <c r="AA9645" s="1071"/>
      <c r="AB9645" s="1071"/>
    </row>
    <row r="9646" spans="23:28" ht="70.5" customHeight="1">
      <c r="W9646" s="829">
        <f t="shared" si="786"/>
        <v>0</v>
      </c>
      <c r="X9646" s="828">
        <f t="shared" si="787"/>
        <v>0</v>
      </c>
      <c r="Y9646" s="1069">
        <f>[5]building!Y9637</f>
        <v>0</v>
      </c>
      <c r="Z9646" s="749">
        <f t="shared" si="788"/>
        <v>0</v>
      </c>
      <c r="AA9646" s="1071"/>
      <c r="AB9646" s="1071"/>
    </row>
    <row r="9647" spans="23:28" ht="70.5" customHeight="1">
      <c r="W9647" s="829">
        <f t="shared" si="786"/>
        <v>0</v>
      </c>
      <c r="X9647" s="828">
        <f t="shared" si="787"/>
        <v>0</v>
      </c>
      <c r="Y9647" s="1069">
        <f>[5]building!Y9638</f>
        <v>0</v>
      </c>
      <c r="Z9647" s="749">
        <f t="shared" si="788"/>
        <v>0</v>
      </c>
      <c r="AA9647" s="1071"/>
      <c r="AB9647" s="1071"/>
    </row>
    <row r="9648" spans="23:28" ht="70.5" customHeight="1">
      <c r="W9648" s="829">
        <f t="shared" si="786"/>
        <v>0</v>
      </c>
      <c r="X9648" s="828">
        <f t="shared" si="787"/>
        <v>0</v>
      </c>
      <c r="Y9648" s="1069">
        <f>[5]building!Y9639</f>
        <v>0</v>
      </c>
      <c r="Z9648" s="749">
        <f t="shared" si="788"/>
        <v>0</v>
      </c>
      <c r="AA9648" s="1071"/>
      <c r="AB9648" s="1071"/>
    </row>
    <row r="9649" spans="23:28" ht="70.5" customHeight="1">
      <c r="W9649" s="829">
        <f t="shared" si="786"/>
        <v>0</v>
      </c>
      <c r="X9649" s="828">
        <f t="shared" si="787"/>
        <v>0</v>
      </c>
      <c r="Y9649" s="1069">
        <f>[5]building!Y9640</f>
        <v>0</v>
      </c>
      <c r="Z9649" s="749">
        <f t="shared" si="788"/>
        <v>0</v>
      </c>
      <c r="AA9649" s="1071"/>
      <c r="AB9649" s="1071"/>
    </row>
    <row r="9650" spans="23:28" ht="70.5" customHeight="1">
      <c r="W9650" s="829">
        <f t="shared" si="786"/>
        <v>0</v>
      </c>
      <c r="X9650" s="828">
        <f t="shared" si="787"/>
        <v>0</v>
      </c>
      <c r="Y9650" s="1069">
        <f>[5]building!Y9641</f>
        <v>0</v>
      </c>
      <c r="Z9650" s="749">
        <f t="shared" si="788"/>
        <v>0</v>
      </c>
      <c r="AA9650" s="1071"/>
      <c r="AB9650" s="1071"/>
    </row>
    <row r="9651" spans="23:28" ht="70.5" customHeight="1">
      <c r="W9651" s="829">
        <f t="shared" si="786"/>
        <v>0</v>
      </c>
      <c r="X9651" s="828">
        <f t="shared" si="787"/>
        <v>0</v>
      </c>
      <c r="Y9651" s="1069">
        <f>[5]building!Y9642</f>
        <v>0</v>
      </c>
      <c r="Z9651" s="749">
        <f t="shared" si="788"/>
        <v>0</v>
      </c>
      <c r="AA9651" s="1071"/>
      <c r="AB9651" s="1071"/>
    </row>
    <row r="9652" spans="23:28" ht="70.5" customHeight="1">
      <c r="W9652" s="829">
        <f t="shared" si="786"/>
        <v>0</v>
      </c>
      <c r="X9652" s="828">
        <f t="shared" si="787"/>
        <v>0</v>
      </c>
      <c r="Y9652" s="1069">
        <f>[5]building!Y9643</f>
        <v>0</v>
      </c>
      <c r="Z9652" s="749">
        <f t="shared" si="788"/>
        <v>0</v>
      </c>
      <c r="AA9652" s="1071"/>
      <c r="AB9652" s="1071"/>
    </row>
    <row r="9653" spans="23:28" ht="70.5" customHeight="1">
      <c r="W9653" s="829">
        <f t="shared" si="786"/>
        <v>0</v>
      </c>
      <c r="X9653" s="828">
        <f t="shared" si="787"/>
        <v>0</v>
      </c>
      <c r="Y9653" s="1069">
        <f>[5]building!Y9644</f>
        <v>0</v>
      </c>
      <c r="Z9653" s="749">
        <f t="shared" si="788"/>
        <v>0</v>
      </c>
      <c r="AA9653" s="1071"/>
      <c r="AB9653" s="1071"/>
    </row>
    <row r="9654" spans="23:28" ht="70.5" customHeight="1">
      <c r="W9654" s="829">
        <f t="shared" si="786"/>
        <v>0</v>
      </c>
      <c r="X9654" s="828">
        <f t="shared" si="787"/>
        <v>0</v>
      </c>
      <c r="Y9654" s="1069">
        <f>[5]building!Y9645</f>
        <v>0</v>
      </c>
      <c r="Z9654" s="749">
        <f t="shared" si="788"/>
        <v>0</v>
      </c>
      <c r="AA9654" s="1071"/>
      <c r="AB9654" s="1071"/>
    </row>
    <row r="9655" spans="23:28" ht="70.5" customHeight="1">
      <c r="W9655" s="829">
        <f t="shared" si="786"/>
        <v>0</v>
      </c>
      <c r="X9655" s="828">
        <f t="shared" si="787"/>
        <v>0</v>
      </c>
      <c r="Y9655" s="1069">
        <f>[5]building!Y9646</f>
        <v>0</v>
      </c>
      <c r="Z9655" s="749">
        <f t="shared" si="788"/>
        <v>0</v>
      </c>
      <c r="AA9655" s="1071"/>
      <c r="AB9655" s="1071"/>
    </row>
    <row r="9656" spans="23:28" ht="70.5" customHeight="1">
      <c r="W9656" s="829">
        <f t="shared" si="786"/>
        <v>0</v>
      </c>
      <c r="X9656" s="828">
        <f t="shared" si="787"/>
        <v>0</v>
      </c>
      <c r="Y9656" s="1069">
        <f>[5]building!Y9647</f>
        <v>0</v>
      </c>
      <c r="Z9656" s="749">
        <f t="shared" si="788"/>
        <v>0</v>
      </c>
      <c r="AA9656" s="1071"/>
      <c r="AB9656" s="1071"/>
    </row>
    <row r="9657" spans="23:28" ht="70.5" customHeight="1">
      <c r="W9657" s="829">
        <f t="shared" si="786"/>
        <v>0</v>
      </c>
      <c r="X9657" s="828">
        <f t="shared" si="787"/>
        <v>0</v>
      </c>
      <c r="Y9657" s="1069">
        <f>[5]building!Y9648</f>
        <v>0</v>
      </c>
      <c r="Z9657" s="749">
        <f t="shared" si="788"/>
        <v>0</v>
      </c>
      <c r="AA9657" s="1071"/>
      <c r="AB9657" s="1071"/>
    </row>
    <row r="9658" spans="23:28" ht="70.5" customHeight="1">
      <c r="W9658" s="829">
        <f t="shared" si="786"/>
        <v>0</v>
      </c>
      <c r="X9658" s="828">
        <f t="shared" si="787"/>
        <v>0</v>
      </c>
      <c r="Y9658" s="1069">
        <f>[5]building!Y9649</f>
        <v>0</v>
      </c>
      <c r="Z9658" s="749">
        <f t="shared" si="788"/>
        <v>0</v>
      </c>
      <c r="AA9658" s="1071"/>
      <c r="AB9658" s="1071"/>
    </row>
    <row r="9659" spans="23:28" ht="70.5" customHeight="1">
      <c r="W9659" s="829">
        <f t="shared" si="786"/>
        <v>0</v>
      </c>
      <c r="X9659" s="828">
        <f t="shared" si="787"/>
        <v>0</v>
      </c>
      <c r="Y9659" s="1069">
        <f>[5]building!Y9650</f>
        <v>0</v>
      </c>
      <c r="Z9659" s="749">
        <f t="shared" si="788"/>
        <v>0</v>
      </c>
      <c r="AA9659" s="1071"/>
      <c r="AB9659" s="1071"/>
    </row>
    <row r="9660" spans="23:28" ht="70.5" customHeight="1">
      <c r="W9660" s="829">
        <f t="shared" si="786"/>
        <v>0</v>
      </c>
      <c r="X9660" s="828">
        <f t="shared" si="787"/>
        <v>0</v>
      </c>
      <c r="Y9660" s="1069">
        <f>[5]building!Y9651</f>
        <v>0</v>
      </c>
      <c r="Z9660" s="749">
        <f t="shared" si="788"/>
        <v>0</v>
      </c>
      <c r="AA9660" s="1071"/>
      <c r="AB9660" s="1071"/>
    </row>
    <row r="9661" spans="23:28" ht="70.5" customHeight="1">
      <c r="W9661" s="829">
        <f t="shared" si="786"/>
        <v>0</v>
      </c>
      <c r="X9661" s="828">
        <f t="shared" si="787"/>
        <v>0</v>
      </c>
      <c r="Y9661" s="1069">
        <f>[5]building!Y9652</f>
        <v>0</v>
      </c>
      <c r="Z9661" s="749">
        <f t="shared" si="788"/>
        <v>0</v>
      </c>
      <c r="AA9661" s="1071"/>
      <c r="AB9661" s="1071"/>
    </row>
    <row r="9662" spans="23:28" ht="70.5" customHeight="1">
      <c r="W9662" s="829">
        <f t="shared" si="786"/>
        <v>0</v>
      </c>
      <c r="X9662" s="828">
        <f t="shared" si="787"/>
        <v>0</v>
      </c>
      <c r="Y9662" s="1069">
        <f>[5]building!Y9653</f>
        <v>0</v>
      </c>
      <c r="Z9662" s="749">
        <f t="shared" si="788"/>
        <v>0</v>
      </c>
      <c r="AA9662" s="1071"/>
      <c r="AB9662" s="1071"/>
    </row>
    <row r="9663" spans="23:28" ht="70.5" customHeight="1">
      <c r="W9663" s="829">
        <f t="shared" si="786"/>
        <v>0</v>
      </c>
      <c r="X9663" s="828">
        <f t="shared" si="787"/>
        <v>0</v>
      </c>
      <c r="Y9663" s="1069">
        <f>[5]building!Y9654</f>
        <v>0</v>
      </c>
      <c r="Z9663" s="749">
        <f t="shared" si="788"/>
        <v>0</v>
      </c>
      <c r="AA9663" s="1071"/>
      <c r="AB9663" s="1071"/>
    </row>
    <row r="9664" spans="23:28" ht="70.5" customHeight="1">
      <c r="W9664" s="829">
        <f t="shared" si="786"/>
        <v>0</v>
      </c>
      <c r="X9664" s="828">
        <f t="shared" si="787"/>
        <v>0</v>
      </c>
      <c r="Y9664" s="1069">
        <f>[5]building!Y9655</f>
        <v>0</v>
      </c>
      <c r="Z9664" s="749">
        <f t="shared" si="788"/>
        <v>0</v>
      </c>
      <c r="AA9664" s="1071"/>
      <c r="AB9664" s="1071"/>
    </row>
    <row r="9665" spans="23:28" ht="70.5" customHeight="1">
      <c r="W9665" s="829">
        <f t="shared" si="786"/>
        <v>0</v>
      </c>
      <c r="X9665" s="828">
        <f t="shared" si="787"/>
        <v>0</v>
      </c>
      <c r="Y9665" s="1069">
        <f>[5]building!Y9656</f>
        <v>0</v>
      </c>
      <c r="Z9665" s="749">
        <f t="shared" si="788"/>
        <v>0</v>
      </c>
      <c r="AA9665" s="1071"/>
      <c r="AB9665" s="1071"/>
    </row>
    <row r="9666" spans="23:28" ht="70.5" customHeight="1">
      <c r="W9666" s="829">
        <f t="shared" si="786"/>
        <v>0</v>
      </c>
      <c r="X9666" s="828">
        <f t="shared" si="787"/>
        <v>0</v>
      </c>
      <c r="Y9666" s="1069">
        <f>[5]building!Y9657</f>
        <v>0</v>
      </c>
      <c r="Z9666" s="749">
        <f t="shared" si="788"/>
        <v>0</v>
      </c>
      <c r="AA9666" s="1071"/>
      <c r="AB9666" s="1071"/>
    </row>
    <row r="9667" spans="23:28" ht="70.5" customHeight="1">
      <c r="W9667" s="829">
        <f t="shared" si="786"/>
        <v>0</v>
      </c>
      <c r="X9667" s="828">
        <f t="shared" si="787"/>
        <v>0</v>
      </c>
      <c r="Y9667" s="1069">
        <f>[5]building!Y9658</f>
        <v>0</v>
      </c>
      <c r="Z9667" s="749">
        <f t="shared" si="788"/>
        <v>0</v>
      </c>
      <c r="AA9667" s="1071"/>
      <c r="AB9667" s="1071"/>
    </row>
    <row r="9668" spans="23:28" ht="70.5" customHeight="1">
      <c r="W9668" s="829">
        <f t="shared" si="786"/>
        <v>0</v>
      </c>
      <c r="X9668" s="828">
        <f t="shared" si="787"/>
        <v>0</v>
      </c>
      <c r="Y9668" s="1069">
        <f>[5]building!Y9659</f>
        <v>0</v>
      </c>
      <c r="Z9668" s="749">
        <f t="shared" si="788"/>
        <v>0</v>
      </c>
      <c r="AA9668" s="1071"/>
      <c r="AB9668" s="1071"/>
    </row>
    <row r="9669" spans="23:28" ht="70.5" customHeight="1">
      <c r="W9669" s="829">
        <f t="shared" si="786"/>
        <v>0</v>
      </c>
      <c r="X9669" s="828">
        <f t="shared" si="787"/>
        <v>0</v>
      </c>
      <c r="Y9669" s="1069">
        <f>[5]building!Y9660</f>
        <v>0</v>
      </c>
      <c r="Z9669" s="749">
        <f t="shared" si="788"/>
        <v>0</v>
      </c>
      <c r="AA9669" s="1071"/>
      <c r="AB9669" s="1071"/>
    </row>
    <row r="9670" spans="23:28" ht="70.5" customHeight="1">
      <c r="W9670" s="829">
        <f t="shared" si="786"/>
        <v>0</v>
      </c>
      <c r="X9670" s="828">
        <f t="shared" si="787"/>
        <v>0</v>
      </c>
      <c r="Y9670" s="1069">
        <f>[5]building!Y9661</f>
        <v>0</v>
      </c>
      <c r="Z9670" s="749">
        <f t="shared" si="788"/>
        <v>0</v>
      </c>
      <c r="AA9670" s="1071"/>
      <c r="AB9670" s="1071"/>
    </row>
    <row r="9671" spans="23:28" ht="70.5" customHeight="1">
      <c r="W9671" s="829">
        <f t="shared" si="786"/>
        <v>0</v>
      </c>
      <c r="X9671" s="828">
        <f t="shared" si="787"/>
        <v>0</v>
      </c>
      <c r="Y9671" s="1069">
        <f>[5]building!Y9662</f>
        <v>0</v>
      </c>
      <c r="Z9671" s="749">
        <f t="shared" si="788"/>
        <v>0</v>
      </c>
      <c r="AA9671" s="1071"/>
      <c r="AB9671" s="1071"/>
    </row>
    <row r="9672" spans="23:28" ht="70.5" customHeight="1">
      <c r="W9672" s="829">
        <f t="shared" si="786"/>
        <v>0</v>
      </c>
      <c r="X9672" s="828">
        <f t="shared" si="787"/>
        <v>0</v>
      </c>
      <c r="Y9672" s="1069">
        <f>[5]building!Y9663</f>
        <v>0</v>
      </c>
      <c r="Z9672" s="749">
        <f t="shared" si="788"/>
        <v>0</v>
      </c>
      <c r="AA9672" s="1071"/>
      <c r="AB9672" s="1071"/>
    </row>
    <row r="9673" spans="23:28" ht="70.5" customHeight="1">
      <c r="W9673" s="829">
        <f t="shared" si="786"/>
        <v>0</v>
      </c>
      <c r="X9673" s="828">
        <f t="shared" si="787"/>
        <v>0</v>
      </c>
      <c r="Y9673" s="1069">
        <f>[5]building!Y9664</f>
        <v>0</v>
      </c>
      <c r="Z9673" s="749">
        <f t="shared" si="788"/>
        <v>0</v>
      </c>
      <c r="AA9673" s="1071"/>
      <c r="AB9673" s="1071"/>
    </row>
    <row r="9674" spans="23:28" ht="70.5" customHeight="1">
      <c r="W9674" s="829">
        <f t="shared" si="786"/>
        <v>0</v>
      </c>
      <c r="X9674" s="828">
        <f t="shared" si="787"/>
        <v>0</v>
      </c>
      <c r="Y9674" s="1069">
        <f>[5]building!Y9665</f>
        <v>0</v>
      </c>
      <c r="Z9674" s="749">
        <f t="shared" si="788"/>
        <v>0</v>
      </c>
      <c r="AA9674" s="1071"/>
      <c r="AB9674" s="1071"/>
    </row>
    <row r="9675" spans="23:28" ht="70.5" customHeight="1">
      <c r="W9675" s="829">
        <f t="shared" si="786"/>
        <v>0</v>
      </c>
      <c r="X9675" s="828">
        <f t="shared" si="787"/>
        <v>0</v>
      </c>
      <c r="Y9675" s="1069">
        <f>[5]building!Y9666</f>
        <v>0</v>
      </c>
      <c r="Z9675" s="749">
        <f t="shared" si="788"/>
        <v>0</v>
      </c>
      <c r="AA9675" s="1071"/>
      <c r="AB9675" s="1071"/>
    </row>
    <row r="9676" spans="23:28" ht="70.5" customHeight="1">
      <c r="W9676" s="829">
        <f t="shared" si="786"/>
        <v>0</v>
      </c>
      <c r="X9676" s="828">
        <f t="shared" si="787"/>
        <v>0</v>
      </c>
      <c r="Y9676" s="1069">
        <f>[5]building!Y9667</f>
        <v>0</v>
      </c>
      <c r="Z9676" s="749">
        <f t="shared" si="788"/>
        <v>0</v>
      </c>
      <c r="AA9676" s="1071"/>
      <c r="AB9676" s="1071"/>
    </row>
    <row r="9677" spans="23:28" ht="70.5" customHeight="1">
      <c r="W9677" s="829">
        <f t="shared" si="786"/>
        <v>0</v>
      </c>
      <c r="X9677" s="828">
        <f t="shared" si="787"/>
        <v>0</v>
      </c>
      <c r="Y9677" s="1069">
        <f>[5]building!Y9668</f>
        <v>0</v>
      </c>
      <c r="Z9677" s="749">
        <f t="shared" si="788"/>
        <v>0</v>
      </c>
      <c r="AA9677" s="1071"/>
      <c r="AB9677" s="1071"/>
    </row>
    <row r="9678" spans="23:28" ht="70.5" customHeight="1">
      <c r="W9678" s="829">
        <f t="shared" si="786"/>
        <v>0</v>
      </c>
      <c r="X9678" s="828">
        <f t="shared" si="787"/>
        <v>0</v>
      </c>
      <c r="Y9678" s="1069">
        <f>[5]building!Y9669</f>
        <v>0</v>
      </c>
      <c r="Z9678" s="749">
        <f t="shared" si="788"/>
        <v>0</v>
      </c>
      <c r="AA9678" s="1071"/>
      <c r="AB9678" s="1071"/>
    </row>
    <row r="9679" spans="23:28" ht="70.5" customHeight="1">
      <c r="W9679" s="829">
        <f t="shared" si="786"/>
        <v>0</v>
      </c>
      <c r="X9679" s="828">
        <f t="shared" si="787"/>
        <v>0</v>
      </c>
      <c r="Y9679" s="1069">
        <f>[5]building!Y9670</f>
        <v>0</v>
      </c>
      <c r="Z9679" s="749">
        <f t="shared" si="788"/>
        <v>0</v>
      </c>
      <c r="AA9679" s="1071"/>
      <c r="AB9679" s="1071"/>
    </row>
    <row r="9680" spans="23:28" ht="70.5" customHeight="1">
      <c r="W9680" s="829">
        <f t="shared" si="786"/>
        <v>0</v>
      </c>
      <c r="X9680" s="828">
        <f t="shared" si="787"/>
        <v>0</v>
      </c>
      <c r="Y9680" s="1069">
        <f>[5]building!Y9671</f>
        <v>0</v>
      </c>
      <c r="Z9680" s="749">
        <f t="shared" si="788"/>
        <v>0</v>
      </c>
      <c r="AA9680" s="1071"/>
      <c r="AB9680" s="1071"/>
    </row>
    <row r="9681" spans="23:28" ht="70.5" customHeight="1">
      <c r="W9681" s="829">
        <f t="shared" si="786"/>
        <v>0</v>
      </c>
      <c r="X9681" s="828">
        <f t="shared" si="787"/>
        <v>0</v>
      </c>
      <c r="Y9681" s="1069">
        <f>[5]building!Y9672</f>
        <v>0</v>
      </c>
      <c r="Z9681" s="749">
        <f t="shared" si="788"/>
        <v>0</v>
      </c>
      <c r="AA9681" s="1071"/>
      <c r="AB9681" s="1071"/>
    </row>
    <row r="9682" spans="23:28" ht="70.5" customHeight="1">
      <c r="W9682" s="829">
        <f t="shared" si="786"/>
        <v>0</v>
      </c>
      <c r="X9682" s="828">
        <f t="shared" si="787"/>
        <v>0</v>
      </c>
      <c r="Y9682" s="1069">
        <f>[5]building!Y9673</f>
        <v>0</v>
      </c>
      <c r="Z9682" s="749">
        <f t="shared" si="788"/>
        <v>0</v>
      </c>
      <c r="AA9682" s="1071"/>
      <c r="AB9682" s="1071"/>
    </row>
    <row r="9683" spans="23:28" ht="70.5" customHeight="1">
      <c r="W9683" s="829">
        <f t="shared" si="786"/>
        <v>0</v>
      </c>
      <c r="X9683" s="828">
        <f t="shared" si="787"/>
        <v>0</v>
      </c>
      <c r="Y9683" s="1069">
        <f>[5]building!Y9674</f>
        <v>0</v>
      </c>
      <c r="Z9683" s="749">
        <f t="shared" si="788"/>
        <v>0</v>
      </c>
      <c r="AA9683" s="1071"/>
      <c r="AB9683" s="1071"/>
    </row>
    <row r="9684" spans="23:28" ht="70.5" customHeight="1">
      <c r="W9684" s="829">
        <f t="shared" si="786"/>
        <v>0</v>
      </c>
      <c r="X9684" s="828">
        <f t="shared" si="787"/>
        <v>0</v>
      </c>
      <c r="Y9684" s="1069">
        <f>[5]building!Y9675</f>
        <v>0</v>
      </c>
      <c r="Z9684" s="749">
        <f t="shared" si="788"/>
        <v>0</v>
      </c>
      <c r="AA9684" s="1071"/>
      <c r="AB9684" s="1071"/>
    </row>
    <row r="9685" spans="23:28" ht="70.5" customHeight="1">
      <c r="W9685" s="829">
        <f t="shared" si="786"/>
        <v>0</v>
      </c>
      <c r="X9685" s="828">
        <f t="shared" si="787"/>
        <v>0</v>
      </c>
      <c r="Y9685" s="1069">
        <f>[5]building!Y9676</f>
        <v>0</v>
      </c>
      <c r="Z9685" s="749">
        <f t="shared" si="788"/>
        <v>0</v>
      </c>
      <c r="AA9685" s="1071"/>
      <c r="AB9685" s="1071"/>
    </row>
    <row r="9686" spans="23:28" ht="70.5" customHeight="1">
      <c r="W9686" s="829">
        <f t="shared" si="786"/>
        <v>0</v>
      </c>
      <c r="X9686" s="828">
        <f t="shared" si="787"/>
        <v>0</v>
      </c>
      <c r="Y9686" s="1069">
        <f>[5]building!Y9677</f>
        <v>0</v>
      </c>
      <c r="Z9686" s="749">
        <f t="shared" si="788"/>
        <v>0</v>
      </c>
      <c r="AA9686" s="1071"/>
      <c r="AB9686" s="1071"/>
    </row>
    <row r="9687" spans="23:28" ht="70.5" customHeight="1">
      <c r="W9687" s="829">
        <f t="shared" si="786"/>
        <v>0</v>
      </c>
      <c r="X9687" s="828">
        <f t="shared" si="787"/>
        <v>0</v>
      </c>
      <c r="Y9687" s="1069">
        <f>[5]building!Y9678</f>
        <v>0</v>
      </c>
      <c r="Z9687" s="749">
        <f t="shared" si="788"/>
        <v>0</v>
      </c>
      <c r="AA9687" s="1071"/>
      <c r="AB9687" s="1071"/>
    </row>
    <row r="9688" spans="23:28" ht="70.5" customHeight="1">
      <c r="W9688" s="829">
        <f t="shared" si="786"/>
        <v>0</v>
      </c>
      <c r="X9688" s="828">
        <f t="shared" si="787"/>
        <v>0</v>
      </c>
      <c r="Y9688" s="1069">
        <f>[5]building!Y9679</f>
        <v>0</v>
      </c>
      <c r="Z9688" s="749">
        <f t="shared" si="788"/>
        <v>0</v>
      </c>
      <c r="AA9688" s="1071"/>
      <c r="AB9688" s="1071"/>
    </row>
    <row r="9689" spans="23:28" ht="70.5" customHeight="1">
      <c r="W9689" s="829">
        <f t="shared" si="786"/>
        <v>0</v>
      </c>
      <c r="X9689" s="828">
        <f t="shared" si="787"/>
        <v>0</v>
      </c>
      <c r="Y9689" s="1069">
        <f>[5]building!Y9680</f>
        <v>0</v>
      </c>
      <c r="Z9689" s="749">
        <f t="shared" si="788"/>
        <v>0</v>
      </c>
      <c r="AA9689" s="1071"/>
      <c r="AB9689" s="1071"/>
    </row>
    <row r="9690" spans="23:28" ht="70.5" customHeight="1">
      <c r="W9690" s="829">
        <f t="shared" si="786"/>
        <v>0</v>
      </c>
      <c r="X9690" s="828">
        <f t="shared" si="787"/>
        <v>0</v>
      </c>
      <c r="Y9690" s="1069">
        <f>[5]building!Y9681</f>
        <v>0</v>
      </c>
      <c r="Z9690" s="749">
        <f t="shared" si="788"/>
        <v>0</v>
      </c>
      <c r="AA9690" s="1071"/>
      <c r="AB9690" s="1071"/>
    </row>
    <row r="9691" spans="23:28" ht="70.5" customHeight="1">
      <c r="W9691" s="829">
        <f t="shared" si="786"/>
        <v>0</v>
      </c>
      <c r="X9691" s="828">
        <f t="shared" si="787"/>
        <v>0</v>
      </c>
      <c r="Y9691" s="1069">
        <f>[5]building!Y9682</f>
        <v>0</v>
      </c>
      <c r="Z9691" s="749">
        <f t="shared" si="788"/>
        <v>0</v>
      </c>
      <c r="AA9691" s="1071"/>
      <c r="AB9691" s="1071"/>
    </row>
    <row r="9692" spans="23:28" ht="70.5" customHeight="1">
      <c r="W9692" s="829">
        <f t="shared" si="786"/>
        <v>0</v>
      </c>
      <c r="X9692" s="828">
        <f t="shared" si="787"/>
        <v>0</v>
      </c>
      <c r="Y9692" s="1069">
        <f>[5]building!Y9683</f>
        <v>0</v>
      </c>
      <c r="Z9692" s="749">
        <f t="shared" si="788"/>
        <v>0</v>
      </c>
      <c r="AA9692" s="1071"/>
      <c r="AB9692" s="1071"/>
    </row>
    <row r="9693" spans="23:28" ht="70.5" customHeight="1">
      <c r="W9693" s="829">
        <f t="shared" si="786"/>
        <v>0</v>
      </c>
      <c r="X9693" s="828">
        <f t="shared" si="787"/>
        <v>0</v>
      </c>
      <c r="Y9693" s="1069">
        <f>[5]building!Y9684</f>
        <v>0</v>
      </c>
      <c r="Z9693" s="749">
        <f t="shared" si="788"/>
        <v>0</v>
      </c>
      <c r="AA9693" s="1071"/>
      <c r="AB9693" s="1071"/>
    </row>
    <row r="9694" spans="23:28" ht="70.5" customHeight="1">
      <c r="W9694" s="829">
        <f t="shared" ref="W9694:W9757" si="789">G9694+I9694+K9694+M9694+O9694+Q9694+S9694+U9694</f>
        <v>0</v>
      </c>
      <c r="X9694" s="828">
        <f t="shared" ref="X9694:X9757" si="790">W9694*C9694</f>
        <v>0</v>
      </c>
      <c r="Y9694" s="1069">
        <f>[5]building!Y9685</f>
        <v>0</v>
      </c>
      <c r="Z9694" s="749">
        <f t="shared" ref="Z9694:Z9757" si="791">Y9694*C9694</f>
        <v>0</v>
      </c>
      <c r="AA9694" s="1071"/>
      <c r="AB9694" s="1071"/>
    </row>
    <row r="9695" spans="23:28" ht="70.5" customHeight="1">
      <c r="W9695" s="829">
        <f t="shared" si="789"/>
        <v>0</v>
      </c>
      <c r="X9695" s="828">
        <f t="shared" si="790"/>
        <v>0</v>
      </c>
      <c r="Y9695" s="1069">
        <f>[5]building!Y9686</f>
        <v>0</v>
      </c>
      <c r="Z9695" s="749">
        <f t="shared" si="791"/>
        <v>0</v>
      </c>
      <c r="AA9695" s="1071"/>
      <c r="AB9695" s="1071"/>
    </row>
    <row r="9696" spans="23:28" ht="70.5" customHeight="1">
      <c r="W9696" s="829">
        <f t="shared" si="789"/>
        <v>0</v>
      </c>
      <c r="X9696" s="828">
        <f t="shared" si="790"/>
        <v>0</v>
      </c>
      <c r="Y9696" s="1069">
        <f>[5]building!Y9687</f>
        <v>0</v>
      </c>
      <c r="Z9696" s="749">
        <f t="shared" si="791"/>
        <v>0</v>
      </c>
      <c r="AA9696" s="1071"/>
      <c r="AB9696" s="1071"/>
    </row>
    <row r="9697" spans="23:28" ht="70.5" customHeight="1">
      <c r="W9697" s="829">
        <f t="shared" si="789"/>
        <v>0</v>
      </c>
      <c r="X9697" s="828">
        <f t="shared" si="790"/>
        <v>0</v>
      </c>
      <c r="Y9697" s="1069">
        <f>[5]building!Y9688</f>
        <v>0</v>
      </c>
      <c r="Z9697" s="749">
        <f t="shared" si="791"/>
        <v>0</v>
      </c>
      <c r="AA9697" s="1071"/>
      <c r="AB9697" s="1071"/>
    </row>
    <row r="9698" spans="23:28" ht="70.5" customHeight="1">
      <c r="W9698" s="829">
        <f t="shared" si="789"/>
        <v>0</v>
      </c>
      <c r="X9698" s="828">
        <f t="shared" si="790"/>
        <v>0</v>
      </c>
      <c r="Y9698" s="1069">
        <f>[5]building!Y9689</f>
        <v>0</v>
      </c>
      <c r="Z9698" s="749">
        <f t="shared" si="791"/>
        <v>0</v>
      </c>
      <c r="AA9698" s="1071"/>
      <c r="AB9698" s="1071"/>
    </row>
    <row r="9699" spans="23:28" ht="70.5" customHeight="1">
      <c r="W9699" s="829">
        <f t="shared" si="789"/>
        <v>0</v>
      </c>
      <c r="X9699" s="828">
        <f t="shared" si="790"/>
        <v>0</v>
      </c>
      <c r="Y9699" s="1069">
        <f>[5]building!Y9690</f>
        <v>0</v>
      </c>
      <c r="Z9699" s="749">
        <f t="shared" si="791"/>
        <v>0</v>
      </c>
      <c r="AA9699" s="1071"/>
      <c r="AB9699" s="1071"/>
    </row>
    <row r="9700" spans="23:28" ht="70.5" customHeight="1">
      <c r="W9700" s="829">
        <f t="shared" si="789"/>
        <v>0</v>
      </c>
      <c r="X9700" s="828">
        <f t="shared" si="790"/>
        <v>0</v>
      </c>
      <c r="Y9700" s="1069">
        <f>[5]building!Y9691</f>
        <v>0</v>
      </c>
      <c r="Z9700" s="749">
        <f t="shared" si="791"/>
        <v>0</v>
      </c>
      <c r="AA9700" s="1071"/>
      <c r="AB9700" s="1071"/>
    </row>
    <row r="9701" spans="23:28" ht="70.5" customHeight="1">
      <c r="W9701" s="829">
        <f t="shared" si="789"/>
        <v>0</v>
      </c>
      <c r="X9701" s="828">
        <f t="shared" si="790"/>
        <v>0</v>
      </c>
      <c r="Y9701" s="1069">
        <f>[5]building!Y9692</f>
        <v>0</v>
      </c>
      <c r="Z9701" s="749">
        <f t="shared" si="791"/>
        <v>0</v>
      </c>
      <c r="AA9701" s="1071"/>
      <c r="AB9701" s="1071"/>
    </row>
    <row r="9702" spans="23:28" ht="70.5" customHeight="1">
      <c r="W9702" s="829">
        <f t="shared" si="789"/>
        <v>0</v>
      </c>
      <c r="X9702" s="828">
        <f t="shared" si="790"/>
        <v>0</v>
      </c>
      <c r="Y9702" s="1069">
        <f>[5]building!Y9693</f>
        <v>0</v>
      </c>
      <c r="Z9702" s="749">
        <f t="shared" si="791"/>
        <v>0</v>
      </c>
      <c r="AA9702" s="1071"/>
      <c r="AB9702" s="1071"/>
    </row>
    <row r="9703" spans="23:28" ht="70.5" customHeight="1">
      <c r="W9703" s="829">
        <f t="shared" si="789"/>
        <v>0</v>
      </c>
      <c r="X9703" s="828">
        <f t="shared" si="790"/>
        <v>0</v>
      </c>
      <c r="Y9703" s="1069">
        <f>[5]building!Y9694</f>
        <v>0</v>
      </c>
      <c r="Z9703" s="749">
        <f t="shared" si="791"/>
        <v>0</v>
      </c>
      <c r="AA9703" s="1071"/>
      <c r="AB9703" s="1071"/>
    </row>
    <row r="9704" spans="23:28" ht="70.5" customHeight="1">
      <c r="W9704" s="829">
        <f t="shared" si="789"/>
        <v>0</v>
      </c>
      <c r="X9704" s="828">
        <f t="shared" si="790"/>
        <v>0</v>
      </c>
      <c r="Y9704" s="1069">
        <f>[5]building!Y9695</f>
        <v>0</v>
      </c>
      <c r="Z9704" s="749">
        <f t="shared" si="791"/>
        <v>0</v>
      </c>
      <c r="AA9704" s="1071"/>
      <c r="AB9704" s="1071"/>
    </row>
    <row r="9705" spans="23:28" ht="70.5" customHeight="1">
      <c r="W9705" s="829">
        <f t="shared" si="789"/>
        <v>0</v>
      </c>
      <c r="X9705" s="828">
        <f t="shared" si="790"/>
        <v>0</v>
      </c>
      <c r="Y9705" s="1069">
        <f>[5]building!Y9696</f>
        <v>0</v>
      </c>
      <c r="Z9705" s="749">
        <f t="shared" si="791"/>
        <v>0</v>
      </c>
      <c r="AA9705" s="1071"/>
      <c r="AB9705" s="1071"/>
    </row>
    <row r="9706" spans="23:28" ht="70.5" customHeight="1">
      <c r="W9706" s="829">
        <f t="shared" si="789"/>
        <v>0</v>
      </c>
      <c r="X9706" s="828">
        <f t="shared" si="790"/>
        <v>0</v>
      </c>
      <c r="Y9706" s="1069">
        <f>[5]building!Y9697</f>
        <v>0</v>
      </c>
      <c r="Z9706" s="749">
        <f t="shared" si="791"/>
        <v>0</v>
      </c>
      <c r="AA9706" s="1071"/>
      <c r="AB9706" s="1071"/>
    </row>
    <row r="9707" spans="23:28" ht="70.5" customHeight="1">
      <c r="W9707" s="829">
        <f t="shared" si="789"/>
        <v>0</v>
      </c>
      <c r="X9707" s="828">
        <f t="shared" si="790"/>
        <v>0</v>
      </c>
      <c r="Y9707" s="1069">
        <f>[5]building!Y9698</f>
        <v>0</v>
      </c>
      <c r="Z9707" s="749">
        <f t="shared" si="791"/>
        <v>0</v>
      </c>
      <c r="AA9707" s="1071"/>
      <c r="AB9707" s="1071"/>
    </row>
    <row r="9708" spans="23:28" ht="70.5" customHeight="1">
      <c r="W9708" s="829">
        <f t="shared" si="789"/>
        <v>0</v>
      </c>
      <c r="X9708" s="828">
        <f t="shared" si="790"/>
        <v>0</v>
      </c>
      <c r="Y9708" s="1069">
        <f>[5]building!Y9699</f>
        <v>0</v>
      </c>
      <c r="Z9708" s="749">
        <f t="shared" si="791"/>
        <v>0</v>
      </c>
      <c r="AA9708" s="1071"/>
      <c r="AB9708" s="1071"/>
    </row>
    <row r="9709" spans="23:28" ht="70.5" customHeight="1">
      <c r="W9709" s="829">
        <f t="shared" si="789"/>
        <v>0</v>
      </c>
      <c r="X9709" s="828">
        <f t="shared" si="790"/>
        <v>0</v>
      </c>
      <c r="Y9709" s="1069">
        <f>[5]building!Y9700</f>
        <v>0</v>
      </c>
      <c r="Z9709" s="749">
        <f t="shared" si="791"/>
        <v>0</v>
      </c>
      <c r="AA9709" s="1071"/>
      <c r="AB9709" s="1071"/>
    </row>
    <row r="9710" spans="23:28" ht="70.5" customHeight="1">
      <c r="W9710" s="829">
        <f t="shared" si="789"/>
        <v>0</v>
      </c>
      <c r="X9710" s="828">
        <f t="shared" si="790"/>
        <v>0</v>
      </c>
      <c r="Y9710" s="1069">
        <f>[5]building!Y9701</f>
        <v>0</v>
      </c>
      <c r="Z9710" s="749">
        <f t="shared" si="791"/>
        <v>0</v>
      </c>
      <c r="AA9710" s="1071"/>
      <c r="AB9710" s="1071"/>
    </row>
    <row r="9711" spans="23:28" ht="70.5" customHeight="1">
      <c r="W9711" s="829">
        <f t="shared" si="789"/>
        <v>0</v>
      </c>
      <c r="X9711" s="828">
        <f t="shared" si="790"/>
        <v>0</v>
      </c>
      <c r="Y9711" s="1069">
        <f>[5]building!Y9702</f>
        <v>0</v>
      </c>
      <c r="Z9711" s="749">
        <f t="shared" si="791"/>
        <v>0</v>
      </c>
      <c r="AA9711" s="1071"/>
      <c r="AB9711" s="1071"/>
    </row>
    <row r="9712" spans="23:28" ht="70.5" customHeight="1">
      <c r="W9712" s="829">
        <f t="shared" si="789"/>
        <v>0</v>
      </c>
      <c r="X9712" s="828">
        <f t="shared" si="790"/>
        <v>0</v>
      </c>
      <c r="Y9712" s="1069">
        <f>[5]building!Y9703</f>
        <v>0</v>
      </c>
      <c r="Z9712" s="749">
        <f t="shared" si="791"/>
        <v>0</v>
      </c>
      <c r="AA9712" s="1071"/>
      <c r="AB9712" s="1071"/>
    </row>
    <row r="9713" spans="23:28" ht="70.5" customHeight="1">
      <c r="W9713" s="829">
        <f t="shared" si="789"/>
        <v>0</v>
      </c>
      <c r="X9713" s="828">
        <f t="shared" si="790"/>
        <v>0</v>
      </c>
      <c r="Y9713" s="1069">
        <f>[5]building!Y9704</f>
        <v>0</v>
      </c>
      <c r="Z9713" s="749">
        <f t="shared" si="791"/>
        <v>0</v>
      </c>
      <c r="AA9713" s="1071"/>
      <c r="AB9713" s="1071"/>
    </row>
    <row r="9714" spans="23:28" ht="70.5" customHeight="1">
      <c r="W9714" s="829">
        <f t="shared" si="789"/>
        <v>0</v>
      </c>
      <c r="X9714" s="828">
        <f t="shared" si="790"/>
        <v>0</v>
      </c>
      <c r="Y9714" s="1069">
        <f>[5]building!Y9705</f>
        <v>0</v>
      </c>
      <c r="Z9714" s="749">
        <f t="shared" si="791"/>
        <v>0</v>
      </c>
      <c r="AA9714" s="1071"/>
      <c r="AB9714" s="1071"/>
    </row>
    <row r="9715" spans="23:28" ht="70.5" customHeight="1">
      <c r="W9715" s="829">
        <f t="shared" si="789"/>
        <v>0</v>
      </c>
      <c r="X9715" s="828">
        <f t="shared" si="790"/>
        <v>0</v>
      </c>
      <c r="Y9715" s="1069">
        <f>[5]building!Y9706</f>
        <v>0</v>
      </c>
      <c r="Z9715" s="749">
        <f t="shared" si="791"/>
        <v>0</v>
      </c>
      <c r="AA9715" s="1071"/>
      <c r="AB9715" s="1071"/>
    </row>
    <row r="9716" spans="23:28" ht="70.5" customHeight="1">
      <c r="W9716" s="829">
        <f t="shared" si="789"/>
        <v>0</v>
      </c>
      <c r="X9716" s="828">
        <f t="shared" si="790"/>
        <v>0</v>
      </c>
      <c r="Y9716" s="1069">
        <f>[5]building!Y9707</f>
        <v>0</v>
      </c>
      <c r="Z9716" s="749">
        <f t="shared" si="791"/>
        <v>0</v>
      </c>
      <c r="AA9716" s="1071"/>
      <c r="AB9716" s="1071"/>
    </row>
    <row r="9717" spans="23:28" ht="70.5" customHeight="1">
      <c r="W9717" s="829">
        <f t="shared" si="789"/>
        <v>0</v>
      </c>
      <c r="X9717" s="828">
        <f t="shared" si="790"/>
        <v>0</v>
      </c>
      <c r="Y9717" s="1069">
        <f>[5]building!Y9708</f>
        <v>0</v>
      </c>
      <c r="Z9717" s="749">
        <f t="shared" si="791"/>
        <v>0</v>
      </c>
      <c r="AA9717" s="1071"/>
      <c r="AB9717" s="1071"/>
    </row>
    <row r="9718" spans="23:28" ht="70.5" customHeight="1">
      <c r="W9718" s="829">
        <f t="shared" si="789"/>
        <v>0</v>
      </c>
      <c r="X9718" s="828">
        <f t="shared" si="790"/>
        <v>0</v>
      </c>
      <c r="Y9718" s="1069">
        <f>[5]building!Y9709</f>
        <v>0</v>
      </c>
      <c r="Z9718" s="749">
        <f t="shared" si="791"/>
        <v>0</v>
      </c>
      <c r="AA9718" s="1071"/>
      <c r="AB9718" s="1071"/>
    </row>
    <row r="9719" spans="23:28" ht="70.5" customHeight="1">
      <c r="W9719" s="829">
        <f t="shared" si="789"/>
        <v>0</v>
      </c>
      <c r="X9719" s="828">
        <f t="shared" si="790"/>
        <v>0</v>
      </c>
      <c r="Y9719" s="1069">
        <f>[5]building!Y9710</f>
        <v>0</v>
      </c>
      <c r="Z9719" s="749">
        <f t="shared" si="791"/>
        <v>0</v>
      </c>
      <c r="AA9719" s="1071"/>
      <c r="AB9719" s="1071"/>
    </row>
    <row r="9720" spans="23:28" ht="70.5" customHeight="1">
      <c r="W9720" s="829">
        <f t="shared" si="789"/>
        <v>0</v>
      </c>
      <c r="X9720" s="828">
        <f t="shared" si="790"/>
        <v>0</v>
      </c>
      <c r="Y9720" s="1069">
        <f>[5]building!Y9711</f>
        <v>0</v>
      </c>
      <c r="Z9720" s="749">
        <f t="shared" si="791"/>
        <v>0</v>
      </c>
      <c r="AA9720" s="1071"/>
      <c r="AB9720" s="1071"/>
    </row>
    <row r="9721" spans="23:28" ht="70.5" customHeight="1">
      <c r="W9721" s="829">
        <f t="shared" si="789"/>
        <v>0</v>
      </c>
      <c r="X9721" s="828">
        <f t="shared" si="790"/>
        <v>0</v>
      </c>
      <c r="Y9721" s="1069">
        <f>[5]building!Y9712</f>
        <v>0</v>
      </c>
      <c r="Z9721" s="749">
        <f t="shared" si="791"/>
        <v>0</v>
      </c>
      <c r="AA9721" s="1071"/>
      <c r="AB9721" s="1071"/>
    </row>
    <row r="9722" spans="23:28" ht="70.5" customHeight="1">
      <c r="W9722" s="829">
        <f t="shared" si="789"/>
        <v>0</v>
      </c>
      <c r="X9722" s="828">
        <f t="shared" si="790"/>
        <v>0</v>
      </c>
      <c r="Y9722" s="1069">
        <f>[5]building!Y9713</f>
        <v>0</v>
      </c>
      <c r="Z9722" s="749">
        <f t="shared" si="791"/>
        <v>0</v>
      </c>
      <c r="AA9722" s="1071"/>
      <c r="AB9722" s="1071"/>
    </row>
    <row r="9723" spans="23:28" ht="70.5" customHeight="1">
      <c r="W9723" s="829">
        <f t="shared" si="789"/>
        <v>0</v>
      </c>
      <c r="X9723" s="828">
        <f t="shared" si="790"/>
        <v>0</v>
      </c>
      <c r="Y9723" s="1069">
        <f>[5]building!Y9714</f>
        <v>0</v>
      </c>
      <c r="Z9723" s="749">
        <f t="shared" si="791"/>
        <v>0</v>
      </c>
      <c r="AA9723" s="1071"/>
      <c r="AB9723" s="1071"/>
    </row>
    <row r="9724" spans="23:28" ht="70.5" customHeight="1">
      <c r="W9724" s="829">
        <f t="shared" si="789"/>
        <v>0</v>
      </c>
      <c r="X9724" s="828">
        <f t="shared" si="790"/>
        <v>0</v>
      </c>
      <c r="Y9724" s="1069">
        <f>[5]building!Y9715</f>
        <v>0</v>
      </c>
      <c r="Z9724" s="749">
        <f t="shared" si="791"/>
        <v>0</v>
      </c>
      <c r="AA9724" s="1071"/>
      <c r="AB9724" s="1071"/>
    </row>
    <row r="9725" spans="23:28" ht="70.5" customHeight="1">
      <c r="W9725" s="829">
        <f t="shared" si="789"/>
        <v>0</v>
      </c>
      <c r="X9725" s="828">
        <f t="shared" si="790"/>
        <v>0</v>
      </c>
      <c r="Y9725" s="1069">
        <f>[5]building!Y9716</f>
        <v>0</v>
      </c>
      <c r="Z9725" s="749">
        <f t="shared" si="791"/>
        <v>0</v>
      </c>
      <c r="AA9725" s="1071"/>
      <c r="AB9725" s="1071"/>
    </row>
    <row r="9726" spans="23:28" ht="70.5" customHeight="1">
      <c r="W9726" s="829">
        <f t="shared" si="789"/>
        <v>0</v>
      </c>
      <c r="X9726" s="828">
        <f t="shared" si="790"/>
        <v>0</v>
      </c>
      <c r="Y9726" s="1069">
        <f>[5]building!Y9717</f>
        <v>0</v>
      </c>
      <c r="Z9726" s="749">
        <f t="shared" si="791"/>
        <v>0</v>
      </c>
      <c r="AA9726" s="1071"/>
      <c r="AB9726" s="1071"/>
    </row>
    <row r="9727" spans="23:28" ht="70.5" customHeight="1">
      <c r="W9727" s="829">
        <f t="shared" si="789"/>
        <v>0</v>
      </c>
      <c r="X9727" s="828">
        <f t="shared" si="790"/>
        <v>0</v>
      </c>
      <c r="Y9727" s="1069">
        <f>[5]building!Y9718</f>
        <v>0</v>
      </c>
      <c r="Z9727" s="749">
        <f t="shared" si="791"/>
        <v>0</v>
      </c>
      <c r="AA9727" s="1071"/>
      <c r="AB9727" s="1071"/>
    </row>
    <row r="9728" spans="23:28" ht="70.5" customHeight="1">
      <c r="W9728" s="829">
        <f t="shared" si="789"/>
        <v>0</v>
      </c>
      <c r="X9728" s="828">
        <f t="shared" si="790"/>
        <v>0</v>
      </c>
      <c r="Y9728" s="1069">
        <f>[5]building!Y9719</f>
        <v>0</v>
      </c>
      <c r="Z9728" s="749">
        <f t="shared" si="791"/>
        <v>0</v>
      </c>
      <c r="AA9728" s="1071"/>
      <c r="AB9728" s="1071"/>
    </row>
    <row r="9729" spans="23:28" ht="70.5" customHeight="1">
      <c r="W9729" s="829">
        <f t="shared" si="789"/>
        <v>0</v>
      </c>
      <c r="X9729" s="828">
        <f t="shared" si="790"/>
        <v>0</v>
      </c>
      <c r="Y9729" s="1069">
        <f>[5]building!Y9720</f>
        <v>0</v>
      </c>
      <c r="Z9729" s="749">
        <f t="shared" si="791"/>
        <v>0</v>
      </c>
      <c r="AA9729" s="1071"/>
      <c r="AB9729" s="1071"/>
    </row>
    <row r="9730" spans="23:28" ht="70.5" customHeight="1">
      <c r="W9730" s="829">
        <f t="shared" si="789"/>
        <v>0</v>
      </c>
      <c r="X9730" s="828">
        <f t="shared" si="790"/>
        <v>0</v>
      </c>
      <c r="Y9730" s="1069">
        <f>[5]building!Y9721</f>
        <v>0</v>
      </c>
      <c r="Z9730" s="749">
        <f t="shared" si="791"/>
        <v>0</v>
      </c>
      <c r="AA9730" s="1071"/>
      <c r="AB9730" s="1071"/>
    </row>
    <row r="9731" spans="23:28" ht="70.5" customHeight="1">
      <c r="W9731" s="829">
        <f t="shared" si="789"/>
        <v>0</v>
      </c>
      <c r="X9731" s="828">
        <f t="shared" si="790"/>
        <v>0</v>
      </c>
      <c r="Y9731" s="1069">
        <f>[5]building!Y9722</f>
        <v>0</v>
      </c>
      <c r="Z9731" s="749">
        <f t="shared" si="791"/>
        <v>0</v>
      </c>
      <c r="AA9731" s="1071"/>
      <c r="AB9731" s="1071"/>
    </row>
    <row r="9732" spans="23:28" ht="70.5" customHeight="1">
      <c r="W9732" s="829">
        <f t="shared" si="789"/>
        <v>0</v>
      </c>
      <c r="X9732" s="828">
        <f t="shared" si="790"/>
        <v>0</v>
      </c>
      <c r="Y9732" s="1069">
        <f>[5]building!Y9723</f>
        <v>0</v>
      </c>
      <c r="Z9732" s="749">
        <f t="shared" si="791"/>
        <v>0</v>
      </c>
      <c r="AA9732" s="1071"/>
      <c r="AB9732" s="1071"/>
    </row>
    <row r="9733" spans="23:28" ht="70.5" customHeight="1">
      <c r="W9733" s="829">
        <f t="shared" si="789"/>
        <v>0</v>
      </c>
      <c r="X9733" s="828">
        <f t="shared" si="790"/>
        <v>0</v>
      </c>
      <c r="Y9733" s="1069">
        <f>[5]building!Y9724</f>
        <v>0</v>
      </c>
      <c r="Z9733" s="749">
        <f t="shared" si="791"/>
        <v>0</v>
      </c>
      <c r="AA9733" s="1071"/>
      <c r="AB9733" s="1071"/>
    </row>
    <row r="9734" spans="23:28" ht="70.5" customHeight="1">
      <c r="W9734" s="829">
        <f t="shared" si="789"/>
        <v>0</v>
      </c>
      <c r="X9734" s="828">
        <f t="shared" si="790"/>
        <v>0</v>
      </c>
      <c r="Y9734" s="1069">
        <f>[5]building!Y9725</f>
        <v>0</v>
      </c>
      <c r="Z9734" s="749">
        <f t="shared" si="791"/>
        <v>0</v>
      </c>
      <c r="AA9734" s="1071"/>
      <c r="AB9734" s="1071"/>
    </row>
    <row r="9735" spans="23:28" ht="70.5" customHeight="1">
      <c r="W9735" s="829">
        <f t="shared" si="789"/>
        <v>0</v>
      </c>
      <c r="X9735" s="828">
        <f t="shared" si="790"/>
        <v>0</v>
      </c>
      <c r="Y9735" s="1069">
        <f>[5]building!Y9726</f>
        <v>0</v>
      </c>
      <c r="Z9735" s="749">
        <f t="shared" si="791"/>
        <v>0</v>
      </c>
      <c r="AA9735" s="1071"/>
      <c r="AB9735" s="1071"/>
    </row>
    <row r="9736" spans="23:28" ht="70.5" customHeight="1">
      <c r="W9736" s="829">
        <f t="shared" si="789"/>
        <v>0</v>
      </c>
      <c r="X9736" s="828">
        <f t="shared" si="790"/>
        <v>0</v>
      </c>
      <c r="Y9736" s="1069">
        <f>[5]building!Y9727</f>
        <v>0</v>
      </c>
      <c r="Z9736" s="749">
        <f t="shared" si="791"/>
        <v>0</v>
      </c>
      <c r="AA9736" s="1071"/>
      <c r="AB9736" s="1071"/>
    </row>
    <row r="9737" spans="23:28" ht="70.5" customHeight="1">
      <c r="W9737" s="829">
        <f t="shared" si="789"/>
        <v>0</v>
      </c>
      <c r="X9737" s="828">
        <f t="shared" si="790"/>
        <v>0</v>
      </c>
      <c r="Y9737" s="1069">
        <f>[5]building!Y9728</f>
        <v>0</v>
      </c>
      <c r="Z9737" s="749">
        <f t="shared" si="791"/>
        <v>0</v>
      </c>
      <c r="AA9737" s="1071"/>
      <c r="AB9737" s="1071"/>
    </row>
    <row r="9738" spans="23:28" ht="70.5" customHeight="1">
      <c r="W9738" s="829">
        <f t="shared" si="789"/>
        <v>0</v>
      </c>
      <c r="X9738" s="828">
        <f t="shared" si="790"/>
        <v>0</v>
      </c>
      <c r="Y9738" s="1069">
        <f>[5]building!Y9729</f>
        <v>0</v>
      </c>
      <c r="Z9738" s="749">
        <f t="shared" si="791"/>
        <v>0</v>
      </c>
      <c r="AA9738" s="1071"/>
      <c r="AB9738" s="1071"/>
    </row>
    <row r="9739" spans="23:28" ht="70.5" customHeight="1">
      <c r="W9739" s="829">
        <f t="shared" si="789"/>
        <v>0</v>
      </c>
      <c r="X9739" s="828">
        <f t="shared" si="790"/>
        <v>0</v>
      </c>
      <c r="Y9739" s="1069">
        <f>[5]building!Y9730</f>
        <v>0</v>
      </c>
      <c r="Z9739" s="749">
        <f t="shared" si="791"/>
        <v>0</v>
      </c>
      <c r="AA9739" s="1071"/>
      <c r="AB9739" s="1071"/>
    </row>
    <row r="9740" spans="23:28" ht="70.5" customHeight="1">
      <c r="W9740" s="829">
        <f t="shared" si="789"/>
        <v>0</v>
      </c>
      <c r="X9740" s="828">
        <f t="shared" si="790"/>
        <v>0</v>
      </c>
      <c r="Y9740" s="1069">
        <f>[5]building!Y9731</f>
        <v>0</v>
      </c>
      <c r="Z9740" s="749">
        <f t="shared" si="791"/>
        <v>0</v>
      </c>
      <c r="AA9740" s="1071"/>
      <c r="AB9740" s="1071"/>
    </row>
    <row r="9741" spans="23:28" ht="70.5" customHeight="1">
      <c r="W9741" s="829">
        <f t="shared" si="789"/>
        <v>0</v>
      </c>
      <c r="X9741" s="828">
        <f t="shared" si="790"/>
        <v>0</v>
      </c>
      <c r="Y9741" s="1069">
        <f>[5]building!Y9732</f>
        <v>0</v>
      </c>
      <c r="Z9741" s="749">
        <f t="shared" si="791"/>
        <v>0</v>
      </c>
      <c r="AA9741" s="1071"/>
      <c r="AB9741" s="1071"/>
    </row>
    <row r="9742" spans="23:28" ht="70.5" customHeight="1">
      <c r="W9742" s="829">
        <f t="shared" si="789"/>
        <v>0</v>
      </c>
      <c r="X9742" s="828">
        <f t="shared" si="790"/>
        <v>0</v>
      </c>
      <c r="Y9742" s="1069">
        <f>[5]building!Y9733</f>
        <v>0</v>
      </c>
      <c r="Z9742" s="749">
        <f t="shared" si="791"/>
        <v>0</v>
      </c>
      <c r="AA9742" s="1071"/>
      <c r="AB9742" s="1071"/>
    </row>
    <row r="9743" spans="23:28" ht="70.5" customHeight="1">
      <c r="W9743" s="829">
        <f t="shared" si="789"/>
        <v>0</v>
      </c>
      <c r="X9743" s="828">
        <f t="shared" si="790"/>
        <v>0</v>
      </c>
      <c r="Y9743" s="1069">
        <f>[5]building!Y9734</f>
        <v>0</v>
      </c>
      <c r="Z9743" s="749">
        <f t="shared" si="791"/>
        <v>0</v>
      </c>
      <c r="AA9743" s="1071"/>
      <c r="AB9743" s="1071"/>
    </row>
    <row r="9744" spans="23:28" ht="70.5" customHeight="1">
      <c r="W9744" s="829">
        <f t="shared" si="789"/>
        <v>0</v>
      </c>
      <c r="X9744" s="828">
        <f t="shared" si="790"/>
        <v>0</v>
      </c>
      <c r="Y9744" s="1069">
        <f>[5]building!Y9735</f>
        <v>0</v>
      </c>
      <c r="Z9744" s="749">
        <f t="shared" si="791"/>
        <v>0</v>
      </c>
      <c r="AA9744" s="1071"/>
      <c r="AB9744" s="1071"/>
    </row>
    <row r="9745" spans="23:28" ht="70.5" customHeight="1">
      <c r="W9745" s="829">
        <f t="shared" si="789"/>
        <v>0</v>
      </c>
      <c r="X9745" s="828">
        <f t="shared" si="790"/>
        <v>0</v>
      </c>
      <c r="Y9745" s="1069">
        <f>[5]building!Y9736</f>
        <v>0</v>
      </c>
      <c r="Z9745" s="749">
        <f t="shared" si="791"/>
        <v>0</v>
      </c>
      <c r="AA9745" s="1071"/>
      <c r="AB9745" s="1071"/>
    </row>
    <row r="9746" spans="23:28" ht="70.5" customHeight="1">
      <c r="W9746" s="829">
        <f t="shared" si="789"/>
        <v>0</v>
      </c>
      <c r="X9746" s="828">
        <f t="shared" si="790"/>
        <v>0</v>
      </c>
      <c r="Y9746" s="1069">
        <f>[5]building!Y9737</f>
        <v>0</v>
      </c>
      <c r="Z9746" s="749">
        <f t="shared" si="791"/>
        <v>0</v>
      </c>
      <c r="AA9746" s="1071"/>
      <c r="AB9746" s="1071"/>
    </row>
    <row r="9747" spans="23:28" ht="70.5" customHeight="1">
      <c r="W9747" s="829">
        <f t="shared" si="789"/>
        <v>0</v>
      </c>
      <c r="X9747" s="828">
        <f t="shared" si="790"/>
        <v>0</v>
      </c>
      <c r="Y9747" s="1069">
        <f>[5]building!Y9738</f>
        <v>0</v>
      </c>
      <c r="Z9747" s="749">
        <f t="shared" si="791"/>
        <v>0</v>
      </c>
      <c r="AA9747" s="1071"/>
      <c r="AB9747" s="1071"/>
    </row>
    <row r="9748" spans="23:28" ht="70.5" customHeight="1">
      <c r="W9748" s="829">
        <f t="shared" si="789"/>
        <v>0</v>
      </c>
      <c r="X9748" s="828">
        <f t="shared" si="790"/>
        <v>0</v>
      </c>
      <c r="Y9748" s="1069">
        <f>[5]building!Y9739</f>
        <v>0</v>
      </c>
      <c r="Z9748" s="749">
        <f t="shared" si="791"/>
        <v>0</v>
      </c>
      <c r="AA9748" s="1071"/>
      <c r="AB9748" s="1071"/>
    </row>
    <row r="9749" spans="23:28" ht="70.5" customHeight="1">
      <c r="W9749" s="829">
        <f t="shared" si="789"/>
        <v>0</v>
      </c>
      <c r="X9749" s="828">
        <f t="shared" si="790"/>
        <v>0</v>
      </c>
      <c r="Y9749" s="1069">
        <f>[5]building!Y9740</f>
        <v>0</v>
      </c>
      <c r="Z9749" s="749">
        <f t="shared" si="791"/>
        <v>0</v>
      </c>
      <c r="AA9749" s="1071"/>
      <c r="AB9749" s="1071"/>
    </row>
    <row r="9750" spans="23:28" ht="70.5" customHeight="1">
      <c r="W9750" s="829">
        <f t="shared" si="789"/>
        <v>0</v>
      </c>
      <c r="X9750" s="828">
        <f t="shared" si="790"/>
        <v>0</v>
      </c>
      <c r="Y9750" s="1069">
        <f>[5]building!Y9741</f>
        <v>0</v>
      </c>
      <c r="Z9750" s="749">
        <f t="shared" si="791"/>
        <v>0</v>
      </c>
      <c r="AA9750" s="1071"/>
      <c r="AB9750" s="1071"/>
    </row>
    <row r="9751" spans="23:28" ht="70.5" customHeight="1">
      <c r="W9751" s="829">
        <f t="shared" si="789"/>
        <v>0</v>
      </c>
      <c r="X9751" s="828">
        <f t="shared" si="790"/>
        <v>0</v>
      </c>
      <c r="Y9751" s="1069">
        <f>[5]building!Y9742</f>
        <v>0</v>
      </c>
      <c r="Z9751" s="749">
        <f t="shared" si="791"/>
        <v>0</v>
      </c>
      <c r="AA9751" s="1071"/>
      <c r="AB9751" s="1071"/>
    </row>
    <row r="9752" spans="23:28" ht="70.5" customHeight="1">
      <c r="W9752" s="829">
        <f t="shared" si="789"/>
        <v>0</v>
      </c>
      <c r="X9752" s="828">
        <f t="shared" si="790"/>
        <v>0</v>
      </c>
      <c r="Y9752" s="1069">
        <f>[5]building!Y9743</f>
        <v>0</v>
      </c>
      <c r="Z9752" s="749">
        <f t="shared" si="791"/>
        <v>0</v>
      </c>
      <c r="AA9752" s="1071"/>
      <c r="AB9752" s="1071"/>
    </row>
    <row r="9753" spans="23:28" ht="70.5" customHeight="1">
      <c r="W9753" s="829">
        <f t="shared" si="789"/>
        <v>0</v>
      </c>
      <c r="X9753" s="828">
        <f t="shared" si="790"/>
        <v>0</v>
      </c>
      <c r="Y9753" s="1069">
        <f>[5]building!Y9744</f>
        <v>0</v>
      </c>
      <c r="Z9753" s="749">
        <f t="shared" si="791"/>
        <v>0</v>
      </c>
      <c r="AA9753" s="1071"/>
      <c r="AB9753" s="1071"/>
    </row>
    <row r="9754" spans="23:28" ht="70.5" customHeight="1">
      <c r="W9754" s="829">
        <f t="shared" si="789"/>
        <v>0</v>
      </c>
      <c r="X9754" s="828">
        <f t="shared" si="790"/>
        <v>0</v>
      </c>
      <c r="Y9754" s="1069">
        <f>[5]building!Y9745</f>
        <v>0</v>
      </c>
      <c r="Z9754" s="749">
        <f t="shared" si="791"/>
        <v>0</v>
      </c>
      <c r="AA9754" s="1071"/>
      <c r="AB9754" s="1071"/>
    </row>
    <row r="9755" spans="23:28" ht="70.5" customHeight="1">
      <c r="W9755" s="829">
        <f t="shared" si="789"/>
        <v>0</v>
      </c>
      <c r="X9755" s="828">
        <f t="shared" si="790"/>
        <v>0</v>
      </c>
      <c r="Y9755" s="1069">
        <f>[5]building!Y9746</f>
        <v>0</v>
      </c>
      <c r="Z9755" s="749">
        <f t="shared" si="791"/>
        <v>0</v>
      </c>
      <c r="AA9755" s="1071"/>
      <c r="AB9755" s="1071"/>
    </row>
    <row r="9756" spans="23:28" ht="70.5" customHeight="1">
      <c r="W9756" s="829">
        <f t="shared" si="789"/>
        <v>0</v>
      </c>
      <c r="X9756" s="828">
        <f t="shared" si="790"/>
        <v>0</v>
      </c>
      <c r="Y9756" s="1069">
        <f>[5]building!Y9747</f>
        <v>0</v>
      </c>
      <c r="Z9756" s="749">
        <f t="shared" si="791"/>
        <v>0</v>
      </c>
      <c r="AA9756" s="1071"/>
      <c r="AB9756" s="1071"/>
    </row>
    <row r="9757" spans="23:28" ht="70.5" customHeight="1">
      <c r="W9757" s="829">
        <f t="shared" si="789"/>
        <v>0</v>
      </c>
      <c r="X9757" s="828">
        <f t="shared" si="790"/>
        <v>0</v>
      </c>
      <c r="Y9757" s="1069">
        <f>[5]building!Y9748</f>
        <v>0</v>
      </c>
      <c r="Z9757" s="749">
        <f t="shared" si="791"/>
        <v>0</v>
      </c>
      <c r="AA9757" s="1071"/>
      <c r="AB9757" s="1071"/>
    </row>
    <row r="9758" spans="23:28" ht="70.5" customHeight="1">
      <c r="W9758" s="829">
        <f t="shared" ref="W9758:W9821" si="792">G9758+I9758+K9758+M9758+O9758+Q9758+S9758+U9758</f>
        <v>0</v>
      </c>
      <c r="X9758" s="828">
        <f t="shared" ref="X9758:X9821" si="793">W9758*C9758</f>
        <v>0</v>
      </c>
      <c r="Y9758" s="1069">
        <f>[5]building!Y9749</f>
        <v>0</v>
      </c>
      <c r="Z9758" s="749">
        <f t="shared" ref="Z9758:Z9821" si="794">Y9758*C9758</f>
        <v>0</v>
      </c>
      <c r="AA9758" s="1071"/>
      <c r="AB9758" s="1071"/>
    </row>
    <row r="9759" spans="23:28" ht="70.5" customHeight="1">
      <c r="W9759" s="829">
        <f t="shared" si="792"/>
        <v>0</v>
      </c>
      <c r="X9759" s="828">
        <f t="shared" si="793"/>
        <v>0</v>
      </c>
      <c r="Y9759" s="1069">
        <f>[5]building!Y9750</f>
        <v>0</v>
      </c>
      <c r="Z9759" s="749">
        <f t="shared" si="794"/>
        <v>0</v>
      </c>
      <c r="AA9759" s="1071"/>
      <c r="AB9759" s="1071"/>
    </row>
    <row r="9760" spans="23:28" ht="70.5" customHeight="1">
      <c r="W9760" s="829">
        <f t="shared" si="792"/>
        <v>0</v>
      </c>
      <c r="X9760" s="828">
        <f t="shared" si="793"/>
        <v>0</v>
      </c>
      <c r="Y9760" s="1069">
        <f>[5]building!Y9751</f>
        <v>0</v>
      </c>
      <c r="Z9760" s="749">
        <f t="shared" si="794"/>
        <v>0</v>
      </c>
      <c r="AA9760" s="1071"/>
      <c r="AB9760" s="1071"/>
    </row>
    <row r="9761" spans="23:28" ht="70.5" customHeight="1">
      <c r="W9761" s="829">
        <f t="shared" si="792"/>
        <v>0</v>
      </c>
      <c r="X9761" s="828">
        <f t="shared" si="793"/>
        <v>0</v>
      </c>
      <c r="Y9761" s="1069">
        <f>[5]building!Y9752</f>
        <v>0</v>
      </c>
      <c r="Z9761" s="749">
        <f t="shared" si="794"/>
        <v>0</v>
      </c>
      <c r="AA9761" s="1071"/>
      <c r="AB9761" s="1071"/>
    </row>
    <row r="9762" spans="23:28" ht="70.5" customHeight="1">
      <c r="W9762" s="829">
        <f t="shared" si="792"/>
        <v>0</v>
      </c>
      <c r="X9762" s="828">
        <f t="shared" si="793"/>
        <v>0</v>
      </c>
      <c r="Y9762" s="1069">
        <f>[5]building!Y9753</f>
        <v>0</v>
      </c>
      <c r="Z9762" s="749">
        <f t="shared" si="794"/>
        <v>0</v>
      </c>
      <c r="AA9762" s="1071"/>
      <c r="AB9762" s="1071"/>
    </row>
    <row r="9763" spans="23:28" ht="70.5" customHeight="1">
      <c r="W9763" s="829">
        <f t="shared" si="792"/>
        <v>0</v>
      </c>
      <c r="X9763" s="828">
        <f t="shared" si="793"/>
        <v>0</v>
      </c>
      <c r="Y9763" s="1069">
        <f>[5]building!Y9754</f>
        <v>0</v>
      </c>
      <c r="Z9763" s="749">
        <f t="shared" si="794"/>
        <v>0</v>
      </c>
      <c r="AA9763" s="1071"/>
      <c r="AB9763" s="1071"/>
    </row>
    <row r="9764" spans="23:28" ht="70.5" customHeight="1">
      <c r="W9764" s="829">
        <f t="shared" si="792"/>
        <v>0</v>
      </c>
      <c r="X9764" s="828">
        <f t="shared" si="793"/>
        <v>0</v>
      </c>
      <c r="Y9764" s="1069">
        <f>[5]building!Y9755</f>
        <v>0</v>
      </c>
      <c r="Z9764" s="749">
        <f t="shared" si="794"/>
        <v>0</v>
      </c>
      <c r="AA9764" s="1071"/>
      <c r="AB9764" s="1071"/>
    </row>
    <row r="9765" spans="23:28" ht="70.5" customHeight="1">
      <c r="W9765" s="829">
        <f t="shared" si="792"/>
        <v>0</v>
      </c>
      <c r="X9765" s="828">
        <f t="shared" si="793"/>
        <v>0</v>
      </c>
      <c r="Y9765" s="1069">
        <f>[5]building!Y9756</f>
        <v>0</v>
      </c>
      <c r="Z9765" s="749">
        <f t="shared" si="794"/>
        <v>0</v>
      </c>
      <c r="AA9765" s="1071"/>
      <c r="AB9765" s="1071"/>
    </row>
    <row r="9766" spans="23:28" ht="70.5" customHeight="1">
      <c r="W9766" s="829">
        <f t="shared" si="792"/>
        <v>0</v>
      </c>
      <c r="X9766" s="828">
        <f t="shared" si="793"/>
        <v>0</v>
      </c>
      <c r="Y9766" s="1069">
        <f>[5]building!Y9757</f>
        <v>0</v>
      </c>
      <c r="Z9766" s="749">
        <f t="shared" si="794"/>
        <v>0</v>
      </c>
      <c r="AA9766" s="1071"/>
      <c r="AB9766" s="1071"/>
    </row>
    <row r="9767" spans="23:28" ht="70.5" customHeight="1">
      <c r="W9767" s="829">
        <f t="shared" si="792"/>
        <v>0</v>
      </c>
      <c r="X9767" s="828">
        <f t="shared" si="793"/>
        <v>0</v>
      </c>
      <c r="Y9767" s="1069">
        <f>[5]building!Y9758</f>
        <v>0</v>
      </c>
      <c r="Z9767" s="749">
        <f t="shared" si="794"/>
        <v>0</v>
      </c>
      <c r="AA9767" s="1071"/>
      <c r="AB9767" s="1071"/>
    </row>
    <row r="9768" spans="23:28" ht="70.5" customHeight="1">
      <c r="W9768" s="829">
        <f t="shared" si="792"/>
        <v>0</v>
      </c>
      <c r="X9768" s="828">
        <f t="shared" si="793"/>
        <v>0</v>
      </c>
      <c r="Y9768" s="1069">
        <f>[5]building!Y9759</f>
        <v>0</v>
      </c>
      <c r="Z9768" s="749">
        <f t="shared" si="794"/>
        <v>0</v>
      </c>
      <c r="AA9768" s="1071"/>
      <c r="AB9768" s="1071"/>
    </row>
    <row r="9769" spans="23:28" ht="70.5" customHeight="1">
      <c r="W9769" s="829">
        <f t="shared" si="792"/>
        <v>0</v>
      </c>
      <c r="X9769" s="828">
        <f t="shared" si="793"/>
        <v>0</v>
      </c>
      <c r="Y9769" s="1069">
        <f>[5]building!Y9760</f>
        <v>0</v>
      </c>
      <c r="Z9769" s="749">
        <f t="shared" si="794"/>
        <v>0</v>
      </c>
      <c r="AA9769" s="1071"/>
      <c r="AB9769" s="1071"/>
    </row>
    <row r="9770" spans="23:28" ht="70.5" customHeight="1">
      <c r="W9770" s="829">
        <f t="shared" si="792"/>
        <v>0</v>
      </c>
      <c r="X9770" s="828">
        <f t="shared" si="793"/>
        <v>0</v>
      </c>
      <c r="Y9770" s="1069">
        <f>[5]building!Y9761</f>
        <v>0</v>
      </c>
      <c r="Z9770" s="749">
        <f t="shared" si="794"/>
        <v>0</v>
      </c>
      <c r="AA9770" s="1071"/>
      <c r="AB9770" s="1071"/>
    </row>
    <row r="9771" spans="23:28" ht="70.5" customHeight="1">
      <c r="W9771" s="829">
        <f t="shared" si="792"/>
        <v>0</v>
      </c>
      <c r="X9771" s="828">
        <f t="shared" si="793"/>
        <v>0</v>
      </c>
      <c r="Y9771" s="1069">
        <f>[5]building!Y9762</f>
        <v>0</v>
      </c>
      <c r="Z9771" s="749">
        <f t="shared" si="794"/>
        <v>0</v>
      </c>
      <c r="AA9771" s="1071"/>
      <c r="AB9771" s="1071"/>
    </row>
    <row r="9772" spans="23:28" ht="70.5" customHeight="1">
      <c r="W9772" s="829">
        <f t="shared" si="792"/>
        <v>0</v>
      </c>
      <c r="X9772" s="828">
        <f t="shared" si="793"/>
        <v>0</v>
      </c>
      <c r="Y9772" s="1069">
        <f>[5]building!Y9763</f>
        <v>0</v>
      </c>
      <c r="Z9772" s="749">
        <f t="shared" si="794"/>
        <v>0</v>
      </c>
      <c r="AA9772" s="1071"/>
      <c r="AB9772" s="1071"/>
    </row>
    <row r="9773" spans="23:28" ht="70.5" customHeight="1">
      <c r="W9773" s="829">
        <f t="shared" si="792"/>
        <v>0</v>
      </c>
      <c r="X9773" s="828">
        <f t="shared" si="793"/>
        <v>0</v>
      </c>
      <c r="Y9773" s="1069">
        <f>[5]building!Y9764</f>
        <v>0</v>
      </c>
      <c r="Z9773" s="749">
        <f t="shared" si="794"/>
        <v>0</v>
      </c>
      <c r="AA9773" s="1071"/>
      <c r="AB9773" s="1071"/>
    </row>
    <row r="9774" spans="23:28" ht="70.5" customHeight="1">
      <c r="W9774" s="829">
        <f t="shared" si="792"/>
        <v>0</v>
      </c>
      <c r="X9774" s="828">
        <f t="shared" si="793"/>
        <v>0</v>
      </c>
      <c r="Y9774" s="1069">
        <f>[5]building!Y9765</f>
        <v>0</v>
      </c>
      <c r="Z9774" s="749">
        <f t="shared" si="794"/>
        <v>0</v>
      </c>
      <c r="AA9774" s="1071"/>
      <c r="AB9774" s="1071"/>
    </row>
    <row r="9775" spans="23:28" ht="70.5" customHeight="1">
      <c r="W9775" s="829">
        <f t="shared" si="792"/>
        <v>0</v>
      </c>
      <c r="X9775" s="828">
        <f t="shared" si="793"/>
        <v>0</v>
      </c>
      <c r="Y9775" s="1069">
        <f>[5]building!Y9766</f>
        <v>0</v>
      </c>
      <c r="Z9775" s="749">
        <f t="shared" si="794"/>
        <v>0</v>
      </c>
      <c r="AA9775" s="1071"/>
      <c r="AB9775" s="1071"/>
    </row>
    <row r="9776" spans="23:28" ht="70.5" customHeight="1">
      <c r="W9776" s="829">
        <f t="shared" si="792"/>
        <v>0</v>
      </c>
      <c r="X9776" s="828">
        <f t="shared" si="793"/>
        <v>0</v>
      </c>
      <c r="Y9776" s="1069">
        <f>[5]building!Y9767</f>
        <v>0</v>
      </c>
      <c r="Z9776" s="749">
        <f t="shared" si="794"/>
        <v>0</v>
      </c>
      <c r="AA9776" s="1071"/>
      <c r="AB9776" s="1071"/>
    </row>
    <row r="9777" spans="23:28" ht="70.5" customHeight="1">
      <c r="W9777" s="829">
        <f t="shared" si="792"/>
        <v>0</v>
      </c>
      <c r="X9777" s="828">
        <f t="shared" si="793"/>
        <v>0</v>
      </c>
      <c r="Y9777" s="1069">
        <f>[5]building!Y9768</f>
        <v>0</v>
      </c>
      <c r="Z9777" s="749">
        <f t="shared" si="794"/>
        <v>0</v>
      </c>
      <c r="AA9777" s="1071"/>
      <c r="AB9777" s="1071"/>
    </row>
    <row r="9778" spans="23:28" ht="70.5" customHeight="1">
      <c r="W9778" s="829">
        <f t="shared" si="792"/>
        <v>0</v>
      </c>
      <c r="X9778" s="828">
        <f t="shared" si="793"/>
        <v>0</v>
      </c>
      <c r="Y9778" s="1069">
        <f>[5]building!Y9769</f>
        <v>0</v>
      </c>
      <c r="Z9778" s="749">
        <f t="shared" si="794"/>
        <v>0</v>
      </c>
      <c r="AA9778" s="1071"/>
      <c r="AB9778" s="1071"/>
    </row>
    <row r="9779" spans="23:28" ht="70.5" customHeight="1">
      <c r="W9779" s="829">
        <f t="shared" si="792"/>
        <v>0</v>
      </c>
      <c r="X9779" s="828">
        <f t="shared" si="793"/>
        <v>0</v>
      </c>
      <c r="Y9779" s="1069">
        <f>[5]building!Y9770</f>
        <v>0</v>
      </c>
      <c r="Z9779" s="749">
        <f t="shared" si="794"/>
        <v>0</v>
      </c>
      <c r="AA9779" s="1071"/>
      <c r="AB9779" s="1071"/>
    </row>
    <row r="9780" spans="23:28" ht="70.5" customHeight="1">
      <c r="W9780" s="829">
        <f t="shared" si="792"/>
        <v>0</v>
      </c>
      <c r="X9780" s="828">
        <f t="shared" si="793"/>
        <v>0</v>
      </c>
      <c r="Y9780" s="1069">
        <f>[5]building!Y9771</f>
        <v>0</v>
      </c>
      <c r="Z9780" s="749">
        <f t="shared" si="794"/>
        <v>0</v>
      </c>
      <c r="AA9780" s="1071"/>
      <c r="AB9780" s="1071"/>
    </row>
    <row r="9781" spans="23:28" ht="70.5" customHeight="1">
      <c r="W9781" s="829">
        <f t="shared" si="792"/>
        <v>0</v>
      </c>
      <c r="X9781" s="828">
        <f t="shared" si="793"/>
        <v>0</v>
      </c>
      <c r="Y9781" s="1069">
        <f>[5]building!Y9772</f>
        <v>0</v>
      </c>
      <c r="Z9781" s="749">
        <f t="shared" si="794"/>
        <v>0</v>
      </c>
      <c r="AA9781" s="1071"/>
      <c r="AB9781" s="1071"/>
    </row>
    <row r="9782" spans="23:28" ht="70.5" customHeight="1">
      <c r="W9782" s="829">
        <f t="shared" si="792"/>
        <v>0</v>
      </c>
      <c r="X9782" s="828">
        <f t="shared" si="793"/>
        <v>0</v>
      </c>
      <c r="Y9782" s="1069">
        <f>[5]building!Y9773</f>
        <v>0</v>
      </c>
      <c r="Z9782" s="749">
        <f t="shared" si="794"/>
        <v>0</v>
      </c>
      <c r="AA9782" s="1071"/>
      <c r="AB9782" s="1071"/>
    </row>
    <row r="9783" spans="23:28" ht="70.5" customHeight="1">
      <c r="W9783" s="829">
        <f t="shared" si="792"/>
        <v>0</v>
      </c>
      <c r="X9783" s="828">
        <f t="shared" si="793"/>
        <v>0</v>
      </c>
      <c r="Y9783" s="1069">
        <f>[5]building!Y9774</f>
        <v>0</v>
      </c>
      <c r="Z9783" s="749">
        <f t="shared" si="794"/>
        <v>0</v>
      </c>
      <c r="AA9783" s="1071"/>
      <c r="AB9783" s="1071"/>
    </row>
    <row r="9784" spans="23:28" ht="70.5" customHeight="1">
      <c r="W9784" s="829">
        <f t="shared" si="792"/>
        <v>0</v>
      </c>
      <c r="X9784" s="828">
        <f t="shared" si="793"/>
        <v>0</v>
      </c>
      <c r="Y9784" s="1069">
        <f>[5]building!Y9775</f>
        <v>0</v>
      </c>
      <c r="Z9784" s="749">
        <f t="shared" si="794"/>
        <v>0</v>
      </c>
      <c r="AA9784" s="1071"/>
      <c r="AB9784" s="1071"/>
    </row>
    <row r="9785" spans="23:28" ht="70.5" customHeight="1">
      <c r="W9785" s="829">
        <f t="shared" si="792"/>
        <v>0</v>
      </c>
      <c r="X9785" s="828">
        <f t="shared" si="793"/>
        <v>0</v>
      </c>
      <c r="Y9785" s="1069">
        <f>[5]building!Y9776</f>
        <v>0</v>
      </c>
      <c r="Z9785" s="749">
        <f t="shared" si="794"/>
        <v>0</v>
      </c>
      <c r="AA9785" s="1071"/>
      <c r="AB9785" s="1071"/>
    </row>
    <row r="9786" spans="23:28" ht="70.5" customHeight="1">
      <c r="W9786" s="829">
        <f t="shared" si="792"/>
        <v>0</v>
      </c>
      <c r="X9786" s="828">
        <f t="shared" si="793"/>
        <v>0</v>
      </c>
      <c r="Y9786" s="1069">
        <f>[5]building!Y9777</f>
        <v>0</v>
      </c>
      <c r="Z9786" s="749">
        <f t="shared" si="794"/>
        <v>0</v>
      </c>
      <c r="AA9786" s="1071"/>
      <c r="AB9786" s="1071"/>
    </row>
    <row r="9787" spans="23:28" ht="70.5" customHeight="1">
      <c r="W9787" s="829">
        <f t="shared" si="792"/>
        <v>0</v>
      </c>
      <c r="X9787" s="828">
        <f t="shared" si="793"/>
        <v>0</v>
      </c>
      <c r="Y9787" s="1069">
        <f>[5]building!Y9778</f>
        <v>0</v>
      </c>
      <c r="Z9787" s="749">
        <f t="shared" si="794"/>
        <v>0</v>
      </c>
      <c r="AA9787" s="1071"/>
      <c r="AB9787" s="1071"/>
    </row>
    <row r="9788" spans="23:28" ht="70.5" customHeight="1">
      <c r="W9788" s="829">
        <f t="shared" si="792"/>
        <v>0</v>
      </c>
      <c r="X9788" s="828">
        <f t="shared" si="793"/>
        <v>0</v>
      </c>
      <c r="Y9788" s="1069">
        <f>[5]building!Y9779</f>
        <v>0</v>
      </c>
      <c r="Z9788" s="749">
        <f t="shared" si="794"/>
        <v>0</v>
      </c>
      <c r="AA9788" s="1071"/>
      <c r="AB9788" s="1071"/>
    </row>
    <row r="9789" spans="23:28" ht="70.5" customHeight="1">
      <c r="W9789" s="829">
        <f t="shared" si="792"/>
        <v>0</v>
      </c>
      <c r="X9789" s="828">
        <f t="shared" si="793"/>
        <v>0</v>
      </c>
      <c r="Y9789" s="1069">
        <f>[5]building!Y9780</f>
        <v>0</v>
      </c>
      <c r="Z9789" s="749">
        <f t="shared" si="794"/>
        <v>0</v>
      </c>
      <c r="AA9789" s="1071"/>
      <c r="AB9789" s="1071"/>
    </row>
    <row r="9790" spans="23:28" ht="70.5" customHeight="1">
      <c r="W9790" s="829">
        <f t="shared" si="792"/>
        <v>0</v>
      </c>
      <c r="X9790" s="828">
        <f t="shared" si="793"/>
        <v>0</v>
      </c>
      <c r="Y9790" s="1069">
        <f>[5]building!Y9781</f>
        <v>0</v>
      </c>
      <c r="Z9790" s="749">
        <f t="shared" si="794"/>
        <v>0</v>
      </c>
      <c r="AA9790" s="1071"/>
      <c r="AB9790" s="1071"/>
    </row>
    <row r="9791" spans="23:28" ht="70.5" customHeight="1">
      <c r="W9791" s="829">
        <f t="shared" si="792"/>
        <v>0</v>
      </c>
      <c r="X9791" s="828">
        <f t="shared" si="793"/>
        <v>0</v>
      </c>
      <c r="Y9791" s="1069">
        <f>[5]building!Y9782</f>
        <v>0</v>
      </c>
      <c r="Z9791" s="749">
        <f t="shared" si="794"/>
        <v>0</v>
      </c>
      <c r="AA9791" s="1071"/>
      <c r="AB9791" s="1071"/>
    </row>
    <row r="9792" spans="23:28" ht="70.5" customHeight="1">
      <c r="W9792" s="829">
        <f t="shared" si="792"/>
        <v>0</v>
      </c>
      <c r="X9792" s="828">
        <f t="shared" si="793"/>
        <v>0</v>
      </c>
      <c r="Y9792" s="1069">
        <f>[5]building!Y9783</f>
        <v>0</v>
      </c>
      <c r="Z9792" s="749">
        <f t="shared" si="794"/>
        <v>0</v>
      </c>
      <c r="AA9792" s="1071"/>
      <c r="AB9792" s="1071"/>
    </row>
    <row r="9793" spans="23:28" ht="70.5" customHeight="1">
      <c r="W9793" s="829">
        <f t="shared" si="792"/>
        <v>0</v>
      </c>
      <c r="X9793" s="828">
        <f t="shared" si="793"/>
        <v>0</v>
      </c>
      <c r="Y9793" s="1069">
        <f>[5]building!Y9784</f>
        <v>0</v>
      </c>
      <c r="Z9793" s="749">
        <f t="shared" si="794"/>
        <v>0</v>
      </c>
      <c r="AA9793" s="1071"/>
      <c r="AB9793" s="1071"/>
    </row>
    <row r="9794" spans="23:28" ht="70.5" customHeight="1">
      <c r="W9794" s="829">
        <f t="shared" si="792"/>
        <v>0</v>
      </c>
      <c r="X9794" s="828">
        <f t="shared" si="793"/>
        <v>0</v>
      </c>
      <c r="Y9794" s="1069">
        <f>[5]building!Y9785</f>
        <v>0</v>
      </c>
      <c r="Z9794" s="749">
        <f t="shared" si="794"/>
        <v>0</v>
      </c>
      <c r="AA9794" s="1071"/>
      <c r="AB9794" s="1071"/>
    </row>
    <row r="9795" spans="23:28" ht="70.5" customHeight="1">
      <c r="W9795" s="829">
        <f t="shared" si="792"/>
        <v>0</v>
      </c>
      <c r="X9795" s="828">
        <f t="shared" si="793"/>
        <v>0</v>
      </c>
      <c r="Y9795" s="1069">
        <f>[5]building!Y9786</f>
        <v>0</v>
      </c>
      <c r="Z9795" s="749">
        <f t="shared" si="794"/>
        <v>0</v>
      </c>
      <c r="AA9795" s="1071"/>
      <c r="AB9795" s="1071"/>
    </row>
    <row r="9796" spans="23:28" ht="70.5" customHeight="1">
      <c r="W9796" s="829">
        <f t="shared" si="792"/>
        <v>0</v>
      </c>
      <c r="X9796" s="828">
        <f t="shared" si="793"/>
        <v>0</v>
      </c>
      <c r="Y9796" s="1069">
        <f>[5]building!Y9787</f>
        <v>0</v>
      </c>
      <c r="Z9796" s="749">
        <f t="shared" si="794"/>
        <v>0</v>
      </c>
      <c r="AA9796" s="1071"/>
      <c r="AB9796" s="1071"/>
    </row>
    <row r="9797" spans="23:28" ht="70.5" customHeight="1">
      <c r="W9797" s="829">
        <f t="shared" si="792"/>
        <v>0</v>
      </c>
      <c r="X9797" s="828">
        <f t="shared" si="793"/>
        <v>0</v>
      </c>
      <c r="Y9797" s="1069">
        <f>[5]building!Y9788</f>
        <v>0</v>
      </c>
      <c r="Z9797" s="749">
        <f t="shared" si="794"/>
        <v>0</v>
      </c>
      <c r="AA9797" s="1071"/>
      <c r="AB9797" s="1071"/>
    </row>
    <row r="9798" spans="23:28" ht="70.5" customHeight="1">
      <c r="W9798" s="829">
        <f t="shared" si="792"/>
        <v>0</v>
      </c>
      <c r="X9798" s="828">
        <f t="shared" si="793"/>
        <v>0</v>
      </c>
      <c r="Y9798" s="1069">
        <f>[5]building!Y9789</f>
        <v>0</v>
      </c>
      <c r="Z9798" s="749">
        <f t="shared" si="794"/>
        <v>0</v>
      </c>
      <c r="AA9798" s="1071"/>
      <c r="AB9798" s="1071"/>
    </row>
    <row r="9799" spans="23:28" ht="70.5" customHeight="1">
      <c r="W9799" s="829">
        <f t="shared" si="792"/>
        <v>0</v>
      </c>
      <c r="X9799" s="828">
        <f t="shared" si="793"/>
        <v>0</v>
      </c>
      <c r="Y9799" s="1069">
        <f>[5]building!Y9790</f>
        <v>0</v>
      </c>
      <c r="Z9799" s="749">
        <f t="shared" si="794"/>
        <v>0</v>
      </c>
      <c r="AA9799" s="1071"/>
      <c r="AB9799" s="1071"/>
    </row>
    <row r="9800" spans="23:28" ht="70.5" customHeight="1">
      <c r="W9800" s="829">
        <f t="shared" si="792"/>
        <v>0</v>
      </c>
      <c r="X9800" s="828">
        <f t="shared" si="793"/>
        <v>0</v>
      </c>
      <c r="Y9800" s="1069">
        <f>[5]building!Y9791</f>
        <v>0</v>
      </c>
      <c r="Z9800" s="749">
        <f t="shared" si="794"/>
        <v>0</v>
      </c>
      <c r="AA9800" s="1071"/>
      <c r="AB9800" s="1071"/>
    </row>
    <row r="9801" spans="23:28" ht="70.5" customHeight="1">
      <c r="W9801" s="829">
        <f t="shared" si="792"/>
        <v>0</v>
      </c>
      <c r="X9801" s="828">
        <f t="shared" si="793"/>
        <v>0</v>
      </c>
      <c r="Y9801" s="1069">
        <f>[5]building!Y9792</f>
        <v>0</v>
      </c>
      <c r="Z9801" s="749">
        <f t="shared" si="794"/>
        <v>0</v>
      </c>
      <c r="AA9801" s="1071"/>
      <c r="AB9801" s="1071"/>
    </row>
    <row r="9802" spans="23:28" ht="70.5" customHeight="1">
      <c r="W9802" s="829">
        <f t="shared" si="792"/>
        <v>0</v>
      </c>
      <c r="X9802" s="828">
        <f t="shared" si="793"/>
        <v>0</v>
      </c>
      <c r="Y9802" s="1069">
        <f>[5]building!Y9793</f>
        <v>0</v>
      </c>
      <c r="Z9802" s="749">
        <f t="shared" si="794"/>
        <v>0</v>
      </c>
      <c r="AA9802" s="1071"/>
      <c r="AB9802" s="1071"/>
    </row>
    <row r="9803" spans="23:28" ht="70.5" customHeight="1">
      <c r="W9803" s="829">
        <f t="shared" si="792"/>
        <v>0</v>
      </c>
      <c r="X9803" s="828">
        <f t="shared" si="793"/>
        <v>0</v>
      </c>
      <c r="Y9803" s="1069">
        <f>[5]building!Y9794</f>
        <v>0</v>
      </c>
      <c r="Z9803" s="749">
        <f t="shared" si="794"/>
        <v>0</v>
      </c>
      <c r="AA9803" s="1071"/>
      <c r="AB9803" s="1071"/>
    </row>
    <row r="9804" spans="23:28" ht="70.5" customHeight="1">
      <c r="W9804" s="829">
        <f t="shared" si="792"/>
        <v>0</v>
      </c>
      <c r="X9804" s="828">
        <f t="shared" si="793"/>
        <v>0</v>
      </c>
      <c r="Y9804" s="1069">
        <f>[5]building!Y9795</f>
        <v>0</v>
      </c>
      <c r="Z9804" s="749">
        <f t="shared" si="794"/>
        <v>0</v>
      </c>
      <c r="AA9804" s="1071"/>
      <c r="AB9804" s="1071"/>
    </row>
    <row r="9805" spans="23:28" ht="70.5" customHeight="1">
      <c r="W9805" s="829">
        <f t="shared" si="792"/>
        <v>0</v>
      </c>
      <c r="X9805" s="828">
        <f t="shared" si="793"/>
        <v>0</v>
      </c>
      <c r="Y9805" s="1069">
        <f>[5]building!Y9796</f>
        <v>0</v>
      </c>
      <c r="Z9805" s="749">
        <f t="shared" si="794"/>
        <v>0</v>
      </c>
      <c r="AA9805" s="1071"/>
      <c r="AB9805" s="1071"/>
    </row>
    <row r="9806" spans="23:28" ht="70.5" customHeight="1">
      <c r="W9806" s="829">
        <f t="shared" si="792"/>
        <v>0</v>
      </c>
      <c r="X9806" s="828">
        <f t="shared" si="793"/>
        <v>0</v>
      </c>
      <c r="Y9806" s="1069">
        <f>[5]building!Y9797</f>
        <v>0</v>
      </c>
      <c r="Z9806" s="749">
        <f t="shared" si="794"/>
        <v>0</v>
      </c>
      <c r="AA9806" s="1071"/>
      <c r="AB9806" s="1071"/>
    </row>
    <row r="9807" spans="23:28" ht="70.5" customHeight="1">
      <c r="W9807" s="829">
        <f t="shared" si="792"/>
        <v>0</v>
      </c>
      <c r="X9807" s="828">
        <f t="shared" si="793"/>
        <v>0</v>
      </c>
      <c r="Y9807" s="1069">
        <f>[5]building!Y9798</f>
        <v>0</v>
      </c>
      <c r="Z9807" s="749">
        <f t="shared" si="794"/>
        <v>0</v>
      </c>
      <c r="AA9807" s="1071"/>
      <c r="AB9807" s="1071"/>
    </row>
    <row r="9808" spans="23:28" ht="70.5" customHeight="1">
      <c r="W9808" s="829">
        <f t="shared" si="792"/>
        <v>0</v>
      </c>
      <c r="X9808" s="828">
        <f t="shared" si="793"/>
        <v>0</v>
      </c>
      <c r="Y9808" s="1069">
        <f>[5]building!Y9799</f>
        <v>0</v>
      </c>
      <c r="Z9808" s="749">
        <f t="shared" si="794"/>
        <v>0</v>
      </c>
      <c r="AA9808" s="1071"/>
      <c r="AB9808" s="1071"/>
    </row>
    <row r="9809" spans="23:28" ht="70.5" customHeight="1">
      <c r="W9809" s="829">
        <f t="shared" si="792"/>
        <v>0</v>
      </c>
      <c r="X9809" s="828">
        <f t="shared" si="793"/>
        <v>0</v>
      </c>
      <c r="Y9809" s="1069">
        <f>[5]building!Y9800</f>
        <v>0</v>
      </c>
      <c r="Z9809" s="749">
        <f t="shared" si="794"/>
        <v>0</v>
      </c>
      <c r="AA9809" s="1071"/>
      <c r="AB9809" s="1071"/>
    </row>
    <row r="9810" spans="23:28" ht="70.5" customHeight="1">
      <c r="W9810" s="829">
        <f t="shared" si="792"/>
        <v>0</v>
      </c>
      <c r="X9810" s="828">
        <f t="shared" si="793"/>
        <v>0</v>
      </c>
      <c r="Y9810" s="1069">
        <f>[5]building!Y9801</f>
        <v>0</v>
      </c>
      <c r="Z9810" s="749">
        <f t="shared" si="794"/>
        <v>0</v>
      </c>
      <c r="AA9810" s="1071"/>
      <c r="AB9810" s="1071"/>
    </row>
    <row r="9811" spans="23:28" ht="70.5" customHeight="1">
      <c r="W9811" s="829">
        <f t="shared" si="792"/>
        <v>0</v>
      </c>
      <c r="X9811" s="828">
        <f t="shared" si="793"/>
        <v>0</v>
      </c>
      <c r="Y9811" s="1069">
        <f>[5]building!Y9802</f>
        <v>0</v>
      </c>
      <c r="Z9811" s="749">
        <f t="shared" si="794"/>
        <v>0</v>
      </c>
      <c r="AA9811" s="1071"/>
      <c r="AB9811" s="1071"/>
    </row>
    <row r="9812" spans="23:28" ht="70.5" customHeight="1">
      <c r="W9812" s="829">
        <f t="shared" si="792"/>
        <v>0</v>
      </c>
      <c r="X9812" s="828">
        <f t="shared" si="793"/>
        <v>0</v>
      </c>
      <c r="Y9812" s="1069">
        <f>[5]building!Y9803</f>
        <v>0</v>
      </c>
      <c r="Z9812" s="749">
        <f t="shared" si="794"/>
        <v>0</v>
      </c>
      <c r="AA9812" s="1071"/>
      <c r="AB9812" s="1071"/>
    </row>
    <row r="9813" spans="23:28" ht="70.5" customHeight="1">
      <c r="W9813" s="829">
        <f t="shared" si="792"/>
        <v>0</v>
      </c>
      <c r="X9813" s="828">
        <f t="shared" si="793"/>
        <v>0</v>
      </c>
      <c r="Y9813" s="1069">
        <f>[5]building!Y9804</f>
        <v>0</v>
      </c>
      <c r="Z9813" s="749">
        <f t="shared" si="794"/>
        <v>0</v>
      </c>
      <c r="AA9813" s="1071"/>
      <c r="AB9813" s="1071"/>
    </row>
    <row r="9814" spans="23:28" ht="70.5" customHeight="1">
      <c r="W9814" s="829">
        <f t="shared" si="792"/>
        <v>0</v>
      </c>
      <c r="X9814" s="828">
        <f t="shared" si="793"/>
        <v>0</v>
      </c>
      <c r="Y9814" s="1069">
        <f>[5]building!Y9805</f>
        <v>0</v>
      </c>
      <c r="Z9814" s="749">
        <f t="shared" si="794"/>
        <v>0</v>
      </c>
      <c r="AA9814" s="1071"/>
      <c r="AB9814" s="1071"/>
    </row>
    <row r="9815" spans="23:28" ht="70.5" customHeight="1">
      <c r="W9815" s="829">
        <f t="shared" si="792"/>
        <v>0</v>
      </c>
      <c r="X9815" s="828">
        <f t="shared" si="793"/>
        <v>0</v>
      </c>
      <c r="Y9815" s="1069">
        <f>[5]building!Y9806</f>
        <v>0</v>
      </c>
      <c r="Z9815" s="749">
        <f t="shared" si="794"/>
        <v>0</v>
      </c>
      <c r="AA9815" s="1071"/>
      <c r="AB9815" s="1071"/>
    </row>
    <row r="9816" spans="23:28" ht="70.5" customHeight="1">
      <c r="W9816" s="829">
        <f t="shared" si="792"/>
        <v>0</v>
      </c>
      <c r="X9816" s="828">
        <f t="shared" si="793"/>
        <v>0</v>
      </c>
      <c r="Y9816" s="1069">
        <f>[5]building!Y9807</f>
        <v>0</v>
      </c>
      <c r="Z9816" s="749">
        <f t="shared" si="794"/>
        <v>0</v>
      </c>
      <c r="AA9816" s="1071"/>
      <c r="AB9816" s="1071"/>
    </row>
    <row r="9817" spans="23:28" ht="70.5" customHeight="1">
      <c r="W9817" s="829">
        <f t="shared" si="792"/>
        <v>0</v>
      </c>
      <c r="X9817" s="828">
        <f t="shared" si="793"/>
        <v>0</v>
      </c>
      <c r="Y9817" s="1069">
        <f>[5]building!Y9808</f>
        <v>0</v>
      </c>
      <c r="Z9817" s="749">
        <f t="shared" si="794"/>
        <v>0</v>
      </c>
      <c r="AA9817" s="1071"/>
      <c r="AB9817" s="1071"/>
    </row>
    <row r="9818" spans="23:28" ht="70.5" customHeight="1">
      <c r="W9818" s="829">
        <f t="shared" si="792"/>
        <v>0</v>
      </c>
      <c r="X9818" s="828">
        <f t="shared" si="793"/>
        <v>0</v>
      </c>
      <c r="Y9818" s="1069">
        <f>[5]building!Y9809</f>
        <v>0</v>
      </c>
      <c r="Z9818" s="749">
        <f t="shared" si="794"/>
        <v>0</v>
      </c>
      <c r="AA9818" s="1071"/>
      <c r="AB9818" s="1071"/>
    </row>
    <row r="9819" spans="23:28" ht="70.5" customHeight="1">
      <c r="W9819" s="829">
        <f t="shared" si="792"/>
        <v>0</v>
      </c>
      <c r="X9819" s="828">
        <f t="shared" si="793"/>
        <v>0</v>
      </c>
      <c r="Y9819" s="1069">
        <f>[5]building!Y9810</f>
        <v>0</v>
      </c>
      <c r="Z9819" s="749">
        <f t="shared" si="794"/>
        <v>0</v>
      </c>
      <c r="AA9819" s="1071"/>
      <c r="AB9819" s="1071"/>
    </row>
    <row r="9820" spans="23:28" ht="70.5" customHeight="1">
      <c r="W9820" s="829">
        <f t="shared" si="792"/>
        <v>0</v>
      </c>
      <c r="X9820" s="828">
        <f t="shared" si="793"/>
        <v>0</v>
      </c>
      <c r="Y9820" s="1069">
        <f>[5]building!Y9811</f>
        <v>0</v>
      </c>
      <c r="Z9820" s="749">
        <f t="shared" si="794"/>
        <v>0</v>
      </c>
      <c r="AA9820" s="1071"/>
      <c r="AB9820" s="1071"/>
    </row>
    <row r="9821" spans="23:28" ht="70.5" customHeight="1">
      <c r="W9821" s="829">
        <f t="shared" si="792"/>
        <v>0</v>
      </c>
      <c r="X9821" s="828">
        <f t="shared" si="793"/>
        <v>0</v>
      </c>
      <c r="Y9821" s="1069">
        <f>[5]building!Y9812</f>
        <v>0</v>
      </c>
      <c r="Z9821" s="749">
        <f t="shared" si="794"/>
        <v>0</v>
      </c>
      <c r="AA9821" s="1071"/>
      <c r="AB9821" s="1071"/>
    </row>
    <row r="9822" spans="23:28" ht="70.5" customHeight="1">
      <c r="W9822" s="829">
        <f t="shared" ref="W9822:W9885" si="795">G9822+I9822+K9822+M9822+O9822+Q9822+S9822+U9822</f>
        <v>0</v>
      </c>
      <c r="X9822" s="828">
        <f t="shared" ref="X9822:X9885" si="796">W9822*C9822</f>
        <v>0</v>
      </c>
      <c r="Y9822" s="1069">
        <f>[5]building!Y9813</f>
        <v>0</v>
      </c>
      <c r="Z9822" s="749">
        <f t="shared" ref="Z9822:Z9885" si="797">Y9822*C9822</f>
        <v>0</v>
      </c>
      <c r="AA9822" s="1071"/>
      <c r="AB9822" s="1071"/>
    </row>
    <row r="9823" spans="23:28" ht="70.5" customHeight="1">
      <c r="W9823" s="829">
        <f t="shared" si="795"/>
        <v>0</v>
      </c>
      <c r="X9823" s="828">
        <f t="shared" si="796"/>
        <v>0</v>
      </c>
      <c r="Y9823" s="1069">
        <f>[5]building!Y9814</f>
        <v>0</v>
      </c>
      <c r="Z9823" s="749">
        <f t="shared" si="797"/>
        <v>0</v>
      </c>
      <c r="AA9823" s="1071"/>
      <c r="AB9823" s="1071"/>
    </row>
    <row r="9824" spans="23:28" ht="70.5" customHeight="1">
      <c r="W9824" s="829">
        <f t="shared" si="795"/>
        <v>0</v>
      </c>
      <c r="X9824" s="828">
        <f t="shared" si="796"/>
        <v>0</v>
      </c>
      <c r="Y9824" s="1069">
        <f>[5]building!Y9815</f>
        <v>0</v>
      </c>
      <c r="Z9824" s="749">
        <f t="shared" si="797"/>
        <v>0</v>
      </c>
      <c r="AA9824" s="1071"/>
      <c r="AB9824" s="1071"/>
    </row>
    <row r="9825" spans="23:28" ht="70.5" customHeight="1">
      <c r="W9825" s="829">
        <f t="shared" si="795"/>
        <v>0</v>
      </c>
      <c r="X9825" s="828">
        <f t="shared" si="796"/>
        <v>0</v>
      </c>
      <c r="Y9825" s="1069">
        <f>[5]building!Y9816</f>
        <v>0</v>
      </c>
      <c r="Z9825" s="749">
        <f t="shared" si="797"/>
        <v>0</v>
      </c>
      <c r="AA9825" s="1071"/>
      <c r="AB9825" s="1071"/>
    </row>
    <row r="9826" spans="23:28" ht="70.5" customHeight="1">
      <c r="W9826" s="829">
        <f t="shared" si="795"/>
        <v>0</v>
      </c>
      <c r="X9826" s="828">
        <f t="shared" si="796"/>
        <v>0</v>
      </c>
      <c r="Y9826" s="1069">
        <f>[5]building!Y9817</f>
        <v>0</v>
      </c>
      <c r="Z9826" s="749">
        <f t="shared" si="797"/>
        <v>0</v>
      </c>
      <c r="AA9826" s="1071"/>
      <c r="AB9826" s="1071"/>
    </row>
    <row r="9827" spans="23:28" ht="70.5" customHeight="1">
      <c r="W9827" s="829">
        <f t="shared" si="795"/>
        <v>0</v>
      </c>
      <c r="X9827" s="828">
        <f t="shared" si="796"/>
        <v>0</v>
      </c>
      <c r="Y9827" s="1069">
        <f>[5]building!Y9818</f>
        <v>0</v>
      </c>
      <c r="Z9827" s="749">
        <f t="shared" si="797"/>
        <v>0</v>
      </c>
      <c r="AA9827" s="1071"/>
      <c r="AB9827" s="1071"/>
    </row>
    <row r="9828" spans="23:28" ht="70.5" customHeight="1">
      <c r="W9828" s="829">
        <f t="shared" si="795"/>
        <v>0</v>
      </c>
      <c r="X9828" s="828">
        <f t="shared" si="796"/>
        <v>0</v>
      </c>
      <c r="Y9828" s="1069">
        <f>[5]building!Y9819</f>
        <v>0</v>
      </c>
      <c r="Z9828" s="749">
        <f t="shared" si="797"/>
        <v>0</v>
      </c>
      <c r="AA9828" s="1071"/>
      <c r="AB9828" s="1071"/>
    </row>
    <row r="9829" spans="23:28" ht="70.5" customHeight="1">
      <c r="W9829" s="829">
        <f t="shared" si="795"/>
        <v>0</v>
      </c>
      <c r="X9829" s="828">
        <f t="shared" si="796"/>
        <v>0</v>
      </c>
      <c r="Y9829" s="1069">
        <f>[5]building!Y9820</f>
        <v>0</v>
      </c>
      <c r="Z9829" s="749">
        <f t="shared" si="797"/>
        <v>0</v>
      </c>
      <c r="AA9829" s="1071"/>
      <c r="AB9829" s="1071"/>
    </row>
    <row r="9830" spans="23:28" ht="70.5" customHeight="1">
      <c r="W9830" s="829">
        <f t="shared" si="795"/>
        <v>0</v>
      </c>
      <c r="X9830" s="828">
        <f t="shared" si="796"/>
        <v>0</v>
      </c>
      <c r="Y9830" s="1069">
        <f>[5]building!Y9821</f>
        <v>0</v>
      </c>
      <c r="Z9830" s="749">
        <f t="shared" si="797"/>
        <v>0</v>
      </c>
      <c r="AA9830" s="1071"/>
      <c r="AB9830" s="1071"/>
    </row>
    <row r="9831" spans="23:28" ht="70.5" customHeight="1">
      <c r="W9831" s="829">
        <f t="shared" si="795"/>
        <v>0</v>
      </c>
      <c r="X9831" s="828">
        <f t="shared" si="796"/>
        <v>0</v>
      </c>
      <c r="Y9831" s="1069">
        <f>[5]building!Y9822</f>
        <v>0</v>
      </c>
      <c r="Z9831" s="749">
        <f t="shared" si="797"/>
        <v>0</v>
      </c>
      <c r="AA9831" s="1071"/>
      <c r="AB9831" s="1071"/>
    </row>
    <row r="9832" spans="23:28" ht="70.5" customHeight="1">
      <c r="W9832" s="829">
        <f t="shared" si="795"/>
        <v>0</v>
      </c>
      <c r="X9832" s="828">
        <f t="shared" si="796"/>
        <v>0</v>
      </c>
      <c r="Y9832" s="1069">
        <f>[5]building!Y9823</f>
        <v>0</v>
      </c>
      <c r="Z9832" s="749">
        <f t="shared" si="797"/>
        <v>0</v>
      </c>
      <c r="AA9832" s="1071"/>
      <c r="AB9832" s="1071"/>
    </row>
    <row r="9833" spans="23:28" ht="70.5" customHeight="1">
      <c r="W9833" s="829">
        <f t="shared" si="795"/>
        <v>0</v>
      </c>
      <c r="X9833" s="828">
        <f t="shared" si="796"/>
        <v>0</v>
      </c>
      <c r="Y9833" s="1069">
        <f>[5]building!Y9824</f>
        <v>0</v>
      </c>
      <c r="Z9833" s="749">
        <f t="shared" si="797"/>
        <v>0</v>
      </c>
      <c r="AA9833" s="1071"/>
      <c r="AB9833" s="1071"/>
    </row>
    <row r="9834" spans="23:28" ht="70.5" customHeight="1">
      <c r="W9834" s="829">
        <f t="shared" si="795"/>
        <v>0</v>
      </c>
      <c r="X9834" s="828">
        <f t="shared" si="796"/>
        <v>0</v>
      </c>
      <c r="Y9834" s="1069">
        <f>[5]building!Y9825</f>
        <v>0</v>
      </c>
      <c r="Z9834" s="749">
        <f t="shared" si="797"/>
        <v>0</v>
      </c>
      <c r="AA9834" s="1071"/>
      <c r="AB9834" s="1071"/>
    </row>
    <row r="9835" spans="23:28" ht="70.5" customHeight="1">
      <c r="W9835" s="829">
        <f t="shared" si="795"/>
        <v>0</v>
      </c>
      <c r="X9835" s="828">
        <f t="shared" si="796"/>
        <v>0</v>
      </c>
      <c r="Y9835" s="1069">
        <f>[5]building!Y9826</f>
        <v>0</v>
      </c>
      <c r="Z9835" s="749">
        <f t="shared" si="797"/>
        <v>0</v>
      </c>
      <c r="AA9835" s="1071"/>
      <c r="AB9835" s="1071"/>
    </row>
    <row r="9836" spans="23:28" ht="70.5" customHeight="1">
      <c r="W9836" s="829">
        <f t="shared" si="795"/>
        <v>0</v>
      </c>
      <c r="X9836" s="828">
        <f t="shared" si="796"/>
        <v>0</v>
      </c>
      <c r="Y9836" s="1069">
        <f>[5]building!Y9827</f>
        <v>0</v>
      </c>
      <c r="Z9836" s="749">
        <f t="shared" si="797"/>
        <v>0</v>
      </c>
      <c r="AA9836" s="1071"/>
      <c r="AB9836" s="1071"/>
    </row>
    <row r="9837" spans="23:28" ht="70.5" customHeight="1">
      <c r="W9837" s="829">
        <f t="shared" si="795"/>
        <v>0</v>
      </c>
      <c r="X9837" s="828">
        <f t="shared" si="796"/>
        <v>0</v>
      </c>
      <c r="Y9837" s="1069">
        <f>[5]building!Y9828</f>
        <v>0</v>
      </c>
      <c r="Z9837" s="749">
        <f t="shared" si="797"/>
        <v>0</v>
      </c>
      <c r="AA9837" s="1071"/>
      <c r="AB9837" s="1071"/>
    </row>
    <row r="9838" spans="23:28" ht="70.5" customHeight="1">
      <c r="W9838" s="829">
        <f t="shared" si="795"/>
        <v>0</v>
      </c>
      <c r="X9838" s="828">
        <f t="shared" si="796"/>
        <v>0</v>
      </c>
      <c r="Y9838" s="1069">
        <f>[5]building!Y9829</f>
        <v>0</v>
      </c>
      <c r="Z9838" s="749">
        <f t="shared" si="797"/>
        <v>0</v>
      </c>
      <c r="AA9838" s="1071"/>
      <c r="AB9838" s="1071"/>
    </row>
    <row r="9839" spans="23:28" ht="70.5" customHeight="1">
      <c r="W9839" s="829">
        <f t="shared" si="795"/>
        <v>0</v>
      </c>
      <c r="X9839" s="828">
        <f t="shared" si="796"/>
        <v>0</v>
      </c>
      <c r="Y9839" s="1069">
        <f>[5]building!Y9830</f>
        <v>0</v>
      </c>
      <c r="Z9839" s="749">
        <f t="shared" si="797"/>
        <v>0</v>
      </c>
      <c r="AA9839" s="1071"/>
      <c r="AB9839" s="1071"/>
    </row>
    <row r="9840" spans="23:28" ht="70.5" customHeight="1">
      <c r="W9840" s="829">
        <f t="shared" si="795"/>
        <v>0</v>
      </c>
      <c r="X9840" s="828">
        <f t="shared" si="796"/>
        <v>0</v>
      </c>
      <c r="Y9840" s="1069">
        <f>[5]building!Y9831</f>
        <v>0</v>
      </c>
      <c r="Z9840" s="749">
        <f t="shared" si="797"/>
        <v>0</v>
      </c>
      <c r="AA9840" s="1071"/>
      <c r="AB9840" s="1071"/>
    </row>
    <row r="9841" spans="23:28" ht="70.5" customHeight="1">
      <c r="W9841" s="829">
        <f t="shared" si="795"/>
        <v>0</v>
      </c>
      <c r="X9841" s="828">
        <f t="shared" si="796"/>
        <v>0</v>
      </c>
      <c r="Y9841" s="1069">
        <f>[5]building!Y9832</f>
        <v>0</v>
      </c>
      <c r="Z9841" s="749">
        <f t="shared" si="797"/>
        <v>0</v>
      </c>
      <c r="AA9841" s="1071"/>
      <c r="AB9841" s="1071"/>
    </row>
    <row r="9842" spans="23:28" ht="70.5" customHeight="1">
      <c r="W9842" s="829">
        <f t="shared" si="795"/>
        <v>0</v>
      </c>
      <c r="X9842" s="828">
        <f t="shared" si="796"/>
        <v>0</v>
      </c>
      <c r="Y9842" s="1069">
        <f>[5]building!Y9833</f>
        <v>0</v>
      </c>
      <c r="Z9842" s="749">
        <f t="shared" si="797"/>
        <v>0</v>
      </c>
      <c r="AA9842" s="1071"/>
      <c r="AB9842" s="1071"/>
    </row>
    <row r="9843" spans="23:28" ht="70.5" customHeight="1">
      <c r="W9843" s="829">
        <f t="shared" si="795"/>
        <v>0</v>
      </c>
      <c r="X9843" s="828">
        <f t="shared" si="796"/>
        <v>0</v>
      </c>
      <c r="Y9843" s="1069">
        <f>[5]building!Y9834</f>
        <v>0</v>
      </c>
      <c r="Z9843" s="749">
        <f t="shared" si="797"/>
        <v>0</v>
      </c>
      <c r="AA9843" s="1071"/>
      <c r="AB9843" s="1071"/>
    </row>
    <row r="9844" spans="23:28" ht="70.5" customHeight="1">
      <c r="W9844" s="829">
        <f t="shared" si="795"/>
        <v>0</v>
      </c>
      <c r="X9844" s="828">
        <f t="shared" si="796"/>
        <v>0</v>
      </c>
      <c r="Y9844" s="1069">
        <f>[5]building!Y9835</f>
        <v>0</v>
      </c>
      <c r="Z9844" s="749">
        <f t="shared" si="797"/>
        <v>0</v>
      </c>
      <c r="AA9844" s="1071"/>
      <c r="AB9844" s="1071"/>
    </row>
    <row r="9845" spans="23:28" ht="70.5" customHeight="1">
      <c r="W9845" s="829">
        <f t="shared" si="795"/>
        <v>0</v>
      </c>
      <c r="X9845" s="828">
        <f t="shared" si="796"/>
        <v>0</v>
      </c>
      <c r="Y9845" s="1069">
        <f>[5]building!Y9836</f>
        <v>0</v>
      </c>
      <c r="Z9845" s="749">
        <f t="shared" si="797"/>
        <v>0</v>
      </c>
      <c r="AA9845" s="1071"/>
      <c r="AB9845" s="1071"/>
    </row>
    <row r="9846" spans="23:28" ht="70.5" customHeight="1">
      <c r="W9846" s="829">
        <f t="shared" si="795"/>
        <v>0</v>
      </c>
      <c r="X9846" s="828">
        <f t="shared" si="796"/>
        <v>0</v>
      </c>
      <c r="Y9846" s="1069">
        <f>[5]building!Y9837</f>
        <v>0</v>
      </c>
      <c r="Z9846" s="749">
        <f t="shared" si="797"/>
        <v>0</v>
      </c>
      <c r="AA9846" s="1071"/>
      <c r="AB9846" s="1071"/>
    </row>
    <row r="9847" spans="23:28" ht="70.5" customHeight="1">
      <c r="W9847" s="829">
        <f t="shared" si="795"/>
        <v>0</v>
      </c>
      <c r="X9847" s="828">
        <f t="shared" si="796"/>
        <v>0</v>
      </c>
      <c r="Y9847" s="1069">
        <f>[5]building!Y9838</f>
        <v>0</v>
      </c>
      <c r="Z9847" s="749">
        <f t="shared" si="797"/>
        <v>0</v>
      </c>
      <c r="AA9847" s="1071"/>
      <c r="AB9847" s="1071"/>
    </row>
    <row r="9848" spans="23:28" ht="70.5" customHeight="1">
      <c r="W9848" s="829">
        <f t="shared" si="795"/>
        <v>0</v>
      </c>
      <c r="X9848" s="828">
        <f t="shared" si="796"/>
        <v>0</v>
      </c>
      <c r="Y9848" s="1069">
        <f>[5]building!Y9839</f>
        <v>0</v>
      </c>
      <c r="Z9848" s="749">
        <f t="shared" si="797"/>
        <v>0</v>
      </c>
      <c r="AA9848" s="1071"/>
      <c r="AB9848" s="1071"/>
    </row>
    <row r="9849" spans="23:28" ht="70.5" customHeight="1">
      <c r="W9849" s="829">
        <f t="shared" si="795"/>
        <v>0</v>
      </c>
      <c r="X9849" s="828">
        <f t="shared" si="796"/>
        <v>0</v>
      </c>
      <c r="Y9849" s="1069">
        <f>[5]building!Y9840</f>
        <v>0</v>
      </c>
      <c r="Z9849" s="749">
        <f t="shared" si="797"/>
        <v>0</v>
      </c>
      <c r="AA9849" s="1071"/>
      <c r="AB9849" s="1071"/>
    </row>
    <row r="9850" spans="23:28" ht="70.5" customHeight="1">
      <c r="W9850" s="829">
        <f t="shared" si="795"/>
        <v>0</v>
      </c>
      <c r="X9850" s="828">
        <f t="shared" si="796"/>
        <v>0</v>
      </c>
      <c r="Y9850" s="1069">
        <f>[5]building!Y9841</f>
        <v>0</v>
      </c>
      <c r="Z9850" s="749">
        <f t="shared" si="797"/>
        <v>0</v>
      </c>
      <c r="AA9850" s="1071"/>
      <c r="AB9850" s="1071"/>
    </row>
    <row r="9851" spans="23:28" ht="70.5" customHeight="1">
      <c r="W9851" s="829">
        <f t="shared" si="795"/>
        <v>0</v>
      </c>
      <c r="X9851" s="828">
        <f t="shared" si="796"/>
        <v>0</v>
      </c>
      <c r="Y9851" s="1069">
        <f>[5]building!Y9842</f>
        <v>0</v>
      </c>
      <c r="Z9851" s="749">
        <f t="shared" si="797"/>
        <v>0</v>
      </c>
      <c r="AA9851" s="1071"/>
      <c r="AB9851" s="1071"/>
    </row>
    <row r="9852" spans="23:28" ht="70.5" customHeight="1">
      <c r="W9852" s="829">
        <f t="shared" si="795"/>
        <v>0</v>
      </c>
      <c r="X9852" s="828">
        <f t="shared" si="796"/>
        <v>0</v>
      </c>
      <c r="Y9852" s="1069">
        <f>[5]building!Y9843</f>
        <v>0</v>
      </c>
      <c r="Z9852" s="749">
        <f t="shared" si="797"/>
        <v>0</v>
      </c>
      <c r="AA9852" s="1071"/>
      <c r="AB9852" s="1071"/>
    </row>
    <row r="9853" spans="23:28" ht="70.5" customHeight="1">
      <c r="W9853" s="829">
        <f t="shared" si="795"/>
        <v>0</v>
      </c>
      <c r="X9853" s="828">
        <f t="shared" si="796"/>
        <v>0</v>
      </c>
      <c r="Y9853" s="1069">
        <f>[5]building!Y9844</f>
        <v>0</v>
      </c>
      <c r="Z9853" s="749">
        <f t="shared" si="797"/>
        <v>0</v>
      </c>
      <c r="AA9853" s="1071"/>
      <c r="AB9853" s="1071"/>
    </row>
    <row r="9854" spans="23:28" ht="70.5" customHeight="1">
      <c r="W9854" s="829">
        <f t="shared" si="795"/>
        <v>0</v>
      </c>
      <c r="X9854" s="828">
        <f t="shared" si="796"/>
        <v>0</v>
      </c>
      <c r="Y9854" s="1069">
        <f>[5]building!Y9845</f>
        <v>0</v>
      </c>
      <c r="Z9854" s="749">
        <f t="shared" si="797"/>
        <v>0</v>
      </c>
      <c r="AA9854" s="1071"/>
      <c r="AB9854" s="1071"/>
    </row>
    <row r="9855" spans="23:28" ht="70.5" customHeight="1">
      <c r="W9855" s="829">
        <f t="shared" si="795"/>
        <v>0</v>
      </c>
      <c r="X9855" s="828">
        <f t="shared" si="796"/>
        <v>0</v>
      </c>
      <c r="Y9855" s="1069">
        <f>[5]building!Y9846</f>
        <v>0</v>
      </c>
      <c r="Z9855" s="749">
        <f t="shared" si="797"/>
        <v>0</v>
      </c>
      <c r="AA9855" s="1071"/>
      <c r="AB9855" s="1071"/>
    </row>
    <row r="9856" spans="23:28" ht="70.5" customHeight="1">
      <c r="W9856" s="829">
        <f t="shared" si="795"/>
        <v>0</v>
      </c>
      <c r="X9856" s="828">
        <f t="shared" si="796"/>
        <v>0</v>
      </c>
      <c r="Y9856" s="1069">
        <f>[5]building!Y9847</f>
        <v>0</v>
      </c>
      <c r="Z9856" s="749">
        <f t="shared" si="797"/>
        <v>0</v>
      </c>
      <c r="AA9856" s="1071"/>
      <c r="AB9856" s="1071"/>
    </row>
    <row r="9857" spans="23:28" ht="70.5" customHeight="1">
      <c r="W9857" s="829">
        <f t="shared" si="795"/>
        <v>0</v>
      </c>
      <c r="X9857" s="828">
        <f t="shared" si="796"/>
        <v>0</v>
      </c>
      <c r="Y9857" s="1069">
        <f>[5]building!Y9848</f>
        <v>0</v>
      </c>
      <c r="Z9857" s="749">
        <f t="shared" si="797"/>
        <v>0</v>
      </c>
      <c r="AA9857" s="1071"/>
      <c r="AB9857" s="1071"/>
    </row>
    <row r="9858" spans="23:28" ht="70.5" customHeight="1">
      <c r="W9858" s="829">
        <f t="shared" si="795"/>
        <v>0</v>
      </c>
      <c r="X9858" s="828">
        <f t="shared" si="796"/>
        <v>0</v>
      </c>
      <c r="Y9858" s="1069">
        <f>[5]building!Y9849</f>
        <v>0</v>
      </c>
      <c r="Z9858" s="749">
        <f t="shared" si="797"/>
        <v>0</v>
      </c>
      <c r="AA9858" s="1071"/>
      <c r="AB9858" s="1071"/>
    </row>
    <row r="9859" spans="23:28" ht="70.5" customHeight="1">
      <c r="W9859" s="829">
        <f t="shared" si="795"/>
        <v>0</v>
      </c>
      <c r="X9859" s="828">
        <f t="shared" si="796"/>
        <v>0</v>
      </c>
      <c r="Y9859" s="1069">
        <f>[5]building!Y9850</f>
        <v>0</v>
      </c>
      <c r="Z9859" s="749">
        <f t="shared" si="797"/>
        <v>0</v>
      </c>
      <c r="AA9859" s="1071"/>
      <c r="AB9859" s="1071"/>
    </row>
    <row r="9860" spans="23:28" ht="70.5" customHeight="1">
      <c r="W9860" s="829">
        <f t="shared" si="795"/>
        <v>0</v>
      </c>
      <c r="X9860" s="828">
        <f t="shared" si="796"/>
        <v>0</v>
      </c>
      <c r="Y9860" s="1069">
        <f>[5]building!Y9851</f>
        <v>0</v>
      </c>
      <c r="Z9860" s="749">
        <f t="shared" si="797"/>
        <v>0</v>
      </c>
      <c r="AA9860" s="1071"/>
      <c r="AB9860" s="1071"/>
    </row>
    <row r="9861" spans="23:28" ht="70.5" customHeight="1">
      <c r="W9861" s="829">
        <f t="shared" si="795"/>
        <v>0</v>
      </c>
      <c r="X9861" s="828">
        <f t="shared" si="796"/>
        <v>0</v>
      </c>
      <c r="Y9861" s="1069">
        <f>[5]building!Y9852</f>
        <v>0</v>
      </c>
      <c r="Z9861" s="749">
        <f t="shared" si="797"/>
        <v>0</v>
      </c>
      <c r="AA9861" s="1071"/>
      <c r="AB9861" s="1071"/>
    </row>
    <row r="9862" spans="23:28" ht="70.5" customHeight="1">
      <c r="W9862" s="829">
        <f t="shared" si="795"/>
        <v>0</v>
      </c>
      <c r="X9862" s="828">
        <f t="shared" si="796"/>
        <v>0</v>
      </c>
      <c r="Y9862" s="1069">
        <f>[5]building!Y9853</f>
        <v>0</v>
      </c>
      <c r="Z9862" s="749">
        <f t="shared" si="797"/>
        <v>0</v>
      </c>
      <c r="AA9862" s="1071"/>
      <c r="AB9862" s="1071"/>
    </row>
    <row r="9863" spans="23:28" ht="70.5" customHeight="1">
      <c r="W9863" s="829">
        <f t="shared" si="795"/>
        <v>0</v>
      </c>
      <c r="X9863" s="828">
        <f t="shared" si="796"/>
        <v>0</v>
      </c>
      <c r="Y9863" s="1069">
        <f>[5]building!Y9854</f>
        <v>0</v>
      </c>
      <c r="Z9863" s="749">
        <f t="shared" si="797"/>
        <v>0</v>
      </c>
      <c r="AA9863" s="1071"/>
      <c r="AB9863" s="1071"/>
    </row>
    <row r="9864" spans="23:28" ht="70.5" customHeight="1">
      <c r="W9864" s="829">
        <f t="shared" si="795"/>
        <v>0</v>
      </c>
      <c r="X9864" s="828">
        <f t="shared" si="796"/>
        <v>0</v>
      </c>
      <c r="Y9864" s="1069">
        <f>[5]building!Y9855</f>
        <v>0</v>
      </c>
      <c r="Z9864" s="749">
        <f t="shared" si="797"/>
        <v>0</v>
      </c>
      <c r="AA9864" s="1071"/>
      <c r="AB9864" s="1071"/>
    </row>
    <row r="9865" spans="23:28" ht="70.5" customHeight="1">
      <c r="W9865" s="829">
        <f t="shared" si="795"/>
        <v>0</v>
      </c>
      <c r="X9865" s="828">
        <f t="shared" si="796"/>
        <v>0</v>
      </c>
      <c r="Y9865" s="1069">
        <f>[5]building!Y9856</f>
        <v>0</v>
      </c>
      <c r="Z9865" s="749">
        <f t="shared" si="797"/>
        <v>0</v>
      </c>
      <c r="AA9865" s="1071"/>
      <c r="AB9865" s="1071"/>
    </row>
    <row r="9866" spans="23:28" ht="70.5" customHeight="1">
      <c r="W9866" s="829">
        <f t="shared" si="795"/>
        <v>0</v>
      </c>
      <c r="X9866" s="828">
        <f t="shared" si="796"/>
        <v>0</v>
      </c>
      <c r="Y9866" s="1069">
        <f>[5]building!Y9857</f>
        <v>0</v>
      </c>
      <c r="Z9866" s="749">
        <f t="shared" si="797"/>
        <v>0</v>
      </c>
      <c r="AA9866" s="1071"/>
      <c r="AB9866" s="1071"/>
    </row>
    <row r="9867" spans="23:28" ht="70.5" customHeight="1">
      <c r="W9867" s="829">
        <f t="shared" si="795"/>
        <v>0</v>
      </c>
      <c r="X9867" s="828">
        <f t="shared" si="796"/>
        <v>0</v>
      </c>
      <c r="Y9867" s="1069">
        <f>[5]building!Y9858</f>
        <v>0</v>
      </c>
      <c r="Z9867" s="749">
        <f t="shared" si="797"/>
        <v>0</v>
      </c>
      <c r="AA9867" s="1071"/>
      <c r="AB9867" s="1071"/>
    </row>
    <row r="9868" spans="23:28" ht="70.5" customHeight="1">
      <c r="W9868" s="829">
        <f t="shared" si="795"/>
        <v>0</v>
      </c>
      <c r="X9868" s="828">
        <f t="shared" si="796"/>
        <v>0</v>
      </c>
      <c r="Y9868" s="1069">
        <f>[5]building!Y9859</f>
        <v>0</v>
      </c>
      <c r="Z9868" s="749">
        <f t="shared" si="797"/>
        <v>0</v>
      </c>
      <c r="AA9868" s="1071"/>
      <c r="AB9868" s="1071"/>
    </row>
    <row r="9869" spans="23:28" ht="70.5" customHeight="1">
      <c r="W9869" s="829">
        <f t="shared" si="795"/>
        <v>0</v>
      </c>
      <c r="X9869" s="828">
        <f t="shared" si="796"/>
        <v>0</v>
      </c>
      <c r="Y9869" s="1069">
        <f>[5]building!Y9860</f>
        <v>0</v>
      </c>
      <c r="Z9869" s="749">
        <f t="shared" si="797"/>
        <v>0</v>
      </c>
      <c r="AA9869" s="1071"/>
      <c r="AB9869" s="1071"/>
    </row>
    <row r="9870" spans="23:28" ht="70.5" customHeight="1">
      <c r="W9870" s="829">
        <f t="shared" si="795"/>
        <v>0</v>
      </c>
      <c r="X9870" s="828">
        <f t="shared" si="796"/>
        <v>0</v>
      </c>
      <c r="Y9870" s="1069">
        <f>[5]building!Y9861</f>
        <v>0</v>
      </c>
      <c r="Z9870" s="749">
        <f t="shared" si="797"/>
        <v>0</v>
      </c>
      <c r="AA9870" s="1071"/>
      <c r="AB9870" s="1071"/>
    </row>
    <row r="9871" spans="23:28" ht="70.5" customHeight="1">
      <c r="W9871" s="829">
        <f t="shared" si="795"/>
        <v>0</v>
      </c>
      <c r="X9871" s="828">
        <f t="shared" si="796"/>
        <v>0</v>
      </c>
      <c r="Y9871" s="1069">
        <f>[5]building!Y9862</f>
        <v>0</v>
      </c>
      <c r="Z9871" s="749">
        <f t="shared" si="797"/>
        <v>0</v>
      </c>
      <c r="AA9871" s="1071"/>
      <c r="AB9871" s="1071"/>
    </row>
    <row r="9872" spans="23:28" ht="70.5" customHeight="1">
      <c r="W9872" s="829">
        <f t="shared" si="795"/>
        <v>0</v>
      </c>
      <c r="X9872" s="828">
        <f t="shared" si="796"/>
        <v>0</v>
      </c>
      <c r="Y9872" s="1069">
        <f>[5]building!Y9863</f>
        <v>0</v>
      </c>
      <c r="Z9872" s="749">
        <f t="shared" si="797"/>
        <v>0</v>
      </c>
      <c r="AA9872" s="1071"/>
      <c r="AB9872" s="1071"/>
    </row>
    <row r="9873" spans="23:28" ht="70.5" customHeight="1">
      <c r="W9873" s="829">
        <f t="shared" si="795"/>
        <v>0</v>
      </c>
      <c r="X9873" s="828">
        <f t="shared" si="796"/>
        <v>0</v>
      </c>
      <c r="Y9873" s="1069">
        <f>[5]building!Y9864</f>
        <v>0</v>
      </c>
      <c r="Z9873" s="749">
        <f t="shared" si="797"/>
        <v>0</v>
      </c>
      <c r="AA9873" s="1071"/>
      <c r="AB9873" s="1071"/>
    </row>
    <row r="9874" spans="23:28" ht="70.5" customHeight="1">
      <c r="W9874" s="829">
        <f t="shared" si="795"/>
        <v>0</v>
      </c>
      <c r="X9874" s="828">
        <f t="shared" si="796"/>
        <v>0</v>
      </c>
      <c r="Y9874" s="1069">
        <f>[5]building!Y9865</f>
        <v>0</v>
      </c>
      <c r="Z9874" s="749">
        <f t="shared" si="797"/>
        <v>0</v>
      </c>
      <c r="AA9874" s="1071"/>
      <c r="AB9874" s="1071"/>
    </row>
    <row r="9875" spans="23:28" ht="70.5" customHeight="1">
      <c r="W9875" s="829">
        <f t="shared" si="795"/>
        <v>0</v>
      </c>
      <c r="X9875" s="828">
        <f t="shared" si="796"/>
        <v>0</v>
      </c>
      <c r="Y9875" s="1069">
        <f>[5]building!Y9866</f>
        <v>0</v>
      </c>
      <c r="Z9875" s="749">
        <f t="shared" si="797"/>
        <v>0</v>
      </c>
      <c r="AA9875" s="1071"/>
      <c r="AB9875" s="1071"/>
    </row>
    <row r="9876" spans="23:28" ht="70.5" customHeight="1">
      <c r="W9876" s="829">
        <f t="shared" si="795"/>
        <v>0</v>
      </c>
      <c r="X9876" s="828">
        <f t="shared" si="796"/>
        <v>0</v>
      </c>
      <c r="Y9876" s="1069">
        <f>[5]building!Y9867</f>
        <v>0</v>
      </c>
      <c r="Z9876" s="749">
        <f t="shared" si="797"/>
        <v>0</v>
      </c>
      <c r="AA9876" s="1071"/>
      <c r="AB9876" s="1071"/>
    </row>
    <row r="9877" spans="23:28" ht="70.5" customHeight="1">
      <c r="W9877" s="829">
        <f t="shared" si="795"/>
        <v>0</v>
      </c>
      <c r="X9877" s="828">
        <f t="shared" si="796"/>
        <v>0</v>
      </c>
      <c r="Y9877" s="1069">
        <f>[5]building!Y9868</f>
        <v>0</v>
      </c>
      <c r="Z9877" s="749">
        <f t="shared" si="797"/>
        <v>0</v>
      </c>
      <c r="AA9877" s="1071"/>
      <c r="AB9877" s="1071"/>
    </row>
    <row r="9878" spans="23:28" ht="70.5" customHeight="1">
      <c r="W9878" s="829">
        <f t="shared" si="795"/>
        <v>0</v>
      </c>
      <c r="X9878" s="828">
        <f t="shared" si="796"/>
        <v>0</v>
      </c>
      <c r="Y9878" s="1069">
        <f>[5]building!Y9869</f>
        <v>0</v>
      </c>
      <c r="Z9878" s="749">
        <f t="shared" si="797"/>
        <v>0</v>
      </c>
      <c r="AA9878" s="1071"/>
      <c r="AB9878" s="1071"/>
    </row>
    <row r="9879" spans="23:28" ht="70.5" customHeight="1">
      <c r="W9879" s="829">
        <f t="shared" si="795"/>
        <v>0</v>
      </c>
      <c r="X9879" s="828">
        <f t="shared" si="796"/>
        <v>0</v>
      </c>
      <c r="Y9879" s="1069">
        <f>[5]building!Y9870</f>
        <v>0</v>
      </c>
      <c r="Z9879" s="749">
        <f t="shared" si="797"/>
        <v>0</v>
      </c>
      <c r="AA9879" s="1071"/>
      <c r="AB9879" s="1071"/>
    </row>
    <row r="9880" spans="23:28" ht="70.5" customHeight="1">
      <c r="W9880" s="829">
        <f t="shared" si="795"/>
        <v>0</v>
      </c>
      <c r="X9880" s="828">
        <f t="shared" si="796"/>
        <v>0</v>
      </c>
      <c r="Y9880" s="1069">
        <f>[5]building!Y9871</f>
        <v>0</v>
      </c>
      <c r="Z9880" s="749">
        <f t="shared" si="797"/>
        <v>0</v>
      </c>
      <c r="AA9880" s="1071"/>
      <c r="AB9880" s="1071"/>
    </row>
    <row r="9881" spans="23:28" ht="70.5" customHeight="1">
      <c r="W9881" s="829">
        <f t="shared" si="795"/>
        <v>0</v>
      </c>
      <c r="X9881" s="828">
        <f t="shared" si="796"/>
        <v>0</v>
      </c>
      <c r="Y9881" s="1069">
        <f>[5]building!Y9872</f>
        <v>0</v>
      </c>
      <c r="Z9881" s="749">
        <f t="shared" si="797"/>
        <v>0</v>
      </c>
      <c r="AA9881" s="1071"/>
      <c r="AB9881" s="1071"/>
    </row>
    <row r="9882" spans="23:28" ht="70.5" customHeight="1">
      <c r="W9882" s="829">
        <f t="shared" si="795"/>
        <v>0</v>
      </c>
      <c r="X9882" s="828">
        <f t="shared" si="796"/>
        <v>0</v>
      </c>
      <c r="Y9882" s="1069">
        <f>[5]building!Y9873</f>
        <v>0</v>
      </c>
      <c r="Z9882" s="749">
        <f t="shared" si="797"/>
        <v>0</v>
      </c>
      <c r="AA9882" s="1071"/>
      <c r="AB9882" s="1071"/>
    </row>
    <row r="9883" spans="23:28" ht="70.5" customHeight="1">
      <c r="W9883" s="829">
        <f t="shared" si="795"/>
        <v>0</v>
      </c>
      <c r="X9883" s="828">
        <f t="shared" si="796"/>
        <v>0</v>
      </c>
      <c r="Y9883" s="1069">
        <f>[5]building!Y9874</f>
        <v>0</v>
      </c>
      <c r="Z9883" s="749">
        <f t="shared" si="797"/>
        <v>0</v>
      </c>
      <c r="AA9883" s="1071"/>
      <c r="AB9883" s="1071"/>
    </row>
    <row r="9884" spans="23:28" ht="70.5" customHeight="1">
      <c r="W9884" s="829">
        <f t="shared" si="795"/>
        <v>0</v>
      </c>
      <c r="X9884" s="828">
        <f t="shared" si="796"/>
        <v>0</v>
      </c>
      <c r="Y9884" s="1069">
        <f>[5]building!Y9875</f>
        <v>0</v>
      </c>
      <c r="Z9884" s="749">
        <f t="shared" si="797"/>
        <v>0</v>
      </c>
      <c r="AA9884" s="1071"/>
      <c r="AB9884" s="1071"/>
    </row>
    <row r="9885" spans="23:28" ht="70.5" customHeight="1">
      <c r="W9885" s="829">
        <f t="shared" si="795"/>
        <v>0</v>
      </c>
      <c r="X9885" s="828">
        <f t="shared" si="796"/>
        <v>0</v>
      </c>
      <c r="Y9885" s="1069">
        <f>[5]building!Y9876</f>
        <v>0</v>
      </c>
      <c r="Z9885" s="749">
        <f t="shared" si="797"/>
        <v>0</v>
      </c>
      <c r="AA9885" s="1071"/>
      <c r="AB9885" s="1071"/>
    </row>
    <row r="9886" spans="23:28" ht="70.5" customHeight="1">
      <c r="W9886" s="829">
        <f t="shared" ref="W9886:W9949" si="798">G9886+I9886+K9886+M9886+O9886+Q9886+S9886+U9886</f>
        <v>0</v>
      </c>
      <c r="X9886" s="828">
        <f t="shared" ref="X9886:X9949" si="799">W9886*C9886</f>
        <v>0</v>
      </c>
      <c r="Y9886" s="1069">
        <f>[5]building!Y9877</f>
        <v>0</v>
      </c>
      <c r="Z9886" s="749">
        <f t="shared" ref="Z9886:Z9949" si="800">Y9886*C9886</f>
        <v>0</v>
      </c>
      <c r="AA9886" s="1071"/>
      <c r="AB9886" s="1071"/>
    </row>
    <row r="9887" spans="23:28" ht="70.5" customHeight="1">
      <c r="W9887" s="829">
        <f t="shared" si="798"/>
        <v>0</v>
      </c>
      <c r="X9887" s="828">
        <f t="shared" si="799"/>
        <v>0</v>
      </c>
      <c r="Y9887" s="1069">
        <f>[5]building!Y9878</f>
        <v>0</v>
      </c>
      <c r="Z9887" s="749">
        <f t="shared" si="800"/>
        <v>0</v>
      </c>
      <c r="AA9887" s="1071"/>
      <c r="AB9887" s="1071"/>
    </row>
    <row r="9888" spans="23:28" ht="70.5" customHeight="1">
      <c r="W9888" s="829">
        <f t="shared" si="798"/>
        <v>0</v>
      </c>
      <c r="X9888" s="828">
        <f t="shared" si="799"/>
        <v>0</v>
      </c>
      <c r="Y9888" s="1069">
        <f>[5]building!Y9879</f>
        <v>0</v>
      </c>
      <c r="Z9888" s="749">
        <f t="shared" si="800"/>
        <v>0</v>
      </c>
      <c r="AA9888" s="1071"/>
      <c r="AB9888" s="1071"/>
    </row>
    <row r="9889" spans="23:28" ht="70.5" customHeight="1">
      <c r="W9889" s="829">
        <f t="shared" si="798"/>
        <v>0</v>
      </c>
      <c r="X9889" s="828">
        <f t="shared" si="799"/>
        <v>0</v>
      </c>
      <c r="Y9889" s="1069">
        <f>[5]building!Y9880</f>
        <v>0</v>
      </c>
      <c r="Z9889" s="749">
        <f t="shared" si="800"/>
        <v>0</v>
      </c>
      <c r="AA9889" s="1071"/>
      <c r="AB9889" s="1071"/>
    </row>
    <row r="9890" spans="23:28" ht="70.5" customHeight="1">
      <c r="W9890" s="829">
        <f t="shared" si="798"/>
        <v>0</v>
      </c>
      <c r="X9890" s="828">
        <f t="shared" si="799"/>
        <v>0</v>
      </c>
      <c r="Y9890" s="1069">
        <f>[5]building!Y9881</f>
        <v>0</v>
      </c>
      <c r="Z9890" s="749">
        <f t="shared" si="800"/>
        <v>0</v>
      </c>
      <c r="AA9890" s="1071"/>
      <c r="AB9890" s="1071"/>
    </row>
    <row r="9891" spans="23:28" ht="70.5" customHeight="1">
      <c r="W9891" s="829">
        <f t="shared" si="798"/>
        <v>0</v>
      </c>
      <c r="X9891" s="828">
        <f t="shared" si="799"/>
        <v>0</v>
      </c>
      <c r="Y9891" s="1069">
        <f>[5]building!Y9882</f>
        <v>0</v>
      </c>
      <c r="Z9891" s="749">
        <f t="shared" si="800"/>
        <v>0</v>
      </c>
      <c r="AA9891" s="1071"/>
      <c r="AB9891" s="1071"/>
    </row>
    <row r="9892" spans="23:28" ht="70.5" customHeight="1">
      <c r="W9892" s="829">
        <f t="shared" si="798"/>
        <v>0</v>
      </c>
      <c r="X9892" s="828">
        <f t="shared" si="799"/>
        <v>0</v>
      </c>
      <c r="Y9892" s="1069">
        <f>[5]building!Y9883</f>
        <v>0</v>
      </c>
      <c r="Z9892" s="749">
        <f t="shared" si="800"/>
        <v>0</v>
      </c>
      <c r="AA9892" s="1071"/>
      <c r="AB9892" s="1071"/>
    </row>
    <row r="9893" spans="23:28" ht="70.5" customHeight="1">
      <c r="W9893" s="829">
        <f t="shared" si="798"/>
        <v>0</v>
      </c>
      <c r="X9893" s="828">
        <f t="shared" si="799"/>
        <v>0</v>
      </c>
      <c r="Y9893" s="1069">
        <f>[5]building!Y9884</f>
        <v>0</v>
      </c>
      <c r="Z9893" s="749">
        <f t="shared" si="800"/>
        <v>0</v>
      </c>
      <c r="AA9893" s="1071"/>
      <c r="AB9893" s="1071"/>
    </row>
    <row r="9894" spans="23:28" ht="70.5" customHeight="1">
      <c r="W9894" s="829">
        <f t="shared" si="798"/>
        <v>0</v>
      </c>
      <c r="X9894" s="828">
        <f t="shared" si="799"/>
        <v>0</v>
      </c>
      <c r="Y9894" s="1069">
        <f>[5]building!Y9885</f>
        <v>0</v>
      </c>
      <c r="Z9894" s="749">
        <f t="shared" si="800"/>
        <v>0</v>
      </c>
      <c r="AA9894" s="1071"/>
      <c r="AB9894" s="1071"/>
    </row>
    <row r="9895" spans="23:28" ht="70.5" customHeight="1">
      <c r="W9895" s="829">
        <f t="shared" si="798"/>
        <v>0</v>
      </c>
      <c r="X9895" s="828">
        <f t="shared" si="799"/>
        <v>0</v>
      </c>
      <c r="Y9895" s="1069">
        <f>[5]building!Y9886</f>
        <v>0</v>
      </c>
      <c r="Z9895" s="749">
        <f t="shared" si="800"/>
        <v>0</v>
      </c>
      <c r="AA9895" s="1071"/>
      <c r="AB9895" s="1071"/>
    </row>
    <row r="9896" spans="23:28" ht="70.5" customHeight="1">
      <c r="W9896" s="829">
        <f t="shared" si="798"/>
        <v>0</v>
      </c>
      <c r="X9896" s="828">
        <f t="shared" si="799"/>
        <v>0</v>
      </c>
      <c r="Y9896" s="1069">
        <f>[5]building!Y9887</f>
        <v>0</v>
      </c>
      <c r="Z9896" s="749">
        <f t="shared" si="800"/>
        <v>0</v>
      </c>
      <c r="AA9896" s="1071"/>
      <c r="AB9896" s="1071"/>
    </row>
    <row r="9897" spans="23:28" ht="70.5" customHeight="1">
      <c r="W9897" s="829">
        <f t="shared" si="798"/>
        <v>0</v>
      </c>
      <c r="X9897" s="828">
        <f t="shared" si="799"/>
        <v>0</v>
      </c>
      <c r="Y9897" s="1069">
        <f>[5]building!Y9888</f>
        <v>0</v>
      </c>
      <c r="Z9897" s="749">
        <f t="shared" si="800"/>
        <v>0</v>
      </c>
      <c r="AA9897" s="1071"/>
      <c r="AB9897" s="1071"/>
    </row>
    <row r="9898" spans="23:28" ht="70.5" customHeight="1">
      <c r="W9898" s="829">
        <f t="shared" si="798"/>
        <v>0</v>
      </c>
      <c r="X9898" s="828">
        <f t="shared" si="799"/>
        <v>0</v>
      </c>
      <c r="Y9898" s="1069">
        <f>[5]building!Y9889</f>
        <v>0</v>
      </c>
      <c r="Z9898" s="749">
        <f t="shared" si="800"/>
        <v>0</v>
      </c>
      <c r="AA9898" s="1071"/>
      <c r="AB9898" s="1071"/>
    </row>
    <row r="9899" spans="23:28" ht="70.5" customHeight="1">
      <c r="W9899" s="829">
        <f t="shared" si="798"/>
        <v>0</v>
      </c>
      <c r="X9899" s="828">
        <f t="shared" si="799"/>
        <v>0</v>
      </c>
      <c r="Y9899" s="1069">
        <f>[5]building!Y9890</f>
        <v>0</v>
      </c>
      <c r="Z9899" s="749">
        <f t="shared" si="800"/>
        <v>0</v>
      </c>
      <c r="AA9899" s="1071"/>
      <c r="AB9899" s="1071"/>
    </row>
    <row r="9900" spans="23:28" ht="70.5" customHeight="1">
      <c r="W9900" s="829">
        <f t="shared" si="798"/>
        <v>0</v>
      </c>
      <c r="X9900" s="828">
        <f t="shared" si="799"/>
        <v>0</v>
      </c>
      <c r="Y9900" s="1069">
        <f>[5]building!Y9891</f>
        <v>0</v>
      </c>
      <c r="Z9900" s="749">
        <f t="shared" si="800"/>
        <v>0</v>
      </c>
      <c r="AA9900" s="1071"/>
      <c r="AB9900" s="1071"/>
    </row>
    <row r="9901" spans="23:28" ht="70.5" customHeight="1">
      <c r="W9901" s="829">
        <f t="shared" si="798"/>
        <v>0</v>
      </c>
      <c r="X9901" s="828">
        <f t="shared" si="799"/>
        <v>0</v>
      </c>
      <c r="Y9901" s="1069">
        <f>[5]building!Y9892</f>
        <v>0</v>
      </c>
      <c r="Z9901" s="749">
        <f t="shared" si="800"/>
        <v>0</v>
      </c>
      <c r="AA9901" s="1071"/>
      <c r="AB9901" s="1071"/>
    </row>
    <row r="9902" spans="23:28" ht="70.5" customHeight="1">
      <c r="W9902" s="829">
        <f t="shared" si="798"/>
        <v>0</v>
      </c>
      <c r="X9902" s="828">
        <f t="shared" si="799"/>
        <v>0</v>
      </c>
      <c r="Y9902" s="1069">
        <f>[5]building!Y9893</f>
        <v>0</v>
      </c>
      <c r="Z9902" s="749">
        <f t="shared" si="800"/>
        <v>0</v>
      </c>
      <c r="AA9902" s="1071"/>
      <c r="AB9902" s="1071"/>
    </row>
    <row r="9903" spans="23:28" ht="70.5" customHeight="1">
      <c r="W9903" s="829">
        <f t="shared" si="798"/>
        <v>0</v>
      </c>
      <c r="X9903" s="828">
        <f t="shared" si="799"/>
        <v>0</v>
      </c>
      <c r="Y9903" s="1069">
        <f>[5]building!Y9894</f>
        <v>0</v>
      </c>
      <c r="Z9903" s="749">
        <f t="shared" si="800"/>
        <v>0</v>
      </c>
      <c r="AA9903" s="1071"/>
      <c r="AB9903" s="1071"/>
    </row>
    <row r="9904" spans="23:28" ht="70.5" customHeight="1">
      <c r="W9904" s="829">
        <f t="shared" si="798"/>
        <v>0</v>
      </c>
      <c r="X9904" s="828">
        <f t="shared" si="799"/>
        <v>0</v>
      </c>
      <c r="Y9904" s="1069">
        <f>[5]building!Y9895</f>
        <v>0</v>
      </c>
      <c r="Z9904" s="749">
        <f t="shared" si="800"/>
        <v>0</v>
      </c>
      <c r="AA9904" s="1071"/>
      <c r="AB9904" s="1071"/>
    </row>
    <row r="9905" spans="23:28" ht="70.5" customHeight="1">
      <c r="W9905" s="829">
        <f t="shared" si="798"/>
        <v>0</v>
      </c>
      <c r="X9905" s="828">
        <f t="shared" si="799"/>
        <v>0</v>
      </c>
      <c r="Y9905" s="1069">
        <f>[5]building!Y9896</f>
        <v>0</v>
      </c>
      <c r="Z9905" s="749">
        <f t="shared" si="800"/>
        <v>0</v>
      </c>
      <c r="AA9905" s="1071"/>
      <c r="AB9905" s="1071"/>
    </row>
    <row r="9906" spans="23:28" ht="70.5" customHeight="1">
      <c r="W9906" s="829">
        <f t="shared" si="798"/>
        <v>0</v>
      </c>
      <c r="X9906" s="828">
        <f t="shared" si="799"/>
        <v>0</v>
      </c>
      <c r="Y9906" s="1069">
        <f>[5]building!Y9897</f>
        <v>0</v>
      </c>
      <c r="Z9906" s="749">
        <f t="shared" si="800"/>
        <v>0</v>
      </c>
      <c r="AA9906" s="1071"/>
      <c r="AB9906" s="1071"/>
    </row>
    <row r="9907" spans="23:28" ht="70.5" customHeight="1">
      <c r="W9907" s="829">
        <f t="shared" si="798"/>
        <v>0</v>
      </c>
      <c r="X9907" s="828">
        <f t="shared" si="799"/>
        <v>0</v>
      </c>
      <c r="Y9907" s="1069">
        <f>[5]building!Y9898</f>
        <v>0</v>
      </c>
      <c r="Z9907" s="749">
        <f t="shared" si="800"/>
        <v>0</v>
      </c>
      <c r="AA9907" s="1071"/>
      <c r="AB9907" s="1071"/>
    </row>
    <row r="9908" spans="23:28" ht="70.5" customHeight="1">
      <c r="W9908" s="829">
        <f t="shared" si="798"/>
        <v>0</v>
      </c>
      <c r="X9908" s="828">
        <f t="shared" si="799"/>
        <v>0</v>
      </c>
      <c r="Y9908" s="1069">
        <f>[5]building!Y9899</f>
        <v>0</v>
      </c>
      <c r="Z9908" s="749">
        <f t="shared" si="800"/>
        <v>0</v>
      </c>
      <c r="AA9908" s="1071"/>
      <c r="AB9908" s="1071"/>
    </row>
    <row r="9909" spans="23:28" ht="70.5" customHeight="1">
      <c r="W9909" s="829">
        <f t="shared" si="798"/>
        <v>0</v>
      </c>
      <c r="X9909" s="828">
        <f t="shared" si="799"/>
        <v>0</v>
      </c>
      <c r="Y9909" s="1069">
        <f>[5]building!Y9900</f>
        <v>0</v>
      </c>
      <c r="Z9909" s="749">
        <f t="shared" si="800"/>
        <v>0</v>
      </c>
      <c r="AA9909" s="1071"/>
      <c r="AB9909" s="1071"/>
    </row>
    <row r="9910" spans="23:28" ht="70.5" customHeight="1">
      <c r="W9910" s="829">
        <f t="shared" si="798"/>
        <v>0</v>
      </c>
      <c r="X9910" s="828">
        <f t="shared" si="799"/>
        <v>0</v>
      </c>
      <c r="Y9910" s="1069">
        <f>[5]building!Y9901</f>
        <v>0</v>
      </c>
      <c r="Z9910" s="749">
        <f t="shared" si="800"/>
        <v>0</v>
      </c>
      <c r="AA9910" s="1071"/>
      <c r="AB9910" s="1071"/>
    </row>
    <row r="9911" spans="23:28" ht="70.5" customHeight="1">
      <c r="W9911" s="829">
        <f t="shared" si="798"/>
        <v>0</v>
      </c>
      <c r="X9911" s="828">
        <f t="shared" si="799"/>
        <v>0</v>
      </c>
      <c r="Y9911" s="1069">
        <f>[5]building!Y9902</f>
        <v>0</v>
      </c>
      <c r="Z9911" s="749">
        <f t="shared" si="800"/>
        <v>0</v>
      </c>
      <c r="AA9911" s="1071"/>
      <c r="AB9911" s="1071"/>
    </row>
    <row r="9912" spans="23:28" ht="70.5" customHeight="1">
      <c r="W9912" s="829">
        <f t="shared" si="798"/>
        <v>0</v>
      </c>
      <c r="X9912" s="828">
        <f t="shared" si="799"/>
        <v>0</v>
      </c>
      <c r="Y9912" s="1069">
        <f>[5]building!Y9903</f>
        <v>0</v>
      </c>
      <c r="Z9912" s="749">
        <f t="shared" si="800"/>
        <v>0</v>
      </c>
      <c r="AA9912" s="1071"/>
      <c r="AB9912" s="1071"/>
    </row>
    <row r="9913" spans="23:28" ht="70.5" customHeight="1">
      <c r="W9913" s="829">
        <f t="shared" si="798"/>
        <v>0</v>
      </c>
      <c r="X9913" s="828">
        <f t="shared" si="799"/>
        <v>0</v>
      </c>
      <c r="Y9913" s="1069">
        <f>[5]building!Y9904</f>
        <v>0</v>
      </c>
      <c r="Z9913" s="749">
        <f t="shared" si="800"/>
        <v>0</v>
      </c>
      <c r="AA9913" s="1071"/>
      <c r="AB9913" s="1071"/>
    </row>
    <row r="9914" spans="23:28" ht="70.5" customHeight="1">
      <c r="W9914" s="829">
        <f t="shared" si="798"/>
        <v>0</v>
      </c>
      <c r="X9914" s="828">
        <f t="shared" si="799"/>
        <v>0</v>
      </c>
      <c r="Y9914" s="1069">
        <f>[5]building!Y9905</f>
        <v>0</v>
      </c>
      <c r="Z9914" s="749">
        <f t="shared" si="800"/>
        <v>0</v>
      </c>
      <c r="AA9914" s="1071"/>
      <c r="AB9914" s="1071"/>
    </row>
    <row r="9915" spans="23:28" ht="70.5" customHeight="1">
      <c r="W9915" s="829">
        <f t="shared" si="798"/>
        <v>0</v>
      </c>
      <c r="X9915" s="828">
        <f t="shared" si="799"/>
        <v>0</v>
      </c>
      <c r="Y9915" s="1069">
        <f>[5]building!Y9906</f>
        <v>0</v>
      </c>
      <c r="Z9915" s="749">
        <f t="shared" si="800"/>
        <v>0</v>
      </c>
      <c r="AA9915" s="1071"/>
      <c r="AB9915" s="1071"/>
    </row>
    <row r="9916" spans="23:28" ht="70.5" customHeight="1">
      <c r="W9916" s="829">
        <f t="shared" si="798"/>
        <v>0</v>
      </c>
      <c r="X9916" s="828">
        <f t="shared" si="799"/>
        <v>0</v>
      </c>
      <c r="Y9916" s="1069">
        <f>[5]building!Y9907</f>
        <v>0</v>
      </c>
      <c r="Z9916" s="749">
        <f t="shared" si="800"/>
        <v>0</v>
      </c>
      <c r="AA9916" s="1071"/>
      <c r="AB9916" s="1071"/>
    </row>
    <row r="9917" spans="23:28" ht="70.5" customHeight="1">
      <c r="W9917" s="829">
        <f t="shared" si="798"/>
        <v>0</v>
      </c>
      <c r="X9917" s="828">
        <f t="shared" si="799"/>
        <v>0</v>
      </c>
      <c r="Y9917" s="1069">
        <f>[5]building!Y9908</f>
        <v>0</v>
      </c>
      <c r="Z9917" s="749">
        <f t="shared" si="800"/>
        <v>0</v>
      </c>
      <c r="AA9917" s="1071"/>
      <c r="AB9917" s="1071"/>
    </row>
    <row r="9918" spans="23:28" ht="70.5" customHeight="1">
      <c r="W9918" s="829">
        <f t="shared" si="798"/>
        <v>0</v>
      </c>
      <c r="X9918" s="828">
        <f t="shared" si="799"/>
        <v>0</v>
      </c>
      <c r="Y9918" s="1069">
        <f>[5]building!Y9909</f>
        <v>0</v>
      </c>
      <c r="Z9918" s="749">
        <f t="shared" si="800"/>
        <v>0</v>
      </c>
      <c r="AA9918" s="1071"/>
      <c r="AB9918" s="1071"/>
    </row>
    <row r="9919" spans="23:28" ht="70.5" customHeight="1">
      <c r="W9919" s="829">
        <f t="shared" si="798"/>
        <v>0</v>
      </c>
      <c r="X9919" s="828">
        <f t="shared" si="799"/>
        <v>0</v>
      </c>
      <c r="Y9919" s="1069">
        <f>[5]building!Y9910</f>
        <v>0</v>
      </c>
      <c r="Z9919" s="749">
        <f t="shared" si="800"/>
        <v>0</v>
      </c>
      <c r="AA9919" s="1071"/>
      <c r="AB9919" s="1071"/>
    </row>
    <row r="9920" spans="23:28" ht="70.5" customHeight="1">
      <c r="W9920" s="829">
        <f t="shared" si="798"/>
        <v>0</v>
      </c>
      <c r="X9920" s="828">
        <f t="shared" si="799"/>
        <v>0</v>
      </c>
      <c r="Y9920" s="1069">
        <f>[5]building!Y9911</f>
        <v>0</v>
      </c>
      <c r="Z9920" s="749">
        <f t="shared" si="800"/>
        <v>0</v>
      </c>
      <c r="AA9920" s="1071"/>
      <c r="AB9920" s="1071"/>
    </row>
    <row r="9921" spans="23:28" ht="70.5" customHeight="1">
      <c r="W9921" s="829">
        <f t="shared" si="798"/>
        <v>0</v>
      </c>
      <c r="X9921" s="828">
        <f t="shared" si="799"/>
        <v>0</v>
      </c>
      <c r="Y9921" s="1069">
        <f>[5]building!Y9912</f>
        <v>0</v>
      </c>
      <c r="Z9921" s="749">
        <f t="shared" si="800"/>
        <v>0</v>
      </c>
      <c r="AA9921" s="1071"/>
      <c r="AB9921" s="1071"/>
    </row>
    <row r="9922" spans="23:28" ht="70.5" customHeight="1">
      <c r="W9922" s="829">
        <f t="shared" si="798"/>
        <v>0</v>
      </c>
      <c r="X9922" s="828">
        <f t="shared" si="799"/>
        <v>0</v>
      </c>
      <c r="Y9922" s="1069">
        <f>[5]building!Y9913</f>
        <v>0</v>
      </c>
      <c r="Z9922" s="749">
        <f t="shared" si="800"/>
        <v>0</v>
      </c>
      <c r="AA9922" s="1071"/>
      <c r="AB9922" s="1071"/>
    </row>
    <row r="9923" spans="23:28" ht="70.5" customHeight="1">
      <c r="W9923" s="829">
        <f t="shared" si="798"/>
        <v>0</v>
      </c>
      <c r="X9923" s="828">
        <f t="shared" si="799"/>
        <v>0</v>
      </c>
      <c r="Y9923" s="1069">
        <f>[5]building!Y9914</f>
        <v>0</v>
      </c>
      <c r="Z9923" s="749">
        <f t="shared" si="800"/>
        <v>0</v>
      </c>
      <c r="AA9923" s="1071"/>
      <c r="AB9923" s="1071"/>
    </row>
    <row r="9924" spans="23:28" ht="70.5" customHeight="1">
      <c r="W9924" s="829">
        <f t="shared" si="798"/>
        <v>0</v>
      </c>
      <c r="X9924" s="828">
        <f t="shared" si="799"/>
        <v>0</v>
      </c>
      <c r="Y9924" s="1069">
        <f>[5]building!Y9915</f>
        <v>0</v>
      </c>
      <c r="Z9924" s="749">
        <f t="shared" si="800"/>
        <v>0</v>
      </c>
      <c r="AA9924" s="1071"/>
      <c r="AB9924" s="1071"/>
    </row>
    <row r="9925" spans="23:28" ht="70.5" customHeight="1">
      <c r="W9925" s="829">
        <f t="shared" si="798"/>
        <v>0</v>
      </c>
      <c r="X9925" s="828">
        <f t="shared" si="799"/>
        <v>0</v>
      </c>
      <c r="Y9925" s="1069">
        <f>[5]building!Y9916</f>
        <v>0</v>
      </c>
      <c r="Z9925" s="749">
        <f t="shared" si="800"/>
        <v>0</v>
      </c>
      <c r="AA9925" s="1071"/>
      <c r="AB9925" s="1071"/>
    </row>
    <row r="9926" spans="23:28" ht="70.5" customHeight="1">
      <c r="W9926" s="829">
        <f t="shared" si="798"/>
        <v>0</v>
      </c>
      <c r="X9926" s="828">
        <f t="shared" si="799"/>
        <v>0</v>
      </c>
      <c r="Y9926" s="1069">
        <f>[5]building!Y9917</f>
        <v>0</v>
      </c>
      <c r="Z9926" s="749">
        <f t="shared" si="800"/>
        <v>0</v>
      </c>
      <c r="AA9926" s="1071"/>
      <c r="AB9926" s="1071"/>
    </row>
    <row r="9927" spans="23:28" ht="70.5" customHeight="1">
      <c r="W9927" s="829">
        <f t="shared" si="798"/>
        <v>0</v>
      </c>
      <c r="X9927" s="828">
        <f t="shared" si="799"/>
        <v>0</v>
      </c>
      <c r="Y9927" s="1069">
        <f>[5]building!Y9918</f>
        <v>0</v>
      </c>
      <c r="Z9927" s="749">
        <f t="shared" si="800"/>
        <v>0</v>
      </c>
      <c r="AA9927" s="1071"/>
      <c r="AB9927" s="1071"/>
    </row>
    <row r="9928" spans="23:28" ht="70.5" customHeight="1">
      <c r="W9928" s="829">
        <f t="shared" si="798"/>
        <v>0</v>
      </c>
      <c r="X9928" s="828">
        <f t="shared" si="799"/>
        <v>0</v>
      </c>
      <c r="Y9928" s="1069">
        <f>[5]building!Y9919</f>
        <v>0</v>
      </c>
      <c r="Z9928" s="749">
        <f t="shared" si="800"/>
        <v>0</v>
      </c>
      <c r="AA9928" s="1071"/>
      <c r="AB9928" s="1071"/>
    </row>
    <row r="9929" spans="23:28" ht="70.5" customHeight="1">
      <c r="W9929" s="829">
        <f t="shared" si="798"/>
        <v>0</v>
      </c>
      <c r="X9929" s="828">
        <f t="shared" si="799"/>
        <v>0</v>
      </c>
      <c r="Y9929" s="1069">
        <f>[5]building!Y9920</f>
        <v>0</v>
      </c>
      <c r="Z9929" s="749">
        <f t="shared" si="800"/>
        <v>0</v>
      </c>
      <c r="AA9929" s="1071"/>
      <c r="AB9929" s="1071"/>
    </row>
    <row r="9930" spans="23:28" ht="70.5" customHeight="1">
      <c r="W9930" s="829">
        <f t="shared" si="798"/>
        <v>0</v>
      </c>
      <c r="X9930" s="828">
        <f t="shared" si="799"/>
        <v>0</v>
      </c>
      <c r="Y9930" s="1069">
        <f>[5]building!Y9921</f>
        <v>0</v>
      </c>
      <c r="Z9930" s="749">
        <f t="shared" si="800"/>
        <v>0</v>
      </c>
      <c r="AA9930" s="1071"/>
      <c r="AB9930" s="1071"/>
    </row>
    <row r="9931" spans="23:28" ht="70.5" customHeight="1">
      <c r="W9931" s="829">
        <f t="shared" si="798"/>
        <v>0</v>
      </c>
      <c r="X9931" s="828">
        <f t="shared" si="799"/>
        <v>0</v>
      </c>
      <c r="Y9931" s="1069">
        <f>[5]building!Y9922</f>
        <v>0</v>
      </c>
      <c r="Z9931" s="749">
        <f t="shared" si="800"/>
        <v>0</v>
      </c>
      <c r="AA9931" s="1071"/>
      <c r="AB9931" s="1071"/>
    </row>
    <row r="9932" spans="23:28" ht="70.5" customHeight="1">
      <c r="W9932" s="829">
        <f t="shared" si="798"/>
        <v>0</v>
      </c>
      <c r="X9932" s="828">
        <f t="shared" si="799"/>
        <v>0</v>
      </c>
      <c r="Y9932" s="1069">
        <f>[5]building!Y9923</f>
        <v>0</v>
      </c>
      <c r="Z9932" s="749">
        <f t="shared" si="800"/>
        <v>0</v>
      </c>
      <c r="AA9932" s="1071"/>
      <c r="AB9932" s="1071"/>
    </row>
    <row r="9933" spans="23:28" ht="70.5" customHeight="1">
      <c r="W9933" s="829">
        <f t="shared" si="798"/>
        <v>0</v>
      </c>
      <c r="X9933" s="828">
        <f t="shared" si="799"/>
        <v>0</v>
      </c>
      <c r="Y9933" s="1069">
        <f>[5]building!Y9924</f>
        <v>0</v>
      </c>
      <c r="Z9933" s="749">
        <f t="shared" si="800"/>
        <v>0</v>
      </c>
      <c r="AA9933" s="1071"/>
      <c r="AB9933" s="1071"/>
    </row>
    <row r="9934" spans="23:28" ht="70.5" customHeight="1">
      <c r="W9934" s="829">
        <f t="shared" si="798"/>
        <v>0</v>
      </c>
      <c r="X9934" s="828">
        <f t="shared" si="799"/>
        <v>0</v>
      </c>
      <c r="Y9934" s="1069">
        <f>[5]building!Y9925</f>
        <v>0</v>
      </c>
      <c r="Z9934" s="749">
        <f t="shared" si="800"/>
        <v>0</v>
      </c>
      <c r="AA9934" s="1071"/>
      <c r="AB9934" s="1071"/>
    </row>
    <row r="9935" spans="23:28" ht="70.5" customHeight="1">
      <c r="W9935" s="829">
        <f t="shared" si="798"/>
        <v>0</v>
      </c>
      <c r="X9935" s="828">
        <f t="shared" si="799"/>
        <v>0</v>
      </c>
      <c r="Y9935" s="1069">
        <f>[5]building!Y9926</f>
        <v>0</v>
      </c>
      <c r="Z9935" s="749">
        <f t="shared" si="800"/>
        <v>0</v>
      </c>
      <c r="AA9935" s="1071"/>
      <c r="AB9935" s="1071"/>
    </row>
    <row r="9936" spans="23:28" ht="70.5" customHeight="1">
      <c r="W9936" s="829">
        <f t="shared" si="798"/>
        <v>0</v>
      </c>
      <c r="X9936" s="828">
        <f t="shared" si="799"/>
        <v>0</v>
      </c>
      <c r="Y9936" s="1069">
        <f>[5]building!Y9927</f>
        <v>0</v>
      </c>
      <c r="Z9936" s="749">
        <f t="shared" si="800"/>
        <v>0</v>
      </c>
      <c r="AA9936" s="1071"/>
      <c r="AB9936" s="1071"/>
    </row>
    <row r="9937" spans="23:28" ht="70.5" customHeight="1">
      <c r="W9937" s="829">
        <f t="shared" si="798"/>
        <v>0</v>
      </c>
      <c r="X9937" s="828">
        <f t="shared" si="799"/>
        <v>0</v>
      </c>
      <c r="Y9937" s="1069">
        <f>[5]building!Y9928</f>
        <v>0</v>
      </c>
      <c r="Z9937" s="749">
        <f t="shared" si="800"/>
        <v>0</v>
      </c>
      <c r="AA9937" s="1071"/>
      <c r="AB9937" s="1071"/>
    </row>
    <row r="9938" spans="23:28" ht="70.5" customHeight="1">
      <c r="W9938" s="829">
        <f t="shared" si="798"/>
        <v>0</v>
      </c>
      <c r="X9938" s="828">
        <f t="shared" si="799"/>
        <v>0</v>
      </c>
      <c r="Y9938" s="1069">
        <f>[5]building!Y9929</f>
        <v>0</v>
      </c>
      <c r="Z9938" s="749">
        <f t="shared" si="800"/>
        <v>0</v>
      </c>
      <c r="AA9938" s="1071"/>
      <c r="AB9938" s="1071"/>
    </row>
    <row r="9939" spans="23:28" ht="70.5" customHeight="1">
      <c r="W9939" s="829">
        <f t="shared" si="798"/>
        <v>0</v>
      </c>
      <c r="X9939" s="828">
        <f t="shared" si="799"/>
        <v>0</v>
      </c>
      <c r="Y9939" s="1069">
        <f>[5]building!Y9930</f>
        <v>0</v>
      </c>
      <c r="Z9939" s="749">
        <f t="shared" si="800"/>
        <v>0</v>
      </c>
      <c r="AA9939" s="1071"/>
      <c r="AB9939" s="1071"/>
    </row>
    <row r="9940" spans="23:28" ht="70.5" customHeight="1">
      <c r="W9940" s="829">
        <f t="shared" si="798"/>
        <v>0</v>
      </c>
      <c r="X9940" s="828">
        <f t="shared" si="799"/>
        <v>0</v>
      </c>
      <c r="Y9940" s="1069">
        <f>[5]building!Y9931</f>
        <v>0</v>
      </c>
      <c r="Z9940" s="749">
        <f t="shared" si="800"/>
        <v>0</v>
      </c>
      <c r="AA9940" s="1071"/>
      <c r="AB9940" s="1071"/>
    </row>
    <row r="9941" spans="23:28" ht="70.5" customHeight="1">
      <c r="W9941" s="829">
        <f t="shared" si="798"/>
        <v>0</v>
      </c>
      <c r="X9941" s="828">
        <f t="shared" si="799"/>
        <v>0</v>
      </c>
      <c r="Y9941" s="1069">
        <f>[5]building!Y9932</f>
        <v>0</v>
      </c>
      <c r="Z9941" s="749">
        <f t="shared" si="800"/>
        <v>0</v>
      </c>
      <c r="AA9941" s="1071"/>
      <c r="AB9941" s="1071"/>
    </row>
    <row r="9942" spans="23:28" ht="70.5" customHeight="1">
      <c r="W9942" s="829">
        <f t="shared" si="798"/>
        <v>0</v>
      </c>
      <c r="X9942" s="828">
        <f t="shared" si="799"/>
        <v>0</v>
      </c>
      <c r="Y9942" s="1069">
        <f>[5]building!Y9933</f>
        <v>0</v>
      </c>
      <c r="Z9942" s="749">
        <f t="shared" si="800"/>
        <v>0</v>
      </c>
      <c r="AA9942" s="1071"/>
      <c r="AB9942" s="1071"/>
    </row>
    <row r="9943" spans="23:28" ht="70.5" customHeight="1">
      <c r="W9943" s="829">
        <f t="shared" si="798"/>
        <v>0</v>
      </c>
      <c r="X9943" s="828">
        <f t="shared" si="799"/>
        <v>0</v>
      </c>
      <c r="Y9943" s="1069">
        <f>[5]building!Y9934</f>
        <v>0</v>
      </c>
      <c r="Z9943" s="749">
        <f t="shared" si="800"/>
        <v>0</v>
      </c>
      <c r="AA9943" s="1071"/>
      <c r="AB9943" s="1071"/>
    </row>
    <row r="9944" spans="23:28" ht="70.5" customHeight="1">
      <c r="W9944" s="829">
        <f t="shared" si="798"/>
        <v>0</v>
      </c>
      <c r="X9944" s="828">
        <f t="shared" si="799"/>
        <v>0</v>
      </c>
      <c r="Y9944" s="1069">
        <f>[5]building!Y9935</f>
        <v>0</v>
      </c>
      <c r="Z9944" s="749">
        <f t="shared" si="800"/>
        <v>0</v>
      </c>
      <c r="AA9944" s="1071"/>
      <c r="AB9944" s="1071"/>
    </row>
    <row r="9945" spans="23:28" ht="70.5" customHeight="1">
      <c r="W9945" s="829">
        <f t="shared" si="798"/>
        <v>0</v>
      </c>
      <c r="X9945" s="828">
        <f t="shared" si="799"/>
        <v>0</v>
      </c>
      <c r="Y9945" s="1069">
        <f>[5]building!Y9936</f>
        <v>0</v>
      </c>
      <c r="Z9945" s="749">
        <f t="shared" si="800"/>
        <v>0</v>
      </c>
      <c r="AA9945" s="1071"/>
      <c r="AB9945" s="1071"/>
    </row>
    <row r="9946" spans="23:28" ht="70.5" customHeight="1">
      <c r="W9946" s="829">
        <f t="shared" si="798"/>
        <v>0</v>
      </c>
      <c r="X9946" s="828">
        <f t="shared" si="799"/>
        <v>0</v>
      </c>
      <c r="Y9946" s="1069">
        <f>[5]building!Y9937</f>
        <v>0</v>
      </c>
      <c r="Z9946" s="749">
        <f t="shared" si="800"/>
        <v>0</v>
      </c>
      <c r="AA9946" s="1071"/>
      <c r="AB9946" s="1071"/>
    </row>
    <row r="9947" spans="23:28" ht="70.5" customHeight="1">
      <c r="W9947" s="829">
        <f t="shared" si="798"/>
        <v>0</v>
      </c>
      <c r="X9947" s="828">
        <f t="shared" si="799"/>
        <v>0</v>
      </c>
      <c r="Y9947" s="1069">
        <f>[5]building!Y9938</f>
        <v>0</v>
      </c>
      <c r="Z9947" s="749">
        <f t="shared" si="800"/>
        <v>0</v>
      </c>
      <c r="AA9947" s="1071"/>
      <c r="AB9947" s="1071"/>
    </row>
    <row r="9948" spans="23:28" ht="70.5" customHeight="1">
      <c r="W9948" s="829">
        <f t="shared" si="798"/>
        <v>0</v>
      </c>
      <c r="X9948" s="828">
        <f t="shared" si="799"/>
        <v>0</v>
      </c>
      <c r="Y9948" s="1069">
        <f>[5]building!Y9939</f>
        <v>0</v>
      </c>
      <c r="Z9948" s="749">
        <f t="shared" si="800"/>
        <v>0</v>
      </c>
      <c r="AA9948" s="1071"/>
      <c r="AB9948" s="1071"/>
    </row>
    <row r="9949" spans="23:28" ht="70.5" customHeight="1">
      <c r="W9949" s="829">
        <f t="shared" si="798"/>
        <v>0</v>
      </c>
      <c r="X9949" s="828">
        <f t="shared" si="799"/>
        <v>0</v>
      </c>
      <c r="Y9949" s="1069">
        <f>[5]building!Y9940</f>
        <v>0</v>
      </c>
      <c r="Z9949" s="749">
        <f t="shared" si="800"/>
        <v>0</v>
      </c>
      <c r="AA9949" s="1071"/>
      <c r="AB9949" s="1071"/>
    </row>
    <row r="9950" spans="23:28" ht="70.5" customHeight="1">
      <c r="W9950" s="829">
        <f t="shared" ref="W9950:W10013" si="801">G9950+I9950+K9950+M9950+O9950+Q9950+S9950+U9950</f>
        <v>0</v>
      </c>
      <c r="X9950" s="828">
        <f t="shared" ref="X9950:X10013" si="802">W9950*C9950</f>
        <v>0</v>
      </c>
      <c r="Y9950" s="1069">
        <f>[5]building!Y9941</f>
        <v>0</v>
      </c>
      <c r="Z9950" s="749">
        <f t="shared" ref="Z9950:Z10013" si="803">Y9950*C9950</f>
        <v>0</v>
      </c>
      <c r="AA9950" s="1071"/>
      <c r="AB9950" s="1071"/>
    </row>
    <row r="9951" spans="23:28" ht="70.5" customHeight="1">
      <c r="W9951" s="829">
        <f t="shared" si="801"/>
        <v>0</v>
      </c>
      <c r="X9951" s="828">
        <f t="shared" si="802"/>
        <v>0</v>
      </c>
      <c r="Y9951" s="1069">
        <f>[5]building!Y9942</f>
        <v>0</v>
      </c>
      <c r="Z9951" s="749">
        <f t="shared" si="803"/>
        <v>0</v>
      </c>
      <c r="AA9951" s="1071"/>
      <c r="AB9951" s="1071"/>
    </row>
    <row r="9952" spans="23:28" ht="70.5" customHeight="1">
      <c r="W9952" s="829">
        <f t="shared" si="801"/>
        <v>0</v>
      </c>
      <c r="X9952" s="828">
        <f t="shared" si="802"/>
        <v>0</v>
      </c>
      <c r="Y9952" s="1069">
        <f>[5]building!Y9943</f>
        <v>0</v>
      </c>
      <c r="Z9952" s="749">
        <f t="shared" si="803"/>
        <v>0</v>
      </c>
      <c r="AA9952" s="1071"/>
      <c r="AB9952" s="1071"/>
    </row>
    <row r="9953" spans="23:28" ht="70.5" customHeight="1">
      <c r="W9953" s="829">
        <f t="shared" si="801"/>
        <v>0</v>
      </c>
      <c r="X9953" s="828">
        <f t="shared" si="802"/>
        <v>0</v>
      </c>
      <c r="Y9953" s="1069">
        <f>[5]building!Y9944</f>
        <v>0</v>
      </c>
      <c r="Z9953" s="749">
        <f t="shared" si="803"/>
        <v>0</v>
      </c>
      <c r="AA9953" s="1071"/>
      <c r="AB9953" s="1071"/>
    </row>
    <row r="9954" spans="23:28" ht="70.5" customHeight="1">
      <c r="W9954" s="829">
        <f t="shared" si="801"/>
        <v>0</v>
      </c>
      <c r="X9954" s="828">
        <f t="shared" si="802"/>
        <v>0</v>
      </c>
      <c r="Y9954" s="1069">
        <f>[5]building!Y9945</f>
        <v>0</v>
      </c>
      <c r="Z9954" s="749">
        <f t="shared" si="803"/>
        <v>0</v>
      </c>
      <c r="AA9954" s="1071"/>
      <c r="AB9954" s="1071"/>
    </row>
    <row r="9955" spans="23:28" ht="70.5" customHeight="1">
      <c r="W9955" s="829">
        <f t="shared" si="801"/>
        <v>0</v>
      </c>
      <c r="X9955" s="828">
        <f t="shared" si="802"/>
        <v>0</v>
      </c>
      <c r="Y9955" s="1069">
        <f>[5]building!Y9946</f>
        <v>0</v>
      </c>
      <c r="Z9955" s="749">
        <f t="shared" si="803"/>
        <v>0</v>
      </c>
      <c r="AA9955" s="1071"/>
      <c r="AB9955" s="1071"/>
    </row>
    <row r="9956" spans="23:28" ht="70.5" customHeight="1">
      <c r="W9956" s="829">
        <f t="shared" si="801"/>
        <v>0</v>
      </c>
      <c r="X9956" s="828">
        <f t="shared" si="802"/>
        <v>0</v>
      </c>
      <c r="Y9956" s="1069">
        <f>[5]building!Y9947</f>
        <v>0</v>
      </c>
      <c r="Z9956" s="749">
        <f t="shared" si="803"/>
        <v>0</v>
      </c>
      <c r="AA9956" s="1071"/>
      <c r="AB9956" s="1071"/>
    </row>
    <row r="9957" spans="23:28" ht="70.5" customHeight="1">
      <c r="W9957" s="829">
        <f t="shared" si="801"/>
        <v>0</v>
      </c>
      <c r="X9957" s="828">
        <f t="shared" si="802"/>
        <v>0</v>
      </c>
      <c r="Y9957" s="1069">
        <f>[5]building!Y9948</f>
        <v>0</v>
      </c>
      <c r="Z9957" s="749">
        <f t="shared" si="803"/>
        <v>0</v>
      </c>
      <c r="AA9957" s="1071"/>
      <c r="AB9957" s="1071"/>
    </row>
    <row r="9958" spans="23:28" ht="70.5" customHeight="1">
      <c r="W9958" s="829">
        <f t="shared" si="801"/>
        <v>0</v>
      </c>
      <c r="X9958" s="828">
        <f t="shared" si="802"/>
        <v>0</v>
      </c>
      <c r="Y9958" s="1069">
        <f>[5]building!Y9949</f>
        <v>0</v>
      </c>
      <c r="Z9958" s="749">
        <f t="shared" si="803"/>
        <v>0</v>
      </c>
      <c r="AA9958" s="1071"/>
      <c r="AB9958" s="1071"/>
    </row>
    <row r="9959" spans="23:28" ht="70.5" customHeight="1">
      <c r="W9959" s="829">
        <f t="shared" si="801"/>
        <v>0</v>
      </c>
      <c r="X9959" s="828">
        <f t="shared" si="802"/>
        <v>0</v>
      </c>
      <c r="Y9959" s="1069">
        <f>[5]building!Y9950</f>
        <v>0</v>
      </c>
      <c r="Z9959" s="749">
        <f t="shared" si="803"/>
        <v>0</v>
      </c>
      <c r="AA9959" s="1071"/>
      <c r="AB9959" s="1071"/>
    </row>
    <row r="9960" spans="23:28" ht="70.5" customHeight="1">
      <c r="W9960" s="829">
        <f t="shared" si="801"/>
        <v>0</v>
      </c>
      <c r="X9960" s="828">
        <f t="shared" si="802"/>
        <v>0</v>
      </c>
      <c r="Y9960" s="1069">
        <f>[5]building!Y9951</f>
        <v>0</v>
      </c>
      <c r="Z9960" s="749">
        <f t="shared" si="803"/>
        <v>0</v>
      </c>
      <c r="AA9960" s="1071"/>
      <c r="AB9960" s="1071"/>
    </row>
    <row r="9961" spans="23:28" ht="70.5" customHeight="1">
      <c r="W9961" s="829">
        <f t="shared" si="801"/>
        <v>0</v>
      </c>
      <c r="X9961" s="828">
        <f t="shared" si="802"/>
        <v>0</v>
      </c>
      <c r="Y9961" s="1069">
        <f>[5]building!Y9952</f>
        <v>0</v>
      </c>
      <c r="Z9961" s="749">
        <f t="shared" si="803"/>
        <v>0</v>
      </c>
      <c r="AA9961" s="1071"/>
      <c r="AB9961" s="1071"/>
    </row>
    <row r="9962" spans="23:28" ht="70.5" customHeight="1">
      <c r="W9962" s="829">
        <f t="shared" si="801"/>
        <v>0</v>
      </c>
      <c r="X9962" s="828">
        <f t="shared" si="802"/>
        <v>0</v>
      </c>
      <c r="Y9962" s="1069">
        <f>[5]building!Y9953</f>
        <v>0</v>
      </c>
      <c r="Z9962" s="749">
        <f t="shared" si="803"/>
        <v>0</v>
      </c>
      <c r="AA9962" s="1071"/>
      <c r="AB9962" s="1071"/>
    </row>
    <row r="9963" spans="23:28" ht="70.5" customHeight="1">
      <c r="W9963" s="829">
        <f t="shared" si="801"/>
        <v>0</v>
      </c>
      <c r="X9963" s="828">
        <f t="shared" si="802"/>
        <v>0</v>
      </c>
      <c r="Y9963" s="1069">
        <f>[5]building!Y9954</f>
        <v>0</v>
      </c>
      <c r="Z9963" s="749">
        <f t="shared" si="803"/>
        <v>0</v>
      </c>
      <c r="AA9963" s="1071"/>
      <c r="AB9963" s="1071"/>
    </row>
    <row r="9964" spans="23:28" ht="70.5" customHeight="1">
      <c r="W9964" s="829">
        <f t="shared" si="801"/>
        <v>0</v>
      </c>
      <c r="X9964" s="828">
        <f t="shared" si="802"/>
        <v>0</v>
      </c>
      <c r="Y9964" s="1069">
        <f>[5]building!Y9955</f>
        <v>0</v>
      </c>
      <c r="Z9964" s="749">
        <f t="shared" si="803"/>
        <v>0</v>
      </c>
      <c r="AA9964" s="1071"/>
      <c r="AB9964" s="1071"/>
    </row>
    <row r="9965" spans="23:28" ht="70.5" customHeight="1">
      <c r="W9965" s="829">
        <f t="shared" si="801"/>
        <v>0</v>
      </c>
      <c r="X9965" s="828">
        <f t="shared" si="802"/>
        <v>0</v>
      </c>
      <c r="Y9965" s="1069">
        <f>[5]building!Y9956</f>
        <v>0</v>
      </c>
      <c r="Z9965" s="749">
        <f t="shared" si="803"/>
        <v>0</v>
      </c>
      <c r="AA9965" s="1071"/>
      <c r="AB9965" s="1071"/>
    </row>
    <row r="9966" spans="23:28" ht="70.5" customHeight="1">
      <c r="W9966" s="829">
        <f t="shared" si="801"/>
        <v>0</v>
      </c>
      <c r="X9966" s="828">
        <f t="shared" si="802"/>
        <v>0</v>
      </c>
      <c r="Y9966" s="1069">
        <f>[5]building!Y9957</f>
        <v>0</v>
      </c>
      <c r="Z9966" s="749">
        <f t="shared" si="803"/>
        <v>0</v>
      </c>
      <c r="AA9966" s="1071"/>
      <c r="AB9966" s="1071"/>
    </row>
    <row r="9967" spans="23:28" ht="70.5" customHeight="1">
      <c r="W9967" s="829">
        <f t="shared" si="801"/>
        <v>0</v>
      </c>
      <c r="X9967" s="828">
        <f t="shared" si="802"/>
        <v>0</v>
      </c>
      <c r="Y9967" s="1069">
        <f>[5]building!Y9958</f>
        <v>0</v>
      </c>
      <c r="Z9967" s="749">
        <f t="shared" si="803"/>
        <v>0</v>
      </c>
      <c r="AA9967" s="1071"/>
      <c r="AB9967" s="1071"/>
    </row>
    <row r="9968" spans="23:28" ht="70.5" customHeight="1">
      <c r="W9968" s="829">
        <f t="shared" si="801"/>
        <v>0</v>
      </c>
      <c r="X9968" s="828">
        <f t="shared" si="802"/>
        <v>0</v>
      </c>
      <c r="Y9968" s="1069">
        <f>[5]building!Y9959</f>
        <v>0</v>
      </c>
      <c r="Z9968" s="749">
        <f t="shared" si="803"/>
        <v>0</v>
      </c>
      <c r="AA9968" s="1071"/>
      <c r="AB9968" s="1071"/>
    </row>
    <row r="9969" spans="23:28" ht="70.5" customHeight="1">
      <c r="W9969" s="829">
        <f t="shared" si="801"/>
        <v>0</v>
      </c>
      <c r="X9969" s="828">
        <f t="shared" si="802"/>
        <v>0</v>
      </c>
      <c r="Y9969" s="1069">
        <f>[5]building!Y9960</f>
        <v>0</v>
      </c>
      <c r="Z9969" s="749">
        <f t="shared" si="803"/>
        <v>0</v>
      </c>
      <c r="AA9969" s="1071"/>
      <c r="AB9969" s="1071"/>
    </row>
    <row r="9970" spans="23:28" ht="70.5" customHeight="1">
      <c r="W9970" s="829">
        <f t="shared" si="801"/>
        <v>0</v>
      </c>
      <c r="X9970" s="828">
        <f t="shared" si="802"/>
        <v>0</v>
      </c>
      <c r="Y9970" s="1069">
        <f>[5]building!Y9961</f>
        <v>0</v>
      </c>
      <c r="Z9970" s="749">
        <f t="shared" si="803"/>
        <v>0</v>
      </c>
      <c r="AA9970" s="1071"/>
      <c r="AB9970" s="1071"/>
    </row>
    <row r="9971" spans="23:28" ht="70.5" customHeight="1">
      <c r="W9971" s="829">
        <f t="shared" si="801"/>
        <v>0</v>
      </c>
      <c r="X9971" s="828">
        <f t="shared" si="802"/>
        <v>0</v>
      </c>
      <c r="Y9971" s="1069">
        <f>[5]building!Y9962</f>
        <v>0</v>
      </c>
      <c r="Z9971" s="749">
        <f t="shared" si="803"/>
        <v>0</v>
      </c>
      <c r="AA9971" s="1071"/>
      <c r="AB9971" s="1071"/>
    </row>
    <row r="9972" spans="23:28" ht="70.5" customHeight="1">
      <c r="W9972" s="829">
        <f t="shared" si="801"/>
        <v>0</v>
      </c>
      <c r="X9972" s="828">
        <f t="shared" si="802"/>
        <v>0</v>
      </c>
      <c r="Y9972" s="1069">
        <f>[5]building!Y9963</f>
        <v>0</v>
      </c>
      <c r="Z9972" s="749">
        <f t="shared" si="803"/>
        <v>0</v>
      </c>
      <c r="AA9972" s="1071"/>
      <c r="AB9972" s="1071"/>
    </row>
    <row r="9973" spans="23:28" ht="70.5" customHeight="1">
      <c r="W9973" s="829">
        <f t="shared" si="801"/>
        <v>0</v>
      </c>
      <c r="X9973" s="828">
        <f t="shared" si="802"/>
        <v>0</v>
      </c>
      <c r="Y9973" s="1069">
        <f>[5]building!Y9964</f>
        <v>0</v>
      </c>
      <c r="Z9973" s="749">
        <f t="shared" si="803"/>
        <v>0</v>
      </c>
      <c r="AA9973" s="1071"/>
      <c r="AB9973" s="1071"/>
    </row>
    <row r="9974" spans="23:28" ht="70.5" customHeight="1">
      <c r="W9974" s="829">
        <f t="shared" si="801"/>
        <v>0</v>
      </c>
      <c r="X9974" s="828">
        <f t="shared" si="802"/>
        <v>0</v>
      </c>
      <c r="Y9974" s="1069">
        <f>[5]building!Y9965</f>
        <v>0</v>
      </c>
      <c r="Z9974" s="749">
        <f t="shared" si="803"/>
        <v>0</v>
      </c>
      <c r="AA9974" s="1071"/>
      <c r="AB9974" s="1071"/>
    </row>
    <row r="9975" spans="23:28" ht="70.5" customHeight="1">
      <c r="W9975" s="829">
        <f t="shared" si="801"/>
        <v>0</v>
      </c>
      <c r="X9975" s="828">
        <f t="shared" si="802"/>
        <v>0</v>
      </c>
      <c r="Y9975" s="1069">
        <f>[5]building!Y9966</f>
        <v>0</v>
      </c>
      <c r="Z9975" s="749">
        <f t="shared" si="803"/>
        <v>0</v>
      </c>
      <c r="AA9975" s="1071"/>
      <c r="AB9975" s="1071"/>
    </row>
    <row r="9976" spans="23:28" ht="70.5" customHeight="1">
      <c r="W9976" s="829">
        <f t="shared" si="801"/>
        <v>0</v>
      </c>
      <c r="X9976" s="828">
        <f t="shared" si="802"/>
        <v>0</v>
      </c>
      <c r="Y9976" s="1069">
        <f>[5]building!Y9967</f>
        <v>0</v>
      </c>
      <c r="Z9976" s="749">
        <f t="shared" si="803"/>
        <v>0</v>
      </c>
      <c r="AA9976" s="1071"/>
      <c r="AB9976" s="1071"/>
    </row>
    <row r="9977" spans="23:28" ht="70.5" customHeight="1">
      <c r="W9977" s="829">
        <f t="shared" si="801"/>
        <v>0</v>
      </c>
      <c r="X9977" s="828">
        <f t="shared" si="802"/>
        <v>0</v>
      </c>
      <c r="Y9977" s="1069">
        <f>[5]building!Y9968</f>
        <v>0</v>
      </c>
      <c r="Z9977" s="749">
        <f t="shared" si="803"/>
        <v>0</v>
      </c>
      <c r="AA9977" s="1071"/>
      <c r="AB9977" s="1071"/>
    </row>
    <row r="9978" spans="23:28" ht="70.5" customHeight="1">
      <c r="W9978" s="829">
        <f t="shared" si="801"/>
        <v>0</v>
      </c>
      <c r="X9978" s="828">
        <f t="shared" si="802"/>
        <v>0</v>
      </c>
      <c r="Y9978" s="1069">
        <f>[5]building!Y9969</f>
        <v>0</v>
      </c>
      <c r="Z9978" s="749">
        <f t="shared" si="803"/>
        <v>0</v>
      </c>
      <c r="AA9978" s="1071"/>
      <c r="AB9978" s="1071"/>
    </row>
    <row r="9979" spans="23:28" ht="70.5" customHeight="1">
      <c r="W9979" s="829">
        <f t="shared" si="801"/>
        <v>0</v>
      </c>
      <c r="X9979" s="828">
        <f t="shared" si="802"/>
        <v>0</v>
      </c>
      <c r="Y9979" s="1069">
        <f>[5]building!Y9970</f>
        <v>0</v>
      </c>
      <c r="Z9979" s="749">
        <f t="shared" si="803"/>
        <v>0</v>
      </c>
      <c r="AA9979" s="1071"/>
      <c r="AB9979" s="1071"/>
    </row>
    <row r="9980" spans="23:28" ht="70.5" customHeight="1">
      <c r="W9980" s="829">
        <f t="shared" si="801"/>
        <v>0</v>
      </c>
      <c r="X9980" s="828">
        <f t="shared" si="802"/>
        <v>0</v>
      </c>
      <c r="Y9980" s="1069">
        <f>[5]building!Y9971</f>
        <v>0</v>
      </c>
      <c r="Z9980" s="749">
        <f t="shared" si="803"/>
        <v>0</v>
      </c>
      <c r="AA9980" s="1071"/>
      <c r="AB9980" s="1071"/>
    </row>
    <row r="9981" spans="23:28" ht="70.5" customHeight="1">
      <c r="W9981" s="829">
        <f t="shared" si="801"/>
        <v>0</v>
      </c>
      <c r="X9981" s="828">
        <f t="shared" si="802"/>
        <v>0</v>
      </c>
      <c r="Y9981" s="1069">
        <f>[5]building!Y9972</f>
        <v>0</v>
      </c>
      <c r="Z9981" s="749">
        <f t="shared" si="803"/>
        <v>0</v>
      </c>
      <c r="AA9981" s="1071"/>
      <c r="AB9981" s="1071"/>
    </row>
    <row r="9982" spans="23:28" ht="70.5" customHeight="1">
      <c r="W9982" s="829">
        <f t="shared" si="801"/>
        <v>0</v>
      </c>
      <c r="X9982" s="828">
        <f t="shared" si="802"/>
        <v>0</v>
      </c>
      <c r="Y9982" s="1069">
        <f>[5]building!Y9973</f>
        <v>0</v>
      </c>
      <c r="Z9982" s="749">
        <f t="shared" si="803"/>
        <v>0</v>
      </c>
      <c r="AA9982" s="1071"/>
      <c r="AB9982" s="1071"/>
    </row>
    <row r="9983" spans="23:28" ht="70.5" customHeight="1">
      <c r="W9983" s="829">
        <f t="shared" si="801"/>
        <v>0</v>
      </c>
      <c r="X9983" s="828">
        <f t="shared" si="802"/>
        <v>0</v>
      </c>
      <c r="Y9983" s="1069">
        <f>[5]building!Y9974</f>
        <v>0</v>
      </c>
      <c r="Z9983" s="749">
        <f t="shared" si="803"/>
        <v>0</v>
      </c>
      <c r="AA9983" s="1071"/>
      <c r="AB9983" s="1071"/>
    </row>
    <row r="9984" spans="23:28" ht="70.5" customHeight="1">
      <c r="W9984" s="829">
        <f t="shared" si="801"/>
        <v>0</v>
      </c>
      <c r="X9984" s="828">
        <f t="shared" si="802"/>
        <v>0</v>
      </c>
      <c r="Y9984" s="1069">
        <f>[5]building!Y9975</f>
        <v>0</v>
      </c>
      <c r="Z9984" s="749">
        <f t="shared" si="803"/>
        <v>0</v>
      </c>
      <c r="AA9984" s="1071"/>
      <c r="AB9984" s="1071"/>
    </row>
    <row r="9985" spans="23:28" ht="70.5" customHeight="1">
      <c r="W9985" s="829">
        <f t="shared" si="801"/>
        <v>0</v>
      </c>
      <c r="X9985" s="828">
        <f t="shared" si="802"/>
        <v>0</v>
      </c>
      <c r="Y9985" s="1069">
        <f>[5]building!Y9976</f>
        <v>0</v>
      </c>
      <c r="Z9985" s="749">
        <f t="shared" si="803"/>
        <v>0</v>
      </c>
      <c r="AA9985" s="1071"/>
      <c r="AB9985" s="1071"/>
    </row>
    <row r="9986" spans="23:28" ht="70.5" customHeight="1">
      <c r="W9986" s="829">
        <f t="shared" si="801"/>
        <v>0</v>
      </c>
      <c r="X9986" s="828">
        <f t="shared" si="802"/>
        <v>0</v>
      </c>
      <c r="Y9986" s="1069">
        <f>[5]building!Y9977</f>
        <v>0</v>
      </c>
      <c r="Z9986" s="749">
        <f t="shared" si="803"/>
        <v>0</v>
      </c>
      <c r="AA9986" s="1071"/>
      <c r="AB9986" s="1071"/>
    </row>
    <row r="9987" spans="23:28" ht="70.5" customHeight="1">
      <c r="W9987" s="829">
        <f t="shared" si="801"/>
        <v>0</v>
      </c>
      <c r="X9987" s="828">
        <f t="shared" si="802"/>
        <v>0</v>
      </c>
      <c r="Y9987" s="1069">
        <f>[5]building!Y9978</f>
        <v>0</v>
      </c>
      <c r="Z9987" s="749">
        <f t="shared" si="803"/>
        <v>0</v>
      </c>
      <c r="AA9987" s="1071"/>
      <c r="AB9987" s="1071"/>
    </row>
    <row r="9988" spans="23:28" ht="70.5" customHeight="1">
      <c r="W9988" s="829">
        <f t="shared" si="801"/>
        <v>0</v>
      </c>
      <c r="X9988" s="828">
        <f t="shared" si="802"/>
        <v>0</v>
      </c>
      <c r="Y9988" s="1069">
        <f>[5]building!Y9979</f>
        <v>0</v>
      </c>
      <c r="Z9988" s="749">
        <f t="shared" si="803"/>
        <v>0</v>
      </c>
      <c r="AA9988" s="1071"/>
      <c r="AB9988" s="1071"/>
    </row>
    <row r="9989" spans="23:28" ht="70.5" customHeight="1">
      <c r="W9989" s="829">
        <f t="shared" si="801"/>
        <v>0</v>
      </c>
      <c r="X9989" s="828">
        <f t="shared" si="802"/>
        <v>0</v>
      </c>
      <c r="Y9989" s="1069">
        <f>[5]building!Y9980</f>
        <v>0</v>
      </c>
      <c r="Z9989" s="749">
        <f t="shared" si="803"/>
        <v>0</v>
      </c>
      <c r="AA9989" s="1071"/>
      <c r="AB9989" s="1071"/>
    </row>
    <row r="9990" spans="23:28" ht="70.5" customHeight="1">
      <c r="W9990" s="829">
        <f t="shared" si="801"/>
        <v>0</v>
      </c>
      <c r="X9990" s="828">
        <f t="shared" si="802"/>
        <v>0</v>
      </c>
      <c r="Y9990" s="1069">
        <f>[5]building!Y9981</f>
        <v>0</v>
      </c>
      <c r="Z9990" s="749">
        <f t="shared" si="803"/>
        <v>0</v>
      </c>
      <c r="AA9990" s="1071"/>
      <c r="AB9990" s="1071"/>
    </row>
    <row r="9991" spans="23:28" ht="70.5" customHeight="1">
      <c r="W9991" s="829">
        <f t="shared" si="801"/>
        <v>0</v>
      </c>
      <c r="X9991" s="828">
        <f t="shared" si="802"/>
        <v>0</v>
      </c>
      <c r="Y9991" s="1069">
        <f>[5]building!Y9982</f>
        <v>0</v>
      </c>
      <c r="Z9991" s="749">
        <f t="shared" si="803"/>
        <v>0</v>
      </c>
      <c r="AA9991" s="1071"/>
      <c r="AB9991" s="1071"/>
    </row>
    <row r="9992" spans="23:28" ht="70.5" customHeight="1">
      <c r="W9992" s="829">
        <f t="shared" si="801"/>
        <v>0</v>
      </c>
      <c r="X9992" s="828">
        <f t="shared" si="802"/>
        <v>0</v>
      </c>
      <c r="Y9992" s="1069">
        <f>[5]building!Y9983</f>
        <v>0</v>
      </c>
      <c r="Z9992" s="749">
        <f t="shared" si="803"/>
        <v>0</v>
      </c>
      <c r="AA9992" s="1071"/>
      <c r="AB9992" s="1071"/>
    </row>
    <row r="9993" spans="23:28" ht="70.5" customHeight="1">
      <c r="W9993" s="829">
        <f t="shared" si="801"/>
        <v>0</v>
      </c>
      <c r="X9993" s="828">
        <f t="shared" si="802"/>
        <v>0</v>
      </c>
      <c r="Y9993" s="1069">
        <f>[5]building!Y9984</f>
        <v>0</v>
      </c>
      <c r="Z9993" s="749">
        <f t="shared" si="803"/>
        <v>0</v>
      </c>
      <c r="AA9993" s="1071"/>
      <c r="AB9993" s="1071"/>
    </row>
    <row r="9994" spans="23:28" ht="70.5" customHeight="1">
      <c r="W9994" s="829">
        <f t="shared" si="801"/>
        <v>0</v>
      </c>
      <c r="X9994" s="828">
        <f t="shared" si="802"/>
        <v>0</v>
      </c>
      <c r="Y9994" s="1069">
        <f>[5]building!Y9985</f>
        <v>0</v>
      </c>
      <c r="Z9994" s="749">
        <f t="shared" si="803"/>
        <v>0</v>
      </c>
      <c r="AA9994" s="1071"/>
      <c r="AB9994" s="1071"/>
    </row>
    <row r="9995" spans="23:28" ht="70.5" customHeight="1">
      <c r="W9995" s="829">
        <f t="shared" si="801"/>
        <v>0</v>
      </c>
      <c r="X9995" s="828">
        <f t="shared" si="802"/>
        <v>0</v>
      </c>
      <c r="Y9995" s="1069">
        <f>[5]building!Y9986</f>
        <v>0</v>
      </c>
      <c r="Z9995" s="749">
        <f t="shared" si="803"/>
        <v>0</v>
      </c>
      <c r="AA9995" s="1071"/>
      <c r="AB9995" s="1071"/>
    </row>
    <row r="9996" spans="23:28" ht="70.5" customHeight="1">
      <c r="W9996" s="829">
        <f t="shared" si="801"/>
        <v>0</v>
      </c>
      <c r="X9996" s="828">
        <f t="shared" si="802"/>
        <v>0</v>
      </c>
      <c r="Y9996" s="1069">
        <f>[5]building!Y9987</f>
        <v>0</v>
      </c>
      <c r="Z9996" s="749">
        <f t="shared" si="803"/>
        <v>0</v>
      </c>
      <c r="AA9996" s="1071"/>
      <c r="AB9996" s="1071"/>
    </row>
    <row r="9997" spans="23:28" ht="70.5" customHeight="1">
      <c r="W9997" s="829">
        <f t="shared" si="801"/>
        <v>0</v>
      </c>
      <c r="X9997" s="828">
        <f t="shared" si="802"/>
        <v>0</v>
      </c>
      <c r="Y9997" s="1069">
        <f>[5]building!Y9988</f>
        <v>0</v>
      </c>
      <c r="Z9997" s="749">
        <f t="shared" si="803"/>
        <v>0</v>
      </c>
      <c r="AA9997" s="1071"/>
      <c r="AB9997" s="1071"/>
    </row>
    <row r="9998" spans="23:28" ht="70.5" customHeight="1">
      <c r="W9998" s="829">
        <f t="shared" si="801"/>
        <v>0</v>
      </c>
      <c r="X9998" s="828">
        <f t="shared" si="802"/>
        <v>0</v>
      </c>
      <c r="Y9998" s="1069">
        <f>[5]building!Y9989</f>
        <v>0</v>
      </c>
      <c r="Z9998" s="749">
        <f t="shared" si="803"/>
        <v>0</v>
      </c>
      <c r="AA9998" s="1071"/>
      <c r="AB9998" s="1071"/>
    </row>
    <row r="9999" spans="23:28" ht="70.5" customHeight="1">
      <c r="W9999" s="829">
        <f t="shared" si="801"/>
        <v>0</v>
      </c>
      <c r="X9999" s="828">
        <f t="shared" si="802"/>
        <v>0</v>
      </c>
      <c r="Y9999" s="1069">
        <f>[5]building!Y9990</f>
        <v>0</v>
      </c>
      <c r="Z9999" s="749">
        <f t="shared" si="803"/>
        <v>0</v>
      </c>
      <c r="AA9999" s="1071"/>
      <c r="AB9999" s="1071"/>
    </row>
    <row r="10000" spans="23:28" ht="70.5" customHeight="1">
      <c r="W10000" s="829">
        <f t="shared" si="801"/>
        <v>0</v>
      </c>
      <c r="X10000" s="828">
        <f t="shared" si="802"/>
        <v>0</v>
      </c>
      <c r="Y10000" s="1069">
        <f>[5]building!Y9991</f>
        <v>0</v>
      </c>
      <c r="Z10000" s="749">
        <f t="shared" si="803"/>
        <v>0</v>
      </c>
      <c r="AA10000" s="1071"/>
      <c r="AB10000" s="1071"/>
    </row>
    <row r="10001" spans="23:28" ht="70.5" customHeight="1">
      <c r="W10001" s="829">
        <f t="shared" si="801"/>
        <v>0</v>
      </c>
      <c r="X10001" s="828">
        <f t="shared" si="802"/>
        <v>0</v>
      </c>
      <c r="Y10001" s="1069">
        <f>[5]building!Y9992</f>
        <v>0</v>
      </c>
      <c r="Z10001" s="749">
        <f t="shared" si="803"/>
        <v>0</v>
      </c>
      <c r="AA10001" s="1071"/>
      <c r="AB10001" s="1071"/>
    </row>
    <row r="10002" spans="23:28" ht="70.5" customHeight="1">
      <c r="W10002" s="829">
        <f t="shared" si="801"/>
        <v>0</v>
      </c>
      <c r="X10002" s="828">
        <f t="shared" si="802"/>
        <v>0</v>
      </c>
      <c r="Y10002" s="1069">
        <f>[5]building!Y9993</f>
        <v>0</v>
      </c>
      <c r="Z10002" s="749">
        <f t="shared" si="803"/>
        <v>0</v>
      </c>
      <c r="AA10002" s="1071"/>
      <c r="AB10002" s="1071"/>
    </row>
    <row r="10003" spans="23:28" ht="70.5" customHeight="1">
      <c r="W10003" s="829">
        <f t="shared" si="801"/>
        <v>0</v>
      </c>
      <c r="X10003" s="828">
        <f t="shared" si="802"/>
        <v>0</v>
      </c>
      <c r="Y10003" s="1069">
        <f>[5]building!Y9994</f>
        <v>0</v>
      </c>
      <c r="Z10003" s="749">
        <f t="shared" si="803"/>
        <v>0</v>
      </c>
      <c r="AA10003" s="1071"/>
      <c r="AB10003" s="1071"/>
    </row>
    <row r="10004" spans="23:28" ht="70.5" customHeight="1">
      <c r="W10004" s="829">
        <f t="shared" si="801"/>
        <v>0</v>
      </c>
      <c r="X10004" s="828">
        <f t="shared" si="802"/>
        <v>0</v>
      </c>
      <c r="Y10004" s="1069">
        <f>[5]building!Y9995</f>
        <v>0</v>
      </c>
      <c r="Z10004" s="749">
        <f t="shared" si="803"/>
        <v>0</v>
      </c>
      <c r="AA10004" s="1071"/>
      <c r="AB10004" s="1071"/>
    </row>
    <row r="10005" spans="23:28" ht="70.5" customHeight="1">
      <c r="W10005" s="829">
        <f t="shared" si="801"/>
        <v>0</v>
      </c>
      <c r="X10005" s="828">
        <f t="shared" si="802"/>
        <v>0</v>
      </c>
      <c r="Y10005" s="1069">
        <f>[5]building!Y9996</f>
        <v>0</v>
      </c>
      <c r="Z10005" s="749">
        <f t="shared" si="803"/>
        <v>0</v>
      </c>
      <c r="AA10005" s="1071"/>
      <c r="AB10005" s="1071"/>
    </row>
    <row r="10006" spans="23:28" ht="70.5" customHeight="1">
      <c r="W10006" s="829">
        <f t="shared" si="801"/>
        <v>0</v>
      </c>
      <c r="X10006" s="828">
        <f t="shared" si="802"/>
        <v>0</v>
      </c>
      <c r="Y10006" s="1069">
        <f>[5]building!Y9997</f>
        <v>0</v>
      </c>
      <c r="Z10006" s="749">
        <f t="shared" si="803"/>
        <v>0</v>
      </c>
      <c r="AA10006" s="1071"/>
      <c r="AB10006" s="1071"/>
    </row>
    <row r="10007" spans="23:28" ht="70.5" customHeight="1">
      <c r="W10007" s="829">
        <f t="shared" si="801"/>
        <v>0</v>
      </c>
      <c r="X10007" s="828">
        <f t="shared" si="802"/>
        <v>0</v>
      </c>
      <c r="Y10007" s="1069">
        <f>[5]building!Y9998</f>
        <v>0</v>
      </c>
      <c r="Z10007" s="749">
        <f t="shared" si="803"/>
        <v>0</v>
      </c>
      <c r="AA10007" s="1071"/>
      <c r="AB10007" s="1071"/>
    </row>
    <row r="10008" spans="23:28" ht="70.5" customHeight="1">
      <c r="W10008" s="829">
        <f t="shared" si="801"/>
        <v>0</v>
      </c>
      <c r="X10008" s="828">
        <f t="shared" si="802"/>
        <v>0</v>
      </c>
      <c r="Y10008" s="1069">
        <f>[5]building!Y9999</f>
        <v>0</v>
      </c>
      <c r="Z10008" s="749">
        <f t="shared" si="803"/>
        <v>0</v>
      </c>
      <c r="AA10008" s="1071"/>
      <c r="AB10008" s="1071"/>
    </row>
    <row r="10009" spans="23:28" ht="70.5" customHeight="1">
      <c r="W10009" s="829">
        <f t="shared" si="801"/>
        <v>0</v>
      </c>
      <c r="X10009" s="828">
        <f t="shared" si="802"/>
        <v>0</v>
      </c>
      <c r="Y10009" s="1069">
        <f>[5]building!Y10000</f>
        <v>0</v>
      </c>
      <c r="Z10009" s="749">
        <f t="shared" si="803"/>
        <v>0</v>
      </c>
      <c r="AA10009" s="1071"/>
      <c r="AB10009" s="1071"/>
    </row>
    <row r="10010" spans="23:28" ht="70.5" customHeight="1">
      <c r="W10010" s="829">
        <f t="shared" si="801"/>
        <v>0</v>
      </c>
      <c r="X10010" s="828">
        <f t="shared" si="802"/>
        <v>0</v>
      </c>
      <c r="Y10010" s="1069">
        <f>[5]building!Y10001</f>
        <v>0</v>
      </c>
      <c r="Z10010" s="749">
        <f t="shared" si="803"/>
        <v>0</v>
      </c>
      <c r="AA10010" s="1071"/>
      <c r="AB10010" s="1071"/>
    </row>
    <row r="10011" spans="23:28" ht="70.5" customHeight="1">
      <c r="W10011" s="829">
        <f t="shared" si="801"/>
        <v>0</v>
      </c>
      <c r="X10011" s="828">
        <f t="shared" si="802"/>
        <v>0</v>
      </c>
      <c r="Y10011" s="1069">
        <f>[5]building!Y10002</f>
        <v>0</v>
      </c>
      <c r="Z10011" s="749">
        <f t="shared" si="803"/>
        <v>0</v>
      </c>
      <c r="AA10011" s="1071"/>
      <c r="AB10011" s="1071"/>
    </row>
    <row r="10012" spans="23:28" ht="70.5" customHeight="1">
      <c r="W10012" s="829">
        <f t="shared" si="801"/>
        <v>0</v>
      </c>
      <c r="X10012" s="828">
        <f t="shared" si="802"/>
        <v>0</v>
      </c>
      <c r="Y10012" s="1069">
        <f>[5]building!Y10003</f>
        <v>0</v>
      </c>
      <c r="Z10012" s="749">
        <f t="shared" si="803"/>
        <v>0</v>
      </c>
      <c r="AA10012" s="1071"/>
      <c r="AB10012" s="1071"/>
    </row>
    <row r="10013" spans="23:28" ht="70.5" customHeight="1">
      <c r="W10013" s="829">
        <f t="shared" si="801"/>
        <v>0</v>
      </c>
      <c r="X10013" s="828">
        <f t="shared" si="802"/>
        <v>0</v>
      </c>
      <c r="Y10013" s="1069">
        <f>[5]building!Y10004</f>
        <v>0</v>
      </c>
      <c r="Z10013" s="749">
        <f t="shared" si="803"/>
        <v>0</v>
      </c>
      <c r="AA10013" s="1071"/>
      <c r="AB10013" s="1071"/>
    </row>
    <row r="10014" spans="23:28" ht="70.5" customHeight="1">
      <c r="W10014" s="829">
        <f t="shared" ref="W10014:W10077" si="804">G10014+I10014+K10014+M10014+O10014+Q10014+S10014+U10014</f>
        <v>0</v>
      </c>
      <c r="X10014" s="828">
        <f t="shared" ref="X10014:X10077" si="805">W10014*C10014</f>
        <v>0</v>
      </c>
      <c r="Y10014" s="1069">
        <f>[5]building!Y10005</f>
        <v>0</v>
      </c>
      <c r="Z10014" s="749">
        <f t="shared" ref="Z10014:Z10077" si="806">Y10014*C10014</f>
        <v>0</v>
      </c>
      <c r="AA10014" s="1071"/>
      <c r="AB10014" s="1071"/>
    </row>
    <row r="10015" spans="23:28" ht="70.5" customHeight="1">
      <c r="W10015" s="829">
        <f t="shared" si="804"/>
        <v>0</v>
      </c>
      <c r="X10015" s="828">
        <f t="shared" si="805"/>
        <v>0</v>
      </c>
      <c r="Y10015" s="1069">
        <f>[5]building!Y10006</f>
        <v>0</v>
      </c>
      <c r="Z10015" s="749">
        <f t="shared" si="806"/>
        <v>0</v>
      </c>
      <c r="AA10015" s="1071"/>
      <c r="AB10015" s="1071"/>
    </row>
    <row r="10016" spans="23:28" ht="70.5" customHeight="1">
      <c r="W10016" s="829">
        <f t="shared" si="804"/>
        <v>0</v>
      </c>
      <c r="X10016" s="828">
        <f t="shared" si="805"/>
        <v>0</v>
      </c>
      <c r="Y10016" s="1069">
        <f>[5]building!Y10007</f>
        <v>0</v>
      </c>
      <c r="Z10016" s="749">
        <f t="shared" si="806"/>
        <v>0</v>
      </c>
      <c r="AA10016" s="1071"/>
      <c r="AB10016" s="1071"/>
    </row>
    <row r="10017" spans="23:28" ht="70.5" customHeight="1">
      <c r="W10017" s="829">
        <f t="shared" si="804"/>
        <v>0</v>
      </c>
      <c r="X10017" s="828">
        <f t="shared" si="805"/>
        <v>0</v>
      </c>
      <c r="Y10017" s="1069">
        <f>[5]building!Y10008</f>
        <v>0</v>
      </c>
      <c r="Z10017" s="749">
        <f t="shared" si="806"/>
        <v>0</v>
      </c>
      <c r="AA10017" s="1071"/>
      <c r="AB10017" s="1071"/>
    </row>
    <row r="10018" spans="23:28" ht="70.5" customHeight="1">
      <c r="W10018" s="829">
        <f t="shared" si="804"/>
        <v>0</v>
      </c>
      <c r="X10018" s="828">
        <f t="shared" si="805"/>
        <v>0</v>
      </c>
      <c r="Y10018" s="1069">
        <f>[5]building!Y10009</f>
        <v>0</v>
      </c>
      <c r="Z10018" s="749">
        <f t="shared" si="806"/>
        <v>0</v>
      </c>
      <c r="AA10018" s="1071"/>
      <c r="AB10018" s="1071"/>
    </row>
    <row r="10019" spans="23:28" ht="70.5" customHeight="1">
      <c r="W10019" s="829">
        <f t="shared" si="804"/>
        <v>0</v>
      </c>
      <c r="X10019" s="828">
        <f t="shared" si="805"/>
        <v>0</v>
      </c>
      <c r="Y10019" s="1069">
        <f>[5]building!Y10010</f>
        <v>0</v>
      </c>
      <c r="Z10019" s="749">
        <f t="shared" si="806"/>
        <v>0</v>
      </c>
      <c r="AA10019" s="1071"/>
      <c r="AB10019" s="1071"/>
    </row>
    <row r="10020" spans="23:28" ht="70.5" customHeight="1">
      <c r="W10020" s="829">
        <f t="shared" si="804"/>
        <v>0</v>
      </c>
      <c r="X10020" s="828">
        <f t="shared" si="805"/>
        <v>0</v>
      </c>
      <c r="Y10020" s="1069">
        <f>[5]building!Y10011</f>
        <v>0</v>
      </c>
      <c r="Z10020" s="749">
        <f t="shared" si="806"/>
        <v>0</v>
      </c>
      <c r="AA10020" s="1071"/>
      <c r="AB10020" s="1071"/>
    </row>
    <row r="10021" spans="23:28" ht="70.5" customHeight="1">
      <c r="W10021" s="829">
        <f t="shared" si="804"/>
        <v>0</v>
      </c>
      <c r="X10021" s="828">
        <f t="shared" si="805"/>
        <v>0</v>
      </c>
      <c r="Y10021" s="1069">
        <f>[5]building!Y10012</f>
        <v>0</v>
      </c>
      <c r="Z10021" s="749">
        <f t="shared" si="806"/>
        <v>0</v>
      </c>
      <c r="AA10021" s="1071"/>
      <c r="AB10021" s="1071"/>
    </row>
    <row r="10022" spans="23:28" ht="70.5" customHeight="1">
      <c r="W10022" s="829">
        <f t="shared" si="804"/>
        <v>0</v>
      </c>
      <c r="X10022" s="828">
        <f t="shared" si="805"/>
        <v>0</v>
      </c>
      <c r="Y10022" s="1069">
        <f>[5]building!Y10013</f>
        <v>0</v>
      </c>
      <c r="Z10022" s="749">
        <f t="shared" si="806"/>
        <v>0</v>
      </c>
      <c r="AA10022" s="1071"/>
      <c r="AB10022" s="1071"/>
    </row>
    <row r="10023" spans="23:28" ht="70.5" customHeight="1">
      <c r="W10023" s="829">
        <f t="shared" si="804"/>
        <v>0</v>
      </c>
      <c r="X10023" s="828">
        <f t="shared" si="805"/>
        <v>0</v>
      </c>
      <c r="Y10023" s="1069">
        <f>[5]building!Y10014</f>
        <v>0</v>
      </c>
      <c r="Z10023" s="749">
        <f t="shared" si="806"/>
        <v>0</v>
      </c>
      <c r="AA10023" s="1071"/>
      <c r="AB10023" s="1071"/>
    </row>
    <row r="10024" spans="23:28" ht="70.5" customHeight="1">
      <c r="W10024" s="829">
        <f t="shared" si="804"/>
        <v>0</v>
      </c>
      <c r="X10024" s="828">
        <f t="shared" si="805"/>
        <v>0</v>
      </c>
      <c r="Y10024" s="1069">
        <f>[5]building!Y10015</f>
        <v>0</v>
      </c>
      <c r="Z10024" s="749">
        <f t="shared" si="806"/>
        <v>0</v>
      </c>
      <c r="AA10024" s="1071"/>
      <c r="AB10024" s="1071"/>
    </row>
    <row r="10025" spans="23:28" ht="70.5" customHeight="1">
      <c r="W10025" s="829">
        <f t="shared" si="804"/>
        <v>0</v>
      </c>
      <c r="X10025" s="828">
        <f t="shared" si="805"/>
        <v>0</v>
      </c>
      <c r="Y10025" s="1069">
        <f>[5]building!Y10016</f>
        <v>0</v>
      </c>
      <c r="Z10025" s="749">
        <f t="shared" si="806"/>
        <v>0</v>
      </c>
      <c r="AA10025" s="1071"/>
      <c r="AB10025" s="1071"/>
    </row>
    <row r="10026" spans="23:28" ht="70.5" customHeight="1">
      <c r="W10026" s="829">
        <f t="shared" si="804"/>
        <v>0</v>
      </c>
      <c r="X10026" s="828">
        <f t="shared" si="805"/>
        <v>0</v>
      </c>
      <c r="Y10026" s="1069">
        <f>[5]building!Y10017</f>
        <v>0</v>
      </c>
      <c r="Z10026" s="749">
        <f t="shared" si="806"/>
        <v>0</v>
      </c>
      <c r="AA10026" s="1071"/>
      <c r="AB10026" s="1071"/>
    </row>
    <row r="10027" spans="23:28" ht="70.5" customHeight="1">
      <c r="W10027" s="829">
        <f t="shared" si="804"/>
        <v>0</v>
      </c>
      <c r="X10027" s="828">
        <f t="shared" si="805"/>
        <v>0</v>
      </c>
      <c r="Y10027" s="1069">
        <f>[5]building!Y10018</f>
        <v>0</v>
      </c>
      <c r="Z10027" s="749">
        <f t="shared" si="806"/>
        <v>0</v>
      </c>
      <c r="AA10027" s="1071"/>
      <c r="AB10027" s="1071"/>
    </row>
    <row r="10028" spans="23:28" ht="70.5" customHeight="1">
      <c r="W10028" s="829">
        <f t="shared" si="804"/>
        <v>0</v>
      </c>
      <c r="X10028" s="828">
        <f t="shared" si="805"/>
        <v>0</v>
      </c>
      <c r="Y10028" s="1069">
        <f>[5]building!Y10019</f>
        <v>0</v>
      </c>
      <c r="Z10028" s="749">
        <f t="shared" si="806"/>
        <v>0</v>
      </c>
      <c r="AA10028" s="1071"/>
      <c r="AB10028" s="1071"/>
    </row>
    <row r="10029" spans="23:28" ht="70.5" customHeight="1">
      <c r="W10029" s="829">
        <f t="shared" si="804"/>
        <v>0</v>
      </c>
      <c r="X10029" s="828">
        <f t="shared" si="805"/>
        <v>0</v>
      </c>
      <c r="Y10029" s="1069">
        <f>[5]building!Y10020</f>
        <v>0</v>
      </c>
      <c r="Z10029" s="749">
        <f t="shared" si="806"/>
        <v>0</v>
      </c>
      <c r="AA10029" s="1071"/>
      <c r="AB10029" s="1071"/>
    </row>
    <row r="10030" spans="23:28" ht="70.5" customHeight="1">
      <c r="W10030" s="829">
        <f t="shared" si="804"/>
        <v>0</v>
      </c>
      <c r="X10030" s="828">
        <f t="shared" si="805"/>
        <v>0</v>
      </c>
      <c r="Y10030" s="1069">
        <f>[5]building!Y10021</f>
        <v>0</v>
      </c>
      <c r="Z10030" s="749">
        <f t="shared" si="806"/>
        <v>0</v>
      </c>
      <c r="AA10030" s="1071"/>
      <c r="AB10030" s="1071"/>
    </row>
    <row r="10031" spans="23:28" ht="70.5" customHeight="1">
      <c r="W10031" s="829">
        <f t="shared" si="804"/>
        <v>0</v>
      </c>
      <c r="X10031" s="828">
        <f t="shared" si="805"/>
        <v>0</v>
      </c>
      <c r="Y10031" s="1069">
        <f>[5]building!Y10022</f>
        <v>0</v>
      </c>
      <c r="Z10031" s="749">
        <f t="shared" si="806"/>
        <v>0</v>
      </c>
      <c r="AA10031" s="1071"/>
      <c r="AB10031" s="1071"/>
    </row>
    <row r="10032" spans="23:28" ht="70.5" customHeight="1">
      <c r="W10032" s="829">
        <f t="shared" si="804"/>
        <v>0</v>
      </c>
      <c r="X10032" s="828">
        <f t="shared" si="805"/>
        <v>0</v>
      </c>
      <c r="Y10032" s="1069">
        <f>[5]building!Y10023</f>
        <v>0</v>
      </c>
      <c r="Z10032" s="749">
        <f t="shared" si="806"/>
        <v>0</v>
      </c>
      <c r="AA10032" s="1071"/>
      <c r="AB10032" s="1071"/>
    </row>
    <row r="10033" spans="23:28" ht="70.5" customHeight="1">
      <c r="W10033" s="829">
        <f t="shared" si="804"/>
        <v>0</v>
      </c>
      <c r="X10033" s="828">
        <f t="shared" si="805"/>
        <v>0</v>
      </c>
      <c r="Y10033" s="1069">
        <f>[5]building!Y10024</f>
        <v>0</v>
      </c>
      <c r="Z10033" s="749">
        <f t="shared" si="806"/>
        <v>0</v>
      </c>
      <c r="AA10033" s="1071"/>
      <c r="AB10033" s="1071"/>
    </row>
    <row r="10034" spans="23:28" ht="70.5" customHeight="1">
      <c r="W10034" s="829">
        <f t="shared" si="804"/>
        <v>0</v>
      </c>
      <c r="X10034" s="828">
        <f t="shared" si="805"/>
        <v>0</v>
      </c>
      <c r="Y10034" s="1069">
        <f>[5]building!Y10025</f>
        <v>0</v>
      </c>
      <c r="Z10034" s="749">
        <f t="shared" si="806"/>
        <v>0</v>
      </c>
      <c r="AA10034" s="1071"/>
      <c r="AB10034" s="1071"/>
    </row>
    <row r="10035" spans="23:28" ht="70.5" customHeight="1">
      <c r="W10035" s="829">
        <f t="shared" si="804"/>
        <v>0</v>
      </c>
      <c r="X10035" s="828">
        <f t="shared" si="805"/>
        <v>0</v>
      </c>
      <c r="Y10035" s="1069">
        <f>[5]building!Y10026</f>
        <v>0</v>
      </c>
      <c r="Z10035" s="749">
        <f t="shared" si="806"/>
        <v>0</v>
      </c>
      <c r="AA10035" s="1071"/>
      <c r="AB10035" s="1071"/>
    </row>
    <row r="10036" spans="23:28" ht="70.5" customHeight="1">
      <c r="W10036" s="829">
        <f t="shared" si="804"/>
        <v>0</v>
      </c>
      <c r="X10036" s="828">
        <f t="shared" si="805"/>
        <v>0</v>
      </c>
      <c r="Y10036" s="1069">
        <f>[5]building!Y10027</f>
        <v>0</v>
      </c>
      <c r="Z10036" s="749">
        <f t="shared" si="806"/>
        <v>0</v>
      </c>
      <c r="AA10036" s="1071"/>
      <c r="AB10036" s="1071"/>
    </row>
    <row r="10037" spans="23:28" ht="70.5" customHeight="1">
      <c r="W10037" s="829">
        <f t="shared" si="804"/>
        <v>0</v>
      </c>
      <c r="X10037" s="828">
        <f t="shared" si="805"/>
        <v>0</v>
      </c>
      <c r="Y10037" s="1069">
        <f>[5]building!Y10028</f>
        <v>0</v>
      </c>
      <c r="Z10037" s="749">
        <f t="shared" si="806"/>
        <v>0</v>
      </c>
      <c r="AA10037" s="1071"/>
      <c r="AB10037" s="1071"/>
    </row>
    <row r="10038" spans="23:28" ht="70.5" customHeight="1">
      <c r="W10038" s="829">
        <f t="shared" si="804"/>
        <v>0</v>
      </c>
      <c r="X10038" s="828">
        <f t="shared" si="805"/>
        <v>0</v>
      </c>
      <c r="Y10038" s="1069">
        <f>[5]building!Y10029</f>
        <v>0</v>
      </c>
      <c r="Z10038" s="749">
        <f t="shared" si="806"/>
        <v>0</v>
      </c>
      <c r="AA10038" s="1071"/>
      <c r="AB10038" s="1071"/>
    </row>
    <row r="10039" spans="23:28" ht="70.5" customHeight="1">
      <c r="W10039" s="829">
        <f t="shared" si="804"/>
        <v>0</v>
      </c>
      <c r="X10039" s="828">
        <f t="shared" si="805"/>
        <v>0</v>
      </c>
      <c r="Y10039" s="1069">
        <f>[5]building!Y10030</f>
        <v>0</v>
      </c>
      <c r="Z10039" s="749">
        <f t="shared" si="806"/>
        <v>0</v>
      </c>
      <c r="AA10039" s="1071"/>
      <c r="AB10039" s="1071"/>
    </row>
    <row r="10040" spans="23:28" ht="70.5" customHeight="1">
      <c r="W10040" s="829">
        <f t="shared" si="804"/>
        <v>0</v>
      </c>
      <c r="X10040" s="828">
        <f t="shared" si="805"/>
        <v>0</v>
      </c>
      <c r="Y10040" s="1069">
        <f>[5]building!Y10031</f>
        <v>0</v>
      </c>
      <c r="Z10040" s="749">
        <f t="shared" si="806"/>
        <v>0</v>
      </c>
      <c r="AA10040" s="1071"/>
      <c r="AB10040" s="1071"/>
    </row>
    <row r="10041" spans="23:28" ht="70.5" customHeight="1">
      <c r="W10041" s="829">
        <f t="shared" si="804"/>
        <v>0</v>
      </c>
      <c r="X10041" s="828">
        <f t="shared" si="805"/>
        <v>0</v>
      </c>
      <c r="Y10041" s="1069">
        <f>[5]building!Y10032</f>
        <v>0</v>
      </c>
      <c r="Z10041" s="749">
        <f t="shared" si="806"/>
        <v>0</v>
      </c>
      <c r="AA10041" s="1071"/>
      <c r="AB10041" s="1071"/>
    </row>
    <row r="10042" spans="23:28" ht="70.5" customHeight="1">
      <c r="W10042" s="829">
        <f t="shared" si="804"/>
        <v>0</v>
      </c>
      <c r="X10042" s="828">
        <f t="shared" si="805"/>
        <v>0</v>
      </c>
      <c r="Y10042" s="1069">
        <f>[5]building!Y10033</f>
        <v>0</v>
      </c>
      <c r="Z10042" s="749">
        <f t="shared" si="806"/>
        <v>0</v>
      </c>
      <c r="AA10042" s="1071"/>
      <c r="AB10042" s="1071"/>
    </row>
    <row r="10043" spans="23:28" ht="70.5" customHeight="1">
      <c r="W10043" s="829">
        <f t="shared" si="804"/>
        <v>0</v>
      </c>
      <c r="X10043" s="828">
        <f t="shared" si="805"/>
        <v>0</v>
      </c>
      <c r="Y10043" s="1069">
        <f>[5]building!Y10034</f>
        <v>0</v>
      </c>
      <c r="Z10043" s="749">
        <f t="shared" si="806"/>
        <v>0</v>
      </c>
      <c r="AA10043" s="1071"/>
      <c r="AB10043" s="1071"/>
    </row>
    <row r="10044" spans="23:28" ht="70.5" customHeight="1">
      <c r="W10044" s="829">
        <f t="shared" si="804"/>
        <v>0</v>
      </c>
      <c r="X10044" s="828">
        <f t="shared" si="805"/>
        <v>0</v>
      </c>
      <c r="Y10044" s="1069">
        <f>[5]building!Y10035</f>
        <v>0</v>
      </c>
      <c r="Z10044" s="749">
        <f t="shared" si="806"/>
        <v>0</v>
      </c>
      <c r="AA10044" s="1071"/>
      <c r="AB10044" s="1071"/>
    </row>
    <row r="10045" spans="23:28" ht="70.5" customHeight="1">
      <c r="W10045" s="829">
        <f t="shared" si="804"/>
        <v>0</v>
      </c>
      <c r="X10045" s="828">
        <f t="shared" si="805"/>
        <v>0</v>
      </c>
      <c r="Y10045" s="1069">
        <f>[5]building!Y10036</f>
        <v>0</v>
      </c>
      <c r="Z10045" s="749">
        <f t="shared" si="806"/>
        <v>0</v>
      </c>
      <c r="AA10045" s="1071"/>
      <c r="AB10045" s="1071"/>
    </row>
    <row r="10046" spans="23:28" ht="70.5" customHeight="1">
      <c r="W10046" s="829">
        <f t="shared" si="804"/>
        <v>0</v>
      </c>
      <c r="X10046" s="828">
        <f t="shared" si="805"/>
        <v>0</v>
      </c>
      <c r="Y10046" s="1069">
        <f>[5]building!Y10037</f>
        <v>0</v>
      </c>
      <c r="Z10046" s="749">
        <f t="shared" si="806"/>
        <v>0</v>
      </c>
      <c r="AA10046" s="1071"/>
      <c r="AB10046" s="1071"/>
    </row>
    <row r="10047" spans="23:28" ht="70.5" customHeight="1">
      <c r="W10047" s="829">
        <f t="shared" si="804"/>
        <v>0</v>
      </c>
      <c r="X10047" s="828">
        <f t="shared" si="805"/>
        <v>0</v>
      </c>
      <c r="Y10047" s="1069">
        <f>[5]building!Y10038</f>
        <v>0</v>
      </c>
      <c r="Z10047" s="749">
        <f t="shared" si="806"/>
        <v>0</v>
      </c>
      <c r="AA10047" s="1071"/>
      <c r="AB10047" s="1071"/>
    </row>
    <row r="10048" spans="23:28" ht="70.5" customHeight="1">
      <c r="W10048" s="829">
        <f t="shared" si="804"/>
        <v>0</v>
      </c>
      <c r="X10048" s="828">
        <f t="shared" si="805"/>
        <v>0</v>
      </c>
      <c r="Y10048" s="1069">
        <f>[5]building!Y10039</f>
        <v>0</v>
      </c>
      <c r="Z10048" s="749">
        <f t="shared" si="806"/>
        <v>0</v>
      </c>
      <c r="AA10048" s="1071"/>
      <c r="AB10048" s="1071"/>
    </row>
    <row r="10049" spans="23:28" ht="70.5" customHeight="1">
      <c r="W10049" s="829">
        <f t="shared" si="804"/>
        <v>0</v>
      </c>
      <c r="X10049" s="828">
        <f t="shared" si="805"/>
        <v>0</v>
      </c>
      <c r="Y10049" s="1069">
        <f>[5]building!Y10040</f>
        <v>0</v>
      </c>
      <c r="Z10049" s="749">
        <f t="shared" si="806"/>
        <v>0</v>
      </c>
      <c r="AA10049" s="1071"/>
      <c r="AB10049" s="1071"/>
    </row>
    <row r="10050" spans="23:28" ht="70.5" customHeight="1">
      <c r="W10050" s="829">
        <f t="shared" si="804"/>
        <v>0</v>
      </c>
      <c r="X10050" s="828">
        <f t="shared" si="805"/>
        <v>0</v>
      </c>
      <c r="Y10050" s="1069">
        <f>[5]building!Y10041</f>
        <v>0</v>
      </c>
      <c r="Z10050" s="749">
        <f t="shared" si="806"/>
        <v>0</v>
      </c>
      <c r="AA10050" s="1071"/>
      <c r="AB10050" s="1071"/>
    </row>
    <row r="10051" spans="23:28" ht="70.5" customHeight="1">
      <c r="W10051" s="829">
        <f t="shared" si="804"/>
        <v>0</v>
      </c>
      <c r="X10051" s="828">
        <f t="shared" si="805"/>
        <v>0</v>
      </c>
      <c r="Y10051" s="1069">
        <f>[5]building!Y10042</f>
        <v>0</v>
      </c>
      <c r="Z10051" s="749">
        <f t="shared" si="806"/>
        <v>0</v>
      </c>
      <c r="AA10051" s="1071"/>
      <c r="AB10051" s="1071"/>
    </row>
    <row r="10052" spans="23:28" ht="70.5" customHeight="1">
      <c r="W10052" s="829">
        <f t="shared" si="804"/>
        <v>0</v>
      </c>
      <c r="X10052" s="828">
        <f t="shared" si="805"/>
        <v>0</v>
      </c>
      <c r="Y10052" s="1069">
        <f>[5]building!Y10043</f>
        <v>0</v>
      </c>
      <c r="Z10052" s="749">
        <f t="shared" si="806"/>
        <v>0</v>
      </c>
      <c r="AA10052" s="1071"/>
      <c r="AB10052" s="1071"/>
    </row>
    <row r="10053" spans="23:28" ht="70.5" customHeight="1">
      <c r="W10053" s="829">
        <f t="shared" si="804"/>
        <v>0</v>
      </c>
      <c r="X10053" s="828">
        <f t="shared" si="805"/>
        <v>0</v>
      </c>
      <c r="Y10053" s="1069">
        <f>[5]building!Y10044</f>
        <v>0</v>
      </c>
      <c r="Z10053" s="749">
        <f t="shared" si="806"/>
        <v>0</v>
      </c>
      <c r="AA10053" s="1071"/>
      <c r="AB10053" s="1071"/>
    </row>
    <row r="10054" spans="23:28" ht="70.5" customHeight="1">
      <c r="W10054" s="829">
        <f t="shared" si="804"/>
        <v>0</v>
      </c>
      <c r="X10054" s="828">
        <f t="shared" si="805"/>
        <v>0</v>
      </c>
      <c r="Y10054" s="1069">
        <f>[5]building!Y10045</f>
        <v>0</v>
      </c>
      <c r="Z10054" s="749">
        <f t="shared" si="806"/>
        <v>0</v>
      </c>
      <c r="AA10054" s="1071"/>
      <c r="AB10054" s="1071"/>
    </row>
    <row r="10055" spans="23:28" ht="70.5" customHeight="1">
      <c r="W10055" s="829">
        <f t="shared" si="804"/>
        <v>0</v>
      </c>
      <c r="X10055" s="828">
        <f t="shared" si="805"/>
        <v>0</v>
      </c>
      <c r="Y10055" s="1069">
        <f>[5]building!Y10046</f>
        <v>0</v>
      </c>
      <c r="Z10055" s="749">
        <f t="shared" si="806"/>
        <v>0</v>
      </c>
      <c r="AA10055" s="1071"/>
      <c r="AB10055" s="1071"/>
    </row>
    <row r="10056" spans="23:28" ht="70.5" customHeight="1">
      <c r="W10056" s="829">
        <f t="shared" si="804"/>
        <v>0</v>
      </c>
      <c r="X10056" s="828">
        <f t="shared" si="805"/>
        <v>0</v>
      </c>
      <c r="Y10056" s="1069">
        <f>[5]building!Y10047</f>
        <v>0</v>
      </c>
      <c r="Z10056" s="749">
        <f t="shared" si="806"/>
        <v>0</v>
      </c>
      <c r="AA10056" s="1071"/>
      <c r="AB10056" s="1071"/>
    </row>
    <row r="10057" spans="23:28" ht="70.5" customHeight="1">
      <c r="W10057" s="829">
        <f t="shared" si="804"/>
        <v>0</v>
      </c>
      <c r="X10057" s="828">
        <f t="shared" si="805"/>
        <v>0</v>
      </c>
      <c r="Y10057" s="1069">
        <f>[5]building!Y10048</f>
        <v>0</v>
      </c>
      <c r="Z10057" s="749">
        <f t="shared" si="806"/>
        <v>0</v>
      </c>
      <c r="AA10057" s="1071"/>
      <c r="AB10057" s="1071"/>
    </row>
    <row r="10058" spans="23:28" ht="70.5" customHeight="1">
      <c r="W10058" s="829">
        <f t="shared" si="804"/>
        <v>0</v>
      </c>
      <c r="X10058" s="828">
        <f t="shared" si="805"/>
        <v>0</v>
      </c>
      <c r="Y10058" s="1069">
        <f>[5]building!Y10049</f>
        <v>0</v>
      </c>
      <c r="Z10058" s="749">
        <f t="shared" si="806"/>
        <v>0</v>
      </c>
      <c r="AA10058" s="1071"/>
      <c r="AB10058" s="1071"/>
    </row>
    <row r="10059" spans="23:28" ht="70.5" customHeight="1">
      <c r="W10059" s="829">
        <f t="shared" si="804"/>
        <v>0</v>
      </c>
      <c r="X10059" s="828">
        <f t="shared" si="805"/>
        <v>0</v>
      </c>
      <c r="Y10059" s="1069">
        <f>[5]building!Y10050</f>
        <v>0</v>
      </c>
      <c r="Z10059" s="749">
        <f t="shared" si="806"/>
        <v>0</v>
      </c>
      <c r="AA10059" s="1071"/>
      <c r="AB10059" s="1071"/>
    </row>
    <row r="10060" spans="23:28" ht="70.5" customHeight="1">
      <c r="W10060" s="829">
        <f t="shared" si="804"/>
        <v>0</v>
      </c>
      <c r="X10060" s="828">
        <f t="shared" si="805"/>
        <v>0</v>
      </c>
      <c r="Y10060" s="1069">
        <f>[5]building!Y10051</f>
        <v>0</v>
      </c>
      <c r="Z10060" s="749">
        <f t="shared" si="806"/>
        <v>0</v>
      </c>
      <c r="AA10060" s="1071"/>
      <c r="AB10060" s="1071"/>
    </row>
    <row r="10061" spans="23:28" ht="70.5" customHeight="1">
      <c r="W10061" s="829">
        <f t="shared" si="804"/>
        <v>0</v>
      </c>
      <c r="X10061" s="828">
        <f t="shared" si="805"/>
        <v>0</v>
      </c>
      <c r="Y10061" s="1069">
        <f>[5]building!Y10052</f>
        <v>0</v>
      </c>
      <c r="Z10061" s="749">
        <f t="shared" si="806"/>
        <v>0</v>
      </c>
      <c r="AA10061" s="1071"/>
      <c r="AB10061" s="1071"/>
    </row>
    <row r="10062" spans="23:28" ht="70.5" customHeight="1">
      <c r="W10062" s="829">
        <f t="shared" si="804"/>
        <v>0</v>
      </c>
      <c r="X10062" s="828">
        <f t="shared" si="805"/>
        <v>0</v>
      </c>
      <c r="Y10062" s="1069">
        <f>[5]building!Y10053</f>
        <v>0</v>
      </c>
      <c r="Z10062" s="749">
        <f t="shared" si="806"/>
        <v>0</v>
      </c>
      <c r="AA10062" s="1071"/>
      <c r="AB10062" s="1071"/>
    </row>
    <row r="10063" spans="23:28" ht="70.5" customHeight="1">
      <c r="W10063" s="829">
        <f t="shared" si="804"/>
        <v>0</v>
      </c>
      <c r="X10063" s="828">
        <f t="shared" si="805"/>
        <v>0</v>
      </c>
      <c r="Y10063" s="1069">
        <f>[5]building!Y10054</f>
        <v>0</v>
      </c>
      <c r="Z10063" s="749">
        <f t="shared" si="806"/>
        <v>0</v>
      </c>
      <c r="AA10063" s="1071"/>
      <c r="AB10063" s="1071"/>
    </row>
    <row r="10064" spans="23:28" ht="70.5" customHeight="1">
      <c r="W10064" s="829">
        <f t="shared" si="804"/>
        <v>0</v>
      </c>
      <c r="X10064" s="828">
        <f t="shared" si="805"/>
        <v>0</v>
      </c>
      <c r="Y10064" s="1069">
        <f>[5]building!Y10055</f>
        <v>0</v>
      </c>
      <c r="Z10064" s="749">
        <f t="shared" si="806"/>
        <v>0</v>
      </c>
      <c r="AA10064" s="1071"/>
      <c r="AB10064" s="1071"/>
    </row>
    <row r="10065" spans="23:28" ht="70.5" customHeight="1">
      <c r="W10065" s="829">
        <f t="shared" si="804"/>
        <v>0</v>
      </c>
      <c r="X10065" s="828">
        <f t="shared" si="805"/>
        <v>0</v>
      </c>
      <c r="Y10065" s="1069">
        <f>[5]building!Y10056</f>
        <v>0</v>
      </c>
      <c r="Z10065" s="749">
        <f t="shared" si="806"/>
        <v>0</v>
      </c>
      <c r="AA10065" s="1071"/>
      <c r="AB10065" s="1071"/>
    </row>
    <row r="10066" spans="23:28" ht="70.5" customHeight="1">
      <c r="W10066" s="829">
        <f t="shared" si="804"/>
        <v>0</v>
      </c>
      <c r="X10066" s="828">
        <f t="shared" si="805"/>
        <v>0</v>
      </c>
      <c r="Y10066" s="1069">
        <f>[5]building!Y10057</f>
        <v>0</v>
      </c>
      <c r="Z10066" s="749">
        <f t="shared" si="806"/>
        <v>0</v>
      </c>
      <c r="AA10066" s="1071"/>
      <c r="AB10066" s="1071"/>
    </row>
    <row r="10067" spans="23:28" ht="70.5" customHeight="1">
      <c r="W10067" s="829">
        <f t="shared" si="804"/>
        <v>0</v>
      </c>
      <c r="X10067" s="828">
        <f t="shared" si="805"/>
        <v>0</v>
      </c>
      <c r="Y10067" s="1069">
        <f>[5]building!Y10058</f>
        <v>0</v>
      </c>
      <c r="Z10067" s="749">
        <f t="shared" si="806"/>
        <v>0</v>
      </c>
      <c r="AA10067" s="1071"/>
      <c r="AB10067" s="1071"/>
    </row>
    <row r="10068" spans="23:28" ht="70.5" customHeight="1">
      <c r="W10068" s="829">
        <f t="shared" si="804"/>
        <v>0</v>
      </c>
      <c r="X10068" s="828">
        <f t="shared" si="805"/>
        <v>0</v>
      </c>
      <c r="Y10068" s="1069">
        <f>[5]building!Y10059</f>
        <v>0</v>
      </c>
      <c r="Z10068" s="749">
        <f t="shared" si="806"/>
        <v>0</v>
      </c>
      <c r="AA10068" s="1071"/>
      <c r="AB10068" s="1071"/>
    </row>
    <row r="10069" spans="23:28" ht="70.5" customHeight="1">
      <c r="W10069" s="829">
        <f t="shared" si="804"/>
        <v>0</v>
      </c>
      <c r="X10069" s="828">
        <f t="shared" si="805"/>
        <v>0</v>
      </c>
      <c r="Y10069" s="1069">
        <f>[5]building!Y10060</f>
        <v>0</v>
      </c>
      <c r="Z10069" s="749">
        <f t="shared" si="806"/>
        <v>0</v>
      </c>
      <c r="AA10069" s="1071"/>
      <c r="AB10069" s="1071"/>
    </row>
    <row r="10070" spans="23:28" ht="70.5" customHeight="1">
      <c r="W10070" s="829">
        <f t="shared" si="804"/>
        <v>0</v>
      </c>
      <c r="X10070" s="828">
        <f t="shared" si="805"/>
        <v>0</v>
      </c>
      <c r="Y10070" s="1069">
        <f>[5]building!Y10061</f>
        <v>0</v>
      </c>
      <c r="Z10070" s="749">
        <f t="shared" si="806"/>
        <v>0</v>
      </c>
      <c r="AA10070" s="1071"/>
      <c r="AB10070" s="1071"/>
    </row>
    <row r="10071" spans="23:28" ht="70.5" customHeight="1">
      <c r="W10071" s="829">
        <f t="shared" si="804"/>
        <v>0</v>
      </c>
      <c r="X10071" s="828">
        <f t="shared" si="805"/>
        <v>0</v>
      </c>
      <c r="Y10071" s="1069">
        <f>[5]building!Y10062</f>
        <v>0</v>
      </c>
      <c r="Z10071" s="749">
        <f t="shared" si="806"/>
        <v>0</v>
      </c>
      <c r="AA10071" s="1071"/>
      <c r="AB10071" s="1071"/>
    </row>
    <row r="10072" spans="23:28" ht="70.5" customHeight="1">
      <c r="W10072" s="829">
        <f t="shared" si="804"/>
        <v>0</v>
      </c>
      <c r="X10072" s="828">
        <f t="shared" si="805"/>
        <v>0</v>
      </c>
      <c r="Y10072" s="1069">
        <f>[5]building!Y10063</f>
        <v>0</v>
      </c>
      <c r="Z10072" s="749">
        <f t="shared" si="806"/>
        <v>0</v>
      </c>
      <c r="AA10072" s="1071"/>
      <c r="AB10072" s="1071"/>
    </row>
    <row r="10073" spans="23:28" ht="70.5" customHeight="1">
      <c r="W10073" s="829">
        <f t="shared" si="804"/>
        <v>0</v>
      </c>
      <c r="X10073" s="828">
        <f t="shared" si="805"/>
        <v>0</v>
      </c>
      <c r="Y10073" s="1069">
        <f>[5]building!Y10064</f>
        <v>0</v>
      </c>
      <c r="Z10073" s="749">
        <f t="shared" si="806"/>
        <v>0</v>
      </c>
      <c r="AA10073" s="1071"/>
      <c r="AB10073" s="1071"/>
    </row>
    <row r="10074" spans="23:28" ht="70.5" customHeight="1">
      <c r="W10074" s="829">
        <f t="shared" si="804"/>
        <v>0</v>
      </c>
      <c r="X10074" s="828">
        <f t="shared" si="805"/>
        <v>0</v>
      </c>
      <c r="Y10074" s="1069">
        <f>[5]building!Y10065</f>
        <v>0</v>
      </c>
      <c r="Z10074" s="749">
        <f t="shared" si="806"/>
        <v>0</v>
      </c>
      <c r="AA10074" s="1071"/>
      <c r="AB10074" s="1071"/>
    </row>
    <row r="10075" spans="23:28" ht="70.5" customHeight="1">
      <c r="W10075" s="829">
        <f t="shared" si="804"/>
        <v>0</v>
      </c>
      <c r="X10075" s="828">
        <f t="shared" si="805"/>
        <v>0</v>
      </c>
      <c r="Y10075" s="1069">
        <f>[5]building!Y10066</f>
        <v>0</v>
      </c>
      <c r="Z10075" s="749">
        <f t="shared" si="806"/>
        <v>0</v>
      </c>
      <c r="AA10075" s="1071"/>
      <c r="AB10075" s="1071"/>
    </row>
    <row r="10076" spans="23:28" ht="70.5" customHeight="1">
      <c r="W10076" s="829">
        <f t="shared" si="804"/>
        <v>0</v>
      </c>
      <c r="X10076" s="828">
        <f t="shared" si="805"/>
        <v>0</v>
      </c>
      <c r="Y10076" s="1069">
        <f>[5]building!Y10067</f>
        <v>0</v>
      </c>
      <c r="Z10076" s="749">
        <f t="shared" si="806"/>
        <v>0</v>
      </c>
      <c r="AA10076" s="1071"/>
      <c r="AB10076" s="1071"/>
    </row>
    <row r="10077" spans="23:28" ht="70.5" customHeight="1">
      <c r="W10077" s="829">
        <f t="shared" si="804"/>
        <v>0</v>
      </c>
      <c r="X10077" s="828">
        <f t="shared" si="805"/>
        <v>0</v>
      </c>
      <c r="Y10077" s="1069">
        <f>[5]building!Y10068</f>
        <v>0</v>
      </c>
      <c r="Z10077" s="749">
        <f t="shared" si="806"/>
        <v>0</v>
      </c>
      <c r="AA10077" s="1071"/>
      <c r="AB10077" s="1071"/>
    </row>
    <row r="10078" spans="23:28" ht="70.5" customHeight="1">
      <c r="W10078" s="829">
        <f t="shared" ref="W10078:W10141" si="807">G10078+I10078+K10078+M10078+O10078+Q10078+S10078+U10078</f>
        <v>0</v>
      </c>
      <c r="X10078" s="828">
        <f t="shared" ref="X10078:X10141" si="808">W10078*C10078</f>
        <v>0</v>
      </c>
      <c r="Y10078" s="1069">
        <f>[5]building!Y10069</f>
        <v>0</v>
      </c>
      <c r="Z10078" s="749">
        <f t="shared" ref="Z10078:Z10141" si="809">Y10078*C10078</f>
        <v>0</v>
      </c>
      <c r="AA10078" s="1071"/>
      <c r="AB10078" s="1071"/>
    </row>
    <row r="10079" spans="23:28" ht="70.5" customHeight="1">
      <c r="W10079" s="829">
        <f t="shared" si="807"/>
        <v>0</v>
      </c>
      <c r="X10079" s="828">
        <f t="shared" si="808"/>
        <v>0</v>
      </c>
      <c r="Y10079" s="1069">
        <f>[5]building!Y10070</f>
        <v>0</v>
      </c>
      <c r="Z10079" s="749">
        <f t="shared" si="809"/>
        <v>0</v>
      </c>
      <c r="AA10079" s="1071"/>
      <c r="AB10079" s="1071"/>
    </row>
    <row r="10080" spans="23:28" ht="70.5" customHeight="1">
      <c r="W10080" s="829">
        <f t="shared" si="807"/>
        <v>0</v>
      </c>
      <c r="X10080" s="828">
        <f t="shared" si="808"/>
        <v>0</v>
      </c>
      <c r="Y10080" s="1069">
        <f>[5]building!Y10071</f>
        <v>0</v>
      </c>
      <c r="Z10080" s="749">
        <f t="shared" si="809"/>
        <v>0</v>
      </c>
      <c r="AA10080" s="1071"/>
      <c r="AB10080" s="1071"/>
    </row>
    <row r="10081" spans="23:28" ht="70.5" customHeight="1">
      <c r="W10081" s="829">
        <f t="shared" si="807"/>
        <v>0</v>
      </c>
      <c r="X10081" s="828">
        <f t="shared" si="808"/>
        <v>0</v>
      </c>
      <c r="Y10081" s="1069">
        <f>[5]building!Y10072</f>
        <v>0</v>
      </c>
      <c r="Z10081" s="749">
        <f t="shared" si="809"/>
        <v>0</v>
      </c>
      <c r="AA10081" s="1071"/>
      <c r="AB10081" s="1071"/>
    </row>
    <row r="10082" spans="23:28" ht="70.5" customHeight="1">
      <c r="W10082" s="829">
        <f t="shared" si="807"/>
        <v>0</v>
      </c>
      <c r="X10082" s="828">
        <f t="shared" si="808"/>
        <v>0</v>
      </c>
      <c r="Y10082" s="1069">
        <f>[5]building!Y10073</f>
        <v>0</v>
      </c>
      <c r="Z10082" s="749">
        <f t="shared" si="809"/>
        <v>0</v>
      </c>
      <c r="AA10082" s="1071"/>
      <c r="AB10082" s="1071"/>
    </row>
    <row r="10083" spans="23:28" ht="70.5" customHeight="1">
      <c r="W10083" s="829">
        <f t="shared" si="807"/>
        <v>0</v>
      </c>
      <c r="X10083" s="828">
        <f t="shared" si="808"/>
        <v>0</v>
      </c>
      <c r="Y10083" s="1069">
        <f>[5]building!Y10074</f>
        <v>0</v>
      </c>
      <c r="Z10083" s="749">
        <f t="shared" si="809"/>
        <v>0</v>
      </c>
      <c r="AA10083" s="1071"/>
      <c r="AB10083" s="1071"/>
    </row>
    <row r="10084" spans="23:28" ht="70.5" customHeight="1">
      <c r="W10084" s="829">
        <f t="shared" si="807"/>
        <v>0</v>
      </c>
      <c r="X10084" s="828">
        <f t="shared" si="808"/>
        <v>0</v>
      </c>
      <c r="Y10084" s="1069">
        <f>[5]building!Y10075</f>
        <v>0</v>
      </c>
      <c r="Z10084" s="749">
        <f t="shared" si="809"/>
        <v>0</v>
      </c>
      <c r="AA10084" s="1071"/>
      <c r="AB10084" s="1071"/>
    </row>
    <row r="10085" spans="23:28" ht="70.5" customHeight="1">
      <c r="W10085" s="829">
        <f t="shared" si="807"/>
        <v>0</v>
      </c>
      <c r="X10085" s="828">
        <f t="shared" si="808"/>
        <v>0</v>
      </c>
      <c r="Y10085" s="1069">
        <f>[5]building!Y10076</f>
        <v>0</v>
      </c>
      <c r="Z10085" s="749">
        <f t="shared" si="809"/>
        <v>0</v>
      </c>
      <c r="AA10085" s="1071"/>
      <c r="AB10085" s="1071"/>
    </row>
    <row r="10086" spans="23:28" ht="70.5" customHeight="1">
      <c r="W10086" s="829">
        <f t="shared" si="807"/>
        <v>0</v>
      </c>
      <c r="X10086" s="828">
        <f t="shared" si="808"/>
        <v>0</v>
      </c>
      <c r="Y10086" s="1069">
        <f>[5]building!Y10077</f>
        <v>0</v>
      </c>
      <c r="Z10086" s="749">
        <f t="shared" si="809"/>
        <v>0</v>
      </c>
      <c r="AA10086" s="1071"/>
      <c r="AB10086" s="1071"/>
    </row>
    <row r="10087" spans="23:28" ht="70.5" customHeight="1">
      <c r="W10087" s="829">
        <f t="shared" si="807"/>
        <v>0</v>
      </c>
      <c r="X10087" s="828">
        <f t="shared" si="808"/>
        <v>0</v>
      </c>
      <c r="Y10087" s="1069">
        <f>[5]building!Y10078</f>
        <v>0</v>
      </c>
      <c r="Z10087" s="749">
        <f t="shared" si="809"/>
        <v>0</v>
      </c>
      <c r="AA10087" s="1071"/>
      <c r="AB10087" s="1071"/>
    </row>
    <row r="10088" spans="23:28" ht="70.5" customHeight="1">
      <c r="W10088" s="829">
        <f t="shared" si="807"/>
        <v>0</v>
      </c>
      <c r="X10088" s="828">
        <f t="shared" si="808"/>
        <v>0</v>
      </c>
      <c r="Y10088" s="1069">
        <f>[5]building!Y10079</f>
        <v>0</v>
      </c>
      <c r="Z10088" s="749">
        <f t="shared" si="809"/>
        <v>0</v>
      </c>
      <c r="AA10088" s="1071"/>
      <c r="AB10088" s="1071"/>
    </row>
    <row r="10089" spans="23:28" ht="70.5" customHeight="1">
      <c r="W10089" s="829">
        <f t="shared" si="807"/>
        <v>0</v>
      </c>
      <c r="X10089" s="828">
        <f t="shared" si="808"/>
        <v>0</v>
      </c>
      <c r="Y10089" s="1069">
        <f>[5]building!Y10080</f>
        <v>0</v>
      </c>
      <c r="Z10089" s="749">
        <f t="shared" si="809"/>
        <v>0</v>
      </c>
      <c r="AA10089" s="1071"/>
      <c r="AB10089" s="1071"/>
    </row>
    <row r="10090" spans="23:28" ht="70.5" customHeight="1">
      <c r="W10090" s="829">
        <f t="shared" si="807"/>
        <v>0</v>
      </c>
      <c r="X10090" s="828">
        <f t="shared" si="808"/>
        <v>0</v>
      </c>
      <c r="Y10090" s="1069">
        <f>[5]building!Y10081</f>
        <v>0</v>
      </c>
      <c r="Z10090" s="749">
        <f t="shared" si="809"/>
        <v>0</v>
      </c>
      <c r="AA10090" s="1071"/>
      <c r="AB10090" s="1071"/>
    </row>
    <row r="10091" spans="23:28" ht="70.5" customHeight="1">
      <c r="W10091" s="829">
        <f t="shared" si="807"/>
        <v>0</v>
      </c>
      <c r="X10091" s="828">
        <f t="shared" si="808"/>
        <v>0</v>
      </c>
      <c r="Y10091" s="1069">
        <f>[5]building!Y10082</f>
        <v>0</v>
      </c>
      <c r="Z10091" s="749">
        <f t="shared" si="809"/>
        <v>0</v>
      </c>
      <c r="AA10091" s="1071"/>
      <c r="AB10091" s="1071"/>
    </row>
    <row r="10092" spans="23:28" ht="70.5" customHeight="1">
      <c r="W10092" s="829">
        <f t="shared" si="807"/>
        <v>0</v>
      </c>
      <c r="X10092" s="828">
        <f t="shared" si="808"/>
        <v>0</v>
      </c>
      <c r="Y10092" s="1069">
        <f>[5]building!Y10083</f>
        <v>0</v>
      </c>
      <c r="Z10092" s="749">
        <f t="shared" si="809"/>
        <v>0</v>
      </c>
      <c r="AA10092" s="1071"/>
      <c r="AB10092" s="1071"/>
    </row>
    <row r="10093" spans="23:28" ht="70.5" customHeight="1">
      <c r="W10093" s="829">
        <f t="shared" si="807"/>
        <v>0</v>
      </c>
      <c r="X10093" s="828">
        <f t="shared" si="808"/>
        <v>0</v>
      </c>
      <c r="Y10093" s="1069">
        <f>[5]building!Y10084</f>
        <v>0</v>
      </c>
      <c r="Z10093" s="749">
        <f t="shared" si="809"/>
        <v>0</v>
      </c>
      <c r="AA10093" s="1071"/>
      <c r="AB10093" s="1071"/>
    </row>
    <row r="10094" spans="23:28" ht="70.5" customHeight="1">
      <c r="W10094" s="829">
        <f t="shared" si="807"/>
        <v>0</v>
      </c>
      <c r="X10094" s="828">
        <f t="shared" si="808"/>
        <v>0</v>
      </c>
      <c r="Y10094" s="1069">
        <f>[5]building!Y10085</f>
        <v>0</v>
      </c>
      <c r="Z10094" s="749">
        <f t="shared" si="809"/>
        <v>0</v>
      </c>
      <c r="AA10094" s="1071"/>
      <c r="AB10094" s="1071"/>
    </row>
    <row r="10095" spans="23:28" ht="70.5" customHeight="1">
      <c r="W10095" s="829">
        <f t="shared" si="807"/>
        <v>0</v>
      </c>
      <c r="X10095" s="828">
        <f t="shared" si="808"/>
        <v>0</v>
      </c>
      <c r="Y10095" s="1069">
        <f>[5]building!Y10086</f>
        <v>0</v>
      </c>
      <c r="Z10095" s="749">
        <f t="shared" si="809"/>
        <v>0</v>
      </c>
      <c r="AA10095" s="1071"/>
      <c r="AB10095" s="1071"/>
    </row>
    <row r="10096" spans="23:28" ht="70.5" customHeight="1">
      <c r="W10096" s="829">
        <f t="shared" si="807"/>
        <v>0</v>
      </c>
      <c r="X10096" s="828">
        <f t="shared" si="808"/>
        <v>0</v>
      </c>
      <c r="Y10096" s="1069">
        <f>[5]building!Y10087</f>
        <v>0</v>
      </c>
      <c r="Z10096" s="749">
        <f t="shared" si="809"/>
        <v>0</v>
      </c>
      <c r="AA10096" s="1071"/>
      <c r="AB10096" s="1071"/>
    </row>
    <row r="10097" spans="23:28" ht="70.5" customHeight="1">
      <c r="W10097" s="829">
        <f t="shared" si="807"/>
        <v>0</v>
      </c>
      <c r="X10097" s="828">
        <f t="shared" si="808"/>
        <v>0</v>
      </c>
      <c r="Y10097" s="1069">
        <f>[5]building!Y10088</f>
        <v>0</v>
      </c>
      <c r="Z10097" s="749">
        <f t="shared" si="809"/>
        <v>0</v>
      </c>
      <c r="AA10097" s="1071"/>
      <c r="AB10097" s="1071"/>
    </row>
    <row r="10098" spans="23:28" ht="70.5" customHeight="1">
      <c r="W10098" s="829">
        <f t="shared" si="807"/>
        <v>0</v>
      </c>
      <c r="X10098" s="828">
        <f t="shared" si="808"/>
        <v>0</v>
      </c>
      <c r="Y10098" s="1069">
        <f>[5]building!Y10089</f>
        <v>0</v>
      </c>
      <c r="Z10098" s="749">
        <f t="shared" si="809"/>
        <v>0</v>
      </c>
      <c r="AA10098" s="1071"/>
      <c r="AB10098" s="1071"/>
    </row>
    <row r="10099" spans="23:28" ht="70.5" customHeight="1">
      <c r="W10099" s="829">
        <f t="shared" si="807"/>
        <v>0</v>
      </c>
      <c r="X10099" s="828">
        <f t="shared" si="808"/>
        <v>0</v>
      </c>
      <c r="Y10099" s="1069">
        <f>[5]building!Y10090</f>
        <v>0</v>
      </c>
      <c r="Z10099" s="749">
        <f t="shared" si="809"/>
        <v>0</v>
      </c>
      <c r="AA10099" s="1071"/>
      <c r="AB10099" s="1071"/>
    </row>
    <row r="10100" spans="23:28" ht="70.5" customHeight="1">
      <c r="W10100" s="829">
        <f t="shared" si="807"/>
        <v>0</v>
      </c>
      <c r="X10100" s="828">
        <f t="shared" si="808"/>
        <v>0</v>
      </c>
      <c r="Y10100" s="1069">
        <f>[5]building!Y10091</f>
        <v>0</v>
      </c>
      <c r="Z10100" s="749">
        <f t="shared" si="809"/>
        <v>0</v>
      </c>
      <c r="AA10100" s="1071"/>
      <c r="AB10100" s="1071"/>
    </row>
    <row r="10101" spans="23:28" ht="70.5" customHeight="1">
      <c r="W10101" s="829">
        <f t="shared" si="807"/>
        <v>0</v>
      </c>
      <c r="X10101" s="828">
        <f t="shared" si="808"/>
        <v>0</v>
      </c>
      <c r="Y10101" s="1069">
        <f>[5]building!Y10092</f>
        <v>0</v>
      </c>
      <c r="Z10101" s="749">
        <f t="shared" si="809"/>
        <v>0</v>
      </c>
      <c r="AA10101" s="1071"/>
      <c r="AB10101" s="1071"/>
    </row>
    <row r="10102" spans="23:28" ht="70.5" customHeight="1">
      <c r="W10102" s="829">
        <f t="shared" si="807"/>
        <v>0</v>
      </c>
      <c r="X10102" s="828">
        <f t="shared" si="808"/>
        <v>0</v>
      </c>
      <c r="Y10102" s="1069">
        <f>[5]building!Y10093</f>
        <v>0</v>
      </c>
      <c r="Z10102" s="749">
        <f t="shared" si="809"/>
        <v>0</v>
      </c>
      <c r="AA10102" s="1071"/>
      <c r="AB10102" s="1071"/>
    </row>
    <row r="10103" spans="23:28" ht="70.5" customHeight="1">
      <c r="W10103" s="829">
        <f t="shared" si="807"/>
        <v>0</v>
      </c>
      <c r="X10103" s="828">
        <f t="shared" si="808"/>
        <v>0</v>
      </c>
      <c r="Y10103" s="1069">
        <f>[5]building!Y10094</f>
        <v>0</v>
      </c>
      <c r="Z10103" s="749">
        <f t="shared" si="809"/>
        <v>0</v>
      </c>
      <c r="AA10103" s="1071"/>
      <c r="AB10103" s="1071"/>
    </row>
    <row r="10104" spans="23:28" ht="70.5" customHeight="1">
      <c r="W10104" s="829">
        <f t="shared" si="807"/>
        <v>0</v>
      </c>
      <c r="X10104" s="828">
        <f t="shared" si="808"/>
        <v>0</v>
      </c>
      <c r="Y10104" s="1069">
        <f>[5]building!Y10095</f>
        <v>0</v>
      </c>
      <c r="Z10104" s="749">
        <f t="shared" si="809"/>
        <v>0</v>
      </c>
      <c r="AA10104" s="1071"/>
      <c r="AB10104" s="1071"/>
    </row>
    <row r="10105" spans="23:28" ht="70.5" customHeight="1">
      <c r="W10105" s="829">
        <f t="shared" si="807"/>
        <v>0</v>
      </c>
      <c r="X10105" s="828">
        <f t="shared" si="808"/>
        <v>0</v>
      </c>
      <c r="Y10105" s="1069">
        <f>[5]building!Y10096</f>
        <v>0</v>
      </c>
      <c r="Z10105" s="749">
        <f t="shared" si="809"/>
        <v>0</v>
      </c>
      <c r="AA10105" s="1071"/>
      <c r="AB10105" s="1071"/>
    </row>
    <row r="10106" spans="23:28" ht="70.5" customHeight="1">
      <c r="W10106" s="829">
        <f t="shared" si="807"/>
        <v>0</v>
      </c>
      <c r="X10106" s="828">
        <f t="shared" si="808"/>
        <v>0</v>
      </c>
      <c r="Y10106" s="1069">
        <f>[5]building!Y10097</f>
        <v>0</v>
      </c>
      <c r="Z10106" s="749">
        <f t="shared" si="809"/>
        <v>0</v>
      </c>
      <c r="AA10106" s="1071"/>
      <c r="AB10106" s="1071"/>
    </row>
    <row r="10107" spans="23:28" ht="70.5" customHeight="1">
      <c r="W10107" s="829">
        <f t="shared" si="807"/>
        <v>0</v>
      </c>
      <c r="X10107" s="828">
        <f t="shared" si="808"/>
        <v>0</v>
      </c>
      <c r="Y10107" s="1069">
        <f>[5]building!Y10098</f>
        <v>0</v>
      </c>
      <c r="Z10107" s="749">
        <f t="shared" si="809"/>
        <v>0</v>
      </c>
      <c r="AA10107" s="1071"/>
      <c r="AB10107" s="1071"/>
    </row>
    <row r="10108" spans="23:28" ht="70.5" customHeight="1">
      <c r="W10108" s="829">
        <f t="shared" si="807"/>
        <v>0</v>
      </c>
      <c r="X10108" s="828">
        <f t="shared" si="808"/>
        <v>0</v>
      </c>
      <c r="Y10108" s="1069">
        <f>[5]building!Y10099</f>
        <v>0</v>
      </c>
      <c r="Z10108" s="749">
        <f t="shared" si="809"/>
        <v>0</v>
      </c>
      <c r="AA10108" s="1071"/>
      <c r="AB10108" s="1071"/>
    </row>
    <row r="10109" spans="23:28" ht="70.5" customHeight="1">
      <c r="W10109" s="829">
        <f t="shared" si="807"/>
        <v>0</v>
      </c>
      <c r="X10109" s="828">
        <f t="shared" si="808"/>
        <v>0</v>
      </c>
      <c r="Y10109" s="1069">
        <f>[5]building!Y10100</f>
        <v>0</v>
      </c>
      <c r="Z10109" s="749">
        <f t="shared" si="809"/>
        <v>0</v>
      </c>
      <c r="AA10109" s="1071"/>
      <c r="AB10109" s="1071"/>
    </row>
    <row r="10110" spans="23:28" ht="70.5" customHeight="1">
      <c r="W10110" s="829">
        <f t="shared" si="807"/>
        <v>0</v>
      </c>
      <c r="X10110" s="828">
        <f t="shared" si="808"/>
        <v>0</v>
      </c>
      <c r="Y10110" s="1069">
        <f>[5]building!Y10101</f>
        <v>0</v>
      </c>
      <c r="Z10110" s="749">
        <f t="shared" si="809"/>
        <v>0</v>
      </c>
      <c r="AA10110" s="1071"/>
      <c r="AB10110" s="1071"/>
    </row>
    <row r="10111" spans="23:28" ht="70.5" customHeight="1">
      <c r="W10111" s="829">
        <f t="shared" si="807"/>
        <v>0</v>
      </c>
      <c r="X10111" s="828">
        <f t="shared" si="808"/>
        <v>0</v>
      </c>
      <c r="Y10111" s="1069">
        <f>[5]building!Y10102</f>
        <v>0</v>
      </c>
      <c r="Z10111" s="749">
        <f t="shared" si="809"/>
        <v>0</v>
      </c>
      <c r="AA10111" s="1071"/>
      <c r="AB10111" s="1071"/>
    </row>
    <row r="10112" spans="23:28" ht="70.5" customHeight="1">
      <c r="W10112" s="829">
        <f t="shared" si="807"/>
        <v>0</v>
      </c>
      <c r="X10112" s="828">
        <f t="shared" si="808"/>
        <v>0</v>
      </c>
      <c r="Y10112" s="1069">
        <f>[5]building!Y10103</f>
        <v>0</v>
      </c>
      <c r="Z10112" s="749">
        <f t="shared" si="809"/>
        <v>0</v>
      </c>
      <c r="AA10112" s="1071"/>
      <c r="AB10112" s="1071"/>
    </row>
    <row r="10113" spans="23:28" ht="70.5" customHeight="1">
      <c r="W10113" s="829">
        <f t="shared" si="807"/>
        <v>0</v>
      </c>
      <c r="X10113" s="828">
        <f t="shared" si="808"/>
        <v>0</v>
      </c>
      <c r="Y10113" s="1069">
        <f>[5]building!Y10104</f>
        <v>0</v>
      </c>
      <c r="Z10113" s="749">
        <f t="shared" si="809"/>
        <v>0</v>
      </c>
      <c r="AA10113" s="1071"/>
      <c r="AB10113" s="1071"/>
    </row>
    <row r="10114" spans="23:28" ht="70.5" customHeight="1">
      <c r="W10114" s="829">
        <f t="shared" si="807"/>
        <v>0</v>
      </c>
      <c r="X10114" s="828">
        <f t="shared" si="808"/>
        <v>0</v>
      </c>
      <c r="Y10114" s="1069">
        <f>[5]building!Y10105</f>
        <v>0</v>
      </c>
      <c r="Z10114" s="749">
        <f t="shared" si="809"/>
        <v>0</v>
      </c>
      <c r="AA10114" s="1071"/>
      <c r="AB10114" s="1071"/>
    </row>
    <row r="10115" spans="23:28" ht="70.5" customHeight="1">
      <c r="W10115" s="829">
        <f t="shared" si="807"/>
        <v>0</v>
      </c>
      <c r="X10115" s="828">
        <f t="shared" si="808"/>
        <v>0</v>
      </c>
      <c r="Y10115" s="1069">
        <f>[5]building!Y10106</f>
        <v>0</v>
      </c>
      <c r="Z10115" s="749">
        <f t="shared" si="809"/>
        <v>0</v>
      </c>
      <c r="AA10115" s="1071"/>
      <c r="AB10115" s="1071"/>
    </row>
    <row r="10116" spans="23:28" ht="70.5" customHeight="1">
      <c r="W10116" s="829">
        <f t="shared" si="807"/>
        <v>0</v>
      </c>
      <c r="X10116" s="828">
        <f t="shared" si="808"/>
        <v>0</v>
      </c>
      <c r="Y10116" s="1069">
        <f>[5]building!Y10107</f>
        <v>0</v>
      </c>
      <c r="Z10116" s="749">
        <f t="shared" si="809"/>
        <v>0</v>
      </c>
      <c r="AA10116" s="1071"/>
      <c r="AB10116" s="1071"/>
    </row>
    <row r="10117" spans="23:28" ht="70.5" customHeight="1">
      <c r="W10117" s="829">
        <f t="shared" si="807"/>
        <v>0</v>
      </c>
      <c r="X10117" s="828">
        <f t="shared" si="808"/>
        <v>0</v>
      </c>
      <c r="Y10117" s="1069">
        <f>[5]building!Y10108</f>
        <v>0</v>
      </c>
      <c r="Z10117" s="749">
        <f t="shared" si="809"/>
        <v>0</v>
      </c>
      <c r="AA10117" s="1071"/>
      <c r="AB10117" s="1071"/>
    </row>
    <row r="10118" spans="23:28" ht="70.5" customHeight="1">
      <c r="W10118" s="829">
        <f t="shared" si="807"/>
        <v>0</v>
      </c>
      <c r="X10118" s="828">
        <f t="shared" si="808"/>
        <v>0</v>
      </c>
      <c r="Y10118" s="1069">
        <f>[5]building!Y10109</f>
        <v>0</v>
      </c>
      <c r="Z10118" s="749">
        <f t="shared" si="809"/>
        <v>0</v>
      </c>
      <c r="AA10118" s="1071"/>
      <c r="AB10118" s="1071"/>
    </row>
    <row r="10119" spans="23:28" ht="70.5" customHeight="1">
      <c r="W10119" s="829">
        <f t="shared" si="807"/>
        <v>0</v>
      </c>
      <c r="X10119" s="828">
        <f t="shared" si="808"/>
        <v>0</v>
      </c>
      <c r="Y10119" s="1069">
        <f>[5]building!Y10110</f>
        <v>0</v>
      </c>
      <c r="Z10119" s="749">
        <f t="shared" si="809"/>
        <v>0</v>
      </c>
      <c r="AA10119" s="1071"/>
      <c r="AB10119" s="1071"/>
    </row>
    <row r="10120" spans="23:28" ht="70.5" customHeight="1">
      <c r="W10120" s="829">
        <f t="shared" si="807"/>
        <v>0</v>
      </c>
      <c r="X10120" s="828">
        <f t="shared" si="808"/>
        <v>0</v>
      </c>
      <c r="Y10120" s="1069">
        <f>[5]building!Y10111</f>
        <v>0</v>
      </c>
      <c r="Z10120" s="749">
        <f t="shared" si="809"/>
        <v>0</v>
      </c>
      <c r="AA10120" s="1071"/>
      <c r="AB10120" s="1071"/>
    </row>
    <row r="10121" spans="23:28" ht="70.5" customHeight="1">
      <c r="W10121" s="829">
        <f t="shared" si="807"/>
        <v>0</v>
      </c>
      <c r="X10121" s="828">
        <f t="shared" si="808"/>
        <v>0</v>
      </c>
      <c r="Y10121" s="1069">
        <f>[5]building!Y10112</f>
        <v>0</v>
      </c>
      <c r="Z10121" s="749">
        <f t="shared" si="809"/>
        <v>0</v>
      </c>
      <c r="AA10121" s="1071"/>
      <c r="AB10121" s="1071"/>
    </row>
    <row r="10122" spans="23:28" ht="70.5" customHeight="1">
      <c r="W10122" s="829">
        <f t="shared" si="807"/>
        <v>0</v>
      </c>
      <c r="X10122" s="828">
        <f t="shared" si="808"/>
        <v>0</v>
      </c>
      <c r="Y10122" s="1069">
        <f>[5]building!Y10113</f>
        <v>0</v>
      </c>
      <c r="Z10122" s="749">
        <f t="shared" si="809"/>
        <v>0</v>
      </c>
      <c r="AA10122" s="1071"/>
      <c r="AB10122" s="1071"/>
    </row>
    <row r="10123" spans="23:28" ht="70.5" customHeight="1">
      <c r="W10123" s="829">
        <f t="shared" si="807"/>
        <v>0</v>
      </c>
      <c r="X10123" s="828">
        <f t="shared" si="808"/>
        <v>0</v>
      </c>
      <c r="Y10123" s="1069">
        <f>[5]building!Y10114</f>
        <v>0</v>
      </c>
      <c r="Z10123" s="749">
        <f t="shared" si="809"/>
        <v>0</v>
      </c>
      <c r="AA10123" s="1071"/>
      <c r="AB10123" s="1071"/>
    </row>
    <row r="10124" spans="23:28" ht="70.5" customHeight="1">
      <c r="W10124" s="829">
        <f t="shared" si="807"/>
        <v>0</v>
      </c>
      <c r="X10124" s="828">
        <f t="shared" si="808"/>
        <v>0</v>
      </c>
      <c r="Y10124" s="1069">
        <f>[5]building!Y10115</f>
        <v>0</v>
      </c>
      <c r="Z10124" s="749">
        <f t="shared" si="809"/>
        <v>0</v>
      </c>
      <c r="AA10124" s="1071"/>
      <c r="AB10124" s="1071"/>
    </row>
    <row r="10125" spans="23:28" ht="70.5" customHeight="1">
      <c r="W10125" s="829">
        <f t="shared" si="807"/>
        <v>0</v>
      </c>
      <c r="X10125" s="828">
        <f t="shared" si="808"/>
        <v>0</v>
      </c>
      <c r="Y10125" s="1069">
        <f>[5]building!Y10116</f>
        <v>0</v>
      </c>
      <c r="Z10125" s="749">
        <f t="shared" si="809"/>
        <v>0</v>
      </c>
      <c r="AA10125" s="1071"/>
      <c r="AB10125" s="1071"/>
    </row>
    <row r="10126" spans="23:28" ht="70.5" customHeight="1">
      <c r="W10126" s="829">
        <f t="shared" si="807"/>
        <v>0</v>
      </c>
      <c r="X10126" s="828">
        <f t="shared" si="808"/>
        <v>0</v>
      </c>
      <c r="Y10126" s="1069">
        <f>[5]building!Y10117</f>
        <v>0</v>
      </c>
      <c r="Z10126" s="749">
        <f t="shared" si="809"/>
        <v>0</v>
      </c>
      <c r="AA10126" s="1071"/>
      <c r="AB10126" s="1071"/>
    </row>
    <row r="10127" spans="23:28" ht="70.5" customHeight="1">
      <c r="W10127" s="829">
        <f t="shared" si="807"/>
        <v>0</v>
      </c>
      <c r="X10127" s="828">
        <f t="shared" si="808"/>
        <v>0</v>
      </c>
      <c r="Y10127" s="1069">
        <f>[5]building!Y10118</f>
        <v>0</v>
      </c>
      <c r="Z10127" s="749">
        <f t="shared" si="809"/>
        <v>0</v>
      </c>
      <c r="AA10127" s="1071"/>
      <c r="AB10127" s="1071"/>
    </row>
    <row r="10128" spans="23:28" ht="70.5" customHeight="1">
      <c r="W10128" s="829">
        <f t="shared" si="807"/>
        <v>0</v>
      </c>
      <c r="X10128" s="828">
        <f t="shared" si="808"/>
        <v>0</v>
      </c>
      <c r="Y10128" s="1069">
        <f>[5]building!Y10119</f>
        <v>0</v>
      </c>
      <c r="Z10128" s="749">
        <f t="shared" si="809"/>
        <v>0</v>
      </c>
      <c r="AA10128" s="1071"/>
      <c r="AB10128" s="1071"/>
    </row>
    <row r="10129" spans="23:28" ht="70.5" customHeight="1">
      <c r="W10129" s="829">
        <f t="shared" si="807"/>
        <v>0</v>
      </c>
      <c r="X10129" s="828">
        <f t="shared" si="808"/>
        <v>0</v>
      </c>
      <c r="Y10129" s="1069">
        <f>[5]building!Y10120</f>
        <v>0</v>
      </c>
      <c r="Z10129" s="749">
        <f t="shared" si="809"/>
        <v>0</v>
      </c>
      <c r="AA10129" s="1071"/>
      <c r="AB10129" s="1071"/>
    </row>
    <row r="10130" spans="23:28" ht="70.5" customHeight="1">
      <c r="W10130" s="829">
        <f t="shared" si="807"/>
        <v>0</v>
      </c>
      <c r="X10130" s="828">
        <f t="shared" si="808"/>
        <v>0</v>
      </c>
      <c r="Y10130" s="1069">
        <f>[5]building!Y10121</f>
        <v>0</v>
      </c>
      <c r="Z10130" s="749">
        <f t="shared" si="809"/>
        <v>0</v>
      </c>
      <c r="AA10130" s="1071"/>
      <c r="AB10130" s="1071"/>
    </row>
    <row r="10131" spans="23:28" ht="70.5" customHeight="1">
      <c r="W10131" s="829">
        <f t="shared" si="807"/>
        <v>0</v>
      </c>
      <c r="X10131" s="828">
        <f t="shared" si="808"/>
        <v>0</v>
      </c>
      <c r="Y10131" s="1069">
        <f>[5]building!Y10122</f>
        <v>0</v>
      </c>
      <c r="Z10131" s="749">
        <f t="shared" si="809"/>
        <v>0</v>
      </c>
      <c r="AA10131" s="1071"/>
      <c r="AB10131" s="1071"/>
    </row>
    <row r="10132" spans="23:28" ht="70.5" customHeight="1">
      <c r="W10132" s="829">
        <f t="shared" si="807"/>
        <v>0</v>
      </c>
      <c r="X10132" s="828">
        <f t="shared" si="808"/>
        <v>0</v>
      </c>
      <c r="Y10132" s="1069">
        <f>[5]building!Y10123</f>
        <v>0</v>
      </c>
      <c r="Z10132" s="749">
        <f t="shared" si="809"/>
        <v>0</v>
      </c>
      <c r="AA10132" s="1071"/>
      <c r="AB10132" s="1071"/>
    </row>
    <row r="10133" spans="23:28" ht="70.5" customHeight="1">
      <c r="W10133" s="829">
        <f t="shared" si="807"/>
        <v>0</v>
      </c>
      <c r="X10133" s="828">
        <f t="shared" si="808"/>
        <v>0</v>
      </c>
      <c r="Y10133" s="1069">
        <f>[5]building!Y10124</f>
        <v>0</v>
      </c>
      <c r="Z10133" s="749">
        <f t="shared" si="809"/>
        <v>0</v>
      </c>
      <c r="AA10133" s="1071"/>
      <c r="AB10133" s="1071"/>
    </row>
    <row r="10134" spans="23:28" ht="70.5" customHeight="1">
      <c r="W10134" s="829">
        <f t="shared" si="807"/>
        <v>0</v>
      </c>
      <c r="X10134" s="828">
        <f t="shared" si="808"/>
        <v>0</v>
      </c>
      <c r="Y10134" s="1069">
        <f>[5]building!Y10125</f>
        <v>0</v>
      </c>
      <c r="Z10134" s="749">
        <f t="shared" si="809"/>
        <v>0</v>
      </c>
      <c r="AA10134" s="1071"/>
      <c r="AB10134" s="1071"/>
    </row>
    <row r="10135" spans="23:28" ht="70.5" customHeight="1">
      <c r="W10135" s="829">
        <f t="shared" si="807"/>
        <v>0</v>
      </c>
      <c r="X10135" s="828">
        <f t="shared" si="808"/>
        <v>0</v>
      </c>
      <c r="Y10135" s="1069">
        <f>[5]building!Y10126</f>
        <v>0</v>
      </c>
      <c r="Z10135" s="749">
        <f t="shared" si="809"/>
        <v>0</v>
      </c>
      <c r="AA10135" s="1071"/>
      <c r="AB10135" s="1071"/>
    </row>
    <row r="10136" spans="23:28" ht="70.5" customHeight="1">
      <c r="W10136" s="829">
        <f t="shared" si="807"/>
        <v>0</v>
      </c>
      <c r="X10136" s="828">
        <f t="shared" si="808"/>
        <v>0</v>
      </c>
      <c r="Y10136" s="1069">
        <f>[5]building!Y10127</f>
        <v>0</v>
      </c>
      <c r="Z10136" s="749">
        <f t="shared" si="809"/>
        <v>0</v>
      </c>
      <c r="AA10136" s="1071"/>
      <c r="AB10136" s="1071"/>
    </row>
    <row r="10137" spans="23:28" ht="70.5" customHeight="1">
      <c r="W10137" s="829">
        <f t="shared" si="807"/>
        <v>0</v>
      </c>
      <c r="X10137" s="828">
        <f t="shared" si="808"/>
        <v>0</v>
      </c>
      <c r="Y10137" s="1069">
        <f>[5]building!Y10128</f>
        <v>0</v>
      </c>
      <c r="Z10137" s="749">
        <f t="shared" si="809"/>
        <v>0</v>
      </c>
      <c r="AA10137" s="1071"/>
      <c r="AB10137" s="1071"/>
    </row>
    <row r="10138" spans="23:28" ht="70.5" customHeight="1">
      <c r="W10138" s="829">
        <f t="shared" si="807"/>
        <v>0</v>
      </c>
      <c r="X10138" s="828">
        <f t="shared" si="808"/>
        <v>0</v>
      </c>
      <c r="Y10138" s="1069">
        <f>[5]building!Y10129</f>
        <v>0</v>
      </c>
      <c r="Z10138" s="749">
        <f t="shared" si="809"/>
        <v>0</v>
      </c>
      <c r="AA10138" s="1071"/>
      <c r="AB10138" s="1071"/>
    </row>
    <row r="10139" spans="23:28" ht="70.5" customHeight="1">
      <c r="W10139" s="829">
        <f t="shared" si="807"/>
        <v>0</v>
      </c>
      <c r="X10139" s="828">
        <f t="shared" si="808"/>
        <v>0</v>
      </c>
      <c r="Y10139" s="1069">
        <f>[5]building!Y10130</f>
        <v>0</v>
      </c>
      <c r="Z10139" s="749">
        <f t="shared" si="809"/>
        <v>0</v>
      </c>
      <c r="AA10139" s="1071"/>
      <c r="AB10139" s="1071"/>
    </row>
    <row r="10140" spans="23:28" ht="70.5" customHeight="1">
      <c r="W10140" s="829">
        <f t="shared" si="807"/>
        <v>0</v>
      </c>
      <c r="X10140" s="828">
        <f t="shared" si="808"/>
        <v>0</v>
      </c>
      <c r="Y10140" s="1069">
        <f>[5]building!Y10131</f>
        <v>0</v>
      </c>
      <c r="Z10140" s="749">
        <f t="shared" si="809"/>
        <v>0</v>
      </c>
      <c r="AA10140" s="1071"/>
      <c r="AB10140" s="1071"/>
    </row>
    <row r="10141" spans="23:28" ht="70.5" customHeight="1">
      <c r="W10141" s="829">
        <f t="shared" si="807"/>
        <v>0</v>
      </c>
      <c r="X10141" s="828">
        <f t="shared" si="808"/>
        <v>0</v>
      </c>
      <c r="Y10141" s="1069">
        <f>[5]building!Y10132</f>
        <v>0</v>
      </c>
      <c r="Z10141" s="749">
        <f t="shared" si="809"/>
        <v>0</v>
      </c>
      <c r="AA10141" s="1071"/>
      <c r="AB10141" s="1071"/>
    </row>
    <row r="10142" spans="23:28" ht="70.5" customHeight="1">
      <c r="W10142" s="829">
        <f t="shared" ref="W10142:W10205" si="810">G10142+I10142+K10142+M10142+O10142+Q10142+S10142+U10142</f>
        <v>0</v>
      </c>
      <c r="X10142" s="828">
        <f t="shared" ref="X10142:X10205" si="811">W10142*C10142</f>
        <v>0</v>
      </c>
      <c r="Y10142" s="1069">
        <f>[5]building!Y10133</f>
        <v>0</v>
      </c>
      <c r="Z10142" s="749">
        <f t="shared" ref="Z10142:Z10205" si="812">Y10142*C10142</f>
        <v>0</v>
      </c>
      <c r="AA10142" s="1071"/>
      <c r="AB10142" s="1071"/>
    </row>
    <row r="10143" spans="23:28" ht="70.5" customHeight="1">
      <c r="W10143" s="829">
        <f t="shared" si="810"/>
        <v>0</v>
      </c>
      <c r="X10143" s="828">
        <f t="shared" si="811"/>
        <v>0</v>
      </c>
      <c r="Y10143" s="1069">
        <f>[5]building!Y10134</f>
        <v>0</v>
      </c>
      <c r="Z10143" s="749">
        <f t="shared" si="812"/>
        <v>0</v>
      </c>
      <c r="AA10143" s="1071"/>
      <c r="AB10143" s="1071"/>
    </row>
    <row r="10144" spans="23:28" ht="70.5" customHeight="1">
      <c r="W10144" s="829">
        <f t="shared" si="810"/>
        <v>0</v>
      </c>
      <c r="X10144" s="828">
        <f t="shared" si="811"/>
        <v>0</v>
      </c>
      <c r="Y10144" s="1069">
        <f>[5]building!Y10135</f>
        <v>0</v>
      </c>
      <c r="Z10144" s="749">
        <f t="shared" si="812"/>
        <v>0</v>
      </c>
      <c r="AA10144" s="1071"/>
      <c r="AB10144" s="1071"/>
    </row>
    <row r="10145" spans="23:28" ht="70.5" customHeight="1">
      <c r="W10145" s="829">
        <f t="shared" si="810"/>
        <v>0</v>
      </c>
      <c r="X10145" s="828">
        <f t="shared" si="811"/>
        <v>0</v>
      </c>
      <c r="Y10145" s="1069">
        <f>[5]building!Y10136</f>
        <v>0</v>
      </c>
      <c r="Z10145" s="749">
        <f t="shared" si="812"/>
        <v>0</v>
      </c>
      <c r="AA10145" s="1071"/>
      <c r="AB10145" s="1071"/>
    </row>
    <row r="10146" spans="23:28" ht="70.5" customHeight="1">
      <c r="W10146" s="829">
        <f t="shared" si="810"/>
        <v>0</v>
      </c>
      <c r="X10146" s="828">
        <f t="shared" si="811"/>
        <v>0</v>
      </c>
      <c r="Y10146" s="1069">
        <f>[5]building!Y10137</f>
        <v>0</v>
      </c>
      <c r="Z10146" s="749">
        <f t="shared" si="812"/>
        <v>0</v>
      </c>
      <c r="AA10146" s="1071"/>
      <c r="AB10146" s="1071"/>
    </row>
    <row r="10147" spans="23:28" ht="70.5" customHeight="1">
      <c r="W10147" s="829">
        <f t="shared" si="810"/>
        <v>0</v>
      </c>
      <c r="X10147" s="828">
        <f t="shared" si="811"/>
        <v>0</v>
      </c>
      <c r="Y10147" s="1069">
        <f>[5]building!Y10138</f>
        <v>0</v>
      </c>
      <c r="Z10147" s="749">
        <f t="shared" si="812"/>
        <v>0</v>
      </c>
      <c r="AA10147" s="1071"/>
      <c r="AB10147" s="1071"/>
    </row>
    <row r="10148" spans="23:28" ht="70.5" customHeight="1">
      <c r="W10148" s="829">
        <f t="shared" si="810"/>
        <v>0</v>
      </c>
      <c r="X10148" s="828">
        <f t="shared" si="811"/>
        <v>0</v>
      </c>
      <c r="Y10148" s="1069">
        <f>[5]building!Y10139</f>
        <v>0</v>
      </c>
      <c r="Z10148" s="749">
        <f t="shared" si="812"/>
        <v>0</v>
      </c>
      <c r="AA10148" s="1071"/>
      <c r="AB10148" s="1071"/>
    </row>
    <row r="10149" spans="23:28" ht="70.5" customHeight="1">
      <c r="W10149" s="829">
        <f t="shared" si="810"/>
        <v>0</v>
      </c>
      <c r="X10149" s="828">
        <f t="shared" si="811"/>
        <v>0</v>
      </c>
      <c r="Y10149" s="1069">
        <f>[5]building!Y10140</f>
        <v>0</v>
      </c>
      <c r="Z10149" s="749">
        <f t="shared" si="812"/>
        <v>0</v>
      </c>
      <c r="AA10149" s="1071"/>
      <c r="AB10149" s="1071"/>
    </row>
    <row r="10150" spans="23:28" ht="70.5" customHeight="1">
      <c r="W10150" s="829">
        <f t="shared" si="810"/>
        <v>0</v>
      </c>
      <c r="X10150" s="828">
        <f t="shared" si="811"/>
        <v>0</v>
      </c>
      <c r="Y10150" s="1069">
        <f>[5]building!Y10141</f>
        <v>0</v>
      </c>
      <c r="Z10150" s="749">
        <f t="shared" si="812"/>
        <v>0</v>
      </c>
      <c r="AA10150" s="1071"/>
      <c r="AB10150" s="1071"/>
    </row>
    <row r="10151" spans="23:28" ht="70.5" customHeight="1">
      <c r="W10151" s="829">
        <f t="shared" si="810"/>
        <v>0</v>
      </c>
      <c r="X10151" s="828">
        <f t="shared" si="811"/>
        <v>0</v>
      </c>
      <c r="Y10151" s="1069">
        <f>[5]building!Y10142</f>
        <v>0</v>
      </c>
      <c r="Z10151" s="749">
        <f t="shared" si="812"/>
        <v>0</v>
      </c>
      <c r="AA10151" s="1071"/>
      <c r="AB10151" s="1071"/>
    </row>
    <row r="10152" spans="23:28" ht="70.5" customHeight="1">
      <c r="W10152" s="829">
        <f t="shared" si="810"/>
        <v>0</v>
      </c>
      <c r="X10152" s="828">
        <f t="shared" si="811"/>
        <v>0</v>
      </c>
      <c r="Y10152" s="1069">
        <f>[5]building!Y10143</f>
        <v>0</v>
      </c>
      <c r="Z10152" s="749">
        <f t="shared" si="812"/>
        <v>0</v>
      </c>
      <c r="AA10152" s="1071"/>
      <c r="AB10152" s="1071"/>
    </row>
    <row r="10153" spans="23:28" ht="70.5" customHeight="1">
      <c r="W10153" s="829">
        <f t="shared" si="810"/>
        <v>0</v>
      </c>
      <c r="X10153" s="828">
        <f t="shared" si="811"/>
        <v>0</v>
      </c>
      <c r="Y10153" s="1069">
        <f>[5]building!Y10144</f>
        <v>0</v>
      </c>
      <c r="Z10153" s="749">
        <f t="shared" si="812"/>
        <v>0</v>
      </c>
      <c r="AA10153" s="1071"/>
      <c r="AB10153" s="1071"/>
    </row>
    <row r="10154" spans="23:28" ht="70.5" customHeight="1">
      <c r="W10154" s="829">
        <f t="shared" si="810"/>
        <v>0</v>
      </c>
      <c r="X10154" s="828">
        <f t="shared" si="811"/>
        <v>0</v>
      </c>
      <c r="Y10154" s="1069">
        <f>[5]building!Y10145</f>
        <v>0</v>
      </c>
      <c r="Z10154" s="749">
        <f t="shared" si="812"/>
        <v>0</v>
      </c>
      <c r="AA10154" s="1071"/>
      <c r="AB10154" s="1071"/>
    </row>
    <row r="10155" spans="23:28" ht="70.5" customHeight="1">
      <c r="W10155" s="829">
        <f t="shared" si="810"/>
        <v>0</v>
      </c>
      <c r="X10155" s="828">
        <f t="shared" si="811"/>
        <v>0</v>
      </c>
      <c r="Y10155" s="1069">
        <f>[5]building!Y10146</f>
        <v>0</v>
      </c>
      <c r="Z10155" s="749">
        <f t="shared" si="812"/>
        <v>0</v>
      </c>
      <c r="AA10155" s="1071"/>
      <c r="AB10155" s="1071"/>
    </row>
    <row r="10156" spans="23:28" ht="70.5" customHeight="1">
      <c r="W10156" s="829">
        <f t="shared" si="810"/>
        <v>0</v>
      </c>
      <c r="X10156" s="828">
        <f t="shared" si="811"/>
        <v>0</v>
      </c>
      <c r="Y10156" s="1069">
        <f>[5]building!Y10147</f>
        <v>0</v>
      </c>
      <c r="Z10156" s="749">
        <f t="shared" si="812"/>
        <v>0</v>
      </c>
      <c r="AA10156" s="1071"/>
      <c r="AB10156" s="1071"/>
    </row>
    <row r="10157" spans="23:28" ht="70.5" customHeight="1">
      <c r="W10157" s="829">
        <f t="shared" si="810"/>
        <v>0</v>
      </c>
      <c r="X10157" s="828">
        <f t="shared" si="811"/>
        <v>0</v>
      </c>
      <c r="Y10157" s="1069">
        <f>[5]building!Y10148</f>
        <v>0</v>
      </c>
      <c r="Z10157" s="749">
        <f t="shared" si="812"/>
        <v>0</v>
      </c>
      <c r="AA10157" s="1071"/>
      <c r="AB10157" s="1071"/>
    </row>
    <row r="10158" spans="23:28" ht="70.5" customHeight="1">
      <c r="W10158" s="829">
        <f t="shared" si="810"/>
        <v>0</v>
      </c>
      <c r="X10158" s="828">
        <f t="shared" si="811"/>
        <v>0</v>
      </c>
      <c r="Y10158" s="1069">
        <f>[5]building!Y10149</f>
        <v>0</v>
      </c>
      <c r="Z10158" s="749">
        <f t="shared" si="812"/>
        <v>0</v>
      </c>
      <c r="AA10158" s="1071"/>
      <c r="AB10158" s="1071"/>
    </row>
    <row r="10159" spans="23:28" ht="70.5" customHeight="1">
      <c r="W10159" s="829">
        <f t="shared" si="810"/>
        <v>0</v>
      </c>
      <c r="X10159" s="828">
        <f t="shared" si="811"/>
        <v>0</v>
      </c>
      <c r="Y10159" s="1069">
        <f>[5]building!Y10150</f>
        <v>0</v>
      </c>
      <c r="Z10159" s="749">
        <f t="shared" si="812"/>
        <v>0</v>
      </c>
      <c r="AA10159" s="1071"/>
      <c r="AB10159" s="1071"/>
    </row>
    <row r="10160" spans="23:28" ht="70.5" customHeight="1">
      <c r="W10160" s="829">
        <f t="shared" si="810"/>
        <v>0</v>
      </c>
      <c r="X10160" s="828">
        <f t="shared" si="811"/>
        <v>0</v>
      </c>
      <c r="Y10160" s="1069">
        <f>[5]building!Y10151</f>
        <v>0</v>
      </c>
      <c r="Z10160" s="749">
        <f t="shared" si="812"/>
        <v>0</v>
      </c>
      <c r="AA10160" s="1071"/>
      <c r="AB10160" s="1071"/>
    </row>
    <row r="10161" spans="23:28" ht="70.5" customHeight="1">
      <c r="W10161" s="829">
        <f t="shared" si="810"/>
        <v>0</v>
      </c>
      <c r="X10161" s="828">
        <f t="shared" si="811"/>
        <v>0</v>
      </c>
      <c r="Y10161" s="1069">
        <f>[5]building!Y10152</f>
        <v>0</v>
      </c>
      <c r="Z10161" s="749">
        <f t="shared" si="812"/>
        <v>0</v>
      </c>
      <c r="AA10161" s="1071"/>
      <c r="AB10161" s="1071"/>
    </row>
    <row r="10162" spans="23:28" ht="70.5" customHeight="1">
      <c r="W10162" s="829">
        <f t="shared" si="810"/>
        <v>0</v>
      </c>
      <c r="X10162" s="828">
        <f t="shared" si="811"/>
        <v>0</v>
      </c>
      <c r="Y10162" s="1069">
        <f>[5]building!Y10153</f>
        <v>0</v>
      </c>
      <c r="Z10162" s="749">
        <f t="shared" si="812"/>
        <v>0</v>
      </c>
      <c r="AA10162" s="1071"/>
      <c r="AB10162" s="1071"/>
    </row>
    <row r="10163" spans="23:28" ht="70.5" customHeight="1">
      <c r="W10163" s="829">
        <f t="shared" si="810"/>
        <v>0</v>
      </c>
      <c r="X10163" s="828">
        <f t="shared" si="811"/>
        <v>0</v>
      </c>
      <c r="Y10163" s="1069">
        <f>[5]building!Y10154</f>
        <v>0</v>
      </c>
      <c r="Z10163" s="749">
        <f t="shared" si="812"/>
        <v>0</v>
      </c>
      <c r="AA10163" s="1071"/>
      <c r="AB10163" s="1071"/>
    </row>
    <row r="10164" spans="23:28" ht="70.5" customHeight="1">
      <c r="W10164" s="829">
        <f t="shared" si="810"/>
        <v>0</v>
      </c>
      <c r="X10164" s="828">
        <f t="shared" si="811"/>
        <v>0</v>
      </c>
      <c r="Y10164" s="1069">
        <f>[5]building!Y10155</f>
        <v>0</v>
      </c>
      <c r="Z10164" s="749">
        <f t="shared" si="812"/>
        <v>0</v>
      </c>
      <c r="AA10164" s="1071"/>
      <c r="AB10164" s="1071"/>
    </row>
    <row r="10165" spans="23:28" ht="70.5" customHeight="1">
      <c r="W10165" s="829">
        <f t="shared" si="810"/>
        <v>0</v>
      </c>
      <c r="X10165" s="828">
        <f t="shared" si="811"/>
        <v>0</v>
      </c>
      <c r="Y10165" s="1069">
        <f>[5]building!Y10156</f>
        <v>0</v>
      </c>
      <c r="Z10165" s="749">
        <f t="shared" si="812"/>
        <v>0</v>
      </c>
      <c r="AA10165" s="1071"/>
      <c r="AB10165" s="1071"/>
    </row>
    <row r="10166" spans="23:28" ht="70.5" customHeight="1">
      <c r="W10166" s="829">
        <f t="shared" si="810"/>
        <v>0</v>
      </c>
      <c r="X10166" s="828">
        <f t="shared" si="811"/>
        <v>0</v>
      </c>
      <c r="Y10166" s="1069">
        <f>[5]building!Y10157</f>
        <v>0</v>
      </c>
      <c r="Z10166" s="749">
        <f t="shared" si="812"/>
        <v>0</v>
      </c>
      <c r="AA10166" s="1071"/>
      <c r="AB10166" s="1071"/>
    </row>
    <row r="10167" spans="23:28" ht="70.5" customHeight="1">
      <c r="W10167" s="829">
        <f t="shared" si="810"/>
        <v>0</v>
      </c>
      <c r="X10167" s="828">
        <f t="shared" si="811"/>
        <v>0</v>
      </c>
      <c r="Y10167" s="1069">
        <f>[5]building!Y10158</f>
        <v>0</v>
      </c>
      <c r="Z10167" s="749">
        <f t="shared" si="812"/>
        <v>0</v>
      </c>
      <c r="AA10167" s="1071"/>
      <c r="AB10167" s="1071"/>
    </row>
    <row r="10168" spans="23:28" ht="70.5" customHeight="1">
      <c r="W10168" s="829">
        <f t="shared" si="810"/>
        <v>0</v>
      </c>
      <c r="X10168" s="828">
        <f t="shared" si="811"/>
        <v>0</v>
      </c>
      <c r="Y10168" s="1069">
        <f>[5]building!Y10159</f>
        <v>0</v>
      </c>
      <c r="Z10168" s="749">
        <f t="shared" si="812"/>
        <v>0</v>
      </c>
      <c r="AA10168" s="1071"/>
      <c r="AB10168" s="1071"/>
    </row>
    <row r="10169" spans="23:28" ht="70.5" customHeight="1">
      <c r="W10169" s="829">
        <f t="shared" si="810"/>
        <v>0</v>
      </c>
      <c r="X10169" s="828">
        <f t="shared" si="811"/>
        <v>0</v>
      </c>
      <c r="Y10169" s="1069">
        <f>[5]building!Y10160</f>
        <v>0</v>
      </c>
      <c r="Z10169" s="749">
        <f t="shared" si="812"/>
        <v>0</v>
      </c>
      <c r="AA10169" s="1071"/>
      <c r="AB10169" s="1071"/>
    </row>
    <row r="10170" spans="23:28" ht="70.5" customHeight="1">
      <c r="W10170" s="829">
        <f t="shared" si="810"/>
        <v>0</v>
      </c>
      <c r="X10170" s="828">
        <f t="shared" si="811"/>
        <v>0</v>
      </c>
      <c r="Y10170" s="1069">
        <f>[5]building!Y10161</f>
        <v>0</v>
      </c>
      <c r="Z10170" s="749">
        <f t="shared" si="812"/>
        <v>0</v>
      </c>
      <c r="AA10170" s="1071"/>
      <c r="AB10170" s="1071"/>
    </row>
    <row r="10171" spans="23:28" ht="70.5" customHeight="1">
      <c r="W10171" s="829">
        <f t="shared" si="810"/>
        <v>0</v>
      </c>
      <c r="X10171" s="828">
        <f t="shared" si="811"/>
        <v>0</v>
      </c>
      <c r="Y10171" s="1069">
        <f>[5]building!Y10162</f>
        <v>0</v>
      </c>
      <c r="Z10171" s="749">
        <f t="shared" si="812"/>
        <v>0</v>
      </c>
      <c r="AA10171" s="1071"/>
      <c r="AB10171" s="1071"/>
    </row>
    <row r="10172" spans="23:28" ht="70.5" customHeight="1">
      <c r="W10172" s="829">
        <f t="shared" si="810"/>
        <v>0</v>
      </c>
      <c r="X10172" s="828">
        <f t="shared" si="811"/>
        <v>0</v>
      </c>
      <c r="Y10172" s="1069">
        <f>[5]building!Y10163</f>
        <v>0</v>
      </c>
      <c r="Z10172" s="749">
        <f t="shared" si="812"/>
        <v>0</v>
      </c>
      <c r="AA10172" s="1071"/>
      <c r="AB10172" s="1071"/>
    </row>
    <row r="10173" spans="23:28" ht="70.5" customHeight="1">
      <c r="W10173" s="829">
        <f t="shared" si="810"/>
        <v>0</v>
      </c>
      <c r="X10173" s="828">
        <f t="shared" si="811"/>
        <v>0</v>
      </c>
      <c r="Y10173" s="1069">
        <f>[5]building!Y10164</f>
        <v>0</v>
      </c>
      <c r="Z10173" s="749">
        <f t="shared" si="812"/>
        <v>0</v>
      </c>
      <c r="AA10173" s="1071"/>
      <c r="AB10173" s="1071"/>
    </row>
    <row r="10174" spans="23:28" ht="70.5" customHeight="1">
      <c r="W10174" s="829">
        <f t="shared" si="810"/>
        <v>0</v>
      </c>
      <c r="X10174" s="828">
        <f t="shared" si="811"/>
        <v>0</v>
      </c>
      <c r="Y10174" s="1069">
        <f>[5]building!Y10165</f>
        <v>0</v>
      </c>
      <c r="Z10174" s="749">
        <f t="shared" si="812"/>
        <v>0</v>
      </c>
      <c r="AA10174" s="1071"/>
      <c r="AB10174" s="1071"/>
    </row>
    <row r="10175" spans="23:28" ht="70.5" customHeight="1">
      <c r="W10175" s="829">
        <f t="shared" si="810"/>
        <v>0</v>
      </c>
      <c r="X10175" s="828">
        <f t="shared" si="811"/>
        <v>0</v>
      </c>
      <c r="Y10175" s="1069">
        <f>[5]building!Y10166</f>
        <v>0</v>
      </c>
      <c r="Z10175" s="749">
        <f t="shared" si="812"/>
        <v>0</v>
      </c>
      <c r="AA10175" s="1071"/>
      <c r="AB10175" s="1071"/>
    </row>
    <row r="10176" spans="23:28" ht="70.5" customHeight="1">
      <c r="W10176" s="829">
        <f t="shared" si="810"/>
        <v>0</v>
      </c>
      <c r="X10176" s="828">
        <f t="shared" si="811"/>
        <v>0</v>
      </c>
      <c r="Y10176" s="1069">
        <f>[5]building!Y10167</f>
        <v>0</v>
      </c>
      <c r="Z10176" s="749">
        <f t="shared" si="812"/>
        <v>0</v>
      </c>
      <c r="AA10176" s="1071"/>
      <c r="AB10176" s="1071"/>
    </row>
    <row r="10177" spans="23:28" ht="70.5" customHeight="1">
      <c r="W10177" s="829">
        <f t="shared" si="810"/>
        <v>0</v>
      </c>
      <c r="X10177" s="828">
        <f t="shared" si="811"/>
        <v>0</v>
      </c>
      <c r="Y10177" s="1069">
        <f>[5]building!Y10168</f>
        <v>0</v>
      </c>
      <c r="Z10177" s="749">
        <f t="shared" si="812"/>
        <v>0</v>
      </c>
      <c r="AA10177" s="1071"/>
      <c r="AB10177" s="1071"/>
    </row>
    <row r="10178" spans="23:28" ht="70.5" customHeight="1">
      <c r="W10178" s="829">
        <f t="shared" si="810"/>
        <v>0</v>
      </c>
      <c r="X10178" s="828">
        <f t="shared" si="811"/>
        <v>0</v>
      </c>
      <c r="Y10178" s="1069">
        <f>[5]building!Y10169</f>
        <v>0</v>
      </c>
      <c r="Z10178" s="749">
        <f t="shared" si="812"/>
        <v>0</v>
      </c>
      <c r="AA10178" s="1071"/>
      <c r="AB10178" s="1071"/>
    </row>
    <row r="10179" spans="23:28" ht="70.5" customHeight="1">
      <c r="W10179" s="829">
        <f t="shared" si="810"/>
        <v>0</v>
      </c>
      <c r="X10179" s="828">
        <f t="shared" si="811"/>
        <v>0</v>
      </c>
      <c r="Y10179" s="1069">
        <f>[5]building!Y10170</f>
        <v>0</v>
      </c>
      <c r="Z10179" s="749">
        <f t="shared" si="812"/>
        <v>0</v>
      </c>
      <c r="AA10179" s="1071"/>
      <c r="AB10179" s="1071"/>
    </row>
    <row r="10180" spans="23:28" ht="70.5" customHeight="1">
      <c r="W10180" s="829">
        <f t="shared" si="810"/>
        <v>0</v>
      </c>
      <c r="X10180" s="828">
        <f t="shared" si="811"/>
        <v>0</v>
      </c>
      <c r="Y10180" s="1069">
        <f>[5]building!Y10171</f>
        <v>0</v>
      </c>
      <c r="Z10180" s="749">
        <f t="shared" si="812"/>
        <v>0</v>
      </c>
      <c r="AA10180" s="1071"/>
      <c r="AB10180" s="1071"/>
    </row>
    <row r="10181" spans="23:28" ht="70.5" customHeight="1">
      <c r="W10181" s="829">
        <f t="shared" si="810"/>
        <v>0</v>
      </c>
      <c r="X10181" s="828">
        <f t="shared" si="811"/>
        <v>0</v>
      </c>
      <c r="Y10181" s="1069">
        <f>[5]building!Y10172</f>
        <v>0</v>
      </c>
      <c r="Z10181" s="749">
        <f t="shared" si="812"/>
        <v>0</v>
      </c>
      <c r="AA10181" s="1071"/>
      <c r="AB10181" s="1071"/>
    </row>
    <row r="10182" spans="23:28" ht="70.5" customHeight="1">
      <c r="W10182" s="829">
        <f t="shared" si="810"/>
        <v>0</v>
      </c>
      <c r="X10182" s="828">
        <f t="shared" si="811"/>
        <v>0</v>
      </c>
      <c r="Y10182" s="1069">
        <f>[5]building!Y10173</f>
        <v>0</v>
      </c>
      <c r="Z10182" s="749">
        <f t="shared" si="812"/>
        <v>0</v>
      </c>
      <c r="AA10182" s="1071"/>
      <c r="AB10182" s="1071"/>
    </row>
    <row r="10183" spans="23:28" ht="70.5" customHeight="1">
      <c r="W10183" s="829">
        <f t="shared" si="810"/>
        <v>0</v>
      </c>
      <c r="X10183" s="828">
        <f t="shared" si="811"/>
        <v>0</v>
      </c>
      <c r="Y10183" s="1069">
        <f>[5]building!Y10174</f>
        <v>0</v>
      </c>
      <c r="Z10183" s="749">
        <f t="shared" si="812"/>
        <v>0</v>
      </c>
      <c r="AA10183" s="1071"/>
      <c r="AB10183" s="1071"/>
    </row>
    <row r="10184" spans="23:28" ht="70.5" customHeight="1">
      <c r="W10184" s="829">
        <f t="shared" si="810"/>
        <v>0</v>
      </c>
      <c r="X10184" s="828">
        <f t="shared" si="811"/>
        <v>0</v>
      </c>
      <c r="Y10184" s="1069">
        <f>[5]building!Y10175</f>
        <v>0</v>
      </c>
      <c r="Z10184" s="749">
        <f t="shared" si="812"/>
        <v>0</v>
      </c>
      <c r="AA10184" s="1071"/>
      <c r="AB10184" s="1071"/>
    </row>
    <row r="10185" spans="23:28" ht="70.5" customHeight="1">
      <c r="W10185" s="829">
        <f t="shared" si="810"/>
        <v>0</v>
      </c>
      <c r="X10185" s="828">
        <f t="shared" si="811"/>
        <v>0</v>
      </c>
      <c r="Y10185" s="1069">
        <f>[5]building!Y10176</f>
        <v>0</v>
      </c>
      <c r="Z10185" s="749">
        <f t="shared" si="812"/>
        <v>0</v>
      </c>
      <c r="AA10185" s="1071"/>
      <c r="AB10185" s="1071"/>
    </row>
    <row r="10186" spans="23:28" ht="70.5" customHeight="1">
      <c r="W10186" s="829">
        <f t="shared" si="810"/>
        <v>0</v>
      </c>
      <c r="X10186" s="828">
        <f t="shared" si="811"/>
        <v>0</v>
      </c>
      <c r="Y10186" s="1069">
        <f>[5]building!Y10177</f>
        <v>0</v>
      </c>
      <c r="Z10186" s="749">
        <f t="shared" si="812"/>
        <v>0</v>
      </c>
      <c r="AA10186" s="1071"/>
      <c r="AB10186" s="1071"/>
    </row>
    <row r="10187" spans="23:28" ht="70.5" customHeight="1">
      <c r="W10187" s="829">
        <f t="shared" si="810"/>
        <v>0</v>
      </c>
      <c r="X10187" s="828">
        <f t="shared" si="811"/>
        <v>0</v>
      </c>
      <c r="Y10187" s="1069">
        <f>[5]building!Y10178</f>
        <v>0</v>
      </c>
      <c r="Z10187" s="749">
        <f t="shared" si="812"/>
        <v>0</v>
      </c>
      <c r="AA10187" s="1071"/>
      <c r="AB10187" s="1071"/>
    </row>
    <row r="10188" spans="23:28" ht="70.5" customHeight="1">
      <c r="W10188" s="829">
        <f t="shared" si="810"/>
        <v>0</v>
      </c>
      <c r="X10188" s="828">
        <f t="shared" si="811"/>
        <v>0</v>
      </c>
      <c r="Y10188" s="1069">
        <f>[5]building!Y10179</f>
        <v>0</v>
      </c>
      <c r="Z10188" s="749">
        <f t="shared" si="812"/>
        <v>0</v>
      </c>
      <c r="AA10188" s="1071"/>
      <c r="AB10188" s="1071"/>
    </row>
    <row r="10189" spans="23:28" ht="70.5" customHeight="1">
      <c r="W10189" s="829">
        <f t="shared" si="810"/>
        <v>0</v>
      </c>
      <c r="X10189" s="828">
        <f t="shared" si="811"/>
        <v>0</v>
      </c>
      <c r="Y10189" s="1069">
        <f>[5]building!Y10180</f>
        <v>0</v>
      </c>
      <c r="Z10189" s="749">
        <f t="shared" si="812"/>
        <v>0</v>
      </c>
      <c r="AA10189" s="1071"/>
      <c r="AB10189" s="1071"/>
    </row>
    <row r="10190" spans="23:28" ht="70.5" customHeight="1">
      <c r="W10190" s="829">
        <f t="shared" si="810"/>
        <v>0</v>
      </c>
      <c r="X10190" s="828">
        <f t="shared" si="811"/>
        <v>0</v>
      </c>
      <c r="Y10190" s="1069">
        <f>[5]building!Y10181</f>
        <v>0</v>
      </c>
      <c r="Z10190" s="749">
        <f t="shared" si="812"/>
        <v>0</v>
      </c>
      <c r="AA10190" s="1071"/>
      <c r="AB10190" s="1071"/>
    </row>
    <row r="10191" spans="23:28" ht="70.5" customHeight="1">
      <c r="W10191" s="829">
        <f t="shared" si="810"/>
        <v>0</v>
      </c>
      <c r="X10191" s="828">
        <f t="shared" si="811"/>
        <v>0</v>
      </c>
      <c r="Y10191" s="1069">
        <f>[5]building!Y10182</f>
        <v>0</v>
      </c>
      <c r="Z10191" s="749">
        <f t="shared" si="812"/>
        <v>0</v>
      </c>
      <c r="AA10191" s="1071"/>
      <c r="AB10191" s="1071"/>
    </row>
    <row r="10192" spans="23:28" ht="70.5" customHeight="1">
      <c r="W10192" s="829">
        <f t="shared" si="810"/>
        <v>0</v>
      </c>
      <c r="X10192" s="828">
        <f t="shared" si="811"/>
        <v>0</v>
      </c>
      <c r="Y10192" s="1069">
        <f>[5]building!Y10183</f>
        <v>0</v>
      </c>
      <c r="Z10192" s="749">
        <f t="shared" si="812"/>
        <v>0</v>
      </c>
      <c r="AA10192" s="1071"/>
      <c r="AB10192" s="1071"/>
    </row>
    <row r="10193" spans="23:28" ht="70.5" customHeight="1">
      <c r="W10193" s="829">
        <f t="shared" si="810"/>
        <v>0</v>
      </c>
      <c r="X10193" s="828">
        <f t="shared" si="811"/>
        <v>0</v>
      </c>
      <c r="Y10193" s="1069">
        <f>[5]building!Y10184</f>
        <v>0</v>
      </c>
      <c r="Z10193" s="749">
        <f t="shared" si="812"/>
        <v>0</v>
      </c>
      <c r="AA10193" s="1071"/>
      <c r="AB10193" s="1071"/>
    </row>
    <row r="10194" spans="23:28" ht="70.5" customHeight="1">
      <c r="W10194" s="829">
        <f t="shared" si="810"/>
        <v>0</v>
      </c>
      <c r="X10194" s="828">
        <f t="shared" si="811"/>
        <v>0</v>
      </c>
      <c r="Y10194" s="1069">
        <f>[5]building!Y10185</f>
        <v>0</v>
      </c>
      <c r="Z10194" s="749">
        <f t="shared" si="812"/>
        <v>0</v>
      </c>
      <c r="AA10194" s="1071"/>
      <c r="AB10194" s="1071"/>
    </row>
    <row r="10195" spans="23:28" ht="70.5" customHeight="1">
      <c r="W10195" s="829">
        <f t="shared" si="810"/>
        <v>0</v>
      </c>
      <c r="X10195" s="828">
        <f t="shared" si="811"/>
        <v>0</v>
      </c>
      <c r="Y10195" s="1069">
        <f>[5]building!Y10186</f>
        <v>0</v>
      </c>
      <c r="Z10195" s="749">
        <f t="shared" si="812"/>
        <v>0</v>
      </c>
      <c r="AA10195" s="1071"/>
      <c r="AB10195" s="1071"/>
    </row>
    <row r="10196" spans="23:28" ht="70.5" customHeight="1">
      <c r="W10196" s="829">
        <f t="shared" si="810"/>
        <v>0</v>
      </c>
      <c r="X10196" s="828">
        <f t="shared" si="811"/>
        <v>0</v>
      </c>
      <c r="Y10196" s="1069">
        <f>[5]building!Y10187</f>
        <v>0</v>
      </c>
      <c r="Z10196" s="749">
        <f t="shared" si="812"/>
        <v>0</v>
      </c>
      <c r="AA10196" s="1071"/>
      <c r="AB10196" s="1071"/>
    </row>
    <row r="10197" spans="23:28" ht="70.5" customHeight="1">
      <c r="W10197" s="829">
        <f t="shared" si="810"/>
        <v>0</v>
      </c>
      <c r="X10197" s="828">
        <f t="shared" si="811"/>
        <v>0</v>
      </c>
      <c r="Y10197" s="1069">
        <f>[5]building!Y10188</f>
        <v>0</v>
      </c>
      <c r="Z10197" s="749">
        <f t="shared" si="812"/>
        <v>0</v>
      </c>
      <c r="AA10197" s="1071"/>
      <c r="AB10197" s="1071"/>
    </row>
    <row r="10198" spans="23:28" ht="70.5" customHeight="1">
      <c r="W10198" s="829">
        <f t="shared" si="810"/>
        <v>0</v>
      </c>
      <c r="X10198" s="828">
        <f t="shared" si="811"/>
        <v>0</v>
      </c>
      <c r="Y10198" s="1069">
        <f>[5]building!Y10189</f>
        <v>0</v>
      </c>
      <c r="Z10198" s="749">
        <f t="shared" si="812"/>
        <v>0</v>
      </c>
      <c r="AA10198" s="1071"/>
      <c r="AB10198" s="1071"/>
    </row>
    <row r="10199" spans="23:28" ht="70.5" customHeight="1">
      <c r="W10199" s="829">
        <f t="shared" si="810"/>
        <v>0</v>
      </c>
      <c r="X10199" s="828">
        <f t="shared" si="811"/>
        <v>0</v>
      </c>
      <c r="Y10199" s="1069">
        <f>[5]building!Y10190</f>
        <v>0</v>
      </c>
      <c r="Z10199" s="749">
        <f t="shared" si="812"/>
        <v>0</v>
      </c>
      <c r="AA10199" s="1071"/>
      <c r="AB10199" s="1071"/>
    </row>
    <row r="10200" spans="23:28" ht="70.5" customHeight="1">
      <c r="W10200" s="829">
        <f t="shared" si="810"/>
        <v>0</v>
      </c>
      <c r="X10200" s="828">
        <f t="shared" si="811"/>
        <v>0</v>
      </c>
      <c r="Y10200" s="1069">
        <f>[5]building!Y10191</f>
        <v>0</v>
      </c>
      <c r="Z10200" s="749">
        <f t="shared" si="812"/>
        <v>0</v>
      </c>
      <c r="AA10200" s="1071"/>
      <c r="AB10200" s="1071"/>
    </row>
    <row r="10201" spans="23:28" ht="70.5" customHeight="1">
      <c r="W10201" s="829">
        <f t="shared" si="810"/>
        <v>0</v>
      </c>
      <c r="X10201" s="828">
        <f t="shared" si="811"/>
        <v>0</v>
      </c>
      <c r="Y10201" s="1069">
        <f>[5]building!Y10192</f>
        <v>0</v>
      </c>
      <c r="Z10201" s="749">
        <f t="shared" si="812"/>
        <v>0</v>
      </c>
      <c r="AA10201" s="1071"/>
      <c r="AB10201" s="1071"/>
    </row>
    <row r="10202" spans="23:28" ht="70.5" customHeight="1">
      <c r="W10202" s="829">
        <f t="shared" si="810"/>
        <v>0</v>
      </c>
      <c r="X10202" s="828">
        <f t="shared" si="811"/>
        <v>0</v>
      </c>
      <c r="Y10202" s="1069">
        <f>[5]building!Y10193</f>
        <v>0</v>
      </c>
      <c r="Z10202" s="749">
        <f t="shared" si="812"/>
        <v>0</v>
      </c>
      <c r="AA10202" s="1071"/>
      <c r="AB10202" s="1071"/>
    </row>
    <row r="10203" spans="23:28" ht="70.5" customHeight="1">
      <c r="W10203" s="829">
        <f t="shared" si="810"/>
        <v>0</v>
      </c>
      <c r="X10203" s="828">
        <f t="shared" si="811"/>
        <v>0</v>
      </c>
      <c r="Y10203" s="1069">
        <f>[5]building!Y10194</f>
        <v>0</v>
      </c>
      <c r="Z10203" s="749">
        <f t="shared" si="812"/>
        <v>0</v>
      </c>
      <c r="AA10203" s="1071"/>
      <c r="AB10203" s="1071"/>
    </row>
    <row r="10204" spans="23:28" ht="70.5" customHeight="1">
      <c r="W10204" s="829">
        <f t="shared" si="810"/>
        <v>0</v>
      </c>
      <c r="X10204" s="828">
        <f t="shared" si="811"/>
        <v>0</v>
      </c>
      <c r="Y10204" s="1069">
        <f>[5]building!Y10195</f>
        <v>0</v>
      </c>
      <c r="Z10204" s="749">
        <f t="shared" si="812"/>
        <v>0</v>
      </c>
      <c r="AA10204" s="1071"/>
      <c r="AB10204" s="1071"/>
    </row>
    <row r="10205" spans="23:28" ht="70.5" customHeight="1">
      <c r="W10205" s="829">
        <f t="shared" si="810"/>
        <v>0</v>
      </c>
      <c r="X10205" s="828">
        <f t="shared" si="811"/>
        <v>0</v>
      </c>
      <c r="Y10205" s="1069">
        <f>[5]building!Y10196</f>
        <v>0</v>
      </c>
      <c r="Z10205" s="749">
        <f t="shared" si="812"/>
        <v>0</v>
      </c>
      <c r="AA10205" s="1071"/>
      <c r="AB10205" s="1071"/>
    </row>
    <row r="10206" spans="23:28" ht="70.5" customHeight="1">
      <c r="W10206" s="829">
        <f t="shared" ref="W10206:W10269" si="813">G10206+I10206+K10206+M10206+O10206+Q10206+S10206+U10206</f>
        <v>0</v>
      </c>
      <c r="X10206" s="828">
        <f t="shared" ref="X10206:X10269" si="814">W10206*C10206</f>
        <v>0</v>
      </c>
      <c r="Y10206" s="1069">
        <f>[5]building!Y10197</f>
        <v>0</v>
      </c>
      <c r="Z10206" s="749">
        <f t="shared" ref="Z10206:Z10269" si="815">Y10206*C10206</f>
        <v>0</v>
      </c>
      <c r="AA10206" s="1071"/>
      <c r="AB10206" s="1071"/>
    </row>
    <row r="10207" spans="23:28" ht="70.5" customHeight="1">
      <c r="W10207" s="829">
        <f t="shared" si="813"/>
        <v>0</v>
      </c>
      <c r="X10207" s="828">
        <f t="shared" si="814"/>
        <v>0</v>
      </c>
      <c r="Y10207" s="1069">
        <f>[5]building!Y10198</f>
        <v>0</v>
      </c>
      <c r="Z10207" s="749">
        <f t="shared" si="815"/>
        <v>0</v>
      </c>
      <c r="AA10207" s="1071"/>
      <c r="AB10207" s="1071"/>
    </row>
    <row r="10208" spans="23:28" ht="70.5" customHeight="1">
      <c r="W10208" s="829">
        <f t="shared" si="813"/>
        <v>0</v>
      </c>
      <c r="X10208" s="828">
        <f t="shared" si="814"/>
        <v>0</v>
      </c>
      <c r="Y10208" s="1069">
        <f>[5]building!Y10199</f>
        <v>0</v>
      </c>
      <c r="Z10208" s="749">
        <f t="shared" si="815"/>
        <v>0</v>
      </c>
      <c r="AA10208" s="1071"/>
      <c r="AB10208" s="1071"/>
    </row>
    <row r="10209" spans="23:28" ht="70.5" customHeight="1">
      <c r="W10209" s="829">
        <f t="shared" si="813"/>
        <v>0</v>
      </c>
      <c r="X10209" s="828">
        <f t="shared" si="814"/>
        <v>0</v>
      </c>
      <c r="Y10209" s="1069">
        <f>[5]building!Y10200</f>
        <v>0</v>
      </c>
      <c r="Z10209" s="749">
        <f t="shared" si="815"/>
        <v>0</v>
      </c>
      <c r="AA10209" s="1071"/>
      <c r="AB10209" s="1071"/>
    </row>
    <row r="10210" spans="23:28" ht="70.5" customHeight="1">
      <c r="W10210" s="829">
        <f t="shared" si="813"/>
        <v>0</v>
      </c>
      <c r="X10210" s="828">
        <f t="shared" si="814"/>
        <v>0</v>
      </c>
      <c r="Y10210" s="1069">
        <f>[5]building!Y10201</f>
        <v>0</v>
      </c>
      <c r="Z10210" s="749">
        <f t="shared" si="815"/>
        <v>0</v>
      </c>
      <c r="AA10210" s="1071"/>
      <c r="AB10210" s="1071"/>
    </row>
    <row r="10211" spans="23:28" ht="70.5" customHeight="1">
      <c r="W10211" s="829">
        <f t="shared" si="813"/>
        <v>0</v>
      </c>
      <c r="X10211" s="828">
        <f t="shared" si="814"/>
        <v>0</v>
      </c>
      <c r="Y10211" s="1069">
        <f>[5]building!Y10202</f>
        <v>0</v>
      </c>
      <c r="Z10211" s="749">
        <f t="shared" si="815"/>
        <v>0</v>
      </c>
      <c r="AA10211" s="1071"/>
      <c r="AB10211" s="1071"/>
    </row>
    <row r="10212" spans="23:28" ht="70.5" customHeight="1">
      <c r="W10212" s="829">
        <f t="shared" si="813"/>
        <v>0</v>
      </c>
      <c r="X10212" s="828">
        <f t="shared" si="814"/>
        <v>0</v>
      </c>
      <c r="Y10212" s="1069">
        <f>[5]building!Y10203</f>
        <v>0</v>
      </c>
      <c r="Z10212" s="749">
        <f t="shared" si="815"/>
        <v>0</v>
      </c>
      <c r="AA10212" s="1071"/>
      <c r="AB10212" s="1071"/>
    </row>
    <row r="10213" spans="23:28" ht="70.5" customHeight="1">
      <c r="W10213" s="829">
        <f t="shared" si="813"/>
        <v>0</v>
      </c>
      <c r="X10213" s="828">
        <f t="shared" si="814"/>
        <v>0</v>
      </c>
      <c r="Y10213" s="1069">
        <f>[5]building!Y10204</f>
        <v>0</v>
      </c>
      <c r="Z10213" s="749">
        <f t="shared" si="815"/>
        <v>0</v>
      </c>
      <c r="AA10213" s="1071"/>
      <c r="AB10213" s="1071"/>
    </row>
    <row r="10214" spans="23:28" ht="70.5" customHeight="1">
      <c r="W10214" s="829">
        <f t="shared" si="813"/>
        <v>0</v>
      </c>
      <c r="X10214" s="828">
        <f t="shared" si="814"/>
        <v>0</v>
      </c>
      <c r="Y10214" s="1069">
        <f>[5]building!Y10205</f>
        <v>0</v>
      </c>
      <c r="Z10214" s="749">
        <f t="shared" si="815"/>
        <v>0</v>
      </c>
      <c r="AA10214" s="1071"/>
      <c r="AB10214" s="1071"/>
    </row>
    <row r="10215" spans="23:28" ht="70.5" customHeight="1">
      <c r="W10215" s="829">
        <f t="shared" si="813"/>
        <v>0</v>
      </c>
      <c r="X10215" s="828">
        <f t="shared" si="814"/>
        <v>0</v>
      </c>
      <c r="Y10215" s="1069">
        <f>[5]building!Y10206</f>
        <v>0</v>
      </c>
      <c r="Z10215" s="749">
        <f t="shared" si="815"/>
        <v>0</v>
      </c>
      <c r="AA10215" s="1071"/>
      <c r="AB10215" s="1071"/>
    </row>
    <row r="10216" spans="23:28" ht="70.5" customHeight="1">
      <c r="W10216" s="829">
        <f t="shared" si="813"/>
        <v>0</v>
      </c>
      <c r="X10216" s="828">
        <f t="shared" si="814"/>
        <v>0</v>
      </c>
      <c r="Y10216" s="1069">
        <f>[5]building!Y10207</f>
        <v>0</v>
      </c>
      <c r="Z10216" s="749">
        <f t="shared" si="815"/>
        <v>0</v>
      </c>
      <c r="AA10216" s="1071"/>
      <c r="AB10216" s="1071"/>
    </row>
    <row r="10217" spans="23:28" ht="70.5" customHeight="1">
      <c r="W10217" s="829">
        <f t="shared" si="813"/>
        <v>0</v>
      </c>
      <c r="X10217" s="828">
        <f t="shared" si="814"/>
        <v>0</v>
      </c>
      <c r="Y10217" s="1069">
        <f>[5]building!Y10208</f>
        <v>0</v>
      </c>
      <c r="Z10217" s="749">
        <f t="shared" si="815"/>
        <v>0</v>
      </c>
      <c r="AA10217" s="1071"/>
      <c r="AB10217" s="1071"/>
    </row>
    <row r="10218" spans="23:28" ht="70.5" customHeight="1">
      <c r="W10218" s="829">
        <f t="shared" si="813"/>
        <v>0</v>
      </c>
      <c r="X10218" s="828">
        <f t="shared" si="814"/>
        <v>0</v>
      </c>
      <c r="Y10218" s="1069">
        <f>[5]building!Y10209</f>
        <v>0</v>
      </c>
      <c r="Z10218" s="749">
        <f t="shared" si="815"/>
        <v>0</v>
      </c>
      <c r="AA10218" s="1071"/>
      <c r="AB10218" s="1071"/>
    </row>
    <row r="10219" spans="23:28" ht="70.5" customHeight="1">
      <c r="W10219" s="829">
        <f t="shared" si="813"/>
        <v>0</v>
      </c>
      <c r="X10219" s="828">
        <f t="shared" si="814"/>
        <v>0</v>
      </c>
      <c r="Y10219" s="1069">
        <f>[5]building!Y10210</f>
        <v>0</v>
      </c>
      <c r="Z10219" s="749">
        <f t="shared" si="815"/>
        <v>0</v>
      </c>
      <c r="AA10219" s="1071"/>
      <c r="AB10219" s="1071"/>
    </row>
    <row r="10220" spans="23:28" ht="70.5" customHeight="1">
      <c r="W10220" s="829">
        <f t="shared" si="813"/>
        <v>0</v>
      </c>
      <c r="X10220" s="828">
        <f t="shared" si="814"/>
        <v>0</v>
      </c>
      <c r="Y10220" s="1069">
        <f>[5]building!Y10211</f>
        <v>0</v>
      </c>
      <c r="Z10220" s="749">
        <f t="shared" si="815"/>
        <v>0</v>
      </c>
      <c r="AA10220" s="1071"/>
      <c r="AB10220" s="1071"/>
    </row>
    <row r="10221" spans="23:28" ht="70.5" customHeight="1">
      <c r="W10221" s="829">
        <f t="shared" si="813"/>
        <v>0</v>
      </c>
      <c r="X10221" s="828">
        <f t="shared" si="814"/>
        <v>0</v>
      </c>
      <c r="Y10221" s="1069">
        <f>[5]building!Y10212</f>
        <v>0</v>
      </c>
      <c r="Z10221" s="749">
        <f t="shared" si="815"/>
        <v>0</v>
      </c>
      <c r="AA10221" s="1071"/>
      <c r="AB10221" s="1071"/>
    </row>
    <row r="10222" spans="23:28" ht="70.5" customHeight="1">
      <c r="W10222" s="829">
        <f t="shared" si="813"/>
        <v>0</v>
      </c>
      <c r="X10222" s="828">
        <f t="shared" si="814"/>
        <v>0</v>
      </c>
      <c r="Y10222" s="1069">
        <f>[5]building!Y10213</f>
        <v>0</v>
      </c>
      <c r="Z10222" s="749">
        <f t="shared" si="815"/>
        <v>0</v>
      </c>
      <c r="AA10222" s="1071"/>
      <c r="AB10222" s="1071"/>
    </row>
    <row r="10223" spans="23:28" ht="70.5" customHeight="1">
      <c r="W10223" s="829">
        <f t="shared" si="813"/>
        <v>0</v>
      </c>
      <c r="X10223" s="828">
        <f t="shared" si="814"/>
        <v>0</v>
      </c>
      <c r="Y10223" s="1069">
        <f>[5]building!Y10214</f>
        <v>0</v>
      </c>
      <c r="Z10223" s="749">
        <f t="shared" si="815"/>
        <v>0</v>
      </c>
      <c r="AA10223" s="1071"/>
      <c r="AB10223" s="1071"/>
    </row>
    <row r="10224" spans="23:28" ht="70.5" customHeight="1">
      <c r="W10224" s="829">
        <f t="shared" si="813"/>
        <v>0</v>
      </c>
      <c r="X10224" s="828">
        <f t="shared" si="814"/>
        <v>0</v>
      </c>
      <c r="Y10224" s="1069">
        <f>[5]building!Y10215</f>
        <v>0</v>
      </c>
      <c r="Z10224" s="749">
        <f t="shared" si="815"/>
        <v>0</v>
      </c>
      <c r="AA10224" s="1071"/>
      <c r="AB10224" s="1071"/>
    </row>
    <row r="10225" spans="23:28" ht="70.5" customHeight="1">
      <c r="W10225" s="829">
        <f t="shared" si="813"/>
        <v>0</v>
      </c>
      <c r="X10225" s="828">
        <f t="shared" si="814"/>
        <v>0</v>
      </c>
      <c r="Y10225" s="1069">
        <f>[5]building!Y10216</f>
        <v>0</v>
      </c>
      <c r="Z10225" s="749">
        <f t="shared" si="815"/>
        <v>0</v>
      </c>
      <c r="AA10225" s="1071"/>
      <c r="AB10225" s="1071"/>
    </row>
    <row r="10226" spans="23:28" ht="70.5" customHeight="1">
      <c r="W10226" s="829">
        <f t="shared" si="813"/>
        <v>0</v>
      </c>
      <c r="X10226" s="828">
        <f t="shared" si="814"/>
        <v>0</v>
      </c>
      <c r="Y10226" s="1069">
        <f>[5]building!Y10217</f>
        <v>0</v>
      </c>
      <c r="Z10226" s="749">
        <f t="shared" si="815"/>
        <v>0</v>
      </c>
      <c r="AA10226" s="1071"/>
      <c r="AB10226" s="1071"/>
    </row>
    <row r="10227" spans="23:28" ht="70.5" customHeight="1">
      <c r="W10227" s="829">
        <f t="shared" si="813"/>
        <v>0</v>
      </c>
      <c r="X10227" s="828">
        <f t="shared" si="814"/>
        <v>0</v>
      </c>
      <c r="Y10227" s="1069">
        <f>[5]building!Y10218</f>
        <v>0</v>
      </c>
      <c r="Z10227" s="749">
        <f t="shared" si="815"/>
        <v>0</v>
      </c>
      <c r="AA10227" s="1071"/>
      <c r="AB10227" s="1071"/>
    </row>
    <row r="10228" spans="23:28" ht="70.5" customHeight="1">
      <c r="W10228" s="829">
        <f t="shared" si="813"/>
        <v>0</v>
      </c>
      <c r="X10228" s="828">
        <f t="shared" si="814"/>
        <v>0</v>
      </c>
      <c r="Y10228" s="1069">
        <f>[5]building!Y10219</f>
        <v>0</v>
      </c>
      <c r="Z10228" s="749">
        <f t="shared" si="815"/>
        <v>0</v>
      </c>
      <c r="AA10228" s="1071"/>
      <c r="AB10228" s="1071"/>
    </row>
    <row r="10229" spans="23:28" ht="70.5" customHeight="1">
      <c r="W10229" s="829">
        <f t="shared" si="813"/>
        <v>0</v>
      </c>
      <c r="X10229" s="828">
        <f t="shared" si="814"/>
        <v>0</v>
      </c>
      <c r="Y10229" s="1069">
        <f>[5]building!Y10220</f>
        <v>0</v>
      </c>
      <c r="Z10229" s="749">
        <f t="shared" si="815"/>
        <v>0</v>
      </c>
      <c r="AA10229" s="1071"/>
      <c r="AB10229" s="1071"/>
    </row>
    <row r="10230" spans="23:28" ht="70.5" customHeight="1">
      <c r="W10230" s="829">
        <f t="shared" si="813"/>
        <v>0</v>
      </c>
      <c r="X10230" s="828">
        <f t="shared" si="814"/>
        <v>0</v>
      </c>
      <c r="Y10230" s="1069">
        <f>[5]building!Y10221</f>
        <v>0</v>
      </c>
      <c r="Z10230" s="749">
        <f t="shared" si="815"/>
        <v>0</v>
      </c>
      <c r="AA10230" s="1071"/>
      <c r="AB10230" s="1071"/>
    </row>
    <row r="10231" spans="23:28" ht="70.5" customHeight="1">
      <c r="W10231" s="829">
        <f t="shared" si="813"/>
        <v>0</v>
      </c>
      <c r="X10231" s="828">
        <f t="shared" si="814"/>
        <v>0</v>
      </c>
      <c r="Y10231" s="1069">
        <f>[5]building!Y10222</f>
        <v>0</v>
      </c>
      <c r="Z10231" s="749">
        <f t="shared" si="815"/>
        <v>0</v>
      </c>
      <c r="AA10231" s="1071"/>
      <c r="AB10231" s="1071"/>
    </row>
    <row r="10232" spans="23:28" ht="70.5" customHeight="1">
      <c r="W10232" s="829">
        <f t="shared" si="813"/>
        <v>0</v>
      </c>
      <c r="X10232" s="828">
        <f t="shared" si="814"/>
        <v>0</v>
      </c>
      <c r="Y10232" s="1069">
        <f>[5]building!Y10223</f>
        <v>0</v>
      </c>
      <c r="Z10232" s="749">
        <f t="shared" si="815"/>
        <v>0</v>
      </c>
      <c r="AA10232" s="1071"/>
      <c r="AB10232" s="1071"/>
    </row>
    <row r="10233" spans="23:28" ht="70.5" customHeight="1">
      <c r="W10233" s="829">
        <f t="shared" si="813"/>
        <v>0</v>
      </c>
      <c r="X10233" s="828">
        <f t="shared" si="814"/>
        <v>0</v>
      </c>
      <c r="Y10233" s="1069">
        <f>[5]building!Y10224</f>
        <v>0</v>
      </c>
      <c r="Z10233" s="749">
        <f t="shared" si="815"/>
        <v>0</v>
      </c>
      <c r="AA10233" s="1071"/>
      <c r="AB10233" s="1071"/>
    </row>
    <row r="10234" spans="23:28" ht="70.5" customHeight="1">
      <c r="W10234" s="829">
        <f t="shared" si="813"/>
        <v>0</v>
      </c>
      <c r="X10234" s="828">
        <f t="shared" si="814"/>
        <v>0</v>
      </c>
      <c r="Y10234" s="1069">
        <f>[5]building!Y10225</f>
        <v>0</v>
      </c>
      <c r="Z10234" s="749">
        <f t="shared" si="815"/>
        <v>0</v>
      </c>
      <c r="AA10234" s="1071"/>
      <c r="AB10234" s="1071"/>
    </row>
    <row r="10235" spans="23:28" ht="70.5" customHeight="1">
      <c r="W10235" s="829">
        <f t="shared" si="813"/>
        <v>0</v>
      </c>
      <c r="X10235" s="828">
        <f t="shared" si="814"/>
        <v>0</v>
      </c>
      <c r="Y10235" s="1069">
        <f>[5]building!Y10226</f>
        <v>0</v>
      </c>
      <c r="Z10235" s="749">
        <f t="shared" si="815"/>
        <v>0</v>
      </c>
      <c r="AA10235" s="1071"/>
      <c r="AB10235" s="1071"/>
    </row>
    <row r="10236" spans="23:28" ht="70.5" customHeight="1">
      <c r="W10236" s="829">
        <f t="shared" si="813"/>
        <v>0</v>
      </c>
      <c r="X10236" s="828">
        <f t="shared" si="814"/>
        <v>0</v>
      </c>
      <c r="Y10236" s="1069">
        <f>[5]building!Y10227</f>
        <v>0</v>
      </c>
      <c r="Z10236" s="749">
        <f t="shared" si="815"/>
        <v>0</v>
      </c>
      <c r="AA10236" s="1071"/>
      <c r="AB10236" s="1071"/>
    </row>
    <row r="10237" spans="23:28" ht="70.5" customHeight="1">
      <c r="W10237" s="829">
        <f t="shared" si="813"/>
        <v>0</v>
      </c>
      <c r="X10237" s="828">
        <f t="shared" si="814"/>
        <v>0</v>
      </c>
      <c r="Y10237" s="1069">
        <f>[5]building!Y10228</f>
        <v>0</v>
      </c>
      <c r="Z10237" s="749">
        <f t="shared" si="815"/>
        <v>0</v>
      </c>
      <c r="AA10237" s="1071"/>
      <c r="AB10237" s="1071"/>
    </row>
    <row r="10238" spans="23:28" ht="70.5" customHeight="1">
      <c r="W10238" s="829">
        <f t="shared" si="813"/>
        <v>0</v>
      </c>
      <c r="X10238" s="828">
        <f t="shared" si="814"/>
        <v>0</v>
      </c>
      <c r="Y10238" s="1069">
        <f>[5]building!Y10229</f>
        <v>0</v>
      </c>
      <c r="Z10238" s="749">
        <f t="shared" si="815"/>
        <v>0</v>
      </c>
      <c r="AA10238" s="1071"/>
      <c r="AB10238" s="1071"/>
    </row>
    <row r="10239" spans="23:28" ht="70.5" customHeight="1">
      <c r="W10239" s="829">
        <f t="shared" si="813"/>
        <v>0</v>
      </c>
      <c r="X10239" s="828">
        <f t="shared" si="814"/>
        <v>0</v>
      </c>
      <c r="Y10239" s="1069">
        <f>[5]building!Y10230</f>
        <v>0</v>
      </c>
      <c r="Z10239" s="749">
        <f t="shared" si="815"/>
        <v>0</v>
      </c>
      <c r="AA10239" s="1071"/>
      <c r="AB10239" s="1071"/>
    </row>
    <row r="10240" spans="23:28" ht="70.5" customHeight="1">
      <c r="W10240" s="829">
        <f t="shared" si="813"/>
        <v>0</v>
      </c>
      <c r="X10240" s="828">
        <f t="shared" si="814"/>
        <v>0</v>
      </c>
      <c r="Y10240" s="1069">
        <f>[5]building!Y10231</f>
        <v>0</v>
      </c>
      <c r="Z10240" s="749">
        <f t="shared" si="815"/>
        <v>0</v>
      </c>
      <c r="AA10240" s="1071"/>
      <c r="AB10240" s="1071"/>
    </row>
    <row r="10241" spans="23:28" ht="70.5" customHeight="1">
      <c r="W10241" s="829">
        <f t="shared" si="813"/>
        <v>0</v>
      </c>
      <c r="X10241" s="828">
        <f t="shared" si="814"/>
        <v>0</v>
      </c>
      <c r="Y10241" s="1069">
        <f>[5]building!Y10232</f>
        <v>0</v>
      </c>
      <c r="Z10241" s="749">
        <f t="shared" si="815"/>
        <v>0</v>
      </c>
      <c r="AA10241" s="1071"/>
      <c r="AB10241" s="1071"/>
    </row>
    <row r="10242" spans="23:28" ht="70.5" customHeight="1">
      <c r="W10242" s="829">
        <f t="shared" si="813"/>
        <v>0</v>
      </c>
      <c r="X10242" s="828">
        <f t="shared" si="814"/>
        <v>0</v>
      </c>
      <c r="Y10242" s="1069">
        <f>[5]building!Y10233</f>
        <v>0</v>
      </c>
      <c r="Z10242" s="749">
        <f t="shared" si="815"/>
        <v>0</v>
      </c>
      <c r="AA10242" s="1071"/>
      <c r="AB10242" s="1071"/>
    </row>
    <row r="10243" spans="23:28" ht="70.5" customHeight="1">
      <c r="W10243" s="829">
        <f t="shared" si="813"/>
        <v>0</v>
      </c>
      <c r="X10243" s="828">
        <f t="shared" si="814"/>
        <v>0</v>
      </c>
      <c r="Y10243" s="1069">
        <f>[5]building!Y10234</f>
        <v>0</v>
      </c>
      <c r="Z10243" s="749">
        <f t="shared" si="815"/>
        <v>0</v>
      </c>
      <c r="AA10243" s="1071"/>
      <c r="AB10243" s="1071"/>
    </row>
    <row r="10244" spans="23:28" ht="70.5" customHeight="1">
      <c r="W10244" s="829">
        <f t="shared" si="813"/>
        <v>0</v>
      </c>
      <c r="X10244" s="828">
        <f t="shared" si="814"/>
        <v>0</v>
      </c>
      <c r="Y10244" s="1069">
        <f>[5]building!Y10235</f>
        <v>0</v>
      </c>
      <c r="Z10244" s="749">
        <f t="shared" si="815"/>
        <v>0</v>
      </c>
      <c r="AA10244" s="1071"/>
      <c r="AB10244" s="1071"/>
    </row>
    <row r="10245" spans="23:28" ht="70.5" customHeight="1">
      <c r="W10245" s="829">
        <f t="shared" si="813"/>
        <v>0</v>
      </c>
      <c r="X10245" s="828">
        <f t="shared" si="814"/>
        <v>0</v>
      </c>
      <c r="Y10245" s="1069">
        <f>[5]building!Y10236</f>
        <v>0</v>
      </c>
      <c r="Z10245" s="749">
        <f t="shared" si="815"/>
        <v>0</v>
      </c>
      <c r="AA10245" s="1071"/>
      <c r="AB10245" s="1071"/>
    </row>
    <row r="10246" spans="23:28" ht="70.5" customHeight="1">
      <c r="W10246" s="829">
        <f t="shared" si="813"/>
        <v>0</v>
      </c>
      <c r="X10246" s="828">
        <f t="shared" si="814"/>
        <v>0</v>
      </c>
      <c r="Y10246" s="1069">
        <f>[5]building!Y10237</f>
        <v>0</v>
      </c>
      <c r="Z10246" s="749">
        <f t="shared" si="815"/>
        <v>0</v>
      </c>
      <c r="AA10246" s="1071"/>
      <c r="AB10246" s="1071"/>
    </row>
    <row r="10247" spans="23:28" ht="70.5" customHeight="1">
      <c r="W10247" s="829">
        <f t="shared" si="813"/>
        <v>0</v>
      </c>
      <c r="X10247" s="828">
        <f t="shared" si="814"/>
        <v>0</v>
      </c>
      <c r="Y10247" s="1069">
        <f>[5]building!Y10238</f>
        <v>0</v>
      </c>
      <c r="Z10247" s="749">
        <f t="shared" si="815"/>
        <v>0</v>
      </c>
      <c r="AA10247" s="1071"/>
      <c r="AB10247" s="1071"/>
    </row>
    <row r="10248" spans="23:28" ht="70.5" customHeight="1">
      <c r="W10248" s="829">
        <f t="shared" si="813"/>
        <v>0</v>
      </c>
      <c r="X10248" s="828">
        <f t="shared" si="814"/>
        <v>0</v>
      </c>
      <c r="Y10248" s="1069">
        <f>[5]building!Y10239</f>
        <v>0</v>
      </c>
      <c r="Z10248" s="749">
        <f t="shared" si="815"/>
        <v>0</v>
      </c>
      <c r="AA10248" s="1071"/>
      <c r="AB10248" s="1071"/>
    </row>
    <row r="10249" spans="23:28" ht="70.5" customHeight="1">
      <c r="W10249" s="829">
        <f t="shared" si="813"/>
        <v>0</v>
      </c>
      <c r="X10249" s="828">
        <f t="shared" si="814"/>
        <v>0</v>
      </c>
      <c r="Y10249" s="1069">
        <f>[5]building!Y10240</f>
        <v>0</v>
      </c>
      <c r="Z10249" s="749">
        <f t="shared" si="815"/>
        <v>0</v>
      </c>
      <c r="AA10249" s="1071"/>
      <c r="AB10249" s="1071"/>
    </row>
    <row r="10250" spans="23:28" ht="70.5" customHeight="1">
      <c r="W10250" s="829">
        <f t="shared" si="813"/>
        <v>0</v>
      </c>
      <c r="X10250" s="828">
        <f t="shared" si="814"/>
        <v>0</v>
      </c>
      <c r="Y10250" s="1069">
        <f>[5]building!Y10241</f>
        <v>0</v>
      </c>
      <c r="Z10250" s="749">
        <f t="shared" si="815"/>
        <v>0</v>
      </c>
      <c r="AA10250" s="1071"/>
      <c r="AB10250" s="1071"/>
    </row>
    <row r="10251" spans="23:28" ht="70.5" customHeight="1">
      <c r="W10251" s="829">
        <f t="shared" si="813"/>
        <v>0</v>
      </c>
      <c r="X10251" s="828">
        <f t="shared" si="814"/>
        <v>0</v>
      </c>
      <c r="Y10251" s="1069">
        <f>[5]building!Y10242</f>
        <v>0</v>
      </c>
      <c r="Z10251" s="749">
        <f t="shared" si="815"/>
        <v>0</v>
      </c>
      <c r="AA10251" s="1071"/>
      <c r="AB10251" s="1071"/>
    </row>
    <row r="10252" spans="23:28" ht="70.5" customHeight="1">
      <c r="W10252" s="829">
        <f t="shared" si="813"/>
        <v>0</v>
      </c>
      <c r="X10252" s="828">
        <f t="shared" si="814"/>
        <v>0</v>
      </c>
      <c r="Y10252" s="1069">
        <f>[5]building!Y10243</f>
        <v>0</v>
      </c>
      <c r="Z10252" s="749">
        <f t="shared" si="815"/>
        <v>0</v>
      </c>
      <c r="AA10252" s="1071"/>
      <c r="AB10252" s="1071"/>
    </row>
    <row r="10253" spans="23:28" ht="70.5" customHeight="1">
      <c r="W10253" s="829">
        <f t="shared" si="813"/>
        <v>0</v>
      </c>
      <c r="X10253" s="828">
        <f t="shared" si="814"/>
        <v>0</v>
      </c>
      <c r="Y10253" s="1069">
        <f>[5]building!Y10244</f>
        <v>0</v>
      </c>
      <c r="Z10253" s="749">
        <f t="shared" si="815"/>
        <v>0</v>
      </c>
      <c r="AA10253" s="1071"/>
      <c r="AB10253" s="1071"/>
    </row>
    <row r="10254" spans="23:28" ht="70.5" customHeight="1">
      <c r="W10254" s="829">
        <f t="shared" si="813"/>
        <v>0</v>
      </c>
      <c r="X10254" s="828">
        <f t="shared" si="814"/>
        <v>0</v>
      </c>
      <c r="Y10254" s="1069">
        <f>[5]building!Y10245</f>
        <v>0</v>
      </c>
      <c r="Z10254" s="749">
        <f t="shared" si="815"/>
        <v>0</v>
      </c>
      <c r="AA10254" s="1071"/>
      <c r="AB10254" s="1071"/>
    </row>
    <row r="10255" spans="23:28" ht="70.5" customHeight="1">
      <c r="W10255" s="829">
        <f t="shared" si="813"/>
        <v>0</v>
      </c>
      <c r="X10255" s="828">
        <f t="shared" si="814"/>
        <v>0</v>
      </c>
      <c r="Y10255" s="1069">
        <f>[5]building!Y10246</f>
        <v>0</v>
      </c>
      <c r="Z10255" s="749">
        <f t="shared" si="815"/>
        <v>0</v>
      </c>
      <c r="AA10255" s="1071"/>
      <c r="AB10255" s="1071"/>
    </row>
    <row r="10256" spans="23:28" ht="70.5" customHeight="1">
      <c r="W10256" s="829">
        <f t="shared" si="813"/>
        <v>0</v>
      </c>
      <c r="X10256" s="828">
        <f t="shared" si="814"/>
        <v>0</v>
      </c>
      <c r="Y10256" s="1069">
        <f>[5]building!Y10247</f>
        <v>0</v>
      </c>
      <c r="Z10256" s="749">
        <f t="shared" si="815"/>
        <v>0</v>
      </c>
      <c r="AA10256" s="1071"/>
      <c r="AB10256" s="1071"/>
    </row>
    <row r="10257" spans="23:28" ht="70.5" customHeight="1">
      <c r="W10257" s="829">
        <f t="shared" si="813"/>
        <v>0</v>
      </c>
      <c r="X10257" s="828">
        <f t="shared" si="814"/>
        <v>0</v>
      </c>
      <c r="Y10257" s="1069">
        <f>[5]building!Y10248</f>
        <v>0</v>
      </c>
      <c r="Z10257" s="749">
        <f t="shared" si="815"/>
        <v>0</v>
      </c>
      <c r="AA10257" s="1071"/>
      <c r="AB10257" s="1071"/>
    </row>
    <row r="10258" spans="23:28" ht="70.5" customHeight="1">
      <c r="W10258" s="829">
        <f t="shared" si="813"/>
        <v>0</v>
      </c>
      <c r="X10258" s="828">
        <f t="shared" si="814"/>
        <v>0</v>
      </c>
      <c r="Y10258" s="1069">
        <f>[5]building!Y10249</f>
        <v>0</v>
      </c>
      <c r="Z10258" s="749">
        <f t="shared" si="815"/>
        <v>0</v>
      </c>
      <c r="AA10258" s="1071"/>
      <c r="AB10258" s="1071"/>
    </row>
    <row r="10259" spans="23:28" ht="70.5" customHeight="1">
      <c r="W10259" s="829">
        <f t="shared" si="813"/>
        <v>0</v>
      </c>
      <c r="X10259" s="828">
        <f t="shared" si="814"/>
        <v>0</v>
      </c>
      <c r="Y10259" s="1069">
        <f>[5]building!Y10250</f>
        <v>0</v>
      </c>
      <c r="Z10259" s="749">
        <f t="shared" si="815"/>
        <v>0</v>
      </c>
      <c r="AA10259" s="1071"/>
      <c r="AB10259" s="1071"/>
    </row>
    <row r="10260" spans="23:28" ht="70.5" customHeight="1">
      <c r="W10260" s="829">
        <f t="shared" si="813"/>
        <v>0</v>
      </c>
      <c r="X10260" s="828">
        <f t="shared" si="814"/>
        <v>0</v>
      </c>
      <c r="Y10260" s="1069">
        <f>[5]building!Y10251</f>
        <v>0</v>
      </c>
      <c r="Z10260" s="749">
        <f t="shared" si="815"/>
        <v>0</v>
      </c>
      <c r="AA10260" s="1071"/>
      <c r="AB10260" s="1071"/>
    </row>
    <row r="10261" spans="23:28" ht="70.5" customHeight="1">
      <c r="W10261" s="829">
        <f t="shared" si="813"/>
        <v>0</v>
      </c>
      <c r="X10261" s="828">
        <f t="shared" si="814"/>
        <v>0</v>
      </c>
      <c r="Y10261" s="1069">
        <f>[5]building!Y10252</f>
        <v>0</v>
      </c>
      <c r="Z10261" s="749">
        <f t="shared" si="815"/>
        <v>0</v>
      </c>
      <c r="AA10261" s="1071"/>
      <c r="AB10261" s="1071"/>
    </row>
    <row r="10262" spans="23:28" ht="70.5" customHeight="1">
      <c r="W10262" s="829">
        <f t="shared" si="813"/>
        <v>0</v>
      </c>
      <c r="X10262" s="828">
        <f t="shared" si="814"/>
        <v>0</v>
      </c>
      <c r="Y10262" s="1069">
        <f>[5]building!Y10253</f>
        <v>0</v>
      </c>
      <c r="Z10262" s="749">
        <f t="shared" si="815"/>
        <v>0</v>
      </c>
      <c r="AA10262" s="1071"/>
      <c r="AB10262" s="1071"/>
    </row>
    <row r="10263" spans="23:28" ht="70.5" customHeight="1">
      <c r="W10263" s="829">
        <f t="shared" si="813"/>
        <v>0</v>
      </c>
      <c r="X10263" s="828">
        <f t="shared" si="814"/>
        <v>0</v>
      </c>
      <c r="Y10263" s="1069">
        <f>[5]building!Y10254</f>
        <v>0</v>
      </c>
      <c r="Z10263" s="749">
        <f t="shared" si="815"/>
        <v>0</v>
      </c>
      <c r="AA10263" s="1071"/>
      <c r="AB10263" s="1071"/>
    </row>
    <row r="10264" spans="23:28" ht="70.5" customHeight="1">
      <c r="W10264" s="829">
        <f t="shared" si="813"/>
        <v>0</v>
      </c>
      <c r="X10264" s="828">
        <f t="shared" si="814"/>
        <v>0</v>
      </c>
      <c r="Y10264" s="1069">
        <f>[5]building!Y10255</f>
        <v>0</v>
      </c>
      <c r="Z10264" s="749">
        <f t="shared" si="815"/>
        <v>0</v>
      </c>
      <c r="AA10264" s="1071"/>
      <c r="AB10264" s="1071"/>
    </row>
    <row r="10265" spans="23:28" ht="70.5" customHeight="1">
      <c r="W10265" s="829">
        <f t="shared" si="813"/>
        <v>0</v>
      </c>
      <c r="X10265" s="828">
        <f t="shared" si="814"/>
        <v>0</v>
      </c>
      <c r="Y10265" s="1069">
        <f>[5]building!Y10256</f>
        <v>0</v>
      </c>
      <c r="Z10265" s="749">
        <f t="shared" si="815"/>
        <v>0</v>
      </c>
      <c r="AA10265" s="1071"/>
      <c r="AB10265" s="1071"/>
    </row>
    <row r="10266" spans="23:28" ht="70.5" customHeight="1">
      <c r="W10266" s="829">
        <f t="shared" si="813"/>
        <v>0</v>
      </c>
      <c r="X10266" s="828">
        <f t="shared" si="814"/>
        <v>0</v>
      </c>
      <c r="Y10266" s="1069">
        <f>[5]building!Y10257</f>
        <v>0</v>
      </c>
      <c r="Z10266" s="749">
        <f t="shared" si="815"/>
        <v>0</v>
      </c>
      <c r="AA10266" s="1071"/>
      <c r="AB10266" s="1071"/>
    </row>
    <row r="10267" spans="23:28" ht="70.5" customHeight="1">
      <c r="W10267" s="829">
        <f t="shared" si="813"/>
        <v>0</v>
      </c>
      <c r="X10267" s="828">
        <f t="shared" si="814"/>
        <v>0</v>
      </c>
      <c r="Y10267" s="1069">
        <f>[5]building!Y10258</f>
        <v>0</v>
      </c>
      <c r="Z10267" s="749">
        <f t="shared" si="815"/>
        <v>0</v>
      </c>
      <c r="AA10267" s="1071"/>
      <c r="AB10267" s="1071"/>
    </row>
    <row r="10268" spans="23:28" ht="70.5" customHeight="1">
      <c r="W10268" s="829">
        <f t="shared" si="813"/>
        <v>0</v>
      </c>
      <c r="X10268" s="828">
        <f t="shared" si="814"/>
        <v>0</v>
      </c>
      <c r="Y10268" s="1069">
        <f>[5]building!Y10259</f>
        <v>0</v>
      </c>
      <c r="Z10268" s="749">
        <f t="shared" si="815"/>
        <v>0</v>
      </c>
      <c r="AA10268" s="1071"/>
      <c r="AB10268" s="1071"/>
    </row>
    <row r="10269" spans="23:28" ht="70.5" customHeight="1">
      <c r="W10269" s="829">
        <f t="shared" si="813"/>
        <v>0</v>
      </c>
      <c r="X10269" s="828">
        <f t="shared" si="814"/>
        <v>0</v>
      </c>
      <c r="Y10269" s="1069">
        <f>[5]building!Y10260</f>
        <v>0</v>
      </c>
      <c r="Z10269" s="749">
        <f t="shared" si="815"/>
        <v>0</v>
      </c>
      <c r="AA10269" s="1071"/>
      <c r="AB10269" s="1071"/>
    </row>
    <row r="10270" spans="23:28" ht="70.5" customHeight="1">
      <c r="W10270" s="829">
        <f t="shared" ref="W10270:W10333" si="816">G10270+I10270+K10270+M10270+O10270+Q10270+S10270+U10270</f>
        <v>0</v>
      </c>
      <c r="X10270" s="828">
        <f t="shared" ref="X10270:X10333" si="817">W10270*C10270</f>
        <v>0</v>
      </c>
      <c r="Y10270" s="1069">
        <f>[5]building!Y10261</f>
        <v>0</v>
      </c>
      <c r="Z10270" s="749">
        <f t="shared" ref="Z10270:Z10333" si="818">Y10270*C10270</f>
        <v>0</v>
      </c>
      <c r="AA10270" s="1071"/>
      <c r="AB10270" s="1071"/>
    </row>
    <row r="10271" spans="23:28" ht="70.5" customHeight="1">
      <c r="W10271" s="829">
        <f t="shared" si="816"/>
        <v>0</v>
      </c>
      <c r="X10271" s="828">
        <f t="shared" si="817"/>
        <v>0</v>
      </c>
      <c r="Y10271" s="1069">
        <f>[5]building!Y10262</f>
        <v>0</v>
      </c>
      <c r="Z10271" s="749">
        <f t="shared" si="818"/>
        <v>0</v>
      </c>
      <c r="AA10271" s="1071"/>
      <c r="AB10271" s="1071"/>
    </row>
    <row r="10272" spans="23:28" ht="70.5" customHeight="1">
      <c r="W10272" s="829">
        <f t="shared" si="816"/>
        <v>0</v>
      </c>
      <c r="X10272" s="828">
        <f t="shared" si="817"/>
        <v>0</v>
      </c>
      <c r="Y10272" s="1069">
        <f>[5]building!Y10263</f>
        <v>0</v>
      </c>
      <c r="Z10272" s="749">
        <f t="shared" si="818"/>
        <v>0</v>
      </c>
      <c r="AA10272" s="1071"/>
      <c r="AB10272" s="1071"/>
    </row>
    <row r="10273" spans="23:28" ht="70.5" customHeight="1">
      <c r="W10273" s="829">
        <f t="shared" si="816"/>
        <v>0</v>
      </c>
      <c r="X10273" s="828">
        <f t="shared" si="817"/>
        <v>0</v>
      </c>
      <c r="Y10273" s="1069">
        <f>[5]building!Y10264</f>
        <v>0</v>
      </c>
      <c r="Z10273" s="749">
        <f t="shared" si="818"/>
        <v>0</v>
      </c>
      <c r="AA10273" s="1071"/>
      <c r="AB10273" s="1071"/>
    </row>
    <row r="10274" spans="23:28" ht="70.5" customHeight="1">
      <c r="W10274" s="829">
        <f t="shared" si="816"/>
        <v>0</v>
      </c>
      <c r="X10274" s="828">
        <f t="shared" si="817"/>
        <v>0</v>
      </c>
      <c r="Y10274" s="1069">
        <f>[5]building!Y10265</f>
        <v>0</v>
      </c>
      <c r="Z10274" s="749">
        <f t="shared" si="818"/>
        <v>0</v>
      </c>
      <c r="AA10274" s="1071"/>
      <c r="AB10274" s="1071"/>
    </row>
    <row r="10275" spans="23:28" ht="70.5" customHeight="1">
      <c r="W10275" s="829">
        <f t="shared" si="816"/>
        <v>0</v>
      </c>
      <c r="X10275" s="828">
        <f t="shared" si="817"/>
        <v>0</v>
      </c>
      <c r="Y10275" s="1069">
        <f>[5]building!Y10266</f>
        <v>0</v>
      </c>
      <c r="Z10275" s="749">
        <f t="shared" si="818"/>
        <v>0</v>
      </c>
      <c r="AA10275" s="1071"/>
      <c r="AB10275" s="1071"/>
    </row>
    <row r="10276" spans="23:28" ht="70.5" customHeight="1">
      <c r="W10276" s="829">
        <f t="shared" si="816"/>
        <v>0</v>
      </c>
      <c r="X10276" s="828">
        <f t="shared" si="817"/>
        <v>0</v>
      </c>
      <c r="Y10276" s="1069">
        <f>[5]building!Y10267</f>
        <v>0</v>
      </c>
      <c r="Z10276" s="749">
        <f t="shared" si="818"/>
        <v>0</v>
      </c>
      <c r="AA10276" s="1071"/>
      <c r="AB10276" s="1071"/>
    </row>
    <row r="10277" spans="23:28" ht="70.5" customHeight="1">
      <c r="W10277" s="829">
        <f t="shared" si="816"/>
        <v>0</v>
      </c>
      <c r="X10277" s="828">
        <f t="shared" si="817"/>
        <v>0</v>
      </c>
      <c r="Y10277" s="1069">
        <f>[5]building!Y10268</f>
        <v>0</v>
      </c>
      <c r="Z10277" s="749">
        <f t="shared" si="818"/>
        <v>0</v>
      </c>
      <c r="AA10277" s="1071"/>
      <c r="AB10277" s="1071"/>
    </row>
    <row r="10278" spans="23:28" ht="70.5" customHeight="1">
      <c r="W10278" s="829">
        <f t="shared" si="816"/>
        <v>0</v>
      </c>
      <c r="X10278" s="828">
        <f t="shared" si="817"/>
        <v>0</v>
      </c>
      <c r="Y10278" s="1069">
        <f>[5]building!Y10269</f>
        <v>0</v>
      </c>
      <c r="Z10278" s="749">
        <f t="shared" si="818"/>
        <v>0</v>
      </c>
      <c r="AA10278" s="1071"/>
      <c r="AB10278" s="1071"/>
    </row>
    <row r="10279" spans="23:28" ht="70.5" customHeight="1">
      <c r="W10279" s="829">
        <f t="shared" si="816"/>
        <v>0</v>
      </c>
      <c r="X10279" s="828">
        <f t="shared" si="817"/>
        <v>0</v>
      </c>
      <c r="Y10279" s="1069">
        <f>[5]building!Y10270</f>
        <v>0</v>
      </c>
      <c r="Z10279" s="749">
        <f t="shared" si="818"/>
        <v>0</v>
      </c>
      <c r="AA10279" s="1071"/>
      <c r="AB10279" s="1071"/>
    </row>
    <row r="10280" spans="23:28" ht="70.5" customHeight="1">
      <c r="W10280" s="829">
        <f t="shared" si="816"/>
        <v>0</v>
      </c>
      <c r="X10280" s="828">
        <f t="shared" si="817"/>
        <v>0</v>
      </c>
      <c r="Y10280" s="1069">
        <f>[5]building!Y10271</f>
        <v>0</v>
      </c>
      <c r="Z10280" s="749">
        <f t="shared" si="818"/>
        <v>0</v>
      </c>
      <c r="AA10280" s="1071"/>
      <c r="AB10280" s="1071"/>
    </row>
    <row r="10281" spans="23:28" ht="70.5" customHeight="1">
      <c r="W10281" s="829">
        <f t="shared" si="816"/>
        <v>0</v>
      </c>
      <c r="X10281" s="828">
        <f t="shared" si="817"/>
        <v>0</v>
      </c>
      <c r="Y10281" s="1069">
        <f>[5]building!Y10272</f>
        <v>0</v>
      </c>
      <c r="Z10281" s="749">
        <f t="shared" si="818"/>
        <v>0</v>
      </c>
      <c r="AA10281" s="1071"/>
      <c r="AB10281" s="1071"/>
    </row>
    <row r="10282" spans="23:28" ht="70.5" customHeight="1">
      <c r="W10282" s="829">
        <f t="shared" si="816"/>
        <v>0</v>
      </c>
      <c r="X10282" s="828">
        <f t="shared" si="817"/>
        <v>0</v>
      </c>
      <c r="Y10282" s="1069">
        <f>[5]building!Y10273</f>
        <v>0</v>
      </c>
      <c r="Z10282" s="749">
        <f t="shared" si="818"/>
        <v>0</v>
      </c>
      <c r="AA10282" s="1071"/>
      <c r="AB10282" s="1071"/>
    </row>
    <row r="10283" spans="23:28" ht="70.5" customHeight="1">
      <c r="W10283" s="829">
        <f t="shared" si="816"/>
        <v>0</v>
      </c>
      <c r="X10283" s="828">
        <f t="shared" si="817"/>
        <v>0</v>
      </c>
      <c r="Y10283" s="1069">
        <f>[5]building!Y10274</f>
        <v>0</v>
      </c>
      <c r="Z10283" s="749">
        <f t="shared" si="818"/>
        <v>0</v>
      </c>
      <c r="AA10283" s="1071"/>
      <c r="AB10283" s="1071"/>
    </row>
    <row r="10284" spans="23:28" ht="70.5" customHeight="1">
      <c r="W10284" s="829">
        <f t="shared" si="816"/>
        <v>0</v>
      </c>
      <c r="X10284" s="828">
        <f t="shared" si="817"/>
        <v>0</v>
      </c>
      <c r="Y10284" s="1069">
        <f>[5]building!Y10275</f>
        <v>0</v>
      </c>
      <c r="Z10284" s="749">
        <f t="shared" si="818"/>
        <v>0</v>
      </c>
      <c r="AA10284" s="1071"/>
      <c r="AB10284" s="1071"/>
    </row>
    <row r="10285" spans="23:28" ht="70.5" customHeight="1">
      <c r="W10285" s="829">
        <f t="shared" si="816"/>
        <v>0</v>
      </c>
      <c r="X10285" s="828">
        <f t="shared" si="817"/>
        <v>0</v>
      </c>
      <c r="Y10285" s="1069">
        <f>[5]building!Y10276</f>
        <v>0</v>
      </c>
      <c r="Z10285" s="749">
        <f t="shared" si="818"/>
        <v>0</v>
      </c>
      <c r="AA10285" s="1071"/>
      <c r="AB10285" s="1071"/>
    </row>
    <row r="10286" spans="23:28" ht="70.5" customHeight="1">
      <c r="W10286" s="829">
        <f t="shared" si="816"/>
        <v>0</v>
      </c>
      <c r="X10286" s="828">
        <f t="shared" si="817"/>
        <v>0</v>
      </c>
      <c r="Y10286" s="1069">
        <f>[5]building!Y10277</f>
        <v>0</v>
      </c>
      <c r="Z10286" s="749">
        <f t="shared" si="818"/>
        <v>0</v>
      </c>
      <c r="AA10286" s="1071"/>
      <c r="AB10286" s="1071"/>
    </row>
    <row r="10287" spans="23:28" ht="70.5" customHeight="1">
      <c r="W10287" s="829">
        <f t="shared" si="816"/>
        <v>0</v>
      </c>
      <c r="X10287" s="828">
        <f t="shared" si="817"/>
        <v>0</v>
      </c>
      <c r="Y10287" s="1069">
        <f>[5]building!Y10278</f>
        <v>0</v>
      </c>
      <c r="Z10287" s="749">
        <f t="shared" si="818"/>
        <v>0</v>
      </c>
      <c r="AA10287" s="1071"/>
      <c r="AB10287" s="1071"/>
    </row>
    <row r="10288" spans="23:28" ht="70.5" customHeight="1">
      <c r="W10288" s="829">
        <f t="shared" si="816"/>
        <v>0</v>
      </c>
      <c r="X10288" s="828">
        <f t="shared" si="817"/>
        <v>0</v>
      </c>
      <c r="Y10288" s="1069">
        <f>[5]building!Y10279</f>
        <v>0</v>
      </c>
      <c r="Z10288" s="749">
        <f t="shared" si="818"/>
        <v>0</v>
      </c>
      <c r="AA10288" s="1071"/>
      <c r="AB10288" s="1071"/>
    </row>
    <row r="10289" spans="23:28" ht="70.5" customHeight="1">
      <c r="W10289" s="829">
        <f t="shared" si="816"/>
        <v>0</v>
      </c>
      <c r="X10289" s="828">
        <f t="shared" si="817"/>
        <v>0</v>
      </c>
      <c r="Y10289" s="1069">
        <f>[5]building!Y10280</f>
        <v>0</v>
      </c>
      <c r="Z10289" s="749">
        <f t="shared" si="818"/>
        <v>0</v>
      </c>
      <c r="AA10289" s="1071"/>
      <c r="AB10289" s="1071"/>
    </row>
    <row r="10290" spans="23:28" ht="70.5" customHeight="1">
      <c r="W10290" s="829">
        <f t="shared" si="816"/>
        <v>0</v>
      </c>
      <c r="X10290" s="828">
        <f t="shared" si="817"/>
        <v>0</v>
      </c>
      <c r="Y10290" s="1069">
        <f>[5]building!Y10281</f>
        <v>0</v>
      </c>
      <c r="Z10290" s="749">
        <f t="shared" si="818"/>
        <v>0</v>
      </c>
      <c r="AA10290" s="1071"/>
      <c r="AB10290" s="1071"/>
    </row>
    <row r="10291" spans="23:28" ht="70.5" customHeight="1">
      <c r="W10291" s="829">
        <f t="shared" si="816"/>
        <v>0</v>
      </c>
      <c r="X10291" s="828">
        <f t="shared" si="817"/>
        <v>0</v>
      </c>
      <c r="Y10291" s="1069">
        <f>[5]building!Y10282</f>
        <v>0</v>
      </c>
      <c r="Z10291" s="749">
        <f t="shared" si="818"/>
        <v>0</v>
      </c>
      <c r="AA10291" s="1071"/>
      <c r="AB10291" s="1071"/>
    </row>
    <row r="10292" spans="23:28" ht="70.5" customHeight="1">
      <c r="W10292" s="829">
        <f t="shared" si="816"/>
        <v>0</v>
      </c>
      <c r="X10292" s="828">
        <f t="shared" si="817"/>
        <v>0</v>
      </c>
      <c r="Y10292" s="1069">
        <f>[5]building!Y10283</f>
        <v>0</v>
      </c>
      <c r="Z10292" s="749">
        <f t="shared" si="818"/>
        <v>0</v>
      </c>
      <c r="AA10292" s="1071"/>
      <c r="AB10292" s="1071"/>
    </row>
    <row r="10293" spans="23:28" ht="70.5" customHeight="1">
      <c r="W10293" s="829">
        <f t="shared" si="816"/>
        <v>0</v>
      </c>
      <c r="X10293" s="828">
        <f t="shared" si="817"/>
        <v>0</v>
      </c>
      <c r="Y10293" s="1069">
        <f>[5]building!Y10284</f>
        <v>0</v>
      </c>
      <c r="Z10293" s="749">
        <f t="shared" si="818"/>
        <v>0</v>
      </c>
      <c r="AA10293" s="1071"/>
      <c r="AB10293" s="1071"/>
    </row>
    <row r="10294" spans="23:28" ht="70.5" customHeight="1">
      <c r="W10294" s="829">
        <f t="shared" si="816"/>
        <v>0</v>
      </c>
      <c r="X10294" s="828">
        <f t="shared" si="817"/>
        <v>0</v>
      </c>
      <c r="Y10294" s="1069">
        <f>[5]building!Y10285</f>
        <v>0</v>
      </c>
      <c r="Z10294" s="749">
        <f t="shared" si="818"/>
        <v>0</v>
      </c>
      <c r="AA10294" s="1071"/>
      <c r="AB10294" s="1071"/>
    </row>
    <row r="10295" spans="23:28" ht="70.5" customHeight="1">
      <c r="W10295" s="829">
        <f t="shared" si="816"/>
        <v>0</v>
      </c>
      <c r="X10295" s="828">
        <f t="shared" si="817"/>
        <v>0</v>
      </c>
      <c r="Y10295" s="1069">
        <f>[5]building!Y10286</f>
        <v>0</v>
      </c>
      <c r="Z10295" s="749">
        <f t="shared" si="818"/>
        <v>0</v>
      </c>
      <c r="AA10295" s="1071"/>
      <c r="AB10295" s="1071"/>
    </row>
    <row r="10296" spans="23:28" ht="70.5" customHeight="1">
      <c r="W10296" s="829">
        <f t="shared" si="816"/>
        <v>0</v>
      </c>
      <c r="X10296" s="828">
        <f t="shared" si="817"/>
        <v>0</v>
      </c>
      <c r="Y10296" s="1069">
        <f>[5]building!Y10287</f>
        <v>0</v>
      </c>
      <c r="Z10296" s="749">
        <f t="shared" si="818"/>
        <v>0</v>
      </c>
      <c r="AA10296" s="1071"/>
      <c r="AB10296" s="1071"/>
    </row>
    <row r="10297" spans="23:28" ht="70.5" customHeight="1">
      <c r="W10297" s="829">
        <f t="shared" si="816"/>
        <v>0</v>
      </c>
      <c r="X10297" s="828">
        <f t="shared" si="817"/>
        <v>0</v>
      </c>
      <c r="Y10297" s="1069">
        <f>[5]building!Y10288</f>
        <v>0</v>
      </c>
      <c r="Z10297" s="749">
        <f t="shared" si="818"/>
        <v>0</v>
      </c>
      <c r="AA10297" s="1071"/>
      <c r="AB10297" s="1071"/>
    </row>
    <row r="10298" spans="23:28" ht="70.5" customHeight="1">
      <c r="W10298" s="829">
        <f t="shared" si="816"/>
        <v>0</v>
      </c>
      <c r="X10298" s="828">
        <f t="shared" si="817"/>
        <v>0</v>
      </c>
      <c r="Y10298" s="1069">
        <f>[5]building!Y10289</f>
        <v>0</v>
      </c>
      <c r="Z10298" s="749">
        <f t="shared" si="818"/>
        <v>0</v>
      </c>
      <c r="AA10298" s="1071"/>
      <c r="AB10298" s="1071"/>
    </row>
    <row r="10299" spans="23:28" ht="70.5" customHeight="1">
      <c r="W10299" s="829">
        <f t="shared" si="816"/>
        <v>0</v>
      </c>
      <c r="X10299" s="828">
        <f t="shared" si="817"/>
        <v>0</v>
      </c>
      <c r="Y10299" s="1069">
        <f>[5]building!Y10290</f>
        <v>0</v>
      </c>
      <c r="Z10299" s="749">
        <f t="shared" si="818"/>
        <v>0</v>
      </c>
      <c r="AA10299" s="1071"/>
      <c r="AB10299" s="1071"/>
    </row>
    <row r="10300" spans="23:28" ht="70.5" customHeight="1">
      <c r="W10300" s="829">
        <f t="shared" si="816"/>
        <v>0</v>
      </c>
      <c r="X10300" s="828">
        <f t="shared" si="817"/>
        <v>0</v>
      </c>
      <c r="Y10300" s="1069">
        <f>[5]building!Y10291</f>
        <v>0</v>
      </c>
      <c r="Z10300" s="749">
        <f t="shared" si="818"/>
        <v>0</v>
      </c>
      <c r="AA10300" s="1071"/>
      <c r="AB10300" s="1071"/>
    </row>
    <row r="10301" spans="23:28" ht="70.5" customHeight="1">
      <c r="W10301" s="829">
        <f t="shared" si="816"/>
        <v>0</v>
      </c>
      <c r="X10301" s="828">
        <f t="shared" si="817"/>
        <v>0</v>
      </c>
      <c r="Y10301" s="1069">
        <f>[5]building!Y10292</f>
        <v>0</v>
      </c>
      <c r="Z10301" s="749">
        <f t="shared" si="818"/>
        <v>0</v>
      </c>
      <c r="AA10301" s="1071"/>
      <c r="AB10301" s="1071"/>
    </row>
    <row r="10302" spans="23:28" ht="70.5" customHeight="1">
      <c r="W10302" s="829">
        <f t="shared" si="816"/>
        <v>0</v>
      </c>
      <c r="X10302" s="828">
        <f t="shared" si="817"/>
        <v>0</v>
      </c>
      <c r="Y10302" s="1069">
        <f>[5]building!Y10293</f>
        <v>0</v>
      </c>
      <c r="Z10302" s="749">
        <f t="shared" si="818"/>
        <v>0</v>
      </c>
      <c r="AA10302" s="1071"/>
      <c r="AB10302" s="1071"/>
    </row>
    <row r="10303" spans="23:28" ht="70.5" customHeight="1">
      <c r="W10303" s="829">
        <f t="shared" si="816"/>
        <v>0</v>
      </c>
      <c r="X10303" s="828">
        <f t="shared" si="817"/>
        <v>0</v>
      </c>
      <c r="Y10303" s="1069">
        <f>[5]building!Y10294</f>
        <v>0</v>
      </c>
      <c r="Z10303" s="749">
        <f t="shared" si="818"/>
        <v>0</v>
      </c>
      <c r="AA10303" s="1071"/>
      <c r="AB10303" s="1071"/>
    </row>
    <row r="10304" spans="23:28" ht="70.5" customHeight="1">
      <c r="W10304" s="829">
        <f t="shared" si="816"/>
        <v>0</v>
      </c>
      <c r="X10304" s="828">
        <f t="shared" si="817"/>
        <v>0</v>
      </c>
      <c r="Y10304" s="1069">
        <f>[5]building!Y10295</f>
        <v>0</v>
      </c>
      <c r="Z10304" s="749">
        <f t="shared" si="818"/>
        <v>0</v>
      </c>
      <c r="AA10304" s="1071"/>
      <c r="AB10304" s="1071"/>
    </row>
    <row r="10305" spans="23:28" ht="70.5" customHeight="1">
      <c r="W10305" s="829">
        <f t="shared" si="816"/>
        <v>0</v>
      </c>
      <c r="X10305" s="828">
        <f t="shared" si="817"/>
        <v>0</v>
      </c>
      <c r="Y10305" s="1069">
        <f>[5]building!Y10296</f>
        <v>0</v>
      </c>
      <c r="Z10305" s="749">
        <f t="shared" si="818"/>
        <v>0</v>
      </c>
      <c r="AA10305" s="1071"/>
      <c r="AB10305" s="1071"/>
    </row>
    <row r="10306" spans="23:28" ht="70.5" customHeight="1">
      <c r="W10306" s="829">
        <f t="shared" si="816"/>
        <v>0</v>
      </c>
      <c r="X10306" s="828">
        <f t="shared" si="817"/>
        <v>0</v>
      </c>
      <c r="Y10306" s="1069">
        <f>[5]building!Y10297</f>
        <v>0</v>
      </c>
      <c r="Z10306" s="749">
        <f t="shared" si="818"/>
        <v>0</v>
      </c>
      <c r="AA10306" s="1071"/>
      <c r="AB10306" s="1071"/>
    </row>
    <row r="10307" spans="23:28" ht="70.5" customHeight="1">
      <c r="W10307" s="829">
        <f t="shared" si="816"/>
        <v>0</v>
      </c>
      <c r="X10307" s="828">
        <f t="shared" si="817"/>
        <v>0</v>
      </c>
      <c r="Y10307" s="1069">
        <f>[5]building!Y10298</f>
        <v>0</v>
      </c>
      <c r="Z10307" s="749">
        <f t="shared" si="818"/>
        <v>0</v>
      </c>
      <c r="AA10307" s="1071"/>
      <c r="AB10307" s="1071"/>
    </row>
    <row r="10308" spans="23:28" ht="70.5" customHeight="1">
      <c r="W10308" s="829">
        <f t="shared" si="816"/>
        <v>0</v>
      </c>
      <c r="X10308" s="828">
        <f t="shared" si="817"/>
        <v>0</v>
      </c>
      <c r="Y10308" s="1069">
        <f>[5]building!Y10299</f>
        <v>0</v>
      </c>
      <c r="Z10308" s="749">
        <f t="shared" si="818"/>
        <v>0</v>
      </c>
      <c r="AA10308" s="1071"/>
      <c r="AB10308" s="1071"/>
    </row>
    <row r="10309" spans="23:28" ht="70.5" customHeight="1">
      <c r="W10309" s="829">
        <f t="shared" si="816"/>
        <v>0</v>
      </c>
      <c r="X10309" s="828">
        <f t="shared" si="817"/>
        <v>0</v>
      </c>
      <c r="Y10309" s="1069">
        <f>[5]building!Y10300</f>
        <v>0</v>
      </c>
      <c r="Z10309" s="749">
        <f t="shared" si="818"/>
        <v>0</v>
      </c>
      <c r="AA10309" s="1071"/>
      <c r="AB10309" s="1071"/>
    </row>
    <row r="10310" spans="23:28" ht="70.5" customHeight="1">
      <c r="W10310" s="829">
        <f t="shared" si="816"/>
        <v>0</v>
      </c>
      <c r="X10310" s="828">
        <f t="shared" si="817"/>
        <v>0</v>
      </c>
      <c r="Y10310" s="1069">
        <f>[5]building!Y10301</f>
        <v>0</v>
      </c>
      <c r="Z10310" s="749">
        <f t="shared" si="818"/>
        <v>0</v>
      </c>
      <c r="AA10310" s="1071"/>
      <c r="AB10310" s="1071"/>
    </row>
    <row r="10311" spans="23:28" ht="70.5" customHeight="1">
      <c r="W10311" s="829">
        <f t="shared" si="816"/>
        <v>0</v>
      </c>
      <c r="X10311" s="828">
        <f t="shared" si="817"/>
        <v>0</v>
      </c>
      <c r="Y10311" s="1069">
        <f>[5]building!Y10302</f>
        <v>0</v>
      </c>
      <c r="Z10311" s="749">
        <f t="shared" si="818"/>
        <v>0</v>
      </c>
      <c r="AA10311" s="1071"/>
      <c r="AB10311" s="1071"/>
    </row>
    <row r="10312" spans="23:28" ht="70.5" customHeight="1">
      <c r="W10312" s="829">
        <f t="shared" si="816"/>
        <v>0</v>
      </c>
      <c r="X10312" s="828">
        <f t="shared" si="817"/>
        <v>0</v>
      </c>
      <c r="Y10312" s="1069">
        <f>[5]building!Y10303</f>
        <v>0</v>
      </c>
      <c r="Z10312" s="749">
        <f t="shared" si="818"/>
        <v>0</v>
      </c>
      <c r="AA10312" s="1071"/>
      <c r="AB10312" s="1071"/>
    </row>
    <row r="10313" spans="23:28" ht="70.5" customHeight="1">
      <c r="W10313" s="829">
        <f t="shared" si="816"/>
        <v>0</v>
      </c>
      <c r="X10313" s="828">
        <f t="shared" si="817"/>
        <v>0</v>
      </c>
      <c r="Y10313" s="1069">
        <f>[5]building!Y10304</f>
        <v>0</v>
      </c>
      <c r="Z10313" s="749">
        <f t="shared" si="818"/>
        <v>0</v>
      </c>
      <c r="AA10313" s="1071"/>
      <c r="AB10313" s="1071"/>
    </row>
    <row r="10314" spans="23:28" ht="70.5" customHeight="1">
      <c r="W10314" s="829">
        <f t="shared" si="816"/>
        <v>0</v>
      </c>
      <c r="X10314" s="828">
        <f t="shared" si="817"/>
        <v>0</v>
      </c>
      <c r="Y10314" s="1069">
        <f>[5]building!Y10305</f>
        <v>0</v>
      </c>
      <c r="Z10314" s="749">
        <f t="shared" si="818"/>
        <v>0</v>
      </c>
      <c r="AA10314" s="1071"/>
      <c r="AB10314" s="1071"/>
    </row>
    <row r="10315" spans="23:28" ht="70.5" customHeight="1">
      <c r="W10315" s="829">
        <f t="shared" si="816"/>
        <v>0</v>
      </c>
      <c r="X10315" s="828">
        <f t="shared" si="817"/>
        <v>0</v>
      </c>
      <c r="Y10315" s="1069">
        <f>[5]building!Y10306</f>
        <v>0</v>
      </c>
      <c r="Z10315" s="749">
        <f t="shared" si="818"/>
        <v>0</v>
      </c>
      <c r="AA10315" s="1071"/>
      <c r="AB10315" s="1071"/>
    </row>
    <row r="10316" spans="23:28" ht="70.5" customHeight="1">
      <c r="W10316" s="829">
        <f t="shared" si="816"/>
        <v>0</v>
      </c>
      <c r="X10316" s="828">
        <f t="shared" si="817"/>
        <v>0</v>
      </c>
      <c r="Y10316" s="1069">
        <f>[5]building!Y10307</f>
        <v>0</v>
      </c>
      <c r="Z10316" s="749">
        <f t="shared" si="818"/>
        <v>0</v>
      </c>
      <c r="AA10316" s="1071"/>
      <c r="AB10316" s="1071"/>
    </row>
    <row r="10317" spans="23:28" ht="70.5" customHeight="1">
      <c r="W10317" s="829">
        <f t="shared" si="816"/>
        <v>0</v>
      </c>
      <c r="X10317" s="828">
        <f t="shared" si="817"/>
        <v>0</v>
      </c>
      <c r="Y10317" s="1069">
        <f>[5]building!Y10308</f>
        <v>0</v>
      </c>
      <c r="Z10317" s="749">
        <f t="shared" si="818"/>
        <v>0</v>
      </c>
      <c r="AA10317" s="1071"/>
      <c r="AB10317" s="1071"/>
    </row>
    <row r="10318" spans="23:28" ht="70.5" customHeight="1">
      <c r="W10318" s="829">
        <f t="shared" si="816"/>
        <v>0</v>
      </c>
      <c r="X10318" s="828">
        <f t="shared" si="817"/>
        <v>0</v>
      </c>
      <c r="Y10318" s="1069">
        <f>[5]building!Y10309</f>
        <v>0</v>
      </c>
      <c r="Z10318" s="749">
        <f t="shared" si="818"/>
        <v>0</v>
      </c>
      <c r="AA10318" s="1071"/>
      <c r="AB10318" s="1071"/>
    </row>
    <row r="10319" spans="23:28" ht="70.5" customHeight="1">
      <c r="W10319" s="829">
        <f t="shared" si="816"/>
        <v>0</v>
      </c>
      <c r="X10319" s="828">
        <f t="shared" si="817"/>
        <v>0</v>
      </c>
      <c r="Y10319" s="1069">
        <f>[5]building!Y10310</f>
        <v>0</v>
      </c>
      <c r="Z10319" s="749">
        <f t="shared" si="818"/>
        <v>0</v>
      </c>
      <c r="AA10319" s="1071"/>
      <c r="AB10319" s="1071"/>
    </row>
    <row r="10320" spans="23:28" ht="70.5" customHeight="1">
      <c r="W10320" s="829">
        <f t="shared" si="816"/>
        <v>0</v>
      </c>
      <c r="X10320" s="828">
        <f t="shared" si="817"/>
        <v>0</v>
      </c>
      <c r="Y10320" s="1069">
        <f>[5]building!Y10311</f>
        <v>0</v>
      </c>
      <c r="Z10320" s="749">
        <f t="shared" si="818"/>
        <v>0</v>
      </c>
      <c r="AA10320" s="1071"/>
      <c r="AB10320" s="1071"/>
    </row>
    <row r="10321" spans="23:28" ht="70.5" customHeight="1">
      <c r="W10321" s="829">
        <f t="shared" si="816"/>
        <v>0</v>
      </c>
      <c r="X10321" s="828">
        <f t="shared" si="817"/>
        <v>0</v>
      </c>
      <c r="Y10321" s="1069">
        <f>[5]building!Y10312</f>
        <v>0</v>
      </c>
      <c r="Z10321" s="749">
        <f t="shared" si="818"/>
        <v>0</v>
      </c>
      <c r="AA10321" s="1071"/>
      <c r="AB10321" s="1071"/>
    </row>
    <row r="10322" spans="23:28" ht="70.5" customHeight="1">
      <c r="W10322" s="829">
        <f t="shared" si="816"/>
        <v>0</v>
      </c>
      <c r="X10322" s="828">
        <f t="shared" si="817"/>
        <v>0</v>
      </c>
      <c r="Y10322" s="1069">
        <f>[5]building!Y10313</f>
        <v>0</v>
      </c>
      <c r="Z10322" s="749">
        <f t="shared" si="818"/>
        <v>0</v>
      </c>
      <c r="AA10322" s="1071"/>
      <c r="AB10322" s="1071"/>
    </row>
    <row r="10323" spans="23:28" ht="70.5" customHeight="1">
      <c r="W10323" s="829">
        <f t="shared" si="816"/>
        <v>0</v>
      </c>
      <c r="X10323" s="828">
        <f t="shared" si="817"/>
        <v>0</v>
      </c>
      <c r="Y10323" s="1069">
        <f>[5]building!Y10314</f>
        <v>0</v>
      </c>
      <c r="Z10323" s="749">
        <f t="shared" si="818"/>
        <v>0</v>
      </c>
      <c r="AA10323" s="1071"/>
      <c r="AB10323" s="1071"/>
    </row>
    <row r="10324" spans="23:28" ht="70.5" customHeight="1">
      <c r="W10324" s="829">
        <f t="shared" si="816"/>
        <v>0</v>
      </c>
      <c r="X10324" s="828">
        <f t="shared" si="817"/>
        <v>0</v>
      </c>
      <c r="Y10324" s="1069">
        <f>[5]building!Y10315</f>
        <v>0</v>
      </c>
      <c r="Z10324" s="749">
        <f t="shared" si="818"/>
        <v>0</v>
      </c>
      <c r="AA10324" s="1071"/>
      <c r="AB10324" s="1071"/>
    </row>
    <row r="10325" spans="23:28" ht="70.5" customHeight="1">
      <c r="W10325" s="829">
        <f t="shared" si="816"/>
        <v>0</v>
      </c>
      <c r="X10325" s="828">
        <f t="shared" si="817"/>
        <v>0</v>
      </c>
      <c r="Y10325" s="1069">
        <f>[5]building!Y10316</f>
        <v>0</v>
      </c>
      <c r="Z10325" s="749">
        <f t="shared" si="818"/>
        <v>0</v>
      </c>
      <c r="AA10325" s="1071"/>
      <c r="AB10325" s="1071"/>
    </row>
    <row r="10326" spans="23:28" ht="70.5" customHeight="1">
      <c r="W10326" s="829">
        <f t="shared" si="816"/>
        <v>0</v>
      </c>
      <c r="X10326" s="828">
        <f t="shared" si="817"/>
        <v>0</v>
      </c>
      <c r="Y10326" s="1069">
        <f>[5]building!Y10317</f>
        <v>0</v>
      </c>
      <c r="Z10326" s="749">
        <f t="shared" si="818"/>
        <v>0</v>
      </c>
      <c r="AA10326" s="1071"/>
      <c r="AB10326" s="1071"/>
    </row>
    <row r="10327" spans="23:28" ht="70.5" customHeight="1">
      <c r="W10327" s="829">
        <f t="shared" si="816"/>
        <v>0</v>
      </c>
      <c r="X10327" s="828">
        <f t="shared" si="817"/>
        <v>0</v>
      </c>
      <c r="Y10327" s="1069">
        <f>[5]building!Y10318</f>
        <v>0</v>
      </c>
      <c r="Z10327" s="749">
        <f t="shared" si="818"/>
        <v>0</v>
      </c>
      <c r="AA10327" s="1071"/>
      <c r="AB10327" s="1071"/>
    </row>
    <row r="10328" spans="23:28" ht="70.5" customHeight="1">
      <c r="W10328" s="829">
        <f t="shared" si="816"/>
        <v>0</v>
      </c>
      <c r="X10328" s="828">
        <f t="shared" si="817"/>
        <v>0</v>
      </c>
      <c r="Y10328" s="1069">
        <f>[5]building!Y10319</f>
        <v>0</v>
      </c>
      <c r="Z10328" s="749">
        <f t="shared" si="818"/>
        <v>0</v>
      </c>
      <c r="AA10328" s="1071"/>
      <c r="AB10328" s="1071"/>
    </row>
    <row r="10329" spans="23:28" ht="70.5" customHeight="1">
      <c r="W10329" s="829">
        <f t="shared" si="816"/>
        <v>0</v>
      </c>
      <c r="X10329" s="828">
        <f t="shared" si="817"/>
        <v>0</v>
      </c>
      <c r="Y10329" s="1069">
        <f>[5]building!Y10320</f>
        <v>0</v>
      </c>
      <c r="Z10329" s="749">
        <f t="shared" si="818"/>
        <v>0</v>
      </c>
      <c r="AA10329" s="1071"/>
      <c r="AB10329" s="1071"/>
    </row>
    <row r="10330" spans="23:28" ht="70.5" customHeight="1">
      <c r="W10330" s="829">
        <f t="shared" si="816"/>
        <v>0</v>
      </c>
      <c r="X10330" s="828">
        <f t="shared" si="817"/>
        <v>0</v>
      </c>
      <c r="Y10330" s="1069">
        <f>[5]building!Y10321</f>
        <v>0</v>
      </c>
      <c r="Z10330" s="749">
        <f t="shared" si="818"/>
        <v>0</v>
      </c>
      <c r="AA10330" s="1071"/>
      <c r="AB10330" s="1071"/>
    </row>
    <row r="10331" spans="23:28" ht="70.5" customHeight="1">
      <c r="W10331" s="829">
        <f t="shared" si="816"/>
        <v>0</v>
      </c>
      <c r="X10331" s="828">
        <f t="shared" si="817"/>
        <v>0</v>
      </c>
      <c r="Y10331" s="1069">
        <f>[5]building!Y10322</f>
        <v>0</v>
      </c>
      <c r="Z10331" s="749">
        <f t="shared" si="818"/>
        <v>0</v>
      </c>
      <c r="AA10331" s="1071"/>
      <c r="AB10331" s="1071"/>
    </row>
    <row r="10332" spans="23:28" ht="70.5" customHeight="1">
      <c r="W10332" s="829">
        <f t="shared" si="816"/>
        <v>0</v>
      </c>
      <c r="X10332" s="828">
        <f t="shared" si="817"/>
        <v>0</v>
      </c>
      <c r="Y10332" s="1069">
        <f>[5]building!Y10323</f>
        <v>0</v>
      </c>
      <c r="Z10332" s="749">
        <f t="shared" si="818"/>
        <v>0</v>
      </c>
      <c r="AA10332" s="1071"/>
      <c r="AB10332" s="1071"/>
    </row>
    <row r="10333" spans="23:28" ht="70.5" customHeight="1">
      <c r="W10333" s="829">
        <f t="shared" si="816"/>
        <v>0</v>
      </c>
      <c r="X10333" s="828">
        <f t="shared" si="817"/>
        <v>0</v>
      </c>
      <c r="Y10333" s="1069">
        <f>[5]building!Y10324</f>
        <v>0</v>
      </c>
      <c r="Z10333" s="749">
        <f t="shared" si="818"/>
        <v>0</v>
      </c>
      <c r="AA10333" s="1071"/>
      <c r="AB10333" s="1071"/>
    </row>
    <row r="10334" spans="23:28" ht="70.5" customHeight="1">
      <c r="W10334" s="829">
        <f t="shared" ref="W10334:W10397" si="819">G10334+I10334+K10334+M10334+O10334+Q10334+S10334+U10334</f>
        <v>0</v>
      </c>
      <c r="X10334" s="828">
        <f t="shared" ref="X10334:X10397" si="820">W10334*C10334</f>
        <v>0</v>
      </c>
      <c r="Y10334" s="1069">
        <f>[5]building!Y10325</f>
        <v>0</v>
      </c>
      <c r="Z10334" s="749">
        <f t="shared" ref="Z10334:Z10397" si="821">Y10334*C10334</f>
        <v>0</v>
      </c>
      <c r="AA10334" s="1071"/>
      <c r="AB10334" s="1071"/>
    </row>
    <row r="10335" spans="23:28" ht="70.5" customHeight="1">
      <c r="W10335" s="829">
        <f t="shared" si="819"/>
        <v>0</v>
      </c>
      <c r="X10335" s="828">
        <f t="shared" si="820"/>
        <v>0</v>
      </c>
      <c r="Y10335" s="1069">
        <f>[5]building!Y10326</f>
        <v>0</v>
      </c>
      <c r="Z10335" s="749">
        <f t="shared" si="821"/>
        <v>0</v>
      </c>
      <c r="AA10335" s="1071"/>
      <c r="AB10335" s="1071"/>
    </row>
    <row r="10336" spans="23:28" ht="70.5" customHeight="1">
      <c r="W10336" s="829">
        <f t="shared" si="819"/>
        <v>0</v>
      </c>
      <c r="X10336" s="828">
        <f t="shared" si="820"/>
        <v>0</v>
      </c>
      <c r="Y10336" s="1069">
        <f>[5]building!Y10327</f>
        <v>0</v>
      </c>
      <c r="Z10336" s="749">
        <f t="shared" si="821"/>
        <v>0</v>
      </c>
      <c r="AA10336" s="1071"/>
      <c r="AB10336" s="1071"/>
    </row>
    <row r="10337" spans="23:28" ht="70.5" customHeight="1">
      <c r="W10337" s="829">
        <f t="shared" si="819"/>
        <v>0</v>
      </c>
      <c r="X10337" s="828">
        <f t="shared" si="820"/>
        <v>0</v>
      </c>
      <c r="Y10337" s="1069">
        <f>[5]building!Y10328</f>
        <v>0</v>
      </c>
      <c r="Z10337" s="749">
        <f t="shared" si="821"/>
        <v>0</v>
      </c>
      <c r="AA10337" s="1071"/>
      <c r="AB10337" s="1071"/>
    </row>
    <row r="10338" spans="23:28" ht="70.5" customHeight="1">
      <c r="W10338" s="829">
        <f t="shared" si="819"/>
        <v>0</v>
      </c>
      <c r="X10338" s="828">
        <f t="shared" si="820"/>
        <v>0</v>
      </c>
      <c r="Y10338" s="1069">
        <f>[5]building!Y10329</f>
        <v>0</v>
      </c>
      <c r="Z10338" s="749">
        <f t="shared" si="821"/>
        <v>0</v>
      </c>
      <c r="AA10338" s="1071"/>
      <c r="AB10338" s="1071"/>
    </row>
    <row r="10339" spans="23:28" ht="70.5" customHeight="1">
      <c r="W10339" s="829">
        <f t="shared" si="819"/>
        <v>0</v>
      </c>
      <c r="X10339" s="828">
        <f t="shared" si="820"/>
        <v>0</v>
      </c>
      <c r="Y10339" s="1069">
        <f>[5]building!Y10330</f>
        <v>0</v>
      </c>
      <c r="Z10339" s="749">
        <f t="shared" si="821"/>
        <v>0</v>
      </c>
      <c r="AA10339" s="1071"/>
      <c r="AB10339" s="1071"/>
    </row>
    <row r="10340" spans="23:28" ht="70.5" customHeight="1">
      <c r="W10340" s="829">
        <f t="shared" si="819"/>
        <v>0</v>
      </c>
      <c r="X10340" s="828">
        <f t="shared" si="820"/>
        <v>0</v>
      </c>
      <c r="Y10340" s="1069">
        <f>[5]building!Y10331</f>
        <v>0</v>
      </c>
      <c r="Z10340" s="749">
        <f t="shared" si="821"/>
        <v>0</v>
      </c>
      <c r="AA10340" s="1071"/>
      <c r="AB10340" s="1071"/>
    </row>
    <row r="10341" spans="23:28" ht="70.5" customHeight="1">
      <c r="W10341" s="829">
        <f t="shared" si="819"/>
        <v>0</v>
      </c>
      <c r="X10341" s="828">
        <f t="shared" si="820"/>
        <v>0</v>
      </c>
      <c r="Y10341" s="1069">
        <f>[5]building!Y10332</f>
        <v>0</v>
      </c>
      <c r="Z10341" s="749">
        <f t="shared" si="821"/>
        <v>0</v>
      </c>
      <c r="AA10341" s="1071"/>
      <c r="AB10341" s="1071"/>
    </row>
    <row r="10342" spans="23:28" ht="70.5" customHeight="1">
      <c r="W10342" s="829">
        <f t="shared" si="819"/>
        <v>0</v>
      </c>
      <c r="X10342" s="828">
        <f t="shared" si="820"/>
        <v>0</v>
      </c>
      <c r="Y10342" s="1069">
        <f>[5]building!Y10333</f>
        <v>0</v>
      </c>
      <c r="Z10342" s="749">
        <f t="shared" si="821"/>
        <v>0</v>
      </c>
      <c r="AA10342" s="1071"/>
      <c r="AB10342" s="1071"/>
    </row>
    <row r="10343" spans="23:28" ht="70.5" customHeight="1">
      <c r="W10343" s="829">
        <f t="shared" si="819"/>
        <v>0</v>
      </c>
      <c r="X10343" s="828">
        <f t="shared" si="820"/>
        <v>0</v>
      </c>
      <c r="Y10343" s="1069">
        <f>[5]building!Y10334</f>
        <v>0</v>
      </c>
      <c r="Z10343" s="749">
        <f t="shared" si="821"/>
        <v>0</v>
      </c>
      <c r="AA10343" s="1071"/>
      <c r="AB10343" s="1071"/>
    </row>
    <row r="10344" spans="23:28" ht="70.5" customHeight="1">
      <c r="W10344" s="829">
        <f t="shared" si="819"/>
        <v>0</v>
      </c>
      <c r="X10344" s="828">
        <f t="shared" si="820"/>
        <v>0</v>
      </c>
      <c r="Y10344" s="1069">
        <f>[5]building!Y10335</f>
        <v>0</v>
      </c>
      <c r="Z10344" s="749">
        <f t="shared" si="821"/>
        <v>0</v>
      </c>
      <c r="AA10344" s="1071"/>
      <c r="AB10344" s="1071"/>
    </row>
    <row r="10345" spans="23:28" ht="70.5" customHeight="1">
      <c r="W10345" s="829">
        <f t="shared" si="819"/>
        <v>0</v>
      </c>
      <c r="X10345" s="828">
        <f t="shared" si="820"/>
        <v>0</v>
      </c>
      <c r="Y10345" s="1069">
        <f>[5]building!Y10336</f>
        <v>0</v>
      </c>
      <c r="Z10345" s="749">
        <f t="shared" si="821"/>
        <v>0</v>
      </c>
      <c r="AA10345" s="1071"/>
      <c r="AB10345" s="1071"/>
    </row>
    <row r="10346" spans="23:28" ht="70.5" customHeight="1">
      <c r="W10346" s="829">
        <f t="shared" si="819"/>
        <v>0</v>
      </c>
      <c r="X10346" s="828">
        <f t="shared" si="820"/>
        <v>0</v>
      </c>
      <c r="Y10346" s="1069">
        <f>[5]building!Y10337</f>
        <v>0</v>
      </c>
      <c r="Z10346" s="749">
        <f t="shared" si="821"/>
        <v>0</v>
      </c>
      <c r="AA10346" s="1071"/>
      <c r="AB10346" s="1071"/>
    </row>
    <row r="10347" spans="23:28" ht="70.5" customHeight="1">
      <c r="W10347" s="829">
        <f t="shared" si="819"/>
        <v>0</v>
      </c>
      <c r="X10347" s="828">
        <f t="shared" si="820"/>
        <v>0</v>
      </c>
      <c r="Y10347" s="1069">
        <f>[5]building!Y10338</f>
        <v>0</v>
      </c>
      <c r="Z10347" s="749">
        <f t="shared" si="821"/>
        <v>0</v>
      </c>
      <c r="AA10347" s="1071"/>
      <c r="AB10347" s="1071"/>
    </row>
    <row r="10348" spans="23:28" ht="70.5" customHeight="1">
      <c r="W10348" s="829">
        <f t="shared" si="819"/>
        <v>0</v>
      </c>
      <c r="X10348" s="828">
        <f t="shared" si="820"/>
        <v>0</v>
      </c>
      <c r="Y10348" s="1069">
        <f>[5]building!Y10339</f>
        <v>0</v>
      </c>
      <c r="Z10348" s="749">
        <f t="shared" si="821"/>
        <v>0</v>
      </c>
      <c r="AA10348" s="1071"/>
      <c r="AB10348" s="1071"/>
    </row>
    <row r="10349" spans="23:28" ht="70.5" customHeight="1">
      <c r="W10349" s="829">
        <f t="shared" si="819"/>
        <v>0</v>
      </c>
      <c r="X10349" s="828">
        <f t="shared" si="820"/>
        <v>0</v>
      </c>
      <c r="Y10349" s="1069">
        <f>[5]building!Y10340</f>
        <v>0</v>
      </c>
      <c r="Z10349" s="749">
        <f t="shared" si="821"/>
        <v>0</v>
      </c>
      <c r="AA10349" s="1071"/>
      <c r="AB10349" s="1071"/>
    </row>
    <row r="10350" spans="23:28" ht="70.5" customHeight="1">
      <c r="W10350" s="829">
        <f t="shared" si="819"/>
        <v>0</v>
      </c>
      <c r="X10350" s="828">
        <f t="shared" si="820"/>
        <v>0</v>
      </c>
      <c r="Y10350" s="1069">
        <f>[5]building!Y10341</f>
        <v>0</v>
      </c>
      <c r="Z10350" s="749">
        <f t="shared" si="821"/>
        <v>0</v>
      </c>
      <c r="AA10350" s="1071"/>
      <c r="AB10350" s="1071"/>
    </row>
    <row r="10351" spans="23:28" ht="70.5" customHeight="1">
      <c r="W10351" s="829">
        <f t="shared" si="819"/>
        <v>0</v>
      </c>
      <c r="X10351" s="828">
        <f t="shared" si="820"/>
        <v>0</v>
      </c>
      <c r="Y10351" s="1069">
        <f>[5]building!Y10342</f>
        <v>0</v>
      </c>
      <c r="Z10351" s="749">
        <f t="shared" si="821"/>
        <v>0</v>
      </c>
      <c r="AA10351" s="1071"/>
      <c r="AB10351" s="1071"/>
    </row>
    <row r="10352" spans="23:28" ht="70.5" customHeight="1">
      <c r="W10352" s="829">
        <f t="shared" si="819"/>
        <v>0</v>
      </c>
      <c r="X10352" s="828">
        <f t="shared" si="820"/>
        <v>0</v>
      </c>
      <c r="Y10352" s="1069">
        <f>[5]building!Y10343</f>
        <v>0</v>
      </c>
      <c r="Z10352" s="749">
        <f t="shared" si="821"/>
        <v>0</v>
      </c>
      <c r="AA10352" s="1071"/>
      <c r="AB10352" s="1071"/>
    </row>
    <row r="10353" spans="23:28" ht="70.5" customHeight="1">
      <c r="W10353" s="829">
        <f t="shared" si="819"/>
        <v>0</v>
      </c>
      <c r="X10353" s="828">
        <f t="shared" si="820"/>
        <v>0</v>
      </c>
      <c r="Y10353" s="1069">
        <f>[5]building!Y10344</f>
        <v>0</v>
      </c>
      <c r="Z10353" s="749">
        <f t="shared" si="821"/>
        <v>0</v>
      </c>
      <c r="AA10353" s="1071"/>
      <c r="AB10353" s="1071"/>
    </row>
    <row r="10354" spans="23:28" ht="70.5" customHeight="1">
      <c r="W10354" s="829">
        <f t="shared" si="819"/>
        <v>0</v>
      </c>
      <c r="X10354" s="828">
        <f t="shared" si="820"/>
        <v>0</v>
      </c>
      <c r="Y10354" s="1069">
        <f>[5]building!Y10345</f>
        <v>0</v>
      </c>
      <c r="Z10354" s="749">
        <f t="shared" si="821"/>
        <v>0</v>
      </c>
      <c r="AA10354" s="1071"/>
      <c r="AB10354" s="1071"/>
    </row>
    <row r="10355" spans="23:28" ht="70.5" customHeight="1">
      <c r="W10355" s="829">
        <f t="shared" si="819"/>
        <v>0</v>
      </c>
      <c r="X10355" s="828">
        <f t="shared" si="820"/>
        <v>0</v>
      </c>
      <c r="Y10355" s="1069">
        <f>[5]building!Y10346</f>
        <v>0</v>
      </c>
      <c r="Z10355" s="749">
        <f t="shared" si="821"/>
        <v>0</v>
      </c>
      <c r="AA10355" s="1071"/>
      <c r="AB10355" s="1071"/>
    </row>
    <row r="10356" spans="23:28" ht="70.5" customHeight="1">
      <c r="W10356" s="829">
        <f t="shared" si="819"/>
        <v>0</v>
      </c>
      <c r="X10356" s="828">
        <f t="shared" si="820"/>
        <v>0</v>
      </c>
      <c r="Y10356" s="1069">
        <f>[5]building!Y10347</f>
        <v>0</v>
      </c>
      <c r="Z10356" s="749">
        <f t="shared" si="821"/>
        <v>0</v>
      </c>
      <c r="AA10356" s="1071"/>
      <c r="AB10356" s="1071"/>
    </row>
    <row r="10357" spans="23:28" ht="70.5" customHeight="1">
      <c r="W10357" s="829">
        <f t="shared" si="819"/>
        <v>0</v>
      </c>
      <c r="X10357" s="828">
        <f t="shared" si="820"/>
        <v>0</v>
      </c>
      <c r="Y10357" s="1069">
        <f>[5]building!Y10348</f>
        <v>0</v>
      </c>
      <c r="Z10357" s="749">
        <f t="shared" si="821"/>
        <v>0</v>
      </c>
      <c r="AA10357" s="1071"/>
      <c r="AB10357" s="1071"/>
    </row>
    <row r="10358" spans="23:28" ht="70.5" customHeight="1">
      <c r="W10358" s="829">
        <f t="shared" si="819"/>
        <v>0</v>
      </c>
      <c r="X10358" s="828">
        <f t="shared" si="820"/>
        <v>0</v>
      </c>
      <c r="Y10358" s="1069">
        <f>[5]building!Y10349</f>
        <v>0</v>
      </c>
      <c r="Z10358" s="749">
        <f t="shared" si="821"/>
        <v>0</v>
      </c>
      <c r="AA10358" s="1071"/>
      <c r="AB10358" s="1071"/>
    </row>
    <row r="10359" spans="23:28" ht="70.5" customHeight="1">
      <c r="W10359" s="829">
        <f t="shared" si="819"/>
        <v>0</v>
      </c>
      <c r="X10359" s="828">
        <f t="shared" si="820"/>
        <v>0</v>
      </c>
      <c r="Y10359" s="1069">
        <f>[5]building!Y10350</f>
        <v>0</v>
      </c>
      <c r="Z10359" s="749">
        <f t="shared" si="821"/>
        <v>0</v>
      </c>
      <c r="AA10359" s="1071"/>
      <c r="AB10359" s="1071"/>
    </row>
    <row r="10360" spans="23:28" ht="70.5" customHeight="1">
      <c r="W10360" s="829">
        <f t="shared" si="819"/>
        <v>0</v>
      </c>
      <c r="X10360" s="828">
        <f t="shared" si="820"/>
        <v>0</v>
      </c>
      <c r="Y10360" s="1069">
        <f>[5]building!Y10351</f>
        <v>0</v>
      </c>
      <c r="Z10360" s="749">
        <f t="shared" si="821"/>
        <v>0</v>
      </c>
      <c r="AA10360" s="1071"/>
      <c r="AB10360" s="1071"/>
    </row>
    <row r="10361" spans="23:28" ht="70.5" customHeight="1">
      <c r="W10361" s="829">
        <f t="shared" si="819"/>
        <v>0</v>
      </c>
      <c r="X10361" s="828">
        <f t="shared" si="820"/>
        <v>0</v>
      </c>
      <c r="Y10361" s="1069">
        <f>[5]building!Y10352</f>
        <v>0</v>
      </c>
      <c r="Z10361" s="749">
        <f t="shared" si="821"/>
        <v>0</v>
      </c>
      <c r="AA10361" s="1071"/>
      <c r="AB10361" s="1071"/>
    </row>
    <row r="10362" spans="23:28" ht="70.5" customHeight="1">
      <c r="W10362" s="829">
        <f t="shared" si="819"/>
        <v>0</v>
      </c>
      <c r="X10362" s="828">
        <f t="shared" si="820"/>
        <v>0</v>
      </c>
      <c r="Y10362" s="1069">
        <f>[5]building!Y10353</f>
        <v>0</v>
      </c>
      <c r="Z10362" s="749">
        <f t="shared" si="821"/>
        <v>0</v>
      </c>
      <c r="AA10362" s="1071"/>
      <c r="AB10362" s="1071"/>
    </row>
    <row r="10363" spans="23:28" ht="70.5" customHeight="1">
      <c r="W10363" s="829">
        <f t="shared" si="819"/>
        <v>0</v>
      </c>
      <c r="X10363" s="828">
        <f t="shared" si="820"/>
        <v>0</v>
      </c>
      <c r="Y10363" s="1069">
        <f>[5]building!Y10354</f>
        <v>0</v>
      </c>
      <c r="Z10363" s="749">
        <f t="shared" si="821"/>
        <v>0</v>
      </c>
      <c r="AA10363" s="1071"/>
      <c r="AB10363" s="1071"/>
    </row>
    <row r="10364" spans="23:28" ht="70.5" customHeight="1">
      <c r="W10364" s="829">
        <f t="shared" si="819"/>
        <v>0</v>
      </c>
      <c r="X10364" s="828">
        <f t="shared" si="820"/>
        <v>0</v>
      </c>
      <c r="Y10364" s="1069">
        <f>[5]building!Y10355</f>
        <v>0</v>
      </c>
      <c r="Z10364" s="749">
        <f t="shared" si="821"/>
        <v>0</v>
      </c>
      <c r="AA10364" s="1071"/>
      <c r="AB10364" s="1071"/>
    </row>
    <row r="10365" spans="23:28" ht="70.5" customHeight="1">
      <c r="W10365" s="829">
        <f t="shared" si="819"/>
        <v>0</v>
      </c>
      <c r="X10365" s="828">
        <f t="shared" si="820"/>
        <v>0</v>
      </c>
      <c r="Y10365" s="1069">
        <f>[5]building!Y10356</f>
        <v>0</v>
      </c>
      <c r="Z10365" s="749">
        <f t="shared" si="821"/>
        <v>0</v>
      </c>
      <c r="AA10365" s="1071"/>
      <c r="AB10365" s="1071"/>
    </row>
    <row r="10366" spans="23:28" ht="70.5" customHeight="1">
      <c r="W10366" s="829">
        <f t="shared" si="819"/>
        <v>0</v>
      </c>
      <c r="X10366" s="828">
        <f t="shared" si="820"/>
        <v>0</v>
      </c>
      <c r="Y10366" s="1069">
        <f>[5]building!Y10357</f>
        <v>0</v>
      </c>
      <c r="Z10366" s="749">
        <f t="shared" si="821"/>
        <v>0</v>
      </c>
      <c r="AA10366" s="1071"/>
      <c r="AB10366" s="1071"/>
    </row>
    <row r="10367" spans="23:28" ht="70.5" customHeight="1">
      <c r="W10367" s="829">
        <f t="shared" si="819"/>
        <v>0</v>
      </c>
      <c r="X10367" s="828">
        <f t="shared" si="820"/>
        <v>0</v>
      </c>
      <c r="Y10367" s="1069">
        <f>[5]building!Y10358</f>
        <v>0</v>
      </c>
      <c r="Z10367" s="749">
        <f t="shared" si="821"/>
        <v>0</v>
      </c>
      <c r="AA10367" s="1071"/>
      <c r="AB10367" s="1071"/>
    </row>
    <row r="10368" spans="23:28" ht="70.5" customHeight="1">
      <c r="W10368" s="829">
        <f t="shared" si="819"/>
        <v>0</v>
      </c>
      <c r="X10368" s="828">
        <f t="shared" si="820"/>
        <v>0</v>
      </c>
      <c r="Y10368" s="1069">
        <f>[5]building!Y10359</f>
        <v>0</v>
      </c>
      <c r="Z10368" s="749">
        <f t="shared" si="821"/>
        <v>0</v>
      </c>
      <c r="AA10368" s="1071"/>
      <c r="AB10368" s="1071"/>
    </row>
    <row r="10369" spans="23:28" ht="70.5" customHeight="1">
      <c r="W10369" s="829">
        <f t="shared" si="819"/>
        <v>0</v>
      </c>
      <c r="X10369" s="828">
        <f t="shared" si="820"/>
        <v>0</v>
      </c>
      <c r="Y10369" s="1069">
        <f>[5]building!Y10360</f>
        <v>0</v>
      </c>
      <c r="Z10369" s="749">
        <f t="shared" si="821"/>
        <v>0</v>
      </c>
      <c r="AA10369" s="1071"/>
      <c r="AB10369" s="1071"/>
    </row>
    <row r="10370" spans="23:28" ht="70.5" customHeight="1">
      <c r="W10370" s="829">
        <f t="shared" si="819"/>
        <v>0</v>
      </c>
      <c r="X10370" s="828">
        <f t="shared" si="820"/>
        <v>0</v>
      </c>
      <c r="Y10370" s="1069">
        <f>[5]building!Y10361</f>
        <v>0</v>
      </c>
      <c r="Z10370" s="749">
        <f t="shared" si="821"/>
        <v>0</v>
      </c>
      <c r="AA10370" s="1071"/>
      <c r="AB10370" s="1071"/>
    </row>
    <row r="10371" spans="23:28" ht="70.5" customHeight="1">
      <c r="W10371" s="829">
        <f t="shared" si="819"/>
        <v>0</v>
      </c>
      <c r="X10371" s="828">
        <f t="shared" si="820"/>
        <v>0</v>
      </c>
      <c r="Y10371" s="1069">
        <f>[5]building!Y10362</f>
        <v>0</v>
      </c>
      <c r="Z10371" s="749">
        <f t="shared" si="821"/>
        <v>0</v>
      </c>
      <c r="AA10371" s="1071"/>
      <c r="AB10371" s="1071"/>
    </row>
    <row r="10372" spans="23:28" ht="70.5" customHeight="1">
      <c r="W10372" s="829">
        <f t="shared" si="819"/>
        <v>0</v>
      </c>
      <c r="X10372" s="828">
        <f t="shared" si="820"/>
        <v>0</v>
      </c>
      <c r="Y10372" s="1069">
        <f>[5]building!Y10363</f>
        <v>0</v>
      </c>
      <c r="Z10372" s="749">
        <f t="shared" si="821"/>
        <v>0</v>
      </c>
      <c r="AA10372" s="1071"/>
      <c r="AB10372" s="1071"/>
    </row>
    <row r="10373" spans="23:28" ht="70.5" customHeight="1">
      <c r="W10373" s="829">
        <f t="shared" si="819"/>
        <v>0</v>
      </c>
      <c r="X10373" s="828">
        <f t="shared" si="820"/>
        <v>0</v>
      </c>
      <c r="Y10373" s="1069">
        <f>[5]building!Y10364</f>
        <v>0</v>
      </c>
      <c r="Z10373" s="749">
        <f t="shared" si="821"/>
        <v>0</v>
      </c>
      <c r="AA10373" s="1071"/>
      <c r="AB10373" s="1071"/>
    </row>
    <row r="10374" spans="23:28" ht="70.5" customHeight="1">
      <c r="W10374" s="829">
        <f t="shared" si="819"/>
        <v>0</v>
      </c>
      <c r="X10374" s="828">
        <f t="shared" si="820"/>
        <v>0</v>
      </c>
      <c r="Y10374" s="1069">
        <f>[5]building!Y10365</f>
        <v>0</v>
      </c>
      <c r="Z10374" s="749">
        <f t="shared" si="821"/>
        <v>0</v>
      </c>
      <c r="AA10374" s="1071"/>
      <c r="AB10374" s="1071"/>
    </row>
    <row r="10375" spans="23:28" ht="70.5" customHeight="1">
      <c r="W10375" s="829">
        <f t="shared" si="819"/>
        <v>0</v>
      </c>
      <c r="X10375" s="828">
        <f t="shared" si="820"/>
        <v>0</v>
      </c>
      <c r="Y10375" s="1069">
        <f>[5]building!Y10366</f>
        <v>0</v>
      </c>
      <c r="Z10375" s="749">
        <f t="shared" si="821"/>
        <v>0</v>
      </c>
      <c r="AA10375" s="1071"/>
      <c r="AB10375" s="1071"/>
    </row>
    <row r="10376" spans="23:28" ht="70.5" customHeight="1">
      <c r="W10376" s="829">
        <f t="shared" si="819"/>
        <v>0</v>
      </c>
      <c r="X10376" s="828">
        <f t="shared" si="820"/>
        <v>0</v>
      </c>
      <c r="Y10376" s="1069">
        <f>[5]building!Y10367</f>
        <v>0</v>
      </c>
      <c r="Z10376" s="749">
        <f t="shared" si="821"/>
        <v>0</v>
      </c>
      <c r="AA10376" s="1071"/>
      <c r="AB10376" s="1071"/>
    </row>
    <row r="10377" spans="23:28" ht="70.5" customHeight="1">
      <c r="W10377" s="829">
        <f t="shared" si="819"/>
        <v>0</v>
      </c>
      <c r="X10377" s="828">
        <f t="shared" si="820"/>
        <v>0</v>
      </c>
      <c r="Y10377" s="1069">
        <f>[5]building!Y10368</f>
        <v>0</v>
      </c>
      <c r="Z10377" s="749">
        <f t="shared" si="821"/>
        <v>0</v>
      </c>
      <c r="AA10377" s="1071"/>
      <c r="AB10377" s="1071"/>
    </row>
    <row r="10378" spans="23:28" ht="70.5" customHeight="1">
      <c r="W10378" s="829">
        <f t="shared" si="819"/>
        <v>0</v>
      </c>
      <c r="X10378" s="828">
        <f t="shared" si="820"/>
        <v>0</v>
      </c>
      <c r="Y10378" s="1069">
        <f>[5]building!Y10369</f>
        <v>0</v>
      </c>
      <c r="Z10378" s="749">
        <f t="shared" si="821"/>
        <v>0</v>
      </c>
      <c r="AA10378" s="1071"/>
      <c r="AB10378" s="1071"/>
    </row>
    <row r="10379" spans="23:28" ht="70.5" customHeight="1">
      <c r="W10379" s="829">
        <f t="shared" si="819"/>
        <v>0</v>
      </c>
      <c r="X10379" s="828">
        <f t="shared" si="820"/>
        <v>0</v>
      </c>
      <c r="Y10379" s="1069">
        <f>[5]building!Y10370</f>
        <v>0</v>
      </c>
      <c r="Z10379" s="749">
        <f t="shared" si="821"/>
        <v>0</v>
      </c>
      <c r="AA10379" s="1071"/>
      <c r="AB10379" s="1071"/>
    </row>
    <row r="10380" spans="23:28" ht="70.5" customHeight="1">
      <c r="W10380" s="829">
        <f t="shared" si="819"/>
        <v>0</v>
      </c>
      <c r="X10380" s="828">
        <f t="shared" si="820"/>
        <v>0</v>
      </c>
      <c r="Y10380" s="1069">
        <f>[5]building!Y10371</f>
        <v>0</v>
      </c>
      <c r="Z10380" s="749">
        <f t="shared" si="821"/>
        <v>0</v>
      </c>
      <c r="AA10380" s="1071"/>
      <c r="AB10380" s="1071"/>
    </row>
    <row r="10381" spans="23:28" ht="70.5" customHeight="1">
      <c r="W10381" s="829">
        <f t="shared" si="819"/>
        <v>0</v>
      </c>
      <c r="X10381" s="828">
        <f t="shared" si="820"/>
        <v>0</v>
      </c>
      <c r="Y10381" s="1069">
        <f>[5]building!Y10372</f>
        <v>0</v>
      </c>
      <c r="Z10381" s="749">
        <f t="shared" si="821"/>
        <v>0</v>
      </c>
      <c r="AA10381" s="1071"/>
      <c r="AB10381" s="1071"/>
    </row>
    <row r="10382" spans="23:28" ht="70.5" customHeight="1">
      <c r="W10382" s="829">
        <f t="shared" si="819"/>
        <v>0</v>
      </c>
      <c r="X10382" s="828">
        <f t="shared" si="820"/>
        <v>0</v>
      </c>
      <c r="Y10382" s="1069">
        <f>[5]building!Y10373</f>
        <v>0</v>
      </c>
      <c r="Z10382" s="749">
        <f t="shared" si="821"/>
        <v>0</v>
      </c>
      <c r="AA10382" s="1071"/>
      <c r="AB10382" s="1071"/>
    </row>
    <row r="10383" spans="23:28" ht="70.5" customHeight="1">
      <c r="W10383" s="829">
        <f t="shared" si="819"/>
        <v>0</v>
      </c>
      <c r="X10383" s="828">
        <f t="shared" si="820"/>
        <v>0</v>
      </c>
      <c r="Y10383" s="1069">
        <f>[5]building!Y10374</f>
        <v>0</v>
      </c>
      <c r="Z10383" s="749">
        <f t="shared" si="821"/>
        <v>0</v>
      </c>
      <c r="AA10383" s="1071"/>
      <c r="AB10383" s="1071"/>
    </row>
    <row r="10384" spans="23:28" ht="70.5" customHeight="1">
      <c r="W10384" s="829">
        <f t="shared" si="819"/>
        <v>0</v>
      </c>
      <c r="X10384" s="828">
        <f t="shared" si="820"/>
        <v>0</v>
      </c>
      <c r="Y10384" s="1069">
        <f>[5]building!Y10375</f>
        <v>0</v>
      </c>
      <c r="Z10384" s="749">
        <f t="shared" si="821"/>
        <v>0</v>
      </c>
      <c r="AA10384" s="1071"/>
      <c r="AB10384" s="1071"/>
    </row>
    <row r="10385" spans="23:28" ht="70.5" customHeight="1">
      <c r="W10385" s="829">
        <f t="shared" si="819"/>
        <v>0</v>
      </c>
      <c r="X10385" s="828">
        <f t="shared" si="820"/>
        <v>0</v>
      </c>
      <c r="Y10385" s="1069">
        <f>[5]building!Y10376</f>
        <v>0</v>
      </c>
      <c r="Z10385" s="749">
        <f t="shared" si="821"/>
        <v>0</v>
      </c>
      <c r="AA10385" s="1071"/>
      <c r="AB10385" s="1071"/>
    </row>
    <row r="10386" spans="23:28" ht="70.5" customHeight="1">
      <c r="W10386" s="829">
        <f t="shared" si="819"/>
        <v>0</v>
      </c>
      <c r="X10386" s="828">
        <f t="shared" si="820"/>
        <v>0</v>
      </c>
      <c r="Y10386" s="1069">
        <f>[5]building!Y10377</f>
        <v>0</v>
      </c>
      <c r="Z10386" s="749">
        <f t="shared" si="821"/>
        <v>0</v>
      </c>
      <c r="AA10386" s="1071"/>
      <c r="AB10386" s="1071"/>
    </row>
    <row r="10387" spans="23:28" ht="70.5" customHeight="1">
      <c r="W10387" s="829">
        <f t="shared" si="819"/>
        <v>0</v>
      </c>
      <c r="X10387" s="828">
        <f t="shared" si="820"/>
        <v>0</v>
      </c>
      <c r="Y10387" s="1069">
        <f>[5]building!Y10378</f>
        <v>0</v>
      </c>
      <c r="Z10387" s="749">
        <f t="shared" si="821"/>
        <v>0</v>
      </c>
      <c r="AA10387" s="1071"/>
      <c r="AB10387" s="1071"/>
    </row>
    <row r="10388" spans="23:28" ht="70.5" customHeight="1">
      <c r="W10388" s="829">
        <f t="shared" si="819"/>
        <v>0</v>
      </c>
      <c r="X10388" s="828">
        <f t="shared" si="820"/>
        <v>0</v>
      </c>
      <c r="Y10388" s="1069">
        <f>[5]building!Y10379</f>
        <v>0</v>
      </c>
      <c r="Z10388" s="749">
        <f t="shared" si="821"/>
        <v>0</v>
      </c>
      <c r="AA10388" s="1071"/>
      <c r="AB10388" s="1071"/>
    </row>
    <row r="10389" spans="23:28" ht="70.5" customHeight="1">
      <c r="W10389" s="829">
        <f t="shared" si="819"/>
        <v>0</v>
      </c>
      <c r="X10389" s="828">
        <f t="shared" si="820"/>
        <v>0</v>
      </c>
      <c r="Y10389" s="1069">
        <f>[5]building!Y10380</f>
        <v>0</v>
      </c>
      <c r="Z10389" s="749">
        <f t="shared" si="821"/>
        <v>0</v>
      </c>
      <c r="AA10389" s="1071"/>
      <c r="AB10389" s="1071"/>
    </row>
    <row r="10390" spans="23:28" ht="70.5" customHeight="1">
      <c r="W10390" s="829">
        <f t="shared" si="819"/>
        <v>0</v>
      </c>
      <c r="X10390" s="828">
        <f t="shared" si="820"/>
        <v>0</v>
      </c>
      <c r="Y10390" s="1069">
        <f>[5]building!Y10381</f>
        <v>0</v>
      </c>
      <c r="Z10390" s="749">
        <f t="shared" si="821"/>
        <v>0</v>
      </c>
      <c r="AA10390" s="1071"/>
      <c r="AB10390" s="1071"/>
    </row>
    <row r="10391" spans="23:28" ht="70.5" customHeight="1">
      <c r="W10391" s="829">
        <f t="shared" si="819"/>
        <v>0</v>
      </c>
      <c r="X10391" s="828">
        <f t="shared" si="820"/>
        <v>0</v>
      </c>
      <c r="Y10391" s="1069">
        <f>[5]building!Y10382</f>
        <v>0</v>
      </c>
      <c r="Z10391" s="749">
        <f t="shared" si="821"/>
        <v>0</v>
      </c>
      <c r="AA10391" s="1071"/>
      <c r="AB10391" s="1071"/>
    </row>
    <row r="10392" spans="23:28" ht="70.5" customHeight="1">
      <c r="W10392" s="829">
        <f t="shared" si="819"/>
        <v>0</v>
      </c>
      <c r="X10392" s="828">
        <f t="shared" si="820"/>
        <v>0</v>
      </c>
      <c r="Y10392" s="1069">
        <f>[5]building!Y10383</f>
        <v>0</v>
      </c>
      <c r="Z10392" s="749">
        <f t="shared" si="821"/>
        <v>0</v>
      </c>
      <c r="AA10392" s="1071"/>
      <c r="AB10392" s="1071"/>
    </row>
    <row r="10393" spans="23:28" ht="70.5" customHeight="1">
      <c r="W10393" s="829">
        <f t="shared" si="819"/>
        <v>0</v>
      </c>
      <c r="X10393" s="828">
        <f t="shared" si="820"/>
        <v>0</v>
      </c>
      <c r="Y10393" s="1069">
        <f>[5]building!Y10384</f>
        <v>0</v>
      </c>
      <c r="Z10393" s="749">
        <f t="shared" si="821"/>
        <v>0</v>
      </c>
      <c r="AA10393" s="1071"/>
      <c r="AB10393" s="1071"/>
    </row>
    <row r="10394" spans="23:28" ht="70.5" customHeight="1">
      <c r="W10394" s="829">
        <f t="shared" si="819"/>
        <v>0</v>
      </c>
      <c r="X10394" s="828">
        <f t="shared" si="820"/>
        <v>0</v>
      </c>
      <c r="Y10394" s="1069">
        <f>[5]building!Y10385</f>
        <v>0</v>
      </c>
      <c r="Z10394" s="749">
        <f t="shared" si="821"/>
        <v>0</v>
      </c>
      <c r="AA10394" s="1071"/>
      <c r="AB10394" s="1071"/>
    </row>
    <row r="10395" spans="23:28" ht="70.5" customHeight="1">
      <c r="W10395" s="829">
        <f t="shared" si="819"/>
        <v>0</v>
      </c>
      <c r="X10395" s="828">
        <f t="shared" si="820"/>
        <v>0</v>
      </c>
      <c r="Y10395" s="1069">
        <f>[5]building!Y10386</f>
        <v>0</v>
      </c>
      <c r="Z10395" s="749">
        <f t="shared" si="821"/>
        <v>0</v>
      </c>
      <c r="AA10395" s="1071"/>
      <c r="AB10395" s="1071"/>
    </row>
    <row r="10396" spans="23:28" ht="70.5" customHeight="1">
      <c r="W10396" s="829">
        <f t="shared" si="819"/>
        <v>0</v>
      </c>
      <c r="X10396" s="828">
        <f t="shared" si="820"/>
        <v>0</v>
      </c>
      <c r="Y10396" s="1069">
        <f>[5]building!Y10387</f>
        <v>0</v>
      </c>
      <c r="Z10396" s="749">
        <f t="shared" si="821"/>
        <v>0</v>
      </c>
      <c r="AA10396" s="1071"/>
      <c r="AB10396" s="1071"/>
    </row>
    <row r="10397" spans="23:28" ht="70.5" customHeight="1">
      <c r="W10397" s="829">
        <f t="shared" si="819"/>
        <v>0</v>
      </c>
      <c r="X10397" s="828">
        <f t="shared" si="820"/>
        <v>0</v>
      </c>
      <c r="Y10397" s="1069">
        <f>[5]building!Y10388</f>
        <v>0</v>
      </c>
      <c r="Z10397" s="749">
        <f t="shared" si="821"/>
        <v>0</v>
      </c>
      <c r="AA10397" s="1071"/>
      <c r="AB10397" s="1071"/>
    </row>
    <row r="10398" spans="23:28" ht="70.5" customHeight="1">
      <c r="W10398" s="829">
        <f t="shared" ref="W10398:W10461" si="822">G10398+I10398+K10398+M10398+O10398+Q10398+S10398+U10398</f>
        <v>0</v>
      </c>
      <c r="X10398" s="828">
        <f t="shared" ref="X10398:X10461" si="823">W10398*C10398</f>
        <v>0</v>
      </c>
      <c r="Y10398" s="1069">
        <f>[5]building!Y10389</f>
        <v>0</v>
      </c>
      <c r="Z10398" s="749">
        <f t="shared" ref="Z10398:Z10461" si="824">Y10398*C10398</f>
        <v>0</v>
      </c>
      <c r="AA10398" s="1071"/>
      <c r="AB10398" s="1071"/>
    </row>
    <row r="10399" spans="23:28" ht="70.5" customHeight="1">
      <c r="W10399" s="829">
        <f t="shared" si="822"/>
        <v>0</v>
      </c>
      <c r="X10399" s="828">
        <f t="shared" si="823"/>
        <v>0</v>
      </c>
      <c r="Y10399" s="1069">
        <f>[5]building!Y10390</f>
        <v>0</v>
      </c>
      <c r="Z10399" s="749">
        <f t="shared" si="824"/>
        <v>0</v>
      </c>
      <c r="AA10399" s="1071"/>
      <c r="AB10399" s="1071"/>
    </row>
    <row r="10400" spans="23:28" ht="70.5" customHeight="1">
      <c r="W10400" s="829">
        <f t="shared" si="822"/>
        <v>0</v>
      </c>
      <c r="X10400" s="828">
        <f t="shared" si="823"/>
        <v>0</v>
      </c>
      <c r="Y10400" s="1069">
        <f>[5]building!Y10391</f>
        <v>0</v>
      </c>
      <c r="Z10400" s="749">
        <f t="shared" si="824"/>
        <v>0</v>
      </c>
      <c r="AA10400" s="1071"/>
      <c r="AB10400" s="1071"/>
    </row>
    <row r="10401" spans="23:28" ht="70.5" customHeight="1">
      <c r="W10401" s="829">
        <f t="shared" si="822"/>
        <v>0</v>
      </c>
      <c r="X10401" s="828">
        <f t="shared" si="823"/>
        <v>0</v>
      </c>
      <c r="Y10401" s="1069">
        <f>[5]building!Y10392</f>
        <v>0</v>
      </c>
      <c r="Z10401" s="749">
        <f t="shared" si="824"/>
        <v>0</v>
      </c>
      <c r="AA10401" s="1071"/>
      <c r="AB10401" s="1071"/>
    </row>
    <row r="10402" spans="23:28" ht="70.5" customHeight="1">
      <c r="W10402" s="829">
        <f t="shared" si="822"/>
        <v>0</v>
      </c>
      <c r="X10402" s="828">
        <f t="shared" si="823"/>
        <v>0</v>
      </c>
      <c r="Y10402" s="1069">
        <f>[5]building!Y10393</f>
        <v>0</v>
      </c>
      <c r="Z10402" s="749">
        <f t="shared" si="824"/>
        <v>0</v>
      </c>
      <c r="AA10402" s="1071"/>
      <c r="AB10402" s="1071"/>
    </row>
    <row r="10403" spans="23:28" ht="70.5" customHeight="1">
      <c r="W10403" s="829">
        <f t="shared" si="822"/>
        <v>0</v>
      </c>
      <c r="X10403" s="828">
        <f t="shared" si="823"/>
        <v>0</v>
      </c>
      <c r="Y10403" s="1069">
        <f>[5]building!Y10394</f>
        <v>0</v>
      </c>
      <c r="Z10403" s="749">
        <f t="shared" si="824"/>
        <v>0</v>
      </c>
      <c r="AA10403" s="1071"/>
      <c r="AB10403" s="1071"/>
    </row>
    <row r="10404" spans="23:28" ht="70.5" customHeight="1">
      <c r="W10404" s="829">
        <f t="shared" si="822"/>
        <v>0</v>
      </c>
      <c r="X10404" s="828">
        <f t="shared" si="823"/>
        <v>0</v>
      </c>
      <c r="Y10404" s="1069">
        <f>[5]building!Y10395</f>
        <v>0</v>
      </c>
      <c r="Z10404" s="749">
        <f t="shared" si="824"/>
        <v>0</v>
      </c>
      <c r="AA10404" s="1071"/>
      <c r="AB10404" s="1071"/>
    </row>
    <row r="10405" spans="23:28" ht="70.5" customHeight="1">
      <c r="W10405" s="829">
        <f t="shared" si="822"/>
        <v>0</v>
      </c>
      <c r="X10405" s="828">
        <f t="shared" si="823"/>
        <v>0</v>
      </c>
      <c r="Y10405" s="1069">
        <f>[5]building!Y10396</f>
        <v>0</v>
      </c>
      <c r="Z10405" s="749">
        <f t="shared" si="824"/>
        <v>0</v>
      </c>
      <c r="AA10405" s="1071"/>
      <c r="AB10405" s="1071"/>
    </row>
    <row r="10406" spans="23:28" ht="70.5" customHeight="1">
      <c r="W10406" s="829">
        <f t="shared" si="822"/>
        <v>0</v>
      </c>
      <c r="X10406" s="828">
        <f t="shared" si="823"/>
        <v>0</v>
      </c>
      <c r="Y10406" s="1069">
        <f>[5]building!Y10397</f>
        <v>0</v>
      </c>
      <c r="Z10406" s="749">
        <f t="shared" si="824"/>
        <v>0</v>
      </c>
      <c r="AA10406" s="1071"/>
      <c r="AB10406" s="1071"/>
    </row>
    <row r="10407" spans="23:28" ht="70.5" customHeight="1">
      <c r="W10407" s="829">
        <f t="shared" si="822"/>
        <v>0</v>
      </c>
      <c r="X10407" s="828">
        <f t="shared" si="823"/>
        <v>0</v>
      </c>
      <c r="Y10407" s="1069">
        <f>[5]building!Y10398</f>
        <v>0</v>
      </c>
      <c r="Z10407" s="749">
        <f t="shared" si="824"/>
        <v>0</v>
      </c>
      <c r="AA10407" s="1071"/>
      <c r="AB10407" s="1071"/>
    </row>
    <row r="10408" spans="23:28" ht="70.5" customHeight="1">
      <c r="W10408" s="829">
        <f t="shared" si="822"/>
        <v>0</v>
      </c>
      <c r="X10408" s="828">
        <f t="shared" si="823"/>
        <v>0</v>
      </c>
      <c r="Y10408" s="1069">
        <f>[5]building!Y10399</f>
        <v>0</v>
      </c>
      <c r="Z10408" s="749">
        <f t="shared" si="824"/>
        <v>0</v>
      </c>
      <c r="AA10408" s="1071"/>
      <c r="AB10408" s="1071"/>
    </row>
    <row r="10409" spans="23:28" ht="70.5" customHeight="1">
      <c r="W10409" s="829">
        <f t="shared" si="822"/>
        <v>0</v>
      </c>
      <c r="X10409" s="828">
        <f t="shared" si="823"/>
        <v>0</v>
      </c>
      <c r="Y10409" s="1069">
        <f>[5]building!Y10400</f>
        <v>0</v>
      </c>
      <c r="Z10409" s="749">
        <f t="shared" si="824"/>
        <v>0</v>
      </c>
      <c r="AA10409" s="1071"/>
      <c r="AB10409" s="1071"/>
    </row>
    <row r="10410" spans="23:28" ht="70.5" customHeight="1">
      <c r="W10410" s="829">
        <f t="shared" si="822"/>
        <v>0</v>
      </c>
      <c r="X10410" s="828">
        <f t="shared" si="823"/>
        <v>0</v>
      </c>
      <c r="Y10410" s="1069">
        <f>[5]building!Y10401</f>
        <v>0</v>
      </c>
      <c r="Z10410" s="749">
        <f t="shared" si="824"/>
        <v>0</v>
      </c>
      <c r="AA10410" s="1071"/>
      <c r="AB10410" s="1071"/>
    </row>
    <row r="10411" spans="23:28" ht="70.5" customHeight="1">
      <c r="W10411" s="829">
        <f t="shared" si="822"/>
        <v>0</v>
      </c>
      <c r="X10411" s="828">
        <f t="shared" si="823"/>
        <v>0</v>
      </c>
      <c r="Y10411" s="1069">
        <f>[5]building!Y10402</f>
        <v>0</v>
      </c>
      <c r="Z10411" s="749">
        <f t="shared" si="824"/>
        <v>0</v>
      </c>
      <c r="AA10411" s="1071"/>
      <c r="AB10411" s="1071"/>
    </row>
    <row r="10412" spans="23:28" ht="70.5" customHeight="1">
      <c r="W10412" s="829">
        <f t="shared" si="822"/>
        <v>0</v>
      </c>
      <c r="X10412" s="828">
        <f t="shared" si="823"/>
        <v>0</v>
      </c>
      <c r="Y10412" s="1069">
        <f>[5]building!Y10403</f>
        <v>0</v>
      </c>
      <c r="Z10412" s="749">
        <f t="shared" si="824"/>
        <v>0</v>
      </c>
      <c r="AA10412" s="1071"/>
      <c r="AB10412" s="1071"/>
    </row>
    <row r="10413" spans="23:28" ht="70.5" customHeight="1">
      <c r="W10413" s="829">
        <f t="shared" si="822"/>
        <v>0</v>
      </c>
      <c r="X10413" s="828">
        <f t="shared" si="823"/>
        <v>0</v>
      </c>
      <c r="Y10413" s="1069">
        <f>[5]building!Y10404</f>
        <v>0</v>
      </c>
      <c r="Z10413" s="749">
        <f t="shared" si="824"/>
        <v>0</v>
      </c>
      <c r="AA10413" s="1071"/>
      <c r="AB10413" s="1071"/>
    </row>
    <row r="10414" spans="23:28" ht="70.5" customHeight="1">
      <c r="W10414" s="829">
        <f t="shared" si="822"/>
        <v>0</v>
      </c>
      <c r="X10414" s="828">
        <f t="shared" si="823"/>
        <v>0</v>
      </c>
      <c r="Y10414" s="1069">
        <f>[5]building!Y10405</f>
        <v>0</v>
      </c>
      <c r="Z10414" s="749">
        <f t="shared" si="824"/>
        <v>0</v>
      </c>
      <c r="AA10414" s="1071"/>
      <c r="AB10414" s="1071"/>
    </row>
    <row r="10415" spans="23:28" ht="70.5" customHeight="1">
      <c r="W10415" s="829">
        <f t="shared" si="822"/>
        <v>0</v>
      </c>
      <c r="X10415" s="828">
        <f t="shared" si="823"/>
        <v>0</v>
      </c>
      <c r="Y10415" s="1069">
        <f>[5]building!Y10406</f>
        <v>0</v>
      </c>
      <c r="Z10415" s="749">
        <f t="shared" si="824"/>
        <v>0</v>
      </c>
      <c r="AA10415" s="1071"/>
      <c r="AB10415" s="1071"/>
    </row>
    <row r="10416" spans="23:28" ht="70.5" customHeight="1">
      <c r="W10416" s="829">
        <f t="shared" si="822"/>
        <v>0</v>
      </c>
      <c r="X10416" s="828">
        <f t="shared" si="823"/>
        <v>0</v>
      </c>
      <c r="Y10416" s="1069">
        <f>[5]building!Y10407</f>
        <v>0</v>
      </c>
      <c r="Z10416" s="749">
        <f t="shared" si="824"/>
        <v>0</v>
      </c>
      <c r="AA10416" s="1071"/>
      <c r="AB10416" s="1071"/>
    </row>
    <row r="10417" spans="23:28" ht="70.5" customHeight="1">
      <c r="W10417" s="829">
        <f t="shared" si="822"/>
        <v>0</v>
      </c>
      <c r="X10417" s="828">
        <f t="shared" si="823"/>
        <v>0</v>
      </c>
      <c r="Y10417" s="1069">
        <f>[5]building!Y10408</f>
        <v>0</v>
      </c>
      <c r="Z10417" s="749">
        <f t="shared" si="824"/>
        <v>0</v>
      </c>
      <c r="AA10417" s="1071"/>
      <c r="AB10417" s="1071"/>
    </row>
    <row r="10418" spans="23:28" ht="70.5" customHeight="1">
      <c r="W10418" s="829">
        <f t="shared" si="822"/>
        <v>0</v>
      </c>
      <c r="X10418" s="828">
        <f t="shared" si="823"/>
        <v>0</v>
      </c>
      <c r="Y10418" s="1069">
        <f>[5]building!Y10409</f>
        <v>0</v>
      </c>
      <c r="Z10418" s="749">
        <f t="shared" si="824"/>
        <v>0</v>
      </c>
      <c r="AA10418" s="1071"/>
      <c r="AB10418" s="1071"/>
    </row>
    <row r="10419" spans="23:28" ht="70.5" customHeight="1">
      <c r="W10419" s="829">
        <f t="shared" si="822"/>
        <v>0</v>
      </c>
      <c r="X10419" s="828">
        <f t="shared" si="823"/>
        <v>0</v>
      </c>
      <c r="Y10419" s="1069">
        <f>[5]building!Y10410</f>
        <v>0</v>
      </c>
      <c r="Z10419" s="749">
        <f t="shared" si="824"/>
        <v>0</v>
      </c>
      <c r="AA10419" s="1071"/>
      <c r="AB10419" s="1071"/>
    </row>
    <row r="10420" spans="23:28" ht="70.5" customHeight="1">
      <c r="W10420" s="829">
        <f t="shared" si="822"/>
        <v>0</v>
      </c>
      <c r="X10420" s="828">
        <f t="shared" si="823"/>
        <v>0</v>
      </c>
      <c r="Y10420" s="1069">
        <f>[5]building!Y10411</f>
        <v>0</v>
      </c>
      <c r="Z10420" s="749">
        <f t="shared" si="824"/>
        <v>0</v>
      </c>
      <c r="AA10420" s="1071"/>
      <c r="AB10420" s="1071"/>
    </row>
    <row r="10421" spans="23:28" ht="70.5" customHeight="1">
      <c r="W10421" s="829">
        <f t="shared" si="822"/>
        <v>0</v>
      </c>
      <c r="X10421" s="828">
        <f t="shared" si="823"/>
        <v>0</v>
      </c>
      <c r="Y10421" s="1069">
        <f>[5]building!Y10412</f>
        <v>0</v>
      </c>
      <c r="Z10421" s="749">
        <f t="shared" si="824"/>
        <v>0</v>
      </c>
      <c r="AA10421" s="1071"/>
      <c r="AB10421" s="1071"/>
    </row>
    <row r="10422" spans="23:28" ht="70.5" customHeight="1">
      <c r="W10422" s="829">
        <f t="shared" si="822"/>
        <v>0</v>
      </c>
      <c r="X10422" s="828">
        <f t="shared" si="823"/>
        <v>0</v>
      </c>
      <c r="Y10422" s="1069">
        <f>[5]building!Y10413</f>
        <v>0</v>
      </c>
      <c r="Z10422" s="749">
        <f t="shared" si="824"/>
        <v>0</v>
      </c>
      <c r="AA10422" s="1071"/>
      <c r="AB10422" s="1071"/>
    </row>
    <row r="10423" spans="23:28" ht="70.5" customHeight="1">
      <c r="W10423" s="829">
        <f t="shared" si="822"/>
        <v>0</v>
      </c>
      <c r="X10423" s="828">
        <f t="shared" si="823"/>
        <v>0</v>
      </c>
      <c r="Y10423" s="1069">
        <f>[5]building!Y10414</f>
        <v>0</v>
      </c>
      <c r="Z10423" s="749">
        <f t="shared" si="824"/>
        <v>0</v>
      </c>
      <c r="AA10423" s="1071"/>
      <c r="AB10423" s="1071"/>
    </row>
    <row r="10424" spans="23:28" ht="70.5" customHeight="1">
      <c r="W10424" s="829">
        <f t="shared" si="822"/>
        <v>0</v>
      </c>
      <c r="X10424" s="828">
        <f t="shared" si="823"/>
        <v>0</v>
      </c>
      <c r="Y10424" s="1069">
        <f>[5]building!Y10415</f>
        <v>0</v>
      </c>
      <c r="Z10424" s="749">
        <f t="shared" si="824"/>
        <v>0</v>
      </c>
      <c r="AA10424" s="1071"/>
      <c r="AB10424" s="1071"/>
    </row>
    <row r="10425" spans="23:28" ht="70.5" customHeight="1">
      <c r="W10425" s="829">
        <f t="shared" si="822"/>
        <v>0</v>
      </c>
      <c r="X10425" s="828">
        <f t="shared" si="823"/>
        <v>0</v>
      </c>
      <c r="Y10425" s="1069">
        <f>[5]building!Y10416</f>
        <v>0</v>
      </c>
      <c r="Z10425" s="749">
        <f t="shared" si="824"/>
        <v>0</v>
      </c>
      <c r="AA10425" s="1071"/>
      <c r="AB10425" s="1071"/>
    </row>
    <row r="10426" spans="23:28" ht="70.5" customHeight="1">
      <c r="W10426" s="829">
        <f t="shared" si="822"/>
        <v>0</v>
      </c>
      <c r="X10426" s="828">
        <f t="shared" si="823"/>
        <v>0</v>
      </c>
      <c r="Y10426" s="1069">
        <f>[5]building!Y10417</f>
        <v>0</v>
      </c>
      <c r="Z10426" s="749">
        <f t="shared" si="824"/>
        <v>0</v>
      </c>
      <c r="AA10426" s="1071"/>
      <c r="AB10426" s="1071"/>
    </row>
    <row r="10427" spans="23:28" ht="70.5" customHeight="1">
      <c r="W10427" s="829">
        <f t="shared" si="822"/>
        <v>0</v>
      </c>
      <c r="X10427" s="828">
        <f t="shared" si="823"/>
        <v>0</v>
      </c>
      <c r="Y10427" s="1069">
        <f>[5]building!Y10418</f>
        <v>0</v>
      </c>
      <c r="Z10427" s="749">
        <f t="shared" si="824"/>
        <v>0</v>
      </c>
      <c r="AA10427" s="1071"/>
      <c r="AB10427" s="1071"/>
    </row>
    <row r="10428" spans="23:28" ht="70.5" customHeight="1">
      <c r="W10428" s="829">
        <f t="shared" si="822"/>
        <v>0</v>
      </c>
      <c r="X10428" s="828">
        <f t="shared" si="823"/>
        <v>0</v>
      </c>
      <c r="Y10428" s="1069">
        <f>[5]building!Y10419</f>
        <v>0</v>
      </c>
      <c r="Z10428" s="749">
        <f t="shared" si="824"/>
        <v>0</v>
      </c>
      <c r="AA10428" s="1071"/>
      <c r="AB10428" s="1071"/>
    </row>
    <row r="10429" spans="23:28" ht="70.5" customHeight="1">
      <c r="W10429" s="829">
        <f t="shared" si="822"/>
        <v>0</v>
      </c>
      <c r="X10429" s="828">
        <f t="shared" si="823"/>
        <v>0</v>
      </c>
      <c r="Y10429" s="1069">
        <f>[5]building!Y10420</f>
        <v>0</v>
      </c>
      <c r="Z10429" s="749">
        <f t="shared" si="824"/>
        <v>0</v>
      </c>
      <c r="AA10429" s="1071"/>
      <c r="AB10429" s="1071"/>
    </row>
    <row r="10430" spans="23:28" ht="70.5" customHeight="1">
      <c r="W10430" s="829">
        <f t="shared" si="822"/>
        <v>0</v>
      </c>
      <c r="X10430" s="828">
        <f t="shared" si="823"/>
        <v>0</v>
      </c>
      <c r="Y10430" s="1069">
        <f>[5]building!Y10421</f>
        <v>0</v>
      </c>
      <c r="Z10430" s="749">
        <f t="shared" si="824"/>
        <v>0</v>
      </c>
      <c r="AA10430" s="1071"/>
      <c r="AB10430" s="1071"/>
    </row>
    <row r="10431" spans="23:28" ht="70.5" customHeight="1">
      <c r="W10431" s="829">
        <f t="shared" si="822"/>
        <v>0</v>
      </c>
      <c r="X10431" s="828">
        <f t="shared" si="823"/>
        <v>0</v>
      </c>
      <c r="Y10431" s="1069">
        <f>[5]building!Y10422</f>
        <v>0</v>
      </c>
      <c r="Z10431" s="749">
        <f t="shared" si="824"/>
        <v>0</v>
      </c>
      <c r="AA10431" s="1071"/>
      <c r="AB10431" s="1071"/>
    </row>
    <row r="10432" spans="23:28" ht="70.5" customHeight="1">
      <c r="W10432" s="829">
        <f t="shared" si="822"/>
        <v>0</v>
      </c>
      <c r="X10432" s="828">
        <f t="shared" si="823"/>
        <v>0</v>
      </c>
      <c r="Y10432" s="1069">
        <f>[5]building!Y10423</f>
        <v>0</v>
      </c>
      <c r="Z10432" s="749">
        <f t="shared" si="824"/>
        <v>0</v>
      </c>
      <c r="AA10432" s="1071"/>
      <c r="AB10432" s="1071"/>
    </row>
    <row r="10433" spans="23:28" ht="70.5" customHeight="1">
      <c r="W10433" s="829">
        <f t="shared" si="822"/>
        <v>0</v>
      </c>
      <c r="X10433" s="828">
        <f t="shared" si="823"/>
        <v>0</v>
      </c>
      <c r="Y10433" s="1069">
        <f>[5]building!Y10424</f>
        <v>0</v>
      </c>
      <c r="Z10433" s="749">
        <f t="shared" si="824"/>
        <v>0</v>
      </c>
      <c r="AA10433" s="1071"/>
      <c r="AB10433" s="1071"/>
    </row>
    <row r="10434" spans="23:28" ht="70.5" customHeight="1">
      <c r="W10434" s="829">
        <f t="shared" si="822"/>
        <v>0</v>
      </c>
      <c r="X10434" s="828">
        <f t="shared" si="823"/>
        <v>0</v>
      </c>
      <c r="Y10434" s="1069">
        <f>[5]building!Y10425</f>
        <v>0</v>
      </c>
      <c r="Z10434" s="749">
        <f t="shared" si="824"/>
        <v>0</v>
      </c>
      <c r="AA10434" s="1071"/>
      <c r="AB10434" s="1071"/>
    </row>
    <row r="10435" spans="23:28" ht="70.5" customHeight="1">
      <c r="W10435" s="829">
        <f t="shared" si="822"/>
        <v>0</v>
      </c>
      <c r="X10435" s="828">
        <f t="shared" si="823"/>
        <v>0</v>
      </c>
      <c r="Y10435" s="1069">
        <f>[5]building!Y10426</f>
        <v>0</v>
      </c>
      <c r="Z10435" s="749">
        <f t="shared" si="824"/>
        <v>0</v>
      </c>
      <c r="AA10435" s="1071"/>
      <c r="AB10435" s="1071"/>
    </row>
    <row r="10436" spans="23:28" ht="70.5" customHeight="1">
      <c r="W10436" s="829">
        <f t="shared" si="822"/>
        <v>0</v>
      </c>
      <c r="X10436" s="828">
        <f t="shared" si="823"/>
        <v>0</v>
      </c>
      <c r="Y10436" s="1069">
        <f>[5]building!Y10427</f>
        <v>0</v>
      </c>
      <c r="Z10436" s="749">
        <f t="shared" si="824"/>
        <v>0</v>
      </c>
      <c r="AA10436" s="1071"/>
      <c r="AB10436" s="1071"/>
    </row>
    <row r="10437" spans="23:28" ht="70.5" customHeight="1">
      <c r="W10437" s="829">
        <f t="shared" si="822"/>
        <v>0</v>
      </c>
      <c r="X10437" s="828">
        <f t="shared" si="823"/>
        <v>0</v>
      </c>
      <c r="Y10437" s="1069">
        <f>[5]building!Y10428</f>
        <v>0</v>
      </c>
      <c r="Z10437" s="749">
        <f t="shared" si="824"/>
        <v>0</v>
      </c>
      <c r="AA10437" s="1071"/>
      <c r="AB10437" s="1071"/>
    </row>
    <row r="10438" spans="23:28" ht="70.5" customHeight="1">
      <c r="W10438" s="829">
        <f t="shared" si="822"/>
        <v>0</v>
      </c>
      <c r="X10438" s="828">
        <f t="shared" si="823"/>
        <v>0</v>
      </c>
      <c r="Y10438" s="1069">
        <f>[5]building!Y10429</f>
        <v>0</v>
      </c>
      <c r="Z10438" s="749">
        <f t="shared" si="824"/>
        <v>0</v>
      </c>
      <c r="AA10438" s="1071"/>
      <c r="AB10438" s="1071"/>
    </row>
    <row r="10439" spans="23:28" ht="70.5" customHeight="1">
      <c r="W10439" s="829">
        <f t="shared" si="822"/>
        <v>0</v>
      </c>
      <c r="X10439" s="828">
        <f t="shared" si="823"/>
        <v>0</v>
      </c>
      <c r="Y10439" s="1069">
        <f>[5]building!Y10430</f>
        <v>0</v>
      </c>
      <c r="Z10439" s="749">
        <f t="shared" si="824"/>
        <v>0</v>
      </c>
      <c r="AA10439" s="1071"/>
      <c r="AB10439" s="1071"/>
    </row>
    <row r="10440" spans="23:28" ht="70.5" customHeight="1">
      <c r="W10440" s="829">
        <f t="shared" si="822"/>
        <v>0</v>
      </c>
      <c r="X10440" s="828">
        <f t="shared" si="823"/>
        <v>0</v>
      </c>
      <c r="Y10440" s="1069">
        <f>[5]building!Y10431</f>
        <v>0</v>
      </c>
      <c r="Z10440" s="749">
        <f t="shared" si="824"/>
        <v>0</v>
      </c>
      <c r="AA10440" s="1071"/>
      <c r="AB10440" s="1071"/>
    </row>
    <row r="10441" spans="23:28" ht="70.5" customHeight="1">
      <c r="W10441" s="829">
        <f t="shared" si="822"/>
        <v>0</v>
      </c>
      <c r="X10441" s="828">
        <f t="shared" si="823"/>
        <v>0</v>
      </c>
      <c r="Y10441" s="1069">
        <f>[5]building!Y10432</f>
        <v>0</v>
      </c>
      <c r="Z10441" s="749">
        <f t="shared" si="824"/>
        <v>0</v>
      </c>
      <c r="AA10441" s="1071"/>
      <c r="AB10441" s="1071"/>
    </row>
    <row r="10442" spans="23:28" ht="70.5" customHeight="1">
      <c r="W10442" s="829">
        <f t="shared" si="822"/>
        <v>0</v>
      </c>
      <c r="X10442" s="828">
        <f t="shared" si="823"/>
        <v>0</v>
      </c>
      <c r="Y10442" s="1069">
        <f>[5]building!Y10433</f>
        <v>0</v>
      </c>
      <c r="Z10442" s="749">
        <f t="shared" si="824"/>
        <v>0</v>
      </c>
      <c r="AA10442" s="1071"/>
      <c r="AB10442" s="1071"/>
    </row>
    <row r="10443" spans="23:28" ht="70.5" customHeight="1">
      <c r="W10443" s="829">
        <f t="shared" si="822"/>
        <v>0</v>
      </c>
      <c r="X10443" s="828">
        <f t="shared" si="823"/>
        <v>0</v>
      </c>
      <c r="Y10443" s="1069">
        <f>[5]building!Y10434</f>
        <v>0</v>
      </c>
      <c r="Z10443" s="749">
        <f t="shared" si="824"/>
        <v>0</v>
      </c>
      <c r="AA10443" s="1071"/>
      <c r="AB10443" s="1071"/>
    </row>
    <row r="10444" spans="23:28" ht="70.5" customHeight="1">
      <c r="W10444" s="829">
        <f t="shared" si="822"/>
        <v>0</v>
      </c>
      <c r="X10444" s="828">
        <f t="shared" si="823"/>
        <v>0</v>
      </c>
      <c r="Y10444" s="1069">
        <f>[5]building!Y10435</f>
        <v>0</v>
      </c>
      <c r="Z10444" s="749">
        <f t="shared" si="824"/>
        <v>0</v>
      </c>
      <c r="AA10444" s="1071"/>
      <c r="AB10444" s="1071"/>
    </row>
    <row r="10445" spans="23:28" ht="70.5" customHeight="1">
      <c r="W10445" s="829">
        <f t="shared" si="822"/>
        <v>0</v>
      </c>
      <c r="X10445" s="828">
        <f t="shared" si="823"/>
        <v>0</v>
      </c>
      <c r="Y10445" s="1069">
        <f>[5]building!Y10436</f>
        <v>0</v>
      </c>
      <c r="Z10445" s="749">
        <f t="shared" si="824"/>
        <v>0</v>
      </c>
      <c r="AA10445" s="1071"/>
      <c r="AB10445" s="1071"/>
    </row>
    <row r="10446" spans="23:28" ht="70.5" customHeight="1">
      <c r="W10446" s="829">
        <f t="shared" si="822"/>
        <v>0</v>
      </c>
      <c r="X10446" s="828">
        <f t="shared" si="823"/>
        <v>0</v>
      </c>
      <c r="Y10446" s="1069">
        <f>[5]building!Y10437</f>
        <v>0</v>
      </c>
      <c r="Z10446" s="749">
        <f t="shared" si="824"/>
        <v>0</v>
      </c>
      <c r="AA10446" s="1071"/>
      <c r="AB10446" s="1071"/>
    </row>
    <row r="10447" spans="23:28" ht="70.5" customHeight="1">
      <c r="W10447" s="829">
        <f t="shared" si="822"/>
        <v>0</v>
      </c>
      <c r="X10447" s="828">
        <f t="shared" si="823"/>
        <v>0</v>
      </c>
      <c r="Y10447" s="1069">
        <f>[5]building!Y10438</f>
        <v>0</v>
      </c>
      <c r="Z10447" s="749">
        <f t="shared" si="824"/>
        <v>0</v>
      </c>
      <c r="AA10447" s="1071"/>
      <c r="AB10447" s="1071"/>
    </row>
    <row r="10448" spans="23:28" ht="70.5" customHeight="1">
      <c r="W10448" s="829">
        <f t="shared" si="822"/>
        <v>0</v>
      </c>
      <c r="X10448" s="828">
        <f t="shared" si="823"/>
        <v>0</v>
      </c>
      <c r="Y10448" s="1069">
        <f>[5]building!Y10439</f>
        <v>0</v>
      </c>
      <c r="Z10448" s="749">
        <f t="shared" si="824"/>
        <v>0</v>
      </c>
      <c r="AA10448" s="1071"/>
      <c r="AB10448" s="1071"/>
    </row>
    <row r="10449" spans="23:28" ht="70.5" customHeight="1">
      <c r="W10449" s="829">
        <f t="shared" si="822"/>
        <v>0</v>
      </c>
      <c r="X10449" s="828">
        <f t="shared" si="823"/>
        <v>0</v>
      </c>
      <c r="Y10449" s="1069">
        <f>[5]building!Y10440</f>
        <v>0</v>
      </c>
      <c r="Z10449" s="749">
        <f t="shared" si="824"/>
        <v>0</v>
      </c>
      <c r="AA10449" s="1071"/>
      <c r="AB10449" s="1071"/>
    </row>
    <row r="10450" spans="23:28" ht="70.5" customHeight="1">
      <c r="W10450" s="829">
        <f t="shared" si="822"/>
        <v>0</v>
      </c>
      <c r="X10450" s="828">
        <f t="shared" si="823"/>
        <v>0</v>
      </c>
      <c r="Y10450" s="1069">
        <f>[5]building!Y10441</f>
        <v>0</v>
      </c>
      <c r="Z10450" s="749">
        <f t="shared" si="824"/>
        <v>0</v>
      </c>
      <c r="AA10450" s="1071"/>
      <c r="AB10450" s="1071"/>
    </row>
    <row r="10451" spans="23:28" ht="70.5" customHeight="1">
      <c r="W10451" s="829">
        <f t="shared" si="822"/>
        <v>0</v>
      </c>
      <c r="X10451" s="828">
        <f t="shared" si="823"/>
        <v>0</v>
      </c>
      <c r="Y10451" s="1069">
        <f>[5]building!Y10442</f>
        <v>0</v>
      </c>
      <c r="Z10451" s="749">
        <f t="shared" si="824"/>
        <v>0</v>
      </c>
      <c r="AA10451" s="1071"/>
      <c r="AB10451" s="1071"/>
    </row>
    <row r="10452" spans="23:28" ht="70.5" customHeight="1">
      <c r="W10452" s="829">
        <f t="shared" si="822"/>
        <v>0</v>
      </c>
      <c r="X10452" s="828">
        <f t="shared" si="823"/>
        <v>0</v>
      </c>
      <c r="Y10452" s="1069">
        <f>[5]building!Y10443</f>
        <v>0</v>
      </c>
      <c r="Z10452" s="749">
        <f t="shared" si="824"/>
        <v>0</v>
      </c>
      <c r="AA10452" s="1071"/>
      <c r="AB10452" s="1071"/>
    </row>
    <row r="10453" spans="23:28" ht="70.5" customHeight="1">
      <c r="W10453" s="829">
        <f t="shared" si="822"/>
        <v>0</v>
      </c>
      <c r="X10453" s="828">
        <f t="shared" si="823"/>
        <v>0</v>
      </c>
      <c r="Y10453" s="1069">
        <f>[5]building!Y10444</f>
        <v>0</v>
      </c>
      <c r="Z10453" s="749">
        <f t="shared" si="824"/>
        <v>0</v>
      </c>
      <c r="AA10453" s="1071"/>
      <c r="AB10453" s="1071"/>
    </row>
    <row r="10454" spans="23:28" ht="70.5" customHeight="1">
      <c r="W10454" s="829">
        <f t="shared" si="822"/>
        <v>0</v>
      </c>
      <c r="X10454" s="828">
        <f t="shared" si="823"/>
        <v>0</v>
      </c>
      <c r="Y10454" s="1069">
        <f>[5]building!Y10445</f>
        <v>0</v>
      </c>
      <c r="Z10454" s="749">
        <f t="shared" si="824"/>
        <v>0</v>
      </c>
      <c r="AA10454" s="1071"/>
      <c r="AB10454" s="1071"/>
    </row>
    <row r="10455" spans="23:28" ht="70.5" customHeight="1">
      <c r="W10455" s="829">
        <f t="shared" si="822"/>
        <v>0</v>
      </c>
      <c r="X10455" s="828">
        <f t="shared" si="823"/>
        <v>0</v>
      </c>
      <c r="Y10455" s="1069">
        <f>[5]building!Y10446</f>
        <v>0</v>
      </c>
      <c r="Z10455" s="749">
        <f t="shared" si="824"/>
        <v>0</v>
      </c>
      <c r="AA10455" s="1071"/>
      <c r="AB10455" s="1071"/>
    </row>
    <row r="10456" spans="23:28" ht="70.5" customHeight="1">
      <c r="W10456" s="829">
        <f t="shared" si="822"/>
        <v>0</v>
      </c>
      <c r="X10456" s="828">
        <f t="shared" si="823"/>
        <v>0</v>
      </c>
      <c r="Y10456" s="1069">
        <f>[5]building!Y10447</f>
        <v>0</v>
      </c>
      <c r="Z10456" s="749">
        <f t="shared" si="824"/>
        <v>0</v>
      </c>
      <c r="AA10456" s="1071"/>
      <c r="AB10456" s="1071"/>
    </row>
    <row r="10457" spans="23:28" ht="70.5" customHeight="1">
      <c r="W10457" s="829">
        <f t="shared" si="822"/>
        <v>0</v>
      </c>
      <c r="X10457" s="828">
        <f t="shared" si="823"/>
        <v>0</v>
      </c>
      <c r="Y10457" s="1069">
        <f>[5]building!Y10448</f>
        <v>0</v>
      </c>
      <c r="Z10457" s="749">
        <f t="shared" si="824"/>
        <v>0</v>
      </c>
      <c r="AA10457" s="1071"/>
      <c r="AB10457" s="1071"/>
    </row>
    <row r="10458" spans="23:28" ht="70.5" customHeight="1">
      <c r="W10458" s="829">
        <f t="shared" si="822"/>
        <v>0</v>
      </c>
      <c r="X10458" s="828">
        <f t="shared" si="823"/>
        <v>0</v>
      </c>
      <c r="Y10458" s="1069">
        <f>[5]building!Y10449</f>
        <v>0</v>
      </c>
      <c r="Z10458" s="749">
        <f t="shared" si="824"/>
        <v>0</v>
      </c>
      <c r="AA10458" s="1071"/>
      <c r="AB10458" s="1071"/>
    </row>
    <row r="10459" spans="23:28" ht="70.5" customHeight="1">
      <c r="W10459" s="829">
        <f t="shared" si="822"/>
        <v>0</v>
      </c>
      <c r="X10459" s="828">
        <f t="shared" si="823"/>
        <v>0</v>
      </c>
      <c r="Y10459" s="1069">
        <f>[5]building!Y10450</f>
        <v>0</v>
      </c>
      <c r="Z10459" s="749">
        <f t="shared" si="824"/>
        <v>0</v>
      </c>
      <c r="AA10459" s="1071"/>
      <c r="AB10459" s="1071"/>
    </row>
    <row r="10460" spans="23:28" ht="70.5" customHeight="1">
      <c r="W10460" s="829">
        <f t="shared" si="822"/>
        <v>0</v>
      </c>
      <c r="X10460" s="828">
        <f t="shared" si="823"/>
        <v>0</v>
      </c>
      <c r="Y10460" s="1069">
        <f>[5]building!Y10451</f>
        <v>0</v>
      </c>
      <c r="Z10460" s="749">
        <f t="shared" si="824"/>
        <v>0</v>
      </c>
      <c r="AA10460" s="1071"/>
      <c r="AB10460" s="1071"/>
    </row>
    <row r="10461" spans="23:28" ht="70.5" customHeight="1">
      <c r="W10461" s="829">
        <f t="shared" si="822"/>
        <v>0</v>
      </c>
      <c r="X10461" s="828">
        <f t="shared" si="823"/>
        <v>0</v>
      </c>
      <c r="Y10461" s="1069">
        <f>[5]building!Y10452</f>
        <v>0</v>
      </c>
      <c r="Z10461" s="749">
        <f t="shared" si="824"/>
        <v>0</v>
      </c>
      <c r="AA10461" s="1071"/>
      <c r="AB10461" s="1071"/>
    </row>
    <row r="10462" spans="23:28" ht="70.5" customHeight="1">
      <c r="W10462" s="829">
        <f t="shared" ref="W10462:W10525" si="825">G10462+I10462+K10462+M10462+O10462+Q10462+S10462+U10462</f>
        <v>0</v>
      </c>
      <c r="X10462" s="828">
        <f t="shared" ref="X10462:X10525" si="826">W10462*C10462</f>
        <v>0</v>
      </c>
      <c r="Y10462" s="1069">
        <f>[5]building!Y10453</f>
        <v>0</v>
      </c>
      <c r="Z10462" s="749">
        <f t="shared" ref="Z10462:Z10525" si="827">Y10462*C10462</f>
        <v>0</v>
      </c>
      <c r="AA10462" s="1071"/>
      <c r="AB10462" s="1071"/>
    </row>
    <row r="10463" spans="23:28" ht="70.5" customHeight="1">
      <c r="W10463" s="829">
        <f t="shared" si="825"/>
        <v>0</v>
      </c>
      <c r="X10463" s="828">
        <f t="shared" si="826"/>
        <v>0</v>
      </c>
      <c r="Y10463" s="1069">
        <f>[5]building!Y10454</f>
        <v>0</v>
      </c>
      <c r="Z10463" s="749">
        <f t="shared" si="827"/>
        <v>0</v>
      </c>
      <c r="AA10463" s="1071"/>
      <c r="AB10463" s="1071"/>
    </row>
    <row r="10464" spans="23:28" ht="70.5" customHeight="1">
      <c r="W10464" s="829">
        <f t="shared" si="825"/>
        <v>0</v>
      </c>
      <c r="X10464" s="828">
        <f t="shared" si="826"/>
        <v>0</v>
      </c>
      <c r="Y10464" s="1069">
        <f>[5]building!Y10455</f>
        <v>0</v>
      </c>
      <c r="Z10464" s="749">
        <f t="shared" si="827"/>
        <v>0</v>
      </c>
      <c r="AA10464" s="1071"/>
      <c r="AB10464" s="1071"/>
    </row>
    <row r="10465" spans="23:28" ht="70.5" customHeight="1">
      <c r="W10465" s="829">
        <f t="shared" si="825"/>
        <v>0</v>
      </c>
      <c r="X10465" s="828">
        <f t="shared" si="826"/>
        <v>0</v>
      </c>
      <c r="Y10465" s="1069">
        <f>[5]building!Y10456</f>
        <v>0</v>
      </c>
      <c r="Z10465" s="749">
        <f t="shared" si="827"/>
        <v>0</v>
      </c>
      <c r="AA10465" s="1071"/>
      <c r="AB10465" s="1071"/>
    </row>
    <row r="10466" spans="23:28" ht="70.5" customHeight="1">
      <c r="W10466" s="829">
        <f t="shared" si="825"/>
        <v>0</v>
      </c>
      <c r="X10466" s="828">
        <f t="shared" si="826"/>
        <v>0</v>
      </c>
      <c r="Y10466" s="1069">
        <f>[5]building!Y10457</f>
        <v>0</v>
      </c>
      <c r="Z10466" s="749">
        <f t="shared" si="827"/>
        <v>0</v>
      </c>
      <c r="AA10466" s="1071"/>
      <c r="AB10466" s="1071"/>
    </row>
    <row r="10467" spans="23:28" ht="70.5" customHeight="1">
      <c r="W10467" s="829">
        <f t="shared" si="825"/>
        <v>0</v>
      </c>
      <c r="X10467" s="828">
        <f t="shared" si="826"/>
        <v>0</v>
      </c>
      <c r="Y10467" s="1069">
        <f>[5]building!Y10458</f>
        <v>0</v>
      </c>
      <c r="Z10467" s="749">
        <f t="shared" si="827"/>
        <v>0</v>
      </c>
      <c r="AA10467" s="1071"/>
      <c r="AB10467" s="1071"/>
    </row>
    <row r="10468" spans="23:28" ht="70.5" customHeight="1">
      <c r="W10468" s="829">
        <f t="shared" si="825"/>
        <v>0</v>
      </c>
      <c r="X10468" s="828">
        <f t="shared" si="826"/>
        <v>0</v>
      </c>
      <c r="Y10468" s="1069">
        <f>[5]building!Y10459</f>
        <v>0</v>
      </c>
      <c r="Z10468" s="749">
        <f t="shared" si="827"/>
        <v>0</v>
      </c>
      <c r="AA10468" s="1071"/>
      <c r="AB10468" s="1071"/>
    </row>
    <row r="10469" spans="23:28" ht="70.5" customHeight="1">
      <c r="W10469" s="829">
        <f t="shared" si="825"/>
        <v>0</v>
      </c>
      <c r="X10469" s="828">
        <f t="shared" si="826"/>
        <v>0</v>
      </c>
      <c r="Y10469" s="1069">
        <f>[5]building!Y10460</f>
        <v>0</v>
      </c>
      <c r="Z10469" s="749">
        <f t="shared" si="827"/>
        <v>0</v>
      </c>
      <c r="AA10469" s="1071"/>
      <c r="AB10469" s="1071"/>
    </row>
    <row r="10470" spans="23:28" ht="70.5" customHeight="1">
      <c r="W10470" s="829">
        <f t="shared" si="825"/>
        <v>0</v>
      </c>
      <c r="X10470" s="828">
        <f t="shared" si="826"/>
        <v>0</v>
      </c>
      <c r="Y10470" s="1069">
        <f>[5]building!Y10461</f>
        <v>0</v>
      </c>
      <c r="Z10470" s="749">
        <f t="shared" si="827"/>
        <v>0</v>
      </c>
      <c r="AA10470" s="1071"/>
      <c r="AB10470" s="1071"/>
    </row>
    <row r="10471" spans="23:28" ht="70.5" customHeight="1">
      <c r="W10471" s="829">
        <f t="shared" si="825"/>
        <v>0</v>
      </c>
      <c r="X10471" s="828">
        <f t="shared" si="826"/>
        <v>0</v>
      </c>
      <c r="Y10471" s="1069">
        <f>[5]building!Y10462</f>
        <v>0</v>
      </c>
      <c r="Z10471" s="749">
        <f t="shared" si="827"/>
        <v>0</v>
      </c>
      <c r="AA10471" s="1071"/>
      <c r="AB10471" s="1071"/>
    </row>
    <row r="10472" spans="23:28" ht="70.5" customHeight="1">
      <c r="W10472" s="829">
        <f t="shared" si="825"/>
        <v>0</v>
      </c>
      <c r="X10472" s="828">
        <f t="shared" si="826"/>
        <v>0</v>
      </c>
      <c r="Y10472" s="1069">
        <f>[5]building!Y10463</f>
        <v>0</v>
      </c>
      <c r="Z10472" s="749">
        <f t="shared" si="827"/>
        <v>0</v>
      </c>
      <c r="AA10472" s="1071"/>
      <c r="AB10472" s="1071"/>
    </row>
    <row r="10473" spans="23:28" ht="70.5" customHeight="1">
      <c r="W10473" s="829">
        <f t="shared" si="825"/>
        <v>0</v>
      </c>
      <c r="X10473" s="828">
        <f t="shared" si="826"/>
        <v>0</v>
      </c>
      <c r="Y10473" s="1069">
        <f>[5]building!Y10464</f>
        <v>0</v>
      </c>
      <c r="Z10473" s="749">
        <f t="shared" si="827"/>
        <v>0</v>
      </c>
      <c r="AA10473" s="1071"/>
      <c r="AB10473" s="1071"/>
    </row>
    <row r="10474" spans="23:28" ht="70.5" customHeight="1">
      <c r="W10474" s="829">
        <f t="shared" si="825"/>
        <v>0</v>
      </c>
      <c r="X10474" s="828">
        <f t="shared" si="826"/>
        <v>0</v>
      </c>
      <c r="Y10474" s="1069">
        <f>[5]building!Y10465</f>
        <v>0</v>
      </c>
      <c r="Z10474" s="749">
        <f t="shared" si="827"/>
        <v>0</v>
      </c>
      <c r="AA10474" s="1071"/>
      <c r="AB10474" s="1071"/>
    </row>
    <row r="10475" spans="23:28" ht="70.5" customHeight="1">
      <c r="W10475" s="829">
        <f t="shared" si="825"/>
        <v>0</v>
      </c>
      <c r="X10475" s="828">
        <f t="shared" si="826"/>
        <v>0</v>
      </c>
      <c r="Y10475" s="1069">
        <f>[5]building!Y10466</f>
        <v>0</v>
      </c>
      <c r="Z10475" s="749">
        <f t="shared" si="827"/>
        <v>0</v>
      </c>
      <c r="AA10475" s="1071"/>
      <c r="AB10475" s="1071"/>
    </row>
    <row r="10476" spans="23:28" ht="70.5" customHeight="1">
      <c r="W10476" s="829">
        <f t="shared" si="825"/>
        <v>0</v>
      </c>
      <c r="X10476" s="828">
        <f t="shared" si="826"/>
        <v>0</v>
      </c>
      <c r="Y10476" s="1069">
        <f>[5]building!Y10467</f>
        <v>0</v>
      </c>
      <c r="Z10476" s="749">
        <f t="shared" si="827"/>
        <v>0</v>
      </c>
      <c r="AA10476" s="1071"/>
      <c r="AB10476" s="1071"/>
    </row>
    <row r="10477" spans="23:28" ht="70.5" customHeight="1">
      <c r="W10477" s="829">
        <f t="shared" si="825"/>
        <v>0</v>
      </c>
      <c r="X10477" s="828">
        <f t="shared" si="826"/>
        <v>0</v>
      </c>
      <c r="Y10477" s="1069">
        <f>[5]building!Y10468</f>
        <v>0</v>
      </c>
      <c r="Z10477" s="749">
        <f t="shared" si="827"/>
        <v>0</v>
      </c>
      <c r="AA10477" s="1071"/>
      <c r="AB10477" s="1071"/>
    </row>
    <row r="10478" spans="23:28" ht="70.5" customHeight="1">
      <c r="W10478" s="829">
        <f t="shared" si="825"/>
        <v>0</v>
      </c>
      <c r="X10478" s="828">
        <f t="shared" si="826"/>
        <v>0</v>
      </c>
      <c r="Y10478" s="1069">
        <f>[5]building!Y10469</f>
        <v>0</v>
      </c>
      <c r="Z10478" s="749">
        <f t="shared" si="827"/>
        <v>0</v>
      </c>
      <c r="AA10478" s="1071"/>
      <c r="AB10478" s="1071"/>
    </row>
    <row r="10479" spans="23:28" ht="70.5" customHeight="1">
      <c r="W10479" s="829">
        <f t="shared" si="825"/>
        <v>0</v>
      </c>
      <c r="X10479" s="828">
        <f t="shared" si="826"/>
        <v>0</v>
      </c>
      <c r="Y10479" s="1069">
        <f>[5]building!Y10470</f>
        <v>0</v>
      </c>
      <c r="Z10479" s="749">
        <f t="shared" si="827"/>
        <v>0</v>
      </c>
      <c r="AA10479" s="1071"/>
      <c r="AB10479" s="1071"/>
    </row>
    <row r="10480" spans="23:28" ht="70.5" customHeight="1">
      <c r="W10480" s="829">
        <f t="shared" si="825"/>
        <v>0</v>
      </c>
      <c r="X10480" s="828">
        <f t="shared" si="826"/>
        <v>0</v>
      </c>
      <c r="Y10480" s="1069">
        <f>[5]building!Y10471</f>
        <v>0</v>
      </c>
      <c r="Z10480" s="749">
        <f t="shared" si="827"/>
        <v>0</v>
      </c>
      <c r="AA10480" s="1071"/>
      <c r="AB10480" s="1071"/>
    </row>
    <row r="10481" spans="23:28" ht="70.5" customHeight="1">
      <c r="W10481" s="829">
        <f t="shared" si="825"/>
        <v>0</v>
      </c>
      <c r="X10481" s="828">
        <f t="shared" si="826"/>
        <v>0</v>
      </c>
      <c r="Y10481" s="1069">
        <f>[5]building!Y10472</f>
        <v>0</v>
      </c>
      <c r="Z10481" s="749">
        <f t="shared" si="827"/>
        <v>0</v>
      </c>
      <c r="AA10481" s="1071"/>
      <c r="AB10481" s="1071"/>
    </row>
    <row r="10482" spans="23:28" ht="70.5" customHeight="1">
      <c r="W10482" s="829">
        <f t="shared" si="825"/>
        <v>0</v>
      </c>
      <c r="X10482" s="828">
        <f t="shared" si="826"/>
        <v>0</v>
      </c>
      <c r="Y10482" s="1069">
        <f>[5]building!Y10473</f>
        <v>0</v>
      </c>
      <c r="Z10482" s="749">
        <f t="shared" si="827"/>
        <v>0</v>
      </c>
      <c r="AA10482" s="1071"/>
      <c r="AB10482" s="1071"/>
    </row>
    <row r="10483" spans="23:28" ht="70.5" customHeight="1">
      <c r="W10483" s="829">
        <f t="shared" si="825"/>
        <v>0</v>
      </c>
      <c r="X10483" s="828">
        <f t="shared" si="826"/>
        <v>0</v>
      </c>
      <c r="Y10483" s="1069">
        <f>[5]building!Y10474</f>
        <v>0</v>
      </c>
      <c r="Z10483" s="749">
        <f t="shared" si="827"/>
        <v>0</v>
      </c>
      <c r="AA10483" s="1071"/>
      <c r="AB10483" s="1071"/>
    </row>
    <row r="10484" spans="23:28" ht="70.5" customHeight="1">
      <c r="W10484" s="829">
        <f t="shared" si="825"/>
        <v>0</v>
      </c>
      <c r="X10484" s="828">
        <f t="shared" si="826"/>
        <v>0</v>
      </c>
      <c r="Y10484" s="1069">
        <f>[5]building!Y10475</f>
        <v>0</v>
      </c>
      <c r="Z10484" s="749">
        <f t="shared" si="827"/>
        <v>0</v>
      </c>
      <c r="AA10484" s="1071"/>
      <c r="AB10484" s="1071"/>
    </row>
    <row r="10485" spans="23:28" ht="70.5" customHeight="1">
      <c r="W10485" s="829">
        <f t="shared" si="825"/>
        <v>0</v>
      </c>
      <c r="X10485" s="828">
        <f t="shared" si="826"/>
        <v>0</v>
      </c>
      <c r="Y10485" s="1069">
        <f>[5]building!Y10476</f>
        <v>0</v>
      </c>
      <c r="Z10485" s="749">
        <f t="shared" si="827"/>
        <v>0</v>
      </c>
      <c r="AA10485" s="1071"/>
      <c r="AB10485" s="1071"/>
    </row>
    <row r="10486" spans="23:28" ht="70.5" customHeight="1">
      <c r="W10486" s="829">
        <f t="shared" si="825"/>
        <v>0</v>
      </c>
      <c r="X10486" s="828">
        <f t="shared" si="826"/>
        <v>0</v>
      </c>
      <c r="Y10486" s="1069">
        <f>[5]building!Y10477</f>
        <v>0</v>
      </c>
      <c r="Z10486" s="749">
        <f t="shared" si="827"/>
        <v>0</v>
      </c>
      <c r="AA10486" s="1071"/>
      <c r="AB10486" s="1071"/>
    </row>
    <row r="10487" spans="23:28" ht="70.5" customHeight="1">
      <c r="W10487" s="829">
        <f t="shared" si="825"/>
        <v>0</v>
      </c>
      <c r="X10487" s="828">
        <f t="shared" si="826"/>
        <v>0</v>
      </c>
      <c r="Y10487" s="1069">
        <f>[5]building!Y10478</f>
        <v>0</v>
      </c>
      <c r="Z10487" s="749">
        <f t="shared" si="827"/>
        <v>0</v>
      </c>
      <c r="AA10487" s="1071"/>
      <c r="AB10487" s="1071"/>
    </row>
    <row r="10488" spans="23:28" ht="70.5" customHeight="1">
      <c r="W10488" s="829">
        <f t="shared" si="825"/>
        <v>0</v>
      </c>
      <c r="X10488" s="828">
        <f t="shared" si="826"/>
        <v>0</v>
      </c>
      <c r="Y10488" s="1069">
        <f>[5]building!Y10479</f>
        <v>0</v>
      </c>
      <c r="Z10488" s="749">
        <f t="shared" si="827"/>
        <v>0</v>
      </c>
      <c r="AA10488" s="1071"/>
      <c r="AB10488" s="1071"/>
    </row>
    <row r="10489" spans="23:28" ht="70.5" customHeight="1">
      <c r="W10489" s="829">
        <f t="shared" si="825"/>
        <v>0</v>
      </c>
      <c r="X10489" s="828">
        <f t="shared" si="826"/>
        <v>0</v>
      </c>
      <c r="Y10489" s="1069">
        <f>[5]building!Y10480</f>
        <v>0</v>
      </c>
      <c r="Z10489" s="749">
        <f t="shared" si="827"/>
        <v>0</v>
      </c>
      <c r="AA10489" s="1071"/>
      <c r="AB10489" s="1071"/>
    </row>
    <row r="10490" spans="23:28" ht="70.5" customHeight="1">
      <c r="W10490" s="829">
        <f t="shared" si="825"/>
        <v>0</v>
      </c>
      <c r="X10490" s="828">
        <f t="shared" si="826"/>
        <v>0</v>
      </c>
      <c r="Y10490" s="1069">
        <f>[5]building!Y10481</f>
        <v>0</v>
      </c>
      <c r="Z10490" s="749">
        <f t="shared" si="827"/>
        <v>0</v>
      </c>
      <c r="AA10490" s="1071"/>
      <c r="AB10490" s="1071"/>
    </row>
    <row r="10491" spans="23:28" ht="70.5" customHeight="1">
      <c r="W10491" s="829">
        <f t="shared" si="825"/>
        <v>0</v>
      </c>
      <c r="X10491" s="828">
        <f t="shared" si="826"/>
        <v>0</v>
      </c>
      <c r="Y10491" s="1069">
        <f>[5]building!Y10482</f>
        <v>0</v>
      </c>
      <c r="Z10491" s="749">
        <f t="shared" si="827"/>
        <v>0</v>
      </c>
      <c r="AA10491" s="1071"/>
      <c r="AB10491" s="1071"/>
    </row>
    <row r="10492" spans="23:28" ht="70.5" customHeight="1">
      <c r="W10492" s="829">
        <f t="shared" si="825"/>
        <v>0</v>
      </c>
      <c r="X10492" s="828">
        <f t="shared" si="826"/>
        <v>0</v>
      </c>
      <c r="Y10492" s="1069">
        <f>[5]building!Y10483</f>
        <v>0</v>
      </c>
      <c r="Z10492" s="749">
        <f t="shared" si="827"/>
        <v>0</v>
      </c>
      <c r="AA10492" s="1071"/>
      <c r="AB10492" s="1071"/>
    </row>
    <row r="10493" spans="23:28" ht="70.5" customHeight="1">
      <c r="W10493" s="829">
        <f t="shared" si="825"/>
        <v>0</v>
      </c>
      <c r="X10493" s="828">
        <f t="shared" si="826"/>
        <v>0</v>
      </c>
      <c r="Y10493" s="1069">
        <f>[5]building!Y10484</f>
        <v>0</v>
      </c>
      <c r="Z10493" s="749">
        <f t="shared" si="827"/>
        <v>0</v>
      </c>
      <c r="AA10493" s="1071"/>
      <c r="AB10493" s="1071"/>
    </row>
    <row r="10494" spans="23:28" ht="70.5" customHeight="1">
      <c r="W10494" s="829">
        <f t="shared" si="825"/>
        <v>0</v>
      </c>
      <c r="X10494" s="828">
        <f t="shared" si="826"/>
        <v>0</v>
      </c>
      <c r="Y10494" s="1069">
        <f>[5]building!Y10485</f>
        <v>0</v>
      </c>
      <c r="Z10494" s="749">
        <f t="shared" si="827"/>
        <v>0</v>
      </c>
      <c r="AA10494" s="1071"/>
      <c r="AB10494" s="1071"/>
    </row>
    <row r="10495" spans="23:28" ht="70.5" customHeight="1">
      <c r="W10495" s="829">
        <f t="shared" si="825"/>
        <v>0</v>
      </c>
      <c r="X10495" s="828">
        <f t="shared" si="826"/>
        <v>0</v>
      </c>
      <c r="Y10495" s="1069">
        <f>[5]building!Y10486</f>
        <v>0</v>
      </c>
      <c r="Z10495" s="749">
        <f t="shared" si="827"/>
        <v>0</v>
      </c>
      <c r="AA10495" s="1071"/>
      <c r="AB10495" s="1071"/>
    </row>
    <row r="10496" spans="23:28" ht="70.5" customHeight="1">
      <c r="W10496" s="829">
        <f t="shared" si="825"/>
        <v>0</v>
      </c>
      <c r="X10496" s="828">
        <f t="shared" si="826"/>
        <v>0</v>
      </c>
      <c r="Y10496" s="1069">
        <f>[5]building!Y10487</f>
        <v>0</v>
      </c>
      <c r="Z10496" s="749">
        <f t="shared" si="827"/>
        <v>0</v>
      </c>
      <c r="AA10496" s="1071"/>
      <c r="AB10496" s="1071"/>
    </row>
    <row r="10497" spans="23:28" ht="70.5" customHeight="1">
      <c r="W10497" s="829">
        <f t="shared" si="825"/>
        <v>0</v>
      </c>
      <c r="X10497" s="828">
        <f t="shared" si="826"/>
        <v>0</v>
      </c>
      <c r="Y10497" s="1069">
        <f>[5]building!Y10488</f>
        <v>0</v>
      </c>
      <c r="Z10497" s="749">
        <f t="shared" si="827"/>
        <v>0</v>
      </c>
      <c r="AA10497" s="1071"/>
      <c r="AB10497" s="1071"/>
    </row>
    <row r="10498" spans="23:28" ht="70.5" customHeight="1">
      <c r="W10498" s="829">
        <f t="shared" si="825"/>
        <v>0</v>
      </c>
      <c r="X10498" s="828">
        <f t="shared" si="826"/>
        <v>0</v>
      </c>
      <c r="Y10498" s="1069">
        <f>[5]building!Y10489</f>
        <v>0</v>
      </c>
      <c r="Z10498" s="749">
        <f t="shared" si="827"/>
        <v>0</v>
      </c>
      <c r="AA10498" s="1071"/>
      <c r="AB10498" s="1071"/>
    </row>
    <row r="10499" spans="23:28" ht="70.5" customHeight="1">
      <c r="W10499" s="829">
        <f t="shared" si="825"/>
        <v>0</v>
      </c>
      <c r="X10499" s="828">
        <f t="shared" si="826"/>
        <v>0</v>
      </c>
      <c r="Y10499" s="1069">
        <f>[5]building!Y10490</f>
        <v>0</v>
      </c>
      <c r="Z10499" s="749">
        <f t="shared" si="827"/>
        <v>0</v>
      </c>
      <c r="AA10499" s="1071"/>
      <c r="AB10499" s="1071"/>
    </row>
    <row r="10500" spans="23:28" ht="70.5" customHeight="1">
      <c r="W10500" s="829">
        <f t="shared" si="825"/>
        <v>0</v>
      </c>
      <c r="X10500" s="828">
        <f t="shared" si="826"/>
        <v>0</v>
      </c>
      <c r="Y10500" s="1069">
        <f>[5]building!Y10491</f>
        <v>0</v>
      </c>
      <c r="Z10500" s="749">
        <f t="shared" si="827"/>
        <v>0</v>
      </c>
      <c r="AA10500" s="1071"/>
      <c r="AB10500" s="1071"/>
    </row>
    <row r="10501" spans="23:28" ht="70.5" customHeight="1">
      <c r="W10501" s="829">
        <f t="shared" si="825"/>
        <v>0</v>
      </c>
      <c r="X10501" s="828">
        <f t="shared" si="826"/>
        <v>0</v>
      </c>
      <c r="Y10501" s="1069">
        <f>[5]building!Y10492</f>
        <v>0</v>
      </c>
      <c r="Z10501" s="749">
        <f t="shared" si="827"/>
        <v>0</v>
      </c>
      <c r="AA10501" s="1071"/>
      <c r="AB10501" s="1071"/>
    </row>
    <row r="10502" spans="23:28" ht="70.5" customHeight="1">
      <c r="W10502" s="829">
        <f t="shared" si="825"/>
        <v>0</v>
      </c>
      <c r="X10502" s="828">
        <f t="shared" si="826"/>
        <v>0</v>
      </c>
      <c r="Y10502" s="1069">
        <f>[5]building!Y10493</f>
        <v>0</v>
      </c>
      <c r="Z10502" s="749">
        <f t="shared" si="827"/>
        <v>0</v>
      </c>
      <c r="AA10502" s="1071"/>
      <c r="AB10502" s="1071"/>
    </row>
    <row r="10503" spans="23:28" ht="70.5" customHeight="1">
      <c r="W10503" s="829">
        <f t="shared" si="825"/>
        <v>0</v>
      </c>
      <c r="X10503" s="828">
        <f t="shared" si="826"/>
        <v>0</v>
      </c>
      <c r="Y10503" s="1069">
        <f>[5]building!Y10494</f>
        <v>0</v>
      </c>
      <c r="Z10503" s="749">
        <f t="shared" si="827"/>
        <v>0</v>
      </c>
      <c r="AA10503" s="1071"/>
      <c r="AB10503" s="1071"/>
    </row>
    <row r="10504" spans="23:28" ht="70.5" customHeight="1">
      <c r="W10504" s="829">
        <f t="shared" si="825"/>
        <v>0</v>
      </c>
      <c r="X10504" s="828">
        <f t="shared" si="826"/>
        <v>0</v>
      </c>
      <c r="Y10504" s="1069">
        <f>[5]building!Y10495</f>
        <v>0</v>
      </c>
      <c r="Z10504" s="749">
        <f t="shared" si="827"/>
        <v>0</v>
      </c>
      <c r="AA10504" s="1071"/>
      <c r="AB10504" s="1071"/>
    </row>
    <row r="10505" spans="23:28" ht="70.5" customHeight="1">
      <c r="W10505" s="829">
        <f t="shared" si="825"/>
        <v>0</v>
      </c>
      <c r="X10505" s="828">
        <f t="shared" si="826"/>
        <v>0</v>
      </c>
      <c r="Y10505" s="1069">
        <f>[5]building!Y10496</f>
        <v>0</v>
      </c>
      <c r="Z10505" s="749">
        <f t="shared" si="827"/>
        <v>0</v>
      </c>
      <c r="AA10505" s="1071"/>
      <c r="AB10505" s="1071"/>
    </row>
    <row r="10506" spans="23:28" ht="70.5" customHeight="1">
      <c r="W10506" s="829">
        <f t="shared" si="825"/>
        <v>0</v>
      </c>
      <c r="X10506" s="828">
        <f t="shared" si="826"/>
        <v>0</v>
      </c>
      <c r="Y10506" s="1069">
        <f>[5]building!Y10497</f>
        <v>0</v>
      </c>
      <c r="Z10506" s="749">
        <f t="shared" si="827"/>
        <v>0</v>
      </c>
      <c r="AA10506" s="1071"/>
      <c r="AB10506" s="1071"/>
    </row>
    <row r="10507" spans="23:28" ht="70.5" customHeight="1">
      <c r="W10507" s="829">
        <f t="shared" si="825"/>
        <v>0</v>
      </c>
      <c r="X10507" s="828">
        <f t="shared" si="826"/>
        <v>0</v>
      </c>
      <c r="Y10507" s="1069">
        <f>[5]building!Y10498</f>
        <v>0</v>
      </c>
      <c r="Z10507" s="749">
        <f t="shared" si="827"/>
        <v>0</v>
      </c>
      <c r="AA10507" s="1071"/>
      <c r="AB10507" s="1071"/>
    </row>
    <row r="10508" spans="23:28" ht="70.5" customHeight="1">
      <c r="W10508" s="829">
        <f t="shared" si="825"/>
        <v>0</v>
      </c>
      <c r="X10508" s="828">
        <f t="shared" si="826"/>
        <v>0</v>
      </c>
      <c r="Y10508" s="1069">
        <f>[5]building!Y10499</f>
        <v>0</v>
      </c>
      <c r="Z10508" s="749">
        <f t="shared" si="827"/>
        <v>0</v>
      </c>
      <c r="AA10508" s="1071"/>
      <c r="AB10508" s="1071"/>
    </row>
    <row r="10509" spans="23:28" ht="70.5" customHeight="1">
      <c r="W10509" s="829">
        <f t="shared" si="825"/>
        <v>0</v>
      </c>
      <c r="X10509" s="828">
        <f t="shared" si="826"/>
        <v>0</v>
      </c>
      <c r="Y10509" s="1069">
        <f>[5]building!Y10500</f>
        <v>0</v>
      </c>
      <c r="Z10509" s="749">
        <f t="shared" si="827"/>
        <v>0</v>
      </c>
      <c r="AA10509" s="1071"/>
      <c r="AB10509" s="1071"/>
    </row>
    <row r="10510" spans="23:28" ht="70.5" customHeight="1">
      <c r="W10510" s="829">
        <f t="shared" si="825"/>
        <v>0</v>
      </c>
      <c r="X10510" s="828">
        <f t="shared" si="826"/>
        <v>0</v>
      </c>
      <c r="Y10510" s="1069">
        <f>[5]building!Y10501</f>
        <v>0</v>
      </c>
      <c r="Z10510" s="749">
        <f t="shared" si="827"/>
        <v>0</v>
      </c>
      <c r="AA10510" s="1071"/>
      <c r="AB10510" s="1071"/>
    </row>
    <row r="10511" spans="23:28" ht="70.5" customHeight="1">
      <c r="W10511" s="829">
        <f t="shared" si="825"/>
        <v>0</v>
      </c>
      <c r="X10511" s="828">
        <f t="shared" si="826"/>
        <v>0</v>
      </c>
      <c r="Y10511" s="1069">
        <f>[5]building!Y10502</f>
        <v>0</v>
      </c>
      <c r="Z10511" s="749">
        <f t="shared" si="827"/>
        <v>0</v>
      </c>
      <c r="AA10511" s="1071"/>
      <c r="AB10511" s="1071"/>
    </row>
    <row r="10512" spans="23:28" ht="70.5" customHeight="1">
      <c r="W10512" s="829">
        <f t="shared" si="825"/>
        <v>0</v>
      </c>
      <c r="X10512" s="828">
        <f t="shared" si="826"/>
        <v>0</v>
      </c>
      <c r="Y10512" s="1069">
        <f>[5]building!Y10503</f>
        <v>0</v>
      </c>
      <c r="Z10512" s="749">
        <f t="shared" si="827"/>
        <v>0</v>
      </c>
      <c r="AA10512" s="1071"/>
      <c r="AB10512" s="1071"/>
    </row>
    <row r="10513" spans="23:28" ht="70.5" customHeight="1">
      <c r="W10513" s="829">
        <f t="shared" si="825"/>
        <v>0</v>
      </c>
      <c r="X10513" s="828">
        <f t="shared" si="826"/>
        <v>0</v>
      </c>
      <c r="Y10513" s="1069">
        <f>[5]building!Y10504</f>
        <v>0</v>
      </c>
      <c r="Z10513" s="749">
        <f t="shared" si="827"/>
        <v>0</v>
      </c>
      <c r="AA10513" s="1071"/>
      <c r="AB10513" s="1071"/>
    </row>
    <row r="10514" spans="23:28" ht="70.5" customHeight="1">
      <c r="W10514" s="829">
        <f t="shared" si="825"/>
        <v>0</v>
      </c>
      <c r="X10514" s="828">
        <f t="shared" si="826"/>
        <v>0</v>
      </c>
      <c r="Y10514" s="1069">
        <f>[5]building!Y10505</f>
        <v>0</v>
      </c>
      <c r="Z10514" s="749">
        <f t="shared" si="827"/>
        <v>0</v>
      </c>
      <c r="AA10514" s="1071"/>
      <c r="AB10514" s="1071"/>
    </row>
    <row r="10515" spans="23:28" ht="70.5" customHeight="1">
      <c r="W10515" s="829">
        <f t="shared" si="825"/>
        <v>0</v>
      </c>
      <c r="X10515" s="828">
        <f t="shared" si="826"/>
        <v>0</v>
      </c>
      <c r="Y10515" s="1069">
        <f>[5]building!Y10506</f>
        <v>0</v>
      </c>
      <c r="Z10515" s="749">
        <f t="shared" si="827"/>
        <v>0</v>
      </c>
      <c r="AA10515" s="1071"/>
      <c r="AB10515" s="1071"/>
    </row>
    <row r="10516" spans="23:28" ht="70.5" customHeight="1">
      <c r="W10516" s="829">
        <f t="shared" si="825"/>
        <v>0</v>
      </c>
      <c r="X10516" s="828">
        <f t="shared" si="826"/>
        <v>0</v>
      </c>
      <c r="Y10516" s="1069">
        <f>[5]building!Y10507</f>
        <v>0</v>
      </c>
      <c r="Z10516" s="749">
        <f t="shared" si="827"/>
        <v>0</v>
      </c>
      <c r="AA10516" s="1071"/>
      <c r="AB10516" s="1071"/>
    </row>
    <row r="10517" spans="23:28" ht="70.5" customHeight="1">
      <c r="W10517" s="829">
        <f t="shared" si="825"/>
        <v>0</v>
      </c>
      <c r="X10517" s="828">
        <f t="shared" si="826"/>
        <v>0</v>
      </c>
      <c r="Y10517" s="1069">
        <f>[5]building!Y10508</f>
        <v>0</v>
      </c>
      <c r="Z10517" s="749">
        <f t="shared" si="827"/>
        <v>0</v>
      </c>
      <c r="AA10517" s="1071"/>
      <c r="AB10517" s="1071"/>
    </row>
    <row r="10518" spans="23:28" ht="70.5" customHeight="1">
      <c r="W10518" s="829">
        <f t="shared" si="825"/>
        <v>0</v>
      </c>
      <c r="X10518" s="828">
        <f t="shared" si="826"/>
        <v>0</v>
      </c>
      <c r="Y10518" s="1069">
        <f>[5]building!Y10509</f>
        <v>0</v>
      </c>
      <c r="Z10518" s="749">
        <f t="shared" si="827"/>
        <v>0</v>
      </c>
      <c r="AA10518" s="1071"/>
      <c r="AB10518" s="1071"/>
    </row>
    <row r="10519" spans="23:28" ht="70.5" customHeight="1">
      <c r="W10519" s="829">
        <f t="shared" si="825"/>
        <v>0</v>
      </c>
      <c r="X10519" s="828">
        <f t="shared" si="826"/>
        <v>0</v>
      </c>
      <c r="Y10519" s="1069">
        <f>[5]building!Y10510</f>
        <v>0</v>
      </c>
      <c r="Z10519" s="749">
        <f t="shared" si="827"/>
        <v>0</v>
      </c>
      <c r="AA10519" s="1071"/>
      <c r="AB10519" s="1071"/>
    </row>
    <row r="10520" spans="23:28" ht="70.5" customHeight="1">
      <c r="W10520" s="829">
        <f t="shared" si="825"/>
        <v>0</v>
      </c>
      <c r="X10520" s="828">
        <f t="shared" si="826"/>
        <v>0</v>
      </c>
      <c r="Y10520" s="1069">
        <f>[5]building!Y10511</f>
        <v>0</v>
      </c>
      <c r="Z10520" s="749">
        <f t="shared" si="827"/>
        <v>0</v>
      </c>
      <c r="AA10520" s="1071"/>
      <c r="AB10520" s="1071"/>
    </row>
    <row r="10521" spans="23:28" ht="70.5" customHeight="1">
      <c r="W10521" s="829">
        <f t="shared" si="825"/>
        <v>0</v>
      </c>
      <c r="X10521" s="828">
        <f t="shared" si="826"/>
        <v>0</v>
      </c>
      <c r="Y10521" s="1069">
        <f>[5]building!Y10512</f>
        <v>0</v>
      </c>
      <c r="Z10521" s="749">
        <f t="shared" si="827"/>
        <v>0</v>
      </c>
      <c r="AA10521" s="1071"/>
      <c r="AB10521" s="1071"/>
    </row>
    <row r="10522" spans="23:28" ht="70.5" customHeight="1">
      <c r="W10522" s="829">
        <f t="shared" si="825"/>
        <v>0</v>
      </c>
      <c r="X10522" s="828">
        <f t="shared" si="826"/>
        <v>0</v>
      </c>
      <c r="Y10522" s="1069">
        <f>[5]building!Y10513</f>
        <v>0</v>
      </c>
      <c r="Z10522" s="749">
        <f t="shared" si="827"/>
        <v>0</v>
      </c>
      <c r="AA10522" s="1071"/>
      <c r="AB10522" s="1071"/>
    </row>
    <row r="10523" spans="23:28" ht="70.5" customHeight="1">
      <c r="W10523" s="829">
        <f t="shared" si="825"/>
        <v>0</v>
      </c>
      <c r="X10523" s="828">
        <f t="shared" si="826"/>
        <v>0</v>
      </c>
      <c r="Y10523" s="1069">
        <f>[5]building!Y10514</f>
        <v>0</v>
      </c>
      <c r="Z10523" s="749">
        <f t="shared" si="827"/>
        <v>0</v>
      </c>
      <c r="AA10523" s="1071"/>
      <c r="AB10523" s="1071"/>
    </row>
    <row r="10524" spans="23:28" ht="70.5" customHeight="1">
      <c r="W10524" s="829">
        <f t="shared" si="825"/>
        <v>0</v>
      </c>
      <c r="X10524" s="828">
        <f t="shared" si="826"/>
        <v>0</v>
      </c>
      <c r="Y10524" s="1069">
        <f>[5]building!Y10515</f>
        <v>0</v>
      </c>
      <c r="Z10524" s="749">
        <f t="shared" si="827"/>
        <v>0</v>
      </c>
      <c r="AA10524" s="1071"/>
      <c r="AB10524" s="1071"/>
    </row>
    <row r="10525" spans="23:28" ht="70.5" customHeight="1">
      <c r="W10525" s="829">
        <f t="shared" si="825"/>
        <v>0</v>
      </c>
      <c r="X10525" s="828">
        <f t="shared" si="826"/>
        <v>0</v>
      </c>
      <c r="Y10525" s="1069">
        <f>[5]building!Y10516</f>
        <v>0</v>
      </c>
      <c r="Z10525" s="749">
        <f t="shared" si="827"/>
        <v>0</v>
      </c>
      <c r="AA10525" s="1071"/>
      <c r="AB10525" s="1071"/>
    </row>
    <row r="10526" spans="23:28" ht="70.5" customHeight="1">
      <c r="W10526" s="829">
        <f t="shared" ref="W10526:W10589" si="828">G10526+I10526+K10526+M10526+O10526+Q10526+S10526+U10526</f>
        <v>0</v>
      </c>
      <c r="X10526" s="828">
        <f t="shared" ref="X10526:X10589" si="829">W10526*C10526</f>
        <v>0</v>
      </c>
      <c r="Y10526" s="1069">
        <f>[5]building!Y10517</f>
        <v>0</v>
      </c>
      <c r="Z10526" s="749">
        <f t="shared" ref="Z10526:Z10589" si="830">Y10526*C10526</f>
        <v>0</v>
      </c>
      <c r="AA10526" s="1071"/>
      <c r="AB10526" s="1071"/>
    </row>
    <row r="10527" spans="23:28" ht="70.5" customHeight="1">
      <c r="W10527" s="829">
        <f t="shared" si="828"/>
        <v>0</v>
      </c>
      <c r="X10527" s="828">
        <f t="shared" si="829"/>
        <v>0</v>
      </c>
      <c r="Y10527" s="1069">
        <f>[5]building!Y10518</f>
        <v>0</v>
      </c>
      <c r="Z10527" s="749">
        <f t="shared" si="830"/>
        <v>0</v>
      </c>
      <c r="AA10527" s="1071"/>
      <c r="AB10527" s="1071"/>
    </row>
    <row r="10528" spans="23:28" ht="70.5" customHeight="1">
      <c r="W10528" s="829">
        <f t="shared" si="828"/>
        <v>0</v>
      </c>
      <c r="X10528" s="828">
        <f t="shared" si="829"/>
        <v>0</v>
      </c>
      <c r="Y10528" s="1069">
        <f>[5]building!Y10519</f>
        <v>0</v>
      </c>
      <c r="Z10528" s="749">
        <f t="shared" si="830"/>
        <v>0</v>
      </c>
      <c r="AA10528" s="1071"/>
      <c r="AB10528" s="1071"/>
    </row>
    <row r="10529" spans="23:28" ht="70.5" customHeight="1">
      <c r="W10529" s="829">
        <f t="shared" si="828"/>
        <v>0</v>
      </c>
      <c r="X10529" s="828">
        <f t="shared" si="829"/>
        <v>0</v>
      </c>
      <c r="Y10529" s="1069">
        <f>[5]building!Y10520</f>
        <v>0</v>
      </c>
      <c r="Z10529" s="749">
        <f t="shared" si="830"/>
        <v>0</v>
      </c>
      <c r="AA10529" s="1071"/>
      <c r="AB10529" s="1071"/>
    </row>
    <row r="10530" spans="23:28" ht="70.5" customHeight="1">
      <c r="W10530" s="829">
        <f t="shared" si="828"/>
        <v>0</v>
      </c>
      <c r="X10530" s="828">
        <f t="shared" si="829"/>
        <v>0</v>
      </c>
      <c r="Y10530" s="1069">
        <f>[5]building!Y10521</f>
        <v>0</v>
      </c>
      <c r="Z10530" s="749">
        <f t="shared" si="830"/>
        <v>0</v>
      </c>
      <c r="AA10530" s="1071"/>
      <c r="AB10530" s="1071"/>
    </row>
    <row r="10531" spans="23:28" ht="70.5" customHeight="1">
      <c r="W10531" s="829">
        <f t="shared" si="828"/>
        <v>0</v>
      </c>
      <c r="X10531" s="828">
        <f t="shared" si="829"/>
        <v>0</v>
      </c>
      <c r="Y10531" s="1069">
        <f>[5]building!Y10522</f>
        <v>0</v>
      </c>
      <c r="Z10531" s="749">
        <f t="shared" si="830"/>
        <v>0</v>
      </c>
      <c r="AA10531" s="1071"/>
      <c r="AB10531" s="1071"/>
    </row>
    <row r="10532" spans="23:28" ht="70.5" customHeight="1">
      <c r="W10532" s="829">
        <f t="shared" si="828"/>
        <v>0</v>
      </c>
      <c r="X10532" s="828">
        <f t="shared" si="829"/>
        <v>0</v>
      </c>
      <c r="Y10532" s="1069">
        <f>[5]building!Y10523</f>
        <v>0</v>
      </c>
      <c r="Z10532" s="749">
        <f t="shared" si="830"/>
        <v>0</v>
      </c>
      <c r="AA10532" s="1071"/>
      <c r="AB10532" s="1071"/>
    </row>
    <row r="10533" spans="23:28" ht="70.5" customHeight="1">
      <c r="W10533" s="829">
        <f t="shared" si="828"/>
        <v>0</v>
      </c>
      <c r="X10533" s="828">
        <f t="shared" si="829"/>
        <v>0</v>
      </c>
      <c r="Y10533" s="1069">
        <f>[5]building!Y10524</f>
        <v>0</v>
      </c>
      <c r="Z10533" s="749">
        <f t="shared" si="830"/>
        <v>0</v>
      </c>
      <c r="AA10533" s="1071"/>
      <c r="AB10533" s="1071"/>
    </row>
    <row r="10534" spans="23:28" ht="70.5" customHeight="1">
      <c r="W10534" s="829">
        <f t="shared" si="828"/>
        <v>0</v>
      </c>
      <c r="X10534" s="828">
        <f t="shared" si="829"/>
        <v>0</v>
      </c>
      <c r="Y10534" s="1069">
        <f>[5]building!Y10525</f>
        <v>0</v>
      </c>
      <c r="Z10534" s="749">
        <f t="shared" si="830"/>
        <v>0</v>
      </c>
      <c r="AA10534" s="1071"/>
      <c r="AB10534" s="1071"/>
    </row>
    <row r="10535" spans="23:28" ht="70.5" customHeight="1">
      <c r="W10535" s="829">
        <f t="shared" si="828"/>
        <v>0</v>
      </c>
      <c r="X10535" s="828">
        <f t="shared" si="829"/>
        <v>0</v>
      </c>
      <c r="Y10535" s="1069">
        <f>[5]building!Y10526</f>
        <v>0</v>
      </c>
      <c r="Z10535" s="749">
        <f t="shared" si="830"/>
        <v>0</v>
      </c>
      <c r="AA10535" s="1071"/>
      <c r="AB10535" s="1071"/>
    </row>
    <row r="10536" spans="23:28" ht="70.5" customHeight="1">
      <c r="W10536" s="829">
        <f t="shared" si="828"/>
        <v>0</v>
      </c>
      <c r="X10536" s="828">
        <f t="shared" si="829"/>
        <v>0</v>
      </c>
      <c r="Y10536" s="1069">
        <f>[5]building!Y10527</f>
        <v>0</v>
      </c>
      <c r="Z10536" s="749">
        <f t="shared" si="830"/>
        <v>0</v>
      </c>
      <c r="AA10536" s="1071"/>
      <c r="AB10536" s="1071"/>
    </row>
    <row r="10537" spans="23:28" ht="70.5" customHeight="1">
      <c r="W10537" s="829">
        <f t="shared" si="828"/>
        <v>0</v>
      </c>
      <c r="X10537" s="828">
        <f t="shared" si="829"/>
        <v>0</v>
      </c>
      <c r="Y10537" s="1069">
        <f>[5]building!Y10528</f>
        <v>0</v>
      </c>
      <c r="Z10537" s="749">
        <f t="shared" si="830"/>
        <v>0</v>
      </c>
      <c r="AA10537" s="1071"/>
      <c r="AB10537" s="1071"/>
    </row>
    <row r="10538" spans="23:28" ht="70.5" customHeight="1">
      <c r="W10538" s="829">
        <f t="shared" si="828"/>
        <v>0</v>
      </c>
      <c r="X10538" s="828">
        <f t="shared" si="829"/>
        <v>0</v>
      </c>
      <c r="Y10538" s="1069">
        <f>[5]building!Y10529</f>
        <v>0</v>
      </c>
      <c r="Z10538" s="749">
        <f t="shared" si="830"/>
        <v>0</v>
      </c>
      <c r="AA10538" s="1071"/>
      <c r="AB10538" s="1071"/>
    </row>
    <row r="10539" spans="23:28" ht="70.5" customHeight="1">
      <c r="W10539" s="829">
        <f t="shared" si="828"/>
        <v>0</v>
      </c>
      <c r="X10539" s="828">
        <f t="shared" si="829"/>
        <v>0</v>
      </c>
      <c r="Y10539" s="1069">
        <f>[5]building!Y10530</f>
        <v>0</v>
      </c>
      <c r="Z10539" s="749">
        <f t="shared" si="830"/>
        <v>0</v>
      </c>
      <c r="AA10539" s="1071"/>
      <c r="AB10539" s="1071"/>
    </row>
    <row r="10540" spans="23:28" ht="70.5" customHeight="1">
      <c r="W10540" s="829">
        <f t="shared" si="828"/>
        <v>0</v>
      </c>
      <c r="X10540" s="828">
        <f t="shared" si="829"/>
        <v>0</v>
      </c>
      <c r="Y10540" s="1069">
        <f>[5]building!Y10531</f>
        <v>0</v>
      </c>
      <c r="Z10540" s="749">
        <f t="shared" si="830"/>
        <v>0</v>
      </c>
      <c r="AA10540" s="1071"/>
      <c r="AB10540" s="1071"/>
    </row>
    <row r="10541" spans="23:28" ht="70.5" customHeight="1">
      <c r="W10541" s="829">
        <f t="shared" si="828"/>
        <v>0</v>
      </c>
      <c r="X10541" s="828">
        <f t="shared" si="829"/>
        <v>0</v>
      </c>
      <c r="Y10541" s="1069">
        <f>[5]building!Y10532</f>
        <v>0</v>
      </c>
      <c r="Z10541" s="749">
        <f t="shared" si="830"/>
        <v>0</v>
      </c>
      <c r="AA10541" s="1071"/>
      <c r="AB10541" s="1071"/>
    </row>
    <row r="10542" spans="23:28" ht="70.5" customHeight="1">
      <c r="W10542" s="829">
        <f t="shared" si="828"/>
        <v>0</v>
      </c>
      <c r="X10542" s="828">
        <f t="shared" si="829"/>
        <v>0</v>
      </c>
      <c r="Y10542" s="1069">
        <f>[5]building!Y10533</f>
        <v>0</v>
      </c>
      <c r="Z10542" s="749">
        <f t="shared" si="830"/>
        <v>0</v>
      </c>
      <c r="AA10542" s="1071"/>
      <c r="AB10542" s="1071"/>
    </row>
    <row r="10543" spans="23:28" ht="70.5" customHeight="1">
      <c r="W10543" s="829">
        <f t="shared" si="828"/>
        <v>0</v>
      </c>
      <c r="X10543" s="828">
        <f t="shared" si="829"/>
        <v>0</v>
      </c>
      <c r="Y10543" s="1069">
        <f>[5]building!Y10534</f>
        <v>0</v>
      </c>
      <c r="Z10543" s="749">
        <f t="shared" si="830"/>
        <v>0</v>
      </c>
      <c r="AA10543" s="1071"/>
      <c r="AB10543" s="1071"/>
    </row>
    <row r="10544" spans="23:28" ht="70.5" customHeight="1">
      <c r="W10544" s="829">
        <f t="shared" si="828"/>
        <v>0</v>
      </c>
      <c r="X10544" s="828">
        <f t="shared" si="829"/>
        <v>0</v>
      </c>
      <c r="Y10544" s="1069">
        <f>[5]building!Y10535</f>
        <v>0</v>
      </c>
      <c r="Z10544" s="749">
        <f t="shared" si="830"/>
        <v>0</v>
      </c>
      <c r="AA10544" s="1071"/>
      <c r="AB10544" s="1071"/>
    </row>
    <row r="10545" spans="23:28" ht="70.5" customHeight="1">
      <c r="W10545" s="829">
        <f t="shared" si="828"/>
        <v>0</v>
      </c>
      <c r="X10545" s="828">
        <f t="shared" si="829"/>
        <v>0</v>
      </c>
      <c r="Y10545" s="1069">
        <f>[5]building!Y10536</f>
        <v>0</v>
      </c>
      <c r="Z10545" s="749">
        <f t="shared" si="830"/>
        <v>0</v>
      </c>
      <c r="AA10545" s="1071"/>
      <c r="AB10545" s="1071"/>
    </row>
    <row r="10546" spans="23:28" ht="70.5" customHeight="1">
      <c r="W10546" s="829">
        <f t="shared" si="828"/>
        <v>0</v>
      </c>
      <c r="X10546" s="828">
        <f t="shared" si="829"/>
        <v>0</v>
      </c>
      <c r="Y10546" s="1069">
        <f>[5]building!Y10537</f>
        <v>0</v>
      </c>
      <c r="Z10546" s="749">
        <f t="shared" si="830"/>
        <v>0</v>
      </c>
      <c r="AA10546" s="1071"/>
      <c r="AB10546" s="1071"/>
    </row>
    <row r="10547" spans="23:28" ht="70.5" customHeight="1">
      <c r="W10547" s="829">
        <f t="shared" si="828"/>
        <v>0</v>
      </c>
      <c r="X10547" s="828">
        <f t="shared" si="829"/>
        <v>0</v>
      </c>
      <c r="Y10547" s="1069">
        <f>[5]building!Y10538</f>
        <v>0</v>
      </c>
      <c r="Z10547" s="749">
        <f t="shared" si="830"/>
        <v>0</v>
      </c>
      <c r="AA10547" s="1071"/>
      <c r="AB10547" s="1071"/>
    </row>
    <row r="10548" spans="23:28" ht="70.5" customHeight="1">
      <c r="W10548" s="829">
        <f t="shared" si="828"/>
        <v>0</v>
      </c>
      <c r="X10548" s="828">
        <f t="shared" si="829"/>
        <v>0</v>
      </c>
      <c r="Y10548" s="1069">
        <f>[5]building!Y10539</f>
        <v>0</v>
      </c>
      <c r="Z10548" s="749">
        <f t="shared" si="830"/>
        <v>0</v>
      </c>
      <c r="AA10548" s="1071"/>
      <c r="AB10548" s="1071"/>
    </row>
    <row r="10549" spans="23:28" ht="70.5" customHeight="1">
      <c r="W10549" s="829">
        <f t="shared" si="828"/>
        <v>0</v>
      </c>
      <c r="X10549" s="828">
        <f t="shared" si="829"/>
        <v>0</v>
      </c>
      <c r="Y10549" s="1069">
        <f>[5]building!Y10540</f>
        <v>0</v>
      </c>
      <c r="Z10549" s="749">
        <f t="shared" si="830"/>
        <v>0</v>
      </c>
      <c r="AA10549" s="1071"/>
      <c r="AB10549" s="1071"/>
    </row>
    <row r="10550" spans="23:28" ht="70.5" customHeight="1">
      <c r="W10550" s="829">
        <f t="shared" si="828"/>
        <v>0</v>
      </c>
      <c r="X10550" s="828">
        <f t="shared" si="829"/>
        <v>0</v>
      </c>
      <c r="Y10550" s="1069">
        <f>[5]building!Y10541</f>
        <v>0</v>
      </c>
      <c r="Z10550" s="749">
        <f t="shared" si="830"/>
        <v>0</v>
      </c>
      <c r="AA10550" s="1071"/>
      <c r="AB10550" s="1071"/>
    </row>
    <row r="10551" spans="23:28" ht="70.5" customHeight="1">
      <c r="W10551" s="829">
        <f t="shared" si="828"/>
        <v>0</v>
      </c>
      <c r="X10551" s="828">
        <f t="shared" si="829"/>
        <v>0</v>
      </c>
      <c r="Y10551" s="1069">
        <f>[5]building!Y10542</f>
        <v>0</v>
      </c>
      <c r="Z10551" s="749">
        <f t="shared" si="830"/>
        <v>0</v>
      </c>
      <c r="AA10551" s="1071"/>
      <c r="AB10551" s="1071"/>
    </row>
    <row r="10552" spans="23:28" ht="70.5" customHeight="1">
      <c r="W10552" s="829">
        <f t="shared" si="828"/>
        <v>0</v>
      </c>
      <c r="X10552" s="828">
        <f t="shared" si="829"/>
        <v>0</v>
      </c>
      <c r="Y10552" s="1069">
        <f>[5]building!Y10543</f>
        <v>0</v>
      </c>
      <c r="Z10552" s="749">
        <f t="shared" si="830"/>
        <v>0</v>
      </c>
      <c r="AA10552" s="1071"/>
      <c r="AB10552" s="1071"/>
    </row>
    <row r="10553" spans="23:28" ht="70.5" customHeight="1">
      <c r="W10553" s="829">
        <f t="shared" si="828"/>
        <v>0</v>
      </c>
      <c r="X10553" s="828">
        <f t="shared" si="829"/>
        <v>0</v>
      </c>
      <c r="Y10553" s="1069">
        <f>[5]building!Y10544</f>
        <v>0</v>
      </c>
      <c r="Z10553" s="749">
        <f t="shared" si="830"/>
        <v>0</v>
      </c>
      <c r="AA10553" s="1071"/>
      <c r="AB10553" s="1071"/>
    </row>
    <row r="10554" spans="23:28" ht="70.5" customHeight="1">
      <c r="W10554" s="829">
        <f t="shared" si="828"/>
        <v>0</v>
      </c>
      <c r="X10554" s="828">
        <f t="shared" si="829"/>
        <v>0</v>
      </c>
      <c r="Y10554" s="1069">
        <f>[5]building!Y10545</f>
        <v>0</v>
      </c>
      <c r="Z10554" s="749">
        <f t="shared" si="830"/>
        <v>0</v>
      </c>
      <c r="AA10554" s="1071"/>
      <c r="AB10554" s="1071"/>
    </row>
    <row r="10555" spans="23:28" ht="70.5" customHeight="1">
      <c r="W10555" s="829">
        <f t="shared" si="828"/>
        <v>0</v>
      </c>
      <c r="X10555" s="828">
        <f t="shared" si="829"/>
        <v>0</v>
      </c>
      <c r="Y10555" s="1069">
        <f>[5]building!Y10546</f>
        <v>0</v>
      </c>
      <c r="Z10555" s="749">
        <f t="shared" si="830"/>
        <v>0</v>
      </c>
      <c r="AA10555" s="1071"/>
      <c r="AB10555" s="1071"/>
    </row>
    <row r="10556" spans="23:28" ht="70.5" customHeight="1">
      <c r="W10556" s="829">
        <f t="shared" si="828"/>
        <v>0</v>
      </c>
      <c r="X10556" s="828">
        <f t="shared" si="829"/>
        <v>0</v>
      </c>
      <c r="Y10556" s="1069">
        <f>[5]building!Y10547</f>
        <v>0</v>
      </c>
      <c r="Z10556" s="749">
        <f t="shared" si="830"/>
        <v>0</v>
      </c>
      <c r="AA10556" s="1071"/>
      <c r="AB10556" s="1071"/>
    </row>
    <row r="10557" spans="23:28" ht="70.5" customHeight="1">
      <c r="W10557" s="829">
        <f t="shared" si="828"/>
        <v>0</v>
      </c>
      <c r="X10557" s="828">
        <f t="shared" si="829"/>
        <v>0</v>
      </c>
      <c r="Y10557" s="1069">
        <f>[5]building!Y10548</f>
        <v>0</v>
      </c>
      <c r="Z10557" s="749">
        <f t="shared" si="830"/>
        <v>0</v>
      </c>
      <c r="AA10557" s="1071"/>
      <c r="AB10557" s="1071"/>
    </row>
    <row r="10558" spans="23:28" ht="70.5" customHeight="1">
      <c r="W10558" s="829">
        <f t="shared" si="828"/>
        <v>0</v>
      </c>
      <c r="X10558" s="828">
        <f t="shared" si="829"/>
        <v>0</v>
      </c>
      <c r="Y10558" s="1069">
        <f>[5]building!Y10549</f>
        <v>0</v>
      </c>
      <c r="Z10558" s="749">
        <f t="shared" si="830"/>
        <v>0</v>
      </c>
      <c r="AA10558" s="1071"/>
      <c r="AB10558" s="1071"/>
    </row>
    <row r="10559" spans="23:28" ht="70.5" customHeight="1">
      <c r="W10559" s="829">
        <f t="shared" si="828"/>
        <v>0</v>
      </c>
      <c r="X10559" s="828">
        <f t="shared" si="829"/>
        <v>0</v>
      </c>
      <c r="Y10559" s="1069">
        <f>[5]building!Y10550</f>
        <v>0</v>
      </c>
      <c r="Z10559" s="749">
        <f t="shared" si="830"/>
        <v>0</v>
      </c>
      <c r="AA10559" s="1071"/>
      <c r="AB10559" s="1071"/>
    </row>
    <row r="10560" spans="23:28" ht="70.5" customHeight="1">
      <c r="W10560" s="829">
        <f t="shared" si="828"/>
        <v>0</v>
      </c>
      <c r="X10560" s="828">
        <f t="shared" si="829"/>
        <v>0</v>
      </c>
      <c r="Y10560" s="1069">
        <f>[5]building!Y10551</f>
        <v>0</v>
      </c>
      <c r="Z10560" s="749">
        <f t="shared" si="830"/>
        <v>0</v>
      </c>
      <c r="AA10560" s="1071"/>
      <c r="AB10560" s="1071"/>
    </row>
    <row r="10561" spans="23:28" ht="70.5" customHeight="1">
      <c r="W10561" s="829">
        <f t="shared" si="828"/>
        <v>0</v>
      </c>
      <c r="X10561" s="828">
        <f t="shared" si="829"/>
        <v>0</v>
      </c>
      <c r="Y10561" s="1069">
        <f>[5]building!Y10552</f>
        <v>0</v>
      </c>
      <c r="Z10561" s="749">
        <f t="shared" si="830"/>
        <v>0</v>
      </c>
      <c r="AA10561" s="1071"/>
      <c r="AB10561" s="1071"/>
    </row>
    <row r="10562" spans="23:28" ht="70.5" customHeight="1">
      <c r="W10562" s="829">
        <f t="shared" si="828"/>
        <v>0</v>
      </c>
      <c r="X10562" s="828">
        <f t="shared" si="829"/>
        <v>0</v>
      </c>
      <c r="Y10562" s="1069">
        <f>[5]building!Y10553</f>
        <v>0</v>
      </c>
      <c r="Z10562" s="749">
        <f t="shared" si="830"/>
        <v>0</v>
      </c>
      <c r="AA10562" s="1071"/>
      <c r="AB10562" s="1071"/>
    </row>
    <row r="10563" spans="23:28" ht="70.5" customHeight="1">
      <c r="W10563" s="829">
        <f t="shared" si="828"/>
        <v>0</v>
      </c>
      <c r="X10563" s="828">
        <f t="shared" si="829"/>
        <v>0</v>
      </c>
      <c r="Y10563" s="1069">
        <f>[5]building!Y10554</f>
        <v>0</v>
      </c>
      <c r="Z10563" s="749">
        <f t="shared" si="830"/>
        <v>0</v>
      </c>
      <c r="AA10563" s="1071"/>
      <c r="AB10563" s="1071"/>
    </row>
    <row r="10564" spans="23:28" ht="70.5" customHeight="1">
      <c r="W10564" s="829">
        <f t="shared" si="828"/>
        <v>0</v>
      </c>
      <c r="X10564" s="828">
        <f t="shared" si="829"/>
        <v>0</v>
      </c>
      <c r="Y10564" s="1069">
        <f>[5]building!Y10555</f>
        <v>0</v>
      </c>
      <c r="Z10564" s="749">
        <f t="shared" si="830"/>
        <v>0</v>
      </c>
      <c r="AA10564" s="1071"/>
      <c r="AB10564" s="1071"/>
    </row>
    <row r="10565" spans="23:28" ht="70.5" customHeight="1">
      <c r="W10565" s="829">
        <f t="shared" si="828"/>
        <v>0</v>
      </c>
      <c r="X10565" s="828">
        <f t="shared" si="829"/>
        <v>0</v>
      </c>
      <c r="Y10565" s="1069">
        <f>[5]building!Y10556</f>
        <v>0</v>
      </c>
      <c r="Z10565" s="749">
        <f t="shared" si="830"/>
        <v>0</v>
      </c>
      <c r="AA10565" s="1071"/>
      <c r="AB10565" s="1071"/>
    </row>
    <row r="10566" spans="23:28" ht="70.5" customHeight="1">
      <c r="W10566" s="829">
        <f t="shared" si="828"/>
        <v>0</v>
      </c>
      <c r="X10566" s="828">
        <f t="shared" si="829"/>
        <v>0</v>
      </c>
      <c r="Y10566" s="1069">
        <f>[5]building!Y10557</f>
        <v>0</v>
      </c>
      <c r="Z10566" s="749">
        <f t="shared" si="830"/>
        <v>0</v>
      </c>
      <c r="AA10566" s="1071"/>
      <c r="AB10566" s="1071"/>
    </row>
    <row r="10567" spans="23:28" ht="70.5" customHeight="1">
      <c r="W10567" s="829">
        <f t="shared" si="828"/>
        <v>0</v>
      </c>
      <c r="X10567" s="828">
        <f t="shared" si="829"/>
        <v>0</v>
      </c>
      <c r="Y10567" s="1069">
        <f>[5]building!Y10558</f>
        <v>0</v>
      </c>
      <c r="Z10567" s="749">
        <f t="shared" si="830"/>
        <v>0</v>
      </c>
      <c r="AA10567" s="1071"/>
      <c r="AB10567" s="1071"/>
    </row>
    <row r="10568" spans="23:28" ht="70.5" customHeight="1">
      <c r="W10568" s="829">
        <f t="shared" si="828"/>
        <v>0</v>
      </c>
      <c r="X10568" s="828">
        <f t="shared" si="829"/>
        <v>0</v>
      </c>
      <c r="Y10568" s="1069">
        <f>[5]building!Y10559</f>
        <v>0</v>
      </c>
      <c r="Z10568" s="749">
        <f t="shared" si="830"/>
        <v>0</v>
      </c>
      <c r="AA10568" s="1071"/>
      <c r="AB10568" s="1071"/>
    </row>
    <row r="10569" spans="23:28" ht="70.5" customHeight="1">
      <c r="W10569" s="829">
        <f t="shared" si="828"/>
        <v>0</v>
      </c>
      <c r="X10569" s="828">
        <f t="shared" si="829"/>
        <v>0</v>
      </c>
      <c r="Y10569" s="1069">
        <f>[5]building!Y10560</f>
        <v>0</v>
      </c>
      <c r="Z10569" s="749">
        <f t="shared" si="830"/>
        <v>0</v>
      </c>
      <c r="AA10569" s="1071"/>
      <c r="AB10569" s="1071"/>
    </row>
    <row r="10570" spans="23:28" ht="70.5" customHeight="1">
      <c r="W10570" s="829">
        <f t="shared" si="828"/>
        <v>0</v>
      </c>
      <c r="X10570" s="828">
        <f t="shared" si="829"/>
        <v>0</v>
      </c>
      <c r="Y10570" s="1069">
        <f>[5]building!Y10561</f>
        <v>0</v>
      </c>
      <c r="Z10570" s="749">
        <f t="shared" si="830"/>
        <v>0</v>
      </c>
      <c r="AA10570" s="1071"/>
      <c r="AB10570" s="1071"/>
    </row>
    <row r="10571" spans="23:28" ht="70.5" customHeight="1">
      <c r="W10571" s="829">
        <f t="shared" si="828"/>
        <v>0</v>
      </c>
      <c r="X10571" s="828">
        <f t="shared" si="829"/>
        <v>0</v>
      </c>
      <c r="Y10571" s="1069">
        <f>[5]building!Y10562</f>
        <v>0</v>
      </c>
      <c r="Z10571" s="749">
        <f t="shared" si="830"/>
        <v>0</v>
      </c>
      <c r="AA10571" s="1071"/>
      <c r="AB10571" s="1071"/>
    </row>
    <row r="10572" spans="23:28" ht="70.5" customHeight="1">
      <c r="W10572" s="829">
        <f t="shared" si="828"/>
        <v>0</v>
      </c>
      <c r="X10572" s="828">
        <f t="shared" si="829"/>
        <v>0</v>
      </c>
      <c r="Y10572" s="1069">
        <f>[5]building!Y10563</f>
        <v>0</v>
      </c>
      <c r="Z10572" s="749">
        <f t="shared" si="830"/>
        <v>0</v>
      </c>
      <c r="AA10572" s="1071"/>
      <c r="AB10572" s="1071"/>
    </row>
    <row r="10573" spans="23:28" ht="70.5" customHeight="1">
      <c r="W10573" s="829">
        <f t="shared" si="828"/>
        <v>0</v>
      </c>
      <c r="X10573" s="828">
        <f t="shared" si="829"/>
        <v>0</v>
      </c>
      <c r="Y10573" s="1069">
        <f>[5]building!Y10564</f>
        <v>0</v>
      </c>
      <c r="Z10573" s="749">
        <f t="shared" si="830"/>
        <v>0</v>
      </c>
      <c r="AA10573" s="1071"/>
      <c r="AB10573" s="1071"/>
    </row>
    <row r="10574" spans="23:28" ht="70.5" customHeight="1">
      <c r="W10574" s="829">
        <f t="shared" si="828"/>
        <v>0</v>
      </c>
      <c r="X10574" s="828">
        <f t="shared" si="829"/>
        <v>0</v>
      </c>
      <c r="Y10574" s="1069">
        <f>[5]building!Y10565</f>
        <v>0</v>
      </c>
      <c r="Z10574" s="749">
        <f t="shared" si="830"/>
        <v>0</v>
      </c>
      <c r="AA10574" s="1071"/>
      <c r="AB10574" s="1071"/>
    </row>
    <row r="10575" spans="23:28" ht="70.5" customHeight="1">
      <c r="W10575" s="829">
        <f t="shared" si="828"/>
        <v>0</v>
      </c>
      <c r="X10575" s="828">
        <f t="shared" si="829"/>
        <v>0</v>
      </c>
      <c r="Y10575" s="1069">
        <f>[5]building!Y10566</f>
        <v>0</v>
      </c>
      <c r="Z10575" s="749">
        <f t="shared" si="830"/>
        <v>0</v>
      </c>
      <c r="AA10575" s="1071"/>
      <c r="AB10575" s="1071"/>
    </row>
    <row r="10576" spans="23:28" ht="70.5" customHeight="1">
      <c r="W10576" s="829">
        <f t="shared" si="828"/>
        <v>0</v>
      </c>
      <c r="X10576" s="828">
        <f t="shared" si="829"/>
        <v>0</v>
      </c>
      <c r="Y10576" s="1069">
        <f>[5]building!Y10567</f>
        <v>0</v>
      </c>
      <c r="Z10576" s="749">
        <f t="shared" si="830"/>
        <v>0</v>
      </c>
      <c r="AA10576" s="1071"/>
      <c r="AB10576" s="1071"/>
    </row>
    <row r="10577" spans="23:28" ht="70.5" customHeight="1">
      <c r="W10577" s="829">
        <f t="shared" si="828"/>
        <v>0</v>
      </c>
      <c r="X10577" s="828">
        <f t="shared" si="829"/>
        <v>0</v>
      </c>
      <c r="Y10577" s="1069">
        <f>[5]building!Y10568</f>
        <v>0</v>
      </c>
      <c r="Z10577" s="749">
        <f t="shared" si="830"/>
        <v>0</v>
      </c>
      <c r="AA10577" s="1071"/>
      <c r="AB10577" s="1071"/>
    </row>
    <row r="10578" spans="23:28" ht="70.5" customHeight="1">
      <c r="W10578" s="829">
        <f t="shared" si="828"/>
        <v>0</v>
      </c>
      <c r="X10578" s="828">
        <f t="shared" si="829"/>
        <v>0</v>
      </c>
      <c r="Y10578" s="1069">
        <f>[5]building!Y10569</f>
        <v>0</v>
      </c>
      <c r="Z10578" s="749">
        <f t="shared" si="830"/>
        <v>0</v>
      </c>
      <c r="AA10578" s="1071"/>
      <c r="AB10578" s="1071"/>
    </row>
    <row r="10579" spans="23:28" ht="70.5" customHeight="1">
      <c r="W10579" s="829">
        <f t="shared" si="828"/>
        <v>0</v>
      </c>
      <c r="X10579" s="828">
        <f t="shared" si="829"/>
        <v>0</v>
      </c>
      <c r="Y10579" s="1069">
        <f>[5]building!Y10570</f>
        <v>0</v>
      </c>
      <c r="Z10579" s="749">
        <f t="shared" si="830"/>
        <v>0</v>
      </c>
      <c r="AA10579" s="1071"/>
      <c r="AB10579" s="1071"/>
    </row>
    <row r="10580" spans="23:28" ht="70.5" customHeight="1">
      <c r="W10580" s="829">
        <f t="shared" si="828"/>
        <v>0</v>
      </c>
      <c r="X10580" s="828">
        <f t="shared" si="829"/>
        <v>0</v>
      </c>
      <c r="Y10580" s="1069">
        <f>[5]building!Y10571</f>
        <v>0</v>
      </c>
      <c r="Z10580" s="749">
        <f t="shared" si="830"/>
        <v>0</v>
      </c>
      <c r="AA10580" s="1071"/>
      <c r="AB10580" s="1071"/>
    </row>
    <row r="10581" spans="23:28" ht="70.5" customHeight="1">
      <c r="W10581" s="829">
        <f t="shared" si="828"/>
        <v>0</v>
      </c>
      <c r="X10581" s="828">
        <f t="shared" si="829"/>
        <v>0</v>
      </c>
      <c r="Y10581" s="1069">
        <f>[5]building!Y10572</f>
        <v>0</v>
      </c>
      <c r="Z10581" s="749">
        <f t="shared" si="830"/>
        <v>0</v>
      </c>
      <c r="AA10581" s="1071"/>
      <c r="AB10581" s="1071"/>
    </row>
    <row r="10582" spans="23:28" ht="70.5" customHeight="1">
      <c r="W10582" s="829">
        <f t="shared" si="828"/>
        <v>0</v>
      </c>
      <c r="X10582" s="828">
        <f t="shared" si="829"/>
        <v>0</v>
      </c>
      <c r="Y10582" s="1069">
        <f>[5]building!Y10573</f>
        <v>0</v>
      </c>
      <c r="Z10582" s="749">
        <f t="shared" si="830"/>
        <v>0</v>
      </c>
      <c r="AA10582" s="1071"/>
      <c r="AB10582" s="1071"/>
    </row>
    <row r="10583" spans="23:28" ht="70.5" customHeight="1">
      <c r="W10583" s="829">
        <f t="shared" si="828"/>
        <v>0</v>
      </c>
      <c r="X10583" s="828">
        <f t="shared" si="829"/>
        <v>0</v>
      </c>
      <c r="Y10583" s="1069">
        <f>[5]building!Y10574</f>
        <v>0</v>
      </c>
      <c r="Z10583" s="749">
        <f t="shared" si="830"/>
        <v>0</v>
      </c>
      <c r="AA10583" s="1071"/>
      <c r="AB10583" s="1071"/>
    </row>
    <row r="10584" spans="23:28" ht="70.5" customHeight="1">
      <c r="W10584" s="829">
        <f t="shared" si="828"/>
        <v>0</v>
      </c>
      <c r="X10584" s="828">
        <f t="shared" si="829"/>
        <v>0</v>
      </c>
      <c r="Y10584" s="1069">
        <f>[5]building!Y10575</f>
        <v>0</v>
      </c>
      <c r="Z10584" s="749">
        <f t="shared" si="830"/>
        <v>0</v>
      </c>
      <c r="AA10584" s="1071"/>
      <c r="AB10584" s="1071"/>
    </row>
    <row r="10585" spans="23:28" ht="70.5" customHeight="1">
      <c r="W10585" s="829">
        <f t="shared" si="828"/>
        <v>0</v>
      </c>
      <c r="X10585" s="828">
        <f t="shared" si="829"/>
        <v>0</v>
      </c>
      <c r="Y10585" s="1069">
        <f>[5]building!Y10576</f>
        <v>0</v>
      </c>
      <c r="Z10585" s="749">
        <f t="shared" si="830"/>
        <v>0</v>
      </c>
      <c r="AA10585" s="1071"/>
      <c r="AB10585" s="1071"/>
    </row>
    <row r="10586" spans="23:28" ht="70.5" customHeight="1">
      <c r="W10586" s="829">
        <f t="shared" si="828"/>
        <v>0</v>
      </c>
      <c r="X10586" s="828">
        <f t="shared" si="829"/>
        <v>0</v>
      </c>
      <c r="Y10586" s="1069">
        <f>[5]building!Y10577</f>
        <v>0</v>
      </c>
      <c r="Z10586" s="749">
        <f t="shared" si="830"/>
        <v>0</v>
      </c>
      <c r="AA10586" s="1071"/>
      <c r="AB10586" s="1071"/>
    </row>
    <row r="10587" spans="23:28" ht="70.5" customHeight="1">
      <c r="W10587" s="829">
        <f t="shared" si="828"/>
        <v>0</v>
      </c>
      <c r="X10587" s="828">
        <f t="shared" si="829"/>
        <v>0</v>
      </c>
      <c r="Y10587" s="1069">
        <f>[5]building!Y10578</f>
        <v>0</v>
      </c>
      <c r="Z10587" s="749">
        <f t="shared" si="830"/>
        <v>0</v>
      </c>
      <c r="AA10587" s="1071"/>
      <c r="AB10587" s="1071"/>
    </row>
    <row r="10588" spans="23:28" ht="70.5" customHeight="1">
      <c r="W10588" s="829">
        <f t="shared" si="828"/>
        <v>0</v>
      </c>
      <c r="X10588" s="828">
        <f t="shared" si="829"/>
        <v>0</v>
      </c>
      <c r="Y10588" s="1069">
        <f>[5]building!Y10579</f>
        <v>0</v>
      </c>
      <c r="Z10588" s="749">
        <f t="shared" si="830"/>
        <v>0</v>
      </c>
      <c r="AA10588" s="1071"/>
      <c r="AB10588" s="1071"/>
    </row>
    <row r="10589" spans="23:28" ht="70.5" customHeight="1">
      <c r="W10589" s="829">
        <f t="shared" si="828"/>
        <v>0</v>
      </c>
      <c r="X10589" s="828">
        <f t="shared" si="829"/>
        <v>0</v>
      </c>
      <c r="Y10589" s="1069">
        <f>[5]building!Y10580</f>
        <v>0</v>
      </c>
      <c r="Z10589" s="749">
        <f t="shared" si="830"/>
        <v>0</v>
      </c>
      <c r="AA10589" s="1071"/>
      <c r="AB10589" s="1071"/>
    </row>
    <row r="10590" spans="23:28" ht="70.5" customHeight="1">
      <c r="W10590" s="829">
        <f t="shared" ref="W10590:W10653" si="831">G10590+I10590+K10590+M10590+O10590+Q10590+S10590+U10590</f>
        <v>0</v>
      </c>
      <c r="X10590" s="828">
        <f t="shared" ref="X10590:X10653" si="832">W10590*C10590</f>
        <v>0</v>
      </c>
      <c r="Y10590" s="1069">
        <f>[5]building!Y10581</f>
        <v>0</v>
      </c>
      <c r="Z10590" s="749">
        <f t="shared" ref="Z10590:Z10653" si="833">Y10590*C10590</f>
        <v>0</v>
      </c>
      <c r="AA10590" s="1071"/>
      <c r="AB10590" s="1071"/>
    </row>
    <row r="10591" spans="23:28" ht="70.5" customHeight="1">
      <c r="W10591" s="829">
        <f t="shared" si="831"/>
        <v>0</v>
      </c>
      <c r="X10591" s="828">
        <f t="shared" si="832"/>
        <v>0</v>
      </c>
      <c r="Y10591" s="1069">
        <f>[5]building!Y10582</f>
        <v>0</v>
      </c>
      <c r="Z10591" s="749">
        <f t="shared" si="833"/>
        <v>0</v>
      </c>
      <c r="AA10591" s="1071"/>
      <c r="AB10591" s="1071"/>
    </row>
    <row r="10592" spans="23:28" ht="70.5" customHeight="1">
      <c r="W10592" s="829">
        <f t="shared" si="831"/>
        <v>0</v>
      </c>
      <c r="X10592" s="828">
        <f t="shared" si="832"/>
        <v>0</v>
      </c>
      <c r="Y10592" s="1069">
        <f>[5]building!Y10583</f>
        <v>0</v>
      </c>
      <c r="Z10592" s="749">
        <f t="shared" si="833"/>
        <v>0</v>
      </c>
      <c r="AA10592" s="1071"/>
      <c r="AB10592" s="1071"/>
    </row>
    <row r="10593" spans="23:28" ht="70.5" customHeight="1">
      <c r="W10593" s="829">
        <f t="shared" si="831"/>
        <v>0</v>
      </c>
      <c r="X10593" s="828">
        <f t="shared" si="832"/>
        <v>0</v>
      </c>
      <c r="Y10593" s="1069">
        <f>[5]building!Y10584</f>
        <v>0</v>
      </c>
      <c r="Z10593" s="749">
        <f t="shared" si="833"/>
        <v>0</v>
      </c>
      <c r="AA10593" s="1071"/>
      <c r="AB10593" s="1071"/>
    </row>
    <row r="10594" spans="23:28" ht="70.5" customHeight="1">
      <c r="W10594" s="829">
        <f t="shared" si="831"/>
        <v>0</v>
      </c>
      <c r="X10594" s="828">
        <f t="shared" si="832"/>
        <v>0</v>
      </c>
      <c r="Y10594" s="1069">
        <f>[5]building!Y10585</f>
        <v>0</v>
      </c>
      <c r="Z10594" s="749">
        <f t="shared" si="833"/>
        <v>0</v>
      </c>
      <c r="AA10594" s="1071"/>
      <c r="AB10594" s="1071"/>
    </row>
    <row r="10595" spans="23:28" ht="70.5" customHeight="1">
      <c r="W10595" s="829">
        <f t="shared" si="831"/>
        <v>0</v>
      </c>
      <c r="X10595" s="828">
        <f t="shared" si="832"/>
        <v>0</v>
      </c>
      <c r="Y10595" s="1069">
        <f>[5]building!Y10586</f>
        <v>0</v>
      </c>
      <c r="Z10595" s="749">
        <f t="shared" si="833"/>
        <v>0</v>
      </c>
      <c r="AA10595" s="1071"/>
      <c r="AB10595" s="1071"/>
    </row>
    <row r="10596" spans="23:28" ht="70.5" customHeight="1">
      <c r="W10596" s="829">
        <f t="shared" si="831"/>
        <v>0</v>
      </c>
      <c r="X10596" s="828">
        <f t="shared" si="832"/>
        <v>0</v>
      </c>
      <c r="Y10596" s="1069">
        <f>[5]building!Y10587</f>
        <v>0</v>
      </c>
      <c r="Z10596" s="749">
        <f t="shared" si="833"/>
        <v>0</v>
      </c>
      <c r="AA10596" s="1071"/>
      <c r="AB10596" s="1071"/>
    </row>
    <row r="10597" spans="23:28" ht="70.5" customHeight="1">
      <c r="W10597" s="829">
        <f t="shared" si="831"/>
        <v>0</v>
      </c>
      <c r="X10597" s="828">
        <f t="shared" si="832"/>
        <v>0</v>
      </c>
      <c r="Y10597" s="1069">
        <f>[5]building!Y10588</f>
        <v>0</v>
      </c>
      <c r="Z10597" s="749">
        <f t="shared" si="833"/>
        <v>0</v>
      </c>
      <c r="AA10597" s="1071"/>
      <c r="AB10597" s="1071"/>
    </row>
    <row r="10598" spans="23:28" ht="70.5" customHeight="1">
      <c r="W10598" s="829">
        <f t="shared" si="831"/>
        <v>0</v>
      </c>
      <c r="X10598" s="828">
        <f t="shared" si="832"/>
        <v>0</v>
      </c>
      <c r="Y10598" s="1069">
        <f>[5]building!Y10589</f>
        <v>0</v>
      </c>
      <c r="Z10598" s="749">
        <f t="shared" si="833"/>
        <v>0</v>
      </c>
      <c r="AA10598" s="1071"/>
      <c r="AB10598" s="1071"/>
    </row>
    <row r="10599" spans="23:28" ht="70.5" customHeight="1">
      <c r="W10599" s="829">
        <f t="shared" si="831"/>
        <v>0</v>
      </c>
      <c r="X10599" s="828">
        <f t="shared" si="832"/>
        <v>0</v>
      </c>
      <c r="Y10599" s="1069">
        <f>[5]building!Y10590</f>
        <v>0</v>
      </c>
      <c r="Z10599" s="749">
        <f t="shared" si="833"/>
        <v>0</v>
      </c>
      <c r="AA10599" s="1071"/>
      <c r="AB10599" s="1071"/>
    </row>
    <row r="10600" spans="23:28" ht="70.5" customHeight="1">
      <c r="W10600" s="829">
        <f t="shared" si="831"/>
        <v>0</v>
      </c>
      <c r="X10600" s="828">
        <f t="shared" si="832"/>
        <v>0</v>
      </c>
      <c r="Y10600" s="1069">
        <f>[5]building!Y10591</f>
        <v>0</v>
      </c>
      <c r="Z10600" s="749">
        <f t="shared" si="833"/>
        <v>0</v>
      </c>
      <c r="AA10600" s="1071"/>
      <c r="AB10600" s="1071"/>
    </row>
    <row r="10601" spans="23:28" ht="70.5" customHeight="1">
      <c r="W10601" s="829">
        <f t="shared" si="831"/>
        <v>0</v>
      </c>
      <c r="X10601" s="828">
        <f t="shared" si="832"/>
        <v>0</v>
      </c>
      <c r="Y10601" s="1069">
        <f>[5]building!Y10592</f>
        <v>0</v>
      </c>
      <c r="Z10601" s="749">
        <f t="shared" si="833"/>
        <v>0</v>
      </c>
      <c r="AA10601" s="1071"/>
      <c r="AB10601" s="1071"/>
    </row>
    <row r="10602" spans="23:28" ht="70.5" customHeight="1">
      <c r="W10602" s="829">
        <f t="shared" si="831"/>
        <v>0</v>
      </c>
      <c r="X10602" s="828">
        <f t="shared" si="832"/>
        <v>0</v>
      </c>
      <c r="Y10602" s="1069">
        <f>[5]building!Y10593</f>
        <v>0</v>
      </c>
      <c r="Z10602" s="749">
        <f t="shared" si="833"/>
        <v>0</v>
      </c>
      <c r="AA10602" s="1071"/>
      <c r="AB10602" s="1071"/>
    </row>
    <row r="10603" spans="23:28" ht="70.5" customHeight="1">
      <c r="W10603" s="829">
        <f t="shared" si="831"/>
        <v>0</v>
      </c>
      <c r="X10603" s="828">
        <f t="shared" si="832"/>
        <v>0</v>
      </c>
      <c r="Y10603" s="1069">
        <f>[5]building!Y10594</f>
        <v>0</v>
      </c>
      <c r="Z10603" s="749">
        <f t="shared" si="833"/>
        <v>0</v>
      </c>
      <c r="AA10603" s="1071"/>
      <c r="AB10603" s="1071"/>
    </row>
    <row r="10604" spans="23:28" ht="70.5" customHeight="1">
      <c r="W10604" s="829">
        <f t="shared" si="831"/>
        <v>0</v>
      </c>
      <c r="X10604" s="828">
        <f t="shared" si="832"/>
        <v>0</v>
      </c>
      <c r="Y10604" s="1069">
        <f>[5]building!Y10595</f>
        <v>0</v>
      </c>
      <c r="Z10604" s="749">
        <f t="shared" si="833"/>
        <v>0</v>
      </c>
      <c r="AA10604" s="1071"/>
      <c r="AB10604" s="1071"/>
    </row>
    <row r="10605" spans="23:28" ht="70.5" customHeight="1">
      <c r="W10605" s="829">
        <f t="shared" si="831"/>
        <v>0</v>
      </c>
      <c r="X10605" s="828">
        <f t="shared" si="832"/>
        <v>0</v>
      </c>
      <c r="Y10605" s="1069">
        <f>[5]building!Y10596</f>
        <v>0</v>
      </c>
      <c r="Z10605" s="749">
        <f t="shared" si="833"/>
        <v>0</v>
      </c>
      <c r="AA10605" s="1071"/>
      <c r="AB10605" s="1071"/>
    </row>
    <row r="10606" spans="23:28" ht="70.5" customHeight="1">
      <c r="W10606" s="829">
        <f t="shared" si="831"/>
        <v>0</v>
      </c>
      <c r="X10606" s="828">
        <f t="shared" si="832"/>
        <v>0</v>
      </c>
      <c r="Y10606" s="1069">
        <f>[5]building!Y10597</f>
        <v>0</v>
      </c>
      <c r="Z10606" s="749">
        <f t="shared" si="833"/>
        <v>0</v>
      </c>
      <c r="AA10606" s="1071"/>
      <c r="AB10606" s="1071"/>
    </row>
    <row r="10607" spans="23:28" ht="70.5" customHeight="1">
      <c r="W10607" s="829">
        <f t="shared" si="831"/>
        <v>0</v>
      </c>
      <c r="X10607" s="828">
        <f t="shared" si="832"/>
        <v>0</v>
      </c>
      <c r="Y10607" s="1069">
        <f>[5]building!Y10598</f>
        <v>0</v>
      </c>
      <c r="Z10607" s="749">
        <f t="shared" si="833"/>
        <v>0</v>
      </c>
      <c r="AA10607" s="1071"/>
      <c r="AB10607" s="1071"/>
    </row>
    <row r="10608" spans="23:28" ht="70.5" customHeight="1">
      <c r="W10608" s="829">
        <f t="shared" si="831"/>
        <v>0</v>
      </c>
      <c r="X10608" s="828">
        <f t="shared" si="832"/>
        <v>0</v>
      </c>
      <c r="Y10608" s="1069">
        <f>[5]building!Y10599</f>
        <v>0</v>
      </c>
      <c r="Z10608" s="749">
        <f t="shared" si="833"/>
        <v>0</v>
      </c>
      <c r="AA10608" s="1071"/>
      <c r="AB10608" s="1071"/>
    </row>
    <row r="10609" spans="23:28" ht="70.5" customHeight="1">
      <c r="W10609" s="829">
        <f t="shared" si="831"/>
        <v>0</v>
      </c>
      <c r="X10609" s="828">
        <f t="shared" si="832"/>
        <v>0</v>
      </c>
      <c r="Y10609" s="1069">
        <f>[5]building!Y10600</f>
        <v>0</v>
      </c>
      <c r="Z10609" s="749">
        <f t="shared" si="833"/>
        <v>0</v>
      </c>
      <c r="AA10609" s="1071"/>
      <c r="AB10609" s="1071"/>
    </row>
    <row r="10610" spans="23:28" ht="70.5" customHeight="1">
      <c r="W10610" s="829">
        <f t="shared" si="831"/>
        <v>0</v>
      </c>
      <c r="X10610" s="828">
        <f t="shared" si="832"/>
        <v>0</v>
      </c>
      <c r="Y10610" s="1069">
        <f>[5]building!Y10601</f>
        <v>0</v>
      </c>
      <c r="Z10610" s="749">
        <f t="shared" si="833"/>
        <v>0</v>
      </c>
      <c r="AA10610" s="1071"/>
      <c r="AB10610" s="1071"/>
    </row>
    <row r="10611" spans="23:28" ht="70.5" customHeight="1">
      <c r="W10611" s="829">
        <f t="shared" si="831"/>
        <v>0</v>
      </c>
      <c r="X10611" s="828">
        <f t="shared" si="832"/>
        <v>0</v>
      </c>
      <c r="Y10611" s="1069">
        <f>[5]building!Y10602</f>
        <v>0</v>
      </c>
      <c r="Z10611" s="749">
        <f t="shared" si="833"/>
        <v>0</v>
      </c>
      <c r="AA10611" s="1071"/>
      <c r="AB10611" s="1071"/>
    </row>
    <row r="10612" spans="23:28" ht="70.5" customHeight="1">
      <c r="W10612" s="829">
        <f t="shared" si="831"/>
        <v>0</v>
      </c>
      <c r="X10612" s="828">
        <f t="shared" si="832"/>
        <v>0</v>
      </c>
      <c r="Y10612" s="1069">
        <f>[5]building!Y10603</f>
        <v>0</v>
      </c>
      <c r="Z10612" s="749">
        <f t="shared" si="833"/>
        <v>0</v>
      </c>
      <c r="AA10612" s="1071"/>
      <c r="AB10612" s="1071"/>
    </row>
    <row r="10613" spans="23:28" ht="70.5" customHeight="1">
      <c r="W10613" s="829">
        <f t="shared" si="831"/>
        <v>0</v>
      </c>
      <c r="X10613" s="828">
        <f t="shared" si="832"/>
        <v>0</v>
      </c>
      <c r="Y10613" s="1069">
        <f>[5]building!Y10604</f>
        <v>0</v>
      </c>
      <c r="Z10613" s="749">
        <f t="shared" si="833"/>
        <v>0</v>
      </c>
      <c r="AA10613" s="1071"/>
      <c r="AB10613" s="1071"/>
    </row>
    <row r="10614" spans="23:28" ht="70.5" customHeight="1">
      <c r="W10614" s="829">
        <f t="shared" si="831"/>
        <v>0</v>
      </c>
      <c r="X10614" s="828">
        <f t="shared" si="832"/>
        <v>0</v>
      </c>
      <c r="Y10614" s="1069">
        <f>[5]building!Y10605</f>
        <v>0</v>
      </c>
      <c r="Z10614" s="749">
        <f t="shared" si="833"/>
        <v>0</v>
      </c>
      <c r="AA10614" s="1071"/>
      <c r="AB10614" s="1071"/>
    </row>
    <row r="10615" spans="23:28" ht="70.5" customHeight="1">
      <c r="W10615" s="829">
        <f t="shared" si="831"/>
        <v>0</v>
      </c>
      <c r="X10615" s="828">
        <f t="shared" si="832"/>
        <v>0</v>
      </c>
      <c r="Y10615" s="1069">
        <f>[5]building!Y10606</f>
        <v>0</v>
      </c>
      <c r="Z10615" s="749">
        <f t="shared" si="833"/>
        <v>0</v>
      </c>
      <c r="AA10615" s="1071"/>
      <c r="AB10615" s="1071"/>
    </row>
    <row r="10616" spans="23:28" ht="70.5" customHeight="1">
      <c r="W10616" s="829">
        <f t="shared" si="831"/>
        <v>0</v>
      </c>
      <c r="X10616" s="828">
        <f t="shared" si="832"/>
        <v>0</v>
      </c>
      <c r="Y10616" s="1069">
        <f>[5]building!Y10607</f>
        <v>0</v>
      </c>
      <c r="Z10616" s="749">
        <f t="shared" si="833"/>
        <v>0</v>
      </c>
      <c r="AA10616" s="1071"/>
      <c r="AB10616" s="1071"/>
    </row>
    <row r="10617" spans="23:28" ht="70.5" customHeight="1">
      <c r="W10617" s="829">
        <f t="shared" si="831"/>
        <v>0</v>
      </c>
      <c r="X10617" s="828">
        <f t="shared" si="832"/>
        <v>0</v>
      </c>
      <c r="Y10617" s="1069">
        <f>[5]building!Y10608</f>
        <v>0</v>
      </c>
      <c r="Z10617" s="749">
        <f t="shared" si="833"/>
        <v>0</v>
      </c>
      <c r="AA10617" s="1071"/>
      <c r="AB10617" s="1071"/>
    </row>
    <row r="10618" spans="23:28" ht="70.5" customHeight="1">
      <c r="W10618" s="829">
        <f t="shared" si="831"/>
        <v>0</v>
      </c>
      <c r="X10618" s="828">
        <f t="shared" si="832"/>
        <v>0</v>
      </c>
      <c r="Y10618" s="1069">
        <f>[5]building!Y10609</f>
        <v>0</v>
      </c>
      <c r="Z10618" s="749">
        <f t="shared" si="833"/>
        <v>0</v>
      </c>
      <c r="AA10618" s="1071"/>
      <c r="AB10618" s="1071"/>
    </row>
    <row r="10619" spans="23:28" ht="70.5" customHeight="1">
      <c r="W10619" s="829">
        <f t="shared" si="831"/>
        <v>0</v>
      </c>
      <c r="X10619" s="828">
        <f t="shared" si="832"/>
        <v>0</v>
      </c>
      <c r="Y10619" s="1069">
        <f>[5]building!Y10610</f>
        <v>0</v>
      </c>
      <c r="Z10619" s="749">
        <f t="shared" si="833"/>
        <v>0</v>
      </c>
      <c r="AA10619" s="1071"/>
      <c r="AB10619" s="1071"/>
    </row>
    <row r="10620" spans="23:28" ht="70.5" customHeight="1">
      <c r="W10620" s="829">
        <f t="shared" si="831"/>
        <v>0</v>
      </c>
      <c r="X10620" s="828">
        <f t="shared" si="832"/>
        <v>0</v>
      </c>
      <c r="Y10620" s="1069">
        <f>[5]building!Y10611</f>
        <v>0</v>
      </c>
      <c r="Z10620" s="749">
        <f t="shared" si="833"/>
        <v>0</v>
      </c>
      <c r="AA10620" s="1071"/>
      <c r="AB10620" s="1071"/>
    </row>
    <row r="10621" spans="23:28" ht="70.5" customHeight="1">
      <c r="W10621" s="829">
        <f t="shared" si="831"/>
        <v>0</v>
      </c>
      <c r="X10621" s="828">
        <f t="shared" si="832"/>
        <v>0</v>
      </c>
      <c r="Y10621" s="1069">
        <f>[5]building!Y10612</f>
        <v>0</v>
      </c>
      <c r="Z10621" s="749">
        <f t="shared" si="833"/>
        <v>0</v>
      </c>
      <c r="AA10621" s="1071"/>
      <c r="AB10621" s="1071"/>
    </row>
    <row r="10622" spans="23:28" ht="70.5" customHeight="1">
      <c r="W10622" s="829">
        <f t="shared" si="831"/>
        <v>0</v>
      </c>
      <c r="X10622" s="828">
        <f t="shared" si="832"/>
        <v>0</v>
      </c>
      <c r="Y10622" s="1069">
        <f>[5]building!Y10613</f>
        <v>0</v>
      </c>
      <c r="Z10622" s="749">
        <f t="shared" si="833"/>
        <v>0</v>
      </c>
      <c r="AA10622" s="1071"/>
      <c r="AB10622" s="1071"/>
    </row>
    <row r="10623" spans="23:28" ht="70.5" customHeight="1">
      <c r="W10623" s="829">
        <f t="shared" si="831"/>
        <v>0</v>
      </c>
      <c r="X10623" s="828">
        <f t="shared" si="832"/>
        <v>0</v>
      </c>
      <c r="Y10623" s="1069">
        <f>[5]building!Y10614</f>
        <v>0</v>
      </c>
      <c r="Z10623" s="749">
        <f t="shared" si="833"/>
        <v>0</v>
      </c>
      <c r="AA10623" s="1071"/>
      <c r="AB10623" s="1071"/>
    </row>
    <row r="10624" spans="23:28" ht="70.5" customHeight="1">
      <c r="W10624" s="829">
        <f t="shared" si="831"/>
        <v>0</v>
      </c>
      <c r="X10624" s="828">
        <f t="shared" si="832"/>
        <v>0</v>
      </c>
      <c r="Y10624" s="1069">
        <f>[5]building!Y10615</f>
        <v>0</v>
      </c>
      <c r="Z10624" s="749">
        <f t="shared" si="833"/>
        <v>0</v>
      </c>
      <c r="AA10624" s="1071"/>
      <c r="AB10624" s="1071"/>
    </row>
    <row r="10625" spans="23:28" ht="70.5" customHeight="1">
      <c r="W10625" s="829">
        <f t="shared" si="831"/>
        <v>0</v>
      </c>
      <c r="X10625" s="828">
        <f t="shared" si="832"/>
        <v>0</v>
      </c>
      <c r="Y10625" s="1069">
        <f>[5]building!Y10616</f>
        <v>0</v>
      </c>
      <c r="Z10625" s="749">
        <f t="shared" si="833"/>
        <v>0</v>
      </c>
      <c r="AA10625" s="1071"/>
      <c r="AB10625" s="1071"/>
    </row>
    <row r="10626" spans="23:28" ht="70.5" customHeight="1">
      <c r="W10626" s="829">
        <f t="shared" si="831"/>
        <v>0</v>
      </c>
      <c r="X10626" s="828">
        <f t="shared" si="832"/>
        <v>0</v>
      </c>
      <c r="Y10626" s="1069">
        <f>[5]building!Y10617</f>
        <v>0</v>
      </c>
      <c r="Z10626" s="749">
        <f t="shared" si="833"/>
        <v>0</v>
      </c>
      <c r="AA10626" s="1071"/>
      <c r="AB10626" s="1071"/>
    </row>
    <row r="10627" spans="23:28" ht="70.5" customHeight="1">
      <c r="W10627" s="829">
        <f t="shared" si="831"/>
        <v>0</v>
      </c>
      <c r="X10627" s="828">
        <f t="shared" si="832"/>
        <v>0</v>
      </c>
      <c r="Y10627" s="1069">
        <f>[5]building!Y10618</f>
        <v>0</v>
      </c>
      <c r="Z10627" s="749">
        <f t="shared" si="833"/>
        <v>0</v>
      </c>
      <c r="AA10627" s="1071"/>
      <c r="AB10627" s="1071"/>
    </row>
    <row r="10628" spans="23:28" ht="70.5" customHeight="1">
      <c r="W10628" s="829">
        <f t="shared" si="831"/>
        <v>0</v>
      </c>
      <c r="X10628" s="828">
        <f t="shared" si="832"/>
        <v>0</v>
      </c>
      <c r="Y10628" s="1069">
        <f>[5]building!Y10619</f>
        <v>0</v>
      </c>
      <c r="Z10628" s="749">
        <f t="shared" si="833"/>
        <v>0</v>
      </c>
      <c r="AA10628" s="1071"/>
      <c r="AB10628" s="1071"/>
    </row>
    <row r="10629" spans="23:28" ht="70.5" customHeight="1">
      <c r="W10629" s="829">
        <f t="shared" si="831"/>
        <v>0</v>
      </c>
      <c r="X10629" s="828">
        <f t="shared" si="832"/>
        <v>0</v>
      </c>
      <c r="Y10629" s="1069">
        <f>[5]building!Y10620</f>
        <v>0</v>
      </c>
      <c r="Z10629" s="749">
        <f t="shared" si="833"/>
        <v>0</v>
      </c>
      <c r="AA10629" s="1071"/>
      <c r="AB10629" s="1071"/>
    </row>
    <row r="10630" spans="23:28" ht="70.5" customHeight="1">
      <c r="W10630" s="829">
        <f t="shared" si="831"/>
        <v>0</v>
      </c>
      <c r="X10630" s="828">
        <f t="shared" si="832"/>
        <v>0</v>
      </c>
      <c r="Y10630" s="1069">
        <f>[5]building!Y10621</f>
        <v>0</v>
      </c>
      <c r="Z10630" s="749">
        <f t="shared" si="833"/>
        <v>0</v>
      </c>
      <c r="AA10630" s="1071"/>
      <c r="AB10630" s="1071"/>
    </row>
    <row r="10631" spans="23:28" ht="70.5" customHeight="1">
      <c r="W10631" s="829">
        <f t="shared" si="831"/>
        <v>0</v>
      </c>
      <c r="X10631" s="828">
        <f t="shared" si="832"/>
        <v>0</v>
      </c>
      <c r="Y10631" s="1069">
        <f>[5]building!Y10622</f>
        <v>0</v>
      </c>
      <c r="Z10631" s="749">
        <f t="shared" si="833"/>
        <v>0</v>
      </c>
      <c r="AA10631" s="1071"/>
      <c r="AB10631" s="1071"/>
    </row>
    <row r="10632" spans="23:28" ht="70.5" customHeight="1">
      <c r="W10632" s="829">
        <f t="shared" si="831"/>
        <v>0</v>
      </c>
      <c r="X10632" s="828">
        <f t="shared" si="832"/>
        <v>0</v>
      </c>
      <c r="Y10632" s="1069">
        <f>[5]building!Y10623</f>
        <v>0</v>
      </c>
      <c r="Z10632" s="749">
        <f t="shared" si="833"/>
        <v>0</v>
      </c>
      <c r="AA10632" s="1071"/>
      <c r="AB10632" s="1071"/>
    </row>
    <row r="10633" spans="23:28" ht="70.5" customHeight="1">
      <c r="W10633" s="829">
        <f t="shared" si="831"/>
        <v>0</v>
      </c>
      <c r="X10633" s="828">
        <f t="shared" si="832"/>
        <v>0</v>
      </c>
      <c r="Y10633" s="1069">
        <f>[5]building!Y10624</f>
        <v>0</v>
      </c>
      <c r="Z10633" s="749">
        <f t="shared" si="833"/>
        <v>0</v>
      </c>
      <c r="AA10633" s="1071"/>
      <c r="AB10633" s="1071"/>
    </row>
    <row r="10634" spans="23:28" ht="70.5" customHeight="1">
      <c r="W10634" s="829">
        <f t="shared" si="831"/>
        <v>0</v>
      </c>
      <c r="X10634" s="828">
        <f t="shared" si="832"/>
        <v>0</v>
      </c>
      <c r="Y10634" s="1069">
        <f>[5]building!Y10625</f>
        <v>0</v>
      </c>
      <c r="Z10634" s="749">
        <f t="shared" si="833"/>
        <v>0</v>
      </c>
      <c r="AA10634" s="1071"/>
      <c r="AB10634" s="1071"/>
    </row>
    <row r="10635" spans="23:28" ht="70.5" customHeight="1">
      <c r="W10635" s="829">
        <f t="shared" si="831"/>
        <v>0</v>
      </c>
      <c r="X10635" s="828">
        <f t="shared" si="832"/>
        <v>0</v>
      </c>
      <c r="Y10635" s="1069">
        <f>[5]building!Y10626</f>
        <v>0</v>
      </c>
      <c r="Z10635" s="749">
        <f t="shared" si="833"/>
        <v>0</v>
      </c>
      <c r="AA10635" s="1071"/>
      <c r="AB10635" s="1071"/>
    </row>
    <row r="10636" spans="23:28" ht="70.5" customHeight="1">
      <c r="W10636" s="829">
        <f t="shared" si="831"/>
        <v>0</v>
      </c>
      <c r="X10636" s="828">
        <f t="shared" si="832"/>
        <v>0</v>
      </c>
      <c r="Y10636" s="1069">
        <f>[5]building!Y10627</f>
        <v>0</v>
      </c>
      <c r="Z10636" s="749">
        <f t="shared" si="833"/>
        <v>0</v>
      </c>
      <c r="AA10636" s="1071"/>
      <c r="AB10636" s="1071"/>
    </row>
    <row r="10637" spans="23:28" ht="70.5" customHeight="1">
      <c r="W10637" s="829">
        <f t="shared" si="831"/>
        <v>0</v>
      </c>
      <c r="X10637" s="828">
        <f t="shared" si="832"/>
        <v>0</v>
      </c>
      <c r="Y10637" s="1069">
        <f>[5]building!Y10628</f>
        <v>0</v>
      </c>
      <c r="Z10637" s="749">
        <f t="shared" si="833"/>
        <v>0</v>
      </c>
      <c r="AA10637" s="1071"/>
      <c r="AB10637" s="1071"/>
    </row>
    <row r="10638" spans="23:28" ht="70.5" customHeight="1">
      <c r="W10638" s="829">
        <f t="shared" si="831"/>
        <v>0</v>
      </c>
      <c r="X10638" s="828">
        <f t="shared" si="832"/>
        <v>0</v>
      </c>
      <c r="Y10638" s="1069">
        <f>[5]building!Y10629</f>
        <v>0</v>
      </c>
      <c r="Z10638" s="749">
        <f t="shared" si="833"/>
        <v>0</v>
      </c>
      <c r="AA10638" s="1071"/>
      <c r="AB10638" s="1071"/>
    </row>
    <row r="10639" spans="23:28" ht="70.5" customHeight="1">
      <c r="W10639" s="829">
        <f t="shared" si="831"/>
        <v>0</v>
      </c>
      <c r="X10639" s="828">
        <f t="shared" si="832"/>
        <v>0</v>
      </c>
      <c r="Y10639" s="1069">
        <f>[5]building!Y10630</f>
        <v>0</v>
      </c>
      <c r="Z10639" s="749">
        <f t="shared" si="833"/>
        <v>0</v>
      </c>
      <c r="AA10639" s="1071"/>
      <c r="AB10639" s="1071"/>
    </row>
    <row r="10640" spans="23:28" ht="70.5" customHeight="1">
      <c r="W10640" s="829">
        <f t="shared" si="831"/>
        <v>0</v>
      </c>
      <c r="X10640" s="828">
        <f t="shared" si="832"/>
        <v>0</v>
      </c>
      <c r="Y10640" s="1069">
        <f>[5]building!Y10631</f>
        <v>0</v>
      </c>
      <c r="Z10640" s="749">
        <f t="shared" si="833"/>
        <v>0</v>
      </c>
      <c r="AA10640" s="1071"/>
      <c r="AB10640" s="1071"/>
    </row>
    <row r="10641" spans="23:28" ht="70.5" customHeight="1">
      <c r="W10641" s="829">
        <f t="shared" si="831"/>
        <v>0</v>
      </c>
      <c r="X10641" s="828">
        <f t="shared" si="832"/>
        <v>0</v>
      </c>
      <c r="Y10641" s="1069">
        <f>[5]building!Y10632</f>
        <v>0</v>
      </c>
      <c r="Z10641" s="749">
        <f t="shared" si="833"/>
        <v>0</v>
      </c>
      <c r="AA10641" s="1071"/>
      <c r="AB10641" s="1071"/>
    </row>
    <row r="10642" spans="23:28" ht="70.5" customHeight="1">
      <c r="W10642" s="829">
        <f t="shared" si="831"/>
        <v>0</v>
      </c>
      <c r="X10642" s="828">
        <f t="shared" si="832"/>
        <v>0</v>
      </c>
      <c r="Y10642" s="1069">
        <f>[5]building!Y10633</f>
        <v>0</v>
      </c>
      <c r="Z10642" s="749">
        <f t="shared" si="833"/>
        <v>0</v>
      </c>
      <c r="AA10642" s="1071"/>
      <c r="AB10642" s="1071"/>
    </row>
    <row r="10643" spans="23:28" ht="70.5" customHeight="1">
      <c r="W10643" s="829">
        <f t="shared" si="831"/>
        <v>0</v>
      </c>
      <c r="X10643" s="828">
        <f t="shared" si="832"/>
        <v>0</v>
      </c>
      <c r="Y10643" s="1069">
        <f>[5]building!Y10634</f>
        <v>0</v>
      </c>
      <c r="Z10643" s="749">
        <f t="shared" si="833"/>
        <v>0</v>
      </c>
      <c r="AA10643" s="1071"/>
      <c r="AB10643" s="1071"/>
    </row>
    <row r="10644" spans="23:28" ht="70.5" customHeight="1">
      <c r="W10644" s="829">
        <f t="shared" si="831"/>
        <v>0</v>
      </c>
      <c r="X10644" s="828">
        <f t="shared" si="832"/>
        <v>0</v>
      </c>
      <c r="Y10644" s="1069">
        <f>[5]building!Y10635</f>
        <v>0</v>
      </c>
      <c r="Z10644" s="749">
        <f t="shared" si="833"/>
        <v>0</v>
      </c>
      <c r="AA10644" s="1071"/>
      <c r="AB10644" s="1071"/>
    </row>
    <row r="10645" spans="23:28" ht="70.5" customHeight="1">
      <c r="W10645" s="829">
        <f t="shared" si="831"/>
        <v>0</v>
      </c>
      <c r="X10645" s="828">
        <f t="shared" si="832"/>
        <v>0</v>
      </c>
      <c r="Y10645" s="1069">
        <f>[5]building!Y10636</f>
        <v>0</v>
      </c>
      <c r="Z10645" s="749">
        <f t="shared" si="833"/>
        <v>0</v>
      </c>
      <c r="AA10645" s="1071"/>
      <c r="AB10645" s="1071"/>
    </row>
    <row r="10646" spans="23:28" ht="70.5" customHeight="1">
      <c r="W10646" s="829">
        <f t="shared" si="831"/>
        <v>0</v>
      </c>
      <c r="X10646" s="828">
        <f t="shared" si="832"/>
        <v>0</v>
      </c>
      <c r="Y10646" s="1069">
        <f>[5]building!Y10637</f>
        <v>0</v>
      </c>
      <c r="Z10646" s="749">
        <f t="shared" si="833"/>
        <v>0</v>
      </c>
      <c r="AA10646" s="1071"/>
      <c r="AB10646" s="1071"/>
    </row>
    <row r="10647" spans="23:28" ht="70.5" customHeight="1">
      <c r="W10647" s="829">
        <f t="shared" si="831"/>
        <v>0</v>
      </c>
      <c r="X10647" s="828">
        <f t="shared" si="832"/>
        <v>0</v>
      </c>
      <c r="Y10647" s="1069">
        <f>[5]building!Y10638</f>
        <v>0</v>
      </c>
      <c r="Z10647" s="749">
        <f t="shared" si="833"/>
        <v>0</v>
      </c>
      <c r="AA10647" s="1071"/>
      <c r="AB10647" s="1071"/>
    </row>
    <row r="10648" spans="23:28" ht="70.5" customHeight="1">
      <c r="W10648" s="829">
        <f t="shared" si="831"/>
        <v>0</v>
      </c>
      <c r="X10648" s="828">
        <f t="shared" si="832"/>
        <v>0</v>
      </c>
      <c r="Y10648" s="1069">
        <f>[5]building!Y10639</f>
        <v>0</v>
      </c>
      <c r="Z10648" s="749">
        <f t="shared" si="833"/>
        <v>0</v>
      </c>
      <c r="AA10648" s="1071"/>
      <c r="AB10648" s="1071"/>
    </row>
    <row r="10649" spans="23:28" ht="70.5" customHeight="1">
      <c r="W10649" s="829">
        <f t="shared" si="831"/>
        <v>0</v>
      </c>
      <c r="X10649" s="828">
        <f t="shared" si="832"/>
        <v>0</v>
      </c>
      <c r="Y10649" s="1069">
        <f>[5]building!Y10640</f>
        <v>0</v>
      </c>
      <c r="Z10649" s="749">
        <f t="shared" si="833"/>
        <v>0</v>
      </c>
      <c r="AA10649" s="1071"/>
      <c r="AB10649" s="1071"/>
    </row>
    <row r="10650" spans="23:28" ht="70.5" customHeight="1">
      <c r="W10650" s="829">
        <f t="shared" si="831"/>
        <v>0</v>
      </c>
      <c r="X10650" s="828">
        <f t="shared" si="832"/>
        <v>0</v>
      </c>
      <c r="Y10650" s="1069">
        <f>[5]building!Y10641</f>
        <v>0</v>
      </c>
      <c r="Z10650" s="749">
        <f t="shared" si="833"/>
        <v>0</v>
      </c>
      <c r="AA10650" s="1071"/>
      <c r="AB10650" s="1071"/>
    </row>
    <row r="10651" spans="23:28" ht="70.5" customHeight="1">
      <c r="W10651" s="829">
        <f t="shared" si="831"/>
        <v>0</v>
      </c>
      <c r="X10651" s="828">
        <f t="shared" si="832"/>
        <v>0</v>
      </c>
      <c r="Y10651" s="1069">
        <f>[5]building!Y10642</f>
        <v>0</v>
      </c>
      <c r="Z10651" s="749">
        <f t="shared" si="833"/>
        <v>0</v>
      </c>
      <c r="AA10651" s="1071"/>
      <c r="AB10651" s="1071"/>
    </row>
    <row r="10652" spans="23:28" ht="70.5" customHeight="1">
      <c r="W10652" s="829">
        <f t="shared" si="831"/>
        <v>0</v>
      </c>
      <c r="X10652" s="828">
        <f t="shared" si="832"/>
        <v>0</v>
      </c>
      <c r="Y10652" s="1069">
        <f>[5]building!Y10643</f>
        <v>0</v>
      </c>
      <c r="Z10652" s="749">
        <f t="shared" si="833"/>
        <v>0</v>
      </c>
      <c r="AA10652" s="1071"/>
      <c r="AB10652" s="1071"/>
    </row>
    <row r="10653" spans="23:28" ht="70.5" customHeight="1">
      <c r="W10653" s="829">
        <f t="shared" si="831"/>
        <v>0</v>
      </c>
      <c r="X10653" s="828">
        <f t="shared" si="832"/>
        <v>0</v>
      </c>
      <c r="Y10653" s="1069">
        <f>[5]building!Y10644</f>
        <v>0</v>
      </c>
      <c r="Z10653" s="749">
        <f t="shared" si="833"/>
        <v>0</v>
      </c>
      <c r="AA10653" s="1071"/>
      <c r="AB10653" s="1071"/>
    </row>
    <row r="10654" spans="23:28" ht="70.5" customHeight="1">
      <c r="W10654" s="829">
        <f t="shared" ref="W10654:W10717" si="834">G10654+I10654+K10654+M10654+O10654+Q10654+S10654+U10654</f>
        <v>0</v>
      </c>
      <c r="X10654" s="828">
        <f t="shared" ref="X10654:X10717" si="835">W10654*C10654</f>
        <v>0</v>
      </c>
      <c r="Y10654" s="1069">
        <f>[5]building!Y10645</f>
        <v>0</v>
      </c>
      <c r="Z10654" s="749">
        <f t="shared" ref="Z10654:Z10717" si="836">Y10654*C10654</f>
        <v>0</v>
      </c>
      <c r="AA10654" s="1071"/>
      <c r="AB10654" s="1071"/>
    </row>
    <row r="10655" spans="23:28" ht="70.5" customHeight="1">
      <c r="W10655" s="829">
        <f t="shared" si="834"/>
        <v>0</v>
      </c>
      <c r="X10655" s="828">
        <f t="shared" si="835"/>
        <v>0</v>
      </c>
      <c r="Y10655" s="1069">
        <f>[5]building!Y10646</f>
        <v>0</v>
      </c>
      <c r="Z10655" s="749">
        <f t="shared" si="836"/>
        <v>0</v>
      </c>
      <c r="AA10655" s="1071"/>
      <c r="AB10655" s="1071"/>
    </row>
    <row r="10656" spans="23:28" ht="70.5" customHeight="1">
      <c r="W10656" s="829">
        <f t="shared" si="834"/>
        <v>0</v>
      </c>
      <c r="X10656" s="828">
        <f t="shared" si="835"/>
        <v>0</v>
      </c>
      <c r="Y10656" s="1069">
        <f>[5]building!Y10647</f>
        <v>0</v>
      </c>
      <c r="Z10656" s="749">
        <f t="shared" si="836"/>
        <v>0</v>
      </c>
      <c r="AA10656" s="1071"/>
      <c r="AB10656" s="1071"/>
    </row>
    <row r="10657" spans="23:28" ht="70.5" customHeight="1">
      <c r="W10657" s="829">
        <f t="shared" si="834"/>
        <v>0</v>
      </c>
      <c r="X10657" s="828">
        <f t="shared" si="835"/>
        <v>0</v>
      </c>
      <c r="Y10657" s="1069">
        <f>[5]building!Y10648</f>
        <v>0</v>
      </c>
      <c r="Z10657" s="749">
        <f t="shared" si="836"/>
        <v>0</v>
      </c>
      <c r="AA10657" s="1071"/>
      <c r="AB10657" s="1071"/>
    </row>
    <row r="10658" spans="23:28" ht="70.5" customHeight="1">
      <c r="W10658" s="829">
        <f t="shared" si="834"/>
        <v>0</v>
      </c>
      <c r="X10658" s="828">
        <f t="shared" si="835"/>
        <v>0</v>
      </c>
      <c r="Y10658" s="1069">
        <f>[5]building!Y10649</f>
        <v>0</v>
      </c>
      <c r="Z10658" s="749">
        <f t="shared" si="836"/>
        <v>0</v>
      </c>
      <c r="AA10658" s="1071"/>
      <c r="AB10658" s="1071"/>
    </row>
    <row r="10659" spans="23:28" ht="70.5" customHeight="1">
      <c r="W10659" s="829">
        <f t="shared" si="834"/>
        <v>0</v>
      </c>
      <c r="X10659" s="828">
        <f t="shared" si="835"/>
        <v>0</v>
      </c>
      <c r="Y10659" s="1069">
        <f>[5]building!Y10650</f>
        <v>0</v>
      </c>
      <c r="Z10659" s="749">
        <f t="shared" si="836"/>
        <v>0</v>
      </c>
      <c r="AA10659" s="1071"/>
      <c r="AB10659" s="1071"/>
    </row>
    <row r="10660" spans="23:28" ht="70.5" customHeight="1">
      <c r="W10660" s="829">
        <f t="shared" si="834"/>
        <v>0</v>
      </c>
      <c r="X10660" s="828">
        <f t="shared" si="835"/>
        <v>0</v>
      </c>
      <c r="Y10660" s="1069">
        <f>[5]building!Y10651</f>
        <v>0</v>
      </c>
      <c r="Z10660" s="749">
        <f t="shared" si="836"/>
        <v>0</v>
      </c>
      <c r="AA10660" s="1071"/>
      <c r="AB10660" s="1071"/>
    </row>
    <row r="10661" spans="23:28" ht="70.5" customHeight="1">
      <c r="W10661" s="829">
        <f t="shared" si="834"/>
        <v>0</v>
      </c>
      <c r="X10661" s="828">
        <f t="shared" si="835"/>
        <v>0</v>
      </c>
      <c r="Y10661" s="1069">
        <f>[5]building!Y10652</f>
        <v>0</v>
      </c>
      <c r="Z10661" s="749">
        <f t="shared" si="836"/>
        <v>0</v>
      </c>
      <c r="AA10661" s="1071"/>
      <c r="AB10661" s="1071"/>
    </row>
    <row r="10662" spans="23:28" ht="70.5" customHeight="1">
      <c r="W10662" s="829">
        <f t="shared" si="834"/>
        <v>0</v>
      </c>
      <c r="X10662" s="828">
        <f t="shared" si="835"/>
        <v>0</v>
      </c>
      <c r="Y10662" s="1069">
        <f>[5]building!Y10653</f>
        <v>0</v>
      </c>
      <c r="Z10662" s="749">
        <f t="shared" si="836"/>
        <v>0</v>
      </c>
      <c r="AA10662" s="1071"/>
      <c r="AB10662" s="1071"/>
    </row>
    <row r="10663" spans="23:28" ht="70.5" customHeight="1">
      <c r="W10663" s="829">
        <f t="shared" si="834"/>
        <v>0</v>
      </c>
      <c r="X10663" s="828">
        <f t="shared" si="835"/>
        <v>0</v>
      </c>
      <c r="Y10663" s="1069">
        <f>[5]building!Y10654</f>
        <v>0</v>
      </c>
      <c r="Z10663" s="749">
        <f t="shared" si="836"/>
        <v>0</v>
      </c>
      <c r="AA10663" s="1071"/>
      <c r="AB10663" s="1071"/>
    </row>
    <row r="10664" spans="23:28" ht="70.5" customHeight="1">
      <c r="W10664" s="829">
        <f t="shared" si="834"/>
        <v>0</v>
      </c>
      <c r="X10664" s="828">
        <f t="shared" si="835"/>
        <v>0</v>
      </c>
      <c r="Y10664" s="1069">
        <f>[5]building!Y10655</f>
        <v>0</v>
      </c>
      <c r="Z10664" s="749">
        <f t="shared" si="836"/>
        <v>0</v>
      </c>
      <c r="AA10664" s="1071"/>
      <c r="AB10664" s="1071"/>
    </row>
    <row r="10665" spans="23:28" ht="70.5" customHeight="1">
      <c r="W10665" s="829">
        <f t="shared" si="834"/>
        <v>0</v>
      </c>
      <c r="X10665" s="828">
        <f t="shared" si="835"/>
        <v>0</v>
      </c>
      <c r="Y10665" s="1069">
        <f>[5]building!Y10656</f>
        <v>0</v>
      </c>
      <c r="Z10665" s="749">
        <f t="shared" si="836"/>
        <v>0</v>
      </c>
      <c r="AA10665" s="1071"/>
      <c r="AB10665" s="1071"/>
    </row>
    <row r="10666" spans="23:28" ht="70.5" customHeight="1">
      <c r="W10666" s="829">
        <f t="shared" si="834"/>
        <v>0</v>
      </c>
      <c r="X10666" s="828">
        <f t="shared" si="835"/>
        <v>0</v>
      </c>
      <c r="Y10666" s="1069">
        <f>[5]building!Y10657</f>
        <v>0</v>
      </c>
      <c r="Z10666" s="749">
        <f t="shared" si="836"/>
        <v>0</v>
      </c>
      <c r="AA10666" s="1071"/>
      <c r="AB10666" s="1071"/>
    </row>
    <row r="10667" spans="23:28" ht="70.5" customHeight="1">
      <c r="W10667" s="829">
        <f t="shared" si="834"/>
        <v>0</v>
      </c>
      <c r="X10667" s="828">
        <f t="shared" si="835"/>
        <v>0</v>
      </c>
      <c r="Y10667" s="1069">
        <f>[5]building!Y10658</f>
        <v>0</v>
      </c>
      <c r="Z10667" s="749">
        <f t="shared" si="836"/>
        <v>0</v>
      </c>
      <c r="AA10667" s="1071"/>
      <c r="AB10667" s="1071"/>
    </row>
    <row r="10668" spans="23:28" ht="70.5" customHeight="1">
      <c r="W10668" s="829">
        <f t="shared" si="834"/>
        <v>0</v>
      </c>
      <c r="X10668" s="828">
        <f t="shared" si="835"/>
        <v>0</v>
      </c>
      <c r="Y10668" s="1069">
        <f>[5]building!Y10659</f>
        <v>0</v>
      </c>
      <c r="Z10668" s="749">
        <f t="shared" si="836"/>
        <v>0</v>
      </c>
      <c r="AA10668" s="1071"/>
      <c r="AB10668" s="1071"/>
    </row>
    <row r="10669" spans="23:28" ht="70.5" customHeight="1">
      <c r="W10669" s="829">
        <f t="shared" si="834"/>
        <v>0</v>
      </c>
      <c r="X10669" s="828">
        <f t="shared" si="835"/>
        <v>0</v>
      </c>
      <c r="Y10669" s="1069">
        <f>[5]building!Y10660</f>
        <v>0</v>
      </c>
      <c r="Z10669" s="749">
        <f t="shared" si="836"/>
        <v>0</v>
      </c>
      <c r="AA10669" s="1071"/>
      <c r="AB10669" s="1071"/>
    </row>
    <row r="10670" spans="23:28" ht="70.5" customHeight="1">
      <c r="W10670" s="829">
        <f t="shared" si="834"/>
        <v>0</v>
      </c>
      <c r="X10670" s="828">
        <f t="shared" si="835"/>
        <v>0</v>
      </c>
      <c r="Y10670" s="1069">
        <f>[5]building!Y10661</f>
        <v>0</v>
      </c>
      <c r="Z10670" s="749">
        <f t="shared" si="836"/>
        <v>0</v>
      </c>
      <c r="AA10670" s="1071"/>
      <c r="AB10670" s="1071"/>
    </row>
    <row r="10671" spans="23:28" ht="70.5" customHeight="1">
      <c r="W10671" s="829">
        <f t="shared" si="834"/>
        <v>0</v>
      </c>
      <c r="X10671" s="828">
        <f t="shared" si="835"/>
        <v>0</v>
      </c>
      <c r="Y10671" s="1069">
        <f>[5]building!Y10662</f>
        <v>0</v>
      </c>
      <c r="Z10671" s="749">
        <f t="shared" si="836"/>
        <v>0</v>
      </c>
      <c r="AA10671" s="1071"/>
      <c r="AB10671" s="1071"/>
    </row>
    <row r="10672" spans="23:28" ht="70.5" customHeight="1">
      <c r="W10672" s="829">
        <f t="shared" si="834"/>
        <v>0</v>
      </c>
      <c r="X10672" s="828">
        <f t="shared" si="835"/>
        <v>0</v>
      </c>
      <c r="Y10672" s="1069">
        <f>[5]building!Y10663</f>
        <v>0</v>
      </c>
      <c r="Z10672" s="749">
        <f t="shared" si="836"/>
        <v>0</v>
      </c>
      <c r="AA10672" s="1071"/>
      <c r="AB10672" s="1071"/>
    </row>
    <row r="10673" spans="23:28" ht="70.5" customHeight="1">
      <c r="W10673" s="829">
        <f t="shared" si="834"/>
        <v>0</v>
      </c>
      <c r="X10673" s="828">
        <f t="shared" si="835"/>
        <v>0</v>
      </c>
      <c r="Y10673" s="1069">
        <f>[5]building!Y10664</f>
        <v>0</v>
      </c>
      <c r="Z10673" s="749">
        <f t="shared" si="836"/>
        <v>0</v>
      </c>
      <c r="AA10673" s="1071"/>
      <c r="AB10673" s="1071"/>
    </row>
    <row r="10674" spans="23:28" ht="70.5" customHeight="1">
      <c r="W10674" s="829">
        <f t="shared" si="834"/>
        <v>0</v>
      </c>
      <c r="X10674" s="828">
        <f t="shared" si="835"/>
        <v>0</v>
      </c>
      <c r="Y10674" s="1069">
        <f>[5]building!Y10665</f>
        <v>0</v>
      </c>
      <c r="Z10674" s="749">
        <f t="shared" si="836"/>
        <v>0</v>
      </c>
      <c r="AA10674" s="1071"/>
      <c r="AB10674" s="1071"/>
    </row>
    <row r="10675" spans="23:28" ht="70.5" customHeight="1">
      <c r="W10675" s="829">
        <f t="shared" si="834"/>
        <v>0</v>
      </c>
      <c r="X10675" s="828">
        <f t="shared" si="835"/>
        <v>0</v>
      </c>
      <c r="Y10675" s="1069">
        <f>[5]building!Y10666</f>
        <v>0</v>
      </c>
      <c r="Z10675" s="749">
        <f t="shared" si="836"/>
        <v>0</v>
      </c>
      <c r="AA10675" s="1071"/>
      <c r="AB10675" s="1071"/>
    </row>
    <row r="10676" spans="23:28" ht="70.5" customHeight="1">
      <c r="W10676" s="829">
        <f t="shared" si="834"/>
        <v>0</v>
      </c>
      <c r="X10676" s="828">
        <f t="shared" si="835"/>
        <v>0</v>
      </c>
      <c r="Y10676" s="1069">
        <f>[5]building!Y10667</f>
        <v>0</v>
      </c>
      <c r="Z10676" s="749">
        <f t="shared" si="836"/>
        <v>0</v>
      </c>
      <c r="AA10676" s="1071"/>
      <c r="AB10676" s="1071"/>
    </row>
    <row r="10677" spans="23:28" ht="70.5" customHeight="1">
      <c r="W10677" s="829">
        <f t="shared" si="834"/>
        <v>0</v>
      </c>
      <c r="X10677" s="828">
        <f t="shared" si="835"/>
        <v>0</v>
      </c>
      <c r="Y10677" s="1069">
        <f>[5]building!Y10668</f>
        <v>0</v>
      </c>
      <c r="Z10677" s="749">
        <f t="shared" si="836"/>
        <v>0</v>
      </c>
      <c r="AA10677" s="1071"/>
      <c r="AB10677" s="1071"/>
    </row>
    <row r="10678" spans="23:28" ht="70.5" customHeight="1">
      <c r="W10678" s="829">
        <f t="shared" si="834"/>
        <v>0</v>
      </c>
      <c r="X10678" s="828">
        <f t="shared" si="835"/>
        <v>0</v>
      </c>
      <c r="Y10678" s="1069">
        <f>[5]building!Y10669</f>
        <v>0</v>
      </c>
      <c r="Z10678" s="749">
        <f t="shared" si="836"/>
        <v>0</v>
      </c>
      <c r="AA10678" s="1071"/>
      <c r="AB10678" s="1071"/>
    </row>
    <row r="10679" spans="23:28" ht="70.5" customHeight="1">
      <c r="W10679" s="829">
        <f t="shared" si="834"/>
        <v>0</v>
      </c>
      <c r="X10679" s="828">
        <f t="shared" si="835"/>
        <v>0</v>
      </c>
      <c r="Y10679" s="1069">
        <f>[5]building!Y10670</f>
        <v>0</v>
      </c>
      <c r="Z10679" s="749">
        <f t="shared" si="836"/>
        <v>0</v>
      </c>
      <c r="AA10679" s="1071"/>
      <c r="AB10679" s="1071"/>
    </row>
    <row r="10680" spans="23:28" ht="70.5" customHeight="1">
      <c r="W10680" s="829">
        <f t="shared" si="834"/>
        <v>0</v>
      </c>
      <c r="X10680" s="828">
        <f t="shared" si="835"/>
        <v>0</v>
      </c>
      <c r="Y10680" s="1069">
        <f>[5]building!Y10671</f>
        <v>0</v>
      </c>
      <c r="Z10680" s="749">
        <f t="shared" si="836"/>
        <v>0</v>
      </c>
      <c r="AA10680" s="1071"/>
      <c r="AB10680" s="1071"/>
    </row>
    <row r="10681" spans="23:28" ht="70.5" customHeight="1">
      <c r="W10681" s="829">
        <f t="shared" si="834"/>
        <v>0</v>
      </c>
      <c r="X10681" s="828">
        <f t="shared" si="835"/>
        <v>0</v>
      </c>
      <c r="Y10681" s="1069">
        <f>[5]building!Y10672</f>
        <v>0</v>
      </c>
      <c r="Z10681" s="749">
        <f t="shared" si="836"/>
        <v>0</v>
      </c>
      <c r="AA10681" s="1071"/>
      <c r="AB10681" s="1071"/>
    </row>
    <row r="10682" spans="23:28" ht="70.5" customHeight="1">
      <c r="W10682" s="829">
        <f t="shared" si="834"/>
        <v>0</v>
      </c>
      <c r="X10682" s="828">
        <f t="shared" si="835"/>
        <v>0</v>
      </c>
      <c r="Y10682" s="1069">
        <f>[5]building!Y10673</f>
        <v>0</v>
      </c>
      <c r="Z10682" s="749">
        <f t="shared" si="836"/>
        <v>0</v>
      </c>
      <c r="AA10682" s="1071"/>
      <c r="AB10682" s="1071"/>
    </row>
    <row r="10683" spans="23:28" ht="70.5" customHeight="1">
      <c r="W10683" s="829">
        <f t="shared" si="834"/>
        <v>0</v>
      </c>
      <c r="X10683" s="828">
        <f t="shared" si="835"/>
        <v>0</v>
      </c>
      <c r="Y10683" s="1069">
        <f>[5]building!Y10674</f>
        <v>0</v>
      </c>
      <c r="Z10683" s="749">
        <f t="shared" si="836"/>
        <v>0</v>
      </c>
      <c r="AA10683" s="1071"/>
      <c r="AB10683" s="1071"/>
    </row>
    <row r="10684" spans="23:28" ht="70.5" customHeight="1">
      <c r="W10684" s="829">
        <f t="shared" si="834"/>
        <v>0</v>
      </c>
      <c r="X10684" s="828">
        <f t="shared" si="835"/>
        <v>0</v>
      </c>
      <c r="Y10684" s="1069">
        <f>[5]building!Y10675</f>
        <v>0</v>
      </c>
      <c r="Z10684" s="749">
        <f t="shared" si="836"/>
        <v>0</v>
      </c>
      <c r="AA10684" s="1071"/>
      <c r="AB10684" s="1071"/>
    </row>
    <row r="10685" spans="23:28" ht="70.5" customHeight="1">
      <c r="W10685" s="829">
        <f t="shared" si="834"/>
        <v>0</v>
      </c>
      <c r="X10685" s="828">
        <f t="shared" si="835"/>
        <v>0</v>
      </c>
      <c r="Y10685" s="1069">
        <f>[5]building!Y10676</f>
        <v>0</v>
      </c>
      <c r="Z10685" s="749">
        <f t="shared" si="836"/>
        <v>0</v>
      </c>
      <c r="AA10685" s="1071"/>
      <c r="AB10685" s="1071"/>
    </row>
    <row r="10686" spans="23:28" ht="70.5" customHeight="1">
      <c r="W10686" s="829">
        <f t="shared" si="834"/>
        <v>0</v>
      </c>
      <c r="X10686" s="828">
        <f t="shared" si="835"/>
        <v>0</v>
      </c>
      <c r="Y10686" s="1069">
        <f>[5]building!Y10677</f>
        <v>0</v>
      </c>
      <c r="Z10686" s="749">
        <f t="shared" si="836"/>
        <v>0</v>
      </c>
      <c r="AA10686" s="1071"/>
      <c r="AB10686" s="1071"/>
    </row>
    <row r="10687" spans="23:28" ht="70.5" customHeight="1">
      <c r="W10687" s="829">
        <f t="shared" si="834"/>
        <v>0</v>
      </c>
      <c r="X10687" s="828">
        <f t="shared" si="835"/>
        <v>0</v>
      </c>
      <c r="Y10687" s="1069">
        <f>[5]building!Y10678</f>
        <v>0</v>
      </c>
      <c r="Z10687" s="749">
        <f t="shared" si="836"/>
        <v>0</v>
      </c>
      <c r="AA10687" s="1071"/>
      <c r="AB10687" s="1071"/>
    </row>
    <row r="10688" spans="23:28" ht="70.5" customHeight="1">
      <c r="W10688" s="829">
        <f t="shared" si="834"/>
        <v>0</v>
      </c>
      <c r="X10688" s="828">
        <f t="shared" si="835"/>
        <v>0</v>
      </c>
      <c r="Y10688" s="1069">
        <f>[5]building!Y10679</f>
        <v>0</v>
      </c>
      <c r="Z10688" s="749">
        <f t="shared" si="836"/>
        <v>0</v>
      </c>
      <c r="AA10688" s="1071"/>
      <c r="AB10688" s="1071"/>
    </row>
    <row r="10689" spans="23:28" ht="70.5" customHeight="1">
      <c r="W10689" s="829">
        <f t="shared" si="834"/>
        <v>0</v>
      </c>
      <c r="X10689" s="828">
        <f t="shared" si="835"/>
        <v>0</v>
      </c>
      <c r="Y10689" s="1069">
        <f>[5]building!Y10680</f>
        <v>0</v>
      </c>
      <c r="Z10689" s="749">
        <f t="shared" si="836"/>
        <v>0</v>
      </c>
      <c r="AA10689" s="1071"/>
      <c r="AB10689" s="1071"/>
    </row>
    <row r="10690" spans="23:28" ht="70.5" customHeight="1">
      <c r="W10690" s="829">
        <f t="shared" si="834"/>
        <v>0</v>
      </c>
      <c r="X10690" s="828">
        <f t="shared" si="835"/>
        <v>0</v>
      </c>
      <c r="Y10690" s="1069">
        <f>[5]building!Y10681</f>
        <v>0</v>
      </c>
      <c r="Z10690" s="749">
        <f t="shared" si="836"/>
        <v>0</v>
      </c>
      <c r="AA10690" s="1071"/>
      <c r="AB10690" s="1071"/>
    </row>
    <row r="10691" spans="23:28" ht="70.5" customHeight="1">
      <c r="W10691" s="829">
        <f t="shared" si="834"/>
        <v>0</v>
      </c>
      <c r="X10691" s="828">
        <f t="shared" si="835"/>
        <v>0</v>
      </c>
      <c r="Y10691" s="1069">
        <f>[5]building!Y10682</f>
        <v>0</v>
      </c>
      <c r="Z10691" s="749">
        <f t="shared" si="836"/>
        <v>0</v>
      </c>
      <c r="AA10691" s="1071"/>
      <c r="AB10691" s="1071"/>
    </row>
    <row r="10692" spans="23:28" ht="70.5" customHeight="1">
      <c r="W10692" s="829">
        <f t="shared" si="834"/>
        <v>0</v>
      </c>
      <c r="X10692" s="828">
        <f t="shared" si="835"/>
        <v>0</v>
      </c>
      <c r="Y10692" s="1069">
        <f>[5]building!Y10683</f>
        <v>0</v>
      </c>
      <c r="Z10692" s="749">
        <f t="shared" si="836"/>
        <v>0</v>
      </c>
      <c r="AA10692" s="1071"/>
      <c r="AB10692" s="1071"/>
    </row>
    <row r="10693" spans="23:28" ht="70.5" customHeight="1">
      <c r="W10693" s="829">
        <f t="shared" si="834"/>
        <v>0</v>
      </c>
      <c r="X10693" s="828">
        <f t="shared" si="835"/>
        <v>0</v>
      </c>
      <c r="Y10693" s="1069">
        <f>[5]building!Y10684</f>
        <v>0</v>
      </c>
      <c r="Z10693" s="749">
        <f t="shared" si="836"/>
        <v>0</v>
      </c>
      <c r="AA10693" s="1071"/>
      <c r="AB10693" s="1071"/>
    </row>
    <row r="10694" spans="23:28" ht="70.5" customHeight="1">
      <c r="W10694" s="829">
        <f t="shared" si="834"/>
        <v>0</v>
      </c>
      <c r="X10694" s="828">
        <f t="shared" si="835"/>
        <v>0</v>
      </c>
      <c r="Y10694" s="1069">
        <f>[5]building!Y10685</f>
        <v>0</v>
      </c>
      <c r="Z10694" s="749">
        <f t="shared" si="836"/>
        <v>0</v>
      </c>
      <c r="AA10694" s="1071"/>
      <c r="AB10694" s="1071"/>
    </row>
    <row r="10695" spans="23:28" ht="70.5" customHeight="1">
      <c r="W10695" s="829">
        <f t="shared" si="834"/>
        <v>0</v>
      </c>
      <c r="X10695" s="828">
        <f t="shared" si="835"/>
        <v>0</v>
      </c>
      <c r="Y10695" s="1069">
        <f>[5]building!Y10686</f>
        <v>0</v>
      </c>
      <c r="Z10695" s="749">
        <f t="shared" si="836"/>
        <v>0</v>
      </c>
      <c r="AA10695" s="1071"/>
      <c r="AB10695" s="1071"/>
    </row>
    <row r="10696" spans="23:28" ht="70.5" customHeight="1">
      <c r="W10696" s="829">
        <f t="shared" si="834"/>
        <v>0</v>
      </c>
      <c r="X10696" s="828">
        <f t="shared" si="835"/>
        <v>0</v>
      </c>
      <c r="Y10696" s="1069">
        <f>[5]building!Y10687</f>
        <v>0</v>
      </c>
      <c r="Z10696" s="749">
        <f t="shared" si="836"/>
        <v>0</v>
      </c>
      <c r="AA10696" s="1071"/>
      <c r="AB10696" s="1071"/>
    </row>
    <row r="10697" spans="23:28" ht="70.5" customHeight="1">
      <c r="W10697" s="829">
        <f t="shared" si="834"/>
        <v>0</v>
      </c>
      <c r="X10697" s="828">
        <f t="shared" si="835"/>
        <v>0</v>
      </c>
      <c r="Y10697" s="1069">
        <f>[5]building!Y10688</f>
        <v>0</v>
      </c>
      <c r="Z10697" s="749">
        <f t="shared" si="836"/>
        <v>0</v>
      </c>
      <c r="AA10697" s="1071"/>
      <c r="AB10697" s="1071"/>
    </row>
    <row r="10698" spans="23:28" ht="70.5" customHeight="1">
      <c r="W10698" s="829">
        <f t="shared" si="834"/>
        <v>0</v>
      </c>
      <c r="X10698" s="828">
        <f t="shared" si="835"/>
        <v>0</v>
      </c>
      <c r="Y10698" s="1069">
        <f>[5]building!Y10689</f>
        <v>0</v>
      </c>
      <c r="Z10698" s="749">
        <f t="shared" si="836"/>
        <v>0</v>
      </c>
      <c r="AA10698" s="1071"/>
      <c r="AB10698" s="1071"/>
    </row>
    <row r="10699" spans="23:28" ht="70.5" customHeight="1">
      <c r="W10699" s="829">
        <f t="shared" si="834"/>
        <v>0</v>
      </c>
      <c r="X10699" s="828">
        <f t="shared" si="835"/>
        <v>0</v>
      </c>
      <c r="Y10699" s="1069">
        <f>[5]building!Y10690</f>
        <v>0</v>
      </c>
      <c r="Z10699" s="749">
        <f t="shared" si="836"/>
        <v>0</v>
      </c>
      <c r="AA10699" s="1071"/>
      <c r="AB10699" s="1071"/>
    </row>
    <row r="10700" spans="23:28" ht="70.5" customHeight="1">
      <c r="W10700" s="829">
        <f t="shared" si="834"/>
        <v>0</v>
      </c>
      <c r="X10700" s="828">
        <f t="shared" si="835"/>
        <v>0</v>
      </c>
      <c r="Y10700" s="1069">
        <f>[5]building!Y10691</f>
        <v>0</v>
      </c>
      <c r="Z10700" s="749">
        <f t="shared" si="836"/>
        <v>0</v>
      </c>
      <c r="AA10700" s="1071"/>
      <c r="AB10700" s="1071"/>
    </row>
    <row r="10701" spans="23:28" ht="70.5" customHeight="1">
      <c r="W10701" s="829">
        <f t="shared" si="834"/>
        <v>0</v>
      </c>
      <c r="X10701" s="828">
        <f t="shared" si="835"/>
        <v>0</v>
      </c>
      <c r="Y10701" s="1069">
        <f>[5]building!Y10692</f>
        <v>0</v>
      </c>
      <c r="Z10701" s="749">
        <f t="shared" si="836"/>
        <v>0</v>
      </c>
      <c r="AA10701" s="1071"/>
      <c r="AB10701" s="1071"/>
    </row>
    <row r="10702" spans="23:28" ht="70.5" customHeight="1">
      <c r="W10702" s="829">
        <f t="shared" si="834"/>
        <v>0</v>
      </c>
      <c r="X10702" s="828">
        <f t="shared" si="835"/>
        <v>0</v>
      </c>
      <c r="Y10702" s="1069">
        <f>[5]building!Y10693</f>
        <v>0</v>
      </c>
      <c r="Z10702" s="749">
        <f t="shared" si="836"/>
        <v>0</v>
      </c>
      <c r="AA10702" s="1071"/>
      <c r="AB10702" s="1071"/>
    </row>
    <row r="10703" spans="23:28" ht="70.5" customHeight="1">
      <c r="W10703" s="829">
        <f t="shared" si="834"/>
        <v>0</v>
      </c>
      <c r="X10703" s="828">
        <f t="shared" si="835"/>
        <v>0</v>
      </c>
      <c r="Y10703" s="1069">
        <f>[5]building!Y10694</f>
        <v>0</v>
      </c>
      <c r="Z10703" s="749">
        <f t="shared" si="836"/>
        <v>0</v>
      </c>
      <c r="AA10703" s="1071"/>
      <c r="AB10703" s="1071"/>
    </row>
    <row r="10704" spans="23:28" ht="70.5" customHeight="1">
      <c r="W10704" s="829">
        <f t="shared" si="834"/>
        <v>0</v>
      </c>
      <c r="X10704" s="828">
        <f t="shared" si="835"/>
        <v>0</v>
      </c>
      <c r="Y10704" s="1069">
        <f>[5]building!Y10695</f>
        <v>0</v>
      </c>
      <c r="Z10704" s="749">
        <f t="shared" si="836"/>
        <v>0</v>
      </c>
      <c r="AA10704" s="1071"/>
      <c r="AB10704" s="1071"/>
    </row>
    <row r="10705" spans="23:28" ht="70.5" customHeight="1">
      <c r="W10705" s="829">
        <f t="shared" si="834"/>
        <v>0</v>
      </c>
      <c r="X10705" s="828">
        <f t="shared" si="835"/>
        <v>0</v>
      </c>
      <c r="Y10705" s="1069">
        <f>[5]building!Y10696</f>
        <v>0</v>
      </c>
      <c r="Z10705" s="749">
        <f t="shared" si="836"/>
        <v>0</v>
      </c>
      <c r="AA10705" s="1071"/>
      <c r="AB10705" s="1071"/>
    </row>
    <row r="10706" spans="23:28" ht="70.5" customHeight="1">
      <c r="W10706" s="829">
        <f t="shared" si="834"/>
        <v>0</v>
      </c>
      <c r="X10706" s="828">
        <f t="shared" si="835"/>
        <v>0</v>
      </c>
      <c r="Y10706" s="1069">
        <f>[5]building!Y10697</f>
        <v>0</v>
      </c>
      <c r="Z10706" s="749">
        <f t="shared" si="836"/>
        <v>0</v>
      </c>
      <c r="AA10706" s="1071"/>
      <c r="AB10706" s="1071"/>
    </row>
    <row r="10707" spans="23:28" ht="70.5" customHeight="1">
      <c r="W10707" s="829">
        <f t="shared" si="834"/>
        <v>0</v>
      </c>
      <c r="X10707" s="828">
        <f t="shared" si="835"/>
        <v>0</v>
      </c>
      <c r="Y10707" s="1069">
        <f>[5]building!Y10698</f>
        <v>0</v>
      </c>
      <c r="Z10707" s="749">
        <f t="shared" si="836"/>
        <v>0</v>
      </c>
      <c r="AA10707" s="1071"/>
      <c r="AB10707" s="1071"/>
    </row>
    <row r="10708" spans="23:28" ht="70.5" customHeight="1">
      <c r="W10708" s="829">
        <f t="shared" si="834"/>
        <v>0</v>
      </c>
      <c r="X10708" s="828">
        <f t="shared" si="835"/>
        <v>0</v>
      </c>
      <c r="Y10708" s="1069">
        <f>[5]building!Y10699</f>
        <v>0</v>
      </c>
      <c r="Z10708" s="749">
        <f t="shared" si="836"/>
        <v>0</v>
      </c>
      <c r="AA10708" s="1071"/>
      <c r="AB10708" s="1071"/>
    </row>
    <row r="10709" spans="23:28" ht="70.5" customHeight="1">
      <c r="W10709" s="829">
        <f t="shared" si="834"/>
        <v>0</v>
      </c>
      <c r="X10709" s="828">
        <f t="shared" si="835"/>
        <v>0</v>
      </c>
      <c r="Y10709" s="1069">
        <f>[5]building!Y10700</f>
        <v>0</v>
      </c>
      <c r="Z10709" s="749">
        <f t="shared" si="836"/>
        <v>0</v>
      </c>
      <c r="AA10709" s="1071"/>
      <c r="AB10709" s="1071"/>
    </row>
    <row r="10710" spans="23:28" ht="70.5" customHeight="1">
      <c r="W10710" s="829">
        <f t="shared" si="834"/>
        <v>0</v>
      </c>
      <c r="X10710" s="828">
        <f t="shared" si="835"/>
        <v>0</v>
      </c>
      <c r="Y10710" s="1069">
        <f>[5]building!Y10701</f>
        <v>0</v>
      </c>
      <c r="Z10710" s="749">
        <f t="shared" si="836"/>
        <v>0</v>
      </c>
      <c r="AA10710" s="1071"/>
      <c r="AB10710" s="1071"/>
    </row>
    <row r="10711" spans="23:28" ht="70.5" customHeight="1">
      <c r="W10711" s="829">
        <f t="shared" si="834"/>
        <v>0</v>
      </c>
      <c r="X10711" s="828">
        <f t="shared" si="835"/>
        <v>0</v>
      </c>
      <c r="Y10711" s="1069">
        <f>[5]building!Y10702</f>
        <v>0</v>
      </c>
      <c r="Z10711" s="749">
        <f t="shared" si="836"/>
        <v>0</v>
      </c>
      <c r="AA10711" s="1071"/>
      <c r="AB10711" s="1071"/>
    </row>
    <row r="10712" spans="23:28" ht="70.5" customHeight="1">
      <c r="W10712" s="829">
        <f t="shared" si="834"/>
        <v>0</v>
      </c>
      <c r="X10712" s="828">
        <f t="shared" si="835"/>
        <v>0</v>
      </c>
      <c r="Y10712" s="1069">
        <f>[5]building!Y10703</f>
        <v>0</v>
      </c>
      <c r="Z10712" s="749">
        <f t="shared" si="836"/>
        <v>0</v>
      </c>
      <c r="AA10712" s="1071"/>
      <c r="AB10712" s="1071"/>
    </row>
    <row r="10713" spans="23:28" ht="70.5" customHeight="1">
      <c r="W10713" s="829">
        <f t="shared" si="834"/>
        <v>0</v>
      </c>
      <c r="X10713" s="828">
        <f t="shared" si="835"/>
        <v>0</v>
      </c>
      <c r="Y10713" s="1069">
        <f>[5]building!Y10704</f>
        <v>0</v>
      </c>
      <c r="Z10713" s="749">
        <f t="shared" si="836"/>
        <v>0</v>
      </c>
      <c r="AA10713" s="1071"/>
      <c r="AB10713" s="1071"/>
    </row>
    <row r="10714" spans="23:28" ht="70.5" customHeight="1">
      <c r="W10714" s="829">
        <f t="shared" si="834"/>
        <v>0</v>
      </c>
      <c r="X10714" s="828">
        <f t="shared" si="835"/>
        <v>0</v>
      </c>
      <c r="Y10714" s="1069">
        <f>[5]building!Y10705</f>
        <v>0</v>
      </c>
      <c r="Z10714" s="749">
        <f t="shared" si="836"/>
        <v>0</v>
      </c>
      <c r="AA10714" s="1071"/>
      <c r="AB10714" s="1071"/>
    </row>
    <row r="10715" spans="23:28" ht="70.5" customHeight="1">
      <c r="W10715" s="829">
        <f t="shared" si="834"/>
        <v>0</v>
      </c>
      <c r="X10715" s="828">
        <f t="shared" si="835"/>
        <v>0</v>
      </c>
      <c r="Y10715" s="1069">
        <f>[5]building!Y10706</f>
        <v>0</v>
      </c>
      <c r="Z10715" s="749">
        <f t="shared" si="836"/>
        <v>0</v>
      </c>
      <c r="AA10715" s="1071"/>
      <c r="AB10715" s="1071"/>
    </row>
    <row r="10716" spans="23:28" ht="70.5" customHeight="1">
      <c r="W10716" s="829">
        <f t="shared" si="834"/>
        <v>0</v>
      </c>
      <c r="X10716" s="828">
        <f t="shared" si="835"/>
        <v>0</v>
      </c>
      <c r="Y10716" s="1069">
        <f>[5]building!Y10707</f>
        <v>0</v>
      </c>
      <c r="Z10716" s="749">
        <f t="shared" si="836"/>
        <v>0</v>
      </c>
      <c r="AA10716" s="1071"/>
      <c r="AB10716" s="1071"/>
    </row>
    <row r="10717" spans="23:28" ht="70.5" customHeight="1">
      <c r="W10717" s="829">
        <f t="shared" si="834"/>
        <v>0</v>
      </c>
      <c r="X10717" s="828">
        <f t="shared" si="835"/>
        <v>0</v>
      </c>
      <c r="Y10717" s="1069">
        <f>[5]building!Y10708</f>
        <v>0</v>
      </c>
      <c r="Z10717" s="749">
        <f t="shared" si="836"/>
        <v>0</v>
      </c>
      <c r="AA10717" s="1071"/>
      <c r="AB10717" s="1071"/>
    </row>
    <row r="10718" spans="23:28" ht="70.5" customHeight="1">
      <c r="W10718" s="829">
        <f t="shared" ref="W10718:W10781" si="837">G10718+I10718+K10718+M10718+O10718+Q10718+S10718+U10718</f>
        <v>0</v>
      </c>
      <c r="X10718" s="828">
        <f t="shared" ref="X10718:X10781" si="838">W10718*C10718</f>
        <v>0</v>
      </c>
      <c r="Y10718" s="1069">
        <f>[5]building!Y10709</f>
        <v>0</v>
      </c>
      <c r="Z10718" s="749">
        <f t="shared" ref="Z10718:Z10781" si="839">Y10718*C10718</f>
        <v>0</v>
      </c>
      <c r="AA10718" s="1071"/>
      <c r="AB10718" s="1071"/>
    </row>
    <row r="10719" spans="23:28" ht="70.5" customHeight="1">
      <c r="W10719" s="829">
        <f t="shared" si="837"/>
        <v>0</v>
      </c>
      <c r="X10719" s="828">
        <f t="shared" si="838"/>
        <v>0</v>
      </c>
      <c r="Y10719" s="1069">
        <f>[5]building!Y10710</f>
        <v>0</v>
      </c>
      <c r="Z10719" s="749">
        <f t="shared" si="839"/>
        <v>0</v>
      </c>
      <c r="AA10719" s="1071"/>
      <c r="AB10719" s="1071"/>
    </row>
    <row r="10720" spans="23:28" ht="70.5" customHeight="1">
      <c r="W10720" s="829">
        <f t="shared" si="837"/>
        <v>0</v>
      </c>
      <c r="X10720" s="828">
        <f t="shared" si="838"/>
        <v>0</v>
      </c>
      <c r="Y10720" s="1069">
        <f>[5]building!Y10711</f>
        <v>0</v>
      </c>
      <c r="Z10720" s="749">
        <f t="shared" si="839"/>
        <v>0</v>
      </c>
      <c r="AA10720" s="1071"/>
      <c r="AB10720" s="1071"/>
    </row>
    <row r="10721" spans="23:28" ht="70.5" customHeight="1">
      <c r="W10721" s="829">
        <f t="shared" si="837"/>
        <v>0</v>
      </c>
      <c r="X10721" s="828">
        <f t="shared" si="838"/>
        <v>0</v>
      </c>
      <c r="Y10721" s="1069">
        <f>[5]building!Y10712</f>
        <v>0</v>
      </c>
      <c r="Z10721" s="749">
        <f t="shared" si="839"/>
        <v>0</v>
      </c>
      <c r="AA10721" s="1071"/>
      <c r="AB10721" s="1071"/>
    </row>
    <row r="10722" spans="23:28" ht="70.5" customHeight="1">
      <c r="W10722" s="829">
        <f t="shared" si="837"/>
        <v>0</v>
      </c>
      <c r="X10722" s="828">
        <f t="shared" si="838"/>
        <v>0</v>
      </c>
      <c r="Y10722" s="1069">
        <f>[5]building!Y10713</f>
        <v>0</v>
      </c>
      <c r="Z10722" s="749">
        <f t="shared" si="839"/>
        <v>0</v>
      </c>
      <c r="AA10722" s="1071"/>
      <c r="AB10722" s="1071"/>
    </row>
    <row r="10723" spans="23:28" ht="70.5" customHeight="1">
      <c r="W10723" s="829">
        <f t="shared" si="837"/>
        <v>0</v>
      </c>
      <c r="X10723" s="828">
        <f t="shared" si="838"/>
        <v>0</v>
      </c>
      <c r="Y10723" s="1069">
        <f>[5]building!Y10714</f>
        <v>0</v>
      </c>
      <c r="Z10723" s="749">
        <f t="shared" si="839"/>
        <v>0</v>
      </c>
      <c r="AA10723" s="1071"/>
      <c r="AB10723" s="1071"/>
    </row>
    <row r="10724" spans="23:28" ht="70.5" customHeight="1">
      <c r="W10724" s="829">
        <f t="shared" si="837"/>
        <v>0</v>
      </c>
      <c r="X10724" s="828">
        <f t="shared" si="838"/>
        <v>0</v>
      </c>
      <c r="Y10724" s="1069">
        <f>[5]building!Y10715</f>
        <v>0</v>
      </c>
      <c r="Z10724" s="749">
        <f t="shared" si="839"/>
        <v>0</v>
      </c>
      <c r="AA10724" s="1071"/>
      <c r="AB10724" s="1071"/>
    </row>
    <row r="10725" spans="23:28" ht="70.5" customHeight="1">
      <c r="W10725" s="829">
        <f t="shared" si="837"/>
        <v>0</v>
      </c>
      <c r="X10725" s="828">
        <f t="shared" si="838"/>
        <v>0</v>
      </c>
      <c r="Y10725" s="1069">
        <f>[5]building!Y10716</f>
        <v>0</v>
      </c>
      <c r="Z10725" s="749">
        <f t="shared" si="839"/>
        <v>0</v>
      </c>
      <c r="AA10725" s="1071"/>
      <c r="AB10725" s="1071"/>
    </row>
    <row r="10726" spans="23:28" ht="70.5" customHeight="1">
      <c r="W10726" s="829">
        <f t="shared" si="837"/>
        <v>0</v>
      </c>
      <c r="X10726" s="828">
        <f t="shared" si="838"/>
        <v>0</v>
      </c>
      <c r="Y10726" s="1069">
        <f>[5]building!Y10717</f>
        <v>0</v>
      </c>
      <c r="Z10726" s="749">
        <f t="shared" si="839"/>
        <v>0</v>
      </c>
      <c r="AA10726" s="1071"/>
      <c r="AB10726" s="1071"/>
    </row>
    <row r="10727" spans="23:28" ht="70.5" customHeight="1">
      <c r="W10727" s="829">
        <f t="shared" si="837"/>
        <v>0</v>
      </c>
      <c r="X10727" s="828">
        <f t="shared" si="838"/>
        <v>0</v>
      </c>
      <c r="Y10727" s="1069">
        <f>[5]building!Y10718</f>
        <v>0</v>
      </c>
      <c r="Z10727" s="749">
        <f t="shared" si="839"/>
        <v>0</v>
      </c>
      <c r="AA10727" s="1071"/>
      <c r="AB10727" s="1071"/>
    </row>
    <row r="10728" spans="23:28" ht="70.5" customHeight="1">
      <c r="W10728" s="829">
        <f t="shared" si="837"/>
        <v>0</v>
      </c>
      <c r="X10728" s="828">
        <f t="shared" si="838"/>
        <v>0</v>
      </c>
      <c r="Y10728" s="1069">
        <f>[5]building!Y10719</f>
        <v>0</v>
      </c>
      <c r="Z10728" s="749">
        <f t="shared" si="839"/>
        <v>0</v>
      </c>
      <c r="AA10728" s="1071"/>
      <c r="AB10728" s="1071"/>
    </row>
    <row r="10729" spans="23:28" ht="70.5" customHeight="1">
      <c r="W10729" s="829">
        <f t="shared" si="837"/>
        <v>0</v>
      </c>
      <c r="X10729" s="828">
        <f t="shared" si="838"/>
        <v>0</v>
      </c>
      <c r="Y10729" s="1069">
        <f>[5]building!Y10720</f>
        <v>0</v>
      </c>
      <c r="Z10729" s="749">
        <f t="shared" si="839"/>
        <v>0</v>
      </c>
      <c r="AA10729" s="1071"/>
      <c r="AB10729" s="1071"/>
    </row>
    <row r="10730" spans="23:28" ht="70.5" customHeight="1">
      <c r="W10730" s="829">
        <f t="shared" si="837"/>
        <v>0</v>
      </c>
      <c r="X10730" s="828">
        <f t="shared" si="838"/>
        <v>0</v>
      </c>
      <c r="Y10730" s="1069">
        <f>[5]building!Y10721</f>
        <v>0</v>
      </c>
      <c r="Z10730" s="749">
        <f t="shared" si="839"/>
        <v>0</v>
      </c>
      <c r="AA10730" s="1071"/>
      <c r="AB10730" s="1071"/>
    </row>
    <row r="10731" spans="23:28" ht="70.5" customHeight="1">
      <c r="W10731" s="829">
        <f t="shared" si="837"/>
        <v>0</v>
      </c>
      <c r="X10731" s="828">
        <f t="shared" si="838"/>
        <v>0</v>
      </c>
      <c r="Y10731" s="1069">
        <f>[5]building!Y10722</f>
        <v>0</v>
      </c>
      <c r="Z10731" s="749">
        <f t="shared" si="839"/>
        <v>0</v>
      </c>
      <c r="AA10731" s="1071"/>
      <c r="AB10731" s="1071"/>
    </row>
    <row r="10732" spans="23:28" ht="70.5" customHeight="1">
      <c r="W10732" s="829">
        <f t="shared" si="837"/>
        <v>0</v>
      </c>
      <c r="X10732" s="828">
        <f t="shared" si="838"/>
        <v>0</v>
      </c>
      <c r="Y10732" s="1069">
        <f>[5]building!Y10723</f>
        <v>0</v>
      </c>
      <c r="Z10732" s="749">
        <f t="shared" si="839"/>
        <v>0</v>
      </c>
      <c r="AA10732" s="1071"/>
      <c r="AB10732" s="1071"/>
    </row>
    <row r="10733" spans="23:28" ht="70.5" customHeight="1">
      <c r="W10733" s="829">
        <f t="shared" si="837"/>
        <v>0</v>
      </c>
      <c r="X10733" s="828">
        <f t="shared" si="838"/>
        <v>0</v>
      </c>
      <c r="Y10733" s="1069">
        <f>[5]building!Y10724</f>
        <v>0</v>
      </c>
      <c r="Z10733" s="749">
        <f t="shared" si="839"/>
        <v>0</v>
      </c>
      <c r="AA10733" s="1071"/>
      <c r="AB10733" s="1071"/>
    </row>
    <row r="10734" spans="23:28" ht="70.5" customHeight="1">
      <c r="W10734" s="829">
        <f t="shared" si="837"/>
        <v>0</v>
      </c>
      <c r="X10734" s="828">
        <f t="shared" si="838"/>
        <v>0</v>
      </c>
      <c r="Y10734" s="1069">
        <f>[5]building!Y10725</f>
        <v>0</v>
      </c>
      <c r="Z10734" s="749">
        <f t="shared" si="839"/>
        <v>0</v>
      </c>
      <c r="AA10734" s="1071"/>
      <c r="AB10734" s="1071"/>
    </row>
    <row r="10735" spans="23:28" ht="70.5" customHeight="1">
      <c r="W10735" s="829">
        <f t="shared" si="837"/>
        <v>0</v>
      </c>
      <c r="X10735" s="828">
        <f t="shared" si="838"/>
        <v>0</v>
      </c>
      <c r="Y10735" s="1069">
        <f>[5]building!Y10726</f>
        <v>0</v>
      </c>
      <c r="Z10735" s="749">
        <f t="shared" si="839"/>
        <v>0</v>
      </c>
      <c r="AA10735" s="1071"/>
      <c r="AB10735" s="1071"/>
    </row>
    <row r="10736" spans="23:28" ht="70.5" customHeight="1">
      <c r="W10736" s="829">
        <f t="shared" si="837"/>
        <v>0</v>
      </c>
      <c r="X10736" s="828">
        <f t="shared" si="838"/>
        <v>0</v>
      </c>
      <c r="Y10736" s="1069">
        <f>[5]building!Y10727</f>
        <v>0</v>
      </c>
      <c r="Z10736" s="749">
        <f t="shared" si="839"/>
        <v>0</v>
      </c>
      <c r="AA10736" s="1071"/>
      <c r="AB10736" s="1071"/>
    </row>
    <row r="10737" spans="23:28" ht="70.5" customHeight="1">
      <c r="W10737" s="829">
        <f t="shared" si="837"/>
        <v>0</v>
      </c>
      <c r="X10737" s="828">
        <f t="shared" si="838"/>
        <v>0</v>
      </c>
      <c r="Y10737" s="1069">
        <f>[5]building!Y10728</f>
        <v>0</v>
      </c>
      <c r="Z10737" s="749">
        <f t="shared" si="839"/>
        <v>0</v>
      </c>
      <c r="AA10737" s="1071"/>
      <c r="AB10737" s="1071"/>
    </row>
    <row r="10738" spans="23:28" ht="70.5" customHeight="1">
      <c r="W10738" s="829">
        <f t="shared" si="837"/>
        <v>0</v>
      </c>
      <c r="X10738" s="828">
        <f t="shared" si="838"/>
        <v>0</v>
      </c>
      <c r="Y10738" s="1069">
        <f>[5]building!Y10729</f>
        <v>0</v>
      </c>
      <c r="Z10738" s="749">
        <f t="shared" si="839"/>
        <v>0</v>
      </c>
      <c r="AA10738" s="1071"/>
      <c r="AB10738" s="1071"/>
    </row>
    <row r="10739" spans="23:28" ht="70.5" customHeight="1">
      <c r="W10739" s="829">
        <f t="shared" si="837"/>
        <v>0</v>
      </c>
      <c r="X10739" s="828">
        <f t="shared" si="838"/>
        <v>0</v>
      </c>
      <c r="Y10739" s="1069">
        <f>[5]building!Y10730</f>
        <v>0</v>
      </c>
      <c r="Z10739" s="749">
        <f t="shared" si="839"/>
        <v>0</v>
      </c>
      <c r="AA10739" s="1071"/>
      <c r="AB10739" s="1071"/>
    </row>
    <row r="10740" spans="23:28" ht="70.5" customHeight="1">
      <c r="W10740" s="829">
        <f t="shared" si="837"/>
        <v>0</v>
      </c>
      <c r="X10740" s="828">
        <f t="shared" si="838"/>
        <v>0</v>
      </c>
      <c r="Y10740" s="1069">
        <f>[5]building!Y10731</f>
        <v>0</v>
      </c>
      <c r="Z10740" s="749">
        <f t="shared" si="839"/>
        <v>0</v>
      </c>
      <c r="AA10740" s="1071"/>
      <c r="AB10740" s="1071"/>
    </row>
    <row r="10741" spans="23:28" ht="70.5" customHeight="1">
      <c r="W10741" s="829">
        <f t="shared" si="837"/>
        <v>0</v>
      </c>
      <c r="X10741" s="828">
        <f t="shared" si="838"/>
        <v>0</v>
      </c>
      <c r="Y10741" s="1069">
        <f>[5]building!Y10732</f>
        <v>0</v>
      </c>
      <c r="Z10741" s="749">
        <f t="shared" si="839"/>
        <v>0</v>
      </c>
      <c r="AA10741" s="1071"/>
      <c r="AB10741" s="1071"/>
    </row>
    <row r="10742" spans="23:28" ht="70.5" customHeight="1">
      <c r="W10742" s="829">
        <f t="shared" si="837"/>
        <v>0</v>
      </c>
      <c r="X10742" s="828">
        <f t="shared" si="838"/>
        <v>0</v>
      </c>
      <c r="Y10742" s="1069">
        <f>[5]building!Y10733</f>
        <v>0</v>
      </c>
      <c r="Z10742" s="749">
        <f t="shared" si="839"/>
        <v>0</v>
      </c>
      <c r="AA10742" s="1071"/>
      <c r="AB10742" s="1071"/>
    </row>
    <row r="10743" spans="23:28" ht="70.5" customHeight="1">
      <c r="W10743" s="829">
        <f t="shared" si="837"/>
        <v>0</v>
      </c>
      <c r="X10743" s="828">
        <f t="shared" si="838"/>
        <v>0</v>
      </c>
      <c r="Y10743" s="1069">
        <f>[5]building!Y10734</f>
        <v>0</v>
      </c>
      <c r="Z10743" s="749">
        <f t="shared" si="839"/>
        <v>0</v>
      </c>
      <c r="AA10743" s="1071"/>
      <c r="AB10743" s="1071"/>
    </row>
    <row r="10744" spans="23:28" ht="70.5" customHeight="1">
      <c r="W10744" s="829">
        <f t="shared" si="837"/>
        <v>0</v>
      </c>
      <c r="X10744" s="828">
        <f t="shared" si="838"/>
        <v>0</v>
      </c>
      <c r="Y10744" s="1069">
        <f>[5]building!Y10735</f>
        <v>0</v>
      </c>
      <c r="Z10744" s="749">
        <f t="shared" si="839"/>
        <v>0</v>
      </c>
      <c r="AA10744" s="1071"/>
      <c r="AB10744" s="1071"/>
    </row>
    <row r="10745" spans="23:28" ht="70.5" customHeight="1">
      <c r="W10745" s="829">
        <f t="shared" si="837"/>
        <v>0</v>
      </c>
      <c r="X10745" s="828">
        <f t="shared" si="838"/>
        <v>0</v>
      </c>
      <c r="Y10745" s="1069">
        <f>[5]building!Y10736</f>
        <v>0</v>
      </c>
      <c r="Z10745" s="749">
        <f t="shared" si="839"/>
        <v>0</v>
      </c>
      <c r="AA10745" s="1071"/>
      <c r="AB10745" s="1071"/>
    </row>
    <row r="10746" spans="23:28" ht="70.5" customHeight="1">
      <c r="W10746" s="829">
        <f t="shared" si="837"/>
        <v>0</v>
      </c>
      <c r="X10746" s="828">
        <f t="shared" si="838"/>
        <v>0</v>
      </c>
      <c r="Y10746" s="1069">
        <f>[5]building!Y10737</f>
        <v>0</v>
      </c>
      <c r="Z10746" s="749">
        <f t="shared" si="839"/>
        <v>0</v>
      </c>
      <c r="AA10746" s="1071"/>
      <c r="AB10746" s="1071"/>
    </row>
    <row r="10747" spans="23:28" ht="70.5" customHeight="1">
      <c r="W10747" s="829">
        <f t="shared" si="837"/>
        <v>0</v>
      </c>
      <c r="X10747" s="828">
        <f t="shared" si="838"/>
        <v>0</v>
      </c>
      <c r="Y10747" s="1069">
        <f>[5]building!Y10738</f>
        <v>0</v>
      </c>
      <c r="Z10747" s="749">
        <f t="shared" si="839"/>
        <v>0</v>
      </c>
      <c r="AA10747" s="1071"/>
      <c r="AB10747" s="1071"/>
    </row>
    <row r="10748" spans="23:28" ht="70.5" customHeight="1">
      <c r="W10748" s="829">
        <f t="shared" si="837"/>
        <v>0</v>
      </c>
      <c r="X10748" s="828">
        <f t="shared" si="838"/>
        <v>0</v>
      </c>
      <c r="Y10748" s="1069">
        <f>[5]building!Y10739</f>
        <v>0</v>
      </c>
      <c r="Z10748" s="749">
        <f t="shared" si="839"/>
        <v>0</v>
      </c>
      <c r="AA10748" s="1071"/>
      <c r="AB10748" s="1071"/>
    </row>
    <row r="10749" spans="23:28" ht="70.5" customHeight="1">
      <c r="W10749" s="829">
        <f t="shared" si="837"/>
        <v>0</v>
      </c>
      <c r="X10749" s="828">
        <f t="shared" si="838"/>
        <v>0</v>
      </c>
      <c r="Y10749" s="1069">
        <f>[5]building!Y10740</f>
        <v>0</v>
      </c>
      <c r="Z10749" s="749">
        <f t="shared" si="839"/>
        <v>0</v>
      </c>
      <c r="AA10749" s="1071"/>
      <c r="AB10749" s="1071"/>
    </row>
    <row r="10750" spans="23:28" ht="70.5" customHeight="1">
      <c r="W10750" s="829">
        <f t="shared" si="837"/>
        <v>0</v>
      </c>
      <c r="X10750" s="828">
        <f t="shared" si="838"/>
        <v>0</v>
      </c>
      <c r="Y10750" s="1069">
        <f>[5]building!Y10741</f>
        <v>0</v>
      </c>
      <c r="Z10750" s="749">
        <f t="shared" si="839"/>
        <v>0</v>
      </c>
      <c r="AA10750" s="1071"/>
      <c r="AB10750" s="1071"/>
    </row>
    <row r="10751" spans="23:28" ht="70.5" customHeight="1">
      <c r="W10751" s="829">
        <f t="shared" si="837"/>
        <v>0</v>
      </c>
      <c r="X10751" s="828">
        <f t="shared" si="838"/>
        <v>0</v>
      </c>
      <c r="Y10751" s="1069">
        <f>[5]building!Y10742</f>
        <v>0</v>
      </c>
      <c r="Z10751" s="749">
        <f t="shared" si="839"/>
        <v>0</v>
      </c>
      <c r="AA10751" s="1071"/>
      <c r="AB10751" s="1071"/>
    </row>
    <row r="10752" spans="23:28" ht="70.5" customHeight="1">
      <c r="W10752" s="829">
        <f t="shared" si="837"/>
        <v>0</v>
      </c>
      <c r="X10752" s="828">
        <f t="shared" si="838"/>
        <v>0</v>
      </c>
      <c r="Y10752" s="1069">
        <f>[5]building!Y10743</f>
        <v>0</v>
      </c>
      <c r="Z10752" s="749">
        <f t="shared" si="839"/>
        <v>0</v>
      </c>
      <c r="AA10752" s="1071"/>
      <c r="AB10752" s="1071"/>
    </row>
    <row r="10753" spans="23:28" ht="70.5" customHeight="1">
      <c r="W10753" s="829">
        <f t="shared" si="837"/>
        <v>0</v>
      </c>
      <c r="X10753" s="828">
        <f t="shared" si="838"/>
        <v>0</v>
      </c>
      <c r="Y10753" s="1069">
        <f>[5]building!Y10744</f>
        <v>0</v>
      </c>
      <c r="Z10753" s="749">
        <f t="shared" si="839"/>
        <v>0</v>
      </c>
      <c r="AA10753" s="1071"/>
      <c r="AB10753" s="1071"/>
    </row>
    <row r="10754" spans="23:28" ht="70.5" customHeight="1">
      <c r="W10754" s="829">
        <f t="shared" si="837"/>
        <v>0</v>
      </c>
      <c r="X10754" s="828">
        <f t="shared" si="838"/>
        <v>0</v>
      </c>
      <c r="Y10754" s="1069">
        <f>[5]building!Y10745</f>
        <v>0</v>
      </c>
      <c r="Z10754" s="749">
        <f t="shared" si="839"/>
        <v>0</v>
      </c>
      <c r="AA10754" s="1071"/>
      <c r="AB10754" s="1071"/>
    </row>
    <row r="10755" spans="23:28" ht="70.5" customHeight="1">
      <c r="W10755" s="829">
        <f t="shared" si="837"/>
        <v>0</v>
      </c>
      <c r="X10755" s="828">
        <f t="shared" si="838"/>
        <v>0</v>
      </c>
      <c r="Y10755" s="1069">
        <f>[5]building!Y10746</f>
        <v>0</v>
      </c>
      <c r="Z10755" s="749">
        <f t="shared" si="839"/>
        <v>0</v>
      </c>
      <c r="AA10755" s="1071"/>
      <c r="AB10755" s="1071"/>
    </row>
    <row r="10756" spans="23:28" ht="70.5" customHeight="1">
      <c r="W10756" s="829">
        <f t="shared" si="837"/>
        <v>0</v>
      </c>
      <c r="X10756" s="828">
        <f t="shared" si="838"/>
        <v>0</v>
      </c>
      <c r="Y10756" s="1069">
        <f>[5]building!Y10747</f>
        <v>0</v>
      </c>
      <c r="Z10756" s="749">
        <f t="shared" si="839"/>
        <v>0</v>
      </c>
      <c r="AA10756" s="1071"/>
      <c r="AB10756" s="1071"/>
    </row>
    <row r="10757" spans="23:28" ht="70.5" customHeight="1">
      <c r="W10757" s="829">
        <f t="shared" si="837"/>
        <v>0</v>
      </c>
      <c r="X10757" s="828">
        <f t="shared" si="838"/>
        <v>0</v>
      </c>
      <c r="Y10757" s="1069">
        <f>[5]building!Y10748</f>
        <v>0</v>
      </c>
      <c r="Z10757" s="749">
        <f t="shared" si="839"/>
        <v>0</v>
      </c>
      <c r="AA10757" s="1071"/>
      <c r="AB10757" s="1071"/>
    </row>
    <row r="10758" spans="23:28" ht="70.5" customHeight="1">
      <c r="W10758" s="829">
        <f t="shared" si="837"/>
        <v>0</v>
      </c>
      <c r="X10758" s="828">
        <f t="shared" si="838"/>
        <v>0</v>
      </c>
      <c r="Y10758" s="1069">
        <f>[5]building!Y10749</f>
        <v>0</v>
      </c>
      <c r="Z10758" s="749">
        <f t="shared" si="839"/>
        <v>0</v>
      </c>
      <c r="AA10758" s="1071"/>
      <c r="AB10758" s="1071"/>
    </row>
    <row r="10759" spans="23:28" ht="70.5" customHeight="1">
      <c r="W10759" s="829">
        <f t="shared" si="837"/>
        <v>0</v>
      </c>
      <c r="X10759" s="828">
        <f t="shared" si="838"/>
        <v>0</v>
      </c>
      <c r="Y10759" s="1069">
        <f>[5]building!Y10750</f>
        <v>0</v>
      </c>
      <c r="Z10759" s="749">
        <f t="shared" si="839"/>
        <v>0</v>
      </c>
      <c r="AA10759" s="1071"/>
      <c r="AB10759" s="1071"/>
    </row>
    <row r="10760" spans="23:28" ht="70.5" customHeight="1">
      <c r="W10760" s="829">
        <f t="shared" si="837"/>
        <v>0</v>
      </c>
      <c r="X10760" s="828">
        <f t="shared" si="838"/>
        <v>0</v>
      </c>
      <c r="Y10760" s="1069">
        <f>[5]building!Y10751</f>
        <v>0</v>
      </c>
      <c r="Z10760" s="749">
        <f t="shared" si="839"/>
        <v>0</v>
      </c>
      <c r="AA10760" s="1071"/>
      <c r="AB10760" s="1071"/>
    </row>
    <row r="10761" spans="23:28" ht="70.5" customHeight="1">
      <c r="W10761" s="829">
        <f t="shared" si="837"/>
        <v>0</v>
      </c>
      <c r="X10761" s="828">
        <f t="shared" si="838"/>
        <v>0</v>
      </c>
      <c r="Y10761" s="1069">
        <f>[5]building!Y10752</f>
        <v>0</v>
      </c>
      <c r="Z10761" s="749">
        <f t="shared" si="839"/>
        <v>0</v>
      </c>
      <c r="AA10761" s="1071"/>
      <c r="AB10761" s="1071"/>
    </row>
    <row r="10762" spans="23:28" ht="70.5" customHeight="1">
      <c r="W10762" s="829">
        <f t="shared" si="837"/>
        <v>0</v>
      </c>
      <c r="X10762" s="828">
        <f t="shared" si="838"/>
        <v>0</v>
      </c>
      <c r="Y10762" s="1069">
        <f>[5]building!Y10753</f>
        <v>0</v>
      </c>
      <c r="Z10762" s="749">
        <f t="shared" si="839"/>
        <v>0</v>
      </c>
      <c r="AA10762" s="1071"/>
      <c r="AB10762" s="1071"/>
    </row>
    <row r="10763" spans="23:28" ht="70.5" customHeight="1">
      <c r="W10763" s="829">
        <f t="shared" si="837"/>
        <v>0</v>
      </c>
      <c r="X10763" s="828">
        <f t="shared" si="838"/>
        <v>0</v>
      </c>
      <c r="Y10763" s="1069">
        <f>[5]building!Y10754</f>
        <v>0</v>
      </c>
      <c r="Z10763" s="749">
        <f t="shared" si="839"/>
        <v>0</v>
      </c>
      <c r="AA10763" s="1071"/>
      <c r="AB10763" s="1071"/>
    </row>
    <row r="10764" spans="23:28" ht="70.5" customHeight="1">
      <c r="W10764" s="829">
        <f t="shared" si="837"/>
        <v>0</v>
      </c>
      <c r="X10764" s="828">
        <f t="shared" si="838"/>
        <v>0</v>
      </c>
      <c r="Y10764" s="1069">
        <f>[5]building!Y10755</f>
        <v>0</v>
      </c>
      <c r="Z10764" s="749">
        <f t="shared" si="839"/>
        <v>0</v>
      </c>
      <c r="AA10764" s="1071"/>
      <c r="AB10764" s="1071"/>
    </row>
    <row r="10765" spans="23:28" ht="70.5" customHeight="1">
      <c r="W10765" s="829">
        <f t="shared" si="837"/>
        <v>0</v>
      </c>
      <c r="X10765" s="828">
        <f t="shared" si="838"/>
        <v>0</v>
      </c>
      <c r="Y10765" s="1069">
        <f>[5]building!Y10756</f>
        <v>0</v>
      </c>
      <c r="Z10765" s="749">
        <f t="shared" si="839"/>
        <v>0</v>
      </c>
      <c r="AA10765" s="1071"/>
      <c r="AB10765" s="1071"/>
    </row>
    <row r="10766" spans="23:28" ht="70.5" customHeight="1">
      <c r="W10766" s="829">
        <f t="shared" si="837"/>
        <v>0</v>
      </c>
      <c r="X10766" s="828">
        <f t="shared" si="838"/>
        <v>0</v>
      </c>
      <c r="Y10766" s="1069">
        <f>[5]building!Y10757</f>
        <v>0</v>
      </c>
      <c r="Z10766" s="749">
        <f t="shared" si="839"/>
        <v>0</v>
      </c>
      <c r="AA10766" s="1071"/>
      <c r="AB10766" s="1071"/>
    </row>
    <row r="10767" spans="23:28" ht="70.5" customHeight="1">
      <c r="W10767" s="829">
        <f t="shared" si="837"/>
        <v>0</v>
      </c>
      <c r="X10767" s="828">
        <f t="shared" si="838"/>
        <v>0</v>
      </c>
      <c r="Y10767" s="1069">
        <f>[5]building!Y10758</f>
        <v>0</v>
      </c>
      <c r="Z10767" s="749">
        <f t="shared" si="839"/>
        <v>0</v>
      </c>
      <c r="AA10767" s="1071"/>
      <c r="AB10767" s="1071"/>
    </row>
    <row r="10768" spans="23:28" ht="70.5" customHeight="1">
      <c r="W10768" s="829">
        <f t="shared" si="837"/>
        <v>0</v>
      </c>
      <c r="X10768" s="828">
        <f t="shared" si="838"/>
        <v>0</v>
      </c>
      <c r="Y10768" s="1069">
        <f>[5]building!Y10759</f>
        <v>0</v>
      </c>
      <c r="Z10768" s="749">
        <f t="shared" si="839"/>
        <v>0</v>
      </c>
      <c r="AA10768" s="1071"/>
      <c r="AB10768" s="1071"/>
    </row>
    <row r="10769" spans="23:28" ht="70.5" customHeight="1">
      <c r="W10769" s="829">
        <f t="shared" si="837"/>
        <v>0</v>
      </c>
      <c r="X10769" s="828">
        <f t="shared" si="838"/>
        <v>0</v>
      </c>
      <c r="Y10769" s="1069">
        <f>[5]building!Y10760</f>
        <v>0</v>
      </c>
      <c r="Z10769" s="749">
        <f t="shared" si="839"/>
        <v>0</v>
      </c>
      <c r="AA10769" s="1071"/>
      <c r="AB10769" s="1071"/>
    </row>
    <row r="10770" spans="23:28" ht="70.5" customHeight="1">
      <c r="W10770" s="829">
        <f t="shared" si="837"/>
        <v>0</v>
      </c>
      <c r="X10770" s="828">
        <f t="shared" si="838"/>
        <v>0</v>
      </c>
      <c r="Y10770" s="1069">
        <f>[5]building!Y10761</f>
        <v>0</v>
      </c>
      <c r="Z10770" s="749">
        <f t="shared" si="839"/>
        <v>0</v>
      </c>
      <c r="AA10770" s="1071"/>
      <c r="AB10770" s="1071"/>
    </row>
    <row r="10771" spans="23:28" ht="70.5" customHeight="1">
      <c r="W10771" s="829">
        <f t="shared" si="837"/>
        <v>0</v>
      </c>
      <c r="X10771" s="828">
        <f t="shared" si="838"/>
        <v>0</v>
      </c>
      <c r="Y10771" s="1069">
        <f>[5]building!Y10762</f>
        <v>0</v>
      </c>
      <c r="Z10771" s="749">
        <f t="shared" si="839"/>
        <v>0</v>
      </c>
      <c r="AA10771" s="1071"/>
      <c r="AB10771" s="1071"/>
    </row>
    <row r="10772" spans="23:28" ht="70.5" customHeight="1">
      <c r="W10772" s="829">
        <f t="shared" si="837"/>
        <v>0</v>
      </c>
      <c r="X10772" s="828">
        <f t="shared" si="838"/>
        <v>0</v>
      </c>
      <c r="Y10772" s="1069">
        <f>[5]building!Y10763</f>
        <v>0</v>
      </c>
      <c r="Z10772" s="749">
        <f t="shared" si="839"/>
        <v>0</v>
      </c>
      <c r="AA10772" s="1071"/>
      <c r="AB10772" s="1071"/>
    </row>
    <row r="10773" spans="23:28" ht="70.5" customHeight="1">
      <c r="W10773" s="829">
        <f t="shared" si="837"/>
        <v>0</v>
      </c>
      <c r="X10773" s="828">
        <f t="shared" si="838"/>
        <v>0</v>
      </c>
      <c r="Y10773" s="1069">
        <f>[5]building!Y10764</f>
        <v>0</v>
      </c>
      <c r="Z10773" s="749">
        <f t="shared" si="839"/>
        <v>0</v>
      </c>
      <c r="AA10773" s="1071"/>
      <c r="AB10773" s="1071"/>
    </row>
    <row r="10774" spans="23:28" ht="70.5" customHeight="1">
      <c r="W10774" s="829">
        <f t="shared" si="837"/>
        <v>0</v>
      </c>
      <c r="X10774" s="828">
        <f t="shared" si="838"/>
        <v>0</v>
      </c>
      <c r="Y10774" s="1069">
        <f>[5]building!Y10765</f>
        <v>0</v>
      </c>
      <c r="Z10774" s="749">
        <f t="shared" si="839"/>
        <v>0</v>
      </c>
      <c r="AA10774" s="1071"/>
      <c r="AB10774" s="1071"/>
    </row>
    <row r="10775" spans="23:28" ht="70.5" customHeight="1">
      <c r="W10775" s="829">
        <f t="shared" si="837"/>
        <v>0</v>
      </c>
      <c r="X10775" s="828">
        <f t="shared" si="838"/>
        <v>0</v>
      </c>
      <c r="Y10775" s="1069">
        <f>[5]building!Y10766</f>
        <v>0</v>
      </c>
      <c r="Z10775" s="749">
        <f t="shared" si="839"/>
        <v>0</v>
      </c>
      <c r="AA10775" s="1071"/>
      <c r="AB10775" s="1071"/>
    </row>
    <row r="10776" spans="23:28" ht="70.5" customHeight="1">
      <c r="W10776" s="829">
        <f t="shared" si="837"/>
        <v>0</v>
      </c>
      <c r="X10776" s="828">
        <f t="shared" si="838"/>
        <v>0</v>
      </c>
      <c r="Y10776" s="1069">
        <f>[5]building!Y10767</f>
        <v>0</v>
      </c>
      <c r="Z10776" s="749">
        <f t="shared" si="839"/>
        <v>0</v>
      </c>
      <c r="AA10776" s="1071"/>
      <c r="AB10776" s="1071"/>
    </row>
    <row r="10777" spans="23:28" ht="70.5" customHeight="1">
      <c r="W10777" s="829">
        <f t="shared" si="837"/>
        <v>0</v>
      </c>
      <c r="X10777" s="828">
        <f t="shared" si="838"/>
        <v>0</v>
      </c>
      <c r="Y10777" s="1069">
        <f>[5]building!Y10768</f>
        <v>0</v>
      </c>
      <c r="Z10777" s="749">
        <f t="shared" si="839"/>
        <v>0</v>
      </c>
      <c r="AA10777" s="1071"/>
      <c r="AB10777" s="1071"/>
    </row>
    <row r="10778" spans="23:28" ht="70.5" customHeight="1">
      <c r="W10778" s="829">
        <f t="shared" si="837"/>
        <v>0</v>
      </c>
      <c r="X10778" s="828">
        <f t="shared" si="838"/>
        <v>0</v>
      </c>
      <c r="Y10778" s="1069">
        <f>[5]building!Y10769</f>
        <v>0</v>
      </c>
      <c r="Z10778" s="749">
        <f t="shared" si="839"/>
        <v>0</v>
      </c>
      <c r="AA10778" s="1071"/>
      <c r="AB10778" s="1071"/>
    </row>
    <row r="10779" spans="23:28" ht="70.5" customHeight="1">
      <c r="W10779" s="829">
        <f t="shared" si="837"/>
        <v>0</v>
      </c>
      <c r="X10779" s="828">
        <f t="shared" si="838"/>
        <v>0</v>
      </c>
      <c r="Y10779" s="1069">
        <f>[5]building!Y10770</f>
        <v>0</v>
      </c>
      <c r="Z10779" s="749">
        <f t="shared" si="839"/>
        <v>0</v>
      </c>
      <c r="AA10779" s="1071"/>
      <c r="AB10779" s="1071"/>
    </row>
    <row r="10780" spans="23:28" ht="70.5" customHeight="1">
      <c r="W10780" s="829">
        <f t="shared" si="837"/>
        <v>0</v>
      </c>
      <c r="X10780" s="828">
        <f t="shared" si="838"/>
        <v>0</v>
      </c>
      <c r="Y10780" s="1069">
        <f>[5]building!Y10771</f>
        <v>0</v>
      </c>
      <c r="Z10780" s="749">
        <f t="shared" si="839"/>
        <v>0</v>
      </c>
      <c r="AA10780" s="1071"/>
      <c r="AB10780" s="1071"/>
    </row>
    <row r="10781" spans="23:28" ht="70.5" customHeight="1">
      <c r="W10781" s="829">
        <f t="shared" si="837"/>
        <v>0</v>
      </c>
      <c r="X10781" s="828">
        <f t="shared" si="838"/>
        <v>0</v>
      </c>
      <c r="Y10781" s="1069">
        <f>[5]building!Y10772</f>
        <v>0</v>
      </c>
      <c r="Z10781" s="749">
        <f t="shared" si="839"/>
        <v>0</v>
      </c>
      <c r="AA10781" s="1071"/>
      <c r="AB10781" s="1071"/>
    </row>
    <row r="10782" spans="23:28" ht="70.5" customHeight="1">
      <c r="W10782" s="829">
        <f t="shared" ref="W10782:W10845" si="840">G10782+I10782+K10782+M10782+O10782+Q10782+S10782+U10782</f>
        <v>0</v>
      </c>
      <c r="X10782" s="828">
        <f t="shared" ref="X10782:X10845" si="841">W10782*C10782</f>
        <v>0</v>
      </c>
      <c r="Y10782" s="1069">
        <f>[5]building!Y10773</f>
        <v>0</v>
      </c>
      <c r="Z10782" s="749">
        <f t="shared" ref="Z10782:Z10845" si="842">Y10782*C10782</f>
        <v>0</v>
      </c>
      <c r="AA10782" s="1071"/>
      <c r="AB10782" s="1071"/>
    </row>
    <row r="10783" spans="23:28" ht="70.5" customHeight="1">
      <c r="W10783" s="829">
        <f t="shared" si="840"/>
        <v>0</v>
      </c>
      <c r="X10783" s="828">
        <f t="shared" si="841"/>
        <v>0</v>
      </c>
      <c r="Y10783" s="1069">
        <f>[5]building!Y10774</f>
        <v>0</v>
      </c>
      <c r="Z10783" s="749">
        <f t="shared" si="842"/>
        <v>0</v>
      </c>
      <c r="AA10783" s="1071"/>
      <c r="AB10783" s="1071"/>
    </row>
    <row r="10784" spans="23:28" ht="70.5" customHeight="1">
      <c r="W10784" s="829">
        <f t="shared" si="840"/>
        <v>0</v>
      </c>
      <c r="X10784" s="828">
        <f t="shared" si="841"/>
        <v>0</v>
      </c>
      <c r="Y10784" s="1069">
        <f>[5]building!Y10775</f>
        <v>0</v>
      </c>
      <c r="Z10784" s="749">
        <f t="shared" si="842"/>
        <v>0</v>
      </c>
      <c r="AA10784" s="1071"/>
      <c r="AB10784" s="1071"/>
    </row>
    <row r="10785" spans="23:28" ht="70.5" customHeight="1">
      <c r="W10785" s="829">
        <f t="shared" si="840"/>
        <v>0</v>
      </c>
      <c r="X10785" s="828">
        <f t="shared" si="841"/>
        <v>0</v>
      </c>
      <c r="Y10785" s="1069">
        <f>[5]building!Y10776</f>
        <v>0</v>
      </c>
      <c r="Z10785" s="749">
        <f t="shared" si="842"/>
        <v>0</v>
      </c>
      <c r="AA10785" s="1071"/>
      <c r="AB10785" s="1071"/>
    </row>
    <row r="10786" spans="23:28" ht="70.5" customHeight="1">
      <c r="W10786" s="829">
        <f t="shared" si="840"/>
        <v>0</v>
      </c>
      <c r="X10786" s="828">
        <f t="shared" si="841"/>
        <v>0</v>
      </c>
      <c r="Y10786" s="1069">
        <f>[5]building!Y10777</f>
        <v>0</v>
      </c>
      <c r="Z10786" s="749">
        <f t="shared" si="842"/>
        <v>0</v>
      </c>
      <c r="AA10786" s="1071"/>
      <c r="AB10786" s="1071"/>
    </row>
    <row r="10787" spans="23:28" ht="70.5" customHeight="1">
      <c r="W10787" s="829">
        <f t="shared" si="840"/>
        <v>0</v>
      </c>
      <c r="X10787" s="828">
        <f t="shared" si="841"/>
        <v>0</v>
      </c>
      <c r="Y10787" s="1069">
        <f>[5]building!Y10778</f>
        <v>0</v>
      </c>
      <c r="Z10787" s="749">
        <f t="shared" si="842"/>
        <v>0</v>
      </c>
      <c r="AA10787" s="1071"/>
      <c r="AB10787" s="1071"/>
    </row>
    <row r="10788" spans="23:28" ht="70.5" customHeight="1">
      <c r="W10788" s="829">
        <f t="shared" si="840"/>
        <v>0</v>
      </c>
      <c r="X10788" s="828">
        <f t="shared" si="841"/>
        <v>0</v>
      </c>
      <c r="Y10788" s="1069">
        <f>[5]building!Y10779</f>
        <v>0</v>
      </c>
      <c r="Z10788" s="749">
        <f t="shared" si="842"/>
        <v>0</v>
      </c>
      <c r="AA10788" s="1071"/>
      <c r="AB10788" s="1071"/>
    </row>
    <row r="10789" spans="23:28" ht="70.5" customHeight="1">
      <c r="W10789" s="829">
        <f t="shared" si="840"/>
        <v>0</v>
      </c>
      <c r="X10789" s="828">
        <f t="shared" si="841"/>
        <v>0</v>
      </c>
      <c r="Y10789" s="1069">
        <f>[5]building!Y10780</f>
        <v>0</v>
      </c>
      <c r="Z10789" s="749">
        <f t="shared" si="842"/>
        <v>0</v>
      </c>
      <c r="AA10789" s="1071"/>
      <c r="AB10789" s="1071"/>
    </row>
    <row r="10790" spans="23:28" ht="70.5" customHeight="1">
      <c r="W10790" s="829">
        <f t="shared" si="840"/>
        <v>0</v>
      </c>
      <c r="X10790" s="828">
        <f t="shared" si="841"/>
        <v>0</v>
      </c>
      <c r="Y10790" s="1069">
        <f>[5]building!Y10781</f>
        <v>0</v>
      </c>
      <c r="Z10790" s="749">
        <f t="shared" si="842"/>
        <v>0</v>
      </c>
      <c r="AA10790" s="1071"/>
      <c r="AB10790" s="1071"/>
    </row>
    <row r="10791" spans="23:28" ht="70.5" customHeight="1">
      <c r="W10791" s="829">
        <f t="shared" si="840"/>
        <v>0</v>
      </c>
      <c r="X10791" s="828">
        <f t="shared" si="841"/>
        <v>0</v>
      </c>
      <c r="Y10791" s="1069">
        <f>[5]building!Y10782</f>
        <v>0</v>
      </c>
      <c r="Z10791" s="749">
        <f t="shared" si="842"/>
        <v>0</v>
      </c>
      <c r="AA10791" s="1071"/>
      <c r="AB10791" s="1071"/>
    </row>
    <row r="10792" spans="23:28" ht="70.5" customHeight="1">
      <c r="W10792" s="829">
        <f t="shared" si="840"/>
        <v>0</v>
      </c>
      <c r="X10792" s="828">
        <f t="shared" si="841"/>
        <v>0</v>
      </c>
      <c r="Y10792" s="1069">
        <f>[5]building!Y10783</f>
        <v>0</v>
      </c>
      <c r="Z10792" s="749">
        <f t="shared" si="842"/>
        <v>0</v>
      </c>
      <c r="AA10792" s="1071"/>
      <c r="AB10792" s="1071"/>
    </row>
    <row r="10793" spans="23:28" ht="70.5" customHeight="1">
      <c r="W10793" s="829">
        <f t="shared" si="840"/>
        <v>0</v>
      </c>
      <c r="X10793" s="828">
        <f t="shared" si="841"/>
        <v>0</v>
      </c>
      <c r="Y10793" s="1069">
        <f>[5]building!Y10784</f>
        <v>0</v>
      </c>
      <c r="Z10793" s="749">
        <f t="shared" si="842"/>
        <v>0</v>
      </c>
      <c r="AA10793" s="1071"/>
      <c r="AB10793" s="1071"/>
    </row>
    <row r="10794" spans="23:28" ht="70.5" customHeight="1">
      <c r="W10794" s="829">
        <f t="shared" si="840"/>
        <v>0</v>
      </c>
      <c r="X10794" s="828">
        <f t="shared" si="841"/>
        <v>0</v>
      </c>
      <c r="Y10794" s="1069">
        <f>[5]building!Y10785</f>
        <v>0</v>
      </c>
      <c r="Z10794" s="749">
        <f t="shared" si="842"/>
        <v>0</v>
      </c>
      <c r="AA10794" s="1071"/>
      <c r="AB10794" s="1071"/>
    </row>
    <row r="10795" spans="23:28" ht="70.5" customHeight="1">
      <c r="W10795" s="829">
        <f t="shared" si="840"/>
        <v>0</v>
      </c>
      <c r="X10795" s="828">
        <f t="shared" si="841"/>
        <v>0</v>
      </c>
      <c r="Y10795" s="1069">
        <f>[5]building!Y10786</f>
        <v>0</v>
      </c>
      <c r="Z10795" s="749">
        <f t="shared" si="842"/>
        <v>0</v>
      </c>
      <c r="AA10795" s="1071"/>
      <c r="AB10795" s="1071"/>
    </row>
    <row r="10796" spans="23:28" ht="70.5" customHeight="1">
      <c r="W10796" s="829">
        <f t="shared" si="840"/>
        <v>0</v>
      </c>
      <c r="X10796" s="828">
        <f t="shared" si="841"/>
        <v>0</v>
      </c>
      <c r="Y10796" s="1069">
        <f>[5]building!Y10787</f>
        <v>0</v>
      </c>
      <c r="Z10796" s="749">
        <f t="shared" si="842"/>
        <v>0</v>
      </c>
      <c r="AA10796" s="1071"/>
      <c r="AB10796" s="1071"/>
    </row>
    <row r="10797" spans="23:28" ht="70.5" customHeight="1">
      <c r="W10797" s="829">
        <f t="shared" si="840"/>
        <v>0</v>
      </c>
      <c r="X10797" s="828">
        <f t="shared" si="841"/>
        <v>0</v>
      </c>
      <c r="Y10797" s="1069">
        <f>[5]building!Y10788</f>
        <v>0</v>
      </c>
      <c r="Z10797" s="749">
        <f t="shared" si="842"/>
        <v>0</v>
      </c>
      <c r="AA10797" s="1071"/>
      <c r="AB10797" s="1071"/>
    </row>
    <row r="10798" spans="23:28" ht="70.5" customHeight="1">
      <c r="W10798" s="829">
        <f t="shared" si="840"/>
        <v>0</v>
      </c>
      <c r="X10798" s="828">
        <f t="shared" si="841"/>
        <v>0</v>
      </c>
      <c r="Y10798" s="1069">
        <f>[5]building!Y10789</f>
        <v>0</v>
      </c>
      <c r="Z10798" s="749">
        <f t="shared" si="842"/>
        <v>0</v>
      </c>
      <c r="AA10798" s="1071"/>
      <c r="AB10798" s="1071"/>
    </row>
    <row r="10799" spans="23:28" ht="70.5" customHeight="1">
      <c r="W10799" s="829">
        <f t="shared" si="840"/>
        <v>0</v>
      </c>
      <c r="X10799" s="828">
        <f t="shared" si="841"/>
        <v>0</v>
      </c>
      <c r="Y10799" s="1069">
        <f>[5]building!Y10790</f>
        <v>0</v>
      </c>
      <c r="Z10799" s="749">
        <f t="shared" si="842"/>
        <v>0</v>
      </c>
      <c r="AA10799" s="1071"/>
      <c r="AB10799" s="1071"/>
    </row>
    <row r="10800" spans="23:28" ht="70.5" customHeight="1">
      <c r="W10800" s="829">
        <f t="shared" si="840"/>
        <v>0</v>
      </c>
      <c r="X10800" s="828">
        <f t="shared" si="841"/>
        <v>0</v>
      </c>
      <c r="Y10800" s="1069">
        <f>[5]building!Y10791</f>
        <v>0</v>
      </c>
      <c r="Z10800" s="749">
        <f t="shared" si="842"/>
        <v>0</v>
      </c>
      <c r="AA10800" s="1071"/>
      <c r="AB10800" s="1071"/>
    </row>
    <row r="10801" spans="23:28" ht="70.5" customHeight="1">
      <c r="W10801" s="829">
        <f t="shared" si="840"/>
        <v>0</v>
      </c>
      <c r="X10801" s="828">
        <f t="shared" si="841"/>
        <v>0</v>
      </c>
      <c r="Y10801" s="1069">
        <f>[5]building!Y10792</f>
        <v>0</v>
      </c>
      <c r="Z10801" s="749">
        <f t="shared" si="842"/>
        <v>0</v>
      </c>
      <c r="AA10801" s="1071"/>
      <c r="AB10801" s="1071"/>
    </row>
    <row r="10802" spans="23:28" ht="70.5" customHeight="1">
      <c r="W10802" s="829">
        <f t="shared" si="840"/>
        <v>0</v>
      </c>
      <c r="X10802" s="828">
        <f t="shared" si="841"/>
        <v>0</v>
      </c>
      <c r="Y10802" s="1069">
        <f>[5]building!Y10793</f>
        <v>0</v>
      </c>
      <c r="Z10802" s="749">
        <f t="shared" si="842"/>
        <v>0</v>
      </c>
      <c r="AA10802" s="1071"/>
      <c r="AB10802" s="1071"/>
    </row>
    <row r="10803" spans="23:28" ht="70.5" customHeight="1">
      <c r="W10803" s="829">
        <f t="shared" si="840"/>
        <v>0</v>
      </c>
      <c r="X10803" s="828">
        <f t="shared" si="841"/>
        <v>0</v>
      </c>
      <c r="Y10803" s="1069">
        <f>[5]building!Y10794</f>
        <v>0</v>
      </c>
      <c r="Z10803" s="749">
        <f t="shared" si="842"/>
        <v>0</v>
      </c>
      <c r="AA10803" s="1071"/>
      <c r="AB10803" s="1071"/>
    </row>
    <row r="10804" spans="23:28" ht="70.5" customHeight="1">
      <c r="W10804" s="829">
        <f t="shared" si="840"/>
        <v>0</v>
      </c>
      <c r="X10804" s="828">
        <f t="shared" si="841"/>
        <v>0</v>
      </c>
      <c r="Y10804" s="1069">
        <f>[5]building!Y10795</f>
        <v>0</v>
      </c>
      <c r="Z10804" s="749">
        <f t="shared" si="842"/>
        <v>0</v>
      </c>
      <c r="AA10804" s="1071"/>
      <c r="AB10804" s="1071"/>
    </row>
    <row r="10805" spans="23:28" ht="70.5" customHeight="1">
      <c r="W10805" s="829">
        <f t="shared" si="840"/>
        <v>0</v>
      </c>
      <c r="X10805" s="828">
        <f t="shared" si="841"/>
        <v>0</v>
      </c>
      <c r="Y10805" s="1069">
        <f>[5]building!Y10796</f>
        <v>0</v>
      </c>
      <c r="Z10805" s="749">
        <f t="shared" si="842"/>
        <v>0</v>
      </c>
      <c r="AA10805" s="1071"/>
      <c r="AB10805" s="1071"/>
    </row>
    <row r="10806" spans="23:28" ht="70.5" customHeight="1">
      <c r="W10806" s="829">
        <f t="shared" si="840"/>
        <v>0</v>
      </c>
      <c r="X10806" s="828">
        <f t="shared" si="841"/>
        <v>0</v>
      </c>
      <c r="Y10806" s="1069">
        <f>[5]building!Y10797</f>
        <v>0</v>
      </c>
      <c r="Z10806" s="749">
        <f t="shared" si="842"/>
        <v>0</v>
      </c>
      <c r="AA10806" s="1071"/>
      <c r="AB10806" s="1071"/>
    </row>
    <row r="10807" spans="23:28" ht="70.5" customHeight="1">
      <c r="W10807" s="829">
        <f t="shared" si="840"/>
        <v>0</v>
      </c>
      <c r="X10807" s="828">
        <f t="shared" si="841"/>
        <v>0</v>
      </c>
      <c r="Y10807" s="1069">
        <f>[5]building!Y10798</f>
        <v>0</v>
      </c>
      <c r="Z10807" s="749">
        <f t="shared" si="842"/>
        <v>0</v>
      </c>
      <c r="AA10807" s="1071"/>
      <c r="AB10807" s="1071"/>
    </row>
    <row r="10808" spans="23:28" ht="70.5" customHeight="1">
      <c r="W10808" s="829">
        <f t="shared" si="840"/>
        <v>0</v>
      </c>
      <c r="X10808" s="828">
        <f t="shared" si="841"/>
        <v>0</v>
      </c>
      <c r="Y10808" s="1069">
        <f>[5]building!Y10799</f>
        <v>0</v>
      </c>
      <c r="Z10808" s="749">
        <f t="shared" si="842"/>
        <v>0</v>
      </c>
      <c r="AA10808" s="1071"/>
      <c r="AB10808" s="1071"/>
    </row>
    <row r="10809" spans="23:28" ht="70.5" customHeight="1">
      <c r="W10809" s="829">
        <f t="shared" si="840"/>
        <v>0</v>
      </c>
      <c r="X10809" s="828">
        <f t="shared" si="841"/>
        <v>0</v>
      </c>
      <c r="Y10809" s="1069">
        <f>[5]building!Y10800</f>
        <v>0</v>
      </c>
      <c r="Z10809" s="749">
        <f t="shared" si="842"/>
        <v>0</v>
      </c>
      <c r="AA10809" s="1071"/>
      <c r="AB10809" s="1071"/>
    </row>
    <row r="10810" spans="23:28" ht="70.5" customHeight="1">
      <c r="W10810" s="829">
        <f t="shared" si="840"/>
        <v>0</v>
      </c>
      <c r="X10810" s="828">
        <f t="shared" si="841"/>
        <v>0</v>
      </c>
      <c r="Y10810" s="1069">
        <f>[5]building!Y10801</f>
        <v>0</v>
      </c>
      <c r="Z10810" s="749">
        <f t="shared" si="842"/>
        <v>0</v>
      </c>
      <c r="AA10810" s="1071"/>
      <c r="AB10810" s="1071"/>
    </row>
    <row r="10811" spans="23:28" ht="70.5" customHeight="1">
      <c r="W10811" s="829">
        <f t="shared" si="840"/>
        <v>0</v>
      </c>
      <c r="X10811" s="828">
        <f t="shared" si="841"/>
        <v>0</v>
      </c>
      <c r="Y10811" s="1069">
        <f>[5]building!Y10802</f>
        <v>0</v>
      </c>
      <c r="Z10811" s="749">
        <f t="shared" si="842"/>
        <v>0</v>
      </c>
      <c r="AA10811" s="1071"/>
      <c r="AB10811" s="1071"/>
    </row>
    <row r="10812" spans="23:28" ht="70.5" customHeight="1">
      <c r="W10812" s="829">
        <f t="shared" si="840"/>
        <v>0</v>
      </c>
      <c r="X10812" s="828">
        <f t="shared" si="841"/>
        <v>0</v>
      </c>
      <c r="Y10812" s="1069">
        <f>[5]building!Y10803</f>
        <v>0</v>
      </c>
      <c r="Z10812" s="749">
        <f t="shared" si="842"/>
        <v>0</v>
      </c>
      <c r="AA10812" s="1071"/>
      <c r="AB10812" s="1071"/>
    </row>
    <row r="10813" spans="23:28" ht="70.5" customHeight="1">
      <c r="W10813" s="829">
        <f t="shared" si="840"/>
        <v>0</v>
      </c>
      <c r="X10813" s="828">
        <f t="shared" si="841"/>
        <v>0</v>
      </c>
      <c r="Y10813" s="1069">
        <f>[5]building!Y10804</f>
        <v>0</v>
      </c>
      <c r="Z10813" s="749">
        <f t="shared" si="842"/>
        <v>0</v>
      </c>
      <c r="AA10813" s="1071"/>
      <c r="AB10813" s="1071"/>
    </row>
    <row r="10814" spans="23:28" ht="70.5" customHeight="1">
      <c r="W10814" s="829">
        <f t="shared" si="840"/>
        <v>0</v>
      </c>
      <c r="X10814" s="828">
        <f t="shared" si="841"/>
        <v>0</v>
      </c>
      <c r="Y10814" s="1069">
        <f>[5]building!Y10805</f>
        <v>0</v>
      </c>
      <c r="Z10814" s="749">
        <f t="shared" si="842"/>
        <v>0</v>
      </c>
      <c r="AA10814" s="1071"/>
      <c r="AB10814" s="1071"/>
    </row>
    <row r="10815" spans="23:28" ht="70.5" customHeight="1">
      <c r="W10815" s="829">
        <f t="shared" si="840"/>
        <v>0</v>
      </c>
      <c r="X10815" s="828">
        <f t="shared" si="841"/>
        <v>0</v>
      </c>
      <c r="Y10815" s="1069">
        <f>[5]building!Y10806</f>
        <v>0</v>
      </c>
      <c r="Z10815" s="749">
        <f t="shared" si="842"/>
        <v>0</v>
      </c>
      <c r="AA10815" s="1071"/>
      <c r="AB10815" s="1071"/>
    </row>
    <row r="10816" spans="23:28" ht="70.5" customHeight="1">
      <c r="W10816" s="829">
        <f t="shared" si="840"/>
        <v>0</v>
      </c>
      <c r="X10816" s="828">
        <f t="shared" si="841"/>
        <v>0</v>
      </c>
      <c r="Y10816" s="1069">
        <f>[5]building!Y10807</f>
        <v>0</v>
      </c>
      <c r="Z10816" s="749">
        <f t="shared" si="842"/>
        <v>0</v>
      </c>
      <c r="AA10816" s="1071"/>
      <c r="AB10816" s="1071"/>
    </row>
    <row r="10817" spans="23:28" ht="70.5" customHeight="1">
      <c r="W10817" s="829">
        <f t="shared" si="840"/>
        <v>0</v>
      </c>
      <c r="X10817" s="828">
        <f t="shared" si="841"/>
        <v>0</v>
      </c>
      <c r="Y10817" s="1069">
        <f>[5]building!Y10808</f>
        <v>0</v>
      </c>
      <c r="Z10817" s="749">
        <f t="shared" si="842"/>
        <v>0</v>
      </c>
      <c r="AA10817" s="1071"/>
      <c r="AB10817" s="1071"/>
    </row>
    <row r="10818" spans="23:28" ht="70.5" customHeight="1">
      <c r="W10818" s="829">
        <f t="shared" si="840"/>
        <v>0</v>
      </c>
      <c r="X10818" s="828">
        <f t="shared" si="841"/>
        <v>0</v>
      </c>
      <c r="Y10818" s="1069">
        <f>[5]building!Y10809</f>
        <v>0</v>
      </c>
      <c r="Z10818" s="749">
        <f t="shared" si="842"/>
        <v>0</v>
      </c>
      <c r="AA10818" s="1071"/>
      <c r="AB10818" s="1071"/>
    </row>
    <row r="10819" spans="23:28" ht="70.5" customHeight="1">
      <c r="W10819" s="829">
        <f t="shared" si="840"/>
        <v>0</v>
      </c>
      <c r="X10819" s="828">
        <f t="shared" si="841"/>
        <v>0</v>
      </c>
      <c r="Y10819" s="1069">
        <f>[5]building!Y10810</f>
        <v>0</v>
      </c>
      <c r="Z10819" s="749">
        <f t="shared" si="842"/>
        <v>0</v>
      </c>
      <c r="AA10819" s="1071"/>
      <c r="AB10819" s="1071"/>
    </row>
    <row r="10820" spans="23:28" ht="70.5" customHeight="1">
      <c r="W10820" s="829">
        <f t="shared" si="840"/>
        <v>0</v>
      </c>
      <c r="X10820" s="828">
        <f t="shared" si="841"/>
        <v>0</v>
      </c>
      <c r="Y10820" s="1069">
        <f>[5]building!Y10811</f>
        <v>0</v>
      </c>
      <c r="Z10820" s="749">
        <f t="shared" si="842"/>
        <v>0</v>
      </c>
      <c r="AA10820" s="1071"/>
      <c r="AB10820" s="1071"/>
    </row>
    <row r="10821" spans="23:28" ht="70.5" customHeight="1">
      <c r="W10821" s="829">
        <f t="shared" si="840"/>
        <v>0</v>
      </c>
      <c r="X10821" s="828">
        <f t="shared" si="841"/>
        <v>0</v>
      </c>
      <c r="Y10821" s="1069">
        <f>[5]building!Y10812</f>
        <v>0</v>
      </c>
      <c r="Z10821" s="749">
        <f t="shared" si="842"/>
        <v>0</v>
      </c>
      <c r="AA10821" s="1071"/>
      <c r="AB10821" s="1071"/>
    </row>
    <row r="10822" spans="23:28" ht="70.5" customHeight="1">
      <c r="W10822" s="829">
        <f t="shared" si="840"/>
        <v>0</v>
      </c>
      <c r="X10822" s="828">
        <f t="shared" si="841"/>
        <v>0</v>
      </c>
      <c r="Y10822" s="1069">
        <f>[5]building!Y10813</f>
        <v>0</v>
      </c>
      <c r="Z10822" s="749">
        <f t="shared" si="842"/>
        <v>0</v>
      </c>
      <c r="AA10822" s="1071"/>
      <c r="AB10822" s="1071"/>
    </row>
    <row r="10823" spans="23:28" ht="70.5" customHeight="1">
      <c r="W10823" s="829">
        <f t="shared" si="840"/>
        <v>0</v>
      </c>
      <c r="X10823" s="828">
        <f t="shared" si="841"/>
        <v>0</v>
      </c>
      <c r="Y10823" s="1069">
        <f>[5]building!Y10814</f>
        <v>0</v>
      </c>
      <c r="Z10823" s="749">
        <f t="shared" si="842"/>
        <v>0</v>
      </c>
      <c r="AA10823" s="1071"/>
      <c r="AB10823" s="1071"/>
    </row>
    <row r="10824" spans="23:28" ht="70.5" customHeight="1">
      <c r="W10824" s="829">
        <f t="shared" si="840"/>
        <v>0</v>
      </c>
      <c r="X10824" s="828">
        <f t="shared" si="841"/>
        <v>0</v>
      </c>
      <c r="Y10824" s="1069">
        <f>[5]building!Y10815</f>
        <v>0</v>
      </c>
      <c r="Z10824" s="749">
        <f t="shared" si="842"/>
        <v>0</v>
      </c>
      <c r="AA10824" s="1071"/>
      <c r="AB10824" s="1071"/>
    </row>
    <row r="10825" spans="23:28" ht="70.5" customHeight="1">
      <c r="W10825" s="829">
        <f t="shared" si="840"/>
        <v>0</v>
      </c>
      <c r="X10825" s="828">
        <f t="shared" si="841"/>
        <v>0</v>
      </c>
      <c r="Y10825" s="1069">
        <f>[5]building!Y10816</f>
        <v>0</v>
      </c>
      <c r="Z10825" s="749">
        <f t="shared" si="842"/>
        <v>0</v>
      </c>
      <c r="AA10825" s="1071"/>
      <c r="AB10825" s="1071"/>
    </row>
    <row r="10826" spans="23:28" ht="70.5" customHeight="1">
      <c r="W10826" s="829">
        <f t="shared" si="840"/>
        <v>0</v>
      </c>
      <c r="X10826" s="828">
        <f t="shared" si="841"/>
        <v>0</v>
      </c>
      <c r="Y10826" s="1069">
        <f>[5]building!Y10817</f>
        <v>0</v>
      </c>
      <c r="Z10826" s="749">
        <f t="shared" si="842"/>
        <v>0</v>
      </c>
      <c r="AA10826" s="1071"/>
      <c r="AB10826" s="1071"/>
    </row>
    <row r="10827" spans="23:28" ht="70.5" customHeight="1">
      <c r="W10827" s="829">
        <f t="shared" si="840"/>
        <v>0</v>
      </c>
      <c r="X10827" s="828">
        <f t="shared" si="841"/>
        <v>0</v>
      </c>
      <c r="Y10827" s="1069">
        <f>[5]building!Y10818</f>
        <v>0</v>
      </c>
      <c r="Z10827" s="749">
        <f t="shared" si="842"/>
        <v>0</v>
      </c>
      <c r="AA10827" s="1071"/>
      <c r="AB10827" s="1071"/>
    </row>
    <row r="10828" spans="23:28" ht="70.5" customHeight="1">
      <c r="W10828" s="829">
        <f t="shared" si="840"/>
        <v>0</v>
      </c>
      <c r="X10828" s="828">
        <f t="shared" si="841"/>
        <v>0</v>
      </c>
      <c r="Y10828" s="1069">
        <f>[5]building!Y10819</f>
        <v>0</v>
      </c>
      <c r="Z10828" s="749">
        <f t="shared" si="842"/>
        <v>0</v>
      </c>
      <c r="AA10828" s="1071"/>
      <c r="AB10828" s="1071"/>
    </row>
    <row r="10829" spans="23:28" ht="70.5" customHeight="1">
      <c r="W10829" s="829">
        <f t="shared" si="840"/>
        <v>0</v>
      </c>
      <c r="X10829" s="828">
        <f t="shared" si="841"/>
        <v>0</v>
      </c>
      <c r="Y10829" s="1069">
        <f>[5]building!Y10820</f>
        <v>0</v>
      </c>
      <c r="Z10829" s="749">
        <f t="shared" si="842"/>
        <v>0</v>
      </c>
      <c r="AA10829" s="1071"/>
      <c r="AB10829" s="1071"/>
    </row>
    <row r="10830" spans="23:28" ht="70.5" customHeight="1">
      <c r="W10830" s="829">
        <f t="shared" si="840"/>
        <v>0</v>
      </c>
      <c r="X10830" s="828">
        <f t="shared" si="841"/>
        <v>0</v>
      </c>
      <c r="Y10830" s="1069">
        <f>[5]building!Y10821</f>
        <v>0</v>
      </c>
      <c r="Z10830" s="749">
        <f t="shared" si="842"/>
        <v>0</v>
      </c>
      <c r="AA10830" s="1071"/>
      <c r="AB10830" s="1071"/>
    </row>
    <row r="10831" spans="23:28" ht="70.5" customHeight="1">
      <c r="W10831" s="829">
        <f t="shared" si="840"/>
        <v>0</v>
      </c>
      <c r="X10831" s="828">
        <f t="shared" si="841"/>
        <v>0</v>
      </c>
      <c r="Y10831" s="1069">
        <f>[5]building!Y10822</f>
        <v>0</v>
      </c>
      <c r="Z10831" s="749">
        <f t="shared" si="842"/>
        <v>0</v>
      </c>
      <c r="AA10831" s="1071"/>
      <c r="AB10831" s="1071"/>
    </row>
    <row r="10832" spans="23:28" ht="70.5" customHeight="1">
      <c r="W10832" s="829">
        <f t="shared" si="840"/>
        <v>0</v>
      </c>
      <c r="X10832" s="828">
        <f t="shared" si="841"/>
        <v>0</v>
      </c>
      <c r="Y10832" s="1069">
        <f>[5]building!Y10823</f>
        <v>0</v>
      </c>
      <c r="Z10832" s="749">
        <f t="shared" si="842"/>
        <v>0</v>
      </c>
      <c r="AA10832" s="1071"/>
      <c r="AB10832" s="1071"/>
    </row>
    <row r="10833" spans="23:28" ht="70.5" customHeight="1">
      <c r="W10833" s="829">
        <f t="shared" si="840"/>
        <v>0</v>
      </c>
      <c r="X10833" s="828">
        <f t="shared" si="841"/>
        <v>0</v>
      </c>
      <c r="Y10833" s="1069">
        <f>[5]building!Y10824</f>
        <v>0</v>
      </c>
      <c r="Z10833" s="749">
        <f t="shared" si="842"/>
        <v>0</v>
      </c>
      <c r="AA10833" s="1071"/>
      <c r="AB10833" s="1071"/>
    </row>
    <row r="10834" spans="23:28" ht="70.5" customHeight="1">
      <c r="W10834" s="829">
        <f t="shared" si="840"/>
        <v>0</v>
      </c>
      <c r="X10834" s="828">
        <f t="shared" si="841"/>
        <v>0</v>
      </c>
      <c r="Y10834" s="1069">
        <f>[5]building!Y10825</f>
        <v>0</v>
      </c>
      <c r="Z10834" s="749">
        <f t="shared" si="842"/>
        <v>0</v>
      </c>
      <c r="AA10834" s="1071"/>
      <c r="AB10834" s="1071"/>
    </row>
    <row r="10835" spans="23:28" ht="70.5" customHeight="1">
      <c r="W10835" s="829">
        <f t="shared" si="840"/>
        <v>0</v>
      </c>
      <c r="X10835" s="828">
        <f t="shared" si="841"/>
        <v>0</v>
      </c>
      <c r="Y10835" s="1069">
        <f>[5]building!Y10826</f>
        <v>0</v>
      </c>
      <c r="Z10835" s="749">
        <f t="shared" si="842"/>
        <v>0</v>
      </c>
      <c r="AA10835" s="1071"/>
      <c r="AB10835" s="1071"/>
    </row>
    <row r="10836" spans="23:28" ht="70.5" customHeight="1">
      <c r="W10836" s="829">
        <f t="shared" si="840"/>
        <v>0</v>
      </c>
      <c r="X10836" s="828">
        <f t="shared" si="841"/>
        <v>0</v>
      </c>
      <c r="Y10836" s="1069">
        <f>[5]building!Y10827</f>
        <v>0</v>
      </c>
      <c r="Z10836" s="749">
        <f t="shared" si="842"/>
        <v>0</v>
      </c>
      <c r="AA10836" s="1071"/>
      <c r="AB10836" s="1071"/>
    </row>
    <row r="10837" spans="23:28" ht="70.5" customHeight="1">
      <c r="W10837" s="829">
        <f t="shared" si="840"/>
        <v>0</v>
      </c>
      <c r="X10837" s="828">
        <f t="shared" si="841"/>
        <v>0</v>
      </c>
      <c r="Y10837" s="1069">
        <f>[5]building!Y10828</f>
        <v>0</v>
      </c>
      <c r="Z10837" s="749">
        <f t="shared" si="842"/>
        <v>0</v>
      </c>
      <c r="AA10837" s="1071"/>
      <c r="AB10837" s="1071"/>
    </row>
    <row r="10838" spans="23:28" ht="70.5" customHeight="1">
      <c r="W10838" s="829">
        <f t="shared" si="840"/>
        <v>0</v>
      </c>
      <c r="X10838" s="828">
        <f t="shared" si="841"/>
        <v>0</v>
      </c>
      <c r="Y10838" s="1069">
        <f>[5]building!Y10829</f>
        <v>0</v>
      </c>
      <c r="Z10838" s="749">
        <f t="shared" si="842"/>
        <v>0</v>
      </c>
      <c r="AA10838" s="1071"/>
      <c r="AB10838" s="1071"/>
    </row>
    <row r="10839" spans="23:28" ht="70.5" customHeight="1">
      <c r="W10839" s="829">
        <f t="shared" si="840"/>
        <v>0</v>
      </c>
      <c r="X10839" s="828">
        <f t="shared" si="841"/>
        <v>0</v>
      </c>
      <c r="Y10839" s="1069">
        <f>[5]building!Y10830</f>
        <v>0</v>
      </c>
      <c r="Z10839" s="749">
        <f t="shared" si="842"/>
        <v>0</v>
      </c>
      <c r="AA10839" s="1071"/>
      <c r="AB10839" s="1071"/>
    </row>
    <row r="10840" spans="23:28" ht="70.5" customHeight="1">
      <c r="W10840" s="829">
        <f t="shared" si="840"/>
        <v>0</v>
      </c>
      <c r="X10840" s="828">
        <f t="shared" si="841"/>
        <v>0</v>
      </c>
      <c r="Y10840" s="1069">
        <f>[5]building!Y10831</f>
        <v>0</v>
      </c>
      <c r="Z10840" s="749">
        <f t="shared" si="842"/>
        <v>0</v>
      </c>
      <c r="AA10840" s="1071"/>
      <c r="AB10840" s="1071"/>
    </row>
    <row r="10841" spans="23:28" ht="70.5" customHeight="1">
      <c r="W10841" s="829">
        <f t="shared" si="840"/>
        <v>0</v>
      </c>
      <c r="X10841" s="828">
        <f t="shared" si="841"/>
        <v>0</v>
      </c>
      <c r="Y10841" s="1069">
        <f>[5]building!Y10832</f>
        <v>0</v>
      </c>
      <c r="Z10841" s="749">
        <f t="shared" si="842"/>
        <v>0</v>
      </c>
      <c r="AA10841" s="1071"/>
      <c r="AB10841" s="1071"/>
    </row>
    <row r="10842" spans="23:28" ht="70.5" customHeight="1">
      <c r="W10842" s="829">
        <f t="shared" si="840"/>
        <v>0</v>
      </c>
      <c r="X10842" s="828">
        <f t="shared" si="841"/>
        <v>0</v>
      </c>
      <c r="Y10842" s="1069">
        <f>[5]building!Y10833</f>
        <v>0</v>
      </c>
      <c r="Z10842" s="749">
        <f t="shared" si="842"/>
        <v>0</v>
      </c>
      <c r="AA10842" s="1071"/>
      <c r="AB10842" s="1071"/>
    </row>
    <row r="10843" spans="23:28" ht="70.5" customHeight="1">
      <c r="W10843" s="829">
        <f t="shared" si="840"/>
        <v>0</v>
      </c>
      <c r="X10843" s="828">
        <f t="shared" si="841"/>
        <v>0</v>
      </c>
      <c r="Y10843" s="1069">
        <f>[5]building!Y10834</f>
        <v>0</v>
      </c>
      <c r="Z10843" s="749">
        <f t="shared" si="842"/>
        <v>0</v>
      </c>
      <c r="AA10843" s="1071"/>
      <c r="AB10843" s="1071"/>
    </row>
    <row r="10844" spans="23:28" ht="70.5" customHeight="1">
      <c r="W10844" s="829">
        <f t="shared" si="840"/>
        <v>0</v>
      </c>
      <c r="X10844" s="828">
        <f t="shared" si="841"/>
        <v>0</v>
      </c>
      <c r="Y10844" s="1069">
        <f>[5]building!Y10835</f>
        <v>0</v>
      </c>
      <c r="Z10844" s="749">
        <f t="shared" si="842"/>
        <v>0</v>
      </c>
      <c r="AA10844" s="1071"/>
      <c r="AB10844" s="1071"/>
    </row>
    <row r="10845" spans="23:28" ht="70.5" customHeight="1">
      <c r="W10845" s="829">
        <f t="shared" si="840"/>
        <v>0</v>
      </c>
      <c r="X10845" s="828">
        <f t="shared" si="841"/>
        <v>0</v>
      </c>
      <c r="Y10845" s="1069">
        <f>[5]building!Y10836</f>
        <v>0</v>
      </c>
      <c r="Z10845" s="749">
        <f t="shared" si="842"/>
        <v>0</v>
      </c>
      <c r="AA10845" s="1071"/>
      <c r="AB10845" s="1071"/>
    </row>
    <row r="10846" spans="23:28" ht="70.5" customHeight="1">
      <c r="W10846" s="829">
        <f t="shared" ref="W10846:W10909" si="843">G10846+I10846+K10846+M10846+O10846+Q10846+S10846+U10846</f>
        <v>0</v>
      </c>
      <c r="X10846" s="828">
        <f t="shared" ref="X10846:X10909" si="844">W10846*C10846</f>
        <v>0</v>
      </c>
      <c r="Y10846" s="1069">
        <f>[5]building!Y10837</f>
        <v>0</v>
      </c>
      <c r="Z10846" s="749">
        <f t="shared" ref="Z10846:Z10909" si="845">Y10846*C10846</f>
        <v>0</v>
      </c>
      <c r="AA10846" s="1071"/>
      <c r="AB10846" s="1071"/>
    </row>
    <row r="10847" spans="23:28" ht="70.5" customHeight="1">
      <c r="W10847" s="829">
        <f t="shared" si="843"/>
        <v>0</v>
      </c>
      <c r="X10847" s="828">
        <f t="shared" si="844"/>
        <v>0</v>
      </c>
      <c r="Y10847" s="1069">
        <f>[5]building!Y10838</f>
        <v>0</v>
      </c>
      <c r="Z10847" s="749">
        <f t="shared" si="845"/>
        <v>0</v>
      </c>
      <c r="AA10847" s="1071"/>
      <c r="AB10847" s="1071"/>
    </row>
    <row r="10848" spans="23:28" ht="70.5" customHeight="1">
      <c r="W10848" s="829">
        <f t="shared" si="843"/>
        <v>0</v>
      </c>
      <c r="X10848" s="828">
        <f t="shared" si="844"/>
        <v>0</v>
      </c>
      <c r="Y10848" s="1069">
        <f>[5]building!Y10839</f>
        <v>0</v>
      </c>
      <c r="Z10848" s="749">
        <f t="shared" si="845"/>
        <v>0</v>
      </c>
      <c r="AA10848" s="1071"/>
      <c r="AB10848" s="1071"/>
    </row>
    <row r="10849" spans="23:28" ht="70.5" customHeight="1">
      <c r="W10849" s="829">
        <f t="shared" si="843"/>
        <v>0</v>
      </c>
      <c r="X10849" s="828">
        <f t="shared" si="844"/>
        <v>0</v>
      </c>
      <c r="Y10849" s="1069">
        <f>[5]building!Y10840</f>
        <v>0</v>
      </c>
      <c r="Z10849" s="749">
        <f t="shared" si="845"/>
        <v>0</v>
      </c>
      <c r="AA10849" s="1071"/>
      <c r="AB10849" s="1071"/>
    </row>
    <row r="10850" spans="23:28" ht="70.5" customHeight="1">
      <c r="W10850" s="829">
        <f t="shared" si="843"/>
        <v>0</v>
      </c>
      <c r="X10850" s="828">
        <f t="shared" si="844"/>
        <v>0</v>
      </c>
      <c r="Y10850" s="1069">
        <f>[5]building!Y10841</f>
        <v>0</v>
      </c>
      <c r="Z10850" s="749">
        <f t="shared" si="845"/>
        <v>0</v>
      </c>
      <c r="AA10850" s="1071"/>
      <c r="AB10850" s="1071"/>
    </row>
    <row r="10851" spans="23:28" ht="70.5" customHeight="1">
      <c r="W10851" s="829">
        <f t="shared" si="843"/>
        <v>0</v>
      </c>
      <c r="X10851" s="828">
        <f t="shared" si="844"/>
        <v>0</v>
      </c>
      <c r="Y10851" s="1069">
        <f>[5]building!Y10842</f>
        <v>0</v>
      </c>
      <c r="Z10851" s="749">
        <f t="shared" si="845"/>
        <v>0</v>
      </c>
      <c r="AA10851" s="1071"/>
      <c r="AB10851" s="1071"/>
    </row>
    <row r="10852" spans="23:28" ht="70.5" customHeight="1">
      <c r="W10852" s="829">
        <f t="shared" si="843"/>
        <v>0</v>
      </c>
      <c r="X10852" s="828">
        <f t="shared" si="844"/>
        <v>0</v>
      </c>
      <c r="Y10852" s="1069">
        <f>[5]building!Y10843</f>
        <v>0</v>
      </c>
      <c r="Z10852" s="749">
        <f t="shared" si="845"/>
        <v>0</v>
      </c>
      <c r="AA10852" s="1071"/>
      <c r="AB10852" s="1071"/>
    </row>
    <row r="10853" spans="23:28" ht="70.5" customHeight="1">
      <c r="W10853" s="829">
        <f t="shared" si="843"/>
        <v>0</v>
      </c>
      <c r="X10853" s="828">
        <f t="shared" si="844"/>
        <v>0</v>
      </c>
      <c r="Y10853" s="1069">
        <f>[5]building!Y10844</f>
        <v>0</v>
      </c>
      <c r="Z10853" s="749">
        <f t="shared" si="845"/>
        <v>0</v>
      </c>
      <c r="AA10853" s="1071"/>
      <c r="AB10853" s="1071"/>
    </row>
    <row r="10854" spans="23:28" ht="70.5" customHeight="1">
      <c r="W10854" s="829">
        <f t="shared" si="843"/>
        <v>0</v>
      </c>
      <c r="X10854" s="828">
        <f t="shared" si="844"/>
        <v>0</v>
      </c>
      <c r="Y10854" s="1069">
        <f>[5]building!Y10845</f>
        <v>0</v>
      </c>
      <c r="Z10854" s="749">
        <f t="shared" si="845"/>
        <v>0</v>
      </c>
      <c r="AA10854" s="1071"/>
      <c r="AB10854" s="1071"/>
    </row>
    <row r="10855" spans="23:28" ht="70.5" customHeight="1">
      <c r="W10855" s="829">
        <f t="shared" si="843"/>
        <v>0</v>
      </c>
      <c r="X10855" s="828">
        <f t="shared" si="844"/>
        <v>0</v>
      </c>
      <c r="Y10855" s="1069">
        <f>[5]building!Y10846</f>
        <v>0</v>
      </c>
      <c r="Z10855" s="749">
        <f t="shared" si="845"/>
        <v>0</v>
      </c>
      <c r="AA10855" s="1071"/>
      <c r="AB10855" s="1071"/>
    </row>
    <row r="10856" spans="23:28" ht="70.5" customHeight="1">
      <c r="W10856" s="829">
        <f t="shared" si="843"/>
        <v>0</v>
      </c>
      <c r="X10856" s="828">
        <f t="shared" si="844"/>
        <v>0</v>
      </c>
      <c r="Y10856" s="1069">
        <f>[5]building!Y10847</f>
        <v>0</v>
      </c>
      <c r="Z10856" s="749">
        <f t="shared" si="845"/>
        <v>0</v>
      </c>
      <c r="AA10856" s="1071"/>
      <c r="AB10856" s="1071"/>
    </row>
    <row r="10857" spans="23:28" ht="70.5" customHeight="1">
      <c r="W10857" s="829">
        <f t="shared" si="843"/>
        <v>0</v>
      </c>
      <c r="X10857" s="828">
        <f t="shared" si="844"/>
        <v>0</v>
      </c>
      <c r="Y10857" s="1069">
        <f>[5]building!Y10848</f>
        <v>0</v>
      </c>
      <c r="Z10857" s="749">
        <f t="shared" si="845"/>
        <v>0</v>
      </c>
      <c r="AA10857" s="1071"/>
      <c r="AB10857" s="1071"/>
    </row>
    <row r="10858" spans="23:28" ht="70.5" customHeight="1">
      <c r="W10858" s="829">
        <f t="shared" si="843"/>
        <v>0</v>
      </c>
      <c r="X10858" s="828">
        <f t="shared" si="844"/>
        <v>0</v>
      </c>
      <c r="Y10858" s="1069">
        <f>[5]building!Y10849</f>
        <v>0</v>
      </c>
      <c r="Z10858" s="749">
        <f t="shared" si="845"/>
        <v>0</v>
      </c>
      <c r="AA10858" s="1071"/>
      <c r="AB10858" s="1071"/>
    </row>
    <row r="10859" spans="23:28" ht="70.5" customHeight="1">
      <c r="W10859" s="829">
        <f t="shared" si="843"/>
        <v>0</v>
      </c>
      <c r="X10859" s="828">
        <f t="shared" si="844"/>
        <v>0</v>
      </c>
      <c r="Y10859" s="1069">
        <f>[5]building!Y10850</f>
        <v>0</v>
      </c>
      <c r="Z10859" s="749">
        <f t="shared" si="845"/>
        <v>0</v>
      </c>
      <c r="AA10859" s="1071"/>
      <c r="AB10859" s="1071"/>
    </row>
    <row r="10860" spans="23:28" ht="70.5" customHeight="1">
      <c r="W10860" s="829">
        <f t="shared" si="843"/>
        <v>0</v>
      </c>
      <c r="X10860" s="828">
        <f t="shared" si="844"/>
        <v>0</v>
      </c>
      <c r="Y10860" s="1069">
        <f>[5]building!Y10851</f>
        <v>0</v>
      </c>
      <c r="Z10860" s="749">
        <f t="shared" si="845"/>
        <v>0</v>
      </c>
      <c r="AA10860" s="1071"/>
      <c r="AB10860" s="1071"/>
    </row>
    <row r="10861" spans="23:28" ht="70.5" customHeight="1">
      <c r="W10861" s="829">
        <f t="shared" si="843"/>
        <v>0</v>
      </c>
      <c r="X10861" s="828">
        <f t="shared" si="844"/>
        <v>0</v>
      </c>
      <c r="Y10861" s="1069">
        <f>[5]building!Y10852</f>
        <v>0</v>
      </c>
      <c r="Z10861" s="749">
        <f t="shared" si="845"/>
        <v>0</v>
      </c>
      <c r="AA10861" s="1071"/>
      <c r="AB10861" s="1071"/>
    </row>
    <row r="10862" spans="23:28" ht="70.5" customHeight="1">
      <c r="W10862" s="829">
        <f t="shared" si="843"/>
        <v>0</v>
      </c>
      <c r="X10862" s="828">
        <f t="shared" si="844"/>
        <v>0</v>
      </c>
      <c r="Y10862" s="1069">
        <f>[5]building!Y10853</f>
        <v>0</v>
      </c>
      <c r="Z10862" s="749">
        <f t="shared" si="845"/>
        <v>0</v>
      </c>
      <c r="AA10862" s="1071"/>
      <c r="AB10862" s="1071"/>
    </row>
    <row r="10863" spans="23:28" ht="70.5" customHeight="1">
      <c r="W10863" s="829">
        <f t="shared" si="843"/>
        <v>0</v>
      </c>
      <c r="X10863" s="828">
        <f t="shared" si="844"/>
        <v>0</v>
      </c>
      <c r="Y10863" s="1069">
        <f>[5]building!Y10854</f>
        <v>0</v>
      </c>
      <c r="Z10863" s="749">
        <f t="shared" si="845"/>
        <v>0</v>
      </c>
      <c r="AA10863" s="1071"/>
      <c r="AB10863" s="1071"/>
    </row>
    <row r="10864" spans="23:28" ht="70.5" customHeight="1">
      <c r="W10864" s="829">
        <f t="shared" si="843"/>
        <v>0</v>
      </c>
      <c r="X10864" s="828">
        <f t="shared" si="844"/>
        <v>0</v>
      </c>
      <c r="Y10864" s="1069">
        <f>[5]building!Y10855</f>
        <v>0</v>
      </c>
      <c r="Z10864" s="749">
        <f t="shared" si="845"/>
        <v>0</v>
      </c>
      <c r="AA10864" s="1071"/>
      <c r="AB10864" s="1071"/>
    </row>
    <row r="10865" spans="23:28" ht="70.5" customHeight="1">
      <c r="W10865" s="829">
        <f t="shared" si="843"/>
        <v>0</v>
      </c>
      <c r="X10865" s="828">
        <f t="shared" si="844"/>
        <v>0</v>
      </c>
      <c r="Y10865" s="1069">
        <f>[5]building!Y10856</f>
        <v>0</v>
      </c>
      <c r="Z10865" s="749">
        <f t="shared" si="845"/>
        <v>0</v>
      </c>
      <c r="AA10865" s="1071"/>
      <c r="AB10865" s="1071"/>
    </row>
    <row r="10866" spans="23:28" ht="70.5" customHeight="1">
      <c r="W10866" s="829">
        <f t="shared" si="843"/>
        <v>0</v>
      </c>
      <c r="X10866" s="828">
        <f t="shared" si="844"/>
        <v>0</v>
      </c>
      <c r="Y10866" s="1069">
        <f>[5]building!Y10857</f>
        <v>0</v>
      </c>
      <c r="Z10866" s="749">
        <f t="shared" si="845"/>
        <v>0</v>
      </c>
      <c r="AA10866" s="1071"/>
      <c r="AB10866" s="1071"/>
    </row>
    <row r="10867" spans="23:28" ht="70.5" customHeight="1">
      <c r="W10867" s="829">
        <f t="shared" si="843"/>
        <v>0</v>
      </c>
      <c r="X10867" s="828">
        <f t="shared" si="844"/>
        <v>0</v>
      </c>
      <c r="Y10867" s="1069">
        <f>[5]building!Y10858</f>
        <v>0</v>
      </c>
      <c r="Z10867" s="749">
        <f t="shared" si="845"/>
        <v>0</v>
      </c>
      <c r="AA10867" s="1071"/>
      <c r="AB10867" s="1071"/>
    </row>
    <row r="10868" spans="23:28" ht="70.5" customHeight="1">
      <c r="W10868" s="829">
        <f t="shared" si="843"/>
        <v>0</v>
      </c>
      <c r="X10868" s="828">
        <f t="shared" si="844"/>
        <v>0</v>
      </c>
      <c r="Y10868" s="1069">
        <f>[5]building!Y10859</f>
        <v>0</v>
      </c>
      <c r="Z10868" s="749">
        <f t="shared" si="845"/>
        <v>0</v>
      </c>
      <c r="AA10868" s="1071"/>
      <c r="AB10868" s="1071"/>
    </row>
    <row r="10869" spans="23:28" ht="70.5" customHeight="1">
      <c r="W10869" s="829">
        <f t="shared" si="843"/>
        <v>0</v>
      </c>
      <c r="X10869" s="828">
        <f t="shared" si="844"/>
        <v>0</v>
      </c>
      <c r="Y10869" s="1069">
        <f>[5]building!Y10860</f>
        <v>0</v>
      </c>
      <c r="Z10869" s="749">
        <f t="shared" si="845"/>
        <v>0</v>
      </c>
      <c r="AA10869" s="1071"/>
      <c r="AB10869" s="1071"/>
    </row>
    <row r="10870" spans="23:28" ht="70.5" customHeight="1">
      <c r="W10870" s="829">
        <f t="shared" si="843"/>
        <v>0</v>
      </c>
      <c r="X10870" s="828">
        <f t="shared" si="844"/>
        <v>0</v>
      </c>
      <c r="Y10870" s="1069">
        <f>[5]building!Y10861</f>
        <v>0</v>
      </c>
      <c r="Z10870" s="749">
        <f t="shared" si="845"/>
        <v>0</v>
      </c>
      <c r="AA10870" s="1071"/>
      <c r="AB10870" s="1071"/>
    </row>
    <row r="10871" spans="23:28" ht="70.5" customHeight="1">
      <c r="W10871" s="829">
        <f t="shared" si="843"/>
        <v>0</v>
      </c>
      <c r="X10871" s="828">
        <f t="shared" si="844"/>
        <v>0</v>
      </c>
      <c r="Y10871" s="1069">
        <f>[5]building!Y10862</f>
        <v>0</v>
      </c>
      <c r="Z10871" s="749">
        <f t="shared" si="845"/>
        <v>0</v>
      </c>
      <c r="AA10871" s="1071"/>
      <c r="AB10871" s="1071"/>
    </row>
    <row r="10872" spans="23:28" ht="70.5" customHeight="1">
      <c r="W10872" s="829">
        <f t="shared" si="843"/>
        <v>0</v>
      </c>
      <c r="X10872" s="828">
        <f t="shared" si="844"/>
        <v>0</v>
      </c>
      <c r="Y10872" s="1069">
        <f>[5]building!Y10863</f>
        <v>0</v>
      </c>
      <c r="Z10872" s="749">
        <f t="shared" si="845"/>
        <v>0</v>
      </c>
      <c r="AA10872" s="1071"/>
      <c r="AB10872" s="1071"/>
    </row>
    <row r="10873" spans="23:28" ht="70.5" customHeight="1">
      <c r="W10873" s="829">
        <f t="shared" si="843"/>
        <v>0</v>
      </c>
      <c r="X10873" s="828">
        <f t="shared" si="844"/>
        <v>0</v>
      </c>
      <c r="Y10873" s="1069">
        <f>[5]building!Y10864</f>
        <v>0</v>
      </c>
      <c r="Z10873" s="749">
        <f t="shared" si="845"/>
        <v>0</v>
      </c>
      <c r="AA10873" s="1071"/>
      <c r="AB10873" s="1071"/>
    </row>
    <row r="10874" spans="23:28" ht="70.5" customHeight="1">
      <c r="W10874" s="829">
        <f t="shared" si="843"/>
        <v>0</v>
      </c>
      <c r="X10874" s="828">
        <f t="shared" si="844"/>
        <v>0</v>
      </c>
      <c r="Y10874" s="1069">
        <f>[5]building!Y10865</f>
        <v>0</v>
      </c>
      <c r="Z10874" s="749">
        <f t="shared" si="845"/>
        <v>0</v>
      </c>
      <c r="AA10874" s="1071"/>
      <c r="AB10874" s="1071"/>
    </row>
    <row r="10875" spans="23:28" ht="70.5" customHeight="1">
      <c r="W10875" s="829">
        <f t="shared" si="843"/>
        <v>0</v>
      </c>
      <c r="X10875" s="828">
        <f t="shared" si="844"/>
        <v>0</v>
      </c>
      <c r="Y10875" s="1069">
        <f>[5]building!Y10866</f>
        <v>0</v>
      </c>
      <c r="Z10875" s="749">
        <f t="shared" si="845"/>
        <v>0</v>
      </c>
      <c r="AA10875" s="1071"/>
      <c r="AB10875" s="1071"/>
    </row>
    <row r="10876" spans="23:28" ht="70.5" customHeight="1">
      <c r="W10876" s="829">
        <f t="shared" si="843"/>
        <v>0</v>
      </c>
      <c r="X10876" s="828">
        <f t="shared" si="844"/>
        <v>0</v>
      </c>
      <c r="Y10876" s="1069">
        <f>[5]building!Y10867</f>
        <v>0</v>
      </c>
      <c r="Z10876" s="749">
        <f t="shared" si="845"/>
        <v>0</v>
      </c>
      <c r="AA10876" s="1071"/>
      <c r="AB10876" s="1071"/>
    </row>
    <row r="10877" spans="23:28" ht="70.5" customHeight="1">
      <c r="W10877" s="829">
        <f t="shared" si="843"/>
        <v>0</v>
      </c>
      <c r="X10877" s="828">
        <f t="shared" si="844"/>
        <v>0</v>
      </c>
      <c r="Y10877" s="1069">
        <f>[5]building!Y10868</f>
        <v>0</v>
      </c>
      <c r="Z10877" s="749">
        <f t="shared" si="845"/>
        <v>0</v>
      </c>
      <c r="AA10877" s="1071"/>
      <c r="AB10877" s="1071"/>
    </row>
    <row r="10878" spans="23:28" ht="70.5" customHeight="1">
      <c r="W10878" s="829">
        <f t="shared" si="843"/>
        <v>0</v>
      </c>
      <c r="X10878" s="828">
        <f t="shared" si="844"/>
        <v>0</v>
      </c>
      <c r="Y10878" s="1069">
        <f>[5]building!Y10869</f>
        <v>0</v>
      </c>
      <c r="Z10878" s="749">
        <f t="shared" si="845"/>
        <v>0</v>
      </c>
      <c r="AA10878" s="1071"/>
      <c r="AB10878" s="1071"/>
    </row>
    <row r="10879" spans="23:28" ht="70.5" customHeight="1">
      <c r="W10879" s="829">
        <f t="shared" si="843"/>
        <v>0</v>
      </c>
      <c r="X10879" s="828">
        <f t="shared" si="844"/>
        <v>0</v>
      </c>
      <c r="Y10879" s="1069">
        <f>[5]building!Y10870</f>
        <v>0</v>
      </c>
      <c r="Z10879" s="749">
        <f t="shared" si="845"/>
        <v>0</v>
      </c>
      <c r="AA10879" s="1071"/>
      <c r="AB10879" s="1071"/>
    </row>
    <row r="10880" spans="23:28" ht="70.5" customHeight="1">
      <c r="W10880" s="829">
        <f t="shared" si="843"/>
        <v>0</v>
      </c>
      <c r="X10880" s="828">
        <f t="shared" si="844"/>
        <v>0</v>
      </c>
      <c r="Y10880" s="1069">
        <f>[5]building!Y10871</f>
        <v>0</v>
      </c>
      <c r="Z10880" s="749">
        <f t="shared" si="845"/>
        <v>0</v>
      </c>
      <c r="AA10880" s="1071"/>
      <c r="AB10880" s="1071"/>
    </row>
    <row r="10881" spans="23:28" ht="70.5" customHeight="1">
      <c r="W10881" s="829">
        <f t="shared" si="843"/>
        <v>0</v>
      </c>
      <c r="X10881" s="828">
        <f t="shared" si="844"/>
        <v>0</v>
      </c>
      <c r="Y10881" s="1069">
        <f>[5]building!Y10872</f>
        <v>0</v>
      </c>
      <c r="Z10881" s="749">
        <f t="shared" si="845"/>
        <v>0</v>
      </c>
      <c r="AA10881" s="1071"/>
      <c r="AB10881" s="1071"/>
    </row>
    <row r="10882" spans="23:28" ht="70.5" customHeight="1">
      <c r="W10882" s="829">
        <f t="shared" si="843"/>
        <v>0</v>
      </c>
      <c r="X10882" s="828">
        <f t="shared" si="844"/>
        <v>0</v>
      </c>
      <c r="Y10882" s="1069">
        <f>[5]building!Y10873</f>
        <v>0</v>
      </c>
      <c r="Z10882" s="749">
        <f t="shared" si="845"/>
        <v>0</v>
      </c>
      <c r="AA10882" s="1071"/>
      <c r="AB10882" s="1071"/>
    </row>
    <row r="10883" spans="23:28" ht="70.5" customHeight="1">
      <c r="W10883" s="829">
        <f t="shared" si="843"/>
        <v>0</v>
      </c>
      <c r="X10883" s="828">
        <f t="shared" si="844"/>
        <v>0</v>
      </c>
      <c r="Y10883" s="1069">
        <f>[5]building!Y10874</f>
        <v>0</v>
      </c>
      <c r="Z10883" s="749">
        <f t="shared" si="845"/>
        <v>0</v>
      </c>
      <c r="AA10883" s="1071"/>
      <c r="AB10883" s="1071"/>
    </row>
    <row r="10884" spans="23:28" ht="70.5" customHeight="1">
      <c r="W10884" s="829">
        <f t="shared" si="843"/>
        <v>0</v>
      </c>
      <c r="X10884" s="828">
        <f t="shared" si="844"/>
        <v>0</v>
      </c>
      <c r="Y10884" s="1069">
        <f>[5]building!Y10875</f>
        <v>0</v>
      </c>
      <c r="Z10884" s="749">
        <f t="shared" si="845"/>
        <v>0</v>
      </c>
      <c r="AA10884" s="1071"/>
      <c r="AB10884" s="1071"/>
    </row>
    <row r="10885" spans="23:28" ht="70.5" customHeight="1">
      <c r="W10885" s="829">
        <f t="shared" si="843"/>
        <v>0</v>
      </c>
      <c r="X10885" s="828">
        <f t="shared" si="844"/>
        <v>0</v>
      </c>
      <c r="Y10885" s="1069">
        <f>[5]building!Y10876</f>
        <v>0</v>
      </c>
      <c r="Z10885" s="749">
        <f t="shared" si="845"/>
        <v>0</v>
      </c>
      <c r="AA10885" s="1071"/>
      <c r="AB10885" s="1071"/>
    </row>
    <row r="10886" spans="23:28" ht="70.5" customHeight="1">
      <c r="W10886" s="829">
        <f t="shared" si="843"/>
        <v>0</v>
      </c>
      <c r="X10886" s="828">
        <f t="shared" si="844"/>
        <v>0</v>
      </c>
      <c r="Y10886" s="1069">
        <f>[5]building!Y10877</f>
        <v>0</v>
      </c>
      <c r="Z10886" s="749">
        <f t="shared" si="845"/>
        <v>0</v>
      </c>
      <c r="AA10886" s="1071"/>
      <c r="AB10886" s="1071"/>
    </row>
    <row r="10887" spans="23:28" ht="70.5" customHeight="1">
      <c r="W10887" s="829">
        <f t="shared" si="843"/>
        <v>0</v>
      </c>
      <c r="X10887" s="828">
        <f t="shared" si="844"/>
        <v>0</v>
      </c>
      <c r="Y10887" s="1069">
        <f>[5]building!Y10878</f>
        <v>0</v>
      </c>
      <c r="Z10887" s="749">
        <f t="shared" si="845"/>
        <v>0</v>
      </c>
      <c r="AA10887" s="1071"/>
      <c r="AB10887" s="1071"/>
    </row>
    <row r="10888" spans="23:28" ht="70.5" customHeight="1">
      <c r="W10888" s="829">
        <f t="shared" si="843"/>
        <v>0</v>
      </c>
      <c r="X10888" s="828">
        <f t="shared" si="844"/>
        <v>0</v>
      </c>
      <c r="Y10888" s="1069">
        <f>[5]building!Y10879</f>
        <v>0</v>
      </c>
      <c r="Z10888" s="749">
        <f t="shared" si="845"/>
        <v>0</v>
      </c>
      <c r="AA10888" s="1071"/>
      <c r="AB10888" s="1071"/>
    </row>
    <row r="10889" spans="23:28" ht="70.5" customHeight="1">
      <c r="W10889" s="829">
        <f t="shared" si="843"/>
        <v>0</v>
      </c>
      <c r="X10889" s="828">
        <f t="shared" si="844"/>
        <v>0</v>
      </c>
      <c r="Y10889" s="1069">
        <f>[5]building!Y10880</f>
        <v>0</v>
      </c>
      <c r="Z10889" s="749">
        <f t="shared" si="845"/>
        <v>0</v>
      </c>
      <c r="AA10889" s="1071"/>
      <c r="AB10889" s="1071"/>
    </row>
    <row r="10890" spans="23:28" ht="70.5" customHeight="1">
      <c r="W10890" s="829">
        <f t="shared" si="843"/>
        <v>0</v>
      </c>
      <c r="X10890" s="828">
        <f t="shared" si="844"/>
        <v>0</v>
      </c>
      <c r="Y10890" s="1069">
        <f>[5]building!Y10881</f>
        <v>0</v>
      </c>
      <c r="Z10890" s="749">
        <f t="shared" si="845"/>
        <v>0</v>
      </c>
      <c r="AA10890" s="1071"/>
      <c r="AB10890" s="1071"/>
    </row>
    <row r="10891" spans="23:28" ht="70.5" customHeight="1">
      <c r="W10891" s="829">
        <f t="shared" si="843"/>
        <v>0</v>
      </c>
      <c r="X10891" s="828">
        <f t="shared" si="844"/>
        <v>0</v>
      </c>
      <c r="Y10891" s="1069">
        <f>[5]building!Y10882</f>
        <v>0</v>
      </c>
      <c r="Z10891" s="749">
        <f t="shared" si="845"/>
        <v>0</v>
      </c>
      <c r="AA10891" s="1071"/>
      <c r="AB10891" s="1071"/>
    </row>
    <row r="10892" spans="23:28" ht="70.5" customHeight="1">
      <c r="W10892" s="829">
        <f t="shared" si="843"/>
        <v>0</v>
      </c>
      <c r="X10892" s="828">
        <f t="shared" si="844"/>
        <v>0</v>
      </c>
      <c r="Y10892" s="1069">
        <f>[5]building!Y10883</f>
        <v>0</v>
      </c>
      <c r="Z10892" s="749">
        <f t="shared" si="845"/>
        <v>0</v>
      </c>
      <c r="AA10892" s="1071"/>
      <c r="AB10892" s="1071"/>
    </row>
    <row r="10893" spans="23:28" ht="70.5" customHeight="1">
      <c r="W10893" s="829">
        <f t="shared" si="843"/>
        <v>0</v>
      </c>
      <c r="X10893" s="828">
        <f t="shared" si="844"/>
        <v>0</v>
      </c>
      <c r="Y10893" s="1069">
        <f>[5]building!Y10884</f>
        <v>0</v>
      </c>
      <c r="Z10893" s="749">
        <f t="shared" si="845"/>
        <v>0</v>
      </c>
      <c r="AA10893" s="1071"/>
      <c r="AB10893" s="1071"/>
    </row>
    <row r="10894" spans="23:28" ht="70.5" customHeight="1">
      <c r="W10894" s="829">
        <f t="shared" si="843"/>
        <v>0</v>
      </c>
      <c r="X10894" s="828">
        <f t="shared" si="844"/>
        <v>0</v>
      </c>
      <c r="Y10894" s="1069">
        <f>[5]building!Y10885</f>
        <v>0</v>
      </c>
      <c r="Z10894" s="749">
        <f t="shared" si="845"/>
        <v>0</v>
      </c>
      <c r="AA10894" s="1071"/>
      <c r="AB10894" s="1071"/>
    </row>
    <row r="10895" spans="23:28" ht="70.5" customHeight="1">
      <c r="W10895" s="829">
        <f t="shared" si="843"/>
        <v>0</v>
      </c>
      <c r="X10895" s="828">
        <f t="shared" si="844"/>
        <v>0</v>
      </c>
      <c r="Y10895" s="1069">
        <f>[5]building!Y10886</f>
        <v>0</v>
      </c>
      <c r="Z10895" s="749">
        <f t="shared" si="845"/>
        <v>0</v>
      </c>
      <c r="AA10895" s="1071"/>
      <c r="AB10895" s="1071"/>
    </row>
    <row r="10896" spans="23:28" ht="70.5" customHeight="1">
      <c r="W10896" s="829">
        <f t="shared" si="843"/>
        <v>0</v>
      </c>
      <c r="X10896" s="828">
        <f t="shared" si="844"/>
        <v>0</v>
      </c>
      <c r="Y10896" s="1069">
        <f>[5]building!Y10887</f>
        <v>0</v>
      </c>
      <c r="Z10896" s="749">
        <f t="shared" si="845"/>
        <v>0</v>
      </c>
      <c r="AA10896" s="1071"/>
      <c r="AB10896" s="1071"/>
    </row>
    <row r="10897" spans="23:28" ht="70.5" customHeight="1">
      <c r="W10897" s="829">
        <f t="shared" si="843"/>
        <v>0</v>
      </c>
      <c r="X10897" s="828">
        <f t="shared" si="844"/>
        <v>0</v>
      </c>
      <c r="Y10897" s="1069">
        <f>[5]building!Y10888</f>
        <v>0</v>
      </c>
      <c r="Z10897" s="749">
        <f t="shared" si="845"/>
        <v>0</v>
      </c>
      <c r="AA10897" s="1071"/>
      <c r="AB10897" s="1071"/>
    </row>
    <row r="10898" spans="23:28" ht="70.5" customHeight="1">
      <c r="W10898" s="829">
        <f t="shared" si="843"/>
        <v>0</v>
      </c>
      <c r="X10898" s="828">
        <f t="shared" si="844"/>
        <v>0</v>
      </c>
      <c r="Y10898" s="1069">
        <f>[5]building!Y10889</f>
        <v>0</v>
      </c>
      <c r="Z10898" s="749">
        <f t="shared" si="845"/>
        <v>0</v>
      </c>
      <c r="AA10898" s="1071"/>
      <c r="AB10898" s="1071"/>
    </row>
    <row r="10899" spans="23:28" ht="70.5" customHeight="1">
      <c r="W10899" s="829">
        <f t="shared" si="843"/>
        <v>0</v>
      </c>
      <c r="X10899" s="828">
        <f t="shared" si="844"/>
        <v>0</v>
      </c>
      <c r="Y10899" s="1069">
        <f>[5]building!Y10890</f>
        <v>0</v>
      </c>
      <c r="Z10899" s="749">
        <f t="shared" si="845"/>
        <v>0</v>
      </c>
      <c r="AA10899" s="1071"/>
      <c r="AB10899" s="1071"/>
    </row>
    <row r="10900" spans="23:28" ht="70.5" customHeight="1">
      <c r="W10900" s="829">
        <f t="shared" si="843"/>
        <v>0</v>
      </c>
      <c r="X10900" s="828">
        <f t="shared" si="844"/>
        <v>0</v>
      </c>
      <c r="Y10900" s="1069">
        <f>[5]building!Y10891</f>
        <v>0</v>
      </c>
      <c r="Z10900" s="749">
        <f t="shared" si="845"/>
        <v>0</v>
      </c>
      <c r="AA10900" s="1071"/>
      <c r="AB10900" s="1071"/>
    </row>
    <row r="10901" spans="23:28" ht="70.5" customHeight="1">
      <c r="W10901" s="829">
        <f t="shared" si="843"/>
        <v>0</v>
      </c>
      <c r="X10901" s="828">
        <f t="shared" si="844"/>
        <v>0</v>
      </c>
      <c r="Y10901" s="1069">
        <f>[5]building!Y10892</f>
        <v>0</v>
      </c>
      <c r="Z10901" s="749">
        <f t="shared" si="845"/>
        <v>0</v>
      </c>
      <c r="AA10901" s="1071"/>
      <c r="AB10901" s="1071"/>
    </row>
    <row r="10902" spans="23:28" ht="70.5" customHeight="1">
      <c r="W10902" s="829">
        <f t="shared" si="843"/>
        <v>0</v>
      </c>
      <c r="X10902" s="828">
        <f t="shared" si="844"/>
        <v>0</v>
      </c>
      <c r="Y10902" s="1069">
        <f>[5]building!Y10893</f>
        <v>0</v>
      </c>
      <c r="Z10902" s="749">
        <f t="shared" si="845"/>
        <v>0</v>
      </c>
      <c r="AA10902" s="1071"/>
      <c r="AB10902" s="1071"/>
    </row>
    <row r="10903" spans="23:28" ht="70.5" customHeight="1">
      <c r="W10903" s="829">
        <f t="shared" si="843"/>
        <v>0</v>
      </c>
      <c r="X10903" s="828">
        <f t="shared" si="844"/>
        <v>0</v>
      </c>
      <c r="Y10903" s="1069">
        <f>[5]building!Y10894</f>
        <v>0</v>
      </c>
      <c r="Z10903" s="749">
        <f t="shared" si="845"/>
        <v>0</v>
      </c>
      <c r="AA10903" s="1071"/>
      <c r="AB10903" s="1071"/>
    </row>
    <row r="10904" spans="23:28" ht="70.5" customHeight="1">
      <c r="W10904" s="829">
        <f t="shared" si="843"/>
        <v>0</v>
      </c>
      <c r="X10904" s="828">
        <f t="shared" si="844"/>
        <v>0</v>
      </c>
      <c r="Y10904" s="1069">
        <f>[5]building!Y10895</f>
        <v>0</v>
      </c>
      <c r="Z10904" s="749">
        <f t="shared" si="845"/>
        <v>0</v>
      </c>
      <c r="AA10904" s="1071"/>
      <c r="AB10904" s="1071"/>
    </row>
    <row r="10905" spans="23:28" ht="70.5" customHeight="1">
      <c r="W10905" s="829">
        <f t="shared" si="843"/>
        <v>0</v>
      </c>
      <c r="X10905" s="828">
        <f t="shared" si="844"/>
        <v>0</v>
      </c>
      <c r="Y10905" s="1069">
        <f>[5]building!Y10896</f>
        <v>0</v>
      </c>
      <c r="Z10905" s="749">
        <f t="shared" si="845"/>
        <v>0</v>
      </c>
      <c r="AA10905" s="1071"/>
      <c r="AB10905" s="1071"/>
    </row>
    <row r="10906" spans="23:28" ht="70.5" customHeight="1">
      <c r="W10906" s="829">
        <f t="shared" si="843"/>
        <v>0</v>
      </c>
      <c r="X10906" s="828">
        <f t="shared" si="844"/>
        <v>0</v>
      </c>
      <c r="Y10906" s="1069">
        <f>[5]building!Y10897</f>
        <v>0</v>
      </c>
      <c r="Z10906" s="749">
        <f t="shared" si="845"/>
        <v>0</v>
      </c>
      <c r="AA10906" s="1071"/>
      <c r="AB10906" s="1071"/>
    </row>
    <row r="10907" spans="23:28" ht="70.5" customHeight="1">
      <c r="W10907" s="829">
        <f t="shared" si="843"/>
        <v>0</v>
      </c>
      <c r="X10907" s="828">
        <f t="shared" si="844"/>
        <v>0</v>
      </c>
      <c r="Y10907" s="1069">
        <f>[5]building!Y10898</f>
        <v>0</v>
      </c>
      <c r="Z10907" s="749">
        <f t="shared" si="845"/>
        <v>0</v>
      </c>
      <c r="AA10907" s="1071"/>
      <c r="AB10907" s="1071"/>
    </row>
    <row r="10908" spans="23:28" ht="70.5" customHeight="1">
      <c r="W10908" s="829">
        <f t="shared" si="843"/>
        <v>0</v>
      </c>
      <c r="X10908" s="828">
        <f t="shared" si="844"/>
        <v>0</v>
      </c>
      <c r="Y10908" s="1069">
        <f>[5]building!Y10899</f>
        <v>0</v>
      </c>
      <c r="Z10908" s="749">
        <f t="shared" si="845"/>
        <v>0</v>
      </c>
      <c r="AA10908" s="1071"/>
      <c r="AB10908" s="1071"/>
    </row>
    <row r="10909" spans="23:28" ht="70.5" customHeight="1">
      <c r="W10909" s="829">
        <f t="shared" si="843"/>
        <v>0</v>
      </c>
      <c r="X10909" s="828">
        <f t="shared" si="844"/>
        <v>0</v>
      </c>
      <c r="Y10909" s="1069">
        <f>[5]building!Y10900</f>
        <v>0</v>
      </c>
      <c r="Z10909" s="749">
        <f t="shared" si="845"/>
        <v>0</v>
      </c>
      <c r="AA10909" s="1071"/>
      <c r="AB10909" s="1071"/>
    </row>
    <row r="10910" spans="23:28" ht="70.5" customHeight="1">
      <c r="W10910" s="829">
        <f t="shared" ref="W10910:W10973" si="846">G10910+I10910+K10910+M10910+O10910+Q10910+S10910+U10910</f>
        <v>0</v>
      </c>
      <c r="X10910" s="828">
        <f t="shared" ref="X10910:X10973" si="847">W10910*C10910</f>
        <v>0</v>
      </c>
      <c r="Y10910" s="1069">
        <f>[5]building!Y10901</f>
        <v>0</v>
      </c>
      <c r="Z10910" s="749">
        <f t="shared" ref="Z10910:Z10973" si="848">Y10910*C10910</f>
        <v>0</v>
      </c>
      <c r="AA10910" s="1071"/>
      <c r="AB10910" s="1071"/>
    </row>
    <row r="10911" spans="23:28" ht="70.5" customHeight="1">
      <c r="W10911" s="829">
        <f t="shared" si="846"/>
        <v>0</v>
      </c>
      <c r="X10911" s="828">
        <f t="shared" si="847"/>
        <v>0</v>
      </c>
      <c r="Y10911" s="1069">
        <f>[5]building!Y10902</f>
        <v>0</v>
      </c>
      <c r="Z10911" s="749">
        <f t="shared" si="848"/>
        <v>0</v>
      </c>
      <c r="AA10911" s="1071"/>
      <c r="AB10911" s="1071"/>
    </row>
    <row r="10912" spans="23:28" ht="70.5" customHeight="1">
      <c r="W10912" s="829">
        <f t="shared" si="846"/>
        <v>0</v>
      </c>
      <c r="X10912" s="828">
        <f t="shared" si="847"/>
        <v>0</v>
      </c>
      <c r="Y10912" s="1069">
        <f>[5]building!Y10903</f>
        <v>0</v>
      </c>
      <c r="Z10912" s="749">
        <f t="shared" si="848"/>
        <v>0</v>
      </c>
      <c r="AA10912" s="1071"/>
      <c r="AB10912" s="1071"/>
    </row>
    <row r="10913" spans="23:28" ht="70.5" customHeight="1">
      <c r="W10913" s="829">
        <f t="shared" si="846"/>
        <v>0</v>
      </c>
      <c r="X10913" s="828">
        <f t="shared" si="847"/>
        <v>0</v>
      </c>
      <c r="Y10913" s="1069">
        <f>[5]building!Y10904</f>
        <v>0</v>
      </c>
      <c r="Z10913" s="749">
        <f t="shared" si="848"/>
        <v>0</v>
      </c>
      <c r="AA10913" s="1071"/>
      <c r="AB10913" s="1071"/>
    </row>
    <row r="10914" spans="23:28" ht="70.5" customHeight="1">
      <c r="W10914" s="829">
        <f t="shared" si="846"/>
        <v>0</v>
      </c>
      <c r="X10914" s="828">
        <f t="shared" si="847"/>
        <v>0</v>
      </c>
      <c r="Y10914" s="1069">
        <f>[5]building!Y10905</f>
        <v>0</v>
      </c>
      <c r="Z10914" s="749">
        <f t="shared" si="848"/>
        <v>0</v>
      </c>
      <c r="AA10914" s="1071"/>
      <c r="AB10914" s="1071"/>
    </row>
    <row r="10915" spans="23:28" ht="70.5" customHeight="1">
      <c r="W10915" s="829">
        <f t="shared" si="846"/>
        <v>0</v>
      </c>
      <c r="X10915" s="828">
        <f t="shared" si="847"/>
        <v>0</v>
      </c>
      <c r="Y10915" s="1069">
        <f>[5]building!Y10906</f>
        <v>0</v>
      </c>
      <c r="Z10915" s="749">
        <f t="shared" si="848"/>
        <v>0</v>
      </c>
      <c r="AA10915" s="1071"/>
      <c r="AB10915" s="1071"/>
    </row>
    <row r="10916" spans="23:28" ht="70.5" customHeight="1">
      <c r="W10916" s="829">
        <f t="shared" si="846"/>
        <v>0</v>
      </c>
      <c r="X10916" s="828">
        <f t="shared" si="847"/>
        <v>0</v>
      </c>
      <c r="Y10916" s="1069">
        <f>[5]building!Y10907</f>
        <v>0</v>
      </c>
      <c r="Z10916" s="749">
        <f t="shared" si="848"/>
        <v>0</v>
      </c>
      <c r="AA10916" s="1071"/>
      <c r="AB10916" s="1071"/>
    </row>
    <row r="10917" spans="23:28" ht="70.5" customHeight="1">
      <c r="W10917" s="829">
        <f t="shared" si="846"/>
        <v>0</v>
      </c>
      <c r="X10917" s="828">
        <f t="shared" si="847"/>
        <v>0</v>
      </c>
      <c r="Y10917" s="1069">
        <f>[5]building!Y10908</f>
        <v>0</v>
      </c>
      <c r="Z10917" s="749">
        <f t="shared" si="848"/>
        <v>0</v>
      </c>
      <c r="AA10917" s="1071"/>
      <c r="AB10917" s="1071"/>
    </row>
    <row r="10918" spans="23:28" ht="70.5" customHeight="1">
      <c r="W10918" s="829">
        <f t="shared" si="846"/>
        <v>0</v>
      </c>
      <c r="X10918" s="828">
        <f t="shared" si="847"/>
        <v>0</v>
      </c>
      <c r="Y10918" s="1069">
        <f>[5]building!Y10909</f>
        <v>0</v>
      </c>
      <c r="Z10918" s="749">
        <f t="shared" si="848"/>
        <v>0</v>
      </c>
      <c r="AA10918" s="1071"/>
      <c r="AB10918" s="1071"/>
    </row>
    <row r="10919" spans="23:28" ht="70.5" customHeight="1">
      <c r="W10919" s="829">
        <f t="shared" si="846"/>
        <v>0</v>
      </c>
      <c r="X10919" s="828">
        <f t="shared" si="847"/>
        <v>0</v>
      </c>
      <c r="Y10919" s="1069">
        <f>[5]building!Y10910</f>
        <v>0</v>
      </c>
      <c r="Z10919" s="749">
        <f t="shared" si="848"/>
        <v>0</v>
      </c>
      <c r="AA10919" s="1071"/>
      <c r="AB10919" s="1071"/>
    </row>
    <row r="10920" spans="23:28" ht="70.5" customHeight="1">
      <c r="W10920" s="829">
        <f t="shared" si="846"/>
        <v>0</v>
      </c>
      <c r="X10920" s="828">
        <f t="shared" si="847"/>
        <v>0</v>
      </c>
      <c r="Y10920" s="1069">
        <f>[5]building!Y10911</f>
        <v>0</v>
      </c>
      <c r="Z10920" s="749">
        <f t="shared" si="848"/>
        <v>0</v>
      </c>
      <c r="AA10920" s="1071"/>
      <c r="AB10920" s="1071"/>
    </row>
    <row r="10921" spans="23:28" ht="70.5" customHeight="1">
      <c r="W10921" s="829">
        <f t="shared" si="846"/>
        <v>0</v>
      </c>
      <c r="X10921" s="828">
        <f t="shared" si="847"/>
        <v>0</v>
      </c>
      <c r="Y10921" s="1069">
        <f>[5]building!Y10912</f>
        <v>0</v>
      </c>
      <c r="Z10921" s="749">
        <f t="shared" si="848"/>
        <v>0</v>
      </c>
      <c r="AA10921" s="1071"/>
      <c r="AB10921" s="1071"/>
    </row>
    <row r="10922" spans="23:28" ht="70.5" customHeight="1">
      <c r="W10922" s="829">
        <f t="shared" si="846"/>
        <v>0</v>
      </c>
      <c r="X10922" s="828">
        <f t="shared" si="847"/>
        <v>0</v>
      </c>
      <c r="Y10922" s="1069">
        <f>[5]building!Y10913</f>
        <v>0</v>
      </c>
      <c r="Z10922" s="749">
        <f t="shared" si="848"/>
        <v>0</v>
      </c>
      <c r="AA10922" s="1071"/>
      <c r="AB10922" s="1071"/>
    </row>
    <row r="10923" spans="23:28" ht="70.5" customHeight="1">
      <c r="W10923" s="829">
        <f t="shared" si="846"/>
        <v>0</v>
      </c>
      <c r="X10923" s="828">
        <f t="shared" si="847"/>
        <v>0</v>
      </c>
      <c r="Y10923" s="1069">
        <f>[5]building!Y10914</f>
        <v>0</v>
      </c>
      <c r="Z10923" s="749">
        <f t="shared" si="848"/>
        <v>0</v>
      </c>
      <c r="AA10923" s="1071"/>
      <c r="AB10923" s="1071"/>
    </row>
    <row r="10924" spans="23:28" ht="70.5" customHeight="1">
      <c r="W10924" s="829">
        <f t="shared" si="846"/>
        <v>0</v>
      </c>
      <c r="X10924" s="828">
        <f t="shared" si="847"/>
        <v>0</v>
      </c>
      <c r="Y10924" s="1069">
        <f>[5]building!Y10915</f>
        <v>0</v>
      </c>
      <c r="Z10924" s="749">
        <f t="shared" si="848"/>
        <v>0</v>
      </c>
      <c r="AA10924" s="1071"/>
      <c r="AB10924" s="1071"/>
    </row>
    <row r="10925" spans="23:28" ht="70.5" customHeight="1">
      <c r="W10925" s="829">
        <f t="shared" si="846"/>
        <v>0</v>
      </c>
      <c r="X10925" s="828">
        <f t="shared" si="847"/>
        <v>0</v>
      </c>
      <c r="Y10925" s="1069">
        <f>[5]building!Y10916</f>
        <v>0</v>
      </c>
      <c r="Z10925" s="749">
        <f t="shared" si="848"/>
        <v>0</v>
      </c>
      <c r="AA10925" s="1071"/>
      <c r="AB10925" s="1071"/>
    </row>
    <row r="10926" spans="23:28" ht="70.5" customHeight="1">
      <c r="W10926" s="829">
        <f t="shared" si="846"/>
        <v>0</v>
      </c>
      <c r="X10926" s="828">
        <f t="shared" si="847"/>
        <v>0</v>
      </c>
      <c r="Y10926" s="1069">
        <f>[5]building!Y10917</f>
        <v>0</v>
      </c>
      <c r="Z10926" s="749">
        <f t="shared" si="848"/>
        <v>0</v>
      </c>
      <c r="AA10926" s="1071"/>
      <c r="AB10926" s="1071"/>
    </row>
    <row r="10927" spans="23:28" ht="70.5" customHeight="1">
      <c r="W10927" s="829">
        <f t="shared" si="846"/>
        <v>0</v>
      </c>
      <c r="X10927" s="828">
        <f t="shared" si="847"/>
        <v>0</v>
      </c>
      <c r="Y10927" s="1069">
        <f>[5]building!Y10918</f>
        <v>0</v>
      </c>
      <c r="Z10927" s="749">
        <f t="shared" si="848"/>
        <v>0</v>
      </c>
      <c r="AA10927" s="1071"/>
      <c r="AB10927" s="1071"/>
    </row>
    <row r="10928" spans="23:28" ht="70.5" customHeight="1">
      <c r="W10928" s="829">
        <f t="shared" si="846"/>
        <v>0</v>
      </c>
      <c r="X10928" s="828">
        <f t="shared" si="847"/>
        <v>0</v>
      </c>
      <c r="Y10928" s="1069">
        <f>[5]building!Y10919</f>
        <v>0</v>
      </c>
      <c r="Z10928" s="749">
        <f t="shared" si="848"/>
        <v>0</v>
      </c>
      <c r="AA10928" s="1071"/>
      <c r="AB10928" s="1071"/>
    </row>
    <row r="10929" spans="23:28" ht="70.5" customHeight="1">
      <c r="W10929" s="829">
        <f t="shared" si="846"/>
        <v>0</v>
      </c>
      <c r="X10929" s="828">
        <f t="shared" si="847"/>
        <v>0</v>
      </c>
      <c r="Y10929" s="1069">
        <f>[5]building!Y10920</f>
        <v>0</v>
      </c>
      <c r="Z10929" s="749">
        <f t="shared" si="848"/>
        <v>0</v>
      </c>
      <c r="AA10929" s="1071"/>
      <c r="AB10929" s="1071"/>
    </row>
    <row r="10930" spans="23:28" ht="70.5" customHeight="1">
      <c r="W10930" s="829">
        <f t="shared" si="846"/>
        <v>0</v>
      </c>
      <c r="X10930" s="828">
        <f t="shared" si="847"/>
        <v>0</v>
      </c>
      <c r="Y10930" s="1069">
        <f>[5]building!Y10921</f>
        <v>0</v>
      </c>
      <c r="Z10930" s="749">
        <f t="shared" si="848"/>
        <v>0</v>
      </c>
      <c r="AA10930" s="1071"/>
      <c r="AB10930" s="1071"/>
    </row>
    <row r="10931" spans="23:28" ht="70.5" customHeight="1">
      <c r="W10931" s="829">
        <f t="shared" si="846"/>
        <v>0</v>
      </c>
      <c r="X10931" s="828">
        <f t="shared" si="847"/>
        <v>0</v>
      </c>
      <c r="Y10931" s="1069">
        <f>[5]building!Y10922</f>
        <v>0</v>
      </c>
      <c r="Z10931" s="749">
        <f t="shared" si="848"/>
        <v>0</v>
      </c>
      <c r="AA10931" s="1071"/>
      <c r="AB10931" s="1071"/>
    </row>
    <row r="10932" spans="23:28" ht="70.5" customHeight="1">
      <c r="W10932" s="829">
        <f t="shared" si="846"/>
        <v>0</v>
      </c>
      <c r="X10932" s="828">
        <f t="shared" si="847"/>
        <v>0</v>
      </c>
      <c r="Y10932" s="1069">
        <f>[5]building!Y10923</f>
        <v>0</v>
      </c>
      <c r="Z10932" s="749">
        <f t="shared" si="848"/>
        <v>0</v>
      </c>
      <c r="AA10932" s="1071"/>
      <c r="AB10932" s="1071"/>
    </row>
    <row r="10933" spans="23:28" ht="70.5" customHeight="1">
      <c r="W10933" s="829">
        <f t="shared" si="846"/>
        <v>0</v>
      </c>
      <c r="X10933" s="828">
        <f t="shared" si="847"/>
        <v>0</v>
      </c>
      <c r="Y10933" s="1069">
        <f>[5]building!Y10924</f>
        <v>0</v>
      </c>
      <c r="Z10933" s="749">
        <f t="shared" si="848"/>
        <v>0</v>
      </c>
      <c r="AA10933" s="1071"/>
      <c r="AB10933" s="1071"/>
    </row>
    <row r="10934" spans="23:28" ht="70.5" customHeight="1">
      <c r="W10934" s="829">
        <f t="shared" si="846"/>
        <v>0</v>
      </c>
      <c r="X10934" s="828">
        <f t="shared" si="847"/>
        <v>0</v>
      </c>
      <c r="Y10934" s="1069">
        <f>[5]building!Y10925</f>
        <v>0</v>
      </c>
      <c r="Z10934" s="749">
        <f t="shared" si="848"/>
        <v>0</v>
      </c>
      <c r="AA10934" s="1071"/>
      <c r="AB10934" s="1071"/>
    </row>
    <row r="10935" spans="23:28" ht="70.5" customHeight="1">
      <c r="W10935" s="829">
        <f t="shared" si="846"/>
        <v>0</v>
      </c>
      <c r="X10935" s="828">
        <f t="shared" si="847"/>
        <v>0</v>
      </c>
      <c r="Y10935" s="1069">
        <f>[5]building!Y10926</f>
        <v>0</v>
      </c>
      <c r="Z10935" s="749">
        <f t="shared" si="848"/>
        <v>0</v>
      </c>
      <c r="AA10935" s="1071"/>
      <c r="AB10935" s="1071"/>
    </row>
    <row r="10936" spans="23:28" ht="70.5" customHeight="1">
      <c r="W10936" s="829">
        <f t="shared" si="846"/>
        <v>0</v>
      </c>
      <c r="X10936" s="828">
        <f t="shared" si="847"/>
        <v>0</v>
      </c>
      <c r="Y10936" s="1069">
        <f>[5]building!Y10927</f>
        <v>0</v>
      </c>
      <c r="Z10936" s="749">
        <f t="shared" si="848"/>
        <v>0</v>
      </c>
      <c r="AA10936" s="1071"/>
      <c r="AB10936" s="1071"/>
    </row>
    <row r="10937" spans="23:28" ht="70.5" customHeight="1">
      <c r="W10937" s="829">
        <f t="shared" si="846"/>
        <v>0</v>
      </c>
      <c r="X10937" s="828">
        <f t="shared" si="847"/>
        <v>0</v>
      </c>
      <c r="Y10937" s="1069">
        <f>[5]building!Y10928</f>
        <v>0</v>
      </c>
      <c r="Z10937" s="749">
        <f t="shared" si="848"/>
        <v>0</v>
      </c>
      <c r="AA10937" s="1071"/>
      <c r="AB10937" s="1071"/>
    </row>
    <row r="10938" spans="23:28" ht="70.5" customHeight="1">
      <c r="W10938" s="829">
        <f t="shared" si="846"/>
        <v>0</v>
      </c>
      <c r="X10938" s="828">
        <f t="shared" si="847"/>
        <v>0</v>
      </c>
      <c r="Y10938" s="1069">
        <f>[5]building!Y10929</f>
        <v>0</v>
      </c>
      <c r="Z10938" s="749">
        <f t="shared" si="848"/>
        <v>0</v>
      </c>
      <c r="AA10938" s="1071"/>
      <c r="AB10938" s="1071"/>
    </row>
    <row r="10939" spans="23:28" ht="70.5" customHeight="1">
      <c r="W10939" s="829">
        <f t="shared" si="846"/>
        <v>0</v>
      </c>
      <c r="X10939" s="828">
        <f t="shared" si="847"/>
        <v>0</v>
      </c>
      <c r="Y10939" s="1069">
        <f>[5]building!Y10930</f>
        <v>0</v>
      </c>
      <c r="Z10939" s="749">
        <f t="shared" si="848"/>
        <v>0</v>
      </c>
      <c r="AA10939" s="1071"/>
      <c r="AB10939" s="1071"/>
    </row>
    <row r="10940" spans="23:28" ht="70.5" customHeight="1">
      <c r="W10940" s="829">
        <f t="shared" si="846"/>
        <v>0</v>
      </c>
      <c r="X10940" s="828">
        <f t="shared" si="847"/>
        <v>0</v>
      </c>
      <c r="Y10940" s="1069">
        <f>[5]building!Y10931</f>
        <v>0</v>
      </c>
      <c r="Z10940" s="749">
        <f t="shared" si="848"/>
        <v>0</v>
      </c>
      <c r="AA10940" s="1071"/>
      <c r="AB10940" s="1071"/>
    </row>
    <row r="10941" spans="23:28" ht="70.5" customHeight="1">
      <c r="W10941" s="829">
        <f t="shared" si="846"/>
        <v>0</v>
      </c>
      <c r="X10941" s="828">
        <f t="shared" si="847"/>
        <v>0</v>
      </c>
      <c r="Y10941" s="1069">
        <f>[5]building!Y10932</f>
        <v>0</v>
      </c>
      <c r="Z10941" s="749">
        <f t="shared" si="848"/>
        <v>0</v>
      </c>
      <c r="AA10941" s="1071"/>
      <c r="AB10941" s="1071"/>
    </row>
    <row r="10942" spans="23:28" ht="70.5" customHeight="1">
      <c r="W10942" s="829">
        <f t="shared" si="846"/>
        <v>0</v>
      </c>
      <c r="X10942" s="828">
        <f t="shared" si="847"/>
        <v>0</v>
      </c>
      <c r="Y10942" s="1069">
        <f>[5]building!Y10933</f>
        <v>0</v>
      </c>
      <c r="Z10942" s="749">
        <f t="shared" si="848"/>
        <v>0</v>
      </c>
      <c r="AA10942" s="1071"/>
      <c r="AB10942" s="1071"/>
    </row>
    <row r="10943" spans="23:28" ht="70.5" customHeight="1">
      <c r="W10943" s="829">
        <f t="shared" si="846"/>
        <v>0</v>
      </c>
      <c r="X10943" s="828">
        <f t="shared" si="847"/>
        <v>0</v>
      </c>
      <c r="Y10943" s="1069">
        <f>[5]building!Y10934</f>
        <v>0</v>
      </c>
      <c r="Z10943" s="749">
        <f t="shared" si="848"/>
        <v>0</v>
      </c>
      <c r="AA10943" s="1071"/>
      <c r="AB10943" s="1071"/>
    </row>
    <row r="10944" spans="23:28" ht="70.5" customHeight="1">
      <c r="W10944" s="829">
        <f t="shared" si="846"/>
        <v>0</v>
      </c>
      <c r="X10944" s="828">
        <f t="shared" si="847"/>
        <v>0</v>
      </c>
      <c r="Y10944" s="1069">
        <f>[5]building!Y10935</f>
        <v>0</v>
      </c>
      <c r="Z10944" s="749">
        <f t="shared" si="848"/>
        <v>0</v>
      </c>
      <c r="AA10944" s="1071"/>
      <c r="AB10944" s="1071"/>
    </row>
    <row r="10945" spans="23:28" ht="70.5" customHeight="1">
      <c r="W10945" s="829">
        <f t="shared" si="846"/>
        <v>0</v>
      </c>
      <c r="X10945" s="828">
        <f t="shared" si="847"/>
        <v>0</v>
      </c>
      <c r="Y10945" s="1069">
        <f>[5]building!Y10936</f>
        <v>0</v>
      </c>
      <c r="Z10945" s="749">
        <f t="shared" si="848"/>
        <v>0</v>
      </c>
      <c r="AA10945" s="1071"/>
      <c r="AB10945" s="1071"/>
    </row>
    <row r="10946" spans="23:28" ht="70.5" customHeight="1">
      <c r="W10946" s="829">
        <f t="shared" si="846"/>
        <v>0</v>
      </c>
      <c r="X10946" s="828">
        <f t="shared" si="847"/>
        <v>0</v>
      </c>
      <c r="Y10946" s="1069">
        <f>[5]building!Y10937</f>
        <v>0</v>
      </c>
      <c r="Z10946" s="749">
        <f t="shared" si="848"/>
        <v>0</v>
      </c>
      <c r="AA10946" s="1071"/>
      <c r="AB10946" s="1071"/>
    </row>
    <row r="10947" spans="23:28" ht="70.5" customHeight="1">
      <c r="W10947" s="829">
        <f t="shared" si="846"/>
        <v>0</v>
      </c>
      <c r="X10947" s="828">
        <f t="shared" si="847"/>
        <v>0</v>
      </c>
      <c r="Y10947" s="1069">
        <f>[5]building!Y10938</f>
        <v>0</v>
      </c>
      <c r="Z10947" s="749">
        <f t="shared" si="848"/>
        <v>0</v>
      </c>
      <c r="AA10947" s="1071"/>
      <c r="AB10947" s="1071"/>
    </row>
    <row r="10948" spans="23:28" ht="70.5" customHeight="1">
      <c r="W10948" s="829">
        <f t="shared" si="846"/>
        <v>0</v>
      </c>
      <c r="X10948" s="828">
        <f t="shared" si="847"/>
        <v>0</v>
      </c>
      <c r="Y10948" s="1069">
        <f>[5]building!Y10939</f>
        <v>0</v>
      </c>
      <c r="Z10948" s="749">
        <f t="shared" si="848"/>
        <v>0</v>
      </c>
      <c r="AA10948" s="1071"/>
      <c r="AB10948" s="1071"/>
    </row>
    <row r="10949" spans="23:28" ht="70.5" customHeight="1">
      <c r="W10949" s="829">
        <f t="shared" si="846"/>
        <v>0</v>
      </c>
      <c r="X10949" s="828">
        <f t="shared" si="847"/>
        <v>0</v>
      </c>
      <c r="Y10949" s="1069">
        <f>[5]building!Y10940</f>
        <v>0</v>
      </c>
      <c r="Z10949" s="749">
        <f t="shared" si="848"/>
        <v>0</v>
      </c>
      <c r="AA10949" s="1071"/>
      <c r="AB10949" s="1071"/>
    </row>
    <row r="10950" spans="23:28" ht="70.5" customHeight="1">
      <c r="W10950" s="829">
        <f t="shared" si="846"/>
        <v>0</v>
      </c>
      <c r="X10950" s="828">
        <f t="shared" si="847"/>
        <v>0</v>
      </c>
      <c r="Y10950" s="1069">
        <f>[5]building!Y10941</f>
        <v>0</v>
      </c>
      <c r="Z10950" s="749">
        <f t="shared" si="848"/>
        <v>0</v>
      </c>
      <c r="AA10950" s="1071"/>
      <c r="AB10950" s="1071"/>
    </row>
    <row r="10951" spans="23:28" ht="70.5" customHeight="1">
      <c r="W10951" s="829">
        <f t="shared" si="846"/>
        <v>0</v>
      </c>
      <c r="X10951" s="828">
        <f t="shared" si="847"/>
        <v>0</v>
      </c>
      <c r="Y10951" s="1069">
        <f>[5]building!Y10942</f>
        <v>0</v>
      </c>
      <c r="Z10951" s="749">
        <f t="shared" si="848"/>
        <v>0</v>
      </c>
      <c r="AA10951" s="1071"/>
      <c r="AB10951" s="1071"/>
    </row>
    <row r="10952" spans="23:28" ht="70.5" customHeight="1">
      <c r="W10952" s="829">
        <f t="shared" si="846"/>
        <v>0</v>
      </c>
      <c r="X10952" s="828">
        <f t="shared" si="847"/>
        <v>0</v>
      </c>
      <c r="Y10952" s="1069">
        <f>[5]building!Y10943</f>
        <v>0</v>
      </c>
      <c r="Z10952" s="749">
        <f t="shared" si="848"/>
        <v>0</v>
      </c>
      <c r="AA10952" s="1071"/>
      <c r="AB10952" s="1071"/>
    </row>
    <row r="10953" spans="23:28" ht="70.5" customHeight="1">
      <c r="W10953" s="829">
        <f t="shared" si="846"/>
        <v>0</v>
      </c>
      <c r="X10953" s="828">
        <f t="shared" si="847"/>
        <v>0</v>
      </c>
      <c r="Y10953" s="1069">
        <f>[5]building!Y10944</f>
        <v>0</v>
      </c>
      <c r="Z10953" s="749">
        <f t="shared" si="848"/>
        <v>0</v>
      </c>
      <c r="AA10953" s="1071"/>
      <c r="AB10953" s="1071"/>
    </row>
    <row r="10954" spans="23:28" ht="70.5" customHeight="1">
      <c r="W10954" s="829">
        <f t="shared" si="846"/>
        <v>0</v>
      </c>
      <c r="X10954" s="828">
        <f t="shared" si="847"/>
        <v>0</v>
      </c>
      <c r="Y10954" s="1069">
        <f>[5]building!Y10945</f>
        <v>0</v>
      </c>
      <c r="Z10954" s="749">
        <f t="shared" si="848"/>
        <v>0</v>
      </c>
      <c r="AA10954" s="1071"/>
      <c r="AB10954" s="1071"/>
    </row>
    <row r="10955" spans="23:28" ht="70.5" customHeight="1">
      <c r="W10955" s="829">
        <f t="shared" si="846"/>
        <v>0</v>
      </c>
      <c r="X10955" s="828">
        <f t="shared" si="847"/>
        <v>0</v>
      </c>
      <c r="Y10955" s="1069">
        <f>[5]building!Y10946</f>
        <v>0</v>
      </c>
      <c r="Z10955" s="749">
        <f t="shared" si="848"/>
        <v>0</v>
      </c>
      <c r="AA10955" s="1071"/>
      <c r="AB10955" s="1071"/>
    </row>
    <row r="10956" spans="23:28" ht="70.5" customHeight="1">
      <c r="W10956" s="829">
        <f t="shared" si="846"/>
        <v>0</v>
      </c>
      <c r="X10956" s="828">
        <f t="shared" si="847"/>
        <v>0</v>
      </c>
      <c r="Y10956" s="1069">
        <f>[5]building!Y10947</f>
        <v>0</v>
      </c>
      <c r="Z10956" s="749">
        <f t="shared" si="848"/>
        <v>0</v>
      </c>
      <c r="AA10956" s="1071"/>
      <c r="AB10956" s="1071"/>
    </row>
    <row r="10957" spans="23:28" ht="70.5" customHeight="1">
      <c r="W10957" s="829">
        <f t="shared" si="846"/>
        <v>0</v>
      </c>
      <c r="X10957" s="828">
        <f t="shared" si="847"/>
        <v>0</v>
      </c>
      <c r="Y10957" s="1069">
        <f>[5]building!Y10948</f>
        <v>0</v>
      </c>
      <c r="Z10957" s="749">
        <f t="shared" si="848"/>
        <v>0</v>
      </c>
      <c r="AA10957" s="1071"/>
      <c r="AB10957" s="1071"/>
    </row>
    <row r="10958" spans="23:28" ht="70.5" customHeight="1">
      <c r="W10958" s="829">
        <f t="shared" si="846"/>
        <v>0</v>
      </c>
      <c r="X10958" s="828">
        <f t="shared" si="847"/>
        <v>0</v>
      </c>
      <c r="Y10958" s="1069">
        <f>[5]building!Y10949</f>
        <v>0</v>
      </c>
      <c r="Z10958" s="749">
        <f t="shared" si="848"/>
        <v>0</v>
      </c>
      <c r="AA10958" s="1071"/>
      <c r="AB10958" s="1071"/>
    </row>
    <row r="10959" spans="23:28" ht="70.5" customHeight="1">
      <c r="W10959" s="829">
        <f t="shared" si="846"/>
        <v>0</v>
      </c>
      <c r="X10959" s="828">
        <f t="shared" si="847"/>
        <v>0</v>
      </c>
      <c r="Y10959" s="1069">
        <f>[5]building!Y10950</f>
        <v>0</v>
      </c>
      <c r="Z10959" s="749">
        <f t="shared" si="848"/>
        <v>0</v>
      </c>
      <c r="AA10959" s="1071"/>
      <c r="AB10959" s="1071"/>
    </row>
    <row r="10960" spans="23:28" ht="70.5" customHeight="1">
      <c r="W10960" s="829">
        <f t="shared" si="846"/>
        <v>0</v>
      </c>
      <c r="X10960" s="828">
        <f t="shared" si="847"/>
        <v>0</v>
      </c>
      <c r="Y10960" s="1069">
        <f>[5]building!Y10951</f>
        <v>0</v>
      </c>
      <c r="Z10960" s="749">
        <f t="shared" si="848"/>
        <v>0</v>
      </c>
      <c r="AA10960" s="1071"/>
      <c r="AB10960" s="1071"/>
    </row>
    <row r="10961" spans="23:28" ht="70.5" customHeight="1">
      <c r="W10961" s="829">
        <f t="shared" si="846"/>
        <v>0</v>
      </c>
      <c r="X10961" s="828">
        <f t="shared" si="847"/>
        <v>0</v>
      </c>
      <c r="Y10961" s="1069">
        <f>[5]building!Y10952</f>
        <v>0</v>
      </c>
      <c r="Z10961" s="749">
        <f t="shared" si="848"/>
        <v>0</v>
      </c>
      <c r="AA10961" s="1071"/>
      <c r="AB10961" s="1071"/>
    </row>
    <row r="10962" spans="23:28" ht="70.5" customHeight="1">
      <c r="W10962" s="829">
        <f t="shared" si="846"/>
        <v>0</v>
      </c>
      <c r="X10962" s="828">
        <f t="shared" si="847"/>
        <v>0</v>
      </c>
      <c r="Y10962" s="1069">
        <f>[5]building!Y10953</f>
        <v>0</v>
      </c>
      <c r="Z10962" s="749">
        <f t="shared" si="848"/>
        <v>0</v>
      </c>
      <c r="AA10962" s="1071"/>
      <c r="AB10962" s="1071"/>
    </row>
    <row r="10963" spans="23:28" ht="70.5" customHeight="1">
      <c r="W10963" s="829">
        <f t="shared" si="846"/>
        <v>0</v>
      </c>
      <c r="X10963" s="828">
        <f t="shared" si="847"/>
        <v>0</v>
      </c>
      <c r="Y10963" s="1069">
        <f>[5]building!Y10954</f>
        <v>0</v>
      </c>
      <c r="Z10963" s="749">
        <f t="shared" si="848"/>
        <v>0</v>
      </c>
      <c r="AA10963" s="1071"/>
      <c r="AB10963" s="1071"/>
    </row>
    <row r="10964" spans="23:28" ht="70.5" customHeight="1">
      <c r="W10964" s="829">
        <f t="shared" si="846"/>
        <v>0</v>
      </c>
      <c r="X10964" s="828">
        <f t="shared" si="847"/>
        <v>0</v>
      </c>
      <c r="Y10964" s="1069">
        <f>[5]building!Y10955</f>
        <v>0</v>
      </c>
      <c r="Z10964" s="749">
        <f t="shared" si="848"/>
        <v>0</v>
      </c>
      <c r="AA10964" s="1071"/>
      <c r="AB10964" s="1071"/>
    </row>
    <row r="10965" spans="23:28" ht="70.5" customHeight="1">
      <c r="W10965" s="829">
        <f t="shared" si="846"/>
        <v>0</v>
      </c>
      <c r="X10965" s="828">
        <f t="shared" si="847"/>
        <v>0</v>
      </c>
      <c r="Y10965" s="1069">
        <f>[5]building!Y10956</f>
        <v>0</v>
      </c>
      <c r="Z10965" s="749">
        <f t="shared" si="848"/>
        <v>0</v>
      </c>
      <c r="AA10965" s="1071"/>
      <c r="AB10965" s="1071"/>
    </row>
    <row r="10966" spans="23:28" ht="70.5" customHeight="1">
      <c r="W10966" s="829">
        <f t="shared" si="846"/>
        <v>0</v>
      </c>
      <c r="X10966" s="828">
        <f t="shared" si="847"/>
        <v>0</v>
      </c>
      <c r="Y10966" s="1069">
        <f>[5]building!Y10957</f>
        <v>0</v>
      </c>
      <c r="Z10966" s="749">
        <f t="shared" si="848"/>
        <v>0</v>
      </c>
      <c r="AA10966" s="1071"/>
      <c r="AB10966" s="1071"/>
    </row>
    <row r="10967" spans="23:28" ht="70.5" customHeight="1">
      <c r="W10967" s="829">
        <f t="shared" si="846"/>
        <v>0</v>
      </c>
      <c r="X10967" s="828">
        <f t="shared" si="847"/>
        <v>0</v>
      </c>
      <c r="Y10967" s="1069">
        <f>[5]building!Y10958</f>
        <v>0</v>
      </c>
      <c r="Z10967" s="749">
        <f t="shared" si="848"/>
        <v>0</v>
      </c>
      <c r="AA10967" s="1071"/>
      <c r="AB10967" s="1071"/>
    </row>
    <row r="10968" spans="23:28" ht="70.5" customHeight="1">
      <c r="W10968" s="829">
        <f t="shared" si="846"/>
        <v>0</v>
      </c>
      <c r="X10968" s="828">
        <f t="shared" si="847"/>
        <v>0</v>
      </c>
      <c r="Y10968" s="1069">
        <f>[5]building!Y10959</f>
        <v>0</v>
      </c>
      <c r="Z10968" s="749">
        <f t="shared" si="848"/>
        <v>0</v>
      </c>
      <c r="AA10968" s="1071"/>
      <c r="AB10968" s="1071"/>
    </row>
    <row r="10969" spans="23:28" ht="70.5" customHeight="1">
      <c r="W10969" s="829">
        <f t="shared" si="846"/>
        <v>0</v>
      </c>
      <c r="X10969" s="828">
        <f t="shared" si="847"/>
        <v>0</v>
      </c>
      <c r="Y10969" s="1069">
        <f>[5]building!Y10960</f>
        <v>0</v>
      </c>
      <c r="Z10969" s="749">
        <f t="shared" si="848"/>
        <v>0</v>
      </c>
      <c r="AA10969" s="1071"/>
      <c r="AB10969" s="1071"/>
    </row>
    <row r="10970" spans="23:28" ht="70.5" customHeight="1">
      <c r="W10970" s="829">
        <f t="shared" si="846"/>
        <v>0</v>
      </c>
      <c r="X10970" s="828">
        <f t="shared" si="847"/>
        <v>0</v>
      </c>
      <c r="Y10970" s="1069">
        <f>[5]building!Y10961</f>
        <v>0</v>
      </c>
      <c r="Z10970" s="749">
        <f t="shared" si="848"/>
        <v>0</v>
      </c>
      <c r="AA10970" s="1071"/>
      <c r="AB10970" s="1071"/>
    </row>
    <row r="10971" spans="23:28" ht="70.5" customHeight="1">
      <c r="W10971" s="829">
        <f t="shared" si="846"/>
        <v>0</v>
      </c>
      <c r="X10971" s="828">
        <f t="shared" si="847"/>
        <v>0</v>
      </c>
      <c r="Y10971" s="1069">
        <f>[5]building!Y10962</f>
        <v>0</v>
      </c>
      <c r="Z10971" s="749">
        <f t="shared" si="848"/>
        <v>0</v>
      </c>
      <c r="AA10971" s="1071"/>
      <c r="AB10971" s="1071"/>
    </row>
    <row r="10972" spans="23:28" ht="70.5" customHeight="1">
      <c r="W10972" s="829">
        <f t="shared" si="846"/>
        <v>0</v>
      </c>
      <c r="X10972" s="828">
        <f t="shared" si="847"/>
        <v>0</v>
      </c>
      <c r="Y10972" s="1069">
        <f>[5]building!Y10963</f>
        <v>0</v>
      </c>
      <c r="Z10972" s="749">
        <f t="shared" si="848"/>
        <v>0</v>
      </c>
      <c r="AA10972" s="1071"/>
      <c r="AB10972" s="1071"/>
    </row>
    <row r="10973" spans="23:28" ht="70.5" customHeight="1">
      <c r="W10973" s="829">
        <f t="shared" si="846"/>
        <v>0</v>
      </c>
      <c r="X10973" s="828">
        <f t="shared" si="847"/>
        <v>0</v>
      </c>
      <c r="Y10973" s="1069">
        <f>[5]building!Y10964</f>
        <v>0</v>
      </c>
      <c r="Z10973" s="749">
        <f t="shared" si="848"/>
        <v>0</v>
      </c>
      <c r="AA10973" s="1071"/>
      <c r="AB10973" s="1071"/>
    </row>
    <row r="10974" spans="23:28" ht="70.5" customHeight="1">
      <c r="W10974" s="829">
        <f t="shared" ref="W10974:W11037" si="849">G10974+I10974+K10974+M10974+O10974+Q10974+S10974+U10974</f>
        <v>0</v>
      </c>
      <c r="X10974" s="828">
        <f t="shared" ref="X10974:X11037" si="850">W10974*C10974</f>
        <v>0</v>
      </c>
      <c r="Y10974" s="1069">
        <f>[5]building!Y10965</f>
        <v>0</v>
      </c>
      <c r="Z10974" s="749">
        <f t="shared" ref="Z10974:Z11037" si="851">Y10974*C10974</f>
        <v>0</v>
      </c>
      <c r="AA10974" s="1071"/>
      <c r="AB10974" s="1071"/>
    </row>
    <row r="10975" spans="23:28" ht="70.5" customHeight="1">
      <c r="W10975" s="829">
        <f t="shared" si="849"/>
        <v>0</v>
      </c>
      <c r="X10975" s="828">
        <f t="shared" si="850"/>
        <v>0</v>
      </c>
      <c r="Y10975" s="1069">
        <f>[5]building!Y10966</f>
        <v>0</v>
      </c>
      <c r="Z10975" s="749">
        <f t="shared" si="851"/>
        <v>0</v>
      </c>
      <c r="AA10975" s="1071"/>
      <c r="AB10975" s="1071"/>
    </row>
    <row r="10976" spans="23:28" ht="70.5" customHeight="1">
      <c r="W10976" s="829">
        <f t="shared" si="849"/>
        <v>0</v>
      </c>
      <c r="X10976" s="828">
        <f t="shared" si="850"/>
        <v>0</v>
      </c>
      <c r="Y10976" s="1069">
        <f>[5]building!Y10967</f>
        <v>0</v>
      </c>
      <c r="Z10976" s="749">
        <f t="shared" si="851"/>
        <v>0</v>
      </c>
      <c r="AA10976" s="1071"/>
      <c r="AB10976" s="1071"/>
    </row>
    <row r="10977" spans="23:28" ht="70.5" customHeight="1">
      <c r="W10977" s="829">
        <f t="shared" si="849"/>
        <v>0</v>
      </c>
      <c r="X10977" s="828">
        <f t="shared" si="850"/>
        <v>0</v>
      </c>
      <c r="Y10977" s="1069">
        <f>[5]building!Y10968</f>
        <v>0</v>
      </c>
      <c r="Z10977" s="749">
        <f t="shared" si="851"/>
        <v>0</v>
      </c>
      <c r="AA10977" s="1071"/>
      <c r="AB10977" s="1071"/>
    </row>
    <row r="10978" spans="23:28" ht="70.5" customHeight="1">
      <c r="W10978" s="829">
        <f t="shared" si="849"/>
        <v>0</v>
      </c>
      <c r="X10978" s="828">
        <f t="shared" si="850"/>
        <v>0</v>
      </c>
      <c r="Y10978" s="1069">
        <f>[5]building!Y10969</f>
        <v>0</v>
      </c>
      <c r="Z10978" s="749">
        <f t="shared" si="851"/>
        <v>0</v>
      </c>
      <c r="AA10978" s="1071"/>
      <c r="AB10978" s="1071"/>
    </row>
    <row r="10979" spans="23:28" ht="70.5" customHeight="1">
      <c r="W10979" s="829">
        <f t="shared" si="849"/>
        <v>0</v>
      </c>
      <c r="X10979" s="828">
        <f t="shared" si="850"/>
        <v>0</v>
      </c>
      <c r="Y10979" s="1069">
        <f>[5]building!Y10970</f>
        <v>0</v>
      </c>
      <c r="Z10979" s="749">
        <f t="shared" si="851"/>
        <v>0</v>
      </c>
      <c r="AA10979" s="1071"/>
      <c r="AB10979" s="1071"/>
    </row>
    <row r="10980" spans="23:28" ht="70.5" customHeight="1">
      <c r="W10980" s="829">
        <f t="shared" si="849"/>
        <v>0</v>
      </c>
      <c r="X10980" s="828">
        <f t="shared" si="850"/>
        <v>0</v>
      </c>
      <c r="Y10980" s="1069">
        <f>[5]building!Y10971</f>
        <v>0</v>
      </c>
      <c r="Z10980" s="749">
        <f t="shared" si="851"/>
        <v>0</v>
      </c>
      <c r="AA10980" s="1071"/>
      <c r="AB10980" s="1071"/>
    </row>
    <row r="10981" spans="23:28" ht="70.5" customHeight="1">
      <c r="W10981" s="829">
        <f t="shared" si="849"/>
        <v>0</v>
      </c>
      <c r="X10981" s="828">
        <f t="shared" si="850"/>
        <v>0</v>
      </c>
      <c r="Y10981" s="1069">
        <f>[5]building!Y10972</f>
        <v>0</v>
      </c>
      <c r="Z10981" s="749">
        <f t="shared" si="851"/>
        <v>0</v>
      </c>
      <c r="AA10981" s="1071"/>
      <c r="AB10981" s="1071"/>
    </row>
    <row r="10982" spans="23:28" ht="70.5" customHeight="1">
      <c r="W10982" s="829">
        <f t="shared" si="849"/>
        <v>0</v>
      </c>
      <c r="X10982" s="828">
        <f t="shared" si="850"/>
        <v>0</v>
      </c>
      <c r="Y10982" s="1069">
        <f>[5]building!Y10973</f>
        <v>0</v>
      </c>
      <c r="Z10982" s="749">
        <f t="shared" si="851"/>
        <v>0</v>
      </c>
      <c r="AA10982" s="1071"/>
      <c r="AB10982" s="1071"/>
    </row>
    <row r="10983" spans="23:28" ht="70.5" customHeight="1">
      <c r="W10983" s="829">
        <f t="shared" si="849"/>
        <v>0</v>
      </c>
      <c r="X10983" s="828">
        <f t="shared" si="850"/>
        <v>0</v>
      </c>
      <c r="Y10983" s="1069">
        <f>[5]building!Y10974</f>
        <v>0</v>
      </c>
      <c r="Z10983" s="749">
        <f t="shared" si="851"/>
        <v>0</v>
      </c>
      <c r="AA10983" s="1071"/>
      <c r="AB10983" s="1071"/>
    </row>
    <row r="10984" spans="23:28" ht="70.5" customHeight="1">
      <c r="W10984" s="829">
        <f t="shared" si="849"/>
        <v>0</v>
      </c>
      <c r="X10984" s="828">
        <f t="shared" si="850"/>
        <v>0</v>
      </c>
      <c r="Y10984" s="1069">
        <f>[5]building!Y10975</f>
        <v>0</v>
      </c>
      <c r="Z10984" s="749">
        <f t="shared" si="851"/>
        <v>0</v>
      </c>
      <c r="AA10984" s="1071"/>
      <c r="AB10984" s="1071"/>
    </row>
    <row r="10985" spans="23:28" ht="70.5" customHeight="1">
      <c r="W10985" s="829">
        <f t="shared" si="849"/>
        <v>0</v>
      </c>
      <c r="X10985" s="828">
        <f t="shared" si="850"/>
        <v>0</v>
      </c>
      <c r="Y10985" s="1069">
        <f>[5]building!Y10976</f>
        <v>0</v>
      </c>
      <c r="Z10985" s="749">
        <f t="shared" si="851"/>
        <v>0</v>
      </c>
      <c r="AA10985" s="1071"/>
      <c r="AB10985" s="1071"/>
    </row>
    <row r="10986" spans="23:28" ht="70.5" customHeight="1">
      <c r="W10986" s="829">
        <f t="shared" si="849"/>
        <v>0</v>
      </c>
      <c r="X10986" s="828">
        <f t="shared" si="850"/>
        <v>0</v>
      </c>
      <c r="Y10986" s="1069">
        <f>[5]building!Y10977</f>
        <v>0</v>
      </c>
      <c r="Z10986" s="749">
        <f t="shared" si="851"/>
        <v>0</v>
      </c>
      <c r="AA10986" s="1071"/>
      <c r="AB10986" s="1071"/>
    </row>
    <row r="10987" spans="23:28" ht="70.5" customHeight="1">
      <c r="W10987" s="829">
        <f t="shared" si="849"/>
        <v>0</v>
      </c>
      <c r="X10987" s="828">
        <f t="shared" si="850"/>
        <v>0</v>
      </c>
      <c r="Y10987" s="1069">
        <f>[5]building!Y10978</f>
        <v>0</v>
      </c>
      <c r="Z10987" s="749">
        <f t="shared" si="851"/>
        <v>0</v>
      </c>
      <c r="AA10987" s="1071"/>
      <c r="AB10987" s="1071"/>
    </row>
    <row r="10988" spans="23:28" ht="70.5" customHeight="1">
      <c r="W10988" s="829">
        <f t="shared" si="849"/>
        <v>0</v>
      </c>
      <c r="X10988" s="828">
        <f t="shared" si="850"/>
        <v>0</v>
      </c>
      <c r="Y10988" s="1069">
        <f>[5]building!Y10979</f>
        <v>0</v>
      </c>
      <c r="Z10988" s="749">
        <f t="shared" si="851"/>
        <v>0</v>
      </c>
      <c r="AA10988" s="1071"/>
      <c r="AB10988" s="1071"/>
    </row>
    <row r="10989" spans="23:28" ht="70.5" customHeight="1">
      <c r="W10989" s="829">
        <f t="shared" si="849"/>
        <v>0</v>
      </c>
      <c r="X10989" s="828">
        <f t="shared" si="850"/>
        <v>0</v>
      </c>
      <c r="Y10989" s="1069">
        <f>[5]building!Y10980</f>
        <v>0</v>
      </c>
      <c r="Z10989" s="749">
        <f t="shared" si="851"/>
        <v>0</v>
      </c>
      <c r="AA10989" s="1071"/>
      <c r="AB10989" s="1071"/>
    </row>
    <row r="10990" spans="23:28" ht="70.5" customHeight="1">
      <c r="W10990" s="829">
        <f t="shared" si="849"/>
        <v>0</v>
      </c>
      <c r="X10990" s="828">
        <f t="shared" si="850"/>
        <v>0</v>
      </c>
      <c r="Y10990" s="1069">
        <f>[5]building!Y10981</f>
        <v>0</v>
      </c>
      <c r="Z10990" s="749">
        <f t="shared" si="851"/>
        <v>0</v>
      </c>
      <c r="AA10990" s="1071"/>
      <c r="AB10990" s="1071"/>
    </row>
    <row r="10991" spans="23:28" ht="70.5" customHeight="1">
      <c r="W10991" s="829">
        <f t="shared" si="849"/>
        <v>0</v>
      </c>
      <c r="X10991" s="828">
        <f t="shared" si="850"/>
        <v>0</v>
      </c>
      <c r="Y10991" s="1069">
        <f>[5]building!Y10982</f>
        <v>0</v>
      </c>
      <c r="Z10991" s="749">
        <f t="shared" si="851"/>
        <v>0</v>
      </c>
      <c r="AA10991" s="1071"/>
      <c r="AB10991" s="1071"/>
    </row>
    <row r="10992" spans="23:28" ht="70.5" customHeight="1">
      <c r="W10992" s="829">
        <f t="shared" si="849"/>
        <v>0</v>
      </c>
      <c r="X10992" s="828">
        <f t="shared" si="850"/>
        <v>0</v>
      </c>
      <c r="Y10992" s="1069">
        <f>[5]building!Y10983</f>
        <v>0</v>
      </c>
      <c r="Z10992" s="749">
        <f t="shared" si="851"/>
        <v>0</v>
      </c>
      <c r="AA10992" s="1071"/>
      <c r="AB10992" s="1071"/>
    </row>
    <row r="10993" spans="23:28" ht="70.5" customHeight="1">
      <c r="W10993" s="829">
        <f t="shared" si="849"/>
        <v>0</v>
      </c>
      <c r="X10993" s="828">
        <f t="shared" si="850"/>
        <v>0</v>
      </c>
      <c r="Y10993" s="1069">
        <f>[5]building!Y10984</f>
        <v>0</v>
      </c>
      <c r="Z10993" s="749">
        <f t="shared" si="851"/>
        <v>0</v>
      </c>
      <c r="AA10993" s="1071"/>
      <c r="AB10993" s="1071"/>
    </row>
    <row r="10994" spans="23:28" ht="70.5" customHeight="1">
      <c r="W10994" s="829">
        <f t="shared" si="849"/>
        <v>0</v>
      </c>
      <c r="X10994" s="828">
        <f t="shared" si="850"/>
        <v>0</v>
      </c>
      <c r="Y10994" s="1069">
        <f>[5]building!Y10985</f>
        <v>0</v>
      </c>
      <c r="Z10994" s="749">
        <f t="shared" si="851"/>
        <v>0</v>
      </c>
      <c r="AA10994" s="1071"/>
      <c r="AB10994" s="1071"/>
    </row>
    <row r="10995" spans="23:28" ht="70.5" customHeight="1">
      <c r="W10995" s="829">
        <f t="shared" si="849"/>
        <v>0</v>
      </c>
      <c r="X10995" s="828">
        <f t="shared" si="850"/>
        <v>0</v>
      </c>
      <c r="Y10995" s="1069">
        <f>[5]building!Y10986</f>
        <v>0</v>
      </c>
      <c r="Z10995" s="749">
        <f t="shared" si="851"/>
        <v>0</v>
      </c>
      <c r="AA10995" s="1071"/>
      <c r="AB10995" s="1071"/>
    </row>
    <row r="10996" spans="23:28" ht="70.5" customHeight="1">
      <c r="W10996" s="829">
        <f t="shared" si="849"/>
        <v>0</v>
      </c>
      <c r="X10996" s="828">
        <f t="shared" si="850"/>
        <v>0</v>
      </c>
      <c r="Y10996" s="1069">
        <f>[5]building!Y10987</f>
        <v>0</v>
      </c>
      <c r="Z10996" s="749">
        <f t="shared" si="851"/>
        <v>0</v>
      </c>
      <c r="AA10996" s="1071"/>
      <c r="AB10996" s="1071"/>
    </row>
    <row r="10997" spans="23:28" ht="70.5" customHeight="1">
      <c r="W10997" s="829">
        <f t="shared" si="849"/>
        <v>0</v>
      </c>
      <c r="X10997" s="828">
        <f t="shared" si="850"/>
        <v>0</v>
      </c>
      <c r="Y10997" s="1069">
        <f>[5]building!Y10988</f>
        <v>0</v>
      </c>
      <c r="Z10997" s="749">
        <f t="shared" si="851"/>
        <v>0</v>
      </c>
      <c r="AA10997" s="1071"/>
      <c r="AB10997" s="1071"/>
    </row>
    <row r="10998" spans="23:28" ht="70.5" customHeight="1">
      <c r="W10998" s="829">
        <f t="shared" si="849"/>
        <v>0</v>
      </c>
      <c r="X10998" s="828">
        <f t="shared" si="850"/>
        <v>0</v>
      </c>
      <c r="Y10998" s="1069">
        <f>[5]building!Y10989</f>
        <v>0</v>
      </c>
      <c r="Z10998" s="749">
        <f t="shared" si="851"/>
        <v>0</v>
      </c>
      <c r="AA10998" s="1071"/>
      <c r="AB10998" s="1071"/>
    </row>
    <row r="10999" spans="23:28" ht="70.5" customHeight="1">
      <c r="W10999" s="829">
        <f t="shared" si="849"/>
        <v>0</v>
      </c>
      <c r="X10999" s="828">
        <f t="shared" si="850"/>
        <v>0</v>
      </c>
      <c r="Y10999" s="1069">
        <f>[5]building!Y10990</f>
        <v>0</v>
      </c>
      <c r="Z10999" s="749">
        <f t="shared" si="851"/>
        <v>0</v>
      </c>
      <c r="AA10999" s="1071"/>
      <c r="AB10999" s="1071"/>
    </row>
    <row r="11000" spans="23:28" ht="70.5" customHeight="1">
      <c r="W11000" s="829">
        <f t="shared" si="849"/>
        <v>0</v>
      </c>
      <c r="X11000" s="828">
        <f t="shared" si="850"/>
        <v>0</v>
      </c>
      <c r="Y11000" s="1069">
        <f>[5]building!Y10991</f>
        <v>0</v>
      </c>
      <c r="Z11000" s="749">
        <f t="shared" si="851"/>
        <v>0</v>
      </c>
      <c r="AA11000" s="1071"/>
      <c r="AB11000" s="1071"/>
    </row>
    <row r="11001" spans="23:28" ht="70.5" customHeight="1">
      <c r="W11001" s="829">
        <f t="shared" si="849"/>
        <v>0</v>
      </c>
      <c r="X11001" s="828">
        <f t="shared" si="850"/>
        <v>0</v>
      </c>
      <c r="Y11001" s="1069">
        <f>[5]building!Y10992</f>
        <v>0</v>
      </c>
      <c r="Z11001" s="749">
        <f t="shared" si="851"/>
        <v>0</v>
      </c>
      <c r="AA11001" s="1071"/>
      <c r="AB11001" s="1071"/>
    </row>
    <row r="11002" spans="23:28" ht="70.5" customHeight="1">
      <c r="W11002" s="829">
        <f t="shared" si="849"/>
        <v>0</v>
      </c>
      <c r="X11002" s="828">
        <f t="shared" si="850"/>
        <v>0</v>
      </c>
      <c r="Y11002" s="1069">
        <f>[5]building!Y10993</f>
        <v>0</v>
      </c>
      <c r="Z11002" s="749">
        <f t="shared" si="851"/>
        <v>0</v>
      </c>
      <c r="AA11002" s="1071"/>
      <c r="AB11002" s="1071"/>
    </row>
    <row r="11003" spans="23:28" ht="70.5" customHeight="1">
      <c r="W11003" s="829">
        <f t="shared" si="849"/>
        <v>0</v>
      </c>
      <c r="X11003" s="828">
        <f t="shared" si="850"/>
        <v>0</v>
      </c>
      <c r="Y11003" s="1069">
        <f>[5]building!Y10994</f>
        <v>0</v>
      </c>
      <c r="Z11003" s="749">
        <f t="shared" si="851"/>
        <v>0</v>
      </c>
      <c r="AA11003" s="1071"/>
      <c r="AB11003" s="1071"/>
    </row>
    <row r="11004" spans="23:28" ht="70.5" customHeight="1">
      <c r="W11004" s="829">
        <f t="shared" si="849"/>
        <v>0</v>
      </c>
      <c r="X11004" s="828">
        <f t="shared" si="850"/>
        <v>0</v>
      </c>
      <c r="Y11004" s="1069">
        <f>[5]building!Y10995</f>
        <v>0</v>
      </c>
      <c r="Z11004" s="749">
        <f t="shared" si="851"/>
        <v>0</v>
      </c>
      <c r="AA11004" s="1071"/>
      <c r="AB11004" s="1071"/>
    </row>
    <row r="11005" spans="23:28" ht="70.5" customHeight="1">
      <c r="W11005" s="829">
        <f t="shared" si="849"/>
        <v>0</v>
      </c>
      <c r="X11005" s="828">
        <f t="shared" si="850"/>
        <v>0</v>
      </c>
      <c r="Y11005" s="1069">
        <f>[5]building!Y10996</f>
        <v>0</v>
      </c>
      <c r="Z11005" s="749">
        <f t="shared" si="851"/>
        <v>0</v>
      </c>
      <c r="AA11005" s="1071"/>
      <c r="AB11005" s="1071"/>
    </row>
    <row r="11006" spans="23:28" ht="70.5" customHeight="1">
      <c r="W11006" s="829">
        <f t="shared" si="849"/>
        <v>0</v>
      </c>
      <c r="X11006" s="828">
        <f t="shared" si="850"/>
        <v>0</v>
      </c>
      <c r="Y11006" s="1069">
        <f>[5]building!Y10997</f>
        <v>0</v>
      </c>
      <c r="Z11006" s="749">
        <f t="shared" si="851"/>
        <v>0</v>
      </c>
      <c r="AA11006" s="1071"/>
      <c r="AB11006" s="1071"/>
    </row>
    <row r="11007" spans="23:28" ht="70.5" customHeight="1">
      <c r="W11007" s="829">
        <f t="shared" si="849"/>
        <v>0</v>
      </c>
      <c r="X11007" s="828">
        <f t="shared" si="850"/>
        <v>0</v>
      </c>
      <c r="Y11007" s="1069">
        <f>[5]building!Y10998</f>
        <v>0</v>
      </c>
      <c r="Z11007" s="749">
        <f t="shared" si="851"/>
        <v>0</v>
      </c>
      <c r="AA11007" s="1071"/>
      <c r="AB11007" s="1071"/>
    </row>
    <row r="11008" spans="23:28" ht="70.5" customHeight="1">
      <c r="W11008" s="829">
        <f t="shared" si="849"/>
        <v>0</v>
      </c>
      <c r="X11008" s="828">
        <f t="shared" si="850"/>
        <v>0</v>
      </c>
      <c r="Y11008" s="1069">
        <f>[5]building!Y10999</f>
        <v>0</v>
      </c>
      <c r="Z11008" s="749">
        <f t="shared" si="851"/>
        <v>0</v>
      </c>
      <c r="AA11008" s="1071"/>
      <c r="AB11008" s="1071"/>
    </row>
    <row r="11009" spans="23:28" ht="70.5" customHeight="1">
      <c r="W11009" s="829">
        <f t="shared" si="849"/>
        <v>0</v>
      </c>
      <c r="X11009" s="828">
        <f t="shared" si="850"/>
        <v>0</v>
      </c>
      <c r="Y11009" s="1069">
        <f>[5]building!Y11000</f>
        <v>0</v>
      </c>
      <c r="Z11009" s="749">
        <f t="shared" si="851"/>
        <v>0</v>
      </c>
      <c r="AA11009" s="1071"/>
      <c r="AB11009" s="1071"/>
    </row>
    <row r="11010" spans="23:28" ht="70.5" customHeight="1">
      <c r="W11010" s="829">
        <f t="shared" si="849"/>
        <v>0</v>
      </c>
      <c r="X11010" s="828">
        <f t="shared" si="850"/>
        <v>0</v>
      </c>
      <c r="Y11010" s="1069">
        <f>[5]building!Y11001</f>
        <v>0</v>
      </c>
      <c r="Z11010" s="749">
        <f t="shared" si="851"/>
        <v>0</v>
      </c>
      <c r="AA11010" s="1071"/>
      <c r="AB11010" s="1071"/>
    </row>
    <row r="11011" spans="23:28" ht="70.5" customHeight="1">
      <c r="W11011" s="829">
        <f t="shared" si="849"/>
        <v>0</v>
      </c>
      <c r="X11011" s="828">
        <f t="shared" si="850"/>
        <v>0</v>
      </c>
      <c r="Y11011" s="1069">
        <f>[5]building!Y11002</f>
        <v>0</v>
      </c>
      <c r="Z11011" s="749">
        <f t="shared" si="851"/>
        <v>0</v>
      </c>
      <c r="AA11011" s="1071"/>
      <c r="AB11011" s="1071"/>
    </row>
    <row r="11012" spans="23:28" ht="70.5" customHeight="1">
      <c r="W11012" s="829">
        <f t="shared" si="849"/>
        <v>0</v>
      </c>
      <c r="X11012" s="828">
        <f t="shared" si="850"/>
        <v>0</v>
      </c>
      <c r="Y11012" s="1069">
        <f>[5]building!Y11003</f>
        <v>0</v>
      </c>
      <c r="Z11012" s="749">
        <f t="shared" si="851"/>
        <v>0</v>
      </c>
      <c r="AA11012" s="1071"/>
      <c r="AB11012" s="1071"/>
    </row>
    <row r="11013" spans="23:28" ht="70.5" customHeight="1">
      <c r="W11013" s="829">
        <f t="shared" si="849"/>
        <v>0</v>
      </c>
      <c r="X11013" s="828">
        <f t="shared" si="850"/>
        <v>0</v>
      </c>
      <c r="Y11013" s="1069">
        <f>[5]building!Y11004</f>
        <v>0</v>
      </c>
      <c r="Z11013" s="749">
        <f t="shared" si="851"/>
        <v>0</v>
      </c>
      <c r="AA11013" s="1071"/>
      <c r="AB11013" s="1071"/>
    </row>
    <row r="11014" spans="23:28" ht="70.5" customHeight="1">
      <c r="W11014" s="829">
        <f t="shared" si="849"/>
        <v>0</v>
      </c>
      <c r="X11014" s="828">
        <f t="shared" si="850"/>
        <v>0</v>
      </c>
      <c r="Y11014" s="1069">
        <f>[5]building!Y11005</f>
        <v>0</v>
      </c>
      <c r="Z11014" s="749">
        <f t="shared" si="851"/>
        <v>0</v>
      </c>
      <c r="AA11014" s="1071"/>
      <c r="AB11014" s="1071"/>
    </row>
    <row r="11015" spans="23:28" ht="70.5" customHeight="1">
      <c r="W11015" s="829">
        <f t="shared" si="849"/>
        <v>0</v>
      </c>
      <c r="X11015" s="828">
        <f t="shared" si="850"/>
        <v>0</v>
      </c>
      <c r="Y11015" s="1069">
        <f>[5]building!Y11006</f>
        <v>0</v>
      </c>
      <c r="Z11015" s="749">
        <f t="shared" si="851"/>
        <v>0</v>
      </c>
      <c r="AA11015" s="1071"/>
      <c r="AB11015" s="1071"/>
    </row>
    <row r="11016" spans="23:28" ht="70.5" customHeight="1">
      <c r="W11016" s="829">
        <f t="shared" si="849"/>
        <v>0</v>
      </c>
      <c r="X11016" s="828">
        <f t="shared" si="850"/>
        <v>0</v>
      </c>
      <c r="Y11016" s="1069">
        <f>[5]building!Y11007</f>
        <v>0</v>
      </c>
      <c r="Z11016" s="749">
        <f t="shared" si="851"/>
        <v>0</v>
      </c>
      <c r="AA11016" s="1071"/>
      <c r="AB11016" s="1071"/>
    </row>
    <row r="11017" spans="23:28" ht="70.5" customHeight="1">
      <c r="W11017" s="829">
        <f t="shared" si="849"/>
        <v>0</v>
      </c>
      <c r="X11017" s="828">
        <f t="shared" si="850"/>
        <v>0</v>
      </c>
      <c r="Y11017" s="1069">
        <f>[5]building!Y11008</f>
        <v>0</v>
      </c>
      <c r="Z11017" s="749">
        <f t="shared" si="851"/>
        <v>0</v>
      </c>
      <c r="AA11017" s="1071"/>
      <c r="AB11017" s="1071"/>
    </row>
    <row r="11018" spans="23:28" ht="70.5" customHeight="1">
      <c r="W11018" s="829">
        <f t="shared" si="849"/>
        <v>0</v>
      </c>
      <c r="X11018" s="828">
        <f t="shared" si="850"/>
        <v>0</v>
      </c>
      <c r="Y11018" s="1069">
        <f>[5]building!Y11009</f>
        <v>0</v>
      </c>
      <c r="Z11018" s="749">
        <f t="shared" si="851"/>
        <v>0</v>
      </c>
      <c r="AA11018" s="1071"/>
      <c r="AB11018" s="1071"/>
    </row>
    <row r="11019" spans="23:28" ht="70.5" customHeight="1">
      <c r="W11019" s="829">
        <f t="shared" si="849"/>
        <v>0</v>
      </c>
      <c r="X11019" s="828">
        <f t="shared" si="850"/>
        <v>0</v>
      </c>
      <c r="Y11019" s="1069">
        <f>[5]building!Y11010</f>
        <v>0</v>
      </c>
      <c r="Z11019" s="749">
        <f t="shared" si="851"/>
        <v>0</v>
      </c>
      <c r="AA11019" s="1071"/>
      <c r="AB11019" s="1071"/>
    </row>
    <row r="11020" spans="23:28" ht="70.5" customHeight="1">
      <c r="W11020" s="829">
        <f t="shared" si="849"/>
        <v>0</v>
      </c>
      <c r="X11020" s="828">
        <f t="shared" si="850"/>
        <v>0</v>
      </c>
      <c r="Y11020" s="1069">
        <f>[5]building!Y11011</f>
        <v>0</v>
      </c>
      <c r="Z11020" s="749">
        <f t="shared" si="851"/>
        <v>0</v>
      </c>
      <c r="AA11020" s="1071"/>
      <c r="AB11020" s="1071"/>
    </row>
    <row r="11021" spans="23:28" ht="70.5" customHeight="1">
      <c r="W11021" s="829">
        <f t="shared" si="849"/>
        <v>0</v>
      </c>
      <c r="X11021" s="828">
        <f t="shared" si="850"/>
        <v>0</v>
      </c>
      <c r="Y11021" s="1069">
        <f>[5]building!Y11012</f>
        <v>0</v>
      </c>
      <c r="Z11021" s="749">
        <f t="shared" si="851"/>
        <v>0</v>
      </c>
      <c r="AA11021" s="1071"/>
      <c r="AB11021" s="1071"/>
    </row>
    <row r="11022" spans="23:28" ht="70.5" customHeight="1">
      <c r="W11022" s="829">
        <f t="shared" si="849"/>
        <v>0</v>
      </c>
      <c r="X11022" s="828">
        <f t="shared" si="850"/>
        <v>0</v>
      </c>
      <c r="Y11022" s="1069">
        <f>[5]building!Y11013</f>
        <v>0</v>
      </c>
      <c r="Z11022" s="749">
        <f t="shared" si="851"/>
        <v>0</v>
      </c>
      <c r="AA11022" s="1071"/>
      <c r="AB11022" s="1071"/>
    </row>
    <row r="11023" spans="23:28" ht="70.5" customHeight="1">
      <c r="W11023" s="829">
        <f t="shared" si="849"/>
        <v>0</v>
      </c>
      <c r="X11023" s="828">
        <f t="shared" si="850"/>
        <v>0</v>
      </c>
      <c r="Y11023" s="1069">
        <f>[5]building!Y11014</f>
        <v>0</v>
      </c>
      <c r="Z11023" s="749">
        <f t="shared" si="851"/>
        <v>0</v>
      </c>
      <c r="AA11023" s="1071"/>
      <c r="AB11023" s="1071"/>
    </row>
    <row r="11024" spans="23:28" ht="70.5" customHeight="1">
      <c r="W11024" s="829">
        <f t="shared" si="849"/>
        <v>0</v>
      </c>
      <c r="X11024" s="828">
        <f t="shared" si="850"/>
        <v>0</v>
      </c>
      <c r="Y11024" s="1069">
        <f>[5]building!Y11015</f>
        <v>0</v>
      </c>
      <c r="Z11024" s="749">
        <f t="shared" si="851"/>
        <v>0</v>
      </c>
      <c r="AA11024" s="1071"/>
      <c r="AB11024" s="1071"/>
    </row>
    <row r="11025" spans="23:28" ht="70.5" customHeight="1">
      <c r="W11025" s="829">
        <f t="shared" si="849"/>
        <v>0</v>
      </c>
      <c r="X11025" s="828">
        <f t="shared" si="850"/>
        <v>0</v>
      </c>
      <c r="Y11025" s="1069">
        <f>[5]building!Y11016</f>
        <v>0</v>
      </c>
      <c r="Z11025" s="749">
        <f t="shared" si="851"/>
        <v>0</v>
      </c>
      <c r="AA11025" s="1071"/>
      <c r="AB11025" s="1071"/>
    </row>
    <row r="11026" spans="23:28" ht="70.5" customHeight="1">
      <c r="W11026" s="829">
        <f t="shared" si="849"/>
        <v>0</v>
      </c>
      <c r="X11026" s="828">
        <f t="shared" si="850"/>
        <v>0</v>
      </c>
      <c r="Y11026" s="1069">
        <f>[5]building!Y11017</f>
        <v>0</v>
      </c>
      <c r="Z11026" s="749">
        <f t="shared" si="851"/>
        <v>0</v>
      </c>
      <c r="AA11026" s="1071"/>
      <c r="AB11026" s="1071"/>
    </row>
    <row r="11027" spans="23:28" ht="70.5" customHeight="1">
      <c r="W11027" s="829">
        <f t="shared" si="849"/>
        <v>0</v>
      </c>
      <c r="X11027" s="828">
        <f t="shared" si="850"/>
        <v>0</v>
      </c>
      <c r="Y11027" s="1069">
        <f>[5]building!Y11018</f>
        <v>0</v>
      </c>
      <c r="Z11027" s="749">
        <f t="shared" si="851"/>
        <v>0</v>
      </c>
      <c r="AA11027" s="1071"/>
      <c r="AB11027" s="1071"/>
    </row>
    <row r="11028" spans="23:28" ht="70.5" customHeight="1">
      <c r="W11028" s="829">
        <f t="shared" si="849"/>
        <v>0</v>
      </c>
      <c r="X11028" s="828">
        <f t="shared" si="850"/>
        <v>0</v>
      </c>
      <c r="Y11028" s="1069">
        <f>[5]building!Y11019</f>
        <v>0</v>
      </c>
      <c r="Z11028" s="749">
        <f t="shared" si="851"/>
        <v>0</v>
      </c>
      <c r="AA11028" s="1071"/>
      <c r="AB11028" s="1071"/>
    </row>
    <row r="11029" spans="23:28" ht="70.5" customHeight="1">
      <c r="W11029" s="829">
        <f t="shared" si="849"/>
        <v>0</v>
      </c>
      <c r="X11029" s="828">
        <f t="shared" si="850"/>
        <v>0</v>
      </c>
      <c r="Y11029" s="1069">
        <f>[5]building!Y11020</f>
        <v>0</v>
      </c>
      <c r="Z11029" s="749">
        <f t="shared" si="851"/>
        <v>0</v>
      </c>
      <c r="AA11029" s="1071"/>
      <c r="AB11029" s="1071"/>
    </row>
    <row r="11030" spans="23:28" ht="70.5" customHeight="1">
      <c r="W11030" s="829">
        <f t="shared" si="849"/>
        <v>0</v>
      </c>
      <c r="X11030" s="828">
        <f t="shared" si="850"/>
        <v>0</v>
      </c>
      <c r="Y11030" s="1069">
        <f>[5]building!Y11021</f>
        <v>0</v>
      </c>
      <c r="Z11030" s="749">
        <f t="shared" si="851"/>
        <v>0</v>
      </c>
      <c r="AA11030" s="1071"/>
      <c r="AB11030" s="1071"/>
    </row>
    <row r="11031" spans="23:28" ht="70.5" customHeight="1">
      <c r="W11031" s="829">
        <f t="shared" si="849"/>
        <v>0</v>
      </c>
      <c r="X11031" s="828">
        <f t="shared" si="850"/>
        <v>0</v>
      </c>
      <c r="Y11031" s="1069">
        <f>[5]building!Y11022</f>
        <v>0</v>
      </c>
      <c r="Z11031" s="749">
        <f t="shared" si="851"/>
        <v>0</v>
      </c>
      <c r="AA11031" s="1071"/>
      <c r="AB11031" s="1071"/>
    </row>
    <row r="11032" spans="23:28" ht="70.5" customHeight="1">
      <c r="W11032" s="829">
        <f t="shared" si="849"/>
        <v>0</v>
      </c>
      <c r="X11032" s="828">
        <f t="shared" si="850"/>
        <v>0</v>
      </c>
      <c r="Y11032" s="1069">
        <f>[5]building!Y11023</f>
        <v>0</v>
      </c>
      <c r="Z11032" s="749">
        <f t="shared" si="851"/>
        <v>0</v>
      </c>
      <c r="AA11032" s="1071"/>
      <c r="AB11032" s="1071"/>
    </row>
    <row r="11033" spans="23:28" ht="70.5" customHeight="1">
      <c r="W11033" s="829">
        <f t="shared" si="849"/>
        <v>0</v>
      </c>
      <c r="X11033" s="828">
        <f t="shared" si="850"/>
        <v>0</v>
      </c>
      <c r="Y11033" s="1069">
        <f>[5]building!Y11024</f>
        <v>0</v>
      </c>
      <c r="Z11033" s="749">
        <f t="shared" si="851"/>
        <v>0</v>
      </c>
      <c r="AA11033" s="1071"/>
      <c r="AB11033" s="1071"/>
    </row>
    <row r="11034" spans="23:28" ht="70.5" customHeight="1">
      <c r="W11034" s="829">
        <f t="shared" si="849"/>
        <v>0</v>
      </c>
      <c r="X11034" s="828">
        <f t="shared" si="850"/>
        <v>0</v>
      </c>
      <c r="Y11034" s="1069">
        <f>[5]building!Y11025</f>
        <v>0</v>
      </c>
      <c r="Z11034" s="749">
        <f t="shared" si="851"/>
        <v>0</v>
      </c>
      <c r="AA11034" s="1071"/>
      <c r="AB11034" s="1071"/>
    </row>
    <row r="11035" spans="23:28" ht="70.5" customHeight="1">
      <c r="W11035" s="829">
        <f t="shared" si="849"/>
        <v>0</v>
      </c>
      <c r="X11035" s="828">
        <f t="shared" si="850"/>
        <v>0</v>
      </c>
      <c r="Y11035" s="1069">
        <f>[5]building!Y11026</f>
        <v>0</v>
      </c>
      <c r="Z11035" s="749">
        <f t="shared" si="851"/>
        <v>0</v>
      </c>
      <c r="AA11035" s="1071"/>
      <c r="AB11035" s="1071"/>
    </row>
    <row r="11036" spans="23:28" ht="70.5" customHeight="1">
      <c r="W11036" s="829">
        <f t="shared" si="849"/>
        <v>0</v>
      </c>
      <c r="X11036" s="828">
        <f t="shared" si="850"/>
        <v>0</v>
      </c>
      <c r="Y11036" s="1069">
        <f>[5]building!Y11027</f>
        <v>0</v>
      </c>
      <c r="Z11036" s="749">
        <f t="shared" si="851"/>
        <v>0</v>
      </c>
      <c r="AA11036" s="1071"/>
      <c r="AB11036" s="1071"/>
    </row>
    <row r="11037" spans="23:28" ht="70.5" customHeight="1">
      <c r="W11037" s="829">
        <f t="shared" si="849"/>
        <v>0</v>
      </c>
      <c r="X11037" s="828">
        <f t="shared" si="850"/>
        <v>0</v>
      </c>
      <c r="Y11037" s="1069">
        <f>[5]building!Y11028</f>
        <v>0</v>
      </c>
      <c r="Z11037" s="749">
        <f t="shared" si="851"/>
        <v>0</v>
      </c>
      <c r="AA11037" s="1071"/>
      <c r="AB11037" s="1071"/>
    </row>
    <row r="11038" spans="23:28" ht="70.5" customHeight="1">
      <c r="W11038" s="829">
        <f t="shared" ref="W11038:W11101" si="852">G11038+I11038+K11038+M11038+O11038+Q11038+S11038+U11038</f>
        <v>0</v>
      </c>
      <c r="X11038" s="828">
        <f t="shared" ref="X11038:X11101" si="853">W11038*C11038</f>
        <v>0</v>
      </c>
      <c r="Y11038" s="1069">
        <f>[5]building!Y11029</f>
        <v>0</v>
      </c>
      <c r="Z11038" s="749">
        <f t="shared" ref="Z11038:Z11101" si="854">Y11038*C11038</f>
        <v>0</v>
      </c>
      <c r="AA11038" s="1071"/>
      <c r="AB11038" s="1071"/>
    </row>
    <row r="11039" spans="23:28" ht="70.5" customHeight="1">
      <c r="W11039" s="829">
        <f t="shared" si="852"/>
        <v>0</v>
      </c>
      <c r="X11039" s="828">
        <f t="shared" si="853"/>
        <v>0</v>
      </c>
      <c r="Y11039" s="1069">
        <f>[5]building!Y11030</f>
        <v>0</v>
      </c>
      <c r="Z11039" s="749">
        <f t="shared" si="854"/>
        <v>0</v>
      </c>
      <c r="AA11039" s="1071"/>
      <c r="AB11039" s="1071"/>
    </row>
    <row r="11040" spans="23:28" ht="70.5" customHeight="1">
      <c r="W11040" s="829">
        <f t="shared" si="852"/>
        <v>0</v>
      </c>
      <c r="X11040" s="828">
        <f t="shared" si="853"/>
        <v>0</v>
      </c>
      <c r="Y11040" s="1069">
        <f>[5]building!Y11031</f>
        <v>0</v>
      </c>
      <c r="Z11040" s="749">
        <f t="shared" si="854"/>
        <v>0</v>
      </c>
      <c r="AA11040" s="1071"/>
      <c r="AB11040" s="1071"/>
    </row>
    <row r="11041" spans="23:28" ht="70.5" customHeight="1">
      <c r="W11041" s="829">
        <f t="shared" si="852"/>
        <v>0</v>
      </c>
      <c r="X11041" s="828">
        <f t="shared" si="853"/>
        <v>0</v>
      </c>
      <c r="Y11041" s="1069">
        <f>[5]building!Y11032</f>
        <v>0</v>
      </c>
      <c r="Z11041" s="749">
        <f t="shared" si="854"/>
        <v>0</v>
      </c>
      <c r="AA11041" s="1071"/>
      <c r="AB11041" s="1071"/>
    </row>
    <row r="11042" spans="23:28" ht="70.5" customHeight="1">
      <c r="W11042" s="829">
        <f t="shared" si="852"/>
        <v>0</v>
      </c>
      <c r="X11042" s="828">
        <f t="shared" si="853"/>
        <v>0</v>
      </c>
      <c r="Y11042" s="1069">
        <f>[5]building!Y11033</f>
        <v>0</v>
      </c>
      <c r="Z11042" s="749">
        <f t="shared" si="854"/>
        <v>0</v>
      </c>
      <c r="AA11042" s="1071"/>
      <c r="AB11042" s="1071"/>
    </row>
    <row r="11043" spans="23:28" ht="70.5" customHeight="1">
      <c r="W11043" s="829">
        <f t="shared" si="852"/>
        <v>0</v>
      </c>
      <c r="X11043" s="828">
        <f t="shared" si="853"/>
        <v>0</v>
      </c>
      <c r="Y11043" s="1069">
        <f>[5]building!Y11034</f>
        <v>0</v>
      </c>
      <c r="Z11043" s="749">
        <f t="shared" si="854"/>
        <v>0</v>
      </c>
      <c r="AA11043" s="1071"/>
      <c r="AB11043" s="1071"/>
    </row>
    <row r="11044" spans="23:28" ht="70.5" customHeight="1">
      <c r="W11044" s="829">
        <f t="shared" si="852"/>
        <v>0</v>
      </c>
      <c r="X11044" s="828">
        <f t="shared" si="853"/>
        <v>0</v>
      </c>
      <c r="Y11044" s="1069">
        <f>[5]building!Y11035</f>
        <v>0</v>
      </c>
      <c r="Z11044" s="749">
        <f t="shared" si="854"/>
        <v>0</v>
      </c>
      <c r="AA11044" s="1071"/>
      <c r="AB11044" s="1071"/>
    </row>
    <row r="11045" spans="23:28" ht="70.5" customHeight="1">
      <c r="W11045" s="829">
        <f t="shared" si="852"/>
        <v>0</v>
      </c>
      <c r="X11045" s="828">
        <f t="shared" si="853"/>
        <v>0</v>
      </c>
      <c r="Y11045" s="1069">
        <f>[5]building!Y11036</f>
        <v>0</v>
      </c>
      <c r="Z11045" s="749">
        <f t="shared" si="854"/>
        <v>0</v>
      </c>
      <c r="AA11045" s="1071"/>
      <c r="AB11045" s="1071"/>
    </row>
    <row r="11046" spans="23:28" ht="70.5" customHeight="1">
      <c r="W11046" s="829">
        <f t="shared" si="852"/>
        <v>0</v>
      </c>
      <c r="X11046" s="828">
        <f t="shared" si="853"/>
        <v>0</v>
      </c>
      <c r="Y11046" s="1069">
        <f>[5]building!Y11037</f>
        <v>0</v>
      </c>
      <c r="Z11046" s="749">
        <f t="shared" si="854"/>
        <v>0</v>
      </c>
      <c r="AA11046" s="1071"/>
      <c r="AB11046" s="1071"/>
    </row>
    <row r="11047" spans="23:28" ht="70.5" customHeight="1">
      <c r="W11047" s="829">
        <f t="shared" si="852"/>
        <v>0</v>
      </c>
      <c r="X11047" s="828">
        <f t="shared" si="853"/>
        <v>0</v>
      </c>
      <c r="Y11047" s="1069">
        <f>[5]building!Y11038</f>
        <v>0</v>
      </c>
      <c r="Z11047" s="749">
        <f t="shared" si="854"/>
        <v>0</v>
      </c>
      <c r="AA11047" s="1071"/>
      <c r="AB11047" s="1071"/>
    </row>
    <row r="11048" spans="23:28" ht="70.5" customHeight="1">
      <c r="W11048" s="829">
        <f t="shared" si="852"/>
        <v>0</v>
      </c>
      <c r="X11048" s="828">
        <f t="shared" si="853"/>
        <v>0</v>
      </c>
      <c r="Y11048" s="1069">
        <f>[5]building!Y11039</f>
        <v>0</v>
      </c>
      <c r="Z11048" s="749">
        <f t="shared" si="854"/>
        <v>0</v>
      </c>
      <c r="AA11048" s="1071"/>
      <c r="AB11048" s="1071"/>
    </row>
    <row r="11049" spans="23:28" ht="70.5" customHeight="1">
      <c r="W11049" s="829">
        <f t="shared" si="852"/>
        <v>0</v>
      </c>
      <c r="X11049" s="828">
        <f t="shared" si="853"/>
        <v>0</v>
      </c>
      <c r="Y11049" s="1069">
        <f>[5]building!Y11040</f>
        <v>0</v>
      </c>
      <c r="Z11049" s="749">
        <f t="shared" si="854"/>
        <v>0</v>
      </c>
      <c r="AA11049" s="1071"/>
      <c r="AB11049" s="1071"/>
    </row>
    <row r="11050" spans="23:28" ht="70.5" customHeight="1">
      <c r="W11050" s="829">
        <f t="shared" si="852"/>
        <v>0</v>
      </c>
      <c r="X11050" s="828">
        <f t="shared" si="853"/>
        <v>0</v>
      </c>
      <c r="Y11050" s="1069">
        <f>[5]building!Y11041</f>
        <v>0</v>
      </c>
      <c r="Z11050" s="749">
        <f t="shared" si="854"/>
        <v>0</v>
      </c>
      <c r="AA11050" s="1071"/>
      <c r="AB11050" s="1071"/>
    </row>
    <row r="11051" spans="23:28" ht="70.5" customHeight="1">
      <c r="W11051" s="829">
        <f t="shared" si="852"/>
        <v>0</v>
      </c>
      <c r="X11051" s="828">
        <f t="shared" si="853"/>
        <v>0</v>
      </c>
      <c r="Y11051" s="1069">
        <f>[5]building!Y11042</f>
        <v>0</v>
      </c>
      <c r="Z11051" s="749">
        <f t="shared" si="854"/>
        <v>0</v>
      </c>
      <c r="AA11051" s="1071"/>
      <c r="AB11051" s="1071"/>
    </row>
    <row r="11052" spans="23:28" ht="70.5" customHeight="1">
      <c r="W11052" s="829">
        <f t="shared" si="852"/>
        <v>0</v>
      </c>
      <c r="X11052" s="828">
        <f t="shared" si="853"/>
        <v>0</v>
      </c>
      <c r="Y11052" s="1069">
        <f>[5]building!Y11043</f>
        <v>0</v>
      </c>
      <c r="Z11052" s="749">
        <f t="shared" si="854"/>
        <v>0</v>
      </c>
      <c r="AA11052" s="1071"/>
      <c r="AB11052" s="1071"/>
    </row>
    <row r="11053" spans="23:28" ht="70.5" customHeight="1">
      <c r="W11053" s="829">
        <f t="shared" si="852"/>
        <v>0</v>
      </c>
      <c r="X11053" s="828">
        <f t="shared" si="853"/>
        <v>0</v>
      </c>
      <c r="Y11053" s="1069">
        <f>[5]building!Y11044</f>
        <v>0</v>
      </c>
      <c r="Z11053" s="749">
        <f t="shared" si="854"/>
        <v>0</v>
      </c>
      <c r="AA11053" s="1071"/>
      <c r="AB11053" s="1071"/>
    </row>
    <row r="11054" spans="23:28" ht="70.5" customHeight="1">
      <c r="W11054" s="829">
        <f t="shared" si="852"/>
        <v>0</v>
      </c>
      <c r="X11054" s="828">
        <f t="shared" si="853"/>
        <v>0</v>
      </c>
      <c r="Y11054" s="1069">
        <f>[5]building!Y11045</f>
        <v>0</v>
      </c>
      <c r="Z11054" s="749">
        <f t="shared" si="854"/>
        <v>0</v>
      </c>
      <c r="AA11054" s="1071"/>
      <c r="AB11054" s="1071"/>
    </row>
    <row r="11055" spans="23:28" ht="70.5" customHeight="1">
      <c r="W11055" s="829">
        <f t="shared" si="852"/>
        <v>0</v>
      </c>
      <c r="X11055" s="828">
        <f t="shared" si="853"/>
        <v>0</v>
      </c>
      <c r="Y11055" s="1069">
        <f>[5]building!Y11046</f>
        <v>0</v>
      </c>
      <c r="Z11055" s="749">
        <f t="shared" si="854"/>
        <v>0</v>
      </c>
      <c r="AA11055" s="1071"/>
      <c r="AB11055" s="1071"/>
    </row>
    <row r="11056" spans="23:28" ht="70.5" customHeight="1">
      <c r="W11056" s="829">
        <f t="shared" si="852"/>
        <v>0</v>
      </c>
      <c r="X11056" s="828">
        <f t="shared" si="853"/>
        <v>0</v>
      </c>
      <c r="Y11056" s="1069">
        <f>[5]building!Y11047</f>
        <v>0</v>
      </c>
      <c r="Z11056" s="749">
        <f t="shared" si="854"/>
        <v>0</v>
      </c>
      <c r="AA11056" s="1071"/>
      <c r="AB11056" s="1071"/>
    </row>
    <row r="11057" spans="23:28" ht="70.5" customHeight="1">
      <c r="W11057" s="829">
        <f t="shared" si="852"/>
        <v>0</v>
      </c>
      <c r="X11057" s="828">
        <f t="shared" si="853"/>
        <v>0</v>
      </c>
      <c r="Y11057" s="1069">
        <f>[5]building!Y11048</f>
        <v>0</v>
      </c>
      <c r="Z11057" s="749">
        <f t="shared" si="854"/>
        <v>0</v>
      </c>
      <c r="AA11057" s="1071"/>
      <c r="AB11057" s="1071"/>
    </row>
    <row r="11058" spans="23:28" ht="70.5" customHeight="1">
      <c r="W11058" s="829">
        <f t="shared" si="852"/>
        <v>0</v>
      </c>
      <c r="X11058" s="828">
        <f t="shared" si="853"/>
        <v>0</v>
      </c>
      <c r="Y11058" s="1069">
        <f>[5]building!Y11049</f>
        <v>0</v>
      </c>
      <c r="Z11058" s="749">
        <f t="shared" si="854"/>
        <v>0</v>
      </c>
      <c r="AA11058" s="1071"/>
      <c r="AB11058" s="1071"/>
    </row>
    <row r="11059" spans="23:28" ht="70.5" customHeight="1">
      <c r="W11059" s="829">
        <f t="shared" si="852"/>
        <v>0</v>
      </c>
      <c r="X11059" s="828">
        <f t="shared" si="853"/>
        <v>0</v>
      </c>
      <c r="Y11059" s="1069">
        <f>[5]building!Y11050</f>
        <v>0</v>
      </c>
      <c r="Z11059" s="749">
        <f t="shared" si="854"/>
        <v>0</v>
      </c>
      <c r="AA11059" s="1071"/>
      <c r="AB11059" s="1071"/>
    </row>
    <row r="11060" spans="23:28" ht="70.5" customHeight="1">
      <c r="W11060" s="829">
        <f t="shared" si="852"/>
        <v>0</v>
      </c>
      <c r="X11060" s="828">
        <f t="shared" si="853"/>
        <v>0</v>
      </c>
      <c r="Y11060" s="1069">
        <f>[5]building!Y11051</f>
        <v>0</v>
      </c>
      <c r="Z11060" s="749">
        <f t="shared" si="854"/>
        <v>0</v>
      </c>
      <c r="AA11060" s="1071"/>
      <c r="AB11060" s="1071"/>
    </row>
    <row r="11061" spans="23:28" ht="70.5" customHeight="1">
      <c r="W11061" s="829">
        <f t="shared" si="852"/>
        <v>0</v>
      </c>
      <c r="X11061" s="828">
        <f t="shared" si="853"/>
        <v>0</v>
      </c>
      <c r="Y11061" s="1069">
        <f>[5]building!Y11052</f>
        <v>0</v>
      </c>
      <c r="Z11061" s="749">
        <f t="shared" si="854"/>
        <v>0</v>
      </c>
      <c r="AA11061" s="1071"/>
      <c r="AB11061" s="1071"/>
    </row>
    <row r="11062" spans="23:28" ht="70.5" customHeight="1">
      <c r="W11062" s="829">
        <f t="shared" si="852"/>
        <v>0</v>
      </c>
      <c r="X11062" s="828">
        <f t="shared" si="853"/>
        <v>0</v>
      </c>
      <c r="Y11062" s="1069">
        <f>[5]building!Y11053</f>
        <v>0</v>
      </c>
      <c r="Z11062" s="749">
        <f t="shared" si="854"/>
        <v>0</v>
      </c>
      <c r="AA11062" s="1071"/>
      <c r="AB11062" s="1071"/>
    </row>
    <row r="11063" spans="23:28" ht="70.5" customHeight="1">
      <c r="W11063" s="829">
        <f t="shared" si="852"/>
        <v>0</v>
      </c>
      <c r="X11063" s="828">
        <f t="shared" si="853"/>
        <v>0</v>
      </c>
      <c r="Y11063" s="1069">
        <f>[5]building!Y11054</f>
        <v>0</v>
      </c>
      <c r="Z11063" s="749">
        <f t="shared" si="854"/>
        <v>0</v>
      </c>
      <c r="AA11063" s="1071"/>
      <c r="AB11063" s="1071"/>
    </row>
    <row r="11064" spans="23:28" ht="70.5" customHeight="1">
      <c r="W11064" s="829">
        <f t="shared" si="852"/>
        <v>0</v>
      </c>
      <c r="X11064" s="828">
        <f t="shared" si="853"/>
        <v>0</v>
      </c>
      <c r="Y11064" s="1069">
        <f>[5]building!Y11055</f>
        <v>0</v>
      </c>
      <c r="Z11064" s="749">
        <f t="shared" si="854"/>
        <v>0</v>
      </c>
      <c r="AA11064" s="1071"/>
      <c r="AB11064" s="1071"/>
    </row>
    <row r="11065" spans="23:28" ht="70.5" customHeight="1">
      <c r="W11065" s="829">
        <f t="shared" si="852"/>
        <v>0</v>
      </c>
      <c r="X11065" s="828">
        <f t="shared" si="853"/>
        <v>0</v>
      </c>
      <c r="Y11065" s="1069">
        <f>[5]building!Y11056</f>
        <v>0</v>
      </c>
      <c r="Z11065" s="749">
        <f t="shared" si="854"/>
        <v>0</v>
      </c>
      <c r="AA11065" s="1071"/>
      <c r="AB11065" s="1071"/>
    </row>
    <row r="11066" spans="23:28" ht="70.5" customHeight="1">
      <c r="W11066" s="829">
        <f t="shared" si="852"/>
        <v>0</v>
      </c>
      <c r="X11066" s="828">
        <f t="shared" si="853"/>
        <v>0</v>
      </c>
      <c r="Y11066" s="1069">
        <f>[5]building!Y11057</f>
        <v>0</v>
      </c>
      <c r="Z11066" s="749">
        <f t="shared" si="854"/>
        <v>0</v>
      </c>
      <c r="AA11066" s="1071"/>
      <c r="AB11066" s="1071"/>
    </row>
    <row r="11067" spans="23:28" ht="70.5" customHeight="1">
      <c r="W11067" s="829">
        <f t="shared" si="852"/>
        <v>0</v>
      </c>
      <c r="X11067" s="828">
        <f t="shared" si="853"/>
        <v>0</v>
      </c>
      <c r="Y11067" s="1069">
        <f>[5]building!Y11058</f>
        <v>0</v>
      </c>
      <c r="Z11067" s="749">
        <f t="shared" si="854"/>
        <v>0</v>
      </c>
      <c r="AA11067" s="1071"/>
      <c r="AB11067" s="1071"/>
    </row>
    <row r="11068" spans="23:28" ht="70.5" customHeight="1">
      <c r="W11068" s="829">
        <f t="shared" si="852"/>
        <v>0</v>
      </c>
      <c r="X11068" s="828">
        <f t="shared" si="853"/>
        <v>0</v>
      </c>
      <c r="Y11068" s="1069">
        <f>[5]building!Y11059</f>
        <v>0</v>
      </c>
      <c r="Z11068" s="749">
        <f t="shared" si="854"/>
        <v>0</v>
      </c>
      <c r="AA11068" s="1071"/>
      <c r="AB11068" s="1071"/>
    </row>
    <row r="11069" spans="23:28" ht="70.5" customHeight="1">
      <c r="W11069" s="829">
        <f t="shared" si="852"/>
        <v>0</v>
      </c>
      <c r="X11069" s="828">
        <f t="shared" si="853"/>
        <v>0</v>
      </c>
      <c r="Y11069" s="1069">
        <f>[5]building!Y11060</f>
        <v>0</v>
      </c>
      <c r="Z11069" s="749">
        <f t="shared" si="854"/>
        <v>0</v>
      </c>
      <c r="AA11069" s="1071"/>
      <c r="AB11069" s="1071"/>
    </row>
    <row r="11070" spans="23:28" ht="70.5" customHeight="1">
      <c r="W11070" s="829">
        <f t="shared" si="852"/>
        <v>0</v>
      </c>
      <c r="X11070" s="828">
        <f t="shared" si="853"/>
        <v>0</v>
      </c>
      <c r="Y11070" s="1069">
        <f>[5]building!Y11061</f>
        <v>0</v>
      </c>
      <c r="Z11070" s="749">
        <f t="shared" si="854"/>
        <v>0</v>
      </c>
      <c r="AA11070" s="1071"/>
      <c r="AB11070" s="1071"/>
    </row>
    <row r="11071" spans="23:28" ht="70.5" customHeight="1">
      <c r="W11071" s="829">
        <f t="shared" si="852"/>
        <v>0</v>
      </c>
      <c r="X11071" s="828">
        <f t="shared" si="853"/>
        <v>0</v>
      </c>
      <c r="Y11071" s="1069">
        <f>[5]building!Y11062</f>
        <v>0</v>
      </c>
      <c r="Z11071" s="749">
        <f t="shared" si="854"/>
        <v>0</v>
      </c>
      <c r="AA11071" s="1071"/>
      <c r="AB11071" s="1071"/>
    </row>
    <row r="11072" spans="23:28" ht="70.5" customHeight="1">
      <c r="W11072" s="829">
        <f t="shared" si="852"/>
        <v>0</v>
      </c>
      <c r="X11072" s="828">
        <f t="shared" si="853"/>
        <v>0</v>
      </c>
      <c r="Y11072" s="1069">
        <f>[5]building!Y11063</f>
        <v>0</v>
      </c>
      <c r="Z11072" s="749">
        <f t="shared" si="854"/>
        <v>0</v>
      </c>
      <c r="AA11072" s="1071"/>
      <c r="AB11072" s="1071"/>
    </row>
    <row r="11073" spans="23:28" ht="70.5" customHeight="1">
      <c r="W11073" s="829">
        <f t="shared" si="852"/>
        <v>0</v>
      </c>
      <c r="X11073" s="828">
        <f t="shared" si="853"/>
        <v>0</v>
      </c>
      <c r="Y11073" s="1069">
        <f>[5]building!Y11064</f>
        <v>0</v>
      </c>
      <c r="Z11073" s="749">
        <f t="shared" si="854"/>
        <v>0</v>
      </c>
      <c r="AA11073" s="1071"/>
      <c r="AB11073" s="1071"/>
    </row>
    <row r="11074" spans="23:28" ht="70.5" customHeight="1">
      <c r="W11074" s="829">
        <f t="shared" si="852"/>
        <v>0</v>
      </c>
      <c r="X11074" s="828">
        <f t="shared" si="853"/>
        <v>0</v>
      </c>
      <c r="Y11074" s="1069">
        <f>[5]building!Y11065</f>
        <v>0</v>
      </c>
      <c r="Z11074" s="749">
        <f t="shared" si="854"/>
        <v>0</v>
      </c>
      <c r="AA11074" s="1071"/>
      <c r="AB11074" s="1071"/>
    </row>
    <row r="11075" spans="23:28" ht="70.5" customHeight="1">
      <c r="W11075" s="829">
        <f t="shared" si="852"/>
        <v>0</v>
      </c>
      <c r="X11075" s="828">
        <f t="shared" si="853"/>
        <v>0</v>
      </c>
      <c r="Y11075" s="1069">
        <f>[5]building!Y11066</f>
        <v>0</v>
      </c>
      <c r="Z11075" s="749">
        <f t="shared" si="854"/>
        <v>0</v>
      </c>
      <c r="AA11075" s="1071"/>
      <c r="AB11075" s="1071"/>
    </row>
    <row r="11076" spans="23:28" ht="70.5" customHeight="1">
      <c r="W11076" s="829">
        <f t="shared" si="852"/>
        <v>0</v>
      </c>
      <c r="X11076" s="828">
        <f t="shared" si="853"/>
        <v>0</v>
      </c>
      <c r="Y11076" s="1069">
        <f>[5]building!Y11067</f>
        <v>0</v>
      </c>
      <c r="Z11076" s="749">
        <f t="shared" si="854"/>
        <v>0</v>
      </c>
      <c r="AA11076" s="1071"/>
      <c r="AB11076" s="1071"/>
    </row>
    <row r="11077" spans="23:28" ht="70.5" customHeight="1">
      <c r="W11077" s="829">
        <f t="shared" si="852"/>
        <v>0</v>
      </c>
      <c r="X11077" s="828">
        <f t="shared" si="853"/>
        <v>0</v>
      </c>
      <c r="Y11077" s="1069">
        <f>[5]building!Y11068</f>
        <v>0</v>
      </c>
      <c r="Z11077" s="749">
        <f t="shared" si="854"/>
        <v>0</v>
      </c>
      <c r="AA11077" s="1071"/>
      <c r="AB11077" s="1071"/>
    </row>
    <row r="11078" spans="23:28" ht="70.5" customHeight="1">
      <c r="W11078" s="829">
        <f t="shared" si="852"/>
        <v>0</v>
      </c>
      <c r="X11078" s="828">
        <f t="shared" si="853"/>
        <v>0</v>
      </c>
      <c r="Y11078" s="1069">
        <f>[5]building!Y11069</f>
        <v>0</v>
      </c>
      <c r="Z11078" s="749">
        <f t="shared" si="854"/>
        <v>0</v>
      </c>
      <c r="AA11078" s="1071"/>
      <c r="AB11078" s="1071"/>
    </row>
    <row r="11079" spans="23:28" ht="70.5" customHeight="1">
      <c r="W11079" s="829">
        <f t="shared" si="852"/>
        <v>0</v>
      </c>
      <c r="X11079" s="828">
        <f t="shared" si="853"/>
        <v>0</v>
      </c>
      <c r="Y11079" s="1069">
        <f>[5]building!Y11070</f>
        <v>0</v>
      </c>
      <c r="Z11079" s="749">
        <f t="shared" si="854"/>
        <v>0</v>
      </c>
      <c r="AA11079" s="1071"/>
      <c r="AB11079" s="1071"/>
    </row>
    <row r="11080" spans="23:28" ht="70.5" customHeight="1">
      <c r="W11080" s="829">
        <f t="shared" si="852"/>
        <v>0</v>
      </c>
      <c r="X11080" s="828">
        <f t="shared" si="853"/>
        <v>0</v>
      </c>
      <c r="Y11080" s="1069">
        <f>[5]building!Y11071</f>
        <v>0</v>
      </c>
      <c r="Z11080" s="749">
        <f t="shared" si="854"/>
        <v>0</v>
      </c>
      <c r="AA11080" s="1071"/>
      <c r="AB11080" s="1071"/>
    </row>
    <row r="11081" spans="23:28" ht="70.5" customHeight="1">
      <c r="W11081" s="829">
        <f t="shared" si="852"/>
        <v>0</v>
      </c>
      <c r="X11081" s="828">
        <f t="shared" si="853"/>
        <v>0</v>
      </c>
      <c r="Y11081" s="1069">
        <f>[5]building!Y11072</f>
        <v>0</v>
      </c>
      <c r="Z11081" s="749">
        <f t="shared" si="854"/>
        <v>0</v>
      </c>
      <c r="AA11081" s="1071"/>
      <c r="AB11081" s="1071"/>
    </row>
    <row r="11082" spans="23:28" ht="70.5" customHeight="1">
      <c r="W11082" s="829">
        <f t="shared" si="852"/>
        <v>0</v>
      </c>
      <c r="X11082" s="828">
        <f t="shared" si="853"/>
        <v>0</v>
      </c>
      <c r="Y11082" s="1069">
        <f>[5]building!Y11073</f>
        <v>0</v>
      </c>
      <c r="Z11082" s="749">
        <f t="shared" si="854"/>
        <v>0</v>
      </c>
      <c r="AA11082" s="1071"/>
      <c r="AB11082" s="1071"/>
    </row>
    <row r="11083" spans="23:28" ht="70.5" customHeight="1">
      <c r="W11083" s="829">
        <f t="shared" si="852"/>
        <v>0</v>
      </c>
      <c r="X11083" s="828">
        <f t="shared" si="853"/>
        <v>0</v>
      </c>
      <c r="Y11083" s="1069">
        <f>[5]building!Y11074</f>
        <v>0</v>
      </c>
      <c r="Z11083" s="749">
        <f t="shared" si="854"/>
        <v>0</v>
      </c>
      <c r="AA11083" s="1071"/>
      <c r="AB11083" s="1071"/>
    </row>
    <row r="11084" spans="23:28" ht="70.5" customHeight="1">
      <c r="W11084" s="829">
        <f t="shared" si="852"/>
        <v>0</v>
      </c>
      <c r="X11084" s="828">
        <f t="shared" si="853"/>
        <v>0</v>
      </c>
      <c r="Y11084" s="1069">
        <f>[5]building!Y11075</f>
        <v>0</v>
      </c>
      <c r="Z11084" s="749">
        <f t="shared" si="854"/>
        <v>0</v>
      </c>
      <c r="AA11084" s="1071"/>
      <c r="AB11084" s="1071"/>
    </row>
    <row r="11085" spans="23:28" ht="70.5" customHeight="1">
      <c r="W11085" s="829">
        <f t="shared" si="852"/>
        <v>0</v>
      </c>
      <c r="X11085" s="828">
        <f t="shared" si="853"/>
        <v>0</v>
      </c>
      <c r="Y11085" s="1069">
        <f>[5]building!Y11076</f>
        <v>0</v>
      </c>
      <c r="Z11085" s="749">
        <f t="shared" si="854"/>
        <v>0</v>
      </c>
      <c r="AA11085" s="1071"/>
      <c r="AB11085" s="1071"/>
    </row>
    <row r="11086" spans="23:28" ht="70.5" customHeight="1">
      <c r="W11086" s="829">
        <f t="shared" si="852"/>
        <v>0</v>
      </c>
      <c r="X11086" s="828">
        <f t="shared" si="853"/>
        <v>0</v>
      </c>
      <c r="Y11086" s="1069">
        <f>[5]building!Y11077</f>
        <v>0</v>
      </c>
      <c r="Z11086" s="749">
        <f t="shared" si="854"/>
        <v>0</v>
      </c>
      <c r="AA11086" s="1071"/>
      <c r="AB11086" s="1071"/>
    </row>
    <row r="11087" spans="23:28" ht="70.5" customHeight="1">
      <c r="W11087" s="829">
        <f t="shared" si="852"/>
        <v>0</v>
      </c>
      <c r="X11087" s="828">
        <f t="shared" si="853"/>
        <v>0</v>
      </c>
      <c r="Y11087" s="1069">
        <f>[5]building!Y11078</f>
        <v>0</v>
      </c>
      <c r="Z11087" s="749">
        <f t="shared" si="854"/>
        <v>0</v>
      </c>
      <c r="AA11087" s="1071"/>
      <c r="AB11087" s="1071"/>
    </row>
    <row r="11088" spans="23:28" ht="70.5" customHeight="1">
      <c r="W11088" s="829">
        <f t="shared" si="852"/>
        <v>0</v>
      </c>
      <c r="X11088" s="828">
        <f t="shared" si="853"/>
        <v>0</v>
      </c>
      <c r="Y11088" s="1069">
        <f>[5]building!Y11079</f>
        <v>0</v>
      </c>
      <c r="Z11088" s="749">
        <f t="shared" si="854"/>
        <v>0</v>
      </c>
      <c r="AA11088" s="1071"/>
      <c r="AB11088" s="1071"/>
    </row>
    <row r="11089" spans="23:28" ht="70.5" customHeight="1">
      <c r="W11089" s="829">
        <f t="shared" si="852"/>
        <v>0</v>
      </c>
      <c r="X11089" s="828">
        <f t="shared" si="853"/>
        <v>0</v>
      </c>
      <c r="Y11089" s="1069">
        <f>[5]building!Y11080</f>
        <v>0</v>
      </c>
      <c r="Z11089" s="749">
        <f t="shared" si="854"/>
        <v>0</v>
      </c>
      <c r="AA11089" s="1071"/>
      <c r="AB11089" s="1071"/>
    </row>
    <row r="11090" spans="23:28" ht="70.5" customHeight="1">
      <c r="W11090" s="829">
        <f t="shared" si="852"/>
        <v>0</v>
      </c>
      <c r="X11090" s="828">
        <f t="shared" si="853"/>
        <v>0</v>
      </c>
      <c r="Y11090" s="1069">
        <f>[5]building!Y11081</f>
        <v>0</v>
      </c>
      <c r="Z11090" s="749">
        <f t="shared" si="854"/>
        <v>0</v>
      </c>
      <c r="AA11090" s="1071"/>
      <c r="AB11090" s="1071"/>
    </row>
    <row r="11091" spans="23:28" ht="70.5" customHeight="1">
      <c r="W11091" s="829">
        <f t="shared" si="852"/>
        <v>0</v>
      </c>
      <c r="X11091" s="828">
        <f t="shared" si="853"/>
        <v>0</v>
      </c>
      <c r="Y11091" s="1069">
        <f>[5]building!Y11082</f>
        <v>0</v>
      </c>
      <c r="Z11091" s="749">
        <f t="shared" si="854"/>
        <v>0</v>
      </c>
      <c r="AA11091" s="1071"/>
      <c r="AB11091" s="1071"/>
    </row>
    <row r="11092" spans="23:28" ht="70.5" customHeight="1">
      <c r="W11092" s="829">
        <f t="shared" si="852"/>
        <v>0</v>
      </c>
      <c r="X11092" s="828">
        <f t="shared" si="853"/>
        <v>0</v>
      </c>
      <c r="Y11092" s="1069">
        <f>[5]building!Y11083</f>
        <v>0</v>
      </c>
      <c r="Z11092" s="749">
        <f t="shared" si="854"/>
        <v>0</v>
      </c>
      <c r="AA11092" s="1071"/>
      <c r="AB11092" s="1071"/>
    </row>
    <row r="11093" spans="23:28" ht="70.5" customHeight="1">
      <c r="W11093" s="829">
        <f t="shared" si="852"/>
        <v>0</v>
      </c>
      <c r="X11093" s="828">
        <f t="shared" si="853"/>
        <v>0</v>
      </c>
      <c r="Y11093" s="1069">
        <f>[5]building!Y11084</f>
        <v>0</v>
      </c>
      <c r="Z11093" s="749">
        <f t="shared" si="854"/>
        <v>0</v>
      </c>
      <c r="AA11093" s="1071"/>
      <c r="AB11093" s="1071"/>
    </row>
    <row r="11094" spans="23:28" ht="70.5" customHeight="1">
      <c r="W11094" s="829">
        <f t="shared" si="852"/>
        <v>0</v>
      </c>
      <c r="X11094" s="828">
        <f t="shared" si="853"/>
        <v>0</v>
      </c>
      <c r="Y11094" s="1069">
        <f>[5]building!Y11085</f>
        <v>0</v>
      </c>
      <c r="Z11094" s="749">
        <f t="shared" si="854"/>
        <v>0</v>
      </c>
      <c r="AA11094" s="1071"/>
      <c r="AB11094" s="1071"/>
    </row>
    <row r="11095" spans="23:28" ht="70.5" customHeight="1">
      <c r="W11095" s="829">
        <f t="shared" si="852"/>
        <v>0</v>
      </c>
      <c r="X11095" s="828">
        <f t="shared" si="853"/>
        <v>0</v>
      </c>
      <c r="Y11095" s="1069">
        <f>[5]building!Y11086</f>
        <v>0</v>
      </c>
      <c r="Z11095" s="749">
        <f t="shared" si="854"/>
        <v>0</v>
      </c>
      <c r="AA11095" s="1071"/>
      <c r="AB11095" s="1071"/>
    </row>
    <row r="11096" spans="23:28" ht="70.5" customHeight="1">
      <c r="W11096" s="829">
        <f t="shared" si="852"/>
        <v>0</v>
      </c>
      <c r="X11096" s="828">
        <f t="shared" si="853"/>
        <v>0</v>
      </c>
      <c r="Y11096" s="1069">
        <f>[5]building!Y11087</f>
        <v>0</v>
      </c>
      <c r="Z11096" s="749">
        <f t="shared" si="854"/>
        <v>0</v>
      </c>
      <c r="AA11096" s="1071"/>
      <c r="AB11096" s="1071"/>
    </row>
    <row r="11097" spans="23:28" ht="70.5" customHeight="1">
      <c r="W11097" s="829">
        <f t="shared" si="852"/>
        <v>0</v>
      </c>
      <c r="X11097" s="828">
        <f t="shared" si="853"/>
        <v>0</v>
      </c>
      <c r="Y11097" s="1069">
        <f>[5]building!Y11088</f>
        <v>0</v>
      </c>
      <c r="Z11097" s="749">
        <f t="shared" si="854"/>
        <v>0</v>
      </c>
      <c r="AA11097" s="1071"/>
      <c r="AB11097" s="1071"/>
    </row>
    <row r="11098" spans="23:28" ht="70.5" customHeight="1">
      <c r="W11098" s="829">
        <f t="shared" si="852"/>
        <v>0</v>
      </c>
      <c r="X11098" s="828">
        <f t="shared" si="853"/>
        <v>0</v>
      </c>
      <c r="Y11098" s="1069">
        <f>[5]building!Y11089</f>
        <v>0</v>
      </c>
      <c r="Z11098" s="749">
        <f t="shared" si="854"/>
        <v>0</v>
      </c>
      <c r="AA11098" s="1071"/>
      <c r="AB11098" s="1071"/>
    </row>
    <row r="11099" spans="23:28" ht="70.5" customHeight="1">
      <c r="W11099" s="829">
        <f t="shared" si="852"/>
        <v>0</v>
      </c>
      <c r="X11099" s="828">
        <f t="shared" si="853"/>
        <v>0</v>
      </c>
      <c r="Y11099" s="1069">
        <f>[5]building!Y11090</f>
        <v>0</v>
      </c>
      <c r="Z11099" s="749">
        <f t="shared" si="854"/>
        <v>0</v>
      </c>
      <c r="AA11099" s="1071"/>
      <c r="AB11099" s="1071"/>
    </row>
    <row r="11100" spans="23:28" ht="70.5" customHeight="1">
      <c r="W11100" s="829">
        <f t="shared" si="852"/>
        <v>0</v>
      </c>
      <c r="X11100" s="828">
        <f t="shared" si="853"/>
        <v>0</v>
      </c>
      <c r="Y11100" s="1069">
        <f>[5]building!Y11091</f>
        <v>0</v>
      </c>
      <c r="Z11100" s="749">
        <f t="shared" si="854"/>
        <v>0</v>
      </c>
      <c r="AA11100" s="1071"/>
      <c r="AB11100" s="1071"/>
    </row>
    <row r="11101" spans="23:28" ht="70.5" customHeight="1">
      <c r="W11101" s="829">
        <f t="shared" si="852"/>
        <v>0</v>
      </c>
      <c r="X11101" s="828">
        <f t="shared" si="853"/>
        <v>0</v>
      </c>
      <c r="Y11101" s="1069">
        <f>[5]building!Y11092</f>
        <v>0</v>
      </c>
      <c r="Z11101" s="749">
        <f t="shared" si="854"/>
        <v>0</v>
      </c>
      <c r="AA11101" s="1071"/>
      <c r="AB11101" s="1071"/>
    </row>
    <row r="11102" spans="23:28" ht="70.5" customHeight="1">
      <c r="W11102" s="829">
        <f t="shared" ref="W11102:W11165" si="855">G11102+I11102+K11102+M11102+O11102+Q11102+S11102+U11102</f>
        <v>0</v>
      </c>
      <c r="X11102" s="828">
        <f t="shared" ref="X11102:X11165" si="856">W11102*C11102</f>
        <v>0</v>
      </c>
      <c r="Y11102" s="1069">
        <f>[5]building!Y11093</f>
        <v>0</v>
      </c>
      <c r="Z11102" s="749">
        <f t="shared" ref="Z11102:Z11165" si="857">Y11102*C11102</f>
        <v>0</v>
      </c>
      <c r="AA11102" s="1071"/>
      <c r="AB11102" s="1071"/>
    </row>
    <row r="11103" spans="23:28" ht="70.5" customHeight="1">
      <c r="W11103" s="829">
        <f t="shared" si="855"/>
        <v>0</v>
      </c>
      <c r="X11103" s="828">
        <f t="shared" si="856"/>
        <v>0</v>
      </c>
      <c r="Y11103" s="1069">
        <f>[5]building!Y11094</f>
        <v>0</v>
      </c>
      <c r="Z11103" s="749">
        <f t="shared" si="857"/>
        <v>0</v>
      </c>
      <c r="AA11103" s="1071"/>
      <c r="AB11103" s="1071"/>
    </row>
    <row r="11104" spans="23:28" ht="70.5" customHeight="1">
      <c r="W11104" s="829">
        <f t="shared" si="855"/>
        <v>0</v>
      </c>
      <c r="X11104" s="828">
        <f t="shared" si="856"/>
        <v>0</v>
      </c>
      <c r="Y11104" s="1069">
        <f>[5]building!Y11095</f>
        <v>0</v>
      </c>
      <c r="Z11104" s="749">
        <f t="shared" si="857"/>
        <v>0</v>
      </c>
      <c r="AA11104" s="1071"/>
      <c r="AB11104" s="1071"/>
    </row>
    <row r="11105" spans="23:28" ht="70.5" customHeight="1">
      <c r="W11105" s="829">
        <f t="shared" si="855"/>
        <v>0</v>
      </c>
      <c r="X11105" s="828">
        <f t="shared" si="856"/>
        <v>0</v>
      </c>
      <c r="Y11105" s="1069">
        <f>[5]building!Y11096</f>
        <v>0</v>
      </c>
      <c r="Z11105" s="749">
        <f t="shared" si="857"/>
        <v>0</v>
      </c>
      <c r="AA11105" s="1071"/>
      <c r="AB11105" s="1071"/>
    </row>
    <row r="11106" spans="23:28" ht="70.5" customHeight="1">
      <c r="W11106" s="829">
        <f t="shared" si="855"/>
        <v>0</v>
      </c>
      <c r="X11106" s="828">
        <f t="shared" si="856"/>
        <v>0</v>
      </c>
      <c r="Y11106" s="1069">
        <f>[5]building!Y11097</f>
        <v>0</v>
      </c>
      <c r="Z11106" s="749">
        <f t="shared" si="857"/>
        <v>0</v>
      </c>
      <c r="AA11106" s="1071"/>
      <c r="AB11106" s="1071"/>
    </row>
    <row r="11107" spans="23:28" ht="70.5" customHeight="1">
      <c r="W11107" s="829">
        <f t="shared" si="855"/>
        <v>0</v>
      </c>
      <c r="X11107" s="828">
        <f t="shared" si="856"/>
        <v>0</v>
      </c>
      <c r="Y11107" s="1069">
        <f>[5]building!Y11098</f>
        <v>0</v>
      </c>
      <c r="Z11107" s="749">
        <f t="shared" si="857"/>
        <v>0</v>
      </c>
      <c r="AA11107" s="1071"/>
      <c r="AB11107" s="1071"/>
    </row>
    <row r="11108" spans="23:28" ht="70.5" customHeight="1">
      <c r="W11108" s="829">
        <f t="shared" si="855"/>
        <v>0</v>
      </c>
      <c r="X11108" s="828">
        <f t="shared" si="856"/>
        <v>0</v>
      </c>
      <c r="Y11108" s="1069">
        <f>[5]building!Y11099</f>
        <v>0</v>
      </c>
      <c r="Z11108" s="749">
        <f t="shared" si="857"/>
        <v>0</v>
      </c>
      <c r="AA11108" s="1071"/>
      <c r="AB11108" s="1071"/>
    </row>
    <row r="11109" spans="23:28" ht="70.5" customHeight="1">
      <c r="W11109" s="829">
        <f t="shared" si="855"/>
        <v>0</v>
      </c>
      <c r="X11109" s="828">
        <f t="shared" si="856"/>
        <v>0</v>
      </c>
      <c r="Y11109" s="1069">
        <f>[5]building!Y11100</f>
        <v>0</v>
      </c>
      <c r="Z11109" s="749">
        <f t="shared" si="857"/>
        <v>0</v>
      </c>
      <c r="AA11109" s="1071"/>
      <c r="AB11109" s="1071"/>
    </row>
    <row r="11110" spans="23:28" ht="70.5" customHeight="1">
      <c r="W11110" s="829">
        <f t="shared" si="855"/>
        <v>0</v>
      </c>
      <c r="X11110" s="828">
        <f t="shared" si="856"/>
        <v>0</v>
      </c>
      <c r="Y11110" s="1069">
        <f>[5]building!Y11101</f>
        <v>0</v>
      </c>
      <c r="Z11110" s="749">
        <f t="shared" si="857"/>
        <v>0</v>
      </c>
      <c r="AA11110" s="1071"/>
      <c r="AB11110" s="1071"/>
    </row>
    <row r="11111" spans="23:28" ht="70.5" customHeight="1">
      <c r="W11111" s="829">
        <f t="shared" si="855"/>
        <v>0</v>
      </c>
      <c r="X11111" s="828">
        <f t="shared" si="856"/>
        <v>0</v>
      </c>
      <c r="Y11111" s="1069">
        <f>[5]building!Y11102</f>
        <v>0</v>
      </c>
      <c r="Z11111" s="749">
        <f t="shared" si="857"/>
        <v>0</v>
      </c>
      <c r="AA11111" s="1071"/>
      <c r="AB11111" s="1071"/>
    </row>
    <row r="11112" spans="23:28" ht="70.5" customHeight="1">
      <c r="W11112" s="829">
        <f t="shared" si="855"/>
        <v>0</v>
      </c>
      <c r="X11112" s="828">
        <f t="shared" si="856"/>
        <v>0</v>
      </c>
      <c r="Y11112" s="1069">
        <f>[5]building!Y11103</f>
        <v>0</v>
      </c>
      <c r="Z11112" s="749">
        <f t="shared" si="857"/>
        <v>0</v>
      </c>
      <c r="AA11112" s="1071"/>
      <c r="AB11112" s="1071"/>
    </row>
    <row r="11113" spans="23:28" ht="70.5" customHeight="1">
      <c r="W11113" s="829">
        <f t="shared" si="855"/>
        <v>0</v>
      </c>
      <c r="X11113" s="828">
        <f t="shared" si="856"/>
        <v>0</v>
      </c>
      <c r="Y11113" s="1069">
        <f>[5]building!Y11104</f>
        <v>0</v>
      </c>
      <c r="Z11113" s="749">
        <f t="shared" si="857"/>
        <v>0</v>
      </c>
      <c r="AA11113" s="1071"/>
      <c r="AB11113" s="1071"/>
    </row>
    <row r="11114" spans="23:28" ht="70.5" customHeight="1">
      <c r="W11114" s="829">
        <f t="shared" si="855"/>
        <v>0</v>
      </c>
      <c r="X11114" s="828">
        <f t="shared" si="856"/>
        <v>0</v>
      </c>
      <c r="Y11114" s="1069">
        <f>[5]building!Y11105</f>
        <v>0</v>
      </c>
      <c r="Z11114" s="749">
        <f t="shared" si="857"/>
        <v>0</v>
      </c>
      <c r="AA11114" s="1071"/>
      <c r="AB11114" s="1071"/>
    </row>
    <row r="11115" spans="23:28" ht="70.5" customHeight="1">
      <c r="W11115" s="829">
        <f t="shared" si="855"/>
        <v>0</v>
      </c>
      <c r="X11115" s="828">
        <f t="shared" si="856"/>
        <v>0</v>
      </c>
      <c r="Y11115" s="1069">
        <f>[5]building!Y11106</f>
        <v>0</v>
      </c>
      <c r="Z11115" s="749">
        <f t="shared" si="857"/>
        <v>0</v>
      </c>
      <c r="AA11115" s="1071"/>
      <c r="AB11115" s="1071"/>
    </row>
    <row r="11116" spans="23:28" ht="70.5" customHeight="1">
      <c r="W11116" s="829">
        <f t="shared" si="855"/>
        <v>0</v>
      </c>
      <c r="X11116" s="828">
        <f t="shared" si="856"/>
        <v>0</v>
      </c>
      <c r="Y11116" s="1069">
        <f>[5]building!Y11107</f>
        <v>0</v>
      </c>
      <c r="Z11116" s="749">
        <f t="shared" si="857"/>
        <v>0</v>
      </c>
      <c r="AA11116" s="1071"/>
      <c r="AB11116" s="1071"/>
    </row>
    <row r="11117" spans="23:28" ht="70.5" customHeight="1">
      <c r="W11117" s="829">
        <f t="shared" si="855"/>
        <v>0</v>
      </c>
      <c r="X11117" s="828">
        <f t="shared" si="856"/>
        <v>0</v>
      </c>
      <c r="Y11117" s="1069">
        <f>[5]building!Y11108</f>
        <v>0</v>
      </c>
      <c r="Z11117" s="749">
        <f t="shared" si="857"/>
        <v>0</v>
      </c>
      <c r="AA11117" s="1071"/>
      <c r="AB11117" s="1071"/>
    </row>
    <row r="11118" spans="23:28" ht="70.5" customHeight="1">
      <c r="W11118" s="829">
        <f t="shared" si="855"/>
        <v>0</v>
      </c>
      <c r="X11118" s="828">
        <f t="shared" si="856"/>
        <v>0</v>
      </c>
      <c r="Y11118" s="1069">
        <f>[5]building!Y11109</f>
        <v>0</v>
      </c>
      <c r="Z11118" s="749">
        <f t="shared" si="857"/>
        <v>0</v>
      </c>
      <c r="AA11118" s="1071"/>
      <c r="AB11118" s="1071"/>
    </row>
    <row r="11119" spans="23:28" ht="70.5" customHeight="1">
      <c r="W11119" s="829">
        <f t="shared" si="855"/>
        <v>0</v>
      </c>
      <c r="X11119" s="828">
        <f t="shared" si="856"/>
        <v>0</v>
      </c>
      <c r="Y11119" s="1069">
        <f>[5]building!Y11110</f>
        <v>0</v>
      </c>
      <c r="Z11119" s="749">
        <f t="shared" si="857"/>
        <v>0</v>
      </c>
      <c r="AA11119" s="1071"/>
      <c r="AB11119" s="1071"/>
    </row>
    <row r="11120" spans="23:28" ht="70.5" customHeight="1">
      <c r="W11120" s="829">
        <f t="shared" si="855"/>
        <v>0</v>
      </c>
      <c r="X11120" s="828">
        <f t="shared" si="856"/>
        <v>0</v>
      </c>
      <c r="Y11120" s="1069">
        <f>[5]building!Y11111</f>
        <v>0</v>
      </c>
      <c r="Z11120" s="749">
        <f t="shared" si="857"/>
        <v>0</v>
      </c>
      <c r="AA11120" s="1071"/>
      <c r="AB11120" s="1071"/>
    </row>
    <row r="11121" spans="23:28" ht="70.5" customHeight="1">
      <c r="W11121" s="829">
        <f t="shared" si="855"/>
        <v>0</v>
      </c>
      <c r="X11121" s="828">
        <f t="shared" si="856"/>
        <v>0</v>
      </c>
      <c r="Y11121" s="1069">
        <f>[5]building!Y11112</f>
        <v>0</v>
      </c>
      <c r="Z11121" s="749">
        <f t="shared" si="857"/>
        <v>0</v>
      </c>
      <c r="AA11121" s="1071"/>
      <c r="AB11121" s="1071"/>
    </row>
    <row r="11122" spans="23:28" ht="70.5" customHeight="1">
      <c r="W11122" s="829">
        <f t="shared" si="855"/>
        <v>0</v>
      </c>
      <c r="X11122" s="828">
        <f t="shared" si="856"/>
        <v>0</v>
      </c>
      <c r="Y11122" s="1069">
        <f>[5]building!Y11113</f>
        <v>0</v>
      </c>
      <c r="Z11122" s="749">
        <f t="shared" si="857"/>
        <v>0</v>
      </c>
      <c r="AA11122" s="1071"/>
      <c r="AB11122" s="1071"/>
    </row>
    <row r="11123" spans="23:28" ht="70.5" customHeight="1">
      <c r="W11123" s="829">
        <f t="shared" si="855"/>
        <v>0</v>
      </c>
      <c r="X11123" s="828">
        <f t="shared" si="856"/>
        <v>0</v>
      </c>
      <c r="Y11123" s="1069">
        <f>[5]building!Y11114</f>
        <v>0</v>
      </c>
      <c r="Z11123" s="749">
        <f t="shared" si="857"/>
        <v>0</v>
      </c>
      <c r="AA11123" s="1071"/>
      <c r="AB11123" s="1071"/>
    </row>
    <row r="11124" spans="23:28" ht="70.5" customHeight="1">
      <c r="W11124" s="829">
        <f t="shared" si="855"/>
        <v>0</v>
      </c>
      <c r="X11124" s="828">
        <f t="shared" si="856"/>
        <v>0</v>
      </c>
      <c r="Y11124" s="1069">
        <f>[5]building!Y11115</f>
        <v>0</v>
      </c>
      <c r="Z11124" s="749">
        <f t="shared" si="857"/>
        <v>0</v>
      </c>
      <c r="AA11124" s="1071"/>
      <c r="AB11124" s="1071"/>
    </row>
    <row r="11125" spans="23:28" ht="70.5" customHeight="1">
      <c r="W11125" s="829">
        <f t="shared" si="855"/>
        <v>0</v>
      </c>
      <c r="X11125" s="828">
        <f t="shared" si="856"/>
        <v>0</v>
      </c>
      <c r="Y11125" s="1069">
        <f>[5]building!Y11116</f>
        <v>0</v>
      </c>
      <c r="Z11125" s="749">
        <f t="shared" si="857"/>
        <v>0</v>
      </c>
      <c r="AA11125" s="1071"/>
      <c r="AB11125" s="1071"/>
    </row>
    <row r="11126" spans="23:28" ht="70.5" customHeight="1">
      <c r="W11126" s="829">
        <f t="shared" si="855"/>
        <v>0</v>
      </c>
      <c r="X11126" s="828">
        <f t="shared" si="856"/>
        <v>0</v>
      </c>
      <c r="Y11126" s="1069">
        <f>[5]building!Y11117</f>
        <v>0</v>
      </c>
      <c r="Z11126" s="749">
        <f t="shared" si="857"/>
        <v>0</v>
      </c>
      <c r="AA11126" s="1071"/>
      <c r="AB11126" s="1071"/>
    </row>
    <row r="11127" spans="23:28" ht="70.5" customHeight="1">
      <c r="W11127" s="829">
        <f t="shared" si="855"/>
        <v>0</v>
      </c>
      <c r="X11127" s="828">
        <f t="shared" si="856"/>
        <v>0</v>
      </c>
      <c r="Y11127" s="1069">
        <f>[5]building!Y11118</f>
        <v>0</v>
      </c>
      <c r="Z11127" s="749">
        <f t="shared" si="857"/>
        <v>0</v>
      </c>
      <c r="AA11127" s="1071"/>
      <c r="AB11127" s="1071"/>
    </row>
    <row r="11128" spans="23:28" ht="70.5" customHeight="1">
      <c r="W11128" s="829">
        <f t="shared" si="855"/>
        <v>0</v>
      </c>
      <c r="X11128" s="828">
        <f t="shared" si="856"/>
        <v>0</v>
      </c>
      <c r="Y11128" s="1069">
        <f>[5]building!Y11119</f>
        <v>0</v>
      </c>
      <c r="Z11128" s="749">
        <f t="shared" si="857"/>
        <v>0</v>
      </c>
      <c r="AA11128" s="1071"/>
      <c r="AB11128" s="1071"/>
    </row>
    <row r="11129" spans="23:28" ht="70.5" customHeight="1">
      <c r="W11129" s="829">
        <f t="shared" si="855"/>
        <v>0</v>
      </c>
      <c r="X11129" s="828">
        <f t="shared" si="856"/>
        <v>0</v>
      </c>
      <c r="Y11129" s="1069">
        <f>[5]building!Y11120</f>
        <v>0</v>
      </c>
      <c r="Z11129" s="749">
        <f t="shared" si="857"/>
        <v>0</v>
      </c>
      <c r="AA11129" s="1071"/>
      <c r="AB11129" s="1071"/>
    </row>
    <row r="11130" spans="23:28" ht="70.5" customHeight="1">
      <c r="W11130" s="829">
        <f t="shared" si="855"/>
        <v>0</v>
      </c>
      <c r="X11130" s="828">
        <f t="shared" si="856"/>
        <v>0</v>
      </c>
      <c r="Y11130" s="1069">
        <f>[5]building!Y11121</f>
        <v>0</v>
      </c>
      <c r="Z11130" s="749">
        <f t="shared" si="857"/>
        <v>0</v>
      </c>
      <c r="AA11130" s="1071"/>
      <c r="AB11130" s="1071"/>
    </row>
    <row r="11131" spans="23:28" ht="70.5" customHeight="1">
      <c r="W11131" s="829">
        <f t="shared" si="855"/>
        <v>0</v>
      </c>
      <c r="X11131" s="828">
        <f t="shared" si="856"/>
        <v>0</v>
      </c>
      <c r="Y11131" s="1069">
        <f>[5]building!Y11122</f>
        <v>0</v>
      </c>
      <c r="Z11131" s="749">
        <f t="shared" si="857"/>
        <v>0</v>
      </c>
      <c r="AA11131" s="1071"/>
      <c r="AB11131" s="1071"/>
    </row>
    <row r="11132" spans="23:28" ht="70.5" customHeight="1">
      <c r="W11132" s="829">
        <f t="shared" si="855"/>
        <v>0</v>
      </c>
      <c r="X11132" s="828">
        <f t="shared" si="856"/>
        <v>0</v>
      </c>
      <c r="Y11132" s="1069">
        <f>[5]building!Y11123</f>
        <v>0</v>
      </c>
      <c r="Z11132" s="749">
        <f t="shared" si="857"/>
        <v>0</v>
      </c>
      <c r="AA11132" s="1071"/>
      <c r="AB11132" s="1071"/>
    </row>
    <row r="11133" spans="23:28" ht="70.5" customHeight="1">
      <c r="W11133" s="829">
        <f t="shared" si="855"/>
        <v>0</v>
      </c>
      <c r="X11133" s="828">
        <f t="shared" si="856"/>
        <v>0</v>
      </c>
      <c r="Y11133" s="1069">
        <f>[5]building!Y11124</f>
        <v>0</v>
      </c>
      <c r="Z11133" s="749">
        <f t="shared" si="857"/>
        <v>0</v>
      </c>
      <c r="AA11133" s="1071"/>
      <c r="AB11133" s="1071"/>
    </row>
    <row r="11134" spans="23:28" ht="70.5" customHeight="1">
      <c r="W11134" s="829">
        <f t="shared" si="855"/>
        <v>0</v>
      </c>
      <c r="X11134" s="828">
        <f t="shared" si="856"/>
        <v>0</v>
      </c>
      <c r="Y11134" s="1069">
        <f>[5]building!Y11125</f>
        <v>0</v>
      </c>
      <c r="Z11134" s="749">
        <f t="shared" si="857"/>
        <v>0</v>
      </c>
      <c r="AA11134" s="1071"/>
      <c r="AB11134" s="1071"/>
    </row>
    <row r="11135" spans="23:28" ht="70.5" customHeight="1">
      <c r="W11135" s="829">
        <f t="shared" si="855"/>
        <v>0</v>
      </c>
      <c r="X11135" s="828">
        <f t="shared" si="856"/>
        <v>0</v>
      </c>
      <c r="Y11135" s="1069">
        <f>[5]building!Y11126</f>
        <v>0</v>
      </c>
      <c r="Z11135" s="749">
        <f t="shared" si="857"/>
        <v>0</v>
      </c>
      <c r="AA11135" s="1071"/>
      <c r="AB11135" s="1071"/>
    </row>
    <row r="11136" spans="23:28" ht="70.5" customHeight="1">
      <c r="W11136" s="829">
        <f t="shared" si="855"/>
        <v>0</v>
      </c>
      <c r="X11136" s="828">
        <f t="shared" si="856"/>
        <v>0</v>
      </c>
      <c r="Y11136" s="1069">
        <f>[5]building!Y11127</f>
        <v>0</v>
      </c>
      <c r="Z11136" s="749">
        <f t="shared" si="857"/>
        <v>0</v>
      </c>
      <c r="AA11136" s="1071"/>
      <c r="AB11136" s="1071"/>
    </row>
    <row r="11137" spans="23:28" ht="70.5" customHeight="1">
      <c r="W11137" s="829">
        <f t="shared" si="855"/>
        <v>0</v>
      </c>
      <c r="X11137" s="828">
        <f t="shared" si="856"/>
        <v>0</v>
      </c>
      <c r="Y11137" s="1069">
        <f>[5]building!Y11128</f>
        <v>0</v>
      </c>
      <c r="Z11137" s="749">
        <f t="shared" si="857"/>
        <v>0</v>
      </c>
      <c r="AA11137" s="1071"/>
      <c r="AB11137" s="1071"/>
    </row>
    <row r="11138" spans="23:28" ht="70.5" customHeight="1">
      <c r="W11138" s="829">
        <f t="shared" si="855"/>
        <v>0</v>
      </c>
      <c r="X11138" s="828">
        <f t="shared" si="856"/>
        <v>0</v>
      </c>
      <c r="Y11138" s="1069">
        <f>[5]building!Y11129</f>
        <v>0</v>
      </c>
      <c r="Z11138" s="749">
        <f t="shared" si="857"/>
        <v>0</v>
      </c>
      <c r="AA11138" s="1071"/>
      <c r="AB11138" s="1071"/>
    </row>
    <row r="11139" spans="23:28" ht="70.5" customHeight="1">
      <c r="W11139" s="829">
        <f t="shared" si="855"/>
        <v>0</v>
      </c>
      <c r="X11139" s="828">
        <f t="shared" si="856"/>
        <v>0</v>
      </c>
      <c r="Y11139" s="1069">
        <f>[5]building!Y11130</f>
        <v>0</v>
      </c>
      <c r="Z11139" s="749">
        <f t="shared" si="857"/>
        <v>0</v>
      </c>
      <c r="AA11139" s="1071"/>
      <c r="AB11139" s="1071"/>
    </row>
    <row r="11140" spans="23:28" ht="70.5" customHeight="1">
      <c r="W11140" s="829">
        <f t="shared" si="855"/>
        <v>0</v>
      </c>
      <c r="X11140" s="828">
        <f t="shared" si="856"/>
        <v>0</v>
      </c>
      <c r="Y11140" s="1069">
        <f>[5]building!Y11131</f>
        <v>0</v>
      </c>
      <c r="Z11140" s="749">
        <f t="shared" si="857"/>
        <v>0</v>
      </c>
      <c r="AA11140" s="1071"/>
      <c r="AB11140" s="1071"/>
    </row>
    <row r="11141" spans="23:28" ht="70.5" customHeight="1">
      <c r="W11141" s="829">
        <f t="shared" si="855"/>
        <v>0</v>
      </c>
      <c r="X11141" s="828">
        <f t="shared" si="856"/>
        <v>0</v>
      </c>
      <c r="Y11141" s="1069">
        <f>[5]building!Y11132</f>
        <v>0</v>
      </c>
      <c r="Z11141" s="749">
        <f t="shared" si="857"/>
        <v>0</v>
      </c>
      <c r="AA11141" s="1071"/>
      <c r="AB11141" s="1071"/>
    </row>
    <row r="11142" spans="23:28" ht="70.5" customHeight="1">
      <c r="W11142" s="829">
        <f t="shared" si="855"/>
        <v>0</v>
      </c>
      <c r="X11142" s="828">
        <f t="shared" si="856"/>
        <v>0</v>
      </c>
      <c r="Y11142" s="1069">
        <f>[5]building!Y11133</f>
        <v>0</v>
      </c>
      <c r="Z11142" s="749">
        <f t="shared" si="857"/>
        <v>0</v>
      </c>
      <c r="AA11142" s="1071"/>
      <c r="AB11142" s="1071"/>
    </row>
    <row r="11143" spans="23:28" ht="70.5" customHeight="1">
      <c r="W11143" s="829">
        <f t="shared" si="855"/>
        <v>0</v>
      </c>
      <c r="X11143" s="828">
        <f t="shared" si="856"/>
        <v>0</v>
      </c>
      <c r="Y11143" s="1069">
        <f>[5]building!Y11134</f>
        <v>0</v>
      </c>
      <c r="Z11143" s="749">
        <f t="shared" si="857"/>
        <v>0</v>
      </c>
      <c r="AA11143" s="1071"/>
      <c r="AB11143" s="1071"/>
    </row>
    <row r="11144" spans="23:28" ht="70.5" customHeight="1">
      <c r="W11144" s="829">
        <f t="shared" si="855"/>
        <v>0</v>
      </c>
      <c r="X11144" s="828">
        <f t="shared" si="856"/>
        <v>0</v>
      </c>
      <c r="Y11144" s="1069">
        <f>[5]building!Y11135</f>
        <v>0</v>
      </c>
      <c r="Z11144" s="749">
        <f t="shared" si="857"/>
        <v>0</v>
      </c>
      <c r="AA11144" s="1071"/>
      <c r="AB11144" s="1071"/>
    </row>
    <row r="11145" spans="23:28" ht="70.5" customHeight="1">
      <c r="W11145" s="829">
        <f t="shared" si="855"/>
        <v>0</v>
      </c>
      <c r="X11145" s="828">
        <f t="shared" si="856"/>
        <v>0</v>
      </c>
      <c r="Y11145" s="1069">
        <f>[5]building!Y11136</f>
        <v>0</v>
      </c>
      <c r="Z11145" s="749">
        <f t="shared" si="857"/>
        <v>0</v>
      </c>
      <c r="AA11145" s="1071"/>
      <c r="AB11145" s="1071"/>
    </row>
    <row r="11146" spans="23:28" ht="70.5" customHeight="1">
      <c r="W11146" s="829">
        <f t="shared" si="855"/>
        <v>0</v>
      </c>
      <c r="X11146" s="828">
        <f t="shared" si="856"/>
        <v>0</v>
      </c>
      <c r="Y11146" s="1069">
        <f>[5]building!Y11137</f>
        <v>0</v>
      </c>
      <c r="Z11146" s="749">
        <f t="shared" si="857"/>
        <v>0</v>
      </c>
      <c r="AA11146" s="1071"/>
      <c r="AB11146" s="1071"/>
    </row>
    <row r="11147" spans="23:28" ht="70.5" customHeight="1">
      <c r="W11147" s="829">
        <f t="shared" si="855"/>
        <v>0</v>
      </c>
      <c r="X11147" s="828">
        <f t="shared" si="856"/>
        <v>0</v>
      </c>
      <c r="Y11147" s="1069">
        <f>[5]building!Y11138</f>
        <v>0</v>
      </c>
      <c r="Z11147" s="749">
        <f t="shared" si="857"/>
        <v>0</v>
      </c>
      <c r="AA11147" s="1071"/>
      <c r="AB11147" s="1071"/>
    </row>
    <row r="11148" spans="23:28" ht="70.5" customHeight="1">
      <c r="W11148" s="829">
        <f t="shared" si="855"/>
        <v>0</v>
      </c>
      <c r="X11148" s="828">
        <f t="shared" si="856"/>
        <v>0</v>
      </c>
      <c r="Y11148" s="1069">
        <f>[5]building!Y11139</f>
        <v>0</v>
      </c>
      <c r="Z11148" s="749">
        <f t="shared" si="857"/>
        <v>0</v>
      </c>
      <c r="AA11148" s="1071"/>
      <c r="AB11148" s="1071"/>
    </row>
    <row r="11149" spans="23:28" ht="70.5" customHeight="1">
      <c r="W11149" s="829">
        <f t="shared" si="855"/>
        <v>0</v>
      </c>
      <c r="X11149" s="828">
        <f t="shared" si="856"/>
        <v>0</v>
      </c>
      <c r="Y11149" s="1069">
        <f>[5]building!Y11140</f>
        <v>0</v>
      </c>
      <c r="Z11149" s="749">
        <f t="shared" si="857"/>
        <v>0</v>
      </c>
      <c r="AA11149" s="1071"/>
      <c r="AB11149" s="1071"/>
    </row>
    <row r="11150" spans="23:28" ht="70.5" customHeight="1">
      <c r="W11150" s="829">
        <f t="shared" si="855"/>
        <v>0</v>
      </c>
      <c r="X11150" s="828">
        <f t="shared" si="856"/>
        <v>0</v>
      </c>
      <c r="Y11150" s="1069">
        <f>[5]building!Y11141</f>
        <v>0</v>
      </c>
      <c r="Z11150" s="749">
        <f t="shared" si="857"/>
        <v>0</v>
      </c>
      <c r="AA11150" s="1071"/>
      <c r="AB11150" s="1071"/>
    </row>
    <row r="11151" spans="23:28" ht="70.5" customHeight="1">
      <c r="W11151" s="829">
        <f t="shared" si="855"/>
        <v>0</v>
      </c>
      <c r="X11151" s="828">
        <f t="shared" si="856"/>
        <v>0</v>
      </c>
      <c r="Y11151" s="1069">
        <f>[5]building!Y11142</f>
        <v>0</v>
      </c>
      <c r="Z11151" s="749">
        <f t="shared" si="857"/>
        <v>0</v>
      </c>
      <c r="AA11151" s="1071"/>
      <c r="AB11151" s="1071"/>
    </row>
    <row r="11152" spans="23:28" ht="70.5" customHeight="1">
      <c r="W11152" s="829">
        <f t="shared" si="855"/>
        <v>0</v>
      </c>
      <c r="X11152" s="828">
        <f t="shared" si="856"/>
        <v>0</v>
      </c>
      <c r="Y11152" s="1069">
        <f>[5]building!Y11143</f>
        <v>0</v>
      </c>
      <c r="Z11152" s="749">
        <f t="shared" si="857"/>
        <v>0</v>
      </c>
      <c r="AA11152" s="1071"/>
      <c r="AB11152" s="1071"/>
    </row>
    <row r="11153" spans="23:28" ht="70.5" customHeight="1">
      <c r="W11153" s="829">
        <f t="shared" si="855"/>
        <v>0</v>
      </c>
      <c r="X11153" s="828">
        <f t="shared" si="856"/>
        <v>0</v>
      </c>
      <c r="Y11153" s="1069">
        <f>[5]building!Y11144</f>
        <v>0</v>
      </c>
      <c r="Z11153" s="749">
        <f t="shared" si="857"/>
        <v>0</v>
      </c>
      <c r="AA11153" s="1071"/>
      <c r="AB11153" s="1071"/>
    </row>
    <row r="11154" spans="23:28" ht="70.5" customHeight="1">
      <c r="W11154" s="829">
        <f t="shared" si="855"/>
        <v>0</v>
      </c>
      <c r="X11154" s="828">
        <f t="shared" si="856"/>
        <v>0</v>
      </c>
      <c r="Y11154" s="1069">
        <f>[5]building!Y11145</f>
        <v>0</v>
      </c>
      <c r="Z11154" s="749">
        <f t="shared" si="857"/>
        <v>0</v>
      </c>
      <c r="AA11154" s="1071"/>
      <c r="AB11154" s="1071"/>
    </row>
    <row r="11155" spans="23:28" ht="70.5" customHeight="1">
      <c r="W11155" s="829">
        <f t="shared" si="855"/>
        <v>0</v>
      </c>
      <c r="X11155" s="828">
        <f t="shared" si="856"/>
        <v>0</v>
      </c>
      <c r="Y11155" s="1069">
        <f>[5]building!Y11146</f>
        <v>0</v>
      </c>
      <c r="Z11155" s="749">
        <f t="shared" si="857"/>
        <v>0</v>
      </c>
      <c r="AA11155" s="1071"/>
      <c r="AB11155" s="1071"/>
    </row>
    <row r="11156" spans="23:28" ht="70.5" customHeight="1">
      <c r="W11156" s="829">
        <f t="shared" si="855"/>
        <v>0</v>
      </c>
      <c r="X11156" s="828">
        <f t="shared" si="856"/>
        <v>0</v>
      </c>
      <c r="Y11156" s="1069">
        <f>[5]building!Y11147</f>
        <v>0</v>
      </c>
      <c r="Z11156" s="749">
        <f t="shared" si="857"/>
        <v>0</v>
      </c>
      <c r="AA11156" s="1071"/>
      <c r="AB11156" s="1071"/>
    </row>
    <row r="11157" spans="23:28" ht="70.5" customHeight="1">
      <c r="W11157" s="829">
        <f t="shared" si="855"/>
        <v>0</v>
      </c>
      <c r="X11157" s="828">
        <f t="shared" si="856"/>
        <v>0</v>
      </c>
      <c r="Y11157" s="1069">
        <f>[5]building!Y11148</f>
        <v>0</v>
      </c>
      <c r="Z11157" s="749">
        <f t="shared" si="857"/>
        <v>0</v>
      </c>
      <c r="AA11157" s="1071"/>
      <c r="AB11157" s="1071"/>
    </row>
    <row r="11158" spans="23:28" ht="70.5" customHeight="1">
      <c r="W11158" s="829">
        <f t="shared" si="855"/>
        <v>0</v>
      </c>
      <c r="X11158" s="828">
        <f t="shared" si="856"/>
        <v>0</v>
      </c>
      <c r="Y11158" s="1069">
        <f>[5]building!Y11149</f>
        <v>0</v>
      </c>
      <c r="Z11158" s="749">
        <f t="shared" si="857"/>
        <v>0</v>
      </c>
      <c r="AA11158" s="1071"/>
      <c r="AB11158" s="1071"/>
    </row>
    <row r="11159" spans="23:28" ht="70.5" customHeight="1">
      <c r="W11159" s="829">
        <f t="shared" si="855"/>
        <v>0</v>
      </c>
      <c r="X11159" s="828">
        <f t="shared" si="856"/>
        <v>0</v>
      </c>
      <c r="Y11159" s="1069">
        <f>[5]building!Y11150</f>
        <v>0</v>
      </c>
      <c r="Z11159" s="749">
        <f t="shared" si="857"/>
        <v>0</v>
      </c>
      <c r="AA11159" s="1071"/>
      <c r="AB11159" s="1071"/>
    </row>
    <row r="11160" spans="23:28" ht="70.5" customHeight="1">
      <c r="W11160" s="829">
        <f t="shared" si="855"/>
        <v>0</v>
      </c>
      <c r="X11160" s="828">
        <f t="shared" si="856"/>
        <v>0</v>
      </c>
      <c r="Y11160" s="1069">
        <f>[5]building!Y11151</f>
        <v>0</v>
      </c>
      <c r="Z11160" s="749">
        <f t="shared" si="857"/>
        <v>0</v>
      </c>
      <c r="AA11160" s="1071"/>
      <c r="AB11160" s="1071"/>
    </row>
    <row r="11161" spans="23:28" ht="70.5" customHeight="1">
      <c r="W11161" s="829">
        <f t="shared" si="855"/>
        <v>0</v>
      </c>
      <c r="X11161" s="828">
        <f t="shared" si="856"/>
        <v>0</v>
      </c>
      <c r="Y11161" s="1069">
        <f>[5]building!Y11152</f>
        <v>0</v>
      </c>
      <c r="Z11161" s="749">
        <f t="shared" si="857"/>
        <v>0</v>
      </c>
      <c r="AA11161" s="1071"/>
      <c r="AB11161" s="1071"/>
    </row>
    <row r="11162" spans="23:28" ht="70.5" customHeight="1">
      <c r="W11162" s="829">
        <f t="shared" si="855"/>
        <v>0</v>
      </c>
      <c r="X11162" s="828">
        <f t="shared" si="856"/>
        <v>0</v>
      </c>
      <c r="Y11162" s="1069">
        <f>[5]building!Y11153</f>
        <v>0</v>
      </c>
      <c r="Z11162" s="749">
        <f t="shared" si="857"/>
        <v>0</v>
      </c>
      <c r="AA11162" s="1071"/>
      <c r="AB11162" s="1071"/>
    </row>
    <row r="11163" spans="23:28" ht="70.5" customHeight="1">
      <c r="W11163" s="829">
        <f t="shared" si="855"/>
        <v>0</v>
      </c>
      <c r="X11163" s="828">
        <f t="shared" si="856"/>
        <v>0</v>
      </c>
      <c r="Y11163" s="1069">
        <f>[5]building!Y11154</f>
        <v>0</v>
      </c>
      <c r="Z11163" s="749">
        <f t="shared" si="857"/>
        <v>0</v>
      </c>
      <c r="AA11163" s="1071"/>
      <c r="AB11163" s="1071"/>
    </row>
    <row r="11164" spans="23:28" ht="70.5" customHeight="1">
      <c r="W11164" s="829">
        <f t="shared" si="855"/>
        <v>0</v>
      </c>
      <c r="X11164" s="828">
        <f t="shared" si="856"/>
        <v>0</v>
      </c>
      <c r="Y11164" s="1069">
        <f>[5]building!Y11155</f>
        <v>0</v>
      </c>
      <c r="Z11164" s="749">
        <f t="shared" si="857"/>
        <v>0</v>
      </c>
      <c r="AA11164" s="1071"/>
      <c r="AB11164" s="1071"/>
    </row>
    <row r="11165" spans="23:28" ht="70.5" customHeight="1">
      <c r="W11165" s="829">
        <f t="shared" si="855"/>
        <v>0</v>
      </c>
      <c r="X11165" s="828">
        <f t="shared" si="856"/>
        <v>0</v>
      </c>
      <c r="Y11165" s="1069">
        <f>[5]building!Y11156</f>
        <v>0</v>
      </c>
      <c r="Z11165" s="749">
        <f t="shared" si="857"/>
        <v>0</v>
      </c>
      <c r="AA11165" s="1071"/>
      <c r="AB11165" s="1071"/>
    </row>
    <row r="11166" spans="23:28" ht="70.5" customHeight="1">
      <c r="W11166" s="829">
        <f t="shared" ref="W11166:W11229" si="858">G11166+I11166+K11166+M11166+O11166+Q11166+S11166+U11166</f>
        <v>0</v>
      </c>
      <c r="X11166" s="828">
        <f t="shared" ref="X11166:X11229" si="859">W11166*C11166</f>
        <v>0</v>
      </c>
      <c r="Y11166" s="1069">
        <f>[5]building!Y11157</f>
        <v>0</v>
      </c>
      <c r="Z11166" s="749">
        <f t="shared" ref="Z11166:Z11229" si="860">Y11166*C11166</f>
        <v>0</v>
      </c>
      <c r="AA11166" s="1071"/>
      <c r="AB11166" s="1071"/>
    </row>
    <row r="11167" spans="23:28" ht="70.5" customHeight="1">
      <c r="W11167" s="829">
        <f t="shared" si="858"/>
        <v>0</v>
      </c>
      <c r="X11167" s="828">
        <f t="shared" si="859"/>
        <v>0</v>
      </c>
      <c r="Y11167" s="1069">
        <f>[5]building!Y11158</f>
        <v>0</v>
      </c>
      <c r="Z11167" s="749">
        <f t="shared" si="860"/>
        <v>0</v>
      </c>
      <c r="AA11167" s="1071"/>
      <c r="AB11167" s="1071"/>
    </row>
    <row r="11168" spans="23:28" ht="70.5" customHeight="1">
      <c r="W11168" s="829">
        <f t="shared" si="858"/>
        <v>0</v>
      </c>
      <c r="X11168" s="828">
        <f t="shared" si="859"/>
        <v>0</v>
      </c>
      <c r="Y11168" s="1069">
        <f>[5]building!Y11159</f>
        <v>0</v>
      </c>
      <c r="Z11168" s="749">
        <f t="shared" si="860"/>
        <v>0</v>
      </c>
      <c r="AA11168" s="1071"/>
      <c r="AB11168" s="1071"/>
    </row>
    <row r="11169" spans="23:28" ht="70.5" customHeight="1">
      <c r="W11169" s="829">
        <f t="shared" si="858"/>
        <v>0</v>
      </c>
      <c r="X11169" s="828">
        <f t="shared" si="859"/>
        <v>0</v>
      </c>
      <c r="Y11169" s="1069">
        <f>[5]building!Y11160</f>
        <v>0</v>
      </c>
      <c r="Z11169" s="749">
        <f t="shared" si="860"/>
        <v>0</v>
      </c>
      <c r="AA11169" s="1071"/>
      <c r="AB11169" s="1071"/>
    </row>
    <row r="11170" spans="23:28" ht="70.5" customHeight="1">
      <c r="W11170" s="829">
        <f t="shared" si="858"/>
        <v>0</v>
      </c>
      <c r="X11170" s="828">
        <f t="shared" si="859"/>
        <v>0</v>
      </c>
      <c r="Y11170" s="1069">
        <f>[5]building!Y11161</f>
        <v>0</v>
      </c>
      <c r="Z11170" s="749">
        <f t="shared" si="860"/>
        <v>0</v>
      </c>
      <c r="AA11170" s="1071"/>
      <c r="AB11170" s="1071"/>
    </row>
    <row r="11171" spans="23:28" ht="70.5" customHeight="1">
      <c r="W11171" s="829">
        <f t="shared" si="858"/>
        <v>0</v>
      </c>
      <c r="X11171" s="828">
        <f t="shared" si="859"/>
        <v>0</v>
      </c>
      <c r="Y11171" s="1069">
        <f>[5]building!Y11162</f>
        <v>0</v>
      </c>
      <c r="Z11171" s="749">
        <f t="shared" si="860"/>
        <v>0</v>
      </c>
      <c r="AA11171" s="1071"/>
      <c r="AB11171" s="1071"/>
    </row>
    <row r="11172" spans="23:28" ht="70.5" customHeight="1">
      <c r="W11172" s="829">
        <f t="shared" si="858"/>
        <v>0</v>
      </c>
      <c r="X11172" s="828">
        <f t="shared" si="859"/>
        <v>0</v>
      </c>
      <c r="Y11172" s="1069">
        <f>[5]building!Y11163</f>
        <v>0</v>
      </c>
      <c r="Z11172" s="749">
        <f t="shared" si="860"/>
        <v>0</v>
      </c>
      <c r="AA11172" s="1071"/>
      <c r="AB11172" s="1071"/>
    </row>
    <row r="11173" spans="23:28" ht="70.5" customHeight="1">
      <c r="W11173" s="829">
        <f t="shared" si="858"/>
        <v>0</v>
      </c>
      <c r="X11173" s="828">
        <f t="shared" si="859"/>
        <v>0</v>
      </c>
      <c r="Y11173" s="1069">
        <f>[5]building!Y11164</f>
        <v>0</v>
      </c>
      <c r="Z11173" s="749">
        <f t="shared" si="860"/>
        <v>0</v>
      </c>
      <c r="AA11173" s="1071"/>
      <c r="AB11173" s="1071"/>
    </row>
    <row r="11174" spans="23:28" ht="70.5" customHeight="1">
      <c r="W11174" s="829">
        <f t="shared" si="858"/>
        <v>0</v>
      </c>
      <c r="X11174" s="828">
        <f t="shared" si="859"/>
        <v>0</v>
      </c>
      <c r="Y11174" s="1069">
        <f>[5]building!Y11165</f>
        <v>0</v>
      </c>
      <c r="Z11174" s="749">
        <f t="shared" si="860"/>
        <v>0</v>
      </c>
      <c r="AA11174" s="1071"/>
      <c r="AB11174" s="1071"/>
    </row>
    <row r="11175" spans="23:28" ht="70.5" customHeight="1">
      <c r="W11175" s="829">
        <f t="shared" si="858"/>
        <v>0</v>
      </c>
      <c r="X11175" s="828">
        <f t="shared" si="859"/>
        <v>0</v>
      </c>
      <c r="Y11175" s="1069">
        <f>[5]building!Y11166</f>
        <v>0</v>
      </c>
      <c r="Z11175" s="749">
        <f t="shared" si="860"/>
        <v>0</v>
      </c>
      <c r="AA11175" s="1071"/>
      <c r="AB11175" s="1071"/>
    </row>
    <row r="11176" spans="23:28" ht="70.5" customHeight="1">
      <c r="W11176" s="829">
        <f t="shared" si="858"/>
        <v>0</v>
      </c>
      <c r="X11176" s="828">
        <f t="shared" si="859"/>
        <v>0</v>
      </c>
      <c r="Y11176" s="1069">
        <f>[5]building!Y11167</f>
        <v>0</v>
      </c>
      <c r="Z11176" s="749">
        <f t="shared" si="860"/>
        <v>0</v>
      </c>
      <c r="AA11176" s="1071"/>
      <c r="AB11176" s="1071"/>
    </row>
    <row r="11177" spans="23:28" ht="70.5" customHeight="1">
      <c r="W11177" s="829">
        <f t="shared" si="858"/>
        <v>0</v>
      </c>
      <c r="X11177" s="828">
        <f t="shared" si="859"/>
        <v>0</v>
      </c>
      <c r="Y11177" s="1069">
        <f>[5]building!Y11168</f>
        <v>0</v>
      </c>
      <c r="Z11177" s="749">
        <f t="shared" si="860"/>
        <v>0</v>
      </c>
      <c r="AA11177" s="1071"/>
      <c r="AB11177" s="1071"/>
    </row>
    <row r="11178" spans="23:28" ht="70.5" customHeight="1">
      <c r="W11178" s="829">
        <f t="shared" si="858"/>
        <v>0</v>
      </c>
      <c r="X11178" s="828">
        <f t="shared" si="859"/>
        <v>0</v>
      </c>
      <c r="Y11178" s="1069">
        <f>[5]building!Y11169</f>
        <v>0</v>
      </c>
      <c r="Z11178" s="749">
        <f t="shared" si="860"/>
        <v>0</v>
      </c>
      <c r="AA11178" s="1071"/>
      <c r="AB11178" s="1071"/>
    </row>
    <row r="11179" spans="23:28" ht="70.5" customHeight="1">
      <c r="W11179" s="829">
        <f t="shared" si="858"/>
        <v>0</v>
      </c>
      <c r="X11179" s="828">
        <f t="shared" si="859"/>
        <v>0</v>
      </c>
      <c r="Y11179" s="1069">
        <f>[5]building!Y11170</f>
        <v>0</v>
      </c>
      <c r="Z11179" s="749">
        <f t="shared" si="860"/>
        <v>0</v>
      </c>
      <c r="AA11179" s="1071"/>
      <c r="AB11179" s="1071"/>
    </row>
    <row r="11180" spans="23:28" ht="70.5" customHeight="1">
      <c r="W11180" s="829">
        <f t="shared" si="858"/>
        <v>0</v>
      </c>
      <c r="X11180" s="828">
        <f t="shared" si="859"/>
        <v>0</v>
      </c>
      <c r="Y11180" s="1069">
        <f>[5]building!Y11171</f>
        <v>0</v>
      </c>
      <c r="Z11180" s="749">
        <f t="shared" si="860"/>
        <v>0</v>
      </c>
      <c r="AA11180" s="1071"/>
      <c r="AB11180" s="1071"/>
    </row>
    <row r="11181" spans="23:28" ht="70.5" customHeight="1">
      <c r="W11181" s="829">
        <f t="shared" si="858"/>
        <v>0</v>
      </c>
      <c r="X11181" s="828">
        <f t="shared" si="859"/>
        <v>0</v>
      </c>
      <c r="Y11181" s="1069">
        <f>[5]building!Y11172</f>
        <v>0</v>
      </c>
      <c r="Z11181" s="749">
        <f t="shared" si="860"/>
        <v>0</v>
      </c>
      <c r="AA11181" s="1071"/>
      <c r="AB11181" s="1071"/>
    </row>
    <row r="11182" spans="23:28" ht="70.5" customHeight="1">
      <c r="W11182" s="829">
        <f t="shared" si="858"/>
        <v>0</v>
      </c>
      <c r="X11182" s="828">
        <f t="shared" si="859"/>
        <v>0</v>
      </c>
      <c r="Y11182" s="1069">
        <f>[5]building!Y11173</f>
        <v>0</v>
      </c>
      <c r="Z11182" s="749">
        <f t="shared" si="860"/>
        <v>0</v>
      </c>
      <c r="AA11182" s="1071"/>
      <c r="AB11182" s="1071"/>
    </row>
    <row r="11183" spans="23:28" ht="70.5" customHeight="1">
      <c r="W11183" s="829">
        <f t="shared" si="858"/>
        <v>0</v>
      </c>
      <c r="X11183" s="828">
        <f t="shared" si="859"/>
        <v>0</v>
      </c>
      <c r="Y11183" s="1069">
        <f>[5]building!Y11174</f>
        <v>0</v>
      </c>
      <c r="Z11183" s="749">
        <f t="shared" si="860"/>
        <v>0</v>
      </c>
      <c r="AA11183" s="1071"/>
      <c r="AB11183" s="1071"/>
    </row>
    <row r="11184" spans="23:28" ht="70.5" customHeight="1">
      <c r="W11184" s="829">
        <f t="shared" si="858"/>
        <v>0</v>
      </c>
      <c r="X11184" s="828">
        <f t="shared" si="859"/>
        <v>0</v>
      </c>
      <c r="Y11184" s="1069">
        <f>[5]building!Y11175</f>
        <v>0</v>
      </c>
      <c r="Z11184" s="749">
        <f t="shared" si="860"/>
        <v>0</v>
      </c>
      <c r="AA11184" s="1071"/>
      <c r="AB11184" s="1071"/>
    </row>
    <row r="11185" spans="23:28" ht="70.5" customHeight="1">
      <c r="W11185" s="829">
        <f t="shared" si="858"/>
        <v>0</v>
      </c>
      <c r="X11185" s="828">
        <f t="shared" si="859"/>
        <v>0</v>
      </c>
      <c r="Y11185" s="1069">
        <f>[5]building!Y11176</f>
        <v>0</v>
      </c>
      <c r="Z11185" s="749">
        <f t="shared" si="860"/>
        <v>0</v>
      </c>
      <c r="AA11185" s="1071"/>
      <c r="AB11185" s="1071"/>
    </row>
    <row r="11186" spans="23:28" ht="70.5" customHeight="1">
      <c r="W11186" s="829">
        <f t="shared" si="858"/>
        <v>0</v>
      </c>
      <c r="X11186" s="828">
        <f t="shared" si="859"/>
        <v>0</v>
      </c>
      <c r="Y11186" s="1069">
        <f>[5]building!Y11177</f>
        <v>0</v>
      </c>
      <c r="Z11186" s="749">
        <f t="shared" si="860"/>
        <v>0</v>
      </c>
      <c r="AA11186" s="1071"/>
      <c r="AB11186" s="1071"/>
    </row>
    <row r="11187" spans="23:28" ht="70.5" customHeight="1">
      <c r="W11187" s="829">
        <f t="shared" si="858"/>
        <v>0</v>
      </c>
      <c r="X11187" s="828">
        <f t="shared" si="859"/>
        <v>0</v>
      </c>
      <c r="Y11187" s="1069">
        <f>[5]building!Y11178</f>
        <v>0</v>
      </c>
      <c r="Z11187" s="749">
        <f t="shared" si="860"/>
        <v>0</v>
      </c>
      <c r="AA11187" s="1071"/>
      <c r="AB11187" s="1071"/>
    </row>
    <row r="11188" spans="23:28" ht="70.5" customHeight="1">
      <c r="W11188" s="829">
        <f t="shared" si="858"/>
        <v>0</v>
      </c>
      <c r="X11188" s="828">
        <f t="shared" si="859"/>
        <v>0</v>
      </c>
      <c r="Y11188" s="1069">
        <f>[5]building!Y11179</f>
        <v>0</v>
      </c>
      <c r="Z11188" s="749">
        <f t="shared" si="860"/>
        <v>0</v>
      </c>
      <c r="AA11188" s="1071"/>
      <c r="AB11188" s="1071"/>
    </row>
    <row r="11189" spans="23:28" ht="70.5" customHeight="1">
      <c r="W11189" s="829">
        <f t="shared" si="858"/>
        <v>0</v>
      </c>
      <c r="X11189" s="828">
        <f t="shared" si="859"/>
        <v>0</v>
      </c>
      <c r="Y11189" s="1069">
        <f>[5]building!Y11180</f>
        <v>0</v>
      </c>
      <c r="Z11189" s="749">
        <f t="shared" si="860"/>
        <v>0</v>
      </c>
      <c r="AA11189" s="1071"/>
      <c r="AB11189" s="1071"/>
    </row>
    <row r="11190" spans="23:28" ht="70.5" customHeight="1">
      <c r="W11190" s="829">
        <f t="shared" si="858"/>
        <v>0</v>
      </c>
      <c r="X11190" s="828">
        <f t="shared" si="859"/>
        <v>0</v>
      </c>
      <c r="Y11190" s="1069">
        <f>[5]building!Y11181</f>
        <v>0</v>
      </c>
      <c r="Z11190" s="749">
        <f t="shared" si="860"/>
        <v>0</v>
      </c>
      <c r="AA11190" s="1071"/>
      <c r="AB11190" s="1071"/>
    </row>
    <row r="11191" spans="23:28" ht="70.5" customHeight="1">
      <c r="W11191" s="829">
        <f t="shared" si="858"/>
        <v>0</v>
      </c>
      <c r="X11191" s="828">
        <f t="shared" si="859"/>
        <v>0</v>
      </c>
      <c r="Y11191" s="1069">
        <f>[5]building!Y11182</f>
        <v>0</v>
      </c>
      <c r="Z11191" s="749">
        <f t="shared" si="860"/>
        <v>0</v>
      </c>
      <c r="AA11191" s="1071"/>
      <c r="AB11191" s="1071"/>
    </row>
    <row r="11192" spans="23:28" ht="70.5" customHeight="1">
      <c r="W11192" s="829">
        <f t="shared" si="858"/>
        <v>0</v>
      </c>
      <c r="X11192" s="828">
        <f t="shared" si="859"/>
        <v>0</v>
      </c>
      <c r="Y11192" s="1069">
        <f>[5]building!Y11183</f>
        <v>0</v>
      </c>
      <c r="Z11192" s="749">
        <f t="shared" si="860"/>
        <v>0</v>
      </c>
      <c r="AA11192" s="1071"/>
      <c r="AB11192" s="1071"/>
    </row>
    <row r="11193" spans="23:28" ht="70.5" customHeight="1">
      <c r="W11193" s="829">
        <f t="shared" si="858"/>
        <v>0</v>
      </c>
      <c r="X11193" s="828">
        <f t="shared" si="859"/>
        <v>0</v>
      </c>
      <c r="Y11193" s="1069">
        <f>[5]building!Y11184</f>
        <v>0</v>
      </c>
      <c r="Z11193" s="749">
        <f t="shared" si="860"/>
        <v>0</v>
      </c>
      <c r="AA11193" s="1071"/>
      <c r="AB11193" s="1071"/>
    </row>
    <row r="11194" spans="23:28" ht="70.5" customHeight="1">
      <c r="W11194" s="829">
        <f t="shared" si="858"/>
        <v>0</v>
      </c>
      <c r="X11194" s="828">
        <f t="shared" si="859"/>
        <v>0</v>
      </c>
      <c r="Y11194" s="1069">
        <f>[5]building!Y11185</f>
        <v>0</v>
      </c>
      <c r="Z11194" s="749">
        <f t="shared" si="860"/>
        <v>0</v>
      </c>
      <c r="AA11194" s="1071"/>
      <c r="AB11194" s="1071"/>
    </row>
    <row r="11195" spans="23:28" ht="70.5" customHeight="1">
      <c r="W11195" s="829">
        <f t="shared" si="858"/>
        <v>0</v>
      </c>
      <c r="X11195" s="828">
        <f t="shared" si="859"/>
        <v>0</v>
      </c>
      <c r="Y11195" s="1069">
        <f>[5]building!Y11186</f>
        <v>0</v>
      </c>
      <c r="Z11195" s="749">
        <f t="shared" si="860"/>
        <v>0</v>
      </c>
      <c r="AA11195" s="1071"/>
      <c r="AB11195" s="1071"/>
    </row>
    <row r="11196" spans="23:28" ht="70.5" customHeight="1">
      <c r="W11196" s="829">
        <f t="shared" si="858"/>
        <v>0</v>
      </c>
      <c r="X11196" s="828">
        <f t="shared" si="859"/>
        <v>0</v>
      </c>
      <c r="Y11196" s="1069">
        <f>[5]building!Y11187</f>
        <v>0</v>
      </c>
      <c r="Z11196" s="749">
        <f t="shared" si="860"/>
        <v>0</v>
      </c>
      <c r="AA11196" s="1071"/>
      <c r="AB11196" s="1071"/>
    </row>
    <row r="11197" spans="23:28" ht="70.5" customHeight="1">
      <c r="W11197" s="829">
        <f t="shared" si="858"/>
        <v>0</v>
      </c>
      <c r="X11197" s="828">
        <f t="shared" si="859"/>
        <v>0</v>
      </c>
      <c r="Y11197" s="1069">
        <f>[5]building!Y11188</f>
        <v>0</v>
      </c>
      <c r="Z11197" s="749">
        <f t="shared" si="860"/>
        <v>0</v>
      </c>
      <c r="AA11197" s="1071"/>
      <c r="AB11197" s="1071"/>
    </row>
    <row r="11198" spans="23:28" ht="70.5" customHeight="1">
      <c r="W11198" s="829">
        <f t="shared" si="858"/>
        <v>0</v>
      </c>
      <c r="X11198" s="828">
        <f t="shared" si="859"/>
        <v>0</v>
      </c>
      <c r="Y11198" s="1069">
        <f>[5]building!Y11189</f>
        <v>0</v>
      </c>
      <c r="Z11198" s="749">
        <f t="shared" si="860"/>
        <v>0</v>
      </c>
      <c r="AA11198" s="1071"/>
      <c r="AB11198" s="1071"/>
    </row>
    <row r="11199" spans="23:28" ht="70.5" customHeight="1">
      <c r="W11199" s="829">
        <f t="shared" si="858"/>
        <v>0</v>
      </c>
      <c r="X11199" s="828">
        <f t="shared" si="859"/>
        <v>0</v>
      </c>
      <c r="Y11199" s="1069">
        <f>[5]building!Y11190</f>
        <v>0</v>
      </c>
      <c r="Z11199" s="749">
        <f t="shared" si="860"/>
        <v>0</v>
      </c>
      <c r="AA11199" s="1071"/>
      <c r="AB11199" s="1071"/>
    </row>
    <row r="11200" spans="23:28" ht="70.5" customHeight="1">
      <c r="W11200" s="829">
        <f t="shared" si="858"/>
        <v>0</v>
      </c>
      <c r="X11200" s="828">
        <f t="shared" si="859"/>
        <v>0</v>
      </c>
      <c r="Y11200" s="1069">
        <f>[5]building!Y11191</f>
        <v>0</v>
      </c>
      <c r="Z11200" s="749">
        <f t="shared" si="860"/>
        <v>0</v>
      </c>
      <c r="AA11200" s="1071"/>
      <c r="AB11200" s="1071"/>
    </row>
    <row r="11201" spans="23:28" ht="70.5" customHeight="1">
      <c r="W11201" s="829">
        <f t="shared" si="858"/>
        <v>0</v>
      </c>
      <c r="X11201" s="828">
        <f t="shared" si="859"/>
        <v>0</v>
      </c>
      <c r="Y11201" s="1069">
        <f>[5]building!Y11192</f>
        <v>0</v>
      </c>
      <c r="Z11201" s="749">
        <f t="shared" si="860"/>
        <v>0</v>
      </c>
      <c r="AA11201" s="1071"/>
      <c r="AB11201" s="1071"/>
    </row>
    <row r="11202" spans="23:28" ht="70.5" customHeight="1">
      <c r="W11202" s="829">
        <f t="shared" si="858"/>
        <v>0</v>
      </c>
      <c r="X11202" s="828">
        <f t="shared" si="859"/>
        <v>0</v>
      </c>
      <c r="Y11202" s="1069">
        <f>[5]building!Y11193</f>
        <v>0</v>
      </c>
      <c r="Z11202" s="749">
        <f t="shared" si="860"/>
        <v>0</v>
      </c>
      <c r="AA11202" s="1071"/>
      <c r="AB11202" s="1071"/>
    </row>
    <row r="11203" spans="23:28" ht="70.5" customHeight="1">
      <c r="W11203" s="829">
        <f t="shared" si="858"/>
        <v>0</v>
      </c>
      <c r="X11203" s="828">
        <f t="shared" si="859"/>
        <v>0</v>
      </c>
      <c r="Y11203" s="1069">
        <f>[5]building!Y11194</f>
        <v>0</v>
      </c>
      <c r="Z11203" s="749">
        <f t="shared" si="860"/>
        <v>0</v>
      </c>
      <c r="AA11203" s="1071"/>
      <c r="AB11203" s="1071"/>
    </row>
    <row r="11204" spans="23:28" ht="70.5" customHeight="1">
      <c r="W11204" s="829">
        <f t="shared" si="858"/>
        <v>0</v>
      </c>
      <c r="X11204" s="828">
        <f t="shared" si="859"/>
        <v>0</v>
      </c>
      <c r="Y11204" s="1069">
        <f>[5]building!Y11195</f>
        <v>0</v>
      </c>
      <c r="Z11204" s="749">
        <f t="shared" si="860"/>
        <v>0</v>
      </c>
      <c r="AA11204" s="1071"/>
      <c r="AB11204" s="1071"/>
    </row>
    <row r="11205" spans="23:28" ht="70.5" customHeight="1">
      <c r="W11205" s="829">
        <f t="shared" si="858"/>
        <v>0</v>
      </c>
      <c r="X11205" s="828">
        <f t="shared" si="859"/>
        <v>0</v>
      </c>
      <c r="Y11205" s="1069">
        <f>[5]building!Y11196</f>
        <v>0</v>
      </c>
      <c r="Z11205" s="749">
        <f t="shared" si="860"/>
        <v>0</v>
      </c>
      <c r="AA11205" s="1071"/>
      <c r="AB11205" s="1071"/>
    </row>
    <row r="11206" spans="23:28" ht="70.5" customHeight="1">
      <c r="W11206" s="829">
        <f t="shared" si="858"/>
        <v>0</v>
      </c>
      <c r="X11206" s="828">
        <f t="shared" si="859"/>
        <v>0</v>
      </c>
      <c r="Y11206" s="1069">
        <f>[5]building!Y11197</f>
        <v>0</v>
      </c>
      <c r="Z11206" s="749">
        <f t="shared" si="860"/>
        <v>0</v>
      </c>
      <c r="AA11206" s="1071"/>
      <c r="AB11206" s="1071"/>
    </row>
    <row r="11207" spans="23:28" ht="70.5" customHeight="1">
      <c r="W11207" s="829">
        <f t="shared" si="858"/>
        <v>0</v>
      </c>
      <c r="X11207" s="828">
        <f t="shared" si="859"/>
        <v>0</v>
      </c>
      <c r="Y11207" s="1069">
        <f>[5]building!Y11198</f>
        <v>0</v>
      </c>
      <c r="Z11207" s="749">
        <f t="shared" si="860"/>
        <v>0</v>
      </c>
      <c r="AA11207" s="1071"/>
      <c r="AB11207" s="1071"/>
    </row>
    <row r="11208" spans="23:28" ht="70.5" customHeight="1">
      <c r="W11208" s="829">
        <f t="shared" si="858"/>
        <v>0</v>
      </c>
      <c r="X11208" s="828">
        <f t="shared" si="859"/>
        <v>0</v>
      </c>
      <c r="Y11208" s="1069">
        <f>[5]building!Y11199</f>
        <v>0</v>
      </c>
      <c r="Z11208" s="749">
        <f t="shared" si="860"/>
        <v>0</v>
      </c>
      <c r="AA11208" s="1071"/>
      <c r="AB11208" s="1071"/>
    </row>
    <row r="11209" spans="23:28" ht="70.5" customHeight="1">
      <c r="W11209" s="829">
        <f t="shared" si="858"/>
        <v>0</v>
      </c>
      <c r="X11209" s="828">
        <f t="shared" si="859"/>
        <v>0</v>
      </c>
      <c r="Y11209" s="1069">
        <f>[5]building!Y11200</f>
        <v>0</v>
      </c>
      <c r="Z11209" s="749">
        <f t="shared" si="860"/>
        <v>0</v>
      </c>
      <c r="AA11209" s="1071"/>
      <c r="AB11209" s="1071"/>
    </row>
    <row r="11210" spans="23:28" ht="70.5" customHeight="1">
      <c r="W11210" s="829">
        <f t="shared" si="858"/>
        <v>0</v>
      </c>
      <c r="X11210" s="828">
        <f t="shared" si="859"/>
        <v>0</v>
      </c>
      <c r="Y11210" s="1069">
        <f>[5]building!Y11201</f>
        <v>0</v>
      </c>
      <c r="Z11210" s="749">
        <f t="shared" si="860"/>
        <v>0</v>
      </c>
      <c r="AA11210" s="1071"/>
      <c r="AB11210" s="1071"/>
    </row>
    <row r="11211" spans="23:28" ht="70.5" customHeight="1">
      <c r="W11211" s="829">
        <f t="shared" si="858"/>
        <v>0</v>
      </c>
      <c r="X11211" s="828">
        <f t="shared" si="859"/>
        <v>0</v>
      </c>
      <c r="Y11211" s="1069">
        <f>[5]building!Y11202</f>
        <v>0</v>
      </c>
      <c r="Z11211" s="749">
        <f t="shared" si="860"/>
        <v>0</v>
      </c>
      <c r="AA11211" s="1071"/>
      <c r="AB11211" s="1071"/>
    </row>
    <row r="11212" spans="23:28" ht="70.5" customHeight="1">
      <c r="W11212" s="829">
        <f t="shared" si="858"/>
        <v>0</v>
      </c>
      <c r="X11212" s="828">
        <f t="shared" si="859"/>
        <v>0</v>
      </c>
      <c r="Y11212" s="1069">
        <f>[5]building!Y11203</f>
        <v>0</v>
      </c>
      <c r="Z11212" s="749">
        <f t="shared" si="860"/>
        <v>0</v>
      </c>
      <c r="AA11212" s="1071"/>
      <c r="AB11212" s="1071"/>
    </row>
    <row r="11213" spans="23:28" ht="70.5" customHeight="1">
      <c r="W11213" s="829">
        <f t="shared" si="858"/>
        <v>0</v>
      </c>
      <c r="X11213" s="828">
        <f t="shared" si="859"/>
        <v>0</v>
      </c>
      <c r="Y11213" s="1069">
        <f>[5]building!Y11204</f>
        <v>0</v>
      </c>
      <c r="Z11213" s="749">
        <f t="shared" si="860"/>
        <v>0</v>
      </c>
      <c r="AA11213" s="1071"/>
      <c r="AB11213" s="1071"/>
    </row>
    <row r="11214" spans="23:28" ht="70.5" customHeight="1">
      <c r="W11214" s="829">
        <f t="shared" si="858"/>
        <v>0</v>
      </c>
      <c r="X11214" s="828">
        <f t="shared" si="859"/>
        <v>0</v>
      </c>
      <c r="Y11214" s="1069">
        <f>[5]building!Y11205</f>
        <v>0</v>
      </c>
      <c r="Z11214" s="749">
        <f t="shared" si="860"/>
        <v>0</v>
      </c>
      <c r="AA11214" s="1071"/>
      <c r="AB11214" s="1071"/>
    </row>
    <row r="11215" spans="23:28" ht="70.5" customHeight="1">
      <c r="W11215" s="829">
        <f t="shared" si="858"/>
        <v>0</v>
      </c>
      <c r="X11215" s="828">
        <f t="shared" si="859"/>
        <v>0</v>
      </c>
      <c r="Y11215" s="1069">
        <f>[5]building!Y11206</f>
        <v>0</v>
      </c>
      <c r="Z11215" s="749">
        <f t="shared" si="860"/>
        <v>0</v>
      </c>
      <c r="AA11215" s="1071"/>
      <c r="AB11215" s="1071"/>
    </row>
    <row r="11216" spans="23:28" ht="70.5" customHeight="1">
      <c r="W11216" s="829">
        <f t="shared" si="858"/>
        <v>0</v>
      </c>
      <c r="X11216" s="828">
        <f t="shared" si="859"/>
        <v>0</v>
      </c>
      <c r="Y11216" s="1069">
        <f>[5]building!Y11207</f>
        <v>0</v>
      </c>
      <c r="Z11216" s="749">
        <f t="shared" si="860"/>
        <v>0</v>
      </c>
      <c r="AA11216" s="1071"/>
      <c r="AB11216" s="1071"/>
    </row>
    <row r="11217" spans="23:28" ht="70.5" customHeight="1">
      <c r="W11217" s="829">
        <f t="shared" si="858"/>
        <v>0</v>
      </c>
      <c r="X11217" s="828">
        <f t="shared" si="859"/>
        <v>0</v>
      </c>
      <c r="Y11217" s="1069">
        <f>[5]building!Y11208</f>
        <v>0</v>
      </c>
      <c r="Z11217" s="749">
        <f t="shared" si="860"/>
        <v>0</v>
      </c>
      <c r="AA11217" s="1071"/>
      <c r="AB11217" s="1071"/>
    </row>
    <row r="11218" spans="23:28" ht="70.5" customHeight="1">
      <c r="W11218" s="829">
        <f t="shared" si="858"/>
        <v>0</v>
      </c>
      <c r="X11218" s="828">
        <f t="shared" si="859"/>
        <v>0</v>
      </c>
      <c r="Y11218" s="1069">
        <f>[5]building!Y11209</f>
        <v>0</v>
      </c>
      <c r="Z11218" s="749">
        <f t="shared" si="860"/>
        <v>0</v>
      </c>
      <c r="AA11218" s="1071"/>
      <c r="AB11218" s="1071"/>
    </row>
    <row r="11219" spans="23:28" ht="70.5" customHeight="1">
      <c r="W11219" s="829">
        <f t="shared" si="858"/>
        <v>0</v>
      </c>
      <c r="X11219" s="828">
        <f t="shared" si="859"/>
        <v>0</v>
      </c>
      <c r="Y11219" s="1069">
        <f>[5]building!Y11210</f>
        <v>0</v>
      </c>
      <c r="Z11219" s="749">
        <f t="shared" si="860"/>
        <v>0</v>
      </c>
      <c r="AA11219" s="1071"/>
      <c r="AB11219" s="1071"/>
    </row>
    <row r="11220" spans="23:28" ht="70.5" customHeight="1">
      <c r="W11220" s="829">
        <f t="shared" si="858"/>
        <v>0</v>
      </c>
      <c r="X11220" s="828">
        <f t="shared" si="859"/>
        <v>0</v>
      </c>
      <c r="Y11220" s="1069">
        <f>[5]building!Y11211</f>
        <v>0</v>
      </c>
      <c r="Z11220" s="749">
        <f t="shared" si="860"/>
        <v>0</v>
      </c>
      <c r="AA11220" s="1071"/>
      <c r="AB11220" s="1071"/>
    </row>
    <row r="11221" spans="23:28" ht="70.5" customHeight="1">
      <c r="W11221" s="829">
        <f t="shared" si="858"/>
        <v>0</v>
      </c>
      <c r="X11221" s="828">
        <f t="shared" si="859"/>
        <v>0</v>
      </c>
      <c r="Y11221" s="1069">
        <f>[5]building!Y11212</f>
        <v>0</v>
      </c>
      <c r="Z11221" s="749">
        <f t="shared" si="860"/>
        <v>0</v>
      </c>
      <c r="AA11221" s="1071"/>
      <c r="AB11221" s="1071"/>
    </row>
    <row r="11222" spans="23:28" ht="70.5" customHeight="1">
      <c r="W11222" s="829">
        <f t="shared" si="858"/>
        <v>0</v>
      </c>
      <c r="X11222" s="828">
        <f t="shared" si="859"/>
        <v>0</v>
      </c>
      <c r="Y11222" s="1069">
        <f>[5]building!Y11213</f>
        <v>0</v>
      </c>
      <c r="Z11222" s="749">
        <f t="shared" si="860"/>
        <v>0</v>
      </c>
      <c r="AA11222" s="1071"/>
      <c r="AB11222" s="1071"/>
    </row>
    <row r="11223" spans="23:28" ht="70.5" customHeight="1">
      <c r="W11223" s="829">
        <f t="shared" si="858"/>
        <v>0</v>
      </c>
      <c r="X11223" s="828">
        <f t="shared" si="859"/>
        <v>0</v>
      </c>
      <c r="Y11223" s="1069">
        <f>[5]building!Y11214</f>
        <v>0</v>
      </c>
      <c r="Z11223" s="749">
        <f t="shared" si="860"/>
        <v>0</v>
      </c>
      <c r="AA11223" s="1071"/>
      <c r="AB11223" s="1071"/>
    </row>
    <row r="11224" spans="23:28" ht="70.5" customHeight="1">
      <c r="W11224" s="829">
        <f t="shared" si="858"/>
        <v>0</v>
      </c>
      <c r="X11224" s="828">
        <f t="shared" si="859"/>
        <v>0</v>
      </c>
      <c r="Y11224" s="1069">
        <f>[5]building!Y11215</f>
        <v>0</v>
      </c>
      <c r="Z11224" s="749">
        <f t="shared" si="860"/>
        <v>0</v>
      </c>
      <c r="AA11224" s="1071"/>
      <c r="AB11224" s="1071"/>
    </row>
    <row r="11225" spans="23:28" ht="70.5" customHeight="1">
      <c r="W11225" s="829">
        <f t="shared" si="858"/>
        <v>0</v>
      </c>
      <c r="X11225" s="828">
        <f t="shared" si="859"/>
        <v>0</v>
      </c>
      <c r="Y11225" s="1069">
        <f>[5]building!Y11216</f>
        <v>0</v>
      </c>
      <c r="Z11225" s="749">
        <f t="shared" si="860"/>
        <v>0</v>
      </c>
      <c r="AA11225" s="1071"/>
      <c r="AB11225" s="1071"/>
    </row>
    <row r="11226" spans="23:28" ht="70.5" customHeight="1">
      <c r="W11226" s="829">
        <f t="shared" si="858"/>
        <v>0</v>
      </c>
      <c r="X11226" s="828">
        <f t="shared" si="859"/>
        <v>0</v>
      </c>
      <c r="Y11226" s="1069">
        <f>[5]building!Y11217</f>
        <v>0</v>
      </c>
      <c r="Z11226" s="749">
        <f t="shared" si="860"/>
        <v>0</v>
      </c>
      <c r="AA11226" s="1071"/>
      <c r="AB11226" s="1071"/>
    </row>
    <row r="11227" spans="23:28" ht="70.5" customHeight="1">
      <c r="W11227" s="829">
        <f t="shared" si="858"/>
        <v>0</v>
      </c>
      <c r="X11227" s="828">
        <f t="shared" si="859"/>
        <v>0</v>
      </c>
      <c r="Y11227" s="1069">
        <f>[5]building!Y11218</f>
        <v>0</v>
      </c>
      <c r="Z11227" s="749">
        <f t="shared" si="860"/>
        <v>0</v>
      </c>
      <c r="AA11227" s="1071"/>
      <c r="AB11227" s="1071"/>
    </row>
    <row r="11228" spans="23:28" ht="70.5" customHeight="1">
      <c r="W11228" s="829">
        <f t="shared" si="858"/>
        <v>0</v>
      </c>
      <c r="X11228" s="828">
        <f t="shared" si="859"/>
        <v>0</v>
      </c>
      <c r="Y11228" s="1069">
        <f>[5]building!Y11219</f>
        <v>0</v>
      </c>
      <c r="Z11228" s="749">
        <f t="shared" si="860"/>
        <v>0</v>
      </c>
      <c r="AA11228" s="1071"/>
      <c r="AB11228" s="1071"/>
    </row>
    <row r="11229" spans="23:28" ht="70.5" customHeight="1">
      <c r="W11229" s="829">
        <f t="shared" si="858"/>
        <v>0</v>
      </c>
      <c r="X11229" s="828">
        <f t="shared" si="859"/>
        <v>0</v>
      </c>
      <c r="Y11229" s="1069">
        <f>[5]building!Y11220</f>
        <v>0</v>
      </c>
      <c r="Z11229" s="749">
        <f t="shared" si="860"/>
        <v>0</v>
      </c>
      <c r="AA11229" s="1071"/>
      <c r="AB11229" s="1071"/>
    </row>
    <row r="11230" spans="23:28" ht="70.5" customHeight="1">
      <c r="W11230" s="829">
        <f t="shared" ref="W11230:W11293" si="861">G11230+I11230+K11230+M11230+O11230+Q11230+S11230+U11230</f>
        <v>0</v>
      </c>
      <c r="X11230" s="828">
        <f t="shared" ref="X11230:X11293" si="862">W11230*C11230</f>
        <v>0</v>
      </c>
      <c r="Y11230" s="1069">
        <f>[5]building!Y11221</f>
        <v>0</v>
      </c>
      <c r="Z11230" s="749">
        <f t="shared" ref="Z11230:Z11293" si="863">Y11230*C11230</f>
        <v>0</v>
      </c>
      <c r="AA11230" s="1071"/>
      <c r="AB11230" s="1071"/>
    </row>
    <row r="11231" spans="23:28" ht="70.5" customHeight="1">
      <c r="W11231" s="829">
        <f t="shared" si="861"/>
        <v>0</v>
      </c>
      <c r="X11231" s="828">
        <f t="shared" si="862"/>
        <v>0</v>
      </c>
      <c r="Y11231" s="1069">
        <f>[5]building!Y11222</f>
        <v>0</v>
      </c>
      <c r="Z11231" s="749">
        <f t="shared" si="863"/>
        <v>0</v>
      </c>
      <c r="AA11231" s="1071"/>
      <c r="AB11231" s="1071"/>
    </row>
    <row r="11232" spans="23:28" ht="70.5" customHeight="1">
      <c r="W11232" s="829">
        <f t="shared" si="861"/>
        <v>0</v>
      </c>
      <c r="X11232" s="828">
        <f t="shared" si="862"/>
        <v>0</v>
      </c>
      <c r="Y11232" s="1069">
        <f>[5]building!Y11223</f>
        <v>0</v>
      </c>
      <c r="Z11232" s="749">
        <f t="shared" si="863"/>
        <v>0</v>
      </c>
      <c r="AA11232" s="1071"/>
      <c r="AB11232" s="1071"/>
    </row>
    <row r="11233" spans="23:28" ht="70.5" customHeight="1">
      <c r="W11233" s="829">
        <f t="shared" si="861"/>
        <v>0</v>
      </c>
      <c r="X11233" s="828">
        <f t="shared" si="862"/>
        <v>0</v>
      </c>
      <c r="Y11233" s="1069">
        <f>[5]building!Y11224</f>
        <v>0</v>
      </c>
      <c r="Z11233" s="749">
        <f t="shared" si="863"/>
        <v>0</v>
      </c>
      <c r="AA11233" s="1071"/>
      <c r="AB11233" s="1071"/>
    </row>
    <row r="11234" spans="23:28" ht="70.5" customHeight="1">
      <c r="W11234" s="829">
        <f t="shared" si="861"/>
        <v>0</v>
      </c>
      <c r="X11234" s="828">
        <f t="shared" si="862"/>
        <v>0</v>
      </c>
      <c r="Y11234" s="1069">
        <f>[5]building!Y11225</f>
        <v>0</v>
      </c>
      <c r="Z11234" s="749">
        <f t="shared" si="863"/>
        <v>0</v>
      </c>
      <c r="AA11234" s="1071"/>
      <c r="AB11234" s="1071"/>
    </row>
    <row r="11235" spans="23:28" ht="70.5" customHeight="1">
      <c r="W11235" s="829">
        <f t="shared" si="861"/>
        <v>0</v>
      </c>
      <c r="X11235" s="828">
        <f t="shared" si="862"/>
        <v>0</v>
      </c>
      <c r="Y11235" s="1069">
        <f>[5]building!Y11226</f>
        <v>0</v>
      </c>
      <c r="Z11235" s="749">
        <f t="shared" si="863"/>
        <v>0</v>
      </c>
      <c r="AA11235" s="1071"/>
      <c r="AB11235" s="1071"/>
    </row>
    <row r="11236" spans="23:28" ht="70.5" customHeight="1">
      <c r="W11236" s="829">
        <f t="shared" si="861"/>
        <v>0</v>
      </c>
      <c r="X11236" s="828">
        <f t="shared" si="862"/>
        <v>0</v>
      </c>
      <c r="Y11236" s="1069">
        <f>[5]building!Y11227</f>
        <v>0</v>
      </c>
      <c r="Z11236" s="749">
        <f t="shared" si="863"/>
        <v>0</v>
      </c>
      <c r="AA11236" s="1071"/>
      <c r="AB11236" s="1071"/>
    </row>
    <row r="11237" spans="23:28" ht="70.5" customHeight="1">
      <c r="W11237" s="829">
        <f t="shared" si="861"/>
        <v>0</v>
      </c>
      <c r="X11237" s="828">
        <f t="shared" si="862"/>
        <v>0</v>
      </c>
      <c r="Y11237" s="1069">
        <f>[5]building!Y11228</f>
        <v>0</v>
      </c>
      <c r="Z11237" s="749">
        <f t="shared" si="863"/>
        <v>0</v>
      </c>
      <c r="AA11237" s="1071"/>
      <c r="AB11237" s="1071"/>
    </row>
    <row r="11238" spans="23:28" ht="70.5" customHeight="1">
      <c r="W11238" s="829">
        <f t="shared" si="861"/>
        <v>0</v>
      </c>
      <c r="X11238" s="828">
        <f t="shared" si="862"/>
        <v>0</v>
      </c>
      <c r="Y11238" s="1069">
        <f>[5]building!Y11229</f>
        <v>0</v>
      </c>
      <c r="Z11238" s="749">
        <f t="shared" si="863"/>
        <v>0</v>
      </c>
      <c r="AA11238" s="1071"/>
      <c r="AB11238" s="1071"/>
    </row>
    <row r="11239" spans="23:28" ht="70.5" customHeight="1">
      <c r="W11239" s="829">
        <f t="shared" si="861"/>
        <v>0</v>
      </c>
      <c r="X11239" s="828">
        <f t="shared" si="862"/>
        <v>0</v>
      </c>
      <c r="Y11239" s="1069">
        <f>[5]building!Y11230</f>
        <v>0</v>
      </c>
      <c r="Z11239" s="749">
        <f t="shared" si="863"/>
        <v>0</v>
      </c>
      <c r="AA11239" s="1071"/>
      <c r="AB11239" s="1071"/>
    </row>
    <row r="11240" spans="23:28" ht="70.5" customHeight="1">
      <c r="W11240" s="829">
        <f t="shared" si="861"/>
        <v>0</v>
      </c>
      <c r="X11240" s="828">
        <f t="shared" si="862"/>
        <v>0</v>
      </c>
      <c r="Y11240" s="1069">
        <f>[5]building!Y11231</f>
        <v>0</v>
      </c>
      <c r="Z11240" s="749">
        <f t="shared" si="863"/>
        <v>0</v>
      </c>
      <c r="AA11240" s="1071"/>
      <c r="AB11240" s="1071"/>
    </row>
    <row r="11241" spans="23:28" ht="70.5" customHeight="1">
      <c r="W11241" s="829">
        <f t="shared" si="861"/>
        <v>0</v>
      </c>
      <c r="X11241" s="828">
        <f t="shared" si="862"/>
        <v>0</v>
      </c>
      <c r="Y11241" s="1069">
        <f>[5]building!Y11232</f>
        <v>0</v>
      </c>
      <c r="Z11241" s="749">
        <f t="shared" si="863"/>
        <v>0</v>
      </c>
      <c r="AA11241" s="1071"/>
      <c r="AB11241" s="1071"/>
    </row>
    <row r="11242" spans="23:28" ht="70.5" customHeight="1">
      <c r="W11242" s="829">
        <f t="shared" si="861"/>
        <v>0</v>
      </c>
      <c r="X11242" s="828">
        <f t="shared" si="862"/>
        <v>0</v>
      </c>
      <c r="Y11242" s="1069">
        <f>[5]building!Y11233</f>
        <v>0</v>
      </c>
      <c r="Z11242" s="749">
        <f t="shared" si="863"/>
        <v>0</v>
      </c>
      <c r="AA11242" s="1071"/>
      <c r="AB11242" s="1071"/>
    </row>
    <row r="11243" spans="23:28" ht="70.5" customHeight="1">
      <c r="W11243" s="829">
        <f t="shared" si="861"/>
        <v>0</v>
      </c>
      <c r="X11243" s="828">
        <f t="shared" si="862"/>
        <v>0</v>
      </c>
      <c r="Y11243" s="1069">
        <f>[5]building!Y11234</f>
        <v>0</v>
      </c>
      <c r="Z11243" s="749">
        <f t="shared" si="863"/>
        <v>0</v>
      </c>
      <c r="AA11243" s="1071"/>
      <c r="AB11243" s="1071"/>
    </row>
    <row r="11244" spans="23:28" ht="70.5" customHeight="1">
      <c r="W11244" s="829">
        <f t="shared" si="861"/>
        <v>0</v>
      </c>
      <c r="X11244" s="828">
        <f t="shared" si="862"/>
        <v>0</v>
      </c>
      <c r="Y11244" s="1069">
        <f>[5]building!Y11235</f>
        <v>0</v>
      </c>
      <c r="Z11244" s="749">
        <f t="shared" si="863"/>
        <v>0</v>
      </c>
      <c r="AA11244" s="1071"/>
      <c r="AB11244" s="1071"/>
    </row>
    <row r="11245" spans="23:28" ht="70.5" customHeight="1">
      <c r="W11245" s="829">
        <f t="shared" si="861"/>
        <v>0</v>
      </c>
      <c r="X11245" s="828">
        <f t="shared" si="862"/>
        <v>0</v>
      </c>
      <c r="Y11245" s="1069">
        <f>[5]building!Y11236</f>
        <v>0</v>
      </c>
      <c r="Z11245" s="749">
        <f t="shared" si="863"/>
        <v>0</v>
      </c>
      <c r="AA11245" s="1071"/>
      <c r="AB11245" s="1071"/>
    </row>
    <row r="11246" spans="23:28" ht="70.5" customHeight="1">
      <c r="W11246" s="829">
        <f t="shared" si="861"/>
        <v>0</v>
      </c>
      <c r="X11246" s="828">
        <f t="shared" si="862"/>
        <v>0</v>
      </c>
      <c r="Y11246" s="1069">
        <f>[5]building!Y11237</f>
        <v>0</v>
      </c>
      <c r="Z11246" s="749">
        <f t="shared" si="863"/>
        <v>0</v>
      </c>
      <c r="AA11246" s="1071"/>
      <c r="AB11246" s="1071"/>
    </row>
    <row r="11247" spans="23:28" ht="70.5" customHeight="1">
      <c r="W11247" s="829">
        <f t="shared" si="861"/>
        <v>0</v>
      </c>
      <c r="X11247" s="828">
        <f t="shared" si="862"/>
        <v>0</v>
      </c>
      <c r="Y11247" s="1069">
        <f>[5]building!Y11238</f>
        <v>0</v>
      </c>
      <c r="Z11247" s="749">
        <f t="shared" si="863"/>
        <v>0</v>
      </c>
      <c r="AA11247" s="1071"/>
      <c r="AB11247" s="1071"/>
    </row>
    <row r="11248" spans="23:28" ht="70.5" customHeight="1">
      <c r="W11248" s="829">
        <f t="shared" si="861"/>
        <v>0</v>
      </c>
      <c r="X11248" s="828">
        <f t="shared" si="862"/>
        <v>0</v>
      </c>
      <c r="Y11248" s="1069">
        <f>[5]building!Y11239</f>
        <v>0</v>
      </c>
      <c r="Z11248" s="749">
        <f t="shared" si="863"/>
        <v>0</v>
      </c>
      <c r="AA11248" s="1071"/>
      <c r="AB11248" s="1071"/>
    </row>
    <row r="11249" spans="23:28" ht="70.5" customHeight="1">
      <c r="W11249" s="829">
        <f t="shared" si="861"/>
        <v>0</v>
      </c>
      <c r="X11249" s="828">
        <f t="shared" si="862"/>
        <v>0</v>
      </c>
      <c r="Y11249" s="1069">
        <f>[5]building!Y11240</f>
        <v>0</v>
      </c>
      <c r="Z11249" s="749">
        <f t="shared" si="863"/>
        <v>0</v>
      </c>
      <c r="AA11249" s="1071"/>
      <c r="AB11249" s="1071"/>
    </row>
    <row r="11250" spans="23:28" ht="70.5" customHeight="1">
      <c r="W11250" s="829">
        <f t="shared" si="861"/>
        <v>0</v>
      </c>
      <c r="X11250" s="828">
        <f t="shared" si="862"/>
        <v>0</v>
      </c>
      <c r="Y11250" s="1069">
        <f>[5]building!Y11241</f>
        <v>0</v>
      </c>
      <c r="Z11250" s="749">
        <f t="shared" si="863"/>
        <v>0</v>
      </c>
      <c r="AA11250" s="1071"/>
      <c r="AB11250" s="1071"/>
    </row>
    <row r="11251" spans="23:28" ht="70.5" customHeight="1">
      <c r="W11251" s="829">
        <f t="shared" si="861"/>
        <v>0</v>
      </c>
      <c r="X11251" s="828">
        <f t="shared" si="862"/>
        <v>0</v>
      </c>
      <c r="Y11251" s="1069">
        <f>[5]building!Y11242</f>
        <v>0</v>
      </c>
      <c r="Z11251" s="749">
        <f t="shared" si="863"/>
        <v>0</v>
      </c>
      <c r="AA11251" s="1071"/>
      <c r="AB11251" s="1071"/>
    </row>
    <row r="11252" spans="23:28" ht="70.5" customHeight="1">
      <c r="W11252" s="829">
        <f t="shared" si="861"/>
        <v>0</v>
      </c>
      <c r="X11252" s="828">
        <f t="shared" si="862"/>
        <v>0</v>
      </c>
      <c r="Y11252" s="1069">
        <f>[5]building!Y11243</f>
        <v>0</v>
      </c>
      <c r="Z11252" s="749">
        <f t="shared" si="863"/>
        <v>0</v>
      </c>
      <c r="AA11252" s="1071"/>
      <c r="AB11252" s="1071"/>
    </row>
    <row r="11253" spans="23:28" ht="70.5" customHeight="1">
      <c r="W11253" s="829">
        <f t="shared" si="861"/>
        <v>0</v>
      </c>
      <c r="X11253" s="828">
        <f t="shared" si="862"/>
        <v>0</v>
      </c>
      <c r="Y11253" s="1069">
        <f>[5]building!Y11244</f>
        <v>0</v>
      </c>
      <c r="Z11253" s="749">
        <f t="shared" si="863"/>
        <v>0</v>
      </c>
      <c r="AA11253" s="1071"/>
      <c r="AB11253" s="1071"/>
    </row>
    <row r="11254" spans="23:28" ht="70.5" customHeight="1">
      <c r="W11254" s="829">
        <f t="shared" si="861"/>
        <v>0</v>
      </c>
      <c r="X11254" s="828">
        <f t="shared" si="862"/>
        <v>0</v>
      </c>
      <c r="Y11254" s="1069">
        <f>[5]building!Y11245</f>
        <v>0</v>
      </c>
      <c r="Z11254" s="749">
        <f t="shared" si="863"/>
        <v>0</v>
      </c>
      <c r="AA11254" s="1071"/>
      <c r="AB11254" s="1071"/>
    </row>
    <row r="11255" spans="23:28" ht="70.5" customHeight="1">
      <c r="W11255" s="829">
        <f t="shared" si="861"/>
        <v>0</v>
      </c>
      <c r="X11255" s="828">
        <f t="shared" si="862"/>
        <v>0</v>
      </c>
      <c r="Y11255" s="1069">
        <f>[5]building!Y11246</f>
        <v>0</v>
      </c>
      <c r="Z11255" s="749">
        <f t="shared" si="863"/>
        <v>0</v>
      </c>
      <c r="AA11255" s="1071"/>
      <c r="AB11255" s="1071"/>
    </row>
    <row r="11256" spans="23:28" ht="70.5" customHeight="1">
      <c r="W11256" s="829">
        <f t="shared" si="861"/>
        <v>0</v>
      </c>
      <c r="X11256" s="828">
        <f t="shared" si="862"/>
        <v>0</v>
      </c>
      <c r="Y11256" s="1069">
        <f>[5]building!Y11247</f>
        <v>0</v>
      </c>
      <c r="Z11256" s="749">
        <f t="shared" si="863"/>
        <v>0</v>
      </c>
      <c r="AA11256" s="1071"/>
      <c r="AB11256" s="1071"/>
    </row>
    <row r="11257" spans="23:28" ht="70.5" customHeight="1">
      <c r="W11257" s="829">
        <f t="shared" si="861"/>
        <v>0</v>
      </c>
      <c r="X11257" s="828">
        <f t="shared" si="862"/>
        <v>0</v>
      </c>
      <c r="Y11257" s="1069">
        <f>[5]building!Y11248</f>
        <v>0</v>
      </c>
      <c r="Z11257" s="749">
        <f t="shared" si="863"/>
        <v>0</v>
      </c>
      <c r="AA11257" s="1071"/>
      <c r="AB11257" s="1071"/>
    </row>
    <row r="11258" spans="23:28" ht="70.5" customHeight="1">
      <c r="W11258" s="829">
        <f t="shared" si="861"/>
        <v>0</v>
      </c>
      <c r="X11258" s="828">
        <f t="shared" si="862"/>
        <v>0</v>
      </c>
      <c r="Y11258" s="1069">
        <f>[5]building!Y11249</f>
        <v>0</v>
      </c>
      <c r="Z11258" s="749">
        <f t="shared" si="863"/>
        <v>0</v>
      </c>
      <c r="AA11258" s="1071"/>
      <c r="AB11258" s="1071"/>
    </row>
    <row r="11259" spans="23:28" ht="70.5" customHeight="1">
      <c r="W11259" s="829">
        <f t="shared" si="861"/>
        <v>0</v>
      </c>
      <c r="X11259" s="828">
        <f t="shared" si="862"/>
        <v>0</v>
      </c>
      <c r="Y11259" s="1069">
        <f>[5]building!Y11250</f>
        <v>0</v>
      </c>
      <c r="Z11259" s="749">
        <f t="shared" si="863"/>
        <v>0</v>
      </c>
      <c r="AA11259" s="1071"/>
      <c r="AB11259" s="1071"/>
    </row>
    <row r="11260" spans="23:28" ht="70.5" customHeight="1">
      <c r="W11260" s="829">
        <f t="shared" si="861"/>
        <v>0</v>
      </c>
      <c r="X11260" s="828">
        <f t="shared" si="862"/>
        <v>0</v>
      </c>
      <c r="Y11260" s="1069">
        <f>[5]building!Y11251</f>
        <v>0</v>
      </c>
      <c r="Z11260" s="749">
        <f t="shared" si="863"/>
        <v>0</v>
      </c>
      <c r="AA11260" s="1071"/>
      <c r="AB11260" s="1071"/>
    </row>
    <row r="11261" spans="23:28" ht="70.5" customHeight="1">
      <c r="W11261" s="829">
        <f t="shared" si="861"/>
        <v>0</v>
      </c>
      <c r="X11261" s="828">
        <f t="shared" si="862"/>
        <v>0</v>
      </c>
      <c r="Y11261" s="1069">
        <f>[5]building!Y11252</f>
        <v>0</v>
      </c>
      <c r="Z11261" s="749">
        <f t="shared" si="863"/>
        <v>0</v>
      </c>
      <c r="AA11261" s="1071"/>
      <c r="AB11261" s="1071"/>
    </row>
    <row r="11262" spans="23:28" ht="70.5" customHeight="1">
      <c r="W11262" s="829">
        <f t="shared" si="861"/>
        <v>0</v>
      </c>
      <c r="X11262" s="828">
        <f t="shared" si="862"/>
        <v>0</v>
      </c>
      <c r="Y11262" s="1069">
        <f>[5]building!Y11253</f>
        <v>0</v>
      </c>
      <c r="Z11262" s="749">
        <f t="shared" si="863"/>
        <v>0</v>
      </c>
      <c r="AA11262" s="1071"/>
      <c r="AB11262" s="1071"/>
    </row>
    <row r="11263" spans="23:28" ht="70.5" customHeight="1">
      <c r="W11263" s="829">
        <f t="shared" si="861"/>
        <v>0</v>
      </c>
      <c r="X11263" s="828">
        <f t="shared" si="862"/>
        <v>0</v>
      </c>
      <c r="Y11263" s="1069">
        <f>[5]building!Y11254</f>
        <v>0</v>
      </c>
      <c r="Z11263" s="749">
        <f t="shared" si="863"/>
        <v>0</v>
      </c>
      <c r="AA11263" s="1071"/>
      <c r="AB11263" s="1071"/>
    </row>
    <row r="11264" spans="23:28" ht="70.5" customHeight="1">
      <c r="W11264" s="829">
        <f t="shared" si="861"/>
        <v>0</v>
      </c>
      <c r="X11264" s="828">
        <f t="shared" si="862"/>
        <v>0</v>
      </c>
      <c r="Y11264" s="1069">
        <f>[5]building!Y11255</f>
        <v>0</v>
      </c>
      <c r="Z11264" s="749">
        <f t="shared" si="863"/>
        <v>0</v>
      </c>
      <c r="AA11264" s="1071"/>
      <c r="AB11264" s="1071"/>
    </row>
    <row r="11265" spans="23:28" ht="70.5" customHeight="1">
      <c r="W11265" s="829">
        <f t="shared" si="861"/>
        <v>0</v>
      </c>
      <c r="X11265" s="828">
        <f t="shared" si="862"/>
        <v>0</v>
      </c>
      <c r="Y11265" s="1069">
        <f>[5]building!Y11256</f>
        <v>0</v>
      </c>
      <c r="Z11265" s="749">
        <f t="shared" si="863"/>
        <v>0</v>
      </c>
      <c r="AA11265" s="1071"/>
      <c r="AB11265" s="1071"/>
    </row>
    <row r="11266" spans="23:28" ht="70.5" customHeight="1">
      <c r="W11266" s="829">
        <f t="shared" si="861"/>
        <v>0</v>
      </c>
      <c r="X11266" s="828">
        <f t="shared" si="862"/>
        <v>0</v>
      </c>
      <c r="Y11266" s="1069">
        <f>[5]building!Y11257</f>
        <v>0</v>
      </c>
      <c r="Z11266" s="749">
        <f t="shared" si="863"/>
        <v>0</v>
      </c>
      <c r="AA11266" s="1071"/>
      <c r="AB11266" s="1071"/>
    </row>
    <row r="11267" spans="23:28" ht="70.5" customHeight="1">
      <c r="W11267" s="829">
        <f t="shared" si="861"/>
        <v>0</v>
      </c>
      <c r="X11267" s="828">
        <f t="shared" si="862"/>
        <v>0</v>
      </c>
      <c r="Y11267" s="1069">
        <f>[5]building!Y11258</f>
        <v>0</v>
      </c>
      <c r="Z11267" s="749">
        <f t="shared" si="863"/>
        <v>0</v>
      </c>
      <c r="AA11267" s="1071"/>
      <c r="AB11267" s="1071"/>
    </row>
    <row r="11268" spans="23:28" ht="70.5" customHeight="1">
      <c r="W11268" s="829">
        <f t="shared" si="861"/>
        <v>0</v>
      </c>
      <c r="X11268" s="828">
        <f t="shared" si="862"/>
        <v>0</v>
      </c>
      <c r="Y11268" s="1069">
        <f>[5]building!Y11259</f>
        <v>0</v>
      </c>
      <c r="Z11268" s="749">
        <f t="shared" si="863"/>
        <v>0</v>
      </c>
      <c r="AA11268" s="1071"/>
      <c r="AB11268" s="1071"/>
    </row>
    <row r="11269" spans="23:28" ht="70.5" customHeight="1">
      <c r="W11269" s="829">
        <f t="shared" si="861"/>
        <v>0</v>
      </c>
      <c r="X11269" s="828">
        <f t="shared" si="862"/>
        <v>0</v>
      </c>
      <c r="Y11269" s="1069">
        <f>[5]building!Y11260</f>
        <v>0</v>
      </c>
      <c r="Z11269" s="749">
        <f t="shared" si="863"/>
        <v>0</v>
      </c>
      <c r="AA11269" s="1071"/>
      <c r="AB11269" s="1071"/>
    </row>
    <row r="11270" spans="23:28" ht="70.5" customHeight="1">
      <c r="W11270" s="829">
        <f t="shared" si="861"/>
        <v>0</v>
      </c>
      <c r="X11270" s="828">
        <f t="shared" si="862"/>
        <v>0</v>
      </c>
      <c r="Y11270" s="1069">
        <f>[5]building!Y11261</f>
        <v>0</v>
      </c>
      <c r="Z11270" s="749">
        <f t="shared" si="863"/>
        <v>0</v>
      </c>
      <c r="AA11270" s="1071"/>
      <c r="AB11270" s="1071"/>
    </row>
    <row r="11271" spans="23:28" ht="70.5" customHeight="1">
      <c r="W11271" s="829">
        <f t="shared" si="861"/>
        <v>0</v>
      </c>
      <c r="X11271" s="828">
        <f t="shared" si="862"/>
        <v>0</v>
      </c>
      <c r="Y11271" s="1069">
        <f>[5]building!Y11262</f>
        <v>0</v>
      </c>
      <c r="Z11271" s="749">
        <f t="shared" si="863"/>
        <v>0</v>
      </c>
      <c r="AA11271" s="1071"/>
      <c r="AB11271" s="1071"/>
    </row>
    <row r="11272" spans="23:28" ht="70.5" customHeight="1">
      <c r="W11272" s="829">
        <f t="shared" si="861"/>
        <v>0</v>
      </c>
      <c r="X11272" s="828">
        <f t="shared" si="862"/>
        <v>0</v>
      </c>
      <c r="Y11272" s="1069">
        <f>[5]building!Y11263</f>
        <v>0</v>
      </c>
      <c r="Z11272" s="749">
        <f t="shared" si="863"/>
        <v>0</v>
      </c>
      <c r="AA11272" s="1071"/>
      <c r="AB11272" s="1071"/>
    </row>
    <row r="11273" spans="23:28" ht="70.5" customHeight="1">
      <c r="W11273" s="829">
        <f t="shared" si="861"/>
        <v>0</v>
      </c>
      <c r="X11273" s="828">
        <f t="shared" si="862"/>
        <v>0</v>
      </c>
      <c r="Y11273" s="1069">
        <f>[5]building!Y11264</f>
        <v>0</v>
      </c>
      <c r="Z11273" s="749">
        <f t="shared" si="863"/>
        <v>0</v>
      </c>
      <c r="AA11273" s="1071"/>
      <c r="AB11273" s="1071"/>
    </row>
    <row r="11274" spans="23:28" ht="70.5" customHeight="1">
      <c r="W11274" s="829">
        <f t="shared" si="861"/>
        <v>0</v>
      </c>
      <c r="X11274" s="828">
        <f t="shared" si="862"/>
        <v>0</v>
      </c>
      <c r="Y11274" s="1069">
        <f>[5]building!Y11265</f>
        <v>0</v>
      </c>
      <c r="Z11274" s="749">
        <f t="shared" si="863"/>
        <v>0</v>
      </c>
      <c r="AA11274" s="1071"/>
      <c r="AB11274" s="1071"/>
    </row>
    <row r="11275" spans="23:28" ht="70.5" customHeight="1">
      <c r="W11275" s="829">
        <f t="shared" si="861"/>
        <v>0</v>
      </c>
      <c r="X11275" s="828">
        <f t="shared" si="862"/>
        <v>0</v>
      </c>
      <c r="Y11275" s="1069">
        <f>[5]building!Y11266</f>
        <v>0</v>
      </c>
      <c r="Z11275" s="749">
        <f t="shared" si="863"/>
        <v>0</v>
      </c>
      <c r="AA11275" s="1071"/>
      <c r="AB11275" s="1071"/>
    </row>
    <row r="11276" spans="23:28" ht="70.5" customHeight="1">
      <c r="W11276" s="829">
        <f t="shared" si="861"/>
        <v>0</v>
      </c>
      <c r="X11276" s="828">
        <f t="shared" si="862"/>
        <v>0</v>
      </c>
      <c r="Y11276" s="1069">
        <f>[5]building!Y11267</f>
        <v>0</v>
      </c>
      <c r="Z11276" s="749">
        <f t="shared" si="863"/>
        <v>0</v>
      </c>
      <c r="AA11276" s="1071"/>
      <c r="AB11276" s="1071"/>
    </row>
    <row r="11277" spans="23:28" ht="70.5" customHeight="1">
      <c r="W11277" s="829">
        <f t="shared" si="861"/>
        <v>0</v>
      </c>
      <c r="X11277" s="828">
        <f t="shared" si="862"/>
        <v>0</v>
      </c>
      <c r="Y11277" s="1069">
        <f>[5]building!Y11268</f>
        <v>0</v>
      </c>
      <c r="Z11277" s="749">
        <f t="shared" si="863"/>
        <v>0</v>
      </c>
      <c r="AA11277" s="1071"/>
      <c r="AB11277" s="1071"/>
    </row>
    <row r="11278" spans="23:28" ht="70.5" customHeight="1">
      <c r="W11278" s="829">
        <f t="shared" si="861"/>
        <v>0</v>
      </c>
      <c r="X11278" s="828">
        <f t="shared" si="862"/>
        <v>0</v>
      </c>
      <c r="Y11278" s="1069">
        <f>[5]building!Y11269</f>
        <v>0</v>
      </c>
      <c r="Z11278" s="749">
        <f t="shared" si="863"/>
        <v>0</v>
      </c>
      <c r="AA11278" s="1071"/>
      <c r="AB11278" s="1071"/>
    </row>
    <row r="11279" spans="23:28" ht="70.5" customHeight="1">
      <c r="W11279" s="829">
        <f t="shared" si="861"/>
        <v>0</v>
      </c>
      <c r="X11279" s="828">
        <f t="shared" si="862"/>
        <v>0</v>
      </c>
      <c r="Y11279" s="1069">
        <f>[5]building!Y11270</f>
        <v>0</v>
      </c>
      <c r="Z11279" s="749">
        <f t="shared" si="863"/>
        <v>0</v>
      </c>
      <c r="AA11279" s="1071"/>
      <c r="AB11279" s="1071"/>
    </row>
    <row r="11280" spans="23:28" ht="70.5" customHeight="1">
      <c r="W11280" s="829">
        <f t="shared" si="861"/>
        <v>0</v>
      </c>
      <c r="X11280" s="828">
        <f t="shared" si="862"/>
        <v>0</v>
      </c>
      <c r="Y11280" s="1069">
        <f>[5]building!Y11271</f>
        <v>0</v>
      </c>
      <c r="Z11280" s="749">
        <f t="shared" si="863"/>
        <v>0</v>
      </c>
      <c r="AA11280" s="1071"/>
      <c r="AB11280" s="1071"/>
    </row>
    <row r="11281" spans="23:28" ht="70.5" customHeight="1">
      <c r="W11281" s="829">
        <f t="shared" si="861"/>
        <v>0</v>
      </c>
      <c r="X11281" s="828">
        <f t="shared" si="862"/>
        <v>0</v>
      </c>
      <c r="Y11281" s="1069">
        <f>[5]building!Y11272</f>
        <v>0</v>
      </c>
      <c r="Z11281" s="749">
        <f t="shared" si="863"/>
        <v>0</v>
      </c>
      <c r="AA11281" s="1071"/>
      <c r="AB11281" s="1071"/>
    </row>
    <row r="11282" spans="23:28" ht="70.5" customHeight="1">
      <c r="W11282" s="829">
        <f t="shared" si="861"/>
        <v>0</v>
      </c>
      <c r="X11282" s="828">
        <f t="shared" si="862"/>
        <v>0</v>
      </c>
      <c r="Y11282" s="1069">
        <f>[5]building!Y11273</f>
        <v>0</v>
      </c>
      <c r="Z11282" s="749">
        <f t="shared" si="863"/>
        <v>0</v>
      </c>
      <c r="AA11282" s="1071"/>
      <c r="AB11282" s="1071"/>
    </row>
    <row r="11283" spans="23:28" ht="70.5" customHeight="1">
      <c r="W11283" s="829">
        <f t="shared" si="861"/>
        <v>0</v>
      </c>
      <c r="X11283" s="828">
        <f t="shared" si="862"/>
        <v>0</v>
      </c>
      <c r="Y11283" s="1069">
        <f>[5]building!Y11274</f>
        <v>0</v>
      </c>
      <c r="Z11283" s="749">
        <f t="shared" si="863"/>
        <v>0</v>
      </c>
      <c r="AA11283" s="1071"/>
      <c r="AB11283" s="1071"/>
    </row>
    <row r="11284" spans="23:28" ht="70.5" customHeight="1">
      <c r="W11284" s="829">
        <f t="shared" si="861"/>
        <v>0</v>
      </c>
      <c r="X11284" s="828">
        <f t="shared" si="862"/>
        <v>0</v>
      </c>
      <c r="Y11284" s="1069">
        <f>[5]building!Y11275</f>
        <v>0</v>
      </c>
      <c r="Z11284" s="749">
        <f t="shared" si="863"/>
        <v>0</v>
      </c>
      <c r="AA11284" s="1071"/>
      <c r="AB11284" s="1071"/>
    </row>
    <row r="11285" spans="23:28" ht="70.5" customHeight="1">
      <c r="W11285" s="829">
        <f t="shared" si="861"/>
        <v>0</v>
      </c>
      <c r="X11285" s="828">
        <f t="shared" si="862"/>
        <v>0</v>
      </c>
      <c r="Y11285" s="1069">
        <f>[5]building!Y11276</f>
        <v>0</v>
      </c>
      <c r="Z11285" s="749">
        <f t="shared" si="863"/>
        <v>0</v>
      </c>
      <c r="AA11285" s="1071"/>
      <c r="AB11285" s="1071"/>
    </row>
    <row r="11286" spans="23:28" ht="70.5" customHeight="1">
      <c r="W11286" s="829">
        <f t="shared" si="861"/>
        <v>0</v>
      </c>
      <c r="X11286" s="828">
        <f t="shared" si="862"/>
        <v>0</v>
      </c>
      <c r="Y11286" s="1069">
        <f>[5]building!Y11277</f>
        <v>0</v>
      </c>
      <c r="Z11286" s="749">
        <f t="shared" si="863"/>
        <v>0</v>
      </c>
      <c r="AA11286" s="1071"/>
      <c r="AB11286" s="1071"/>
    </row>
    <row r="11287" spans="23:28" ht="70.5" customHeight="1">
      <c r="W11287" s="829">
        <f t="shared" si="861"/>
        <v>0</v>
      </c>
      <c r="X11287" s="828">
        <f t="shared" si="862"/>
        <v>0</v>
      </c>
      <c r="Y11287" s="1069">
        <f>[5]building!Y11278</f>
        <v>0</v>
      </c>
      <c r="Z11287" s="749">
        <f t="shared" si="863"/>
        <v>0</v>
      </c>
      <c r="AA11287" s="1071"/>
      <c r="AB11287" s="1071"/>
    </row>
    <row r="11288" spans="23:28" ht="70.5" customHeight="1">
      <c r="W11288" s="829">
        <f t="shared" si="861"/>
        <v>0</v>
      </c>
      <c r="X11288" s="828">
        <f t="shared" si="862"/>
        <v>0</v>
      </c>
      <c r="Y11288" s="1069">
        <f>[5]building!Y11279</f>
        <v>0</v>
      </c>
      <c r="Z11288" s="749">
        <f t="shared" si="863"/>
        <v>0</v>
      </c>
      <c r="AA11288" s="1071"/>
      <c r="AB11288" s="1071"/>
    </row>
    <row r="11289" spans="23:28" ht="70.5" customHeight="1">
      <c r="W11289" s="829">
        <f t="shared" si="861"/>
        <v>0</v>
      </c>
      <c r="X11289" s="828">
        <f t="shared" si="862"/>
        <v>0</v>
      </c>
      <c r="Y11289" s="1069">
        <f>[5]building!Y11280</f>
        <v>0</v>
      </c>
      <c r="Z11289" s="749">
        <f t="shared" si="863"/>
        <v>0</v>
      </c>
      <c r="AA11289" s="1071"/>
      <c r="AB11289" s="1071"/>
    </row>
    <row r="11290" spans="23:28" ht="70.5" customHeight="1">
      <c r="W11290" s="829">
        <f t="shared" si="861"/>
        <v>0</v>
      </c>
      <c r="X11290" s="828">
        <f t="shared" si="862"/>
        <v>0</v>
      </c>
      <c r="Y11290" s="1069">
        <f>[5]building!Y11281</f>
        <v>0</v>
      </c>
      <c r="Z11290" s="749">
        <f t="shared" si="863"/>
        <v>0</v>
      </c>
      <c r="AA11290" s="1071"/>
      <c r="AB11290" s="1071"/>
    </row>
    <row r="11291" spans="23:28" ht="70.5" customHeight="1">
      <c r="W11291" s="829">
        <f t="shared" si="861"/>
        <v>0</v>
      </c>
      <c r="X11291" s="828">
        <f t="shared" si="862"/>
        <v>0</v>
      </c>
      <c r="Y11291" s="1069">
        <f>[5]building!Y11282</f>
        <v>0</v>
      </c>
      <c r="Z11291" s="749">
        <f t="shared" si="863"/>
        <v>0</v>
      </c>
      <c r="AA11291" s="1071"/>
      <c r="AB11291" s="1071"/>
    </row>
    <row r="11292" spans="23:28" ht="70.5" customHeight="1">
      <c r="W11292" s="829">
        <f t="shared" si="861"/>
        <v>0</v>
      </c>
      <c r="X11292" s="828">
        <f t="shared" si="862"/>
        <v>0</v>
      </c>
      <c r="Y11292" s="1069">
        <f>[5]building!Y11283</f>
        <v>0</v>
      </c>
      <c r="Z11292" s="749">
        <f t="shared" si="863"/>
        <v>0</v>
      </c>
      <c r="AA11292" s="1071"/>
      <c r="AB11292" s="1071"/>
    </row>
    <row r="11293" spans="23:28" ht="70.5" customHeight="1">
      <c r="W11293" s="829">
        <f t="shared" si="861"/>
        <v>0</v>
      </c>
      <c r="X11293" s="828">
        <f t="shared" si="862"/>
        <v>0</v>
      </c>
      <c r="Y11293" s="1069">
        <f>[5]building!Y11284</f>
        <v>0</v>
      </c>
      <c r="Z11293" s="749">
        <f t="shared" si="863"/>
        <v>0</v>
      </c>
      <c r="AA11293" s="1071"/>
      <c r="AB11293" s="1071"/>
    </row>
    <row r="11294" spans="23:28" ht="70.5" customHeight="1">
      <c r="W11294" s="829">
        <f t="shared" ref="W11294:W11357" si="864">G11294+I11294+K11294+M11294+O11294+Q11294+S11294+U11294</f>
        <v>0</v>
      </c>
      <c r="X11294" s="828">
        <f t="shared" ref="X11294:X11357" si="865">W11294*C11294</f>
        <v>0</v>
      </c>
      <c r="Y11294" s="1069">
        <f>[5]building!Y11285</f>
        <v>0</v>
      </c>
      <c r="Z11294" s="749">
        <f t="shared" ref="Z11294:Z11357" si="866">Y11294*C11294</f>
        <v>0</v>
      </c>
      <c r="AA11294" s="1071"/>
      <c r="AB11294" s="1071"/>
    </row>
    <row r="11295" spans="23:28" ht="70.5" customHeight="1">
      <c r="W11295" s="829">
        <f t="shared" si="864"/>
        <v>0</v>
      </c>
      <c r="X11295" s="828">
        <f t="shared" si="865"/>
        <v>0</v>
      </c>
      <c r="Y11295" s="1069">
        <f>[5]building!Y11286</f>
        <v>0</v>
      </c>
      <c r="Z11295" s="749">
        <f t="shared" si="866"/>
        <v>0</v>
      </c>
      <c r="AA11295" s="1071"/>
      <c r="AB11295" s="1071"/>
    </row>
    <row r="11296" spans="23:28" ht="70.5" customHeight="1">
      <c r="W11296" s="829">
        <f t="shared" si="864"/>
        <v>0</v>
      </c>
      <c r="X11296" s="828">
        <f t="shared" si="865"/>
        <v>0</v>
      </c>
      <c r="Y11296" s="1069">
        <f>[5]building!Y11287</f>
        <v>0</v>
      </c>
      <c r="Z11296" s="749">
        <f t="shared" si="866"/>
        <v>0</v>
      </c>
      <c r="AA11296" s="1071"/>
      <c r="AB11296" s="1071"/>
    </row>
    <row r="11297" spans="23:28" ht="70.5" customHeight="1">
      <c r="W11297" s="829">
        <f t="shared" si="864"/>
        <v>0</v>
      </c>
      <c r="X11297" s="828">
        <f t="shared" si="865"/>
        <v>0</v>
      </c>
      <c r="Y11297" s="1069">
        <f>[5]building!Y11288</f>
        <v>0</v>
      </c>
      <c r="Z11297" s="749">
        <f t="shared" si="866"/>
        <v>0</v>
      </c>
      <c r="AA11297" s="1071"/>
      <c r="AB11297" s="1071"/>
    </row>
    <row r="11298" spans="23:28" ht="70.5" customHeight="1">
      <c r="W11298" s="829">
        <f t="shared" si="864"/>
        <v>0</v>
      </c>
      <c r="X11298" s="828">
        <f t="shared" si="865"/>
        <v>0</v>
      </c>
      <c r="Y11298" s="1069">
        <f>[5]building!Y11289</f>
        <v>0</v>
      </c>
      <c r="Z11298" s="749">
        <f t="shared" si="866"/>
        <v>0</v>
      </c>
      <c r="AA11298" s="1071"/>
      <c r="AB11298" s="1071"/>
    </row>
    <row r="11299" spans="23:28" ht="70.5" customHeight="1">
      <c r="W11299" s="829">
        <f t="shared" si="864"/>
        <v>0</v>
      </c>
      <c r="X11299" s="828">
        <f t="shared" si="865"/>
        <v>0</v>
      </c>
      <c r="Y11299" s="1069">
        <f>[5]building!Y11290</f>
        <v>0</v>
      </c>
      <c r="Z11299" s="749">
        <f t="shared" si="866"/>
        <v>0</v>
      </c>
      <c r="AA11299" s="1071"/>
      <c r="AB11299" s="1071"/>
    </row>
    <row r="11300" spans="23:28" ht="70.5" customHeight="1">
      <c r="W11300" s="829">
        <f t="shared" si="864"/>
        <v>0</v>
      </c>
      <c r="X11300" s="828">
        <f t="shared" si="865"/>
        <v>0</v>
      </c>
      <c r="Y11300" s="1069">
        <f>[5]building!Y11291</f>
        <v>0</v>
      </c>
      <c r="Z11300" s="749">
        <f t="shared" si="866"/>
        <v>0</v>
      </c>
      <c r="AA11300" s="1071"/>
      <c r="AB11300" s="1071"/>
    </row>
    <row r="11301" spans="23:28" ht="70.5" customHeight="1">
      <c r="W11301" s="829">
        <f t="shared" si="864"/>
        <v>0</v>
      </c>
      <c r="X11301" s="828">
        <f t="shared" si="865"/>
        <v>0</v>
      </c>
      <c r="Y11301" s="1069">
        <f>[5]building!Y11292</f>
        <v>0</v>
      </c>
      <c r="Z11301" s="749">
        <f t="shared" si="866"/>
        <v>0</v>
      </c>
      <c r="AA11301" s="1071"/>
      <c r="AB11301" s="1071"/>
    </row>
    <row r="11302" spans="23:28" ht="70.5" customHeight="1">
      <c r="W11302" s="829">
        <f t="shared" si="864"/>
        <v>0</v>
      </c>
      <c r="X11302" s="828">
        <f t="shared" si="865"/>
        <v>0</v>
      </c>
      <c r="Y11302" s="1069">
        <f>[5]building!Y11293</f>
        <v>0</v>
      </c>
      <c r="Z11302" s="749">
        <f t="shared" si="866"/>
        <v>0</v>
      </c>
      <c r="AA11302" s="1071"/>
      <c r="AB11302" s="1071"/>
    </row>
    <row r="11303" spans="23:28" ht="70.5" customHeight="1">
      <c r="W11303" s="829">
        <f t="shared" si="864"/>
        <v>0</v>
      </c>
      <c r="X11303" s="828">
        <f t="shared" si="865"/>
        <v>0</v>
      </c>
      <c r="Y11303" s="1069">
        <f>[5]building!Y11294</f>
        <v>0</v>
      </c>
      <c r="Z11303" s="749">
        <f t="shared" si="866"/>
        <v>0</v>
      </c>
      <c r="AA11303" s="1071"/>
      <c r="AB11303" s="1071"/>
    </row>
    <row r="11304" spans="23:28" ht="70.5" customHeight="1">
      <c r="W11304" s="829">
        <f t="shared" si="864"/>
        <v>0</v>
      </c>
      <c r="X11304" s="828">
        <f t="shared" si="865"/>
        <v>0</v>
      </c>
      <c r="Y11304" s="1069">
        <f>[5]building!Y11295</f>
        <v>0</v>
      </c>
      <c r="Z11304" s="749">
        <f t="shared" si="866"/>
        <v>0</v>
      </c>
      <c r="AA11304" s="1071"/>
      <c r="AB11304" s="1071"/>
    </row>
    <row r="11305" spans="23:28" ht="70.5" customHeight="1">
      <c r="W11305" s="829">
        <f t="shared" si="864"/>
        <v>0</v>
      </c>
      <c r="X11305" s="828">
        <f t="shared" si="865"/>
        <v>0</v>
      </c>
      <c r="Y11305" s="1069">
        <f>[5]building!Y11296</f>
        <v>0</v>
      </c>
      <c r="Z11305" s="749">
        <f t="shared" si="866"/>
        <v>0</v>
      </c>
      <c r="AA11305" s="1071"/>
      <c r="AB11305" s="1071"/>
    </row>
    <row r="11306" spans="23:28" ht="70.5" customHeight="1">
      <c r="W11306" s="829">
        <f t="shared" si="864"/>
        <v>0</v>
      </c>
      <c r="X11306" s="828">
        <f t="shared" si="865"/>
        <v>0</v>
      </c>
      <c r="Y11306" s="1069">
        <f>[5]building!Y11297</f>
        <v>0</v>
      </c>
      <c r="Z11306" s="749">
        <f t="shared" si="866"/>
        <v>0</v>
      </c>
      <c r="AA11306" s="1071"/>
      <c r="AB11306" s="1071"/>
    </row>
    <row r="11307" spans="23:28" ht="70.5" customHeight="1">
      <c r="W11307" s="829">
        <f t="shared" si="864"/>
        <v>0</v>
      </c>
      <c r="X11307" s="828">
        <f t="shared" si="865"/>
        <v>0</v>
      </c>
      <c r="Y11307" s="1069">
        <f>[5]building!Y11298</f>
        <v>0</v>
      </c>
      <c r="Z11307" s="749">
        <f t="shared" si="866"/>
        <v>0</v>
      </c>
      <c r="AA11307" s="1071"/>
      <c r="AB11307" s="1071"/>
    </row>
    <row r="11308" spans="23:28" ht="70.5" customHeight="1">
      <c r="W11308" s="829">
        <f t="shared" si="864"/>
        <v>0</v>
      </c>
      <c r="X11308" s="828">
        <f t="shared" si="865"/>
        <v>0</v>
      </c>
      <c r="Y11308" s="1069">
        <f>[5]building!Y11299</f>
        <v>0</v>
      </c>
      <c r="Z11308" s="749">
        <f t="shared" si="866"/>
        <v>0</v>
      </c>
      <c r="AA11308" s="1071"/>
      <c r="AB11308" s="1071"/>
    </row>
    <row r="11309" spans="23:28" ht="70.5" customHeight="1">
      <c r="W11309" s="829">
        <f t="shared" si="864"/>
        <v>0</v>
      </c>
      <c r="X11309" s="828">
        <f t="shared" si="865"/>
        <v>0</v>
      </c>
      <c r="Y11309" s="1069">
        <f>[5]building!Y11300</f>
        <v>0</v>
      </c>
      <c r="Z11309" s="749">
        <f t="shared" si="866"/>
        <v>0</v>
      </c>
      <c r="AA11309" s="1071"/>
      <c r="AB11309" s="1071"/>
    </row>
    <row r="11310" spans="23:28" ht="70.5" customHeight="1">
      <c r="W11310" s="829">
        <f t="shared" si="864"/>
        <v>0</v>
      </c>
      <c r="X11310" s="828">
        <f t="shared" si="865"/>
        <v>0</v>
      </c>
      <c r="Y11310" s="1069">
        <f>[5]building!Y11301</f>
        <v>0</v>
      </c>
      <c r="Z11310" s="749">
        <f t="shared" si="866"/>
        <v>0</v>
      </c>
      <c r="AA11310" s="1071"/>
      <c r="AB11310" s="1071"/>
    </row>
    <row r="11311" spans="23:28" ht="70.5" customHeight="1">
      <c r="W11311" s="829">
        <f t="shared" si="864"/>
        <v>0</v>
      </c>
      <c r="X11311" s="828">
        <f t="shared" si="865"/>
        <v>0</v>
      </c>
      <c r="Y11311" s="1069">
        <f>[5]building!Y11302</f>
        <v>0</v>
      </c>
      <c r="Z11311" s="749">
        <f t="shared" si="866"/>
        <v>0</v>
      </c>
      <c r="AA11311" s="1071"/>
      <c r="AB11311" s="1071"/>
    </row>
    <row r="11312" spans="23:28" ht="70.5" customHeight="1">
      <c r="W11312" s="829">
        <f t="shared" si="864"/>
        <v>0</v>
      </c>
      <c r="X11312" s="828">
        <f t="shared" si="865"/>
        <v>0</v>
      </c>
      <c r="Y11312" s="1069">
        <f>[5]building!Y11303</f>
        <v>0</v>
      </c>
      <c r="Z11312" s="749">
        <f t="shared" si="866"/>
        <v>0</v>
      </c>
      <c r="AA11312" s="1071"/>
      <c r="AB11312" s="1071"/>
    </row>
    <row r="11313" spans="23:28" ht="70.5" customHeight="1">
      <c r="W11313" s="829">
        <f t="shared" si="864"/>
        <v>0</v>
      </c>
      <c r="X11313" s="828">
        <f t="shared" si="865"/>
        <v>0</v>
      </c>
      <c r="Y11313" s="1069">
        <f>[5]building!Y11304</f>
        <v>0</v>
      </c>
      <c r="Z11313" s="749">
        <f t="shared" si="866"/>
        <v>0</v>
      </c>
      <c r="AA11313" s="1071"/>
      <c r="AB11313" s="1071"/>
    </row>
    <row r="11314" spans="23:28" ht="70.5" customHeight="1">
      <c r="W11314" s="829">
        <f t="shared" si="864"/>
        <v>0</v>
      </c>
      <c r="X11314" s="828">
        <f t="shared" si="865"/>
        <v>0</v>
      </c>
      <c r="Y11314" s="1069">
        <f>[5]building!Y11305</f>
        <v>0</v>
      </c>
      <c r="Z11314" s="749">
        <f t="shared" si="866"/>
        <v>0</v>
      </c>
      <c r="AA11314" s="1071"/>
      <c r="AB11314" s="1071"/>
    </row>
    <row r="11315" spans="23:28" ht="70.5" customHeight="1">
      <c r="W11315" s="829">
        <f t="shared" si="864"/>
        <v>0</v>
      </c>
      <c r="X11315" s="828">
        <f t="shared" si="865"/>
        <v>0</v>
      </c>
      <c r="Y11315" s="1069">
        <f>[5]building!Y11306</f>
        <v>0</v>
      </c>
      <c r="Z11315" s="749">
        <f t="shared" si="866"/>
        <v>0</v>
      </c>
      <c r="AA11315" s="1071"/>
      <c r="AB11315" s="1071"/>
    </row>
    <row r="11316" spans="23:28" ht="70.5" customHeight="1">
      <c r="W11316" s="829">
        <f t="shared" si="864"/>
        <v>0</v>
      </c>
      <c r="X11316" s="828">
        <f t="shared" si="865"/>
        <v>0</v>
      </c>
      <c r="Y11316" s="1069">
        <f>[5]building!Y11307</f>
        <v>0</v>
      </c>
      <c r="Z11316" s="749">
        <f t="shared" si="866"/>
        <v>0</v>
      </c>
      <c r="AA11316" s="1071"/>
      <c r="AB11316" s="1071"/>
    </row>
    <row r="11317" spans="23:28" ht="70.5" customHeight="1">
      <c r="W11317" s="829">
        <f t="shared" si="864"/>
        <v>0</v>
      </c>
      <c r="X11317" s="828">
        <f t="shared" si="865"/>
        <v>0</v>
      </c>
      <c r="Y11317" s="1069">
        <f>[5]building!Y11308</f>
        <v>0</v>
      </c>
      <c r="Z11317" s="749">
        <f t="shared" si="866"/>
        <v>0</v>
      </c>
      <c r="AA11317" s="1071"/>
      <c r="AB11317" s="1071"/>
    </row>
    <row r="11318" spans="23:28" ht="70.5" customHeight="1">
      <c r="W11318" s="829">
        <f t="shared" si="864"/>
        <v>0</v>
      </c>
      <c r="X11318" s="828">
        <f t="shared" si="865"/>
        <v>0</v>
      </c>
      <c r="Y11318" s="1069">
        <f>[5]building!Y11309</f>
        <v>0</v>
      </c>
      <c r="Z11318" s="749">
        <f t="shared" si="866"/>
        <v>0</v>
      </c>
      <c r="AA11318" s="1071"/>
      <c r="AB11318" s="1071"/>
    </row>
    <row r="11319" spans="23:28" ht="70.5" customHeight="1">
      <c r="W11319" s="829">
        <f t="shared" si="864"/>
        <v>0</v>
      </c>
      <c r="X11319" s="828">
        <f t="shared" si="865"/>
        <v>0</v>
      </c>
      <c r="Y11319" s="1069">
        <f>[5]building!Y11310</f>
        <v>0</v>
      </c>
      <c r="Z11319" s="749">
        <f t="shared" si="866"/>
        <v>0</v>
      </c>
      <c r="AA11319" s="1071"/>
      <c r="AB11319" s="1071"/>
    </row>
    <row r="11320" spans="23:28" ht="70.5" customHeight="1">
      <c r="W11320" s="829">
        <f t="shared" si="864"/>
        <v>0</v>
      </c>
      <c r="X11320" s="828">
        <f t="shared" si="865"/>
        <v>0</v>
      </c>
      <c r="Y11320" s="1069">
        <f>[5]building!Y11311</f>
        <v>0</v>
      </c>
      <c r="Z11320" s="749">
        <f t="shared" si="866"/>
        <v>0</v>
      </c>
      <c r="AA11320" s="1071"/>
      <c r="AB11320" s="1071"/>
    </row>
    <row r="11321" spans="23:28" ht="70.5" customHeight="1">
      <c r="W11321" s="829">
        <f t="shared" si="864"/>
        <v>0</v>
      </c>
      <c r="X11321" s="828">
        <f t="shared" si="865"/>
        <v>0</v>
      </c>
      <c r="Y11321" s="1069">
        <f>[5]building!Y11312</f>
        <v>0</v>
      </c>
      <c r="Z11321" s="749">
        <f t="shared" si="866"/>
        <v>0</v>
      </c>
      <c r="AA11321" s="1071"/>
      <c r="AB11321" s="1071"/>
    </row>
    <row r="11322" spans="23:28" ht="70.5" customHeight="1">
      <c r="W11322" s="829">
        <f t="shared" si="864"/>
        <v>0</v>
      </c>
      <c r="X11322" s="828">
        <f t="shared" si="865"/>
        <v>0</v>
      </c>
      <c r="Y11322" s="1069">
        <f>[5]building!Y11313</f>
        <v>0</v>
      </c>
      <c r="Z11322" s="749">
        <f t="shared" si="866"/>
        <v>0</v>
      </c>
      <c r="AA11322" s="1071"/>
      <c r="AB11322" s="1071"/>
    </row>
    <row r="11323" spans="23:28" ht="70.5" customHeight="1">
      <c r="W11323" s="829">
        <f t="shared" si="864"/>
        <v>0</v>
      </c>
      <c r="X11323" s="828">
        <f t="shared" si="865"/>
        <v>0</v>
      </c>
      <c r="Y11323" s="1069">
        <f>[5]building!Y11314</f>
        <v>0</v>
      </c>
      <c r="Z11323" s="749">
        <f t="shared" si="866"/>
        <v>0</v>
      </c>
      <c r="AA11323" s="1071"/>
      <c r="AB11323" s="1071"/>
    </row>
    <row r="11324" spans="23:28" ht="70.5" customHeight="1">
      <c r="W11324" s="829">
        <f t="shared" si="864"/>
        <v>0</v>
      </c>
      <c r="X11324" s="828">
        <f t="shared" si="865"/>
        <v>0</v>
      </c>
      <c r="Y11324" s="1069">
        <f>[5]building!Y11315</f>
        <v>0</v>
      </c>
      <c r="Z11324" s="749">
        <f t="shared" si="866"/>
        <v>0</v>
      </c>
      <c r="AA11324" s="1071"/>
      <c r="AB11324" s="1071"/>
    </row>
    <row r="11325" spans="23:28" ht="70.5" customHeight="1">
      <c r="W11325" s="829">
        <f t="shared" si="864"/>
        <v>0</v>
      </c>
      <c r="X11325" s="828">
        <f t="shared" si="865"/>
        <v>0</v>
      </c>
      <c r="Y11325" s="1069">
        <f>[5]building!Y11316</f>
        <v>0</v>
      </c>
      <c r="Z11325" s="749">
        <f t="shared" si="866"/>
        <v>0</v>
      </c>
      <c r="AA11325" s="1071"/>
      <c r="AB11325" s="1071"/>
    </row>
    <row r="11326" spans="23:28" ht="70.5" customHeight="1">
      <c r="W11326" s="829">
        <f t="shared" si="864"/>
        <v>0</v>
      </c>
      <c r="X11326" s="828">
        <f t="shared" si="865"/>
        <v>0</v>
      </c>
      <c r="Y11326" s="1069">
        <f>[5]building!Y11317</f>
        <v>0</v>
      </c>
      <c r="Z11326" s="749">
        <f t="shared" si="866"/>
        <v>0</v>
      </c>
      <c r="AA11326" s="1071"/>
      <c r="AB11326" s="1071"/>
    </row>
    <row r="11327" spans="23:28" ht="70.5" customHeight="1">
      <c r="W11327" s="829">
        <f t="shared" si="864"/>
        <v>0</v>
      </c>
      <c r="X11327" s="828">
        <f t="shared" si="865"/>
        <v>0</v>
      </c>
      <c r="Y11327" s="1069">
        <f>[5]building!Y11318</f>
        <v>0</v>
      </c>
      <c r="Z11327" s="749">
        <f t="shared" si="866"/>
        <v>0</v>
      </c>
      <c r="AA11327" s="1071"/>
      <c r="AB11327" s="1071"/>
    </row>
    <row r="11328" spans="23:28" ht="70.5" customHeight="1">
      <c r="W11328" s="829">
        <f t="shared" si="864"/>
        <v>0</v>
      </c>
      <c r="X11328" s="828">
        <f t="shared" si="865"/>
        <v>0</v>
      </c>
      <c r="Y11328" s="1069">
        <f>[5]building!Y11319</f>
        <v>0</v>
      </c>
      <c r="Z11328" s="749">
        <f t="shared" si="866"/>
        <v>0</v>
      </c>
      <c r="AA11328" s="1071"/>
      <c r="AB11328" s="1071"/>
    </row>
    <row r="11329" spans="23:28" ht="70.5" customHeight="1">
      <c r="W11329" s="829">
        <f t="shared" si="864"/>
        <v>0</v>
      </c>
      <c r="X11329" s="828">
        <f t="shared" si="865"/>
        <v>0</v>
      </c>
      <c r="Y11329" s="1069">
        <f>[5]building!Y11320</f>
        <v>0</v>
      </c>
      <c r="Z11329" s="749">
        <f t="shared" si="866"/>
        <v>0</v>
      </c>
      <c r="AA11329" s="1071"/>
      <c r="AB11329" s="1071"/>
    </row>
    <row r="11330" spans="23:28" ht="70.5" customHeight="1">
      <c r="W11330" s="829">
        <f t="shared" si="864"/>
        <v>0</v>
      </c>
      <c r="X11330" s="828">
        <f t="shared" si="865"/>
        <v>0</v>
      </c>
      <c r="Y11330" s="1069">
        <f>[5]building!Y11321</f>
        <v>0</v>
      </c>
      <c r="Z11330" s="749">
        <f t="shared" si="866"/>
        <v>0</v>
      </c>
      <c r="AA11330" s="1071"/>
      <c r="AB11330" s="1071"/>
    </row>
    <row r="11331" spans="23:28" ht="70.5" customHeight="1">
      <c r="W11331" s="829">
        <f t="shared" si="864"/>
        <v>0</v>
      </c>
      <c r="X11331" s="828">
        <f t="shared" si="865"/>
        <v>0</v>
      </c>
      <c r="Y11331" s="1069">
        <f>[5]building!Y11322</f>
        <v>0</v>
      </c>
      <c r="Z11331" s="749">
        <f t="shared" si="866"/>
        <v>0</v>
      </c>
      <c r="AA11331" s="1071"/>
      <c r="AB11331" s="1071"/>
    </row>
    <row r="11332" spans="23:28" ht="70.5" customHeight="1">
      <c r="W11332" s="829">
        <f t="shared" si="864"/>
        <v>0</v>
      </c>
      <c r="X11332" s="828">
        <f t="shared" si="865"/>
        <v>0</v>
      </c>
      <c r="Y11332" s="1069">
        <f>[5]building!Y11323</f>
        <v>0</v>
      </c>
      <c r="Z11332" s="749">
        <f t="shared" si="866"/>
        <v>0</v>
      </c>
      <c r="AA11332" s="1071"/>
      <c r="AB11332" s="1071"/>
    </row>
    <row r="11333" spans="23:28" ht="70.5" customHeight="1">
      <c r="W11333" s="829">
        <f t="shared" si="864"/>
        <v>0</v>
      </c>
      <c r="X11333" s="828">
        <f t="shared" si="865"/>
        <v>0</v>
      </c>
      <c r="Y11333" s="1069">
        <f>[5]building!Y11324</f>
        <v>0</v>
      </c>
      <c r="Z11333" s="749">
        <f t="shared" si="866"/>
        <v>0</v>
      </c>
      <c r="AA11333" s="1071"/>
      <c r="AB11333" s="1071"/>
    </row>
    <row r="11334" spans="23:28" ht="70.5" customHeight="1">
      <c r="W11334" s="829">
        <f t="shared" si="864"/>
        <v>0</v>
      </c>
      <c r="X11334" s="828">
        <f t="shared" si="865"/>
        <v>0</v>
      </c>
      <c r="Y11334" s="1069">
        <f>[5]building!Y11325</f>
        <v>0</v>
      </c>
      <c r="Z11334" s="749">
        <f t="shared" si="866"/>
        <v>0</v>
      </c>
      <c r="AA11334" s="1071"/>
      <c r="AB11334" s="1071"/>
    </row>
    <row r="11335" spans="23:28" ht="70.5" customHeight="1">
      <c r="W11335" s="829">
        <f t="shared" si="864"/>
        <v>0</v>
      </c>
      <c r="X11335" s="828">
        <f t="shared" si="865"/>
        <v>0</v>
      </c>
      <c r="Y11335" s="1069">
        <f>[5]building!Y11326</f>
        <v>0</v>
      </c>
      <c r="Z11335" s="749">
        <f t="shared" si="866"/>
        <v>0</v>
      </c>
      <c r="AA11335" s="1071"/>
      <c r="AB11335" s="1071"/>
    </row>
    <row r="11336" spans="23:28" ht="70.5" customHeight="1">
      <c r="W11336" s="829">
        <f t="shared" si="864"/>
        <v>0</v>
      </c>
      <c r="X11336" s="828">
        <f t="shared" si="865"/>
        <v>0</v>
      </c>
      <c r="Y11336" s="1069">
        <f>[5]building!Y11327</f>
        <v>0</v>
      </c>
      <c r="Z11336" s="749">
        <f t="shared" si="866"/>
        <v>0</v>
      </c>
      <c r="AA11336" s="1071"/>
      <c r="AB11336" s="1071"/>
    </row>
    <row r="11337" spans="23:28" ht="70.5" customHeight="1">
      <c r="W11337" s="829">
        <f t="shared" si="864"/>
        <v>0</v>
      </c>
      <c r="X11337" s="828">
        <f t="shared" si="865"/>
        <v>0</v>
      </c>
      <c r="Y11337" s="1069">
        <f>[5]building!Y11328</f>
        <v>0</v>
      </c>
      <c r="Z11337" s="749">
        <f t="shared" si="866"/>
        <v>0</v>
      </c>
      <c r="AA11337" s="1071"/>
      <c r="AB11337" s="1071"/>
    </row>
    <row r="11338" spans="23:28" ht="70.5" customHeight="1">
      <c r="W11338" s="829">
        <f t="shared" si="864"/>
        <v>0</v>
      </c>
      <c r="X11338" s="828">
        <f t="shared" si="865"/>
        <v>0</v>
      </c>
      <c r="Y11338" s="1069">
        <f>[5]building!Y11329</f>
        <v>0</v>
      </c>
      <c r="Z11338" s="749">
        <f t="shared" si="866"/>
        <v>0</v>
      </c>
      <c r="AA11338" s="1071"/>
      <c r="AB11338" s="1071"/>
    </row>
    <row r="11339" spans="23:28" ht="70.5" customHeight="1">
      <c r="W11339" s="829">
        <f t="shared" si="864"/>
        <v>0</v>
      </c>
      <c r="X11339" s="828">
        <f t="shared" si="865"/>
        <v>0</v>
      </c>
      <c r="Y11339" s="1069">
        <f>[5]building!Y11330</f>
        <v>0</v>
      </c>
      <c r="Z11339" s="749">
        <f t="shared" si="866"/>
        <v>0</v>
      </c>
      <c r="AA11339" s="1071"/>
      <c r="AB11339" s="1071"/>
    </row>
    <row r="11340" spans="23:28" ht="70.5" customHeight="1">
      <c r="W11340" s="829">
        <f t="shared" si="864"/>
        <v>0</v>
      </c>
      <c r="X11340" s="828">
        <f t="shared" si="865"/>
        <v>0</v>
      </c>
      <c r="Y11340" s="1069">
        <f>[5]building!Y11331</f>
        <v>0</v>
      </c>
      <c r="Z11340" s="749">
        <f t="shared" si="866"/>
        <v>0</v>
      </c>
      <c r="AA11340" s="1071"/>
      <c r="AB11340" s="1071"/>
    </row>
    <row r="11341" spans="23:28" ht="70.5" customHeight="1">
      <c r="W11341" s="829">
        <f t="shared" si="864"/>
        <v>0</v>
      </c>
      <c r="X11341" s="828">
        <f t="shared" si="865"/>
        <v>0</v>
      </c>
      <c r="Y11341" s="1069">
        <f>[5]building!Y11332</f>
        <v>0</v>
      </c>
      <c r="Z11341" s="749">
        <f t="shared" si="866"/>
        <v>0</v>
      </c>
      <c r="AA11341" s="1071"/>
      <c r="AB11341" s="1071"/>
    </row>
    <row r="11342" spans="23:28" ht="70.5" customHeight="1">
      <c r="W11342" s="829">
        <f t="shared" si="864"/>
        <v>0</v>
      </c>
      <c r="X11342" s="828">
        <f t="shared" si="865"/>
        <v>0</v>
      </c>
      <c r="Y11342" s="1069">
        <f>[5]building!Y11333</f>
        <v>0</v>
      </c>
      <c r="Z11342" s="749">
        <f t="shared" si="866"/>
        <v>0</v>
      </c>
      <c r="AA11342" s="1071"/>
      <c r="AB11342" s="1071"/>
    </row>
    <row r="11343" spans="23:28" ht="70.5" customHeight="1">
      <c r="W11343" s="829">
        <f t="shared" si="864"/>
        <v>0</v>
      </c>
      <c r="X11343" s="828">
        <f t="shared" si="865"/>
        <v>0</v>
      </c>
      <c r="Y11343" s="1069">
        <f>[5]building!Y11334</f>
        <v>0</v>
      </c>
      <c r="Z11343" s="749">
        <f t="shared" si="866"/>
        <v>0</v>
      </c>
      <c r="AA11343" s="1071"/>
      <c r="AB11343" s="1071"/>
    </row>
    <row r="11344" spans="23:28" ht="70.5" customHeight="1">
      <c r="W11344" s="829">
        <f t="shared" si="864"/>
        <v>0</v>
      </c>
      <c r="X11344" s="828">
        <f t="shared" si="865"/>
        <v>0</v>
      </c>
      <c r="Y11344" s="1069">
        <f>[5]building!Y11335</f>
        <v>0</v>
      </c>
      <c r="Z11344" s="749">
        <f t="shared" si="866"/>
        <v>0</v>
      </c>
      <c r="AA11344" s="1071"/>
      <c r="AB11344" s="1071"/>
    </row>
    <row r="11345" spans="23:28" ht="70.5" customHeight="1">
      <c r="W11345" s="829">
        <f t="shared" si="864"/>
        <v>0</v>
      </c>
      <c r="X11345" s="828">
        <f t="shared" si="865"/>
        <v>0</v>
      </c>
      <c r="Y11345" s="1069">
        <f>[5]building!Y11336</f>
        <v>0</v>
      </c>
      <c r="Z11345" s="749">
        <f t="shared" si="866"/>
        <v>0</v>
      </c>
      <c r="AA11345" s="1071"/>
      <c r="AB11345" s="1071"/>
    </row>
    <row r="11346" spans="23:28" ht="70.5" customHeight="1">
      <c r="W11346" s="829">
        <f t="shared" si="864"/>
        <v>0</v>
      </c>
      <c r="X11346" s="828">
        <f t="shared" si="865"/>
        <v>0</v>
      </c>
      <c r="Y11346" s="1069">
        <f>[5]building!Y11337</f>
        <v>0</v>
      </c>
      <c r="Z11346" s="749">
        <f t="shared" si="866"/>
        <v>0</v>
      </c>
      <c r="AA11346" s="1071"/>
      <c r="AB11346" s="1071"/>
    </row>
    <row r="11347" spans="23:28" ht="70.5" customHeight="1">
      <c r="W11347" s="829">
        <f t="shared" si="864"/>
        <v>0</v>
      </c>
      <c r="X11347" s="828">
        <f t="shared" si="865"/>
        <v>0</v>
      </c>
      <c r="Y11347" s="1069">
        <f>[5]building!Y11338</f>
        <v>0</v>
      </c>
      <c r="Z11347" s="749">
        <f t="shared" si="866"/>
        <v>0</v>
      </c>
      <c r="AA11347" s="1071"/>
      <c r="AB11347" s="1071"/>
    </row>
    <row r="11348" spans="23:28" ht="70.5" customHeight="1">
      <c r="W11348" s="829">
        <f t="shared" si="864"/>
        <v>0</v>
      </c>
      <c r="X11348" s="828">
        <f t="shared" si="865"/>
        <v>0</v>
      </c>
      <c r="Y11348" s="1069">
        <f>[5]building!Y11339</f>
        <v>0</v>
      </c>
      <c r="Z11348" s="749">
        <f t="shared" si="866"/>
        <v>0</v>
      </c>
      <c r="AA11348" s="1071"/>
      <c r="AB11348" s="1071"/>
    </row>
    <row r="11349" spans="23:28" ht="70.5" customHeight="1">
      <c r="W11349" s="829">
        <f t="shared" si="864"/>
        <v>0</v>
      </c>
      <c r="X11349" s="828">
        <f t="shared" si="865"/>
        <v>0</v>
      </c>
      <c r="Y11349" s="1069">
        <f>[5]building!Y11340</f>
        <v>0</v>
      </c>
      <c r="Z11349" s="749">
        <f t="shared" si="866"/>
        <v>0</v>
      </c>
      <c r="AA11349" s="1071"/>
      <c r="AB11349" s="1071"/>
    </row>
    <row r="11350" spans="23:28" ht="70.5" customHeight="1">
      <c r="W11350" s="829">
        <f t="shared" si="864"/>
        <v>0</v>
      </c>
      <c r="X11350" s="828">
        <f t="shared" si="865"/>
        <v>0</v>
      </c>
      <c r="Y11350" s="1069">
        <f>[5]building!Y11341</f>
        <v>0</v>
      </c>
      <c r="Z11350" s="749">
        <f t="shared" si="866"/>
        <v>0</v>
      </c>
      <c r="AA11350" s="1071"/>
      <c r="AB11350" s="1071"/>
    </row>
    <row r="11351" spans="23:28" ht="70.5" customHeight="1">
      <c r="W11351" s="829">
        <f t="shared" si="864"/>
        <v>0</v>
      </c>
      <c r="X11351" s="828">
        <f t="shared" si="865"/>
        <v>0</v>
      </c>
      <c r="Y11351" s="1069">
        <f>[5]building!Y11342</f>
        <v>0</v>
      </c>
      <c r="Z11351" s="749">
        <f t="shared" si="866"/>
        <v>0</v>
      </c>
      <c r="AA11351" s="1071"/>
      <c r="AB11351" s="1071"/>
    </row>
    <row r="11352" spans="23:28" ht="70.5" customHeight="1">
      <c r="W11352" s="829">
        <f t="shared" si="864"/>
        <v>0</v>
      </c>
      <c r="X11352" s="828">
        <f t="shared" si="865"/>
        <v>0</v>
      </c>
      <c r="Y11352" s="1069">
        <f>[5]building!Y11343</f>
        <v>0</v>
      </c>
      <c r="Z11352" s="749">
        <f t="shared" si="866"/>
        <v>0</v>
      </c>
      <c r="AA11352" s="1071"/>
      <c r="AB11352" s="1071"/>
    </row>
    <row r="11353" spans="23:28" ht="70.5" customHeight="1">
      <c r="W11353" s="829">
        <f t="shared" si="864"/>
        <v>0</v>
      </c>
      <c r="X11353" s="828">
        <f t="shared" si="865"/>
        <v>0</v>
      </c>
      <c r="Y11353" s="1069">
        <f>[5]building!Y11344</f>
        <v>0</v>
      </c>
      <c r="Z11353" s="749">
        <f t="shared" si="866"/>
        <v>0</v>
      </c>
      <c r="AA11353" s="1071"/>
      <c r="AB11353" s="1071"/>
    </row>
    <row r="11354" spans="23:28" ht="70.5" customHeight="1">
      <c r="W11354" s="829">
        <f t="shared" si="864"/>
        <v>0</v>
      </c>
      <c r="X11354" s="828">
        <f t="shared" si="865"/>
        <v>0</v>
      </c>
      <c r="Y11354" s="1069">
        <f>[5]building!Y11345</f>
        <v>0</v>
      </c>
      <c r="Z11354" s="749">
        <f t="shared" si="866"/>
        <v>0</v>
      </c>
      <c r="AA11354" s="1071"/>
      <c r="AB11354" s="1071"/>
    </row>
    <row r="11355" spans="23:28" ht="70.5" customHeight="1">
      <c r="W11355" s="829">
        <f t="shared" si="864"/>
        <v>0</v>
      </c>
      <c r="X11355" s="828">
        <f t="shared" si="865"/>
        <v>0</v>
      </c>
      <c r="Y11355" s="1069">
        <f>[5]building!Y11346</f>
        <v>0</v>
      </c>
      <c r="Z11355" s="749">
        <f t="shared" si="866"/>
        <v>0</v>
      </c>
      <c r="AA11355" s="1071"/>
      <c r="AB11355" s="1071"/>
    </row>
    <row r="11356" spans="23:28" ht="70.5" customHeight="1">
      <c r="W11356" s="829">
        <f t="shared" si="864"/>
        <v>0</v>
      </c>
      <c r="X11356" s="828">
        <f t="shared" si="865"/>
        <v>0</v>
      </c>
      <c r="Y11356" s="1069">
        <f>[5]building!Y11347</f>
        <v>0</v>
      </c>
      <c r="Z11356" s="749">
        <f t="shared" si="866"/>
        <v>0</v>
      </c>
      <c r="AA11356" s="1071"/>
      <c r="AB11356" s="1071"/>
    </row>
    <row r="11357" spans="23:28" ht="70.5" customHeight="1">
      <c r="W11357" s="829">
        <f t="shared" si="864"/>
        <v>0</v>
      </c>
      <c r="X11357" s="828">
        <f t="shared" si="865"/>
        <v>0</v>
      </c>
      <c r="Y11357" s="1069">
        <f>[5]building!Y11348</f>
        <v>0</v>
      </c>
      <c r="Z11357" s="749">
        <f t="shared" si="866"/>
        <v>0</v>
      </c>
      <c r="AA11357" s="1071"/>
      <c r="AB11357" s="1071"/>
    </row>
    <row r="11358" spans="23:28" ht="70.5" customHeight="1">
      <c r="W11358" s="829">
        <f t="shared" ref="W11358:W11421" si="867">G11358+I11358+K11358+M11358+O11358+Q11358+S11358+U11358</f>
        <v>0</v>
      </c>
      <c r="X11358" s="828">
        <f t="shared" ref="X11358:X11421" si="868">W11358*C11358</f>
        <v>0</v>
      </c>
      <c r="Y11358" s="1069">
        <f>[5]building!Y11349</f>
        <v>0</v>
      </c>
      <c r="Z11358" s="749">
        <f t="shared" ref="Z11358:Z11421" si="869">Y11358*C11358</f>
        <v>0</v>
      </c>
      <c r="AA11358" s="1071"/>
      <c r="AB11358" s="1071"/>
    </row>
    <row r="11359" spans="23:28" ht="70.5" customHeight="1">
      <c r="W11359" s="829">
        <f t="shared" si="867"/>
        <v>0</v>
      </c>
      <c r="X11359" s="828">
        <f t="shared" si="868"/>
        <v>0</v>
      </c>
      <c r="Y11359" s="1069">
        <f>[5]building!Y11350</f>
        <v>0</v>
      </c>
      <c r="Z11359" s="749">
        <f t="shared" si="869"/>
        <v>0</v>
      </c>
      <c r="AA11359" s="1071"/>
      <c r="AB11359" s="1071"/>
    </row>
    <row r="11360" spans="23:28" ht="70.5" customHeight="1">
      <c r="W11360" s="829">
        <f t="shared" si="867"/>
        <v>0</v>
      </c>
      <c r="X11360" s="828">
        <f t="shared" si="868"/>
        <v>0</v>
      </c>
      <c r="Y11360" s="1069">
        <f>[5]building!Y11351</f>
        <v>0</v>
      </c>
      <c r="Z11360" s="749">
        <f t="shared" si="869"/>
        <v>0</v>
      </c>
      <c r="AA11360" s="1071"/>
      <c r="AB11360" s="1071"/>
    </row>
    <row r="11361" spans="23:28" ht="70.5" customHeight="1">
      <c r="W11361" s="829">
        <f t="shared" si="867"/>
        <v>0</v>
      </c>
      <c r="X11361" s="828">
        <f t="shared" si="868"/>
        <v>0</v>
      </c>
      <c r="Y11361" s="1069">
        <f>[5]building!Y11352</f>
        <v>0</v>
      </c>
      <c r="Z11361" s="749">
        <f t="shared" si="869"/>
        <v>0</v>
      </c>
      <c r="AA11361" s="1071"/>
      <c r="AB11361" s="1071"/>
    </row>
    <row r="11362" spans="23:28" ht="70.5" customHeight="1">
      <c r="W11362" s="829">
        <f t="shared" si="867"/>
        <v>0</v>
      </c>
      <c r="X11362" s="828">
        <f t="shared" si="868"/>
        <v>0</v>
      </c>
      <c r="Y11362" s="1069">
        <f>[5]building!Y11353</f>
        <v>0</v>
      </c>
      <c r="Z11362" s="749">
        <f t="shared" si="869"/>
        <v>0</v>
      </c>
      <c r="AA11362" s="1071"/>
      <c r="AB11362" s="1071"/>
    </row>
    <row r="11363" spans="23:28" ht="70.5" customHeight="1">
      <c r="W11363" s="829">
        <f t="shared" si="867"/>
        <v>0</v>
      </c>
      <c r="X11363" s="828">
        <f t="shared" si="868"/>
        <v>0</v>
      </c>
      <c r="Y11363" s="1069">
        <f>[5]building!Y11354</f>
        <v>0</v>
      </c>
      <c r="Z11363" s="749">
        <f t="shared" si="869"/>
        <v>0</v>
      </c>
      <c r="AA11363" s="1071"/>
      <c r="AB11363" s="1071"/>
    </row>
    <row r="11364" spans="23:28" ht="70.5" customHeight="1">
      <c r="W11364" s="829">
        <f t="shared" si="867"/>
        <v>0</v>
      </c>
      <c r="X11364" s="828">
        <f t="shared" si="868"/>
        <v>0</v>
      </c>
      <c r="Y11364" s="1069">
        <f>[5]building!Y11355</f>
        <v>0</v>
      </c>
      <c r="Z11364" s="749">
        <f t="shared" si="869"/>
        <v>0</v>
      </c>
      <c r="AA11364" s="1071"/>
      <c r="AB11364" s="1071"/>
    </row>
    <row r="11365" spans="23:28" ht="70.5" customHeight="1">
      <c r="W11365" s="829">
        <f t="shared" si="867"/>
        <v>0</v>
      </c>
      <c r="X11365" s="828">
        <f t="shared" si="868"/>
        <v>0</v>
      </c>
      <c r="Y11365" s="1069">
        <f>[5]building!Y11356</f>
        <v>0</v>
      </c>
      <c r="Z11365" s="749">
        <f t="shared" si="869"/>
        <v>0</v>
      </c>
      <c r="AA11365" s="1071"/>
      <c r="AB11365" s="1071"/>
    </row>
    <row r="11366" spans="23:28" ht="70.5" customHeight="1">
      <c r="W11366" s="829">
        <f t="shared" si="867"/>
        <v>0</v>
      </c>
      <c r="X11366" s="828">
        <f t="shared" si="868"/>
        <v>0</v>
      </c>
      <c r="Y11366" s="1069">
        <f>[5]building!Y11357</f>
        <v>0</v>
      </c>
      <c r="Z11366" s="749">
        <f t="shared" si="869"/>
        <v>0</v>
      </c>
      <c r="AA11366" s="1071"/>
      <c r="AB11366" s="1071"/>
    </row>
    <row r="11367" spans="23:28" ht="70.5" customHeight="1">
      <c r="W11367" s="829">
        <f t="shared" si="867"/>
        <v>0</v>
      </c>
      <c r="X11367" s="828">
        <f t="shared" si="868"/>
        <v>0</v>
      </c>
      <c r="Y11367" s="1069">
        <f>[5]building!Y11358</f>
        <v>0</v>
      </c>
      <c r="Z11367" s="749">
        <f t="shared" si="869"/>
        <v>0</v>
      </c>
      <c r="AA11367" s="1071"/>
      <c r="AB11367" s="1071"/>
    </row>
    <row r="11368" spans="23:28" ht="70.5" customHeight="1">
      <c r="W11368" s="829">
        <f t="shared" si="867"/>
        <v>0</v>
      </c>
      <c r="X11368" s="828">
        <f t="shared" si="868"/>
        <v>0</v>
      </c>
      <c r="Y11368" s="1069">
        <f>[5]building!Y11359</f>
        <v>0</v>
      </c>
      <c r="Z11368" s="749">
        <f t="shared" si="869"/>
        <v>0</v>
      </c>
      <c r="AA11368" s="1071"/>
      <c r="AB11368" s="1071"/>
    </row>
    <row r="11369" spans="23:28" ht="70.5" customHeight="1">
      <c r="W11369" s="829">
        <f t="shared" si="867"/>
        <v>0</v>
      </c>
      <c r="X11369" s="828">
        <f t="shared" si="868"/>
        <v>0</v>
      </c>
      <c r="Y11369" s="1069">
        <f>[5]building!Y11360</f>
        <v>0</v>
      </c>
      <c r="Z11369" s="749">
        <f t="shared" si="869"/>
        <v>0</v>
      </c>
      <c r="AA11369" s="1071"/>
      <c r="AB11369" s="1071"/>
    </row>
    <row r="11370" spans="23:28" ht="70.5" customHeight="1">
      <c r="W11370" s="829">
        <f t="shared" si="867"/>
        <v>0</v>
      </c>
      <c r="X11370" s="828">
        <f t="shared" si="868"/>
        <v>0</v>
      </c>
      <c r="Y11370" s="1069">
        <f>[5]building!Y11361</f>
        <v>0</v>
      </c>
      <c r="Z11370" s="749">
        <f t="shared" si="869"/>
        <v>0</v>
      </c>
      <c r="AA11370" s="1071"/>
      <c r="AB11370" s="1071"/>
    </row>
    <row r="11371" spans="23:28" ht="70.5" customHeight="1">
      <c r="W11371" s="829">
        <f t="shared" si="867"/>
        <v>0</v>
      </c>
      <c r="X11371" s="828">
        <f t="shared" si="868"/>
        <v>0</v>
      </c>
      <c r="Y11371" s="1069">
        <f>[5]building!Y11362</f>
        <v>0</v>
      </c>
      <c r="Z11371" s="749">
        <f t="shared" si="869"/>
        <v>0</v>
      </c>
      <c r="AA11371" s="1071"/>
      <c r="AB11371" s="1071"/>
    </row>
    <row r="11372" spans="23:28" ht="70.5" customHeight="1">
      <c r="W11372" s="829">
        <f t="shared" si="867"/>
        <v>0</v>
      </c>
      <c r="X11372" s="828">
        <f t="shared" si="868"/>
        <v>0</v>
      </c>
      <c r="Y11372" s="1069">
        <f>[5]building!Y11363</f>
        <v>0</v>
      </c>
      <c r="Z11372" s="749">
        <f t="shared" si="869"/>
        <v>0</v>
      </c>
      <c r="AA11372" s="1071"/>
      <c r="AB11372" s="1071"/>
    </row>
    <row r="11373" spans="23:28" ht="70.5" customHeight="1">
      <c r="W11373" s="829">
        <f t="shared" si="867"/>
        <v>0</v>
      </c>
      <c r="X11373" s="828">
        <f t="shared" si="868"/>
        <v>0</v>
      </c>
      <c r="Y11373" s="1069">
        <f>[5]building!Y11364</f>
        <v>0</v>
      </c>
      <c r="Z11373" s="749">
        <f t="shared" si="869"/>
        <v>0</v>
      </c>
      <c r="AA11373" s="1071"/>
      <c r="AB11373" s="1071"/>
    </row>
    <row r="11374" spans="23:28" ht="70.5" customHeight="1">
      <c r="W11374" s="829">
        <f t="shared" si="867"/>
        <v>0</v>
      </c>
      <c r="X11374" s="828">
        <f t="shared" si="868"/>
        <v>0</v>
      </c>
      <c r="Y11374" s="1069">
        <f>[5]building!Y11365</f>
        <v>0</v>
      </c>
      <c r="Z11374" s="749">
        <f t="shared" si="869"/>
        <v>0</v>
      </c>
      <c r="AA11374" s="1071"/>
      <c r="AB11374" s="1071"/>
    </row>
    <row r="11375" spans="23:28" ht="70.5" customHeight="1">
      <c r="W11375" s="829">
        <f t="shared" si="867"/>
        <v>0</v>
      </c>
      <c r="X11375" s="828">
        <f t="shared" si="868"/>
        <v>0</v>
      </c>
      <c r="Y11375" s="1069">
        <f>[5]building!Y11366</f>
        <v>0</v>
      </c>
      <c r="Z11375" s="749">
        <f t="shared" si="869"/>
        <v>0</v>
      </c>
      <c r="AA11375" s="1071"/>
      <c r="AB11375" s="1071"/>
    </row>
    <row r="11376" spans="23:28" ht="70.5" customHeight="1">
      <c r="W11376" s="829">
        <f t="shared" si="867"/>
        <v>0</v>
      </c>
      <c r="X11376" s="828">
        <f t="shared" si="868"/>
        <v>0</v>
      </c>
      <c r="Y11376" s="1069">
        <f>[5]building!Y11367</f>
        <v>0</v>
      </c>
      <c r="Z11376" s="749">
        <f t="shared" si="869"/>
        <v>0</v>
      </c>
      <c r="AA11376" s="1071"/>
      <c r="AB11376" s="1071"/>
    </row>
    <row r="11377" spans="23:28" ht="70.5" customHeight="1">
      <c r="W11377" s="829">
        <f t="shared" si="867"/>
        <v>0</v>
      </c>
      <c r="X11377" s="828">
        <f t="shared" si="868"/>
        <v>0</v>
      </c>
      <c r="Y11377" s="1069">
        <f>[5]building!Y11368</f>
        <v>0</v>
      </c>
      <c r="Z11377" s="749">
        <f t="shared" si="869"/>
        <v>0</v>
      </c>
      <c r="AA11377" s="1071"/>
      <c r="AB11377" s="1071"/>
    </row>
    <row r="11378" spans="23:28" ht="70.5" customHeight="1">
      <c r="W11378" s="829">
        <f t="shared" si="867"/>
        <v>0</v>
      </c>
      <c r="X11378" s="828">
        <f t="shared" si="868"/>
        <v>0</v>
      </c>
      <c r="Y11378" s="1069">
        <f>[5]building!Y11369</f>
        <v>0</v>
      </c>
      <c r="Z11378" s="749">
        <f t="shared" si="869"/>
        <v>0</v>
      </c>
      <c r="AA11378" s="1071"/>
      <c r="AB11378" s="1071"/>
    </row>
    <row r="11379" spans="23:28" ht="70.5" customHeight="1">
      <c r="W11379" s="829">
        <f t="shared" si="867"/>
        <v>0</v>
      </c>
      <c r="X11379" s="828">
        <f t="shared" si="868"/>
        <v>0</v>
      </c>
      <c r="Y11379" s="1069">
        <f>[5]building!Y11370</f>
        <v>0</v>
      </c>
      <c r="Z11379" s="749">
        <f t="shared" si="869"/>
        <v>0</v>
      </c>
      <c r="AA11379" s="1071"/>
      <c r="AB11379" s="1071"/>
    </row>
    <row r="11380" spans="23:28" ht="70.5" customHeight="1">
      <c r="W11380" s="829">
        <f t="shared" si="867"/>
        <v>0</v>
      </c>
      <c r="X11380" s="828">
        <f t="shared" si="868"/>
        <v>0</v>
      </c>
      <c r="Y11380" s="1069">
        <f>[5]building!Y11371</f>
        <v>0</v>
      </c>
      <c r="Z11380" s="749">
        <f t="shared" si="869"/>
        <v>0</v>
      </c>
      <c r="AA11380" s="1071"/>
      <c r="AB11380" s="1071"/>
    </row>
    <row r="11381" spans="23:28" ht="70.5" customHeight="1">
      <c r="W11381" s="829">
        <f t="shared" si="867"/>
        <v>0</v>
      </c>
      <c r="X11381" s="828">
        <f t="shared" si="868"/>
        <v>0</v>
      </c>
      <c r="Y11381" s="1069">
        <f>[5]building!Y11372</f>
        <v>0</v>
      </c>
      <c r="Z11381" s="749">
        <f t="shared" si="869"/>
        <v>0</v>
      </c>
      <c r="AA11381" s="1071"/>
      <c r="AB11381" s="1071"/>
    </row>
    <row r="11382" spans="23:28" ht="70.5" customHeight="1">
      <c r="W11382" s="829">
        <f t="shared" si="867"/>
        <v>0</v>
      </c>
      <c r="X11382" s="828">
        <f t="shared" si="868"/>
        <v>0</v>
      </c>
      <c r="Y11382" s="1069">
        <f>[5]building!Y11373</f>
        <v>0</v>
      </c>
      <c r="Z11382" s="749">
        <f t="shared" si="869"/>
        <v>0</v>
      </c>
      <c r="AA11382" s="1071"/>
      <c r="AB11382" s="1071"/>
    </row>
    <row r="11383" spans="23:28" ht="70.5" customHeight="1">
      <c r="W11383" s="829">
        <f t="shared" si="867"/>
        <v>0</v>
      </c>
      <c r="X11383" s="828">
        <f t="shared" si="868"/>
        <v>0</v>
      </c>
      <c r="Y11383" s="1069">
        <f>[5]building!Y11374</f>
        <v>0</v>
      </c>
      <c r="Z11383" s="749">
        <f t="shared" si="869"/>
        <v>0</v>
      </c>
      <c r="AA11383" s="1071"/>
      <c r="AB11383" s="1071"/>
    </row>
    <row r="11384" spans="23:28" ht="70.5" customHeight="1">
      <c r="W11384" s="829">
        <f t="shared" si="867"/>
        <v>0</v>
      </c>
      <c r="X11384" s="828">
        <f t="shared" si="868"/>
        <v>0</v>
      </c>
      <c r="Y11384" s="1069">
        <f>[5]building!Y11375</f>
        <v>0</v>
      </c>
      <c r="Z11384" s="749">
        <f t="shared" si="869"/>
        <v>0</v>
      </c>
      <c r="AA11384" s="1071"/>
      <c r="AB11384" s="1071"/>
    </row>
    <row r="11385" spans="23:28" ht="70.5" customHeight="1">
      <c r="W11385" s="829">
        <f t="shared" si="867"/>
        <v>0</v>
      </c>
      <c r="X11385" s="828">
        <f t="shared" si="868"/>
        <v>0</v>
      </c>
      <c r="Y11385" s="1069">
        <f>[5]building!Y11376</f>
        <v>0</v>
      </c>
      <c r="Z11385" s="749">
        <f t="shared" si="869"/>
        <v>0</v>
      </c>
      <c r="AA11385" s="1071"/>
      <c r="AB11385" s="1071"/>
    </row>
    <row r="11386" spans="23:28" ht="70.5" customHeight="1">
      <c r="W11386" s="829">
        <f t="shared" si="867"/>
        <v>0</v>
      </c>
      <c r="X11386" s="828">
        <f t="shared" si="868"/>
        <v>0</v>
      </c>
      <c r="Y11386" s="1069">
        <f>[5]building!Y11377</f>
        <v>0</v>
      </c>
      <c r="Z11386" s="749">
        <f t="shared" si="869"/>
        <v>0</v>
      </c>
      <c r="AA11386" s="1071"/>
      <c r="AB11386" s="1071"/>
    </row>
    <row r="11387" spans="23:28" ht="70.5" customHeight="1">
      <c r="W11387" s="829">
        <f t="shared" si="867"/>
        <v>0</v>
      </c>
      <c r="X11387" s="828">
        <f t="shared" si="868"/>
        <v>0</v>
      </c>
      <c r="Y11387" s="1069">
        <f>[5]building!Y11378</f>
        <v>0</v>
      </c>
      <c r="Z11387" s="749">
        <f t="shared" si="869"/>
        <v>0</v>
      </c>
      <c r="AA11387" s="1071"/>
      <c r="AB11387" s="1071"/>
    </row>
    <row r="11388" spans="23:28" ht="70.5" customHeight="1">
      <c r="W11388" s="829">
        <f t="shared" si="867"/>
        <v>0</v>
      </c>
      <c r="X11388" s="828">
        <f t="shared" si="868"/>
        <v>0</v>
      </c>
      <c r="Y11388" s="1069">
        <f>[5]building!Y11379</f>
        <v>0</v>
      </c>
      <c r="Z11388" s="749">
        <f t="shared" si="869"/>
        <v>0</v>
      </c>
      <c r="AA11388" s="1071"/>
      <c r="AB11388" s="1071"/>
    </row>
    <row r="11389" spans="23:28" ht="70.5" customHeight="1">
      <c r="W11389" s="829">
        <f t="shared" si="867"/>
        <v>0</v>
      </c>
      <c r="X11389" s="828">
        <f t="shared" si="868"/>
        <v>0</v>
      </c>
      <c r="Y11389" s="1069">
        <f>[5]building!Y11380</f>
        <v>0</v>
      </c>
      <c r="Z11389" s="749">
        <f t="shared" si="869"/>
        <v>0</v>
      </c>
      <c r="AA11389" s="1071"/>
      <c r="AB11389" s="1071"/>
    </row>
    <row r="11390" spans="23:28" ht="70.5" customHeight="1">
      <c r="W11390" s="829">
        <f t="shared" si="867"/>
        <v>0</v>
      </c>
      <c r="X11390" s="828">
        <f t="shared" si="868"/>
        <v>0</v>
      </c>
      <c r="Y11390" s="1069">
        <f>[5]building!Y11381</f>
        <v>0</v>
      </c>
      <c r="Z11390" s="749">
        <f t="shared" si="869"/>
        <v>0</v>
      </c>
      <c r="AA11390" s="1071"/>
      <c r="AB11390" s="1071"/>
    </row>
    <row r="11391" spans="23:28" ht="70.5" customHeight="1">
      <c r="W11391" s="829">
        <f t="shared" si="867"/>
        <v>0</v>
      </c>
      <c r="X11391" s="828">
        <f t="shared" si="868"/>
        <v>0</v>
      </c>
      <c r="Y11391" s="1069">
        <f>[5]building!Y11382</f>
        <v>0</v>
      </c>
      <c r="Z11391" s="749">
        <f t="shared" si="869"/>
        <v>0</v>
      </c>
      <c r="AA11391" s="1071"/>
      <c r="AB11391" s="1071"/>
    </row>
    <row r="11392" spans="23:28" ht="70.5" customHeight="1">
      <c r="W11392" s="829">
        <f t="shared" si="867"/>
        <v>0</v>
      </c>
      <c r="X11392" s="828">
        <f t="shared" si="868"/>
        <v>0</v>
      </c>
      <c r="Y11392" s="1069">
        <f>[5]building!Y11383</f>
        <v>0</v>
      </c>
      <c r="Z11392" s="749">
        <f t="shared" si="869"/>
        <v>0</v>
      </c>
      <c r="AA11392" s="1071"/>
      <c r="AB11392" s="1071"/>
    </row>
    <row r="11393" spans="23:28" ht="70.5" customHeight="1">
      <c r="W11393" s="829">
        <f t="shared" si="867"/>
        <v>0</v>
      </c>
      <c r="X11393" s="828">
        <f t="shared" si="868"/>
        <v>0</v>
      </c>
      <c r="Y11393" s="1069">
        <f>[5]building!Y11384</f>
        <v>0</v>
      </c>
      <c r="Z11393" s="749">
        <f t="shared" si="869"/>
        <v>0</v>
      </c>
      <c r="AA11393" s="1071"/>
      <c r="AB11393" s="1071"/>
    </row>
    <row r="11394" spans="23:28" ht="70.5" customHeight="1">
      <c r="W11394" s="829">
        <f t="shared" si="867"/>
        <v>0</v>
      </c>
      <c r="X11394" s="828">
        <f t="shared" si="868"/>
        <v>0</v>
      </c>
      <c r="Y11394" s="1069">
        <f>[5]building!Y11385</f>
        <v>0</v>
      </c>
      <c r="Z11394" s="749">
        <f t="shared" si="869"/>
        <v>0</v>
      </c>
      <c r="AA11394" s="1071"/>
      <c r="AB11394" s="1071"/>
    </row>
    <row r="11395" spans="23:28" ht="70.5" customHeight="1">
      <c r="W11395" s="829">
        <f t="shared" si="867"/>
        <v>0</v>
      </c>
      <c r="X11395" s="828">
        <f t="shared" si="868"/>
        <v>0</v>
      </c>
      <c r="Y11395" s="1069">
        <f>[5]building!Y11386</f>
        <v>0</v>
      </c>
      <c r="Z11395" s="749">
        <f t="shared" si="869"/>
        <v>0</v>
      </c>
      <c r="AA11395" s="1071"/>
      <c r="AB11395" s="1071"/>
    </row>
    <row r="11396" spans="23:28" ht="70.5" customHeight="1">
      <c r="W11396" s="829">
        <f t="shared" si="867"/>
        <v>0</v>
      </c>
      <c r="X11396" s="828">
        <f t="shared" si="868"/>
        <v>0</v>
      </c>
      <c r="Y11396" s="1069">
        <f>[5]building!Y11387</f>
        <v>0</v>
      </c>
      <c r="Z11396" s="749">
        <f t="shared" si="869"/>
        <v>0</v>
      </c>
      <c r="AA11396" s="1071"/>
      <c r="AB11396" s="1071"/>
    </row>
    <row r="11397" spans="23:28" ht="70.5" customHeight="1">
      <c r="W11397" s="829">
        <f t="shared" si="867"/>
        <v>0</v>
      </c>
      <c r="X11397" s="828">
        <f t="shared" si="868"/>
        <v>0</v>
      </c>
      <c r="Y11397" s="1069">
        <f>[5]building!Y11388</f>
        <v>0</v>
      </c>
      <c r="Z11397" s="749">
        <f t="shared" si="869"/>
        <v>0</v>
      </c>
      <c r="AA11397" s="1071"/>
      <c r="AB11397" s="1071"/>
    </row>
    <row r="11398" spans="23:28" ht="70.5" customHeight="1">
      <c r="W11398" s="829">
        <f t="shared" si="867"/>
        <v>0</v>
      </c>
      <c r="X11398" s="828">
        <f t="shared" si="868"/>
        <v>0</v>
      </c>
      <c r="Y11398" s="1069">
        <f>[5]building!Y11389</f>
        <v>0</v>
      </c>
      <c r="Z11398" s="749">
        <f t="shared" si="869"/>
        <v>0</v>
      </c>
      <c r="AA11398" s="1071"/>
      <c r="AB11398" s="1071"/>
    </row>
    <row r="11399" spans="23:28" ht="70.5" customHeight="1">
      <c r="W11399" s="829">
        <f t="shared" si="867"/>
        <v>0</v>
      </c>
      <c r="X11399" s="828">
        <f t="shared" si="868"/>
        <v>0</v>
      </c>
      <c r="Y11399" s="1069">
        <f>[5]building!Y11390</f>
        <v>0</v>
      </c>
      <c r="Z11399" s="749">
        <f t="shared" si="869"/>
        <v>0</v>
      </c>
      <c r="AA11399" s="1071"/>
      <c r="AB11399" s="1071"/>
    </row>
    <row r="11400" spans="23:28" ht="70.5" customHeight="1">
      <c r="W11400" s="829">
        <f t="shared" si="867"/>
        <v>0</v>
      </c>
      <c r="X11400" s="828">
        <f t="shared" si="868"/>
        <v>0</v>
      </c>
      <c r="Y11400" s="1069">
        <f>[5]building!Y11391</f>
        <v>0</v>
      </c>
      <c r="Z11400" s="749">
        <f t="shared" si="869"/>
        <v>0</v>
      </c>
      <c r="AA11400" s="1071"/>
      <c r="AB11400" s="1071"/>
    </row>
    <row r="11401" spans="23:28" ht="70.5" customHeight="1">
      <c r="W11401" s="829">
        <f t="shared" si="867"/>
        <v>0</v>
      </c>
      <c r="X11401" s="828">
        <f t="shared" si="868"/>
        <v>0</v>
      </c>
      <c r="Y11401" s="1069">
        <f>[5]building!Y11392</f>
        <v>0</v>
      </c>
      <c r="Z11401" s="749">
        <f t="shared" si="869"/>
        <v>0</v>
      </c>
      <c r="AA11401" s="1071"/>
      <c r="AB11401" s="1071"/>
    </row>
    <row r="11402" spans="23:28" ht="70.5" customHeight="1">
      <c r="W11402" s="829">
        <f t="shared" si="867"/>
        <v>0</v>
      </c>
      <c r="X11402" s="828">
        <f t="shared" si="868"/>
        <v>0</v>
      </c>
      <c r="Y11402" s="1069">
        <f>[5]building!Y11393</f>
        <v>0</v>
      </c>
      <c r="Z11402" s="749">
        <f t="shared" si="869"/>
        <v>0</v>
      </c>
      <c r="AA11402" s="1071"/>
      <c r="AB11402" s="1071"/>
    </row>
    <row r="11403" spans="23:28" ht="70.5" customHeight="1">
      <c r="W11403" s="829">
        <f t="shared" si="867"/>
        <v>0</v>
      </c>
      <c r="X11403" s="828">
        <f t="shared" si="868"/>
        <v>0</v>
      </c>
      <c r="Y11403" s="1069">
        <f>[5]building!Y11394</f>
        <v>0</v>
      </c>
      <c r="Z11403" s="749">
        <f t="shared" si="869"/>
        <v>0</v>
      </c>
      <c r="AA11403" s="1071"/>
      <c r="AB11403" s="1071"/>
    </row>
    <row r="11404" spans="23:28" ht="70.5" customHeight="1">
      <c r="W11404" s="829">
        <f t="shared" si="867"/>
        <v>0</v>
      </c>
      <c r="X11404" s="828">
        <f t="shared" si="868"/>
        <v>0</v>
      </c>
      <c r="Y11404" s="1069">
        <f>[5]building!Y11395</f>
        <v>0</v>
      </c>
      <c r="Z11404" s="749">
        <f t="shared" si="869"/>
        <v>0</v>
      </c>
      <c r="AA11404" s="1071"/>
      <c r="AB11404" s="1071"/>
    </row>
    <row r="11405" spans="23:28" ht="70.5" customHeight="1">
      <c r="W11405" s="829">
        <f t="shared" si="867"/>
        <v>0</v>
      </c>
      <c r="X11405" s="828">
        <f t="shared" si="868"/>
        <v>0</v>
      </c>
      <c r="Y11405" s="1069">
        <f>[5]building!Y11396</f>
        <v>0</v>
      </c>
      <c r="Z11405" s="749">
        <f t="shared" si="869"/>
        <v>0</v>
      </c>
      <c r="AA11405" s="1071"/>
      <c r="AB11405" s="1071"/>
    </row>
    <row r="11406" spans="23:28" ht="70.5" customHeight="1">
      <c r="W11406" s="829">
        <f t="shared" si="867"/>
        <v>0</v>
      </c>
      <c r="X11406" s="828">
        <f t="shared" si="868"/>
        <v>0</v>
      </c>
      <c r="Y11406" s="1069">
        <f>[5]building!Y11397</f>
        <v>0</v>
      </c>
      <c r="Z11406" s="749">
        <f t="shared" si="869"/>
        <v>0</v>
      </c>
      <c r="AA11406" s="1071"/>
      <c r="AB11406" s="1071"/>
    </row>
    <row r="11407" spans="23:28" ht="70.5" customHeight="1">
      <c r="W11407" s="829">
        <f t="shared" si="867"/>
        <v>0</v>
      </c>
      <c r="X11407" s="828">
        <f t="shared" si="868"/>
        <v>0</v>
      </c>
      <c r="Y11407" s="1069">
        <f>[5]building!Y11398</f>
        <v>0</v>
      </c>
      <c r="Z11407" s="749">
        <f t="shared" si="869"/>
        <v>0</v>
      </c>
      <c r="AA11407" s="1071"/>
      <c r="AB11407" s="1071"/>
    </row>
    <row r="11408" spans="23:28" ht="70.5" customHeight="1">
      <c r="W11408" s="829">
        <f t="shared" si="867"/>
        <v>0</v>
      </c>
      <c r="X11408" s="828">
        <f t="shared" si="868"/>
        <v>0</v>
      </c>
      <c r="Y11408" s="1069">
        <f>[5]building!Y11399</f>
        <v>0</v>
      </c>
      <c r="Z11408" s="749">
        <f t="shared" si="869"/>
        <v>0</v>
      </c>
      <c r="AA11408" s="1071"/>
      <c r="AB11408" s="1071"/>
    </row>
    <row r="11409" spans="23:28" ht="70.5" customHeight="1">
      <c r="W11409" s="829">
        <f t="shared" si="867"/>
        <v>0</v>
      </c>
      <c r="X11409" s="828">
        <f t="shared" si="868"/>
        <v>0</v>
      </c>
      <c r="Y11409" s="1069">
        <f>[5]building!Y11400</f>
        <v>0</v>
      </c>
      <c r="Z11409" s="749">
        <f t="shared" si="869"/>
        <v>0</v>
      </c>
      <c r="AA11409" s="1071"/>
      <c r="AB11409" s="1071"/>
    </row>
    <row r="11410" spans="23:28" ht="70.5" customHeight="1">
      <c r="W11410" s="829">
        <f t="shared" si="867"/>
        <v>0</v>
      </c>
      <c r="X11410" s="828">
        <f t="shared" si="868"/>
        <v>0</v>
      </c>
      <c r="Y11410" s="1069">
        <f>[5]building!Y11401</f>
        <v>0</v>
      </c>
      <c r="Z11410" s="749">
        <f t="shared" si="869"/>
        <v>0</v>
      </c>
      <c r="AA11410" s="1071"/>
      <c r="AB11410" s="1071"/>
    </row>
    <row r="11411" spans="23:28" ht="70.5" customHeight="1">
      <c r="W11411" s="829">
        <f t="shared" si="867"/>
        <v>0</v>
      </c>
      <c r="X11411" s="828">
        <f t="shared" si="868"/>
        <v>0</v>
      </c>
      <c r="Y11411" s="1069">
        <f>[5]building!Y11402</f>
        <v>0</v>
      </c>
      <c r="Z11411" s="749">
        <f t="shared" si="869"/>
        <v>0</v>
      </c>
      <c r="AA11411" s="1071"/>
      <c r="AB11411" s="1071"/>
    </row>
    <row r="11412" spans="23:28" ht="70.5" customHeight="1">
      <c r="W11412" s="829">
        <f t="shared" si="867"/>
        <v>0</v>
      </c>
      <c r="X11412" s="828">
        <f t="shared" si="868"/>
        <v>0</v>
      </c>
      <c r="Y11412" s="1069">
        <f>[5]building!Y11403</f>
        <v>0</v>
      </c>
      <c r="Z11412" s="749">
        <f t="shared" si="869"/>
        <v>0</v>
      </c>
      <c r="AA11412" s="1071"/>
      <c r="AB11412" s="1071"/>
    </row>
    <row r="11413" spans="23:28" ht="70.5" customHeight="1">
      <c r="W11413" s="829">
        <f t="shared" si="867"/>
        <v>0</v>
      </c>
      <c r="X11413" s="828">
        <f t="shared" si="868"/>
        <v>0</v>
      </c>
      <c r="Y11413" s="1069">
        <f>[5]building!Y11404</f>
        <v>0</v>
      </c>
      <c r="Z11413" s="749">
        <f t="shared" si="869"/>
        <v>0</v>
      </c>
      <c r="AA11413" s="1071"/>
      <c r="AB11413" s="1071"/>
    </row>
    <row r="11414" spans="23:28" ht="70.5" customHeight="1">
      <c r="W11414" s="829">
        <f t="shared" si="867"/>
        <v>0</v>
      </c>
      <c r="X11414" s="828">
        <f t="shared" si="868"/>
        <v>0</v>
      </c>
      <c r="Y11414" s="1069">
        <f>[5]building!Y11405</f>
        <v>0</v>
      </c>
      <c r="Z11414" s="749">
        <f t="shared" si="869"/>
        <v>0</v>
      </c>
      <c r="AA11414" s="1071"/>
      <c r="AB11414" s="1071"/>
    </row>
    <row r="11415" spans="23:28" ht="70.5" customHeight="1">
      <c r="W11415" s="829">
        <f t="shared" si="867"/>
        <v>0</v>
      </c>
      <c r="X11415" s="828">
        <f t="shared" si="868"/>
        <v>0</v>
      </c>
      <c r="Y11415" s="1069">
        <f>[5]building!Y11406</f>
        <v>0</v>
      </c>
      <c r="Z11415" s="749">
        <f t="shared" si="869"/>
        <v>0</v>
      </c>
      <c r="AA11415" s="1071"/>
      <c r="AB11415" s="1071"/>
    </row>
    <row r="11416" spans="23:28" ht="70.5" customHeight="1">
      <c r="W11416" s="829">
        <f t="shared" si="867"/>
        <v>0</v>
      </c>
      <c r="X11416" s="828">
        <f t="shared" si="868"/>
        <v>0</v>
      </c>
      <c r="Y11416" s="1069">
        <f>[5]building!Y11407</f>
        <v>0</v>
      </c>
      <c r="Z11416" s="749">
        <f t="shared" si="869"/>
        <v>0</v>
      </c>
      <c r="AA11416" s="1071"/>
      <c r="AB11416" s="1071"/>
    </row>
    <row r="11417" spans="23:28" ht="70.5" customHeight="1">
      <c r="W11417" s="829">
        <f t="shared" si="867"/>
        <v>0</v>
      </c>
      <c r="X11417" s="828">
        <f t="shared" si="868"/>
        <v>0</v>
      </c>
      <c r="Y11417" s="1069">
        <f>[5]building!Y11408</f>
        <v>0</v>
      </c>
      <c r="Z11417" s="749">
        <f t="shared" si="869"/>
        <v>0</v>
      </c>
      <c r="AA11417" s="1071"/>
      <c r="AB11417" s="1071"/>
    </row>
    <row r="11418" spans="23:28" ht="70.5" customHeight="1">
      <c r="W11418" s="829">
        <f t="shared" si="867"/>
        <v>0</v>
      </c>
      <c r="X11418" s="828">
        <f t="shared" si="868"/>
        <v>0</v>
      </c>
      <c r="Y11418" s="1069">
        <f>[5]building!Y11409</f>
        <v>0</v>
      </c>
      <c r="Z11418" s="749">
        <f t="shared" si="869"/>
        <v>0</v>
      </c>
      <c r="AA11418" s="1071"/>
      <c r="AB11418" s="1071"/>
    </row>
    <row r="11419" spans="23:28" ht="70.5" customHeight="1">
      <c r="W11419" s="829">
        <f t="shared" si="867"/>
        <v>0</v>
      </c>
      <c r="X11419" s="828">
        <f t="shared" si="868"/>
        <v>0</v>
      </c>
      <c r="Y11419" s="1069">
        <f>[5]building!Y11410</f>
        <v>0</v>
      </c>
      <c r="Z11419" s="749">
        <f t="shared" si="869"/>
        <v>0</v>
      </c>
      <c r="AA11419" s="1071"/>
      <c r="AB11419" s="1071"/>
    </row>
    <row r="11420" spans="23:28" ht="70.5" customHeight="1">
      <c r="W11420" s="829">
        <f t="shared" si="867"/>
        <v>0</v>
      </c>
      <c r="X11420" s="828">
        <f t="shared" si="868"/>
        <v>0</v>
      </c>
      <c r="Y11420" s="1069">
        <f>[5]building!Y11411</f>
        <v>0</v>
      </c>
      <c r="Z11420" s="749">
        <f t="shared" si="869"/>
        <v>0</v>
      </c>
      <c r="AA11420" s="1071"/>
      <c r="AB11420" s="1071"/>
    </row>
    <row r="11421" spans="23:28" ht="70.5" customHeight="1">
      <c r="W11421" s="829">
        <f t="shared" si="867"/>
        <v>0</v>
      </c>
      <c r="X11421" s="828">
        <f t="shared" si="868"/>
        <v>0</v>
      </c>
      <c r="Y11421" s="1069">
        <f>[5]building!Y11412</f>
        <v>0</v>
      </c>
      <c r="Z11421" s="749">
        <f t="shared" si="869"/>
        <v>0</v>
      </c>
      <c r="AA11421" s="1071"/>
      <c r="AB11421" s="1071"/>
    </row>
    <row r="11422" spans="23:28" ht="70.5" customHeight="1">
      <c r="W11422" s="829">
        <f t="shared" ref="W11422:W11485" si="870">G11422+I11422+K11422+M11422+O11422+Q11422+S11422+U11422</f>
        <v>0</v>
      </c>
      <c r="X11422" s="828">
        <f t="shared" ref="X11422:X11485" si="871">W11422*C11422</f>
        <v>0</v>
      </c>
      <c r="Y11422" s="1069">
        <f>[5]building!Y11413</f>
        <v>0</v>
      </c>
      <c r="Z11422" s="749">
        <f t="shared" ref="Z11422:Z11485" si="872">Y11422*C11422</f>
        <v>0</v>
      </c>
      <c r="AA11422" s="1071"/>
      <c r="AB11422" s="1071"/>
    </row>
    <row r="11423" spans="23:28" ht="70.5" customHeight="1">
      <c r="W11423" s="829">
        <f t="shared" si="870"/>
        <v>0</v>
      </c>
      <c r="X11423" s="828">
        <f t="shared" si="871"/>
        <v>0</v>
      </c>
      <c r="Y11423" s="1069">
        <f>[5]building!Y11414</f>
        <v>0</v>
      </c>
      <c r="Z11423" s="749">
        <f t="shared" si="872"/>
        <v>0</v>
      </c>
      <c r="AA11423" s="1071"/>
      <c r="AB11423" s="1071"/>
    </row>
    <row r="11424" spans="23:28" ht="70.5" customHeight="1">
      <c r="W11424" s="829">
        <f t="shared" si="870"/>
        <v>0</v>
      </c>
      <c r="X11424" s="828">
        <f t="shared" si="871"/>
        <v>0</v>
      </c>
      <c r="Y11424" s="1069">
        <f>[5]building!Y11415</f>
        <v>0</v>
      </c>
      <c r="Z11424" s="749">
        <f t="shared" si="872"/>
        <v>0</v>
      </c>
      <c r="AA11424" s="1071"/>
      <c r="AB11424" s="1071"/>
    </row>
    <row r="11425" spans="23:28" ht="70.5" customHeight="1">
      <c r="W11425" s="829">
        <f t="shared" si="870"/>
        <v>0</v>
      </c>
      <c r="X11425" s="828">
        <f t="shared" si="871"/>
        <v>0</v>
      </c>
      <c r="Y11425" s="1069">
        <f>[5]building!Y11416</f>
        <v>0</v>
      </c>
      <c r="Z11425" s="749">
        <f t="shared" si="872"/>
        <v>0</v>
      </c>
      <c r="AA11425" s="1071"/>
      <c r="AB11425" s="1071"/>
    </row>
    <row r="11426" spans="23:28" ht="70.5" customHeight="1">
      <c r="W11426" s="829">
        <f t="shared" si="870"/>
        <v>0</v>
      </c>
      <c r="X11426" s="828">
        <f t="shared" si="871"/>
        <v>0</v>
      </c>
      <c r="Y11426" s="1069">
        <f>[5]building!Y11417</f>
        <v>0</v>
      </c>
      <c r="Z11426" s="749">
        <f t="shared" si="872"/>
        <v>0</v>
      </c>
      <c r="AA11426" s="1071"/>
      <c r="AB11426" s="1071"/>
    </row>
    <row r="11427" spans="23:28" ht="70.5" customHeight="1">
      <c r="W11427" s="829">
        <f t="shared" si="870"/>
        <v>0</v>
      </c>
      <c r="X11427" s="828">
        <f t="shared" si="871"/>
        <v>0</v>
      </c>
      <c r="Y11427" s="1069">
        <f>[5]building!Y11418</f>
        <v>0</v>
      </c>
      <c r="Z11427" s="749">
        <f t="shared" si="872"/>
        <v>0</v>
      </c>
      <c r="AA11427" s="1071"/>
      <c r="AB11427" s="1071"/>
    </row>
    <row r="11428" spans="23:28" ht="70.5" customHeight="1">
      <c r="W11428" s="829">
        <f t="shared" si="870"/>
        <v>0</v>
      </c>
      <c r="X11428" s="828">
        <f t="shared" si="871"/>
        <v>0</v>
      </c>
      <c r="Y11428" s="1069">
        <f>[5]building!Y11419</f>
        <v>0</v>
      </c>
      <c r="Z11428" s="749">
        <f t="shared" si="872"/>
        <v>0</v>
      </c>
      <c r="AA11428" s="1071"/>
      <c r="AB11428" s="1071"/>
    </row>
    <row r="11429" spans="23:28" ht="70.5" customHeight="1">
      <c r="W11429" s="829">
        <f t="shared" si="870"/>
        <v>0</v>
      </c>
      <c r="X11429" s="828">
        <f t="shared" si="871"/>
        <v>0</v>
      </c>
      <c r="Y11429" s="1069">
        <f>[5]building!Y11420</f>
        <v>0</v>
      </c>
      <c r="Z11429" s="749">
        <f t="shared" si="872"/>
        <v>0</v>
      </c>
      <c r="AA11429" s="1071"/>
      <c r="AB11429" s="1071"/>
    </row>
    <row r="11430" spans="23:28" ht="70.5" customHeight="1">
      <c r="W11430" s="829">
        <f t="shared" si="870"/>
        <v>0</v>
      </c>
      <c r="X11430" s="828">
        <f t="shared" si="871"/>
        <v>0</v>
      </c>
      <c r="Y11430" s="1069">
        <f>[5]building!Y11421</f>
        <v>0</v>
      </c>
      <c r="Z11430" s="749">
        <f t="shared" si="872"/>
        <v>0</v>
      </c>
      <c r="AA11430" s="1071"/>
      <c r="AB11430" s="1071"/>
    </row>
    <row r="11431" spans="23:28" ht="70.5" customHeight="1">
      <c r="W11431" s="829">
        <f t="shared" si="870"/>
        <v>0</v>
      </c>
      <c r="X11431" s="828">
        <f t="shared" si="871"/>
        <v>0</v>
      </c>
      <c r="Y11431" s="1069">
        <f>[5]building!Y11422</f>
        <v>0</v>
      </c>
      <c r="Z11431" s="749">
        <f t="shared" si="872"/>
        <v>0</v>
      </c>
      <c r="AA11431" s="1071"/>
      <c r="AB11431" s="1071"/>
    </row>
    <row r="11432" spans="23:28" ht="70.5" customHeight="1">
      <c r="W11432" s="829">
        <f t="shared" si="870"/>
        <v>0</v>
      </c>
      <c r="X11432" s="828">
        <f t="shared" si="871"/>
        <v>0</v>
      </c>
      <c r="Y11432" s="1069">
        <f>[5]building!Y11423</f>
        <v>0</v>
      </c>
      <c r="Z11432" s="749">
        <f t="shared" si="872"/>
        <v>0</v>
      </c>
      <c r="AA11432" s="1071"/>
      <c r="AB11432" s="1071"/>
    </row>
    <row r="11433" spans="23:28" ht="70.5" customHeight="1">
      <c r="W11433" s="829">
        <f t="shared" si="870"/>
        <v>0</v>
      </c>
      <c r="X11433" s="828">
        <f t="shared" si="871"/>
        <v>0</v>
      </c>
      <c r="Y11433" s="1069">
        <f>[5]building!Y11424</f>
        <v>0</v>
      </c>
      <c r="Z11433" s="749">
        <f t="shared" si="872"/>
        <v>0</v>
      </c>
      <c r="AA11433" s="1071"/>
      <c r="AB11433" s="1071"/>
    </row>
    <row r="11434" spans="23:28" ht="70.5" customHeight="1">
      <c r="W11434" s="829">
        <f t="shared" si="870"/>
        <v>0</v>
      </c>
      <c r="X11434" s="828">
        <f t="shared" si="871"/>
        <v>0</v>
      </c>
      <c r="Y11434" s="1069">
        <f>[5]building!Y11425</f>
        <v>0</v>
      </c>
      <c r="Z11434" s="749">
        <f t="shared" si="872"/>
        <v>0</v>
      </c>
      <c r="AA11434" s="1071"/>
      <c r="AB11434" s="1071"/>
    </row>
    <row r="11435" spans="23:28" ht="70.5" customHeight="1">
      <c r="W11435" s="829">
        <f t="shared" si="870"/>
        <v>0</v>
      </c>
      <c r="X11435" s="828">
        <f t="shared" si="871"/>
        <v>0</v>
      </c>
      <c r="Y11435" s="1069">
        <f>[5]building!Y11426</f>
        <v>0</v>
      </c>
      <c r="Z11435" s="749">
        <f t="shared" si="872"/>
        <v>0</v>
      </c>
      <c r="AA11435" s="1071"/>
      <c r="AB11435" s="1071"/>
    </row>
    <row r="11436" spans="23:28" ht="70.5" customHeight="1">
      <c r="W11436" s="829">
        <f t="shared" si="870"/>
        <v>0</v>
      </c>
      <c r="X11436" s="828">
        <f t="shared" si="871"/>
        <v>0</v>
      </c>
      <c r="Y11436" s="1069">
        <f>[5]building!Y11427</f>
        <v>0</v>
      </c>
      <c r="Z11436" s="749">
        <f t="shared" si="872"/>
        <v>0</v>
      </c>
      <c r="AA11436" s="1071"/>
      <c r="AB11436" s="1071"/>
    </row>
    <row r="11437" spans="23:28" ht="70.5" customHeight="1">
      <c r="W11437" s="829">
        <f t="shared" si="870"/>
        <v>0</v>
      </c>
      <c r="X11437" s="828">
        <f t="shared" si="871"/>
        <v>0</v>
      </c>
      <c r="Y11437" s="1069">
        <f>[5]building!Y11428</f>
        <v>0</v>
      </c>
      <c r="Z11437" s="749">
        <f t="shared" si="872"/>
        <v>0</v>
      </c>
      <c r="AA11437" s="1071"/>
      <c r="AB11437" s="1071"/>
    </row>
    <row r="11438" spans="23:28" ht="70.5" customHeight="1">
      <c r="W11438" s="829">
        <f t="shared" si="870"/>
        <v>0</v>
      </c>
      <c r="X11438" s="828">
        <f t="shared" si="871"/>
        <v>0</v>
      </c>
      <c r="Y11438" s="1069">
        <f>[5]building!Y11429</f>
        <v>0</v>
      </c>
      <c r="Z11438" s="749">
        <f t="shared" si="872"/>
        <v>0</v>
      </c>
      <c r="AA11438" s="1071"/>
      <c r="AB11438" s="1071"/>
    </row>
    <row r="11439" spans="23:28" ht="70.5" customHeight="1">
      <c r="W11439" s="829">
        <f t="shared" si="870"/>
        <v>0</v>
      </c>
      <c r="X11439" s="828">
        <f t="shared" si="871"/>
        <v>0</v>
      </c>
      <c r="Y11439" s="1069">
        <f>[5]building!Y11430</f>
        <v>0</v>
      </c>
      <c r="Z11439" s="749">
        <f t="shared" si="872"/>
        <v>0</v>
      </c>
      <c r="AA11439" s="1071"/>
      <c r="AB11439" s="1071"/>
    </row>
    <row r="11440" spans="23:28" ht="70.5" customHeight="1">
      <c r="W11440" s="829">
        <f t="shared" si="870"/>
        <v>0</v>
      </c>
      <c r="X11440" s="828">
        <f t="shared" si="871"/>
        <v>0</v>
      </c>
      <c r="Y11440" s="1069">
        <f>[5]building!Y11431</f>
        <v>0</v>
      </c>
      <c r="Z11440" s="749">
        <f t="shared" si="872"/>
        <v>0</v>
      </c>
      <c r="AA11440" s="1071"/>
      <c r="AB11440" s="1071"/>
    </row>
    <row r="11441" spans="23:28" ht="70.5" customHeight="1">
      <c r="W11441" s="829">
        <f t="shared" si="870"/>
        <v>0</v>
      </c>
      <c r="X11441" s="828">
        <f t="shared" si="871"/>
        <v>0</v>
      </c>
      <c r="Y11441" s="1069">
        <f>[5]building!Y11432</f>
        <v>0</v>
      </c>
      <c r="Z11441" s="749">
        <f t="shared" si="872"/>
        <v>0</v>
      </c>
      <c r="AA11441" s="1071"/>
      <c r="AB11441" s="1071"/>
    </row>
    <row r="11442" spans="23:28" ht="70.5" customHeight="1">
      <c r="W11442" s="829">
        <f t="shared" si="870"/>
        <v>0</v>
      </c>
      <c r="X11442" s="828">
        <f t="shared" si="871"/>
        <v>0</v>
      </c>
      <c r="Y11442" s="1069">
        <f>[5]building!Y11433</f>
        <v>0</v>
      </c>
      <c r="Z11442" s="749">
        <f t="shared" si="872"/>
        <v>0</v>
      </c>
      <c r="AA11442" s="1071"/>
      <c r="AB11442" s="1071"/>
    </row>
    <row r="11443" spans="23:28" ht="70.5" customHeight="1">
      <c r="W11443" s="829">
        <f t="shared" si="870"/>
        <v>0</v>
      </c>
      <c r="X11443" s="828">
        <f t="shared" si="871"/>
        <v>0</v>
      </c>
      <c r="Y11443" s="1069">
        <f>[5]building!Y11434</f>
        <v>0</v>
      </c>
      <c r="Z11443" s="749">
        <f t="shared" si="872"/>
        <v>0</v>
      </c>
      <c r="AA11443" s="1071"/>
      <c r="AB11443" s="1071"/>
    </row>
    <row r="11444" spans="23:28" ht="70.5" customHeight="1">
      <c r="W11444" s="829">
        <f t="shared" si="870"/>
        <v>0</v>
      </c>
      <c r="X11444" s="828">
        <f t="shared" si="871"/>
        <v>0</v>
      </c>
      <c r="Y11444" s="1069">
        <f>[5]building!Y11435</f>
        <v>0</v>
      </c>
      <c r="Z11444" s="749">
        <f t="shared" si="872"/>
        <v>0</v>
      </c>
      <c r="AA11444" s="1071"/>
      <c r="AB11444" s="1071"/>
    </row>
    <row r="11445" spans="23:28" ht="70.5" customHeight="1">
      <c r="W11445" s="829">
        <f t="shared" si="870"/>
        <v>0</v>
      </c>
      <c r="X11445" s="828">
        <f t="shared" si="871"/>
        <v>0</v>
      </c>
      <c r="Y11445" s="1069">
        <f>[5]building!Y11436</f>
        <v>0</v>
      </c>
      <c r="Z11445" s="749">
        <f t="shared" si="872"/>
        <v>0</v>
      </c>
      <c r="AA11445" s="1071"/>
      <c r="AB11445" s="1071"/>
    </row>
    <row r="11446" spans="23:28" ht="70.5" customHeight="1">
      <c r="W11446" s="829">
        <f t="shared" si="870"/>
        <v>0</v>
      </c>
      <c r="X11446" s="828">
        <f t="shared" si="871"/>
        <v>0</v>
      </c>
      <c r="Y11446" s="1069">
        <f>[5]building!Y11437</f>
        <v>0</v>
      </c>
      <c r="Z11446" s="749">
        <f t="shared" si="872"/>
        <v>0</v>
      </c>
      <c r="AA11446" s="1071"/>
      <c r="AB11446" s="1071"/>
    </row>
    <row r="11447" spans="23:28" ht="70.5" customHeight="1">
      <c r="W11447" s="829">
        <f t="shared" si="870"/>
        <v>0</v>
      </c>
      <c r="X11447" s="828">
        <f t="shared" si="871"/>
        <v>0</v>
      </c>
      <c r="Y11447" s="1069">
        <f>[5]building!Y11438</f>
        <v>0</v>
      </c>
      <c r="Z11447" s="749">
        <f t="shared" si="872"/>
        <v>0</v>
      </c>
      <c r="AA11447" s="1071"/>
      <c r="AB11447" s="1071"/>
    </row>
    <row r="11448" spans="23:28" ht="70.5" customHeight="1">
      <c r="W11448" s="829">
        <f t="shared" si="870"/>
        <v>0</v>
      </c>
      <c r="X11448" s="828">
        <f t="shared" si="871"/>
        <v>0</v>
      </c>
      <c r="Y11448" s="1069">
        <f>[5]building!Y11439</f>
        <v>0</v>
      </c>
      <c r="Z11448" s="749">
        <f t="shared" si="872"/>
        <v>0</v>
      </c>
      <c r="AA11448" s="1071"/>
      <c r="AB11448" s="1071"/>
    </row>
    <row r="11449" spans="23:28" ht="70.5" customHeight="1">
      <c r="W11449" s="829">
        <f t="shared" si="870"/>
        <v>0</v>
      </c>
      <c r="X11449" s="828">
        <f t="shared" si="871"/>
        <v>0</v>
      </c>
      <c r="Y11449" s="1069">
        <f>[5]building!Y11440</f>
        <v>0</v>
      </c>
      <c r="Z11449" s="749">
        <f t="shared" si="872"/>
        <v>0</v>
      </c>
      <c r="AA11449" s="1071"/>
      <c r="AB11449" s="1071"/>
    </row>
    <row r="11450" spans="23:28" ht="70.5" customHeight="1">
      <c r="W11450" s="829">
        <f t="shared" si="870"/>
        <v>0</v>
      </c>
      <c r="X11450" s="828">
        <f t="shared" si="871"/>
        <v>0</v>
      </c>
      <c r="Y11450" s="1069">
        <f>[5]building!Y11441</f>
        <v>0</v>
      </c>
      <c r="Z11450" s="749">
        <f t="shared" si="872"/>
        <v>0</v>
      </c>
      <c r="AA11450" s="1071"/>
      <c r="AB11450" s="1071"/>
    </row>
    <row r="11451" spans="23:28" ht="70.5" customHeight="1">
      <c r="W11451" s="829">
        <f t="shared" si="870"/>
        <v>0</v>
      </c>
      <c r="X11451" s="828">
        <f t="shared" si="871"/>
        <v>0</v>
      </c>
      <c r="Y11451" s="1069">
        <f>[5]building!Y11442</f>
        <v>0</v>
      </c>
      <c r="Z11451" s="749">
        <f t="shared" si="872"/>
        <v>0</v>
      </c>
      <c r="AA11451" s="1071"/>
      <c r="AB11451" s="1071"/>
    </row>
    <row r="11452" spans="23:28" ht="70.5" customHeight="1">
      <c r="W11452" s="829">
        <f t="shared" si="870"/>
        <v>0</v>
      </c>
      <c r="X11452" s="828">
        <f t="shared" si="871"/>
        <v>0</v>
      </c>
      <c r="Y11452" s="1069">
        <f>[5]building!Y11443</f>
        <v>0</v>
      </c>
      <c r="Z11452" s="749">
        <f t="shared" si="872"/>
        <v>0</v>
      </c>
      <c r="AA11452" s="1071"/>
      <c r="AB11452" s="1071"/>
    </row>
    <row r="11453" spans="23:28" ht="70.5" customHeight="1">
      <c r="W11453" s="829">
        <f t="shared" si="870"/>
        <v>0</v>
      </c>
      <c r="X11453" s="828">
        <f t="shared" si="871"/>
        <v>0</v>
      </c>
      <c r="Y11453" s="1069">
        <f>[5]building!Y11444</f>
        <v>0</v>
      </c>
      <c r="Z11453" s="749">
        <f t="shared" si="872"/>
        <v>0</v>
      </c>
      <c r="AA11453" s="1071"/>
      <c r="AB11453" s="1071"/>
    </row>
    <row r="11454" spans="23:28" ht="70.5" customHeight="1">
      <c r="W11454" s="829">
        <f t="shared" si="870"/>
        <v>0</v>
      </c>
      <c r="X11454" s="828">
        <f t="shared" si="871"/>
        <v>0</v>
      </c>
      <c r="Y11454" s="1069">
        <f>[5]building!Y11445</f>
        <v>0</v>
      </c>
      <c r="Z11454" s="749">
        <f t="shared" si="872"/>
        <v>0</v>
      </c>
      <c r="AA11454" s="1071"/>
      <c r="AB11454" s="1071"/>
    </row>
    <row r="11455" spans="23:28" ht="70.5" customHeight="1">
      <c r="W11455" s="829">
        <f t="shared" si="870"/>
        <v>0</v>
      </c>
      <c r="X11455" s="828">
        <f t="shared" si="871"/>
        <v>0</v>
      </c>
      <c r="Y11455" s="1069">
        <f>[5]building!Y11446</f>
        <v>0</v>
      </c>
      <c r="Z11455" s="749">
        <f t="shared" si="872"/>
        <v>0</v>
      </c>
      <c r="AA11455" s="1071"/>
      <c r="AB11455" s="1071"/>
    </row>
    <row r="11456" spans="23:28" ht="70.5" customHeight="1">
      <c r="W11456" s="829">
        <f t="shared" si="870"/>
        <v>0</v>
      </c>
      <c r="X11456" s="828">
        <f t="shared" si="871"/>
        <v>0</v>
      </c>
      <c r="Y11456" s="1069">
        <f>[5]building!Y11447</f>
        <v>0</v>
      </c>
      <c r="Z11456" s="749">
        <f t="shared" si="872"/>
        <v>0</v>
      </c>
      <c r="AA11456" s="1071"/>
      <c r="AB11456" s="1071"/>
    </row>
    <row r="11457" spans="23:28" ht="70.5" customHeight="1">
      <c r="W11457" s="829">
        <f t="shared" si="870"/>
        <v>0</v>
      </c>
      <c r="X11457" s="828">
        <f t="shared" si="871"/>
        <v>0</v>
      </c>
      <c r="Y11457" s="1069">
        <f>[5]building!Y11448</f>
        <v>0</v>
      </c>
      <c r="Z11457" s="749">
        <f t="shared" si="872"/>
        <v>0</v>
      </c>
      <c r="AA11457" s="1071"/>
      <c r="AB11457" s="1071"/>
    </row>
    <row r="11458" spans="23:28" ht="70.5" customHeight="1">
      <c r="W11458" s="829">
        <f t="shared" si="870"/>
        <v>0</v>
      </c>
      <c r="X11458" s="828">
        <f t="shared" si="871"/>
        <v>0</v>
      </c>
      <c r="Y11458" s="1069">
        <f>[5]building!Y11449</f>
        <v>0</v>
      </c>
      <c r="Z11458" s="749">
        <f t="shared" si="872"/>
        <v>0</v>
      </c>
      <c r="AA11458" s="1071"/>
      <c r="AB11458" s="1071"/>
    </row>
    <row r="11459" spans="23:28" ht="70.5" customHeight="1">
      <c r="W11459" s="829">
        <f t="shared" si="870"/>
        <v>0</v>
      </c>
      <c r="X11459" s="828">
        <f t="shared" si="871"/>
        <v>0</v>
      </c>
      <c r="Y11459" s="1069">
        <f>[5]building!Y11450</f>
        <v>0</v>
      </c>
      <c r="Z11459" s="749">
        <f t="shared" si="872"/>
        <v>0</v>
      </c>
      <c r="AA11459" s="1071"/>
      <c r="AB11459" s="1071"/>
    </row>
    <row r="11460" spans="23:28" ht="70.5" customHeight="1">
      <c r="W11460" s="829">
        <f t="shared" si="870"/>
        <v>0</v>
      </c>
      <c r="X11460" s="828">
        <f t="shared" si="871"/>
        <v>0</v>
      </c>
      <c r="Y11460" s="1069">
        <f>[5]building!Y11451</f>
        <v>0</v>
      </c>
      <c r="Z11460" s="749">
        <f t="shared" si="872"/>
        <v>0</v>
      </c>
      <c r="AA11460" s="1071"/>
      <c r="AB11460" s="1071"/>
    </row>
    <row r="11461" spans="23:28" ht="70.5" customHeight="1">
      <c r="W11461" s="829">
        <f t="shared" si="870"/>
        <v>0</v>
      </c>
      <c r="X11461" s="828">
        <f t="shared" si="871"/>
        <v>0</v>
      </c>
      <c r="Y11461" s="1069">
        <f>[5]building!Y11452</f>
        <v>0</v>
      </c>
      <c r="Z11461" s="749">
        <f t="shared" si="872"/>
        <v>0</v>
      </c>
      <c r="AA11461" s="1071"/>
      <c r="AB11461" s="1071"/>
    </row>
    <row r="11462" spans="23:28" ht="70.5" customHeight="1">
      <c r="W11462" s="829">
        <f t="shared" si="870"/>
        <v>0</v>
      </c>
      <c r="X11462" s="828">
        <f t="shared" si="871"/>
        <v>0</v>
      </c>
      <c r="Y11462" s="1069">
        <f>[5]building!Y11453</f>
        <v>0</v>
      </c>
      <c r="Z11462" s="749">
        <f t="shared" si="872"/>
        <v>0</v>
      </c>
      <c r="AA11462" s="1071"/>
      <c r="AB11462" s="1071"/>
    </row>
    <row r="11463" spans="23:28" ht="70.5" customHeight="1">
      <c r="W11463" s="829">
        <f t="shared" si="870"/>
        <v>0</v>
      </c>
      <c r="X11463" s="828">
        <f t="shared" si="871"/>
        <v>0</v>
      </c>
      <c r="Y11463" s="1069">
        <f>[5]building!Y11454</f>
        <v>0</v>
      </c>
      <c r="Z11463" s="749">
        <f t="shared" si="872"/>
        <v>0</v>
      </c>
      <c r="AA11463" s="1071"/>
      <c r="AB11463" s="1071"/>
    </row>
    <row r="11464" spans="23:28" ht="70.5" customHeight="1">
      <c r="W11464" s="829">
        <f t="shared" si="870"/>
        <v>0</v>
      </c>
      <c r="X11464" s="828">
        <f t="shared" si="871"/>
        <v>0</v>
      </c>
      <c r="Y11464" s="1069">
        <f>[5]building!Y11455</f>
        <v>0</v>
      </c>
      <c r="Z11464" s="749">
        <f t="shared" si="872"/>
        <v>0</v>
      </c>
      <c r="AA11464" s="1071"/>
      <c r="AB11464" s="1071"/>
    </row>
    <row r="11465" spans="23:28" ht="70.5" customHeight="1">
      <c r="W11465" s="829">
        <f t="shared" si="870"/>
        <v>0</v>
      </c>
      <c r="X11465" s="828">
        <f t="shared" si="871"/>
        <v>0</v>
      </c>
      <c r="Y11465" s="1069">
        <f>[5]building!Y11456</f>
        <v>0</v>
      </c>
      <c r="Z11465" s="749">
        <f t="shared" si="872"/>
        <v>0</v>
      </c>
      <c r="AA11465" s="1071"/>
      <c r="AB11465" s="1071"/>
    </row>
    <row r="11466" spans="23:28" ht="70.5" customHeight="1">
      <c r="W11466" s="829">
        <f t="shared" si="870"/>
        <v>0</v>
      </c>
      <c r="X11466" s="828">
        <f t="shared" si="871"/>
        <v>0</v>
      </c>
      <c r="Y11466" s="1069">
        <f>[5]building!Y11457</f>
        <v>0</v>
      </c>
      <c r="Z11466" s="749">
        <f t="shared" si="872"/>
        <v>0</v>
      </c>
      <c r="AA11466" s="1071"/>
      <c r="AB11466" s="1071"/>
    </row>
    <row r="11467" spans="23:28" ht="70.5" customHeight="1">
      <c r="W11467" s="829">
        <f t="shared" si="870"/>
        <v>0</v>
      </c>
      <c r="X11467" s="828">
        <f t="shared" si="871"/>
        <v>0</v>
      </c>
      <c r="Y11467" s="1069">
        <f>[5]building!Y11458</f>
        <v>0</v>
      </c>
      <c r="Z11467" s="749">
        <f t="shared" si="872"/>
        <v>0</v>
      </c>
      <c r="AA11467" s="1071"/>
      <c r="AB11467" s="1071"/>
    </row>
    <row r="11468" spans="23:28" ht="70.5" customHeight="1">
      <c r="W11468" s="829">
        <f t="shared" si="870"/>
        <v>0</v>
      </c>
      <c r="X11468" s="828">
        <f t="shared" si="871"/>
        <v>0</v>
      </c>
      <c r="Y11468" s="1069">
        <f>[5]building!Y11459</f>
        <v>0</v>
      </c>
      <c r="Z11468" s="749">
        <f t="shared" si="872"/>
        <v>0</v>
      </c>
      <c r="AA11468" s="1071"/>
      <c r="AB11468" s="1071"/>
    </row>
    <row r="11469" spans="23:28" ht="70.5" customHeight="1">
      <c r="W11469" s="829">
        <f t="shared" si="870"/>
        <v>0</v>
      </c>
      <c r="X11469" s="828">
        <f t="shared" si="871"/>
        <v>0</v>
      </c>
      <c r="Y11469" s="1069">
        <f>[5]building!Y11460</f>
        <v>0</v>
      </c>
      <c r="Z11469" s="749">
        <f t="shared" si="872"/>
        <v>0</v>
      </c>
      <c r="AA11469" s="1071"/>
      <c r="AB11469" s="1071"/>
    </row>
    <row r="11470" spans="23:28" ht="70.5" customHeight="1">
      <c r="W11470" s="829">
        <f t="shared" si="870"/>
        <v>0</v>
      </c>
      <c r="X11470" s="828">
        <f t="shared" si="871"/>
        <v>0</v>
      </c>
      <c r="Y11470" s="1069">
        <f>[5]building!Y11461</f>
        <v>0</v>
      </c>
      <c r="Z11470" s="749">
        <f t="shared" si="872"/>
        <v>0</v>
      </c>
      <c r="AA11470" s="1071"/>
      <c r="AB11470" s="1071"/>
    </row>
    <row r="11471" spans="23:28" ht="70.5" customHeight="1">
      <c r="W11471" s="829">
        <f t="shared" si="870"/>
        <v>0</v>
      </c>
      <c r="X11471" s="828">
        <f t="shared" si="871"/>
        <v>0</v>
      </c>
      <c r="Y11471" s="1069">
        <f>[5]building!Y11462</f>
        <v>0</v>
      </c>
      <c r="Z11471" s="749">
        <f t="shared" si="872"/>
        <v>0</v>
      </c>
      <c r="AA11471" s="1071"/>
      <c r="AB11471" s="1071"/>
    </row>
    <row r="11472" spans="23:28" ht="70.5" customHeight="1">
      <c r="W11472" s="829">
        <f t="shared" si="870"/>
        <v>0</v>
      </c>
      <c r="X11472" s="828">
        <f t="shared" si="871"/>
        <v>0</v>
      </c>
      <c r="Y11472" s="1069">
        <f>[5]building!Y11463</f>
        <v>0</v>
      </c>
      <c r="Z11472" s="749">
        <f t="shared" si="872"/>
        <v>0</v>
      </c>
      <c r="AA11472" s="1071"/>
      <c r="AB11472" s="1071"/>
    </row>
    <row r="11473" spans="23:28" ht="70.5" customHeight="1">
      <c r="W11473" s="829">
        <f t="shared" si="870"/>
        <v>0</v>
      </c>
      <c r="X11473" s="828">
        <f t="shared" si="871"/>
        <v>0</v>
      </c>
      <c r="Y11473" s="1069">
        <f>[5]building!Y11464</f>
        <v>0</v>
      </c>
      <c r="Z11473" s="749">
        <f t="shared" si="872"/>
        <v>0</v>
      </c>
      <c r="AA11473" s="1071"/>
      <c r="AB11473" s="1071"/>
    </row>
    <row r="11474" spans="23:28" ht="70.5" customHeight="1">
      <c r="W11474" s="829">
        <f t="shared" si="870"/>
        <v>0</v>
      </c>
      <c r="X11474" s="828">
        <f t="shared" si="871"/>
        <v>0</v>
      </c>
      <c r="Y11474" s="1069">
        <f>[5]building!Y11465</f>
        <v>0</v>
      </c>
      <c r="Z11474" s="749">
        <f t="shared" si="872"/>
        <v>0</v>
      </c>
      <c r="AA11474" s="1071"/>
      <c r="AB11474" s="1071"/>
    </row>
    <row r="11475" spans="23:28" ht="70.5" customHeight="1">
      <c r="W11475" s="829">
        <f t="shared" si="870"/>
        <v>0</v>
      </c>
      <c r="X11475" s="828">
        <f t="shared" si="871"/>
        <v>0</v>
      </c>
      <c r="Y11475" s="1069">
        <f>[5]building!Y11466</f>
        <v>0</v>
      </c>
      <c r="Z11475" s="749">
        <f t="shared" si="872"/>
        <v>0</v>
      </c>
      <c r="AA11475" s="1071"/>
      <c r="AB11475" s="1071"/>
    </row>
    <row r="11476" spans="23:28" ht="70.5" customHeight="1">
      <c r="W11476" s="829">
        <f t="shared" si="870"/>
        <v>0</v>
      </c>
      <c r="X11476" s="828">
        <f t="shared" si="871"/>
        <v>0</v>
      </c>
      <c r="Y11476" s="1069">
        <f>[5]building!Y11467</f>
        <v>0</v>
      </c>
      <c r="Z11476" s="749">
        <f t="shared" si="872"/>
        <v>0</v>
      </c>
      <c r="AA11476" s="1071"/>
      <c r="AB11476" s="1071"/>
    </row>
    <row r="11477" spans="23:28" ht="70.5" customHeight="1">
      <c r="W11477" s="829">
        <f t="shared" si="870"/>
        <v>0</v>
      </c>
      <c r="X11477" s="828">
        <f t="shared" si="871"/>
        <v>0</v>
      </c>
      <c r="Y11477" s="1069">
        <f>[5]building!Y11468</f>
        <v>0</v>
      </c>
      <c r="Z11477" s="749">
        <f t="shared" si="872"/>
        <v>0</v>
      </c>
      <c r="AA11477" s="1071"/>
      <c r="AB11477" s="1071"/>
    </row>
    <row r="11478" spans="23:28" ht="70.5" customHeight="1">
      <c r="W11478" s="829">
        <f t="shared" si="870"/>
        <v>0</v>
      </c>
      <c r="X11478" s="828">
        <f t="shared" si="871"/>
        <v>0</v>
      </c>
      <c r="Y11478" s="1069">
        <f>[5]building!Y11469</f>
        <v>0</v>
      </c>
      <c r="Z11478" s="749">
        <f t="shared" si="872"/>
        <v>0</v>
      </c>
      <c r="AA11478" s="1071"/>
      <c r="AB11478" s="1071"/>
    </row>
    <row r="11479" spans="23:28" ht="70.5" customHeight="1">
      <c r="W11479" s="829">
        <f t="shared" si="870"/>
        <v>0</v>
      </c>
      <c r="X11479" s="828">
        <f t="shared" si="871"/>
        <v>0</v>
      </c>
      <c r="Y11479" s="1069">
        <f>[5]building!Y11470</f>
        <v>0</v>
      </c>
      <c r="Z11479" s="749">
        <f t="shared" si="872"/>
        <v>0</v>
      </c>
      <c r="AA11479" s="1071"/>
      <c r="AB11479" s="1071"/>
    </row>
    <row r="11480" spans="23:28" ht="70.5" customHeight="1">
      <c r="W11480" s="829">
        <f t="shared" si="870"/>
        <v>0</v>
      </c>
      <c r="X11480" s="828">
        <f t="shared" si="871"/>
        <v>0</v>
      </c>
      <c r="Y11480" s="1069">
        <f>[5]building!Y11471</f>
        <v>0</v>
      </c>
      <c r="Z11480" s="749">
        <f t="shared" si="872"/>
        <v>0</v>
      </c>
      <c r="AA11480" s="1071"/>
      <c r="AB11480" s="1071"/>
    </row>
    <row r="11481" spans="23:28" ht="70.5" customHeight="1">
      <c r="W11481" s="829">
        <f t="shared" si="870"/>
        <v>0</v>
      </c>
      <c r="X11481" s="828">
        <f t="shared" si="871"/>
        <v>0</v>
      </c>
      <c r="Y11481" s="1069">
        <f>[5]building!Y11472</f>
        <v>0</v>
      </c>
      <c r="Z11481" s="749">
        <f t="shared" si="872"/>
        <v>0</v>
      </c>
      <c r="AA11481" s="1071"/>
      <c r="AB11481" s="1071"/>
    </row>
    <row r="11482" spans="23:28" ht="70.5" customHeight="1">
      <c r="W11482" s="829">
        <f t="shared" si="870"/>
        <v>0</v>
      </c>
      <c r="X11482" s="828">
        <f t="shared" si="871"/>
        <v>0</v>
      </c>
      <c r="Y11482" s="1069">
        <f>[5]building!Y11473</f>
        <v>0</v>
      </c>
      <c r="Z11482" s="749">
        <f t="shared" si="872"/>
        <v>0</v>
      </c>
      <c r="AA11482" s="1071"/>
      <c r="AB11482" s="1071"/>
    </row>
    <row r="11483" spans="23:28" ht="70.5" customHeight="1">
      <c r="W11483" s="829">
        <f t="shared" si="870"/>
        <v>0</v>
      </c>
      <c r="X11483" s="828">
        <f t="shared" si="871"/>
        <v>0</v>
      </c>
      <c r="Y11483" s="1069">
        <f>[5]building!Y11474</f>
        <v>0</v>
      </c>
      <c r="Z11483" s="749">
        <f t="shared" si="872"/>
        <v>0</v>
      </c>
      <c r="AA11483" s="1071"/>
      <c r="AB11483" s="1071"/>
    </row>
    <row r="11484" spans="23:28" ht="70.5" customHeight="1">
      <c r="W11484" s="829">
        <f t="shared" si="870"/>
        <v>0</v>
      </c>
      <c r="X11484" s="828">
        <f t="shared" si="871"/>
        <v>0</v>
      </c>
      <c r="Y11484" s="1069">
        <f>[5]building!Y11475</f>
        <v>0</v>
      </c>
      <c r="Z11484" s="749">
        <f t="shared" si="872"/>
        <v>0</v>
      </c>
      <c r="AA11484" s="1071"/>
      <c r="AB11484" s="1071"/>
    </row>
    <row r="11485" spans="23:28" ht="70.5" customHeight="1">
      <c r="W11485" s="829">
        <f t="shared" si="870"/>
        <v>0</v>
      </c>
      <c r="X11485" s="828">
        <f t="shared" si="871"/>
        <v>0</v>
      </c>
      <c r="Y11485" s="1069">
        <f>[5]building!Y11476</f>
        <v>0</v>
      </c>
      <c r="Z11485" s="749">
        <f t="shared" si="872"/>
        <v>0</v>
      </c>
      <c r="AA11485" s="1071"/>
      <c r="AB11485" s="1071"/>
    </row>
    <row r="11486" spans="23:28" ht="70.5" customHeight="1">
      <c r="W11486" s="829">
        <f t="shared" ref="W11486:W11549" si="873">G11486+I11486+K11486+M11486+O11486+Q11486+S11486+U11486</f>
        <v>0</v>
      </c>
      <c r="X11486" s="828">
        <f t="shared" ref="X11486:X11549" si="874">W11486*C11486</f>
        <v>0</v>
      </c>
      <c r="Y11486" s="1069">
        <f>[5]building!Y11477</f>
        <v>0</v>
      </c>
      <c r="Z11486" s="749">
        <f t="shared" ref="Z11486:Z11549" si="875">Y11486*C11486</f>
        <v>0</v>
      </c>
      <c r="AA11486" s="1071"/>
      <c r="AB11486" s="1071"/>
    </row>
    <row r="11487" spans="23:28" ht="70.5" customHeight="1">
      <c r="W11487" s="829">
        <f t="shared" si="873"/>
        <v>0</v>
      </c>
      <c r="X11487" s="828">
        <f t="shared" si="874"/>
        <v>0</v>
      </c>
      <c r="Y11487" s="1069">
        <f>[5]building!Y11478</f>
        <v>0</v>
      </c>
      <c r="Z11487" s="749">
        <f t="shared" si="875"/>
        <v>0</v>
      </c>
      <c r="AA11487" s="1071"/>
      <c r="AB11487" s="1071"/>
    </row>
    <row r="11488" spans="23:28" ht="70.5" customHeight="1">
      <c r="W11488" s="829">
        <f t="shared" si="873"/>
        <v>0</v>
      </c>
      <c r="X11488" s="828">
        <f t="shared" si="874"/>
        <v>0</v>
      </c>
      <c r="Y11488" s="1069">
        <f>[5]building!Y11479</f>
        <v>0</v>
      </c>
      <c r="Z11488" s="749">
        <f t="shared" si="875"/>
        <v>0</v>
      </c>
      <c r="AA11488" s="1071"/>
      <c r="AB11488" s="1071"/>
    </row>
    <row r="11489" spans="23:28" ht="70.5" customHeight="1">
      <c r="W11489" s="829">
        <f t="shared" si="873"/>
        <v>0</v>
      </c>
      <c r="X11489" s="828">
        <f t="shared" si="874"/>
        <v>0</v>
      </c>
      <c r="Y11489" s="1069">
        <f>[5]building!Y11480</f>
        <v>0</v>
      </c>
      <c r="Z11489" s="749">
        <f t="shared" si="875"/>
        <v>0</v>
      </c>
      <c r="AA11489" s="1071"/>
      <c r="AB11489" s="1071"/>
    </row>
    <row r="11490" spans="23:28" ht="70.5" customHeight="1">
      <c r="W11490" s="829">
        <f t="shared" si="873"/>
        <v>0</v>
      </c>
      <c r="X11490" s="828">
        <f t="shared" si="874"/>
        <v>0</v>
      </c>
      <c r="Y11490" s="1069">
        <f>[5]building!Y11481</f>
        <v>0</v>
      </c>
      <c r="Z11490" s="749">
        <f t="shared" si="875"/>
        <v>0</v>
      </c>
      <c r="AA11490" s="1071"/>
      <c r="AB11490" s="1071"/>
    </row>
    <row r="11491" spans="23:28" ht="70.5" customHeight="1">
      <c r="W11491" s="829">
        <f t="shared" si="873"/>
        <v>0</v>
      </c>
      <c r="X11491" s="828">
        <f t="shared" si="874"/>
        <v>0</v>
      </c>
      <c r="Y11491" s="1069">
        <f>[5]building!Y11482</f>
        <v>0</v>
      </c>
      <c r="Z11491" s="749">
        <f t="shared" si="875"/>
        <v>0</v>
      </c>
      <c r="AA11491" s="1071"/>
      <c r="AB11491" s="1071"/>
    </row>
    <row r="11492" spans="23:28" ht="70.5" customHeight="1">
      <c r="W11492" s="829">
        <f t="shared" si="873"/>
        <v>0</v>
      </c>
      <c r="X11492" s="828">
        <f t="shared" si="874"/>
        <v>0</v>
      </c>
      <c r="Y11492" s="1069">
        <f>[5]building!Y11483</f>
        <v>0</v>
      </c>
      <c r="Z11492" s="749">
        <f t="shared" si="875"/>
        <v>0</v>
      </c>
      <c r="AA11492" s="1071"/>
      <c r="AB11492" s="1071"/>
    </row>
    <row r="11493" spans="23:28" ht="70.5" customHeight="1">
      <c r="W11493" s="829">
        <f t="shared" si="873"/>
        <v>0</v>
      </c>
      <c r="X11493" s="828">
        <f t="shared" si="874"/>
        <v>0</v>
      </c>
      <c r="Y11493" s="1069">
        <f>[5]building!Y11484</f>
        <v>0</v>
      </c>
      <c r="Z11493" s="749">
        <f t="shared" si="875"/>
        <v>0</v>
      </c>
      <c r="AA11493" s="1071"/>
      <c r="AB11493" s="1071"/>
    </row>
    <row r="11494" spans="23:28" ht="70.5" customHeight="1">
      <c r="W11494" s="829">
        <f t="shared" si="873"/>
        <v>0</v>
      </c>
      <c r="X11494" s="828">
        <f t="shared" si="874"/>
        <v>0</v>
      </c>
      <c r="Y11494" s="1069">
        <f>[5]building!Y11485</f>
        <v>0</v>
      </c>
      <c r="Z11494" s="749">
        <f t="shared" si="875"/>
        <v>0</v>
      </c>
      <c r="AA11494" s="1071"/>
      <c r="AB11494" s="1071"/>
    </row>
    <row r="11495" spans="23:28" ht="70.5" customHeight="1">
      <c r="W11495" s="829">
        <f t="shared" si="873"/>
        <v>0</v>
      </c>
      <c r="X11495" s="828">
        <f t="shared" si="874"/>
        <v>0</v>
      </c>
      <c r="Y11495" s="1069">
        <f>[5]building!Y11486</f>
        <v>0</v>
      </c>
      <c r="Z11495" s="749">
        <f t="shared" si="875"/>
        <v>0</v>
      </c>
      <c r="AA11495" s="1071"/>
      <c r="AB11495" s="1071"/>
    </row>
    <row r="11496" spans="23:28" ht="70.5" customHeight="1">
      <c r="W11496" s="829">
        <f t="shared" si="873"/>
        <v>0</v>
      </c>
      <c r="X11496" s="828">
        <f t="shared" si="874"/>
        <v>0</v>
      </c>
      <c r="Y11496" s="1069">
        <f>[5]building!Y11487</f>
        <v>0</v>
      </c>
      <c r="Z11496" s="749">
        <f t="shared" si="875"/>
        <v>0</v>
      </c>
      <c r="AA11496" s="1071"/>
      <c r="AB11496" s="1071"/>
    </row>
    <row r="11497" spans="23:28" ht="70.5" customHeight="1">
      <c r="W11497" s="829">
        <f t="shared" si="873"/>
        <v>0</v>
      </c>
      <c r="X11497" s="828">
        <f t="shared" si="874"/>
        <v>0</v>
      </c>
      <c r="Y11497" s="1069">
        <f>[5]building!Y11488</f>
        <v>0</v>
      </c>
      <c r="Z11497" s="749">
        <f t="shared" si="875"/>
        <v>0</v>
      </c>
      <c r="AA11497" s="1071"/>
      <c r="AB11497" s="1071"/>
    </row>
    <row r="11498" spans="23:28" ht="70.5" customHeight="1">
      <c r="W11498" s="829">
        <f t="shared" si="873"/>
        <v>0</v>
      </c>
      <c r="X11498" s="828">
        <f t="shared" si="874"/>
        <v>0</v>
      </c>
      <c r="Y11498" s="1069">
        <f>[5]building!Y11489</f>
        <v>0</v>
      </c>
      <c r="Z11498" s="749">
        <f t="shared" si="875"/>
        <v>0</v>
      </c>
      <c r="AA11498" s="1071"/>
      <c r="AB11498" s="1071"/>
    </row>
    <row r="11499" spans="23:28" ht="70.5" customHeight="1">
      <c r="W11499" s="829">
        <f t="shared" si="873"/>
        <v>0</v>
      </c>
      <c r="X11499" s="828">
        <f t="shared" si="874"/>
        <v>0</v>
      </c>
      <c r="Y11499" s="1069">
        <f>[5]building!Y11490</f>
        <v>0</v>
      </c>
      <c r="Z11499" s="749">
        <f t="shared" si="875"/>
        <v>0</v>
      </c>
      <c r="AA11499" s="1071"/>
      <c r="AB11499" s="1071"/>
    </row>
    <row r="11500" spans="23:28" ht="70.5" customHeight="1">
      <c r="W11500" s="829">
        <f t="shared" si="873"/>
        <v>0</v>
      </c>
      <c r="X11500" s="828">
        <f t="shared" si="874"/>
        <v>0</v>
      </c>
      <c r="Y11500" s="1069">
        <f>[5]building!Y11491</f>
        <v>0</v>
      </c>
      <c r="Z11500" s="749">
        <f t="shared" si="875"/>
        <v>0</v>
      </c>
      <c r="AA11500" s="1071"/>
      <c r="AB11500" s="1071"/>
    </row>
    <row r="11501" spans="23:28" ht="70.5" customHeight="1">
      <c r="W11501" s="829">
        <f t="shared" si="873"/>
        <v>0</v>
      </c>
      <c r="X11501" s="828">
        <f t="shared" si="874"/>
        <v>0</v>
      </c>
      <c r="Y11501" s="1069">
        <f>[5]building!Y11492</f>
        <v>0</v>
      </c>
      <c r="Z11501" s="749">
        <f t="shared" si="875"/>
        <v>0</v>
      </c>
      <c r="AA11501" s="1071"/>
      <c r="AB11501" s="1071"/>
    </row>
    <row r="11502" spans="23:28" ht="70.5" customHeight="1">
      <c r="W11502" s="829">
        <f t="shared" si="873"/>
        <v>0</v>
      </c>
      <c r="X11502" s="828">
        <f t="shared" si="874"/>
        <v>0</v>
      </c>
      <c r="Y11502" s="1069">
        <f>[5]building!Y11493</f>
        <v>0</v>
      </c>
      <c r="Z11502" s="749">
        <f t="shared" si="875"/>
        <v>0</v>
      </c>
      <c r="AA11502" s="1071"/>
      <c r="AB11502" s="1071"/>
    </row>
    <row r="11503" spans="23:28" ht="70.5" customHeight="1">
      <c r="W11503" s="829">
        <f t="shared" si="873"/>
        <v>0</v>
      </c>
      <c r="X11503" s="828">
        <f t="shared" si="874"/>
        <v>0</v>
      </c>
      <c r="Y11503" s="1069">
        <f>[5]building!Y11494</f>
        <v>0</v>
      </c>
      <c r="Z11503" s="749">
        <f t="shared" si="875"/>
        <v>0</v>
      </c>
      <c r="AA11503" s="1071"/>
      <c r="AB11503" s="1071"/>
    </row>
    <row r="11504" spans="23:28" ht="70.5" customHeight="1">
      <c r="W11504" s="829">
        <f t="shared" si="873"/>
        <v>0</v>
      </c>
      <c r="X11504" s="828">
        <f t="shared" si="874"/>
        <v>0</v>
      </c>
      <c r="Y11504" s="1069">
        <f>[5]building!Y11495</f>
        <v>0</v>
      </c>
      <c r="Z11504" s="749">
        <f t="shared" si="875"/>
        <v>0</v>
      </c>
      <c r="AA11504" s="1071"/>
      <c r="AB11504" s="1071"/>
    </row>
    <row r="11505" spans="23:28" ht="70.5" customHeight="1">
      <c r="W11505" s="829">
        <f t="shared" si="873"/>
        <v>0</v>
      </c>
      <c r="X11505" s="828">
        <f t="shared" si="874"/>
        <v>0</v>
      </c>
      <c r="Y11505" s="1069">
        <f>[5]building!Y11496</f>
        <v>0</v>
      </c>
      <c r="Z11505" s="749">
        <f t="shared" si="875"/>
        <v>0</v>
      </c>
      <c r="AA11505" s="1071"/>
      <c r="AB11505" s="1071"/>
    </row>
    <row r="11506" spans="23:28" ht="70.5" customHeight="1">
      <c r="W11506" s="829">
        <f t="shared" si="873"/>
        <v>0</v>
      </c>
      <c r="X11506" s="828">
        <f t="shared" si="874"/>
        <v>0</v>
      </c>
      <c r="Y11506" s="1069">
        <f>[5]building!Y11497</f>
        <v>0</v>
      </c>
      <c r="Z11506" s="749">
        <f t="shared" si="875"/>
        <v>0</v>
      </c>
      <c r="AA11506" s="1071"/>
      <c r="AB11506" s="1071"/>
    </row>
    <row r="11507" spans="23:28" ht="70.5" customHeight="1">
      <c r="W11507" s="829">
        <f t="shared" si="873"/>
        <v>0</v>
      </c>
      <c r="X11507" s="828">
        <f t="shared" si="874"/>
        <v>0</v>
      </c>
      <c r="Y11507" s="1069">
        <f>[5]building!Y11498</f>
        <v>0</v>
      </c>
      <c r="Z11507" s="749">
        <f t="shared" si="875"/>
        <v>0</v>
      </c>
      <c r="AA11507" s="1071"/>
      <c r="AB11507" s="1071"/>
    </row>
    <row r="11508" spans="23:28" ht="70.5" customHeight="1">
      <c r="W11508" s="829">
        <f t="shared" si="873"/>
        <v>0</v>
      </c>
      <c r="X11508" s="828">
        <f t="shared" si="874"/>
        <v>0</v>
      </c>
      <c r="Y11508" s="1069">
        <f>[5]building!Y11499</f>
        <v>0</v>
      </c>
      <c r="Z11508" s="749">
        <f t="shared" si="875"/>
        <v>0</v>
      </c>
      <c r="AA11508" s="1071"/>
      <c r="AB11508" s="1071"/>
    </row>
    <row r="11509" spans="23:28" ht="70.5" customHeight="1">
      <c r="W11509" s="829">
        <f t="shared" si="873"/>
        <v>0</v>
      </c>
      <c r="X11509" s="828">
        <f t="shared" si="874"/>
        <v>0</v>
      </c>
      <c r="Y11509" s="1069">
        <f>[5]building!Y11500</f>
        <v>0</v>
      </c>
      <c r="Z11509" s="749">
        <f t="shared" si="875"/>
        <v>0</v>
      </c>
      <c r="AA11509" s="1071"/>
      <c r="AB11509" s="1071"/>
    </row>
    <row r="11510" spans="23:28" ht="70.5" customHeight="1">
      <c r="W11510" s="829">
        <f t="shared" si="873"/>
        <v>0</v>
      </c>
      <c r="X11510" s="828">
        <f t="shared" si="874"/>
        <v>0</v>
      </c>
      <c r="Y11510" s="1069">
        <f>[5]building!Y11501</f>
        <v>0</v>
      </c>
      <c r="Z11510" s="749">
        <f t="shared" si="875"/>
        <v>0</v>
      </c>
      <c r="AA11510" s="1071"/>
      <c r="AB11510" s="1071"/>
    </row>
    <row r="11511" spans="23:28" ht="70.5" customHeight="1">
      <c r="W11511" s="829">
        <f t="shared" si="873"/>
        <v>0</v>
      </c>
      <c r="X11511" s="828">
        <f t="shared" si="874"/>
        <v>0</v>
      </c>
      <c r="Y11511" s="1069">
        <f>[5]building!Y11502</f>
        <v>0</v>
      </c>
      <c r="Z11511" s="749">
        <f t="shared" si="875"/>
        <v>0</v>
      </c>
      <c r="AA11511" s="1071"/>
      <c r="AB11511" s="1071"/>
    </row>
    <row r="11512" spans="23:28" ht="70.5" customHeight="1">
      <c r="W11512" s="829">
        <f t="shared" si="873"/>
        <v>0</v>
      </c>
      <c r="X11512" s="828">
        <f t="shared" si="874"/>
        <v>0</v>
      </c>
      <c r="Y11512" s="1069">
        <f>[5]building!Y11503</f>
        <v>0</v>
      </c>
      <c r="Z11512" s="749">
        <f t="shared" si="875"/>
        <v>0</v>
      </c>
      <c r="AA11512" s="1071"/>
      <c r="AB11512" s="1071"/>
    </row>
    <row r="11513" spans="23:28" ht="70.5" customHeight="1">
      <c r="W11513" s="829">
        <f t="shared" si="873"/>
        <v>0</v>
      </c>
      <c r="X11513" s="828">
        <f t="shared" si="874"/>
        <v>0</v>
      </c>
      <c r="Y11513" s="1069">
        <f>[5]building!Y11504</f>
        <v>0</v>
      </c>
      <c r="Z11513" s="749">
        <f t="shared" si="875"/>
        <v>0</v>
      </c>
      <c r="AA11513" s="1071"/>
      <c r="AB11513" s="1071"/>
    </row>
    <row r="11514" spans="23:28" ht="70.5" customHeight="1">
      <c r="W11514" s="829">
        <f t="shared" si="873"/>
        <v>0</v>
      </c>
      <c r="X11514" s="828">
        <f t="shared" si="874"/>
        <v>0</v>
      </c>
      <c r="Y11514" s="1069">
        <f>[5]building!Y11505</f>
        <v>0</v>
      </c>
      <c r="Z11514" s="749">
        <f t="shared" si="875"/>
        <v>0</v>
      </c>
      <c r="AA11514" s="1071"/>
      <c r="AB11514" s="1071"/>
    </row>
    <row r="11515" spans="23:28" ht="70.5" customHeight="1">
      <c r="W11515" s="829">
        <f t="shared" si="873"/>
        <v>0</v>
      </c>
      <c r="X11515" s="828">
        <f t="shared" si="874"/>
        <v>0</v>
      </c>
      <c r="Y11515" s="1069">
        <f>[5]building!Y11506</f>
        <v>0</v>
      </c>
      <c r="Z11515" s="749">
        <f t="shared" si="875"/>
        <v>0</v>
      </c>
      <c r="AA11515" s="1071"/>
      <c r="AB11515" s="1071"/>
    </row>
    <row r="11516" spans="23:28" ht="70.5" customHeight="1">
      <c r="W11516" s="829">
        <f t="shared" si="873"/>
        <v>0</v>
      </c>
      <c r="X11516" s="828">
        <f t="shared" si="874"/>
        <v>0</v>
      </c>
      <c r="Y11516" s="1069">
        <f>[5]building!Y11507</f>
        <v>0</v>
      </c>
      <c r="Z11516" s="749">
        <f t="shared" si="875"/>
        <v>0</v>
      </c>
      <c r="AA11516" s="1071"/>
      <c r="AB11516" s="1071"/>
    </row>
    <row r="11517" spans="23:28" ht="70.5" customHeight="1">
      <c r="W11517" s="829">
        <f t="shared" si="873"/>
        <v>0</v>
      </c>
      <c r="X11517" s="828">
        <f t="shared" si="874"/>
        <v>0</v>
      </c>
      <c r="Y11517" s="1069">
        <f>[5]building!Y11508</f>
        <v>0</v>
      </c>
      <c r="Z11517" s="749">
        <f t="shared" si="875"/>
        <v>0</v>
      </c>
      <c r="AA11517" s="1071"/>
      <c r="AB11517" s="1071"/>
    </row>
    <row r="11518" spans="23:28" ht="70.5" customHeight="1">
      <c r="W11518" s="829">
        <f t="shared" si="873"/>
        <v>0</v>
      </c>
      <c r="X11518" s="828">
        <f t="shared" si="874"/>
        <v>0</v>
      </c>
      <c r="Y11518" s="1069">
        <f>[5]building!Y11509</f>
        <v>0</v>
      </c>
      <c r="Z11518" s="749">
        <f t="shared" si="875"/>
        <v>0</v>
      </c>
      <c r="AA11518" s="1071"/>
      <c r="AB11518" s="1071"/>
    </row>
    <row r="11519" spans="23:28" ht="70.5" customHeight="1">
      <c r="W11519" s="829">
        <f t="shared" si="873"/>
        <v>0</v>
      </c>
      <c r="X11519" s="828">
        <f t="shared" si="874"/>
        <v>0</v>
      </c>
      <c r="Y11519" s="1069">
        <f>[5]building!Y11510</f>
        <v>0</v>
      </c>
      <c r="Z11519" s="749">
        <f t="shared" si="875"/>
        <v>0</v>
      </c>
      <c r="AA11519" s="1071"/>
      <c r="AB11519" s="1071"/>
    </row>
    <row r="11520" spans="23:28" ht="70.5" customHeight="1">
      <c r="W11520" s="829">
        <f t="shared" si="873"/>
        <v>0</v>
      </c>
      <c r="X11520" s="828">
        <f t="shared" si="874"/>
        <v>0</v>
      </c>
      <c r="Y11520" s="1069">
        <f>[5]building!Y11511</f>
        <v>0</v>
      </c>
      <c r="Z11520" s="749">
        <f t="shared" si="875"/>
        <v>0</v>
      </c>
      <c r="AA11520" s="1071"/>
      <c r="AB11520" s="1071"/>
    </row>
    <row r="11521" spans="23:28" ht="70.5" customHeight="1">
      <c r="W11521" s="829">
        <f t="shared" si="873"/>
        <v>0</v>
      </c>
      <c r="X11521" s="828">
        <f t="shared" si="874"/>
        <v>0</v>
      </c>
      <c r="Y11521" s="1069">
        <f>[5]building!Y11512</f>
        <v>0</v>
      </c>
      <c r="Z11521" s="749">
        <f t="shared" si="875"/>
        <v>0</v>
      </c>
      <c r="AA11521" s="1071"/>
      <c r="AB11521" s="1071"/>
    </row>
    <row r="11522" spans="23:28" ht="70.5" customHeight="1">
      <c r="W11522" s="829">
        <f t="shared" si="873"/>
        <v>0</v>
      </c>
      <c r="X11522" s="828">
        <f t="shared" si="874"/>
        <v>0</v>
      </c>
      <c r="Y11522" s="1069">
        <f>[5]building!Y11513</f>
        <v>0</v>
      </c>
      <c r="Z11522" s="749">
        <f t="shared" si="875"/>
        <v>0</v>
      </c>
      <c r="AA11522" s="1071"/>
      <c r="AB11522" s="1071"/>
    </row>
    <row r="11523" spans="23:28" ht="70.5" customHeight="1">
      <c r="W11523" s="829">
        <f t="shared" si="873"/>
        <v>0</v>
      </c>
      <c r="X11523" s="828">
        <f t="shared" si="874"/>
        <v>0</v>
      </c>
      <c r="Y11523" s="1069">
        <f>[5]building!Y11514</f>
        <v>0</v>
      </c>
      <c r="Z11523" s="749">
        <f t="shared" si="875"/>
        <v>0</v>
      </c>
      <c r="AA11523" s="1071"/>
      <c r="AB11523" s="1071"/>
    </row>
    <row r="11524" spans="23:28" ht="70.5" customHeight="1">
      <c r="W11524" s="829">
        <f t="shared" si="873"/>
        <v>0</v>
      </c>
      <c r="X11524" s="828">
        <f t="shared" si="874"/>
        <v>0</v>
      </c>
      <c r="Y11524" s="1069">
        <f>[5]building!Y11515</f>
        <v>0</v>
      </c>
      <c r="Z11524" s="749">
        <f t="shared" si="875"/>
        <v>0</v>
      </c>
      <c r="AA11524" s="1071"/>
      <c r="AB11524" s="1071"/>
    </row>
    <row r="11525" spans="23:28" ht="70.5" customHeight="1">
      <c r="W11525" s="829">
        <f t="shared" si="873"/>
        <v>0</v>
      </c>
      <c r="X11525" s="828">
        <f t="shared" si="874"/>
        <v>0</v>
      </c>
      <c r="Y11525" s="1069">
        <f>[5]building!Y11516</f>
        <v>0</v>
      </c>
      <c r="Z11525" s="749">
        <f t="shared" si="875"/>
        <v>0</v>
      </c>
      <c r="AA11525" s="1071"/>
      <c r="AB11525" s="1071"/>
    </row>
    <row r="11526" spans="23:28" ht="70.5" customHeight="1">
      <c r="W11526" s="829">
        <f t="shared" si="873"/>
        <v>0</v>
      </c>
      <c r="X11526" s="828">
        <f t="shared" si="874"/>
        <v>0</v>
      </c>
      <c r="Y11526" s="1069">
        <f>[5]building!Y11517</f>
        <v>0</v>
      </c>
      <c r="Z11526" s="749">
        <f t="shared" si="875"/>
        <v>0</v>
      </c>
      <c r="AA11526" s="1071"/>
      <c r="AB11526" s="1071"/>
    </row>
    <row r="11527" spans="23:28" ht="70.5" customHeight="1">
      <c r="W11527" s="829">
        <f t="shared" si="873"/>
        <v>0</v>
      </c>
      <c r="X11527" s="828">
        <f t="shared" si="874"/>
        <v>0</v>
      </c>
      <c r="Y11527" s="1069">
        <f>[5]building!Y11518</f>
        <v>0</v>
      </c>
      <c r="Z11527" s="749">
        <f t="shared" si="875"/>
        <v>0</v>
      </c>
      <c r="AA11527" s="1071"/>
      <c r="AB11527" s="1071"/>
    </row>
    <row r="11528" spans="23:28" ht="70.5" customHeight="1">
      <c r="W11528" s="829">
        <f t="shared" si="873"/>
        <v>0</v>
      </c>
      <c r="X11528" s="828">
        <f t="shared" si="874"/>
        <v>0</v>
      </c>
      <c r="Y11528" s="1069">
        <f>[5]building!Y11519</f>
        <v>0</v>
      </c>
      <c r="Z11528" s="749">
        <f t="shared" si="875"/>
        <v>0</v>
      </c>
      <c r="AA11528" s="1071"/>
      <c r="AB11528" s="1071"/>
    </row>
    <row r="11529" spans="23:28" ht="70.5" customHeight="1">
      <c r="W11529" s="829">
        <f t="shared" si="873"/>
        <v>0</v>
      </c>
      <c r="X11529" s="828">
        <f t="shared" si="874"/>
        <v>0</v>
      </c>
      <c r="Y11529" s="1069">
        <f>[5]building!Y11520</f>
        <v>0</v>
      </c>
      <c r="Z11529" s="749">
        <f t="shared" si="875"/>
        <v>0</v>
      </c>
      <c r="AA11529" s="1071"/>
      <c r="AB11529" s="1071"/>
    </row>
    <row r="11530" spans="23:28" ht="70.5" customHeight="1">
      <c r="W11530" s="829">
        <f t="shared" si="873"/>
        <v>0</v>
      </c>
      <c r="X11530" s="828">
        <f t="shared" si="874"/>
        <v>0</v>
      </c>
      <c r="Y11530" s="1069">
        <f>[5]building!Y11521</f>
        <v>0</v>
      </c>
      <c r="Z11530" s="749">
        <f t="shared" si="875"/>
        <v>0</v>
      </c>
      <c r="AA11530" s="1071"/>
      <c r="AB11530" s="1071"/>
    </row>
    <row r="11531" spans="23:28" ht="70.5" customHeight="1">
      <c r="W11531" s="829">
        <f t="shared" si="873"/>
        <v>0</v>
      </c>
      <c r="X11531" s="828">
        <f t="shared" si="874"/>
        <v>0</v>
      </c>
      <c r="Y11531" s="1069">
        <f>[5]building!Y11522</f>
        <v>0</v>
      </c>
      <c r="Z11531" s="749">
        <f t="shared" si="875"/>
        <v>0</v>
      </c>
      <c r="AA11531" s="1071"/>
      <c r="AB11531" s="1071"/>
    </row>
    <row r="11532" spans="23:28" ht="70.5" customHeight="1">
      <c r="W11532" s="829">
        <f t="shared" si="873"/>
        <v>0</v>
      </c>
      <c r="X11532" s="828">
        <f t="shared" si="874"/>
        <v>0</v>
      </c>
      <c r="Y11532" s="1069">
        <f>[5]building!Y11523</f>
        <v>0</v>
      </c>
      <c r="Z11532" s="749">
        <f t="shared" si="875"/>
        <v>0</v>
      </c>
      <c r="AA11532" s="1071"/>
      <c r="AB11532" s="1071"/>
    </row>
    <row r="11533" spans="23:28" ht="70.5" customHeight="1">
      <c r="W11533" s="829">
        <f t="shared" si="873"/>
        <v>0</v>
      </c>
      <c r="X11533" s="828">
        <f t="shared" si="874"/>
        <v>0</v>
      </c>
      <c r="Y11533" s="1069">
        <f>[5]building!Y11524</f>
        <v>0</v>
      </c>
      <c r="Z11533" s="749">
        <f t="shared" si="875"/>
        <v>0</v>
      </c>
      <c r="AA11533" s="1071"/>
      <c r="AB11533" s="1071"/>
    </row>
    <row r="11534" spans="23:28" ht="70.5" customHeight="1">
      <c r="W11534" s="829">
        <f t="shared" si="873"/>
        <v>0</v>
      </c>
      <c r="X11534" s="828">
        <f t="shared" si="874"/>
        <v>0</v>
      </c>
      <c r="Y11534" s="1069">
        <f>[5]building!Y11525</f>
        <v>0</v>
      </c>
      <c r="Z11534" s="749">
        <f t="shared" si="875"/>
        <v>0</v>
      </c>
      <c r="AA11534" s="1071"/>
      <c r="AB11534" s="1071"/>
    </row>
    <row r="11535" spans="23:28" ht="70.5" customHeight="1">
      <c r="W11535" s="829">
        <f t="shared" si="873"/>
        <v>0</v>
      </c>
      <c r="X11535" s="828">
        <f t="shared" si="874"/>
        <v>0</v>
      </c>
      <c r="Y11535" s="1069">
        <f>[5]building!Y11526</f>
        <v>0</v>
      </c>
      <c r="Z11535" s="749">
        <f t="shared" si="875"/>
        <v>0</v>
      </c>
      <c r="AA11535" s="1071"/>
      <c r="AB11535" s="1071"/>
    </row>
    <row r="11536" spans="23:28" ht="70.5" customHeight="1">
      <c r="W11536" s="829">
        <f t="shared" si="873"/>
        <v>0</v>
      </c>
      <c r="X11536" s="828">
        <f t="shared" si="874"/>
        <v>0</v>
      </c>
      <c r="Y11536" s="1069">
        <f>[5]building!Y11527</f>
        <v>0</v>
      </c>
      <c r="Z11536" s="749">
        <f t="shared" si="875"/>
        <v>0</v>
      </c>
      <c r="AA11536" s="1071"/>
      <c r="AB11536" s="1071"/>
    </row>
    <row r="11537" spans="23:28" ht="70.5" customHeight="1">
      <c r="W11537" s="829">
        <f t="shared" si="873"/>
        <v>0</v>
      </c>
      <c r="X11537" s="828">
        <f t="shared" si="874"/>
        <v>0</v>
      </c>
      <c r="Y11537" s="1069">
        <f>[5]building!Y11528</f>
        <v>0</v>
      </c>
      <c r="Z11537" s="749">
        <f t="shared" si="875"/>
        <v>0</v>
      </c>
      <c r="AA11537" s="1071"/>
      <c r="AB11537" s="1071"/>
    </row>
    <row r="11538" spans="23:28" ht="70.5" customHeight="1">
      <c r="W11538" s="829">
        <f t="shared" si="873"/>
        <v>0</v>
      </c>
      <c r="X11538" s="828">
        <f t="shared" si="874"/>
        <v>0</v>
      </c>
      <c r="Y11538" s="1069">
        <f>[5]building!Y11529</f>
        <v>0</v>
      </c>
      <c r="Z11538" s="749">
        <f t="shared" si="875"/>
        <v>0</v>
      </c>
      <c r="AA11538" s="1071"/>
      <c r="AB11538" s="1071"/>
    </row>
    <row r="11539" spans="23:28" ht="70.5" customHeight="1">
      <c r="W11539" s="829">
        <f t="shared" si="873"/>
        <v>0</v>
      </c>
      <c r="X11539" s="828">
        <f t="shared" si="874"/>
        <v>0</v>
      </c>
      <c r="Y11539" s="1069">
        <f>[5]building!Y11530</f>
        <v>0</v>
      </c>
      <c r="Z11539" s="749">
        <f t="shared" si="875"/>
        <v>0</v>
      </c>
      <c r="AA11539" s="1071"/>
      <c r="AB11539" s="1071"/>
    </row>
    <row r="11540" spans="23:28" ht="70.5" customHeight="1">
      <c r="W11540" s="829">
        <f t="shared" si="873"/>
        <v>0</v>
      </c>
      <c r="X11540" s="828">
        <f t="shared" si="874"/>
        <v>0</v>
      </c>
      <c r="Y11540" s="1069">
        <f>[5]building!Y11531</f>
        <v>0</v>
      </c>
      <c r="Z11540" s="749">
        <f t="shared" si="875"/>
        <v>0</v>
      </c>
      <c r="AA11540" s="1071"/>
      <c r="AB11540" s="1071"/>
    </row>
    <row r="11541" spans="23:28" ht="70.5" customHeight="1">
      <c r="W11541" s="829">
        <f t="shared" si="873"/>
        <v>0</v>
      </c>
      <c r="X11541" s="828">
        <f t="shared" si="874"/>
        <v>0</v>
      </c>
      <c r="Y11541" s="1069">
        <f>[5]building!Y11532</f>
        <v>0</v>
      </c>
      <c r="Z11541" s="749">
        <f t="shared" si="875"/>
        <v>0</v>
      </c>
      <c r="AA11541" s="1071"/>
      <c r="AB11541" s="1071"/>
    </row>
    <row r="11542" spans="23:28" ht="70.5" customHeight="1">
      <c r="W11542" s="829">
        <f t="shared" si="873"/>
        <v>0</v>
      </c>
      <c r="X11542" s="828">
        <f t="shared" si="874"/>
        <v>0</v>
      </c>
      <c r="Y11542" s="1069">
        <f>[5]building!Y11533</f>
        <v>0</v>
      </c>
      <c r="Z11542" s="749">
        <f t="shared" si="875"/>
        <v>0</v>
      </c>
      <c r="AA11542" s="1071"/>
      <c r="AB11542" s="1071"/>
    </row>
    <row r="11543" spans="23:28" ht="70.5" customHeight="1">
      <c r="W11543" s="829">
        <f t="shared" si="873"/>
        <v>0</v>
      </c>
      <c r="X11543" s="828">
        <f t="shared" si="874"/>
        <v>0</v>
      </c>
      <c r="Y11543" s="1069">
        <f>[5]building!Y11534</f>
        <v>0</v>
      </c>
      <c r="Z11543" s="749">
        <f t="shared" si="875"/>
        <v>0</v>
      </c>
      <c r="AA11543" s="1071"/>
      <c r="AB11543" s="1071"/>
    </row>
    <row r="11544" spans="23:28" ht="70.5" customHeight="1">
      <c r="W11544" s="829">
        <f t="shared" si="873"/>
        <v>0</v>
      </c>
      <c r="X11544" s="828">
        <f t="shared" si="874"/>
        <v>0</v>
      </c>
      <c r="Y11544" s="1069">
        <f>[5]building!Y11535</f>
        <v>0</v>
      </c>
      <c r="Z11544" s="749">
        <f t="shared" si="875"/>
        <v>0</v>
      </c>
      <c r="AA11544" s="1071"/>
      <c r="AB11544" s="1071"/>
    </row>
    <row r="11545" spans="23:28" ht="70.5" customHeight="1">
      <c r="W11545" s="829">
        <f t="shared" si="873"/>
        <v>0</v>
      </c>
      <c r="X11545" s="828">
        <f t="shared" si="874"/>
        <v>0</v>
      </c>
      <c r="Y11545" s="1069">
        <f>[5]building!Y11536</f>
        <v>0</v>
      </c>
      <c r="Z11545" s="749">
        <f t="shared" si="875"/>
        <v>0</v>
      </c>
      <c r="AA11545" s="1071"/>
      <c r="AB11545" s="1071"/>
    </row>
    <row r="11546" spans="23:28" ht="70.5" customHeight="1">
      <c r="W11546" s="829">
        <f t="shared" si="873"/>
        <v>0</v>
      </c>
      <c r="X11546" s="828">
        <f t="shared" si="874"/>
        <v>0</v>
      </c>
      <c r="Y11546" s="1069">
        <f>[5]building!Y11537</f>
        <v>0</v>
      </c>
      <c r="Z11546" s="749">
        <f t="shared" si="875"/>
        <v>0</v>
      </c>
      <c r="AA11546" s="1071"/>
      <c r="AB11546" s="1071"/>
    </row>
    <row r="11547" spans="23:28" ht="70.5" customHeight="1">
      <c r="W11547" s="829">
        <f t="shared" si="873"/>
        <v>0</v>
      </c>
      <c r="X11547" s="828">
        <f t="shared" si="874"/>
        <v>0</v>
      </c>
      <c r="Y11547" s="1069">
        <f>[5]building!Y11538</f>
        <v>0</v>
      </c>
      <c r="Z11547" s="749">
        <f t="shared" si="875"/>
        <v>0</v>
      </c>
      <c r="AA11547" s="1071"/>
      <c r="AB11547" s="1071"/>
    </row>
    <row r="11548" spans="23:28" ht="70.5" customHeight="1">
      <c r="W11548" s="829">
        <f t="shared" si="873"/>
        <v>0</v>
      </c>
      <c r="X11548" s="828">
        <f t="shared" si="874"/>
        <v>0</v>
      </c>
      <c r="Y11548" s="1069">
        <f>[5]building!Y11539</f>
        <v>0</v>
      </c>
      <c r="Z11548" s="749">
        <f t="shared" si="875"/>
        <v>0</v>
      </c>
      <c r="AA11548" s="1071"/>
      <c r="AB11548" s="1071"/>
    </row>
    <row r="11549" spans="23:28" ht="70.5" customHeight="1">
      <c r="W11549" s="829">
        <f t="shared" si="873"/>
        <v>0</v>
      </c>
      <c r="X11549" s="828">
        <f t="shared" si="874"/>
        <v>0</v>
      </c>
      <c r="Y11549" s="1069">
        <f>[5]building!Y11540</f>
        <v>0</v>
      </c>
      <c r="Z11549" s="749">
        <f t="shared" si="875"/>
        <v>0</v>
      </c>
      <c r="AA11549" s="1071"/>
      <c r="AB11549" s="1071"/>
    </row>
    <row r="11550" spans="23:28" ht="70.5" customHeight="1">
      <c r="W11550" s="829">
        <f t="shared" ref="W11550:W11613" si="876">G11550+I11550+K11550+M11550+O11550+Q11550+S11550+U11550</f>
        <v>0</v>
      </c>
      <c r="X11550" s="828">
        <f t="shared" ref="X11550:X11613" si="877">W11550*C11550</f>
        <v>0</v>
      </c>
      <c r="Y11550" s="1069">
        <f>[5]building!Y11541</f>
        <v>0</v>
      </c>
      <c r="Z11550" s="749">
        <f t="shared" ref="Z11550:Z11613" si="878">Y11550*C11550</f>
        <v>0</v>
      </c>
      <c r="AA11550" s="1071"/>
      <c r="AB11550" s="1071"/>
    </row>
    <row r="11551" spans="23:28" ht="70.5" customHeight="1">
      <c r="W11551" s="829">
        <f t="shared" si="876"/>
        <v>0</v>
      </c>
      <c r="X11551" s="828">
        <f t="shared" si="877"/>
        <v>0</v>
      </c>
      <c r="Y11551" s="1069">
        <f>[5]building!Y11542</f>
        <v>0</v>
      </c>
      <c r="Z11551" s="749">
        <f t="shared" si="878"/>
        <v>0</v>
      </c>
      <c r="AA11551" s="1071"/>
      <c r="AB11551" s="1071"/>
    </row>
    <row r="11552" spans="23:28" ht="70.5" customHeight="1">
      <c r="W11552" s="829">
        <f t="shared" si="876"/>
        <v>0</v>
      </c>
      <c r="X11552" s="828">
        <f t="shared" si="877"/>
        <v>0</v>
      </c>
      <c r="Y11552" s="1069">
        <f>[5]building!Y11543</f>
        <v>0</v>
      </c>
      <c r="Z11552" s="749">
        <f t="shared" si="878"/>
        <v>0</v>
      </c>
      <c r="AA11552" s="1071"/>
      <c r="AB11552" s="1071"/>
    </row>
    <row r="11553" spans="23:28" ht="70.5" customHeight="1">
      <c r="W11553" s="829">
        <f t="shared" si="876"/>
        <v>0</v>
      </c>
      <c r="X11553" s="828">
        <f t="shared" si="877"/>
        <v>0</v>
      </c>
      <c r="Y11553" s="1069">
        <f>[5]building!Y11544</f>
        <v>0</v>
      </c>
      <c r="Z11553" s="749">
        <f t="shared" si="878"/>
        <v>0</v>
      </c>
      <c r="AA11553" s="1071"/>
      <c r="AB11553" s="1071"/>
    </row>
    <row r="11554" spans="23:28" ht="70.5" customHeight="1">
      <c r="W11554" s="829">
        <f t="shared" si="876"/>
        <v>0</v>
      </c>
      <c r="X11554" s="828">
        <f t="shared" si="877"/>
        <v>0</v>
      </c>
      <c r="Y11554" s="1069">
        <f>[5]building!Y11545</f>
        <v>0</v>
      </c>
      <c r="Z11554" s="749">
        <f t="shared" si="878"/>
        <v>0</v>
      </c>
      <c r="AA11554" s="1071"/>
      <c r="AB11554" s="1071"/>
    </row>
    <row r="11555" spans="23:28" ht="70.5" customHeight="1">
      <c r="W11555" s="829">
        <f t="shared" si="876"/>
        <v>0</v>
      </c>
      <c r="X11555" s="828">
        <f t="shared" si="877"/>
        <v>0</v>
      </c>
      <c r="Y11555" s="1069">
        <f>[5]building!Y11546</f>
        <v>0</v>
      </c>
      <c r="Z11555" s="749">
        <f t="shared" si="878"/>
        <v>0</v>
      </c>
      <c r="AA11555" s="1071"/>
      <c r="AB11555" s="1071"/>
    </row>
    <row r="11556" spans="23:28" ht="70.5" customHeight="1">
      <c r="W11556" s="829">
        <f t="shared" si="876"/>
        <v>0</v>
      </c>
      <c r="X11556" s="828">
        <f t="shared" si="877"/>
        <v>0</v>
      </c>
      <c r="Y11556" s="1069">
        <f>[5]building!Y11547</f>
        <v>0</v>
      </c>
      <c r="Z11556" s="749">
        <f t="shared" si="878"/>
        <v>0</v>
      </c>
      <c r="AA11556" s="1071"/>
      <c r="AB11556" s="1071"/>
    </row>
    <row r="11557" spans="23:28" ht="70.5" customHeight="1">
      <c r="W11557" s="829">
        <f t="shared" si="876"/>
        <v>0</v>
      </c>
      <c r="X11557" s="828">
        <f t="shared" si="877"/>
        <v>0</v>
      </c>
      <c r="Y11557" s="1069">
        <f>[5]building!Y11548</f>
        <v>0</v>
      </c>
      <c r="Z11557" s="749">
        <f t="shared" si="878"/>
        <v>0</v>
      </c>
      <c r="AA11557" s="1071"/>
      <c r="AB11557" s="1071"/>
    </row>
    <row r="11558" spans="23:28" ht="70.5" customHeight="1">
      <c r="W11558" s="829">
        <f t="shared" si="876"/>
        <v>0</v>
      </c>
      <c r="X11558" s="828">
        <f t="shared" si="877"/>
        <v>0</v>
      </c>
      <c r="Y11558" s="1069">
        <f>[5]building!Y11549</f>
        <v>0</v>
      </c>
      <c r="Z11558" s="749">
        <f t="shared" si="878"/>
        <v>0</v>
      </c>
      <c r="AA11558" s="1071"/>
      <c r="AB11558" s="1071"/>
    </row>
    <row r="11559" spans="23:28" ht="70.5" customHeight="1">
      <c r="W11559" s="829">
        <f t="shared" si="876"/>
        <v>0</v>
      </c>
      <c r="X11559" s="828">
        <f t="shared" si="877"/>
        <v>0</v>
      </c>
      <c r="Y11559" s="1069">
        <f>[5]building!Y11550</f>
        <v>0</v>
      </c>
      <c r="Z11559" s="749">
        <f t="shared" si="878"/>
        <v>0</v>
      </c>
      <c r="AA11559" s="1071"/>
      <c r="AB11559" s="1071"/>
    </row>
    <row r="11560" spans="23:28" ht="70.5" customHeight="1">
      <c r="W11560" s="829">
        <f t="shared" si="876"/>
        <v>0</v>
      </c>
      <c r="X11560" s="828">
        <f t="shared" si="877"/>
        <v>0</v>
      </c>
      <c r="Y11560" s="1069">
        <f>[5]building!Y11551</f>
        <v>0</v>
      </c>
      <c r="Z11560" s="749">
        <f t="shared" si="878"/>
        <v>0</v>
      </c>
      <c r="AA11560" s="1071"/>
      <c r="AB11560" s="1071"/>
    </row>
    <row r="11561" spans="23:28" ht="70.5" customHeight="1">
      <c r="W11561" s="829">
        <f t="shared" si="876"/>
        <v>0</v>
      </c>
      <c r="X11561" s="828">
        <f t="shared" si="877"/>
        <v>0</v>
      </c>
      <c r="Y11561" s="1069">
        <f>[5]building!Y11552</f>
        <v>0</v>
      </c>
      <c r="Z11561" s="749">
        <f t="shared" si="878"/>
        <v>0</v>
      </c>
      <c r="AA11561" s="1071"/>
      <c r="AB11561" s="1071"/>
    </row>
    <row r="11562" spans="23:28" ht="70.5" customHeight="1">
      <c r="W11562" s="829">
        <f t="shared" si="876"/>
        <v>0</v>
      </c>
      <c r="X11562" s="828">
        <f t="shared" si="877"/>
        <v>0</v>
      </c>
      <c r="Y11562" s="1069">
        <f>[5]building!Y11553</f>
        <v>0</v>
      </c>
      <c r="Z11562" s="749">
        <f t="shared" si="878"/>
        <v>0</v>
      </c>
      <c r="AA11562" s="1071"/>
      <c r="AB11562" s="1071"/>
    </row>
    <row r="11563" spans="23:28" ht="70.5" customHeight="1">
      <c r="W11563" s="829">
        <f t="shared" si="876"/>
        <v>0</v>
      </c>
      <c r="X11563" s="828">
        <f t="shared" si="877"/>
        <v>0</v>
      </c>
      <c r="Y11563" s="1069">
        <f>[5]building!Y11554</f>
        <v>0</v>
      </c>
      <c r="Z11563" s="749">
        <f t="shared" si="878"/>
        <v>0</v>
      </c>
      <c r="AA11563" s="1071"/>
      <c r="AB11563" s="1071"/>
    </row>
    <row r="11564" spans="23:28" ht="70.5" customHeight="1">
      <c r="W11564" s="829">
        <f t="shared" si="876"/>
        <v>0</v>
      </c>
      <c r="X11564" s="828">
        <f t="shared" si="877"/>
        <v>0</v>
      </c>
      <c r="Y11564" s="1069">
        <f>[5]building!Y11555</f>
        <v>0</v>
      </c>
      <c r="Z11564" s="749">
        <f t="shared" si="878"/>
        <v>0</v>
      </c>
      <c r="AA11564" s="1071"/>
      <c r="AB11564" s="1071"/>
    </row>
    <row r="11565" spans="23:28" ht="70.5" customHeight="1">
      <c r="W11565" s="829">
        <f t="shared" si="876"/>
        <v>0</v>
      </c>
      <c r="X11565" s="828">
        <f t="shared" si="877"/>
        <v>0</v>
      </c>
      <c r="Y11565" s="1069">
        <f>[5]building!Y11556</f>
        <v>0</v>
      </c>
      <c r="Z11565" s="749">
        <f t="shared" si="878"/>
        <v>0</v>
      </c>
      <c r="AA11565" s="1071"/>
      <c r="AB11565" s="1071"/>
    </row>
    <row r="11566" spans="23:28" ht="70.5" customHeight="1">
      <c r="W11566" s="829">
        <f t="shared" si="876"/>
        <v>0</v>
      </c>
      <c r="X11566" s="828">
        <f t="shared" si="877"/>
        <v>0</v>
      </c>
      <c r="Y11566" s="1069">
        <f>[5]building!Y11557</f>
        <v>0</v>
      </c>
      <c r="Z11566" s="749">
        <f t="shared" si="878"/>
        <v>0</v>
      </c>
      <c r="AA11566" s="1071"/>
      <c r="AB11566" s="1071"/>
    </row>
    <row r="11567" spans="23:28" ht="70.5" customHeight="1">
      <c r="W11567" s="829">
        <f t="shared" si="876"/>
        <v>0</v>
      </c>
      <c r="X11567" s="828">
        <f t="shared" si="877"/>
        <v>0</v>
      </c>
      <c r="Y11567" s="1069">
        <f>[5]building!Y11558</f>
        <v>0</v>
      </c>
      <c r="Z11567" s="749">
        <f t="shared" si="878"/>
        <v>0</v>
      </c>
      <c r="AA11567" s="1071"/>
      <c r="AB11567" s="1071"/>
    </row>
    <row r="11568" spans="23:28" ht="70.5" customHeight="1">
      <c r="W11568" s="829">
        <f t="shared" si="876"/>
        <v>0</v>
      </c>
      <c r="X11568" s="828">
        <f t="shared" si="877"/>
        <v>0</v>
      </c>
      <c r="Y11568" s="1069">
        <f>[5]building!Y11559</f>
        <v>0</v>
      </c>
      <c r="Z11568" s="749">
        <f t="shared" si="878"/>
        <v>0</v>
      </c>
      <c r="AA11568" s="1071"/>
      <c r="AB11568" s="1071"/>
    </row>
    <row r="11569" spans="23:28" ht="70.5" customHeight="1">
      <c r="W11569" s="829">
        <f t="shared" si="876"/>
        <v>0</v>
      </c>
      <c r="X11569" s="828">
        <f t="shared" si="877"/>
        <v>0</v>
      </c>
      <c r="Y11569" s="1069">
        <f>[5]building!Y11560</f>
        <v>0</v>
      </c>
      <c r="Z11569" s="749">
        <f t="shared" si="878"/>
        <v>0</v>
      </c>
      <c r="AA11569" s="1071"/>
      <c r="AB11569" s="1071"/>
    </row>
    <row r="11570" spans="23:28" ht="70.5" customHeight="1">
      <c r="W11570" s="829">
        <f t="shared" si="876"/>
        <v>0</v>
      </c>
      <c r="X11570" s="828">
        <f t="shared" si="877"/>
        <v>0</v>
      </c>
      <c r="Y11570" s="1069">
        <f>[5]building!Y11561</f>
        <v>0</v>
      </c>
      <c r="Z11570" s="749">
        <f t="shared" si="878"/>
        <v>0</v>
      </c>
      <c r="AA11570" s="1071"/>
      <c r="AB11570" s="1071"/>
    </row>
    <row r="11571" spans="23:28" ht="70.5" customHeight="1">
      <c r="W11571" s="829">
        <f t="shared" si="876"/>
        <v>0</v>
      </c>
      <c r="X11571" s="828">
        <f t="shared" si="877"/>
        <v>0</v>
      </c>
      <c r="Y11571" s="1069">
        <f>[5]building!Y11562</f>
        <v>0</v>
      </c>
      <c r="Z11571" s="749">
        <f t="shared" si="878"/>
        <v>0</v>
      </c>
      <c r="AA11571" s="1071"/>
      <c r="AB11571" s="1071"/>
    </row>
    <row r="11572" spans="23:28" ht="70.5" customHeight="1">
      <c r="W11572" s="829">
        <f t="shared" si="876"/>
        <v>0</v>
      </c>
      <c r="X11572" s="828">
        <f t="shared" si="877"/>
        <v>0</v>
      </c>
      <c r="Y11572" s="1069">
        <f>[5]building!Y11563</f>
        <v>0</v>
      </c>
      <c r="Z11572" s="749">
        <f t="shared" si="878"/>
        <v>0</v>
      </c>
      <c r="AA11572" s="1071"/>
      <c r="AB11572" s="1071"/>
    </row>
    <row r="11573" spans="23:28" ht="70.5" customHeight="1">
      <c r="W11573" s="829">
        <f t="shared" si="876"/>
        <v>0</v>
      </c>
      <c r="X11573" s="828">
        <f t="shared" si="877"/>
        <v>0</v>
      </c>
      <c r="Y11573" s="1069">
        <f>[5]building!Y11564</f>
        <v>0</v>
      </c>
      <c r="Z11573" s="749">
        <f t="shared" si="878"/>
        <v>0</v>
      </c>
      <c r="AA11573" s="1071"/>
      <c r="AB11573" s="1071"/>
    </row>
    <row r="11574" spans="23:28" ht="70.5" customHeight="1">
      <c r="W11574" s="829">
        <f t="shared" si="876"/>
        <v>0</v>
      </c>
      <c r="X11574" s="828">
        <f t="shared" si="877"/>
        <v>0</v>
      </c>
      <c r="Y11574" s="1069">
        <f>[5]building!Y11565</f>
        <v>0</v>
      </c>
      <c r="Z11574" s="749">
        <f t="shared" si="878"/>
        <v>0</v>
      </c>
      <c r="AA11574" s="1071"/>
      <c r="AB11574" s="1071"/>
    </row>
    <row r="11575" spans="23:28" ht="70.5" customHeight="1">
      <c r="W11575" s="829">
        <f t="shared" si="876"/>
        <v>0</v>
      </c>
      <c r="X11575" s="828">
        <f t="shared" si="877"/>
        <v>0</v>
      </c>
      <c r="Y11575" s="1069">
        <f>[5]building!Y11566</f>
        <v>0</v>
      </c>
      <c r="Z11575" s="749">
        <f t="shared" si="878"/>
        <v>0</v>
      </c>
      <c r="AA11575" s="1071"/>
      <c r="AB11575" s="1071"/>
    </row>
    <row r="11576" spans="23:28" ht="70.5" customHeight="1">
      <c r="W11576" s="829">
        <f t="shared" si="876"/>
        <v>0</v>
      </c>
      <c r="X11576" s="828">
        <f t="shared" si="877"/>
        <v>0</v>
      </c>
      <c r="Y11576" s="1069">
        <f>[5]building!Y11567</f>
        <v>0</v>
      </c>
      <c r="Z11576" s="749">
        <f t="shared" si="878"/>
        <v>0</v>
      </c>
      <c r="AA11576" s="1071"/>
      <c r="AB11576" s="1071"/>
    </row>
    <row r="11577" spans="23:28" ht="70.5" customHeight="1">
      <c r="W11577" s="829">
        <f t="shared" si="876"/>
        <v>0</v>
      </c>
      <c r="X11577" s="828">
        <f t="shared" si="877"/>
        <v>0</v>
      </c>
      <c r="Y11577" s="1069">
        <f>[5]building!Y11568</f>
        <v>0</v>
      </c>
      <c r="Z11577" s="749">
        <f t="shared" si="878"/>
        <v>0</v>
      </c>
      <c r="AA11577" s="1071"/>
      <c r="AB11577" s="1071"/>
    </row>
    <row r="11578" spans="23:28" ht="70.5" customHeight="1">
      <c r="W11578" s="829">
        <f t="shared" si="876"/>
        <v>0</v>
      </c>
      <c r="X11578" s="828">
        <f t="shared" si="877"/>
        <v>0</v>
      </c>
      <c r="Y11578" s="1069">
        <f>[5]building!Y11569</f>
        <v>0</v>
      </c>
      <c r="Z11578" s="749">
        <f t="shared" si="878"/>
        <v>0</v>
      </c>
      <c r="AA11578" s="1071"/>
      <c r="AB11578" s="1071"/>
    </row>
    <row r="11579" spans="23:28" ht="70.5" customHeight="1">
      <c r="W11579" s="829">
        <f t="shared" si="876"/>
        <v>0</v>
      </c>
      <c r="X11579" s="828">
        <f t="shared" si="877"/>
        <v>0</v>
      </c>
      <c r="Y11579" s="1069">
        <f>[5]building!Y11570</f>
        <v>0</v>
      </c>
      <c r="Z11579" s="749">
        <f t="shared" si="878"/>
        <v>0</v>
      </c>
      <c r="AA11579" s="1071"/>
      <c r="AB11579" s="1071"/>
    </row>
    <row r="11580" spans="23:28" ht="70.5" customHeight="1">
      <c r="W11580" s="829">
        <f t="shared" si="876"/>
        <v>0</v>
      </c>
      <c r="X11580" s="828">
        <f t="shared" si="877"/>
        <v>0</v>
      </c>
      <c r="Y11580" s="1069">
        <f>[5]building!Y11571</f>
        <v>0</v>
      </c>
      <c r="Z11580" s="749">
        <f t="shared" si="878"/>
        <v>0</v>
      </c>
      <c r="AA11580" s="1071"/>
      <c r="AB11580" s="1071"/>
    </row>
    <row r="11581" spans="23:28" ht="70.5" customHeight="1">
      <c r="W11581" s="829">
        <f t="shared" si="876"/>
        <v>0</v>
      </c>
      <c r="X11581" s="828">
        <f t="shared" si="877"/>
        <v>0</v>
      </c>
      <c r="Y11581" s="1069">
        <f>[5]building!Y11572</f>
        <v>0</v>
      </c>
      <c r="Z11581" s="749">
        <f t="shared" si="878"/>
        <v>0</v>
      </c>
      <c r="AA11581" s="1071"/>
      <c r="AB11581" s="1071"/>
    </row>
    <row r="11582" spans="23:28" ht="70.5" customHeight="1">
      <c r="W11582" s="829">
        <f t="shared" si="876"/>
        <v>0</v>
      </c>
      <c r="X11582" s="828">
        <f t="shared" si="877"/>
        <v>0</v>
      </c>
      <c r="Y11582" s="1069">
        <f>[5]building!Y11573</f>
        <v>0</v>
      </c>
      <c r="Z11582" s="749">
        <f t="shared" si="878"/>
        <v>0</v>
      </c>
      <c r="AA11582" s="1071"/>
      <c r="AB11582" s="1071"/>
    </row>
    <row r="11583" spans="23:28" ht="70.5" customHeight="1">
      <c r="W11583" s="829">
        <f t="shared" si="876"/>
        <v>0</v>
      </c>
      <c r="X11583" s="828">
        <f t="shared" si="877"/>
        <v>0</v>
      </c>
      <c r="Y11583" s="1069">
        <f>[5]building!Y11574</f>
        <v>0</v>
      </c>
      <c r="Z11583" s="749">
        <f t="shared" si="878"/>
        <v>0</v>
      </c>
      <c r="AA11583" s="1071"/>
      <c r="AB11583" s="1071"/>
    </row>
    <row r="11584" spans="23:28" ht="70.5" customHeight="1">
      <c r="W11584" s="829">
        <f t="shared" si="876"/>
        <v>0</v>
      </c>
      <c r="X11584" s="828">
        <f t="shared" si="877"/>
        <v>0</v>
      </c>
      <c r="Y11584" s="1069">
        <f>[5]building!Y11575</f>
        <v>0</v>
      </c>
      <c r="Z11584" s="749">
        <f t="shared" si="878"/>
        <v>0</v>
      </c>
      <c r="AA11584" s="1071"/>
      <c r="AB11584" s="1071"/>
    </row>
    <row r="11585" spans="23:28" ht="70.5" customHeight="1">
      <c r="W11585" s="829">
        <f t="shared" si="876"/>
        <v>0</v>
      </c>
      <c r="X11585" s="828">
        <f t="shared" si="877"/>
        <v>0</v>
      </c>
      <c r="Y11585" s="1069">
        <f>[5]building!Y11576</f>
        <v>0</v>
      </c>
      <c r="Z11585" s="749">
        <f t="shared" si="878"/>
        <v>0</v>
      </c>
      <c r="AA11585" s="1071"/>
      <c r="AB11585" s="1071"/>
    </row>
    <row r="11586" spans="23:28" ht="70.5" customHeight="1">
      <c r="W11586" s="829">
        <f t="shared" si="876"/>
        <v>0</v>
      </c>
      <c r="X11586" s="828">
        <f t="shared" si="877"/>
        <v>0</v>
      </c>
      <c r="Y11586" s="1069">
        <f>[5]building!Y11577</f>
        <v>0</v>
      </c>
      <c r="Z11586" s="749">
        <f t="shared" si="878"/>
        <v>0</v>
      </c>
      <c r="AA11586" s="1071"/>
      <c r="AB11586" s="1071"/>
    </row>
    <row r="11587" spans="23:28" ht="70.5" customHeight="1">
      <c r="W11587" s="829">
        <f t="shared" si="876"/>
        <v>0</v>
      </c>
      <c r="X11587" s="828">
        <f t="shared" si="877"/>
        <v>0</v>
      </c>
      <c r="Y11587" s="1069">
        <f>[5]building!Y11578</f>
        <v>0</v>
      </c>
      <c r="Z11587" s="749">
        <f t="shared" si="878"/>
        <v>0</v>
      </c>
      <c r="AA11587" s="1071"/>
      <c r="AB11587" s="1071"/>
    </row>
    <row r="11588" spans="23:28" ht="70.5" customHeight="1">
      <c r="W11588" s="829">
        <f t="shared" si="876"/>
        <v>0</v>
      </c>
      <c r="X11588" s="828">
        <f t="shared" si="877"/>
        <v>0</v>
      </c>
      <c r="Y11588" s="1069">
        <f>[5]building!Y11579</f>
        <v>0</v>
      </c>
      <c r="Z11588" s="749">
        <f t="shared" si="878"/>
        <v>0</v>
      </c>
      <c r="AA11588" s="1071"/>
      <c r="AB11588" s="1071"/>
    </row>
    <row r="11589" spans="23:28" ht="70.5" customHeight="1">
      <c r="W11589" s="829">
        <f t="shared" si="876"/>
        <v>0</v>
      </c>
      <c r="X11589" s="828">
        <f t="shared" si="877"/>
        <v>0</v>
      </c>
      <c r="Y11589" s="1069">
        <f>[5]building!Y11580</f>
        <v>0</v>
      </c>
      <c r="Z11589" s="749">
        <f t="shared" si="878"/>
        <v>0</v>
      </c>
      <c r="AA11589" s="1071"/>
      <c r="AB11589" s="1071"/>
    </row>
    <row r="11590" spans="23:28" ht="70.5" customHeight="1">
      <c r="W11590" s="829">
        <f t="shared" si="876"/>
        <v>0</v>
      </c>
      <c r="X11590" s="828">
        <f t="shared" si="877"/>
        <v>0</v>
      </c>
      <c r="Y11590" s="1069">
        <f>[5]building!Y11581</f>
        <v>0</v>
      </c>
      <c r="Z11590" s="749">
        <f t="shared" si="878"/>
        <v>0</v>
      </c>
      <c r="AA11590" s="1071"/>
      <c r="AB11590" s="1071"/>
    </row>
    <row r="11591" spans="23:28" ht="70.5" customHeight="1">
      <c r="W11591" s="829">
        <f t="shared" si="876"/>
        <v>0</v>
      </c>
      <c r="X11591" s="828">
        <f t="shared" si="877"/>
        <v>0</v>
      </c>
      <c r="Y11591" s="1069">
        <f>[5]building!Y11582</f>
        <v>0</v>
      </c>
      <c r="Z11591" s="749">
        <f t="shared" si="878"/>
        <v>0</v>
      </c>
      <c r="AA11591" s="1071"/>
      <c r="AB11591" s="1071"/>
    </row>
    <row r="11592" spans="23:28" ht="70.5" customHeight="1">
      <c r="W11592" s="829">
        <f t="shared" si="876"/>
        <v>0</v>
      </c>
      <c r="X11592" s="828">
        <f t="shared" si="877"/>
        <v>0</v>
      </c>
      <c r="Y11592" s="1069">
        <f>[5]building!Y11583</f>
        <v>0</v>
      </c>
      <c r="Z11592" s="749">
        <f t="shared" si="878"/>
        <v>0</v>
      </c>
      <c r="AA11592" s="1071"/>
      <c r="AB11592" s="1071"/>
    </row>
    <row r="11593" spans="23:28" ht="70.5" customHeight="1">
      <c r="W11593" s="829">
        <f t="shared" si="876"/>
        <v>0</v>
      </c>
      <c r="X11593" s="828">
        <f t="shared" si="877"/>
        <v>0</v>
      </c>
      <c r="Y11593" s="1069">
        <f>[5]building!Y11584</f>
        <v>0</v>
      </c>
      <c r="Z11593" s="749">
        <f t="shared" si="878"/>
        <v>0</v>
      </c>
      <c r="AA11593" s="1071"/>
      <c r="AB11593" s="1071"/>
    </row>
    <row r="11594" spans="23:28" ht="70.5" customHeight="1">
      <c r="W11594" s="829">
        <f t="shared" si="876"/>
        <v>0</v>
      </c>
      <c r="X11594" s="828">
        <f t="shared" si="877"/>
        <v>0</v>
      </c>
      <c r="Y11594" s="1069">
        <f>[5]building!Y11585</f>
        <v>0</v>
      </c>
      <c r="Z11594" s="749">
        <f t="shared" si="878"/>
        <v>0</v>
      </c>
      <c r="AA11594" s="1071"/>
      <c r="AB11594" s="1071"/>
    </row>
    <row r="11595" spans="23:28" ht="70.5" customHeight="1">
      <c r="W11595" s="829">
        <f t="shared" si="876"/>
        <v>0</v>
      </c>
      <c r="X11595" s="828">
        <f t="shared" si="877"/>
        <v>0</v>
      </c>
      <c r="Y11595" s="1069">
        <f>[5]building!Y11586</f>
        <v>0</v>
      </c>
      <c r="Z11595" s="749">
        <f t="shared" si="878"/>
        <v>0</v>
      </c>
      <c r="AA11595" s="1071"/>
      <c r="AB11595" s="1071"/>
    </row>
    <row r="11596" spans="23:28" ht="70.5" customHeight="1">
      <c r="W11596" s="829">
        <f t="shared" si="876"/>
        <v>0</v>
      </c>
      <c r="X11596" s="828">
        <f t="shared" si="877"/>
        <v>0</v>
      </c>
      <c r="Y11596" s="1069">
        <f>[5]building!Y11587</f>
        <v>0</v>
      </c>
      <c r="Z11596" s="749">
        <f t="shared" si="878"/>
        <v>0</v>
      </c>
      <c r="AA11596" s="1071"/>
      <c r="AB11596" s="1071"/>
    </row>
    <row r="11597" spans="23:28" ht="70.5" customHeight="1">
      <c r="W11597" s="829">
        <f t="shared" si="876"/>
        <v>0</v>
      </c>
      <c r="X11597" s="828">
        <f t="shared" si="877"/>
        <v>0</v>
      </c>
      <c r="Y11597" s="1069">
        <f>[5]building!Y11588</f>
        <v>0</v>
      </c>
      <c r="Z11597" s="749">
        <f t="shared" si="878"/>
        <v>0</v>
      </c>
      <c r="AA11597" s="1071"/>
      <c r="AB11597" s="1071"/>
    </row>
    <row r="11598" spans="23:28" ht="70.5" customHeight="1">
      <c r="W11598" s="829">
        <f t="shared" si="876"/>
        <v>0</v>
      </c>
      <c r="X11598" s="828">
        <f t="shared" si="877"/>
        <v>0</v>
      </c>
      <c r="Y11598" s="1069">
        <f>[5]building!Y11589</f>
        <v>0</v>
      </c>
      <c r="Z11598" s="749">
        <f t="shared" si="878"/>
        <v>0</v>
      </c>
      <c r="AA11598" s="1071"/>
      <c r="AB11598" s="1071"/>
    </row>
    <row r="11599" spans="23:28" ht="70.5" customHeight="1">
      <c r="W11599" s="829">
        <f t="shared" si="876"/>
        <v>0</v>
      </c>
      <c r="X11599" s="828">
        <f t="shared" si="877"/>
        <v>0</v>
      </c>
      <c r="Y11599" s="1069">
        <f>[5]building!Y11590</f>
        <v>0</v>
      </c>
      <c r="Z11599" s="749">
        <f t="shared" si="878"/>
        <v>0</v>
      </c>
      <c r="AA11599" s="1071"/>
      <c r="AB11599" s="1071"/>
    </row>
    <row r="11600" spans="23:28" ht="70.5" customHeight="1">
      <c r="W11600" s="829">
        <f t="shared" si="876"/>
        <v>0</v>
      </c>
      <c r="X11600" s="828">
        <f t="shared" si="877"/>
        <v>0</v>
      </c>
      <c r="Y11600" s="1069">
        <f>[5]building!Y11591</f>
        <v>0</v>
      </c>
      <c r="Z11600" s="749">
        <f t="shared" si="878"/>
        <v>0</v>
      </c>
      <c r="AA11600" s="1071"/>
      <c r="AB11600" s="1071"/>
    </row>
    <row r="11601" spans="23:28" ht="70.5" customHeight="1">
      <c r="W11601" s="829">
        <f t="shared" si="876"/>
        <v>0</v>
      </c>
      <c r="X11601" s="828">
        <f t="shared" si="877"/>
        <v>0</v>
      </c>
      <c r="Y11601" s="1069">
        <f>[5]building!Y11592</f>
        <v>0</v>
      </c>
      <c r="Z11601" s="749">
        <f t="shared" si="878"/>
        <v>0</v>
      </c>
      <c r="AA11601" s="1071"/>
      <c r="AB11601" s="1071"/>
    </row>
    <row r="11602" spans="23:28" ht="70.5" customHeight="1">
      <c r="W11602" s="829">
        <f t="shared" si="876"/>
        <v>0</v>
      </c>
      <c r="X11602" s="828">
        <f t="shared" si="877"/>
        <v>0</v>
      </c>
      <c r="Y11602" s="1069">
        <f>[5]building!Y11593</f>
        <v>0</v>
      </c>
      <c r="Z11602" s="749">
        <f t="shared" si="878"/>
        <v>0</v>
      </c>
      <c r="AA11602" s="1071"/>
      <c r="AB11602" s="1071"/>
    </row>
    <row r="11603" spans="23:28" ht="70.5" customHeight="1">
      <c r="W11603" s="829">
        <f t="shared" si="876"/>
        <v>0</v>
      </c>
      <c r="X11603" s="828">
        <f t="shared" si="877"/>
        <v>0</v>
      </c>
      <c r="Y11603" s="1069">
        <f>[5]building!Y11594</f>
        <v>0</v>
      </c>
      <c r="Z11603" s="749">
        <f t="shared" si="878"/>
        <v>0</v>
      </c>
      <c r="AA11603" s="1071"/>
      <c r="AB11603" s="1071"/>
    </row>
    <row r="11604" spans="23:28" ht="70.5" customHeight="1">
      <c r="W11604" s="829">
        <f t="shared" si="876"/>
        <v>0</v>
      </c>
      <c r="X11604" s="828">
        <f t="shared" si="877"/>
        <v>0</v>
      </c>
      <c r="Y11604" s="1069">
        <f>[5]building!Y11595</f>
        <v>0</v>
      </c>
      <c r="Z11604" s="749">
        <f t="shared" si="878"/>
        <v>0</v>
      </c>
      <c r="AA11604" s="1071"/>
      <c r="AB11604" s="1071"/>
    </row>
    <row r="11605" spans="23:28" ht="70.5" customHeight="1">
      <c r="W11605" s="829">
        <f t="shared" si="876"/>
        <v>0</v>
      </c>
      <c r="X11605" s="828">
        <f t="shared" si="877"/>
        <v>0</v>
      </c>
      <c r="Y11605" s="1069">
        <f>[5]building!Y11596</f>
        <v>0</v>
      </c>
      <c r="Z11605" s="749">
        <f t="shared" si="878"/>
        <v>0</v>
      </c>
      <c r="AA11605" s="1071"/>
      <c r="AB11605" s="1071"/>
    </row>
    <row r="11606" spans="23:28" ht="70.5" customHeight="1">
      <c r="W11606" s="829">
        <f t="shared" si="876"/>
        <v>0</v>
      </c>
      <c r="X11606" s="828">
        <f t="shared" si="877"/>
        <v>0</v>
      </c>
      <c r="Y11606" s="1069">
        <f>[5]building!Y11597</f>
        <v>0</v>
      </c>
      <c r="Z11606" s="749">
        <f t="shared" si="878"/>
        <v>0</v>
      </c>
      <c r="AA11606" s="1071"/>
      <c r="AB11606" s="1071"/>
    </row>
    <row r="11607" spans="23:28" ht="70.5" customHeight="1">
      <c r="W11607" s="829">
        <f t="shared" si="876"/>
        <v>0</v>
      </c>
      <c r="X11607" s="828">
        <f t="shared" si="877"/>
        <v>0</v>
      </c>
      <c r="Y11607" s="1069">
        <f>[5]building!Y11598</f>
        <v>0</v>
      </c>
      <c r="Z11607" s="749">
        <f t="shared" si="878"/>
        <v>0</v>
      </c>
      <c r="AA11607" s="1071"/>
      <c r="AB11607" s="1071"/>
    </row>
    <row r="11608" spans="23:28" ht="70.5" customHeight="1">
      <c r="W11608" s="829">
        <f t="shared" si="876"/>
        <v>0</v>
      </c>
      <c r="X11608" s="828">
        <f t="shared" si="877"/>
        <v>0</v>
      </c>
      <c r="Y11608" s="1069">
        <f>[5]building!Y11599</f>
        <v>0</v>
      </c>
      <c r="Z11608" s="749">
        <f t="shared" si="878"/>
        <v>0</v>
      </c>
      <c r="AA11608" s="1071"/>
      <c r="AB11608" s="1071"/>
    </row>
    <row r="11609" spans="23:28" ht="70.5" customHeight="1">
      <c r="W11609" s="829">
        <f t="shared" si="876"/>
        <v>0</v>
      </c>
      <c r="X11609" s="828">
        <f t="shared" si="877"/>
        <v>0</v>
      </c>
      <c r="Y11609" s="1069">
        <f>[5]building!Y11600</f>
        <v>0</v>
      </c>
      <c r="Z11609" s="749">
        <f t="shared" si="878"/>
        <v>0</v>
      </c>
      <c r="AA11609" s="1071"/>
      <c r="AB11609" s="1071"/>
    </row>
    <row r="11610" spans="23:28" ht="70.5" customHeight="1">
      <c r="W11610" s="829">
        <f t="shared" si="876"/>
        <v>0</v>
      </c>
      <c r="X11610" s="828">
        <f t="shared" si="877"/>
        <v>0</v>
      </c>
      <c r="Y11610" s="1069">
        <f>[5]building!Y11601</f>
        <v>0</v>
      </c>
      <c r="Z11610" s="749">
        <f t="shared" si="878"/>
        <v>0</v>
      </c>
      <c r="AA11610" s="1071"/>
      <c r="AB11610" s="1071"/>
    </row>
    <row r="11611" spans="23:28" ht="70.5" customHeight="1">
      <c r="W11611" s="829">
        <f t="shared" si="876"/>
        <v>0</v>
      </c>
      <c r="X11611" s="828">
        <f t="shared" si="877"/>
        <v>0</v>
      </c>
      <c r="Y11611" s="1069">
        <f>[5]building!Y11602</f>
        <v>0</v>
      </c>
      <c r="Z11611" s="749">
        <f t="shared" si="878"/>
        <v>0</v>
      </c>
      <c r="AA11611" s="1071"/>
      <c r="AB11611" s="1071"/>
    </row>
    <row r="11612" spans="23:28" ht="70.5" customHeight="1">
      <c r="W11612" s="829">
        <f t="shared" si="876"/>
        <v>0</v>
      </c>
      <c r="X11612" s="828">
        <f t="shared" si="877"/>
        <v>0</v>
      </c>
      <c r="Y11612" s="1069">
        <f>[5]building!Y11603</f>
        <v>0</v>
      </c>
      <c r="Z11612" s="749">
        <f t="shared" si="878"/>
        <v>0</v>
      </c>
      <c r="AA11612" s="1071"/>
      <c r="AB11612" s="1071"/>
    </row>
    <row r="11613" spans="23:28" ht="70.5" customHeight="1">
      <c r="W11613" s="829">
        <f t="shared" si="876"/>
        <v>0</v>
      </c>
      <c r="X11613" s="828">
        <f t="shared" si="877"/>
        <v>0</v>
      </c>
      <c r="Y11613" s="1069">
        <f>[5]building!Y11604</f>
        <v>0</v>
      </c>
      <c r="Z11613" s="749">
        <f t="shared" si="878"/>
        <v>0</v>
      </c>
      <c r="AA11613" s="1071"/>
      <c r="AB11613" s="1071"/>
    </row>
    <row r="11614" spans="23:28" ht="70.5" customHeight="1">
      <c r="W11614" s="829">
        <f t="shared" ref="W11614:W11677" si="879">G11614+I11614+K11614+M11614+O11614+Q11614+S11614+U11614</f>
        <v>0</v>
      </c>
      <c r="X11614" s="828">
        <f t="shared" ref="X11614:X11677" si="880">W11614*C11614</f>
        <v>0</v>
      </c>
      <c r="Y11614" s="1069">
        <f>[5]building!Y11605</f>
        <v>0</v>
      </c>
      <c r="Z11614" s="749">
        <f t="shared" ref="Z11614:Z11677" si="881">Y11614*C11614</f>
        <v>0</v>
      </c>
      <c r="AA11614" s="1071"/>
      <c r="AB11614" s="1071"/>
    </row>
    <row r="11615" spans="23:28" ht="70.5" customHeight="1">
      <c r="W11615" s="829">
        <f t="shared" si="879"/>
        <v>0</v>
      </c>
      <c r="X11615" s="828">
        <f t="shared" si="880"/>
        <v>0</v>
      </c>
      <c r="Y11615" s="1069">
        <f>[5]building!Y11606</f>
        <v>0</v>
      </c>
      <c r="Z11615" s="749">
        <f t="shared" si="881"/>
        <v>0</v>
      </c>
      <c r="AA11615" s="1071"/>
      <c r="AB11615" s="1071"/>
    </row>
    <row r="11616" spans="23:28" ht="70.5" customHeight="1">
      <c r="W11616" s="829">
        <f t="shared" si="879"/>
        <v>0</v>
      </c>
      <c r="X11616" s="828">
        <f t="shared" si="880"/>
        <v>0</v>
      </c>
      <c r="Y11616" s="1069">
        <f>[5]building!Y11607</f>
        <v>0</v>
      </c>
      <c r="Z11616" s="749">
        <f t="shared" si="881"/>
        <v>0</v>
      </c>
      <c r="AA11616" s="1071"/>
      <c r="AB11616" s="1071"/>
    </row>
    <row r="11617" spans="23:28" ht="70.5" customHeight="1">
      <c r="W11617" s="829">
        <f t="shared" si="879"/>
        <v>0</v>
      </c>
      <c r="X11617" s="828">
        <f t="shared" si="880"/>
        <v>0</v>
      </c>
      <c r="Y11617" s="1069">
        <f>[5]building!Y11608</f>
        <v>0</v>
      </c>
      <c r="Z11617" s="749">
        <f t="shared" si="881"/>
        <v>0</v>
      </c>
      <c r="AA11617" s="1071"/>
      <c r="AB11617" s="1071"/>
    </row>
    <row r="11618" spans="23:28" ht="70.5" customHeight="1">
      <c r="W11618" s="829">
        <f t="shared" si="879"/>
        <v>0</v>
      </c>
      <c r="X11618" s="828">
        <f t="shared" si="880"/>
        <v>0</v>
      </c>
      <c r="Y11618" s="1069">
        <f>[5]building!Y11609</f>
        <v>0</v>
      </c>
      <c r="Z11618" s="749">
        <f t="shared" si="881"/>
        <v>0</v>
      </c>
      <c r="AA11618" s="1071"/>
      <c r="AB11618" s="1071"/>
    </row>
    <row r="11619" spans="23:28" ht="70.5" customHeight="1">
      <c r="W11619" s="829">
        <f t="shared" si="879"/>
        <v>0</v>
      </c>
      <c r="X11619" s="828">
        <f t="shared" si="880"/>
        <v>0</v>
      </c>
      <c r="Y11619" s="1069">
        <f>[5]building!Y11610</f>
        <v>0</v>
      </c>
      <c r="Z11619" s="749">
        <f t="shared" si="881"/>
        <v>0</v>
      </c>
      <c r="AA11619" s="1071"/>
      <c r="AB11619" s="1071"/>
    </row>
    <row r="11620" spans="23:28" ht="70.5" customHeight="1">
      <c r="W11620" s="829">
        <f t="shared" si="879"/>
        <v>0</v>
      </c>
      <c r="X11620" s="828">
        <f t="shared" si="880"/>
        <v>0</v>
      </c>
      <c r="Y11620" s="1069">
        <f>[5]building!Y11611</f>
        <v>0</v>
      </c>
      <c r="Z11620" s="749">
        <f t="shared" si="881"/>
        <v>0</v>
      </c>
      <c r="AA11620" s="1071"/>
      <c r="AB11620" s="1071"/>
    </row>
    <row r="11621" spans="23:28" ht="70.5" customHeight="1">
      <c r="W11621" s="829">
        <f t="shared" si="879"/>
        <v>0</v>
      </c>
      <c r="X11621" s="828">
        <f t="shared" si="880"/>
        <v>0</v>
      </c>
      <c r="Y11621" s="1069">
        <f>[5]building!Y11612</f>
        <v>0</v>
      </c>
      <c r="Z11621" s="749">
        <f t="shared" si="881"/>
        <v>0</v>
      </c>
      <c r="AA11621" s="1071"/>
      <c r="AB11621" s="1071"/>
    </row>
    <row r="11622" spans="23:28" ht="70.5" customHeight="1">
      <c r="W11622" s="829">
        <f t="shared" si="879"/>
        <v>0</v>
      </c>
      <c r="X11622" s="828">
        <f t="shared" si="880"/>
        <v>0</v>
      </c>
      <c r="Y11622" s="1069">
        <f>[5]building!Y11613</f>
        <v>0</v>
      </c>
      <c r="Z11622" s="749">
        <f t="shared" si="881"/>
        <v>0</v>
      </c>
      <c r="AA11622" s="1071"/>
      <c r="AB11622" s="1071"/>
    </row>
    <row r="11623" spans="23:28" ht="70.5" customHeight="1">
      <c r="W11623" s="829">
        <f t="shared" si="879"/>
        <v>0</v>
      </c>
      <c r="X11623" s="828">
        <f t="shared" si="880"/>
        <v>0</v>
      </c>
      <c r="Y11623" s="1069">
        <f>[5]building!Y11614</f>
        <v>0</v>
      </c>
      <c r="Z11623" s="749">
        <f t="shared" si="881"/>
        <v>0</v>
      </c>
      <c r="AA11623" s="1071"/>
      <c r="AB11623" s="1071"/>
    </row>
    <row r="11624" spans="23:28" ht="70.5" customHeight="1">
      <c r="W11624" s="829">
        <f t="shared" si="879"/>
        <v>0</v>
      </c>
      <c r="X11624" s="828">
        <f t="shared" si="880"/>
        <v>0</v>
      </c>
      <c r="Y11624" s="1069">
        <f>[5]building!Y11615</f>
        <v>0</v>
      </c>
      <c r="Z11624" s="749">
        <f t="shared" si="881"/>
        <v>0</v>
      </c>
      <c r="AA11624" s="1071"/>
      <c r="AB11624" s="1071"/>
    </row>
    <row r="11625" spans="23:28" ht="70.5" customHeight="1">
      <c r="W11625" s="829">
        <f t="shared" si="879"/>
        <v>0</v>
      </c>
      <c r="X11625" s="828">
        <f t="shared" si="880"/>
        <v>0</v>
      </c>
      <c r="Y11625" s="1069">
        <f>[5]building!Y11616</f>
        <v>0</v>
      </c>
      <c r="Z11625" s="749">
        <f t="shared" si="881"/>
        <v>0</v>
      </c>
      <c r="AA11625" s="1071"/>
      <c r="AB11625" s="1071"/>
    </row>
    <row r="11626" spans="23:28" ht="70.5" customHeight="1">
      <c r="W11626" s="829">
        <f t="shared" si="879"/>
        <v>0</v>
      </c>
      <c r="X11626" s="828">
        <f t="shared" si="880"/>
        <v>0</v>
      </c>
      <c r="Y11626" s="1069">
        <f>[5]building!Y11617</f>
        <v>0</v>
      </c>
      <c r="Z11626" s="749">
        <f t="shared" si="881"/>
        <v>0</v>
      </c>
      <c r="AA11626" s="1071"/>
      <c r="AB11626" s="1071"/>
    </row>
    <row r="11627" spans="23:28" ht="70.5" customHeight="1">
      <c r="W11627" s="829">
        <f t="shared" si="879"/>
        <v>0</v>
      </c>
      <c r="X11627" s="828">
        <f t="shared" si="880"/>
        <v>0</v>
      </c>
      <c r="Y11627" s="1069">
        <f>[5]building!Y11618</f>
        <v>0</v>
      </c>
      <c r="Z11627" s="749">
        <f t="shared" si="881"/>
        <v>0</v>
      </c>
      <c r="AA11627" s="1071"/>
      <c r="AB11627" s="1071"/>
    </row>
    <row r="11628" spans="23:28" ht="70.5" customHeight="1">
      <c r="W11628" s="829">
        <f t="shared" si="879"/>
        <v>0</v>
      </c>
      <c r="X11628" s="828">
        <f t="shared" si="880"/>
        <v>0</v>
      </c>
      <c r="Y11628" s="1069">
        <f>[5]building!Y11619</f>
        <v>0</v>
      </c>
      <c r="Z11628" s="749">
        <f t="shared" si="881"/>
        <v>0</v>
      </c>
      <c r="AA11628" s="1071"/>
      <c r="AB11628" s="1071"/>
    </row>
    <row r="11629" spans="23:28" ht="70.5" customHeight="1">
      <c r="W11629" s="829">
        <f t="shared" si="879"/>
        <v>0</v>
      </c>
      <c r="X11629" s="828">
        <f t="shared" si="880"/>
        <v>0</v>
      </c>
      <c r="Y11629" s="1069">
        <f>[5]building!Y11620</f>
        <v>0</v>
      </c>
      <c r="Z11629" s="749">
        <f t="shared" si="881"/>
        <v>0</v>
      </c>
      <c r="AA11629" s="1071"/>
      <c r="AB11629" s="1071"/>
    </row>
    <row r="11630" spans="23:28" ht="70.5" customHeight="1">
      <c r="W11630" s="829">
        <f t="shared" si="879"/>
        <v>0</v>
      </c>
      <c r="X11630" s="828">
        <f t="shared" si="880"/>
        <v>0</v>
      </c>
      <c r="Y11630" s="1069">
        <f>[5]building!Y11621</f>
        <v>0</v>
      </c>
      <c r="Z11630" s="749">
        <f t="shared" si="881"/>
        <v>0</v>
      </c>
      <c r="AA11630" s="1071"/>
      <c r="AB11630" s="1071"/>
    </row>
    <row r="11631" spans="23:28" ht="70.5" customHeight="1">
      <c r="W11631" s="829">
        <f t="shared" si="879"/>
        <v>0</v>
      </c>
      <c r="X11631" s="828">
        <f t="shared" si="880"/>
        <v>0</v>
      </c>
      <c r="Y11631" s="1069">
        <f>[5]building!Y11622</f>
        <v>0</v>
      </c>
      <c r="Z11631" s="749">
        <f t="shared" si="881"/>
        <v>0</v>
      </c>
      <c r="AA11631" s="1071"/>
      <c r="AB11631" s="1071"/>
    </row>
    <row r="11632" spans="23:28" ht="70.5" customHeight="1">
      <c r="W11632" s="829">
        <f t="shared" si="879"/>
        <v>0</v>
      </c>
      <c r="X11632" s="828">
        <f t="shared" si="880"/>
        <v>0</v>
      </c>
      <c r="Y11632" s="1069">
        <f>[5]building!Y11623</f>
        <v>0</v>
      </c>
      <c r="Z11632" s="749">
        <f t="shared" si="881"/>
        <v>0</v>
      </c>
      <c r="AA11632" s="1071"/>
      <c r="AB11632" s="1071"/>
    </row>
    <row r="11633" spans="23:28" ht="70.5" customHeight="1">
      <c r="W11633" s="829">
        <f t="shared" si="879"/>
        <v>0</v>
      </c>
      <c r="X11633" s="828">
        <f t="shared" si="880"/>
        <v>0</v>
      </c>
      <c r="Y11633" s="1069">
        <f>[5]building!Y11624</f>
        <v>0</v>
      </c>
      <c r="Z11633" s="749">
        <f t="shared" si="881"/>
        <v>0</v>
      </c>
      <c r="AA11633" s="1071"/>
      <c r="AB11633" s="1071"/>
    </row>
    <row r="11634" spans="23:28" ht="70.5" customHeight="1">
      <c r="W11634" s="829">
        <f t="shared" si="879"/>
        <v>0</v>
      </c>
      <c r="X11634" s="828">
        <f t="shared" si="880"/>
        <v>0</v>
      </c>
      <c r="Y11634" s="1069">
        <f>[5]building!Y11625</f>
        <v>0</v>
      </c>
      <c r="Z11634" s="749">
        <f t="shared" si="881"/>
        <v>0</v>
      </c>
      <c r="AA11634" s="1071"/>
      <c r="AB11634" s="1071"/>
    </row>
    <row r="11635" spans="23:28" ht="70.5" customHeight="1">
      <c r="W11635" s="829">
        <f t="shared" si="879"/>
        <v>0</v>
      </c>
      <c r="X11635" s="828">
        <f t="shared" si="880"/>
        <v>0</v>
      </c>
      <c r="Y11635" s="1069">
        <f>[5]building!Y11626</f>
        <v>0</v>
      </c>
      <c r="Z11635" s="749">
        <f t="shared" si="881"/>
        <v>0</v>
      </c>
      <c r="AA11635" s="1071"/>
      <c r="AB11635" s="1071"/>
    </row>
    <row r="11636" spans="23:28" ht="70.5" customHeight="1">
      <c r="W11636" s="829">
        <f t="shared" si="879"/>
        <v>0</v>
      </c>
      <c r="X11636" s="828">
        <f t="shared" si="880"/>
        <v>0</v>
      </c>
      <c r="Y11636" s="1069">
        <f>[5]building!Y11627</f>
        <v>0</v>
      </c>
      <c r="Z11636" s="749">
        <f t="shared" si="881"/>
        <v>0</v>
      </c>
      <c r="AA11636" s="1071"/>
      <c r="AB11636" s="1071"/>
    </row>
    <row r="11637" spans="23:28" ht="70.5" customHeight="1">
      <c r="W11637" s="829">
        <f t="shared" si="879"/>
        <v>0</v>
      </c>
      <c r="X11637" s="828">
        <f t="shared" si="880"/>
        <v>0</v>
      </c>
      <c r="Y11637" s="1069">
        <f>[5]building!Y11628</f>
        <v>0</v>
      </c>
      <c r="Z11637" s="749">
        <f t="shared" si="881"/>
        <v>0</v>
      </c>
      <c r="AA11637" s="1071"/>
      <c r="AB11637" s="1071"/>
    </row>
    <row r="11638" spans="23:28" ht="70.5" customHeight="1">
      <c r="W11638" s="829">
        <f t="shared" si="879"/>
        <v>0</v>
      </c>
      <c r="X11638" s="828">
        <f t="shared" si="880"/>
        <v>0</v>
      </c>
      <c r="Y11638" s="1069">
        <f>[5]building!Y11629</f>
        <v>0</v>
      </c>
      <c r="Z11638" s="749">
        <f t="shared" si="881"/>
        <v>0</v>
      </c>
      <c r="AA11638" s="1071"/>
      <c r="AB11638" s="1071"/>
    </row>
    <row r="11639" spans="23:28" ht="70.5" customHeight="1">
      <c r="W11639" s="829">
        <f t="shared" si="879"/>
        <v>0</v>
      </c>
      <c r="X11639" s="828">
        <f t="shared" si="880"/>
        <v>0</v>
      </c>
      <c r="Y11639" s="1069">
        <f>[5]building!Y11630</f>
        <v>0</v>
      </c>
      <c r="Z11639" s="749">
        <f t="shared" si="881"/>
        <v>0</v>
      </c>
      <c r="AA11639" s="1071"/>
      <c r="AB11639" s="1071"/>
    </row>
    <row r="11640" spans="23:28" ht="70.5" customHeight="1">
      <c r="W11640" s="829">
        <f t="shared" si="879"/>
        <v>0</v>
      </c>
      <c r="X11640" s="828">
        <f t="shared" si="880"/>
        <v>0</v>
      </c>
      <c r="Y11640" s="1069">
        <f>[5]building!Y11631</f>
        <v>0</v>
      </c>
      <c r="Z11640" s="749">
        <f t="shared" si="881"/>
        <v>0</v>
      </c>
      <c r="AA11640" s="1071"/>
      <c r="AB11640" s="1071"/>
    </row>
    <row r="11641" spans="23:28" ht="70.5" customHeight="1">
      <c r="W11641" s="829">
        <f t="shared" si="879"/>
        <v>0</v>
      </c>
      <c r="X11641" s="828">
        <f t="shared" si="880"/>
        <v>0</v>
      </c>
      <c r="Y11641" s="1069">
        <f>[5]building!Y11632</f>
        <v>0</v>
      </c>
      <c r="Z11641" s="749">
        <f t="shared" si="881"/>
        <v>0</v>
      </c>
      <c r="AA11641" s="1071"/>
      <c r="AB11641" s="1071"/>
    </row>
    <row r="11642" spans="23:28" ht="70.5" customHeight="1">
      <c r="W11642" s="829">
        <f t="shared" si="879"/>
        <v>0</v>
      </c>
      <c r="X11642" s="828">
        <f t="shared" si="880"/>
        <v>0</v>
      </c>
      <c r="Y11642" s="1069">
        <f>[5]building!Y11633</f>
        <v>0</v>
      </c>
      <c r="Z11642" s="749">
        <f t="shared" si="881"/>
        <v>0</v>
      </c>
      <c r="AA11642" s="1071"/>
      <c r="AB11642" s="1071"/>
    </row>
    <row r="11643" spans="23:28" ht="70.5" customHeight="1">
      <c r="W11643" s="829">
        <f t="shared" si="879"/>
        <v>0</v>
      </c>
      <c r="X11643" s="828">
        <f t="shared" si="880"/>
        <v>0</v>
      </c>
      <c r="Y11643" s="1069">
        <f>[5]building!Y11634</f>
        <v>0</v>
      </c>
      <c r="Z11643" s="749">
        <f t="shared" si="881"/>
        <v>0</v>
      </c>
      <c r="AA11643" s="1071"/>
      <c r="AB11643" s="1071"/>
    </row>
    <row r="11644" spans="23:28" ht="70.5" customHeight="1">
      <c r="W11644" s="829">
        <f t="shared" si="879"/>
        <v>0</v>
      </c>
      <c r="X11644" s="828">
        <f t="shared" si="880"/>
        <v>0</v>
      </c>
      <c r="Y11644" s="1069">
        <f>[5]building!Y11635</f>
        <v>0</v>
      </c>
      <c r="Z11644" s="749">
        <f t="shared" si="881"/>
        <v>0</v>
      </c>
      <c r="AA11644" s="1071"/>
      <c r="AB11644" s="1071"/>
    </row>
    <row r="11645" spans="23:28" ht="70.5" customHeight="1">
      <c r="W11645" s="829">
        <f t="shared" si="879"/>
        <v>0</v>
      </c>
      <c r="X11645" s="828">
        <f t="shared" si="880"/>
        <v>0</v>
      </c>
      <c r="Y11645" s="1069">
        <f>[5]building!Y11636</f>
        <v>0</v>
      </c>
      <c r="Z11645" s="749">
        <f t="shared" si="881"/>
        <v>0</v>
      </c>
      <c r="AA11645" s="1071"/>
      <c r="AB11645" s="1071"/>
    </row>
    <row r="11646" spans="23:28" ht="70.5" customHeight="1">
      <c r="W11646" s="829">
        <f t="shared" si="879"/>
        <v>0</v>
      </c>
      <c r="X11646" s="828">
        <f t="shared" si="880"/>
        <v>0</v>
      </c>
      <c r="Y11646" s="1069">
        <f>[5]building!Y11637</f>
        <v>0</v>
      </c>
      <c r="Z11646" s="749">
        <f t="shared" si="881"/>
        <v>0</v>
      </c>
      <c r="AA11646" s="1071"/>
      <c r="AB11646" s="1071"/>
    </row>
    <row r="11647" spans="23:28" ht="70.5" customHeight="1">
      <c r="W11647" s="829">
        <f t="shared" si="879"/>
        <v>0</v>
      </c>
      <c r="X11647" s="828">
        <f t="shared" si="880"/>
        <v>0</v>
      </c>
      <c r="Y11647" s="1069">
        <f>[5]building!Y11638</f>
        <v>0</v>
      </c>
      <c r="Z11647" s="749">
        <f t="shared" si="881"/>
        <v>0</v>
      </c>
      <c r="AA11647" s="1071"/>
      <c r="AB11647" s="1071"/>
    </row>
    <row r="11648" spans="23:28" ht="70.5" customHeight="1">
      <c r="W11648" s="829">
        <f t="shared" si="879"/>
        <v>0</v>
      </c>
      <c r="X11648" s="828">
        <f t="shared" si="880"/>
        <v>0</v>
      </c>
      <c r="Y11648" s="1069">
        <f>[5]building!Y11639</f>
        <v>0</v>
      </c>
      <c r="Z11648" s="749">
        <f t="shared" si="881"/>
        <v>0</v>
      </c>
      <c r="AA11648" s="1071"/>
      <c r="AB11648" s="1071"/>
    </row>
    <row r="11649" spans="23:28" ht="70.5" customHeight="1">
      <c r="W11649" s="829">
        <f t="shared" si="879"/>
        <v>0</v>
      </c>
      <c r="X11649" s="828">
        <f t="shared" si="880"/>
        <v>0</v>
      </c>
      <c r="Y11649" s="1069">
        <f>[5]building!Y11640</f>
        <v>0</v>
      </c>
      <c r="Z11649" s="749">
        <f t="shared" si="881"/>
        <v>0</v>
      </c>
      <c r="AA11649" s="1071"/>
      <c r="AB11649" s="1071"/>
    </row>
    <row r="11650" spans="23:28" ht="70.5" customHeight="1">
      <c r="W11650" s="829">
        <f t="shared" si="879"/>
        <v>0</v>
      </c>
      <c r="X11650" s="828">
        <f t="shared" si="880"/>
        <v>0</v>
      </c>
      <c r="Y11650" s="1069">
        <f>[5]building!Y11641</f>
        <v>0</v>
      </c>
      <c r="Z11650" s="749">
        <f t="shared" si="881"/>
        <v>0</v>
      </c>
      <c r="AA11650" s="1071"/>
      <c r="AB11650" s="1071"/>
    </row>
    <row r="11651" spans="23:28" ht="70.5" customHeight="1">
      <c r="W11651" s="829">
        <f t="shared" si="879"/>
        <v>0</v>
      </c>
      <c r="X11651" s="828">
        <f t="shared" si="880"/>
        <v>0</v>
      </c>
      <c r="Y11651" s="1069">
        <f>[5]building!Y11642</f>
        <v>0</v>
      </c>
      <c r="Z11651" s="749">
        <f t="shared" si="881"/>
        <v>0</v>
      </c>
      <c r="AA11651" s="1071"/>
      <c r="AB11651" s="1071"/>
    </row>
    <row r="11652" spans="23:28" ht="70.5" customHeight="1">
      <c r="W11652" s="829">
        <f t="shared" si="879"/>
        <v>0</v>
      </c>
      <c r="X11652" s="828">
        <f t="shared" si="880"/>
        <v>0</v>
      </c>
      <c r="Y11652" s="1069">
        <f>[5]building!Y11643</f>
        <v>0</v>
      </c>
      <c r="Z11652" s="749">
        <f t="shared" si="881"/>
        <v>0</v>
      </c>
      <c r="AA11652" s="1071"/>
      <c r="AB11652" s="1071"/>
    </row>
    <row r="11653" spans="23:28" ht="70.5" customHeight="1">
      <c r="W11653" s="829">
        <f t="shared" si="879"/>
        <v>0</v>
      </c>
      <c r="X11653" s="828">
        <f t="shared" si="880"/>
        <v>0</v>
      </c>
      <c r="Y11653" s="1069">
        <f>[5]building!Y11644</f>
        <v>0</v>
      </c>
      <c r="Z11653" s="749">
        <f t="shared" si="881"/>
        <v>0</v>
      </c>
      <c r="AA11653" s="1071"/>
      <c r="AB11653" s="1071"/>
    </row>
    <row r="11654" spans="23:28" ht="70.5" customHeight="1">
      <c r="W11654" s="829">
        <f t="shared" si="879"/>
        <v>0</v>
      </c>
      <c r="X11654" s="828">
        <f t="shared" si="880"/>
        <v>0</v>
      </c>
      <c r="Y11654" s="1069">
        <f>[5]building!Y11645</f>
        <v>0</v>
      </c>
      <c r="Z11654" s="749">
        <f t="shared" si="881"/>
        <v>0</v>
      </c>
      <c r="AA11654" s="1071"/>
      <c r="AB11654" s="1071"/>
    </row>
    <row r="11655" spans="23:28" ht="70.5" customHeight="1">
      <c r="W11655" s="829">
        <f t="shared" si="879"/>
        <v>0</v>
      </c>
      <c r="X11655" s="828">
        <f t="shared" si="880"/>
        <v>0</v>
      </c>
      <c r="Y11655" s="1069">
        <f>[5]building!Y11646</f>
        <v>0</v>
      </c>
      <c r="Z11655" s="749">
        <f t="shared" si="881"/>
        <v>0</v>
      </c>
      <c r="AA11655" s="1071"/>
      <c r="AB11655" s="1071"/>
    </row>
    <row r="11656" spans="23:28" ht="70.5" customHeight="1">
      <c r="W11656" s="829">
        <f t="shared" si="879"/>
        <v>0</v>
      </c>
      <c r="X11656" s="828">
        <f t="shared" si="880"/>
        <v>0</v>
      </c>
      <c r="Y11656" s="1069">
        <f>[5]building!Y11647</f>
        <v>0</v>
      </c>
      <c r="Z11656" s="749">
        <f t="shared" si="881"/>
        <v>0</v>
      </c>
      <c r="AA11656" s="1071"/>
      <c r="AB11656" s="1071"/>
    </row>
    <row r="11657" spans="23:28" ht="70.5" customHeight="1">
      <c r="W11657" s="829">
        <f t="shared" si="879"/>
        <v>0</v>
      </c>
      <c r="X11657" s="828">
        <f t="shared" si="880"/>
        <v>0</v>
      </c>
      <c r="Y11657" s="1069">
        <f>[5]building!Y11648</f>
        <v>0</v>
      </c>
      <c r="Z11657" s="749">
        <f t="shared" si="881"/>
        <v>0</v>
      </c>
      <c r="AA11657" s="1071"/>
      <c r="AB11657" s="1071"/>
    </row>
    <row r="11658" spans="23:28" ht="70.5" customHeight="1">
      <c r="W11658" s="829">
        <f t="shared" si="879"/>
        <v>0</v>
      </c>
      <c r="X11658" s="828">
        <f t="shared" si="880"/>
        <v>0</v>
      </c>
      <c r="Y11658" s="1069">
        <f>[5]building!Y11649</f>
        <v>0</v>
      </c>
      <c r="Z11658" s="749">
        <f t="shared" si="881"/>
        <v>0</v>
      </c>
      <c r="AA11658" s="1071"/>
      <c r="AB11658" s="1071"/>
    </row>
    <row r="11659" spans="23:28" ht="70.5" customHeight="1">
      <c r="W11659" s="829">
        <f t="shared" si="879"/>
        <v>0</v>
      </c>
      <c r="X11659" s="828">
        <f t="shared" si="880"/>
        <v>0</v>
      </c>
      <c r="Y11659" s="1069">
        <f>[5]building!Y11650</f>
        <v>0</v>
      </c>
      <c r="Z11659" s="749">
        <f t="shared" si="881"/>
        <v>0</v>
      </c>
      <c r="AA11659" s="1071"/>
      <c r="AB11659" s="1071"/>
    </row>
    <row r="11660" spans="23:28" ht="70.5" customHeight="1">
      <c r="W11660" s="829">
        <f t="shared" si="879"/>
        <v>0</v>
      </c>
      <c r="X11660" s="828">
        <f t="shared" si="880"/>
        <v>0</v>
      </c>
      <c r="Y11660" s="1069">
        <f>[5]building!Y11651</f>
        <v>0</v>
      </c>
      <c r="Z11660" s="749">
        <f t="shared" si="881"/>
        <v>0</v>
      </c>
      <c r="AA11660" s="1071"/>
      <c r="AB11660" s="1071"/>
    </row>
    <row r="11661" spans="23:28" ht="70.5" customHeight="1">
      <c r="W11661" s="829">
        <f t="shared" si="879"/>
        <v>0</v>
      </c>
      <c r="X11661" s="828">
        <f t="shared" si="880"/>
        <v>0</v>
      </c>
      <c r="Y11661" s="1069">
        <f>[5]building!Y11652</f>
        <v>0</v>
      </c>
      <c r="Z11661" s="749">
        <f t="shared" si="881"/>
        <v>0</v>
      </c>
      <c r="AA11661" s="1071"/>
      <c r="AB11661" s="1071"/>
    </row>
    <row r="11662" spans="23:28" ht="70.5" customHeight="1">
      <c r="W11662" s="829">
        <f t="shared" si="879"/>
        <v>0</v>
      </c>
      <c r="X11662" s="828">
        <f t="shared" si="880"/>
        <v>0</v>
      </c>
      <c r="Y11662" s="1069">
        <f>[5]building!Y11653</f>
        <v>0</v>
      </c>
      <c r="Z11662" s="749">
        <f t="shared" si="881"/>
        <v>0</v>
      </c>
      <c r="AA11662" s="1071"/>
      <c r="AB11662" s="1071"/>
    </row>
    <row r="11663" spans="23:28" ht="70.5" customHeight="1">
      <c r="W11663" s="829">
        <f t="shared" si="879"/>
        <v>0</v>
      </c>
      <c r="X11663" s="828">
        <f t="shared" si="880"/>
        <v>0</v>
      </c>
      <c r="Y11663" s="1069">
        <f>[5]building!Y11654</f>
        <v>0</v>
      </c>
      <c r="Z11663" s="749">
        <f t="shared" si="881"/>
        <v>0</v>
      </c>
      <c r="AA11663" s="1071"/>
      <c r="AB11663" s="1071"/>
    </row>
    <row r="11664" spans="23:28" ht="70.5" customHeight="1">
      <c r="W11664" s="829">
        <f t="shared" si="879"/>
        <v>0</v>
      </c>
      <c r="X11664" s="828">
        <f t="shared" si="880"/>
        <v>0</v>
      </c>
      <c r="Y11664" s="1069">
        <f>[5]building!Y11655</f>
        <v>0</v>
      </c>
      <c r="Z11664" s="749">
        <f t="shared" si="881"/>
        <v>0</v>
      </c>
      <c r="AA11664" s="1071"/>
      <c r="AB11664" s="1071"/>
    </row>
    <row r="11665" spans="23:28" ht="70.5" customHeight="1">
      <c r="W11665" s="829">
        <f t="shared" si="879"/>
        <v>0</v>
      </c>
      <c r="X11665" s="828">
        <f t="shared" si="880"/>
        <v>0</v>
      </c>
      <c r="Y11665" s="1069">
        <f>[5]building!Y11656</f>
        <v>0</v>
      </c>
      <c r="Z11665" s="749">
        <f t="shared" si="881"/>
        <v>0</v>
      </c>
      <c r="AA11665" s="1071"/>
      <c r="AB11665" s="1071"/>
    </row>
    <row r="11666" spans="23:28" ht="70.5" customHeight="1">
      <c r="W11666" s="829">
        <f t="shared" si="879"/>
        <v>0</v>
      </c>
      <c r="X11666" s="828">
        <f t="shared" si="880"/>
        <v>0</v>
      </c>
      <c r="Y11666" s="1069">
        <f>[5]building!Y11657</f>
        <v>0</v>
      </c>
      <c r="Z11666" s="749">
        <f t="shared" si="881"/>
        <v>0</v>
      </c>
      <c r="AA11666" s="1071"/>
      <c r="AB11666" s="1071"/>
    </row>
    <row r="11667" spans="23:28" ht="70.5" customHeight="1">
      <c r="W11667" s="829">
        <f t="shared" si="879"/>
        <v>0</v>
      </c>
      <c r="X11667" s="828">
        <f t="shared" si="880"/>
        <v>0</v>
      </c>
      <c r="Y11667" s="1069">
        <f>[5]building!Y11658</f>
        <v>0</v>
      </c>
      <c r="Z11667" s="749">
        <f t="shared" si="881"/>
        <v>0</v>
      </c>
      <c r="AA11667" s="1071"/>
      <c r="AB11667" s="1071"/>
    </row>
    <row r="11668" spans="23:28" ht="70.5" customHeight="1">
      <c r="W11668" s="829">
        <f t="shared" si="879"/>
        <v>0</v>
      </c>
      <c r="X11668" s="828">
        <f t="shared" si="880"/>
        <v>0</v>
      </c>
      <c r="Y11668" s="1069">
        <f>[5]building!Y11659</f>
        <v>0</v>
      </c>
      <c r="Z11668" s="749">
        <f t="shared" si="881"/>
        <v>0</v>
      </c>
      <c r="AA11668" s="1071"/>
      <c r="AB11668" s="1071"/>
    </row>
    <row r="11669" spans="23:28" ht="70.5" customHeight="1">
      <c r="W11669" s="829">
        <f t="shared" si="879"/>
        <v>0</v>
      </c>
      <c r="X11669" s="828">
        <f t="shared" si="880"/>
        <v>0</v>
      </c>
      <c r="Y11669" s="1069">
        <f>[5]building!Y11660</f>
        <v>0</v>
      </c>
      <c r="Z11669" s="749">
        <f t="shared" si="881"/>
        <v>0</v>
      </c>
      <c r="AA11669" s="1071"/>
      <c r="AB11669" s="1071"/>
    </row>
    <row r="11670" spans="23:28" ht="70.5" customHeight="1">
      <c r="W11670" s="829">
        <f t="shared" si="879"/>
        <v>0</v>
      </c>
      <c r="X11670" s="828">
        <f t="shared" si="880"/>
        <v>0</v>
      </c>
      <c r="Y11670" s="1069">
        <f>[5]building!Y11661</f>
        <v>0</v>
      </c>
      <c r="Z11670" s="749">
        <f t="shared" si="881"/>
        <v>0</v>
      </c>
      <c r="AA11670" s="1071"/>
      <c r="AB11670" s="1071"/>
    </row>
    <row r="11671" spans="23:28" ht="70.5" customHeight="1">
      <c r="W11671" s="829">
        <f t="shared" si="879"/>
        <v>0</v>
      </c>
      <c r="X11671" s="828">
        <f t="shared" si="880"/>
        <v>0</v>
      </c>
      <c r="Y11671" s="1069">
        <f>[5]building!Y11662</f>
        <v>0</v>
      </c>
      <c r="Z11671" s="749">
        <f t="shared" si="881"/>
        <v>0</v>
      </c>
      <c r="AA11671" s="1071"/>
      <c r="AB11671" s="1071"/>
    </row>
    <row r="11672" spans="23:28" ht="70.5" customHeight="1">
      <c r="W11672" s="829">
        <f t="shared" si="879"/>
        <v>0</v>
      </c>
      <c r="X11672" s="828">
        <f t="shared" si="880"/>
        <v>0</v>
      </c>
      <c r="Y11672" s="1069">
        <f>[5]building!Y11663</f>
        <v>0</v>
      </c>
      <c r="Z11672" s="749">
        <f t="shared" si="881"/>
        <v>0</v>
      </c>
      <c r="AA11672" s="1071"/>
      <c r="AB11672" s="1071"/>
    </row>
    <row r="11673" spans="23:28" ht="70.5" customHeight="1">
      <c r="W11673" s="829">
        <f t="shared" si="879"/>
        <v>0</v>
      </c>
      <c r="X11673" s="828">
        <f t="shared" si="880"/>
        <v>0</v>
      </c>
      <c r="Y11673" s="1069">
        <f>[5]building!Y11664</f>
        <v>0</v>
      </c>
      <c r="Z11673" s="749">
        <f t="shared" si="881"/>
        <v>0</v>
      </c>
      <c r="AA11673" s="1071"/>
      <c r="AB11673" s="1071"/>
    </row>
    <row r="11674" spans="23:28" ht="70.5" customHeight="1">
      <c r="W11674" s="829">
        <f t="shared" si="879"/>
        <v>0</v>
      </c>
      <c r="X11674" s="828">
        <f t="shared" si="880"/>
        <v>0</v>
      </c>
      <c r="Y11674" s="1069">
        <f>[5]building!Y11665</f>
        <v>0</v>
      </c>
      <c r="Z11674" s="749">
        <f t="shared" si="881"/>
        <v>0</v>
      </c>
      <c r="AA11674" s="1071"/>
      <c r="AB11674" s="1071"/>
    </row>
    <row r="11675" spans="23:28" ht="70.5" customHeight="1">
      <c r="W11675" s="829">
        <f t="shared" si="879"/>
        <v>0</v>
      </c>
      <c r="X11675" s="828">
        <f t="shared" si="880"/>
        <v>0</v>
      </c>
      <c r="Y11675" s="1069">
        <f>[5]building!Y11666</f>
        <v>0</v>
      </c>
      <c r="Z11675" s="749">
        <f t="shared" si="881"/>
        <v>0</v>
      </c>
      <c r="AA11675" s="1071"/>
      <c r="AB11675" s="1071"/>
    </row>
    <row r="11676" spans="23:28" ht="70.5" customHeight="1">
      <c r="W11676" s="829">
        <f t="shared" si="879"/>
        <v>0</v>
      </c>
      <c r="X11676" s="828">
        <f t="shared" si="880"/>
        <v>0</v>
      </c>
      <c r="Y11676" s="1069">
        <f>[5]building!Y11667</f>
        <v>0</v>
      </c>
      <c r="Z11676" s="749">
        <f t="shared" si="881"/>
        <v>0</v>
      </c>
      <c r="AA11676" s="1071"/>
      <c r="AB11676" s="1071"/>
    </row>
    <row r="11677" spans="23:28" ht="70.5" customHeight="1">
      <c r="W11677" s="829">
        <f t="shared" si="879"/>
        <v>0</v>
      </c>
      <c r="X11677" s="828">
        <f t="shared" si="880"/>
        <v>0</v>
      </c>
      <c r="Y11677" s="1069">
        <f>[5]building!Y11668</f>
        <v>0</v>
      </c>
      <c r="Z11677" s="749">
        <f t="shared" si="881"/>
        <v>0</v>
      </c>
      <c r="AA11677" s="1071"/>
      <c r="AB11677" s="1071"/>
    </row>
    <row r="11678" spans="23:28" ht="70.5" customHeight="1">
      <c r="W11678" s="829">
        <f t="shared" ref="W11678:W11741" si="882">G11678+I11678+K11678+M11678+O11678+Q11678+S11678+U11678</f>
        <v>0</v>
      </c>
      <c r="X11678" s="828">
        <f t="shared" ref="X11678:X11741" si="883">W11678*C11678</f>
        <v>0</v>
      </c>
      <c r="Y11678" s="1069">
        <f>[5]building!Y11669</f>
        <v>0</v>
      </c>
      <c r="Z11678" s="749">
        <f t="shared" ref="Z11678:Z11741" si="884">Y11678*C11678</f>
        <v>0</v>
      </c>
      <c r="AA11678" s="1071"/>
      <c r="AB11678" s="1071"/>
    </row>
    <row r="11679" spans="23:28" ht="70.5" customHeight="1">
      <c r="W11679" s="829">
        <f t="shared" si="882"/>
        <v>0</v>
      </c>
      <c r="X11679" s="828">
        <f t="shared" si="883"/>
        <v>0</v>
      </c>
      <c r="Y11679" s="1069">
        <f>[5]building!Y11670</f>
        <v>0</v>
      </c>
      <c r="Z11679" s="749">
        <f t="shared" si="884"/>
        <v>0</v>
      </c>
      <c r="AA11679" s="1071"/>
      <c r="AB11679" s="1071"/>
    </row>
    <row r="11680" spans="23:28" ht="70.5" customHeight="1">
      <c r="W11680" s="829">
        <f t="shared" si="882"/>
        <v>0</v>
      </c>
      <c r="X11680" s="828">
        <f t="shared" si="883"/>
        <v>0</v>
      </c>
      <c r="Y11680" s="1069">
        <f>[5]building!Y11671</f>
        <v>0</v>
      </c>
      <c r="Z11680" s="749">
        <f t="shared" si="884"/>
        <v>0</v>
      </c>
      <c r="AA11680" s="1071"/>
      <c r="AB11680" s="1071"/>
    </row>
    <row r="11681" spans="23:28" ht="70.5" customHeight="1">
      <c r="W11681" s="829">
        <f t="shared" si="882"/>
        <v>0</v>
      </c>
      <c r="X11681" s="828">
        <f t="shared" si="883"/>
        <v>0</v>
      </c>
      <c r="Y11681" s="1069">
        <f>[5]building!Y11672</f>
        <v>0</v>
      </c>
      <c r="Z11681" s="749">
        <f t="shared" si="884"/>
        <v>0</v>
      </c>
      <c r="AA11681" s="1071"/>
      <c r="AB11681" s="1071"/>
    </row>
    <row r="11682" spans="23:28" ht="70.5" customHeight="1">
      <c r="W11682" s="829">
        <f t="shared" si="882"/>
        <v>0</v>
      </c>
      <c r="X11682" s="828">
        <f t="shared" si="883"/>
        <v>0</v>
      </c>
      <c r="Y11682" s="1069">
        <f>[5]building!Y11673</f>
        <v>0</v>
      </c>
      <c r="Z11682" s="749">
        <f t="shared" si="884"/>
        <v>0</v>
      </c>
      <c r="AA11682" s="1071"/>
      <c r="AB11682" s="1071"/>
    </row>
    <row r="11683" spans="23:28" ht="70.5" customHeight="1">
      <c r="W11683" s="829">
        <f t="shared" si="882"/>
        <v>0</v>
      </c>
      <c r="X11683" s="828">
        <f t="shared" si="883"/>
        <v>0</v>
      </c>
      <c r="Y11683" s="1069">
        <f>[5]building!Y11674</f>
        <v>0</v>
      </c>
      <c r="Z11683" s="749">
        <f t="shared" si="884"/>
        <v>0</v>
      </c>
      <c r="AA11683" s="1071"/>
      <c r="AB11683" s="1071"/>
    </row>
    <row r="11684" spans="23:28" ht="70.5" customHeight="1">
      <c r="W11684" s="829">
        <f t="shared" si="882"/>
        <v>0</v>
      </c>
      <c r="X11684" s="828">
        <f t="shared" si="883"/>
        <v>0</v>
      </c>
      <c r="Y11684" s="1069">
        <f>[5]building!Y11675</f>
        <v>0</v>
      </c>
      <c r="Z11684" s="749">
        <f t="shared" si="884"/>
        <v>0</v>
      </c>
      <c r="AA11684" s="1071"/>
      <c r="AB11684" s="1071"/>
    </row>
    <row r="11685" spans="23:28" ht="70.5" customHeight="1">
      <c r="W11685" s="829">
        <f t="shared" si="882"/>
        <v>0</v>
      </c>
      <c r="X11685" s="828">
        <f t="shared" si="883"/>
        <v>0</v>
      </c>
      <c r="Y11685" s="1069">
        <f>[5]building!Y11676</f>
        <v>0</v>
      </c>
      <c r="Z11685" s="749">
        <f t="shared" si="884"/>
        <v>0</v>
      </c>
      <c r="AA11685" s="1071"/>
      <c r="AB11685" s="1071"/>
    </row>
    <row r="11686" spans="23:28" ht="70.5" customHeight="1">
      <c r="W11686" s="829">
        <f t="shared" si="882"/>
        <v>0</v>
      </c>
      <c r="X11686" s="828">
        <f t="shared" si="883"/>
        <v>0</v>
      </c>
      <c r="Y11686" s="1069">
        <f>[5]building!Y11677</f>
        <v>0</v>
      </c>
      <c r="Z11686" s="749">
        <f t="shared" si="884"/>
        <v>0</v>
      </c>
      <c r="AA11686" s="1071"/>
      <c r="AB11686" s="1071"/>
    </row>
    <row r="11687" spans="23:28" ht="70.5" customHeight="1">
      <c r="W11687" s="829">
        <f t="shared" si="882"/>
        <v>0</v>
      </c>
      <c r="X11687" s="828">
        <f t="shared" si="883"/>
        <v>0</v>
      </c>
      <c r="Y11687" s="1069">
        <f>[5]building!Y11678</f>
        <v>0</v>
      </c>
      <c r="Z11687" s="749">
        <f t="shared" si="884"/>
        <v>0</v>
      </c>
      <c r="AA11687" s="1071"/>
      <c r="AB11687" s="1071"/>
    </row>
    <row r="11688" spans="23:28" ht="70.5" customHeight="1">
      <c r="W11688" s="829">
        <f t="shared" si="882"/>
        <v>0</v>
      </c>
      <c r="X11688" s="828">
        <f t="shared" si="883"/>
        <v>0</v>
      </c>
      <c r="Y11688" s="1069">
        <f>[5]building!Y11679</f>
        <v>0</v>
      </c>
      <c r="Z11688" s="749">
        <f t="shared" si="884"/>
        <v>0</v>
      </c>
      <c r="AA11688" s="1071"/>
      <c r="AB11688" s="1071"/>
    </row>
    <row r="11689" spans="23:28" ht="70.5" customHeight="1">
      <c r="W11689" s="829">
        <f t="shared" si="882"/>
        <v>0</v>
      </c>
      <c r="X11689" s="828">
        <f t="shared" si="883"/>
        <v>0</v>
      </c>
      <c r="Y11689" s="1069">
        <f>[5]building!Y11680</f>
        <v>0</v>
      </c>
      <c r="Z11689" s="749">
        <f t="shared" si="884"/>
        <v>0</v>
      </c>
      <c r="AA11689" s="1071"/>
      <c r="AB11689" s="1071"/>
    </row>
    <row r="11690" spans="23:28" ht="70.5" customHeight="1">
      <c r="W11690" s="829">
        <f t="shared" si="882"/>
        <v>0</v>
      </c>
      <c r="X11690" s="828">
        <f t="shared" si="883"/>
        <v>0</v>
      </c>
      <c r="Y11690" s="1069">
        <f>[5]building!Y11681</f>
        <v>0</v>
      </c>
      <c r="Z11690" s="749">
        <f t="shared" si="884"/>
        <v>0</v>
      </c>
      <c r="AA11690" s="1071"/>
      <c r="AB11690" s="1071"/>
    </row>
    <row r="11691" spans="23:28" ht="70.5" customHeight="1">
      <c r="W11691" s="829">
        <f t="shared" si="882"/>
        <v>0</v>
      </c>
      <c r="X11691" s="828">
        <f t="shared" si="883"/>
        <v>0</v>
      </c>
      <c r="Y11691" s="1069">
        <f>[5]building!Y11682</f>
        <v>0</v>
      </c>
      <c r="Z11691" s="749">
        <f t="shared" si="884"/>
        <v>0</v>
      </c>
      <c r="AA11691" s="1071"/>
      <c r="AB11691" s="1071"/>
    </row>
    <row r="11692" spans="23:28" ht="70.5" customHeight="1">
      <c r="W11692" s="829">
        <f t="shared" si="882"/>
        <v>0</v>
      </c>
      <c r="X11692" s="828">
        <f t="shared" si="883"/>
        <v>0</v>
      </c>
      <c r="Y11692" s="1069">
        <f>[5]building!Y11683</f>
        <v>0</v>
      </c>
      <c r="Z11692" s="749">
        <f t="shared" si="884"/>
        <v>0</v>
      </c>
      <c r="AA11692" s="1071"/>
      <c r="AB11692" s="1071"/>
    </row>
    <row r="11693" spans="23:28" ht="70.5" customHeight="1">
      <c r="W11693" s="829">
        <f t="shared" si="882"/>
        <v>0</v>
      </c>
      <c r="X11693" s="828">
        <f t="shared" si="883"/>
        <v>0</v>
      </c>
      <c r="Y11693" s="1069">
        <f>[5]building!Y11684</f>
        <v>0</v>
      </c>
      <c r="Z11693" s="749">
        <f t="shared" si="884"/>
        <v>0</v>
      </c>
      <c r="AA11693" s="1071"/>
      <c r="AB11693" s="1071"/>
    </row>
    <row r="11694" spans="23:28" ht="70.5" customHeight="1">
      <c r="W11694" s="829">
        <f t="shared" si="882"/>
        <v>0</v>
      </c>
      <c r="X11694" s="828">
        <f t="shared" si="883"/>
        <v>0</v>
      </c>
      <c r="Y11694" s="1069">
        <f>[5]building!Y11685</f>
        <v>0</v>
      </c>
      <c r="Z11694" s="749">
        <f t="shared" si="884"/>
        <v>0</v>
      </c>
      <c r="AA11694" s="1071"/>
      <c r="AB11694" s="1071"/>
    </row>
    <row r="11695" spans="23:28" ht="70.5" customHeight="1">
      <c r="W11695" s="829">
        <f t="shared" si="882"/>
        <v>0</v>
      </c>
      <c r="X11695" s="828">
        <f t="shared" si="883"/>
        <v>0</v>
      </c>
      <c r="Y11695" s="1069">
        <f>[5]building!Y11686</f>
        <v>0</v>
      </c>
      <c r="Z11695" s="749">
        <f t="shared" si="884"/>
        <v>0</v>
      </c>
      <c r="AA11695" s="1071"/>
      <c r="AB11695" s="1071"/>
    </row>
    <row r="11696" spans="23:28" ht="70.5" customHeight="1">
      <c r="W11696" s="829">
        <f t="shared" si="882"/>
        <v>0</v>
      </c>
      <c r="X11696" s="828">
        <f t="shared" si="883"/>
        <v>0</v>
      </c>
      <c r="Y11696" s="1069">
        <f>[5]building!Y11687</f>
        <v>0</v>
      </c>
      <c r="Z11696" s="749">
        <f t="shared" si="884"/>
        <v>0</v>
      </c>
      <c r="AA11696" s="1071"/>
      <c r="AB11696" s="1071"/>
    </row>
    <row r="11697" spans="23:28" ht="70.5" customHeight="1">
      <c r="W11697" s="829">
        <f t="shared" si="882"/>
        <v>0</v>
      </c>
      <c r="X11697" s="828">
        <f t="shared" si="883"/>
        <v>0</v>
      </c>
      <c r="Y11697" s="1069">
        <f>[5]building!Y11688</f>
        <v>0</v>
      </c>
      <c r="Z11697" s="749">
        <f t="shared" si="884"/>
        <v>0</v>
      </c>
      <c r="AA11697" s="1071"/>
      <c r="AB11697" s="1071"/>
    </row>
    <row r="11698" spans="23:28" ht="70.5" customHeight="1">
      <c r="W11698" s="829">
        <f t="shared" si="882"/>
        <v>0</v>
      </c>
      <c r="X11698" s="828">
        <f t="shared" si="883"/>
        <v>0</v>
      </c>
      <c r="Y11698" s="1069">
        <f>[5]building!Y11689</f>
        <v>0</v>
      </c>
      <c r="Z11698" s="749">
        <f t="shared" si="884"/>
        <v>0</v>
      </c>
      <c r="AA11698" s="1071"/>
      <c r="AB11698" s="1071"/>
    </row>
    <row r="11699" spans="23:28" ht="70.5" customHeight="1">
      <c r="W11699" s="829">
        <f t="shared" si="882"/>
        <v>0</v>
      </c>
      <c r="X11699" s="828">
        <f t="shared" si="883"/>
        <v>0</v>
      </c>
      <c r="Y11699" s="1069">
        <f>[5]building!Y11690</f>
        <v>0</v>
      </c>
      <c r="Z11699" s="749">
        <f t="shared" si="884"/>
        <v>0</v>
      </c>
      <c r="AA11699" s="1071"/>
      <c r="AB11699" s="1071"/>
    </row>
    <row r="11700" spans="23:28" ht="70.5" customHeight="1">
      <c r="W11700" s="829">
        <f t="shared" si="882"/>
        <v>0</v>
      </c>
      <c r="X11700" s="828">
        <f t="shared" si="883"/>
        <v>0</v>
      </c>
      <c r="Y11700" s="1069">
        <f>[5]building!Y11691</f>
        <v>0</v>
      </c>
      <c r="Z11700" s="749">
        <f t="shared" si="884"/>
        <v>0</v>
      </c>
      <c r="AA11700" s="1071"/>
      <c r="AB11700" s="1071"/>
    </row>
    <row r="11701" spans="23:28" ht="70.5" customHeight="1">
      <c r="W11701" s="829">
        <f t="shared" si="882"/>
        <v>0</v>
      </c>
      <c r="X11701" s="828">
        <f t="shared" si="883"/>
        <v>0</v>
      </c>
      <c r="Y11701" s="1069">
        <f>[5]building!Y11692</f>
        <v>0</v>
      </c>
      <c r="Z11701" s="749">
        <f t="shared" si="884"/>
        <v>0</v>
      </c>
      <c r="AA11701" s="1071"/>
      <c r="AB11701" s="1071"/>
    </row>
    <row r="11702" spans="23:28" ht="70.5" customHeight="1">
      <c r="W11702" s="829">
        <f t="shared" si="882"/>
        <v>0</v>
      </c>
      <c r="X11702" s="828">
        <f t="shared" si="883"/>
        <v>0</v>
      </c>
      <c r="Y11702" s="1069">
        <f>[5]building!Y11693</f>
        <v>0</v>
      </c>
      <c r="Z11702" s="749">
        <f t="shared" si="884"/>
        <v>0</v>
      </c>
      <c r="AA11702" s="1071"/>
      <c r="AB11702" s="1071"/>
    </row>
    <row r="11703" spans="23:28" ht="70.5" customHeight="1">
      <c r="W11703" s="829">
        <f t="shared" si="882"/>
        <v>0</v>
      </c>
      <c r="X11703" s="828">
        <f t="shared" si="883"/>
        <v>0</v>
      </c>
      <c r="Y11703" s="1069">
        <f>[5]building!Y11694</f>
        <v>0</v>
      </c>
      <c r="Z11703" s="749">
        <f t="shared" si="884"/>
        <v>0</v>
      </c>
      <c r="AA11703" s="1071"/>
      <c r="AB11703" s="1071"/>
    </row>
    <row r="11704" spans="23:28" ht="70.5" customHeight="1">
      <c r="W11704" s="829">
        <f t="shared" si="882"/>
        <v>0</v>
      </c>
      <c r="X11704" s="828">
        <f t="shared" si="883"/>
        <v>0</v>
      </c>
      <c r="Y11704" s="1069">
        <f>[5]building!Y11695</f>
        <v>0</v>
      </c>
      <c r="Z11704" s="749">
        <f t="shared" si="884"/>
        <v>0</v>
      </c>
      <c r="AA11704" s="1071"/>
      <c r="AB11704" s="1071"/>
    </row>
    <row r="11705" spans="23:28" ht="70.5" customHeight="1">
      <c r="W11705" s="829">
        <f t="shared" si="882"/>
        <v>0</v>
      </c>
      <c r="X11705" s="828">
        <f t="shared" si="883"/>
        <v>0</v>
      </c>
      <c r="Y11705" s="1069">
        <f>[5]building!Y11696</f>
        <v>0</v>
      </c>
      <c r="Z11705" s="749">
        <f t="shared" si="884"/>
        <v>0</v>
      </c>
      <c r="AA11705" s="1071"/>
      <c r="AB11705" s="1071"/>
    </row>
    <row r="11706" spans="23:28" ht="70.5" customHeight="1">
      <c r="W11706" s="829">
        <f t="shared" si="882"/>
        <v>0</v>
      </c>
      <c r="X11706" s="828">
        <f t="shared" si="883"/>
        <v>0</v>
      </c>
      <c r="Y11706" s="1069">
        <f>[5]building!Y11697</f>
        <v>0</v>
      </c>
      <c r="Z11706" s="749">
        <f t="shared" si="884"/>
        <v>0</v>
      </c>
      <c r="AA11706" s="1071"/>
      <c r="AB11706" s="1071"/>
    </row>
    <row r="11707" spans="23:28" ht="70.5" customHeight="1">
      <c r="W11707" s="829">
        <f t="shared" si="882"/>
        <v>0</v>
      </c>
      <c r="X11707" s="828">
        <f t="shared" si="883"/>
        <v>0</v>
      </c>
      <c r="Y11707" s="1069">
        <f>[5]building!Y11698</f>
        <v>0</v>
      </c>
      <c r="Z11707" s="749">
        <f t="shared" si="884"/>
        <v>0</v>
      </c>
      <c r="AA11707" s="1071"/>
      <c r="AB11707" s="1071"/>
    </row>
    <row r="11708" spans="23:28" ht="70.5" customHeight="1">
      <c r="W11708" s="829">
        <f t="shared" si="882"/>
        <v>0</v>
      </c>
      <c r="X11708" s="828">
        <f t="shared" si="883"/>
        <v>0</v>
      </c>
      <c r="Y11708" s="1069">
        <f>[5]building!Y11699</f>
        <v>0</v>
      </c>
      <c r="Z11708" s="749">
        <f t="shared" si="884"/>
        <v>0</v>
      </c>
      <c r="AA11708" s="1071"/>
      <c r="AB11708" s="1071"/>
    </row>
    <row r="11709" spans="23:28" ht="70.5" customHeight="1">
      <c r="W11709" s="829">
        <f t="shared" si="882"/>
        <v>0</v>
      </c>
      <c r="X11709" s="828">
        <f t="shared" si="883"/>
        <v>0</v>
      </c>
      <c r="Y11709" s="1069">
        <f>[5]building!Y11700</f>
        <v>0</v>
      </c>
      <c r="Z11709" s="749">
        <f t="shared" si="884"/>
        <v>0</v>
      </c>
      <c r="AA11709" s="1071"/>
      <c r="AB11709" s="1071"/>
    </row>
    <row r="11710" spans="23:28" ht="70.5" customHeight="1">
      <c r="W11710" s="829">
        <f t="shared" si="882"/>
        <v>0</v>
      </c>
      <c r="X11710" s="828">
        <f t="shared" si="883"/>
        <v>0</v>
      </c>
      <c r="Y11710" s="1069">
        <f>[5]building!Y11701</f>
        <v>0</v>
      </c>
      <c r="Z11710" s="749">
        <f t="shared" si="884"/>
        <v>0</v>
      </c>
      <c r="AA11710" s="1071"/>
      <c r="AB11710" s="1071"/>
    </row>
    <row r="11711" spans="23:28" ht="70.5" customHeight="1">
      <c r="W11711" s="829">
        <f t="shared" si="882"/>
        <v>0</v>
      </c>
      <c r="X11711" s="828">
        <f t="shared" si="883"/>
        <v>0</v>
      </c>
      <c r="Y11711" s="1069">
        <f>[5]building!Y11702</f>
        <v>0</v>
      </c>
      <c r="Z11711" s="749">
        <f t="shared" si="884"/>
        <v>0</v>
      </c>
      <c r="AA11711" s="1071"/>
      <c r="AB11711" s="1071"/>
    </row>
    <row r="11712" spans="23:28" ht="70.5" customHeight="1">
      <c r="W11712" s="829">
        <f t="shared" si="882"/>
        <v>0</v>
      </c>
      <c r="X11712" s="828">
        <f t="shared" si="883"/>
        <v>0</v>
      </c>
      <c r="Y11712" s="1069">
        <f>[5]building!Y11703</f>
        <v>0</v>
      </c>
      <c r="Z11712" s="749">
        <f t="shared" si="884"/>
        <v>0</v>
      </c>
      <c r="AA11712" s="1071"/>
      <c r="AB11712" s="1071"/>
    </row>
    <row r="11713" spans="23:28" ht="70.5" customHeight="1">
      <c r="W11713" s="829">
        <f t="shared" si="882"/>
        <v>0</v>
      </c>
      <c r="X11713" s="828">
        <f t="shared" si="883"/>
        <v>0</v>
      </c>
      <c r="Y11713" s="1069">
        <f>[5]building!Y11704</f>
        <v>0</v>
      </c>
      <c r="Z11713" s="749">
        <f t="shared" si="884"/>
        <v>0</v>
      </c>
      <c r="AA11713" s="1071"/>
      <c r="AB11713" s="1071"/>
    </row>
    <row r="11714" spans="23:28" ht="70.5" customHeight="1">
      <c r="W11714" s="829">
        <f t="shared" si="882"/>
        <v>0</v>
      </c>
      <c r="X11714" s="828">
        <f t="shared" si="883"/>
        <v>0</v>
      </c>
      <c r="Y11714" s="1069">
        <f>[5]building!Y11705</f>
        <v>0</v>
      </c>
      <c r="Z11714" s="749">
        <f t="shared" si="884"/>
        <v>0</v>
      </c>
      <c r="AA11714" s="1071"/>
      <c r="AB11714" s="1071"/>
    </row>
    <row r="11715" spans="23:28" ht="70.5" customHeight="1">
      <c r="W11715" s="829">
        <f t="shared" si="882"/>
        <v>0</v>
      </c>
      <c r="X11715" s="828">
        <f t="shared" si="883"/>
        <v>0</v>
      </c>
      <c r="Y11715" s="1069">
        <f>[5]building!Y11706</f>
        <v>0</v>
      </c>
      <c r="Z11715" s="749">
        <f t="shared" si="884"/>
        <v>0</v>
      </c>
      <c r="AA11715" s="1071"/>
      <c r="AB11715" s="1071"/>
    </row>
    <row r="11716" spans="23:28" ht="70.5" customHeight="1">
      <c r="W11716" s="829">
        <f t="shared" si="882"/>
        <v>0</v>
      </c>
      <c r="X11716" s="828">
        <f t="shared" si="883"/>
        <v>0</v>
      </c>
      <c r="Y11716" s="1069">
        <f>[5]building!Y11707</f>
        <v>0</v>
      </c>
      <c r="Z11716" s="749">
        <f t="shared" si="884"/>
        <v>0</v>
      </c>
      <c r="AA11716" s="1071"/>
      <c r="AB11716" s="1071"/>
    </row>
    <row r="11717" spans="23:28" ht="70.5" customHeight="1">
      <c r="W11717" s="829">
        <f t="shared" si="882"/>
        <v>0</v>
      </c>
      <c r="X11717" s="828">
        <f t="shared" si="883"/>
        <v>0</v>
      </c>
      <c r="Y11717" s="1069">
        <f>[5]building!Y11708</f>
        <v>0</v>
      </c>
      <c r="Z11717" s="749">
        <f t="shared" si="884"/>
        <v>0</v>
      </c>
      <c r="AA11717" s="1071"/>
      <c r="AB11717" s="1071"/>
    </row>
    <row r="11718" spans="23:28" ht="70.5" customHeight="1">
      <c r="W11718" s="829">
        <f t="shared" si="882"/>
        <v>0</v>
      </c>
      <c r="X11718" s="828">
        <f t="shared" si="883"/>
        <v>0</v>
      </c>
      <c r="Y11718" s="1069">
        <f>[5]building!Y11709</f>
        <v>0</v>
      </c>
      <c r="Z11718" s="749">
        <f t="shared" si="884"/>
        <v>0</v>
      </c>
      <c r="AA11718" s="1071"/>
      <c r="AB11718" s="1071"/>
    </row>
    <row r="11719" spans="23:28" ht="70.5" customHeight="1">
      <c r="W11719" s="829">
        <f t="shared" si="882"/>
        <v>0</v>
      </c>
      <c r="X11719" s="828">
        <f t="shared" si="883"/>
        <v>0</v>
      </c>
      <c r="Y11719" s="1069">
        <f>[5]building!Y11710</f>
        <v>0</v>
      </c>
      <c r="Z11719" s="749">
        <f t="shared" si="884"/>
        <v>0</v>
      </c>
      <c r="AA11719" s="1071"/>
      <c r="AB11719" s="1071"/>
    </row>
    <row r="11720" spans="23:28" ht="70.5" customHeight="1">
      <c r="W11720" s="829">
        <f t="shared" si="882"/>
        <v>0</v>
      </c>
      <c r="X11720" s="828">
        <f t="shared" si="883"/>
        <v>0</v>
      </c>
      <c r="Y11720" s="1069">
        <f>[5]building!Y11711</f>
        <v>0</v>
      </c>
      <c r="Z11720" s="749">
        <f t="shared" si="884"/>
        <v>0</v>
      </c>
      <c r="AA11720" s="1071"/>
      <c r="AB11720" s="1071"/>
    </row>
    <row r="11721" spans="23:28" ht="70.5" customHeight="1">
      <c r="W11721" s="829">
        <f t="shared" si="882"/>
        <v>0</v>
      </c>
      <c r="X11721" s="828">
        <f t="shared" si="883"/>
        <v>0</v>
      </c>
      <c r="Y11721" s="1069">
        <f>[5]building!Y11712</f>
        <v>0</v>
      </c>
      <c r="Z11721" s="749">
        <f t="shared" si="884"/>
        <v>0</v>
      </c>
      <c r="AA11721" s="1071"/>
      <c r="AB11721" s="1071"/>
    </row>
    <row r="11722" spans="23:28" ht="70.5" customHeight="1">
      <c r="W11722" s="829">
        <f t="shared" si="882"/>
        <v>0</v>
      </c>
      <c r="X11722" s="828">
        <f t="shared" si="883"/>
        <v>0</v>
      </c>
      <c r="Y11722" s="1069">
        <f>[5]building!Y11713</f>
        <v>0</v>
      </c>
      <c r="Z11722" s="749">
        <f t="shared" si="884"/>
        <v>0</v>
      </c>
      <c r="AA11722" s="1071"/>
      <c r="AB11722" s="1071"/>
    </row>
    <row r="11723" spans="23:28" ht="70.5" customHeight="1">
      <c r="W11723" s="829">
        <f t="shared" si="882"/>
        <v>0</v>
      </c>
      <c r="X11723" s="828">
        <f t="shared" si="883"/>
        <v>0</v>
      </c>
      <c r="Y11723" s="1069">
        <f>[5]building!Y11714</f>
        <v>0</v>
      </c>
      <c r="Z11723" s="749">
        <f t="shared" si="884"/>
        <v>0</v>
      </c>
      <c r="AA11723" s="1071"/>
      <c r="AB11723" s="1071"/>
    </row>
    <row r="11724" spans="23:28" ht="70.5" customHeight="1">
      <c r="W11724" s="829">
        <f t="shared" si="882"/>
        <v>0</v>
      </c>
      <c r="X11724" s="828">
        <f t="shared" si="883"/>
        <v>0</v>
      </c>
      <c r="Y11724" s="1069">
        <f>[5]building!Y11715</f>
        <v>0</v>
      </c>
      <c r="Z11724" s="749">
        <f t="shared" si="884"/>
        <v>0</v>
      </c>
      <c r="AA11724" s="1071"/>
      <c r="AB11724" s="1071"/>
    </row>
    <row r="11725" spans="23:28" ht="70.5" customHeight="1">
      <c r="W11725" s="829">
        <f t="shared" si="882"/>
        <v>0</v>
      </c>
      <c r="X11725" s="828">
        <f t="shared" si="883"/>
        <v>0</v>
      </c>
      <c r="Y11725" s="1069">
        <f>[5]building!Y11716</f>
        <v>0</v>
      </c>
      <c r="Z11725" s="749">
        <f t="shared" si="884"/>
        <v>0</v>
      </c>
      <c r="AA11725" s="1071"/>
      <c r="AB11725" s="1071"/>
    </row>
    <row r="11726" spans="23:28" ht="70.5" customHeight="1">
      <c r="W11726" s="829">
        <f t="shared" si="882"/>
        <v>0</v>
      </c>
      <c r="X11726" s="828">
        <f t="shared" si="883"/>
        <v>0</v>
      </c>
      <c r="Y11726" s="1069">
        <f>[5]building!Y11717</f>
        <v>0</v>
      </c>
      <c r="Z11726" s="749">
        <f t="shared" si="884"/>
        <v>0</v>
      </c>
      <c r="AA11726" s="1071"/>
      <c r="AB11726" s="1071"/>
    </row>
    <row r="11727" spans="23:28" ht="70.5" customHeight="1">
      <c r="W11727" s="829">
        <f t="shared" si="882"/>
        <v>0</v>
      </c>
      <c r="X11727" s="828">
        <f t="shared" si="883"/>
        <v>0</v>
      </c>
      <c r="Y11727" s="1069">
        <f>[5]building!Y11718</f>
        <v>0</v>
      </c>
      <c r="Z11727" s="749">
        <f t="shared" si="884"/>
        <v>0</v>
      </c>
      <c r="AA11727" s="1071"/>
      <c r="AB11727" s="1071"/>
    </row>
    <row r="11728" spans="23:28" ht="70.5" customHeight="1">
      <c r="W11728" s="829">
        <f t="shared" si="882"/>
        <v>0</v>
      </c>
      <c r="X11728" s="828">
        <f t="shared" si="883"/>
        <v>0</v>
      </c>
      <c r="Y11728" s="1069">
        <f>[5]building!Y11719</f>
        <v>0</v>
      </c>
      <c r="Z11728" s="749">
        <f t="shared" si="884"/>
        <v>0</v>
      </c>
      <c r="AA11728" s="1071"/>
      <c r="AB11728" s="1071"/>
    </row>
    <row r="11729" spans="23:28" ht="70.5" customHeight="1">
      <c r="W11729" s="829">
        <f t="shared" si="882"/>
        <v>0</v>
      </c>
      <c r="X11729" s="828">
        <f t="shared" si="883"/>
        <v>0</v>
      </c>
      <c r="Y11729" s="1069">
        <f>[5]building!Y11720</f>
        <v>0</v>
      </c>
      <c r="Z11729" s="749">
        <f t="shared" si="884"/>
        <v>0</v>
      </c>
      <c r="AA11729" s="1071"/>
      <c r="AB11729" s="1071"/>
    </row>
    <row r="11730" spans="23:28" ht="70.5" customHeight="1">
      <c r="W11730" s="829">
        <f t="shared" si="882"/>
        <v>0</v>
      </c>
      <c r="X11730" s="828">
        <f t="shared" si="883"/>
        <v>0</v>
      </c>
      <c r="Y11730" s="1069">
        <f>[5]building!Y11721</f>
        <v>0</v>
      </c>
      <c r="Z11730" s="749">
        <f t="shared" si="884"/>
        <v>0</v>
      </c>
      <c r="AA11730" s="1071"/>
      <c r="AB11730" s="1071"/>
    </row>
    <row r="11731" spans="23:28" ht="70.5" customHeight="1">
      <c r="W11731" s="829">
        <f t="shared" si="882"/>
        <v>0</v>
      </c>
      <c r="X11731" s="828">
        <f t="shared" si="883"/>
        <v>0</v>
      </c>
      <c r="Y11731" s="1069">
        <f>[5]building!Y11722</f>
        <v>0</v>
      </c>
      <c r="Z11731" s="749">
        <f t="shared" si="884"/>
        <v>0</v>
      </c>
      <c r="AA11731" s="1071"/>
      <c r="AB11731" s="1071"/>
    </row>
    <row r="11732" spans="23:28" ht="70.5" customHeight="1">
      <c r="W11732" s="829">
        <f t="shared" si="882"/>
        <v>0</v>
      </c>
      <c r="X11732" s="828">
        <f t="shared" si="883"/>
        <v>0</v>
      </c>
      <c r="Y11732" s="1069">
        <f>[5]building!Y11723</f>
        <v>0</v>
      </c>
      <c r="Z11732" s="749">
        <f t="shared" si="884"/>
        <v>0</v>
      </c>
      <c r="AA11732" s="1071"/>
      <c r="AB11732" s="1071"/>
    </row>
    <row r="11733" spans="23:28" ht="70.5" customHeight="1">
      <c r="W11733" s="829">
        <f t="shared" si="882"/>
        <v>0</v>
      </c>
      <c r="X11733" s="828">
        <f t="shared" si="883"/>
        <v>0</v>
      </c>
      <c r="Y11733" s="1069">
        <f>[5]building!Y11724</f>
        <v>0</v>
      </c>
      <c r="Z11733" s="749">
        <f t="shared" si="884"/>
        <v>0</v>
      </c>
      <c r="AA11733" s="1071"/>
      <c r="AB11733" s="1071"/>
    </row>
    <row r="11734" spans="23:28" ht="70.5" customHeight="1">
      <c r="W11734" s="829">
        <f t="shared" si="882"/>
        <v>0</v>
      </c>
      <c r="X11734" s="828">
        <f t="shared" si="883"/>
        <v>0</v>
      </c>
      <c r="Y11734" s="1069">
        <f>[5]building!Y11725</f>
        <v>0</v>
      </c>
      <c r="Z11734" s="749">
        <f t="shared" si="884"/>
        <v>0</v>
      </c>
      <c r="AA11734" s="1071"/>
      <c r="AB11734" s="1071"/>
    </row>
    <row r="11735" spans="23:28" ht="70.5" customHeight="1">
      <c r="W11735" s="829">
        <f t="shared" si="882"/>
        <v>0</v>
      </c>
      <c r="X11735" s="828">
        <f t="shared" si="883"/>
        <v>0</v>
      </c>
      <c r="Y11735" s="1069">
        <f>[5]building!Y11726</f>
        <v>0</v>
      </c>
      <c r="Z11735" s="749">
        <f t="shared" si="884"/>
        <v>0</v>
      </c>
      <c r="AA11735" s="1071"/>
      <c r="AB11735" s="1071"/>
    </row>
    <row r="11736" spans="23:28" ht="70.5" customHeight="1">
      <c r="W11736" s="829">
        <f t="shared" si="882"/>
        <v>0</v>
      </c>
      <c r="X11736" s="828">
        <f t="shared" si="883"/>
        <v>0</v>
      </c>
      <c r="Y11736" s="1069">
        <f>[5]building!Y11727</f>
        <v>0</v>
      </c>
      <c r="Z11736" s="749">
        <f t="shared" si="884"/>
        <v>0</v>
      </c>
      <c r="AA11736" s="1071"/>
      <c r="AB11736" s="1071"/>
    </row>
    <row r="11737" spans="23:28" ht="70.5" customHeight="1">
      <c r="W11737" s="829">
        <f t="shared" si="882"/>
        <v>0</v>
      </c>
      <c r="X11737" s="828">
        <f t="shared" si="883"/>
        <v>0</v>
      </c>
      <c r="Y11737" s="1069">
        <f>[5]building!Y11728</f>
        <v>0</v>
      </c>
      <c r="Z11737" s="749">
        <f t="shared" si="884"/>
        <v>0</v>
      </c>
      <c r="AA11737" s="1071"/>
      <c r="AB11737" s="1071"/>
    </row>
    <row r="11738" spans="23:28" ht="70.5" customHeight="1">
      <c r="W11738" s="829">
        <f t="shared" si="882"/>
        <v>0</v>
      </c>
      <c r="X11738" s="828">
        <f t="shared" si="883"/>
        <v>0</v>
      </c>
      <c r="Y11738" s="1069">
        <f>[5]building!Y11729</f>
        <v>0</v>
      </c>
      <c r="Z11738" s="749">
        <f t="shared" si="884"/>
        <v>0</v>
      </c>
      <c r="AA11738" s="1071"/>
      <c r="AB11738" s="1071"/>
    </row>
    <row r="11739" spans="23:28" ht="70.5" customHeight="1">
      <c r="W11739" s="829">
        <f t="shared" si="882"/>
        <v>0</v>
      </c>
      <c r="X11739" s="828">
        <f t="shared" si="883"/>
        <v>0</v>
      </c>
      <c r="Y11739" s="1069">
        <f>[5]building!Y11730</f>
        <v>0</v>
      </c>
      <c r="Z11739" s="749">
        <f t="shared" si="884"/>
        <v>0</v>
      </c>
      <c r="AA11739" s="1071"/>
      <c r="AB11739" s="1071"/>
    </row>
    <row r="11740" spans="23:28" ht="70.5" customHeight="1">
      <c r="W11740" s="829">
        <f t="shared" si="882"/>
        <v>0</v>
      </c>
      <c r="X11740" s="828">
        <f t="shared" si="883"/>
        <v>0</v>
      </c>
      <c r="Y11740" s="1069">
        <f>[5]building!Y11731</f>
        <v>0</v>
      </c>
      <c r="Z11740" s="749">
        <f t="shared" si="884"/>
        <v>0</v>
      </c>
      <c r="AA11740" s="1071"/>
      <c r="AB11740" s="1071"/>
    </row>
    <row r="11741" spans="23:28" ht="70.5" customHeight="1">
      <c r="W11741" s="829">
        <f t="shared" si="882"/>
        <v>0</v>
      </c>
      <c r="X11741" s="828">
        <f t="shared" si="883"/>
        <v>0</v>
      </c>
      <c r="Y11741" s="1069">
        <f>[5]building!Y11732</f>
        <v>0</v>
      </c>
      <c r="Z11741" s="749">
        <f t="shared" si="884"/>
        <v>0</v>
      </c>
      <c r="AA11741" s="1071"/>
      <c r="AB11741" s="1071"/>
    </row>
    <row r="11742" spans="23:28" ht="70.5" customHeight="1">
      <c r="W11742" s="829">
        <f t="shared" ref="W11742:W11805" si="885">G11742+I11742+K11742+M11742+O11742+Q11742+S11742+U11742</f>
        <v>0</v>
      </c>
      <c r="X11742" s="828">
        <f t="shared" ref="X11742:X11805" si="886">W11742*C11742</f>
        <v>0</v>
      </c>
      <c r="Y11742" s="1069">
        <f>[5]building!Y11733</f>
        <v>0</v>
      </c>
      <c r="Z11742" s="749">
        <f t="shared" ref="Z11742:Z11805" si="887">Y11742*C11742</f>
        <v>0</v>
      </c>
      <c r="AA11742" s="1071"/>
      <c r="AB11742" s="1071"/>
    </row>
    <row r="11743" spans="23:28" ht="70.5" customHeight="1">
      <c r="W11743" s="829">
        <f t="shared" si="885"/>
        <v>0</v>
      </c>
      <c r="X11743" s="828">
        <f t="shared" si="886"/>
        <v>0</v>
      </c>
      <c r="Y11743" s="1069">
        <f>[5]building!Y11734</f>
        <v>0</v>
      </c>
      <c r="Z11743" s="749">
        <f t="shared" si="887"/>
        <v>0</v>
      </c>
      <c r="AA11743" s="1071"/>
      <c r="AB11743" s="1071"/>
    </row>
    <row r="11744" spans="23:28" ht="70.5" customHeight="1">
      <c r="W11744" s="829">
        <f t="shared" si="885"/>
        <v>0</v>
      </c>
      <c r="X11744" s="828">
        <f t="shared" si="886"/>
        <v>0</v>
      </c>
      <c r="Y11744" s="1069">
        <f>[5]building!Y11735</f>
        <v>0</v>
      </c>
      <c r="Z11744" s="749">
        <f t="shared" si="887"/>
        <v>0</v>
      </c>
      <c r="AA11744" s="1071"/>
      <c r="AB11744" s="1071"/>
    </row>
    <row r="11745" spans="23:28" ht="70.5" customHeight="1">
      <c r="W11745" s="829">
        <f t="shared" si="885"/>
        <v>0</v>
      </c>
      <c r="X11745" s="828">
        <f t="shared" si="886"/>
        <v>0</v>
      </c>
      <c r="Y11745" s="1069">
        <f>[5]building!Y11736</f>
        <v>0</v>
      </c>
      <c r="Z11745" s="749">
        <f t="shared" si="887"/>
        <v>0</v>
      </c>
      <c r="AA11745" s="1071"/>
      <c r="AB11745" s="1071"/>
    </row>
    <row r="11746" spans="23:28" ht="70.5" customHeight="1">
      <c r="W11746" s="829">
        <f t="shared" si="885"/>
        <v>0</v>
      </c>
      <c r="X11746" s="828">
        <f t="shared" si="886"/>
        <v>0</v>
      </c>
      <c r="Y11746" s="1069">
        <f>[5]building!Y11737</f>
        <v>0</v>
      </c>
      <c r="Z11746" s="749">
        <f t="shared" si="887"/>
        <v>0</v>
      </c>
      <c r="AA11746" s="1071"/>
      <c r="AB11746" s="1071"/>
    </row>
    <row r="11747" spans="23:28" ht="70.5" customHeight="1">
      <c r="W11747" s="829">
        <f t="shared" si="885"/>
        <v>0</v>
      </c>
      <c r="X11747" s="828">
        <f t="shared" si="886"/>
        <v>0</v>
      </c>
      <c r="Y11747" s="1069">
        <f>[5]building!Y11738</f>
        <v>0</v>
      </c>
      <c r="Z11747" s="749">
        <f t="shared" si="887"/>
        <v>0</v>
      </c>
      <c r="AA11747" s="1071"/>
      <c r="AB11747" s="1071"/>
    </row>
    <row r="11748" spans="23:28" ht="70.5" customHeight="1">
      <c r="W11748" s="829">
        <f t="shared" si="885"/>
        <v>0</v>
      </c>
      <c r="X11748" s="828">
        <f t="shared" si="886"/>
        <v>0</v>
      </c>
      <c r="Y11748" s="1069">
        <f>[5]building!Y11739</f>
        <v>0</v>
      </c>
      <c r="Z11748" s="749">
        <f t="shared" si="887"/>
        <v>0</v>
      </c>
      <c r="AA11748" s="1071"/>
      <c r="AB11748" s="1071"/>
    </row>
    <row r="11749" spans="23:28" ht="70.5" customHeight="1">
      <c r="W11749" s="829">
        <f t="shared" si="885"/>
        <v>0</v>
      </c>
      <c r="X11749" s="828">
        <f t="shared" si="886"/>
        <v>0</v>
      </c>
      <c r="Y11749" s="1069">
        <f>[5]building!Y11740</f>
        <v>0</v>
      </c>
      <c r="Z11749" s="749">
        <f t="shared" si="887"/>
        <v>0</v>
      </c>
      <c r="AA11749" s="1071"/>
      <c r="AB11749" s="1071"/>
    </row>
    <row r="11750" spans="23:28" ht="70.5" customHeight="1">
      <c r="W11750" s="829">
        <f t="shared" si="885"/>
        <v>0</v>
      </c>
      <c r="X11750" s="828">
        <f t="shared" si="886"/>
        <v>0</v>
      </c>
      <c r="Y11750" s="1069">
        <f>[5]building!Y11741</f>
        <v>0</v>
      </c>
      <c r="Z11750" s="749">
        <f t="shared" si="887"/>
        <v>0</v>
      </c>
      <c r="AA11750" s="1071"/>
      <c r="AB11750" s="1071"/>
    </row>
    <row r="11751" spans="23:28" ht="70.5" customHeight="1">
      <c r="W11751" s="829">
        <f t="shared" si="885"/>
        <v>0</v>
      </c>
      <c r="X11751" s="828">
        <f t="shared" si="886"/>
        <v>0</v>
      </c>
      <c r="Y11751" s="1069">
        <f>[5]building!Y11742</f>
        <v>0</v>
      </c>
      <c r="Z11751" s="749">
        <f t="shared" si="887"/>
        <v>0</v>
      </c>
      <c r="AA11751" s="1071"/>
      <c r="AB11751" s="1071"/>
    </row>
    <row r="11752" spans="23:28" ht="70.5" customHeight="1">
      <c r="W11752" s="829">
        <f t="shared" si="885"/>
        <v>0</v>
      </c>
      <c r="X11752" s="828">
        <f t="shared" si="886"/>
        <v>0</v>
      </c>
      <c r="Y11752" s="1069">
        <f>[5]building!Y11743</f>
        <v>0</v>
      </c>
      <c r="Z11752" s="749">
        <f t="shared" si="887"/>
        <v>0</v>
      </c>
      <c r="AA11752" s="1071"/>
      <c r="AB11752" s="1071"/>
    </row>
    <row r="11753" spans="23:28" ht="70.5" customHeight="1">
      <c r="W11753" s="829">
        <f t="shared" si="885"/>
        <v>0</v>
      </c>
      <c r="X11753" s="828">
        <f t="shared" si="886"/>
        <v>0</v>
      </c>
      <c r="Y11753" s="1069">
        <f>[5]building!Y11744</f>
        <v>0</v>
      </c>
      <c r="Z11753" s="749">
        <f t="shared" si="887"/>
        <v>0</v>
      </c>
      <c r="AA11753" s="1071"/>
      <c r="AB11753" s="1071"/>
    </row>
    <row r="11754" spans="23:28" ht="70.5" customHeight="1">
      <c r="W11754" s="829">
        <f t="shared" si="885"/>
        <v>0</v>
      </c>
      <c r="X11754" s="828">
        <f t="shared" si="886"/>
        <v>0</v>
      </c>
      <c r="Y11754" s="1069">
        <f>[5]building!Y11745</f>
        <v>0</v>
      </c>
      <c r="Z11754" s="749">
        <f t="shared" si="887"/>
        <v>0</v>
      </c>
      <c r="AA11754" s="1071"/>
      <c r="AB11754" s="1071"/>
    </row>
    <row r="11755" spans="23:28" ht="70.5" customHeight="1">
      <c r="W11755" s="829">
        <f t="shared" si="885"/>
        <v>0</v>
      </c>
      <c r="X11755" s="828">
        <f t="shared" si="886"/>
        <v>0</v>
      </c>
      <c r="Y11755" s="1069">
        <f>[5]building!Y11746</f>
        <v>0</v>
      </c>
      <c r="Z11755" s="749">
        <f t="shared" si="887"/>
        <v>0</v>
      </c>
      <c r="AA11755" s="1071"/>
      <c r="AB11755" s="1071"/>
    </row>
    <row r="11756" spans="23:28" ht="70.5" customHeight="1">
      <c r="W11756" s="829">
        <f t="shared" si="885"/>
        <v>0</v>
      </c>
      <c r="X11756" s="828">
        <f t="shared" si="886"/>
        <v>0</v>
      </c>
      <c r="Y11756" s="1069">
        <f>[5]building!Y11747</f>
        <v>0</v>
      </c>
      <c r="Z11756" s="749">
        <f t="shared" si="887"/>
        <v>0</v>
      </c>
      <c r="AA11756" s="1071"/>
      <c r="AB11756" s="1071"/>
    </row>
    <row r="11757" spans="23:28" ht="70.5" customHeight="1">
      <c r="W11757" s="829">
        <f t="shared" si="885"/>
        <v>0</v>
      </c>
      <c r="X11757" s="828">
        <f t="shared" si="886"/>
        <v>0</v>
      </c>
      <c r="Y11757" s="1069">
        <f>[5]building!Y11748</f>
        <v>0</v>
      </c>
      <c r="Z11757" s="749">
        <f t="shared" si="887"/>
        <v>0</v>
      </c>
      <c r="AA11757" s="1071"/>
      <c r="AB11757" s="1071"/>
    </row>
    <row r="11758" spans="23:28" ht="70.5" customHeight="1">
      <c r="W11758" s="829">
        <f t="shared" si="885"/>
        <v>0</v>
      </c>
      <c r="X11758" s="828">
        <f t="shared" si="886"/>
        <v>0</v>
      </c>
      <c r="Y11758" s="1069">
        <f>[5]building!Y11749</f>
        <v>0</v>
      </c>
      <c r="Z11758" s="749">
        <f t="shared" si="887"/>
        <v>0</v>
      </c>
      <c r="AA11758" s="1071"/>
      <c r="AB11758" s="1071"/>
    </row>
    <row r="11759" spans="23:28" ht="70.5" customHeight="1">
      <c r="W11759" s="829">
        <f t="shared" si="885"/>
        <v>0</v>
      </c>
      <c r="X11759" s="828">
        <f t="shared" si="886"/>
        <v>0</v>
      </c>
      <c r="Y11759" s="1069">
        <f>[5]building!Y11750</f>
        <v>0</v>
      </c>
      <c r="Z11759" s="749">
        <f t="shared" si="887"/>
        <v>0</v>
      </c>
      <c r="AA11759" s="1071"/>
      <c r="AB11759" s="1071"/>
    </row>
    <row r="11760" spans="23:28" ht="70.5" customHeight="1">
      <c r="W11760" s="829">
        <f t="shared" si="885"/>
        <v>0</v>
      </c>
      <c r="X11760" s="828">
        <f t="shared" si="886"/>
        <v>0</v>
      </c>
      <c r="Y11760" s="1069">
        <f>[5]building!Y11751</f>
        <v>0</v>
      </c>
      <c r="Z11760" s="749">
        <f t="shared" si="887"/>
        <v>0</v>
      </c>
      <c r="AA11760" s="1071"/>
      <c r="AB11760" s="1071"/>
    </row>
    <row r="11761" spans="23:28" ht="70.5" customHeight="1">
      <c r="W11761" s="829">
        <f t="shared" si="885"/>
        <v>0</v>
      </c>
      <c r="X11761" s="828">
        <f t="shared" si="886"/>
        <v>0</v>
      </c>
      <c r="Y11761" s="1069">
        <f>[5]building!Y11752</f>
        <v>0</v>
      </c>
      <c r="Z11761" s="749">
        <f t="shared" si="887"/>
        <v>0</v>
      </c>
      <c r="AA11761" s="1071"/>
      <c r="AB11761" s="1071"/>
    </row>
    <row r="11762" spans="23:28" ht="70.5" customHeight="1">
      <c r="W11762" s="829">
        <f t="shared" si="885"/>
        <v>0</v>
      </c>
      <c r="X11762" s="828">
        <f t="shared" si="886"/>
        <v>0</v>
      </c>
      <c r="Y11762" s="1069">
        <f>[5]building!Y11753</f>
        <v>0</v>
      </c>
      <c r="Z11762" s="749">
        <f t="shared" si="887"/>
        <v>0</v>
      </c>
      <c r="AA11762" s="1071"/>
      <c r="AB11762" s="1071"/>
    </row>
    <row r="11763" spans="23:28" ht="70.5" customHeight="1">
      <c r="W11763" s="829">
        <f t="shared" si="885"/>
        <v>0</v>
      </c>
      <c r="X11763" s="828">
        <f t="shared" si="886"/>
        <v>0</v>
      </c>
      <c r="Y11763" s="1069">
        <f>[5]building!Y11754</f>
        <v>0</v>
      </c>
      <c r="Z11763" s="749">
        <f t="shared" si="887"/>
        <v>0</v>
      </c>
      <c r="AA11763" s="1071"/>
      <c r="AB11763" s="1071"/>
    </row>
    <row r="11764" spans="23:28" ht="70.5" customHeight="1">
      <c r="W11764" s="829">
        <f t="shared" si="885"/>
        <v>0</v>
      </c>
      <c r="X11764" s="828">
        <f t="shared" si="886"/>
        <v>0</v>
      </c>
      <c r="Y11764" s="1069">
        <f>[5]building!Y11755</f>
        <v>0</v>
      </c>
      <c r="Z11764" s="749">
        <f t="shared" si="887"/>
        <v>0</v>
      </c>
      <c r="AA11764" s="1071"/>
      <c r="AB11764" s="1071"/>
    </row>
    <row r="11765" spans="23:28" ht="70.5" customHeight="1">
      <c r="W11765" s="829">
        <f t="shared" si="885"/>
        <v>0</v>
      </c>
      <c r="X11765" s="828">
        <f t="shared" si="886"/>
        <v>0</v>
      </c>
      <c r="Y11765" s="1069">
        <f>[5]building!Y11756</f>
        <v>0</v>
      </c>
      <c r="Z11765" s="749">
        <f t="shared" si="887"/>
        <v>0</v>
      </c>
      <c r="AA11765" s="1071"/>
      <c r="AB11765" s="1071"/>
    </row>
    <row r="11766" spans="23:28" ht="70.5" customHeight="1">
      <c r="W11766" s="829">
        <f t="shared" si="885"/>
        <v>0</v>
      </c>
      <c r="X11766" s="828">
        <f t="shared" si="886"/>
        <v>0</v>
      </c>
      <c r="Y11766" s="1069">
        <f>[5]building!Y11757</f>
        <v>0</v>
      </c>
      <c r="Z11766" s="749">
        <f t="shared" si="887"/>
        <v>0</v>
      </c>
      <c r="AA11766" s="1071"/>
      <c r="AB11766" s="1071"/>
    </row>
    <row r="11767" spans="23:28" ht="70.5" customHeight="1">
      <c r="W11767" s="829">
        <f t="shared" si="885"/>
        <v>0</v>
      </c>
      <c r="X11767" s="828">
        <f t="shared" si="886"/>
        <v>0</v>
      </c>
      <c r="Y11767" s="1069">
        <f>[5]building!Y11758</f>
        <v>0</v>
      </c>
      <c r="Z11767" s="749">
        <f t="shared" si="887"/>
        <v>0</v>
      </c>
      <c r="AA11767" s="1071"/>
      <c r="AB11767" s="1071"/>
    </row>
    <row r="11768" spans="23:28" ht="70.5" customHeight="1">
      <c r="W11768" s="829">
        <f t="shared" si="885"/>
        <v>0</v>
      </c>
      <c r="X11768" s="828">
        <f t="shared" si="886"/>
        <v>0</v>
      </c>
      <c r="Y11768" s="1069">
        <f>[5]building!Y11759</f>
        <v>0</v>
      </c>
      <c r="Z11768" s="749">
        <f t="shared" si="887"/>
        <v>0</v>
      </c>
      <c r="AA11768" s="1071"/>
      <c r="AB11768" s="1071"/>
    </row>
    <row r="11769" spans="23:28" ht="70.5" customHeight="1">
      <c r="W11769" s="829">
        <f t="shared" si="885"/>
        <v>0</v>
      </c>
      <c r="X11769" s="828">
        <f t="shared" si="886"/>
        <v>0</v>
      </c>
      <c r="Y11769" s="1069">
        <f>[5]building!Y11760</f>
        <v>0</v>
      </c>
      <c r="Z11769" s="749">
        <f t="shared" si="887"/>
        <v>0</v>
      </c>
      <c r="AA11769" s="1071"/>
      <c r="AB11769" s="1071"/>
    </row>
    <row r="11770" spans="23:28" ht="70.5" customHeight="1">
      <c r="W11770" s="829">
        <f t="shared" si="885"/>
        <v>0</v>
      </c>
      <c r="X11770" s="828">
        <f t="shared" si="886"/>
        <v>0</v>
      </c>
      <c r="Y11770" s="1069">
        <f>[5]building!Y11761</f>
        <v>0</v>
      </c>
      <c r="Z11770" s="749">
        <f t="shared" si="887"/>
        <v>0</v>
      </c>
      <c r="AA11770" s="1071"/>
      <c r="AB11770" s="1071"/>
    </row>
    <row r="11771" spans="23:28" ht="70.5" customHeight="1">
      <c r="W11771" s="829">
        <f t="shared" si="885"/>
        <v>0</v>
      </c>
      <c r="X11771" s="828">
        <f t="shared" si="886"/>
        <v>0</v>
      </c>
      <c r="Y11771" s="1069">
        <f>[5]building!Y11762</f>
        <v>0</v>
      </c>
      <c r="Z11771" s="749">
        <f t="shared" si="887"/>
        <v>0</v>
      </c>
      <c r="AA11771" s="1071"/>
      <c r="AB11771" s="1071"/>
    </row>
    <row r="11772" spans="23:28" ht="70.5" customHeight="1">
      <c r="W11772" s="829">
        <f t="shared" si="885"/>
        <v>0</v>
      </c>
      <c r="X11772" s="828">
        <f t="shared" si="886"/>
        <v>0</v>
      </c>
      <c r="Y11772" s="1069">
        <f>[5]building!Y11763</f>
        <v>0</v>
      </c>
      <c r="Z11772" s="749">
        <f t="shared" si="887"/>
        <v>0</v>
      </c>
      <c r="AA11772" s="1071"/>
      <c r="AB11772" s="1071"/>
    </row>
    <row r="11773" spans="23:28" ht="70.5" customHeight="1">
      <c r="W11773" s="829">
        <f t="shared" si="885"/>
        <v>0</v>
      </c>
      <c r="X11773" s="828">
        <f t="shared" si="886"/>
        <v>0</v>
      </c>
      <c r="Y11773" s="1069">
        <f>[5]building!Y11764</f>
        <v>0</v>
      </c>
      <c r="Z11773" s="749">
        <f t="shared" si="887"/>
        <v>0</v>
      </c>
      <c r="AA11773" s="1071"/>
      <c r="AB11773" s="1071"/>
    </row>
    <row r="11774" spans="23:28" ht="70.5" customHeight="1">
      <c r="W11774" s="829">
        <f t="shared" si="885"/>
        <v>0</v>
      </c>
      <c r="X11774" s="828">
        <f t="shared" si="886"/>
        <v>0</v>
      </c>
      <c r="Y11774" s="1069">
        <f>[5]building!Y11765</f>
        <v>0</v>
      </c>
      <c r="Z11774" s="749">
        <f t="shared" si="887"/>
        <v>0</v>
      </c>
      <c r="AA11774" s="1071"/>
      <c r="AB11774" s="1071"/>
    </row>
    <row r="11775" spans="23:28" ht="70.5" customHeight="1">
      <c r="W11775" s="829">
        <f t="shared" si="885"/>
        <v>0</v>
      </c>
      <c r="X11775" s="828">
        <f t="shared" si="886"/>
        <v>0</v>
      </c>
      <c r="Y11775" s="1069">
        <f>[5]building!Y11766</f>
        <v>0</v>
      </c>
      <c r="Z11775" s="749">
        <f t="shared" si="887"/>
        <v>0</v>
      </c>
      <c r="AA11775" s="1071"/>
      <c r="AB11775" s="1071"/>
    </row>
    <row r="11776" spans="23:28" ht="70.5" customHeight="1">
      <c r="W11776" s="829">
        <f t="shared" si="885"/>
        <v>0</v>
      </c>
      <c r="X11776" s="828">
        <f t="shared" si="886"/>
        <v>0</v>
      </c>
      <c r="Y11776" s="1069">
        <f>[5]building!Y11767</f>
        <v>0</v>
      </c>
      <c r="Z11776" s="749">
        <f t="shared" si="887"/>
        <v>0</v>
      </c>
      <c r="AA11776" s="1071"/>
      <c r="AB11776" s="1071"/>
    </row>
    <row r="11777" spans="23:28" ht="70.5" customHeight="1">
      <c r="W11777" s="829">
        <f t="shared" si="885"/>
        <v>0</v>
      </c>
      <c r="X11777" s="828">
        <f t="shared" si="886"/>
        <v>0</v>
      </c>
      <c r="Y11777" s="1069">
        <f>[5]building!Y11768</f>
        <v>0</v>
      </c>
      <c r="Z11777" s="749">
        <f t="shared" si="887"/>
        <v>0</v>
      </c>
      <c r="AA11777" s="1071"/>
      <c r="AB11777" s="1071"/>
    </row>
    <row r="11778" spans="23:28" ht="70.5" customHeight="1">
      <c r="W11778" s="829">
        <f t="shared" si="885"/>
        <v>0</v>
      </c>
      <c r="X11778" s="828">
        <f t="shared" si="886"/>
        <v>0</v>
      </c>
      <c r="Y11778" s="1069">
        <f>[5]building!Y11769</f>
        <v>0</v>
      </c>
      <c r="Z11778" s="749">
        <f t="shared" si="887"/>
        <v>0</v>
      </c>
      <c r="AA11778" s="1071"/>
      <c r="AB11778" s="1071"/>
    </row>
    <row r="11779" spans="23:28" ht="70.5" customHeight="1">
      <c r="W11779" s="829">
        <f t="shared" si="885"/>
        <v>0</v>
      </c>
      <c r="X11779" s="828">
        <f t="shared" si="886"/>
        <v>0</v>
      </c>
      <c r="Y11779" s="1069">
        <f>[5]building!Y11770</f>
        <v>0</v>
      </c>
      <c r="Z11779" s="749">
        <f t="shared" si="887"/>
        <v>0</v>
      </c>
      <c r="AA11779" s="1071"/>
      <c r="AB11779" s="1071"/>
    </row>
    <row r="11780" spans="23:28" ht="70.5" customHeight="1">
      <c r="W11780" s="829">
        <f t="shared" si="885"/>
        <v>0</v>
      </c>
      <c r="X11780" s="828">
        <f t="shared" si="886"/>
        <v>0</v>
      </c>
      <c r="Y11780" s="1069">
        <f>[5]building!Y11771</f>
        <v>0</v>
      </c>
      <c r="Z11780" s="749">
        <f t="shared" si="887"/>
        <v>0</v>
      </c>
      <c r="AA11780" s="1071"/>
      <c r="AB11780" s="1071"/>
    </row>
    <row r="11781" spans="23:28" ht="70.5" customHeight="1">
      <c r="W11781" s="829">
        <f t="shared" si="885"/>
        <v>0</v>
      </c>
      <c r="X11781" s="828">
        <f t="shared" si="886"/>
        <v>0</v>
      </c>
      <c r="Y11781" s="1069">
        <f>[5]building!Y11772</f>
        <v>0</v>
      </c>
      <c r="Z11781" s="749">
        <f t="shared" si="887"/>
        <v>0</v>
      </c>
      <c r="AA11781" s="1071"/>
      <c r="AB11781" s="1071"/>
    </row>
    <row r="11782" spans="23:28" ht="70.5" customHeight="1">
      <c r="W11782" s="829">
        <f t="shared" si="885"/>
        <v>0</v>
      </c>
      <c r="X11782" s="828">
        <f t="shared" si="886"/>
        <v>0</v>
      </c>
      <c r="Y11782" s="1069">
        <f>[5]building!Y11773</f>
        <v>0</v>
      </c>
      <c r="Z11782" s="749">
        <f t="shared" si="887"/>
        <v>0</v>
      </c>
      <c r="AA11782" s="1071"/>
      <c r="AB11782" s="1071"/>
    </row>
    <row r="11783" spans="23:28" ht="70.5" customHeight="1">
      <c r="W11783" s="829">
        <f t="shared" si="885"/>
        <v>0</v>
      </c>
      <c r="X11783" s="828">
        <f t="shared" si="886"/>
        <v>0</v>
      </c>
      <c r="Y11783" s="1069">
        <f>[5]building!Y11774</f>
        <v>0</v>
      </c>
      <c r="Z11783" s="749">
        <f t="shared" si="887"/>
        <v>0</v>
      </c>
      <c r="AA11783" s="1071"/>
      <c r="AB11783" s="1071"/>
    </row>
    <row r="11784" spans="23:28" ht="70.5" customHeight="1">
      <c r="W11784" s="829">
        <f t="shared" si="885"/>
        <v>0</v>
      </c>
      <c r="X11784" s="828">
        <f t="shared" si="886"/>
        <v>0</v>
      </c>
      <c r="Y11784" s="1069">
        <f>[5]building!Y11775</f>
        <v>0</v>
      </c>
      <c r="Z11784" s="749">
        <f t="shared" si="887"/>
        <v>0</v>
      </c>
      <c r="AA11784" s="1071"/>
      <c r="AB11784" s="1071"/>
    </row>
    <row r="11785" spans="23:28" ht="70.5" customHeight="1">
      <c r="W11785" s="829">
        <f t="shared" si="885"/>
        <v>0</v>
      </c>
      <c r="X11785" s="828">
        <f t="shared" si="886"/>
        <v>0</v>
      </c>
      <c r="Y11785" s="1069">
        <f>[5]building!Y11776</f>
        <v>0</v>
      </c>
      <c r="Z11785" s="749">
        <f t="shared" si="887"/>
        <v>0</v>
      </c>
      <c r="AA11785" s="1071"/>
      <c r="AB11785" s="1071"/>
    </row>
    <row r="11786" spans="23:28" ht="70.5" customHeight="1">
      <c r="W11786" s="829">
        <f t="shared" si="885"/>
        <v>0</v>
      </c>
      <c r="X11786" s="828">
        <f t="shared" si="886"/>
        <v>0</v>
      </c>
      <c r="Y11786" s="1069">
        <f>[5]building!Y11777</f>
        <v>0</v>
      </c>
      <c r="Z11786" s="749">
        <f t="shared" si="887"/>
        <v>0</v>
      </c>
      <c r="AA11786" s="1071"/>
      <c r="AB11786" s="1071"/>
    </row>
    <row r="11787" spans="23:28" ht="70.5" customHeight="1">
      <c r="W11787" s="829">
        <f t="shared" si="885"/>
        <v>0</v>
      </c>
      <c r="X11787" s="828">
        <f t="shared" si="886"/>
        <v>0</v>
      </c>
      <c r="Y11787" s="1069">
        <f>[5]building!Y11778</f>
        <v>0</v>
      </c>
      <c r="Z11787" s="749">
        <f t="shared" si="887"/>
        <v>0</v>
      </c>
      <c r="AA11787" s="1071"/>
      <c r="AB11787" s="1071"/>
    </row>
    <row r="11788" spans="23:28" ht="70.5" customHeight="1">
      <c r="W11788" s="829">
        <f t="shared" si="885"/>
        <v>0</v>
      </c>
      <c r="X11788" s="828">
        <f t="shared" si="886"/>
        <v>0</v>
      </c>
      <c r="Y11788" s="1069">
        <f>[5]building!Y11779</f>
        <v>0</v>
      </c>
      <c r="Z11788" s="749">
        <f t="shared" si="887"/>
        <v>0</v>
      </c>
      <c r="AA11788" s="1071"/>
      <c r="AB11788" s="1071"/>
    </row>
    <row r="11789" spans="23:28" ht="70.5" customHeight="1">
      <c r="W11789" s="829">
        <f t="shared" si="885"/>
        <v>0</v>
      </c>
      <c r="X11789" s="828">
        <f t="shared" si="886"/>
        <v>0</v>
      </c>
      <c r="Y11789" s="1069">
        <f>[5]building!Y11780</f>
        <v>0</v>
      </c>
      <c r="Z11789" s="749">
        <f t="shared" si="887"/>
        <v>0</v>
      </c>
      <c r="AA11789" s="1071"/>
      <c r="AB11789" s="1071"/>
    </row>
    <row r="11790" spans="23:28" ht="70.5" customHeight="1">
      <c r="W11790" s="829">
        <f t="shared" si="885"/>
        <v>0</v>
      </c>
      <c r="X11790" s="828">
        <f t="shared" si="886"/>
        <v>0</v>
      </c>
      <c r="Y11790" s="1069">
        <f>[5]building!Y11781</f>
        <v>0</v>
      </c>
      <c r="Z11790" s="749">
        <f t="shared" si="887"/>
        <v>0</v>
      </c>
      <c r="AA11790" s="1071"/>
      <c r="AB11790" s="1071"/>
    </row>
    <row r="11791" spans="23:28" ht="70.5" customHeight="1">
      <c r="W11791" s="829">
        <f t="shared" si="885"/>
        <v>0</v>
      </c>
      <c r="X11791" s="828">
        <f t="shared" si="886"/>
        <v>0</v>
      </c>
      <c r="Y11791" s="1069">
        <f>[5]building!Y11782</f>
        <v>0</v>
      </c>
      <c r="Z11791" s="749">
        <f t="shared" si="887"/>
        <v>0</v>
      </c>
      <c r="AA11791" s="1071"/>
      <c r="AB11791" s="1071"/>
    </row>
    <row r="11792" spans="23:28" ht="70.5" customHeight="1">
      <c r="W11792" s="829">
        <f t="shared" si="885"/>
        <v>0</v>
      </c>
      <c r="X11792" s="828">
        <f t="shared" si="886"/>
        <v>0</v>
      </c>
      <c r="Y11792" s="1069">
        <f>[5]building!Y11783</f>
        <v>0</v>
      </c>
      <c r="Z11792" s="749">
        <f t="shared" si="887"/>
        <v>0</v>
      </c>
      <c r="AA11792" s="1071"/>
      <c r="AB11792" s="1071"/>
    </row>
    <row r="11793" spans="23:28" ht="70.5" customHeight="1">
      <c r="W11793" s="829">
        <f t="shared" si="885"/>
        <v>0</v>
      </c>
      <c r="X11793" s="828">
        <f t="shared" si="886"/>
        <v>0</v>
      </c>
      <c r="Y11793" s="1069">
        <f>[5]building!Y11784</f>
        <v>0</v>
      </c>
      <c r="Z11793" s="749">
        <f t="shared" si="887"/>
        <v>0</v>
      </c>
      <c r="AA11793" s="1071"/>
      <c r="AB11793" s="1071"/>
    </row>
    <row r="11794" spans="23:28" ht="70.5" customHeight="1">
      <c r="W11794" s="829">
        <f t="shared" si="885"/>
        <v>0</v>
      </c>
      <c r="X11794" s="828">
        <f t="shared" si="886"/>
        <v>0</v>
      </c>
      <c r="Y11794" s="1069">
        <f>[5]building!Y11785</f>
        <v>0</v>
      </c>
      <c r="Z11794" s="749">
        <f t="shared" si="887"/>
        <v>0</v>
      </c>
      <c r="AA11794" s="1071"/>
      <c r="AB11794" s="1071"/>
    </row>
    <row r="11795" spans="23:28" ht="70.5" customHeight="1">
      <c r="W11795" s="829">
        <f t="shared" si="885"/>
        <v>0</v>
      </c>
      <c r="X11795" s="828">
        <f t="shared" si="886"/>
        <v>0</v>
      </c>
      <c r="Y11795" s="1069">
        <f>[5]building!Y11786</f>
        <v>0</v>
      </c>
      <c r="Z11795" s="749">
        <f t="shared" si="887"/>
        <v>0</v>
      </c>
      <c r="AA11795" s="1071"/>
      <c r="AB11795" s="1071"/>
    </row>
    <row r="11796" spans="23:28" ht="70.5" customHeight="1">
      <c r="W11796" s="829">
        <f t="shared" si="885"/>
        <v>0</v>
      </c>
      <c r="X11796" s="828">
        <f t="shared" si="886"/>
        <v>0</v>
      </c>
      <c r="Y11796" s="1069">
        <f>[5]building!Y11787</f>
        <v>0</v>
      </c>
      <c r="Z11796" s="749">
        <f t="shared" si="887"/>
        <v>0</v>
      </c>
      <c r="AA11796" s="1071"/>
      <c r="AB11796" s="1071"/>
    </row>
    <row r="11797" spans="23:28" ht="70.5" customHeight="1">
      <c r="W11797" s="829">
        <f t="shared" si="885"/>
        <v>0</v>
      </c>
      <c r="X11797" s="828">
        <f t="shared" si="886"/>
        <v>0</v>
      </c>
      <c r="Y11797" s="1069">
        <f>[5]building!Y11788</f>
        <v>0</v>
      </c>
      <c r="Z11797" s="749">
        <f t="shared" si="887"/>
        <v>0</v>
      </c>
      <c r="AA11797" s="1071"/>
      <c r="AB11797" s="1071"/>
    </row>
    <row r="11798" spans="23:28" ht="70.5" customHeight="1">
      <c r="W11798" s="829">
        <f t="shared" si="885"/>
        <v>0</v>
      </c>
      <c r="X11798" s="828">
        <f t="shared" si="886"/>
        <v>0</v>
      </c>
      <c r="Y11798" s="1069">
        <f>[5]building!Y11789</f>
        <v>0</v>
      </c>
      <c r="Z11798" s="749">
        <f t="shared" si="887"/>
        <v>0</v>
      </c>
      <c r="AA11798" s="1071"/>
      <c r="AB11798" s="1071"/>
    </row>
    <row r="11799" spans="23:28" ht="70.5" customHeight="1">
      <c r="W11799" s="829">
        <f t="shared" si="885"/>
        <v>0</v>
      </c>
      <c r="X11799" s="828">
        <f t="shared" si="886"/>
        <v>0</v>
      </c>
      <c r="Y11799" s="1069">
        <f>[5]building!Y11790</f>
        <v>0</v>
      </c>
      <c r="Z11799" s="749">
        <f t="shared" si="887"/>
        <v>0</v>
      </c>
      <c r="AA11799" s="1071"/>
      <c r="AB11799" s="1071"/>
    </row>
    <row r="11800" spans="23:28" ht="70.5" customHeight="1">
      <c r="W11800" s="829">
        <f t="shared" si="885"/>
        <v>0</v>
      </c>
      <c r="X11800" s="828">
        <f t="shared" si="886"/>
        <v>0</v>
      </c>
      <c r="Y11800" s="1069">
        <f>[5]building!Y11791</f>
        <v>0</v>
      </c>
      <c r="Z11800" s="749">
        <f t="shared" si="887"/>
        <v>0</v>
      </c>
      <c r="AA11800" s="1071"/>
      <c r="AB11800" s="1071"/>
    </row>
    <row r="11801" spans="23:28" ht="70.5" customHeight="1">
      <c r="W11801" s="829">
        <f t="shared" si="885"/>
        <v>0</v>
      </c>
      <c r="X11801" s="828">
        <f t="shared" si="886"/>
        <v>0</v>
      </c>
      <c r="Y11801" s="1069">
        <f>[5]building!Y11792</f>
        <v>0</v>
      </c>
      <c r="Z11801" s="749">
        <f t="shared" si="887"/>
        <v>0</v>
      </c>
      <c r="AA11801" s="1071"/>
      <c r="AB11801" s="1071"/>
    </row>
    <row r="11802" spans="23:28" ht="70.5" customHeight="1">
      <c r="W11802" s="829">
        <f t="shared" si="885"/>
        <v>0</v>
      </c>
      <c r="X11802" s="828">
        <f t="shared" si="886"/>
        <v>0</v>
      </c>
      <c r="Y11802" s="1069">
        <f>[5]building!Y11793</f>
        <v>0</v>
      </c>
      <c r="Z11802" s="749">
        <f t="shared" si="887"/>
        <v>0</v>
      </c>
      <c r="AA11802" s="1071"/>
      <c r="AB11802" s="1071"/>
    </row>
    <row r="11803" spans="23:28" ht="70.5" customHeight="1">
      <c r="W11803" s="829">
        <f t="shared" si="885"/>
        <v>0</v>
      </c>
      <c r="X11803" s="828">
        <f t="shared" si="886"/>
        <v>0</v>
      </c>
      <c r="Y11803" s="1069">
        <f>[5]building!Y11794</f>
        <v>0</v>
      </c>
      <c r="Z11803" s="749">
        <f t="shared" si="887"/>
        <v>0</v>
      </c>
      <c r="AA11803" s="1071"/>
      <c r="AB11803" s="1071"/>
    </row>
    <row r="11804" spans="23:28" ht="70.5" customHeight="1">
      <c r="W11804" s="829">
        <f t="shared" si="885"/>
        <v>0</v>
      </c>
      <c r="X11804" s="828">
        <f t="shared" si="886"/>
        <v>0</v>
      </c>
      <c r="Y11804" s="1069">
        <f>[5]building!Y11795</f>
        <v>0</v>
      </c>
      <c r="Z11804" s="749">
        <f t="shared" si="887"/>
        <v>0</v>
      </c>
      <c r="AA11804" s="1071"/>
      <c r="AB11804" s="1071"/>
    </row>
    <row r="11805" spans="23:28" ht="70.5" customHeight="1">
      <c r="W11805" s="829">
        <f t="shared" si="885"/>
        <v>0</v>
      </c>
      <c r="X11805" s="828">
        <f t="shared" si="886"/>
        <v>0</v>
      </c>
      <c r="Y11805" s="1069">
        <f>[5]building!Y11796</f>
        <v>0</v>
      </c>
      <c r="Z11805" s="749">
        <f t="shared" si="887"/>
        <v>0</v>
      </c>
      <c r="AA11805" s="1071"/>
      <c r="AB11805" s="1071"/>
    </row>
    <row r="11806" spans="23:28" ht="70.5" customHeight="1">
      <c r="W11806" s="829">
        <f t="shared" ref="W11806:W11869" si="888">G11806+I11806+K11806+M11806+O11806+Q11806+S11806+U11806</f>
        <v>0</v>
      </c>
      <c r="X11806" s="828">
        <f t="shared" ref="X11806:X11869" si="889">W11806*C11806</f>
        <v>0</v>
      </c>
      <c r="Y11806" s="1069">
        <f>[5]building!Y11797</f>
        <v>0</v>
      </c>
      <c r="Z11806" s="749">
        <f t="shared" ref="Z11806:Z11869" si="890">Y11806*C11806</f>
        <v>0</v>
      </c>
      <c r="AA11806" s="1071"/>
      <c r="AB11806" s="1071"/>
    </row>
    <row r="11807" spans="23:28" ht="70.5" customHeight="1">
      <c r="W11807" s="829">
        <f t="shared" si="888"/>
        <v>0</v>
      </c>
      <c r="X11807" s="828">
        <f t="shared" si="889"/>
        <v>0</v>
      </c>
      <c r="Y11807" s="1069">
        <f>[5]building!Y11798</f>
        <v>0</v>
      </c>
      <c r="Z11807" s="749">
        <f t="shared" si="890"/>
        <v>0</v>
      </c>
      <c r="AA11807" s="1071"/>
      <c r="AB11807" s="1071"/>
    </row>
    <row r="11808" spans="23:28" ht="70.5" customHeight="1">
      <c r="W11808" s="829">
        <f t="shared" si="888"/>
        <v>0</v>
      </c>
      <c r="X11808" s="828">
        <f t="shared" si="889"/>
        <v>0</v>
      </c>
      <c r="Y11808" s="1069">
        <f>[5]building!Y11799</f>
        <v>0</v>
      </c>
      <c r="Z11808" s="749">
        <f t="shared" si="890"/>
        <v>0</v>
      </c>
      <c r="AA11808" s="1071"/>
      <c r="AB11808" s="1071"/>
    </row>
    <row r="11809" spans="23:28" ht="70.5" customHeight="1">
      <c r="W11809" s="829">
        <f t="shared" si="888"/>
        <v>0</v>
      </c>
      <c r="X11809" s="828">
        <f t="shared" si="889"/>
        <v>0</v>
      </c>
      <c r="Y11809" s="1069">
        <f>[5]building!Y11800</f>
        <v>0</v>
      </c>
      <c r="Z11809" s="749">
        <f t="shared" si="890"/>
        <v>0</v>
      </c>
      <c r="AA11809" s="1071"/>
      <c r="AB11809" s="1071"/>
    </row>
    <row r="11810" spans="23:28" ht="70.5" customHeight="1">
      <c r="W11810" s="829">
        <f t="shared" si="888"/>
        <v>0</v>
      </c>
      <c r="X11810" s="828">
        <f t="shared" si="889"/>
        <v>0</v>
      </c>
      <c r="Y11810" s="1069">
        <f>[5]building!Y11801</f>
        <v>0</v>
      </c>
      <c r="Z11810" s="749">
        <f t="shared" si="890"/>
        <v>0</v>
      </c>
      <c r="AA11810" s="1071"/>
      <c r="AB11810" s="1071"/>
    </row>
    <row r="11811" spans="23:28" ht="70.5" customHeight="1">
      <c r="W11811" s="829">
        <f t="shared" si="888"/>
        <v>0</v>
      </c>
      <c r="X11811" s="828">
        <f t="shared" si="889"/>
        <v>0</v>
      </c>
      <c r="Y11811" s="1069">
        <f>[5]building!Y11802</f>
        <v>0</v>
      </c>
      <c r="Z11811" s="749">
        <f t="shared" si="890"/>
        <v>0</v>
      </c>
      <c r="AA11811" s="1071"/>
      <c r="AB11811" s="1071"/>
    </row>
    <row r="11812" spans="23:28" ht="70.5" customHeight="1">
      <c r="W11812" s="829">
        <f t="shared" si="888"/>
        <v>0</v>
      </c>
      <c r="X11812" s="828">
        <f t="shared" si="889"/>
        <v>0</v>
      </c>
      <c r="Y11812" s="1069">
        <f>[5]building!Y11803</f>
        <v>0</v>
      </c>
      <c r="Z11812" s="749">
        <f t="shared" si="890"/>
        <v>0</v>
      </c>
      <c r="AA11812" s="1071"/>
      <c r="AB11812" s="1071"/>
    </row>
    <row r="11813" spans="23:28" ht="70.5" customHeight="1">
      <c r="W11813" s="829">
        <f t="shared" si="888"/>
        <v>0</v>
      </c>
      <c r="X11813" s="828">
        <f t="shared" si="889"/>
        <v>0</v>
      </c>
      <c r="Y11813" s="1069">
        <f>[5]building!Y11804</f>
        <v>0</v>
      </c>
      <c r="Z11813" s="749">
        <f t="shared" si="890"/>
        <v>0</v>
      </c>
      <c r="AA11813" s="1071"/>
      <c r="AB11813" s="1071"/>
    </row>
    <row r="11814" spans="23:28" ht="70.5" customHeight="1">
      <c r="W11814" s="829">
        <f t="shared" si="888"/>
        <v>0</v>
      </c>
      <c r="X11814" s="828">
        <f t="shared" si="889"/>
        <v>0</v>
      </c>
      <c r="Y11814" s="1069">
        <f>[5]building!Y11805</f>
        <v>0</v>
      </c>
      <c r="Z11814" s="749">
        <f t="shared" si="890"/>
        <v>0</v>
      </c>
      <c r="AA11814" s="1071"/>
      <c r="AB11814" s="1071"/>
    </row>
    <row r="11815" spans="23:28" ht="70.5" customHeight="1">
      <c r="W11815" s="829">
        <f t="shared" si="888"/>
        <v>0</v>
      </c>
      <c r="X11815" s="828">
        <f t="shared" si="889"/>
        <v>0</v>
      </c>
      <c r="Y11815" s="1069">
        <f>[5]building!Y11806</f>
        <v>0</v>
      </c>
      <c r="Z11815" s="749">
        <f t="shared" si="890"/>
        <v>0</v>
      </c>
      <c r="AA11815" s="1071"/>
      <c r="AB11815" s="1071"/>
    </row>
    <row r="11816" spans="23:28" ht="70.5" customHeight="1">
      <c r="W11816" s="829">
        <f t="shared" si="888"/>
        <v>0</v>
      </c>
      <c r="X11816" s="828">
        <f t="shared" si="889"/>
        <v>0</v>
      </c>
      <c r="Y11816" s="1069">
        <f>[5]building!Y11807</f>
        <v>0</v>
      </c>
      <c r="Z11816" s="749">
        <f t="shared" si="890"/>
        <v>0</v>
      </c>
      <c r="AA11816" s="1071"/>
      <c r="AB11816" s="1071"/>
    </row>
    <row r="11817" spans="23:28" ht="70.5" customHeight="1">
      <c r="W11817" s="829">
        <f t="shared" si="888"/>
        <v>0</v>
      </c>
      <c r="X11817" s="828">
        <f t="shared" si="889"/>
        <v>0</v>
      </c>
      <c r="Y11817" s="1069">
        <f>[5]building!Y11808</f>
        <v>0</v>
      </c>
      <c r="Z11817" s="749">
        <f t="shared" si="890"/>
        <v>0</v>
      </c>
      <c r="AA11817" s="1071"/>
      <c r="AB11817" s="1071"/>
    </row>
    <row r="11818" spans="23:28" ht="70.5" customHeight="1">
      <c r="W11818" s="829">
        <f t="shared" si="888"/>
        <v>0</v>
      </c>
      <c r="X11818" s="828">
        <f t="shared" si="889"/>
        <v>0</v>
      </c>
      <c r="Y11818" s="1069">
        <f>[5]building!Y11809</f>
        <v>0</v>
      </c>
      <c r="Z11818" s="749">
        <f t="shared" si="890"/>
        <v>0</v>
      </c>
      <c r="AA11818" s="1071"/>
      <c r="AB11818" s="1071"/>
    </row>
    <row r="11819" spans="23:28" ht="70.5" customHeight="1">
      <c r="W11819" s="829">
        <f t="shared" si="888"/>
        <v>0</v>
      </c>
      <c r="X11819" s="828">
        <f t="shared" si="889"/>
        <v>0</v>
      </c>
      <c r="Y11819" s="1069">
        <f>[5]building!Y11810</f>
        <v>0</v>
      </c>
      <c r="Z11819" s="749">
        <f t="shared" si="890"/>
        <v>0</v>
      </c>
      <c r="AA11819" s="1071"/>
      <c r="AB11819" s="1071"/>
    </row>
    <row r="11820" spans="23:28" ht="70.5" customHeight="1">
      <c r="W11820" s="829">
        <f t="shared" si="888"/>
        <v>0</v>
      </c>
      <c r="X11820" s="828">
        <f t="shared" si="889"/>
        <v>0</v>
      </c>
      <c r="Y11820" s="1069">
        <f>[5]building!Y11811</f>
        <v>0</v>
      </c>
      <c r="Z11820" s="749">
        <f t="shared" si="890"/>
        <v>0</v>
      </c>
      <c r="AA11820" s="1071"/>
      <c r="AB11820" s="1071"/>
    </row>
    <row r="11821" spans="23:28" ht="70.5" customHeight="1">
      <c r="W11821" s="829">
        <f t="shared" si="888"/>
        <v>0</v>
      </c>
      <c r="X11821" s="828">
        <f t="shared" si="889"/>
        <v>0</v>
      </c>
      <c r="Y11821" s="1069">
        <f>[5]building!Y11812</f>
        <v>0</v>
      </c>
      <c r="Z11821" s="749">
        <f t="shared" si="890"/>
        <v>0</v>
      </c>
      <c r="AA11821" s="1071"/>
      <c r="AB11821" s="1071"/>
    </row>
    <row r="11822" spans="23:28" ht="70.5" customHeight="1">
      <c r="W11822" s="829">
        <f t="shared" si="888"/>
        <v>0</v>
      </c>
      <c r="X11822" s="828">
        <f t="shared" si="889"/>
        <v>0</v>
      </c>
      <c r="Y11822" s="1069">
        <f>[5]building!Y11813</f>
        <v>0</v>
      </c>
      <c r="Z11822" s="749">
        <f t="shared" si="890"/>
        <v>0</v>
      </c>
      <c r="AA11822" s="1071"/>
      <c r="AB11822" s="1071"/>
    </row>
    <row r="11823" spans="23:28" ht="70.5" customHeight="1">
      <c r="W11823" s="829">
        <f t="shared" si="888"/>
        <v>0</v>
      </c>
      <c r="X11823" s="828">
        <f t="shared" si="889"/>
        <v>0</v>
      </c>
      <c r="Y11823" s="1069">
        <f>[5]building!Y11814</f>
        <v>0</v>
      </c>
      <c r="Z11823" s="749">
        <f t="shared" si="890"/>
        <v>0</v>
      </c>
      <c r="AA11823" s="1071"/>
      <c r="AB11823" s="1071"/>
    </row>
    <row r="11824" spans="23:28" ht="70.5" customHeight="1">
      <c r="W11824" s="829">
        <f t="shared" si="888"/>
        <v>0</v>
      </c>
      <c r="X11824" s="828">
        <f t="shared" si="889"/>
        <v>0</v>
      </c>
      <c r="Y11824" s="1069">
        <f>[5]building!Y11815</f>
        <v>0</v>
      </c>
      <c r="Z11824" s="749">
        <f t="shared" si="890"/>
        <v>0</v>
      </c>
      <c r="AA11824" s="1071"/>
      <c r="AB11824" s="1071"/>
    </row>
    <row r="11825" spans="23:28" ht="70.5" customHeight="1">
      <c r="W11825" s="829">
        <f t="shared" si="888"/>
        <v>0</v>
      </c>
      <c r="X11825" s="828">
        <f t="shared" si="889"/>
        <v>0</v>
      </c>
      <c r="Y11825" s="1069">
        <f>[5]building!Y11816</f>
        <v>0</v>
      </c>
      <c r="Z11825" s="749">
        <f t="shared" si="890"/>
        <v>0</v>
      </c>
      <c r="AA11825" s="1071"/>
      <c r="AB11825" s="1071"/>
    </row>
    <row r="11826" spans="23:28" ht="70.5" customHeight="1">
      <c r="W11826" s="829">
        <f t="shared" si="888"/>
        <v>0</v>
      </c>
      <c r="X11826" s="828">
        <f t="shared" si="889"/>
        <v>0</v>
      </c>
      <c r="Y11826" s="1069">
        <f>[5]building!Y11817</f>
        <v>0</v>
      </c>
      <c r="Z11826" s="749">
        <f t="shared" si="890"/>
        <v>0</v>
      </c>
      <c r="AA11826" s="1071"/>
      <c r="AB11826" s="1071"/>
    </row>
    <row r="11827" spans="23:28" ht="70.5" customHeight="1">
      <c r="W11827" s="829">
        <f t="shared" si="888"/>
        <v>0</v>
      </c>
      <c r="X11827" s="828">
        <f t="shared" si="889"/>
        <v>0</v>
      </c>
      <c r="Y11827" s="1069">
        <f>[5]building!Y11818</f>
        <v>0</v>
      </c>
      <c r="Z11827" s="749">
        <f t="shared" si="890"/>
        <v>0</v>
      </c>
      <c r="AA11827" s="1071"/>
      <c r="AB11827" s="1071"/>
    </row>
    <row r="11828" spans="23:28" ht="70.5" customHeight="1">
      <c r="W11828" s="829">
        <f t="shared" si="888"/>
        <v>0</v>
      </c>
      <c r="X11828" s="828">
        <f t="shared" si="889"/>
        <v>0</v>
      </c>
      <c r="Y11828" s="1069">
        <f>[5]building!Y11819</f>
        <v>0</v>
      </c>
      <c r="Z11828" s="749">
        <f t="shared" si="890"/>
        <v>0</v>
      </c>
      <c r="AA11828" s="1071"/>
      <c r="AB11828" s="1071"/>
    </row>
    <row r="11829" spans="23:28" ht="70.5" customHeight="1">
      <c r="W11829" s="829">
        <f t="shared" si="888"/>
        <v>0</v>
      </c>
      <c r="X11829" s="828">
        <f t="shared" si="889"/>
        <v>0</v>
      </c>
      <c r="Y11829" s="1069">
        <f>[5]building!Y11820</f>
        <v>0</v>
      </c>
      <c r="Z11829" s="749">
        <f t="shared" si="890"/>
        <v>0</v>
      </c>
      <c r="AA11829" s="1071"/>
      <c r="AB11829" s="1071"/>
    </row>
    <row r="11830" spans="23:28" ht="70.5" customHeight="1">
      <c r="W11830" s="829">
        <f t="shared" si="888"/>
        <v>0</v>
      </c>
      <c r="X11830" s="828">
        <f t="shared" si="889"/>
        <v>0</v>
      </c>
      <c r="Y11830" s="1069">
        <f>[5]building!Y11821</f>
        <v>0</v>
      </c>
      <c r="Z11830" s="749">
        <f t="shared" si="890"/>
        <v>0</v>
      </c>
      <c r="AA11830" s="1071"/>
      <c r="AB11830" s="1071"/>
    </row>
    <row r="11831" spans="23:28" ht="70.5" customHeight="1">
      <c r="W11831" s="829">
        <f t="shared" si="888"/>
        <v>0</v>
      </c>
      <c r="X11831" s="828">
        <f t="shared" si="889"/>
        <v>0</v>
      </c>
      <c r="Y11831" s="1069">
        <f>[5]building!Y11822</f>
        <v>0</v>
      </c>
      <c r="Z11831" s="749">
        <f t="shared" si="890"/>
        <v>0</v>
      </c>
      <c r="AA11831" s="1071"/>
      <c r="AB11831" s="1071"/>
    </row>
    <row r="11832" spans="23:28" ht="70.5" customHeight="1">
      <c r="W11832" s="829">
        <f t="shared" si="888"/>
        <v>0</v>
      </c>
      <c r="X11832" s="828">
        <f t="shared" si="889"/>
        <v>0</v>
      </c>
      <c r="Y11832" s="1069">
        <f>[5]building!Y11823</f>
        <v>0</v>
      </c>
      <c r="Z11832" s="749">
        <f t="shared" si="890"/>
        <v>0</v>
      </c>
      <c r="AA11832" s="1071"/>
      <c r="AB11832" s="1071"/>
    </row>
    <row r="11833" spans="23:28" ht="70.5" customHeight="1">
      <c r="W11833" s="829">
        <f t="shared" si="888"/>
        <v>0</v>
      </c>
      <c r="X11833" s="828">
        <f t="shared" si="889"/>
        <v>0</v>
      </c>
      <c r="Y11833" s="1069">
        <f>[5]building!Y11824</f>
        <v>0</v>
      </c>
      <c r="Z11833" s="749">
        <f t="shared" si="890"/>
        <v>0</v>
      </c>
      <c r="AA11833" s="1071"/>
      <c r="AB11833" s="1071"/>
    </row>
    <row r="11834" spans="23:28" ht="70.5" customHeight="1">
      <c r="W11834" s="829">
        <f t="shared" si="888"/>
        <v>0</v>
      </c>
      <c r="X11834" s="828">
        <f t="shared" si="889"/>
        <v>0</v>
      </c>
      <c r="Y11834" s="1069">
        <f>[5]building!Y11825</f>
        <v>0</v>
      </c>
      <c r="Z11834" s="749">
        <f t="shared" si="890"/>
        <v>0</v>
      </c>
      <c r="AA11834" s="1071"/>
      <c r="AB11834" s="1071"/>
    </row>
    <row r="11835" spans="23:28" ht="70.5" customHeight="1">
      <c r="W11835" s="829">
        <f t="shared" si="888"/>
        <v>0</v>
      </c>
      <c r="X11835" s="828">
        <f t="shared" si="889"/>
        <v>0</v>
      </c>
      <c r="Y11835" s="1069">
        <f>[5]building!Y11826</f>
        <v>0</v>
      </c>
      <c r="Z11835" s="749">
        <f t="shared" si="890"/>
        <v>0</v>
      </c>
      <c r="AA11835" s="1071"/>
      <c r="AB11835" s="1071"/>
    </row>
    <row r="11836" spans="23:28" ht="70.5" customHeight="1">
      <c r="W11836" s="829">
        <f t="shared" si="888"/>
        <v>0</v>
      </c>
      <c r="X11836" s="828">
        <f t="shared" si="889"/>
        <v>0</v>
      </c>
      <c r="Y11836" s="1069">
        <f>[5]building!Y11827</f>
        <v>0</v>
      </c>
      <c r="Z11836" s="749">
        <f t="shared" si="890"/>
        <v>0</v>
      </c>
      <c r="AA11836" s="1071"/>
      <c r="AB11836" s="1071"/>
    </row>
    <row r="11837" spans="23:28" ht="70.5" customHeight="1">
      <c r="W11837" s="829">
        <f t="shared" si="888"/>
        <v>0</v>
      </c>
      <c r="X11837" s="828">
        <f t="shared" si="889"/>
        <v>0</v>
      </c>
      <c r="Y11837" s="1069">
        <f>[5]building!Y11828</f>
        <v>0</v>
      </c>
      <c r="Z11837" s="749">
        <f t="shared" si="890"/>
        <v>0</v>
      </c>
      <c r="AA11837" s="1071"/>
      <c r="AB11837" s="1071"/>
    </row>
    <row r="11838" spans="23:28" ht="70.5" customHeight="1">
      <c r="W11838" s="829">
        <f t="shared" si="888"/>
        <v>0</v>
      </c>
      <c r="X11838" s="828">
        <f t="shared" si="889"/>
        <v>0</v>
      </c>
      <c r="Y11838" s="1069">
        <f>[5]building!Y11829</f>
        <v>0</v>
      </c>
      <c r="Z11838" s="749">
        <f t="shared" si="890"/>
        <v>0</v>
      </c>
      <c r="AA11838" s="1071"/>
      <c r="AB11838" s="1071"/>
    </row>
    <row r="11839" spans="23:28" ht="70.5" customHeight="1">
      <c r="W11839" s="829">
        <f t="shared" si="888"/>
        <v>0</v>
      </c>
      <c r="X11839" s="828">
        <f t="shared" si="889"/>
        <v>0</v>
      </c>
      <c r="Y11839" s="1069">
        <f>[5]building!Y11830</f>
        <v>0</v>
      </c>
      <c r="Z11839" s="749">
        <f t="shared" si="890"/>
        <v>0</v>
      </c>
      <c r="AA11839" s="1071"/>
      <c r="AB11839" s="1071"/>
    </row>
    <row r="11840" spans="23:28" ht="70.5" customHeight="1">
      <c r="W11840" s="829">
        <f t="shared" si="888"/>
        <v>0</v>
      </c>
      <c r="X11840" s="828">
        <f t="shared" si="889"/>
        <v>0</v>
      </c>
      <c r="Y11840" s="1069">
        <f>[5]building!Y11831</f>
        <v>0</v>
      </c>
      <c r="Z11840" s="749">
        <f t="shared" si="890"/>
        <v>0</v>
      </c>
      <c r="AA11840" s="1071"/>
      <c r="AB11840" s="1071"/>
    </row>
    <row r="11841" spans="23:28" ht="70.5" customHeight="1">
      <c r="W11841" s="829">
        <f t="shared" si="888"/>
        <v>0</v>
      </c>
      <c r="X11841" s="828">
        <f t="shared" si="889"/>
        <v>0</v>
      </c>
      <c r="Y11841" s="1069">
        <f>[5]building!Y11832</f>
        <v>0</v>
      </c>
      <c r="Z11841" s="749">
        <f t="shared" si="890"/>
        <v>0</v>
      </c>
      <c r="AA11841" s="1071"/>
      <c r="AB11841" s="1071"/>
    </row>
    <row r="11842" spans="23:28" ht="70.5" customHeight="1">
      <c r="W11842" s="829">
        <f t="shared" si="888"/>
        <v>0</v>
      </c>
      <c r="X11842" s="828">
        <f t="shared" si="889"/>
        <v>0</v>
      </c>
      <c r="Y11842" s="1069">
        <f>[5]building!Y11833</f>
        <v>0</v>
      </c>
      <c r="Z11842" s="749">
        <f t="shared" si="890"/>
        <v>0</v>
      </c>
      <c r="AA11842" s="1071"/>
      <c r="AB11842" s="1071"/>
    </row>
    <row r="11843" spans="23:28" ht="70.5" customHeight="1">
      <c r="W11843" s="829">
        <f t="shared" si="888"/>
        <v>0</v>
      </c>
      <c r="X11843" s="828">
        <f t="shared" si="889"/>
        <v>0</v>
      </c>
      <c r="Y11843" s="1069">
        <f>[5]building!Y11834</f>
        <v>0</v>
      </c>
      <c r="Z11843" s="749">
        <f t="shared" si="890"/>
        <v>0</v>
      </c>
      <c r="AA11843" s="1071"/>
      <c r="AB11843" s="1071"/>
    </row>
    <row r="11844" spans="23:28" ht="70.5" customHeight="1">
      <c r="W11844" s="829">
        <f t="shared" si="888"/>
        <v>0</v>
      </c>
      <c r="X11844" s="828">
        <f t="shared" si="889"/>
        <v>0</v>
      </c>
      <c r="Y11844" s="1069">
        <f>[5]building!Y11835</f>
        <v>0</v>
      </c>
      <c r="Z11844" s="749">
        <f t="shared" si="890"/>
        <v>0</v>
      </c>
      <c r="AA11844" s="1071"/>
      <c r="AB11844" s="1071"/>
    </row>
    <row r="11845" spans="23:28" ht="70.5" customHeight="1">
      <c r="W11845" s="829">
        <f t="shared" si="888"/>
        <v>0</v>
      </c>
      <c r="X11845" s="828">
        <f t="shared" si="889"/>
        <v>0</v>
      </c>
      <c r="Y11845" s="1069">
        <f>[5]building!Y11836</f>
        <v>0</v>
      </c>
      <c r="Z11845" s="749">
        <f t="shared" si="890"/>
        <v>0</v>
      </c>
      <c r="AA11845" s="1071"/>
      <c r="AB11845" s="1071"/>
    </row>
    <row r="11846" spans="23:28" ht="70.5" customHeight="1">
      <c r="W11846" s="829">
        <f t="shared" si="888"/>
        <v>0</v>
      </c>
      <c r="X11846" s="828">
        <f t="shared" si="889"/>
        <v>0</v>
      </c>
      <c r="Y11846" s="1069">
        <f>[5]building!Y11837</f>
        <v>0</v>
      </c>
      <c r="Z11846" s="749">
        <f t="shared" si="890"/>
        <v>0</v>
      </c>
      <c r="AA11846" s="1071"/>
      <c r="AB11846" s="1071"/>
    </row>
    <row r="11847" spans="23:28" ht="70.5" customHeight="1">
      <c r="W11847" s="829">
        <f t="shared" si="888"/>
        <v>0</v>
      </c>
      <c r="X11847" s="828">
        <f t="shared" si="889"/>
        <v>0</v>
      </c>
      <c r="Y11847" s="1069">
        <f>[5]building!Y11838</f>
        <v>0</v>
      </c>
      <c r="Z11847" s="749">
        <f t="shared" si="890"/>
        <v>0</v>
      </c>
      <c r="AA11847" s="1071"/>
      <c r="AB11847" s="1071"/>
    </row>
    <row r="11848" spans="23:28" ht="70.5" customHeight="1">
      <c r="W11848" s="829">
        <f t="shared" si="888"/>
        <v>0</v>
      </c>
      <c r="X11848" s="828">
        <f t="shared" si="889"/>
        <v>0</v>
      </c>
      <c r="Y11848" s="1069">
        <f>[5]building!Y11839</f>
        <v>0</v>
      </c>
      <c r="Z11848" s="749">
        <f t="shared" si="890"/>
        <v>0</v>
      </c>
      <c r="AA11848" s="1071"/>
      <c r="AB11848" s="1071"/>
    </row>
    <row r="11849" spans="23:28" ht="70.5" customHeight="1">
      <c r="W11849" s="829">
        <f t="shared" si="888"/>
        <v>0</v>
      </c>
      <c r="X11849" s="828">
        <f t="shared" si="889"/>
        <v>0</v>
      </c>
      <c r="Y11849" s="1069">
        <f>[5]building!Y11840</f>
        <v>0</v>
      </c>
      <c r="Z11849" s="749">
        <f t="shared" si="890"/>
        <v>0</v>
      </c>
      <c r="AA11849" s="1071"/>
      <c r="AB11849" s="1071"/>
    </row>
    <row r="11850" spans="23:28" ht="70.5" customHeight="1">
      <c r="W11850" s="829">
        <f t="shared" si="888"/>
        <v>0</v>
      </c>
      <c r="X11850" s="828">
        <f t="shared" si="889"/>
        <v>0</v>
      </c>
      <c r="Y11850" s="1069">
        <f>[5]building!Y11841</f>
        <v>0</v>
      </c>
      <c r="Z11850" s="749">
        <f t="shared" si="890"/>
        <v>0</v>
      </c>
      <c r="AA11850" s="1071"/>
      <c r="AB11850" s="1071"/>
    </row>
    <row r="11851" spans="23:28" ht="70.5" customHeight="1">
      <c r="W11851" s="829">
        <f t="shared" si="888"/>
        <v>0</v>
      </c>
      <c r="X11851" s="828">
        <f t="shared" si="889"/>
        <v>0</v>
      </c>
      <c r="Y11851" s="1069">
        <f>[5]building!Y11842</f>
        <v>0</v>
      </c>
      <c r="Z11851" s="749">
        <f t="shared" si="890"/>
        <v>0</v>
      </c>
      <c r="AA11851" s="1071"/>
      <c r="AB11851" s="1071"/>
    </row>
    <row r="11852" spans="23:28" ht="70.5" customHeight="1">
      <c r="W11852" s="829">
        <f t="shared" si="888"/>
        <v>0</v>
      </c>
      <c r="X11852" s="828">
        <f t="shared" si="889"/>
        <v>0</v>
      </c>
      <c r="Y11852" s="1069">
        <f>[5]building!Y11843</f>
        <v>0</v>
      </c>
      <c r="Z11852" s="749">
        <f t="shared" si="890"/>
        <v>0</v>
      </c>
      <c r="AA11852" s="1071"/>
      <c r="AB11852" s="1071"/>
    </row>
    <row r="11853" spans="23:28" ht="70.5" customHeight="1">
      <c r="W11853" s="829">
        <f t="shared" si="888"/>
        <v>0</v>
      </c>
      <c r="X11853" s="828">
        <f t="shared" si="889"/>
        <v>0</v>
      </c>
      <c r="Y11853" s="1069">
        <f>[5]building!Y11844</f>
        <v>0</v>
      </c>
      <c r="Z11853" s="749">
        <f t="shared" si="890"/>
        <v>0</v>
      </c>
      <c r="AA11853" s="1071"/>
      <c r="AB11853" s="1071"/>
    </row>
    <row r="11854" spans="23:28" ht="70.5" customHeight="1">
      <c r="W11854" s="829">
        <f t="shared" si="888"/>
        <v>0</v>
      </c>
      <c r="X11854" s="828">
        <f t="shared" si="889"/>
        <v>0</v>
      </c>
      <c r="Y11854" s="1069">
        <f>[5]building!Y11845</f>
        <v>0</v>
      </c>
      <c r="Z11854" s="749">
        <f t="shared" si="890"/>
        <v>0</v>
      </c>
      <c r="AA11854" s="1071"/>
      <c r="AB11854" s="1071"/>
    </row>
    <row r="11855" spans="23:28" ht="70.5" customHeight="1">
      <c r="W11855" s="829">
        <f t="shared" si="888"/>
        <v>0</v>
      </c>
      <c r="X11855" s="828">
        <f t="shared" si="889"/>
        <v>0</v>
      </c>
      <c r="Y11855" s="1069">
        <f>[5]building!Y11846</f>
        <v>0</v>
      </c>
      <c r="Z11855" s="749">
        <f t="shared" si="890"/>
        <v>0</v>
      </c>
      <c r="AA11855" s="1071"/>
      <c r="AB11855" s="1071"/>
    </row>
    <row r="11856" spans="23:28" ht="70.5" customHeight="1">
      <c r="W11856" s="829">
        <f t="shared" si="888"/>
        <v>0</v>
      </c>
      <c r="X11856" s="828">
        <f t="shared" si="889"/>
        <v>0</v>
      </c>
      <c r="Y11856" s="1069">
        <f>[5]building!Y11847</f>
        <v>0</v>
      </c>
      <c r="Z11856" s="749">
        <f t="shared" si="890"/>
        <v>0</v>
      </c>
      <c r="AA11856" s="1071"/>
      <c r="AB11856" s="1071"/>
    </row>
    <row r="11857" spans="23:28" ht="70.5" customHeight="1">
      <c r="W11857" s="829">
        <f t="shared" si="888"/>
        <v>0</v>
      </c>
      <c r="X11857" s="828">
        <f t="shared" si="889"/>
        <v>0</v>
      </c>
      <c r="Y11857" s="1069">
        <f>[5]building!Y11848</f>
        <v>0</v>
      </c>
      <c r="Z11857" s="749">
        <f t="shared" si="890"/>
        <v>0</v>
      </c>
      <c r="AA11857" s="1071"/>
      <c r="AB11857" s="1071"/>
    </row>
    <row r="11858" spans="23:28" ht="70.5" customHeight="1">
      <c r="W11858" s="829">
        <f t="shared" si="888"/>
        <v>0</v>
      </c>
      <c r="X11858" s="828">
        <f t="shared" si="889"/>
        <v>0</v>
      </c>
      <c r="Y11858" s="1069">
        <f>[5]building!Y11849</f>
        <v>0</v>
      </c>
      <c r="Z11858" s="749">
        <f t="shared" si="890"/>
        <v>0</v>
      </c>
      <c r="AA11858" s="1071"/>
      <c r="AB11858" s="1071"/>
    </row>
    <row r="11859" spans="23:28" ht="70.5" customHeight="1">
      <c r="W11859" s="829">
        <f t="shared" si="888"/>
        <v>0</v>
      </c>
      <c r="X11859" s="828">
        <f t="shared" si="889"/>
        <v>0</v>
      </c>
      <c r="Y11859" s="1069">
        <f>[5]building!Y11850</f>
        <v>0</v>
      </c>
      <c r="Z11859" s="749">
        <f t="shared" si="890"/>
        <v>0</v>
      </c>
      <c r="AA11859" s="1071"/>
      <c r="AB11859" s="1071"/>
    </row>
    <row r="11860" spans="23:28" ht="70.5" customHeight="1">
      <c r="W11860" s="829">
        <f t="shared" si="888"/>
        <v>0</v>
      </c>
      <c r="X11860" s="828">
        <f t="shared" si="889"/>
        <v>0</v>
      </c>
      <c r="Y11860" s="1069">
        <f>[5]building!Y11851</f>
        <v>0</v>
      </c>
      <c r="Z11860" s="749">
        <f t="shared" si="890"/>
        <v>0</v>
      </c>
      <c r="AA11860" s="1071"/>
      <c r="AB11860" s="1071"/>
    </row>
    <row r="11861" spans="23:28" ht="70.5" customHeight="1">
      <c r="W11861" s="829">
        <f t="shared" si="888"/>
        <v>0</v>
      </c>
      <c r="X11861" s="828">
        <f t="shared" si="889"/>
        <v>0</v>
      </c>
      <c r="Y11861" s="1069">
        <f>[5]building!Y11852</f>
        <v>0</v>
      </c>
      <c r="Z11861" s="749">
        <f t="shared" si="890"/>
        <v>0</v>
      </c>
      <c r="AA11861" s="1071"/>
      <c r="AB11861" s="1071"/>
    </row>
    <row r="11862" spans="23:28" ht="70.5" customHeight="1">
      <c r="W11862" s="829">
        <f t="shared" si="888"/>
        <v>0</v>
      </c>
      <c r="X11862" s="828">
        <f t="shared" si="889"/>
        <v>0</v>
      </c>
      <c r="Y11862" s="1069">
        <f>[5]building!Y11853</f>
        <v>0</v>
      </c>
      <c r="Z11862" s="749">
        <f t="shared" si="890"/>
        <v>0</v>
      </c>
      <c r="AA11862" s="1071"/>
      <c r="AB11862" s="1071"/>
    </row>
    <row r="11863" spans="23:28" ht="70.5" customHeight="1">
      <c r="W11863" s="829">
        <f t="shared" si="888"/>
        <v>0</v>
      </c>
      <c r="X11863" s="828">
        <f t="shared" si="889"/>
        <v>0</v>
      </c>
      <c r="Y11863" s="1069">
        <f>[5]building!Y11854</f>
        <v>0</v>
      </c>
      <c r="Z11863" s="749">
        <f t="shared" si="890"/>
        <v>0</v>
      </c>
      <c r="AA11863" s="1071"/>
      <c r="AB11863" s="1071"/>
    </row>
    <row r="11864" spans="23:28" ht="70.5" customHeight="1">
      <c r="W11864" s="829">
        <f t="shared" si="888"/>
        <v>0</v>
      </c>
      <c r="X11864" s="828">
        <f t="shared" si="889"/>
        <v>0</v>
      </c>
      <c r="Y11864" s="1069">
        <f>[5]building!Y11855</f>
        <v>0</v>
      </c>
      <c r="Z11864" s="749">
        <f t="shared" si="890"/>
        <v>0</v>
      </c>
      <c r="AA11864" s="1071"/>
      <c r="AB11864" s="1071"/>
    </row>
    <row r="11865" spans="23:28" ht="70.5" customHeight="1">
      <c r="W11865" s="829">
        <f t="shared" si="888"/>
        <v>0</v>
      </c>
      <c r="X11865" s="828">
        <f t="shared" si="889"/>
        <v>0</v>
      </c>
      <c r="Y11865" s="1069">
        <f>[5]building!Y11856</f>
        <v>0</v>
      </c>
      <c r="Z11865" s="749">
        <f t="shared" si="890"/>
        <v>0</v>
      </c>
      <c r="AA11865" s="1071"/>
      <c r="AB11865" s="1071"/>
    </row>
    <row r="11866" spans="23:28" ht="70.5" customHeight="1">
      <c r="W11866" s="829">
        <f t="shared" si="888"/>
        <v>0</v>
      </c>
      <c r="X11866" s="828">
        <f t="shared" si="889"/>
        <v>0</v>
      </c>
      <c r="Y11866" s="1069">
        <f>[5]building!Y11857</f>
        <v>0</v>
      </c>
      <c r="Z11866" s="749">
        <f t="shared" si="890"/>
        <v>0</v>
      </c>
      <c r="AA11866" s="1071"/>
      <c r="AB11866" s="1071"/>
    </row>
    <row r="11867" spans="23:28" ht="70.5" customHeight="1">
      <c r="W11867" s="829">
        <f t="shared" si="888"/>
        <v>0</v>
      </c>
      <c r="X11867" s="828">
        <f t="shared" si="889"/>
        <v>0</v>
      </c>
      <c r="Y11867" s="1069">
        <f>[5]building!Y11858</f>
        <v>0</v>
      </c>
      <c r="Z11867" s="749">
        <f t="shared" si="890"/>
        <v>0</v>
      </c>
      <c r="AA11867" s="1071"/>
      <c r="AB11867" s="1071"/>
    </row>
    <row r="11868" spans="23:28" ht="70.5" customHeight="1">
      <c r="W11868" s="829">
        <f t="shared" si="888"/>
        <v>0</v>
      </c>
      <c r="X11868" s="828">
        <f t="shared" si="889"/>
        <v>0</v>
      </c>
      <c r="Y11868" s="1069">
        <f>[5]building!Y11859</f>
        <v>0</v>
      </c>
      <c r="Z11868" s="749">
        <f t="shared" si="890"/>
        <v>0</v>
      </c>
      <c r="AA11868" s="1071"/>
      <c r="AB11868" s="1071"/>
    </row>
    <row r="11869" spans="23:28" ht="70.5" customHeight="1">
      <c r="W11869" s="829">
        <f t="shared" si="888"/>
        <v>0</v>
      </c>
      <c r="X11869" s="828">
        <f t="shared" si="889"/>
        <v>0</v>
      </c>
      <c r="Y11869" s="1069">
        <f>[5]building!Y11860</f>
        <v>0</v>
      </c>
      <c r="Z11869" s="749">
        <f t="shared" si="890"/>
        <v>0</v>
      </c>
      <c r="AA11869" s="1071"/>
      <c r="AB11869" s="1071"/>
    </row>
    <row r="11870" spans="23:28" ht="70.5" customHeight="1">
      <c r="W11870" s="829">
        <f t="shared" ref="W11870:W11933" si="891">G11870+I11870+K11870+M11870+O11870+Q11870+S11870+U11870</f>
        <v>0</v>
      </c>
      <c r="X11870" s="828">
        <f t="shared" ref="X11870:X11933" si="892">W11870*C11870</f>
        <v>0</v>
      </c>
      <c r="Y11870" s="1069">
        <f>[5]building!Y11861</f>
        <v>0</v>
      </c>
      <c r="Z11870" s="749">
        <f t="shared" ref="Z11870:Z11933" si="893">Y11870*C11870</f>
        <v>0</v>
      </c>
      <c r="AA11870" s="1071"/>
      <c r="AB11870" s="1071"/>
    </row>
    <row r="11871" spans="23:28" ht="70.5" customHeight="1">
      <c r="W11871" s="829">
        <f t="shared" si="891"/>
        <v>0</v>
      </c>
      <c r="X11871" s="828">
        <f t="shared" si="892"/>
        <v>0</v>
      </c>
      <c r="Y11871" s="1069">
        <f>[5]building!Y11862</f>
        <v>0</v>
      </c>
      <c r="Z11871" s="749">
        <f t="shared" si="893"/>
        <v>0</v>
      </c>
      <c r="AA11871" s="1071"/>
      <c r="AB11871" s="1071"/>
    </row>
    <row r="11872" spans="23:28" ht="70.5" customHeight="1">
      <c r="W11872" s="829">
        <f t="shared" si="891"/>
        <v>0</v>
      </c>
      <c r="X11872" s="828">
        <f t="shared" si="892"/>
        <v>0</v>
      </c>
      <c r="Y11872" s="1069">
        <f>[5]building!Y11863</f>
        <v>0</v>
      </c>
      <c r="Z11872" s="749">
        <f t="shared" si="893"/>
        <v>0</v>
      </c>
      <c r="AA11872" s="1071"/>
      <c r="AB11872" s="1071"/>
    </row>
    <row r="11873" spans="23:28" ht="70.5" customHeight="1">
      <c r="W11873" s="829">
        <f t="shared" si="891"/>
        <v>0</v>
      </c>
      <c r="X11873" s="828">
        <f t="shared" si="892"/>
        <v>0</v>
      </c>
      <c r="Y11873" s="1069">
        <f>[5]building!Y11864</f>
        <v>0</v>
      </c>
      <c r="Z11873" s="749">
        <f t="shared" si="893"/>
        <v>0</v>
      </c>
      <c r="AA11873" s="1071"/>
      <c r="AB11873" s="1071"/>
    </row>
    <row r="11874" spans="23:28" ht="70.5" customHeight="1">
      <c r="W11874" s="829">
        <f t="shared" si="891"/>
        <v>0</v>
      </c>
      <c r="X11874" s="828">
        <f t="shared" si="892"/>
        <v>0</v>
      </c>
      <c r="Y11874" s="1069">
        <f>[5]building!Y11865</f>
        <v>0</v>
      </c>
      <c r="Z11874" s="749">
        <f t="shared" si="893"/>
        <v>0</v>
      </c>
      <c r="AA11874" s="1071"/>
      <c r="AB11874" s="1071"/>
    </row>
    <row r="11875" spans="23:28" ht="70.5" customHeight="1">
      <c r="W11875" s="829">
        <f t="shared" si="891"/>
        <v>0</v>
      </c>
      <c r="X11875" s="828">
        <f t="shared" si="892"/>
        <v>0</v>
      </c>
      <c r="Y11875" s="1069">
        <f>[5]building!Y11866</f>
        <v>0</v>
      </c>
      <c r="Z11875" s="749">
        <f t="shared" si="893"/>
        <v>0</v>
      </c>
      <c r="AA11875" s="1071"/>
      <c r="AB11875" s="1071"/>
    </row>
    <row r="11876" spans="23:28" ht="70.5" customHeight="1">
      <c r="W11876" s="829">
        <f t="shared" si="891"/>
        <v>0</v>
      </c>
      <c r="X11876" s="828">
        <f t="shared" si="892"/>
        <v>0</v>
      </c>
      <c r="Y11876" s="1069">
        <f>[5]building!Y11867</f>
        <v>0</v>
      </c>
      <c r="Z11876" s="749">
        <f t="shared" si="893"/>
        <v>0</v>
      </c>
      <c r="AA11876" s="1071"/>
      <c r="AB11876" s="1071"/>
    </row>
    <row r="11877" spans="23:28" ht="70.5" customHeight="1">
      <c r="W11877" s="829">
        <f t="shared" si="891"/>
        <v>0</v>
      </c>
      <c r="X11877" s="828">
        <f t="shared" si="892"/>
        <v>0</v>
      </c>
      <c r="Y11877" s="1069">
        <f>[5]building!Y11868</f>
        <v>0</v>
      </c>
      <c r="Z11877" s="749">
        <f t="shared" si="893"/>
        <v>0</v>
      </c>
      <c r="AA11877" s="1071"/>
      <c r="AB11877" s="1071"/>
    </row>
    <row r="11878" spans="23:28" ht="70.5" customHeight="1">
      <c r="W11878" s="829">
        <f t="shared" si="891"/>
        <v>0</v>
      </c>
      <c r="X11878" s="828">
        <f t="shared" si="892"/>
        <v>0</v>
      </c>
      <c r="Y11878" s="1069">
        <f>[5]building!Y11869</f>
        <v>0</v>
      </c>
      <c r="Z11878" s="749">
        <f t="shared" si="893"/>
        <v>0</v>
      </c>
      <c r="AA11878" s="1071"/>
      <c r="AB11878" s="1071"/>
    </row>
    <row r="11879" spans="23:28" ht="70.5" customHeight="1">
      <c r="W11879" s="829">
        <f t="shared" si="891"/>
        <v>0</v>
      </c>
      <c r="X11879" s="828">
        <f t="shared" si="892"/>
        <v>0</v>
      </c>
      <c r="Y11879" s="1069">
        <f>[5]building!Y11870</f>
        <v>0</v>
      </c>
      <c r="Z11879" s="749">
        <f t="shared" si="893"/>
        <v>0</v>
      </c>
      <c r="AA11879" s="1071"/>
      <c r="AB11879" s="1071"/>
    </row>
    <row r="11880" spans="23:28" ht="70.5" customHeight="1">
      <c r="W11880" s="829">
        <f t="shared" si="891"/>
        <v>0</v>
      </c>
      <c r="X11880" s="828">
        <f t="shared" si="892"/>
        <v>0</v>
      </c>
      <c r="Y11880" s="1069">
        <f>[5]building!Y11871</f>
        <v>0</v>
      </c>
      <c r="Z11880" s="749">
        <f t="shared" si="893"/>
        <v>0</v>
      </c>
      <c r="AA11880" s="1071"/>
      <c r="AB11880" s="1071"/>
    </row>
    <row r="11881" spans="23:28" ht="70.5" customHeight="1">
      <c r="W11881" s="829">
        <f t="shared" si="891"/>
        <v>0</v>
      </c>
      <c r="X11881" s="828">
        <f t="shared" si="892"/>
        <v>0</v>
      </c>
      <c r="Y11881" s="1069">
        <f>[5]building!Y11872</f>
        <v>0</v>
      </c>
      <c r="Z11881" s="749">
        <f t="shared" si="893"/>
        <v>0</v>
      </c>
      <c r="AA11881" s="1071"/>
      <c r="AB11881" s="1071"/>
    </row>
    <row r="11882" spans="23:28" ht="70.5" customHeight="1">
      <c r="W11882" s="829">
        <f t="shared" si="891"/>
        <v>0</v>
      </c>
      <c r="X11882" s="828">
        <f t="shared" si="892"/>
        <v>0</v>
      </c>
      <c r="Y11882" s="1069">
        <f>[5]building!Y11873</f>
        <v>0</v>
      </c>
      <c r="Z11882" s="749">
        <f t="shared" si="893"/>
        <v>0</v>
      </c>
      <c r="AA11882" s="1071"/>
      <c r="AB11882" s="1071"/>
    </row>
    <row r="11883" spans="23:28" ht="70.5" customHeight="1">
      <c r="W11883" s="829">
        <f t="shared" si="891"/>
        <v>0</v>
      </c>
      <c r="X11883" s="828">
        <f t="shared" si="892"/>
        <v>0</v>
      </c>
      <c r="Y11883" s="1069">
        <f>[5]building!Y11874</f>
        <v>0</v>
      </c>
      <c r="Z11883" s="749">
        <f t="shared" si="893"/>
        <v>0</v>
      </c>
      <c r="AA11883" s="1071"/>
      <c r="AB11883" s="1071"/>
    </row>
    <row r="11884" spans="23:28" ht="70.5" customHeight="1">
      <c r="W11884" s="829">
        <f t="shared" si="891"/>
        <v>0</v>
      </c>
      <c r="X11884" s="828">
        <f t="shared" si="892"/>
        <v>0</v>
      </c>
      <c r="Y11884" s="1069">
        <f>[5]building!Y11875</f>
        <v>0</v>
      </c>
      <c r="Z11884" s="749">
        <f t="shared" si="893"/>
        <v>0</v>
      </c>
      <c r="AA11884" s="1071"/>
      <c r="AB11884" s="1071"/>
    </row>
    <row r="11885" spans="23:28" ht="70.5" customHeight="1">
      <c r="W11885" s="829">
        <f t="shared" si="891"/>
        <v>0</v>
      </c>
      <c r="X11885" s="828">
        <f t="shared" si="892"/>
        <v>0</v>
      </c>
      <c r="Y11885" s="1069">
        <f>[5]building!Y11876</f>
        <v>0</v>
      </c>
      <c r="Z11885" s="749">
        <f t="shared" si="893"/>
        <v>0</v>
      </c>
      <c r="AA11885" s="1071"/>
      <c r="AB11885" s="1071"/>
    </row>
    <row r="11886" spans="23:28" ht="70.5" customHeight="1">
      <c r="W11886" s="829">
        <f t="shared" si="891"/>
        <v>0</v>
      </c>
      <c r="X11886" s="828">
        <f t="shared" si="892"/>
        <v>0</v>
      </c>
      <c r="Y11886" s="1069">
        <f>[5]building!Y11877</f>
        <v>0</v>
      </c>
      <c r="Z11886" s="749">
        <f t="shared" si="893"/>
        <v>0</v>
      </c>
      <c r="AA11886" s="1071"/>
      <c r="AB11886" s="1071"/>
    </row>
    <row r="11887" spans="23:28" ht="70.5" customHeight="1">
      <c r="W11887" s="829">
        <f t="shared" si="891"/>
        <v>0</v>
      </c>
      <c r="X11887" s="828">
        <f t="shared" si="892"/>
        <v>0</v>
      </c>
      <c r="Y11887" s="1069">
        <f>[5]building!Y11878</f>
        <v>0</v>
      </c>
      <c r="Z11887" s="749">
        <f t="shared" si="893"/>
        <v>0</v>
      </c>
      <c r="AA11887" s="1071"/>
      <c r="AB11887" s="1071"/>
    </row>
    <row r="11888" spans="23:28" ht="70.5" customHeight="1">
      <c r="W11888" s="829">
        <f t="shared" si="891"/>
        <v>0</v>
      </c>
      <c r="X11888" s="828">
        <f t="shared" si="892"/>
        <v>0</v>
      </c>
      <c r="Y11888" s="1069">
        <f>[5]building!Y11879</f>
        <v>0</v>
      </c>
      <c r="Z11888" s="749">
        <f t="shared" si="893"/>
        <v>0</v>
      </c>
      <c r="AA11888" s="1071"/>
      <c r="AB11888" s="1071"/>
    </row>
    <row r="11889" spans="23:28" ht="70.5" customHeight="1">
      <c r="W11889" s="829">
        <f t="shared" si="891"/>
        <v>0</v>
      </c>
      <c r="X11889" s="828">
        <f t="shared" si="892"/>
        <v>0</v>
      </c>
      <c r="Y11889" s="1069">
        <f>[5]building!Y11880</f>
        <v>0</v>
      </c>
      <c r="Z11889" s="749">
        <f t="shared" si="893"/>
        <v>0</v>
      </c>
      <c r="AA11889" s="1071"/>
      <c r="AB11889" s="1071"/>
    </row>
    <row r="11890" spans="23:28" ht="70.5" customHeight="1">
      <c r="W11890" s="829">
        <f t="shared" si="891"/>
        <v>0</v>
      </c>
      <c r="X11890" s="828">
        <f t="shared" si="892"/>
        <v>0</v>
      </c>
      <c r="Y11890" s="1069">
        <f>[5]building!Y11881</f>
        <v>0</v>
      </c>
      <c r="Z11890" s="749">
        <f t="shared" si="893"/>
        <v>0</v>
      </c>
      <c r="AA11890" s="1071"/>
      <c r="AB11890" s="1071"/>
    </row>
    <row r="11891" spans="23:28" ht="70.5" customHeight="1">
      <c r="W11891" s="829">
        <f t="shared" si="891"/>
        <v>0</v>
      </c>
      <c r="X11891" s="828">
        <f t="shared" si="892"/>
        <v>0</v>
      </c>
      <c r="Y11891" s="1069">
        <f>[5]building!Y11882</f>
        <v>0</v>
      </c>
      <c r="Z11891" s="749">
        <f t="shared" si="893"/>
        <v>0</v>
      </c>
      <c r="AA11891" s="1071"/>
      <c r="AB11891" s="1071"/>
    </row>
    <row r="11892" spans="23:28" ht="70.5" customHeight="1">
      <c r="W11892" s="829">
        <f t="shared" si="891"/>
        <v>0</v>
      </c>
      <c r="X11892" s="828">
        <f t="shared" si="892"/>
        <v>0</v>
      </c>
      <c r="Y11892" s="1069">
        <f>[5]building!Y11883</f>
        <v>0</v>
      </c>
      <c r="Z11892" s="749">
        <f t="shared" si="893"/>
        <v>0</v>
      </c>
      <c r="AA11892" s="1071"/>
      <c r="AB11892" s="1071"/>
    </row>
    <row r="11893" spans="23:28" ht="70.5" customHeight="1">
      <c r="W11893" s="829">
        <f t="shared" si="891"/>
        <v>0</v>
      </c>
      <c r="X11893" s="828">
        <f t="shared" si="892"/>
        <v>0</v>
      </c>
      <c r="Y11893" s="1069">
        <f>[5]building!Y11884</f>
        <v>0</v>
      </c>
      <c r="Z11893" s="749">
        <f t="shared" si="893"/>
        <v>0</v>
      </c>
      <c r="AA11893" s="1071"/>
      <c r="AB11893" s="1071"/>
    </row>
    <row r="11894" spans="23:28" ht="70.5" customHeight="1">
      <c r="W11894" s="829">
        <f t="shared" si="891"/>
        <v>0</v>
      </c>
      <c r="X11894" s="828">
        <f t="shared" si="892"/>
        <v>0</v>
      </c>
      <c r="Y11894" s="1069">
        <f>[5]building!Y11885</f>
        <v>0</v>
      </c>
      <c r="Z11894" s="749">
        <f t="shared" si="893"/>
        <v>0</v>
      </c>
      <c r="AA11894" s="1071"/>
      <c r="AB11894" s="1071"/>
    </row>
    <row r="11895" spans="23:28" ht="70.5" customHeight="1">
      <c r="W11895" s="829">
        <f t="shared" si="891"/>
        <v>0</v>
      </c>
      <c r="X11895" s="828">
        <f t="shared" si="892"/>
        <v>0</v>
      </c>
      <c r="Y11895" s="1069">
        <f>[5]building!Y11886</f>
        <v>0</v>
      </c>
      <c r="Z11895" s="749">
        <f t="shared" si="893"/>
        <v>0</v>
      </c>
      <c r="AA11895" s="1071"/>
      <c r="AB11895" s="1071"/>
    </row>
    <row r="11896" spans="23:28" ht="70.5" customHeight="1">
      <c r="W11896" s="829">
        <f t="shared" si="891"/>
        <v>0</v>
      </c>
      <c r="X11896" s="828">
        <f t="shared" si="892"/>
        <v>0</v>
      </c>
      <c r="Y11896" s="1069">
        <f>[5]building!Y11887</f>
        <v>0</v>
      </c>
      <c r="Z11896" s="749">
        <f t="shared" si="893"/>
        <v>0</v>
      </c>
      <c r="AA11896" s="1071"/>
      <c r="AB11896" s="1071"/>
    </row>
    <row r="11897" spans="23:28" ht="70.5" customHeight="1">
      <c r="W11897" s="829">
        <f t="shared" si="891"/>
        <v>0</v>
      </c>
      <c r="X11897" s="828">
        <f t="shared" si="892"/>
        <v>0</v>
      </c>
      <c r="Y11897" s="1069">
        <f>[5]building!Y11888</f>
        <v>0</v>
      </c>
      <c r="Z11897" s="749">
        <f t="shared" si="893"/>
        <v>0</v>
      </c>
      <c r="AA11897" s="1071"/>
      <c r="AB11897" s="1071"/>
    </row>
    <row r="11898" spans="23:28" ht="70.5" customHeight="1">
      <c r="W11898" s="829">
        <f t="shared" si="891"/>
        <v>0</v>
      </c>
      <c r="X11898" s="828">
        <f t="shared" si="892"/>
        <v>0</v>
      </c>
      <c r="Y11898" s="1069">
        <f>[5]building!Y11889</f>
        <v>0</v>
      </c>
      <c r="Z11898" s="749">
        <f t="shared" si="893"/>
        <v>0</v>
      </c>
      <c r="AA11898" s="1071"/>
      <c r="AB11898" s="1071"/>
    </row>
    <row r="11899" spans="23:28" ht="70.5" customHeight="1">
      <c r="W11899" s="829">
        <f t="shared" si="891"/>
        <v>0</v>
      </c>
      <c r="X11899" s="828">
        <f t="shared" si="892"/>
        <v>0</v>
      </c>
      <c r="Y11899" s="1069">
        <f>[5]building!Y11890</f>
        <v>0</v>
      </c>
      <c r="Z11899" s="749">
        <f t="shared" si="893"/>
        <v>0</v>
      </c>
      <c r="AA11899" s="1071"/>
      <c r="AB11899" s="1071"/>
    </row>
    <row r="11900" spans="23:28" ht="70.5" customHeight="1">
      <c r="W11900" s="829">
        <f t="shared" si="891"/>
        <v>0</v>
      </c>
      <c r="X11900" s="828">
        <f t="shared" si="892"/>
        <v>0</v>
      </c>
      <c r="Y11900" s="1069">
        <f>[5]building!Y11891</f>
        <v>0</v>
      </c>
      <c r="Z11900" s="749">
        <f t="shared" si="893"/>
        <v>0</v>
      </c>
      <c r="AA11900" s="1071"/>
      <c r="AB11900" s="1071"/>
    </row>
    <row r="11901" spans="23:28" ht="70.5" customHeight="1">
      <c r="W11901" s="829">
        <f t="shared" si="891"/>
        <v>0</v>
      </c>
      <c r="X11901" s="828">
        <f t="shared" si="892"/>
        <v>0</v>
      </c>
      <c r="Y11901" s="1069">
        <f>[5]building!Y11892</f>
        <v>0</v>
      </c>
      <c r="Z11901" s="749">
        <f t="shared" si="893"/>
        <v>0</v>
      </c>
      <c r="AA11901" s="1071"/>
      <c r="AB11901" s="1071"/>
    </row>
    <row r="11902" spans="23:28" ht="70.5" customHeight="1">
      <c r="W11902" s="829">
        <f t="shared" si="891"/>
        <v>0</v>
      </c>
      <c r="X11902" s="828">
        <f t="shared" si="892"/>
        <v>0</v>
      </c>
      <c r="Y11902" s="1069">
        <f>[5]building!Y11893</f>
        <v>0</v>
      </c>
      <c r="Z11902" s="749">
        <f t="shared" si="893"/>
        <v>0</v>
      </c>
      <c r="AA11902" s="1071"/>
      <c r="AB11902" s="1071"/>
    </row>
    <row r="11903" spans="23:28" ht="70.5" customHeight="1">
      <c r="W11903" s="829">
        <f t="shared" si="891"/>
        <v>0</v>
      </c>
      <c r="X11903" s="828">
        <f t="shared" si="892"/>
        <v>0</v>
      </c>
      <c r="Y11903" s="1069">
        <f>[5]building!Y11894</f>
        <v>0</v>
      </c>
      <c r="Z11903" s="749">
        <f t="shared" si="893"/>
        <v>0</v>
      </c>
      <c r="AA11903" s="1071"/>
      <c r="AB11903" s="1071"/>
    </row>
    <row r="11904" spans="23:28" ht="70.5" customHeight="1">
      <c r="W11904" s="829">
        <f t="shared" si="891"/>
        <v>0</v>
      </c>
      <c r="X11904" s="828">
        <f t="shared" si="892"/>
        <v>0</v>
      </c>
      <c r="Y11904" s="1069">
        <f>[5]building!Y11895</f>
        <v>0</v>
      </c>
      <c r="Z11904" s="749">
        <f t="shared" si="893"/>
        <v>0</v>
      </c>
      <c r="AA11904" s="1071"/>
      <c r="AB11904" s="1071"/>
    </row>
    <row r="11905" spans="23:28" ht="70.5" customHeight="1">
      <c r="W11905" s="829">
        <f t="shared" si="891"/>
        <v>0</v>
      </c>
      <c r="X11905" s="828">
        <f t="shared" si="892"/>
        <v>0</v>
      </c>
      <c r="Y11905" s="1069">
        <f>[5]building!Y11896</f>
        <v>0</v>
      </c>
      <c r="Z11905" s="749">
        <f t="shared" si="893"/>
        <v>0</v>
      </c>
      <c r="AA11905" s="1071"/>
      <c r="AB11905" s="1071"/>
    </row>
    <row r="11906" spans="23:28" ht="70.5" customHeight="1">
      <c r="W11906" s="829">
        <f t="shared" si="891"/>
        <v>0</v>
      </c>
      <c r="X11906" s="828">
        <f t="shared" si="892"/>
        <v>0</v>
      </c>
      <c r="Y11906" s="1069">
        <f>[5]building!Y11897</f>
        <v>0</v>
      </c>
      <c r="Z11906" s="749">
        <f t="shared" si="893"/>
        <v>0</v>
      </c>
      <c r="AA11906" s="1071"/>
      <c r="AB11906" s="1071"/>
    </row>
    <row r="11907" spans="23:28" ht="70.5" customHeight="1">
      <c r="W11907" s="829">
        <f t="shared" si="891"/>
        <v>0</v>
      </c>
      <c r="X11907" s="828">
        <f t="shared" si="892"/>
        <v>0</v>
      </c>
      <c r="Y11907" s="1069">
        <f>[5]building!Y11898</f>
        <v>0</v>
      </c>
      <c r="Z11907" s="749">
        <f t="shared" si="893"/>
        <v>0</v>
      </c>
      <c r="AA11907" s="1071"/>
      <c r="AB11907" s="1071"/>
    </row>
    <row r="11908" spans="23:28" ht="70.5" customHeight="1">
      <c r="W11908" s="829">
        <f t="shared" si="891"/>
        <v>0</v>
      </c>
      <c r="X11908" s="828">
        <f t="shared" si="892"/>
        <v>0</v>
      </c>
      <c r="Y11908" s="1069">
        <f>[5]building!Y11899</f>
        <v>0</v>
      </c>
      <c r="Z11908" s="749">
        <f t="shared" si="893"/>
        <v>0</v>
      </c>
      <c r="AA11908" s="1071"/>
      <c r="AB11908" s="1071"/>
    </row>
    <row r="11909" spans="23:28" ht="70.5" customHeight="1">
      <c r="W11909" s="829">
        <f t="shared" si="891"/>
        <v>0</v>
      </c>
      <c r="X11909" s="828">
        <f t="shared" si="892"/>
        <v>0</v>
      </c>
      <c r="Y11909" s="1069">
        <f>[5]building!Y11900</f>
        <v>0</v>
      </c>
      <c r="Z11909" s="749">
        <f t="shared" si="893"/>
        <v>0</v>
      </c>
      <c r="AA11909" s="1071"/>
      <c r="AB11909" s="1071"/>
    </row>
    <row r="11910" spans="23:28" ht="70.5" customHeight="1">
      <c r="W11910" s="829">
        <f t="shared" si="891"/>
        <v>0</v>
      </c>
      <c r="X11910" s="828">
        <f t="shared" si="892"/>
        <v>0</v>
      </c>
      <c r="Y11910" s="1069">
        <f>[5]building!Y11901</f>
        <v>0</v>
      </c>
      <c r="Z11910" s="749">
        <f t="shared" si="893"/>
        <v>0</v>
      </c>
      <c r="AA11910" s="1071"/>
      <c r="AB11910" s="1071"/>
    </row>
    <row r="11911" spans="23:28" ht="70.5" customHeight="1">
      <c r="W11911" s="829">
        <f t="shared" si="891"/>
        <v>0</v>
      </c>
      <c r="X11911" s="828">
        <f t="shared" si="892"/>
        <v>0</v>
      </c>
      <c r="Y11911" s="1069">
        <f>[5]building!Y11902</f>
        <v>0</v>
      </c>
      <c r="Z11911" s="749">
        <f t="shared" si="893"/>
        <v>0</v>
      </c>
      <c r="AA11911" s="1071"/>
      <c r="AB11911" s="1071"/>
    </row>
    <row r="11912" spans="23:28" ht="70.5" customHeight="1">
      <c r="W11912" s="829">
        <f t="shared" si="891"/>
        <v>0</v>
      </c>
      <c r="X11912" s="828">
        <f t="shared" si="892"/>
        <v>0</v>
      </c>
      <c r="Y11912" s="1069">
        <f>[5]building!Y11903</f>
        <v>0</v>
      </c>
      <c r="Z11912" s="749">
        <f t="shared" si="893"/>
        <v>0</v>
      </c>
      <c r="AA11912" s="1071"/>
      <c r="AB11912" s="1071"/>
    </row>
    <row r="11913" spans="23:28" ht="70.5" customHeight="1">
      <c r="W11913" s="829">
        <f t="shared" si="891"/>
        <v>0</v>
      </c>
      <c r="X11913" s="828">
        <f t="shared" si="892"/>
        <v>0</v>
      </c>
      <c r="Y11913" s="1069">
        <f>[5]building!Y11904</f>
        <v>0</v>
      </c>
      <c r="Z11913" s="749">
        <f t="shared" si="893"/>
        <v>0</v>
      </c>
      <c r="AA11913" s="1071"/>
      <c r="AB11913" s="1071"/>
    </row>
    <row r="11914" spans="23:28" ht="70.5" customHeight="1">
      <c r="W11914" s="829">
        <f t="shared" si="891"/>
        <v>0</v>
      </c>
      <c r="X11914" s="828">
        <f t="shared" si="892"/>
        <v>0</v>
      </c>
      <c r="Y11914" s="1069">
        <f>[5]building!Y11905</f>
        <v>0</v>
      </c>
      <c r="Z11914" s="749">
        <f t="shared" si="893"/>
        <v>0</v>
      </c>
      <c r="AA11914" s="1071"/>
      <c r="AB11914" s="1071"/>
    </row>
    <row r="11915" spans="23:28" ht="70.5" customHeight="1">
      <c r="W11915" s="829">
        <f t="shared" si="891"/>
        <v>0</v>
      </c>
      <c r="X11915" s="828">
        <f t="shared" si="892"/>
        <v>0</v>
      </c>
      <c r="Y11915" s="1069">
        <f>[5]building!Y11906</f>
        <v>0</v>
      </c>
      <c r="Z11915" s="749">
        <f t="shared" si="893"/>
        <v>0</v>
      </c>
      <c r="AA11915" s="1071"/>
      <c r="AB11915" s="1071"/>
    </row>
    <row r="11916" spans="23:28" ht="70.5" customHeight="1">
      <c r="W11916" s="829">
        <f t="shared" si="891"/>
        <v>0</v>
      </c>
      <c r="X11916" s="828">
        <f t="shared" si="892"/>
        <v>0</v>
      </c>
      <c r="Y11916" s="1069">
        <f>[5]building!Y11907</f>
        <v>0</v>
      </c>
      <c r="Z11916" s="749">
        <f t="shared" si="893"/>
        <v>0</v>
      </c>
      <c r="AA11916" s="1071"/>
      <c r="AB11916" s="1071"/>
    </row>
    <row r="11917" spans="23:28" ht="70.5" customHeight="1">
      <c r="W11917" s="829">
        <f t="shared" si="891"/>
        <v>0</v>
      </c>
      <c r="X11917" s="828">
        <f t="shared" si="892"/>
        <v>0</v>
      </c>
      <c r="Y11917" s="1069">
        <f>[5]building!Y11908</f>
        <v>0</v>
      </c>
      <c r="Z11917" s="749">
        <f t="shared" si="893"/>
        <v>0</v>
      </c>
      <c r="AA11917" s="1071"/>
      <c r="AB11917" s="1071"/>
    </row>
    <row r="11918" spans="23:28" ht="70.5" customHeight="1">
      <c r="W11918" s="829">
        <f t="shared" si="891"/>
        <v>0</v>
      </c>
      <c r="X11918" s="828">
        <f t="shared" si="892"/>
        <v>0</v>
      </c>
      <c r="Y11918" s="1069">
        <f>[5]building!Y11909</f>
        <v>0</v>
      </c>
      <c r="Z11918" s="749">
        <f t="shared" si="893"/>
        <v>0</v>
      </c>
      <c r="AA11918" s="1071"/>
      <c r="AB11918" s="1071"/>
    </row>
    <row r="11919" spans="23:28" ht="70.5" customHeight="1">
      <c r="W11919" s="829">
        <f t="shared" si="891"/>
        <v>0</v>
      </c>
      <c r="X11919" s="828">
        <f t="shared" si="892"/>
        <v>0</v>
      </c>
      <c r="Y11919" s="1069">
        <f>[5]building!Y11910</f>
        <v>0</v>
      </c>
      <c r="Z11919" s="749">
        <f t="shared" si="893"/>
        <v>0</v>
      </c>
      <c r="AA11919" s="1071"/>
      <c r="AB11919" s="1071"/>
    </row>
    <row r="11920" spans="23:28" ht="70.5" customHeight="1">
      <c r="W11920" s="829">
        <f t="shared" si="891"/>
        <v>0</v>
      </c>
      <c r="X11920" s="828">
        <f t="shared" si="892"/>
        <v>0</v>
      </c>
      <c r="Y11920" s="1069">
        <f>[5]building!Y11911</f>
        <v>0</v>
      </c>
      <c r="Z11920" s="749">
        <f t="shared" si="893"/>
        <v>0</v>
      </c>
      <c r="AA11920" s="1071"/>
      <c r="AB11920" s="1071"/>
    </row>
    <row r="11921" spans="23:28" ht="70.5" customHeight="1">
      <c r="W11921" s="829">
        <f t="shared" si="891"/>
        <v>0</v>
      </c>
      <c r="X11921" s="828">
        <f t="shared" si="892"/>
        <v>0</v>
      </c>
      <c r="Y11921" s="1069">
        <f>[5]building!Y11912</f>
        <v>0</v>
      </c>
      <c r="Z11921" s="749">
        <f t="shared" si="893"/>
        <v>0</v>
      </c>
      <c r="AA11921" s="1071"/>
      <c r="AB11921" s="1071"/>
    </row>
    <row r="11922" spans="23:28" ht="70.5" customHeight="1">
      <c r="W11922" s="829">
        <f t="shared" si="891"/>
        <v>0</v>
      </c>
      <c r="X11922" s="828">
        <f t="shared" si="892"/>
        <v>0</v>
      </c>
      <c r="Y11922" s="1069">
        <f>[5]building!Y11913</f>
        <v>0</v>
      </c>
      <c r="Z11922" s="749">
        <f t="shared" si="893"/>
        <v>0</v>
      </c>
      <c r="AA11922" s="1071"/>
      <c r="AB11922" s="1071"/>
    </row>
    <row r="11923" spans="23:28" ht="70.5" customHeight="1">
      <c r="W11923" s="829">
        <f t="shared" si="891"/>
        <v>0</v>
      </c>
      <c r="X11923" s="828">
        <f t="shared" si="892"/>
        <v>0</v>
      </c>
      <c r="Y11923" s="1069">
        <f>[5]building!Y11914</f>
        <v>0</v>
      </c>
      <c r="Z11923" s="749">
        <f t="shared" si="893"/>
        <v>0</v>
      </c>
      <c r="AA11923" s="1071"/>
      <c r="AB11923" s="1071"/>
    </row>
    <row r="11924" spans="23:28" ht="70.5" customHeight="1">
      <c r="W11924" s="829">
        <f t="shared" si="891"/>
        <v>0</v>
      </c>
      <c r="X11924" s="828">
        <f t="shared" si="892"/>
        <v>0</v>
      </c>
      <c r="Y11924" s="1069">
        <f>[5]building!Y11915</f>
        <v>0</v>
      </c>
      <c r="Z11924" s="749">
        <f t="shared" si="893"/>
        <v>0</v>
      </c>
      <c r="AA11924" s="1071"/>
      <c r="AB11924" s="1071"/>
    </row>
    <row r="11925" spans="23:28" ht="70.5" customHeight="1">
      <c r="W11925" s="829">
        <f t="shared" si="891"/>
        <v>0</v>
      </c>
      <c r="X11925" s="828">
        <f t="shared" si="892"/>
        <v>0</v>
      </c>
      <c r="Y11925" s="1069">
        <f>[5]building!Y11916</f>
        <v>0</v>
      </c>
      <c r="Z11925" s="749">
        <f t="shared" si="893"/>
        <v>0</v>
      </c>
      <c r="AA11925" s="1071"/>
      <c r="AB11925" s="1071"/>
    </row>
    <row r="11926" spans="23:28" ht="70.5" customHeight="1">
      <c r="W11926" s="829">
        <f t="shared" si="891"/>
        <v>0</v>
      </c>
      <c r="X11926" s="828">
        <f t="shared" si="892"/>
        <v>0</v>
      </c>
      <c r="Y11926" s="1069">
        <f>[5]building!Y11917</f>
        <v>0</v>
      </c>
      <c r="Z11926" s="749">
        <f t="shared" si="893"/>
        <v>0</v>
      </c>
      <c r="AA11926" s="1071"/>
      <c r="AB11926" s="1071"/>
    </row>
    <row r="11927" spans="23:28" ht="70.5" customHeight="1">
      <c r="W11927" s="829">
        <f t="shared" si="891"/>
        <v>0</v>
      </c>
      <c r="X11927" s="828">
        <f t="shared" si="892"/>
        <v>0</v>
      </c>
      <c r="Y11927" s="1069">
        <f>[5]building!Y11918</f>
        <v>0</v>
      </c>
      <c r="Z11927" s="749">
        <f t="shared" si="893"/>
        <v>0</v>
      </c>
      <c r="AA11927" s="1071"/>
      <c r="AB11927" s="1071"/>
    </row>
    <row r="11928" spans="23:28" ht="70.5" customHeight="1">
      <c r="W11928" s="829">
        <f t="shared" si="891"/>
        <v>0</v>
      </c>
      <c r="X11928" s="828">
        <f t="shared" si="892"/>
        <v>0</v>
      </c>
      <c r="Y11928" s="1069">
        <f>[5]building!Y11919</f>
        <v>0</v>
      </c>
      <c r="Z11928" s="749">
        <f t="shared" si="893"/>
        <v>0</v>
      </c>
      <c r="AA11928" s="1071"/>
      <c r="AB11928" s="1071"/>
    </row>
    <row r="11929" spans="23:28" ht="70.5" customHeight="1">
      <c r="W11929" s="829">
        <f t="shared" si="891"/>
        <v>0</v>
      </c>
      <c r="X11929" s="828">
        <f t="shared" si="892"/>
        <v>0</v>
      </c>
      <c r="Y11929" s="1069">
        <f>[5]building!Y11920</f>
        <v>0</v>
      </c>
      <c r="Z11929" s="749">
        <f t="shared" si="893"/>
        <v>0</v>
      </c>
      <c r="AA11929" s="1071"/>
      <c r="AB11929" s="1071"/>
    </row>
    <row r="11930" spans="23:28" ht="70.5" customHeight="1">
      <c r="W11930" s="829">
        <f t="shared" si="891"/>
        <v>0</v>
      </c>
      <c r="X11930" s="828">
        <f t="shared" si="892"/>
        <v>0</v>
      </c>
      <c r="Y11930" s="1069">
        <f>[5]building!Y11921</f>
        <v>0</v>
      </c>
      <c r="Z11930" s="749">
        <f t="shared" si="893"/>
        <v>0</v>
      </c>
      <c r="AA11930" s="1071"/>
      <c r="AB11930" s="1071"/>
    </row>
    <row r="11931" spans="23:28" ht="70.5" customHeight="1">
      <c r="W11931" s="829">
        <f t="shared" si="891"/>
        <v>0</v>
      </c>
      <c r="X11931" s="828">
        <f t="shared" si="892"/>
        <v>0</v>
      </c>
      <c r="Y11931" s="1069">
        <f>[5]building!Y11922</f>
        <v>0</v>
      </c>
      <c r="Z11931" s="749">
        <f t="shared" si="893"/>
        <v>0</v>
      </c>
      <c r="AA11931" s="1071"/>
      <c r="AB11931" s="1071"/>
    </row>
    <row r="11932" spans="23:28" ht="70.5" customHeight="1">
      <c r="W11932" s="829">
        <f t="shared" si="891"/>
        <v>0</v>
      </c>
      <c r="X11932" s="828">
        <f t="shared" si="892"/>
        <v>0</v>
      </c>
      <c r="Y11932" s="1069">
        <f>[5]building!Y11923</f>
        <v>0</v>
      </c>
      <c r="Z11932" s="749">
        <f t="shared" si="893"/>
        <v>0</v>
      </c>
      <c r="AA11932" s="1071"/>
      <c r="AB11932" s="1071"/>
    </row>
    <row r="11933" spans="23:28" ht="70.5" customHeight="1">
      <c r="W11933" s="829">
        <f t="shared" si="891"/>
        <v>0</v>
      </c>
      <c r="X11933" s="828">
        <f t="shared" si="892"/>
        <v>0</v>
      </c>
      <c r="Y11933" s="1069">
        <f>[5]building!Y11924</f>
        <v>0</v>
      </c>
      <c r="Z11933" s="749">
        <f t="shared" si="893"/>
        <v>0</v>
      </c>
      <c r="AA11933" s="1071"/>
      <c r="AB11933" s="1071"/>
    </row>
    <row r="11934" spans="23:28" ht="70.5" customHeight="1">
      <c r="W11934" s="829">
        <f t="shared" ref="W11934:W11997" si="894">G11934+I11934+K11934+M11934+O11934+Q11934+S11934+U11934</f>
        <v>0</v>
      </c>
      <c r="X11934" s="828">
        <f t="shared" ref="X11934:X11997" si="895">W11934*C11934</f>
        <v>0</v>
      </c>
      <c r="Y11934" s="1069">
        <f>[5]building!Y11925</f>
        <v>0</v>
      </c>
      <c r="Z11934" s="749">
        <f t="shared" ref="Z11934:Z11997" si="896">Y11934*C11934</f>
        <v>0</v>
      </c>
      <c r="AA11934" s="1071"/>
      <c r="AB11934" s="1071"/>
    </row>
    <row r="11935" spans="23:28" ht="70.5" customHeight="1">
      <c r="W11935" s="829">
        <f t="shared" si="894"/>
        <v>0</v>
      </c>
      <c r="X11935" s="828">
        <f t="shared" si="895"/>
        <v>0</v>
      </c>
      <c r="Y11935" s="1069">
        <f>[5]building!Y11926</f>
        <v>0</v>
      </c>
      <c r="Z11935" s="749">
        <f t="shared" si="896"/>
        <v>0</v>
      </c>
      <c r="AA11935" s="1071"/>
      <c r="AB11935" s="1071"/>
    </row>
    <row r="11936" spans="23:28" ht="70.5" customHeight="1">
      <c r="W11936" s="829">
        <f t="shared" si="894"/>
        <v>0</v>
      </c>
      <c r="X11936" s="828">
        <f t="shared" si="895"/>
        <v>0</v>
      </c>
      <c r="Y11936" s="1069">
        <f>[5]building!Y11927</f>
        <v>0</v>
      </c>
      <c r="Z11936" s="749">
        <f t="shared" si="896"/>
        <v>0</v>
      </c>
      <c r="AA11936" s="1071"/>
      <c r="AB11936" s="1071"/>
    </row>
    <row r="11937" spans="23:28" ht="70.5" customHeight="1">
      <c r="W11937" s="829">
        <f t="shared" si="894"/>
        <v>0</v>
      </c>
      <c r="X11937" s="828">
        <f t="shared" si="895"/>
        <v>0</v>
      </c>
      <c r="Y11937" s="1069">
        <f>[5]building!Y11928</f>
        <v>0</v>
      </c>
      <c r="Z11937" s="749">
        <f t="shared" si="896"/>
        <v>0</v>
      </c>
      <c r="AA11937" s="1071"/>
      <c r="AB11937" s="1071"/>
    </row>
    <row r="11938" spans="23:28" ht="70.5" customHeight="1">
      <c r="W11938" s="829">
        <f t="shared" si="894"/>
        <v>0</v>
      </c>
      <c r="X11938" s="828">
        <f t="shared" si="895"/>
        <v>0</v>
      </c>
      <c r="Y11938" s="1069">
        <f>[5]building!Y11929</f>
        <v>0</v>
      </c>
      <c r="Z11938" s="749">
        <f t="shared" si="896"/>
        <v>0</v>
      </c>
      <c r="AA11938" s="1071"/>
      <c r="AB11938" s="1071"/>
    </row>
    <row r="11939" spans="23:28" ht="70.5" customHeight="1">
      <c r="W11939" s="829">
        <f t="shared" si="894"/>
        <v>0</v>
      </c>
      <c r="X11939" s="828">
        <f t="shared" si="895"/>
        <v>0</v>
      </c>
      <c r="Y11939" s="1069">
        <f>[5]building!Y11930</f>
        <v>0</v>
      </c>
      <c r="Z11939" s="749">
        <f t="shared" si="896"/>
        <v>0</v>
      </c>
      <c r="AA11939" s="1071"/>
      <c r="AB11939" s="1071"/>
    </row>
    <row r="11940" spans="23:28" ht="70.5" customHeight="1">
      <c r="W11940" s="829">
        <f t="shared" si="894"/>
        <v>0</v>
      </c>
      <c r="X11940" s="828">
        <f t="shared" si="895"/>
        <v>0</v>
      </c>
      <c r="Y11940" s="1069">
        <f>[5]building!Y11931</f>
        <v>0</v>
      </c>
      <c r="Z11940" s="749">
        <f t="shared" si="896"/>
        <v>0</v>
      </c>
      <c r="AA11940" s="1071"/>
      <c r="AB11940" s="1071"/>
    </row>
    <row r="11941" spans="23:28" ht="70.5" customHeight="1">
      <c r="W11941" s="829">
        <f t="shared" si="894"/>
        <v>0</v>
      </c>
      <c r="X11941" s="828">
        <f t="shared" si="895"/>
        <v>0</v>
      </c>
      <c r="Y11941" s="1069">
        <f>[5]building!Y11932</f>
        <v>0</v>
      </c>
      <c r="Z11941" s="749">
        <f t="shared" si="896"/>
        <v>0</v>
      </c>
      <c r="AA11941" s="1071"/>
      <c r="AB11941" s="1071"/>
    </row>
    <row r="11942" spans="23:28" ht="70.5" customHeight="1">
      <c r="W11942" s="829">
        <f t="shared" si="894"/>
        <v>0</v>
      </c>
      <c r="X11942" s="828">
        <f t="shared" si="895"/>
        <v>0</v>
      </c>
      <c r="Y11942" s="1069">
        <f>[5]building!Y11933</f>
        <v>0</v>
      </c>
      <c r="Z11942" s="749">
        <f t="shared" si="896"/>
        <v>0</v>
      </c>
      <c r="AA11942" s="1071"/>
      <c r="AB11942" s="1071"/>
    </row>
    <row r="11943" spans="23:28" ht="70.5" customHeight="1">
      <c r="W11943" s="829">
        <f t="shared" si="894"/>
        <v>0</v>
      </c>
      <c r="X11943" s="828">
        <f t="shared" si="895"/>
        <v>0</v>
      </c>
      <c r="Y11943" s="1069">
        <f>[5]building!Y11934</f>
        <v>0</v>
      </c>
      <c r="Z11943" s="749">
        <f t="shared" si="896"/>
        <v>0</v>
      </c>
      <c r="AA11943" s="1071"/>
      <c r="AB11943" s="1071"/>
    </row>
    <row r="11944" spans="23:28" ht="70.5" customHeight="1">
      <c r="W11944" s="829">
        <f t="shared" si="894"/>
        <v>0</v>
      </c>
      <c r="X11944" s="828">
        <f t="shared" si="895"/>
        <v>0</v>
      </c>
      <c r="Y11944" s="1069">
        <f>[5]building!Y11935</f>
        <v>0</v>
      </c>
      <c r="Z11944" s="749">
        <f t="shared" si="896"/>
        <v>0</v>
      </c>
      <c r="AA11944" s="1071"/>
      <c r="AB11944" s="1071"/>
    </row>
    <row r="11945" spans="23:28" ht="70.5" customHeight="1">
      <c r="W11945" s="829">
        <f t="shared" si="894"/>
        <v>0</v>
      </c>
      <c r="X11945" s="828">
        <f t="shared" si="895"/>
        <v>0</v>
      </c>
      <c r="Y11945" s="1069">
        <f>[5]building!Y11936</f>
        <v>0</v>
      </c>
      <c r="Z11945" s="749">
        <f t="shared" si="896"/>
        <v>0</v>
      </c>
      <c r="AA11945" s="1071"/>
      <c r="AB11945" s="1071"/>
    </row>
    <row r="11946" spans="23:28" ht="70.5" customHeight="1">
      <c r="W11946" s="829">
        <f t="shared" si="894"/>
        <v>0</v>
      </c>
      <c r="X11946" s="828">
        <f t="shared" si="895"/>
        <v>0</v>
      </c>
      <c r="Y11946" s="1069">
        <f>[5]building!Y11937</f>
        <v>0</v>
      </c>
      <c r="Z11946" s="749">
        <f t="shared" si="896"/>
        <v>0</v>
      </c>
      <c r="AA11946" s="1071"/>
      <c r="AB11946" s="1071"/>
    </row>
    <row r="11947" spans="23:28" ht="70.5" customHeight="1">
      <c r="W11947" s="829">
        <f t="shared" si="894"/>
        <v>0</v>
      </c>
      <c r="X11947" s="828">
        <f t="shared" si="895"/>
        <v>0</v>
      </c>
      <c r="Y11947" s="1069">
        <f>[5]building!Y11938</f>
        <v>0</v>
      </c>
      <c r="Z11947" s="749">
        <f t="shared" si="896"/>
        <v>0</v>
      </c>
      <c r="AA11947" s="1071"/>
      <c r="AB11947" s="1071"/>
    </row>
    <row r="11948" spans="23:28" ht="70.5" customHeight="1">
      <c r="W11948" s="829">
        <f t="shared" si="894"/>
        <v>0</v>
      </c>
      <c r="X11948" s="828">
        <f t="shared" si="895"/>
        <v>0</v>
      </c>
      <c r="Y11948" s="1069">
        <f>[5]building!Y11939</f>
        <v>0</v>
      </c>
      <c r="Z11948" s="749">
        <f t="shared" si="896"/>
        <v>0</v>
      </c>
      <c r="AA11948" s="1071"/>
      <c r="AB11948" s="1071"/>
    </row>
    <row r="11949" spans="23:28" ht="70.5" customHeight="1">
      <c r="W11949" s="829">
        <f t="shared" si="894"/>
        <v>0</v>
      </c>
      <c r="X11949" s="828">
        <f t="shared" si="895"/>
        <v>0</v>
      </c>
      <c r="Y11949" s="1069">
        <f>[5]building!Y11940</f>
        <v>0</v>
      </c>
      <c r="Z11949" s="749">
        <f t="shared" si="896"/>
        <v>0</v>
      </c>
      <c r="AA11949" s="1071"/>
      <c r="AB11949" s="1071"/>
    </row>
    <row r="11950" spans="23:28" ht="70.5" customHeight="1">
      <c r="W11950" s="829">
        <f t="shared" si="894"/>
        <v>0</v>
      </c>
      <c r="X11950" s="828">
        <f t="shared" si="895"/>
        <v>0</v>
      </c>
      <c r="Y11950" s="1069">
        <f>[5]building!Y11941</f>
        <v>0</v>
      </c>
      <c r="Z11950" s="749">
        <f t="shared" si="896"/>
        <v>0</v>
      </c>
      <c r="AA11950" s="1071"/>
      <c r="AB11950" s="1071"/>
    </row>
    <row r="11951" spans="23:28" ht="70.5" customHeight="1">
      <c r="W11951" s="829">
        <f t="shared" si="894"/>
        <v>0</v>
      </c>
      <c r="X11951" s="828">
        <f t="shared" si="895"/>
        <v>0</v>
      </c>
      <c r="Y11951" s="1069">
        <f>[5]building!Y11942</f>
        <v>0</v>
      </c>
      <c r="Z11951" s="749">
        <f t="shared" si="896"/>
        <v>0</v>
      </c>
      <c r="AA11951" s="1071"/>
      <c r="AB11951" s="1071"/>
    </row>
    <row r="11952" spans="23:28" ht="70.5" customHeight="1">
      <c r="W11952" s="829">
        <f t="shared" si="894"/>
        <v>0</v>
      </c>
      <c r="X11952" s="828">
        <f t="shared" si="895"/>
        <v>0</v>
      </c>
      <c r="Y11952" s="1069">
        <f>[5]building!Y11943</f>
        <v>0</v>
      </c>
      <c r="Z11952" s="749">
        <f t="shared" si="896"/>
        <v>0</v>
      </c>
      <c r="AA11952" s="1071"/>
      <c r="AB11952" s="1071"/>
    </row>
    <row r="11953" spans="23:28" ht="70.5" customHeight="1">
      <c r="W11953" s="829">
        <f t="shared" si="894"/>
        <v>0</v>
      </c>
      <c r="X11953" s="828">
        <f t="shared" si="895"/>
        <v>0</v>
      </c>
      <c r="Y11953" s="1069">
        <f>[5]building!Y11944</f>
        <v>0</v>
      </c>
      <c r="Z11953" s="749">
        <f t="shared" si="896"/>
        <v>0</v>
      </c>
      <c r="AA11953" s="1071"/>
      <c r="AB11953" s="1071"/>
    </row>
    <row r="11954" spans="23:28" ht="70.5" customHeight="1">
      <c r="W11954" s="829">
        <f t="shared" si="894"/>
        <v>0</v>
      </c>
      <c r="X11954" s="828">
        <f t="shared" si="895"/>
        <v>0</v>
      </c>
      <c r="Y11954" s="1069">
        <f>[5]building!Y11945</f>
        <v>0</v>
      </c>
      <c r="Z11954" s="749">
        <f t="shared" si="896"/>
        <v>0</v>
      </c>
      <c r="AA11954" s="1071"/>
      <c r="AB11954" s="1071"/>
    </row>
    <row r="11955" spans="23:28" ht="70.5" customHeight="1">
      <c r="W11955" s="829">
        <f t="shared" si="894"/>
        <v>0</v>
      </c>
      <c r="X11955" s="828">
        <f t="shared" si="895"/>
        <v>0</v>
      </c>
      <c r="Y11955" s="1069">
        <f>[5]building!Y11946</f>
        <v>0</v>
      </c>
      <c r="Z11955" s="749">
        <f t="shared" si="896"/>
        <v>0</v>
      </c>
      <c r="AA11955" s="1071"/>
      <c r="AB11955" s="1071"/>
    </row>
    <row r="11956" spans="23:28" ht="70.5" customHeight="1">
      <c r="W11956" s="829">
        <f t="shared" si="894"/>
        <v>0</v>
      </c>
      <c r="X11956" s="828">
        <f t="shared" si="895"/>
        <v>0</v>
      </c>
      <c r="Y11956" s="1069">
        <f>[5]building!Y11947</f>
        <v>0</v>
      </c>
      <c r="Z11956" s="749">
        <f t="shared" si="896"/>
        <v>0</v>
      </c>
      <c r="AA11956" s="1071"/>
      <c r="AB11956" s="1071"/>
    </row>
    <row r="11957" spans="23:28" ht="70.5" customHeight="1">
      <c r="W11957" s="829">
        <f t="shared" si="894"/>
        <v>0</v>
      </c>
      <c r="X11957" s="828">
        <f t="shared" si="895"/>
        <v>0</v>
      </c>
      <c r="Y11957" s="1069">
        <f>[5]building!Y11948</f>
        <v>0</v>
      </c>
      <c r="Z11957" s="749">
        <f t="shared" si="896"/>
        <v>0</v>
      </c>
      <c r="AA11957" s="1071"/>
      <c r="AB11957" s="1071"/>
    </row>
    <row r="11958" spans="23:28" ht="70.5" customHeight="1">
      <c r="W11958" s="829">
        <f t="shared" si="894"/>
        <v>0</v>
      </c>
      <c r="X11958" s="828">
        <f t="shared" si="895"/>
        <v>0</v>
      </c>
      <c r="Y11958" s="1069">
        <f>[5]building!Y11949</f>
        <v>0</v>
      </c>
      <c r="Z11958" s="749">
        <f t="shared" si="896"/>
        <v>0</v>
      </c>
      <c r="AA11958" s="1071"/>
      <c r="AB11958" s="1071"/>
    </row>
    <row r="11959" spans="23:28" ht="70.5" customHeight="1">
      <c r="W11959" s="829">
        <f t="shared" si="894"/>
        <v>0</v>
      </c>
      <c r="X11959" s="828">
        <f t="shared" si="895"/>
        <v>0</v>
      </c>
      <c r="Y11959" s="1069">
        <f>[5]building!Y11950</f>
        <v>0</v>
      </c>
      <c r="Z11959" s="749">
        <f t="shared" si="896"/>
        <v>0</v>
      </c>
      <c r="AA11959" s="1071"/>
      <c r="AB11959" s="1071"/>
    </row>
    <row r="11960" spans="23:28" ht="70.5" customHeight="1">
      <c r="W11960" s="829">
        <f t="shared" si="894"/>
        <v>0</v>
      </c>
      <c r="X11960" s="828">
        <f t="shared" si="895"/>
        <v>0</v>
      </c>
      <c r="Y11960" s="1069">
        <f>[5]building!Y11951</f>
        <v>0</v>
      </c>
      <c r="Z11960" s="749">
        <f t="shared" si="896"/>
        <v>0</v>
      </c>
      <c r="AA11960" s="1071"/>
      <c r="AB11960" s="1071"/>
    </row>
    <row r="11961" spans="23:28" ht="70.5" customHeight="1">
      <c r="W11961" s="829">
        <f t="shared" si="894"/>
        <v>0</v>
      </c>
      <c r="X11961" s="828">
        <f t="shared" si="895"/>
        <v>0</v>
      </c>
      <c r="Y11961" s="1069">
        <f>[5]building!Y11952</f>
        <v>0</v>
      </c>
      <c r="Z11961" s="749">
        <f t="shared" si="896"/>
        <v>0</v>
      </c>
      <c r="AA11961" s="1071"/>
      <c r="AB11961" s="1071"/>
    </row>
    <row r="11962" spans="23:28" ht="70.5" customHeight="1">
      <c r="W11962" s="829">
        <f t="shared" si="894"/>
        <v>0</v>
      </c>
      <c r="X11962" s="828">
        <f t="shared" si="895"/>
        <v>0</v>
      </c>
      <c r="Y11962" s="1069">
        <f>[5]building!Y11953</f>
        <v>0</v>
      </c>
      <c r="Z11962" s="749">
        <f t="shared" si="896"/>
        <v>0</v>
      </c>
      <c r="AA11962" s="1071"/>
      <c r="AB11962" s="1071"/>
    </row>
    <row r="11963" spans="23:28" ht="70.5" customHeight="1">
      <c r="W11963" s="829">
        <f t="shared" si="894"/>
        <v>0</v>
      </c>
      <c r="X11963" s="828">
        <f t="shared" si="895"/>
        <v>0</v>
      </c>
      <c r="Y11963" s="1069">
        <f>[5]building!Y11954</f>
        <v>0</v>
      </c>
      <c r="Z11963" s="749">
        <f t="shared" si="896"/>
        <v>0</v>
      </c>
      <c r="AA11963" s="1071"/>
      <c r="AB11963" s="1071"/>
    </row>
    <row r="11964" spans="23:28" ht="70.5" customHeight="1">
      <c r="W11964" s="829">
        <f t="shared" si="894"/>
        <v>0</v>
      </c>
      <c r="X11964" s="828">
        <f t="shared" si="895"/>
        <v>0</v>
      </c>
      <c r="Y11964" s="1069">
        <f>[5]building!Y11955</f>
        <v>0</v>
      </c>
      <c r="Z11964" s="749">
        <f t="shared" si="896"/>
        <v>0</v>
      </c>
      <c r="AA11964" s="1071"/>
      <c r="AB11964" s="1071"/>
    </row>
    <row r="11965" spans="23:28" ht="70.5" customHeight="1">
      <c r="W11965" s="829">
        <f t="shared" si="894"/>
        <v>0</v>
      </c>
      <c r="X11965" s="828">
        <f t="shared" si="895"/>
        <v>0</v>
      </c>
      <c r="Y11965" s="1069">
        <f>[5]building!Y11956</f>
        <v>0</v>
      </c>
      <c r="Z11965" s="749">
        <f t="shared" si="896"/>
        <v>0</v>
      </c>
      <c r="AA11965" s="1071"/>
      <c r="AB11965" s="1071"/>
    </row>
    <row r="11966" spans="23:28" ht="70.5" customHeight="1">
      <c r="W11966" s="829">
        <f t="shared" si="894"/>
        <v>0</v>
      </c>
      <c r="X11966" s="828">
        <f t="shared" si="895"/>
        <v>0</v>
      </c>
      <c r="Y11966" s="1069">
        <f>[5]building!Y11957</f>
        <v>0</v>
      </c>
      <c r="Z11966" s="749">
        <f t="shared" si="896"/>
        <v>0</v>
      </c>
      <c r="AA11966" s="1071"/>
      <c r="AB11966" s="1071"/>
    </row>
    <row r="11967" spans="23:28" ht="70.5" customHeight="1">
      <c r="W11967" s="829">
        <f t="shared" si="894"/>
        <v>0</v>
      </c>
      <c r="X11967" s="828">
        <f t="shared" si="895"/>
        <v>0</v>
      </c>
      <c r="Y11967" s="1069">
        <f>[5]building!Y11958</f>
        <v>0</v>
      </c>
      <c r="Z11967" s="749">
        <f t="shared" si="896"/>
        <v>0</v>
      </c>
      <c r="AA11967" s="1071"/>
      <c r="AB11967" s="1071"/>
    </row>
    <row r="11968" spans="23:28" ht="70.5" customHeight="1">
      <c r="W11968" s="829">
        <f t="shared" si="894"/>
        <v>0</v>
      </c>
      <c r="X11968" s="828">
        <f t="shared" si="895"/>
        <v>0</v>
      </c>
      <c r="Y11968" s="1069">
        <f>[5]building!Y11959</f>
        <v>0</v>
      </c>
      <c r="Z11968" s="749">
        <f t="shared" si="896"/>
        <v>0</v>
      </c>
      <c r="AA11968" s="1071"/>
      <c r="AB11968" s="1071"/>
    </row>
    <row r="11969" spans="23:28" ht="70.5" customHeight="1">
      <c r="W11969" s="829">
        <f t="shared" si="894"/>
        <v>0</v>
      </c>
      <c r="X11969" s="828">
        <f t="shared" si="895"/>
        <v>0</v>
      </c>
      <c r="Y11969" s="1069">
        <f>[5]building!Y11960</f>
        <v>0</v>
      </c>
      <c r="Z11969" s="749">
        <f t="shared" si="896"/>
        <v>0</v>
      </c>
      <c r="AA11969" s="1071"/>
      <c r="AB11969" s="1071"/>
    </row>
    <row r="11970" spans="23:28" ht="70.5" customHeight="1">
      <c r="W11970" s="829">
        <f t="shared" si="894"/>
        <v>0</v>
      </c>
      <c r="X11970" s="828">
        <f t="shared" si="895"/>
        <v>0</v>
      </c>
      <c r="Y11970" s="1069">
        <f>[5]building!Y11961</f>
        <v>0</v>
      </c>
      <c r="Z11970" s="749">
        <f t="shared" si="896"/>
        <v>0</v>
      </c>
      <c r="AA11970" s="1071"/>
      <c r="AB11970" s="1071"/>
    </row>
    <row r="11971" spans="23:28" ht="70.5" customHeight="1">
      <c r="W11971" s="829">
        <f t="shared" si="894"/>
        <v>0</v>
      </c>
      <c r="X11971" s="828">
        <f t="shared" si="895"/>
        <v>0</v>
      </c>
      <c r="Y11971" s="1069">
        <f>[5]building!Y11962</f>
        <v>0</v>
      </c>
      <c r="Z11971" s="749">
        <f t="shared" si="896"/>
        <v>0</v>
      </c>
      <c r="AA11971" s="1071"/>
      <c r="AB11971" s="1071"/>
    </row>
    <row r="11972" spans="23:28" ht="70.5" customHeight="1">
      <c r="W11972" s="829">
        <f t="shared" si="894"/>
        <v>0</v>
      </c>
      <c r="X11972" s="828">
        <f t="shared" si="895"/>
        <v>0</v>
      </c>
      <c r="Y11972" s="1069">
        <f>[5]building!Y11963</f>
        <v>0</v>
      </c>
      <c r="Z11972" s="749">
        <f t="shared" si="896"/>
        <v>0</v>
      </c>
      <c r="AA11972" s="1071"/>
      <c r="AB11972" s="1071"/>
    </row>
    <row r="11973" spans="23:28" ht="70.5" customHeight="1">
      <c r="W11973" s="829">
        <f t="shared" si="894"/>
        <v>0</v>
      </c>
      <c r="X11973" s="828">
        <f t="shared" si="895"/>
        <v>0</v>
      </c>
      <c r="Y11973" s="1069">
        <f>[5]building!Y11964</f>
        <v>0</v>
      </c>
      <c r="Z11973" s="749">
        <f t="shared" si="896"/>
        <v>0</v>
      </c>
      <c r="AA11973" s="1071"/>
      <c r="AB11973" s="1071"/>
    </row>
    <row r="11974" spans="23:28" ht="70.5" customHeight="1">
      <c r="W11974" s="829">
        <f t="shared" si="894"/>
        <v>0</v>
      </c>
      <c r="X11974" s="828">
        <f t="shared" si="895"/>
        <v>0</v>
      </c>
      <c r="Y11974" s="1069">
        <f>[5]building!Y11965</f>
        <v>0</v>
      </c>
      <c r="Z11974" s="749">
        <f t="shared" si="896"/>
        <v>0</v>
      </c>
      <c r="AA11974" s="1071"/>
      <c r="AB11974" s="1071"/>
    </row>
    <row r="11975" spans="23:28" ht="70.5" customHeight="1">
      <c r="W11975" s="829">
        <f t="shared" si="894"/>
        <v>0</v>
      </c>
      <c r="X11975" s="828">
        <f t="shared" si="895"/>
        <v>0</v>
      </c>
      <c r="Y11975" s="1069">
        <f>[5]building!Y11966</f>
        <v>0</v>
      </c>
      <c r="Z11975" s="749">
        <f t="shared" si="896"/>
        <v>0</v>
      </c>
      <c r="AA11975" s="1071"/>
      <c r="AB11975" s="1071"/>
    </row>
    <row r="11976" spans="23:28" ht="70.5" customHeight="1">
      <c r="W11976" s="829">
        <f t="shared" si="894"/>
        <v>0</v>
      </c>
      <c r="X11976" s="828">
        <f t="shared" si="895"/>
        <v>0</v>
      </c>
      <c r="Y11976" s="1069">
        <f>[5]building!Y11967</f>
        <v>0</v>
      </c>
      <c r="Z11976" s="749">
        <f t="shared" si="896"/>
        <v>0</v>
      </c>
      <c r="AA11976" s="1071"/>
      <c r="AB11976" s="1071"/>
    </row>
    <row r="11977" spans="23:28" ht="70.5" customHeight="1">
      <c r="W11977" s="829">
        <f t="shared" si="894"/>
        <v>0</v>
      </c>
      <c r="X11977" s="828">
        <f t="shared" si="895"/>
        <v>0</v>
      </c>
      <c r="Y11977" s="1069">
        <f>[5]building!Y11968</f>
        <v>0</v>
      </c>
      <c r="Z11977" s="749">
        <f t="shared" si="896"/>
        <v>0</v>
      </c>
      <c r="AA11977" s="1071"/>
      <c r="AB11977" s="1071"/>
    </row>
    <row r="11978" spans="23:28" ht="70.5" customHeight="1">
      <c r="W11978" s="829">
        <f t="shared" si="894"/>
        <v>0</v>
      </c>
      <c r="X11978" s="828">
        <f t="shared" si="895"/>
        <v>0</v>
      </c>
      <c r="Y11978" s="1069">
        <f>[5]building!Y11969</f>
        <v>0</v>
      </c>
      <c r="Z11978" s="749">
        <f t="shared" si="896"/>
        <v>0</v>
      </c>
      <c r="AA11978" s="1071"/>
      <c r="AB11978" s="1071"/>
    </row>
    <row r="11979" spans="23:28" ht="70.5" customHeight="1">
      <c r="W11979" s="829">
        <f t="shared" si="894"/>
        <v>0</v>
      </c>
      <c r="X11979" s="828">
        <f t="shared" si="895"/>
        <v>0</v>
      </c>
      <c r="Y11979" s="1069">
        <f>[5]building!Y11970</f>
        <v>0</v>
      </c>
      <c r="Z11979" s="749">
        <f t="shared" si="896"/>
        <v>0</v>
      </c>
      <c r="AA11979" s="1071"/>
      <c r="AB11979" s="1071"/>
    </row>
    <row r="11980" spans="23:28" ht="70.5" customHeight="1">
      <c r="W11980" s="829">
        <f t="shared" si="894"/>
        <v>0</v>
      </c>
      <c r="X11980" s="828">
        <f t="shared" si="895"/>
        <v>0</v>
      </c>
      <c r="Y11980" s="1069">
        <f>[5]building!Y11971</f>
        <v>0</v>
      </c>
      <c r="Z11980" s="749">
        <f t="shared" si="896"/>
        <v>0</v>
      </c>
      <c r="AA11980" s="1071"/>
      <c r="AB11980" s="1071"/>
    </row>
    <row r="11981" spans="23:28" ht="70.5" customHeight="1">
      <c r="W11981" s="829">
        <f t="shared" si="894"/>
        <v>0</v>
      </c>
      <c r="X11981" s="828">
        <f t="shared" si="895"/>
        <v>0</v>
      </c>
      <c r="Y11981" s="1069">
        <f>[5]building!Y11972</f>
        <v>0</v>
      </c>
      <c r="Z11981" s="749">
        <f t="shared" si="896"/>
        <v>0</v>
      </c>
      <c r="AA11981" s="1071"/>
      <c r="AB11981" s="1071"/>
    </row>
    <row r="11982" spans="23:28" ht="70.5" customHeight="1">
      <c r="W11982" s="829">
        <f t="shared" si="894"/>
        <v>0</v>
      </c>
      <c r="X11982" s="828">
        <f t="shared" si="895"/>
        <v>0</v>
      </c>
      <c r="Y11982" s="1069">
        <f>[5]building!Y11973</f>
        <v>0</v>
      </c>
      <c r="Z11982" s="749">
        <f t="shared" si="896"/>
        <v>0</v>
      </c>
      <c r="AA11982" s="1071"/>
      <c r="AB11982" s="1071"/>
    </row>
    <row r="11983" spans="23:28" ht="70.5" customHeight="1">
      <c r="W11983" s="829">
        <f t="shared" si="894"/>
        <v>0</v>
      </c>
      <c r="X11983" s="828">
        <f t="shared" si="895"/>
        <v>0</v>
      </c>
      <c r="Y11983" s="1069">
        <f>[5]building!Y11974</f>
        <v>0</v>
      </c>
      <c r="Z11983" s="749">
        <f t="shared" si="896"/>
        <v>0</v>
      </c>
      <c r="AA11983" s="1071"/>
      <c r="AB11983" s="1071"/>
    </row>
    <row r="11984" spans="23:28" ht="70.5" customHeight="1">
      <c r="W11984" s="829">
        <f t="shared" si="894"/>
        <v>0</v>
      </c>
      <c r="X11984" s="828">
        <f t="shared" si="895"/>
        <v>0</v>
      </c>
      <c r="Y11984" s="1069">
        <f>[5]building!Y11975</f>
        <v>0</v>
      </c>
      <c r="Z11984" s="749">
        <f t="shared" si="896"/>
        <v>0</v>
      </c>
      <c r="AA11984" s="1071"/>
      <c r="AB11984" s="1071"/>
    </row>
    <row r="11985" spans="23:28" ht="70.5" customHeight="1">
      <c r="W11985" s="829">
        <f t="shared" si="894"/>
        <v>0</v>
      </c>
      <c r="X11985" s="828">
        <f t="shared" si="895"/>
        <v>0</v>
      </c>
      <c r="Y11985" s="1069">
        <f>[5]building!Y11976</f>
        <v>0</v>
      </c>
      <c r="Z11985" s="749">
        <f t="shared" si="896"/>
        <v>0</v>
      </c>
      <c r="AA11985" s="1071"/>
      <c r="AB11985" s="1071"/>
    </row>
    <row r="11986" spans="23:28" ht="70.5" customHeight="1">
      <c r="W11986" s="829">
        <f t="shared" si="894"/>
        <v>0</v>
      </c>
      <c r="X11986" s="828">
        <f t="shared" si="895"/>
        <v>0</v>
      </c>
      <c r="Y11986" s="1069">
        <f>[5]building!Y11977</f>
        <v>0</v>
      </c>
      <c r="Z11986" s="749">
        <f t="shared" si="896"/>
        <v>0</v>
      </c>
      <c r="AA11986" s="1071"/>
      <c r="AB11986" s="1071"/>
    </row>
    <row r="11987" spans="23:28" ht="70.5" customHeight="1">
      <c r="W11987" s="829">
        <f t="shared" si="894"/>
        <v>0</v>
      </c>
      <c r="X11987" s="828">
        <f t="shared" si="895"/>
        <v>0</v>
      </c>
      <c r="Y11987" s="1069">
        <f>[5]building!Y11978</f>
        <v>0</v>
      </c>
      <c r="Z11987" s="749">
        <f t="shared" si="896"/>
        <v>0</v>
      </c>
      <c r="AA11987" s="1071"/>
      <c r="AB11987" s="1071"/>
    </row>
    <row r="11988" spans="23:28" ht="70.5" customHeight="1">
      <c r="W11988" s="829">
        <f t="shared" si="894"/>
        <v>0</v>
      </c>
      <c r="X11988" s="828">
        <f t="shared" si="895"/>
        <v>0</v>
      </c>
      <c r="Y11988" s="1069">
        <f>[5]building!Y11979</f>
        <v>0</v>
      </c>
      <c r="Z11988" s="749">
        <f t="shared" si="896"/>
        <v>0</v>
      </c>
      <c r="AA11988" s="1071"/>
      <c r="AB11988" s="1071"/>
    </row>
    <row r="11989" spans="23:28" ht="70.5" customHeight="1">
      <c r="W11989" s="829">
        <f t="shared" si="894"/>
        <v>0</v>
      </c>
      <c r="X11989" s="828">
        <f t="shared" si="895"/>
        <v>0</v>
      </c>
      <c r="Y11989" s="1069">
        <f>[5]building!Y11980</f>
        <v>0</v>
      </c>
      <c r="Z11989" s="749">
        <f t="shared" si="896"/>
        <v>0</v>
      </c>
      <c r="AA11989" s="1071"/>
      <c r="AB11989" s="1071"/>
    </row>
    <row r="11990" spans="23:28" ht="70.5" customHeight="1">
      <c r="W11990" s="829">
        <f t="shared" si="894"/>
        <v>0</v>
      </c>
      <c r="X11990" s="828">
        <f t="shared" si="895"/>
        <v>0</v>
      </c>
      <c r="Y11990" s="1069">
        <f>[5]building!Y11981</f>
        <v>0</v>
      </c>
      <c r="Z11990" s="749">
        <f t="shared" si="896"/>
        <v>0</v>
      </c>
      <c r="AA11990" s="1071"/>
      <c r="AB11990" s="1071"/>
    </row>
    <row r="11991" spans="23:28" ht="70.5" customHeight="1">
      <c r="W11991" s="829">
        <f t="shared" si="894"/>
        <v>0</v>
      </c>
      <c r="X11991" s="828">
        <f t="shared" si="895"/>
        <v>0</v>
      </c>
      <c r="Y11991" s="1069">
        <f>[5]building!Y11982</f>
        <v>0</v>
      </c>
      <c r="Z11991" s="749">
        <f t="shared" si="896"/>
        <v>0</v>
      </c>
      <c r="AA11991" s="1071"/>
      <c r="AB11991" s="1071"/>
    </row>
    <row r="11992" spans="23:28" ht="70.5" customHeight="1">
      <c r="W11992" s="829">
        <f t="shared" si="894"/>
        <v>0</v>
      </c>
      <c r="X11992" s="828">
        <f t="shared" si="895"/>
        <v>0</v>
      </c>
      <c r="Y11992" s="1069">
        <f>[5]building!Y11983</f>
        <v>0</v>
      </c>
      <c r="Z11992" s="749">
        <f t="shared" si="896"/>
        <v>0</v>
      </c>
      <c r="AA11992" s="1071"/>
      <c r="AB11992" s="1071"/>
    </row>
    <row r="11993" spans="23:28" ht="70.5" customHeight="1">
      <c r="W11993" s="829">
        <f t="shared" si="894"/>
        <v>0</v>
      </c>
      <c r="X11993" s="828">
        <f t="shared" si="895"/>
        <v>0</v>
      </c>
      <c r="Y11993" s="1069">
        <f>[5]building!Y11984</f>
        <v>0</v>
      </c>
      <c r="Z11993" s="749">
        <f t="shared" si="896"/>
        <v>0</v>
      </c>
      <c r="AA11993" s="1071"/>
      <c r="AB11993" s="1071"/>
    </row>
    <row r="11994" spans="23:28" ht="70.5" customHeight="1">
      <c r="W11994" s="829">
        <f t="shared" si="894"/>
        <v>0</v>
      </c>
      <c r="X11994" s="828">
        <f t="shared" si="895"/>
        <v>0</v>
      </c>
      <c r="Y11994" s="1069">
        <f>[5]building!Y11985</f>
        <v>0</v>
      </c>
      <c r="Z11994" s="749">
        <f t="shared" si="896"/>
        <v>0</v>
      </c>
      <c r="AA11994" s="1071"/>
      <c r="AB11994" s="1071"/>
    </row>
    <row r="11995" spans="23:28" ht="70.5" customHeight="1">
      <c r="W11995" s="829">
        <f t="shared" si="894"/>
        <v>0</v>
      </c>
      <c r="X11995" s="828">
        <f t="shared" si="895"/>
        <v>0</v>
      </c>
      <c r="Y11995" s="1069">
        <f>[5]building!Y11986</f>
        <v>0</v>
      </c>
      <c r="Z11995" s="749">
        <f t="shared" si="896"/>
        <v>0</v>
      </c>
      <c r="AA11995" s="1071"/>
      <c r="AB11995" s="1071"/>
    </row>
    <row r="11996" spans="23:28" ht="70.5" customHeight="1">
      <c r="W11996" s="829">
        <f t="shared" si="894"/>
        <v>0</v>
      </c>
      <c r="X11996" s="828">
        <f t="shared" si="895"/>
        <v>0</v>
      </c>
      <c r="Y11996" s="1069">
        <f>[5]building!Y11987</f>
        <v>0</v>
      </c>
      <c r="Z11996" s="749">
        <f t="shared" si="896"/>
        <v>0</v>
      </c>
      <c r="AA11996" s="1071"/>
      <c r="AB11996" s="1071"/>
    </row>
    <row r="11997" spans="23:28" ht="70.5" customHeight="1">
      <c r="W11997" s="829">
        <f t="shared" si="894"/>
        <v>0</v>
      </c>
      <c r="X11997" s="828">
        <f t="shared" si="895"/>
        <v>0</v>
      </c>
      <c r="Y11997" s="1069">
        <f>[5]building!Y11988</f>
        <v>0</v>
      </c>
      <c r="Z11997" s="749">
        <f t="shared" si="896"/>
        <v>0</v>
      </c>
      <c r="AA11997" s="1071"/>
      <c r="AB11997" s="1071"/>
    </row>
    <row r="11998" spans="23:28" ht="70.5" customHeight="1">
      <c r="W11998" s="829">
        <f t="shared" ref="W11998:W12061" si="897">G11998+I11998+K11998+M11998+O11998+Q11998+S11998+U11998</f>
        <v>0</v>
      </c>
      <c r="X11998" s="828">
        <f t="shared" ref="X11998:X12061" si="898">W11998*C11998</f>
        <v>0</v>
      </c>
      <c r="Y11998" s="1069">
        <f>[5]building!Y11989</f>
        <v>0</v>
      </c>
      <c r="Z11998" s="749">
        <f t="shared" ref="Z11998:Z12061" si="899">Y11998*C11998</f>
        <v>0</v>
      </c>
      <c r="AA11998" s="1071"/>
      <c r="AB11998" s="1071"/>
    </row>
    <row r="11999" spans="23:28" ht="70.5" customHeight="1">
      <c r="W11999" s="829">
        <f t="shared" si="897"/>
        <v>0</v>
      </c>
      <c r="X11999" s="828">
        <f t="shared" si="898"/>
        <v>0</v>
      </c>
      <c r="Y11999" s="1069">
        <f>[5]building!Y11990</f>
        <v>0</v>
      </c>
      <c r="Z11999" s="749">
        <f t="shared" si="899"/>
        <v>0</v>
      </c>
      <c r="AA11999" s="1071"/>
      <c r="AB11999" s="1071"/>
    </row>
    <row r="12000" spans="23:28" ht="70.5" customHeight="1">
      <c r="W12000" s="829">
        <f t="shared" si="897"/>
        <v>0</v>
      </c>
      <c r="X12000" s="828">
        <f t="shared" si="898"/>
        <v>0</v>
      </c>
      <c r="Y12000" s="1069">
        <f>[5]building!Y11991</f>
        <v>0</v>
      </c>
      <c r="Z12000" s="749">
        <f t="shared" si="899"/>
        <v>0</v>
      </c>
      <c r="AA12000" s="1071"/>
      <c r="AB12000" s="1071"/>
    </row>
    <row r="12001" spans="23:28" ht="70.5" customHeight="1">
      <c r="W12001" s="829">
        <f t="shared" si="897"/>
        <v>0</v>
      </c>
      <c r="X12001" s="828">
        <f t="shared" si="898"/>
        <v>0</v>
      </c>
      <c r="Y12001" s="1069">
        <f>[5]building!Y11992</f>
        <v>0</v>
      </c>
      <c r="Z12001" s="749">
        <f t="shared" si="899"/>
        <v>0</v>
      </c>
      <c r="AA12001" s="1071"/>
      <c r="AB12001" s="1071"/>
    </row>
    <row r="12002" spans="23:28" ht="70.5" customHeight="1">
      <c r="W12002" s="829">
        <f t="shared" si="897"/>
        <v>0</v>
      </c>
      <c r="X12002" s="828">
        <f t="shared" si="898"/>
        <v>0</v>
      </c>
      <c r="Y12002" s="1069">
        <f>[5]building!Y11993</f>
        <v>0</v>
      </c>
      <c r="Z12002" s="749">
        <f t="shared" si="899"/>
        <v>0</v>
      </c>
      <c r="AA12002" s="1071"/>
      <c r="AB12002" s="1071"/>
    </row>
    <row r="12003" spans="23:28" ht="70.5" customHeight="1">
      <c r="W12003" s="829">
        <f t="shared" si="897"/>
        <v>0</v>
      </c>
      <c r="X12003" s="828">
        <f t="shared" si="898"/>
        <v>0</v>
      </c>
      <c r="Y12003" s="1069">
        <f>[5]building!Y11994</f>
        <v>0</v>
      </c>
      <c r="Z12003" s="749">
        <f t="shared" si="899"/>
        <v>0</v>
      </c>
      <c r="AA12003" s="1071"/>
      <c r="AB12003" s="1071"/>
    </row>
    <row r="12004" spans="23:28" ht="70.5" customHeight="1">
      <c r="W12004" s="829">
        <f t="shared" si="897"/>
        <v>0</v>
      </c>
      <c r="X12004" s="828">
        <f t="shared" si="898"/>
        <v>0</v>
      </c>
      <c r="Y12004" s="1069">
        <f>[5]building!Y11995</f>
        <v>0</v>
      </c>
      <c r="Z12004" s="749">
        <f t="shared" si="899"/>
        <v>0</v>
      </c>
      <c r="AA12004" s="1071"/>
      <c r="AB12004" s="1071"/>
    </row>
    <row r="12005" spans="23:28" ht="70.5" customHeight="1">
      <c r="W12005" s="829">
        <f t="shared" si="897"/>
        <v>0</v>
      </c>
      <c r="X12005" s="828">
        <f t="shared" si="898"/>
        <v>0</v>
      </c>
      <c r="Y12005" s="1069">
        <f>[5]building!Y11996</f>
        <v>0</v>
      </c>
      <c r="Z12005" s="749">
        <f t="shared" si="899"/>
        <v>0</v>
      </c>
      <c r="AA12005" s="1071"/>
      <c r="AB12005" s="1071"/>
    </row>
    <row r="12006" spans="23:28" ht="70.5" customHeight="1">
      <c r="W12006" s="829">
        <f t="shared" si="897"/>
        <v>0</v>
      </c>
      <c r="X12006" s="828">
        <f t="shared" si="898"/>
        <v>0</v>
      </c>
      <c r="Y12006" s="1069">
        <f>[5]building!Y11997</f>
        <v>0</v>
      </c>
      <c r="Z12006" s="749">
        <f t="shared" si="899"/>
        <v>0</v>
      </c>
      <c r="AA12006" s="1071"/>
      <c r="AB12006" s="1071"/>
    </row>
    <row r="12007" spans="23:28" ht="70.5" customHeight="1">
      <c r="W12007" s="829">
        <f t="shared" si="897"/>
        <v>0</v>
      </c>
      <c r="X12007" s="828">
        <f t="shared" si="898"/>
        <v>0</v>
      </c>
      <c r="Y12007" s="1069">
        <f>[5]building!Y11998</f>
        <v>0</v>
      </c>
      <c r="Z12007" s="749">
        <f t="shared" si="899"/>
        <v>0</v>
      </c>
      <c r="AA12007" s="1071"/>
      <c r="AB12007" s="1071"/>
    </row>
    <row r="12008" spans="23:28" ht="70.5" customHeight="1">
      <c r="W12008" s="829">
        <f t="shared" si="897"/>
        <v>0</v>
      </c>
      <c r="X12008" s="828">
        <f t="shared" si="898"/>
        <v>0</v>
      </c>
      <c r="Y12008" s="1069">
        <f>[5]building!Y11999</f>
        <v>0</v>
      </c>
      <c r="Z12008" s="749">
        <f t="shared" si="899"/>
        <v>0</v>
      </c>
      <c r="AA12008" s="1071"/>
      <c r="AB12008" s="1071"/>
    </row>
    <row r="12009" spans="23:28" ht="70.5" customHeight="1">
      <c r="W12009" s="829">
        <f t="shared" si="897"/>
        <v>0</v>
      </c>
      <c r="X12009" s="828">
        <f t="shared" si="898"/>
        <v>0</v>
      </c>
      <c r="Y12009" s="1069">
        <f>[5]building!Y12000</f>
        <v>0</v>
      </c>
      <c r="Z12009" s="749">
        <f t="shared" si="899"/>
        <v>0</v>
      </c>
      <c r="AA12009" s="1071"/>
      <c r="AB12009" s="1071"/>
    </row>
    <row r="12010" spans="23:28" ht="70.5" customHeight="1">
      <c r="W12010" s="829">
        <f t="shared" si="897"/>
        <v>0</v>
      </c>
      <c r="X12010" s="828">
        <f t="shared" si="898"/>
        <v>0</v>
      </c>
      <c r="Y12010" s="1069">
        <f>[5]building!Y12001</f>
        <v>0</v>
      </c>
      <c r="Z12010" s="749">
        <f t="shared" si="899"/>
        <v>0</v>
      </c>
      <c r="AA12010" s="1071"/>
      <c r="AB12010" s="1071"/>
    </row>
    <row r="12011" spans="23:28" ht="70.5" customHeight="1">
      <c r="W12011" s="829">
        <f t="shared" si="897"/>
        <v>0</v>
      </c>
      <c r="X12011" s="828">
        <f t="shared" si="898"/>
        <v>0</v>
      </c>
      <c r="Y12011" s="1069">
        <f>[5]building!Y12002</f>
        <v>0</v>
      </c>
      <c r="Z12011" s="749">
        <f t="shared" si="899"/>
        <v>0</v>
      </c>
      <c r="AA12011" s="1071"/>
      <c r="AB12011" s="1071"/>
    </row>
    <row r="12012" spans="23:28" ht="70.5" customHeight="1">
      <c r="W12012" s="829">
        <f t="shared" si="897"/>
        <v>0</v>
      </c>
      <c r="X12012" s="828">
        <f t="shared" si="898"/>
        <v>0</v>
      </c>
      <c r="Y12012" s="1069">
        <f>[5]building!Y12003</f>
        <v>0</v>
      </c>
      <c r="Z12012" s="749">
        <f t="shared" si="899"/>
        <v>0</v>
      </c>
      <c r="AA12012" s="1071"/>
      <c r="AB12012" s="1071"/>
    </row>
    <row r="12013" spans="23:28" ht="70.5" customHeight="1">
      <c r="W12013" s="829">
        <f t="shared" si="897"/>
        <v>0</v>
      </c>
      <c r="X12013" s="828">
        <f t="shared" si="898"/>
        <v>0</v>
      </c>
      <c r="Y12013" s="1069">
        <f>[5]building!Y12004</f>
        <v>0</v>
      </c>
      <c r="Z12013" s="749">
        <f t="shared" si="899"/>
        <v>0</v>
      </c>
      <c r="AA12013" s="1071"/>
      <c r="AB12013" s="1071"/>
    </row>
    <row r="12014" spans="23:28" ht="70.5" customHeight="1">
      <c r="W12014" s="829">
        <f t="shared" si="897"/>
        <v>0</v>
      </c>
      <c r="X12014" s="828">
        <f t="shared" si="898"/>
        <v>0</v>
      </c>
      <c r="Y12014" s="1069">
        <f>[5]building!Y12005</f>
        <v>0</v>
      </c>
      <c r="Z12014" s="749">
        <f t="shared" si="899"/>
        <v>0</v>
      </c>
      <c r="AA12014" s="1071"/>
      <c r="AB12014" s="1071"/>
    </row>
    <row r="12015" spans="23:28" ht="70.5" customHeight="1">
      <c r="W12015" s="829">
        <f t="shared" si="897"/>
        <v>0</v>
      </c>
      <c r="X12015" s="828">
        <f t="shared" si="898"/>
        <v>0</v>
      </c>
      <c r="Y12015" s="1069">
        <f>[5]building!Y12006</f>
        <v>0</v>
      </c>
      <c r="Z12015" s="749">
        <f t="shared" si="899"/>
        <v>0</v>
      </c>
      <c r="AA12015" s="1071"/>
      <c r="AB12015" s="1071"/>
    </row>
    <row r="12016" spans="23:28" ht="70.5" customHeight="1">
      <c r="W12016" s="829">
        <f t="shared" si="897"/>
        <v>0</v>
      </c>
      <c r="X12016" s="828">
        <f t="shared" si="898"/>
        <v>0</v>
      </c>
      <c r="Y12016" s="1069">
        <f>[5]building!Y12007</f>
        <v>0</v>
      </c>
      <c r="Z12016" s="749">
        <f t="shared" si="899"/>
        <v>0</v>
      </c>
      <c r="AA12016" s="1071"/>
      <c r="AB12016" s="1071"/>
    </row>
    <row r="12017" spans="23:28" ht="70.5" customHeight="1">
      <c r="W12017" s="829">
        <f t="shared" si="897"/>
        <v>0</v>
      </c>
      <c r="X12017" s="828">
        <f t="shared" si="898"/>
        <v>0</v>
      </c>
      <c r="Y12017" s="1069">
        <f>[5]building!Y12008</f>
        <v>0</v>
      </c>
      <c r="Z12017" s="749">
        <f t="shared" si="899"/>
        <v>0</v>
      </c>
      <c r="AA12017" s="1071"/>
      <c r="AB12017" s="1071"/>
    </row>
    <row r="12018" spans="23:28" ht="70.5" customHeight="1">
      <c r="W12018" s="829">
        <f t="shared" si="897"/>
        <v>0</v>
      </c>
      <c r="X12018" s="828">
        <f t="shared" si="898"/>
        <v>0</v>
      </c>
      <c r="Y12018" s="1069">
        <f>[5]building!Y12009</f>
        <v>0</v>
      </c>
      <c r="Z12018" s="749">
        <f t="shared" si="899"/>
        <v>0</v>
      </c>
      <c r="AA12018" s="1071"/>
      <c r="AB12018" s="1071"/>
    </row>
    <row r="12019" spans="23:28" ht="70.5" customHeight="1">
      <c r="W12019" s="829">
        <f t="shared" si="897"/>
        <v>0</v>
      </c>
      <c r="X12019" s="828">
        <f t="shared" si="898"/>
        <v>0</v>
      </c>
      <c r="Y12019" s="1069">
        <f>[5]building!Y12010</f>
        <v>0</v>
      </c>
      <c r="Z12019" s="749">
        <f t="shared" si="899"/>
        <v>0</v>
      </c>
      <c r="AA12019" s="1071"/>
      <c r="AB12019" s="1071"/>
    </row>
    <row r="12020" spans="23:28" ht="70.5" customHeight="1">
      <c r="W12020" s="829">
        <f t="shared" si="897"/>
        <v>0</v>
      </c>
      <c r="X12020" s="828">
        <f t="shared" si="898"/>
        <v>0</v>
      </c>
      <c r="Y12020" s="1069">
        <f>[5]building!Y12011</f>
        <v>0</v>
      </c>
      <c r="Z12020" s="749">
        <f t="shared" si="899"/>
        <v>0</v>
      </c>
      <c r="AA12020" s="1071"/>
      <c r="AB12020" s="1071"/>
    </row>
    <row r="12021" spans="23:28" ht="70.5" customHeight="1">
      <c r="W12021" s="829">
        <f t="shared" si="897"/>
        <v>0</v>
      </c>
      <c r="X12021" s="828">
        <f t="shared" si="898"/>
        <v>0</v>
      </c>
      <c r="Y12021" s="1069">
        <f>[5]building!Y12012</f>
        <v>0</v>
      </c>
      <c r="Z12021" s="749">
        <f t="shared" si="899"/>
        <v>0</v>
      </c>
      <c r="AA12021" s="1071"/>
      <c r="AB12021" s="1071"/>
    </row>
    <row r="12022" spans="23:28" ht="70.5" customHeight="1">
      <c r="W12022" s="829">
        <f t="shared" si="897"/>
        <v>0</v>
      </c>
      <c r="X12022" s="828">
        <f t="shared" si="898"/>
        <v>0</v>
      </c>
      <c r="Y12022" s="1069">
        <f>[5]building!Y12013</f>
        <v>0</v>
      </c>
      <c r="Z12022" s="749">
        <f t="shared" si="899"/>
        <v>0</v>
      </c>
      <c r="AA12022" s="1071"/>
      <c r="AB12022" s="1071"/>
    </row>
    <row r="12023" spans="23:28" ht="70.5" customHeight="1">
      <c r="W12023" s="829">
        <f t="shared" si="897"/>
        <v>0</v>
      </c>
      <c r="X12023" s="828">
        <f t="shared" si="898"/>
        <v>0</v>
      </c>
      <c r="Y12023" s="1069">
        <f>[5]building!Y12014</f>
        <v>0</v>
      </c>
      <c r="Z12023" s="749">
        <f t="shared" si="899"/>
        <v>0</v>
      </c>
      <c r="AA12023" s="1071"/>
      <c r="AB12023" s="1071"/>
    </row>
    <row r="12024" spans="23:28" ht="70.5" customHeight="1">
      <c r="W12024" s="829">
        <f t="shared" si="897"/>
        <v>0</v>
      </c>
      <c r="X12024" s="828">
        <f t="shared" si="898"/>
        <v>0</v>
      </c>
      <c r="Y12024" s="1069">
        <f>[5]building!Y12015</f>
        <v>0</v>
      </c>
      <c r="Z12024" s="749">
        <f t="shared" si="899"/>
        <v>0</v>
      </c>
      <c r="AA12024" s="1071"/>
      <c r="AB12024" s="1071"/>
    </row>
    <row r="12025" spans="23:28" ht="70.5" customHeight="1">
      <c r="W12025" s="829">
        <f t="shared" si="897"/>
        <v>0</v>
      </c>
      <c r="X12025" s="828">
        <f t="shared" si="898"/>
        <v>0</v>
      </c>
      <c r="Y12025" s="1069">
        <f>[5]building!Y12016</f>
        <v>0</v>
      </c>
      <c r="Z12025" s="749">
        <f t="shared" si="899"/>
        <v>0</v>
      </c>
      <c r="AA12025" s="1071"/>
      <c r="AB12025" s="1071"/>
    </row>
    <row r="12026" spans="23:28" ht="70.5" customHeight="1">
      <c r="W12026" s="829">
        <f t="shared" si="897"/>
        <v>0</v>
      </c>
      <c r="X12026" s="828">
        <f t="shared" si="898"/>
        <v>0</v>
      </c>
      <c r="Y12026" s="1069">
        <f>[5]building!Y12017</f>
        <v>0</v>
      </c>
      <c r="Z12026" s="749">
        <f t="shared" si="899"/>
        <v>0</v>
      </c>
      <c r="AA12026" s="1071"/>
      <c r="AB12026" s="1071"/>
    </row>
    <row r="12027" spans="23:28" ht="70.5" customHeight="1">
      <c r="W12027" s="829">
        <f t="shared" si="897"/>
        <v>0</v>
      </c>
      <c r="X12027" s="828">
        <f t="shared" si="898"/>
        <v>0</v>
      </c>
      <c r="Y12027" s="1069">
        <f>[5]building!Y12018</f>
        <v>0</v>
      </c>
      <c r="Z12027" s="749">
        <f t="shared" si="899"/>
        <v>0</v>
      </c>
      <c r="AA12027" s="1071"/>
      <c r="AB12027" s="1071"/>
    </row>
    <row r="12028" spans="23:28" ht="70.5" customHeight="1">
      <c r="W12028" s="829">
        <f t="shared" si="897"/>
        <v>0</v>
      </c>
      <c r="X12028" s="828">
        <f t="shared" si="898"/>
        <v>0</v>
      </c>
      <c r="Y12028" s="1069">
        <f>[5]building!Y12019</f>
        <v>0</v>
      </c>
      <c r="Z12028" s="749">
        <f t="shared" si="899"/>
        <v>0</v>
      </c>
      <c r="AA12028" s="1071"/>
      <c r="AB12028" s="1071"/>
    </row>
    <row r="12029" spans="23:28" ht="70.5" customHeight="1">
      <c r="W12029" s="829">
        <f t="shared" si="897"/>
        <v>0</v>
      </c>
      <c r="X12029" s="828">
        <f t="shared" si="898"/>
        <v>0</v>
      </c>
      <c r="Y12029" s="1069">
        <f>[5]building!Y12020</f>
        <v>0</v>
      </c>
      <c r="Z12029" s="749">
        <f t="shared" si="899"/>
        <v>0</v>
      </c>
      <c r="AA12029" s="1071"/>
      <c r="AB12029" s="1071"/>
    </row>
    <row r="12030" spans="23:28" ht="70.5" customHeight="1">
      <c r="W12030" s="829">
        <f t="shared" si="897"/>
        <v>0</v>
      </c>
      <c r="X12030" s="828">
        <f t="shared" si="898"/>
        <v>0</v>
      </c>
      <c r="Y12030" s="1069">
        <f>[5]building!Y12021</f>
        <v>0</v>
      </c>
      <c r="Z12030" s="749">
        <f t="shared" si="899"/>
        <v>0</v>
      </c>
      <c r="AA12030" s="1071"/>
      <c r="AB12030" s="1071"/>
    </row>
    <row r="12031" spans="23:28" ht="70.5" customHeight="1">
      <c r="W12031" s="829">
        <f t="shared" si="897"/>
        <v>0</v>
      </c>
      <c r="X12031" s="828">
        <f t="shared" si="898"/>
        <v>0</v>
      </c>
      <c r="Y12031" s="1069">
        <f>[5]building!Y12022</f>
        <v>0</v>
      </c>
      <c r="Z12031" s="749">
        <f t="shared" si="899"/>
        <v>0</v>
      </c>
      <c r="AA12031" s="1071"/>
      <c r="AB12031" s="1071"/>
    </row>
    <row r="12032" spans="23:28" ht="70.5" customHeight="1">
      <c r="W12032" s="829">
        <f t="shared" si="897"/>
        <v>0</v>
      </c>
      <c r="X12032" s="828">
        <f t="shared" si="898"/>
        <v>0</v>
      </c>
      <c r="Y12032" s="1069">
        <f>[5]building!Y12023</f>
        <v>0</v>
      </c>
      <c r="Z12032" s="749">
        <f t="shared" si="899"/>
        <v>0</v>
      </c>
      <c r="AA12032" s="1071"/>
      <c r="AB12032" s="1071"/>
    </row>
    <row r="12033" spans="23:28" ht="70.5" customHeight="1">
      <c r="W12033" s="829">
        <f t="shared" si="897"/>
        <v>0</v>
      </c>
      <c r="X12033" s="828">
        <f t="shared" si="898"/>
        <v>0</v>
      </c>
      <c r="Y12033" s="1069">
        <f>[5]building!Y12024</f>
        <v>0</v>
      </c>
      <c r="Z12033" s="749">
        <f t="shared" si="899"/>
        <v>0</v>
      </c>
      <c r="AA12033" s="1071"/>
      <c r="AB12033" s="1071"/>
    </row>
    <row r="12034" spans="23:28" ht="70.5" customHeight="1">
      <c r="W12034" s="829">
        <f t="shared" si="897"/>
        <v>0</v>
      </c>
      <c r="X12034" s="828">
        <f t="shared" si="898"/>
        <v>0</v>
      </c>
      <c r="Y12034" s="1069">
        <f>[5]building!Y12025</f>
        <v>0</v>
      </c>
      <c r="Z12034" s="749">
        <f t="shared" si="899"/>
        <v>0</v>
      </c>
      <c r="AA12034" s="1071"/>
      <c r="AB12034" s="1071"/>
    </row>
    <row r="12035" spans="23:28" ht="70.5" customHeight="1">
      <c r="W12035" s="829">
        <f t="shared" si="897"/>
        <v>0</v>
      </c>
      <c r="X12035" s="828">
        <f t="shared" si="898"/>
        <v>0</v>
      </c>
      <c r="Y12035" s="1069">
        <f>[5]building!Y12026</f>
        <v>0</v>
      </c>
      <c r="Z12035" s="749">
        <f t="shared" si="899"/>
        <v>0</v>
      </c>
      <c r="AA12035" s="1071"/>
      <c r="AB12035" s="1071"/>
    </row>
    <row r="12036" spans="23:28" ht="70.5" customHeight="1">
      <c r="W12036" s="829">
        <f t="shared" si="897"/>
        <v>0</v>
      </c>
      <c r="X12036" s="828">
        <f t="shared" si="898"/>
        <v>0</v>
      </c>
      <c r="Y12036" s="1069">
        <f>[5]building!Y12027</f>
        <v>0</v>
      </c>
      <c r="Z12036" s="749">
        <f t="shared" si="899"/>
        <v>0</v>
      </c>
      <c r="AA12036" s="1071"/>
      <c r="AB12036" s="1071"/>
    </row>
    <row r="12037" spans="23:28" ht="70.5" customHeight="1">
      <c r="W12037" s="829">
        <f t="shared" si="897"/>
        <v>0</v>
      </c>
      <c r="X12037" s="828">
        <f t="shared" si="898"/>
        <v>0</v>
      </c>
      <c r="Y12037" s="1069">
        <f>[5]building!Y12028</f>
        <v>0</v>
      </c>
      <c r="Z12037" s="749">
        <f t="shared" si="899"/>
        <v>0</v>
      </c>
      <c r="AA12037" s="1071"/>
      <c r="AB12037" s="1071"/>
    </row>
    <row r="12038" spans="23:28" ht="70.5" customHeight="1">
      <c r="W12038" s="829">
        <f t="shared" si="897"/>
        <v>0</v>
      </c>
      <c r="X12038" s="828">
        <f t="shared" si="898"/>
        <v>0</v>
      </c>
      <c r="Y12038" s="1069">
        <f>[5]building!Y12029</f>
        <v>0</v>
      </c>
      <c r="Z12038" s="749">
        <f t="shared" si="899"/>
        <v>0</v>
      </c>
      <c r="AA12038" s="1071"/>
      <c r="AB12038" s="1071"/>
    </row>
    <row r="12039" spans="23:28" ht="70.5" customHeight="1">
      <c r="W12039" s="829">
        <f t="shared" si="897"/>
        <v>0</v>
      </c>
      <c r="X12039" s="828">
        <f t="shared" si="898"/>
        <v>0</v>
      </c>
      <c r="Y12039" s="1069">
        <f>[5]building!Y12030</f>
        <v>0</v>
      </c>
      <c r="Z12039" s="749">
        <f t="shared" si="899"/>
        <v>0</v>
      </c>
      <c r="AA12039" s="1071"/>
      <c r="AB12039" s="1071"/>
    </row>
    <row r="12040" spans="23:28" ht="70.5" customHeight="1">
      <c r="W12040" s="829">
        <f t="shared" si="897"/>
        <v>0</v>
      </c>
      <c r="X12040" s="828">
        <f t="shared" si="898"/>
        <v>0</v>
      </c>
      <c r="Y12040" s="1069">
        <f>[5]building!Y12031</f>
        <v>0</v>
      </c>
      <c r="Z12040" s="749">
        <f t="shared" si="899"/>
        <v>0</v>
      </c>
      <c r="AA12040" s="1071"/>
      <c r="AB12040" s="1071"/>
    </row>
    <row r="12041" spans="23:28" ht="70.5" customHeight="1">
      <c r="W12041" s="829">
        <f t="shared" si="897"/>
        <v>0</v>
      </c>
      <c r="X12041" s="828">
        <f t="shared" si="898"/>
        <v>0</v>
      </c>
      <c r="Y12041" s="1069">
        <f>[5]building!Y12032</f>
        <v>0</v>
      </c>
      <c r="Z12041" s="749">
        <f t="shared" si="899"/>
        <v>0</v>
      </c>
      <c r="AA12041" s="1071"/>
      <c r="AB12041" s="1071"/>
    </row>
    <row r="12042" spans="23:28" ht="70.5" customHeight="1">
      <c r="W12042" s="829">
        <f t="shared" si="897"/>
        <v>0</v>
      </c>
      <c r="X12042" s="828">
        <f t="shared" si="898"/>
        <v>0</v>
      </c>
      <c r="Y12042" s="1069">
        <f>[5]building!Y12033</f>
        <v>0</v>
      </c>
      <c r="Z12042" s="749">
        <f t="shared" si="899"/>
        <v>0</v>
      </c>
      <c r="AA12042" s="1071"/>
      <c r="AB12042" s="1071"/>
    </row>
    <row r="12043" spans="23:28" ht="70.5" customHeight="1">
      <c r="W12043" s="829">
        <f t="shared" si="897"/>
        <v>0</v>
      </c>
      <c r="X12043" s="828">
        <f t="shared" si="898"/>
        <v>0</v>
      </c>
      <c r="Y12043" s="1069">
        <f>[5]building!Y12034</f>
        <v>0</v>
      </c>
      <c r="Z12043" s="749">
        <f t="shared" si="899"/>
        <v>0</v>
      </c>
      <c r="AA12043" s="1071"/>
      <c r="AB12043" s="1071"/>
    </row>
    <row r="12044" spans="23:28" ht="70.5" customHeight="1">
      <c r="W12044" s="829">
        <f t="shared" si="897"/>
        <v>0</v>
      </c>
      <c r="X12044" s="828">
        <f t="shared" si="898"/>
        <v>0</v>
      </c>
      <c r="Y12044" s="1069">
        <f>[5]building!Y12035</f>
        <v>0</v>
      </c>
      <c r="Z12044" s="749">
        <f t="shared" si="899"/>
        <v>0</v>
      </c>
      <c r="AA12044" s="1071"/>
      <c r="AB12044" s="1071"/>
    </row>
    <row r="12045" spans="23:28" ht="70.5" customHeight="1">
      <c r="W12045" s="829">
        <f t="shared" si="897"/>
        <v>0</v>
      </c>
      <c r="X12045" s="828">
        <f t="shared" si="898"/>
        <v>0</v>
      </c>
      <c r="Y12045" s="1069">
        <f>[5]building!Y12036</f>
        <v>0</v>
      </c>
      <c r="Z12045" s="749">
        <f t="shared" si="899"/>
        <v>0</v>
      </c>
      <c r="AA12045" s="1071"/>
      <c r="AB12045" s="1071"/>
    </row>
    <row r="12046" spans="23:28" ht="70.5" customHeight="1">
      <c r="W12046" s="829">
        <f t="shared" si="897"/>
        <v>0</v>
      </c>
      <c r="X12046" s="828">
        <f t="shared" si="898"/>
        <v>0</v>
      </c>
      <c r="Y12046" s="1069">
        <f>[5]building!Y12037</f>
        <v>0</v>
      </c>
      <c r="Z12046" s="749">
        <f t="shared" si="899"/>
        <v>0</v>
      </c>
      <c r="AA12046" s="1071"/>
      <c r="AB12046" s="1071"/>
    </row>
    <row r="12047" spans="23:28" ht="70.5" customHeight="1">
      <c r="W12047" s="829">
        <f t="shared" si="897"/>
        <v>0</v>
      </c>
      <c r="X12047" s="828">
        <f t="shared" si="898"/>
        <v>0</v>
      </c>
      <c r="Y12047" s="1069">
        <f>[5]building!Y12038</f>
        <v>0</v>
      </c>
      <c r="Z12047" s="749">
        <f t="shared" si="899"/>
        <v>0</v>
      </c>
      <c r="AA12047" s="1071"/>
      <c r="AB12047" s="1071"/>
    </row>
    <row r="12048" spans="23:28" ht="70.5" customHeight="1">
      <c r="W12048" s="829">
        <f t="shared" si="897"/>
        <v>0</v>
      </c>
      <c r="X12048" s="828">
        <f t="shared" si="898"/>
        <v>0</v>
      </c>
      <c r="Y12048" s="1069">
        <f>[5]building!Y12039</f>
        <v>0</v>
      </c>
      <c r="Z12048" s="749">
        <f t="shared" si="899"/>
        <v>0</v>
      </c>
      <c r="AA12048" s="1071"/>
      <c r="AB12048" s="1071"/>
    </row>
    <row r="12049" spans="23:28" ht="70.5" customHeight="1">
      <c r="W12049" s="829">
        <f t="shared" si="897"/>
        <v>0</v>
      </c>
      <c r="X12049" s="828">
        <f t="shared" si="898"/>
        <v>0</v>
      </c>
      <c r="Y12049" s="1069">
        <f>[5]building!Y12040</f>
        <v>0</v>
      </c>
      <c r="Z12049" s="749">
        <f t="shared" si="899"/>
        <v>0</v>
      </c>
      <c r="AA12049" s="1071"/>
      <c r="AB12049" s="1071"/>
    </row>
    <row r="12050" spans="23:28" ht="70.5" customHeight="1">
      <c r="W12050" s="829">
        <f t="shared" si="897"/>
        <v>0</v>
      </c>
      <c r="X12050" s="828">
        <f t="shared" si="898"/>
        <v>0</v>
      </c>
      <c r="Y12050" s="1069">
        <f>[5]building!Y12041</f>
        <v>0</v>
      </c>
      <c r="Z12050" s="749">
        <f t="shared" si="899"/>
        <v>0</v>
      </c>
      <c r="AA12050" s="1071"/>
      <c r="AB12050" s="1071"/>
    </row>
    <row r="12051" spans="23:28" ht="70.5" customHeight="1">
      <c r="W12051" s="829">
        <f t="shared" si="897"/>
        <v>0</v>
      </c>
      <c r="X12051" s="828">
        <f t="shared" si="898"/>
        <v>0</v>
      </c>
      <c r="Y12051" s="1069">
        <f>[5]building!Y12042</f>
        <v>0</v>
      </c>
      <c r="Z12051" s="749">
        <f t="shared" si="899"/>
        <v>0</v>
      </c>
      <c r="AA12051" s="1071"/>
      <c r="AB12051" s="1071"/>
    </row>
    <row r="12052" spans="23:28" ht="70.5" customHeight="1">
      <c r="W12052" s="829">
        <f t="shared" si="897"/>
        <v>0</v>
      </c>
      <c r="X12052" s="828">
        <f t="shared" si="898"/>
        <v>0</v>
      </c>
      <c r="Y12052" s="1069">
        <f>[5]building!Y12043</f>
        <v>0</v>
      </c>
      <c r="Z12052" s="749">
        <f t="shared" si="899"/>
        <v>0</v>
      </c>
      <c r="AA12052" s="1071"/>
      <c r="AB12052" s="1071"/>
    </row>
    <row r="12053" spans="23:28" ht="70.5" customHeight="1">
      <c r="W12053" s="829">
        <f t="shared" si="897"/>
        <v>0</v>
      </c>
      <c r="X12053" s="828">
        <f t="shared" si="898"/>
        <v>0</v>
      </c>
      <c r="Y12053" s="1069">
        <f>[5]building!Y12044</f>
        <v>0</v>
      </c>
      <c r="Z12053" s="749">
        <f t="shared" si="899"/>
        <v>0</v>
      </c>
      <c r="AA12053" s="1071"/>
      <c r="AB12053" s="1071"/>
    </row>
    <row r="12054" spans="23:28" ht="70.5" customHeight="1">
      <c r="W12054" s="829">
        <f t="shared" si="897"/>
        <v>0</v>
      </c>
      <c r="X12054" s="828">
        <f t="shared" si="898"/>
        <v>0</v>
      </c>
      <c r="Y12054" s="1069">
        <f>[5]building!Y12045</f>
        <v>0</v>
      </c>
      <c r="Z12054" s="749">
        <f t="shared" si="899"/>
        <v>0</v>
      </c>
      <c r="AA12054" s="1071"/>
      <c r="AB12054" s="1071"/>
    </row>
    <row r="12055" spans="23:28" ht="70.5" customHeight="1">
      <c r="W12055" s="829">
        <f t="shared" si="897"/>
        <v>0</v>
      </c>
      <c r="X12055" s="828">
        <f t="shared" si="898"/>
        <v>0</v>
      </c>
      <c r="Y12055" s="1069">
        <f>[5]building!Y12046</f>
        <v>0</v>
      </c>
      <c r="Z12055" s="749">
        <f t="shared" si="899"/>
        <v>0</v>
      </c>
      <c r="AA12055" s="1071"/>
      <c r="AB12055" s="1071"/>
    </row>
    <row r="12056" spans="23:28" ht="70.5" customHeight="1">
      <c r="W12056" s="829">
        <f t="shared" si="897"/>
        <v>0</v>
      </c>
      <c r="X12056" s="828">
        <f t="shared" si="898"/>
        <v>0</v>
      </c>
      <c r="Y12056" s="1069">
        <f>[5]building!Y12047</f>
        <v>0</v>
      </c>
      <c r="Z12056" s="749">
        <f t="shared" si="899"/>
        <v>0</v>
      </c>
      <c r="AA12056" s="1071"/>
      <c r="AB12056" s="1071"/>
    </row>
    <row r="12057" spans="23:28" ht="70.5" customHeight="1">
      <c r="W12057" s="829">
        <f t="shared" si="897"/>
        <v>0</v>
      </c>
      <c r="X12057" s="828">
        <f t="shared" si="898"/>
        <v>0</v>
      </c>
      <c r="Y12057" s="1069">
        <f>[5]building!Y12048</f>
        <v>0</v>
      </c>
      <c r="Z12057" s="749">
        <f t="shared" si="899"/>
        <v>0</v>
      </c>
      <c r="AA12057" s="1071"/>
      <c r="AB12057" s="1071"/>
    </row>
    <row r="12058" spans="23:28" ht="70.5" customHeight="1">
      <c r="W12058" s="829">
        <f t="shared" si="897"/>
        <v>0</v>
      </c>
      <c r="X12058" s="828">
        <f t="shared" si="898"/>
        <v>0</v>
      </c>
      <c r="Y12058" s="1069">
        <f>[5]building!Y12049</f>
        <v>0</v>
      </c>
      <c r="Z12058" s="749">
        <f t="shared" si="899"/>
        <v>0</v>
      </c>
      <c r="AA12058" s="1071"/>
      <c r="AB12058" s="1071"/>
    </row>
    <row r="12059" spans="23:28" ht="70.5" customHeight="1">
      <c r="W12059" s="829">
        <f t="shared" si="897"/>
        <v>0</v>
      </c>
      <c r="X12059" s="828">
        <f t="shared" si="898"/>
        <v>0</v>
      </c>
      <c r="Y12059" s="1069">
        <f>[5]building!Y12050</f>
        <v>0</v>
      </c>
      <c r="Z12059" s="749">
        <f t="shared" si="899"/>
        <v>0</v>
      </c>
      <c r="AA12059" s="1071"/>
      <c r="AB12059" s="1071"/>
    </row>
    <row r="12060" spans="23:28" ht="70.5" customHeight="1">
      <c r="W12060" s="829">
        <f t="shared" si="897"/>
        <v>0</v>
      </c>
      <c r="X12060" s="828">
        <f t="shared" si="898"/>
        <v>0</v>
      </c>
      <c r="Y12060" s="1069">
        <f>[5]building!Y12051</f>
        <v>0</v>
      </c>
      <c r="Z12060" s="749">
        <f t="shared" si="899"/>
        <v>0</v>
      </c>
      <c r="AA12060" s="1071"/>
      <c r="AB12060" s="1071"/>
    </row>
    <row r="12061" spans="23:28" ht="70.5" customHeight="1">
      <c r="W12061" s="829">
        <f t="shared" si="897"/>
        <v>0</v>
      </c>
      <c r="X12061" s="828">
        <f t="shared" si="898"/>
        <v>0</v>
      </c>
      <c r="Y12061" s="1069">
        <f>[5]building!Y12052</f>
        <v>0</v>
      </c>
      <c r="Z12061" s="749">
        <f t="shared" si="899"/>
        <v>0</v>
      </c>
      <c r="AA12061" s="1071"/>
      <c r="AB12061" s="1071"/>
    </row>
    <row r="12062" spans="23:28" ht="70.5" customHeight="1">
      <c r="W12062" s="829">
        <f t="shared" ref="W12062:W12125" si="900">G12062+I12062+K12062+M12062+O12062+Q12062+S12062+U12062</f>
        <v>0</v>
      </c>
      <c r="X12062" s="828">
        <f t="shared" ref="X12062:X12125" si="901">W12062*C12062</f>
        <v>0</v>
      </c>
      <c r="Y12062" s="1069">
        <f>[5]building!Y12053</f>
        <v>0</v>
      </c>
      <c r="Z12062" s="749">
        <f t="shared" ref="Z12062:Z12125" si="902">Y12062*C12062</f>
        <v>0</v>
      </c>
      <c r="AA12062" s="1071"/>
      <c r="AB12062" s="1071"/>
    </row>
    <row r="12063" spans="23:28" ht="70.5" customHeight="1">
      <c r="W12063" s="829">
        <f t="shared" si="900"/>
        <v>0</v>
      </c>
      <c r="X12063" s="828">
        <f t="shared" si="901"/>
        <v>0</v>
      </c>
      <c r="Y12063" s="1069">
        <f>[5]building!Y12054</f>
        <v>0</v>
      </c>
      <c r="Z12063" s="749">
        <f t="shared" si="902"/>
        <v>0</v>
      </c>
      <c r="AA12063" s="1071"/>
      <c r="AB12063" s="1071"/>
    </row>
    <row r="12064" spans="23:28" ht="70.5" customHeight="1">
      <c r="W12064" s="829">
        <f t="shared" si="900"/>
        <v>0</v>
      </c>
      <c r="X12064" s="828">
        <f t="shared" si="901"/>
        <v>0</v>
      </c>
      <c r="Y12064" s="1069">
        <f>[5]building!Y12055</f>
        <v>0</v>
      </c>
      <c r="Z12064" s="749">
        <f t="shared" si="902"/>
        <v>0</v>
      </c>
      <c r="AA12064" s="1071"/>
      <c r="AB12064" s="1071"/>
    </row>
    <row r="12065" spans="23:28" ht="70.5" customHeight="1">
      <c r="W12065" s="829">
        <f t="shared" si="900"/>
        <v>0</v>
      </c>
      <c r="X12065" s="828">
        <f t="shared" si="901"/>
        <v>0</v>
      </c>
      <c r="Y12065" s="1069">
        <f>[5]building!Y12056</f>
        <v>0</v>
      </c>
      <c r="Z12065" s="749">
        <f t="shared" si="902"/>
        <v>0</v>
      </c>
      <c r="AA12065" s="1071"/>
      <c r="AB12065" s="1071"/>
    </row>
    <row r="12066" spans="23:28" ht="70.5" customHeight="1">
      <c r="W12066" s="829">
        <f t="shared" si="900"/>
        <v>0</v>
      </c>
      <c r="X12066" s="828">
        <f t="shared" si="901"/>
        <v>0</v>
      </c>
      <c r="Y12066" s="1069">
        <f>[5]building!Y12057</f>
        <v>0</v>
      </c>
      <c r="Z12066" s="749">
        <f t="shared" si="902"/>
        <v>0</v>
      </c>
      <c r="AA12066" s="1071"/>
      <c r="AB12066" s="1071"/>
    </row>
    <row r="12067" spans="23:28" ht="70.5" customHeight="1">
      <c r="W12067" s="829">
        <f t="shared" si="900"/>
        <v>0</v>
      </c>
      <c r="X12067" s="828">
        <f t="shared" si="901"/>
        <v>0</v>
      </c>
      <c r="Y12067" s="1069">
        <f>[5]building!Y12058</f>
        <v>0</v>
      </c>
      <c r="Z12067" s="749">
        <f t="shared" si="902"/>
        <v>0</v>
      </c>
      <c r="AA12067" s="1071"/>
      <c r="AB12067" s="1071"/>
    </row>
    <row r="12068" spans="23:28" ht="70.5" customHeight="1">
      <c r="W12068" s="829">
        <f t="shared" si="900"/>
        <v>0</v>
      </c>
      <c r="X12068" s="828">
        <f t="shared" si="901"/>
        <v>0</v>
      </c>
      <c r="Y12068" s="1069">
        <f>[5]building!Y12059</f>
        <v>0</v>
      </c>
      <c r="Z12068" s="749">
        <f t="shared" si="902"/>
        <v>0</v>
      </c>
      <c r="AA12068" s="1071"/>
      <c r="AB12068" s="1071"/>
    </row>
    <row r="12069" spans="23:28" ht="70.5" customHeight="1">
      <c r="W12069" s="829">
        <f t="shared" si="900"/>
        <v>0</v>
      </c>
      <c r="X12069" s="828">
        <f t="shared" si="901"/>
        <v>0</v>
      </c>
      <c r="Y12069" s="1069">
        <f>[5]building!Y12060</f>
        <v>0</v>
      </c>
      <c r="Z12069" s="749">
        <f t="shared" si="902"/>
        <v>0</v>
      </c>
      <c r="AA12069" s="1071"/>
      <c r="AB12069" s="1071"/>
    </row>
    <row r="12070" spans="23:28" ht="70.5" customHeight="1">
      <c r="W12070" s="829">
        <f t="shared" si="900"/>
        <v>0</v>
      </c>
      <c r="X12070" s="828">
        <f t="shared" si="901"/>
        <v>0</v>
      </c>
      <c r="Y12070" s="1069">
        <f>[5]building!Y12061</f>
        <v>0</v>
      </c>
      <c r="Z12070" s="749">
        <f t="shared" si="902"/>
        <v>0</v>
      </c>
      <c r="AA12070" s="1071"/>
      <c r="AB12070" s="1071"/>
    </row>
    <row r="12071" spans="23:28" ht="70.5" customHeight="1">
      <c r="W12071" s="829">
        <f t="shared" si="900"/>
        <v>0</v>
      </c>
      <c r="X12071" s="828">
        <f t="shared" si="901"/>
        <v>0</v>
      </c>
      <c r="Y12071" s="1069">
        <f>[5]building!Y12062</f>
        <v>0</v>
      </c>
      <c r="Z12071" s="749">
        <f t="shared" si="902"/>
        <v>0</v>
      </c>
      <c r="AA12071" s="1071"/>
      <c r="AB12071" s="1071"/>
    </row>
    <row r="12072" spans="23:28" ht="70.5" customHeight="1">
      <c r="W12072" s="829">
        <f t="shared" si="900"/>
        <v>0</v>
      </c>
      <c r="X12072" s="828">
        <f t="shared" si="901"/>
        <v>0</v>
      </c>
      <c r="Y12072" s="1069">
        <f>[5]building!Y12063</f>
        <v>0</v>
      </c>
      <c r="Z12072" s="749">
        <f t="shared" si="902"/>
        <v>0</v>
      </c>
      <c r="AA12072" s="1071"/>
      <c r="AB12072" s="1071"/>
    </row>
    <row r="12073" spans="23:28" ht="70.5" customHeight="1">
      <c r="W12073" s="829">
        <f t="shared" si="900"/>
        <v>0</v>
      </c>
      <c r="X12073" s="828">
        <f t="shared" si="901"/>
        <v>0</v>
      </c>
      <c r="Y12073" s="1069">
        <f>[5]building!Y12064</f>
        <v>0</v>
      </c>
      <c r="Z12073" s="749">
        <f t="shared" si="902"/>
        <v>0</v>
      </c>
      <c r="AA12073" s="1071"/>
      <c r="AB12073" s="1071"/>
    </row>
    <row r="12074" spans="23:28" ht="70.5" customHeight="1">
      <c r="W12074" s="829">
        <f t="shared" si="900"/>
        <v>0</v>
      </c>
      <c r="X12074" s="828">
        <f t="shared" si="901"/>
        <v>0</v>
      </c>
      <c r="Y12074" s="1069">
        <f>[5]building!Y12065</f>
        <v>0</v>
      </c>
      <c r="Z12074" s="749">
        <f t="shared" si="902"/>
        <v>0</v>
      </c>
      <c r="AA12074" s="1071"/>
      <c r="AB12074" s="1071"/>
    </row>
    <row r="12075" spans="23:28" ht="70.5" customHeight="1">
      <c r="W12075" s="829">
        <f t="shared" si="900"/>
        <v>0</v>
      </c>
      <c r="X12075" s="828">
        <f t="shared" si="901"/>
        <v>0</v>
      </c>
      <c r="Y12075" s="1069">
        <f>[5]building!Y12066</f>
        <v>0</v>
      </c>
      <c r="Z12075" s="749">
        <f t="shared" si="902"/>
        <v>0</v>
      </c>
      <c r="AA12075" s="1071"/>
      <c r="AB12075" s="1071"/>
    </row>
    <row r="12076" spans="23:28" ht="70.5" customHeight="1">
      <c r="W12076" s="829">
        <f t="shared" si="900"/>
        <v>0</v>
      </c>
      <c r="X12076" s="828">
        <f t="shared" si="901"/>
        <v>0</v>
      </c>
      <c r="Y12076" s="1069">
        <f>[5]building!Y12067</f>
        <v>0</v>
      </c>
      <c r="Z12076" s="749">
        <f t="shared" si="902"/>
        <v>0</v>
      </c>
      <c r="AA12076" s="1071"/>
      <c r="AB12076" s="1071"/>
    </row>
    <row r="12077" spans="23:28" ht="70.5" customHeight="1">
      <c r="W12077" s="829">
        <f t="shared" si="900"/>
        <v>0</v>
      </c>
      <c r="X12077" s="828">
        <f t="shared" si="901"/>
        <v>0</v>
      </c>
      <c r="Y12077" s="1069">
        <f>[5]building!Y12068</f>
        <v>0</v>
      </c>
      <c r="Z12077" s="749">
        <f t="shared" si="902"/>
        <v>0</v>
      </c>
      <c r="AA12077" s="1071"/>
      <c r="AB12077" s="1071"/>
    </row>
    <row r="12078" spans="23:28" ht="70.5" customHeight="1">
      <c r="W12078" s="829">
        <f t="shared" si="900"/>
        <v>0</v>
      </c>
      <c r="X12078" s="828">
        <f t="shared" si="901"/>
        <v>0</v>
      </c>
      <c r="Y12078" s="1069">
        <f>[5]building!Y12069</f>
        <v>0</v>
      </c>
      <c r="Z12078" s="749">
        <f t="shared" si="902"/>
        <v>0</v>
      </c>
      <c r="AA12078" s="1071"/>
      <c r="AB12078" s="1071"/>
    </row>
    <row r="12079" spans="23:28" ht="70.5" customHeight="1">
      <c r="W12079" s="829">
        <f t="shared" si="900"/>
        <v>0</v>
      </c>
      <c r="X12079" s="828">
        <f t="shared" si="901"/>
        <v>0</v>
      </c>
      <c r="Y12079" s="1069">
        <f>[5]building!Y12070</f>
        <v>0</v>
      </c>
      <c r="Z12079" s="749">
        <f t="shared" si="902"/>
        <v>0</v>
      </c>
      <c r="AA12079" s="1071"/>
      <c r="AB12079" s="1071"/>
    </row>
    <row r="12080" spans="23:28" ht="70.5" customHeight="1">
      <c r="W12080" s="829">
        <f t="shared" si="900"/>
        <v>0</v>
      </c>
      <c r="X12080" s="828">
        <f t="shared" si="901"/>
        <v>0</v>
      </c>
      <c r="Y12080" s="1069">
        <f>[5]building!Y12071</f>
        <v>0</v>
      </c>
      <c r="Z12080" s="749">
        <f t="shared" si="902"/>
        <v>0</v>
      </c>
      <c r="AA12080" s="1071"/>
      <c r="AB12080" s="1071"/>
    </row>
    <row r="12081" spans="23:28" ht="70.5" customHeight="1">
      <c r="W12081" s="829">
        <f t="shared" si="900"/>
        <v>0</v>
      </c>
      <c r="X12081" s="828">
        <f t="shared" si="901"/>
        <v>0</v>
      </c>
      <c r="Y12081" s="1069">
        <f>[5]building!Y12072</f>
        <v>0</v>
      </c>
      <c r="Z12081" s="749">
        <f t="shared" si="902"/>
        <v>0</v>
      </c>
      <c r="AA12081" s="1071"/>
      <c r="AB12081" s="1071"/>
    </row>
    <row r="12082" spans="23:28" ht="70.5" customHeight="1">
      <c r="W12082" s="829">
        <f t="shared" si="900"/>
        <v>0</v>
      </c>
      <c r="X12082" s="828">
        <f t="shared" si="901"/>
        <v>0</v>
      </c>
      <c r="Y12082" s="1069">
        <f>[5]building!Y12073</f>
        <v>0</v>
      </c>
      <c r="Z12082" s="749">
        <f t="shared" si="902"/>
        <v>0</v>
      </c>
      <c r="AA12082" s="1071"/>
      <c r="AB12082" s="1071"/>
    </row>
    <row r="12083" spans="23:28" ht="70.5" customHeight="1">
      <c r="W12083" s="829">
        <f t="shared" si="900"/>
        <v>0</v>
      </c>
      <c r="X12083" s="828">
        <f t="shared" si="901"/>
        <v>0</v>
      </c>
      <c r="Y12083" s="1069">
        <f>[5]building!Y12074</f>
        <v>0</v>
      </c>
      <c r="Z12083" s="749">
        <f t="shared" si="902"/>
        <v>0</v>
      </c>
      <c r="AA12083" s="1071"/>
      <c r="AB12083" s="1071"/>
    </row>
    <row r="12084" spans="23:28" ht="70.5" customHeight="1">
      <c r="W12084" s="829">
        <f t="shared" si="900"/>
        <v>0</v>
      </c>
      <c r="X12084" s="828">
        <f t="shared" si="901"/>
        <v>0</v>
      </c>
      <c r="Y12084" s="1069">
        <f>[5]building!Y12075</f>
        <v>0</v>
      </c>
      <c r="Z12084" s="749">
        <f t="shared" si="902"/>
        <v>0</v>
      </c>
      <c r="AA12084" s="1071"/>
      <c r="AB12084" s="1071"/>
    </row>
    <row r="12085" spans="23:28" ht="70.5" customHeight="1">
      <c r="W12085" s="829">
        <f t="shared" si="900"/>
        <v>0</v>
      </c>
      <c r="X12085" s="828">
        <f t="shared" si="901"/>
        <v>0</v>
      </c>
      <c r="Y12085" s="1069">
        <f>[5]building!Y12076</f>
        <v>0</v>
      </c>
      <c r="Z12085" s="749">
        <f t="shared" si="902"/>
        <v>0</v>
      </c>
      <c r="AA12085" s="1071"/>
      <c r="AB12085" s="1071"/>
    </row>
    <row r="12086" spans="23:28" ht="70.5" customHeight="1">
      <c r="W12086" s="829">
        <f t="shared" si="900"/>
        <v>0</v>
      </c>
      <c r="X12086" s="828">
        <f t="shared" si="901"/>
        <v>0</v>
      </c>
      <c r="Y12086" s="1069">
        <f>[5]building!Y12077</f>
        <v>0</v>
      </c>
      <c r="Z12086" s="749">
        <f t="shared" si="902"/>
        <v>0</v>
      </c>
      <c r="AA12086" s="1071"/>
      <c r="AB12086" s="1071"/>
    </row>
    <row r="12087" spans="23:28" ht="70.5" customHeight="1">
      <c r="W12087" s="829">
        <f t="shared" si="900"/>
        <v>0</v>
      </c>
      <c r="X12087" s="828">
        <f t="shared" si="901"/>
        <v>0</v>
      </c>
      <c r="Y12087" s="1069">
        <f>[5]building!Y12078</f>
        <v>0</v>
      </c>
      <c r="Z12087" s="749">
        <f t="shared" si="902"/>
        <v>0</v>
      </c>
      <c r="AA12087" s="1071"/>
      <c r="AB12087" s="1071"/>
    </row>
    <row r="12088" spans="23:28" ht="70.5" customHeight="1">
      <c r="W12088" s="829">
        <f t="shared" si="900"/>
        <v>0</v>
      </c>
      <c r="X12088" s="828">
        <f t="shared" si="901"/>
        <v>0</v>
      </c>
      <c r="Y12088" s="1069">
        <f>[5]building!Y12079</f>
        <v>0</v>
      </c>
      <c r="Z12088" s="749">
        <f t="shared" si="902"/>
        <v>0</v>
      </c>
      <c r="AA12088" s="1071"/>
      <c r="AB12088" s="1071"/>
    </row>
    <row r="12089" spans="23:28" ht="70.5" customHeight="1">
      <c r="W12089" s="829">
        <f t="shared" si="900"/>
        <v>0</v>
      </c>
      <c r="X12089" s="828">
        <f t="shared" si="901"/>
        <v>0</v>
      </c>
      <c r="Y12089" s="1069">
        <f>[5]building!Y12080</f>
        <v>0</v>
      </c>
      <c r="Z12089" s="749">
        <f t="shared" si="902"/>
        <v>0</v>
      </c>
      <c r="AA12089" s="1071"/>
      <c r="AB12089" s="1071"/>
    </row>
    <row r="12090" spans="23:28" ht="70.5" customHeight="1">
      <c r="W12090" s="829">
        <f t="shared" si="900"/>
        <v>0</v>
      </c>
      <c r="X12090" s="828">
        <f t="shared" si="901"/>
        <v>0</v>
      </c>
      <c r="Y12090" s="1069">
        <f>[5]building!Y12081</f>
        <v>0</v>
      </c>
      <c r="Z12090" s="749">
        <f t="shared" si="902"/>
        <v>0</v>
      </c>
      <c r="AA12090" s="1071"/>
      <c r="AB12090" s="1071"/>
    </row>
    <row r="12091" spans="23:28" ht="70.5" customHeight="1">
      <c r="W12091" s="829">
        <f t="shared" si="900"/>
        <v>0</v>
      </c>
      <c r="X12091" s="828">
        <f t="shared" si="901"/>
        <v>0</v>
      </c>
      <c r="Y12091" s="1069">
        <f>[5]building!Y12082</f>
        <v>0</v>
      </c>
      <c r="Z12091" s="749">
        <f t="shared" si="902"/>
        <v>0</v>
      </c>
      <c r="AA12091" s="1071"/>
      <c r="AB12091" s="1071"/>
    </row>
    <row r="12092" spans="23:28" ht="70.5" customHeight="1">
      <c r="W12092" s="829">
        <f t="shared" si="900"/>
        <v>0</v>
      </c>
      <c r="X12092" s="828">
        <f t="shared" si="901"/>
        <v>0</v>
      </c>
      <c r="Y12092" s="1069">
        <f>[5]building!Y12083</f>
        <v>0</v>
      </c>
      <c r="Z12092" s="749">
        <f t="shared" si="902"/>
        <v>0</v>
      </c>
      <c r="AA12092" s="1071"/>
      <c r="AB12092" s="1071"/>
    </row>
    <row r="12093" spans="23:28" ht="70.5" customHeight="1">
      <c r="W12093" s="829">
        <f t="shared" si="900"/>
        <v>0</v>
      </c>
      <c r="X12093" s="828">
        <f t="shared" si="901"/>
        <v>0</v>
      </c>
      <c r="Y12093" s="1069">
        <f>[5]building!Y12084</f>
        <v>0</v>
      </c>
      <c r="Z12093" s="749">
        <f t="shared" si="902"/>
        <v>0</v>
      </c>
      <c r="AA12093" s="1071"/>
      <c r="AB12093" s="1071"/>
    </row>
    <row r="12094" spans="23:28" ht="70.5" customHeight="1">
      <c r="W12094" s="829">
        <f t="shared" si="900"/>
        <v>0</v>
      </c>
      <c r="X12094" s="828">
        <f t="shared" si="901"/>
        <v>0</v>
      </c>
      <c r="Y12094" s="1069">
        <f>[5]building!Y12085</f>
        <v>0</v>
      </c>
      <c r="Z12094" s="749">
        <f t="shared" si="902"/>
        <v>0</v>
      </c>
      <c r="AA12094" s="1071"/>
      <c r="AB12094" s="1071"/>
    </row>
    <row r="12095" spans="23:28" ht="70.5" customHeight="1">
      <c r="W12095" s="829">
        <f t="shared" si="900"/>
        <v>0</v>
      </c>
      <c r="X12095" s="828">
        <f t="shared" si="901"/>
        <v>0</v>
      </c>
      <c r="Y12095" s="1069">
        <f>[5]building!Y12086</f>
        <v>0</v>
      </c>
      <c r="Z12095" s="749">
        <f t="shared" si="902"/>
        <v>0</v>
      </c>
      <c r="AA12095" s="1071"/>
      <c r="AB12095" s="1071"/>
    </row>
    <row r="12096" spans="23:28" ht="70.5" customHeight="1">
      <c r="W12096" s="829">
        <f t="shared" si="900"/>
        <v>0</v>
      </c>
      <c r="X12096" s="828">
        <f t="shared" si="901"/>
        <v>0</v>
      </c>
      <c r="Y12096" s="1069">
        <f>[5]building!Y12087</f>
        <v>0</v>
      </c>
      <c r="Z12096" s="749">
        <f t="shared" si="902"/>
        <v>0</v>
      </c>
      <c r="AA12096" s="1071"/>
      <c r="AB12096" s="1071"/>
    </row>
    <row r="12097" spans="23:28" ht="70.5" customHeight="1">
      <c r="W12097" s="829">
        <f t="shared" si="900"/>
        <v>0</v>
      </c>
      <c r="X12097" s="828">
        <f t="shared" si="901"/>
        <v>0</v>
      </c>
      <c r="Y12097" s="1069">
        <f>[5]building!Y12088</f>
        <v>0</v>
      </c>
      <c r="Z12097" s="749">
        <f t="shared" si="902"/>
        <v>0</v>
      </c>
      <c r="AA12097" s="1071"/>
      <c r="AB12097" s="1071"/>
    </row>
    <row r="12098" spans="23:28" ht="70.5" customHeight="1">
      <c r="W12098" s="829">
        <f t="shared" si="900"/>
        <v>0</v>
      </c>
      <c r="X12098" s="828">
        <f t="shared" si="901"/>
        <v>0</v>
      </c>
      <c r="Y12098" s="1069">
        <f>[5]building!Y12089</f>
        <v>0</v>
      </c>
      <c r="Z12098" s="749">
        <f t="shared" si="902"/>
        <v>0</v>
      </c>
      <c r="AA12098" s="1071"/>
      <c r="AB12098" s="1071"/>
    </row>
    <row r="12099" spans="23:28" ht="70.5" customHeight="1">
      <c r="W12099" s="829">
        <f t="shared" si="900"/>
        <v>0</v>
      </c>
      <c r="X12099" s="828">
        <f t="shared" si="901"/>
        <v>0</v>
      </c>
      <c r="Y12099" s="1069">
        <f>[5]building!Y12090</f>
        <v>0</v>
      </c>
      <c r="Z12099" s="749">
        <f t="shared" si="902"/>
        <v>0</v>
      </c>
      <c r="AA12099" s="1071"/>
      <c r="AB12099" s="1071"/>
    </row>
    <row r="12100" spans="23:28" ht="70.5" customHeight="1">
      <c r="W12100" s="829">
        <f t="shared" si="900"/>
        <v>0</v>
      </c>
      <c r="X12100" s="828">
        <f t="shared" si="901"/>
        <v>0</v>
      </c>
      <c r="Y12100" s="1069">
        <f>[5]building!Y12091</f>
        <v>0</v>
      </c>
      <c r="Z12100" s="749">
        <f t="shared" si="902"/>
        <v>0</v>
      </c>
      <c r="AA12100" s="1071"/>
      <c r="AB12100" s="1071"/>
    </row>
    <row r="12101" spans="23:28" ht="70.5" customHeight="1">
      <c r="W12101" s="829">
        <f t="shared" si="900"/>
        <v>0</v>
      </c>
      <c r="X12101" s="828">
        <f t="shared" si="901"/>
        <v>0</v>
      </c>
      <c r="Y12101" s="1069">
        <f>[5]building!Y12092</f>
        <v>0</v>
      </c>
      <c r="Z12101" s="749">
        <f t="shared" si="902"/>
        <v>0</v>
      </c>
      <c r="AA12101" s="1071"/>
      <c r="AB12101" s="1071"/>
    </row>
    <row r="12102" spans="23:28" ht="70.5" customHeight="1">
      <c r="W12102" s="829">
        <f t="shared" si="900"/>
        <v>0</v>
      </c>
      <c r="X12102" s="828">
        <f t="shared" si="901"/>
        <v>0</v>
      </c>
      <c r="Y12102" s="1069">
        <f>[5]building!Y12093</f>
        <v>0</v>
      </c>
      <c r="Z12102" s="749">
        <f t="shared" si="902"/>
        <v>0</v>
      </c>
      <c r="AA12102" s="1071"/>
      <c r="AB12102" s="1071"/>
    </row>
    <row r="12103" spans="23:28" ht="70.5" customHeight="1">
      <c r="W12103" s="829">
        <f t="shared" si="900"/>
        <v>0</v>
      </c>
      <c r="X12103" s="828">
        <f t="shared" si="901"/>
        <v>0</v>
      </c>
      <c r="Y12103" s="1069">
        <f>[5]building!Y12094</f>
        <v>0</v>
      </c>
      <c r="Z12103" s="749">
        <f t="shared" si="902"/>
        <v>0</v>
      </c>
      <c r="AA12103" s="1071"/>
      <c r="AB12103" s="1071"/>
    </row>
    <row r="12104" spans="23:28" ht="70.5" customHeight="1">
      <c r="W12104" s="829">
        <f t="shared" si="900"/>
        <v>0</v>
      </c>
      <c r="X12104" s="828">
        <f t="shared" si="901"/>
        <v>0</v>
      </c>
      <c r="Y12104" s="1069">
        <f>[5]building!Y12095</f>
        <v>0</v>
      </c>
      <c r="Z12104" s="749">
        <f t="shared" si="902"/>
        <v>0</v>
      </c>
      <c r="AA12104" s="1071"/>
      <c r="AB12104" s="1071"/>
    </row>
    <row r="12105" spans="23:28" ht="70.5" customHeight="1">
      <c r="W12105" s="829">
        <f t="shared" si="900"/>
        <v>0</v>
      </c>
      <c r="X12105" s="828">
        <f t="shared" si="901"/>
        <v>0</v>
      </c>
      <c r="Y12105" s="1069">
        <f>[5]building!Y12096</f>
        <v>0</v>
      </c>
      <c r="Z12105" s="749">
        <f t="shared" si="902"/>
        <v>0</v>
      </c>
      <c r="AA12105" s="1071"/>
      <c r="AB12105" s="1071"/>
    </row>
    <row r="12106" spans="23:28" ht="70.5" customHeight="1">
      <c r="W12106" s="829">
        <f t="shared" si="900"/>
        <v>0</v>
      </c>
      <c r="X12106" s="828">
        <f t="shared" si="901"/>
        <v>0</v>
      </c>
      <c r="Y12106" s="1069">
        <f>[5]building!Y12097</f>
        <v>0</v>
      </c>
      <c r="Z12106" s="749">
        <f t="shared" si="902"/>
        <v>0</v>
      </c>
      <c r="AA12106" s="1071"/>
      <c r="AB12106" s="1071"/>
    </row>
    <row r="12107" spans="23:28" ht="70.5" customHeight="1">
      <c r="W12107" s="829">
        <f t="shared" si="900"/>
        <v>0</v>
      </c>
      <c r="X12107" s="828">
        <f t="shared" si="901"/>
        <v>0</v>
      </c>
      <c r="Y12107" s="1069">
        <f>[5]building!Y12098</f>
        <v>0</v>
      </c>
      <c r="Z12107" s="749">
        <f t="shared" si="902"/>
        <v>0</v>
      </c>
      <c r="AA12107" s="1071"/>
      <c r="AB12107" s="1071"/>
    </row>
    <row r="12108" spans="23:28" ht="70.5" customHeight="1">
      <c r="W12108" s="829">
        <f t="shared" si="900"/>
        <v>0</v>
      </c>
      <c r="X12108" s="828">
        <f t="shared" si="901"/>
        <v>0</v>
      </c>
      <c r="Y12108" s="1069">
        <f>[5]building!Y12099</f>
        <v>0</v>
      </c>
      <c r="Z12108" s="749">
        <f t="shared" si="902"/>
        <v>0</v>
      </c>
      <c r="AA12108" s="1071"/>
      <c r="AB12108" s="1071"/>
    </row>
    <row r="12109" spans="23:28" ht="70.5" customHeight="1">
      <c r="W12109" s="829">
        <f t="shared" si="900"/>
        <v>0</v>
      </c>
      <c r="X12109" s="828">
        <f t="shared" si="901"/>
        <v>0</v>
      </c>
      <c r="Y12109" s="1069">
        <f>[5]building!Y12100</f>
        <v>0</v>
      </c>
      <c r="Z12109" s="749">
        <f t="shared" si="902"/>
        <v>0</v>
      </c>
      <c r="AA12109" s="1071"/>
      <c r="AB12109" s="1071"/>
    </row>
    <row r="12110" spans="23:28" ht="70.5" customHeight="1">
      <c r="W12110" s="829">
        <f t="shared" si="900"/>
        <v>0</v>
      </c>
      <c r="X12110" s="828">
        <f t="shared" si="901"/>
        <v>0</v>
      </c>
      <c r="Y12110" s="1069">
        <f>[5]building!Y12101</f>
        <v>0</v>
      </c>
      <c r="Z12110" s="749">
        <f t="shared" si="902"/>
        <v>0</v>
      </c>
      <c r="AA12110" s="1071"/>
      <c r="AB12110" s="1071"/>
    </row>
    <row r="12111" spans="23:28" ht="70.5" customHeight="1">
      <c r="W12111" s="829">
        <f t="shared" si="900"/>
        <v>0</v>
      </c>
      <c r="X12111" s="828">
        <f t="shared" si="901"/>
        <v>0</v>
      </c>
      <c r="Y12111" s="1069">
        <f>[5]building!Y12102</f>
        <v>0</v>
      </c>
      <c r="Z12111" s="749">
        <f t="shared" si="902"/>
        <v>0</v>
      </c>
      <c r="AA12111" s="1071"/>
      <c r="AB12111" s="1071"/>
    </row>
    <row r="12112" spans="23:28" ht="70.5" customHeight="1">
      <c r="W12112" s="829">
        <f t="shared" si="900"/>
        <v>0</v>
      </c>
      <c r="X12112" s="828">
        <f t="shared" si="901"/>
        <v>0</v>
      </c>
      <c r="Y12112" s="1069">
        <f>[5]building!Y12103</f>
        <v>0</v>
      </c>
      <c r="Z12112" s="749">
        <f t="shared" si="902"/>
        <v>0</v>
      </c>
      <c r="AA12112" s="1071"/>
      <c r="AB12112" s="1071"/>
    </row>
    <row r="12113" spans="23:28" ht="70.5" customHeight="1">
      <c r="W12113" s="829">
        <f t="shared" si="900"/>
        <v>0</v>
      </c>
      <c r="X12113" s="828">
        <f t="shared" si="901"/>
        <v>0</v>
      </c>
      <c r="Y12113" s="1069">
        <f>[5]building!Y12104</f>
        <v>0</v>
      </c>
      <c r="Z12113" s="749">
        <f t="shared" si="902"/>
        <v>0</v>
      </c>
      <c r="AA12113" s="1071"/>
      <c r="AB12113" s="1071"/>
    </row>
    <row r="12114" spans="23:28" ht="70.5" customHeight="1">
      <c r="W12114" s="829">
        <f t="shared" si="900"/>
        <v>0</v>
      </c>
      <c r="X12114" s="828">
        <f t="shared" si="901"/>
        <v>0</v>
      </c>
      <c r="Y12114" s="1069">
        <f>[5]building!Y12105</f>
        <v>0</v>
      </c>
      <c r="Z12114" s="749">
        <f t="shared" si="902"/>
        <v>0</v>
      </c>
      <c r="AA12114" s="1071"/>
      <c r="AB12114" s="1071"/>
    </row>
    <row r="12115" spans="23:28" ht="70.5" customHeight="1">
      <c r="W12115" s="829">
        <f t="shared" si="900"/>
        <v>0</v>
      </c>
      <c r="X12115" s="828">
        <f t="shared" si="901"/>
        <v>0</v>
      </c>
      <c r="Y12115" s="1069">
        <f>[5]building!Y12106</f>
        <v>0</v>
      </c>
      <c r="Z12115" s="749">
        <f t="shared" si="902"/>
        <v>0</v>
      </c>
      <c r="AA12115" s="1071"/>
      <c r="AB12115" s="1071"/>
    </row>
    <row r="12116" spans="23:28" ht="70.5" customHeight="1">
      <c r="W12116" s="829">
        <f t="shared" si="900"/>
        <v>0</v>
      </c>
      <c r="X12116" s="828">
        <f t="shared" si="901"/>
        <v>0</v>
      </c>
      <c r="Y12116" s="1069">
        <f>[5]building!Y12107</f>
        <v>0</v>
      </c>
      <c r="Z12116" s="749">
        <f t="shared" si="902"/>
        <v>0</v>
      </c>
      <c r="AA12116" s="1071"/>
      <c r="AB12116" s="1071"/>
    </row>
    <row r="12117" spans="23:28" ht="70.5" customHeight="1">
      <c r="W12117" s="829">
        <f t="shared" si="900"/>
        <v>0</v>
      </c>
      <c r="X12117" s="828">
        <f t="shared" si="901"/>
        <v>0</v>
      </c>
      <c r="Y12117" s="1069">
        <f>[5]building!Y12108</f>
        <v>0</v>
      </c>
      <c r="Z12117" s="749">
        <f t="shared" si="902"/>
        <v>0</v>
      </c>
      <c r="AA12117" s="1071"/>
      <c r="AB12117" s="1071"/>
    </row>
    <row r="12118" spans="23:28" ht="70.5" customHeight="1">
      <c r="W12118" s="829">
        <f t="shared" si="900"/>
        <v>0</v>
      </c>
      <c r="X12118" s="828">
        <f t="shared" si="901"/>
        <v>0</v>
      </c>
      <c r="Y12118" s="1069">
        <f>[5]building!Y12109</f>
        <v>0</v>
      </c>
      <c r="Z12118" s="749">
        <f t="shared" si="902"/>
        <v>0</v>
      </c>
      <c r="AA12118" s="1071"/>
      <c r="AB12118" s="1071"/>
    </row>
    <row r="12119" spans="23:28" ht="70.5" customHeight="1">
      <c r="W12119" s="829">
        <f t="shared" si="900"/>
        <v>0</v>
      </c>
      <c r="X12119" s="828">
        <f t="shared" si="901"/>
        <v>0</v>
      </c>
      <c r="Y12119" s="1069">
        <f>[5]building!Y12110</f>
        <v>0</v>
      </c>
      <c r="Z12119" s="749">
        <f t="shared" si="902"/>
        <v>0</v>
      </c>
      <c r="AA12119" s="1071"/>
      <c r="AB12119" s="1071"/>
    </row>
    <row r="12120" spans="23:28" ht="70.5" customHeight="1">
      <c r="W12120" s="829">
        <f t="shared" si="900"/>
        <v>0</v>
      </c>
      <c r="X12120" s="828">
        <f t="shared" si="901"/>
        <v>0</v>
      </c>
      <c r="Y12120" s="1069">
        <f>[5]building!Y12111</f>
        <v>0</v>
      </c>
      <c r="Z12120" s="749">
        <f t="shared" si="902"/>
        <v>0</v>
      </c>
      <c r="AA12120" s="1071"/>
      <c r="AB12120" s="1071"/>
    </row>
    <row r="12121" spans="23:28" ht="70.5" customHeight="1">
      <c r="W12121" s="829">
        <f t="shared" si="900"/>
        <v>0</v>
      </c>
      <c r="X12121" s="828">
        <f t="shared" si="901"/>
        <v>0</v>
      </c>
      <c r="Y12121" s="1069">
        <f>[5]building!Y12112</f>
        <v>0</v>
      </c>
      <c r="Z12121" s="749">
        <f t="shared" si="902"/>
        <v>0</v>
      </c>
      <c r="AA12121" s="1071"/>
      <c r="AB12121" s="1071"/>
    </row>
    <row r="12122" spans="23:28" ht="70.5" customHeight="1">
      <c r="W12122" s="829">
        <f t="shared" si="900"/>
        <v>0</v>
      </c>
      <c r="X12122" s="828">
        <f t="shared" si="901"/>
        <v>0</v>
      </c>
      <c r="Y12122" s="1069">
        <f>[5]building!Y12113</f>
        <v>0</v>
      </c>
      <c r="Z12122" s="749">
        <f t="shared" si="902"/>
        <v>0</v>
      </c>
      <c r="AA12122" s="1071"/>
      <c r="AB12122" s="1071"/>
    </row>
    <row r="12123" spans="23:28" ht="70.5" customHeight="1">
      <c r="W12123" s="829">
        <f t="shared" si="900"/>
        <v>0</v>
      </c>
      <c r="X12123" s="828">
        <f t="shared" si="901"/>
        <v>0</v>
      </c>
      <c r="Y12123" s="1069">
        <f>[5]building!Y12114</f>
        <v>0</v>
      </c>
      <c r="Z12123" s="749">
        <f t="shared" si="902"/>
        <v>0</v>
      </c>
      <c r="AA12123" s="1071"/>
      <c r="AB12123" s="1071"/>
    </row>
    <row r="12124" spans="23:28" ht="70.5" customHeight="1">
      <c r="W12124" s="829">
        <f t="shared" si="900"/>
        <v>0</v>
      </c>
      <c r="X12124" s="828">
        <f t="shared" si="901"/>
        <v>0</v>
      </c>
      <c r="Y12124" s="1069">
        <f>[5]building!Y12115</f>
        <v>0</v>
      </c>
      <c r="Z12124" s="749">
        <f t="shared" si="902"/>
        <v>0</v>
      </c>
      <c r="AA12124" s="1071"/>
      <c r="AB12124" s="1071"/>
    </row>
    <row r="12125" spans="23:28" ht="70.5" customHeight="1">
      <c r="W12125" s="829">
        <f t="shared" si="900"/>
        <v>0</v>
      </c>
      <c r="X12125" s="828">
        <f t="shared" si="901"/>
        <v>0</v>
      </c>
      <c r="Y12125" s="1069">
        <f>[5]building!Y12116</f>
        <v>0</v>
      </c>
      <c r="Z12125" s="749">
        <f t="shared" si="902"/>
        <v>0</v>
      </c>
      <c r="AA12125" s="1071"/>
      <c r="AB12125" s="1071"/>
    </row>
    <row r="12126" spans="23:28" ht="70.5" customHeight="1">
      <c r="W12126" s="829">
        <f t="shared" ref="W12126:W12189" si="903">G12126+I12126+K12126+M12126+O12126+Q12126+S12126+U12126</f>
        <v>0</v>
      </c>
      <c r="X12126" s="828">
        <f t="shared" ref="X12126:X12189" si="904">W12126*C12126</f>
        <v>0</v>
      </c>
      <c r="Y12126" s="1069">
        <f>[5]building!Y12117</f>
        <v>0</v>
      </c>
      <c r="Z12126" s="749">
        <f t="shared" ref="Z12126:Z12189" si="905">Y12126*C12126</f>
        <v>0</v>
      </c>
      <c r="AA12126" s="1071"/>
      <c r="AB12126" s="1071"/>
    </row>
    <row r="12127" spans="23:28" ht="70.5" customHeight="1">
      <c r="W12127" s="829">
        <f t="shared" si="903"/>
        <v>0</v>
      </c>
      <c r="X12127" s="828">
        <f t="shared" si="904"/>
        <v>0</v>
      </c>
      <c r="Y12127" s="1069">
        <f>[5]building!Y12118</f>
        <v>0</v>
      </c>
      <c r="Z12127" s="749">
        <f t="shared" si="905"/>
        <v>0</v>
      </c>
      <c r="AA12127" s="1071"/>
      <c r="AB12127" s="1071"/>
    </row>
    <row r="12128" spans="23:28" ht="70.5" customHeight="1">
      <c r="W12128" s="829">
        <f t="shared" si="903"/>
        <v>0</v>
      </c>
      <c r="X12128" s="828">
        <f t="shared" si="904"/>
        <v>0</v>
      </c>
      <c r="Y12128" s="1069">
        <f>[5]building!Y12119</f>
        <v>0</v>
      </c>
      <c r="Z12128" s="749">
        <f t="shared" si="905"/>
        <v>0</v>
      </c>
      <c r="AA12128" s="1071"/>
      <c r="AB12128" s="1071"/>
    </row>
    <row r="12129" spans="23:28" ht="70.5" customHeight="1">
      <c r="W12129" s="829">
        <f t="shared" si="903"/>
        <v>0</v>
      </c>
      <c r="X12129" s="828">
        <f t="shared" si="904"/>
        <v>0</v>
      </c>
      <c r="Y12129" s="1069">
        <f>[5]building!Y12120</f>
        <v>0</v>
      </c>
      <c r="Z12129" s="749">
        <f t="shared" si="905"/>
        <v>0</v>
      </c>
      <c r="AA12129" s="1071"/>
      <c r="AB12129" s="1071"/>
    </row>
    <row r="12130" spans="23:28" ht="70.5" customHeight="1">
      <c r="W12130" s="829">
        <f t="shared" si="903"/>
        <v>0</v>
      </c>
      <c r="X12130" s="828">
        <f t="shared" si="904"/>
        <v>0</v>
      </c>
      <c r="Y12130" s="1069">
        <f>[5]building!Y12121</f>
        <v>0</v>
      </c>
      <c r="Z12130" s="749">
        <f t="shared" si="905"/>
        <v>0</v>
      </c>
      <c r="AA12130" s="1071"/>
      <c r="AB12130" s="1071"/>
    </row>
    <row r="12131" spans="23:28" ht="70.5" customHeight="1">
      <c r="W12131" s="829">
        <f t="shared" si="903"/>
        <v>0</v>
      </c>
      <c r="X12131" s="828">
        <f t="shared" si="904"/>
        <v>0</v>
      </c>
      <c r="Y12131" s="1069">
        <f>[5]building!Y12122</f>
        <v>0</v>
      </c>
      <c r="Z12131" s="749">
        <f t="shared" si="905"/>
        <v>0</v>
      </c>
      <c r="AA12131" s="1071"/>
      <c r="AB12131" s="1071"/>
    </row>
    <row r="12132" spans="23:28" ht="70.5" customHeight="1">
      <c r="W12132" s="829">
        <f t="shared" si="903"/>
        <v>0</v>
      </c>
      <c r="X12132" s="828">
        <f t="shared" si="904"/>
        <v>0</v>
      </c>
      <c r="Y12132" s="1069">
        <f>[5]building!Y12123</f>
        <v>0</v>
      </c>
      <c r="Z12132" s="749">
        <f t="shared" si="905"/>
        <v>0</v>
      </c>
      <c r="AA12132" s="1071"/>
      <c r="AB12132" s="1071"/>
    </row>
    <row r="12133" spans="23:28" ht="70.5" customHeight="1">
      <c r="W12133" s="829">
        <f t="shared" si="903"/>
        <v>0</v>
      </c>
      <c r="X12133" s="828">
        <f t="shared" si="904"/>
        <v>0</v>
      </c>
      <c r="Y12133" s="1069">
        <f>[5]building!Y12124</f>
        <v>0</v>
      </c>
      <c r="Z12133" s="749">
        <f t="shared" si="905"/>
        <v>0</v>
      </c>
      <c r="AA12133" s="1071"/>
      <c r="AB12133" s="1071"/>
    </row>
    <row r="12134" spans="23:28" ht="70.5" customHeight="1">
      <c r="W12134" s="829">
        <f t="shared" si="903"/>
        <v>0</v>
      </c>
      <c r="X12134" s="828">
        <f t="shared" si="904"/>
        <v>0</v>
      </c>
      <c r="Y12134" s="1069">
        <f>[5]building!Y12125</f>
        <v>0</v>
      </c>
      <c r="Z12134" s="749">
        <f t="shared" si="905"/>
        <v>0</v>
      </c>
      <c r="AA12134" s="1071"/>
      <c r="AB12134" s="1071"/>
    </row>
    <row r="12135" spans="23:28" ht="70.5" customHeight="1">
      <c r="W12135" s="829">
        <f t="shared" si="903"/>
        <v>0</v>
      </c>
      <c r="X12135" s="828">
        <f t="shared" si="904"/>
        <v>0</v>
      </c>
      <c r="Y12135" s="1069">
        <f>[5]building!Y12126</f>
        <v>0</v>
      </c>
      <c r="Z12135" s="749">
        <f t="shared" si="905"/>
        <v>0</v>
      </c>
      <c r="AA12135" s="1071"/>
      <c r="AB12135" s="1071"/>
    </row>
    <row r="12136" spans="23:28" ht="70.5" customHeight="1">
      <c r="W12136" s="829">
        <f t="shared" si="903"/>
        <v>0</v>
      </c>
      <c r="X12136" s="828">
        <f t="shared" si="904"/>
        <v>0</v>
      </c>
      <c r="Y12136" s="1069">
        <f>[5]building!Y12127</f>
        <v>0</v>
      </c>
      <c r="Z12136" s="749">
        <f t="shared" si="905"/>
        <v>0</v>
      </c>
      <c r="AA12136" s="1071"/>
      <c r="AB12136" s="1071"/>
    </row>
    <row r="12137" spans="23:28" ht="70.5" customHeight="1">
      <c r="W12137" s="829">
        <f t="shared" si="903"/>
        <v>0</v>
      </c>
      <c r="X12137" s="828">
        <f t="shared" si="904"/>
        <v>0</v>
      </c>
      <c r="Y12137" s="1069">
        <f>[5]building!Y12128</f>
        <v>0</v>
      </c>
      <c r="Z12137" s="749">
        <f t="shared" si="905"/>
        <v>0</v>
      </c>
      <c r="AA12137" s="1071"/>
      <c r="AB12137" s="1071"/>
    </row>
    <row r="12138" spans="23:28" ht="70.5" customHeight="1">
      <c r="W12138" s="829">
        <f t="shared" si="903"/>
        <v>0</v>
      </c>
      <c r="X12138" s="828">
        <f t="shared" si="904"/>
        <v>0</v>
      </c>
      <c r="Y12138" s="1069">
        <f>[5]building!Y12129</f>
        <v>0</v>
      </c>
      <c r="Z12138" s="749">
        <f t="shared" si="905"/>
        <v>0</v>
      </c>
      <c r="AA12138" s="1071"/>
      <c r="AB12138" s="1071"/>
    </row>
    <row r="12139" spans="23:28" ht="70.5" customHeight="1">
      <c r="W12139" s="829">
        <f t="shared" si="903"/>
        <v>0</v>
      </c>
      <c r="X12139" s="828">
        <f t="shared" si="904"/>
        <v>0</v>
      </c>
      <c r="Y12139" s="1069">
        <f>[5]building!Y12130</f>
        <v>0</v>
      </c>
      <c r="Z12139" s="749">
        <f t="shared" si="905"/>
        <v>0</v>
      </c>
      <c r="AA12139" s="1071"/>
      <c r="AB12139" s="1071"/>
    </row>
    <row r="12140" spans="23:28" ht="70.5" customHeight="1">
      <c r="W12140" s="829">
        <f t="shared" si="903"/>
        <v>0</v>
      </c>
      <c r="X12140" s="828">
        <f t="shared" si="904"/>
        <v>0</v>
      </c>
      <c r="Y12140" s="1069">
        <f>[5]building!Y12131</f>
        <v>0</v>
      </c>
      <c r="Z12140" s="749">
        <f t="shared" si="905"/>
        <v>0</v>
      </c>
      <c r="AA12140" s="1071"/>
      <c r="AB12140" s="1071"/>
    </row>
    <row r="12141" spans="23:28" ht="70.5" customHeight="1">
      <c r="W12141" s="829">
        <f t="shared" si="903"/>
        <v>0</v>
      </c>
      <c r="X12141" s="828">
        <f t="shared" si="904"/>
        <v>0</v>
      </c>
      <c r="Y12141" s="1069">
        <f>[5]building!Y12132</f>
        <v>0</v>
      </c>
      <c r="Z12141" s="749">
        <f t="shared" si="905"/>
        <v>0</v>
      </c>
      <c r="AA12141" s="1071"/>
      <c r="AB12141" s="1071"/>
    </row>
    <row r="12142" spans="23:28" ht="70.5" customHeight="1">
      <c r="W12142" s="829">
        <f t="shared" si="903"/>
        <v>0</v>
      </c>
      <c r="X12142" s="828">
        <f t="shared" si="904"/>
        <v>0</v>
      </c>
      <c r="Y12142" s="1069">
        <f>[5]building!Y12133</f>
        <v>0</v>
      </c>
      <c r="Z12142" s="749">
        <f t="shared" si="905"/>
        <v>0</v>
      </c>
      <c r="AA12142" s="1071"/>
      <c r="AB12142" s="1071"/>
    </row>
    <row r="12143" spans="23:28" ht="70.5" customHeight="1">
      <c r="W12143" s="829">
        <f t="shared" si="903"/>
        <v>0</v>
      </c>
      <c r="X12143" s="828">
        <f t="shared" si="904"/>
        <v>0</v>
      </c>
      <c r="Y12143" s="1069">
        <f>[5]building!Y12134</f>
        <v>0</v>
      </c>
      <c r="Z12143" s="749">
        <f t="shared" si="905"/>
        <v>0</v>
      </c>
      <c r="AA12143" s="1071"/>
      <c r="AB12143" s="1071"/>
    </row>
    <row r="12144" spans="23:28" ht="70.5" customHeight="1">
      <c r="W12144" s="829">
        <f t="shared" si="903"/>
        <v>0</v>
      </c>
      <c r="X12144" s="828">
        <f t="shared" si="904"/>
        <v>0</v>
      </c>
      <c r="Y12144" s="1069">
        <f>[5]building!Y12135</f>
        <v>0</v>
      </c>
      <c r="Z12144" s="749">
        <f t="shared" si="905"/>
        <v>0</v>
      </c>
      <c r="AA12144" s="1071"/>
      <c r="AB12144" s="1071"/>
    </row>
    <row r="12145" spans="23:28" ht="70.5" customHeight="1">
      <c r="W12145" s="829">
        <f t="shared" si="903"/>
        <v>0</v>
      </c>
      <c r="X12145" s="828">
        <f t="shared" si="904"/>
        <v>0</v>
      </c>
      <c r="Y12145" s="1069">
        <f>[5]building!Y12136</f>
        <v>0</v>
      </c>
      <c r="Z12145" s="749">
        <f t="shared" si="905"/>
        <v>0</v>
      </c>
      <c r="AA12145" s="1071"/>
      <c r="AB12145" s="1071"/>
    </row>
    <row r="12146" spans="23:28" ht="70.5" customHeight="1">
      <c r="W12146" s="829">
        <f t="shared" si="903"/>
        <v>0</v>
      </c>
      <c r="X12146" s="828">
        <f t="shared" si="904"/>
        <v>0</v>
      </c>
      <c r="Y12146" s="1069">
        <f>[5]building!Y12137</f>
        <v>0</v>
      </c>
      <c r="Z12146" s="749">
        <f t="shared" si="905"/>
        <v>0</v>
      </c>
      <c r="AA12146" s="1071"/>
      <c r="AB12146" s="1071"/>
    </row>
    <row r="12147" spans="23:28" ht="70.5" customHeight="1">
      <c r="W12147" s="829">
        <f t="shared" si="903"/>
        <v>0</v>
      </c>
      <c r="X12147" s="828">
        <f t="shared" si="904"/>
        <v>0</v>
      </c>
      <c r="Y12147" s="1069">
        <f>[5]building!Y12138</f>
        <v>0</v>
      </c>
      <c r="Z12147" s="749">
        <f t="shared" si="905"/>
        <v>0</v>
      </c>
      <c r="AA12147" s="1071"/>
      <c r="AB12147" s="1071"/>
    </row>
    <row r="12148" spans="23:28" ht="70.5" customHeight="1">
      <c r="W12148" s="829">
        <f t="shared" si="903"/>
        <v>0</v>
      </c>
      <c r="X12148" s="828">
        <f t="shared" si="904"/>
        <v>0</v>
      </c>
      <c r="Y12148" s="1069">
        <f>[5]building!Y12139</f>
        <v>0</v>
      </c>
      <c r="Z12148" s="749">
        <f t="shared" si="905"/>
        <v>0</v>
      </c>
      <c r="AA12148" s="1071"/>
      <c r="AB12148" s="1071"/>
    </row>
    <row r="12149" spans="23:28" ht="70.5" customHeight="1">
      <c r="W12149" s="829">
        <f t="shared" si="903"/>
        <v>0</v>
      </c>
      <c r="X12149" s="828">
        <f t="shared" si="904"/>
        <v>0</v>
      </c>
      <c r="Y12149" s="1069">
        <f>[5]building!Y12140</f>
        <v>0</v>
      </c>
      <c r="Z12149" s="749">
        <f t="shared" si="905"/>
        <v>0</v>
      </c>
      <c r="AA12149" s="1071"/>
      <c r="AB12149" s="1071"/>
    </row>
    <row r="12150" spans="23:28" ht="70.5" customHeight="1">
      <c r="W12150" s="829">
        <f t="shared" si="903"/>
        <v>0</v>
      </c>
      <c r="X12150" s="828">
        <f t="shared" si="904"/>
        <v>0</v>
      </c>
      <c r="Y12150" s="1069">
        <f>[5]building!Y12141</f>
        <v>0</v>
      </c>
      <c r="Z12150" s="749">
        <f t="shared" si="905"/>
        <v>0</v>
      </c>
      <c r="AA12150" s="1071"/>
      <c r="AB12150" s="1071"/>
    </row>
    <row r="12151" spans="23:28" ht="70.5" customHeight="1">
      <c r="W12151" s="829">
        <f t="shared" si="903"/>
        <v>0</v>
      </c>
      <c r="X12151" s="828">
        <f t="shared" si="904"/>
        <v>0</v>
      </c>
      <c r="Y12151" s="1069">
        <f>[5]building!Y12142</f>
        <v>0</v>
      </c>
      <c r="Z12151" s="749">
        <f t="shared" si="905"/>
        <v>0</v>
      </c>
      <c r="AA12151" s="1071"/>
      <c r="AB12151" s="1071"/>
    </row>
    <row r="12152" spans="23:28" ht="70.5" customHeight="1">
      <c r="W12152" s="829">
        <f t="shared" si="903"/>
        <v>0</v>
      </c>
      <c r="X12152" s="828">
        <f t="shared" si="904"/>
        <v>0</v>
      </c>
      <c r="Y12152" s="1069">
        <f>[5]building!Y12143</f>
        <v>0</v>
      </c>
      <c r="Z12152" s="749">
        <f t="shared" si="905"/>
        <v>0</v>
      </c>
      <c r="AA12152" s="1071"/>
      <c r="AB12152" s="1071"/>
    </row>
    <row r="12153" spans="23:28" ht="70.5" customHeight="1">
      <c r="W12153" s="829">
        <f t="shared" si="903"/>
        <v>0</v>
      </c>
      <c r="X12153" s="828">
        <f t="shared" si="904"/>
        <v>0</v>
      </c>
      <c r="Y12153" s="1069">
        <f>[5]building!Y12144</f>
        <v>0</v>
      </c>
      <c r="Z12153" s="749">
        <f t="shared" si="905"/>
        <v>0</v>
      </c>
      <c r="AA12153" s="1071"/>
      <c r="AB12153" s="1071"/>
    </row>
    <row r="12154" spans="23:28" ht="70.5" customHeight="1">
      <c r="W12154" s="829">
        <f t="shared" si="903"/>
        <v>0</v>
      </c>
      <c r="X12154" s="828">
        <f t="shared" si="904"/>
        <v>0</v>
      </c>
      <c r="Y12154" s="1069">
        <f>[5]building!Y12145</f>
        <v>0</v>
      </c>
      <c r="Z12154" s="749">
        <f t="shared" si="905"/>
        <v>0</v>
      </c>
      <c r="AA12154" s="1071"/>
      <c r="AB12154" s="1071"/>
    </row>
    <row r="12155" spans="23:28" ht="70.5" customHeight="1">
      <c r="W12155" s="829">
        <f t="shared" si="903"/>
        <v>0</v>
      </c>
      <c r="X12155" s="828">
        <f t="shared" si="904"/>
        <v>0</v>
      </c>
      <c r="Y12155" s="1069">
        <f>[5]building!Y12146</f>
        <v>0</v>
      </c>
      <c r="Z12155" s="749">
        <f t="shared" si="905"/>
        <v>0</v>
      </c>
      <c r="AA12155" s="1071"/>
      <c r="AB12155" s="1071"/>
    </row>
    <row r="12156" spans="23:28" ht="70.5" customHeight="1">
      <c r="W12156" s="829">
        <f t="shared" si="903"/>
        <v>0</v>
      </c>
      <c r="X12156" s="828">
        <f t="shared" si="904"/>
        <v>0</v>
      </c>
      <c r="Y12156" s="1069">
        <f>[5]building!Y12147</f>
        <v>0</v>
      </c>
      <c r="Z12156" s="749">
        <f t="shared" si="905"/>
        <v>0</v>
      </c>
      <c r="AA12156" s="1071"/>
      <c r="AB12156" s="1071"/>
    </row>
    <row r="12157" spans="23:28" ht="70.5" customHeight="1">
      <c r="W12157" s="829">
        <f t="shared" si="903"/>
        <v>0</v>
      </c>
      <c r="X12157" s="828">
        <f t="shared" si="904"/>
        <v>0</v>
      </c>
      <c r="Y12157" s="1069">
        <f>[5]building!Y12148</f>
        <v>0</v>
      </c>
      <c r="Z12157" s="749">
        <f t="shared" si="905"/>
        <v>0</v>
      </c>
      <c r="AA12157" s="1071"/>
      <c r="AB12157" s="1071"/>
    </row>
    <row r="12158" spans="23:28" ht="70.5" customHeight="1">
      <c r="W12158" s="829">
        <f t="shared" si="903"/>
        <v>0</v>
      </c>
      <c r="X12158" s="828">
        <f t="shared" si="904"/>
        <v>0</v>
      </c>
      <c r="Y12158" s="1069">
        <f>[5]building!Y12149</f>
        <v>0</v>
      </c>
      <c r="Z12158" s="749">
        <f t="shared" si="905"/>
        <v>0</v>
      </c>
      <c r="AA12158" s="1071"/>
      <c r="AB12158" s="1071"/>
    </row>
    <row r="12159" spans="23:28" ht="70.5" customHeight="1">
      <c r="W12159" s="829">
        <f t="shared" si="903"/>
        <v>0</v>
      </c>
      <c r="X12159" s="828">
        <f t="shared" si="904"/>
        <v>0</v>
      </c>
      <c r="Y12159" s="1069">
        <f>[5]building!Y12150</f>
        <v>0</v>
      </c>
      <c r="Z12159" s="749">
        <f t="shared" si="905"/>
        <v>0</v>
      </c>
      <c r="AA12159" s="1071"/>
      <c r="AB12159" s="1071"/>
    </row>
    <row r="12160" spans="23:28" ht="70.5" customHeight="1">
      <c r="W12160" s="829">
        <f t="shared" si="903"/>
        <v>0</v>
      </c>
      <c r="X12160" s="828">
        <f t="shared" si="904"/>
        <v>0</v>
      </c>
      <c r="Y12160" s="1069">
        <f>[5]building!Y12151</f>
        <v>0</v>
      </c>
      <c r="Z12160" s="749">
        <f t="shared" si="905"/>
        <v>0</v>
      </c>
      <c r="AA12160" s="1071"/>
      <c r="AB12160" s="1071"/>
    </row>
    <row r="12161" spans="23:28" ht="70.5" customHeight="1">
      <c r="W12161" s="829">
        <f t="shared" si="903"/>
        <v>0</v>
      </c>
      <c r="X12161" s="828">
        <f t="shared" si="904"/>
        <v>0</v>
      </c>
      <c r="Y12161" s="1069">
        <f>[5]building!Y12152</f>
        <v>0</v>
      </c>
      <c r="Z12161" s="749">
        <f t="shared" si="905"/>
        <v>0</v>
      </c>
      <c r="AA12161" s="1071"/>
      <c r="AB12161" s="1071"/>
    </row>
    <row r="12162" spans="23:28" ht="70.5" customHeight="1">
      <c r="W12162" s="829">
        <f t="shared" si="903"/>
        <v>0</v>
      </c>
      <c r="X12162" s="828">
        <f t="shared" si="904"/>
        <v>0</v>
      </c>
      <c r="Y12162" s="1069">
        <f>[5]building!Y12153</f>
        <v>0</v>
      </c>
      <c r="Z12162" s="749">
        <f t="shared" si="905"/>
        <v>0</v>
      </c>
      <c r="AA12162" s="1071"/>
      <c r="AB12162" s="1071"/>
    </row>
    <row r="12163" spans="23:28" ht="70.5" customHeight="1">
      <c r="W12163" s="829">
        <f t="shared" si="903"/>
        <v>0</v>
      </c>
      <c r="X12163" s="828">
        <f t="shared" si="904"/>
        <v>0</v>
      </c>
      <c r="Y12163" s="1069">
        <f>[5]building!Y12154</f>
        <v>0</v>
      </c>
      <c r="Z12163" s="749">
        <f t="shared" si="905"/>
        <v>0</v>
      </c>
      <c r="AA12163" s="1071"/>
      <c r="AB12163" s="1071"/>
    </row>
    <row r="12164" spans="23:28" ht="70.5" customHeight="1">
      <c r="W12164" s="829">
        <f t="shared" si="903"/>
        <v>0</v>
      </c>
      <c r="X12164" s="828">
        <f t="shared" si="904"/>
        <v>0</v>
      </c>
      <c r="Y12164" s="1069">
        <f>[5]building!Y12155</f>
        <v>0</v>
      </c>
      <c r="Z12164" s="749">
        <f t="shared" si="905"/>
        <v>0</v>
      </c>
      <c r="AA12164" s="1071"/>
      <c r="AB12164" s="1071"/>
    </row>
    <row r="12165" spans="23:28" ht="70.5" customHeight="1">
      <c r="W12165" s="829">
        <f t="shared" si="903"/>
        <v>0</v>
      </c>
      <c r="X12165" s="828">
        <f t="shared" si="904"/>
        <v>0</v>
      </c>
      <c r="Y12165" s="1069">
        <f>[5]building!Y12156</f>
        <v>0</v>
      </c>
      <c r="Z12165" s="749">
        <f t="shared" si="905"/>
        <v>0</v>
      </c>
      <c r="AA12165" s="1071"/>
      <c r="AB12165" s="1071"/>
    </row>
    <row r="12166" spans="23:28" ht="70.5" customHeight="1">
      <c r="W12166" s="829">
        <f t="shared" si="903"/>
        <v>0</v>
      </c>
      <c r="X12166" s="828">
        <f t="shared" si="904"/>
        <v>0</v>
      </c>
      <c r="Y12166" s="1069">
        <f>[5]building!Y12157</f>
        <v>0</v>
      </c>
      <c r="Z12166" s="749">
        <f t="shared" si="905"/>
        <v>0</v>
      </c>
      <c r="AA12166" s="1071"/>
      <c r="AB12166" s="1071"/>
    </row>
    <row r="12167" spans="23:28" ht="70.5" customHeight="1">
      <c r="W12167" s="829">
        <f t="shared" si="903"/>
        <v>0</v>
      </c>
      <c r="X12167" s="828">
        <f t="shared" si="904"/>
        <v>0</v>
      </c>
      <c r="Y12167" s="1069">
        <f>[5]building!Y12158</f>
        <v>0</v>
      </c>
      <c r="Z12167" s="749">
        <f t="shared" si="905"/>
        <v>0</v>
      </c>
      <c r="AA12167" s="1071"/>
      <c r="AB12167" s="1071"/>
    </row>
    <row r="12168" spans="23:28" ht="70.5" customHeight="1">
      <c r="W12168" s="829">
        <f t="shared" si="903"/>
        <v>0</v>
      </c>
      <c r="X12168" s="828">
        <f t="shared" si="904"/>
        <v>0</v>
      </c>
      <c r="Y12168" s="1069">
        <f>[5]building!Y12159</f>
        <v>0</v>
      </c>
      <c r="Z12168" s="749">
        <f t="shared" si="905"/>
        <v>0</v>
      </c>
      <c r="AA12168" s="1071"/>
      <c r="AB12168" s="1071"/>
    </row>
    <row r="12169" spans="23:28" ht="70.5" customHeight="1">
      <c r="W12169" s="829">
        <f t="shared" si="903"/>
        <v>0</v>
      </c>
      <c r="X12169" s="828">
        <f t="shared" si="904"/>
        <v>0</v>
      </c>
      <c r="Y12169" s="1069">
        <f>[5]building!Y12160</f>
        <v>0</v>
      </c>
      <c r="Z12169" s="749">
        <f t="shared" si="905"/>
        <v>0</v>
      </c>
      <c r="AA12169" s="1071"/>
      <c r="AB12169" s="1071"/>
    </row>
    <row r="12170" spans="23:28" ht="70.5" customHeight="1">
      <c r="W12170" s="829">
        <f t="shared" si="903"/>
        <v>0</v>
      </c>
      <c r="X12170" s="828">
        <f t="shared" si="904"/>
        <v>0</v>
      </c>
      <c r="Y12170" s="1069">
        <f>[5]building!Y12161</f>
        <v>0</v>
      </c>
      <c r="Z12170" s="749">
        <f t="shared" si="905"/>
        <v>0</v>
      </c>
      <c r="AA12170" s="1071"/>
      <c r="AB12170" s="1071"/>
    </row>
    <row r="12171" spans="23:28" ht="70.5" customHeight="1">
      <c r="W12171" s="829">
        <f t="shared" si="903"/>
        <v>0</v>
      </c>
      <c r="X12171" s="828">
        <f t="shared" si="904"/>
        <v>0</v>
      </c>
      <c r="Y12171" s="1069">
        <f>[5]building!Y12162</f>
        <v>0</v>
      </c>
      <c r="Z12171" s="749">
        <f t="shared" si="905"/>
        <v>0</v>
      </c>
      <c r="AA12171" s="1071"/>
      <c r="AB12171" s="1071"/>
    </row>
    <row r="12172" spans="23:28" ht="70.5" customHeight="1">
      <c r="W12172" s="829">
        <f t="shared" si="903"/>
        <v>0</v>
      </c>
      <c r="X12172" s="828">
        <f t="shared" si="904"/>
        <v>0</v>
      </c>
      <c r="Y12172" s="1069">
        <f>[5]building!Y12163</f>
        <v>0</v>
      </c>
      <c r="Z12172" s="749">
        <f t="shared" si="905"/>
        <v>0</v>
      </c>
      <c r="AA12172" s="1071"/>
      <c r="AB12172" s="1071"/>
    </row>
    <row r="12173" spans="23:28" ht="70.5" customHeight="1">
      <c r="W12173" s="829">
        <f t="shared" si="903"/>
        <v>0</v>
      </c>
      <c r="X12173" s="828">
        <f t="shared" si="904"/>
        <v>0</v>
      </c>
      <c r="Y12173" s="1069">
        <f>[5]building!Y12164</f>
        <v>0</v>
      </c>
      <c r="Z12173" s="749">
        <f t="shared" si="905"/>
        <v>0</v>
      </c>
      <c r="AA12173" s="1071"/>
      <c r="AB12173" s="1071"/>
    </row>
    <row r="12174" spans="23:28" ht="70.5" customHeight="1">
      <c r="W12174" s="829">
        <f t="shared" si="903"/>
        <v>0</v>
      </c>
      <c r="X12174" s="828">
        <f t="shared" si="904"/>
        <v>0</v>
      </c>
      <c r="Y12174" s="1069">
        <f>[5]building!Y12165</f>
        <v>0</v>
      </c>
      <c r="Z12174" s="749">
        <f t="shared" si="905"/>
        <v>0</v>
      </c>
      <c r="AA12174" s="1071"/>
      <c r="AB12174" s="1071"/>
    </row>
    <row r="12175" spans="23:28" ht="70.5" customHeight="1">
      <c r="W12175" s="829">
        <f t="shared" si="903"/>
        <v>0</v>
      </c>
      <c r="X12175" s="828">
        <f t="shared" si="904"/>
        <v>0</v>
      </c>
      <c r="Y12175" s="1069">
        <f>[5]building!Y12166</f>
        <v>0</v>
      </c>
      <c r="Z12175" s="749">
        <f t="shared" si="905"/>
        <v>0</v>
      </c>
      <c r="AA12175" s="1071"/>
      <c r="AB12175" s="1071"/>
    </row>
    <row r="12176" spans="23:28" ht="70.5" customHeight="1">
      <c r="W12176" s="829">
        <f t="shared" si="903"/>
        <v>0</v>
      </c>
      <c r="X12176" s="828">
        <f t="shared" si="904"/>
        <v>0</v>
      </c>
      <c r="Y12176" s="1069">
        <f>[5]building!Y12167</f>
        <v>0</v>
      </c>
      <c r="Z12176" s="749">
        <f t="shared" si="905"/>
        <v>0</v>
      </c>
      <c r="AA12176" s="1071"/>
      <c r="AB12176" s="1071"/>
    </row>
    <row r="12177" spans="23:28" ht="70.5" customHeight="1">
      <c r="W12177" s="829">
        <f t="shared" si="903"/>
        <v>0</v>
      </c>
      <c r="X12177" s="828">
        <f t="shared" si="904"/>
        <v>0</v>
      </c>
      <c r="Y12177" s="1069">
        <f>[5]building!Y12168</f>
        <v>0</v>
      </c>
      <c r="Z12177" s="749">
        <f t="shared" si="905"/>
        <v>0</v>
      </c>
      <c r="AA12177" s="1071"/>
      <c r="AB12177" s="1071"/>
    </row>
    <row r="12178" spans="23:28" ht="70.5" customHeight="1">
      <c r="W12178" s="829">
        <f t="shared" si="903"/>
        <v>0</v>
      </c>
      <c r="X12178" s="828">
        <f t="shared" si="904"/>
        <v>0</v>
      </c>
      <c r="Y12178" s="1069">
        <f>[5]building!Y12169</f>
        <v>0</v>
      </c>
      <c r="Z12178" s="749">
        <f t="shared" si="905"/>
        <v>0</v>
      </c>
      <c r="AA12178" s="1071"/>
      <c r="AB12178" s="1071"/>
    </row>
    <row r="12179" spans="23:28" ht="70.5" customHeight="1">
      <c r="W12179" s="829">
        <f t="shared" si="903"/>
        <v>0</v>
      </c>
      <c r="X12179" s="828">
        <f t="shared" si="904"/>
        <v>0</v>
      </c>
      <c r="Y12179" s="1069">
        <f>[5]building!Y12170</f>
        <v>0</v>
      </c>
      <c r="Z12179" s="749">
        <f t="shared" si="905"/>
        <v>0</v>
      </c>
      <c r="AA12179" s="1071"/>
      <c r="AB12179" s="1071"/>
    </row>
    <row r="12180" spans="23:28" ht="70.5" customHeight="1">
      <c r="W12180" s="829">
        <f t="shared" si="903"/>
        <v>0</v>
      </c>
      <c r="X12180" s="828">
        <f t="shared" si="904"/>
        <v>0</v>
      </c>
      <c r="Y12180" s="1069">
        <f>[5]building!Y12171</f>
        <v>0</v>
      </c>
      <c r="Z12180" s="749">
        <f t="shared" si="905"/>
        <v>0</v>
      </c>
      <c r="AA12180" s="1071"/>
      <c r="AB12180" s="1071"/>
    </row>
    <row r="12181" spans="23:28" ht="70.5" customHeight="1">
      <c r="W12181" s="829">
        <f t="shared" si="903"/>
        <v>0</v>
      </c>
      <c r="X12181" s="828">
        <f t="shared" si="904"/>
        <v>0</v>
      </c>
      <c r="Y12181" s="1069">
        <f>[5]building!Y12172</f>
        <v>0</v>
      </c>
      <c r="Z12181" s="749">
        <f t="shared" si="905"/>
        <v>0</v>
      </c>
      <c r="AA12181" s="1071"/>
      <c r="AB12181" s="1071"/>
    </row>
    <row r="12182" spans="23:28" ht="70.5" customHeight="1">
      <c r="W12182" s="829">
        <f t="shared" si="903"/>
        <v>0</v>
      </c>
      <c r="X12182" s="828">
        <f t="shared" si="904"/>
        <v>0</v>
      </c>
      <c r="Y12182" s="1069">
        <f>[5]building!Y12173</f>
        <v>0</v>
      </c>
      <c r="Z12182" s="749">
        <f t="shared" si="905"/>
        <v>0</v>
      </c>
      <c r="AA12182" s="1071"/>
      <c r="AB12182" s="1071"/>
    </row>
    <row r="12183" spans="23:28" ht="70.5" customHeight="1">
      <c r="W12183" s="829">
        <f t="shared" si="903"/>
        <v>0</v>
      </c>
      <c r="X12183" s="828">
        <f t="shared" si="904"/>
        <v>0</v>
      </c>
      <c r="Y12183" s="1069">
        <f>[5]building!Y12174</f>
        <v>0</v>
      </c>
      <c r="Z12183" s="749">
        <f t="shared" si="905"/>
        <v>0</v>
      </c>
      <c r="AA12183" s="1071"/>
      <c r="AB12183" s="1071"/>
    </row>
    <row r="12184" spans="23:28" ht="70.5" customHeight="1">
      <c r="W12184" s="829">
        <f t="shared" si="903"/>
        <v>0</v>
      </c>
      <c r="X12184" s="828">
        <f t="shared" si="904"/>
        <v>0</v>
      </c>
      <c r="Y12184" s="1069">
        <f>[5]building!Y12175</f>
        <v>0</v>
      </c>
      <c r="Z12184" s="749">
        <f t="shared" si="905"/>
        <v>0</v>
      </c>
      <c r="AA12184" s="1071"/>
      <c r="AB12184" s="1071"/>
    </row>
    <row r="12185" spans="23:28" ht="70.5" customHeight="1">
      <c r="W12185" s="829">
        <f t="shared" si="903"/>
        <v>0</v>
      </c>
      <c r="X12185" s="828">
        <f t="shared" si="904"/>
        <v>0</v>
      </c>
      <c r="Y12185" s="1069">
        <f>[5]building!Y12176</f>
        <v>0</v>
      </c>
      <c r="Z12185" s="749">
        <f t="shared" si="905"/>
        <v>0</v>
      </c>
      <c r="AA12185" s="1071"/>
      <c r="AB12185" s="1071"/>
    </row>
    <row r="12186" spans="23:28" ht="70.5" customHeight="1">
      <c r="W12186" s="829">
        <f t="shared" si="903"/>
        <v>0</v>
      </c>
      <c r="X12186" s="828">
        <f t="shared" si="904"/>
        <v>0</v>
      </c>
      <c r="Y12186" s="1069">
        <f>[5]building!Y12177</f>
        <v>0</v>
      </c>
      <c r="Z12186" s="749">
        <f t="shared" si="905"/>
        <v>0</v>
      </c>
      <c r="AA12186" s="1071"/>
      <c r="AB12186" s="1071"/>
    </row>
    <row r="12187" spans="23:28" ht="70.5" customHeight="1">
      <c r="W12187" s="829">
        <f t="shared" si="903"/>
        <v>0</v>
      </c>
      <c r="X12187" s="828">
        <f t="shared" si="904"/>
        <v>0</v>
      </c>
      <c r="Y12187" s="1069">
        <f>[5]building!Y12178</f>
        <v>0</v>
      </c>
      <c r="Z12187" s="749">
        <f t="shared" si="905"/>
        <v>0</v>
      </c>
      <c r="AA12187" s="1071"/>
      <c r="AB12187" s="1071"/>
    </row>
    <row r="12188" spans="23:28" ht="70.5" customHeight="1">
      <c r="W12188" s="829">
        <f t="shared" si="903"/>
        <v>0</v>
      </c>
      <c r="X12188" s="828">
        <f t="shared" si="904"/>
        <v>0</v>
      </c>
      <c r="Y12188" s="1069">
        <f>[5]building!Y12179</f>
        <v>0</v>
      </c>
      <c r="Z12188" s="749">
        <f t="shared" si="905"/>
        <v>0</v>
      </c>
      <c r="AA12188" s="1071"/>
      <c r="AB12188" s="1071"/>
    </row>
    <row r="12189" spans="23:28" ht="70.5" customHeight="1">
      <c r="W12189" s="829">
        <f t="shared" si="903"/>
        <v>0</v>
      </c>
      <c r="X12189" s="828">
        <f t="shared" si="904"/>
        <v>0</v>
      </c>
      <c r="Y12189" s="1069">
        <f>[5]building!Y12180</f>
        <v>0</v>
      </c>
      <c r="Z12189" s="749">
        <f t="shared" si="905"/>
        <v>0</v>
      </c>
      <c r="AA12189" s="1071"/>
      <c r="AB12189" s="1071"/>
    </row>
    <row r="12190" spans="23:28" ht="70.5" customHeight="1">
      <c r="W12190" s="829">
        <f t="shared" ref="W12190:W12253" si="906">G12190+I12190+K12190+M12190+O12190+Q12190+S12190+U12190</f>
        <v>0</v>
      </c>
      <c r="X12190" s="828">
        <f t="shared" ref="X12190:X12253" si="907">W12190*C12190</f>
        <v>0</v>
      </c>
      <c r="Y12190" s="1069">
        <f>[5]building!Y12181</f>
        <v>0</v>
      </c>
      <c r="Z12190" s="749">
        <f t="shared" ref="Z12190:Z12253" si="908">Y12190*C12190</f>
        <v>0</v>
      </c>
      <c r="AA12190" s="1071"/>
      <c r="AB12190" s="1071"/>
    </row>
    <row r="12191" spans="23:28" ht="70.5" customHeight="1">
      <c r="W12191" s="829">
        <f t="shared" si="906"/>
        <v>0</v>
      </c>
      <c r="X12191" s="828">
        <f t="shared" si="907"/>
        <v>0</v>
      </c>
      <c r="Y12191" s="1069">
        <f>[5]building!Y12182</f>
        <v>0</v>
      </c>
      <c r="Z12191" s="749">
        <f t="shared" si="908"/>
        <v>0</v>
      </c>
      <c r="AA12191" s="1071"/>
      <c r="AB12191" s="1071"/>
    </row>
    <row r="12192" spans="23:28" ht="70.5" customHeight="1">
      <c r="W12192" s="829">
        <f t="shared" si="906"/>
        <v>0</v>
      </c>
      <c r="X12192" s="828">
        <f t="shared" si="907"/>
        <v>0</v>
      </c>
      <c r="Y12192" s="1069">
        <f>[5]building!Y12183</f>
        <v>0</v>
      </c>
      <c r="Z12192" s="749">
        <f t="shared" si="908"/>
        <v>0</v>
      </c>
      <c r="AA12192" s="1071"/>
      <c r="AB12192" s="1071"/>
    </row>
    <row r="12193" spans="23:28" ht="70.5" customHeight="1">
      <c r="W12193" s="829">
        <f t="shared" si="906"/>
        <v>0</v>
      </c>
      <c r="X12193" s="828">
        <f t="shared" si="907"/>
        <v>0</v>
      </c>
      <c r="Y12193" s="1069">
        <f>[5]building!Y12184</f>
        <v>0</v>
      </c>
      <c r="Z12193" s="749">
        <f t="shared" si="908"/>
        <v>0</v>
      </c>
      <c r="AA12193" s="1071"/>
      <c r="AB12193" s="1071"/>
    </row>
    <row r="12194" spans="23:28" ht="70.5" customHeight="1">
      <c r="W12194" s="829">
        <f t="shared" si="906"/>
        <v>0</v>
      </c>
      <c r="X12194" s="828">
        <f t="shared" si="907"/>
        <v>0</v>
      </c>
      <c r="Y12194" s="1069">
        <f>[5]building!Y12185</f>
        <v>0</v>
      </c>
      <c r="Z12194" s="749">
        <f t="shared" si="908"/>
        <v>0</v>
      </c>
      <c r="AA12194" s="1071"/>
      <c r="AB12194" s="1071"/>
    </row>
    <row r="12195" spans="23:28" ht="70.5" customHeight="1">
      <c r="W12195" s="829">
        <f t="shared" si="906"/>
        <v>0</v>
      </c>
      <c r="X12195" s="828">
        <f t="shared" si="907"/>
        <v>0</v>
      </c>
      <c r="Y12195" s="1069">
        <f>[5]building!Y12186</f>
        <v>0</v>
      </c>
      <c r="Z12195" s="749">
        <f t="shared" si="908"/>
        <v>0</v>
      </c>
      <c r="AA12195" s="1071"/>
      <c r="AB12195" s="1071"/>
    </row>
    <row r="12196" spans="23:28" ht="70.5" customHeight="1">
      <c r="W12196" s="829">
        <f t="shared" si="906"/>
        <v>0</v>
      </c>
      <c r="X12196" s="828">
        <f t="shared" si="907"/>
        <v>0</v>
      </c>
      <c r="Y12196" s="1069">
        <f>[5]building!Y12187</f>
        <v>0</v>
      </c>
      <c r="Z12196" s="749">
        <f t="shared" si="908"/>
        <v>0</v>
      </c>
      <c r="AA12196" s="1071"/>
      <c r="AB12196" s="1071"/>
    </row>
    <row r="12197" spans="23:28" ht="70.5" customHeight="1">
      <c r="W12197" s="829">
        <f t="shared" si="906"/>
        <v>0</v>
      </c>
      <c r="X12197" s="828">
        <f t="shared" si="907"/>
        <v>0</v>
      </c>
      <c r="Y12197" s="1069">
        <f>[5]building!Y12188</f>
        <v>0</v>
      </c>
      <c r="Z12197" s="749">
        <f t="shared" si="908"/>
        <v>0</v>
      </c>
      <c r="AA12197" s="1071"/>
      <c r="AB12197" s="1071"/>
    </row>
    <row r="12198" spans="23:28" ht="70.5" customHeight="1">
      <c r="W12198" s="829">
        <f t="shared" si="906"/>
        <v>0</v>
      </c>
      <c r="X12198" s="828">
        <f t="shared" si="907"/>
        <v>0</v>
      </c>
      <c r="Y12198" s="1069">
        <f>[5]building!Y12189</f>
        <v>0</v>
      </c>
      <c r="Z12198" s="749">
        <f t="shared" si="908"/>
        <v>0</v>
      </c>
      <c r="AA12198" s="1071"/>
      <c r="AB12198" s="1071"/>
    </row>
    <row r="12199" spans="23:28" ht="70.5" customHeight="1">
      <c r="W12199" s="829">
        <f t="shared" si="906"/>
        <v>0</v>
      </c>
      <c r="X12199" s="828">
        <f t="shared" si="907"/>
        <v>0</v>
      </c>
      <c r="Y12199" s="1069">
        <f>[5]building!Y12190</f>
        <v>0</v>
      </c>
      <c r="Z12199" s="749">
        <f t="shared" si="908"/>
        <v>0</v>
      </c>
      <c r="AA12199" s="1071"/>
      <c r="AB12199" s="1071"/>
    </row>
    <row r="12200" spans="23:28" ht="70.5" customHeight="1">
      <c r="W12200" s="829">
        <f t="shared" si="906"/>
        <v>0</v>
      </c>
      <c r="X12200" s="828">
        <f t="shared" si="907"/>
        <v>0</v>
      </c>
      <c r="Y12200" s="1069">
        <f>[5]building!Y12191</f>
        <v>0</v>
      </c>
      <c r="Z12200" s="749">
        <f t="shared" si="908"/>
        <v>0</v>
      </c>
      <c r="AA12200" s="1071"/>
      <c r="AB12200" s="1071"/>
    </row>
    <row r="12201" spans="23:28" ht="70.5" customHeight="1">
      <c r="W12201" s="829">
        <f t="shared" si="906"/>
        <v>0</v>
      </c>
      <c r="X12201" s="828">
        <f t="shared" si="907"/>
        <v>0</v>
      </c>
      <c r="Y12201" s="1069">
        <f>[5]building!Y12192</f>
        <v>0</v>
      </c>
      <c r="Z12201" s="749">
        <f t="shared" si="908"/>
        <v>0</v>
      </c>
      <c r="AA12201" s="1071"/>
      <c r="AB12201" s="1071"/>
    </row>
    <row r="12202" spans="23:28" ht="70.5" customHeight="1">
      <c r="W12202" s="829">
        <f t="shared" si="906"/>
        <v>0</v>
      </c>
      <c r="X12202" s="828">
        <f t="shared" si="907"/>
        <v>0</v>
      </c>
      <c r="Y12202" s="1069">
        <f>[5]building!Y12193</f>
        <v>0</v>
      </c>
      <c r="Z12202" s="749">
        <f t="shared" si="908"/>
        <v>0</v>
      </c>
      <c r="AA12202" s="1071"/>
      <c r="AB12202" s="1071"/>
    </row>
    <row r="12203" spans="23:28" ht="70.5" customHeight="1">
      <c r="W12203" s="829">
        <f t="shared" si="906"/>
        <v>0</v>
      </c>
      <c r="X12203" s="828">
        <f t="shared" si="907"/>
        <v>0</v>
      </c>
      <c r="Y12203" s="1069">
        <f>[5]building!Y12194</f>
        <v>0</v>
      </c>
      <c r="Z12203" s="749">
        <f t="shared" si="908"/>
        <v>0</v>
      </c>
      <c r="AA12203" s="1071"/>
      <c r="AB12203" s="1071"/>
    </row>
    <row r="12204" spans="23:28" ht="70.5" customHeight="1">
      <c r="W12204" s="829">
        <f t="shared" si="906"/>
        <v>0</v>
      </c>
      <c r="X12204" s="828">
        <f t="shared" si="907"/>
        <v>0</v>
      </c>
      <c r="Y12204" s="1069">
        <f>[5]building!Y12195</f>
        <v>0</v>
      </c>
      <c r="Z12204" s="749">
        <f t="shared" si="908"/>
        <v>0</v>
      </c>
      <c r="AA12204" s="1071"/>
      <c r="AB12204" s="1071"/>
    </row>
    <row r="12205" spans="23:28" ht="70.5" customHeight="1">
      <c r="W12205" s="829">
        <f t="shared" si="906"/>
        <v>0</v>
      </c>
      <c r="X12205" s="828">
        <f t="shared" si="907"/>
        <v>0</v>
      </c>
      <c r="Y12205" s="1069">
        <f>[5]building!Y12196</f>
        <v>0</v>
      </c>
      <c r="Z12205" s="749">
        <f t="shared" si="908"/>
        <v>0</v>
      </c>
      <c r="AA12205" s="1071"/>
      <c r="AB12205" s="1071"/>
    </row>
    <row r="12206" spans="23:28" ht="70.5" customHeight="1">
      <c r="W12206" s="829">
        <f t="shared" si="906"/>
        <v>0</v>
      </c>
      <c r="X12206" s="828">
        <f t="shared" si="907"/>
        <v>0</v>
      </c>
      <c r="Y12206" s="1069">
        <f>[5]building!Y12197</f>
        <v>0</v>
      </c>
      <c r="Z12206" s="749">
        <f t="shared" si="908"/>
        <v>0</v>
      </c>
      <c r="AA12206" s="1071"/>
      <c r="AB12206" s="1071"/>
    </row>
    <row r="12207" spans="23:28" ht="70.5" customHeight="1">
      <c r="W12207" s="829">
        <f t="shared" si="906"/>
        <v>0</v>
      </c>
      <c r="X12207" s="828">
        <f t="shared" si="907"/>
        <v>0</v>
      </c>
      <c r="Y12207" s="1069">
        <f>[5]building!Y12198</f>
        <v>0</v>
      </c>
      <c r="Z12207" s="749">
        <f t="shared" si="908"/>
        <v>0</v>
      </c>
      <c r="AA12207" s="1071"/>
      <c r="AB12207" s="1071"/>
    </row>
    <row r="12208" spans="23:28" ht="70.5" customHeight="1">
      <c r="W12208" s="829">
        <f t="shared" si="906"/>
        <v>0</v>
      </c>
      <c r="X12208" s="828">
        <f t="shared" si="907"/>
        <v>0</v>
      </c>
      <c r="Y12208" s="1069">
        <f>[5]building!Y12199</f>
        <v>0</v>
      </c>
      <c r="Z12208" s="749">
        <f t="shared" si="908"/>
        <v>0</v>
      </c>
      <c r="AA12208" s="1071"/>
      <c r="AB12208" s="1071"/>
    </row>
    <row r="12209" spans="23:28" ht="70.5" customHeight="1">
      <c r="W12209" s="829">
        <f t="shared" si="906"/>
        <v>0</v>
      </c>
      <c r="X12209" s="828">
        <f t="shared" si="907"/>
        <v>0</v>
      </c>
      <c r="Y12209" s="1069">
        <f>[5]building!Y12200</f>
        <v>0</v>
      </c>
      <c r="Z12209" s="749">
        <f t="shared" si="908"/>
        <v>0</v>
      </c>
      <c r="AA12209" s="1071"/>
      <c r="AB12209" s="1071"/>
    </row>
    <row r="12210" spans="23:28" ht="70.5" customHeight="1">
      <c r="W12210" s="829">
        <f t="shared" si="906"/>
        <v>0</v>
      </c>
      <c r="X12210" s="828">
        <f t="shared" si="907"/>
        <v>0</v>
      </c>
      <c r="Y12210" s="1069">
        <f>[5]building!Y12201</f>
        <v>0</v>
      </c>
      <c r="Z12210" s="749">
        <f t="shared" si="908"/>
        <v>0</v>
      </c>
      <c r="AA12210" s="1071"/>
      <c r="AB12210" s="1071"/>
    </row>
    <row r="12211" spans="23:28" ht="70.5" customHeight="1">
      <c r="W12211" s="829">
        <f t="shared" si="906"/>
        <v>0</v>
      </c>
      <c r="X12211" s="828">
        <f t="shared" si="907"/>
        <v>0</v>
      </c>
      <c r="Y12211" s="1069">
        <f>[5]building!Y12202</f>
        <v>0</v>
      </c>
      <c r="Z12211" s="749">
        <f t="shared" si="908"/>
        <v>0</v>
      </c>
      <c r="AA12211" s="1071"/>
      <c r="AB12211" s="1071"/>
    </row>
    <row r="12212" spans="23:28" ht="70.5" customHeight="1">
      <c r="W12212" s="829">
        <f t="shared" si="906"/>
        <v>0</v>
      </c>
      <c r="X12212" s="828">
        <f t="shared" si="907"/>
        <v>0</v>
      </c>
      <c r="Y12212" s="1069">
        <f>[5]building!Y12203</f>
        <v>0</v>
      </c>
      <c r="Z12212" s="749">
        <f t="shared" si="908"/>
        <v>0</v>
      </c>
      <c r="AA12212" s="1071"/>
      <c r="AB12212" s="1071"/>
    </row>
    <row r="12213" spans="23:28" ht="70.5" customHeight="1">
      <c r="W12213" s="829">
        <f t="shared" si="906"/>
        <v>0</v>
      </c>
      <c r="X12213" s="828">
        <f t="shared" si="907"/>
        <v>0</v>
      </c>
      <c r="Y12213" s="1069">
        <f>[5]building!Y12204</f>
        <v>0</v>
      </c>
      <c r="Z12213" s="749">
        <f t="shared" si="908"/>
        <v>0</v>
      </c>
      <c r="AA12213" s="1071"/>
      <c r="AB12213" s="1071"/>
    </row>
    <row r="12214" spans="23:28" ht="70.5" customHeight="1">
      <c r="W12214" s="829">
        <f t="shared" si="906"/>
        <v>0</v>
      </c>
      <c r="X12214" s="828">
        <f t="shared" si="907"/>
        <v>0</v>
      </c>
      <c r="Y12214" s="1069">
        <f>[5]building!Y12205</f>
        <v>0</v>
      </c>
      <c r="Z12214" s="749">
        <f t="shared" si="908"/>
        <v>0</v>
      </c>
      <c r="AA12214" s="1071"/>
      <c r="AB12214" s="1071"/>
    </row>
    <row r="12215" spans="23:28" ht="70.5" customHeight="1">
      <c r="W12215" s="829">
        <f t="shared" si="906"/>
        <v>0</v>
      </c>
      <c r="X12215" s="828">
        <f t="shared" si="907"/>
        <v>0</v>
      </c>
      <c r="Y12215" s="1069">
        <f>[5]building!Y12206</f>
        <v>0</v>
      </c>
      <c r="Z12215" s="749">
        <f t="shared" si="908"/>
        <v>0</v>
      </c>
      <c r="AA12215" s="1071"/>
      <c r="AB12215" s="1071"/>
    </row>
    <row r="12216" spans="23:28" ht="70.5" customHeight="1">
      <c r="W12216" s="829">
        <f t="shared" si="906"/>
        <v>0</v>
      </c>
      <c r="X12216" s="828">
        <f t="shared" si="907"/>
        <v>0</v>
      </c>
      <c r="Y12216" s="1069">
        <f>[5]building!Y12207</f>
        <v>0</v>
      </c>
      <c r="Z12216" s="749">
        <f t="shared" si="908"/>
        <v>0</v>
      </c>
      <c r="AA12216" s="1071"/>
      <c r="AB12216" s="1071"/>
    </row>
    <row r="12217" spans="23:28" ht="70.5" customHeight="1">
      <c r="W12217" s="829">
        <f t="shared" si="906"/>
        <v>0</v>
      </c>
      <c r="X12217" s="828">
        <f t="shared" si="907"/>
        <v>0</v>
      </c>
      <c r="Y12217" s="1069">
        <f>[5]building!Y12208</f>
        <v>0</v>
      </c>
      <c r="Z12217" s="749">
        <f t="shared" si="908"/>
        <v>0</v>
      </c>
      <c r="AA12217" s="1071"/>
      <c r="AB12217" s="1071"/>
    </row>
    <row r="12218" spans="23:28" ht="70.5" customHeight="1">
      <c r="W12218" s="829">
        <f t="shared" si="906"/>
        <v>0</v>
      </c>
      <c r="X12218" s="828">
        <f t="shared" si="907"/>
        <v>0</v>
      </c>
      <c r="Y12218" s="1069">
        <f>[5]building!Y12209</f>
        <v>0</v>
      </c>
      <c r="Z12218" s="749">
        <f t="shared" si="908"/>
        <v>0</v>
      </c>
      <c r="AA12218" s="1071"/>
      <c r="AB12218" s="1071"/>
    </row>
    <row r="12219" spans="23:28" ht="70.5" customHeight="1">
      <c r="W12219" s="829">
        <f t="shared" si="906"/>
        <v>0</v>
      </c>
      <c r="X12219" s="828">
        <f t="shared" si="907"/>
        <v>0</v>
      </c>
      <c r="Y12219" s="1069">
        <f>[5]building!Y12210</f>
        <v>0</v>
      </c>
      <c r="Z12219" s="749">
        <f t="shared" si="908"/>
        <v>0</v>
      </c>
      <c r="AA12219" s="1071"/>
      <c r="AB12219" s="1071"/>
    </row>
    <row r="12220" spans="23:28" ht="70.5" customHeight="1">
      <c r="W12220" s="829">
        <f t="shared" si="906"/>
        <v>0</v>
      </c>
      <c r="X12220" s="828">
        <f t="shared" si="907"/>
        <v>0</v>
      </c>
      <c r="Y12220" s="1069">
        <f>[5]building!Y12211</f>
        <v>0</v>
      </c>
      <c r="Z12220" s="749">
        <f t="shared" si="908"/>
        <v>0</v>
      </c>
      <c r="AA12220" s="1071"/>
      <c r="AB12220" s="1071"/>
    </row>
    <row r="12221" spans="23:28" ht="70.5" customHeight="1">
      <c r="W12221" s="829">
        <f t="shared" si="906"/>
        <v>0</v>
      </c>
      <c r="X12221" s="828">
        <f t="shared" si="907"/>
        <v>0</v>
      </c>
      <c r="Y12221" s="1069">
        <f>[5]building!Y12212</f>
        <v>0</v>
      </c>
      <c r="Z12221" s="749">
        <f t="shared" si="908"/>
        <v>0</v>
      </c>
      <c r="AA12221" s="1071"/>
      <c r="AB12221" s="1071"/>
    </row>
    <row r="12222" spans="23:28" ht="70.5" customHeight="1">
      <c r="W12222" s="829">
        <f t="shared" si="906"/>
        <v>0</v>
      </c>
      <c r="X12222" s="828">
        <f t="shared" si="907"/>
        <v>0</v>
      </c>
      <c r="Y12222" s="1069">
        <f>[5]building!Y12213</f>
        <v>0</v>
      </c>
      <c r="Z12222" s="749">
        <f t="shared" si="908"/>
        <v>0</v>
      </c>
      <c r="AA12222" s="1071"/>
      <c r="AB12222" s="1071"/>
    </row>
    <row r="12223" spans="23:28" ht="70.5" customHeight="1">
      <c r="W12223" s="829">
        <f t="shared" si="906"/>
        <v>0</v>
      </c>
      <c r="X12223" s="828">
        <f t="shared" si="907"/>
        <v>0</v>
      </c>
      <c r="Y12223" s="1069">
        <f>[5]building!Y12214</f>
        <v>0</v>
      </c>
      <c r="Z12223" s="749">
        <f t="shared" si="908"/>
        <v>0</v>
      </c>
      <c r="AA12223" s="1071"/>
      <c r="AB12223" s="1071"/>
    </row>
    <row r="12224" spans="23:28" ht="70.5" customHeight="1">
      <c r="W12224" s="829">
        <f t="shared" si="906"/>
        <v>0</v>
      </c>
      <c r="X12224" s="828">
        <f t="shared" si="907"/>
        <v>0</v>
      </c>
      <c r="Y12224" s="1069">
        <f>[5]building!Y12215</f>
        <v>0</v>
      </c>
      <c r="Z12224" s="749">
        <f t="shared" si="908"/>
        <v>0</v>
      </c>
      <c r="AA12224" s="1071"/>
      <c r="AB12224" s="1071"/>
    </row>
    <row r="12225" spans="23:28" ht="70.5" customHeight="1">
      <c r="W12225" s="829">
        <f t="shared" si="906"/>
        <v>0</v>
      </c>
      <c r="X12225" s="828">
        <f t="shared" si="907"/>
        <v>0</v>
      </c>
      <c r="Y12225" s="1069">
        <f>[5]building!Y12216</f>
        <v>0</v>
      </c>
      <c r="Z12225" s="749">
        <f t="shared" si="908"/>
        <v>0</v>
      </c>
      <c r="AA12225" s="1071"/>
      <c r="AB12225" s="1071"/>
    </row>
    <row r="12226" spans="23:28" ht="70.5" customHeight="1">
      <c r="W12226" s="829">
        <f t="shared" si="906"/>
        <v>0</v>
      </c>
      <c r="X12226" s="828">
        <f t="shared" si="907"/>
        <v>0</v>
      </c>
      <c r="Y12226" s="1069">
        <f>[5]building!Y12217</f>
        <v>0</v>
      </c>
      <c r="Z12226" s="749">
        <f t="shared" si="908"/>
        <v>0</v>
      </c>
      <c r="AA12226" s="1071"/>
      <c r="AB12226" s="1071"/>
    </row>
    <row r="12227" spans="23:28" ht="70.5" customHeight="1">
      <c r="W12227" s="829">
        <f t="shared" si="906"/>
        <v>0</v>
      </c>
      <c r="X12227" s="828">
        <f t="shared" si="907"/>
        <v>0</v>
      </c>
      <c r="Y12227" s="1069">
        <f>[5]building!Y12218</f>
        <v>0</v>
      </c>
      <c r="Z12227" s="749">
        <f t="shared" si="908"/>
        <v>0</v>
      </c>
      <c r="AA12227" s="1071"/>
      <c r="AB12227" s="1071"/>
    </row>
    <row r="12228" spans="23:28" ht="70.5" customHeight="1">
      <c r="W12228" s="829">
        <f t="shared" si="906"/>
        <v>0</v>
      </c>
      <c r="X12228" s="828">
        <f t="shared" si="907"/>
        <v>0</v>
      </c>
      <c r="Y12228" s="1069">
        <f>[5]building!Y12219</f>
        <v>0</v>
      </c>
      <c r="Z12228" s="749">
        <f t="shared" si="908"/>
        <v>0</v>
      </c>
      <c r="AA12228" s="1071"/>
      <c r="AB12228" s="1071"/>
    </row>
    <row r="12229" spans="23:28" ht="70.5" customHeight="1">
      <c r="W12229" s="829">
        <f t="shared" si="906"/>
        <v>0</v>
      </c>
      <c r="X12229" s="828">
        <f t="shared" si="907"/>
        <v>0</v>
      </c>
      <c r="Y12229" s="1069">
        <f>[5]building!Y12220</f>
        <v>0</v>
      </c>
      <c r="Z12229" s="749">
        <f t="shared" si="908"/>
        <v>0</v>
      </c>
      <c r="AA12229" s="1071"/>
      <c r="AB12229" s="1071"/>
    </row>
    <row r="12230" spans="23:28" ht="70.5" customHeight="1">
      <c r="W12230" s="829">
        <f t="shared" si="906"/>
        <v>0</v>
      </c>
      <c r="X12230" s="828">
        <f t="shared" si="907"/>
        <v>0</v>
      </c>
      <c r="Y12230" s="1069">
        <f>[5]building!Y12221</f>
        <v>0</v>
      </c>
      <c r="Z12230" s="749">
        <f t="shared" si="908"/>
        <v>0</v>
      </c>
      <c r="AA12230" s="1071"/>
      <c r="AB12230" s="1071"/>
    </row>
    <row r="12231" spans="23:28" ht="70.5" customHeight="1">
      <c r="W12231" s="829">
        <f t="shared" si="906"/>
        <v>0</v>
      </c>
      <c r="X12231" s="828">
        <f t="shared" si="907"/>
        <v>0</v>
      </c>
      <c r="Y12231" s="1069">
        <f>[5]building!Y12222</f>
        <v>0</v>
      </c>
      <c r="Z12231" s="749">
        <f t="shared" si="908"/>
        <v>0</v>
      </c>
      <c r="AA12231" s="1071"/>
      <c r="AB12231" s="1071"/>
    </row>
    <row r="12232" spans="23:28" ht="70.5" customHeight="1">
      <c r="W12232" s="829">
        <f t="shared" si="906"/>
        <v>0</v>
      </c>
      <c r="X12232" s="828">
        <f t="shared" si="907"/>
        <v>0</v>
      </c>
      <c r="Y12232" s="1069">
        <f>[5]building!Y12223</f>
        <v>0</v>
      </c>
      <c r="Z12232" s="749">
        <f t="shared" si="908"/>
        <v>0</v>
      </c>
      <c r="AA12232" s="1071"/>
      <c r="AB12232" s="1071"/>
    </row>
    <row r="12233" spans="23:28" ht="70.5" customHeight="1">
      <c r="W12233" s="829">
        <f t="shared" si="906"/>
        <v>0</v>
      </c>
      <c r="X12233" s="828">
        <f t="shared" si="907"/>
        <v>0</v>
      </c>
      <c r="Y12233" s="1069">
        <f>[5]building!Y12224</f>
        <v>0</v>
      </c>
      <c r="Z12233" s="749">
        <f t="shared" si="908"/>
        <v>0</v>
      </c>
      <c r="AA12233" s="1071"/>
      <c r="AB12233" s="1071"/>
    </row>
    <row r="12234" spans="23:28" ht="70.5" customHeight="1">
      <c r="W12234" s="829">
        <f t="shared" si="906"/>
        <v>0</v>
      </c>
      <c r="X12234" s="828">
        <f t="shared" si="907"/>
        <v>0</v>
      </c>
      <c r="Y12234" s="1069">
        <f>[5]building!Y12225</f>
        <v>0</v>
      </c>
      <c r="Z12234" s="749">
        <f t="shared" si="908"/>
        <v>0</v>
      </c>
      <c r="AA12234" s="1071"/>
      <c r="AB12234" s="1071"/>
    </row>
    <row r="12235" spans="23:28" ht="70.5" customHeight="1">
      <c r="W12235" s="829">
        <f t="shared" si="906"/>
        <v>0</v>
      </c>
      <c r="X12235" s="828">
        <f t="shared" si="907"/>
        <v>0</v>
      </c>
      <c r="Y12235" s="1069">
        <f>[5]building!Y12226</f>
        <v>0</v>
      </c>
      <c r="Z12235" s="749">
        <f t="shared" si="908"/>
        <v>0</v>
      </c>
      <c r="AA12235" s="1071"/>
      <c r="AB12235" s="1071"/>
    </row>
    <row r="12236" spans="23:28" ht="70.5" customHeight="1">
      <c r="W12236" s="829">
        <f t="shared" si="906"/>
        <v>0</v>
      </c>
      <c r="X12236" s="828">
        <f t="shared" si="907"/>
        <v>0</v>
      </c>
      <c r="Y12236" s="1069">
        <f>[5]building!Y12227</f>
        <v>0</v>
      </c>
      <c r="Z12236" s="749">
        <f t="shared" si="908"/>
        <v>0</v>
      </c>
      <c r="AA12236" s="1071"/>
      <c r="AB12236" s="1071"/>
    </row>
    <row r="12237" spans="23:28" ht="70.5" customHeight="1">
      <c r="W12237" s="829">
        <f t="shared" si="906"/>
        <v>0</v>
      </c>
      <c r="X12237" s="828">
        <f t="shared" si="907"/>
        <v>0</v>
      </c>
      <c r="Y12237" s="1069">
        <f>[5]building!Y12228</f>
        <v>0</v>
      </c>
      <c r="Z12237" s="749">
        <f t="shared" si="908"/>
        <v>0</v>
      </c>
      <c r="AA12237" s="1071"/>
      <c r="AB12237" s="1071"/>
    </row>
    <row r="12238" spans="23:28" ht="70.5" customHeight="1">
      <c r="W12238" s="829">
        <f t="shared" si="906"/>
        <v>0</v>
      </c>
      <c r="X12238" s="828">
        <f t="shared" si="907"/>
        <v>0</v>
      </c>
      <c r="Y12238" s="1069">
        <f>[5]building!Y12229</f>
        <v>0</v>
      </c>
      <c r="Z12238" s="749">
        <f t="shared" si="908"/>
        <v>0</v>
      </c>
      <c r="AA12238" s="1071"/>
      <c r="AB12238" s="1071"/>
    </row>
    <row r="12239" spans="23:28" ht="70.5" customHeight="1">
      <c r="W12239" s="829">
        <f t="shared" si="906"/>
        <v>0</v>
      </c>
      <c r="X12239" s="828">
        <f t="shared" si="907"/>
        <v>0</v>
      </c>
      <c r="Y12239" s="1069">
        <f>[5]building!Y12230</f>
        <v>0</v>
      </c>
      <c r="Z12239" s="749">
        <f t="shared" si="908"/>
        <v>0</v>
      </c>
      <c r="AA12239" s="1071"/>
      <c r="AB12239" s="1071"/>
    </row>
    <row r="12240" spans="23:28" ht="70.5" customHeight="1">
      <c r="W12240" s="829">
        <f t="shared" si="906"/>
        <v>0</v>
      </c>
      <c r="X12240" s="828">
        <f t="shared" si="907"/>
        <v>0</v>
      </c>
      <c r="Y12240" s="1069">
        <f>[5]building!Y12231</f>
        <v>0</v>
      </c>
      <c r="Z12240" s="749">
        <f t="shared" si="908"/>
        <v>0</v>
      </c>
      <c r="AA12240" s="1071"/>
      <c r="AB12240" s="1071"/>
    </row>
    <row r="12241" spans="23:28" ht="70.5" customHeight="1">
      <c r="W12241" s="829">
        <f t="shared" si="906"/>
        <v>0</v>
      </c>
      <c r="X12241" s="828">
        <f t="shared" si="907"/>
        <v>0</v>
      </c>
      <c r="Y12241" s="1069">
        <f>[5]building!Y12232</f>
        <v>0</v>
      </c>
      <c r="Z12241" s="749">
        <f t="shared" si="908"/>
        <v>0</v>
      </c>
      <c r="AA12241" s="1071"/>
      <c r="AB12241" s="1071"/>
    </row>
    <row r="12242" spans="23:28" ht="70.5" customHeight="1">
      <c r="W12242" s="829">
        <f t="shared" si="906"/>
        <v>0</v>
      </c>
      <c r="X12242" s="828">
        <f t="shared" si="907"/>
        <v>0</v>
      </c>
      <c r="Y12242" s="1069">
        <f>[5]building!Y12233</f>
        <v>0</v>
      </c>
      <c r="Z12242" s="749">
        <f t="shared" si="908"/>
        <v>0</v>
      </c>
      <c r="AA12242" s="1071"/>
      <c r="AB12242" s="1071"/>
    </row>
    <row r="12243" spans="23:28" ht="70.5" customHeight="1">
      <c r="W12243" s="829">
        <f t="shared" si="906"/>
        <v>0</v>
      </c>
      <c r="X12243" s="828">
        <f t="shared" si="907"/>
        <v>0</v>
      </c>
      <c r="Y12243" s="1069">
        <f>[5]building!Y12234</f>
        <v>0</v>
      </c>
      <c r="Z12243" s="749">
        <f t="shared" si="908"/>
        <v>0</v>
      </c>
      <c r="AA12243" s="1071"/>
      <c r="AB12243" s="1071"/>
    </row>
    <row r="12244" spans="23:28" ht="70.5" customHeight="1">
      <c r="W12244" s="829">
        <f t="shared" si="906"/>
        <v>0</v>
      </c>
      <c r="X12244" s="828">
        <f t="shared" si="907"/>
        <v>0</v>
      </c>
      <c r="Y12244" s="1069">
        <f>[5]building!Y12235</f>
        <v>0</v>
      </c>
      <c r="Z12244" s="749">
        <f t="shared" si="908"/>
        <v>0</v>
      </c>
      <c r="AA12244" s="1071"/>
      <c r="AB12244" s="1071"/>
    </row>
    <row r="12245" spans="23:28" ht="70.5" customHeight="1">
      <c r="W12245" s="829">
        <f t="shared" si="906"/>
        <v>0</v>
      </c>
      <c r="X12245" s="828">
        <f t="shared" si="907"/>
        <v>0</v>
      </c>
      <c r="Y12245" s="1069">
        <f>[5]building!Y12236</f>
        <v>0</v>
      </c>
      <c r="Z12245" s="749">
        <f t="shared" si="908"/>
        <v>0</v>
      </c>
      <c r="AA12245" s="1071"/>
      <c r="AB12245" s="1071"/>
    </row>
    <row r="12246" spans="23:28" ht="70.5" customHeight="1">
      <c r="W12246" s="829">
        <f t="shared" si="906"/>
        <v>0</v>
      </c>
      <c r="X12246" s="828">
        <f t="shared" si="907"/>
        <v>0</v>
      </c>
      <c r="Y12246" s="1069">
        <f>[5]building!Y12237</f>
        <v>0</v>
      </c>
      <c r="Z12246" s="749">
        <f t="shared" si="908"/>
        <v>0</v>
      </c>
      <c r="AA12246" s="1071"/>
      <c r="AB12246" s="1071"/>
    </row>
    <row r="12247" spans="23:28" ht="70.5" customHeight="1">
      <c r="W12247" s="829">
        <f t="shared" si="906"/>
        <v>0</v>
      </c>
      <c r="X12247" s="828">
        <f t="shared" si="907"/>
        <v>0</v>
      </c>
      <c r="Y12247" s="1069">
        <f>[5]building!Y12238</f>
        <v>0</v>
      </c>
      <c r="Z12247" s="749">
        <f t="shared" si="908"/>
        <v>0</v>
      </c>
      <c r="AA12247" s="1071"/>
      <c r="AB12247" s="1071"/>
    </row>
    <row r="12248" spans="23:28" ht="70.5" customHeight="1">
      <c r="W12248" s="829">
        <f t="shared" si="906"/>
        <v>0</v>
      </c>
      <c r="X12248" s="828">
        <f t="shared" si="907"/>
        <v>0</v>
      </c>
      <c r="Y12248" s="1069">
        <f>[5]building!Y12239</f>
        <v>0</v>
      </c>
      <c r="Z12248" s="749">
        <f t="shared" si="908"/>
        <v>0</v>
      </c>
      <c r="AA12248" s="1071"/>
      <c r="AB12248" s="1071"/>
    </row>
    <row r="12249" spans="23:28" ht="70.5" customHeight="1">
      <c r="W12249" s="829">
        <f t="shared" si="906"/>
        <v>0</v>
      </c>
      <c r="X12249" s="828">
        <f t="shared" si="907"/>
        <v>0</v>
      </c>
      <c r="Y12249" s="1069">
        <f>[5]building!Y12240</f>
        <v>0</v>
      </c>
      <c r="Z12249" s="749">
        <f t="shared" si="908"/>
        <v>0</v>
      </c>
      <c r="AA12249" s="1071"/>
      <c r="AB12249" s="1071"/>
    </row>
    <row r="12250" spans="23:28" ht="70.5" customHeight="1">
      <c r="W12250" s="829">
        <f t="shared" si="906"/>
        <v>0</v>
      </c>
      <c r="X12250" s="828">
        <f t="shared" si="907"/>
        <v>0</v>
      </c>
      <c r="Y12250" s="1069">
        <f>[5]building!Y12241</f>
        <v>0</v>
      </c>
      <c r="Z12250" s="749">
        <f t="shared" si="908"/>
        <v>0</v>
      </c>
      <c r="AA12250" s="1071"/>
      <c r="AB12250" s="1071"/>
    </row>
    <row r="12251" spans="23:28" ht="70.5" customHeight="1">
      <c r="W12251" s="829">
        <f t="shared" si="906"/>
        <v>0</v>
      </c>
      <c r="X12251" s="828">
        <f t="shared" si="907"/>
        <v>0</v>
      </c>
      <c r="Y12251" s="1069">
        <f>[5]building!Y12242</f>
        <v>0</v>
      </c>
      <c r="Z12251" s="749">
        <f t="shared" si="908"/>
        <v>0</v>
      </c>
      <c r="AA12251" s="1071"/>
      <c r="AB12251" s="1071"/>
    </row>
    <row r="12252" spans="23:28" ht="70.5" customHeight="1">
      <c r="W12252" s="829">
        <f t="shared" si="906"/>
        <v>0</v>
      </c>
      <c r="X12252" s="828">
        <f t="shared" si="907"/>
        <v>0</v>
      </c>
      <c r="Y12252" s="1069">
        <f>[5]building!Y12243</f>
        <v>0</v>
      </c>
      <c r="Z12252" s="749">
        <f t="shared" si="908"/>
        <v>0</v>
      </c>
      <c r="AA12252" s="1071"/>
      <c r="AB12252" s="1071"/>
    </row>
    <row r="12253" spans="23:28" ht="70.5" customHeight="1">
      <c r="W12253" s="829">
        <f t="shared" si="906"/>
        <v>0</v>
      </c>
      <c r="X12253" s="828">
        <f t="shared" si="907"/>
        <v>0</v>
      </c>
      <c r="Y12253" s="1069">
        <f>[5]building!Y12244</f>
        <v>0</v>
      </c>
      <c r="Z12253" s="749">
        <f t="shared" si="908"/>
        <v>0</v>
      </c>
      <c r="AA12253" s="1071"/>
      <c r="AB12253" s="1071"/>
    </row>
    <row r="12254" spans="23:28" ht="70.5" customHeight="1">
      <c r="W12254" s="829">
        <f t="shared" ref="W12254:W12317" si="909">G12254+I12254+K12254+M12254+O12254+Q12254+S12254+U12254</f>
        <v>0</v>
      </c>
      <c r="X12254" s="828">
        <f t="shared" ref="X12254:X12317" si="910">W12254*C12254</f>
        <v>0</v>
      </c>
      <c r="Y12254" s="1069">
        <f>[5]building!Y12245</f>
        <v>0</v>
      </c>
      <c r="Z12254" s="749">
        <f t="shared" ref="Z12254:Z12317" si="911">Y12254*C12254</f>
        <v>0</v>
      </c>
      <c r="AA12254" s="1071"/>
      <c r="AB12254" s="1071"/>
    </row>
    <row r="12255" spans="23:28" ht="70.5" customHeight="1">
      <c r="W12255" s="829">
        <f t="shared" si="909"/>
        <v>0</v>
      </c>
      <c r="X12255" s="828">
        <f t="shared" si="910"/>
        <v>0</v>
      </c>
      <c r="Y12255" s="1069">
        <f>[5]building!Y12246</f>
        <v>0</v>
      </c>
      <c r="Z12255" s="749">
        <f t="shared" si="911"/>
        <v>0</v>
      </c>
      <c r="AA12255" s="1071"/>
      <c r="AB12255" s="1071"/>
    </row>
    <row r="12256" spans="23:28" ht="70.5" customHeight="1">
      <c r="W12256" s="829">
        <f t="shared" si="909"/>
        <v>0</v>
      </c>
      <c r="X12256" s="828">
        <f t="shared" si="910"/>
        <v>0</v>
      </c>
      <c r="Y12256" s="1069">
        <f>[5]building!Y12247</f>
        <v>0</v>
      </c>
      <c r="Z12256" s="749">
        <f t="shared" si="911"/>
        <v>0</v>
      </c>
      <c r="AA12256" s="1071"/>
      <c r="AB12256" s="1071"/>
    </row>
    <row r="12257" spans="23:28" ht="70.5" customHeight="1">
      <c r="W12257" s="829">
        <f t="shared" si="909"/>
        <v>0</v>
      </c>
      <c r="X12257" s="828">
        <f t="shared" si="910"/>
        <v>0</v>
      </c>
      <c r="Y12257" s="1069">
        <f>[5]building!Y12248</f>
        <v>0</v>
      </c>
      <c r="Z12257" s="749">
        <f t="shared" si="911"/>
        <v>0</v>
      </c>
      <c r="AA12257" s="1071"/>
      <c r="AB12257" s="1071"/>
    </row>
    <row r="12258" spans="23:28" ht="70.5" customHeight="1">
      <c r="W12258" s="829">
        <f t="shared" si="909"/>
        <v>0</v>
      </c>
      <c r="X12258" s="828">
        <f t="shared" si="910"/>
        <v>0</v>
      </c>
      <c r="Y12258" s="1069">
        <f>[5]building!Y12249</f>
        <v>0</v>
      </c>
      <c r="Z12258" s="749">
        <f t="shared" si="911"/>
        <v>0</v>
      </c>
      <c r="AA12258" s="1071"/>
      <c r="AB12258" s="1071"/>
    </row>
    <row r="12259" spans="23:28" ht="70.5" customHeight="1">
      <c r="W12259" s="829">
        <f t="shared" si="909"/>
        <v>0</v>
      </c>
      <c r="X12259" s="828">
        <f t="shared" si="910"/>
        <v>0</v>
      </c>
      <c r="Y12259" s="1069">
        <f>[5]building!Y12250</f>
        <v>0</v>
      </c>
      <c r="Z12259" s="749">
        <f t="shared" si="911"/>
        <v>0</v>
      </c>
      <c r="AA12259" s="1071"/>
      <c r="AB12259" s="1071"/>
    </row>
    <row r="12260" spans="23:28" ht="70.5" customHeight="1">
      <c r="W12260" s="829">
        <f t="shared" si="909"/>
        <v>0</v>
      </c>
      <c r="X12260" s="828">
        <f t="shared" si="910"/>
        <v>0</v>
      </c>
      <c r="Y12260" s="1069">
        <f>[5]building!Y12251</f>
        <v>0</v>
      </c>
      <c r="Z12260" s="749">
        <f t="shared" si="911"/>
        <v>0</v>
      </c>
      <c r="AA12260" s="1071"/>
      <c r="AB12260" s="1071"/>
    </row>
    <row r="12261" spans="23:28" ht="70.5" customHeight="1">
      <c r="W12261" s="829">
        <f t="shared" si="909"/>
        <v>0</v>
      </c>
      <c r="X12261" s="828">
        <f t="shared" si="910"/>
        <v>0</v>
      </c>
      <c r="Y12261" s="1069">
        <f>[5]building!Y12252</f>
        <v>0</v>
      </c>
      <c r="Z12261" s="749">
        <f t="shared" si="911"/>
        <v>0</v>
      </c>
      <c r="AA12261" s="1071"/>
      <c r="AB12261" s="1071"/>
    </row>
    <row r="12262" spans="23:28" ht="70.5" customHeight="1">
      <c r="W12262" s="829">
        <f t="shared" si="909"/>
        <v>0</v>
      </c>
      <c r="X12262" s="828">
        <f t="shared" si="910"/>
        <v>0</v>
      </c>
      <c r="Y12262" s="1069">
        <f>[5]building!Y12253</f>
        <v>0</v>
      </c>
      <c r="Z12262" s="749">
        <f t="shared" si="911"/>
        <v>0</v>
      </c>
      <c r="AA12262" s="1071"/>
      <c r="AB12262" s="1071"/>
    </row>
    <row r="12263" spans="23:28" ht="70.5" customHeight="1">
      <c r="W12263" s="829">
        <f t="shared" si="909"/>
        <v>0</v>
      </c>
      <c r="X12263" s="828">
        <f t="shared" si="910"/>
        <v>0</v>
      </c>
      <c r="Y12263" s="1069">
        <f>[5]building!Y12254</f>
        <v>0</v>
      </c>
      <c r="Z12263" s="749">
        <f t="shared" si="911"/>
        <v>0</v>
      </c>
      <c r="AA12263" s="1071"/>
      <c r="AB12263" s="1071"/>
    </row>
    <row r="12264" spans="23:28" ht="70.5" customHeight="1">
      <c r="W12264" s="829">
        <f t="shared" si="909"/>
        <v>0</v>
      </c>
      <c r="X12264" s="828">
        <f t="shared" si="910"/>
        <v>0</v>
      </c>
      <c r="Y12264" s="1069">
        <f>[5]building!Y12255</f>
        <v>0</v>
      </c>
      <c r="Z12264" s="749">
        <f t="shared" si="911"/>
        <v>0</v>
      </c>
      <c r="AA12264" s="1071"/>
      <c r="AB12264" s="1071"/>
    </row>
    <row r="12265" spans="23:28" ht="70.5" customHeight="1">
      <c r="W12265" s="829">
        <f t="shared" si="909"/>
        <v>0</v>
      </c>
      <c r="X12265" s="828">
        <f t="shared" si="910"/>
        <v>0</v>
      </c>
      <c r="Y12265" s="1069">
        <f>[5]building!Y12256</f>
        <v>0</v>
      </c>
      <c r="Z12265" s="749">
        <f t="shared" si="911"/>
        <v>0</v>
      </c>
      <c r="AA12265" s="1071"/>
      <c r="AB12265" s="1071"/>
    </row>
    <row r="12266" spans="23:28" ht="70.5" customHeight="1">
      <c r="W12266" s="829">
        <f t="shared" si="909"/>
        <v>0</v>
      </c>
      <c r="X12266" s="828">
        <f t="shared" si="910"/>
        <v>0</v>
      </c>
      <c r="Y12266" s="1069">
        <f>[5]building!Y12257</f>
        <v>0</v>
      </c>
      <c r="Z12266" s="749">
        <f t="shared" si="911"/>
        <v>0</v>
      </c>
      <c r="AA12266" s="1071"/>
      <c r="AB12266" s="1071"/>
    </row>
    <row r="12267" spans="23:28" ht="70.5" customHeight="1">
      <c r="W12267" s="829">
        <f t="shared" si="909"/>
        <v>0</v>
      </c>
      <c r="X12267" s="828">
        <f t="shared" si="910"/>
        <v>0</v>
      </c>
      <c r="Y12267" s="1069">
        <f>[5]building!Y12258</f>
        <v>0</v>
      </c>
      <c r="Z12267" s="749">
        <f t="shared" si="911"/>
        <v>0</v>
      </c>
      <c r="AA12267" s="1071"/>
      <c r="AB12267" s="1071"/>
    </row>
    <row r="12268" spans="23:28" ht="70.5" customHeight="1">
      <c r="W12268" s="829">
        <f t="shared" si="909"/>
        <v>0</v>
      </c>
      <c r="X12268" s="828">
        <f t="shared" si="910"/>
        <v>0</v>
      </c>
      <c r="Y12268" s="1069">
        <f>[5]building!Y12259</f>
        <v>0</v>
      </c>
      <c r="Z12268" s="749">
        <f t="shared" si="911"/>
        <v>0</v>
      </c>
      <c r="AA12268" s="1071"/>
      <c r="AB12268" s="1071"/>
    </row>
    <row r="12269" spans="23:28" ht="70.5" customHeight="1">
      <c r="W12269" s="829">
        <f t="shared" si="909"/>
        <v>0</v>
      </c>
      <c r="X12269" s="828">
        <f t="shared" si="910"/>
        <v>0</v>
      </c>
      <c r="Y12269" s="1069">
        <f>[5]building!Y12260</f>
        <v>0</v>
      </c>
      <c r="Z12269" s="749">
        <f t="shared" si="911"/>
        <v>0</v>
      </c>
      <c r="AA12269" s="1071"/>
      <c r="AB12269" s="1071"/>
    </row>
    <row r="12270" spans="23:28" ht="70.5" customHeight="1">
      <c r="W12270" s="829">
        <f t="shared" si="909"/>
        <v>0</v>
      </c>
      <c r="X12270" s="828">
        <f t="shared" si="910"/>
        <v>0</v>
      </c>
      <c r="Y12270" s="1069">
        <f>[5]building!Y12261</f>
        <v>0</v>
      </c>
      <c r="Z12270" s="749">
        <f t="shared" si="911"/>
        <v>0</v>
      </c>
      <c r="AA12270" s="1071"/>
      <c r="AB12270" s="1071"/>
    </row>
    <row r="12271" spans="23:28" ht="70.5" customHeight="1">
      <c r="W12271" s="829">
        <f t="shared" si="909"/>
        <v>0</v>
      </c>
      <c r="X12271" s="828">
        <f t="shared" si="910"/>
        <v>0</v>
      </c>
      <c r="Y12271" s="1069">
        <f>[5]building!Y12262</f>
        <v>0</v>
      </c>
      <c r="Z12271" s="749">
        <f t="shared" si="911"/>
        <v>0</v>
      </c>
      <c r="AA12271" s="1071"/>
      <c r="AB12271" s="1071"/>
    </row>
    <row r="12272" spans="23:28" ht="70.5" customHeight="1">
      <c r="W12272" s="829">
        <f t="shared" si="909"/>
        <v>0</v>
      </c>
      <c r="X12272" s="828">
        <f t="shared" si="910"/>
        <v>0</v>
      </c>
      <c r="Y12272" s="1069">
        <f>[5]building!Y12263</f>
        <v>0</v>
      </c>
      <c r="Z12272" s="749">
        <f t="shared" si="911"/>
        <v>0</v>
      </c>
      <c r="AA12272" s="1071"/>
      <c r="AB12272" s="1071"/>
    </row>
    <row r="12273" spans="23:28" ht="70.5" customHeight="1">
      <c r="W12273" s="829">
        <f t="shared" si="909"/>
        <v>0</v>
      </c>
      <c r="X12273" s="828">
        <f t="shared" si="910"/>
        <v>0</v>
      </c>
      <c r="Y12273" s="1069">
        <f>[5]building!Y12264</f>
        <v>0</v>
      </c>
      <c r="Z12273" s="749">
        <f t="shared" si="911"/>
        <v>0</v>
      </c>
      <c r="AA12273" s="1071"/>
      <c r="AB12273" s="1071"/>
    </row>
    <row r="12274" spans="23:28" ht="70.5" customHeight="1">
      <c r="W12274" s="829">
        <f t="shared" si="909"/>
        <v>0</v>
      </c>
      <c r="X12274" s="828">
        <f t="shared" si="910"/>
        <v>0</v>
      </c>
      <c r="Y12274" s="1069">
        <f>[5]building!Y12265</f>
        <v>0</v>
      </c>
      <c r="Z12274" s="749">
        <f t="shared" si="911"/>
        <v>0</v>
      </c>
      <c r="AA12274" s="1071"/>
      <c r="AB12274" s="1071"/>
    </row>
    <row r="12275" spans="23:28" ht="70.5" customHeight="1">
      <c r="W12275" s="829">
        <f t="shared" si="909"/>
        <v>0</v>
      </c>
      <c r="X12275" s="828">
        <f t="shared" si="910"/>
        <v>0</v>
      </c>
      <c r="Y12275" s="1069">
        <f>[5]building!Y12266</f>
        <v>0</v>
      </c>
      <c r="Z12275" s="749">
        <f t="shared" si="911"/>
        <v>0</v>
      </c>
      <c r="AA12275" s="1071"/>
      <c r="AB12275" s="1071"/>
    </row>
    <row r="12276" spans="23:28" ht="70.5" customHeight="1">
      <c r="W12276" s="829">
        <f t="shared" si="909"/>
        <v>0</v>
      </c>
      <c r="X12276" s="828">
        <f t="shared" si="910"/>
        <v>0</v>
      </c>
      <c r="Y12276" s="1069">
        <f>[5]building!Y12267</f>
        <v>0</v>
      </c>
      <c r="Z12276" s="749">
        <f t="shared" si="911"/>
        <v>0</v>
      </c>
      <c r="AA12276" s="1071"/>
      <c r="AB12276" s="1071"/>
    </row>
    <row r="12277" spans="23:28" ht="70.5" customHeight="1">
      <c r="W12277" s="829">
        <f t="shared" si="909"/>
        <v>0</v>
      </c>
      <c r="X12277" s="828">
        <f t="shared" si="910"/>
        <v>0</v>
      </c>
      <c r="Y12277" s="1069">
        <f>[5]building!Y12268</f>
        <v>0</v>
      </c>
      <c r="Z12277" s="749">
        <f t="shared" si="911"/>
        <v>0</v>
      </c>
      <c r="AA12277" s="1071"/>
      <c r="AB12277" s="1071"/>
    </row>
    <row r="12278" spans="23:28" ht="70.5" customHeight="1">
      <c r="W12278" s="829">
        <f t="shared" si="909"/>
        <v>0</v>
      </c>
      <c r="X12278" s="828">
        <f t="shared" si="910"/>
        <v>0</v>
      </c>
      <c r="Y12278" s="1069">
        <f>[5]building!Y12269</f>
        <v>0</v>
      </c>
      <c r="Z12278" s="749">
        <f t="shared" si="911"/>
        <v>0</v>
      </c>
      <c r="AA12278" s="1071"/>
      <c r="AB12278" s="1071"/>
    </row>
    <row r="12279" spans="23:28" ht="70.5" customHeight="1">
      <c r="W12279" s="829">
        <f t="shared" si="909"/>
        <v>0</v>
      </c>
      <c r="X12279" s="828">
        <f t="shared" si="910"/>
        <v>0</v>
      </c>
      <c r="Y12279" s="1069">
        <f>[5]building!Y12270</f>
        <v>0</v>
      </c>
      <c r="Z12279" s="749">
        <f t="shared" si="911"/>
        <v>0</v>
      </c>
      <c r="AA12279" s="1071"/>
      <c r="AB12279" s="1071"/>
    </row>
    <row r="12280" spans="23:28" ht="70.5" customHeight="1">
      <c r="W12280" s="829">
        <f t="shared" si="909"/>
        <v>0</v>
      </c>
      <c r="X12280" s="828">
        <f t="shared" si="910"/>
        <v>0</v>
      </c>
      <c r="Y12280" s="1069">
        <f>[5]building!Y12271</f>
        <v>0</v>
      </c>
      <c r="Z12280" s="749">
        <f t="shared" si="911"/>
        <v>0</v>
      </c>
      <c r="AA12280" s="1071"/>
      <c r="AB12280" s="1071"/>
    </row>
    <row r="12281" spans="23:28" ht="70.5" customHeight="1">
      <c r="W12281" s="829">
        <f t="shared" si="909"/>
        <v>0</v>
      </c>
      <c r="X12281" s="828">
        <f t="shared" si="910"/>
        <v>0</v>
      </c>
      <c r="Y12281" s="1069">
        <f>[5]building!Y12272</f>
        <v>0</v>
      </c>
      <c r="Z12281" s="749">
        <f t="shared" si="911"/>
        <v>0</v>
      </c>
      <c r="AA12281" s="1071"/>
      <c r="AB12281" s="1071"/>
    </row>
    <row r="12282" spans="23:28" ht="70.5" customHeight="1">
      <c r="W12282" s="829">
        <f t="shared" si="909"/>
        <v>0</v>
      </c>
      <c r="X12282" s="828">
        <f t="shared" si="910"/>
        <v>0</v>
      </c>
      <c r="Y12282" s="1069">
        <f>[5]building!Y12273</f>
        <v>0</v>
      </c>
      <c r="Z12282" s="749">
        <f t="shared" si="911"/>
        <v>0</v>
      </c>
      <c r="AA12282" s="1071"/>
      <c r="AB12282" s="1071"/>
    </row>
    <row r="12283" spans="23:28" ht="70.5" customHeight="1">
      <c r="W12283" s="829">
        <f t="shared" si="909"/>
        <v>0</v>
      </c>
      <c r="X12283" s="828">
        <f t="shared" si="910"/>
        <v>0</v>
      </c>
      <c r="Y12283" s="1069">
        <f>[5]building!Y12274</f>
        <v>0</v>
      </c>
      <c r="Z12283" s="749">
        <f t="shared" si="911"/>
        <v>0</v>
      </c>
      <c r="AA12283" s="1071"/>
      <c r="AB12283" s="1071"/>
    </row>
    <row r="12284" spans="23:28" ht="70.5" customHeight="1">
      <c r="W12284" s="829">
        <f t="shared" si="909"/>
        <v>0</v>
      </c>
      <c r="X12284" s="828">
        <f t="shared" si="910"/>
        <v>0</v>
      </c>
      <c r="Y12284" s="1069">
        <f>[5]building!Y12275</f>
        <v>0</v>
      </c>
      <c r="Z12284" s="749">
        <f t="shared" si="911"/>
        <v>0</v>
      </c>
      <c r="AA12284" s="1071"/>
      <c r="AB12284" s="1071"/>
    </row>
    <row r="12285" spans="23:28" ht="70.5" customHeight="1">
      <c r="W12285" s="829">
        <f t="shared" si="909"/>
        <v>0</v>
      </c>
      <c r="X12285" s="828">
        <f t="shared" si="910"/>
        <v>0</v>
      </c>
      <c r="Y12285" s="1069">
        <f>[5]building!Y12276</f>
        <v>0</v>
      </c>
      <c r="Z12285" s="749">
        <f t="shared" si="911"/>
        <v>0</v>
      </c>
      <c r="AA12285" s="1071"/>
      <c r="AB12285" s="1071"/>
    </row>
    <row r="12286" spans="23:28" ht="70.5" customHeight="1">
      <c r="W12286" s="829">
        <f t="shared" si="909"/>
        <v>0</v>
      </c>
      <c r="X12286" s="828">
        <f t="shared" si="910"/>
        <v>0</v>
      </c>
      <c r="Y12286" s="1069">
        <f>[5]building!Y12277</f>
        <v>0</v>
      </c>
      <c r="Z12286" s="749">
        <f t="shared" si="911"/>
        <v>0</v>
      </c>
      <c r="AA12286" s="1071"/>
      <c r="AB12286" s="1071"/>
    </row>
    <row r="12287" spans="23:28" ht="70.5" customHeight="1">
      <c r="W12287" s="829">
        <f t="shared" si="909"/>
        <v>0</v>
      </c>
      <c r="X12287" s="828">
        <f t="shared" si="910"/>
        <v>0</v>
      </c>
      <c r="Y12287" s="1069">
        <f>[5]building!Y12278</f>
        <v>0</v>
      </c>
      <c r="Z12287" s="749">
        <f t="shared" si="911"/>
        <v>0</v>
      </c>
      <c r="AA12287" s="1071"/>
      <c r="AB12287" s="1071"/>
    </row>
    <row r="12288" spans="23:28" ht="70.5" customHeight="1">
      <c r="W12288" s="829">
        <f t="shared" si="909"/>
        <v>0</v>
      </c>
      <c r="X12288" s="828">
        <f t="shared" si="910"/>
        <v>0</v>
      </c>
      <c r="Y12288" s="1069">
        <f>[5]building!Y12279</f>
        <v>0</v>
      </c>
      <c r="Z12288" s="749">
        <f t="shared" si="911"/>
        <v>0</v>
      </c>
      <c r="AA12288" s="1071"/>
      <c r="AB12288" s="1071"/>
    </row>
    <row r="12289" spans="23:28" ht="70.5" customHeight="1">
      <c r="W12289" s="829">
        <f t="shared" si="909"/>
        <v>0</v>
      </c>
      <c r="X12289" s="828">
        <f t="shared" si="910"/>
        <v>0</v>
      </c>
      <c r="Y12289" s="1069">
        <f>[5]building!Y12280</f>
        <v>0</v>
      </c>
      <c r="Z12289" s="749">
        <f t="shared" si="911"/>
        <v>0</v>
      </c>
      <c r="AA12289" s="1071"/>
      <c r="AB12289" s="1071"/>
    </row>
    <row r="12290" spans="23:28" ht="70.5" customHeight="1">
      <c r="W12290" s="829">
        <f t="shared" si="909"/>
        <v>0</v>
      </c>
      <c r="X12290" s="828">
        <f t="shared" si="910"/>
        <v>0</v>
      </c>
      <c r="Y12290" s="1069">
        <f>[5]building!Y12281</f>
        <v>0</v>
      </c>
      <c r="Z12290" s="749">
        <f t="shared" si="911"/>
        <v>0</v>
      </c>
      <c r="AA12290" s="1071"/>
      <c r="AB12290" s="1071"/>
    </row>
    <row r="12291" spans="23:28" ht="70.5" customHeight="1">
      <c r="W12291" s="829">
        <f t="shared" si="909"/>
        <v>0</v>
      </c>
      <c r="X12291" s="828">
        <f t="shared" si="910"/>
        <v>0</v>
      </c>
      <c r="Y12291" s="1069">
        <f>[5]building!Y12282</f>
        <v>0</v>
      </c>
      <c r="Z12291" s="749">
        <f t="shared" si="911"/>
        <v>0</v>
      </c>
      <c r="AA12291" s="1071"/>
      <c r="AB12291" s="1071"/>
    </row>
    <row r="12292" spans="23:28" ht="70.5" customHeight="1">
      <c r="W12292" s="829">
        <f t="shared" si="909"/>
        <v>0</v>
      </c>
      <c r="X12292" s="828">
        <f t="shared" si="910"/>
        <v>0</v>
      </c>
      <c r="Y12292" s="1069">
        <f>[5]building!Y12283</f>
        <v>0</v>
      </c>
      <c r="Z12292" s="749">
        <f t="shared" si="911"/>
        <v>0</v>
      </c>
      <c r="AA12292" s="1071"/>
      <c r="AB12292" s="1071"/>
    </row>
    <row r="12293" spans="23:28" ht="70.5" customHeight="1">
      <c r="W12293" s="829">
        <f t="shared" si="909"/>
        <v>0</v>
      </c>
      <c r="X12293" s="828">
        <f t="shared" si="910"/>
        <v>0</v>
      </c>
      <c r="Y12293" s="1069">
        <f>[5]building!Y12284</f>
        <v>0</v>
      </c>
      <c r="Z12293" s="749">
        <f t="shared" si="911"/>
        <v>0</v>
      </c>
      <c r="AA12293" s="1071"/>
      <c r="AB12293" s="1071"/>
    </row>
    <row r="12294" spans="23:28" ht="70.5" customHeight="1">
      <c r="W12294" s="829">
        <f t="shared" si="909"/>
        <v>0</v>
      </c>
      <c r="X12294" s="828">
        <f t="shared" si="910"/>
        <v>0</v>
      </c>
      <c r="Y12294" s="1069">
        <f>[5]building!Y12285</f>
        <v>0</v>
      </c>
      <c r="Z12294" s="749">
        <f t="shared" si="911"/>
        <v>0</v>
      </c>
      <c r="AA12294" s="1071"/>
      <c r="AB12294" s="1071"/>
    </row>
    <row r="12295" spans="23:28" ht="70.5" customHeight="1">
      <c r="W12295" s="829">
        <f t="shared" si="909"/>
        <v>0</v>
      </c>
      <c r="X12295" s="828">
        <f t="shared" si="910"/>
        <v>0</v>
      </c>
      <c r="Y12295" s="1069">
        <f>[5]building!Y12286</f>
        <v>0</v>
      </c>
      <c r="Z12295" s="749">
        <f t="shared" si="911"/>
        <v>0</v>
      </c>
      <c r="AA12295" s="1071"/>
      <c r="AB12295" s="1071"/>
    </row>
    <row r="12296" spans="23:28" ht="70.5" customHeight="1">
      <c r="W12296" s="829">
        <f t="shared" si="909"/>
        <v>0</v>
      </c>
      <c r="X12296" s="828">
        <f t="shared" si="910"/>
        <v>0</v>
      </c>
      <c r="Y12296" s="1069">
        <f>[5]building!Y12287</f>
        <v>0</v>
      </c>
      <c r="Z12296" s="749">
        <f t="shared" si="911"/>
        <v>0</v>
      </c>
      <c r="AA12296" s="1071"/>
      <c r="AB12296" s="1071"/>
    </row>
    <row r="12297" spans="23:28" ht="70.5" customHeight="1">
      <c r="W12297" s="829">
        <f t="shared" si="909"/>
        <v>0</v>
      </c>
      <c r="X12297" s="828">
        <f t="shared" si="910"/>
        <v>0</v>
      </c>
      <c r="Y12297" s="1069">
        <f>[5]building!Y12288</f>
        <v>0</v>
      </c>
      <c r="Z12297" s="749">
        <f t="shared" si="911"/>
        <v>0</v>
      </c>
      <c r="AA12297" s="1071"/>
      <c r="AB12297" s="1071"/>
    </row>
    <row r="12298" spans="23:28" ht="70.5" customHeight="1">
      <c r="W12298" s="829">
        <f t="shared" si="909"/>
        <v>0</v>
      </c>
      <c r="X12298" s="828">
        <f t="shared" si="910"/>
        <v>0</v>
      </c>
      <c r="Y12298" s="1069">
        <f>[5]building!Y12289</f>
        <v>0</v>
      </c>
      <c r="Z12298" s="749">
        <f t="shared" si="911"/>
        <v>0</v>
      </c>
      <c r="AA12298" s="1071"/>
      <c r="AB12298" s="1071"/>
    </row>
    <row r="12299" spans="23:28" ht="70.5" customHeight="1">
      <c r="W12299" s="829">
        <f t="shared" si="909"/>
        <v>0</v>
      </c>
      <c r="X12299" s="828">
        <f t="shared" si="910"/>
        <v>0</v>
      </c>
      <c r="Y12299" s="1069">
        <f>[5]building!Y12290</f>
        <v>0</v>
      </c>
      <c r="Z12299" s="749">
        <f t="shared" si="911"/>
        <v>0</v>
      </c>
      <c r="AA12299" s="1071"/>
      <c r="AB12299" s="1071"/>
    </row>
    <row r="12300" spans="23:28" ht="70.5" customHeight="1">
      <c r="W12300" s="829">
        <f t="shared" si="909"/>
        <v>0</v>
      </c>
      <c r="X12300" s="828">
        <f t="shared" si="910"/>
        <v>0</v>
      </c>
      <c r="Y12300" s="1069">
        <f>[5]building!Y12291</f>
        <v>0</v>
      </c>
      <c r="Z12300" s="749">
        <f t="shared" si="911"/>
        <v>0</v>
      </c>
      <c r="AA12300" s="1071"/>
      <c r="AB12300" s="1071"/>
    </row>
    <row r="12301" spans="23:28" ht="70.5" customHeight="1">
      <c r="W12301" s="829">
        <f t="shared" si="909"/>
        <v>0</v>
      </c>
      <c r="X12301" s="828">
        <f t="shared" si="910"/>
        <v>0</v>
      </c>
      <c r="Y12301" s="1069">
        <f>[5]building!Y12292</f>
        <v>0</v>
      </c>
      <c r="Z12301" s="749">
        <f t="shared" si="911"/>
        <v>0</v>
      </c>
      <c r="AA12301" s="1071"/>
      <c r="AB12301" s="1071"/>
    </row>
    <row r="12302" spans="23:28" ht="70.5" customHeight="1">
      <c r="W12302" s="829">
        <f t="shared" si="909"/>
        <v>0</v>
      </c>
      <c r="X12302" s="828">
        <f t="shared" si="910"/>
        <v>0</v>
      </c>
      <c r="Y12302" s="1069">
        <f>[5]building!Y12293</f>
        <v>0</v>
      </c>
      <c r="Z12302" s="749">
        <f t="shared" si="911"/>
        <v>0</v>
      </c>
      <c r="AA12302" s="1071"/>
      <c r="AB12302" s="1071"/>
    </row>
    <row r="12303" spans="23:28" ht="70.5" customHeight="1">
      <c r="W12303" s="829">
        <f t="shared" si="909"/>
        <v>0</v>
      </c>
      <c r="X12303" s="828">
        <f t="shared" si="910"/>
        <v>0</v>
      </c>
      <c r="Y12303" s="1069">
        <f>[5]building!Y12294</f>
        <v>0</v>
      </c>
      <c r="Z12303" s="749">
        <f t="shared" si="911"/>
        <v>0</v>
      </c>
      <c r="AA12303" s="1071"/>
      <c r="AB12303" s="1071"/>
    </row>
    <row r="12304" spans="23:28" ht="70.5" customHeight="1">
      <c r="W12304" s="829">
        <f t="shared" si="909"/>
        <v>0</v>
      </c>
      <c r="X12304" s="828">
        <f t="shared" si="910"/>
        <v>0</v>
      </c>
      <c r="Y12304" s="1069">
        <f>[5]building!Y12295</f>
        <v>0</v>
      </c>
      <c r="Z12304" s="749">
        <f t="shared" si="911"/>
        <v>0</v>
      </c>
      <c r="AA12304" s="1071"/>
      <c r="AB12304" s="1071"/>
    </row>
    <row r="12305" spans="23:28" ht="70.5" customHeight="1">
      <c r="W12305" s="829">
        <f t="shared" si="909"/>
        <v>0</v>
      </c>
      <c r="X12305" s="828">
        <f t="shared" si="910"/>
        <v>0</v>
      </c>
      <c r="Y12305" s="1069">
        <f>[5]building!Y12296</f>
        <v>0</v>
      </c>
      <c r="Z12305" s="749">
        <f t="shared" si="911"/>
        <v>0</v>
      </c>
      <c r="AA12305" s="1071"/>
      <c r="AB12305" s="1071"/>
    </row>
    <row r="12306" spans="23:28" ht="70.5" customHeight="1">
      <c r="W12306" s="829">
        <f t="shared" si="909"/>
        <v>0</v>
      </c>
      <c r="X12306" s="828">
        <f t="shared" si="910"/>
        <v>0</v>
      </c>
      <c r="Y12306" s="1069">
        <f>[5]building!Y12297</f>
        <v>0</v>
      </c>
      <c r="Z12306" s="749">
        <f t="shared" si="911"/>
        <v>0</v>
      </c>
      <c r="AA12306" s="1071"/>
      <c r="AB12306" s="1071"/>
    </row>
    <row r="12307" spans="23:28" ht="70.5" customHeight="1">
      <c r="W12307" s="829">
        <f t="shared" si="909"/>
        <v>0</v>
      </c>
      <c r="X12307" s="828">
        <f t="shared" si="910"/>
        <v>0</v>
      </c>
      <c r="Y12307" s="1069">
        <f>[5]building!Y12298</f>
        <v>0</v>
      </c>
      <c r="Z12307" s="749">
        <f t="shared" si="911"/>
        <v>0</v>
      </c>
      <c r="AA12307" s="1071"/>
      <c r="AB12307" s="1071"/>
    </row>
    <row r="12308" spans="23:28" ht="70.5" customHeight="1">
      <c r="W12308" s="829">
        <f t="shared" si="909"/>
        <v>0</v>
      </c>
      <c r="X12308" s="828">
        <f t="shared" si="910"/>
        <v>0</v>
      </c>
      <c r="Y12308" s="1069">
        <f>[5]building!Y12299</f>
        <v>0</v>
      </c>
      <c r="Z12308" s="749">
        <f t="shared" si="911"/>
        <v>0</v>
      </c>
      <c r="AA12308" s="1071"/>
      <c r="AB12308" s="1071"/>
    </row>
    <row r="12309" spans="23:28" ht="70.5" customHeight="1">
      <c r="W12309" s="829">
        <f t="shared" si="909"/>
        <v>0</v>
      </c>
      <c r="X12309" s="828">
        <f t="shared" si="910"/>
        <v>0</v>
      </c>
      <c r="Y12309" s="1069">
        <f>[5]building!Y12300</f>
        <v>0</v>
      </c>
      <c r="Z12309" s="749">
        <f t="shared" si="911"/>
        <v>0</v>
      </c>
      <c r="AA12309" s="1071"/>
      <c r="AB12309" s="1071"/>
    </row>
    <row r="12310" spans="23:28" ht="70.5" customHeight="1">
      <c r="W12310" s="829">
        <f t="shared" si="909"/>
        <v>0</v>
      </c>
      <c r="X12310" s="828">
        <f t="shared" si="910"/>
        <v>0</v>
      </c>
      <c r="Y12310" s="1069">
        <f>[5]building!Y12301</f>
        <v>0</v>
      </c>
      <c r="Z12310" s="749">
        <f t="shared" si="911"/>
        <v>0</v>
      </c>
      <c r="AA12310" s="1071"/>
      <c r="AB12310" s="1071"/>
    </row>
    <row r="12311" spans="23:28" ht="70.5" customHeight="1">
      <c r="W12311" s="829">
        <f t="shared" si="909"/>
        <v>0</v>
      </c>
      <c r="X12311" s="828">
        <f t="shared" si="910"/>
        <v>0</v>
      </c>
      <c r="Y12311" s="1069">
        <f>[5]building!Y12302</f>
        <v>0</v>
      </c>
      <c r="Z12311" s="749">
        <f t="shared" si="911"/>
        <v>0</v>
      </c>
      <c r="AA12311" s="1071"/>
      <c r="AB12311" s="1071"/>
    </row>
    <row r="12312" spans="23:28" ht="70.5" customHeight="1">
      <c r="W12312" s="829">
        <f t="shared" si="909"/>
        <v>0</v>
      </c>
      <c r="X12312" s="828">
        <f t="shared" si="910"/>
        <v>0</v>
      </c>
      <c r="Y12312" s="1069">
        <f>[5]building!Y12303</f>
        <v>0</v>
      </c>
      <c r="Z12312" s="749">
        <f t="shared" si="911"/>
        <v>0</v>
      </c>
      <c r="AA12312" s="1071"/>
      <c r="AB12312" s="1071"/>
    </row>
    <row r="12313" spans="23:28" ht="70.5" customHeight="1">
      <c r="W12313" s="829">
        <f t="shared" si="909"/>
        <v>0</v>
      </c>
      <c r="X12313" s="828">
        <f t="shared" si="910"/>
        <v>0</v>
      </c>
      <c r="Y12313" s="1069">
        <f>[5]building!Y12304</f>
        <v>0</v>
      </c>
      <c r="Z12313" s="749">
        <f t="shared" si="911"/>
        <v>0</v>
      </c>
      <c r="AA12313" s="1071"/>
      <c r="AB12313" s="1071"/>
    </row>
    <row r="12314" spans="23:28" ht="70.5" customHeight="1">
      <c r="W12314" s="829">
        <f t="shared" si="909"/>
        <v>0</v>
      </c>
      <c r="X12314" s="828">
        <f t="shared" si="910"/>
        <v>0</v>
      </c>
      <c r="Y12314" s="1069">
        <f>[5]building!Y12305</f>
        <v>0</v>
      </c>
      <c r="Z12314" s="749">
        <f t="shared" si="911"/>
        <v>0</v>
      </c>
      <c r="AA12314" s="1071"/>
      <c r="AB12314" s="1071"/>
    </row>
    <row r="12315" spans="23:28" ht="70.5" customHeight="1">
      <c r="W12315" s="829">
        <f t="shared" si="909"/>
        <v>0</v>
      </c>
      <c r="X12315" s="828">
        <f t="shared" si="910"/>
        <v>0</v>
      </c>
      <c r="Y12315" s="1069">
        <f>[5]building!Y12306</f>
        <v>0</v>
      </c>
      <c r="Z12315" s="749">
        <f t="shared" si="911"/>
        <v>0</v>
      </c>
      <c r="AA12315" s="1071"/>
      <c r="AB12315" s="1071"/>
    </row>
    <row r="12316" spans="23:28" ht="70.5" customHeight="1">
      <c r="W12316" s="829">
        <f t="shared" si="909"/>
        <v>0</v>
      </c>
      <c r="X12316" s="828">
        <f t="shared" si="910"/>
        <v>0</v>
      </c>
      <c r="Y12316" s="1069">
        <f>[5]building!Y12307</f>
        <v>0</v>
      </c>
      <c r="Z12316" s="749">
        <f t="shared" si="911"/>
        <v>0</v>
      </c>
      <c r="AA12316" s="1071"/>
      <c r="AB12316" s="1071"/>
    </row>
    <row r="12317" spans="23:28" ht="70.5" customHeight="1">
      <c r="W12317" s="829">
        <f t="shared" si="909"/>
        <v>0</v>
      </c>
      <c r="X12317" s="828">
        <f t="shared" si="910"/>
        <v>0</v>
      </c>
      <c r="Y12317" s="1069">
        <f>[5]building!Y12308</f>
        <v>0</v>
      </c>
      <c r="Z12317" s="749">
        <f t="shared" si="911"/>
        <v>0</v>
      </c>
      <c r="AA12317" s="1071"/>
      <c r="AB12317" s="1071"/>
    </row>
    <row r="12318" spans="23:28" ht="70.5" customHeight="1">
      <c r="W12318" s="829">
        <f t="shared" ref="W12318:W12381" si="912">G12318+I12318+K12318+M12318+O12318+Q12318+S12318+U12318</f>
        <v>0</v>
      </c>
      <c r="X12318" s="828">
        <f t="shared" ref="X12318:X12381" si="913">W12318*C12318</f>
        <v>0</v>
      </c>
      <c r="Y12318" s="1069">
        <f>[5]building!Y12309</f>
        <v>0</v>
      </c>
      <c r="Z12318" s="749">
        <f t="shared" ref="Z12318:Z12381" si="914">Y12318*C12318</f>
        <v>0</v>
      </c>
      <c r="AA12318" s="1071"/>
      <c r="AB12318" s="1071"/>
    </row>
    <row r="12319" spans="23:28" ht="70.5" customHeight="1">
      <c r="W12319" s="829">
        <f t="shared" si="912"/>
        <v>0</v>
      </c>
      <c r="X12319" s="828">
        <f t="shared" si="913"/>
        <v>0</v>
      </c>
      <c r="Y12319" s="1069">
        <f>[5]building!Y12310</f>
        <v>0</v>
      </c>
      <c r="Z12319" s="749">
        <f t="shared" si="914"/>
        <v>0</v>
      </c>
      <c r="AA12319" s="1071"/>
      <c r="AB12319" s="1071"/>
    </row>
    <row r="12320" spans="23:28" ht="70.5" customHeight="1">
      <c r="W12320" s="829">
        <f t="shared" si="912"/>
        <v>0</v>
      </c>
      <c r="X12320" s="828">
        <f t="shared" si="913"/>
        <v>0</v>
      </c>
      <c r="Y12320" s="1069">
        <f>[5]building!Y12311</f>
        <v>0</v>
      </c>
      <c r="Z12320" s="749">
        <f t="shared" si="914"/>
        <v>0</v>
      </c>
      <c r="AA12320" s="1071"/>
      <c r="AB12320" s="1071"/>
    </row>
    <row r="12321" spans="23:28" ht="70.5" customHeight="1">
      <c r="W12321" s="829">
        <f t="shared" si="912"/>
        <v>0</v>
      </c>
      <c r="X12321" s="828">
        <f t="shared" si="913"/>
        <v>0</v>
      </c>
      <c r="Y12321" s="1069">
        <f>[5]building!Y12312</f>
        <v>0</v>
      </c>
      <c r="Z12321" s="749">
        <f t="shared" si="914"/>
        <v>0</v>
      </c>
      <c r="AA12321" s="1071"/>
      <c r="AB12321" s="1071"/>
    </row>
    <row r="12322" spans="23:28" ht="70.5" customHeight="1">
      <c r="W12322" s="829">
        <f t="shared" si="912"/>
        <v>0</v>
      </c>
      <c r="X12322" s="828">
        <f t="shared" si="913"/>
        <v>0</v>
      </c>
      <c r="Y12322" s="1069">
        <f>[5]building!Y12313</f>
        <v>0</v>
      </c>
      <c r="Z12322" s="749">
        <f t="shared" si="914"/>
        <v>0</v>
      </c>
      <c r="AA12322" s="1071"/>
      <c r="AB12322" s="1071"/>
    </row>
    <row r="12323" spans="23:28" ht="70.5" customHeight="1">
      <c r="W12323" s="829">
        <f t="shared" si="912"/>
        <v>0</v>
      </c>
      <c r="X12323" s="828">
        <f t="shared" si="913"/>
        <v>0</v>
      </c>
      <c r="Y12323" s="1069">
        <f>[5]building!Y12314</f>
        <v>0</v>
      </c>
      <c r="Z12323" s="749">
        <f t="shared" si="914"/>
        <v>0</v>
      </c>
      <c r="AA12323" s="1071"/>
      <c r="AB12323" s="1071"/>
    </row>
    <row r="12324" spans="23:28" ht="70.5" customHeight="1">
      <c r="W12324" s="829">
        <f t="shared" si="912"/>
        <v>0</v>
      </c>
      <c r="X12324" s="828">
        <f t="shared" si="913"/>
        <v>0</v>
      </c>
      <c r="Y12324" s="1069">
        <f>[5]building!Y12315</f>
        <v>0</v>
      </c>
      <c r="Z12324" s="749">
        <f t="shared" si="914"/>
        <v>0</v>
      </c>
      <c r="AA12324" s="1071"/>
      <c r="AB12324" s="1071"/>
    </row>
    <row r="12325" spans="23:28" ht="70.5" customHeight="1">
      <c r="W12325" s="829">
        <f t="shared" si="912"/>
        <v>0</v>
      </c>
      <c r="X12325" s="828">
        <f t="shared" si="913"/>
        <v>0</v>
      </c>
      <c r="Y12325" s="1069">
        <f>[5]building!Y12316</f>
        <v>0</v>
      </c>
      <c r="Z12325" s="749">
        <f t="shared" si="914"/>
        <v>0</v>
      </c>
      <c r="AA12325" s="1071"/>
      <c r="AB12325" s="1071"/>
    </row>
    <row r="12326" spans="23:28" ht="70.5" customHeight="1">
      <c r="W12326" s="829">
        <f t="shared" si="912"/>
        <v>0</v>
      </c>
      <c r="X12326" s="828">
        <f t="shared" si="913"/>
        <v>0</v>
      </c>
      <c r="Y12326" s="1069">
        <f>[5]building!Y12317</f>
        <v>0</v>
      </c>
      <c r="Z12326" s="749">
        <f t="shared" si="914"/>
        <v>0</v>
      </c>
      <c r="AA12326" s="1071"/>
      <c r="AB12326" s="1071"/>
    </row>
    <row r="12327" spans="23:28" ht="70.5" customHeight="1">
      <c r="W12327" s="829">
        <f t="shared" si="912"/>
        <v>0</v>
      </c>
      <c r="X12327" s="828">
        <f t="shared" si="913"/>
        <v>0</v>
      </c>
      <c r="Y12327" s="1069">
        <f>[5]building!Y12318</f>
        <v>0</v>
      </c>
      <c r="Z12327" s="749">
        <f t="shared" si="914"/>
        <v>0</v>
      </c>
      <c r="AA12327" s="1071"/>
      <c r="AB12327" s="1071"/>
    </row>
    <row r="12328" spans="23:28" ht="70.5" customHeight="1">
      <c r="W12328" s="829">
        <f t="shared" si="912"/>
        <v>0</v>
      </c>
      <c r="X12328" s="828">
        <f t="shared" si="913"/>
        <v>0</v>
      </c>
      <c r="Y12328" s="1069">
        <f>[5]building!Y12319</f>
        <v>0</v>
      </c>
      <c r="Z12328" s="749">
        <f t="shared" si="914"/>
        <v>0</v>
      </c>
      <c r="AA12328" s="1071"/>
      <c r="AB12328" s="1071"/>
    </row>
    <row r="12329" spans="23:28" ht="70.5" customHeight="1">
      <c r="W12329" s="829">
        <f t="shared" si="912"/>
        <v>0</v>
      </c>
      <c r="X12329" s="828">
        <f t="shared" si="913"/>
        <v>0</v>
      </c>
      <c r="Y12329" s="1069">
        <f>[5]building!Y12320</f>
        <v>0</v>
      </c>
      <c r="Z12329" s="749">
        <f t="shared" si="914"/>
        <v>0</v>
      </c>
      <c r="AA12329" s="1071"/>
      <c r="AB12329" s="1071"/>
    </row>
    <row r="12330" spans="23:28" ht="70.5" customHeight="1">
      <c r="W12330" s="829">
        <f t="shared" si="912"/>
        <v>0</v>
      </c>
      <c r="X12330" s="828">
        <f t="shared" si="913"/>
        <v>0</v>
      </c>
      <c r="Y12330" s="1069">
        <f>[5]building!Y12321</f>
        <v>0</v>
      </c>
      <c r="Z12330" s="749">
        <f t="shared" si="914"/>
        <v>0</v>
      </c>
      <c r="AA12330" s="1071"/>
      <c r="AB12330" s="1071"/>
    </row>
    <row r="12331" spans="23:28" ht="70.5" customHeight="1">
      <c r="W12331" s="829">
        <f t="shared" si="912"/>
        <v>0</v>
      </c>
      <c r="X12331" s="828">
        <f t="shared" si="913"/>
        <v>0</v>
      </c>
      <c r="Y12331" s="1069">
        <f>[5]building!Y12322</f>
        <v>0</v>
      </c>
      <c r="Z12331" s="749">
        <f t="shared" si="914"/>
        <v>0</v>
      </c>
      <c r="AA12331" s="1071"/>
      <c r="AB12331" s="1071"/>
    </row>
    <row r="12332" spans="23:28" ht="70.5" customHeight="1">
      <c r="W12332" s="829">
        <f t="shared" si="912"/>
        <v>0</v>
      </c>
      <c r="X12332" s="828">
        <f t="shared" si="913"/>
        <v>0</v>
      </c>
      <c r="Y12332" s="1069">
        <f>[5]building!Y12323</f>
        <v>0</v>
      </c>
      <c r="Z12332" s="749">
        <f t="shared" si="914"/>
        <v>0</v>
      </c>
      <c r="AA12332" s="1071"/>
      <c r="AB12332" s="1071"/>
    </row>
    <row r="12333" spans="23:28" ht="70.5" customHeight="1">
      <c r="W12333" s="829">
        <f t="shared" si="912"/>
        <v>0</v>
      </c>
      <c r="X12333" s="828">
        <f t="shared" si="913"/>
        <v>0</v>
      </c>
      <c r="Y12333" s="1069">
        <f>[5]building!Y12324</f>
        <v>0</v>
      </c>
      <c r="Z12333" s="749">
        <f t="shared" si="914"/>
        <v>0</v>
      </c>
      <c r="AA12333" s="1071"/>
      <c r="AB12333" s="1071"/>
    </row>
    <row r="12334" spans="23:28" ht="70.5" customHeight="1">
      <c r="W12334" s="829">
        <f t="shared" si="912"/>
        <v>0</v>
      </c>
      <c r="X12334" s="828">
        <f t="shared" si="913"/>
        <v>0</v>
      </c>
      <c r="Y12334" s="1069">
        <f>[5]building!Y12325</f>
        <v>0</v>
      </c>
      <c r="Z12334" s="749">
        <f t="shared" si="914"/>
        <v>0</v>
      </c>
      <c r="AA12334" s="1071"/>
      <c r="AB12334" s="1071"/>
    </row>
    <row r="12335" spans="23:28" ht="70.5" customHeight="1">
      <c r="W12335" s="829">
        <f t="shared" si="912"/>
        <v>0</v>
      </c>
      <c r="X12335" s="828">
        <f t="shared" si="913"/>
        <v>0</v>
      </c>
      <c r="Y12335" s="1069">
        <f>[5]building!Y12326</f>
        <v>0</v>
      </c>
      <c r="Z12335" s="749">
        <f t="shared" si="914"/>
        <v>0</v>
      </c>
      <c r="AA12335" s="1071"/>
      <c r="AB12335" s="1071"/>
    </row>
    <row r="12336" spans="23:28" ht="70.5" customHeight="1">
      <c r="W12336" s="829">
        <f t="shared" si="912"/>
        <v>0</v>
      </c>
      <c r="X12336" s="828">
        <f t="shared" si="913"/>
        <v>0</v>
      </c>
      <c r="Y12336" s="1069">
        <f>[5]building!Y12327</f>
        <v>0</v>
      </c>
      <c r="Z12336" s="749">
        <f t="shared" si="914"/>
        <v>0</v>
      </c>
      <c r="AA12336" s="1071"/>
      <c r="AB12336" s="1071"/>
    </row>
    <row r="12337" spans="23:28" ht="70.5" customHeight="1">
      <c r="W12337" s="829">
        <f t="shared" si="912"/>
        <v>0</v>
      </c>
      <c r="X12337" s="828">
        <f t="shared" si="913"/>
        <v>0</v>
      </c>
      <c r="Y12337" s="1069">
        <f>[5]building!Y12328</f>
        <v>0</v>
      </c>
      <c r="Z12337" s="749">
        <f t="shared" si="914"/>
        <v>0</v>
      </c>
      <c r="AA12337" s="1071"/>
      <c r="AB12337" s="1071"/>
    </row>
    <row r="12338" spans="23:28" ht="70.5" customHeight="1">
      <c r="W12338" s="829">
        <f t="shared" si="912"/>
        <v>0</v>
      </c>
      <c r="X12338" s="828">
        <f t="shared" si="913"/>
        <v>0</v>
      </c>
      <c r="Y12338" s="1069">
        <f>[5]building!Y12329</f>
        <v>0</v>
      </c>
      <c r="Z12338" s="749">
        <f t="shared" si="914"/>
        <v>0</v>
      </c>
      <c r="AA12338" s="1071"/>
      <c r="AB12338" s="1071"/>
    </row>
    <row r="12339" spans="23:28" ht="70.5" customHeight="1">
      <c r="W12339" s="829">
        <f t="shared" si="912"/>
        <v>0</v>
      </c>
      <c r="X12339" s="828">
        <f t="shared" si="913"/>
        <v>0</v>
      </c>
      <c r="Y12339" s="1069">
        <f>[5]building!Y12330</f>
        <v>0</v>
      </c>
      <c r="Z12339" s="749">
        <f t="shared" si="914"/>
        <v>0</v>
      </c>
      <c r="AA12339" s="1071"/>
      <c r="AB12339" s="1071"/>
    </row>
    <row r="12340" spans="23:28" ht="70.5" customHeight="1">
      <c r="W12340" s="829">
        <f t="shared" si="912"/>
        <v>0</v>
      </c>
      <c r="X12340" s="828">
        <f t="shared" si="913"/>
        <v>0</v>
      </c>
      <c r="Y12340" s="1069">
        <f>[5]building!Y12331</f>
        <v>0</v>
      </c>
      <c r="Z12340" s="749">
        <f t="shared" si="914"/>
        <v>0</v>
      </c>
      <c r="AA12340" s="1071"/>
      <c r="AB12340" s="1071"/>
    </row>
    <row r="12341" spans="23:28" ht="70.5" customHeight="1">
      <c r="W12341" s="829">
        <f t="shared" si="912"/>
        <v>0</v>
      </c>
      <c r="X12341" s="828">
        <f t="shared" si="913"/>
        <v>0</v>
      </c>
      <c r="Y12341" s="1069">
        <f>[5]building!Y12332</f>
        <v>0</v>
      </c>
      <c r="Z12341" s="749">
        <f t="shared" si="914"/>
        <v>0</v>
      </c>
      <c r="AA12341" s="1071"/>
      <c r="AB12341" s="1071"/>
    </row>
    <row r="12342" spans="23:28" ht="70.5" customHeight="1">
      <c r="W12342" s="829">
        <f t="shared" si="912"/>
        <v>0</v>
      </c>
      <c r="X12342" s="828">
        <f t="shared" si="913"/>
        <v>0</v>
      </c>
      <c r="Y12342" s="1069">
        <f>[5]building!Y12333</f>
        <v>0</v>
      </c>
      <c r="Z12342" s="749">
        <f t="shared" si="914"/>
        <v>0</v>
      </c>
      <c r="AA12342" s="1071"/>
      <c r="AB12342" s="1071"/>
    </row>
    <row r="12343" spans="23:28" ht="70.5" customHeight="1">
      <c r="W12343" s="829">
        <f t="shared" si="912"/>
        <v>0</v>
      </c>
      <c r="X12343" s="828">
        <f t="shared" si="913"/>
        <v>0</v>
      </c>
      <c r="Y12343" s="1069">
        <f>[5]building!Y12334</f>
        <v>0</v>
      </c>
      <c r="Z12343" s="749">
        <f t="shared" si="914"/>
        <v>0</v>
      </c>
      <c r="AA12343" s="1071"/>
      <c r="AB12343" s="1071"/>
    </row>
    <row r="12344" spans="23:28" ht="70.5" customHeight="1">
      <c r="W12344" s="829">
        <f t="shared" si="912"/>
        <v>0</v>
      </c>
      <c r="X12344" s="828">
        <f t="shared" si="913"/>
        <v>0</v>
      </c>
      <c r="Y12344" s="1069">
        <f>[5]building!Y12335</f>
        <v>0</v>
      </c>
      <c r="Z12344" s="749">
        <f t="shared" si="914"/>
        <v>0</v>
      </c>
      <c r="AA12344" s="1071"/>
      <c r="AB12344" s="1071"/>
    </row>
    <row r="12345" spans="23:28" ht="70.5" customHeight="1">
      <c r="W12345" s="829">
        <f t="shared" si="912"/>
        <v>0</v>
      </c>
      <c r="X12345" s="828">
        <f t="shared" si="913"/>
        <v>0</v>
      </c>
      <c r="Y12345" s="1069">
        <f>[5]building!Y12336</f>
        <v>0</v>
      </c>
      <c r="Z12345" s="749">
        <f t="shared" si="914"/>
        <v>0</v>
      </c>
      <c r="AA12345" s="1071"/>
      <c r="AB12345" s="1071"/>
    </row>
    <row r="12346" spans="23:28" ht="70.5" customHeight="1">
      <c r="W12346" s="829">
        <f t="shared" si="912"/>
        <v>0</v>
      </c>
      <c r="X12346" s="828">
        <f t="shared" si="913"/>
        <v>0</v>
      </c>
      <c r="Y12346" s="1069">
        <f>[5]building!Y12337</f>
        <v>0</v>
      </c>
      <c r="Z12346" s="749">
        <f t="shared" si="914"/>
        <v>0</v>
      </c>
      <c r="AA12346" s="1071"/>
      <c r="AB12346" s="1071"/>
    </row>
    <row r="12347" spans="23:28" ht="70.5" customHeight="1">
      <c r="W12347" s="829">
        <f t="shared" si="912"/>
        <v>0</v>
      </c>
      <c r="X12347" s="828">
        <f t="shared" si="913"/>
        <v>0</v>
      </c>
      <c r="Y12347" s="1069">
        <f>[5]building!Y12338</f>
        <v>0</v>
      </c>
      <c r="Z12347" s="749">
        <f t="shared" si="914"/>
        <v>0</v>
      </c>
      <c r="AA12347" s="1071"/>
      <c r="AB12347" s="1071"/>
    </row>
    <row r="12348" spans="23:28" ht="70.5" customHeight="1">
      <c r="W12348" s="829">
        <f t="shared" si="912"/>
        <v>0</v>
      </c>
      <c r="X12348" s="828">
        <f t="shared" si="913"/>
        <v>0</v>
      </c>
      <c r="Y12348" s="1069">
        <f>[5]building!Y12339</f>
        <v>0</v>
      </c>
      <c r="Z12348" s="749">
        <f t="shared" si="914"/>
        <v>0</v>
      </c>
      <c r="AA12348" s="1071"/>
      <c r="AB12348" s="1071"/>
    </row>
    <row r="12349" spans="23:28" ht="70.5" customHeight="1">
      <c r="W12349" s="829">
        <f t="shared" si="912"/>
        <v>0</v>
      </c>
      <c r="X12349" s="828">
        <f t="shared" si="913"/>
        <v>0</v>
      </c>
      <c r="Y12349" s="1069">
        <f>[5]building!Y12340</f>
        <v>0</v>
      </c>
      <c r="Z12349" s="749">
        <f t="shared" si="914"/>
        <v>0</v>
      </c>
      <c r="AA12349" s="1071"/>
      <c r="AB12349" s="1071"/>
    </row>
    <row r="12350" spans="23:28" ht="70.5" customHeight="1">
      <c r="W12350" s="829">
        <f t="shared" si="912"/>
        <v>0</v>
      </c>
      <c r="X12350" s="828">
        <f t="shared" si="913"/>
        <v>0</v>
      </c>
      <c r="Y12350" s="1069">
        <f>[5]building!Y12341</f>
        <v>0</v>
      </c>
      <c r="Z12350" s="749">
        <f t="shared" si="914"/>
        <v>0</v>
      </c>
      <c r="AA12350" s="1071"/>
      <c r="AB12350" s="1071"/>
    </row>
    <row r="12351" spans="23:28" ht="70.5" customHeight="1">
      <c r="W12351" s="829">
        <f t="shared" si="912"/>
        <v>0</v>
      </c>
      <c r="X12351" s="828">
        <f t="shared" si="913"/>
        <v>0</v>
      </c>
      <c r="Y12351" s="1069">
        <f>[5]building!Y12342</f>
        <v>0</v>
      </c>
      <c r="Z12351" s="749">
        <f t="shared" si="914"/>
        <v>0</v>
      </c>
      <c r="AA12351" s="1071"/>
      <c r="AB12351" s="1071"/>
    </row>
    <row r="12352" spans="23:28" ht="70.5" customHeight="1">
      <c r="W12352" s="829">
        <f t="shared" si="912"/>
        <v>0</v>
      </c>
      <c r="X12352" s="828">
        <f t="shared" si="913"/>
        <v>0</v>
      </c>
      <c r="Y12352" s="1069">
        <f>[5]building!Y12343</f>
        <v>0</v>
      </c>
      <c r="Z12352" s="749">
        <f t="shared" si="914"/>
        <v>0</v>
      </c>
      <c r="AA12352" s="1071"/>
      <c r="AB12352" s="1071"/>
    </row>
    <row r="12353" spans="23:28" ht="70.5" customHeight="1">
      <c r="W12353" s="829">
        <f t="shared" si="912"/>
        <v>0</v>
      </c>
      <c r="X12353" s="828">
        <f t="shared" si="913"/>
        <v>0</v>
      </c>
      <c r="Y12353" s="1069">
        <f>[5]building!Y12344</f>
        <v>0</v>
      </c>
      <c r="Z12353" s="749">
        <f t="shared" si="914"/>
        <v>0</v>
      </c>
      <c r="AA12353" s="1071"/>
      <c r="AB12353" s="1071"/>
    </row>
    <row r="12354" spans="23:28" ht="70.5" customHeight="1">
      <c r="W12354" s="829">
        <f t="shared" si="912"/>
        <v>0</v>
      </c>
      <c r="X12354" s="828">
        <f t="shared" si="913"/>
        <v>0</v>
      </c>
      <c r="Y12354" s="1069">
        <f>[5]building!Y12345</f>
        <v>0</v>
      </c>
      <c r="Z12354" s="749">
        <f t="shared" si="914"/>
        <v>0</v>
      </c>
      <c r="AA12354" s="1071"/>
      <c r="AB12354" s="1071"/>
    </row>
    <row r="12355" spans="23:28" ht="70.5" customHeight="1">
      <c r="W12355" s="829">
        <f t="shared" si="912"/>
        <v>0</v>
      </c>
      <c r="X12355" s="828">
        <f t="shared" si="913"/>
        <v>0</v>
      </c>
      <c r="Y12355" s="1069">
        <f>[5]building!Y12346</f>
        <v>0</v>
      </c>
      <c r="Z12355" s="749">
        <f t="shared" si="914"/>
        <v>0</v>
      </c>
      <c r="AA12355" s="1071"/>
      <c r="AB12355" s="1071"/>
    </row>
    <row r="12356" spans="23:28" ht="70.5" customHeight="1">
      <c r="W12356" s="829">
        <f t="shared" si="912"/>
        <v>0</v>
      </c>
      <c r="X12356" s="828">
        <f t="shared" si="913"/>
        <v>0</v>
      </c>
      <c r="Y12356" s="1069">
        <f>[5]building!Y12347</f>
        <v>0</v>
      </c>
      <c r="Z12356" s="749">
        <f t="shared" si="914"/>
        <v>0</v>
      </c>
      <c r="AA12356" s="1071"/>
      <c r="AB12356" s="1071"/>
    </row>
    <row r="12357" spans="23:28" ht="70.5" customHeight="1">
      <c r="W12357" s="829">
        <f t="shared" si="912"/>
        <v>0</v>
      </c>
      <c r="X12357" s="828">
        <f t="shared" si="913"/>
        <v>0</v>
      </c>
      <c r="Y12357" s="1069">
        <f>[5]building!Y12348</f>
        <v>0</v>
      </c>
      <c r="Z12357" s="749">
        <f t="shared" si="914"/>
        <v>0</v>
      </c>
      <c r="AA12357" s="1071"/>
      <c r="AB12357" s="1071"/>
    </row>
    <row r="12358" spans="23:28" ht="70.5" customHeight="1">
      <c r="W12358" s="829">
        <f t="shared" si="912"/>
        <v>0</v>
      </c>
      <c r="X12358" s="828">
        <f t="shared" si="913"/>
        <v>0</v>
      </c>
      <c r="Y12358" s="1069">
        <f>[5]building!Y12349</f>
        <v>0</v>
      </c>
      <c r="Z12358" s="749">
        <f t="shared" si="914"/>
        <v>0</v>
      </c>
      <c r="AA12358" s="1071"/>
      <c r="AB12358" s="1071"/>
    </row>
    <row r="12359" spans="23:28" ht="70.5" customHeight="1">
      <c r="W12359" s="829">
        <f t="shared" si="912"/>
        <v>0</v>
      </c>
      <c r="X12359" s="828">
        <f t="shared" si="913"/>
        <v>0</v>
      </c>
      <c r="Y12359" s="1069">
        <f>[5]building!Y12350</f>
        <v>0</v>
      </c>
      <c r="Z12359" s="749">
        <f t="shared" si="914"/>
        <v>0</v>
      </c>
      <c r="AA12359" s="1071"/>
      <c r="AB12359" s="1071"/>
    </row>
    <row r="12360" spans="23:28" ht="70.5" customHeight="1">
      <c r="W12360" s="829">
        <f t="shared" si="912"/>
        <v>0</v>
      </c>
      <c r="X12360" s="828">
        <f t="shared" si="913"/>
        <v>0</v>
      </c>
      <c r="Y12360" s="1069">
        <f>[5]building!Y12351</f>
        <v>0</v>
      </c>
      <c r="Z12360" s="749">
        <f t="shared" si="914"/>
        <v>0</v>
      </c>
      <c r="AA12360" s="1071"/>
      <c r="AB12360" s="1071"/>
    </row>
    <row r="12361" spans="23:28" ht="70.5" customHeight="1">
      <c r="W12361" s="829">
        <f t="shared" si="912"/>
        <v>0</v>
      </c>
      <c r="X12361" s="828">
        <f t="shared" si="913"/>
        <v>0</v>
      </c>
      <c r="Y12361" s="1069">
        <f>[5]building!Y12352</f>
        <v>0</v>
      </c>
      <c r="Z12361" s="749">
        <f t="shared" si="914"/>
        <v>0</v>
      </c>
      <c r="AA12361" s="1071"/>
      <c r="AB12361" s="1071"/>
    </row>
    <row r="12362" spans="23:28" ht="70.5" customHeight="1">
      <c r="W12362" s="829">
        <f t="shared" si="912"/>
        <v>0</v>
      </c>
      <c r="X12362" s="828">
        <f t="shared" si="913"/>
        <v>0</v>
      </c>
      <c r="Y12362" s="1069">
        <f>[5]building!Y12353</f>
        <v>0</v>
      </c>
      <c r="Z12362" s="749">
        <f t="shared" si="914"/>
        <v>0</v>
      </c>
      <c r="AA12362" s="1071"/>
      <c r="AB12362" s="1071"/>
    </row>
    <row r="12363" spans="23:28" ht="70.5" customHeight="1">
      <c r="W12363" s="829">
        <f t="shared" si="912"/>
        <v>0</v>
      </c>
      <c r="X12363" s="828">
        <f t="shared" si="913"/>
        <v>0</v>
      </c>
      <c r="Y12363" s="1069">
        <f>[5]building!Y12354</f>
        <v>0</v>
      </c>
      <c r="Z12363" s="749">
        <f t="shared" si="914"/>
        <v>0</v>
      </c>
      <c r="AA12363" s="1071"/>
      <c r="AB12363" s="1071"/>
    </row>
    <row r="12364" spans="23:28" ht="70.5" customHeight="1">
      <c r="W12364" s="829">
        <f t="shared" si="912"/>
        <v>0</v>
      </c>
      <c r="X12364" s="828">
        <f t="shared" si="913"/>
        <v>0</v>
      </c>
      <c r="Y12364" s="1069">
        <f>[5]building!Y12355</f>
        <v>0</v>
      </c>
      <c r="Z12364" s="749">
        <f t="shared" si="914"/>
        <v>0</v>
      </c>
      <c r="AA12364" s="1071"/>
      <c r="AB12364" s="1071"/>
    </row>
    <row r="12365" spans="23:28" ht="70.5" customHeight="1">
      <c r="W12365" s="829">
        <f t="shared" si="912"/>
        <v>0</v>
      </c>
      <c r="X12365" s="828">
        <f t="shared" si="913"/>
        <v>0</v>
      </c>
      <c r="Y12365" s="1069">
        <f>[5]building!Y12356</f>
        <v>0</v>
      </c>
      <c r="Z12365" s="749">
        <f t="shared" si="914"/>
        <v>0</v>
      </c>
      <c r="AA12365" s="1071"/>
      <c r="AB12365" s="1071"/>
    </row>
    <row r="12366" spans="23:28" ht="70.5" customHeight="1">
      <c r="W12366" s="829">
        <f t="shared" si="912"/>
        <v>0</v>
      </c>
      <c r="X12366" s="828">
        <f t="shared" si="913"/>
        <v>0</v>
      </c>
      <c r="Y12366" s="1069">
        <f>[5]building!Y12357</f>
        <v>0</v>
      </c>
      <c r="Z12366" s="749">
        <f t="shared" si="914"/>
        <v>0</v>
      </c>
      <c r="AA12366" s="1071"/>
      <c r="AB12366" s="1071"/>
    </row>
    <row r="12367" spans="23:28" ht="70.5" customHeight="1">
      <c r="W12367" s="829">
        <f t="shared" si="912"/>
        <v>0</v>
      </c>
      <c r="X12367" s="828">
        <f t="shared" si="913"/>
        <v>0</v>
      </c>
      <c r="Y12367" s="1069">
        <f>[5]building!Y12358</f>
        <v>0</v>
      </c>
      <c r="Z12367" s="749">
        <f t="shared" si="914"/>
        <v>0</v>
      </c>
      <c r="AA12367" s="1071"/>
      <c r="AB12367" s="1071"/>
    </row>
    <row r="12368" spans="23:28" ht="70.5" customHeight="1">
      <c r="W12368" s="829">
        <f t="shared" si="912"/>
        <v>0</v>
      </c>
      <c r="X12368" s="828">
        <f t="shared" si="913"/>
        <v>0</v>
      </c>
      <c r="Y12368" s="1069">
        <f>[5]building!Y12359</f>
        <v>0</v>
      </c>
      <c r="Z12368" s="749">
        <f t="shared" si="914"/>
        <v>0</v>
      </c>
      <c r="AA12368" s="1071"/>
      <c r="AB12368" s="1071"/>
    </row>
    <row r="12369" spans="23:28" ht="70.5" customHeight="1">
      <c r="W12369" s="829">
        <f t="shared" si="912"/>
        <v>0</v>
      </c>
      <c r="X12369" s="828">
        <f t="shared" si="913"/>
        <v>0</v>
      </c>
      <c r="Y12369" s="1069">
        <f>[5]building!Y12360</f>
        <v>0</v>
      </c>
      <c r="Z12369" s="749">
        <f t="shared" si="914"/>
        <v>0</v>
      </c>
      <c r="AA12369" s="1071"/>
      <c r="AB12369" s="1071"/>
    </row>
    <row r="12370" spans="23:28" ht="70.5" customHeight="1">
      <c r="W12370" s="829">
        <f t="shared" si="912"/>
        <v>0</v>
      </c>
      <c r="X12370" s="828">
        <f t="shared" si="913"/>
        <v>0</v>
      </c>
      <c r="Y12370" s="1069">
        <f>[5]building!Y12361</f>
        <v>0</v>
      </c>
      <c r="Z12370" s="749">
        <f t="shared" si="914"/>
        <v>0</v>
      </c>
      <c r="AA12370" s="1071"/>
      <c r="AB12370" s="1071"/>
    </row>
    <row r="12371" spans="23:28" ht="70.5" customHeight="1">
      <c r="W12371" s="829">
        <f t="shared" si="912"/>
        <v>0</v>
      </c>
      <c r="X12371" s="828">
        <f t="shared" si="913"/>
        <v>0</v>
      </c>
      <c r="Y12371" s="1069">
        <f>[5]building!Y12362</f>
        <v>0</v>
      </c>
      <c r="Z12371" s="749">
        <f t="shared" si="914"/>
        <v>0</v>
      </c>
      <c r="AA12371" s="1071"/>
      <c r="AB12371" s="1071"/>
    </row>
    <row r="12372" spans="23:28" ht="70.5" customHeight="1">
      <c r="W12372" s="829">
        <f t="shared" si="912"/>
        <v>0</v>
      </c>
      <c r="X12372" s="828">
        <f t="shared" si="913"/>
        <v>0</v>
      </c>
      <c r="Y12372" s="1069">
        <f>[5]building!Y12363</f>
        <v>0</v>
      </c>
      <c r="Z12372" s="749">
        <f t="shared" si="914"/>
        <v>0</v>
      </c>
      <c r="AA12372" s="1071"/>
      <c r="AB12372" s="1071"/>
    </row>
    <row r="12373" spans="23:28" ht="70.5" customHeight="1">
      <c r="W12373" s="829">
        <f t="shared" si="912"/>
        <v>0</v>
      </c>
      <c r="X12373" s="828">
        <f t="shared" si="913"/>
        <v>0</v>
      </c>
      <c r="Y12373" s="1069">
        <f>[5]building!Y12364</f>
        <v>0</v>
      </c>
      <c r="Z12373" s="749">
        <f t="shared" si="914"/>
        <v>0</v>
      </c>
      <c r="AA12373" s="1071"/>
      <c r="AB12373" s="1071"/>
    </row>
    <row r="12374" spans="23:28" ht="70.5" customHeight="1">
      <c r="W12374" s="829">
        <f t="shared" si="912"/>
        <v>0</v>
      </c>
      <c r="X12374" s="828">
        <f t="shared" si="913"/>
        <v>0</v>
      </c>
      <c r="Y12374" s="1069">
        <f>[5]building!Y12365</f>
        <v>0</v>
      </c>
      <c r="Z12374" s="749">
        <f t="shared" si="914"/>
        <v>0</v>
      </c>
      <c r="AA12374" s="1071"/>
      <c r="AB12374" s="1071"/>
    </row>
    <row r="12375" spans="23:28" ht="70.5" customHeight="1">
      <c r="W12375" s="829">
        <f t="shared" si="912"/>
        <v>0</v>
      </c>
      <c r="X12375" s="828">
        <f t="shared" si="913"/>
        <v>0</v>
      </c>
      <c r="Y12375" s="1069">
        <f>[5]building!Y12366</f>
        <v>0</v>
      </c>
      <c r="Z12375" s="749">
        <f t="shared" si="914"/>
        <v>0</v>
      </c>
      <c r="AA12375" s="1071"/>
      <c r="AB12375" s="1071"/>
    </row>
    <row r="12376" spans="23:28" ht="70.5" customHeight="1">
      <c r="W12376" s="829">
        <f t="shared" si="912"/>
        <v>0</v>
      </c>
      <c r="X12376" s="828">
        <f t="shared" si="913"/>
        <v>0</v>
      </c>
      <c r="Y12376" s="1069">
        <f>[5]building!Y12367</f>
        <v>0</v>
      </c>
      <c r="Z12376" s="749">
        <f t="shared" si="914"/>
        <v>0</v>
      </c>
      <c r="AA12376" s="1071"/>
      <c r="AB12376" s="1071"/>
    </row>
    <row r="12377" spans="23:28" ht="70.5" customHeight="1">
      <c r="W12377" s="829">
        <f t="shared" si="912"/>
        <v>0</v>
      </c>
      <c r="X12377" s="828">
        <f t="shared" si="913"/>
        <v>0</v>
      </c>
      <c r="Y12377" s="1069">
        <f>[5]building!Y12368</f>
        <v>0</v>
      </c>
      <c r="Z12377" s="749">
        <f t="shared" si="914"/>
        <v>0</v>
      </c>
      <c r="AA12377" s="1071"/>
      <c r="AB12377" s="1071"/>
    </row>
    <row r="12378" spans="23:28" ht="70.5" customHeight="1">
      <c r="W12378" s="829">
        <f t="shared" si="912"/>
        <v>0</v>
      </c>
      <c r="X12378" s="828">
        <f t="shared" si="913"/>
        <v>0</v>
      </c>
      <c r="Y12378" s="1069">
        <f>[5]building!Y12369</f>
        <v>0</v>
      </c>
      <c r="Z12378" s="749">
        <f t="shared" si="914"/>
        <v>0</v>
      </c>
      <c r="AA12378" s="1071"/>
      <c r="AB12378" s="1071"/>
    </row>
    <row r="12379" spans="23:28" ht="70.5" customHeight="1">
      <c r="W12379" s="829">
        <f t="shared" si="912"/>
        <v>0</v>
      </c>
      <c r="X12379" s="828">
        <f t="shared" si="913"/>
        <v>0</v>
      </c>
      <c r="Y12379" s="1069">
        <f>[5]building!Y12370</f>
        <v>0</v>
      </c>
      <c r="Z12379" s="749">
        <f t="shared" si="914"/>
        <v>0</v>
      </c>
      <c r="AA12379" s="1071"/>
      <c r="AB12379" s="1071"/>
    </row>
    <row r="12380" spans="23:28" ht="70.5" customHeight="1">
      <c r="W12380" s="829">
        <f t="shared" si="912"/>
        <v>0</v>
      </c>
      <c r="X12380" s="828">
        <f t="shared" si="913"/>
        <v>0</v>
      </c>
      <c r="Y12380" s="1069">
        <f>[5]building!Y12371</f>
        <v>0</v>
      </c>
      <c r="Z12380" s="749">
        <f t="shared" si="914"/>
        <v>0</v>
      </c>
      <c r="AA12380" s="1071"/>
      <c r="AB12380" s="1071"/>
    </row>
    <row r="12381" spans="23:28" ht="70.5" customHeight="1">
      <c r="W12381" s="829">
        <f t="shared" si="912"/>
        <v>0</v>
      </c>
      <c r="X12381" s="828">
        <f t="shared" si="913"/>
        <v>0</v>
      </c>
      <c r="Y12381" s="1069">
        <f>[5]building!Y12372</f>
        <v>0</v>
      </c>
      <c r="Z12381" s="749">
        <f t="shared" si="914"/>
        <v>0</v>
      </c>
      <c r="AA12381" s="1071"/>
      <c r="AB12381" s="1071"/>
    </row>
    <row r="12382" spans="23:28" ht="70.5" customHeight="1">
      <c r="W12382" s="829">
        <f t="shared" ref="W12382:W12445" si="915">G12382+I12382+K12382+M12382+O12382+Q12382+S12382+U12382</f>
        <v>0</v>
      </c>
      <c r="X12382" s="828">
        <f t="shared" ref="X12382:X12445" si="916">W12382*C12382</f>
        <v>0</v>
      </c>
      <c r="Y12382" s="1069">
        <f>[5]building!Y12373</f>
        <v>0</v>
      </c>
      <c r="Z12382" s="749">
        <f t="shared" ref="Z12382:Z12445" si="917">Y12382*C12382</f>
        <v>0</v>
      </c>
      <c r="AA12382" s="1071"/>
      <c r="AB12382" s="1071"/>
    </row>
    <row r="12383" spans="23:28" ht="70.5" customHeight="1">
      <c r="W12383" s="829">
        <f t="shared" si="915"/>
        <v>0</v>
      </c>
      <c r="X12383" s="828">
        <f t="shared" si="916"/>
        <v>0</v>
      </c>
      <c r="Y12383" s="1069">
        <f>[5]building!Y12374</f>
        <v>0</v>
      </c>
      <c r="Z12383" s="749">
        <f t="shared" si="917"/>
        <v>0</v>
      </c>
      <c r="AA12383" s="1071"/>
      <c r="AB12383" s="1071"/>
    </row>
    <row r="12384" spans="23:28" ht="70.5" customHeight="1">
      <c r="W12384" s="829">
        <f t="shared" si="915"/>
        <v>0</v>
      </c>
      <c r="X12384" s="828">
        <f t="shared" si="916"/>
        <v>0</v>
      </c>
      <c r="Y12384" s="1069">
        <f>[5]building!Y12375</f>
        <v>0</v>
      </c>
      <c r="Z12384" s="749">
        <f t="shared" si="917"/>
        <v>0</v>
      </c>
      <c r="AA12384" s="1071"/>
      <c r="AB12384" s="1071"/>
    </row>
    <row r="12385" spans="23:28" ht="70.5" customHeight="1">
      <c r="W12385" s="829">
        <f t="shared" si="915"/>
        <v>0</v>
      </c>
      <c r="X12385" s="828">
        <f t="shared" si="916"/>
        <v>0</v>
      </c>
      <c r="Y12385" s="1069">
        <f>[5]building!Y12376</f>
        <v>0</v>
      </c>
      <c r="Z12385" s="749">
        <f t="shared" si="917"/>
        <v>0</v>
      </c>
      <c r="AA12385" s="1071"/>
      <c r="AB12385" s="1071"/>
    </row>
    <row r="12386" spans="23:28" ht="70.5" customHeight="1">
      <c r="W12386" s="829">
        <f t="shared" si="915"/>
        <v>0</v>
      </c>
      <c r="X12386" s="828">
        <f t="shared" si="916"/>
        <v>0</v>
      </c>
      <c r="Y12386" s="1069">
        <f>[5]building!Y12377</f>
        <v>0</v>
      </c>
      <c r="Z12386" s="749">
        <f t="shared" si="917"/>
        <v>0</v>
      </c>
      <c r="AA12386" s="1071"/>
      <c r="AB12386" s="1071"/>
    </row>
    <row r="12387" spans="23:28" ht="70.5" customHeight="1">
      <c r="W12387" s="829">
        <f t="shared" si="915"/>
        <v>0</v>
      </c>
      <c r="X12387" s="828">
        <f t="shared" si="916"/>
        <v>0</v>
      </c>
      <c r="Y12387" s="1069">
        <f>[5]building!Y12378</f>
        <v>0</v>
      </c>
      <c r="Z12387" s="749">
        <f t="shared" si="917"/>
        <v>0</v>
      </c>
      <c r="AA12387" s="1071"/>
      <c r="AB12387" s="1071"/>
    </row>
    <row r="12388" spans="23:28" ht="70.5" customHeight="1">
      <c r="W12388" s="829">
        <f t="shared" si="915"/>
        <v>0</v>
      </c>
      <c r="X12388" s="828">
        <f t="shared" si="916"/>
        <v>0</v>
      </c>
      <c r="Y12388" s="1069">
        <f>[5]building!Y12379</f>
        <v>0</v>
      </c>
      <c r="Z12388" s="749">
        <f t="shared" si="917"/>
        <v>0</v>
      </c>
      <c r="AA12388" s="1071"/>
      <c r="AB12388" s="1071"/>
    </row>
    <row r="12389" spans="23:28" ht="70.5" customHeight="1">
      <c r="W12389" s="829">
        <f t="shared" si="915"/>
        <v>0</v>
      </c>
      <c r="X12389" s="828">
        <f t="shared" si="916"/>
        <v>0</v>
      </c>
      <c r="Y12389" s="1069">
        <f>[5]building!Y12380</f>
        <v>0</v>
      </c>
      <c r="Z12389" s="749">
        <f t="shared" si="917"/>
        <v>0</v>
      </c>
      <c r="AA12389" s="1071"/>
      <c r="AB12389" s="1071"/>
    </row>
    <row r="12390" spans="23:28" ht="70.5" customHeight="1">
      <c r="W12390" s="829">
        <f t="shared" si="915"/>
        <v>0</v>
      </c>
      <c r="X12390" s="828">
        <f t="shared" si="916"/>
        <v>0</v>
      </c>
      <c r="Y12390" s="1069">
        <f>[5]building!Y12381</f>
        <v>0</v>
      </c>
      <c r="Z12390" s="749">
        <f t="shared" si="917"/>
        <v>0</v>
      </c>
      <c r="AA12390" s="1071"/>
      <c r="AB12390" s="1071"/>
    </row>
    <row r="12391" spans="23:28" ht="70.5" customHeight="1">
      <c r="W12391" s="829">
        <f t="shared" si="915"/>
        <v>0</v>
      </c>
      <c r="X12391" s="828">
        <f t="shared" si="916"/>
        <v>0</v>
      </c>
      <c r="Y12391" s="1069">
        <f>[5]building!Y12382</f>
        <v>0</v>
      </c>
      <c r="Z12391" s="749">
        <f t="shared" si="917"/>
        <v>0</v>
      </c>
      <c r="AA12391" s="1071"/>
      <c r="AB12391" s="1071"/>
    </row>
    <row r="12392" spans="23:28" ht="70.5" customHeight="1">
      <c r="W12392" s="829">
        <f t="shared" si="915"/>
        <v>0</v>
      </c>
      <c r="X12392" s="828">
        <f t="shared" si="916"/>
        <v>0</v>
      </c>
      <c r="Y12392" s="1069">
        <f>[5]building!Y12383</f>
        <v>0</v>
      </c>
      <c r="Z12392" s="749">
        <f t="shared" si="917"/>
        <v>0</v>
      </c>
      <c r="AA12392" s="1071"/>
      <c r="AB12392" s="1071"/>
    </row>
    <row r="12393" spans="23:28" ht="70.5" customHeight="1">
      <c r="W12393" s="829">
        <f t="shared" si="915"/>
        <v>0</v>
      </c>
      <c r="X12393" s="828">
        <f t="shared" si="916"/>
        <v>0</v>
      </c>
      <c r="Y12393" s="1069">
        <f>[5]building!Y12384</f>
        <v>0</v>
      </c>
      <c r="Z12393" s="749">
        <f t="shared" si="917"/>
        <v>0</v>
      </c>
      <c r="AA12393" s="1071"/>
      <c r="AB12393" s="1071"/>
    </row>
    <row r="12394" spans="23:28" ht="70.5" customHeight="1">
      <c r="W12394" s="829">
        <f t="shared" si="915"/>
        <v>0</v>
      </c>
      <c r="X12394" s="828">
        <f t="shared" si="916"/>
        <v>0</v>
      </c>
      <c r="Y12394" s="1069">
        <f>[5]building!Y12385</f>
        <v>0</v>
      </c>
      <c r="Z12394" s="749">
        <f t="shared" si="917"/>
        <v>0</v>
      </c>
      <c r="AA12394" s="1071"/>
      <c r="AB12394" s="1071"/>
    </row>
    <row r="12395" spans="23:28" ht="70.5" customHeight="1">
      <c r="W12395" s="829">
        <f t="shared" si="915"/>
        <v>0</v>
      </c>
      <c r="X12395" s="828">
        <f t="shared" si="916"/>
        <v>0</v>
      </c>
      <c r="Y12395" s="1069">
        <f>[5]building!Y12386</f>
        <v>0</v>
      </c>
      <c r="Z12395" s="749">
        <f t="shared" si="917"/>
        <v>0</v>
      </c>
      <c r="AA12395" s="1071"/>
      <c r="AB12395" s="1071"/>
    </row>
    <row r="12396" spans="23:28" ht="70.5" customHeight="1">
      <c r="W12396" s="829">
        <f t="shared" si="915"/>
        <v>0</v>
      </c>
      <c r="X12396" s="828">
        <f t="shared" si="916"/>
        <v>0</v>
      </c>
      <c r="Y12396" s="1069">
        <f>[5]building!Y12387</f>
        <v>0</v>
      </c>
      <c r="Z12396" s="749">
        <f t="shared" si="917"/>
        <v>0</v>
      </c>
      <c r="AA12396" s="1071"/>
      <c r="AB12396" s="1071"/>
    </row>
    <row r="12397" spans="23:28" ht="70.5" customHeight="1">
      <c r="W12397" s="829">
        <f t="shared" si="915"/>
        <v>0</v>
      </c>
      <c r="X12397" s="828">
        <f t="shared" si="916"/>
        <v>0</v>
      </c>
      <c r="Y12397" s="1069">
        <f>[5]building!Y12388</f>
        <v>0</v>
      </c>
      <c r="Z12397" s="749">
        <f t="shared" si="917"/>
        <v>0</v>
      </c>
      <c r="AA12397" s="1071"/>
      <c r="AB12397" s="1071"/>
    </row>
    <row r="12398" spans="23:28" ht="70.5" customHeight="1">
      <c r="W12398" s="829">
        <f t="shared" si="915"/>
        <v>0</v>
      </c>
      <c r="X12398" s="828">
        <f t="shared" si="916"/>
        <v>0</v>
      </c>
      <c r="Y12398" s="1069">
        <f>[5]building!Y12389</f>
        <v>0</v>
      </c>
      <c r="Z12398" s="749">
        <f t="shared" si="917"/>
        <v>0</v>
      </c>
      <c r="AA12398" s="1071"/>
      <c r="AB12398" s="1071"/>
    </row>
    <row r="12399" spans="23:28" ht="70.5" customHeight="1">
      <c r="W12399" s="829">
        <f t="shared" si="915"/>
        <v>0</v>
      </c>
      <c r="X12399" s="828">
        <f t="shared" si="916"/>
        <v>0</v>
      </c>
      <c r="Y12399" s="1069">
        <f>[5]building!Y12390</f>
        <v>0</v>
      </c>
      <c r="Z12399" s="749">
        <f t="shared" si="917"/>
        <v>0</v>
      </c>
      <c r="AA12399" s="1071"/>
      <c r="AB12399" s="1071"/>
    </row>
    <row r="12400" spans="23:28" ht="70.5" customHeight="1">
      <c r="W12400" s="829">
        <f t="shared" si="915"/>
        <v>0</v>
      </c>
      <c r="X12400" s="828">
        <f t="shared" si="916"/>
        <v>0</v>
      </c>
      <c r="Y12400" s="1069">
        <f>[5]building!Y12391</f>
        <v>0</v>
      </c>
      <c r="Z12400" s="749">
        <f t="shared" si="917"/>
        <v>0</v>
      </c>
      <c r="AA12400" s="1071"/>
      <c r="AB12400" s="1071"/>
    </row>
    <row r="12401" spans="23:28" ht="70.5" customHeight="1">
      <c r="W12401" s="829">
        <f t="shared" si="915"/>
        <v>0</v>
      </c>
      <c r="X12401" s="828">
        <f t="shared" si="916"/>
        <v>0</v>
      </c>
      <c r="Y12401" s="1069">
        <f>[5]building!Y12392</f>
        <v>0</v>
      </c>
      <c r="Z12401" s="749">
        <f t="shared" si="917"/>
        <v>0</v>
      </c>
      <c r="AA12401" s="1071"/>
      <c r="AB12401" s="1071"/>
    </row>
    <row r="12402" spans="23:28" ht="70.5" customHeight="1">
      <c r="W12402" s="829">
        <f t="shared" si="915"/>
        <v>0</v>
      </c>
      <c r="X12402" s="828">
        <f t="shared" si="916"/>
        <v>0</v>
      </c>
      <c r="Y12402" s="1069">
        <f>[5]building!Y12393</f>
        <v>0</v>
      </c>
      <c r="Z12402" s="749">
        <f t="shared" si="917"/>
        <v>0</v>
      </c>
      <c r="AA12402" s="1071"/>
      <c r="AB12402" s="1071"/>
    </row>
    <row r="12403" spans="23:28" ht="70.5" customHeight="1">
      <c r="W12403" s="829">
        <f t="shared" si="915"/>
        <v>0</v>
      </c>
      <c r="X12403" s="828">
        <f t="shared" si="916"/>
        <v>0</v>
      </c>
      <c r="Y12403" s="1069">
        <f>[5]building!Y12394</f>
        <v>0</v>
      </c>
      <c r="Z12403" s="749">
        <f t="shared" si="917"/>
        <v>0</v>
      </c>
      <c r="AA12403" s="1071"/>
      <c r="AB12403" s="1071"/>
    </row>
    <row r="12404" spans="23:28" ht="70.5" customHeight="1">
      <c r="W12404" s="829">
        <f t="shared" si="915"/>
        <v>0</v>
      </c>
      <c r="X12404" s="828">
        <f t="shared" si="916"/>
        <v>0</v>
      </c>
      <c r="Y12404" s="1069">
        <f>[5]building!Y12395</f>
        <v>0</v>
      </c>
      <c r="Z12404" s="749">
        <f t="shared" si="917"/>
        <v>0</v>
      </c>
      <c r="AA12404" s="1071"/>
      <c r="AB12404" s="1071"/>
    </row>
    <row r="12405" spans="23:28" ht="70.5" customHeight="1">
      <c r="W12405" s="829">
        <f t="shared" si="915"/>
        <v>0</v>
      </c>
      <c r="X12405" s="828">
        <f t="shared" si="916"/>
        <v>0</v>
      </c>
      <c r="Y12405" s="1069">
        <f>[5]building!Y12396</f>
        <v>0</v>
      </c>
      <c r="Z12405" s="749">
        <f t="shared" si="917"/>
        <v>0</v>
      </c>
      <c r="AA12405" s="1071"/>
      <c r="AB12405" s="1071"/>
    </row>
    <row r="12406" spans="23:28" ht="70.5" customHeight="1">
      <c r="W12406" s="829">
        <f t="shared" si="915"/>
        <v>0</v>
      </c>
      <c r="X12406" s="828">
        <f t="shared" si="916"/>
        <v>0</v>
      </c>
      <c r="Y12406" s="1069">
        <f>[5]building!Y12397</f>
        <v>0</v>
      </c>
      <c r="Z12406" s="749">
        <f t="shared" si="917"/>
        <v>0</v>
      </c>
      <c r="AA12406" s="1071"/>
      <c r="AB12406" s="1071"/>
    </row>
    <row r="12407" spans="23:28" ht="70.5" customHeight="1">
      <c r="W12407" s="829">
        <f t="shared" si="915"/>
        <v>0</v>
      </c>
      <c r="X12407" s="828">
        <f t="shared" si="916"/>
        <v>0</v>
      </c>
      <c r="Y12407" s="1069">
        <f>[5]building!Y12398</f>
        <v>0</v>
      </c>
      <c r="Z12407" s="749">
        <f t="shared" si="917"/>
        <v>0</v>
      </c>
      <c r="AA12407" s="1071"/>
      <c r="AB12407" s="1071"/>
    </row>
    <row r="12408" spans="23:28" ht="70.5" customHeight="1">
      <c r="W12408" s="829">
        <f t="shared" si="915"/>
        <v>0</v>
      </c>
      <c r="X12408" s="828">
        <f t="shared" si="916"/>
        <v>0</v>
      </c>
      <c r="Y12408" s="1069">
        <f>[5]building!Y12399</f>
        <v>0</v>
      </c>
      <c r="Z12408" s="749">
        <f t="shared" si="917"/>
        <v>0</v>
      </c>
      <c r="AA12408" s="1071"/>
      <c r="AB12408" s="1071"/>
    </row>
    <row r="12409" spans="23:28" ht="70.5" customHeight="1">
      <c r="W12409" s="829">
        <f t="shared" si="915"/>
        <v>0</v>
      </c>
      <c r="X12409" s="828">
        <f t="shared" si="916"/>
        <v>0</v>
      </c>
      <c r="Y12409" s="1069">
        <f>[5]building!Y12400</f>
        <v>0</v>
      </c>
      <c r="Z12409" s="749">
        <f t="shared" si="917"/>
        <v>0</v>
      </c>
      <c r="AA12409" s="1071"/>
      <c r="AB12409" s="1071"/>
    </row>
    <row r="12410" spans="23:28" ht="70.5" customHeight="1">
      <c r="W12410" s="829">
        <f t="shared" si="915"/>
        <v>0</v>
      </c>
      <c r="X12410" s="828">
        <f t="shared" si="916"/>
        <v>0</v>
      </c>
      <c r="Y12410" s="1069">
        <f>[5]building!Y12401</f>
        <v>0</v>
      </c>
      <c r="Z12410" s="749">
        <f t="shared" si="917"/>
        <v>0</v>
      </c>
      <c r="AA12410" s="1071"/>
      <c r="AB12410" s="1071"/>
    </row>
    <row r="12411" spans="23:28" ht="70.5" customHeight="1">
      <c r="W12411" s="829">
        <f t="shared" si="915"/>
        <v>0</v>
      </c>
      <c r="X12411" s="828">
        <f t="shared" si="916"/>
        <v>0</v>
      </c>
      <c r="Y12411" s="1069">
        <f>[5]building!Y12402</f>
        <v>0</v>
      </c>
      <c r="Z12411" s="749">
        <f t="shared" si="917"/>
        <v>0</v>
      </c>
      <c r="AA12411" s="1071"/>
      <c r="AB12411" s="1071"/>
    </row>
    <row r="12412" spans="23:28" ht="70.5" customHeight="1">
      <c r="W12412" s="829">
        <f t="shared" si="915"/>
        <v>0</v>
      </c>
      <c r="X12412" s="828">
        <f t="shared" si="916"/>
        <v>0</v>
      </c>
      <c r="Y12412" s="1069">
        <f>[5]building!Y12403</f>
        <v>0</v>
      </c>
      <c r="Z12412" s="749">
        <f t="shared" si="917"/>
        <v>0</v>
      </c>
      <c r="AA12412" s="1071"/>
      <c r="AB12412" s="1071"/>
    </row>
    <row r="12413" spans="23:28" ht="70.5" customHeight="1">
      <c r="W12413" s="829">
        <f t="shared" si="915"/>
        <v>0</v>
      </c>
      <c r="X12413" s="828">
        <f t="shared" si="916"/>
        <v>0</v>
      </c>
      <c r="Y12413" s="1069">
        <f>[5]building!Y12404</f>
        <v>0</v>
      </c>
      <c r="Z12413" s="749">
        <f t="shared" si="917"/>
        <v>0</v>
      </c>
      <c r="AA12413" s="1071"/>
      <c r="AB12413" s="1071"/>
    </row>
    <row r="12414" spans="23:28" ht="70.5" customHeight="1">
      <c r="W12414" s="829">
        <f t="shared" si="915"/>
        <v>0</v>
      </c>
      <c r="X12414" s="828">
        <f t="shared" si="916"/>
        <v>0</v>
      </c>
      <c r="Y12414" s="1069">
        <f>[5]building!Y12405</f>
        <v>0</v>
      </c>
      <c r="Z12414" s="749">
        <f t="shared" si="917"/>
        <v>0</v>
      </c>
      <c r="AA12414" s="1071"/>
      <c r="AB12414" s="1071"/>
    </row>
    <row r="12415" spans="23:28" ht="70.5" customHeight="1">
      <c r="W12415" s="829">
        <f t="shared" si="915"/>
        <v>0</v>
      </c>
      <c r="X12415" s="828">
        <f t="shared" si="916"/>
        <v>0</v>
      </c>
      <c r="Y12415" s="1069">
        <f>[5]building!Y12406</f>
        <v>0</v>
      </c>
      <c r="Z12415" s="749">
        <f t="shared" si="917"/>
        <v>0</v>
      </c>
      <c r="AA12415" s="1071"/>
      <c r="AB12415" s="1071"/>
    </row>
    <row r="12416" spans="23:28" ht="70.5" customHeight="1">
      <c r="W12416" s="829">
        <f t="shared" si="915"/>
        <v>0</v>
      </c>
      <c r="X12416" s="828">
        <f t="shared" si="916"/>
        <v>0</v>
      </c>
      <c r="Y12416" s="1069">
        <f>[5]building!Y12407</f>
        <v>0</v>
      </c>
      <c r="Z12416" s="749">
        <f t="shared" si="917"/>
        <v>0</v>
      </c>
      <c r="AA12416" s="1071"/>
      <c r="AB12416" s="1071"/>
    </row>
    <row r="12417" spans="23:28" ht="70.5" customHeight="1">
      <c r="W12417" s="829">
        <f t="shared" si="915"/>
        <v>0</v>
      </c>
      <c r="X12417" s="828">
        <f t="shared" si="916"/>
        <v>0</v>
      </c>
      <c r="Y12417" s="1069">
        <f>[5]building!Y12408</f>
        <v>0</v>
      </c>
      <c r="Z12417" s="749">
        <f t="shared" si="917"/>
        <v>0</v>
      </c>
      <c r="AA12417" s="1071"/>
      <c r="AB12417" s="1071"/>
    </row>
    <row r="12418" spans="23:28" ht="70.5" customHeight="1">
      <c r="W12418" s="829">
        <f t="shared" si="915"/>
        <v>0</v>
      </c>
      <c r="X12418" s="828">
        <f t="shared" si="916"/>
        <v>0</v>
      </c>
      <c r="Y12418" s="1069">
        <f>[5]building!Y12409</f>
        <v>0</v>
      </c>
      <c r="Z12418" s="749">
        <f t="shared" si="917"/>
        <v>0</v>
      </c>
      <c r="AA12418" s="1071"/>
      <c r="AB12418" s="1071"/>
    </row>
    <row r="12419" spans="23:28" ht="70.5" customHeight="1">
      <c r="W12419" s="829">
        <f t="shared" si="915"/>
        <v>0</v>
      </c>
      <c r="X12419" s="828">
        <f t="shared" si="916"/>
        <v>0</v>
      </c>
      <c r="Y12419" s="1069">
        <f>[5]building!Y12410</f>
        <v>0</v>
      </c>
      <c r="Z12419" s="749">
        <f t="shared" si="917"/>
        <v>0</v>
      </c>
      <c r="AA12419" s="1071"/>
      <c r="AB12419" s="1071"/>
    </row>
    <row r="12420" spans="23:28" ht="70.5" customHeight="1">
      <c r="W12420" s="829">
        <f t="shared" si="915"/>
        <v>0</v>
      </c>
      <c r="X12420" s="828">
        <f t="shared" si="916"/>
        <v>0</v>
      </c>
      <c r="Y12420" s="1069">
        <f>[5]building!Y12411</f>
        <v>0</v>
      </c>
      <c r="Z12420" s="749">
        <f t="shared" si="917"/>
        <v>0</v>
      </c>
      <c r="AA12420" s="1071"/>
      <c r="AB12420" s="1071"/>
    </row>
    <row r="12421" spans="23:28" ht="70.5" customHeight="1">
      <c r="W12421" s="829">
        <f t="shared" si="915"/>
        <v>0</v>
      </c>
      <c r="X12421" s="828">
        <f t="shared" si="916"/>
        <v>0</v>
      </c>
      <c r="Y12421" s="1069">
        <f>[5]building!Y12412</f>
        <v>0</v>
      </c>
      <c r="Z12421" s="749">
        <f t="shared" si="917"/>
        <v>0</v>
      </c>
      <c r="AA12421" s="1071"/>
      <c r="AB12421" s="1071"/>
    </row>
    <row r="12422" spans="23:28" ht="70.5" customHeight="1">
      <c r="W12422" s="829">
        <f t="shared" si="915"/>
        <v>0</v>
      </c>
      <c r="X12422" s="828">
        <f t="shared" si="916"/>
        <v>0</v>
      </c>
      <c r="Y12422" s="1069">
        <f>[5]building!Y12413</f>
        <v>0</v>
      </c>
      <c r="Z12422" s="749">
        <f t="shared" si="917"/>
        <v>0</v>
      </c>
      <c r="AA12422" s="1071"/>
      <c r="AB12422" s="1071"/>
    </row>
    <row r="12423" spans="23:28" ht="70.5" customHeight="1">
      <c r="W12423" s="829">
        <f t="shared" si="915"/>
        <v>0</v>
      </c>
      <c r="X12423" s="828">
        <f t="shared" si="916"/>
        <v>0</v>
      </c>
      <c r="Y12423" s="1069">
        <f>[5]building!Y12414</f>
        <v>0</v>
      </c>
      <c r="Z12423" s="749">
        <f t="shared" si="917"/>
        <v>0</v>
      </c>
      <c r="AA12423" s="1071"/>
      <c r="AB12423" s="1071"/>
    </row>
    <row r="12424" spans="23:28" ht="70.5" customHeight="1">
      <c r="W12424" s="829">
        <f t="shared" si="915"/>
        <v>0</v>
      </c>
      <c r="X12424" s="828">
        <f t="shared" si="916"/>
        <v>0</v>
      </c>
      <c r="Y12424" s="1069">
        <f>[5]building!Y12415</f>
        <v>0</v>
      </c>
      <c r="Z12424" s="749">
        <f t="shared" si="917"/>
        <v>0</v>
      </c>
      <c r="AA12424" s="1071"/>
      <c r="AB12424" s="1071"/>
    </row>
    <row r="12425" spans="23:28" ht="70.5" customHeight="1">
      <c r="W12425" s="829">
        <f t="shared" si="915"/>
        <v>0</v>
      </c>
      <c r="X12425" s="828">
        <f t="shared" si="916"/>
        <v>0</v>
      </c>
      <c r="Y12425" s="1069">
        <f>[5]building!Y12416</f>
        <v>0</v>
      </c>
      <c r="Z12425" s="749">
        <f t="shared" si="917"/>
        <v>0</v>
      </c>
      <c r="AA12425" s="1071"/>
      <c r="AB12425" s="1071"/>
    </row>
    <row r="12426" spans="23:28" ht="70.5" customHeight="1">
      <c r="W12426" s="829">
        <f t="shared" si="915"/>
        <v>0</v>
      </c>
      <c r="X12426" s="828">
        <f t="shared" si="916"/>
        <v>0</v>
      </c>
      <c r="Y12426" s="1069">
        <f>[5]building!Y12417</f>
        <v>0</v>
      </c>
      <c r="Z12426" s="749">
        <f t="shared" si="917"/>
        <v>0</v>
      </c>
      <c r="AA12426" s="1071"/>
      <c r="AB12426" s="1071"/>
    </row>
    <row r="12427" spans="23:28" ht="70.5" customHeight="1">
      <c r="W12427" s="829">
        <f t="shared" si="915"/>
        <v>0</v>
      </c>
      <c r="X12427" s="828">
        <f t="shared" si="916"/>
        <v>0</v>
      </c>
      <c r="Y12427" s="1069">
        <f>[5]building!Y12418</f>
        <v>0</v>
      </c>
      <c r="Z12427" s="749">
        <f t="shared" si="917"/>
        <v>0</v>
      </c>
      <c r="AA12427" s="1071"/>
      <c r="AB12427" s="1071"/>
    </row>
    <row r="12428" spans="23:28" ht="70.5" customHeight="1">
      <c r="W12428" s="829">
        <f t="shared" si="915"/>
        <v>0</v>
      </c>
      <c r="X12428" s="828">
        <f t="shared" si="916"/>
        <v>0</v>
      </c>
      <c r="Y12428" s="1069">
        <f>[5]building!Y12419</f>
        <v>0</v>
      </c>
      <c r="Z12428" s="749">
        <f t="shared" si="917"/>
        <v>0</v>
      </c>
      <c r="AA12428" s="1071"/>
      <c r="AB12428" s="1071"/>
    </row>
    <row r="12429" spans="23:28" ht="70.5" customHeight="1">
      <c r="W12429" s="829">
        <f t="shared" si="915"/>
        <v>0</v>
      </c>
      <c r="X12429" s="828">
        <f t="shared" si="916"/>
        <v>0</v>
      </c>
      <c r="Y12429" s="1069">
        <f>[5]building!Y12420</f>
        <v>0</v>
      </c>
      <c r="Z12429" s="749">
        <f t="shared" si="917"/>
        <v>0</v>
      </c>
      <c r="AA12429" s="1071"/>
      <c r="AB12429" s="1071"/>
    </row>
    <row r="12430" spans="23:28" ht="70.5" customHeight="1">
      <c r="W12430" s="829">
        <f t="shared" si="915"/>
        <v>0</v>
      </c>
      <c r="X12430" s="828">
        <f t="shared" si="916"/>
        <v>0</v>
      </c>
      <c r="Y12430" s="1069">
        <f>[5]building!Y12421</f>
        <v>0</v>
      </c>
      <c r="Z12430" s="749">
        <f t="shared" si="917"/>
        <v>0</v>
      </c>
      <c r="AA12430" s="1071"/>
      <c r="AB12430" s="1071"/>
    </row>
    <row r="12431" spans="23:28" ht="70.5" customHeight="1">
      <c r="W12431" s="829">
        <f t="shared" si="915"/>
        <v>0</v>
      </c>
      <c r="X12431" s="828">
        <f t="shared" si="916"/>
        <v>0</v>
      </c>
      <c r="Y12431" s="1069">
        <f>[5]building!Y12422</f>
        <v>0</v>
      </c>
      <c r="Z12431" s="749">
        <f t="shared" si="917"/>
        <v>0</v>
      </c>
      <c r="AA12431" s="1071"/>
      <c r="AB12431" s="1071"/>
    </row>
    <row r="12432" spans="23:28" ht="70.5" customHeight="1">
      <c r="W12432" s="829">
        <f t="shared" si="915"/>
        <v>0</v>
      </c>
      <c r="X12432" s="828">
        <f t="shared" si="916"/>
        <v>0</v>
      </c>
      <c r="Y12432" s="1069">
        <f>[5]building!Y12423</f>
        <v>0</v>
      </c>
      <c r="Z12432" s="749">
        <f t="shared" si="917"/>
        <v>0</v>
      </c>
      <c r="AA12432" s="1071"/>
      <c r="AB12432" s="1071"/>
    </row>
    <row r="12433" spans="23:28" ht="70.5" customHeight="1">
      <c r="W12433" s="829">
        <f t="shared" si="915"/>
        <v>0</v>
      </c>
      <c r="X12433" s="828">
        <f t="shared" si="916"/>
        <v>0</v>
      </c>
      <c r="Y12433" s="1069">
        <f>[5]building!Y12424</f>
        <v>0</v>
      </c>
      <c r="Z12433" s="749">
        <f t="shared" si="917"/>
        <v>0</v>
      </c>
      <c r="AA12433" s="1071"/>
      <c r="AB12433" s="1071"/>
    </row>
    <row r="12434" spans="23:28" ht="70.5" customHeight="1">
      <c r="W12434" s="829">
        <f t="shared" si="915"/>
        <v>0</v>
      </c>
      <c r="X12434" s="828">
        <f t="shared" si="916"/>
        <v>0</v>
      </c>
      <c r="Y12434" s="1069">
        <f>[5]building!Y12425</f>
        <v>0</v>
      </c>
      <c r="Z12434" s="749">
        <f t="shared" si="917"/>
        <v>0</v>
      </c>
      <c r="AA12434" s="1071"/>
      <c r="AB12434" s="1071"/>
    </row>
    <row r="12435" spans="23:28" ht="70.5" customHeight="1">
      <c r="W12435" s="829">
        <f t="shared" si="915"/>
        <v>0</v>
      </c>
      <c r="X12435" s="828">
        <f t="shared" si="916"/>
        <v>0</v>
      </c>
      <c r="Y12435" s="1069">
        <f>[5]building!Y12426</f>
        <v>0</v>
      </c>
      <c r="Z12435" s="749">
        <f t="shared" si="917"/>
        <v>0</v>
      </c>
      <c r="AA12435" s="1071"/>
      <c r="AB12435" s="1071"/>
    </row>
    <row r="12436" spans="23:28" ht="70.5" customHeight="1">
      <c r="W12436" s="829">
        <f t="shared" si="915"/>
        <v>0</v>
      </c>
      <c r="X12436" s="828">
        <f t="shared" si="916"/>
        <v>0</v>
      </c>
      <c r="Y12436" s="1069">
        <f>[5]building!Y12427</f>
        <v>0</v>
      </c>
      <c r="Z12436" s="749">
        <f t="shared" si="917"/>
        <v>0</v>
      </c>
      <c r="AA12436" s="1071"/>
      <c r="AB12436" s="1071"/>
    </row>
    <row r="12437" spans="23:28" ht="70.5" customHeight="1">
      <c r="W12437" s="829">
        <f t="shared" si="915"/>
        <v>0</v>
      </c>
      <c r="X12437" s="828">
        <f t="shared" si="916"/>
        <v>0</v>
      </c>
      <c r="Y12437" s="1069">
        <f>[5]building!Y12428</f>
        <v>0</v>
      </c>
      <c r="Z12437" s="749">
        <f t="shared" si="917"/>
        <v>0</v>
      </c>
      <c r="AA12437" s="1071"/>
      <c r="AB12437" s="1071"/>
    </row>
    <row r="12438" spans="23:28" ht="70.5" customHeight="1">
      <c r="W12438" s="829">
        <f t="shared" si="915"/>
        <v>0</v>
      </c>
      <c r="X12438" s="828">
        <f t="shared" si="916"/>
        <v>0</v>
      </c>
      <c r="Y12438" s="1069">
        <f>[5]building!Y12429</f>
        <v>0</v>
      </c>
      <c r="Z12438" s="749">
        <f t="shared" si="917"/>
        <v>0</v>
      </c>
      <c r="AA12438" s="1071"/>
      <c r="AB12438" s="1071"/>
    </row>
    <row r="12439" spans="23:28" ht="70.5" customHeight="1">
      <c r="W12439" s="829">
        <f t="shared" si="915"/>
        <v>0</v>
      </c>
      <c r="X12439" s="828">
        <f t="shared" si="916"/>
        <v>0</v>
      </c>
      <c r="Y12439" s="1069">
        <f>[5]building!Y12430</f>
        <v>0</v>
      </c>
      <c r="Z12439" s="749">
        <f t="shared" si="917"/>
        <v>0</v>
      </c>
      <c r="AA12439" s="1071"/>
      <c r="AB12439" s="1071"/>
    </row>
    <row r="12440" spans="23:28" ht="70.5" customHeight="1">
      <c r="W12440" s="829">
        <f t="shared" si="915"/>
        <v>0</v>
      </c>
      <c r="X12440" s="828">
        <f t="shared" si="916"/>
        <v>0</v>
      </c>
      <c r="Y12440" s="1069">
        <f>[5]building!Y12431</f>
        <v>0</v>
      </c>
      <c r="Z12440" s="749">
        <f t="shared" si="917"/>
        <v>0</v>
      </c>
      <c r="AA12440" s="1071"/>
      <c r="AB12440" s="1071"/>
    </row>
    <row r="12441" spans="23:28" ht="70.5" customHeight="1">
      <c r="W12441" s="829">
        <f t="shared" si="915"/>
        <v>0</v>
      </c>
      <c r="X12441" s="828">
        <f t="shared" si="916"/>
        <v>0</v>
      </c>
      <c r="Y12441" s="1069">
        <f>[5]building!Y12432</f>
        <v>0</v>
      </c>
      <c r="Z12441" s="749">
        <f t="shared" si="917"/>
        <v>0</v>
      </c>
      <c r="AA12441" s="1071"/>
      <c r="AB12441" s="1071"/>
    </row>
    <row r="12442" spans="23:28" ht="70.5" customHeight="1">
      <c r="W12442" s="829">
        <f t="shared" si="915"/>
        <v>0</v>
      </c>
      <c r="X12442" s="828">
        <f t="shared" si="916"/>
        <v>0</v>
      </c>
      <c r="Y12442" s="1069">
        <f>[5]building!Y12433</f>
        <v>0</v>
      </c>
      <c r="Z12442" s="749">
        <f t="shared" si="917"/>
        <v>0</v>
      </c>
      <c r="AA12442" s="1071"/>
      <c r="AB12442" s="1071"/>
    </row>
    <row r="12443" spans="23:28" ht="70.5" customHeight="1">
      <c r="W12443" s="829">
        <f t="shared" si="915"/>
        <v>0</v>
      </c>
      <c r="X12443" s="828">
        <f t="shared" si="916"/>
        <v>0</v>
      </c>
      <c r="Y12443" s="1069">
        <f>[5]building!Y12434</f>
        <v>0</v>
      </c>
      <c r="Z12443" s="749">
        <f t="shared" si="917"/>
        <v>0</v>
      </c>
      <c r="AA12443" s="1071"/>
      <c r="AB12443" s="1071"/>
    </row>
    <row r="12444" spans="23:28" ht="70.5" customHeight="1">
      <c r="W12444" s="829">
        <f t="shared" si="915"/>
        <v>0</v>
      </c>
      <c r="X12444" s="828">
        <f t="shared" si="916"/>
        <v>0</v>
      </c>
      <c r="Y12444" s="1069">
        <f>[5]building!Y12435</f>
        <v>0</v>
      </c>
      <c r="Z12444" s="749">
        <f t="shared" si="917"/>
        <v>0</v>
      </c>
      <c r="AA12444" s="1071"/>
      <c r="AB12444" s="1071"/>
    </row>
    <row r="12445" spans="23:28" ht="70.5" customHeight="1">
      <c r="W12445" s="829">
        <f t="shared" si="915"/>
        <v>0</v>
      </c>
      <c r="X12445" s="828">
        <f t="shared" si="916"/>
        <v>0</v>
      </c>
      <c r="Y12445" s="1069">
        <f>[5]building!Y12436</f>
        <v>0</v>
      </c>
      <c r="Z12445" s="749">
        <f t="shared" si="917"/>
        <v>0</v>
      </c>
      <c r="AA12445" s="1071"/>
      <c r="AB12445" s="1071"/>
    </row>
    <row r="12446" spans="23:28" ht="70.5" customHeight="1">
      <c r="W12446" s="829">
        <f t="shared" ref="W12446:W12509" si="918">G12446+I12446+K12446+M12446+O12446+Q12446+S12446+U12446</f>
        <v>0</v>
      </c>
      <c r="X12446" s="828">
        <f t="shared" ref="X12446:X12509" si="919">W12446*C12446</f>
        <v>0</v>
      </c>
      <c r="Y12446" s="1069">
        <f>[5]building!Y12437</f>
        <v>0</v>
      </c>
      <c r="Z12446" s="749">
        <f t="shared" ref="Z12446:Z12509" si="920">Y12446*C12446</f>
        <v>0</v>
      </c>
      <c r="AA12446" s="1071"/>
      <c r="AB12446" s="1071"/>
    </row>
    <row r="12447" spans="23:28" ht="70.5" customHeight="1">
      <c r="W12447" s="829">
        <f t="shared" si="918"/>
        <v>0</v>
      </c>
      <c r="X12447" s="828">
        <f t="shared" si="919"/>
        <v>0</v>
      </c>
      <c r="Y12447" s="1069">
        <f>[5]building!Y12438</f>
        <v>0</v>
      </c>
      <c r="Z12447" s="749">
        <f t="shared" si="920"/>
        <v>0</v>
      </c>
      <c r="AA12447" s="1071"/>
      <c r="AB12447" s="1071"/>
    </row>
    <row r="12448" spans="23:28" ht="70.5" customHeight="1">
      <c r="W12448" s="829">
        <f t="shared" si="918"/>
        <v>0</v>
      </c>
      <c r="X12448" s="828">
        <f t="shared" si="919"/>
        <v>0</v>
      </c>
      <c r="Y12448" s="1069">
        <f>[5]building!Y12439</f>
        <v>0</v>
      </c>
      <c r="Z12448" s="749">
        <f t="shared" si="920"/>
        <v>0</v>
      </c>
      <c r="AA12448" s="1071"/>
      <c r="AB12448" s="1071"/>
    </row>
    <row r="12449" spans="23:28" ht="70.5" customHeight="1">
      <c r="W12449" s="829">
        <f t="shared" si="918"/>
        <v>0</v>
      </c>
      <c r="X12449" s="828">
        <f t="shared" si="919"/>
        <v>0</v>
      </c>
      <c r="Y12449" s="1069">
        <f>[5]building!Y12440</f>
        <v>0</v>
      </c>
      <c r="Z12449" s="749">
        <f t="shared" si="920"/>
        <v>0</v>
      </c>
      <c r="AA12449" s="1071"/>
      <c r="AB12449" s="1071"/>
    </row>
    <row r="12450" spans="23:28" ht="70.5" customHeight="1">
      <c r="W12450" s="829">
        <f t="shared" si="918"/>
        <v>0</v>
      </c>
      <c r="X12450" s="828">
        <f t="shared" si="919"/>
        <v>0</v>
      </c>
      <c r="Y12450" s="1069">
        <f>[5]building!Y12441</f>
        <v>0</v>
      </c>
      <c r="Z12450" s="749">
        <f t="shared" si="920"/>
        <v>0</v>
      </c>
      <c r="AA12450" s="1071"/>
      <c r="AB12450" s="1071"/>
    </row>
    <row r="12451" spans="23:28" ht="70.5" customHeight="1">
      <c r="W12451" s="829">
        <f t="shared" si="918"/>
        <v>0</v>
      </c>
      <c r="X12451" s="828">
        <f t="shared" si="919"/>
        <v>0</v>
      </c>
      <c r="Y12451" s="1069">
        <f>[5]building!Y12442</f>
        <v>0</v>
      </c>
      <c r="Z12451" s="749">
        <f t="shared" si="920"/>
        <v>0</v>
      </c>
      <c r="AA12451" s="1071"/>
      <c r="AB12451" s="1071"/>
    </row>
    <row r="12452" spans="23:28" ht="70.5" customHeight="1">
      <c r="W12452" s="829">
        <f t="shared" si="918"/>
        <v>0</v>
      </c>
      <c r="X12452" s="828">
        <f t="shared" si="919"/>
        <v>0</v>
      </c>
      <c r="Y12452" s="1069">
        <f>[5]building!Y12443</f>
        <v>0</v>
      </c>
      <c r="Z12452" s="749">
        <f t="shared" si="920"/>
        <v>0</v>
      </c>
      <c r="AA12452" s="1071"/>
      <c r="AB12452" s="1071"/>
    </row>
    <row r="12453" spans="23:28" ht="70.5" customHeight="1">
      <c r="W12453" s="829">
        <f t="shared" si="918"/>
        <v>0</v>
      </c>
      <c r="X12453" s="828">
        <f t="shared" si="919"/>
        <v>0</v>
      </c>
      <c r="Y12453" s="1069">
        <f>[5]building!Y12444</f>
        <v>0</v>
      </c>
      <c r="Z12453" s="749">
        <f t="shared" si="920"/>
        <v>0</v>
      </c>
      <c r="AA12453" s="1071"/>
      <c r="AB12453" s="1071"/>
    </row>
    <row r="12454" spans="23:28" ht="70.5" customHeight="1">
      <c r="W12454" s="829">
        <f t="shared" si="918"/>
        <v>0</v>
      </c>
      <c r="X12454" s="828">
        <f t="shared" si="919"/>
        <v>0</v>
      </c>
      <c r="Y12454" s="1069">
        <f>[5]building!Y12445</f>
        <v>0</v>
      </c>
      <c r="Z12454" s="749">
        <f t="shared" si="920"/>
        <v>0</v>
      </c>
      <c r="AA12454" s="1071"/>
      <c r="AB12454" s="1071"/>
    </row>
    <row r="12455" spans="23:28" ht="70.5" customHeight="1">
      <c r="W12455" s="829">
        <f t="shared" si="918"/>
        <v>0</v>
      </c>
      <c r="X12455" s="828">
        <f t="shared" si="919"/>
        <v>0</v>
      </c>
      <c r="Y12455" s="1069">
        <f>[5]building!Y12446</f>
        <v>0</v>
      </c>
      <c r="Z12455" s="749">
        <f t="shared" si="920"/>
        <v>0</v>
      </c>
      <c r="AA12455" s="1071"/>
      <c r="AB12455" s="1071"/>
    </row>
    <row r="12456" spans="23:28" ht="70.5" customHeight="1">
      <c r="W12456" s="829">
        <f t="shared" si="918"/>
        <v>0</v>
      </c>
      <c r="X12456" s="828">
        <f t="shared" si="919"/>
        <v>0</v>
      </c>
      <c r="Y12456" s="1069">
        <f>[5]building!Y12447</f>
        <v>0</v>
      </c>
      <c r="Z12456" s="749">
        <f t="shared" si="920"/>
        <v>0</v>
      </c>
      <c r="AA12456" s="1071"/>
      <c r="AB12456" s="1071"/>
    </row>
    <row r="12457" spans="23:28" ht="70.5" customHeight="1">
      <c r="W12457" s="829">
        <f t="shared" si="918"/>
        <v>0</v>
      </c>
      <c r="X12457" s="828">
        <f t="shared" si="919"/>
        <v>0</v>
      </c>
      <c r="Y12457" s="1069">
        <f>[5]building!Y12448</f>
        <v>0</v>
      </c>
      <c r="Z12457" s="749">
        <f t="shared" si="920"/>
        <v>0</v>
      </c>
      <c r="AA12457" s="1071"/>
      <c r="AB12457" s="1071"/>
    </row>
    <row r="12458" spans="23:28" ht="70.5" customHeight="1">
      <c r="W12458" s="829">
        <f t="shared" si="918"/>
        <v>0</v>
      </c>
      <c r="X12458" s="828">
        <f t="shared" si="919"/>
        <v>0</v>
      </c>
      <c r="Y12458" s="1069">
        <f>[5]building!Y12449</f>
        <v>0</v>
      </c>
      <c r="Z12458" s="749">
        <f t="shared" si="920"/>
        <v>0</v>
      </c>
      <c r="AA12458" s="1071"/>
      <c r="AB12458" s="1071"/>
    </row>
    <row r="12459" spans="23:28" ht="70.5" customHeight="1">
      <c r="W12459" s="829">
        <f t="shared" si="918"/>
        <v>0</v>
      </c>
      <c r="X12459" s="828">
        <f t="shared" si="919"/>
        <v>0</v>
      </c>
      <c r="Y12459" s="1069">
        <f>[5]building!Y12450</f>
        <v>0</v>
      </c>
      <c r="Z12459" s="749">
        <f t="shared" si="920"/>
        <v>0</v>
      </c>
      <c r="AA12459" s="1071"/>
      <c r="AB12459" s="1071"/>
    </row>
    <row r="12460" spans="23:28" ht="70.5" customHeight="1">
      <c r="W12460" s="829">
        <f t="shared" si="918"/>
        <v>0</v>
      </c>
      <c r="X12460" s="828">
        <f t="shared" si="919"/>
        <v>0</v>
      </c>
      <c r="Y12460" s="1069">
        <f>[5]building!Y12451</f>
        <v>0</v>
      </c>
      <c r="Z12460" s="749">
        <f t="shared" si="920"/>
        <v>0</v>
      </c>
      <c r="AA12460" s="1071"/>
      <c r="AB12460" s="1071"/>
    </row>
    <row r="12461" spans="23:28" ht="70.5" customHeight="1">
      <c r="W12461" s="829">
        <f t="shared" si="918"/>
        <v>0</v>
      </c>
      <c r="X12461" s="828">
        <f t="shared" si="919"/>
        <v>0</v>
      </c>
      <c r="Y12461" s="1069">
        <f>[5]building!Y12452</f>
        <v>0</v>
      </c>
      <c r="Z12461" s="749">
        <f t="shared" si="920"/>
        <v>0</v>
      </c>
      <c r="AA12461" s="1071"/>
      <c r="AB12461" s="1071"/>
    </row>
    <row r="12462" spans="23:28" ht="70.5" customHeight="1">
      <c r="W12462" s="829">
        <f t="shared" si="918"/>
        <v>0</v>
      </c>
      <c r="X12462" s="828">
        <f t="shared" si="919"/>
        <v>0</v>
      </c>
      <c r="Y12462" s="1069">
        <f>[5]building!Y12453</f>
        <v>0</v>
      </c>
      <c r="Z12462" s="749">
        <f t="shared" si="920"/>
        <v>0</v>
      </c>
      <c r="AA12462" s="1071"/>
      <c r="AB12462" s="1071"/>
    </row>
    <row r="12463" spans="23:28" ht="70.5" customHeight="1">
      <c r="W12463" s="829">
        <f t="shared" si="918"/>
        <v>0</v>
      </c>
      <c r="X12463" s="828">
        <f t="shared" si="919"/>
        <v>0</v>
      </c>
      <c r="Y12463" s="1069">
        <f>[5]building!Y12454</f>
        <v>0</v>
      </c>
      <c r="Z12463" s="749">
        <f t="shared" si="920"/>
        <v>0</v>
      </c>
      <c r="AA12463" s="1071"/>
      <c r="AB12463" s="1071"/>
    </row>
    <row r="12464" spans="23:28" ht="70.5" customHeight="1">
      <c r="W12464" s="829">
        <f t="shared" si="918"/>
        <v>0</v>
      </c>
      <c r="X12464" s="828">
        <f t="shared" si="919"/>
        <v>0</v>
      </c>
      <c r="Y12464" s="1069">
        <f>[5]building!Y12455</f>
        <v>0</v>
      </c>
      <c r="Z12464" s="749">
        <f t="shared" si="920"/>
        <v>0</v>
      </c>
      <c r="AA12464" s="1071"/>
      <c r="AB12464" s="1071"/>
    </row>
    <row r="12465" spans="23:28" ht="70.5" customHeight="1">
      <c r="W12465" s="829">
        <f t="shared" si="918"/>
        <v>0</v>
      </c>
      <c r="X12465" s="828">
        <f t="shared" si="919"/>
        <v>0</v>
      </c>
      <c r="Y12465" s="1069">
        <f>[5]building!Y12456</f>
        <v>0</v>
      </c>
      <c r="Z12465" s="749">
        <f t="shared" si="920"/>
        <v>0</v>
      </c>
      <c r="AA12465" s="1071"/>
      <c r="AB12465" s="1071"/>
    </row>
    <row r="12466" spans="23:28" ht="70.5" customHeight="1">
      <c r="W12466" s="829">
        <f t="shared" si="918"/>
        <v>0</v>
      </c>
      <c r="X12466" s="828">
        <f t="shared" si="919"/>
        <v>0</v>
      </c>
      <c r="Y12466" s="1069">
        <f>[5]building!Y12457</f>
        <v>0</v>
      </c>
      <c r="Z12466" s="749">
        <f t="shared" si="920"/>
        <v>0</v>
      </c>
      <c r="AA12466" s="1071"/>
      <c r="AB12466" s="1071"/>
    </row>
    <row r="12467" spans="23:28" ht="70.5" customHeight="1">
      <c r="W12467" s="829">
        <f t="shared" si="918"/>
        <v>0</v>
      </c>
      <c r="X12467" s="828">
        <f t="shared" si="919"/>
        <v>0</v>
      </c>
      <c r="Y12467" s="1069">
        <f>[5]building!Y12458</f>
        <v>0</v>
      </c>
      <c r="Z12467" s="749">
        <f t="shared" si="920"/>
        <v>0</v>
      </c>
      <c r="AA12467" s="1071"/>
      <c r="AB12467" s="1071"/>
    </row>
    <row r="12468" spans="23:28" ht="70.5" customHeight="1">
      <c r="W12468" s="829">
        <f t="shared" si="918"/>
        <v>0</v>
      </c>
      <c r="X12468" s="828">
        <f t="shared" si="919"/>
        <v>0</v>
      </c>
      <c r="Y12468" s="1069">
        <f>[5]building!Y12459</f>
        <v>0</v>
      </c>
      <c r="Z12468" s="749">
        <f t="shared" si="920"/>
        <v>0</v>
      </c>
      <c r="AA12468" s="1071"/>
      <c r="AB12468" s="1071"/>
    </row>
    <row r="12469" spans="23:28" ht="70.5" customHeight="1">
      <c r="W12469" s="829">
        <f t="shared" si="918"/>
        <v>0</v>
      </c>
      <c r="X12469" s="828">
        <f t="shared" si="919"/>
        <v>0</v>
      </c>
      <c r="Y12469" s="1069">
        <f>[5]building!Y12460</f>
        <v>0</v>
      </c>
      <c r="Z12469" s="749">
        <f t="shared" si="920"/>
        <v>0</v>
      </c>
      <c r="AA12469" s="1071"/>
      <c r="AB12469" s="1071"/>
    </row>
    <row r="12470" spans="23:28" ht="70.5" customHeight="1">
      <c r="W12470" s="829">
        <f t="shared" si="918"/>
        <v>0</v>
      </c>
      <c r="X12470" s="828">
        <f t="shared" si="919"/>
        <v>0</v>
      </c>
      <c r="Y12470" s="1069">
        <f>[5]building!Y12461</f>
        <v>0</v>
      </c>
      <c r="Z12470" s="749">
        <f t="shared" si="920"/>
        <v>0</v>
      </c>
      <c r="AA12470" s="1071"/>
      <c r="AB12470" s="1071"/>
    </row>
    <row r="12471" spans="23:28" ht="70.5" customHeight="1">
      <c r="W12471" s="829">
        <f t="shared" si="918"/>
        <v>0</v>
      </c>
      <c r="X12471" s="828">
        <f t="shared" si="919"/>
        <v>0</v>
      </c>
      <c r="Y12471" s="1069">
        <f>[5]building!Y12462</f>
        <v>0</v>
      </c>
      <c r="Z12471" s="749">
        <f t="shared" si="920"/>
        <v>0</v>
      </c>
      <c r="AA12471" s="1071"/>
      <c r="AB12471" s="1071"/>
    </row>
    <row r="12472" spans="23:28" ht="70.5" customHeight="1">
      <c r="W12472" s="829">
        <f t="shared" si="918"/>
        <v>0</v>
      </c>
      <c r="X12472" s="828">
        <f t="shared" si="919"/>
        <v>0</v>
      </c>
      <c r="Y12472" s="1069">
        <f>[5]building!Y12463</f>
        <v>0</v>
      </c>
      <c r="Z12472" s="749">
        <f t="shared" si="920"/>
        <v>0</v>
      </c>
      <c r="AA12472" s="1071"/>
      <c r="AB12472" s="1071"/>
    </row>
    <row r="12473" spans="23:28" ht="70.5" customHeight="1">
      <c r="W12473" s="829">
        <f t="shared" si="918"/>
        <v>0</v>
      </c>
      <c r="X12473" s="828">
        <f t="shared" si="919"/>
        <v>0</v>
      </c>
      <c r="Y12473" s="1069">
        <f>[5]building!Y12464</f>
        <v>0</v>
      </c>
      <c r="Z12473" s="749">
        <f t="shared" si="920"/>
        <v>0</v>
      </c>
      <c r="AA12473" s="1071"/>
      <c r="AB12473" s="1071"/>
    </row>
    <row r="12474" spans="23:28" ht="70.5" customHeight="1">
      <c r="W12474" s="829">
        <f t="shared" si="918"/>
        <v>0</v>
      </c>
      <c r="X12474" s="828">
        <f t="shared" si="919"/>
        <v>0</v>
      </c>
      <c r="Y12474" s="1069">
        <f>[5]building!Y12465</f>
        <v>0</v>
      </c>
      <c r="Z12474" s="749">
        <f t="shared" si="920"/>
        <v>0</v>
      </c>
      <c r="AA12474" s="1071"/>
      <c r="AB12474" s="1071"/>
    </row>
    <row r="12475" spans="23:28" ht="70.5" customHeight="1">
      <c r="W12475" s="829">
        <f t="shared" si="918"/>
        <v>0</v>
      </c>
      <c r="X12475" s="828">
        <f t="shared" si="919"/>
        <v>0</v>
      </c>
      <c r="Y12475" s="1069">
        <f>[5]building!Y12466</f>
        <v>0</v>
      </c>
      <c r="Z12475" s="749">
        <f t="shared" si="920"/>
        <v>0</v>
      </c>
      <c r="AA12475" s="1071"/>
      <c r="AB12475" s="1071"/>
    </row>
    <row r="12476" spans="23:28" ht="70.5" customHeight="1">
      <c r="W12476" s="829">
        <f t="shared" si="918"/>
        <v>0</v>
      </c>
      <c r="X12476" s="828">
        <f t="shared" si="919"/>
        <v>0</v>
      </c>
      <c r="Y12476" s="1069">
        <f>[5]building!Y12467</f>
        <v>0</v>
      </c>
      <c r="Z12476" s="749">
        <f t="shared" si="920"/>
        <v>0</v>
      </c>
      <c r="AA12476" s="1071"/>
      <c r="AB12476" s="1071"/>
    </row>
    <row r="12477" spans="23:28" ht="70.5" customHeight="1">
      <c r="W12477" s="829">
        <f t="shared" si="918"/>
        <v>0</v>
      </c>
      <c r="X12477" s="828">
        <f t="shared" si="919"/>
        <v>0</v>
      </c>
      <c r="Y12477" s="1069">
        <f>[5]building!Y12468</f>
        <v>0</v>
      </c>
      <c r="Z12477" s="749">
        <f t="shared" si="920"/>
        <v>0</v>
      </c>
      <c r="AA12477" s="1071"/>
      <c r="AB12477" s="1071"/>
    </row>
    <row r="12478" spans="23:28" ht="70.5" customHeight="1">
      <c r="W12478" s="829">
        <f t="shared" si="918"/>
        <v>0</v>
      </c>
      <c r="X12478" s="828">
        <f t="shared" si="919"/>
        <v>0</v>
      </c>
      <c r="Y12478" s="1069">
        <f>[5]building!Y12469</f>
        <v>0</v>
      </c>
      <c r="Z12478" s="749">
        <f t="shared" si="920"/>
        <v>0</v>
      </c>
      <c r="AA12478" s="1071"/>
      <c r="AB12478" s="1071"/>
    </row>
    <row r="12479" spans="23:28" ht="70.5" customHeight="1">
      <c r="W12479" s="829">
        <f t="shared" si="918"/>
        <v>0</v>
      </c>
      <c r="X12479" s="828">
        <f t="shared" si="919"/>
        <v>0</v>
      </c>
      <c r="Y12479" s="1069">
        <f>[5]building!Y12470</f>
        <v>0</v>
      </c>
      <c r="Z12479" s="749">
        <f t="shared" si="920"/>
        <v>0</v>
      </c>
      <c r="AA12479" s="1071"/>
      <c r="AB12479" s="1071"/>
    </row>
    <row r="12480" spans="23:28" ht="70.5" customHeight="1">
      <c r="W12480" s="829">
        <f t="shared" si="918"/>
        <v>0</v>
      </c>
      <c r="X12480" s="828">
        <f t="shared" si="919"/>
        <v>0</v>
      </c>
      <c r="Y12480" s="1069">
        <f>[5]building!Y12471</f>
        <v>0</v>
      </c>
      <c r="Z12480" s="749">
        <f t="shared" si="920"/>
        <v>0</v>
      </c>
      <c r="AA12480" s="1071"/>
      <c r="AB12480" s="1071"/>
    </row>
    <row r="12481" spans="23:28" ht="70.5" customHeight="1">
      <c r="W12481" s="829">
        <f t="shared" si="918"/>
        <v>0</v>
      </c>
      <c r="X12481" s="828">
        <f t="shared" si="919"/>
        <v>0</v>
      </c>
      <c r="Y12481" s="1069">
        <f>[5]building!Y12472</f>
        <v>0</v>
      </c>
      <c r="Z12481" s="749">
        <f t="shared" si="920"/>
        <v>0</v>
      </c>
      <c r="AA12481" s="1071"/>
      <c r="AB12481" s="1071"/>
    </row>
    <row r="12482" spans="23:28" ht="70.5" customHeight="1">
      <c r="W12482" s="829">
        <f t="shared" si="918"/>
        <v>0</v>
      </c>
      <c r="X12482" s="828">
        <f t="shared" si="919"/>
        <v>0</v>
      </c>
      <c r="Y12482" s="1069">
        <f>[5]building!Y12473</f>
        <v>0</v>
      </c>
      <c r="Z12482" s="749">
        <f t="shared" si="920"/>
        <v>0</v>
      </c>
      <c r="AA12482" s="1071"/>
      <c r="AB12482" s="1071"/>
    </row>
    <row r="12483" spans="23:28" ht="70.5" customHeight="1">
      <c r="W12483" s="829">
        <f t="shared" si="918"/>
        <v>0</v>
      </c>
      <c r="X12483" s="828">
        <f t="shared" si="919"/>
        <v>0</v>
      </c>
      <c r="Y12483" s="1069">
        <f>[5]building!Y12474</f>
        <v>0</v>
      </c>
      <c r="Z12483" s="749">
        <f t="shared" si="920"/>
        <v>0</v>
      </c>
      <c r="AA12483" s="1071"/>
      <c r="AB12483" s="1071"/>
    </row>
    <row r="12484" spans="23:28" ht="70.5" customHeight="1">
      <c r="W12484" s="829">
        <f t="shared" si="918"/>
        <v>0</v>
      </c>
      <c r="X12484" s="828">
        <f t="shared" si="919"/>
        <v>0</v>
      </c>
      <c r="Y12484" s="1069">
        <f>[5]building!Y12475</f>
        <v>0</v>
      </c>
      <c r="Z12484" s="749">
        <f t="shared" si="920"/>
        <v>0</v>
      </c>
      <c r="AA12484" s="1071"/>
      <c r="AB12484" s="1071"/>
    </row>
    <row r="12485" spans="23:28" ht="70.5" customHeight="1">
      <c r="W12485" s="829">
        <f t="shared" si="918"/>
        <v>0</v>
      </c>
      <c r="X12485" s="828">
        <f t="shared" si="919"/>
        <v>0</v>
      </c>
      <c r="Y12485" s="1069">
        <f>[5]building!Y12476</f>
        <v>0</v>
      </c>
      <c r="Z12485" s="749">
        <f t="shared" si="920"/>
        <v>0</v>
      </c>
      <c r="AA12485" s="1071"/>
      <c r="AB12485" s="1071"/>
    </row>
    <row r="12486" spans="23:28" ht="70.5" customHeight="1">
      <c r="W12486" s="829">
        <f t="shared" si="918"/>
        <v>0</v>
      </c>
      <c r="X12486" s="828">
        <f t="shared" si="919"/>
        <v>0</v>
      </c>
      <c r="Y12486" s="1069">
        <f>[5]building!Y12477</f>
        <v>0</v>
      </c>
      <c r="Z12486" s="749">
        <f t="shared" si="920"/>
        <v>0</v>
      </c>
      <c r="AA12486" s="1071"/>
      <c r="AB12486" s="1071"/>
    </row>
    <row r="12487" spans="23:28" ht="70.5" customHeight="1">
      <c r="W12487" s="829">
        <f t="shared" si="918"/>
        <v>0</v>
      </c>
      <c r="X12487" s="828">
        <f t="shared" si="919"/>
        <v>0</v>
      </c>
      <c r="Y12487" s="1069">
        <f>[5]building!Y12478</f>
        <v>0</v>
      </c>
      <c r="Z12487" s="749">
        <f t="shared" si="920"/>
        <v>0</v>
      </c>
      <c r="AA12487" s="1071"/>
      <c r="AB12487" s="1071"/>
    </row>
    <row r="12488" spans="23:28" ht="70.5" customHeight="1">
      <c r="W12488" s="829">
        <f t="shared" si="918"/>
        <v>0</v>
      </c>
      <c r="X12488" s="828">
        <f t="shared" si="919"/>
        <v>0</v>
      </c>
      <c r="Y12488" s="1069">
        <f>[5]building!Y12479</f>
        <v>0</v>
      </c>
      <c r="Z12488" s="749">
        <f t="shared" si="920"/>
        <v>0</v>
      </c>
      <c r="AA12488" s="1071"/>
      <c r="AB12488" s="1071"/>
    </row>
    <row r="12489" spans="23:28" ht="70.5" customHeight="1">
      <c r="W12489" s="829">
        <f t="shared" si="918"/>
        <v>0</v>
      </c>
      <c r="X12489" s="828">
        <f t="shared" si="919"/>
        <v>0</v>
      </c>
      <c r="Y12489" s="1069">
        <f>[5]building!Y12480</f>
        <v>0</v>
      </c>
      <c r="Z12489" s="749">
        <f t="shared" si="920"/>
        <v>0</v>
      </c>
      <c r="AA12489" s="1071"/>
      <c r="AB12489" s="1071"/>
    </row>
    <row r="12490" spans="23:28" ht="70.5" customHeight="1">
      <c r="W12490" s="829">
        <f t="shared" si="918"/>
        <v>0</v>
      </c>
      <c r="X12490" s="828">
        <f t="shared" si="919"/>
        <v>0</v>
      </c>
      <c r="Y12490" s="1069">
        <f>[5]building!Y12481</f>
        <v>0</v>
      </c>
      <c r="Z12490" s="749">
        <f t="shared" si="920"/>
        <v>0</v>
      </c>
      <c r="AA12490" s="1071"/>
      <c r="AB12490" s="1071"/>
    </row>
    <row r="12491" spans="23:28" ht="70.5" customHeight="1">
      <c r="W12491" s="829">
        <f t="shared" si="918"/>
        <v>0</v>
      </c>
      <c r="X12491" s="828">
        <f t="shared" si="919"/>
        <v>0</v>
      </c>
      <c r="Y12491" s="1069">
        <f>[5]building!Y12482</f>
        <v>0</v>
      </c>
      <c r="Z12491" s="749">
        <f t="shared" si="920"/>
        <v>0</v>
      </c>
      <c r="AA12491" s="1071"/>
      <c r="AB12491" s="1071"/>
    </row>
    <row r="12492" spans="23:28" ht="70.5" customHeight="1">
      <c r="W12492" s="829">
        <f t="shared" si="918"/>
        <v>0</v>
      </c>
      <c r="X12492" s="828">
        <f t="shared" si="919"/>
        <v>0</v>
      </c>
      <c r="Y12492" s="1069">
        <f>[5]building!Y12483</f>
        <v>0</v>
      </c>
      <c r="Z12492" s="749">
        <f t="shared" si="920"/>
        <v>0</v>
      </c>
      <c r="AA12492" s="1071"/>
      <c r="AB12492" s="1071"/>
    </row>
    <row r="12493" spans="23:28" ht="70.5" customHeight="1">
      <c r="W12493" s="829">
        <f t="shared" si="918"/>
        <v>0</v>
      </c>
      <c r="X12493" s="828">
        <f t="shared" si="919"/>
        <v>0</v>
      </c>
      <c r="Y12493" s="1069">
        <f>[5]building!Y12484</f>
        <v>0</v>
      </c>
      <c r="Z12493" s="749">
        <f t="shared" si="920"/>
        <v>0</v>
      </c>
      <c r="AA12493" s="1071"/>
      <c r="AB12493" s="1071"/>
    </row>
    <row r="12494" spans="23:28" ht="70.5" customHeight="1">
      <c r="W12494" s="829">
        <f t="shared" si="918"/>
        <v>0</v>
      </c>
      <c r="X12494" s="828">
        <f t="shared" si="919"/>
        <v>0</v>
      </c>
      <c r="Y12494" s="1069">
        <f>[5]building!Y12485</f>
        <v>0</v>
      </c>
      <c r="Z12494" s="749">
        <f t="shared" si="920"/>
        <v>0</v>
      </c>
      <c r="AA12494" s="1071"/>
      <c r="AB12494" s="1071"/>
    </row>
    <row r="12495" spans="23:28" ht="70.5" customHeight="1">
      <c r="W12495" s="829">
        <f t="shared" si="918"/>
        <v>0</v>
      </c>
      <c r="X12495" s="828">
        <f t="shared" si="919"/>
        <v>0</v>
      </c>
      <c r="Y12495" s="1069">
        <f>[5]building!Y12486</f>
        <v>0</v>
      </c>
      <c r="Z12495" s="749">
        <f t="shared" si="920"/>
        <v>0</v>
      </c>
      <c r="AA12495" s="1071"/>
      <c r="AB12495" s="1071"/>
    </row>
    <row r="12496" spans="23:28" ht="70.5" customHeight="1">
      <c r="W12496" s="829">
        <f t="shared" si="918"/>
        <v>0</v>
      </c>
      <c r="X12496" s="828">
        <f t="shared" si="919"/>
        <v>0</v>
      </c>
      <c r="Y12496" s="1069">
        <f>[5]building!Y12487</f>
        <v>0</v>
      </c>
      <c r="Z12496" s="749">
        <f t="shared" si="920"/>
        <v>0</v>
      </c>
      <c r="AA12496" s="1071"/>
      <c r="AB12496" s="1071"/>
    </row>
    <row r="12497" spans="23:28" ht="70.5" customHeight="1">
      <c r="W12497" s="829">
        <f t="shared" si="918"/>
        <v>0</v>
      </c>
      <c r="X12497" s="828">
        <f t="shared" si="919"/>
        <v>0</v>
      </c>
      <c r="Y12497" s="1069">
        <f>[5]building!Y12488</f>
        <v>0</v>
      </c>
      <c r="Z12497" s="749">
        <f t="shared" si="920"/>
        <v>0</v>
      </c>
      <c r="AA12497" s="1071"/>
      <c r="AB12497" s="1071"/>
    </row>
    <row r="12498" spans="23:28" ht="70.5" customHeight="1">
      <c r="W12498" s="829">
        <f t="shared" si="918"/>
        <v>0</v>
      </c>
      <c r="X12498" s="828">
        <f t="shared" si="919"/>
        <v>0</v>
      </c>
      <c r="Y12498" s="1069">
        <f>[5]building!Y12489</f>
        <v>0</v>
      </c>
      <c r="Z12498" s="749">
        <f t="shared" si="920"/>
        <v>0</v>
      </c>
      <c r="AA12498" s="1071"/>
      <c r="AB12498" s="1071"/>
    </row>
    <row r="12499" spans="23:28" ht="70.5" customHeight="1">
      <c r="W12499" s="829">
        <f t="shared" si="918"/>
        <v>0</v>
      </c>
      <c r="X12499" s="828">
        <f t="shared" si="919"/>
        <v>0</v>
      </c>
      <c r="Y12499" s="1069">
        <f>[5]building!Y12490</f>
        <v>0</v>
      </c>
      <c r="Z12499" s="749">
        <f t="shared" si="920"/>
        <v>0</v>
      </c>
      <c r="AA12499" s="1071"/>
      <c r="AB12499" s="1071"/>
    </row>
    <row r="12500" spans="23:28" ht="70.5" customHeight="1">
      <c r="W12500" s="829">
        <f t="shared" si="918"/>
        <v>0</v>
      </c>
      <c r="X12500" s="828">
        <f t="shared" si="919"/>
        <v>0</v>
      </c>
      <c r="Y12500" s="1069">
        <f>[5]building!Y12491</f>
        <v>0</v>
      </c>
      <c r="Z12500" s="749">
        <f t="shared" si="920"/>
        <v>0</v>
      </c>
      <c r="AA12500" s="1071"/>
      <c r="AB12500" s="1071"/>
    </row>
    <row r="12501" spans="23:28" ht="70.5" customHeight="1">
      <c r="W12501" s="829">
        <f t="shared" si="918"/>
        <v>0</v>
      </c>
      <c r="X12501" s="828">
        <f t="shared" si="919"/>
        <v>0</v>
      </c>
      <c r="Y12501" s="1069">
        <f>[5]building!Y12492</f>
        <v>0</v>
      </c>
      <c r="Z12501" s="749">
        <f t="shared" si="920"/>
        <v>0</v>
      </c>
      <c r="AA12501" s="1071"/>
      <c r="AB12501" s="1071"/>
    </row>
    <row r="12502" spans="23:28" ht="70.5" customHeight="1">
      <c r="W12502" s="829">
        <f t="shared" si="918"/>
        <v>0</v>
      </c>
      <c r="X12502" s="828">
        <f t="shared" si="919"/>
        <v>0</v>
      </c>
      <c r="Y12502" s="1069">
        <f>[5]building!Y12493</f>
        <v>0</v>
      </c>
      <c r="Z12502" s="749">
        <f t="shared" si="920"/>
        <v>0</v>
      </c>
      <c r="AA12502" s="1071"/>
      <c r="AB12502" s="1071"/>
    </row>
    <row r="12503" spans="23:28" ht="70.5" customHeight="1">
      <c r="W12503" s="829">
        <f t="shared" si="918"/>
        <v>0</v>
      </c>
      <c r="X12503" s="828">
        <f t="shared" si="919"/>
        <v>0</v>
      </c>
      <c r="Y12503" s="1069">
        <f>[5]building!Y12494</f>
        <v>0</v>
      </c>
      <c r="Z12503" s="749">
        <f t="shared" si="920"/>
        <v>0</v>
      </c>
      <c r="AA12503" s="1071"/>
      <c r="AB12503" s="1071"/>
    </row>
    <row r="12504" spans="23:28" ht="70.5" customHeight="1">
      <c r="W12504" s="829">
        <f t="shared" si="918"/>
        <v>0</v>
      </c>
      <c r="X12504" s="828">
        <f t="shared" si="919"/>
        <v>0</v>
      </c>
      <c r="Y12504" s="1069">
        <f>[5]building!Y12495</f>
        <v>0</v>
      </c>
      <c r="Z12504" s="749">
        <f t="shared" si="920"/>
        <v>0</v>
      </c>
      <c r="AA12504" s="1071"/>
      <c r="AB12504" s="1071"/>
    </row>
    <row r="12505" spans="23:28" ht="70.5" customHeight="1">
      <c r="W12505" s="829">
        <f t="shared" si="918"/>
        <v>0</v>
      </c>
      <c r="X12505" s="828">
        <f t="shared" si="919"/>
        <v>0</v>
      </c>
      <c r="Y12505" s="1069">
        <f>[5]building!Y12496</f>
        <v>0</v>
      </c>
      <c r="Z12505" s="749">
        <f t="shared" si="920"/>
        <v>0</v>
      </c>
      <c r="AA12505" s="1071"/>
      <c r="AB12505" s="1071"/>
    </row>
    <row r="12506" spans="23:28" ht="70.5" customHeight="1">
      <c r="W12506" s="829">
        <f t="shared" si="918"/>
        <v>0</v>
      </c>
      <c r="X12506" s="828">
        <f t="shared" si="919"/>
        <v>0</v>
      </c>
      <c r="Y12506" s="1069">
        <f>[5]building!Y12497</f>
        <v>0</v>
      </c>
      <c r="Z12506" s="749">
        <f t="shared" si="920"/>
        <v>0</v>
      </c>
      <c r="AA12506" s="1071"/>
      <c r="AB12506" s="1071"/>
    </row>
    <row r="12507" spans="23:28" ht="70.5" customHeight="1">
      <c r="W12507" s="829">
        <f t="shared" si="918"/>
        <v>0</v>
      </c>
      <c r="X12507" s="828">
        <f t="shared" si="919"/>
        <v>0</v>
      </c>
      <c r="Y12507" s="1069">
        <f>[5]building!Y12498</f>
        <v>0</v>
      </c>
      <c r="Z12507" s="749">
        <f t="shared" si="920"/>
        <v>0</v>
      </c>
      <c r="AA12507" s="1071"/>
      <c r="AB12507" s="1071"/>
    </row>
    <row r="12508" spans="23:28" ht="70.5" customHeight="1">
      <c r="W12508" s="829">
        <f t="shared" si="918"/>
        <v>0</v>
      </c>
      <c r="X12508" s="828">
        <f t="shared" si="919"/>
        <v>0</v>
      </c>
      <c r="Y12508" s="1069">
        <f>[5]building!Y12499</f>
        <v>0</v>
      </c>
      <c r="Z12508" s="749">
        <f t="shared" si="920"/>
        <v>0</v>
      </c>
      <c r="AA12508" s="1071"/>
      <c r="AB12508" s="1071"/>
    </row>
    <row r="12509" spans="23:28" ht="70.5" customHeight="1">
      <c r="W12509" s="829">
        <f t="shared" si="918"/>
        <v>0</v>
      </c>
      <c r="X12509" s="828">
        <f t="shared" si="919"/>
        <v>0</v>
      </c>
      <c r="Y12509" s="1069">
        <f>[5]building!Y12500</f>
        <v>0</v>
      </c>
      <c r="Z12509" s="749">
        <f t="shared" si="920"/>
        <v>0</v>
      </c>
      <c r="AA12509" s="1071"/>
      <c r="AB12509" s="1071"/>
    </row>
    <row r="12510" spans="23:28" ht="70.5" customHeight="1">
      <c r="W12510" s="829">
        <f t="shared" ref="W12510:W12573" si="921">G12510+I12510+K12510+M12510+O12510+Q12510+S12510+U12510</f>
        <v>0</v>
      </c>
      <c r="X12510" s="828">
        <f t="shared" ref="X12510:X12573" si="922">W12510*C12510</f>
        <v>0</v>
      </c>
      <c r="Y12510" s="1069">
        <f>[5]building!Y12501</f>
        <v>0</v>
      </c>
      <c r="Z12510" s="749">
        <f t="shared" ref="Z12510:Z12573" si="923">Y12510*C12510</f>
        <v>0</v>
      </c>
      <c r="AA12510" s="1071"/>
      <c r="AB12510" s="1071"/>
    </row>
    <row r="12511" spans="23:28" ht="70.5" customHeight="1">
      <c r="W12511" s="829">
        <f t="shared" si="921"/>
        <v>0</v>
      </c>
      <c r="X12511" s="828">
        <f t="shared" si="922"/>
        <v>0</v>
      </c>
      <c r="Y12511" s="1069">
        <f>[5]building!Y12502</f>
        <v>0</v>
      </c>
      <c r="Z12511" s="749">
        <f t="shared" si="923"/>
        <v>0</v>
      </c>
      <c r="AA12511" s="1071"/>
      <c r="AB12511" s="1071"/>
    </row>
    <row r="12512" spans="23:28" ht="70.5" customHeight="1">
      <c r="W12512" s="829">
        <f t="shared" si="921"/>
        <v>0</v>
      </c>
      <c r="X12512" s="828">
        <f t="shared" si="922"/>
        <v>0</v>
      </c>
      <c r="Y12512" s="1069">
        <f>[5]building!Y12503</f>
        <v>0</v>
      </c>
      <c r="Z12512" s="749">
        <f t="shared" si="923"/>
        <v>0</v>
      </c>
      <c r="AA12512" s="1071"/>
      <c r="AB12512" s="1071"/>
    </row>
    <row r="12513" spans="23:28" ht="70.5" customHeight="1">
      <c r="W12513" s="829">
        <f t="shared" si="921"/>
        <v>0</v>
      </c>
      <c r="X12513" s="828">
        <f t="shared" si="922"/>
        <v>0</v>
      </c>
      <c r="Y12513" s="1069">
        <f>[5]building!Y12504</f>
        <v>0</v>
      </c>
      <c r="Z12513" s="749">
        <f t="shared" si="923"/>
        <v>0</v>
      </c>
      <c r="AA12513" s="1071"/>
      <c r="AB12513" s="1071"/>
    </row>
    <row r="12514" spans="23:28" ht="70.5" customHeight="1">
      <c r="W12514" s="829">
        <f t="shared" si="921"/>
        <v>0</v>
      </c>
      <c r="X12514" s="828">
        <f t="shared" si="922"/>
        <v>0</v>
      </c>
      <c r="Y12514" s="1069">
        <f>[5]building!Y12505</f>
        <v>0</v>
      </c>
      <c r="Z12514" s="749">
        <f t="shared" si="923"/>
        <v>0</v>
      </c>
      <c r="AA12514" s="1071"/>
      <c r="AB12514" s="1071"/>
    </row>
    <row r="12515" spans="23:28" ht="70.5" customHeight="1">
      <c r="W12515" s="829">
        <f t="shared" si="921"/>
        <v>0</v>
      </c>
      <c r="X12515" s="828">
        <f t="shared" si="922"/>
        <v>0</v>
      </c>
      <c r="Y12515" s="1069">
        <f>[5]building!Y12506</f>
        <v>0</v>
      </c>
      <c r="Z12515" s="749">
        <f t="shared" si="923"/>
        <v>0</v>
      </c>
      <c r="AA12515" s="1071"/>
      <c r="AB12515" s="1071"/>
    </row>
    <row r="12516" spans="23:28" ht="70.5" customHeight="1">
      <c r="W12516" s="829">
        <f t="shared" si="921"/>
        <v>0</v>
      </c>
      <c r="X12516" s="828">
        <f t="shared" si="922"/>
        <v>0</v>
      </c>
      <c r="Y12516" s="1069">
        <f>[5]building!Y12507</f>
        <v>0</v>
      </c>
      <c r="Z12516" s="749">
        <f t="shared" si="923"/>
        <v>0</v>
      </c>
      <c r="AA12516" s="1071"/>
      <c r="AB12516" s="1071"/>
    </row>
    <row r="12517" spans="23:28" ht="70.5" customHeight="1">
      <c r="W12517" s="829">
        <f t="shared" si="921"/>
        <v>0</v>
      </c>
      <c r="X12517" s="828">
        <f t="shared" si="922"/>
        <v>0</v>
      </c>
      <c r="Y12517" s="1069">
        <f>[5]building!Y12508</f>
        <v>0</v>
      </c>
      <c r="Z12517" s="749">
        <f t="shared" si="923"/>
        <v>0</v>
      </c>
      <c r="AA12517" s="1071"/>
      <c r="AB12517" s="1071"/>
    </row>
    <row r="12518" spans="23:28" ht="70.5" customHeight="1">
      <c r="W12518" s="829">
        <f t="shared" si="921"/>
        <v>0</v>
      </c>
      <c r="X12518" s="828">
        <f t="shared" si="922"/>
        <v>0</v>
      </c>
      <c r="Y12518" s="1069">
        <f>[5]building!Y12509</f>
        <v>0</v>
      </c>
      <c r="Z12518" s="749">
        <f t="shared" si="923"/>
        <v>0</v>
      </c>
      <c r="AA12518" s="1071"/>
      <c r="AB12518" s="1071"/>
    </row>
    <row r="12519" spans="23:28" ht="70.5" customHeight="1">
      <c r="W12519" s="829">
        <f t="shared" si="921"/>
        <v>0</v>
      </c>
      <c r="X12519" s="828">
        <f t="shared" si="922"/>
        <v>0</v>
      </c>
      <c r="Y12519" s="1069">
        <f>[5]building!Y12510</f>
        <v>0</v>
      </c>
      <c r="Z12519" s="749">
        <f t="shared" si="923"/>
        <v>0</v>
      </c>
      <c r="AA12519" s="1071"/>
      <c r="AB12519" s="1071"/>
    </row>
    <row r="12520" spans="23:28" ht="70.5" customHeight="1">
      <c r="W12520" s="829">
        <f t="shared" si="921"/>
        <v>0</v>
      </c>
      <c r="X12520" s="828">
        <f t="shared" si="922"/>
        <v>0</v>
      </c>
      <c r="Y12520" s="1069">
        <f>[5]building!Y12511</f>
        <v>0</v>
      </c>
      <c r="Z12520" s="749">
        <f t="shared" si="923"/>
        <v>0</v>
      </c>
      <c r="AA12520" s="1071"/>
      <c r="AB12520" s="1071"/>
    </row>
    <row r="12521" spans="23:28" ht="70.5" customHeight="1">
      <c r="W12521" s="829">
        <f t="shared" si="921"/>
        <v>0</v>
      </c>
      <c r="X12521" s="828">
        <f t="shared" si="922"/>
        <v>0</v>
      </c>
      <c r="Y12521" s="1069">
        <f>[5]building!Y12512</f>
        <v>0</v>
      </c>
      <c r="Z12521" s="749">
        <f t="shared" si="923"/>
        <v>0</v>
      </c>
      <c r="AA12521" s="1071"/>
      <c r="AB12521" s="1071"/>
    </row>
    <row r="12522" spans="23:28" ht="70.5" customHeight="1">
      <c r="W12522" s="829">
        <f t="shared" si="921"/>
        <v>0</v>
      </c>
      <c r="X12522" s="828">
        <f t="shared" si="922"/>
        <v>0</v>
      </c>
      <c r="Y12522" s="1069">
        <f>[5]building!Y12513</f>
        <v>0</v>
      </c>
      <c r="Z12522" s="749">
        <f t="shared" si="923"/>
        <v>0</v>
      </c>
      <c r="AA12522" s="1071"/>
      <c r="AB12522" s="1071"/>
    </row>
    <row r="12523" spans="23:28" ht="70.5" customHeight="1">
      <c r="W12523" s="829">
        <f t="shared" si="921"/>
        <v>0</v>
      </c>
      <c r="X12523" s="828">
        <f t="shared" si="922"/>
        <v>0</v>
      </c>
      <c r="Y12523" s="1069">
        <f>[5]building!Y12514</f>
        <v>0</v>
      </c>
      <c r="Z12523" s="749">
        <f t="shared" si="923"/>
        <v>0</v>
      </c>
      <c r="AA12523" s="1071"/>
      <c r="AB12523" s="1071"/>
    </row>
    <row r="12524" spans="23:28" ht="70.5" customHeight="1">
      <c r="W12524" s="829">
        <f t="shared" si="921"/>
        <v>0</v>
      </c>
      <c r="X12524" s="828">
        <f t="shared" si="922"/>
        <v>0</v>
      </c>
      <c r="Y12524" s="1069">
        <f>[5]building!Y12515</f>
        <v>0</v>
      </c>
      <c r="Z12524" s="749">
        <f t="shared" si="923"/>
        <v>0</v>
      </c>
      <c r="AA12524" s="1071"/>
      <c r="AB12524" s="1071"/>
    </row>
    <row r="12525" spans="23:28" ht="70.5" customHeight="1">
      <c r="W12525" s="829">
        <f t="shared" si="921"/>
        <v>0</v>
      </c>
      <c r="X12525" s="828">
        <f t="shared" si="922"/>
        <v>0</v>
      </c>
      <c r="Y12525" s="1069">
        <f>[5]building!Y12516</f>
        <v>0</v>
      </c>
      <c r="Z12525" s="749">
        <f t="shared" si="923"/>
        <v>0</v>
      </c>
      <c r="AA12525" s="1071"/>
      <c r="AB12525" s="1071"/>
    </row>
    <row r="12526" spans="23:28" ht="70.5" customHeight="1">
      <c r="W12526" s="829">
        <f t="shared" si="921"/>
        <v>0</v>
      </c>
      <c r="X12526" s="828">
        <f t="shared" si="922"/>
        <v>0</v>
      </c>
      <c r="Y12526" s="1069">
        <f>[5]building!Y12517</f>
        <v>0</v>
      </c>
      <c r="Z12526" s="749">
        <f t="shared" si="923"/>
        <v>0</v>
      </c>
      <c r="AA12526" s="1071"/>
      <c r="AB12526" s="1071"/>
    </row>
    <row r="12527" spans="23:28" ht="70.5" customHeight="1">
      <c r="W12527" s="829">
        <f t="shared" si="921"/>
        <v>0</v>
      </c>
      <c r="X12527" s="828">
        <f t="shared" si="922"/>
        <v>0</v>
      </c>
      <c r="Y12527" s="1069">
        <f>[5]building!Y12518</f>
        <v>0</v>
      </c>
      <c r="Z12527" s="749">
        <f t="shared" si="923"/>
        <v>0</v>
      </c>
      <c r="AA12527" s="1071"/>
      <c r="AB12527" s="1071"/>
    </row>
    <row r="12528" spans="23:28" ht="70.5" customHeight="1">
      <c r="W12528" s="829">
        <f t="shared" si="921"/>
        <v>0</v>
      </c>
      <c r="X12528" s="828">
        <f t="shared" si="922"/>
        <v>0</v>
      </c>
      <c r="Y12528" s="1069">
        <f>[5]building!Y12519</f>
        <v>0</v>
      </c>
      <c r="Z12528" s="749">
        <f t="shared" si="923"/>
        <v>0</v>
      </c>
      <c r="AA12528" s="1071"/>
      <c r="AB12528" s="1071"/>
    </row>
    <row r="12529" spans="23:28" ht="70.5" customHeight="1">
      <c r="W12529" s="829">
        <f t="shared" si="921"/>
        <v>0</v>
      </c>
      <c r="X12529" s="828">
        <f t="shared" si="922"/>
        <v>0</v>
      </c>
      <c r="Y12529" s="1069">
        <f>[5]building!Y12520</f>
        <v>0</v>
      </c>
      <c r="Z12529" s="749">
        <f t="shared" si="923"/>
        <v>0</v>
      </c>
      <c r="AA12529" s="1071"/>
      <c r="AB12529" s="1071"/>
    </row>
    <row r="12530" spans="23:28" ht="70.5" customHeight="1">
      <c r="W12530" s="829">
        <f t="shared" si="921"/>
        <v>0</v>
      </c>
      <c r="X12530" s="828">
        <f t="shared" si="922"/>
        <v>0</v>
      </c>
      <c r="Y12530" s="1069">
        <f>[5]building!Y12521</f>
        <v>0</v>
      </c>
      <c r="Z12530" s="749">
        <f t="shared" si="923"/>
        <v>0</v>
      </c>
      <c r="AA12530" s="1071"/>
      <c r="AB12530" s="1071"/>
    </row>
    <row r="12531" spans="23:28" ht="70.5" customHeight="1">
      <c r="W12531" s="829">
        <f t="shared" si="921"/>
        <v>0</v>
      </c>
      <c r="X12531" s="828">
        <f t="shared" si="922"/>
        <v>0</v>
      </c>
      <c r="Y12531" s="1069">
        <f>[5]building!Y12522</f>
        <v>0</v>
      </c>
      <c r="Z12531" s="749">
        <f t="shared" si="923"/>
        <v>0</v>
      </c>
      <c r="AA12531" s="1071"/>
      <c r="AB12531" s="1071"/>
    </row>
    <row r="12532" spans="23:28" ht="70.5" customHeight="1">
      <c r="W12532" s="829">
        <f t="shared" si="921"/>
        <v>0</v>
      </c>
      <c r="X12532" s="828">
        <f t="shared" si="922"/>
        <v>0</v>
      </c>
      <c r="Y12532" s="1069">
        <f>[5]building!Y12523</f>
        <v>0</v>
      </c>
      <c r="Z12532" s="749">
        <f t="shared" si="923"/>
        <v>0</v>
      </c>
      <c r="AA12532" s="1071"/>
      <c r="AB12532" s="1071"/>
    </row>
    <row r="12533" spans="23:28" ht="70.5" customHeight="1">
      <c r="W12533" s="829">
        <f t="shared" si="921"/>
        <v>0</v>
      </c>
      <c r="X12533" s="828">
        <f t="shared" si="922"/>
        <v>0</v>
      </c>
      <c r="Y12533" s="1069">
        <f>[5]building!Y12524</f>
        <v>0</v>
      </c>
      <c r="Z12533" s="749">
        <f t="shared" si="923"/>
        <v>0</v>
      </c>
      <c r="AA12533" s="1071"/>
      <c r="AB12533" s="1071"/>
    </row>
    <row r="12534" spans="23:28" ht="70.5" customHeight="1">
      <c r="W12534" s="829">
        <f t="shared" si="921"/>
        <v>0</v>
      </c>
      <c r="X12534" s="828">
        <f t="shared" si="922"/>
        <v>0</v>
      </c>
      <c r="Y12534" s="1069">
        <f>[5]building!Y12525</f>
        <v>0</v>
      </c>
      <c r="Z12534" s="749">
        <f t="shared" si="923"/>
        <v>0</v>
      </c>
      <c r="AA12534" s="1071"/>
      <c r="AB12534" s="1071"/>
    </row>
    <row r="12535" spans="23:28" ht="70.5" customHeight="1">
      <c r="W12535" s="829">
        <f t="shared" si="921"/>
        <v>0</v>
      </c>
      <c r="X12535" s="828">
        <f t="shared" si="922"/>
        <v>0</v>
      </c>
      <c r="Y12535" s="1069">
        <f>[5]building!Y12526</f>
        <v>0</v>
      </c>
      <c r="Z12535" s="749">
        <f t="shared" si="923"/>
        <v>0</v>
      </c>
      <c r="AA12535" s="1071"/>
      <c r="AB12535" s="1071"/>
    </row>
    <row r="12536" spans="23:28" ht="70.5" customHeight="1">
      <c r="W12536" s="829">
        <f t="shared" si="921"/>
        <v>0</v>
      </c>
      <c r="X12536" s="828">
        <f t="shared" si="922"/>
        <v>0</v>
      </c>
      <c r="Y12536" s="1069">
        <f>[5]building!Y12527</f>
        <v>0</v>
      </c>
      <c r="Z12536" s="749">
        <f t="shared" si="923"/>
        <v>0</v>
      </c>
      <c r="AA12536" s="1071"/>
      <c r="AB12536" s="1071"/>
    </row>
    <row r="12537" spans="23:28" ht="70.5" customHeight="1">
      <c r="W12537" s="829">
        <f t="shared" si="921"/>
        <v>0</v>
      </c>
      <c r="X12537" s="828">
        <f t="shared" si="922"/>
        <v>0</v>
      </c>
      <c r="Y12537" s="1069">
        <f>[5]building!Y12528</f>
        <v>0</v>
      </c>
      <c r="Z12537" s="749">
        <f t="shared" si="923"/>
        <v>0</v>
      </c>
      <c r="AA12537" s="1071"/>
      <c r="AB12537" s="1071"/>
    </row>
    <row r="12538" spans="23:28" ht="70.5" customHeight="1">
      <c r="W12538" s="829">
        <f t="shared" si="921"/>
        <v>0</v>
      </c>
      <c r="X12538" s="828">
        <f t="shared" si="922"/>
        <v>0</v>
      </c>
      <c r="Y12538" s="1069">
        <f>[5]building!Y12529</f>
        <v>0</v>
      </c>
      <c r="Z12538" s="749">
        <f t="shared" si="923"/>
        <v>0</v>
      </c>
      <c r="AA12538" s="1071"/>
      <c r="AB12538" s="1071"/>
    </row>
    <row r="12539" spans="23:28" ht="70.5" customHeight="1">
      <c r="W12539" s="829">
        <f t="shared" si="921"/>
        <v>0</v>
      </c>
      <c r="X12539" s="828">
        <f t="shared" si="922"/>
        <v>0</v>
      </c>
      <c r="Y12539" s="1069">
        <f>[5]building!Y12530</f>
        <v>0</v>
      </c>
      <c r="Z12539" s="749">
        <f t="shared" si="923"/>
        <v>0</v>
      </c>
      <c r="AA12539" s="1071"/>
      <c r="AB12539" s="1071"/>
    </row>
    <row r="12540" spans="23:28" ht="70.5" customHeight="1">
      <c r="W12540" s="829">
        <f t="shared" si="921"/>
        <v>0</v>
      </c>
      <c r="X12540" s="828">
        <f t="shared" si="922"/>
        <v>0</v>
      </c>
      <c r="Y12540" s="1069">
        <f>[5]building!Y12531</f>
        <v>0</v>
      </c>
      <c r="Z12540" s="749">
        <f t="shared" si="923"/>
        <v>0</v>
      </c>
      <c r="AA12540" s="1071"/>
      <c r="AB12540" s="1071"/>
    </row>
    <row r="12541" spans="23:28" ht="70.5" customHeight="1">
      <c r="W12541" s="829">
        <f t="shared" si="921"/>
        <v>0</v>
      </c>
      <c r="X12541" s="828">
        <f t="shared" si="922"/>
        <v>0</v>
      </c>
      <c r="Y12541" s="1069">
        <f>[5]building!Y12532</f>
        <v>0</v>
      </c>
      <c r="Z12541" s="749">
        <f t="shared" si="923"/>
        <v>0</v>
      </c>
      <c r="AA12541" s="1071"/>
      <c r="AB12541" s="1071"/>
    </row>
    <row r="12542" spans="23:28" ht="70.5" customHeight="1">
      <c r="W12542" s="829">
        <f t="shared" si="921"/>
        <v>0</v>
      </c>
      <c r="X12542" s="828">
        <f t="shared" si="922"/>
        <v>0</v>
      </c>
      <c r="Y12542" s="1069">
        <f>[5]building!Y12533</f>
        <v>0</v>
      </c>
      <c r="Z12542" s="749">
        <f t="shared" si="923"/>
        <v>0</v>
      </c>
      <c r="AA12542" s="1071"/>
      <c r="AB12542" s="1071"/>
    </row>
    <row r="12543" spans="23:28" ht="70.5" customHeight="1">
      <c r="W12543" s="829">
        <f t="shared" si="921"/>
        <v>0</v>
      </c>
      <c r="X12543" s="828">
        <f t="shared" si="922"/>
        <v>0</v>
      </c>
      <c r="Y12543" s="1069">
        <f>[5]building!Y12534</f>
        <v>0</v>
      </c>
      <c r="Z12543" s="749">
        <f t="shared" si="923"/>
        <v>0</v>
      </c>
      <c r="AA12543" s="1071"/>
      <c r="AB12543" s="1071"/>
    </row>
    <row r="12544" spans="23:28" ht="70.5" customHeight="1">
      <c r="W12544" s="829">
        <f t="shared" si="921"/>
        <v>0</v>
      </c>
      <c r="X12544" s="828">
        <f t="shared" si="922"/>
        <v>0</v>
      </c>
      <c r="Y12544" s="1069">
        <f>[5]building!Y12535</f>
        <v>0</v>
      </c>
      <c r="Z12544" s="749">
        <f t="shared" si="923"/>
        <v>0</v>
      </c>
      <c r="AA12544" s="1071"/>
      <c r="AB12544" s="1071"/>
    </row>
    <row r="12545" spans="23:28" ht="70.5" customHeight="1">
      <c r="W12545" s="829">
        <f t="shared" si="921"/>
        <v>0</v>
      </c>
      <c r="X12545" s="828">
        <f t="shared" si="922"/>
        <v>0</v>
      </c>
      <c r="Y12545" s="1069">
        <f>[5]building!Y12536</f>
        <v>0</v>
      </c>
      <c r="Z12545" s="749">
        <f t="shared" si="923"/>
        <v>0</v>
      </c>
      <c r="AA12545" s="1071"/>
      <c r="AB12545" s="1071"/>
    </row>
    <row r="12546" spans="23:28" ht="70.5" customHeight="1">
      <c r="W12546" s="829">
        <f t="shared" si="921"/>
        <v>0</v>
      </c>
      <c r="X12546" s="828">
        <f t="shared" si="922"/>
        <v>0</v>
      </c>
      <c r="Y12546" s="1069">
        <f>[5]building!Y12537</f>
        <v>0</v>
      </c>
      <c r="Z12546" s="749">
        <f t="shared" si="923"/>
        <v>0</v>
      </c>
      <c r="AA12546" s="1071"/>
      <c r="AB12546" s="1071"/>
    </row>
    <row r="12547" spans="23:28" ht="70.5" customHeight="1">
      <c r="W12547" s="829">
        <f t="shared" si="921"/>
        <v>0</v>
      </c>
      <c r="X12547" s="828">
        <f t="shared" si="922"/>
        <v>0</v>
      </c>
      <c r="Y12547" s="1069">
        <f>[5]building!Y12538</f>
        <v>0</v>
      </c>
      <c r="Z12547" s="749">
        <f t="shared" si="923"/>
        <v>0</v>
      </c>
      <c r="AA12547" s="1071"/>
      <c r="AB12547" s="1071"/>
    </row>
    <row r="12548" spans="23:28" ht="70.5" customHeight="1">
      <c r="W12548" s="829">
        <f t="shared" si="921"/>
        <v>0</v>
      </c>
      <c r="X12548" s="828">
        <f t="shared" si="922"/>
        <v>0</v>
      </c>
      <c r="Y12548" s="1069">
        <f>[5]building!Y12539</f>
        <v>0</v>
      </c>
      <c r="Z12548" s="749">
        <f t="shared" si="923"/>
        <v>0</v>
      </c>
      <c r="AA12548" s="1071"/>
      <c r="AB12548" s="1071"/>
    </row>
    <row r="12549" spans="23:28" ht="70.5" customHeight="1">
      <c r="W12549" s="829">
        <f t="shared" si="921"/>
        <v>0</v>
      </c>
      <c r="X12549" s="828">
        <f t="shared" si="922"/>
        <v>0</v>
      </c>
      <c r="Y12549" s="1069">
        <f>[5]building!Y12540</f>
        <v>0</v>
      </c>
      <c r="Z12549" s="749">
        <f t="shared" si="923"/>
        <v>0</v>
      </c>
      <c r="AA12549" s="1071"/>
      <c r="AB12549" s="1071"/>
    </row>
    <row r="12550" spans="23:28" ht="70.5" customHeight="1">
      <c r="W12550" s="829">
        <f t="shared" si="921"/>
        <v>0</v>
      </c>
      <c r="X12550" s="828">
        <f t="shared" si="922"/>
        <v>0</v>
      </c>
      <c r="Y12550" s="1069">
        <f>[5]building!Y12541</f>
        <v>0</v>
      </c>
      <c r="Z12550" s="749">
        <f t="shared" si="923"/>
        <v>0</v>
      </c>
      <c r="AA12550" s="1071"/>
      <c r="AB12550" s="1071"/>
    </row>
    <row r="12551" spans="23:28" ht="70.5" customHeight="1">
      <c r="W12551" s="829">
        <f t="shared" si="921"/>
        <v>0</v>
      </c>
      <c r="X12551" s="828">
        <f t="shared" si="922"/>
        <v>0</v>
      </c>
      <c r="Y12551" s="1069">
        <f>[5]building!Y12542</f>
        <v>0</v>
      </c>
      <c r="Z12551" s="749">
        <f t="shared" si="923"/>
        <v>0</v>
      </c>
      <c r="AA12551" s="1071"/>
      <c r="AB12551" s="1071"/>
    </row>
    <row r="12552" spans="23:28" ht="70.5" customHeight="1">
      <c r="W12552" s="829">
        <f t="shared" si="921"/>
        <v>0</v>
      </c>
      <c r="X12552" s="828">
        <f t="shared" si="922"/>
        <v>0</v>
      </c>
      <c r="Y12552" s="1069">
        <f>[5]building!Y12543</f>
        <v>0</v>
      </c>
      <c r="Z12552" s="749">
        <f t="shared" si="923"/>
        <v>0</v>
      </c>
      <c r="AA12552" s="1071"/>
      <c r="AB12552" s="1071"/>
    </row>
    <row r="12553" spans="23:28" ht="70.5" customHeight="1">
      <c r="W12553" s="829">
        <f t="shared" si="921"/>
        <v>0</v>
      </c>
      <c r="X12553" s="828">
        <f t="shared" si="922"/>
        <v>0</v>
      </c>
      <c r="Y12553" s="1069">
        <f>[5]building!Y12544</f>
        <v>0</v>
      </c>
      <c r="Z12553" s="749">
        <f t="shared" si="923"/>
        <v>0</v>
      </c>
      <c r="AA12553" s="1071"/>
      <c r="AB12553" s="1071"/>
    </row>
    <row r="12554" spans="23:28" ht="70.5" customHeight="1">
      <c r="W12554" s="829">
        <f t="shared" si="921"/>
        <v>0</v>
      </c>
      <c r="X12554" s="828">
        <f t="shared" si="922"/>
        <v>0</v>
      </c>
      <c r="Y12554" s="1069">
        <f>[5]building!Y12545</f>
        <v>0</v>
      </c>
      <c r="Z12554" s="749">
        <f t="shared" si="923"/>
        <v>0</v>
      </c>
      <c r="AA12554" s="1071"/>
      <c r="AB12554" s="1071"/>
    </row>
    <row r="12555" spans="23:28" ht="70.5" customHeight="1">
      <c r="W12555" s="829">
        <f t="shared" si="921"/>
        <v>0</v>
      </c>
      <c r="X12555" s="828">
        <f t="shared" si="922"/>
        <v>0</v>
      </c>
      <c r="Y12555" s="1069">
        <f>[5]building!Y12546</f>
        <v>0</v>
      </c>
      <c r="Z12555" s="749">
        <f t="shared" si="923"/>
        <v>0</v>
      </c>
      <c r="AA12555" s="1071"/>
      <c r="AB12555" s="1071"/>
    </row>
    <row r="12556" spans="23:28" ht="70.5" customHeight="1">
      <c r="W12556" s="829">
        <f t="shared" si="921"/>
        <v>0</v>
      </c>
      <c r="X12556" s="828">
        <f t="shared" si="922"/>
        <v>0</v>
      </c>
      <c r="Y12556" s="1069">
        <f>[5]building!Y12547</f>
        <v>0</v>
      </c>
      <c r="Z12556" s="749">
        <f t="shared" si="923"/>
        <v>0</v>
      </c>
      <c r="AA12556" s="1071"/>
      <c r="AB12556" s="1071"/>
    </row>
    <row r="12557" spans="23:28" ht="70.5" customHeight="1">
      <c r="W12557" s="829">
        <f t="shared" si="921"/>
        <v>0</v>
      </c>
      <c r="X12557" s="828">
        <f t="shared" si="922"/>
        <v>0</v>
      </c>
      <c r="Y12557" s="1069">
        <f>[5]building!Y12548</f>
        <v>0</v>
      </c>
      <c r="Z12557" s="749">
        <f t="shared" si="923"/>
        <v>0</v>
      </c>
      <c r="AA12557" s="1071"/>
      <c r="AB12557" s="1071"/>
    </row>
    <row r="12558" spans="23:28" ht="70.5" customHeight="1">
      <c r="W12558" s="829">
        <f t="shared" si="921"/>
        <v>0</v>
      </c>
      <c r="X12558" s="828">
        <f t="shared" si="922"/>
        <v>0</v>
      </c>
      <c r="Y12558" s="1069">
        <f>[5]building!Y12549</f>
        <v>0</v>
      </c>
      <c r="Z12558" s="749">
        <f t="shared" si="923"/>
        <v>0</v>
      </c>
      <c r="AA12558" s="1071"/>
      <c r="AB12558" s="1071"/>
    </row>
    <row r="12559" spans="23:28" ht="70.5" customHeight="1">
      <c r="W12559" s="829">
        <f t="shared" si="921"/>
        <v>0</v>
      </c>
      <c r="X12559" s="828">
        <f t="shared" si="922"/>
        <v>0</v>
      </c>
      <c r="Y12559" s="1069">
        <f>[5]building!Y12550</f>
        <v>0</v>
      </c>
      <c r="Z12559" s="749">
        <f t="shared" si="923"/>
        <v>0</v>
      </c>
      <c r="AA12559" s="1071"/>
      <c r="AB12559" s="1071"/>
    </row>
    <row r="12560" spans="23:28" ht="70.5" customHeight="1">
      <c r="W12560" s="829">
        <f t="shared" si="921"/>
        <v>0</v>
      </c>
      <c r="X12560" s="828">
        <f t="shared" si="922"/>
        <v>0</v>
      </c>
      <c r="Y12560" s="1069">
        <f>[5]building!Y12551</f>
        <v>0</v>
      </c>
      <c r="Z12560" s="749">
        <f t="shared" si="923"/>
        <v>0</v>
      </c>
      <c r="AA12560" s="1071"/>
      <c r="AB12560" s="1071"/>
    </row>
    <row r="12561" spans="23:28" ht="70.5" customHeight="1">
      <c r="W12561" s="829">
        <f t="shared" si="921"/>
        <v>0</v>
      </c>
      <c r="X12561" s="828">
        <f t="shared" si="922"/>
        <v>0</v>
      </c>
      <c r="Y12561" s="1069">
        <f>[5]building!Y12552</f>
        <v>0</v>
      </c>
      <c r="Z12561" s="749">
        <f t="shared" si="923"/>
        <v>0</v>
      </c>
      <c r="AA12561" s="1071"/>
      <c r="AB12561" s="1071"/>
    </row>
    <row r="12562" spans="23:28" ht="70.5" customHeight="1">
      <c r="W12562" s="829">
        <f t="shared" si="921"/>
        <v>0</v>
      </c>
      <c r="X12562" s="828">
        <f t="shared" si="922"/>
        <v>0</v>
      </c>
      <c r="Y12562" s="1069">
        <f>[5]building!Y12553</f>
        <v>0</v>
      </c>
      <c r="Z12562" s="749">
        <f t="shared" si="923"/>
        <v>0</v>
      </c>
      <c r="AA12562" s="1071"/>
      <c r="AB12562" s="1071"/>
    </row>
    <row r="12563" spans="23:28" ht="70.5" customHeight="1">
      <c r="W12563" s="829">
        <f t="shared" si="921"/>
        <v>0</v>
      </c>
      <c r="X12563" s="828">
        <f t="shared" si="922"/>
        <v>0</v>
      </c>
      <c r="Y12563" s="1069">
        <f>[5]building!Y12554</f>
        <v>0</v>
      </c>
      <c r="Z12563" s="749">
        <f t="shared" si="923"/>
        <v>0</v>
      </c>
      <c r="AA12563" s="1071"/>
      <c r="AB12563" s="1071"/>
    </row>
    <row r="12564" spans="23:28" ht="70.5" customHeight="1">
      <c r="W12564" s="829">
        <f t="shared" si="921"/>
        <v>0</v>
      </c>
      <c r="X12564" s="828">
        <f t="shared" si="922"/>
        <v>0</v>
      </c>
      <c r="Y12564" s="1069">
        <f>[5]building!Y12555</f>
        <v>0</v>
      </c>
      <c r="Z12564" s="749">
        <f t="shared" si="923"/>
        <v>0</v>
      </c>
      <c r="AA12564" s="1071"/>
      <c r="AB12564" s="1071"/>
    </row>
    <row r="12565" spans="23:28" ht="70.5" customHeight="1">
      <c r="W12565" s="829">
        <f t="shared" si="921"/>
        <v>0</v>
      </c>
      <c r="X12565" s="828">
        <f t="shared" si="922"/>
        <v>0</v>
      </c>
      <c r="Y12565" s="1069">
        <f>[5]building!Y12556</f>
        <v>0</v>
      </c>
      <c r="Z12565" s="749">
        <f t="shared" si="923"/>
        <v>0</v>
      </c>
      <c r="AA12565" s="1071"/>
      <c r="AB12565" s="1071"/>
    </row>
    <row r="12566" spans="23:28" ht="70.5" customHeight="1">
      <c r="W12566" s="829">
        <f t="shared" si="921"/>
        <v>0</v>
      </c>
      <c r="X12566" s="828">
        <f t="shared" si="922"/>
        <v>0</v>
      </c>
      <c r="Y12566" s="1069">
        <f>[5]building!Y12557</f>
        <v>0</v>
      </c>
      <c r="Z12566" s="749">
        <f t="shared" si="923"/>
        <v>0</v>
      </c>
      <c r="AA12566" s="1071"/>
      <c r="AB12566" s="1071"/>
    </row>
    <row r="12567" spans="23:28" ht="70.5" customHeight="1">
      <c r="W12567" s="829">
        <f t="shared" si="921"/>
        <v>0</v>
      </c>
      <c r="X12567" s="828">
        <f t="shared" si="922"/>
        <v>0</v>
      </c>
      <c r="Y12567" s="1069">
        <f>[5]building!Y12558</f>
        <v>0</v>
      </c>
      <c r="Z12567" s="749">
        <f t="shared" si="923"/>
        <v>0</v>
      </c>
      <c r="AA12567" s="1071"/>
      <c r="AB12567" s="1071"/>
    </row>
    <row r="12568" spans="23:28" ht="70.5" customHeight="1">
      <c r="W12568" s="829">
        <f t="shared" si="921"/>
        <v>0</v>
      </c>
      <c r="X12568" s="828">
        <f t="shared" si="922"/>
        <v>0</v>
      </c>
      <c r="Y12568" s="1069">
        <f>[5]building!Y12559</f>
        <v>0</v>
      </c>
      <c r="Z12568" s="749">
        <f t="shared" si="923"/>
        <v>0</v>
      </c>
      <c r="AA12568" s="1071"/>
      <c r="AB12568" s="1071"/>
    </row>
    <row r="12569" spans="23:28" ht="70.5" customHeight="1">
      <c r="W12569" s="829">
        <f t="shared" si="921"/>
        <v>0</v>
      </c>
      <c r="X12569" s="828">
        <f t="shared" si="922"/>
        <v>0</v>
      </c>
      <c r="Y12569" s="1069">
        <f>[5]building!Y12560</f>
        <v>0</v>
      </c>
      <c r="Z12569" s="749">
        <f t="shared" si="923"/>
        <v>0</v>
      </c>
      <c r="AA12569" s="1071"/>
      <c r="AB12569" s="1071"/>
    </row>
    <row r="12570" spans="23:28" ht="70.5" customHeight="1">
      <c r="W12570" s="829">
        <f t="shared" si="921"/>
        <v>0</v>
      </c>
      <c r="X12570" s="828">
        <f t="shared" si="922"/>
        <v>0</v>
      </c>
      <c r="Y12570" s="1069">
        <f>[5]building!Y12561</f>
        <v>0</v>
      </c>
      <c r="Z12570" s="749">
        <f t="shared" si="923"/>
        <v>0</v>
      </c>
      <c r="AA12570" s="1071"/>
      <c r="AB12570" s="1071"/>
    </row>
    <row r="12571" spans="23:28" ht="70.5" customHeight="1">
      <c r="W12571" s="829">
        <f t="shared" si="921"/>
        <v>0</v>
      </c>
      <c r="X12571" s="828">
        <f t="shared" si="922"/>
        <v>0</v>
      </c>
      <c r="Y12571" s="1069">
        <f>[5]building!Y12562</f>
        <v>0</v>
      </c>
      <c r="Z12571" s="749">
        <f t="shared" si="923"/>
        <v>0</v>
      </c>
      <c r="AA12571" s="1071"/>
      <c r="AB12571" s="1071"/>
    </row>
    <row r="12572" spans="23:28" ht="70.5" customHeight="1">
      <c r="W12572" s="829">
        <f t="shared" si="921"/>
        <v>0</v>
      </c>
      <c r="X12572" s="828">
        <f t="shared" si="922"/>
        <v>0</v>
      </c>
      <c r="Y12572" s="1069">
        <f>[5]building!Y12563</f>
        <v>0</v>
      </c>
      <c r="Z12572" s="749">
        <f t="shared" si="923"/>
        <v>0</v>
      </c>
      <c r="AA12572" s="1071"/>
      <c r="AB12572" s="1071"/>
    </row>
    <row r="12573" spans="23:28" ht="70.5" customHeight="1">
      <c r="W12573" s="829">
        <f t="shared" si="921"/>
        <v>0</v>
      </c>
      <c r="X12573" s="828">
        <f t="shared" si="922"/>
        <v>0</v>
      </c>
      <c r="Y12573" s="1069">
        <f>[5]building!Y12564</f>
        <v>0</v>
      </c>
      <c r="Z12573" s="749">
        <f t="shared" si="923"/>
        <v>0</v>
      </c>
      <c r="AA12573" s="1071"/>
      <c r="AB12573" s="1071"/>
    </row>
    <row r="12574" spans="23:28" ht="70.5" customHeight="1">
      <c r="W12574" s="829">
        <f t="shared" ref="W12574:W12637" si="924">G12574+I12574+K12574+M12574+O12574+Q12574+S12574+U12574</f>
        <v>0</v>
      </c>
      <c r="X12574" s="828">
        <f t="shared" ref="X12574:X12637" si="925">W12574*C12574</f>
        <v>0</v>
      </c>
      <c r="Y12574" s="1069">
        <f>[5]building!Y12565</f>
        <v>0</v>
      </c>
      <c r="Z12574" s="749">
        <f t="shared" ref="Z12574:Z12637" si="926">Y12574*C12574</f>
        <v>0</v>
      </c>
      <c r="AA12574" s="1071"/>
      <c r="AB12574" s="1071"/>
    </row>
    <row r="12575" spans="23:28" ht="70.5" customHeight="1">
      <c r="W12575" s="829">
        <f t="shared" si="924"/>
        <v>0</v>
      </c>
      <c r="X12575" s="828">
        <f t="shared" si="925"/>
        <v>0</v>
      </c>
      <c r="Y12575" s="1069">
        <f>[5]building!Y12566</f>
        <v>0</v>
      </c>
      <c r="Z12575" s="749">
        <f t="shared" si="926"/>
        <v>0</v>
      </c>
      <c r="AA12575" s="1071"/>
      <c r="AB12575" s="1071"/>
    </row>
    <row r="12576" spans="23:28" ht="70.5" customHeight="1">
      <c r="W12576" s="829">
        <f t="shared" si="924"/>
        <v>0</v>
      </c>
      <c r="X12576" s="828">
        <f t="shared" si="925"/>
        <v>0</v>
      </c>
      <c r="Y12576" s="1069">
        <f>[5]building!Y12567</f>
        <v>0</v>
      </c>
      <c r="Z12576" s="749">
        <f t="shared" si="926"/>
        <v>0</v>
      </c>
      <c r="AA12576" s="1071"/>
      <c r="AB12576" s="1071"/>
    </row>
    <row r="12577" spans="23:28" ht="70.5" customHeight="1">
      <c r="W12577" s="829">
        <f t="shared" si="924"/>
        <v>0</v>
      </c>
      <c r="X12577" s="828">
        <f t="shared" si="925"/>
        <v>0</v>
      </c>
      <c r="Y12577" s="1069">
        <f>[5]building!Y12568</f>
        <v>0</v>
      </c>
      <c r="Z12577" s="749">
        <f t="shared" si="926"/>
        <v>0</v>
      </c>
      <c r="AA12577" s="1071"/>
      <c r="AB12577" s="1071"/>
    </row>
    <row r="12578" spans="23:28" ht="70.5" customHeight="1">
      <c r="W12578" s="829">
        <f t="shared" si="924"/>
        <v>0</v>
      </c>
      <c r="X12578" s="828">
        <f t="shared" si="925"/>
        <v>0</v>
      </c>
      <c r="Y12578" s="1069">
        <f>[5]building!Y12569</f>
        <v>0</v>
      </c>
      <c r="Z12578" s="749">
        <f t="shared" si="926"/>
        <v>0</v>
      </c>
      <c r="AA12578" s="1071"/>
      <c r="AB12578" s="1071"/>
    </row>
    <row r="12579" spans="23:28" ht="70.5" customHeight="1">
      <c r="W12579" s="829">
        <f t="shared" si="924"/>
        <v>0</v>
      </c>
      <c r="X12579" s="828">
        <f t="shared" si="925"/>
        <v>0</v>
      </c>
      <c r="Y12579" s="1069">
        <f>[5]building!Y12570</f>
        <v>0</v>
      </c>
      <c r="Z12579" s="749">
        <f t="shared" si="926"/>
        <v>0</v>
      </c>
      <c r="AA12579" s="1071"/>
      <c r="AB12579" s="1071"/>
    </row>
    <row r="12580" spans="23:28" ht="70.5" customHeight="1">
      <c r="W12580" s="829">
        <f t="shared" si="924"/>
        <v>0</v>
      </c>
      <c r="X12580" s="828">
        <f t="shared" si="925"/>
        <v>0</v>
      </c>
      <c r="Y12580" s="1069">
        <f>[5]building!Y12571</f>
        <v>0</v>
      </c>
      <c r="Z12580" s="749">
        <f t="shared" si="926"/>
        <v>0</v>
      </c>
      <c r="AA12580" s="1071"/>
      <c r="AB12580" s="1071"/>
    </row>
    <row r="12581" spans="23:28" ht="70.5" customHeight="1">
      <c r="W12581" s="829">
        <f t="shared" si="924"/>
        <v>0</v>
      </c>
      <c r="X12581" s="828">
        <f t="shared" si="925"/>
        <v>0</v>
      </c>
      <c r="Y12581" s="1069">
        <f>[5]building!Y12572</f>
        <v>0</v>
      </c>
      <c r="Z12581" s="749">
        <f t="shared" si="926"/>
        <v>0</v>
      </c>
      <c r="AA12581" s="1071"/>
      <c r="AB12581" s="1071"/>
    </row>
    <row r="12582" spans="23:28" ht="70.5" customHeight="1">
      <c r="W12582" s="829">
        <f t="shared" si="924"/>
        <v>0</v>
      </c>
      <c r="X12582" s="828">
        <f t="shared" si="925"/>
        <v>0</v>
      </c>
      <c r="Y12582" s="1069">
        <f>[5]building!Y12573</f>
        <v>0</v>
      </c>
      <c r="Z12582" s="749">
        <f t="shared" si="926"/>
        <v>0</v>
      </c>
      <c r="AA12582" s="1071"/>
      <c r="AB12582" s="1071"/>
    </row>
    <row r="12583" spans="23:28" ht="70.5" customHeight="1">
      <c r="W12583" s="829">
        <f t="shared" si="924"/>
        <v>0</v>
      </c>
      <c r="X12583" s="828">
        <f t="shared" si="925"/>
        <v>0</v>
      </c>
      <c r="Y12583" s="1069">
        <f>[5]building!Y12574</f>
        <v>0</v>
      </c>
      <c r="Z12583" s="749">
        <f t="shared" si="926"/>
        <v>0</v>
      </c>
      <c r="AA12583" s="1071"/>
      <c r="AB12583" s="1071"/>
    </row>
    <row r="12584" spans="23:28" ht="70.5" customHeight="1">
      <c r="W12584" s="829">
        <f t="shared" si="924"/>
        <v>0</v>
      </c>
      <c r="X12584" s="828">
        <f t="shared" si="925"/>
        <v>0</v>
      </c>
      <c r="Y12584" s="1069">
        <f>[5]building!Y12575</f>
        <v>0</v>
      </c>
      <c r="Z12584" s="749">
        <f t="shared" si="926"/>
        <v>0</v>
      </c>
      <c r="AA12584" s="1071"/>
      <c r="AB12584" s="1071"/>
    </row>
    <row r="12585" spans="23:28" ht="70.5" customHeight="1">
      <c r="W12585" s="829">
        <f t="shared" si="924"/>
        <v>0</v>
      </c>
      <c r="X12585" s="828">
        <f t="shared" si="925"/>
        <v>0</v>
      </c>
      <c r="Y12585" s="1069">
        <f>[5]building!Y12576</f>
        <v>0</v>
      </c>
      <c r="Z12585" s="749">
        <f t="shared" si="926"/>
        <v>0</v>
      </c>
      <c r="AA12585" s="1071"/>
      <c r="AB12585" s="1071"/>
    </row>
    <row r="12586" spans="23:28" ht="70.5" customHeight="1">
      <c r="W12586" s="829">
        <f t="shared" si="924"/>
        <v>0</v>
      </c>
      <c r="X12586" s="828">
        <f t="shared" si="925"/>
        <v>0</v>
      </c>
      <c r="Y12586" s="1069">
        <f>[5]building!Y12577</f>
        <v>0</v>
      </c>
      <c r="Z12586" s="749">
        <f t="shared" si="926"/>
        <v>0</v>
      </c>
      <c r="AA12586" s="1071"/>
      <c r="AB12586" s="1071"/>
    </row>
    <row r="12587" spans="23:28" ht="70.5" customHeight="1">
      <c r="W12587" s="829">
        <f t="shared" si="924"/>
        <v>0</v>
      </c>
      <c r="X12587" s="828">
        <f t="shared" si="925"/>
        <v>0</v>
      </c>
      <c r="Y12587" s="1069">
        <f>[5]building!Y12578</f>
        <v>0</v>
      </c>
      <c r="Z12587" s="749">
        <f t="shared" si="926"/>
        <v>0</v>
      </c>
      <c r="AA12587" s="1071"/>
      <c r="AB12587" s="1071"/>
    </row>
    <row r="12588" spans="23:28" ht="70.5" customHeight="1">
      <c r="W12588" s="829">
        <f t="shared" si="924"/>
        <v>0</v>
      </c>
      <c r="X12588" s="828">
        <f t="shared" si="925"/>
        <v>0</v>
      </c>
      <c r="Y12588" s="1069">
        <f>[5]building!Y12579</f>
        <v>0</v>
      </c>
      <c r="Z12588" s="749">
        <f t="shared" si="926"/>
        <v>0</v>
      </c>
      <c r="AA12588" s="1071"/>
      <c r="AB12588" s="1071"/>
    </row>
    <row r="12589" spans="23:28" ht="70.5" customHeight="1">
      <c r="W12589" s="829">
        <f t="shared" si="924"/>
        <v>0</v>
      </c>
      <c r="X12589" s="828">
        <f t="shared" si="925"/>
        <v>0</v>
      </c>
      <c r="Y12589" s="1069">
        <f>[5]building!Y12580</f>
        <v>0</v>
      </c>
      <c r="Z12589" s="749">
        <f t="shared" si="926"/>
        <v>0</v>
      </c>
      <c r="AA12589" s="1071"/>
      <c r="AB12589" s="1071"/>
    </row>
    <row r="12590" spans="23:28" ht="70.5" customHeight="1">
      <c r="W12590" s="829">
        <f t="shared" si="924"/>
        <v>0</v>
      </c>
      <c r="X12590" s="828">
        <f t="shared" si="925"/>
        <v>0</v>
      </c>
      <c r="Y12590" s="1069">
        <f>[5]building!Y12581</f>
        <v>0</v>
      </c>
      <c r="Z12590" s="749">
        <f t="shared" si="926"/>
        <v>0</v>
      </c>
      <c r="AA12590" s="1071"/>
      <c r="AB12590" s="1071"/>
    </row>
    <row r="12591" spans="23:28" ht="70.5" customHeight="1">
      <c r="W12591" s="829">
        <f t="shared" si="924"/>
        <v>0</v>
      </c>
      <c r="X12591" s="828">
        <f t="shared" si="925"/>
        <v>0</v>
      </c>
      <c r="Y12591" s="1069">
        <f>[5]building!Y12582</f>
        <v>0</v>
      </c>
      <c r="Z12591" s="749">
        <f t="shared" si="926"/>
        <v>0</v>
      </c>
      <c r="AA12591" s="1071"/>
      <c r="AB12591" s="1071"/>
    </row>
    <row r="12592" spans="23:28" ht="70.5" customHeight="1">
      <c r="W12592" s="829">
        <f t="shared" si="924"/>
        <v>0</v>
      </c>
      <c r="X12592" s="828">
        <f t="shared" si="925"/>
        <v>0</v>
      </c>
      <c r="Y12592" s="1069">
        <f>[5]building!Y12583</f>
        <v>0</v>
      </c>
      <c r="Z12592" s="749">
        <f t="shared" si="926"/>
        <v>0</v>
      </c>
      <c r="AA12592" s="1071"/>
      <c r="AB12592" s="1071"/>
    </row>
    <row r="12593" spans="23:28" ht="70.5" customHeight="1">
      <c r="W12593" s="829">
        <f t="shared" si="924"/>
        <v>0</v>
      </c>
      <c r="X12593" s="828">
        <f t="shared" si="925"/>
        <v>0</v>
      </c>
      <c r="Y12593" s="1069">
        <f>[5]building!Y12584</f>
        <v>0</v>
      </c>
      <c r="Z12593" s="749">
        <f t="shared" si="926"/>
        <v>0</v>
      </c>
      <c r="AA12593" s="1071"/>
      <c r="AB12593" s="1071"/>
    </row>
    <row r="12594" spans="23:28" ht="70.5" customHeight="1">
      <c r="W12594" s="829">
        <f t="shared" si="924"/>
        <v>0</v>
      </c>
      <c r="X12594" s="828">
        <f t="shared" si="925"/>
        <v>0</v>
      </c>
      <c r="Y12594" s="1069">
        <f>[5]building!Y12585</f>
        <v>0</v>
      </c>
      <c r="Z12594" s="749">
        <f t="shared" si="926"/>
        <v>0</v>
      </c>
      <c r="AA12594" s="1071"/>
      <c r="AB12594" s="1071"/>
    </row>
    <row r="12595" spans="23:28" ht="70.5" customHeight="1">
      <c r="W12595" s="829">
        <f t="shared" si="924"/>
        <v>0</v>
      </c>
      <c r="X12595" s="828">
        <f t="shared" si="925"/>
        <v>0</v>
      </c>
      <c r="Y12595" s="1069">
        <f>[5]building!Y12586</f>
        <v>0</v>
      </c>
      <c r="Z12595" s="749">
        <f t="shared" si="926"/>
        <v>0</v>
      </c>
      <c r="AA12595" s="1071"/>
      <c r="AB12595" s="1071"/>
    </row>
    <row r="12596" spans="23:28" ht="70.5" customHeight="1">
      <c r="W12596" s="829">
        <f t="shared" si="924"/>
        <v>0</v>
      </c>
      <c r="X12596" s="828">
        <f t="shared" si="925"/>
        <v>0</v>
      </c>
      <c r="Y12596" s="1069">
        <f>[5]building!Y12587</f>
        <v>0</v>
      </c>
      <c r="Z12596" s="749">
        <f t="shared" si="926"/>
        <v>0</v>
      </c>
      <c r="AA12596" s="1071"/>
      <c r="AB12596" s="1071"/>
    </row>
    <row r="12597" spans="23:28" ht="70.5" customHeight="1">
      <c r="W12597" s="829">
        <f t="shared" si="924"/>
        <v>0</v>
      </c>
      <c r="X12597" s="828">
        <f t="shared" si="925"/>
        <v>0</v>
      </c>
      <c r="Y12597" s="1069">
        <f>[5]building!Y12588</f>
        <v>0</v>
      </c>
      <c r="Z12597" s="749">
        <f t="shared" si="926"/>
        <v>0</v>
      </c>
      <c r="AA12597" s="1071"/>
      <c r="AB12597" s="1071"/>
    </row>
    <row r="12598" spans="23:28" ht="70.5" customHeight="1">
      <c r="W12598" s="829">
        <f t="shared" si="924"/>
        <v>0</v>
      </c>
      <c r="X12598" s="828">
        <f t="shared" si="925"/>
        <v>0</v>
      </c>
      <c r="Y12598" s="1069">
        <f>[5]building!Y12589</f>
        <v>0</v>
      </c>
      <c r="Z12598" s="749">
        <f t="shared" si="926"/>
        <v>0</v>
      </c>
      <c r="AA12598" s="1071"/>
      <c r="AB12598" s="1071"/>
    </row>
    <row r="12599" spans="23:28" ht="70.5" customHeight="1">
      <c r="W12599" s="829">
        <f t="shared" si="924"/>
        <v>0</v>
      </c>
      <c r="X12599" s="828">
        <f t="shared" si="925"/>
        <v>0</v>
      </c>
      <c r="Y12599" s="1069">
        <f>[5]building!Y12590</f>
        <v>0</v>
      </c>
      <c r="Z12599" s="749">
        <f t="shared" si="926"/>
        <v>0</v>
      </c>
      <c r="AA12599" s="1071"/>
      <c r="AB12599" s="1071"/>
    </row>
    <row r="12600" spans="23:28" ht="70.5" customHeight="1">
      <c r="W12600" s="829">
        <f t="shared" si="924"/>
        <v>0</v>
      </c>
      <c r="X12600" s="828">
        <f t="shared" si="925"/>
        <v>0</v>
      </c>
      <c r="Y12600" s="1069">
        <f>[5]building!Y12591</f>
        <v>0</v>
      </c>
      <c r="Z12600" s="749">
        <f t="shared" si="926"/>
        <v>0</v>
      </c>
      <c r="AA12600" s="1071"/>
      <c r="AB12600" s="1071"/>
    </row>
    <row r="12601" spans="23:28" ht="70.5" customHeight="1">
      <c r="W12601" s="829">
        <f t="shared" si="924"/>
        <v>0</v>
      </c>
      <c r="X12601" s="828">
        <f t="shared" si="925"/>
        <v>0</v>
      </c>
      <c r="Y12601" s="1069">
        <f>[5]building!Y12592</f>
        <v>0</v>
      </c>
      <c r="Z12601" s="749">
        <f t="shared" si="926"/>
        <v>0</v>
      </c>
      <c r="AA12601" s="1071"/>
      <c r="AB12601" s="1071"/>
    </row>
    <row r="12602" spans="23:28" ht="70.5" customHeight="1">
      <c r="W12602" s="829">
        <f t="shared" si="924"/>
        <v>0</v>
      </c>
      <c r="X12602" s="828">
        <f t="shared" si="925"/>
        <v>0</v>
      </c>
      <c r="Y12602" s="1069">
        <f>[5]building!Y12593</f>
        <v>0</v>
      </c>
      <c r="Z12602" s="749">
        <f t="shared" si="926"/>
        <v>0</v>
      </c>
      <c r="AA12602" s="1071"/>
      <c r="AB12602" s="1071"/>
    </row>
    <row r="12603" spans="23:28" ht="70.5" customHeight="1">
      <c r="W12603" s="829">
        <f t="shared" si="924"/>
        <v>0</v>
      </c>
      <c r="X12603" s="828">
        <f t="shared" si="925"/>
        <v>0</v>
      </c>
      <c r="Y12603" s="1069">
        <f>[5]building!Y12594</f>
        <v>0</v>
      </c>
      <c r="Z12603" s="749">
        <f t="shared" si="926"/>
        <v>0</v>
      </c>
      <c r="AA12603" s="1071"/>
      <c r="AB12603" s="1071"/>
    </row>
    <row r="12604" spans="23:28" ht="70.5" customHeight="1">
      <c r="W12604" s="829">
        <f t="shared" si="924"/>
        <v>0</v>
      </c>
      <c r="X12604" s="828">
        <f t="shared" si="925"/>
        <v>0</v>
      </c>
      <c r="Y12604" s="1069">
        <f>[5]building!Y12595</f>
        <v>0</v>
      </c>
      <c r="Z12604" s="749">
        <f t="shared" si="926"/>
        <v>0</v>
      </c>
      <c r="AA12604" s="1071"/>
      <c r="AB12604" s="1071"/>
    </row>
    <row r="12605" spans="23:28" ht="70.5" customHeight="1">
      <c r="W12605" s="829">
        <f t="shared" si="924"/>
        <v>0</v>
      </c>
      <c r="X12605" s="828">
        <f t="shared" si="925"/>
        <v>0</v>
      </c>
      <c r="Y12605" s="1069">
        <f>[5]building!Y12596</f>
        <v>0</v>
      </c>
      <c r="Z12605" s="749">
        <f t="shared" si="926"/>
        <v>0</v>
      </c>
      <c r="AA12605" s="1071"/>
      <c r="AB12605" s="1071"/>
    </row>
    <row r="12606" spans="23:28" ht="70.5" customHeight="1">
      <c r="W12606" s="829">
        <f t="shared" si="924"/>
        <v>0</v>
      </c>
      <c r="X12606" s="828">
        <f t="shared" si="925"/>
        <v>0</v>
      </c>
      <c r="Y12606" s="1069">
        <f>[5]building!Y12597</f>
        <v>0</v>
      </c>
      <c r="Z12606" s="749">
        <f t="shared" si="926"/>
        <v>0</v>
      </c>
      <c r="AA12606" s="1071"/>
      <c r="AB12606" s="1071"/>
    </row>
    <row r="12607" spans="23:28" ht="70.5" customHeight="1">
      <c r="W12607" s="829">
        <f t="shared" si="924"/>
        <v>0</v>
      </c>
      <c r="X12607" s="828">
        <f t="shared" si="925"/>
        <v>0</v>
      </c>
      <c r="Y12607" s="1069">
        <f>[5]building!Y12598</f>
        <v>0</v>
      </c>
      <c r="Z12607" s="749">
        <f t="shared" si="926"/>
        <v>0</v>
      </c>
      <c r="AA12607" s="1071"/>
      <c r="AB12607" s="1071"/>
    </row>
    <row r="12608" spans="23:28" ht="70.5" customHeight="1">
      <c r="W12608" s="829">
        <f t="shared" si="924"/>
        <v>0</v>
      </c>
      <c r="X12608" s="828">
        <f t="shared" si="925"/>
        <v>0</v>
      </c>
      <c r="Y12608" s="1069">
        <f>[5]building!Y12599</f>
        <v>0</v>
      </c>
      <c r="Z12608" s="749">
        <f t="shared" si="926"/>
        <v>0</v>
      </c>
      <c r="AA12608" s="1071"/>
      <c r="AB12608" s="1071"/>
    </row>
    <row r="12609" spans="23:28" ht="70.5" customHeight="1">
      <c r="W12609" s="829">
        <f t="shared" si="924"/>
        <v>0</v>
      </c>
      <c r="X12609" s="828">
        <f t="shared" si="925"/>
        <v>0</v>
      </c>
      <c r="Y12609" s="1069">
        <f>[5]building!Y12600</f>
        <v>0</v>
      </c>
      <c r="Z12609" s="749">
        <f t="shared" si="926"/>
        <v>0</v>
      </c>
      <c r="AA12609" s="1071"/>
      <c r="AB12609" s="1071"/>
    </row>
    <row r="12610" spans="23:28" ht="70.5" customHeight="1">
      <c r="W12610" s="829">
        <f t="shared" si="924"/>
        <v>0</v>
      </c>
      <c r="X12610" s="828">
        <f t="shared" si="925"/>
        <v>0</v>
      </c>
      <c r="Y12610" s="1069">
        <f>[5]building!Y12601</f>
        <v>0</v>
      </c>
      <c r="Z12610" s="749">
        <f t="shared" si="926"/>
        <v>0</v>
      </c>
      <c r="AA12610" s="1071"/>
      <c r="AB12610" s="1071"/>
    </row>
    <row r="12611" spans="23:28" ht="70.5" customHeight="1">
      <c r="W12611" s="829">
        <f t="shared" si="924"/>
        <v>0</v>
      </c>
      <c r="X12611" s="828">
        <f t="shared" si="925"/>
        <v>0</v>
      </c>
      <c r="Y12611" s="1069">
        <f>[5]building!Y12602</f>
        <v>0</v>
      </c>
      <c r="Z12611" s="749">
        <f t="shared" si="926"/>
        <v>0</v>
      </c>
      <c r="AA12611" s="1071"/>
      <c r="AB12611" s="1071"/>
    </row>
    <row r="12612" spans="23:28" ht="70.5" customHeight="1">
      <c r="W12612" s="829">
        <f t="shared" si="924"/>
        <v>0</v>
      </c>
      <c r="X12612" s="828">
        <f t="shared" si="925"/>
        <v>0</v>
      </c>
      <c r="Y12612" s="1069">
        <f>[5]building!Y12603</f>
        <v>0</v>
      </c>
      <c r="Z12612" s="749">
        <f t="shared" si="926"/>
        <v>0</v>
      </c>
      <c r="AA12612" s="1071"/>
      <c r="AB12612" s="1071"/>
    </row>
    <row r="12613" spans="23:28" ht="70.5" customHeight="1">
      <c r="W12613" s="829">
        <f t="shared" si="924"/>
        <v>0</v>
      </c>
      <c r="X12613" s="828">
        <f t="shared" si="925"/>
        <v>0</v>
      </c>
      <c r="Y12613" s="1069">
        <f>[5]building!Y12604</f>
        <v>0</v>
      </c>
      <c r="Z12613" s="749">
        <f t="shared" si="926"/>
        <v>0</v>
      </c>
      <c r="AA12613" s="1071"/>
      <c r="AB12613" s="1071"/>
    </row>
    <row r="12614" spans="23:28" ht="70.5" customHeight="1">
      <c r="W12614" s="829">
        <f t="shared" si="924"/>
        <v>0</v>
      </c>
      <c r="X12614" s="828">
        <f t="shared" si="925"/>
        <v>0</v>
      </c>
      <c r="Y12614" s="1069">
        <f>[5]building!Y12605</f>
        <v>0</v>
      </c>
      <c r="Z12614" s="749">
        <f t="shared" si="926"/>
        <v>0</v>
      </c>
      <c r="AA12614" s="1071"/>
      <c r="AB12614" s="1071"/>
    </row>
    <row r="12615" spans="23:28" ht="70.5" customHeight="1">
      <c r="W12615" s="829">
        <f t="shared" si="924"/>
        <v>0</v>
      </c>
      <c r="X12615" s="828">
        <f t="shared" si="925"/>
        <v>0</v>
      </c>
      <c r="Y12615" s="1069">
        <f>[5]building!Y12606</f>
        <v>0</v>
      </c>
      <c r="Z12615" s="749">
        <f t="shared" si="926"/>
        <v>0</v>
      </c>
      <c r="AA12615" s="1071"/>
      <c r="AB12615" s="1071"/>
    </row>
    <row r="12616" spans="23:28" ht="70.5" customHeight="1">
      <c r="W12616" s="829">
        <f t="shared" si="924"/>
        <v>0</v>
      </c>
      <c r="X12616" s="828">
        <f t="shared" si="925"/>
        <v>0</v>
      </c>
      <c r="Y12616" s="1069">
        <f>[5]building!Y12607</f>
        <v>0</v>
      </c>
      <c r="Z12616" s="749">
        <f t="shared" si="926"/>
        <v>0</v>
      </c>
      <c r="AA12616" s="1071"/>
      <c r="AB12616" s="1071"/>
    </row>
    <row r="12617" spans="23:28" ht="70.5" customHeight="1">
      <c r="W12617" s="829">
        <f t="shared" si="924"/>
        <v>0</v>
      </c>
      <c r="X12617" s="828">
        <f t="shared" si="925"/>
        <v>0</v>
      </c>
      <c r="Y12617" s="1069">
        <f>[5]building!Y12608</f>
        <v>0</v>
      </c>
      <c r="Z12617" s="749">
        <f t="shared" si="926"/>
        <v>0</v>
      </c>
      <c r="AA12617" s="1071"/>
      <c r="AB12617" s="1071"/>
    </row>
    <row r="12618" spans="23:28" ht="70.5" customHeight="1">
      <c r="W12618" s="829">
        <f t="shared" si="924"/>
        <v>0</v>
      </c>
      <c r="X12618" s="828">
        <f t="shared" si="925"/>
        <v>0</v>
      </c>
      <c r="Y12618" s="1069">
        <f>[5]building!Y12609</f>
        <v>0</v>
      </c>
      <c r="Z12618" s="749">
        <f t="shared" si="926"/>
        <v>0</v>
      </c>
      <c r="AA12618" s="1071"/>
      <c r="AB12618" s="1071"/>
    </row>
    <row r="12619" spans="23:28" ht="70.5" customHeight="1">
      <c r="W12619" s="829">
        <f t="shared" si="924"/>
        <v>0</v>
      </c>
      <c r="X12619" s="828">
        <f t="shared" si="925"/>
        <v>0</v>
      </c>
      <c r="Y12619" s="1069">
        <f>[5]building!Y12610</f>
        <v>0</v>
      </c>
      <c r="Z12619" s="749">
        <f t="shared" si="926"/>
        <v>0</v>
      </c>
      <c r="AA12619" s="1071"/>
      <c r="AB12619" s="1071"/>
    </row>
    <row r="12620" spans="23:28" ht="70.5" customHeight="1">
      <c r="W12620" s="829">
        <f t="shared" si="924"/>
        <v>0</v>
      </c>
      <c r="X12620" s="828">
        <f t="shared" si="925"/>
        <v>0</v>
      </c>
      <c r="Y12620" s="1069">
        <f>[5]building!Y12611</f>
        <v>0</v>
      </c>
      <c r="Z12620" s="749">
        <f t="shared" si="926"/>
        <v>0</v>
      </c>
      <c r="AA12620" s="1071"/>
      <c r="AB12620" s="1071"/>
    </row>
    <row r="12621" spans="23:28" ht="70.5" customHeight="1">
      <c r="W12621" s="829">
        <f t="shared" si="924"/>
        <v>0</v>
      </c>
      <c r="X12621" s="828">
        <f t="shared" si="925"/>
        <v>0</v>
      </c>
      <c r="Y12621" s="1069">
        <f>[5]building!Y12612</f>
        <v>0</v>
      </c>
      <c r="Z12621" s="749">
        <f t="shared" si="926"/>
        <v>0</v>
      </c>
      <c r="AA12621" s="1071"/>
      <c r="AB12621" s="1071"/>
    </row>
    <row r="12622" spans="23:28" ht="70.5" customHeight="1">
      <c r="W12622" s="829">
        <f t="shared" si="924"/>
        <v>0</v>
      </c>
      <c r="X12622" s="828">
        <f t="shared" si="925"/>
        <v>0</v>
      </c>
      <c r="Y12622" s="1069">
        <f>[5]building!Y12613</f>
        <v>0</v>
      </c>
      <c r="Z12622" s="749">
        <f t="shared" si="926"/>
        <v>0</v>
      </c>
      <c r="AA12622" s="1071"/>
      <c r="AB12622" s="1071"/>
    </row>
    <row r="12623" spans="23:28" ht="70.5" customHeight="1">
      <c r="W12623" s="829">
        <f t="shared" si="924"/>
        <v>0</v>
      </c>
      <c r="X12623" s="828">
        <f t="shared" si="925"/>
        <v>0</v>
      </c>
      <c r="Y12623" s="1069">
        <f>[5]building!Y12614</f>
        <v>0</v>
      </c>
      <c r="Z12623" s="749">
        <f t="shared" si="926"/>
        <v>0</v>
      </c>
      <c r="AA12623" s="1071"/>
      <c r="AB12623" s="1071"/>
    </row>
    <row r="12624" spans="23:28" ht="70.5" customHeight="1">
      <c r="W12624" s="829">
        <f t="shared" si="924"/>
        <v>0</v>
      </c>
      <c r="X12624" s="828">
        <f t="shared" si="925"/>
        <v>0</v>
      </c>
      <c r="Y12624" s="1069">
        <f>[5]building!Y12615</f>
        <v>0</v>
      </c>
      <c r="Z12624" s="749">
        <f t="shared" si="926"/>
        <v>0</v>
      </c>
      <c r="AA12624" s="1071"/>
      <c r="AB12624" s="1071"/>
    </row>
    <row r="12625" spans="23:28" ht="70.5" customHeight="1">
      <c r="W12625" s="829">
        <f t="shared" si="924"/>
        <v>0</v>
      </c>
      <c r="X12625" s="828">
        <f t="shared" si="925"/>
        <v>0</v>
      </c>
      <c r="Y12625" s="1069">
        <f>[5]building!Y12616</f>
        <v>0</v>
      </c>
      <c r="Z12625" s="749">
        <f t="shared" si="926"/>
        <v>0</v>
      </c>
      <c r="AA12625" s="1071"/>
      <c r="AB12625" s="1071"/>
    </row>
    <row r="12626" spans="23:28" ht="70.5" customHeight="1">
      <c r="W12626" s="829">
        <f t="shared" si="924"/>
        <v>0</v>
      </c>
      <c r="X12626" s="828">
        <f t="shared" si="925"/>
        <v>0</v>
      </c>
      <c r="Y12626" s="1069">
        <f>[5]building!Y12617</f>
        <v>0</v>
      </c>
      <c r="Z12626" s="749">
        <f t="shared" si="926"/>
        <v>0</v>
      </c>
      <c r="AA12626" s="1071"/>
      <c r="AB12626" s="1071"/>
    </row>
    <row r="12627" spans="23:28" ht="70.5" customHeight="1">
      <c r="W12627" s="829">
        <f t="shared" si="924"/>
        <v>0</v>
      </c>
      <c r="X12627" s="828">
        <f t="shared" si="925"/>
        <v>0</v>
      </c>
      <c r="Y12627" s="1069">
        <f>[5]building!Y12618</f>
        <v>0</v>
      </c>
      <c r="Z12627" s="749">
        <f t="shared" si="926"/>
        <v>0</v>
      </c>
      <c r="AA12627" s="1071"/>
      <c r="AB12627" s="1071"/>
    </row>
    <row r="12628" spans="23:28" ht="70.5" customHeight="1">
      <c r="W12628" s="829">
        <f t="shared" si="924"/>
        <v>0</v>
      </c>
      <c r="X12628" s="828">
        <f t="shared" si="925"/>
        <v>0</v>
      </c>
      <c r="Y12628" s="1069">
        <f>[5]building!Y12619</f>
        <v>0</v>
      </c>
      <c r="Z12628" s="749">
        <f t="shared" si="926"/>
        <v>0</v>
      </c>
      <c r="AA12628" s="1071"/>
      <c r="AB12628" s="1071"/>
    </row>
    <row r="12629" spans="23:28" ht="70.5" customHeight="1">
      <c r="W12629" s="829">
        <f t="shared" si="924"/>
        <v>0</v>
      </c>
      <c r="X12629" s="828">
        <f t="shared" si="925"/>
        <v>0</v>
      </c>
      <c r="Y12629" s="1069">
        <f>[5]building!Y12620</f>
        <v>0</v>
      </c>
      <c r="Z12629" s="749">
        <f t="shared" si="926"/>
        <v>0</v>
      </c>
      <c r="AA12629" s="1071"/>
      <c r="AB12629" s="1071"/>
    </row>
    <row r="12630" spans="23:28" ht="70.5" customHeight="1">
      <c r="W12630" s="829">
        <f t="shared" si="924"/>
        <v>0</v>
      </c>
      <c r="X12630" s="828">
        <f t="shared" si="925"/>
        <v>0</v>
      </c>
      <c r="Y12630" s="1069">
        <f>[5]building!Y12621</f>
        <v>0</v>
      </c>
      <c r="Z12630" s="749">
        <f t="shared" si="926"/>
        <v>0</v>
      </c>
      <c r="AA12630" s="1071"/>
      <c r="AB12630" s="1071"/>
    </row>
    <row r="12631" spans="23:28" ht="70.5" customHeight="1">
      <c r="W12631" s="829">
        <f t="shared" si="924"/>
        <v>0</v>
      </c>
      <c r="X12631" s="828">
        <f t="shared" si="925"/>
        <v>0</v>
      </c>
      <c r="Y12631" s="1069">
        <f>[5]building!Y12622</f>
        <v>0</v>
      </c>
      <c r="Z12631" s="749">
        <f t="shared" si="926"/>
        <v>0</v>
      </c>
      <c r="AA12631" s="1071"/>
      <c r="AB12631" s="1071"/>
    </row>
    <row r="12632" spans="23:28" ht="70.5" customHeight="1">
      <c r="W12632" s="829">
        <f t="shared" si="924"/>
        <v>0</v>
      </c>
      <c r="X12632" s="828">
        <f t="shared" si="925"/>
        <v>0</v>
      </c>
      <c r="Y12632" s="1069">
        <f>[5]building!Y12623</f>
        <v>0</v>
      </c>
      <c r="Z12632" s="749">
        <f t="shared" si="926"/>
        <v>0</v>
      </c>
      <c r="AA12632" s="1071"/>
      <c r="AB12632" s="1071"/>
    </row>
    <row r="12633" spans="23:28" ht="70.5" customHeight="1">
      <c r="W12633" s="829">
        <f t="shared" si="924"/>
        <v>0</v>
      </c>
      <c r="X12633" s="828">
        <f t="shared" si="925"/>
        <v>0</v>
      </c>
      <c r="Y12633" s="1069">
        <f>[5]building!Y12624</f>
        <v>0</v>
      </c>
      <c r="Z12633" s="749">
        <f t="shared" si="926"/>
        <v>0</v>
      </c>
      <c r="AA12633" s="1071"/>
      <c r="AB12633" s="1071"/>
    </row>
    <row r="12634" spans="23:28" ht="70.5" customHeight="1">
      <c r="W12634" s="829">
        <f t="shared" si="924"/>
        <v>0</v>
      </c>
      <c r="X12634" s="828">
        <f t="shared" si="925"/>
        <v>0</v>
      </c>
      <c r="Y12634" s="1069">
        <f>[5]building!Y12625</f>
        <v>0</v>
      </c>
      <c r="Z12634" s="749">
        <f t="shared" si="926"/>
        <v>0</v>
      </c>
      <c r="AA12634" s="1071"/>
      <c r="AB12634" s="1071"/>
    </row>
    <row r="12635" spans="23:28" ht="70.5" customHeight="1">
      <c r="W12635" s="829">
        <f t="shared" si="924"/>
        <v>0</v>
      </c>
      <c r="X12635" s="828">
        <f t="shared" si="925"/>
        <v>0</v>
      </c>
      <c r="Y12635" s="1069">
        <f>[5]building!Y12626</f>
        <v>0</v>
      </c>
      <c r="Z12635" s="749">
        <f t="shared" si="926"/>
        <v>0</v>
      </c>
      <c r="AA12635" s="1071"/>
      <c r="AB12635" s="1071"/>
    </row>
    <row r="12636" spans="23:28" ht="70.5" customHeight="1">
      <c r="W12636" s="829">
        <f t="shared" si="924"/>
        <v>0</v>
      </c>
      <c r="X12636" s="828">
        <f t="shared" si="925"/>
        <v>0</v>
      </c>
      <c r="Y12636" s="1069">
        <f>[5]building!Y12627</f>
        <v>0</v>
      </c>
      <c r="Z12636" s="749">
        <f t="shared" si="926"/>
        <v>0</v>
      </c>
      <c r="AA12636" s="1071"/>
      <c r="AB12636" s="1071"/>
    </row>
    <row r="12637" spans="23:28" ht="70.5" customHeight="1">
      <c r="W12637" s="829">
        <f t="shared" si="924"/>
        <v>0</v>
      </c>
      <c r="X12637" s="828">
        <f t="shared" si="925"/>
        <v>0</v>
      </c>
      <c r="Y12637" s="1069">
        <f>[5]building!Y12628</f>
        <v>0</v>
      </c>
      <c r="Z12637" s="749">
        <f t="shared" si="926"/>
        <v>0</v>
      </c>
      <c r="AA12637" s="1071"/>
      <c r="AB12637" s="1071"/>
    </row>
    <row r="12638" spans="23:28" ht="70.5" customHeight="1">
      <c r="W12638" s="829">
        <f t="shared" ref="W12638:W12701" si="927">G12638+I12638+K12638+M12638+O12638+Q12638+S12638+U12638</f>
        <v>0</v>
      </c>
      <c r="X12638" s="828">
        <f t="shared" ref="X12638:X12701" si="928">W12638*C12638</f>
        <v>0</v>
      </c>
      <c r="Y12638" s="1069">
        <f>[5]building!Y12629</f>
        <v>0</v>
      </c>
      <c r="Z12638" s="749">
        <f t="shared" ref="Z12638:Z12701" si="929">Y12638*C12638</f>
        <v>0</v>
      </c>
      <c r="AA12638" s="1071"/>
      <c r="AB12638" s="1071"/>
    </row>
    <row r="12639" spans="23:28" ht="70.5" customHeight="1">
      <c r="W12639" s="829">
        <f t="shared" si="927"/>
        <v>0</v>
      </c>
      <c r="X12639" s="828">
        <f t="shared" si="928"/>
        <v>0</v>
      </c>
      <c r="Y12639" s="1069">
        <f>[5]building!Y12630</f>
        <v>0</v>
      </c>
      <c r="Z12639" s="749">
        <f t="shared" si="929"/>
        <v>0</v>
      </c>
      <c r="AA12639" s="1071"/>
      <c r="AB12639" s="1071"/>
    </row>
    <row r="12640" spans="23:28" ht="70.5" customHeight="1">
      <c r="W12640" s="829">
        <f t="shared" si="927"/>
        <v>0</v>
      </c>
      <c r="X12640" s="828">
        <f t="shared" si="928"/>
        <v>0</v>
      </c>
      <c r="Y12640" s="1069">
        <f>[5]building!Y12631</f>
        <v>0</v>
      </c>
      <c r="Z12640" s="749">
        <f t="shared" si="929"/>
        <v>0</v>
      </c>
      <c r="AA12640" s="1071"/>
      <c r="AB12640" s="1071"/>
    </row>
    <row r="12641" spans="23:28" ht="70.5" customHeight="1">
      <c r="W12641" s="829">
        <f t="shared" si="927"/>
        <v>0</v>
      </c>
      <c r="X12641" s="828">
        <f t="shared" si="928"/>
        <v>0</v>
      </c>
      <c r="Y12641" s="1069">
        <f>[5]building!Y12632</f>
        <v>0</v>
      </c>
      <c r="Z12641" s="749">
        <f t="shared" si="929"/>
        <v>0</v>
      </c>
      <c r="AA12641" s="1071"/>
      <c r="AB12641" s="1071"/>
    </row>
    <row r="12642" spans="23:28" ht="70.5" customHeight="1">
      <c r="W12642" s="829">
        <f t="shared" si="927"/>
        <v>0</v>
      </c>
      <c r="X12642" s="828">
        <f t="shared" si="928"/>
        <v>0</v>
      </c>
      <c r="Y12642" s="1069">
        <f>[5]building!Y12633</f>
        <v>0</v>
      </c>
      <c r="Z12642" s="749">
        <f t="shared" si="929"/>
        <v>0</v>
      </c>
      <c r="AA12642" s="1071"/>
      <c r="AB12642" s="1071"/>
    </row>
    <row r="12643" spans="23:28" ht="70.5" customHeight="1">
      <c r="W12643" s="829">
        <f t="shared" si="927"/>
        <v>0</v>
      </c>
      <c r="X12643" s="828">
        <f t="shared" si="928"/>
        <v>0</v>
      </c>
      <c r="Y12643" s="1069">
        <f>[5]building!Y12634</f>
        <v>0</v>
      </c>
      <c r="Z12643" s="749">
        <f t="shared" si="929"/>
        <v>0</v>
      </c>
      <c r="AA12643" s="1071"/>
      <c r="AB12643" s="1071"/>
    </row>
    <row r="12644" spans="23:28" ht="70.5" customHeight="1">
      <c r="W12644" s="829">
        <f t="shared" si="927"/>
        <v>0</v>
      </c>
      <c r="X12644" s="828">
        <f t="shared" si="928"/>
        <v>0</v>
      </c>
      <c r="Y12644" s="1069">
        <f>[5]building!Y12635</f>
        <v>0</v>
      </c>
      <c r="Z12644" s="749">
        <f t="shared" si="929"/>
        <v>0</v>
      </c>
      <c r="AA12644" s="1071"/>
      <c r="AB12644" s="1071"/>
    </row>
    <row r="12645" spans="23:28" ht="70.5" customHeight="1">
      <c r="W12645" s="829">
        <f t="shared" si="927"/>
        <v>0</v>
      </c>
      <c r="X12645" s="828">
        <f t="shared" si="928"/>
        <v>0</v>
      </c>
      <c r="Y12645" s="1069">
        <f>[5]building!Y12636</f>
        <v>0</v>
      </c>
      <c r="Z12645" s="749">
        <f t="shared" si="929"/>
        <v>0</v>
      </c>
      <c r="AA12645" s="1071"/>
      <c r="AB12645" s="1071"/>
    </row>
    <row r="12646" spans="23:28" ht="70.5" customHeight="1">
      <c r="W12646" s="829">
        <f t="shared" si="927"/>
        <v>0</v>
      </c>
      <c r="X12646" s="828">
        <f t="shared" si="928"/>
        <v>0</v>
      </c>
      <c r="Y12646" s="1069">
        <f>[5]building!Y12637</f>
        <v>0</v>
      </c>
      <c r="Z12646" s="749">
        <f t="shared" si="929"/>
        <v>0</v>
      </c>
      <c r="AA12646" s="1071"/>
      <c r="AB12646" s="1071"/>
    </row>
    <row r="12647" spans="23:28" ht="70.5" customHeight="1">
      <c r="W12647" s="829">
        <f t="shared" si="927"/>
        <v>0</v>
      </c>
      <c r="X12647" s="828">
        <f t="shared" si="928"/>
        <v>0</v>
      </c>
      <c r="Y12647" s="1069">
        <f>[5]building!Y12638</f>
        <v>0</v>
      </c>
      <c r="Z12647" s="749">
        <f t="shared" si="929"/>
        <v>0</v>
      </c>
      <c r="AA12647" s="1071"/>
      <c r="AB12647" s="1071"/>
    </row>
    <row r="12648" spans="23:28" ht="70.5" customHeight="1">
      <c r="W12648" s="829">
        <f t="shared" si="927"/>
        <v>0</v>
      </c>
      <c r="X12648" s="828">
        <f t="shared" si="928"/>
        <v>0</v>
      </c>
      <c r="Y12648" s="1069">
        <f>[5]building!Y12639</f>
        <v>0</v>
      </c>
      <c r="Z12648" s="749">
        <f t="shared" si="929"/>
        <v>0</v>
      </c>
      <c r="AA12648" s="1071"/>
      <c r="AB12648" s="1071"/>
    </row>
    <row r="12649" spans="23:28" ht="70.5" customHeight="1">
      <c r="W12649" s="829">
        <f t="shared" si="927"/>
        <v>0</v>
      </c>
      <c r="X12649" s="828">
        <f t="shared" si="928"/>
        <v>0</v>
      </c>
      <c r="Y12649" s="1069">
        <f>[5]building!Y12640</f>
        <v>0</v>
      </c>
      <c r="Z12649" s="749">
        <f t="shared" si="929"/>
        <v>0</v>
      </c>
      <c r="AA12649" s="1071"/>
      <c r="AB12649" s="1071"/>
    </row>
    <row r="12650" spans="23:28" ht="70.5" customHeight="1">
      <c r="W12650" s="829">
        <f t="shared" si="927"/>
        <v>0</v>
      </c>
      <c r="X12650" s="828">
        <f t="shared" si="928"/>
        <v>0</v>
      </c>
      <c r="Y12650" s="1069">
        <f>[5]building!Y12641</f>
        <v>0</v>
      </c>
      <c r="Z12650" s="749">
        <f t="shared" si="929"/>
        <v>0</v>
      </c>
      <c r="AA12650" s="1071"/>
      <c r="AB12650" s="1071"/>
    </row>
    <row r="12651" spans="23:28" ht="70.5" customHeight="1">
      <c r="W12651" s="829">
        <f t="shared" si="927"/>
        <v>0</v>
      </c>
      <c r="X12651" s="828">
        <f t="shared" si="928"/>
        <v>0</v>
      </c>
      <c r="Y12651" s="1069">
        <f>[5]building!Y12642</f>
        <v>0</v>
      </c>
      <c r="Z12651" s="749">
        <f t="shared" si="929"/>
        <v>0</v>
      </c>
      <c r="AA12651" s="1071"/>
      <c r="AB12651" s="1071"/>
    </row>
    <row r="12652" spans="23:28" ht="70.5" customHeight="1">
      <c r="W12652" s="829">
        <f t="shared" si="927"/>
        <v>0</v>
      </c>
      <c r="X12652" s="828">
        <f t="shared" si="928"/>
        <v>0</v>
      </c>
      <c r="Y12652" s="1069">
        <f>[5]building!Y12643</f>
        <v>0</v>
      </c>
      <c r="Z12652" s="749">
        <f t="shared" si="929"/>
        <v>0</v>
      </c>
      <c r="AA12652" s="1071"/>
      <c r="AB12652" s="1071"/>
    </row>
    <row r="12653" spans="23:28" ht="70.5" customHeight="1">
      <c r="W12653" s="829">
        <f t="shared" si="927"/>
        <v>0</v>
      </c>
      <c r="X12653" s="828">
        <f t="shared" si="928"/>
        <v>0</v>
      </c>
      <c r="Y12653" s="1069">
        <f>[5]building!Y12644</f>
        <v>0</v>
      </c>
      <c r="Z12653" s="749">
        <f t="shared" si="929"/>
        <v>0</v>
      </c>
      <c r="AA12653" s="1071"/>
      <c r="AB12653" s="1071"/>
    </row>
    <row r="12654" spans="23:28" ht="70.5" customHeight="1">
      <c r="W12654" s="829">
        <f t="shared" si="927"/>
        <v>0</v>
      </c>
      <c r="X12654" s="828">
        <f t="shared" si="928"/>
        <v>0</v>
      </c>
      <c r="Y12654" s="1069">
        <f>[5]building!Y12645</f>
        <v>0</v>
      </c>
      <c r="Z12654" s="749">
        <f t="shared" si="929"/>
        <v>0</v>
      </c>
      <c r="AA12654" s="1071"/>
      <c r="AB12654" s="1071"/>
    </row>
    <row r="12655" spans="23:28" ht="70.5" customHeight="1">
      <c r="W12655" s="829">
        <f t="shared" si="927"/>
        <v>0</v>
      </c>
      <c r="X12655" s="828">
        <f t="shared" si="928"/>
        <v>0</v>
      </c>
      <c r="Y12655" s="1069">
        <f>[5]building!Y12646</f>
        <v>0</v>
      </c>
      <c r="Z12655" s="749">
        <f t="shared" si="929"/>
        <v>0</v>
      </c>
      <c r="AA12655" s="1071"/>
      <c r="AB12655" s="1071"/>
    </row>
    <row r="12656" spans="23:28" ht="70.5" customHeight="1">
      <c r="W12656" s="829">
        <f t="shared" si="927"/>
        <v>0</v>
      </c>
      <c r="X12656" s="828">
        <f t="shared" si="928"/>
        <v>0</v>
      </c>
      <c r="Y12656" s="1069">
        <f>[5]building!Y12647</f>
        <v>0</v>
      </c>
      <c r="Z12656" s="749">
        <f t="shared" si="929"/>
        <v>0</v>
      </c>
      <c r="AA12656" s="1071"/>
      <c r="AB12656" s="1071"/>
    </row>
    <row r="12657" spans="23:28" ht="70.5" customHeight="1">
      <c r="W12657" s="829">
        <f t="shared" si="927"/>
        <v>0</v>
      </c>
      <c r="X12657" s="828">
        <f t="shared" si="928"/>
        <v>0</v>
      </c>
      <c r="Y12657" s="1069">
        <f>[5]building!Y12648</f>
        <v>0</v>
      </c>
      <c r="Z12657" s="749">
        <f t="shared" si="929"/>
        <v>0</v>
      </c>
      <c r="AA12657" s="1071"/>
      <c r="AB12657" s="1071"/>
    </row>
    <row r="12658" spans="23:28" ht="70.5" customHeight="1">
      <c r="W12658" s="829">
        <f t="shared" si="927"/>
        <v>0</v>
      </c>
      <c r="X12658" s="828">
        <f t="shared" si="928"/>
        <v>0</v>
      </c>
      <c r="Y12658" s="1069">
        <f>[5]building!Y12649</f>
        <v>0</v>
      </c>
      <c r="Z12658" s="749">
        <f t="shared" si="929"/>
        <v>0</v>
      </c>
      <c r="AA12658" s="1071"/>
      <c r="AB12658" s="1071"/>
    </row>
    <row r="12659" spans="23:28" ht="70.5" customHeight="1">
      <c r="W12659" s="829">
        <f t="shared" si="927"/>
        <v>0</v>
      </c>
      <c r="X12659" s="828">
        <f t="shared" si="928"/>
        <v>0</v>
      </c>
      <c r="Y12659" s="1069">
        <f>[5]building!Y12650</f>
        <v>0</v>
      </c>
      <c r="Z12659" s="749">
        <f t="shared" si="929"/>
        <v>0</v>
      </c>
      <c r="AA12659" s="1071"/>
      <c r="AB12659" s="1071"/>
    </row>
    <row r="12660" spans="23:28" ht="70.5" customHeight="1">
      <c r="W12660" s="829">
        <f t="shared" si="927"/>
        <v>0</v>
      </c>
      <c r="X12660" s="828">
        <f t="shared" si="928"/>
        <v>0</v>
      </c>
      <c r="Y12660" s="1069">
        <f>[5]building!Y12651</f>
        <v>0</v>
      </c>
      <c r="Z12660" s="749">
        <f t="shared" si="929"/>
        <v>0</v>
      </c>
      <c r="AA12660" s="1071"/>
      <c r="AB12660" s="1071"/>
    </row>
    <row r="12661" spans="23:28" ht="70.5" customHeight="1">
      <c r="W12661" s="829">
        <f t="shared" si="927"/>
        <v>0</v>
      </c>
      <c r="X12661" s="828">
        <f t="shared" si="928"/>
        <v>0</v>
      </c>
      <c r="Y12661" s="1069">
        <f>[5]building!Y12652</f>
        <v>0</v>
      </c>
      <c r="Z12661" s="749">
        <f t="shared" si="929"/>
        <v>0</v>
      </c>
      <c r="AA12661" s="1071"/>
      <c r="AB12661" s="1071"/>
    </row>
    <row r="12662" spans="23:28" ht="70.5" customHeight="1">
      <c r="W12662" s="829">
        <f t="shared" si="927"/>
        <v>0</v>
      </c>
      <c r="X12662" s="828">
        <f t="shared" si="928"/>
        <v>0</v>
      </c>
      <c r="Y12662" s="1069">
        <f>[5]building!Y12653</f>
        <v>0</v>
      </c>
      <c r="Z12662" s="749">
        <f t="shared" si="929"/>
        <v>0</v>
      </c>
      <c r="AA12662" s="1071"/>
      <c r="AB12662" s="1071"/>
    </row>
    <row r="12663" spans="23:28" ht="70.5" customHeight="1">
      <c r="W12663" s="829">
        <f t="shared" si="927"/>
        <v>0</v>
      </c>
      <c r="X12663" s="828">
        <f t="shared" si="928"/>
        <v>0</v>
      </c>
      <c r="Y12663" s="1069">
        <f>[5]building!Y12654</f>
        <v>0</v>
      </c>
      <c r="Z12663" s="749">
        <f t="shared" si="929"/>
        <v>0</v>
      </c>
      <c r="AA12663" s="1071"/>
      <c r="AB12663" s="1071"/>
    </row>
    <row r="12664" spans="23:28" ht="70.5" customHeight="1">
      <c r="W12664" s="829">
        <f t="shared" si="927"/>
        <v>0</v>
      </c>
      <c r="X12664" s="828">
        <f t="shared" si="928"/>
        <v>0</v>
      </c>
      <c r="Y12664" s="1069">
        <f>[5]building!Y12655</f>
        <v>0</v>
      </c>
      <c r="Z12664" s="749">
        <f t="shared" si="929"/>
        <v>0</v>
      </c>
      <c r="AA12664" s="1071"/>
      <c r="AB12664" s="1071"/>
    </row>
    <row r="12665" spans="23:28" ht="70.5" customHeight="1">
      <c r="W12665" s="829">
        <f t="shared" si="927"/>
        <v>0</v>
      </c>
      <c r="X12665" s="828">
        <f t="shared" si="928"/>
        <v>0</v>
      </c>
      <c r="Y12665" s="1069">
        <f>[5]building!Y12656</f>
        <v>0</v>
      </c>
      <c r="Z12665" s="749">
        <f t="shared" si="929"/>
        <v>0</v>
      </c>
      <c r="AA12665" s="1071"/>
      <c r="AB12665" s="1071"/>
    </row>
    <row r="12666" spans="23:28" ht="70.5" customHeight="1">
      <c r="W12666" s="829">
        <f t="shared" si="927"/>
        <v>0</v>
      </c>
      <c r="X12666" s="828">
        <f t="shared" si="928"/>
        <v>0</v>
      </c>
      <c r="Y12666" s="1069">
        <f>[5]building!Y12657</f>
        <v>0</v>
      </c>
      <c r="Z12666" s="749">
        <f t="shared" si="929"/>
        <v>0</v>
      </c>
      <c r="AA12666" s="1071"/>
      <c r="AB12666" s="1071"/>
    </row>
    <row r="12667" spans="23:28" ht="70.5" customHeight="1">
      <c r="W12667" s="829">
        <f t="shared" si="927"/>
        <v>0</v>
      </c>
      <c r="X12667" s="828">
        <f t="shared" si="928"/>
        <v>0</v>
      </c>
      <c r="Y12667" s="1069">
        <f>[5]building!Y12658</f>
        <v>0</v>
      </c>
      <c r="Z12667" s="749">
        <f t="shared" si="929"/>
        <v>0</v>
      </c>
      <c r="AA12667" s="1071"/>
      <c r="AB12667" s="1071"/>
    </row>
    <row r="12668" spans="23:28" ht="70.5" customHeight="1">
      <c r="W12668" s="829">
        <f t="shared" si="927"/>
        <v>0</v>
      </c>
      <c r="X12668" s="828">
        <f t="shared" si="928"/>
        <v>0</v>
      </c>
      <c r="Y12668" s="1069">
        <f>[5]building!Y12659</f>
        <v>0</v>
      </c>
      <c r="Z12668" s="749">
        <f t="shared" si="929"/>
        <v>0</v>
      </c>
      <c r="AA12668" s="1071"/>
      <c r="AB12668" s="1071"/>
    </row>
    <row r="12669" spans="23:28" ht="70.5" customHeight="1">
      <c r="W12669" s="829">
        <f t="shared" si="927"/>
        <v>0</v>
      </c>
      <c r="X12669" s="828">
        <f t="shared" si="928"/>
        <v>0</v>
      </c>
      <c r="Y12669" s="1069">
        <f>[5]building!Y12660</f>
        <v>0</v>
      </c>
      <c r="Z12669" s="749">
        <f t="shared" si="929"/>
        <v>0</v>
      </c>
      <c r="AA12669" s="1071"/>
      <c r="AB12669" s="1071"/>
    </row>
    <row r="12670" spans="23:28" ht="70.5" customHeight="1">
      <c r="W12670" s="829">
        <f t="shared" si="927"/>
        <v>0</v>
      </c>
      <c r="X12670" s="828">
        <f t="shared" si="928"/>
        <v>0</v>
      </c>
      <c r="Y12670" s="1069">
        <f>[5]building!Y12661</f>
        <v>0</v>
      </c>
      <c r="Z12670" s="749">
        <f t="shared" si="929"/>
        <v>0</v>
      </c>
      <c r="AA12670" s="1071"/>
      <c r="AB12670" s="1071"/>
    </row>
    <row r="12671" spans="23:28" ht="70.5" customHeight="1">
      <c r="W12671" s="829">
        <f t="shared" si="927"/>
        <v>0</v>
      </c>
      <c r="X12671" s="828">
        <f t="shared" si="928"/>
        <v>0</v>
      </c>
      <c r="Y12671" s="1069">
        <f>[5]building!Y12662</f>
        <v>0</v>
      </c>
      <c r="Z12671" s="749">
        <f t="shared" si="929"/>
        <v>0</v>
      </c>
      <c r="AA12671" s="1071"/>
      <c r="AB12671" s="1071"/>
    </row>
    <row r="12672" spans="23:28" ht="70.5" customHeight="1">
      <c r="W12672" s="829">
        <f t="shared" si="927"/>
        <v>0</v>
      </c>
      <c r="X12672" s="828">
        <f t="shared" si="928"/>
        <v>0</v>
      </c>
      <c r="Y12672" s="1069">
        <f>[5]building!Y12663</f>
        <v>0</v>
      </c>
      <c r="Z12672" s="749">
        <f t="shared" si="929"/>
        <v>0</v>
      </c>
      <c r="AA12672" s="1071"/>
      <c r="AB12672" s="1071"/>
    </row>
    <row r="12673" spans="23:28" ht="70.5" customHeight="1">
      <c r="W12673" s="829">
        <f t="shared" si="927"/>
        <v>0</v>
      </c>
      <c r="X12673" s="828">
        <f t="shared" si="928"/>
        <v>0</v>
      </c>
      <c r="Y12673" s="1069">
        <f>[5]building!Y12664</f>
        <v>0</v>
      </c>
      <c r="Z12673" s="749">
        <f t="shared" si="929"/>
        <v>0</v>
      </c>
      <c r="AA12673" s="1071"/>
      <c r="AB12673" s="1071"/>
    </row>
    <row r="12674" spans="23:28" ht="70.5" customHeight="1">
      <c r="W12674" s="829">
        <f t="shared" si="927"/>
        <v>0</v>
      </c>
      <c r="X12674" s="828">
        <f t="shared" si="928"/>
        <v>0</v>
      </c>
      <c r="Y12674" s="1069">
        <f>[5]building!Y12665</f>
        <v>0</v>
      </c>
      <c r="Z12674" s="749">
        <f t="shared" si="929"/>
        <v>0</v>
      </c>
      <c r="AA12674" s="1071"/>
      <c r="AB12674" s="1071"/>
    </row>
    <row r="12675" spans="23:28" ht="70.5" customHeight="1">
      <c r="W12675" s="829">
        <f t="shared" si="927"/>
        <v>0</v>
      </c>
      <c r="X12675" s="828">
        <f t="shared" si="928"/>
        <v>0</v>
      </c>
      <c r="Y12675" s="1069">
        <f>[5]building!Y12666</f>
        <v>0</v>
      </c>
      <c r="Z12675" s="749">
        <f t="shared" si="929"/>
        <v>0</v>
      </c>
      <c r="AA12675" s="1071"/>
      <c r="AB12675" s="1071"/>
    </row>
    <row r="12676" spans="23:28" ht="70.5" customHeight="1">
      <c r="W12676" s="829">
        <f t="shared" si="927"/>
        <v>0</v>
      </c>
      <c r="X12676" s="828">
        <f t="shared" si="928"/>
        <v>0</v>
      </c>
      <c r="Y12676" s="1069">
        <f>[5]building!Y12667</f>
        <v>0</v>
      </c>
      <c r="Z12676" s="749">
        <f t="shared" si="929"/>
        <v>0</v>
      </c>
      <c r="AA12676" s="1071"/>
      <c r="AB12676" s="1071"/>
    </row>
    <row r="12677" spans="23:28" ht="70.5" customHeight="1">
      <c r="W12677" s="829">
        <f t="shared" si="927"/>
        <v>0</v>
      </c>
      <c r="X12677" s="828">
        <f t="shared" si="928"/>
        <v>0</v>
      </c>
      <c r="Y12677" s="1069">
        <f>[5]building!Y12668</f>
        <v>0</v>
      </c>
      <c r="Z12677" s="749">
        <f t="shared" si="929"/>
        <v>0</v>
      </c>
      <c r="AA12677" s="1071"/>
      <c r="AB12677" s="1071"/>
    </row>
    <row r="12678" spans="23:28" ht="70.5" customHeight="1">
      <c r="W12678" s="829">
        <f t="shared" si="927"/>
        <v>0</v>
      </c>
      <c r="X12678" s="828">
        <f t="shared" si="928"/>
        <v>0</v>
      </c>
      <c r="Y12678" s="1069">
        <f>[5]building!Y12669</f>
        <v>0</v>
      </c>
      <c r="Z12678" s="749">
        <f t="shared" si="929"/>
        <v>0</v>
      </c>
      <c r="AA12678" s="1071"/>
      <c r="AB12678" s="1071"/>
    </row>
    <row r="12679" spans="23:28" ht="70.5" customHeight="1">
      <c r="W12679" s="829">
        <f t="shared" si="927"/>
        <v>0</v>
      </c>
      <c r="X12679" s="828">
        <f t="shared" si="928"/>
        <v>0</v>
      </c>
      <c r="Y12679" s="1069">
        <f>[5]building!Y12670</f>
        <v>0</v>
      </c>
      <c r="Z12679" s="749">
        <f t="shared" si="929"/>
        <v>0</v>
      </c>
      <c r="AA12679" s="1071"/>
      <c r="AB12679" s="1071"/>
    </row>
    <row r="12680" spans="23:28" ht="70.5" customHeight="1">
      <c r="W12680" s="829">
        <f t="shared" si="927"/>
        <v>0</v>
      </c>
      <c r="X12680" s="828">
        <f t="shared" si="928"/>
        <v>0</v>
      </c>
      <c r="Y12680" s="1069">
        <f>[5]building!Y12671</f>
        <v>0</v>
      </c>
      <c r="Z12680" s="749">
        <f t="shared" si="929"/>
        <v>0</v>
      </c>
      <c r="AA12680" s="1071"/>
      <c r="AB12680" s="1071"/>
    </row>
    <row r="12681" spans="23:28" ht="70.5" customHeight="1">
      <c r="W12681" s="829">
        <f t="shared" si="927"/>
        <v>0</v>
      </c>
      <c r="X12681" s="828">
        <f t="shared" si="928"/>
        <v>0</v>
      </c>
      <c r="Y12681" s="1069">
        <f>[5]building!Y12672</f>
        <v>0</v>
      </c>
      <c r="Z12681" s="749">
        <f t="shared" si="929"/>
        <v>0</v>
      </c>
      <c r="AA12681" s="1071"/>
      <c r="AB12681" s="1071"/>
    </row>
    <row r="12682" spans="23:28" ht="70.5" customHeight="1">
      <c r="W12682" s="829">
        <f t="shared" si="927"/>
        <v>0</v>
      </c>
      <c r="X12682" s="828">
        <f t="shared" si="928"/>
        <v>0</v>
      </c>
      <c r="Y12682" s="1069">
        <f>[5]building!Y12673</f>
        <v>0</v>
      </c>
      <c r="Z12682" s="749">
        <f t="shared" si="929"/>
        <v>0</v>
      </c>
      <c r="AA12682" s="1071"/>
      <c r="AB12682" s="1071"/>
    </row>
    <row r="12683" spans="23:28" ht="70.5" customHeight="1">
      <c r="W12683" s="829">
        <f t="shared" si="927"/>
        <v>0</v>
      </c>
      <c r="X12683" s="828">
        <f t="shared" si="928"/>
        <v>0</v>
      </c>
      <c r="Y12683" s="1069">
        <f>[5]building!Y12674</f>
        <v>0</v>
      </c>
      <c r="Z12683" s="749">
        <f t="shared" si="929"/>
        <v>0</v>
      </c>
      <c r="AA12683" s="1071"/>
      <c r="AB12683" s="1071"/>
    </row>
    <row r="12684" spans="23:28" ht="70.5" customHeight="1">
      <c r="W12684" s="829">
        <f t="shared" si="927"/>
        <v>0</v>
      </c>
      <c r="X12684" s="828">
        <f t="shared" si="928"/>
        <v>0</v>
      </c>
      <c r="Y12684" s="1069">
        <f>[5]building!Y12675</f>
        <v>0</v>
      </c>
      <c r="Z12684" s="749">
        <f t="shared" si="929"/>
        <v>0</v>
      </c>
      <c r="AA12684" s="1071"/>
      <c r="AB12684" s="1071"/>
    </row>
    <row r="12685" spans="23:28" ht="70.5" customHeight="1">
      <c r="W12685" s="829">
        <f t="shared" si="927"/>
        <v>0</v>
      </c>
      <c r="X12685" s="828">
        <f t="shared" si="928"/>
        <v>0</v>
      </c>
      <c r="Y12685" s="1069">
        <f>[5]building!Y12676</f>
        <v>0</v>
      </c>
      <c r="Z12685" s="749">
        <f t="shared" si="929"/>
        <v>0</v>
      </c>
      <c r="AA12685" s="1071"/>
      <c r="AB12685" s="1071"/>
    </row>
    <row r="12686" spans="23:28" ht="70.5" customHeight="1">
      <c r="W12686" s="829">
        <f t="shared" si="927"/>
        <v>0</v>
      </c>
      <c r="X12686" s="828">
        <f t="shared" si="928"/>
        <v>0</v>
      </c>
      <c r="Y12686" s="1069">
        <f>[5]building!Y12677</f>
        <v>0</v>
      </c>
      <c r="Z12686" s="749">
        <f t="shared" si="929"/>
        <v>0</v>
      </c>
      <c r="AA12686" s="1071"/>
      <c r="AB12686" s="1071"/>
    </row>
    <row r="12687" spans="23:28" ht="70.5" customHeight="1">
      <c r="W12687" s="829">
        <f t="shared" si="927"/>
        <v>0</v>
      </c>
      <c r="X12687" s="828">
        <f t="shared" si="928"/>
        <v>0</v>
      </c>
      <c r="Y12687" s="1069">
        <f>[5]building!Y12678</f>
        <v>0</v>
      </c>
      <c r="Z12687" s="749">
        <f t="shared" si="929"/>
        <v>0</v>
      </c>
      <c r="AA12687" s="1071"/>
      <c r="AB12687" s="1071"/>
    </row>
    <row r="12688" spans="23:28" ht="70.5" customHeight="1">
      <c r="W12688" s="829">
        <f t="shared" si="927"/>
        <v>0</v>
      </c>
      <c r="X12688" s="828">
        <f t="shared" si="928"/>
        <v>0</v>
      </c>
      <c r="Y12688" s="1069">
        <f>[5]building!Y12679</f>
        <v>0</v>
      </c>
      <c r="Z12688" s="749">
        <f t="shared" si="929"/>
        <v>0</v>
      </c>
      <c r="AA12688" s="1071"/>
      <c r="AB12688" s="1071"/>
    </row>
    <row r="12689" spans="23:28" ht="70.5" customHeight="1">
      <c r="W12689" s="829">
        <f t="shared" si="927"/>
        <v>0</v>
      </c>
      <c r="X12689" s="828">
        <f t="shared" si="928"/>
        <v>0</v>
      </c>
      <c r="Y12689" s="1069">
        <f>[5]building!Y12680</f>
        <v>0</v>
      </c>
      <c r="Z12689" s="749">
        <f t="shared" si="929"/>
        <v>0</v>
      </c>
      <c r="AA12689" s="1071"/>
      <c r="AB12689" s="1071"/>
    </row>
    <row r="12690" spans="23:28" ht="70.5" customHeight="1">
      <c r="W12690" s="829">
        <f t="shared" si="927"/>
        <v>0</v>
      </c>
      <c r="X12690" s="828">
        <f t="shared" si="928"/>
        <v>0</v>
      </c>
      <c r="Y12690" s="1069">
        <f>[5]building!Y12681</f>
        <v>0</v>
      </c>
      <c r="Z12690" s="749">
        <f t="shared" si="929"/>
        <v>0</v>
      </c>
      <c r="AA12690" s="1071"/>
      <c r="AB12690" s="1071"/>
    </row>
    <row r="12691" spans="23:28" ht="70.5" customHeight="1">
      <c r="W12691" s="829">
        <f t="shared" si="927"/>
        <v>0</v>
      </c>
      <c r="X12691" s="828">
        <f t="shared" si="928"/>
        <v>0</v>
      </c>
      <c r="Y12691" s="1069">
        <f>[5]building!Y12682</f>
        <v>0</v>
      </c>
      <c r="Z12691" s="749">
        <f t="shared" si="929"/>
        <v>0</v>
      </c>
      <c r="AA12691" s="1071"/>
      <c r="AB12691" s="1071"/>
    </row>
    <row r="12692" spans="23:28" ht="70.5" customHeight="1">
      <c r="W12692" s="829">
        <f t="shared" si="927"/>
        <v>0</v>
      </c>
      <c r="X12692" s="828">
        <f t="shared" si="928"/>
        <v>0</v>
      </c>
      <c r="Y12692" s="1069">
        <f>[5]building!Y12683</f>
        <v>0</v>
      </c>
      <c r="Z12692" s="749">
        <f t="shared" si="929"/>
        <v>0</v>
      </c>
      <c r="AA12692" s="1071"/>
      <c r="AB12692" s="1071"/>
    </row>
    <row r="12693" spans="23:28" ht="70.5" customHeight="1">
      <c r="W12693" s="829">
        <f t="shared" si="927"/>
        <v>0</v>
      </c>
      <c r="X12693" s="828">
        <f t="shared" si="928"/>
        <v>0</v>
      </c>
      <c r="Y12693" s="1069">
        <f>[5]building!Y12684</f>
        <v>0</v>
      </c>
      <c r="Z12693" s="749">
        <f t="shared" si="929"/>
        <v>0</v>
      </c>
      <c r="AA12693" s="1071"/>
      <c r="AB12693" s="1071"/>
    </row>
    <row r="12694" spans="23:28" ht="70.5" customHeight="1">
      <c r="W12694" s="829">
        <f t="shared" si="927"/>
        <v>0</v>
      </c>
      <c r="X12694" s="828">
        <f t="shared" si="928"/>
        <v>0</v>
      </c>
      <c r="Y12694" s="1069">
        <f>[5]building!Y12685</f>
        <v>0</v>
      </c>
      <c r="Z12694" s="749">
        <f t="shared" si="929"/>
        <v>0</v>
      </c>
      <c r="AA12694" s="1071"/>
      <c r="AB12694" s="1071"/>
    </row>
    <row r="12695" spans="23:28" ht="70.5" customHeight="1">
      <c r="W12695" s="829">
        <f t="shared" si="927"/>
        <v>0</v>
      </c>
      <c r="X12695" s="828">
        <f t="shared" si="928"/>
        <v>0</v>
      </c>
      <c r="Y12695" s="1069">
        <f>[5]building!Y12686</f>
        <v>0</v>
      </c>
      <c r="Z12695" s="749">
        <f t="shared" si="929"/>
        <v>0</v>
      </c>
      <c r="AA12695" s="1071"/>
      <c r="AB12695" s="1071"/>
    </row>
    <row r="12696" spans="23:28" ht="70.5" customHeight="1">
      <c r="W12696" s="829">
        <f t="shared" si="927"/>
        <v>0</v>
      </c>
      <c r="X12696" s="828">
        <f t="shared" si="928"/>
        <v>0</v>
      </c>
      <c r="Y12696" s="1069">
        <f>[5]building!Y12687</f>
        <v>0</v>
      </c>
      <c r="Z12696" s="749">
        <f t="shared" si="929"/>
        <v>0</v>
      </c>
      <c r="AA12696" s="1071"/>
      <c r="AB12696" s="1071"/>
    </row>
    <row r="12697" spans="23:28" ht="70.5" customHeight="1">
      <c r="W12697" s="829">
        <f t="shared" si="927"/>
        <v>0</v>
      </c>
      <c r="X12697" s="828">
        <f t="shared" si="928"/>
        <v>0</v>
      </c>
      <c r="Y12697" s="1069">
        <f>[5]building!Y12688</f>
        <v>0</v>
      </c>
      <c r="Z12697" s="749">
        <f t="shared" si="929"/>
        <v>0</v>
      </c>
      <c r="AA12697" s="1071"/>
      <c r="AB12697" s="1071"/>
    </row>
    <row r="12698" spans="23:28" ht="70.5" customHeight="1">
      <c r="W12698" s="829">
        <f t="shared" si="927"/>
        <v>0</v>
      </c>
      <c r="X12698" s="828">
        <f t="shared" si="928"/>
        <v>0</v>
      </c>
      <c r="Y12698" s="1069">
        <f>[5]building!Y12689</f>
        <v>0</v>
      </c>
      <c r="Z12698" s="749">
        <f t="shared" si="929"/>
        <v>0</v>
      </c>
      <c r="AA12698" s="1071"/>
      <c r="AB12698" s="1071"/>
    </row>
    <row r="12699" spans="23:28" ht="70.5" customHeight="1">
      <c r="W12699" s="829">
        <f t="shared" si="927"/>
        <v>0</v>
      </c>
      <c r="X12699" s="828">
        <f t="shared" si="928"/>
        <v>0</v>
      </c>
      <c r="Y12699" s="1069">
        <f>[5]building!Y12690</f>
        <v>0</v>
      </c>
      <c r="Z12699" s="749">
        <f t="shared" si="929"/>
        <v>0</v>
      </c>
      <c r="AA12699" s="1071"/>
      <c r="AB12699" s="1071"/>
    </row>
    <row r="12700" spans="23:28" ht="70.5" customHeight="1">
      <c r="W12700" s="829">
        <f t="shared" si="927"/>
        <v>0</v>
      </c>
      <c r="X12700" s="828">
        <f t="shared" si="928"/>
        <v>0</v>
      </c>
      <c r="Y12700" s="1069">
        <f>[5]building!Y12691</f>
        <v>0</v>
      </c>
      <c r="Z12700" s="749">
        <f t="shared" si="929"/>
        <v>0</v>
      </c>
      <c r="AA12700" s="1071"/>
      <c r="AB12700" s="1071"/>
    </row>
    <row r="12701" spans="23:28" ht="70.5" customHeight="1">
      <c r="W12701" s="829">
        <f t="shared" si="927"/>
        <v>0</v>
      </c>
      <c r="X12701" s="828">
        <f t="shared" si="928"/>
        <v>0</v>
      </c>
      <c r="Y12701" s="1069">
        <f>[5]building!Y12692</f>
        <v>0</v>
      </c>
      <c r="Z12701" s="749">
        <f t="shared" si="929"/>
        <v>0</v>
      </c>
      <c r="AA12701" s="1071"/>
      <c r="AB12701" s="1071"/>
    </row>
    <row r="12702" spans="23:28" ht="70.5" customHeight="1">
      <c r="W12702" s="829">
        <f t="shared" ref="W12702:W12765" si="930">G12702+I12702+K12702+M12702+O12702+Q12702+S12702+U12702</f>
        <v>0</v>
      </c>
      <c r="X12702" s="828">
        <f t="shared" ref="X12702:X12765" si="931">W12702*C12702</f>
        <v>0</v>
      </c>
      <c r="Y12702" s="1069">
        <f>[5]building!Y12693</f>
        <v>0</v>
      </c>
      <c r="Z12702" s="749">
        <f t="shared" ref="Z12702:Z12765" si="932">Y12702*C12702</f>
        <v>0</v>
      </c>
      <c r="AA12702" s="1071"/>
      <c r="AB12702" s="1071"/>
    </row>
    <row r="12703" spans="23:28" ht="70.5" customHeight="1">
      <c r="W12703" s="829">
        <f t="shared" si="930"/>
        <v>0</v>
      </c>
      <c r="X12703" s="828">
        <f t="shared" si="931"/>
        <v>0</v>
      </c>
      <c r="Y12703" s="1069">
        <f>[5]building!Y12694</f>
        <v>0</v>
      </c>
      <c r="Z12703" s="749">
        <f t="shared" si="932"/>
        <v>0</v>
      </c>
      <c r="AA12703" s="1071"/>
      <c r="AB12703" s="1071"/>
    </row>
    <row r="12704" spans="23:28" ht="70.5" customHeight="1">
      <c r="W12704" s="829">
        <f t="shared" si="930"/>
        <v>0</v>
      </c>
      <c r="X12704" s="828">
        <f t="shared" si="931"/>
        <v>0</v>
      </c>
      <c r="Y12704" s="1069">
        <f>[5]building!Y12695</f>
        <v>0</v>
      </c>
      <c r="Z12704" s="749">
        <f t="shared" si="932"/>
        <v>0</v>
      </c>
      <c r="AA12704" s="1071"/>
      <c r="AB12704" s="1071"/>
    </row>
    <row r="12705" spans="23:28" ht="70.5" customHeight="1">
      <c r="W12705" s="829">
        <f t="shared" si="930"/>
        <v>0</v>
      </c>
      <c r="X12705" s="828">
        <f t="shared" si="931"/>
        <v>0</v>
      </c>
      <c r="Y12705" s="1069">
        <f>[5]building!Y12696</f>
        <v>0</v>
      </c>
      <c r="Z12705" s="749">
        <f t="shared" si="932"/>
        <v>0</v>
      </c>
      <c r="AA12705" s="1071"/>
      <c r="AB12705" s="1071"/>
    </row>
    <row r="12706" spans="23:28" ht="70.5" customHeight="1">
      <c r="W12706" s="829">
        <f t="shared" si="930"/>
        <v>0</v>
      </c>
      <c r="X12706" s="828">
        <f t="shared" si="931"/>
        <v>0</v>
      </c>
      <c r="Y12706" s="1069">
        <f>[5]building!Y12697</f>
        <v>0</v>
      </c>
      <c r="Z12706" s="749">
        <f t="shared" si="932"/>
        <v>0</v>
      </c>
      <c r="AA12706" s="1071"/>
      <c r="AB12706" s="1071"/>
    </row>
    <row r="12707" spans="23:28" ht="70.5" customHeight="1">
      <c r="W12707" s="829">
        <f t="shared" si="930"/>
        <v>0</v>
      </c>
      <c r="X12707" s="828">
        <f t="shared" si="931"/>
        <v>0</v>
      </c>
      <c r="Y12707" s="1069">
        <f>[5]building!Y12698</f>
        <v>0</v>
      </c>
      <c r="Z12707" s="749">
        <f t="shared" si="932"/>
        <v>0</v>
      </c>
      <c r="AA12707" s="1071"/>
      <c r="AB12707" s="1071"/>
    </row>
    <row r="12708" spans="23:28" ht="70.5" customHeight="1">
      <c r="W12708" s="829">
        <f t="shared" si="930"/>
        <v>0</v>
      </c>
      <c r="X12708" s="828">
        <f t="shared" si="931"/>
        <v>0</v>
      </c>
      <c r="Y12708" s="1069">
        <f>[5]building!Y12699</f>
        <v>0</v>
      </c>
      <c r="Z12708" s="749">
        <f t="shared" si="932"/>
        <v>0</v>
      </c>
      <c r="AA12708" s="1071"/>
      <c r="AB12708" s="1071"/>
    </row>
    <row r="12709" spans="23:28" ht="70.5" customHeight="1">
      <c r="W12709" s="829">
        <f t="shared" si="930"/>
        <v>0</v>
      </c>
      <c r="X12709" s="828">
        <f t="shared" si="931"/>
        <v>0</v>
      </c>
      <c r="Y12709" s="1069">
        <f>[5]building!Y12700</f>
        <v>0</v>
      </c>
      <c r="Z12709" s="749">
        <f t="shared" si="932"/>
        <v>0</v>
      </c>
      <c r="AA12709" s="1071"/>
      <c r="AB12709" s="1071"/>
    </row>
    <row r="12710" spans="23:28" ht="70.5" customHeight="1">
      <c r="W12710" s="829">
        <f t="shared" si="930"/>
        <v>0</v>
      </c>
      <c r="X12710" s="828">
        <f t="shared" si="931"/>
        <v>0</v>
      </c>
      <c r="Y12710" s="1069">
        <f>[5]building!Y12701</f>
        <v>0</v>
      </c>
      <c r="Z12710" s="749">
        <f t="shared" si="932"/>
        <v>0</v>
      </c>
      <c r="AA12710" s="1071"/>
      <c r="AB12710" s="1071"/>
    </row>
    <row r="12711" spans="23:28" ht="70.5" customHeight="1">
      <c r="W12711" s="829">
        <f t="shared" si="930"/>
        <v>0</v>
      </c>
      <c r="X12711" s="828">
        <f t="shared" si="931"/>
        <v>0</v>
      </c>
      <c r="Y12711" s="1069">
        <f>[5]building!Y12702</f>
        <v>0</v>
      </c>
      <c r="Z12711" s="749">
        <f t="shared" si="932"/>
        <v>0</v>
      </c>
      <c r="AA12711" s="1071"/>
      <c r="AB12711" s="1071"/>
    </row>
    <row r="12712" spans="23:28" ht="70.5" customHeight="1">
      <c r="W12712" s="829">
        <f t="shared" si="930"/>
        <v>0</v>
      </c>
      <c r="X12712" s="828">
        <f t="shared" si="931"/>
        <v>0</v>
      </c>
      <c r="Y12712" s="1069">
        <f>[5]building!Y12703</f>
        <v>0</v>
      </c>
      <c r="Z12712" s="749">
        <f t="shared" si="932"/>
        <v>0</v>
      </c>
      <c r="AA12712" s="1071"/>
      <c r="AB12712" s="1071"/>
    </row>
    <row r="12713" spans="23:28" ht="70.5" customHeight="1">
      <c r="W12713" s="829">
        <f t="shared" si="930"/>
        <v>0</v>
      </c>
      <c r="X12713" s="828">
        <f t="shared" si="931"/>
        <v>0</v>
      </c>
      <c r="Y12713" s="1069">
        <f>[5]building!Y12704</f>
        <v>0</v>
      </c>
      <c r="Z12713" s="749">
        <f t="shared" si="932"/>
        <v>0</v>
      </c>
      <c r="AA12713" s="1071"/>
      <c r="AB12713" s="1071"/>
    </row>
    <row r="12714" spans="23:28" ht="70.5" customHeight="1">
      <c r="W12714" s="829">
        <f t="shared" si="930"/>
        <v>0</v>
      </c>
      <c r="X12714" s="828">
        <f t="shared" si="931"/>
        <v>0</v>
      </c>
      <c r="Y12714" s="1069">
        <f>[5]building!Y12705</f>
        <v>0</v>
      </c>
      <c r="Z12714" s="749">
        <f t="shared" si="932"/>
        <v>0</v>
      </c>
      <c r="AA12714" s="1071"/>
      <c r="AB12714" s="1071"/>
    </row>
    <row r="12715" spans="23:28" ht="70.5" customHeight="1">
      <c r="W12715" s="829">
        <f t="shared" si="930"/>
        <v>0</v>
      </c>
      <c r="X12715" s="828">
        <f t="shared" si="931"/>
        <v>0</v>
      </c>
      <c r="Y12715" s="1069">
        <f>[5]building!Y12706</f>
        <v>0</v>
      </c>
      <c r="Z12715" s="749">
        <f t="shared" si="932"/>
        <v>0</v>
      </c>
      <c r="AA12715" s="1071"/>
      <c r="AB12715" s="1071"/>
    </row>
    <row r="12716" spans="23:28" ht="70.5" customHeight="1">
      <c r="W12716" s="829">
        <f t="shared" si="930"/>
        <v>0</v>
      </c>
      <c r="X12716" s="828">
        <f t="shared" si="931"/>
        <v>0</v>
      </c>
      <c r="Y12716" s="1069">
        <f>[5]building!Y12707</f>
        <v>0</v>
      </c>
      <c r="Z12716" s="749">
        <f t="shared" si="932"/>
        <v>0</v>
      </c>
      <c r="AA12716" s="1071"/>
      <c r="AB12716" s="1071"/>
    </row>
    <row r="12717" spans="23:28" ht="70.5" customHeight="1">
      <c r="W12717" s="829">
        <f t="shared" si="930"/>
        <v>0</v>
      </c>
      <c r="X12717" s="828">
        <f t="shared" si="931"/>
        <v>0</v>
      </c>
      <c r="Y12717" s="1069">
        <f>[5]building!Y12708</f>
        <v>0</v>
      </c>
      <c r="Z12717" s="749">
        <f t="shared" si="932"/>
        <v>0</v>
      </c>
      <c r="AA12717" s="1071"/>
      <c r="AB12717" s="1071"/>
    </row>
    <row r="12718" spans="23:28" ht="70.5" customHeight="1">
      <c r="W12718" s="829">
        <f t="shared" si="930"/>
        <v>0</v>
      </c>
      <c r="X12718" s="828">
        <f t="shared" si="931"/>
        <v>0</v>
      </c>
      <c r="Y12718" s="1069">
        <f>[5]building!Y12709</f>
        <v>0</v>
      </c>
      <c r="Z12718" s="749">
        <f t="shared" si="932"/>
        <v>0</v>
      </c>
      <c r="AA12718" s="1071"/>
      <c r="AB12718" s="1071"/>
    </row>
    <row r="12719" spans="23:28" ht="70.5" customHeight="1">
      <c r="W12719" s="829">
        <f t="shared" si="930"/>
        <v>0</v>
      </c>
      <c r="X12719" s="828">
        <f t="shared" si="931"/>
        <v>0</v>
      </c>
      <c r="Y12719" s="1069">
        <f>[5]building!Y12710</f>
        <v>0</v>
      </c>
      <c r="Z12719" s="749">
        <f t="shared" si="932"/>
        <v>0</v>
      </c>
      <c r="AA12719" s="1071"/>
      <c r="AB12719" s="1071"/>
    </row>
    <row r="12720" spans="23:28" ht="70.5" customHeight="1">
      <c r="W12720" s="829">
        <f t="shared" si="930"/>
        <v>0</v>
      </c>
      <c r="X12720" s="828">
        <f t="shared" si="931"/>
        <v>0</v>
      </c>
      <c r="Y12720" s="1069">
        <f>[5]building!Y12711</f>
        <v>0</v>
      </c>
      <c r="Z12720" s="749">
        <f t="shared" si="932"/>
        <v>0</v>
      </c>
      <c r="AA12720" s="1071"/>
      <c r="AB12720" s="1071"/>
    </row>
    <row r="12721" spans="23:28" ht="70.5" customHeight="1">
      <c r="W12721" s="829">
        <f t="shared" si="930"/>
        <v>0</v>
      </c>
      <c r="X12721" s="828">
        <f t="shared" si="931"/>
        <v>0</v>
      </c>
      <c r="Y12721" s="1069">
        <f>[5]building!Y12712</f>
        <v>0</v>
      </c>
      <c r="Z12721" s="749">
        <f t="shared" si="932"/>
        <v>0</v>
      </c>
      <c r="AA12721" s="1071"/>
      <c r="AB12721" s="1071"/>
    </row>
    <row r="12722" spans="23:28" ht="70.5" customHeight="1">
      <c r="W12722" s="829">
        <f t="shared" si="930"/>
        <v>0</v>
      </c>
      <c r="X12722" s="828">
        <f t="shared" si="931"/>
        <v>0</v>
      </c>
      <c r="Y12722" s="1069">
        <f>[5]building!Y12713</f>
        <v>0</v>
      </c>
      <c r="Z12722" s="749">
        <f t="shared" si="932"/>
        <v>0</v>
      </c>
      <c r="AA12722" s="1071"/>
      <c r="AB12722" s="1071"/>
    </row>
    <row r="12723" spans="23:28" ht="70.5" customHeight="1">
      <c r="W12723" s="829">
        <f t="shared" si="930"/>
        <v>0</v>
      </c>
      <c r="X12723" s="828">
        <f t="shared" si="931"/>
        <v>0</v>
      </c>
      <c r="Y12723" s="1069">
        <f>[5]building!Y12714</f>
        <v>0</v>
      </c>
      <c r="Z12723" s="749">
        <f t="shared" si="932"/>
        <v>0</v>
      </c>
      <c r="AA12723" s="1071"/>
      <c r="AB12723" s="1071"/>
    </row>
    <row r="12724" spans="23:28" ht="70.5" customHeight="1">
      <c r="W12724" s="829">
        <f t="shared" si="930"/>
        <v>0</v>
      </c>
      <c r="X12724" s="828">
        <f t="shared" si="931"/>
        <v>0</v>
      </c>
      <c r="Y12724" s="1069">
        <f>[5]building!Y12715</f>
        <v>0</v>
      </c>
      <c r="Z12724" s="749">
        <f t="shared" si="932"/>
        <v>0</v>
      </c>
      <c r="AA12724" s="1071"/>
      <c r="AB12724" s="1071"/>
    </row>
    <row r="12725" spans="23:28" ht="70.5" customHeight="1">
      <c r="W12725" s="829">
        <f t="shared" si="930"/>
        <v>0</v>
      </c>
      <c r="X12725" s="828">
        <f t="shared" si="931"/>
        <v>0</v>
      </c>
      <c r="Y12725" s="1069">
        <f>[5]building!Y12716</f>
        <v>0</v>
      </c>
      <c r="Z12725" s="749">
        <f t="shared" si="932"/>
        <v>0</v>
      </c>
      <c r="AA12725" s="1071"/>
      <c r="AB12725" s="1071"/>
    </row>
    <row r="12726" spans="23:28" ht="70.5" customHeight="1">
      <c r="W12726" s="829">
        <f t="shared" si="930"/>
        <v>0</v>
      </c>
      <c r="X12726" s="828">
        <f t="shared" si="931"/>
        <v>0</v>
      </c>
      <c r="Y12726" s="1069">
        <f>[5]building!Y12717</f>
        <v>0</v>
      </c>
      <c r="Z12726" s="749">
        <f t="shared" si="932"/>
        <v>0</v>
      </c>
      <c r="AA12726" s="1071"/>
      <c r="AB12726" s="1071"/>
    </row>
    <row r="12727" spans="23:28" ht="70.5" customHeight="1">
      <c r="W12727" s="829">
        <f t="shared" si="930"/>
        <v>0</v>
      </c>
      <c r="X12727" s="828">
        <f t="shared" si="931"/>
        <v>0</v>
      </c>
      <c r="Y12727" s="1069">
        <f>[5]building!Y12718</f>
        <v>0</v>
      </c>
      <c r="Z12727" s="749">
        <f t="shared" si="932"/>
        <v>0</v>
      </c>
      <c r="AA12727" s="1071"/>
      <c r="AB12727" s="1071"/>
    </row>
    <row r="12728" spans="23:28" ht="70.5" customHeight="1">
      <c r="W12728" s="829">
        <f t="shared" si="930"/>
        <v>0</v>
      </c>
      <c r="X12728" s="828">
        <f t="shared" si="931"/>
        <v>0</v>
      </c>
      <c r="Y12728" s="1069">
        <f>[5]building!Y12719</f>
        <v>0</v>
      </c>
      <c r="Z12728" s="749">
        <f t="shared" si="932"/>
        <v>0</v>
      </c>
      <c r="AA12728" s="1071"/>
      <c r="AB12728" s="1071"/>
    </row>
    <row r="12729" spans="23:28" ht="70.5" customHeight="1">
      <c r="W12729" s="829">
        <f t="shared" si="930"/>
        <v>0</v>
      </c>
      <c r="X12729" s="828">
        <f t="shared" si="931"/>
        <v>0</v>
      </c>
      <c r="Y12729" s="1069">
        <f>[5]building!Y12720</f>
        <v>0</v>
      </c>
      <c r="Z12729" s="749">
        <f t="shared" si="932"/>
        <v>0</v>
      </c>
      <c r="AA12729" s="1071"/>
      <c r="AB12729" s="1071"/>
    </row>
    <row r="12730" spans="23:28" ht="70.5" customHeight="1">
      <c r="W12730" s="829">
        <f t="shared" si="930"/>
        <v>0</v>
      </c>
      <c r="X12730" s="828">
        <f t="shared" si="931"/>
        <v>0</v>
      </c>
      <c r="Y12730" s="1069">
        <f>[5]building!Y12721</f>
        <v>0</v>
      </c>
      <c r="Z12730" s="749">
        <f t="shared" si="932"/>
        <v>0</v>
      </c>
      <c r="AA12730" s="1071"/>
      <c r="AB12730" s="1071"/>
    </row>
    <row r="12731" spans="23:28" ht="70.5" customHeight="1">
      <c r="W12731" s="829">
        <f t="shared" si="930"/>
        <v>0</v>
      </c>
      <c r="X12731" s="828">
        <f t="shared" si="931"/>
        <v>0</v>
      </c>
      <c r="Y12731" s="1069">
        <f>[5]building!Y12722</f>
        <v>0</v>
      </c>
      <c r="Z12731" s="749">
        <f t="shared" si="932"/>
        <v>0</v>
      </c>
      <c r="AA12731" s="1071"/>
      <c r="AB12731" s="1071"/>
    </row>
    <row r="12732" spans="23:28" ht="70.5" customHeight="1">
      <c r="W12732" s="829">
        <f t="shared" si="930"/>
        <v>0</v>
      </c>
      <c r="X12732" s="828">
        <f t="shared" si="931"/>
        <v>0</v>
      </c>
      <c r="Y12732" s="1069">
        <f>[5]building!Y12723</f>
        <v>0</v>
      </c>
      <c r="Z12732" s="749">
        <f t="shared" si="932"/>
        <v>0</v>
      </c>
      <c r="AA12732" s="1071"/>
      <c r="AB12732" s="1071"/>
    </row>
    <row r="12733" spans="23:28" ht="70.5" customHeight="1">
      <c r="W12733" s="829">
        <f t="shared" si="930"/>
        <v>0</v>
      </c>
      <c r="X12733" s="828">
        <f t="shared" si="931"/>
        <v>0</v>
      </c>
      <c r="Y12733" s="1069">
        <f>[5]building!Y12724</f>
        <v>0</v>
      </c>
      <c r="Z12733" s="749">
        <f t="shared" si="932"/>
        <v>0</v>
      </c>
      <c r="AA12733" s="1071"/>
      <c r="AB12733" s="1071"/>
    </row>
    <row r="12734" spans="23:28" ht="70.5" customHeight="1">
      <c r="W12734" s="829">
        <f t="shared" si="930"/>
        <v>0</v>
      </c>
      <c r="X12734" s="828">
        <f t="shared" si="931"/>
        <v>0</v>
      </c>
      <c r="Y12734" s="1069">
        <f>[5]building!Y12725</f>
        <v>0</v>
      </c>
      <c r="Z12734" s="749">
        <f t="shared" si="932"/>
        <v>0</v>
      </c>
      <c r="AA12734" s="1071"/>
      <c r="AB12734" s="1071"/>
    </row>
    <row r="12735" spans="23:28" ht="70.5" customHeight="1">
      <c r="W12735" s="829">
        <f t="shared" si="930"/>
        <v>0</v>
      </c>
      <c r="X12735" s="828">
        <f t="shared" si="931"/>
        <v>0</v>
      </c>
      <c r="Y12735" s="1069">
        <f>[5]building!Y12726</f>
        <v>0</v>
      </c>
      <c r="Z12735" s="749">
        <f t="shared" si="932"/>
        <v>0</v>
      </c>
      <c r="AA12735" s="1071"/>
      <c r="AB12735" s="1071"/>
    </row>
    <row r="12736" spans="23:28" ht="70.5" customHeight="1">
      <c r="W12736" s="829">
        <f t="shared" si="930"/>
        <v>0</v>
      </c>
      <c r="X12736" s="828">
        <f t="shared" si="931"/>
        <v>0</v>
      </c>
      <c r="Y12736" s="1069">
        <f>[5]building!Y12727</f>
        <v>0</v>
      </c>
      <c r="Z12736" s="749">
        <f t="shared" si="932"/>
        <v>0</v>
      </c>
      <c r="AA12736" s="1071"/>
      <c r="AB12736" s="1071"/>
    </row>
    <row r="12737" spans="23:28" ht="70.5" customHeight="1">
      <c r="W12737" s="829">
        <f t="shared" si="930"/>
        <v>0</v>
      </c>
      <c r="X12737" s="828">
        <f t="shared" si="931"/>
        <v>0</v>
      </c>
      <c r="Y12737" s="1069">
        <f>[5]building!Y12728</f>
        <v>0</v>
      </c>
      <c r="Z12737" s="749">
        <f t="shared" si="932"/>
        <v>0</v>
      </c>
      <c r="AA12737" s="1071"/>
      <c r="AB12737" s="1071"/>
    </row>
    <row r="12738" spans="23:28" ht="70.5" customHeight="1">
      <c r="W12738" s="829">
        <f t="shared" si="930"/>
        <v>0</v>
      </c>
      <c r="X12738" s="828">
        <f t="shared" si="931"/>
        <v>0</v>
      </c>
      <c r="Y12738" s="1069">
        <f>[5]building!Y12729</f>
        <v>0</v>
      </c>
      <c r="Z12738" s="749">
        <f t="shared" si="932"/>
        <v>0</v>
      </c>
      <c r="AA12738" s="1071"/>
      <c r="AB12738" s="1071"/>
    </row>
    <row r="12739" spans="23:28" ht="70.5" customHeight="1">
      <c r="W12739" s="829">
        <f t="shared" si="930"/>
        <v>0</v>
      </c>
      <c r="X12739" s="828">
        <f t="shared" si="931"/>
        <v>0</v>
      </c>
      <c r="Y12739" s="1069">
        <f>[5]building!Y12730</f>
        <v>0</v>
      </c>
      <c r="Z12739" s="749">
        <f t="shared" si="932"/>
        <v>0</v>
      </c>
      <c r="AA12739" s="1071"/>
      <c r="AB12739" s="1071"/>
    </row>
    <row r="12740" spans="23:28" ht="70.5" customHeight="1">
      <c r="W12740" s="829">
        <f t="shared" si="930"/>
        <v>0</v>
      </c>
      <c r="X12740" s="828">
        <f t="shared" si="931"/>
        <v>0</v>
      </c>
      <c r="Y12740" s="1069">
        <f>[5]building!Y12731</f>
        <v>0</v>
      </c>
      <c r="Z12740" s="749">
        <f t="shared" si="932"/>
        <v>0</v>
      </c>
      <c r="AA12740" s="1071"/>
      <c r="AB12740" s="1071"/>
    </row>
    <row r="12741" spans="23:28" ht="70.5" customHeight="1">
      <c r="W12741" s="829">
        <f t="shared" si="930"/>
        <v>0</v>
      </c>
      <c r="X12741" s="828">
        <f t="shared" si="931"/>
        <v>0</v>
      </c>
      <c r="Y12741" s="1069">
        <f>[5]building!Y12732</f>
        <v>0</v>
      </c>
      <c r="Z12741" s="749">
        <f t="shared" si="932"/>
        <v>0</v>
      </c>
      <c r="AA12741" s="1071"/>
      <c r="AB12741" s="1071"/>
    </row>
    <row r="12742" spans="23:28" ht="70.5" customHeight="1">
      <c r="W12742" s="829">
        <f t="shared" si="930"/>
        <v>0</v>
      </c>
      <c r="X12742" s="828">
        <f t="shared" si="931"/>
        <v>0</v>
      </c>
      <c r="Y12742" s="1069">
        <f>[5]building!Y12733</f>
        <v>0</v>
      </c>
      <c r="Z12742" s="749">
        <f t="shared" si="932"/>
        <v>0</v>
      </c>
      <c r="AA12742" s="1071"/>
      <c r="AB12742" s="1071"/>
    </row>
    <row r="12743" spans="23:28" ht="70.5" customHeight="1">
      <c r="W12743" s="829">
        <f t="shared" si="930"/>
        <v>0</v>
      </c>
      <c r="X12743" s="828">
        <f t="shared" si="931"/>
        <v>0</v>
      </c>
      <c r="Y12743" s="1069">
        <f>[5]building!Y12734</f>
        <v>0</v>
      </c>
      <c r="Z12743" s="749">
        <f t="shared" si="932"/>
        <v>0</v>
      </c>
      <c r="AA12743" s="1071"/>
      <c r="AB12743" s="1071"/>
    </row>
    <row r="12744" spans="23:28" ht="70.5" customHeight="1">
      <c r="W12744" s="829">
        <f t="shared" si="930"/>
        <v>0</v>
      </c>
      <c r="X12744" s="828">
        <f t="shared" si="931"/>
        <v>0</v>
      </c>
      <c r="Y12744" s="1069">
        <f>[5]building!Y12735</f>
        <v>0</v>
      </c>
      <c r="Z12744" s="749">
        <f t="shared" si="932"/>
        <v>0</v>
      </c>
      <c r="AA12744" s="1071"/>
      <c r="AB12744" s="1071"/>
    </row>
    <row r="12745" spans="23:28" ht="70.5" customHeight="1">
      <c r="W12745" s="829">
        <f t="shared" si="930"/>
        <v>0</v>
      </c>
      <c r="X12745" s="828">
        <f t="shared" si="931"/>
        <v>0</v>
      </c>
      <c r="Y12745" s="1069">
        <f>[5]building!Y12736</f>
        <v>0</v>
      </c>
      <c r="Z12745" s="749">
        <f t="shared" si="932"/>
        <v>0</v>
      </c>
      <c r="AA12745" s="1071"/>
      <c r="AB12745" s="1071"/>
    </row>
    <row r="12746" spans="23:28" ht="70.5" customHeight="1">
      <c r="W12746" s="829">
        <f t="shared" si="930"/>
        <v>0</v>
      </c>
      <c r="X12746" s="828">
        <f t="shared" si="931"/>
        <v>0</v>
      </c>
      <c r="Y12746" s="1069">
        <f>[5]building!Y12737</f>
        <v>0</v>
      </c>
      <c r="Z12746" s="749">
        <f t="shared" si="932"/>
        <v>0</v>
      </c>
      <c r="AA12746" s="1071"/>
      <c r="AB12746" s="1071"/>
    </row>
    <row r="12747" spans="23:28" ht="70.5" customHeight="1">
      <c r="W12747" s="829">
        <f t="shared" si="930"/>
        <v>0</v>
      </c>
      <c r="X12747" s="828">
        <f t="shared" si="931"/>
        <v>0</v>
      </c>
      <c r="Y12747" s="1069">
        <f>[5]building!Y12738</f>
        <v>0</v>
      </c>
      <c r="Z12747" s="749">
        <f t="shared" si="932"/>
        <v>0</v>
      </c>
      <c r="AA12747" s="1071"/>
      <c r="AB12747" s="1071"/>
    </row>
    <row r="12748" spans="23:28" ht="70.5" customHeight="1">
      <c r="W12748" s="829">
        <f t="shared" si="930"/>
        <v>0</v>
      </c>
      <c r="X12748" s="828">
        <f t="shared" si="931"/>
        <v>0</v>
      </c>
      <c r="Y12748" s="1069">
        <f>[5]building!Y12739</f>
        <v>0</v>
      </c>
      <c r="Z12748" s="749">
        <f t="shared" si="932"/>
        <v>0</v>
      </c>
      <c r="AA12748" s="1071"/>
      <c r="AB12748" s="1071"/>
    </row>
    <row r="12749" spans="23:28" ht="70.5" customHeight="1">
      <c r="W12749" s="829">
        <f t="shared" si="930"/>
        <v>0</v>
      </c>
      <c r="X12749" s="828">
        <f t="shared" si="931"/>
        <v>0</v>
      </c>
      <c r="Y12749" s="1069">
        <f>[5]building!Y12740</f>
        <v>0</v>
      </c>
      <c r="Z12749" s="749">
        <f t="shared" si="932"/>
        <v>0</v>
      </c>
      <c r="AA12749" s="1071"/>
      <c r="AB12749" s="1071"/>
    </row>
    <row r="12750" spans="23:28" ht="70.5" customHeight="1">
      <c r="W12750" s="829">
        <f t="shared" si="930"/>
        <v>0</v>
      </c>
      <c r="X12750" s="828">
        <f t="shared" si="931"/>
        <v>0</v>
      </c>
      <c r="Y12750" s="1069">
        <f>[5]building!Y12741</f>
        <v>0</v>
      </c>
      <c r="Z12750" s="749">
        <f t="shared" si="932"/>
        <v>0</v>
      </c>
      <c r="AA12750" s="1071"/>
      <c r="AB12750" s="1071"/>
    </row>
    <row r="12751" spans="23:28" ht="70.5" customHeight="1">
      <c r="W12751" s="829">
        <f t="shared" si="930"/>
        <v>0</v>
      </c>
      <c r="X12751" s="828">
        <f t="shared" si="931"/>
        <v>0</v>
      </c>
      <c r="Y12751" s="1069">
        <f>[5]building!Y12742</f>
        <v>0</v>
      </c>
      <c r="Z12751" s="749">
        <f t="shared" si="932"/>
        <v>0</v>
      </c>
      <c r="AA12751" s="1071"/>
      <c r="AB12751" s="1071"/>
    </row>
    <row r="12752" spans="23:28" ht="70.5" customHeight="1">
      <c r="W12752" s="829">
        <f t="shared" si="930"/>
        <v>0</v>
      </c>
      <c r="X12752" s="828">
        <f t="shared" si="931"/>
        <v>0</v>
      </c>
      <c r="Y12752" s="1069">
        <f>[5]building!Y12743</f>
        <v>0</v>
      </c>
      <c r="Z12752" s="749">
        <f t="shared" si="932"/>
        <v>0</v>
      </c>
      <c r="AA12752" s="1071"/>
      <c r="AB12752" s="1071"/>
    </row>
    <row r="12753" spans="23:28" ht="70.5" customHeight="1">
      <c r="W12753" s="829">
        <f t="shared" si="930"/>
        <v>0</v>
      </c>
      <c r="X12753" s="828">
        <f t="shared" si="931"/>
        <v>0</v>
      </c>
      <c r="Y12753" s="1069">
        <f>[5]building!Y12744</f>
        <v>0</v>
      </c>
      <c r="Z12753" s="749">
        <f t="shared" si="932"/>
        <v>0</v>
      </c>
      <c r="AA12753" s="1071"/>
      <c r="AB12753" s="1071"/>
    </row>
    <row r="12754" spans="23:28" ht="70.5" customHeight="1">
      <c r="W12754" s="829">
        <f t="shared" si="930"/>
        <v>0</v>
      </c>
      <c r="X12754" s="828">
        <f t="shared" si="931"/>
        <v>0</v>
      </c>
      <c r="Y12754" s="1069">
        <f>[5]building!Y12745</f>
        <v>0</v>
      </c>
      <c r="Z12754" s="749">
        <f t="shared" si="932"/>
        <v>0</v>
      </c>
      <c r="AA12754" s="1071"/>
      <c r="AB12754" s="1071"/>
    </row>
    <row r="12755" spans="23:28" ht="70.5" customHeight="1">
      <c r="W12755" s="829">
        <f t="shared" si="930"/>
        <v>0</v>
      </c>
      <c r="X12755" s="828">
        <f t="shared" si="931"/>
        <v>0</v>
      </c>
      <c r="Y12755" s="1069">
        <f>[5]building!Y12746</f>
        <v>0</v>
      </c>
      <c r="Z12755" s="749">
        <f t="shared" si="932"/>
        <v>0</v>
      </c>
      <c r="AA12755" s="1071"/>
      <c r="AB12755" s="1071"/>
    </row>
    <row r="12756" spans="23:28" ht="70.5" customHeight="1">
      <c r="W12756" s="829">
        <f t="shared" si="930"/>
        <v>0</v>
      </c>
      <c r="X12756" s="828">
        <f t="shared" si="931"/>
        <v>0</v>
      </c>
      <c r="Y12756" s="1069">
        <f>[5]building!Y12747</f>
        <v>0</v>
      </c>
      <c r="Z12756" s="749">
        <f t="shared" si="932"/>
        <v>0</v>
      </c>
      <c r="AA12756" s="1071"/>
      <c r="AB12756" s="1071"/>
    </row>
    <row r="12757" spans="23:28" ht="70.5" customHeight="1">
      <c r="W12757" s="829">
        <f t="shared" si="930"/>
        <v>0</v>
      </c>
      <c r="X12757" s="828">
        <f t="shared" si="931"/>
        <v>0</v>
      </c>
      <c r="Y12757" s="1069">
        <f>[5]building!Y12748</f>
        <v>0</v>
      </c>
      <c r="Z12757" s="749">
        <f t="shared" si="932"/>
        <v>0</v>
      </c>
      <c r="AA12757" s="1071"/>
      <c r="AB12757" s="1071"/>
    </row>
    <row r="12758" spans="23:28" ht="70.5" customHeight="1">
      <c r="W12758" s="829">
        <f t="shared" si="930"/>
        <v>0</v>
      </c>
      <c r="X12758" s="828">
        <f t="shared" si="931"/>
        <v>0</v>
      </c>
      <c r="Y12758" s="1069">
        <f>[5]building!Y12749</f>
        <v>0</v>
      </c>
      <c r="Z12758" s="749">
        <f t="shared" si="932"/>
        <v>0</v>
      </c>
      <c r="AA12758" s="1071"/>
      <c r="AB12758" s="1071"/>
    </row>
    <row r="12759" spans="23:28" ht="70.5" customHeight="1">
      <c r="W12759" s="829">
        <f t="shared" si="930"/>
        <v>0</v>
      </c>
      <c r="X12759" s="828">
        <f t="shared" si="931"/>
        <v>0</v>
      </c>
      <c r="Y12759" s="1069">
        <f>[5]building!Y12750</f>
        <v>0</v>
      </c>
      <c r="Z12759" s="749">
        <f t="shared" si="932"/>
        <v>0</v>
      </c>
      <c r="AA12759" s="1071"/>
      <c r="AB12759" s="1071"/>
    </row>
    <row r="12760" spans="23:28" ht="70.5" customHeight="1">
      <c r="W12760" s="829">
        <f t="shared" si="930"/>
        <v>0</v>
      </c>
      <c r="X12760" s="828">
        <f t="shared" si="931"/>
        <v>0</v>
      </c>
      <c r="Y12760" s="1069">
        <f>[5]building!Y12751</f>
        <v>0</v>
      </c>
      <c r="Z12760" s="749">
        <f t="shared" si="932"/>
        <v>0</v>
      </c>
      <c r="AA12760" s="1071"/>
      <c r="AB12760" s="1071"/>
    </row>
    <row r="12761" spans="23:28" ht="70.5" customHeight="1">
      <c r="W12761" s="829">
        <f t="shared" si="930"/>
        <v>0</v>
      </c>
      <c r="X12761" s="828">
        <f t="shared" si="931"/>
        <v>0</v>
      </c>
      <c r="Y12761" s="1069">
        <f>[5]building!Y12752</f>
        <v>0</v>
      </c>
      <c r="Z12761" s="749">
        <f t="shared" si="932"/>
        <v>0</v>
      </c>
      <c r="AA12761" s="1071"/>
      <c r="AB12761" s="1071"/>
    </row>
    <row r="12762" spans="23:28" ht="70.5" customHeight="1">
      <c r="W12762" s="829">
        <f t="shared" si="930"/>
        <v>0</v>
      </c>
      <c r="X12762" s="828">
        <f t="shared" si="931"/>
        <v>0</v>
      </c>
      <c r="Y12762" s="1069">
        <f>[5]building!Y12753</f>
        <v>0</v>
      </c>
      <c r="Z12762" s="749">
        <f t="shared" si="932"/>
        <v>0</v>
      </c>
      <c r="AA12762" s="1071"/>
      <c r="AB12762" s="1071"/>
    </row>
    <row r="12763" spans="23:28" ht="70.5" customHeight="1">
      <c r="W12763" s="829">
        <f t="shared" si="930"/>
        <v>0</v>
      </c>
      <c r="X12763" s="828">
        <f t="shared" si="931"/>
        <v>0</v>
      </c>
      <c r="Y12763" s="1069">
        <f>[5]building!Y12754</f>
        <v>0</v>
      </c>
      <c r="Z12763" s="749">
        <f t="shared" si="932"/>
        <v>0</v>
      </c>
      <c r="AA12763" s="1071"/>
      <c r="AB12763" s="1071"/>
    </row>
    <row r="12764" spans="23:28" ht="70.5" customHeight="1">
      <c r="W12764" s="829">
        <f t="shared" si="930"/>
        <v>0</v>
      </c>
      <c r="X12764" s="828">
        <f t="shared" si="931"/>
        <v>0</v>
      </c>
      <c r="Y12764" s="1069">
        <f>[5]building!Y12755</f>
        <v>0</v>
      </c>
      <c r="Z12764" s="749">
        <f t="shared" si="932"/>
        <v>0</v>
      </c>
      <c r="AA12764" s="1071"/>
      <c r="AB12764" s="1071"/>
    </row>
    <row r="12765" spans="23:28" ht="70.5" customHeight="1">
      <c r="W12765" s="829">
        <f t="shared" si="930"/>
        <v>0</v>
      </c>
      <c r="X12765" s="828">
        <f t="shared" si="931"/>
        <v>0</v>
      </c>
      <c r="Y12765" s="1069">
        <f>[5]building!Y12756</f>
        <v>0</v>
      </c>
      <c r="Z12765" s="749">
        <f t="shared" si="932"/>
        <v>0</v>
      </c>
      <c r="AA12765" s="1071"/>
      <c r="AB12765" s="1071"/>
    </row>
    <row r="12766" spans="23:28" ht="70.5" customHeight="1">
      <c r="W12766" s="829">
        <f t="shared" ref="W12766:W12829" si="933">G12766+I12766+K12766+M12766+O12766+Q12766+S12766+U12766</f>
        <v>0</v>
      </c>
      <c r="X12766" s="828">
        <f t="shared" ref="X12766:X12829" si="934">W12766*C12766</f>
        <v>0</v>
      </c>
      <c r="Y12766" s="1069">
        <f>[5]building!Y12757</f>
        <v>0</v>
      </c>
      <c r="Z12766" s="749">
        <f t="shared" ref="Z12766:Z12829" si="935">Y12766*C12766</f>
        <v>0</v>
      </c>
      <c r="AA12766" s="1071"/>
      <c r="AB12766" s="1071"/>
    </row>
    <row r="12767" spans="23:28" ht="70.5" customHeight="1">
      <c r="W12767" s="829">
        <f t="shared" si="933"/>
        <v>0</v>
      </c>
      <c r="X12767" s="828">
        <f t="shared" si="934"/>
        <v>0</v>
      </c>
      <c r="Y12767" s="1069">
        <f>[5]building!Y12758</f>
        <v>0</v>
      </c>
      <c r="Z12767" s="749">
        <f t="shared" si="935"/>
        <v>0</v>
      </c>
      <c r="AA12767" s="1071"/>
      <c r="AB12767" s="1071"/>
    </row>
    <row r="12768" spans="23:28" ht="70.5" customHeight="1">
      <c r="W12768" s="829">
        <f t="shared" si="933"/>
        <v>0</v>
      </c>
      <c r="X12768" s="828">
        <f t="shared" si="934"/>
        <v>0</v>
      </c>
      <c r="Y12768" s="1069">
        <f>[5]building!Y12759</f>
        <v>0</v>
      </c>
      <c r="Z12768" s="749">
        <f t="shared" si="935"/>
        <v>0</v>
      </c>
      <c r="AA12768" s="1071"/>
      <c r="AB12768" s="1071"/>
    </row>
    <row r="12769" spans="23:28" ht="70.5" customHeight="1">
      <c r="W12769" s="829">
        <f t="shared" si="933"/>
        <v>0</v>
      </c>
      <c r="X12769" s="828">
        <f t="shared" si="934"/>
        <v>0</v>
      </c>
      <c r="Y12769" s="1069">
        <f>[5]building!Y12760</f>
        <v>0</v>
      </c>
      <c r="Z12769" s="749">
        <f t="shared" si="935"/>
        <v>0</v>
      </c>
      <c r="AA12769" s="1071"/>
      <c r="AB12769" s="1071"/>
    </row>
    <row r="12770" spans="23:28" ht="70.5" customHeight="1">
      <c r="W12770" s="829">
        <f t="shared" si="933"/>
        <v>0</v>
      </c>
      <c r="X12770" s="828">
        <f t="shared" si="934"/>
        <v>0</v>
      </c>
      <c r="Y12770" s="1069">
        <f>[5]building!Y12761</f>
        <v>0</v>
      </c>
      <c r="Z12770" s="749">
        <f t="shared" si="935"/>
        <v>0</v>
      </c>
      <c r="AA12770" s="1071"/>
      <c r="AB12770" s="1071"/>
    </row>
    <row r="12771" spans="23:28" ht="70.5" customHeight="1">
      <c r="W12771" s="829">
        <f t="shared" si="933"/>
        <v>0</v>
      </c>
      <c r="X12771" s="828">
        <f t="shared" si="934"/>
        <v>0</v>
      </c>
      <c r="Y12771" s="1069">
        <f>[5]building!Y12762</f>
        <v>0</v>
      </c>
      <c r="Z12771" s="749">
        <f t="shared" si="935"/>
        <v>0</v>
      </c>
      <c r="AA12771" s="1071"/>
      <c r="AB12771" s="1071"/>
    </row>
    <row r="12772" spans="23:28" ht="70.5" customHeight="1">
      <c r="W12772" s="829">
        <f t="shared" si="933"/>
        <v>0</v>
      </c>
      <c r="X12772" s="828">
        <f t="shared" si="934"/>
        <v>0</v>
      </c>
      <c r="Y12772" s="1069">
        <f>[5]building!Y12763</f>
        <v>0</v>
      </c>
      <c r="Z12772" s="749">
        <f t="shared" si="935"/>
        <v>0</v>
      </c>
      <c r="AA12772" s="1071"/>
      <c r="AB12772" s="1071"/>
    </row>
    <row r="12773" spans="23:28" ht="70.5" customHeight="1">
      <c r="W12773" s="829">
        <f t="shared" si="933"/>
        <v>0</v>
      </c>
      <c r="X12773" s="828">
        <f t="shared" si="934"/>
        <v>0</v>
      </c>
      <c r="Y12773" s="1069">
        <f>[5]building!Y12764</f>
        <v>0</v>
      </c>
      <c r="Z12773" s="749">
        <f t="shared" si="935"/>
        <v>0</v>
      </c>
      <c r="AA12773" s="1071"/>
      <c r="AB12773" s="1071"/>
    </row>
    <row r="12774" spans="23:28" ht="70.5" customHeight="1">
      <c r="W12774" s="829">
        <f t="shared" si="933"/>
        <v>0</v>
      </c>
      <c r="X12774" s="828">
        <f t="shared" si="934"/>
        <v>0</v>
      </c>
      <c r="Y12774" s="1069">
        <f>[5]building!Y12765</f>
        <v>0</v>
      </c>
      <c r="Z12774" s="749">
        <f t="shared" si="935"/>
        <v>0</v>
      </c>
      <c r="AA12774" s="1071"/>
      <c r="AB12774" s="1071"/>
    </row>
    <row r="12775" spans="23:28" ht="70.5" customHeight="1">
      <c r="W12775" s="829">
        <f t="shared" si="933"/>
        <v>0</v>
      </c>
      <c r="X12775" s="828">
        <f t="shared" si="934"/>
        <v>0</v>
      </c>
      <c r="Y12775" s="1069">
        <f>[5]building!Y12766</f>
        <v>0</v>
      </c>
      <c r="Z12775" s="749">
        <f t="shared" si="935"/>
        <v>0</v>
      </c>
      <c r="AA12775" s="1071"/>
      <c r="AB12775" s="1071"/>
    </row>
    <row r="12776" spans="23:28" ht="70.5" customHeight="1">
      <c r="W12776" s="829">
        <f t="shared" si="933"/>
        <v>0</v>
      </c>
      <c r="X12776" s="828">
        <f t="shared" si="934"/>
        <v>0</v>
      </c>
      <c r="Y12776" s="1069">
        <f>[5]building!Y12767</f>
        <v>0</v>
      </c>
      <c r="Z12776" s="749">
        <f t="shared" si="935"/>
        <v>0</v>
      </c>
      <c r="AA12776" s="1071"/>
      <c r="AB12776" s="1071"/>
    </row>
    <row r="12777" spans="23:28" ht="70.5" customHeight="1">
      <c r="W12777" s="829">
        <f t="shared" si="933"/>
        <v>0</v>
      </c>
      <c r="X12777" s="828">
        <f t="shared" si="934"/>
        <v>0</v>
      </c>
      <c r="Y12777" s="1069">
        <f>[5]building!Y12768</f>
        <v>0</v>
      </c>
      <c r="Z12777" s="749">
        <f t="shared" si="935"/>
        <v>0</v>
      </c>
      <c r="AA12777" s="1071"/>
      <c r="AB12777" s="1071"/>
    </row>
    <row r="12778" spans="23:28" ht="70.5" customHeight="1">
      <c r="W12778" s="829">
        <f t="shared" si="933"/>
        <v>0</v>
      </c>
      <c r="X12778" s="828">
        <f t="shared" si="934"/>
        <v>0</v>
      </c>
      <c r="Y12778" s="1069">
        <f>[5]building!Y12769</f>
        <v>0</v>
      </c>
      <c r="Z12778" s="749">
        <f t="shared" si="935"/>
        <v>0</v>
      </c>
      <c r="AA12778" s="1071"/>
      <c r="AB12778" s="1071"/>
    </row>
    <row r="12779" spans="23:28" ht="70.5" customHeight="1">
      <c r="W12779" s="829">
        <f t="shared" si="933"/>
        <v>0</v>
      </c>
      <c r="X12779" s="828">
        <f t="shared" si="934"/>
        <v>0</v>
      </c>
      <c r="Y12779" s="1069">
        <f>[5]building!Y12770</f>
        <v>0</v>
      </c>
      <c r="Z12779" s="749">
        <f t="shared" si="935"/>
        <v>0</v>
      </c>
      <c r="AA12779" s="1071"/>
      <c r="AB12779" s="1071"/>
    </row>
    <row r="12780" spans="23:28" ht="70.5" customHeight="1">
      <c r="W12780" s="829">
        <f t="shared" si="933"/>
        <v>0</v>
      </c>
      <c r="X12780" s="828">
        <f t="shared" si="934"/>
        <v>0</v>
      </c>
      <c r="Y12780" s="1069">
        <f>[5]building!Y12771</f>
        <v>0</v>
      </c>
      <c r="Z12780" s="749">
        <f t="shared" si="935"/>
        <v>0</v>
      </c>
      <c r="AA12780" s="1071"/>
      <c r="AB12780" s="1071"/>
    </row>
    <row r="12781" spans="23:28" ht="70.5" customHeight="1">
      <c r="W12781" s="829">
        <f t="shared" si="933"/>
        <v>0</v>
      </c>
      <c r="X12781" s="828">
        <f t="shared" si="934"/>
        <v>0</v>
      </c>
      <c r="Y12781" s="1069">
        <f>[5]building!Y12772</f>
        <v>0</v>
      </c>
      <c r="Z12781" s="749">
        <f t="shared" si="935"/>
        <v>0</v>
      </c>
      <c r="AA12781" s="1071"/>
      <c r="AB12781" s="1071"/>
    </row>
    <row r="12782" spans="23:28" ht="70.5" customHeight="1">
      <c r="W12782" s="829">
        <f t="shared" si="933"/>
        <v>0</v>
      </c>
      <c r="X12782" s="828">
        <f t="shared" si="934"/>
        <v>0</v>
      </c>
      <c r="Y12782" s="1069">
        <f>[5]building!Y12773</f>
        <v>0</v>
      </c>
      <c r="Z12782" s="749">
        <f t="shared" si="935"/>
        <v>0</v>
      </c>
      <c r="AA12782" s="1071"/>
      <c r="AB12782" s="1071"/>
    </row>
    <row r="12783" spans="23:28" ht="70.5" customHeight="1">
      <c r="W12783" s="829">
        <f t="shared" si="933"/>
        <v>0</v>
      </c>
      <c r="X12783" s="828">
        <f t="shared" si="934"/>
        <v>0</v>
      </c>
      <c r="Y12783" s="1069">
        <f>[5]building!Y12774</f>
        <v>0</v>
      </c>
      <c r="Z12783" s="749">
        <f t="shared" si="935"/>
        <v>0</v>
      </c>
      <c r="AA12783" s="1071"/>
      <c r="AB12783" s="1071"/>
    </row>
    <row r="12784" spans="23:28" ht="70.5" customHeight="1">
      <c r="W12784" s="829">
        <f t="shared" si="933"/>
        <v>0</v>
      </c>
      <c r="X12784" s="828">
        <f t="shared" si="934"/>
        <v>0</v>
      </c>
      <c r="Y12784" s="1069">
        <f>[5]building!Y12775</f>
        <v>0</v>
      </c>
      <c r="Z12784" s="749">
        <f t="shared" si="935"/>
        <v>0</v>
      </c>
      <c r="AA12784" s="1071"/>
      <c r="AB12784" s="1071"/>
    </row>
    <row r="12785" spans="23:28" ht="70.5" customHeight="1">
      <c r="W12785" s="829">
        <f t="shared" si="933"/>
        <v>0</v>
      </c>
      <c r="X12785" s="828">
        <f t="shared" si="934"/>
        <v>0</v>
      </c>
      <c r="Y12785" s="1069">
        <f>[5]building!Y12776</f>
        <v>0</v>
      </c>
      <c r="Z12785" s="749">
        <f t="shared" si="935"/>
        <v>0</v>
      </c>
      <c r="AA12785" s="1071"/>
      <c r="AB12785" s="1071"/>
    </row>
    <row r="12786" spans="23:28" ht="70.5" customHeight="1">
      <c r="W12786" s="829">
        <f t="shared" si="933"/>
        <v>0</v>
      </c>
      <c r="X12786" s="828">
        <f t="shared" si="934"/>
        <v>0</v>
      </c>
      <c r="Y12786" s="1069">
        <f>[5]building!Y12777</f>
        <v>0</v>
      </c>
      <c r="Z12786" s="749">
        <f t="shared" si="935"/>
        <v>0</v>
      </c>
      <c r="AA12786" s="1071"/>
      <c r="AB12786" s="1071"/>
    </row>
    <row r="12787" spans="23:28" ht="70.5" customHeight="1">
      <c r="W12787" s="829">
        <f t="shared" si="933"/>
        <v>0</v>
      </c>
      <c r="X12787" s="828">
        <f t="shared" si="934"/>
        <v>0</v>
      </c>
      <c r="Y12787" s="1069">
        <f>[5]building!Y12778</f>
        <v>0</v>
      </c>
      <c r="Z12787" s="749">
        <f t="shared" si="935"/>
        <v>0</v>
      </c>
      <c r="AA12787" s="1071"/>
      <c r="AB12787" s="1071"/>
    </row>
    <row r="12788" spans="23:28" ht="70.5" customHeight="1">
      <c r="W12788" s="829">
        <f t="shared" si="933"/>
        <v>0</v>
      </c>
      <c r="X12788" s="828">
        <f t="shared" si="934"/>
        <v>0</v>
      </c>
      <c r="Y12788" s="1069">
        <f>[5]building!Y12779</f>
        <v>0</v>
      </c>
      <c r="Z12788" s="749">
        <f t="shared" si="935"/>
        <v>0</v>
      </c>
      <c r="AA12788" s="1071"/>
      <c r="AB12788" s="1071"/>
    </row>
    <row r="12789" spans="23:28" ht="70.5" customHeight="1">
      <c r="W12789" s="829">
        <f t="shared" si="933"/>
        <v>0</v>
      </c>
      <c r="X12789" s="828">
        <f t="shared" si="934"/>
        <v>0</v>
      </c>
      <c r="Y12789" s="1069">
        <f>[5]building!Y12780</f>
        <v>0</v>
      </c>
      <c r="Z12789" s="749">
        <f t="shared" si="935"/>
        <v>0</v>
      </c>
      <c r="AA12789" s="1071"/>
      <c r="AB12789" s="1071"/>
    </row>
    <row r="12790" spans="23:28" ht="70.5" customHeight="1">
      <c r="W12790" s="829">
        <f t="shared" si="933"/>
        <v>0</v>
      </c>
      <c r="X12790" s="828">
        <f t="shared" si="934"/>
        <v>0</v>
      </c>
      <c r="Y12790" s="1069">
        <f>[5]building!Y12781</f>
        <v>0</v>
      </c>
      <c r="Z12790" s="749">
        <f t="shared" si="935"/>
        <v>0</v>
      </c>
      <c r="AA12790" s="1071"/>
      <c r="AB12790" s="1071"/>
    </row>
    <row r="12791" spans="23:28" ht="70.5" customHeight="1">
      <c r="W12791" s="829">
        <f t="shared" si="933"/>
        <v>0</v>
      </c>
      <c r="X12791" s="828">
        <f t="shared" si="934"/>
        <v>0</v>
      </c>
      <c r="Y12791" s="1069">
        <f>[5]building!Y12782</f>
        <v>0</v>
      </c>
      <c r="Z12791" s="749">
        <f t="shared" si="935"/>
        <v>0</v>
      </c>
      <c r="AA12791" s="1071"/>
      <c r="AB12791" s="1071"/>
    </row>
    <row r="12792" spans="23:28" ht="70.5" customHeight="1">
      <c r="W12792" s="829">
        <f t="shared" si="933"/>
        <v>0</v>
      </c>
      <c r="X12792" s="828">
        <f t="shared" si="934"/>
        <v>0</v>
      </c>
      <c r="Y12792" s="1069">
        <f>[5]building!Y12783</f>
        <v>0</v>
      </c>
      <c r="Z12792" s="749">
        <f t="shared" si="935"/>
        <v>0</v>
      </c>
      <c r="AA12792" s="1071"/>
      <c r="AB12792" s="1071"/>
    </row>
    <row r="12793" spans="23:28" ht="70.5" customHeight="1">
      <c r="W12793" s="829">
        <f t="shared" si="933"/>
        <v>0</v>
      </c>
      <c r="X12793" s="828">
        <f t="shared" si="934"/>
        <v>0</v>
      </c>
      <c r="Y12793" s="1069">
        <f>[5]building!Y12784</f>
        <v>0</v>
      </c>
      <c r="Z12793" s="749">
        <f t="shared" si="935"/>
        <v>0</v>
      </c>
      <c r="AA12793" s="1071"/>
      <c r="AB12793" s="1071"/>
    </row>
    <row r="12794" spans="23:28" ht="70.5" customHeight="1">
      <c r="W12794" s="829">
        <f t="shared" si="933"/>
        <v>0</v>
      </c>
      <c r="X12794" s="828">
        <f t="shared" si="934"/>
        <v>0</v>
      </c>
      <c r="Y12794" s="1069">
        <f>[5]building!Y12785</f>
        <v>0</v>
      </c>
      <c r="Z12794" s="749">
        <f t="shared" si="935"/>
        <v>0</v>
      </c>
      <c r="AA12794" s="1071"/>
      <c r="AB12794" s="1071"/>
    </row>
    <row r="12795" spans="23:28" ht="70.5" customHeight="1">
      <c r="W12795" s="829">
        <f t="shared" si="933"/>
        <v>0</v>
      </c>
      <c r="X12795" s="828">
        <f t="shared" si="934"/>
        <v>0</v>
      </c>
      <c r="Y12795" s="1069">
        <f>[5]building!Y12786</f>
        <v>0</v>
      </c>
      <c r="Z12795" s="749">
        <f t="shared" si="935"/>
        <v>0</v>
      </c>
      <c r="AA12795" s="1071"/>
      <c r="AB12795" s="1071"/>
    </row>
    <row r="12796" spans="23:28" ht="70.5" customHeight="1">
      <c r="W12796" s="829">
        <f t="shared" si="933"/>
        <v>0</v>
      </c>
      <c r="X12796" s="828">
        <f t="shared" si="934"/>
        <v>0</v>
      </c>
      <c r="Y12796" s="1069">
        <f>[5]building!Y12787</f>
        <v>0</v>
      </c>
      <c r="Z12796" s="749">
        <f t="shared" si="935"/>
        <v>0</v>
      </c>
      <c r="AA12796" s="1071"/>
      <c r="AB12796" s="1071"/>
    </row>
    <row r="12797" spans="23:28" ht="70.5" customHeight="1">
      <c r="W12797" s="829">
        <f t="shared" si="933"/>
        <v>0</v>
      </c>
      <c r="X12797" s="828">
        <f t="shared" si="934"/>
        <v>0</v>
      </c>
      <c r="Y12797" s="1069">
        <f>[5]building!Y12788</f>
        <v>0</v>
      </c>
      <c r="Z12797" s="749">
        <f t="shared" si="935"/>
        <v>0</v>
      </c>
      <c r="AA12797" s="1071"/>
      <c r="AB12797" s="1071"/>
    </row>
    <row r="12798" spans="23:28" ht="70.5" customHeight="1">
      <c r="W12798" s="829">
        <f t="shared" si="933"/>
        <v>0</v>
      </c>
      <c r="X12798" s="828">
        <f t="shared" si="934"/>
        <v>0</v>
      </c>
      <c r="Y12798" s="1069">
        <f>[5]building!Y12789</f>
        <v>0</v>
      </c>
      <c r="Z12798" s="749">
        <f t="shared" si="935"/>
        <v>0</v>
      </c>
      <c r="AA12798" s="1071"/>
      <c r="AB12798" s="1071"/>
    </row>
    <row r="12799" spans="23:28" ht="70.5" customHeight="1">
      <c r="W12799" s="829">
        <f t="shared" si="933"/>
        <v>0</v>
      </c>
      <c r="X12799" s="828">
        <f t="shared" si="934"/>
        <v>0</v>
      </c>
      <c r="Y12799" s="1069">
        <f>[5]building!Y12790</f>
        <v>0</v>
      </c>
      <c r="Z12799" s="749">
        <f t="shared" si="935"/>
        <v>0</v>
      </c>
      <c r="AA12799" s="1071"/>
      <c r="AB12799" s="1071"/>
    </row>
    <row r="12800" spans="23:28" ht="70.5" customHeight="1">
      <c r="W12800" s="829">
        <f t="shared" si="933"/>
        <v>0</v>
      </c>
      <c r="X12800" s="828">
        <f t="shared" si="934"/>
        <v>0</v>
      </c>
      <c r="Y12800" s="1069">
        <f>[5]building!Y12791</f>
        <v>0</v>
      </c>
      <c r="Z12800" s="749">
        <f t="shared" si="935"/>
        <v>0</v>
      </c>
      <c r="AA12800" s="1071"/>
      <c r="AB12800" s="1071"/>
    </row>
    <row r="12801" spans="23:28" ht="70.5" customHeight="1">
      <c r="W12801" s="829">
        <f t="shared" si="933"/>
        <v>0</v>
      </c>
      <c r="X12801" s="828">
        <f t="shared" si="934"/>
        <v>0</v>
      </c>
      <c r="Y12801" s="1069">
        <f>[5]building!Y12792</f>
        <v>0</v>
      </c>
      <c r="Z12801" s="749">
        <f t="shared" si="935"/>
        <v>0</v>
      </c>
      <c r="AA12801" s="1071"/>
      <c r="AB12801" s="1071"/>
    </row>
    <row r="12802" spans="23:28" ht="70.5" customHeight="1">
      <c r="W12802" s="829">
        <f t="shared" si="933"/>
        <v>0</v>
      </c>
      <c r="X12802" s="828">
        <f t="shared" si="934"/>
        <v>0</v>
      </c>
      <c r="Y12802" s="1069">
        <f>[5]building!Y12793</f>
        <v>0</v>
      </c>
      <c r="Z12802" s="749">
        <f t="shared" si="935"/>
        <v>0</v>
      </c>
      <c r="AA12802" s="1071"/>
      <c r="AB12802" s="1071"/>
    </row>
    <row r="12803" spans="23:28" ht="70.5" customHeight="1">
      <c r="W12803" s="829">
        <f t="shared" si="933"/>
        <v>0</v>
      </c>
      <c r="X12803" s="828">
        <f t="shared" si="934"/>
        <v>0</v>
      </c>
      <c r="Y12803" s="1069">
        <f>[5]building!Y12794</f>
        <v>0</v>
      </c>
      <c r="Z12803" s="749">
        <f t="shared" si="935"/>
        <v>0</v>
      </c>
      <c r="AA12803" s="1071"/>
      <c r="AB12803" s="1071"/>
    </row>
    <row r="12804" spans="23:28" ht="70.5" customHeight="1">
      <c r="W12804" s="829">
        <f t="shared" si="933"/>
        <v>0</v>
      </c>
      <c r="X12804" s="828">
        <f t="shared" si="934"/>
        <v>0</v>
      </c>
      <c r="Y12804" s="1069">
        <f>[5]building!Y12795</f>
        <v>0</v>
      </c>
      <c r="Z12804" s="749">
        <f t="shared" si="935"/>
        <v>0</v>
      </c>
      <c r="AA12804" s="1071"/>
      <c r="AB12804" s="1071"/>
    </row>
    <row r="12805" spans="23:28" ht="70.5" customHeight="1">
      <c r="W12805" s="829">
        <f t="shared" si="933"/>
        <v>0</v>
      </c>
      <c r="X12805" s="828">
        <f t="shared" si="934"/>
        <v>0</v>
      </c>
      <c r="Y12805" s="1069">
        <f>[5]building!Y12796</f>
        <v>0</v>
      </c>
      <c r="Z12805" s="749">
        <f t="shared" si="935"/>
        <v>0</v>
      </c>
      <c r="AA12805" s="1071"/>
      <c r="AB12805" s="1071"/>
    </row>
    <row r="12806" spans="23:28" ht="70.5" customHeight="1">
      <c r="W12806" s="829">
        <f t="shared" si="933"/>
        <v>0</v>
      </c>
      <c r="X12806" s="828">
        <f t="shared" si="934"/>
        <v>0</v>
      </c>
      <c r="Y12806" s="1069">
        <f>[5]building!Y12797</f>
        <v>0</v>
      </c>
      <c r="Z12806" s="749">
        <f t="shared" si="935"/>
        <v>0</v>
      </c>
      <c r="AA12806" s="1071"/>
      <c r="AB12806" s="1071"/>
    </row>
    <row r="12807" spans="23:28" ht="70.5" customHeight="1">
      <c r="W12807" s="829">
        <f t="shared" si="933"/>
        <v>0</v>
      </c>
      <c r="X12807" s="828">
        <f t="shared" si="934"/>
        <v>0</v>
      </c>
      <c r="Y12807" s="1069">
        <f>[5]building!Y12798</f>
        <v>0</v>
      </c>
      <c r="Z12807" s="749">
        <f t="shared" si="935"/>
        <v>0</v>
      </c>
      <c r="AA12807" s="1071"/>
      <c r="AB12807" s="1071"/>
    </row>
    <row r="12808" spans="23:28" ht="70.5" customHeight="1">
      <c r="W12808" s="829">
        <f t="shared" si="933"/>
        <v>0</v>
      </c>
      <c r="X12808" s="828">
        <f t="shared" si="934"/>
        <v>0</v>
      </c>
      <c r="Y12808" s="1069">
        <f>[5]building!Y12799</f>
        <v>0</v>
      </c>
      <c r="Z12808" s="749">
        <f t="shared" si="935"/>
        <v>0</v>
      </c>
      <c r="AA12808" s="1071"/>
      <c r="AB12808" s="1071"/>
    </row>
    <row r="12809" spans="23:28" ht="70.5" customHeight="1">
      <c r="W12809" s="829">
        <f t="shared" si="933"/>
        <v>0</v>
      </c>
      <c r="X12809" s="828">
        <f t="shared" si="934"/>
        <v>0</v>
      </c>
      <c r="Y12809" s="1069">
        <f>[5]building!Y12800</f>
        <v>0</v>
      </c>
      <c r="Z12809" s="749">
        <f t="shared" si="935"/>
        <v>0</v>
      </c>
      <c r="AA12809" s="1071"/>
      <c r="AB12809" s="1071"/>
    </row>
    <row r="12810" spans="23:28" ht="70.5" customHeight="1">
      <c r="W12810" s="829">
        <f t="shared" si="933"/>
        <v>0</v>
      </c>
      <c r="X12810" s="828">
        <f t="shared" si="934"/>
        <v>0</v>
      </c>
      <c r="Y12810" s="1069">
        <f>[5]building!Y12801</f>
        <v>0</v>
      </c>
      <c r="Z12810" s="749">
        <f t="shared" si="935"/>
        <v>0</v>
      </c>
      <c r="AA12810" s="1071"/>
      <c r="AB12810" s="1071"/>
    </row>
    <row r="12811" spans="23:28" ht="70.5" customHeight="1">
      <c r="W12811" s="829">
        <f t="shared" si="933"/>
        <v>0</v>
      </c>
      <c r="X12811" s="828">
        <f t="shared" si="934"/>
        <v>0</v>
      </c>
      <c r="Y12811" s="1069">
        <f>[5]building!Y12802</f>
        <v>0</v>
      </c>
      <c r="Z12811" s="749">
        <f t="shared" si="935"/>
        <v>0</v>
      </c>
      <c r="AA12811" s="1071"/>
      <c r="AB12811" s="1071"/>
    </row>
    <row r="12812" spans="23:28" ht="70.5" customHeight="1">
      <c r="W12812" s="829">
        <f t="shared" si="933"/>
        <v>0</v>
      </c>
      <c r="X12812" s="828">
        <f t="shared" si="934"/>
        <v>0</v>
      </c>
      <c r="Y12812" s="1069">
        <f>[5]building!Y12803</f>
        <v>0</v>
      </c>
      <c r="Z12812" s="749">
        <f t="shared" si="935"/>
        <v>0</v>
      </c>
      <c r="AA12812" s="1071"/>
      <c r="AB12812" s="1071"/>
    </row>
    <row r="12813" spans="23:28" ht="70.5" customHeight="1">
      <c r="W12813" s="829">
        <f t="shared" si="933"/>
        <v>0</v>
      </c>
      <c r="X12813" s="828">
        <f t="shared" si="934"/>
        <v>0</v>
      </c>
      <c r="Y12813" s="1069">
        <f>[5]building!Y12804</f>
        <v>0</v>
      </c>
      <c r="Z12813" s="749">
        <f t="shared" si="935"/>
        <v>0</v>
      </c>
      <c r="AA12813" s="1071"/>
      <c r="AB12813" s="1071"/>
    </row>
    <row r="12814" spans="23:28" ht="70.5" customHeight="1">
      <c r="W12814" s="829">
        <f t="shared" si="933"/>
        <v>0</v>
      </c>
      <c r="X12814" s="828">
        <f t="shared" si="934"/>
        <v>0</v>
      </c>
      <c r="Y12814" s="1069">
        <f>[5]building!Y12805</f>
        <v>0</v>
      </c>
      <c r="Z12814" s="749">
        <f t="shared" si="935"/>
        <v>0</v>
      </c>
      <c r="AA12814" s="1071"/>
      <c r="AB12814" s="1071"/>
    </row>
    <row r="12815" spans="23:28" ht="70.5" customHeight="1">
      <c r="W12815" s="829">
        <f t="shared" si="933"/>
        <v>0</v>
      </c>
      <c r="X12815" s="828">
        <f t="shared" si="934"/>
        <v>0</v>
      </c>
      <c r="Y12815" s="1069">
        <f>[5]building!Y12806</f>
        <v>0</v>
      </c>
      <c r="Z12815" s="749">
        <f t="shared" si="935"/>
        <v>0</v>
      </c>
      <c r="AA12815" s="1071"/>
      <c r="AB12815" s="1071"/>
    </row>
    <row r="12816" spans="23:28" ht="70.5" customHeight="1">
      <c r="W12816" s="829">
        <f t="shared" si="933"/>
        <v>0</v>
      </c>
      <c r="X12816" s="828">
        <f t="shared" si="934"/>
        <v>0</v>
      </c>
      <c r="Y12816" s="1069">
        <f>[5]building!Y12807</f>
        <v>0</v>
      </c>
      <c r="Z12816" s="749">
        <f t="shared" si="935"/>
        <v>0</v>
      </c>
      <c r="AA12816" s="1071"/>
      <c r="AB12816" s="1071"/>
    </row>
    <row r="12817" spans="23:28" ht="70.5" customHeight="1">
      <c r="W12817" s="829">
        <f t="shared" si="933"/>
        <v>0</v>
      </c>
      <c r="X12817" s="828">
        <f t="shared" si="934"/>
        <v>0</v>
      </c>
      <c r="Y12817" s="1069">
        <f>[5]building!Y12808</f>
        <v>0</v>
      </c>
      <c r="Z12817" s="749">
        <f t="shared" si="935"/>
        <v>0</v>
      </c>
      <c r="AA12817" s="1071"/>
      <c r="AB12817" s="1071"/>
    </row>
    <row r="12818" spans="23:28" ht="70.5" customHeight="1">
      <c r="W12818" s="829">
        <f t="shared" si="933"/>
        <v>0</v>
      </c>
      <c r="X12818" s="828">
        <f t="shared" si="934"/>
        <v>0</v>
      </c>
      <c r="Y12818" s="1069">
        <f>[5]building!Y12809</f>
        <v>0</v>
      </c>
      <c r="Z12818" s="749">
        <f t="shared" si="935"/>
        <v>0</v>
      </c>
      <c r="AA12818" s="1071"/>
      <c r="AB12818" s="1071"/>
    </row>
    <row r="12819" spans="23:28" ht="70.5" customHeight="1">
      <c r="W12819" s="829">
        <f t="shared" si="933"/>
        <v>0</v>
      </c>
      <c r="X12819" s="828">
        <f t="shared" si="934"/>
        <v>0</v>
      </c>
      <c r="Y12819" s="1069">
        <f>[5]building!Y12810</f>
        <v>0</v>
      </c>
      <c r="Z12819" s="749">
        <f t="shared" si="935"/>
        <v>0</v>
      </c>
      <c r="AA12819" s="1071"/>
      <c r="AB12819" s="1071"/>
    </row>
    <row r="12820" spans="23:28" ht="70.5" customHeight="1">
      <c r="W12820" s="829">
        <f t="shared" si="933"/>
        <v>0</v>
      </c>
      <c r="X12820" s="828">
        <f t="shared" si="934"/>
        <v>0</v>
      </c>
      <c r="Y12820" s="1069">
        <f>[5]building!Y12811</f>
        <v>0</v>
      </c>
      <c r="Z12820" s="749">
        <f t="shared" si="935"/>
        <v>0</v>
      </c>
      <c r="AA12820" s="1071"/>
      <c r="AB12820" s="1071"/>
    </row>
    <row r="12821" spans="23:28" ht="70.5" customHeight="1">
      <c r="W12821" s="829">
        <f t="shared" si="933"/>
        <v>0</v>
      </c>
      <c r="X12821" s="828">
        <f t="shared" si="934"/>
        <v>0</v>
      </c>
      <c r="Y12821" s="1069">
        <f>[5]building!Y12812</f>
        <v>0</v>
      </c>
      <c r="Z12821" s="749">
        <f t="shared" si="935"/>
        <v>0</v>
      </c>
      <c r="AA12821" s="1071"/>
      <c r="AB12821" s="1071"/>
    </row>
    <row r="12822" spans="23:28" ht="70.5" customHeight="1">
      <c r="W12822" s="829">
        <f t="shared" si="933"/>
        <v>0</v>
      </c>
      <c r="X12822" s="828">
        <f t="shared" si="934"/>
        <v>0</v>
      </c>
      <c r="Y12822" s="1069">
        <f>[5]building!Y12813</f>
        <v>0</v>
      </c>
      <c r="Z12822" s="749">
        <f t="shared" si="935"/>
        <v>0</v>
      </c>
      <c r="AA12822" s="1071"/>
      <c r="AB12822" s="1071"/>
    </row>
    <row r="12823" spans="23:28" ht="70.5" customHeight="1">
      <c r="W12823" s="829">
        <f t="shared" si="933"/>
        <v>0</v>
      </c>
      <c r="X12823" s="828">
        <f t="shared" si="934"/>
        <v>0</v>
      </c>
      <c r="Y12823" s="1069">
        <f>[5]building!Y12814</f>
        <v>0</v>
      </c>
      <c r="Z12823" s="749">
        <f t="shared" si="935"/>
        <v>0</v>
      </c>
      <c r="AA12823" s="1071"/>
      <c r="AB12823" s="1071"/>
    </row>
    <row r="12824" spans="23:28" ht="70.5" customHeight="1">
      <c r="W12824" s="829">
        <f t="shared" si="933"/>
        <v>0</v>
      </c>
      <c r="X12824" s="828">
        <f t="shared" si="934"/>
        <v>0</v>
      </c>
      <c r="Y12824" s="1069">
        <f>[5]building!Y12815</f>
        <v>0</v>
      </c>
      <c r="Z12824" s="749">
        <f t="shared" si="935"/>
        <v>0</v>
      </c>
      <c r="AA12824" s="1071"/>
      <c r="AB12824" s="1071"/>
    </row>
    <row r="12825" spans="23:28" ht="70.5" customHeight="1">
      <c r="W12825" s="829">
        <f t="shared" si="933"/>
        <v>0</v>
      </c>
      <c r="X12825" s="828">
        <f t="shared" si="934"/>
        <v>0</v>
      </c>
      <c r="Y12825" s="1069">
        <f>[5]building!Y12816</f>
        <v>0</v>
      </c>
      <c r="Z12825" s="749">
        <f t="shared" si="935"/>
        <v>0</v>
      </c>
      <c r="AA12825" s="1071"/>
      <c r="AB12825" s="1071"/>
    </row>
    <row r="12826" spans="23:28" ht="70.5" customHeight="1">
      <c r="W12826" s="829">
        <f t="shared" si="933"/>
        <v>0</v>
      </c>
      <c r="X12826" s="828">
        <f t="shared" si="934"/>
        <v>0</v>
      </c>
      <c r="Y12826" s="1069">
        <f>[5]building!Y12817</f>
        <v>0</v>
      </c>
      <c r="Z12826" s="749">
        <f t="shared" si="935"/>
        <v>0</v>
      </c>
      <c r="AA12826" s="1071"/>
      <c r="AB12826" s="1071"/>
    </row>
    <row r="12827" spans="23:28" ht="70.5" customHeight="1">
      <c r="W12827" s="829">
        <f t="shared" si="933"/>
        <v>0</v>
      </c>
      <c r="X12827" s="828">
        <f t="shared" si="934"/>
        <v>0</v>
      </c>
      <c r="Y12827" s="1069">
        <f>[5]building!Y12818</f>
        <v>0</v>
      </c>
      <c r="Z12827" s="749">
        <f t="shared" si="935"/>
        <v>0</v>
      </c>
      <c r="AA12827" s="1071"/>
      <c r="AB12827" s="1071"/>
    </row>
    <row r="12828" spans="23:28" ht="70.5" customHeight="1">
      <c r="W12828" s="829">
        <f t="shared" si="933"/>
        <v>0</v>
      </c>
      <c r="X12828" s="828">
        <f t="shared" si="934"/>
        <v>0</v>
      </c>
      <c r="Y12828" s="1069">
        <f>[5]building!Y12819</f>
        <v>0</v>
      </c>
      <c r="Z12828" s="749">
        <f t="shared" si="935"/>
        <v>0</v>
      </c>
      <c r="AA12828" s="1071"/>
      <c r="AB12828" s="1071"/>
    </row>
    <row r="12829" spans="23:28" ht="70.5" customHeight="1">
      <c r="W12829" s="829">
        <f t="shared" si="933"/>
        <v>0</v>
      </c>
      <c r="X12829" s="828">
        <f t="shared" si="934"/>
        <v>0</v>
      </c>
      <c r="Y12829" s="1069">
        <f>[5]building!Y12820</f>
        <v>0</v>
      </c>
      <c r="Z12829" s="749">
        <f t="shared" si="935"/>
        <v>0</v>
      </c>
      <c r="AA12829" s="1071"/>
      <c r="AB12829" s="1071"/>
    </row>
    <row r="12830" spans="23:28" ht="70.5" customHeight="1">
      <c r="W12830" s="829">
        <f t="shared" ref="W12830:W12893" si="936">G12830+I12830+K12830+M12830+O12830+Q12830+S12830+U12830</f>
        <v>0</v>
      </c>
      <c r="X12830" s="828">
        <f t="shared" ref="X12830:X12893" si="937">W12830*C12830</f>
        <v>0</v>
      </c>
      <c r="Y12830" s="1069">
        <f>[5]building!Y12821</f>
        <v>0</v>
      </c>
      <c r="Z12830" s="749">
        <f t="shared" ref="Z12830:Z12893" si="938">Y12830*C12830</f>
        <v>0</v>
      </c>
      <c r="AA12830" s="1071"/>
      <c r="AB12830" s="1071"/>
    </row>
    <row r="12831" spans="23:28" ht="70.5" customHeight="1">
      <c r="W12831" s="829">
        <f t="shared" si="936"/>
        <v>0</v>
      </c>
      <c r="X12831" s="828">
        <f t="shared" si="937"/>
        <v>0</v>
      </c>
      <c r="Y12831" s="1069">
        <f>[5]building!Y12822</f>
        <v>0</v>
      </c>
      <c r="Z12831" s="749">
        <f t="shared" si="938"/>
        <v>0</v>
      </c>
      <c r="AA12831" s="1071"/>
      <c r="AB12831" s="1071"/>
    </row>
    <row r="12832" spans="23:28" ht="70.5" customHeight="1">
      <c r="W12832" s="829">
        <f t="shared" si="936"/>
        <v>0</v>
      </c>
      <c r="X12832" s="828">
        <f t="shared" si="937"/>
        <v>0</v>
      </c>
      <c r="Y12832" s="1069">
        <f>[5]building!Y12823</f>
        <v>0</v>
      </c>
      <c r="Z12832" s="749">
        <f t="shared" si="938"/>
        <v>0</v>
      </c>
      <c r="AA12832" s="1071"/>
      <c r="AB12832" s="1071"/>
    </row>
    <row r="12833" spans="23:28" ht="70.5" customHeight="1">
      <c r="W12833" s="829">
        <f t="shared" si="936"/>
        <v>0</v>
      </c>
      <c r="X12833" s="828">
        <f t="shared" si="937"/>
        <v>0</v>
      </c>
      <c r="Y12833" s="1069">
        <f>[5]building!Y12824</f>
        <v>0</v>
      </c>
      <c r="Z12833" s="749">
        <f t="shared" si="938"/>
        <v>0</v>
      </c>
      <c r="AA12833" s="1071"/>
      <c r="AB12833" s="1071"/>
    </row>
    <row r="12834" spans="23:28" ht="70.5" customHeight="1">
      <c r="W12834" s="829">
        <f t="shared" si="936"/>
        <v>0</v>
      </c>
      <c r="X12834" s="828">
        <f t="shared" si="937"/>
        <v>0</v>
      </c>
      <c r="Y12834" s="1069">
        <f>[5]building!Y12825</f>
        <v>0</v>
      </c>
      <c r="Z12834" s="749">
        <f t="shared" si="938"/>
        <v>0</v>
      </c>
      <c r="AA12834" s="1071"/>
      <c r="AB12834" s="1071"/>
    </row>
    <row r="12835" spans="23:28" ht="70.5" customHeight="1">
      <c r="W12835" s="829">
        <f t="shared" si="936"/>
        <v>0</v>
      </c>
      <c r="X12835" s="828">
        <f t="shared" si="937"/>
        <v>0</v>
      </c>
      <c r="Y12835" s="1069">
        <f>[5]building!Y12826</f>
        <v>0</v>
      </c>
      <c r="Z12835" s="749">
        <f t="shared" si="938"/>
        <v>0</v>
      </c>
      <c r="AA12835" s="1071"/>
      <c r="AB12835" s="1071"/>
    </row>
    <row r="12836" spans="23:28" ht="70.5" customHeight="1">
      <c r="W12836" s="829">
        <f t="shared" si="936"/>
        <v>0</v>
      </c>
      <c r="X12836" s="828">
        <f t="shared" si="937"/>
        <v>0</v>
      </c>
      <c r="Y12836" s="1069">
        <f>[5]building!Y12827</f>
        <v>0</v>
      </c>
      <c r="Z12836" s="749">
        <f t="shared" si="938"/>
        <v>0</v>
      </c>
      <c r="AA12836" s="1071"/>
      <c r="AB12836" s="1071"/>
    </row>
    <row r="12837" spans="23:28" ht="70.5" customHeight="1">
      <c r="W12837" s="829">
        <f t="shared" si="936"/>
        <v>0</v>
      </c>
      <c r="X12837" s="828">
        <f t="shared" si="937"/>
        <v>0</v>
      </c>
      <c r="Y12837" s="1069">
        <f>[5]building!Y12828</f>
        <v>0</v>
      </c>
      <c r="Z12837" s="749">
        <f t="shared" si="938"/>
        <v>0</v>
      </c>
      <c r="AA12837" s="1071"/>
      <c r="AB12837" s="1071"/>
    </row>
    <row r="12838" spans="23:28" ht="70.5" customHeight="1">
      <c r="W12838" s="829">
        <f t="shared" si="936"/>
        <v>0</v>
      </c>
      <c r="X12838" s="828">
        <f t="shared" si="937"/>
        <v>0</v>
      </c>
      <c r="Y12838" s="1069">
        <f>[5]building!Y12829</f>
        <v>0</v>
      </c>
      <c r="Z12838" s="749">
        <f t="shared" si="938"/>
        <v>0</v>
      </c>
      <c r="AA12838" s="1071"/>
      <c r="AB12838" s="1071"/>
    </row>
    <row r="12839" spans="23:28" ht="70.5" customHeight="1">
      <c r="W12839" s="829">
        <f t="shared" si="936"/>
        <v>0</v>
      </c>
      <c r="X12839" s="828">
        <f t="shared" si="937"/>
        <v>0</v>
      </c>
      <c r="Y12839" s="1069">
        <f>[5]building!Y12830</f>
        <v>0</v>
      </c>
      <c r="Z12839" s="749">
        <f t="shared" si="938"/>
        <v>0</v>
      </c>
      <c r="AA12839" s="1071"/>
      <c r="AB12839" s="1071"/>
    </row>
    <row r="12840" spans="23:28" ht="70.5" customHeight="1">
      <c r="W12840" s="829">
        <f t="shared" si="936"/>
        <v>0</v>
      </c>
      <c r="X12840" s="828">
        <f t="shared" si="937"/>
        <v>0</v>
      </c>
      <c r="Y12840" s="1069">
        <f>[5]building!Y12831</f>
        <v>0</v>
      </c>
      <c r="Z12840" s="749">
        <f t="shared" si="938"/>
        <v>0</v>
      </c>
      <c r="AA12840" s="1071"/>
      <c r="AB12840" s="1071"/>
    </row>
    <row r="12841" spans="23:28" ht="70.5" customHeight="1">
      <c r="W12841" s="829">
        <f t="shared" si="936"/>
        <v>0</v>
      </c>
      <c r="X12841" s="828">
        <f t="shared" si="937"/>
        <v>0</v>
      </c>
      <c r="Y12841" s="1069">
        <f>[5]building!Y12832</f>
        <v>0</v>
      </c>
      <c r="Z12841" s="749">
        <f t="shared" si="938"/>
        <v>0</v>
      </c>
      <c r="AA12841" s="1071"/>
      <c r="AB12841" s="1071"/>
    </row>
    <row r="12842" spans="23:28" ht="70.5" customHeight="1">
      <c r="W12842" s="829">
        <f t="shared" si="936"/>
        <v>0</v>
      </c>
      <c r="X12842" s="828">
        <f t="shared" si="937"/>
        <v>0</v>
      </c>
      <c r="Y12842" s="1069">
        <f>[5]building!Y12833</f>
        <v>0</v>
      </c>
      <c r="Z12842" s="749">
        <f t="shared" si="938"/>
        <v>0</v>
      </c>
      <c r="AA12842" s="1071"/>
      <c r="AB12842" s="1071"/>
    </row>
    <row r="12843" spans="23:28" ht="70.5" customHeight="1">
      <c r="W12843" s="829">
        <f t="shared" si="936"/>
        <v>0</v>
      </c>
      <c r="X12843" s="828">
        <f t="shared" si="937"/>
        <v>0</v>
      </c>
      <c r="Y12843" s="1069">
        <f>[5]building!Y12834</f>
        <v>0</v>
      </c>
      <c r="Z12843" s="749">
        <f t="shared" si="938"/>
        <v>0</v>
      </c>
      <c r="AA12843" s="1071"/>
      <c r="AB12843" s="1071"/>
    </row>
    <row r="12844" spans="23:28" ht="70.5" customHeight="1">
      <c r="W12844" s="829">
        <f t="shared" si="936"/>
        <v>0</v>
      </c>
      <c r="X12844" s="828">
        <f t="shared" si="937"/>
        <v>0</v>
      </c>
      <c r="Y12844" s="1069">
        <f>[5]building!Y12835</f>
        <v>0</v>
      </c>
      <c r="Z12844" s="749">
        <f t="shared" si="938"/>
        <v>0</v>
      </c>
      <c r="AA12844" s="1071"/>
      <c r="AB12844" s="1071"/>
    </row>
    <row r="12845" spans="23:28" ht="70.5" customHeight="1">
      <c r="W12845" s="829">
        <f t="shared" si="936"/>
        <v>0</v>
      </c>
      <c r="X12845" s="828">
        <f t="shared" si="937"/>
        <v>0</v>
      </c>
      <c r="Y12845" s="1069">
        <f>[5]building!Y12836</f>
        <v>0</v>
      </c>
      <c r="Z12845" s="749">
        <f t="shared" si="938"/>
        <v>0</v>
      </c>
      <c r="AA12845" s="1071"/>
      <c r="AB12845" s="1071"/>
    </row>
    <row r="12846" spans="23:28" ht="70.5" customHeight="1">
      <c r="W12846" s="829">
        <f t="shared" si="936"/>
        <v>0</v>
      </c>
      <c r="X12846" s="828">
        <f t="shared" si="937"/>
        <v>0</v>
      </c>
      <c r="Y12846" s="1069">
        <f>[5]building!Y12837</f>
        <v>0</v>
      </c>
      <c r="Z12846" s="749">
        <f t="shared" si="938"/>
        <v>0</v>
      </c>
      <c r="AA12846" s="1071"/>
      <c r="AB12846" s="1071"/>
    </row>
    <row r="12847" spans="23:28" ht="70.5" customHeight="1">
      <c r="W12847" s="829">
        <f t="shared" si="936"/>
        <v>0</v>
      </c>
      <c r="X12847" s="828">
        <f t="shared" si="937"/>
        <v>0</v>
      </c>
      <c r="Y12847" s="1069">
        <f>[5]building!Y12838</f>
        <v>0</v>
      </c>
      <c r="Z12847" s="749">
        <f t="shared" si="938"/>
        <v>0</v>
      </c>
      <c r="AA12847" s="1071"/>
      <c r="AB12847" s="1071"/>
    </row>
    <row r="12848" spans="23:28" ht="70.5" customHeight="1">
      <c r="W12848" s="829">
        <f t="shared" si="936"/>
        <v>0</v>
      </c>
      <c r="X12848" s="828">
        <f t="shared" si="937"/>
        <v>0</v>
      </c>
      <c r="Y12848" s="1069">
        <f>[5]building!Y12839</f>
        <v>0</v>
      </c>
      <c r="Z12848" s="749">
        <f t="shared" si="938"/>
        <v>0</v>
      </c>
      <c r="AA12848" s="1071"/>
      <c r="AB12848" s="1071"/>
    </row>
    <row r="12849" spans="23:28" ht="70.5" customHeight="1">
      <c r="W12849" s="829">
        <f t="shared" si="936"/>
        <v>0</v>
      </c>
      <c r="X12849" s="828">
        <f t="shared" si="937"/>
        <v>0</v>
      </c>
      <c r="Y12849" s="1069">
        <f>[5]building!Y12840</f>
        <v>0</v>
      </c>
      <c r="Z12849" s="749">
        <f t="shared" si="938"/>
        <v>0</v>
      </c>
      <c r="AA12849" s="1071"/>
      <c r="AB12849" s="1071"/>
    </row>
    <row r="12850" spans="23:28" ht="70.5" customHeight="1">
      <c r="W12850" s="829">
        <f t="shared" si="936"/>
        <v>0</v>
      </c>
      <c r="X12850" s="828">
        <f t="shared" si="937"/>
        <v>0</v>
      </c>
      <c r="Y12850" s="1069">
        <f>[5]building!Y12841</f>
        <v>0</v>
      </c>
      <c r="Z12850" s="749">
        <f t="shared" si="938"/>
        <v>0</v>
      </c>
      <c r="AA12850" s="1071"/>
      <c r="AB12850" s="1071"/>
    </row>
    <row r="12851" spans="23:28" ht="70.5" customHeight="1">
      <c r="W12851" s="829">
        <f t="shared" si="936"/>
        <v>0</v>
      </c>
      <c r="X12851" s="828">
        <f t="shared" si="937"/>
        <v>0</v>
      </c>
      <c r="Y12851" s="1069">
        <f>[5]building!Y12842</f>
        <v>0</v>
      </c>
      <c r="Z12851" s="749">
        <f t="shared" si="938"/>
        <v>0</v>
      </c>
      <c r="AA12851" s="1071"/>
      <c r="AB12851" s="1071"/>
    </row>
    <row r="12852" spans="23:28" ht="70.5" customHeight="1">
      <c r="W12852" s="829">
        <f t="shared" si="936"/>
        <v>0</v>
      </c>
      <c r="X12852" s="828">
        <f t="shared" si="937"/>
        <v>0</v>
      </c>
      <c r="Y12852" s="1069">
        <f>[5]building!Y12843</f>
        <v>0</v>
      </c>
      <c r="Z12852" s="749">
        <f t="shared" si="938"/>
        <v>0</v>
      </c>
      <c r="AA12852" s="1071"/>
      <c r="AB12852" s="1071"/>
    </row>
    <row r="12853" spans="23:28" ht="70.5" customHeight="1">
      <c r="W12853" s="829">
        <f t="shared" si="936"/>
        <v>0</v>
      </c>
      <c r="X12853" s="828">
        <f t="shared" si="937"/>
        <v>0</v>
      </c>
      <c r="Y12853" s="1069">
        <f>[5]building!Y12844</f>
        <v>0</v>
      </c>
      <c r="Z12853" s="749">
        <f t="shared" si="938"/>
        <v>0</v>
      </c>
      <c r="AA12853" s="1071"/>
      <c r="AB12853" s="1071"/>
    </row>
    <row r="12854" spans="23:28" ht="70.5" customHeight="1">
      <c r="W12854" s="829">
        <f t="shared" si="936"/>
        <v>0</v>
      </c>
      <c r="X12854" s="828">
        <f t="shared" si="937"/>
        <v>0</v>
      </c>
      <c r="Y12854" s="1069">
        <f>[5]building!Y12845</f>
        <v>0</v>
      </c>
      <c r="Z12854" s="749">
        <f t="shared" si="938"/>
        <v>0</v>
      </c>
      <c r="AA12854" s="1071"/>
      <c r="AB12854" s="1071"/>
    </row>
    <row r="12855" spans="23:28" ht="70.5" customHeight="1">
      <c r="W12855" s="829">
        <f t="shared" si="936"/>
        <v>0</v>
      </c>
      <c r="X12855" s="828">
        <f t="shared" si="937"/>
        <v>0</v>
      </c>
      <c r="Y12855" s="1069">
        <f>[5]building!Y12846</f>
        <v>0</v>
      </c>
      <c r="Z12855" s="749">
        <f t="shared" si="938"/>
        <v>0</v>
      </c>
      <c r="AA12855" s="1071"/>
      <c r="AB12855" s="1071"/>
    </row>
    <row r="12856" spans="23:28" ht="70.5" customHeight="1">
      <c r="W12856" s="829">
        <f t="shared" si="936"/>
        <v>0</v>
      </c>
      <c r="X12856" s="828">
        <f t="shared" si="937"/>
        <v>0</v>
      </c>
      <c r="Y12856" s="1069">
        <f>[5]building!Y12847</f>
        <v>0</v>
      </c>
      <c r="Z12856" s="749">
        <f t="shared" si="938"/>
        <v>0</v>
      </c>
      <c r="AA12856" s="1071"/>
      <c r="AB12856" s="1071"/>
    </row>
    <row r="12857" spans="23:28" ht="70.5" customHeight="1">
      <c r="W12857" s="829">
        <f t="shared" si="936"/>
        <v>0</v>
      </c>
      <c r="X12857" s="828">
        <f t="shared" si="937"/>
        <v>0</v>
      </c>
      <c r="Y12857" s="1069">
        <f>[5]building!Y12848</f>
        <v>0</v>
      </c>
      <c r="Z12857" s="749">
        <f t="shared" si="938"/>
        <v>0</v>
      </c>
      <c r="AA12857" s="1071"/>
      <c r="AB12857" s="1071"/>
    </row>
    <row r="12858" spans="23:28" ht="70.5" customHeight="1">
      <c r="W12858" s="829">
        <f t="shared" si="936"/>
        <v>0</v>
      </c>
      <c r="X12858" s="828">
        <f t="shared" si="937"/>
        <v>0</v>
      </c>
      <c r="Y12858" s="1069">
        <f>[5]building!Y12849</f>
        <v>0</v>
      </c>
      <c r="Z12858" s="749">
        <f t="shared" si="938"/>
        <v>0</v>
      </c>
      <c r="AA12858" s="1071"/>
      <c r="AB12858" s="1071"/>
    </row>
    <row r="12859" spans="23:28" ht="70.5" customHeight="1">
      <c r="W12859" s="829">
        <f t="shared" si="936"/>
        <v>0</v>
      </c>
      <c r="X12859" s="828">
        <f t="shared" si="937"/>
        <v>0</v>
      </c>
      <c r="Y12859" s="1069">
        <f>[5]building!Y12850</f>
        <v>0</v>
      </c>
      <c r="Z12859" s="749">
        <f t="shared" si="938"/>
        <v>0</v>
      </c>
      <c r="AA12859" s="1071"/>
      <c r="AB12859" s="1071"/>
    </row>
    <row r="12860" spans="23:28" ht="70.5" customHeight="1">
      <c r="W12860" s="829">
        <f t="shared" si="936"/>
        <v>0</v>
      </c>
      <c r="X12860" s="828">
        <f t="shared" si="937"/>
        <v>0</v>
      </c>
      <c r="Y12860" s="1069">
        <f>[5]building!Y12851</f>
        <v>0</v>
      </c>
      <c r="Z12860" s="749">
        <f t="shared" si="938"/>
        <v>0</v>
      </c>
      <c r="AA12860" s="1071"/>
      <c r="AB12860" s="1071"/>
    </row>
    <row r="12861" spans="23:28" ht="70.5" customHeight="1">
      <c r="W12861" s="829">
        <f t="shared" si="936"/>
        <v>0</v>
      </c>
      <c r="X12861" s="828">
        <f t="shared" si="937"/>
        <v>0</v>
      </c>
      <c r="Y12861" s="1069">
        <f>[5]building!Y12852</f>
        <v>0</v>
      </c>
      <c r="Z12861" s="749">
        <f t="shared" si="938"/>
        <v>0</v>
      </c>
      <c r="AA12861" s="1071"/>
      <c r="AB12861" s="1071"/>
    </row>
    <row r="12862" spans="23:28" ht="70.5" customHeight="1">
      <c r="W12862" s="829">
        <f t="shared" si="936"/>
        <v>0</v>
      </c>
      <c r="X12862" s="828">
        <f t="shared" si="937"/>
        <v>0</v>
      </c>
      <c r="Y12862" s="1069">
        <f>[5]building!Y12853</f>
        <v>0</v>
      </c>
      <c r="Z12862" s="749">
        <f t="shared" si="938"/>
        <v>0</v>
      </c>
      <c r="AA12862" s="1071"/>
      <c r="AB12862" s="1071"/>
    </row>
    <row r="12863" spans="23:28" ht="70.5" customHeight="1">
      <c r="W12863" s="829">
        <f t="shared" si="936"/>
        <v>0</v>
      </c>
      <c r="X12863" s="828">
        <f t="shared" si="937"/>
        <v>0</v>
      </c>
      <c r="Y12863" s="1069">
        <f>[5]building!Y12854</f>
        <v>0</v>
      </c>
      <c r="Z12863" s="749">
        <f t="shared" si="938"/>
        <v>0</v>
      </c>
      <c r="AA12863" s="1071"/>
      <c r="AB12863" s="1071"/>
    </row>
    <row r="12864" spans="23:28" ht="70.5" customHeight="1">
      <c r="W12864" s="829">
        <f t="shared" si="936"/>
        <v>0</v>
      </c>
      <c r="X12864" s="828">
        <f t="shared" si="937"/>
        <v>0</v>
      </c>
      <c r="Y12864" s="1069">
        <f>[5]building!Y12855</f>
        <v>0</v>
      </c>
      <c r="Z12864" s="749">
        <f t="shared" si="938"/>
        <v>0</v>
      </c>
      <c r="AA12864" s="1071"/>
      <c r="AB12864" s="1071"/>
    </row>
    <row r="12865" spans="23:28" ht="70.5" customHeight="1">
      <c r="W12865" s="829">
        <f t="shared" si="936"/>
        <v>0</v>
      </c>
      <c r="X12865" s="828">
        <f t="shared" si="937"/>
        <v>0</v>
      </c>
      <c r="Y12865" s="1069">
        <f>[5]building!Y12856</f>
        <v>0</v>
      </c>
      <c r="Z12865" s="749">
        <f t="shared" si="938"/>
        <v>0</v>
      </c>
      <c r="AA12865" s="1071"/>
      <c r="AB12865" s="1071"/>
    </row>
    <row r="12866" spans="23:28" ht="70.5" customHeight="1">
      <c r="W12866" s="829">
        <f t="shared" si="936"/>
        <v>0</v>
      </c>
      <c r="X12866" s="828">
        <f t="shared" si="937"/>
        <v>0</v>
      </c>
      <c r="Y12866" s="1069">
        <f>[5]building!Y12857</f>
        <v>0</v>
      </c>
      <c r="Z12866" s="749">
        <f t="shared" si="938"/>
        <v>0</v>
      </c>
      <c r="AA12866" s="1071"/>
      <c r="AB12866" s="1071"/>
    </row>
    <row r="12867" spans="23:28" ht="70.5" customHeight="1">
      <c r="W12867" s="829">
        <f t="shared" si="936"/>
        <v>0</v>
      </c>
      <c r="X12867" s="828">
        <f t="shared" si="937"/>
        <v>0</v>
      </c>
      <c r="Y12867" s="1069">
        <f>[5]building!Y12858</f>
        <v>0</v>
      </c>
      <c r="Z12867" s="749">
        <f t="shared" si="938"/>
        <v>0</v>
      </c>
      <c r="AA12867" s="1071"/>
      <c r="AB12867" s="1071"/>
    </row>
    <row r="12868" spans="23:28" ht="70.5" customHeight="1">
      <c r="W12868" s="829">
        <f t="shared" si="936"/>
        <v>0</v>
      </c>
      <c r="X12868" s="828">
        <f t="shared" si="937"/>
        <v>0</v>
      </c>
      <c r="Y12868" s="1069">
        <f>[5]building!Y12859</f>
        <v>0</v>
      </c>
      <c r="Z12868" s="749">
        <f t="shared" si="938"/>
        <v>0</v>
      </c>
      <c r="AA12868" s="1071"/>
      <c r="AB12868" s="1071"/>
    </row>
    <row r="12869" spans="23:28" ht="70.5" customHeight="1">
      <c r="W12869" s="829">
        <f t="shared" si="936"/>
        <v>0</v>
      </c>
      <c r="X12869" s="828">
        <f t="shared" si="937"/>
        <v>0</v>
      </c>
      <c r="Y12869" s="1069">
        <f>[5]building!Y12860</f>
        <v>0</v>
      </c>
      <c r="Z12869" s="749">
        <f t="shared" si="938"/>
        <v>0</v>
      </c>
      <c r="AA12869" s="1071"/>
      <c r="AB12869" s="1071"/>
    </row>
    <row r="12870" spans="23:28" ht="70.5" customHeight="1">
      <c r="W12870" s="829">
        <f t="shared" si="936"/>
        <v>0</v>
      </c>
      <c r="X12870" s="828">
        <f t="shared" si="937"/>
        <v>0</v>
      </c>
      <c r="Y12870" s="1069">
        <f>[5]building!Y12861</f>
        <v>0</v>
      </c>
      <c r="Z12870" s="749">
        <f t="shared" si="938"/>
        <v>0</v>
      </c>
      <c r="AA12870" s="1071"/>
      <c r="AB12870" s="1071"/>
    </row>
    <row r="12871" spans="23:28" ht="70.5" customHeight="1">
      <c r="W12871" s="829">
        <f t="shared" si="936"/>
        <v>0</v>
      </c>
      <c r="X12871" s="828">
        <f t="shared" si="937"/>
        <v>0</v>
      </c>
      <c r="Y12871" s="1069">
        <f>[5]building!Y12862</f>
        <v>0</v>
      </c>
      <c r="Z12871" s="749">
        <f t="shared" si="938"/>
        <v>0</v>
      </c>
      <c r="AA12871" s="1071"/>
      <c r="AB12871" s="1071"/>
    </row>
    <row r="12872" spans="23:28" ht="70.5" customHeight="1">
      <c r="W12872" s="829">
        <f t="shared" si="936"/>
        <v>0</v>
      </c>
      <c r="X12872" s="828">
        <f t="shared" si="937"/>
        <v>0</v>
      </c>
      <c r="Y12872" s="1069">
        <f>[5]building!Y12863</f>
        <v>0</v>
      </c>
      <c r="Z12872" s="749">
        <f t="shared" si="938"/>
        <v>0</v>
      </c>
      <c r="AA12872" s="1071"/>
      <c r="AB12872" s="1071"/>
    </row>
    <row r="12873" spans="23:28" ht="70.5" customHeight="1">
      <c r="W12873" s="829">
        <f t="shared" si="936"/>
        <v>0</v>
      </c>
      <c r="X12873" s="828">
        <f t="shared" si="937"/>
        <v>0</v>
      </c>
      <c r="Y12873" s="1069">
        <f>[5]building!Y12864</f>
        <v>0</v>
      </c>
      <c r="Z12873" s="749">
        <f t="shared" si="938"/>
        <v>0</v>
      </c>
      <c r="AA12873" s="1071"/>
      <c r="AB12873" s="1071"/>
    </row>
    <row r="12874" spans="23:28" ht="70.5" customHeight="1">
      <c r="W12874" s="829">
        <f t="shared" si="936"/>
        <v>0</v>
      </c>
      <c r="X12874" s="828">
        <f t="shared" si="937"/>
        <v>0</v>
      </c>
      <c r="Y12874" s="1069">
        <f>[5]building!Y12865</f>
        <v>0</v>
      </c>
      <c r="Z12874" s="749">
        <f t="shared" si="938"/>
        <v>0</v>
      </c>
      <c r="AA12874" s="1071"/>
      <c r="AB12874" s="1071"/>
    </row>
    <row r="12875" spans="23:28" ht="70.5" customHeight="1">
      <c r="W12875" s="829">
        <f t="shared" si="936"/>
        <v>0</v>
      </c>
      <c r="X12875" s="828">
        <f t="shared" si="937"/>
        <v>0</v>
      </c>
      <c r="Y12875" s="1069">
        <f>[5]building!Y12866</f>
        <v>0</v>
      </c>
      <c r="Z12875" s="749">
        <f t="shared" si="938"/>
        <v>0</v>
      </c>
      <c r="AA12875" s="1071"/>
      <c r="AB12875" s="1071"/>
    </row>
    <row r="12876" spans="23:28" ht="70.5" customHeight="1">
      <c r="W12876" s="829">
        <f t="shared" si="936"/>
        <v>0</v>
      </c>
      <c r="X12876" s="828">
        <f t="shared" si="937"/>
        <v>0</v>
      </c>
      <c r="Y12876" s="1069">
        <f>[5]building!Y12867</f>
        <v>0</v>
      </c>
      <c r="Z12876" s="749">
        <f t="shared" si="938"/>
        <v>0</v>
      </c>
      <c r="AA12876" s="1071"/>
      <c r="AB12876" s="1071"/>
    </row>
    <row r="12877" spans="23:28" ht="70.5" customHeight="1">
      <c r="W12877" s="829">
        <f t="shared" si="936"/>
        <v>0</v>
      </c>
      <c r="X12877" s="828">
        <f t="shared" si="937"/>
        <v>0</v>
      </c>
      <c r="Y12877" s="1069">
        <f>[5]building!Y12868</f>
        <v>0</v>
      </c>
      <c r="Z12877" s="749">
        <f t="shared" si="938"/>
        <v>0</v>
      </c>
      <c r="AA12877" s="1071"/>
      <c r="AB12877" s="1071"/>
    </row>
    <row r="12878" spans="23:28" ht="70.5" customHeight="1">
      <c r="W12878" s="829">
        <f t="shared" si="936"/>
        <v>0</v>
      </c>
      <c r="X12878" s="828">
        <f t="shared" si="937"/>
        <v>0</v>
      </c>
      <c r="Y12878" s="1069">
        <f>[5]building!Y12869</f>
        <v>0</v>
      </c>
      <c r="Z12878" s="749">
        <f t="shared" si="938"/>
        <v>0</v>
      </c>
      <c r="AA12878" s="1071"/>
      <c r="AB12878" s="1071"/>
    </row>
    <row r="12879" spans="23:28" ht="70.5" customHeight="1">
      <c r="W12879" s="829">
        <f t="shared" si="936"/>
        <v>0</v>
      </c>
      <c r="X12879" s="828">
        <f t="shared" si="937"/>
        <v>0</v>
      </c>
      <c r="Y12879" s="1069">
        <f>[5]building!Y12870</f>
        <v>0</v>
      </c>
      <c r="Z12879" s="749">
        <f t="shared" si="938"/>
        <v>0</v>
      </c>
      <c r="AA12879" s="1071"/>
      <c r="AB12879" s="1071"/>
    </row>
    <row r="12880" spans="23:28" ht="70.5" customHeight="1">
      <c r="W12880" s="829">
        <f t="shared" si="936"/>
        <v>0</v>
      </c>
      <c r="X12880" s="828">
        <f t="shared" si="937"/>
        <v>0</v>
      </c>
      <c r="Y12880" s="1069">
        <f>[5]building!Y12871</f>
        <v>0</v>
      </c>
      <c r="Z12880" s="749">
        <f t="shared" si="938"/>
        <v>0</v>
      </c>
      <c r="AA12880" s="1071"/>
      <c r="AB12880" s="1071"/>
    </row>
    <row r="12881" spans="23:28" ht="70.5" customHeight="1">
      <c r="W12881" s="829">
        <f t="shared" si="936"/>
        <v>0</v>
      </c>
      <c r="X12881" s="828">
        <f t="shared" si="937"/>
        <v>0</v>
      </c>
      <c r="Y12881" s="1069">
        <f>[5]building!Y12872</f>
        <v>0</v>
      </c>
      <c r="Z12881" s="749">
        <f t="shared" si="938"/>
        <v>0</v>
      </c>
      <c r="AA12881" s="1071"/>
      <c r="AB12881" s="1071"/>
    </row>
    <row r="12882" spans="23:28" ht="70.5" customHeight="1">
      <c r="W12882" s="829">
        <f t="shared" si="936"/>
        <v>0</v>
      </c>
      <c r="X12882" s="828">
        <f t="shared" si="937"/>
        <v>0</v>
      </c>
      <c r="Y12882" s="1069">
        <f>[5]building!Y12873</f>
        <v>0</v>
      </c>
      <c r="Z12882" s="749">
        <f t="shared" si="938"/>
        <v>0</v>
      </c>
      <c r="AA12882" s="1071"/>
      <c r="AB12882" s="1071"/>
    </row>
    <row r="12883" spans="23:28" ht="70.5" customHeight="1">
      <c r="W12883" s="829">
        <f t="shared" si="936"/>
        <v>0</v>
      </c>
      <c r="X12883" s="828">
        <f t="shared" si="937"/>
        <v>0</v>
      </c>
      <c r="Y12883" s="1069">
        <f>[5]building!Y12874</f>
        <v>0</v>
      </c>
      <c r="Z12883" s="749">
        <f t="shared" si="938"/>
        <v>0</v>
      </c>
      <c r="AA12883" s="1071"/>
      <c r="AB12883" s="1071"/>
    </row>
    <row r="12884" spans="23:28" ht="70.5" customHeight="1">
      <c r="W12884" s="829">
        <f t="shared" si="936"/>
        <v>0</v>
      </c>
      <c r="X12884" s="828">
        <f t="shared" si="937"/>
        <v>0</v>
      </c>
      <c r="Y12884" s="1069">
        <f>[5]building!Y12875</f>
        <v>0</v>
      </c>
      <c r="Z12884" s="749">
        <f t="shared" si="938"/>
        <v>0</v>
      </c>
      <c r="AA12884" s="1071"/>
      <c r="AB12884" s="1071"/>
    </row>
    <row r="12885" spans="23:28" ht="70.5" customHeight="1">
      <c r="W12885" s="829">
        <f t="shared" si="936"/>
        <v>0</v>
      </c>
      <c r="X12885" s="828">
        <f t="shared" si="937"/>
        <v>0</v>
      </c>
      <c r="Y12885" s="1069">
        <f>[5]building!Y12876</f>
        <v>0</v>
      </c>
      <c r="Z12885" s="749">
        <f t="shared" si="938"/>
        <v>0</v>
      </c>
      <c r="AA12885" s="1071"/>
      <c r="AB12885" s="1071"/>
    </row>
    <row r="12886" spans="23:28" ht="70.5" customHeight="1">
      <c r="W12886" s="829">
        <f t="shared" si="936"/>
        <v>0</v>
      </c>
      <c r="X12886" s="828">
        <f t="shared" si="937"/>
        <v>0</v>
      </c>
      <c r="Y12886" s="1069">
        <f>[5]building!Y12877</f>
        <v>0</v>
      </c>
      <c r="Z12886" s="749">
        <f t="shared" si="938"/>
        <v>0</v>
      </c>
      <c r="AA12886" s="1071"/>
      <c r="AB12886" s="1071"/>
    </row>
    <row r="12887" spans="23:28" ht="70.5" customHeight="1">
      <c r="W12887" s="829">
        <f t="shared" si="936"/>
        <v>0</v>
      </c>
      <c r="X12887" s="828">
        <f t="shared" si="937"/>
        <v>0</v>
      </c>
      <c r="Y12887" s="1069">
        <f>[5]building!Y12878</f>
        <v>0</v>
      </c>
      <c r="Z12887" s="749">
        <f t="shared" si="938"/>
        <v>0</v>
      </c>
      <c r="AA12887" s="1071"/>
      <c r="AB12887" s="1071"/>
    </row>
    <row r="12888" spans="23:28" ht="70.5" customHeight="1">
      <c r="W12888" s="829">
        <f t="shared" si="936"/>
        <v>0</v>
      </c>
      <c r="X12888" s="828">
        <f t="shared" si="937"/>
        <v>0</v>
      </c>
      <c r="Y12888" s="1069">
        <f>[5]building!Y12879</f>
        <v>0</v>
      </c>
      <c r="Z12888" s="749">
        <f t="shared" si="938"/>
        <v>0</v>
      </c>
      <c r="AA12888" s="1071"/>
      <c r="AB12888" s="1071"/>
    </row>
    <row r="12889" spans="23:28" ht="70.5" customHeight="1">
      <c r="W12889" s="829">
        <f t="shared" si="936"/>
        <v>0</v>
      </c>
      <c r="X12889" s="828">
        <f t="shared" si="937"/>
        <v>0</v>
      </c>
      <c r="Y12889" s="1069">
        <f>[5]building!Y12880</f>
        <v>0</v>
      </c>
      <c r="Z12889" s="749">
        <f t="shared" si="938"/>
        <v>0</v>
      </c>
      <c r="AA12889" s="1071"/>
      <c r="AB12889" s="1071"/>
    </row>
    <row r="12890" spans="23:28" ht="70.5" customHeight="1">
      <c r="W12890" s="829">
        <f t="shared" si="936"/>
        <v>0</v>
      </c>
      <c r="X12890" s="828">
        <f t="shared" si="937"/>
        <v>0</v>
      </c>
      <c r="Y12890" s="1069">
        <f>[5]building!Y12881</f>
        <v>0</v>
      </c>
      <c r="Z12890" s="749">
        <f t="shared" si="938"/>
        <v>0</v>
      </c>
      <c r="AA12890" s="1071"/>
      <c r="AB12890" s="1071"/>
    </row>
    <row r="12891" spans="23:28" ht="70.5" customHeight="1">
      <c r="W12891" s="829">
        <f t="shared" si="936"/>
        <v>0</v>
      </c>
      <c r="X12891" s="828">
        <f t="shared" si="937"/>
        <v>0</v>
      </c>
      <c r="Y12891" s="1069">
        <f>[5]building!Y12882</f>
        <v>0</v>
      </c>
      <c r="Z12891" s="749">
        <f t="shared" si="938"/>
        <v>0</v>
      </c>
      <c r="AA12891" s="1071"/>
      <c r="AB12891" s="1071"/>
    </row>
    <row r="12892" spans="23:28" ht="70.5" customHeight="1">
      <c r="W12892" s="829">
        <f t="shared" si="936"/>
        <v>0</v>
      </c>
      <c r="X12892" s="828">
        <f t="shared" si="937"/>
        <v>0</v>
      </c>
      <c r="Y12892" s="1069">
        <f>[5]building!Y12883</f>
        <v>0</v>
      </c>
      <c r="Z12892" s="749">
        <f t="shared" si="938"/>
        <v>0</v>
      </c>
      <c r="AA12892" s="1071"/>
      <c r="AB12892" s="1071"/>
    </row>
    <row r="12893" spans="23:28" ht="70.5" customHeight="1">
      <c r="W12893" s="829">
        <f t="shared" si="936"/>
        <v>0</v>
      </c>
      <c r="X12893" s="828">
        <f t="shared" si="937"/>
        <v>0</v>
      </c>
      <c r="Y12893" s="1069">
        <f>[5]building!Y12884</f>
        <v>0</v>
      </c>
      <c r="Z12893" s="749">
        <f t="shared" si="938"/>
        <v>0</v>
      </c>
      <c r="AA12893" s="1071"/>
      <c r="AB12893" s="1071"/>
    </row>
    <row r="12894" spans="23:28" ht="70.5" customHeight="1">
      <c r="W12894" s="829">
        <f t="shared" ref="W12894:W12957" si="939">G12894+I12894+K12894+M12894+O12894+Q12894+S12894+U12894</f>
        <v>0</v>
      </c>
      <c r="X12894" s="828">
        <f t="shared" ref="X12894:X12957" si="940">W12894*C12894</f>
        <v>0</v>
      </c>
      <c r="Y12894" s="1069">
        <f>[5]building!Y12885</f>
        <v>0</v>
      </c>
      <c r="Z12894" s="749">
        <f t="shared" ref="Z12894:Z12957" si="941">Y12894*C12894</f>
        <v>0</v>
      </c>
      <c r="AA12894" s="1071"/>
      <c r="AB12894" s="1071"/>
    </row>
    <row r="12895" spans="23:28" ht="70.5" customHeight="1">
      <c r="W12895" s="829">
        <f t="shared" si="939"/>
        <v>0</v>
      </c>
      <c r="X12895" s="828">
        <f t="shared" si="940"/>
        <v>0</v>
      </c>
      <c r="Y12895" s="1069">
        <f>[5]building!Y12886</f>
        <v>0</v>
      </c>
      <c r="Z12895" s="749">
        <f t="shared" si="941"/>
        <v>0</v>
      </c>
      <c r="AA12895" s="1071"/>
      <c r="AB12895" s="1071"/>
    </row>
    <row r="12896" spans="23:28" ht="70.5" customHeight="1">
      <c r="W12896" s="829">
        <f t="shared" si="939"/>
        <v>0</v>
      </c>
      <c r="X12896" s="828">
        <f t="shared" si="940"/>
        <v>0</v>
      </c>
      <c r="Y12896" s="1069">
        <f>[5]building!Y12887</f>
        <v>0</v>
      </c>
      <c r="Z12896" s="749">
        <f t="shared" si="941"/>
        <v>0</v>
      </c>
      <c r="AA12896" s="1071"/>
      <c r="AB12896" s="1071"/>
    </row>
    <row r="12897" spans="23:28" ht="70.5" customHeight="1">
      <c r="W12897" s="829">
        <f t="shared" si="939"/>
        <v>0</v>
      </c>
      <c r="X12897" s="828">
        <f t="shared" si="940"/>
        <v>0</v>
      </c>
      <c r="Y12897" s="1069">
        <f>[5]building!Y12888</f>
        <v>0</v>
      </c>
      <c r="Z12897" s="749">
        <f t="shared" si="941"/>
        <v>0</v>
      </c>
      <c r="AA12897" s="1071"/>
      <c r="AB12897" s="1071"/>
    </row>
    <row r="12898" spans="23:28" ht="70.5" customHeight="1">
      <c r="W12898" s="829">
        <f t="shared" si="939"/>
        <v>0</v>
      </c>
      <c r="X12898" s="828">
        <f t="shared" si="940"/>
        <v>0</v>
      </c>
      <c r="Y12898" s="1069">
        <f>[5]building!Y12889</f>
        <v>0</v>
      </c>
      <c r="Z12898" s="749">
        <f t="shared" si="941"/>
        <v>0</v>
      </c>
      <c r="AA12898" s="1071"/>
      <c r="AB12898" s="1071"/>
    </row>
    <row r="12899" spans="23:28" ht="70.5" customHeight="1">
      <c r="W12899" s="829">
        <f t="shared" si="939"/>
        <v>0</v>
      </c>
      <c r="X12899" s="828">
        <f t="shared" si="940"/>
        <v>0</v>
      </c>
      <c r="Y12899" s="1069">
        <f>[5]building!Y12890</f>
        <v>0</v>
      </c>
      <c r="Z12899" s="749">
        <f t="shared" si="941"/>
        <v>0</v>
      </c>
      <c r="AA12899" s="1071"/>
      <c r="AB12899" s="1071"/>
    </row>
    <row r="12900" spans="23:28" ht="70.5" customHeight="1">
      <c r="W12900" s="829">
        <f t="shared" si="939"/>
        <v>0</v>
      </c>
      <c r="X12900" s="828">
        <f t="shared" si="940"/>
        <v>0</v>
      </c>
      <c r="Y12900" s="1069">
        <f>[5]building!Y12891</f>
        <v>0</v>
      </c>
      <c r="Z12900" s="749">
        <f t="shared" si="941"/>
        <v>0</v>
      </c>
      <c r="AA12900" s="1071"/>
      <c r="AB12900" s="1071"/>
    </row>
    <row r="12901" spans="23:28" ht="70.5" customHeight="1">
      <c r="W12901" s="829">
        <f t="shared" si="939"/>
        <v>0</v>
      </c>
      <c r="X12901" s="828">
        <f t="shared" si="940"/>
        <v>0</v>
      </c>
      <c r="Y12901" s="1069">
        <f>[5]building!Y12892</f>
        <v>0</v>
      </c>
      <c r="Z12901" s="749">
        <f t="shared" si="941"/>
        <v>0</v>
      </c>
      <c r="AA12901" s="1071"/>
      <c r="AB12901" s="1071"/>
    </row>
    <row r="12902" spans="23:28" ht="70.5" customHeight="1">
      <c r="W12902" s="829">
        <f t="shared" si="939"/>
        <v>0</v>
      </c>
      <c r="X12902" s="828">
        <f t="shared" si="940"/>
        <v>0</v>
      </c>
      <c r="Y12902" s="1069">
        <f>[5]building!Y12893</f>
        <v>0</v>
      </c>
      <c r="Z12902" s="749">
        <f t="shared" si="941"/>
        <v>0</v>
      </c>
      <c r="AA12902" s="1071"/>
      <c r="AB12902" s="1071"/>
    </row>
    <row r="12903" spans="23:28" ht="70.5" customHeight="1">
      <c r="W12903" s="829">
        <f t="shared" si="939"/>
        <v>0</v>
      </c>
      <c r="X12903" s="828">
        <f t="shared" si="940"/>
        <v>0</v>
      </c>
      <c r="Y12903" s="1069">
        <f>[5]building!Y12894</f>
        <v>0</v>
      </c>
      <c r="Z12903" s="749">
        <f t="shared" si="941"/>
        <v>0</v>
      </c>
      <c r="AA12903" s="1071"/>
      <c r="AB12903" s="1071"/>
    </row>
    <row r="12904" spans="23:28" ht="70.5" customHeight="1">
      <c r="W12904" s="829">
        <f t="shared" si="939"/>
        <v>0</v>
      </c>
      <c r="X12904" s="828">
        <f t="shared" si="940"/>
        <v>0</v>
      </c>
      <c r="Y12904" s="1069">
        <f>[5]building!Y12895</f>
        <v>0</v>
      </c>
      <c r="Z12904" s="749">
        <f t="shared" si="941"/>
        <v>0</v>
      </c>
      <c r="AA12904" s="1071"/>
      <c r="AB12904" s="1071"/>
    </row>
    <row r="12905" spans="23:28" ht="70.5" customHeight="1">
      <c r="W12905" s="829">
        <f t="shared" si="939"/>
        <v>0</v>
      </c>
      <c r="X12905" s="828">
        <f t="shared" si="940"/>
        <v>0</v>
      </c>
      <c r="Y12905" s="1069">
        <f>[5]building!Y12896</f>
        <v>0</v>
      </c>
      <c r="Z12905" s="749">
        <f t="shared" si="941"/>
        <v>0</v>
      </c>
      <c r="AA12905" s="1071"/>
      <c r="AB12905" s="1071"/>
    </row>
    <row r="12906" spans="23:28" ht="70.5" customHeight="1">
      <c r="W12906" s="829">
        <f t="shared" si="939"/>
        <v>0</v>
      </c>
      <c r="X12906" s="828">
        <f t="shared" si="940"/>
        <v>0</v>
      </c>
      <c r="Y12906" s="1069">
        <f>[5]building!Y12897</f>
        <v>0</v>
      </c>
      <c r="Z12906" s="749">
        <f t="shared" si="941"/>
        <v>0</v>
      </c>
      <c r="AA12906" s="1071"/>
      <c r="AB12906" s="1071"/>
    </row>
    <row r="12907" spans="23:28" ht="70.5" customHeight="1">
      <c r="W12907" s="829">
        <f t="shared" si="939"/>
        <v>0</v>
      </c>
      <c r="X12907" s="828">
        <f t="shared" si="940"/>
        <v>0</v>
      </c>
      <c r="Y12907" s="1069">
        <f>[5]building!Y12898</f>
        <v>0</v>
      </c>
      <c r="Z12907" s="749">
        <f t="shared" si="941"/>
        <v>0</v>
      </c>
      <c r="AA12907" s="1071"/>
      <c r="AB12907" s="1071"/>
    </row>
    <row r="12908" spans="23:28" ht="70.5" customHeight="1">
      <c r="W12908" s="829">
        <f t="shared" si="939"/>
        <v>0</v>
      </c>
      <c r="X12908" s="828">
        <f t="shared" si="940"/>
        <v>0</v>
      </c>
      <c r="Y12908" s="1069">
        <f>[5]building!Y12899</f>
        <v>0</v>
      </c>
      <c r="Z12908" s="749">
        <f t="shared" si="941"/>
        <v>0</v>
      </c>
      <c r="AA12908" s="1071"/>
      <c r="AB12908" s="1071"/>
    </row>
    <row r="12909" spans="23:28" ht="70.5" customHeight="1">
      <c r="W12909" s="829">
        <f t="shared" si="939"/>
        <v>0</v>
      </c>
      <c r="X12909" s="828">
        <f t="shared" si="940"/>
        <v>0</v>
      </c>
      <c r="Y12909" s="1069">
        <f>[5]building!Y12900</f>
        <v>0</v>
      </c>
      <c r="Z12909" s="749">
        <f t="shared" si="941"/>
        <v>0</v>
      </c>
      <c r="AA12909" s="1071"/>
      <c r="AB12909" s="1071"/>
    </row>
    <row r="12910" spans="23:28" ht="70.5" customHeight="1">
      <c r="W12910" s="829">
        <f t="shared" si="939"/>
        <v>0</v>
      </c>
      <c r="X12910" s="828">
        <f t="shared" si="940"/>
        <v>0</v>
      </c>
      <c r="Y12910" s="1069">
        <f>[5]building!Y12901</f>
        <v>0</v>
      </c>
      <c r="Z12910" s="749">
        <f t="shared" si="941"/>
        <v>0</v>
      </c>
      <c r="AA12910" s="1071"/>
      <c r="AB12910" s="1071"/>
    </row>
    <row r="12911" spans="23:28" ht="70.5" customHeight="1">
      <c r="W12911" s="829">
        <f t="shared" si="939"/>
        <v>0</v>
      </c>
      <c r="X12911" s="828">
        <f t="shared" si="940"/>
        <v>0</v>
      </c>
      <c r="Y12911" s="1069">
        <f>[5]building!Y12902</f>
        <v>0</v>
      </c>
      <c r="Z12911" s="749">
        <f t="shared" si="941"/>
        <v>0</v>
      </c>
      <c r="AA12911" s="1071"/>
      <c r="AB12911" s="1071"/>
    </row>
    <row r="12912" spans="23:28" ht="70.5" customHeight="1">
      <c r="W12912" s="829">
        <f t="shared" si="939"/>
        <v>0</v>
      </c>
      <c r="X12912" s="828">
        <f t="shared" si="940"/>
        <v>0</v>
      </c>
      <c r="Y12912" s="1069">
        <f>[5]building!Y12903</f>
        <v>0</v>
      </c>
      <c r="Z12912" s="749">
        <f t="shared" si="941"/>
        <v>0</v>
      </c>
      <c r="AA12912" s="1071"/>
      <c r="AB12912" s="1071"/>
    </row>
    <row r="12913" spans="23:28" ht="70.5" customHeight="1">
      <c r="W12913" s="829">
        <f t="shared" si="939"/>
        <v>0</v>
      </c>
      <c r="X12913" s="828">
        <f t="shared" si="940"/>
        <v>0</v>
      </c>
      <c r="Y12913" s="1069">
        <f>[5]building!Y12904</f>
        <v>0</v>
      </c>
      <c r="Z12913" s="749">
        <f t="shared" si="941"/>
        <v>0</v>
      </c>
      <c r="AA12913" s="1071"/>
      <c r="AB12913" s="1071"/>
    </row>
    <row r="12914" spans="23:28" ht="70.5" customHeight="1">
      <c r="W12914" s="829">
        <f t="shared" si="939"/>
        <v>0</v>
      </c>
      <c r="X12914" s="828">
        <f t="shared" si="940"/>
        <v>0</v>
      </c>
      <c r="Y12914" s="1069">
        <f>[5]building!Y12905</f>
        <v>0</v>
      </c>
      <c r="Z12914" s="749">
        <f t="shared" si="941"/>
        <v>0</v>
      </c>
      <c r="AA12914" s="1071"/>
      <c r="AB12914" s="1071"/>
    </row>
    <row r="12915" spans="23:28" ht="70.5" customHeight="1">
      <c r="W12915" s="829">
        <f t="shared" si="939"/>
        <v>0</v>
      </c>
      <c r="X12915" s="828">
        <f t="shared" si="940"/>
        <v>0</v>
      </c>
      <c r="Y12915" s="1069">
        <f>[5]building!Y12906</f>
        <v>0</v>
      </c>
      <c r="Z12915" s="749">
        <f t="shared" si="941"/>
        <v>0</v>
      </c>
      <c r="AA12915" s="1071"/>
      <c r="AB12915" s="1071"/>
    </row>
    <row r="12916" spans="23:28" ht="70.5" customHeight="1">
      <c r="W12916" s="829">
        <f t="shared" si="939"/>
        <v>0</v>
      </c>
      <c r="X12916" s="828">
        <f t="shared" si="940"/>
        <v>0</v>
      </c>
      <c r="Y12916" s="1069">
        <f>[5]building!Y12907</f>
        <v>0</v>
      </c>
      <c r="Z12916" s="749">
        <f t="shared" si="941"/>
        <v>0</v>
      </c>
      <c r="AA12916" s="1071"/>
      <c r="AB12916" s="1071"/>
    </row>
    <row r="12917" spans="23:28" ht="70.5" customHeight="1">
      <c r="W12917" s="829">
        <f t="shared" si="939"/>
        <v>0</v>
      </c>
      <c r="X12917" s="828">
        <f t="shared" si="940"/>
        <v>0</v>
      </c>
      <c r="Y12917" s="1069">
        <f>[5]building!Y12908</f>
        <v>0</v>
      </c>
      <c r="Z12917" s="749">
        <f t="shared" si="941"/>
        <v>0</v>
      </c>
      <c r="AA12917" s="1071"/>
      <c r="AB12917" s="1071"/>
    </row>
    <row r="12918" spans="23:28" ht="70.5" customHeight="1">
      <c r="W12918" s="829">
        <f t="shared" si="939"/>
        <v>0</v>
      </c>
      <c r="X12918" s="828">
        <f t="shared" si="940"/>
        <v>0</v>
      </c>
      <c r="Y12918" s="1069">
        <f>[5]building!Y12909</f>
        <v>0</v>
      </c>
      <c r="Z12918" s="749">
        <f t="shared" si="941"/>
        <v>0</v>
      </c>
      <c r="AA12918" s="1071"/>
      <c r="AB12918" s="1071"/>
    </row>
    <row r="12919" spans="23:28" ht="70.5" customHeight="1">
      <c r="W12919" s="829">
        <f t="shared" si="939"/>
        <v>0</v>
      </c>
      <c r="X12919" s="828">
        <f t="shared" si="940"/>
        <v>0</v>
      </c>
      <c r="Y12919" s="1069">
        <f>[5]building!Y12910</f>
        <v>0</v>
      </c>
      <c r="Z12919" s="749">
        <f t="shared" si="941"/>
        <v>0</v>
      </c>
      <c r="AA12919" s="1071"/>
      <c r="AB12919" s="1071"/>
    </row>
    <row r="12920" spans="23:28" ht="70.5" customHeight="1">
      <c r="W12920" s="829">
        <f t="shared" si="939"/>
        <v>0</v>
      </c>
      <c r="X12920" s="828">
        <f t="shared" si="940"/>
        <v>0</v>
      </c>
      <c r="Y12920" s="1069">
        <f>[5]building!Y12911</f>
        <v>0</v>
      </c>
      <c r="Z12920" s="749">
        <f t="shared" si="941"/>
        <v>0</v>
      </c>
      <c r="AA12920" s="1071"/>
      <c r="AB12920" s="1071"/>
    </row>
    <row r="12921" spans="23:28" ht="70.5" customHeight="1">
      <c r="W12921" s="829">
        <f t="shared" si="939"/>
        <v>0</v>
      </c>
      <c r="X12921" s="828">
        <f t="shared" si="940"/>
        <v>0</v>
      </c>
      <c r="Y12921" s="1069">
        <f>[5]building!Y12912</f>
        <v>0</v>
      </c>
      <c r="Z12921" s="749">
        <f t="shared" si="941"/>
        <v>0</v>
      </c>
      <c r="AA12921" s="1071"/>
      <c r="AB12921" s="1071"/>
    </row>
    <row r="12922" spans="23:28" ht="70.5" customHeight="1">
      <c r="W12922" s="829">
        <f t="shared" si="939"/>
        <v>0</v>
      </c>
      <c r="X12922" s="828">
        <f t="shared" si="940"/>
        <v>0</v>
      </c>
      <c r="Y12922" s="1069">
        <f>[5]building!Y12913</f>
        <v>0</v>
      </c>
      <c r="Z12922" s="749">
        <f t="shared" si="941"/>
        <v>0</v>
      </c>
      <c r="AA12922" s="1071"/>
      <c r="AB12922" s="1071"/>
    </row>
    <row r="12923" spans="23:28" ht="70.5" customHeight="1">
      <c r="W12923" s="829">
        <f t="shared" si="939"/>
        <v>0</v>
      </c>
      <c r="X12923" s="828">
        <f t="shared" si="940"/>
        <v>0</v>
      </c>
      <c r="Y12923" s="1069">
        <f>[5]building!Y12914</f>
        <v>0</v>
      </c>
      <c r="Z12923" s="749">
        <f t="shared" si="941"/>
        <v>0</v>
      </c>
      <c r="AA12923" s="1071"/>
      <c r="AB12923" s="1071"/>
    </row>
    <row r="12924" spans="23:28" ht="70.5" customHeight="1">
      <c r="W12924" s="829">
        <f t="shared" si="939"/>
        <v>0</v>
      </c>
      <c r="X12924" s="828">
        <f t="shared" si="940"/>
        <v>0</v>
      </c>
      <c r="Y12924" s="1069">
        <f>[5]building!Y12915</f>
        <v>0</v>
      </c>
      <c r="Z12924" s="749">
        <f t="shared" si="941"/>
        <v>0</v>
      </c>
      <c r="AA12924" s="1071"/>
      <c r="AB12924" s="1071"/>
    </row>
    <row r="12925" spans="23:28" ht="70.5" customHeight="1">
      <c r="W12925" s="829">
        <f t="shared" si="939"/>
        <v>0</v>
      </c>
      <c r="X12925" s="828">
        <f t="shared" si="940"/>
        <v>0</v>
      </c>
      <c r="Y12925" s="1069">
        <f>[5]building!Y12916</f>
        <v>0</v>
      </c>
      <c r="Z12925" s="749">
        <f t="shared" si="941"/>
        <v>0</v>
      </c>
      <c r="AA12925" s="1071"/>
      <c r="AB12925" s="1071"/>
    </row>
    <row r="12926" spans="23:28" ht="70.5" customHeight="1">
      <c r="W12926" s="829">
        <f t="shared" si="939"/>
        <v>0</v>
      </c>
      <c r="X12926" s="828">
        <f t="shared" si="940"/>
        <v>0</v>
      </c>
      <c r="Y12926" s="1069">
        <f>[5]building!Y12917</f>
        <v>0</v>
      </c>
      <c r="Z12926" s="749">
        <f t="shared" si="941"/>
        <v>0</v>
      </c>
      <c r="AA12926" s="1071"/>
      <c r="AB12926" s="1071"/>
    </row>
    <row r="12927" spans="23:28" ht="70.5" customHeight="1">
      <c r="W12927" s="829">
        <f t="shared" si="939"/>
        <v>0</v>
      </c>
      <c r="X12927" s="828">
        <f t="shared" si="940"/>
        <v>0</v>
      </c>
      <c r="Y12927" s="1069">
        <f>[5]building!Y12918</f>
        <v>0</v>
      </c>
      <c r="Z12927" s="749">
        <f t="shared" si="941"/>
        <v>0</v>
      </c>
      <c r="AA12927" s="1071"/>
      <c r="AB12927" s="1071"/>
    </row>
    <row r="12928" spans="23:28" ht="70.5" customHeight="1">
      <c r="W12928" s="829">
        <f t="shared" si="939"/>
        <v>0</v>
      </c>
      <c r="X12928" s="828">
        <f t="shared" si="940"/>
        <v>0</v>
      </c>
      <c r="Y12928" s="1069">
        <f>[5]building!Y12919</f>
        <v>0</v>
      </c>
      <c r="Z12928" s="749">
        <f t="shared" si="941"/>
        <v>0</v>
      </c>
      <c r="AA12928" s="1071"/>
      <c r="AB12928" s="1071"/>
    </row>
    <row r="12929" spans="23:28" ht="70.5" customHeight="1">
      <c r="W12929" s="829">
        <f t="shared" si="939"/>
        <v>0</v>
      </c>
      <c r="X12929" s="828">
        <f t="shared" si="940"/>
        <v>0</v>
      </c>
      <c r="Y12929" s="1069">
        <f>[5]building!Y12920</f>
        <v>0</v>
      </c>
      <c r="Z12929" s="749">
        <f t="shared" si="941"/>
        <v>0</v>
      </c>
      <c r="AA12929" s="1071"/>
      <c r="AB12929" s="1071"/>
    </row>
    <row r="12930" spans="23:28" ht="70.5" customHeight="1">
      <c r="W12930" s="829">
        <f t="shared" si="939"/>
        <v>0</v>
      </c>
      <c r="X12930" s="828">
        <f t="shared" si="940"/>
        <v>0</v>
      </c>
      <c r="Y12930" s="1069">
        <f>[5]building!Y12921</f>
        <v>0</v>
      </c>
      <c r="Z12930" s="749">
        <f t="shared" si="941"/>
        <v>0</v>
      </c>
      <c r="AA12930" s="1071"/>
      <c r="AB12930" s="1071"/>
    </row>
    <row r="12931" spans="23:28" ht="70.5" customHeight="1">
      <c r="W12931" s="829">
        <f t="shared" si="939"/>
        <v>0</v>
      </c>
      <c r="X12931" s="828">
        <f t="shared" si="940"/>
        <v>0</v>
      </c>
      <c r="Y12931" s="1069">
        <f>[5]building!Y12922</f>
        <v>0</v>
      </c>
      <c r="Z12931" s="749">
        <f t="shared" si="941"/>
        <v>0</v>
      </c>
      <c r="AA12931" s="1071"/>
      <c r="AB12931" s="1071"/>
    </row>
    <row r="12932" spans="23:28" ht="70.5" customHeight="1">
      <c r="W12932" s="829">
        <f t="shared" si="939"/>
        <v>0</v>
      </c>
      <c r="X12932" s="828">
        <f t="shared" si="940"/>
        <v>0</v>
      </c>
      <c r="Y12932" s="1069">
        <f>[5]building!Y12923</f>
        <v>0</v>
      </c>
      <c r="Z12932" s="749">
        <f t="shared" si="941"/>
        <v>0</v>
      </c>
      <c r="AA12932" s="1071"/>
      <c r="AB12932" s="1071"/>
    </row>
    <row r="12933" spans="23:28" ht="70.5" customHeight="1">
      <c r="W12933" s="829">
        <f t="shared" si="939"/>
        <v>0</v>
      </c>
      <c r="X12933" s="828">
        <f t="shared" si="940"/>
        <v>0</v>
      </c>
      <c r="Y12933" s="1069">
        <f>[5]building!Y12924</f>
        <v>0</v>
      </c>
      <c r="Z12933" s="749">
        <f t="shared" si="941"/>
        <v>0</v>
      </c>
      <c r="AA12933" s="1071"/>
      <c r="AB12933" s="1071"/>
    </row>
    <row r="12934" spans="23:28" ht="70.5" customHeight="1">
      <c r="W12934" s="829">
        <f t="shared" si="939"/>
        <v>0</v>
      </c>
      <c r="X12934" s="828">
        <f t="shared" si="940"/>
        <v>0</v>
      </c>
      <c r="Y12934" s="1069">
        <f>[5]building!Y12925</f>
        <v>0</v>
      </c>
      <c r="Z12934" s="749">
        <f t="shared" si="941"/>
        <v>0</v>
      </c>
      <c r="AA12934" s="1071"/>
      <c r="AB12934" s="1071"/>
    </row>
    <row r="12935" spans="23:28" ht="70.5" customHeight="1">
      <c r="W12935" s="829">
        <f t="shared" si="939"/>
        <v>0</v>
      </c>
      <c r="X12935" s="828">
        <f t="shared" si="940"/>
        <v>0</v>
      </c>
      <c r="Y12935" s="1069">
        <f>[5]building!Y12926</f>
        <v>0</v>
      </c>
      <c r="Z12935" s="749">
        <f t="shared" si="941"/>
        <v>0</v>
      </c>
      <c r="AA12935" s="1071"/>
      <c r="AB12935" s="1071"/>
    </row>
    <row r="12936" spans="23:28" ht="70.5" customHeight="1">
      <c r="W12936" s="829">
        <f t="shared" si="939"/>
        <v>0</v>
      </c>
      <c r="X12936" s="828">
        <f t="shared" si="940"/>
        <v>0</v>
      </c>
      <c r="Y12936" s="1069">
        <f>[5]building!Y12927</f>
        <v>0</v>
      </c>
      <c r="Z12936" s="749">
        <f t="shared" si="941"/>
        <v>0</v>
      </c>
      <c r="AA12936" s="1071"/>
      <c r="AB12936" s="1071"/>
    </row>
    <row r="12937" spans="23:28" ht="70.5" customHeight="1">
      <c r="W12937" s="829">
        <f t="shared" si="939"/>
        <v>0</v>
      </c>
      <c r="X12937" s="828">
        <f t="shared" si="940"/>
        <v>0</v>
      </c>
      <c r="Y12937" s="1069">
        <f>[5]building!Y12928</f>
        <v>0</v>
      </c>
      <c r="Z12937" s="749">
        <f t="shared" si="941"/>
        <v>0</v>
      </c>
      <c r="AA12937" s="1071"/>
      <c r="AB12937" s="1071"/>
    </row>
    <row r="12938" spans="23:28" ht="70.5" customHeight="1">
      <c r="W12938" s="829">
        <f t="shared" si="939"/>
        <v>0</v>
      </c>
      <c r="X12938" s="828">
        <f t="shared" si="940"/>
        <v>0</v>
      </c>
      <c r="Y12938" s="1069">
        <f>[5]building!Y12929</f>
        <v>0</v>
      </c>
      <c r="Z12938" s="749">
        <f t="shared" si="941"/>
        <v>0</v>
      </c>
      <c r="AA12938" s="1071"/>
      <c r="AB12938" s="1071"/>
    </row>
    <row r="12939" spans="23:28" ht="70.5" customHeight="1">
      <c r="W12939" s="829">
        <f t="shared" si="939"/>
        <v>0</v>
      </c>
      <c r="X12939" s="828">
        <f t="shared" si="940"/>
        <v>0</v>
      </c>
      <c r="Y12939" s="1069">
        <f>[5]building!Y12930</f>
        <v>0</v>
      </c>
      <c r="Z12939" s="749">
        <f t="shared" si="941"/>
        <v>0</v>
      </c>
      <c r="AA12939" s="1071"/>
      <c r="AB12939" s="1071"/>
    </row>
    <row r="12940" spans="23:28" ht="70.5" customHeight="1">
      <c r="W12940" s="829">
        <f t="shared" si="939"/>
        <v>0</v>
      </c>
      <c r="X12940" s="828">
        <f t="shared" si="940"/>
        <v>0</v>
      </c>
      <c r="Y12940" s="1069">
        <f>[5]building!Y12931</f>
        <v>0</v>
      </c>
      <c r="Z12940" s="749">
        <f t="shared" si="941"/>
        <v>0</v>
      </c>
      <c r="AA12940" s="1071"/>
      <c r="AB12940" s="1071"/>
    </row>
    <row r="12941" spans="23:28" ht="70.5" customHeight="1">
      <c r="W12941" s="829">
        <f t="shared" si="939"/>
        <v>0</v>
      </c>
      <c r="X12941" s="828">
        <f t="shared" si="940"/>
        <v>0</v>
      </c>
      <c r="Y12941" s="1069">
        <f>[5]building!Y12932</f>
        <v>0</v>
      </c>
      <c r="Z12941" s="749">
        <f t="shared" si="941"/>
        <v>0</v>
      </c>
      <c r="AA12941" s="1071"/>
      <c r="AB12941" s="1071"/>
    </row>
    <row r="12942" spans="23:28" ht="70.5" customHeight="1">
      <c r="W12942" s="829">
        <f t="shared" si="939"/>
        <v>0</v>
      </c>
      <c r="X12942" s="828">
        <f t="shared" si="940"/>
        <v>0</v>
      </c>
      <c r="Y12942" s="1069">
        <f>[5]building!Y12933</f>
        <v>0</v>
      </c>
      <c r="Z12942" s="749">
        <f t="shared" si="941"/>
        <v>0</v>
      </c>
      <c r="AA12942" s="1071"/>
      <c r="AB12942" s="1071"/>
    </row>
    <row r="12943" spans="23:28" ht="70.5" customHeight="1">
      <c r="W12943" s="829">
        <f t="shared" si="939"/>
        <v>0</v>
      </c>
      <c r="X12943" s="828">
        <f t="shared" si="940"/>
        <v>0</v>
      </c>
      <c r="Y12943" s="1069">
        <f>[5]building!Y12934</f>
        <v>0</v>
      </c>
      <c r="Z12943" s="749">
        <f t="shared" si="941"/>
        <v>0</v>
      </c>
      <c r="AA12943" s="1071"/>
      <c r="AB12943" s="1071"/>
    </row>
    <row r="12944" spans="23:28" ht="70.5" customHeight="1">
      <c r="W12944" s="829">
        <f t="shared" si="939"/>
        <v>0</v>
      </c>
      <c r="X12944" s="828">
        <f t="shared" si="940"/>
        <v>0</v>
      </c>
      <c r="Y12944" s="1069">
        <f>[5]building!Y12935</f>
        <v>0</v>
      </c>
      <c r="Z12944" s="749">
        <f t="shared" si="941"/>
        <v>0</v>
      </c>
      <c r="AA12944" s="1071"/>
      <c r="AB12944" s="1071"/>
    </row>
    <row r="12945" spans="23:28" ht="70.5" customHeight="1">
      <c r="W12945" s="829">
        <f t="shared" si="939"/>
        <v>0</v>
      </c>
      <c r="X12945" s="828">
        <f t="shared" si="940"/>
        <v>0</v>
      </c>
      <c r="Y12945" s="1069">
        <f>[5]building!Y12936</f>
        <v>0</v>
      </c>
      <c r="Z12945" s="749">
        <f t="shared" si="941"/>
        <v>0</v>
      </c>
      <c r="AA12945" s="1071"/>
      <c r="AB12945" s="1071"/>
    </row>
    <row r="12946" spans="23:28" ht="70.5" customHeight="1">
      <c r="W12946" s="829">
        <f t="shared" si="939"/>
        <v>0</v>
      </c>
      <c r="X12946" s="828">
        <f t="shared" si="940"/>
        <v>0</v>
      </c>
      <c r="Y12946" s="1069">
        <f>[5]building!Y12937</f>
        <v>0</v>
      </c>
      <c r="Z12946" s="749">
        <f t="shared" si="941"/>
        <v>0</v>
      </c>
      <c r="AA12946" s="1071"/>
      <c r="AB12946" s="1071"/>
    </row>
    <row r="12947" spans="23:28" ht="70.5" customHeight="1">
      <c r="W12947" s="829">
        <f t="shared" si="939"/>
        <v>0</v>
      </c>
      <c r="X12947" s="828">
        <f t="shared" si="940"/>
        <v>0</v>
      </c>
      <c r="Y12947" s="1069">
        <f>[5]building!Y12938</f>
        <v>0</v>
      </c>
      <c r="Z12947" s="749">
        <f t="shared" si="941"/>
        <v>0</v>
      </c>
      <c r="AA12947" s="1071"/>
      <c r="AB12947" s="1071"/>
    </row>
    <row r="12948" spans="23:28" ht="70.5" customHeight="1">
      <c r="W12948" s="829">
        <f t="shared" si="939"/>
        <v>0</v>
      </c>
      <c r="X12948" s="828">
        <f t="shared" si="940"/>
        <v>0</v>
      </c>
      <c r="Y12948" s="1069">
        <f>[5]building!Y12939</f>
        <v>0</v>
      </c>
      <c r="Z12948" s="749">
        <f t="shared" si="941"/>
        <v>0</v>
      </c>
      <c r="AA12948" s="1071"/>
      <c r="AB12948" s="1071"/>
    </row>
    <row r="12949" spans="23:28" ht="70.5" customHeight="1">
      <c r="W12949" s="829">
        <f t="shared" si="939"/>
        <v>0</v>
      </c>
      <c r="X12949" s="828">
        <f t="shared" si="940"/>
        <v>0</v>
      </c>
      <c r="Y12949" s="1069">
        <f>[5]building!Y12940</f>
        <v>0</v>
      </c>
      <c r="Z12949" s="749">
        <f t="shared" si="941"/>
        <v>0</v>
      </c>
      <c r="AA12949" s="1071"/>
      <c r="AB12949" s="1071"/>
    </row>
    <row r="12950" spans="23:28" ht="70.5" customHeight="1">
      <c r="W12950" s="829">
        <f t="shared" si="939"/>
        <v>0</v>
      </c>
      <c r="X12950" s="828">
        <f t="shared" si="940"/>
        <v>0</v>
      </c>
      <c r="Y12950" s="1069">
        <f>[5]building!Y12941</f>
        <v>0</v>
      </c>
      <c r="Z12950" s="749">
        <f t="shared" si="941"/>
        <v>0</v>
      </c>
      <c r="AA12950" s="1071"/>
      <c r="AB12950" s="1071"/>
    </row>
    <row r="12951" spans="23:28" ht="70.5" customHeight="1">
      <c r="W12951" s="829">
        <f t="shared" si="939"/>
        <v>0</v>
      </c>
      <c r="X12951" s="828">
        <f t="shared" si="940"/>
        <v>0</v>
      </c>
      <c r="Y12951" s="1069">
        <f>[5]building!Y12942</f>
        <v>0</v>
      </c>
      <c r="Z12951" s="749">
        <f t="shared" si="941"/>
        <v>0</v>
      </c>
      <c r="AA12951" s="1071"/>
      <c r="AB12951" s="1071"/>
    </row>
    <row r="12952" spans="23:28" ht="70.5" customHeight="1">
      <c r="W12952" s="829">
        <f t="shared" si="939"/>
        <v>0</v>
      </c>
      <c r="X12952" s="828">
        <f t="shared" si="940"/>
        <v>0</v>
      </c>
      <c r="Y12952" s="1069">
        <f>[5]building!Y12943</f>
        <v>0</v>
      </c>
      <c r="Z12952" s="749">
        <f t="shared" si="941"/>
        <v>0</v>
      </c>
      <c r="AA12952" s="1071"/>
      <c r="AB12952" s="1071"/>
    </row>
    <row r="12953" spans="23:28" ht="70.5" customHeight="1">
      <c r="W12953" s="829">
        <f t="shared" si="939"/>
        <v>0</v>
      </c>
      <c r="X12953" s="828">
        <f t="shared" si="940"/>
        <v>0</v>
      </c>
      <c r="Y12953" s="1069">
        <f>[5]building!Y12944</f>
        <v>0</v>
      </c>
      <c r="Z12953" s="749">
        <f t="shared" si="941"/>
        <v>0</v>
      </c>
      <c r="AA12953" s="1071"/>
      <c r="AB12953" s="1071"/>
    </row>
    <row r="12954" spans="23:28" ht="70.5" customHeight="1">
      <c r="W12954" s="829">
        <f t="shared" si="939"/>
        <v>0</v>
      </c>
      <c r="X12954" s="828">
        <f t="shared" si="940"/>
        <v>0</v>
      </c>
      <c r="Y12954" s="1069">
        <f>[5]building!Y12945</f>
        <v>0</v>
      </c>
      <c r="Z12954" s="749">
        <f t="shared" si="941"/>
        <v>0</v>
      </c>
      <c r="AA12954" s="1071"/>
      <c r="AB12954" s="1071"/>
    </row>
    <row r="12955" spans="23:28" ht="70.5" customHeight="1">
      <c r="W12955" s="829">
        <f t="shared" si="939"/>
        <v>0</v>
      </c>
      <c r="X12955" s="828">
        <f t="shared" si="940"/>
        <v>0</v>
      </c>
      <c r="Y12955" s="1069">
        <f>[5]building!Y12946</f>
        <v>0</v>
      </c>
      <c r="Z12955" s="749">
        <f t="shared" si="941"/>
        <v>0</v>
      </c>
      <c r="AA12955" s="1071"/>
      <c r="AB12955" s="1071"/>
    </row>
    <row r="12956" spans="23:28" ht="70.5" customHeight="1">
      <c r="W12956" s="829">
        <f t="shared" si="939"/>
        <v>0</v>
      </c>
      <c r="X12956" s="828">
        <f t="shared" si="940"/>
        <v>0</v>
      </c>
      <c r="Y12956" s="1069">
        <f>[5]building!Y12947</f>
        <v>0</v>
      </c>
      <c r="Z12956" s="749">
        <f t="shared" si="941"/>
        <v>0</v>
      </c>
      <c r="AA12956" s="1071"/>
      <c r="AB12956" s="1071"/>
    </row>
    <row r="12957" spans="23:28" ht="70.5" customHeight="1">
      <c r="W12957" s="829">
        <f t="shared" si="939"/>
        <v>0</v>
      </c>
      <c r="X12957" s="828">
        <f t="shared" si="940"/>
        <v>0</v>
      </c>
      <c r="Y12957" s="1069">
        <f>[5]building!Y12948</f>
        <v>0</v>
      </c>
      <c r="Z12957" s="749">
        <f t="shared" si="941"/>
        <v>0</v>
      </c>
      <c r="AA12957" s="1071"/>
      <c r="AB12957" s="1071"/>
    </row>
    <row r="12958" spans="23:28" ht="70.5" customHeight="1">
      <c r="W12958" s="829">
        <f t="shared" ref="W12958:W13021" si="942">G12958+I12958+K12958+M12958+O12958+Q12958+S12958+U12958</f>
        <v>0</v>
      </c>
      <c r="X12958" s="828">
        <f t="shared" ref="X12958:X13021" si="943">W12958*C12958</f>
        <v>0</v>
      </c>
      <c r="Y12958" s="1069">
        <f>[5]building!Y12949</f>
        <v>0</v>
      </c>
      <c r="Z12958" s="749">
        <f t="shared" ref="Z12958:Z13021" si="944">Y12958*C12958</f>
        <v>0</v>
      </c>
      <c r="AA12958" s="1071"/>
      <c r="AB12958" s="1071"/>
    </row>
    <row r="12959" spans="23:28" ht="70.5" customHeight="1">
      <c r="W12959" s="829">
        <f t="shared" si="942"/>
        <v>0</v>
      </c>
      <c r="X12959" s="828">
        <f t="shared" si="943"/>
        <v>0</v>
      </c>
      <c r="Y12959" s="1069">
        <f>[5]building!Y12950</f>
        <v>0</v>
      </c>
      <c r="Z12959" s="749">
        <f t="shared" si="944"/>
        <v>0</v>
      </c>
      <c r="AA12959" s="1071"/>
      <c r="AB12959" s="1071"/>
    </row>
    <row r="12960" spans="23:28" ht="70.5" customHeight="1">
      <c r="W12960" s="829">
        <f t="shared" si="942"/>
        <v>0</v>
      </c>
      <c r="X12960" s="828">
        <f t="shared" si="943"/>
        <v>0</v>
      </c>
      <c r="Y12960" s="1069">
        <f>[5]building!Y12951</f>
        <v>0</v>
      </c>
      <c r="Z12960" s="749">
        <f t="shared" si="944"/>
        <v>0</v>
      </c>
      <c r="AA12960" s="1071"/>
      <c r="AB12960" s="1071"/>
    </row>
    <row r="12961" spans="23:28" ht="70.5" customHeight="1">
      <c r="W12961" s="829">
        <f t="shared" si="942"/>
        <v>0</v>
      </c>
      <c r="X12961" s="828">
        <f t="shared" si="943"/>
        <v>0</v>
      </c>
      <c r="Y12961" s="1069">
        <f>[5]building!Y12952</f>
        <v>0</v>
      </c>
      <c r="Z12961" s="749">
        <f t="shared" si="944"/>
        <v>0</v>
      </c>
      <c r="AA12961" s="1071"/>
      <c r="AB12961" s="1071"/>
    </row>
    <row r="12962" spans="23:28" ht="70.5" customHeight="1">
      <c r="W12962" s="829">
        <f t="shared" si="942"/>
        <v>0</v>
      </c>
      <c r="X12962" s="828">
        <f t="shared" si="943"/>
        <v>0</v>
      </c>
      <c r="Y12962" s="1069">
        <f>[5]building!Y12953</f>
        <v>0</v>
      </c>
      <c r="Z12962" s="749">
        <f t="shared" si="944"/>
        <v>0</v>
      </c>
      <c r="AA12962" s="1071"/>
      <c r="AB12962" s="1071"/>
    </row>
    <row r="12963" spans="23:28" ht="70.5" customHeight="1">
      <c r="W12963" s="829">
        <f t="shared" si="942"/>
        <v>0</v>
      </c>
      <c r="X12963" s="828">
        <f t="shared" si="943"/>
        <v>0</v>
      </c>
      <c r="Y12963" s="1069">
        <f>[5]building!Y12954</f>
        <v>0</v>
      </c>
      <c r="Z12963" s="749">
        <f t="shared" si="944"/>
        <v>0</v>
      </c>
      <c r="AA12963" s="1071"/>
      <c r="AB12963" s="1071"/>
    </row>
    <row r="12964" spans="23:28" ht="70.5" customHeight="1">
      <c r="W12964" s="829">
        <f t="shared" si="942"/>
        <v>0</v>
      </c>
      <c r="X12964" s="828">
        <f t="shared" si="943"/>
        <v>0</v>
      </c>
      <c r="Y12964" s="1069">
        <f>[5]building!Y12955</f>
        <v>0</v>
      </c>
      <c r="Z12964" s="749">
        <f t="shared" si="944"/>
        <v>0</v>
      </c>
      <c r="AA12964" s="1071"/>
      <c r="AB12964" s="1071"/>
    </row>
    <row r="12965" spans="23:28" ht="70.5" customHeight="1">
      <c r="W12965" s="829">
        <f t="shared" si="942"/>
        <v>0</v>
      </c>
      <c r="X12965" s="828">
        <f t="shared" si="943"/>
        <v>0</v>
      </c>
      <c r="Y12965" s="1069">
        <f>[5]building!Y12956</f>
        <v>0</v>
      </c>
      <c r="Z12965" s="749">
        <f t="shared" si="944"/>
        <v>0</v>
      </c>
      <c r="AA12965" s="1071"/>
      <c r="AB12965" s="1071"/>
    </row>
    <row r="12966" spans="23:28" ht="70.5" customHeight="1">
      <c r="W12966" s="829">
        <f t="shared" si="942"/>
        <v>0</v>
      </c>
      <c r="X12966" s="828">
        <f t="shared" si="943"/>
        <v>0</v>
      </c>
      <c r="Y12966" s="1069">
        <f>[5]building!Y12957</f>
        <v>0</v>
      </c>
      <c r="Z12966" s="749">
        <f t="shared" si="944"/>
        <v>0</v>
      </c>
      <c r="AA12966" s="1071"/>
      <c r="AB12966" s="1071"/>
    </row>
    <row r="12967" spans="23:28" ht="70.5" customHeight="1">
      <c r="W12967" s="829">
        <f t="shared" si="942"/>
        <v>0</v>
      </c>
      <c r="X12967" s="828">
        <f t="shared" si="943"/>
        <v>0</v>
      </c>
      <c r="Y12967" s="1069">
        <f>[5]building!Y12958</f>
        <v>0</v>
      </c>
      <c r="Z12967" s="749">
        <f t="shared" si="944"/>
        <v>0</v>
      </c>
      <c r="AA12967" s="1071"/>
      <c r="AB12967" s="1071"/>
    </row>
    <row r="12968" spans="23:28" ht="70.5" customHeight="1">
      <c r="W12968" s="829">
        <f t="shared" si="942"/>
        <v>0</v>
      </c>
      <c r="X12968" s="828">
        <f t="shared" si="943"/>
        <v>0</v>
      </c>
      <c r="Y12968" s="1069">
        <f>[5]building!Y12959</f>
        <v>0</v>
      </c>
      <c r="Z12968" s="749">
        <f t="shared" si="944"/>
        <v>0</v>
      </c>
      <c r="AA12968" s="1071"/>
      <c r="AB12968" s="1071"/>
    </row>
    <row r="12969" spans="23:28" ht="70.5" customHeight="1">
      <c r="W12969" s="829">
        <f t="shared" si="942"/>
        <v>0</v>
      </c>
      <c r="X12969" s="828">
        <f t="shared" si="943"/>
        <v>0</v>
      </c>
      <c r="Y12969" s="1069">
        <f>[5]building!Y12960</f>
        <v>0</v>
      </c>
      <c r="Z12969" s="749">
        <f t="shared" si="944"/>
        <v>0</v>
      </c>
      <c r="AA12969" s="1071"/>
      <c r="AB12969" s="1071"/>
    </row>
    <row r="12970" spans="23:28" ht="70.5" customHeight="1">
      <c r="W12970" s="829">
        <f t="shared" si="942"/>
        <v>0</v>
      </c>
      <c r="X12970" s="828">
        <f t="shared" si="943"/>
        <v>0</v>
      </c>
      <c r="Y12970" s="1069">
        <f>[5]building!Y12961</f>
        <v>0</v>
      </c>
      <c r="Z12970" s="749">
        <f t="shared" si="944"/>
        <v>0</v>
      </c>
      <c r="AA12970" s="1071"/>
      <c r="AB12970" s="1071"/>
    </row>
    <row r="12971" spans="23:28" ht="70.5" customHeight="1">
      <c r="W12971" s="829">
        <f t="shared" si="942"/>
        <v>0</v>
      </c>
      <c r="X12971" s="828">
        <f t="shared" si="943"/>
        <v>0</v>
      </c>
      <c r="Y12971" s="1069">
        <f>[5]building!Y12962</f>
        <v>0</v>
      </c>
      <c r="Z12971" s="749">
        <f t="shared" si="944"/>
        <v>0</v>
      </c>
      <c r="AA12971" s="1071"/>
      <c r="AB12971" s="1071"/>
    </row>
    <row r="12972" spans="23:28" ht="70.5" customHeight="1">
      <c r="W12972" s="829">
        <f t="shared" si="942"/>
        <v>0</v>
      </c>
      <c r="X12972" s="828">
        <f t="shared" si="943"/>
        <v>0</v>
      </c>
      <c r="Y12972" s="1069">
        <f>[5]building!Y12963</f>
        <v>0</v>
      </c>
      <c r="Z12972" s="749">
        <f t="shared" si="944"/>
        <v>0</v>
      </c>
      <c r="AA12972" s="1071"/>
      <c r="AB12972" s="1071"/>
    </row>
    <row r="12973" spans="23:28" ht="70.5" customHeight="1">
      <c r="W12973" s="829">
        <f t="shared" si="942"/>
        <v>0</v>
      </c>
      <c r="X12973" s="828">
        <f t="shared" si="943"/>
        <v>0</v>
      </c>
      <c r="Y12973" s="1069">
        <f>[5]building!Y12964</f>
        <v>0</v>
      </c>
      <c r="Z12973" s="749">
        <f t="shared" si="944"/>
        <v>0</v>
      </c>
      <c r="AA12973" s="1071"/>
      <c r="AB12973" s="1071"/>
    </row>
    <row r="12974" spans="23:28" ht="70.5" customHeight="1">
      <c r="W12974" s="829">
        <f t="shared" si="942"/>
        <v>0</v>
      </c>
      <c r="X12974" s="828">
        <f t="shared" si="943"/>
        <v>0</v>
      </c>
      <c r="Y12974" s="1069">
        <f>[5]building!Y12965</f>
        <v>0</v>
      </c>
      <c r="Z12974" s="749">
        <f t="shared" si="944"/>
        <v>0</v>
      </c>
      <c r="AA12974" s="1071"/>
      <c r="AB12974" s="1071"/>
    </row>
    <row r="12975" spans="23:28" ht="70.5" customHeight="1">
      <c r="W12975" s="829">
        <f t="shared" si="942"/>
        <v>0</v>
      </c>
      <c r="X12975" s="828">
        <f t="shared" si="943"/>
        <v>0</v>
      </c>
      <c r="Y12975" s="1069">
        <f>[5]building!Y12966</f>
        <v>0</v>
      </c>
      <c r="Z12975" s="749">
        <f t="shared" si="944"/>
        <v>0</v>
      </c>
      <c r="AA12975" s="1071"/>
      <c r="AB12975" s="1071"/>
    </row>
    <row r="12976" spans="23:28" ht="70.5" customHeight="1">
      <c r="W12976" s="829">
        <f t="shared" si="942"/>
        <v>0</v>
      </c>
      <c r="X12976" s="828">
        <f t="shared" si="943"/>
        <v>0</v>
      </c>
      <c r="Y12976" s="1069">
        <f>[5]building!Y12967</f>
        <v>0</v>
      </c>
      <c r="Z12976" s="749">
        <f t="shared" si="944"/>
        <v>0</v>
      </c>
      <c r="AA12976" s="1071"/>
      <c r="AB12976" s="1071"/>
    </row>
    <row r="12977" spans="23:28" ht="70.5" customHeight="1">
      <c r="W12977" s="829">
        <f t="shared" si="942"/>
        <v>0</v>
      </c>
      <c r="X12977" s="828">
        <f t="shared" si="943"/>
        <v>0</v>
      </c>
      <c r="Y12977" s="1069">
        <f>[5]building!Y12968</f>
        <v>0</v>
      </c>
      <c r="Z12977" s="749">
        <f t="shared" si="944"/>
        <v>0</v>
      </c>
      <c r="AA12977" s="1071"/>
      <c r="AB12977" s="1071"/>
    </row>
    <row r="12978" spans="23:28" ht="70.5" customHeight="1">
      <c r="W12978" s="829">
        <f t="shared" si="942"/>
        <v>0</v>
      </c>
      <c r="X12978" s="828">
        <f t="shared" si="943"/>
        <v>0</v>
      </c>
      <c r="Y12978" s="1069">
        <f>[5]building!Y12969</f>
        <v>0</v>
      </c>
      <c r="Z12978" s="749">
        <f t="shared" si="944"/>
        <v>0</v>
      </c>
      <c r="AA12978" s="1071"/>
      <c r="AB12978" s="1071"/>
    </row>
    <row r="12979" spans="23:28" ht="70.5" customHeight="1">
      <c r="W12979" s="829">
        <f t="shared" si="942"/>
        <v>0</v>
      </c>
      <c r="X12979" s="828">
        <f t="shared" si="943"/>
        <v>0</v>
      </c>
      <c r="Y12979" s="1069">
        <f>[5]building!Y12970</f>
        <v>0</v>
      </c>
      <c r="Z12979" s="749">
        <f t="shared" si="944"/>
        <v>0</v>
      </c>
      <c r="AA12979" s="1071"/>
      <c r="AB12979" s="1071"/>
    </row>
    <row r="12980" spans="23:28" ht="70.5" customHeight="1">
      <c r="W12980" s="829">
        <f t="shared" si="942"/>
        <v>0</v>
      </c>
      <c r="X12980" s="828">
        <f t="shared" si="943"/>
        <v>0</v>
      </c>
      <c r="Y12980" s="1069">
        <f>[5]building!Y12971</f>
        <v>0</v>
      </c>
      <c r="Z12980" s="749">
        <f t="shared" si="944"/>
        <v>0</v>
      </c>
      <c r="AA12980" s="1071"/>
      <c r="AB12980" s="1071"/>
    </row>
    <row r="12981" spans="23:28" ht="70.5" customHeight="1">
      <c r="W12981" s="829">
        <f t="shared" si="942"/>
        <v>0</v>
      </c>
      <c r="X12981" s="828">
        <f t="shared" si="943"/>
        <v>0</v>
      </c>
      <c r="Y12981" s="1069">
        <f>[5]building!Y12972</f>
        <v>0</v>
      </c>
      <c r="Z12981" s="749">
        <f t="shared" si="944"/>
        <v>0</v>
      </c>
      <c r="AA12981" s="1071"/>
      <c r="AB12981" s="1071"/>
    </row>
    <row r="12982" spans="23:28" ht="70.5" customHeight="1">
      <c r="W12982" s="829">
        <f t="shared" si="942"/>
        <v>0</v>
      </c>
      <c r="X12982" s="828">
        <f t="shared" si="943"/>
        <v>0</v>
      </c>
      <c r="Y12982" s="1069">
        <f>[5]building!Y12973</f>
        <v>0</v>
      </c>
      <c r="Z12982" s="749">
        <f t="shared" si="944"/>
        <v>0</v>
      </c>
      <c r="AA12982" s="1071"/>
      <c r="AB12982" s="1071"/>
    </row>
    <row r="12983" spans="23:28" ht="70.5" customHeight="1">
      <c r="W12983" s="829">
        <f t="shared" si="942"/>
        <v>0</v>
      </c>
      <c r="X12983" s="828">
        <f t="shared" si="943"/>
        <v>0</v>
      </c>
      <c r="Y12983" s="1069">
        <f>[5]building!Y12974</f>
        <v>0</v>
      </c>
      <c r="Z12983" s="749">
        <f t="shared" si="944"/>
        <v>0</v>
      </c>
      <c r="AA12983" s="1071"/>
      <c r="AB12983" s="1071"/>
    </row>
    <row r="12984" spans="23:28" ht="70.5" customHeight="1">
      <c r="W12984" s="829">
        <f t="shared" si="942"/>
        <v>0</v>
      </c>
      <c r="X12984" s="828">
        <f t="shared" si="943"/>
        <v>0</v>
      </c>
      <c r="Y12984" s="1069">
        <f>[5]building!Y12975</f>
        <v>0</v>
      </c>
      <c r="Z12984" s="749">
        <f t="shared" si="944"/>
        <v>0</v>
      </c>
      <c r="AA12984" s="1071"/>
      <c r="AB12984" s="1071"/>
    </row>
    <row r="12985" spans="23:28" ht="70.5" customHeight="1">
      <c r="W12985" s="829">
        <f t="shared" si="942"/>
        <v>0</v>
      </c>
      <c r="X12985" s="828">
        <f t="shared" si="943"/>
        <v>0</v>
      </c>
      <c r="Y12985" s="1069">
        <f>[5]building!Y12976</f>
        <v>0</v>
      </c>
      <c r="Z12985" s="749">
        <f t="shared" si="944"/>
        <v>0</v>
      </c>
      <c r="AA12985" s="1071"/>
      <c r="AB12985" s="1071"/>
    </row>
    <row r="12986" spans="23:28" ht="70.5" customHeight="1">
      <c r="W12986" s="829">
        <f t="shared" si="942"/>
        <v>0</v>
      </c>
      <c r="X12986" s="828">
        <f t="shared" si="943"/>
        <v>0</v>
      </c>
      <c r="Y12986" s="1069">
        <f>[5]building!Y12977</f>
        <v>0</v>
      </c>
      <c r="Z12986" s="749">
        <f t="shared" si="944"/>
        <v>0</v>
      </c>
      <c r="AA12986" s="1071"/>
      <c r="AB12986" s="1071"/>
    </row>
    <row r="12987" spans="23:28" ht="70.5" customHeight="1">
      <c r="W12987" s="829">
        <f t="shared" si="942"/>
        <v>0</v>
      </c>
      <c r="X12987" s="828">
        <f t="shared" si="943"/>
        <v>0</v>
      </c>
      <c r="Y12987" s="1069">
        <f>[5]building!Y12978</f>
        <v>0</v>
      </c>
      <c r="Z12987" s="749">
        <f t="shared" si="944"/>
        <v>0</v>
      </c>
      <c r="AA12987" s="1071"/>
      <c r="AB12987" s="1071"/>
    </row>
    <row r="12988" spans="23:28" ht="70.5" customHeight="1">
      <c r="W12988" s="829">
        <f t="shared" si="942"/>
        <v>0</v>
      </c>
      <c r="X12988" s="828">
        <f t="shared" si="943"/>
        <v>0</v>
      </c>
      <c r="Y12988" s="1069">
        <f>[5]building!Y12979</f>
        <v>0</v>
      </c>
      <c r="Z12988" s="749">
        <f t="shared" si="944"/>
        <v>0</v>
      </c>
      <c r="AA12988" s="1071"/>
      <c r="AB12988" s="1071"/>
    </row>
    <row r="12989" spans="23:28" ht="70.5" customHeight="1">
      <c r="W12989" s="829">
        <f t="shared" si="942"/>
        <v>0</v>
      </c>
      <c r="X12989" s="828">
        <f t="shared" si="943"/>
        <v>0</v>
      </c>
      <c r="Y12989" s="1069">
        <f>[5]building!Y12980</f>
        <v>0</v>
      </c>
      <c r="Z12989" s="749">
        <f t="shared" si="944"/>
        <v>0</v>
      </c>
      <c r="AA12989" s="1071"/>
      <c r="AB12989" s="1071"/>
    </row>
    <row r="12990" spans="23:28" ht="70.5" customHeight="1">
      <c r="W12990" s="829">
        <f t="shared" si="942"/>
        <v>0</v>
      </c>
      <c r="X12990" s="828">
        <f t="shared" si="943"/>
        <v>0</v>
      </c>
      <c r="Y12990" s="1069">
        <f>[5]building!Y12981</f>
        <v>0</v>
      </c>
      <c r="Z12990" s="749">
        <f t="shared" si="944"/>
        <v>0</v>
      </c>
      <c r="AA12990" s="1071"/>
      <c r="AB12990" s="1071"/>
    </row>
    <row r="12991" spans="23:28" ht="70.5" customHeight="1">
      <c r="W12991" s="829">
        <f t="shared" si="942"/>
        <v>0</v>
      </c>
      <c r="X12991" s="828">
        <f t="shared" si="943"/>
        <v>0</v>
      </c>
      <c r="Y12991" s="1069">
        <f>[5]building!Y12982</f>
        <v>0</v>
      </c>
      <c r="Z12991" s="749">
        <f t="shared" si="944"/>
        <v>0</v>
      </c>
      <c r="AA12991" s="1071"/>
      <c r="AB12991" s="1071"/>
    </row>
    <row r="12992" spans="23:28" ht="70.5" customHeight="1">
      <c r="W12992" s="829">
        <f t="shared" si="942"/>
        <v>0</v>
      </c>
      <c r="X12992" s="828">
        <f t="shared" si="943"/>
        <v>0</v>
      </c>
      <c r="Y12992" s="1069">
        <f>[5]building!Y12983</f>
        <v>0</v>
      </c>
      <c r="Z12992" s="749">
        <f t="shared" si="944"/>
        <v>0</v>
      </c>
      <c r="AA12992" s="1071"/>
      <c r="AB12992" s="1071"/>
    </row>
    <row r="12993" spans="23:28" ht="70.5" customHeight="1">
      <c r="W12993" s="829">
        <f t="shared" si="942"/>
        <v>0</v>
      </c>
      <c r="X12993" s="828">
        <f t="shared" si="943"/>
        <v>0</v>
      </c>
      <c r="Y12993" s="1069">
        <f>[5]building!Y12984</f>
        <v>0</v>
      </c>
      <c r="Z12993" s="749">
        <f t="shared" si="944"/>
        <v>0</v>
      </c>
      <c r="AA12993" s="1071"/>
      <c r="AB12993" s="1071"/>
    </row>
    <row r="12994" spans="23:28" ht="70.5" customHeight="1">
      <c r="W12994" s="829">
        <f t="shared" si="942"/>
        <v>0</v>
      </c>
      <c r="X12994" s="828">
        <f t="shared" si="943"/>
        <v>0</v>
      </c>
      <c r="Y12994" s="1069">
        <f>[5]building!Y12985</f>
        <v>0</v>
      </c>
      <c r="Z12994" s="749">
        <f t="shared" si="944"/>
        <v>0</v>
      </c>
      <c r="AA12994" s="1071"/>
      <c r="AB12994" s="1071"/>
    </row>
    <row r="12995" spans="23:28" ht="70.5" customHeight="1">
      <c r="W12995" s="829">
        <f t="shared" si="942"/>
        <v>0</v>
      </c>
      <c r="X12995" s="828">
        <f t="shared" si="943"/>
        <v>0</v>
      </c>
      <c r="Y12995" s="1069">
        <f>[5]building!Y12986</f>
        <v>0</v>
      </c>
      <c r="Z12995" s="749">
        <f t="shared" si="944"/>
        <v>0</v>
      </c>
      <c r="AA12995" s="1071"/>
      <c r="AB12995" s="1071"/>
    </row>
    <row r="12996" spans="23:28" ht="70.5" customHeight="1">
      <c r="W12996" s="829">
        <f t="shared" si="942"/>
        <v>0</v>
      </c>
      <c r="X12996" s="828">
        <f t="shared" si="943"/>
        <v>0</v>
      </c>
      <c r="Y12996" s="1069">
        <f>[5]building!Y12987</f>
        <v>0</v>
      </c>
      <c r="Z12996" s="749">
        <f t="shared" si="944"/>
        <v>0</v>
      </c>
      <c r="AA12996" s="1071"/>
      <c r="AB12996" s="1071"/>
    </row>
    <row r="12997" spans="23:28" ht="70.5" customHeight="1">
      <c r="W12997" s="829">
        <f t="shared" si="942"/>
        <v>0</v>
      </c>
      <c r="X12997" s="828">
        <f t="shared" si="943"/>
        <v>0</v>
      </c>
      <c r="Y12997" s="1069">
        <f>[5]building!Y12988</f>
        <v>0</v>
      </c>
      <c r="Z12997" s="749">
        <f t="shared" si="944"/>
        <v>0</v>
      </c>
      <c r="AA12997" s="1071"/>
      <c r="AB12997" s="1071"/>
    </row>
    <row r="12998" spans="23:28" ht="70.5" customHeight="1">
      <c r="W12998" s="829">
        <f t="shared" si="942"/>
        <v>0</v>
      </c>
      <c r="X12998" s="828">
        <f t="shared" si="943"/>
        <v>0</v>
      </c>
      <c r="Y12998" s="1069">
        <f>[5]building!Y12989</f>
        <v>0</v>
      </c>
      <c r="Z12998" s="749">
        <f t="shared" si="944"/>
        <v>0</v>
      </c>
      <c r="AA12998" s="1071"/>
      <c r="AB12998" s="1071"/>
    </row>
    <row r="12999" spans="23:28" ht="70.5" customHeight="1">
      <c r="W12999" s="829">
        <f t="shared" si="942"/>
        <v>0</v>
      </c>
      <c r="X12999" s="828">
        <f t="shared" si="943"/>
        <v>0</v>
      </c>
      <c r="Y12999" s="1069">
        <f>[5]building!Y12990</f>
        <v>0</v>
      </c>
      <c r="Z12999" s="749">
        <f t="shared" si="944"/>
        <v>0</v>
      </c>
      <c r="AA12999" s="1071"/>
      <c r="AB12999" s="1071"/>
    </row>
    <row r="13000" spans="23:28" ht="70.5" customHeight="1">
      <c r="W13000" s="829">
        <f t="shared" si="942"/>
        <v>0</v>
      </c>
      <c r="X13000" s="828">
        <f t="shared" si="943"/>
        <v>0</v>
      </c>
      <c r="Y13000" s="1069">
        <f>[5]building!Y12991</f>
        <v>0</v>
      </c>
      <c r="Z13000" s="749">
        <f t="shared" si="944"/>
        <v>0</v>
      </c>
      <c r="AA13000" s="1071"/>
      <c r="AB13000" s="1071"/>
    </row>
    <row r="13001" spans="23:28" ht="70.5" customHeight="1">
      <c r="W13001" s="829">
        <f t="shared" si="942"/>
        <v>0</v>
      </c>
      <c r="X13001" s="828">
        <f t="shared" si="943"/>
        <v>0</v>
      </c>
      <c r="Y13001" s="1069">
        <f>[5]building!Y12992</f>
        <v>0</v>
      </c>
      <c r="Z13001" s="749">
        <f t="shared" si="944"/>
        <v>0</v>
      </c>
      <c r="AA13001" s="1071"/>
      <c r="AB13001" s="1071"/>
    </row>
    <row r="13002" spans="23:28" ht="70.5" customHeight="1">
      <c r="W13002" s="829">
        <f t="shared" si="942"/>
        <v>0</v>
      </c>
      <c r="X13002" s="828">
        <f t="shared" si="943"/>
        <v>0</v>
      </c>
      <c r="Y13002" s="1069">
        <f>[5]building!Y12993</f>
        <v>0</v>
      </c>
      <c r="Z13002" s="749">
        <f t="shared" si="944"/>
        <v>0</v>
      </c>
      <c r="AA13002" s="1071"/>
      <c r="AB13002" s="1071"/>
    </row>
    <row r="13003" spans="23:28" ht="70.5" customHeight="1">
      <c r="W13003" s="829">
        <f t="shared" si="942"/>
        <v>0</v>
      </c>
      <c r="X13003" s="828">
        <f t="shared" si="943"/>
        <v>0</v>
      </c>
      <c r="Y13003" s="1069">
        <f>[5]building!Y12994</f>
        <v>0</v>
      </c>
      <c r="Z13003" s="749">
        <f t="shared" si="944"/>
        <v>0</v>
      </c>
      <c r="AA13003" s="1071"/>
      <c r="AB13003" s="1071"/>
    </row>
    <row r="13004" spans="23:28" ht="70.5" customHeight="1">
      <c r="W13004" s="829">
        <f t="shared" si="942"/>
        <v>0</v>
      </c>
      <c r="X13004" s="828">
        <f t="shared" si="943"/>
        <v>0</v>
      </c>
      <c r="Y13004" s="1069">
        <f>[5]building!Y12995</f>
        <v>0</v>
      </c>
      <c r="Z13004" s="749">
        <f t="shared" si="944"/>
        <v>0</v>
      </c>
      <c r="AA13004" s="1071"/>
      <c r="AB13004" s="1071"/>
    </row>
    <row r="13005" spans="23:28" ht="70.5" customHeight="1">
      <c r="W13005" s="829">
        <f t="shared" si="942"/>
        <v>0</v>
      </c>
      <c r="X13005" s="828">
        <f t="shared" si="943"/>
        <v>0</v>
      </c>
      <c r="Y13005" s="1069">
        <f>[5]building!Y12996</f>
        <v>0</v>
      </c>
      <c r="Z13005" s="749">
        <f t="shared" si="944"/>
        <v>0</v>
      </c>
      <c r="AA13005" s="1071"/>
      <c r="AB13005" s="1071"/>
    </row>
    <row r="13006" spans="23:28" ht="70.5" customHeight="1">
      <c r="W13006" s="829">
        <f t="shared" si="942"/>
        <v>0</v>
      </c>
      <c r="X13006" s="828">
        <f t="shared" si="943"/>
        <v>0</v>
      </c>
      <c r="Y13006" s="1069">
        <f>[5]building!Y12997</f>
        <v>0</v>
      </c>
      <c r="Z13006" s="749">
        <f t="shared" si="944"/>
        <v>0</v>
      </c>
      <c r="AA13006" s="1071"/>
      <c r="AB13006" s="1071"/>
    </row>
    <row r="13007" spans="23:28" ht="70.5" customHeight="1">
      <c r="W13007" s="829">
        <f t="shared" si="942"/>
        <v>0</v>
      </c>
      <c r="X13007" s="828">
        <f t="shared" si="943"/>
        <v>0</v>
      </c>
      <c r="Y13007" s="1069">
        <f>[5]building!Y12998</f>
        <v>0</v>
      </c>
      <c r="Z13007" s="749">
        <f t="shared" si="944"/>
        <v>0</v>
      </c>
      <c r="AA13007" s="1071"/>
      <c r="AB13007" s="1071"/>
    </row>
    <row r="13008" spans="23:28" ht="70.5" customHeight="1">
      <c r="W13008" s="829">
        <f t="shared" si="942"/>
        <v>0</v>
      </c>
      <c r="X13008" s="828">
        <f t="shared" si="943"/>
        <v>0</v>
      </c>
      <c r="Y13008" s="1069">
        <f>[5]building!Y12999</f>
        <v>0</v>
      </c>
      <c r="Z13008" s="749">
        <f t="shared" si="944"/>
        <v>0</v>
      </c>
      <c r="AA13008" s="1071"/>
      <c r="AB13008" s="1071"/>
    </row>
    <row r="13009" spans="23:28" ht="70.5" customHeight="1">
      <c r="W13009" s="829">
        <f t="shared" si="942"/>
        <v>0</v>
      </c>
      <c r="X13009" s="828">
        <f t="shared" si="943"/>
        <v>0</v>
      </c>
      <c r="Y13009" s="1069">
        <f>[5]building!Y13000</f>
        <v>0</v>
      </c>
      <c r="Z13009" s="749">
        <f t="shared" si="944"/>
        <v>0</v>
      </c>
      <c r="AA13009" s="1071"/>
      <c r="AB13009" s="1071"/>
    </row>
    <row r="13010" spans="23:28" ht="70.5" customHeight="1">
      <c r="W13010" s="829">
        <f t="shared" si="942"/>
        <v>0</v>
      </c>
      <c r="X13010" s="828">
        <f t="shared" si="943"/>
        <v>0</v>
      </c>
      <c r="Y13010" s="1069">
        <f>[5]building!Y13001</f>
        <v>0</v>
      </c>
      <c r="Z13010" s="749">
        <f t="shared" si="944"/>
        <v>0</v>
      </c>
      <c r="AA13010" s="1071"/>
      <c r="AB13010" s="1071"/>
    </row>
    <row r="13011" spans="23:28" ht="70.5" customHeight="1">
      <c r="W13011" s="829">
        <f t="shared" si="942"/>
        <v>0</v>
      </c>
      <c r="X13011" s="828">
        <f t="shared" si="943"/>
        <v>0</v>
      </c>
      <c r="Y13011" s="1069">
        <f>[5]building!Y13002</f>
        <v>0</v>
      </c>
      <c r="Z13011" s="749">
        <f t="shared" si="944"/>
        <v>0</v>
      </c>
      <c r="AA13011" s="1071"/>
      <c r="AB13011" s="1071"/>
    </row>
    <row r="13012" spans="23:28" ht="70.5" customHeight="1">
      <c r="W13012" s="829">
        <f t="shared" si="942"/>
        <v>0</v>
      </c>
      <c r="X13012" s="828">
        <f t="shared" si="943"/>
        <v>0</v>
      </c>
      <c r="Y13012" s="1069">
        <f>[5]building!Y13003</f>
        <v>0</v>
      </c>
      <c r="Z13012" s="749">
        <f t="shared" si="944"/>
        <v>0</v>
      </c>
      <c r="AA13012" s="1071"/>
      <c r="AB13012" s="1071"/>
    </row>
    <row r="13013" spans="23:28" ht="70.5" customHeight="1">
      <c r="W13013" s="829">
        <f t="shared" si="942"/>
        <v>0</v>
      </c>
      <c r="X13013" s="828">
        <f t="shared" si="943"/>
        <v>0</v>
      </c>
      <c r="Y13013" s="1069">
        <f>[5]building!Y13004</f>
        <v>0</v>
      </c>
      <c r="Z13013" s="749">
        <f t="shared" si="944"/>
        <v>0</v>
      </c>
      <c r="AA13013" s="1071"/>
      <c r="AB13013" s="1071"/>
    </row>
    <row r="13014" spans="23:28" ht="70.5" customHeight="1">
      <c r="W13014" s="829">
        <f t="shared" si="942"/>
        <v>0</v>
      </c>
      <c r="X13014" s="828">
        <f t="shared" si="943"/>
        <v>0</v>
      </c>
      <c r="Y13014" s="1069">
        <f>[5]building!Y13005</f>
        <v>0</v>
      </c>
      <c r="Z13014" s="749">
        <f t="shared" si="944"/>
        <v>0</v>
      </c>
      <c r="AA13014" s="1071"/>
      <c r="AB13014" s="1071"/>
    </row>
    <row r="13015" spans="23:28" ht="70.5" customHeight="1">
      <c r="W13015" s="829">
        <f t="shared" si="942"/>
        <v>0</v>
      </c>
      <c r="X13015" s="828">
        <f t="shared" si="943"/>
        <v>0</v>
      </c>
      <c r="Y13015" s="1069">
        <f>[5]building!Y13006</f>
        <v>0</v>
      </c>
      <c r="Z13015" s="749">
        <f t="shared" si="944"/>
        <v>0</v>
      </c>
      <c r="AA13015" s="1071"/>
      <c r="AB13015" s="1071"/>
    </row>
    <row r="13016" spans="23:28" ht="70.5" customHeight="1">
      <c r="W13016" s="829">
        <f t="shared" si="942"/>
        <v>0</v>
      </c>
      <c r="X13016" s="828">
        <f t="shared" si="943"/>
        <v>0</v>
      </c>
      <c r="Y13016" s="1069">
        <f>[5]building!Y13007</f>
        <v>0</v>
      </c>
      <c r="Z13016" s="749">
        <f t="shared" si="944"/>
        <v>0</v>
      </c>
      <c r="AA13016" s="1071"/>
      <c r="AB13016" s="1071"/>
    </row>
    <row r="13017" spans="23:28" ht="70.5" customHeight="1">
      <c r="W13017" s="829">
        <f t="shared" si="942"/>
        <v>0</v>
      </c>
      <c r="X13017" s="828">
        <f t="shared" si="943"/>
        <v>0</v>
      </c>
      <c r="Y13017" s="1069">
        <f>[5]building!Y13008</f>
        <v>0</v>
      </c>
      <c r="Z13017" s="749">
        <f t="shared" si="944"/>
        <v>0</v>
      </c>
      <c r="AA13017" s="1071"/>
      <c r="AB13017" s="1071"/>
    </row>
    <row r="13018" spans="23:28" ht="70.5" customHeight="1">
      <c r="W13018" s="829">
        <f t="shared" si="942"/>
        <v>0</v>
      </c>
      <c r="X13018" s="828">
        <f t="shared" si="943"/>
        <v>0</v>
      </c>
      <c r="Y13018" s="1069">
        <f>[5]building!Y13009</f>
        <v>0</v>
      </c>
      <c r="Z13018" s="749">
        <f t="shared" si="944"/>
        <v>0</v>
      </c>
      <c r="AA13018" s="1071"/>
      <c r="AB13018" s="1071"/>
    </row>
    <row r="13019" spans="23:28" ht="70.5" customHeight="1">
      <c r="W13019" s="829">
        <f t="shared" si="942"/>
        <v>0</v>
      </c>
      <c r="X13019" s="828">
        <f t="shared" si="943"/>
        <v>0</v>
      </c>
      <c r="Y13019" s="1069">
        <f>[5]building!Y13010</f>
        <v>0</v>
      </c>
      <c r="Z13019" s="749">
        <f t="shared" si="944"/>
        <v>0</v>
      </c>
      <c r="AA13019" s="1071"/>
      <c r="AB13019" s="1071"/>
    </row>
    <row r="13020" spans="23:28" ht="70.5" customHeight="1">
      <c r="W13020" s="829">
        <f t="shared" si="942"/>
        <v>0</v>
      </c>
      <c r="X13020" s="828">
        <f t="shared" si="943"/>
        <v>0</v>
      </c>
      <c r="Y13020" s="1069">
        <f>[5]building!Y13011</f>
        <v>0</v>
      </c>
      <c r="Z13020" s="749">
        <f t="shared" si="944"/>
        <v>0</v>
      </c>
      <c r="AA13020" s="1071"/>
      <c r="AB13020" s="1071"/>
    </row>
    <row r="13021" spans="23:28" ht="70.5" customHeight="1">
      <c r="W13021" s="829">
        <f t="shared" si="942"/>
        <v>0</v>
      </c>
      <c r="X13021" s="828">
        <f t="shared" si="943"/>
        <v>0</v>
      </c>
      <c r="Y13021" s="1069">
        <f>[5]building!Y13012</f>
        <v>0</v>
      </c>
      <c r="Z13021" s="749">
        <f t="shared" si="944"/>
        <v>0</v>
      </c>
      <c r="AA13021" s="1071"/>
      <c r="AB13021" s="1071"/>
    </row>
    <row r="13022" spans="23:28" ht="70.5" customHeight="1">
      <c r="W13022" s="829">
        <f t="shared" ref="W13022:W13085" si="945">G13022+I13022+K13022+M13022+O13022+Q13022+S13022+U13022</f>
        <v>0</v>
      </c>
      <c r="X13022" s="828">
        <f t="shared" ref="X13022:X13085" si="946">W13022*C13022</f>
        <v>0</v>
      </c>
      <c r="Y13022" s="1069">
        <f>[5]building!Y13013</f>
        <v>0</v>
      </c>
      <c r="Z13022" s="749">
        <f t="shared" ref="Z13022:Z13085" si="947">Y13022*C13022</f>
        <v>0</v>
      </c>
      <c r="AA13022" s="1071"/>
      <c r="AB13022" s="1071"/>
    </row>
    <row r="13023" spans="23:28" ht="70.5" customHeight="1">
      <c r="W13023" s="829">
        <f t="shared" si="945"/>
        <v>0</v>
      </c>
      <c r="X13023" s="828">
        <f t="shared" si="946"/>
        <v>0</v>
      </c>
      <c r="Y13023" s="1069">
        <f>[5]building!Y13014</f>
        <v>0</v>
      </c>
      <c r="Z13023" s="749">
        <f t="shared" si="947"/>
        <v>0</v>
      </c>
      <c r="AA13023" s="1071"/>
      <c r="AB13023" s="1071"/>
    </row>
    <row r="13024" spans="23:28" ht="70.5" customHeight="1">
      <c r="W13024" s="829">
        <f t="shared" si="945"/>
        <v>0</v>
      </c>
      <c r="X13024" s="828">
        <f t="shared" si="946"/>
        <v>0</v>
      </c>
      <c r="Y13024" s="1069">
        <f>[5]building!Y13015</f>
        <v>0</v>
      </c>
      <c r="Z13024" s="749">
        <f t="shared" si="947"/>
        <v>0</v>
      </c>
      <c r="AA13024" s="1071"/>
      <c r="AB13024" s="1071"/>
    </row>
    <row r="13025" spans="23:28" ht="70.5" customHeight="1">
      <c r="W13025" s="829">
        <f t="shared" si="945"/>
        <v>0</v>
      </c>
      <c r="X13025" s="828">
        <f t="shared" si="946"/>
        <v>0</v>
      </c>
      <c r="Y13025" s="1069">
        <f>[5]building!Y13016</f>
        <v>0</v>
      </c>
      <c r="Z13025" s="749">
        <f t="shared" si="947"/>
        <v>0</v>
      </c>
      <c r="AA13025" s="1071"/>
      <c r="AB13025" s="1071"/>
    </row>
    <row r="13026" spans="23:28" ht="70.5" customHeight="1">
      <c r="W13026" s="829">
        <f t="shared" si="945"/>
        <v>0</v>
      </c>
      <c r="X13026" s="828">
        <f t="shared" si="946"/>
        <v>0</v>
      </c>
      <c r="Y13026" s="1069">
        <f>[5]building!Y13017</f>
        <v>0</v>
      </c>
      <c r="Z13026" s="749">
        <f t="shared" si="947"/>
        <v>0</v>
      </c>
      <c r="AA13026" s="1071"/>
      <c r="AB13026" s="1071"/>
    </row>
    <row r="13027" spans="23:28" ht="70.5" customHeight="1">
      <c r="W13027" s="829">
        <f t="shared" si="945"/>
        <v>0</v>
      </c>
      <c r="X13027" s="828">
        <f t="shared" si="946"/>
        <v>0</v>
      </c>
      <c r="Y13027" s="1069">
        <f>[5]building!Y13018</f>
        <v>0</v>
      </c>
      <c r="Z13027" s="749">
        <f t="shared" si="947"/>
        <v>0</v>
      </c>
      <c r="AA13027" s="1071"/>
      <c r="AB13027" s="1071"/>
    </row>
    <row r="13028" spans="23:28" ht="70.5" customHeight="1">
      <c r="W13028" s="829">
        <f t="shared" si="945"/>
        <v>0</v>
      </c>
      <c r="X13028" s="828">
        <f t="shared" si="946"/>
        <v>0</v>
      </c>
      <c r="Y13028" s="1069">
        <f>[5]building!Y13019</f>
        <v>0</v>
      </c>
      <c r="Z13028" s="749">
        <f t="shared" si="947"/>
        <v>0</v>
      </c>
      <c r="AA13028" s="1071"/>
      <c r="AB13028" s="1071"/>
    </row>
    <row r="13029" spans="23:28" ht="70.5" customHeight="1">
      <c r="W13029" s="829">
        <f t="shared" si="945"/>
        <v>0</v>
      </c>
      <c r="X13029" s="828">
        <f t="shared" si="946"/>
        <v>0</v>
      </c>
      <c r="Y13029" s="1069">
        <f>[5]building!Y13020</f>
        <v>0</v>
      </c>
      <c r="Z13029" s="749">
        <f t="shared" si="947"/>
        <v>0</v>
      </c>
      <c r="AA13029" s="1071"/>
      <c r="AB13029" s="1071"/>
    </row>
    <row r="13030" spans="23:28" ht="70.5" customHeight="1">
      <c r="W13030" s="829">
        <f t="shared" si="945"/>
        <v>0</v>
      </c>
      <c r="X13030" s="828">
        <f t="shared" si="946"/>
        <v>0</v>
      </c>
      <c r="Y13030" s="1069">
        <f>[5]building!Y13021</f>
        <v>0</v>
      </c>
      <c r="Z13030" s="749">
        <f t="shared" si="947"/>
        <v>0</v>
      </c>
      <c r="AA13030" s="1071"/>
      <c r="AB13030" s="1071"/>
    </row>
    <row r="13031" spans="23:28" ht="70.5" customHeight="1">
      <c r="W13031" s="829">
        <f t="shared" si="945"/>
        <v>0</v>
      </c>
      <c r="X13031" s="828">
        <f t="shared" si="946"/>
        <v>0</v>
      </c>
      <c r="Y13031" s="1069">
        <f>[5]building!Y13022</f>
        <v>0</v>
      </c>
      <c r="Z13031" s="749">
        <f t="shared" si="947"/>
        <v>0</v>
      </c>
      <c r="AA13031" s="1071"/>
      <c r="AB13031" s="1071"/>
    </row>
    <row r="13032" spans="23:28" ht="70.5" customHeight="1">
      <c r="W13032" s="829">
        <f t="shared" si="945"/>
        <v>0</v>
      </c>
      <c r="X13032" s="828">
        <f t="shared" si="946"/>
        <v>0</v>
      </c>
      <c r="Y13032" s="1069">
        <f>[5]building!Y13023</f>
        <v>0</v>
      </c>
      <c r="Z13032" s="749">
        <f t="shared" si="947"/>
        <v>0</v>
      </c>
      <c r="AA13032" s="1071"/>
      <c r="AB13032" s="1071"/>
    </row>
    <row r="13033" spans="23:28" ht="70.5" customHeight="1">
      <c r="W13033" s="829">
        <f t="shared" si="945"/>
        <v>0</v>
      </c>
      <c r="X13033" s="828">
        <f t="shared" si="946"/>
        <v>0</v>
      </c>
      <c r="Y13033" s="1069">
        <f>[5]building!Y13024</f>
        <v>0</v>
      </c>
      <c r="Z13033" s="749">
        <f t="shared" si="947"/>
        <v>0</v>
      </c>
      <c r="AA13033" s="1071"/>
      <c r="AB13033" s="1071"/>
    </row>
    <row r="13034" spans="23:28" ht="70.5" customHeight="1">
      <c r="W13034" s="829">
        <f t="shared" si="945"/>
        <v>0</v>
      </c>
      <c r="X13034" s="828">
        <f t="shared" si="946"/>
        <v>0</v>
      </c>
      <c r="Y13034" s="1069">
        <f>[5]building!Y13025</f>
        <v>0</v>
      </c>
      <c r="Z13034" s="749">
        <f t="shared" si="947"/>
        <v>0</v>
      </c>
      <c r="AA13034" s="1071"/>
      <c r="AB13034" s="1071"/>
    </row>
    <row r="13035" spans="23:28" ht="70.5" customHeight="1">
      <c r="W13035" s="829">
        <f t="shared" si="945"/>
        <v>0</v>
      </c>
      <c r="X13035" s="828">
        <f t="shared" si="946"/>
        <v>0</v>
      </c>
      <c r="Y13035" s="1069">
        <f>[5]building!Y13026</f>
        <v>0</v>
      </c>
      <c r="Z13035" s="749">
        <f t="shared" si="947"/>
        <v>0</v>
      </c>
      <c r="AA13035" s="1071"/>
      <c r="AB13035" s="1071"/>
    </row>
    <row r="13036" spans="23:28" ht="70.5" customHeight="1">
      <c r="W13036" s="829">
        <f t="shared" si="945"/>
        <v>0</v>
      </c>
      <c r="X13036" s="828">
        <f t="shared" si="946"/>
        <v>0</v>
      </c>
      <c r="Y13036" s="1069">
        <f>[5]building!Y13027</f>
        <v>0</v>
      </c>
      <c r="Z13036" s="749">
        <f t="shared" si="947"/>
        <v>0</v>
      </c>
      <c r="AA13036" s="1071"/>
      <c r="AB13036" s="1071"/>
    </row>
    <row r="13037" spans="23:28" ht="70.5" customHeight="1">
      <c r="W13037" s="829">
        <f t="shared" si="945"/>
        <v>0</v>
      </c>
      <c r="X13037" s="828">
        <f t="shared" si="946"/>
        <v>0</v>
      </c>
      <c r="Y13037" s="1069">
        <f>[5]building!Y13028</f>
        <v>0</v>
      </c>
      <c r="Z13037" s="749">
        <f t="shared" si="947"/>
        <v>0</v>
      </c>
      <c r="AA13037" s="1071"/>
      <c r="AB13037" s="1071"/>
    </row>
    <row r="13038" spans="23:28" ht="70.5" customHeight="1">
      <c r="W13038" s="829">
        <f t="shared" si="945"/>
        <v>0</v>
      </c>
      <c r="X13038" s="828">
        <f t="shared" si="946"/>
        <v>0</v>
      </c>
      <c r="Y13038" s="1069">
        <f>[5]building!Y13029</f>
        <v>0</v>
      </c>
      <c r="Z13038" s="749">
        <f t="shared" si="947"/>
        <v>0</v>
      </c>
      <c r="AA13038" s="1071"/>
      <c r="AB13038" s="1071"/>
    </row>
    <row r="13039" spans="23:28" ht="70.5" customHeight="1">
      <c r="W13039" s="829">
        <f t="shared" si="945"/>
        <v>0</v>
      </c>
      <c r="X13039" s="828">
        <f t="shared" si="946"/>
        <v>0</v>
      </c>
      <c r="Y13039" s="1069">
        <f>[5]building!Y13030</f>
        <v>0</v>
      </c>
      <c r="Z13039" s="749">
        <f t="shared" si="947"/>
        <v>0</v>
      </c>
      <c r="AA13039" s="1071"/>
      <c r="AB13039" s="1071"/>
    </row>
    <row r="13040" spans="23:28" ht="70.5" customHeight="1">
      <c r="W13040" s="829">
        <f t="shared" si="945"/>
        <v>0</v>
      </c>
      <c r="X13040" s="828">
        <f t="shared" si="946"/>
        <v>0</v>
      </c>
      <c r="Y13040" s="1069">
        <f>[5]building!Y13031</f>
        <v>0</v>
      </c>
      <c r="Z13040" s="749">
        <f t="shared" si="947"/>
        <v>0</v>
      </c>
      <c r="AA13040" s="1071"/>
      <c r="AB13040" s="1071"/>
    </row>
    <row r="13041" spans="23:28" ht="70.5" customHeight="1">
      <c r="W13041" s="829">
        <f t="shared" si="945"/>
        <v>0</v>
      </c>
      <c r="X13041" s="828">
        <f t="shared" si="946"/>
        <v>0</v>
      </c>
      <c r="Y13041" s="1069">
        <f>[5]building!Y13032</f>
        <v>0</v>
      </c>
      <c r="Z13041" s="749">
        <f t="shared" si="947"/>
        <v>0</v>
      </c>
      <c r="AA13041" s="1071"/>
      <c r="AB13041" s="1071"/>
    </row>
    <row r="13042" spans="23:28" ht="70.5" customHeight="1">
      <c r="W13042" s="829">
        <f t="shared" si="945"/>
        <v>0</v>
      </c>
      <c r="X13042" s="828">
        <f t="shared" si="946"/>
        <v>0</v>
      </c>
      <c r="Y13042" s="1069">
        <f>[5]building!Y13033</f>
        <v>0</v>
      </c>
      <c r="Z13042" s="749">
        <f t="shared" si="947"/>
        <v>0</v>
      </c>
      <c r="AA13042" s="1071"/>
      <c r="AB13042" s="1071"/>
    </row>
    <row r="13043" spans="23:28" ht="70.5" customHeight="1">
      <c r="W13043" s="829">
        <f t="shared" si="945"/>
        <v>0</v>
      </c>
      <c r="X13043" s="828">
        <f t="shared" si="946"/>
        <v>0</v>
      </c>
      <c r="Y13043" s="1069">
        <f>[5]building!Y13034</f>
        <v>0</v>
      </c>
      <c r="Z13043" s="749">
        <f t="shared" si="947"/>
        <v>0</v>
      </c>
      <c r="AA13043" s="1071"/>
      <c r="AB13043" s="1071"/>
    </row>
    <row r="13044" spans="23:28" ht="70.5" customHeight="1">
      <c r="W13044" s="829">
        <f t="shared" si="945"/>
        <v>0</v>
      </c>
      <c r="X13044" s="828">
        <f t="shared" si="946"/>
        <v>0</v>
      </c>
      <c r="Y13044" s="1069">
        <f>[5]building!Y13035</f>
        <v>0</v>
      </c>
      <c r="Z13044" s="749">
        <f t="shared" si="947"/>
        <v>0</v>
      </c>
      <c r="AA13044" s="1071"/>
      <c r="AB13044" s="1071"/>
    </row>
    <row r="13045" spans="23:28" ht="70.5" customHeight="1">
      <c r="W13045" s="829">
        <f t="shared" si="945"/>
        <v>0</v>
      </c>
      <c r="X13045" s="828">
        <f t="shared" si="946"/>
        <v>0</v>
      </c>
      <c r="Y13045" s="1069">
        <f>[5]building!Y13036</f>
        <v>0</v>
      </c>
      <c r="Z13045" s="749">
        <f t="shared" si="947"/>
        <v>0</v>
      </c>
      <c r="AA13045" s="1071"/>
      <c r="AB13045" s="1071"/>
    </row>
    <row r="13046" spans="23:28" ht="70.5" customHeight="1">
      <c r="W13046" s="829">
        <f t="shared" si="945"/>
        <v>0</v>
      </c>
      <c r="X13046" s="828">
        <f t="shared" si="946"/>
        <v>0</v>
      </c>
      <c r="Y13046" s="1069">
        <f>[5]building!Y13037</f>
        <v>0</v>
      </c>
      <c r="Z13046" s="749">
        <f t="shared" si="947"/>
        <v>0</v>
      </c>
      <c r="AA13046" s="1071"/>
      <c r="AB13046" s="1071"/>
    </row>
    <row r="13047" spans="23:28" ht="70.5" customHeight="1">
      <c r="W13047" s="829">
        <f t="shared" si="945"/>
        <v>0</v>
      </c>
      <c r="X13047" s="828">
        <f t="shared" si="946"/>
        <v>0</v>
      </c>
      <c r="Y13047" s="1069">
        <f>[5]building!Y13038</f>
        <v>0</v>
      </c>
      <c r="Z13047" s="749">
        <f t="shared" si="947"/>
        <v>0</v>
      </c>
      <c r="AA13047" s="1071"/>
      <c r="AB13047" s="1071"/>
    </row>
    <row r="13048" spans="23:28" ht="70.5" customHeight="1">
      <c r="W13048" s="829">
        <f t="shared" si="945"/>
        <v>0</v>
      </c>
      <c r="X13048" s="828">
        <f t="shared" si="946"/>
        <v>0</v>
      </c>
      <c r="Y13048" s="1069">
        <f>[5]building!Y13039</f>
        <v>0</v>
      </c>
      <c r="Z13048" s="749">
        <f t="shared" si="947"/>
        <v>0</v>
      </c>
      <c r="AA13048" s="1071"/>
      <c r="AB13048" s="1071"/>
    </row>
    <row r="13049" spans="23:28" ht="70.5" customHeight="1">
      <c r="W13049" s="829">
        <f t="shared" si="945"/>
        <v>0</v>
      </c>
      <c r="X13049" s="828">
        <f t="shared" si="946"/>
        <v>0</v>
      </c>
      <c r="Y13049" s="1069">
        <f>[5]building!Y13040</f>
        <v>0</v>
      </c>
      <c r="Z13049" s="749">
        <f t="shared" si="947"/>
        <v>0</v>
      </c>
      <c r="AA13049" s="1071"/>
      <c r="AB13049" s="1071"/>
    </row>
    <row r="13050" spans="23:28" ht="70.5" customHeight="1">
      <c r="W13050" s="829">
        <f t="shared" si="945"/>
        <v>0</v>
      </c>
      <c r="X13050" s="828">
        <f t="shared" si="946"/>
        <v>0</v>
      </c>
      <c r="Y13050" s="1069">
        <f>[5]building!Y13041</f>
        <v>0</v>
      </c>
      <c r="Z13050" s="749">
        <f t="shared" si="947"/>
        <v>0</v>
      </c>
      <c r="AA13050" s="1071"/>
      <c r="AB13050" s="1071"/>
    </row>
    <row r="13051" spans="23:28" ht="70.5" customHeight="1">
      <c r="W13051" s="829">
        <f t="shared" si="945"/>
        <v>0</v>
      </c>
      <c r="X13051" s="828">
        <f t="shared" si="946"/>
        <v>0</v>
      </c>
      <c r="Y13051" s="1069">
        <f>[5]building!Y13042</f>
        <v>0</v>
      </c>
      <c r="Z13051" s="749">
        <f t="shared" si="947"/>
        <v>0</v>
      </c>
      <c r="AA13051" s="1071"/>
      <c r="AB13051" s="1071"/>
    </row>
    <row r="13052" spans="23:28" ht="70.5" customHeight="1">
      <c r="W13052" s="829">
        <f t="shared" si="945"/>
        <v>0</v>
      </c>
      <c r="X13052" s="828">
        <f t="shared" si="946"/>
        <v>0</v>
      </c>
      <c r="Y13052" s="1069">
        <f>[5]building!Y13043</f>
        <v>0</v>
      </c>
      <c r="Z13052" s="749">
        <f t="shared" si="947"/>
        <v>0</v>
      </c>
      <c r="AA13052" s="1071"/>
      <c r="AB13052" s="1071"/>
    </row>
    <row r="13053" spans="23:28" ht="70.5" customHeight="1">
      <c r="W13053" s="829">
        <f t="shared" si="945"/>
        <v>0</v>
      </c>
      <c r="X13053" s="828">
        <f t="shared" si="946"/>
        <v>0</v>
      </c>
      <c r="Y13053" s="1069">
        <f>[5]building!Y13044</f>
        <v>0</v>
      </c>
      <c r="Z13053" s="749">
        <f t="shared" si="947"/>
        <v>0</v>
      </c>
      <c r="AA13053" s="1071"/>
      <c r="AB13053" s="1071"/>
    </row>
    <row r="13054" spans="23:28" ht="70.5" customHeight="1">
      <c r="W13054" s="829">
        <f t="shared" si="945"/>
        <v>0</v>
      </c>
      <c r="X13054" s="828">
        <f t="shared" si="946"/>
        <v>0</v>
      </c>
      <c r="Y13054" s="1069">
        <f>[5]building!Y13045</f>
        <v>0</v>
      </c>
      <c r="Z13054" s="749">
        <f t="shared" si="947"/>
        <v>0</v>
      </c>
      <c r="AA13054" s="1071"/>
      <c r="AB13054" s="1071"/>
    </row>
    <row r="13055" spans="23:28" ht="70.5" customHeight="1">
      <c r="W13055" s="829">
        <f t="shared" si="945"/>
        <v>0</v>
      </c>
      <c r="X13055" s="828">
        <f t="shared" si="946"/>
        <v>0</v>
      </c>
      <c r="Y13055" s="1069">
        <f>[5]building!Y13046</f>
        <v>0</v>
      </c>
      <c r="Z13055" s="749">
        <f t="shared" si="947"/>
        <v>0</v>
      </c>
      <c r="AA13055" s="1071"/>
      <c r="AB13055" s="1071"/>
    </row>
    <row r="13056" spans="23:28" ht="70.5" customHeight="1">
      <c r="W13056" s="829">
        <f t="shared" si="945"/>
        <v>0</v>
      </c>
      <c r="X13056" s="828">
        <f t="shared" si="946"/>
        <v>0</v>
      </c>
      <c r="Y13056" s="1069">
        <f>[5]building!Y13047</f>
        <v>0</v>
      </c>
      <c r="Z13056" s="749">
        <f t="shared" si="947"/>
        <v>0</v>
      </c>
      <c r="AA13056" s="1071"/>
      <c r="AB13056" s="1071"/>
    </row>
    <row r="13057" spans="23:28" ht="70.5" customHeight="1">
      <c r="W13057" s="829">
        <f t="shared" si="945"/>
        <v>0</v>
      </c>
      <c r="X13057" s="828">
        <f t="shared" si="946"/>
        <v>0</v>
      </c>
      <c r="Y13057" s="1069">
        <f>[5]building!Y13048</f>
        <v>0</v>
      </c>
      <c r="Z13057" s="749">
        <f t="shared" si="947"/>
        <v>0</v>
      </c>
      <c r="AA13057" s="1071"/>
      <c r="AB13057" s="1071"/>
    </row>
    <row r="13058" spans="23:28" ht="70.5" customHeight="1">
      <c r="W13058" s="829">
        <f t="shared" si="945"/>
        <v>0</v>
      </c>
      <c r="X13058" s="828">
        <f t="shared" si="946"/>
        <v>0</v>
      </c>
      <c r="Y13058" s="1069">
        <f>[5]building!Y13049</f>
        <v>0</v>
      </c>
      <c r="Z13058" s="749">
        <f t="shared" si="947"/>
        <v>0</v>
      </c>
      <c r="AA13058" s="1071"/>
      <c r="AB13058" s="1071"/>
    </row>
    <row r="13059" spans="23:28" ht="70.5" customHeight="1">
      <c r="W13059" s="829">
        <f t="shared" si="945"/>
        <v>0</v>
      </c>
      <c r="X13059" s="828">
        <f t="shared" si="946"/>
        <v>0</v>
      </c>
      <c r="Y13059" s="1069">
        <f>[5]building!Y13050</f>
        <v>0</v>
      </c>
      <c r="Z13059" s="749">
        <f t="shared" si="947"/>
        <v>0</v>
      </c>
      <c r="AA13059" s="1071"/>
      <c r="AB13059" s="1071"/>
    </row>
    <row r="13060" spans="23:28" ht="70.5" customHeight="1">
      <c r="W13060" s="829">
        <f t="shared" si="945"/>
        <v>0</v>
      </c>
      <c r="X13060" s="828">
        <f t="shared" si="946"/>
        <v>0</v>
      </c>
      <c r="Y13060" s="1069">
        <f>[5]building!Y13051</f>
        <v>0</v>
      </c>
      <c r="Z13060" s="749">
        <f t="shared" si="947"/>
        <v>0</v>
      </c>
      <c r="AA13060" s="1071"/>
      <c r="AB13060" s="1071"/>
    </row>
    <row r="13061" spans="23:28" ht="70.5" customHeight="1">
      <c r="W13061" s="829">
        <f t="shared" si="945"/>
        <v>0</v>
      </c>
      <c r="X13061" s="828">
        <f t="shared" si="946"/>
        <v>0</v>
      </c>
      <c r="Y13061" s="1069">
        <f>[5]building!Y13052</f>
        <v>0</v>
      </c>
      <c r="Z13061" s="749">
        <f t="shared" si="947"/>
        <v>0</v>
      </c>
      <c r="AA13061" s="1071"/>
      <c r="AB13061" s="1071"/>
    </row>
    <row r="13062" spans="23:28" ht="70.5" customHeight="1">
      <c r="W13062" s="829">
        <f t="shared" si="945"/>
        <v>0</v>
      </c>
      <c r="X13062" s="828">
        <f t="shared" si="946"/>
        <v>0</v>
      </c>
      <c r="Y13062" s="1069">
        <f>[5]building!Y13053</f>
        <v>0</v>
      </c>
      <c r="Z13062" s="749">
        <f t="shared" si="947"/>
        <v>0</v>
      </c>
      <c r="AA13062" s="1071"/>
      <c r="AB13062" s="1071"/>
    </row>
    <row r="13063" spans="23:28" ht="70.5" customHeight="1">
      <c r="W13063" s="829">
        <f t="shared" si="945"/>
        <v>0</v>
      </c>
      <c r="X13063" s="828">
        <f t="shared" si="946"/>
        <v>0</v>
      </c>
      <c r="Y13063" s="1069">
        <f>[5]building!Y13054</f>
        <v>0</v>
      </c>
      <c r="Z13063" s="749">
        <f t="shared" si="947"/>
        <v>0</v>
      </c>
      <c r="AA13063" s="1071"/>
      <c r="AB13063" s="1071"/>
    </row>
    <row r="13064" spans="23:28" ht="70.5" customHeight="1">
      <c r="W13064" s="829">
        <f t="shared" si="945"/>
        <v>0</v>
      </c>
      <c r="X13064" s="828">
        <f t="shared" si="946"/>
        <v>0</v>
      </c>
      <c r="Y13064" s="1069">
        <f>[5]building!Y13055</f>
        <v>0</v>
      </c>
      <c r="Z13064" s="749">
        <f t="shared" si="947"/>
        <v>0</v>
      </c>
      <c r="AA13064" s="1071"/>
      <c r="AB13064" s="1071"/>
    </row>
    <row r="13065" spans="23:28" ht="70.5" customHeight="1">
      <c r="W13065" s="829">
        <f t="shared" si="945"/>
        <v>0</v>
      </c>
      <c r="X13065" s="828">
        <f t="shared" si="946"/>
        <v>0</v>
      </c>
      <c r="Y13065" s="1069">
        <f>[5]building!Y13056</f>
        <v>0</v>
      </c>
      <c r="Z13065" s="749">
        <f t="shared" si="947"/>
        <v>0</v>
      </c>
      <c r="AA13065" s="1071"/>
      <c r="AB13065" s="1071"/>
    </row>
    <row r="13066" spans="23:28" ht="70.5" customHeight="1">
      <c r="W13066" s="829">
        <f t="shared" si="945"/>
        <v>0</v>
      </c>
      <c r="X13066" s="828">
        <f t="shared" si="946"/>
        <v>0</v>
      </c>
      <c r="Y13066" s="1069">
        <f>[5]building!Y13057</f>
        <v>0</v>
      </c>
      <c r="Z13066" s="749">
        <f t="shared" si="947"/>
        <v>0</v>
      </c>
      <c r="AA13066" s="1071"/>
      <c r="AB13066" s="1071"/>
    </row>
    <row r="13067" spans="23:28" ht="70.5" customHeight="1">
      <c r="W13067" s="829">
        <f t="shared" si="945"/>
        <v>0</v>
      </c>
      <c r="X13067" s="828">
        <f t="shared" si="946"/>
        <v>0</v>
      </c>
      <c r="Y13067" s="1069">
        <f>[5]building!Y13058</f>
        <v>0</v>
      </c>
      <c r="Z13067" s="749">
        <f t="shared" si="947"/>
        <v>0</v>
      </c>
      <c r="AA13067" s="1071"/>
      <c r="AB13067" s="1071"/>
    </row>
    <row r="13068" spans="23:28" ht="70.5" customHeight="1">
      <c r="W13068" s="829">
        <f t="shared" si="945"/>
        <v>0</v>
      </c>
      <c r="X13068" s="828">
        <f t="shared" si="946"/>
        <v>0</v>
      </c>
      <c r="Y13068" s="1069">
        <f>[5]building!Y13059</f>
        <v>0</v>
      </c>
      <c r="Z13068" s="749">
        <f t="shared" si="947"/>
        <v>0</v>
      </c>
      <c r="AA13068" s="1071"/>
      <c r="AB13068" s="1071"/>
    </row>
    <row r="13069" spans="23:28" ht="70.5" customHeight="1">
      <c r="W13069" s="829">
        <f t="shared" si="945"/>
        <v>0</v>
      </c>
      <c r="X13069" s="828">
        <f t="shared" si="946"/>
        <v>0</v>
      </c>
      <c r="Y13069" s="1069">
        <f>[5]building!Y13060</f>
        <v>0</v>
      </c>
      <c r="Z13069" s="749">
        <f t="shared" si="947"/>
        <v>0</v>
      </c>
      <c r="AA13069" s="1071"/>
      <c r="AB13069" s="1071"/>
    </row>
    <row r="13070" spans="23:28" ht="70.5" customHeight="1">
      <c r="W13070" s="829">
        <f t="shared" si="945"/>
        <v>0</v>
      </c>
      <c r="X13070" s="828">
        <f t="shared" si="946"/>
        <v>0</v>
      </c>
      <c r="Y13070" s="1069">
        <f>[5]building!Y13061</f>
        <v>0</v>
      </c>
      <c r="Z13070" s="749">
        <f t="shared" si="947"/>
        <v>0</v>
      </c>
      <c r="AA13070" s="1071"/>
      <c r="AB13070" s="1071"/>
    </row>
    <row r="13071" spans="23:28" ht="70.5" customHeight="1">
      <c r="W13071" s="829">
        <f t="shared" si="945"/>
        <v>0</v>
      </c>
      <c r="X13071" s="828">
        <f t="shared" si="946"/>
        <v>0</v>
      </c>
      <c r="Y13071" s="1069">
        <f>[5]building!Y13062</f>
        <v>0</v>
      </c>
      <c r="Z13071" s="749">
        <f t="shared" si="947"/>
        <v>0</v>
      </c>
      <c r="AA13071" s="1071"/>
      <c r="AB13071" s="1071"/>
    </row>
    <row r="13072" spans="23:28" ht="70.5" customHeight="1">
      <c r="W13072" s="829">
        <f t="shared" si="945"/>
        <v>0</v>
      </c>
      <c r="X13072" s="828">
        <f t="shared" si="946"/>
        <v>0</v>
      </c>
      <c r="Y13072" s="1069">
        <f>[5]building!Y13063</f>
        <v>0</v>
      </c>
      <c r="Z13072" s="749">
        <f t="shared" si="947"/>
        <v>0</v>
      </c>
      <c r="AA13072" s="1071"/>
      <c r="AB13072" s="1071"/>
    </row>
    <row r="13073" spans="23:28" ht="70.5" customHeight="1">
      <c r="W13073" s="829">
        <f t="shared" si="945"/>
        <v>0</v>
      </c>
      <c r="X13073" s="828">
        <f t="shared" si="946"/>
        <v>0</v>
      </c>
      <c r="Y13073" s="1069">
        <f>[5]building!Y13064</f>
        <v>0</v>
      </c>
      <c r="Z13073" s="749">
        <f t="shared" si="947"/>
        <v>0</v>
      </c>
      <c r="AA13073" s="1071"/>
      <c r="AB13073" s="1071"/>
    </row>
    <row r="13074" spans="23:28" ht="70.5" customHeight="1">
      <c r="W13074" s="829">
        <f t="shared" si="945"/>
        <v>0</v>
      </c>
      <c r="X13074" s="828">
        <f t="shared" si="946"/>
        <v>0</v>
      </c>
      <c r="Y13074" s="1069">
        <f>[5]building!Y13065</f>
        <v>0</v>
      </c>
      <c r="Z13074" s="749">
        <f t="shared" si="947"/>
        <v>0</v>
      </c>
      <c r="AA13074" s="1071"/>
      <c r="AB13074" s="1071"/>
    </row>
    <row r="13075" spans="23:28" ht="70.5" customHeight="1">
      <c r="W13075" s="829">
        <f t="shared" si="945"/>
        <v>0</v>
      </c>
      <c r="X13075" s="828">
        <f t="shared" si="946"/>
        <v>0</v>
      </c>
      <c r="Y13075" s="1069">
        <f>[5]building!Y13066</f>
        <v>0</v>
      </c>
      <c r="Z13075" s="749">
        <f t="shared" si="947"/>
        <v>0</v>
      </c>
      <c r="AA13075" s="1071"/>
      <c r="AB13075" s="1071"/>
    </row>
    <row r="13076" spans="23:28" ht="70.5" customHeight="1">
      <c r="W13076" s="829">
        <f t="shared" si="945"/>
        <v>0</v>
      </c>
      <c r="X13076" s="828">
        <f t="shared" si="946"/>
        <v>0</v>
      </c>
      <c r="Y13076" s="1069">
        <f>[5]building!Y13067</f>
        <v>0</v>
      </c>
      <c r="Z13076" s="749">
        <f t="shared" si="947"/>
        <v>0</v>
      </c>
      <c r="AA13076" s="1071"/>
      <c r="AB13076" s="1071"/>
    </row>
    <row r="13077" spans="23:28" ht="70.5" customHeight="1">
      <c r="W13077" s="829">
        <f t="shared" si="945"/>
        <v>0</v>
      </c>
      <c r="X13077" s="828">
        <f t="shared" si="946"/>
        <v>0</v>
      </c>
      <c r="Y13077" s="1069">
        <f>[5]building!Y13068</f>
        <v>0</v>
      </c>
      <c r="Z13077" s="749">
        <f t="shared" si="947"/>
        <v>0</v>
      </c>
      <c r="AA13077" s="1071"/>
      <c r="AB13077" s="1071"/>
    </row>
    <row r="13078" spans="23:28" ht="70.5" customHeight="1">
      <c r="W13078" s="829">
        <f t="shared" si="945"/>
        <v>0</v>
      </c>
      <c r="X13078" s="828">
        <f t="shared" si="946"/>
        <v>0</v>
      </c>
      <c r="Y13078" s="1069">
        <f>[5]building!Y13069</f>
        <v>0</v>
      </c>
      <c r="Z13078" s="749">
        <f t="shared" si="947"/>
        <v>0</v>
      </c>
      <c r="AA13078" s="1071"/>
      <c r="AB13078" s="1071"/>
    </row>
    <row r="13079" spans="23:28" ht="70.5" customHeight="1">
      <c r="W13079" s="829">
        <f t="shared" si="945"/>
        <v>0</v>
      </c>
      <c r="X13079" s="828">
        <f t="shared" si="946"/>
        <v>0</v>
      </c>
      <c r="Y13079" s="1069">
        <f>[5]building!Y13070</f>
        <v>0</v>
      </c>
      <c r="Z13079" s="749">
        <f t="shared" si="947"/>
        <v>0</v>
      </c>
      <c r="AA13079" s="1071"/>
      <c r="AB13079" s="1071"/>
    </row>
    <row r="13080" spans="23:28" ht="70.5" customHeight="1">
      <c r="W13080" s="829">
        <f t="shared" si="945"/>
        <v>0</v>
      </c>
      <c r="X13080" s="828">
        <f t="shared" si="946"/>
        <v>0</v>
      </c>
      <c r="Y13080" s="1069">
        <f>[5]building!Y13071</f>
        <v>0</v>
      </c>
      <c r="Z13080" s="749">
        <f t="shared" si="947"/>
        <v>0</v>
      </c>
      <c r="AA13080" s="1071"/>
      <c r="AB13080" s="1071"/>
    </row>
    <row r="13081" spans="23:28" ht="70.5" customHeight="1">
      <c r="W13081" s="829">
        <f t="shared" si="945"/>
        <v>0</v>
      </c>
      <c r="X13081" s="828">
        <f t="shared" si="946"/>
        <v>0</v>
      </c>
      <c r="Y13081" s="1069">
        <f>[5]building!Y13072</f>
        <v>0</v>
      </c>
      <c r="Z13081" s="749">
        <f t="shared" si="947"/>
        <v>0</v>
      </c>
      <c r="AA13081" s="1071"/>
      <c r="AB13081" s="1071"/>
    </row>
    <row r="13082" spans="23:28" ht="70.5" customHeight="1">
      <c r="W13082" s="829">
        <f t="shared" si="945"/>
        <v>0</v>
      </c>
      <c r="X13082" s="828">
        <f t="shared" si="946"/>
        <v>0</v>
      </c>
      <c r="Y13082" s="1069">
        <f>[5]building!Y13073</f>
        <v>0</v>
      </c>
      <c r="Z13082" s="749">
        <f t="shared" si="947"/>
        <v>0</v>
      </c>
      <c r="AA13082" s="1071"/>
      <c r="AB13082" s="1071"/>
    </row>
    <row r="13083" spans="23:28" ht="70.5" customHeight="1">
      <c r="W13083" s="829">
        <f t="shared" si="945"/>
        <v>0</v>
      </c>
      <c r="X13083" s="828">
        <f t="shared" si="946"/>
        <v>0</v>
      </c>
      <c r="Y13083" s="1069">
        <f>[5]building!Y13074</f>
        <v>0</v>
      </c>
      <c r="Z13083" s="749">
        <f t="shared" si="947"/>
        <v>0</v>
      </c>
      <c r="AA13083" s="1071"/>
      <c r="AB13083" s="1071"/>
    </row>
    <row r="13084" spans="23:28" ht="70.5" customHeight="1">
      <c r="W13084" s="829">
        <f t="shared" si="945"/>
        <v>0</v>
      </c>
      <c r="X13084" s="828">
        <f t="shared" si="946"/>
        <v>0</v>
      </c>
      <c r="Y13084" s="1069">
        <f>[5]building!Y13075</f>
        <v>0</v>
      </c>
      <c r="Z13084" s="749">
        <f t="shared" si="947"/>
        <v>0</v>
      </c>
      <c r="AA13084" s="1071"/>
      <c r="AB13084" s="1071"/>
    </row>
    <row r="13085" spans="23:28" ht="70.5" customHeight="1">
      <c r="W13085" s="829">
        <f t="shared" si="945"/>
        <v>0</v>
      </c>
      <c r="X13085" s="828">
        <f t="shared" si="946"/>
        <v>0</v>
      </c>
      <c r="Y13085" s="1069">
        <f>[5]building!Y13076</f>
        <v>0</v>
      </c>
      <c r="Z13085" s="749">
        <f t="shared" si="947"/>
        <v>0</v>
      </c>
      <c r="AA13085" s="1071"/>
      <c r="AB13085" s="1071"/>
    </row>
    <row r="13086" spans="23:28" ht="70.5" customHeight="1">
      <c r="W13086" s="829">
        <f t="shared" ref="W13086:W13149" si="948">G13086+I13086+K13086+M13086+O13086+Q13086+S13086+U13086</f>
        <v>0</v>
      </c>
      <c r="X13086" s="828">
        <f t="shared" ref="X13086:X13149" si="949">W13086*C13086</f>
        <v>0</v>
      </c>
      <c r="Y13086" s="1069">
        <f>[5]building!Y13077</f>
        <v>0</v>
      </c>
      <c r="Z13086" s="749">
        <f t="shared" ref="Z13086:Z13149" si="950">Y13086*C13086</f>
        <v>0</v>
      </c>
      <c r="AA13086" s="1071"/>
      <c r="AB13086" s="1071"/>
    </row>
    <row r="13087" spans="23:28" ht="70.5" customHeight="1">
      <c r="W13087" s="829">
        <f t="shared" si="948"/>
        <v>0</v>
      </c>
      <c r="X13087" s="828">
        <f t="shared" si="949"/>
        <v>0</v>
      </c>
      <c r="Y13087" s="1069">
        <f>[5]building!Y13078</f>
        <v>0</v>
      </c>
      <c r="Z13087" s="749">
        <f t="shared" si="950"/>
        <v>0</v>
      </c>
      <c r="AA13087" s="1071"/>
      <c r="AB13087" s="1071"/>
    </row>
    <row r="13088" spans="23:28" ht="70.5" customHeight="1">
      <c r="W13088" s="829">
        <f t="shared" si="948"/>
        <v>0</v>
      </c>
      <c r="X13088" s="828">
        <f t="shared" si="949"/>
        <v>0</v>
      </c>
      <c r="Y13088" s="1069">
        <f>[5]building!Y13079</f>
        <v>0</v>
      </c>
      <c r="Z13088" s="749">
        <f t="shared" si="950"/>
        <v>0</v>
      </c>
      <c r="AA13088" s="1071"/>
      <c r="AB13088" s="1071"/>
    </row>
    <row r="13089" spans="23:28" ht="70.5" customHeight="1">
      <c r="W13089" s="829">
        <f t="shared" si="948"/>
        <v>0</v>
      </c>
      <c r="X13089" s="828">
        <f t="shared" si="949"/>
        <v>0</v>
      </c>
      <c r="Y13089" s="1069">
        <f>[5]building!Y13080</f>
        <v>0</v>
      </c>
      <c r="Z13089" s="749">
        <f t="shared" si="950"/>
        <v>0</v>
      </c>
      <c r="AA13089" s="1071"/>
      <c r="AB13089" s="1071"/>
    </row>
    <row r="13090" spans="23:28" ht="70.5" customHeight="1">
      <c r="W13090" s="829">
        <f t="shared" si="948"/>
        <v>0</v>
      </c>
      <c r="X13090" s="828">
        <f t="shared" si="949"/>
        <v>0</v>
      </c>
      <c r="Y13090" s="1069">
        <f>[5]building!Y13081</f>
        <v>0</v>
      </c>
      <c r="Z13090" s="749">
        <f t="shared" si="950"/>
        <v>0</v>
      </c>
      <c r="AA13090" s="1071"/>
      <c r="AB13090" s="1071"/>
    </row>
    <row r="13091" spans="23:28" ht="70.5" customHeight="1">
      <c r="W13091" s="829">
        <f t="shared" si="948"/>
        <v>0</v>
      </c>
      <c r="X13091" s="828">
        <f t="shared" si="949"/>
        <v>0</v>
      </c>
      <c r="Y13091" s="1069">
        <f>[5]building!Y13082</f>
        <v>0</v>
      </c>
      <c r="Z13091" s="749">
        <f t="shared" si="950"/>
        <v>0</v>
      </c>
      <c r="AA13091" s="1071"/>
      <c r="AB13091" s="1071"/>
    </row>
    <row r="13092" spans="23:28" ht="70.5" customHeight="1">
      <c r="W13092" s="829">
        <f t="shared" si="948"/>
        <v>0</v>
      </c>
      <c r="X13092" s="828">
        <f t="shared" si="949"/>
        <v>0</v>
      </c>
      <c r="Y13092" s="1069">
        <f>[5]building!Y13083</f>
        <v>0</v>
      </c>
      <c r="Z13092" s="749">
        <f t="shared" si="950"/>
        <v>0</v>
      </c>
      <c r="AA13092" s="1071"/>
      <c r="AB13092" s="1071"/>
    </row>
    <row r="13093" spans="23:28" ht="70.5" customHeight="1">
      <c r="W13093" s="829">
        <f t="shared" si="948"/>
        <v>0</v>
      </c>
      <c r="X13093" s="828">
        <f t="shared" si="949"/>
        <v>0</v>
      </c>
      <c r="Y13093" s="1069">
        <f>[5]building!Y13084</f>
        <v>0</v>
      </c>
      <c r="Z13093" s="749">
        <f t="shared" si="950"/>
        <v>0</v>
      </c>
      <c r="AA13093" s="1071"/>
      <c r="AB13093" s="1071"/>
    </row>
    <row r="13094" spans="23:28" ht="70.5" customHeight="1">
      <c r="W13094" s="829">
        <f t="shared" si="948"/>
        <v>0</v>
      </c>
      <c r="X13094" s="828">
        <f t="shared" si="949"/>
        <v>0</v>
      </c>
      <c r="Y13094" s="1069">
        <f>[5]building!Y13085</f>
        <v>0</v>
      </c>
      <c r="Z13094" s="749">
        <f t="shared" si="950"/>
        <v>0</v>
      </c>
      <c r="AA13094" s="1071"/>
      <c r="AB13094" s="1071"/>
    </row>
    <row r="13095" spans="23:28" ht="70.5" customHeight="1">
      <c r="W13095" s="829">
        <f t="shared" si="948"/>
        <v>0</v>
      </c>
      <c r="X13095" s="828">
        <f t="shared" si="949"/>
        <v>0</v>
      </c>
      <c r="Y13095" s="1069">
        <f>[5]building!Y13086</f>
        <v>0</v>
      </c>
      <c r="Z13095" s="749">
        <f t="shared" si="950"/>
        <v>0</v>
      </c>
      <c r="AA13095" s="1071"/>
      <c r="AB13095" s="1071"/>
    </row>
    <row r="13096" spans="23:28" ht="70.5" customHeight="1">
      <c r="W13096" s="829">
        <f t="shared" si="948"/>
        <v>0</v>
      </c>
      <c r="X13096" s="828">
        <f t="shared" si="949"/>
        <v>0</v>
      </c>
      <c r="Y13096" s="1069">
        <f>[5]building!Y13087</f>
        <v>0</v>
      </c>
      <c r="Z13096" s="749">
        <f t="shared" si="950"/>
        <v>0</v>
      </c>
      <c r="AA13096" s="1071"/>
      <c r="AB13096" s="1071"/>
    </row>
    <row r="13097" spans="23:28" ht="70.5" customHeight="1">
      <c r="W13097" s="829">
        <f t="shared" si="948"/>
        <v>0</v>
      </c>
      <c r="X13097" s="828">
        <f t="shared" si="949"/>
        <v>0</v>
      </c>
      <c r="Y13097" s="1069">
        <f>[5]building!Y13088</f>
        <v>0</v>
      </c>
      <c r="Z13097" s="749">
        <f t="shared" si="950"/>
        <v>0</v>
      </c>
      <c r="AA13097" s="1071"/>
      <c r="AB13097" s="1071"/>
    </row>
    <row r="13098" spans="23:28" ht="70.5" customHeight="1">
      <c r="W13098" s="829">
        <f t="shared" si="948"/>
        <v>0</v>
      </c>
      <c r="X13098" s="828">
        <f t="shared" si="949"/>
        <v>0</v>
      </c>
      <c r="Y13098" s="1069">
        <f>[5]building!Y13089</f>
        <v>0</v>
      </c>
      <c r="Z13098" s="749">
        <f t="shared" si="950"/>
        <v>0</v>
      </c>
      <c r="AA13098" s="1071"/>
      <c r="AB13098" s="1071"/>
    </row>
    <row r="13099" spans="23:28" ht="70.5" customHeight="1">
      <c r="W13099" s="829">
        <f t="shared" si="948"/>
        <v>0</v>
      </c>
      <c r="X13099" s="828">
        <f t="shared" si="949"/>
        <v>0</v>
      </c>
      <c r="Y13099" s="1069">
        <f>[5]building!Y13090</f>
        <v>0</v>
      </c>
      <c r="Z13099" s="749">
        <f t="shared" si="950"/>
        <v>0</v>
      </c>
      <c r="AA13099" s="1071"/>
      <c r="AB13099" s="1071"/>
    </row>
    <row r="13100" spans="23:28" ht="70.5" customHeight="1">
      <c r="W13100" s="829">
        <f t="shared" si="948"/>
        <v>0</v>
      </c>
      <c r="X13100" s="828">
        <f t="shared" si="949"/>
        <v>0</v>
      </c>
      <c r="Y13100" s="1069">
        <f>[5]building!Y13091</f>
        <v>0</v>
      </c>
      <c r="Z13100" s="749">
        <f t="shared" si="950"/>
        <v>0</v>
      </c>
      <c r="AA13100" s="1071"/>
      <c r="AB13100" s="1071"/>
    </row>
    <row r="13101" spans="23:28" ht="70.5" customHeight="1">
      <c r="W13101" s="829">
        <f t="shared" si="948"/>
        <v>0</v>
      </c>
      <c r="X13101" s="828">
        <f t="shared" si="949"/>
        <v>0</v>
      </c>
      <c r="Y13101" s="1069">
        <f>[5]building!Y13092</f>
        <v>0</v>
      </c>
      <c r="Z13101" s="749">
        <f t="shared" si="950"/>
        <v>0</v>
      </c>
      <c r="AA13101" s="1071"/>
      <c r="AB13101" s="1071"/>
    </row>
    <row r="13102" spans="23:28" ht="70.5" customHeight="1">
      <c r="W13102" s="829">
        <f t="shared" si="948"/>
        <v>0</v>
      </c>
      <c r="X13102" s="828">
        <f t="shared" si="949"/>
        <v>0</v>
      </c>
      <c r="Y13102" s="1069">
        <f>[5]building!Y13093</f>
        <v>0</v>
      </c>
      <c r="Z13102" s="749">
        <f t="shared" si="950"/>
        <v>0</v>
      </c>
      <c r="AA13102" s="1071"/>
      <c r="AB13102" s="1071"/>
    </row>
    <row r="13103" spans="23:28" ht="70.5" customHeight="1">
      <c r="W13103" s="829">
        <f t="shared" si="948"/>
        <v>0</v>
      </c>
      <c r="X13103" s="828">
        <f t="shared" si="949"/>
        <v>0</v>
      </c>
      <c r="Y13103" s="1069">
        <f>[5]building!Y13094</f>
        <v>0</v>
      </c>
      <c r="Z13103" s="749">
        <f t="shared" si="950"/>
        <v>0</v>
      </c>
      <c r="AA13103" s="1071"/>
      <c r="AB13103" s="1071"/>
    </row>
    <row r="13104" spans="23:28" ht="70.5" customHeight="1">
      <c r="W13104" s="829">
        <f t="shared" si="948"/>
        <v>0</v>
      </c>
      <c r="X13104" s="828">
        <f t="shared" si="949"/>
        <v>0</v>
      </c>
      <c r="Y13104" s="1069">
        <f>[5]building!Y13095</f>
        <v>0</v>
      </c>
      <c r="Z13104" s="749">
        <f t="shared" si="950"/>
        <v>0</v>
      </c>
      <c r="AA13104" s="1071"/>
      <c r="AB13104" s="1071"/>
    </row>
    <row r="13105" spans="23:28" ht="70.5" customHeight="1">
      <c r="W13105" s="829">
        <f t="shared" si="948"/>
        <v>0</v>
      </c>
      <c r="X13105" s="828">
        <f t="shared" si="949"/>
        <v>0</v>
      </c>
      <c r="Y13105" s="1069">
        <f>[5]building!Y13096</f>
        <v>0</v>
      </c>
      <c r="Z13105" s="749">
        <f t="shared" si="950"/>
        <v>0</v>
      </c>
      <c r="AA13105" s="1071"/>
      <c r="AB13105" s="1071"/>
    </row>
    <row r="13106" spans="23:28" ht="70.5" customHeight="1">
      <c r="W13106" s="829">
        <f t="shared" si="948"/>
        <v>0</v>
      </c>
      <c r="X13106" s="828">
        <f t="shared" si="949"/>
        <v>0</v>
      </c>
      <c r="Y13106" s="1069">
        <f>[5]building!Y13097</f>
        <v>0</v>
      </c>
      <c r="Z13106" s="749">
        <f t="shared" si="950"/>
        <v>0</v>
      </c>
      <c r="AA13106" s="1071"/>
      <c r="AB13106" s="1071"/>
    </row>
    <row r="13107" spans="23:28" ht="70.5" customHeight="1">
      <c r="W13107" s="829">
        <f t="shared" si="948"/>
        <v>0</v>
      </c>
      <c r="X13107" s="828">
        <f t="shared" si="949"/>
        <v>0</v>
      </c>
      <c r="Y13107" s="1069">
        <f>[5]building!Y13098</f>
        <v>0</v>
      </c>
      <c r="Z13107" s="749">
        <f t="shared" si="950"/>
        <v>0</v>
      </c>
      <c r="AA13107" s="1071"/>
      <c r="AB13107" s="1071"/>
    </row>
    <row r="13108" spans="23:28" ht="70.5" customHeight="1">
      <c r="W13108" s="829">
        <f t="shared" si="948"/>
        <v>0</v>
      </c>
      <c r="X13108" s="828">
        <f t="shared" si="949"/>
        <v>0</v>
      </c>
      <c r="Y13108" s="1069">
        <f>[5]building!Y13099</f>
        <v>0</v>
      </c>
      <c r="Z13108" s="749">
        <f t="shared" si="950"/>
        <v>0</v>
      </c>
      <c r="AA13108" s="1071"/>
      <c r="AB13108" s="1071"/>
    </row>
    <row r="13109" spans="23:28" ht="70.5" customHeight="1">
      <c r="W13109" s="829">
        <f t="shared" si="948"/>
        <v>0</v>
      </c>
      <c r="X13109" s="828">
        <f t="shared" si="949"/>
        <v>0</v>
      </c>
      <c r="Y13109" s="1069">
        <f>[5]building!Y13100</f>
        <v>0</v>
      </c>
      <c r="Z13109" s="749">
        <f t="shared" si="950"/>
        <v>0</v>
      </c>
      <c r="AA13109" s="1071"/>
      <c r="AB13109" s="1071"/>
    </row>
    <row r="13110" spans="23:28" ht="70.5" customHeight="1">
      <c r="W13110" s="829">
        <f t="shared" si="948"/>
        <v>0</v>
      </c>
      <c r="X13110" s="828">
        <f t="shared" si="949"/>
        <v>0</v>
      </c>
      <c r="Y13110" s="1069">
        <f>[5]building!Y13101</f>
        <v>0</v>
      </c>
      <c r="Z13110" s="749">
        <f t="shared" si="950"/>
        <v>0</v>
      </c>
      <c r="AA13110" s="1071"/>
      <c r="AB13110" s="1071"/>
    </row>
    <row r="13111" spans="23:28" ht="70.5" customHeight="1">
      <c r="W13111" s="829">
        <f t="shared" si="948"/>
        <v>0</v>
      </c>
      <c r="X13111" s="828">
        <f t="shared" si="949"/>
        <v>0</v>
      </c>
      <c r="Y13111" s="1069">
        <f>[5]building!Y13102</f>
        <v>0</v>
      </c>
      <c r="Z13111" s="749">
        <f t="shared" si="950"/>
        <v>0</v>
      </c>
      <c r="AA13111" s="1071"/>
      <c r="AB13111" s="1071"/>
    </row>
    <row r="13112" spans="23:28" ht="70.5" customHeight="1">
      <c r="W13112" s="829">
        <f t="shared" si="948"/>
        <v>0</v>
      </c>
      <c r="X13112" s="828">
        <f t="shared" si="949"/>
        <v>0</v>
      </c>
      <c r="Y13112" s="1069">
        <f>[5]building!Y13103</f>
        <v>0</v>
      </c>
      <c r="Z13112" s="749">
        <f t="shared" si="950"/>
        <v>0</v>
      </c>
      <c r="AA13112" s="1071"/>
      <c r="AB13112" s="1071"/>
    </row>
    <row r="13113" spans="23:28" ht="70.5" customHeight="1">
      <c r="W13113" s="829">
        <f t="shared" si="948"/>
        <v>0</v>
      </c>
      <c r="X13113" s="828">
        <f t="shared" si="949"/>
        <v>0</v>
      </c>
      <c r="Y13113" s="1069">
        <f>[5]building!Y13104</f>
        <v>0</v>
      </c>
      <c r="Z13113" s="749">
        <f t="shared" si="950"/>
        <v>0</v>
      </c>
      <c r="AA13113" s="1071"/>
      <c r="AB13113" s="1071"/>
    </row>
    <row r="13114" spans="23:28" ht="70.5" customHeight="1">
      <c r="W13114" s="829">
        <f t="shared" si="948"/>
        <v>0</v>
      </c>
      <c r="X13114" s="828">
        <f t="shared" si="949"/>
        <v>0</v>
      </c>
      <c r="Y13114" s="1069">
        <f>[5]building!Y13105</f>
        <v>0</v>
      </c>
      <c r="Z13114" s="749">
        <f t="shared" si="950"/>
        <v>0</v>
      </c>
      <c r="AA13114" s="1071"/>
      <c r="AB13114" s="1071"/>
    </row>
    <row r="13115" spans="23:28" ht="70.5" customHeight="1">
      <c r="W13115" s="829">
        <f t="shared" si="948"/>
        <v>0</v>
      </c>
      <c r="X13115" s="828">
        <f t="shared" si="949"/>
        <v>0</v>
      </c>
      <c r="Y13115" s="1069">
        <f>[5]building!Y13106</f>
        <v>0</v>
      </c>
      <c r="Z13115" s="749">
        <f t="shared" si="950"/>
        <v>0</v>
      </c>
      <c r="AA13115" s="1071"/>
      <c r="AB13115" s="1071"/>
    </row>
    <row r="13116" spans="23:28" ht="70.5" customHeight="1">
      <c r="W13116" s="829">
        <f t="shared" si="948"/>
        <v>0</v>
      </c>
      <c r="X13116" s="828">
        <f t="shared" si="949"/>
        <v>0</v>
      </c>
      <c r="Y13116" s="1069">
        <f>[5]building!Y13107</f>
        <v>0</v>
      </c>
      <c r="Z13116" s="749">
        <f t="shared" si="950"/>
        <v>0</v>
      </c>
      <c r="AA13116" s="1071"/>
      <c r="AB13116" s="1071"/>
    </row>
    <row r="13117" spans="23:28" ht="70.5" customHeight="1">
      <c r="W13117" s="829">
        <f t="shared" si="948"/>
        <v>0</v>
      </c>
      <c r="X13117" s="828">
        <f t="shared" si="949"/>
        <v>0</v>
      </c>
      <c r="Y13117" s="1069">
        <f>[5]building!Y13108</f>
        <v>0</v>
      </c>
      <c r="Z13117" s="749">
        <f t="shared" si="950"/>
        <v>0</v>
      </c>
      <c r="AA13117" s="1071"/>
      <c r="AB13117" s="1071"/>
    </row>
    <row r="13118" spans="23:28" ht="70.5" customHeight="1">
      <c r="W13118" s="829">
        <f t="shared" si="948"/>
        <v>0</v>
      </c>
      <c r="X13118" s="828">
        <f t="shared" si="949"/>
        <v>0</v>
      </c>
      <c r="Y13118" s="1069">
        <f>[5]building!Y13109</f>
        <v>0</v>
      </c>
      <c r="Z13118" s="749">
        <f t="shared" si="950"/>
        <v>0</v>
      </c>
      <c r="AA13118" s="1071"/>
      <c r="AB13118" s="1071"/>
    </row>
    <row r="13119" spans="23:28" ht="70.5" customHeight="1">
      <c r="W13119" s="829">
        <f t="shared" si="948"/>
        <v>0</v>
      </c>
      <c r="X13119" s="828">
        <f t="shared" si="949"/>
        <v>0</v>
      </c>
      <c r="Y13119" s="1069">
        <f>[5]building!Y13110</f>
        <v>0</v>
      </c>
      <c r="Z13119" s="749">
        <f t="shared" si="950"/>
        <v>0</v>
      </c>
      <c r="AA13119" s="1071"/>
      <c r="AB13119" s="1071"/>
    </row>
    <row r="13120" spans="23:28" ht="70.5" customHeight="1">
      <c r="W13120" s="829">
        <f t="shared" si="948"/>
        <v>0</v>
      </c>
      <c r="X13120" s="828">
        <f t="shared" si="949"/>
        <v>0</v>
      </c>
      <c r="Y13120" s="1069">
        <f>[5]building!Y13111</f>
        <v>0</v>
      </c>
      <c r="Z13120" s="749">
        <f t="shared" si="950"/>
        <v>0</v>
      </c>
      <c r="AA13120" s="1071"/>
      <c r="AB13120" s="1071"/>
    </row>
    <row r="13121" spans="23:28" ht="70.5" customHeight="1">
      <c r="W13121" s="829">
        <f t="shared" si="948"/>
        <v>0</v>
      </c>
      <c r="X13121" s="828">
        <f t="shared" si="949"/>
        <v>0</v>
      </c>
      <c r="Y13121" s="1069">
        <f>[5]building!Y13112</f>
        <v>0</v>
      </c>
      <c r="Z13121" s="749">
        <f t="shared" si="950"/>
        <v>0</v>
      </c>
      <c r="AA13121" s="1071"/>
      <c r="AB13121" s="1071"/>
    </row>
    <row r="13122" spans="23:28" ht="70.5" customHeight="1">
      <c r="W13122" s="829">
        <f t="shared" si="948"/>
        <v>0</v>
      </c>
      <c r="X13122" s="828">
        <f t="shared" si="949"/>
        <v>0</v>
      </c>
      <c r="Y13122" s="1069">
        <f>[5]building!Y13113</f>
        <v>0</v>
      </c>
      <c r="Z13122" s="749">
        <f t="shared" si="950"/>
        <v>0</v>
      </c>
      <c r="AA13122" s="1071"/>
      <c r="AB13122" s="1071"/>
    </row>
    <row r="13123" spans="23:28" ht="70.5" customHeight="1">
      <c r="W13123" s="829">
        <f t="shared" si="948"/>
        <v>0</v>
      </c>
      <c r="X13123" s="828">
        <f t="shared" si="949"/>
        <v>0</v>
      </c>
      <c r="Y13123" s="1069">
        <f>[5]building!Y13114</f>
        <v>0</v>
      </c>
      <c r="Z13123" s="749">
        <f t="shared" si="950"/>
        <v>0</v>
      </c>
      <c r="AA13123" s="1071"/>
      <c r="AB13123" s="1071"/>
    </row>
    <row r="13124" spans="23:28" ht="70.5" customHeight="1">
      <c r="W13124" s="829">
        <f t="shared" si="948"/>
        <v>0</v>
      </c>
      <c r="X13124" s="828">
        <f t="shared" si="949"/>
        <v>0</v>
      </c>
      <c r="Y13124" s="1069">
        <f>[5]building!Y13115</f>
        <v>0</v>
      </c>
      <c r="Z13124" s="749">
        <f t="shared" si="950"/>
        <v>0</v>
      </c>
      <c r="AA13124" s="1071"/>
      <c r="AB13124" s="1071"/>
    </row>
    <row r="13125" spans="23:28" ht="70.5" customHeight="1">
      <c r="W13125" s="829">
        <f t="shared" si="948"/>
        <v>0</v>
      </c>
      <c r="X13125" s="828">
        <f t="shared" si="949"/>
        <v>0</v>
      </c>
      <c r="Y13125" s="1069">
        <f>[5]building!Y13116</f>
        <v>0</v>
      </c>
      <c r="Z13125" s="749">
        <f t="shared" si="950"/>
        <v>0</v>
      </c>
      <c r="AA13125" s="1071"/>
      <c r="AB13125" s="1071"/>
    </row>
    <row r="13126" spans="23:28" ht="70.5" customHeight="1">
      <c r="W13126" s="829">
        <f t="shared" si="948"/>
        <v>0</v>
      </c>
      <c r="X13126" s="828">
        <f t="shared" si="949"/>
        <v>0</v>
      </c>
      <c r="Y13126" s="1069">
        <f>[5]building!Y13117</f>
        <v>0</v>
      </c>
      <c r="Z13126" s="749">
        <f t="shared" si="950"/>
        <v>0</v>
      </c>
      <c r="AA13126" s="1071"/>
      <c r="AB13126" s="1071"/>
    </row>
    <row r="13127" spans="23:28" ht="70.5" customHeight="1">
      <c r="W13127" s="829">
        <f t="shared" si="948"/>
        <v>0</v>
      </c>
      <c r="X13127" s="828">
        <f t="shared" si="949"/>
        <v>0</v>
      </c>
      <c r="Y13127" s="1069">
        <f>[5]building!Y13118</f>
        <v>0</v>
      </c>
      <c r="Z13127" s="749">
        <f t="shared" si="950"/>
        <v>0</v>
      </c>
      <c r="AA13127" s="1071"/>
      <c r="AB13127" s="1071"/>
    </row>
    <row r="13128" spans="23:28" ht="70.5" customHeight="1">
      <c r="W13128" s="829">
        <f t="shared" si="948"/>
        <v>0</v>
      </c>
      <c r="X13128" s="828">
        <f t="shared" si="949"/>
        <v>0</v>
      </c>
      <c r="Y13128" s="1069">
        <f>[5]building!Y13119</f>
        <v>0</v>
      </c>
      <c r="Z13128" s="749">
        <f t="shared" si="950"/>
        <v>0</v>
      </c>
      <c r="AA13128" s="1071"/>
      <c r="AB13128" s="1071"/>
    </row>
    <row r="13129" spans="23:28" ht="70.5" customHeight="1">
      <c r="W13129" s="829">
        <f t="shared" si="948"/>
        <v>0</v>
      </c>
      <c r="X13129" s="828">
        <f t="shared" si="949"/>
        <v>0</v>
      </c>
      <c r="Y13129" s="1069">
        <f>[5]building!Y13120</f>
        <v>0</v>
      </c>
      <c r="Z13129" s="749">
        <f t="shared" si="950"/>
        <v>0</v>
      </c>
      <c r="AA13129" s="1071"/>
      <c r="AB13129" s="1071"/>
    </row>
    <row r="13130" spans="23:28" ht="70.5" customHeight="1">
      <c r="W13130" s="829">
        <f t="shared" si="948"/>
        <v>0</v>
      </c>
      <c r="X13130" s="828">
        <f t="shared" si="949"/>
        <v>0</v>
      </c>
      <c r="Y13130" s="1069">
        <f>[5]building!Y13121</f>
        <v>0</v>
      </c>
      <c r="Z13130" s="749">
        <f t="shared" si="950"/>
        <v>0</v>
      </c>
      <c r="AA13130" s="1071"/>
      <c r="AB13130" s="1071"/>
    </row>
    <row r="13131" spans="23:28" ht="70.5" customHeight="1">
      <c r="W13131" s="829">
        <f t="shared" si="948"/>
        <v>0</v>
      </c>
      <c r="X13131" s="828">
        <f t="shared" si="949"/>
        <v>0</v>
      </c>
      <c r="Y13131" s="1069">
        <f>[5]building!Y13122</f>
        <v>0</v>
      </c>
      <c r="Z13131" s="749">
        <f t="shared" si="950"/>
        <v>0</v>
      </c>
      <c r="AA13131" s="1071"/>
      <c r="AB13131" s="1071"/>
    </row>
    <row r="13132" spans="23:28" ht="70.5" customHeight="1">
      <c r="W13132" s="829">
        <f t="shared" si="948"/>
        <v>0</v>
      </c>
      <c r="X13132" s="828">
        <f t="shared" si="949"/>
        <v>0</v>
      </c>
      <c r="Y13132" s="1069">
        <f>[5]building!Y13123</f>
        <v>0</v>
      </c>
      <c r="Z13132" s="749">
        <f t="shared" si="950"/>
        <v>0</v>
      </c>
      <c r="AA13132" s="1071"/>
      <c r="AB13132" s="1071"/>
    </row>
    <row r="13133" spans="23:28" ht="70.5" customHeight="1">
      <c r="W13133" s="829">
        <f t="shared" si="948"/>
        <v>0</v>
      </c>
      <c r="X13133" s="828">
        <f t="shared" si="949"/>
        <v>0</v>
      </c>
      <c r="Y13133" s="1069">
        <f>[5]building!Y13124</f>
        <v>0</v>
      </c>
      <c r="Z13133" s="749">
        <f t="shared" si="950"/>
        <v>0</v>
      </c>
      <c r="AA13133" s="1071"/>
      <c r="AB13133" s="1071"/>
    </row>
    <row r="13134" spans="23:28" ht="70.5" customHeight="1">
      <c r="W13134" s="829">
        <f t="shared" si="948"/>
        <v>0</v>
      </c>
      <c r="X13134" s="828">
        <f t="shared" si="949"/>
        <v>0</v>
      </c>
      <c r="Y13134" s="1069">
        <f>[5]building!Y13125</f>
        <v>0</v>
      </c>
      <c r="Z13134" s="749">
        <f t="shared" si="950"/>
        <v>0</v>
      </c>
      <c r="AA13134" s="1071"/>
      <c r="AB13134" s="1071"/>
    </row>
    <row r="13135" spans="23:28" ht="70.5" customHeight="1">
      <c r="W13135" s="829">
        <f t="shared" si="948"/>
        <v>0</v>
      </c>
      <c r="X13135" s="828">
        <f t="shared" si="949"/>
        <v>0</v>
      </c>
      <c r="Y13135" s="1069">
        <f>[5]building!Y13126</f>
        <v>0</v>
      </c>
      <c r="Z13135" s="749">
        <f t="shared" si="950"/>
        <v>0</v>
      </c>
      <c r="AA13135" s="1071"/>
      <c r="AB13135" s="1071"/>
    </row>
    <row r="13136" spans="23:28" ht="70.5" customHeight="1">
      <c r="W13136" s="829">
        <f t="shared" si="948"/>
        <v>0</v>
      </c>
      <c r="X13136" s="828">
        <f t="shared" si="949"/>
        <v>0</v>
      </c>
      <c r="Y13136" s="1069">
        <f>[5]building!Y13127</f>
        <v>0</v>
      </c>
      <c r="Z13136" s="749">
        <f t="shared" si="950"/>
        <v>0</v>
      </c>
      <c r="AA13136" s="1071"/>
      <c r="AB13136" s="1071"/>
    </row>
    <row r="13137" spans="23:28" ht="70.5" customHeight="1">
      <c r="W13137" s="829">
        <f t="shared" si="948"/>
        <v>0</v>
      </c>
      <c r="X13137" s="828">
        <f t="shared" si="949"/>
        <v>0</v>
      </c>
      <c r="Y13137" s="1069">
        <f>[5]building!Y13128</f>
        <v>0</v>
      </c>
      <c r="Z13137" s="749">
        <f t="shared" si="950"/>
        <v>0</v>
      </c>
      <c r="AA13137" s="1071"/>
      <c r="AB13137" s="1071"/>
    </row>
    <row r="13138" spans="23:28" ht="70.5" customHeight="1">
      <c r="W13138" s="829">
        <f t="shared" si="948"/>
        <v>0</v>
      </c>
      <c r="X13138" s="828">
        <f t="shared" si="949"/>
        <v>0</v>
      </c>
      <c r="Y13138" s="1069">
        <f>[5]building!Y13129</f>
        <v>0</v>
      </c>
      <c r="Z13138" s="749">
        <f t="shared" si="950"/>
        <v>0</v>
      </c>
      <c r="AA13138" s="1071"/>
      <c r="AB13138" s="1071"/>
    </row>
    <row r="13139" spans="23:28" ht="70.5" customHeight="1">
      <c r="W13139" s="829">
        <f t="shared" si="948"/>
        <v>0</v>
      </c>
      <c r="X13139" s="828">
        <f t="shared" si="949"/>
        <v>0</v>
      </c>
      <c r="Y13139" s="1069">
        <f>[5]building!Y13130</f>
        <v>0</v>
      </c>
      <c r="Z13139" s="749">
        <f t="shared" si="950"/>
        <v>0</v>
      </c>
      <c r="AA13139" s="1071"/>
      <c r="AB13139" s="1071"/>
    </row>
    <row r="13140" spans="23:28" ht="70.5" customHeight="1">
      <c r="W13140" s="829">
        <f t="shared" si="948"/>
        <v>0</v>
      </c>
      <c r="X13140" s="828">
        <f t="shared" si="949"/>
        <v>0</v>
      </c>
      <c r="Y13140" s="1069">
        <f>[5]building!Y13131</f>
        <v>0</v>
      </c>
      <c r="Z13140" s="749">
        <f t="shared" si="950"/>
        <v>0</v>
      </c>
      <c r="AA13140" s="1071"/>
      <c r="AB13140" s="1071"/>
    </row>
    <row r="13141" spans="23:28" ht="70.5" customHeight="1">
      <c r="W13141" s="829">
        <f t="shared" si="948"/>
        <v>0</v>
      </c>
      <c r="X13141" s="828">
        <f t="shared" si="949"/>
        <v>0</v>
      </c>
      <c r="Y13141" s="1069">
        <f>[5]building!Y13132</f>
        <v>0</v>
      </c>
      <c r="Z13141" s="749">
        <f t="shared" si="950"/>
        <v>0</v>
      </c>
      <c r="AA13141" s="1071"/>
      <c r="AB13141" s="1071"/>
    </row>
    <row r="13142" spans="23:28" ht="70.5" customHeight="1">
      <c r="W13142" s="829">
        <f t="shared" si="948"/>
        <v>0</v>
      </c>
      <c r="X13142" s="828">
        <f t="shared" si="949"/>
        <v>0</v>
      </c>
      <c r="Y13142" s="1069">
        <f>[5]building!Y13133</f>
        <v>0</v>
      </c>
      <c r="Z13142" s="749">
        <f t="shared" si="950"/>
        <v>0</v>
      </c>
      <c r="AA13142" s="1071"/>
      <c r="AB13142" s="1071"/>
    </row>
    <row r="13143" spans="23:28" ht="70.5" customHeight="1">
      <c r="W13143" s="829">
        <f t="shared" si="948"/>
        <v>0</v>
      </c>
      <c r="X13143" s="828">
        <f t="shared" si="949"/>
        <v>0</v>
      </c>
      <c r="Y13143" s="1069">
        <f>[5]building!Y13134</f>
        <v>0</v>
      </c>
      <c r="Z13143" s="749">
        <f t="shared" si="950"/>
        <v>0</v>
      </c>
      <c r="AA13143" s="1071"/>
      <c r="AB13143" s="1071"/>
    </row>
    <row r="13144" spans="23:28" ht="70.5" customHeight="1">
      <c r="W13144" s="829">
        <f t="shared" si="948"/>
        <v>0</v>
      </c>
      <c r="X13144" s="828">
        <f t="shared" si="949"/>
        <v>0</v>
      </c>
      <c r="Y13144" s="1069">
        <f>[5]building!Y13135</f>
        <v>0</v>
      </c>
      <c r="Z13144" s="749">
        <f t="shared" si="950"/>
        <v>0</v>
      </c>
      <c r="AA13144" s="1071"/>
      <c r="AB13144" s="1071"/>
    </row>
    <row r="13145" spans="23:28" ht="70.5" customHeight="1">
      <c r="W13145" s="829">
        <f t="shared" si="948"/>
        <v>0</v>
      </c>
      <c r="X13145" s="828">
        <f t="shared" si="949"/>
        <v>0</v>
      </c>
      <c r="Y13145" s="1069">
        <f>[5]building!Y13136</f>
        <v>0</v>
      </c>
      <c r="Z13145" s="749">
        <f t="shared" si="950"/>
        <v>0</v>
      </c>
      <c r="AA13145" s="1071"/>
      <c r="AB13145" s="1071"/>
    </row>
    <row r="13146" spans="23:28" ht="70.5" customHeight="1">
      <c r="W13146" s="829">
        <f t="shared" si="948"/>
        <v>0</v>
      </c>
      <c r="X13146" s="828">
        <f t="shared" si="949"/>
        <v>0</v>
      </c>
      <c r="Y13146" s="1069">
        <f>[5]building!Y13137</f>
        <v>0</v>
      </c>
      <c r="Z13146" s="749">
        <f t="shared" si="950"/>
        <v>0</v>
      </c>
      <c r="AA13146" s="1071"/>
      <c r="AB13146" s="1071"/>
    </row>
    <row r="13147" spans="23:28" ht="70.5" customHeight="1">
      <c r="W13147" s="829">
        <f t="shared" si="948"/>
        <v>0</v>
      </c>
      <c r="X13147" s="828">
        <f t="shared" si="949"/>
        <v>0</v>
      </c>
      <c r="Y13147" s="1069">
        <f>[5]building!Y13138</f>
        <v>0</v>
      </c>
      <c r="Z13147" s="749">
        <f t="shared" si="950"/>
        <v>0</v>
      </c>
      <c r="AA13147" s="1071"/>
      <c r="AB13147" s="1071"/>
    </row>
    <row r="13148" spans="23:28" ht="70.5" customHeight="1">
      <c r="W13148" s="829">
        <f t="shared" si="948"/>
        <v>0</v>
      </c>
      <c r="X13148" s="828">
        <f t="shared" si="949"/>
        <v>0</v>
      </c>
      <c r="Y13148" s="1069">
        <f>[5]building!Y13139</f>
        <v>0</v>
      </c>
      <c r="Z13148" s="749">
        <f t="shared" si="950"/>
        <v>0</v>
      </c>
      <c r="AA13148" s="1071"/>
      <c r="AB13148" s="1071"/>
    </row>
    <row r="13149" spans="23:28" ht="70.5" customHeight="1">
      <c r="W13149" s="829">
        <f t="shared" si="948"/>
        <v>0</v>
      </c>
      <c r="X13149" s="828">
        <f t="shared" si="949"/>
        <v>0</v>
      </c>
      <c r="Y13149" s="1069">
        <f>[5]building!Y13140</f>
        <v>0</v>
      </c>
      <c r="Z13149" s="749">
        <f t="shared" si="950"/>
        <v>0</v>
      </c>
      <c r="AA13149" s="1071"/>
      <c r="AB13149" s="1071"/>
    </row>
    <row r="13150" spans="23:28" ht="70.5" customHeight="1">
      <c r="W13150" s="829">
        <f t="shared" ref="W13150:W13213" si="951">G13150+I13150+K13150+M13150+O13150+Q13150+S13150+U13150</f>
        <v>0</v>
      </c>
      <c r="X13150" s="828">
        <f t="shared" ref="X13150:X13213" si="952">W13150*C13150</f>
        <v>0</v>
      </c>
      <c r="Y13150" s="1069">
        <f>[5]building!Y13141</f>
        <v>0</v>
      </c>
      <c r="Z13150" s="749">
        <f t="shared" ref="Z13150:Z13213" si="953">Y13150*C13150</f>
        <v>0</v>
      </c>
      <c r="AA13150" s="1071"/>
      <c r="AB13150" s="1071"/>
    </row>
    <row r="13151" spans="23:28" ht="70.5" customHeight="1">
      <c r="W13151" s="829">
        <f t="shared" si="951"/>
        <v>0</v>
      </c>
      <c r="X13151" s="828">
        <f t="shared" si="952"/>
        <v>0</v>
      </c>
      <c r="Y13151" s="1069">
        <f>[5]building!Y13142</f>
        <v>0</v>
      </c>
      <c r="Z13151" s="749">
        <f t="shared" si="953"/>
        <v>0</v>
      </c>
      <c r="AA13151" s="1071"/>
      <c r="AB13151" s="1071"/>
    </row>
    <row r="13152" spans="23:28" ht="70.5" customHeight="1">
      <c r="W13152" s="829">
        <f t="shared" si="951"/>
        <v>0</v>
      </c>
      <c r="X13152" s="828">
        <f t="shared" si="952"/>
        <v>0</v>
      </c>
      <c r="Y13152" s="1069">
        <f>[5]building!Y13143</f>
        <v>0</v>
      </c>
      <c r="Z13152" s="749">
        <f t="shared" si="953"/>
        <v>0</v>
      </c>
      <c r="AA13152" s="1071"/>
      <c r="AB13152" s="1071"/>
    </row>
    <row r="13153" spans="23:28" ht="70.5" customHeight="1">
      <c r="W13153" s="829">
        <f t="shared" si="951"/>
        <v>0</v>
      </c>
      <c r="X13153" s="828">
        <f t="shared" si="952"/>
        <v>0</v>
      </c>
      <c r="Y13153" s="1069">
        <f>[5]building!Y13144</f>
        <v>0</v>
      </c>
      <c r="Z13153" s="749">
        <f t="shared" si="953"/>
        <v>0</v>
      </c>
      <c r="AA13153" s="1071"/>
      <c r="AB13153" s="1071"/>
    </row>
    <row r="13154" spans="23:28" ht="70.5" customHeight="1">
      <c r="W13154" s="829">
        <f t="shared" si="951"/>
        <v>0</v>
      </c>
      <c r="X13154" s="828">
        <f t="shared" si="952"/>
        <v>0</v>
      </c>
      <c r="Y13154" s="1069">
        <f>[5]building!Y13145</f>
        <v>0</v>
      </c>
      <c r="Z13154" s="749">
        <f t="shared" si="953"/>
        <v>0</v>
      </c>
      <c r="AA13154" s="1071"/>
      <c r="AB13154" s="1071"/>
    </row>
    <row r="13155" spans="23:28" ht="70.5" customHeight="1">
      <c r="W13155" s="829">
        <f t="shared" si="951"/>
        <v>0</v>
      </c>
      <c r="X13155" s="828">
        <f t="shared" si="952"/>
        <v>0</v>
      </c>
      <c r="Y13155" s="1069">
        <f>[5]building!Y13146</f>
        <v>0</v>
      </c>
      <c r="Z13155" s="749">
        <f t="shared" si="953"/>
        <v>0</v>
      </c>
      <c r="AA13155" s="1071"/>
      <c r="AB13155" s="1071"/>
    </row>
    <row r="13156" spans="23:28" ht="70.5" customHeight="1">
      <c r="W13156" s="829">
        <f t="shared" si="951"/>
        <v>0</v>
      </c>
      <c r="X13156" s="828">
        <f t="shared" si="952"/>
        <v>0</v>
      </c>
      <c r="Y13156" s="1069">
        <f>[5]building!Y13147</f>
        <v>0</v>
      </c>
      <c r="Z13156" s="749">
        <f t="shared" si="953"/>
        <v>0</v>
      </c>
      <c r="AA13156" s="1071"/>
      <c r="AB13156" s="1071"/>
    </row>
    <row r="13157" spans="23:28" ht="70.5" customHeight="1">
      <c r="W13157" s="829">
        <f t="shared" si="951"/>
        <v>0</v>
      </c>
      <c r="X13157" s="828">
        <f t="shared" si="952"/>
        <v>0</v>
      </c>
      <c r="Y13157" s="1069">
        <f>[5]building!Y13148</f>
        <v>0</v>
      </c>
      <c r="Z13157" s="749">
        <f t="shared" si="953"/>
        <v>0</v>
      </c>
      <c r="AA13157" s="1071"/>
      <c r="AB13157" s="1071"/>
    </row>
    <row r="13158" spans="23:28" ht="70.5" customHeight="1">
      <c r="W13158" s="829">
        <f t="shared" si="951"/>
        <v>0</v>
      </c>
      <c r="X13158" s="828">
        <f t="shared" si="952"/>
        <v>0</v>
      </c>
      <c r="Y13158" s="1069">
        <f>[5]building!Y13149</f>
        <v>0</v>
      </c>
      <c r="Z13158" s="749">
        <f t="shared" si="953"/>
        <v>0</v>
      </c>
      <c r="AA13158" s="1071"/>
      <c r="AB13158" s="1071"/>
    </row>
    <row r="13159" spans="23:28" ht="70.5" customHeight="1">
      <c r="W13159" s="829">
        <f t="shared" si="951"/>
        <v>0</v>
      </c>
      <c r="X13159" s="828">
        <f t="shared" si="952"/>
        <v>0</v>
      </c>
      <c r="Y13159" s="1069">
        <f>[5]building!Y13150</f>
        <v>0</v>
      </c>
      <c r="Z13159" s="749">
        <f t="shared" si="953"/>
        <v>0</v>
      </c>
      <c r="AA13159" s="1071"/>
      <c r="AB13159" s="1071"/>
    </row>
    <row r="13160" spans="23:28" ht="70.5" customHeight="1">
      <c r="W13160" s="829">
        <f t="shared" si="951"/>
        <v>0</v>
      </c>
      <c r="X13160" s="828">
        <f t="shared" si="952"/>
        <v>0</v>
      </c>
      <c r="Y13160" s="1069">
        <f>[5]building!Y13151</f>
        <v>0</v>
      </c>
      <c r="Z13160" s="749">
        <f t="shared" si="953"/>
        <v>0</v>
      </c>
      <c r="AA13160" s="1071"/>
      <c r="AB13160" s="1071"/>
    </row>
    <row r="13161" spans="23:28" ht="70.5" customHeight="1">
      <c r="W13161" s="829">
        <f t="shared" si="951"/>
        <v>0</v>
      </c>
      <c r="X13161" s="828">
        <f t="shared" si="952"/>
        <v>0</v>
      </c>
      <c r="Y13161" s="1069">
        <f>[5]building!Y13152</f>
        <v>0</v>
      </c>
      <c r="Z13161" s="749">
        <f t="shared" si="953"/>
        <v>0</v>
      </c>
      <c r="AA13161" s="1071"/>
      <c r="AB13161" s="1071"/>
    </row>
    <row r="13162" spans="23:28" ht="70.5" customHeight="1">
      <c r="W13162" s="829">
        <f t="shared" si="951"/>
        <v>0</v>
      </c>
      <c r="X13162" s="828">
        <f t="shared" si="952"/>
        <v>0</v>
      </c>
      <c r="Y13162" s="1069">
        <f>[5]building!Y13153</f>
        <v>0</v>
      </c>
      <c r="Z13162" s="749">
        <f t="shared" si="953"/>
        <v>0</v>
      </c>
      <c r="AA13162" s="1071"/>
      <c r="AB13162" s="1071"/>
    </row>
    <row r="13163" spans="23:28" ht="70.5" customHeight="1">
      <c r="W13163" s="829">
        <f t="shared" si="951"/>
        <v>0</v>
      </c>
      <c r="X13163" s="828">
        <f t="shared" si="952"/>
        <v>0</v>
      </c>
      <c r="Y13163" s="1069">
        <f>[5]building!Y13154</f>
        <v>0</v>
      </c>
      <c r="Z13163" s="749">
        <f t="shared" si="953"/>
        <v>0</v>
      </c>
      <c r="AA13163" s="1071"/>
      <c r="AB13163" s="1071"/>
    </row>
    <row r="13164" spans="23:28" ht="70.5" customHeight="1">
      <c r="W13164" s="829">
        <f t="shared" si="951"/>
        <v>0</v>
      </c>
      <c r="X13164" s="828">
        <f t="shared" si="952"/>
        <v>0</v>
      </c>
      <c r="Y13164" s="1069">
        <f>[5]building!Y13155</f>
        <v>0</v>
      </c>
      <c r="Z13164" s="749">
        <f t="shared" si="953"/>
        <v>0</v>
      </c>
      <c r="AA13164" s="1071"/>
      <c r="AB13164" s="1071"/>
    </row>
    <row r="13165" spans="23:28" ht="70.5" customHeight="1">
      <c r="W13165" s="829">
        <f t="shared" si="951"/>
        <v>0</v>
      </c>
      <c r="X13165" s="828">
        <f t="shared" si="952"/>
        <v>0</v>
      </c>
      <c r="Y13165" s="1069">
        <f>[5]building!Y13156</f>
        <v>0</v>
      </c>
      <c r="Z13165" s="749">
        <f t="shared" si="953"/>
        <v>0</v>
      </c>
      <c r="AA13165" s="1071"/>
      <c r="AB13165" s="1071"/>
    </row>
    <row r="13166" spans="23:28" ht="70.5" customHeight="1">
      <c r="W13166" s="829">
        <f t="shared" si="951"/>
        <v>0</v>
      </c>
      <c r="X13166" s="828">
        <f t="shared" si="952"/>
        <v>0</v>
      </c>
      <c r="Y13166" s="1069">
        <f>[5]building!Y13157</f>
        <v>0</v>
      </c>
      <c r="Z13166" s="749">
        <f t="shared" si="953"/>
        <v>0</v>
      </c>
      <c r="AA13166" s="1071"/>
      <c r="AB13166" s="1071"/>
    </row>
    <row r="13167" spans="23:28" ht="70.5" customHeight="1">
      <c r="W13167" s="829">
        <f t="shared" si="951"/>
        <v>0</v>
      </c>
      <c r="X13167" s="828">
        <f t="shared" si="952"/>
        <v>0</v>
      </c>
      <c r="Y13167" s="1069">
        <f>[5]building!Y13158</f>
        <v>0</v>
      </c>
      <c r="Z13167" s="749">
        <f t="shared" si="953"/>
        <v>0</v>
      </c>
      <c r="AA13167" s="1071"/>
      <c r="AB13167" s="1071"/>
    </row>
    <row r="13168" spans="23:28" ht="70.5" customHeight="1">
      <c r="W13168" s="829">
        <f t="shared" si="951"/>
        <v>0</v>
      </c>
      <c r="X13168" s="828">
        <f t="shared" si="952"/>
        <v>0</v>
      </c>
      <c r="Y13168" s="1069">
        <f>[5]building!Y13159</f>
        <v>0</v>
      </c>
      <c r="Z13168" s="749">
        <f t="shared" si="953"/>
        <v>0</v>
      </c>
      <c r="AA13168" s="1071"/>
      <c r="AB13168" s="1071"/>
    </row>
    <row r="13169" spans="23:28" ht="70.5" customHeight="1">
      <c r="W13169" s="829">
        <f t="shared" si="951"/>
        <v>0</v>
      </c>
      <c r="X13169" s="828">
        <f t="shared" si="952"/>
        <v>0</v>
      </c>
      <c r="Y13169" s="1069">
        <f>[5]building!Y13160</f>
        <v>0</v>
      </c>
      <c r="Z13169" s="749">
        <f t="shared" si="953"/>
        <v>0</v>
      </c>
      <c r="AA13169" s="1071"/>
      <c r="AB13169" s="1071"/>
    </row>
    <row r="13170" spans="23:28" ht="70.5" customHeight="1">
      <c r="W13170" s="829">
        <f t="shared" si="951"/>
        <v>0</v>
      </c>
      <c r="X13170" s="828">
        <f t="shared" si="952"/>
        <v>0</v>
      </c>
      <c r="Y13170" s="1069">
        <f>[5]building!Y13161</f>
        <v>0</v>
      </c>
      <c r="Z13170" s="749">
        <f t="shared" si="953"/>
        <v>0</v>
      </c>
      <c r="AA13170" s="1071"/>
      <c r="AB13170" s="1071"/>
    </row>
    <row r="13171" spans="23:28" ht="70.5" customHeight="1">
      <c r="W13171" s="829">
        <f t="shared" si="951"/>
        <v>0</v>
      </c>
      <c r="X13171" s="828">
        <f t="shared" si="952"/>
        <v>0</v>
      </c>
      <c r="Y13171" s="1069">
        <f>[5]building!Y13162</f>
        <v>0</v>
      </c>
      <c r="Z13171" s="749">
        <f t="shared" si="953"/>
        <v>0</v>
      </c>
      <c r="AA13171" s="1071"/>
      <c r="AB13171" s="1071"/>
    </row>
    <row r="13172" spans="23:28" ht="70.5" customHeight="1">
      <c r="W13172" s="829">
        <f t="shared" si="951"/>
        <v>0</v>
      </c>
      <c r="X13172" s="828">
        <f t="shared" si="952"/>
        <v>0</v>
      </c>
      <c r="Y13172" s="1069">
        <f>[5]building!Y13163</f>
        <v>0</v>
      </c>
      <c r="Z13172" s="749">
        <f t="shared" si="953"/>
        <v>0</v>
      </c>
      <c r="AA13172" s="1071"/>
      <c r="AB13172" s="1071"/>
    </row>
    <row r="13173" spans="23:28" ht="70.5" customHeight="1">
      <c r="W13173" s="829">
        <f t="shared" si="951"/>
        <v>0</v>
      </c>
      <c r="X13173" s="828">
        <f t="shared" si="952"/>
        <v>0</v>
      </c>
      <c r="Y13173" s="1069">
        <f>[5]building!Y13164</f>
        <v>0</v>
      </c>
      <c r="Z13173" s="749">
        <f t="shared" si="953"/>
        <v>0</v>
      </c>
      <c r="AA13173" s="1071"/>
      <c r="AB13173" s="1071"/>
    </row>
    <row r="13174" spans="23:28" ht="70.5" customHeight="1">
      <c r="W13174" s="829">
        <f t="shared" si="951"/>
        <v>0</v>
      </c>
      <c r="X13174" s="828">
        <f t="shared" si="952"/>
        <v>0</v>
      </c>
      <c r="Y13174" s="1069">
        <f>[5]building!Y13165</f>
        <v>0</v>
      </c>
      <c r="Z13174" s="749">
        <f t="shared" si="953"/>
        <v>0</v>
      </c>
      <c r="AA13174" s="1071"/>
      <c r="AB13174" s="1071"/>
    </row>
    <row r="13175" spans="23:28" ht="70.5" customHeight="1">
      <c r="W13175" s="829">
        <f t="shared" si="951"/>
        <v>0</v>
      </c>
      <c r="X13175" s="828">
        <f t="shared" si="952"/>
        <v>0</v>
      </c>
      <c r="Y13175" s="1069">
        <f>[5]building!Y13166</f>
        <v>0</v>
      </c>
      <c r="Z13175" s="749">
        <f t="shared" si="953"/>
        <v>0</v>
      </c>
      <c r="AA13175" s="1071"/>
      <c r="AB13175" s="1071"/>
    </row>
    <row r="13176" spans="23:28" ht="70.5" customHeight="1">
      <c r="W13176" s="829">
        <f t="shared" si="951"/>
        <v>0</v>
      </c>
      <c r="X13176" s="828">
        <f t="shared" si="952"/>
        <v>0</v>
      </c>
      <c r="Y13176" s="1069">
        <f>[5]building!Y13167</f>
        <v>0</v>
      </c>
      <c r="Z13176" s="749">
        <f t="shared" si="953"/>
        <v>0</v>
      </c>
      <c r="AA13176" s="1071"/>
      <c r="AB13176" s="1071"/>
    </row>
    <row r="13177" spans="23:28" ht="70.5" customHeight="1">
      <c r="W13177" s="829">
        <f t="shared" si="951"/>
        <v>0</v>
      </c>
      <c r="X13177" s="828">
        <f t="shared" si="952"/>
        <v>0</v>
      </c>
      <c r="Y13177" s="1069">
        <f>[5]building!Y13168</f>
        <v>0</v>
      </c>
      <c r="Z13177" s="749">
        <f t="shared" si="953"/>
        <v>0</v>
      </c>
      <c r="AA13177" s="1071"/>
      <c r="AB13177" s="1071"/>
    </row>
    <row r="13178" spans="23:28" ht="70.5" customHeight="1">
      <c r="W13178" s="829">
        <f t="shared" si="951"/>
        <v>0</v>
      </c>
      <c r="X13178" s="828">
        <f t="shared" si="952"/>
        <v>0</v>
      </c>
      <c r="Y13178" s="1069">
        <f>[5]building!Y13169</f>
        <v>0</v>
      </c>
      <c r="Z13178" s="749">
        <f t="shared" si="953"/>
        <v>0</v>
      </c>
      <c r="AA13178" s="1071"/>
      <c r="AB13178" s="1071"/>
    </row>
    <row r="13179" spans="23:28" ht="70.5" customHeight="1">
      <c r="W13179" s="829">
        <f t="shared" si="951"/>
        <v>0</v>
      </c>
      <c r="X13179" s="828">
        <f t="shared" si="952"/>
        <v>0</v>
      </c>
      <c r="Y13179" s="1069">
        <f>[5]building!Y13170</f>
        <v>0</v>
      </c>
      <c r="Z13179" s="749">
        <f t="shared" si="953"/>
        <v>0</v>
      </c>
      <c r="AA13179" s="1071"/>
      <c r="AB13179" s="1071"/>
    </row>
    <row r="13180" spans="23:28" ht="70.5" customHeight="1">
      <c r="W13180" s="829">
        <f t="shared" si="951"/>
        <v>0</v>
      </c>
      <c r="X13180" s="828">
        <f t="shared" si="952"/>
        <v>0</v>
      </c>
      <c r="Y13180" s="1069">
        <f>[5]building!Y13171</f>
        <v>0</v>
      </c>
      <c r="Z13180" s="749">
        <f t="shared" si="953"/>
        <v>0</v>
      </c>
      <c r="AA13180" s="1071"/>
      <c r="AB13180" s="1071"/>
    </row>
    <row r="13181" spans="23:28" ht="70.5" customHeight="1">
      <c r="W13181" s="829">
        <f t="shared" si="951"/>
        <v>0</v>
      </c>
      <c r="X13181" s="828">
        <f t="shared" si="952"/>
        <v>0</v>
      </c>
      <c r="Y13181" s="1069">
        <f>[5]building!Y13172</f>
        <v>0</v>
      </c>
      <c r="Z13181" s="749">
        <f t="shared" si="953"/>
        <v>0</v>
      </c>
      <c r="AA13181" s="1071"/>
      <c r="AB13181" s="1071"/>
    </row>
    <row r="13182" spans="23:28" ht="70.5" customHeight="1">
      <c r="W13182" s="829">
        <f t="shared" si="951"/>
        <v>0</v>
      </c>
      <c r="X13182" s="828">
        <f t="shared" si="952"/>
        <v>0</v>
      </c>
      <c r="Y13182" s="1069">
        <f>[5]building!Y13173</f>
        <v>0</v>
      </c>
      <c r="Z13182" s="749">
        <f t="shared" si="953"/>
        <v>0</v>
      </c>
      <c r="AA13182" s="1071"/>
      <c r="AB13182" s="1071"/>
    </row>
    <row r="13183" spans="23:28" ht="70.5" customHeight="1">
      <c r="W13183" s="829">
        <f t="shared" si="951"/>
        <v>0</v>
      </c>
      <c r="X13183" s="828">
        <f t="shared" si="952"/>
        <v>0</v>
      </c>
      <c r="Y13183" s="1069">
        <f>[5]building!Y13174</f>
        <v>0</v>
      </c>
      <c r="Z13183" s="749">
        <f t="shared" si="953"/>
        <v>0</v>
      </c>
      <c r="AA13183" s="1071"/>
      <c r="AB13183" s="1071"/>
    </row>
    <row r="13184" spans="23:28" ht="70.5" customHeight="1">
      <c r="W13184" s="829">
        <f t="shared" si="951"/>
        <v>0</v>
      </c>
      <c r="X13184" s="828">
        <f t="shared" si="952"/>
        <v>0</v>
      </c>
      <c r="Y13184" s="1069">
        <f>[5]building!Y13175</f>
        <v>0</v>
      </c>
      <c r="Z13184" s="749">
        <f t="shared" si="953"/>
        <v>0</v>
      </c>
      <c r="AA13184" s="1071"/>
      <c r="AB13184" s="1071"/>
    </row>
    <row r="13185" spans="23:28" ht="70.5" customHeight="1">
      <c r="W13185" s="829">
        <f t="shared" si="951"/>
        <v>0</v>
      </c>
      <c r="X13185" s="828">
        <f t="shared" si="952"/>
        <v>0</v>
      </c>
      <c r="Y13185" s="1069">
        <f>[5]building!Y13176</f>
        <v>0</v>
      </c>
      <c r="Z13185" s="749">
        <f t="shared" si="953"/>
        <v>0</v>
      </c>
      <c r="AA13185" s="1071"/>
      <c r="AB13185" s="1071"/>
    </row>
    <row r="13186" spans="23:28" ht="70.5" customHeight="1">
      <c r="W13186" s="829">
        <f t="shared" si="951"/>
        <v>0</v>
      </c>
      <c r="X13186" s="828">
        <f t="shared" si="952"/>
        <v>0</v>
      </c>
      <c r="Y13186" s="1069">
        <f>[5]building!Y13177</f>
        <v>0</v>
      </c>
      <c r="Z13186" s="749">
        <f t="shared" si="953"/>
        <v>0</v>
      </c>
      <c r="AA13186" s="1071"/>
      <c r="AB13186" s="1071"/>
    </row>
    <row r="13187" spans="23:28" ht="70.5" customHeight="1">
      <c r="W13187" s="829">
        <f t="shared" si="951"/>
        <v>0</v>
      </c>
      <c r="X13187" s="828">
        <f t="shared" si="952"/>
        <v>0</v>
      </c>
      <c r="Y13187" s="1069">
        <f>[5]building!Y13178</f>
        <v>0</v>
      </c>
      <c r="Z13187" s="749">
        <f t="shared" si="953"/>
        <v>0</v>
      </c>
      <c r="AA13187" s="1071"/>
      <c r="AB13187" s="1071"/>
    </row>
    <row r="13188" spans="23:28" ht="70.5" customHeight="1">
      <c r="W13188" s="829">
        <f t="shared" si="951"/>
        <v>0</v>
      </c>
      <c r="X13188" s="828">
        <f t="shared" si="952"/>
        <v>0</v>
      </c>
      <c r="Y13188" s="1069">
        <f>[5]building!Y13179</f>
        <v>0</v>
      </c>
      <c r="Z13188" s="749">
        <f t="shared" si="953"/>
        <v>0</v>
      </c>
      <c r="AA13188" s="1071"/>
      <c r="AB13188" s="1071"/>
    </row>
    <row r="13189" spans="23:28" ht="70.5" customHeight="1">
      <c r="W13189" s="829">
        <f t="shared" si="951"/>
        <v>0</v>
      </c>
      <c r="X13189" s="828">
        <f t="shared" si="952"/>
        <v>0</v>
      </c>
      <c r="Y13189" s="1069">
        <f>[5]building!Y13180</f>
        <v>0</v>
      </c>
      <c r="Z13189" s="749">
        <f t="shared" si="953"/>
        <v>0</v>
      </c>
      <c r="AA13189" s="1071"/>
      <c r="AB13189" s="1071"/>
    </row>
    <row r="13190" spans="23:28" ht="70.5" customHeight="1">
      <c r="W13190" s="829">
        <f t="shared" si="951"/>
        <v>0</v>
      </c>
      <c r="X13190" s="828">
        <f t="shared" si="952"/>
        <v>0</v>
      </c>
      <c r="Y13190" s="1069">
        <f>[5]building!Y13181</f>
        <v>0</v>
      </c>
      <c r="Z13190" s="749">
        <f t="shared" si="953"/>
        <v>0</v>
      </c>
      <c r="AA13190" s="1071"/>
      <c r="AB13190" s="1071"/>
    </row>
    <row r="13191" spans="23:28" ht="70.5" customHeight="1">
      <c r="W13191" s="829">
        <f t="shared" si="951"/>
        <v>0</v>
      </c>
      <c r="X13191" s="828">
        <f t="shared" si="952"/>
        <v>0</v>
      </c>
      <c r="Y13191" s="1069">
        <f>[5]building!Y13182</f>
        <v>0</v>
      </c>
      <c r="Z13191" s="749">
        <f t="shared" si="953"/>
        <v>0</v>
      </c>
      <c r="AA13191" s="1071"/>
      <c r="AB13191" s="1071"/>
    </row>
    <row r="13192" spans="23:28" ht="70.5" customHeight="1">
      <c r="W13192" s="829">
        <f t="shared" si="951"/>
        <v>0</v>
      </c>
      <c r="X13192" s="828">
        <f t="shared" si="952"/>
        <v>0</v>
      </c>
      <c r="Y13192" s="1069">
        <f>[5]building!Y13183</f>
        <v>0</v>
      </c>
      <c r="Z13192" s="749">
        <f t="shared" si="953"/>
        <v>0</v>
      </c>
      <c r="AA13192" s="1071"/>
      <c r="AB13192" s="1071"/>
    </row>
    <row r="13193" spans="23:28" ht="70.5" customHeight="1">
      <c r="W13193" s="829">
        <f t="shared" si="951"/>
        <v>0</v>
      </c>
      <c r="X13193" s="828">
        <f t="shared" si="952"/>
        <v>0</v>
      </c>
      <c r="Y13193" s="1069">
        <f>[5]building!Y13184</f>
        <v>0</v>
      </c>
      <c r="Z13193" s="749">
        <f t="shared" si="953"/>
        <v>0</v>
      </c>
      <c r="AA13193" s="1071"/>
      <c r="AB13193" s="1071"/>
    </row>
    <row r="13194" spans="23:28" ht="70.5" customHeight="1">
      <c r="W13194" s="829">
        <f t="shared" si="951"/>
        <v>0</v>
      </c>
      <c r="X13194" s="828">
        <f t="shared" si="952"/>
        <v>0</v>
      </c>
      <c r="Y13194" s="1069">
        <f>[5]building!Y13185</f>
        <v>0</v>
      </c>
      <c r="Z13194" s="749">
        <f t="shared" si="953"/>
        <v>0</v>
      </c>
      <c r="AA13194" s="1071"/>
      <c r="AB13194" s="1071"/>
    </row>
    <row r="13195" spans="23:28" ht="70.5" customHeight="1">
      <c r="W13195" s="829">
        <f t="shared" si="951"/>
        <v>0</v>
      </c>
      <c r="X13195" s="828">
        <f t="shared" si="952"/>
        <v>0</v>
      </c>
      <c r="Y13195" s="1069">
        <f>[5]building!Y13186</f>
        <v>0</v>
      </c>
      <c r="Z13195" s="749">
        <f t="shared" si="953"/>
        <v>0</v>
      </c>
      <c r="AA13195" s="1071"/>
      <c r="AB13195" s="1071"/>
    </row>
    <row r="13196" spans="23:28" ht="70.5" customHeight="1">
      <c r="W13196" s="829">
        <f t="shared" si="951"/>
        <v>0</v>
      </c>
      <c r="X13196" s="828">
        <f t="shared" si="952"/>
        <v>0</v>
      </c>
      <c r="Y13196" s="1069">
        <f>[5]building!Y13187</f>
        <v>0</v>
      </c>
      <c r="Z13196" s="749">
        <f t="shared" si="953"/>
        <v>0</v>
      </c>
      <c r="AA13196" s="1071"/>
      <c r="AB13196" s="1071"/>
    </row>
    <row r="13197" spans="23:28" ht="70.5" customHeight="1">
      <c r="W13197" s="829">
        <f t="shared" si="951"/>
        <v>0</v>
      </c>
      <c r="X13197" s="828">
        <f t="shared" si="952"/>
        <v>0</v>
      </c>
      <c r="Y13197" s="1069">
        <f>[5]building!Y13188</f>
        <v>0</v>
      </c>
      <c r="Z13197" s="749">
        <f t="shared" si="953"/>
        <v>0</v>
      </c>
      <c r="AA13197" s="1071"/>
      <c r="AB13197" s="1071"/>
    </row>
    <row r="13198" spans="23:28" ht="70.5" customHeight="1">
      <c r="W13198" s="829">
        <f t="shared" si="951"/>
        <v>0</v>
      </c>
      <c r="X13198" s="828">
        <f t="shared" si="952"/>
        <v>0</v>
      </c>
      <c r="Y13198" s="1069">
        <f>[5]building!Y13189</f>
        <v>0</v>
      </c>
      <c r="Z13198" s="749">
        <f t="shared" si="953"/>
        <v>0</v>
      </c>
      <c r="AA13198" s="1071"/>
      <c r="AB13198" s="1071"/>
    </row>
    <row r="13199" spans="23:28" ht="70.5" customHeight="1">
      <c r="W13199" s="829">
        <f t="shared" si="951"/>
        <v>0</v>
      </c>
      <c r="X13199" s="828">
        <f t="shared" si="952"/>
        <v>0</v>
      </c>
      <c r="Y13199" s="1069">
        <f>[5]building!Y13190</f>
        <v>0</v>
      </c>
      <c r="Z13199" s="749">
        <f t="shared" si="953"/>
        <v>0</v>
      </c>
      <c r="AA13199" s="1071"/>
      <c r="AB13199" s="1071"/>
    </row>
    <row r="13200" spans="23:28" ht="70.5" customHeight="1">
      <c r="W13200" s="829">
        <f t="shared" si="951"/>
        <v>0</v>
      </c>
      <c r="X13200" s="828">
        <f t="shared" si="952"/>
        <v>0</v>
      </c>
      <c r="Y13200" s="1069">
        <f>[5]building!Y13191</f>
        <v>0</v>
      </c>
      <c r="Z13200" s="749">
        <f t="shared" si="953"/>
        <v>0</v>
      </c>
      <c r="AA13200" s="1071"/>
      <c r="AB13200" s="1071"/>
    </row>
    <row r="13201" spans="23:28" ht="70.5" customHeight="1">
      <c r="W13201" s="829">
        <f t="shared" si="951"/>
        <v>0</v>
      </c>
      <c r="X13201" s="828">
        <f t="shared" si="952"/>
        <v>0</v>
      </c>
      <c r="Y13201" s="1069">
        <f>[5]building!Y13192</f>
        <v>0</v>
      </c>
      <c r="Z13201" s="749">
        <f t="shared" si="953"/>
        <v>0</v>
      </c>
      <c r="AA13201" s="1071"/>
      <c r="AB13201" s="1071"/>
    </row>
    <row r="13202" spans="23:28" ht="70.5" customHeight="1">
      <c r="W13202" s="829">
        <f t="shared" si="951"/>
        <v>0</v>
      </c>
      <c r="X13202" s="828">
        <f t="shared" si="952"/>
        <v>0</v>
      </c>
      <c r="Y13202" s="1069">
        <f>[5]building!Y13193</f>
        <v>0</v>
      </c>
      <c r="Z13202" s="749">
        <f t="shared" si="953"/>
        <v>0</v>
      </c>
      <c r="AA13202" s="1071"/>
      <c r="AB13202" s="1071"/>
    </row>
    <row r="13203" spans="23:28" ht="70.5" customHeight="1">
      <c r="W13203" s="829">
        <f t="shared" si="951"/>
        <v>0</v>
      </c>
      <c r="X13203" s="828">
        <f t="shared" si="952"/>
        <v>0</v>
      </c>
      <c r="Y13203" s="1069">
        <f>[5]building!Y13194</f>
        <v>0</v>
      </c>
      <c r="Z13203" s="749">
        <f t="shared" si="953"/>
        <v>0</v>
      </c>
      <c r="AA13203" s="1071"/>
      <c r="AB13203" s="1071"/>
    </row>
    <row r="13204" spans="23:28" ht="70.5" customHeight="1">
      <c r="W13204" s="829">
        <f t="shared" si="951"/>
        <v>0</v>
      </c>
      <c r="X13204" s="828">
        <f t="shared" si="952"/>
        <v>0</v>
      </c>
      <c r="Y13204" s="1069">
        <f>[5]building!Y13195</f>
        <v>0</v>
      </c>
      <c r="Z13204" s="749">
        <f t="shared" si="953"/>
        <v>0</v>
      </c>
      <c r="AA13204" s="1071"/>
      <c r="AB13204" s="1071"/>
    </row>
    <row r="13205" spans="23:28" ht="70.5" customHeight="1">
      <c r="W13205" s="829">
        <f t="shared" si="951"/>
        <v>0</v>
      </c>
      <c r="X13205" s="828">
        <f t="shared" si="952"/>
        <v>0</v>
      </c>
      <c r="Y13205" s="1069">
        <f>[5]building!Y13196</f>
        <v>0</v>
      </c>
      <c r="Z13205" s="749">
        <f t="shared" si="953"/>
        <v>0</v>
      </c>
      <c r="AA13205" s="1071"/>
      <c r="AB13205" s="1071"/>
    </row>
    <row r="13206" spans="23:28" ht="70.5" customHeight="1">
      <c r="W13206" s="829">
        <f t="shared" si="951"/>
        <v>0</v>
      </c>
      <c r="X13206" s="828">
        <f t="shared" si="952"/>
        <v>0</v>
      </c>
      <c r="Y13206" s="1069">
        <f>[5]building!Y13197</f>
        <v>0</v>
      </c>
      <c r="Z13206" s="749">
        <f t="shared" si="953"/>
        <v>0</v>
      </c>
      <c r="AA13206" s="1071"/>
      <c r="AB13206" s="1071"/>
    </row>
    <row r="13207" spans="23:28" ht="70.5" customHeight="1">
      <c r="W13207" s="829">
        <f t="shared" si="951"/>
        <v>0</v>
      </c>
      <c r="X13207" s="828">
        <f t="shared" si="952"/>
        <v>0</v>
      </c>
      <c r="Y13207" s="1069">
        <f>[5]building!Y13198</f>
        <v>0</v>
      </c>
      <c r="Z13207" s="749">
        <f t="shared" si="953"/>
        <v>0</v>
      </c>
      <c r="AA13207" s="1071"/>
      <c r="AB13207" s="1071"/>
    </row>
    <row r="13208" spans="23:28" ht="70.5" customHeight="1">
      <c r="W13208" s="829">
        <f t="shared" si="951"/>
        <v>0</v>
      </c>
      <c r="X13208" s="828">
        <f t="shared" si="952"/>
        <v>0</v>
      </c>
      <c r="Y13208" s="1069">
        <f>[5]building!Y13199</f>
        <v>0</v>
      </c>
      <c r="Z13208" s="749">
        <f t="shared" si="953"/>
        <v>0</v>
      </c>
      <c r="AA13208" s="1071"/>
      <c r="AB13208" s="1071"/>
    </row>
    <row r="13209" spans="23:28" ht="70.5" customHeight="1">
      <c r="W13209" s="829">
        <f t="shared" si="951"/>
        <v>0</v>
      </c>
      <c r="X13209" s="828">
        <f t="shared" si="952"/>
        <v>0</v>
      </c>
      <c r="Y13209" s="1069">
        <f>[5]building!Y13200</f>
        <v>0</v>
      </c>
      <c r="Z13209" s="749">
        <f t="shared" si="953"/>
        <v>0</v>
      </c>
      <c r="AA13209" s="1071"/>
      <c r="AB13209" s="1071"/>
    </row>
    <row r="13210" spans="23:28" ht="70.5" customHeight="1">
      <c r="W13210" s="829">
        <f t="shared" si="951"/>
        <v>0</v>
      </c>
      <c r="X13210" s="828">
        <f t="shared" si="952"/>
        <v>0</v>
      </c>
      <c r="Y13210" s="1069">
        <f>[5]building!Y13201</f>
        <v>0</v>
      </c>
      <c r="Z13210" s="749">
        <f t="shared" si="953"/>
        <v>0</v>
      </c>
      <c r="AA13210" s="1071"/>
      <c r="AB13210" s="1071"/>
    </row>
    <row r="13211" spans="23:28" ht="70.5" customHeight="1">
      <c r="W13211" s="829">
        <f t="shared" si="951"/>
        <v>0</v>
      </c>
      <c r="X13211" s="828">
        <f t="shared" si="952"/>
        <v>0</v>
      </c>
      <c r="Y13211" s="1069">
        <f>[5]building!Y13202</f>
        <v>0</v>
      </c>
      <c r="Z13211" s="749">
        <f t="shared" si="953"/>
        <v>0</v>
      </c>
      <c r="AA13211" s="1071"/>
      <c r="AB13211" s="1071"/>
    </row>
    <row r="13212" spans="23:28" ht="70.5" customHeight="1">
      <c r="W13212" s="829">
        <f t="shared" si="951"/>
        <v>0</v>
      </c>
      <c r="X13212" s="828">
        <f t="shared" si="952"/>
        <v>0</v>
      </c>
      <c r="Y13212" s="1069">
        <f>[5]building!Y13203</f>
        <v>0</v>
      </c>
      <c r="Z13212" s="749">
        <f t="shared" si="953"/>
        <v>0</v>
      </c>
      <c r="AA13212" s="1071"/>
      <c r="AB13212" s="1071"/>
    </row>
    <row r="13213" spans="23:28" ht="70.5" customHeight="1">
      <c r="W13213" s="829">
        <f t="shared" si="951"/>
        <v>0</v>
      </c>
      <c r="X13213" s="828">
        <f t="shared" si="952"/>
        <v>0</v>
      </c>
      <c r="Y13213" s="1069">
        <f>[5]building!Y13204</f>
        <v>0</v>
      </c>
      <c r="Z13213" s="749">
        <f t="shared" si="953"/>
        <v>0</v>
      </c>
      <c r="AA13213" s="1071"/>
      <c r="AB13213" s="1071"/>
    </row>
    <row r="13214" spans="23:28" ht="70.5" customHeight="1">
      <c r="W13214" s="829">
        <f t="shared" ref="W13214:W13277" si="954">G13214+I13214+K13214+M13214+O13214+Q13214+S13214+U13214</f>
        <v>0</v>
      </c>
      <c r="X13214" s="828">
        <f t="shared" ref="X13214:X13277" si="955">W13214*C13214</f>
        <v>0</v>
      </c>
      <c r="Y13214" s="1069">
        <f>[5]building!Y13205</f>
        <v>0</v>
      </c>
      <c r="Z13214" s="749">
        <f t="shared" ref="Z13214:Z13277" si="956">Y13214*C13214</f>
        <v>0</v>
      </c>
      <c r="AA13214" s="1071"/>
      <c r="AB13214" s="1071"/>
    </row>
    <row r="13215" spans="23:28" ht="70.5" customHeight="1">
      <c r="W13215" s="829">
        <f t="shared" si="954"/>
        <v>0</v>
      </c>
      <c r="X13215" s="828">
        <f t="shared" si="955"/>
        <v>0</v>
      </c>
      <c r="Y13215" s="1069">
        <f>[5]building!Y13206</f>
        <v>0</v>
      </c>
      <c r="Z13215" s="749">
        <f t="shared" si="956"/>
        <v>0</v>
      </c>
      <c r="AA13215" s="1071"/>
      <c r="AB13215" s="1071"/>
    </row>
    <row r="13216" spans="23:28" ht="70.5" customHeight="1">
      <c r="W13216" s="829">
        <f t="shared" si="954"/>
        <v>0</v>
      </c>
      <c r="X13216" s="828">
        <f t="shared" si="955"/>
        <v>0</v>
      </c>
      <c r="Y13216" s="1069">
        <f>[5]building!Y13207</f>
        <v>0</v>
      </c>
      <c r="Z13216" s="749">
        <f t="shared" si="956"/>
        <v>0</v>
      </c>
      <c r="AA13216" s="1071"/>
      <c r="AB13216" s="1071"/>
    </row>
    <row r="13217" spans="23:28" ht="70.5" customHeight="1">
      <c r="W13217" s="829">
        <f t="shared" si="954"/>
        <v>0</v>
      </c>
      <c r="X13217" s="828">
        <f t="shared" si="955"/>
        <v>0</v>
      </c>
      <c r="Y13217" s="1069">
        <f>[5]building!Y13208</f>
        <v>0</v>
      </c>
      <c r="Z13217" s="749">
        <f t="shared" si="956"/>
        <v>0</v>
      </c>
      <c r="AA13217" s="1071"/>
      <c r="AB13217" s="1071"/>
    </row>
    <row r="13218" spans="23:28" ht="70.5" customHeight="1">
      <c r="W13218" s="829">
        <f t="shared" si="954"/>
        <v>0</v>
      </c>
      <c r="X13218" s="828">
        <f t="shared" si="955"/>
        <v>0</v>
      </c>
      <c r="Y13218" s="1069">
        <f>[5]building!Y13209</f>
        <v>0</v>
      </c>
      <c r="Z13218" s="749">
        <f t="shared" si="956"/>
        <v>0</v>
      </c>
      <c r="AA13218" s="1071"/>
      <c r="AB13218" s="1071"/>
    </row>
    <row r="13219" spans="23:28" ht="70.5" customHeight="1">
      <c r="W13219" s="829">
        <f t="shared" si="954"/>
        <v>0</v>
      </c>
      <c r="X13219" s="828">
        <f t="shared" si="955"/>
        <v>0</v>
      </c>
      <c r="Y13219" s="1069">
        <f>[5]building!Y13210</f>
        <v>0</v>
      </c>
      <c r="Z13219" s="749">
        <f t="shared" si="956"/>
        <v>0</v>
      </c>
      <c r="AA13219" s="1071"/>
      <c r="AB13219" s="1071"/>
    </row>
    <row r="13220" spans="23:28" ht="70.5" customHeight="1">
      <c r="W13220" s="829">
        <f t="shared" si="954"/>
        <v>0</v>
      </c>
      <c r="X13220" s="828">
        <f t="shared" si="955"/>
        <v>0</v>
      </c>
      <c r="Y13220" s="1069">
        <f>[5]building!Y13211</f>
        <v>0</v>
      </c>
      <c r="Z13220" s="749">
        <f t="shared" si="956"/>
        <v>0</v>
      </c>
      <c r="AA13220" s="1071"/>
      <c r="AB13220" s="1071"/>
    </row>
    <row r="13221" spans="23:28" ht="70.5" customHeight="1">
      <c r="W13221" s="829">
        <f t="shared" si="954"/>
        <v>0</v>
      </c>
      <c r="X13221" s="828">
        <f t="shared" si="955"/>
        <v>0</v>
      </c>
      <c r="Y13221" s="1069">
        <f>[5]building!Y13212</f>
        <v>0</v>
      </c>
      <c r="Z13221" s="749">
        <f t="shared" si="956"/>
        <v>0</v>
      </c>
      <c r="AA13221" s="1071"/>
      <c r="AB13221" s="1071"/>
    </row>
    <row r="13222" spans="23:28" ht="70.5" customHeight="1">
      <c r="W13222" s="829">
        <f t="shared" si="954"/>
        <v>0</v>
      </c>
      <c r="X13222" s="828">
        <f t="shared" si="955"/>
        <v>0</v>
      </c>
      <c r="Y13222" s="1069">
        <f>[5]building!Y13213</f>
        <v>0</v>
      </c>
      <c r="Z13222" s="749">
        <f t="shared" si="956"/>
        <v>0</v>
      </c>
      <c r="AA13222" s="1071"/>
      <c r="AB13222" s="1071"/>
    </row>
    <row r="13223" spans="23:28" ht="70.5" customHeight="1">
      <c r="W13223" s="829">
        <f t="shared" si="954"/>
        <v>0</v>
      </c>
      <c r="X13223" s="828">
        <f t="shared" si="955"/>
        <v>0</v>
      </c>
      <c r="Y13223" s="1069">
        <f>[5]building!Y13214</f>
        <v>0</v>
      </c>
      <c r="Z13223" s="749">
        <f t="shared" si="956"/>
        <v>0</v>
      </c>
      <c r="AA13223" s="1071"/>
      <c r="AB13223" s="1071"/>
    </row>
    <row r="13224" spans="23:28" ht="70.5" customHeight="1">
      <c r="W13224" s="829">
        <f t="shared" si="954"/>
        <v>0</v>
      </c>
      <c r="X13224" s="828">
        <f t="shared" si="955"/>
        <v>0</v>
      </c>
      <c r="Y13224" s="1069">
        <f>[5]building!Y13215</f>
        <v>0</v>
      </c>
      <c r="Z13224" s="749">
        <f t="shared" si="956"/>
        <v>0</v>
      </c>
      <c r="AA13224" s="1071"/>
      <c r="AB13224" s="1071"/>
    </row>
    <row r="13225" spans="23:28" ht="70.5" customHeight="1">
      <c r="W13225" s="829">
        <f t="shared" si="954"/>
        <v>0</v>
      </c>
      <c r="X13225" s="828">
        <f t="shared" si="955"/>
        <v>0</v>
      </c>
      <c r="Y13225" s="1069">
        <f>[5]building!Y13216</f>
        <v>0</v>
      </c>
      <c r="Z13225" s="749">
        <f t="shared" si="956"/>
        <v>0</v>
      </c>
      <c r="AA13225" s="1071"/>
      <c r="AB13225" s="1071"/>
    </row>
    <row r="13226" spans="23:28" ht="70.5" customHeight="1">
      <c r="W13226" s="829">
        <f t="shared" si="954"/>
        <v>0</v>
      </c>
      <c r="X13226" s="828">
        <f t="shared" si="955"/>
        <v>0</v>
      </c>
      <c r="Y13226" s="1069">
        <f>[5]building!Y13217</f>
        <v>0</v>
      </c>
      <c r="Z13226" s="749">
        <f t="shared" si="956"/>
        <v>0</v>
      </c>
      <c r="AA13226" s="1071"/>
      <c r="AB13226" s="1071"/>
    </row>
    <row r="13227" spans="23:28" ht="70.5" customHeight="1">
      <c r="W13227" s="829">
        <f t="shared" si="954"/>
        <v>0</v>
      </c>
      <c r="X13227" s="828">
        <f t="shared" si="955"/>
        <v>0</v>
      </c>
      <c r="Y13227" s="1069">
        <f>[5]building!Y13218</f>
        <v>0</v>
      </c>
      <c r="Z13227" s="749">
        <f t="shared" si="956"/>
        <v>0</v>
      </c>
      <c r="AA13227" s="1071"/>
      <c r="AB13227" s="1071"/>
    </row>
    <row r="13228" spans="23:28" ht="70.5" customHeight="1">
      <c r="W13228" s="829">
        <f t="shared" si="954"/>
        <v>0</v>
      </c>
      <c r="X13228" s="828">
        <f t="shared" si="955"/>
        <v>0</v>
      </c>
      <c r="Y13228" s="1069">
        <f>[5]building!Y13219</f>
        <v>0</v>
      </c>
      <c r="Z13228" s="749">
        <f t="shared" si="956"/>
        <v>0</v>
      </c>
      <c r="AA13228" s="1071"/>
      <c r="AB13228" s="1071"/>
    </row>
    <row r="13229" spans="23:28" ht="70.5" customHeight="1">
      <c r="W13229" s="829">
        <f t="shared" si="954"/>
        <v>0</v>
      </c>
      <c r="X13229" s="828">
        <f t="shared" si="955"/>
        <v>0</v>
      </c>
      <c r="Y13229" s="1069">
        <f>[5]building!Y13220</f>
        <v>0</v>
      </c>
      <c r="Z13229" s="749">
        <f t="shared" si="956"/>
        <v>0</v>
      </c>
      <c r="AA13229" s="1071"/>
      <c r="AB13229" s="1071"/>
    </row>
    <row r="13230" spans="23:28" ht="70.5" customHeight="1">
      <c r="W13230" s="829">
        <f t="shared" si="954"/>
        <v>0</v>
      </c>
      <c r="X13230" s="828">
        <f t="shared" si="955"/>
        <v>0</v>
      </c>
      <c r="Y13230" s="1069">
        <f>[5]building!Y13221</f>
        <v>0</v>
      </c>
      <c r="Z13230" s="749">
        <f t="shared" si="956"/>
        <v>0</v>
      </c>
      <c r="AA13230" s="1071"/>
      <c r="AB13230" s="1071"/>
    </row>
    <row r="13231" spans="23:28" ht="70.5" customHeight="1">
      <c r="W13231" s="829">
        <f t="shared" si="954"/>
        <v>0</v>
      </c>
      <c r="X13231" s="828">
        <f t="shared" si="955"/>
        <v>0</v>
      </c>
      <c r="Y13231" s="1069">
        <f>[5]building!Y13222</f>
        <v>0</v>
      </c>
      <c r="Z13231" s="749">
        <f t="shared" si="956"/>
        <v>0</v>
      </c>
      <c r="AA13231" s="1071"/>
      <c r="AB13231" s="1071"/>
    </row>
    <row r="13232" spans="23:28" ht="70.5" customHeight="1">
      <c r="W13232" s="829">
        <f t="shared" si="954"/>
        <v>0</v>
      </c>
      <c r="X13232" s="828">
        <f t="shared" si="955"/>
        <v>0</v>
      </c>
      <c r="Y13232" s="1069">
        <f>[5]building!Y13223</f>
        <v>0</v>
      </c>
      <c r="Z13232" s="749">
        <f t="shared" si="956"/>
        <v>0</v>
      </c>
      <c r="AA13232" s="1071"/>
      <c r="AB13232" s="1071"/>
    </row>
    <row r="13233" spans="23:28" ht="70.5" customHeight="1">
      <c r="W13233" s="829">
        <f t="shared" si="954"/>
        <v>0</v>
      </c>
      <c r="X13233" s="828">
        <f t="shared" si="955"/>
        <v>0</v>
      </c>
      <c r="Y13233" s="1069">
        <f>[5]building!Y13224</f>
        <v>0</v>
      </c>
      <c r="Z13233" s="749">
        <f t="shared" si="956"/>
        <v>0</v>
      </c>
      <c r="AA13233" s="1071"/>
      <c r="AB13233" s="1071"/>
    </row>
    <row r="13234" spans="23:28" ht="70.5" customHeight="1">
      <c r="W13234" s="829">
        <f t="shared" si="954"/>
        <v>0</v>
      </c>
      <c r="X13234" s="828">
        <f t="shared" si="955"/>
        <v>0</v>
      </c>
      <c r="Y13234" s="1069">
        <f>[5]building!Y13225</f>
        <v>0</v>
      </c>
      <c r="Z13234" s="749">
        <f t="shared" si="956"/>
        <v>0</v>
      </c>
      <c r="AA13234" s="1071"/>
      <c r="AB13234" s="1071"/>
    </row>
    <row r="13235" spans="23:28" ht="70.5" customHeight="1">
      <c r="W13235" s="829">
        <f t="shared" si="954"/>
        <v>0</v>
      </c>
      <c r="X13235" s="828">
        <f t="shared" si="955"/>
        <v>0</v>
      </c>
      <c r="Y13235" s="1069">
        <f>[5]building!Y13226</f>
        <v>0</v>
      </c>
      <c r="Z13235" s="749">
        <f t="shared" si="956"/>
        <v>0</v>
      </c>
      <c r="AA13235" s="1071"/>
      <c r="AB13235" s="1071"/>
    </row>
    <row r="13236" spans="23:28" ht="70.5" customHeight="1">
      <c r="W13236" s="829">
        <f t="shared" si="954"/>
        <v>0</v>
      </c>
      <c r="X13236" s="828">
        <f t="shared" si="955"/>
        <v>0</v>
      </c>
      <c r="Y13236" s="1069">
        <f>[5]building!Y13227</f>
        <v>0</v>
      </c>
      <c r="Z13236" s="749">
        <f t="shared" si="956"/>
        <v>0</v>
      </c>
      <c r="AA13236" s="1071"/>
      <c r="AB13236" s="1071"/>
    </row>
    <row r="13237" spans="23:28" ht="70.5" customHeight="1">
      <c r="W13237" s="829">
        <f t="shared" si="954"/>
        <v>0</v>
      </c>
      <c r="X13237" s="828">
        <f t="shared" si="955"/>
        <v>0</v>
      </c>
      <c r="Y13237" s="1069">
        <f>[5]building!Y13228</f>
        <v>0</v>
      </c>
      <c r="Z13237" s="749">
        <f t="shared" si="956"/>
        <v>0</v>
      </c>
      <c r="AA13237" s="1071"/>
      <c r="AB13237" s="1071"/>
    </row>
    <row r="13238" spans="23:28" ht="70.5" customHeight="1">
      <c r="W13238" s="829">
        <f t="shared" si="954"/>
        <v>0</v>
      </c>
      <c r="X13238" s="828">
        <f t="shared" si="955"/>
        <v>0</v>
      </c>
      <c r="Y13238" s="1069">
        <f>[5]building!Y13229</f>
        <v>0</v>
      </c>
      <c r="Z13238" s="749">
        <f t="shared" si="956"/>
        <v>0</v>
      </c>
      <c r="AA13238" s="1071"/>
      <c r="AB13238" s="1071"/>
    </row>
    <row r="13239" spans="23:28" ht="70.5" customHeight="1">
      <c r="W13239" s="829">
        <f t="shared" si="954"/>
        <v>0</v>
      </c>
      <c r="X13239" s="828">
        <f t="shared" si="955"/>
        <v>0</v>
      </c>
      <c r="Y13239" s="1069">
        <f>[5]building!Y13230</f>
        <v>0</v>
      </c>
      <c r="Z13239" s="749">
        <f t="shared" si="956"/>
        <v>0</v>
      </c>
      <c r="AA13239" s="1071"/>
      <c r="AB13239" s="1071"/>
    </row>
    <row r="13240" spans="23:28" ht="70.5" customHeight="1">
      <c r="W13240" s="829">
        <f t="shared" si="954"/>
        <v>0</v>
      </c>
      <c r="X13240" s="828">
        <f t="shared" si="955"/>
        <v>0</v>
      </c>
      <c r="Y13240" s="1069">
        <f>[5]building!Y13231</f>
        <v>0</v>
      </c>
      <c r="Z13240" s="749">
        <f t="shared" si="956"/>
        <v>0</v>
      </c>
      <c r="AA13240" s="1071"/>
      <c r="AB13240" s="1071"/>
    </row>
    <row r="13241" spans="23:28" ht="70.5" customHeight="1">
      <c r="W13241" s="829">
        <f t="shared" si="954"/>
        <v>0</v>
      </c>
      <c r="X13241" s="828">
        <f t="shared" si="955"/>
        <v>0</v>
      </c>
      <c r="Y13241" s="1069">
        <f>[5]building!Y13232</f>
        <v>0</v>
      </c>
      <c r="Z13241" s="749">
        <f t="shared" si="956"/>
        <v>0</v>
      </c>
      <c r="AA13241" s="1071"/>
      <c r="AB13241" s="1071"/>
    </row>
    <row r="13242" spans="23:28" ht="70.5" customHeight="1">
      <c r="W13242" s="829">
        <f t="shared" si="954"/>
        <v>0</v>
      </c>
      <c r="X13242" s="828">
        <f t="shared" si="955"/>
        <v>0</v>
      </c>
      <c r="Y13242" s="1069">
        <f>[5]building!Y13233</f>
        <v>0</v>
      </c>
      <c r="Z13242" s="749">
        <f t="shared" si="956"/>
        <v>0</v>
      </c>
      <c r="AA13242" s="1071"/>
      <c r="AB13242" s="1071"/>
    </row>
    <row r="13243" spans="23:28" ht="70.5" customHeight="1">
      <c r="W13243" s="829">
        <f t="shared" si="954"/>
        <v>0</v>
      </c>
      <c r="X13243" s="828">
        <f t="shared" si="955"/>
        <v>0</v>
      </c>
      <c r="Y13243" s="1069">
        <f>[5]building!Y13234</f>
        <v>0</v>
      </c>
      <c r="Z13243" s="749">
        <f t="shared" si="956"/>
        <v>0</v>
      </c>
      <c r="AA13243" s="1071"/>
      <c r="AB13243" s="1071"/>
    </row>
    <row r="13244" spans="23:28" ht="70.5" customHeight="1">
      <c r="W13244" s="829">
        <f t="shared" si="954"/>
        <v>0</v>
      </c>
      <c r="X13244" s="828">
        <f t="shared" si="955"/>
        <v>0</v>
      </c>
      <c r="Y13244" s="1069">
        <f>[5]building!Y13235</f>
        <v>0</v>
      </c>
      <c r="Z13244" s="749">
        <f t="shared" si="956"/>
        <v>0</v>
      </c>
      <c r="AA13244" s="1071"/>
      <c r="AB13244" s="1071"/>
    </row>
    <row r="13245" spans="23:28" ht="70.5" customHeight="1">
      <c r="W13245" s="829">
        <f t="shared" si="954"/>
        <v>0</v>
      </c>
      <c r="X13245" s="828">
        <f t="shared" si="955"/>
        <v>0</v>
      </c>
      <c r="Y13245" s="1069">
        <f>[5]building!Y13236</f>
        <v>0</v>
      </c>
      <c r="Z13245" s="749">
        <f t="shared" si="956"/>
        <v>0</v>
      </c>
      <c r="AA13245" s="1071"/>
      <c r="AB13245" s="1071"/>
    </row>
    <row r="13246" spans="23:28" ht="70.5" customHeight="1">
      <c r="W13246" s="829">
        <f t="shared" si="954"/>
        <v>0</v>
      </c>
      <c r="X13246" s="828">
        <f t="shared" si="955"/>
        <v>0</v>
      </c>
      <c r="Y13246" s="1069">
        <f>[5]building!Y13237</f>
        <v>0</v>
      </c>
      <c r="Z13246" s="749">
        <f t="shared" si="956"/>
        <v>0</v>
      </c>
      <c r="AA13246" s="1071"/>
      <c r="AB13246" s="1071"/>
    </row>
    <row r="13247" spans="23:28" ht="70.5" customHeight="1">
      <c r="W13247" s="829">
        <f t="shared" si="954"/>
        <v>0</v>
      </c>
      <c r="X13247" s="828">
        <f t="shared" si="955"/>
        <v>0</v>
      </c>
      <c r="Y13247" s="1069">
        <f>[5]building!Y13238</f>
        <v>0</v>
      </c>
      <c r="Z13247" s="749">
        <f t="shared" si="956"/>
        <v>0</v>
      </c>
      <c r="AA13247" s="1071"/>
      <c r="AB13247" s="1071"/>
    </row>
    <row r="13248" spans="23:28" ht="70.5" customHeight="1">
      <c r="W13248" s="829">
        <f t="shared" si="954"/>
        <v>0</v>
      </c>
      <c r="X13248" s="828">
        <f t="shared" si="955"/>
        <v>0</v>
      </c>
      <c r="Y13248" s="1069">
        <f>[5]building!Y13239</f>
        <v>0</v>
      </c>
      <c r="Z13248" s="749">
        <f t="shared" si="956"/>
        <v>0</v>
      </c>
      <c r="AA13248" s="1071"/>
      <c r="AB13248" s="1071"/>
    </row>
    <row r="13249" spans="23:28" ht="70.5" customHeight="1">
      <c r="W13249" s="829">
        <f t="shared" si="954"/>
        <v>0</v>
      </c>
      <c r="X13249" s="828">
        <f t="shared" si="955"/>
        <v>0</v>
      </c>
      <c r="Y13249" s="1069">
        <f>[5]building!Y13240</f>
        <v>0</v>
      </c>
      <c r="Z13249" s="749">
        <f t="shared" si="956"/>
        <v>0</v>
      </c>
      <c r="AA13249" s="1071"/>
      <c r="AB13249" s="1071"/>
    </row>
    <row r="13250" spans="23:28" ht="70.5" customHeight="1">
      <c r="W13250" s="829">
        <f t="shared" si="954"/>
        <v>0</v>
      </c>
      <c r="X13250" s="828">
        <f t="shared" si="955"/>
        <v>0</v>
      </c>
      <c r="Y13250" s="1069">
        <f>[5]building!Y13241</f>
        <v>0</v>
      </c>
      <c r="Z13250" s="749">
        <f t="shared" si="956"/>
        <v>0</v>
      </c>
      <c r="AA13250" s="1071"/>
      <c r="AB13250" s="1071"/>
    </row>
    <row r="13251" spans="23:28" ht="70.5" customHeight="1">
      <c r="W13251" s="829">
        <f t="shared" si="954"/>
        <v>0</v>
      </c>
      <c r="X13251" s="828">
        <f t="shared" si="955"/>
        <v>0</v>
      </c>
      <c r="Y13251" s="1069">
        <f>[5]building!Y13242</f>
        <v>0</v>
      </c>
      <c r="Z13251" s="749">
        <f t="shared" si="956"/>
        <v>0</v>
      </c>
      <c r="AA13251" s="1071"/>
      <c r="AB13251" s="1071"/>
    </row>
    <row r="13252" spans="23:28" ht="70.5" customHeight="1">
      <c r="W13252" s="829">
        <f t="shared" si="954"/>
        <v>0</v>
      </c>
      <c r="X13252" s="828">
        <f t="shared" si="955"/>
        <v>0</v>
      </c>
      <c r="Y13252" s="1069">
        <f>[5]building!Y13243</f>
        <v>0</v>
      </c>
      <c r="Z13252" s="749">
        <f t="shared" si="956"/>
        <v>0</v>
      </c>
      <c r="AA13252" s="1071"/>
      <c r="AB13252" s="1071"/>
    </row>
    <row r="13253" spans="23:28" ht="70.5" customHeight="1">
      <c r="W13253" s="829">
        <f t="shared" si="954"/>
        <v>0</v>
      </c>
      <c r="X13253" s="828">
        <f t="shared" si="955"/>
        <v>0</v>
      </c>
      <c r="Y13253" s="1069">
        <f>[5]building!Y13244</f>
        <v>0</v>
      </c>
      <c r="Z13253" s="749">
        <f t="shared" si="956"/>
        <v>0</v>
      </c>
      <c r="AA13253" s="1071"/>
      <c r="AB13253" s="1071"/>
    </row>
    <row r="13254" spans="23:28" ht="70.5" customHeight="1">
      <c r="W13254" s="829">
        <f t="shared" si="954"/>
        <v>0</v>
      </c>
      <c r="X13254" s="828">
        <f t="shared" si="955"/>
        <v>0</v>
      </c>
      <c r="Y13254" s="1069">
        <f>[5]building!Y13245</f>
        <v>0</v>
      </c>
      <c r="Z13254" s="749">
        <f t="shared" si="956"/>
        <v>0</v>
      </c>
      <c r="AA13254" s="1071"/>
      <c r="AB13254" s="1071"/>
    </row>
    <row r="13255" spans="23:28" ht="70.5" customHeight="1">
      <c r="W13255" s="829">
        <f t="shared" si="954"/>
        <v>0</v>
      </c>
      <c r="X13255" s="828">
        <f t="shared" si="955"/>
        <v>0</v>
      </c>
      <c r="Y13255" s="1069">
        <f>[5]building!Y13246</f>
        <v>0</v>
      </c>
      <c r="Z13255" s="749">
        <f t="shared" si="956"/>
        <v>0</v>
      </c>
      <c r="AA13255" s="1071"/>
      <c r="AB13255" s="1071"/>
    </row>
    <row r="13256" spans="23:28" ht="70.5" customHeight="1">
      <c r="W13256" s="829">
        <f t="shared" si="954"/>
        <v>0</v>
      </c>
      <c r="X13256" s="828">
        <f t="shared" si="955"/>
        <v>0</v>
      </c>
      <c r="Y13256" s="1069">
        <f>[5]building!Y13247</f>
        <v>0</v>
      </c>
      <c r="Z13256" s="749">
        <f t="shared" si="956"/>
        <v>0</v>
      </c>
      <c r="AA13256" s="1071"/>
      <c r="AB13256" s="1071"/>
    </row>
    <row r="13257" spans="23:28" ht="70.5" customHeight="1">
      <c r="W13257" s="829">
        <f t="shared" si="954"/>
        <v>0</v>
      </c>
      <c r="X13257" s="828">
        <f t="shared" si="955"/>
        <v>0</v>
      </c>
      <c r="Y13257" s="1069">
        <f>[5]building!Y13248</f>
        <v>0</v>
      </c>
      <c r="Z13257" s="749">
        <f t="shared" si="956"/>
        <v>0</v>
      </c>
      <c r="AA13257" s="1071"/>
      <c r="AB13257" s="1071"/>
    </row>
    <row r="13258" spans="23:28" ht="70.5" customHeight="1">
      <c r="W13258" s="829">
        <f t="shared" si="954"/>
        <v>0</v>
      </c>
      <c r="X13258" s="828">
        <f t="shared" si="955"/>
        <v>0</v>
      </c>
      <c r="Y13258" s="1069">
        <f>[5]building!Y13249</f>
        <v>0</v>
      </c>
      <c r="Z13258" s="749">
        <f t="shared" si="956"/>
        <v>0</v>
      </c>
      <c r="AA13258" s="1071"/>
      <c r="AB13258" s="1071"/>
    </row>
    <row r="13259" spans="23:28" ht="70.5" customHeight="1">
      <c r="W13259" s="829">
        <f t="shared" si="954"/>
        <v>0</v>
      </c>
      <c r="X13259" s="828">
        <f t="shared" si="955"/>
        <v>0</v>
      </c>
      <c r="Y13259" s="1069">
        <f>[5]building!Y13250</f>
        <v>0</v>
      </c>
      <c r="Z13259" s="749">
        <f t="shared" si="956"/>
        <v>0</v>
      </c>
      <c r="AA13259" s="1071"/>
      <c r="AB13259" s="1071"/>
    </row>
    <row r="13260" spans="23:28" ht="70.5" customHeight="1">
      <c r="W13260" s="829">
        <f t="shared" si="954"/>
        <v>0</v>
      </c>
      <c r="X13260" s="828">
        <f t="shared" si="955"/>
        <v>0</v>
      </c>
      <c r="Y13260" s="1069">
        <f>[5]building!Y13251</f>
        <v>0</v>
      </c>
      <c r="Z13260" s="749">
        <f t="shared" si="956"/>
        <v>0</v>
      </c>
      <c r="AA13260" s="1071"/>
      <c r="AB13260" s="1071"/>
    </row>
    <row r="13261" spans="23:28" ht="70.5" customHeight="1">
      <c r="W13261" s="829">
        <f t="shared" si="954"/>
        <v>0</v>
      </c>
      <c r="X13261" s="828">
        <f t="shared" si="955"/>
        <v>0</v>
      </c>
      <c r="Y13261" s="1069">
        <f>[5]building!Y13252</f>
        <v>0</v>
      </c>
      <c r="Z13261" s="749">
        <f t="shared" si="956"/>
        <v>0</v>
      </c>
      <c r="AA13261" s="1071"/>
      <c r="AB13261" s="1071"/>
    </row>
    <row r="13262" spans="23:28" ht="70.5" customHeight="1">
      <c r="W13262" s="829">
        <f t="shared" si="954"/>
        <v>0</v>
      </c>
      <c r="X13262" s="828">
        <f t="shared" si="955"/>
        <v>0</v>
      </c>
      <c r="Y13262" s="1069">
        <f>[5]building!Y13253</f>
        <v>0</v>
      </c>
      <c r="Z13262" s="749">
        <f t="shared" si="956"/>
        <v>0</v>
      </c>
      <c r="AA13262" s="1071"/>
      <c r="AB13262" s="1071"/>
    </row>
    <row r="13263" spans="23:28" ht="70.5" customHeight="1">
      <c r="W13263" s="829">
        <f t="shared" si="954"/>
        <v>0</v>
      </c>
      <c r="X13263" s="828">
        <f t="shared" si="955"/>
        <v>0</v>
      </c>
      <c r="Y13263" s="1069">
        <f>[5]building!Y13254</f>
        <v>0</v>
      </c>
      <c r="Z13263" s="749">
        <f t="shared" si="956"/>
        <v>0</v>
      </c>
      <c r="AA13263" s="1071"/>
      <c r="AB13263" s="1071"/>
    </row>
    <row r="13264" spans="23:28" ht="70.5" customHeight="1">
      <c r="W13264" s="829">
        <f t="shared" si="954"/>
        <v>0</v>
      </c>
      <c r="X13264" s="828">
        <f t="shared" si="955"/>
        <v>0</v>
      </c>
      <c r="Y13264" s="1069">
        <f>[5]building!Y13255</f>
        <v>0</v>
      </c>
      <c r="Z13264" s="749">
        <f t="shared" si="956"/>
        <v>0</v>
      </c>
      <c r="AA13264" s="1071"/>
      <c r="AB13264" s="1071"/>
    </row>
    <row r="13265" spans="23:28" ht="70.5" customHeight="1">
      <c r="W13265" s="829">
        <f t="shared" si="954"/>
        <v>0</v>
      </c>
      <c r="X13265" s="828">
        <f t="shared" si="955"/>
        <v>0</v>
      </c>
      <c r="Y13265" s="1069">
        <f>[5]building!Y13256</f>
        <v>0</v>
      </c>
      <c r="Z13265" s="749">
        <f t="shared" si="956"/>
        <v>0</v>
      </c>
      <c r="AA13265" s="1071"/>
      <c r="AB13265" s="1071"/>
    </row>
    <row r="13266" spans="23:28" ht="70.5" customHeight="1">
      <c r="W13266" s="829">
        <f t="shared" si="954"/>
        <v>0</v>
      </c>
      <c r="X13266" s="828">
        <f t="shared" si="955"/>
        <v>0</v>
      </c>
      <c r="Y13266" s="1069">
        <f>[5]building!Y13257</f>
        <v>0</v>
      </c>
      <c r="Z13266" s="749">
        <f t="shared" si="956"/>
        <v>0</v>
      </c>
      <c r="AA13266" s="1071"/>
      <c r="AB13266" s="1071"/>
    </row>
    <row r="13267" spans="23:28" ht="70.5" customHeight="1">
      <c r="W13267" s="829">
        <f t="shared" si="954"/>
        <v>0</v>
      </c>
      <c r="X13267" s="828">
        <f t="shared" si="955"/>
        <v>0</v>
      </c>
      <c r="Y13267" s="1069">
        <f>[5]building!Y13258</f>
        <v>0</v>
      </c>
      <c r="Z13267" s="749">
        <f t="shared" si="956"/>
        <v>0</v>
      </c>
      <c r="AA13267" s="1071"/>
      <c r="AB13267" s="1071"/>
    </row>
    <row r="13268" spans="23:28" ht="70.5" customHeight="1">
      <c r="W13268" s="829">
        <f t="shared" si="954"/>
        <v>0</v>
      </c>
      <c r="X13268" s="828">
        <f t="shared" si="955"/>
        <v>0</v>
      </c>
      <c r="Y13268" s="1069">
        <f>[5]building!Y13259</f>
        <v>0</v>
      </c>
      <c r="Z13268" s="749">
        <f t="shared" si="956"/>
        <v>0</v>
      </c>
      <c r="AA13268" s="1071"/>
      <c r="AB13268" s="1071"/>
    </row>
    <row r="13269" spans="23:28" ht="70.5" customHeight="1">
      <c r="W13269" s="829">
        <f t="shared" si="954"/>
        <v>0</v>
      </c>
      <c r="X13269" s="828">
        <f t="shared" si="955"/>
        <v>0</v>
      </c>
      <c r="Y13269" s="1069">
        <f>[5]building!Y13260</f>
        <v>0</v>
      </c>
      <c r="Z13269" s="749">
        <f t="shared" si="956"/>
        <v>0</v>
      </c>
      <c r="AA13269" s="1071"/>
      <c r="AB13269" s="1071"/>
    </row>
    <row r="13270" spans="23:28" ht="70.5" customHeight="1">
      <c r="W13270" s="829">
        <f t="shared" si="954"/>
        <v>0</v>
      </c>
      <c r="X13270" s="828">
        <f t="shared" si="955"/>
        <v>0</v>
      </c>
      <c r="Y13270" s="1069">
        <f>[5]building!Y13261</f>
        <v>0</v>
      </c>
      <c r="Z13270" s="749">
        <f t="shared" si="956"/>
        <v>0</v>
      </c>
      <c r="AA13270" s="1071"/>
      <c r="AB13270" s="1071"/>
    </row>
    <row r="13271" spans="23:28" ht="70.5" customHeight="1">
      <c r="W13271" s="829">
        <f t="shared" si="954"/>
        <v>0</v>
      </c>
      <c r="X13271" s="828">
        <f t="shared" si="955"/>
        <v>0</v>
      </c>
      <c r="Y13271" s="1069">
        <f>[5]building!Y13262</f>
        <v>0</v>
      </c>
      <c r="Z13271" s="749">
        <f t="shared" si="956"/>
        <v>0</v>
      </c>
      <c r="AA13271" s="1071"/>
      <c r="AB13271" s="1071"/>
    </row>
    <row r="13272" spans="23:28" ht="70.5" customHeight="1">
      <c r="W13272" s="829">
        <f t="shared" si="954"/>
        <v>0</v>
      </c>
      <c r="X13272" s="828">
        <f t="shared" si="955"/>
        <v>0</v>
      </c>
      <c r="Y13272" s="1069">
        <f>[5]building!Y13263</f>
        <v>0</v>
      </c>
      <c r="Z13272" s="749">
        <f t="shared" si="956"/>
        <v>0</v>
      </c>
      <c r="AA13272" s="1071"/>
      <c r="AB13272" s="1071"/>
    </row>
    <row r="13273" spans="23:28" ht="70.5" customHeight="1">
      <c r="W13273" s="829">
        <f t="shared" si="954"/>
        <v>0</v>
      </c>
      <c r="X13273" s="828">
        <f t="shared" si="955"/>
        <v>0</v>
      </c>
      <c r="Y13273" s="1069">
        <f>[5]building!Y13264</f>
        <v>0</v>
      </c>
      <c r="Z13273" s="749">
        <f t="shared" si="956"/>
        <v>0</v>
      </c>
      <c r="AA13273" s="1071"/>
      <c r="AB13273" s="1071"/>
    </row>
    <row r="13274" spans="23:28" ht="70.5" customHeight="1">
      <c r="W13274" s="829">
        <f t="shared" si="954"/>
        <v>0</v>
      </c>
      <c r="X13274" s="828">
        <f t="shared" si="955"/>
        <v>0</v>
      </c>
      <c r="Y13274" s="1069">
        <f>[5]building!Y13265</f>
        <v>0</v>
      </c>
      <c r="Z13274" s="749">
        <f t="shared" si="956"/>
        <v>0</v>
      </c>
      <c r="AA13274" s="1071"/>
      <c r="AB13274" s="1071"/>
    </row>
    <row r="13275" spans="23:28" ht="70.5" customHeight="1">
      <c r="W13275" s="829">
        <f t="shared" si="954"/>
        <v>0</v>
      </c>
      <c r="X13275" s="828">
        <f t="shared" si="955"/>
        <v>0</v>
      </c>
      <c r="Y13275" s="1069">
        <f>[5]building!Y13266</f>
        <v>0</v>
      </c>
      <c r="Z13275" s="749">
        <f t="shared" si="956"/>
        <v>0</v>
      </c>
      <c r="AA13275" s="1071"/>
      <c r="AB13275" s="1071"/>
    </row>
    <row r="13276" spans="23:28" ht="70.5" customHeight="1">
      <c r="W13276" s="829">
        <f t="shared" si="954"/>
        <v>0</v>
      </c>
      <c r="X13276" s="828">
        <f t="shared" si="955"/>
        <v>0</v>
      </c>
      <c r="Y13276" s="1069">
        <f>[5]building!Y13267</f>
        <v>0</v>
      </c>
      <c r="Z13276" s="749">
        <f t="shared" si="956"/>
        <v>0</v>
      </c>
      <c r="AA13276" s="1071"/>
      <c r="AB13276" s="1071"/>
    </row>
    <row r="13277" spans="23:28" ht="70.5" customHeight="1">
      <c r="W13277" s="829">
        <f t="shared" si="954"/>
        <v>0</v>
      </c>
      <c r="X13277" s="828">
        <f t="shared" si="955"/>
        <v>0</v>
      </c>
      <c r="Y13277" s="1069">
        <f>[5]building!Y13268</f>
        <v>0</v>
      </c>
      <c r="Z13277" s="749">
        <f t="shared" si="956"/>
        <v>0</v>
      </c>
      <c r="AA13277" s="1071"/>
      <c r="AB13277" s="1071"/>
    </row>
    <row r="13278" spans="23:28" ht="70.5" customHeight="1">
      <c r="W13278" s="829">
        <f t="shared" ref="W13278:W13341" si="957">G13278+I13278+K13278+M13278+O13278+Q13278+S13278+U13278</f>
        <v>0</v>
      </c>
      <c r="X13278" s="828">
        <f t="shared" ref="X13278:X13341" si="958">W13278*C13278</f>
        <v>0</v>
      </c>
      <c r="Y13278" s="1069">
        <f>[5]building!Y13269</f>
        <v>0</v>
      </c>
      <c r="Z13278" s="749">
        <f t="shared" ref="Z13278:Z13341" si="959">Y13278*C13278</f>
        <v>0</v>
      </c>
      <c r="AA13278" s="1071"/>
      <c r="AB13278" s="1071"/>
    </row>
    <row r="13279" spans="23:28" ht="70.5" customHeight="1">
      <c r="W13279" s="829">
        <f t="shared" si="957"/>
        <v>0</v>
      </c>
      <c r="X13279" s="828">
        <f t="shared" si="958"/>
        <v>0</v>
      </c>
      <c r="Y13279" s="1069">
        <f>[5]building!Y13270</f>
        <v>0</v>
      </c>
      <c r="Z13279" s="749">
        <f t="shared" si="959"/>
        <v>0</v>
      </c>
      <c r="AA13279" s="1071"/>
      <c r="AB13279" s="1071"/>
    </row>
    <row r="13280" spans="23:28" ht="70.5" customHeight="1">
      <c r="W13280" s="829">
        <f t="shared" si="957"/>
        <v>0</v>
      </c>
      <c r="X13280" s="828">
        <f t="shared" si="958"/>
        <v>0</v>
      </c>
      <c r="Y13280" s="1069">
        <f>[5]building!Y13271</f>
        <v>0</v>
      </c>
      <c r="Z13280" s="749">
        <f t="shared" si="959"/>
        <v>0</v>
      </c>
      <c r="AA13280" s="1071"/>
      <c r="AB13280" s="1071"/>
    </row>
    <row r="13281" spans="23:28" ht="70.5" customHeight="1">
      <c r="W13281" s="829">
        <f t="shared" si="957"/>
        <v>0</v>
      </c>
      <c r="X13281" s="828">
        <f t="shared" si="958"/>
        <v>0</v>
      </c>
      <c r="Y13281" s="1069">
        <f>[5]building!Y13272</f>
        <v>0</v>
      </c>
      <c r="Z13281" s="749">
        <f t="shared" si="959"/>
        <v>0</v>
      </c>
      <c r="AA13281" s="1071"/>
      <c r="AB13281" s="1071"/>
    </row>
    <row r="13282" spans="23:28" ht="70.5" customHeight="1">
      <c r="W13282" s="829">
        <f t="shared" si="957"/>
        <v>0</v>
      </c>
      <c r="X13282" s="828">
        <f t="shared" si="958"/>
        <v>0</v>
      </c>
      <c r="Y13282" s="1069">
        <f>[5]building!Y13273</f>
        <v>0</v>
      </c>
      <c r="Z13282" s="749">
        <f t="shared" si="959"/>
        <v>0</v>
      </c>
      <c r="AA13282" s="1071"/>
      <c r="AB13282" s="1071"/>
    </row>
    <row r="13283" spans="23:28" ht="70.5" customHeight="1">
      <c r="W13283" s="829">
        <f t="shared" si="957"/>
        <v>0</v>
      </c>
      <c r="X13283" s="828">
        <f t="shared" si="958"/>
        <v>0</v>
      </c>
      <c r="Y13283" s="1069">
        <f>[5]building!Y13274</f>
        <v>0</v>
      </c>
      <c r="Z13283" s="749">
        <f t="shared" si="959"/>
        <v>0</v>
      </c>
      <c r="AA13283" s="1071"/>
      <c r="AB13283" s="1071"/>
    </row>
    <row r="13284" spans="23:28" ht="70.5" customHeight="1">
      <c r="W13284" s="829">
        <f t="shared" si="957"/>
        <v>0</v>
      </c>
      <c r="X13284" s="828">
        <f t="shared" si="958"/>
        <v>0</v>
      </c>
      <c r="Y13284" s="1069">
        <f>[5]building!Y13275</f>
        <v>0</v>
      </c>
      <c r="Z13284" s="749">
        <f t="shared" si="959"/>
        <v>0</v>
      </c>
      <c r="AA13284" s="1071"/>
      <c r="AB13284" s="1071"/>
    </row>
    <row r="13285" spans="23:28" ht="70.5" customHeight="1">
      <c r="W13285" s="829">
        <f t="shared" si="957"/>
        <v>0</v>
      </c>
      <c r="X13285" s="828">
        <f t="shared" si="958"/>
        <v>0</v>
      </c>
      <c r="Y13285" s="1069">
        <f>[5]building!Y13276</f>
        <v>0</v>
      </c>
      <c r="Z13285" s="749">
        <f t="shared" si="959"/>
        <v>0</v>
      </c>
      <c r="AA13285" s="1071"/>
      <c r="AB13285" s="1071"/>
    </row>
    <row r="13286" spans="23:28" ht="70.5" customHeight="1">
      <c r="W13286" s="829">
        <f t="shared" si="957"/>
        <v>0</v>
      </c>
      <c r="X13286" s="828">
        <f t="shared" si="958"/>
        <v>0</v>
      </c>
      <c r="Y13286" s="1069">
        <f>[5]building!Y13277</f>
        <v>0</v>
      </c>
      <c r="Z13286" s="749">
        <f t="shared" si="959"/>
        <v>0</v>
      </c>
      <c r="AA13286" s="1071"/>
      <c r="AB13286" s="1071"/>
    </row>
    <row r="13287" spans="23:28" ht="70.5" customHeight="1">
      <c r="W13287" s="829">
        <f t="shared" si="957"/>
        <v>0</v>
      </c>
      <c r="X13287" s="828">
        <f t="shared" si="958"/>
        <v>0</v>
      </c>
      <c r="Y13287" s="1069">
        <f>[5]building!Y13278</f>
        <v>0</v>
      </c>
      <c r="Z13287" s="749">
        <f t="shared" si="959"/>
        <v>0</v>
      </c>
      <c r="AA13287" s="1071"/>
      <c r="AB13287" s="1071"/>
    </row>
    <row r="13288" spans="23:28" ht="70.5" customHeight="1">
      <c r="W13288" s="829">
        <f t="shared" si="957"/>
        <v>0</v>
      </c>
      <c r="X13288" s="828">
        <f t="shared" si="958"/>
        <v>0</v>
      </c>
      <c r="Y13288" s="1069">
        <f>[5]building!Y13279</f>
        <v>0</v>
      </c>
      <c r="Z13288" s="749">
        <f t="shared" si="959"/>
        <v>0</v>
      </c>
      <c r="AA13288" s="1071"/>
      <c r="AB13288" s="1071"/>
    </row>
    <row r="13289" spans="23:28" ht="70.5" customHeight="1">
      <c r="W13289" s="829">
        <f t="shared" si="957"/>
        <v>0</v>
      </c>
      <c r="X13289" s="828">
        <f t="shared" si="958"/>
        <v>0</v>
      </c>
      <c r="Y13289" s="1069">
        <f>[5]building!Y13280</f>
        <v>0</v>
      </c>
      <c r="Z13289" s="749">
        <f t="shared" si="959"/>
        <v>0</v>
      </c>
      <c r="AA13289" s="1071"/>
      <c r="AB13289" s="1071"/>
    </row>
    <row r="13290" spans="23:28" ht="70.5" customHeight="1">
      <c r="W13290" s="829">
        <f t="shared" si="957"/>
        <v>0</v>
      </c>
      <c r="X13290" s="828">
        <f t="shared" si="958"/>
        <v>0</v>
      </c>
      <c r="Y13290" s="1069">
        <f>[5]building!Y13281</f>
        <v>0</v>
      </c>
      <c r="Z13290" s="749">
        <f t="shared" si="959"/>
        <v>0</v>
      </c>
      <c r="AA13290" s="1071"/>
      <c r="AB13290" s="1071"/>
    </row>
    <row r="13291" spans="23:28" ht="70.5" customHeight="1">
      <c r="W13291" s="829">
        <f t="shared" si="957"/>
        <v>0</v>
      </c>
      <c r="X13291" s="828">
        <f t="shared" si="958"/>
        <v>0</v>
      </c>
      <c r="Y13291" s="1069">
        <f>[5]building!Y13282</f>
        <v>0</v>
      </c>
      <c r="Z13291" s="749">
        <f t="shared" si="959"/>
        <v>0</v>
      </c>
      <c r="AA13291" s="1071"/>
      <c r="AB13291" s="1071"/>
    </row>
    <row r="13292" spans="23:28" ht="70.5" customHeight="1">
      <c r="W13292" s="829">
        <f t="shared" si="957"/>
        <v>0</v>
      </c>
      <c r="X13292" s="828">
        <f t="shared" si="958"/>
        <v>0</v>
      </c>
      <c r="Y13292" s="1069">
        <f>[5]building!Y13283</f>
        <v>0</v>
      </c>
      <c r="Z13292" s="749">
        <f t="shared" si="959"/>
        <v>0</v>
      </c>
      <c r="AA13292" s="1071"/>
      <c r="AB13292" s="1071"/>
    </row>
    <row r="13293" spans="23:28" ht="70.5" customHeight="1">
      <c r="W13293" s="829">
        <f t="shared" si="957"/>
        <v>0</v>
      </c>
      <c r="X13293" s="828">
        <f t="shared" si="958"/>
        <v>0</v>
      </c>
      <c r="Y13293" s="1069">
        <f>[5]building!Y13284</f>
        <v>0</v>
      </c>
      <c r="Z13293" s="749">
        <f t="shared" si="959"/>
        <v>0</v>
      </c>
      <c r="AA13293" s="1071"/>
      <c r="AB13293" s="1071"/>
    </row>
    <row r="13294" spans="23:28" ht="70.5" customHeight="1">
      <c r="W13294" s="829">
        <f t="shared" si="957"/>
        <v>0</v>
      </c>
      <c r="X13294" s="828">
        <f t="shared" si="958"/>
        <v>0</v>
      </c>
      <c r="Y13294" s="1069">
        <f>[5]building!Y13285</f>
        <v>0</v>
      </c>
      <c r="Z13294" s="749">
        <f t="shared" si="959"/>
        <v>0</v>
      </c>
      <c r="AA13294" s="1071"/>
      <c r="AB13294" s="1071"/>
    </row>
    <row r="13295" spans="23:28" ht="70.5" customHeight="1">
      <c r="W13295" s="829">
        <f t="shared" si="957"/>
        <v>0</v>
      </c>
      <c r="X13295" s="828">
        <f t="shared" si="958"/>
        <v>0</v>
      </c>
      <c r="Y13295" s="1069">
        <f>[5]building!Y13286</f>
        <v>0</v>
      </c>
      <c r="Z13295" s="749">
        <f t="shared" si="959"/>
        <v>0</v>
      </c>
      <c r="AA13295" s="1071"/>
      <c r="AB13295" s="1071"/>
    </row>
    <row r="13296" spans="23:28" ht="70.5" customHeight="1">
      <c r="W13296" s="829">
        <f t="shared" si="957"/>
        <v>0</v>
      </c>
      <c r="X13296" s="828">
        <f t="shared" si="958"/>
        <v>0</v>
      </c>
      <c r="Y13296" s="1069">
        <f>[5]building!Y13287</f>
        <v>0</v>
      </c>
      <c r="Z13296" s="749">
        <f t="shared" si="959"/>
        <v>0</v>
      </c>
      <c r="AA13296" s="1071"/>
      <c r="AB13296" s="1071"/>
    </row>
    <row r="13297" spans="23:28" ht="70.5" customHeight="1">
      <c r="W13297" s="829">
        <f t="shared" si="957"/>
        <v>0</v>
      </c>
      <c r="X13297" s="828">
        <f t="shared" si="958"/>
        <v>0</v>
      </c>
      <c r="Y13297" s="1069">
        <f>[5]building!Y13288</f>
        <v>0</v>
      </c>
      <c r="Z13297" s="749">
        <f t="shared" si="959"/>
        <v>0</v>
      </c>
      <c r="AA13297" s="1071"/>
      <c r="AB13297" s="1071"/>
    </row>
    <row r="13298" spans="23:28" ht="70.5" customHeight="1">
      <c r="W13298" s="829">
        <f t="shared" si="957"/>
        <v>0</v>
      </c>
      <c r="X13298" s="828">
        <f t="shared" si="958"/>
        <v>0</v>
      </c>
      <c r="Y13298" s="1069">
        <f>[5]building!Y13289</f>
        <v>0</v>
      </c>
      <c r="Z13298" s="749">
        <f t="shared" si="959"/>
        <v>0</v>
      </c>
      <c r="AA13298" s="1071"/>
      <c r="AB13298" s="1071"/>
    </row>
    <row r="13299" spans="23:28" ht="70.5" customHeight="1">
      <c r="W13299" s="829">
        <f t="shared" si="957"/>
        <v>0</v>
      </c>
      <c r="X13299" s="828">
        <f t="shared" si="958"/>
        <v>0</v>
      </c>
      <c r="Y13299" s="1069">
        <f>[5]building!Y13290</f>
        <v>0</v>
      </c>
      <c r="Z13299" s="749">
        <f t="shared" si="959"/>
        <v>0</v>
      </c>
      <c r="AA13299" s="1071"/>
      <c r="AB13299" s="1071"/>
    </row>
    <row r="13300" spans="23:28" ht="70.5" customHeight="1">
      <c r="W13300" s="829">
        <f t="shared" si="957"/>
        <v>0</v>
      </c>
      <c r="X13300" s="828">
        <f t="shared" si="958"/>
        <v>0</v>
      </c>
      <c r="Y13300" s="1069">
        <f>[5]building!Y13291</f>
        <v>0</v>
      </c>
      <c r="Z13300" s="749">
        <f t="shared" si="959"/>
        <v>0</v>
      </c>
      <c r="AA13300" s="1071"/>
      <c r="AB13300" s="1071"/>
    </row>
    <row r="13301" spans="23:28" ht="70.5" customHeight="1">
      <c r="W13301" s="829">
        <f t="shared" si="957"/>
        <v>0</v>
      </c>
      <c r="X13301" s="828">
        <f t="shared" si="958"/>
        <v>0</v>
      </c>
      <c r="Y13301" s="1069">
        <f>[5]building!Y13292</f>
        <v>0</v>
      </c>
      <c r="Z13301" s="749">
        <f t="shared" si="959"/>
        <v>0</v>
      </c>
      <c r="AA13301" s="1071"/>
      <c r="AB13301" s="1071"/>
    </row>
    <row r="13302" spans="23:28" ht="70.5" customHeight="1">
      <c r="W13302" s="829">
        <f t="shared" si="957"/>
        <v>0</v>
      </c>
      <c r="X13302" s="828">
        <f t="shared" si="958"/>
        <v>0</v>
      </c>
      <c r="Y13302" s="1069">
        <f>[5]building!Y13293</f>
        <v>0</v>
      </c>
      <c r="Z13302" s="749">
        <f t="shared" si="959"/>
        <v>0</v>
      </c>
      <c r="AA13302" s="1071"/>
      <c r="AB13302" s="1071"/>
    </row>
    <row r="13303" spans="23:28" ht="70.5" customHeight="1">
      <c r="W13303" s="829">
        <f t="shared" si="957"/>
        <v>0</v>
      </c>
      <c r="X13303" s="828">
        <f t="shared" si="958"/>
        <v>0</v>
      </c>
      <c r="Y13303" s="1069">
        <f>[5]building!Y13294</f>
        <v>0</v>
      </c>
      <c r="Z13303" s="749">
        <f t="shared" si="959"/>
        <v>0</v>
      </c>
      <c r="AA13303" s="1071"/>
      <c r="AB13303" s="1071"/>
    </row>
    <row r="13304" spans="23:28" ht="70.5" customHeight="1">
      <c r="W13304" s="829">
        <f t="shared" si="957"/>
        <v>0</v>
      </c>
      <c r="X13304" s="828">
        <f t="shared" si="958"/>
        <v>0</v>
      </c>
      <c r="Y13304" s="1069">
        <f>[5]building!Y13295</f>
        <v>0</v>
      </c>
      <c r="Z13304" s="749">
        <f t="shared" si="959"/>
        <v>0</v>
      </c>
      <c r="AA13304" s="1071"/>
      <c r="AB13304" s="1071"/>
    </row>
    <row r="13305" spans="23:28" ht="70.5" customHeight="1">
      <c r="W13305" s="829">
        <f t="shared" si="957"/>
        <v>0</v>
      </c>
      <c r="X13305" s="828">
        <f t="shared" si="958"/>
        <v>0</v>
      </c>
      <c r="Y13305" s="1069">
        <f>[5]building!Y13296</f>
        <v>0</v>
      </c>
      <c r="Z13305" s="749">
        <f t="shared" si="959"/>
        <v>0</v>
      </c>
      <c r="AA13305" s="1071"/>
      <c r="AB13305" s="1071"/>
    </row>
    <row r="13306" spans="23:28" ht="70.5" customHeight="1">
      <c r="W13306" s="829">
        <f t="shared" si="957"/>
        <v>0</v>
      </c>
      <c r="X13306" s="828">
        <f t="shared" si="958"/>
        <v>0</v>
      </c>
      <c r="Y13306" s="1069">
        <f>[5]building!Y13297</f>
        <v>0</v>
      </c>
      <c r="Z13306" s="749">
        <f t="shared" si="959"/>
        <v>0</v>
      </c>
      <c r="AA13306" s="1071"/>
      <c r="AB13306" s="1071"/>
    </row>
    <row r="13307" spans="23:28" ht="70.5" customHeight="1">
      <c r="W13307" s="829">
        <f t="shared" si="957"/>
        <v>0</v>
      </c>
      <c r="X13307" s="828">
        <f t="shared" si="958"/>
        <v>0</v>
      </c>
      <c r="Y13307" s="1069">
        <f>[5]building!Y13298</f>
        <v>0</v>
      </c>
      <c r="Z13307" s="749">
        <f t="shared" si="959"/>
        <v>0</v>
      </c>
      <c r="AA13307" s="1071"/>
      <c r="AB13307" s="1071"/>
    </row>
    <row r="13308" spans="23:28" ht="70.5" customHeight="1">
      <c r="W13308" s="829">
        <f t="shared" si="957"/>
        <v>0</v>
      </c>
      <c r="X13308" s="828">
        <f t="shared" si="958"/>
        <v>0</v>
      </c>
      <c r="Y13308" s="1069">
        <f>[5]building!Y13299</f>
        <v>0</v>
      </c>
      <c r="Z13308" s="749">
        <f t="shared" si="959"/>
        <v>0</v>
      </c>
      <c r="AA13308" s="1071"/>
      <c r="AB13308" s="1071"/>
    </row>
    <row r="13309" spans="23:28" ht="70.5" customHeight="1">
      <c r="W13309" s="829">
        <f t="shared" si="957"/>
        <v>0</v>
      </c>
      <c r="X13309" s="828">
        <f t="shared" si="958"/>
        <v>0</v>
      </c>
      <c r="Y13309" s="1069">
        <f>[5]building!Y13300</f>
        <v>0</v>
      </c>
      <c r="Z13309" s="749">
        <f t="shared" si="959"/>
        <v>0</v>
      </c>
      <c r="AA13309" s="1071"/>
      <c r="AB13309" s="1071"/>
    </row>
    <row r="13310" spans="23:28" ht="70.5" customHeight="1">
      <c r="W13310" s="829">
        <f t="shared" si="957"/>
        <v>0</v>
      </c>
      <c r="X13310" s="828">
        <f t="shared" si="958"/>
        <v>0</v>
      </c>
      <c r="Y13310" s="1069">
        <f>[5]building!Y13301</f>
        <v>0</v>
      </c>
      <c r="Z13310" s="749">
        <f t="shared" si="959"/>
        <v>0</v>
      </c>
      <c r="AA13310" s="1071"/>
      <c r="AB13310" s="1071"/>
    </row>
    <row r="13311" spans="23:28" ht="70.5" customHeight="1">
      <c r="W13311" s="829">
        <f t="shared" si="957"/>
        <v>0</v>
      </c>
      <c r="X13311" s="828">
        <f t="shared" si="958"/>
        <v>0</v>
      </c>
      <c r="Y13311" s="1069">
        <f>[5]building!Y13302</f>
        <v>0</v>
      </c>
      <c r="Z13311" s="749">
        <f t="shared" si="959"/>
        <v>0</v>
      </c>
      <c r="AA13311" s="1071"/>
      <c r="AB13311" s="1071"/>
    </row>
    <row r="13312" spans="23:28" ht="70.5" customHeight="1">
      <c r="W13312" s="829">
        <f t="shared" si="957"/>
        <v>0</v>
      </c>
      <c r="X13312" s="828">
        <f t="shared" si="958"/>
        <v>0</v>
      </c>
      <c r="Y13312" s="1069">
        <f>[5]building!Y13303</f>
        <v>0</v>
      </c>
      <c r="Z13312" s="749">
        <f t="shared" si="959"/>
        <v>0</v>
      </c>
      <c r="AA13312" s="1071"/>
      <c r="AB13312" s="1071"/>
    </row>
    <row r="13313" spans="23:28" ht="70.5" customHeight="1">
      <c r="W13313" s="829">
        <f t="shared" si="957"/>
        <v>0</v>
      </c>
      <c r="X13313" s="828">
        <f t="shared" si="958"/>
        <v>0</v>
      </c>
      <c r="Y13313" s="1069">
        <f>[5]building!Y13304</f>
        <v>0</v>
      </c>
      <c r="Z13313" s="749">
        <f t="shared" si="959"/>
        <v>0</v>
      </c>
      <c r="AA13313" s="1071"/>
      <c r="AB13313" s="1071"/>
    </row>
    <row r="13314" spans="23:28" ht="70.5" customHeight="1">
      <c r="W13314" s="829">
        <f t="shared" si="957"/>
        <v>0</v>
      </c>
      <c r="X13314" s="828">
        <f t="shared" si="958"/>
        <v>0</v>
      </c>
      <c r="Y13314" s="1069">
        <f>[5]building!Y13305</f>
        <v>0</v>
      </c>
      <c r="Z13314" s="749">
        <f t="shared" si="959"/>
        <v>0</v>
      </c>
      <c r="AA13314" s="1071"/>
      <c r="AB13314" s="1071"/>
    </row>
    <row r="13315" spans="23:28" ht="70.5" customHeight="1">
      <c r="W13315" s="829">
        <f t="shared" si="957"/>
        <v>0</v>
      </c>
      <c r="X13315" s="828">
        <f t="shared" si="958"/>
        <v>0</v>
      </c>
      <c r="Y13315" s="1069">
        <f>[5]building!Y13306</f>
        <v>0</v>
      </c>
      <c r="Z13315" s="749">
        <f t="shared" si="959"/>
        <v>0</v>
      </c>
      <c r="AA13315" s="1071"/>
      <c r="AB13315" s="1071"/>
    </row>
    <row r="13316" spans="23:28" ht="70.5" customHeight="1">
      <c r="W13316" s="829">
        <f t="shared" si="957"/>
        <v>0</v>
      </c>
      <c r="X13316" s="828">
        <f t="shared" si="958"/>
        <v>0</v>
      </c>
      <c r="Y13316" s="1069">
        <f>[5]building!Y13307</f>
        <v>0</v>
      </c>
      <c r="Z13316" s="749">
        <f t="shared" si="959"/>
        <v>0</v>
      </c>
      <c r="AA13316" s="1071"/>
      <c r="AB13316" s="1071"/>
    </row>
    <row r="13317" spans="23:28" ht="70.5" customHeight="1">
      <c r="W13317" s="829">
        <f t="shared" si="957"/>
        <v>0</v>
      </c>
      <c r="X13317" s="828">
        <f t="shared" si="958"/>
        <v>0</v>
      </c>
      <c r="Y13317" s="1069">
        <f>[5]building!Y13308</f>
        <v>0</v>
      </c>
      <c r="Z13317" s="749">
        <f t="shared" si="959"/>
        <v>0</v>
      </c>
      <c r="AA13317" s="1071"/>
      <c r="AB13317" s="1071"/>
    </row>
    <row r="13318" spans="23:28" ht="70.5" customHeight="1">
      <c r="W13318" s="829">
        <f t="shared" si="957"/>
        <v>0</v>
      </c>
      <c r="X13318" s="828">
        <f t="shared" si="958"/>
        <v>0</v>
      </c>
      <c r="Y13318" s="1069">
        <f>[5]building!Y13309</f>
        <v>0</v>
      </c>
      <c r="Z13318" s="749">
        <f t="shared" si="959"/>
        <v>0</v>
      </c>
      <c r="AA13318" s="1071"/>
      <c r="AB13318" s="1071"/>
    </row>
    <row r="13319" spans="23:28" ht="70.5" customHeight="1">
      <c r="W13319" s="829">
        <f t="shared" si="957"/>
        <v>0</v>
      </c>
      <c r="X13319" s="828">
        <f t="shared" si="958"/>
        <v>0</v>
      </c>
      <c r="Y13319" s="1069">
        <f>[5]building!Y13310</f>
        <v>0</v>
      </c>
      <c r="Z13319" s="749">
        <f t="shared" si="959"/>
        <v>0</v>
      </c>
      <c r="AA13319" s="1071"/>
      <c r="AB13319" s="1071"/>
    </row>
    <row r="13320" spans="23:28" ht="70.5" customHeight="1">
      <c r="W13320" s="829">
        <f t="shared" si="957"/>
        <v>0</v>
      </c>
      <c r="X13320" s="828">
        <f t="shared" si="958"/>
        <v>0</v>
      </c>
      <c r="Y13320" s="1069">
        <f>[5]building!Y13311</f>
        <v>0</v>
      </c>
      <c r="Z13320" s="749">
        <f t="shared" si="959"/>
        <v>0</v>
      </c>
      <c r="AA13320" s="1071"/>
      <c r="AB13320" s="1071"/>
    </row>
    <row r="13321" spans="23:28" ht="70.5" customHeight="1">
      <c r="W13321" s="829">
        <f t="shared" si="957"/>
        <v>0</v>
      </c>
      <c r="X13321" s="828">
        <f t="shared" si="958"/>
        <v>0</v>
      </c>
      <c r="Y13321" s="1069">
        <f>[5]building!Y13312</f>
        <v>0</v>
      </c>
      <c r="Z13321" s="749">
        <f t="shared" si="959"/>
        <v>0</v>
      </c>
      <c r="AA13321" s="1071"/>
      <c r="AB13321" s="1071"/>
    </row>
    <row r="13322" spans="23:28" ht="70.5" customHeight="1">
      <c r="W13322" s="829">
        <f t="shared" si="957"/>
        <v>0</v>
      </c>
      <c r="X13322" s="828">
        <f t="shared" si="958"/>
        <v>0</v>
      </c>
      <c r="Y13322" s="1069">
        <f>[5]building!Y13313</f>
        <v>0</v>
      </c>
      <c r="Z13322" s="749">
        <f t="shared" si="959"/>
        <v>0</v>
      </c>
      <c r="AA13322" s="1071"/>
      <c r="AB13322" s="1071"/>
    </row>
    <row r="13323" spans="23:28" ht="70.5" customHeight="1">
      <c r="W13323" s="829">
        <f t="shared" si="957"/>
        <v>0</v>
      </c>
      <c r="X13323" s="828">
        <f t="shared" si="958"/>
        <v>0</v>
      </c>
      <c r="Y13323" s="1069">
        <f>[5]building!Y13314</f>
        <v>0</v>
      </c>
      <c r="Z13323" s="749">
        <f t="shared" si="959"/>
        <v>0</v>
      </c>
      <c r="AA13323" s="1071"/>
      <c r="AB13323" s="1071"/>
    </row>
    <row r="13324" spans="23:28" ht="70.5" customHeight="1">
      <c r="W13324" s="829">
        <f t="shared" si="957"/>
        <v>0</v>
      </c>
      <c r="X13324" s="828">
        <f t="shared" si="958"/>
        <v>0</v>
      </c>
      <c r="Y13324" s="1069">
        <f>[5]building!Y13315</f>
        <v>0</v>
      </c>
      <c r="Z13324" s="749">
        <f t="shared" si="959"/>
        <v>0</v>
      </c>
      <c r="AA13324" s="1071"/>
      <c r="AB13324" s="1071"/>
    </row>
    <row r="13325" spans="23:28" ht="70.5" customHeight="1">
      <c r="W13325" s="829">
        <f t="shared" si="957"/>
        <v>0</v>
      </c>
      <c r="X13325" s="828">
        <f t="shared" si="958"/>
        <v>0</v>
      </c>
      <c r="Y13325" s="1069">
        <f>[5]building!Y13316</f>
        <v>0</v>
      </c>
      <c r="Z13325" s="749">
        <f t="shared" si="959"/>
        <v>0</v>
      </c>
      <c r="AA13325" s="1071"/>
      <c r="AB13325" s="1071"/>
    </row>
    <row r="13326" spans="23:28" ht="70.5" customHeight="1">
      <c r="W13326" s="829">
        <f t="shared" si="957"/>
        <v>0</v>
      </c>
      <c r="X13326" s="828">
        <f t="shared" si="958"/>
        <v>0</v>
      </c>
      <c r="Y13326" s="1069">
        <f>[5]building!Y13317</f>
        <v>0</v>
      </c>
      <c r="Z13326" s="749">
        <f t="shared" si="959"/>
        <v>0</v>
      </c>
      <c r="AA13326" s="1071"/>
      <c r="AB13326" s="1071"/>
    </row>
    <row r="13327" spans="23:28" ht="70.5" customHeight="1">
      <c r="W13327" s="829">
        <f t="shared" si="957"/>
        <v>0</v>
      </c>
      <c r="X13327" s="828">
        <f t="shared" si="958"/>
        <v>0</v>
      </c>
      <c r="Y13327" s="1069">
        <f>[5]building!Y13318</f>
        <v>0</v>
      </c>
      <c r="Z13327" s="749">
        <f t="shared" si="959"/>
        <v>0</v>
      </c>
      <c r="AA13327" s="1071"/>
      <c r="AB13327" s="1071"/>
    </row>
    <row r="13328" spans="23:28" ht="70.5" customHeight="1">
      <c r="W13328" s="829">
        <f t="shared" si="957"/>
        <v>0</v>
      </c>
      <c r="X13328" s="828">
        <f t="shared" si="958"/>
        <v>0</v>
      </c>
      <c r="Y13328" s="1069">
        <f>[5]building!Y13319</f>
        <v>0</v>
      </c>
      <c r="Z13328" s="749">
        <f t="shared" si="959"/>
        <v>0</v>
      </c>
      <c r="AA13328" s="1071"/>
      <c r="AB13328" s="1071"/>
    </row>
    <row r="13329" spans="23:28" ht="70.5" customHeight="1">
      <c r="W13329" s="829">
        <f t="shared" si="957"/>
        <v>0</v>
      </c>
      <c r="X13329" s="828">
        <f t="shared" si="958"/>
        <v>0</v>
      </c>
      <c r="Y13329" s="1069">
        <f>[5]building!Y13320</f>
        <v>0</v>
      </c>
      <c r="Z13329" s="749">
        <f t="shared" si="959"/>
        <v>0</v>
      </c>
      <c r="AA13329" s="1071"/>
      <c r="AB13329" s="1071"/>
    </row>
    <row r="13330" spans="23:28" ht="70.5" customHeight="1">
      <c r="W13330" s="829">
        <f t="shared" si="957"/>
        <v>0</v>
      </c>
      <c r="X13330" s="828">
        <f t="shared" si="958"/>
        <v>0</v>
      </c>
      <c r="Y13330" s="1069">
        <f>[5]building!Y13321</f>
        <v>0</v>
      </c>
      <c r="Z13330" s="749">
        <f t="shared" si="959"/>
        <v>0</v>
      </c>
      <c r="AA13330" s="1071"/>
      <c r="AB13330" s="1071"/>
    </row>
    <row r="13331" spans="23:28" ht="70.5" customHeight="1">
      <c r="W13331" s="829">
        <f t="shared" si="957"/>
        <v>0</v>
      </c>
      <c r="X13331" s="828">
        <f t="shared" si="958"/>
        <v>0</v>
      </c>
      <c r="Y13331" s="1069">
        <f>[5]building!Y13322</f>
        <v>0</v>
      </c>
      <c r="Z13331" s="749">
        <f t="shared" si="959"/>
        <v>0</v>
      </c>
      <c r="AA13331" s="1071"/>
      <c r="AB13331" s="1071"/>
    </row>
    <row r="13332" spans="23:28" ht="70.5" customHeight="1">
      <c r="W13332" s="829">
        <f t="shared" si="957"/>
        <v>0</v>
      </c>
      <c r="X13332" s="828">
        <f t="shared" si="958"/>
        <v>0</v>
      </c>
      <c r="Y13332" s="1069">
        <f>[5]building!Y13323</f>
        <v>0</v>
      </c>
      <c r="Z13332" s="749">
        <f t="shared" si="959"/>
        <v>0</v>
      </c>
      <c r="AA13332" s="1071"/>
      <c r="AB13332" s="1071"/>
    </row>
    <row r="13333" spans="23:28" ht="70.5" customHeight="1">
      <c r="W13333" s="829">
        <f t="shared" si="957"/>
        <v>0</v>
      </c>
      <c r="X13333" s="828">
        <f t="shared" si="958"/>
        <v>0</v>
      </c>
      <c r="Y13333" s="1069">
        <f>[5]building!Y13324</f>
        <v>0</v>
      </c>
      <c r="Z13333" s="749">
        <f t="shared" si="959"/>
        <v>0</v>
      </c>
      <c r="AA13333" s="1071"/>
      <c r="AB13333" s="1071"/>
    </row>
    <row r="13334" spans="23:28" ht="70.5" customHeight="1">
      <c r="W13334" s="829">
        <f t="shared" si="957"/>
        <v>0</v>
      </c>
      <c r="X13334" s="828">
        <f t="shared" si="958"/>
        <v>0</v>
      </c>
      <c r="Y13334" s="1069">
        <f>[5]building!Y13325</f>
        <v>0</v>
      </c>
      <c r="Z13334" s="749">
        <f t="shared" si="959"/>
        <v>0</v>
      </c>
      <c r="AA13334" s="1071"/>
      <c r="AB13334" s="1071"/>
    </row>
    <row r="13335" spans="23:28" ht="70.5" customHeight="1">
      <c r="W13335" s="829">
        <f t="shared" si="957"/>
        <v>0</v>
      </c>
      <c r="X13335" s="828">
        <f t="shared" si="958"/>
        <v>0</v>
      </c>
      <c r="Y13335" s="1069">
        <f>[5]building!Y13326</f>
        <v>0</v>
      </c>
      <c r="Z13335" s="749">
        <f t="shared" si="959"/>
        <v>0</v>
      </c>
      <c r="AA13335" s="1071"/>
      <c r="AB13335" s="1071"/>
    </row>
    <row r="13336" spans="23:28" ht="70.5" customHeight="1">
      <c r="W13336" s="829">
        <f t="shared" si="957"/>
        <v>0</v>
      </c>
      <c r="X13336" s="828">
        <f t="shared" si="958"/>
        <v>0</v>
      </c>
      <c r="Y13336" s="1069">
        <f>[5]building!Y13327</f>
        <v>0</v>
      </c>
      <c r="Z13336" s="749">
        <f t="shared" si="959"/>
        <v>0</v>
      </c>
      <c r="AA13336" s="1071"/>
      <c r="AB13336" s="1071"/>
    </row>
    <row r="13337" spans="23:28" ht="70.5" customHeight="1">
      <c r="W13337" s="829">
        <f t="shared" si="957"/>
        <v>0</v>
      </c>
      <c r="X13337" s="828">
        <f t="shared" si="958"/>
        <v>0</v>
      </c>
      <c r="Y13337" s="1069">
        <f>[5]building!Y13328</f>
        <v>0</v>
      </c>
      <c r="Z13337" s="749">
        <f t="shared" si="959"/>
        <v>0</v>
      </c>
      <c r="AA13337" s="1071"/>
      <c r="AB13337" s="1071"/>
    </row>
    <row r="13338" spans="23:28" ht="70.5" customHeight="1">
      <c r="W13338" s="829">
        <f t="shared" si="957"/>
        <v>0</v>
      </c>
      <c r="X13338" s="828">
        <f t="shared" si="958"/>
        <v>0</v>
      </c>
      <c r="Y13338" s="1069">
        <f>[5]building!Y13329</f>
        <v>0</v>
      </c>
      <c r="Z13338" s="749">
        <f t="shared" si="959"/>
        <v>0</v>
      </c>
      <c r="AA13338" s="1071"/>
      <c r="AB13338" s="1071"/>
    </row>
    <row r="13339" spans="23:28" ht="70.5" customHeight="1">
      <c r="W13339" s="829">
        <f t="shared" si="957"/>
        <v>0</v>
      </c>
      <c r="X13339" s="828">
        <f t="shared" si="958"/>
        <v>0</v>
      </c>
      <c r="Y13339" s="1069">
        <f>[5]building!Y13330</f>
        <v>0</v>
      </c>
      <c r="Z13339" s="749">
        <f t="shared" si="959"/>
        <v>0</v>
      </c>
      <c r="AA13339" s="1071"/>
      <c r="AB13339" s="1071"/>
    </row>
    <row r="13340" spans="23:28" ht="70.5" customHeight="1">
      <c r="W13340" s="829">
        <f t="shared" si="957"/>
        <v>0</v>
      </c>
      <c r="X13340" s="828">
        <f t="shared" si="958"/>
        <v>0</v>
      </c>
      <c r="Y13340" s="1069">
        <f>[5]building!Y13331</f>
        <v>0</v>
      </c>
      <c r="Z13340" s="749">
        <f t="shared" si="959"/>
        <v>0</v>
      </c>
      <c r="AA13340" s="1071"/>
      <c r="AB13340" s="1071"/>
    </row>
    <row r="13341" spans="23:28" ht="70.5" customHeight="1">
      <c r="W13341" s="829">
        <f t="shared" si="957"/>
        <v>0</v>
      </c>
      <c r="X13341" s="828">
        <f t="shared" si="958"/>
        <v>0</v>
      </c>
      <c r="Y13341" s="1069">
        <f>[5]building!Y13332</f>
        <v>0</v>
      </c>
      <c r="Z13341" s="749">
        <f t="shared" si="959"/>
        <v>0</v>
      </c>
      <c r="AA13341" s="1071"/>
      <c r="AB13341" s="1071"/>
    </row>
    <row r="13342" spans="23:28" ht="70.5" customHeight="1">
      <c r="W13342" s="829">
        <f t="shared" ref="W13342:W13405" si="960">G13342+I13342+K13342+M13342+O13342+Q13342+S13342+U13342</f>
        <v>0</v>
      </c>
      <c r="X13342" s="828">
        <f t="shared" ref="X13342:X13405" si="961">W13342*C13342</f>
        <v>0</v>
      </c>
      <c r="Y13342" s="1069">
        <f>[5]building!Y13333</f>
        <v>0</v>
      </c>
      <c r="Z13342" s="749">
        <f t="shared" ref="Z13342:Z13405" si="962">Y13342*C13342</f>
        <v>0</v>
      </c>
      <c r="AA13342" s="1071"/>
      <c r="AB13342" s="1071"/>
    </row>
    <row r="13343" spans="23:28" ht="70.5" customHeight="1">
      <c r="W13343" s="829">
        <f t="shared" si="960"/>
        <v>0</v>
      </c>
      <c r="X13343" s="828">
        <f t="shared" si="961"/>
        <v>0</v>
      </c>
      <c r="Y13343" s="1069">
        <f>[5]building!Y13334</f>
        <v>0</v>
      </c>
      <c r="Z13343" s="749">
        <f t="shared" si="962"/>
        <v>0</v>
      </c>
      <c r="AA13343" s="1071"/>
      <c r="AB13343" s="1071"/>
    </row>
    <row r="13344" spans="23:28" ht="70.5" customHeight="1">
      <c r="W13344" s="829">
        <f t="shared" si="960"/>
        <v>0</v>
      </c>
      <c r="X13344" s="828">
        <f t="shared" si="961"/>
        <v>0</v>
      </c>
      <c r="Y13344" s="1069">
        <f>[5]building!Y13335</f>
        <v>0</v>
      </c>
      <c r="Z13344" s="749">
        <f t="shared" si="962"/>
        <v>0</v>
      </c>
      <c r="AA13344" s="1071"/>
      <c r="AB13344" s="1071"/>
    </row>
    <row r="13345" spans="23:28" ht="70.5" customHeight="1">
      <c r="W13345" s="829">
        <f t="shared" si="960"/>
        <v>0</v>
      </c>
      <c r="X13345" s="828">
        <f t="shared" si="961"/>
        <v>0</v>
      </c>
      <c r="Y13345" s="1069">
        <f>[5]building!Y13336</f>
        <v>0</v>
      </c>
      <c r="Z13345" s="749">
        <f t="shared" si="962"/>
        <v>0</v>
      </c>
      <c r="AA13345" s="1071"/>
      <c r="AB13345" s="1071"/>
    </row>
    <row r="13346" spans="23:28" ht="70.5" customHeight="1">
      <c r="W13346" s="829">
        <f t="shared" si="960"/>
        <v>0</v>
      </c>
      <c r="X13346" s="828">
        <f t="shared" si="961"/>
        <v>0</v>
      </c>
      <c r="Y13346" s="1069">
        <f>[5]building!Y13337</f>
        <v>0</v>
      </c>
      <c r="Z13346" s="749">
        <f t="shared" si="962"/>
        <v>0</v>
      </c>
      <c r="AA13346" s="1071"/>
      <c r="AB13346" s="1071"/>
    </row>
    <row r="13347" spans="23:28" ht="70.5" customHeight="1">
      <c r="W13347" s="829">
        <f t="shared" si="960"/>
        <v>0</v>
      </c>
      <c r="X13347" s="828">
        <f t="shared" si="961"/>
        <v>0</v>
      </c>
      <c r="Y13347" s="1069">
        <f>[5]building!Y13338</f>
        <v>0</v>
      </c>
      <c r="Z13347" s="749">
        <f t="shared" si="962"/>
        <v>0</v>
      </c>
      <c r="AA13347" s="1071"/>
      <c r="AB13347" s="1071"/>
    </row>
    <row r="13348" spans="23:28" ht="70.5" customHeight="1">
      <c r="W13348" s="829">
        <f t="shared" si="960"/>
        <v>0</v>
      </c>
      <c r="X13348" s="828">
        <f t="shared" si="961"/>
        <v>0</v>
      </c>
      <c r="Y13348" s="1069">
        <f>[5]building!Y13339</f>
        <v>0</v>
      </c>
      <c r="Z13348" s="749">
        <f t="shared" si="962"/>
        <v>0</v>
      </c>
      <c r="AA13348" s="1071"/>
      <c r="AB13348" s="1071"/>
    </row>
    <row r="13349" spans="23:28" ht="70.5" customHeight="1">
      <c r="W13349" s="829">
        <f t="shared" si="960"/>
        <v>0</v>
      </c>
      <c r="X13349" s="828">
        <f t="shared" si="961"/>
        <v>0</v>
      </c>
      <c r="Y13349" s="1069">
        <f>[5]building!Y13340</f>
        <v>0</v>
      </c>
      <c r="Z13349" s="749">
        <f t="shared" si="962"/>
        <v>0</v>
      </c>
      <c r="AA13349" s="1071"/>
      <c r="AB13349" s="1071"/>
    </row>
    <row r="13350" spans="23:28" ht="70.5" customHeight="1">
      <c r="W13350" s="829">
        <f t="shared" si="960"/>
        <v>0</v>
      </c>
      <c r="X13350" s="828">
        <f t="shared" si="961"/>
        <v>0</v>
      </c>
      <c r="Y13350" s="1069">
        <f>[5]building!Y13341</f>
        <v>0</v>
      </c>
      <c r="Z13350" s="749">
        <f t="shared" si="962"/>
        <v>0</v>
      </c>
      <c r="AA13350" s="1071"/>
      <c r="AB13350" s="1071"/>
    </row>
    <row r="13351" spans="23:28" ht="70.5" customHeight="1">
      <c r="W13351" s="829">
        <f t="shared" si="960"/>
        <v>0</v>
      </c>
      <c r="X13351" s="828">
        <f t="shared" si="961"/>
        <v>0</v>
      </c>
      <c r="Y13351" s="1069">
        <f>[5]building!Y13342</f>
        <v>0</v>
      </c>
      <c r="Z13351" s="749">
        <f t="shared" si="962"/>
        <v>0</v>
      </c>
      <c r="AA13351" s="1071"/>
      <c r="AB13351" s="1071"/>
    </row>
    <row r="13352" spans="23:28" ht="70.5" customHeight="1">
      <c r="W13352" s="829">
        <f t="shared" si="960"/>
        <v>0</v>
      </c>
      <c r="X13352" s="828">
        <f t="shared" si="961"/>
        <v>0</v>
      </c>
      <c r="Y13352" s="1069">
        <f>[5]building!Y13343</f>
        <v>0</v>
      </c>
      <c r="Z13352" s="749">
        <f t="shared" si="962"/>
        <v>0</v>
      </c>
      <c r="AA13352" s="1071"/>
      <c r="AB13352" s="1071"/>
    </row>
    <row r="13353" spans="23:28" ht="70.5" customHeight="1">
      <c r="W13353" s="829">
        <f t="shared" si="960"/>
        <v>0</v>
      </c>
      <c r="X13353" s="828">
        <f t="shared" si="961"/>
        <v>0</v>
      </c>
      <c r="Y13353" s="1069">
        <f>[5]building!Y13344</f>
        <v>0</v>
      </c>
      <c r="Z13353" s="749">
        <f t="shared" si="962"/>
        <v>0</v>
      </c>
      <c r="AA13353" s="1071"/>
      <c r="AB13353" s="1071"/>
    </row>
    <row r="13354" spans="23:28" ht="70.5" customHeight="1">
      <c r="W13354" s="829">
        <f t="shared" si="960"/>
        <v>0</v>
      </c>
      <c r="X13354" s="828">
        <f t="shared" si="961"/>
        <v>0</v>
      </c>
      <c r="Y13354" s="1069">
        <f>[5]building!Y13345</f>
        <v>0</v>
      </c>
      <c r="Z13354" s="749">
        <f t="shared" si="962"/>
        <v>0</v>
      </c>
      <c r="AA13354" s="1071"/>
      <c r="AB13354" s="1071"/>
    </row>
    <row r="13355" spans="23:28" ht="70.5" customHeight="1">
      <c r="W13355" s="829">
        <f t="shared" si="960"/>
        <v>0</v>
      </c>
      <c r="X13355" s="828">
        <f t="shared" si="961"/>
        <v>0</v>
      </c>
      <c r="Y13355" s="1069">
        <f>[5]building!Y13346</f>
        <v>0</v>
      </c>
      <c r="Z13355" s="749">
        <f t="shared" si="962"/>
        <v>0</v>
      </c>
      <c r="AA13355" s="1071"/>
      <c r="AB13355" s="1071"/>
    </row>
    <row r="13356" spans="23:28" ht="70.5" customHeight="1">
      <c r="W13356" s="829">
        <f t="shared" si="960"/>
        <v>0</v>
      </c>
      <c r="X13356" s="828">
        <f t="shared" si="961"/>
        <v>0</v>
      </c>
      <c r="Y13356" s="1069">
        <f>[5]building!Y13347</f>
        <v>0</v>
      </c>
      <c r="Z13356" s="749">
        <f t="shared" si="962"/>
        <v>0</v>
      </c>
      <c r="AA13356" s="1071"/>
      <c r="AB13356" s="1071"/>
    </row>
    <row r="13357" spans="23:28" ht="70.5" customHeight="1">
      <c r="W13357" s="829">
        <f t="shared" si="960"/>
        <v>0</v>
      </c>
      <c r="X13357" s="828">
        <f t="shared" si="961"/>
        <v>0</v>
      </c>
      <c r="Y13357" s="1069">
        <f>[5]building!Y13348</f>
        <v>0</v>
      </c>
      <c r="Z13357" s="749">
        <f t="shared" si="962"/>
        <v>0</v>
      </c>
      <c r="AA13357" s="1071"/>
      <c r="AB13357" s="1071"/>
    </row>
    <row r="13358" spans="23:28" ht="70.5" customHeight="1">
      <c r="W13358" s="829">
        <f t="shared" si="960"/>
        <v>0</v>
      </c>
      <c r="X13358" s="828">
        <f t="shared" si="961"/>
        <v>0</v>
      </c>
      <c r="Y13358" s="1069">
        <f>[5]building!Y13349</f>
        <v>0</v>
      </c>
      <c r="Z13358" s="749">
        <f t="shared" si="962"/>
        <v>0</v>
      </c>
      <c r="AA13358" s="1071"/>
      <c r="AB13358" s="1071"/>
    </row>
    <row r="13359" spans="23:28" ht="70.5" customHeight="1">
      <c r="W13359" s="829">
        <f t="shared" si="960"/>
        <v>0</v>
      </c>
      <c r="X13359" s="828">
        <f t="shared" si="961"/>
        <v>0</v>
      </c>
      <c r="Y13359" s="1069">
        <f>[5]building!Y13350</f>
        <v>0</v>
      </c>
      <c r="Z13359" s="749">
        <f t="shared" si="962"/>
        <v>0</v>
      </c>
      <c r="AA13359" s="1071"/>
      <c r="AB13359" s="1071"/>
    </row>
    <row r="13360" spans="23:28" ht="70.5" customHeight="1">
      <c r="W13360" s="829">
        <f t="shared" si="960"/>
        <v>0</v>
      </c>
      <c r="X13360" s="828">
        <f t="shared" si="961"/>
        <v>0</v>
      </c>
      <c r="Y13360" s="1069">
        <f>[5]building!Y13351</f>
        <v>0</v>
      </c>
      <c r="Z13360" s="749">
        <f t="shared" si="962"/>
        <v>0</v>
      </c>
      <c r="AA13360" s="1071"/>
      <c r="AB13360" s="1071"/>
    </row>
    <row r="13361" spans="23:28" ht="70.5" customHeight="1">
      <c r="W13361" s="829">
        <f t="shared" si="960"/>
        <v>0</v>
      </c>
      <c r="X13361" s="828">
        <f t="shared" si="961"/>
        <v>0</v>
      </c>
      <c r="Y13361" s="1069">
        <f>[5]building!Y13352</f>
        <v>0</v>
      </c>
      <c r="Z13361" s="749">
        <f t="shared" si="962"/>
        <v>0</v>
      </c>
      <c r="AA13361" s="1071"/>
      <c r="AB13361" s="1071"/>
    </row>
    <row r="13362" spans="23:28" ht="70.5" customHeight="1">
      <c r="W13362" s="829">
        <f t="shared" si="960"/>
        <v>0</v>
      </c>
      <c r="X13362" s="828">
        <f t="shared" si="961"/>
        <v>0</v>
      </c>
      <c r="Y13362" s="1069">
        <f>[5]building!Y13353</f>
        <v>0</v>
      </c>
      <c r="Z13362" s="749">
        <f t="shared" si="962"/>
        <v>0</v>
      </c>
      <c r="AA13362" s="1071"/>
      <c r="AB13362" s="1071"/>
    </row>
    <row r="13363" spans="23:28" ht="70.5" customHeight="1">
      <c r="W13363" s="829">
        <f t="shared" si="960"/>
        <v>0</v>
      </c>
      <c r="X13363" s="828">
        <f t="shared" si="961"/>
        <v>0</v>
      </c>
      <c r="Y13363" s="1069">
        <f>[5]building!Y13354</f>
        <v>0</v>
      </c>
      <c r="Z13363" s="749">
        <f t="shared" si="962"/>
        <v>0</v>
      </c>
      <c r="AA13363" s="1071"/>
      <c r="AB13363" s="1071"/>
    </row>
    <row r="13364" spans="23:28" ht="70.5" customHeight="1">
      <c r="W13364" s="829">
        <f t="shared" si="960"/>
        <v>0</v>
      </c>
      <c r="X13364" s="828">
        <f t="shared" si="961"/>
        <v>0</v>
      </c>
      <c r="Y13364" s="1069">
        <f>[5]building!Y13355</f>
        <v>0</v>
      </c>
      <c r="Z13364" s="749">
        <f t="shared" si="962"/>
        <v>0</v>
      </c>
      <c r="AA13364" s="1071"/>
      <c r="AB13364" s="1071"/>
    </row>
    <row r="13365" spans="23:28" ht="70.5" customHeight="1">
      <c r="W13365" s="829">
        <f t="shared" si="960"/>
        <v>0</v>
      </c>
      <c r="X13365" s="828">
        <f t="shared" si="961"/>
        <v>0</v>
      </c>
      <c r="Y13365" s="1069">
        <f>[5]building!Y13356</f>
        <v>0</v>
      </c>
      <c r="Z13365" s="749">
        <f t="shared" si="962"/>
        <v>0</v>
      </c>
      <c r="AA13365" s="1071"/>
      <c r="AB13365" s="1071"/>
    </row>
    <row r="13366" spans="23:28" ht="70.5" customHeight="1">
      <c r="W13366" s="829">
        <f t="shared" si="960"/>
        <v>0</v>
      </c>
      <c r="X13366" s="828">
        <f t="shared" si="961"/>
        <v>0</v>
      </c>
      <c r="Y13366" s="1069">
        <f>[5]building!Y13357</f>
        <v>0</v>
      </c>
      <c r="Z13366" s="749">
        <f t="shared" si="962"/>
        <v>0</v>
      </c>
      <c r="AA13366" s="1071"/>
      <c r="AB13366" s="1071"/>
    </row>
    <row r="13367" spans="23:28" ht="70.5" customHeight="1">
      <c r="W13367" s="829">
        <f t="shared" si="960"/>
        <v>0</v>
      </c>
      <c r="X13367" s="828">
        <f t="shared" si="961"/>
        <v>0</v>
      </c>
      <c r="Y13367" s="1069">
        <f>[5]building!Y13358</f>
        <v>0</v>
      </c>
      <c r="Z13367" s="749">
        <f t="shared" si="962"/>
        <v>0</v>
      </c>
      <c r="AA13367" s="1071"/>
      <c r="AB13367" s="1071"/>
    </row>
    <row r="13368" spans="23:28" ht="70.5" customHeight="1">
      <c r="W13368" s="829">
        <f t="shared" si="960"/>
        <v>0</v>
      </c>
      <c r="X13368" s="828">
        <f t="shared" si="961"/>
        <v>0</v>
      </c>
      <c r="Y13368" s="1069">
        <f>[5]building!Y13359</f>
        <v>0</v>
      </c>
      <c r="Z13368" s="749">
        <f t="shared" si="962"/>
        <v>0</v>
      </c>
      <c r="AA13368" s="1071"/>
      <c r="AB13368" s="1071"/>
    </row>
    <row r="13369" spans="23:28" ht="70.5" customHeight="1">
      <c r="W13369" s="829">
        <f t="shared" si="960"/>
        <v>0</v>
      </c>
      <c r="X13369" s="828">
        <f t="shared" si="961"/>
        <v>0</v>
      </c>
      <c r="Y13369" s="1069">
        <f>[5]building!Y13360</f>
        <v>0</v>
      </c>
      <c r="Z13369" s="749">
        <f t="shared" si="962"/>
        <v>0</v>
      </c>
      <c r="AA13369" s="1071"/>
      <c r="AB13369" s="1071"/>
    </row>
    <row r="13370" spans="23:28" ht="70.5" customHeight="1">
      <c r="W13370" s="829">
        <f t="shared" si="960"/>
        <v>0</v>
      </c>
      <c r="X13370" s="828">
        <f t="shared" si="961"/>
        <v>0</v>
      </c>
      <c r="Y13370" s="1069">
        <f>[5]building!Y13361</f>
        <v>0</v>
      </c>
      <c r="Z13370" s="749">
        <f t="shared" si="962"/>
        <v>0</v>
      </c>
      <c r="AA13370" s="1071"/>
      <c r="AB13370" s="1071"/>
    </row>
    <row r="13371" spans="23:28" ht="70.5" customHeight="1">
      <c r="W13371" s="829">
        <f t="shared" si="960"/>
        <v>0</v>
      </c>
      <c r="X13371" s="828">
        <f t="shared" si="961"/>
        <v>0</v>
      </c>
      <c r="Y13371" s="1069">
        <f>[5]building!Y13362</f>
        <v>0</v>
      </c>
      <c r="Z13371" s="749">
        <f t="shared" si="962"/>
        <v>0</v>
      </c>
      <c r="AA13371" s="1071"/>
      <c r="AB13371" s="1071"/>
    </row>
    <row r="13372" spans="23:28" ht="70.5" customHeight="1">
      <c r="W13372" s="829">
        <f t="shared" si="960"/>
        <v>0</v>
      </c>
      <c r="X13372" s="828">
        <f t="shared" si="961"/>
        <v>0</v>
      </c>
      <c r="Y13372" s="1069">
        <f>[5]building!Y13363</f>
        <v>0</v>
      </c>
      <c r="Z13372" s="749">
        <f t="shared" si="962"/>
        <v>0</v>
      </c>
      <c r="AA13372" s="1071"/>
      <c r="AB13372" s="1071"/>
    </row>
    <row r="13373" spans="23:28" ht="70.5" customHeight="1">
      <c r="W13373" s="829">
        <f t="shared" si="960"/>
        <v>0</v>
      </c>
      <c r="X13373" s="828">
        <f t="shared" si="961"/>
        <v>0</v>
      </c>
      <c r="Y13373" s="1069">
        <f>[5]building!Y13364</f>
        <v>0</v>
      </c>
      <c r="Z13373" s="749">
        <f t="shared" si="962"/>
        <v>0</v>
      </c>
      <c r="AA13373" s="1071"/>
      <c r="AB13373" s="1071"/>
    </row>
    <row r="13374" spans="23:28" ht="70.5" customHeight="1">
      <c r="W13374" s="829">
        <f t="shared" si="960"/>
        <v>0</v>
      </c>
      <c r="X13374" s="828">
        <f t="shared" si="961"/>
        <v>0</v>
      </c>
      <c r="Y13374" s="1069">
        <f>[5]building!Y13365</f>
        <v>0</v>
      </c>
      <c r="Z13374" s="749">
        <f t="shared" si="962"/>
        <v>0</v>
      </c>
      <c r="AA13374" s="1071"/>
      <c r="AB13374" s="1071"/>
    </row>
    <row r="13375" spans="23:28" ht="70.5" customHeight="1">
      <c r="W13375" s="829">
        <f t="shared" si="960"/>
        <v>0</v>
      </c>
      <c r="X13375" s="828">
        <f t="shared" si="961"/>
        <v>0</v>
      </c>
      <c r="Y13375" s="1069">
        <f>[5]building!Y13366</f>
        <v>0</v>
      </c>
      <c r="Z13375" s="749">
        <f t="shared" si="962"/>
        <v>0</v>
      </c>
      <c r="AA13375" s="1071"/>
      <c r="AB13375" s="1071"/>
    </row>
    <row r="13376" spans="23:28" ht="70.5" customHeight="1">
      <c r="W13376" s="829">
        <f t="shared" si="960"/>
        <v>0</v>
      </c>
      <c r="X13376" s="828">
        <f t="shared" si="961"/>
        <v>0</v>
      </c>
      <c r="Y13376" s="1069">
        <f>[5]building!Y13367</f>
        <v>0</v>
      </c>
      <c r="Z13376" s="749">
        <f t="shared" si="962"/>
        <v>0</v>
      </c>
      <c r="AA13376" s="1071"/>
      <c r="AB13376" s="1071"/>
    </row>
    <row r="13377" spans="23:28" ht="70.5" customHeight="1">
      <c r="W13377" s="829">
        <f t="shared" si="960"/>
        <v>0</v>
      </c>
      <c r="X13377" s="828">
        <f t="shared" si="961"/>
        <v>0</v>
      </c>
      <c r="Y13377" s="1069">
        <f>[5]building!Y13368</f>
        <v>0</v>
      </c>
      <c r="Z13377" s="749">
        <f t="shared" si="962"/>
        <v>0</v>
      </c>
      <c r="AA13377" s="1071"/>
      <c r="AB13377" s="1071"/>
    </row>
    <row r="13378" spans="23:28" ht="70.5" customHeight="1">
      <c r="W13378" s="829">
        <f t="shared" si="960"/>
        <v>0</v>
      </c>
      <c r="X13378" s="828">
        <f t="shared" si="961"/>
        <v>0</v>
      </c>
      <c r="Y13378" s="1069">
        <f>[5]building!Y13369</f>
        <v>0</v>
      </c>
      <c r="Z13378" s="749">
        <f t="shared" si="962"/>
        <v>0</v>
      </c>
      <c r="AA13378" s="1071"/>
      <c r="AB13378" s="1071"/>
    </row>
    <row r="13379" spans="23:28" ht="70.5" customHeight="1">
      <c r="W13379" s="829">
        <f t="shared" si="960"/>
        <v>0</v>
      </c>
      <c r="X13379" s="828">
        <f t="shared" si="961"/>
        <v>0</v>
      </c>
      <c r="Y13379" s="1069">
        <f>[5]building!Y13370</f>
        <v>0</v>
      </c>
      <c r="Z13379" s="749">
        <f t="shared" si="962"/>
        <v>0</v>
      </c>
      <c r="AA13379" s="1071"/>
      <c r="AB13379" s="1071"/>
    </row>
    <row r="13380" spans="23:28" ht="70.5" customHeight="1">
      <c r="W13380" s="829">
        <f t="shared" si="960"/>
        <v>0</v>
      </c>
      <c r="X13380" s="828">
        <f t="shared" si="961"/>
        <v>0</v>
      </c>
      <c r="Y13380" s="1069">
        <f>[5]building!Y13371</f>
        <v>0</v>
      </c>
      <c r="Z13380" s="749">
        <f t="shared" si="962"/>
        <v>0</v>
      </c>
      <c r="AA13380" s="1071"/>
      <c r="AB13380" s="1071"/>
    </row>
    <row r="13381" spans="23:28" ht="70.5" customHeight="1">
      <c r="W13381" s="829">
        <f t="shared" si="960"/>
        <v>0</v>
      </c>
      <c r="X13381" s="828">
        <f t="shared" si="961"/>
        <v>0</v>
      </c>
      <c r="Y13381" s="1069">
        <f>[5]building!Y13372</f>
        <v>0</v>
      </c>
      <c r="Z13381" s="749">
        <f t="shared" si="962"/>
        <v>0</v>
      </c>
      <c r="AA13381" s="1071"/>
      <c r="AB13381" s="1071"/>
    </row>
    <row r="13382" spans="23:28" ht="70.5" customHeight="1">
      <c r="W13382" s="829">
        <f t="shared" si="960"/>
        <v>0</v>
      </c>
      <c r="X13382" s="828">
        <f t="shared" si="961"/>
        <v>0</v>
      </c>
      <c r="Y13382" s="1069">
        <f>[5]building!Y13373</f>
        <v>0</v>
      </c>
      <c r="Z13382" s="749">
        <f t="shared" si="962"/>
        <v>0</v>
      </c>
      <c r="AA13382" s="1071"/>
      <c r="AB13382" s="1071"/>
    </row>
    <row r="13383" spans="23:28" ht="70.5" customHeight="1">
      <c r="W13383" s="829">
        <f t="shared" si="960"/>
        <v>0</v>
      </c>
      <c r="X13383" s="828">
        <f t="shared" si="961"/>
        <v>0</v>
      </c>
      <c r="Y13383" s="1069">
        <f>[5]building!Y13374</f>
        <v>0</v>
      </c>
      <c r="Z13383" s="749">
        <f t="shared" si="962"/>
        <v>0</v>
      </c>
      <c r="AA13383" s="1071"/>
      <c r="AB13383" s="1071"/>
    </row>
    <row r="13384" spans="23:28" ht="70.5" customHeight="1">
      <c r="W13384" s="829">
        <f t="shared" si="960"/>
        <v>0</v>
      </c>
      <c r="X13384" s="828">
        <f t="shared" si="961"/>
        <v>0</v>
      </c>
      <c r="Y13384" s="1069">
        <f>[5]building!Y13375</f>
        <v>0</v>
      </c>
      <c r="Z13384" s="749">
        <f t="shared" si="962"/>
        <v>0</v>
      </c>
      <c r="AA13384" s="1071"/>
      <c r="AB13384" s="1071"/>
    </row>
    <row r="13385" spans="23:28" ht="70.5" customHeight="1">
      <c r="W13385" s="829">
        <f t="shared" si="960"/>
        <v>0</v>
      </c>
      <c r="X13385" s="828">
        <f t="shared" si="961"/>
        <v>0</v>
      </c>
      <c r="Y13385" s="1069">
        <f>[5]building!Y13376</f>
        <v>0</v>
      </c>
      <c r="Z13385" s="749">
        <f t="shared" si="962"/>
        <v>0</v>
      </c>
      <c r="AA13385" s="1071"/>
      <c r="AB13385" s="1071"/>
    </row>
    <row r="13386" spans="23:28" ht="70.5" customHeight="1">
      <c r="W13386" s="829">
        <f t="shared" si="960"/>
        <v>0</v>
      </c>
      <c r="X13386" s="828">
        <f t="shared" si="961"/>
        <v>0</v>
      </c>
      <c r="Y13386" s="1069">
        <f>[5]building!Y13377</f>
        <v>0</v>
      </c>
      <c r="Z13386" s="749">
        <f t="shared" si="962"/>
        <v>0</v>
      </c>
      <c r="AA13386" s="1071"/>
      <c r="AB13386" s="1071"/>
    </row>
    <row r="13387" spans="23:28" ht="70.5" customHeight="1">
      <c r="W13387" s="829">
        <f t="shared" si="960"/>
        <v>0</v>
      </c>
      <c r="X13387" s="828">
        <f t="shared" si="961"/>
        <v>0</v>
      </c>
      <c r="Y13387" s="1069">
        <f>[5]building!Y13378</f>
        <v>0</v>
      </c>
      <c r="Z13387" s="749">
        <f t="shared" si="962"/>
        <v>0</v>
      </c>
      <c r="AA13387" s="1071"/>
      <c r="AB13387" s="1071"/>
    </row>
    <row r="13388" spans="23:28" ht="70.5" customHeight="1">
      <c r="W13388" s="829">
        <f t="shared" si="960"/>
        <v>0</v>
      </c>
      <c r="X13388" s="828">
        <f t="shared" si="961"/>
        <v>0</v>
      </c>
      <c r="Y13388" s="1069">
        <f>[5]building!Y13379</f>
        <v>0</v>
      </c>
      <c r="Z13388" s="749">
        <f t="shared" si="962"/>
        <v>0</v>
      </c>
      <c r="AA13388" s="1071"/>
      <c r="AB13388" s="1071"/>
    </row>
    <row r="13389" spans="23:28" ht="70.5" customHeight="1">
      <c r="W13389" s="829">
        <f t="shared" si="960"/>
        <v>0</v>
      </c>
      <c r="X13389" s="828">
        <f t="shared" si="961"/>
        <v>0</v>
      </c>
      <c r="Y13389" s="1069">
        <f>[5]building!Y13380</f>
        <v>0</v>
      </c>
      <c r="Z13389" s="749">
        <f t="shared" si="962"/>
        <v>0</v>
      </c>
      <c r="AA13389" s="1071"/>
      <c r="AB13389" s="1071"/>
    </row>
    <row r="13390" spans="23:28" ht="70.5" customHeight="1">
      <c r="W13390" s="829">
        <f t="shared" si="960"/>
        <v>0</v>
      </c>
      <c r="X13390" s="828">
        <f t="shared" si="961"/>
        <v>0</v>
      </c>
      <c r="Y13390" s="1069">
        <f>[5]building!Y13381</f>
        <v>0</v>
      </c>
      <c r="Z13390" s="749">
        <f t="shared" si="962"/>
        <v>0</v>
      </c>
      <c r="AA13390" s="1071"/>
      <c r="AB13390" s="1071"/>
    </row>
    <row r="13391" spans="23:28" ht="70.5" customHeight="1">
      <c r="W13391" s="829">
        <f t="shared" si="960"/>
        <v>0</v>
      </c>
      <c r="X13391" s="828">
        <f t="shared" si="961"/>
        <v>0</v>
      </c>
      <c r="Y13391" s="1069">
        <f>[5]building!Y13382</f>
        <v>0</v>
      </c>
      <c r="Z13391" s="749">
        <f t="shared" si="962"/>
        <v>0</v>
      </c>
      <c r="AA13391" s="1071"/>
      <c r="AB13391" s="1071"/>
    </row>
    <row r="13392" spans="23:28" ht="70.5" customHeight="1">
      <c r="W13392" s="829">
        <f t="shared" si="960"/>
        <v>0</v>
      </c>
      <c r="X13392" s="828">
        <f t="shared" si="961"/>
        <v>0</v>
      </c>
      <c r="Y13392" s="1069">
        <f>[5]building!Y13383</f>
        <v>0</v>
      </c>
      <c r="Z13392" s="749">
        <f t="shared" si="962"/>
        <v>0</v>
      </c>
      <c r="AA13392" s="1071"/>
      <c r="AB13392" s="1071"/>
    </row>
    <row r="13393" spans="23:28" ht="70.5" customHeight="1">
      <c r="W13393" s="829">
        <f t="shared" si="960"/>
        <v>0</v>
      </c>
      <c r="X13393" s="828">
        <f t="shared" si="961"/>
        <v>0</v>
      </c>
      <c r="Y13393" s="1069">
        <f>[5]building!Y13384</f>
        <v>0</v>
      </c>
      <c r="Z13393" s="749">
        <f t="shared" si="962"/>
        <v>0</v>
      </c>
      <c r="AA13393" s="1071"/>
      <c r="AB13393" s="1071"/>
    </row>
    <row r="13394" spans="23:28" ht="70.5" customHeight="1">
      <c r="W13394" s="829">
        <f t="shared" si="960"/>
        <v>0</v>
      </c>
      <c r="X13394" s="828">
        <f t="shared" si="961"/>
        <v>0</v>
      </c>
      <c r="Y13394" s="1069">
        <f>[5]building!Y13385</f>
        <v>0</v>
      </c>
      <c r="Z13394" s="749">
        <f t="shared" si="962"/>
        <v>0</v>
      </c>
      <c r="AA13394" s="1071"/>
      <c r="AB13394" s="1071"/>
    </row>
    <row r="13395" spans="23:28" ht="70.5" customHeight="1">
      <c r="W13395" s="829">
        <f t="shared" si="960"/>
        <v>0</v>
      </c>
      <c r="X13395" s="828">
        <f t="shared" si="961"/>
        <v>0</v>
      </c>
      <c r="Y13395" s="1069">
        <f>[5]building!Y13386</f>
        <v>0</v>
      </c>
      <c r="Z13395" s="749">
        <f t="shared" si="962"/>
        <v>0</v>
      </c>
      <c r="AA13395" s="1071"/>
      <c r="AB13395" s="1071"/>
    </row>
    <row r="13396" spans="23:28" ht="70.5" customHeight="1">
      <c r="W13396" s="829">
        <f t="shared" si="960"/>
        <v>0</v>
      </c>
      <c r="X13396" s="828">
        <f t="shared" si="961"/>
        <v>0</v>
      </c>
      <c r="Y13396" s="1069">
        <f>[5]building!Y13387</f>
        <v>0</v>
      </c>
      <c r="Z13396" s="749">
        <f t="shared" si="962"/>
        <v>0</v>
      </c>
      <c r="AA13396" s="1071"/>
      <c r="AB13396" s="1071"/>
    </row>
    <row r="13397" spans="23:28" ht="70.5" customHeight="1">
      <c r="W13397" s="829">
        <f t="shared" si="960"/>
        <v>0</v>
      </c>
      <c r="X13397" s="828">
        <f t="shared" si="961"/>
        <v>0</v>
      </c>
      <c r="Y13397" s="1069">
        <f>[5]building!Y13388</f>
        <v>0</v>
      </c>
      <c r="Z13397" s="749">
        <f t="shared" si="962"/>
        <v>0</v>
      </c>
      <c r="AA13397" s="1071"/>
      <c r="AB13397" s="1071"/>
    </row>
    <row r="13398" spans="23:28" ht="70.5" customHeight="1">
      <c r="W13398" s="829">
        <f t="shared" si="960"/>
        <v>0</v>
      </c>
      <c r="X13398" s="828">
        <f t="shared" si="961"/>
        <v>0</v>
      </c>
      <c r="Y13398" s="1069">
        <f>[5]building!Y13389</f>
        <v>0</v>
      </c>
      <c r="Z13398" s="749">
        <f t="shared" si="962"/>
        <v>0</v>
      </c>
      <c r="AA13398" s="1071"/>
      <c r="AB13398" s="1071"/>
    </row>
    <row r="13399" spans="23:28" ht="70.5" customHeight="1">
      <c r="W13399" s="829">
        <f t="shared" si="960"/>
        <v>0</v>
      </c>
      <c r="X13399" s="828">
        <f t="shared" si="961"/>
        <v>0</v>
      </c>
      <c r="Y13399" s="1069">
        <f>[5]building!Y13390</f>
        <v>0</v>
      </c>
      <c r="Z13399" s="749">
        <f t="shared" si="962"/>
        <v>0</v>
      </c>
      <c r="AA13399" s="1071"/>
      <c r="AB13399" s="1071"/>
    </row>
    <row r="13400" spans="23:28" ht="70.5" customHeight="1">
      <c r="W13400" s="829">
        <f t="shared" si="960"/>
        <v>0</v>
      </c>
      <c r="X13400" s="828">
        <f t="shared" si="961"/>
        <v>0</v>
      </c>
      <c r="Y13400" s="1069">
        <f>[5]building!Y13391</f>
        <v>0</v>
      </c>
      <c r="Z13400" s="749">
        <f t="shared" si="962"/>
        <v>0</v>
      </c>
      <c r="AA13400" s="1071"/>
      <c r="AB13400" s="1071"/>
    </row>
    <row r="13401" spans="23:28" ht="70.5" customHeight="1">
      <c r="W13401" s="829">
        <f t="shared" si="960"/>
        <v>0</v>
      </c>
      <c r="X13401" s="828">
        <f t="shared" si="961"/>
        <v>0</v>
      </c>
      <c r="Y13401" s="1069">
        <f>[5]building!Y13392</f>
        <v>0</v>
      </c>
      <c r="Z13401" s="749">
        <f t="shared" si="962"/>
        <v>0</v>
      </c>
      <c r="AA13401" s="1071"/>
      <c r="AB13401" s="1071"/>
    </row>
    <row r="13402" spans="23:28" ht="70.5" customHeight="1">
      <c r="W13402" s="829">
        <f t="shared" si="960"/>
        <v>0</v>
      </c>
      <c r="X13402" s="828">
        <f t="shared" si="961"/>
        <v>0</v>
      </c>
      <c r="Y13402" s="1069">
        <f>[5]building!Y13393</f>
        <v>0</v>
      </c>
      <c r="Z13402" s="749">
        <f t="shared" si="962"/>
        <v>0</v>
      </c>
      <c r="AA13402" s="1071"/>
      <c r="AB13402" s="1071"/>
    </row>
    <row r="13403" spans="23:28" ht="70.5" customHeight="1">
      <c r="W13403" s="829">
        <f t="shared" si="960"/>
        <v>0</v>
      </c>
      <c r="X13403" s="828">
        <f t="shared" si="961"/>
        <v>0</v>
      </c>
      <c r="Y13403" s="1069">
        <f>[5]building!Y13394</f>
        <v>0</v>
      </c>
      <c r="Z13403" s="749">
        <f t="shared" si="962"/>
        <v>0</v>
      </c>
      <c r="AA13403" s="1071"/>
      <c r="AB13403" s="1071"/>
    </row>
    <row r="13404" spans="23:28" ht="70.5" customHeight="1">
      <c r="W13404" s="829">
        <f t="shared" si="960"/>
        <v>0</v>
      </c>
      <c r="X13404" s="828">
        <f t="shared" si="961"/>
        <v>0</v>
      </c>
      <c r="Y13404" s="1069">
        <f>[5]building!Y13395</f>
        <v>0</v>
      </c>
      <c r="Z13404" s="749">
        <f t="shared" si="962"/>
        <v>0</v>
      </c>
      <c r="AA13404" s="1071"/>
      <c r="AB13404" s="1071"/>
    </row>
    <row r="13405" spans="23:28" ht="70.5" customHeight="1">
      <c r="W13405" s="829">
        <f t="shared" si="960"/>
        <v>0</v>
      </c>
      <c r="X13405" s="828">
        <f t="shared" si="961"/>
        <v>0</v>
      </c>
      <c r="Y13405" s="1069">
        <f>[5]building!Y13396</f>
        <v>0</v>
      </c>
      <c r="Z13405" s="749">
        <f t="shared" si="962"/>
        <v>0</v>
      </c>
      <c r="AA13405" s="1071"/>
      <c r="AB13405" s="1071"/>
    </row>
    <row r="13406" spans="23:28" ht="70.5" customHeight="1">
      <c r="W13406" s="829">
        <f t="shared" ref="W13406:W13469" si="963">G13406+I13406+K13406+M13406+O13406+Q13406+S13406+U13406</f>
        <v>0</v>
      </c>
      <c r="X13406" s="828">
        <f t="shared" ref="X13406:X13469" si="964">W13406*C13406</f>
        <v>0</v>
      </c>
      <c r="Y13406" s="1069">
        <f>[5]building!Y13397</f>
        <v>0</v>
      </c>
      <c r="Z13406" s="749">
        <f t="shared" ref="Z13406:Z13469" si="965">Y13406*C13406</f>
        <v>0</v>
      </c>
      <c r="AA13406" s="1071"/>
      <c r="AB13406" s="1071"/>
    </row>
    <row r="13407" spans="23:28" ht="70.5" customHeight="1">
      <c r="W13407" s="829">
        <f t="shared" si="963"/>
        <v>0</v>
      </c>
      <c r="X13407" s="828">
        <f t="shared" si="964"/>
        <v>0</v>
      </c>
      <c r="Y13407" s="1069">
        <f>[5]building!Y13398</f>
        <v>0</v>
      </c>
      <c r="Z13407" s="749">
        <f t="shared" si="965"/>
        <v>0</v>
      </c>
      <c r="AA13407" s="1071"/>
      <c r="AB13407" s="1071"/>
    </row>
    <row r="13408" spans="23:28" ht="70.5" customHeight="1">
      <c r="W13408" s="829">
        <f t="shared" si="963"/>
        <v>0</v>
      </c>
      <c r="X13408" s="828">
        <f t="shared" si="964"/>
        <v>0</v>
      </c>
      <c r="Y13408" s="1069">
        <f>[5]building!Y13399</f>
        <v>0</v>
      </c>
      <c r="Z13408" s="749">
        <f t="shared" si="965"/>
        <v>0</v>
      </c>
      <c r="AA13408" s="1071"/>
      <c r="AB13408" s="1071"/>
    </row>
    <row r="13409" spans="23:28" ht="70.5" customHeight="1">
      <c r="W13409" s="829">
        <f t="shared" si="963"/>
        <v>0</v>
      </c>
      <c r="X13409" s="828">
        <f t="shared" si="964"/>
        <v>0</v>
      </c>
      <c r="Y13409" s="1069">
        <f>[5]building!Y13400</f>
        <v>0</v>
      </c>
      <c r="Z13409" s="749">
        <f t="shared" si="965"/>
        <v>0</v>
      </c>
      <c r="AA13409" s="1071"/>
      <c r="AB13409" s="1071"/>
    </row>
    <row r="13410" spans="23:28" ht="70.5" customHeight="1">
      <c r="W13410" s="829">
        <f t="shared" si="963"/>
        <v>0</v>
      </c>
      <c r="X13410" s="828">
        <f t="shared" si="964"/>
        <v>0</v>
      </c>
      <c r="Y13410" s="1069">
        <f>[5]building!Y13401</f>
        <v>0</v>
      </c>
      <c r="Z13410" s="749">
        <f t="shared" si="965"/>
        <v>0</v>
      </c>
      <c r="AA13410" s="1071"/>
      <c r="AB13410" s="1071"/>
    </row>
    <row r="13411" spans="23:28" ht="70.5" customHeight="1">
      <c r="W13411" s="829">
        <f t="shared" si="963"/>
        <v>0</v>
      </c>
      <c r="X13411" s="828">
        <f t="shared" si="964"/>
        <v>0</v>
      </c>
      <c r="Y13411" s="1069">
        <f>[5]building!Y13402</f>
        <v>0</v>
      </c>
      <c r="Z13411" s="749">
        <f t="shared" si="965"/>
        <v>0</v>
      </c>
      <c r="AA13411" s="1071"/>
      <c r="AB13411" s="1071"/>
    </row>
    <row r="13412" spans="23:28" ht="70.5" customHeight="1">
      <c r="W13412" s="829">
        <f t="shared" si="963"/>
        <v>0</v>
      </c>
      <c r="X13412" s="828">
        <f t="shared" si="964"/>
        <v>0</v>
      </c>
      <c r="Y13412" s="1069">
        <f>[5]building!Y13403</f>
        <v>0</v>
      </c>
      <c r="Z13412" s="749">
        <f t="shared" si="965"/>
        <v>0</v>
      </c>
      <c r="AA13412" s="1071"/>
      <c r="AB13412" s="1071"/>
    </row>
    <row r="13413" spans="23:28" ht="70.5" customHeight="1">
      <c r="W13413" s="829">
        <f t="shared" si="963"/>
        <v>0</v>
      </c>
      <c r="X13413" s="828">
        <f t="shared" si="964"/>
        <v>0</v>
      </c>
      <c r="Y13413" s="1069">
        <f>[5]building!Y13404</f>
        <v>0</v>
      </c>
      <c r="Z13413" s="749">
        <f t="shared" si="965"/>
        <v>0</v>
      </c>
      <c r="AA13413" s="1071"/>
      <c r="AB13413" s="1071"/>
    </row>
    <row r="13414" spans="23:28" ht="70.5" customHeight="1">
      <c r="W13414" s="829">
        <f t="shared" si="963"/>
        <v>0</v>
      </c>
      <c r="X13414" s="828">
        <f t="shared" si="964"/>
        <v>0</v>
      </c>
      <c r="Y13414" s="1069">
        <f>[5]building!Y13405</f>
        <v>0</v>
      </c>
      <c r="Z13414" s="749">
        <f t="shared" si="965"/>
        <v>0</v>
      </c>
      <c r="AA13414" s="1071"/>
      <c r="AB13414" s="1071"/>
    </row>
    <row r="13415" spans="23:28" ht="70.5" customHeight="1">
      <c r="W13415" s="829">
        <f t="shared" si="963"/>
        <v>0</v>
      </c>
      <c r="X13415" s="828">
        <f t="shared" si="964"/>
        <v>0</v>
      </c>
      <c r="Y13415" s="1069">
        <f>[5]building!Y13406</f>
        <v>0</v>
      </c>
      <c r="Z13415" s="749">
        <f t="shared" si="965"/>
        <v>0</v>
      </c>
      <c r="AA13415" s="1071"/>
      <c r="AB13415" s="1071"/>
    </row>
    <row r="13416" spans="23:28" ht="70.5" customHeight="1">
      <c r="W13416" s="829">
        <f t="shared" si="963"/>
        <v>0</v>
      </c>
      <c r="X13416" s="828">
        <f t="shared" si="964"/>
        <v>0</v>
      </c>
      <c r="Y13416" s="1069">
        <f>[5]building!Y13407</f>
        <v>0</v>
      </c>
      <c r="Z13416" s="749">
        <f t="shared" si="965"/>
        <v>0</v>
      </c>
      <c r="AA13416" s="1071"/>
      <c r="AB13416" s="1071"/>
    </row>
    <row r="13417" spans="23:28" ht="70.5" customHeight="1">
      <c r="W13417" s="829">
        <f t="shared" si="963"/>
        <v>0</v>
      </c>
      <c r="X13417" s="828">
        <f t="shared" si="964"/>
        <v>0</v>
      </c>
      <c r="Y13417" s="1069">
        <f>[5]building!Y13408</f>
        <v>0</v>
      </c>
      <c r="Z13417" s="749">
        <f t="shared" si="965"/>
        <v>0</v>
      </c>
      <c r="AA13417" s="1071"/>
      <c r="AB13417" s="1071"/>
    </row>
    <row r="13418" spans="23:28" ht="70.5" customHeight="1">
      <c r="W13418" s="829">
        <f t="shared" si="963"/>
        <v>0</v>
      </c>
      <c r="X13418" s="828">
        <f t="shared" si="964"/>
        <v>0</v>
      </c>
      <c r="Y13418" s="1069">
        <f>[5]building!Y13409</f>
        <v>0</v>
      </c>
      <c r="Z13418" s="749">
        <f t="shared" si="965"/>
        <v>0</v>
      </c>
      <c r="AA13418" s="1071"/>
      <c r="AB13418" s="1071"/>
    </row>
    <row r="13419" spans="23:28" ht="70.5" customHeight="1">
      <c r="W13419" s="829">
        <f t="shared" si="963"/>
        <v>0</v>
      </c>
      <c r="X13419" s="828">
        <f t="shared" si="964"/>
        <v>0</v>
      </c>
      <c r="Y13419" s="1069">
        <f>[5]building!Y13410</f>
        <v>0</v>
      </c>
      <c r="Z13419" s="749">
        <f t="shared" si="965"/>
        <v>0</v>
      </c>
      <c r="AA13419" s="1071"/>
      <c r="AB13419" s="1071"/>
    </row>
    <row r="13420" spans="23:28" ht="70.5" customHeight="1">
      <c r="W13420" s="829">
        <f t="shared" si="963"/>
        <v>0</v>
      </c>
      <c r="X13420" s="828">
        <f t="shared" si="964"/>
        <v>0</v>
      </c>
      <c r="Y13420" s="1069">
        <f>[5]building!Y13411</f>
        <v>0</v>
      </c>
      <c r="Z13420" s="749">
        <f t="shared" si="965"/>
        <v>0</v>
      </c>
      <c r="AA13420" s="1071"/>
      <c r="AB13420" s="1071"/>
    </row>
    <row r="13421" spans="23:28" ht="70.5" customHeight="1">
      <c r="W13421" s="829">
        <f t="shared" si="963"/>
        <v>0</v>
      </c>
      <c r="X13421" s="828">
        <f t="shared" si="964"/>
        <v>0</v>
      </c>
      <c r="Y13421" s="1069">
        <f>[5]building!Y13412</f>
        <v>0</v>
      </c>
      <c r="Z13421" s="749">
        <f t="shared" si="965"/>
        <v>0</v>
      </c>
      <c r="AA13421" s="1071"/>
      <c r="AB13421" s="1071"/>
    </row>
    <row r="13422" spans="23:28" ht="70.5" customHeight="1">
      <c r="W13422" s="829">
        <f t="shared" si="963"/>
        <v>0</v>
      </c>
      <c r="X13422" s="828">
        <f t="shared" si="964"/>
        <v>0</v>
      </c>
      <c r="Y13422" s="1069">
        <f>[5]building!Y13413</f>
        <v>0</v>
      </c>
      <c r="Z13422" s="749">
        <f t="shared" si="965"/>
        <v>0</v>
      </c>
      <c r="AA13422" s="1071"/>
      <c r="AB13422" s="1071"/>
    </row>
    <row r="13423" spans="23:28" ht="70.5" customHeight="1">
      <c r="W13423" s="829">
        <f t="shared" si="963"/>
        <v>0</v>
      </c>
      <c r="X13423" s="828">
        <f t="shared" si="964"/>
        <v>0</v>
      </c>
      <c r="Y13423" s="1069">
        <f>[5]building!Y13414</f>
        <v>0</v>
      </c>
      <c r="Z13423" s="749">
        <f t="shared" si="965"/>
        <v>0</v>
      </c>
      <c r="AA13423" s="1071"/>
      <c r="AB13423" s="1071"/>
    </row>
    <row r="13424" spans="23:28" ht="70.5" customHeight="1">
      <c r="W13424" s="829">
        <f t="shared" si="963"/>
        <v>0</v>
      </c>
      <c r="X13424" s="828">
        <f t="shared" si="964"/>
        <v>0</v>
      </c>
      <c r="Y13424" s="1069">
        <f>[5]building!Y13415</f>
        <v>0</v>
      </c>
      <c r="Z13424" s="749">
        <f t="shared" si="965"/>
        <v>0</v>
      </c>
      <c r="AA13424" s="1071"/>
      <c r="AB13424" s="1071"/>
    </row>
    <row r="13425" spans="23:28" ht="70.5" customHeight="1">
      <c r="W13425" s="829">
        <f t="shared" si="963"/>
        <v>0</v>
      </c>
      <c r="X13425" s="828">
        <f t="shared" si="964"/>
        <v>0</v>
      </c>
      <c r="Y13425" s="1069">
        <f>[5]building!Y13416</f>
        <v>0</v>
      </c>
      <c r="Z13425" s="749">
        <f t="shared" si="965"/>
        <v>0</v>
      </c>
      <c r="AA13425" s="1071"/>
      <c r="AB13425" s="1071"/>
    </row>
    <row r="13426" spans="23:28" ht="70.5" customHeight="1">
      <c r="W13426" s="829">
        <f t="shared" si="963"/>
        <v>0</v>
      </c>
      <c r="X13426" s="828">
        <f t="shared" si="964"/>
        <v>0</v>
      </c>
      <c r="Y13426" s="1069">
        <f>[5]building!Y13417</f>
        <v>0</v>
      </c>
      <c r="Z13426" s="749">
        <f t="shared" si="965"/>
        <v>0</v>
      </c>
      <c r="AA13426" s="1071"/>
      <c r="AB13426" s="1071"/>
    </row>
    <row r="13427" spans="23:28" ht="70.5" customHeight="1">
      <c r="W13427" s="829">
        <f t="shared" si="963"/>
        <v>0</v>
      </c>
      <c r="X13427" s="828">
        <f t="shared" si="964"/>
        <v>0</v>
      </c>
      <c r="Y13427" s="1069">
        <f>[5]building!Y13418</f>
        <v>0</v>
      </c>
      <c r="Z13427" s="749">
        <f t="shared" si="965"/>
        <v>0</v>
      </c>
      <c r="AA13427" s="1071"/>
      <c r="AB13427" s="1071"/>
    </row>
    <row r="13428" spans="23:28" ht="70.5" customHeight="1">
      <c r="W13428" s="829">
        <f t="shared" si="963"/>
        <v>0</v>
      </c>
      <c r="X13428" s="828">
        <f t="shared" si="964"/>
        <v>0</v>
      </c>
      <c r="Y13428" s="1069">
        <f>[5]building!Y13419</f>
        <v>0</v>
      </c>
      <c r="Z13428" s="749">
        <f t="shared" si="965"/>
        <v>0</v>
      </c>
      <c r="AA13428" s="1071"/>
      <c r="AB13428" s="1071"/>
    </row>
    <row r="13429" spans="23:28" ht="70.5" customHeight="1">
      <c r="W13429" s="829">
        <f t="shared" si="963"/>
        <v>0</v>
      </c>
      <c r="X13429" s="828">
        <f t="shared" si="964"/>
        <v>0</v>
      </c>
      <c r="Y13429" s="1069">
        <f>[5]building!Y13420</f>
        <v>0</v>
      </c>
      <c r="Z13429" s="749">
        <f t="shared" si="965"/>
        <v>0</v>
      </c>
      <c r="AA13429" s="1071"/>
      <c r="AB13429" s="1071"/>
    </row>
    <row r="13430" spans="23:28" ht="70.5" customHeight="1">
      <c r="W13430" s="829">
        <f t="shared" si="963"/>
        <v>0</v>
      </c>
      <c r="X13430" s="828">
        <f t="shared" si="964"/>
        <v>0</v>
      </c>
      <c r="Y13430" s="1069">
        <f>[5]building!Y13421</f>
        <v>0</v>
      </c>
      <c r="Z13430" s="749">
        <f t="shared" si="965"/>
        <v>0</v>
      </c>
      <c r="AA13430" s="1071"/>
      <c r="AB13430" s="1071"/>
    </row>
    <row r="13431" spans="23:28" ht="70.5" customHeight="1">
      <c r="W13431" s="829">
        <f t="shared" si="963"/>
        <v>0</v>
      </c>
      <c r="X13431" s="828">
        <f t="shared" si="964"/>
        <v>0</v>
      </c>
      <c r="Y13431" s="1069">
        <f>[5]building!Y13422</f>
        <v>0</v>
      </c>
      <c r="Z13431" s="749">
        <f t="shared" si="965"/>
        <v>0</v>
      </c>
      <c r="AA13431" s="1071"/>
      <c r="AB13431" s="1071"/>
    </row>
    <row r="13432" spans="23:28" ht="70.5" customHeight="1">
      <c r="W13432" s="829">
        <f t="shared" si="963"/>
        <v>0</v>
      </c>
      <c r="X13432" s="828">
        <f t="shared" si="964"/>
        <v>0</v>
      </c>
      <c r="Y13432" s="1069">
        <f>[5]building!Y13423</f>
        <v>0</v>
      </c>
      <c r="Z13432" s="749">
        <f t="shared" si="965"/>
        <v>0</v>
      </c>
      <c r="AA13432" s="1071"/>
      <c r="AB13432" s="1071"/>
    </row>
    <row r="13433" spans="23:28" ht="70.5" customHeight="1">
      <c r="W13433" s="829">
        <f t="shared" si="963"/>
        <v>0</v>
      </c>
      <c r="X13433" s="828">
        <f t="shared" si="964"/>
        <v>0</v>
      </c>
      <c r="Y13433" s="1069">
        <f>[5]building!Y13424</f>
        <v>0</v>
      </c>
      <c r="Z13433" s="749">
        <f t="shared" si="965"/>
        <v>0</v>
      </c>
      <c r="AA13433" s="1071"/>
      <c r="AB13433" s="1071"/>
    </row>
    <row r="13434" spans="23:28" ht="70.5" customHeight="1">
      <c r="W13434" s="829">
        <f t="shared" si="963"/>
        <v>0</v>
      </c>
      <c r="X13434" s="828">
        <f t="shared" si="964"/>
        <v>0</v>
      </c>
      <c r="Y13434" s="1069">
        <f>[5]building!Y13425</f>
        <v>0</v>
      </c>
      <c r="Z13434" s="749">
        <f t="shared" si="965"/>
        <v>0</v>
      </c>
      <c r="AA13434" s="1071"/>
      <c r="AB13434" s="1071"/>
    </row>
    <row r="13435" spans="23:28" ht="70.5" customHeight="1">
      <c r="W13435" s="829">
        <f t="shared" si="963"/>
        <v>0</v>
      </c>
      <c r="X13435" s="828">
        <f t="shared" si="964"/>
        <v>0</v>
      </c>
      <c r="Y13435" s="1069">
        <f>[5]building!Y13426</f>
        <v>0</v>
      </c>
      <c r="Z13435" s="749">
        <f t="shared" si="965"/>
        <v>0</v>
      </c>
      <c r="AA13435" s="1071"/>
      <c r="AB13435" s="1071"/>
    </row>
    <row r="13436" spans="23:28" ht="70.5" customHeight="1">
      <c r="W13436" s="829">
        <f t="shared" si="963"/>
        <v>0</v>
      </c>
      <c r="X13436" s="828">
        <f t="shared" si="964"/>
        <v>0</v>
      </c>
      <c r="Y13436" s="1069">
        <f>[5]building!Y13427</f>
        <v>0</v>
      </c>
      <c r="Z13436" s="749">
        <f t="shared" si="965"/>
        <v>0</v>
      </c>
      <c r="AA13436" s="1071"/>
      <c r="AB13436" s="1071"/>
    </row>
    <row r="13437" spans="23:28" ht="70.5" customHeight="1">
      <c r="W13437" s="829">
        <f t="shared" si="963"/>
        <v>0</v>
      </c>
      <c r="X13437" s="828">
        <f t="shared" si="964"/>
        <v>0</v>
      </c>
      <c r="Y13437" s="1069">
        <f>[5]building!Y13428</f>
        <v>0</v>
      </c>
      <c r="Z13437" s="749">
        <f t="shared" si="965"/>
        <v>0</v>
      </c>
      <c r="AA13437" s="1071"/>
      <c r="AB13437" s="1071"/>
    </row>
    <row r="13438" spans="23:28" ht="70.5" customHeight="1">
      <c r="W13438" s="829">
        <f t="shared" si="963"/>
        <v>0</v>
      </c>
      <c r="X13438" s="828">
        <f t="shared" si="964"/>
        <v>0</v>
      </c>
      <c r="Y13438" s="1069">
        <f>[5]building!Y13429</f>
        <v>0</v>
      </c>
      <c r="Z13438" s="749">
        <f t="shared" si="965"/>
        <v>0</v>
      </c>
      <c r="AA13438" s="1071"/>
      <c r="AB13438" s="1071"/>
    </row>
    <row r="13439" spans="23:28" ht="70.5" customHeight="1">
      <c r="W13439" s="829">
        <f t="shared" si="963"/>
        <v>0</v>
      </c>
      <c r="X13439" s="828">
        <f t="shared" si="964"/>
        <v>0</v>
      </c>
      <c r="Y13439" s="1069">
        <f>[5]building!Y13430</f>
        <v>0</v>
      </c>
      <c r="Z13439" s="749">
        <f t="shared" si="965"/>
        <v>0</v>
      </c>
      <c r="AA13439" s="1071"/>
      <c r="AB13439" s="1071"/>
    </row>
    <row r="13440" spans="23:28" ht="70.5" customHeight="1">
      <c r="W13440" s="829">
        <f t="shared" si="963"/>
        <v>0</v>
      </c>
      <c r="X13440" s="828">
        <f t="shared" si="964"/>
        <v>0</v>
      </c>
      <c r="Y13440" s="1069">
        <f>[5]building!Y13431</f>
        <v>0</v>
      </c>
      <c r="Z13440" s="749">
        <f t="shared" si="965"/>
        <v>0</v>
      </c>
      <c r="AA13440" s="1071"/>
      <c r="AB13440" s="1071"/>
    </row>
    <row r="13441" spans="23:28" ht="70.5" customHeight="1">
      <c r="W13441" s="829">
        <f t="shared" si="963"/>
        <v>0</v>
      </c>
      <c r="X13441" s="828">
        <f t="shared" si="964"/>
        <v>0</v>
      </c>
      <c r="Y13441" s="1069">
        <f>[5]building!Y13432</f>
        <v>0</v>
      </c>
      <c r="Z13441" s="749">
        <f t="shared" si="965"/>
        <v>0</v>
      </c>
      <c r="AA13441" s="1071"/>
      <c r="AB13441" s="1071"/>
    </row>
    <row r="13442" spans="23:28" ht="70.5" customHeight="1">
      <c r="W13442" s="829">
        <f t="shared" si="963"/>
        <v>0</v>
      </c>
      <c r="X13442" s="828">
        <f t="shared" si="964"/>
        <v>0</v>
      </c>
      <c r="Y13442" s="1069">
        <f>[5]building!Y13433</f>
        <v>0</v>
      </c>
      <c r="Z13442" s="749">
        <f t="shared" si="965"/>
        <v>0</v>
      </c>
      <c r="AA13442" s="1071"/>
      <c r="AB13442" s="1071"/>
    </row>
    <row r="13443" spans="23:28" ht="70.5" customHeight="1">
      <c r="W13443" s="829">
        <f t="shared" si="963"/>
        <v>0</v>
      </c>
      <c r="X13443" s="828">
        <f t="shared" si="964"/>
        <v>0</v>
      </c>
      <c r="Y13443" s="1069">
        <f>[5]building!Y13434</f>
        <v>0</v>
      </c>
      <c r="Z13443" s="749">
        <f t="shared" si="965"/>
        <v>0</v>
      </c>
      <c r="AA13443" s="1071"/>
      <c r="AB13443" s="1071"/>
    </row>
    <row r="13444" spans="23:28" ht="70.5" customHeight="1">
      <c r="W13444" s="829">
        <f t="shared" si="963"/>
        <v>0</v>
      </c>
      <c r="X13444" s="828">
        <f t="shared" si="964"/>
        <v>0</v>
      </c>
      <c r="Y13444" s="1069">
        <f>[5]building!Y13435</f>
        <v>0</v>
      </c>
      <c r="Z13444" s="749">
        <f t="shared" si="965"/>
        <v>0</v>
      </c>
      <c r="AA13444" s="1071"/>
      <c r="AB13444" s="1071"/>
    </row>
    <row r="13445" spans="23:28" ht="70.5" customHeight="1">
      <c r="W13445" s="829">
        <f t="shared" si="963"/>
        <v>0</v>
      </c>
      <c r="X13445" s="828">
        <f t="shared" si="964"/>
        <v>0</v>
      </c>
      <c r="Y13445" s="1069">
        <f>[5]building!Y13436</f>
        <v>0</v>
      </c>
      <c r="Z13445" s="749">
        <f t="shared" si="965"/>
        <v>0</v>
      </c>
      <c r="AA13445" s="1071"/>
      <c r="AB13445" s="1071"/>
    </row>
    <row r="13446" spans="23:28" ht="70.5" customHeight="1">
      <c r="W13446" s="829">
        <f t="shared" si="963"/>
        <v>0</v>
      </c>
      <c r="X13446" s="828">
        <f t="shared" si="964"/>
        <v>0</v>
      </c>
      <c r="Y13446" s="1069">
        <f>[5]building!Y13437</f>
        <v>0</v>
      </c>
      <c r="Z13446" s="749">
        <f t="shared" si="965"/>
        <v>0</v>
      </c>
      <c r="AA13446" s="1071"/>
      <c r="AB13446" s="1071"/>
    </row>
    <row r="13447" spans="23:28" ht="70.5" customHeight="1">
      <c r="W13447" s="829">
        <f t="shared" si="963"/>
        <v>0</v>
      </c>
      <c r="X13447" s="828">
        <f t="shared" si="964"/>
        <v>0</v>
      </c>
      <c r="Y13447" s="1069">
        <f>[5]building!Y13438</f>
        <v>0</v>
      </c>
      <c r="Z13447" s="749">
        <f t="shared" si="965"/>
        <v>0</v>
      </c>
      <c r="AA13447" s="1071"/>
      <c r="AB13447" s="1071"/>
    </row>
    <row r="13448" spans="23:28" ht="70.5" customHeight="1">
      <c r="W13448" s="829">
        <f t="shared" si="963"/>
        <v>0</v>
      </c>
      <c r="X13448" s="828">
        <f t="shared" si="964"/>
        <v>0</v>
      </c>
      <c r="Y13448" s="1069">
        <f>[5]building!Y13439</f>
        <v>0</v>
      </c>
      <c r="Z13448" s="749">
        <f t="shared" si="965"/>
        <v>0</v>
      </c>
      <c r="AA13448" s="1071"/>
      <c r="AB13448" s="1071"/>
    </row>
    <row r="13449" spans="23:28" ht="70.5" customHeight="1">
      <c r="W13449" s="829">
        <f t="shared" si="963"/>
        <v>0</v>
      </c>
      <c r="X13449" s="828">
        <f t="shared" si="964"/>
        <v>0</v>
      </c>
      <c r="Y13449" s="1069">
        <f>[5]building!Y13440</f>
        <v>0</v>
      </c>
      <c r="Z13449" s="749">
        <f t="shared" si="965"/>
        <v>0</v>
      </c>
      <c r="AA13449" s="1071"/>
      <c r="AB13449" s="1071"/>
    </row>
    <row r="13450" spans="23:28" ht="70.5" customHeight="1">
      <c r="W13450" s="829">
        <f t="shared" si="963"/>
        <v>0</v>
      </c>
      <c r="X13450" s="828">
        <f t="shared" si="964"/>
        <v>0</v>
      </c>
      <c r="Y13450" s="1069">
        <f>[5]building!Y13441</f>
        <v>0</v>
      </c>
      <c r="Z13450" s="749">
        <f t="shared" si="965"/>
        <v>0</v>
      </c>
      <c r="AA13450" s="1071"/>
      <c r="AB13450" s="1071"/>
    </row>
    <row r="13451" spans="23:28" ht="70.5" customHeight="1">
      <c r="W13451" s="829">
        <f t="shared" si="963"/>
        <v>0</v>
      </c>
      <c r="X13451" s="828">
        <f t="shared" si="964"/>
        <v>0</v>
      </c>
      <c r="Y13451" s="1069">
        <f>[5]building!Y13442</f>
        <v>0</v>
      </c>
      <c r="Z13451" s="749">
        <f t="shared" si="965"/>
        <v>0</v>
      </c>
      <c r="AA13451" s="1071"/>
      <c r="AB13451" s="1071"/>
    </row>
    <row r="13452" spans="23:28" ht="70.5" customHeight="1">
      <c r="W13452" s="829">
        <f t="shared" si="963"/>
        <v>0</v>
      </c>
      <c r="X13452" s="828">
        <f t="shared" si="964"/>
        <v>0</v>
      </c>
      <c r="Y13452" s="1069">
        <f>[5]building!Y13443</f>
        <v>0</v>
      </c>
      <c r="Z13452" s="749">
        <f t="shared" si="965"/>
        <v>0</v>
      </c>
      <c r="AA13452" s="1071"/>
      <c r="AB13452" s="1071"/>
    </row>
    <row r="13453" spans="23:28" ht="70.5" customHeight="1">
      <c r="W13453" s="829">
        <f t="shared" si="963"/>
        <v>0</v>
      </c>
      <c r="X13453" s="828">
        <f t="shared" si="964"/>
        <v>0</v>
      </c>
      <c r="Y13453" s="1069">
        <f>[5]building!Y13444</f>
        <v>0</v>
      </c>
      <c r="Z13453" s="749">
        <f t="shared" si="965"/>
        <v>0</v>
      </c>
      <c r="AA13453" s="1071"/>
      <c r="AB13453" s="1071"/>
    </row>
    <row r="13454" spans="23:28" ht="70.5" customHeight="1">
      <c r="W13454" s="829">
        <f t="shared" si="963"/>
        <v>0</v>
      </c>
      <c r="X13454" s="828">
        <f t="shared" si="964"/>
        <v>0</v>
      </c>
      <c r="Y13454" s="1069">
        <f>[5]building!Y13445</f>
        <v>0</v>
      </c>
      <c r="Z13454" s="749">
        <f t="shared" si="965"/>
        <v>0</v>
      </c>
      <c r="AA13454" s="1071"/>
      <c r="AB13454" s="1071"/>
    </row>
    <row r="13455" spans="23:28" ht="70.5" customHeight="1">
      <c r="W13455" s="829">
        <f t="shared" si="963"/>
        <v>0</v>
      </c>
      <c r="X13455" s="828">
        <f t="shared" si="964"/>
        <v>0</v>
      </c>
      <c r="Y13455" s="1069">
        <f>[5]building!Y13446</f>
        <v>0</v>
      </c>
      <c r="Z13455" s="749">
        <f t="shared" si="965"/>
        <v>0</v>
      </c>
      <c r="AA13455" s="1071"/>
      <c r="AB13455" s="1071"/>
    </row>
    <row r="13456" spans="23:28" ht="70.5" customHeight="1">
      <c r="W13456" s="829">
        <f t="shared" si="963"/>
        <v>0</v>
      </c>
      <c r="X13456" s="828">
        <f t="shared" si="964"/>
        <v>0</v>
      </c>
      <c r="Y13456" s="1069">
        <f>[5]building!Y13447</f>
        <v>0</v>
      </c>
      <c r="Z13456" s="749">
        <f t="shared" si="965"/>
        <v>0</v>
      </c>
      <c r="AA13456" s="1071"/>
      <c r="AB13456" s="1071"/>
    </row>
    <row r="13457" spans="23:28" ht="70.5" customHeight="1">
      <c r="W13457" s="829">
        <f t="shared" si="963"/>
        <v>0</v>
      </c>
      <c r="X13457" s="828">
        <f t="shared" si="964"/>
        <v>0</v>
      </c>
      <c r="Y13457" s="1069">
        <f>[5]building!Y13448</f>
        <v>0</v>
      </c>
      <c r="Z13457" s="749">
        <f t="shared" si="965"/>
        <v>0</v>
      </c>
      <c r="AA13457" s="1071"/>
      <c r="AB13457" s="1071"/>
    </row>
    <row r="13458" spans="23:28" ht="70.5" customHeight="1">
      <c r="W13458" s="829">
        <f t="shared" si="963"/>
        <v>0</v>
      </c>
      <c r="X13458" s="828">
        <f t="shared" si="964"/>
        <v>0</v>
      </c>
      <c r="Y13458" s="1069">
        <f>[5]building!Y13449</f>
        <v>0</v>
      </c>
      <c r="Z13458" s="749">
        <f t="shared" si="965"/>
        <v>0</v>
      </c>
      <c r="AA13458" s="1071"/>
      <c r="AB13458" s="1071"/>
    </row>
    <row r="13459" spans="23:28" ht="70.5" customHeight="1">
      <c r="W13459" s="829">
        <f t="shared" si="963"/>
        <v>0</v>
      </c>
      <c r="X13459" s="828">
        <f t="shared" si="964"/>
        <v>0</v>
      </c>
      <c r="Y13459" s="1069">
        <f>[5]building!Y13450</f>
        <v>0</v>
      </c>
      <c r="Z13459" s="749">
        <f t="shared" si="965"/>
        <v>0</v>
      </c>
      <c r="AA13459" s="1071"/>
      <c r="AB13459" s="1071"/>
    </row>
    <row r="13460" spans="23:28" ht="70.5" customHeight="1">
      <c r="W13460" s="829">
        <f t="shared" si="963"/>
        <v>0</v>
      </c>
      <c r="X13460" s="828">
        <f t="shared" si="964"/>
        <v>0</v>
      </c>
      <c r="Y13460" s="1069">
        <f>[5]building!Y13451</f>
        <v>0</v>
      </c>
      <c r="Z13460" s="749">
        <f t="shared" si="965"/>
        <v>0</v>
      </c>
      <c r="AA13460" s="1071"/>
      <c r="AB13460" s="1071"/>
    </row>
    <row r="13461" spans="23:28" ht="70.5" customHeight="1">
      <c r="W13461" s="829">
        <f t="shared" si="963"/>
        <v>0</v>
      </c>
      <c r="X13461" s="828">
        <f t="shared" si="964"/>
        <v>0</v>
      </c>
      <c r="Y13461" s="1069">
        <f>[5]building!Y13452</f>
        <v>0</v>
      </c>
      <c r="Z13461" s="749">
        <f t="shared" si="965"/>
        <v>0</v>
      </c>
      <c r="AA13461" s="1071"/>
      <c r="AB13461" s="1071"/>
    </row>
    <row r="13462" spans="23:28" ht="70.5" customHeight="1">
      <c r="W13462" s="829">
        <f t="shared" si="963"/>
        <v>0</v>
      </c>
      <c r="X13462" s="828">
        <f t="shared" si="964"/>
        <v>0</v>
      </c>
      <c r="Y13462" s="1069">
        <f>[5]building!Y13453</f>
        <v>0</v>
      </c>
      <c r="Z13462" s="749">
        <f t="shared" si="965"/>
        <v>0</v>
      </c>
      <c r="AA13462" s="1071"/>
      <c r="AB13462" s="1071"/>
    </row>
    <row r="13463" spans="23:28" ht="70.5" customHeight="1">
      <c r="W13463" s="829">
        <f t="shared" si="963"/>
        <v>0</v>
      </c>
      <c r="X13463" s="828">
        <f t="shared" si="964"/>
        <v>0</v>
      </c>
      <c r="Y13463" s="1069">
        <f>[5]building!Y13454</f>
        <v>0</v>
      </c>
      <c r="Z13463" s="749">
        <f t="shared" si="965"/>
        <v>0</v>
      </c>
      <c r="AA13463" s="1071"/>
      <c r="AB13463" s="1071"/>
    </row>
    <row r="13464" spans="23:28" ht="70.5" customHeight="1">
      <c r="W13464" s="829">
        <f t="shared" si="963"/>
        <v>0</v>
      </c>
      <c r="X13464" s="828">
        <f t="shared" si="964"/>
        <v>0</v>
      </c>
      <c r="Y13464" s="1069">
        <f>[5]building!Y13455</f>
        <v>0</v>
      </c>
      <c r="Z13464" s="749">
        <f t="shared" si="965"/>
        <v>0</v>
      </c>
      <c r="AA13464" s="1071"/>
      <c r="AB13464" s="1071"/>
    </row>
    <row r="13465" spans="23:28" ht="70.5" customHeight="1">
      <c r="W13465" s="829">
        <f t="shared" si="963"/>
        <v>0</v>
      </c>
      <c r="X13465" s="828">
        <f t="shared" si="964"/>
        <v>0</v>
      </c>
      <c r="Y13465" s="1069">
        <f>[5]building!Y13456</f>
        <v>0</v>
      </c>
      <c r="Z13465" s="749">
        <f t="shared" si="965"/>
        <v>0</v>
      </c>
      <c r="AA13465" s="1071"/>
      <c r="AB13465" s="1071"/>
    </row>
    <row r="13466" spans="23:28" ht="70.5" customHeight="1">
      <c r="W13466" s="829">
        <f t="shared" si="963"/>
        <v>0</v>
      </c>
      <c r="X13466" s="828">
        <f t="shared" si="964"/>
        <v>0</v>
      </c>
      <c r="Y13466" s="1069">
        <f>[5]building!Y13457</f>
        <v>0</v>
      </c>
      <c r="Z13466" s="749">
        <f t="shared" si="965"/>
        <v>0</v>
      </c>
      <c r="AA13466" s="1071"/>
      <c r="AB13466" s="1071"/>
    </row>
    <row r="13467" spans="23:28" ht="70.5" customHeight="1">
      <c r="W13467" s="829">
        <f t="shared" si="963"/>
        <v>0</v>
      </c>
      <c r="X13467" s="828">
        <f t="shared" si="964"/>
        <v>0</v>
      </c>
      <c r="Y13467" s="1069">
        <f>[5]building!Y13458</f>
        <v>0</v>
      </c>
      <c r="Z13467" s="749">
        <f t="shared" si="965"/>
        <v>0</v>
      </c>
      <c r="AA13467" s="1071"/>
      <c r="AB13467" s="1071"/>
    </row>
    <row r="13468" spans="23:28" ht="70.5" customHeight="1">
      <c r="W13468" s="829">
        <f t="shared" si="963"/>
        <v>0</v>
      </c>
      <c r="X13468" s="828">
        <f t="shared" si="964"/>
        <v>0</v>
      </c>
      <c r="Y13468" s="1069">
        <f>[5]building!Y13459</f>
        <v>0</v>
      </c>
      <c r="Z13468" s="749">
        <f t="shared" si="965"/>
        <v>0</v>
      </c>
      <c r="AA13468" s="1071"/>
      <c r="AB13468" s="1071"/>
    </row>
    <row r="13469" spans="23:28" ht="70.5" customHeight="1">
      <c r="W13469" s="829">
        <f t="shared" si="963"/>
        <v>0</v>
      </c>
      <c r="X13469" s="828">
        <f t="shared" si="964"/>
        <v>0</v>
      </c>
      <c r="Y13469" s="1069">
        <f>[5]building!Y13460</f>
        <v>0</v>
      </c>
      <c r="Z13469" s="749">
        <f t="shared" si="965"/>
        <v>0</v>
      </c>
      <c r="AA13469" s="1071"/>
      <c r="AB13469" s="1071"/>
    </row>
    <row r="13470" spans="23:28" ht="70.5" customHeight="1">
      <c r="W13470" s="829">
        <f t="shared" ref="W13470:W13533" si="966">G13470+I13470+K13470+M13470+O13470+Q13470+S13470+U13470</f>
        <v>0</v>
      </c>
      <c r="X13470" s="828">
        <f t="shared" ref="X13470:X13533" si="967">W13470*C13470</f>
        <v>0</v>
      </c>
      <c r="Y13470" s="1069">
        <f>[5]building!Y13461</f>
        <v>0</v>
      </c>
      <c r="Z13470" s="749">
        <f t="shared" ref="Z13470:Z13533" si="968">Y13470*C13470</f>
        <v>0</v>
      </c>
      <c r="AA13470" s="1071"/>
      <c r="AB13470" s="1071"/>
    </row>
    <row r="13471" spans="23:28" ht="70.5" customHeight="1">
      <c r="W13471" s="829">
        <f t="shared" si="966"/>
        <v>0</v>
      </c>
      <c r="X13471" s="828">
        <f t="shared" si="967"/>
        <v>0</v>
      </c>
      <c r="Y13471" s="1069">
        <f>[5]building!Y13462</f>
        <v>0</v>
      </c>
      <c r="Z13471" s="749">
        <f t="shared" si="968"/>
        <v>0</v>
      </c>
      <c r="AA13471" s="1071"/>
      <c r="AB13471" s="1071"/>
    </row>
    <row r="13472" spans="23:28" ht="70.5" customHeight="1">
      <c r="W13472" s="829">
        <f t="shared" si="966"/>
        <v>0</v>
      </c>
      <c r="X13472" s="828">
        <f t="shared" si="967"/>
        <v>0</v>
      </c>
      <c r="Y13472" s="1069">
        <f>[5]building!Y13463</f>
        <v>0</v>
      </c>
      <c r="Z13472" s="749">
        <f t="shared" si="968"/>
        <v>0</v>
      </c>
      <c r="AA13472" s="1071"/>
      <c r="AB13472" s="1071"/>
    </row>
    <row r="13473" spans="23:28" ht="70.5" customHeight="1">
      <c r="W13473" s="829">
        <f t="shared" si="966"/>
        <v>0</v>
      </c>
      <c r="X13473" s="828">
        <f t="shared" si="967"/>
        <v>0</v>
      </c>
      <c r="Y13473" s="1069">
        <f>[5]building!Y13464</f>
        <v>0</v>
      </c>
      <c r="Z13473" s="749">
        <f t="shared" si="968"/>
        <v>0</v>
      </c>
      <c r="AA13473" s="1071"/>
      <c r="AB13473" s="1071"/>
    </row>
    <row r="13474" spans="23:28" ht="70.5" customHeight="1">
      <c r="W13474" s="829">
        <f t="shared" si="966"/>
        <v>0</v>
      </c>
      <c r="X13474" s="828">
        <f t="shared" si="967"/>
        <v>0</v>
      </c>
      <c r="Y13474" s="1069">
        <f>[5]building!Y13465</f>
        <v>0</v>
      </c>
      <c r="Z13474" s="749">
        <f t="shared" si="968"/>
        <v>0</v>
      </c>
      <c r="AA13474" s="1071"/>
      <c r="AB13474" s="1071"/>
    </row>
    <row r="13475" spans="23:28" ht="70.5" customHeight="1">
      <c r="W13475" s="829">
        <f t="shared" si="966"/>
        <v>0</v>
      </c>
      <c r="X13475" s="828">
        <f t="shared" si="967"/>
        <v>0</v>
      </c>
      <c r="Y13475" s="1069">
        <f>[5]building!Y13466</f>
        <v>0</v>
      </c>
      <c r="Z13475" s="749">
        <f t="shared" si="968"/>
        <v>0</v>
      </c>
      <c r="AA13475" s="1071"/>
      <c r="AB13475" s="1071"/>
    </row>
    <row r="13476" spans="23:28" ht="70.5" customHeight="1">
      <c r="W13476" s="829">
        <f t="shared" si="966"/>
        <v>0</v>
      </c>
      <c r="X13476" s="828">
        <f t="shared" si="967"/>
        <v>0</v>
      </c>
      <c r="Y13476" s="1069">
        <f>[5]building!Y13467</f>
        <v>0</v>
      </c>
      <c r="Z13476" s="749">
        <f t="shared" si="968"/>
        <v>0</v>
      </c>
      <c r="AA13476" s="1071"/>
      <c r="AB13476" s="1071"/>
    </row>
    <row r="13477" spans="23:28" ht="70.5" customHeight="1">
      <c r="W13477" s="829">
        <f t="shared" si="966"/>
        <v>0</v>
      </c>
      <c r="X13477" s="828">
        <f t="shared" si="967"/>
        <v>0</v>
      </c>
      <c r="Y13477" s="1069">
        <f>[5]building!Y13468</f>
        <v>0</v>
      </c>
      <c r="Z13477" s="749">
        <f t="shared" si="968"/>
        <v>0</v>
      </c>
      <c r="AA13477" s="1071"/>
      <c r="AB13477" s="1071"/>
    </row>
    <row r="13478" spans="23:28" ht="70.5" customHeight="1">
      <c r="W13478" s="829">
        <f t="shared" si="966"/>
        <v>0</v>
      </c>
      <c r="X13478" s="828">
        <f t="shared" si="967"/>
        <v>0</v>
      </c>
      <c r="Y13478" s="1069">
        <f>[5]building!Y13469</f>
        <v>0</v>
      </c>
      <c r="Z13478" s="749">
        <f t="shared" si="968"/>
        <v>0</v>
      </c>
      <c r="AA13478" s="1071"/>
      <c r="AB13478" s="1071"/>
    </row>
    <row r="13479" spans="23:28" ht="70.5" customHeight="1">
      <c r="W13479" s="829">
        <f t="shared" si="966"/>
        <v>0</v>
      </c>
      <c r="X13479" s="828">
        <f t="shared" si="967"/>
        <v>0</v>
      </c>
      <c r="Y13479" s="1069">
        <f>[5]building!Y13470</f>
        <v>0</v>
      </c>
      <c r="Z13479" s="749">
        <f t="shared" si="968"/>
        <v>0</v>
      </c>
      <c r="AA13479" s="1071"/>
      <c r="AB13479" s="1071"/>
    </row>
    <row r="13480" spans="23:28" ht="70.5" customHeight="1">
      <c r="W13480" s="829">
        <f t="shared" si="966"/>
        <v>0</v>
      </c>
      <c r="X13480" s="828">
        <f t="shared" si="967"/>
        <v>0</v>
      </c>
      <c r="Y13480" s="1069">
        <f>[5]building!Y13471</f>
        <v>0</v>
      </c>
      <c r="Z13480" s="749">
        <f t="shared" si="968"/>
        <v>0</v>
      </c>
      <c r="AA13480" s="1071"/>
      <c r="AB13480" s="1071"/>
    </row>
    <row r="13481" spans="23:28" ht="70.5" customHeight="1">
      <c r="W13481" s="829">
        <f t="shared" si="966"/>
        <v>0</v>
      </c>
      <c r="X13481" s="828">
        <f t="shared" si="967"/>
        <v>0</v>
      </c>
      <c r="Y13481" s="1069">
        <f>[5]building!Y13472</f>
        <v>0</v>
      </c>
      <c r="Z13481" s="749">
        <f t="shared" si="968"/>
        <v>0</v>
      </c>
      <c r="AA13481" s="1071"/>
      <c r="AB13481" s="1071"/>
    </row>
    <row r="13482" spans="23:28" ht="70.5" customHeight="1">
      <c r="W13482" s="829">
        <f t="shared" si="966"/>
        <v>0</v>
      </c>
      <c r="X13482" s="828">
        <f t="shared" si="967"/>
        <v>0</v>
      </c>
      <c r="Y13482" s="1069">
        <f>[5]building!Y13473</f>
        <v>0</v>
      </c>
      <c r="Z13482" s="749">
        <f t="shared" si="968"/>
        <v>0</v>
      </c>
      <c r="AA13482" s="1071"/>
      <c r="AB13482" s="1071"/>
    </row>
    <row r="13483" spans="23:28" ht="70.5" customHeight="1">
      <c r="W13483" s="829">
        <f t="shared" si="966"/>
        <v>0</v>
      </c>
      <c r="X13483" s="828">
        <f t="shared" si="967"/>
        <v>0</v>
      </c>
      <c r="Y13483" s="1069">
        <f>[5]building!Y13474</f>
        <v>0</v>
      </c>
      <c r="Z13483" s="749">
        <f t="shared" si="968"/>
        <v>0</v>
      </c>
      <c r="AA13483" s="1071"/>
      <c r="AB13483" s="1071"/>
    </row>
    <row r="13484" spans="23:28" ht="70.5" customHeight="1">
      <c r="W13484" s="829">
        <f t="shared" si="966"/>
        <v>0</v>
      </c>
      <c r="X13484" s="828">
        <f t="shared" si="967"/>
        <v>0</v>
      </c>
      <c r="Y13484" s="1069">
        <f>[5]building!Y13475</f>
        <v>0</v>
      </c>
      <c r="Z13484" s="749">
        <f t="shared" si="968"/>
        <v>0</v>
      </c>
      <c r="AA13484" s="1071"/>
      <c r="AB13484" s="1071"/>
    </row>
    <row r="13485" spans="23:28" ht="70.5" customHeight="1">
      <c r="W13485" s="829">
        <f t="shared" si="966"/>
        <v>0</v>
      </c>
      <c r="X13485" s="828">
        <f t="shared" si="967"/>
        <v>0</v>
      </c>
      <c r="Y13485" s="1069">
        <f>[5]building!Y13476</f>
        <v>0</v>
      </c>
      <c r="Z13485" s="749">
        <f t="shared" si="968"/>
        <v>0</v>
      </c>
      <c r="AA13485" s="1071"/>
      <c r="AB13485" s="1071"/>
    </row>
    <row r="13486" spans="23:28" ht="70.5" customHeight="1">
      <c r="W13486" s="829">
        <f t="shared" si="966"/>
        <v>0</v>
      </c>
      <c r="X13486" s="828">
        <f t="shared" si="967"/>
        <v>0</v>
      </c>
      <c r="Y13486" s="1069">
        <f>[5]building!Y13477</f>
        <v>0</v>
      </c>
      <c r="Z13486" s="749">
        <f t="shared" si="968"/>
        <v>0</v>
      </c>
      <c r="AA13486" s="1071"/>
      <c r="AB13486" s="1071"/>
    </row>
    <row r="13487" spans="23:28" ht="70.5" customHeight="1">
      <c r="W13487" s="829">
        <f t="shared" si="966"/>
        <v>0</v>
      </c>
      <c r="X13487" s="828">
        <f t="shared" si="967"/>
        <v>0</v>
      </c>
      <c r="Y13487" s="1069">
        <f>[5]building!Y13478</f>
        <v>0</v>
      </c>
      <c r="Z13487" s="749">
        <f t="shared" si="968"/>
        <v>0</v>
      </c>
      <c r="AA13487" s="1071"/>
      <c r="AB13487" s="1071"/>
    </row>
    <row r="13488" spans="23:28" ht="70.5" customHeight="1">
      <c r="W13488" s="829">
        <f t="shared" si="966"/>
        <v>0</v>
      </c>
      <c r="X13488" s="828">
        <f t="shared" si="967"/>
        <v>0</v>
      </c>
      <c r="Y13488" s="1069">
        <f>[5]building!Y13479</f>
        <v>0</v>
      </c>
      <c r="Z13488" s="749">
        <f t="shared" si="968"/>
        <v>0</v>
      </c>
      <c r="AA13488" s="1071"/>
      <c r="AB13488" s="1071"/>
    </row>
    <row r="13489" spans="23:28" ht="70.5" customHeight="1">
      <c r="W13489" s="829">
        <f t="shared" si="966"/>
        <v>0</v>
      </c>
      <c r="X13489" s="828">
        <f t="shared" si="967"/>
        <v>0</v>
      </c>
      <c r="Y13489" s="1069">
        <f>[5]building!Y13480</f>
        <v>0</v>
      </c>
      <c r="Z13489" s="749">
        <f t="shared" si="968"/>
        <v>0</v>
      </c>
      <c r="AA13489" s="1071"/>
      <c r="AB13489" s="1071"/>
    </row>
    <row r="13490" spans="23:28" ht="70.5" customHeight="1">
      <c r="W13490" s="829">
        <f t="shared" si="966"/>
        <v>0</v>
      </c>
      <c r="X13490" s="828">
        <f t="shared" si="967"/>
        <v>0</v>
      </c>
      <c r="Y13490" s="1069">
        <f>[5]building!Y13481</f>
        <v>0</v>
      </c>
      <c r="Z13490" s="749">
        <f t="shared" si="968"/>
        <v>0</v>
      </c>
      <c r="AA13490" s="1071"/>
      <c r="AB13490" s="1071"/>
    </row>
    <row r="13491" spans="23:28" ht="70.5" customHeight="1">
      <c r="W13491" s="829">
        <f t="shared" si="966"/>
        <v>0</v>
      </c>
      <c r="X13491" s="828">
        <f t="shared" si="967"/>
        <v>0</v>
      </c>
      <c r="Y13491" s="1069">
        <f>[5]building!Y13482</f>
        <v>0</v>
      </c>
      <c r="Z13491" s="749">
        <f t="shared" si="968"/>
        <v>0</v>
      </c>
      <c r="AA13491" s="1071"/>
      <c r="AB13491" s="1071"/>
    </row>
    <row r="13492" spans="23:28" ht="70.5" customHeight="1">
      <c r="W13492" s="829">
        <f t="shared" si="966"/>
        <v>0</v>
      </c>
      <c r="X13492" s="828">
        <f t="shared" si="967"/>
        <v>0</v>
      </c>
      <c r="Y13492" s="1069">
        <f>[5]building!Y13483</f>
        <v>0</v>
      </c>
      <c r="Z13492" s="749">
        <f t="shared" si="968"/>
        <v>0</v>
      </c>
      <c r="AA13492" s="1071"/>
      <c r="AB13492" s="1071"/>
    </row>
    <row r="13493" spans="23:28" ht="70.5" customHeight="1">
      <c r="W13493" s="829">
        <f t="shared" si="966"/>
        <v>0</v>
      </c>
      <c r="X13493" s="828">
        <f t="shared" si="967"/>
        <v>0</v>
      </c>
      <c r="Y13493" s="1069">
        <f>[5]building!Y13484</f>
        <v>0</v>
      </c>
      <c r="Z13493" s="749">
        <f t="shared" si="968"/>
        <v>0</v>
      </c>
      <c r="AA13493" s="1071"/>
      <c r="AB13493" s="1071"/>
    </row>
    <row r="13494" spans="23:28" ht="70.5" customHeight="1">
      <c r="W13494" s="829">
        <f t="shared" si="966"/>
        <v>0</v>
      </c>
      <c r="X13494" s="828">
        <f t="shared" si="967"/>
        <v>0</v>
      </c>
      <c r="Y13494" s="1069">
        <f>[5]building!Y13485</f>
        <v>0</v>
      </c>
      <c r="Z13494" s="749">
        <f t="shared" si="968"/>
        <v>0</v>
      </c>
      <c r="AA13494" s="1071"/>
      <c r="AB13494" s="1071"/>
    </row>
    <row r="13495" spans="23:28" ht="70.5" customHeight="1">
      <c r="W13495" s="829">
        <f t="shared" si="966"/>
        <v>0</v>
      </c>
      <c r="X13495" s="828">
        <f t="shared" si="967"/>
        <v>0</v>
      </c>
      <c r="Y13495" s="1069">
        <f>[5]building!Y13486</f>
        <v>0</v>
      </c>
      <c r="Z13495" s="749">
        <f t="shared" si="968"/>
        <v>0</v>
      </c>
      <c r="AA13495" s="1071"/>
      <c r="AB13495" s="1071"/>
    </row>
    <row r="13496" spans="23:28" ht="70.5" customHeight="1">
      <c r="W13496" s="829">
        <f t="shared" si="966"/>
        <v>0</v>
      </c>
      <c r="X13496" s="828">
        <f t="shared" si="967"/>
        <v>0</v>
      </c>
      <c r="Y13496" s="1069">
        <f>[5]building!Y13487</f>
        <v>0</v>
      </c>
      <c r="Z13496" s="749">
        <f t="shared" si="968"/>
        <v>0</v>
      </c>
      <c r="AA13496" s="1071"/>
      <c r="AB13496" s="1071"/>
    </row>
    <row r="13497" spans="23:28" ht="70.5" customHeight="1">
      <c r="W13497" s="829">
        <f t="shared" si="966"/>
        <v>0</v>
      </c>
      <c r="X13497" s="828">
        <f t="shared" si="967"/>
        <v>0</v>
      </c>
      <c r="Y13497" s="1069">
        <f>[5]building!Y13488</f>
        <v>0</v>
      </c>
      <c r="Z13497" s="749">
        <f t="shared" si="968"/>
        <v>0</v>
      </c>
      <c r="AA13497" s="1071"/>
      <c r="AB13497" s="1071"/>
    </row>
    <row r="13498" spans="23:28" ht="70.5" customHeight="1">
      <c r="W13498" s="829">
        <f t="shared" si="966"/>
        <v>0</v>
      </c>
      <c r="X13498" s="828">
        <f t="shared" si="967"/>
        <v>0</v>
      </c>
      <c r="Y13498" s="1069">
        <f>[5]building!Y13489</f>
        <v>0</v>
      </c>
      <c r="Z13498" s="749">
        <f t="shared" si="968"/>
        <v>0</v>
      </c>
      <c r="AA13498" s="1071"/>
      <c r="AB13498" s="1071"/>
    </row>
    <row r="13499" spans="23:28" ht="70.5" customHeight="1">
      <c r="W13499" s="829">
        <f t="shared" si="966"/>
        <v>0</v>
      </c>
      <c r="X13499" s="828">
        <f t="shared" si="967"/>
        <v>0</v>
      </c>
      <c r="Y13499" s="1069">
        <f>[5]building!Y13490</f>
        <v>0</v>
      </c>
      <c r="Z13499" s="749">
        <f t="shared" si="968"/>
        <v>0</v>
      </c>
      <c r="AA13499" s="1071"/>
      <c r="AB13499" s="1071"/>
    </row>
    <row r="13500" spans="23:28" ht="70.5" customHeight="1">
      <c r="W13500" s="829">
        <f t="shared" si="966"/>
        <v>0</v>
      </c>
      <c r="X13500" s="828">
        <f t="shared" si="967"/>
        <v>0</v>
      </c>
      <c r="Y13500" s="1069">
        <f>[5]building!Y13491</f>
        <v>0</v>
      </c>
      <c r="Z13500" s="749">
        <f t="shared" si="968"/>
        <v>0</v>
      </c>
      <c r="AA13500" s="1071"/>
      <c r="AB13500" s="1071"/>
    </row>
    <row r="13501" spans="23:28" ht="70.5" customHeight="1">
      <c r="W13501" s="829">
        <f t="shared" si="966"/>
        <v>0</v>
      </c>
      <c r="X13501" s="828">
        <f t="shared" si="967"/>
        <v>0</v>
      </c>
      <c r="Y13501" s="1069">
        <f>[5]building!Y13492</f>
        <v>0</v>
      </c>
      <c r="Z13501" s="749">
        <f t="shared" si="968"/>
        <v>0</v>
      </c>
      <c r="AA13501" s="1071"/>
      <c r="AB13501" s="1071"/>
    </row>
    <row r="13502" spans="23:28" ht="70.5" customHeight="1">
      <c r="W13502" s="829">
        <f t="shared" si="966"/>
        <v>0</v>
      </c>
      <c r="X13502" s="828">
        <f t="shared" si="967"/>
        <v>0</v>
      </c>
      <c r="Y13502" s="1069">
        <f>[5]building!Y13493</f>
        <v>0</v>
      </c>
      <c r="Z13502" s="749">
        <f t="shared" si="968"/>
        <v>0</v>
      </c>
      <c r="AA13502" s="1071"/>
      <c r="AB13502" s="1071"/>
    </row>
    <row r="13503" spans="23:28" ht="70.5" customHeight="1">
      <c r="W13503" s="829">
        <f t="shared" si="966"/>
        <v>0</v>
      </c>
      <c r="X13503" s="828">
        <f t="shared" si="967"/>
        <v>0</v>
      </c>
      <c r="Y13503" s="1069">
        <f>[5]building!Y13494</f>
        <v>0</v>
      </c>
      <c r="Z13503" s="749">
        <f t="shared" si="968"/>
        <v>0</v>
      </c>
      <c r="AA13503" s="1071"/>
      <c r="AB13503" s="1071"/>
    </row>
    <row r="13504" spans="23:28" ht="70.5" customHeight="1">
      <c r="W13504" s="829">
        <f t="shared" si="966"/>
        <v>0</v>
      </c>
      <c r="X13504" s="828">
        <f t="shared" si="967"/>
        <v>0</v>
      </c>
      <c r="Y13504" s="1069">
        <f>[5]building!Y13495</f>
        <v>0</v>
      </c>
      <c r="Z13504" s="749">
        <f t="shared" si="968"/>
        <v>0</v>
      </c>
      <c r="AA13504" s="1071"/>
      <c r="AB13504" s="1071"/>
    </row>
    <row r="13505" spans="23:28" ht="70.5" customHeight="1">
      <c r="W13505" s="829">
        <f t="shared" si="966"/>
        <v>0</v>
      </c>
      <c r="X13505" s="828">
        <f t="shared" si="967"/>
        <v>0</v>
      </c>
      <c r="Y13505" s="1069">
        <f>[5]building!Y13496</f>
        <v>0</v>
      </c>
      <c r="Z13505" s="749">
        <f t="shared" si="968"/>
        <v>0</v>
      </c>
      <c r="AA13505" s="1071"/>
      <c r="AB13505" s="1071"/>
    </row>
    <row r="13506" spans="23:28" ht="70.5" customHeight="1">
      <c r="W13506" s="829">
        <f t="shared" si="966"/>
        <v>0</v>
      </c>
      <c r="X13506" s="828">
        <f t="shared" si="967"/>
        <v>0</v>
      </c>
      <c r="Y13506" s="1069">
        <f>[5]building!Y13497</f>
        <v>0</v>
      </c>
      <c r="Z13506" s="749">
        <f t="shared" si="968"/>
        <v>0</v>
      </c>
      <c r="AA13506" s="1071"/>
      <c r="AB13506" s="1071"/>
    </row>
    <row r="13507" spans="23:28" ht="70.5" customHeight="1">
      <c r="W13507" s="829">
        <f t="shared" si="966"/>
        <v>0</v>
      </c>
      <c r="X13507" s="828">
        <f t="shared" si="967"/>
        <v>0</v>
      </c>
      <c r="Y13507" s="1069">
        <f>[5]building!Y13498</f>
        <v>0</v>
      </c>
      <c r="Z13507" s="749">
        <f t="shared" si="968"/>
        <v>0</v>
      </c>
      <c r="AA13507" s="1071"/>
      <c r="AB13507" s="1071"/>
    </row>
    <row r="13508" spans="23:28" ht="70.5" customHeight="1">
      <c r="W13508" s="829">
        <f t="shared" si="966"/>
        <v>0</v>
      </c>
      <c r="X13508" s="828">
        <f t="shared" si="967"/>
        <v>0</v>
      </c>
      <c r="Y13508" s="1069">
        <f>[5]building!Y13499</f>
        <v>0</v>
      </c>
      <c r="Z13508" s="749">
        <f t="shared" si="968"/>
        <v>0</v>
      </c>
      <c r="AA13508" s="1071"/>
      <c r="AB13508" s="1071"/>
    </row>
    <row r="13509" spans="23:28" ht="70.5" customHeight="1">
      <c r="W13509" s="829">
        <f t="shared" si="966"/>
        <v>0</v>
      </c>
      <c r="X13509" s="828">
        <f t="shared" si="967"/>
        <v>0</v>
      </c>
      <c r="Y13509" s="1069">
        <f>[5]building!Y13500</f>
        <v>0</v>
      </c>
      <c r="Z13509" s="749">
        <f t="shared" si="968"/>
        <v>0</v>
      </c>
      <c r="AA13509" s="1071"/>
      <c r="AB13509" s="1071"/>
    </row>
    <row r="13510" spans="23:28" ht="70.5" customHeight="1">
      <c r="W13510" s="829">
        <f t="shared" si="966"/>
        <v>0</v>
      </c>
      <c r="X13510" s="828">
        <f t="shared" si="967"/>
        <v>0</v>
      </c>
      <c r="Y13510" s="1069">
        <f>[5]building!Y13501</f>
        <v>0</v>
      </c>
      <c r="Z13510" s="749">
        <f t="shared" si="968"/>
        <v>0</v>
      </c>
      <c r="AA13510" s="1071"/>
      <c r="AB13510" s="1071"/>
    </row>
    <row r="13511" spans="23:28" ht="70.5" customHeight="1">
      <c r="W13511" s="829">
        <f t="shared" si="966"/>
        <v>0</v>
      </c>
      <c r="X13511" s="828">
        <f t="shared" si="967"/>
        <v>0</v>
      </c>
      <c r="Y13511" s="1069">
        <f>[5]building!Y13502</f>
        <v>0</v>
      </c>
      <c r="Z13511" s="749">
        <f t="shared" si="968"/>
        <v>0</v>
      </c>
      <c r="AA13511" s="1071"/>
      <c r="AB13511" s="1071"/>
    </row>
    <row r="13512" spans="23:28" ht="70.5" customHeight="1">
      <c r="W13512" s="829">
        <f t="shared" si="966"/>
        <v>0</v>
      </c>
      <c r="X13512" s="828">
        <f t="shared" si="967"/>
        <v>0</v>
      </c>
      <c r="Y13512" s="1069">
        <f>[5]building!Y13503</f>
        <v>0</v>
      </c>
      <c r="Z13512" s="749">
        <f t="shared" si="968"/>
        <v>0</v>
      </c>
      <c r="AA13512" s="1071"/>
      <c r="AB13512" s="1071"/>
    </row>
    <row r="13513" spans="23:28" ht="70.5" customHeight="1">
      <c r="W13513" s="829">
        <f t="shared" si="966"/>
        <v>0</v>
      </c>
      <c r="X13513" s="828">
        <f t="shared" si="967"/>
        <v>0</v>
      </c>
      <c r="Y13513" s="1069">
        <f>[5]building!Y13504</f>
        <v>0</v>
      </c>
      <c r="Z13513" s="749">
        <f t="shared" si="968"/>
        <v>0</v>
      </c>
      <c r="AA13513" s="1071"/>
      <c r="AB13513" s="1071"/>
    </row>
    <row r="13514" spans="23:28" ht="70.5" customHeight="1">
      <c r="W13514" s="829">
        <f t="shared" si="966"/>
        <v>0</v>
      </c>
      <c r="X13514" s="828">
        <f t="shared" si="967"/>
        <v>0</v>
      </c>
      <c r="Y13514" s="1069">
        <f>[5]building!Y13505</f>
        <v>0</v>
      </c>
      <c r="Z13514" s="749">
        <f t="shared" si="968"/>
        <v>0</v>
      </c>
      <c r="AA13514" s="1071"/>
      <c r="AB13514" s="1071"/>
    </row>
    <row r="13515" spans="23:28" ht="70.5" customHeight="1">
      <c r="W13515" s="829">
        <f t="shared" si="966"/>
        <v>0</v>
      </c>
      <c r="X13515" s="828">
        <f t="shared" si="967"/>
        <v>0</v>
      </c>
      <c r="Y13515" s="1069">
        <f>[5]building!Y13506</f>
        <v>0</v>
      </c>
      <c r="Z13515" s="749">
        <f t="shared" si="968"/>
        <v>0</v>
      </c>
      <c r="AA13515" s="1071"/>
      <c r="AB13515" s="1071"/>
    </row>
    <row r="13516" spans="23:28" ht="70.5" customHeight="1">
      <c r="W13516" s="829">
        <f t="shared" si="966"/>
        <v>0</v>
      </c>
      <c r="X13516" s="828">
        <f t="shared" si="967"/>
        <v>0</v>
      </c>
      <c r="Y13516" s="1069">
        <f>[5]building!Y13507</f>
        <v>0</v>
      </c>
      <c r="Z13516" s="749">
        <f t="shared" si="968"/>
        <v>0</v>
      </c>
      <c r="AA13516" s="1071"/>
      <c r="AB13516" s="1071"/>
    </row>
    <row r="13517" spans="23:28" ht="70.5" customHeight="1">
      <c r="W13517" s="829">
        <f t="shared" si="966"/>
        <v>0</v>
      </c>
      <c r="X13517" s="828">
        <f t="shared" si="967"/>
        <v>0</v>
      </c>
      <c r="Y13517" s="1069">
        <f>[5]building!Y13508</f>
        <v>0</v>
      </c>
      <c r="Z13517" s="749">
        <f t="shared" si="968"/>
        <v>0</v>
      </c>
      <c r="AA13517" s="1071"/>
      <c r="AB13517" s="1071"/>
    </row>
    <row r="13518" spans="23:28" ht="70.5" customHeight="1">
      <c r="W13518" s="829">
        <f t="shared" si="966"/>
        <v>0</v>
      </c>
      <c r="X13518" s="828">
        <f t="shared" si="967"/>
        <v>0</v>
      </c>
      <c r="Y13518" s="1069">
        <f>[5]building!Y13509</f>
        <v>0</v>
      </c>
      <c r="Z13518" s="749">
        <f t="shared" si="968"/>
        <v>0</v>
      </c>
      <c r="AA13518" s="1071"/>
      <c r="AB13518" s="1071"/>
    </row>
    <row r="13519" spans="23:28" ht="70.5" customHeight="1">
      <c r="W13519" s="829">
        <f t="shared" si="966"/>
        <v>0</v>
      </c>
      <c r="X13519" s="828">
        <f t="shared" si="967"/>
        <v>0</v>
      </c>
      <c r="Y13519" s="1069">
        <f>[5]building!Y13510</f>
        <v>0</v>
      </c>
      <c r="Z13519" s="749">
        <f t="shared" si="968"/>
        <v>0</v>
      </c>
      <c r="AA13519" s="1071"/>
      <c r="AB13519" s="1071"/>
    </row>
    <row r="13520" spans="23:28" ht="70.5" customHeight="1">
      <c r="W13520" s="829">
        <f t="shared" si="966"/>
        <v>0</v>
      </c>
      <c r="X13520" s="828">
        <f t="shared" si="967"/>
        <v>0</v>
      </c>
      <c r="Y13520" s="1069">
        <f>[5]building!Y13511</f>
        <v>0</v>
      </c>
      <c r="Z13520" s="749">
        <f t="shared" si="968"/>
        <v>0</v>
      </c>
      <c r="AA13520" s="1071"/>
      <c r="AB13520" s="1071"/>
    </row>
    <row r="13521" spans="23:28" ht="70.5" customHeight="1">
      <c r="W13521" s="829">
        <f t="shared" si="966"/>
        <v>0</v>
      </c>
      <c r="X13521" s="828">
        <f t="shared" si="967"/>
        <v>0</v>
      </c>
      <c r="Y13521" s="1069">
        <f>[5]building!Y13512</f>
        <v>0</v>
      </c>
      <c r="Z13521" s="749">
        <f t="shared" si="968"/>
        <v>0</v>
      </c>
      <c r="AA13521" s="1071"/>
      <c r="AB13521" s="1071"/>
    </row>
    <row r="13522" spans="23:28" ht="70.5" customHeight="1">
      <c r="W13522" s="829">
        <f t="shared" si="966"/>
        <v>0</v>
      </c>
      <c r="X13522" s="828">
        <f t="shared" si="967"/>
        <v>0</v>
      </c>
      <c r="Y13522" s="1069">
        <f>[5]building!Y13513</f>
        <v>0</v>
      </c>
      <c r="Z13522" s="749">
        <f t="shared" si="968"/>
        <v>0</v>
      </c>
      <c r="AA13522" s="1071"/>
      <c r="AB13522" s="1071"/>
    </row>
    <row r="13523" spans="23:28" ht="70.5" customHeight="1">
      <c r="W13523" s="829">
        <f t="shared" si="966"/>
        <v>0</v>
      </c>
      <c r="X13523" s="828">
        <f t="shared" si="967"/>
        <v>0</v>
      </c>
      <c r="Y13523" s="1069">
        <f>[5]building!Y13514</f>
        <v>0</v>
      </c>
      <c r="Z13523" s="749">
        <f t="shared" si="968"/>
        <v>0</v>
      </c>
      <c r="AA13523" s="1071"/>
      <c r="AB13523" s="1071"/>
    </row>
    <row r="13524" spans="23:28" ht="70.5" customHeight="1">
      <c r="W13524" s="829">
        <f t="shared" si="966"/>
        <v>0</v>
      </c>
      <c r="X13524" s="828">
        <f t="shared" si="967"/>
        <v>0</v>
      </c>
      <c r="Y13524" s="1069">
        <f>[5]building!Y13515</f>
        <v>0</v>
      </c>
      <c r="Z13524" s="749">
        <f t="shared" si="968"/>
        <v>0</v>
      </c>
      <c r="AA13524" s="1071"/>
      <c r="AB13524" s="1071"/>
    </row>
    <row r="13525" spans="23:28" ht="70.5" customHeight="1">
      <c r="W13525" s="829">
        <f t="shared" si="966"/>
        <v>0</v>
      </c>
      <c r="X13525" s="828">
        <f t="shared" si="967"/>
        <v>0</v>
      </c>
      <c r="Y13525" s="1069">
        <f>[5]building!Y13516</f>
        <v>0</v>
      </c>
      <c r="Z13525" s="749">
        <f t="shared" si="968"/>
        <v>0</v>
      </c>
      <c r="AA13525" s="1071"/>
      <c r="AB13525" s="1071"/>
    </row>
    <row r="13526" spans="23:28" ht="70.5" customHeight="1">
      <c r="W13526" s="829">
        <f t="shared" si="966"/>
        <v>0</v>
      </c>
      <c r="X13526" s="828">
        <f t="shared" si="967"/>
        <v>0</v>
      </c>
      <c r="Y13526" s="1069">
        <f>[5]building!Y13517</f>
        <v>0</v>
      </c>
      <c r="Z13526" s="749">
        <f t="shared" si="968"/>
        <v>0</v>
      </c>
      <c r="AA13526" s="1071"/>
      <c r="AB13526" s="1071"/>
    </row>
    <row r="13527" spans="23:28" ht="70.5" customHeight="1">
      <c r="W13527" s="829">
        <f t="shared" si="966"/>
        <v>0</v>
      </c>
      <c r="X13527" s="828">
        <f t="shared" si="967"/>
        <v>0</v>
      </c>
      <c r="Y13527" s="1069">
        <f>[5]building!Y13518</f>
        <v>0</v>
      </c>
      <c r="Z13527" s="749">
        <f t="shared" si="968"/>
        <v>0</v>
      </c>
      <c r="AA13527" s="1071"/>
      <c r="AB13527" s="1071"/>
    </row>
    <row r="13528" spans="23:28" ht="70.5" customHeight="1">
      <c r="W13528" s="829">
        <f t="shared" si="966"/>
        <v>0</v>
      </c>
      <c r="X13528" s="828">
        <f t="shared" si="967"/>
        <v>0</v>
      </c>
      <c r="Y13528" s="1069">
        <f>[5]building!Y13519</f>
        <v>0</v>
      </c>
      <c r="Z13528" s="749">
        <f t="shared" si="968"/>
        <v>0</v>
      </c>
      <c r="AA13528" s="1071"/>
      <c r="AB13528" s="1071"/>
    </row>
    <row r="13529" spans="23:28" ht="70.5" customHeight="1">
      <c r="W13529" s="829">
        <f t="shared" si="966"/>
        <v>0</v>
      </c>
      <c r="X13529" s="828">
        <f t="shared" si="967"/>
        <v>0</v>
      </c>
      <c r="Y13529" s="1069">
        <f>[5]building!Y13520</f>
        <v>0</v>
      </c>
      <c r="Z13529" s="749">
        <f t="shared" si="968"/>
        <v>0</v>
      </c>
      <c r="AA13529" s="1071"/>
      <c r="AB13529" s="1071"/>
    </row>
    <row r="13530" spans="23:28" ht="70.5" customHeight="1">
      <c r="W13530" s="829">
        <f t="shared" si="966"/>
        <v>0</v>
      </c>
      <c r="X13530" s="828">
        <f t="shared" si="967"/>
        <v>0</v>
      </c>
      <c r="Y13530" s="1069">
        <f>[5]building!Y13521</f>
        <v>0</v>
      </c>
      <c r="Z13530" s="749">
        <f t="shared" si="968"/>
        <v>0</v>
      </c>
      <c r="AA13530" s="1071"/>
      <c r="AB13530" s="1071"/>
    </row>
    <row r="13531" spans="23:28" ht="70.5" customHeight="1">
      <c r="W13531" s="829">
        <f t="shared" si="966"/>
        <v>0</v>
      </c>
      <c r="X13531" s="828">
        <f t="shared" si="967"/>
        <v>0</v>
      </c>
      <c r="Y13531" s="1069">
        <f>[5]building!Y13522</f>
        <v>0</v>
      </c>
      <c r="Z13531" s="749">
        <f t="shared" si="968"/>
        <v>0</v>
      </c>
      <c r="AA13531" s="1071"/>
      <c r="AB13531" s="1071"/>
    </row>
    <row r="13532" spans="23:28" ht="70.5" customHeight="1">
      <c r="W13532" s="829">
        <f t="shared" si="966"/>
        <v>0</v>
      </c>
      <c r="X13532" s="828">
        <f t="shared" si="967"/>
        <v>0</v>
      </c>
      <c r="Y13532" s="1069">
        <f>[5]building!Y13523</f>
        <v>0</v>
      </c>
      <c r="Z13532" s="749">
        <f t="shared" si="968"/>
        <v>0</v>
      </c>
      <c r="AA13532" s="1071"/>
      <c r="AB13532" s="1071"/>
    </row>
    <row r="13533" spans="23:28" ht="70.5" customHeight="1">
      <c r="W13533" s="829">
        <f t="shared" si="966"/>
        <v>0</v>
      </c>
      <c r="X13533" s="828">
        <f t="shared" si="967"/>
        <v>0</v>
      </c>
      <c r="Y13533" s="1069">
        <f>[5]building!Y13524</f>
        <v>0</v>
      </c>
      <c r="Z13533" s="749">
        <f t="shared" si="968"/>
        <v>0</v>
      </c>
      <c r="AA13533" s="1071"/>
      <c r="AB13533" s="1071"/>
    </row>
    <row r="13534" spans="23:28" ht="70.5" customHeight="1">
      <c r="W13534" s="829">
        <f t="shared" ref="W13534:W13597" si="969">G13534+I13534+K13534+M13534+O13534+Q13534+S13534+U13534</f>
        <v>0</v>
      </c>
      <c r="X13534" s="828">
        <f t="shared" ref="X13534:X13597" si="970">W13534*C13534</f>
        <v>0</v>
      </c>
      <c r="Y13534" s="1069">
        <f>[5]building!Y13525</f>
        <v>0</v>
      </c>
      <c r="Z13534" s="749">
        <f t="shared" ref="Z13534:Z13597" si="971">Y13534*C13534</f>
        <v>0</v>
      </c>
      <c r="AA13534" s="1071"/>
      <c r="AB13534" s="1071"/>
    </row>
    <row r="13535" spans="23:28" ht="70.5" customHeight="1">
      <c r="W13535" s="829">
        <f t="shared" si="969"/>
        <v>0</v>
      </c>
      <c r="X13535" s="828">
        <f t="shared" si="970"/>
        <v>0</v>
      </c>
      <c r="Y13535" s="1069">
        <f>[5]building!Y13526</f>
        <v>0</v>
      </c>
      <c r="Z13535" s="749">
        <f t="shared" si="971"/>
        <v>0</v>
      </c>
      <c r="AA13535" s="1071"/>
      <c r="AB13535" s="1071"/>
    </row>
    <row r="13536" spans="23:28" ht="70.5" customHeight="1">
      <c r="W13536" s="829">
        <f t="shared" si="969"/>
        <v>0</v>
      </c>
      <c r="X13536" s="828">
        <f t="shared" si="970"/>
        <v>0</v>
      </c>
      <c r="Y13536" s="1069">
        <f>[5]building!Y13527</f>
        <v>0</v>
      </c>
      <c r="Z13536" s="749">
        <f t="shared" si="971"/>
        <v>0</v>
      </c>
      <c r="AA13536" s="1071"/>
      <c r="AB13536" s="1071"/>
    </row>
    <row r="13537" spans="23:28" ht="70.5" customHeight="1">
      <c r="W13537" s="829">
        <f t="shared" si="969"/>
        <v>0</v>
      </c>
      <c r="X13537" s="828">
        <f t="shared" si="970"/>
        <v>0</v>
      </c>
      <c r="Y13537" s="1069">
        <f>[5]building!Y13528</f>
        <v>0</v>
      </c>
      <c r="Z13537" s="749">
        <f t="shared" si="971"/>
        <v>0</v>
      </c>
      <c r="AA13537" s="1071"/>
      <c r="AB13537" s="1071"/>
    </row>
    <row r="13538" spans="23:28" ht="70.5" customHeight="1">
      <c r="W13538" s="829">
        <f t="shared" si="969"/>
        <v>0</v>
      </c>
      <c r="X13538" s="828">
        <f t="shared" si="970"/>
        <v>0</v>
      </c>
      <c r="Y13538" s="1069">
        <f>[5]building!Y13529</f>
        <v>0</v>
      </c>
      <c r="Z13538" s="749">
        <f t="shared" si="971"/>
        <v>0</v>
      </c>
      <c r="AA13538" s="1071"/>
      <c r="AB13538" s="1071"/>
    </row>
    <row r="13539" spans="23:28" ht="70.5" customHeight="1">
      <c r="W13539" s="829">
        <f t="shared" si="969"/>
        <v>0</v>
      </c>
      <c r="X13539" s="828">
        <f t="shared" si="970"/>
        <v>0</v>
      </c>
      <c r="Y13539" s="1069">
        <f>[5]building!Y13530</f>
        <v>0</v>
      </c>
      <c r="Z13539" s="749">
        <f t="shared" si="971"/>
        <v>0</v>
      </c>
      <c r="AA13539" s="1071"/>
      <c r="AB13539" s="1071"/>
    </row>
    <row r="13540" spans="23:28" ht="70.5" customHeight="1">
      <c r="W13540" s="829">
        <f t="shared" si="969"/>
        <v>0</v>
      </c>
      <c r="X13540" s="828">
        <f t="shared" si="970"/>
        <v>0</v>
      </c>
      <c r="Y13540" s="1069">
        <f>[5]building!Y13531</f>
        <v>0</v>
      </c>
      <c r="Z13540" s="749">
        <f t="shared" si="971"/>
        <v>0</v>
      </c>
      <c r="AA13540" s="1071"/>
      <c r="AB13540" s="1071"/>
    </row>
    <row r="13541" spans="23:28" ht="70.5" customHeight="1">
      <c r="W13541" s="829">
        <f t="shared" si="969"/>
        <v>0</v>
      </c>
      <c r="X13541" s="828">
        <f t="shared" si="970"/>
        <v>0</v>
      </c>
      <c r="Y13541" s="1069">
        <f>[5]building!Y13532</f>
        <v>0</v>
      </c>
      <c r="Z13541" s="749">
        <f t="shared" si="971"/>
        <v>0</v>
      </c>
      <c r="AA13541" s="1071"/>
      <c r="AB13541" s="1071"/>
    </row>
    <row r="13542" spans="23:28" ht="70.5" customHeight="1">
      <c r="W13542" s="829">
        <f t="shared" si="969"/>
        <v>0</v>
      </c>
      <c r="X13542" s="828">
        <f t="shared" si="970"/>
        <v>0</v>
      </c>
      <c r="Y13542" s="1069">
        <f>[5]building!Y13533</f>
        <v>0</v>
      </c>
      <c r="Z13542" s="749">
        <f t="shared" si="971"/>
        <v>0</v>
      </c>
      <c r="AA13542" s="1071"/>
      <c r="AB13542" s="1071"/>
    </row>
    <row r="13543" spans="23:28" ht="70.5" customHeight="1">
      <c r="W13543" s="829">
        <f t="shared" si="969"/>
        <v>0</v>
      </c>
      <c r="X13543" s="828">
        <f t="shared" si="970"/>
        <v>0</v>
      </c>
      <c r="Y13543" s="1069">
        <f>[5]building!Y13534</f>
        <v>0</v>
      </c>
      <c r="Z13543" s="749">
        <f t="shared" si="971"/>
        <v>0</v>
      </c>
      <c r="AA13543" s="1071"/>
      <c r="AB13543" s="1071"/>
    </row>
    <row r="13544" spans="23:28" ht="70.5" customHeight="1">
      <c r="W13544" s="829">
        <f t="shared" si="969"/>
        <v>0</v>
      </c>
      <c r="X13544" s="828">
        <f t="shared" si="970"/>
        <v>0</v>
      </c>
      <c r="Y13544" s="1069">
        <f>[5]building!Y13535</f>
        <v>0</v>
      </c>
      <c r="Z13544" s="749">
        <f t="shared" si="971"/>
        <v>0</v>
      </c>
      <c r="AA13544" s="1071"/>
      <c r="AB13544" s="1071"/>
    </row>
    <row r="13545" spans="23:28" ht="70.5" customHeight="1">
      <c r="W13545" s="829">
        <f t="shared" si="969"/>
        <v>0</v>
      </c>
      <c r="X13545" s="828">
        <f t="shared" si="970"/>
        <v>0</v>
      </c>
      <c r="Y13545" s="1069">
        <f>[5]building!Y13536</f>
        <v>0</v>
      </c>
      <c r="Z13545" s="749">
        <f t="shared" si="971"/>
        <v>0</v>
      </c>
      <c r="AA13545" s="1071"/>
      <c r="AB13545" s="1071"/>
    </row>
    <row r="13546" spans="23:28" ht="70.5" customHeight="1">
      <c r="W13546" s="829">
        <f t="shared" si="969"/>
        <v>0</v>
      </c>
      <c r="X13546" s="828">
        <f t="shared" si="970"/>
        <v>0</v>
      </c>
      <c r="Y13546" s="1069">
        <f>[5]building!Y13537</f>
        <v>0</v>
      </c>
      <c r="Z13546" s="749">
        <f t="shared" si="971"/>
        <v>0</v>
      </c>
      <c r="AA13546" s="1071"/>
      <c r="AB13546" s="1071"/>
    </row>
    <row r="13547" spans="23:28" ht="70.5" customHeight="1">
      <c r="W13547" s="829">
        <f t="shared" si="969"/>
        <v>0</v>
      </c>
      <c r="X13547" s="828">
        <f t="shared" si="970"/>
        <v>0</v>
      </c>
      <c r="Y13547" s="1069">
        <f>[5]building!Y13538</f>
        <v>0</v>
      </c>
      <c r="Z13547" s="749">
        <f t="shared" si="971"/>
        <v>0</v>
      </c>
      <c r="AA13547" s="1071"/>
      <c r="AB13547" s="1071"/>
    </row>
    <row r="13548" spans="23:28" ht="70.5" customHeight="1">
      <c r="W13548" s="829">
        <f t="shared" si="969"/>
        <v>0</v>
      </c>
      <c r="X13548" s="828">
        <f t="shared" si="970"/>
        <v>0</v>
      </c>
      <c r="Y13548" s="1069">
        <f>[5]building!Y13539</f>
        <v>0</v>
      </c>
      <c r="Z13548" s="749">
        <f t="shared" si="971"/>
        <v>0</v>
      </c>
      <c r="AA13548" s="1071"/>
      <c r="AB13548" s="1071"/>
    </row>
    <row r="13549" spans="23:28" ht="70.5" customHeight="1">
      <c r="W13549" s="829">
        <f t="shared" si="969"/>
        <v>0</v>
      </c>
      <c r="X13549" s="828">
        <f t="shared" si="970"/>
        <v>0</v>
      </c>
      <c r="Y13549" s="1069">
        <f>[5]building!Y13540</f>
        <v>0</v>
      </c>
      <c r="Z13549" s="749">
        <f t="shared" si="971"/>
        <v>0</v>
      </c>
      <c r="AA13549" s="1071"/>
      <c r="AB13549" s="1071"/>
    </row>
    <row r="13550" spans="23:28" ht="70.5" customHeight="1">
      <c r="W13550" s="829">
        <f t="shared" si="969"/>
        <v>0</v>
      </c>
      <c r="X13550" s="828">
        <f t="shared" si="970"/>
        <v>0</v>
      </c>
      <c r="Y13550" s="1069">
        <f>[5]building!Y13541</f>
        <v>0</v>
      </c>
      <c r="Z13550" s="749">
        <f t="shared" si="971"/>
        <v>0</v>
      </c>
      <c r="AA13550" s="1071"/>
      <c r="AB13550" s="1071"/>
    </row>
    <row r="13551" spans="23:28" ht="70.5" customHeight="1">
      <c r="W13551" s="829">
        <f t="shared" si="969"/>
        <v>0</v>
      </c>
      <c r="X13551" s="828">
        <f t="shared" si="970"/>
        <v>0</v>
      </c>
      <c r="Y13551" s="1069">
        <f>[5]building!Y13542</f>
        <v>0</v>
      </c>
      <c r="Z13551" s="749">
        <f t="shared" si="971"/>
        <v>0</v>
      </c>
      <c r="AA13551" s="1071"/>
      <c r="AB13551" s="1071"/>
    </row>
    <row r="13552" spans="23:28" ht="70.5" customHeight="1">
      <c r="W13552" s="829">
        <f t="shared" si="969"/>
        <v>0</v>
      </c>
      <c r="X13552" s="828">
        <f t="shared" si="970"/>
        <v>0</v>
      </c>
      <c r="Y13552" s="1069">
        <f>[5]building!Y13543</f>
        <v>0</v>
      </c>
      <c r="Z13552" s="749">
        <f t="shared" si="971"/>
        <v>0</v>
      </c>
      <c r="AA13552" s="1071"/>
      <c r="AB13552" s="1071"/>
    </row>
    <row r="13553" spans="23:28" ht="70.5" customHeight="1">
      <c r="W13553" s="829">
        <f t="shared" si="969"/>
        <v>0</v>
      </c>
      <c r="X13553" s="828">
        <f t="shared" si="970"/>
        <v>0</v>
      </c>
      <c r="Y13553" s="1069">
        <f>[5]building!Y13544</f>
        <v>0</v>
      </c>
      <c r="Z13553" s="749">
        <f t="shared" si="971"/>
        <v>0</v>
      </c>
      <c r="AA13553" s="1071"/>
      <c r="AB13553" s="1071"/>
    </row>
    <row r="13554" spans="23:28" ht="70.5" customHeight="1">
      <c r="W13554" s="829">
        <f t="shared" si="969"/>
        <v>0</v>
      </c>
      <c r="X13554" s="828">
        <f t="shared" si="970"/>
        <v>0</v>
      </c>
      <c r="Y13554" s="1069">
        <f>[5]building!Y13545</f>
        <v>0</v>
      </c>
      <c r="Z13554" s="749">
        <f t="shared" si="971"/>
        <v>0</v>
      </c>
      <c r="AA13554" s="1071"/>
      <c r="AB13554" s="1071"/>
    </row>
    <row r="13555" spans="23:28" ht="70.5" customHeight="1">
      <c r="W13555" s="829">
        <f t="shared" si="969"/>
        <v>0</v>
      </c>
      <c r="X13555" s="828">
        <f t="shared" si="970"/>
        <v>0</v>
      </c>
      <c r="Y13555" s="1069">
        <f>[5]building!Y13546</f>
        <v>0</v>
      </c>
      <c r="Z13555" s="749">
        <f t="shared" si="971"/>
        <v>0</v>
      </c>
      <c r="AA13555" s="1071"/>
      <c r="AB13555" s="1071"/>
    </row>
    <row r="13556" spans="23:28" ht="70.5" customHeight="1">
      <c r="W13556" s="829">
        <f t="shared" si="969"/>
        <v>0</v>
      </c>
      <c r="X13556" s="828">
        <f t="shared" si="970"/>
        <v>0</v>
      </c>
      <c r="Y13556" s="1069">
        <f>[5]building!Y13547</f>
        <v>0</v>
      </c>
      <c r="Z13556" s="749">
        <f t="shared" si="971"/>
        <v>0</v>
      </c>
      <c r="AA13556" s="1071"/>
      <c r="AB13556" s="1071"/>
    </row>
    <row r="13557" spans="23:28" ht="70.5" customHeight="1">
      <c r="W13557" s="829">
        <f t="shared" si="969"/>
        <v>0</v>
      </c>
      <c r="X13557" s="828">
        <f t="shared" si="970"/>
        <v>0</v>
      </c>
      <c r="Y13557" s="1069">
        <f>[5]building!Y13548</f>
        <v>0</v>
      </c>
      <c r="Z13557" s="749">
        <f t="shared" si="971"/>
        <v>0</v>
      </c>
      <c r="AA13557" s="1071"/>
      <c r="AB13557" s="1071"/>
    </row>
    <row r="13558" spans="23:28" ht="70.5" customHeight="1">
      <c r="W13558" s="829">
        <f t="shared" si="969"/>
        <v>0</v>
      </c>
      <c r="X13558" s="828">
        <f t="shared" si="970"/>
        <v>0</v>
      </c>
      <c r="Y13558" s="1069">
        <f>[5]building!Y13549</f>
        <v>0</v>
      </c>
      <c r="Z13558" s="749">
        <f t="shared" si="971"/>
        <v>0</v>
      </c>
      <c r="AA13558" s="1071"/>
      <c r="AB13558" s="1071"/>
    </row>
    <row r="13559" spans="23:28" ht="70.5" customHeight="1">
      <c r="W13559" s="829">
        <f t="shared" si="969"/>
        <v>0</v>
      </c>
      <c r="X13559" s="828">
        <f t="shared" si="970"/>
        <v>0</v>
      </c>
      <c r="Y13559" s="1069">
        <f>[5]building!Y13550</f>
        <v>0</v>
      </c>
      <c r="Z13559" s="749">
        <f t="shared" si="971"/>
        <v>0</v>
      </c>
      <c r="AA13559" s="1071"/>
      <c r="AB13559" s="1071"/>
    </row>
    <row r="13560" spans="23:28" ht="70.5" customHeight="1">
      <c r="W13560" s="829">
        <f t="shared" si="969"/>
        <v>0</v>
      </c>
      <c r="X13560" s="828">
        <f t="shared" si="970"/>
        <v>0</v>
      </c>
      <c r="Y13560" s="1069">
        <f>[5]building!Y13551</f>
        <v>0</v>
      </c>
      <c r="Z13560" s="749">
        <f t="shared" si="971"/>
        <v>0</v>
      </c>
      <c r="AA13560" s="1071"/>
      <c r="AB13560" s="1071"/>
    </row>
    <row r="13561" spans="23:28" ht="70.5" customHeight="1">
      <c r="W13561" s="829">
        <f t="shared" si="969"/>
        <v>0</v>
      </c>
      <c r="X13561" s="828">
        <f t="shared" si="970"/>
        <v>0</v>
      </c>
      <c r="Y13561" s="1069">
        <f>[5]building!Y13552</f>
        <v>0</v>
      </c>
      <c r="Z13561" s="749">
        <f t="shared" si="971"/>
        <v>0</v>
      </c>
      <c r="AA13561" s="1071"/>
      <c r="AB13561" s="1071"/>
    </row>
    <row r="13562" spans="23:28" ht="70.5" customHeight="1">
      <c r="W13562" s="829">
        <f t="shared" si="969"/>
        <v>0</v>
      </c>
      <c r="X13562" s="828">
        <f t="shared" si="970"/>
        <v>0</v>
      </c>
      <c r="Y13562" s="1069">
        <f>[5]building!Y13553</f>
        <v>0</v>
      </c>
      <c r="Z13562" s="749">
        <f t="shared" si="971"/>
        <v>0</v>
      </c>
      <c r="AA13562" s="1071"/>
      <c r="AB13562" s="1071"/>
    </row>
    <row r="13563" spans="23:28" ht="70.5" customHeight="1">
      <c r="W13563" s="829">
        <f t="shared" si="969"/>
        <v>0</v>
      </c>
      <c r="X13563" s="828">
        <f t="shared" si="970"/>
        <v>0</v>
      </c>
      <c r="Y13563" s="1069">
        <f>[5]building!Y13554</f>
        <v>0</v>
      </c>
      <c r="Z13563" s="749">
        <f t="shared" si="971"/>
        <v>0</v>
      </c>
      <c r="AA13563" s="1071"/>
      <c r="AB13563" s="1071"/>
    </row>
    <row r="13564" spans="23:28" ht="70.5" customHeight="1">
      <c r="W13564" s="829">
        <f t="shared" si="969"/>
        <v>0</v>
      </c>
      <c r="X13564" s="828">
        <f t="shared" si="970"/>
        <v>0</v>
      </c>
      <c r="Y13564" s="1069">
        <f>[5]building!Y13555</f>
        <v>0</v>
      </c>
      <c r="Z13564" s="749">
        <f t="shared" si="971"/>
        <v>0</v>
      </c>
      <c r="AA13564" s="1071"/>
      <c r="AB13564" s="1071"/>
    </row>
    <row r="13565" spans="23:28" ht="70.5" customHeight="1">
      <c r="W13565" s="829">
        <f t="shared" si="969"/>
        <v>0</v>
      </c>
      <c r="X13565" s="828">
        <f t="shared" si="970"/>
        <v>0</v>
      </c>
      <c r="Y13565" s="1069">
        <f>[5]building!Y13556</f>
        <v>0</v>
      </c>
      <c r="Z13565" s="749">
        <f t="shared" si="971"/>
        <v>0</v>
      </c>
      <c r="AA13565" s="1071"/>
      <c r="AB13565" s="1071"/>
    </row>
    <row r="13566" spans="23:28" ht="70.5" customHeight="1">
      <c r="W13566" s="829">
        <f t="shared" si="969"/>
        <v>0</v>
      </c>
      <c r="X13566" s="828">
        <f t="shared" si="970"/>
        <v>0</v>
      </c>
      <c r="Y13566" s="1069">
        <f>[5]building!Y13557</f>
        <v>0</v>
      </c>
      <c r="Z13566" s="749">
        <f t="shared" si="971"/>
        <v>0</v>
      </c>
      <c r="AA13566" s="1071"/>
      <c r="AB13566" s="1071"/>
    </row>
    <row r="13567" spans="23:28" ht="70.5" customHeight="1">
      <c r="W13567" s="829">
        <f t="shared" si="969"/>
        <v>0</v>
      </c>
      <c r="X13567" s="828">
        <f t="shared" si="970"/>
        <v>0</v>
      </c>
      <c r="Y13567" s="1069">
        <f>[5]building!Y13558</f>
        <v>0</v>
      </c>
      <c r="Z13567" s="749">
        <f t="shared" si="971"/>
        <v>0</v>
      </c>
      <c r="AA13567" s="1071"/>
      <c r="AB13567" s="1071"/>
    </row>
    <row r="13568" spans="23:28" ht="70.5" customHeight="1">
      <c r="W13568" s="829">
        <f t="shared" si="969"/>
        <v>0</v>
      </c>
      <c r="X13568" s="828">
        <f t="shared" si="970"/>
        <v>0</v>
      </c>
      <c r="Y13568" s="1069">
        <f>[5]building!Y13559</f>
        <v>0</v>
      </c>
      <c r="Z13568" s="749">
        <f t="shared" si="971"/>
        <v>0</v>
      </c>
      <c r="AA13568" s="1071"/>
      <c r="AB13568" s="1071"/>
    </row>
    <row r="13569" spans="23:28" ht="70.5" customHeight="1">
      <c r="W13569" s="829">
        <f t="shared" si="969"/>
        <v>0</v>
      </c>
      <c r="X13569" s="828">
        <f t="shared" si="970"/>
        <v>0</v>
      </c>
      <c r="Y13569" s="1069">
        <f>[5]building!Y13560</f>
        <v>0</v>
      </c>
      <c r="Z13569" s="749">
        <f t="shared" si="971"/>
        <v>0</v>
      </c>
      <c r="AA13569" s="1071"/>
      <c r="AB13569" s="1071"/>
    </row>
    <row r="13570" spans="23:28" ht="70.5" customHeight="1">
      <c r="W13570" s="829">
        <f t="shared" si="969"/>
        <v>0</v>
      </c>
      <c r="X13570" s="828">
        <f t="shared" si="970"/>
        <v>0</v>
      </c>
      <c r="Y13570" s="1069">
        <f>[5]building!Y13561</f>
        <v>0</v>
      </c>
      <c r="Z13570" s="749">
        <f t="shared" si="971"/>
        <v>0</v>
      </c>
      <c r="AA13570" s="1071"/>
      <c r="AB13570" s="1071"/>
    </row>
    <row r="13571" spans="23:28" ht="70.5" customHeight="1">
      <c r="W13571" s="829">
        <f t="shared" si="969"/>
        <v>0</v>
      </c>
      <c r="X13571" s="828">
        <f t="shared" si="970"/>
        <v>0</v>
      </c>
      <c r="Y13571" s="1069">
        <f>[5]building!Y13562</f>
        <v>0</v>
      </c>
      <c r="Z13571" s="749">
        <f t="shared" si="971"/>
        <v>0</v>
      </c>
      <c r="AA13571" s="1071"/>
      <c r="AB13571" s="1071"/>
    </row>
    <row r="13572" spans="23:28" ht="70.5" customHeight="1">
      <c r="W13572" s="829">
        <f t="shared" si="969"/>
        <v>0</v>
      </c>
      <c r="X13572" s="828">
        <f t="shared" si="970"/>
        <v>0</v>
      </c>
      <c r="Y13572" s="1069">
        <f>[5]building!Y13563</f>
        <v>0</v>
      </c>
      <c r="Z13572" s="749">
        <f t="shared" si="971"/>
        <v>0</v>
      </c>
      <c r="AA13572" s="1071"/>
      <c r="AB13572" s="1071"/>
    </row>
    <row r="13573" spans="23:28" ht="70.5" customHeight="1">
      <c r="W13573" s="829">
        <f t="shared" si="969"/>
        <v>0</v>
      </c>
      <c r="X13573" s="828">
        <f t="shared" si="970"/>
        <v>0</v>
      </c>
      <c r="Y13573" s="1069">
        <f>[5]building!Y13564</f>
        <v>0</v>
      </c>
      <c r="Z13573" s="749">
        <f t="shared" si="971"/>
        <v>0</v>
      </c>
      <c r="AA13573" s="1071"/>
      <c r="AB13573" s="1071"/>
    </row>
    <row r="13574" spans="23:28" ht="70.5" customHeight="1">
      <c r="W13574" s="829">
        <f t="shared" si="969"/>
        <v>0</v>
      </c>
      <c r="X13574" s="828">
        <f t="shared" si="970"/>
        <v>0</v>
      </c>
      <c r="Y13574" s="1069">
        <f>[5]building!Y13565</f>
        <v>0</v>
      </c>
      <c r="Z13574" s="749">
        <f t="shared" si="971"/>
        <v>0</v>
      </c>
      <c r="AA13574" s="1071"/>
      <c r="AB13574" s="1071"/>
    </row>
    <row r="13575" spans="23:28" ht="70.5" customHeight="1">
      <c r="W13575" s="829">
        <f t="shared" si="969"/>
        <v>0</v>
      </c>
      <c r="X13575" s="828">
        <f t="shared" si="970"/>
        <v>0</v>
      </c>
      <c r="Y13575" s="1069">
        <f>[5]building!Y13566</f>
        <v>0</v>
      </c>
      <c r="Z13575" s="749">
        <f t="shared" si="971"/>
        <v>0</v>
      </c>
      <c r="AA13575" s="1071"/>
      <c r="AB13575" s="1071"/>
    </row>
    <row r="13576" spans="23:28" ht="70.5" customHeight="1">
      <c r="W13576" s="829">
        <f t="shared" si="969"/>
        <v>0</v>
      </c>
      <c r="X13576" s="828">
        <f t="shared" si="970"/>
        <v>0</v>
      </c>
      <c r="Y13576" s="1069">
        <f>[5]building!Y13567</f>
        <v>0</v>
      </c>
      <c r="Z13576" s="749">
        <f t="shared" si="971"/>
        <v>0</v>
      </c>
      <c r="AA13576" s="1071"/>
      <c r="AB13576" s="1071"/>
    </row>
    <row r="13577" spans="23:28" ht="70.5" customHeight="1">
      <c r="W13577" s="829">
        <f t="shared" si="969"/>
        <v>0</v>
      </c>
      <c r="X13577" s="828">
        <f t="shared" si="970"/>
        <v>0</v>
      </c>
      <c r="Y13577" s="1069">
        <f>[5]building!Y13568</f>
        <v>0</v>
      </c>
      <c r="Z13577" s="749">
        <f t="shared" si="971"/>
        <v>0</v>
      </c>
      <c r="AA13577" s="1071"/>
      <c r="AB13577" s="1071"/>
    </row>
    <row r="13578" spans="23:28" ht="70.5" customHeight="1">
      <c r="W13578" s="829">
        <f t="shared" si="969"/>
        <v>0</v>
      </c>
      <c r="X13578" s="828">
        <f t="shared" si="970"/>
        <v>0</v>
      </c>
      <c r="Y13578" s="1069">
        <f>[5]building!Y13569</f>
        <v>0</v>
      </c>
      <c r="Z13578" s="749">
        <f t="shared" si="971"/>
        <v>0</v>
      </c>
      <c r="AA13578" s="1071"/>
      <c r="AB13578" s="1071"/>
    </row>
    <row r="13579" spans="23:28" ht="70.5" customHeight="1">
      <c r="W13579" s="829">
        <f t="shared" si="969"/>
        <v>0</v>
      </c>
      <c r="X13579" s="828">
        <f t="shared" si="970"/>
        <v>0</v>
      </c>
      <c r="Y13579" s="1069">
        <f>[5]building!Y13570</f>
        <v>0</v>
      </c>
      <c r="Z13579" s="749">
        <f t="shared" si="971"/>
        <v>0</v>
      </c>
      <c r="AA13579" s="1071"/>
      <c r="AB13579" s="1071"/>
    </row>
    <row r="13580" spans="23:28" ht="70.5" customHeight="1">
      <c r="W13580" s="829">
        <f t="shared" si="969"/>
        <v>0</v>
      </c>
      <c r="X13580" s="828">
        <f t="shared" si="970"/>
        <v>0</v>
      </c>
      <c r="Y13580" s="1069">
        <f>[5]building!Y13571</f>
        <v>0</v>
      </c>
      <c r="Z13580" s="749">
        <f t="shared" si="971"/>
        <v>0</v>
      </c>
      <c r="AA13580" s="1071"/>
      <c r="AB13580" s="1071"/>
    </row>
    <row r="13581" spans="23:28" ht="70.5" customHeight="1">
      <c r="W13581" s="829">
        <f t="shared" si="969"/>
        <v>0</v>
      </c>
      <c r="X13581" s="828">
        <f t="shared" si="970"/>
        <v>0</v>
      </c>
      <c r="Y13581" s="1069">
        <f>[5]building!Y13572</f>
        <v>0</v>
      </c>
      <c r="Z13581" s="749">
        <f t="shared" si="971"/>
        <v>0</v>
      </c>
      <c r="AA13581" s="1071"/>
      <c r="AB13581" s="1071"/>
    </row>
    <row r="13582" spans="23:28" ht="70.5" customHeight="1">
      <c r="W13582" s="829">
        <f t="shared" si="969"/>
        <v>0</v>
      </c>
      <c r="X13582" s="828">
        <f t="shared" si="970"/>
        <v>0</v>
      </c>
      <c r="Y13582" s="1069">
        <f>[5]building!Y13573</f>
        <v>0</v>
      </c>
      <c r="Z13582" s="749">
        <f t="shared" si="971"/>
        <v>0</v>
      </c>
      <c r="AA13582" s="1071"/>
      <c r="AB13582" s="1071"/>
    </row>
    <row r="13583" spans="23:28" ht="70.5" customHeight="1">
      <c r="W13583" s="829">
        <f t="shared" si="969"/>
        <v>0</v>
      </c>
      <c r="X13583" s="828">
        <f t="shared" si="970"/>
        <v>0</v>
      </c>
      <c r="Y13583" s="1069">
        <f>[5]building!Y13574</f>
        <v>0</v>
      </c>
      <c r="Z13583" s="749">
        <f t="shared" si="971"/>
        <v>0</v>
      </c>
      <c r="AA13583" s="1071"/>
      <c r="AB13583" s="1071"/>
    </row>
    <row r="13584" spans="23:28" ht="70.5" customHeight="1">
      <c r="W13584" s="829">
        <f t="shared" si="969"/>
        <v>0</v>
      </c>
      <c r="X13584" s="828">
        <f t="shared" si="970"/>
        <v>0</v>
      </c>
      <c r="Y13584" s="1069">
        <f>[5]building!Y13575</f>
        <v>0</v>
      </c>
      <c r="Z13584" s="749">
        <f t="shared" si="971"/>
        <v>0</v>
      </c>
      <c r="AA13584" s="1071"/>
      <c r="AB13584" s="1071"/>
    </row>
    <row r="13585" spans="23:28" ht="70.5" customHeight="1">
      <c r="W13585" s="829">
        <f t="shared" si="969"/>
        <v>0</v>
      </c>
      <c r="X13585" s="828">
        <f t="shared" si="970"/>
        <v>0</v>
      </c>
      <c r="Y13585" s="1069">
        <f>[5]building!Y13576</f>
        <v>0</v>
      </c>
      <c r="Z13585" s="749">
        <f t="shared" si="971"/>
        <v>0</v>
      </c>
      <c r="AA13585" s="1071"/>
      <c r="AB13585" s="1071"/>
    </row>
    <row r="13586" spans="23:28" ht="70.5" customHeight="1">
      <c r="W13586" s="829">
        <f t="shared" si="969"/>
        <v>0</v>
      </c>
      <c r="X13586" s="828">
        <f t="shared" si="970"/>
        <v>0</v>
      </c>
      <c r="Y13586" s="1069">
        <f>[5]building!Y13577</f>
        <v>0</v>
      </c>
      <c r="Z13586" s="749">
        <f t="shared" si="971"/>
        <v>0</v>
      </c>
      <c r="AA13586" s="1071"/>
      <c r="AB13586" s="1071"/>
    </row>
    <row r="13587" spans="23:28" ht="70.5" customHeight="1">
      <c r="W13587" s="829">
        <f t="shared" si="969"/>
        <v>0</v>
      </c>
      <c r="X13587" s="828">
        <f t="shared" si="970"/>
        <v>0</v>
      </c>
      <c r="Y13587" s="1069">
        <f>[5]building!Y13578</f>
        <v>0</v>
      </c>
      <c r="Z13587" s="749">
        <f t="shared" si="971"/>
        <v>0</v>
      </c>
      <c r="AA13587" s="1071"/>
      <c r="AB13587" s="1071"/>
    </row>
    <row r="13588" spans="23:28" ht="70.5" customHeight="1">
      <c r="W13588" s="829">
        <f t="shared" si="969"/>
        <v>0</v>
      </c>
      <c r="X13588" s="828">
        <f t="shared" si="970"/>
        <v>0</v>
      </c>
      <c r="Y13588" s="1069">
        <f>[5]building!Y13579</f>
        <v>0</v>
      </c>
      <c r="Z13588" s="749">
        <f t="shared" si="971"/>
        <v>0</v>
      </c>
      <c r="AA13588" s="1071"/>
      <c r="AB13588" s="1071"/>
    </row>
    <row r="13589" spans="23:28" ht="70.5" customHeight="1">
      <c r="W13589" s="829">
        <f t="shared" si="969"/>
        <v>0</v>
      </c>
      <c r="X13589" s="828">
        <f t="shared" si="970"/>
        <v>0</v>
      </c>
      <c r="Y13589" s="1069">
        <f>[5]building!Y13580</f>
        <v>0</v>
      </c>
      <c r="Z13589" s="749">
        <f t="shared" si="971"/>
        <v>0</v>
      </c>
      <c r="AA13589" s="1071"/>
      <c r="AB13589" s="1071"/>
    </row>
    <row r="13590" spans="23:28" ht="70.5" customHeight="1">
      <c r="W13590" s="829">
        <f t="shared" si="969"/>
        <v>0</v>
      </c>
      <c r="X13590" s="828">
        <f t="shared" si="970"/>
        <v>0</v>
      </c>
      <c r="Y13590" s="1069">
        <f>[5]building!Y13581</f>
        <v>0</v>
      </c>
      <c r="Z13590" s="749">
        <f t="shared" si="971"/>
        <v>0</v>
      </c>
      <c r="AA13590" s="1071"/>
      <c r="AB13590" s="1071"/>
    </row>
    <row r="13591" spans="23:28" ht="70.5" customHeight="1">
      <c r="W13591" s="829">
        <f t="shared" si="969"/>
        <v>0</v>
      </c>
      <c r="X13591" s="828">
        <f t="shared" si="970"/>
        <v>0</v>
      </c>
      <c r="Y13591" s="1069">
        <f>[5]building!Y13582</f>
        <v>0</v>
      </c>
      <c r="Z13591" s="749">
        <f t="shared" si="971"/>
        <v>0</v>
      </c>
      <c r="AA13591" s="1071"/>
      <c r="AB13591" s="1071"/>
    </row>
    <row r="13592" spans="23:28" ht="70.5" customHeight="1">
      <c r="W13592" s="829">
        <f t="shared" si="969"/>
        <v>0</v>
      </c>
      <c r="X13592" s="828">
        <f t="shared" si="970"/>
        <v>0</v>
      </c>
      <c r="Y13592" s="1069">
        <f>[5]building!Y13583</f>
        <v>0</v>
      </c>
      <c r="Z13592" s="749">
        <f t="shared" si="971"/>
        <v>0</v>
      </c>
      <c r="AA13592" s="1071"/>
      <c r="AB13592" s="1071"/>
    </row>
    <row r="13593" spans="23:28" ht="70.5" customHeight="1">
      <c r="W13593" s="829">
        <f t="shared" si="969"/>
        <v>0</v>
      </c>
      <c r="X13593" s="828">
        <f t="shared" si="970"/>
        <v>0</v>
      </c>
      <c r="Y13593" s="1069">
        <f>[5]building!Y13584</f>
        <v>0</v>
      </c>
      <c r="Z13593" s="749">
        <f t="shared" si="971"/>
        <v>0</v>
      </c>
      <c r="AA13593" s="1071"/>
      <c r="AB13593" s="1071"/>
    </row>
    <row r="13594" spans="23:28" ht="70.5" customHeight="1">
      <c r="W13594" s="829">
        <f t="shared" si="969"/>
        <v>0</v>
      </c>
      <c r="X13594" s="828">
        <f t="shared" si="970"/>
        <v>0</v>
      </c>
      <c r="Y13594" s="1069">
        <f>[5]building!Y13585</f>
        <v>0</v>
      </c>
      <c r="Z13594" s="749">
        <f t="shared" si="971"/>
        <v>0</v>
      </c>
      <c r="AA13594" s="1071"/>
      <c r="AB13594" s="1071"/>
    </row>
    <row r="13595" spans="23:28" ht="70.5" customHeight="1">
      <c r="W13595" s="829">
        <f t="shared" si="969"/>
        <v>0</v>
      </c>
      <c r="X13595" s="828">
        <f t="shared" si="970"/>
        <v>0</v>
      </c>
      <c r="Y13595" s="1069">
        <f>[5]building!Y13586</f>
        <v>0</v>
      </c>
      <c r="Z13595" s="749">
        <f t="shared" si="971"/>
        <v>0</v>
      </c>
      <c r="AA13595" s="1071"/>
      <c r="AB13595" s="1071"/>
    </row>
    <row r="13596" spans="23:28" ht="70.5" customHeight="1">
      <c r="W13596" s="829">
        <f t="shared" si="969"/>
        <v>0</v>
      </c>
      <c r="X13596" s="828">
        <f t="shared" si="970"/>
        <v>0</v>
      </c>
      <c r="Y13596" s="1069">
        <f>[5]building!Y13587</f>
        <v>0</v>
      </c>
      <c r="Z13596" s="749">
        <f t="shared" si="971"/>
        <v>0</v>
      </c>
      <c r="AA13596" s="1071"/>
      <c r="AB13596" s="1071"/>
    </row>
    <row r="13597" spans="23:28" ht="70.5" customHeight="1">
      <c r="W13597" s="829">
        <f t="shared" si="969"/>
        <v>0</v>
      </c>
      <c r="X13597" s="828">
        <f t="shared" si="970"/>
        <v>0</v>
      </c>
      <c r="Y13597" s="1069">
        <f>[5]building!Y13588</f>
        <v>0</v>
      </c>
      <c r="Z13597" s="749">
        <f t="shared" si="971"/>
        <v>0</v>
      </c>
      <c r="AA13597" s="1071"/>
      <c r="AB13597" s="1071"/>
    </row>
    <row r="13598" spans="23:28" ht="70.5" customHeight="1">
      <c r="W13598" s="829">
        <f t="shared" ref="W13598:W13661" si="972">G13598+I13598+K13598+M13598+O13598+Q13598+S13598+U13598</f>
        <v>0</v>
      </c>
      <c r="X13598" s="828">
        <f t="shared" ref="X13598:X13661" si="973">W13598*C13598</f>
        <v>0</v>
      </c>
      <c r="Y13598" s="1069">
        <f>[5]building!Y13589</f>
        <v>0</v>
      </c>
      <c r="Z13598" s="749">
        <f t="shared" ref="Z13598:Z13661" si="974">Y13598*C13598</f>
        <v>0</v>
      </c>
      <c r="AA13598" s="1071"/>
      <c r="AB13598" s="1071"/>
    </row>
    <row r="13599" spans="23:28" ht="70.5" customHeight="1">
      <c r="W13599" s="829">
        <f t="shared" si="972"/>
        <v>0</v>
      </c>
      <c r="X13599" s="828">
        <f t="shared" si="973"/>
        <v>0</v>
      </c>
      <c r="Y13599" s="1069">
        <f>[5]building!Y13590</f>
        <v>0</v>
      </c>
      <c r="Z13599" s="749">
        <f t="shared" si="974"/>
        <v>0</v>
      </c>
      <c r="AA13599" s="1071"/>
      <c r="AB13599" s="1071"/>
    </row>
    <row r="13600" spans="23:28" ht="70.5" customHeight="1">
      <c r="W13600" s="829">
        <f t="shared" si="972"/>
        <v>0</v>
      </c>
      <c r="X13600" s="828">
        <f t="shared" si="973"/>
        <v>0</v>
      </c>
      <c r="Y13600" s="1069">
        <f>[5]building!Y13591</f>
        <v>0</v>
      </c>
      <c r="Z13600" s="749">
        <f t="shared" si="974"/>
        <v>0</v>
      </c>
      <c r="AA13600" s="1071"/>
      <c r="AB13600" s="1071"/>
    </row>
    <row r="13601" spans="23:28" ht="70.5" customHeight="1">
      <c r="W13601" s="829">
        <f t="shared" si="972"/>
        <v>0</v>
      </c>
      <c r="X13601" s="828">
        <f t="shared" si="973"/>
        <v>0</v>
      </c>
      <c r="Y13601" s="1069">
        <f>[5]building!Y13592</f>
        <v>0</v>
      </c>
      <c r="Z13601" s="749">
        <f t="shared" si="974"/>
        <v>0</v>
      </c>
      <c r="AA13601" s="1071"/>
      <c r="AB13601" s="1071"/>
    </row>
    <row r="13602" spans="23:28" ht="70.5" customHeight="1">
      <c r="W13602" s="829">
        <f t="shared" si="972"/>
        <v>0</v>
      </c>
      <c r="X13602" s="828">
        <f t="shared" si="973"/>
        <v>0</v>
      </c>
      <c r="Y13602" s="1069">
        <f>[5]building!Y13593</f>
        <v>0</v>
      </c>
      <c r="Z13602" s="749">
        <f t="shared" si="974"/>
        <v>0</v>
      </c>
      <c r="AA13602" s="1071"/>
      <c r="AB13602" s="1071"/>
    </row>
    <row r="13603" spans="23:28" ht="70.5" customHeight="1">
      <c r="W13603" s="829">
        <f t="shared" si="972"/>
        <v>0</v>
      </c>
      <c r="X13603" s="828">
        <f t="shared" si="973"/>
        <v>0</v>
      </c>
      <c r="Y13603" s="1069">
        <f>[5]building!Y13594</f>
        <v>0</v>
      </c>
      <c r="Z13603" s="749">
        <f t="shared" si="974"/>
        <v>0</v>
      </c>
      <c r="AA13603" s="1071"/>
      <c r="AB13603" s="1071"/>
    </row>
    <row r="13604" spans="23:28" ht="70.5" customHeight="1">
      <c r="W13604" s="829">
        <f t="shared" si="972"/>
        <v>0</v>
      </c>
      <c r="X13604" s="828">
        <f t="shared" si="973"/>
        <v>0</v>
      </c>
      <c r="Y13604" s="1069">
        <f>[5]building!Y13595</f>
        <v>0</v>
      </c>
      <c r="Z13604" s="749">
        <f t="shared" si="974"/>
        <v>0</v>
      </c>
      <c r="AA13604" s="1071"/>
      <c r="AB13604" s="1071"/>
    </row>
    <row r="13605" spans="23:28" ht="70.5" customHeight="1">
      <c r="W13605" s="829">
        <f t="shared" si="972"/>
        <v>0</v>
      </c>
      <c r="X13605" s="828">
        <f t="shared" si="973"/>
        <v>0</v>
      </c>
      <c r="Y13605" s="1069">
        <f>[5]building!Y13596</f>
        <v>0</v>
      </c>
      <c r="Z13605" s="749">
        <f t="shared" si="974"/>
        <v>0</v>
      </c>
      <c r="AA13605" s="1071"/>
      <c r="AB13605" s="1071"/>
    </row>
    <row r="13606" spans="23:28" ht="70.5" customHeight="1">
      <c r="W13606" s="829">
        <f t="shared" si="972"/>
        <v>0</v>
      </c>
      <c r="X13606" s="828">
        <f t="shared" si="973"/>
        <v>0</v>
      </c>
      <c r="Y13606" s="1069">
        <f>[5]building!Y13597</f>
        <v>0</v>
      </c>
      <c r="Z13606" s="749">
        <f t="shared" si="974"/>
        <v>0</v>
      </c>
      <c r="AA13606" s="1071"/>
      <c r="AB13606" s="1071"/>
    </row>
    <row r="13607" spans="23:28" ht="70.5" customHeight="1">
      <c r="W13607" s="829">
        <f t="shared" si="972"/>
        <v>0</v>
      </c>
      <c r="X13607" s="828">
        <f t="shared" si="973"/>
        <v>0</v>
      </c>
      <c r="Y13607" s="1069">
        <f>[5]building!Y13598</f>
        <v>0</v>
      </c>
      <c r="Z13607" s="749">
        <f t="shared" si="974"/>
        <v>0</v>
      </c>
      <c r="AA13607" s="1071"/>
      <c r="AB13607" s="1071"/>
    </row>
    <row r="13608" spans="23:28" ht="70.5" customHeight="1">
      <c r="W13608" s="829">
        <f t="shared" si="972"/>
        <v>0</v>
      </c>
      <c r="X13608" s="828">
        <f t="shared" si="973"/>
        <v>0</v>
      </c>
      <c r="Y13608" s="1069">
        <f>[5]building!Y13599</f>
        <v>0</v>
      </c>
      <c r="Z13608" s="749">
        <f t="shared" si="974"/>
        <v>0</v>
      </c>
      <c r="AA13608" s="1071"/>
      <c r="AB13608" s="1071"/>
    </row>
    <row r="13609" spans="23:28" ht="70.5" customHeight="1">
      <c r="W13609" s="829">
        <f t="shared" si="972"/>
        <v>0</v>
      </c>
      <c r="X13609" s="828">
        <f t="shared" si="973"/>
        <v>0</v>
      </c>
      <c r="Y13609" s="1069">
        <f>[5]building!Y13600</f>
        <v>0</v>
      </c>
      <c r="Z13609" s="749">
        <f t="shared" si="974"/>
        <v>0</v>
      </c>
      <c r="AA13609" s="1071"/>
      <c r="AB13609" s="1071"/>
    </row>
    <row r="13610" spans="23:28" ht="70.5" customHeight="1">
      <c r="W13610" s="829">
        <f t="shared" si="972"/>
        <v>0</v>
      </c>
      <c r="X13610" s="828">
        <f t="shared" si="973"/>
        <v>0</v>
      </c>
      <c r="Y13610" s="1069">
        <f>[5]building!Y13601</f>
        <v>0</v>
      </c>
      <c r="Z13610" s="749">
        <f t="shared" si="974"/>
        <v>0</v>
      </c>
      <c r="AA13610" s="1071"/>
      <c r="AB13610" s="1071"/>
    </row>
    <row r="13611" spans="23:28" ht="70.5" customHeight="1">
      <c r="W13611" s="829">
        <f t="shared" si="972"/>
        <v>0</v>
      </c>
      <c r="X13611" s="828">
        <f t="shared" si="973"/>
        <v>0</v>
      </c>
      <c r="Y13611" s="1069">
        <f>[5]building!Y13602</f>
        <v>0</v>
      </c>
      <c r="Z13611" s="749">
        <f t="shared" si="974"/>
        <v>0</v>
      </c>
      <c r="AA13611" s="1071"/>
      <c r="AB13611" s="1071"/>
    </row>
    <row r="13612" spans="23:28" ht="70.5" customHeight="1">
      <c r="W13612" s="829">
        <f t="shared" si="972"/>
        <v>0</v>
      </c>
      <c r="X13612" s="828">
        <f t="shared" si="973"/>
        <v>0</v>
      </c>
      <c r="Y13612" s="1069">
        <f>[5]building!Y13603</f>
        <v>0</v>
      </c>
      <c r="Z13612" s="749">
        <f t="shared" si="974"/>
        <v>0</v>
      </c>
      <c r="AA13612" s="1071"/>
      <c r="AB13612" s="1071"/>
    </row>
    <row r="13613" spans="23:28" ht="70.5" customHeight="1">
      <c r="W13613" s="829">
        <f t="shared" si="972"/>
        <v>0</v>
      </c>
      <c r="X13613" s="828">
        <f t="shared" si="973"/>
        <v>0</v>
      </c>
      <c r="Y13613" s="1069">
        <f>[5]building!Y13604</f>
        <v>0</v>
      </c>
      <c r="Z13613" s="749">
        <f t="shared" si="974"/>
        <v>0</v>
      </c>
      <c r="AA13613" s="1071"/>
      <c r="AB13613" s="1071"/>
    </row>
    <row r="13614" spans="23:28" ht="70.5" customHeight="1">
      <c r="W13614" s="829">
        <f t="shared" si="972"/>
        <v>0</v>
      </c>
      <c r="X13614" s="828">
        <f t="shared" si="973"/>
        <v>0</v>
      </c>
      <c r="Y13614" s="1069">
        <f>[5]building!Y13605</f>
        <v>0</v>
      </c>
      <c r="Z13614" s="749">
        <f t="shared" si="974"/>
        <v>0</v>
      </c>
      <c r="AA13614" s="1071"/>
      <c r="AB13614" s="1071"/>
    </row>
    <row r="13615" spans="23:28" ht="70.5" customHeight="1">
      <c r="W13615" s="829">
        <f t="shared" si="972"/>
        <v>0</v>
      </c>
      <c r="X13615" s="828">
        <f t="shared" si="973"/>
        <v>0</v>
      </c>
      <c r="Y13615" s="1069">
        <f>[5]building!Y13606</f>
        <v>0</v>
      </c>
      <c r="Z13615" s="749">
        <f t="shared" si="974"/>
        <v>0</v>
      </c>
      <c r="AA13615" s="1071"/>
      <c r="AB13615" s="1071"/>
    </row>
    <row r="13616" spans="23:28" ht="70.5" customHeight="1">
      <c r="W13616" s="829">
        <f t="shared" si="972"/>
        <v>0</v>
      </c>
      <c r="X13616" s="828">
        <f t="shared" si="973"/>
        <v>0</v>
      </c>
      <c r="Y13616" s="1069">
        <f>[5]building!Y13607</f>
        <v>0</v>
      </c>
      <c r="Z13616" s="749">
        <f t="shared" si="974"/>
        <v>0</v>
      </c>
      <c r="AA13616" s="1071"/>
      <c r="AB13616" s="1071"/>
    </row>
    <row r="13617" spans="23:28" ht="70.5" customHeight="1">
      <c r="W13617" s="829">
        <f t="shared" si="972"/>
        <v>0</v>
      </c>
      <c r="X13617" s="828">
        <f t="shared" si="973"/>
        <v>0</v>
      </c>
      <c r="Y13617" s="1069">
        <f>[5]building!Y13608</f>
        <v>0</v>
      </c>
      <c r="Z13617" s="749">
        <f t="shared" si="974"/>
        <v>0</v>
      </c>
      <c r="AA13617" s="1071"/>
      <c r="AB13617" s="1071"/>
    </row>
    <row r="13618" spans="23:28" ht="70.5" customHeight="1">
      <c r="W13618" s="829">
        <f t="shared" si="972"/>
        <v>0</v>
      </c>
      <c r="X13618" s="828">
        <f t="shared" si="973"/>
        <v>0</v>
      </c>
      <c r="Y13618" s="1069">
        <f>[5]building!Y13609</f>
        <v>0</v>
      </c>
      <c r="Z13618" s="749">
        <f t="shared" si="974"/>
        <v>0</v>
      </c>
      <c r="AA13618" s="1071"/>
      <c r="AB13618" s="1071"/>
    </row>
    <row r="13619" spans="23:28" ht="70.5" customHeight="1">
      <c r="W13619" s="829">
        <f t="shared" si="972"/>
        <v>0</v>
      </c>
      <c r="X13619" s="828">
        <f t="shared" si="973"/>
        <v>0</v>
      </c>
      <c r="Y13619" s="1069">
        <f>[5]building!Y13610</f>
        <v>0</v>
      </c>
      <c r="Z13619" s="749">
        <f t="shared" si="974"/>
        <v>0</v>
      </c>
      <c r="AA13619" s="1071"/>
      <c r="AB13619" s="1071"/>
    </row>
    <row r="13620" spans="23:28" ht="70.5" customHeight="1">
      <c r="W13620" s="829">
        <f t="shared" si="972"/>
        <v>0</v>
      </c>
      <c r="X13620" s="828">
        <f t="shared" si="973"/>
        <v>0</v>
      </c>
      <c r="Y13620" s="1069">
        <f>[5]building!Y13611</f>
        <v>0</v>
      </c>
      <c r="Z13620" s="749">
        <f t="shared" si="974"/>
        <v>0</v>
      </c>
      <c r="AA13620" s="1071"/>
      <c r="AB13620" s="1071"/>
    </row>
    <row r="13621" spans="23:28" ht="70.5" customHeight="1">
      <c r="W13621" s="829">
        <f t="shared" si="972"/>
        <v>0</v>
      </c>
      <c r="X13621" s="828">
        <f t="shared" si="973"/>
        <v>0</v>
      </c>
      <c r="Y13621" s="1069">
        <f>[5]building!Y13612</f>
        <v>0</v>
      </c>
      <c r="Z13621" s="749">
        <f t="shared" si="974"/>
        <v>0</v>
      </c>
      <c r="AA13621" s="1071"/>
      <c r="AB13621" s="1071"/>
    </row>
    <row r="13622" spans="23:28" ht="70.5" customHeight="1">
      <c r="W13622" s="829">
        <f t="shared" si="972"/>
        <v>0</v>
      </c>
      <c r="X13622" s="828">
        <f t="shared" si="973"/>
        <v>0</v>
      </c>
      <c r="Y13622" s="1069">
        <f>[5]building!Y13613</f>
        <v>0</v>
      </c>
      <c r="Z13622" s="749">
        <f t="shared" si="974"/>
        <v>0</v>
      </c>
      <c r="AA13622" s="1071"/>
      <c r="AB13622" s="1071"/>
    </row>
    <row r="13623" spans="23:28" ht="70.5" customHeight="1">
      <c r="W13623" s="829">
        <f t="shared" si="972"/>
        <v>0</v>
      </c>
      <c r="X13623" s="828">
        <f t="shared" si="973"/>
        <v>0</v>
      </c>
      <c r="Y13623" s="1069">
        <f>[5]building!Y13614</f>
        <v>0</v>
      </c>
      <c r="Z13623" s="749">
        <f t="shared" si="974"/>
        <v>0</v>
      </c>
      <c r="AA13623" s="1071"/>
      <c r="AB13623" s="1071"/>
    </row>
    <row r="13624" spans="23:28" ht="70.5" customHeight="1">
      <c r="W13624" s="829">
        <f t="shared" si="972"/>
        <v>0</v>
      </c>
      <c r="X13624" s="828">
        <f t="shared" si="973"/>
        <v>0</v>
      </c>
      <c r="Y13624" s="1069">
        <f>[5]building!Y13615</f>
        <v>0</v>
      </c>
      <c r="Z13624" s="749">
        <f t="shared" si="974"/>
        <v>0</v>
      </c>
      <c r="AA13624" s="1071"/>
      <c r="AB13624" s="1071"/>
    </row>
    <row r="13625" spans="23:28" ht="70.5" customHeight="1">
      <c r="W13625" s="829">
        <f t="shared" si="972"/>
        <v>0</v>
      </c>
      <c r="X13625" s="828">
        <f t="shared" si="973"/>
        <v>0</v>
      </c>
      <c r="Y13625" s="1069">
        <f>[5]building!Y13616</f>
        <v>0</v>
      </c>
      <c r="Z13625" s="749">
        <f t="shared" si="974"/>
        <v>0</v>
      </c>
      <c r="AA13625" s="1071"/>
      <c r="AB13625" s="1071"/>
    </row>
    <row r="13626" spans="23:28" ht="70.5" customHeight="1">
      <c r="W13626" s="829">
        <f t="shared" si="972"/>
        <v>0</v>
      </c>
      <c r="X13626" s="828">
        <f t="shared" si="973"/>
        <v>0</v>
      </c>
      <c r="Y13626" s="1069">
        <f>[5]building!Y13617</f>
        <v>0</v>
      </c>
      <c r="Z13626" s="749">
        <f t="shared" si="974"/>
        <v>0</v>
      </c>
      <c r="AA13626" s="1071"/>
      <c r="AB13626" s="1071"/>
    </row>
    <row r="13627" spans="23:28" ht="70.5" customHeight="1">
      <c r="W13627" s="829">
        <f t="shared" si="972"/>
        <v>0</v>
      </c>
      <c r="X13627" s="828">
        <f t="shared" si="973"/>
        <v>0</v>
      </c>
      <c r="Y13627" s="1069">
        <f>[5]building!Y13618</f>
        <v>0</v>
      </c>
      <c r="Z13627" s="749">
        <f t="shared" si="974"/>
        <v>0</v>
      </c>
      <c r="AA13627" s="1071"/>
      <c r="AB13627" s="1071"/>
    </row>
    <row r="13628" spans="23:28" ht="70.5" customHeight="1">
      <c r="W13628" s="829">
        <f t="shared" si="972"/>
        <v>0</v>
      </c>
      <c r="X13628" s="828">
        <f t="shared" si="973"/>
        <v>0</v>
      </c>
      <c r="Y13628" s="1069">
        <f>[5]building!Y13619</f>
        <v>0</v>
      </c>
      <c r="Z13628" s="749">
        <f t="shared" si="974"/>
        <v>0</v>
      </c>
      <c r="AA13628" s="1071"/>
      <c r="AB13628" s="1071"/>
    </row>
    <row r="13629" spans="23:28" ht="70.5" customHeight="1">
      <c r="W13629" s="829">
        <f t="shared" si="972"/>
        <v>0</v>
      </c>
      <c r="X13629" s="828">
        <f t="shared" si="973"/>
        <v>0</v>
      </c>
      <c r="Y13629" s="1069">
        <f>[5]building!Y13620</f>
        <v>0</v>
      </c>
      <c r="Z13629" s="749">
        <f t="shared" si="974"/>
        <v>0</v>
      </c>
      <c r="AA13629" s="1071"/>
      <c r="AB13629" s="1071"/>
    </row>
    <row r="13630" spans="23:28" ht="70.5" customHeight="1">
      <c r="W13630" s="829">
        <f t="shared" si="972"/>
        <v>0</v>
      </c>
      <c r="X13630" s="828">
        <f t="shared" si="973"/>
        <v>0</v>
      </c>
      <c r="Y13630" s="1069">
        <f>[5]building!Y13621</f>
        <v>0</v>
      </c>
      <c r="Z13630" s="749">
        <f t="shared" si="974"/>
        <v>0</v>
      </c>
      <c r="AA13630" s="1071"/>
      <c r="AB13630" s="1071"/>
    </row>
    <row r="13631" spans="23:28" ht="70.5" customHeight="1">
      <c r="W13631" s="829">
        <f t="shared" si="972"/>
        <v>0</v>
      </c>
      <c r="X13631" s="828">
        <f t="shared" si="973"/>
        <v>0</v>
      </c>
      <c r="Y13631" s="1069">
        <f>[5]building!Y13622</f>
        <v>0</v>
      </c>
      <c r="Z13631" s="749">
        <f t="shared" si="974"/>
        <v>0</v>
      </c>
      <c r="AA13631" s="1071"/>
      <c r="AB13631" s="1071"/>
    </row>
    <row r="13632" spans="23:28" ht="70.5" customHeight="1">
      <c r="W13632" s="829">
        <f t="shared" si="972"/>
        <v>0</v>
      </c>
      <c r="X13632" s="828">
        <f t="shared" si="973"/>
        <v>0</v>
      </c>
      <c r="Y13632" s="1069">
        <f>[5]building!Y13623</f>
        <v>0</v>
      </c>
      <c r="Z13632" s="749">
        <f t="shared" si="974"/>
        <v>0</v>
      </c>
      <c r="AA13632" s="1071"/>
      <c r="AB13632" s="1071"/>
    </row>
    <row r="13633" spans="23:28" ht="70.5" customHeight="1">
      <c r="W13633" s="829">
        <f t="shared" si="972"/>
        <v>0</v>
      </c>
      <c r="X13633" s="828">
        <f t="shared" si="973"/>
        <v>0</v>
      </c>
      <c r="Y13633" s="1069">
        <f>[5]building!Y13624</f>
        <v>0</v>
      </c>
      <c r="Z13633" s="749">
        <f t="shared" si="974"/>
        <v>0</v>
      </c>
      <c r="AA13633" s="1071"/>
      <c r="AB13633" s="1071"/>
    </row>
    <row r="13634" spans="23:28" ht="70.5" customHeight="1">
      <c r="W13634" s="829">
        <f t="shared" si="972"/>
        <v>0</v>
      </c>
      <c r="X13634" s="828">
        <f t="shared" si="973"/>
        <v>0</v>
      </c>
      <c r="Y13634" s="1069">
        <f>[5]building!Y13625</f>
        <v>0</v>
      </c>
      <c r="Z13634" s="749">
        <f t="shared" si="974"/>
        <v>0</v>
      </c>
      <c r="AA13634" s="1071"/>
      <c r="AB13634" s="1071"/>
    </row>
    <row r="13635" spans="23:28" ht="70.5" customHeight="1">
      <c r="W13635" s="829">
        <f t="shared" si="972"/>
        <v>0</v>
      </c>
      <c r="X13635" s="828">
        <f t="shared" si="973"/>
        <v>0</v>
      </c>
      <c r="Y13635" s="1069">
        <f>[5]building!Y13626</f>
        <v>0</v>
      </c>
      <c r="Z13635" s="749">
        <f t="shared" si="974"/>
        <v>0</v>
      </c>
      <c r="AA13635" s="1071"/>
      <c r="AB13635" s="1071"/>
    </row>
    <row r="13636" spans="23:28" ht="70.5" customHeight="1">
      <c r="W13636" s="829">
        <f t="shared" si="972"/>
        <v>0</v>
      </c>
      <c r="X13636" s="828">
        <f t="shared" si="973"/>
        <v>0</v>
      </c>
      <c r="Y13636" s="1069">
        <f>[5]building!Y13627</f>
        <v>0</v>
      </c>
      <c r="Z13636" s="749">
        <f t="shared" si="974"/>
        <v>0</v>
      </c>
      <c r="AA13636" s="1071"/>
      <c r="AB13636" s="1071"/>
    </row>
    <row r="13637" spans="23:28" ht="70.5" customHeight="1">
      <c r="W13637" s="829">
        <f t="shared" si="972"/>
        <v>0</v>
      </c>
      <c r="X13637" s="828">
        <f t="shared" si="973"/>
        <v>0</v>
      </c>
      <c r="Y13637" s="1069">
        <f>[5]building!Y13628</f>
        <v>0</v>
      </c>
      <c r="Z13637" s="749">
        <f t="shared" si="974"/>
        <v>0</v>
      </c>
      <c r="AA13637" s="1071"/>
      <c r="AB13637" s="1071"/>
    </row>
    <row r="13638" spans="23:28" ht="70.5" customHeight="1">
      <c r="W13638" s="829">
        <f t="shared" si="972"/>
        <v>0</v>
      </c>
      <c r="X13638" s="828">
        <f t="shared" si="973"/>
        <v>0</v>
      </c>
      <c r="Y13638" s="1069">
        <f>[5]building!Y13629</f>
        <v>0</v>
      </c>
      <c r="Z13638" s="749">
        <f t="shared" si="974"/>
        <v>0</v>
      </c>
      <c r="AA13638" s="1071"/>
      <c r="AB13638" s="1071"/>
    </row>
    <row r="13639" spans="23:28" ht="70.5" customHeight="1">
      <c r="W13639" s="829">
        <f t="shared" si="972"/>
        <v>0</v>
      </c>
      <c r="X13639" s="828">
        <f t="shared" si="973"/>
        <v>0</v>
      </c>
      <c r="Y13639" s="1069">
        <f>[5]building!Y13630</f>
        <v>0</v>
      </c>
      <c r="Z13639" s="749">
        <f t="shared" si="974"/>
        <v>0</v>
      </c>
      <c r="AA13639" s="1071"/>
      <c r="AB13639" s="1071"/>
    </row>
    <row r="13640" spans="23:28" ht="70.5" customHeight="1">
      <c r="W13640" s="829">
        <f t="shared" si="972"/>
        <v>0</v>
      </c>
      <c r="X13640" s="828">
        <f t="shared" si="973"/>
        <v>0</v>
      </c>
      <c r="Y13640" s="1069">
        <f>[5]building!Y13631</f>
        <v>0</v>
      </c>
      <c r="Z13640" s="749">
        <f t="shared" si="974"/>
        <v>0</v>
      </c>
      <c r="AA13640" s="1071"/>
      <c r="AB13640" s="1071"/>
    </row>
    <row r="13641" spans="23:28" ht="70.5" customHeight="1">
      <c r="W13641" s="829">
        <f t="shared" si="972"/>
        <v>0</v>
      </c>
      <c r="X13641" s="828">
        <f t="shared" si="973"/>
        <v>0</v>
      </c>
      <c r="Y13641" s="1069">
        <f>[5]building!Y13632</f>
        <v>0</v>
      </c>
      <c r="Z13641" s="749">
        <f t="shared" si="974"/>
        <v>0</v>
      </c>
      <c r="AA13641" s="1071"/>
      <c r="AB13641" s="1071"/>
    </row>
    <row r="13642" spans="23:28" ht="70.5" customHeight="1">
      <c r="W13642" s="829">
        <f t="shared" si="972"/>
        <v>0</v>
      </c>
      <c r="X13642" s="828">
        <f t="shared" si="973"/>
        <v>0</v>
      </c>
      <c r="Y13642" s="1069">
        <f>[5]building!Y13633</f>
        <v>0</v>
      </c>
      <c r="Z13642" s="749">
        <f t="shared" si="974"/>
        <v>0</v>
      </c>
      <c r="AA13642" s="1071"/>
      <c r="AB13642" s="1071"/>
    </row>
    <row r="13643" spans="23:28" ht="70.5" customHeight="1">
      <c r="W13643" s="829">
        <f t="shared" si="972"/>
        <v>0</v>
      </c>
      <c r="X13643" s="828">
        <f t="shared" si="973"/>
        <v>0</v>
      </c>
      <c r="Y13643" s="1069">
        <f>[5]building!Y13634</f>
        <v>0</v>
      </c>
      <c r="Z13643" s="749">
        <f t="shared" si="974"/>
        <v>0</v>
      </c>
      <c r="AA13643" s="1071"/>
      <c r="AB13643" s="1071"/>
    </row>
    <row r="13644" spans="23:28" ht="70.5" customHeight="1">
      <c r="W13644" s="829">
        <f t="shared" si="972"/>
        <v>0</v>
      </c>
      <c r="X13644" s="828">
        <f t="shared" si="973"/>
        <v>0</v>
      </c>
      <c r="Y13644" s="1069">
        <f>[5]building!Y13635</f>
        <v>0</v>
      </c>
      <c r="Z13644" s="749">
        <f t="shared" si="974"/>
        <v>0</v>
      </c>
      <c r="AA13644" s="1071"/>
      <c r="AB13644" s="1071"/>
    </row>
    <row r="13645" spans="23:28" ht="70.5" customHeight="1">
      <c r="W13645" s="829">
        <f t="shared" si="972"/>
        <v>0</v>
      </c>
      <c r="X13645" s="828">
        <f t="shared" si="973"/>
        <v>0</v>
      </c>
      <c r="Y13645" s="1069">
        <f>[5]building!Y13636</f>
        <v>0</v>
      </c>
      <c r="Z13645" s="749">
        <f t="shared" si="974"/>
        <v>0</v>
      </c>
      <c r="AA13645" s="1071"/>
      <c r="AB13645" s="1071"/>
    </row>
    <row r="13646" spans="23:28" ht="70.5" customHeight="1">
      <c r="W13646" s="829">
        <f t="shared" si="972"/>
        <v>0</v>
      </c>
      <c r="X13646" s="828">
        <f t="shared" si="973"/>
        <v>0</v>
      </c>
      <c r="Y13646" s="1069">
        <f>[5]building!Y13637</f>
        <v>0</v>
      </c>
      <c r="Z13646" s="749">
        <f t="shared" si="974"/>
        <v>0</v>
      </c>
      <c r="AA13646" s="1071"/>
      <c r="AB13646" s="1071"/>
    </row>
    <row r="13647" spans="23:28" ht="70.5" customHeight="1">
      <c r="W13647" s="829">
        <f t="shared" si="972"/>
        <v>0</v>
      </c>
      <c r="X13647" s="828">
        <f t="shared" si="973"/>
        <v>0</v>
      </c>
      <c r="Y13647" s="1069">
        <f>[5]building!Y13638</f>
        <v>0</v>
      </c>
      <c r="Z13647" s="749">
        <f t="shared" si="974"/>
        <v>0</v>
      </c>
      <c r="AA13647" s="1071"/>
      <c r="AB13647" s="1071"/>
    </row>
    <row r="13648" spans="23:28" ht="70.5" customHeight="1">
      <c r="W13648" s="829">
        <f t="shared" si="972"/>
        <v>0</v>
      </c>
      <c r="X13648" s="828">
        <f t="shared" si="973"/>
        <v>0</v>
      </c>
      <c r="Y13648" s="1069">
        <f>[5]building!Y13639</f>
        <v>0</v>
      </c>
      <c r="Z13648" s="749">
        <f t="shared" si="974"/>
        <v>0</v>
      </c>
      <c r="AA13648" s="1071"/>
      <c r="AB13648" s="1071"/>
    </row>
    <row r="13649" spans="23:28" ht="70.5" customHeight="1">
      <c r="W13649" s="829">
        <f t="shared" si="972"/>
        <v>0</v>
      </c>
      <c r="X13649" s="828">
        <f t="shared" si="973"/>
        <v>0</v>
      </c>
      <c r="Y13649" s="1069">
        <f>[5]building!Y13640</f>
        <v>0</v>
      </c>
      <c r="Z13649" s="749">
        <f t="shared" si="974"/>
        <v>0</v>
      </c>
      <c r="AA13649" s="1071"/>
      <c r="AB13649" s="1071"/>
    </row>
    <row r="13650" spans="23:28" ht="70.5" customHeight="1">
      <c r="W13650" s="829">
        <f t="shared" si="972"/>
        <v>0</v>
      </c>
      <c r="X13650" s="828">
        <f t="shared" si="973"/>
        <v>0</v>
      </c>
      <c r="Y13650" s="1069">
        <f>[5]building!Y13641</f>
        <v>0</v>
      </c>
      <c r="Z13650" s="749">
        <f t="shared" si="974"/>
        <v>0</v>
      </c>
      <c r="AA13650" s="1071"/>
      <c r="AB13650" s="1071"/>
    </row>
    <row r="13651" spans="23:28" ht="70.5" customHeight="1">
      <c r="W13651" s="829">
        <f t="shared" si="972"/>
        <v>0</v>
      </c>
      <c r="X13651" s="828">
        <f t="shared" si="973"/>
        <v>0</v>
      </c>
      <c r="Y13651" s="1069">
        <f>[5]building!Y13642</f>
        <v>0</v>
      </c>
      <c r="Z13651" s="749">
        <f t="shared" si="974"/>
        <v>0</v>
      </c>
      <c r="AA13651" s="1071"/>
      <c r="AB13651" s="1071"/>
    </row>
    <row r="13652" spans="23:28" ht="70.5" customHeight="1">
      <c r="W13652" s="829">
        <f t="shared" si="972"/>
        <v>0</v>
      </c>
      <c r="X13652" s="828">
        <f t="shared" si="973"/>
        <v>0</v>
      </c>
      <c r="Y13652" s="1069">
        <f>[5]building!Y13643</f>
        <v>0</v>
      </c>
      <c r="Z13652" s="749">
        <f t="shared" si="974"/>
        <v>0</v>
      </c>
      <c r="AA13652" s="1071"/>
      <c r="AB13652" s="1071"/>
    </row>
    <row r="13653" spans="23:28" ht="70.5" customHeight="1">
      <c r="W13653" s="829">
        <f t="shared" si="972"/>
        <v>0</v>
      </c>
      <c r="X13653" s="828">
        <f t="shared" si="973"/>
        <v>0</v>
      </c>
      <c r="Y13653" s="1069">
        <f>[5]building!Y13644</f>
        <v>0</v>
      </c>
      <c r="Z13653" s="749">
        <f t="shared" si="974"/>
        <v>0</v>
      </c>
      <c r="AA13653" s="1071"/>
      <c r="AB13653" s="1071"/>
    </row>
    <row r="13654" spans="23:28" ht="70.5" customHeight="1">
      <c r="W13654" s="829">
        <f t="shared" si="972"/>
        <v>0</v>
      </c>
      <c r="X13654" s="828">
        <f t="shared" si="973"/>
        <v>0</v>
      </c>
      <c r="Y13654" s="1069">
        <f>[5]building!Y13645</f>
        <v>0</v>
      </c>
      <c r="Z13654" s="749">
        <f t="shared" si="974"/>
        <v>0</v>
      </c>
      <c r="AA13654" s="1071"/>
      <c r="AB13654" s="1071"/>
    </row>
    <row r="13655" spans="23:28" ht="70.5" customHeight="1">
      <c r="W13655" s="829">
        <f t="shared" si="972"/>
        <v>0</v>
      </c>
      <c r="X13655" s="828">
        <f t="shared" si="973"/>
        <v>0</v>
      </c>
      <c r="Y13655" s="1069">
        <f>[5]building!Y13646</f>
        <v>0</v>
      </c>
      <c r="Z13655" s="749">
        <f t="shared" si="974"/>
        <v>0</v>
      </c>
      <c r="AA13655" s="1071"/>
      <c r="AB13655" s="1071"/>
    </row>
    <row r="13656" spans="23:28" ht="70.5" customHeight="1">
      <c r="W13656" s="829">
        <f t="shared" si="972"/>
        <v>0</v>
      </c>
      <c r="X13656" s="828">
        <f t="shared" si="973"/>
        <v>0</v>
      </c>
      <c r="Y13656" s="1069">
        <f>[5]building!Y13647</f>
        <v>0</v>
      </c>
      <c r="Z13656" s="749">
        <f t="shared" si="974"/>
        <v>0</v>
      </c>
      <c r="AA13656" s="1071"/>
      <c r="AB13656" s="1071"/>
    </row>
    <row r="13657" spans="23:28" ht="70.5" customHeight="1">
      <c r="W13657" s="829">
        <f t="shared" si="972"/>
        <v>0</v>
      </c>
      <c r="X13657" s="828">
        <f t="shared" si="973"/>
        <v>0</v>
      </c>
      <c r="Y13657" s="1069">
        <f>[5]building!Y13648</f>
        <v>0</v>
      </c>
      <c r="Z13657" s="749">
        <f t="shared" si="974"/>
        <v>0</v>
      </c>
      <c r="AA13657" s="1071"/>
      <c r="AB13657" s="1071"/>
    </row>
    <row r="13658" spans="23:28" ht="70.5" customHeight="1">
      <c r="W13658" s="829">
        <f t="shared" si="972"/>
        <v>0</v>
      </c>
      <c r="X13658" s="828">
        <f t="shared" si="973"/>
        <v>0</v>
      </c>
      <c r="Y13658" s="1069">
        <f>[5]building!Y13649</f>
        <v>0</v>
      </c>
      <c r="Z13658" s="749">
        <f t="shared" si="974"/>
        <v>0</v>
      </c>
      <c r="AA13658" s="1071"/>
      <c r="AB13658" s="1071"/>
    </row>
    <row r="13659" spans="23:28" ht="70.5" customHeight="1">
      <c r="W13659" s="829">
        <f t="shared" si="972"/>
        <v>0</v>
      </c>
      <c r="X13659" s="828">
        <f t="shared" si="973"/>
        <v>0</v>
      </c>
      <c r="Y13659" s="1069">
        <f>[5]building!Y13650</f>
        <v>0</v>
      </c>
      <c r="Z13659" s="749">
        <f t="shared" si="974"/>
        <v>0</v>
      </c>
      <c r="AA13659" s="1071"/>
      <c r="AB13659" s="1071"/>
    </row>
    <row r="13660" spans="23:28" ht="70.5" customHeight="1">
      <c r="W13660" s="829">
        <f t="shared" si="972"/>
        <v>0</v>
      </c>
      <c r="X13660" s="828">
        <f t="shared" si="973"/>
        <v>0</v>
      </c>
      <c r="Y13660" s="1069">
        <f>[5]building!Y13651</f>
        <v>0</v>
      </c>
      <c r="Z13660" s="749">
        <f t="shared" si="974"/>
        <v>0</v>
      </c>
      <c r="AA13660" s="1071"/>
      <c r="AB13660" s="1071"/>
    </row>
    <row r="13661" spans="23:28" ht="70.5" customHeight="1">
      <c r="W13661" s="829">
        <f t="shared" si="972"/>
        <v>0</v>
      </c>
      <c r="X13661" s="828">
        <f t="shared" si="973"/>
        <v>0</v>
      </c>
      <c r="Y13661" s="1069">
        <f>[5]building!Y13652</f>
        <v>0</v>
      </c>
      <c r="Z13661" s="749">
        <f t="shared" si="974"/>
        <v>0</v>
      </c>
      <c r="AA13661" s="1071"/>
      <c r="AB13661" s="1071"/>
    </row>
    <row r="13662" spans="23:28" ht="70.5" customHeight="1">
      <c r="W13662" s="829">
        <f t="shared" ref="W13662:W13725" si="975">G13662+I13662+K13662+M13662+O13662+Q13662+S13662+U13662</f>
        <v>0</v>
      </c>
      <c r="X13662" s="828">
        <f t="shared" ref="X13662:X13725" si="976">W13662*C13662</f>
        <v>0</v>
      </c>
      <c r="Y13662" s="1069">
        <f>[5]building!Y13653</f>
        <v>0</v>
      </c>
      <c r="Z13662" s="749">
        <f t="shared" ref="Z13662:Z13725" si="977">Y13662*C13662</f>
        <v>0</v>
      </c>
      <c r="AA13662" s="1071"/>
      <c r="AB13662" s="1071"/>
    </row>
    <row r="13663" spans="23:28" ht="70.5" customHeight="1">
      <c r="W13663" s="829">
        <f t="shared" si="975"/>
        <v>0</v>
      </c>
      <c r="X13663" s="828">
        <f t="shared" si="976"/>
        <v>0</v>
      </c>
      <c r="Y13663" s="1069">
        <f>[5]building!Y13654</f>
        <v>0</v>
      </c>
      <c r="Z13663" s="749">
        <f t="shared" si="977"/>
        <v>0</v>
      </c>
      <c r="AA13663" s="1071"/>
      <c r="AB13663" s="1071"/>
    </row>
    <row r="13664" spans="23:28" ht="70.5" customHeight="1">
      <c r="W13664" s="829">
        <f t="shared" si="975"/>
        <v>0</v>
      </c>
      <c r="X13664" s="828">
        <f t="shared" si="976"/>
        <v>0</v>
      </c>
      <c r="Y13664" s="1069">
        <f>[5]building!Y13655</f>
        <v>0</v>
      </c>
      <c r="Z13664" s="749">
        <f t="shared" si="977"/>
        <v>0</v>
      </c>
      <c r="AA13664" s="1071"/>
      <c r="AB13664" s="1071"/>
    </row>
    <row r="13665" spans="23:28" ht="70.5" customHeight="1">
      <c r="W13665" s="829">
        <f t="shared" si="975"/>
        <v>0</v>
      </c>
      <c r="X13665" s="828">
        <f t="shared" si="976"/>
        <v>0</v>
      </c>
      <c r="Y13665" s="1069">
        <f>[5]building!Y13656</f>
        <v>0</v>
      </c>
      <c r="Z13665" s="749">
        <f t="shared" si="977"/>
        <v>0</v>
      </c>
      <c r="AA13665" s="1071"/>
      <c r="AB13665" s="1071"/>
    </row>
    <row r="13666" spans="23:28" ht="70.5" customHeight="1">
      <c r="W13666" s="829">
        <f t="shared" si="975"/>
        <v>0</v>
      </c>
      <c r="X13666" s="828">
        <f t="shared" si="976"/>
        <v>0</v>
      </c>
      <c r="Y13666" s="1069">
        <f>[5]building!Y13657</f>
        <v>0</v>
      </c>
      <c r="Z13666" s="749">
        <f t="shared" si="977"/>
        <v>0</v>
      </c>
      <c r="AA13666" s="1071"/>
      <c r="AB13666" s="1071"/>
    </row>
    <row r="13667" spans="23:28" ht="70.5" customHeight="1">
      <c r="W13667" s="829">
        <f t="shared" si="975"/>
        <v>0</v>
      </c>
      <c r="X13667" s="828">
        <f t="shared" si="976"/>
        <v>0</v>
      </c>
      <c r="Y13667" s="1069">
        <f>[5]building!Y13658</f>
        <v>0</v>
      </c>
      <c r="Z13667" s="749">
        <f t="shared" si="977"/>
        <v>0</v>
      </c>
      <c r="AA13667" s="1071"/>
      <c r="AB13667" s="1071"/>
    </row>
    <row r="13668" spans="23:28" ht="70.5" customHeight="1">
      <c r="W13668" s="829">
        <f t="shared" si="975"/>
        <v>0</v>
      </c>
      <c r="X13668" s="828">
        <f t="shared" si="976"/>
        <v>0</v>
      </c>
      <c r="Y13668" s="1069">
        <f>[5]building!Y13659</f>
        <v>0</v>
      </c>
      <c r="Z13668" s="749">
        <f t="shared" si="977"/>
        <v>0</v>
      </c>
      <c r="AA13668" s="1071"/>
      <c r="AB13668" s="1071"/>
    </row>
    <row r="13669" spans="23:28" ht="70.5" customHeight="1">
      <c r="W13669" s="829">
        <f t="shared" si="975"/>
        <v>0</v>
      </c>
      <c r="X13669" s="828">
        <f t="shared" si="976"/>
        <v>0</v>
      </c>
      <c r="Y13669" s="1069">
        <f>[5]building!Y13660</f>
        <v>0</v>
      </c>
      <c r="Z13669" s="749">
        <f t="shared" si="977"/>
        <v>0</v>
      </c>
      <c r="AA13669" s="1071"/>
      <c r="AB13669" s="1071"/>
    </row>
    <row r="13670" spans="23:28" ht="70.5" customHeight="1">
      <c r="W13670" s="829">
        <f t="shared" si="975"/>
        <v>0</v>
      </c>
      <c r="X13670" s="828">
        <f t="shared" si="976"/>
        <v>0</v>
      </c>
      <c r="Y13670" s="1069">
        <f>[5]building!Y13661</f>
        <v>0</v>
      </c>
      <c r="Z13670" s="749">
        <f t="shared" si="977"/>
        <v>0</v>
      </c>
      <c r="AA13670" s="1071"/>
      <c r="AB13670" s="1071"/>
    </row>
    <row r="13671" spans="23:28" ht="70.5" customHeight="1">
      <c r="W13671" s="829">
        <f t="shared" si="975"/>
        <v>0</v>
      </c>
      <c r="X13671" s="828">
        <f t="shared" si="976"/>
        <v>0</v>
      </c>
      <c r="Y13671" s="1069">
        <f>[5]building!Y13662</f>
        <v>0</v>
      </c>
      <c r="Z13671" s="749">
        <f t="shared" si="977"/>
        <v>0</v>
      </c>
      <c r="AA13671" s="1071"/>
      <c r="AB13671" s="1071"/>
    </row>
    <row r="13672" spans="23:28" ht="70.5" customHeight="1">
      <c r="W13672" s="829">
        <f t="shared" si="975"/>
        <v>0</v>
      </c>
      <c r="X13672" s="828">
        <f t="shared" si="976"/>
        <v>0</v>
      </c>
      <c r="Y13672" s="1069">
        <f>[5]building!Y13663</f>
        <v>0</v>
      </c>
      <c r="Z13672" s="749">
        <f t="shared" si="977"/>
        <v>0</v>
      </c>
      <c r="AA13672" s="1071"/>
      <c r="AB13672" s="1071"/>
    </row>
    <row r="13673" spans="23:28" ht="70.5" customHeight="1">
      <c r="W13673" s="829">
        <f t="shared" si="975"/>
        <v>0</v>
      </c>
      <c r="X13673" s="828">
        <f t="shared" si="976"/>
        <v>0</v>
      </c>
      <c r="Y13673" s="1069">
        <f>[5]building!Y13664</f>
        <v>0</v>
      </c>
      <c r="Z13673" s="749">
        <f t="shared" si="977"/>
        <v>0</v>
      </c>
      <c r="AA13673" s="1071"/>
      <c r="AB13673" s="1071"/>
    </row>
    <row r="13674" spans="23:28" ht="70.5" customHeight="1">
      <c r="W13674" s="829">
        <f t="shared" si="975"/>
        <v>0</v>
      </c>
      <c r="X13674" s="828">
        <f t="shared" si="976"/>
        <v>0</v>
      </c>
      <c r="Y13674" s="1069">
        <f>[5]building!Y13665</f>
        <v>0</v>
      </c>
      <c r="Z13674" s="749">
        <f t="shared" si="977"/>
        <v>0</v>
      </c>
      <c r="AA13674" s="1071"/>
      <c r="AB13674" s="1071"/>
    </row>
    <row r="13675" spans="23:28" ht="70.5" customHeight="1">
      <c r="W13675" s="829">
        <f t="shared" si="975"/>
        <v>0</v>
      </c>
      <c r="X13675" s="828">
        <f t="shared" si="976"/>
        <v>0</v>
      </c>
      <c r="Y13675" s="1069">
        <f>[5]building!Y13666</f>
        <v>0</v>
      </c>
      <c r="Z13675" s="749">
        <f t="shared" si="977"/>
        <v>0</v>
      </c>
      <c r="AA13675" s="1071"/>
      <c r="AB13675" s="1071"/>
    </row>
    <row r="13676" spans="23:28" ht="70.5" customHeight="1">
      <c r="W13676" s="829">
        <f t="shared" si="975"/>
        <v>0</v>
      </c>
      <c r="X13676" s="828">
        <f t="shared" si="976"/>
        <v>0</v>
      </c>
      <c r="Y13676" s="1069">
        <f>[5]building!Y13667</f>
        <v>0</v>
      </c>
      <c r="Z13676" s="749">
        <f t="shared" si="977"/>
        <v>0</v>
      </c>
      <c r="AA13676" s="1071"/>
      <c r="AB13676" s="1071"/>
    </row>
    <row r="13677" spans="23:28" ht="70.5" customHeight="1">
      <c r="W13677" s="829">
        <f t="shared" si="975"/>
        <v>0</v>
      </c>
      <c r="X13677" s="828">
        <f t="shared" si="976"/>
        <v>0</v>
      </c>
      <c r="Y13677" s="1069">
        <f>[5]building!Y13668</f>
        <v>0</v>
      </c>
      <c r="Z13677" s="749">
        <f t="shared" si="977"/>
        <v>0</v>
      </c>
      <c r="AA13677" s="1071"/>
      <c r="AB13677" s="1071"/>
    </row>
    <row r="13678" spans="23:28" ht="70.5" customHeight="1">
      <c r="W13678" s="829">
        <f t="shared" si="975"/>
        <v>0</v>
      </c>
      <c r="X13678" s="828">
        <f t="shared" si="976"/>
        <v>0</v>
      </c>
      <c r="Y13678" s="1069">
        <f>[5]building!Y13669</f>
        <v>0</v>
      </c>
      <c r="Z13678" s="749">
        <f t="shared" si="977"/>
        <v>0</v>
      </c>
      <c r="AA13678" s="1071"/>
      <c r="AB13678" s="1071"/>
    </row>
    <row r="13679" spans="23:28" ht="70.5" customHeight="1">
      <c r="W13679" s="829">
        <f t="shared" si="975"/>
        <v>0</v>
      </c>
      <c r="X13679" s="828">
        <f t="shared" si="976"/>
        <v>0</v>
      </c>
      <c r="Y13679" s="1069">
        <f>[5]building!Y13670</f>
        <v>0</v>
      </c>
      <c r="Z13679" s="749">
        <f t="shared" si="977"/>
        <v>0</v>
      </c>
      <c r="AA13679" s="1071"/>
      <c r="AB13679" s="1071"/>
    </row>
    <row r="13680" spans="23:28" ht="70.5" customHeight="1">
      <c r="W13680" s="829">
        <f t="shared" si="975"/>
        <v>0</v>
      </c>
      <c r="X13680" s="828">
        <f t="shared" si="976"/>
        <v>0</v>
      </c>
      <c r="Y13680" s="1069">
        <f>[5]building!Y13671</f>
        <v>0</v>
      </c>
      <c r="Z13680" s="749">
        <f t="shared" si="977"/>
        <v>0</v>
      </c>
      <c r="AA13680" s="1071"/>
      <c r="AB13680" s="1071"/>
    </row>
    <row r="13681" spans="23:28" ht="70.5" customHeight="1">
      <c r="W13681" s="829">
        <f t="shared" si="975"/>
        <v>0</v>
      </c>
      <c r="X13681" s="828">
        <f t="shared" si="976"/>
        <v>0</v>
      </c>
      <c r="Y13681" s="1069">
        <f>[5]building!Y13672</f>
        <v>0</v>
      </c>
      <c r="Z13681" s="749">
        <f t="shared" si="977"/>
        <v>0</v>
      </c>
      <c r="AA13681" s="1071"/>
      <c r="AB13681" s="1071"/>
    </row>
    <row r="13682" spans="23:28" ht="70.5" customHeight="1">
      <c r="W13682" s="829">
        <f t="shared" si="975"/>
        <v>0</v>
      </c>
      <c r="X13682" s="828">
        <f t="shared" si="976"/>
        <v>0</v>
      </c>
      <c r="Y13682" s="1069">
        <f>[5]building!Y13673</f>
        <v>0</v>
      </c>
      <c r="Z13682" s="749">
        <f t="shared" si="977"/>
        <v>0</v>
      </c>
      <c r="AA13682" s="1071"/>
      <c r="AB13682" s="1071"/>
    </row>
    <row r="13683" spans="23:28" ht="70.5" customHeight="1">
      <c r="W13683" s="829">
        <f t="shared" si="975"/>
        <v>0</v>
      </c>
      <c r="X13683" s="828">
        <f t="shared" si="976"/>
        <v>0</v>
      </c>
      <c r="Y13683" s="1069">
        <f>[5]building!Y13674</f>
        <v>0</v>
      </c>
      <c r="Z13683" s="749">
        <f t="shared" si="977"/>
        <v>0</v>
      </c>
      <c r="AA13683" s="1071"/>
      <c r="AB13683" s="1071"/>
    </row>
    <row r="13684" spans="23:28" ht="70.5" customHeight="1">
      <c r="W13684" s="829">
        <f t="shared" si="975"/>
        <v>0</v>
      </c>
      <c r="X13684" s="828">
        <f t="shared" si="976"/>
        <v>0</v>
      </c>
      <c r="Y13684" s="1069">
        <f>[5]building!Y13675</f>
        <v>0</v>
      </c>
      <c r="Z13684" s="749">
        <f t="shared" si="977"/>
        <v>0</v>
      </c>
      <c r="AA13684" s="1071"/>
      <c r="AB13684" s="1071"/>
    </row>
    <row r="13685" spans="23:28" ht="70.5" customHeight="1">
      <c r="W13685" s="829">
        <f t="shared" si="975"/>
        <v>0</v>
      </c>
      <c r="X13685" s="828">
        <f t="shared" si="976"/>
        <v>0</v>
      </c>
      <c r="Y13685" s="1069">
        <f>[5]building!Y13676</f>
        <v>0</v>
      </c>
      <c r="Z13685" s="749">
        <f t="shared" si="977"/>
        <v>0</v>
      </c>
      <c r="AA13685" s="1071"/>
      <c r="AB13685" s="1071"/>
    </row>
    <row r="13686" spans="23:28" ht="70.5" customHeight="1">
      <c r="W13686" s="829">
        <f t="shared" si="975"/>
        <v>0</v>
      </c>
      <c r="X13686" s="828">
        <f t="shared" si="976"/>
        <v>0</v>
      </c>
      <c r="Y13686" s="1069">
        <f>[5]building!Y13677</f>
        <v>0</v>
      </c>
      <c r="Z13686" s="749">
        <f t="shared" si="977"/>
        <v>0</v>
      </c>
      <c r="AA13686" s="1071"/>
      <c r="AB13686" s="1071"/>
    </row>
    <row r="13687" spans="23:28" ht="70.5" customHeight="1">
      <c r="W13687" s="829">
        <f t="shared" si="975"/>
        <v>0</v>
      </c>
      <c r="X13687" s="828">
        <f t="shared" si="976"/>
        <v>0</v>
      </c>
      <c r="Y13687" s="1069">
        <f>[5]building!Y13678</f>
        <v>0</v>
      </c>
      <c r="Z13687" s="749">
        <f t="shared" si="977"/>
        <v>0</v>
      </c>
      <c r="AA13687" s="1071"/>
      <c r="AB13687" s="1071"/>
    </row>
    <row r="13688" spans="23:28" ht="70.5" customHeight="1">
      <c r="W13688" s="829">
        <f t="shared" si="975"/>
        <v>0</v>
      </c>
      <c r="X13688" s="828">
        <f t="shared" si="976"/>
        <v>0</v>
      </c>
      <c r="Y13688" s="1069">
        <f>[5]building!Y13679</f>
        <v>0</v>
      </c>
      <c r="Z13688" s="749">
        <f t="shared" si="977"/>
        <v>0</v>
      </c>
      <c r="AA13688" s="1071"/>
      <c r="AB13688" s="1071"/>
    </row>
    <row r="13689" spans="23:28" ht="70.5" customHeight="1">
      <c r="W13689" s="829">
        <f t="shared" si="975"/>
        <v>0</v>
      </c>
      <c r="X13689" s="828">
        <f t="shared" si="976"/>
        <v>0</v>
      </c>
      <c r="Y13689" s="1069">
        <f>[5]building!Y13680</f>
        <v>0</v>
      </c>
      <c r="Z13689" s="749">
        <f t="shared" si="977"/>
        <v>0</v>
      </c>
      <c r="AA13689" s="1071"/>
      <c r="AB13689" s="1071"/>
    </row>
    <row r="13690" spans="23:28" ht="70.5" customHeight="1">
      <c r="W13690" s="829">
        <f t="shared" si="975"/>
        <v>0</v>
      </c>
      <c r="X13690" s="828">
        <f t="shared" si="976"/>
        <v>0</v>
      </c>
      <c r="Y13690" s="1069">
        <f>[5]building!Y13681</f>
        <v>0</v>
      </c>
      <c r="Z13690" s="749">
        <f t="shared" si="977"/>
        <v>0</v>
      </c>
      <c r="AA13690" s="1071"/>
      <c r="AB13690" s="1071"/>
    </row>
    <row r="13691" spans="23:28" ht="70.5" customHeight="1">
      <c r="W13691" s="829">
        <f t="shared" si="975"/>
        <v>0</v>
      </c>
      <c r="X13691" s="828">
        <f t="shared" si="976"/>
        <v>0</v>
      </c>
      <c r="Y13691" s="1069">
        <f>[5]building!Y13682</f>
        <v>0</v>
      </c>
      <c r="Z13691" s="749">
        <f t="shared" si="977"/>
        <v>0</v>
      </c>
      <c r="AA13691" s="1071"/>
      <c r="AB13691" s="1071"/>
    </row>
    <row r="13692" spans="23:28" ht="70.5" customHeight="1">
      <c r="W13692" s="829">
        <f t="shared" si="975"/>
        <v>0</v>
      </c>
      <c r="X13692" s="828">
        <f t="shared" si="976"/>
        <v>0</v>
      </c>
      <c r="Y13692" s="1069">
        <f>[5]building!Y13683</f>
        <v>0</v>
      </c>
      <c r="Z13692" s="749">
        <f t="shared" si="977"/>
        <v>0</v>
      </c>
      <c r="AA13692" s="1071"/>
      <c r="AB13692" s="1071"/>
    </row>
    <row r="13693" spans="23:28" ht="70.5" customHeight="1">
      <c r="W13693" s="829">
        <f t="shared" si="975"/>
        <v>0</v>
      </c>
      <c r="X13693" s="828">
        <f t="shared" si="976"/>
        <v>0</v>
      </c>
      <c r="Y13693" s="1069">
        <f>[5]building!Y13684</f>
        <v>0</v>
      </c>
      <c r="Z13693" s="749">
        <f t="shared" si="977"/>
        <v>0</v>
      </c>
      <c r="AA13693" s="1071"/>
      <c r="AB13693" s="1071"/>
    </row>
    <row r="13694" spans="23:28" ht="70.5" customHeight="1">
      <c r="W13694" s="829">
        <f t="shared" si="975"/>
        <v>0</v>
      </c>
      <c r="X13694" s="828">
        <f t="shared" si="976"/>
        <v>0</v>
      </c>
      <c r="Y13694" s="1069">
        <f>[5]building!Y13685</f>
        <v>0</v>
      </c>
      <c r="Z13694" s="749">
        <f t="shared" si="977"/>
        <v>0</v>
      </c>
      <c r="AA13694" s="1071"/>
      <c r="AB13694" s="1071"/>
    </row>
    <row r="13695" spans="23:28" ht="70.5" customHeight="1">
      <c r="W13695" s="829">
        <f t="shared" si="975"/>
        <v>0</v>
      </c>
      <c r="X13695" s="828">
        <f t="shared" si="976"/>
        <v>0</v>
      </c>
      <c r="Y13695" s="1069">
        <f>[5]building!Y13686</f>
        <v>0</v>
      </c>
      <c r="Z13695" s="749">
        <f t="shared" si="977"/>
        <v>0</v>
      </c>
      <c r="AA13695" s="1071"/>
      <c r="AB13695" s="1071"/>
    </row>
    <row r="13696" spans="23:28" ht="70.5" customHeight="1">
      <c r="W13696" s="829">
        <f t="shared" si="975"/>
        <v>0</v>
      </c>
      <c r="X13696" s="828">
        <f t="shared" si="976"/>
        <v>0</v>
      </c>
      <c r="Y13696" s="1069">
        <f>[5]building!Y13687</f>
        <v>0</v>
      </c>
      <c r="Z13696" s="749">
        <f t="shared" si="977"/>
        <v>0</v>
      </c>
      <c r="AA13696" s="1071"/>
      <c r="AB13696" s="1071"/>
    </row>
    <row r="13697" spans="23:28" ht="70.5" customHeight="1">
      <c r="W13697" s="829">
        <f t="shared" si="975"/>
        <v>0</v>
      </c>
      <c r="X13697" s="828">
        <f t="shared" si="976"/>
        <v>0</v>
      </c>
      <c r="Y13697" s="1069">
        <f>[5]building!Y13688</f>
        <v>0</v>
      </c>
      <c r="Z13697" s="749">
        <f t="shared" si="977"/>
        <v>0</v>
      </c>
      <c r="AA13697" s="1071"/>
      <c r="AB13697" s="1071"/>
    </row>
    <row r="13698" spans="23:28" ht="70.5" customHeight="1">
      <c r="W13698" s="829">
        <f t="shared" si="975"/>
        <v>0</v>
      </c>
      <c r="X13698" s="828">
        <f t="shared" si="976"/>
        <v>0</v>
      </c>
      <c r="Y13698" s="1069">
        <f>[5]building!Y13689</f>
        <v>0</v>
      </c>
      <c r="Z13698" s="749">
        <f t="shared" si="977"/>
        <v>0</v>
      </c>
      <c r="AA13698" s="1071"/>
      <c r="AB13698" s="1071"/>
    </row>
    <row r="13699" spans="23:28" ht="70.5" customHeight="1">
      <c r="W13699" s="829">
        <f t="shared" si="975"/>
        <v>0</v>
      </c>
      <c r="X13699" s="828">
        <f t="shared" si="976"/>
        <v>0</v>
      </c>
      <c r="Y13699" s="1069">
        <f>[5]building!Y13690</f>
        <v>0</v>
      </c>
      <c r="Z13699" s="749">
        <f t="shared" si="977"/>
        <v>0</v>
      </c>
      <c r="AA13699" s="1071"/>
      <c r="AB13699" s="1071"/>
    </row>
    <row r="13700" spans="23:28" ht="70.5" customHeight="1">
      <c r="W13700" s="829">
        <f t="shared" si="975"/>
        <v>0</v>
      </c>
      <c r="X13700" s="828">
        <f t="shared" si="976"/>
        <v>0</v>
      </c>
      <c r="Y13700" s="1069">
        <f>[5]building!Y13691</f>
        <v>0</v>
      </c>
      <c r="Z13700" s="749">
        <f t="shared" si="977"/>
        <v>0</v>
      </c>
      <c r="AA13700" s="1071"/>
      <c r="AB13700" s="1071"/>
    </row>
    <row r="13701" spans="23:28" ht="70.5" customHeight="1">
      <c r="W13701" s="829">
        <f t="shared" si="975"/>
        <v>0</v>
      </c>
      <c r="X13701" s="828">
        <f t="shared" si="976"/>
        <v>0</v>
      </c>
      <c r="Y13701" s="1069">
        <f>[5]building!Y13692</f>
        <v>0</v>
      </c>
      <c r="Z13701" s="749">
        <f t="shared" si="977"/>
        <v>0</v>
      </c>
      <c r="AA13701" s="1071"/>
      <c r="AB13701" s="1071"/>
    </row>
    <row r="13702" spans="23:28" ht="70.5" customHeight="1">
      <c r="W13702" s="829">
        <f t="shared" si="975"/>
        <v>0</v>
      </c>
      <c r="X13702" s="828">
        <f t="shared" si="976"/>
        <v>0</v>
      </c>
      <c r="Y13702" s="1069">
        <f>[5]building!Y13693</f>
        <v>0</v>
      </c>
      <c r="Z13702" s="749">
        <f t="shared" si="977"/>
        <v>0</v>
      </c>
      <c r="AA13702" s="1071"/>
      <c r="AB13702" s="1071"/>
    </row>
    <row r="13703" spans="23:28" ht="70.5" customHeight="1">
      <c r="W13703" s="829">
        <f t="shared" si="975"/>
        <v>0</v>
      </c>
      <c r="X13703" s="828">
        <f t="shared" si="976"/>
        <v>0</v>
      </c>
      <c r="Y13703" s="1069">
        <f>[5]building!Y13694</f>
        <v>0</v>
      </c>
      <c r="Z13703" s="749">
        <f t="shared" si="977"/>
        <v>0</v>
      </c>
      <c r="AA13703" s="1071"/>
      <c r="AB13703" s="1071"/>
    </row>
    <row r="13704" spans="23:28" ht="70.5" customHeight="1">
      <c r="W13704" s="829">
        <f t="shared" si="975"/>
        <v>0</v>
      </c>
      <c r="X13704" s="828">
        <f t="shared" si="976"/>
        <v>0</v>
      </c>
      <c r="Y13704" s="1069">
        <f>[5]building!Y13695</f>
        <v>0</v>
      </c>
      <c r="Z13704" s="749">
        <f t="shared" si="977"/>
        <v>0</v>
      </c>
      <c r="AA13704" s="1071"/>
      <c r="AB13704" s="1071"/>
    </row>
    <row r="13705" spans="23:28" ht="70.5" customHeight="1">
      <c r="W13705" s="829">
        <f t="shared" si="975"/>
        <v>0</v>
      </c>
      <c r="X13705" s="828">
        <f t="shared" si="976"/>
        <v>0</v>
      </c>
      <c r="Y13705" s="1069">
        <f>[5]building!Y13696</f>
        <v>0</v>
      </c>
      <c r="Z13705" s="749">
        <f t="shared" si="977"/>
        <v>0</v>
      </c>
      <c r="AA13705" s="1071"/>
      <c r="AB13705" s="1071"/>
    </row>
    <row r="13706" spans="23:28" ht="70.5" customHeight="1">
      <c r="W13706" s="829">
        <f t="shared" si="975"/>
        <v>0</v>
      </c>
      <c r="X13706" s="828">
        <f t="shared" si="976"/>
        <v>0</v>
      </c>
      <c r="Y13706" s="1069">
        <f>[5]building!Y13697</f>
        <v>0</v>
      </c>
      <c r="Z13706" s="749">
        <f t="shared" si="977"/>
        <v>0</v>
      </c>
      <c r="AA13706" s="1071"/>
      <c r="AB13706" s="1071"/>
    </row>
    <row r="13707" spans="23:28" ht="70.5" customHeight="1">
      <c r="W13707" s="829">
        <f t="shared" si="975"/>
        <v>0</v>
      </c>
      <c r="X13707" s="828">
        <f t="shared" si="976"/>
        <v>0</v>
      </c>
      <c r="Y13707" s="1069">
        <f>[5]building!Y13698</f>
        <v>0</v>
      </c>
      <c r="Z13707" s="749">
        <f t="shared" si="977"/>
        <v>0</v>
      </c>
      <c r="AA13707" s="1071"/>
      <c r="AB13707" s="1071"/>
    </row>
    <row r="13708" spans="23:28" ht="70.5" customHeight="1">
      <c r="W13708" s="829">
        <f t="shared" si="975"/>
        <v>0</v>
      </c>
      <c r="X13708" s="828">
        <f t="shared" si="976"/>
        <v>0</v>
      </c>
      <c r="Y13708" s="1069">
        <f>[5]building!Y13699</f>
        <v>0</v>
      </c>
      <c r="Z13708" s="749">
        <f t="shared" si="977"/>
        <v>0</v>
      </c>
      <c r="AA13708" s="1071"/>
      <c r="AB13708" s="1071"/>
    </row>
    <row r="13709" spans="23:28" ht="70.5" customHeight="1">
      <c r="W13709" s="829">
        <f t="shared" si="975"/>
        <v>0</v>
      </c>
      <c r="X13709" s="828">
        <f t="shared" si="976"/>
        <v>0</v>
      </c>
      <c r="Y13709" s="1069">
        <f>[5]building!Y13700</f>
        <v>0</v>
      </c>
      <c r="Z13709" s="749">
        <f t="shared" si="977"/>
        <v>0</v>
      </c>
      <c r="AA13709" s="1071"/>
      <c r="AB13709" s="1071"/>
    </row>
    <row r="13710" spans="23:28" ht="70.5" customHeight="1">
      <c r="W13710" s="829">
        <f t="shared" si="975"/>
        <v>0</v>
      </c>
      <c r="X13710" s="828">
        <f t="shared" si="976"/>
        <v>0</v>
      </c>
      <c r="Y13710" s="1069">
        <f>[5]building!Y13701</f>
        <v>0</v>
      </c>
      <c r="Z13710" s="749">
        <f t="shared" si="977"/>
        <v>0</v>
      </c>
      <c r="AA13710" s="1071"/>
      <c r="AB13710" s="1071"/>
    </row>
    <row r="13711" spans="23:28" ht="70.5" customHeight="1">
      <c r="W13711" s="829">
        <f t="shared" si="975"/>
        <v>0</v>
      </c>
      <c r="X13711" s="828">
        <f t="shared" si="976"/>
        <v>0</v>
      </c>
      <c r="Y13711" s="1069">
        <f>[5]building!Y13702</f>
        <v>0</v>
      </c>
      <c r="Z13711" s="749">
        <f t="shared" si="977"/>
        <v>0</v>
      </c>
      <c r="AA13711" s="1071"/>
      <c r="AB13711" s="1071"/>
    </row>
    <row r="13712" spans="23:28" ht="70.5" customHeight="1">
      <c r="W13712" s="829">
        <f t="shared" si="975"/>
        <v>0</v>
      </c>
      <c r="X13712" s="828">
        <f t="shared" si="976"/>
        <v>0</v>
      </c>
      <c r="Y13712" s="1069">
        <f>[5]building!Y13703</f>
        <v>0</v>
      </c>
      <c r="Z13712" s="749">
        <f t="shared" si="977"/>
        <v>0</v>
      </c>
      <c r="AA13712" s="1071"/>
      <c r="AB13712" s="1071"/>
    </row>
    <row r="13713" spans="23:28" ht="70.5" customHeight="1">
      <c r="W13713" s="829">
        <f t="shared" si="975"/>
        <v>0</v>
      </c>
      <c r="X13713" s="828">
        <f t="shared" si="976"/>
        <v>0</v>
      </c>
      <c r="Y13713" s="1069">
        <f>[5]building!Y13704</f>
        <v>0</v>
      </c>
      <c r="Z13713" s="749">
        <f t="shared" si="977"/>
        <v>0</v>
      </c>
      <c r="AA13713" s="1071"/>
      <c r="AB13713" s="1071"/>
    </row>
    <row r="13714" spans="23:28" ht="70.5" customHeight="1">
      <c r="W13714" s="829">
        <f t="shared" si="975"/>
        <v>0</v>
      </c>
      <c r="X13714" s="828">
        <f t="shared" si="976"/>
        <v>0</v>
      </c>
      <c r="Y13714" s="1069">
        <f>[5]building!Y13705</f>
        <v>0</v>
      </c>
      <c r="Z13714" s="749">
        <f t="shared" si="977"/>
        <v>0</v>
      </c>
      <c r="AA13714" s="1071"/>
      <c r="AB13714" s="1071"/>
    </row>
    <row r="13715" spans="23:28" ht="70.5" customHeight="1">
      <c r="W13715" s="829">
        <f t="shared" si="975"/>
        <v>0</v>
      </c>
      <c r="X13715" s="828">
        <f t="shared" si="976"/>
        <v>0</v>
      </c>
      <c r="Y13715" s="1069">
        <f>[5]building!Y13706</f>
        <v>0</v>
      </c>
      <c r="Z13715" s="749">
        <f t="shared" si="977"/>
        <v>0</v>
      </c>
      <c r="AA13715" s="1071"/>
      <c r="AB13715" s="1071"/>
    </row>
    <row r="13716" spans="23:28" ht="70.5" customHeight="1">
      <c r="W13716" s="829">
        <f t="shared" si="975"/>
        <v>0</v>
      </c>
      <c r="X13716" s="828">
        <f t="shared" si="976"/>
        <v>0</v>
      </c>
      <c r="Y13716" s="1069">
        <f>[5]building!Y13707</f>
        <v>0</v>
      </c>
      <c r="Z13716" s="749">
        <f t="shared" si="977"/>
        <v>0</v>
      </c>
      <c r="AA13716" s="1071"/>
      <c r="AB13716" s="1071"/>
    </row>
    <row r="13717" spans="23:28" ht="70.5" customHeight="1">
      <c r="W13717" s="829">
        <f t="shared" si="975"/>
        <v>0</v>
      </c>
      <c r="X13717" s="828">
        <f t="shared" si="976"/>
        <v>0</v>
      </c>
      <c r="Y13717" s="1069">
        <f>[5]building!Y13708</f>
        <v>0</v>
      </c>
      <c r="Z13717" s="749">
        <f t="shared" si="977"/>
        <v>0</v>
      </c>
      <c r="AA13717" s="1071"/>
      <c r="AB13717" s="1071"/>
    </row>
    <row r="13718" spans="23:28" ht="70.5" customHeight="1">
      <c r="W13718" s="829">
        <f t="shared" si="975"/>
        <v>0</v>
      </c>
      <c r="X13718" s="828">
        <f t="shared" si="976"/>
        <v>0</v>
      </c>
      <c r="Y13718" s="1069">
        <f>[5]building!Y13709</f>
        <v>0</v>
      </c>
      <c r="Z13718" s="749">
        <f t="shared" si="977"/>
        <v>0</v>
      </c>
      <c r="AA13718" s="1071"/>
      <c r="AB13718" s="1071"/>
    </row>
    <row r="13719" spans="23:28" ht="70.5" customHeight="1">
      <c r="W13719" s="829">
        <f t="shared" si="975"/>
        <v>0</v>
      </c>
      <c r="X13719" s="828">
        <f t="shared" si="976"/>
        <v>0</v>
      </c>
      <c r="Y13719" s="1069">
        <f>[5]building!Y13710</f>
        <v>0</v>
      </c>
      <c r="Z13719" s="749">
        <f t="shared" si="977"/>
        <v>0</v>
      </c>
      <c r="AA13719" s="1071"/>
      <c r="AB13719" s="1071"/>
    </row>
    <row r="13720" spans="23:28" ht="70.5" customHeight="1">
      <c r="W13720" s="829">
        <f t="shared" si="975"/>
        <v>0</v>
      </c>
      <c r="X13720" s="828">
        <f t="shared" si="976"/>
        <v>0</v>
      </c>
      <c r="Y13720" s="1069">
        <f>[5]building!Y13711</f>
        <v>0</v>
      </c>
      <c r="Z13720" s="749">
        <f t="shared" si="977"/>
        <v>0</v>
      </c>
      <c r="AA13720" s="1071"/>
      <c r="AB13720" s="1071"/>
    </row>
    <row r="13721" spans="23:28" ht="70.5" customHeight="1">
      <c r="W13721" s="829">
        <f t="shared" si="975"/>
        <v>0</v>
      </c>
      <c r="X13721" s="828">
        <f t="shared" si="976"/>
        <v>0</v>
      </c>
      <c r="Y13721" s="1069">
        <f>[5]building!Y13712</f>
        <v>0</v>
      </c>
      <c r="Z13721" s="749">
        <f t="shared" si="977"/>
        <v>0</v>
      </c>
      <c r="AA13721" s="1071"/>
      <c r="AB13721" s="1071"/>
    </row>
    <row r="13722" spans="23:28" ht="70.5" customHeight="1">
      <c r="W13722" s="829">
        <f t="shared" si="975"/>
        <v>0</v>
      </c>
      <c r="X13722" s="828">
        <f t="shared" si="976"/>
        <v>0</v>
      </c>
      <c r="Y13722" s="1069">
        <f>[5]building!Y13713</f>
        <v>0</v>
      </c>
      <c r="Z13722" s="749">
        <f t="shared" si="977"/>
        <v>0</v>
      </c>
      <c r="AA13722" s="1071"/>
      <c r="AB13722" s="1071"/>
    </row>
    <row r="13723" spans="23:28" ht="70.5" customHeight="1">
      <c r="W13723" s="829">
        <f t="shared" si="975"/>
        <v>0</v>
      </c>
      <c r="X13723" s="828">
        <f t="shared" si="976"/>
        <v>0</v>
      </c>
      <c r="Y13723" s="1069">
        <f>[5]building!Y13714</f>
        <v>0</v>
      </c>
      <c r="Z13723" s="749">
        <f t="shared" si="977"/>
        <v>0</v>
      </c>
      <c r="AA13723" s="1071"/>
      <c r="AB13723" s="1071"/>
    </row>
    <row r="13724" spans="23:28" ht="70.5" customHeight="1">
      <c r="W13724" s="829">
        <f t="shared" si="975"/>
        <v>0</v>
      </c>
      <c r="X13724" s="828">
        <f t="shared" si="976"/>
        <v>0</v>
      </c>
      <c r="Y13724" s="1069">
        <f>[5]building!Y13715</f>
        <v>0</v>
      </c>
      <c r="Z13724" s="749">
        <f t="shared" si="977"/>
        <v>0</v>
      </c>
      <c r="AA13724" s="1071"/>
      <c r="AB13724" s="1071"/>
    </row>
    <row r="13725" spans="23:28" ht="70.5" customHeight="1">
      <c r="W13725" s="829">
        <f t="shared" si="975"/>
        <v>0</v>
      </c>
      <c r="X13725" s="828">
        <f t="shared" si="976"/>
        <v>0</v>
      </c>
      <c r="Y13725" s="1069">
        <f>[5]building!Y13716</f>
        <v>0</v>
      </c>
      <c r="Z13725" s="749">
        <f t="shared" si="977"/>
        <v>0</v>
      </c>
      <c r="AA13725" s="1071"/>
      <c r="AB13725" s="1071"/>
    </row>
    <row r="13726" spans="23:28" ht="70.5" customHeight="1">
      <c r="W13726" s="829">
        <f t="shared" ref="W13726:W13789" si="978">G13726+I13726+K13726+M13726+O13726+Q13726+S13726+U13726</f>
        <v>0</v>
      </c>
      <c r="X13726" s="828">
        <f t="shared" ref="X13726:X13789" si="979">W13726*C13726</f>
        <v>0</v>
      </c>
      <c r="Y13726" s="1069">
        <f>[5]building!Y13717</f>
        <v>0</v>
      </c>
      <c r="Z13726" s="749">
        <f t="shared" ref="Z13726:Z13789" si="980">Y13726*C13726</f>
        <v>0</v>
      </c>
      <c r="AA13726" s="1071"/>
      <c r="AB13726" s="1071"/>
    </row>
    <row r="13727" spans="23:28" ht="70.5" customHeight="1">
      <c r="W13727" s="829">
        <f t="shared" si="978"/>
        <v>0</v>
      </c>
      <c r="X13727" s="828">
        <f t="shared" si="979"/>
        <v>0</v>
      </c>
      <c r="Y13727" s="1069">
        <f>[5]building!Y13718</f>
        <v>0</v>
      </c>
      <c r="Z13727" s="749">
        <f t="shared" si="980"/>
        <v>0</v>
      </c>
      <c r="AA13727" s="1071"/>
      <c r="AB13727" s="1071"/>
    </row>
    <row r="13728" spans="23:28" ht="70.5" customHeight="1">
      <c r="W13728" s="829">
        <f t="shared" si="978"/>
        <v>0</v>
      </c>
      <c r="X13728" s="828">
        <f t="shared" si="979"/>
        <v>0</v>
      </c>
      <c r="Y13728" s="1069">
        <f>[5]building!Y13719</f>
        <v>0</v>
      </c>
      <c r="Z13728" s="749">
        <f t="shared" si="980"/>
        <v>0</v>
      </c>
      <c r="AA13728" s="1071"/>
      <c r="AB13728" s="1071"/>
    </row>
    <row r="13729" spans="23:28" ht="70.5" customHeight="1">
      <c r="W13729" s="829">
        <f t="shared" si="978"/>
        <v>0</v>
      </c>
      <c r="X13729" s="828">
        <f t="shared" si="979"/>
        <v>0</v>
      </c>
      <c r="Y13729" s="1069">
        <f>[5]building!Y13720</f>
        <v>0</v>
      </c>
      <c r="Z13729" s="749">
        <f t="shared" si="980"/>
        <v>0</v>
      </c>
      <c r="AA13729" s="1071"/>
      <c r="AB13729" s="1071"/>
    </row>
    <row r="13730" spans="23:28" ht="70.5" customHeight="1">
      <c r="W13730" s="829">
        <f t="shared" si="978"/>
        <v>0</v>
      </c>
      <c r="X13730" s="828">
        <f t="shared" si="979"/>
        <v>0</v>
      </c>
      <c r="Y13730" s="1069">
        <f>[5]building!Y13721</f>
        <v>0</v>
      </c>
      <c r="Z13730" s="749">
        <f t="shared" si="980"/>
        <v>0</v>
      </c>
      <c r="AA13730" s="1071"/>
      <c r="AB13730" s="1071"/>
    </row>
    <row r="13731" spans="23:28" ht="70.5" customHeight="1">
      <c r="W13731" s="829">
        <f t="shared" si="978"/>
        <v>0</v>
      </c>
      <c r="X13731" s="828">
        <f t="shared" si="979"/>
        <v>0</v>
      </c>
      <c r="Y13731" s="1069">
        <f>[5]building!Y13722</f>
        <v>0</v>
      </c>
      <c r="Z13731" s="749">
        <f t="shared" si="980"/>
        <v>0</v>
      </c>
      <c r="AA13731" s="1071"/>
      <c r="AB13731" s="1071"/>
    </row>
    <row r="13732" spans="23:28" ht="70.5" customHeight="1">
      <c r="W13732" s="829">
        <f t="shared" si="978"/>
        <v>0</v>
      </c>
      <c r="X13732" s="828">
        <f t="shared" si="979"/>
        <v>0</v>
      </c>
      <c r="Y13732" s="1069">
        <f>[5]building!Y13723</f>
        <v>0</v>
      </c>
      <c r="Z13732" s="749">
        <f t="shared" si="980"/>
        <v>0</v>
      </c>
      <c r="AA13732" s="1071"/>
      <c r="AB13732" s="1071"/>
    </row>
    <row r="13733" spans="23:28" ht="70.5" customHeight="1">
      <c r="W13733" s="829">
        <f t="shared" si="978"/>
        <v>0</v>
      </c>
      <c r="X13733" s="828">
        <f t="shared" si="979"/>
        <v>0</v>
      </c>
      <c r="Y13733" s="1069">
        <f>[5]building!Y13724</f>
        <v>0</v>
      </c>
      <c r="Z13733" s="749">
        <f t="shared" si="980"/>
        <v>0</v>
      </c>
      <c r="AA13733" s="1071"/>
      <c r="AB13733" s="1071"/>
    </row>
    <row r="13734" spans="23:28" ht="70.5" customHeight="1">
      <c r="W13734" s="829">
        <f t="shared" si="978"/>
        <v>0</v>
      </c>
      <c r="X13734" s="828">
        <f t="shared" si="979"/>
        <v>0</v>
      </c>
      <c r="Y13734" s="1069">
        <f>[5]building!Y13725</f>
        <v>0</v>
      </c>
      <c r="Z13734" s="749">
        <f t="shared" si="980"/>
        <v>0</v>
      </c>
      <c r="AA13734" s="1071"/>
      <c r="AB13734" s="1071"/>
    </row>
    <row r="13735" spans="23:28" ht="70.5" customHeight="1">
      <c r="W13735" s="829">
        <f t="shared" si="978"/>
        <v>0</v>
      </c>
      <c r="X13735" s="828">
        <f t="shared" si="979"/>
        <v>0</v>
      </c>
      <c r="Y13735" s="1069">
        <f>[5]building!Y13726</f>
        <v>0</v>
      </c>
      <c r="Z13735" s="749">
        <f t="shared" si="980"/>
        <v>0</v>
      </c>
      <c r="AA13735" s="1071"/>
      <c r="AB13735" s="1071"/>
    </row>
    <row r="13736" spans="23:28" ht="70.5" customHeight="1">
      <c r="W13736" s="829">
        <f t="shared" si="978"/>
        <v>0</v>
      </c>
      <c r="X13736" s="828">
        <f t="shared" si="979"/>
        <v>0</v>
      </c>
      <c r="Y13736" s="1069">
        <f>[5]building!Y13727</f>
        <v>0</v>
      </c>
      <c r="Z13736" s="749">
        <f t="shared" si="980"/>
        <v>0</v>
      </c>
      <c r="AA13736" s="1071"/>
      <c r="AB13736" s="1071"/>
    </row>
    <row r="13737" spans="23:28" ht="70.5" customHeight="1">
      <c r="W13737" s="829">
        <f t="shared" si="978"/>
        <v>0</v>
      </c>
      <c r="X13737" s="828">
        <f t="shared" si="979"/>
        <v>0</v>
      </c>
      <c r="Y13737" s="1069">
        <f>[5]building!Y13728</f>
        <v>0</v>
      </c>
      <c r="Z13737" s="749">
        <f t="shared" si="980"/>
        <v>0</v>
      </c>
      <c r="AA13737" s="1071"/>
      <c r="AB13737" s="1071"/>
    </row>
    <row r="13738" spans="23:28" ht="70.5" customHeight="1">
      <c r="W13738" s="829">
        <f t="shared" si="978"/>
        <v>0</v>
      </c>
      <c r="X13738" s="828">
        <f t="shared" si="979"/>
        <v>0</v>
      </c>
      <c r="Y13738" s="1069">
        <f>[5]building!Y13729</f>
        <v>0</v>
      </c>
      <c r="Z13738" s="749">
        <f t="shared" si="980"/>
        <v>0</v>
      </c>
      <c r="AA13738" s="1071"/>
      <c r="AB13738" s="1071"/>
    </row>
    <row r="13739" spans="23:28" ht="70.5" customHeight="1">
      <c r="W13739" s="829">
        <f t="shared" si="978"/>
        <v>0</v>
      </c>
      <c r="X13739" s="828">
        <f t="shared" si="979"/>
        <v>0</v>
      </c>
      <c r="Y13739" s="1069">
        <f>[5]building!Y13730</f>
        <v>0</v>
      </c>
      <c r="Z13739" s="749">
        <f t="shared" si="980"/>
        <v>0</v>
      </c>
      <c r="AA13739" s="1071"/>
      <c r="AB13739" s="1071"/>
    </row>
    <row r="13740" spans="23:28" ht="70.5" customHeight="1">
      <c r="W13740" s="829">
        <f t="shared" si="978"/>
        <v>0</v>
      </c>
      <c r="X13740" s="828">
        <f t="shared" si="979"/>
        <v>0</v>
      </c>
      <c r="Y13740" s="1069">
        <f>[5]building!Y13731</f>
        <v>0</v>
      </c>
      <c r="Z13740" s="749">
        <f t="shared" si="980"/>
        <v>0</v>
      </c>
      <c r="AA13740" s="1071"/>
      <c r="AB13740" s="1071"/>
    </row>
    <row r="13741" spans="23:28" ht="70.5" customHeight="1">
      <c r="W13741" s="829">
        <f t="shared" si="978"/>
        <v>0</v>
      </c>
      <c r="X13741" s="828">
        <f t="shared" si="979"/>
        <v>0</v>
      </c>
      <c r="Y13741" s="1069">
        <f>[5]building!Y13732</f>
        <v>0</v>
      </c>
      <c r="Z13741" s="749">
        <f t="shared" si="980"/>
        <v>0</v>
      </c>
      <c r="AA13741" s="1071"/>
      <c r="AB13741" s="1071"/>
    </row>
    <row r="13742" spans="23:28" ht="70.5" customHeight="1">
      <c r="W13742" s="829">
        <f t="shared" si="978"/>
        <v>0</v>
      </c>
      <c r="X13742" s="828">
        <f t="shared" si="979"/>
        <v>0</v>
      </c>
      <c r="Y13742" s="1069">
        <f>[5]building!Y13733</f>
        <v>0</v>
      </c>
      <c r="Z13742" s="749">
        <f t="shared" si="980"/>
        <v>0</v>
      </c>
      <c r="AA13742" s="1071"/>
      <c r="AB13742" s="1071"/>
    </row>
    <row r="13743" spans="23:28" ht="70.5" customHeight="1">
      <c r="W13743" s="829">
        <f t="shared" si="978"/>
        <v>0</v>
      </c>
      <c r="X13743" s="828">
        <f t="shared" si="979"/>
        <v>0</v>
      </c>
      <c r="Y13743" s="1069">
        <f>[5]building!Y13734</f>
        <v>0</v>
      </c>
      <c r="Z13743" s="749">
        <f t="shared" si="980"/>
        <v>0</v>
      </c>
      <c r="AA13743" s="1071"/>
      <c r="AB13743" s="1071"/>
    </row>
    <row r="13744" spans="23:28" ht="70.5" customHeight="1">
      <c r="W13744" s="829">
        <f t="shared" si="978"/>
        <v>0</v>
      </c>
      <c r="X13744" s="828">
        <f t="shared" si="979"/>
        <v>0</v>
      </c>
      <c r="Y13744" s="1069">
        <f>[5]building!Y13735</f>
        <v>0</v>
      </c>
      <c r="Z13744" s="749">
        <f t="shared" si="980"/>
        <v>0</v>
      </c>
      <c r="AA13744" s="1071"/>
      <c r="AB13744" s="1071"/>
    </row>
    <row r="13745" spans="23:28" ht="70.5" customHeight="1">
      <c r="W13745" s="829">
        <f t="shared" si="978"/>
        <v>0</v>
      </c>
      <c r="X13745" s="828">
        <f t="shared" si="979"/>
        <v>0</v>
      </c>
      <c r="Y13745" s="1069">
        <f>[5]building!Y13736</f>
        <v>0</v>
      </c>
      <c r="Z13745" s="749">
        <f t="shared" si="980"/>
        <v>0</v>
      </c>
      <c r="AA13745" s="1071"/>
      <c r="AB13745" s="1071"/>
    </row>
    <row r="13746" spans="23:28" ht="70.5" customHeight="1">
      <c r="W13746" s="829">
        <f t="shared" si="978"/>
        <v>0</v>
      </c>
      <c r="X13746" s="828">
        <f t="shared" si="979"/>
        <v>0</v>
      </c>
      <c r="Y13746" s="1069">
        <f>[5]building!Y13737</f>
        <v>0</v>
      </c>
      <c r="Z13746" s="749">
        <f t="shared" si="980"/>
        <v>0</v>
      </c>
      <c r="AA13746" s="1071"/>
      <c r="AB13746" s="1071"/>
    </row>
    <row r="13747" spans="23:28" ht="70.5" customHeight="1">
      <c r="W13747" s="829">
        <f t="shared" si="978"/>
        <v>0</v>
      </c>
      <c r="X13747" s="828">
        <f t="shared" si="979"/>
        <v>0</v>
      </c>
      <c r="Y13747" s="1069">
        <f>[5]building!Y13738</f>
        <v>0</v>
      </c>
      <c r="Z13747" s="749">
        <f t="shared" si="980"/>
        <v>0</v>
      </c>
      <c r="AA13747" s="1071"/>
      <c r="AB13747" s="1071"/>
    </row>
    <row r="13748" spans="23:28" ht="70.5" customHeight="1">
      <c r="W13748" s="829">
        <f t="shared" si="978"/>
        <v>0</v>
      </c>
      <c r="X13748" s="828">
        <f t="shared" si="979"/>
        <v>0</v>
      </c>
      <c r="Y13748" s="1069">
        <f>[5]building!Y13739</f>
        <v>0</v>
      </c>
      <c r="Z13748" s="749">
        <f t="shared" si="980"/>
        <v>0</v>
      </c>
      <c r="AA13748" s="1071"/>
      <c r="AB13748" s="1071"/>
    </row>
    <row r="13749" spans="23:28" ht="70.5" customHeight="1">
      <c r="W13749" s="829">
        <f t="shared" si="978"/>
        <v>0</v>
      </c>
      <c r="X13749" s="828">
        <f t="shared" si="979"/>
        <v>0</v>
      </c>
      <c r="Y13749" s="1069">
        <f>[5]building!Y13740</f>
        <v>0</v>
      </c>
      <c r="Z13749" s="749">
        <f t="shared" si="980"/>
        <v>0</v>
      </c>
      <c r="AA13749" s="1071"/>
      <c r="AB13749" s="1071"/>
    </row>
    <row r="13750" spans="23:28" ht="70.5" customHeight="1">
      <c r="W13750" s="829">
        <f t="shared" si="978"/>
        <v>0</v>
      </c>
      <c r="X13750" s="828">
        <f t="shared" si="979"/>
        <v>0</v>
      </c>
      <c r="Y13750" s="1069">
        <f>[5]building!Y13741</f>
        <v>0</v>
      </c>
      <c r="Z13750" s="749">
        <f t="shared" si="980"/>
        <v>0</v>
      </c>
      <c r="AA13750" s="1071"/>
      <c r="AB13750" s="1071"/>
    </row>
    <row r="13751" spans="23:28" ht="70.5" customHeight="1">
      <c r="W13751" s="829">
        <f t="shared" si="978"/>
        <v>0</v>
      </c>
      <c r="X13751" s="828">
        <f t="shared" si="979"/>
        <v>0</v>
      </c>
      <c r="Y13751" s="1069">
        <f>[5]building!Y13742</f>
        <v>0</v>
      </c>
      <c r="Z13751" s="749">
        <f t="shared" si="980"/>
        <v>0</v>
      </c>
      <c r="AA13751" s="1071"/>
      <c r="AB13751" s="1071"/>
    </row>
    <row r="13752" spans="23:28" ht="70.5" customHeight="1">
      <c r="W13752" s="829">
        <f t="shared" si="978"/>
        <v>0</v>
      </c>
      <c r="X13752" s="828">
        <f t="shared" si="979"/>
        <v>0</v>
      </c>
      <c r="Y13752" s="1069">
        <f>[5]building!Y13743</f>
        <v>0</v>
      </c>
      <c r="Z13752" s="749">
        <f t="shared" si="980"/>
        <v>0</v>
      </c>
      <c r="AA13752" s="1071"/>
      <c r="AB13752" s="1071"/>
    </row>
    <row r="13753" spans="23:28" ht="70.5" customHeight="1">
      <c r="W13753" s="829">
        <f t="shared" si="978"/>
        <v>0</v>
      </c>
      <c r="X13753" s="828">
        <f t="shared" si="979"/>
        <v>0</v>
      </c>
      <c r="Y13753" s="1069">
        <f>[5]building!Y13744</f>
        <v>0</v>
      </c>
      <c r="Z13753" s="749">
        <f t="shared" si="980"/>
        <v>0</v>
      </c>
      <c r="AA13753" s="1071"/>
      <c r="AB13753" s="1071"/>
    </row>
    <row r="13754" spans="23:28" ht="70.5" customHeight="1">
      <c r="W13754" s="829">
        <f t="shared" si="978"/>
        <v>0</v>
      </c>
      <c r="X13754" s="828">
        <f t="shared" si="979"/>
        <v>0</v>
      </c>
      <c r="Y13754" s="1069">
        <f>[5]building!Y13745</f>
        <v>0</v>
      </c>
      <c r="Z13754" s="749">
        <f t="shared" si="980"/>
        <v>0</v>
      </c>
      <c r="AA13754" s="1071"/>
      <c r="AB13754" s="1071"/>
    </row>
    <row r="13755" spans="23:28" ht="70.5" customHeight="1">
      <c r="W13755" s="829">
        <f t="shared" si="978"/>
        <v>0</v>
      </c>
      <c r="X13755" s="828">
        <f t="shared" si="979"/>
        <v>0</v>
      </c>
      <c r="Y13755" s="1069">
        <f>[5]building!Y13746</f>
        <v>0</v>
      </c>
      <c r="Z13755" s="749">
        <f t="shared" si="980"/>
        <v>0</v>
      </c>
      <c r="AA13755" s="1071"/>
      <c r="AB13755" s="1071"/>
    </row>
    <row r="13756" spans="23:28" ht="70.5" customHeight="1">
      <c r="W13756" s="829">
        <f t="shared" si="978"/>
        <v>0</v>
      </c>
      <c r="X13756" s="828">
        <f t="shared" si="979"/>
        <v>0</v>
      </c>
      <c r="Y13756" s="1069">
        <f>[5]building!Y13747</f>
        <v>0</v>
      </c>
      <c r="Z13756" s="749">
        <f t="shared" si="980"/>
        <v>0</v>
      </c>
      <c r="AA13756" s="1071"/>
      <c r="AB13756" s="1071"/>
    </row>
    <row r="13757" spans="23:28" ht="70.5" customHeight="1">
      <c r="W13757" s="829">
        <f t="shared" si="978"/>
        <v>0</v>
      </c>
      <c r="X13757" s="828">
        <f t="shared" si="979"/>
        <v>0</v>
      </c>
      <c r="Y13757" s="1069">
        <f>[5]building!Y13748</f>
        <v>0</v>
      </c>
      <c r="Z13757" s="749">
        <f t="shared" si="980"/>
        <v>0</v>
      </c>
      <c r="AA13757" s="1071"/>
      <c r="AB13757" s="1071"/>
    </row>
    <row r="13758" spans="23:28" ht="70.5" customHeight="1">
      <c r="W13758" s="829">
        <f t="shared" si="978"/>
        <v>0</v>
      </c>
      <c r="X13758" s="828">
        <f t="shared" si="979"/>
        <v>0</v>
      </c>
      <c r="Y13758" s="1069">
        <f>[5]building!Y13749</f>
        <v>0</v>
      </c>
      <c r="Z13758" s="749">
        <f t="shared" si="980"/>
        <v>0</v>
      </c>
      <c r="AA13758" s="1071"/>
      <c r="AB13758" s="1071"/>
    </row>
    <row r="13759" spans="23:28" ht="70.5" customHeight="1">
      <c r="W13759" s="829">
        <f t="shared" si="978"/>
        <v>0</v>
      </c>
      <c r="X13759" s="828">
        <f t="shared" si="979"/>
        <v>0</v>
      </c>
      <c r="Y13759" s="1069">
        <f>[5]building!Y13750</f>
        <v>0</v>
      </c>
      <c r="Z13759" s="749">
        <f t="shared" si="980"/>
        <v>0</v>
      </c>
      <c r="AA13759" s="1071"/>
      <c r="AB13759" s="1071"/>
    </row>
    <row r="13760" spans="23:28" ht="70.5" customHeight="1">
      <c r="W13760" s="829">
        <f t="shared" si="978"/>
        <v>0</v>
      </c>
      <c r="X13760" s="828">
        <f t="shared" si="979"/>
        <v>0</v>
      </c>
      <c r="Y13760" s="1069">
        <f>[5]building!Y13751</f>
        <v>0</v>
      </c>
      <c r="Z13760" s="749">
        <f t="shared" si="980"/>
        <v>0</v>
      </c>
      <c r="AA13760" s="1071"/>
      <c r="AB13760" s="1071"/>
    </row>
    <row r="13761" spans="23:28" ht="70.5" customHeight="1">
      <c r="W13761" s="829">
        <f t="shared" si="978"/>
        <v>0</v>
      </c>
      <c r="X13761" s="828">
        <f t="shared" si="979"/>
        <v>0</v>
      </c>
      <c r="Y13761" s="1069">
        <f>[5]building!Y13752</f>
        <v>0</v>
      </c>
      <c r="Z13761" s="749">
        <f t="shared" si="980"/>
        <v>0</v>
      </c>
      <c r="AA13761" s="1071"/>
      <c r="AB13761" s="1071"/>
    </row>
    <row r="13762" spans="23:28" ht="70.5" customHeight="1">
      <c r="W13762" s="829">
        <f t="shared" si="978"/>
        <v>0</v>
      </c>
      <c r="X13762" s="828">
        <f t="shared" si="979"/>
        <v>0</v>
      </c>
      <c r="Y13762" s="1069">
        <f>[5]building!Y13753</f>
        <v>0</v>
      </c>
      <c r="Z13762" s="749">
        <f t="shared" si="980"/>
        <v>0</v>
      </c>
      <c r="AA13762" s="1071"/>
      <c r="AB13762" s="1071"/>
    </row>
    <row r="13763" spans="23:28" ht="70.5" customHeight="1">
      <c r="W13763" s="829">
        <f t="shared" si="978"/>
        <v>0</v>
      </c>
      <c r="X13763" s="828">
        <f t="shared" si="979"/>
        <v>0</v>
      </c>
      <c r="Y13763" s="1069">
        <f>[5]building!Y13754</f>
        <v>0</v>
      </c>
      <c r="Z13763" s="749">
        <f t="shared" si="980"/>
        <v>0</v>
      </c>
      <c r="AA13763" s="1071"/>
      <c r="AB13763" s="1071"/>
    </row>
    <row r="13764" spans="23:28" ht="70.5" customHeight="1">
      <c r="W13764" s="829">
        <f t="shared" si="978"/>
        <v>0</v>
      </c>
      <c r="X13764" s="828">
        <f t="shared" si="979"/>
        <v>0</v>
      </c>
      <c r="Y13764" s="1069">
        <f>[5]building!Y13755</f>
        <v>0</v>
      </c>
      <c r="Z13764" s="749">
        <f t="shared" si="980"/>
        <v>0</v>
      </c>
      <c r="AA13764" s="1071"/>
      <c r="AB13764" s="1071"/>
    </row>
    <row r="13765" spans="23:28" ht="70.5" customHeight="1">
      <c r="W13765" s="829">
        <f t="shared" si="978"/>
        <v>0</v>
      </c>
      <c r="X13765" s="828">
        <f t="shared" si="979"/>
        <v>0</v>
      </c>
      <c r="Y13765" s="1069">
        <f>[5]building!Y13756</f>
        <v>0</v>
      </c>
      <c r="Z13765" s="749">
        <f t="shared" si="980"/>
        <v>0</v>
      </c>
      <c r="AA13765" s="1071"/>
      <c r="AB13765" s="1071"/>
    </row>
    <row r="13766" spans="23:28" ht="70.5" customHeight="1">
      <c r="W13766" s="829">
        <f t="shared" si="978"/>
        <v>0</v>
      </c>
      <c r="X13766" s="828">
        <f t="shared" si="979"/>
        <v>0</v>
      </c>
      <c r="Y13766" s="1069">
        <f>[5]building!Y13757</f>
        <v>0</v>
      </c>
      <c r="Z13766" s="749">
        <f t="shared" si="980"/>
        <v>0</v>
      </c>
      <c r="AA13766" s="1071"/>
      <c r="AB13766" s="1071"/>
    </row>
    <row r="13767" spans="23:28" ht="70.5" customHeight="1">
      <c r="W13767" s="829">
        <f t="shared" si="978"/>
        <v>0</v>
      </c>
      <c r="X13767" s="828">
        <f t="shared" si="979"/>
        <v>0</v>
      </c>
      <c r="Y13767" s="1069">
        <f>[5]building!Y13758</f>
        <v>0</v>
      </c>
      <c r="Z13767" s="749">
        <f t="shared" si="980"/>
        <v>0</v>
      </c>
      <c r="AA13767" s="1071"/>
      <c r="AB13767" s="1071"/>
    </row>
    <row r="13768" spans="23:28" ht="70.5" customHeight="1">
      <c r="W13768" s="829">
        <f t="shared" si="978"/>
        <v>0</v>
      </c>
      <c r="X13768" s="828">
        <f t="shared" si="979"/>
        <v>0</v>
      </c>
      <c r="Y13768" s="1069">
        <f>[5]building!Y13759</f>
        <v>0</v>
      </c>
      <c r="Z13768" s="749">
        <f t="shared" si="980"/>
        <v>0</v>
      </c>
      <c r="AA13768" s="1071"/>
      <c r="AB13768" s="1071"/>
    </row>
    <row r="13769" spans="23:28" ht="70.5" customHeight="1">
      <c r="W13769" s="829">
        <f t="shared" si="978"/>
        <v>0</v>
      </c>
      <c r="X13769" s="828">
        <f t="shared" si="979"/>
        <v>0</v>
      </c>
      <c r="Y13769" s="1069">
        <f>[5]building!Y13760</f>
        <v>0</v>
      </c>
      <c r="Z13769" s="749">
        <f t="shared" si="980"/>
        <v>0</v>
      </c>
      <c r="AA13769" s="1071"/>
      <c r="AB13769" s="1071"/>
    </row>
    <row r="13770" spans="23:28" ht="70.5" customHeight="1">
      <c r="W13770" s="829">
        <f t="shared" si="978"/>
        <v>0</v>
      </c>
      <c r="X13770" s="828">
        <f t="shared" si="979"/>
        <v>0</v>
      </c>
      <c r="Y13770" s="1069">
        <f>[5]building!Y13761</f>
        <v>0</v>
      </c>
      <c r="Z13770" s="749">
        <f t="shared" si="980"/>
        <v>0</v>
      </c>
      <c r="AA13770" s="1071"/>
      <c r="AB13770" s="1071"/>
    </row>
    <row r="13771" spans="23:28" ht="70.5" customHeight="1">
      <c r="W13771" s="829">
        <f t="shared" si="978"/>
        <v>0</v>
      </c>
      <c r="X13771" s="828">
        <f t="shared" si="979"/>
        <v>0</v>
      </c>
      <c r="Y13771" s="1069">
        <f>[5]building!Y13762</f>
        <v>0</v>
      </c>
      <c r="Z13771" s="749">
        <f t="shared" si="980"/>
        <v>0</v>
      </c>
      <c r="AA13771" s="1071"/>
      <c r="AB13771" s="1071"/>
    </row>
    <row r="13772" spans="23:28" ht="70.5" customHeight="1">
      <c r="W13772" s="829">
        <f t="shared" si="978"/>
        <v>0</v>
      </c>
      <c r="X13772" s="828">
        <f t="shared" si="979"/>
        <v>0</v>
      </c>
      <c r="Y13772" s="1069">
        <f>[5]building!Y13763</f>
        <v>0</v>
      </c>
      <c r="Z13772" s="749">
        <f t="shared" si="980"/>
        <v>0</v>
      </c>
      <c r="AA13772" s="1071"/>
      <c r="AB13772" s="1071"/>
    </row>
    <row r="13773" spans="23:28" ht="70.5" customHeight="1">
      <c r="W13773" s="829">
        <f t="shared" si="978"/>
        <v>0</v>
      </c>
      <c r="X13773" s="828">
        <f t="shared" si="979"/>
        <v>0</v>
      </c>
      <c r="Y13773" s="1069">
        <f>[5]building!Y13764</f>
        <v>0</v>
      </c>
      <c r="Z13773" s="749">
        <f t="shared" si="980"/>
        <v>0</v>
      </c>
      <c r="AA13773" s="1071"/>
      <c r="AB13773" s="1071"/>
    </row>
    <row r="13774" spans="23:28" ht="70.5" customHeight="1">
      <c r="W13774" s="829">
        <f t="shared" si="978"/>
        <v>0</v>
      </c>
      <c r="X13774" s="828">
        <f t="shared" si="979"/>
        <v>0</v>
      </c>
      <c r="Y13774" s="1069">
        <f>[5]building!Y13765</f>
        <v>0</v>
      </c>
      <c r="Z13774" s="749">
        <f t="shared" si="980"/>
        <v>0</v>
      </c>
      <c r="AA13774" s="1071"/>
      <c r="AB13774" s="1071"/>
    </row>
    <row r="13775" spans="23:28" ht="70.5" customHeight="1">
      <c r="W13775" s="829">
        <f t="shared" si="978"/>
        <v>0</v>
      </c>
      <c r="X13775" s="828">
        <f t="shared" si="979"/>
        <v>0</v>
      </c>
      <c r="Y13775" s="1069">
        <f>[5]building!Y13766</f>
        <v>0</v>
      </c>
      <c r="Z13775" s="749">
        <f t="shared" si="980"/>
        <v>0</v>
      </c>
      <c r="AA13775" s="1071"/>
      <c r="AB13775" s="1071"/>
    </row>
    <row r="13776" spans="23:28" ht="70.5" customHeight="1">
      <c r="W13776" s="829">
        <f t="shared" si="978"/>
        <v>0</v>
      </c>
      <c r="X13776" s="828">
        <f t="shared" si="979"/>
        <v>0</v>
      </c>
      <c r="Y13776" s="1069">
        <f>[5]building!Y13767</f>
        <v>0</v>
      </c>
      <c r="Z13776" s="749">
        <f t="shared" si="980"/>
        <v>0</v>
      </c>
      <c r="AA13776" s="1071"/>
      <c r="AB13776" s="1071"/>
    </row>
    <row r="13777" spans="23:28" ht="70.5" customHeight="1">
      <c r="W13777" s="829">
        <f t="shared" si="978"/>
        <v>0</v>
      </c>
      <c r="X13777" s="828">
        <f t="shared" si="979"/>
        <v>0</v>
      </c>
      <c r="Y13777" s="1069">
        <f>[5]building!Y13768</f>
        <v>0</v>
      </c>
      <c r="Z13777" s="749">
        <f t="shared" si="980"/>
        <v>0</v>
      </c>
      <c r="AA13777" s="1071"/>
      <c r="AB13777" s="1071"/>
    </row>
    <row r="13778" spans="23:28" ht="70.5" customHeight="1">
      <c r="W13778" s="829">
        <f t="shared" si="978"/>
        <v>0</v>
      </c>
      <c r="X13778" s="828">
        <f t="shared" si="979"/>
        <v>0</v>
      </c>
      <c r="Y13778" s="1069">
        <f>[5]building!Y13769</f>
        <v>0</v>
      </c>
      <c r="Z13778" s="749">
        <f t="shared" si="980"/>
        <v>0</v>
      </c>
      <c r="AA13778" s="1071"/>
      <c r="AB13778" s="1071"/>
    </row>
    <row r="13779" spans="23:28" ht="70.5" customHeight="1">
      <c r="W13779" s="829">
        <f t="shared" si="978"/>
        <v>0</v>
      </c>
      <c r="X13779" s="828">
        <f t="shared" si="979"/>
        <v>0</v>
      </c>
      <c r="Y13779" s="1069">
        <f>[5]building!Y13770</f>
        <v>0</v>
      </c>
      <c r="Z13779" s="749">
        <f t="shared" si="980"/>
        <v>0</v>
      </c>
      <c r="AA13779" s="1071"/>
      <c r="AB13779" s="1071"/>
    </row>
    <row r="13780" spans="23:28" ht="70.5" customHeight="1">
      <c r="W13780" s="829">
        <f t="shared" si="978"/>
        <v>0</v>
      </c>
      <c r="X13780" s="828">
        <f t="shared" si="979"/>
        <v>0</v>
      </c>
      <c r="Y13780" s="1069">
        <f>[5]building!Y13771</f>
        <v>0</v>
      </c>
      <c r="Z13780" s="749">
        <f t="shared" si="980"/>
        <v>0</v>
      </c>
      <c r="AA13780" s="1071"/>
      <c r="AB13780" s="1071"/>
    </row>
    <row r="13781" spans="23:28" ht="70.5" customHeight="1">
      <c r="W13781" s="829">
        <f t="shared" si="978"/>
        <v>0</v>
      </c>
      <c r="X13781" s="828">
        <f t="shared" si="979"/>
        <v>0</v>
      </c>
      <c r="Y13781" s="1069">
        <f>[5]building!Y13772</f>
        <v>0</v>
      </c>
      <c r="Z13781" s="749">
        <f t="shared" si="980"/>
        <v>0</v>
      </c>
      <c r="AA13781" s="1071"/>
      <c r="AB13781" s="1071"/>
    </row>
    <row r="13782" spans="23:28" ht="70.5" customHeight="1">
      <c r="W13782" s="829">
        <f t="shared" si="978"/>
        <v>0</v>
      </c>
      <c r="X13782" s="828">
        <f t="shared" si="979"/>
        <v>0</v>
      </c>
      <c r="Y13782" s="1069">
        <f>[5]building!Y13773</f>
        <v>0</v>
      </c>
      <c r="Z13782" s="749">
        <f t="shared" si="980"/>
        <v>0</v>
      </c>
      <c r="AA13782" s="1071"/>
      <c r="AB13782" s="1071"/>
    </row>
    <row r="13783" spans="23:28" ht="70.5" customHeight="1">
      <c r="W13783" s="829">
        <f t="shared" si="978"/>
        <v>0</v>
      </c>
      <c r="X13783" s="828">
        <f t="shared" si="979"/>
        <v>0</v>
      </c>
      <c r="Y13783" s="1069">
        <f>[5]building!Y13774</f>
        <v>0</v>
      </c>
      <c r="Z13783" s="749">
        <f t="shared" si="980"/>
        <v>0</v>
      </c>
      <c r="AA13783" s="1071"/>
      <c r="AB13783" s="1071"/>
    </row>
    <row r="13784" spans="23:28" ht="70.5" customHeight="1">
      <c r="W13784" s="829">
        <f t="shared" si="978"/>
        <v>0</v>
      </c>
      <c r="X13784" s="828">
        <f t="shared" si="979"/>
        <v>0</v>
      </c>
      <c r="Y13784" s="1069">
        <f>[5]building!Y13775</f>
        <v>0</v>
      </c>
      <c r="Z13784" s="749">
        <f t="shared" si="980"/>
        <v>0</v>
      </c>
      <c r="AA13784" s="1071"/>
      <c r="AB13784" s="1071"/>
    </row>
    <row r="13785" spans="23:28" ht="70.5" customHeight="1">
      <c r="W13785" s="829">
        <f t="shared" si="978"/>
        <v>0</v>
      </c>
      <c r="X13785" s="828">
        <f t="shared" si="979"/>
        <v>0</v>
      </c>
      <c r="Y13785" s="1069">
        <f>[5]building!Y13776</f>
        <v>0</v>
      </c>
      <c r="Z13785" s="749">
        <f t="shared" si="980"/>
        <v>0</v>
      </c>
      <c r="AA13785" s="1071"/>
      <c r="AB13785" s="1071"/>
    </row>
    <row r="13786" spans="23:28" ht="70.5" customHeight="1">
      <c r="W13786" s="829">
        <f t="shared" si="978"/>
        <v>0</v>
      </c>
      <c r="X13786" s="828">
        <f t="shared" si="979"/>
        <v>0</v>
      </c>
      <c r="Y13786" s="1069">
        <f>[5]building!Y13777</f>
        <v>0</v>
      </c>
      <c r="Z13786" s="749">
        <f t="shared" si="980"/>
        <v>0</v>
      </c>
      <c r="AA13786" s="1071"/>
      <c r="AB13786" s="1071"/>
    </row>
    <row r="13787" spans="23:28" ht="70.5" customHeight="1">
      <c r="W13787" s="829">
        <f t="shared" si="978"/>
        <v>0</v>
      </c>
      <c r="X13787" s="828">
        <f t="shared" si="979"/>
        <v>0</v>
      </c>
      <c r="Y13787" s="1069">
        <f>[5]building!Y13778</f>
        <v>0</v>
      </c>
      <c r="Z13787" s="749">
        <f t="shared" si="980"/>
        <v>0</v>
      </c>
      <c r="AA13787" s="1071"/>
      <c r="AB13787" s="1071"/>
    </row>
    <row r="13788" spans="23:28" ht="70.5" customHeight="1">
      <c r="W13788" s="829">
        <f t="shared" si="978"/>
        <v>0</v>
      </c>
      <c r="X13788" s="828">
        <f t="shared" si="979"/>
        <v>0</v>
      </c>
      <c r="Y13788" s="1069">
        <f>[5]building!Y13779</f>
        <v>0</v>
      </c>
      <c r="Z13788" s="749">
        <f t="shared" si="980"/>
        <v>0</v>
      </c>
      <c r="AA13788" s="1071"/>
      <c r="AB13788" s="1071"/>
    </row>
    <row r="13789" spans="23:28" ht="70.5" customHeight="1">
      <c r="W13789" s="829">
        <f t="shared" si="978"/>
        <v>0</v>
      </c>
      <c r="X13789" s="828">
        <f t="shared" si="979"/>
        <v>0</v>
      </c>
      <c r="Y13789" s="1069">
        <f>[5]building!Y13780</f>
        <v>0</v>
      </c>
      <c r="Z13789" s="749">
        <f t="shared" si="980"/>
        <v>0</v>
      </c>
      <c r="AA13789" s="1071"/>
      <c r="AB13789" s="1071"/>
    </row>
    <row r="13790" spans="23:28" ht="70.5" customHeight="1">
      <c r="W13790" s="829">
        <f t="shared" ref="W13790:W13853" si="981">G13790+I13790+K13790+M13790+O13790+Q13790+S13790+U13790</f>
        <v>0</v>
      </c>
      <c r="X13790" s="828">
        <f t="shared" ref="X13790:X13853" si="982">W13790*C13790</f>
        <v>0</v>
      </c>
      <c r="Y13790" s="1069">
        <f>[5]building!Y13781</f>
        <v>0</v>
      </c>
      <c r="Z13790" s="749">
        <f t="shared" ref="Z13790:Z13853" si="983">Y13790*C13790</f>
        <v>0</v>
      </c>
      <c r="AA13790" s="1071"/>
      <c r="AB13790" s="1071"/>
    </row>
    <row r="13791" spans="23:28" ht="70.5" customHeight="1">
      <c r="W13791" s="829">
        <f t="shared" si="981"/>
        <v>0</v>
      </c>
      <c r="X13791" s="828">
        <f t="shared" si="982"/>
        <v>0</v>
      </c>
      <c r="Y13791" s="1069">
        <f>[5]building!Y13782</f>
        <v>0</v>
      </c>
      <c r="Z13791" s="749">
        <f t="shared" si="983"/>
        <v>0</v>
      </c>
      <c r="AA13791" s="1071"/>
      <c r="AB13791" s="1071"/>
    </row>
    <row r="13792" spans="23:28" ht="70.5" customHeight="1">
      <c r="W13792" s="829">
        <f t="shared" si="981"/>
        <v>0</v>
      </c>
      <c r="X13792" s="828">
        <f t="shared" si="982"/>
        <v>0</v>
      </c>
      <c r="Y13792" s="1069">
        <f>[5]building!Y13783</f>
        <v>0</v>
      </c>
      <c r="Z13792" s="749">
        <f t="shared" si="983"/>
        <v>0</v>
      </c>
      <c r="AA13792" s="1071"/>
      <c r="AB13792" s="1071"/>
    </row>
    <row r="13793" spans="23:28" ht="70.5" customHeight="1">
      <c r="W13793" s="829">
        <f t="shared" si="981"/>
        <v>0</v>
      </c>
      <c r="X13793" s="828">
        <f t="shared" si="982"/>
        <v>0</v>
      </c>
      <c r="Y13793" s="1069">
        <f>[5]building!Y13784</f>
        <v>0</v>
      </c>
      <c r="Z13793" s="749">
        <f t="shared" si="983"/>
        <v>0</v>
      </c>
      <c r="AA13793" s="1071"/>
      <c r="AB13793" s="1071"/>
    </row>
    <row r="13794" spans="23:28" ht="70.5" customHeight="1">
      <c r="W13794" s="829">
        <f t="shared" si="981"/>
        <v>0</v>
      </c>
      <c r="X13794" s="828">
        <f t="shared" si="982"/>
        <v>0</v>
      </c>
      <c r="Y13794" s="1069">
        <f>[5]building!Y13785</f>
        <v>0</v>
      </c>
      <c r="Z13794" s="749">
        <f t="shared" si="983"/>
        <v>0</v>
      </c>
      <c r="AA13794" s="1071"/>
      <c r="AB13794" s="1071"/>
    </row>
    <row r="13795" spans="23:28" ht="70.5" customHeight="1">
      <c r="W13795" s="829">
        <f t="shared" si="981"/>
        <v>0</v>
      </c>
      <c r="X13795" s="828">
        <f t="shared" si="982"/>
        <v>0</v>
      </c>
      <c r="Y13795" s="1069">
        <f>[5]building!Y13786</f>
        <v>0</v>
      </c>
      <c r="Z13795" s="749">
        <f t="shared" si="983"/>
        <v>0</v>
      </c>
      <c r="AA13795" s="1071"/>
      <c r="AB13795" s="1071"/>
    </row>
    <row r="13796" spans="23:28" ht="70.5" customHeight="1">
      <c r="W13796" s="829">
        <f t="shared" si="981"/>
        <v>0</v>
      </c>
      <c r="X13796" s="828">
        <f t="shared" si="982"/>
        <v>0</v>
      </c>
      <c r="Y13796" s="1069">
        <f>[5]building!Y13787</f>
        <v>0</v>
      </c>
      <c r="Z13796" s="749">
        <f t="shared" si="983"/>
        <v>0</v>
      </c>
      <c r="AA13796" s="1071"/>
      <c r="AB13796" s="1071"/>
    </row>
    <row r="13797" spans="23:28" ht="70.5" customHeight="1">
      <c r="W13797" s="829">
        <f t="shared" si="981"/>
        <v>0</v>
      </c>
      <c r="X13797" s="828">
        <f t="shared" si="982"/>
        <v>0</v>
      </c>
      <c r="Y13797" s="1069">
        <f>[5]building!Y13788</f>
        <v>0</v>
      </c>
      <c r="Z13797" s="749">
        <f t="shared" si="983"/>
        <v>0</v>
      </c>
      <c r="AA13797" s="1071"/>
      <c r="AB13797" s="1071"/>
    </row>
    <row r="13798" spans="23:28" ht="70.5" customHeight="1">
      <c r="W13798" s="829">
        <f t="shared" si="981"/>
        <v>0</v>
      </c>
      <c r="X13798" s="828">
        <f t="shared" si="982"/>
        <v>0</v>
      </c>
      <c r="Y13798" s="1069">
        <f>[5]building!Y13789</f>
        <v>0</v>
      </c>
      <c r="Z13798" s="749">
        <f t="shared" si="983"/>
        <v>0</v>
      </c>
      <c r="AA13798" s="1071"/>
      <c r="AB13798" s="1071"/>
    </row>
    <row r="13799" spans="23:28" ht="70.5" customHeight="1">
      <c r="W13799" s="829">
        <f t="shared" si="981"/>
        <v>0</v>
      </c>
      <c r="X13799" s="828">
        <f t="shared" si="982"/>
        <v>0</v>
      </c>
      <c r="Y13799" s="1069">
        <f>[5]building!Y13790</f>
        <v>0</v>
      </c>
      <c r="Z13799" s="749">
        <f t="shared" si="983"/>
        <v>0</v>
      </c>
      <c r="AA13799" s="1071"/>
      <c r="AB13799" s="1071"/>
    </row>
    <row r="13800" spans="23:28" ht="70.5" customHeight="1">
      <c r="W13800" s="829">
        <f t="shared" si="981"/>
        <v>0</v>
      </c>
      <c r="X13800" s="828">
        <f t="shared" si="982"/>
        <v>0</v>
      </c>
      <c r="Y13800" s="1069">
        <f>[5]building!Y13791</f>
        <v>0</v>
      </c>
      <c r="Z13800" s="749">
        <f t="shared" si="983"/>
        <v>0</v>
      </c>
      <c r="AA13800" s="1071"/>
      <c r="AB13800" s="1071"/>
    </row>
    <row r="13801" spans="23:28" ht="70.5" customHeight="1">
      <c r="W13801" s="829">
        <f t="shared" si="981"/>
        <v>0</v>
      </c>
      <c r="X13801" s="828">
        <f t="shared" si="982"/>
        <v>0</v>
      </c>
      <c r="Y13801" s="1069">
        <f>[5]building!Y13792</f>
        <v>0</v>
      </c>
      <c r="Z13801" s="749">
        <f t="shared" si="983"/>
        <v>0</v>
      </c>
      <c r="AA13801" s="1071"/>
      <c r="AB13801" s="1071"/>
    </row>
    <row r="13802" spans="23:28" ht="70.5" customHeight="1">
      <c r="W13802" s="829">
        <f t="shared" si="981"/>
        <v>0</v>
      </c>
      <c r="X13802" s="828">
        <f t="shared" si="982"/>
        <v>0</v>
      </c>
      <c r="Y13802" s="1069">
        <f>[5]building!Y13793</f>
        <v>0</v>
      </c>
      <c r="Z13802" s="749">
        <f t="shared" si="983"/>
        <v>0</v>
      </c>
      <c r="AA13802" s="1071"/>
      <c r="AB13802" s="1071"/>
    </row>
    <row r="13803" spans="23:28" ht="70.5" customHeight="1">
      <c r="W13803" s="829">
        <f t="shared" si="981"/>
        <v>0</v>
      </c>
      <c r="X13803" s="828">
        <f t="shared" si="982"/>
        <v>0</v>
      </c>
      <c r="Y13803" s="1069">
        <f>[5]building!Y13794</f>
        <v>0</v>
      </c>
      <c r="Z13803" s="749">
        <f t="shared" si="983"/>
        <v>0</v>
      </c>
      <c r="AA13803" s="1071"/>
      <c r="AB13803" s="1071"/>
    </row>
    <row r="13804" spans="23:28" ht="70.5" customHeight="1">
      <c r="W13804" s="829">
        <f t="shared" si="981"/>
        <v>0</v>
      </c>
      <c r="X13804" s="828">
        <f t="shared" si="982"/>
        <v>0</v>
      </c>
      <c r="Y13804" s="1069">
        <f>[5]building!Y13795</f>
        <v>0</v>
      </c>
      <c r="Z13804" s="749">
        <f t="shared" si="983"/>
        <v>0</v>
      </c>
      <c r="AA13804" s="1071"/>
      <c r="AB13804" s="1071"/>
    </row>
    <row r="13805" spans="23:28" ht="70.5" customHeight="1">
      <c r="W13805" s="829">
        <f t="shared" si="981"/>
        <v>0</v>
      </c>
      <c r="X13805" s="828">
        <f t="shared" si="982"/>
        <v>0</v>
      </c>
      <c r="Y13805" s="1069">
        <f>[5]building!Y13796</f>
        <v>0</v>
      </c>
      <c r="Z13805" s="749">
        <f t="shared" si="983"/>
        <v>0</v>
      </c>
      <c r="AA13805" s="1071"/>
      <c r="AB13805" s="1071"/>
    </row>
    <row r="13806" spans="23:28" ht="70.5" customHeight="1">
      <c r="W13806" s="829">
        <f t="shared" si="981"/>
        <v>0</v>
      </c>
      <c r="X13806" s="828">
        <f t="shared" si="982"/>
        <v>0</v>
      </c>
      <c r="Y13806" s="1069">
        <f>[5]building!Y13797</f>
        <v>0</v>
      </c>
      <c r="Z13806" s="749">
        <f t="shared" si="983"/>
        <v>0</v>
      </c>
      <c r="AA13806" s="1071"/>
      <c r="AB13806" s="1071"/>
    </row>
    <row r="13807" spans="23:28" ht="70.5" customHeight="1">
      <c r="W13807" s="829">
        <f t="shared" si="981"/>
        <v>0</v>
      </c>
      <c r="X13807" s="828">
        <f t="shared" si="982"/>
        <v>0</v>
      </c>
      <c r="Y13807" s="1069">
        <f>[5]building!Y13798</f>
        <v>0</v>
      </c>
      <c r="Z13807" s="749">
        <f t="shared" si="983"/>
        <v>0</v>
      </c>
      <c r="AA13807" s="1071"/>
      <c r="AB13807" s="1071"/>
    </row>
    <row r="13808" spans="23:28" ht="70.5" customHeight="1">
      <c r="W13808" s="829">
        <f t="shared" si="981"/>
        <v>0</v>
      </c>
      <c r="X13808" s="828">
        <f t="shared" si="982"/>
        <v>0</v>
      </c>
      <c r="Y13808" s="1069">
        <f>[5]building!Y13799</f>
        <v>0</v>
      </c>
      <c r="Z13808" s="749">
        <f t="shared" si="983"/>
        <v>0</v>
      </c>
      <c r="AA13808" s="1071"/>
      <c r="AB13808" s="1071"/>
    </row>
    <row r="13809" spans="23:28" ht="70.5" customHeight="1">
      <c r="W13809" s="829">
        <f t="shared" si="981"/>
        <v>0</v>
      </c>
      <c r="X13809" s="828">
        <f t="shared" si="982"/>
        <v>0</v>
      </c>
      <c r="Y13809" s="1069">
        <f>[5]building!Y13800</f>
        <v>0</v>
      </c>
      <c r="Z13809" s="749">
        <f t="shared" si="983"/>
        <v>0</v>
      </c>
      <c r="AA13809" s="1071"/>
      <c r="AB13809" s="1071"/>
    </row>
    <row r="13810" spans="23:28" ht="70.5" customHeight="1">
      <c r="W13810" s="829">
        <f t="shared" si="981"/>
        <v>0</v>
      </c>
      <c r="X13810" s="828">
        <f t="shared" si="982"/>
        <v>0</v>
      </c>
      <c r="Y13810" s="1069">
        <f>[5]building!Y13801</f>
        <v>0</v>
      </c>
      <c r="Z13810" s="749">
        <f t="shared" si="983"/>
        <v>0</v>
      </c>
      <c r="AA13810" s="1071"/>
      <c r="AB13810" s="1071"/>
    </row>
    <row r="13811" spans="23:28" ht="70.5" customHeight="1">
      <c r="W13811" s="829">
        <f t="shared" si="981"/>
        <v>0</v>
      </c>
      <c r="X13811" s="828">
        <f t="shared" si="982"/>
        <v>0</v>
      </c>
      <c r="Y13811" s="1069">
        <f>[5]building!Y13802</f>
        <v>0</v>
      </c>
      <c r="Z13811" s="749">
        <f t="shared" si="983"/>
        <v>0</v>
      </c>
      <c r="AA13811" s="1071"/>
      <c r="AB13811" s="1071"/>
    </row>
    <row r="13812" spans="23:28" ht="70.5" customHeight="1">
      <c r="W13812" s="829">
        <f t="shared" si="981"/>
        <v>0</v>
      </c>
      <c r="X13812" s="828">
        <f t="shared" si="982"/>
        <v>0</v>
      </c>
      <c r="Y13812" s="1069">
        <f>[5]building!Y13803</f>
        <v>0</v>
      </c>
      <c r="Z13812" s="749">
        <f t="shared" si="983"/>
        <v>0</v>
      </c>
      <c r="AA13812" s="1071"/>
      <c r="AB13812" s="1071"/>
    </row>
    <row r="13813" spans="23:28" ht="70.5" customHeight="1">
      <c r="W13813" s="829">
        <f t="shared" si="981"/>
        <v>0</v>
      </c>
      <c r="X13813" s="828">
        <f t="shared" si="982"/>
        <v>0</v>
      </c>
      <c r="Y13813" s="1069">
        <f>[5]building!Y13804</f>
        <v>0</v>
      </c>
      <c r="Z13813" s="749">
        <f t="shared" si="983"/>
        <v>0</v>
      </c>
      <c r="AA13813" s="1071"/>
      <c r="AB13813" s="1071"/>
    </row>
    <row r="13814" spans="23:28" ht="70.5" customHeight="1">
      <c r="W13814" s="829">
        <f t="shared" si="981"/>
        <v>0</v>
      </c>
      <c r="X13814" s="828">
        <f t="shared" si="982"/>
        <v>0</v>
      </c>
      <c r="Y13814" s="1069">
        <f>[5]building!Y13805</f>
        <v>0</v>
      </c>
      <c r="Z13814" s="749">
        <f t="shared" si="983"/>
        <v>0</v>
      </c>
      <c r="AA13814" s="1071"/>
      <c r="AB13814" s="1071"/>
    </row>
    <row r="13815" spans="23:28" ht="70.5" customHeight="1">
      <c r="W13815" s="829">
        <f t="shared" si="981"/>
        <v>0</v>
      </c>
      <c r="X13815" s="828">
        <f t="shared" si="982"/>
        <v>0</v>
      </c>
      <c r="Y13815" s="1069">
        <f>[5]building!Y13806</f>
        <v>0</v>
      </c>
      <c r="Z13815" s="749">
        <f t="shared" si="983"/>
        <v>0</v>
      </c>
      <c r="AA13815" s="1071"/>
      <c r="AB13815" s="1071"/>
    </row>
    <row r="13816" spans="23:28" ht="70.5" customHeight="1">
      <c r="W13816" s="829">
        <f t="shared" si="981"/>
        <v>0</v>
      </c>
      <c r="X13816" s="828">
        <f t="shared" si="982"/>
        <v>0</v>
      </c>
      <c r="Y13816" s="1069">
        <f>[5]building!Y13807</f>
        <v>0</v>
      </c>
      <c r="Z13816" s="749">
        <f t="shared" si="983"/>
        <v>0</v>
      </c>
      <c r="AA13816" s="1071"/>
      <c r="AB13816" s="1071"/>
    </row>
    <row r="13817" spans="23:28" ht="70.5" customHeight="1">
      <c r="W13817" s="829">
        <f t="shared" si="981"/>
        <v>0</v>
      </c>
      <c r="X13817" s="828">
        <f t="shared" si="982"/>
        <v>0</v>
      </c>
      <c r="Y13817" s="1069">
        <f>[5]building!Y13808</f>
        <v>0</v>
      </c>
      <c r="Z13817" s="749">
        <f t="shared" si="983"/>
        <v>0</v>
      </c>
      <c r="AA13817" s="1071"/>
      <c r="AB13817" s="1071"/>
    </row>
    <row r="13818" spans="23:28" ht="70.5" customHeight="1">
      <c r="W13818" s="829">
        <f t="shared" si="981"/>
        <v>0</v>
      </c>
      <c r="X13818" s="828">
        <f t="shared" si="982"/>
        <v>0</v>
      </c>
      <c r="Y13818" s="1069">
        <f>[5]building!Y13809</f>
        <v>0</v>
      </c>
      <c r="Z13818" s="749">
        <f t="shared" si="983"/>
        <v>0</v>
      </c>
      <c r="AA13818" s="1071"/>
      <c r="AB13818" s="1071"/>
    </row>
    <row r="13819" spans="23:28" ht="70.5" customHeight="1">
      <c r="W13819" s="829">
        <f t="shared" si="981"/>
        <v>0</v>
      </c>
      <c r="X13819" s="828">
        <f t="shared" si="982"/>
        <v>0</v>
      </c>
      <c r="Y13819" s="1069">
        <f>[5]building!Y13810</f>
        <v>0</v>
      </c>
      <c r="Z13819" s="749">
        <f t="shared" si="983"/>
        <v>0</v>
      </c>
      <c r="AA13819" s="1071"/>
      <c r="AB13819" s="1071"/>
    </row>
    <row r="13820" spans="23:28" ht="70.5" customHeight="1">
      <c r="W13820" s="829">
        <f t="shared" si="981"/>
        <v>0</v>
      </c>
      <c r="X13820" s="828">
        <f t="shared" si="982"/>
        <v>0</v>
      </c>
      <c r="Y13820" s="1069">
        <f>[5]building!Y13811</f>
        <v>0</v>
      </c>
      <c r="Z13820" s="749">
        <f t="shared" si="983"/>
        <v>0</v>
      </c>
      <c r="AA13820" s="1071"/>
      <c r="AB13820" s="1071"/>
    </row>
    <row r="13821" spans="23:28" ht="70.5" customHeight="1">
      <c r="W13821" s="829">
        <f t="shared" si="981"/>
        <v>0</v>
      </c>
      <c r="X13821" s="828">
        <f t="shared" si="982"/>
        <v>0</v>
      </c>
      <c r="Y13821" s="1069">
        <f>[5]building!Y13812</f>
        <v>0</v>
      </c>
      <c r="Z13821" s="749">
        <f t="shared" si="983"/>
        <v>0</v>
      </c>
      <c r="AA13821" s="1071"/>
      <c r="AB13821" s="1071"/>
    </row>
    <row r="13822" spans="23:28" ht="70.5" customHeight="1">
      <c r="W13822" s="829">
        <f t="shared" si="981"/>
        <v>0</v>
      </c>
      <c r="X13822" s="828">
        <f t="shared" si="982"/>
        <v>0</v>
      </c>
      <c r="Y13822" s="1069">
        <f>[5]building!Y13813</f>
        <v>0</v>
      </c>
      <c r="Z13822" s="749">
        <f t="shared" si="983"/>
        <v>0</v>
      </c>
      <c r="AA13822" s="1071"/>
      <c r="AB13822" s="1071"/>
    </row>
    <row r="13823" spans="23:28" ht="70.5" customHeight="1">
      <c r="W13823" s="829">
        <f t="shared" si="981"/>
        <v>0</v>
      </c>
      <c r="X13823" s="828">
        <f t="shared" si="982"/>
        <v>0</v>
      </c>
      <c r="Y13823" s="1069">
        <f>[5]building!Y13814</f>
        <v>0</v>
      </c>
      <c r="Z13823" s="749">
        <f t="shared" si="983"/>
        <v>0</v>
      </c>
      <c r="AA13823" s="1071"/>
      <c r="AB13823" s="1071"/>
    </row>
    <row r="13824" spans="23:28" ht="70.5" customHeight="1">
      <c r="W13824" s="829">
        <f t="shared" si="981"/>
        <v>0</v>
      </c>
      <c r="X13824" s="828">
        <f t="shared" si="982"/>
        <v>0</v>
      </c>
      <c r="Y13824" s="1069">
        <f>[5]building!Y13815</f>
        <v>0</v>
      </c>
      <c r="Z13824" s="749">
        <f t="shared" si="983"/>
        <v>0</v>
      </c>
      <c r="AA13824" s="1071"/>
      <c r="AB13824" s="1071"/>
    </row>
    <row r="13825" spans="23:28" ht="70.5" customHeight="1">
      <c r="W13825" s="829">
        <f t="shared" si="981"/>
        <v>0</v>
      </c>
      <c r="X13825" s="828">
        <f t="shared" si="982"/>
        <v>0</v>
      </c>
      <c r="Y13825" s="1069">
        <f>[5]building!Y13816</f>
        <v>0</v>
      </c>
      <c r="Z13825" s="749">
        <f t="shared" si="983"/>
        <v>0</v>
      </c>
      <c r="AA13825" s="1071"/>
      <c r="AB13825" s="1071"/>
    </row>
    <row r="13826" spans="23:28" ht="70.5" customHeight="1">
      <c r="W13826" s="829">
        <f t="shared" si="981"/>
        <v>0</v>
      </c>
      <c r="X13826" s="828">
        <f t="shared" si="982"/>
        <v>0</v>
      </c>
      <c r="Y13826" s="1069">
        <f>[5]building!Y13817</f>
        <v>0</v>
      </c>
      <c r="Z13826" s="749">
        <f t="shared" si="983"/>
        <v>0</v>
      </c>
      <c r="AA13826" s="1071"/>
      <c r="AB13826" s="1071"/>
    </row>
    <row r="13827" spans="23:28" ht="70.5" customHeight="1">
      <c r="W13827" s="829">
        <f t="shared" si="981"/>
        <v>0</v>
      </c>
      <c r="X13827" s="828">
        <f t="shared" si="982"/>
        <v>0</v>
      </c>
      <c r="Y13827" s="1069">
        <f>[5]building!Y13818</f>
        <v>0</v>
      </c>
      <c r="Z13827" s="749">
        <f t="shared" si="983"/>
        <v>0</v>
      </c>
      <c r="AA13827" s="1071"/>
      <c r="AB13827" s="1071"/>
    </row>
    <row r="13828" spans="23:28" ht="70.5" customHeight="1">
      <c r="W13828" s="829">
        <f t="shared" si="981"/>
        <v>0</v>
      </c>
      <c r="X13828" s="828">
        <f t="shared" si="982"/>
        <v>0</v>
      </c>
      <c r="Y13828" s="1069">
        <f>[5]building!Y13819</f>
        <v>0</v>
      </c>
      <c r="Z13828" s="749">
        <f t="shared" si="983"/>
        <v>0</v>
      </c>
      <c r="AA13828" s="1071"/>
      <c r="AB13828" s="1071"/>
    </row>
    <row r="13829" spans="23:28" ht="70.5" customHeight="1">
      <c r="W13829" s="829">
        <f t="shared" si="981"/>
        <v>0</v>
      </c>
      <c r="X13829" s="828">
        <f t="shared" si="982"/>
        <v>0</v>
      </c>
      <c r="Y13829" s="1069">
        <f>[5]building!Y13820</f>
        <v>0</v>
      </c>
      <c r="Z13829" s="749">
        <f t="shared" si="983"/>
        <v>0</v>
      </c>
      <c r="AA13829" s="1071"/>
      <c r="AB13829" s="1071"/>
    </row>
    <row r="13830" spans="23:28" ht="70.5" customHeight="1">
      <c r="W13830" s="829">
        <f t="shared" si="981"/>
        <v>0</v>
      </c>
      <c r="X13830" s="828">
        <f t="shared" si="982"/>
        <v>0</v>
      </c>
      <c r="Y13830" s="1069">
        <f>[5]building!Y13821</f>
        <v>0</v>
      </c>
      <c r="Z13830" s="749">
        <f t="shared" si="983"/>
        <v>0</v>
      </c>
      <c r="AA13830" s="1071"/>
      <c r="AB13830" s="1071"/>
    </row>
    <row r="13831" spans="23:28" ht="70.5" customHeight="1">
      <c r="W13831" s="829">
        <f t="shared" si="981"/>
        <v>0</v>
      </c>
      <c r="X13831" s="828">
        <f t="shared" si="982"/>
        <v>0</v>
      </c>
      <c r="Y13831" s="1069">
        <f>[5]building!Y13822</f>
        <v>0</v>
      </c>
      <c r="Z13831" s="749">
        <f t="shared" si="983"/>
        <v>0</v>
      </c>
      <c r="AA13831" s="1071"/>
      <c r="AB13831" s="1071"/>
    </row>
    <row r="13832" spans="23:28" ht="70.5" customHeight="1">
      <c r="W13832" s="829">
        <f t="shared" si="981"/>
        <v>0</v>
      </c>
      <c r="X13832" s="828">
        <f t="shared" si="982"/>
        <v>0</v>
      </c>
      <c r="Y13832" s="1069">
        <f>[5]building!Y13823</f>
        <v>0</v>
      </c>
      <c r="Z13832" s="749">
        <f t="shared" si="983"/>
        <v>0</v>
      </c>
      <c r="AA13832" s="1071"/>
      <c r="AB13832" s="1071"/>
    </row>
    <row r="13833" spans="23:28" ht="70.5" customHeight="1">
      <c r="W13833" s="829">
        <f t="shared" si="981"/>
        <v>0</v>
      </c>
      <c r="X13833" s="828">
        <f t="shared" si="982"/>
        <v>0</v>
      </c>
      <c r="Y13833" s="1069">
        <f>[5]building!Y13824</f>
        <v>0</v>
      </c>
      <c r="Z13833" s="749">
        <f t="shared" si="983"/>
        <v>0</v>
      </c>
      <c r="AA13833" s="1071"/>
      <c r="AB13833" s="1071"/>
    </row>
    <row r="13834" spans="23:28" ht="70.5" customHeight="1">
      <c r="W13834" s="829">
        <f t="shared" si="981"/>
        <v>0</v>
      </c>
      <c r="X13834" s="828">
        <f t="shared" si="982"/>
        <v>0</v>
      </c>
      <c r="Y13834" s="1069">
        <f>[5]building!Y13825</f>
        <v>0</v>
      </c>
      <c r="Z13834" s="749">
        <f t="shared" si="983"/>
        <v>0</v>
      </c>
      <c r="AA13834" s="1071"/>
      <c r="AB13834" s="1071"/>
    </row>
    <row r="13835" spans="23:28" ht="70.5" customHeight="1">
      <c r="W13835" s="829">
        <f t="shared" si="981"/>
        <v>0</v>
      </c>
      <c r="X13835" s="828">
        <f t="shared" si="982"/>
        <v>0</v>
      </c>
      <c r="Y13835" s="1069">
        <f>[5]building!Y13826</f>
        <v>0</v>
      </c>
      <c r="Z13835" s="749">
        <f t="shared" si="983"/>
        <v>0</v>
      </c>
      <c r="AA13835" s="1071"/>
      <c r="AB13835" s="1071"/>
    </row>
    <row r="13836" spans="23:28" ht="70.5" customHeight="1">
      <c r="W13836" s="829">
        <f t="shared" si="981"/>
        <v>0</v>
      </c>
      <c r="X13836" s="828">
        <f t="shared" si="982"/>
        <v>0</v>
      </c>
      <c r="Y13836" s="1069">
        <f>[5]building!Y13827</f>
        <v>0</v>
      </c>
      <c r="Z13836" s="749">
        <f t="shared" si="983"/>
        <v>0</v>
      </c>
      <c r="AA13836" s="1071"/>
      <c r="AB13836" s="1071"/>
    </row>
    <row r="13837" spans="23:28" ht="70.5" customHeight="1">
      <c r="W13837" s="829">
        <f t="shared" si="981"/>
        <v>0</v>
      </c>
      <c r="X13837" s="828">
        <f t="shared" si="982"/>
        <v>0</v>
      </c>
      <c r="Y13837" s="1069">
        <f>[5]building!Y13828</f>
        <v>0</v>
      </c>
      <c r="Z13837" s="749">
        <f t="shared" si="983"/>
        <v>0</v>
      </c>
      <c r="AA13837" s="1071"/>
      <c r="AB13837" s="1071"/>
    </row>
    <row r="13838" spans="23:28" ht="70.5" customHeight="1">
      <c r="W13838" s="829">
        <f t="shared" si="981"/>
        <v>0</v>
      </c>
      <c r="X13838" s="828">
        <f t="shared" si="982"/>
        <v>0</v>
      </c>
      <c r="Y13838" s="1069">
        <f>[5]building!Y13829</f>
        <v>0</v>
      </c>
      <c r="Z13838" s="749">
        <f t="shared" si="983"/>
        <v>0</v>
      </c>
      <c r="AA13838" s="1071"/>
      <c r="AB13838" s="1071"/>
    </row>
    <row r="13839" spans="23:28" ht="70.5" customHeight="1">
      <c r="W13839" s="829">
        <f t="shared" si="981"/>
        <v>0</v>
      </c>
      <c r="X13839" s="828">
        <f t="shared" si="982"/>
        <v>0</v>
      </c>
      <c r="Y13839" s="1069">
        <f>[5]building!Y13830</f>
        <v>0</v>
      </c>
      <c r="Z13839" s="749">
        <f t="shared" si="983"/>
        <v>0</v>
      </c>
      <c r="AA13839" s="1071"/>
      <c r="AB13839" s="1071"/>
    </row>
    <row r="13840" spans="23:28" ht="70.5" customHeight="1">
      <c r="W13840" s="829">
        <f t="shared" si="981"/>
        <v>0</v>
      </c>
      <c r="X13840" s="828">
        <f t="shared" si="982"/>
        <v>0</v>
      </c>
      <c r="Y13840" s="1069">
        <f>[5]building!Y13831</f>
        <v>0</v>
      </c>
      <c r="Z13840" s="749">
        <f t="shared" si="983"/>
        <v>0</v>
      </c>
      <c r="AA13840" s="1071"/>
      <c r="AB13840" s="1071"/>
    </row>
    <row r="13841" spans="23:28" ht="70.5" customHeight="1">
      <c r="W13841" s="829">
        <f t="shared" si="981"/>
        <v>0</v>
      </c>
      <c r="X13841" s="828">
        <f t="shared" si="982"/>
        <v>0</v>
      </c>
      <c r="Y13841" s="1069">
        <f>[5]building!Y13832</f>
        <v>0</v>
      </c>
      <c r="Z13841" s="749">
        <f t="shared" si="983"/>
        <v>0</v>
      </c>
      <c r="AA13841" s="1071"/>
      <c r="AB13841" s="1071"/>
    </row>
    <row r="13842" spans="23:28" ht="70.5" customHeight="1">
      <c r="W13842" s="829">
        <f t="shared" si="981"/>
        <v>0</v>
      </c>
      <c r="X13842" s="828">
        <f t="shared" si="982"/>
        <v>0</v>
      </c>
      <c r="Y13842" s="1069">
        <f>[5]building!Y13833</f>
        <v>0</v>
      </c>
      <c r="Z13842" s="749">
        <f t="shared" si="983"/>
        <v>0</v>
      </c>
      <c r="AA13842" s="1071"/>
      <c r="AB13842" s="1071"/>
    </row>
    <row r="13843" spans="23:28" ht="70.5" customHeight="1">
      <c r="W13843" s="829">
        <f t="shared" si="981"/>
        <v>0</v>
      </c>
      <c r="X13843" s="828">
        <f t="shared" si="982"/>
        <v>0</v>
      </c>
      <c r="Y13843" s="1069">
        <f>[5]building!Y13834</f>
        <v>0</v>
      </c>
      <c r="Z13843" s="749">
        <f t="shared" si="983"/>
        <v>0</v>
      </c>
      <c r="AA13843" s="1071"/>
      <c r="AB13843" s="1071"/>
    </row>
    <row r="13844" spans="23:28" ht="70.5" customHeight="1">
      <c r="W13844" s="829">
        <f t="shared" si="981"/>
        <v>0</v>
      </c>
      <c r="X13844" s="828">
        <f t="shared" si="982"/>
        <v>0</v>
      </c>
      <c r="Y13844" s="1069">
        <f>[5]building!Y13835</f>
        <v>0</v>
      </c>
      <c r="Z13844" s="749">
        <f t="shared" si="983"/>
        <v>0</v>
      </c>
      <c r="AA13844" s="1071"/>
      <c r="AB13844" s="1071"/>
    </row>
    <row r="13845" spans="23:28" ht="70.5" customHeight="1">
      <c r="W13845" s="829">
        <f t="shared" si="981"/>
        <v>0</v>
      </c>
      <c r="X13845" s="828">
        <f t="shared" si="982"/>
        <v>0</v>
      </c>
      <c r="Y13845" s="1069">
        <f>[5]building!Y13836</f>
        <v>0</v>
      </c>
      <c r="Z13845" s="749">
        <f t="shared" si="983"/>
        <v>0</v>
      </c>
      <c r="AA13845" s="1071"/>
      <c r="AB13845" s="1071"/>
    </row>
    <row r="13846" spans="23:28" ht="70.5" customHeight="1">
      <c r="W13846" s="829">
        <f t="shared" si="981"/>
        <v>0</v>
      </c>
      <c r="X13846" s="828">
        <f t="shared" si="982"/>
        <v>0</v>
      </c>
      <c r="Y13846" s="1069">
        <f>[5]building!Y13837</f>
        <v>0</v>
      </c>
      <c r="Z13846" s="749">
        <f t="shared" si="983"/>
        <v>0</v>
      </c>
      <c r="AA13846" s="1071"/>
      <c r="AB13846" s="1071"/>
    </row>
    <row r="13847" spans="23:28" ht="70.5" customHeight="1">
      <c r="W13847" s="829">
        <f t="shared" si="981"/>
        <v>0</v>
      </c>
      <c r="X13847" s="828">
        <f t="shared" si="982"/>
        <v>0</v>
      </c>
      <c r="Y13847" s="1069">
        <f>[5]building!Y13838</f>
        <v>0</v>
      </c>
      <c r="Z13847" s="749">
        <f t="shared" si="983"/>
        <v>0</v>
      </c>
      <c r="AA13847" s="1071"/>
      <c r="AB13847" s="1071"/>
    </row>
    <row r="13848" spans="23:28" ht="70.5" customHeight="1">
      <c r="W13848" s="829">
        <f t="shared" si="981"/>
        <v>0</v>
      </c>
      <c r="X13848" s="828">
        <f t="shared" si="982"/>
        <v>0</v>
      </c>
      <c r="Y13848" s="1069">
        <f>[5]building!Y13839</f>
        <v>0</v>
      </c>
      <c r="Z13848" s="749">
        <f t="shared" si="983"/>
        <v>0</v>
      </c>
      <c r="AA13848" s="1071"/>
      <c r="AB13848" s="1071"/>
    </row>
    <row r="13849" spans="23:28" ht="70.5" customHeight="1">
      <c r="W13849" s="829">
        <f t="shared" si="981"/>
        <v>0</v>
      </c>
      <c r="X13849" s="828">
        <f t="shared" si="982"/>
        <v>0</v>
      </c>
      <c r="Y13849" s="1069">
        <f>[5]building!Y13840</f>
        <v>0</v>
      </c>
      <c r="Z13849" s="749">
        <f t="shared" si="983"/>
        <v>0</v>
      </c>
      <c r="AA13849" s="1071"/>
      <c r="AB13849" s="1071"/>
    </row>
    <row r="13850" spans="23:28" ht="70.5" customHeight="1">
      <c r="W13850" s="829">
        <f t="shared" si="981"/>
        <v>0</v>
      </c>
      <c r="X13850" s="828">
        <f t="shared" si="982"/>
        <v>0</v>
      </c>
      <c r="Y13850" s="1069">
        <f>[5]building!Y13841</f>
        <v>0</v>
      </c>
      <c r="Z13850" s="749">
        <f t="shared" si="983"/>
        <v>0</v>
      </c>
      <c r="AA13850" s="1071"/>
      <c r="AB13850" s="1071"/>
    </row>
    <row r="13851" spans="23:28" ht="70.5" customHeight="1">
      <c r="W13851" s="829">
        <f t="shared" si="981"/>
        <v>0</v>
      </c>
      <c r="X13851" s="828">
        <f t="shared" si="982"/>
        <v>0</v>
      </c>
      <c r="Y13851" s="1069">
        <f>[5]building!Y13842</f>
        <v>0</v>
      </c>
      <c r="Z13851" s="749">
        <f t="shared" si="983"/>
        <v>0</v>
      </c>
      <c r="AA13851" s="1071"/>
      <c r="AB13851" s="1071"/>
    </row>
    <row r="13852" spans="23:28" ht="70.5" customHeight="1">
      <c r="W13852" s="829">
        <f t="shared" si="981"/>
        <v>0</v>
      </c>
      <c r="X13852" s="828">
        <f t="shared" si="982"/>
        <v>0</v>
      </c>
      <c r="Y13852" s="1069">
        <f>[5]building!Y13843</f>
        <v>0</v>
      </c>
      <c r="Z13852" s="749">
        <f t="shared" si="983"/>
        <v>0</v>
      </c>
      <c r="AA13852" s="1071"/>
      <c r="AB13852" s="1071"/>
    </row>
    <row r="13853" spans="23:28" ht="70.5" customHeight="1">
      <c r="W13853" s="829">
        <f t="shared" si="981"/>
        <v>0</v>
      </c>
      <c r="X13853" s="828">
        <f t="shared" si="982"/>
        <v>0</v>
      </c>
      <c r="Y13853" s="1069">
        <f>[5]building!Y13844</f>
        <v>0</v>
      </c>
      <c r="Z13853" s="749">
        <f t="shared" si="983"/>
        <v>0</v>
      </c>
      <c r="AA13853" s="1071"/>
      <c r="AB13853" s="1071"/>
    </row>
    <row r="13854" spans="23:28" ht="70.5" customHeight="1">
      <c r="W13854" s="829">
        <f t="shared" ref="W13854:W13917" si="984">G13854+I13854+K13854+M13854+O13854+Q13854+S13854+U13854</f>
        <v>0</v>
      </c>
      <c r="X13854" s="828">
        <f t="shared" ref="X13854:X13917" si="985">W13854*C13854</f>
        <v>0</v>
      </c>
      <c r="Y13854" s="1069">
        <f>[5]building!Y13845</f>
        <v>0</v>
      </c>
      <c r="Z13854" s="749">
        <f t="shared" ref="Z13854:Z13917" si="986">Y13854*C13854</f>
        <v>0</v>
      </c>
      <c r="AA13854" s="1071"/>
      <c r="AB13854" s="1071"/>
    </row>
    <row r="13855" spans="23:28" ht="70.5" customHeight="1">
      <c r="W13855" s="829">
        <f t="shared" si="984"/>
        <v>0</v>
      </c>
      <c r="X13855" s="828">
        <f t="shared" si="985"/>
        <v>0</v>
      </c>
      <c r="Y13855" s="1069">
        <f>[5]building!Y13846</f>
        <v>0</v>
      </c>
      <c r="Z13855" s="749">
        <f t="shared" si="986"/>
        <v>0</v>
      </c>
      <c r="AA13855" s="1071"/>
      <c r="AB13855" s="1071"/>
    </row>
    <row r="13856" spans="23:28" ht="70.5" customHeight="1">
      <c r="W13856" s="829">
        <f t="shared" si="984"/>
        <v>0</v>
      </c>
      <c r="X13856" s="828">
        <f t="shared" si="985"/>
        <v>0</v>
      </c>
      <c r="Y13856" s="1069">
        <f>[5]building!Y13847</f>
        <v>0</v>
      </c>
      <c r="Z13856" s="749">
        <f t="shared" si="986"/>
        <v>0</v>
      </c>
      <c r="AA13856" s="1071"/>
      <c r="AB13856" s="1071"/>
    </row>
    <row r="13857" spans="23:28" ht="70.5" customHeight="1">
      <c r="W13857" s="829">
        <f t="shared" si="984"/>
        <v>0</v>
      </c>
      <c r="X13857" s="828">
        <f t="shared" si="985"/>
        <v>0</v>
      </c>
      <c r="Y13857" s="1069">
        <f>[5]building!Y13848</f>
        <v>0</v>
      </c>
      <c r="Z13857" s="749">
        <f t="shared" si="986"/>
        <v>0</v>
      </c>
      <c r="AA13857" s="1071"/>
      <c r="AB13857" s="1071"/>
    </row>
    <row r="13858" spans="23:28" ht="70.5" customHeight="1">
      <c r="W13858" s="829">
        <f t="shared" si="984"/>
        <v>0</v>
      </c>
      <c r="X13858" s="828">
        <f t="shared" si="985"/>
        <v>0</v>
      </c>
      <c r="Y13858" s="1069">
        <f>[5]building!Y13849</f>
        <v>0</v>
      </c>
      <c r="Z13858" s="749">
        <f t="shared" si="986"/>
        <v>0</v>
      </c>
      <c r="AA13858" s="1071"/>
      <c r="AB13858" s="1071"/>
    </row>
    <row r="13859" spans="23:28" ht="70.5" customHeight="1">
      <c r="W13859" s="829">
        <f t="shared" si="984"/>
        <v>0</v>
      </c>
      <c r="X13859" s="828">
        <f t="shared" si="985"/>
        <v>0</v>
      </c>
      <c r="Y13859" s="1069">
        <f>[5]building!Y13850</f>
        <v>0</v>
      </c>
      <c r="Z13859" s="749">
        <f t="shared" si="986"/>
        <v>0</v>
      </c>
      <c r="AA13859" s="1071"/>
      <c r="AB13859" s="1071"/>
    </row>
    <row r="13860" spans="23:28" ht="70.5" customHeight="1">
      <c r="W13860" s="829">
        <f t="shared" si="984"/>
        <v>0</v>
      </c>
      <c r="X13860" s="828">
        <f t="shared" si="985"/>
        <v>0</v>
      </c>
      <c r="Y13860" s="1069">
        <f>[5]building!Y13851</f>
        <v>0</v>
      </c>
      <c r="Z13860" s="749">
        <f t="shared" si="986"/>
        <v>0</v>
      </c>
      <c r="AA13860" s="1071"/>
      <c r="AB13860" s="1071"/>
    </row>
    <row r="13861" spans="23:28" ht="70.5" customHeight="1">
      <c r="W13861" s="829">
        <f t="shared" si="984"/>
        <v>0</v>
      </c>
      <c r="X13861" s="828">
        <f t="shared" si="985"/>
        <v>0</v>
      </c>
      <c r="Y13861" s="1069">
        <f>[5]building!Y13852</f>
        <v>0</v>
      </c>
      <c r="Z13861" s="749">
        <f t="shared" si="986"/>
        <v>0</v>
      </c>
      <c r="AA13861" s="1071"/>
      <c r="AB13861" s="1071"/>
    </row>
    <row r="13862" spans="23:28" ht="70.5" customHeight="1">
      <c r="W13862" s="829">
        <f t="shared" si="984"/>
        <v>0</v>
      </c>
      <c r="X13862" s="828">
        <f t="shared" si="985"/>
        <v>0</v>
      </c>
      <c r="Y13862" s="1069">
        <f>[5]building!Y13853</f>
        <v>0</v>
      </c>
      <c r="Z13862" s="749">
        <f t="shared" si="986"/>
        <v>0</v>
      </c>
      <c r="AA13862" s="1071"/>
      <c r="AB13862" s="1071"/>
    </row>
    <row r="13863" spans="23:28" ht="70.5" customHeight="1">
      <c r="W13863" s="829">
        <f t="shared" si="984"/>
        <v>0</v>
      </c>
      <c r="X13863" s="828">
        <f t="shared" si="985"/>
        <v>0</v>
      </c>
      <c r="Y13863" s="1069">
        <f>[5]building!Y13854</f>
        <v>0</v>
      </c>
      <c r="Z13863" s="749">
        <f t="shared" si="986"/>
        <v>0</v>
      </c>
      <c r="AA13863" s="1071"/>
      <c r="AB13863" s="1071"/>
    </row>
    <row r="13864" spans="23:28" ht="70.5" customHeight="1">
      <c r="W13864" s="829">
        <f t="shared" si="984"/>
        <v>0</v>
      </c>
      <c r="X13864" s="828">
        <f t="shared" si="985"/>
        <v>0</v>
      </c>
      <c r="Y13864" s="1069">
        <f>[5]building!Y13855</f>
        <v>0</v>
      </c>
      <c r="Z13864" s="749">
        <f t="shared" si="986"/>
        <v>0</v>
      </c>
      <c r="AA13864" s="1071"/>
      <c r="AB13864" s="1071"/>
    </row>
    <row r="13865" spans="23:28" ht="70.5" customHeight="1">
      <c r="W13865" s="829">
        <f t="shared" si="984"/>
        <v>0</v>
      </c>
      <c r="X13865" s="828">
        <f t="shared" si="985"/>
        <v>0</v>
      </c>
      <c r="Y13865" s="1069">
        <f>[5]building!Y13856</f>
        <v>0</v>
      </c>
      <c r="Z13865" s="749">
        <f t="shared" si="986"/>
        <v>0</v>
      </c>
      <c r="AA13865" s="1071"/>
      <c r="AB13865" s="1071"/>
    </row>
    <row r="13866" spans="23:28" ht="70.5" customHeight="1">
      <c r="W13866" s="829">
        <f t="shared" si="984"/>
        <v>0</v>
      </c>
      <c r="X13866" s="828">
        <f t="shared" si="985"/>
        <v>0</v>
      </c>
      <c r="Y13866" s="1069">
        <f>[5]building!Y13857</f>
        <v>0</v>
      </c>
      <c r="Z13866" s="749">
        <f t="shared" si="986"/>
        <v>0</v>
      </c>
      <c r="AA13866" s="1071"/>
      <c r="AB13866" s="1071"/>
    </row>
    <row r="13867" spans="23:28" ht="70.5" customHeight="1">
      <c r="W13867" s="829">
        <f t="shared" si="984"/>
        <v>0</v>
      </c>
      <c r="X13867" s="828">
        <f t="shared" si="985"/>
        <v>0</v>
      </c>
      <c r="Y13867" s="1069">
        <f>[5]building!Y13858</f>
        <v>0</v>
      </c>
      <c r="Z13867" s="749">
        <f t="shared" si="986"/>
        <v>0</v>
      </c>
      <c r="AA13867" s="1071"/>
      <c r="AB13867" s="1071"/>
    </row>
    <row r="13868" spans="23:28" ht="70.5" customHeight="1">
      <c r="W13868" s="829">
        <f t="shared" si="984"/>
        <v>0</v>
      </c>
      <c r="X13868" s="828">
        <f t="shared" si="985"/>
        <v>0</v>
      </c>
      <c r="Y13868" s="1069">
        <f>[5]building!Y13859</f>
        <v>0</v>
      </c>
      <c r="Z13868" s="749">
        <f t="shared" si="986"/>
        <v>0</v>
      </c>
      <c r="AA13868" s="1071"/>
      <c r="AB13868" s="1071"/>
    </row>
    <row r="13869" spans="23:28" ht="70.5" customHeight="1">
      <c r="W13869" s="829">
        <f t="shared" si="984"/>
        <v>0</v>
      </c>
      <c r="X13869" s="828">
        <f t="shared" si="985"/>
        <v>0</v>
      </c>
      <c r="Y13869" s="1069">
        <f>[5]building!Y13860</f>
        <v>0</v>
      </c>
      <c r="Z13869" s="749">
        <f t="shared" si="986"/>
        <v>0</v>
      </c>
      <c r="AA13869" s="1071"/>
      <c r="AB13869" s="1071"/>
    </row>
    <row r="13870" spans="23:28" ht="70.5" customHeight="1">
      <c r="W13870" s="829">
        <f t="shared" si="984"/>
        <v>0</v>
      </c>
      <c r="X13870" s="828">
        <f t="shared" si="985"/>
        <v>0</v>
      </c>
      <c r="Y13870" s="1069">
        <f>[5]building!Y13861</f>
        <v>0</v>
      </c>
      <c r="Z13870" s="749">
        <f t="shared" si="986"/>
        <v>0</v>
      </c>
      <c r="AA13870" s="1071"/>
      <c r="AB13870" s="1071"/>
    </row>
    <row r="13871" spans="23:28" ht="70.5" customHeight="1">
      <c r="W13871" s="829">
        <f t="shared" si="984"/>
        <v>0</v>
      </c>
      <c r="X13871" s="828">
        <f t="shared" si="985"/>
        <v>0</v>
      </c>
      <c r="Y13871" s="1069">
        <f>[5]building!Y13862</f>
        <v>0</v>
      </c>
      <c r="Z13871" s="749">
        <f t="shared" si="986"/>
        <v>0</v>
      </c>
      <c r="AA13871" s="1071"/>
      <c r="AB13871" s="1071"/>
    </row>
    <row r="13872" spans="23:28" ht="70.5" customHeight="1">
      <c r="W13872" s="829">
        <f t="shared" si="984"/>
        <v>0</v>
      </c>
      <c r="X13872" s="828">
        <f t="shared" si="985"/>
        <v>0</v>
      </c>
      <c r="Y13872" s="1069">
        <f>[5]building!Y13863</f>
        <v>0</v>
      </c>
      <c r="Z13872" s="749">
        <f t="shared" si="986"/>
        <v>0</v>
      </c>
      <c r="AA13872" s="1071"/>
      <c r="AB13872" s="1071"/>
    </row>
    <row r="13873" spans="23:28" ht="70.5" customHeight="1">
      <c r="W13873" s="829">
        <f t="shared" si="984"/>
        <v>0</v>
      </c>
      <c r="X13873" s="828">
        <f t="shared" si="985"/>
        <v>0</v>
      </c>
      <c r="Y13873" s="1069">
        <f>[5]building!Y13864</f>
        <v>0</v>
      </c>
      <c r="Z13873" s="749">
        <f t="shared" si="986"/>
        <v>0</v>
      </c>
      <c r="AA13873" s="1071"/>
      <c r="AB13873" s="1071"/>
    </row>
    <row r="13874" spans="23:28" ht="70.5" customHeight="1">
      <c r="W13874" s="829">
        <f t="shared" si="984"/>
        <v>0</v>
      </c>
      <c r="X13874" s="828">
        <f t="shared" si="985"/>
        <v>0</v>
      </c>
      <c r="Y13874" s="1069">
        <f>[5]building!Y13865</f>
        <v>0</v>
      </c>
      <c r="Z13874" s="749">
        <f t="shared" si="986"/>
        <v>0</v>
      </c>
      <c r="AA13874" s="1071"/>
      <c r="AB13874" s="1071"/>
    </row>
    <row r="13875" spans="23:28" ht="70.5" customHeight="1">
      <c r="W13875" s="829">
        <f t="shared" si="984"/>
        <v>0</v>
      </c>
      <c r="X13875" s="828">
        <f t="shared" si="985"/>
        <v>0</v>
      </c>
      <c r="Y13875" s="1069">
        <f>[5]building!Y13866</f>
        <v>0</v>
      </c>
      <c r="Z13875" s="749">
        <f t="shared" si="986"/>
        <v>0</v>
      </c>
      <c r="AA13875" s="1071"/>
      <c r="AB13875" s="1071"/>
    </row>
    <row r="13876" spans="23:28" ht="70.5" customHeight="1">
      <c r="W13876" s="829">
        <f t="shared" si="984"/>
        <v>0</v>
      </c>
      <c r="X13876" s="828">
        <f t="shared" si="985"/>
        <v>0</v>
      </c>
      <c r="Y13876" s="1069">
        <f>[5]building!Y13867</f>
        <v>0</v>
      </c>
      <c r="Z13876" s="749">
        <f t="shared" si="986"/>
        <v>0</v>
      </c>
      <c r="AA13876" s="1071"/>
      <c r="AB13876" s="1071"/>
    </row>
    <row r="13877" spans="23:28" ht="70.5" customHeight="1">
      <c r="W13877" s="829">
        <f t="shared" si="984"/>
        <v>0</v>
      </c>
      <c r="X13877" s="828">
        <f t="shared" si="985"/>
        <v>0</v>
      </c>
      <c r="Y13877" s="1069">
        <f>[5]building!Y13868</f>
        <v>0</v>
      </c>
      <c r="Z13877" s="749">
        <f t="shared" si="986"/>
        <v>0</v>
      </c>
      <c r="AA13877" s="1071"/>
      <c r="AB13877" s="1071"/>
    </row>
    <row r="13878" spans="23:28" ht="70.5" customHeight="1">
      <c r="W13878" s="829">
        <f t="shared" si="984"/>
        <v>0</v>
      </c>
      <c r="X13878" s="828">
        <f t="shared" si="985"/>
        <v>0</v>
      </c>
      <c r="Y13878" s="1069">
        <f>[5]building!Y13869</f>
        <v>0</v>
      </c>
      <c r="Z13878" s="749">
        <f t="shared" si="986"/>
        <v>0</v>
      </c>
      <c r="AA13878" s="1071"/>
      <c r="AB13878" s="1071"/>
    </row>
    <row r="13879" spans="23:28" ht="70.5" customHeight="1">
      <c r="W13879" s="829">
        <f t="shared" si="984"/>
        <v>0</v>
      </c>
      <c r="X13879" s="828">
        <f t="shared" si="985"/>
        <v>0</v>
      </c>
      <c r="Y13879" s="1069">
        <f>[5]building!Y13870</f>
        <v>0</v>
      </c>
      <c r="Z13879" s="749">
        <f t="shared" si="986"/>
        <v>0</v>
      </c>
      <c r="AA13879" s="1071"/>
      <c r="AB13879" s="1071"/>
    </row>
    <row r="13880" spans="23:28" ht="70.5" customHeight="1">
      <c r="W13880" s="829">
        <f t="shared" si="984"/>
        <v>0</v>
      </c>
      <c r="X13880" s="828">
        <f t="shared" si="985"/>
        <v>0</v>
      </c>
      <c r="Y13880" s="1069">
        <f>[5]building!Y13871</f>
        <v>0</v>
      </c>
      <c r="Z13880" s="749">
        <f t="shared" si="986"/>
        <v>0</v>
      </c>
      <c r="AA13880" s="1071"/>
      <c r="AB13880" s="1071"/>
    </row>
    <row r="13881" spans="23:28" ht="70.5" customHeight="1">
      <c r="W13881" s="829">
        <f t="shared" si="984"/>
        <v>0</v>
      </c>
      <c r="X13881" s="828">
        <f t="shared" si="985"/>
        <v>0</v>
      </c>
      <c r="Y13881" s="1069">
        <f>[5]building!Y13872</f>
        <v>0</v>
      </c>
      <c r="Z13881" s="749">
        <f t="shared" si="986"/>
        <v>0</v>
      </c>
      <c r="AA13881" s="1071"/>
      <c r="AB13881" s="1071"/>
    </row>
    <row r="13882" spans="23:28" ht="70.5" customHeight="1">
      <c r="W13882" s="829">
        <f t="shared" si="984"/>
        <v>0</v>
      </c>
      <c r="X13882" s="828">
        <f t="shared" si="985"/>
        <v>0</v>
      </c>
      <c r="Y13882" s="1069">
        <f>[5]building!Y13873</f>
        <v>0</v>
      </c>
      <c r="Z13882" s="749">
        <f t="shared" si="986"/>
        <v>0</v>
      </c>
      <c r="AA13882" s="1071"/>
      <c r="AB13882" s="1071"/>
    </row>
    <row r="13883" spans="23:28" ht="70.5" customHeight="1">
      <c r="W13883" s="829">
        <f t="shared" si="984"/>
        <v>0</v>
      </c>
      <c r="X13883" s="828">
        <f t="shared" si="985"/>
        <v>0</v>
      </c>
      <c r="Y13883" s="1069">
        <f>[5]building!Y13874</f>
        <v>0</v>
      </c>
      <c r="Z13883" s="749">
        <f t="shared" si="986"/>
        <v>0</v>
      </c>
      <c r="AA13883" s="1071"/>
      <c r="AB13883" s="1071"/>
    </row>
    <row r="13884" spans="23:28" ht="70.5" customHeight="1">
      <c r="W13884" s="829">
        <f t="shared" si="984"/>
        <v>0</v>
      </c>
      <c r="X13884" s="828">
        <f t="shared" si="985"/>
        <v>0</v>
      </c>
      <c r="Y13884" s="1069">
        <f>[5]building!Y13875</f>
        <v>0</v>
      </c>
      <c r="Z13884" s="749">
        <f t="shared" si="986"/>
        <v>0</v>
      </c>
      <c r="AA13884" s="1071"/>
      <c r="AB13884" s="1071"/>
    </row>
    <row r="13885" spans="23:28" ht="70.5" customHeight="1">
      <c r="W13885" s="829">
        <f t="shared" si="984"/>
        <v>0</v>
      </c>
      <c r="X13885" s="828">
        <f t="shared" si="985"/>
        <v>0</v>
      </c>
      <c r="Y13885" s="1069">
        <f>[5]building!Y13876</f>
        <v>0</v>
      </c>
      <c r="Z13885" s="749">
        <f t="shared" si="986"/>
        <v>0</v>
      </c>
      <c r="AA13885" s="1071"/>
      <c r="AB13885" s="1071"/>
    </row>
    <row r="13886" spans="23:28" ht="70.5" customHeight="1">
      <c r="W13886" s="829">
        <f t="shared" si="984"/>
        <v>0</v>
      </c>
      <c r="X13886" s="828">
        <f t="shared" si="985"/>
        <v>0</v>
      </c>
      <c r="Y13886" s="1069">
        <f>[5]building!Y13877</f>
        <v>0</v>
      </c>
      <c r="Z13886" s="749">
        <f t="shared" si="986"/>
        <v>0</v>
      </c>
      <c r="AA13886" s="1071"/>
      <c r="AB13886" s="1071"/>
    </row>
    <row r="13887" spans="23:28" ht="70.5" customHeight="1">
      <c r="W13887" s="829">
        <f t="shared" si="984"/>
        <v>0</v>
      </c>
      <c r="X13887" s="828">
        <f t="shared" si="985"/>
        <v>0</v>
      </c>
      <c r="Y13887" s="1069">
        <f>[5]building!Y13878</f>
        <v>0</v>
      </c>
      <c r="Z13887" s="749">
        <f t="shared" si="986"/>
        <v>0</v>
      </c>
      <c r="AA13887" s="1071"/>
      <c r="AB13887" s="1071"/>
    </row>
    <row r="13888" spans="23:28" ht="70.5" customHeight="1">
      <c r="W13888" s="829">
        <f t="shared" si="984"/>
        <v>0</v>
      </c>
      <c r="X13888" s="828">
        <f t="shared" si="985"/>
        <v>0</v>
      </c>
      <c r="Y13888" s="1069">
        <f>[5]building!Y13879</f>
        <v>0</v>
      </c>
      <c r="Z13888" s="749">
        <f t="shared" si="986"/>
        <v>0</v>
      </c>
      <c r="AA13888" s="1071"/>
      <c r="AB13888" s="1071"/>
    </row>
    <row r="13889" spans="23:28" ht="70.5" customHeight="1">
      <c r="W13889" s="829">
        <f t="shared" si="984"/>
        <v>0</v>
      </c>
      <c r="X13889" s="828">
        <f t="shared" si="985"/>
        <v>0</v>
      </c>
      <c r="Y13889" s="1069">
        <f>[5]building!Y13880</f>
        <v>0</v>
      </c>
      <c r="Z13889" s="749">
        <f t="shared" si="986"/>
        <v>0</v>
      </c>
      <c r="AA13889" s="1071"/>
      <c r="AB13889" s="1071"/>
    </row>
    <row r="13890" spans="23:28" ht="70.5" customHeight="1">
      <c r="W13890" s="829">
        <f t="shared" si="984"/>
        <v>0</v>
      </c>
      <c r="X13890" s="828">
        <f t="shared" si="985"/>
        <v>0</v>
      </c>
      <c r="Y13890" s="1069">
        <f>[5]building!Y13881</f>
        <v>0</v>
      </c>
      <c r="Z13890" s="749">
        <f t="shared" si="986"/>
        <v>0</v>
      </c>
      <c r="AA13890" s="1071"/>
      <c r="AB13890" s="1071"/>
    </row>
    <row r="13891" spans="23:28" ht="70.5" customHeight="1">
      <c r="W13891" s="829">
        <f t="shared" si="984"/>
        <v>0</v>
      </c>
      <c r="X13891" s="828">
        <f t="shared" si="985"/>
        <v>0</v>
      </c>
      <c r="Y13891" s="1069">
        <f>[5]building!Y13882</f>
        <v>0</v>
      </c>
      <c r="Z13891" s="749">
        <f t="shared" si="986"/>
        <v>0</v>
      </c>
      <c r="AA13891" s="1071"/>
      <c r="AB13891" s="1071"/>
    </row>
    <row r="13892" spans="23:28" ht="70.5" customHeight="1">
      <c r="W13892" s="829">
        <f t="shared" si="984"/>
        <v>0</v>
      </c>
      <c r="X13892" s="828">
        <f t="shared" si="985"/>
        <v>0</v>
      </c>
      <c r="Y13892" s="1069">
        <f>[5]building!Y13883</f>
        <v>0</v>
      </c>
      <c r="Z13892" s="749">
        <f t="shared" si="986"/>
        <v>0</v>
      </c>
      <c r="AA13892" s="1071"/>
      <c r="AB13892" s="1071"/>
    </row>
    <row r="13893" spans="23:28" ht="70.5" customHeight="1">
      <c r="W13893" s="829">
        <f t="shared" si="984"/>
        <v>0</v>
      </c>
      <c r="X13893" s="828">
        <f t="shared" si="985"/>
        <v>0</v>
      </c>
      <c r="Y13893" s="1069">
        <f>[5]building!Y13884</f>
        <v>0</v>
      </c>
      <c r="Z13893" s="749">
        <f t="shared" si="986"/>
        <v>0</v>
      </c>
      <c r="AA13893" s="1071"/>
      <c r="AB13893" s="1071"/>
    </row>
    <row r="13894" spans="23:28" ht="70.5" customHeight="1">
      <c r="W13894" s="829">
        <f t="shared" si="984"/>
        <v>0</v>
      </c>
      <c r="X13894" s="828">
        <f t="shared" si="985"/>
        <v>0</v>
      </c>
      <c r="Y13894" s="1069">
        <f>[5]building!Y13885</f>
        <v>0</v>
      </c>
      <c r="Z13894" s="749">
        <f t="shared" si="986"/>
        <v>0</v>
      </c>
      <c r="AA13894" s="1071"/>
      <c r="AB13894" s="1071"/>
    </row>
    <row r="13895" spans="23:28" ht="70.5" customHeight="1">
      <c r="W13895" s="829">
        <f t="shared" si="984"/>
        <v>0</v>
      </c>
      <c r="X13895" s="828">
        <f t="shared" si="985"/>
        <v>0</v>
      </c>
      <c r="Y13895" s="1069">
        <f>[5]building!Y13886</f>
        <v>0</v>
      </c>
      <c r="Z13895" s="749">
        <f t="shared" si="986"/>
        <v>0</v>
      </c>
      <c r="AA13895" s="1071"/>
      <c r="AB13895" s="1071"/>
    </row>
    <row r="13896" spans="23:28" ht="70.5" customHeight="1">
      <c r="W13896" s="829">
        <f t="shared" si="984"/>
        <v>0</v>
      </c>
      <c r="X13896" s="828">
        <f t="shared" si="985"/>
        <v>0</v>
      </c>
      <c r="Y13896" s="1069">
        <f>[5]building!Y13887</f>
        <v>0</v>
      </c>
      <c r="Z13896" s="749">
        <f t="shared" si="986"/>
        <v>0</v>
      </c>
      <c r="AA13896" s="1071"/>
      <c r="AB13896" s="1071"/>
    </row>
    <row r="13897" spans="23:28" ht="70.5" customHeight="1">
      <c r="W13897" s="829">
        <f t="shared" si="984"/>
        <v>0</v>
      </c>
      <c r="X13897" s="828">
        <f t="shared" si="985"/>
        <v>0</v>
      </c>
      <c r="Y13897" s="1069">
        <f>[5]building!Y13888</f>
        <v>0</v>
      </c>
      <c r="Z13897" s="749">
        <f t="shared" si="986"/>
        <v>0</v>
      </c>
      <c r="AA13897" s="1071"/>
      <c r="AB13897" s="1071"/>
    </row>
    <row r="13898" spans="23:28" ht="70.5" customHeight="1">
      <c r="W13898" s="829">
        <f t="shared" si="984"/>
        <v>0</v>
      </c>
      <c r="X13898" s="828">
        <f t="shared" si="985"/>
        <v>0</v>
      </c>
      <c r="Y13898" s="1069">
        <f>[5]building!Y13889</f>
        <v>0</v>
      </c>
      <c r="Z13898" s="749">
        <f t="shared" si="986"/>
        <v>0</v>
      </c>
      <c r="AA13898" s="1071"/>
      <c r="AB13898" s="1071"/>
    </row>
    <row r="13899" spans="23:28" ht="70.5" customHeight="1">
      <c r="W13899" s="829">
        <f t="shared" si="984"/>
        <v>0</v>
      </c>
      <c r="X13899" s="828">
        <f t="shared" si="985"/>
        <v>0</v>
      </c>
      <c r="Y13899" s="1069">
        <f>[5]building!Y13890</f>
        <v>0</v>
      </c>
      <c r="Z13899" s="749">
        <f t="shared" si="986"/>
        <v>0</v>
      </c>
      <c r="AA13899" s="1071"/>
      <c r="AB13899" s="1071"/>
    </row>
    <row r="13900" spans="23:28" ht="70.5" customHeight="1">
      <c r="W13900" s="829">
        <f t="shared" si="984"/>
        <v>0</v>
      </c>
      <c r="X13900" s="828">
        <f t="shared" si="985"/>
        <v>0</v>
      </c>
      <c r="Y13900" s="1069">
        <f>[5]building!Y13891</f>
        <v>0</v>
      </c>
      <c r="Z13900" s="749">
        <f t="shared" si="986"/>
        <v>0</v>
      </c>
      <c r="AA13900" s="1071"/>
      <c r="AB13900" s="1071"/>
    </row>
    <row r="13901" spans="23:28" ht="70.5" customHeight="1">
      <c r="W13901" s="829">
        <f t="shared" si="984"/>
        <v>0</v>
      </c>
      <c r="X13901" s="828">
        <f t="shared" si="985"/>
        <v>0</v>
      </c>
      <c r="Y13901" s="1069">
        <f>[5]building!Y13892</f>
        <v>0</v>
      </c>
      <c r="Z13901" s="749">
        <f t="shared" si="986"/>
        <v>0</v>
      </c>
      <c r="AA13901" s="1071"/>
      <c r="AB13901" s="1071"/>
    </row>
    <row r="13902" spans="23:28" ht="70.5" customHeight="1">
      <c r="W13902" s="829">
        <f t="shared" si="984"/>
        <v>0</v>
      </c>
      <c r="X13902" s="828">
        <f t="shared" si="985"/>
        <v>0</v>
      </c>
      <c r="Y13902" s="1069">
        <f>[5]building!Y13893</f>
        <v>0</v>
      </c>
      <c r="Z13902" s="749">
        <f t="shared" si="986"/>
        <v>0</v>
      </c>
      <c r="AA13902" s="1071"/>
      <c r="AB13902" s="1071"/>
    </row>
    <row r="13903" spans="23:28" ht="70.5" customHeight="1">
      <c r="W13903" s="829">
        <f t="shared" si="984"/>
        <v>0</v>
      </c>
      <c r="X13903" s="828">
        <f t="shared" si="985"/>
        <v>0</v>
      </c>
      <c r="Y13903" s="1069">
        <f>[5]building!Y13894</f>
        <v>0</v>
      </c>
      <c r="Z13903" s="749">
        <f t="shared" si="986"/>
        <v>0</v>
      </c>
      <c r="AA13903" s="1071"/>
      <c r="AB13903" s="1071"/>
    </row>
    <row r="13904" spans="23:28" ht="70.5" customHeight="1">
      <c r="W13904" s="829">
        <f t="shared" si="984"/>
        <v>0</v>
      </c>
      <c r="X13904" s="828">
        <f t="shared" si="985"/>
        <v>0</v>
      </c>
      <c r="Y13904" s="1069">
        <f>[5]building!Y13895</f>
        <v>0</v>
      </c>
      <c r="Z13904" s="749">
        <f t="shared" si="986"/>
        <v>0</v>
      </c>
      <c r="AA13904" s="1071"/>
      <c r="AB13904" s="1071"/>
    </row>
    <row r="13905" spans="23:28" ht="70.5" customHeight="1">
      <c r="W13905" s="829">
        <f t="shared" si="984"/>
        <v>0</v>
      </c>
      <c r="X13905" s="828">
        <f t="shared" si="985"/>
        <v>0</v>
      </c>
      <c r="Y13905" s="1069">
        <f>[5]building!Y13896</f>
        <v>0</v>
      </c>
      <c r="Z13905" s="749">
        <f t="shared" si="986"/>
        <v>0</v>
      </c>
      <c r="AA13905" s="1071"/>
      <c r="AB13905" s="1071"/>
    </row>
    <row r="13906" spans="23:28" ht="70.5" customHeight="1">
      <c r="W13906" s="829">
        <f t="shared" si="984"/>
        <v>0</v>
      </c>
      <c r="X13906" s="828">
        <f t="shared" si="985"/>
        <v>0</v>
      </c>
      <c r="Y13906" s="1069">
        <f>[5]building!Y13897</f>
        <v>0</v>
      </c>
      <c r="Z13906" s="749">
        <f t="shared" si="986"/>
        <v>0</v>
      </c>
      <c r="AA13906" s="1071"/>
      <c r="AB13906" s="1071"/>
    </row>
    <row r="13907" spans="23:28" ht="70.5" customHeight="1">
      <c r="W13907" s="829">
        <f t="shared" si="984"/>
        <v>0</v>
      </c>
      <c r="X13907" s="828">
        <f t="shared" si="985"/>
        <v>0</v>
      </c>
      <c r="Y13907" s="1069">
        <f>[5]building!Y13898</f>
        <v>0</v>
      </c>
      <c r="Z13907" s="749">
        <f t="shared" si="986"/>
        <v>0</v>
      </c>
      <c r="AA13907" s="1071"/>
      <c r="AB13907" s="1071"/>
    </row>
    <row r="13908" spans="23:28" ht="70.5" customHeight="1">
      <c r="W13908" s="829">
        <f t="shared" si="984"/>
        <v>0</v>
      </c>
      <c r="X13908" s="828">
        <f t="shared" si="985"/>
        <v>0</v>
      </c>
      <c r="Y13908" s="1069">
        <f>[5]building!Y13899</f>
        <v>0</v>
      </c>
      <c r="Z13908" s="749">
        <f t="shared" si="986"/>
        <v>0</v>
      </c>
      <c r="AA13908" s="1071"/>
      <c r="AB13908" s="1071"/>
    </row>
    <row r="13909" spans="23:28" ht="70.5" customHeight="1">
      <c r="W13909" s="829">
        <f t="shared" si="984"/>
        <v>0</v>
      </c>
      <c r="X13909" s="828">
        <f t="shared" si="985"/>
        <v>0</v>
      </c>
      <c r="Y13909" s="1069">
        <f>[5]building!Y13900</f>
        <v>0</v>
      </c>
      <c r="Z13909" s="749">
        <f t="shared" si="986"/>
        <v>0</v>
      </c>
      <c r="AA13909" s="1071"/>
      <c r="AB13909" s="1071"/>
    </row>
    <row r="13910" spans="23:28" ht="70.5" customHeight="1">
      <c r="W13910" s="829">
        <f t="shared" si="984"/>
        <v>0</v>
      </c>
      <c r="X13910" s="828">
        <f t="shared" si="985"/>
        <v>0</v>
      </c>
      <c r="Y13910" s="1069">
        <f>[5]building!Y13901</f>
        <v>0</v>
      </c>
      <c r="Z13910" s="749">
        <f t="shared" si="986"/>
        <v>0</v>
      </c>
      <c r="AA13910" s="1071"/>
      <c r="AB13910" s="1071"/>
    </row>
    <row r="13911" spans="23:28" ht="70.5" customHeight="1">
      <c r="W13911" s="829">
        <f t="shared" si="984"/>
        <v>0</v>
      </c>
      <c r="X13911" s="828">
        <f t="shared" si="985"/>
        <v>0</v>
      </c>
      <c r="Y13911" s="1069">
        <f>[5]building!Y13902</f>
        <v>0</v>
      </c>
      <c r="Z13911" s="749">
        <f t="shared" si="986"/>
        <v>0</v>
      </c>
      <c r="AA13911" s="1071"/>
      <c r="AB13911" s="1071"/>
    </row>
    <row r="13912" spans="23:28" ht="70.5" customHeight="1">
      <c r="W13912" s="829">
        <f t="shared" si="984"/>
        <v>0</v>
      </c>
      <c r="X13912" s="828">
        <f t="shared" si="985"/>
        <v>0</v>
      </c>
      <c r="Y13912" s="1069">
        <f>[5]building!Y13903</f>
        <v>0</v>
      </c>
      <c r="Z13912" s="749">
        <f t="shared" si="986"/>
        <v>0</v>
      </c>
      <c r="AA13912" s="1071"/>
      <c r="AB13912" s="1071"/>
    </row>
    <row r="13913" spans="23:28" ht="70.5" customHeight="1">
      <c r="W13913" s="829">
        <f t="shared" si="984"/>
        <v>0</v>
      </c>
      <c r="X13913" s="828">
        <f t="shared" si="985"/>
        <v>0</v>
      </c>
      <c r="Y13913" s="1069">
        <f>[5]building!Y13904</f>
        <v>0</v>
      </c>
      <c r="Z13913" s="749">
        <f t="shared" si="986"/>
        <v>0</v>
      </c>
      <c r="AA13913" s="1071"/>
      <c r="AB13913" s="1071"/>
    </row>
    <row r="13914" spans="23:28" ht="70.5" customHeight="1">
      <c r="W13914" s="829">
        <f t="shared" si="984"/>
        <v>0</v>
      </c>
      <c r="X13914" s="828">
        <f t="shared" si="985"/>
        <v>0</v>
      </c>
      <c r="Y13914" s="1069">
        <f>[5]building!Y13905</f>
        <v>0</v>
      </c>
      <c r="Z13914" s="749">
        <f t="shared" si="986"/>
        <v>0</v>
      </c>
      <c r="AA13914" s="1071"/>
      <c r="AB13914" s="1071"/>
    </row>
    <row r="13915" spans="23:28" ht="70.5" customHeight="1">
      <c r="W13915" s="829">
        <f t="shared" si="984"/>
        <v>0</v>
      </c>
      <c r="X13915" s="828">
        <f t="shared" si="985"/>
        <v>0</v>
      </c>
      <c r="Y13915" s="1069">
        <f>[5]building!Y13906</f>
        <v>0</v>
      </c>
      <c r="Z13915" s="749">
        <f t="shared" si="986"/>
        <v>0</v>
      </c>
      <c r="AA13915" s="1071"/>
      <c r="AB13915" s="1071"/>
    </row>
    <row r="13916" spans="23:28" ht="70.5" customHeight="1">
      <c r="W13916" s="829">
        <f t="shared" si="984"/>
        <v>0</v>
      </c>
      <c r="X13916" s="828">
        <f t="shared" si="985"/>
        <v>0</v>
      </c>
      <c r="Y13916" s="1069">
        <f>[5]building!Y13907</f>
        <v>0</v>
      </c>
      <c r="Z13916" s="749">
        <f t="shared" si="986"/>
        <v>0</v>
      </c>
      <c r="AA13916" s="1071"/>
      <c r="AB13916" s="1071"/>
    </row>
    <row r="13917" spans="23:28" ht="70.5" customHeight="1">
      <c r="W13917" s="829">
        <f t="shared" si="984"/>
        <v>0</v>
      </c>
      <c r="X13917" s="828">
        <f t="shared" si="985"/>
        <v>0</v>
      </c>
      <c r="Y13917" s="1069">
        <f>[5]building!Y13908</f>
        <v>0</v>
      </c>
      <c r="Z13917" s="749">
        <f t="shared" si="986"/>
        <v>0</v>
      </c>
      <c r="AA13917" s="1071"/>
      <c r="AB13917" s="1071"/>
    </row>
    <row r="13918" spans="23:28" ht="70.5" customHeight="1">
      <c r="W13918" s="829">
        <f t="shared" ref="W13918:W13981" si="987">G13918+I13918+K13918+M13918+O13918+Q13918+S13918+U13918</f>
        <v>0</v>
      </c>
      <c r="X13918" s="828">
        <f t="shared" ref="X13918:X13981" si="988">W13918*C13918</f>
        <v>0</v>
      </c>
      <c r="Y13918" s="1069">
        <f>[5]building!Y13909</f>
        <v>0</v>
      </c>
      <c r="Z13918" s="749">
        <f t="shared" ref="Z13918:Z13981" si="989">Y13918*C13918</f>
        <v>0</v>
      </c>
      <c r="AA13918" s="1071"/>
      <c r="AB13918" s="1071"/>
    </row>
    <row r="13919" spans="23:28" ht="70.5" customHeight="1">
      <c r="W13919" s="829">
        <f t="shared" si="987"/>
        <v>0</v>
      </c>
      <c r="X13919" s="828">
        <f t="shared" si="988"/>
        <v>0</v>
      </c>
      <c r="Y13919" s="1069">
        <f>[5]building!Y13910</f>
        <v>0</v>
      </c>
      <c r="Z13919" s="749">
        <f t="shared" si="989"/>
        <v>0</v>
      </c>
      <c r="AA13919" s="1071"/>
      <c r="AB13919" s="1071"/>
    </row>
    <row r="13920" spans="23:28" ht="70.5" customHeight="1">
      <c r="W13920" s="829">
        <f t="shared" si="987"/>
        <v>0</v>
      </c>
      <c r="X13920" s="828">
        <f t="shared" si="988"/>
        <v>0</v>
      </c>
      <c r="Y13920" s="1069">
        <f>[5]building!Y13911</f>
        <v>0</v>
      </c>
      <c r="Z13920" s="749">
        <f t="shared" si="989"/>
        <v>0</v>
      </c>
      <c r="AA13920" s="1071"/>
      <c r="AB13920" s="1071"/>
    </row>
    <row r="13921" spans="23:28" ht="70.5" customHeight="1">
      <c r="W13921" s="829">
        <f t="shared" si="987"/>
        <v>0</v>
      </c>
      <c r="X13921" s="828">
        <f t="shared" si="988"/>
        <v>0</v>
      </c>
      <c r="Y13921" s="1069">
        <f>[5]building!Y13912</f>
        <v>0</v>
      </c>
      <c r="Z13921" s="749">
        <f t="shared" si="989"/>
        <v>0</v>
      </c>
      <c r="AA13921" s="1071"/>
      <c r="AB13921" s="1071"/>
    </row>
    <row r="13922" spans="23:28" ht="70.5" customHeight="1">
      <c r="W13922" s="829">
        <f t="shared" si="987"/>
        <v>0</v>
      </c>
      <c r="X13922" s="828">
        <f t="shared" si="988"/>
        <v>0</v>
      </c>
      <c r="Y13922" s="1069">
        <f>[5]building!Y13913</f>
        <v>0</v>
      </c>
      <c r="Z13922" s="749">
        <f t="shared" si="989"/>
        <v>0</v>
      </c>
      <c r="AA13922" s="1071"/>
      <c r="AB13922" s="1071"/>
    </row>
    <row r="13923" spans="23:28" ht="70.5" customHeight="1">
      <c r="W13923" s="829">
        <f t="shared" si="987"/>
        <v>0</v>
      </c>
      <c r="X13923" s="828">
        <f t="shared" si="988"/>
        <v>0</v>
      </c>
      <c r="Y13923" s="1069">
        <f>[5]building!Y13914</f>
        <v>0</v>
      </c>
      <c r="Z13923" s="749">
        <f t="shared" si="989"/>
        <v>0</v>
      </c>
      <c r="AA13923" s="1071"/>
      <c r="AB13923" s="1071"/>
    </row>
    <row r="13924" spans="23:28" ht="70.5" customHeight="1">
      <c r="W13924" s="829">
        <f t="shared" si="987"/>
        <v>0</v>
      </c>
      <c r="X13924" s="828">
        <f t="shared" si="988"/>
        <v>0</v>
      </c>
      <c r="Y13924" s="1069">
        <f>[5]building!Y13915</f>
        <v>0</v>
      </c>
      <c r="Z13924" s="749">
        <f t="shared" si="989"/>
        <v>0</v>
      </c>
      <c r="AA13924" s="1071"/>
      <c r="AB13924" s="1071"/>
    </row>
    <row r="13925" spans="23:28" ht="70.5" customHeight="1">
      <c r="W13925" s="829">
        <f t="shared" si="987"/>
        <v>0</v>
      </c>
      <c r="X13925" s="828">
        <f t="shared" si="988"/>
        <v>0</v>
      </c>
      <c r="Y13925" s="1069">
        <f>[5]building!Y13916</f>
        <v>0</v>
      </c>
      <c r="Z13925" s="749">
        <f t="shared" si="989"/>
        <v>0</v>
      </c>
      <c r="AA13925" s="1071"/>
      <c r="AB13925" s="1071"/>
    </row>
    <row r="13926" spans="23:28" ht="70.5" customHeight="1">
      <c r="W13926" s="829">
        <f t="shared" si="987"/>
        <v>0</v>
      </c>
      <c r="X13926" s="828">
        <f t="shared" si="988"/>
        <v>0</v>
      </c>
      <c r="Y13926" s="1069">
        <f>[5]building!Y13917</f>
        <v>0</v>
      </c>
      <c r="Z13926" s="749">
        <f t="shared" si="989"/>
        <v>0</v>
      </c>
      <c r="AA13926" s="1071"/>
      <c r="AB13926" s="1071"/>
    </row>
    <row r="13927" spans="23:28" ht="70.5" customHeight="1">
      <c r="W13927" s="829">
        <f t="shared" si="987"/>
        <v>0</v>
      </c>
      <c r="X13927" s="828">
        <f t="shared" si="988"/>
        <v>0</v>
      </c>
      <c r="Y13927" s="1069">
        <f>[5]building!Y13918</f>
        <v>0</v>
      </c>
      <c r="Z13927" s="749">
        <f t="shared" si="989"/>
        <v>0</v>
      </c>
      <c r="AA13927" s="1071"/>
      <c r="AB13927" s="1071"/>
    </row>
    <row r="13928" spans="23:28" ht="70.5" customHeight="1">
      <c r="W13928" s="829">
        <f t="shared" si="987"/>
        <v>0</v>
      </c>
      <c r="X13928" s="828">
        <f t="shared" si="988"/>
        <v>0</v>
      </c>
      <c r="Y13928" s="1069">
        <f>[5]building!Y13919</f>
        <v>0</v>
      </c>
      <c r="Z13928" s="749">
        <f t="shared" si="989"/>
        <v>0</v>
      </c>
      <c r="AA13928" s="1071"/>
      <c r="AB13928" s="1071"/>
    </row>
    <row r="13929" spans="23:28" ht="70.5" customHeight="1">
      <c r="W13929" s="829">
        <f t="shared" si="987"/>
        <v>0</v>
      </c>
      <c r="X13929" s="828">
        <f t="shared" si="988"/>
        <v>0</v>
      </c>
      <c r="Y13929" s="1069">
        <f>[5]building!Y13920</f>
        <v>0</v>
      </c>
      <c r="Z13929" s="749">
        <f t="shared" si="989"/>
        <v>0</v>
      </c>
      <c r="AA13929" s="1071"/>
      <c r="AB13929" s="1071"/>
    </row>
    <row r="13930" spans="23:28" ht="70.5" customHeight="1">
      <c r="W13930" s="829">
        <f t="shared" si="987"/>
        <v>0</v>
      </c>
      <c r="X13930" s="828">
        <f t="shared" si="988"/>
        <v>0</v>
      </c>
      <c r="Y13930" s="1069">
        <f>[5]building!Y13921</f>
        <v>0</v>
      </c>
      <c r="Z13930" s="749">
        <f t="shared" si="989"/>
        <v>0</v>
      </c>
      <c r="AA13930" s="1071"/>
      <c r="AB13930" s="1071"/>
    </row>
    <row r="13931" spans="23:28" ht="70.5" customHeight="1">
      <c r="W13931" s="829">
        <f t="shared" si="987"/>
        <v>0</v>
      </c>
      <c r="X13931" s="828">
        <f t="shared" si="988"/>
        <v>0</v>
      </c>
      <c r="Y13931" s="1069">
        <f>[5]building!Y13922</f>
        <v>0</v>
      </c>
      <c r="Z13931" s="749">
        <f t="shared" si="989"/>
        <v>0</v>
      </c>
      <c r="AA13931" s="1071"/>
      <c r="AB13931" s="1071"/>
    </row>
    <row r="13932" spans="23:28" ht="70.5" customHeight="1">
      <c r="W13932" s="829">
        <f t="shared" si="987"/>
        <v>0</v>
      </c>
      <c r="X13932" s="828">
        <f t="shared" si="988"/>
        <v>0</v>
      </c>
      <c r="Y13932" s="1069">
        <f>[5]building!Y13923</f>
        <v>0</v>
      </c>
      <c r="Z13932" s="749">
        <f t="shared" si="989"/>
        <v>0</v>
      </c>
      <c r="AA13932" s="1071"/>
      <c r="AB13932" s="1071"/>
    </row>
    <row r="13933" spans="23:28" ht="70.5" customHeight="1">
      <c r="W13933" s="829">
        <f t="shared" si="987"/>
        <v>0</v>
      </c>
      <c r="X13933" s="828">
        <f t="shared" si="988"/>
        <v>0</v>
      </c>
      <c r="Y13933" s="1069">
        <f>[5]building!Y13924</f>
        <v>0</v>
      </c>
      <c r="Z13933" s="749">
        <f t="shared" si="989"/>
        <v>0</v>
      </c>
      <c r="AA13933" s="1071"/>
      <c r="AB13933" s="1071"/>
    </row>
    <row r="13934" spans="23:28" ht="70.5" customHeight="1">
      <c r="W13934" s="829">
        <f t="shared" si="987"/>
        <v>0</v>
      </c>
      <c r="X13934" s="828">
        <f t="shared" si="988"/>
        <v>0</v>
      </c>
      <c r="Y13934" s="1069">
        <f>[5]building!Y13925</f>
        <v>0</v>
      </c>
      <c r="Z13934" s="749">
        <f t="shared" si="989"/>
        <v>0</v>
      </c>
      <c r="AA13934" s="1071"/>
      <c r="AB13934" s="1071"/>
    </row>
    <row r="13935" spans="23:28" ht="70.5" customHeight="1">
      <c r="W13935" s="829">
        <f t="shared" si="987"/>
        <v>0</v>
      </c>
      <c r="X13935" s="828">
        <f t="shared" si="988"/>
        <v>0</v>
      </c>
      <c r="Y13935" s="1069">
        <f>[5]building!Y13926</f>
        <v>0</v>
      </c>
      <c r="Z13935" s="749">
        <f t="shared" si="989"/>
        <v>0</v>
      </c>
      <c r="AA13935" s="1071"/>
      <c r="AB13935" s="1071"/>
    </row>
    <row r="13936" spans="23:28" ht="70.5" customHeight="1">
      <c r="W13936" s="829">
        <f t="shared" si="987"/>
        <v>0</v>
      </c>
      <c r="X13936" s="828">
        <f t="shared" si="988"/>
        <v>0</v>
      </c>
      <c r="Y13936" s="1069">
        <f>[5]building!Y13927</f>
        <v>0</v>
      </c>
      <c r="Z13936" s="749">
        <f t="shared" si="989"/>
        <v>0</v>
      </c>
      <c r="AA13936" s="1071"/>
      <c r="AB13936" s="1071"/>
    </row>
    <row r="13937" spans="23:28" ht="70.5" customHeight="1">
      <c r="W13937" s="829">
        <f t="shared" si="987"/>
        <v>0</v>
      </c>
      <c r="X13937" s="828">
        <f t="shared" si="988"/>
        <v>0</v>
      </c>
      <c r="Y13937" s="1069">
        <f>[5]building!Y13928</f>
        <v>0</v>
      </c>
      <c r="Z13937" s="749">
        <f t="shared" si="989"/>
        <v>0</v>
      </c>
      <c r="AA13937" s="1071"/>
      <c r="AB13937" s="1071"/>
    </row>
    <row r="13938" spans="23:28" ht="70.5" customHeight="1">
      <c r="W13938" s="829">
        <f t="shared" si="987"/>
        <v>0</v>
      </c>
      <c r="X13938" s="828">
        <f t="shared" si="988"/>
        <v>0</v>
      </c>
      <c r="Y13938" s="1069">
        <f>[5]building!Y13929</f>
        <v>0</v>
      </c>
      <c r="Z13938" s="749">
        <f t="shared" si="989"/>
        <v>0</v>
      </c>
      <c r="AA13938" s="1071"/>
      <c r="AB13938" s="1071"/>
    </row>
    <row r="13939" spans="23:28" ht="70.5" customHeight="1">
      <c r="W13939" s="829">
        <f t="shared" si="987"/>
        <v>0</v>
      </c>
      <c r="X13939" s="828">
        <f t="shared" si="988"/>
        <v>0</v>
      </c>
      <c r="Y13939" s="1069">
        <f>[5]building!Y13930</f>
        <v>0</v>
      </c>
      <c r="Z13939" s="749">
        <f t="shared" si="989"/>
        <v>0</v>
      </c>
      <c r="AA13939" s="1071"/>
      <c r="AB13939" s="1071"/>
    </row>
    <row r="13940" spans="23:28" ht="70.5" customHeight="1">
      <c r="W13940" s="829">
        <f t="shared" si="987"/>
        <v>0</v>
      </c>
      <c r="X13940" s="828">
        <f t="shared" si="988"/>
        <v>0</v>
      </c>
      <c r="Y13940" s="1069">
        <f>[5]building!Y13931</f>
        <v>0</v>
      </c>
      <c r="Z13940" s="749">
        <f t="shared" si="989"/>
        <v>0</v>
      </c>
      <c r="AA13940" s="1071"/>
      <c r="AB13940" s="1071"/>
    </row>
    <row r="13941" spans="23:28" ht="70.5" customHeight="1">
      <c r="W13941" s="829">
        <f t="shared" si="987"/>
        <v>0</v>
      </c>
      <c r="X13941" s="828">
        <f t="shared" si="988"/>
        <v>0</v>
      </c>
      <c r="Y13941" s="1069">
        <f>[5]building!Y13932</f>
        <v>0</v>
      </c>
      <c r="Z13941" s="749">
        <f t="shared" si="989"/>
        <v>0</v>
      </c>
      <c r="AA13941" s="1071"/>
      <c r="AB13941" s="1071"/>
    </row>
    <row r="13942" spans="23:28" ht="70.5" customHeight="1">
      <c r="W13942" s="829">
        <f t="shared" si="987"/>
        <v>0</v>
      </c>
      <c r="X13942" s="828">
        <f t="shared" si="988"/>
        <v>0</v>
      </c>
      <c r="Y13942" s="1069">
        <f>[5]building!Y13933</f>
        <v>0</v>
      </c>
      <c r="Z13942" s="749">
        <f t="shared" si="989"/>
        <v>0</v>
      </c>
      <c r="AA13942" s="1071"/>
      <c r="AB13942" s="1071"/>
    </row>
    <row r="13943" spans="23:28" ht="70.5" customHeight="1">
      <c r="W13943" s="829">
        <f t="shared" si="987"/>
        <v>0</v>
      </c>
      <c r="X13943" s="828">
        <f t="shared" si="988"/>
        <v>0</v>
      </c>
      <c r="Y13943" s="1069">
        <f>[5]building!Y13934</f>
        <v>0</v>
      </c>
      <c r="Z13943" s="749">
        <f t="shared" si="989"/>
        <v>0</v>
      </c>
      <c r="AA13943" s="1071"/>
      <c r="AB13943" s="1071"/>
    </row>
    <row r="13944" spans="23:28" ht="70.5" customHeight="1">
      <c r="W13944" s="829">
        <f t="shared" si="987"/>
        <v>0</v>
      </c>
      <c r="X13944" s="828">
        <f t="shared" si="988"/>
        <v>0</v>
      </c>
      <c r="Y13944" s="1069">
        <f>[5]building!Y13935</f>
        <v>0</v>
      </c>
      <c r="Z13944" s="749">
        <f t="shared" si="989"/>
        <v>0</v>
      </c>
      <c r="AA13944" s="1071"/>
      <c r="AB13944" s="1071"/>
    </row>
    <row r="13945" spans="23:28" ht="70.5" customHeight="1">
      <c r="W13945" s="829">
        <f t="shared" si="987"/>
        <v>0</v>
      </c>
      <c r="X13945" s="828">
        <f t="shared" si="988"/>
        <v>0</v>
      </c>
      <c r="Y13945" s="1069">
        <f>[5]building!Y13936</f>
        <v>0</v>
      </c>
      <c r="Z13945" s="749">
        <f t="shared" si="989"/>
        <v>0</v>
      </c>
      <c r="AA13945" s="1071"/>
      <c r="AB13945" s="1071"/>
    </row>
    <row r="13946" spans="23:28" ht="70.5" customHeight="1">
      <c r="W13946" s="829">
        <f t="shared" si="987"/>
        <v>0</v>
      </c>
      <c r="X13946" s="828">
        <f t="shared" si="988"/>
        <v>0</v>
      </c>
      <c r="Y13946" s="1069">
        <f>[5]building!Y13937</f>
        <v>0</v>
      </c>
      <c r="Z13946" s="749">
        <f t="shared" si="989"/>
        <v>0</v>
      </c>
      <c r="AA13946" s="1071"/>
      <c r="AB13946" s="1071"/>
    </row>
    <row r="13947" spans="23:28" ht="70.5" customHeight="1">
      <c r="W13947" s="829">
        <f t="shared" si="987"/>
        <v>0</v>
      </c>
      <c r="X13947" s="828">
        <f t="shared" si="988"/>
        <v>0</v>
      </c>
      <c r="Y13947" s="1069">
        <f>[5]building!Y13938</f>
        <v>0</v>
      </c>
      <c r="Z13947" s="749">
        <f t="shared" si="989"/>
        <v>0</v>
      </c>
      <c r="AA13947" s="1071"/>
      <c r="AB13947" s="1071"/>
    </row>
    <row r="13948" spans="23:28" ht="70.5" customHeight="1">
      <c r="W13948" s="829">
        <f t="shared" si="987"/>
        <v>0</v>
      </c>
      <c r="X13948" s="828">
        <f t="shared" si="988"/>
        <v>0</v>
      </c>
      <c r="Y13948" s="1069">
        <f>[5]building!Y13939</f>
        <v>0</v>
      </c>
      <c r="Z13948" s="749">
        <f t="shared" si="989"/>
        <v>0</v>
      </c>
      <c r="AA13948" s="1071"/>
      <c r="AB13948" s="1071"/>
    </row>
    <row r="13949" spans="23:28" ht="70.5" customHeight="1">
      <c r="W13949" s="829">
        <f t="shared" si="987"/>
        <v>0</v>
      </c>
      <c r="X13949" s="828">
        <f t="shared" si="988"/>
        <v>0</v>
      </c>
      <c r="Y13949" s="1069">
        <f>[5]building!Y13940</f>
        <v>0</v>
      </c>
      <c r="Z13949" s="749">
        <f t="shared" si="989"/>
        <v>0</v>
      </c>
      <c r="AA13949" s="1071"/>
      <c r="AB13949" s="1071"/>
    </row>
    <row r="13950" spans="23:28" ht="70.5" customHeight="1">
      <c r="W13950" s="829">
        <f t="shared" si="987"/>
        <v>0</v>
      </c>
      <c r="X13950" s="828">
        <f t="shared" si="988"/>
        <v>0</v>
      </c>
      <c r="Y13950" s="1069">
        <f>[5]building!Y13941</f>
        <v>0</v>
      </c>
      <c r="Z13950" s="749">
        <f t="shared" si="989"/>
        <v>0</v>
      </c>
      <c r="AA13950" s="1071"/>
      <c r="AB13950" s="1071"/>
    </row>
    <row r="13951" spans="23:28" ht="70.5" customHeight="1">
      <c r="W13951" s="829">
        <f t="shared" si="987"/>
        <v>0</v>
      </c>
      <c r="X13951" s="828">
        <f t="shared" si="988"/>
        <v>0</v>
      </c>
      <c r="Y13951" s="1069">
        <f>[5]building!Y13942</f>
        <v>0</v>
      </c>
      <c r="Z13951" s="749">
        <f t="shared" si="989"/>
        <v>0</v>
      </c>
      <c r="AA13951" s="1071"/>
      <c r="AB13951" s="1071"/>
    </row>
    <row r="13952" spans="23:28" ht="70.5" customHeight="1">
      <c r="W13952" s="829">
        <f t="shared" si="987"/>
        <v>0</v>
      </c>
      <c r="X13952" s="828">
        <f t="shared" si="988"/>
        <v>0</v>
      </c>
      <c r="Y13952" s="1069">
        <f>[5]building!Y13943</f>
        <v>0</v>
      </c>
      <c r="Z13952" s="749">
        <f t="shared" si="989"/>
        <v>0</v>
      </c>
      <c r="AA13952" s="1071"/>
      <c r="AB13952" s="1071"/>
    </row>
    <row r="13953" spans="23:28" ht="70.5" customHeight="1">
      <c r="W13953" s="829">
        <f t="shared" si="987"/>
        <v>0</v>
      </c>
      <c r="X13953" s="828">
        <f t="shared" si="988"/>
        <v>0</v>
      </c>
      <c r="Y13953" s="1069">
        <f>[5]building!Y13944</f>
        <v>0</v>
      </c>
      <c r="Z13953" s="749">
        <f t="shared" si="989"/>
        <v>0</v>
      </c>
      <c r="AA13953" s="1071"/>
      <c r="AB13953" s="1071"/>
    </row>
    <row r="13954" spans="23:28" ht="70.5" customHeight="1">
      <c r="W13954" s="829">
        <f t="shared" si="987"/>
        <v>0</v>
      </c>
      <c r="X13954" s="828">
        <f t="shared" si="988"/>
        <v>0</v>
      </c>
      <c r="Y13954" s="1069">
        <f>[5]building!Y13945</f>
        <v>0</v>
      </c>
      <c r="Z13954" s="749">
        <f t="shared" si="989"/>
        <v>0</v>
      </c>
      <c r="AA13954" s="1071"/>
      <c r="AB13954" s="1071"/>
    </row>
    <row r="13955" spans="23:28" ht="70.5" customHeight="1">
      <c r="W13955" s="829">
        <f t="shared" si="987"/>
        <v>0</v>
      </c>
      <c r="X13955" s="828">
        <f t="shared" si="988"/>
        <v>0</v>
      </c>
      <c r="Y13955" s="1069">
        <f>[5]building!Y13946</f>
        <v>0</v>
      </c>
      <c r="Z13955" s="749">
        <f t="shared" si="989"/>
        <v>0</v>
      </c>
      <c r="AA13955" s="1071"/>
      <c r="AB13955" s="1071"/>
    </row>
    <row r="13956" spans="23:28" ht="70.5" customHeight="1">
      <c r="W13956" s="829">
        <f t="shared" si="987"/>
        <v>0</v>
      </c>
      <c r="X13956" s="828">
        <f t="shared" si="988"/>
        <v>0</v>
      </c>
      <c r="Y13956" s="1069">
        <f>[5]building!Y13947</f>
        <v>0</v>
      </c>
      <c r="Z13956" s="749">
        <f t="shared" si="989"/>
        <v>0</v>
      </c>
      <c r="AA13956" s="1071"/>
      <c r="AB13956" s="1071"/>
    </row>
    <row r="13957" spans="23:28" ht="70.5" customHeight="1">
      <c r="W13957" s="829">
        <f t="shared" si="987"/>
        <v>0</v>
      </c>
      <c r="X13957" s="828">
        <f t="shared" si="988"/>
        <v>0</v>
      </c>
      <c r="Y13957" s="1069">
        <f>[5]building!Y13948</f>
        <v>0</v>
      </c>
      <c r="Z13957" s="749">
        <f t="shared" si="989"/>
        <v>0</v>
      </c>
      <c r="AA13957" s="1071"/>
      <c r="AB13957" s="1071"/>
    </row>
    <row r="13958" spans="23:28" ht="70.5" customHeight="1">
      <c r="W13958" s="829">
        <f t="shared" si="987"/>
        <v>0</v>
      </c>
      <c r="X13958" s="828">
        <f t="shared" si="988"/>
        <v>0</v>
      </c>
      <c r="Y13958" s="1069">
        <f>[5]building!Y13949</f>
        <v>0</v>
      </c>
      <c r="Z13958" s="749">
        <f t="shared" si="989"/>
        <v>0</v>
      </c>
      <c r="AA13958" s="1071"/>
      <c r="AB13958" s="1071"/>
    </row>
    <row r="13959" spans="23:28" ht="70.5" customHeight="1">
      <c r="W13959" s="829">
        <f t="shared" si="987"/>
        <v>0</v>
      </c>
      <c r="X13959" s="828">
        <f t="shared" si="988"/>
        <v>0</v>
      </c>
      <c r="Y13959" s="1069">
        <f>[5]building!Y13950</f>
        <v>0</v>
      </c>
      <c r="Z13959" s="749">
        <f t="shared" si="989"/>
        <v>0</v>
      </c>
      <c r="AA13959" s="1071"/>
      <c r="AB13959" s="1071"/>
    </row>
    <row r="13960" spans="23:28" ht="70.5" customHeight="1">
      <c r="W13960" s="829">
        <f t="shared" si="987"/>
        <v>0</v>
      </c>
      <c r="X13960" s="828">
        <f t="shared" si="988"/>
        <v>0</v>
      </c>
      <c r="Y13960" s="1069">
        <f>[5]building!Y13951</f>
        <v>0</v>
      </c>
      <c r="Z13960" s="749">
        <f t="shared" si="989"/>
        <v>0</v>
      </c>
      <c r="AA13960" s="1071"/>
      <c r="AB13960" s="1071"/>
    </row>
    <row r="13961" spans="23:28" ht="70.5" customHeight="1">
      <c r="W13961" s="829">
        <f t="shared" si="987"/>
        <v>0</v>
      </c>
      <c r="X13961" s="828">
        <f t="shared" si="988"/>
        <v>0</v>
      </c>
      <c r="Y13961" s="1069">
        <f>[5]building!Y13952</f>
        <v>0</v>
      </c>
      <c r="Z13961" s="749">
        <f t="shared" si="989"/>
        <v>0</v>
      </c>
      <c r="AA13961" s="1071"/>
      <c r="AB13961" s="1071"/>
    </row>
    <row r="13962" spans="23:28" ht="70.5" customHeight="1">
      <c r="W13962" s="829">
        <f t="shared" si="987"/>
        <v>0</v>
      </c>
      <c r="X13962" s="828">
        <f t="shared" si="988"/>
        <v>0</v>
      </c>
      <c r="Y13962" s="1069">
        <f>[5]building!Y13953</f>
        <v>0</v>
      </c>
      <c r="Z13962" s="749">
        <f t="shared" si="989"/>
        <v>0</v>
      </c>
      <c r="AA13962" s="1071"/>
      <c r="AB13962" s="1071"/>
    </row>
    <row r="13963" spans="23:28" ht="70.5" customHeight="1">
      <c r="W13963" s="829">
        <f t="shared" si="987"/>
        <v>0</v>
      </c>
      <c r="X13963" s="828">
        <f t="shared" si="988"/>
        <v>0</v>
      </c>
      <c r="Y13963" s="1069">
        <f>[5]building!Y13954</f>
        <v>0</v>
      </c>
      <c r="Z13963" s="749">
        <f t="shared" si="989"/>
        <v>0</v>
      </c>
      <c r="AA13963" s="1071"/>
      <c r="AB13963" s="1071"/>
    </row>
    <row r="13964" spans="23:28" ht="70.5" customHeight="1">
      <c r="W13964" s="829">
        <f t="shared" si="987"/>
        <v>0</v>
      </c>
      <c r="X13964" s="828">
        <f t="shared" si="988"/>
        <v>0</v>
      </c>
      <c r="Y13964" s="1069">
        <f>[5]building!Y13955</f>
        <v>0</v>
      </c>
      <c r="Z13964" s="749">
        <f t="shared" si="989"/>
        <v>0</v>
      </c>
      <c r="AA13964" s="1071"/>
      <c r="AB13964" s="1071"/>
    </row>
    <row r="13965" spans="23:28" ht="70.5" customHeight="1">
      <c r="W13965" s="829">
        <f t="shared" si="987"/>
        <v>0</v>
      </c>
      <c r="X13965" s="828">
        <f t="shared" si="988"/>
        <v>0</v>
      </c>
      <c r="Y13965" s="1069">
        <f>[5]building!Y13956</f>
        <v>0</v>
      </c>
      <c r="Z13965" s="749">
        <f t="shared" si="989"/>
        <v>0</v>
      </c>
      <c r="AA13965" s="1071"/>
      <c r="AB13965" s="1071"/>
    </row>
    <row r="13966" spans="23:28" ht="70.5" customHeight="1">
      <c r="W13966" s="829">
        <f t="shared" si="987"/>
        <v>0</v>
      </c>
      <c r="X13966" s="828">
        <f t="shared" si="988"/>
        <v>0</v>
      </c>
      <c r="Y13966" s="1069">
        <f>[5]building!Y13957</f>
        <v>0</v>
      </c>
      <c r="Z13966" s="749">
        <f t="shared" si="989"/>
        <v>0</v>
      </c>
      <c r="AA13966" s="1071"/>
      <c r="AB13966" s="1071"/>
    </row>
    <row r="13967" spans="23:28" ht="70.5" customHeight="1">
      <c r="W13967" s="829">
        <f t="shared" si="987"/>
        <v>0</v>
      </c>
      <c r="X13967" s="828">
        <f t="shared" si="988"/>
        <v>0</v>
      </c>
      <c r="Y13967" s="1069">
        <f>[5]building!Y13958</f>
        <v>0</v>
      </c>
      <c r="Z13967" s="749">
        <f t="shared" si="989"/>
        <v>0</v>
      </c>
      <c r="AA13967" s="1071"/>
      <c r="AB13967" s="1071"/>
    </row>
    <row r="13968" spans="23:28" ht="70.5" customHeight="1">
      <c r="W13968" s="829">
        <f t="shared" si="987"/>
        <v>0</v>
      </c>
      <c r="X13968" s="828">
        <f t="shared" si="988"/>
        <v>0</v>
      </c>
      <c r="Y13968" s="1069">
        <f>[5]building!Y13959</f>
        <v>0</v>
      </c>
      <c r="Z13968" s="749">
        <f t="shared" si="989"/>
        <v>0</v>
      </c>
      <c r="AA13968" s="1071"/>
      <c r="AB13968" s="1071"/>
    </row>
    <row r="13969" spans="23:28" ht="70.5" customHeight="1">
      <c r="W13969" s="829">
        <f t="shared" si="987"/>
        <v>0</v>
      </c>
      <c r="X13969" s="828">
        <f t="shared" si="988"/>
        <v>0</v>
      </c>
      <c r="Y13969" s="1069">
        <f>[5]building!Y13960</f>
        <v>0</v>
      </c>
      <c r="Z13969" s="749">
        <f t="shared" si="989"/>
        <v>0</v>
      </c>
      <c r="AA13969" s="1071"/>
      <c r="AB13969" s="1071"/>
    </row>
    <row r="13970" spans="23:28" ht="70.5" customHeight="1">
      <c r="W13970" s="829">
        <f t="shared" si="987"/>
        <v>0</v>
      </c>
      <c r="X13970" s="828">
        <f t="shared" si="988"/>
        <v>0</v>
      </c>
      <c r="Y13970" s="1069">
        <f>[5]building!Y13961</f>
        <v>0</v>
      </c>
      <c r="Z13970" s="749">
        <f t="shared" si="989"/>
        <v>0</v>
      </c>
      <c r="AA13970" s="1071"/>
      <c r="AB13970" s="1071"/>
    </row>
    <row r="13971" spans="23:28" ht="70.5" customHeight="1">
      <c r="W13971" s="829">
        <f t="shared" si="987"/>
        <v>0</v>
      </c>
      <c r="X13971" s="828">
        <f t="shared" si="988"/>
        <v>0</v>
      </c>
      <c r="Y13971" s="1069">
        <f>[5]building!Y13962</f>
        <v>0</v>
      </c>
      <c r="Z13971" s="749">
        <f t="shared" si="989"/>
        <v>0</v>
      </c>
      <c r="AA13971" s="1071"/>
      <c r="AB13971" s="1071"/>
    </row>
    <row r="13972" spans="23:28" ht="70.5" customHeight="1">
      <c r="W13972" s="829">
        <f t="shared" si="987"/>
        <v>0</v>
      </c>
      <c r="X13972" s="828">
        <f t="shared" si="988"/>
        <v>0</v>
      </c>
      <c r="Y13972" s="1069">
        <f>[5]building!Y13963</f>
        <v>0</v>
      </c>
      <c r="Z13972" s="749">
        <f t="shared" si="989"/>
        <v>0</v>
      </c>
      <c r="AA13972" s="1071"/>
      <c r="AB13972" s="1071"/>
    </row>
    <row r="13973" spans="23:28" ht="70.5" customHeight="1">
      <c r="W13973" s="829">
        <f t="shared" si="987"/>
        <v>0</v>
      </c>
      <c r="X13973" s="828">
        <f t="shared" si="988"/>
        <v>0</v>
      </c>
      <c r="Y13973" s="1069">
        <f>[5]building!Y13964</f>
        <v>0</v>
      </c>
      <c r="Z13973" s="749">
        <f t="shared" si="989"/>
        <v>0</v>
      </c>
      <c r="AA13973" s="1071"/>
      <c r="AB13973" s="1071"/>
    </row>
    <row r="13974" spans="23:28" ht="70.5" customHeight="1">
      <c r="W13974" s="829">
        <f t="shared" si="987"/>
        <v>0</v>
      </c>
      <c r="X13974" s="828">
        <f t="shared" si="988"/>
        <v>0</v>
      </c>
      <c r="Y13974" s="1069">
        <f>[5]building!Y13965</f>
        <v>0</v>
      </c>
      <c r="Z13974" s="749">
        <f t="shared" si="989"/>
        <v>0</v>
      </c>
      <c r="AA13974" s="1071"/>
      <c r="AB13974" s="1071"/>
    </row>
    <row r="13975" spans="23:28" ht="70.5" customHeight="1">
      <c r="W13975" s="829">
        <f t="shared" si="987"/>
        <v>0</v>
      </c>
      <c r="X13975" s="828">
        <f t="shared" si="988"/>
        <v>0</v>
      </c>
      <c r="Y13975" s="1069">
        <f>[5]building!Y13966</f>
        <v>0</v>
      </c>
      <c r="Z13975" s="749">
        <f t="shared" si="989"/>
        <v>0</v>
      </c>
      <c r="AA13975" s="1071"/>
      <c r="AB13975" s="1071"/>
    </row>
    <row r="13976" spans="23:28" ht="70.5" customHeight="1">
      <c r="W13976" s="829">
        <f t="shared" si="987"/>
        <v>0</v>
      </c>
      <c r="X13976" s="828">
        <f t="shared" si="988"/>
        <v>0</v>
      </c>
      <c r="Y13976" s="1069">
        <f>[5]building!Y13967</f>
        <v>0</v>
      </c>
      <c r="Z13976" s="749">
        <f t="shared" si="989"/>
        <v>0</v>
      </c>
      <c r="AA13976" s="1071"/>
      <c r="AB13976" s="1071"/>
    </row>
    <row r="13977" spans="23:28" ht="70.5" customHeight="1">
      <c r="W13977" s="829">
        <f t="shared" si="987"/>
        <v>0</v>
      </c>
      <c r="X13977" s="828">
        <f t="shared" si="988"/>
        <v>0</v>
      </c>
      <c r="Y13977" s="1069">
        <f>[5]building!Y13968</f>
        <v>0</v>
      </c>
      <c r="Z13977" s="749">
        <f t="shared" si="989"/>
        <v>0</v>
      </c>
      <c r="AA13977" s="1071"/>
      <c r="AB13977" s="1071"/>
    </row>
    <row r="13978" spans="23:28" ht="70.5" customHeight="1">
      <c r="W13978" s="829">
        <f t="shared" si="987"/>
        <v>0</v>
      </c>
      <c r="X13978" s="828">
        <f t="shared" si="988"/>
        <v>0</v>
      </c>
      <c r="Y13978" s="1069">
        <f>[5]building!Y13969</f>
        <v>0</v>
      </c>
      <c r="Z13978" s="749">
        <f t="shared" si="989"/>
        <v>0</v>
      </c>
      <c r="AA13978" s="1071"/>
      <c r="AB13978" s="1071"/>
    </row>
    <row r="13979" spans="23:28" ht="70.5" customHeight="1">
      <c r="W13979" s="829">
        <f t="shared" si="987"/>
        <v>0</v>
      </c>
      <c r="X13979" s="828">
        <f t="shared" si="988"/>
        <v>0</v>
      </c>
      <c r="Y13979" s="1069">
        <f>[5]building!Y13970</f>
        <v>0</v>
      </c>
      <c r="Z13979" s="749">
        <f t="shared" si="989"/>
        <v>0</v>
      </c>
      <c r="AA13979" s="1071"/>
      <c r="AB13979" s="1071"/>
    </row>
    <row r="13980" spans="23:28" ht="70.5" customHeight="1">
      <c r="W13980" s="829">
        <f t="shared" si="987"/>
        <v>0</v>
      </c>
      <c r="X13980" s="828">
        <f t="shared" si="988"/>
        <v>0</v>
      </c>
      <c r="Y13980" s="1069">
        <f>[5]building!Y13971</f>
        <v>0</v>
      </c>
      <c r="Z13980" s="749">
        <f t="shared" si="989"/>
        <v>0</v>
      </c>
      <c r="AA13980" s="1071"/>
      <c r="AB13980" s="1071"/>
    </row>
    <row r="13981" spans="23:28" ht="70.5" customHeight="1">
      <c r="W13981" s="829">
        <f t="shared" si="987"/>
        <v>0</v>
      </c>
      <c r="X13981" s="828">
        <f t="shared" si="988"/>
        <v>0</v>
      </c>
      <c r="Y13981" s="1069">
        <f>[5]building!Y13972</f>
        <v>0</v>
      </c>
      <c r="Z13981" s="749">
        <f t="shared" si="989"/>
        <v>0</v>
      </c>
      <c r="AA13981" s="1071"/>
      <c r="AB13981" s="1071"/>
    </row>
    <row r="13982" spans="23:28" ht="70.5" customHeight="1">
      <c r="W13982" s="829">
        <f t="shared" ref="W13982:W14045" si="990">G13982+I13982+K13982+M13982+O13982+Q13982+S13982+U13982</f>
        <v>0</v>
      </c>
      <c r="X13982" s="828">
        <f t="shared" ref="X13982:X14045" si="991">W13982*C13982</f>
        <v>0</v>
      </c>
      <c r="Y13982" s="1069">
        <f>[5]building!Y13973</f>
        <v>0</v>
      </c>
      <c r="Z13982" s="749">
        <f t="shared" ref="Z13982:Z14045" si="992">Y13982*C13982</f>
        <v>0</v>
      </c>
      <c r="AA13982" s="1071"/>
      <c r="AB13982" s="1071"/>
    </row>
    <row r="13983" spans="23:28" ht="70.5" customHeight="1">
      <c r="W13983" s="829">
        <f t="shared" si="990"/>
        <v>0</v>
      </c>
      <c r="X13983" s="828">
        <f t="shared" si="991"/>
        <v>0</v>
      </c>
      <c r="Y13983" s="1069">
        <f>[5]building!Y13974</f>
        <v>0</v>
      </c>
      <c r="Z13983" s="749">
        <f t="shared" si="992"/>
        <v>0</v>
      </c>
      <c r="AA13983" s="1071"/>
      <c r="AB13983" s="1071"/>
    </row>
    <row r="13984" spans="23:28" ht="70.5" customHeight="1">
      <c r="W13984" s="829">
        <f t="shared" si="990"/>
        <v>0</v>
      </c>
      <c r="X13984" s="828">
        <f t="shared" si="991"/>
        <v>0</v>
      </c>
      <c r="Y13984" s="1069">
        <f>[5]building!Y13975</f>
        <v>0</v>
      </c>
      <c r="Z13984" s="749">
        <f t="shared" si="992"/>
        <v>0</v>
      </c>
      <c r="AA13984" s="1071"/>
      <c r="AB13984" s="1071"/>
    </row>
    <row r="13985" spans="23:28" ht="70.5" customHeight="1">
      <c r="W13985" s="829">
        <f t="shared" si="990"/>
        <v>0</v>
      </c>
      <c r="X13985" s="828">
        <f t="shared" si="991"/>
        <v>0</v>
      </c>
      <c r="Y13985" s="1069">
        <f>[5]building!Y13976</f>
        <v>0</v>
      </c>
      <c r="Z13985" s="749">
        <f t="shared" si="992"/>
        <v>0</v>
      </c>
      <c r="AA13985" s="1071"/>
      <c r="AB13985" s="1071"/>
    </row>
    <row r="13986" spans="23:28" ht="70.5" customHeight="1">
      <c r="W13986" s="829">
        <f t="shared" si="990"/>
        <v>0</v>
      </c>
      <c r="X13986" s="828">
        <f t="shared" si="991"/>
        <v>0</v>
      </c>
      <c r="Y13986" s="1069">
        <f>[5]building!Y13977</f>
        <v>0</v>
      </c>
      <c r="Z13986" s="749">
        <f t="shared" si="992"/>
        <v>0</v>
      </c>
      <c r="AA13986" s="1071"/>
      <c r="AB13986" s="1071"/>
    </row>
    <row r="13987" spans="23:28" ht="70.5" customHeight="1">
      <c r="W13987" s="829">
        <f t="shared" si="990"/>
        <v>0</v>
      </c>
      <c r="X13987" s="828">
        <f t="shared" si="991"/>
        <v>0</v>
      </c>
      <c r="Y13987" s="1069">
        <f>[5]building!Y13978</f>
        <v>0</v>
      </c>
      <c r="Z13987" s="749">
        <f t="shared" si="992"/>
        <v>0</v>
      </c>
      <c r="AA13987" s="1071"/>
      <c r="AB13987" s="1071"/>
    </row>
    <row r="13988" spans="23:28" ht="70.5" customHeight="1">
      <c r="W13988" s="829">
        <f t="shared" si="990"/>
        <v>0</v>
      </c>
      <c r="X13988" s="828">
        <f t="shared" si="991"/>
        <v>0</v>
      </c>
      <c r="Y13988" s="1069">
        <f>[5]building!Y13979</f>
        <v>0</v>
      </c>
      <c r="Z13988" s="749">
        <f t="shared" si="992"/>
        <v>0</v>
      </c>
      <c r="AA13988" s="1071"/>
      <c r="AB13988" s="1071"/>
    </row>
    <row r="13989" spans="23:28" ht="70.5" customHeight="1">
      <c r="W13989" s="829">
        <f t="shared" si="990"/>
        <v>0</v>
      </c>
      <c r="X13989" s="828">
        <f t="shared" si="991"/>
        <v>0</v>
      </c>
      <c r="Y13989" s="1069">
        <f>[5]building!Y13980</f>
        <v>0</v>
      </c>
      <c r="Z13989" s="749">
        <f t="shared" si="992"/>
        <v>0</v>
      </c>
      <c r="AA13989" s="1071"/>
      <c r="AB13989" s="1071"/>
    </row>
    <row r="13990" spans="23:28" ht="70.5" customHeight="1">
      <c r="W13990" s="829">
        <f t="shared" si="990"/>
        <v>0</v>
      </c>
      <c r="X13990" s="828">
        <f t="shared" si="991"/>
        <v>0</v>
      </c>
      <c r="Y13990" s="1069">
        <f>[5]building!Y13981</f>
        <v>0</v>
      </c>
      <c r="Z13990" s="749">
        <f t="shared" si="992"/>
        <v>0</v>
      </c>
      <c r="AA13990" s="1071"/>
      <c r="AB13990" s="1071"/>
    </row>
    <row r="13991" spans="23:28" ht="70.5" customHeight="1">
      <c r="W13991" s="829">
        <f t="shared" si="990"/>
        <v>0</v>
      </c>
      <c r="X13991" s="828">
        <f t="shared" si="991"/>
        <v>0</v>
      </c>
      <c r="Y13991" s="1069">
        <f>[5]building!Y13982</f>
        <v>0</v>
      </c>
      <c r="Z13991" s="749">
        <f t="shared" si="992"/>
        <v>0</v>
      </c>
      <c r="AA13991" s="1071"/>
      <c r="AB13991" s="1071"/>
    </row>
    <row r="13992" spans="23:28" ht="70.5" customHeight="1">
      <c r="W13992" s="829">
        <f t="shared" si="990"/>
        <v>0</v>
      </c>
      <c r="X13992" s="828">
        <f t="shared" si="991"/>
        <v>0</v>
      </c>
      <c r="Y13992" s="1069">
        <f>[5]building!Y13983</f>
        <v>0</v>
      </c>
      <c r="Z13992" s="749">
        <f t="shared" si="992"/>
        <v>0</v>
      </c>
      <c r="AA13992" s="1071"/>
      <c r="AB13992" s="1071"/>
    </row>
    <row r="13993" spans="23:28" ht="70.5" customHeight="1">
      <c r="W13993" s="829">
        <f t="shared" si="990"/>
        <v>0</v>
      </c>
      <c r="X13993" s="828">
        <f t="shared" si="991"/>
        <v>0</v>
      </c>
      <c r="Y13993" s="1069">
        <f>[5]building!Y13984</f>
        <v>0</v>
      </c>
      <c r="Z13993" s="749">
        <f t="shared" si="992"/>
        <v>0</v>
      </c>
      <c r="AA13993" s="1071"/>
      <c r="AB13993" s="1071"/>
    </row>
    <row r="13994" spans="23:28" ht="70.5" customHeight="1">
      <c r="W13994" s="829">
        <f t="shared" si="990"/>
        <v>0</v>
      </c>
      <c r="X13994" s="828">
        <f t="shared" si="991"/>
        <v>0</v>
      </c>
      <c r="Y13994" s="1069">
        <f>[5]building!Y13985</f>
        <v>0</v>
      </c>
      <c r="Z13994" s="749">
        <f t="shared" si="992"/>
        <v>0</v>
      </c>
      <c r="AA13994" s="1071"/>
      <c r="AB13994" s="1071"/>
    </row>
    <row r="13995" spans="23:28" ht="70.5" customHeight="1">
      <c r="W13995" s="829">
        <f t="shared" si="990"/>
        <v>0</v>
      </c>
      <c r="X13995" s="828">
        <f t="shared" si="991"/>
        <v>0</v>
      </c>
      <c r="Y13995" s="1069">
        <f>[5]building!Y13986</f>
        <v>0</v>
      </c>
      <c r="Z13995" s="749">
        <f t="shared" si="992"/>
        <v>0</v>
      </c>
      <c r="AA13995" s="1071"/>
      <c r="AB13995" s="1071"/>
    </row>
    <row r="13996" spans="23:28" ht="70.5" customHeight="1">
      <c r="W13996" s="829">
        <f t="shared" si="990"/>
        <v>0</v>
      </c>
      <c r="X13996" s="828">
        <f t="shared" si="991"/>
        <v>0</v>
      </c>
      <c r="Y13996" s="1069">
        <f>[5]building!Y13987</f>
        <v>0</v>
      </c>
      <c r="Z13996" s="749">
        <f t="shared" si="992"/>
        <v>0</v>
      </c>
      <c r="AA13996" s="1071"/>
      <c r="AB13996" s="1071"/>
    </row>
    <row r="13997" spans="23:28" ht="70.5" customHeight="1">
      <c r="W13997" s="829">
        <f t="shared" si="990"/>
        <v>0</v>
      </c>
      <c r="X13997" s="828">
        <f t="shared" si="991"/>
        <v>0</v>
      </c>
      <c r="Y13997" s="1069">
        <f>[5]building!Y13988</f>
        <v>0</v>
      </c>
      <c r="Z13997" s="749">
        <f t="shared" si="992"/>
        <v>0</v>
      </c>
      <c r="AA13997" s="1071"/>
      <c r="AB13997" s="1071"/>
    </row>
    <row r="13998" spans="23:28" ht="70.5" customHeight="1">
      <c r="W13998" s="829">
        <f t="shared" si="990"/>
        <v>0</v>
      </c>
      <c r="X13998" s="828">
        <f t="shared" si="991"/>
        <v>0</v>
      </c>
      <c r="Y13998" s="1069">
        <f>[5]building!Y13989</f>
        <v>0</v>
      </c>
      <c r="Z13998" s="749">
        <f t="shared" si="992"/>
        <v>0</v>
      </c>
      <c r="AA13998" s="1071"/>
      <c r="AB13998" s="1071"/>
    </row>
    <row r="13999" spans="23:28" ht="70.5" customHeight="1">
      <c r="W13999" s="829">
        <f t="shared" si="990"/>
        <v>0</v>
      </c>
      <c r="X13999" s="828">
        <f t="shared" si="991"/>
        <v>0</v>
      </c>
      <c r="Y13999" s="1069">
        <f>[5]building!Y13990</f>
        <v>0</v>
      </c>
      <c r="Z13999" s="749">
        <f t="shared" si="992"/>
        <v>0</v>
      </c>
      <c r="AA13999" s="1071"/>
      <c r="AB13999" s="1071"/>
    </row>
    <row r="14000" spans="23:28" ht="70.5" customHeight="1">
      <c r="W14000" s="829">
        <f t="shared" si="990"/>
        <v>0</v>
      </c>
      <c r="X14000" s="828">
        <f t="shared" si="991"/>
        <v>0</v>
      </c>
      <c r="Y14000" s="1069">
        <f>[5]building!Y13991</f>
        <v>0</v>
      </c>
      <c r="Z14000" s="749">
        <f t="shared" si="992"/>
        <v>0</v>
      </c>
      <c r="AA14000" s="1071"/>
      <c r="AB14000" s="1071"/>
    </row>
    <row r="14001" spans="23:28" ht="70.5" customHeight="1">
      <c r="W14001" s="829">
        <f t="shared" si="990"/>
        <v>0</v>
      </c>
      <c r="X14001" s="828">
        <f t="shared" si="991"/>
        <v>0</v>
      </c>
      <c r="Y14001" s="1069">
        <f>[5]building!Y13992</f>
        <v>0</v>
      </c>
      <c r="Z14001" s="749">
        <f t="shared" si="992"/>
        <v>0</v>
      </c>
      <c r="AA14001" s="1071"/>
      <c r="AB14001" s="1071"/>
    </row>
    <row r="14002" spans="23:28" ht="70.5" customHeight="1">
      <c r="W14002" s="829">
        <f t="shared" si="990"/>
        <v>0</v>
      </c>
      <c r="X14002" s="828">
        <f t="shared" si="991"/>
        <v>0</v>
      </c>
      <c r="Y14002" s="1069">
        <f>[5]building!Y13993</f>
        <v>0</v>
      </c>
      <c r="Z14002" s="749">
        <f t="shared" si="992"/>
        <v>0</v>
      </c>
      <c r="AA14002" s="1071"/>
      <c r="AB14002" s="1071"/>
    </row>
    <row r="14003" spans="23:28" ht="70.5" customHeight="1">
      <c r="W14003" s="829">
        <f t="shared" si="990"/>
        <v>0</v>
      </c>
      <c r="X14003" s="828">
        <f t="shared" si="991"/>
        <v>0</v>
      </c>
      <c r="Y14003" s="1069">
        <f>[5]building!Y13994</f>
        <v>0</v>
      </c>
      <c r="Z14003" s="749">
        <f t="shared" si="992"/>
        <v>0</v>
      </c>
      <c r="AA14003" s="1071"/>
      <c r="AB14003" s="1071"/>
    </row>
    <row r="14004" spans="23:28" ht="70.5" customHeight="1">
      <c r="W14004" s="829">
        <f t="shared" si="990"/>
        <v>0</v>
      </c>
      <c r="X14004" s="828">
        <f t="shared" si="991"/>
        <v>0</v>
      </c>
      <c r="Y14004" s="1069">
        <f>[5]building!Y13995</f>
        <v>0</v>
      </c>
      <c r="Z14004" s="749">
        <f t="shared" si="992"/>
        <v>0</v>
      </c>
      <c r="AA14004" s="1071"/>
      <c r="AB14004" s="1071"/>
    </row>
    <row r="14005" spans="23:28" ht="70.5" customHeight="1">
      <c r="W14005" s="829">
        <f t="shared" si="990"/>
        <v>0</v>
      </c>
      <c r="X14005" s="828">
        <f t="shared" si="991"/>
        <v>0</v>
      </c>
      <c r="Y14005" s="1069">
        <f>[5]building!Y13996</f>
        <v>0</v>
      </c>
      <c r="Z14005" s="749">
        <f t="shared" si="992"/>
        <v>0</v>
      </c>
      <c r="AA14005" s="1071"/>
      <c r="AB14005" s="1071"/>
    </row>
    <row r="14006" spans="23:28" ht="70.5" customHeight="1">
      <c r="W14006" s="829">
        <f t="shared" si="990"/>
        <v>0</v>
      </c>
      <c r="X14006" s="828">
        <f t="shared" si="991"/>
        <v>0</v>
      </c>
      <c r="Y14006" s="1069">
        <f>[5]building!Y13997</f>
        <v>0</v>
      </c>
      <c r="Z14006" s="749">
        <f t="shared" si="992"/>
        <v>0</v>
      </c>
      <c r="AA14006" s="1071"/>
      <c r="AB14006" s="1071"/>
    </row>
    <row r="14007" spans="23:28" ht="70.5" customHeight="1">
      <c r="W14007" s="829">
        <f t="shared" si="990"/>
        <v>0</v>
      </c>
      <c r="X14007" s="828">
        <f t="shared" si="991"/>
        <v>0</v>
      </c>
      <c r="Y14007" s="1069">
        <f>[5]building!Y13998</f>
        <v>0</v>
      </c>
      <c r="Z14007" s="749">
        <f t="shared" si="992"/>
        <v>0</v>
      </c>
      <c r="AA14007" s="1071"/>
      <c r="AB14007" s="1071"/>
    </row>
    <row r="14008" spans="23:28" ht="70.5" customHeight="1">
      <c r="W14008" s="829">
        <f t="shared" si="990"/>
        <v>0</v>
      </c>
      <c r="X14008" s="828">
        <f t="shared" si="991"/>
        <v>0</v>
      </c>
      <c r="Y14008" s="1069">
        <f>[5]building!Y13999</f>
        <v>0</v>
      </c>
      <c r="Z14008" s="749">
        <f t="shared" si="992"/>
        <v>0</v>
      </c>
      <c r="AA14008" s="1071"/>
      <c r="AB14008" s="1071"/>
    </row>
    <row r="14009" spans="23:28" ht="70.5" customHeight="1">
      <c r="W14009" s="829">
        <f t="shared" si="990"/>
        <v>0</v>
      </c>
      <c r="X14009" s="828">
        <f t="shared" si="991"/>
        <v>0</v>
      </c>
      <c r="Y14009" s="1069">
        <f>[5]building!Y14000</f>
        <v>0</v>
      </c>
      <c r="Z14009" s="749">
        <f t="shared" si="992"/>
        <v>0</v>
      </c>
      <c r="AA14009" s="1071"/>
      <c r="AB14009" s="1071"/>
    </row>
    <row r="14010" spans="23:28" ht="70.5" customHeight="1">
      <c r="W14010" s="829">
        <f t="shared" si="990"/>
        <v>0</v>
      </c>
      <c r="X14010" s="828">
        <f t="shared" si="991"/>
        <v>0</v>
      </c>
      <c r="Y14010" s="1069">
        <f>[5]building!Y14001</f>
        <v>0</v>
      </c>
      <c r="Z14010" s="749">
        <f t="shared" si="992"/>
        <v>0</v>
      </c>
      <c r="AA14010" s="1071"/>
      <c r="AB14010" s="1071"/>
    </row>
    <row r="14011" spans="23:28" ht="70.5" customHeight="1">
      <c r="W14011" s="829">
        <f t="shared" si="990"/>
        <v>0</v>
      </c>
      <c r="X14011" s="828">
        <f t="shared" si="991"/>
        <v>0</v>
      </c>
      <c r="Y14011" s="1069">
        <f>[5]building!Y14002</f>
        <v>0</v>
      </c>
      <c r="Z14011" s="749">
        <f t="shared" si="992"/>
        <v>0</v>
      </c>
      <c r="AA14011" s="1071"/>
      <c r="AB14011" s="1071"/>
    </row>
    <row r="14012" spans="23:28" ht="70.5" customHeight="1">
      <c r="W14012" s="829">
        <f t="shared" si="990"/>
        <v>0</v>
      </c>
      <c r="X14012" s="828">
        <f t="shared" si="991"/>
        <v>0</v>
      </c>
      <c r="Y14012" s="1069">
        <f>[5]building!Y14003</f>
        <v>0</v>
      </c>
      <c r="Z14012" s="749">
        <f t="shared" si="992"/>
        <v>0</v>
      </c>
      <c r="AA14012" s="1071"/>
      <c r="AB14012" s="1071"/>
    </row>
    <row r="14013" spans="23:28" ht="70.5" customHeight="1">
      <c r="W14013" s="829">
        <f t="shared" si="990"/>
        <v>0</v>
      </c>
      <c r="X14013" s="828">
        <f t="shared" si="991"/>
        <v>0</v>
      </c>
      <c r="Y14013" s="1069">
        <f>[5]building!Y14004</f>
        <v>0</v>
      </c>
      <c r="Z14013" s="749">
        <f t="shared" si="992"/>
        <v>0</v>
      </c>
      <c r="AA14013" s="1071"/>
      <c r="AB14013" s="1071"/>
    </row>
    <row r="14014" spans="23:28" ht="70.5" customHeight="1">
      <c r="W14014" s="829">
        <f t="shared" si="990"/>
        <v>0</v>
      </c>
      <c r="X14014" s="828">
        <f t="shared" si="991"/>
        <v>0</v>
      </c>
      <c r="Y14014" s="1069">
        <f>[5]building!Y14005</f>
        <v>0</v>
      </c>
      <c r="Z14014" s="749">
        <f t="shared" si="992"/>
        <v>0</v>
      </c>
      <c r="AA14014" s="1071"/>
      <c r="AB14014" s="1071"/>
    </row>
    <row r="14015" spans="23:28" ht="70.5" customHeight="1">
      <c r="W14015" s="829">
        <f t="shared" si="990"/>
        <v>0</v>
      </c>
      <c r="X14015" s="828">
        <f t="shared" si="991"/>
        <v>0</v>
      </c>
      <c r="Y14015" s="1069">
        <f>[5]building!Y14006</f>
        <v>0</v>
      </c>
      <c r="Z14015" s="749">
        <f t="shared" si="992"/>
        <v>0</v>
      </c>
      <c r="AA14015" s="1071"/>
      <c r="AB14015" s="1071"/>
    </row>
    <row r="14016" spans="23:28" ht="70.5" customHeight="1">
      <c r="W14016" s="829">
        <f t="shared" si="990"/>
        <v>0</v>
      </c>
      <c r="X14016" s="828">
        <f t="shared" si="991"/>
        <v>0</v>
      </c>
      <c r="Y14016" s="1069">
        <f>[5]building!Y14007</f>
        <v>0</v>
      </c>
      <c r="Z14016" s="749">
        <f t="shared" si="992"/>
        <v>0</v>
      </c>
      <c r="AA14016" s="1071"/>
      <c r="AB14016" s="1071"/>
    </row>
    <row r="14017" spans="23:28" ht="70.5" customHeight="1">
      <c r="W14017" s="829">
        <f t="shared" si="990"/>
        <v>0</v>
      </c>
      <c r="X14017" s="828">
        <f t="shared" si="991"/>
        <v>0</v>
      </c>
      <c r="Y14017" s="1069">
        <f>[5]building!Y14008</f>
        <v>0</v>
      </c>
      <c r="Z14017" s="749">
        <f t="shared" si="992"/>
        <v>0</v>
      </c>
      <c r="AA14017" s="1071"/>
      <c r="AB14017" s="1071"/>
    </row>
    <row r="14018" spans="23:28" ht="70.5" customHeight="1">
      <c r="W14018" s="829">
        <f t="shared" si="990"/>
        <v>0</v>
      </c>
      <c r="X14018" s="828">
        <f t="shared" si="991"/>
        <v>0</v>
      </c>
      <c r="Y14018" s="1069">
        <f>[5]building!Y14009</f>
        <v>0</v>
      </c>
      <c r="Z14018" s="749">
        <f t="shared" si="992"/>
        <v>0</v>
      </c>
      <c r="AA14018" s="1071"/>
      <c r="AB14018" s="1071"/>
    </row>
    <row r="14019" spans="23:28" ht="70.5" customHeight="1">
      <c r="W14019" s="829">
        <f t="shared" si="990"/>
        <v>0</v>
      </c>
      <c r="X14019" s="828">
        <f t="shared" si="991"/>
        <v>0</v>
      </c>
      <c r="Y14019" s="1069">
        <f>[5]building!Y14010</f>
        <v>0</v>
      </c>
      <c r="Z14019" s="749">
        <f t="shared" si="992"/>
        <v>0</v>
      </c>
      <c r="AA14019" s="1071"/>
      <c r="AB14019" s="1071"/>
    </row>
    <row r="14020" spans="23:28" ht="70.5" customHeight="1">
      <c r="W14020" s="829">
        <f t="shared" si="990"/>
        <v>0</v>
      </c>
      <c r="X14020" s="828">
        <f t="shared" si="991"/>
        <v>0</v>
      </c>
      <c r="Y14020" s="1069">
        <f>[5]building!Y14011</f>
        <v>0</v>
      </c>
      <c r="Z14020" s="749">
        <f t="shared" si="992"/>
        <v>0</v>
      </c>
      <c r="AA14020" s="1071"/>
      <c r="AB14020" s="1071"/>
    </row>
    <row r="14021" spans="23:28" ht="70.5" customHeight="1">
      <c r="W14021" s="829">
        <f t="shared" si="990"/>
        <v>0</v>
      </c>
      <c r="X14021" s="828">
        <f t="shared" si="991"/>
        <v>0</v>
      </c>
      <c r="Y14021" s="1069">
        <f>[5]building!Y14012</f>
        <v>0</v>
      </c>
      <c r="Z14021" s="749">
        <f t="shared" si="992"/>
        <v>0</v>
      </c>
      <c r="AA14021" s="1071"/>
      <c r="AB14021" s="1071"/>
    </row>
    <row r="14022" spans="23:28" ht="70.5" customHeight="1">
      <c r="W14022" s="829">
        <f t="shared" si="990"/>
        <v>0</v>
      </c>
      <c r="X14022" s="828">
        <f t="shared" si="991"/>
        <v>0</v>
      </c>
      <c r="Y14022" s="1069">
        <f>[5]building!Y14013</f>
        <v>0</v>
      </c>
      <c r="Z14022" s="749">
        <f t="shared" si="992"/>
        <v>0</v>
      </c>
      <c r="AA14022" s="1071"/>
      <c r="AB14022" s="1071"/>
    </row>
    <row r="14023" spans="23:28" ht="70.5" customHeight="1">
      <c r="W14023" s="829">
        <f t="shared" si="990"/>
        <v>0</v>
      </c>
      <c r="X14023" s="828">
        <f t="shared" si="991"/>
        <v>0</v>
      </c>
      <c r="Y14023" s="1069">
        <f>[5]building!Y14014</f>
        <v>0</v>
      </c>
      <c r="Z14023" s="749">
        <f t="shared" si="992"/>
        <v>0</v>
      </c>
      <c r="AA14023" s="1071"/>
      <c r="AB14023" s="1071"/>
    </row>
    <row r="14024" spans="23:28" ht="70.5" customHeight="1">
      <c r="W14024" s="829">
        <f t="shared" si="990"/>
        <v>0</v>
      </c>
      <c r="X14024" s="828">
        <f t="shared" si="991"/>
        <v>0</v>
      </c>
      <c r="Y14024" s="1069">
        <f>[5]building!Y14015</f>
        <v>0</v>
      </c>
      <c r="Z14024" s="749">
        <f t="shared" si="992"/>
        <v>0</v>
      </c>
      <c r="AA14024" s="1071"/>
      <c r="AB14024" s="1071"/>
    </row>
    <row r="14025" spans="23:28" ht="70.5" customHeight="1">
      <c r="W14025" s="829">
        <f t="shared" si="990"/>
        <v>0</v>
      </c>
      <c r="X14025" s="828">
        <f t="shared" si="991"/>
        <v>0</v>
      </c>
      <c r="Y14025" s="1069">
        <f>[5]building!Y14016</f>
        <v>0</v>
      </c>
      <c r="Z14025" s="749">
        <f t="shared" si="992"/>
        <v>0</v>
      </c>
      <c r="AA14025" s="1071"/>
      <c r="AB14025" s="1071"/>
    </row>
    <row r="14026" spans="23:28" ht="70.5" customHeight="1">
      <c r="W14026" s="829">
        <f t="shared" si="990"/>
        <v>0</v>
      </c>
      <c r="X14026" s="828">
        <f t="shared" si="991"/>
        <v>0</v>
      </c>
      <c r="Y14026" s="1069">
        <f>[5]building!Y14017</f>
        <v>0</v>
      </c>
      <c r="Z14026" s="749">
        <f t="shared" si="992"/>
        <v>0</v>
      </c>
      <c r="AA14026" s="1071"/>
      <c r="AB14026" s="1071"/>
    </row>
    <row r="14027" spans="23:28" ht="70.5" customHeight="1">
      <c r="W14027" s="829">
        <f t="shared" si="990"/>
        <v>0</v>
      </c>
      <c r="X14027" s="828">
        <f t="shared" si="991"/>
        <v>0</v>
      </c>
      <c r="Y14027" s="1069">
        <f>[5]building!Y14018</f>
        <v>0</v>
      </c>
      <c r="Z14027" s="749">
        <f t="shared" si="992"/>
        <v>0</v>
      </c>
      <c r="AA14027" s="1071"/>
      <c r="AB14027" s="1071"/>
    </row>
    <row r="14028" spans="23:28" ht="70.5" customHeight="1">
      <c r="W14028" s="829">
        <f t="shared" si="990"/>
        <v>0</v>
      </c>
      <c r="X14028" s="828">
        <f t="shared" si="991"/>
        <v>0</v>
      </c>
      <c r="Y14028" s="1069">
        <f>[5]building!Y14019</f>
        <v>0</v>
      </c>
      <c r="Z14028" s="749">
        <f t="shared" si="992"/>
        <v>0</v>
      </c>
      <c r="AA14028" s="1071"/>
      <c r="AB14028" s="1071"/>
    </row>
    <row r="14029" spans="23:28" ht="70.5" customHeight="1">
      <c r="W14029" s="829">
        <f t="shared" si="990"/>
        <v>0</v>
      </c>
      <c r="X14029" s="828">
        <f t="shared" si="991"/>
        <v>0</v>
      </c>
      <c r="Y14029" s="1069">
        <f>[5]building!Y14020</f>
        <v>0</v>
      </c>
      <c r="Z14029" s="749">
        <f t="shared" si="992"/>
        <v>0</v>
      </c>
      <c r="AA14029" s="1071"/>
      <c r="AB14029" s="1071"/>
    </row>
    <row r="14030" spans="23:28" ht="70.5" customHeight="1">
      <c r="W14030" s="829">
        <f t="shared" si="990"/>
        <v>0</v>
      </c>
      <c r="X14030" s="828">
        <f t="shared" si="991"/>
        <v>0</v>
      </c>
      <c r="Y14030" s="1069">
        <f>[5]building!Y14021</f>
        <v>0</v>
      </c>
      <c r="Z14030" s="749">
        <f t="shared" si="992"/>
        <v>0</v>
      </c>
      <c r="AA14030" s="1071"/>
      <c r="AB14030" s="1071"/>
    </row>
    <row r="14031" spans="23:28" ht="70.5" customHeight="1">
      <c r="W14031" s="829">
        <f t="shared" si="990"/>
        <v>0</v>
      </c>
      <c r="X14031" s="828">
        <f t="shared" si="991"/>
        <v>0</v>
      </c>
      <c r="Y14031" s="1069">
        <f>[5]building!Y14022</f>
        <v>0</v>
      </c>
      <c r="Z14031" s="749">
        <f t="shared" si="992"/>
        <v>0</v>
      </c>
      <c r="AA14031" s="1071"/>
      <c r="AB14031" s="1071"/>
    </row>
    <row r="14032" spans="23:28" ht="70.5" customHeight="1">
      <c r="W14032" s="829">
        <f t="shared" si="990"/>
        <v>0</v>
      </c>
      <c r="X14032" s="828">
        <f t="shared" si="991"/>
        <v>0</v>
      </c>
      <c r="Y14032" s="1069">
        <f>[5]building!Y14023</f>
        <v>0</v>
      </c>
      <c r="Z14032" s="749">
        <f t="shared" si="992"/>
        <v>0</v>
      </c>
      <c r="AA14032" s="1071"/>
      <c r="AB14032" s="1071"/>
    </row>
    <row r="14033" spans="23:28" ht="70.5" customHeight="1">
      <c r="W14033" s="829">
        <f t="shared" si="990"/>
        <v>0</v>
      </c>
      <c r="X14033" s="828">
        <f t="shared" si="991"/>
        <v>0</v>
      </c>
      <c r="Y14033" s="1069">
        <f>[5]building!Y14024</f>
        <v>0</v>
      </c>
      <c r="Z14033" s="749">
        <f t="shared" si="992"/>
        <v>0</v>
      </c>
      <c r="AA14033" s="1071"/>
      <c r="AB14033" s="1071"/>
    </row>
    <row r="14034" spans="23:28" ht="70.5" customHeight="1">
      <c r="W14034" s="829">
        <f t="shared" si="990"/>
        <v>0</v>
      </c>
      <c r="X14034" s="828">
        <f t="shared" si="991"/>
        <v>0</v>
      </c>
      <c r="Y14034" s="1069">
        <f>[5]building!Y14025</f>
        <v>0</v>
      </c>
      <c r="Z14034" s="749">
        <f t="shared" si="992"/>
        <v>0</v>
      </c>
      <c r="AA14034" s="1071"/>
      <c r="AB14034" s="1071"/>
    </row>
    <row r="14035" spans="23:28" ht="70.5" customHeight="1">
      <c r="W14035" s="829">
        <f t="shared" si="990"/>
        <v>0</v>
      </c>
      <c r="X14035" s="828">
        <f t="shared" si="991"/>
        <v>0</v>
      </c>
      <c r="Y14035" s="1069">
        <f>[5]building!Y14026</f>
        <v>0</v>
      </c>
      <c r="Z14035" s="749">
        <f t="shared" si="992"/>
        <v>0</v>
      </c>
      <c r="AA14035" s="1071"/>
      <c r="AB14035" s="1071"/>
    </row>
    <row r="14036" spans="23:28" ht="70.5" customHeight="1">
      <c r="W14036" s="829">
        <f t="shared" si="990"/>
        <v>0</v>
      </c>
      <c r="X14036" s="828">
        <f t="shared" si="991"/>
        <v>0</v>
      </c>
      <c r="Y14036" s="1069">
        <f>[5]building!Y14027</f>
        <v>0</v>
      </c>
      <c r="Z14036" s="749">
        <f t="shared" si="992"/>
        <v>0</v>
      </c>
      <c r="AA14036" s="1071"/>
      <c r="AB14036" s="1071"/>
    </row>
    <row r="14037" spans="23:28" ht="70.5" customHeight="1">
      <c r="W14037" s="829">
        <f t="shared" si="990"/>
        <v>0</v>
      </c>
      <c r="X14037" s="828">
        <f t="shared" si="991"/>
        <v>0</v>
      </c>
      <c r="Y14037" s="1069">
        <f>[5]building!Y14028</f>
        <v>0</v>
      </c>
      <c r="Z14037" s="749">
        <f t="shared" si="992"/>
        <v>0</v>
      </c>
      <c r="AA14037" s="1071"/>
      <c r="AB14037" s="1071"/>
    </row>
    <row r="14038" spans="23:28" ht="70.5" customHeight="1">
      <c r="W14038" s="829">
        <f t="shared" si="990"/>
        <v>0</v>
      </c>
      <c r="X14038" s="828">
        <f t="shared" si="991"/>
        <v>0</v>
      </c>
      <c r="Y14038" s="1069">
        <f>[5]building!Y14029</f>
        <v>0</v>
      </c>
      <c r="Z14038" s="749">
        <f t="shared" si="992"/>
        <v>0</v>
      </c>
      <c r="AA14038" s="1071"/>
      <c r="AB14038" s="1071"/>
    </row>
    <row r="14039" spans="23:28" ht="70.5" customHeight="1">
      <c r="W14039" s="829">
        <f t="shared" si="990"/>
        <v>0</v>
      </c>
      <c r="X14039" s="828">
        <f t="shared" si="991"/>
        <v>0</v>
      </c>
      <c r="Y14039" s="1069">
        <f>[5]building!Y14030</f>
        <v>0</v>
      </c>
      <c r="Z14039" s="749">
        <f t="shared" si="992"/>
        <v>0</v>
      </c>
      <c r="AA14039" s="1071"/>
      <c r="AB14039" s="1071"/>
    </row>
    <row r="14040" spans="23:28" ht="70.5" customHeight="1">
      <c r="W14040" s="829">
        <f t="shared" si="990"/>
        <v>0</v>
      </c>
      <c r="X14040" s="828">
        <f t="shared" si="991"/>
        <v>0</v>
      </c>
      <c r="Y14040" s="1069">
        <f>[5]building!Y14031</f>
        <v>0</v>
      </c>
      <c r="Z14040" s="749">
        <f t="shared" si="992"/>
        <v>0</v>
      </c>
      <c r="AA14040" s="1071"/>
      <c r="AB14040" s="1071"/>
    </row>
    <row r="14041" spans="23:28" ht="70.5" customHeight="1">
      <c r="W14041" s="829">
        <f t="shared" si="990"/>
        <v>0</v>
      </c>
      <c r="X14041" s="828">
        <f t="shared" si="991"/>
        <v>0</v>
      </c>
      <c r="Y14041" s="1069">
        <f>[5]building!Y14032</f>
        <v>0</v>
      </c>
      <c r="Z14041" s="749">
        <f t="shared" si="992"/>
        <v>0</v>
      </c>
      <c r="AA14041" s="1071"/>
      <c r="AB14041" s="1071"/>
    </row>
    <row r="14042" spans="23:28" ht="70.5" customHeight="1">
      <c r="W14042" s="829">
        <f t="shared" si="990"/>
        <v>0</v>
      </c>
      <c r="X14042" s="828">
        <f t="shared" si="991"/>
        <v>0</v>
      </c>
      <c r="Y14042" s="1069">
        <f>[5]building!Y14033</f>
        <v>0</v>
      </c>
      <c r="Z14042" s="749">
        <f t="shared" si="992"/>
        <v>0</v>
      </c>
      <c r="AA14042" s="1071"/>
      <c r="AB14042" s="1071"/>
    </row>
    <row r="14043" spans="23:28" ht="70.5" customHeight="1">
      <c r="W14043" s="829">
        <f t="shared" si="990"/>
        <v>0</v>
      </c>
      <c r="X14043" s="828">
        <f t="shared" si="991"/>
        <v>0</v>
      </c>
      <c r="Y14043" s="1069">
        <f>[5]building!Y14034</f>
        <v>0</v>
      </c>
      <c r="Z14043" s="749">
        <f t="shared" si="992"/>
        <v>0</v>
      </c>
      <c r="AA14043" s="1071"/>
      <c r="AB14043" s="1071"/>
    </row>
    <row r="14044" spans="23:28" ht="70.5" customHeight="1">
      <c r="W14044" s="829">
        <f t="shared" si="990"/>
        <v>0</v>
      </c>
      <c r="X14044" s="828">
        <f t="shared" si="991"/>
        <v>0</v>
      </c>
      <c r="Y14044" s="1069">
        <f>[5]building!Y14035</f>
        <v>0</v>
      </c>
      <c r="Z14044" s="749">
        <f t="shared" si="992"/>
        <v>0</v>
      </c>
      <c r="AA14044" s="1071"/>
      <c r="AB14044" s="1071"/>
    </row>
    <row r="14045" spans="23:28" ht="70.5" customHeight="1">
      <c r="W14045" s="829">
        <f t="shared" si="990"/>
        <v>0</v>
      </c>
      <c r="X14045" s="828">
        <f t="shared" si="991"/>
        <v>0</v>
      </c>
      <c r="Y14045" s="1069">
        <f>[5]building!Y14036</f>
        <v>0</v>
      </c>
      <c r="Z14045" s="749">
        <f t="shared" si="992"/>
        <v>0</v>
      </c>
      <c r="AA14045" s="1071"/>
      <c r="AB14045" s="1071"/>
    </row>
    <row r="14046" spans="23:28" ht="70.5" customHeight="1">
      <c r="W14046" s="829">
        <f t="shared" ref="W14046:W14109" si="993">G14046+I14046+K14046+M14046+O14046+Q14046+S14046+U14046</f>
        <v>0</v>
      </c>
      <c r="X14046" s="828">
        <f t="shared" ref="X14046:X14109" si="994">W14046*C14046</f>
        <v>0</v>
      </c>
      <c r="Y14046" s="1069">
        <f>[5]building!Y14037</f>
        <v>0</v>
      </c>
      <c r="Z14046" s="749">
        <f t="shared" ref="Z14046:Z14109" si="995">Y14046*C14046</f>
        <v>0</v>
      </c>
      <c r="AA14046" s="1071"/>
      <c r="AB14046" s="1071"/>
    </row>
    <row r="14047" spans="23:28" ht="70.5" customHeight="1">
      <c r="W14047" s="829">
        <f t="shared" si="993"/>
        <v>0</v>
      </c>
      <c r="X14047" s="828">
        <f t="shared" si="994"/>
        <v>0</v>
      </c>
      <c r="Y14047" s="1069">
        <f>[5]building!Y14038</f>
        <v>0</v>
      </c>
      <c r="Z14047" s="749">
        <f t="shared" si="995"/>
        <v>0</v>
      </c>
      <c r="AA14047" s="1071"/>
      <c r="AB14047" s="1071"/>
    </row>
    <row r="14048" spans="23:28" ht="70.5" customHeight="1">
      <c r="W14048" s="829">
        <f t="shared" si="993"/>
        <v>0</v>
      </c>
      <c r="X14048" s="828">
        <f t="shared" si="994"/>
        <v>0</v>
      </c>
      <c r="Y14048" s="1069">
        <f>[5]building!Y14039</f>
        <v>0</v>
      </c>
      <c r="Z14048" s="749">
        <f t="shared" si="995"/>
        <v>0</v>
      </c>
      <c r="AA14048" s="1071"/>
      <c r="AB14048" s="1071"/>
    </row>
    <row r="14049" spans="23:28" ht="70.5" customHeight="1">
      <c r="W14049" s="829">
        <f t="shared" si="993"/>
        <v>0</v>
      </c>
      <c r="X14049" s="828">
        <f t="shared" si="994"/>
        <v>0</v>
      </c>
      <c r="Y14049" s="1069">
        <f>[5]building!Y14040</f>
        <v>0</v>
      </c>
      <c r="Z14049" s="749">
        <f t="shared" si="995"/>
        <v>0</v>
      </c>
      <c r="AA14049" s="1071"/>
      <c r="AB14049" s="1071"/>
    </row>
    <row r="14050" spans="23:28" ht="70.5" customHeight="1">
      <c r="W14050" s="829">
        <f t="shared" si="993"/>
        <v>0</v>
      </c>
      <c r="X14050" s="828">
        <f t="shared" si="994"/>
        <v>0</v>
      </c>
      <c r="Y14050" s="1069">
        <f>[5]building!Y14041</f>
        <v>0</v>
      </c>
      <c r="Z14050" s="749">
        <f t="shared" si="995"/>
        <v>0</v>
      </c>
      <c r="AA14050" s="1071"/>
      <c r="AB14050" s="1071"/>
    </row>
    <row r="14051" spans="23:28" ht="70.5" customHeight="1">
      <c r="W14051" s="829">
        <f t="shared" si="993"/>
        <v>0</v>
      </c>
      <c r="X14051" s="828">
        <f t="shared" si="994"/>
        <v>0</v>
      </c>
      <c r="Y14051" s="1069">
        <f>[5]building!Y14042</f>
        <v>0</v>
      </c>
      <c r="Z14051" s="749">
        <f t="shared" si="995"/>
        <v>0</v>
      </c>
      <c r="AA14051" s="1071"/>
      <c r="AB14051" s="1071"/>
    </row>
    <row r="14052" spans="23:28" ht="70.5" customHeight="1">
      <c r="W14052" s="829">
        <f t="shared" si="993"/>
        <v>0</v>
      </c>
      <c r="X14052" s="828">
        <f t="shared" si="994"/>
        <v>0</v>
      </c>
      <c r="Y14052" s="1069">
        <f>[5]building!Y14043</f>
        <v>0</v>
      </c>
      <c r="Z14052" s="749">
        <f t="shared" si="995"/>
        <v>0</v>
      </c>
      <c r="AA14052" s="1071"/>
      <c r="AB14052" s="1071"/>
    </row>
    <row r="14053" spans="23:28" ht="70.5" customHeight="1">
      <c r="W14053" s="829">
        <f t="shared" si="993"/>
        <v>0</v>
      </c>
      <c r="X14053" s="828">
        <f t="shared" si="994"/>
        <v>0</v>
      </c>
      <c r="Y14053" s="1069">
        <f>[5]building!Y14044</f>
        <v>0</v>
      </c>
      <c r="Z14053" s="749">
        <f t="shared" si="995"/>
        <v>0</v>
      </c>
      <c r="AA14053" s="1071"/>
      <c r="AB14053" s="1071"/>
    </row>
    <row r="14054" spans="23:28" ht="70.5" customHeight="1">
      <c r="W14054" s="829">
        <f t="shared" si="993"/>
        <v>0</v>
      </c>
      <c r="X14054" s="828">
        <f t="shared" si="994"/>
        <v>0</v>
      </c>
      <c r="Y14054" s="1069">
        <f>[5]building!Y14045</f>
        <v>0</v>
      </c>
      <c r="Z14054" s="749">
        <f t="shared" si="995"/>
        <v>0</v>
      </c>
      <c r="AA14054" s="1071"/>
      <c r="AB14054" s="1071"/>
    </row>
    <row r="14055" spans="23:28" ht="70.5" customHeight="1">
      <c r="W14055" s="829">
        <f t="shared" si="993"/>
        <v>0</v>
      </c>
      <c r="X14055" s="828">
        <f t="shared" si="994"/>
        <v>0</v>
      </c>
      <c r="Y14055" s="1069">
        <f>[5]building!Y14046</f>
        <v>0</v>
      </c>
      <c r="Z14055" s="749">
        <f t="shared" si="995"/>
        <v>0</v>
      </c>
      <c r="AA14055" s="1071"/>
      <c r="AB14055" s="1071"/>
    </row>
    <row r="14056" spans="23:28" ht="70.5" customHeight="1">
      <c r="W14056" s="829">
        <f t="shared" si="993"/>
        <v>0</v>
      </c>
      <c r="X14056" s="828">
        <f t="shared" si="994"/>
        <v>0</v>
      </c>
      <c r="Y14056" s="1069">
        <f>[5]building!Y14047</f>
        <v>0</v>
      </c>
      <c r="Z14056" s="749">
        <f t="shared" si="995"/>
        <v>0</v>
      </c>
      <c r="AA14056" s="1071"/>
      <c r="AB14056" s="1071"/>
    </row>
    <row r="14057" spans="23:28" ht="70.5" customHeight="1">
      <c r="W14057" s="829">
        <f t="shared" si="993"/>
        <v>0</v>
      </c>
      <c r="X14057" s="828">
        <f t="shared" si="994"/>
        <v>0</v>
      </c>
      <c r="Y14057" s="1069">
        <f>[5]building!Y14048</f>
        <v>0</v>
      </c>
      <c r="Z14057" s="749">
        <f t="shared" si="995"/>
        <v>0</v>
      </c>
      <c r="AA14057" s="1071"/>
      <c r="AB14057" s="1071"/>
    </row>
    <row r="14058" spans="23:28" ht="70.5" customHeight="1">
      <c r="W14058" s="829">
        <f t="shared" si="993"/>
        <v>0</v>
      </c>
      <c r="X14058" s="828">
        <f t="shared" si="994"/>
        <v>0</v>
      </c>
      <c r="Y14058" s="1069">
        <f>[5]building!Y14049</f>
        <v>0</v>
      </c>
      <c r="Z14058" s="749">
        <f t="shared" si="995"/>
        <v>0</v>
      </c>
      <c r="AA14058" s="1071"/>
      <c r="AB14058" s="1071"/>
    </row>
    <row r="14059" spans="23:28" ht="70.5" customHeight="1">
      <c r="W14059" s="829">
        <f t="shared" si="993"/>
        <v>0</v>
      </c>
      <c r="X14059" s="828">
        <f t="shared" si="994"/>
        <v>0</v>
      </c>
      <c r="Y14059" s="1069">
        <f>[5]building!Y14050</f>
        <v>0</v>
      </c>
      <c r="Z14059" s="749">
        <f t="shared" si="995"/>
        <v>0</v>
      </c>
      <c r="AA14059" s="1071"/>
      <c r="AB14059" s="1071"/>
    </row>
    <row r="14060" spans="23:28" ht="70.5" customHeight="1">
      <c r="W14060" s="829">
        <f t="shared" si="993"/>
        <v>0</v>
      </c>
      <c r="X14060" s="828">
        <f t="shared" si="994"/>
        <v>0</v>
      </c>
      <c r="Y14060" s="1069">
        <f>[5]building!Y14051</f>
        <v>0</v>
      </c>
      <c r="Z14060" s="749">
        <f t="shared" si="995"/>
        <v>0</v>
      </c>
      <c r="AA14060" s="1071"/>
      <c r="AB14060" s="1071"/>
    </row>
    <row r="14061" spans="23:28" ht="70.5" customHeight="1">
      <c r="W14061" s="829">
        <f t="shared" si="993"/>
        <v>0</v>
      </c>
      <c r="X14061" s="828">
        <f t="shared" si="994"/>
        <v>0</v>
      </c>
      <c r="Y14061" s="1069">
        <f>[5]building!Y14052</f>
        <v>0</v>
      </c>
      <c r="Z14061" s="749">
        <f t="shared" si="995"/>
        <v>0</v>
      </c>
      <c r="AA14061" s="1071"/>
      <c r="AB14061" s="1071"/>
    </row>
    <row r="14062" spans="23:28" ht="70.5" customHeight="1">
      <c r="W14062" s="829">
        <f t="shared" si="993"/>
        <v>0</v>
      </c>
      <c r="X14062" s="828">
        <f t="shared" si="994"/>
        <v>0</v>
      </c>
      <c r="Y14062" s="1069">
        <f>[5]building!Y14053</f>
        <v>0</v>
      </c>
      <c r="Z14062" s="749">
        <f t="shared" si="995"/>
        <v>0</v>
      </c>
      <c r="AA14062" s="1071"/>
      <c r="AB14062" s="1071"/>
    </row>
    <row r="14063" spans="23:28" ht="70.5" customHeight="1">
      <c r="W14063" s="829">
        <f t="shared" si="993"/>
        <v>0</v>
      </c>
      <c r="X14063" s="828">
        <f t="shared" si="994"/>
        <v>0</v>
      </c>
      <c r="Y14063" s="1069">
        <f>[5]building!Y14054</f>
        <v>0</v>
      </c>
      <c r="Z14063" s="749">
        <f t="shared" si="995"/>
        <v>0</v>
      </c>
      <c r="AA14063" s="1071"/>
      <c r="AB14063" s="1071"/>
    </row>
    <row r="14064" spans="23:28" ht="70.5" customHeight="1">
      <c r="W14064" s="829">
        <f t="shared" si="993"/>
        <v>0</v>
      </c>
      <c r="X14064" s="828">
        <f t="shared" si="994"/>
        <v>0</v>
      </c>
      <c r="Y14064" s="1069">
        <f>[5]building!Y14055</f>
        <v>0</v>
      </c>
      <c r="Z14064" s="749">
        <f t="shared" si="995"/>
        <v>0</v>
      </c>
      <c r="AA14064" s="1071"/>
      <c r="AB14064" s="1071"/>
    </row>
    <row r="14065" spans="23:28" ht="70.5" customHeight="1">
      <c r="W14065" s="829">
        <f t="shared" si="993"/>
        <v>0</v>
      </c>
      <c r="X14065" s="828">
        <f t="shared" si="994"/>
        <v>0</v>
      </c>
      <c r="Y14065" s="1069">
        <f>[5]building!Y14056</f>
        <v>0</v>
      </c>
      <c r="Z14065" s="749">
        <f t="shared" si="995"/>
        <v>0</v>
      </c>
      <c r="AA14065" s="1071"/>
      <c r="AB14065" s="1071"/>
    </row>
    <row r="14066" spans="23:28" ht="70.5" customHeight="1">
      <c r="W14066" s="829">
        <f t="shared" si="993"/>
        <v>0</v>
      </c>
      <c r="X14066" s="828">
        <f t="shared" si="994"/>
        <v>0</v>
      </c>
      <c r="Y14066" s="1069">
        <f>[5]building!Y14057</f>
        <v>0</v>
      </c>
      <c r="Z14066" s="749">
        <f t="shared" si="995"/>
        <v>0</v>
      </c>
      <c r="AA14066" s="1071"/>
      <c r="AB14066" s="1071"/>
    </row>
    <row r="14067" spans="23:28" ht="70.5" customHeight="1">
      <c r="W14067" s="829">
        <f t="shared" si="993"/>
        <v>0</v>
      </c>
      <c r="X14067" s="828">
        <f t="shared" si="994"/>
        <v>0</v>
      </c>
      <c r="Y14067" s="1069">
        <f>[5]building!Y14058</f>
        <v>0</v>
      </c>
      <c r="Z14067" s="749">
        <f t="shared" si="995"/>
        <v>0</v>
      </c>
      <c r="AA14067" s="1071"/>
      <c r="AB14067" s="1071"/>
    </row>
    <row r="14068" spans="23:28" ht="70.5" customHeight="1">
      <c r="W14068" s="829">
        <f t="shared" si="993"/>
        <v>0</v>
      </c>
      <c r="X14068" s="828">
        <f t="shared" si="994"/>
        <v>0</v>
      </c>
      <c r="Y14068" s="1069">
        <f>[5]building!Y14059</f>
        <v>0</v>
      </c>
      <c r="Z14068" s="749">
        <f t="shared" si="995"/>
        <v>0</v>
      </c>
      <c r="AA14068" s="1071"/>
      <c r="AB14068" s="1071"/>
    </row>
    <row r="14069" spans="23:28" ht="70.5" customHeight="1">
      <c r="W14069" s="829">
        <f t="shared" si="993"/>
        <v>0</v>
      </c>
      <c r="X14069" s="828">
        <f t="shared" si="994"/>
        <v>0</v>
      </c>
      <c r="Y14069" s="1069">
        <f>[5]building!Y14060</f>
        <v>0</v>
      </c>
      <c r="Z14069" s="749">
        <f t="shared" si="995"/>
        <v>0</v>
      </c>
      <c r="AA14069" s="1071"/>
      <c r="AB14069" s="1071"/>
    </row>
    <row r="14070" spans="23:28" ht="70.5" customHeight="1">
      <c r="W14070" s="829">
        <f t="shared" si="993"/>
        <v>0</v>
      </c>
      <c r="X14070" s="828">
        <f t="shared" si="994"/>
        <v>0</v>
      </c>
      <c r="Y14070" s="1069">
        <f>[5]building!Y14061</f>
        <v>0</v>
      </c>
      <c r="Z14070" s="749">
        <f t="shared" si="995"/>
        <v>0</v>
      </c>
      <c r="AA14070" s="1071"/>
      <c r="AB14070" s="1071"/>
    </row>
    <row r="14071" spans="23:28" ht="70.5" customHeight="1">
      <c r="W14071" s="829">
        <f t="shared" si="993"/>
        <v>0</v>
      </c>
      <c r="X14071" s="828">
        <f t="shared" si="994"/>
        <v>0</v>
      </c>
      <c r="Y14071" s="1069">
        <f>[5]building!Y14062</f>
        <v>0</v>
      </c>
      <c r="Z14071" s="749">
        <f t="shared" si="995"/>
        <v>0</v>
      </c>
      <c r="AA14071" s="1071"/>
      <c r="AB14071" s="1071"/>
    </row>
    <row r="14072" spans="23:28" ht="70.5" customHeight="1">
      <c r="W14072" s="829">
        <f t="shared" si="993"/>
        <v>0</v>
      </c>
      <c r="X14072" s="828">
        <f t="shared" si="994"/>
        <v>0</v>
      </c>
      <c r="Y14072" s="1069">
        <f>[5]building!Y14063</f>
        <v>0</v>
      </c>
      <c r="Z14072" s="749">
        <f t="shared" si="995"/>
        <v>0</v>
      </c>
      <c r="AA14072" s="1071"/>
      <c r="AB14072" s="1071"/>
    </row>
    <row r="14073" spans="23:28" ht="70.5" customHeight="1">
      <c r="W14073" s="829">
        <f t="shared" si="993"/>
        <v>0</v>
      </c>
      <c r="X14073" s="828">
        <f t="shared" si="994"/>
        <v>0</v>
      </c>
      <c r="Y14073" s="1069">
        <f>[5]building!Y14064</f>
        <v>0</v>
      </c>
      <c r="Z14073" s="749">
        <f t="shared" si="995"/>
        <v>0</v>
      </c>
      <c r="AA14073" s="1071"/>
      <c r="AB14073" s="1071"/>
    </row>
    <row r="14074" spans="23:28" ht="70.5" customHeight="1">
      <c r="W14074" s="829">
        <f t="shared" si="993"/>
        <v>0</v>
      </c>
      <c r="X14074" s="828">
        <f t="shared" si="994"/>
        <v>0</v>
      </c>
      <c r="Y14074" s="1069">
        <f>[5]building!Y14065</f>
        <v>0</v>
      </c>
      <c r="Z14074" s="749">
        <f t="shared" si="995"/>
        <v>0</v>
      </c>
      <c r="AA14074" s="1071"/>
      <c r="AB14074" s="1071"/>
    </row>
    <row r="14075" spans="23:28" ht="70.5" customHeight="1">
      <c r="W14075" s="829">
        <f t="shared" si="993"/>
        <v>0</v>
      </c>
      <c r="X14075" s="828">
        <f t="shared" si="994"/>
        <v>0</v>
      </c>
      <c r="Y14075" s="1069">
        <f>[5]building!Y14066</f>
        <v>0</v>
      </c>
      <c r="Z14075" s="749">
        <f t="shared" si="995"/>
        <v>0</v>
      </c>
      <c r="AA14075" s="1071"/>
      <c r="AB14075" s="1071"/>
    </row>
    <row r="14076" spans="23:28" ht="70.5" customHeight="1">
      <c r="W14076" s="829">
        <f t="shared" si="993"/>
        <v>0</v>
      </c>
      <c r="X14076" s="828">
        <f t="shared" si="994"/>
        <v>0</v>
      </c>
      <c r="Y14076" s="1069">
        <f>[5]building!Y14067</f>
        <v>0</v>
      </c>
      <c r="Z14076" s="749">
        <f t="shared" si="995"/>
        <v>0</v>
      </c>
      <c r="AA14076" s="1071"/>
      <c r="AB14076" s="1071"/>
    </row>
    <row r="14077" spans="23:28" ht="70.5" customHeight="1">
      <c r="W14077" s="829">
        <f t="shared" si="993"/>
        <v>0</v>
      </c>
      <c r="X14077" s="828">
        <f t="shared" si="994"/>
        <v>0</v>
      </c>
      <c r="Y14077" s="1069">
        <f>[5]building!Y14068</f>
        <v>0</v>
      </c>
      <c r="Z14077" s="749">
        <f t="shared" si="995"/>
        <v>0</v>
      </c>
      <c r="AA14077" s="1071"/>
      <c r="AB14077" s="1071"/>
    </row>
    <row r="14078" spans="23:28" ht="70.5" customHeight="1">
      <c r="W14078" s="829">
        <f t="shared" si="993"/>
        <v>0</v>
      </c>
      <c r="X14078" s="828">
        <f t="shared" si="994"/>
        <v>0</v>
      </c>
      <c r="Y14078" s="1069">
        <f>[5]building!Y14069</f>
        <v>0</v>
      </c>
      <c r="Z14078" s="749">
        <f t="shared" si="995"/>
        <v>0</v>
      </c>
      <c r="AA14078" s="1071"/>
      <c r="AB14078" s="1071"/>
    </row>
    <row r="14079" spans="23:28" ht="70.5" customHeight="1">
      <c r="W14079" s="829">
        <f t="shared" si="993"/>
        <v>0</v>
      </c>
      <c r="X14079" s="828">
        <f t="shared" si="994"/>
        <v>0</v>
      </c>
      <c r="Y14079" s="1069">
        <f>[5]building!Y14070</f>
        <v>0</v>
      </c>
      <c r="Z14079" s="749">
        <f t="shared" si="995"/>
        <v>0</v>
      </c>
      <c r="AA14079" s="1071"/>
      <c r="AB14079" s="1071"/>
    </row>
    <row r="14080" spans="23:28" ht="70.5" customHeight="1">
      <c r="W14080" s="829">
        <f t="shared" si="993"/>
        <v>0</v>
      </c>
      <c r="X14080" s="828">
        <f t="shared" si="994"/>
        <v>0</v>
      </c>
      <c r="Y14080" s="1069">
        <f>[5]building!Y14071</f>
        <v>0</v>
      </c>
      <c r="Z14080" s="749">
        <f t="shared" si="995"/>
        <v>0</v>
      </c>
      <c r="AA14080" s="1071"/>
      <c r="AB14080" s="1071"/>
    </row>
    <row r="14081" spans="23:28" ht="70.5" customHeight="1">
      <c r="W14081" s="829">
        <f t="shared" si="993"/>
        <v>0</v>
      </c>
      <c r="X14081" s="828">
        <f t="shared" si="994"/>
        <v>0</v>
      </c>
      <c r="Y14081" s="1069">
        <f>[5]building!Y14072</f>
        <v>0</v>
      </c>
      <c r="Z14081" s="749">
        <f t="shared" si="995"/>
        <v>0</v>
      </c>
      <c r="AA14081" s="1071"/>
      <c r="AB14081" s="1071"/>
    </row>
    <row r="14082" spans="23:28" ht="70.5" customHeight="1">
      <c r="W14082" s="829">
        <f t="shared" si="993"/>
        <v>0</v>
      </c>
      <c r="X14082" s="828">
        <f t="shared" si="994"/>
        <v>0</v>
      </c>
      <c r="Y14082" s="1069">
        <f>[5]building!Y14073</f>
        <v>0</v>
      </c>
      <c r="Z14082" s="749">
        <f t="shared" si="995"/>
        <v>0</v>
      </c>
      <c r="AA14082" s="1071"/>
      <c r="AB14082" s="1071"/>
    </row>
    <row r="14083" spans="23:28" ht="70.5" customHeight="1">
      <c r="W14083" s="829">
        <f t="shared" si="993"/>
        <v>0</v>
      </c>
      <c r="X14083" s="828">
        <f t="shared" si="994"/>
        <v>0</v>
      </c>
      <c r="Y14083" s="1069">
        <f>[5]building!Y14074</f>
        <v>0</v>
      </c>
      <c r="Z14083" s="749">
        <f t="shared" si="995"/>
        <v>0</v>
      </c>
      <c r="AA14083" s="1071"/>
      <c r="AB14083" s="1071"/>
    </row>
    <row r="14084" spans="23:28" ht="70.5" customHeight="1">
      <c r="W14084" s="829">
        <f t="shared" si="993"/>
        <v>0</v>
      </c>
      <c r="X14084" s="828">
        <f t="shared" si="994"/>
        <v>0</v>
      </c>
      <c r="Y14084" s="1069">
        <f>[5]building!Y14075</f>
        <v>0</v>
      </c>
      <c r="Z14084" s="749">
        <f t="shared" si="995"/>
        <v>0</v>
      </c>
      <c r="AA14084" s="1071"/>
      <c r="AB14084" s="1071"/>
    </row>
    <row r="14085" spans="23:28" ht="70.5" customHeight="1">
      <c r="W14085" s="829">
        <f t="shared" si="993"/>
        <v>0</v>
      </c>
      <c r="X14085" s="828">
        <f t="shared" si="994"/>
        <v>0</v>
      </c>
      <c r="Y14085" s="1069">
        <f>[5]building!Y14076</f>
        <v>0</v>
      </c>
      <c r="Z14085" s="749">
        <f t="shared" si="995"/>
        <v>0</v>
      </c>
      <c r="AA14085" s="1071"/>
      <c r="AB14085" s="1071"/>
    </row>
    <row r="14086" spans="23:28" ht="70.5" customHeight="1">
      <c r="W14086" s="829">
        <f t="shared" si="993"/>
        <v>0</v>
      </c>
      <c r="X14086" s="828">
        <f t="shared" si="994"/>
        <v>0</v>
      </c>
      <c r="Y14086" s="1069">
        <f>[5]building!Y14077</f>
        <v>0</v>
      </c>
      <c r="Z14086" s="749">
        <f t="shared" si="995"/>
        <v>0</v>
      </c>
      <c r="AA14086" s="1071"/>
      <c r="AB14086" s="1071"/>
    </row>
    <row r="14087" spans="23:28" ht="70.5" customHeight="1">
      <c r="W14087" s="829">
        <f t="shared" si="993"/>
        <v>0</v>
      </c>
      <c r="X14087" s="828">
        <f t="shared" si="994"/>
        <v>0</v>
      </c>
      <c r="Y14087" s="1069">
        <f>[5]building!Y14078</f>
        <v>0</v>
      </c>
      <c r="Z14087" s="749">
        <f t="shared" si="995"/>
        <v>0</v>
      </c>
      <c r="AA14087" s="1071"/>
      <c r="AB14087" s="1071"/>
    </row>
    <row r="14088" spans="23:28" ht="70.5" customHeight="1">
      <c r="W14088" s="829">
        <f t="shared" si="993"/>
        <v>0</v>
      </c>
      <c r="X14088" s="828">
        <f t="shared" si="994"/>
        <v>0</v>
      </c>
      <c r="Y14088" s="1069">
        <f>[5]building!Y14079</f>
        <v>0</v>
      </c>
      <c r="Z14088" s="749">
        <f t="shared" si="995"/>
        <v>0</v>
      </c>
      <c r="AA14088" s="1071"/>
      <c r="AB14088" s="1071"/>
    </row>
    <row r="14089" spans="23:28" ht="70.5" customHeight="1">
      <c r="W14089" s="829">
        <f t="shared" si="993"/>
        <v>0</v>
      </c>
      <c r="X14089" s="828">
        <f t="shared" si="994"/>
        <v>0</v>
      </c>
      <c r="Y14089" s="1069">
        <f>[5]building!Y14080</f>
        <v>0</v>
      </c>
      <c r="Z14089" s="749">
        <f t="shared" si="995"/>
        <v>0</v>
      </c>
      <c r="AA14089" s="1071"/>
      <c r="AB14089" s="1071"/>
    </row>
    <row r="14090" spans="23:28" ht="70.5" customHeight="1">
      <c r="W14090" s="829">
        <f t="shared" si="993"/>
        <v>0</v>
      </c>
      <c r="X14090" s="828">
        <f t="shared" si="994"/>
        <v>0</v>
      </c>
      <c r="Y14090" s="1069">
        <f>[5]building!Y14081</f>
        <v>0</v>
      </c>
      <c r="Z14090" s="749">
        <f t="shared" si="995"/>
        <v>0</v>
      </c>
      <c r="AA14090" s="1071"/>
      <c r="AB14090" s="1071"/>
    </row>
    <row r="14091" spans="23:28" ht="70.5" customHeight="1">
      <c r="W14091" s="829">
        <f t="shared" si="993"/>
        <v>0</v>
      </c>
      <c r="X14091" s="828">
        <f t="shared" si="994"/>
        <v>0</v>
      </c>
      <c r="Y14091" s="1069">
        <f>[5]building!Y14082</f>
        <v>0</v>
      </c>
      <c r="Z14091" s="749">
        <f t="shared" si="995"/>
        <v>0</v>
      </c>
      <c r="AA14091" s="1071"/>
      <c r="AB14091" s="1071"/>
    </row>
    <row r="14092" spans="23:28" ht="70.5" customHeight="1">
      <c r="W14092" s="829">
        <f t="shared" si="993"/>
        <v>0</v>
      </c>
      <c r="X14092" s="828">
        <f t="shared" si="994"/>
        <v>0</v>
      </c>
      <c r="Y14092" s="1069">
        <f>[5]building!Y14083</f>
        <v>0</v>
      </c>
      <c r="Z14092" s="749">
        <f t="shared" si="995"/>
        <v>0</v>
      </c>
      <c r="AA14092" s="1071"/>
      <c r="AB14092" s="1071"/>
    </row>
    <row r="14093" spans="23:28" ht="70.5" customHeight="1">
      <c r="W14093" s="829">
        <f t="shared" si="993"/>
        <v>0</v>
      </c>
      <c r="X14093" s="828">
        <f t="shared" si="994"/>
        <v>0</v>
      </c>
      <c r="Y14093" s="1069">
        <f>[5]building!Y14084</f>
        <v>0</v>
      </c>
      <c r="Z14093" s="749">
        <f t="shared" si="995"/>
        <v>0</v>
      </c>
      <c r="AA14093" s="1071"/>
      <c r="AB14093" s="1071"/>
    </row>
    <row r="14094" spans="23:28" ht="70.5" customHeight="1">
      <c r="W14094" s="829">
        <f t="shared" si="993"/>
        <v>0</v>
      </c>
      <c r="X14094" s="828">
        <f t="shared" si="994"/>
        <v>0</v>
      </c>
      <c r="Y14094" s="1069">
        <f>[5]building!Y14085</f>
        <v>0</v>
      </c>
      <c r="Z14094" s="749">
        <f t="shared" si="995"/>
        <v>0</v>
      </c>
      <c r="AA14094" s="1071"/>
      <c r="AB14094" s="1071"/>
    </row>
    <row r="14095" spans="23:28" ht="70.5" customHeight="1">
      <c r="W14095" s="829">
        <f t="shared" si="993"/>
        <v>0</v>
      </c>
      <c r="X14095" s="828">
        <f t="shared" si="994"/>
        <v>0</v>
      </c>
      <c r="Y14095" s="1069">
        <f>[5]building!Y14086</f>
        <v>0</v>
      </c>
      <c r="Z14095" s="749">
        <f t="shared" si="995"/>
        <v>0</v>
      </c>
      <c r="AA14095" s="1071"/>
      <c r="AB14095" s="1071"/>
    </row>
    <row r="14096" spans="23:28" ht="70.5" customHeight="1">
      <c r="W14096" s="829">
        <f t="shared" si="993"/>
        <v>0</v>
      </c>
      <c r="X14096" s="828">
        <f t="shared" si="994"/>
        <v>0</v>
      </c>
      <c r="Y14096" s="1069">
        <f>[5]building!Y14087</f>
        <v>0</v>
      </c>
      <c r="Z14096" s="749">
        <f t="shared" si="995"/>
        <v>0</v>
      </c>
      <c r="AA14096" s="1071"/>
      <c r="AB14096" s="1071"/>
    </row>
    <row r="14097" spans="23:28" ht="70.5" customHeight="1">
      <c r="W14097" s="829">
        <f t="shared" si="993"/>
        <v>0</v>
      </c>
      <c r="X14097" s="828">
        <f t="shared" si="994"/>
        <v>0</v>
      </c>
      <c r="Y14097" s="1069">
        <f>[5]building!Y14088</f>
        <v>0</v>
      </c>
      <c r="Z14097" s="749">
        <f t="shared" si="995"/>
        <v>0</v>
      </c>
      <c r="AA14097" s="1071"/>
      <c r="AB14097" s="1071"/>
    </row>
    <row r="14098" spans="23:28" ht="70.5" customHeight="1">
      <c r="W14098" s="829">
        <f t="shared" si="993"/>
        <v>0</v>
      </c>
      <c r="X14098" s="828">
        <f t="shared" si="994"/>
        <v>0</v>
      </c>
      <c r="Y14098" s="1069">
        <f>[5]building!Y14089</f>
        <v>0</v>
      </c>
      <c r="Z14098" s="749">
        <f t="shared" si="995"/>
        <v>0</v>
      </c>
      <c r="AA14098" s="1071"/>
      <c r="AB14098" s="1071"/>
    </row>
    <row r="14099" spans="23:28" ht="70.5" customHeight="1">
      <c r="W14099" s="829">
        <f t="shared" si="993"/>
        <v>0</v>
      </c>
      <c r="X14099" s="828">
        <f t="shared" si="994"/>
        <v>0</v>
      </c>
      <c r="Y14099" s="1069">
        <f>[5]building!Y14090</f>
        <v>0</v>
      </c>
      <c r="Z14099" s="749">
        <f t="shared" si="995"/>
        <v>0</v>
      </c>
      <c r="AA14099" s="1071"/>
      <c r="AB14099" s="1071"/>
    </row>
    <row r="14100" spans="23:28" ht="70.5" customHeight="1">
      <c r="W14100" s="829">
        <f t="shared" si="993"/>
        <v>0</v>
      </c>
      <c r="X14100" s="828">
        <f t="shared" si="994"/>
        <v>0</v>
      </c>
      <c r="Y14100" s="1069">
        <f>[5]building!Y14091</f>
        <v>0</v>
      </c>
      <c r="Z14100" s="749">
        <f t="shared" si="995"/>
        <v>0</v>
      </c>
      <c r="AA14100" s="1071"/>
      <c r="AB14100" s="1071"/>
    </row>
    <row r="14101" spans="23:28" ht="70.5" customHeight="1">
      <c r="W14101" s="829">
        <f t="shared" si="993"/>
        <v>0</v>
      </c>
      <c r="X14101" s="828">
        <f t="shared" si="994"/>
        <v>0</v>
      </c>
      <c r="Y14101" s="1069">
        <f>[5]building!Y14092</f>
        <v>0</v>
      </c>
      <c r="Z14101" s="749">
        <f t="shared" si="995"/>
        <v>0</v>
      </c>
      <c r="AA14101" s="1071"/>
      <c r="AB14101" s="1071"/>
    </row>
    <row r="14102" spans="23:28" ht="70.5" customHeight="1">
      <c r="W14102" s="829">
        <f t="shared" si="993"/>
        <v>0</v>
      </c>
      <c r="X14102" s="828">
        <f t="shared" si="994"/>
        <v>0</v>
      </c>
      <c r="Y14102" s="1069">
        <f>[5]building!Y14093</f>
        <v>0</v>
      </c>
      <c r="Z14102" s="749">
        <f t="shared" si="995"/>
        <v>0</v>
      </c>
      <c r="AA14102" s="1071"/>
      <c r="AB14102" s="1071"/>
    </row>
    <row r="14103" spans="23:28" ht="70.5" customHeight="1">
      <c r="W14103" s="829">
        <f t="shared" si="993"/>
        <v>0</v>
      </c>
      <c r="X14103" s="828">
        <f t="shared" si="994"/>
        <v>0</v>
      </c>
      <c r="Y14103" s="1069">
        <f>[5]building!Y14094</f>
        <v>0</v>
      </c>
      <c r="Z14103" s="749">
        <f t="shared" si="995"/>
        <v>0</v>
      </c>
      <c r="AA14103" s="1071"/>
      <c r="AB14103" s="1071"/>
    </row>
    <row r="14104" spans="23:28" ht="70.5" customHeight="1">
      <c r="W14104" s="829">
        <f t="shared" si="993"/>
        <v>0</v>
      </c>
      <c r="X14104" s="828">
        <f t="shared" si="994"/>
        <v>0</v>
      </c>
      <c r="Y14104" s="1069">
        <f>[5]building!Y14095</f>
        <v>0</v>
      </c>
      <c r="Z14104" s="749">
        <f t="shared" si="995"/>
        <v>0</v>
      </c>
      <c r="AA14104" s="1071"/>
      <c r="AB14104" s="1071"/>
    </row>
    <row r="14105" spans="23:28" ht="70.5" customHeight="1">
      <c r="W14105" s="829">
        <f t="shared" si="993"/>
        <v>0</v>
      </c>
      <c r="X14105" s="828">
        <f t="shared" si="994"/>
        <v>0</v>
      </c>
      <c r="Y14105" s="1069">
        <f>[5]building!Y14096</f>
        <v>0</v>
      </c>
      <c r="Z14105" s="749">
        <f t="shared" si="995"/>
        <v>0</v>
      </c>
      <c r="AA14105" s="1071"/>
      <c r="AB14105" s="1071"/>
    </row>
    <row r="14106" spans="23:28" ht="70.5" customHeight="1">
      <c r="W14106" s="829">
        <f t="shared" si="993"/>
        <v>0</v>
      </c>
      <c r="X14106" s="828">
        <f t="shared" si="994"/>
        <v>0</v>
      </c>
      <c r="Y14106" s="1069">
        <f>[5]building!Y14097</f>
        <v>0</v>
      </c>
      <c r="Z14106" s="749">
        <f t="shared" si="995"/>
        <v>0</v>
      </c>
      <c r="AA14106" s="1071"/>
      <c r="AB14106" s="1071"/>
    </row>
    <row r="14107" spans="23:28" ht="70.5" customHeight="1">
      <c r="W14107" s="829">
        <f t="shared" si="993"/>
        <v>0</v>
      </c>
      <c r="X14107" s="828">
        <f t="shared" si="994"/>
        <v>0</v>
      </c>
      <c r="Y14107" s="1069">
        <f>[5]building!Y14098</f>
        <v>0</v>
      </c>
      <c r="Z14107" s="749">
        <f t="shared" si="995"/>
        <v>0</v>
      </c>
      <c r="AA14107" s="1071"/>
      <c r="AB14107" s="1071"/>
    </row>
    <row r="14108" spans="23:28" ht="70.5" customHeight="1">
      <c r="W14108" s="829">
        <f t="shared" si="993"/>
        <v>0</v>
      </c>
      <c r="X14108" s="828">
        <f t="shared" si="994"/>
        <v>0</v>
      </c>
      <c r="Y14108" s="1069">
        <f>[5]building!Y14099</f>
        <v>0</v>
      </c>
      <c r="Z14108" s="749">
        <f t="shared" si="995"/>
        <v>0</v>
      </c>
      <c r="AA14108" s="1071"/>
      <c r="AB14108" s="1071"/>
    </row>
    <row r="14109" spans="23:28" ht="70.5" customHeight="1">
      <c r="W14109" s="829">
        <f t="shared" si="993"/>
        <v>0</v>
      </c>
      <c r="X14109" s="828">
        <f t="shared" si="994"/>
        <v>0</v>
      </c>
      <c r="Y14109" s="1069">
        <f>[5]building!Y14100</f>
        <v>0</v>
      </c>
      <c r="Z14109" s="749">
        <f t="shared" si="995"/>
        <v>0</v>
      </c>
      <c r="AA14109" s="1071"/>
      <c r="AB14109" s="1071"/>
    </row>
    <row r="14110" spans="23:28" ht="70.5" customHeight="1">
      <c r="W14110" s="829">
        <f t="shared" ref="W14110:W14125" si="996">G14110+I14110+K14110+M14110+O14110+Q14110+S14110+U14110</f>
        <v>0</v>
      </c>
      <c r="X14110" s="828">
        <f t="shared" ref="X14110:X14125" si="997">W14110*C14110</f>
        <v>0</v>
      </c>
      <c r="Y14110" s="1069">
        <f>[5]building!Y14101</f>
        <v>0</v>
      </c>
      <c r="Z14110" s="749">
        <f t="shared" ref="Z14110:Z14125" si="998">Y14110*C14110</f>
        <v>0</v>
      </c>
      <c r="AA14110" s="1071"/>
      <c r="AB14110" s="1071"/>
    </row>
    <row r="14111" spans="23:28" ht="70.5" customHeight="1">
      <c r="W14111" s="829">
        <f t="shared" si="996"/>
        <v>0</v>
      </c>
      <c r="X14111" s="828">
        <f t="shared" si="997"/>
        <v>0</v>
      </c>
      <c r="Y14111" s="1069">
        <f>[5]building!Y14102</f>
        <v>0</v>
      </c>
      <c r="Z14111" s="749">
        <f t="shared" si="998"/>
        <v>0</v>
      </c>
      <c r="AA14111" s="1071"/>
      <c r="AB14111" s="1071"/>
    </row>
    <row r="14112" spans="23:28" ht="70.5" customHeight="1">
      <c r="W14112" s="829">
        <f t="shared" si="996"/>
        <v>0</v>
      </c>
      <c r="X14112" s="828">
        <f t="shared" si="997"/>
        <v>0</v>
      </c>
      <c r="Y14112" s="1069">
        <f>[5]building!Y14103</f>
        <v>0</v>
      </c>
      <c r="Z14112" s="749">
        <f t="shared" si="998"/>
        <v>0</v>
      </c>
      <c r="AA14112" s="1071"/>
      <c r="AB14112" s="1071"/>
    </row>
    <row r="14113" spans="23:28" ht="70.5" customHeight="1">
      <c r="W14113" s="829">
        <f t="shared" si="996"/>
        <v>0</v>
      </c>
      <c r="X14113" s="828">
        <f t="shared" si="997"/>
        <v>0</v>
      </c>
      <c r="Y14113" s="1069">
        <f>[5]building!Y14104</f>
        <v>0</v>
      </c>
      <c r="Z14113" s="749">
        <f t="shared" si="998"/>
        <v>0</v>
      </c>
      <c r="AA14113" s="1071"/>
      <c r="AB14113" s="1071"/>
    </row>
    <row r="14114" spans="23:28" ht="70.5" customHeight="1">
      <c r="W14114" s="829">
        <f t="shared" si="996"/>
        <v>0</v>
      </c>
      <c r="X14114" s="828">
        <f t="shared" si="997"/>
        <v>0</v>
      </c>
      <c r="Y14114" s="1069">
        <f>[5]building!Y14105</f>
        <v>0</v>
      </c>
      <c r="Z14114" s="749">
        <f t="shared" si="998"/>
        <v>0</v>
      </c>
      <c r="AA14114" s="1071"/>
      <c r="AB14114" s="1071"/>
    </row>
    <row r="14115" spans="23:28" ht="70.5" customHeight="1">
      <c r="W14115" s="829">
        <f t="shared" si="996"/>
        <v>0</v>
      </c>
      <c r="X14115" s="828">
        <f t="shared" si="997"/>
        <v>0</v>
      </c>
      <c r="Y14115" s="1069">
        <f>[5]building!Y14106</f>
        <v>0</v>
      </c>
      <c r="Z14115" s="749">
        <f t="shared" si="998"/>
        <v>0</v>
      </c>
      <c r="AA14115" s="1071"/>
      <c r="AB14115" s="1071"/>
    </row>
    <row r="14116" spans="23:28" ht="70.5" customHeight="1">
      <c r="W14116" s="829">
        <f t="shared" si="996"/>
        <v>0</v>
      </c>
      <c r="X14116" s="828">
        <f t="shared" si="997"/>
        <v>0</v>
      </c>
      <c r="Y14116" s="1069">
        <f>[5]building!Y14107</f>
        <v>0</v>
      </c>
      <c r="Z14116" s="749">
        <f t="shared" si="998"/>
        <v>0</v>
      </c>
      <c r="AA14116" s="1071"/>
      <c r="AB14116" s="1071"/>
    </row>
    <row r="14117" spans="23:28" ht="70.5" customHeight="1">
      <c r="W14117" s="829">
        <f t="shared" si="996"/>
        <v>0</v>
      </c>
      <c r="X14117" s="828">
        <f t="shared" si="997"/>
        <v>0</v>
      </c>
      <c r="Y14117" s="1069">
        <f>[5]building!Y14108</f>
        <v>0</v>
      </c>
      <c r="Z14117" s="749">
        <f t="shared" si="998"/>
        <v>0</v>
      </c>
      <c r="AA14117" s="1071"/>
      <c r="AB14117" s="1071"/>
    </row>
    <row r="14118" spans="23:28" ht="70.5" customHeight="1">
      <c r="W14118" s="829">
        <f t="shared" si="996"/>
        <v>0</v>
      </c>
      <c r="X14118" s="828">
        <f t="shared" si="997"/>
        <v>0</v>
      </c>
      <c r="Y14118" s="1069">
        <f>[5]building!Y14109</f>
        <v>0</v>
      </c>
      <c r="Z14118" s="749">
        <f t="shared" si="998"/>
        <v>0</v>
      </c>
      <c r="AA14118" s="1071"/>
      <c r="AB14118" s="1071"/>
    </row>
    <row r="14119" spans="23:28" ht="70.5" customHeight="1">
      <c r="W14119" s="829">
        <f t="shared" si="996"/>
        <v>0</v>
      </c>
      <c r="X14119" s="828">
        <f t="shared" si="997"/>
        <v>0</v>
      </c>
      <c r="Y14119" s="1069">
        <f>[5]building!Y14110</f>
        <v>0</v>
      </c>
      <c r="Z14119" s="749">
        <f t="shared" si="998"/>
        <v>0</v>
      </c>
      <c r="AA14119" s="1071"/>
      <c r="AB14119" s="1071"/>
    </row>
    <row r="14120" spans="23:28" ht="70.5" customHeight="1">
      <c r="W14120" s="829">
        <f t="shared" si="996"/>
        <v>0</v>
      </c>
      <c r="X14120" s="828">
        <f t="shared" si="997"/>
        <v>0</v>
      </c>
      <c r="Y14120" s="1069">
        <f>[5]building!Y14111</f>
        <v>0</v>
      </c>
      <c r="Z14120" s="749">
        <f t="shared" si="998"/>
        <v>0</v>
      </c>
      <c r="AA14120" s="1071"/>
      <c r="AB14120" s="1071"/>
    </row>
    <row r="14121" spans="23:28" ht="70.5" customHeight="1">
      <c r="W14121" s="829">
        <f t="shared" si="996"/>
        <v>0</v>
      </c>
      <c r="X14121" s="828">
        <f t="shared" si="997"/>
        <v>0</v>
      </c>
      <c r="Y14121" s="1069">
        <f>[5]building!Y14112</f>
        <v>0</v>
      </c>
      <c r="Z14121" s="749">
        <f t="shared" si="998"/>
        <v>0</v>
      </c>
      <c r="AA14121" s="1071"/>
      <c r="AB14121" s="1071"/>
    </row>
    <row r="14122" spans="23:28" ht="70.5" customHeight="1">
      <c r="W14122" s="829">
        <f t="shared" si="996"/>
        <v>0</v>
      </c>
      <c r="X14122" s="828">
        <f t="shared" si="997"/>
        <v>0</v>
      </c>
      <c r="Y14122" s="1069">
        <f>[5]building!Y14113</f>
        <v>0</v>
      </c>
      <c r="Z14122" s="749">
        <f t="shared" si="998"/>
        <v>0</v>
      </c>
      <c r="AA14122" s="1071"/>
      <c r="AB14122" s="1071"/>
    </row>
    <row r="14123" spans="23:28" ht="70.5" customHeight="1">
      <c r="W14123" s="829">
        <f t="shared" si="996"/>
        <v>0</v>
      </c>
      <c r="X14123" s="828">
        <f t="shared" si="997"/>
        <v>0</v>
      </c>
      <c r="Y14123" s="1069">
        <f>[5]building!Y14114</f>
        <v>0</v>
      </c>
      <c r="Z14123" s="749">
        <f t="shared" si="998"/>
        <v>0</v>
      </c>
      <c r="AA14123" s="1071"/>
      <c r="AB14123" s="1071"/>
    </row>
    <row r="14124" spans="23:28" ht="70.5" customHeight="1">
      <c r="W14124" s="829">
        <f t="shared" si="996"/>
        <v>0</v>
      </c>
      <c r="X14124" s="828">
        <f t="shared" si="997"/>
        <v>0</v>
      </c>
      <c r="Y14124" s="1069">
        <f>[5]building!Y14115</f>
        <v>0</v>
      </c>
      <c r="Z14124" s="749">
        <f t="shared" si="998"/>
        <v>0</v>
      </c>
      <c r="AA14124" s="1071"/>
      <c r="AB14124" s="1071"/>
    </row>
    <row r="14125" spans="23:28" ht="70.5" customHeight="1">
      <c r="W14125" s="829">
        <f t="shared" si="996"/>
        <v>0</v>
      </c>
      <c r="X14125" s="828">
        <f t="shared" si="997"/>
        <v>0</v>
      </c>
      <c r="Y14125" s="1069">
        <f>[5]building!Y14116</f>
        <v>0</v>
      </c>
      <c r="Z14125" s="749">
        <f t="shared" si="998"/>
        <v>0</v>
      </c>
      <c r="AA14125" s="1071"/>
      <c r="AB14125" s="1071"/>
    </row>
    <row r="14126" spans="23:28" ht="70.5" customHeight="1">
      <c r="AA14126" s="1071"/>
      <c r="AB14126" s="1071"/>
    </row>
    <row r="14127" spans="23:28" ht="70.5" customHeight="1">
      <c r="AA14127" s="1071"/>
      <c r="AB14127" s="1071"/>
    </row>
  </sheetData>
  <autoFilter ref="A4:AL501"/>
  <mergeCells count="17">
    <mergeCell ref="A1:Z1"/>
    <mergeCell ref="A2:A3"/>
    <mergeCell ref="B2:B3"/>
    <mergeCell ref="C2:C3"/>
    <mergeCell ref="D2:D3"/>
    <mergeCell ref="U2:V2"/>
    <mergeCell ref="G2:H2"/>
    <mergeCell ref="Y2:Z2"/>
    <mergeCell ref="I2:J2"/>
    <mergeCell ref="M2:N2"/>
    <mergeCell ref="O2:P2"/>
    <mergeCell ref="Q2:R2"/>
    <mergeCell ref="S2:T2"/>
    <mergeCell ref="K2:L2"/>
    <mergeCell ref="AA2:AD2"/>
    <mergeCell ref="W2:X2"/>
    <mergeCell ref="E2:F2"/>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75" max="28" man="1"/>
    <brk id="707" max="28"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3"/>
  <sheetViews>
    <sheetView showZeros="0" topLeftCell="A57" workbookViewId="0">
      <selection activeCell="C73" sqref="C73"/>
    </sheetView>
  </sheetViews>
  <sheetFormatPr defaultRowHeight="15.75"/>
  <cols>
    <col min="1" max="2" width="8.88671875" style="437"/>
    <col min="3" max="3" width="50.5546875" style="437" customWidth="1"/>
    <col min="4" max="16384" width="8.88671875" style="437"/>
  </cols>
  <sheetData>
    <row r="3" spans="1:6" ht="18.75">
      <c r="A3" s="846"/>
      <c r="B3" s="846"/>
      <c r="C3" s="846"/>
      <c r="D3" s="846"/>
      <c r="E3" s="846"/>
      <c r="F3" s="846"/>
    </row>
    <row r="4" spans="1:6" ht="18.75">
      <c r="A4" s="846"/>
      <c r="B4" s="846"/>
      <c r="C4" s="846"/>
      <c r="D4" s="846"/>
      <c r="E4" s="846"/>
      <c r="F4" s="846"/>
    </row>
    <row r="5" spans="1:6" ht="18.75">
      <c r="A5" s="846"/>
      <c r="B5" s="846"/>
      <c r="C5" s="1375" t="s">
        <v>6361</v>
      </c>
      <c r="D5" s="846"/>
      <c r="E5" s="846"/>
      <c r="F5" s="846"/>
    </row>
    <row r="6" spans="1:6">
      <c r="A6" s="908"/>
      <c r="B6" s="909"/>
      <c r="C6" s="1372" t="s">
        <v>6362</v>
      </c>
      <c r="D6" s="911"/>
      <c r="E6" s="1373"/>
      <c r="F6" s="913"/>
    </row>
    <row r="7" spans="1:6">
      <c r="A7" s="908"/>
      <c r="B7" s="909"/>
      <c r="C7" s="914" t="s">
        <v>6363</v>
      </c>
      <c r="D7" s="911"/>
      <c r="E7" s="1373"/>
      <c r="F7" s="908"/>
    </row>
    <row r="8" spans="1:6">
      <c r="A8" s="908"/>
      <c r="B8" s="909"/>
      <c r="C8" s="915" t="s">
        <v>4334</v>
      </c>
      <c r="D8" s="911"/>
      <c r="E8" s="1373"/>
      <c r="F8" s="908"/>
    </row>
    <row r="9" spans="1:6">
      <c r="A9" s="908"/>
      <c r="B9" s="909"/>
      <c r="C9" s="914" t="s">
        <v>5896</v>
      </c>
      <c r="D9" s="911">
        <f>4.5*6.42*2</f>
        <v>57.78</v>
      </c>
      <c r="E9" s="1373"/>
      <c r="F9" s="908"/>
    </row>
    <row r="10" spans="1:6">
      <c r="A10" s="908"/>
      <c r="B10" s="909"/>
      <c r="C10" s="914" t="s">
        <v>5897</v>
      </c>
      <c r="D10" s="911">
        <f>4.5*1*2</f>
        <v>9</v>
      </c>
      <c r="E10" s="1373">
        <f>5/12</f>
        <v>0.42</v>
      </c>
      <c r="F10" s="908"/>
    </row>
    <row r="11" spans="1:6">
      <c r="A11" s="908"/>
      <c r="B11" s="909"/>
      <c r="C11" s="914" t="s">
        <v>5898</v>
      </c>
      <c r="D11" s="911">
        <f>4.5*1*2</f>
        <v>9</v>
      </c>
      <c r="E11" s="1373"/>
      <c r="F11" s="908"/>
    </row>
    <row r="12" spans="1:6">
      <c r="A12" s="908"/>
      <c r="B12" s="909"/>
      <c r="C12" s="914" t="s">
        <v>5899</v>
      </c>
      <c r="D12" s="911">
        <f>6.42*1*2</f>
        <v>12.84</v>
      </c>
      <c r="E12" s="1373"/>
      <c r="F12" s="908"/>
    </row>
    <row r="13" spans="1:6">
      <c r="A13" s="908"/>
      <c r="B13" s="909"/>
      <c r="C13" s="914" t="s">
        <v>5900</v>
      </c>
      <c r="D13" s="911">
        <f>SUM(D9:D12)</f>
        <v>88.62</v>
      </c>
      <c r="E13" s="1373"/>
      <c r="F13" s="908"/>
    </row>
    <row r="14" spans="1:6">
      <c r="A14" s="908"/>
      <c r="B14" s="909"/>
      <c r="C14" s="915"/>
      <c r="D14" s="911">
        <f>D13*10%</f>
        <v>8.86</v>
      </c>
      <c r="E14" s="1373"/>
      <c r="F14" s="908"/>
    </row>
    <row r="15" spans="1:6">
      <c r="A15" s="908"/>
      <c r="B15" s="909"/>
      <c r="C15" s="914" t="s">
        <v>5901</v>
      </c>
      <c r="D15" s="911">
        <f>SUM(D13:D14)</f>
        <v>97.48</v>
      </c>
      <c r="E15" s="1373"/>
      <c r="F15" s="908"/>
    </row>
    <row r="16" spans="1:6">
      <c r="A16" s="919"/>
      <c r="B16" s="909"/>
      <c r="C16" s="915" t="s">
        <v>5902</v>
      </c>
      <c r="D16" s="911">
        <f>D15*1.17</f>
        <v>114.05</v>
      </c>
      <c r="E16" s="1373"/>
      <c r="F16" s="908"/>
    </row>
    <row r="17" spans="1:6">
      <c r="A17" s="908"/>
      <c r="B17" s="909"/>
      <c r="C17" s="914" t="s">
        <v>5903</v>
      </c>
      <c r="D17" s="911"/>
      <c r="E17" s="1373"/>
      <c r="F17" s="908"/>
    </row>
    <row r="18" spans="1:6">
      <c r="A18" s="908"/>
      <c r="B18" s="909"/>
      <c r="C18" s="914"/>
      <c r="D18" s="911"/>
      <c r="E18" s="1373"/>
      <c r="F18" s="908"/>
    </row>
    <row r="19" spans="1:6">
      <c r="A19" s="908">
        <v>81.099999999999994</v>
      </c>
      <c r="B19" s="909" t="s">
        <v>928</v>
      </c>
      <c r="C19" s="914" t="s">
        <v>5800</v>
      </c>
      <c r="D19" s="911">
        <v>51.4</v>
      </c>
      <c r="E19" s="1373" t="s">
        <v>928</v>
      </c>
      <c r="F19" s="908"/>
    </row>
    <row r="20" spans="1:6">
      <c r="A20" s="919"/>
      <c r="B20" s="909"/>
      <c r="C20" s="915" t="s">
        <v>4343</v>
      </c>
      <c r="D20" s="911"/>
      <c r="E20" s="1373"/>
      <c r="F20" s="908">
        <f t="shared" ref="F20:F65" si="0">D20*A20</f>
        <v>0</v>
      </c>
    </row>
    <row r="21" spans="1:6">
      <c r="A21" s="908"/>
      <c r="B21" s="909"/>
      <c r="C21" s="914" t="s">
        <v>4344</v>
      </c>
      <c r="D21" s="911"/>
      <c r="E21" s="1373"/>
      <c r="F21" s="908">
        <f t="shared" si="0"/>
        <v>0</v>
      </c>
    </row>
    <row r="22" spans="1:6">
      <c r="A22" s="908"/>
      <c r="B22" s="909"/>
      <c r="C22" s="914" t="s">
        <v>5530</v>
      </c>
      <c r="D22" s="911"/>
      <c r="E22" s="1373"/>
      <c r="F22" s="908">
        <f t="shared" si="0"/>
        <v>0</v>
      </c>
    </row>
    <row r="23" spans="1:6">
      <c r="A23" s="908"/>
      <c r="B23" s="909"/>
      <c r="C23" s="914" t="s">
        <v>5488</v>
      </c>
      <c r="D23" s="911"/>
      <c r="E23" s="1373"/>
      <c r="F23" s="908">
        <f t="shared" si="0"/>
        <v>0</v>
      </c>
    </row>
    <row r="24" spans="1:6">
      <c r="A24" s="908"/>
      <c r="B24" s="909"/>
      <c r="C24" s="914" t="s">
        <v>5529</v>
      </c>
      <c r="D24" s="911"/>
      <c r="E24" s="1373"/>
      <c r="F24" s="908">
        <f t="shared" si="0"/>
        <v>0</v>
      </c>
    </row>
    <row r="25" spans="1:6" ht="31.5">
      <c r="A25" s="908"/>
      <c r="B25" s="909"/>
      <c r="C25" s="914" t="s">
        <v>5904</v>
      </c>
      <c r="D25" s="911"/>
      <c r="E25" s="1373"/>
      <c r="F25" s="908">
        <f t="shared" si="0"/>
        <v>0</v>
      </c>
    </row>
    <row r="26" spans="1:6">
      <c r="A26" s="908"/>
      <c r="B26" s="909"/>
      <c r="C26" s="914" t="s">
        <v>5905</v>
      </c>
      <c r="D26" s="911"/>
      <c r="E26" s="1373"/>
      <c r="F26" s="908">
        <f t="shared" si="0"/>
        <v>0</v>
      </c>
    </row>
    <row r="27" spans="1:6">
      <c r="A27" s="908"/>
      <c r="B27" s="909"/>
      <c r="C27" s="914" t="s">
        <v>5906</v>
      </c>
      <c r="D27" s="911"/>
      <c r="E27" s="1373"/>
      <c r="F27" s="908">
        <f t="shared" si="0"/>
        <v>0</v>
      </c>
    </row>
    <row r="28" spans="1:6">
      <c r="A28" s="908">
        <v>35</v>
      </c>
      <c r="B28" s="909" t="s">
        <v>928</v>
      </c>
      <c r="C28" s="914" t="s">
        <v>5801</v>
      </c>
      <c r="D28" s="911">
        <f>D19</f>
        <v>51.4</v>
      </c>
      <c r="E28" s="1373" t="s">
        <v>928</v>
      </c>
      <c r="F28" s="908">
        <f t="shared" si="0"/>
        <v>1799</v>
      </c>
    </row>
    <row r="29" spans="1:6">
      <c r="A29" s="908"/>
      <c r="B29" s="909"/>
      <c r="C29" s="915" t="s">
        <v>4352</v>
      </c>
      <c r="D29" s="911"/>
      <c r="E29" s="1373"/>
      <c r="F29" s="908">
        <f t="shared" si="0"/>
        <v>0</v>
      </c>
    </row>
    <row r="30" spans="1:6">
      <c r="A30" s="908"/>
      <c r="B30" s="909"/>
      <c r="C30" s="914" t="s">
        <v>4353</v>
      </c>
      <c r="D30" s="911"/>
      <c r="E30" s="1373"/>
      <c r="F30" s="908">
        <f t="shared" si="0"/>
        <v>0</v>
      </c>
    </row>
    <row r="31" spans="1:6">
      <c r="A31" s="908"/>
      <c r="B31" s="909"/>
      <c r="C31" s="914" t="s">
        <v>4354</v>
      </c>
      <c r="D31" s="911"/>
      <c r="E31" s="1373"/>
      <c r="F31" s="908">
        <f t="shared" si="0"/>
        <v>0</v>
      </c>
    </row>
    <row r="32" spans="1:6">
      <c r="A32" s="908"/>
      <c r="B32" s="909"/>
      <c r="C32" s="914" t="s">
        <v>5907</v>
      </c>
      <c r="D32" s="911"/>
      <c r="E32" s="1373"/>
      <c r="F32" s="908">
        <f t="shared" si="0"/>
        <v>0</v>
      </c>
    </row>
    <row r="33" spans="1:6">
      <c r="A33" s="908"/>
      <c r="B33" s="909"/>
      <c r="C33" s="914" t="s">
        <v>5908</v>
      </c>
      <c r="D33" s="911"/>
      <c r="E33" s="1373"/>
      <c r="F33" s="908">
        <f t="shared" si="0"/>
        <v>0</v>
      </c>
    </row>
    <row r="34" spans="1:6">
      <c r="A34" s="908"/>
      <c r="B34" s="909"/>
      <c r="C34" s="914" t="s">
        <v>5909</v>
      </c>
      <c r="D34" s="911"/>
      <c r="E34" s="1373"/>
      <c r="F34" s="908">
        <f t="shared" si="0"/>
        <v>0</v>
      </c>
    </row>
    <row r="35" spans="1:6" ht="31.5">
      <c r="A35" s="908"/>
      <c r="B35" s="909"/>
      <c r="C35" s="914" t="s">
        <v>5910</v>
      </c>
      <c r="D35" s="911"/>
      <c r="E35" s="1373"/>
      <c r="F35" s="908">
        <f t="shared" si="0"/>
        <v>0</v>
      </c>
    </row>
    <row r="36" spans="1:6">
      <c r="A36" s="908"/>
      <c r="B36" s="909"/>
      <c r="C36" s="914" t="s">
        <v>5911</v>
      </c>
      <c r="D36" s="911"/>
      <c r="E36" s="1373"/>
      <c r="F36" s="908">
        <f t="shared" si="0"/>
        <v>0</v>
      </c>
    </row>
    <row r="37" spans="1:6">
      <c r="A37" s="908"/>
      <c r="B37" s="909"/>
      <c r="C37" s="914" t="s">
        <v>5912</v>
      </c>
      <c r="D37" s="911"/>
      <c r="E37" s="1373"/>
      <c r="F37" s="908">
        <f t="shared" si="0"/>
        <v>0</v>
      </c>
    </row>
    <row r="38" spans="1:6">
      <c r="A38" s="908"/>
      <c r="B38" s="909"/>
      <c r="C38" s="914" t="s">
        <v>5913</v>
      </c>
      <c r="D38" s="911"/>
      <c r="E38" s="1373"/>
      <c r="F38" s="908">
        <f t="shared" si="0"/>
        <v>0</v>
      </c>
    </row>
    <row r="39" spans="1:6">
      <c r="A39" s="908"/>
      <c r="B39" s="909"/>
      <c r="C39" s="914"/>
      <c r="D39" s="911"/>
      <c r="E39" s="1373"/>
      <c r="F39" s="908">
        <f t="shared" si="0"/>
        <v>0</v>
      </c>
    </row>
    <row r="40" spans="1:6">
      <c r="A40" s="908"/>
      <c r="B40" s="909"/>
      <c r="C40" s="914" t="s">
        <v>5914</v>
      </c>
      <c r="D40" s="911"/>
      <c r="E40" s="1373"/>
      <c r="F40" s="908">
        <f t="shared" si="0"/>
        <v>0</v>
      </c>
    </row>
    <row r="41" spans="1:6">
      <c r="A41" s="908"/>
      <c r="B41" s="909"/>
      <c r="C41" s="914"/>
      <c r="D41" s="911"/>
      <c r="E41" s="1373"/>
      <c r="F41" s="908">
        <f t="shared" si="0"/>
        <v>0</v>
      </c>
    </row>
    <row r="42" spans="1:6">
      <c r="A42" s="908">
        <v>2</v>
      </c>
      <c r="B42" s="909" t="s">
        <v>928</v>
      </c>
      <c r="C42" s="914" t="s">
        <v>5805</v>
      </c>
      <c r="D42" s="911">
        <v>526</v>
      </c>
      <c r="E42" s="1373" t="s">
        <v>928</v>
      </c>
      <c r="F42" s="908">
        <f t="shared" si="0"/>
        <v>1052</v>
      </c>
    </row>
    <row r="43" spans="1:6">
      <c r="A43" s="908">
        <v>6.2</v>
      </c>
      <c r="B43" s="909" t="s">
        <v>928</v>
      </c>
      <c r="C43" s="914" t="s">
        <v>5806</v>
      </c>
      <c r="D43" s="911">
        <v>10</v>
      </c>
      <c r="E43" s="1373" t="s">
        <v>928</v>
      </c>
      <c r="F43" s="908">
        <f t="shared" si="0"/>
        <v>62</v>
      </c>
    </row>
    <row r="44" spans="1:6">
      <c r="A44" s="908">
        <v>3.66</v>
      </c>
      <c r="B44" s="914" t="s">
        <v>841</v>
      </c>
      <c r="C44" s="914" t="s">
        <v>6364</v>
      </c>
      <c r="D44" s="911">
        <v>114</v>
      </c>
      <c r="E44" s="1373" t="s">
        <v>841</v>
      </c>
      <c r="F44" s="908">
        <f t="shared" si="0"/>
        <v>417.24</v>
      </c>
    </row>
    <row r="45" spans="1:6">
      <c r="A45" s="908">
        <v>15.4</v>
      </c>
      <c r="B45" s="914" t="s">
        <v>928</v>
      </c>
      <c r="C45" s="914" t="s">
        <v>6365</v>
      </c>
      <c r="D45" s="911">
        <v>51.4</v>
      </c>
      <c r="E45" s="1373" t="s">
        <v>928</v>
      </c>
      <c r="F45" s="908">
        <f t="shared" si="0"/>
        <v>791.56</v>
      </c>
    </row>
    <row r="46" spans="1:6">
      <c r="A46" s="908">
        <v>3</v>
      </c>
      <c r="B46" s="914" t="s">
        <v>1050</v>
      </c>
      <c r="C46" s="914" t="s">
        <v>5784</v>
      </c>
      <c r="D46" s="911">
        <v>696.43</v>
      </c>
      <c r="E46" s="1373" t="s">
        <v>1422</v>
      </c>
      <c r="F46" s="908">
        <f t="shared" si="0"/>
        <v>2089.29</v>
      </c>
    </row>
    <row r="47" spans="1:6">
      <c r="A47" s="897">
        <v>1</v>
      </c>
      <c r="B47" s="898" t="s">
        <v>1050</v>
      </c>
      <c r="C47" s="902" t="s">
        <v>6031</v>
      </c>
      <c r="D47" s="897">
        <v>76.849999999999994</v>
      </c>
      <c r="E47" s="1374" t="s">
        <v>1422</v>
      </c>
      <c r="F47" s="908">
        <f t="shared" si="0"/>
        <v>76.849999999999994</v>
      </c>
    </row>
    <row r="48" spans="1:6">
      <c r="A48" s="897">
        <v>3</v>
      </c>
      <c r="B48" s="898" t="s">
        <v>1050</v>
      </c>
      <c r="C48" s="902" t="s">
        <v>6366</v>
      </c>
      <c r="D48" s="897">
        <v>188.4</v>
      </c>
      <c r="E48" s="1374" t="s">
        <v>1422</v>
      </c>
      <c r="F48" s="908">
        <f t="shared" si="0"/>
        <v>565.20000000000005</v>
      </c>
    </row>
    <row r="49" spans="1:6">
      <c r="A49" s="897">
        <v>1</v>
      </c>
      <c r="B49" s="898" t="s">
        <v>569</v>
      </c>
      <c r="C49" s="902" t="s">
        <v>6367</v>
      </c>
      <c r="D49" s="897">
        <v>84.4</v>
      </c>
      <c r="E49" s="1374" t="s">
        <v>1422</v>
      </c>
      <c r="F49" s="908">
        <f t="shared" si="0"/>
        <v>84.4</v>
      </c>
    </row>
    <row r="50" spans="1:6">
      <c r="A50" s="897">
        <v>1</v>
      </c>
      <c r="B50" s="898" t="s">
        <v>1050</v>
      </c>
      <c r="C50" s="902" t="s">
        <v>5786</v>
      </c>
      <c r="D50" s="897">
        <v>67.150000000000006</v>
      </c>
      <c r="E50" s="1374" t="s">
        <v>1422</v>
      </c>
      <c r="F50" s="908">
        <f t="shared" si="0"/>
        <v>67.150000000000006</v>
      </c>
    </row>
    <row r="51" spans="1:6">
      <c r="A51" s="897">
        <v>1</v>
      </c>
      <c r="B51" s="898" t="s">
        <v>1050</v>
      </c>
      <c r="C51" s="902" t="s">
        <v>5787</v>
      </c>
      <c r="D51" s="897">
        <v>37.65</v>
      </c>
      <c r="E51" s="1374" t="s">
        <v>1422</v>
      </c>
      <c r="F51" s="908">
        <f t="shared" si="0"/>
        <v>37.65</v>
      </c>
    </row>
    <row r="52" spans="1:6">
      <c r="A52" s="906">
        <v>1</v>
      </c>
      <c r="B52" s="898" t="s">
        <v>569</v>
      </c>
      <c r="C52" s="1376" t="s">
        <v>6368</v>
      </c>
      <c r="D52" s="1377">
        <v>575</v>
      </c>
      <c r="E52" s="1374" t="s">
        <v>1422</v>
      </c>
      <c r="F52" s="908">
        <f t="shared" si="0"/>
        <v>575</v>
      </c>
    </row>
    <row r="53" spans="1:6">
      <c r="A53" s="897">
        <v>1</v>
      </c>
      <c r="B53" s="898" t="s">
        <v>569</v>
      </c>
      <c r="C53" s="902" t="s">
        <v>6369</v>
      </c>
      <c r="D53" s="1377">
        <v>256</v>
      </c>
      <c r="E53" s="1374" t="s">
        <v>1422</v>
      </c>
      <c r="F53" s="908">
        <f t="shared" si="0"/>
        <v>256</v>
      </c>
    </row>
    <row r="54" spans="1:6">
      <c r="A54" s="897">
        <v>200</v>
      </c>
      <c r="B54" s="898" t="s">
        <v>4371</v>
      </c>
      <c r="C54" s="902" t="s">
        <v>5788</v>
      </c>
      <c r="D54" s="1377">
        <v>1</v>
      </c>
      <c r="E54" s="1374" t="s">
        <v>4371</v>
      </c>
      <c r="F54" s="908">
        <f t="shared" si="0"/>
        <v>200</v>
      </c>
    </row>
    <row r="55" spans="1:6">
      <c r="A55" s="897"/>
      <c r="B55" s="898"/>
      <c r="C55" s="902" t="s">
        <v>4373</v>
      </c>
      <c r="D55" s="1377">
        <v>0</v>
      </c>
      <c r="E55" s="1374"/>
      <c r="F55" s="908">
        <f t="shared" si="0"/>
        <v>0</v>
      </c>
    </row>
    <row r="56" spans="1:6">
      <c r="A56" s="897"/>
      <c r="B56" s="898"/>
      <c r="C56" s="902" t="s">
        <v>5789</v>
      </c>
      <c r="D56" s="1377">
        <v>0</v>
      </c>
      <c r="E56" s="1374"/>
      <c r="F56" s="908">
        <f t="shared" si="0"/>
        <v>0</v>
      </c>
    </row>
    <row r="57" spans="1:6">
      <c r="A57" s="897">
        <v>10.3</v>
      </c>
      <c r="B57" s="898" t="s">
        <v>841</v>
      </c>
      <c r="C57" s="902" t="s">
        <v>5790</v>
      </c>
      <c r="D57" s="1377">
        <v>20</v>
      </c>
      <c r="E57" s="1374" t="s">
        <v>841</v>
      </c>
      <c r="F57" s="908">
        <f t="shared" si="0"/>
        <v>206</v>
      </c>
    </row>
    <row r="58" spans="1:6">
      <c r="A58" s="897">
        <v>0.7</v>
      </c>
      <c r="B58" s="898" t="s">
        <v>4693</v>
      </c>
      <c r="C58" s="902" t="s">
        <v>5791</v>
      </c>
      <c r="D58" s="1377">
        <v>1260</v>
      </c>
      <c r="E58" s="1374" t="s">
        <v>4693</v>
      </c>
      <c r="F58" s="908">
        <f t="shared" si="0"/>
        <v>882</v>
      </c>
    </row>
    <row r="59" spans="1:6">
      <c r="A59" s="897">
        <v>3</v>
      </c>
      <c r="B59" s="898" t="s">
        <v>1456</v>
      </c>
      <c r="C59" s="902" t="s">
        <v>5792</v>
      </c>
      <c r="D59" s="1377">
        <v>17.86</v>
      </c>
      <c r="E59" s="903" t="s">
        <v>1745</v>
      </c>
      <c r="F59" s="908">
        <f t="shared" si="0"/>
        <v>53.58</v>
      </c>
    </row>
    <row r="60" spans="1:6">
      <c r="A60" s="897">
        <v>1</v>
      </c>
      <c r="B60" s="898" t="s">
        <v>147</v>
      </c>
      <c r="C60" s="902" t="s">
        <v>5793</v>
      </c>
      <c r="D60" s="1377">
        <v>90</v>
      </c>
      <c r="E60" s="1374" t="s">
        <v>147</v>
      </c>
      <c r="F60" s="908">
        <f t="shared" si="0"/>
        <v>90</v>
      </c>
    </row>
    <row r="61" spans="1:6">
      <c r="A61" s="908">
        <v>5</v>
      </c>
      <c r="B61" s="909" t="s">
        <v>3515</v>
      </c>
      <c r="C61" s="914" t="s">
        <v>5794</v>
      </c>
      <c r="D61" s="911">
        <v>9.8000000000000007</v>
      </c>
      <c r="E61" s="1373" t="s">
        <v>3515</v>
      </c>
      <c r="F61" s="908">
        <f t="shared" si="0"/>
        <v>49</v>
      </c>
    </row>
    <row r="62" spans="1:6">
      <c r="A62" s="908">
        <v>35</v>
      </c>
      <c r="B62" s="909" t="s">
        <v>928</v>
      </c>
      <c r="C62" s="914" t="s">
        <v>5795</v>
      </c>
      <c r="D62" s="911">
        <v>47.8</v>
      </c>
      <c r="E62" s="1373" t="s">
        <v>928</v>
      </c>
      <c r="F62" s="908">
        <f t="shared" si="0"/>
        <v>1673</v>
      </c>
    </row>
    <row r="63" spans="1:6">
      <c r="A63" s="908">
        <v>2</v>
      </c>
      <c r="B63" s="909" t="s">
        <v>1456</v>
      </c>
      <c r="C63" s="914" t="s">
        <v>5796</v>
      </c>
      <c r="D63" s="911">
        <v>988</v>
      </c>
      <c r="E63" s="1373" t="s">
        <v>1745</v>
      </c>
      <c r="F63" s="908">
        <f t="shared" si="0"/>
        <v>1976</v>
      </c>
    </row>
    <row r="64" spans="1:6">
      <c r="A64" s="908">
        <v>50</v>
      </c>
      <c r="B64" s="909" t="s">
        <v>4379</v>
      </c>
      <c r="C64" s="914" t="s">
        <v>5797</v>
      </c>
      <c r="D64" s="911">
        <v>10</v>
      </c>
      <c r="E64" s="1373" t="s">
        <v>4381</v>
      </c>
      <c r="F64" s="908">
        <f t="shared" si="0"/>
        <v>500</v>
      </c>
    </row>
    <row r="65" spans="1:6" ht="47.25">
      <c r="A65" s="897">
        <v>9</v>
      </c>
      <c r="B65" s="898" t="s">
        <v>4382</v>
      </c>
      <c r="C65" s="902" t="s">
        <v>6370</v>
      </c>
      <c r="D65" s="1374">
        <v>56.7</v>
      </c>
      <c r="E65" s="1374" t="s">
        <v>4383</v>
      </c>
      <c r="F65" s="908">
        <f t="shared" si="0"/>
        <v>510.3</v>
      </c>
    </row>
    <row r="66" spans="1:6">
      <c r="A66" s="897"/>
      <c r="B66" s="909"/>
      <c r="C66" s="914" t="s">
        <v>4384</v>
      </c>
      <c r="D66" s="911"/>
      <c r="E66" s="1373"/>
      <c r="F66" s="908"/>
    </row>
    <row r="67" spans="1:6">
      <c r="A67" s="897"/>
      <c r="B67" s="909"/>
      <c r="C67" s="914"/>
      <c r="D67" s="911" t="s">
        <v>2283</v>
      </c>
      <c r="E67" s="1373"/>
      <c r="F67" s="913">
        <f>SUM(F20:F66)</f>
        <v>14013.22</v>
      </c>
    </row>
    <row r="68" spans="1:6" ht="31.5">
      <c r="A68" s="1378"/>
      <c r="B68" s="909"/>
      <c r="C68" s="914" t="s">
        <v>4385</v>
      </c>
      <c r="D68" s="911"/>
      <c r="E68" s="1373"/>
      <c r="F68" s="908">
        <f>F67*2/100</f>
        <v>280.26</v>
      </c>
    </row>
    <row r="69" spans="1:6" ht="18.75">
      <c r="A69" s="846"/>
      <c r="B69" s="909"/>
      <c r="C69" s="914"/>
      <c r="D69" s="911"/>
      <c r="E69" s="1373"/>
      <c r="F69" s="913">
        <f>SUM(F67:F68)</f>
        <v>14293.48</v>
      </c>
    </row>
    <row r="70" spans="1:6" ht="18.75">
      <c r="A70" s="846"/>
      <c r="B70" s="898"/>
      <c r="C70" s="902" t="s">
        <v>4387</v>
      </c>
      <c r="D70" s="1374"/>
      <c r="E70" s="1374"/>
      <c r="F70" s="897">
        <v>400</v>
      </c>
    </row>
    <row r="71" spans="1:6" ht="18.75">
      <c r="A71" s="846"/>
      <c r="B71" s="898"/>
      <c r="C71" s="902" t="s">
        <v>4388</v>
      </c>
      <c r="D71" s="1374"/>
      <c r="E71" s="1374"/>
      <c r="F71" s="897">
        <v>400</v>
      </c>
    </row>
    <row r="72" spans="1:6" ht="18.75">
      <c r="A72" s="846"/>
      <c r="B72" s="898"/>
      <c r="C72" s="902"/>
      <c r="D72" s="1374"/>
      <c r="E72" s="1374"/>
      <c r="F72" s="904">
        <f>SUM(F69:F71)</f>
        <v>15093.48</v>
      </c>
    </row>
    <row r="73" spans="1:6" ht="18.75">
      <c r="A73" s="846"/>
      <c r="B73" s="1379"/>
      <c r="C73" s="1380"/>
      <c r="D73" s="1381"/>
      <c r="E73" s="1382" t="s">
        <v>5747</v>
      </c>
      <c r="F73" s="1383">
        <v>15100</v>
      </c>
    </row>
  </sheetData>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abSelected="1" topLeftCell="A67" workbookViewId="0">
      <selection activeCell="G68" sqref="G68"/>
    </sheetView>
  </sheetViews>
  <sheetFormatPr defaultRowHeight="16.5"/>
  <cols>
    <col min="1" max="1" width="8.88671875" style="1414"/>
    <col min="2" max="2" width="11" style="1412" customWidth="1"/>
    <col min="3" max="3" width="47.109375" style="1415" customWidth="1"/>
    <col min="4" max="4" width="9.109375" style="1412" bestFit="1" customWidth="1"/>
    <col min="5" max="5" width="10.77734375" style="1412" customWidth="1"/>
    <col min="6" max="6" width="11.109375" style="1412" customWidth="1"/>
    <col min="7" max="16384" width="8.88671875" style="1412"/>
  </cols>
  <sheetData>
    <row r="1" spans="1:10" ht="48.75" customHeight="1">
      <c r="A1" s="1641" t="str">
        <f>Detalied!A1</f>
        <v>Name of work:Special Repair works for 1 No SI and 18Nos PC/HC Qtrs Unoccupied Qtrs at Verracholan Virudhunagar District.</v>
      </c>
      <c r="B1" s="1641"/>
      <c r="C1" s="1641"/>
      <c r="D1" s="1641"/>
      <c r="E1" s="1641"/>
      <c r="F1" s="1641"/>
    </row>
    <row r="2" spans="1:10" ht="18">
      <c r="A2" s="1642" t="s">
        <v>6393</v>
      </c>
      <c r="B2" s="1642"/>
      <c r="C2" s="1642"/>
      <c r="D2" s="1642"/>
      <c r="E2" s="1642"/>
      <c r="F2" s="1642"/>
    </row>
    <row r="3" spans="1:10" ht="18">
      <c r="A3" s="1418" t="s">
        <v>6374</v>
      </c>
      <c r="B3" s="1419" t="s">
        <v>6394</v>
      </c>
      <c r="C3" s="1419" t="s">
        <v>6375</v>
      </c>
      <c r="D3" s="1419" t="s">
        <v>99</v>
      </c>
      <c r="E3" s="1419" t="s">
        <v>6380</v>
      </c>
      <c r="F3" s="1419" t="s">
        <v>990</v>
      </c>
    </row>
    <row r="4" spans="1:10" ht="55.5" customHeight="1">
      <c r="A4" s="1429">
        <v>1</v>
      </c>
      <c r="B4" s="1430">
        <f>Detalied!H15</f>
        <v>34.6</v>
      </c>
      <c r="C4" s="1462" t="s">
        <v>6620</v>
      </c>
      <c r="D4" s="1581">
        <v>39.700000000000003</v>
      </c>
      <c r="E4" s="1430" t="s">
        <v>2321</v>
      </c>
      <c r="F4" s="1430">
        <f>B4*D4</f>
        <v>1373.62</v>
      </c>
      <c r="G4" s="1412" t="s">
        <v>991</v>
      </c>
    </row>
    <row r="5" spans="1:10" ht="55.5" customHeight="1">
      <c r="A5" s="1429">
        <f>A4+1</f>
        <v>2</v>
      </c>
      <c r="B5" s="1430">
        <f>Detalied!H19</f>
        <v>4.9000000000000004</v>
      </c>
      <c r="C5" s="1462" t="s">
        <v>6621</v>
      </c>
      <c r="D5" s="1581">
        <v>321.25</v>
      </c>
      <c r="E5" s="1430" t="s">
        <v>2189</v>
      </c>
      <c r="F5" s="1430">
        <f t="shared" ref="F5:F72" si="0">B5*D5</f>
        <v>1574.13</v>
      </c>
      <c r="G5" s="1412">
        <v>244</v>
      </c>
      <c r="H5" s="1412">
        <v>25.75</v>
      </c>
      <c r="I5" s="1412">
        <v>25.75</v>
      </c>
      <c r="J5" s="1412">
        <f>SUM(G5:I5)</f>
        <v>295.5</v>
      </c>
    </row>
    <row r="6" spans="1:10" ht="55.5" customHeight="1">
      <c r="A6" s="1429">
        <f t="shared" ref="A6:A7" si="1">A5+1</f>
        <v>3</v>
      </c>
      <c r="B6" s="1430">
        <f>Detalied!H31</f>
        <v>4.4000000000000004</v>
      </c>
      <c r="C6" s="1464" t="s">
        <v>6622</v>
      </c>
      <c r="D6" s="1581">
        <v>6380</v>
      </c>
      <c r="E6" s="1430" t="s">
        <v>2189</v>
      </c>
      <c r="F6" s="1430">
        <f t="shared" si="0"/>
        <v>28072</v>
      </c>
    </row>
    <row r="7" spans="1:10" ht="24" customHeight="1">
      <c r="A7" s="1429">
        <f t="shared" si="1"/>
        <v>4</v>
      </c>
      <c r="B7" s="1430"/>
      <c r="C7" s="1467" t="s">
        <v>6420</v>
      </c>
      <c r="D7" s="1430"/>
      <c r="E7" s="1430"/>
      <c r="F7" s="1430"/>
    </row>
    <row r="8" spans="1:10" ht="27" customHeight="1">
      <c r="A8" s="1429"/>
      <c r="B8" s="1430">
        <f>Detalied!H52</f>
        <v>62.3</v>
      </c>
      <c r="C8" s="1467" t="s">
        <v>6421</v>
      </c>
      <c r="D8" s="1581">
        <f>building!C595</f>
        <v>905.4</v>
      </c>
      <c r="E8" s="1430" t="s">
        <v>2321</v>
      </c>
      <c r="F8" s="1430">
        <f t="shared" si="0"/>
        <v>56406.42</v>
      </c>
    </row>
    <row r="9" spans="1:10" ht="36" customHeight="1">
      <c r="A9" s="1429">
        <f>A7+1</f>
        <v>5</v>
      </c>
      <c r="B9" s="1430">
        <f>Detalied!H64</f>
        <v>4.9000000000000004</v>
      </c>
      <c r="C9" s="1467" t="s">
        <v>6512</v>
      </c>
      <c r="D9" s="1581">
        <f>building!C500</f>
        <v>8512.65</v>
      </c>
      <c r="E9" s="1430" t="s">
        <v>2189</v>
      </c>
      <c r="F9" s="1430">
        <f t="shared" si="0"/>
        <v>41711.99</v>
      </c>
    </row>
    <row r="10" spans="1:10" ht="29.25" customHeight="1">
      <c r="A10" s="1429">
        <f>A9+1</f>
        <v>6</v>
      </c>
      <c r="B10" s="1430">
        <f>Detalied!H71</f>
        <v>1.05</v>
      </c>
      <c r="C10" s="1470" t="s">
        <v>6426</v>
      </c>
      <c r="D10" s="1581">
        <f>building!C672</f>
        <v>87298.5</v>
      </c>
      <c r="E10" s="1430" t="s">
        <v>534</v>
      </c>
      <c r="F10" s="1430">
        <f t="shared" si="0"/>
        <v>91663.43</v>
      </c>
    </row>
    <row r="11" spans="1:10" ht="59.25" customHeight="1">
      <c r="A11" s="1429">
        <f>A10+1</f>
        <v>7</v>
      </c>
      <c r="B11" s="1430">
        <f>Detalied!H76</f>
        <v>5.7</v>
      </c>
      <c r="C11" s="1467" t="s">
        <v>6509</v>
      </c>
      <c r="D11" s="1581">
        <f>building!C120</f>
        <v>6910.33</v>
      </c>
      <c r="E11" s="1430" t="s">
        <v>2189</v>
      </c>
      <c r="F11" s="1430">
        <f t="shared" si="0"/>
        <v>39388.879999999997</v>
      </c>
    </row>
    <row r="12" spans="1:10" ht="76.5" customHeight="1">
      <c r="A12" s="1429">
        <f t="shared" ref="A12" si="2">A11+1</f>
        <v>8</v>
      </c>
      <c r="B12" s="1430">
        <f>Detalied!H83</f>
        <v>36</v>
      </c>
      <c r="C12" s="1470" t="s">
        <v>6518</v>
      </c>
      <c r="D12" s="1581">
        <f>building!C914</f>
        <v>895</v>
      </c>
      <c r="E12" s="1430" t="s">
        <v>1422</v>
      </c>
      <c r="F12" s="1430">
        <f t="shared" si="0"/>
        <v>32220</v>
      </c>
    </row>
    <row r="13" spans="1:10" ht="26.25" customHeight="1">
      <c r="A13" s="1429"/>
      <c r="B13" s="1430">
        <f>Detalied!H91</f>
        <v>60</v>
      </c>
      <c r="C13" s="1464" t="s">
        <v>6432</v>
      </c>
      <c r="D13" s="1581">
        <f>building!C915</f>
        <v>897</v>
      </c>
      <c r="E13" s="1430" t="s">
        <v>1422</v>
      </c>
      <c r="F13" s="1430">
        <f t="shared" si="0"/>
        <v>53820</v>
      </c>
    </row>
    <row r="14" spans="1:10" ht="57.75" customHeight="1">
      <c r="A14" s="1429">
        <f>A12+1</f>
        <v>9</v>
      </c>
      <c r="B14" s="1430">
        <f>Detalied!H98</f>
        <v>24</v>
      </c>
      <c r="C14" s="1470" t="s">
        <v>6517</v>
      </c>
      <c r="D14" s="1581">
        <f>building!C919</f>
        <v>982</v>
      </c>
      <c r="E14" s="1430" t="s">
        <v>1422</v>
      </c>
      <c r="F14" s="1430">
        <f t="shared" si="0"/>
        <v>23568</v>
      </c>
    </row>
    <row r="15" spans="1:10" ht="75" customHeight="1">
      <c r="A15" s="1429">
        <f t="shared" ref="A15:A21" si="3">A14+1</f>
        <v>10</v>
      </c>
      <c r="B15" s="1430">
        <f>Detalied!H104</f>
        <v>36</v>
      </c>
      <c r="C15" s="1470" t="s">
        <v>6515</v>
      </c>
      <c r="D15" s="1581">
        <f>building!C917</f>
        <v>690</v>
      </c>
      <c r="E15" s="1430" t="s">
        <v>1422</v>
      </c>
      <c r="F15" s="1430">
        <f t="shared" si="0"/>
        <v>24840</v>
      </c>
    </row>
    <row r="16" spans="1:10" ht="73.5" customHeight="1">
      <c r="A16" s="1429">
        <f t="shared" si="3"/>
        <v>11</v>
      </c>
      <c r="B16" s="1430">
        <f>Detalied!H110</f>
        <v>54</v>
      </c>
      <c r="C16" s="1470" t="s">
        <v>6516</v>
      </c>
      <c r="D16" s="1581">
        <f>building!C918</f>
        <v>835</v>
      </c>
      <c r="E16" s="1430" t="s">
        <v>1422</v>
      </c>
      <c r="F16" s="1430">
        <f t="shared" si="0"/>
        <v>45090</v>
      </c>
    </row>
    <row r="17" spans="1:6" ht="26.25" customHeight="1">
      <c r="A17" s="1429">
        <f t="shared" si="3"/>
        <v>12</v>
      </c>
      <c r="B17" s="1430">
        <f>Detalied!H120</f>
        <v>47</v>
      </c>
      <c r="C17" s="1462" t="s">
        <v>6436</v>
      </c>
      <c r="D17" s="1581">
        <f>building!C936</f>
        <v>690</v>
      </c>
      <c r="E17" s="1430" t="s">
        <v>1422</v>
      </c>
      <c r="F17" s="1430">
        <f t="shared" si="0"/>
        <v>32430</v>
      </c>
    </row>
    <row r="18" spans="1:6" ht="25.5" customHeight="1">
      <c r="A18" s="1429">
        <f t="shared" si="3"/>
        <v>13</v>
      </c>
      <c r="B18" s="1430">
        <f>Detalied!H132</f>
        <v>77</v>
      </c>
      <c r="C18" s="1464" t="s">
        <v>6437</v>
      </c>
      <c r="D18" s="1581">
        <f>building!C935</f>
        <v>135</v>
      </c>
      <c r="E18" s="1430" t="s">
        <v>1422</v>
      </c>
      <c r="F18" s="1430">
        <f t="shared" si="0"/>
        <v>10395</v>
      </c>
    </row>
    <row r="19" spans="1:6" ht="38.25" customHeight="1">
      <c r="A19" s="1429">
        <f t="shared" si="3"/>
        <v>14</v>
      </c>
      <c r="B19" s="1430">
        <f>Detalied!H138</f>
        <v>24</v>
      </c>
      <c r="C19" s="1467" t="s">
        <v>6439</v>
      </c>
      <c r="D19" s="1581">
        <f>building!C695</f>
        <v>1552.7</v>
      </c>
      <c r="E19" s="1430" t="s">
        <v>1422</v>
      </c>
      <c r="F19" s="1430">
        <f t="shared" si="0"/>
        <v>37264.800000000003</v>
      </c>
    </row>
    <row r="20" spans="1:6" ht="25.5" customHeight="1">
      <c r="A20" s="1429">
        <f t="shared" si="3"/>
        <v>15</v>
      </c>
      <c r="B20" s="1430">
        <f>Detalied!H143</f>
        <v>24</v>
      </c>
      <c r="C20" s="1467" t="s">
        <v>920</v>
      </c>
      <c r="D20" s="1581">
        <f>building!C432</f>
        <v>571</v>
      </c>
      <c r="E20" s="1430" t="s">
        <v>1422</v>
      </c>
      <c r="F20" s="1430">
        <f t="shared" si="0"/>
        <v>13704</v>
      </c>
    </row>
    <row r="21" spans="1:6" ht="25.5" customHeight="1">
      <c r="A21" s="1429">
        <f t="shared" si="3"/>
        <v>16</v>
      </c>
      <c r="B21" s="1430">
        <f>Detalied!H147</f>
        <v>28.8</v>
      </c>
      <c r="C21" s="1470" t="s">
        <v>6440</v>
      </c>
      <c r="D21" s="1581">
        <f>building!C361</f>
        <v>335.61</v>
      </c>
      <c r="E21" s="1430" t="s">
        <v>841</v>
      </c>
      <c r="F21" s="1430">
        <f t="shared" si="0"/>
        <v>9665.57</v>
      </c>
    </row>
    <row r="22" spans="1:6" ht="26.25" customHeight="1">
      <c r="A22" s="1429">
        <f t="shared" ref="A22" si="4">A21+1</f>
        <v>17</v>
      </c>
      <c r="B22" s="1430"/>
      <c r="C22" s="1467" t="s">
        <v>248</v>
      </c>
      <c r="D22" s="1430"/>
      <c r="E22" s="1430"/>
      <c r="F22" s="1430">
        <f t="shared" si="0"/>
        <v>0</v>
      </c>
    </row>
    <row r="23" spans="1:6" ht="26.25" customHeight="1">
      <c r="A23" s="1429"/>
      <c r="B23" s="1430">
        <f>Detalied!H152</f>
        <v>34.799999999999997</v>
      </c>
      <c r="C23" s="1468" t="s">
        <v>6442</v>
      </c>
      <c r="D23" s="1581">
        <f>building!C375</f>
        <v>243.38</v>
      </c>
      <c r="E23" s="1430" t="s">
        <v>841</v>
      </c>
      <c r="F23" s="1430">
        <f t="shared" si="0"/>
        <v>8469.6200000000008</v>
      </c>
    </row>
    <row r="24" spans="1:6" ht="26.25" customHeight="1">
      <c r="A24" s="1429"/>
      <c r="B24" s="1430">
        <f>Detalied!H158</f>
        <v>51.3</v>
      </c>
      <c r="C24" s="1448" t="s">
        <v>6444</v>
      </c>
      <c r="D24" s="1581">
        <f>building!C376</f>
        <v>225.77</v>
      </c>
      <c r="E24" s="1430" t="s">
        <v>841</v>
      </c>
      <c r="F24" s="1430">
        <f t="shared" si="0"/>
        <v>11582</v>
      </c>
    </row>
    <row r="25" spans="1:6" ht="26.25" customHeight="1">
      <c r="A25" s="1429"/>
      <c r="B25" s="1430">
        <f>Detalied!H163</f>
        <v>19.5</v>
      </c>
      <c r="C25" s="1448" t="s">
        <v>6448</v>
      </c>
      <c r="D25" s="1581">
        <f>building!C377</f>
        <v>220.98</v>
      </c>
      <c r="E25" s="1430" t="s">
        <v>841</v>
      </c>
      <c r="F25" s="1430">
        <f t="shared" si="0"/>
        <v>4309.1099999999997</v>
      </c>
    </row>
    <row r="26" spans="1:6" ht="26.25" customHeight="1">
      <c r="A26" s="1429">
        <f>A22+1</f>
        <v>18</v>
      </c>
      <c r="B26" s="1430">
        <f>Detalied!H172</f>
        <v>32</v>
      </c>
      <c r="C26" s="1431" t="s">
        <v>6450</v>
      </c>
      <c r="D26" s="1582">
        <v>480</v>
      </c>
      <c r="E26" s="1430" t="s">
        <v>1422</v>
      </c>
      <c r="F26" s="1430">
        <f t="shared" si="0"/>
        <v>15360</v>
      </c>
    </row>
    <row r="27" spans="1:6" ht="26.25" customHeight="1">
      <c r="A27" s="1429">
        <f t="shared" ref="A27:A37" si="5">A26+1</f>
        <v>19</v>
      </c>
      <c r="B27" s="1430">
        <f>Detalied!H178</f>
        <v>16</v>
      </c>
      <c r="C27" s="1431" t="s">
        <v>6453</v>
      </c>
      <c r="D27" s="1582">
        <v>432</v>
      </c>
      <c r="E27" s="1430" t="s">
        <v>1422</v>
      </c>
      <c r="F27" s="1430">
        <f t="shared" si="0"/>
        <v>6912</v>
      </c>
    </row>
    <row r="28" spans="1:6" ht="26.25" customHeight="1">
      <c r="A28" s="1429">
        <f t="shared" si="5"/>
        <v>20</v>
      </c>
      <c r="B28" s="1430">
        <f>Detalied!H183</f>
        <v>12</v>
      </c>
      <c r="C28" s="1470" t="s">
        <v>6454</v>
      </c>
      <c r="D28" s="1581">
        <f>building!C373</f>
        <v>7035</v>
      </c>
      <c r="E28" s="1430" t="s">
        <v>1422</v>
      </c>
      <c r="F28" s="1430">
        <f t="shared" si="0"/>
        <v>84420</v>
      </c>
    </row>
    <row r="29" spans="1:6" ht="38.25" customHeight="1">
      <c r="A29" s="1429">
        <f t="shared" si="5"/>
        <v>21</v>
      </c>
      <c r="B29" s="1430">
        <f>Detalied!H189</f>
        <v>20.5</v>
      </c>
      <c r="C29" s="1467" t="s">
        <v>6510</v>
      </c>
      <c r="D29" s="1581">
        <f>building!C639</f>
        <v>3325</v>
      </c>
      <c r="E29" s="1430" t="s">
        <v>2321</v>
      </c>
      <c r="F29" s="1430">
        <f t="shared" si="0"/>
        <v>68162.5</v>
      </c>
    </row>
    <row r="30" spans="1:6" ht="38.25" customHeight="1">
      <c r="A30" s="1429">
        <f t="shared" si="5"/>
        <v>22</v>
      </c>
      <c r="B30" s="1430">
        <f>Detalied!H193</f>
        <v>5</v>
      </c>
      <c r="C30" s="1470" t="s">
        <v>839</v>
      </c>
      <c r="D30" s="1581">
        <f>building!C679</f>
        <v>3275.67</v>
      </c>
      <c r="E30" s="1430" t="s">
        <v>1422</v>
      </c>
      <c r="F30" s="1430">
        <f t="shared" si="0"/>
        <v>16378.35</v>
      </c>
    </row>
    <row r="31" spans="1:6" ht="30" customHeight="1">
      <c r="A31" s="1429">
        <f t="shared" si="5"/>
        <v>23</v>
      </c>
      <c r="B31" s="1430">
        <f>Detalied!H197</f>
        <v>7</v>
      </c>
      <c r="C31" s="1431" t="s">
        <v>6519</v>
      </c>
      <c r="D31" s="1581">
        <f>building!C448</f>
        <v>2946</v>
      </c>
      <c r="E31" s="1430" t="s">
        <v>1422</v>
      </c>
      <c r="F31" s="1430">
        <f t="shared" si="0"/>
        <v>20622</v>
      </c>
    </row>
    <row r="32" spans="1:6" ht="26.25" customHeight="1">
      <c r="A32" s="1429">
        <f t="shared" si="5"/>
        <v>24</v>
      </c>
      <c r="B32" s="1430">
        <f>Detalied!H208</f>
        <v>2.8</v>
      </c>
      <c r="C32" s="1471" t="s">
        <v>1736</v>
      </c>
      <c r="D32" s="1581">
        <f>building!C337</f>
        <v>3757.61</v>
      </c>
      <c r="E32" s="1430" t="s">
        <v>2189</v>
      </c>
      <c r="F32" s="1430">
        <f t="shared" si="0"/>
        <v>10521.31</v>
      </c>
    </row>
    <row r="33" spans="1:6" ht="26.25" customHeight="1">
      <c r="A33" s="1429">
        <f t="shared" si="5"/>
        <v>25</v>
      </c>
      <c r="B33" s="1430">
        <f>Detalied!H219</f>
        <v>34.6</v>
      </c>
      <c r="C33" s="1462" t="s">
        <v>6456</v>
      </c>
      <c r="D33" s="1581">
        <f>building!C339</f>
        <v>1155.07</v>
      </c>
      <c r="E33" s="1430" t="s">
        <v>2321</v>
      </c>
      <c r="F33" s="1430">
        <f t="shared" si="0"/>
        <v>39965.42</v>
      </c>
    </row>
    <row r="34" spans="1:6" ht="23.25" customHeight="1">
      <c r="A34" s="1429">
        <f t="shared" si="5"/>
        <v>26</v>
      </c>
      <c r="B34" s="1430">
        <f>Detalied!H231</f>
        <v>149.1</v>
      </c>
      <c r="C34" s="1431" t="s">
        <v>6457</v>
      </c>
      <c r="D34" s="1581">
        <f>Data!K1344</f>
        <v>301.10000000000002</v>
      </c>
      <c r="E34" s="1430" t="s">
        <v>2321</v>
      </c>
      <c r="F34" s="1430">
        <f t="shared" si="0"/>
        <v>44894.01</v>
      </c>
    </row>
    <row r="35" spans="1:6" ht="23.25" customHeight="1">
      <c r="A35" s="1429">
        <f t="shared" si="5"/>
        <v>27</v>
      </c>
      <c r="B35" s="1430">
        <f>Detalied!H238</f>
        <v>70.599999999999994</v>
      </c>
      <c r="C35" s="1470" t="s">
        <v>6613</v>
      </c>
      <c r="D35" s="1581">
        <f>building!C6</f>
        <v>224.82</v>
      </c>
      <c r="E35" s="1430" t="s">
        <v>2189</v>
      </c>
      <c r="F35" s="1430">
        <f t="shared" si="0"/>
        <v>15872.29</v>
      </c>
    </row>
    <row r="36" spans="1:6" ht="23.25" customHeight="1">
      <c r="A36" s="1429">
        <f t="shared" si="5"/>
        <v>28</v>
      </c>
      <c r="B36" s="1430">
        <f>Detalied!H242</f>
        <v>3.6</v>
      </c>
      <c r="C36" s="1530" t="s">
        <v>6566</v>
      </c>
      <c r="D36" s="1581">
        <f>building!C38</f>
        <v>2010.21</v>
      </c>
      <c r="E36" s="1430" t="s">
        <v>2189</v>
      </c>
      <c r="F36" s="1430">
        <f t="shared" si="0"/>
        <v>7236.76</v>
      </c>
    </row>
    <row r="37" spans="1:6" ht="23.25" customHeight="1">
      <c r="A37" s="1429">
        <f t="shared" si="5"/>
        <v>29</v>
      </c>
      <c r="B37" s="1430">
        <f>Detalied!H247</f>
        <v>3.8</v>
      </c>
      <c r="C37" s="1530" t="s">
        <v>6568</v>
      </c>
      <c r="D37" s="1581">
        <f>building!C45</f>
        <v>4958.87</v>
      </c>
      <c r="E37" s="1430" t="s">
        <v>2189</v>
      </c>
      <c r="F37" s="1430">
        <f t="shared" si="0"/>
        <v>18843.71</v>
      </c>
    </row>
    <row r="38" spans="1:6" ht="23.25" customHeight="1">
      <c r="A38" s="1429">
        <f t="shared" ref="A38:A52" si="6">A37+1</f>
        <v>30</v>
      </c>
      <c r="B38" s="1430">
        <f>Detalied!H258</f>
        <v>15.1</v>
      </c>
      <c r="C38" s="1431" t="s">
        <v>6570</v>
      </c>
      <c r="D38" s="1581">
        <f>building!C59</f>
        <v>6606.71</v>
      </c>
      <c r="E38" s="1430" t="s">
        <v>2189</v>
      </c>
      <c r="F38" s="1430">
        <f t="shared" si="0"/>
        <v>99761.32</v>
      </c>
    </row>
    <row r="39" spans="1:6" ht="23.25" customHeight="1">
      <c r="A39" s="1429">
        <f t="shared" si="6"/>
        <v>31</v>
      </c>
      <c r="B39" s="1430">
        <f>Detalied!H262</f>
        <v>6.5</v>
      </c>
      <c r="C39" s="1431" t="s">
        <v>6578</v>
      </c>
      <c r="D39" s="1581">
        <f>building!C46</f>
        <v>6504.74</v>
      </c>
      <c r="E39" s="1430" t="s">
        <v>2189</v>
      </c>
      <c r="F39" s="1430">
        <f t="shared" si="0"/>
        <v>42280.81</v>
      </c>
    </row>
    <row r="40" spans="1:6" ht="23.25" customHeight="1">
      <c r="A40" s="1429">
        <f t="shared" si="6"/>
        <v>32</v>
      </c>
      <c r="B40" s="1430">
        <f>Detalied!H268</f>
        <v>3.3</v>
      </c>
      <c r="C40" s="1431" t="s">
        <v>6580</v>
      </c>
      <c r="D40" s="1581">
        <f>building!C497</f>
        <v>7951.45</v>
      </c>
      <c r="E40" s="1430" t="s">
        <v>2189</v>
      </c>
      <c r="F40" s="1430">
        <f t="shared" si="0"/>
        <v>26239.79</v>
      </c>
    </row>
    <row r="41" spans="1:6" ht="23.25" customHeight="1">
      <c r="A41" s="1429">
        <f t="shared" si="6"/>
        <v>33</v>
      </c>
      <c r="B41" s="1430">
        <f>Detalied!H272</f>
        <v>0.8</v>
      </c>
      <c r="C41" s="1583" t="s">
        <v>6636</v>
      </c>
      <c r="D41" s="1581">
        <v>495.75</v>
      </c>
      <c r="E41" s="1430" t="s">
        <v>2321</v>
      </c>
      <c r="F41" s="1430">
        <f t="shared" si="0"/>
        <v>396.6</v>
      </c>
    </row>
    <row r="42" spans="1:6" ht="37.5" customHeight="1">
      <c r="A42" s="1429">
        <f t="shared" si="6"/>
        <v>34</v>
      </c>
      <c r="B42" s="1430">
        <f>Detalied!H277</f>
        <v>2.2999999999999998</v>
      </c>
      <c r="C42" s="1431" t="s">
        <v>6592</v>
      </c>
      <c r="D42" s="1430">
        <f>building!C245</f>
        <v>1554.12</v>
      </c>
      <c r="E42" s="1430" t="s">
        <v>2321</v>
      </c>
      <c r="F42" s="1430">
        <f t="shared" si="0"/>
        <v>3574.48</v>
      </c>
    </row>
    <row r="43" spans="1:6" ht="23.25" customHeight="1">
      <c r="A43" s="1429">
        <f t="shared" si="6"/>
        <v>35</v>
      </c>
      <c r="B43" s="1430">
        <f>Detalied!H283</f>
        <v>9.5</v>
      </c>
      <c r="C43" s="1431" t="s">
        <v>6600</v>
      </c>
      <c r="D43" s="1430">
        <f>building!C229</f>
        <v>36.950000000000003</v>
      </c>
      <c r="E43" s="1430" t="s">
        <v>2189</v>
      </c>
      <c r="F43" s="1430">
        <f t="shared" si="0"/>
        <v>351.03</v>
      </c>
    </row>
    <row r="44" spans="1:6" ht="23.25" customHeight="1">
      <c r="A44" s="1429">
        <f t="shared" si="6"/>
        <v>36</v>
      </c>
      <c r="B44" s="1430">
        <f>Detalied!H287</f>
        <v>0.2</v>
      </c>
      <c r="C44" s="1431" t="s">
        <v>6603</v>
      </c>
      <c r="D44" s="1430">
        <f>building!C47</f>
        <v>4297.93</v>
      </c>
      <c r="E44" s="1430" t="s">
        <v>2189</v>
      </c>
      <c r="F44" s="1430">
        <f t="shared" si="0"/>
        <v>859.59</v>
      </c>
    </row>
    <row r="45" spans="1:6" ht="23.25" customHeight="1">
      <c r="A45" s="1429">
        <f t="shared" si="6"/>
        <v>37</v>
      </c>
      <c r="B45" s="1430">
        <f>Detalied!H291</f>
        <v>14.4</v>
      </c>
      <c r="C45" s="1431" t="s">
        <v>6605</v>
      </c>
      <c r="D45" s="1430">
        <f>building!C43</f>
        <v>1446.66</v>
      </c>
      <c r="E45" s="1430" t="s">
        <v>2189</v>
      </c>
      <c r="F45" s="1430">
        <f t="shared" si="0"/>
        <v>20831.900000000001</v>
      </c>
    </row>
    <row r="46" spans="1:6" ht="23.25" customHeight="1">
      <c r="A46" s="1429">
        <f t="shared" si="6"/>
        <v>38</v>
      </c>
      <c r="B46" s="1430">
        <f>Detalied!H295</f>
        <v>7.2</v>
      </c>
      <c r="C46" s="1431" t="s">
        <v>6606</v>
      </c>
      <c r="D46" s="1430">
        <f>building!C44</f>
        <v>1859.66</v>
      </c>
      <c r="E46" s="1430" t="s">
        <v>2189</v>
      </c>
      <c r="F46" s="1430">
        <f t="shared" si="0"/>
        <v>13389.55</v>
      </c>
    </row>
    <row r="47" spans="1:6" ht="23.25" customHeight="1">
      <c r="A47" s="1429">
        <f t="shared" si="6"/>
        <v>39</v>
      </c>
      <c r="B47" s="1430">
        <f>Detalied!H297</f>
        <v>2</v>
      </c>
      <c r="C47" s="1431" t="s">
        <v>6607</v>
      </c>
      <c r="D47" s="1430">
        <f>building!C412</f>
        <v>131</v>
      </c>
      <c r="E47" s="1430" t="s">
        <v>1422</v>
      </c>
      <c r="F47" s="1430">
        <f t="shared" si="0"/>
        <v>262</v>
      </c>
    </row>
    <row r="48" spans="1:6" ht="45" customHeight="1">
      <c r="A48" s="1429">
        <f t="shared" si="6"/>
        <v>40</v>
      </c>
      <c r="B48" s="1430">
        <f>Detalied!H299</f>
        <v>51</v>
      </c>
      <c r="C48" s="1431" t="s">
        <v>6608</v>
      </c>
      <c r="D48" s="1430">
        <f>building!C403</f>
        <v>547.76</v>
      </c>
      <c r="E48" s="1430" t="s">
        <v>841</v>
      </c>
      <c r="F48" s="1430">
        <f t="shared" si="0"/>
        <v>27935.759999999998</v>
      </c>
    </row>
    <row r="49" spans="1:6" ht="23.25" customHeight="1">
      <c r="A49" s="1429">
        <f t="shared" si="6"/>
        <v>41</v>
      </c>
      <c r="B49" s="1430">
        <f>Detalied!H304</f>
        <v>19.899999999999999</v>
      </c>
      <c r="C49" s="1431" t="s">
        <v>6609</v>
      </c>
      <c r="D49" s="1430">
        <f>building!C336</f>
        <v>430.84</v>
      </c>
      <c r="E49" s="1430" t="s">
        <v>2321</v>
      </c>
      <c r="F49" s="1430">
        <f t="shared" si="0"/>
        <v>8573.7199999999993</v>
      </c>
    </row>
    <row r="50" spans="1:6" ht="38.25" customHeight="1">
      <c r="A50" s="1429">
        <f t="shared" si="6"/>
        <v>42</v>
      </c>
      <c r="B50" s="1430">
        <f>Detalied!H306</f>
        <v>1</v>
      </c>
      <c r="C50" s="1530" t="s">
        <v>6612</v>
      </c>
      <c r="D50" s="1430">
        <f>building!C394</f>
        <v>454</v>
      </c>
      <c r="E50" s="1430" t="s">
        <v>1422</v>
      </c>
      <c r="F50" s="1430">
        <f t="shared" si="0"/>
        <v>454</v>
      </c>
    </row>
    <row r="51" spans="1:6" ht="23.25" customHeight="1">
      <c r="A51" s="1429">
        <f>A50+1</f>
        <v>43</v>
      </c>
      <c r="B51" s="1430">
        <f>Detalied!H323</f>
        <v>277.8</v>
      </c>
      <c r="C51" s="1431" t="s">
        <v>6460</v>
      </c>
      <c r="D51" s="1430">
        <v>87.11</v>
      </c>
      <c r="E51" s="1430" t="s">
        <v>2321</v>
      </c>
      <c r="F51" s="1581">
        <f t="shared" si="0"/>
        <v>24199.16</v>
      </c>
    </row>
    <row r="52" spans="1:6" ht="27" customHeight="1">
      <c r="A52" s="1429">
        <f t="shared" si="6"/>
        <v>44</v>
      </c>
      <c r="B52" s="1430">
        <f>Detalied!H328</f>
        <v>168</v>
      </c>
      <c r="C52" s="1431" t="s">
        <v>6473</v>
      </c>
      <c r="D52" s="1430">
        <f>building!C352</f>
        <v>70.150000000000006</v>
      </c>
      <c r="E52" s="1430" t="s">
        <v>1675</v>
      </c>
      <c r="F52" s="1430">
        <f t="shared" si="0"/>
        <v>11785.2</v>
      </c>
    </row>
    <row r="53" spans="1:6" ht="39.75" customHeight="1">
      <c r="A53" s="1429">
        <f>A52+1</f>
        <v>45</v>
      </c>
      <c r="B53" s="1430">
        <f>Detalied!H338</f>
        <v>5.9</v>
      </c>
      <c r="C53" s="1431" t="s">
        <v>6619</v>
      </c>
      <c r="D53" s="1430">
        <f>building!C661</f>
        <v>1998.74</v>
      </c>
      <c r="E53" s="1430" t="s">
        <v>2321</v>
      </c>
      <c r="F53" s="1430">
        <f t="shared" si="0"/>
        <v>11792.57</v>
      </c>
    </row>
    <row r="54" spans="1:6" ht="54" customHeight="1">
      <c r="A54" s="1429">
        <f>A53+1</f>
        <v>46</v>
      </c>
      <c r="B54" s="1430">
        <f>Detalied!H349</f>
        <v>37.9</v>
      </c>
      <c r="C54" s="1477" t="s">
        <v>6470</v>
      </c>
      <c r="D54" s="1430">
        <v>125</v>
      </c>
      <c r="E54" s="1430" t="s">
        <v>2321</v>
      </c>
      <c r="F54" s="1430">
        <f t="shared" si="0"/>
        <v>4737.5</v>
      </c>
    </row>
    <row r="55" spans="1:6" ht="17.25" customHeight="1">
      <c r="A55" s="1429"/>
      <c r="B55" s="1430"/>
      <c r="C55" s="1477"/>
      <c r="D55" s="1638" t="s">
        <v>6513</v>
      </c>
      <c r="E55" s="1639"/>
      <c r="F55" s="1430"/>
    </row>
    <row r="56" spans="1:6" ht="39" customHeight="1">
      <c r="A56" s="1429">
        <f>A54+1</f>
        <v>47</v>
      </c>
      <c r="B56" s="1430">
        <f>Detalied!H360</f>
        <v>37.9</v>
      </c>
      <c r="C56" s="1477" t="s">
        <v>6471</v>
      </c>
      <c r="D56" s="1430">
        <v>65</v>
      </c>
      <c r="E56" s="1430" t="s">
        <v>2321</v>
      </c>
      <c r="F56" s="1430">
        <f t="shared" si="0"/>
        <v>2463.5</v>
      </c>
    </row>
    <row r="57" spans="1:6" ht="18.75" customHeight="1">
      <c r="A57" s="1429"/>
      <c r="B57" s="1430"/>
      <c r="C57" s="1477"/>
      <c r="D57" s="1638" t="s">
        <v>6513</v>
      </c>
      <c r="E57" s="1639"/>
      <c r="F57" s="1430"/>
    </row>
    <row r="58" spans="1:6" ht="38.25" customHeight="1">
      <c r="A58" s="1429">
        <f>A56+1</f>
        <v>48</v>
      </c>
      <c r="B58" s="1430">
        <f>Detalied!H371</f>
        <v>37.9</v>
      </c>
      <c r="C58" s="1477" t="s">
        <v>6472</v>
      </c>
      <c r="D58" s="1430">
        <v>297</v>
      </c>
      <c r="E58" s="1430" t="s">
        <v>2321</v>
      </c>
      <c r="F58" s="1430">
        <f t="shared" si="0"/>
        <v>11256.3</v>
      </c>
    </row>
    <row r="59" spans="1:6" ht="18" customHeight="1">
      <c r="A59" s="1429"/>
      <c r="B59" s="1430"/>
      <c r="C59" s="1477"/>
      <c r="D59" s="1638" t="s">
        <v>6513</v>
      </c>
      <c r="E59" s="1639"/>
      <c r="F59" s="1430"/>
    </row>
    <row r="60" spans="1:6" ht="25.5" customHeight="1">
      <c r="A60" s="1429">
        <f>A58+1</f>
        <v>49</v>
      </c>
      <c r="B60" s="1430">
        <f>Detalied!H431</f>
        <v>369.3</v>
      </c>
      <c r="C60" s="1462" t="s">
        <v>6475</v>
      </c>
      <c r="D60" s="1430">
        <v>7.3</v>
      </c>
      <c r="E60" s="1430" t="s">
        <v>2321</v>
      </c>
      <c r="F60" s="1430">
        <f t="shared" si="0"/>
        <v>2695.89</v>
      </c>
    </row>
    <row r="61" spans="1:6" ht="19.5" customHeight="1">
      <c r="A61" s="1429"/>
      <c r="B61" s="1430"/>
      <c r="C61" s="1462"/>
      <c r="D61" s="1638" t="s">
        <v>6627</v>
      </c>
      <c r="E61" s="1639"/>
      <c r="F61" s="1430"/>
    </row>
    <row r="62" spans="1:6" ht="37.5" customHeight="1">
      <c r="A62" s="1429">
        <f t="shared" ref="A62" si="7">A60+1</f>
        <v>50</v>
      </c>
      <c r="B62" s="1430">
        <f>Detalied!H455</f>
        <v>197.7</v>
      </c>
      <c r="C62" s="1470" t="s">
        <v>951</v>
      </c>
      <c r="D62" s="1430">
        <f>building!C343</f>
        <v>277.79000000000002</v>
      </c>
      <c r="E62" s="1430" t="s">
        <v>2321</v>
      </c>
      <c r="F62" s="1430">
        <f t="shared" si="0"/>
        <v>54919.08</v>
      </c>
    </row>
    <row r="63" spans="1:6" ht="30" customHeight="1">
      <c r="A63" s="1429">
        <f>A62+1</f>
        <v>51</v>
      </c>
      <c r="B63" s="1430">
        <f>Detalied!H500</f>
        <v>417.8</v>
      </c>
      <c r="C63" s="1470" t="s">
        <v>1024</v>
      </c>
      <c r="D63" s="1430">
        <f>building!C341</f>
        <v>244.92</v>
      </c>
      <c r="E63" s="1430" t="s">
        <v>2321</v>
      </c>
      <c r="F63" s="1430">
        <f t="shared" si="0"/>
        <v>102327.58</v>
      </c>
    </row>
    <row r="64" spans="1:6" ht="26.25" customHeight="1">
      <c r="A64" s="1429">
        <f t="shared" ref="A64:A70" si="8">A63+1</f>
        <v>52</v>
      </c>
      <c r="B64" s="1430">
        <f>Detalied!H524</f>
        <v>197.7</v>
      </c>
      <c r="C64" s="1470" t="s">
        <v>6489</v>
      </c>
      <c r="D64" s="1430">
        <f>building!C348</f>
        <v>43.03</v>
      </c>
      <c r="E64" s="1430" t="s">
        <v>2321</v>
      </c>
      <c r="F64" s="1430">
        <f t="shared" si="0"/>
        <v>8507.0300000000007</v>
      </c>
    </row>
    <row r="65" spans="1:6" ht="25.5" customHeight="1">
      <c r="A65" s="1429">
        <f t="shared" si="8"/>
        <v>53</v>
      </c>
      <c r="B65" s="1430">
        <f>Detalied!H589</f>
        <v>2736.6</v>
      </c>
      <c r="C65" s="1483" t="s">
        <v>6511</v>
      </c>
      <c r="D65" s="1430">
        <f>Data!R398</f>
        <v>31.89</v>
      </c>
      <c r="E65" s="1430" t="s">
        <v>2321</v>
      </c>
      <c r="F65" s="1430">
        <f>B65*D65</f>
        <v>87270.17</v>
      </c>
    </row>
    <row r="66" spans="1:6" ht="25.5" customHeight="1">
      <c r="A66" s="1429">
        <f t="shared" si="8"/>
        <v>54</v>
      </c>
      <c r="B66" s="1430">
        <f>Detalied!H594</f>
        <v>4.2</v>
      </c>
      <c r="C66" s="1470" t="s">
        <v>1983</v>
      </c>
      <c r="D66" s="1430">
        <f>building!C354</f>
        <v>133.84</v>
      </c>
      <c r="E66" s="1430" t="s">
        <v>2321</v>
      </c>
      <c r="F66" s="1430">
        <f>B66*D66</f>
        <v>562.13</v>
      </c>
    </row>
    <row r="67" spans="1:6" ht="27" customHeight="1">
      <c r="A67" s="1429">
        <f t="shared" si="8"/>
        <v>55</v>
      </c>
      <c r="B67" s="1430">
        <f>Detalied!H613</f>
        <v>230.5</v>
      </c>
      <c r="C67" s="1431" t="s">
        <v>6492</v>
      </c>
      <c r="D67" s="1430">
        <f>Data!K3447</f>
        <v>123.4</v>
      </c>
      <c r="E67" s="1430" t="s">
        <v>2321</v>
      </c>
      <c r="F67" s="1430">
        <f t="shared" si="0"/>
        <v>28443.7</v>
      </c>
    </row>
    <row r="68" spans="1:6" ht="36.75" customHeight="1">
      <c r="A68" s="1429">
        <f t="shared" si="8"/>
        <v>56</v>
      </c>
      <c r="B68" s="1430">
        <f>Detalied!H633</f>
        <v>1120</v>
      </c>
      <c r="C68" s="1470" t="s">
        <v>1730</v>
      </c>
      <c r="D68" s="1430">
        <f>building!C670</f>
        <v>58.7</v>
      </c>
      <c r="E68" s="1430" t="s">
        <v>2321</v>
      </c>
      <c r="F68" s="1430">
        <f t="shared" si="0"/>
        <v>65744</v>
      </c>
    </row>
    <row r="69" spans="1:6" ht="25.5" customHeight="1">
      <c r="A69" s="1429">
        <f t="shared" si="8"/>
        <v>57</v>
      </c>
      <c r="B69" s="1430">
        <f>Detalied!H656</f>
        <v>1063.0999999999999</v>
      </c>
      <c r="C69" s="1448" t="s">
        <v>6506</v>
      </c>
      <c r="D69" s="1430">
        <f>Data!K3275</f>
        <v>87.24</v>
      </c>
      <c r="E69" s="1430" t="s">
        <v>2321</v>
      </c>
      <c r="F69" s="1430">
        <f t="shared" si="0"/>
        <v>92744.84</v>
      </c>
    </row>
    <row r="70" spans="1:6" ht="28.5" customHeight="1">
      <c r="A70" s="1429">
        <f t="shared" si="8"/>
        <v>58</v>
      </c>
      <c r="B70" s="1430">
        <f>Detalied!H673</f>
        <v>237.8</v>
      </c>
      <c r="C70" s="1448" t="s">
        <v>6507</v>
      </c>
      <c r="D70" s="1430">
        <f>Data!K1526</f>
        <v>158.07</v>
      </c>
      <c r="E70" s="1430" t="s">
        <v>2321</v>
      </c>
      <c r="F70" s="1430">
        <f t="shared" si="0"/>
        <v>37589.050000000003</v>
      </c>
    </row>
    <row r="71" spans="1:6" ht="28.5" customHeight="1">
      <c r="A71" s="1429">
        <f>A70+1</f>
        <v>59</v>
      </c>
      <c r="B71" s="1430">
        <f>Detalied!H678</f>
        <v>5.7</v>
      </c>
      <c r="C71" s="1431" t="s">
        <v>6634</v>
      </c>
      <c r="D71" s="1430">
        <v>824.6</v>
      </c>
      <c r="E71" s="1430" t="s">
        <v>2321</v>
      </c>
      <c r="F71" s="1581">
        <f t="shared" si="0"/>
        <v>4700.22</v>
      </c>
    </row>
    <row r="72" spans="1:6" ht="28.5" customHeight="1">
      <c r="A72" s="1429">
        <f>A71+1</f>
        <v>60</v>
      </c>
      <c r="B72" s="1430">
        <f>Detalied!H683</f>
        <v>66.2</v>
      </c>
      <c r="C72" s="1467" t="s">
        <v>1097</v>
      </c>
      <c r="D72" s="1430">
        <f>building!C674</f>
        <v>407.6</v>
      </c>
      <c r="E72" s="1430" t="s">
        <v>2321</v>
      </c>
      <c r="F72" s="1430">
        <f t="shared" si="0"/>
        <v>26983.119999999999</v>
      </c>
    </row>
    <row r="73" spans="1:6" ht="24" customHeight="1">
      <c r="A73" s="1536"/>
      <c r="B73" s="1643" t="s">
        <v>6395</v>
      </c>
      <c r="C73" s="1643"/>
      <c r="D73" s="1643"/>
      <c r="E73" s="1643"/>
      <c r="F73" s="1537">
        <f>SUM(F4:F72)</f>
        <v>1740368.51</v>
      </c>
    </row>
    <row r="74" spans="1:6" ht="23.25" customHeight="1">
      <c r="A74" s="1536"/>
      <c r="B74" s="1640" t="s">
        <v>6401</v>
      </c>
      <c r="C74" s="1640"/>
      <c r="D74" s="1640"/>
      <c r="E74" s="1640"/>
      <c r="F74" s="1538">
        <f>F73*(9/100)</f>
        <v>156633.17000000001</v>
      </c>
    </row>
    <row r="75" spans="1:6" ht="24.75" customHeight="1">
      <c r="A75" s="1536"/>
      <c r="B75" s="1640" t="s">
        <v>6402</v>
      </c>
      <c r="C75" s="1640"/>
      <c r="D75" s="1640"/>
      <c r="E75" s="1640"/>
      <c r="F75" s="1538">
        <f>F73*9%</f>
        <v>156633.17000000001</v>
      </c>
    </row>
    <row r="76" spans="1:6" ht="24.75" customHeight="1">
      <c r="A76" s="1536"/>
      <c r="B76" s="1643" t="s">
        <v>6396</v>
      </c>
      <c r="C76" s="1643"/>
      <c r="D76" s="1643"/>
      <c r="E76" s="1643"/>
      <c r="F76" s="1537">
        <f>SUM(F73:F75)</f>
        <v>2053634.85</v>
      </c>
    </row>
    <row r="77" spans="1:6" ht="28.5" customHeight="1">
      <c r="A77" s="1536"/>
      <c r="B77" s="1640" t="s">
        <v>6397</v>
      </c>
      <c r="C77" s="1640"/>
      <c r="D77" s="1640"/>
      <c r="E77" s="1640"/>
      <c r="F77" s="1538">
        <f>F76*0.01</f>
        <v>20536.349999999999</v>
      </c>
    </row>
    <row r="78" spans="1:6" ht="24.75" customHeight="1">
      <c r="A78" s="1536"/>
      <c r="B78" s="1640" t="s">
        <v>6398</v>
      </c>
      <c r="C78" s="1640"/>
      <c r="D78" s="1640"/>
      <c r="E78" s="1640"/>
      <c r="F78" s="1538">
        <f>F76*0.075</f>
        <v>154022.60999999999</v>
      </c>
    </row>
    <row r="79" spans="1:6" ht="23.25" customHeight="1">
      <c r="A79" s="1536"/>
      <c r="B79" s="1643" t="s">
        <v>6399</v>
      </c>
      <c r="C79" s="1643"/>
      <c r="D79" s="1643"/>
      <c r="E79" s="1643"/>
      <c r="F79" s="1537">
        <f>SUM(F76:F78)</f>
        <v>2228193.81</v>
      </c>
    </row>
    <row r="80" spans="1:6" ht="26.25" customHeight="1">
      <c r="A80" s="1536"/>
      <c r="B80" s="1538"/>
      <c r="C80" s="1448"/>
      <c r="D80" s="1537" t="s">
        <v>4407</v>
      </c>
      <c r="E80" s="1539" t="s">
        <v>735</v>
      </c>
      <c r="F80" s="1537" t="s">
        <v>6635</v>
      </c>
    </row>
    <row r="83" spans="4:4">
      <c r="D83" s="1580"/>
    </row>
    <row r="84" spans="4:4">
      <c r="D84" s="1580"/>
    </row>
  </sheetData>
  <mergeCells count="13">
    <mergeCell ref="D61:E61"/>
    <mergeCell ref="B78:E78"/>
    <mergeCell ref="A1:F1"/>
    <mergeCell ref="A2:F2"/>
    <mergeCell ref="B79:E79"/>
    <mergeCell ref="B73:E73"/>
    <mergeCell ref="B74:E74"/>
    <mergeCell ref="B75:E75"/>
    <mergeCell ref="B76:E76"/>
    <mergeCell ref="B77:E77"/>
    <mergeCell ref="D55:E55"/>
    <mergeCell ref="D57:E57"/>
    <mergeCell ref="D59:E59"/>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83"/>
  <sheetViews>
    <sheetView topLeftCell="C466" workbookViewId="0">
      <selection activeCell="O482" sqref="O482"/>
    </sheetView>
  </sheetViews>
  <sheetFormatPr defaultRowHeight="16.5"/>
  <cols>
    <col min="1" max="1" width="8.88671875" style="1417"/>
    <col min="2" max="2" width="40.6640625" style="1415" customWidth="1"/>
    <col min="3" max="3" width="7.5546875" style="1417" customWidth="1"/>
    <col min="4" max="4" width="7.44140625" style="1417" customWidth="1"/>
    <col min="5" max="16384" width="8.88671875" style="1416"/>
  </cols>
  <sheetData>
    <row r="1" spans="1:8" ht="39.75" customHeight="1">
      <c r="A1" s="1641" t="s">
        <v>6408</v>
      </c>
      <c r="B1" s="1641"/>
      <c r="C1" s="1641"/>
      <c r="D1" s="1641"/>
      <c r="E1" s="1641"/>
      <c r="F1" s="1641"/>
      <c r="G1" s="1641"/>
      <c r="H1" s="1641"/>
    </row>
    <row r="2" spans="1:8">
      <c r="A2" s="1646" t="s">
        <v>6373</v>
      </c>
      <c r="B2" s="1646"/>
      <c r="C2" s="1646"/>
      <c r="D2" s="1646"/>
      <c r="E2" s="1646"/>
      <c r="F2" s="1646"/>
      <c r="G2" s="1646"/>
      <c r="H2" s="1646"/>
    </row>
    <row r="3" spans="1:8">
      <c r="A3" s="1647" t="s">
        <v>6374</v>
      </c>
      <c r="B3" s="1648" t="s">
        <v>6375</v>
      </c>
      <c r="C3" s="1647" t="s">
        <v>1456</v>
      </c>
      <c r="D3" s="1647"/>
      <c r="E3" s="1649" t="s">
        <v>6376</v>
      </c>
      <c r="F3" s="1649"/>
      <c r="G3" s="1649"/>
      <c r="H3" s="1649" t="s">
        <v>6377</v>
      </c>
    </row>
    <row r="4" spans="1:8">
      <c r="A4" s="1647"/>
      <c r="B4" s="1648"/>
      <c r="C4" s="1647"/>
      <c r="D4" s="1647"/>
      <c r="E4" s="1441" t="s">
        <v>6378</v>
      </c>
      <c r="F4" s="1441" t="s">
        <v>6400</v>
      </c>
      <c r="G4" s="1441" t="s">
        <v>6379</v>
      </c>
      <c r="H4" s="1649"/>
    </row>
    <row r="5" spans="1:8" ht="37.5">
      <c r="A5" s="1442">
        <v>1</v>
      </c>
      <c r="B5" s="1450" t="s">
        <v>6409</v>
      </c>
      <c r="C5" s="1443"/>
      <c r="D5" s="1443"/>
      <c r="E5" s="1443"/>
      <c r="F5" s="1443"/>
      <c r="G5" s="1443"/>
      <c r="H5" s="1443"/>
    </row>
    <row r="6" spans="1:8" ht="18.75">
      <c r="A6" s="1443"/>
      <c r="B6" s="1451" t="s">
        <v>6422</v>
      </c>
      <c r="C6" s="1443"/>
      <c r="D6" s="1443"/>
      <c r="E6" s="1443"/>
      <c r="F6" s="1443"/>
      <c r="G6" s="1443"/>
      <c r="H6" s="1443"/>
    </row>
    <row r="7" spans="1:8" ht="18.75">
      <c r="A7" s="1443"/>
      <c r="B7" s="1445" t="s">
        <v>6410</v>
      </c>
      <c r="C7" s="1442">
        <v>1</v>
      </c>
      <c r="D7" s="1442">
        <v>1</v>
      </c>
      <c r="E7" s="1443">
        <v>3.18</v>
      </c>
      <c r="F7" s="1443">
        <v>3.97</v>
      </c>
      <c r="G7" s="1443" t="s">
        <v>1614</v>
      </c>
      <c r="H7" s="1453">
        <f t="shared" ref="H7:H13" si="0">PRODUCT(C7:G7)</f>
        <v>12.62</v>
      </c>
    </row>
    <row r="8" spans="1:8" ht="18.75">
      <c r="A8" s="1443"/>
      <c r="B8" s="1445" t="s">
        <v>6411</v>
      </c>
      <c r="C8" s="1442">
        <v>1</v>
      </c>
      <c r="D8" s="1442">
        <v>1</v>
      </c>
      <c r="E8" s="1443">
        <v>3.03</v>
      </c>
      <c r="F8" s="1443">
        <v>3.38</v>
      </c>
      <c r="G8" s="1443" t="s">
        <v>1614</v>
      </c>
      <c r="H8" s="1466">
        <f t="shared" si="0"/>
        <v>10.24</v>
      </c>
    </row>
    <row r="9" spans="1:8" ht="18.75">
      <c r="A9" s="1443"/>
      <c r="B9" s="1445" t="s">
        <v>6412</v>
      </c>
      <c r="C9" s="1442">
        <v>1</v>
      </c>
      <c r="D9" s="1442">
        <v>1</v>
      </c>
      <c r="E9" s="1443">
        <v>2.2200000000000002</v>
      </c>
      <c r="F9" s="1443">
        <v>2.25</v>
      </c>
      <c r="G9" s="1443" t="s">
        <v>1614</v>
      </c>
      <c r="H9" s="1466">
        <f t="shared" si="0"/>
        <v>5</v>
      </c>
    </row>
    <row r="10" spans="1:8" ht="18.75">
      <c r="A10" s="1443"/>
      <c r="B10" s="1445" t="s">
        <v>6413</v>
      </c>
      <c r="C10" s="1442">
        <v>1</v>
      </c>
      <c r="D10" s="1442">
        <v>1</v>
      </c>
      <c r="E10" s="1443">
        <v>1.65</v>
      </c>
      <c r="F10" s="1443">
        <v>1.36</v>
      </c>
      <c r="G10" s="1443" t="s">
        <v>1614</v>
      </c>
      <c r="H10" s="1466">
        <f t="shared" si="0"/>
        <v>2.2400000000000002</v>
      </c>
    </row>
    <row r="11" spans="1:8" ht="18.75">
      <c r="A11" s="1443"/>
      <c r="B11" s="1445" t="s">
        <v>6414</v>
      </c>
      <c r="C11" s="1442">
        <v>1</v>
      </c>
      <c r="D11" s="1442">
        <v>1</v>
      </c>
      <c r="E11" s="1443">
        <v>1.32</v>
      </c>
      <c r="F11" s="1443">
        <v>1.5</v>
      </c>
      <c r="G11" s="1443" t="s">
        <v>1614</v>
      </c>
      <c r="H11" s="1466">
        <f t="shared" si="0"/>
        <v>1.98</v>
      </c>
    </row>
    <row r="12" spans="1:8" ht="18.75">
      <c r="A12" s="1443"/>
      <c r="B12" s="1445" t="s">
        <v>6415</v>
      </c>
      <c r="C12" s="1442">
        <v>1</v>
      </c>
      <c r="D12" s="1442">
        <v>1</v>
      </c>
      <c r="E12" s="1443">
        <v>1.43</v>
      </c>
      <c r="F12" s="1443">
        <v>0.9</v>
      </c>
      <c r="G12" s="1443" t="s">
        <v>1614</v>
      </c>
      <c r="H12" s="1466">
        <f t="shared" si="0"/>
        <v>1.29</v>
      </c>
    </row>
    <row r="13" spans="1:8" ht="18.75">
      <c r="A13" s="1443"/>
      <c r="B13" s="1444" t="s">
        <v>6416</v>
      </c>
      <c r="C13" s="1442">
        <v>1</v>
      </c>
      <c r="D13" s="1442">
        <v>1</v>
      </c>
      <c r="E13" s="1443">
        <v>1.23</v>
      </c>
      <c r="F13" s="1443">
        <v>1</v>
      </c>
      <c r="G13" s="1443" t="s">
        <v>1614</v>
      </c>
      <c r="H13" s="1466">
        <f t="shared" si="0"/>
        <v>1.23</v>
      </c>
    </row>
    <row r="14" spans="1:8" ht="18.75">
      <c r="A14" s="1443"/>
      <c r="B14" s="1443"/>
      <c r="C14" s="1443"/>
      <c r="D14" s="1443"/>
      <c r="E14" s="1443"/>
      <c r="F14" s="1443"/>
      <c r="G14" s="1454" t="s">
        <v>2283</v>
      </c>
      <c r="H14" s="1454">
        <f>SUM(H7:H13)</f>
        <v>34.6</v>
      </c>
    </row>
    <row r="15" spans="1:8" ht="18.75">
      <c r="A15" s="1443"/>
      <c r="B15" s="1443"/>
      <c r="C15" s="1443"/>
      <c r="D15" s="1443"/>
      <c r="E15" s="1443"/>
      <c r="F15" s="1443"/>
      <c r="G15" s="1454" t="s">
        <v>4407</v>
      </c>
      <c r="H15" s="1454">
        <f>ROUNDUP(H14,1)</f>
        <v>34.6</v>
      </c>
    </row>
    <row r="16" spans="1:8" ht="37.5">
      <c r="A16" s="1442">
        <f>A5+1</f>
        <v>2</v>
      </c>
      <c r="B16" s="1450" t="s">
        <v>6418</v>
      </c>
      <c r="C16" s="1443"/>
      <c r="D16" s="1443"/>
      <c r="E16" s="1443"/>
      <c r="F16" s="1443"/>
      <c r="G16" s="1443"/>
      <c r="H16" s="1443"/>
    </row>
    <row r="17" spans="1:8" ht="18.75">
      <c r="A17" s="1443"/>
      <c r="B17" s="1444" t="s">
        <v>6419</v>
      </c>
      <c r="C17" s="1442">
        <v>1</v>
      </c>
      <c r="D17" s="1442">
        <v>1</v>
      </c>
      <c r="E17" s="1443">
        <v>20.93</v>
      </c>
      <c r="F17" s="1443">
        <v>0.23</v>
      </c>
      <c r="G17" s="1443">
        <v>1</v>
      </c>
      <c r="H17" s="1453">
        <f t="shared" ref="H17" si="1">PRODUCT(C17:G17)</f>
        <v>4.8099999999999996</v>
      </c>
    </row>
    <row r="18" spans="1:8" ht="18.75">
      <c r="A18" s="1443"/>
      <c r="B18" s="1443"/>
      <c r="C18" s="1443"/>
      <c r="D18" s="1443"/>
      <c r="E18" s="1443"/>
      <c r="F18" s="1443"/>
      <c r="G18" s="1454" t="s">
        <v>2283</v>
      </c>
      <c r="H18" s="1454">
        <f>SUM(H17)</f>
        <v>4.8099999999999996</v>
      </c>
    </row>
    <row r="19" spans="1:8" ht="18.75">
      <c r="A19" s="1443"/>
      <c r="B19" s="1443"/>
      <c r="C19" s="1443"/>
      <c r="D19" s="1443"/>
      <c r="E19" s="1443"/>
      <c r="F19" s="1443"/>
      <c r="G19" s="1454" t="s">
        <v>4407</v>
      </c>
      <c r="H19" s="1454">
        <f>ROUNDUP(H18,1)</f>
        <v>4.9000000000000004</v>
      </c>
    </row>
    <row r="20" spans="1:8" ht="18.75">
      <c r="A20" s="1442">
        <f>A16+1</f>
        <v>3</v>
      </c>
      <c r="B20" s="1452" t="s">
        <v>6417</v>
      </c>
      <c r="C20" s="1443"/>
      <c r="D20" s="1443"/>
      <c r="E20" s="1443"/>
      <c r="F20" s="1443"/>
      <c r="G20" s="1443"/>
      <c r="H20" s="1443"/>
    </row>
    <row r="21" spans="1:8" ht="18.75">
      <c r="A21" s="1442"/>
      <c r="B21" s="1451" t="s">
        <v>6422</v>
      </c>
      <c r="C21" s="1443"/>
      <c r="D21" s="1443"/>
      <c r="E21" s="1443"/>
      <c r="F21" s="1443"/>
      <c r="G21" s="1443"/>
      <c r="H21" s="1443"/>
    </row>
    <row r="22" spans="1:8" ht="18.75">
      <c r="A22" s="1443"/>
      <c r="B22" s="1445" t="s">
        <v>6410</v>
      </c>
      <c r="C22" s="1442">
        <v>1</v>
      </c>
      <c r="D22" s="1442">
        <v>1</v>
      </c>
      <c r="E22" s="1443">
        <v>3.18</v>
      </c>
      <c r="F22" s="1443">
        <v>3.97</v>
      </c>
      <c r="G22" s="1443">
        <v>0.12</v>
      </c>
      <c r="H22" s="1453">
        <f t="shared" ref="H22:H29" si="2">PRODUCT(C22:G22)</f>
        <v>1.51</v>
      </c>
    </row>
    <row r="23" spans="1:8" ht="18.75">
      <c r="A23" s="1443"/>
      <c r="B23" s="1445" t="s">
        <v>6411</v>
      </c>
      <c r="C23" s="1442">
        <v>1</v>
      </c>
      <c r="D23" s="1442">
        <v>1</v>
      </c>
      <c r="E23" s="1443">
        <v>2.8</v>
      </c>
      <c r="F23" s="1443">
        <v>3.15</v>
      </c>
      <c r="G23" s="1443">
        <v>0.12</v>
      </c>
      <c r="H23" s="1466">
        <f t="shared" si="2"/>
        <v>1.06</v>
      </c>
    </row>
    <row r="24" spans="1:8" ht="18.75">
      <c r="A24" s="1443"/>
      <c r="B24" s="1445" t="s">
        <v>6412</v>
      </c>
      <c r="C24" s="1442">
        <v>1</v>
      </c>
      <c r="D24" s="1442">
        <v>1</v>
      </c>
      <c r="E24" s="1443">
        <v>2.2200000000000002</v>
      </c>
      <c r="F24" s="1443">
        <v>2.02</v>
      </c>
      <c r="G24" s="1443">
        <v>0.12</v>
      </c>
      <c r="H24" s="1466">
        <f t="shared" si="2"/>
        <v>0.54</v>
      </c>
    </row>
    <row r="25" spans="1:8" ht="18" customHeight="1">
      <c r="A25" s="1443"/>
      <c r="B25" s="1445" t="s">
        <v>6413</v>
      </c>
      <c r="C25" s="1442">
        <v>1</v>
      </c>
      <c r="D25" s="1442">
        <v>1</v>
      </c>
      <c r="E25" s="1443">
        <v>1.65</v>
      </c>
      <c r="F25" s="1443">
        <v>1.1299999999999999</v>
      </c>
      <c r="G25" s="1443">
        <v>0.12</v>
      </c>
      <c r="H25" s="1466">
        <f t="shared" si="2"/>
        <v>0.22</v>
      </c>
    </row>
    <row r="26" spans="1:8" ht="18.75">
      <c r="A26" s="1443"/>
      <c r="B26" s="1445" t="s">
        <v>6414</v>
      </c>
      <c r="C26" s="1442">
        <v>1</v>
      </c>
      <c r="D26" s="1442">
        <v>1</v>
      </c>
      <c r="E26" s="1443">
        <v>1.2</v>
      </c>
      <c r="F26" s="1443">
        <v>1.5</v>
      </c>
      <c r="G26" s="1443">
        <v>0.12</v>
      </c>
      <c r="H26" s="1466">
        <f t="shared" si="2"/>
        <v>0.22</v>
      </c>
    </row>
    <row r="27" spans="1:8" ht="18.75">
      <c r="A27" s="1443"/>
      <c r="B27" s="1445" t="s">
        <v>6415</v>
      </c>
      <c r="C27" s="1442">
        <v>1</v>
      </c>
      <c r="D27" s="1442">
        <v>1</v>
      </c>
      <c r="E27" s="1443">
        <v>1.2</v>
      </c>
      <c r="F27" s="1443">
        <v>0.9</v>
      </c>
      <c r="G27" s="1443">
        <v>0.12</v>
      </c>
      <c r="H27" s="1466">
        <f t="shared" si="2"/>
        <v>0.13</v>
      </c>
    </row>
    <row r="28" spans="1:8" ht="18.75">
      <c r="A28" s="1443"/>
      <c r="B28" s="1444" t="s">
        <v>6416</v>
      </c>
      <c r="C28" s="1442">
        <v>1</v>
      </c>
      <c r="D28" s="1442">
        <v>1</v>
      </c>
      <c r="E28" s="1443">
        <v>1</v>
      </c>
      <c r="F28" s="1443">
        <v>1</v>
      </c>
      <c r="G28" s="1443">
        <v>0.12</v>
      </c>
      <c r="H28" s="1466">
        <f t="shared" si="2"/>
        <v>0.12</v>
      </c>
    </row>
    <row r="29" spans="1:8" ht="18.75">
      <c r="A29" s="1443"/>
      <c r="B29" s="1444" t="s">
        <v>6425</v>
      </c>
      <c r="C29" s="1442">
        <v>1</v>
      </c>
      <c r="D29" s="1442">
        <v>1</v>
      </c>
      <c r="E29" s="1443">
        <v>3.8</v>
      </c>
      <c r="F29" s="1443">
        <v>1.2</v>
      </c>
      <c r="G29" s="1443">
        <v>0.12</v>
      </c>
      <c r="H29" s="1466">
        <f t="shared" si="2"/>
        <v>0.55000000000000004</v>
      </c>
    </row>
    <row r="30" spans="1:8" ht="18.75">
      <c r="A30" s="1443"/>
      <c r="B30" s="1443"/>
      <c r="C30" s="1443"/>
      <c r="D30" s="1443"/>
      <c r="E30" s="1443"/>
      <c r="F30" s="1443"/>
      <c r="G30" s="1459" t="s">
        <v>2283</v>
      </c>
      <c r="H30" s="1459">
        <f>SUM(H22:H29)</f>
        <v>4.3499999999999996</v>
      </c>
    </row>
    <row r="31" spans="1:8" ht="18.75">
      <c r="A31" s="1443"/>
      <c r="B31" s="1443"/>
      <c r="C31" s="1443"/>
      <c r="D31" s="1443"/>
      <c r="E31" s="1443"/>
      <c r="F31" s="1443"/>
      <c r="G31" s="1459" t="s">
        <v>4407</v>
      </c>
      <c r="H31" s="1459">
        <f>ROUNDUP(H30,1)</f>
        <v>4.4000000000000004</v>
      </c>
    </row>
    <row r="32" spans="1:8" ht="18.75">
      <c r="A32" s="1442">
        <f>A20+1</f>
        <v>4</v>
      </c>
      <c r="B32" s="1458" t="s">
        <v>6420</v>
      </c>
      <c r="C32" s="1443"/>
      <c r="D32" s="1443"/>
      <c r="E32" s="1443"/>
      <c r="F32" s="1443"/>
      <c r="G32" s="1443"/>
      <c r="H32" s="1443"/>
    </row>
    <row r="33" spans="1:8" ht="37.5">
      <c r="A33" s="1443"/>
      <c r="B33" s="1458" t="s">
        <v>6421</v>
      </c>
      <c r="C33" s="1443"/>
      <c r="D33" s="1443"/>
      <c r="E33" s="1443"/>
      <c r="F33" s="1443"/>
      <c r="G33" s="1443"/>
      <c r="H33" s="1443"/>
    </row>
    <row r="34" spans="1:8" ht="18.75">
      <c r="A34" s="1443"/>
      <c r="B34" s="1455" t="s">
        <v>6423</v>
      </c>
      <c r="C34" s="1443"/>
      <c r="D34" s="1443"/>
      <c r="E34" s="1443"/>
      <c r="F34" s="1443"/>
      <c r="G34" s="1443"/>
      <c r="H34" s="1443"/>
    </row>
    <row r="35" spans="1:8" ht="18.75">
      <c r="A35" s="1443"/>
      <c r="B35" s="1445" t="s">
        <v>6410</v>
      </c>
      <c r="C35" s="1442">
        <v>1</v>
      </c>
      <c r="D35" s="1442">
        <v>1</v>
      </c>
      <c r="E35" s="1443">
        <v>3.18</v>
      </c>
      <c r="F35" s="1443">
        <v>3.97</v>
      </c>
      <c r="G35" s="1443" t="s">
        <v>1614</v>
      </c>
      <c r="H35" s="1457">
        <f t="shared" ref="H35:H44" si="3">PRODUCT(C35:G35)</f>
        <v>12.62</v>
      </c>
    </row>
    <row r="36" spans="1:8" ht="18.75">
      <c r="A36" s="1443"/>
      <c r="B36" s="1445" t="s">
        <v>6411</v>
      </c>
      <c r="C36" s="1442">
        <v>1</v>
      </c>
      <c r="D36" s="1442">
        <v>1</v>
      </c>
      <c r="E36" s="1443">
        <v>2.8</v>
      </c>
      <c r="F36" s="1443">
        <v>3.15</v>
      </c>
      <c r="G36" s="1443" t="s">
        <v>1614</v>
      </c>
      <c r="H36" s="1466">
        <f t="shared" si="3"/>
        <v>8.82</v>
      </c>
    </row>
    <row r="37" spans="1:8" ht="18.75">
      <c r="A37" s="1443"/>
      <c r="B37" s="1445" t="s">
        <v>6412</v>
      </c>
      <c r="C37" s="1442">
        <v>1</v>
      </c>
      <c r="D37" s="1442">
        <v>1</v>
      </c>
      <c r="E37" s="1443">
        <v>2.2200000000000002</v>
      </c>
      <c r="F37" s="1443">
        <v>2.02</v>
      </c>
      <c r="G37" s="1443" t="s">
        <v>1614</v>
      </c>
      <c r="H37" s="1466">
        <f t="shared" si="3"/>
        <v>4.4800000000000004</v>
      </c>
    </row>
    <row r="38" spans="1:8" ht="18.75">
      <c r="A38" s="1443"/>
      <c r="B38" s="1445" t="s">
        <v>6413</v>
      </c>
      <c r="C38" s="1442">
        <v>1</v>
      </c>
      <c r="D38" s="1442">
        <v>1</v>
      </c>
      <c r="E38" s="1443">
        <v>1.65</v>
      </c>
      <c r="F38" s="1443">
        <v>1.1299999999999999</v>
      </c>
      <c r="G38" s="1443" t="s">
        <v>1614</v>
      </c>
      <c r="H38" s="1466">
        <f t="shared" si="3"/>
        <v>1.86</v>
      </c>
    </row>
    <row r="39" spans="1:8" ht="18.75">
      <c r="A39" s="1443"/>
      <c r="B39" s="1445" t="s">
        <v>6414</v>
      </c>
      <c r="C39" s="1442">
        <v>1</v>
      </c>
      <c r="D39" s="1442">
        <v>1</v>
      </c>
      <c r="E39" s="1443">
        <v>1.2</v>
      </c>
      <c r="F39" s="1443">
        <v>1.5</v>
      </c>
      <c r="G39" s="1443" t="s">
        <v>1614</v>
      </c>
      <c r="H39" s="1466">
        <f t="shared" si="3"/>
        <v>1.8</v>
      </c>
    </row>
    <row r="40" spans="1:8" ht="18.75">
      <c r="A40" s="1443"/>
      <c r="B40" s="1445" t="s">
        <v>6415</v>
      </c>
      <c r="C40" s="1442">
        <v>1</v>
      </c>
      <c r="D40" s="1442">
        <v>1</v>
      </c>
      <c r="E40" s="1443">
        <v>1.2</v>
      </c>
      <c r="F40" s="1443">
        <v>0.9</v>
      </c>
      <c r="G40" s="1443" t="s">
        <v>1614</v>
      </c>
      <c r="H40" s="1466">
        <f t="shared" si="3"/>
        <v>1.08</v>
      </c>
    </row>
    <row r="41" spans="1:8" ht="18.75">
      <c r="A41" s="1443"/>
      <c r="B41" s="1444" t="s">
        <v>6416</v>
      </c>
      <c r="C41" s="1442">
        <v>1</v>
      </c>
      <c r="D41" s="1442">
        <v>1</v>
      </c>
      <c r="E41" s="1443">
        <v>1</v>
      </c>
      <c r="F41" s="1443">
        <v>1</v>
      </c>
      <c r="G41" s="1443" t="s">
        <v>1614</v>
      </c>
      <c r="H41" s="1466">
        <f t="shared" si="3"/>
        <v>1</v>
      </c>
    </row>
    <row r="42" spans="1:8" ht="18.75">
      <c r="A42" s="1443"/>
      <c r="B42" s="1444" t="s">
        <v>6458</v>
      </c>
      <c r="C42" s="1442">
        <v>1</v>
      </c>
      <c r="D42" s="1442">
        <v>1</v>
      </c>
      <c r="E42" s="1443">
        <v>23.93</v>
      </c>
      <c r="F42" s="1447">
        <v>0.125</v>
      </c>
      <c r="G42" s="1443" t="s">
        <v>1614</v>
      </c>
      <c r="H42" s="1466">
        <f t="shared" si="3"/>
        <v>2.99</v>
      </c>
    </row>
    <row r="43" spans="1:8" ht="18.75">
      <c r="A43" s="1443"/>
      <c r="B43" s="1444" t="s">
        <v>6425</v>
      </c>
      <c r="C43" s="1442">
        <v>1</v>
      </c>
      <c r="D43" s="1442">
        <v>1</v>
      </c>
      <c r="E43" s="1443">
        <v>3.8</v>
      </c>
      <c r="F43" s="1443">
        <v>1.2</v>
      </c>
      <c r="G43" s="1443" t="s">
        <v>1614</v>
      </c>
      <c r="H43" s="1466">
        <f t="shared" si="3"/>
        <v>4.5599999999999996</v>
      </c>
    </row>
    <row r="44" spans="1:8" ht="18.75">
      <c r="A44" s="1443"/>
      <c r="B44" s="1444" t="s">
        <v>6459</v>
      </c>
      <c r="C44" s="1442">
        <v>1</v>
      </c>
      <c r="D44" s="1442">
        <v>1</v>
      </c>
      <c r="E44" s="1443">
        <v>10</v>
      </c>
      <c r="F44" s="1447">
        <v>0.125</v>
      </c>
      <c r="G44" s="1443" t="s">
        <v>1614</v>
      </c>
      <c r="H44" s="1466">
        <f t="shared" si="3"/>
        <v>1.25</v>
      </c>
    </row>
    <row r="45" spans="1:8" ht="18.75">
      <c r="A45" s="1443"/>
      <c r="B45" s="1535" t="s">
        <v>6614</v>
      </c>
      <c r="C45" s="1442"/>
      <c r="D45" s="1442"/>
      <c r="E45" s="1443"/>
      <c r="F45" s="1447"/>
      <c r="G45" s="1443"/>
      <c r="H45" s="1466"/>
    </row>
    <row r="46" spans="1:8" ht="18.75">
      <c r="A46" s="1443"/>
      <c r="B46" s="1444" t="s">
        <v>6595</v>
      </c>
      <c r="C46" s="1442">
        <v>1</v>
      </c>
      <c r="D46" s="1442">
        <v>1</v>
      </c>
      <c r="E46" s="1443">
        <v>5.5</v>
      </c>
      <c r="F46" s="1447">
        <v>2</v>
      </c>
      <c r="G46" s="1443"/>
      <c r="H46" s="1466">
        <v>16.5</v>
      </c>
    </row>
    <row r="47" spans="1:8" ht="18.75">
      <c r="A47" s="1443"/>
      <c r="B47" s="1444" t="s">
        <v>6596</v>
      </c>
      <c r="C47" s="1442">
        <v>1</v>
      </c>
      <c r="D47" s="1442">
        <v>2</v>
      </c>
      <c r="E47" s="1443">
        <v>0.6</v>
      </c>
      <c r="F47" s="1447">
        <v>0.6</v>
      </c>
      <c r="G47" s="1443"/>
      <c r="H47" s="1466">
        <v>-0.72</v>
      </c>
    </row>
    <row r="48" spans="1:8" ht="18.75">
      <c r="A48" s="1443"/>
      <c r="B48" s="1444" t="s">
        <v>6597</v>
      </c>
      <c r="C48" s="1442">
        <v>1</v>
      </c>
      <c r="D48" s="1442">
        <v>1</v>
      </c>
      <c r="E48" s="1443">
        <v>2</v>
      </c>
      <c r="F48" s="1447"/>
      <c r="G48" s="1443">
        <v>0.83</v>
      </c>
      <c r="H48" s="1466">
        <v>2.4900000000000002</v>
      </c>
    </row>
    <row r="49" spans="1:8" ht="18.75">
      <c r="A49" s="1443"/>
      <c r="B49" s="1444" t="s">
        <v>6598</v>
      </c>
      <c r="C49" s="1442">
        <v>1</v>
      </c>
      <c r="D49" s="1442">
        <v>1</v>
      </c>
      <c r="E49" s="1443">
        <v>16.84</v>
      </c>
      <c r="F49" s="1447"/>
      <c r="G49" s="1443">
        <v>0.15</v>
      </c>
      <c r="H49" s="1466">
        <v>2.83</v>
      </c>
    </row>
    <row r="50" spans="1:8" ht="18.75">
      <c r="A50" s="1443"/>
      <c r="B50" s="1444" t="s">
        <v>6599</v>
      </c>
      <c r="C50" s="1442">
        <v>1</v>
      </c>
      <c r="D50" s="1442">
        <v>2</v>
      </c>
      <c r="E50" s="1443">
        <v>2.4</v>
      </c>
      <c r="F50" s="1447" t="s">
        <v>1614</v>
      </c>
      <c r="G50" s="1443">
        <v>0.15</v>
      </c>
      <c r="H50" s="1466">
        <v>0.72</v>
      </c>
    </row>
    <row r="51" spans="1:8" ht="18.75">
      <c r="A51" s="1443"/>
      <c r="B51" s="1443"/>
      <c r="C51" s="1443"/>
      <c r="D51" s="1443"/>
      <c r="E51" s="1443"/>
      <c r="F51" s="1443"/>
      <c r="G51" s="1459" t="s">
        <v>2283</v>
      </c>
      <c r="H51" s="1459">
        <f>SUM(H35:H50)</f>
        <v>62.28</v>
      </c>
    </row>
    <row r="52" spans="1:8" ht="18.75">
      <c r="A52" s="1443"/>
      <c r="B52" s="1443"/>
      <c r="C52" s="1443"/>
      <c r="D52" s="1443"/>
      <c r="E52" s="1443"/>
      <c r="F52" s="1443"/>
      <c r="G52" s="1459" t="s">
        <v>4407</v>
      </c>
      <c r="H52" s="1459">
        <f>ROUNDUP(H51,1)</f>
        <v>62.3</v>
      </c>
    </row>
    <row r="53" spans="1:8" ht="37.5">
      <c r="A53" s="1442">
        <f>A32+1</f>
        <v>5</v>
      </c>
      <c r="B53" s="1458" t="s">
        <v>6424</v>
      </c>
      <c r="C53" s="1443"/>
      <c r="D53" s="1443"/>
      <c r="E53" s="1443"/>
      <c r="F53" s="1443"/>
      <c r="G53" s="1443"/>
      <c r="H53" s="1443"/>
    </row>
    <row r="54" spans="1:8" ht="18.75">
      <c r="A54" s="1443"/>
      <c r="B54" s="1455" t="s">
        <v>6423</v>
      </c>
      <c r="C54" s="1443"/>
      <c r="D54" s="1443"/>
      <c r="E54" s="1443"/>
      <c r="F54" s="1443"/>
      <c r="G54" s="1443"/>
      <c r="H54" s="1443"/>
    </row>
    <row r="55" spans="1:8" ht="18.75">
      <c r="A55" s="1446"/>
      <c r="B55" s="1445" t="s">
        <v>6410</v>
      </c>
      <c r="C55" s="1442">
        <v>1</v>
      </c>
      <c r="D55" s="1442">
        <v>1</v>
      </c>
      <c r="E55" s="1443">
        <v>3.18</v>
      </c>
      <c r="F55" s="1443">
        <v>3.97</v>
      </c>
      <c r="G55" s="1447">
        <v>0.125</v>
      </c>
      <c r="H55" s="1457">
        <f t="shared" ref="H55:H62" si="4">PRODUCT(C55:G55)</f>
        <v>1.58</v>
      </c>
    </row>
    <row r="56" spans="1:8" ht="18.75">
      <c r="A56" s="1446"/>
      <c r="B56" s="1445" t="s">
        <v>6411</v>
      </c>
      <c r="C56" s="1442">
        <v>1</v>
      </c>
      <c r="D56" s="1442">
        <v>1</v>
      </c>
      <c r="E56" s="1443">
        <v>3.03</v>
      </c>
      <c r="F56" s="1443">
        <v>3.38</v>
      </c>
      <c r="G56" s="1447">
        <v>0.125</v>
      </c>
      <c r="H56" s="1466">
        <f t="shared" si="4"/>
        <v>1.28</v>
      </c>
    </row>
    <row r="57" spans="1:8" ht="18.75">
      <c r="A57" s="1446"/>
      <c r="B57" s="1445" t="s">
        <v>6412</v>
      </c>
      <c r="C57" s="1442">
        <v>1</v>
      </c>
      <c r="D57" s="1442">
        <v>1</v>
      </c>
      <c r="E57" s="1443">
        <v>2.2200000000000002</v>
      </c>
      <c r="F57" s="1443">
        <v>2.25</v>
      </c>
      <c r="G57" s="1447">
        <v>0.125</v>
      </c>
      <c r="H57" s="1466">
        <f t="shared" si="4"/>
        <v>0.62</v>
      </c>
    </row>
    <row r="58" spans="1:8" ht="18.75">
      <c r="A58" s="1446"/>
      <c r="B58" s="1445" t="s">
        <v>6413</v>
      </c>
      <c r="C58" s="1442">
        <v>1</v>
      </c>
      <c r="D58" s="1442">
        <v>1</v>
      </c>
      <c r="E58" s="1443">
        <v>1.65</v>
      </c>
      <c r="F58" s="1443">
        <v>1.36</v>
      </c>
      <c r="G58" s="1447">
        <v>0.125</v>
      </c>
      <c r="H58" s="1466">
        <f t="shared" si="4"/>
        <v>0.28000000000000003</v>
      </c>
    </row>
    <row r="59" spans="1:8" ht="18.75">
      <c r="A59" s="1446"/>
      <c r="B59" s="1445" t="s">
        <v>6414</v>
      </c>
      <c r="C59" s="1442">
        <v>1</v>
      </c>
      <c r="D59" s="1442">
        <v>1</v>
      </c>
      <c r="E59" s="1443">
        <v>1.32</v>
      </c>
      <c r="F59" s="1443">
        <v>1.5</v>
      </c>
      <c r="G59" s="1447">
        <v>0.125</v>
      </c>
      <c r="H59" s="1466">
        <f t="shared" si="4"/>
        <v>0.25</v>
      </c>
    </row>
    <row r="60" spans="1:8" ht="18.75">
      <c r="A60" s="1446"/>
      <c r="B60" s="1445" t="s">
        <v>6415</v>
      </c>
      <c r="C60" s="1442">
        <v>1</v>
      </c>
      <c r="D60" s="1442">
        <v>1</v>
      </c>
      <c r="E60" s="1443">
        <v>1.43</v>
      </c>
      <c r="F60" s="1443">
        <v>0.9</v>
      </c>
      <c r="G60" s="1447">
        <v>0.125</v>
      </c>
      <c r="H60" s="1466">
        <f t="shared" si="4"/>
        <v>0.16</v>
      </c>
    </row>
    <row r="61" spans="1:8" ht="18.75">
      <c r="A61" s="1446"/>
      <c r="B61" s="1444" t="s">
        <v>6416</v>
      </c>
      <c r="C61" s="1442">
        <v>1</v>
      </c>
      <c r="D61" s="1442">
        <v>1</v>
      </c>
      <c r="E61" s="1443">
        <v>1.23</v>
      </c>
      <c r="F61" s="1443">
        <v>1</v>
      </c>
      <c r="G61" s="1447">
        <v>0.125</v>
      </c>
      <c r="H61" s="1466">
        <f t="shared" si="4"/>
        <v>0.15</v>
      </c>
    </row>
    <row r="62" spans="1:8" ht="18.75">
      <c r="A62" s="1446"/>
      <c r="B62" s="1444" t="s">
        <v>6425</v>
      </c>
      <c r="C62" s="1442">
        <v>1</v>
      </c>
      <c r="D62" s="1442">
        <v>1</v>
      </c>
      <c r="E62" s="1443">
        <v>3.8</v>
      </c>
      <c r="F62" s="1443">
        <v>1.2</v>
      </c>
      <c r="G62" s="1447">
        <v>0.125</v>
      </c>
      <c r="H62" s="1466">
        <f t="shared" si="4"/>
        <v>0.56999999999999995</v>
      </c>
    </row>
    <row r="63" spans="1:8" ht="18.75">
      <c r="A63" s="1446"/>
      <c r="B63" s="1443"/>
      <c r="C63" s="1443"/>
      <c r="D63" s="1443"/>
      <c r="E63" s="1443"/>
      <c r="F63" s="1443"/>
      <c r="G63" s="1459" t="s">
        <v>2283</v>
      </c>
      <c r="H63" s="1459">
        <f>SUM(H55:H62)</f>
        <v>4.8899999999999997</v>
      </c>
    </row>
    <row r="64" spans="1:8" ht="18.75">
      <c r="A64" s="1446"/>
      <c r="B64" s="1443"/>
      <c r="C64" s="1443"/>
      <c r="D64" s="1443"/>
      <c r="E64" s="1443"/>
      <c r="F64" s="1443"/>
      <c r="G64" s="1459" t="s">
        <v>4407</v>
      </c>
      <c r="H64" s="1459">
        <f>ROUNDUP(H63,1)</f>
        <v>4.9000000000000004</v>
      </c>
    </row>
    <row r="65" spans="1:8" ht="24" customHeight="1">
      <c r="A65" s="1446">
        <f>A53+1</f>
        <v>6</v>
      </c>
      <c r="B65" s="1460" t="s">
        <v>6426</v>
      </c>
      <c r="C65" s="1446"/>
      <c r="D65" s="1446"/>
      <c r="E65" s="1449"/>
      <c r="F65" s="1449"/>
      <c r="G65" s="1449"/>
      <c r="H65" s="1449"/>
    </row>
    <row r="66" spans="1:8" ht="18.75">
      <c r="A66" s="1446"/>
      <c r="B66" s="1448" t="s">
        <v>6427</v>
      </c>
      <c r="C66" s="1446">
        <v>1</v>
      </c>
      <c r="D66" s="1446">
        <v>1</v>
      </c>
      <c r="E66" s="1449">
        <f>H64</f>
        <v>4.9000000000000004</v>
      </c>
      <c r="F66" s="1449" t="s">
        <v>1614</v>
      </c>
      <c r="G66" s="1449" t="s">
        <v>1614</v>
      </c>
      <c r="H66" s="1457">
        <f t="shared" ref="H66:H69" si="5">PRODUCT(C66:G66)</f>
        <v>4.9000000000000004</v>
      </c>
    </row>
    <row r="67" spans="1:8" ht="18.75">
      <c r="A67" s="1446"/>
      <c r="B67" s="1534" t="s">
        <v>6614</v>
      </c>
      <c r="C67" s="1446"/>
      <c r="D67" s="1446"/>
      <c r="E67" s="1449"/>
      <c r="F67" s="1449"/>
      <c r="G67" s="1449"/>
      <c r="H67" s="1466"/>
    </row>
    <row r="68" spans="1:8" ht="18.75">
      <c r="A68" s="1446"/>
      <c r="B68" s="1448" t="s">
        <v>6616</v>
      </c>
      <c r="C68" s="1446">
        <v>1</v>
      </c>
      <c r="D68" s="1446">
        <v>1</v>
      </c>
      <c r="E68" s="1449">
        <f>H268</f>
        <v>3.3</v>
      </c>
      <c r="F68" s="1449" t="s">
        <v>1614</v>
      </c>
      <c r="G68" s="1449" t="s">
        <v>1614</v>
      </c>
      <c r="H68" s="1466">
        <f t="shared" si="5"/>
        <v>3.3</v>
      </c>
    </row>
    <row r="69" spans="1:8" ht="18.75">
      <c r="A69" s="1446"/>
      <c r="B69" s="1448" t="s">
        <v>6617</v>
      </c>
      <c r="C69" s="1446">
        <v>1</v>
      </c>
      <c r="D69" s="1446">
        <v>1</v>
      </c>
      <c r="E69" s="1449">
        <f>H277</f>
        <v>2.2999999999999998</v>
      </c>
      <c r="F69" s="1449" t="s">
        <v>1614</v>
      </c>
      <c r="G69" s="1449" t="s">
        <v>1614</v>
      </c>
      <c r="H69" s="1466">
        <f t="shared" si="5"/>
        <v>2.2999999999999998</v>
      </c>
    </row>
    <row r="70" spans="1:8" ht="18.75">
      <c r="A70" s="1446"/>
      <c r="B70" s="1448"/>
      <c r="C70" s="1446"/>
      <c r="D70" s="1645" t="s">
        <v>6428</v>
      </c>
      <c r="E70" s="1645"/>
      <c r="F70" s="1449"/>
      <c r="G70" s="1459" t="s">
        <v>2283</v>
      </c>
      <c r="H70" s="1459">
        <f>SUM(H66:H69)</f>
        <v>10.5</v>
      </c>
    </row>
    <row r="71" spans="1:8" ht="18.75">
      <c r="A71" s="1446"/>
      <c r="B71" s="1448"/>
      <c r="C71" s="1446"/>
      <c r="D71" s="1446"/>
      <c r="E71" s="1449"/>
      <c r="F71" s="1449"/>
      <c r="G71" s="1459" t="s">
        <v>4407</v>
      </c>
      <c r="H71" s="1459">
        <f>H70*100/1000</f>
        <v>1.05</v>
      </c>
    </row>
    <row r="72" spans="1:8" ht="75">
      <c r="A72" s="1446">
        <f>A65+1</f>
        <v>7</v>
      </c>
      <c r="B72" s="1458" t="s">
        <v>6429</v>
      </c>
      <c r="C72" s="1446"/>
      <c r="D72" s="1446"/>
      <c r="E72" s="1449"/>
      <c r="F72" s="1449"/>
      <c r="G72" s="1449"/>
      <c r="H72" s="1449"/>
    </row>
    <row r="73" spans="1:8" ht="18.75">
      <c r="A73" s="1446"/>
      <c r="B73" s="1444" t="s">
        <v>6419</v>
      </c>
      <c r="C73" s="1442">
        <v>1</v>
      </c>
      <c r="D73" s="1442">
        <v>1</v>
      </c>
      <c r="E73" s="1443">
        <v>20.93</v>
      </c>
      <c r="F73" s="1443">
        <v>0.23</v>
      </c>
      <c r="G73" s="1443">
        <v>1</v>
      </c>
      <c r="H73" s="1457">
        <f t="shared" ref="H73:H74" si="6">PRODUCT(C73:G73)</f>
        <v>4.8099999999999996</v>
      </c>
    </row>
    <row r="74" spans="1:8" ht="18.75">
      <c r="A74" s="1446"/>
      <c r="B74" s="1444" t="s">
        <v>6430</v>
      </c>
      <c r="C74" s="1442">
        <v>1</v>
      </c>
      <c r="D74" s="1442">
        <v>3</v>
      </c>
      <c r="E74" s="1443">
        <v>1.2</v>
      </c>
      <c r="F74" s="1443">
        <v>0.23</v>
      </c>
      <c r="G74" s="1443">
        <v>1</v>
      </c>
      <c r="H74" s="1457">
        <f t="shared" si="6"/>
        <v>0.83</v>
      </c>
    </row>
    <row r="75" spans="1:8" ht="18.75">
      <c r="A75" s="1446"/>
      <c r="B75" s="1443"/>
      <c r="C75" s="1443"/>
      <c r="D75" s="1443"/>
      <c r="E75" s="1443"/>
      <c r="F75" s="1443"/>
      <c r="G75" s="1459" t="s">
        <v>2283</v>
      </c>
      <c r="H75" s="1459">
        <f>SUM(H73:H74)</f>
        <v>5.64</v>
      </c>
    </row>
    <row r="76" spans="1:8" ht="18.75">
      <c r="A76" s="1446"/>
      <c r="B76" s="1443"/>
      <c r="C76" s="1443"/>
      <c r="D76" s="1443"/>
      <c r="E76" s="1443"/>
      <c r="F76" s="1443"/>
      <c r="G76" s="1459" t="s">
        <v>4407</v>
      </c>
      <c r="H76" s="1459">
        <f>ROUNDUP(H75,1)</f>
        <v>5.7</v>
      </c>
    </row>
    <row r="77" spans="1:8" ht="93.75">
      <c r="A77" s="1446">
        <f>A72+1</f>
        <v>8</v>
      </c>
      <c r="B77" s="1458" t="s">
        <v>6431</v>
      </c>
      <c r="C77" s="1446"/>
      <c r="D77" s="1446"/>
      <c r="E77" s="1449"/>
      <c r="F77" s="1449"/>
      <c r="G77" s="1449"/>
      <c r="H77" s="1449"/>
    </row>
    <row r="78" spans="1:8" ht="18.75">
      <c r="A78" s="1446"/>
      <c r="B78" s="1455" t="s">
        <v>6434</v>
      </c>
      <c r="C78" s="1446"/>
      <c r="D78" s="1446"/>
      <c r="E78" s="1449"/>
      <c r="F78" s="1449"/>
      <c r="G78" s="1449"/>
      <c r="H78" s="1449"/>
    </row>
    <row r="79" spans="1:8" ht="18.75">
      <c r="A79" s="1446"/>
      <c r="B79" s="1448" t="s">
        <v>6410</v>
      </c>
      <c r="C79" s="1446">
        <v>1</v>
      </c>
      <c r="D79" s="1446">
        <v>12</v>
      </c>
      <c r="E79" s="1449" t="s">
        <v>1614</v>
      </c>
      <c r="F79" s="1449" t="s">
        <v>1614</v>
      </c>
      <c r="G79" s="1449" t="s">
        <v>1614</v>
      </c>
      <c r="H79" s="1457">
        <f t="shared" ref="H79:H81" si="7">PRODUCT(C79:G79)</f>
        <v>12</v>
      </c>
    </row>
    <row r="80" spans="1:8" ht="18.75">
      <c r="A80" s="1446"/>
      <c r="B80" s="1448" t="s">
        <v>6411</v>
      </c>
      <c r="C80" s="1446">
        <v>1</v>
      </c>
      <c r="D80" s="1446">
        <v>12</v>
      </c>
      <c r="E80" s="1449" t="s">
        <v>1614</v>
      </c>
      <c r="F80" s="1449" t="s">
        <v>1614</v>
      </c>
      <c r="G80" s="1449" t="s">
        <v>1614</v>
      </c>
      <c r="H80" s="1457">
        <f t="shared" si="7"/>
        <v>12</v>
      </c>
    </row>
    <row r="81" spans="1:8" ht="18.75">
      <c r="A81" s="1446"/>
      <c r="B81" s="1448" t="s">
        <v>6412</v>
      </c>
      <c r="C81" s="1446">
        <v>1</v>
      </c>
      <c r="D81" s="1446">
        <v>12</v>
      </c>
      <c r="E81" s="1449" t="s">
        <v>1614</v>
      </c>
      <c r="F81" s="1449" t="s">
        <v>1614</v>
      </c>
      <c r="G81" s="1449" t="s">
        <v>1614</v>
      </c>
      <c r="H81" s="1457">
        <f t="shared" si="7"/>
        <v>12</v>
      </c>
    </row>
    <row r="82" spans="1:8" ht="18.75">
      <c r="A82" s="1446"/>
      <c r="B82" s="1448"/>
      <c r="C82" s="1446"/>
      <c r="D82" s="1446"/>
      <c r="E82" s="1449"/>
      <c r="F82" s="1449"/>
      <c r="G82" s="1459" t="s">
        <v>2283</v>
      </c>
      <c r="H82" s="1459">
        <f>SUM(H79:H81)</f>
        <v>36</v>
      </c>
    </row>
    <row r="83" spans="1:8" ht="18.75">
      <c r="A83" s="1446"/>
      <c r="B83" s="1448"/>
      <c r="C83" s="1446"/>
      <c r="D83" s="1446"/>
      <c r="E83" s="1449"/>
      <c r="F83" s="1449"/>
      <c r="G83" s="1459" t="s">
        <v>4407</v>
      </c>
      <c r="H83" s="1459">
        <f>ROUNDUP(H82,1)</f>
        <v>36</v>
      </c>
    </row>
    <row r="84" spans="1:8" ht="18.75">
      <c r="A84" s="1446"/>
      <c r="B84" s="1456" t="s">
        <v>6432</v>
      </c>
      <c r="C84" s="1446"/>
      <c r="D84" s="1446"/>
      <c r="E84" s="1449"/>
      <c r="F84" s="1449"/>
      <c r="G84" s="1449"/>
      <c r="H84" s="1449"/>
    </row>
    <row r="85" spans="1:8" ht="18.75">
      <c r="A85" s="1446"/>
      <c r="B85" s="1455" t="s">
        <v>6434</v>
      </c>
      <c r="C85" s="1446"/>
      <c r="D85" s="1446"/>
      <c r="E85" s="1449"/>
      <c r="F85" s="1449"/>
      <c r="G85" s="1449"/>
      <c r="H85" s="1449"/>
    </row>
    <row r="86" spans="1:8" ht="18.75">
      <c r="A86" s="1446"/>
      <c r="B86" s="1448" t="s">
        <v>6410</v>
      </c>
      <c r="C86" s="1446">
        <v>1</v>
      </c>
      <c r="D86" s="1446">
        <v>12</v>
      </c>
      <c r="E86" s="1449" t="s">
        <v>1614</v>
      </c>
      <c r="F86" s="1449" t="s">
        <v>1614</v>
      </c>
      <c r="G86" s="1449" t="s">
        <v>1614</v>
      </c>
      <c r="H86" s="1457">
        <f t="shared" ref="H86:H90" si="8">PRODUCT(C86:G86)</f>
        <v>12</v>
      </c>
    </row>
    <row r="87" spans="1:8" ht="18.75">
      <c r="A87" s="1446"/>
      <c r="B87" s="1448" t="s">
        <v>6411</v>
      </c>
      <c r="C87" s="1446">
        <v>1</v>
      </c>
      <c r="D87" s="1446">
        <v>12</v>
      </c>
      <c r="E87" s="1449" t="s">
        <v>1614</v>
      </c>
      <c r="F87" s="1449" t="s">
        <v>1614</v>
      </c>
      <c r="G87" s="1449" t="s">
        <v>1614</v>
      </c>
      <c r="H87" s="1457">
        <f t="shared" si="8"/>
        <v>12</v>
      </c>
    </row>
    <row r="88" spans="1:8" ht="18.75">
      <c r="A88" s="1446"/>
      <c r="B88" s="1448" t="s">
        <v>6412</v>
      </c>
      <c r="C88" s="1446">
        <v>1</v>
      </c>
      <c r="D88" s="1446">
        <v>12</v>
      </c>
      <c r="E88" s="1449" t="s">
        <v>1614</v>
      </c>
      <c r="F88" s="1449" t="s">
        <v>1614</v>
      </c>
      <c r="G88" s="1449" t="s">
        <v>1614</v>
      </c>
      <c r="H88" s="1457">
        <f t="shared" si="8"/>
        <v>12</v>
      </c>
    </row>
    <row r="89" spans="1:8" ht="18.75">
      <c r="A89" s="1446"/>
      <c r="B89" s="1456" t="s">
        <v>6414</v>
      </c>
      <c r="C89" s="1446">
        <v>1</v>
      </c>
      <c r="D89" s="1446">
        <v>12</v>
      </c>
      <c r="E89" s="1449" t="s">
        <v>1614</v>
      </c>
      <c r="F89" s="1449" t="s">
        <v>1614</v>
      </c>
      <c r="G89" s="1449" t="s">
        <v>1614</v>
      </c>
      <c r="H89" s="1457">
        <f t="shared" si="8"/>
        <v>12</v>
      </c>
    </row>
    <row r="90" spans="1:8" ht="18.75">
      <c r="A90" s="1446"/>
      <c r="B90" s="1456" t="s">
        <v>6415</v>
      </c>
      <c r="C90" s="1446">
        <v>1</v>
      </c>
      <c r="D90" s="1446">
        <v>12</v>
      </c>
      <c r="E90" s="1449" t="s">
        <v>1614</v>
      </c>
      <c r="F90" s="1449" t="s">
        <v>1614</v>
      </c>
      <c r="G90" s="1449" t="s">
        <v>1614</v>
      </c>
      <c r="H90" s="1457">
        <f t="shared" si="8"/>
        <v>12</v>
      </c>
    </row>
    <row r="91" spans="1:8" ht="18.75">
      <c r="A91" s="1446"/>
      <c r="B91" s="1448"/>
      <c r="C91" s="1446"/>
      <c r="D91" s="1446"/>
      <c r="E91" s="1449"/>
      <c r="F91" s="1449"/>
      <c r="G91" s="1459" t="s">
        <v>2283</v>
      </c>
      <c r="H91" s="1459">
        <f>SUM(H86:H90)</f>
        <v>60</v>
      </c>
    </row>
    <row r="92" spans="1:8" ht="18.75">
      <c r="A92" s="1446"/>
      <c r="B92" s="1448"/>
      <c r="C92" s="1446"/>
      <c r="D92" s="1446"/>
      <c r="E92" s="1449"/>
      <c r="F92" s="1449"/>
      <c r="G92" s="1459" t="s">
        <v>4407</v>
      </c>
      <c r="H92" s="1459">
        <f>ROUNDUP(H91,1)</f>
        <v>60</v>
      </c>
    </row>
    <row r="93" spans="1:8" ht="75">
      <c r="A93" s="1442">
        <f>A77+1</f>
        <v>9</v>
      </c>
      <c r="B93" s="1458" t="s">
        <v>6435</v>
      </c>
      <c r="C93" s="1442"/>
      <c r="D93" s="1442"/>
      <c r="E93" s="1443"/>
      <c r="F93" s="1443"/>
      <c r="G93" s="1443"/>
      <c r="H93" s="1443"/>
    </row>
    <row r="94" spans="1:8" ht="18.75">
      <c r="A94" s="1442"/>
      <c r="B94" s="1461" t="s">
        <v>6434</v>
      </c>
      <c r="C94" s="1442"/>
      <c r="D94" s="1442"/>
      <c r="E94" s="1443"/>
      <c r="F94" s="1443"/>
      <c r="G94" s="1443"/>
      <c r="H94" s="1443"/>
    </row>
    <row r="95" spans="1:8" ht="18.75">
      <c r="A95" s="1442"/>
      <c r="B95" s="1413" t="s">
        <v>6410</v>
      </c>
      <c r="C95" s="1446">
        <v>1</v>
      </c>
      <c r="D95" s="1446">
        <v>12</v>
      </c>
      <c r="E95" s="1449" t="s">
        <v>1614</v>
      </c>
      <c r="F95" s="1449" t="s">
        <v>1614</v>
      </c>
      <c r="G95" s="1449" t="s">
        <v>1614</v>
      </c>
      <c r="H95" s="1457">
        <f t="shared" ref="H95:H96" si="9">PRODUCT(C95:G95)</f>
        <v>12</v>
      </c>
    </row>
    <row r="96" spans="1:8" ht="18.75">
      <c r="A96" s="1442"/>
      <c r="B96" s="1413" t="s">
        <v>6411</v>
      </c>
      <c r="C96" s="1446">
        <v>1</v>
      </c>
      <c r="D96" s="1446">
        <v>12</v>
      </c>
      <c r="E96" s="1449" t="s">
        <v>1614</v>
      </c>
      <c r="F96" s="1449" t="s">
        <v>1614</v>
      </c>
      <c r="G96" s="1449" t="s">
        <v>1614</v>
      </c>
      <c r="H96" s="1457">
        <f t="shared" si="9"/>
        <v>12</v>
      </c>
    </row>
    <row r="97" spans="1:8" ht="18.75">
      <c r="A97" s="1442"/>
      <c r="B97" s="1413"/>
      <c r="C97" s="1446"/>
      <c r="D97" s="1446"/>
      <c r="E97" s="1449"/>
      <c r="F97" s="1449"/>
      <c r="G97" s="1469" t="s">
        <v>2283</v>
      </c>
      <c r="H97" s="1469">
        <f>SUM(H95:H96)</f>
        <v>24</v>
      </c>
    </row>
    <row r="98" spans="1:8" ht="18.75">
      <c r="A98" s="1442"/>
      <c r="B98" s="1413"/>
      <c r="C98" s="1446"/>
      <c r="D98" s="1446"/>
      <c r="E98" s="1449"/>
      <c r="F98" s="1449"/>
      <c r="G98" s="1469" t="s">
        <v>4407</v>
      </c>
      <c r="H98" s="1469">
        <f>ROUNDUP(H97,1)</f>
        <v>24</v>
      </c>
    </row>
    <row r="99" spans="1:8" ht="93.75">
      <c r="A99" s="1442">
        <f>A93+1</f>
        <v>10</v>
      </c>
      <c r="B99" s="1470" t="s">
        <v>6515</v>
      </c>
      <c r="C99" s="1446"/>
      <c r="D99" s="1446"/>
      <c r="E99" s="1449"/>
      <c r="F99" s="1449"/>
      <c r="G99" s="1469"/>
      <c r="H99" s="1469"/>
    </row>
    <row r="100" spans="1:8" ht="18.75">
      <c r="A100" s="1442"/>
      <c r="B100" s="1472" t="s">
        <v>6514</v>
      </c>
      <c r="C100" s="1446"/>
      <c r="D100" s="1446"/>
      <c r="E100" s="1449"/>
      <c r="F100" s="1449"/>
      <c r="G100" s="1469"/>
      <c r="H100" s="1469"/>
    </row>
    <row r="101" spans="1:8" ht="18.75">
      <c r="A101" s="1442"/>
      <c r="B101" s="1413" t="s">
        <v>6410</v>
      </c>
      <c r="C101" s="1446">
        <v>1</v>
      </c>
      <c r="D101" s="1446">
        <v>18</v>
      </c>
      <c r="E101" s="1449" t="s">
        <v>1614</v>
      </c>
      <c r="F101" s="1449" t="s">
        <v>1614</v>
      </c>
      <c r="G101" s="1469" t="s">
        <v>1614</v>
      </c>
      <c r="H101" s="1466">
        <f t="shared" ref="H101:H102" si="10">PRODUCT(C101:G101)</f>
        <v>18</v>
      </c>
    </row>
    <row r="102" spans="1:8" ht="18.75">
      <c r="A102" s="1442"/>
      <c r="B102" s="1413" t="s">
        <v>6411</v>
      </c>
      <c r="C102" s="1446">
        <v>1</v>
      </c>
      <c r="D102" s="1446">
        <v>18</v>
      </c>
      <c r="E102" s="1449" t="s">
        <v>1614</v>
      </c>
      <c r="F102" s="1449" t="s">
        <v>1614</v>
      </c>
      <c r="G102" s="1469" t="s">
        <v>1614</v>
      </c>
      <c r="H102" s="1466">
        <f t="shared" si="10"/>
        <v>18</v>
      </c>
    </row>
    <row r="103" spans="1:8" ht="18.75">
      <c r="A103" s="1442"/>
      <c r="B103" s="1413"/>
      <c r="C103" s="1446"/>
      <c r="D103" s="1446"/>
      <c r="E103" s="1449"/>
      <c r="F103" s="1449"/>
      <c r="G103" s="1469" t="s">
        <v>2283</v>
      </c>
      <c r="H103" s="1469">
        <f>SUM(H101:H102)</f>
        <v>36</v>
      </c>
    </row>
    <row r="104" spans="1:8" ht="18.75">
      <c r="A104" s="1442"/>
      <c r="B104" s="1413"/>
      <c r="C104" s="1446"/>
      <c r="D104" s="1446"/>
      <c r="E104" s="1449"/>
      <c r="F104" s="1449"/>
      <c r="G104" s="1469" t="s">
        <v>4407</v>
      </c>
      <c r="H104" s="1469">
        <f>ROUNDUP(H103,1)</f>
        <v>36</v>
      </c>
    </row>
    <row r="105" spans="1:8" ht="93.75">
      <c r="A105" s="1446">
        <f>A99+1</f>
        <v>11</v>
      </c>
      <c r="B105" s="1470" t="s">
        <v>6516</v>
      </c>
      <c r="C105" s="1446"/>
      <c r="D105" s="1446"/>
      <c r="E105" s="1449"/>
      <c r="F105" s="1449"/>
      <c r="G105" s="1469"/>
      <c r="H105" s="1469"/>
    </row>
    <row r="106" spans="1:8" ht="18.75">
      <c r="A106" s="1446"/>
      <c r="B106" s="1448" t="s">
        <v>6410</v>
      </c>
      <c r="C106" s="1446">
        <v>1</v>
      </c>
      <c r="D106" s="1446">
        <v>18</v>
      </c>
      <c r="E106" s="1449" t="s">
        <v>1614</v>
      </c>
      <c r="F106" s="1449" t="s">
        <v>1614</v>
      </c>
      <c r="G106" s="1469" t="s">
        <v>1614</v>
      </c>
      <c r="H106" s="1466">
        <f t="shared" ref="H106:H108" si="11">PRODUCT(C106:G106)</f>
        <v>18</v>
      </c>
    </row>
    <row r="107" spans="1:8" ht="18.75">
      <c r="A107" s="1446"/>
      <c r="B107" s="1448" t="s">
        <v>6411</v>
      </c>
      <c r="C107" s="1446">
        <v>1</v>
      </c>
      <c r="D107" s="1446">
        <v>18</v>
      </c>
      <c r="E107" s="1449" t="s">
        <v>1614</v>
      </c>
      <c r="F107" s="1449" t="s">
        <v>1614</v>
      </c>
      <c r="G107" s="1469" t="s">
        <v>1614</v>
      </c>
      <c r="H107" s="1466">
        <f t="shared" si="11"/>
        <v>18</v>
      </c>
    </row>
    <row r="108" spans="1:8" ht="18.75">
      <c r="A108" s="1446"/>
      <c r="B108" s="1448" t="s">
        <v>6412</v>
      </c>
      <c r="C108" s="1446">
        <v>1</v>
      </c>
      <c r="D108" s="1446">
        <v>18</v>
      </c>
      <c r="E108" s="1449" t="s">
        <v>1614</v>
      </c>
      <c r="F108" s="1449" t="s">
        <v>1614</v>
      </c>
      <c r="G108" s="1469" t="s">
        <v>1614</v>
      </c>
      <c r="H108" s="1466">
        <f t="shared" si="11"/>
        <v>18</v>
      </c>
    </row>
    <row r="109" spans="1:8" ht="18.75">
      <c r="A109" s="1446"/>
      <c r="B109" s="1448"/>
      <c r="C109" s="1446"/>
      <c r="D109" s="1446"/>
      <c r="E109" s="1449"/>
      <c r="F109" s="1449"/>
      <c r="G109" s="1469" t="s">
        <v>2283</v>
      </c>
      <c r="H109" s="1469">
        <f>SUM(H106:H108)</f>
        <v>54</v>
      </c>
    </row>
    <row r="110" spans="1:8" ht="18.75">
      <c r="A110" s="1446"/>
      <c r="B110" s="1448"/>
      <c r="C110" s="1446"/>
      <c r="D110" s="1446"/>
      <c r="E110" s="1449"/>
      <c r="F110" s="1449"/>
      <c r="G110" s="1469" t="s">
        <v>4407</v>
      </c>
      <c r="H110" s="1469">
        <f>ROUNDUP(H109,1)</f>
        <v>54</v>
      </c>
    </row>
    <row r="111" spans="1:8" ht="18.75">
      <c r="A111" s="1446">
        <f>A105+1</f>
        <v>12</v>
      </c>
      <c r="B111" s="1462" t="s">
        <v>6436</v>
      </c>
      <c r="C111" s="1476"/>
      <c r="D111" s="1476"/>
      <c r="E111" s="1465"/>
      <c r="F111" s="1465"/>
      <c r="G111" s="1469"/>
      <c r="H111" s="1469"/>
    </row>
    <row r="112" spans="1:8" ht="18.75">
      <c r="A112" s="1446"/>
      <c r="B112" s="1463" t="s">
        <v>6433</v>
      </c>
      <c r="C112" s="1476"/>
      <c r="D112" s="1476"/>
      <c r="E112" s="1465"/>
      <c r="F112" s="1465"/>
      <c r="G112" s="1469"/>
      <c r="H112" s="1469"/>
    </row>
    <row r="113" spans="1:8" ht="18.75">
      <c r="A113" s="1446"/>
      <c r="B113" s="1462" t="s">
        <v>6410</v>
      </c>
      <c r="C113" s="1476">
        <v>1</v>
      </c>
      <c r="D113" s="1476">
        <v>1</v>
      </c>
      <c r="E113" s="1465" t="s">
        <v>1614</v>
      </c>
      <c r="F113" s="1465" t="s">
        <v>1614</v>
      </c>
      <c r="G113" s="1469" t="s">
        <v>1614</v>
      </c>
      <c r="H113" s="1466">
        <f t="shared" ref="H113:H118" si="12">PRODUCT(C113:G113)</f>
        <v>1</v>
      </c>
    </row>
    <row r="114" spans="1:8" ht="18.75">
      <c r="A114" s="1446"/>
      <c r="B114" s="1462" t="s">
        <v>6411</v>
      </c>
      <c r="C114" s="1476">
        <v>1</v>
      </c>
      <c r="D114" s="1476">
        <v>1</v>
      </c>
      <c r="E114" s="1465" t="s">
        <v>1614</v>
      </c>
      <c r="F114" s="1465" t="s">
        <v>1614</v>
      </c>
      <c r="G114" s="1469" t="s">
        <v>1614</v>
      </c>
      <c r="H114" s="1466">
        <f t="shared" si="12"/>
        <v>1</v>
      </c>
    </row>
    <row r="115" spans="1:8" ht="18.75">
      <c r="A115" s="1446"/>
      <c r="B115" s="1463" t="s">
        <v>6434</v>
      </c>
      <c r="C115" s="1476"/>
      <c r="D115" s="1476"/>
      <c r="E115" s="1465"/>
      <c r="F115" s="1465"/>
      <c r="G115" s="1469"/>
      <c r="H115" s="1466"/>
    </row>
    <row r="116" spans="1:8" ht="18.75">
      <c r="A116" s="1446"/>
      <c r="B116" s="1464" t="s">
        <v>6410</v>
      </c>
      <c r="C116" s="1476">
        <v>1</v>
      </c>
      <c r="D116" s="1476">
        <v>15</v>
      </c>
      <c r="E116" s="1465" t="s">
        <v>1614</v>
      </c>
      <c r="F116" s="1465" t="s">
        <v>1614</v>
      </c>
      <c r="G116" s="1469" t="s">
        <v>1614</v>
      </c>
      <c r="H116" s="1466">
        <f t="shared" si="12"/>
        <v>15</v>
      </c>
    </row>
    <row r="117" spans="1:8" ht="18.75">
      <c r="A117" s="1446"/>
      <c r="B117" s="1464" t="s">
        <v>6411</v>
      </c>
      <c r="C117" s="1476">
        <v>1</v>
      </c>
      <c r="D117" s="1476">
        <v>15</v>
      </c>
      <c r="E117" s="1465" t="s">
        <v>1614</v>
      </c>
      <c r="F117" s="1465" t="s">
        <v>1614</v>
      </c>
      <c r="G117" s="1469" t="s">
        <v>1614</v>
      </c>
      <c r="H117" s="1466">
        <f t="shared" si="12"/>
        <v>15</v>
      </c>
    </row>
    <row r="118" spans="1:8" ht="18.75">
      <c r="A118" s="1446"/>
      <c r="B118" s="1464" t="s">
        <v>6412</v>
      </c>
      <c r="C118" s="1476">
        <v>1</v>
      </c>
      <c r="D118" s="1476">
        <v>15</v>
      </c>
      <c r="E118" s="1465" t="s">
        <v>1614</v>
      </c>
      <c r="F118" s="1465" t="s">
        <v>1614</v>
      </c>
      <c r="G118" s="1469" t="s">
        <v>1614</v>
      </c>
      <c r="H118" s="1466">
        <f t="shared" si="12"/>
        <v>15</v>
      </c>
    </row>
    <row r="119" spans="1:8" ht="18.75">
      <c r="A119" s="1446"/>
      <c r="B119" s="1464"/>
      <c r="C119" s="1476"/>
      <c r="D119" s="1476"/>
      <c r="E119" s="1465"/>
      <c r="F119" s="1465"/>
      <c r="G119" s="1469" t="s">
        <v>2283</v>
      </c>
      <c r="H119" s="1469">
        <f>SUM(H113:H118)</f>
        <v>47</v>
      </c>
    </row>
    <row r="120" spans="1:8" ht="18.75">
      <c r="A120" s="1446"/>
      <c r="B120" s="1464"/>
      <c r="C120" s="1476"/>
      <c r="D120" s="1476"/>
      <c r="E120" s="1465"/>
      <c r="F120" s="1465"/>
      <c r="G120" s="1469" t="s">
        <v>4407</v>
      </c>
      <c r="H120" s="1469">
        <f>ROUNDUP(H119,1)</f>
        <v>47</v>
      </c>
    </row>
    <row r="121" spans="1:8" ht="18.75">
      <c r="A121" s="1446">
        <f>A111+1</f>
        <v>13</v>
      </c>
      <c r="B121" s="1464" t="s">
        <v>6437</v>
      </c>
      <c r="C121" s="1476"/>
      <c r="D121" s="1476"/>
      <c r="E121" s="1465"/>
      <c r="F121" s="1465"/>
      <c r="G121" s="1469"/>
      <c r="H121" s="1469"/>
    </row>
    <row r="122" spans="1:8" ht="18.75">
      <c r="A122" s="1446"/>
      <c r="B122" s="1463" t="s">
        <v>6433</v>
      </c>
      <c r="C122" s="1476"/>
      <c r="D122" s="1476"/>
      <c r="E122" s="1465"/>
      <c r="F122" s="1465"/>
      <c r="G122" s="1469"/>
      <c r="H122" s="1469"/>
    </row>
    <row r="123" spans="1:8" ht="18.75">
      <c r="A123" s="1446"/>
      <c r="B123" s="1462" t="s">
        <v>6410</v>
      </c>
      <c r="C123" s="1476">
        <v>1</v>
      </c>
      <c r="D123" s="1476">
        <v>1</v>
      </c>
      <c r="E123" s="1465" t="s">
        <v>1614</v>
      </c>
      <c r="F123" s="1465" t="s">
        <v>1614</v>
      </c>
      <c r="G123" s="1469" t="s">
        <v>1614</v>
      </c>
      <c r="H123" s="1466">
        <f t="shared" ref="H123:H124" si="13">PRODUCT(C123:G123)</f>
        <v>1</v>
      </c>
    </row>
    <row r="124" spans="1:8" ht="18.75">
      <c r="A124" s="1446"/>
      <c r="B124" s="1462" t="s">
        <v>6411</v>
      </c>
      <c r="C124" s="1476">
        <v>1</v>
      </c>
      <c r="D124" s="1476">
        <v>1</v>
      </c>
      <c r="E124" s="1465" t="s">
        <v>1614</v>
      </c>
      <c r="F124" s="1465" t="s">
        <v>1614</v>
      </c>
      <c r="G124" s="1469" t="s">
        <v>1614</v>
      </c>
      <c r="H124" s="1466">
        <f t="shared" si="13"/>
        <v>1</v>
      </c>
    </row>
    <row r="125" spans="1:8" ht="18.75">
      <c r="A125" s="1446"/>
      <c r="B125" s="1463" t="s">
        <v>6434</v>
      </c>
      <c r="C125" s="1476"/>
      <c r="D125" s="1476"/>
      <c r="E125" s="1465"/>
      <c r="F125" s="1465"/>
      <c r="G125" s="1469"/>
      <c r="H125" s="1466"/>
    </row>
    <row r="126" spans="1:8" ht="18.75">
      <c r="A126" s="1446"/>
      <c r="B126" s="1464" t="s">
        <v>6410</v>
      </c>
      <c r="C126" s="1476">
        <v>1</v>
      </c>
      <c r="D126" s="1476">
        <v>15</v>
      </c>
      <c r="E126" s="1465" t="s">
        <v>1614</v>
      </c>
      <c r="F126" s="1465" t="s">
        <v>1614</v>
      </c>
      <c r="G126" s="1469" t="s">
        <v>1614</v>
      </c>
      <c r="H126" s="1466">
        <f>PRODUCT(C126:G126)</f>
        <v>15</v>
      </c>
    </row>
    <row r="127" spans="1:8" ht="18.75">
      <c r="A127" s="1446"/>
      <c r="B127" s="1464" t="s">
        <v>6411</v>
      </c>
      <c r="C127" s="1476">
        <v>1</v>
      </c>
      <c r="D127" s="1476">
        <v>15</v>
      </c>
      <c r="E127" s="1465" t="s">
        <v>1614</v>
      </c>
      <c r="F127" s="1465" t="s">
        <v>1614</v>
      </c>
      <c r="G127" s="1469" t="s">
        <v>1614</v>
      </c>
      <c r="H127" s="1466">
        <f>PRODUCT(C127:G127)</f>
        <v>15</v>
      </c>
    </row>
    <row r="128" spans="1:8" ht="18.75">
      <c r="A128" s="1446"/>
      <c r="B128" s="1464" t="s">
        <v>6412</v>
      </c>
      <c r="C128" s="1476">
        <v>1</v>
      </c>
      <c r="D128" s="1476">
        <v>15</v>
      </c>
      <c r="E128" s="1465" t="s">
        <v>1614</v>
      </c>
      <c r="F128" s="1465" t="s">
        <v>1614</v>
      </c>
      <c r="G128" s="1469" t="s">
        <v>1614</v>
      </c>
      <c r="H128" s="1466">
        <f>PRODUCT(C128:G128)</f>
        <v>15</v>
      </c>
    </row>
    <row r="129" spans="1:8" ht="18.75">
      <c r="A129" s="1446"/>
      <c r="B129" s="1464" t="s">
        <v>6414</v>
      </c>
      <c r="C129" s="1476">
        <v>1</v>
      </c>
      <c r="D129" s="1476">
        <v>15</v>
      </c>
      <c r="E129" s="1465" t="s">
        <v>1614</v>
      </c>
      <c r="F129" s="1465" t="s">
        <v>1614</v>
      </c>
      <c r="G129" s="1469" t="s">
        <v>1614</v>
      </c>
      <c r="H129" s="1466">
        <f>PRODUCT(C129:G129)</f>
        <v>15</v>
      </c>
    </row>
    <row r="130" spans="1:8" ht="18.75">
      <c r="A130" s="1446"/>
      <c r="B130" s="1464" t="s">
        <v>6438</v>
      </c>
      <c r="C130" s="1476">
        <v>1</v>
      </c>
      <c r="D130" s="1476">
        <v>15</v>
      </c>
      <c r="E130" s="1465" t="s">
        <v>1614</v>
      </c>
      <c r="F130" s="1465" t="s">
        <v>1614</v>
      </c>
      <c r="G130" s="1469" t="s">
        <v>1614</v>
      </c>
      <c r="H130" s="1466">
        <f>PRODUCT(C130:G130)</f>
        <v>15</v>
      </c>
    </row>
    <row r="131" spans="1:8" ht="18.75">
      <c r="A131" s="1446"/>
      <c r="B131" s="1464"/>
      <c r="C131" s="1476"/>
      <c r="D131" s="1476"/>
      <c r="E131" s="1465"/>
      <c r="F131" s="1465"/>
      <c r="G131" s="1469" t="s">
        <v>2283</v>
      </c>
      <c r="H131" s="1469">
        <f>SUM(H123:H130)</f>
        <v>77</v>
      </c>
    </row>
    <row r="132" spans="1:8" ht="18.75">
      <c r="A132" s="1446"/>
      <c r="B132" s="1464"/>
      <c r="C132" s="1476"/>
      <c r="D132" s="1476"/>
      <c r="E132" s="1465"/>
      <c r="F132" s="1465"/>
      <c r="G132" s="1469" t="s">
        <v>4407</v>
      </c>
      <c r="H132" s="1469">
        <f>ROUNDUP(H131,1)</f>
        <v>77</v>
      </c>
    </row>
    <row r="133" spans="1:8" ht="37.5">
      <c r="A133" s="1446">
        <f>A121+1</f>
        <v>14</v>
      </c>
      <c r="B133" s="1467" t="s">
        <v>6439</v>
      </c>
      <c r="C133" s="1446"/>
      <c r="D133" s="1446"/>
      <c r="E133" s="1449"/>
      <c r="F133" s="1449"/>
      <c r="G133" s="1449"/>
      <c r="H133" s="1449"/>
    </row>
    <row r="134" spans="1:8" ht="18.75">
      <c r="A134" s="1446"/>
      <c r="B134" s="1463" t="s">
        <v>6434</v>
      </c>
      <c r="C134" s="1446"/>
      <c r="D134" s="1446"/>
      <c r="E134" s="1449"/>
      <c r="F134" s="1449"/>
      <c r="G134" s="1449"/>
      <c r="H134" s="1449"/>
    </row>
    <row r="135" spans="1:8" ht="18.75">
      <c r="A135" s="1446"/>
      <c r="B135" s="1448" t="s">
        <v>6410</v>
      </c>
      <c r="C135" s="1446">
        <v>1</v>
      </c>
      <c r="D135" s="1446">
        <v>12</v>
      </c>
      <c r="E135" s="1449" t="s">
        <v>1614</v>
      </c>
      <c r="F135" s="1449" t="s">
        <v>1614</v>
      </c>
      <c r="G135" s="1449" t="s">
        <v>1614</v>
      </c>
      <c r="H135" s="1466">
        <f t="shared" ref="H135:H136" si="14">PRODUCT(C135:G135)</f>
        <v>12</v>
      </c>
    </row>
    <row r="136" spans="1:8" ht="18.75">
      <c r="A136" s="1446"/>
      <c r="B136" s="1448" t="s">
        <v>6411</v>
      </c>
      <c r="C136" s="1446">
        <v>1</v>
      </c>
      <c r="D136" s="1446">
        <v>12</v>
      </c>
      <c r="E136" s="1449" t="s">
        <v>1614</v>
      </c>
      <c r="F136" s="1449" t="s">
        <v>1614</v>
      </c>
      <c r="G136" s="1449" t="s">
        <v>1614</v>
      </c>
      <c r="H136" s="1466">
        <f t="shared" si="14"/>
        <v>12</v>
      </c>
    </row>
    <row r="137" spans="1:8" ht="18.75">
      <c r="A137" s="1446"/>
      <c r="B137" s="1448"/>
      <c r="C137" s="1446"/>
      <c r="D137" s="1446"/>
      <c r="E137" s="1449"/>
      <c r="F137" s="1449"/>
      <c r="G137" s="1469" t="s">
        <v>2283</v>
      </c>
      <c r="H137" s="1469">
        <f>SUM(H135:H136)</f>
        <v>24</v>
      </c>
    </row>
    <row r="138" spans="1:8" ht="18.75">
      <c r="A138" s="1446"/>
      <c r="B138" s="1448"/>
      <c r="C138" s="1446"/>
      <c r="D138" s="1446"/>
      <c r="E138" s="1449"/>
      <c r="F138" s="1449"/>
      <c r="G138" s="1469" t="s">
        <v>4407</v>
      </c>
      <c r="H138" s="1469">
        <f>ROUNDUP(H137,1)</f>
        <v>24</v>
      </c>
    </row>
    <row r="139" spans="1:8" ht="18.75">
      <c r="A139" s="1446">
        <f>A133+1</f>
        <v>15</v>
      </c>
      <c r="B139" s="1467" t="s">
        <v>920</v>
      </c>
      <c r="C139" s="1476"/>
      <c r="D139" s="1476"/>
      <c r="E139" s="1465"/>
      <c r="F139" s="1465"/>
      <c r="G139" s="1469"/>
      <c r="H139" s="1469"/>
    </row>
    <row r="140" spans="1:8" ht="18.75">
      <c r="A140" s="1446"/>
      <c r="B140" s="1448" t="s">
        <v>6410</v>
      </c>
      <c r="C140" s="1446">
        <v>1</v>
      </c>
      <c r="D140" s="1446">
        <v>12</v>
      </c>
      <c r="E140" s="1449" t="s">
        <v>1614</v>
      </c>
      <c r="F140" s="1449" t="s">
        <v>1614</v>
      </c>
      <c r="G140" s="1449" t="s">
        <v>1614</v>
      </c>
      <c r="H140" s="1466">
        <f t="shared" ref="H140:H145" si="15">PRODUCT(C140:G140)</f>
        <v>12</v>
      </c>
    </row>
    <row r="141" spans="1:8" ht="18.75">
      <c r="A141" s="1446"/>
      <c r="B141" s="1448" t="s">
        <v>6411</v>
      </c>
      <c r="C141" s="1446">
        <v>1</v>
      </c>
      <c r="D141" s="1446">
        <v>12</v>
      </c>
      <c r="E141" s="1449" t="s">
        <v>1614</v>
      </c>
      <c r="F141" s="1449" t="s">
        <v>1614</v>
      </c>
      <c r="G141" s="1449" t="s">
        <v>1614</v>
      </c>
      <c r="H141" s="1466">
        <f t="shared" si="15"/>
        <v>12</v>
      </c>
    </row>
    <row r="142" spans="1:8" ht="18.75">
      <c r="A142" s="1446"/>
      <c r="B142" s="1448"/>
      <c r="C142" s="1446"/>
      <c r="D142" s="1446"/>
      <c r="E142" s="1449"/>
      <c r="F142" s="1449"/>
      <c r="G142" s="1469" t="s">
        <v>2283</v>
      </c>
      <c r="H142" s="1469">
        <f>SUM(H140:H141)</f>
        <v>24</v>
      </c>
    </row>
    <row r="143" spans="1:8" ht="18.75">
      <c r="A143" s="1446"/>
      <c r="B143" s="1448"/>
      <c r="C143" s="1446"/>
      <c r="D143" s="1446"/>
      <c r="E143" s="1449"/>
      <c r="F143" s="1449"/>
      <c r="G143" s="1469" t="s">
        <v>4407</v>
      </c>
      <c r="H143" s="1469">
        <f>ROUNDUP(H142,1)</f>
        <v>24</v>
      </c>
    </row>
    <row r="144" spans="1:8" ht="24.75" customHeight="1">
      <c r="A144" s="1446">
        <f>A139+1</f>
        <v>16</v>
      </c>
      <c r="B144" s="1470" t="s">
        <v>6440</v>
      </c>
      <c r="C144" s="1446"/>
      <c r="D144" s="1446"/>
      <c r="E144" s="1449"/>
      <c r="F144" s="1449"/>
      <c r="G144" s="1449"/>
      <c r="H144" s="1449"/>
    </row>
    <row r="145" spans="1:8" ht="18.75">
      <c r="A145" s="1446"/>
      <c r="B145" s="1470" t="s">
        <v>6441</v>
      </c>
      <c r="C145" s="1446">
        <v>1</v>
      </c>
      <c r="D145" s="1446">
        <v>3</v>
      </c>
      <c r="E145" s="1449">
        <v>9.6</v>
      </c>
      <c r="F145" s="1449" t="s">
        <v>1614</v>
      </c>
      <c r="G145" s="1449" t="s">
        <v>1614</v>
      </c>
      <c r="H145" s="1466">
        <f t="shared" si="15"/>
        <v>28.8</v>
      </c>
    </row>
    <row r="146" spans="1:8" ht="18.75">
      <c r="A146" s="1446"/>
      <c r="B146" s="1448"/>
      <c r="C146" s="1446"/>
      <c r="D146" s="1446"/>
      <c r="E146" s="1449"/>
      <c r="F146" s="1449"/>
      <c r="G146" s="1469" t="s">
        <v>2283</v>
      </c>
      <c r="H146" s="1469">
        <f>SUM(H144:H145)</f>
        <v>28.8</v>
      </c>
    </row>
    <row r="147" spans="1:8" ht="18.75">
      <c r="A147" s="1446"/>
      <c r="B147" s="1448"/>
      <c r="C147" s="1446"/>
      <c r="D147" s="1446"/>
      <c r="E147" s="1449"/>
      <c r="F147" s="1449"/>
      <c r="G147" s="1469" t="s">
        <v>4407</v>
      </c>
      <c r="H147" s="1469">
        <f>ROUNDUP(H146,1)</f>
        <v>28.8</v>
      </c>
    </row>
    <row r="148" spans="1:8" ht="18.75">
      <c r="A148" s="1446">
        <f>A144+1</f>
        <v>17</v>
      </c>
      <c r="B148" s="1467" t="s">
        <v>248</v>
      </c>
      <c r="C148" s="1446"/>
      <c r="D148" s="1446"/>
      <c r="E148" s="1449"/>
      <c r="F148" s="1449"/>
      <c r="G148" s="1449"/>
      <c r="H148" s="1449"/>
    </row>
    <row r="149" spans="1:8" ht="18.75">
      <c r="A149" s="1446"/>
      <c r="B149" s="1468" t="s">
        <v>6442</v>
      </c>
      <c r="C149" s="1446"/>
      <c r="D149" s="1446"/>
      <c r="E149" s="1449"/>
      <c r="F149" s="1449"/>
      <c r="G149" s="1449"/>
      <c r="H149" s="1449"/>
    </row>
    <row r="150" spans="1:8" ht="18.75">
      <c r="A150" s="1446"/>
      <c r="B150" s="1448" t="s">
        <v>6443</v>
      </c>
      <c r="C150" s="1446">
        <v>1</v>
      </c>
      <c r="D150" s="1446">
        <v>3</v>
      </c>
      <c r="E150" s="1449">
        <v>11.6</v>
      </c>
      <c r="F150" s="1449" t="s">
        <v>1614</v>
      </c>
      <c r="G150" s="1449" t="s">
        <v>1614</v>
      </c>
      <c r="H150" s="1466">
        <f t="shared" ref="H150" si="16">PRODUCT(C150:G150)</f>
        <v>34.799999999999997</v>
      </c>
    </row>
    <row r="151" spans="1:8" ht="18.75">
      <c r="A151" s="1446"/>
      <c r="B151" s="1448"/>
      <c r="C151" s="1446"/>
      <c r="D151" s="1446"/>
      <c r="E151" s="1449"/>
      <c r="F151" s="1449"/>
      <c r="G151" s="1469" t="s">
        <v>2283</v>
      </c>
      <c r="H151" s="1469">
        <f>SUM(H149:H150)</f>
        <v>34.799999999999997</v>
      </c>
    </row>
    <row r="152" spans="1:8" ht="18.75">
      <c r="A152" s="1446"/>
      <c r="B152" s="1448"/>
      <c r="C152" s="1446"/>
      <c r="D152" s="1446"/>
      <c r="E152" s="1449"/>
      <c r="F152" s="1449"/>
      <c r="G152" s="1469" t="s">
        <v>4407</v>
      </c>
      <c r="H152" s="1469">
        <f>ROUNDUP(H151,1)</f>
        <v>34.799999999999997</v>
      </c>
    </row>
    <row r="153" spans="1:8">
      <c r="A153" s="1446"/>
      <c r="B153" s="1448" t="s">
        <v>6444</v>
      </c>
      <c r="C153" s="1446"/>
      <c r="D153" s="1446"/>
      <c r="E153" s="1449"/>
      <c r="F153" s="1449"/>
      <c r="G153" s="1449"/>
      <c r="H153" s="1449"/>
    </row>
    <row r="154" spans="1:8" ht="18.75">
      <c r="A154" s="1446"/>
      <c r="B154" s="1448" t="s">
        <v>6445</v>
      </c>
      <c r="C154" s="1446">
        <v>1</v>
      </c>
      <c r="D154" s="1446">
        <v>3</v>
      </c>
      <c r="E154" s="1449">
        <v>7.8</v>
      </c>
      <c r="F154" s="1449" t="s">
        <v>1614</v>
      </c>
      <c r="G154" s="1449" t="s">
        <v>1614</v>
      </c>
      <c r="H154" s="1466">
        <f t="shared" ref="H154:H156" si="17">PRODUCT(C154:G154)</f>
        <v>23.4</v>
      </c>
    </row>
    <row r="155" spans="1:8" ht="18.75">
      <c r="A155" s="1446"/>
      <c r="B155" s="1448" t="s">
        <v>6446</v>
      </c>
      <c r="C155" s="1446">
        <v>1</v>
      </c>
      <c r="D155" s="1446">
        <v>3</v>
      </c>
      <c r="E155" s="1449">
        <v>5.8</v>
      </c>
      <c r="F155" s="1449" t="s">
        <v>1614</v>
      </c>
      <c r="G155" s="1449" t="s">
        <v>1614</v>
      </c>
      <c r="H155" s="1466">
        <f t="shared" si="17"/>
        <v>17.399999999999999</v>
      </c>
    </row>
    <row r="156" spans="1:8" ht="18.75">
      <c r="A156" s="1446"/>
      <c r="B156" s="1448" t="s">
        <v>6447</v>
      </c>
      <c r="C156" s="1446">
        <v>1</v>
      </c>
      <c r="D156" s="1446">
        <v>3</v>
      </c>
      <c r="E156" s="1449">
        <v>3.5</v>
      </c>
      <c r="F156" s="1449" t="s">
        <v>1614</v>
      </c>
      <c r="G156" s="1449" t="s">
        <v>1614</v>
      </c>
      <c r="H156" s="1466">
        <f t="shared" si="17"/>
        <v>10.5</v>
      </c>
    </row>
    <row r="157" spans="1:8" ht="18.75">
      <c r="A157" s="1446"/>
      <c r="B157" s="1448"/>
      <c r="C157" s="1446"/>
      <c r="D157" s="1446"/>
      <c r="E157" s="1449"/>
      <c r="F157" s="1449"/>
      <c r="G157" s="1469" t="s">
        <v>2283</v>
      </c>
      <c r="H157" s="1469">
        <f>SUM(H154:H156)</f>
        <v>51.3</v>
      </c>
    </row>
    <row r="158" spans="1:8" ht="18.75">
      <c r="A158" s="1446"/>
      <c r="B158" s="1448"/>
      <c r="C158" s="1446"/>
      <c r="D158" s="1446"/>
      <c r="E158" s="1449"/>
      <c r="F158" s="1449"/>
      <c r="G158" s="1469" t="s">
        <v>4407</v>
      </c>
      <c r="H158" s="1469">
        <f>ROUNDUP(H157,1)</f>
        <v>51.3</v>
      </c>
    </row>
    <row r="159" spans="1:8">
      <c r="A159" s="1446"/>
      <c r="B159" s="1448" t="s">
        <v>6448</v>
      </c>
      <c r="C159" s="1446"/>
      <c r="D159" s="1446"/>
      <c r="E159" s="1449"/>
      <c r="F159" s="1449"/>
      <c r="G159" s="1449"/>
      <c r="H159" s="1449"/>
    </row>
    <row r="160" spans="1:8" ht="18.75">
      <c r="A160" s="1446"/>
      <c r="B160" s="1448" t="s">
        <v>6451</v>
      </c>
      <c r="C160" s="1446">
        <v>1</v>
      </c>
      <c r="D160" s="1446">
        <v>3</v>
      </c>
      <c r="E160" s="1449">
        <v>4</v>
      </c>
      <c r="F160" s="1449" t="s">
        <v>1614</v>
      </c>
      <c r="G160" s="1449" t="s">
        <v>1614</v>
      </c>
      <c r="H160" s="1466">
        <f t="shared" ref="H160:H161" si="18">PRODUCT(C160:G160)</f>
        <v>12</v>
      </c>
    </row>
    <row r="161" spans="1:8" ht="18.75">
      <c r="A161" s="1446"/>
      <c r="B161" s="1448" t="s">
        <v>6452</v>
      </c>
      <c r="C161" s="1446">
        <v>1</v>
      </c>
      <c r="D161" s="1446">
        <v>3</v>
      </c>
      <c r="E161" s="1449">
        <v>2.5</v>
      </c>
      <c r="F161" s="1449" t="s">
        <v>1614</v>
      </c>
      <c r="G161" s="1449" t="s">
        <v>1614</v>
      </c>
      <c r="H161" s="1466">
        <f t="shared" si="18"/>
        <v>7.5</v>
      </c>
    </row>
    <row r="162" spans="1:8" ht="18.75">
      <c r="A162" s="1446"/>
      <c r="B162" s="1448"/>
      <c r="C162" s="1446"/>
      <c r="D162" s="1446"/>
      <c r="E162" s="1449"/>
      <c r="F162" s="1449"/>
      <c r="G162" s="1469" t="s">
        <v>2283</v>
      </c>
      <c r="H162" s="1469">
        <f>SUM(H160:H161)</f>
        <v>19.5</v>
      </c>
    </row>
    <row r="163" spans="1:8" ht="18.75">
      <c r="A163" s="1446"/>
      <c r="B163" s="1448"/>
      <c r="C163" s="1446"/>
      <c r="D163" s="1446"/>
      <c r="E163" s="1449"/>
      <c r="F163" s="1449"/>
      <c r="G163" s="1469" t="s">
        <v>4407</v>
      </c>
      <c r="H163" s="1469">
        <f>ROUNDUP(H162,1)</f>
        <v>19.5</v>
      </c>
    </row>
    <row r="164" spans="1:8" ht="18.75">
      <c r="A164" s="1446">
        <f>A148+1</f>
        <v>18</v>
      </c>
      <c r="B164" s="1431" t="s">
        <v>6450</v>
      </c>
      <c r="C164" s="1446"/>
      <c r="D164" s="1446"/>
      <c r="E164" s="1449"/>
      <c r="F164" s="1449"/>
      <c r="G164" s="1449"/>
      <c r="H164" s="1449"/>
    </row>
    <row r="165" spans="1:8" ht="18.75">
      <c r="A165" s="1446"/>
      <c r="B165" s="1474" t="s">
        <v>6433</v>
      </c>
      <c r="C165" s="1446"/>
      <c r="D165" s="1446"/>
      <c r="E165" s="1449"/>
      <c r="F165" s="1449"/>
      <c r="G165" s="1449"/>
      <c r="H165" s="1449"/>
    </row>
    <row r="166" spans="1:8" ht="18.75">
      <c r="A166" s="1446"/>
      <c r="B166" s="1431" t="s">
        <v>6412</v>
      </c>
      <c r="C166" s="1446">
        <v>1</v>
      </c>
      <c r="D166" s="1446">
        <v>1</v>
      </c>
      <c r="E166" s="1449" t="s">
        <v>1614</v>
      </c>
      <c r="F166" s="1449" t="s">
        <v>1614</v>
      </c>
      <c r="G166" s="1449" t="s">
        <v>1614</v>
      </c>
      <c r="H166" s="1466">
        <f t="shared" ref="H166" si="19">PRODUCT(C166:G166)</f>
        <v>1</v>
      </c>
    </row>
    <row r="167" spans="1:8" ht="18.75">
      <c r="A167" s="1446"/>
      <c r="B167" s="1431" t="s">
        <v>6414</v>
      </c>
      <c r="C167" s="1446">
        <v>1</v>
      </c>
      <c r="D167" s="1446">
        <v>1</v>
      </c>
      <c r="E167" s="1449" t="s">
        <v>1614</v>
      </c>
      <c r="F167" s="1449" t="s">
        <v>1614</v>
      </c>
      <c r="G167" s="1449" t="s">
        <v>1614</v>
      </c>
      <c r="H167" s="1466">
        <f t="shared" ref="H167:H170" si="20">PRODUCT(C167:G167)</f>
        <v>1</v>
      </c>
    </row>
    <row r="168" spans="1:8" ht="18.75">
      <c r="A168" s="1446"/>
      <c r="B168" s="1463" t="s">
        <v>6434</v>
      </c>
      <c r="C168" s="1446"/>
      <c r="D168" s="1446"/>
      <c r="E168" s="1449"/>
      <c r="F168" s="1449"/>
      <c r="G168" s="1449"/>
      <c r="H168" s="1449"/>
    </row>
    <row r="169" spans="1:8" ht="18.75">
      <c r="A169" s="1446"/>
      <c r="B169" s="1448" t="s">
        <v>6412</v>
      </c>
      <c r="C169" s="1446">
        <v>1</v>
      </c>
      <c r="D169" s="1446">
        <v>15</v>
      </c>
      <c r="E169" s="1449" t="s">
        <v>1614</v>
      </c>
      <c r="F169" s="1449" t="s">
        <v>1614</v>
      </c>
      <c r="G169" s="1449" t="s">
        <v>1614</v>
      </c>
      <c r="H169" s="1466">
        <f t="shared" si="20"/>
        <v>15</v>
      </c>
    </row>
    <row r="170" spans="1:8" ht="18.75">
      <c r="A170" s="1446"/>
      <c r="B170" s="1448" t="s">
        <v>6414</v>
      </c>
      <c r="C170" s="1446">
        <v>1</v>
      </c>
      <c r="D170" s="1446">
        <v>15</v>
      </c>
      <c r="E170" s="1449" t="s">
        <v>1614</v>
      </c>
      <c r="F170" s="1449" t="s">
        <v>1614</v>
      </c>
      <c r="G170" s="1449" t="s">
        <v>1614</v>
      </c>
      <c r="H170" s="1466">
        <f t="shared" si="20"/>
        <v>15</v>
      </c>
    </row>
    <row r="171" spans="1:8" ht="18.75">
      <c r="A171" s="1446"/>
      <c r="B171" s="1448"/>
      <c r="C171" s="1446"/>
      <c r="D171" s="1446"/>
      <c r="E171" s="1449"/>
      <c r="F171" s="1449"/>
      <c r="G171" s="1469" t="s">
        <v>2283</v>
      </c>
      <c r="H171" s="1469">
        <f>SUM(H166:H170)</f>
        <v>32</v>
      </c>
    </row>
    <row r="172" spans="1:8" ht="18.75">
      <c r="A172" s="1446"/>
      <c r="B172" s="1448"/>
      <c r="C172" s="1446"/>
      <c r="D172" s="1446"/>
      <c r="E172" s="1449"/>
      <c r="F172" s="1449"/>
      <c r="G172" s="1469" t="s">
        <v>4407</v>
      </c>
      <c r="H172" s="1469">
        <f>ROUNDUP(H171,1)</f>
        <v>32</v>
      </c>
    </row>
    <row r="173" spans="1:8" ht="23.25" customHeight="1">
      <c r="A173" s="1446">
        <f>A164+1</f>
        <v>19</v>
      </c>
      <c r="B173" s="1431" t="s">
        <v>6453</v>
      </c>
      <c r="C173" s="1446"/>
      <c r="D173" s="1446"/>
      <c r="E173" s="1449"/>
      <c r="F173" s="1449"/>
      <c r="G173" s="1449"/>
      <c r="H173" s="1449"/>
    </row>
    <row r="174" spans="1:8" ht="23.25" customHeight="1">
      <c r="A174" s="1446"/>
      <c r="B174" s="1474" t="s">
        <v>6433</v>
      </c>
      <c r="C174" s="1446">
        <v>1</v>
      </c>
      <c r="D174" s="1446">
        <v>1</v>
      </c>
      <c r="E174" s="1449" t="s">
        <v>1614</v>
      </c>
      <c r="F174" s="1449" t="s">
        <v>1614</v>
      </c>
      <c r="G174" s="1449" t="s">
        <v>1614</v>
      </c>
      <c r="H174" s="1466">
        <f t="shared" ref="H174:H176" si="21">PRODUCT(C174:G174)</f>
        <v>1</v>
      </c>
    </row>
    <row r="175" spans="1:8" ht="18.75">
      <c r="A175" s="1446"/>
      <c r="B175" s="1463" t="s">
        <v>6434</v>
      </c>
      <c r="C175" s="1446"/>
      <c r="D175" s="1446"/>
      <c r="E175" s="1449"/>
      <c r="F175" s="1449"/>
      <c r="G175" s="1449"/>
      <c r="H175" s="1449"/>
    </row>
    <row r="176" spans="1:8" ht="18.75">
      <c r="A176" s="1446"/>
      <c r="B176" s="1448" t="s">
        <v>6438</v>
      </c>
      <c r="C176" s="1446">
        <v>1</v>
      </c>
      <c r="D176" s="1446">
        <v>15</v>
      </c>
      <c r="E176" s="1449" t="s">
        <v>1614</v>
      </c>
      <c r="F176" s="1449" t="s">
        <v>1614</v>
      </c>
      <c r="G176" s="1449" t="s">
        <v>1614</v>
      </c>
      <c r="H176" s="1466">
        <f t="shared" si="21"/>
        <v>15</v>
      </c>
    </row>
    <row r="177" spans="1:8" ht="18.75">
      <c r="A177" s="1446"/>
      <c r="B177" s="1448"/>
      <c r="C177" s="1446"/>
      <c r="D177" s="1446"/>
      <c r="E177" s="1449"/>
      <c r="F177" s="1449"/>
      <c r="G177" s="1469" t="s">
        <v>2283</v>
      </c>
      <c r="H177" s="1469">
        <f>SUM(H174:H176)</f>
        <v>16</v>
      </c>
    </row>
    <row r="178" spans="1:8" ht="18.75">
      <c r="A178" s="1446"/>
      <c r="B178" s="1448"/>
      <c r="C178" s="1446"/>
      <c r="D178" s="1446"/>
      <c r="E178" s="1449"/>
      <c r="F178" s="1449"/>
      <c r="G178" s="1469" t="s">
        <v>4407</v>
      </c>
      <c r="H178" s="1469">
        <f>ROUNDUP(H177,1)</f>
        <v>16</v>
      </c>
    </row>
    <row r="179" spans="1:8" ht="37.5">
      <c r="A179" s="1482">
        <f>A173+1</f>
        <v>20</v>
      </c>
      <c r="B179" s="1470" t="s">
        <v>6454</v>
      </c>
      <c r="C179" s="1482"/>
      <c r="D179" s="1482"/>
      <c r="E179" s="1479"/>
      <c r="F179" s="1479"/>
      <c r="G179" s="1479"/>
      <c r="H179" s="1479"/>
    </row>
    <row r="180" spans="1:8" ht="18.75">
      <c r="A180" s="1482"/>
      <c r="B180" s="1462" t="s">
        <v>6422</v>
      </c>
      <c r="C180" s="1482">
        <v>1</v>
      </c>
      <c r="D180" s="1482">
        <v>8</v>
      </c>
      <c r="E180" s="1479" t="s">
        <v>1614</v>
      </c>
      <c r="F180" s="1479" t="s">
        <v>1614</v>
      </c>
      <c r="G180" s="1479" t="s">
        <v>1614</v>
      </c>
      <c r="H180" s="1466">
        <f t="shared" ref="H180:H181" si="22">PRODUCT(C180:G180)</f>
        <v>8</v>
      </c>
    </row>
    <row r="181" spans="1:8" ht="18.75">
      <c r="A181" s="1482"/>
      <c r="B181" s="1431" t="s">
        <v>6455</v>
      </c>
      <c r="C181" s="1482">
        <v>1</v>
      </c>
      <c r="D181" s="1482">
        <v>4</v>
      </c>
      <c r="E181" s="1479" t="s">
        <v>1614</v>
      </c>
      <c r="F181" s="1479" t="s">
        <v>1614</v>
      </c>
      <c r="G181" s="1479" t="s">
        <v>1614</v>
      </c>
      <c r="H181" s="1466">
        <f t="shared" si="22"/>
        <v>4</v>
      </c>
    </row>
    <row r="182" spans="1:8" ht="18.75">
      <c r="A182" s="1482"/>
      <c r="B182" s="1431"/>
      <c r="C182" s="1482"/>
      <c r="D182" s="1482"/>
      <c r="E182" s="1479"/>
      <c r="F182" s="1479"/>
      <c r="G182" s="1469" t="s">
        <v>2283</v>
      </c>
      <c r="H182" s="1469">
        <f>SUM(H180:H181)</f>
        <v>12</v>
      </c>
    </row>
    <row r="183" spans="1:8" ht="18.75">
      <c r="A183" s="1482"/>
      <c r="B183" s="1431"/>
      <c r="C183" s="1482"/>
      <c r="D183" s="1482"/>
      <c r="E183" s="1479"/>
      <c r="F183" s="1479"/>
      <c r="G183" s="1469" t="s">
        <v>4407</v>
      </c>
      <c r="H183" s="1469">
        <f>ROUNDUP(H182,1)</f>
        <v>12</v>
      </c>
    </row>
    <row r="184" spans="1:8" ht="37.5">
      <c r="A184" s="1482">
        <f>A179+1</f>
        <v>21</v>
      </c>
      <c r="B184" s="1467" t="s">
        <v>4552</v>
      </c>
      <c r="C184" s="1482"/>
      <c r="D184" s="1482"/>
      <c r="E184" s="1479"/>
      <c r="F184" s="1479"/>
      <c r="G184" s="1479"/>
      <c r="H184" s="1479"/>
    </row>
    <row r="185" spans="1:8" ht="18.75">
      <c r="A185" s="1482"/>
      <c r="B185" s="1467" t="s">
        <v>6466</v>
      </c>
      <c r="C185" s="1482">
        <v>1</v>
      </c>
      <c r="D185" s="1482">
        <v>1</v>
      </c>
      <c r="E185" s="1479">
        <v>0.75</v>
      </c>
      <c r="F185" s="1479" t="s">
        <v>1614</v>
      </c>
      <c r="G185" s="1479">
        <v>2.1</v>
      </c>
      <c r="H185" s="1466">
        <f t="shared" ref="H185:H187" si="23">PRODUCT(C185:G185)</f>
        <v>1.58</v>
      </c>
    </row>
    <row r="186" spans="1:8" ht="18.75">
      <c r="A186" s="1482"/>
      <c r="B186" s="1462" t="s">
        <v>6422</v>
      </c>
      <c r="C186" s="1482">
        <v>1</v>
      </c>
      <c r="D186" s="1482">
        <v>8</v>
      </c>
      <c r="E186" s="1479">
        <v>0.75</v>
      </c>
      <c r="F186" s="1479" t="s">
        <v>1614</v>
      </c>
      <c r="G186" s="1479">
        <v>2.1</v>
      </c>
      <c r="H186" s="1466">
        <f t="shared" si="23"/>
        <v>12.6</v>
      </c>
    </row>
    <row r="187" spans="1:8" ht="18.75">
      <c r="A187" s="1482"/>
      <c r="B187" s="1431" t="s">
        <v>6455</v>
      </c>
      <c r="C187" s="1482">
        <v>1</v>
      </c>
      <c r="D187" s="1482">
        <v>4</v>
      </c>
      <c r="E187" s="1479">
        <v>0.75</v>
      </c>
      <c r="F187" s="1479" t="s">
        <v>1614</v>
      </c>
      <c r="G187" s="1479">
        <v>2.1</v>
      </c>
      <c r="H187" s="1466">
        <f t="shared" si="23"/>
        <v>6.3</v>
      </c>
    </row>
    <row r="188" spans="1:8" ht="18.75">
      <c r="A188" s="1482"/>
      <c r="B188" s="1431"/>
      <c r="C188" s="1482"/>
      <c r="D188" s="1482"/>
      <c r="E188" s="1479"/>
      <c r="F188" s="1479"/>
      <c r="G188" s="1469" t="s">
        <v>2283</v>
      </c>
      <c r="H188" s="1469">
        <f>SUM(H185:H187)</f>
        <v>20.48</v>
      </c>
    </row>
    <row r="189" spans="1:8" ht="18.75">
      <c r="A189" s="1482"/>
      <c r="B189" s="1431"/>
      <c r="C189" s="1482"/>
      <c r="D189" s="1482"/>
      <c r="E189" s="1479"/>
      <c r="F189" s="1479"/>
      <c r="G189" s="1469" t="s">
        <v>4407</v>
      </c>
      <c r="H189" s="1469">
        <f>ROUNDUP(H188,1)</f>
        <v>20.5</v>
      </c>
    </row>
    <row r="190" spans="1:8" ht="37.5">
      <c r="A190" s="1482">
        <f>A184+1</f>
        <v>22</v>
      </c>
      <c r="B190" s="1470" t="s">
        <v>839</v>
      </c>
      <c r="C190" s="1482"/>
      <c r="D190" s="1482"/>
      <c r="E190" s="1479"/>
      <c r="F190" s="1479"/>
      <c r="G190" s="1479"/>
      <c r="H190" s="1479"/>
    </row>
    <row r="191" spans="1:8" ht="18.75">
      <c r="A191" s="1482"/>
      <c r="B191" s="1431" t="s">
        <v>6449</v>
      </c>
      <c r="C191" s="1482">
        <v>1</v>
      </c>
      <c r="D191" s="1482">
        <v>5</v>
      </c>
      <c r="E191" s="1479" t="s">
        <v>1614</v>
      </c>
      <c r="F191" s="1479" t="s">
        <v>1614</v>
      </c>
      <c r="G191" s="1479" t="s">
        <v>1614</v>
      </c>
      <c r="H191" s="1466">
        <f t="shared" ref="H191" si="24">PRODUCT(C191:G191)</f>
        <v>5</v>
      </c>
    </row>
    <row r="192" spans="1:8" ht="18.75">
      <c r="A192" s="1482"/>
      <c r="B192" s="1431"/>
      <c r="C192" s="1482"/>
      <c r="D192" s="1482"/>
      <c r="E192" s="1479"/>
      <c r="F192" s="1479"/>
      <c r="G192" s="1469" t="s">
        <v>2283</v>
      </c>
      <c r="H192" s="1469">
        <f>SUM(H190:H191)</f>
        <v>5</v>
      </c>
    </row>
    <row r="193" spans="1:8" ht="18.75">
      <c r="A193" s="1482"/>
      <c r="B193" s="1431"/>
      <c r="C193" s="1482"/>
      <c r="D193" s="1482"/>
      <c r="E193" s="1479"/>
      <c r="F193" s="1479"/>
      <c r="G193" s="1469" t="s">
        <v>4407</v>
      </c>
      <c r="H193" s="1469">
        <f>ROUNDUP(H192,1)</f>
        <v>5</v>
      </c>
    </row>
    <row r="194" spans="1:8" ht="37.5">
      <c r="A194" s="1482">
        <f>A190+1</f>
        <v>23</v>
      </c>
      <c r="B194" s="1431" t="s">
        <v>6519</v>
      </c>
      <c r="C194" s="1482"/>
      <c r="D194" s="1482"/>
      <c r="E194" s="1479"/>
      <c r="F194" s="1479"/>
      <c r="G194" s="1469"/>
      <c r="H194" s="1469"/>
    </row>
    <row r="195" spans="1:8" ht="18.75">
      <c r="A195" s="1482"/>
      <c r="B195" s="1431" t="s">
        <v>6466</v>
      </c>
      <c r="C195" s="1482">
        <v>1</v>
      </c>
      <c r="D195" s="1482">
        <v>2</v>
      </c>
      <c r="E195" s="1479" t="s">
        <v>1614</v>
      </c>
      <c r="F195" s="1479" t="s">
        <v>1614</v>
      </c>
      <c r="G195" s="1469" t="s">
        <v>1614</v>
      </c>
      <c r="H195" s="1466">
        <f t="shared" ref="H195:H196" si="25">PRODUCT(C195:G195)</f>
        <v>2</v>
      </c>
    </row>
    <row r="196" spans="1:8" ht="18.75">
      <c r="A196" s="1482"/>
      <c r="B196" s="1431" t="s">
        <v>6449</v>
      </c>
      <c r="C196" s="1482">
        <v>1</v>
      </c>
      <c r="D196" s="1482">
        <v>5</v>
      </c>
      <c r="E196" s="1479" t="s">
        <v>1614</v>
      </c>
      <c r="F196" s="1479" t="s">
        <v>1614</v>
      </c>
      <c r="G196" s="1469" t="s">
        <v>1614</v>
      </c>
      <c r="H196" s="1466">
        <f t="shared" si="25"/>
        <v>5</v>
      </c>
    </row>
    <row r="197" spans="1:8" ht="18.75">
      <c r="A197" s="1482"/>
      <c r="B197" s="1431"/>
      <c r="C197" s="1482"/>
      <c r="D197" s="1482"/>
      <c r="E197" s="1479"/>
      <c r="F197" s="1479"/>
      <c r="G197" s="1469" t="s">
        <v>2283</v>
      </c>
      <c r="H197" s="1469">
        <f>SUM(H195:H196)</f>
        <v>7</v>
      </c>
    </row>
    <row r="198" spans="1:8" ht="18.75">
      <c r="A198" s="1482">
        <f>A194+1</f>
        <v>24</v>
      </c>
      <c r="B198" s="1471" t="s">
        <v>1736</v>
      </c>
      <c r="C198" s="1482"/>
      <c r="D198" s="1482"/>
      <c r="E198" s="1479"/>
      <c r="F198" s="1479"/>
      <c r="G198" s="1479"/>
      <c r="H198" s="1479"/>
    </row>
    <row r="199" spans="1:8" ht="18.75">
      <c r="A199" s="1482"/>
      <c r="B199" s="1463" t="s">
        <v>6434</v>
      </c>
      <c r="C199" s="1482"/>
      <c r="D199" s="1482"/>
      <c r="E199" s="1479"/>
      <c r="F199" s="1479"/>
      <c r="G199" s="1479"/>
      <c r="H199" s="1479"/>
    </row>
    <row r="200" spans="1:8" ht="18.75">
      <c r="A200" s="1482"/>
      <c r="B200" s="1480" t="s">
        <v>6410</v>
      </c>
      <c r="C200" s="1482">
        <v>1</v>
      </c>
      <c r="D200" s="1482">
        <v>1</v>
      </c>
      <c r="E200" s="1479">
        <v>3.18</v>
      </c>
      <c r="F200" s="1479">
        <v>3.97</v>
      </c>
      <c r="G200" s="1479">
        <v>0.08</v>
      </c>
      <c r="H200" s="1466">
        <f t="shared" ref="H200:H206" si="26">PRODUCT(C200:G200)</f>
        <v>1.01</v>
      </c>
    </row>
    <row r="201" spans="1:8" ht="18.75">
      <c r="A201" s="1482"/>
      <c r="B201" s="1480" t="s">
        <v>6411</v>
      </c>
      <c r="C201" s="1482">
        <v>1</v>
      </c>
      <c r="D201" s="1482">
        <v>1</v>
      </c>
      <c r="E201" s="1479">
        <v>3.03</v>
      </c>
      <c r="F201" s="1479">
        <v>3.38</v>
      </c>
      <c r="G201" s="1479">
        <v>0.08</v>
      </c>
      <c r="H201" s="1466">
        <f t="shared" si="26"/>
        <v>0.82</v>
      </c>
    </row>
    <row r="202" spans="1:8" ht="18.75">
      <c r="A202" s="1482"/>
      <c r="B202" s="1480" t="s">
        <v>6412</v>
      </c>
      <c r="C202" s="1482">
        <v>1</v>
      </c>
      <c r="D202" s="1482">
        <v>1</v>
      </c>
      <c r="E202" s="1479">
        <v>2.2200000000000002</v>
      </c>
      <c r="F202" s="1479">
        <v>2.25</v>
      </c>
      <c r="G202" s="1479">
        <v>0.08</v>
      </c>
      <c r="H202" s="1466">
        <f t="shared" si="26"/>
        <v>0.4</v>
      </c>
    </row>
    <row r="203" spans="1:8" ht="18.75">
      <c r="A203" s="1482"/>
      <c r="B203" s="1480" t="s">
        <v>6413</v>
      </c>
      <c r="C203" s="1482">
        <v>1</v>
      </c>
      <c r="D203" s="1482">
        <v>1</v>
      </c>
      <c r="E203" s="1479">
        <v>1.65</v>
      </c>
      <c r="F203" s="1479">
        <v>1.36</v>
      </c>
      <c r="G203" s="1479">
        <v>0.08</v>
      </c>
      <c r="H203" s="1466">
        <f t="shared" si="26"/>
        <v>0.18</v>
      </c>
    </row>
    <row r="204" spans="1:8" ht="18.75">
      <c r="A204" s="1482"/>
      <c r="B204" s="1480" t="s">
        <v>6414</v>
      </c>
      <c r="C204" s="1482">
        <v>1</v>
      </c>
      <c r="D204" s="1482">
        <v>1</v>
      </c>
      <c r="E204" s="1479">
        <v>1.32</v>
      </c>
      <c r="F204" s="1479">
        <v>1.5</v>
      </c>
      <c r="G204" s="1479">
        <v>0.08</v>
      </c>
      <c r="H204" s="1466">
        <f t="shared" si="26"/>
        <v>0.16</v>
      </c>
    </row>
    <row r="205" spans="1:8" ht="18.75">
      <c r="A205" s="1482"/>
      <c r="B205" s="1480" t="s">
        <v>6415</v>
      </c>
      <c r="C205" s="1482">
        <v>1</v>
      </c>
      <c r="D205" s="1482">
        <v>1</v>
      </c>
      <c r="E205" s="1479">
        <v>1.43</v>
      </c>
      <c r="F205" s="1479">
        <v>0.9</v>
      </c>
      <c r="G205" s="1479">
        <v>0.08</v>
      </c>
      <c r="H205" s="1466">
        <f t="shared" si="26"/>
        <v>0.1</v>
      </c>
    </row>
    <row r="206" spans="1:8" ht="18.75">
      <c r="A206" s="1482"/>
      <c r="B206" s="1481" t="s">
        <v>6416</v>
      </c>
      <c r="C206" s="1482">
        <v>1</v>
      </c>
      <c r="D206" s="1482">
        <v>1</v>
      </c>
      <c r="E206" s="1479">
        <v>1.23</v>
      </c>
      <c r="F206" s="1479">
        <v>1</v>
      </c>
      <c r="G206" s="1479">
        <v>0.08</v>
      </c>
      <c r="H206" s="1466">
        <f t="shared" si="26"/>
        <v>0.1</v>
      </c>
    </row>
    <row r="207" spans="1:8" ht="18.75">
      <c r="A207" s="1482"/>
      <c r="B207" s="1479"/>
      <c r="C207" s="1479"/>
      <c r="D207" s="1479"/>
      <c r="E207" s="1479"/>
      <c r="F207" s="1479"/>
      <c r="G207" s="1469" t="s">
        <v>2283</v>
      </c>
      <c r="H207" s="1469">
        <f>SUM(H200:H206)</f>
        <v>2.77</v>
      </c>
    </row>
    <row r="208" spans="1:8" ht="18.75">
      <c r="A208" s="1482"/>
      <c r="B208" s="1479"/>
      <c r="C208" s="1479"/>
      <c r="D208" s="1479"/>
      <c r="E208" s="1479"/>
      <c r="F208" s="1479"/>
      <c r="G208" s="1469" t="s">
        <v>4407</v>
      </c>
      <c r="H208" s="1469">
        <f>ROUNDUP(H207,1)</f>
        <v>2.8</v>
      </c>
    </row>
    <row r="209" spans="1:8" ht="37.5">
      <c r="A209" s="1482">
        <f>A198+1</f>
        <v>25</v>
      </c>
      <c r="B209" s="1462" t="s">
        <v>6456</v>
      </c>
      <c r="C209" s="1482"/>
      <c r="D209" s="1482"/>
      <c r="E209" s="1479"/>
      <c r="F209" s="1479"/>
      <c r="G209" s="1479"/>
      <c r="H209" s="1479"/>
    </row>
    <row r="210" spans="1:8" ht="18.75">
      <c r="A210" s="1482"/>
      <c r="B210" s="1463" t="s">
        <v>6434</v>
      </c>
      <c r="C210" s="1482"/>
      <c r="D210" s="1482"/>
      <c r="E210" s="1479"/>
      <c r="F210" s="1479"/>
      <c r="G210" s="1479"/>
      <c r="H210" s="1479"/>
    </row>
    <row r="211" spans="1:8" ht="18.75">
      <c r="A211" s="1482"/>
      <c r="B211" s="1480" t="s">
        <v>6410</v>
      </c>
      <c r="C211" s="1482">
        <v>1</v>
      </c>
      <c r="D211" s="1482">
        <v>1</v>
      </c>
      <c r="E211" s="1479">
        <v>3.18</v>
      </c>
      <c r="F211" s="1479">
        <v>3.97</v>
      </c>
      <c r="G211" s="1479" t="s">
        <v>1614</v>
      </c>
      <c r="H211" s="1466">
        <f t="shared" ref="H211:H217" si="27">PRODUCT(C211:G211)</f>
        <v>12.62</v>
      </c>
    </row>
    <row r="212" spans="1:8" ht="18.75">
      <c r="A212" s="1482"/>
      <c r="B212" s="1480" t="s">
        <v>6411</v>
      </c>
      <c r="C212" s="1482">
        <v>1</v>
      </c>
      <c r="D212" s="1482">
        <v>1</v>
      </c>
      <c r="E212" s="1479">
        <v>3.03</v>
      </c>
      <c r="F212" s="1479">
        <v>3.38</v>
      </c>
      <c r="G212" s="1479" t="s">
        <v>1614</v>
      </c>
      <c r="H212" s="1466">
        <f t="shared" si="27"/>
        <v>10.24</v>
      </c>
    </row>
    <row r="213" spans="1:8" ht="18.75">
      <c r="A213" s="1482"/>
      <c r="B213" s="1480" t="s">
        <v>6412</v>
      </c>
      <c r="C213" s="1482">
        <v>1</v>
      </c>
      <c r="D213" s="1482">
        <v>1</v>
      </c>
      <c r="E213" s="1479">
        <v>2.2200000000000002</v>
      </c>
      <c r="F213" s="1479">
        <v>2.25</v>
      </c>
      <c r="G213" s="1479" t="s">
        <v>1614</v>
      </c>
      <c r="H213" s="1466">
        <f t="shared" si="27"/>
        <v>5</v>
      </c>
    </row>
    <row r="214" spans="1:8" ht="18.75">
      <c r="A214" s="1482"/>
      <c r="B214" s="1480" t="s">
        <v>6413</v>
      </c>
      <c r="C214" s="1482">
        <v>1</v>
      </c>
      <c r="D214" s="1482">
        <v>1</v>
      </c>
      <c r="E214" s="1479">
        <v>1.65</v>
      </c>
      <c r="F214" s="1479">
        <v>1.36</v>
      </c>
      <c r="G214" s="1479" t="s">
        <v>1614</v>
      </c>
      <c r="H214" s="1466">
        <f t="shared" si="27"/>
        <v>2.2400000000000002</v>
      </c>
    </row>
    <row r="215" spans="1:8" ht="18.75">
      <c r="A215" s="1482"/>
      <c r="B215" s="1480" t="s">
        <v>6414</v>
      </c>
      <c r="C215" s="1482">
        <v>1</v>
      </c>
      <c r="D215" s="1482">
        <v>1</v>
      </c>
      <c r="E215" s="1479">
        <v>1.32</v>
      </c>
      <c r="F215" s="1479">
        <v>1.5</v>
      </c>
      <c r="G215" s="1479" t="s">
        <v>1614</v>
      </c>
      <c r="H215" s="1466">
        <f t="shared" si="27"/>
        <v>1.98</v>
      </c>
    </row>
    <row r="216" spans="1:8" ht="18.75">
      <c r="A216" s="1482"/>
      <c r="B216" s="1480" t="s">
        <v>6415</v>
      </c>
      <c r="C216" s="1482">
        <v>1</v>
      </c>
      <c r="D216" s="1482">
        <v>1</v>
      </c>
      <c r="E216" s="1479">
        <v>1.43</v>
      </c>
      <c r="F216" s="1479">
        <v>0.9</v>
      </c>
      <c r="G216" s="1479" t="s">
        <v>1614</v>
      </c>
      <c r="H216" s="1466">
        <f t="shared" si="27"/>
        <v>1.29</v>
      </c>
    </row>
    <row r="217" spans="1:8" ht="18.75">
      <c r="A217" s="1482"/>
      <c r="B217" s="1481" t="s">
        <v>6416</v>
      </c>
      <c r="C217" s="1482">
        <v>1</v>
      </c>
      <c r="D217" s="1482">
        <v>1</v>
      </c>
      <c r="E217" s="1479">
        <v>1.23</v>
      </c>
      <c r="F217" s="1479">
        <v>1</v>
      </c>
      <c r="G217" s="1479" t="s">
        <v>1614</v>
      </c>
      <c r="H217" s="1466">
        <f t="shared" si="27"/>
        <v>1.23</v>
      </c>
    </row>
    <row r="218" spans="1:8" ht="18.75">
      <c r="A218" s="1482"/>
      <c r="B218" s="1479"/>
      <c r="C218" s="1479"/>
      <c r="D218" s="1479"/>
      <c r="E218" s="1479"/>
      <c r="F218" s="1479"/>
      <c r="G218" s="1469" t="s">
        <v>2283</v>
      </c>
      <c r="H218" s="1469">
        <f>SUM(H211:H217)</f>
        <v>34.6</v>
      </c>
    </row>
    <row r="219" spans="1:8" ht="18.75">
      <c r="A219" s="1482"/>
      <c r="B219" s="1479"/>
      <c r="C219" s="1479"/>
      <c r="D219" s="1479"/>
      <c r="E219" s="1479"/>
      <c r="F219" s="1479"/>
      <c r="G219" s="1469" t="s">
        <v>4407</v>
      </c>
      <c r="H219" s="1469">
        <f>ROUNDUP(H218,1)</f>
        <v>34.6</v>
      </c>
    </row>
    <row r="220" spans="1:8" ht="18.75">
      <c r="A220" s="1482">
        <f>A209+1</f>
        <v>26</v>
      </c>
      <c r="B220" s="1431" t="s">
        <v>6457</v>
      </c>
      <c r="C220" s="1482"/>
      <c r="D220" s="1482"/>
      <c r="E220" s="1479"/>
      <c r="F220" s="1479"/>
      <c r="G220" s="1479"/>
      <c r="H220" s="1479"/>
    </row>
    <row r="221" spans="1:8" ht="18.75">
      <c r="A221" s="1482"/>
      <c r="B221" s="1474" t="s">
        <v>6433</v>
      </c>
      <c r="C221" s="1482"/>
      <c r="D221" s="1482"/>
      <c r="E221" s="1479"/>
      <c r="F221" s="1479"/>
      <c r="G221" s="1479"/>
      <c r="H221" s="1479"/>
    </row>
    <row r="222" spans="1:8" ht="18.75">
      <c r="A222" s="1482"/>
      <c r="B222" s="1431" t="s">
        <v>6466</v>
      </c>
      <c r="C222" s="1482">
        <v>1</v>
      </c>
      <c r="D222" s="1482">
        <v>1</v>
      </c>
      <c r="E222" s="1479">
        <v>5.5</v>
      </c>
      <c r="F222" s="1479">
        <v>4.2</v>
      </c>
      <c r="G222" s="1479" t="s">
        <v>1614</v>
      </c>
      <c r="H222" s="1466">
        <f t="shared" ref="H222:H229" si="28">PRODUCT(C222:G222)</f>
        <v>23.1</v>
      </c>
    </row>
    <row r="223" spans="1:8" ht="18.75">
      <c r="A223" s="1482"/>
      <c r="B223" s="1463" t="s">
        <v>6434</v>
      </c>
      <c r="C223" s="1482"/>
      <c r="D223" s="1482"/>
      <c r="E223" s="1479"/>
      <c r="F223" s="1479"/>
      <c r="G223" s="1479"/>
      <c r="H223" s="1479"/>
    </row>
    <row r="224" spans="1:8" ht="18.75">
      <c r="A224" s="1482"/>
      <c r="B224" s="1480" t="s">
        <v>6410</v>
      </c>
      <c r="C224" s="1482">
        <v>1</v>
      </c>
      <c r="D224" s="1482">
        <v>5</v>
      </c>
      <c r="E224" s="1479">
        <v>3.18</v>
      </c>
      <c r="F224" s="1479">
        <v>3.97</v>
      </c>
      <c r="G224" s="1479" t="s">
        <v>1614</v>
      </c>
      <c r="H224" s="1466">
        <f t="shared" si="28"/>
        <v>63.12</v>
      </c>
    </row>
    <row r="225" spans="1:8" ht="18.75">
      <c r="A225" s="1482"/>
      <c r="B225" s="1480" t="s">
        <v>6411</v>
      </c>
      <c r="C225" s="1482">
        <v>1</v>
      </c>
      <c r="D225" s="1482">
        <v>5</v>
      </c>
      <c r="E225" s="1479">
        <v>2.8</v>
      </c>
      <c r="F225" s="1479">
        <v>3.15</v>
      </c>
      <c r="G225" s="1479" t="s">
        <v>1614</v>
      </c>
      <c r="H225" s="1466">
        <f t="shared" si="28"/>
        <v>44.1</v>
      </c>
    </row>
    <row r="226" spans="1:8" ht="18.75">
      <c r="A226" s="1482"/>
      <c r="B226" s="1480" t="s">
        <v>6412</v>
      </c>
      <c r="C226" s="1482">
        <v>1</v>
      </c>
      <c r="D226" s="1482">
        <v>5</v>
      </c>
      <c r="E226" s="1479">
        <v>2.2200000000000002</v>
      </c>
      <c r="F226" s="1479">
        <v>2.02</v>
      </c>
      <c r="G226" s="1479" t="s">
        <v>1614</v>
      </c>
      <c r="H226" s="1466">
        <f t="shared" si="28"/>
        <v>22.42</v>
      </c>
    </row>
    <row r="227" spans="1:8" ht="18.75">
      <c r="A227" s="1482"/>
      <c r="B227" s="1480" t="s">
        <v>6414</v>
      </c>
      <c r="C227" s="1482">
        <v>1</v>
      </c>
      <c r="D227" s="1482">
        <v>5</v>
      </c>
      <c r="E227" s="1479">
        <v>1.2</v>
      </c>
      <c r="F227" s="1479">
        <v>1.5</v>
      </c>
      <c r="G227" s="1479" t="s">
        <v>1614</v>
      </c>
      <c r="H227" s="1466">
        <f t="shared" si="28"/>
        <v>9</v>
      </c>
    </row>
    <row r="228" spans="1:8" ht="18.75">
      <c r="A228" s="1482"/>
      <c r="B228" s="1480" t="s">
        <v>6415</v>
      </c>
      <c r="C228" s="1482">
        <v>1</v>
      </c>
      <c r="D228" s="1482">
        <v>5</v>
      </c>
      <c r="E228" s="1479">
        <v>1.2</v>
      </c>
      <c r="F228" s="1479">
        <v>0.9</v>
      </c>
      <c r="G228" s="1479" t="s">
        <v>1614</v>
      </c>
      <c r="H228" s="1466">
        <f t="shared" si="28"/>
        <v>5.4</v>
      </c>
    </row>
    <row r="229" spans="1:8" ht="18.75">
      <c r="A229" s="1482"/>
      <c r="B229" s="1481" t="s">
        <v>6416</v>
      </c>
      <c r="C229" s="1482">
        <v>1</v>
      </c>
      <c r="D229" s="1482">
        <v>5</v>
      </c>
      <c r="E229" s="1479">
        <v>1</v>
      </c>
      <c r="F229" s="1479">
        <v>1</v>
      </c>
      <c r="G229" s="1479" t="s">
        <v>1614</v>
      </c>
      <c r="H229" s="1466">
        <f t="shared" si="28"/>
        <v>5</v>
      </c>
    </row>
    <row r="230" spans="1:8" ht="18.75">
      <c r="A230" s="1482"/>
      <c r="B230" s="1431"/>
      <c r="C230" s="1482"/>
      <c r="D230" s="1482"/>
      <c r="E230" s="1479"/>
      <c r="F230" s="1479"/>
      <c r="G230" s="1469" t="s">
        <v>2283</v>
      </c>
      <c r="H230" s="1469">
        <f>SUM(H224:H229)</f>
        <v>149.04</v>
      </c>
    </row>
    <row r="231" spans="1:8" ht="18.75">
      <c r="A231" s="1482"/>
      <c r="B231" s="1431"/>
      <c r="C231" s="1482"/>
      <c r="D231" s="1482"/>
      <c r="E231" s="1479"/>
      <c r="F231" s="1479"/>
      <c r="G231" s="1469" t="s">
        <v>4407</v>
      </c>
      <c r="H231" s="1469">
        <f>ROUNDUP(H230,1)</f>
        <v>149.1</v>
      </c>
    </row>
    <row r="232" spans="1:8" ht="37.5">
      <c r="A232" s="1482">
        <f>A220+1</f>
        <v>27</v>
      </c>
      <c r="B232" s="1470" t="s">
        <v>6613</v>
      </c>
      <c r="C232" s="1482"/>
      <c r="D232" s="1482"/>
      <c r="E232" s="1479"/>
      <c r="F232" s="1479"/>
      <c r="G232" s="1469"/>
      <c r="H232" s="1469"/>
    </row>
    <row r="233" spans="1:8" ht="18.75">
      <c r="A233" s="1482"/>
      <c r="B233" s="1470" t="s">
        <v>2013</v>
      </c>
      <c r="C233" s="1482"/>
      <c r="D233" s="1482"/>
      <c r="E233" s="1479"/>
      <c r="F233" s="1479"/>
      <c r="G233" s="1469"/>
      <c r="H233" s="1469"/>
    </row>
    <row r="234" spans="1:8" ht="18.75">
      <c r="A234" s="1482"/>
      <c r="B234" s="1532" t="s">
        <v>6563</v>
      </c>
      <c r="C234" s="1529">
        <v>1</v>
      </c>
      <c r="D234" s="1529">
        <v>1</v>
      </c>
      <c r="E234" s="1533">
        <v>6.7</v>
      </c>
      <c r="F234" s="1533">
        <v>3.2</v>
      </c>
      <c r="G234" s="1533">
        <v>2</v>
      </c>
      <c r="H234" s="1533">
        <f>PRODUCT(C234:G234)</f>
        <v>42.88</v>
      </c>
    </row>
    <row r="235" spans="1:8" ht="18.75">
      <c r="A235" s="1482"/>
      <c r="B235" s="1532" t="s">
        <v>6564</v>
      </c>
      <c r="C235" s="1529">
        <v>1</v>
      </c>
      <c r="D235" s="1529">
        <v>2</v>
      </c>
      <c r="E235" s="1533">
        <v>1.36</v>
      </c>
      <c r="F235" s="1533">
        <v>1.36</v>
      </c>
      <c r="G235" s="1533">
        <v>1</v>
      </c>
      <c r="H235" s="1533">
        <f>PRODUCT(C235:G235)</f>
        <v>3.7</v>
      </c>
    </row>
    <row r="236" spans="1:8" ht="18.75">
      <c r="A236" s="1482"/>
      <c r="B236" s="1532" t="s">
        <v>6565</v>
      </c>
      <c r="C236" s="1529">
        <v>1</v>
      </c>
      <c r="D236" s="1529">
        <v>4</v>
      </c>
      <c r="E236" s="1533">
        <v>6</v>
      </c>
      <c r="F236" s="1533">
        <v>1</v>
      </c>
      <c r="G236" s="1533">
        <v>1</v>
      </c>
      <c r="H236" s="1533">
        <f>PRODUCT(C236:G236)</f>
        <v>24</v>
      </c>
    </row>
    <row r="237" spans="1:8" ht="18.75">
      <c r="A237" s="1482"/>
      <c r="B237" s="1431"/>
      <c r="C237" s="1482"/>
      <c r="D237" s="1482"/>
      <c r="E237" s="1479"/>
      <c r="F237" s="1479"/>
      <c r="G237" s="1469" t="s">
        <v>2283</v>
      </c>
      <c r="H237" s="1469">
        <f>SUM(H234:H236)</f>
        <v>70.58</v>
      </c>
    </row>
    <row r="238" spans="1:8" ht="18.75">
      <c r="A238" s="1482"/>
      <c r="B238" s="1431"/>
      <c r="C238" s="1482"/>
      <c r="D238" s="1482"/>
      <c r="E238" s="1479"/>
      <c r="F238" s="1479"/>
      <c r="G238" s="1469" t="s">
        <v>4407</v>
      </c>
      <c r="H238" s="1469">
        <f>ROUNDUP(H237,1)</f>
        <v>70.599999999999994</v>
      </c>
    </row>
    <row r="239" spans="1:8" ht="18.75">
      <c r="A239" s="1482">
        <f>A232+1</f>
        <v>28</v>
      </c>
      <c r="B239" s="1530" t="s">
        <v>6566</v>
      </c>
      <c r="C239" s="1531"/>
      <c r="D239" s="1531"/>
      <c r="E239" s="1531"/>
      <c r="F239" s="1531"/>
      <c r="G239" s="1531"/>
      <c r="H239" s="1531"/>
    </row>
    <row r="240" spans="1:8" ht="18.75">
      <c r="A240" s="1482"/>
      <c r="B240" s="1532" t="s">
        <v>6567</v>
      </c>
      <c r="C240" s="1529">
        <v>1</v>
      </c>
      <c r="D240" s="1529">
        <v>4</v>
      </c>
      <c r="E240" s="1533">
        <f>E236</f>
        <v>6</v>
      </c>
      <c r="F240" s="1533">
        <v>1</v>
      </c>
      <c r="G240" s="1533">
        <v>0.15</v>
      </c>
      <c r="H240" s="1533">
        <f>PRODUCT(C240:G240)</f>
        <v>3.6</v>
      </c>
    </row>
    <row r="241" spans="1:8" ht="18.75">
      <c r="A241" s="1482"/>
      <c r="B241" s="1532"/>
      <c r="C241" s="1531"/>
      <c r="D241" s="1531"/>
      <c r="E241" s="1531"/>
      <c r="F241" s="1528"/>
      <c r="G241" s="1469" t="s">
        <v>2283</v>
      </c>
      <c r="H241" s="1469">
        <f>SUM(H240)</f>
        <v>3.6</v>
      </c>
    </row>
    <row r="242" spans="1:8" ht="18.75">
      <c r="A242" s="1482"/>
      <c r="B242" s="1431"/>
      <c r="C242" s="1482"/>
      <c r="D242" s="1482"/>
      <c r="E242" s="1479"/>
      <c r="F242" s="1479"/>
      <c r="G242" s="1469" t="s">
        <v>4407</v>
      </c>
      <c r="H242" s="1469">
        <f>ROUNDUP(H241,1)</f>
        <v>3.6</v>
      </c>
    </row>
    <row r="243" spans="1:8" ht="18.75">
      <c r="A243" s="1482">
        <f>A239+1</f>
        <v>29</v>
      </c>
      <c r="B243" s="1530" t="s">
        <v>6568</v>
      </c>
      <c r="C243" s="1531"/>
      <c r="D243" s="1531"/>
      <c r="E243" s="1531"/>
      <c r="F243" s="1531"/>
      <c r="G243" s="1531"/>
      <c r="H243" s="1531"/>
    </row>
    <row r="244" spans="1:8" ht="18.75">
      <c r="A244" s="1482"/>
      <c r="B244" s="1532" t="s">
        <v>6569</v>
      </c>
      <c r="C244" s="1529">
        <v>1</v>
      </c>
      <c r="D244" s="1529">
        <v>1</v>
      </c>
      <c r="E244" s="1533">
        <f>E234</f>
        <v>6.7</v>
      </c>
      <c r="F244" s="1533">
        <f>F234</f>
        <v>3.2</v>
      </c>
      <c r="G244" s="1533">
        <v>0.15</v>
      </c>
      <c r="H244" s="1533">
        <f>PRODUCT(C244:G244)</f>
        <v>3.22</v>
      </c>
    </row>
    <row r="245" spans="1:8" ht="18.75">
      <c r="A245" s="1482"/>
      <c r="B245" s="1532" t="s">
        <v>6564</v>
      </c>
      <c r="C245" s="1529">
        <v>1</v>
      </c>
      <c r="D245" s="1529">
        <v>2</v>
      </c>
      <c r="E245" s="1533">
        <v>1.36</v>
      </c>
      <c r="F245" s="1533">
        <v>1.36</v>
      </c>
      <c r="G245" s="1533">
        <v>0.15</v>
      </c>
      <c r="H245" s="1533">
        <f>PRODUCT(C245:G245)</f>
        <v>0.55000000000000004</v>
      </c>
    </row>
    <row r="246" spans="1:8" ht="18.75">
      <c r="A246" s="1482"/>
      <c r="B246" s="1431"/>
      <c r="C246" s="1482"/>
      <c r="D246" s="1482"/>
      <c r="E246" s="1479"/>
      <c r="F246" s="1479"/>
      <c r="G246" s="1469" t="s">
        <v>2283</v>
      </c>
      <c r="H246" s="1469">
        <f>SUM(H244:H245)</f>
        <v>3.77</v>
      </c>
    </row>
    <row r="247" spans="1:8" ht="18.75">
      <c r="A247" s="1482"/>
      <c r="B247" s="1431"/>
      <c r="C247" s="1482"/>
      <c r="D247" s="1482"/>
      <c r="E247" s="1479"/>
      <c r="F247" s="1479"/>
      <c r="G247" s="1469" t="s">
        <v>4407</v>
      </c>
      <c r="H247" s="1469">
        <f>ROUNDUP(H246,1)</f>
        <v>3.8</v>
      </c>
    </row>
    <row r="248" spans="1:8" ht="37.5">
      <c r="A248" s="1482">
        <f>A243+1</f>
        <v>30</v>
      </c>
      <c r="B248" s="1431" t="s">
        <v>6570</v>
      </c>
      <c r="C248" s="1482"/>
      <c r="D248" s="1482"/>
      <c r="E248" s="1479"/>
      <c r="F248" s="1479"/>
      <c r="G248" s="1469"/>
      <c r="H248" s="1469"/>
    </row>
    <row r="249" spans="1:8" ht="18.75">
      <c r="A249" s="1482"/>
      <c r="B249" s="1431" t="s">
        <v>6571</v>
      </c>
      <c r="C249" s="1482"/>
      <c r="D249" s="1482"/>
      <c r="E249" s="1479"/>
      <c r="F249" s="1479"/>
      <c r="G249" s="1469"/>
      <c r="H249" s="1469"/>
    </row>
    <row r="250" spans="1:8" ht="18.75">
      <c r="A250" s="1482"/>
      <c r="B250" s="1431" t="s">
        <v>6572</v>
      </c>
      <c r="C250" s="1482">
        <v>1</v>
      </c>
      <c r="D250" s="1482">
        <v>1</v>
      </c>
      <c r="E250" s="1479">
        <v>16.8</v>
      </c>
      <c r="F250" s="1479">
        <v>0.45</v>
      </c>
      <c r="G250" s="1479">
        <v>0.5</v>
      </c>
      <c r="H250" s="1479">
        <v>4.2300000000000004</v>
      </c>
    </row>
    <row r="251" spans="1:8" ht="18.75">
      <c r="A251" s="1482"/>
      <c r="B251" s="1431" t="s">
        <v>6573</v>
      </c>
      <c r="C251" s="1482">
        <v>1</v>
      </c>
      <c r="D251" s="1482">
        <v>1</v>
      </c>
      <c r="E251" s="1479">
        <v>16.36</v>
      </c>
      <c r="F251" s="1479">
        <v>0.34</v>
      </c>
      <c r="G251" s="1479">
        <v>0.6</v>
      </c>
      <c r="H251" s="1479">
        <v>3.75</v>
      </c>
    </row>
    <row r="252" spans="1:8" ht="18.75">
      <c r="A252" s="1482"/>
      <c r="B252" s="1431" t="s">
        <v>6574</v>
      </c>
      <c r="C252" s="1482">
        <v>1</v>
      </c>
      <c r="D252" s="1482">
        <v>1</v>
      </c>
      <c r="E252" s="1479">
        <v>15.92</v>
      </c>
      <c r="F252" s="1479">
        <v>0.23</v>
      </c>
      <c r="G252" s="1479">
        <v>0.9</v>
      </c>
      <c r="H252" s="1479">
        <v>3.71</v>
      </c>
    </row>
    <row r="253" spans="1:8" ht="18.75">
      <c r="A253" s="1482"/>
      <c r="B253" s="1431" t="s">
        <v>6575</v>
      </c>
      <c r="C253" s="1482">
        <v>1</v>
      </c>
      <c r="D253" s="1482">
        <v>1</v>
      </c>
      <c r="E253" s="1479">
        <v>3.32</v>
      </c>
      <c r="F253" s="1479">
        <v>0.23</v>
      </c>
      <c r="G253" s="1479">
        <v>0.9</v>
      </c>
      <c r="H253" s="1479">
        <v>0.69</v>
      </c>
    </row>
    <row r="254" spans="1:8" ht="18.75">
      <c r="A254" s="1482"/>
      <c r="B254" s="1431" t="s">
        <v>6576</v>
      </c>
      <c r="C254" s="1482">
        <v>1</v>
      </c>
      <c r="D254" s="1482">
        <v>1</v>
      </c>
      <c r="E254" s="1479">
        <v>3.32</v>
      </c>
      <c r="F254" s="1479">
        <v>0.23</v>
      </c>
      <c r="G254" s="1479">
        <v>1</v>
      </c>
      <c r="H254" s="1479">
        <v>0.76</v>
      </c>
    </row>
    <row r="255" spans="1:8" ht="18.75">
      <c r="A255" s="1482"/>
      <c r="B255" s="1431" t="s">
        <v>6577</v>
      </c>
      <c r="C255" s="1482">
        <v>1</v>
      </c>
      <c r="D255" s="1482">
        <v>1</v>
      </c>
      <c r="E255" s="1479">
        <v>2</v>
      </c>
      <c r="F255" s="1479">
        <v>0.23</v>
      </c>
      <c r="G255" s="1479">
        <v>1.1000000000000001</v>
      </c>
      <c r="H255" s="1479">
        <v>0.76</v>
      </c>
    </row>
    <row r="256" spans="1:8" ht="18.75">
      <c r="A256" s="1482"/>
      <c r="B256" s="1431" t="s">
        <v>6577</v>
      </c>
      <c r="C256" s="1482">
        <v>1</v>
      </c>
      <c r="D256" s="1482">
        <v>1</v>
      </c>
      <c r="E256" s="1479">
        <v>2</v>
      </c>
      <c r="F256" s="1479">
        <v>0.23</v>
      </c>
      <c r="G256" s="1479">
        <v>1.7</v>
      </c>
      <c r="H256" s="1479">
        <v>1.17</v>
      </c>
    </row>
    <row r="257" spans="1:10" ht="18.75">
      <c r="A257" s="1482"/>
      <c r="B257" s="1431"/>
      <c r="C257" s="1482"/>
      <c r="D257" s="1482"/>
      <c r="E257" s="1479"/>
      <c r="F257" s="1479"/>
      <c r="G257" s="1469" t="s">
        <v>2283</v>
      </c>
      <c r="H257" s="1469">
        <f>SUM(H250:H256)</f>
        <v>15.07</v>
      </c>
    </row>
    <row r="258" spans="1:10" ht="18.75">
      <c r="A258" s="1482"/>
      <c r="B258" s="1431"/>
      <c r="C258" s="1482"/>
      <c r="D258" s="1482"/>
      <c r="E258" s="1479"/>
      <c r="F258" s="1479"/>
      <c r="G258" s="1469" t="s">
        <v>4407</v>
      </c>
      <c r="H258" s="1469">
        <f>ROUNDUP(H257,1)</f>
        <v>15.1</v>
      </c>
    </row>
    <row r="259" spans="1:10" ht="18.75">
      <c r="A259" s="1482">
        <f>A248+1</f>
        <v>31</v>
      </c>
      <c r="B259" s="1431" t="s">
        <v>6578</v>
      </c>
      <c r="C259" s="1482"/>
      <c r="D259" s="1482"/>
      <c r="E259" s="1479"/>
      <c r="F259" s="1479"/>
      <c r="G259" s="1469"/>
      <c r="H259" s="1469"/>
    </row>
    <row r="260" spans="1:10" ht="18.75">
      <c r="A260" s="1482"/>
      <c r="B260" s="1431" t="s">
        <v>6579</v>
      </c>
      <c r="C260" s="1482">
        <v>1</v>
      </c>
      <c r="D260" s="1482">
        <v>1</v>
      </c>
      <c r="E260" s="1479">
        <v>6.7</v>
      </c>
      <c r="F260" s="1479">
        <v>3.2</v>
      </c>
      <c r="G260" s="1469">
        <v>0.23</v>
      </c>
      <c r="H260" s="1469">
        <v>6.47</v>
      </c>
    </row>
    <row r="261" spans="1:10" ht="18.75">
      <c r="A261" s="1482"/>
      <c r="B261" s="1431"/>
      <c r="C261" s="1482"/>
      <c r="D261" s="1482"/>
      <c r="E261" s="1479"/>
      <c r="F261" s="1479"/>
      <c r="G261" s="1469" t="s">
        <v>2283</v>
      </c>
      <c r="H261" s="1469">
        <f>SUM(H260)</f>
        <v>6.47</v>
      </c>
    </row>
    <row r="262" spans="1:10" ht="18.75">
      <c r="A262" s="1482"/>
      <c r="B262" s="1431"/>
      <c r="C262" s="1482"/>
      <c r="D262" s="1482"/>
      <c r="E262" s="1479"/>
      <c r="F262" s="1479"/>
      <c r="G262" s="1469" t="s">
        <v>4407</v>
      </c>
      <c r="H262" s="1469">
        <f>ROUNDUP(H261,1)</f>
        <v>6.5</v>
      </c>
    </row>
    <row r="263" spans="1:10" ht="37.5">
      <c r="A263" s="1482">
        <f>A259+1</f>
        <v>32</v>
      </c>
      <c r="B263" s="1431" t="s">
        <v>6580</v>
      </c>
      <c r="C263" s="1482"/>
      <c r="D263" s="1482"/>
      <c r="E263" s="1479"/>
      <c r="F263" s="1479"/>
      <c r="G263" s="1469"/>
      <c r="H263" s="1469"/>
    </row>
    <row r="264" spans="1:10" ht="18.75">
      <c r="A264" s="1482"/>
      <c r="B264" s="1431" t="s">
        <v>6581</v>
      </c>
      <c r="C264" s="1482">
        <v>1</v>
      </c>
      <c r="D264" s="1482">
        <v>1</v>
      </c>
      <c r="E264" s="1479">
        <v>5.96</v>
      </c>
      <c r="F264" s="1479">
        <v>2.46</v>
      </c>
      <c r="G264" s="1479">
        <v>0.15</v>
      </c>
      <c r="H264" s="1479">
        <v>3.09</v>
      </c>
      <c r="J264" s="1416">
        <f>6.7-5.96</f>
        <v>0.74</v>
      </c>
    </row>
    <row r="265" spans="1:10" ht="18.75">
      <c r="A265" s="1482"/>
      <c r="B265" s="1431" t="s">
        <v>6582</v>
      </c>
      <c r="C265" s="1482">
        <v>1</v>
      </c>
      <c r="D265" s="1482">
        <v>2</v>
      </c>
      <c r="E265" s="1479">
        <v>0.6</v>
      </c>
      <c r="F265" s="1479">
        <v>0.6</v>
      </c>
      <c r="G265" s="1479">
        <v>0.15</v>
      </c>
      <c r="H265" s="1479">
        <v>-0.11</v>
      </c>
    </row>
    <row r="266" spans="1:10" ht="18.75">
      <c r="A266" s="1482"/>
      <c r="B266" s="1431" t="s">
        <v>6583</v>
      </c>
      <c r="C266" s="1482">
        <v>1</v>
      </c>
      <c r="D266" s="1482">
        <v>1</v>
      </c>
      <c r="E266" s="1479">
        <v>2.46</v>
      </c>
      <c r="F266" s="1479">
        <v>0.23</v>
      </c>
      <c r="G266" s="1479">
        <v>0.3</v>
      </c>
      <c r="H266" s="1479">
        <v>0.24</v>
      </c>
    </row>
    <row r="267" spans="1:10" ht="18.75">
      <c r="A267" s="1482"/>
      <c r="B267" s="1431"/>
      <c r="C267" s="1482"/>
      <c r="D267" s="1482"/>
      <c r="E267" s="1479"/>
      <c r="F267" s="1479"/>
      <c r="G267" s="1469" t="s">
        <v>2283</v>
      </c>
      <c r="H267" s="1469">
        <f>SUM(H264:H266)</f>
        <v>3.22</v>
      </c>
    </row>
    <row r="268" spans="1:10" ht="18.75">
      <c r="A268" s="1482"/>
      <c r="B268" s="1431"/>
      <c r="C268" s="1482"/>
      <c r="D268" s="1482"/>
      <c r="E268" s="1479"/>
      <c r="F268" s="1479"/>
      <c r="G268" s="1469" t="s">
        <v>4407</v>
      </c>
      <c r="H268" s="1469">
        <f>ROUNDUP(H267,1)</f>
        <v>3.3</v>
      </c>
    </row>
    <row r="269" spans="1:10" ht="18.75">
      <c r="A269" s="1482">
        <f>A263+1</f>
        <v>33</v>
      </c>
      <c r="B269" s="1431" t="s">
        <v>6590</v>
      </c>
      <c r="C269" s="1482"/>
      <c r="D269" s="1482"/>
      <c r="E269" s="1479"/>
      <c r="F269" s="1479"/>
      <c r="G269" s="1469"/>
      <c r="H269" s="1469"/>
    </row>
    <row r="270" spans="1:10" ht="18.75">
      <c r="A270" s="1482"/>
      <c r="B270" s="1431" t="s">
        <v>6591</v>
      </c>
      <c r="C270" s="1482">
        <v>1</v>
      </c>
      <c r="D270" s="1482">
        <v>2</v>
      </c>
      <c r="E270" s="1479">
        <v>0.6</v>
      </c>
      <c r="F270" s="1479">
        <v>0.6</v>
      </c>
      <c r="G270" s="1469"/>
      <c r="H270" s="1479">
        <v>0.72</v>
      </c>
    </row>
    <row r="271" spans="1:10" ht="18.75">
      <c r="A271" s="1482"/>
      <c r="B271" s="1431"/>
      <c r="C271" s="1482"/>
      <c r="D271" s="1482"/>
      <c r="E271" s="1479"/>
      <c r="F271" s="1479"/>
      <c r="G271" s="1469" t="s">
        <v>2283</v>
      </c>
      <c r="H271" s="1469">
        <f>SUM(H270)</f>
        <v>0.72</v>
      </c>
    </row>
    <row r="272" spans="1:10" ht="18.75">
      <c r="A272" s="1482"/>
      <c r="B272" s="1431"/>
      <c r="C272" s="1482"/>
      <c r="D272" s="1482"/>
      <c r="E272" s="1479"/>
      <c r="F272" s="1479"/>
      <c r="G272" s="1469" t="s">
        <v>4407</v>
      </c>
      <c r="H272" s="1469">
        <f>ROUNDUP(H271,1)</f>
        <v>0.8</v>
      </c>
    </row>
    <row r="273" spans="1:11" ht="37.5">
      <c r="A273" s="1482">
        <f>A269+1</f>
        <v>34</v>
      </c>
      <c r="B273" s="1431" t="s">
        <v>6592</v>
      </c>
      <c r="C273" s="1482"/>
      <c r="D273" s="1482"/>
      <c r="E273" s="1479"/>
      <c r="F273" s="1479"/>
      <c r="G273" s="1469"/>
      <c r="H273" s="1469"/>
    </row>
    <row r="274" spans="1:11" ht="18.75">
      <c r="A274" s="1482"/>
      <c r="B274" s="1431" t="s">
        <v>6593</v>
      </c>
      <c r="C274" s="1482">
        <v>1</v>
      </c>
      <c r="D274" s="1482">
        <v>2</v>
      </c>
      <c r="E274" s="1479">
        <v>0.75</v>
      </c>
      <c r="F274" s="1479">
        <v>0.75</v>
      </c>
      <c r="G274" s="1469" t="s">
        <v>1614</v>
      </c>
      <c r="H274" s="1479">
        <v>1.1299999999999999</v>
      </c>
    </row>
    <row r="275" spans="1:11" ht="18.75">
      <c r="A275" s="1482"/>
      <c r="B275" s="1431" t="s">
        <v>6594</v>
      </c>
      <c r="C275" s="1482">
        <v>1</v>
      </c>
      <c r="D275" s="1482">
        <v>2</v>
      </c>
      <c r="E275" s="1479">
        <v>0.75</v>
      </c>
      <c r="F275" s="1479">
        <v>0.75</v>
      </c>
      <c r="G275" s="1469" t="s">
        <v>1614</v>
      </c>
      <c r="H275" s="1479">
        <v>1.1299999999999999</v>
      </c>
    </row>
    <row r="276" spans="1:11" ht="18.75">
      <c r="A276" s="1482"/>
      <c r="B276" s="1431"/>
      <c r="C276" s="1482"/>
      <c r="D276" s="1482"/>
      <c r="E276" s="1479"/>
      <c r="F276" s="1479"/>
      <c r="G276" s="1469" t="s">
        <v>2283</v>
      </c>
      <c r="H276" s="1469">
        <f>SUM(H274:H275)</f>
        <v>2.2599999999999998</v>
      </c>
    </row>
    <row r="277" spans="1:11" ht="18.75">
      <c r="A277" s="1482"/>
      <c r="B277" s="1431"/>
      <c r="C277" s="1482"/>
      <c r="D277" s="1482"/>
      <c r="E277" s="1479"/>
      <c r="F277" s="1479"/>
      <c r="G277" s="1469" t="s">
        <v>4407</v>
      </c>
      <c r="H277" s="1469">
        <f>ROUNDUP(H276,1)</f>
        <v>2.2999999999999998</v>
      </c>
    </row>
    <row r="278" spans="1:11" s="1579" customFormat="1" ht="37.5">
      <c r="A278" s="1575">
        <f>A273+1</f>
        <v>35</v>
      </c>
      <c r="B278" s="1576" t="s">
        <v>6600</v>
      </c>
      <c r="C278" s="1575"/>
      <c r="D278" s="1575"/>
      <c r="E278" s="1577"/>
      <c r="F278" s="1577"/>
      <c r="G278" s="1578"/>
      <c r="H278" s="1578"/>
    </row>
    <row r="279" spans="1:11" s="1579" customFormat="1" ht="18.75">
      <c r="A279" s="1575"/>
      <c r="B279" s="1576" t="s">
        <v>6584</v>
      </c>
      <c r="C279" s="1575">
        <v>1</v>
      </c>
      <c r="D279" s="1575">
        <v>1</v>
      </c>
      <c r="E279" s="1577">
        <v>21</v>
      </c>
      <c r="F279" s="1577">
        <v>0.1</v>
      </c>
      <c r="G279" s="1577">
        <v>0.5</v>
      </c>
      <c r="H279" s="1577">
        <v>1.05</v>
      </c>
    </row>
    <row r="280" spans="1:11" s="1579" customFormat="1" ht="18.75">
      <c r="A280" s="1575"/>
      <c r="B280" s="1576" t="s">
        <v>6601</v>
      </c>
      <c r="C280" s="1575">
        <v>1</v>
      </c>
      <c r="D280" s="1575">
        <v>1</v>
      </c>
      <c r="E280" s="1577">
        <v>20.56</v>
      </c>
      <c r="F280" s="1577">
        <v>0.21</v>
      </c>
      <c r="G280" s="1577">
        <v>0.6</v>
      </c>
      <c r="H280" s="1577">
        <v>2.59</v>
      </c>
      <c r="I280" s="1579">
        <v>0.44</v>
      </c>
      <c r="K280" s="1579">
        <v>20.12</v>
      </c>
    </row>
    <row r="281" spans="1:11" s="1579" customFormat="1" ht="18.75">
      <c r="A281" s="1575"/>
      <c r="B281" s="1576" t="s">
        <v>6602</v>
      </c>
      <c r="C281" s="1575">
        <v>1</v>
      </c>
      <c r="D281" s="1575">
        <v>1</v>
      </c>
      <c r="E281" s="1577">
        <v>20.079999999999998</v>
      </c>
      <c r="F281" s="1577">
        <v>0.32</v>
      </c>
      <c r="G281" s="1577">
        <v>0.9</v>
      </c>
      <c r="H281" s="1577">
        <v>5.78</v>
      </c>
    </row>
    <row r="282" spans="1:11" s="1579" customFormat="1" ht="18.75">
      <c r="A282" s="1575"/>
      <c r="B282" s="1576"/>
      <c r="C282" s="1575"/>
      <c r="D282" s="1575"/>
      <c r="E282" s="1577"/>
      <c r="F282" s="1577"/>
      <c r="G282" s="1578" t="s">
        <v>2283</v>
      </c>
      <c r="H282" s="1578">
        <f>SUM(H279:H281)</f>
        <v>9.42</v>
      </c>
    </row>
    <row r="283" spans="1:11" s="1579" customFormat="1" ht="18.75">
      <c r="A283" s="1575"/>
      <c r="B283" s="1576"/>
      <c r="C283" s="1575"/>
      <c r="D283" s="1575"/>
      <c r="E283" s="1577"/>
      <c r="F283" s="1577"/>
      <c r="G283" s="1578" t="s">
        <v>4407</v>
      </c>
      <c r="H283" s="1578">
        <f>ROUNDUP(H282,1)</f>
        <v>9.5</v>
      </c>
    </row>
    <row r="284" spans="1:11" ht="37.5">
      <c r="A284" s="1482">
        <f>A278+1</f>
        <v>36</v>
      </c>
      <c r="B284" s="1431" t="s">
        <v>6603</v>
      </c>
      <c r="C284" s="1482"/>
      <c r="D284" s="1482"/>
      <c r="E284" s="1479"/>
      <c r="F284" s="1479"/>
      <c r="G284" s="1469"/>
      <c r="H284" s="1469"/>
    </row>
    <row r="285" spans="1:11" ht="18.75">
      <c r="A285" s="1482"/>
      <c r="B285" s="1431" t="s">
        <v>6604</v>
      </c>
      <c r="C285" s="1482">
        <v>1</v>
      </c>
      <c r="D285" s="1482">
        <v>2</v>
      </c>
      <c r="E285" s="1479">
        <v>0.6</v>
      </c>
      <c r="F285" s="1479">
        <v>0.6</v>
      </c>
      <c r="G285" s="1479">
        <v>0.15</v>
      </c>
      <c r="H285" s="1479">
        <v>0.11</v>
      </c>
    </row>
    <row r="286" spans="1:11" ht="18.75">
      <c r="A286" s="1482"/>
      <c r="B286" s="1431"/>
      <c r="C286" s="1482"/>
      <c r="D286" s="1482"/>
      <c r="E286" s="1479"/>
      <c r="F286" s="1479"/>
      <c r="G286" s="1469" t="s">
        <v>2283</v>
      </c>
      <c r="H286" s="1469">
        <f>SUM(H285)</f>
        <v>0.11</v>
      </c>
    </row>
    <row r="287" spans="1:11" ht="18.75">
      <c r="A287" s="1482"/>
      <c r="B287" s="1431"/>
      <c r="C287" s="1482"/>
      <c r="D287" s="1482"/>
      <c r="E287" s="1479"/>
      <c r="F287" s="1479"/>
      <c r="G287" s="1469" t="s">
        <v>4407</v>
      </c>
      <c r="H287" s="1469">
        <f>ROUNDUP(H286,1)</f>
        <v>0.2</v>
      </c>
    </row>
    <row r="288" spans="1:11" ht="18.75">
      <c r="A288" s="1482">
        <f>A284+1</f>
        <v>37</v>
      </c>
      <c r="B288" s="1431" t="s">
        <v>6605</v>
      </c>
      <c r="C288" s="1482"/>
      <c r="D288" s="1482"/>
      <c r="E288" s="1479"/>
      <c r="F288" s="1479"/>
      <c r="G288" s="1469"/>
      <c r="H288" s="1469"/>
    </row>
    <row r="289" spans="1:8" ht="18.75">
      <c r="A289" s="1482"/>
      <c r="B289" s="1431" t="s">
        <v>6555</v>
      </c>
      <c r="C289" s="1482">
        <v>1</v>
      </c>
      <c r="D289" s="1482">
        <v>6</v>
      </c>
      <c r="E289" s="1479">
        <v>6</v>
      </c>
      <c r="F289" s="1479">
        <v>1</v>
      </c>
      <c r="G289" s="1479">
        <v>0.4</v>
      </c>
      <c r="H289" s="1479">
        <v>14.4</v>
      </c>
    </row>
    <row r="290" spans="1:8" ht="18.75">
      <c r="A290" s="1482"/>
      <c r="B290" s="1431"/>
      <c r="C290" s="1482"/>
      <c r="D290" s="1482"/>
      <c r="E290" s="1479"/>
      <c r="F290" s="1479"/>
      <c r="G290" s="1469" t="s">
        <v>2283</v>
      </c>
      <c r="H290" s="1469">
        <f>SUM(H289)</f>
        <v>14.4</v>
      </c>
    </row>
    <row r="291" spans="1:8" ht="18.75">
      <c r="A291" s="1482"/>
      <c r="B291" s="1431"/>
      <c r="C291" s="1482"/>
      <c r="D291" s="1482"/>
      <c r="E291" s="1479"/>
      <c r="F291" s="1479"/>
      <c r="G291" s="1469" t="s">
        <v>4407</v>
      </c>
      <c r="H291" s="1469">
        <f>ROUNDUP(H290,1)</f>
        <v>14.4</v>
      </c>
    </row>
    <row r="292" spans="1:8" ht="18.75">
      <c r="A292" s="1482">
        <f>A288+1</f>
        <v>38</v>
      </c>
      <c r="B292" s="1431" t="s">
        <v>6606</v>
      </c>
      <c r="C292" s="1482"/>
      <c r="D292" s="1482"/>
      <c r="E292" s="1479"/>
      <c r="F292" s="1479"/>
      <c r="G292" s="1469"/>
      <c r="H292" s="1469"/>
    </row>
    <row r="293" spans="1:8" ht="18.75">
      <c r="A293" s="1482"/>
      <c r="B293" s="1431" t="s">
        <v>6555</v>
      </c>
      <c r="C293" s="1482">
        <v>1</v>
      </c>
      <c r="D293" s="1482">
        <v>6</v>
      </c>
      <c r="E293" s="1479">
        <v>6</v>
      </c>
      <c r="F293" s="1479">
        <v>1</v>
      </c>
      <c r="G293" s="1479">
        <v>0.2</v>
      </c>
      <c r="H293" s="1479">
        <v>7.2</v>
      </c>
    </row>
    <row r="294" spans="1:8" ht="18.75">
      <c r="A294" s="1482"/>
      <c r="B294" s="1431"/>
      <c r="C294" s="1482"/>
      <c r="D294" s="1482"/>
      <c r="E294" s="1479"/>
      <c r="F294" s="1479"/>
      <c r="G294" s="1469" t="s">
        <v>2283</v>
      </c>
      <c r="H294" s="1469">
        <f>SUM(H293)</f>
        <v>7.2</v>
      </c>
    </row>
    <row r="295" spans="1:8" ht="18.75">
      <c r="A295" s="1482"/>
      <c r="B295" s="1431"/>
      <c r="C295" s="1482"/>
      <c r="D295" s="1482"/>
      <c r="E295" s="1479"/>
      <c r="F295" s="1479"/>
      <c r="G295" s="1469" t="s">
        <v>4407</v>
      </c>
      <c r="H295" s="1469">
        <f>ROUNDUP(H294,1)</f>
        <v>7.2</v>
      </c>
    </row>
    <row r="296" spans="1:8" ht="18.75">
      <c r="A296" s="1482">
        <f>A292+1</f>
        <v>39</v>
      </c>
      <c r="B296" s="1431" t="s">
        <v>6607</v>
      </c>
      <c r="C296" s="1482">
        <v>1</v>
      </c>
      <c r="D296" s="1482">
        <v>2</v>
      </c>
      <c r="E296" s="1479">
        <v>1</v>
      </c>
      <c r="F296" s="1479"/>
      <c r="G296" s="1469"/>
      <c r="H296" s="1469">
        <v>2</v>
      </c>
    </row>
    <row r="297" spans="1:8" ht="18.75">
      <c r="A297" s="1482"/>
      <c r="B297" s="1431"/>
      <c r="C297" s="1482"/>
      <c r="D297" s="1482"/>
      <c r="E297" s="1479"/>
      <c r="F297" s="1479"/>
      <c r="G297" s="1469" t="s">
        <v>2283</v>
      </c>
      <c r="H297" s="1469">
        <f>SUM(H296)</f>
        <v>2</v>
      </c>
    </row>
    <row r="298" spans="1:8" ht="37.5">
      <c r="A298" s="1482">
        <f>A296+1</f>
        <v>40</v>
      </c>
      <c r="B298" s="1431" t="s">
        <v>6608</v>
      </c>
      <c r="C298" s="1482">
        <v>1</v>
      </c>
      <c r="D298" s="1482">
        <v>6</v>
      </c>
      <c r="E298" s="1479">
        <v>8.5</v>
      </c>
      <c r="F298" s="1479"/>
      <c r="G298" s="1469"/>
      <c r="H298" s="1469">
        <v>51</v>
      </c>
    </row>
    <row r="299" spans="1:8" ht="18.75">
      <c r="A299" s="1482"/>
      <c r="B299" s="1431"/>
      <c r="C299" s="1482"/>
      <c r="D299" s="1482"/>
      <c r="E299" s="1479"/>
      <c r="F299" s="1479"/>
      <c r="G299" s="1469" t="s">
        <v>2283</v>
      </c>
      <c r="H299" s="1469">
        <f>SUM(H298)</f>
        <v>51</v>
      </c>
    </row>
    <row r="300" spans="1:8" ht="18.75">
      <c r="A300" s="1482">
        <f>A298+1</f>
        <v>41</v>
      </c>
      <c r="B300" s="1431" t="s">
        <v>6609</v>
      </c>
      <c r="C300" s="1482"/>
      <c r="D300" s="1482"/>
      <c r="E300" s="1479"/>
      <c r="F300" s="1479"/>
      <c r="G300" s="1469"/>
      <c r="H300" s="1469"/>
    </row>
    <row r="301" spans="1:8" ht="18.75">
      <c r="A301" s="1482"/>
      <c r="B301" s="1431" t="s">
        <v>6610</v>
      </c>
      <c r="C301" s="1482">
        <v>1</v>
      </c>
      <c r="D301" s="1482">
        <v>1</v>
      </c>
      <c r="E301" s="1479">
        <v>5.96</v>
      </c>
      <c r="F301" s="1479">
        <v>2.46</v>
      </c>
      <c r="G301" s="1469"/>
      <c r="H301" s="1479">
        <v>20.62</v>
      </c>
    </row>
    <row r="302" spans="1:8" ht="18.75">
      <c r="A302" s="1482"/>
      <c r="B302" s="1431" t="s">
        <v>6611</v>
      </c>
      <c r="C302" s="1482">
        <v>1</v>
      </c>
      <c r="D302" s="1482">
        <v>2</v>
      </c>
      <c r="E302" s="1479">
        <v>0.6</v>
      </c>
      <c r="F302" s="1479">
        <v>0.6</v>
      </c>
      <c r="G302" s="1469"/>
      <c r="H302" s="1479">
        <v>-0.72</v>
      </c>
    </row>
    <row r="303" spans="1:8" ht="18.75">
      <c r="A303" s="1482"/>
      <c r="B303" s="1431"/>
      <c r="C303" s="1482"/>
      <c r="D303" s="1482"/>
      <c r="E303" s="1479"/>
      <c r="F303" s="1479"/>
      <c r="G303" s="1469" t="s">
        <v>2283</v>
      </c>
      <c r="H303" s="1469">
        <f>SUM(H301:H302)</f>
        <v>19.899999999999999</v>
      </c>
    </row>
    <row r="304" spans="1:8" ht="18.75">
      <c r="A304" s="1482"/>
      <c r="B304" s="1431"/>
      <c r="C304" s="1482"/>
      <c r="D304" s="1482"/>
      <c r="E304" s="1479"/>
      <c r="F304" s="1479"/>
      <c r="G304" s="1469" t="s">
        <v>4407</v>
      </c>
      <c r="H304" s="1469">
        <f>ROUNDUP(H303,1)</f>
        <v>19.899999999999999</v>
      </c>
    </row>
    <row r="305" spans="1:8" ht="33">
      <c r="A305" s="1482">
        <f>A300+1</f>
        <v>42</v>
      </c>
      <c r="B305" s="1530" t="s">
        <v>6612</v>
      </c>
      <c r="C305" s="1529">
        <v>1</v>
      </c>
      <c r="D305" s="1529">
        <v>1</v>
      </c>
      <c r="E305" s="1533">
        <v>1</v>
      </c>
      <c r="F305" s="1533"/>
      <c r="G305" s="1533"/>
      <c r="H305" s="1533">
        <f>PRODUCT(C305:G305)</f>
        <v>1</v>
      </c>
    </row>
    <row r="306" spans="1:8" ht="18.75">
      <c r="A306" s="1482"/>
      <c r="B306" s="1431"/>
      <c r="C306" s="1482"/>
      <c r="D306" s="1482"/>
      <c r="E306" s="1479"/>
      <c r="F306" s="1479"/>
      <c r="G306" s="1469" t="s">
        <v>2283</v>
      </c>
      <c r="H306" s="1469">
        <f>SUM(H305)</f>
        <v>1</v>
      </c>
    </row>
    <row r="307" spans="1:8" ht="18.75">
      <c r="A307" s="1482">
        <f>A305+1</f>
        <v>43</v>
      </c>
      <c r="B307" s="1431" t="s">
        <v>6460</v>
      </c>
      <c r="C307" s="1482"/>
      <c r="D307" s="1482"/>
      <c r="E307" s="1479"/>
      <c r="F307" s="1479"/>
      <c r="G307" s="1469"/>
      <c r="H307" s="1469"/>
    </row>
    <row r="308" spans="1:8" ht="18.75">
      <c r="A308" s="1482"/>
      <c r="B308" s="1474" t="s">
        <v>6433</v>
      </c>
      <c r="C308" s="1482"/>
      <c r="D308" s="1482"/>
      <c r="E308" s="1479"/>
      <c r="F308" s="1479"/>
      <c r="G308" s="1469"/>
      <c r="H308" s="1469"/>
    </row>
    <row r="309" spans="1:8" ht="18.75">
      <c r="A309" s="1482"/>
      <c r="B309" s="1431" t="s">
        <v>6467</v>
      </c>
      <c r="C309" s="1482">
        <v>1</v>
      </c>
      <c r="D309" s="1482">
        <v>2</v>
      </c>
      <c r="E309" s="1479">
        <v>1</v>
      </c>
      <c r="F309" s="1479">
        <v>2.1</v>
      </c>
      <c r="G309" s="1469" t="s">
        <v>1614</v>
      </c>
      <c r="H309" s="1466">
        <f t="shared" ref="H309:H312" si="29">PRODUCT(C309:G309)</f>
        <v>4.2</v>
      </c>
    </row>
    <row r="310" spans="1:8" ht="18.75">
      <c r="A310" s="1482"/>
      <c r="B310" s="1431" t="s">
        <v>6461</v>
      </c>
      <c r="C310" s="1482">
        <v>1</v>
      </c>
      <c r="D310" s="1482">
        <v>2</v>
      </c>
      <c r="E310" s="1479">
        <v>1.35</v>
      </c>
      <c r="F310" s="1479">
        <v>1.35</v>
      </c>
      <c r="G310" s="1469" t="s">
        <v>1614</v>
      </c>
      <c r="H310" s="1466">
        <f t="shared" si="29"/>
        <v>3.65</v>
      </c>
    </row>
    <row r="311" spans="1:8" ht="18.75">
      <c r="A311" s="1482"/>
      <c r="B311" s="1431" t="s">
        <v>6462</v>
      </c>
      <c r="C311" s="1482">
        <v>1</v>
      </c>
      <c r="D311" s="1482">
        <v>2</v>
      </c>
      <c r="E311" s="1479">
        <v>1.2</v>
      </c>
      <c r="F311" s="1479">
        <v>1.35</v>
      </c>
      <c r="G311" s="1469" t="s">
        <v>1614</v>
      </c>
      <c r="H311" s="1466">
        <f t="shared" si="29"/>
        <v>3.24</v>
      </c>
    </row>
    <row r="312" spans="1:8" ht="18.75">
      <c r="A312" s="1482"/>
      <c r="B312" s="1431" t="s">
        <v>6464</v>
      </c>
      <c r="C312" s="1482">
        <v>1</v>
      </c>
      <c r="D312" s="1482">
        <v>1</v>
      </c>
      <c r="E312" s="1479">
        <v>0.9</v>
      </c>
      <c r="F312" s="1479">
        <v>1.05</v>
      </c>
      <c r="G312" s="1469" t="s">
        <v>1614</v>
      </c>
      <c r="H312" s="1466">
        <f t="shared" si="29"/>
        <v>0.95</v>
      </c>
    </row>
    <row r="313" spans="1:8" ht="18.75">
      <c r="A313" s="1482"/>
      <c r="B313" s="1463" t="s">
        <v>6423</v>
      </c>
      <c r="C313" s="1482"/>
      <c r="D313" s="1482"/>
      <c r="E313" s="1479"/>
      <c r="F313" s="1479"/>
      <c r="G313" s="1469"/>
      <c r="H313" s="1469"/>
    </row>
    <row r="314" spans="1:8" ht="18.75">
      <c r="A314" s="1482"/>
      <c r="B314" s="1431" t="s">
        <v>6461</v>
      </c>
      <c r="C314" s="1482">
        <v>4</v>
      </c>
      <c r="D314" s="1482">
        <v>12</v>
      </c>
      <c r="E314" s="1479">
        <v>1.35</v>
      </c>
      <c r="F314" s="1479">
        <v>1.35</v>
      </c>
      <c r="G314" s="1469" t="s">
        <v>1614</v>
      </c>
      <c r="H314" s="1466">
        <f t="shared" ref="H314:H321" si="30">PRODUCT(C314:G314)</f>
        <v>87.48</v>
      </c>
    </row>
    <row r="315" spans="1:8" ht="18.75">
      <c r="A315" s="1482"/>
      <c r="B315" s="1431" t="s">
        <v>6462</v>
      </c>
      <c r="C315" s="1482">
        <v>4</v>
      </c>
      <c r="D315" s="1482">
        <v>12</v>
      </c>
      <c r="E315" s="1479">
        <v>1</v>
      </c>
      <c r="F315" s="1479">
        <v>1.35</v>
      </c>
      <c r="G315" s="1469" t="s">
        <v>1614</v>
      </c>
      <c r="H315" s="1466">
        <f t="shared" si="30"/>
        <v>64.8</v>
      </c>
    </row>
    <row r="316" spans="1:8" ht="18.75">
      <c r="A316" s="1482"/>
      <c r="B316" s="1431" t="s">
        <v>6463</v>
      </c>
      <c r="C316" s="1482">
        <v>8</v>
      </c>
      <c r="D316" s="1482">
        <v>12</v>
      </c>
      <c r="E316" s="1479">
        <v>0.45</v>
      </c>
      <c r="F316" s="1479">
        <v>1.35</v>
      </c>
      <c r="G316" s="1469" t="s">
        <v>1614</v>
      </c>
      <c r="H316" s="1466">
        <f t="shared" si="30"/>
        <v>58.32</v>
      </c>
    </row>
    <row r="317" spans="1:8" ht="18.75">
      <c r="A317" s="1482"/>
      <c r="B317" s="1431" t="s">
        <v>6464</v>
      </c>
      <c r="C317" s="1482">
        <v>1</v>
      </c>
      <c r="D317" s="1482">
        <v>12</v>
      </c>
      <c r="E317" s="1479">
        <v>0.9</v>
      </c>
      <c r="F317" s="1479">
        <v>1.05</v>
      </c>
      <c r="G317" s="1469" t="s">
        <v>1614</v>
      </c>
      <c r="H317" s="1466">
        <f t="shared" si="30"/>
        <v>11.34</v>
      </c>
    </row>
    <row r="318" spans="1:8" ht="18.75">
      <c r="A318" s="1482"/>
      <c r="B318" s="1463" t="s">
        <v>6465</v>
      </c>
      <c r="C318" s="1482"/>
      <c r="D318" s="1482"/>
      <c r="E318" s="1479"/>
      <c r="F318" s="1479"/>
      <c r="G318" s="1469"/>
      <c r="H318" s="1469"/>
    </row>
    <row r="319" spans="1:8" ht="18.75">
      <c r="A319" s="1482"/>
      <c r="B319" s="1431" t="s">
        <v>6461</v>
      </c>
      <c r="C319" s="1482">
        <v>1</v>
      </c>
      <c r="D319" s="1482">
        <v>6</v>
      </c>
      <c r="E319" s="1479">
        <v>1.8</v>
      </c>
      <c r="F319" s="1479">
        <v>1.35</v>
      </c>
      <c r="G319" s="1469" t="s">
        <v>1614</v>
      </c>
      <c r="H319" s="1466">
        <f t="shared" si="30"/>
        <v>14.58</v>
      </c>
    </row>
    <row r="320" spans="1:8" ht="18.75">
      <c r="A320" s="1482"/>
      <c r="B320" s="1431" t="s">
        <v>6462</v>
      </c>
      <c r="C320" s="1482">
        <v>2</v>
      </c>
      <c r="D320" s="1482">
        <v>6</v>
      </c>
      <c r="E320" s="1479">
        <v>1.35</v>
      </c>
      <c r="F320" s="1479">
        <v>1.35</v>
      </c>
      <c r="G320" s="1469" t="s">
        <v>1614</v>
      </c>
      <c r="H320" s="1466">
        <f t="shared" si="30"/>
        <v>21.87</v>
      </c>
    </row>
    <row r="321" spans="1:8" ht="18.75">
      <c r="A321" s="1482"/>
      <c r="B321" s="1431" t="s">
        <v>6464</v>
      </c>
      <c r="C321" s="1482">
        <v>1</v>
      </c>
      <c r="D321" s="1482">
        <v>6</v>
      </c>
      <c r="E321" s="1479">
        <v>0.9</v>
      </c>
      <c r="F321" s="1479">
        <v>1.35</v>
      </c>
      <c r="G321" s="1469" t="s">
        <v>1614</v>
      </c>
      <c r="H321" s="1466">
        <f t="shared" si="30"/>
        <v>7.29</v>
      </c>
    </row>
    <row r="322" spans="1:8" ht="18.75">
      <c r="A322" s="1482"/>
      <c r="B322" s="1431"/>
      <c r="C322" s="1482"/>
      <c r="D322" s="1482"/>
      <c r="E322" s="1479"/>
      <c r="F322" s="1479"/>
      <c r="G322" s="1469" t="s">
        <v>2283</v>
      </c>
      <c r="H322" s="1469">
        <f>SUM(H309:H321)</f>
        <v>277.72000000000003</v>
      </c>
    </row>
    <row r="323" spans="1:8" ht="18.75">
      <c r="A323" s="1482"/>
      <c r="B323" s="1431"/>
      <c r="C323" s="1482"/>
      <c r="D323" s="1482"/>
      <c r="E323" s="1479"/>
      <c r="F323" s="1479"/>
      <c r="G323" s="1469" t="s">
        <v>4407</v>
      </c>
      <c r="H323" s="1469">
        <f>ROUNDUP(H322,1)</f>
        <v>277.8</v>
      </c>
    </row>
    <row r="324" spans="1:8" ht="18.75">
      <c r="A324" s="1482">
        <f>A307+1</f>
        <v>44</v>
      </c>
      <c r="B324" s="1431" t="s">
        <v>6473</v>
      </c>
      <c r="C324" s="1482"/>
      <c r="D324" s="1482"/>
      <c r="E324" s="1479"/>
      <c r="F324" s="1479"/>
      <c r="G324" s="1469"/>
      <c r="H324" s="1469"/>
    </row>
    <row r="325" spans="1:8" ht="18.75">
      <c r="A325" s="1482"/>
      <c r="B325" s="1431" t="s">
        <v>6449</v>
      </c>
      <c r="C325" s="1482">
        <v>1</v>
      </c>
      <c r="D325" s="1482">
        <v>1</v>
      </c>
      <c r="E325" s="1479">
        <v>1</v>
      </c>
      <c r="F325" s="1479">
        <v>2.1</v>
      </c>
      <c r="G325" s="1469" t="s">
        <v>1614</v>
      </c>
      <c r="H325" s="1466">
        <f t="shared" ref="H325:H326" si="31">PRODUCT(C325:G325)</f>
        <v>2.1</v>
      </c>
    </row>
    <row r="326" spans="1:8" ht="18.75">
      <c r="A326" s="1482"/>
      <c r="B326" s="1431" t="s">
        <v>6469</v>
      </c>
      <c r="C326" s="1482">
        <v>1</v>
      </c>
      <c r="D326" s="1482">
        <v>1</v>
      </c>
      <c r="E326" s="1479">
        <v>1</v>
      </c>
      <c r="F326" s="1479">
        <v>2.1</v>
      </c>
      <c r="G326" s="1469" t="s">
        <v>1614</v>
      </c>
      <c r="H326" s="1466">
        <f t="shared" si="31"/>
        <v>2.1</v>
      </c>
    </row>
    <row r="327" spans="1:8" ht="18.75">
      <c r="A327" s="1482"/>
      <c r="B327" s="1431"/>
      <c r="C327" s="1482"/>
      <c r="D327" s="1644" t="s">
        <v>6474</v>
      </c>
      <c r="E327" s="1644"/>
      <c r="F327" s="1479"/>
      <c r="G327" s="1469" t="s">
        <v>2283</v>
      </c>
      <c r="H327" s="1469">
        <f>SUM(H325:H326)</f>
        <v>4.2</v>
      </c>
    </row>
    <row r="328" spans="1:8" ht="18.75">
      <c r="A328" s="1482"/>
      <c r="B328" s="1431"/>
      <c r="C328" s="1482"/>
      <c r="D328" s="1482"/>
      <c r="E328" s="1479"/>
      <c r="F328" s="1479"/>
      <c r="G328" s="1469" t="s">
        <v>4407</v>
      </c>
      <c r="H328" s="1469">
        <f>H327*40</f>
        <v>168</v>
      </c>
    </row>
    <row r="329" spans="1:8" ht="37.5">
      <c r="A329" s="1482">
        <f>A324+1</f>
        <v>45</v>
      </c>
      <c r="B329" s="1431" t="s">
        <v>6619</v>
      </c>
      <c r="C329" s="1482"/>
      <c r="D329" s="1482"/>
      <c r="E329" s="1479"/>
      <c r="F329" s="1479"/>
      <c r="G329" s="1469"/>
      <c r="H329" s="1469"/>
    </row>
    <row r="330" spans="1:8" ht="18.75">
      <c r="A330" s="1482"/>
      <c r="B330" s="1474" t="s">
        <v>6618</v>
      </c>
      <c r="C330" s="1482"/>
      <c r="D330" s="1482"/>
      <c r="E330" s="1479"/>
      <c r="F330" s="1479"/>
      <c r="G330" s="1469"/>
      <c r="H330" s="1469"/>
    </row>
    <row r="331" spans="1:8" ht="18.75">
      <c r="A331" s="1482"/>
      <c r="B331" s="1431" t="s">
        <v>6461</v>
      </c>
      <c r="C331" s="1482">
        <v>1</v>
      </c>
      <c r="D331" s="1482">
        <v>2</v>
      </c>
      <c r="E331" s="1479">
        <v>1.96</v>
      </c>
      <c r="F331" s="1479">
        <v>0.45</v>
      </c>
      <c r="G331" s="1469" t="s">
        <v>1614</v>
      </c>
      <c r="H331" s="1466">
        <f t="shared" ref="H331:H333" si="32">PRODUCT(C331:G331)</f>
        <v>1.76</v>
      </c>
    </row>
    <row r="332" spans="1:8" ht="18.75">
      <c r="A332" s="1482"/>
      <c r="B332" s="1431" t="s">
        <v>6462</v>
      </c>
      <c r="C332" s="1482">
        <v>1</v>
      </c>
      <c r="D332" s="1482">
        <v>1</v>
      </c>
      <c r="E332" s="1479">
        <v>1.46</v>
      </c>
      <c r="F332" s="1479">
        <v>0.45</v>
      </c>
      <c r="G332" s="1469" t="s">
        <v>1614</v>
      </c>
      <c r="H332" s="1466">
        <f t="shared" si="32"/>
        <v>0.66</v>
      </c>
    </row>
    <row r="333" spans="1:8" ht="18.75">
      <c r="A333" s="1482"/>
      <c r="B333" s="1431" t="s">
        <v>6464</v>
      </c>
      <c r="C333" s="1482">
        <v>1</v>
      </c>
      <c r="D333" s="1482">
        <v>1</v>
      </c>
      <c r="E333" s="1479">
        <v>1.36</v>
      </c>
      <c r="F333" s="1479">
        <v>0.45</v>
      </c>
      <c r="G333" s="1469" t="s">
        <v>1614</v>
      </c>
      <c r="H333" s="1466">
        <f t="shared" si="32"/>
        <v>0.61</v>
      </c>
    </row>
    <row r="334" spans="1:8" ht="18.75">
      <c r="A334" s="1482"/>
      <c r="B334" s="1474" t="s">
        <v>6455</v>
      </c>
      <c r="C334" s="1482"/>
      <c r="D334" s="1482"/>
      <c r="E334" s="1479"/>
      <c r="F334" s="1479"/>
      <c r="G334" s="1469"/>
      <c r="H334" s="1466"/>
    </row>
    <row r="335" spans="1:8" ht="18.75">
      <c r="A335" s="1482"/>
      <c r="B335" s="1431" t="s">
        <v>6461</v>
      </c>
      <c r="C335" s="1482">
        <v>1</v>
      </c>
      <c r="D335" s="1482">
        <v>2</v>
      </c>
      <c r="E335" s="1479">
        <v>2.2599999999999998</v>
      </c>
      <c r="F335" s="1479">
        <v>0.45</v>
      </c>
      <c r="G335" s="1469" t="s">
        <v>1614</v>
      </c>
      <c r="H335" s="1466">
        <f t="shared" ref="H335:H336" si="33">PRODUCT(C335:G335)</f>
        <v>2.0299999999999998</v>
      </c>
    </row>
    <row r="336" spans="1:8" ht="18.75">
      <c r="A336" s="1482"/>
      <c r="B336" s="1431" t="s">
        <v>6462</v>
      </c>
      <c r="C336" s="1482">
        <v>1</v>
      </c>
      <c r="D336" s="1482">
        <v>1</v>
      </c>
      <c r="E336" s="1479">
        <v>1.81</v>
      </c>
      <c r="F336" s="1479">
        <v>0.45</v>
      </c>
      <c r="G336" s="1469" t="s">
        <v>1614</v>
      </c>
      <c r="H336" s="1466">
        <f t="shared" si="33"/>
        <v>0.81</v>
      </c>
    </row>
    <row r="337" spans="1:8" ht="18.75">
      <c r="A337" s="1482"/>
      <c r="B337" s="1431"/>
      <c r="C337" s="1482"/>
      <c r="D337" s="1482"/>
      <c r="E337" s="1479"/>
      <c r="F337" s="1479"/>
      <c r="G337" s="1469" t="s">
        <v>2283</v>
      </c>
      <c r="H337" s="1469">
        <f>SUM(H331:H336)</f>
        <v>5.87</v>
      </c>
    </row>
    <row r="338" spans="1:8" ht="18.75">
      <c r="A338" s="1482"/>
      <c r="B338" s="1431"/>
      <c r="C338" s="1482"/>
      <c r="D338" s="1482"/>
      <c r="E338" s="1479"/>
      <c r="F338" s="1479"/>
      <c r="G338" s="1469" t="s">
        <v>4407</v>
      </c>
      <c r="H338" s="1469">
        <f>ROUNDUP(H337,1)</f>
        <v>5.9</v>
      </c>
    </row>
    <row r="339" spans="1:8" ht="56.25">
      <c r="A339" s="1482">
        <f>A329+1</f>
        <v>46</v>
      </c>
      <c r="B339" s="1477" t="s">
        <v>6470</v>
      </c>
      <c r="C339" s="1482"/>
      <c r="D339" s="1482"/>
      <c r="E339" s="1479"/>
      <c r="F339" s="1479"/>
      <c r="G339" s="1469"/>
      <c r="H339" s="1469"/>
    </row>
    <row r="340" spans="1:8" ht="18.75">
      <c r="A340" s="1482"/>
      <c r="B340" s="1463" t="s">
        <v>6423</v>
      </c>
      <c r="C340" s="1482"/>
      <c r="D340" s="1482"/>
      <c r="E340" s="1479"/>
      <c r="F340" s="1479"/>
      <c r="G340" s="1469"/>
      <c r="H340" s="1469"/>
    </row>
    <row r="341" spans="1:8" ht="18.75">
      <c r="A341" s="1482"/>
      <c r="B341" s="1431" t="s">
        <v>6410</v>
      </c>
      <c r="C341" s="1482">
        <v>1</v>
      </c>
      <c r="D341" s="1482">
        <v>2</v>
      </c>
      <c r="E341" s="1479">
        <v>3</v>
      </c>
      <c r="F341" s="1479">
        <v>2.2000000000000002</v>
      </c>
      <c r="G341" s="1469" t="s">
        <v>1614</v>
      </c>
      <c r="H341" s="1466">
        <f t="shared" ref="H341:H347" si="34">PRODUCT(C341:G341)</f>
        <v>13.2</v>
      </c>
    </row>
    <row r="342" spans="1:8" ht="18.75">
      <c r="A342" s="1482"/>
      <c r="B342" s="1431" t="s">
        <v>6411</v>
      </c>
      <c r="C342" s="1482">
        <v>1</v>
      </c>
      <c r="D342" s="1482">
        <v>2</v>
      </c>
      <c r="E342" s="1479">
        <v>2</v>
      </c>
      <c r="F342" s="1479">
        <v>1.8</v>
      </c>
      <c r="G342" s="1469" t="s">
        <v>1614</v>
      </c>
      <c r="H342" s="1466">
        <f t="shared" si="34"/>
        <v>7.2</v>
      </c>
    </row>
    <row r="343" spans="1:8" ht="18.75">
      <c r="A343" s="1482"/>
      <c r="B343" s="1431" t="s">
        <v>6412</v>
      </c>
      <c r="C343" s="1482">
        <v>1</v>
      </c>
      <c r="D343" s="1482">
        <v>2</v>
      </c>
      <c r="E343" s="1479">
        <v>2.2000000000000002</v>
      </c>
      <c r="F343" s="1479">
        <v>2</v>
      </c>
      <c r="G343" s="1469" t="s">
        <v>1614</v>
      </c>
      <c r="H343" s="1466">
        <f t="shared" si="34"/>
        <v>8.8000000000000007</v>
      </c>
    </row>
    <row r="344" spans="1:8" ht="18.75">
      <c r="A344" s="1482"/>
      <c r="B344" s="1431" t="s">
        <v>6414</v>
      </c>
      <c r="C344" s="1482">
        <v>1</v>
      </c>
      <c r="D344" s="1482">
        <v>2</v>
      </c>
      <c r="E344" s="1479">
        <v>1.2</v>
      </c>
      <c r="F344" s="1479">
        <v>1</v>
      </c>
      <c r="G344" s="1469" t="s">
        <v>1614</v>
      </c>
      <c r="H344" s="1466">
        <f t="shared" si="34"/>
        <v>2.4</v>
      </c>
    </row>
    <row r="345" spans="1:8" ht="18.75">
      <c r="A345" s="1482"/>
      <c r="B345" s="1431" t="s">
        <v>6438</v>
      </c>
      <c r="C345" s="1482">
        <v>1</v>
      </c>
      <c r="D345" s="1482">
        <v>2</v>
      </c>
      <c r="E345" s="1479">
        <v>1.2</v>
      </c>
      <c r="F345" s="1479">
        <v>0.9</v>
      </c>
      <c r="G345" s="1469" t="s">
        <v>1614</v>
      </c>
      <c r="H345" s="1466">
        <f t="shared" si="34"/>
        <v>2.16</v>
      </c>
    </row>
    <row r="346" spans="1:8" ht="18.75">
      <c r="A346" s="1482"/>
      <c r="B346" s="1431" t="s">
        <v>6416</v>
      </c>
      <c r="C346" s="1482">
        <v>1</v>
      </c>
      <c r="D346" s="1482">
        <v>2</v>
      </c>
      <c r="E346" s="1479">
        <v>0.9</v>
      </c>
      <c r="F346" s="1479">
        <v>0.6</v>
      </c>
      <c r="G346" s="1469" t="s">
        <v>1614</v>
      </c>
      <c r="H346" s="1466">
        <f t="shared" si="34"/>
        <v>1.08</v>
      </c>
    </row>
    <row r="347" spans="1:8" ht="18.75">
      <c r="A347" s="1482"/>
      <c r="B347" s="1431" t="s">
        <v>6413</v>
      </c>
      <c r="C347" s="1482">
        <v>1</v>
      </c>
      <c r="D347" s="1482">
        <v>2</v>
      </c>
      <c r="E347" s="1479">
        <v>1.5</v>
      </c>
      <c r="F347" s="1479">
        <v>1</v>
      </c>
      <c r="G347" s="1469" t="s">
        <v>1614</v>
      </c>
      <c r="H347" s="1466">
        <f t="shared" si="34"/>
        <v>3</v>
      </c>
    </row>
    <row r="348" spans="1:8" ht="18.75">
      <c r="A348" s="1482"/>
      <c r="B348" s="1431"/>
      <c r="C348" s="1482"/>
      <c r="D348" s="1482"/>
      <c r="E348" s="1479"/>
      <c r="F348" s="1479"/>
      <c r="G348" s="1469" t="s">
        <v>2283</v>
      </c>
      <c r="H348" s="1469">
        <f>SUM(H341:H347)</f>
        <v>37.840000000000003</v>
      </c>
    </row>
    <row r="349" spans="1:8" ht="18.75">
      <c r="A349" s="1482"/>
      <c r="B349" s="1431"/>
      <c r="C349" s="1482"/>
      <c r="D349" s="1482"/>
      <c r="E349" s="1479"/>
      <c r="F349" s="1479"/>
      <c r="G349" s="1469" t="s">
        <v>4407</v>
      </c>
      <c r="H349" s="1469">
        <f>ROUNDUP(H348,1)</f>
        <v>37.9</v>
      </c>
    </row>
    <row r="350" spans="1:8" ht="36" customHeight="1">
      <c r="A350" s="1482">
        <f>A339+1</f>
        <v>47</v>
      </c>
      <c r="B350" s="1477" t="s">
        <v>6471</v>
      </c>
      <c r="C350" s="1482"/>
      <c r="D350" s="1482"/>
      <c r="E350" s="1479"/>
      <c r="F350" s="1479"/>
      <c r="G350" s="1469"/>
      <c r="H350" s="1469"/>
    </row>
    <row r="351" spans="1:8" ht="18.75">
      <c r="A351" s="1479"/>
      <c r="B351" s="1463" t="s">
        <v>6423</v>
      </c>
      <c r="C351" s="1479"/>
      <c r="D351" s="1479"/>
      <c r="E351" s="1479"/>
      <c r="F351" s="1479"/>
      <c r="G351" s="1479"/>
      <c r="H351" s="1479"/>
    </row>
    <row r="352" spans="1:8" ht="18.75">
      <c r="A352" s="1479"/>
      <c r="B352" s="1431" t="s">
        <v>6410</v>
      </c>
      <c r="C352" s="1482">
        <v>1</v>
      </c>
      <c r="D352" s="1482">
        <v>2</v>
      </c>
      <c r="E352" s="1479">
        <v>3</v>
      </c>
      <c r="F352" s="1479">
        <v>2.2000000000000002</v>
      </c>
      <c r="G352" s="1469" t="s">
        <v>1614</v>
      </c>
      <c r="H352" s="1466">
        <f t="shared" ref="H352:H358" si="35">PRODUCT(C352:G352)</f>
        <v>13.2</v>
      </c>
    </row>
    <row r="353" spans="1:8" ht="18.75">
      <c r="A353" s="1479"/>
      <c r="B353" s="1431" t="s">
        <v>6411</v>
      </c>
      <c r="C353" s="1482">
        <v>1</v>
      </c>
      <c r="D353" s="1482">
        <v>2</v>
      </c>
      <c r="E353" s="1479">
        <v>2</v>
      </c>
      <c r="F353" s="1479">
        <v>1.8</v>
      </c>
      <c r="G353" s="1469" t="s">
        <v>1614</v>
      </c>
      <c r="H353" s="1466">
        <f t="shared" si="35"/>
        <v>7.2</v>
      </c>
    </row>
    <row r="354" spans="1:8" ht="18.75">
      <c r="A354" s="1479"/>
      <c r="B354" s="1431" t="s">
        <v>6412</v>
      </c>
      <c r="C354" s="1482">
        <v>1</v>
      </c>
      <c r="D354" s="1482">
        <v>2</v>
      </c>
      <c r="E354" s="1479">
        <v>2.2000000000000002</v>
      </c>
      <c r="F354" s="1479">
        <v>2</v>
      </c>
      <c r="G354" s="1469" t="s">
        <v>1614</v>
      </c>
      <c r="H354" s="1466">
        <f t="shared" si="35"/>
        <v>8.8000000000000007</v>
      </c>
    </row>
    <row r="355" spans="1:8" ht="18.75">
      <c r="A355" s="1479"/>
      <c r="B355" s="1431" t="s">
        <v>6414</v>
      </c>
      <c r="C355" s="1482">
        <v>1</v>
      </c>
      <c r="D355" s="1482">
        <v>2</v>
      </c>
      <c r="E355" s="1479">
        <v>1.2</v>
      </c>
      <c r="F355" s="1479">
        <v>1</v>
      </c>
      <c r="G355" s="1469" t="s">
        <v>1614</v>
      </c>
      <c r="H355" s="1466">
        <f t="shared" si="35"/>
        <v>2.4</v>
      </c>
    </row>
    <row r="356" spans="1:8" ht="18.75">
      <c r="A356" s="1479"/>
      <c r="B356" s="1431" t="s">
        <v>6438</v>
      </c>
      <c r="C356" s="1482">
        <v>1</v>
      </c>
      <c r="D356" s="1482">
        <v>2</v>
      </c>
      <c r="E356" s="1479">
        <v>1.2</v>
      </c>
      <c r="F356" s="1479">
        <v>0.9</v>
      </c>
      <c r="G356" s="1469" t="s">
        <v>1614</v>
      </c>
      <c r="H356" s="1466">
        <f t="shared" si="35"/>
        <v>2.16</v>
      </c>
    </row>
    <row r="357" spans="1:8" ht="18.75">
      <c r="A357" s="1479"/>
      <c r="B357" s="1431" t="s">
        <v>6416</v>
      </c>
      <c r="C357" s="1482">
        <v>1</v>
      </c>
      <c r="D357" s="1482">
        <v>2</v>
      </c>
      <c r="E357" s="1479">
        <v>0.9</v>
      </c>
      <c r="F357" s="1479">
        <v>0.6</v>
      </c>
      <c r="G357" s="1469" t="s">
        <v>1614</v>
      </c>
      <c r="H357" s="1466">
        <f t="shared" si="35"/>
        <v>1.08</v>
      </c>
    </row>
    <row r="358" spans="1:8" ht="18.75">
      <c r="A358" s="1479"/>
      <c r="B358" s="1431" t="s">
        <v>6413</v>
      </c>
      <c r="C358" s="1482">
        <v>1</v>
      </c>
      <c r="D358" s="1482">
        <v>2</v>
      </c>
      <c r="E358" s="1479">
        <v>1.5</v>
      </c>
      <c r="F358" s="1479">
        <v>1</v>
      </c>
      <c r="G358" s="1469" t="s">
        <v>1614</v>
      </c>
      <c r="H358" s="1466">
        <f t="shared" si="35"/>
        <v>3</v>
      </c>
    </row>
    <row r="359" spans="1:8" ht="18.75">
      <c r="A359" s="1482"/>
      <c r="B359" s="1431"/>
      <c r="C359" s="1482"/>
      <c r="D359" s="1482"/>
      <c r="E359" s="1479"/>
      <c r="F359" s="1479"/>
      <c r="G359" s="1469" t="s">
        <v>2283</v>
      </c>
      <c r="H359" s="1469">
        <f>SUM(H352:H358)</f>
        <v>37.840000000000003</v>
      </c>
    </row>
    <row r="360" spans="1:8" ht="18.75">
      <c r="A360" s="1482"/>
      <c r="B360" s="1431"/>
      <c r="C360" s="1482"/>
      <c r="D360" s="1482"/>
      <c r="E360" s="1479"/>
      <c r="F360" s="1479"/>
      <c r="G360" s="1469" t="s">
        <v>4407</v>
      </c>
      <c r="H360" s="1469">
        <f>ROUNDUP(H359,1)</f>
        <v>37.9</v>
      </c>
    </row>
    <row r="361" spans="1:8" ht="56.25">
      <c r="A361" s="1482">
        <f>A350+1</f>
        <v>48</v>
      </c>
      <c r="B361" s="1477" t="s">
        <v>6472</v>
      </c>
      <c r="C361" s="1482"/>
      <c r="D361" s="1482"/>
      <c r="E361" s="1479"/>
      <c r="F361" s="1479"/>
      <c r="G361" s="1479"/>
      <c r="H361" s="1479"/>
    </row>
    <row r="362" spans="1:8" ht="18.75">
      <c r="A362" s="1482"/>
      <c r="B362" s="1463" t="s">
        <v>6423</v>
      </c>
      <c r="C362" s="1479"/>
      <c r="D362" s="1479"/>
      <c r="E362" s="1479"/>
      <c r="F362" s="1479"/>
      <c r="G362" s="1479"/>
      <c r="H362" s="1479"/>
    </row>
    <row r="363" spans="1:8" ht="18.75">
      <c r="A363" s="1482"/>
      <c r="B363" s="1431" t="s">
        <v>6410</v>
      </c>
      <c r="C363" s="1482">
        <v>1</v>
      </c>
      <c r="D363" s="1482">
        <v>2</v>
      </c>
      <c r="E363" s="1479">
        <v>3</v>
      </c>
      <c r="F363" s="1479">
        <v>2.2000000000000002</v>
      </c>
      <c r="G363" s="1469" t="s">
        <v>1614</v>
      </c>
      <c r="H363" s="1466">
        <f t="shared" ref="H363:H369" si="36">PRODUCT(C363:G363)</f>
        <v>13.2</v>
      </c>
    </row>
    <row r="364" spans="1:8" ht="18.75">
      <c r="A364" s="1482"/>
      <c r="B364" s="1431" t="s">
        <v>6411</v>
      </c>
      <c r="C364" s="1482">
        <v>1</v>
      </c>
      <c r="D364" s="1482">
        <v>2</v>
      </c>
      <c r="E364" s="1479">
        <v>2</v>
      </c>
      <c r="F364" s="1479">
        <v>1.8</v>
      </c>
      <c r="G364" s="1469" t="s">
        <v>1614</v>
      </c>
      <c r="H364" s="1466">
        <f t="shared" si="36"/>
        <v>7.2</v>
      </c>
    </row>
    <row r="365" spans="1:8" ht="18.75">
      <c r="A365" s="1482"/>
      <c r="B365" s="1431" t="s">
        <v>6412</v>
      </c>
      <c r="C365" s="1482">
        <v>1</v>
      </c>
      <c r="D365" s="1482">
        <v>2</v>
      </c>
      <c r="E365" s="1479">
        <v>2.2000000000000002</v>
      </c>
      <c r="F365" s="1479">
        <v>2</v>
      </c>
      <c r="G365" s="1469" t="s">
        <v>1614</v>
      </c>
      <c r="H365" s="1466">
        <f t="shared" si="36"/>
        <v>8.8000000000000007</v>
      </c>
    </row>
    <row r="366" spans="1:8" ht="18.75">
      <c r="A366" s="1482"/>
      <c r="B366" s="1431" t="s">
        <v>6414</v>
      </c>
      <c r="C366" s="1482">
        <v>1</v>
      </c>
      <c r="D366" s="1482">
        <v>2</v>
      </c>
      <c r="E366" s="1479">
        <v>1.2</v>
      </c>
      <c r="F366" s="1479">
        <v>1</v>
      </c>
      <c r="G366" s="1469" t="s">
        <v>1614</v>
      </c>
      <c r="H366" s="1466">
        <f t="shared" si="36"/>
        <v>2.4</v>
      </c>
    </row>
    <row r="367" spans="1:8" ht="18.75">
      <c r="A367" s="1482"/>
      <c r="B367" s="1431" t="s">
        <v>6438</v>
      </c>
      <c r="C367" s="1482">
        <v>1</v>
      </c>
      <c r="D367" s="1482">
        <v>2</v>
      </c>
      <c r="E367" s="1479">
        <v>1.2</v>
      </c>
      <c r="F367" s="1479">
        <v>0.9</v>
      </c>
      <c r="G367" s="1469" t="s">
        <v>1614</v>
      </c>
      <c r="H367" s="1466">
        <f t="shared" si="36"/>
        <v>2.16</v>
      </c>
    </row>
    <row r="368" spans="1:8" ht="18.75">
      <c r="A368" s="1482"/>
      <c r="B368" s="1431" t="s">
        <v>6416</v>
      </c>
      <c r="C368" s="1482">
        <v>1</v>
      </c>
      <c r="D368" s="1482">
        <v>2</v>
      </c>
      <c r="E368" s="1479">
        <v>0.9</v>
      </c>
      <c r="F368" s="1479">
        <v>0.6</v>
      </c>
      <c r="G368" s="1469" t="s">
        <v>1614</v>
      </c>
      <c r="H368" s="1466">
        <f t="shared" si="36"/>
        <v>1.08</v>
      </c>
    </row>
    <row r="369" spans="1:8" ht="18.75">
      <c r="A369" s="1482"/>
      <c r="B369" s="1431" t="s">
        <v>6413</v>
      </c>
      <c r="C369" s="1482">
        <v>1</v>
      </c>
      <c r="D369" s="1482">
        <v>2</v>
      </c>
      <c r="E369" s="1479">
        <v>1.5</v>
      </c>
      <c r="F369" s="1479">
        <v>1</v>
      </c>
      <c r="G369" s="1469" t="s">
        <v>1614</v>
      </c>
      <c r="H369" s="1466">
        <f t="shared" si="36"/>
        <v>3</v>
      </c>
    </row>
    <row r="370" spans="1:8" ht="18.75">
      <c r="A370" s="1482"/>
      <c r="B370" s="1431"/>
      <c r="C370" s="1482"/>
      <c r="D370" s="1482"/>
      <c r="E370" s="1479"/>
      <c r="F370" s="1479"/>
      <c r="G370" s="1469" t="s">
        <v>2283</v>
      </c>
      <c r="H370" s="1469">
        <f>SUM(H363:H369)</f>
        <v>37.840000000000003</v>
      </c>
    </row>
    <row r="371" spans="1:8" ht="18.75">
      <c r="A371" s="1482"/>
      <c r="B371" s="1431"/>
      <c r="C371" s="1482"/>
      <c r="D371" s="1482"/>
      <c r="E371" s="1479"/>
      <c r="F371" s="1479"/>
      <c r="G371" s="1469" t="s">
        <v>4407</v>
      </c>
      <c r="H371" s="1469">
        <f>ROUNDUP(H370,1)</f>
        <v>37.9</v>
      </c>
    </row>
    <row r="372" spans="1:8" ht="18.75">
      <c r="A372" s="1482">
        <f>A361+1</f>
        <v>49</v>
      </c>
      <c r="B372" s="1462" t="s">
        <v>6475</v>
      </c>
      <c r="C372" s="1482"/>
      <c r="D372" s="1482"/>
      <c r="E372" s="1479"/>
      <c r="F372" s="1479"/>
      <c r="G372" s="1469"/>
      <c r="H372" s="1469"/>
    </row>
    <row r="373" spans="1:8" ht="18.75">
      <c r="A373" s="1482"/>
      <c r="B373" s="1463" t="s">
        <v>6488</v>
      </c>
      <c r="C373" s="1482"/>
      <c r="D373" s="1482"/>
      <c r="E373" s="1479"/>
      <c r="F373" s="1479"/>
      <c r="G373" s="1469"/>
      <c r="H373" s="1469"/>
    </row>
    <row r="374" spans="1:8" ht="18.75">
      <c r="A374" s="1482"/>
      <c r="B374" s="1473" t="s">
        <v>6433</v>
      </c>
      <c r="C374" s="1482"/>
      <c r="D374" s="1482"/>
      <c r="E374" s="1479"/>
      <c r="F374" s="1479"/>
      <c r="G374" s="1479"/>
      <c r="H374" s="1479"/>
    </row>
    <row r="375" spans="1:8" ht="18.75">
      <c r="A375" s="1482"/>
      <c r="B375" s="1470" t="s">
        <v>6468</v>
      </c>
      <c r="C375" s="1482">
        <v>1</v>
      </c>
      <c r="D375" s="1482">
        <v>1</v>
      </c>
      <c r="E375" s="1479">
        <v>1</v>
      </c>
      <c r="F375" s="1479">
        <v>1.5</v>
      </c>
      <c r="G375" s="1479" t="s">
        <v>1614</v>
      </c>
      <c r="H375" s="1466">
        <f t="shared" ref="H375:H377" si="37">PRODUCT(C375:G375)</f>
        <v>1.5</v>
      </c>
    </row>
    <row r="376" spans="1:8" ht="18.75">
      <c r="A376" s="1482"/>
      <c r="B376" s="1470" t="s">
        <v>6412</v>
      </c>
      <c r="C376" s="1482">
        <v>1</v>
      </c>
      <c r="D376" s="1482">
        <v>1</v>
      </c>
      <c r="E376" s="1479">
        <v>2</v>
      </c>
      <c r="F376" s="1479">
        <v>1.2</v>
      </c>
      <c r="G376" s="1479" t="s">
        <v>1614</v>
      </c>
      <c r="H376" s="1466">
        <f t="shared" si="37"/>
        <v>2.4</v>
      </c>
    </row>
    <row r="377" spans="1:8" ht="18.75">
      <c r="A377" s="1482"/>
      <c r="B377" s="1470" t="s">
        <v>6469</v>
      </c>
      <c r="C377" s="1482">
        <v>1</v>
      </c>
      <c r="D377" s="1482">
        <v>1</v>
      </c>
      <c r="E377" s="1479">
        <v>2</v>
      </c>
      <c r="F377" s="1479">
        <v>2.2000000000000002</v>
      </c>
      <c r="G377" s="1479" t="s">
        <v>1614</v>
      </c>
      <c r="H377" s="1466">
        <f t="shared" si="37"/>
        <v>4.4000000000000004</v>
      </c>
    </row>
    <row r="378" spans="1:8" ht="18.75">
      <c r="A378" s="1482"/>
      <c r="B378" s="1463" t="s">
        <v>6423</v>
      </c>
      <c r="C378" s="1482"/>
      <c r="D378" s="1482"/>
      <c r="E378" s="1479"/>
      <c r="F378" s="1479"/>
      <c r="G378" s="1479"/>
      <c r="H378" s="1479"/>
    </row>
    <row r="379" spans="1:8" ht="18.75">
      <c r="A379" s="1482"/>
      <c r="B379" s="1480" t="s">
        <v>6410</v>
      </c>
      <c r="C379" s="1482">
        <v>1</v>
      </c>
      <c r="D379" s="1482">
        <v>3</v>
      </c>
      <c r="E379" s="1479">
        <v>3.18</v>
      </c>
      <c r="F379" s="1479">
        <v>3.97</v>
      </c>
      <c r="G379" s="1479" t="s">
        <v>1614</v>
      </c>
      <c r="H379" s="1466">
        <f t="shared" ref="H379:H386" si="38">PRODUCT(C379:G379)</f>
        <v>37.869999999999997</v>
      </c>
    </row>
    <row r="380" spans="1:8" ht="18.75">
      <c r="A380" s="1482"/>
      <c r="B380" s="1480" t="s">
        <v>6411</v>
      </c>
      <c r="C380" s="1482">
        <v>1</v>
      </c>
      <c r="D380" s="1482">
        <v>3</v>
      </c>
      <c r="E380" s="1479">
        <v>2.8</v>
      </c>
      <c r="F380" s="1479">
        <v>3.15</v>
      </c>
      <c r="G380" s="1479" t="s">
        <v>1614</v>
      </c>
      <c r="H380" s="1466">
        <f t="shared" si="38"/>
        <v>26.46</v>
      </c>
    </row>
    <row r="381" spans="1:8" ht="18.75">
      <c r="A381" s="1482"/>
      <c r="B381" s="1480" t="s">
        <v>6412</v>
      </c>
      <c r="C381" s="1482">
        <v>1</v>
      </c>
      <c r="D381" s="1482">
        <v>3</v>
      </c>
      <c r="E381" s="1479">
        <v>2.2200000000000002</v>
      </c>
      <c r="F381" s="1479">
        <v>2.02</v>
      </c>
      <c r="G381" s="1479" t="s">
        <v>1614</v>
      </c>
      <c r="H381" s="1466">
        <f t="shared" si="38"/>
        <v>13.45</v>
      </c>
    </row>
    <row r="382" spans="1:8" ht="18.75">
      <c r="A382" s="1482"/>
      <c r="B382" s="1480" t="s">
        <v>6413</v>
      </c>
      <c r="C382" s="1482">
        <v>1</v>
      </c>
      <c r="D382" s="1482">
        <v>3</v>
      </c>
      <c r="E382" s="1479">
        <v>1.65</v>
      </c>
      <c r="F382" s="1479">
        <v>1.1299999999999999</v>
      </c>
      <c r="G382" s="1479" t="s">
        <v>1614</v>
      </c>
      <c r="H382" s="1466">
        <f t="shared" si="38"/>
        <v>5.59</v>
      </c>
    </row>
    <row r="383" spans="1:8" ht="18.75">
      <c r="A383" s="1482"/>
      <c r="B383" s="1480" t="s">
        <v>6414</v>
      </c>
      <c r="C383" s="1482">
        <v>1</v>
      </c>
      <c r="D383" s="1482">
        <v>3</v>
      </c>
      <c r="E383" s="1479">
        <v>1.2</v>
      </c>
      <c r="F383" s="1479">
        <v>1.5</v>
      </c>
      <c r="G383" s="1479" t="s">
        <v>1614</v>
      </c>
      <c r="H383" s="1466">
        <f t="shared" si="38"/>
        <v>5.4</v>
      </c>
    </row>
    <row r="384" spans="1:8" ht="18.75">
      <c r="A384" s="1482"/>
      <c r="B384" s="1480" t="s">
        <v>6415</v>
      </c>
      <c r="C384" s="1482">
        <v>1</v>
      </c>
      <c r="D384" s="1482">
        <v>3</v>
      </c>
      <c r="E384" s="1479">
        <v>1.2</v>
      </c>
      <c r="F384" s="1479">
        <v>0.9</v>
      </c>
      <c r="G384" s="1479" t="s">
        <v>1614</v>
      </c>
      <c r="H384" s="1466">
        <f t="shared" si="38"/>
        <v>3.24</v>
      </c>
    </row>
    <row r="385" spans="1:8" ht="18.75">
      <c r="A385" s="1482"/>
      <c r="B385" s="1481" t="s">
        <v>6416</v>
      </c>
      <c r="C385" s="1482">
        <v>1</v>
      </c>
      <c r="D385" s="1482">
        <v>3</v>
      </c>
      <c r="E385" s="1479">
        <v>1</v>
      </c>
      <c r="F385" s="1479">
        <v>1</v>
      </c>
      <c r="G385" s="1479" t="s">
        <v>1614</v>
      </c>
      <c r="H385" s="1466">
        <f t="shared" si="38"/>
        <v>3</v>
      </c>
    </row>
    <row r="386" spans="1:8" ht="18.75">
      <c r="A386" s="1482"/>
      <c r="B386" s="1481" t="s">
        <v>6425</v>
      </c>
      <c r="C386" s="1482">
        <v>1</v>
      </c>
      <c r="D386" s="1482">
        <v>1</v>
      </c>
      <c r="E386" s="1479">
        <v>3.8</v>
      </c>
      <c r="F386" s="1479">
        <v>1.2</v>
      </c>
      <c r="G386" s="1479" t="s">
        <v>1614</v>
      </c>
      <c r="H386" s="1466">
        <f t="shared" si="38"/>
        <v>4.5599999999999996</v>
      </c>
    </row>
    <row r="387" spans="1:8" ht="18.75">
      <c r="A387" s="1482"/>
      <c r="B387" s="1463" t="s">
        <v>6465</v>
      </c>
      <c r="C387" s="1482"/>
      <c r="D387" s="1482"/>
      <c r="E387" s="1479"/>
      <c r="F387" s="1479"/>
      <c r="G387" s="1479"/>
      <c r="H387" s="1466"/>
    </row>
    <row r="388" spans="1:8" ht="18.75">
      <c r="A388" s="1482"/>
      <c r="B388" s="1480" t="s">
        <v>6410</v>
      </c>
      <c r="C388" s="1482">
        <v>1</v>
      </c>
      <c r="D388" s="1482">
        <v>2</v>
      </c>
      <c r="E388" s="1479">
        <v>2</v>
      </c>
      <c r="F388" s="1479">
        <v>2.7</v>
      </c>
      <c r="G388" s="1479" t="s">
        <v>1614</v>
      </c>
      <c r="H388" s="1466">
        <f t="shared" ref="H388:H394" si="39">PRODUCT(C388:G388)</f>
        <v>10.8</v>
      </c>
    </row>
    <row r="389" spans="1:8" ht="18.75">
      <c r="A389" s="1482"/>
      <c r="B389" s="1480" t="s">
        <v>6411</v>
      </c>
      <c r="C389" s="1482">
        <v>1</v>
      </c>
      <c r="D389" s="1482">
        <v>2</v>
      </c>
      <c r="E389" s="1479">
        <v>1</v>
      </c>
      <c r="F389" s="1479">
        <v>2.1</v>
      </c>
      <c r="G389" s="1479" t="s">
        <v>1614</v>
      </c>
      <c r="H389" s="1466">
        <f t="shared" si="39"/>
        <v>4.2</v>
      </c>
    </row>
    <row r="390" spans="1:8" ht="18.75">
      <c r="A390" s="1482"/>
      <c r="B390" s="1480" t="s">
        <v>6412</v>
      </c>
      <c r="C390" s="1482">
        <v>1</v>
      </c>
      <c r="D390" s="1482">
        <v>2</v>
      </c>
      <c r="E390" s="1479">
        <v>1.2</v>
      </c>
      <c r="F390" s="1479">
        <v>2</v>
      </c>
      <c r="G390" s="1479" t="s">
        <v>1614</v>
      </c>
      <c r="H390" s="1466">
        <f t="shared" si="39"/>
        <v>4.8</v>
      </c>
    </row>
    <row r="391" spans="1:8" ht="18.75">
      <c r="A391" s="1482"/>
      <c r="B391" s="1480" t="s">
        <v>6413</v>
      </c>
      <c r="C391" s="1482">
        <v>1</v>
      </c>
      <c r="D391" s="1482">
        <v>2</v>
      </c>
      <c r="E391" s="1479">
        <v>1.5</v>
      </c>
      <c r="F391" s="1479">
        <v>0.7</v>
      </c>
      <c r="G391" s="1479" t="s">
        <v>1614</v>
      </c>
      <c r="H391" s="1466">
        <f t="shared" si="39"/>
        <v>2.1</v>
      </c>
    </row>
    <row r="392" spans="1:8" ht="18.75">
      <c r="A392" s="1482"/>
      <c r="B392" s="1480" t="s">
        <v>6414</v>
      </c>
      <c r="C392" s="1482">
        <v>1</v>
      </c>
      <c r="D392" s="1482">
        <v>2</v>
      </c>
      <c r="E392" s="1479">
        <v>1</v>
      </c>
      <c r="F392" s="1479">
        <v>1.2</v>
      </c>
      <c r="G392" s="1479" t="s">
        <v>1614</v>
      </c>
      <c r="H392" s="1466">
        <f t="shared" si="39"/>
        <v>2.4</v>
      </c>
    </row>
    <row r="393" spans="1:8" ht="18.75">
      <c r="A393" s="1482"/>
      <c r="B393" s="1480" t="s">
        <v>6415</v>
      </c>
      <c r="C393" s="1482">
        <v>1</v>
      </c>
      <c r="D393" s="1482">
        <v>2</v>
      </c>
      <c r="E393" s="1479">
        <v>0.8</v>
      </c>
      <c r="F393" s="1479">
        <v>0.9</v>
      </c>
      <c r="G393" s="1479" t="s">
        <v>1614</v>
      </c>
      <c r="H393" s="1466">
        <f t="shared" si="39"/>
        <v>1.44</v>
      </c>
    </row>
    <row r="394" spans="1:8" ht="18.75">
      <c r="A394" s="1482"/>
      <c r="B394" s="1481" t="s">
        <v>6416</v>
      </c>
      <c r="C394" s="1482">
        <v>1</v>
      </c>
      <c r="D394" s="1482">
        <v>2</v>
      </c>
      <c r="E394" s="1479">
        <v>0.6</v>
      </c>
      <c r="F394" s="1479">
        <v>0.6</v>
      </c>
      <c r="G394" s="1479" t="s">
        <v>1614</v>
      </c>
      <c r="H394" s="1466">
        <f t="shared" si="39"/>
        <v>0.72</v>
      </c>
    </row>
    <row r="395" spans="1:8" ht="18.75">
      <c r="A395" s="1482"/>
      <c r="B395" s="1478" t="s">
        <v>6476</v>
      </c>
      <c r="C395" s="1482"/>
      <c r="D395" s="1482"/>
      <c r="E395" s="1479"/>
      <c r="F395" s="1479"/>
      <c r="G395" s="1469"/>
      <c r="H395" s="1469"/>
    </row>
    <row r="396" spans="1:8" ht="18.75">
      <c r="A396" s="1482"/>
      <c r="B396" s="1478" t="s">
        <v>6433</v>
      </c>
      <c r="C396" s="1482"/>
      <c r="D396" s="1482"/>
      <c r="E396" s="1479"/>
      <c r="F396" s="1479"/>
      <c r="G396" s="1469"/>
      <c r="H396" s="1469"/>
    </row>
    <row r="397" spans="1:8" ht="18.75">
      <c r="A397" s="1482"/>
      <c r="B397" s="1464" t="s">
        <v>6412</v>
      </c>
      <c r="C397" s="1482">
        <v>1</v>
      </c>
      <c r="D397" s="1482">
        <v>1</v>
      </c>
      <c r="E397" s="1479">
        <v>5.0199999999999996</v>
      </c>
      <c r="F397" s="1479" t="s">
        <v>1614</v>
      </c>
      <c r="G397" s="1479">
        <v>0.75</v>
      </c>
      <c r="H397" s="1466">
        <f t="shared" ref="H397:H398" si="40">PRODUCT(C397:G397)</f>
        <v>3.77</v>
      </c>
    </row>
    <row r="398" spans="1:8" ht="18.75">
      <c r="A398" s="1482"/>
      <c r="B398" s="1464" t="s">
        <v>6411</v>
      </c>
      <c r="C398" s="1482">
        <v>1</v>
      </c>
      <c r="D398" s="1482">
        <v>1</v>
      </c>
      <c r="E398" s="1479">
        <v>6.42</v>
      </c>
      <c r="F398" s="1479" t="s">
        <v>1614</v>
      </c>
      <c r="G398" s="1479">
        <v>0.75</v>
      </c>
      <c r="H398" s="1466">
        <f t="shared" si="40"/>
        <v>4.82</v>
      </c>
    </row>
    <row r="399" spans="1:8" ht="18.75">
      <c r="A399" s="1482"/>
      <c r="B399" s="1464" t="s">
        <v>6469</v>
      </c>
      <c r="C399" s="1482">
        <v>1</v>
      </c>
      <c r="D399" s="1482">
        <v>1</v>
      </c>
      <c r="E399" s="1479">
        <v>4.5</v>
      </c>
      <c r="F399" s="1479" t="s">
        <v>1614</v>
      </c>
      <c r="G399" s="1479">
        <v>1.2</v>
      </c>
      <c r="H399" s="1466">
        <f t="shared" ref="H399:H415" si="41">PRODUCT(C399:G399)</f>
        <v>5.4</v>
      </c>
    </row>
    <row r="400" spans="1:8" ht="18.75">
      <c r="A400" s="1482"/>
      <c r="B400" s="1463" t="s">
        <v>6423</v>
      </c>
      <c r="C400" s="1482"/>
      <c r="D400" s="1482"/>
      <c r="E400" s="1479"/>
      <c r="F400" s="1479"/>
      <c r="G400" s="1469"/>
      <c r="H400" s="1469"/>
    </row>
    <row r="401" spans="1:8" ht="18.75">
      <c r="A401" s="1482"/>
      <c r="B401" s="1431" t="s">
        <v>6410</v>
      </c>
      <c r="C401" s="1482">
        <v>1</v>
      </c>
      <c r="D401" s="1482">
        <v>2</v>
      </c>
      <c r="E401" s="1479">
        <v>7.15</v>
      </c>
      <c r="F401" s="1479" t="s">
        <v>1614</v>
      </c>
      <c r="G401" s="1479">
        <v>0.75</v>
      </c>
      <c r="H401" s="1466">
        <f t="shared" si="41"/>
        <v>10.73</v>
      </c>
    </row>
    <row r="402" spans="1:8" ht="18.75">
      <c r="A402" s="1482"/>
      <c r="B402" s="1431" t="s">
        <v>6411</v>
      </c>
      <c r="C402" s="1482">
        <v>1</v>
      </c>
      <c r="D402" s="1482">
        <v>2</v>
      </c>
      <c r="E402" s="1479">
        <v>5.95</v>
      </c>
      <c r="F402" s="1479" t="s">
        <v>1614</v>
      </c>
      <c r="G402" s="1479">
        <v>0.75</v>
      </c>
      <c r="H402" s="1466">
        <f t="shared" si="41"/>
        <v>8.93</v>
      </c>
    </row>
    <row r="403" spans="1:8" ht="18.75">
      <c r="A403" s="1482"/>
      <c r="B403" s="1431" t="s">
        <v>6412</v>
      </c>
      <c r="C403" s="1482">
        <v>1</v>
      </c>
      <c r="D403" s="1482">
        <v>2</v>
      </c>
      <c r="E403" s="1479">
        <v>4.24</v>
      </c>
      <c r="F403" s="1479" t="s">
        <v>1614</v>
      </c>
      <c r="G403" s="1479">
        <v>2.1</v>
      </c>
      <c r="H403" s="1466">
        <f t="shared" si="41"/>
        <v>17.809999999999999</v>
      </c>
    </row>
    <row r="404" spans="1:8" ht="18.75">
      <c r="A404" s="1482"/>
      <c r="B404" s="1431" t="s">
        <v>6414</v>
      </c>
      <c r="C404" s="1482">
        <v>1</v>
      </c>
      <c r="D404" s="1482">
        <v>2</v>
      </c>
      <c r="E404" s="1479">
        <v>4.2</v>
      </c>
      <c r="F404" s="1479" t="s">
        <v>1614</v>
      </c>
      <c r="G404" s="1479">
        <v>1</v>
      </c>
      <c r="H404" s="1466">
        <f t="shared" si="41"/>
        <v>8.4</v>
      </c>
    </row>
    <row r="405" spans="1:8" ht="18.75">
      <c r="A405" s="1482"/>
      <c r="B405" s="1431" t="s">
        <v>6438</v>
      </c>
      <c r="C405" s="1482">
        <v>1</v>
      </c>
      <c r="D405" s="1482">
        <v>2</v>
      </c>
      <c r="E405" s="1479">
        <v>3</v>
      </c>
      <c r="F405" s="1479" t="s">
        <v>1614</v>
      </c>
      <c r="G405" s="1479">
        <v>1</v>
      </c>
      <c r="H405" s="1466">
        <f t="shared" si="41"/>
        <v>6</v>
      </c>
    </row>
    <row r="406" spans="1:8" ht="18.75">
      <c r="A406" s="1482"/>
      <c r="B406" s="1431" t="s">
        <v>6413</v>
      </c>
      <c r="C406" s="1482">
        <v>1</v>
      </c>
      <c r="D406" s="1482">
        <v>2</v>
      </c>
      <c r="E406" s="1479">
        <v>2</v>
      </c>
      <c r="F406" s="1479" t="s">
        <v>1614</v>
      </c>
      <c r="G406" s="1479">
        <v>0.75</v>
      </c>
      <c r="H406" s="1466">
        <f t="shared" si="41"/>
        <v>3</v>
      </c>
    </row>
    <row r="407" spans="1:8" ht="18.75">
      <c r="A407" s="1482"/>
      <c r="B407" s="1431" t="s">
        <v>6469</v>
      </c>
      <c r="C407" s="1482">
        <v>1</v>
      </c>
      <c r="D407" s="1482">
        <v>2</v>
      </c>
      <c r="E407" s="1479">
        <v>4</v>
      </c>
      <c r="F407" s="1479" t="s">
        <v>1614</v>
      </c>
      <c r="G407" s="1479">
        <v>3</v>
      </c>
      <c r="H407" s="1466">
        <f t="shared" si="41"/>
        <v>24</v>
      </c>
    </row>
    <row r="408" spans="1:8" ht="18.75">
      <c r="A408" s="1482"/>
      <c r="B408" s="1431" t="s">
        <v>6478</v>
      </c>
      <c r="C408" s="1482">
        <v>-1</v>
      </c>
      <c r="D408" s="1482">
        <v>2</v>
      </c>
      <c r="E408" s="1479">
        <v>1.05</v>
      </c>
      <c r="F408" s="1479">
        <v>1.35</v>
      </c>
      <c r="G408" s="1479" t="s">
        <v>1614</v>
      </c>
      <c r="H408" s="1466">
        <f t="shared" si="41"/>
        <v>-2.84</v>
      </c>
    </row>
    <row r="409" spans="1:8" ht="18.75">
      <c r="A409" s="1482"/>
      <c r="B409" s="1463" t="s">
        <v>6465</v>
      </c>
      <c r="C409" s="1482"/>
      <c r="D409" s="1482"/>
      <c r="E409" s="1479"/>
      <c r="F409" s="1479"/>
      <c r="G409" s="1469"/>
      <c r="H409" s="1469"/>
    </row>
    <row r="410" spans="1:8" ht="18.75">
      <c r="A410" s="1482"/>
      <c r="B410" s="1431" t="s">
        <v>6410</v>
      </c>
      <c r="C410" s="1482">
        <v>1</v>
      </c>
      <c r="D410" s="1482">
        <v>2</v>
      </c>
      <c r="E410" s="1479">
        <v>7.67</v>
      </c>
      <c r="F410" s="1479" t="s">
        <v>1614</v>
      </c>
      <c r="G410" s="1479">
        <v>0.75</v>
      </c>
      <c r="H410" s="1466">
        <f t="shared" si="41"/>
        <v>11.51</v>
      </c>
    </row>
    <row r="411" spans="1:8" ht="18.75">
      <c r="A411" s="1482"/>
      <c r="B411" s="1431" t="s">
        <v>6411</v>
      </c>
      <c r="C411" s="1482">
        <v>1</v>
      </c>
      <c r="D411" s="1482">
        <v>2</v>
      </c>
      <c r="E411" s="1479">
        <v>5.75</v>
      </c>
      <c r="F411" s="1479" t="s">
        <v>1614</v>
      </c>
      <c r="G411" s="1479">
        <v>0.75</v>
      </c>
      <c r="H411" s="1466">
        <f t="shared" si="41"/>
        <v>8.6300000000000008</v>
      </c>
    </row>
    <row r="412" spans="1:8" ht="18.75">
      <c r="A412" s="1482"/>
      <c r="B412" s="1431" t="s">
        <v>6412</v>
      </c>
      <c r="C412" s="1482">
        <v>1</v>
      </c>
      <c r="D412" s="1482">
        <v>2</v>
      </c>
      <c r="E412" s="1479">
        <v>4.55</v>
      </c>
      <c r="F412" s="1479" t="s">
        <v>1614</v>
      </c>
      <c r="G412" s="1479">
        <v>0.75</v>
      </c>
      <c r="H412" s="1466">
        <f t="shared" si="41"/>
        <v>6.83</v>
      </c>
    </row>
    <row r="413" spans="1:8" ht="18.75">
      <c r="A413" s="1482"/>
      <c r="B413" s="1431" t="s">
        <v>6414</v>
      </c>
      <c r="C413" s="1482">
        <v>1</v>
      </c>
      <c r="D413" s="1482">
        <v>2</v>
      </c>
      <c r="E413" s="1479">
        <v>3</v>
      </c>
      <c r="F413" s="1479" t="s">
        <v>1614</v>
      </c>
      <c r="G413" s="1479">
        <v>1</v>
      </c>
      <c r="H413" s="1466">
        <f t="shared" si="41"/>
        <v>6</v>
      </c>
    </row>
    <row r="414" spans="1:8" ht="18.75">
      <c r="A414" s="1482"/>
      <c r="B414" s="1431" t="s">
        <v>6438</v>
      </c>
      <c r="C414" s="1482">
        <v>1</v>
      </c>
      <c r="D414" s="1482">
        <v>2</v>
      </c>
      <c r="E414" s="1479">
        <v>2</v>
      </c>
      <c r="F414" s="1479" t="s">
        <v>1614</v>
      </c>
      <c r="G414" s="1479">
        <v>1</v>
      </c>
      <c r="H414" s="1466">
        <f t="shared" si="41"/>
        <v>4</v>
      </c>
    </row>
    <row r="415" spans="1:8" ht="18.75">
      <c r="A415" s="1482"/>
      <c r="B415" s="1431" t="s">
        <v>6477</v>
      </c>
      <c r="C415" s="1482">
        <v>1</v>
      </c>
      <c r="D415" s="1482">
        <v>2</v>
      </c>
      <c r="E415" s="1479">
        <v>3</v>
      </c>
      <c r="F415" s="1479" t="s">
        <v>1614</v>
      </c>
      <c r="G415" s="1479">
        <v>0.75</v>
      </c>
      <c r="H415" s="1466">
        <f t="shared" si="41"/>
        <v>4.5</v>
      </c>
    </row>
    <row r="416" spans="1:8" ht="18.75">
      <c r="A416" s="1482"/>
      <c r="B416" s="1474" t="s">
        <v>6479</v>
      </c>
      <c r="C416" s="1482"/>
      <c r="D416" s="1482"/>
      <c r="E416" s="1479"/>
      <c r="F416" s="1479"/>
      <c r="G416" s="1469"/>
      <c r="H416" s="1469"/>
    </row>
    <row r="417" spans="1:8" ht="18.75">
      <c r="A417" s="1482"/>
      <c r="B417" s="1474" t="s">
        <v>6433</v>
      </c>
      <c r="C417" s="1482"/>
      <c r="D417" s="1482"/>
      <c r="E417" s="1479"/>
      <c r="F417" s="1479"/>
      <c r="G417" s="1469"/>
      <c r="H417" s="1469"/>
    </row>
    <row r="418" spans="1:8" ht="18.75">
      <c r="A418" s="1482"/>
      <c r="B418" s="1431" t="s">
        <v>6480</v>
      </c>
      <c r="C418" s="1482">
        <v>1</v>
      </c>
      <c r="D418" s="1482">
        <v>2</v>
      </c>
      <c r="E418" s="1479">
        <v>6</v>
      </c>
      <c r="F418" s="1479" t="s">
        <v>1614</v>
      </c>
      <c r="G418" s="1479">
        <v>0.75</v>
      </c>
      <c r="H418" s="1466">
        <f t="shared" ref="H418:H429" si="42">PRODUCT(C418:G418)</f>
        <v>9</v>
      </c>
    </row>
    <row r="419" spans="1:8" ht="18.75">
      <c r="A419" s="1482"/>
      <c r="B419" s="1431" t="s">
        <v>6481</v>
      </c>
      <c r="C419" s="1482">
        <v>1</v>
      </c>
      <c r="D419" s="1482">
        <v>1</v>
      </c>
      <c r="E419" s="1479">
        <v>10.5</v>
      </c>
      <c r="F419" s="1479" t="s">
        <v>1614</v>
      </c>
      <c r="G419" s="1479">
        <v>1.5</v>
      </c>
      <c r="H419" s="1466">
        <f t="shared" si="42"/>
        <v>15.75</v>
      </c>
    </row>
    <row r="420" spans="1:8" ht="18.75">
      <c r="A420" s="1482"/>
      <c r="B420" s="1463" t="s">
        <v>6423</v>
      </c>
      <c r="C420" s="1482"/>
      <c r="D420" s="1482"/>
      <c r="E420" s="1479"/>
      <c r="F420" s="1479"/>
      <c r="G420" s="1469"/>
      <c r="H420" s="1469"/>
    </row>
    <row r="421" spans="1:8" ht="18.75">
      <c r="A421" s="1482"/>
      <c r="B421" s="1462" t="s">
        <v>6484</v>
      </c>
      <c r="C421" s="1482">
        <v>1</v>
      </c>
      <c r="D421" s="1482">
        <v>1</v>
      </c>
      <c r="E421" s="1479">
        <v>36.5</v>
      </c>
      <c r="F421" s="1479" t="s">
        <v>1614</v>
      </c>
      <c r="G421" s="1479">
        <v>1</v>
      </c>
      <c r="H421" s="1466">
        <f t="shared" si="42"/>
        <v>36.5</v>
      </c>
    </row>
    <row r="422" spans="1:8" ht="18.75">
      <c r="A422" s="1482"/>
      <c r="B422" s="1462" t="s">
        <v>6485</v>
      </c>
      <c r="C422" s="1482">
        <v>1</v>
      </c>
      <c r="D422" s="1482">
        <v>5</v>
      </c>
      <c r="E422" s="1479">
        <v>4</v>
      </c>
      <c r="F422" s="1479" t="s">
        <v>1614</v>
      </c>
      <c r="G422" s="1479">
        <v>1.2</v>
      </c>
      <c r="H422" s="1466">
        <f t="shared" si="42"/>
        <v>24</v>
      </c>
    </row>
    <row r="423" spans="1:8" ht="18.75">
      <c r="A423" s="1482"/>
      <c r="B423" s="1462" t="s">
        <v>6486</v>
      </c>
      <c r="C423" s="1482">
        <v>2</v>
      </c>
      <c r="D423" s="1482">
        <v>2</v>
      </c>
      <c r="E423" s="1479">
        <v>10</v>
      </c>
      <c r="F423" s="1479" t="s">
        <v>1614</v>
      </c>
      <c r="G423" s="1479">
        <v>1</v>
      </c>
      <c r="H423" s="1466">
        <f t="shared" si="42"/>
        <v>40</v>
      </c>
    </row>
    <row r="424" spans="1:8" ht="18.75">
      <c r="A424" s="1482"/>
      <c r="B424" s="1462" t="s">
        <v>6487</v>
      </c>
      <c r="C424" s="1482">
        <v>1</v>
      </c>
      <c r="D424" s="1482">
        <v>4</v>
      </c>
      <c r="E424" s="1479">
        <v>4.8</v>
      </c>
      <c r="F424" s="1479" t="s">
        <v>1614</v>
      </c>
      <c r="G424" s="1479">
        <v>1.2</v>
      </c>
      <c r="H424" s="1466">
        <f t="shared" si="42"/>
        <v>23.04</v>
      </c>
    </row>
    <row r="425" spans="1:8" ht="18.75">
      <c r="A425" s="1482"/>
      <c r="B425" s="1463" t="s">
        <v>6465</v>
      </c>
      <c r="C425" s="1482"/>
      <c r="D425" s="1482"/>
      <c r="E425" s="1479"/>
      <c r="F425" s="1479"/>
      <c r="G425" s="1469"/>
      <c r="H425" s="1469"/>
    </row>
    <row r="426" spans="1:8" ht="18.75">
      <c r="A426" s="1482"/>
      <c r="B426" s="1462" t="s">
        <v>6484</v>
      </c>
      <c r="C426" s="1482">
        <v>1</v>
      </c>
      <c r="D426" s="1482">
        <v>1</v>
      </c>
      <c r="E426" s="1479">
        <v>40.5</v>
      </c>
      <c r="F426" s="1479" t="s">
        <v>1614</v>
      </c>
      <c r="G426" s="1479">
        <v>1</v>
      </c>
      <c r="H426" s="1466">
        <f t="shared" si="42"/>
        <v>40.5</v>
      </c>
    </row>
    <row r="427" spans="1:8" ht="18.75">
      <c r="A427" s="1482"/>
      <c r="B427" s="1462" t="s">
        <v>6487</v>
      </c>
      <c r="C427" s="1482">
        <v>1</v>
      </c>
      <c r="D427" s="1482">
        <v>3</v>
      </c>
      <c r="E427" s="1479">
        <v>2.5</v>
      </c>
      <c r="F427" s="1479" t="s">
        <v>1614</v>
      </c>
      <c r="G427" s="1479">
        <v>1</v>
      </c>
      <c r="H427" s="1479">
        <f t="shared" si="42"/>
        <v>7.5</v>
      </c>
    </row>
    <row r="428" spans="1:8" ht="18.75">
      <c r="A428" s="1482"/>
      <c r="B428" s="1462" t="s">
        <v>6486</v>
      </c>
      <c r="C428" s="1482">
        <v>2</v>
      </c>
      <c r="D428" s="1482">
        <v>2</v>
      </c>
      <c r="E428" s="1479">
        <v>8.5</v>
      </c>
      <c r="F428" s="1479" t="s">
        <v>1614</v>
      </c>
      <c r="G428" s="1479">
        <v>1</v>
      </c>
      <c r="H428" s="1479">
        <f t="shared" si="42"/>
        <v>34</v>
      </c>
    </row>
    <row r="429" spans="1:8" ht="18.75">
      <c r="A429" s="1482"/>
      <c r="B429" s="1462" t="s">
        <v>6485</v>
      </c>
      <c r="C429" s="1482">
        <v>1</v>
      </c>
      <c r="D429" s="1482">
        <v>3</v>
      </c>
      <c r="E429" s="1479">
        <v>2.5</v>
      </c>
      <c r="F429" s="1479" t="s">
        <v>1614</v>
      </c>
      <c r="G429" s="1479">
        <v>1</v>
      </c>
      <c r="H429" s="1479">
        <f t="shared" si="42"/>
        <v>7.5</v>
      </c>
    </row>
    <row r="430" spans="1:8" ht="18.75">
      <c r="A430" s="1482"/>
      <c r="B430" s="1431"/>
      <c r="C430" s="1482"/>
      <c r="D430" s="1482"/>
      <c r="E430" s="1479"/>
      <c r="F430" s="1479"/>
      <c r="G430" s="1469" t="s">
        <v>2283</v>
      </c>
      <c r="H430" s="1469">
        <f>SUM(H396:H429)</f>
        <v>369.28</v>
      </c>
    </row>
    <row r="431" spans="1:8" ht="18.75">
      <c r="A431" s="1482"/>
      <c r="B431" s="1431"/>
      <c r="C431" s="1482"/>
      <c r="D431" s="1482"/>
      <c r="E431" s="1479"/>
      <c r="F431" s="1479"/>
      <c r="G431" s="1469" t="s">
        <v>4407</v>
      </c>
      <c r="H431" s="1469">
        <f>ROUNDUP(H430,1)</f>
        <v>369.3</v>
      </c>
    </row>
    <row r="432" spans="1:8" ht="37.5">
      <c r="A432" s="1482">
        <f>A372+1</f>
        <v>50</v>
      </c>
      <c r="B432" s="1470" t="s">
        <v>951</v>
      </c>
      <c r="C432" s="1482"/>
      <c r="D432" s="1482"/>
      <c r="E432" s="1479"/>
      <c r="F432" s="1479"/>
      <c r="G432" s="1479"/>
      <c r="H432" s="1479"/>
    </row>
    <row r="433" spans="1:8" ht="18.75">
      <c r="A433" s="1482"/>
      <c r="B433" s="1473" t="s">
        <v>6433</v>
      </c>
      <c r="C433" s="1482"/>
      <c r="D433" s="1482"/>
      <c r="E433" s="1479"/>
      <c r="F433" s="1479"/>
      <c r="G433" s="1479"/>
      <c r="H433" s="1479"/>
    </row>
    <row r="434" spans="1:8" ht="18.75">
      <c r="A434" s="1482"/>
      <c r="B434" s="1470" t="s">
        <v>6468</v>
      </c>
      <c r="C434" s="1482">
        <v>1</v>
      </c>
      <c r="D434" s="1482">
        <v>1</v>
      </c>
      <c r="E434" s="1479">
        <v>1</v>
      </c>
      <c r="F434" s="1479">
        <v>1.5</v>
      </c>
      <c r="G434" s="1479" t="s">
        <v>1614</v>
      </c>
      <c r="H434" s="1466">
        <f t="shared" ref="H434:H435" si="43">PRODUCT(C434:G434)</f>
        <v>1.5</v>
      </c>
    </row>
    <row r="435" spans="1:8" ht="18.75">
      <c r="A435" s="1482"/>
      <c r="B435" s="1470" t="s">
        <v>6412</v>
      </c>
      <c r="C435" s="1482">
        <v>1</v>
      </c>
      <c r="D435" s="1482">
        <v>1</v>
      </c>
      <c r="E435" s="1479">
        <v>2</v>
      </c>
      <c r="F435" s="1479">
        <v>1.2</v>
      </c>
      <c r="G435" s="1479" t="s">
        <v>1614</v>
      </c>
      <c r="H435" s="1466">
        <f t="shared" si="43"/>
        <v>2.4</v>
      </c>
    </row>
    <row r="436" spans="1:8" ht="18.75">
      <c r="A436" s="1482"/>
      <c r="B436" s="1470" t="s">
        <v>6469</v>
      </c>
      <c r="C436" s="1482">
        <v>1</v>
      </c>
      <c r="D436" s="1482">
        <v>1</v>
      </c>
      <c r="E436" s="1479">
        <v>2</v>
      </c>
      <c r="F436" s="1479">
        <v>2.2000000000000002</v>
      </c>
      <c r="G436" s="1479" t="s">
        <v>1614</v>
      </c>
      <c r="H436" s="1466">
        <f t="shared" ref="H436:H453" si="44">PRODUCT(C436:G436)</f>
        <v>4.4000000000000004</v>
      </c>
    </row>
    <row r="437" spans="1:8" ht="18.75">
      <c r="A437" s="1482"/>
      <c r="B437" s="1463" t="s">
        <v>6423</v>
      </c>
      <c r="C437" s="1482"/>
      <c r="D437" s="1482"/>
      <c r="E437" s="1479"/>
      <c r="F437" s="1479"/>
      <c r="G437" s="1479"/>
      <c r="H437" s="1479"/>
    </row>
    <row r="438" spans="1:8" ht="18.75">
      <c r="A438" s="1482"/>
      <c r="B438" s="1480" t="s">
        <v>6410</v>
      </c>
      <c r="C438" s="1482">
        <v>1</v>
      </c>
      <c r="D438" s="1482">
        <v>5</v>
      </c>
      <c r="E438" s="1479">
        <v>3.18</v>
      </c>
      <c r="F438" s="1479">
        <v>3.97</v>
      </c>
      <c r="G438" s="1479" t="s">
        <v>1614</v>
      </c>
      <c r="H438" s="1466">
        <f t="shared" ref="H438:H445" si="45">PRODUCT(C438:G438)</f>
        <v>63.12</v>
      </c>
    </row>
    <row r="439" spans="1:8" ht="18.75">
      <c r="A439" s="1482"/>
      <c r="B439" s="1480" t="s">
        <v>6411</v>
      </c>
      <c r="C439" s="1482">
        <v>1</v>
      </c>
      <c r="D439" s="1482">
        <v>5</v>
      </c>
      <c r="E439" s="1479">
        <v>2.8</v>
      </c>
      <c r="F439" s="1479">
        <v>3.15</v>
      </c>
      <c r="G439" s="1479" t="s">
        <v>1614</v>
      </c>
      <c r="H439" s="1466">
        <f t="shared" si="45"/>
        <v>44.1</v>
      </c>
    </row>
    <row r="440" spans="1:8" ht="18.75">
      <c r="A440" s="1482"/>
      <c r="B440" s="1480" t="s">
        <v>6412</v>
      </c>
      <c r="C440" s="1482">
        <v>1</v>
      </c>
      <c r="D440" s="1482">
        <v>5</v>
      </c>
      <c r="E440" s="1479">
        <v>2.2200000000000002</v>
      </c>
      <c r="F440" s="1479">
        <v>2.02</v>
      </c>
      <c r="G440" s="1479" t="s">
        <v>1614</v>
      </c>
      <c r="H440" s="1466">
        <f t="shared" si="45"/>
        <v>22.42</v>
      </c>
    </row>
    <row r="441" spans="1:8" ht="18.75">
      <c r="A441" s="1482"/>
      <c r="B441" s="1480" t="s">
        <v>6413</v>
      </c>
      <c r="C441" s="1482">
        <v>1</v>
      </c>
      <c r="D441" s="1482">
        <v>5</v>
      </c>
      <c r="E441" s="1479">
        <v>1.65</v>
      </c>
      <c r="F441" s="1479">
        <v>1.1299999999999999</v>
      </c>
      <c r="G441" s="1479" t="s">
        <v>1614</v>
      </c>
      <c r="H441" s="1466">
        <f t="shared" si="45"/>
        <v>9.32</v>
      </c>
    </row>
    <row r="442" spans="1:8" ht="18.75">
      <c r="A442" s="1482"/>
      <c r="B442" s="1480" t="s">
        <v>6414</v>
      </c>
      <c r="C442" s="1482">
        <v>1</v>
      </c>
      <c r="D442" s="1482">
        <v>5</v>
      </c>
      <c r="E442" s="1479">
        <v>1.2</v>
      </c>
      <c r="F442" s="1479">
        <v>1.5</v>
      </c>
      <c r="G442" s="1479" t="s">
        <v>1614</v>
      </c>
      <c r="H442" s="1466">
        <f t="shared" si="45"/>
        <v>9</v>
      </c>
    </row>
    <row r="443" spans="1:8" ht="18.75">
      <c r="A443" s="1482"/>
      <c r="B443" s="1480" t="s">
        <v>6415</v>
      </c>
      <c r="C443" s="1482">
        <v>1</v>
      </c>
      <c r="D443" s="1482">
        <v>5</v>
      </c>
      <c r="E443" s="1479">
        <v>1.2</v>
      </c>
      <c r="F443" s="1479">
        <v>0.9</v>
      </c>
      <c r="G443" s="1479" t="s">
        <v>1614</v>
      </c>
      <c r="H443" s="1466">
        <f t="shared" si="45"/>
        <v>5.4</v>
      </c>
    </row>
    <row r="444" spans="1:8" ht="18.75">
      <c r="A444" s="1482"/>
      <c r="B444" s="1481" t="s">
        <v>6416</v>
      </c>
      <c r="C444" s="1482">
        <v>1</v>
      </c>
      <c r="D444" s="1482">
        <v>5</v>
      </c>
      <c r="E444" s="1479">
        <v>1</v>
      </c>
      <c r="F444" s="1479">
        <v>1</v>
      </c>
      <c r="G444" s="1479" t="s">
        <v>1614</v>
      </c>
      <c r="H444" s="1466">
        <f t="shared" si="45"/>
        <v>5</v>
      </c>
    </row>
    <row r="445" spans="1:8" ht="18.75">
      <c r="A445" s="1482"/>
      <c r="B445" s="1481" t="s">
        <v>6425</v>
      </c>
      <c r="C445" s="1482">
        <v>1</v>
      </c>
      <c r="D445" s="1482">
        <v>1</v>
      </c>
      <c r="E445" s="1479">
        <v>3.8</v>
      </c>
      <c r="F445" s="1479">
        <v>1.2</v>
      </c>
      <c r="G445" s="1479" t="s">
        <v>1614</v>
      </c>
      <c r="H445" s="1466">
        <f t="shared" si="45"/>
        <v>4.5599999999999996</v>
      </c>
    </row>
    <row r="446" spans="1:8" ht="18.75">
      <c r="A446" s="1482"/>
      <c r="B446" s="1463" t="s">
        <v>6465</v>
      </c>
      <c r="C446" s="1482"/>
      <c r="D446" s="1482"/>
      <c r="E446" s="1479"/>
      <c r="F446" s="1479"/>
      <c r="G446" s="1479"/>
      <c r="H446" s="1466"/>
    </row>
    <row r="447" spans="1:8" ht="18.75">
      <c r="A447" s="1482"/>
      <c r="B447" s="1480" t="s">
        <v>6410</v>
      </c>
      <c r="C447" s="1482">
        <v>1</v>
      </c>
      <c r="D447" s="1482">
        <v>2</v>
      </c>
      <c r="E447" s="1479">
        <v>2</v>
      </c>
      <c r="F447" s="1479">
        <v>2.7</v>
      </c>
      <c r="G447" s="1479" t="s">
        <v>1614</v>
      </c>
      <c r="H447" s="1466">
        <f t="shared" si="44"/>
        <v>10.8</v>
      </c>
    </row>
    <row r="448" spans="1:8" ht="18.75">
      <c r="A448" s="1482"/>
      <c r="B448" s="1480" t="s">
        <v>6411</v>
      </c>
      <c r="C448" s="1482">
        <v>1</v>
      </c>
      <c r="D448" s="1482">
        <v>2</v>
      </c>
      <c r="E448" s="1479">
        <v>1</v>
      </c>
      <c r="F448" s="1479">
        <v>2.1</v>
      </c>
      <c r="G448" s="1479" t="s">
        <v>1614</v>
      </c>
      <c r="H448" s="1466">
        <f t="shared" si="44"/>
        <v>4.2</v>
      </c>
    </row>
    <row r="449" spans="1:8" ht="18.75">
      <c r="A449" s="1482"/>
      <c r="B449" s="1480" t="s">
        <v>6412</v>
      </c>
      <c r="C449" s="1482">
        <v>1</v>
      </c>
      <c r="D449" s="1482">
        <v>2</v>
      </c>
      <c r="E449" s="1479">
        <v>1.2</v>
      </c>
      <c r="F449" s="1479">
        <v>2</v>
      </c>
      <c r="G449" s="1479" t="s">
        <v>1614</v>
      </c>
      <c r="H449" s="1466">
        <f t="shared" si="44"/>
        <v>4.8</v>
      </c>
    </row>
    <row r="450" spans="1:8" ht="18.75">
      <c r="A450" s="1482"/>
      <c r="B450" s="1480" t="s">
        <v>6413</v>
      </c>
      <c r="C450" s="1482">
        <v>1</v>
      </c>
      <c r="D450" s="1482">
        <v>2</v>
      </c>
      <c r="E450" s="1479">
        <v>1.5</v>
      </c>
      <c r="F450" s="1479">
        <v>0.7</v>
      </c>
      <c r="G450" s="1479" t="s">
        <v>1614</v>
      </c>
      <c r="H450" s="1466">
        <f t="shared" si="44"/>
        <v>2.1</v>
      </c>
    </row>
    <row r="451" spans="1:8" ht="18.75">
      <c r="A451" s="1482"/>
      <c r="B451" s="1480" t="s">
        <v>6414</v>
      </c>
      <c r="C451" s="1482">
        <v>1</v>
      </c>
      <c r="D451" s="1482">
        <v>2</v>
      </c>
      <c r="E451" s="1479">
        <v>1</v>
      </c>
      <c r="F451" s="1479">
        <v>1.2</v>
      </c>
      <c r="G451" s="1479" t="s">
        <v>1614</v>
      </c>
      <c r="H451" s="1466">
        <f t="shared" si="44"/>
        <v>2.4</v>
      </c>
    </row>
    <row r="452" spans="1:8" ht="18.75">
      <c r="A452" s="1482"/>
      <c r="B452" s="1480" t="s">
        <v>6415</v>
      </c>
      <c r="C452" s="1482">
        <v>1</v>
      </c>
      <c r="D452" s="1482">
        <v>2</v>
      </c>
      <c r="E452" s="1479">
        <v>0.8</v>
      </c>
      <c r="F452" s="1479">
        <v>0.9</v>
      </c>
      <c r="G452" s="1479" t="s">
        <v>1614</v>
      </c>
      <c r="H452" s="1466">
        <f t="shared" si="44"/>
        <v>1.44</v>
      </c>
    </row>
    <row r="453" spans="1:8" ht="18.75">
      <c r="A453" s="1482"/>
      <c r="B453" s="1481" t="s">
        <v>6416</v>
      </c>
      <c r="C453" s="1482">
        <v>1</v>
      </c>
      <c r="D453" s="1482">
        <v>2</v>
      </c>
      <c r="E453" s="1479">
        <v>0.6</v>
      </c>
      <c r="F453" s="1479">
        <v>0.6</v>
      </c>
      <c r="G453" s="1479" t="s">
        <v>1614</v>
      </c>
      <c r="H453" s="1466">
        <f t="shared" si="44"/>
        <v>0.72</v>
      </c>
    </row>
    <row r="454" spans="1:8" ht="18.75">
      <c r="A454" s="1482"/>
      <c r="B454" s="1431"/>
      <c r="C454" s="1482"/>
      <c r="D454" s="1482"/>
      <c r="E454" s="1479"/>
      <c r="F454" s="1479"/>
      <c r="G454" s="1469" t="s">
        <v>2283</v>
      </c>
      <c r="H454" s="1469">
        <f>SUM(H434:H453)</f>
        <v>197.68</v>
      </c>
    </row>
    <row r="455" spans="1:8" ht="18.75">
      <c r="A455" s="1482"/>
      <c r="B455" s="1431"/>
      <c r="C455" s="1482"/>
      <c r="D455" s="1482"/>
      <c r="E455" s="1479"/>
      <c r="F455" s="1479"/>
      <c r="G455" s="1469" t="s">
        <v>4407</v>
      </c>
      <c r="H455" s="1469">
        <f>ROUNDUP(H454,1)</f>
        <v>197.7</v>
      </c>
    </row>
    <row r="456" spans="1:8" ht="24.75" customHeight="1">
      <c r="A456" s="1482">
        <f>A432+1</f>
        <v>51</v>
      </c>
      <c r="B456" s="1470" t="s">
        <v>1024</v>
      </c>
      <c r="C456" s="1482"/>
      <c r="D456" s="1482"/>
      <c r="E456" s="1479"/>
      <c r="F456" s="1479"/>
      <c r="G456" s="1479"/>
      <c r="H456" s="1479"/>
    </row>
    <row r="457" spans="1:8" ht="20.25" customHeight="1">
      <c r="A457" s="1482"/>
      <c r="B457" s="1478" t="s">
        <v>6476</v>
      </c>
      <c r="C457" s="1482"/>
      <c r="D457" s="1482"/>
      <c r="E457" s="1479"/>
      <c r="F457" s="1479"/>
      <c r="G457" s="1469"/>
      <c r="H457" s="1469"/>
    </row>
    <row r="458" spans="1:8" ht="18.75">
      <c r="A458" s="1482"/>
      <c r="B458" s="1478" t="s">
        <v>6433</v>
      </c>
      <c r="C458" s="1482"/>
      <c r="D458" s="1482"/>
      <c r="E458" s="1479"/>
      <c r="F458" s="1479"/>
      <c r="G458" s="1469"/>
      <c r="H458" s="1469"/>
    </row>
    <row r="459" spans="1:8" ht="18.75">
      <c r="A459" s="1482"/>
      <c r="B459" s="1464" t="s">
        <v>6412</v>
      </c>
      <c r="C459" s="1482">
        <v>1</v>
      </c>
      <c r="D459" s="1482">
        <v>1</v>
      </c>
      <c r="E459" s="1479">
        <v>5.0199999999999996</v>
      </c>
      <c r="F459" s="1479" t="s">
        <v>1614</v>
      </c>
      <c r="G459" s="1479">
        <v>0.75</v>
      </c>
      <c r="H459" s="1466">
        <f t="shared" ref="H459:H461" si="46">PRODUCT(C459:G459)</f>
        <v>3.77</v>
      </c>
    </row>
    <row r="460" spans="1:8" ht="18.75">
      <c r="A460" s="1482"/>
      <c r="B460" s="1464" t="s">
        <v>6411</v>
      </c>
      <c r="C460" s="1482">
        <v>1</v>
      </c>
      <c r="D460" s="1482">
        <v>1</v>
      </c>
      <c r="E460" s="1479">
        <v>6.42</v>
      </c>
      <c r="F460" s="1479" t="s">
        <v>1614</v>
      </c>
      <c r="G460" s="1479">
        <v>0.75</v>
      </c>
      <c r="H460" s="1466">
        <f t="shared" si="46"/>
        <v>4.82</v>
      </c>
    </row>
    <row r="461" spans="1:8" ht="18.75">
      <c r="A461" s="1482"/>
      <c r="B461" s="1464" t="s">
        <v>6469</v>
      </c>
      <c r="C461" s="1482">
        <v>1</v>
      </c>
      <c r="D461" s="1482">
        <v>1</v>
      </c>
      <c r="E461" s="1479">
        <v>4.5</v>
      </c>
      <c r="F461" s="1479" t="s">
        <v>1614</v>
      </c>
      <c r="G461" s="1479">
        <v>1.2</v>
      </c>
      <c r="H461" s="1466">
        <f t="shared" si="46"/>
        <v>5.4</v>
      </c>
    </row>
    <row r="462" spans="1:8" ht="18.75">
      <c r="A462" s="1482"/>
      <c r="B462" s="1463" t="s">
        <v>6423</v>
      </c>
      <c r="C462" s="1482"/>
      <c r="D462" s="1482"/>
      <c r="E462" s="1479"/>
      <c r="F462" s="1479"/>
      <c r="G462" s="1469"/>
      <c r="H462" s="1469"/>
    </row>
    <row r="463" spans="1:8" ht="18.75">
      <c r="A463" s="1482"/>
      <c r="B463" s="1431" t="s">
        <v>6410</v>
      </c>
      <c r="C463" s="1482">
        <v>1</v>
      </c>
      <c r="D463" s="1482">
        <v>2</v>
      </c>
      <c r="E463" s="1479">
        <v>7.15</v>
      </c>
      <c r="F463" s="1479" t="s">
        <v>1614</v>
      </c>
      <c r="G463" s="1479">
        <v>0.75</v>
      </c>
      <c r="H463" s="1466">
        <f t="shared" ref="H463:H470" si="47">PRODUCT(C463:G463)</f>
        <v>10.73</v>
      </c>
    </row>
    <row r="464" spans="1:8" ht="18.75">
      <c r="A464" s="1482"/>
      <c r="B464" s="1431" t="s">
        <v>6411</v>
      </c>
      <c r="C464" s="1482">
        <v>1</v>
      </c>
      <c r="D464" s="1482">
        <v>2</v>
      </c>
      <c r="E464" s="1479">
        <v>5.95</v>
      </c>
      <c r="F464" s="1479" t="s">
        <v>1614</v>
      </c>
      <c r="G464" s="1479">
        <v>0.75</v>
      </c>
      <c r="H464" s="1466">
        <f t="shared" si="47"/>
        <v>8.93</v>
      </c>
    </row>
    <row r="465" spans="1:15" ht="18.75">
      <c r="A465" s="1482"/>
      <c r="B465" s="1431" t="s">
        <v>6412</v>
      </c>
      <c r="C465" s="1482">
        <v>1</v>
      </c>
      <c r="D465" s="1482">
        <v>2</v>
      </c>
      <c r="E465" s="1479">
        <v>4.24</v>
      </c>
      <c r="F465" s="1479" t="s">
        <v>1614</v>
      </c>
      <c r="G465" s="1479">
        <v>2.1</v>
      </c>
      <c r="H465" s="1466">
        <f t="shared" si="47"/>
        <v>17.809999999999999</v>
      </c>
    </row>
    <row r="466" spans="1:15" ht="18.75">
      <c r="A466" s="1482"/>
      <c r="B466" s="1431" t="s">
        <v>6414</v>
      </c>
      <c r="C466" s="1482">
        <v>1</v>
      </c>
      <c r="D466" s="1482">
        <v>2</v>
      </c>
      <c r="E466" s="1479">
        <v>4.2</v>
      </c>
      <c r="F466" s="1479" t="s">
        <v>1614</v>
      </c>
      <c r="G466" s="1479">
        <v>1</v>
      </c>
      <c r="H466" s="1466">
        <f t="shared" si="47"/>
        <v>8.4</v>
      </c>
    </row>
    <row r="467" spans="1:15" ht="18.75">
      <c r="A467" s="1482"/>
      <c r="B467" s="1431" t="s">
        <v>6438</v>
      </c>
      <c r="C467" s="1482">
        <v>1</v>
      </c>
      <c r="D467" s="1482">
        <v>2</v>
      </c>
      <c r="E467" s="1479">
        <v>3</v>
      </c>
      <c r="F467" s="1479" t="s">
        <v>1614</v>
      </c>
      <c r="G467" s="1479">
        <v>1</v>
      </c>
      <c r="H467" s="1466">
        <f t="shared" si="47"/>
        <v>6</v>
      </c>
    </row>
    <row r="468" spans="1:15" ht="18.75">
      <c r="A468" s="1482"/>
      <c r="B468" s="1431" t="s">
        <v>6413</v>
      </c>
      <c r="C468" s="1482">
        <v>1</v>
      </c>
      <c r="D468" s="1482">
        <v>2</v>
      </c>
      <c r="E468" s="1479">
        <v>2</v>
      </c>
      <c r="F468" s="1479" t="s">
        <v>1614</v>
      </c>
      <c r="G468" s="1479">
        <v>0.75</v>
      </c>
      <c r="H468" s="1466">
        <f t="shared" si="47"/>
        <v>3</v>
      </c>
    </row>
    <row r="469" spans="1:15" ht="18.75">
      <c r="A469" s="1482"/>
      <c r="B469" s="1431" t="s">
        <v>6469</v>
      </c>
      <c r="C469" s="1482">
        <v>1</v>
      </c>
      <c r="D469" s="1482">
        <v>2</v>
      </c>
      <c r="E469" s="1479">
        <v>4</v>
      </c>
      <c r="F469" s="1479" t="s">
        <v>1614</v>
      </c>
      <c r="G469" s="1479">
        <v>3</v>
      </c>
      <c r="H469" s="1466">
        <f t="shared" si="47"/>
        <v>24</v>
      </c>
    </row>
    <row r="470" spans="1:15" ht="18.75">
      <c r="A470" s="1482"/>
      <c r="B470" s="1431" t="s">
        <v>6478</v>
      </c>
      <c r="C470" s="1482">
        <v>-1</v>
      </c>
      <c r="D470" s="1482">
        <v>2</v>
      </c>
      <c r="E470" s="1479">
        <v>1.05</v>
      </c>
      <c r="F470" s="1479">
        <v>1.35</v>
      </c>
      <c r="G470" s="1479" t="s">
        <v>1614</v>
      </c>
      <c r="H470" s="1466">
        <f t="shared" si="47"/>
        <v>-2.84</v>
      </c>
    </row>
    <row r="471" spans="1:15" ht="18.75">
      <c r="A471" s="1482"/>
      <c r="B471" s="1463" t="s">
        <v>6465</v>
      </c>
      <c r="C471" s="1482"/>
      <c r="D471" s="1482"/>
      <c r="E471" s="1479"/>
      <c r="F471" s="1479"/>
      <c r="G471" s="1469"/>
      <c r="H471" s="1469"/>
    </row>
    <row r="472" spans="1:15" ht="18.75">
      <c r="A472" s="1482"/>
      <c r="B472" s="1431" t="s">
        <v>6410</v>
      </c>
      <c r="C472" s="1482">
        <v>1</v>
      </c>
      <c r="D472" s="1482">
        <v>2</v>
      </c>
      <c r="E472" s="1479">
        <v>7.67</v>
      </c>
      <c r="F472" s="1479" t="s">
        <v>1614</v>
      </c>
      <c r="G472" s="1479">
        <v>0.75</v>
      </c>
      <c r="H472" s="1466">
        <f t="shared" ref="H472:H477" si="48">PRODUCT(C472:G472)</f>
        <v>11.51</v>
      </c>
    </row>
    <row r="473" spans="1:15" ht="18.75">
      <c r="A473" s="1482"/>
      <c r="B473" s="1431" t="s">
        <v>6411</v>
      </c>
      <c r="C473" s="1482">
        <v>1</v>
      </c>
      <c r="D473" s="1482">
        <v>2</v>
      </c>
      <c r="E473" s="1479">
        <v>5.75</v>
      </c>
      <c r="F473" s="1479" t="s">
        <v>1614</v>
      </c>
      <c r="G473" s="1479">
        <v>0.75</v>
      </c>
      <c r="H473" s="1466">
        <f t="shared" si="48"/>
        <v>8.6300000000000008</v>
      </c>
    </row>
    <row r="474" spans="1:15" ht="18.75">
      <c r="A474" s="1482"/>
      <c r="B474" s="1431" t="s">
        <v>6412</v>
      </c>
      <c r="C474" s="1482">
        <v>1</v>
      </c>
      <c r="D474" s="1482">
        <v>2</v>
      </c>
      <c r="E474" s="1479">
        <v>4.55</v>
      </c>
      <c r="F474" s="1479" t="s">
        <v>1614</v>
      </c>
      <c r="G474" s="1479">
        <v>0.75</v>
      </c>
      <c r="H474" s="1466">
        <f t="shared" si="48"/>
        <v>6.83</v>
      </c>
    </row>
    <row r="475" spans="1:15" ht="18.75">
      <c r="A475" s="1482"/>
      <c r="B475" s="1431" t="s">
        <v>6414</v>
      </c>
      <c r="C475" s="1482">
        <v>1</v>
      </c>
      <c r="D475" s="1482">
        <v>2</v>
      </c>
      <c r="E475" s="1479">
        <v>3</v>
      </c>
      <c r="F475" s="1479" t="s">
        <v>1614</v>
      </c>
      <c r="G475" s="1479">
        <v>1</v>
      </c>
      <c r="H475" s="1466">
        <f t="shared" si="48"/>
        <v>6</v>
      </c>
    </row>
    <row r="476" spans="1:15" ht="18.75">
      <c r="A476" s="1482"/>
      <c r="B476" s="1431" t="s">
        <v>6438</v>
      </c>
      <c r="C476" s="1482">
        <v>1</v>
      </c>
      <c r="D476" s="1482">
        <v>2</v>
      </c>
      <c r="E476" s="1479">
        <v>2</v>
      </c>
      <c r="F476" s="1479" t="s">
        <v>1614</v>
      </c>
      <c r="G476" s="1479">
        <v>1</v>
      </c>
      <c r="H476" s="1466">
        <f t="shared" si="48"/>
        <v>4</v>
      </c>
    </row>
    <row r="477" spans="1:15" ht="18.75">
      <c r="A477" s="1482"/>
      <c r="B477" s="1431" t="s">
        <v>6477</v>
      </c>
      <c r="C477" s="1482">
        <v>1</v>
      </c>
      <c r="D477" s="1482">
        <v>2</v>
      </c>
      <c r="E477" s="1479">
        <v>3</v>
      </c>
      <c r="F477" s="1479" t="s">
        <v>1614</v>
      </c>
      <c r="G477" s="1479">
        <v>0.75</v>
      </c>
      <c r="H477" s="1466">
        <f t="shared" si="48"/>
        <v>4.5</v>
      </c>
    </row>
    <row r="478" spans="1:15" ht="18.75">
      <c r="A478" s="1482"/>
      <c r="B478" s="1474" t="s">
        <v>6479</v>
      </c>
      <c r="C478" s="1482"/>
      <c r="D478" s="1482"/>
      <c r="E478" s="1479"/>
      <c r="F478" s="1479"/>
      <c r="G478" s="1469"/>
      <c r="H478" s="1469"/>
    </row>
    <row r="479" spans="1:15" ht="18.75">
      <c r="A479" s="1482"/>
      <c r="B479" s="1474" t="s">
        <v>6433</v>
      </c>
      <c r="C479" s="1482"/>
      <c r="D479" s="1482"/>
      <c r="E479" s="1479"/>
      <c r="F479" s="1479"/>
      <c r="G479" s="1469"/>
      <c r="H479" s="1469"/>
      <c r="J479" s="1416">
        <v>0.6</v>
      </c>
      <c r="K479" s="1416">
        <v>2.88</v>
      </c>
      <c r="L479" s="1416">
        <v>2.88</v>
      </c>
      <c r="M479" s="1416">
        <v>2.88</v>
      </c>
      <c r="N479" s="1416">
        <v>1</v>
      </c>
      <c r="O479" s="1416">
        <f>SUM(J479:N479)</f>
        <v>10.24</v>
      </c>
    </row>
    <row r="480" spans="1:15" ht="18.75">
      <c r="A480" s="1482"/>
      <c r="B480" s="1431" t="s">
        <v>6480</v>
      </c>
      <c r="C480" s="1482">
        <v>1</v>
      </c>
      <c r="D480" s="1482">
        <v>2</v>
      </c>
      <c r="E480" s="1479">
        <v>6</v>
      </c>
      <c r="F480" s="1479" t="s">
        <v>1614</v>
      </c>
      <c r="G480" s="1479">
        <v>0.75</v>
      </c>
      <c r="H480" s="1466">
        <f t="shared" ref="H480:H481" si="49">PRODUCT(C480:G480)</f>
        <v>9</v>
      </c>
    </row>
    <row r="481" spans="1:15" ht="18.75">
      <c r="A481" s="1482"/>
      <c r="B481" s="1431" t="s">
        <v>6481</v>
      </c>
      <c r="C481" s="1482">
        <v>1</v>
      </c>
      <c r="D481" s="1482">
        <v>1</v>
      </c>
      <c r="E481" s="1479">
        <v>10.5</v>
      </c>
      <c r="F481" s="1479" t="s">
        <v>1614</v>
      </c>
      <c r="G481" s="1479">
        <v>1.5</v>
      </c>
      <c r="H481" s="1466">
        <f t="shared" si="49"/>
        <v>15.75</v>
      </c>
      <c r="O481" s="1416">
        <f>O479/3</f>
        <v>3.41</v>
      </c>
    </row>
    <row r="482" spans="1:15" ht="18.75">
      <c r="A482" s="1482"/>
      <c r="B482" s="1463" t="s">
        <v>6423</v>
      </c>
      <c r="C482" s="1482"/>
      <c r="D482" s="1482"/>
      <c r="E482" s="1479"/>
      <c r="F482" s="1479"/>
      <c r="G482" s="1469"/>
      <c r="H482" s="1469"/>
    </row>
    <row r="483" spans="1:15" ht="18.75">
      <c r="A483" s="1482"/>
      <c r="B483" s="1462" t="s">
        <v>6484</v>
      </c>
      <c r="C483" s="1482">
        <v>1</v>
      </c>
      <c r="D483" s="1482">
        <v>1</v>
      </c>
      <c r="E483" s="1479">
        <v>36.5</v>
      </c>
      <c r="F483" s="1479" t="s">
        <v>1614</v>
      </c>
      <c r="G483" s="1479">
        <v>1</v>
      </c>
      <c r="H483" s="1466">
        <f t="shared" ref="H483:H486" si="50">PRODUCT(C483:G483)</f>
        <v>36.5</v>
      </c>
    </row>
    <row r="484" spans="1:15" ht="18.75">
      <c r="A484" s="1482"/>
      <c r="B484" s="1462" t="s">
        <v>6485</v>
      </c>
      <c r="C484" s="1482">
        <v>1</v>
      </c>
      <c r="D484" s="1482">
        <v>5</v>
      </c>
      <c r="E484" s="1479">
        <v>4</v>
      </c>
      <c r="F484" s="1479" t="s">
        <v>1614</v>
      </c>
      <c r="G484" s="1479">
        <v>1.2</v>
      </c>
      <c r="H484" s="1466">
        <f t="shared" si="50"/>
        <v>24</v>
      </c>
    </row>
    <row r="485" spans="1:15" ht="18.75">
      <c r="A485" s="1482"/>
      <c r="B485" s="1462" t="s">
        <v>6486</v>
      </c>
      <c r="C485" s="1482">
        <v>2</v>
      </c>
      <c r="D485" s="1482">
        <v>2</v>
      </c>
      <c r="E485" s="1479">
        <v>10</v>
      </c>
      <c r="F485" s="1479" t="s">
        <v>1614</v>
      </c>
      <c r="G485" s="1479">
        <v>1</v>
      </c>
      <c r="H485" s="1466">
        <f t="shared" si="50"/>
        <v>40</v>
      </c>
    </row>
    <row r="486" spans="1:15" ht="18.75">
      <c r="A486" s="1482"/>
      <c r="B486" s="1462" t="s">
        <v>6487</v>
      </c>
      <c r="C486" s="1482">
        <v>1</v>
      </c>
      <c r="D486" s="1482">
        <v>4</v>
      </c>
      <c r="E486" s="1479">
        <v>4.8</v>
      </c>
      <c r="F486" s="1479" t="s">
        <v>1614</v>
      </c>
      <c r="G486" s="1479">
        <v>1.2</v>
      </c>
      <c r="H486" s="1466">
        <f t="shared" si="50"/>
        <v>23.04</v>
      </c>
    </row>
    <row r="487" spans="1:15" ht="18.75">
      <c r="A487" s="1482"/>
      <c r="B487" s="1463" t="s">
        <v>6465</v>
      </c>
      <c r="C487" s="1482"/>
      <c r="D487" s="1482"/>
      <c r="E487" s="1479"/>
      <c r="F487" s="1479"/>
      <c r="G487" s="1469"/>
      <c r="H487" s="1469"/>
    </row>
    <row r="488" spans="1:15" ht="18.75">
      <c r="A488" s="1482"/>
      <c r="B488" s="1462" t="s">
        <v>6484</v>
      </c>
      <c r="C488" s="1482">
        <v>1</v>
      </c>
      <c r="D488" s="1482">
        <v>1</v>
      </c>
      <c r="E488" s="1479">
        <v>40.5</v>
      </c>
      <c r="F488" s="1479" t="s">
        <v>1614</v>
      </c>
      <c r="G488" s="1479">
        <v>1</v>
      </c>
      <c r="H488" s="1466">
        <f t="shared" ref="H488:H491" si="51">PRODUCT(C488:G488)</f>
        <v>40.5</v>
      </c>
    </row>
    <row r="489" spans="1:15" ht="18.75">
      <c r="A489" s="1482"/>
      <c r="B489" s="1462" t="s">
        <v>6487</v>
      </c>
      <c r="C489" s="1482">
        <v>1</v>
      </c>
      <c r="D489" s="1482">
        <v>3</v>
      </c>
      <c r="E489" s="1479">
        <v>2.5</v>
      </c>
      <c r="F489" s="1479" t="s">
        <v>1614</v>
      </c>
      <c r="G489" s="1479">
        <v>1</v>
      </c>
      <c r="H489" s="1479">
        <f t="shared" si="51"/>
        <v>7.5</v>
      </c>
    </row>
    <row r="490" spans="1:15" ht="18.75">
      <c r="A490" s="1482"/>
      <c r="B490" s="1462" t="s">
        <v>6486</v>
      </c>
      <c r="C490" s="1482">
        <v>2</v>
      </c>
      <c r="D490" s="1482">
        <v>2</v>
      </c>
      <c r="E490" s="1479">
        <v>8.5</v>
      </c>
      <c r="F490" s="1479" t="s">
        <v>1614</v>
      </c>
      <c r="G490" s="1479">
        <v>1</v>
      </c>
      <c r="H490" s="1479">
        <f t="shared" si="51"/>
        <v>34</v>
      </c>
    </row>
    <row r="491" spans="1:15" ht="18.75">
      <c r="A491" s="1482"/>
      <c r="B491" s="1462" t="s">
        <v>6485</v>
      </c>
      <c r="C491" s="1482">
        <v>1</v>
      </c>
      <c r="D491" s="1482">
        <v>3</v>
      </c>
      <c r="E491" s="1479">
        <v>2.5</v>
      </c>
      <c r="F491" s="1479" t="s">
        <v>1614</v>
      </c>
      <c r="G491" s="1479">
        <v>1</v>
      </c>
      <c r="H491" s="1479">
        <f t="shared" si="51"/>
        <v>7.5</v>
      </c>
    </row>
    <row r="492" spans="1:15" ht="18.75">
      <c r="A492" s="1482"/>
      <c r="B492" s="1463" t="s">
        <v>6615</v>
      </c>
      <c r="C492" s="1482"/>
      <c r="D492" s="1482"/>
      <c r="E492" s="1479"/>
      <c r="F492" s="1479"/>
      <c r="G492" s="1479"/>
      <c r="H492" s="1479"/>
    </row>
    <row r="493" spans="1:15" ht="18.75">
      <c r="A493" s="1482"/>
      <c r="B493" s="1462" t="s">
        <v>6584</v>
      </c>
      <c r="C493" s="1482">
        <v>1</v>
      </c>
      <c r="D493" s="1482">
        <v>1</v>
      </c>
      <c r="E493" s="1479">
        <v>16.8</v>
      </c>
      <c r="F493" s="1479"/>
      <c r="G493" s="1479">
        <v>0.5</v>
      </c>
      <c r="H493" s="1479">
        <v>10.3</v>
      </c>
    </row>
    <row r="494" spans="1:15" ht="18.75">
      <c r="A494" s="1482"/>
      <c r="B494" s="1462" t="s">
        <v>6585</v>
      </c>
      <c r="C494" s="1482">
        <v>1</v>
      </c>
      <c r="D494" s="1482">
        <v>1</v>
      </c>
      <c r="E494" s="1479">
        <v>16.36</v>
      </c>
      <c r="F494" s="1479"/>
      <c r="G494" s="1479">
        <v>0.6</v>
      </c>
      <c r="H494" s="1479">
        <v>11.83</v>
      </c>
    </row>
    <row r="495" spans="1:15" ht="18.75">
      <c r="A495" s="1482"/>
      <c r="B495" s="1462" t="s">
        <v>6586</v>
      </c>
      <c r="C495" s="1482">
        <v>1</v>
      </c>
      <c r="D495" s="1482">
        <v>1</v>
      </c>
      <c r="E495" s="1479">
        <v>15.92</v>
      </c>
      <c r="F495" s="1479"/>
      <c r="G495" s="1479">
        <v>0.9</v>
      </c>
      <c r="H495" s="1479">
        <v>16.96</v>
      </c>
    </row>
    <row r="496" spans="1:15" ht="18.75">
      <c r="A496" s="1482"/>
      <c r="B496" s="1462" t="s">
        <v>6587</v>
      </c>
      <c r="C496" s="1482">
        <v>1</v>
      </c>
      <c r="D496" s="1482">
        <v>1</v>
      </c>
      <c r="E496" s="1479">
        <v>18.16</v>
      </c>
      <c r="F496" s="1479">
        <v>0.11</v>
      </c>
      <c r="G496" s="1479"/>
      <c r="H496" s="1479">
        <v>2.2200000000000002</v>
      </c>
    </row>
    <row r="497" spans="1:8" ht="18.75">
      <c r="A497" s="1482"/>
      <c r="B497" s="1462" t="s">
        <v>6588</v>
      </c>
      <c r="C497" s="1482">
        <v>1</v>
      </c>
      <c r="D497" s="1482">
        <v>1</v>
      </c>
      <c r="E497" s="1479">
        <v>17.28</v>
      </c>
      <c r="F497" s="1479">
        <v>0.11</v>
      </c>
      <c r="G497" s="1479"/>
      <c r="H497" s="1479">
        <v>2.12</v>
      </c>
    </row>
    <row r="498" spans="1:8" ht="18.75">
      <c r="A498" s="1482"/>
      <c r="B498" s="1462" t="s">
        <v>6589</v>
      </c>
      <c r="C498" s="1482">
        <v>1</v>
      </c>
      <c r="D498" s="1482">
        <v>2</v>
      </c>
      <c r="E498" s="1479">
        <v>4.24</v>
      </c>
      <c r="F498" s="1479"/>
      <c r="G498" s="1479">
        <v>0.6</v>
      </c>
      <c r="H498" s="1479">
        <v>5.09</v>
      </c>
    </row>
    <row r="499" spans="1:8" ht="18.75">
      <c r="A499" s="1482"/>
      <c r="B499" s="1431"/>
      <c r="C499" s="1482"/>
      <c r="D499" s="1482"/>
      <c r="E499" s="1479"/>
      <c r="F499" s="1479"/>
      <c r="G499" s="1469" t="s">
        <v>2283</v>
      </c>
      <c r="H499" s="1469">
        <f>SUM(H458:H498)</f>
        <v>417.8</v>
      </c>
    </row>
    <row r="500" spans="1:8" ht="18.75">
      <c r="A500" s="1482"/>
      <c r="B500" s="1431"/>
      <c r="C500" s="1482"/>
      <c r="D500" s="1482"/>
      <c r="E500" s="1479"/>
      <c r="F500" s="1479"/>
      <c r="G500" s="1469" t="s">
        <v>4407</v>
      </c>
      <c r="H500" s="1469">
        <f>ROUNDUP(H499,1)</f>
        <v>417.8</v>
      </c>
    </row>
    <row r="501" spans="1:8" ht="18.75">
      <c r="A501" s="1482">
        <f>A456+1</f>
        <v>52</v>
      </c>
      <c r="B501" s="1470" t="s">
        <v>6489</v>
      </c>
      <c r="C501" s="1482"/>
      <c r="D501" s="1482"/>
      <c r="E501" s="1479"/>
      <c r="F501" s="1479"/>
      <c r="G501" s="1479"/>
      <c r="H501" s="1479"/>
    </row>
    <row r="502" spans="1:8" ht="18.75">
      <c r="A502" s="1482"/>
      <c r="B502" s="1473" t="s">
        <v>6433</v>
      </c>
      <c r="C502" s="1482"/>
      <c r="D502" s="1482"/>
      <c r="E502" s="1479"/>
      <c r="F502" s="1479"/>
      <c r="G502" s="1479"/>
      <c r="H502" s="1479"/>
    </row>
    <row r="503" spans="1:8" ht="18.75">
      <c r="A503" s="1482"/>
      <c r="B503" s="1470" t="s">
        <v>6468</v>
      </c>
      <c r="C503" s="1482">
        <v>1</v>
      </c>
      <c r="D503" s="1482">
        <v>1</v>
      </c>
      <c r="E503" s="1479">
        <v>1</v>
      </c>
      <c r="F503" s="1479">
        <v>1.5</v>
      </c>
      <c r="G503" s="1479" t="s">
        <v>1614</v>
      </c>
      <c r="H503" s="1466">
        <f t="shared" ref="H503:H505" si="52">PRODUCT(C503:G503)</f>
        <v>1.5</v>
      </c>
    </row>
    <row r="504" spans="1:8" ht="18.75">
      <c r="A504" s="1482"/>
      <c r="B504" s="1470" t="s">
        <v>6412</v>
      </c>
      <c r="C504" s="1482">
        <v>1</v>
      </c>
      <c r="D504" s="1482">
        <v>1</v>
      </c>
      <c r="E504" s="1479">
        <v>2</v>
      </c>
      <c r="F504" s="1479">
        <v>1.2</v>
      </c>
      <c r="G504" s="1479" t="s">
        <v>1614</v>
      </c>
      <c r="H504" s="1466">
        <f t="shared" si="52"/>
        <v>2.4</v>
      </c>
    </row>
    <row r="505" spans="1:8" ht="18.75">
      <c r="A505" s="1482"/>
      <c r="B505" s="1470" t="s">
        <v>6469</v>
      </c>
      <c r="C505" s="1482">
        <v>1</v>
      </c>
      <c r="D505" s="1482">
        <v>1</v>
      </c>
      <c r="E505" s="1479">
        <v>2</v>
      </c>
      <c r="F505" s="1479">
        <v>2.2000000000000002</v>
      </c>
      <c r="G505" s="1479" t="s">
        <v>1614</v>
      </c>
      <c r="H505" s="1466">
        <f t="shared" si="52"/>
        <v>4.4000000000000004</v>
      </c>
    </row>
    <row r="506" spans="1:8" ht="18.75">
      <c r="A506" s="1482"/>
      <c r="B506" s="1463" t="s">
        <v>6423</v>
      </c>
      <c r="C506" s="1482"/>
      <c r="D506" s="1482"/>
      <c r="E506" s="1479"/>
      <c r="F506" s="1479"/>
      <c r="G506" s="1479"/>
      <c r="H506" s="1479"/>
    </row>
    <row r="507" spans="1:8" ht="18.75">
      <c r="A507" s="1482"/>
      <c r="B507" s="1480" t="s">
        <v>6410</v>
      </c>
      <c r="C507" s="1482">
        <v>1</v>
      </c>
      <c r="D507" s="1482">
        <v>5</v>
      </c>
      <c r="E507" s="1479">
        <v>3.18</v>
      </c>
      <c r="F507" s="1479">
        <v>3.97</v>
      </c>
      <c r="G507" s="1479" t="s">
        <v>1614</v>
      </c>
      <c r="H507" s="1466">
        <f t="shared" ref="H507:H514" si="53">PRODUCT(C507:G507)</f>
        <v>63.12</v>
      </c>
    </row>
    <row r="508" spans="1:8" ht="18.75">
      <c r="A508" s="1482"/>
      <c r="B508" s="1480" t="s">
        <v>6411</v>
      </c>
      <c r="C508" s="1482">
        <v>1</v>
      </c>
      <c r="D508" s="1482">
        <v>5</v>
      </c>
      <c r="E508" s="1479">
        <v>2.8</v>
      </c>
      <c r="F508" s="1479">
        <v>3.15</v>
      </c>
      <c r="G508" s="1479" t="s">
        <v>1614</v>
      </c>
      <c r="H508" s="1466">
        <f t="shared" si="53"/>
        <v>44.1</v>
      </c>
    </row>
    <row r="509" spans="1:8" ht="18.75">
      <c r="A509" s="1482"/>
      <c r="B509" s="1480" t="s">
        <v>6412</v>
      </c>
      <c r="C509" s="1482">
        <v>1</v>
      </c>
      <c r="D509" s="1482">
        <v>5</v>
      </c>
      <c r="E509" s="1479">
        <v>2.2200000000000002</v>
      </c>
      <c r="F509" s="1479">
        <v>2.02</v>
      </c>
      <c r="G509" s="1479" t="s">
        <v>1614</v>
      </c>
      <c r="H509" s="1466">
        <f t="shared" si="53"/>
        <v>22.42</v>
      </c>
    </row>
    <row r="510" spans="1:8" ht="18.75">
      <c r="A510" s="1482"/>
      <c r="B510" s="1480" t="s">
        <v>6413</v>
      </c>
      <c r="C510" s="1482">
        <v>1</v>
      </c>
      <c r="D510" s="1482">
        <v>5</v>
      </c>
      <c r="E510" s="1479">
        <v>1.65</v>
      </c>
      <c r="F510" s="1479">
        <v>1.1299999999999999</v>
      </c>
      <c r="G510" s="1479" t="s">
        <v>1614</v>
      </c>
      <c r="H510" s="1466">
        <f t="shared" si="53"/>
        <v>9.32</v>
      </c>
    </row>
    <row r="511" spans="1:8" ht="18.75">
      <c r="A511" s="1482"/>
      <c r="B511" s="1480" t="s">
        <v>6414</v>
      </c>
      <c r="C511" s="1482">
        <v>1</v>
      </c>
      <c r="D511" s="1482">
        <v>5</v>
      </c>
      <c r="E511" s="1479">
        <v>1.2</v>
      </c>
      <c r="F511" s="1479">
        <v>1.5</v>
      </c>
      <c r="G511" s="1479" t="s">
        <v>1614</v>
      </c>
      <c r="H511" s="1466">
        <f t="shared" si="53"/>
        <v>9</v>
      </c>
    </row>
    <row r="512" spans="1:8" ht="18.75">
      <c r="A512" s="1482"/>
      <c r="B512" s="1480" t="s">
        <v>6415</v>
      </c>
      <c r="C512" s="1482">
        <v>1</v>
      </c>
      <c r="D512" s="1482">
        <v>5</v>
      </c>
      <c r="E512" s="1479">
        <v>1.2</v>
      </c>
      <c r="F512" s="1479">
        <v>0.9</v>
      </c>
      <c r="G512" s="1479" t="s">
        <v>1614</v>
      </c>
      <c r="H512" s="1466">
        <f t="shared" si="53"/>
        <v>5.4</v>
      </c>
    </row>
    <row r="513" spans="1:8" ht="18.75">
      <c r="A513" s="1482"/>
      <c r="B513" s="1481" t="s">
        <v>6416</v>
      </c>
      <c r="C513" s="1482">
        <v>1</v>
      </c>
      <c r="D513" s="1482">
        <v>5</v>
      </c>
      <c r="E513" s="1479">
        <v>1</v>
      </c>
      <c r="F513" s="1479">
        <v>1</v>
      </c>
      <c r="G513" s="1479" t="s">
        <v>1614</v>
      </c>
      <c r="H513" s="1466">
        <f t="shared" si="53"/>
        <v>5</v>
      </c>
    </row>
    <row r="514" spans="1:8" ht="18.75">
      <c r="A514" s="1482"/>
      <c r="B514" s="1481" t="s">
        <v>6425</v>
      </c>
      <c r="C514" s="1482">
        <v>1</v>
      </c>
      <c r="D514" s="1482">
        <v>1</v>
      </c>
      <c r="E514" s="1479">
        <v>3.8</v>
      </c>
      <c r="F514" s="1479">
        <v>1.2</v>
      </c>
      <c r="G514" s="1479" t="s">
        <v>1614</v>
      </c>
      <c r="H514" s="1466">
        <f t="shared" si="53"/>
        <v>4.5599999999999996</v>
      </c>
    </row>
    <row r="515" spans="1:8" ht="18.75">
      <c r="A515" s="1482"/>
      <c r="B515" s="1463" t="s">
        <v>6465</v>
      </c>
      <c r="C515" s="1482"/>
      <c r="D515" s="1482"/>
      <c r="E515" s="1479"/>
      <c r="F515" s="1479"/>
      <c r="G515" s="1479"/>
      <c r="H515" s="1466"/>
    </row>
    <row r="516" spans="1:8" ht="18.75">
      <c r="A516" s="1482"/>
      <c r="B516" s="1480" t="s">
        <v>6410</v>
      </c>
      <c r="C516" s="1482">
        <v>1</v>
      </c>
      <c r="D516" s="1482">
        <v>2</v>
      </c>
      <c r="E516" s="1479">
        <v>2</v>
      </c>
      <c r="F516" s="1479">
        <v>2.7</v>
      </c>
      <c r="G516" s="1479" t="s">
        <v>1614</v>
      </c>
      <c r="H516" s="1466">
        <f t="shared" ref="H516:H522" si="54">PRODUCT(C516:G516)</f>
        <v>10.8</v>
      </c>
    </row>
    <row r="517" spans="1:8" ht="18.75">
      <c r="A517" s="1482"/>
      <c r="B517" s="1480" t="s">
        <v>6411</v>
      </c>
      <c r="C517" s="1482">
        <v>1</v>
      </c>
      <c r="D517" s="1482">
        <v>2</v>
      </c>
      <c r="E517" s="1479">
        <v>1</v>
      </c>
      <c r="F517" s="1479">
        <v>2.1</v>
      </c>
      <c r="G517" s="1479" t="s">
        <v>1614</v>
      </c>
      <c r="H517" s="1466">
        <f t="shared" si="54"/>
        <v>4.2</v>
      </c>
    </row>
    <row r="518" spans="1:8" ht="18.75">
      <c r="A518" s="1482"/>
      <c r="B518" s="1480" t="s">
        <v>6412</v>
      </c>
      <c r="C518" s="1482">
        <v>1</v>
      </c>
      <c r="D518" s="1482">
        <v>2</v>
      </c>
      <c r="E518" s="1479">
        <v>1.2</v>
      </c>
      <c r="F518" s="1479">
        <v>2</v>
      </c>
      <c r="G518" s="1479" t="s">
        <v>1614</v>
      </c>
      <c r="H518" s="1466">
        <f t="shared" si="54"/>
        <v>4.8</v>
      </c>
    </row>
    <row r="519" spans="1:8" ht="18.75">
      <c r="A519" s="1482"/>
      <c r="B519" s="1480" t="s">
        <v>6413</v>
      </c>
      <c r="C519" s="1482">
        <v>1</v>
      </c>
      <c r="D519" s="1482">
        <v>2</v>
      </c>
      <c r="E519" s="1479">
        <v>1.5</v>
      </c>
      <c r="F519" s="1479">
        <v>0.7</v>
      </c>
      <c r="G519" s="1479" t="s">
        <v>1614</v>
      </c>
      <c r="H519" s="1466">
        <f t="shared" si="54"/>
        <v>2.1</v>
      </c>
    </row>
    <row r="520" spans="1:8" ht="18.75">
      <c r="A520" s="1482"/>
      <c r="B520" s="1480" t="s">
        <v>6414</v>
      </c>
      <c r="C520" s="1482">
        <v>1</v>
      </c>
      <c r="D520" s="1482">
        <v>2</v>
      </c>
      <c r="E520" s="1479">
        <v>1</v>
      </c>
      <c r="F520" s="1479">
        <v>1.2</v>
      </c>
      <c r="G520" s="1479" t="s">
        <v>1614</v>
      </c>
      <c r="H520" s="1466">
        <f t="shared" si="54"/>
        <v>2.4</v>
      </c>
    </row>
    <row r="521" spans="1:8" ht="18.75">
      <c r="A521" s="1482"/>
      <c r="B521" s="1480" t="s">
        <v>6415</v>
      </c>
      <c r="C521" s="1482">
        <v>1</v>
      </c>
      <c r="D521" s="1482">
        <v>2</v>
      </c>
      <c r="E521" s="1479">
        <v>0.8</v>
      </c>
      <c r="F521" s="1479">
        <v>0.9</v>
      </c>
      <c r="G521" s="1479" t="s">
        <v>1614</v>
      </c>
      <c r="H521" s="1466">
        <f t="shared" si="54"/>
        <v>1.44</v>
      </c>
    </row>
    <row r="522" spans="1:8" ht="18.75">
      <c r="A522" s="1482"/>
      <c r="B522" s="1481" t="s">
        <v>6416</v>
      </c>
      <c r="C522" s="1482">
        <v>1</v>
      </c>
      <c r="D522" s="1482">
        <v>2</v>
      </c>
      <c r="E522" s="1479">
        <v>0.6</v>
      </c>
      <c r="F522" s="1479">
        <v>0.6</v>
      </c>
      <c r="G522" s="1479" t="s">
        <v>1614</v>
      </c>
      <c r="H522" s="1466">
        <f t="shared" si="54"/>
        <v>0.72</v>
      </c>
    </row>
    <row r="523" spans="1:8" ht="18.75">
      <c r="A523" s="1482"/>
      <c r="B523" s="1431"/>
      <c r="C523" s="1482"/>
      <c r="D523" s="1482"/>
      <c r="E523" s="1479"/>
      <c r="F523" s="1479"/>
      <c r="G523" s="1469" t="s">
        <v>2283</v>
      </c>
      <c r="H523" s="1469">
        <f>SUM(H503:H522)</f>
        <v>197.68</v>
      </c>
    </row>
    <row r="524" spans="1:8" ht="18.75">
      <c r="A524" s="1482"/>
      <c r="B524" s="1431"/>
      <c r="C524" s="1482"/>
      <c r="D524" s="1482"/>
      <c r="E524" s="1479"/>
      <c r="F524" s="1479"/>
      <c r="G524" s="1469" t="s">
        <v>4407</v>
      </c>
      <c r="H524" s="1469">
        <f>ROUNDUP(H523,1)</f>
        <v>197.7</v>
      </c>
    </row>
    <row r="525" spans="1:8" ht="18.75">
      <c r="A525" s="1482">
        <f>A501+1</f>
        <v>53</v>
      </c>
      <c r="B525" s="1483" t="s">
        <v>6511</v>
      </c>
      <c r="C525" s="1482"/>
      <c r="D525" s="1482"/>
      <c r="E525" s="1479"/>
      <c r="F525" s="1479"/>
      <c r="G525" s="1479"/>
      <c r="H525" s="1479"/>
    </row>
    <row r="526" spans="1:8" ht="18.75">
      <c r="A526" s="1482"/>
      <c r="B526" s="1484" t="s">
        <v>6488</v>
      </c>
      <c r="C526" s="1482"/>
      <c r="D526" s="1482"/>
      <c r="E526" s="1479"/>
      <c r="F526" s="1479"/>
      <c r="G526" s="1479"/>
      <c r="H526" s="1479"/>
    </row>
    <row r="527" spans="1:8" ht="18.75">
      <c r="A527" s="1482"/>
      <c r="B527" s="1484" t="s">
        <v>6466</v>
      </c>
      <c r="C527" s="1482"/>
      <c r="D527" s="1482"/>
      <c r="E527" s="1479"/>
      <c r="F527" s="1479"/>
      <c r="G527" s="1479"/>
      <c r="H527" s="1479"/>
    </row>
    <row r="528" spans="1:8" ht="18.75">
      <c r="A528" s="1482"/>
      <c r="B528" s="1483" t="s">
        <v>6410</v>
      </c>
      <c r="C528" s="1482">
        <v>1</v>
      </c>
      <c r="D528" s="1482">
        <v>1</v>
      </c>
      <c r="E528" s="1479">
        <v>2.7</v>
      </c>
      <c r="F528" s="1479">
        <v>4.3899999999999997</v>
      </c>
      <c r="G528" s="1479" t="s">
        <v>1614</v>
      </c>
      <c r="H528" s="1466">
        <f t="shared" ref="H528:H536" si="55">PRODUCT(C528:G528)</f>
        <v>11.85</v>
      </c>
    </row>
    <row r="529" spans="1:8" ht="18.75">
      <c r="A529" s="1482"/>
      <c r="B529" s="1483" t="s">
        <v>6502</v>
      </c>
      <c r="C529" s="1482">
        <v>1</v>
      </c>
      <c r="D529" s="1482">
        <v>1</v>
      </c>
      <c r="E529" s="1479">
        <v>3.32</v>
      </c>
      <c r="F529" s="1479">
        <v>2.7</v>
      </c>
      <c r="G529" s="1479" t="s">
        <v>1614</v>
      </c>
      <c r="H529" s="1466">
        <f t="shared" si="55"/>
        <v>8.9600000000000009</v>
      </c>
    </row>
    <row r="530" spans="1:8" ht="18.75">
      <c r="A530" s="1482"/>
      <c r="B530" s="1483" t="s">
        <v>6503</v>
      </c>
      <c r="C530" s="1482">
        <v>1</v>
      </c>
      <c r="D530" s="1482">
        <v>1</v>
      </c>
      <c r="E530" s="1479">
        <v>3.32</v>
      </c>
      <c r="F530" s="1479">
        <v>2.7</v>
      </c>
      <c r="G530" s="1479" t="s">
        <v>1614</v>
      </c>
      <c r="H530" s="1466">
        <f t="shared" si="55"/>
        <v>8.9600000000000009</v>
      </c>
    </row>
    <row r="531" spans="1:8" ht="18.75">
      <c r="A531" s="1482"/>
      <c r="B531" s="1483" t="s">
        <v>6412</v>
      </c>
      <c r="C531" s="1482">
        <v>1</v>
      </c>
      <c r="D531" s="1482">
        <v>1</v>
      </c>
      <c r="E531" s="1479">
        <v>2.39</v>
      </c>
      <c r="F531" s="1479">
        <v>2.4900000000000002</v>
      </c>
      <c r="G531" s="1479" t="s">
        <v>1614</v>
      </c>
      <c r="H531" s="1466">
        <f t="shared" si="55"/>
        <v>5.95</v>
      </c>
    </row>
    <row r="532" spans="1:8" ht="18.75">
      <c r="A532" s="1482"/>
      <c r="B532" s="1483" t="s">
        <v>6505</v>
      </c>
      <c r="C532" s="1482">
        <v>1</v>
      </c>
      <c r="D532" s="1482">
        <v>1</v>
      </c>
      <c r="E532" s="1479">
        <v>2.39</v>
      </c>
      <c r="F532" s="1479">
        <v>1.05</v>
      </c>
      <c r="G532" s="1479" t="s">
        <v>1614</v>
      </c>
      <c r="H532" s="1466">
        <f t="shared" si="55"/>
        <v>2.5099999999999998</v>
      </c>
    </row>
    <row r="533" spans="1:8" ht="18.75">
      <c r="A533" s="1482"/>
      <c r="B533" s="1483" t="s">
        <v>6415</v>
      </c>
      <c r="C533" s="1482">
        <v>1</v>
      </c>
      <c r="D533" s="1482">
        <v>1</v>
      </c>
      <c r="E533" s="1479">
        <v>1.2</v>
      </c>
      <c r="F533" s="1479">
        <v>1.95</v>
      </c>
      <c r="G533" s="1479" t="s">
        <v>1614</v>
      </c>
      <c r="H533" s="1466">
        <f t="shared" si="55"/>
        <v>2.34</v>
      </c>
    </row>
    <row r="534" spans="1:8" ht="18.75">
      <c r="A534" s="1482"/>
      <c r="B534" s="1483" t="s">
        <v>6504</v>
      </c>
      <c r="C534" s="1482">
        <v>1</v>
      </c>
      <c r="D534" s="1482">
        <v>1</v>
      </c>
      <c r="E534" s="1479">
        <v>1.22</v>
      </c>
      <c r="F534" s="1479">
        <v>2.5099999999999998</v>
      </c>
      <c r="G534" s="1479" t="s">
        <v>1614</v>
      </c>
      <c r="H534" s="1466">
        <f t="shared" si="55"/>
        <v>3.06</v>
      </c>
    </row>
    <row r="535" spans="1:8" ht="18.75">
      <c r="A535" s="1482"/>
      <c r="B535" s="1483" t="s">
        <v>6416</v>
      </c>
      <c r="C535" s="1482">
        <v>1</v>
      </c>
      <c r="D535" s="1482">
        <v>1</v>
      </c>
      <c r="E535" s="1479">
        <v>1.2</v>
      </c>
      <c r="F535" s="1479">
        <v>1</v>
      </c>
      <c r="G535" s="1479" t="s">
        <v>1614</v>
      </c>
      <c r="H535" s="1466">
        <f t="shared" si="55"/>
        <v>1.2</v>
      </c>
    </row>
    <row r="536" spans="1:8" ht="18.75">
      <c r="A536" s="1482"/>
      <c r="B536" s="1483" t="s">
        <v>6469</v>
      </c>
      <c r="C536" s="1482">
        <v>1</v>
      </c>
      <c r="D536" s="1482">
        <v>1</v>
      </c>
      <c r="E536" s="1479">
        <v>2</v>
      </c>
      <c r="F536" s="1479">
        <v>4.3499999999999996</v>
      </c>
      <c r="G536" s="1479" t="s">
        <v>1614</v>
      </c>
      <c r="H536" s="1466">
        <f t="shared" si="55"/>
        <v>8.6999999999999993</v>
      </c>
    </row>
    <row r="537" spans="1:8" ht="18.75">
      <c r="A537" s="1482"/>
      <c r="B537" s="1463" t="s">
        <v>6423</v>
      </c>
      <c r="C537" s="1482"/>
      <c r="D537" s="1482"/>
      <c r="E537" s="1479"/>
      <c r="F537" s="1479"/>
      <c r="G537" s="1479"/>
      <c r="H537" s="1479"/>
    </row>
    <row r="538" spans="1:8" ht="18.75">
      <c r="A538" s="1482"/>
      <c r="B538" s="1431" t="s">
        <v>6410</v>
      </c>
      <c r="C538" s="1482">
        <v>1</v>
      </c>
      <c r="D538" s="1482">
        <v>6</v>
      </c>
      <c r="E538" s="1479">
        <v>3.18</v>
      </c>
      <c r="F538" s="1479">
        <v>3.97</v>
      </c>
      <c r="G538" s="1479" t="s">
        <v>1614</v>
      </c>
      <c r="H538" s="1466">
        <f t="shared" ref="H538:H556" si="56">PRODUCT(C538:G538)</f>
        <v>75.75</v>
      </c>
    </row>
    <row r="539" spans="1:8" ht="18.75">
      <c r="A539" s="1482"/>
      <c r="B539" s="1431" t="s">
        <v>6410</v>
      </c>
      <c r="C539" s="1482">
        <v>1</v>
      </c>
      <c r="D539" s="1482">
        <v>6</v>
      </c>
      <c r="E539" s="1479">
        <v>4.3099999999999996</v>
      </c>
      <c r="F539" s="1479">
        <v>2.93</v>
      </c>
      <c r="G539" s="1479" t="s">
        <v>1614</v>
      </c>
      <c r="H539" s="1466">
        <f t="shared" si="56"/>
        <v>75.77</v>
      </c>
    </row>
    <row r="540" spans="1:8" ht="18.75">
      <c r="A540" s="1482"/>
      <c r="B540" s="1431" t="s">
        <v>6411</v>
      </c>
      <c r="C540" s="1482">
        <v>1</v>
      </c>
      <c r="D540" s="1482">
        <v>12</v>
      </c>
      <c r="E540" s="1479">
        <v>2.8</v>
      </c>
      <c r="F540" s="1479">
        <v>3.15</v>
      </c>
      <c r="G540" s="1479" t="s">
        <v>1614</v>
      </c>
      <c r="H540" s="1466">
        <f t="shared" si="56"/>
        <v>105.84</v>
      </c>
    </row>
    <row r="541" spans="1:8" ht="18.75">
      <c r="A541" s="1482"/>
      <c r="B541" s="1431" t="s">
        <v>6412</v>
      </c>
      <c r="C541" s="1482">
        <v>1</v>
      </c>
      <c r="D541" s="1482">
        <v>12</v>
      </c>
      <c r="E541" s="1479">
        <v>2.2200000000000002</v>
      </c>
      <c r="F541" s="1479">
        <v>2.02</v>
      </c>
      <c r="G541" s="1479" t="s">
        <v>1614</v>
      </c>
      <c r="H541" s="1466">
        <f t="shared" si="56"/>
        <v>53.81</v>
      </c>
    </row>
    <row r="542" spans="1:8" ht="18.75">
      <c r="A542" s="1482"/>
      <c r="B542" s="1431" t="s">
        <v>6414</v>
      </c>
      <c r="C542" s="1482">
        <v>1</v>
      </c>
      <c r="D542" s="1482">
        <v>12</v>
      </c>
      <c r="E542" s="1479">
        <v>1.2</v>
      </c>
      <c r="F542" s="1479">
        <v>1.5</v>
      </c>
      <c r="G542" s="1479" t="s">
        <v>1614</v>
      </c>
      <c r="H542" s="1466">
        <f t="shared" si="56"/>
        <v>21.6</v>
      </c>
    </row>
    <row r="543" spans="1:8" ht="18.75">
      <c r="A543" s="1482"/>
      <c r="B543" s="1431" t="s">
        <v>6438</v>
      </c>
      <c r="C543" s="1482">
        <v>1</v>
      </c>
      <c r="D543" s="1482">
        <v>12</v>
      </c>
      <c r="E543" s="1479">
        <v>1.2</v>
      </c>
      <c r="F543" s="1479">
        <v>0.9</v>
      </c>
      <c r="G543" s="1479" t="s">
        <v>1614</v>
      </c>
      <c r="H543" s="1466">
        <f t="shared" si="56"/>
        <v>12.96</v>
      </c>
    </row>
    <row r="544" spans="1:8" ht="18.75">
      <c r="A544" s="1482"/>
      <c r="B544" s="1431" t="s">
        <v>6416</v>
      </c>
      <c r="C544" s="1482">
        <v>1</v>
      </c>
      <c r="D544" s="1482">
        <v>12</v>
      </c>
      <c r="E544" s="1479">
        <v>1.2</v>
      </c>
      <c r="F544" s="1479">
        <v>0.9</v>
      </c>
      <c r="G544" s="1479" t="s">
        <v>1614</v>
      </c>
      <c r="H544" s="1466">
        <f t="shared" si="56"/>
        <v>12.96</v>
      </c>
    </row>
    <row r="545" spans="1:8" ht="18.75">
      <c r="A545" s="1482"/>
      <c r="B545" s="1431" t="s">
        <v>6413</v>
      </c>
      <c r="C545" s="1482">
        <v>1</v>
      </c>
      <c r="D545" s="1482">
        <v>12</v>
      </c>
      <c r="E545" s="1479">
        <v>1.65</v>
      </c>
      <c r="F545" s="1479">
        <v>1.1299999999999999</v>
      </c>
      <c r="G545" s="1479" t="s">
        <v>1614</v>
      </c>
      <c r="H545" s="1466">
        <f t="shared" si="56"/>
        <v>22.37</v>
      </c>
    </row>
    <row r="546" spans="1:8" ht="18.75">
      <c r="A546" s="1482"/>
      <c r="B546" s="1431" t="s">
        <v>6490</v>
      </c>
      <c r="C546" s="1482">
        <v>1</v>
      </c>
      <c r="D546" s="1482">
        <v>1</v>
      </c>
      <c r="E546" s="1479">
        <v>12.4</v>
      </c>
      <c r="F546" s="1479">
        <v>11.4</v>
      </c>
      <c r="G546" s="1479" t="s">
        <v>1614</v>
      </c>
      <c r="H546" s="1466">
        <f t="shared" si="56"/>
        <v>141.36000000000001</v>
      </c>
    </row>
    <row r="547" spans="1:8" ht="18.75">
      <c r="A547" s="1482"/>
      <c r="B547" s="1463" t="s">
        <v>6465</v>
      </c>
      <c r="C547" s="1482"/>
      <c r="D547" s="1482"/>
      <c r="E547" s="1479"/>
      <c r="F547" s="1479"/>
      <c r="G547" s="1479"/>
      <c r="H547" s="1466">
        <f t="shared" si="56"/>
        <v>0</v>
      </c>
    </row>
    <row r="548" spans="1:8" ht="18.75">
      <c r="A548" s="1482"/>
      <c r="B548" s="1431" t="s">
        <v>6410</v>
      </c>
      <c r="C548" s="1482">
        <v>1</v>
      </c>
      <c r="D548" s="1482">
        <v>6</v>
      </c>
      <c r="E548" s="1479">
        <v>3.92</v>
      </c>
      <c r="F548" s="1479">
        <v>2.76</v>
      </c>
      <c r="G548" s="1479" t="s">
        <v>1614</v>
      </c>
      <c r="H548" s="1466">
        <f t="shared" si="56"/>
        <v>64.92</v>
      </c>
    </row>
    <row r="549" spans="1:8" ht="18.75">
      <c r="A549" s="1482"/>
      <c r="B549" s="1431" t="s">
        <v>6411</v>
      </c>
      <c r="C549" s="1482">
        <v>1</v>
      </c>
      <c r="D549" s="1482">
        <v>6</v>
      </c>
      <c r="E549" s="1479">
        <v>3.15</v>
      </c>
      <c r="F549" s="1479">
        <v>2.6</v>
      </c>
      <c r="G549" s="1479" t="s">
        <v>1614</v>
      </c>
      <c r="H549" s="1466">
        <f t="shared" si="56"/>
        <v>49.14</v>
      </c>
    </row>
    <row r="550" spans="1:8" ht="18.75">
      <c r="A550" s="1482"/>
      <c r="B550" s="1431" t="s">
        <v>6412</v>
      </c>
      <c r="C550" s="1482">
        <v>1</v>
      </c>
      <c r="D550" s="1482">
        <v>6</v>
      </c>
      <c r="E550" s="1479">
        <v>2.65</v>
      </c>
      <c r="F550" s="1479">
        <v>1.9</v>
      </c>
      <c r="G550" s="1479" t="s">
        <v>1614</v>
      </c>
      <c r="H550" s="1466">
        <f t="shared" si="56"/>
        <v>30.21</v>
      </c>
    </row>
    <row r="551" spans="1:8" ht="18.75">
      <c r="A551" s="1482"/>
      <c r="B551" s="1431" t="s">
        <v>6414</v>
      </c>
      <c r="C551" s="1482">
        <v>1</v>
      </c>
      <c r="D551" s="1482">
        <v>6</v>
      </c>
      <c r="E551" s="1479">
        <v>2.02</v>
      </c>
      <c r="F551" s="1479">
        <v>1.2</v>
      </c>
      <c r="G551" s="1479" t="s">
        <v>1614</v>
      </c>
      <c r="H551" s="1466">
        <f t="shared" si="56"/>
        <v>14.54</v>
      </c>
    </row>
    <row r="552" spans="1:8" ht="18.75">
      <c r="A552" s="1482"/>
      <c r="B552" s="1431" t="s">
        <v>6438</v>
      </c>
      <c r="C552" s="1482">
        <v>1</v>
      </c>
      <c r="D552" s="1482">
        <v>6</v>
      </c>
      <c r="E552" s="1479">
        <v>1.2</v>
      </c>
      <c r="F552" s="1479">
        <v>0.9</v>
      </c>
      <c r="G552" s="1479" t="s">
        <v>1614</v>
      </c>
      <c r="H552" s="1466">
        <f t="shared" si="56"/>
        <v>6.48</v>
      </c>
    </row>
    <row r="553" spans="1:8" ht="18.75">
      <c r="A553" s="1482"/>
      <c r="B553" s="1431" t="s">
        <v>6416</v>
      </c>
      <c r="C553" s="1482">
        <v>1</v>
      </c>
      <c r="D553" s="1482">
        <v>6</v>
      </c>
      <c r="E553" s="1479">
        <v>2.0499999999999998</v>
      </c>
      <c r="F553" s="1479">
        <v>0.9</v>
      </c>
      <c r="G553" s="1479" t="s">
        <v>1614</v>
      </c>
      <c r="H553" s="1466">
        <f t="shared" si="56"/>
        <v>11.07</v>
      </c>
    </row>
    <row r="554" spans="1:8" ht="18.75">
      <c r="A554" s="1482"/>
      <c r="B554" s="1431" t="s">
        <v>6477</v>
      </c>
      <c r="C554" s="1482">
        <v>1</v>
      </c>
      <c r="D554" s="1482">
        <v>6</v>
      </c>
      <c r="E554" s="1479">
        <v>2.0499999999999998</v>
      </c>
      <c r="F554" s="1479">
        <v>1</v>
      </c>
      <c r="G554" s="1479" t="s">
        <v>1614</v>
      </c>
      <c r="H554" s="1466">
        <f t="shared" si="56"/>
        <v>12.3</v>
      </c>
    </row>
    <row r="555" spans="1:8" ht="18.75">
      <c r="A555" s="1482"/>
      <c r="B555" s="1431" t="s">
        <v>6490</v>
      </c>
      <c r="C555" s="1482">
        <v>1</v>
      </c>
      <c r="D555" s="1482">
        <v>1</v>
      </c>
      <c r="E555" s="1479">
        <v>10.29</v>
      </c>
      <c r="F555" s="1479">
        <v>5.7</v>
      </c>
      <c r="G555" s="1479" t="s">
        <v>1614</v>
      </c>
      <c r="H555" s="1466">
        <f t="shared" si="56"/>
        <v>58.65</v>
      </c>
    </row>
    <row r="556" spans="1:8" ht="18.75">
      <c r="A556" s="1482"/>
      <c r="B556" s="1431" t="s">
        <v>6491</v>
      </c>
      <c r="C556" s="1482">
        <v>-1</v>
      </c>
      <c r="D556" s="1482">
        <v>1</v>
      </c>
      <c r="E556" s="1479">
        <f>H524</f>
        <v>197.7</v>
      </c>
      <c r="F556" s="1479" t="s">
        <v>1614</v>
      </c>
      <c r="G556" s="1479" t="s">
        <v>1614</v>
      </c>
      <c r="H556" s="1466">
        <f t="shared" si="56"/>
        <v>-197.7</v>
      </c>
    </row>
    <row r="557" spans="1:8" ht="18.75" customHeight="1">
      <c r="A557" s="1482"/>
      <c r="B557" s="1474" t="s">
        <v>6476</v>
      </c>
      <c r="C557" s="1482"/>
      <c r="D557" s="1482"/>
      <c r="E557" s="1479"/>
      <c r="F557" s="1479"/>
      <c r="G557" s="1479"/>
      <c r="H557" s="1479"/>
    </row>
    <row r="558" spans="1:8" ht="18.75">
      <c r="A558" s="1482"/>
      <c r="B558" s="1463" t="s">
        <v>6423</v>
      </c>
      <c r="C558" s="1482"/>
      <c r="D558" s="1482"/>
      <c r="E558" s="1479"/>
      <c r="F558" s="1479"/>
      <c r="G558" s="1479"/>
      <c r="H558" s="1479"/>
    </row>
    <row r="559" spans="1:8" ht="18.75">
      <c r="A559" s="1482"/>
      <c r="B559" s="1431" t="s">
        <v>6410</v>
      </c>
      <c r="C559" s="1482">
        <v>1</v>
      </c>
      <c r="D559" s="1482">
        <v>6</v>
      </c>
      <c r="E559" s="1479">
        <v>14.3</v>
      </c>
      <c r="F559" s="1479" t="s">
        <v>1614</v>
      </c>
      <c r="G559" s="1479">
        <v>2.88</v>
      </c>
      <c r="H559" s="1466">
        <f t="shared" ref="H559:H587" si="57">PRODUCT(C559:G559)</f>
        <v>247.1</v>
      </c>
    </row>
    <row r="560" spans="1:8" ht="18.75">
      <c r="A560" s="1482"/>
      <c r="B560" s="1431" t="s">
        <v>6410</v>
      </c>
      <c r="C560" s="1482">
        <v>1</v>
      </c>
      <c r="D560" s="1482">
        <v>6</v>
      </c>
      <c r="E560" s="1479">
        <v>14.48</v>
      </c>
      <c r="F560" s="1479" t="s">
        <v>1614</v>
      </c>
      <c r="G560" s="1479">
        <v>2.88</v>
      </c>
      <c r="H560" s="1466">
        <f t="shared" si="57"/>
        <v>250.21</v>
      </c>
    </row>
    <row r="561" spans="1:8" ht="18.75">
      <c r="A561" s="1482"/>
      <c r="B561" s="1431" t="s">
        <v>6411</v>
      </c>
      <c r="C561" s="1482">
        <v>1</v>
      </c>
      <c r="D561" s="1482">
        <v>12</v>
      </c>
      <c r="E561" s="1479">
        <v>11.9</v>
      </c>
      <c r="F561" s="1479" t="s">
        <v>1614</v>
      </c>
      <c r="G561" s="1479">
        <v>2.88</v>
      </c>
      <c r="H561" s="1466">
        <f t="shared" si="57"/>
        <v>411.26</v>
      </c>
    </row>
    <row r="562" spans="1:8" ht="18.75">
      <c r="A562" s="1482"/>
      <c r="B562" s="1431" t="s">
        <v>6412</v>
      </c>
      <c r="C562" s="1482">
        <v>1</v>
      </c>
      <c r="D562" s="1482">
        <v>12</v>
      </c>
      <c r="E562" s="1479">
        <v>8.4700000000000006</v>
      </c>
      <c r="F562" s="1479" t="s">
        <v>1614</v>
      </c>
      <c r="G562" s="1479">
        <v>2.88</v>
      </c>
      <c r="H562" s="1466">
        <f t="shared" si="57"/>
        <v>292.72000000000003</v>
      </c>
    </row>
    <row r="563" spans="1:8" ht="18.75">
      <c r="A563" s="1482"/>
      <c r="B563" s="1431" t="s">
        <v>6414</v>
      </c>
      <c r="C563" s="1482">
        <v>1</v>
      </c>
      <c r="D563" s="1482">
        <v>12</v>
      </c>
      <c r="E563" s="1479">
        <v>5.4</v>
      </c>
      <c r="F563" s="1479" t="s">
        <v>1614</v>
      </c>
      <c r="G563" s="1479">
        <v>2.88</v>
      </c>
      <c r="H563" s="1466">
        <f t="shared" si="57"/>
        <v>186.62</v>
      </c>
    </row>
    <row r="564" spans="1:8" ht="18.75">
      <c r="A564" s="1482"/>
      <c r="B564" s="1431" t="s">
        <v>6438</v>
      </c>
      <c r="C564" s="1482">
        <v>1</v>
      </c>
      <c r="D564" s="1482">
        <v>12</v>
      </c>
      <c r="E564" s="1479">
        <v>4.2</v>
      </c>
      <c r="F564" s="1479" t="s">
        <v>1614</v>
      </c>
      <c r="G564" s="1479">
        <v>2.88</v>
      </c>
      <c r="H564" s="1466">
        <f t="shared" si="57"/>
        <v>145.15</v>
      </c>
    </row>
    <row r="565" spans="1:8" ht="18.75">
      <c r="A565" s="1482"/>
      <c r="B565" s="1431" t="s">
        <v>6493</v>
      </c>
      <c r="C565" s="1482">
        <v>-2</v>
      </c>
      <c r="D565" s="1482">
        <v>12</v>
      </c>
      <c r="E565" s="1479">
        <v>1</v>
      </c>
      <c r="F565" s="1479" t="s">
        <v>1614</v>
      </c>
      <c r="G565" s="1479">
        <v>2.1</v>
      </c>
      <c r="H565" s="1466">
        <f t="shared" si="57"/>
        <v>-50.4</v>
      </c>
    </row>
    <row r="566" spans="1:8" ht="18.75">
      <c r="A566" s="1482"/>
      <c r="B566" s="1431" t="s">
        <v>6494</v>
      </c>
      <c r="C566" s="1482">
        <v>-1</v>
      </c>
      <c r="D566" s="1482">
        <v>12</v>
      </c>
      <c r="E566" s="1479">
        <v>0.9</v>
      </c>
      <c r="F566" s="1479" t="s">
        <v>1614</v>
      </c>
      <c r="G566" s="1479">
        <v>2.1</v>
      </c>
      <c r="H566" s="1466">
        <f t="shared" si="57"/>
        <v>-22.68</v>
      </c>
    </row>
    <row r="567" spans="1:8" ht="18.75">
      <c r="A567" s="1482"/>
      <c r="B567" s="1431" t="s">
        <v>6495</v>
      </c>
      <c r="C567" s="1482">
        <v>-1</v>
      </c>
      <c r="D567" s="1482">
        <v>12</v>
      </c>
      <c r="E567" s="1479">
        <v>0.75</v>
      </c>
      <c r="F567" s="1479" t="s">
        <v>1614</v>
      </c>
      <c r="G567" s="1479">
        <v>2.1</v>
      </c>
      <c r="H567" s="1466">
        <f t="shared" si="57"/>
        <v>-18.899999999999999</v>
      </c>
    </row>
    <row r="568" spans="1:8" ht="18.75">
      <c r="A568" s="1482"/>
      <c r="B568" s="1431" t="s">
        <v>6496</v>
      </c>
      <c r="C568" s="1482">
        <v>-2</v>
      </c>
      <c r="D568" s="1482">
        <v>12</v>
      </c>
      <c r="E568" s="1479">
        <v>0.9</v>
      </c>
      <c r="F568" s="1479" t="s">
        <v>1614</v>
      </c>
      <c r="G568" s="1479">
        <v>2.1</v>
      </c>
      <c r="H568" s="1466">
        <f t="shared" si="57"/>
        <v>-45.36</v>
      </c>
    </row>
    <row r="569" spans="1:8" ht="18.75">
      <c r="A569" s="1482"/>
      <c r="B569" s="1431" t="s">
        <v>6497</v>
      </c>
      <c r="C569" s="1482">
        <v>-1</v>
      </c>
      <c r="D569" s="1482">
        <v>6</v>
      </c>
      <c r="E569" s="1479">
        <v>1.5</v>
      </c>
      <c r="F569" s="1479">
        <v>1.35</v>
      </c>
      <c r="G569" s="1479" t="s">
        <v>1614</v>
      </c>
      <c r="H569" s="1466">
        <f t="shared" si="57"/>
        <v>-12.15</v>
      </c>
    </row>
    <row r="570" spans="1:8" ht="18.75">
      <c r="A570" s="1482"/>
      <c r="B570" s="1431" t="s">
        <v>6498</v>
      </c>
      <c r="C570" s="1482">
        <v>-1</v>
      </c>
      <c r="D570" s="1482">
        <v>12</v>
      </c>
      <c r="E570" s="1479">
        <v>0.9</v>
      </c>
      <c r="F570" s="1479">
        <v>1.35</v>
      </c>
      <c r="G570" s="1479" t="s">
        <v>1614</v>
      </c>
      <c r="H570" s="1466">
        <f t="shared" si="57"/>
        <v>-14.58</v>
      </c>
    </row>
    <row r="571" spans="1:8" ht="18.75">
      <c r="A571" s="1482"/>
      <c r="B571" s="1431" t="s">
        <v>6499</v>
      </c>
      <c r="C571" s="1482">
        <v>-2</v>
      </c>
      <c r="D571" s="1482">
        <v>12</v>
      </c>
      <c r="E571" s="1479">
        <v>0.45</v>
      </c>
      <c r="F571" s="1479">
        <v>1.35</v>
      </c>
      <c r="G571" s="1479" t="s">
        <v>1614</v>
      </c>
      <c r="H571" s="1466">
        <f t="shared" si="57"/>
        <v>-14.58</v>
      </c>
    </row>
    <row r="572" spans="1:8" ht="18.75">
      <c r="A572" s="1482"/>
      <c r="B572" s="1431" t="s">
        <v>6501</v>
      </c>
      <c r="C572" s="1482">
        <v>-1</v>
      </c>
      <c r="D572" s="1482">
        <v>12</v>
      </c>
      <c r="E572" s="1479">
        <v>0.9</v>
      </c>
      <c r="F572" s="1479">
        <v>1.05</v>
      </c>
      <c r="G572" s="1479" t="s">
        <v>1614</v>
      </c>
      <c r="H572" s="1466">
        <f t="shared" si="57"/>
        <v>-11.34</v>
      </c>
    </row>
    <row r="573" spans="1:8" ht="18.75">
      <c r="A573" s="1482"/>
      <c r="B573" s="1431" t="s">
        <v>6500</v>
      </c>
      <c r="C573" s="1482">
        <v>-2</v>
      </c>
      <c r="D573" s="1482">
        <v>12</v>
      </c>
      <c r="E573" s="1479">
        <v>0.9</v>
      </c>
      <c r="F573" s="1479">
        <v>0.6</v>
      </c>
      <c r="G573" s="1479" t="s">
        <v>1614</v>
      </c>
      <c r="H573" s="1466">
        <f t="shared" si="57"/>
        <v>-12.96</v>
      </c>
    </row>
    <row r="574" spans="1:8" ht="18.75">
      <c r="A574" s="1482"/>
      <c r="B574" s="1463" t="s">
        <v>6465</v>
      </c>
      <c r="C574" s="1482"/>
      <c r="D574" s="1482"/>
      <c r="E574" s="1479"/>
      <c r="F574" s="1479"/>
      <c r="G574" s="1479"/>
      <c r="H574" s="1466">
        <f t="shared" si="57"/>
        <v>0</v>
      </c>
    </row>
    <row r="575" spans="1:8" ht="18.75">
      <c r="A575" s="1482"/>
      <c r="B575" s="1431" t="s">
        <v>6410</v>
      </c>
      <c r="C575" s="1482">
        <v>1</v>
      </c>
      <c r="D575" s="1482">
        <v>6</v>
      </c>
      <c r="E575" s="1479">
        <v>13.35</v>
      </c>
      <c r="F575" s="1479" t="s">
        <v>1614</v>
      </c>
      <c r="G575" s="1479">
        <v>2.88</v>
      </c>
      <c r="H575" s="1466">
        <f t="shared" si="57"/>
        <v>230.69</v>
      </c>
    </row>
    <row r="576" spans="1:8" ht="18.75">
      <c r="A576" s="1482"/>
      <c r="B576" s="1431" t="s">
        <v>6411</v>
      </c>
      <c r="C576" s="1482">
        <v>1</v>
      </c>
      <c r="D576" s="1482">
        <v>6</v>
      </c>
      <c r="E576" s="1479">
        <v>11.49</v>
      </c>
      <c r="F576" s="1479" t="s">
        <v>1614</v>
      </c>
      <c r="G576" s="1479">
        <v>2.88</v>
      </c>
      <c r="H576" s="1466">
        <f t="shared" si="57"/>
        <v>198.55</v>
      </c>
    </row>
    <row r="577" spans="1:8" ht="18.75">
      <c r="A577" s="1482"/>
      <c r="B577" s="1431" t="s">
        <v>6412</v>
      </c>
      <c r="C577" s="1482">
        <v>1</v>
      </c>
      <c r="D577" s="1482">
        <v>6</v>
      </c>
      <c r="E577" s="1479">
        <v>9.09</v>
      </c>
      <c r="F577" s="1479" t="s">
        <v>1614</v>
      </c>
      <c r="G577" s="1479">
        <v>2.88</v>
      </c>
      <c r="H577" s="1466">
        <f t="shared" si="57"/>
        <v>157.08000000000001</v>
      </c>
    </row>
    <row r="578" spans="1:8" ht="18.75">
      <c r="A578" s="1482"/>
      <c r="B578" s="1431" t="s">
        <v>6414</v>
      </c>
      <c r="C578" s="1482">
        <v>1</v>
      </c>
      <c r="D578" s="1482">
        <v>6</v>
      </c>
      <c r="E578" s="1479">
        <v>6.43</v>
      </c>
      <c r="F578" s="1479" t="s">
        <v>1614</v>
      </c>
      <c r="G578" s="1479">
        <v>2.88</v>
      </c>
      <c r="H578" s="1466">
        <f t="shared" si="57"/>
        <v>111.11</v>
      </c>
    </row>
    <row r="579" spans="1:8" ht="18.75">
      <c r="A579" s="1482"/>
      <c r="B579" s="1431" t="s">
        <v>6438</v>
      </c>
      <c r="C579" s="1482">
        <v>1</v>
      </c>
      <c r="D579" s="1482">
        <v>6</v>
      </c>
      <c r="E579" s="1479">
        <v>4.2</v>
      </c>
      <c r="F579" s="1479" t="s">
        <v>1614</v>
      </c>
      <c r="G579" s="1479">
        <v>2.88</v>
      </c>
      <c r="H579" s="1466">
        <f t="shared" si="57"/>
        <v>72.58</v>
      </c>
    </row>
    <row r="580" spans="1:8" ht="18.75">
      <c r="A580" s="1482"/>
      <c r="B580" s="1431" t="s">
        <v>6416</v>
      </c>
      <c r="C580" s="1482">
        <v>1</v>
      </c>
      <c r="D580" s="1482">
        <v>6</v>
      </c>
      <c r="E580" s="1479">
        <v>5.89</v>
      </c>
      <c r="F580" s="1479" t="s">
        <v>1614</v>
      </c>
      <c r="G580" s="1479">
        <v>2.88</v>
      </c>
      <c r="H580" s="1466">
        <f t="shared" si="57"/>
        <v>101.78</v>
      </c>
    </row>
    <row r="581" spans="1:8" ht="18.75">
      <c r="A581" s="1482"/>
      <c r="B581" s="1431" t="s">
        <v>6493</v>
      </c>
      <c r="C581" s="1482">
        <v>-1</v>
      </c>
      <c r="D581" s="1482">
        <v>6</v>
      </c>
      <c r="E581" s="1479">
        <v>0.9</v>
      </c>
      <c r="F581" s="1479">
        <v>2.1</v>
      </c>
      <c r="G581" s="1479" t="s">
        <v>1614</v>
      </c>
      <c r="H581" s="1466">
        <f t="shared" si="57"/>
        <v>-11.34</v>
      </c>
    </row>
    <row r="582" spans="1:8" ht="18.75">
      <c r="A582" s="1482"/>
      <c r="B582" s="1431" t="s">
        <v>6494</v>
      </c>
      <c r="C582" s="1482">
        <v>-1</v>
      </c>
      <c r="D582" s="1482">
        <v>6</v>
      </c>
      <c r="E582" s="1479">
        <v>0.9</v>
      </c>
      <c r="F582" s="1479">
        <v>2.1</v>
      </c>
      <c r="G582" s="1479" t="s">
        <v>1614</v>
      </c>
      <c r="H582" s="1466">
        <f t="shared" si="57"/>
        <v>-11.34</v>
      </c>
    </row>
    <row r="583" spans="1:8" ht="18.75">
      <c r="A583" s="1482"/>
      <c r="B583" s="1431" t="s">
        <v>6496</v>
      </c>
      <c r="C583" s="1482">
        <v>-2</v>
      </c>
      <c r="D583" s="1482">
        <v>6</v>
      </c>
      <c r="E583" s="1479">
        <v>0.75</v>
      </c>
      <c r="F583" s="1479">
        <v>2.1</v>
      </c>
      <c r="G583" s="1479" t="s">
        <v>1614</v>
      </c>
      <c r="H583" s="1466">
        <f t="shared" si="57"/>
        <v>-18.899999999999999</v>
      </c>
    </row>
    <row r="584" spans="1:8" ht="18.75">
      <c r="A584" s="1482"/>
      <c r="B584" s="1431" t="s">
        <v>6497</v>
      </c>
      <c r="C584" s="1482">
        <v>-1</v>
      </c>
      <c r="D584" s="1482">
        <v>6</v>
      </c>
      <c r="E584" s="1479">
        <v>1.8</v>
      </c>
      <c r="F584" s="1479">
        <v>1.35</v>
      </c>
      <c r="G584" s="1479" t="s">
        <v>1614</v>
      </c>
      <c r="H584" s="1466">
        <f t="shared" si="57"/>
        <v>-14.58</v>
      </c>
    </row>
    <row r="585" spans="1:8" ht="18.75">
      <c r="A585" s="1482"/>
      <c r="B585" s="1431" t="s">
        <v>6498</v>
      </c>
      <c r="C585" s="1482">
        <v>-2</v>
      </c>
      <c r="D585" s="1482">
        <v>6</v>
      </c>
      <c r="E585" s="1479">
        <v>1.35</v>
      </c>
      <c r="F585" s="1479">
        <v>1.35</v>
      </c>
      <c r="G585" s="1479" t="s">
        <v>1614</v>
      </c>
      <c r="H585" s="1466">
        <f t="shared" si="57"/>
        <v>-21.87</v>
      </c>
    </row>
    <row r="586" spans="1:8" ht="18.75">
      <c r="A586" s="1482"/>
      <c r="B586" s="1431" t="s">
        <v>6501</v>
      </c>
      <c r="C586" s="1482">
        <v>-1</v>
      </c>
      <c r="D586" s="1482">
        <v>6</v>
      </c>
      <c r="E586" s="1479">
        <v>1.05</v>
      </c>
      <c r="F586" s="1479">
        <v>1.35</v>
      </c>
      <c r="G586" s="1479" t="s">
        <v>1614</v>
      </c>
      <c r="H586" s="1466">
        <f t="shared" si="57"/>
        <v>-8.51</v>
      </c>
    </row>
    <row r="587" spans="1:8" ht="18.75">
      <c r="A587" s="1482"/>
      <c r="B587" s="1431" t="s">
        <v>6483</v>
      </c>
      <c r="C587" s="1482">
        <v>-2</v>
      </c>
      <c r="D587" s="1482">
        <v>6</v>
      </c>
      <c r="E587" s="1479">
        <v>0.6</v>
      </c>
      <c r="F587" s="1479">
        <v>0.6</v>
      </c>
      <c r="G587" s="1479" t="s">
        <v>1614</v>
      </c>
      <c r="H587" s="1466">
        <f t="shared" si="57"/>
        <v>-4.32</v>
      </c>
    </row>
    <row r="588" spans="1:8" ht="18.75">
      <c r="A588" s="1482"/>
      <c r="B588" s="1431"/>
      <c r="C588" s="1482"/>
      <c r="D588" s="1482"/>
      <c r="E588" s="1479"/>
      <c r="F588" s="1479"/>
      <c r="G588" s="1469" t="s">
        <v>2283</v>
      </c>
      <c r="H588" s="1469">
        <f>SUM(H528:H587)</f>
        <v>2736.6</v>
      </c>
    </row>
    <row r="589" spans="1:8" ht="18.75">
      <c r="A589" s="1482"/>
      <c r="B589" s="1431"/>
      <c r="C589" s="1482"/>
      <c r="D589" s="1482"/>
      <c r="E589" s="1479"/>
      <c r="F589" s="1479"/>
      <c r="G589" s="1469" t="s">
        <v>4407</v>
      </c>
      <c r="H589" s="1469">
        <f>ROUNDUP(H588,1)</f>
        <v>2736.6</v>
      </c>
    </row>
    <row r="590" spans="1:8" ht="18.75">
      <c r="A590" s="1482">
        <f>A525+1</f>
        <v>54</v>
      </c>
      <c r="B590" s="1470" t="s">
        <v>1983</v>
      </c>
      <c r="C590" s="1482"/>
      <c r="D590" s="1482"/>
      <c r="E590" s="1479"/>
      <c r="F590" s="1479"/>
      <c r="G590" s="1469"/>
      <c r="H590" s="1469"/>
    </row>
    <row r="591" spans="1:8" ht="18.75">
      <c r="A591" s="1482"/>
      <c r="B591" s="1431" t="s">
        <v>6449</v>
      </c>
      <c r="C591" s="1482">
        <v>1</v>
      </c>
      <c r="D591" s="1482">
        <v>1</v>
      </c>
      <c r="E591" s="1479">
        <v>1</v>
      </c>
      <c r="F591" s="1479"/>
      <c r="G591" s="1479">
        <v>2.1</v>
      </c>
      <c r="H591" s="1466">
        <f t="shared" ref="H591:H592" si="58">PRODUCT(C591:G591)</f>
        <v>2.1</v>
      </c>
    </row>
    <row r="592" spans="1:8" ht="18.75">
      <c r="A592" s="1482"/>
      <c r="B592" s="1431" t="s">
        <v>6469</v>
      </c>
      <c r="C592" s="1482">
        <v>1</v>
      </c>
      <c r="D592" s="1482">
        <v>1</v>
      </c>
      <c r="E592" s="1479">
        <v>1</v>
      </c>
      <c r="F592" s="1479"/>
      <c r="G592" s="1479">
        <v>2.1</v>
      </c>
      <c r="H592" s="1466">
        <f t="shared" si="58"/>
        <v>2.1</v>
      </c>
    </row>
    <row r="593" spans="1:8" ht="18.75">
      <c r="A593" s="1482"/>
      <c r="B593" s="1431"/>
      <c r="C593" s="1482"/>
      <c r="D593" s="1482"/>
      <c r="E593" s="1479"/>
      <c r="F593" s="1479"/>
      <c r="G593" s="1469" t="s">
        <v>2283</v>
      </c>
      <c r="H593" s="1469">
        <f>SUM(H591:H592)</f>
        <v>4.2</v>
      </c>
    </row>
    <row r="594" spans="1:8" ht="18.75">
      <c r="A594" s="1482"/>
      <c r="B594" s="1431"/>
      <c r="C594" s="1482"/>
      <c r="D594" s="1482"/>
      <c r="E594" s="1479"/>
      <c r="F594" s="1479"/>
      <c r="G594" s="1469" t="s">
        <v>4407</v>
      </c>
      <c r="H594" s="1469">
        <f>ROUNDUP(H593,1)</f>
        <v>4.2</v>
      </c>
    </row>
    <row r="595" spans="1:8" ht="47.25" customHeight="1">
      <c r="A595" s="1482">
        <f>A590+1</f>
        <v>55</v>
      </c>
      <c r="B595" s="1431" t="s">
        <v>6492</v>
      </c>
      <c r="C595" s="1482"/>
      <c r="D595" s="1482"/>
      <c r="E595" s="1479"/>
      <c r="F595" s="1479"/>
      <c r="G595" s="1479"/>
      <c r="H595" s="1479"/>
    </row>
    <row r="596" spans="1:8" ht="18.75">
      <c r="A596" s="1482"/>
      <c r="B596" s="1474" t="s">
        <v>6466</v>
      </c>
      <c r="C596" s="1482"/>
      <c r="D596" s="1482"/>
      <c r="E596" s="1479"/>
      <c r="F596" s="1479"/>
      <c r="G596" s="1479"/>
      <c r="H596" s="1479"/>
    </row>
    <row r="597" spans="1:8" ht="18.75">
      <c r="A597" s="1482"/>
      <c r="B597" s="1431" t="s">
        <v>6410</v>
      </c>
      <c r="C597" s="1482">
        <v>1</v>
      </c>
      <c r="D597" s="1482">
        <v>1</v>
      </c>
      <c r="E597" s="1479">
        <v>14.17</v>
      </c>
      <c r="F597" s="1479" t="s">
        <v>1614</v>
      </c>
      <c r="G597" s="1479">
        <v>2.88</v>
      </c>
      <c r="H597" s="1466">
        <f t="shared" ref="H597:H611" si="59">PRODUCT(C597:G597)</f>
        <v>40.81</v>
      </c>
    </row>
    <row r="598" spans="1:8" ht="18.75">
      <c r="A598" s="1482"/>
      <c r="B598" s="1431" t="s">
        <v>6502</v>
      </c>
      <c r="C598" s="1482">
        <v>1</v>
      </c>
      <c r="D598" s="1482">
        <v>1</v>
      </c>
      <c r="E598" s="1479">
        <v>12.03</v>
      </c>
      <c r="F598" s="1479" t="s">
        <v>1614</v>
      </c>
      <c r="G598" s="1479">
        <v>2.88</v>
      </c>
      <c r="H598" s="1466">
        <f t="shared" si="59"/>
        <v>34.65</v>
      </c>
    </row>
    <row r="599" spans="1:8" ht="18.75">
      <c r="A599" s="1482"/>
      <c r="B599" s="1431" t="s">
        <v>6503</v>
      </c>
      <c r="C599" s="1482">
        <v>1</v>
      </c>
      <c r="D599" s="1482">
        <v>1</v>
      </c>
      <c r="E599" s="1479">
        <v>12.03</v>
      </c>
      <c r="F599" s="1479" t="s">
        <v>1614</v>
      </c>
      <c r="G599" s="1479">
        <v>2.88</v>
      </c>
      <c r="H599" s="1466">
        <f t="shared" si="59"/>
        <v>34.65</v>
      </c>
    </row>
    <row r="600" spans="1:8" ht="18.75">
      <c r="A600" s="1482"/>
      <c r="B600" s="1431" t="s">
        <v>6412</v>
      </c>
      <c r="C600" s="1482">
        <v>1</v>
      </c>
      <c r="D600" s="1482">
        <v>1</v>
      </c>
      <c r="E600" s="1479">
        <v>9.74</v>
      </c>
      <c r="F600" s="1479" t="s">
        <v>1614</v>
      </c>
      <c r="G600" s="1479">
        <v>2.88</v>
      </c>
      <c r="H600" s="1466">
        <f t="shared" si="59"/>
        <v>28.05</v>
      </c>
    </row>
    <row r="601" spans="1:8" ht="18.75">
      <c r="A601" s="1482"/>
      <c r="B601" s="1431" t="s">
        <v>6505</v>
      </c>
      <c r="C601" s="1482">
        <v>1</v>
      </c>
      <c r="D601" s="1482">
        <v>1</v>
      </c>
      <c r="E601" s="1479">
        <v>3.44</v>
      </c>
      <c r="F601" s="1479" t="s">
        <v>1614</v>
      </c>
      <c r="G601" s="1479">
        <v>2.88</v>
      </c>
      <c r="H601" s="1466">
        <f t="shared" si="59"/>
        <v>9.91</v>
      </c>
    </row>
    <row r="602" spans="1:8" ht="18.75">
      <c r="A602" s="1482"/>
      <c r="B602" s="1431" t="s">
        <v>6415</v>
      </c>
      <c r="C602" s="1482">
        <v>1</v>
      </c>
      <c r="D602" s="1482">
        <v>1</v>
      </c>
      <c r="E602" s="1479">
        <v>6.3</v>
      </c>
      <c r="F602" s="1479" t="s">
        <v>1614</v>
      </c>
      <c r="G602" s="1479">
        <v>2.88</v>
      </c>
      <c r="H602" s="1466">
        <f t="shared" si="59"/>
        <v>18.14</v>
      </c>
    </row>
    <row r="603" spans="1:8" ht="18.75">
      <c r="A603" s="1482"/>
      <c r="B603" s="1431" t="s">
        <v>6414</v>
      </c>
      <c r="C603" s="1482">
        <v>1</v>
      </c>
      <c r="D603" s="1482">
        <v>1</v>
      </c>
      <c r="E603" s="1479">
        <v>6.53</v>
      </c>
      <c r="F603" s="1479" t="s">
        <v>1614</v>
      </c>
      <c r="G603" s="1479">
        <v>2.88</v>
      </c>
      <c r="H603" s="1466">
        <f t="shared" si="59"/>
        <v>18.809999999999999</v>
      </c>
    </row>
    <row r="604" spans="1:8" ht="18.75">
      <c r="A604" s="1482"/>
      <c r="B604" s="1431" t="s">
        <v>6469</v>
      </c>
      <c r="C604" s="1482">
        <v>1</v>
      </c>
      <c r="D604" s="1482">
        <v>1</v>
      </c>
      <c r="E604" s="1479">
        <v>10.77</v>
      </c>
      <c r="F604" s="1479" t="s">
        <v>1614</v>
      </c>
      <c r="G604" s="1479">
        <v>6.1</v>
      </c>
      <c r="H604" s="1466">
        <f t="shared" si="59"/>
        <v>65.7</v>
      </c>
    </row>
    <row r="605" spans="1:8" ht="18.75">
      <c r="A605" s="1482"/>
      <c r="B605" s="1431" t="s">
        <v>6493</v>
      </c>
      <c r="C605" s="1482">
        <v>-1</v>
      </c>
      <c r="D605" s="1482">
        <v>3</v>
      </c>
      <c r="E605" s="1479">
        <v>0.9</v>
      </c>
      <c r="F605" s="1479" t="s">
        <v>1614</v>
      </c>
      <c r="G605" s="1479">
        <v>2.1</v>
      </c>
      <c r="H605" s="1466">
        <f t="shared" si="59"/>
        <v>-5.67</v>
      </c>
    </row>
    <row r="606" spans="1:8" ht="18.75">
      <c r="A606" s="1482"/>
      <c r="B606" s="1431" t="s">
        <v>6494</v>
      </c>
      <c r="C606" s="1482">
        <v>-1</v>
      </c>
      <c r="D606" s="1482">
        <v>1</v>
      </c>
      <c r="E606" s="1479">
        <v>0.9</v>
      </c>
      <c r="F606" s="1479" t="s">
        <v>1614</v>
      </c>
      <c r="G606" s="1479">
        <v>2.1</v>
      </c>
      <c r="H606" s="1466">
        <f t="shared" si="59"/>
        <v>-1.89</v>
      </c>
    </row>
    <row r="607" spans="1:8" ht="18.75">
      <c r="A607" s="1482"/>
      <c r="B607" s="1431" t="s">
        <v>6496</v>
      </c>
      <c r="C607" s="1482">
        <v>-1</v>
      </c>
      <c r="D607" s="1482">
        <v>2</v>
      </c>
      <c r="E607" s="1479">
        <v>0.75</v>
      </c>
      <c r="F607" s="1479" t="s">
        <v>1614</v>
      </c>
      <c r="G607" s="1479">
        <v>2.1</v>
      </c>
      <c r="H607" s="1466">
        <f t="shared" si="59"/>
        <v>-3.15</v>
      </c>
    </row>
    <row r="608" spans="1:8" ht="18.75">
      <c r="A608" s="1482"/>
      <c r="B608" s="1431" t="s">
        <v>6520</v>
      </c>
      <c r="C608" s="1482">
        <v>-1</v>
      </c>
      <c r="D608" s="1482">
        <v>1</v>
      </c>
      <c r="E608" s="1479">
        <v>1.8</v>
      </c>
      <c r="F608" s="1479" t="s">
        <v>1614</v>
      </c>
      <c r="G608" s="1479">
        <v>1.35</v>
      </c>
      <c r="H608" s="1466">
        <f t="shared" si="59"/>
        <v>-2.4300000000000002</v>
      </c>
    </row>
    <row r="609" spans="1:8" ht="18.75">
      <c r="A609" s="1482"/>
      <c r="B609" s="1431" t="s">
        <v>6521</v>
      </c>
      <c r="C609" s="1482">
        <v>-1</v>
      </c>
      <c r="D609" s="1482">
        <v>4</v>
      </c>
      <c r="E609" s="1479">
        <v>0.9</v>
      </c>
      <c r="F609" s="1479" t="s">
        <v>1614</v>
      </c>
      <c r="G609" s="1479">
        <v>1.35</v>
      </c>
      <c r="H609" s="1466">
        <f t="shared" si="59"/>
        <v>-4.8600000000000003</v>
      </c>
    </row>
    <row r="610" spans="1:8" ht="18.75">
      <c r="A610" s="1482"/>
      <c r="B610" s="1431" t="s">
        <v>6522</v>
      </c>
      <c r="C610" s="1482">
        <v>-1</v>
      </c>
      <c r="D610" s="1482">
        <v>1</v>
      </c>
      <c r="E610" s="1479">
        <v>0.9</v>
      </c>
      <c r="F610" s="1479" t="s">
        <v>1614</v>
      </c>
      <c r="G610" s="1479">
        <v>1.35</v>
      </c>
      <c r="H610" s="1466">
        <f t="shared" si="59"/>
        <v>-1.22</v>
      </c>
    </row>
    <row r="611" spans="1:8" ht="18.75">
      <c r="A611" s="1482"/>
      <c r="B611" s="1431" t="s">
        <v>6500</v>
      </c>
      <c r="C611" s="1482">
        <v>-1</v>
      </c>
      <c r="D611" s="1482">
        <v>2</v>
      </c>
      <c r="E611" s="1479">
        <v>0.9</v>
      </c>
      <c r="F611" s="1479" t="s">
        <v>1614</v>
      </c>
      <c r="G611" s="1479">
        <v>0.6</v>
      </c>
      <c r="H611" s="1466">
        <f t="shared" si="59"/>
        <v>-1.08</v>
      </c>
    </row>
    <row r="612" spans="1:8" ht="18.75">
      <c r="A612" s="1482"/>
      <c r="B612" s="1431"/>
      <c r="C612" s="1482"/>
      <c r="D612" s="1482"/>
      <c r="E612" s="1479"/>
      <c r="F612" s="1479"/>
      <c r="G612" s="1469" t="s">
        <v>2283</v>
      </c>
      <c r="H612" s="1469">
        <f>SUM(H597:H611)</f>
        <v>230.42</v>
      </c>
    </row>
    <row r="613" spans="1:8" ht="18.75">
      <c r="A613" s="1482"/>
      <c r="B613" s="1431"/>
      <c r="C613" s="1482"/>
      <c r="D613" s="1482"/>
      <c r="E613" s="1479"/>
      <c r="F613" s="1479"/>
      <c r="G613" s="1469" t="s">
        <v>4407</v>
      </c>
      <c r="H613" s="1469">
        <f>ROUNDUP(H612,1)</f>
        <v>230.5</v>
      </c>
    </row>
    <row r="614" spans="1:8" ht="37.5">
      <c r="A614" s="1482">
        <f>A595+1</f>
        <v>56</v>
      </c>
      <c r="B614" s="1470" t="s">
        <v>1730</v>
      </c>
      <c r="C614" s="1482"/>
      <c r="D614" s="1482"/>
      <c r="E614" s="1479"/>
      <c r="F614" s="1479"/>
      <c r="G614" s="1479"/>
      <c r="H614" s="1479"/>
    </row>
    <row r="615" spans="1:8">
      <c r="A615" s="1446"/>
      <c r="B615" s="1534" t="s">
        <v>6433</v>
      </c>
      <c r="C615" s="1446"/>
      <c r="D615" s="1446"/>
      <c r="E615" s="1449"/>
      <c r="F615" s="1449"/>
      <c r="G615" s="1449"/>
      <c r="H615" s="1449"/>
    </row>
    <row r="616" spans="1:8">
      <c r="A616" s="1446"/>
      <c r="B616" s="1448" t="s">
        <v>6482</v>
      </c>
      <c r="C616" s="1446"/>
      <c r="D616" s="1446"/>
      <c r="E616" s="1449"/>
      <c r="F616" s="1449"/>
      <c r="G616" s="1449"/>
      <c r="H616" s="1449"/>
    </row>
    <row r="617" spans="1:8" ht="18.75">
      <c r="A617" s="1446"/>
      <c r="B617" s="1431" t="s">
        <v>6480</v>
      </c>
      <c r="C617" s="1482">
        <v>1</v>
      </c>
      <c r="D617" s="1482">
        <v>2</v>
      </c>
      <c r="E617" s="1479">
        <v>6</v>
      </c>
      <c r="F617" s="1479" t="s">
        <v>1614</v>
      </c>
      <c r="G617" s="1479">
        <v>0.75</v>
      </c>
      <c r="H617" s="1466">
        <f t="shared" ref="H617:H618" si="60">PRODUCT(C617:G617)</f>
        <v>9</v>
      </c>
    </row>
    <row r="618" spans="1:8" ht="18.75">
      <c r="A618" s="1446"/>
      <c r="B618" s="1431" t="s">
        <v>6481</v>
      </c>
      <c r="C618" s="1482">
        <v>1</v>
      </c>
      <c r="D618" s="1482">
        <v>1</v>
      </c>
      <c r="E618" s="1479">
        <v>10.5</v>
      </c>
      <c r="F618" s="1479" t="s">
        <v>1614</v>
      </c>
      <c r="G618" s="1479">
        <v>1.5</v>
      </c>
      <c r="H618" s="1466">
        <f t="shared" si="60"/>
        <v>15.75</v>
      </c>
    </row>
    <row r="619" spans="1:8" ht="18.75">
      <c r="A619" s="1446"/>
      <c r="B619" s="1463" t="s">
        <v>6423</v>
      </c>
      <c r="C619" s="1446"/>
      <c r="D619" s="1446"/>
      <c r="E619" s="1449"/>
      <c r="F619" s="1449"/>
      <c r="G619" s="1449"/>
      <c r="H619" s="1449"/>
    </row>
    <row r="620" spans="1:8" ht="18.75">
      <c r="A620" s="1446"/>
      <c r="B620" s="1448" t="s">
        <v>6482</v>
      </c>
      <c r="C620" s="1446">
        <v>1</v>
      </c>
      <c r="D620" s="1446">
        <v>1</v>
      </c>
      <c r="E620" s="1449">
        <v>58.3</v>
      </c>
      <c r="F620" s="1449" t="s">
        <v>1614</v>
      </c>
      <c r="G620" s="1449">
        <v>11.9</v>
      </c>
      <c r="H620" s="1466">
        <f t="shared" ref="H620:H631" si="61">PRODUCT(C620:G620)</f>
        <v>693.77</v>
      </c>
    </row>
    <row r="621" spans="1:8" ht="18.75">
      <c r="A621" s="1446"/>
      <c r="B621" s="1431" t="s">
        <v>6497</v>
      </c>
      <c r="C621" s="1482">
        <v>-1</v>
      </c>
      <c r="D621" s="1482">
        <v>6</v>
      </c>
      <c r="E621" s="1479">
        <v>1.5</v>
      </c>
      <c r="F621" s="1479">
        <v>1.35</v>
      </c>
      <c r="G621" s="1479" t="s">
        <v>1614</v>
      </c>
      <c r="H621" s="1466">
        <f t="shared" si="61"/>
        <v>-12.15</v>
      </c>
    </row>
    <row r="622" spans="1:8" ht="18.75">
      <c r="A622" s="1446"/>
      <c r="B622" s="1431" t="s">
        <v>6498</v>
      </c>
      <c r="C622" s="1482">
        <v>-1</v>
      </c>
      <c r="D622" s="1482">
        <v>12</v>
      </c>
      <c r="E622" s="1479">
        <v>0.9</v>
      </c>
      <c r="F622" s="1479">
        <v>1.35</v>
      </c>
      <c r="G622" s="1479" t="s">
        <v>1614</v>
      </c>
      <c r="H622" s="1466">
        <f t="shared" si="61"/>
        <v>-14.58</v>
      </c>
    </row>
    <row r="623" spans="1:8" ht="18.75">
      <c r="A623" s="1446"/>
      <c r="B623" s="1431" t="s">
        <v>6499</v>
      </c>
      <c r="C623" s="1482">
        <v>-2</v>
      </c>
      <c r="D623" s="1482">
        <v>12</v>
      </c>
      <c r="E623" s="1479">
        <v>0.45</v>
      </c>
      <c r="F623" s="1479">
        <v>1.35</v>
      </c>
      <c r="G623" s="1479" t="s">
        <v>1614</v>
      </c>
      <c r="H623" s="1466">
        <f t="shared" si="61"/>
        <v>-14.58</v>
      </c>
    </row>
    <row r="624" spans="1:8" ht="18.75">
      <c r="A624" s="1446"/>
      <c r="B624" s="1431" t="s">
        <v>6501</v>
      </c>
      <c r="C624" s="1482">
        <v>-1</v>
      </c>
      <c r="D624" s="1482">
        <v>12</v>
      </c>
      <c r="E624" s="1479">
        <v>0.9</v>
      </c>
      <c r="F624" s="1479">
        <v>1.05</v>
      </c>
      <c r="G624" s="1479" t="s">
        <v>1614</v>
      </c>
      <c r="H624" s="1466">
        <f t="shared" si="61"/>
        <v>-11.34</v>
      </c>
    </row>
    <row r="625" spans="1:8" ht="18.75">
      <c r="A625" s="1446"/>
      <c r="B625" s="1431" t="s">
        <v>6500</v>
      </c>
      <c r="C625" s="1482">
        <v>-2</v>
      </c>
      <c r="D625" s="1482">
        <v>12</v>
      </c>
      <c r="E625" s="1479">
        <v>0.9</v>
      </c>
      <c r="F625" s="1479">
        <v>0.6</v>
      </c>
      <c r="G625" s="1479" t="s">
        <v>1614</v>
      </c>
      <c r="H625" s="1466">
        <f t="shared" si="61"/>
        <v>-12.96</v>
      </c>
    </row>
    <row r="626" spans="1:8" ht="18.75">
      <c r="A626" s="1446"/>
      <c r="B626" s="1463" t="s">
        <v>6465</v>
      </c>
      <c r="C626" s="1446"/>
      <c r="D626" s="1446"/>
      <c r="E626" s="1449"/>
      <c r="F626" s="1449"/>
      <c r="G626" s="1449"/>
      <c r="H626" s="1449"/>
    </row>
    <row r="627" spans="1:8" ht="18.75">
      <c r="A627" s="1446"/>
      <c r="B627" s="1448" t="s">
        <v>6482</v>
      </c>
      <c r="C627" s="1446">
        <v>1</v>
      </c>
      <c r="D627" s="1446">
        <v>1</v>
      </c>
      <c r="E627" s="1449">
        <v>43.39</v>
      </c>
      <c r="F627" s="1449" t="s">
        <v>1614</v>
      </c>
      <c r="G627" s="1449">
        <v>11.9</v>
      </c>
      <c r="H627" s="1466">
        <f t="shared" si="61"/>
        <v>516.34</v>
      </c>
    </row>
    <row r="628" spans="1:8" ht="18.75">
      <c r="A628" s="1446"/>
      <c r="B628" s="1431" t="s">
        <v>6497</v>
      </c>
      <c r="C628" s="1482">
        <v>-1</v>
      </c>
      <c r="D628" s="1482">
        <v>6</v>
      </c>
      <c r="E628" s="1479">
        <v>1.8</v>
      </c>
      <c r="F628" s="1479">
        <v>1.35</v>
      </c>
      <c r="G628" s="1479" t="s">
        <v>1614</v>
      </c>
      <c r="H628" s="1466">
        <f t="shared" si="61"/>
        <v>-14.58</v>
      </c>
    </row>
    <row r="629" spans="1:8" ht="18.75">
      <c r="A629" s="1446"/>
      <c r="B629" s="1431" t="s">
        <v>6498</v>
      </c>
      <c r="C629" s="1482">
        <v>-2</v>
      </c>
      <c r="D629" s="1482">
        <v>6</v>
      </c>
      <c r="E629" s="1479">
        <v>1.35</v>
      </c>
      <c r="F629" s="1479">
        <v>1.35</v>
      </c>
      <c r="G629" s="1479" t="s">
        <v>1614</v>
      </c>
      <c r="H629" s="1466">
        <f t="shared" si="61"/>
        <v>-21.87</v>
      </c>
    </row>
    <row r="630" spans="1:8" ht="18.75">
      <c r="A630" s="1446"/>
      <c r="B630" s="1431" t="s">
        <v>6501</v>
      </c>
      <c r="C630" s="1482">
        <v>-1</v>
      </c>
      <c r="D630" s="1482">
        <v>6</v>
      </c>
      <c r="E630" s="1479">
        <v>1.05</v>
      </c>
      <c r="F630" s="1479">
        <v>1.35</v>
      </c>
      <c r="G630" s="1479" t="s">
        <v>1614</v>
      </c>
      <c r="H630" s="1466">
        <f t="shared" si="61"/>
        <v>-8.51</v>
      </c>
    </row>
    <row r="631" spans="1:8" ht="18.75">
      <c r="A631" s="1446"/>
      <c r="B631" s="1431" t="s">
        <v>6483</v>
      </c>
      <c r="C631" s="1482">
        <v>-2</v>
      </c>
      <c r="D631" s="1482">
        <v>6</v>
      </c>
      <c r="E631" s="1479">
        <v>0.6</v>
      </c>
      <c r="F631" s="1479">
        <v>0.6</v>
      </c>
      <c r="G631" s="1479" t="s">
        <v>1614</v>
      </c>
      <c r="H631" s="1466">
        <f t="shared" si="61"/>
        <v>-4.32</v>
      </c>
    </row>
    <row r="632" spans="1:8" ht="18.75">
      <c r="A632" s="1446"/>
      <c r="B632" s="1448"/>
      <c r="C632" s="1446"/>
      <c r="D632" s="1446"/>
      <c r="E632" s="1449"/>
      <c r="F632" s="1449"/>
      <c r="G632" s="1469" t="s">
        <v>2283</v>
      </c>
      <c r="H632" s="1469">
        <f>SUM(H615:H631)</f>
        <v>1119.97</v>
      </c>
    </row>
    <row r="633" spans="1:8" ht="18.75">
      <c r="A633" s="1446"/>
      <c r="B633" s="1448"/>
      <c r="C633" s="1446"/>
      <c r="D633" s="1446"/>
      <c r="E633" s="1449"/>
      <c r="F633" s="1449"/>
      <c r="G633" s="1469" t="s">
        <v>4407</v>
      </c>
      <c r="H633" s="1469">
        <f>ROUNDUP(H632,1)</f>
        <v>1120</v>
      </c>
    </row>
    <row r="634" spans="1:8">
      <c r="A634" s="1446">
        <f>A614+1</f>
        <v>57</v>
      </c>
      <c r="B634" s="1448" t="s">
        <v>6506</v>
      </c>
      <c r="C634" s="1446"/>
      <c r="D634" s="1446"/>
      <c r="E634" s="1449"/>
      <c r="F634" s="1449"/>
      <c r="G634" s="1449"/>
      <c r="H634" s="1449"/>
    </row>
    <row r="635" spans="1:8">
      <c r="A635" s="1446"/>
      <c r="B635" s="1534" t="s">
        <v>6433</v>
      </c>
      <c r="C635" s="1446"/>
      <c r="D635" s="1446"/>
      <c r="E635" s="1449"/>
      <c r="F635" s="1449"/>
      <c r="G635" s="1449"/>
      <c r="H635" s="1449"/>
    </row>
    <row r="636" spans="1:8" ht="18.75">
      <c r="A636" s="1446"/>
      <c r="B636" s="1448" t="s">
        <v>6482</v>
      </c>
      <c r="C636" s="1446">
        <v>1</v>
      </c>
      <c r="D636" s="1446">
        <v>1</v>
      </c>
      <c r="E636" s="1449">
        <v>35.29</v>
      </c>
      <c r="F636" s="1449" t="s">
        <v>1614</v>
      </c>
      <c r="G636" s="1449">
        <v>6.1</v>
      </c>
      <c r="H636" s="1466">
        <f>PRODUCT(C636:G636)</f>
        <v>215.27</v>
      </c>
    </row>
    <row r="637" spans="1:8" ht="18.75">
      <c r="A637" s="1446"/>
      <c r="B637" s="1431" t="s">
        <v>6520</v>
      </c>
      <c r="C637" s="1482">
        <v>-1</v>
      </c>
      <c r="D637" s="1482">
        <v>1</v>
      </c>
      <c r="E637" s="1479">
        <v>1.8</v>
      </c>
      <c r="F637" s="1479" t="s">
        <v>1614</v>
      </c>
      <c r="G637" s="1479">
        <v>1.35</v>
      </c>
      <c r="H637" s="1466">
        <f t="shared" ref="H637:H640" si="62">PRODUCT(C637:G637)</f>
        <v>-2.4300000000000002</v>
      </c>
    </row>
    <row r="638" spans="1:8" ht="18.75">
      <c r="A638" s="1446"/>
      <c r="B638" s="1431" t="s">
        <v>6521</v>
      </c>
      <c r="C638" s="1482">
        <v>-1</v>
      </c>
      <c r="D638" s="1482">
        <v>4</v>
      </c>
      <c r="E638" s="1479">
        <v>0.9</v>
      </c>
      <c r="F638" s="1479" t="s">
        <v>1614</v>
      </c>
      <c r="G638" s="1479">
        <v>1.35</v>
      </c>
      <c r="H638" s="1466">
        <f t="shared" si="62"/>
        <v>-4.8600000000000003</v>
      </c>
    </row>
    <row r="639" spans="1:8" ht="18.75">
      <c r="A639" s="1446"/>
      <c r="B639" s="1431" t="s">
        <v>6522</v>
      </c>
      <c r="C639" s="1482">
        <v>-1</v>
      </c>
      <c r="D639" s="1482">
        <v>1</v>
      </c>
      <c r="E639" s="1479">
        <v>0.9</v>
      </c>
      <c r="F639" s="1479" t="s">
        <v>1614</v>
      </c>
      <c r="G639" s="1479">
        <v>1.35</v>
      </c>
      <c r="H639" s="1466">
        <f t="shared" si="62"/>
        <v>-1.22</v>
      </c>
    </row>
    <row r="640" spans="1:8" ht="18.75">
      <c r="A640" s="1446"/>
      <c r="B640" s="1431" t="s">
        <v>6500</v>
      </c>
      <c r="C640" s="1482">
        <v>-1</v>
      </c>
      <c r="D640" s="1482">
        <v>2</v>
      </c>
      <c r="E640" s="1479">
        <v>0.9</v>
      </c>
      <c r="F640" s="1479" t="s">
        <v>1614</v>
      </c>
      <c r="G640" s="1479">
        <v>0.6</v>
      </c>
      <c r="H640" s="1466">
        <f t="shared" si="62"/>
        <v>-1.08</v>
      </c>
    </row>
    <row r="641" spans="1:8" ht="18.75">
      <c r="A641" s="1446"/>
      <c r="B641" s="1463" t="s">
        <v>6423</v>
      </c>
      <c r="C641" s="1446"/>
      <c r="D641" s="1446"/>
      <c r="E641" s="1449"/>
      <c r="F641" s="1449"/>
      <c r="G641" s="1449"/>
      <c r="H641" s="1449"/>
    </row>
    <row r="642" spans="1:8" ht="18.75">
      <c r="A642" s="1446"/>
      <c r="B642" s="1448" t="s">
        <v>6482</v>
      </c>
      <c r="C642" s="1446">
        <v>1</v>
      </c>
      <c r="D642" s="1446">
        <v>1</v>
      </c>
      <c r="E642" s="1449">
        <v>58.3</v>
      </c>
      <c r="F642" s="1449" t="s">
        <v>1614</v>
      </c>
      <c r="G642" s="1449">
        <v>11.9</v>
      </c>
      <c r="H642" s="1466">
        <f t="shared" ref="H642:H647" si="63">PRODUCT(C642:G642)</f>
        <v>693.77</v>
      </c>
    </row>
    <row r="643" spans="1:8" ht="18.75">
      <c r="A643" s="1446"/>
      <c r="B643" s="1431" t="s">
        <v>6497</v>
      </c>
      <c r="C643" s="1482">
        <v>-1</v>
      </c>
      <c r="D643" s="1482">
        <v>6</v>
      </c>
      <c r="E643" s="1479">
        <v>1.5</v>
      </c>
      <c r="F643" s="1479">
        <v>1.35</v>
      </c>
      <c r="G643" s="1479" t="s">
        <v>1614</v>
      </c>
      <c r="H643" s="1466">
        <f t="shared" si="63"/>
        <v>-12.15</v>
      </c>
    </row>
    <row r="644" spans="1:8" ht="18.75">
      <c r="A644" s="1446"/>
      <c r="B644" s="1431" t="s">
        <v>6498</v>
      </c>
      <c r="C644" s="1482">
        <v>-1</v>
      </c>
      <c r="D644" s="1482">
        <v>12</v>
      </c>
      <c r="E644" s="1479">
        <v>0.9</v>
      </c>
      <c r="F644" s="1479">
        <v>1.35</v>
      </c>
      <c r="G644" s="1479" t="s">
        <v>1614</v>
      </c>
      <c r="H644" s="1466">
        <f t="shared" si="63"/>
        <v>-14.58</v>
      </c>
    </row>
    <row r="645" spans="1:8" ht="18.75">
      <c r="A645" s="1446"/>
      <c r="B645" s="1431" t="s">
        <v>6499</v>
      </c>
      <c r="C645" s="1482">
        <v>-2</v>
      </c>
      <c r="D645" s="1482">
        <v>12</v>
      </c>
      <c r="E645" s="1479">
        <v>0.45</v>
      </c>
      <c r="F645" s="1479">
        <v>1.35</v>
      </c>
      <c r="G645" s="1479" t="s">
        <v>1614</v>
      </c>
      <c r="H645" s="1466">
        <f t="shared" si="63"/>
        <v>-14.58</v>
      </c>
    </row>
    <row r="646" spans="1:8" ht="18.75">
      <c r="A646" s="1446"/>
      <c r="B646" s="1431" t="s">
        <v>6501</v>
      </c>
      <c r="C646" s="1482">
        <v>-1</v>
      </c>
      <c r="D646" s="1482">
        <v>12</v>
      </c>
      <c r="E646" s="1479">
        <v>0.9</v>
      </c>
      <c r="F646" s="1479">
        <v>1.05</v>
      </c>
      <c r="G646" s="1479" t="s">
        <v>1614</v>
      </c>
      <c r="H646" s="1466">
        <f t="shared" si="63"/>
        <v>-11.34</v>
      </c>
    </row>
    <row r="647" spans="1:8" ht="18.75">
      <c r="A647" s="1446"/>
      <c r="B647" s="1431" t="s">
        <v>6500</v>
      </c>
      <c r="C647" s="1482">
        <v>-2</v>
      </c>
      <c r="D647" s="1482">
        <v>12</v>
      </c>
      <c r="E647" s="1479">
        <v>0.9</v>
      </c>
      <c r="F647" s="1479">
        <v>0.6</v>
      </c>
      <c r="G647" s="1479" t="s">
        <v>1614</v>
      </c>
      <c r="H647" s="1466">
        <f t="shared" si="63"/>
        <v>-12.96</v>
      </c>
    </row>
    <row r="648" spans="1:8" ht="18.75">
      <c r="A648" s="1446"/>
      <c r="B648" s="1463" t="s">
        <v>6465</v>
      </c>
      <c r="C648" s="1446"/>
      <c r="D648" s="1446"/>
      <c r="E648" s="1449"/>
      <c r="F648" s="1449"/>
      <c r="G648" s="1449"/>
      <c r="H648" s="1449"/>
    </row>
    <row r="649" spans="1:8" ht="18.75">
      <c r="A649" s="1446"/>
      <c r="B649" s="1448" t="s">
        <v>6482</v>
      </c>
      <c r="C649" s="1446">
        <v>1</v>
      </c>
      <c r="D649" s="1446">
        <v>1</v>
      </c>
      <c r="E649" s="1449">
        <v>43.39</v>
      </c>
      <c r="F649" s="1449" t="s">
        <v>1614</v>
      </c>
      <c r="G649" s="1449">
        <v>11.9</v>
      </c>
      <c r="H649" s="1466">
        <f t="shared" ref="H649:H654" si="64">PRODUCT(C649:G649)</f>
        <v>516.34</v>
      </c>
    </row>
    <row r="650" spans="1:8" ht="18.75">
      <c r="A650" s="1446"/>
      <c r="B650" s="1431" t="s">
        <v>6497</v>
      </c>
      <c r="C650" s="1482">
        <v>-1</v>
      </c>
      <c r="D650" s="1482">
        <v>6</v>
      </c>
      <c r="E650" s="1479">
        <v>1.8</v>
      </c>
      <c r="F650" s="1479">
        <v>1.35</v>
      </c>
      <c r="G650" s="1479" t="s">
        <v>1614</v>
      </c>
      <c r="H650" s="1466">
        <f t="shared" si="64"/>
        <v>-14.58</v>
      </c>
    </row>
    <row r="651" spans="1:8" ht="18.75">
      <c r="A651" s="1446"/>
      <c r="B651" s="1431" t="s">
        <v>6498</v>
      </c>
      <c r="C651" s="1482">
        <v>-2</v>
      </c>
      <c r="D651" s="1482">
        <v>6</v>
      </c>
      <c r="E651" s="1479">
        <v>1.35</v>
      </c>
      <c r="F651" s="1479">
        <v>1.35</v>
      </c>
      <c r="G651" s="1479" t="s">
        <v>1614</v>
      </c>
      <c r="H651" s="1466">
        <f t="shared" si="64"/>
        <v>-21.87</v>
      </c>
    </row>
    <row r="652" spans="1:8" ht="18.75">
      <c r="A652" s="1446"/>
      <c r="B652" s="1431" t="s">
        <v>6501</v>
      </c>
      <c r="C652" s="1482">
        <v>-1</v>
      </c>
      <c r="D652" s="1482">
        <v>6</v>
      </c>
      <c r="E652" s="1479">
        <v>1.05</v>
      </c>
      <c r="F652" s="1479">
        <v>1.35</v>
      </c>
      <c r="G652" s="1479" t="s">
        <v>1614</v>
      </c>
      <c r="H652" s="1466">
        <f t="shared" si="64"/>
        <v>-8.51</v>
      </c>
    </row>
    <row r="653" spans="1:8" ht="18.75">
      <c r="A653" s="1446"/>
      <c r="B653" s="1431" t="s">
        <v>6483</v>
      </c>
      <c r="C653" s="1482">
        <v>-2</v>
      </c>
      <c r="D653" s="1482">
        <v>6</v>
      </c>
      <c r="E653" s="1479">
        <v>0.6</v>
      </c>
      <c r="F653" s="1479">
        <v>0.6</v>
      </c>
      <c r="G653" s="1479" t="s">
        <v>1614</v>
      </c>
      <c r="H653" s="1466">
        <f t="shared" si="64"/>
        <v>-4.32</v>
      </c>
    </row>
    <row r="654" spans="1:8" ht="18.75">
      <c r="A654" s="1446"/>
      <c r="B654" s="1431" t="s">
        <v>6508</v>
      </c>
      <c r="C654" s="1482">
        <v>-1</v>
      </c>
      <c r="D654" s="1482">
        <v>1</v>
      </c>
      <c r="E654" s="1479">
        <f>H673</f>
        <v>237.8</v>
      </c>
      <c r="F654" s="1479" t="s">
        <v>1614</v>
      </c>
      <c r="G654" s="1479" t="s">
        <v>1614</v>
      </c>
      <c r="H654" s="1466">
        <f t="shared" si="64"/>
        <v>-237.8</v>
      </c>
    </row>
    <row r="655" spans="1:8" ht="18.75">
      <c r="A655" s="1446"/>
      <c r="B655" s="1448"/>
      <c r="C655" s="1446"/>
      <c r="D655" s="1446"/>
      <c r="E655" s="1449"/>
      <c r="F655" s="1449"/>
      <c r="G655" s="1469" t="s">
        <v>2283</v>
      </c>
      <c r="H655" s="1469">
        <f>SUM(H635:H654)</f>
        <v>1063.0999999999999</v>
      </c>
    </row>
    <row r="656" spans="1:8" ht="18.75">
      <c r="A656" s="1446"/>
      <c r="B656" s="1448"/>
      <c r="C656" s="1446"/>
      <c r="D656" s="1446"/>
      <c r="E656" s="1449"/>
      <c r="F656" s="1449"/>
      <c r="G656" s="1469" t="s">
        <v>4407</v>
      </c>
      <c r="H656" s="1469">
        <f>ROUNDUP(H655,1)</f>
        <v>1063.0999999999999</v>
      </c>
    </row>
    <row r="657" spans="1:8">
      <c r="A657" s="1446">
        <f>A634+1</f>
        <v>58</v>
      </c>
      <c r="B657" s="1448" t="s">
        <v>6507</v>
      </c>
      <c r="C657" s="1446"/>
      <c r="D657" s="1446"/>
      <c r="E657" s="1449"/>
      <c r="F657" s="1449"/>
      <c r="G657" s="1449"/>
      <c r="H657" s="1449"/>
    </row>
    <row r="658" spans="1:8" ht="18.75">
      <c r="A658" s="1446"/>
      <c r="B658" s="1474" t="s">
        <v>6479</v>
      </c>
      <c r="C658" s="1482"/>
      <c r="D658" s="1482"/>
      <c r="E658" s="1479"/>
      <c r="F658" s="1479"/>
      <c r="G658" s="1469"/>
      <c r="H658" s="1469"/>
    </row>
    <row r="659" spans="1:8" ht="18.75">
      <c r="A659" s="1446"/>
      <c r="B659" s="1474" t="s">
        <v>6433</v>
      </c>
      <c r="C659" s="1482"/>
      <c r="D659" s="1482"/>
      <c r="E659" s="1479"/>
      <c r="F659" s="1479"/>
      <c r="G659" s="1469"/>
      <c r="H659" s="1469"/>
    </row>
    <row r="660" spans="1:8" ht="18.75">
      <c r="A660" s="1446"/>
      <c r="B660" s="1431" t="s">
        <v>6480</v>
      </c>
      <c r="C660" s="1482">
        <v>1</v>
      </c>
      <c r="D660" s="1482">
        <v>2</v>
      </c>
      <c r="E660" s="1479">
        <v>6</v>
      </c>
      <c r="F660" s="1479" t="s">
        <v>1614</v>
      </c>
      <c r="G660" s="1479">
        <v>0.75</v>
      </c>
      <c r="H660" s="1466">
        <f t="shared" ref="H660:H661" si="65">PRODUCT(C660:G660)</f>
        <v>9</v>
      </c>
    </row>
    <row r="661" spans="1:8" ht="18.75">
      <c r="A661" s="1446"/>
      <c r="B661" s="1431" t="s">
        <v>6481</v>
      </c>
      <c r="C661" s="1482">
        <v>1</v>
      </c>
      <c r="D661" s="1482">
        <v>1</v>
      </c>
      <c r="E661" s="1479">
        <v>10.5</v>
      </c>
      <c r="F661" s="1479" t="s">
        <v>1614</v>
      </c>
      <c r="G661" s="1479">
        <v>1.5</v>
      </c>
      <c r="H661" s="1466">
        <f t="shared" si="65"/>
        <v>15.75</v>
      </c>
    </row>
    <row r="662" spans="1:8" ht="18.75">
      <c r="A662" s="1446"/>
      <c r="B662" s="1463" t="s">
        <v>6423</v>
      </c>
      <c r="C662" s="1482"/>
      <c r="D662" s="1482"/>
      <c r="E662" s="1479"/>
      <c r="F662" s="1479"/>
      <c r="G662" s="1469"/>
      <c r="H662" s="1469"/>
    </row>
    <row r="663" spans="1:8" ht="18.75">
      <c r="A663" s="1446"/>
      <c r="B663" s="1462" t="s">
        <v>6484</v>
      </c>
      <c r="C663" s="1482">
        <v>1</v>
      </c>
      <c r="D663" s="1482">
        <v>1</v>
      </c>
      <c r="E663" s="1479">
        <v>36.5</v>
      </c>
      <c r="F663" s="1479" t="s">
        <v>1614</v>
      </c>
      <c r="G663" s="1479">
        <v>1</v>
      </c>
      <c r="H663" s="1466">
        <f t="shared" ref="H663:H666" si="66">PRODUCT(C663:G663)</f>
        <v>36.5</v>
      </c>
    </row>
    <row r="664" spans="1:8" ht="18.75">
      <c r="A664" s="1446"/>
      <c r="B664" s="1462" t="s">
        <v>6485</v>
      </c>
      <c r="C664" s="1482">
        <v>1</v>
      </c>
      <c r="D664" s="1482">
        <v>5</v>
      </c>
      <c r="E664" s="1479">
        <v>4</v>
      </c>
      <c r="F664" s="1479" t="s">
        <v>1614</v>
      </c>
      <c r="G664" s="1479">
        <v>1.2</v>
      </c>
      <c r="H664" s="1466">
        <f t="shared" si="66"/>
        <v>24</v>
      </c>
    </row>
    <row r="665" spans="1:8" ht="18.75">
      <c r="A665" s="1446"/>
      <c r="B665" s="1462" t="s">
        <v>6486</v>
      </c>
      <c r="C665" s="1482">
        <v>2</v>
      </c>
      <c r="D665" s="1482">
        <v>2</v>
      </c>
      <c r="E665" s="1479">
        <v>10</v>
      </c>
      <c r="F665" s="1479" t="s">
        <v>1614</v>
      </c>
      <c r="G665" s="1479">
        <v>1</v>
      </c>
      <c r="H665" s="1466">
        <f t="shared" si="66"/>
        <v>40</v>
      </c>
    </row>
    <row r="666" spans="1:8" ht="18.75">
      <c r="A666" s="1446"/>
      <c r="B666" s="1462" t="s">
        <v>6487</v>
      </c>
      <c r="C666" s="1482">
        <v>1</v>
      </c>
      <c r="D666" s="1482">
        <v>4</v>
      </c>
      <c r="E666" s="1479">
        <v>4.8</v>
      </c>
      <c r="F666" s="1479" t="s">
        <v>1614</v>
      </c>
      <c r="G666" s="1479">
        <v>1.2</v>
      </c>
      <c r="H666" s="1466">
        <f t="shared" si="66"/>
        <v>23.04</v>
      </c>
    </row>
    <row r="667" spans="1:8" ht="18.75">
      <c r="A667" s="1446"/>
      <c r="B667" s="1463" t="s">
        <v>6465</v>
      </c>
      <c r="C667" s="1482"/>
      <c r="D667" s="1482"/>
      <c r="E667" s="1479"/>
      <c r="F667" s="1479"/>
      <c r="G667" s="1469"/>
      <c r="H667" s="1469"/>
    </row>
    <row r="668" spans="1:8" ht="18.75">
      <c r="A668" s="1446"/>
      <c r="B668" s="1462" t="s">
        <v>6484</v>
      </c>
      <c r="C668" s="1482">
        <v>1</v>
      </c>
      <c r="D668" s="1482">
        <v>1</v>
      </c>
      <c r="E668" s="1479">
        <v>40.5</v>
      </c>
      <c r="F668" s="1479" t="s">
        <v>1614</v>
      </c>
      <c r="G668" s="1479">
        <v>1</v>
      </c>
      <c r="H668" s="1466">
        <f t="shared" ref="H668:H671" si="67">PRODUCT(C668:G668)</f>
        <v>40.5</v>
      </c>
    </row>
    <row r="669" spans="1:8" ht="18.75">
      <c r="A669" s="1446"/>
      <c r="B669" s="1462" t="s">
        <v>6487</v>
      </c>
      <c r="C669" s="1482">
        <v>1</v>
      </c>
      <c r="D669" s="1482">
        <v>3</v>
      </c>
      <c r="E669" s="1479">
        <v>2.5</v>
      </c>
      <c r="F669" s="1479" t="s">
        <v>1614</v>
      </c>
      <c r="G669" s="1479">
        <v>1</v>
      </c>
      <c r="H669" s="1479">
        <f t="shared" si="67"/>
        <v>7.5</v>
      </c>
    </row>
    <row r="670" spans="1:8" ht="18.75">
      <c r="A670" s="1446"/>
      <c r="B670" s="1462" t="s">
        <v>6486</v>
      </c>
      <c r="C670" s="1482">
        <v>2</v>
      </c>
      <c r="D670" s="1482">
        <v>2</v>
      </c>
      <c r="E670" s="1479">
        <v>8.5</v>
      </c>
      <c r="F670" s="1479" t="s">
        <v>1614</v>
      </c>
      <c r="G670" s="1479">
        <v>1</v>
      </c>
      <c r="H670" s="1479">
        <f t="shared" si="67"/>
        <v>34</v>
      </c>
    </row>
    <row r="671" spans="1:8" ht="18.75">
      <c r="A671" s="1446"/>
      <c r="B671" s="1462" t="s">
        <v>6485</v>
      </c>
      <c r="C671" s="1482">
        <v>1</v>
      </c>
      <c r="D671" s="1482">
        <v>3</v>
      </c>
      <c r="E671" s="1479">
        <v>2.5</v>
      </c>
      <c r="F671" s="1479" t="s">
        <v>1614</v>
      </c>
      <c r="G671" s="1479">
        <v>1</v>
      </c>
      <c r="H671" s="1479">
        <f t="shared" si="67"/>
        <v>7.5</v>
      </c>
    </row>
    <row r="672" spans="1:8" ht="18.75">
      <c r="A672" s="1446"/>
      <c r="B672" s="1431"/>
      <c r="C672" s="1482"/>
      <c r="D672" s="1482"/>
      <c r="E672" s="1479"/>
      <c r="F672" s="1479"/>
      <c r="G672" s="1469" t="s">
        <v>2283</v>
      </c>
      <c r="H672" s="1469">
        <f>SUM(H660:H671)</f>
        <v>237.79</v>
      </c>
    </row>
    <row r="673" spans="1:8" ht="18.75">
      <c r="A673" s="1446"/>
      <c r="B673" s="1431"/>
      <c r="C673" s="1482"/>
      <c r="D673" s="1482"/>
      <c r="E673" s="1479"/>
      <c r="F673" s="1479"/>
      <c r="G673" s="1469" t="s">
        <v>4407</v>
      </c>
      <c r="H673" s="1469">
        <f>ROUNDUP(H672,1)</f>
        <v>237.8</v>
      </c>
    </row>
    <row r="674" spans="1:8" ht="37.5">
      <c r="A674" s="1446">
        <f>A657+1</f>
        <v>59</v>
      </c>
      <c r="B674" s="1431" t="s">
        <v>6634</v>
      </c>
      <c r="C674" s="1485"/>
      <c r="D674" s="1485"/>
      <c r="E674" s="1479"/>
      <c r="F674" s="1479"/>
      <c r="G674" s="1469"/>
      <c r="H674" s="1469"/>
    </row>
    <row r="675" spans="1:8" ht="18.75">
      <c r="A675" s="1446"/>
      <c r="B675" s="1431" t="s">
        <v>6618</v>
      </c>
      <c r="C675" s="1485">
        <v>1</v>
      </c>
      <c r="D675" s="1485">
        <v>13</v>
      </c>
      <c r="E675" s="1479">
        <v>0.45</v>
      </c>
      <c r="F675" s="1479">
        <v>0.6</v>
      </c>
      <c r="G675" s="1469" t="s">
        <v>1614</v>
      </c>
      <c r="H675" s="1479">
        <f t="shared" ref="H675:H676" si="68">PRODUCT(C675:G675)</f>
        <v>3.51</v>
      </c>
    </row>
    <row r="676" spans="1:8" ht="18.75">
      <c r="A676" s="1446"/>
      <c r="B676" s="1431" t="s">
        <v>6455</v>
      </c>
      <c r="C676" s="1485">
        <v>1</v>
      </c>
      <c r="D676" s="1485">
        <v>8</v>
      </c>
      <c r="E676" s="1479">
        <v>0.45</v>
      </c>
      <c r="F676" s="1479">
        <v>0.6</v>
      </c>
      <c r="G676" s="1469" t="s">
        <v>1614</v>
      </c>
      <c r="H676" s="1479">
        <f t="shared" si="68"/>
        <v>2.16</v>
      </c>
    </row>
    <row r="677" spans="1:8" ht="18.75">
      <c r="A677" s="1446"/>
      <c r="B677" s="1431"/>
      <c r="C677" s="1485"/>
      <c r="D677" s="1485"/>
      <c r="E677" s="1479"/>
      <c r="F677" s="1479"/>
      <c r="G677" s="1469" t="s">
        <v>2283</v>
      </c>
      <c r="H677" s="1469">
        <f>SUM(H675:H676)</f>
        <v>5.67</v>
      </c>
    </row>
    <row r="678" spans="1:8" ht="18.75">
      <c r="A678" s="1446"/>
      <c r="B678" s="1431"/>
      <c r="C678" s="1485"/>
      <c r="D678" s="1485"/>
      <c r="E678" s="1479"/>
      <c r="F678" s="1479"/>
      <c r="G678" s="1469" t="s">
        <v>4407</v>
      </c>
      <c r="H678" s="1469">
        <f>ROUNDUP(H677,1)</f>
        <v>5.7</v>
      </c>
    </row>
    <row r="679" spans="1:8" ht="48" customHeight="1">
      <c r="A679" s="1446">
        <f>A674+1</f>
        <v>60</v>
      </c>
      <c r="B679" s="1467" t="s">
        <v>1097</v>
      </c>
      <c r="C679" s="1446"/>
      <c r="D679" s="1446"/>
      <c r="E679" s="1449"/>
      <c r="F679" s="1449"/>
      <c r="G679" s="1449"/>
      <c r="H679" s="1449"/>
    </row>
    <row r="680" spans="1:8" ht="18.75">
      <c r="A680" s="1446"/>
      <c r="B680" s="1448" t="s">
        <v>6618</v>
      </c>
      <c r="C680" s="1446">
        <v>1</v>
      </c>
      <c r="D680" s="1446">
        <v>1</v>
      </c>
      <c r="E680" s="1449">
        <v>63.1</v>
      </c>
      <c r="F680" s="1449">
        <v>0.6</v>
      </c>
      <c r="G680" s="1449" t="s">
        <v>1614</v>
      </c>
      <c r="H680" s="1479">
        <f t="shared" ref="H680:H681" si="69">PRODUCT(C680:G680)</f>
        <v>37.86</v>
      </c>
    </row>
    <row r="681" spans="1:8" ht="18.75">
      <c r="A681" s="1446"/>
      <c r="B681" s="1448" t="s">
        <v>6455</v>
      </c>
      <c r="C681" s="1446">
        <v>1</v>
      </c>
      <c r="D681" s="1446">
        <v>1</v>
      </c>
      <c r="E681" s="1449">
        <v>47.19</v>
      </c>
      <c r="F681" s="1449">
        <v>0.6</v>
      </c>
      <c r="G681" s="1449" t="s">
        <v>1614</v>
      </c>
      <c r="H681" s="1479">
        <f t="shared" si="69"/>
        <v>28.31</v>
      </c>
    </row>
    <row r="682" spans="1:8" ht="18.75">
      <c r="A682" s="1446"/>
      <c r="B682" s="1448"/>
      <c r="C682" s="1446"/>
      <c r="D682" s="1446"/>
      <c r="E682" s="1449"/>
      <c r="F682" s="1449"/>
      <c r="G682" s="1469" t="s">
        <v>2283</v>
      </c>
      <c r="H682" s="1469">
        <f>SUM(H680:H681)</f>
        <v>66.17</v>
      </c>
    </row>
    <row r="683" spans="1:8" ht="18.75">
      <c r="A683" s="1446"/>
      <c r="B683" s="1448"/>
      <c r="C683" s="1446"/>
      <c r="D683" s="1446"/>
      <c r="E683" s="1449"/>
      <c r="F683" s="1449"/>
      <c r="G683" s="1469" t="s">
        <v>4407</v>
      </c>
      <c r="H683" s="1469">
        <f>ROUNDUP(H682,1)</f>
        <v>66.2</v>
      </c>
    </row>
  </sheetData>
  <mergeCells count="9">
    <mergeCell ref="D327:E327"/>
    <mergeCell ref="D70:E70"/>
    <mergeCell ref="A1:H1"/>
    <mergeCell ref="A2:H2"/>
    <mergeCell ref="A3:A4"/>
    <mergeCell ref="B3:B4"/>
    <mergeCell ref="C3:D4"/>
    <mergeCell ref="E3:G3"/>
    <mergeCell ref="H3:H4"/>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
  <sheetViews>
    <sheetView topLeftCell="A28" workbookViewId="0">
      <selection activeCell="A32" sqref="A32"/>
    </sheetView>
  </sheetViews>
  <sheetFormatPr defaultRowHeight="15.75"/>
  <cols>
    <col min="1" max="1" width="22.5546875" style="1527" customWidth="1"/>
    <col min="2" max="3" width="8.88671875" style="1527"/>
    <col min="4" max="4" width="17.6640625" style="1527" customWidth="1"/>
    <col min="5" max="16384" width="8.88671875" style="1527"/>
  </cols>
  <sheetData>
    <row r="1" spans="1:15" s="1489" customFormat="1" ht="18.75">
      <c r="A1" s="1651" t="s">
        <v>6525</v>
      </c>
      <c r="B1" s="1651"/>
      <c r="C1" s="1651"/>
      <c r="D1" s="1651"/>
      <c r="E1" s="1486"/>
      <c r="F1" s="1486"/>
      <c r="G1" s="1486"/>
      <c r="H1" s="1487"/>
      <c r="I1" s="1488"/>
    </row>
    <row r="2" spans="1:15" s="1489" customFormat="1" ht="18.75">
      <c r="A2" s="1490"/>
      <c r="B2" s="1490"/>
      <c r="C2" s="1490"/>
      <c r="D2" s="1490"/>
      <c r="E2" s="1486"/>
      <c r="F2" s="1486"/>
      <c r="G2" s="1486"/>
      <c r="H2" s="1486"/>
      <c r="I2" s="1491"/>
    </row>
    <row r="3" spans="1:15" s="1494" customFormat="1" ht="18.75">
      <c r="A3" s="1492" t="s">
        <v>6523</v>
      </c>
      <c r="B3" s="1492"/>
      <c r="C3" s="1492"/>
      <c r="D3" s="1492"/>
      <c r="E3" s="1493">
        <v>17</v>
      </c>
      <c r="F3" s="1492"/>
      <c r="G3" s="1492"/>
      <c r="H3" s="1492"/>
    </row>
    <row r="4" spans="1:15" s="1494" customFormat="1" ht="17.25" customHeight="1">
      <c r="A4" s="1652" t="s">
        <v>6526</v>
      </c>
      <c r="B4" s="1652"/>
      <c r="C4" s="1652"/>
      <c r="D4" s="1652"/>
      <c r="E4" s="1495">
        <f>E3*4</f>
        <v>68</v>
      </c>
      <c r="F4" s="1492"/>
      <c r="G4" s="1492"/>
      <c r="H4" s="1492"/>
    </row>
    <row r="5" spans="1:15" s="1494" customFormat="1" ht="18.75">
      <c r="A5" s="1492" t="s">
        <v>6527</v>
      </c>
      <c r="B5" s="1492"/>
      <c r="C5" s="1492"/>
      <c r="D5" s="1492"/>
      <c r="E5" s="1496" t="s">
        <v>6528</v>
      </c>
      <c r="F5" s="1496"/>
      <c r="G5" s="1496"/>
      <c r="H5" s="1496"/>
      <c r="I5" s="1497"/>
      <c r="O5" s="1494">
        <f>19*5</f>
        <v>95</v>
      </c>
    </row>
    <row r="6" spans="1:15" s="1494" customFormat="1" ht="17.25" customHeight="1">
      <c r="A6" s="1498"/>
      <c r="B6" s="1498"/>
      <c r="C6" s="1498"/>
      <c r="D6" s="1498"/>
      <c r="E6" s="1499">
        <f>E4*1.8*60/100</f>
        <v>73.44</v>
      </c>
      <c r="F6" s="1492"/>
      <c r="G6" s="1500"/>
      <c r="H6" s="1500"/>
      <c r="I6" s="1501"/>
    </row>
    <row r="7" spans="1:15" s="1494" customFormat="1" ht="18.75">
      <c r="A7" s="1502" t="s">
        <v>6529</v>
      </c>
      <c r="B7" s="1502"/>
      <c r="C7" s="1502"/>
      <c r="D7" s="1502"/>
      <c r="E7" s="1499" t="s">
        <v>6530</v>
      </c>
      <c r="F7" s="1499"/>
      <c r="G7" s="1499"/>
      <c r="H7" s="1503"/>
      <c r="I7" s="1504"/>
    </row>
    <row r="8" spans="1:15" s="1494" customFormat="1" ht="17.25" customHeight="1">
      <c r="A8" s="1498"/>
      <c r="B8" s="1498"/>
      <c r="C8" s="1498"/>
      <c r="D8" s="1498"/>
      <c r="E8" s="1505">
        <f>E6*0.092</f>
        <v>6.76</v>
      </c>
      <c r="F8" s="1492"/>
      <c r="G8" s="1500"/>
      <c r="H8" s="1500"/>
      <c r="I8" s="1501"/>
    </row>
    <row r="9" spans="1:15" s="1489" customFormat="1" ht="18.75">
      <c r="A9" s="1490" t="s">
        <v>6531</v>
      </c>
      <c r="B9" s="1490"/>
      <c r="C9" s="1490"/>
      <c r="D9" s="1490"/>
      <c r="E9" s="1486"/>
      <c r="F9" s="1486"/>
      <c r="G9" s="1486"/>
      <c r="H9" s="1486"/>
      <c r="I9" s="1491"/>
    </row>
    <row r="10" spans="1:15" s="1494" customFormat="1" ht="18.75">
      <c r="A10" s="1492" t="s">
        <v>6532</v>
      </c>
      <c r="B10" s="1492"/>
      <c r="C10" s="1492"/>
      <c r="D10" s="1492"/>
      <c r="E10" s="1506" t="s">
        <v>6533</v>
      </c>
      <c r="F10" s="1506"/>
      <c r="G10" s="1506"/>
      <c r="H10" s="1496"/>
      <c r="I10" s="1497"/>
    </row>
    <row r="11" spans="1:15" s="1494" customFormat="1" ht="18.75">
      <c r="A11" s="1492"/>
      <c r="B11" s="1492"/>
      <c r="C11" s="1492"/>
      <c r="D11" s="1492"/>
      <c r="E11" s="1505">
        <f>E8*0.3</f>
        <v>2.0299999999999998</v>
      </c>
      <c r="F11" s="1492"/>
      <c r="G11" s="1499"/>
      <c r="H11" s="1492"/>
    </row>
    <row r="12" spans="1:15" s="1494" customFormat="1" ht="56.25">
      <c r="A12" s="1502" t="s">
        <v>6534</v>
      </c>
      <c r="B12" s="1502"/>
      <c r="C12" s="1502"/>
      <c r="D12" s="1502"/>
      <c r="E12" s="1492" t="s">
        <v>6535</v>
      </c>
      <c r="F12" s="1492"/>
      <c r="G12" s="1492"/>
      <c r="H12" s="1507"/>
      <c r="I12" s="1497"/>
    </row>
    <row r="13" spans="1:15" s="1494" customFormat="1" ht="18.75">
      <c r="A13" s="1492"/>
      <c r="B13" s="1492"/>
      <c r="C13" s="1492"/>
      <c r="D13" s="1492"/>
      <c r="E13" s="1505">
        <f>E4*0.00021*365</f>
        <v>5.21</v>
      </c>
      <c r="F13" s="1492"/>
      <c r="G13" s="1499"/>
      <c r="H13" s="1492"/>
    </row>
    <row r="14" spans="1:15" s="1494" customFormat="1" ht="17.25" customHeight="1">
      <c r="A14" s="1492" t="s">
        <v>6536</v>
      </c>
      <c r="B14" s="1492"/>
      <c r="C14" s="1492"/>
      <c r="D14" s="1492"/>
      <c r="E14" s="1492" t="s">
        <v>6537</v>
      </c>
      <c r="F14" s="1492"/>
      <c r="G14" s="1492"/>
      <c r="H14" s="1492"/>
      <c r="I14" s="1497"/>
    </row>
    <row r="15" spans="1:15" s="1494" customFormat="1" ht="18.75">
      <c r="A15" s="1492"/>
      <c r="B15" s="1492"/>
      <c r="C15" s="1492"/>
      <c r="D15" s="1492"/>
      <c r="E15" s="1508">
        <f>E4*0.033</f>
        <v>2.2440000000000002</v>
      </c>
      <c r="F15" s="1492"/>
      <c r="G15" s="1492"/>
      <c r="H15" s="1492"/>
      <c r="I15" s="1509"/>
    </row>
    <row r="16" spans="1:15" s="1489" customFormat="1" ht="21.75">
      <c r="A16" s="1490" t="s">
        <v>6538</v>
      </c>
      <c r="B16" s="1490"/>
      <c r="C16" s="1490"/>
      <c r="D16" s="1490"/>
      <c r="E16" s="1490" t="s">
        <v>6524</v>
      </c>
      <c r="F16" s="1510">
        <f>E15+E13+E11</f>
        <v>9.48</v>
      </c>
      <c r="G16" s="1490" t="s">
        <v>6539</v>
      </c>
      <c r="H16" s="1511"/>
    </row>
    <row r="17" spans="1:9" s="1489" customFormat="1" ht="18.75">
      <c r="A17" s="1492" t="s">
        <v>6540</v>
      </c>
      <c r="B17" s="1492"/>
      <c r="C17" s="1492"/>
      <c r="D17" s="1492"/>
      <c r="E17" s="1512">
        <v>1.2</v>
      </c>
      <c r="F17" s="1513" t="s">
        <v>3515</v>
      </c>
      <c r="G17" s="1490"/>
      <c r="H17" s="1511"/>
    </row>
    <row r="18" spans="1:9" s="1494" customFormat="1" ht="18.75">
      <c r="A18" s="1492" t="s">
        <v>6541</v>
      </c>
      <c r="B18" s="1492"/>
      <c r="C18" s="1492"/>
      <c r="D18" s="1492"/>
      <c r="E18" s="1506" t="s">
        <v>6542</v>
      </c>
      <c r="F18" s="1506"/>
      <c r="G18" s="1506"/>
      <c r="H18" s="1496"/>
      <c r="I18" s="1497"/>
    </row>
    <row r="19" spans="1:9" s="1494" customFormat="1" ht="22.5">
      <c r="A19" s="1492"/>
      <c r="B19" s="1492"/>
      <c r="C19" s="1492"/>
      <c r="D19" s="1492"/>
      <c r="E19" s="1499">
        <f>F16/E17</f>
        <v>7.9</v>
      </c>
      <c r="F19" s="1492" t="s">
        <v>6543</v>
      </c>
      <c r="G19" s="1499"/>
      <c r="H19" s="1499"/>
    </row>
    <row r="20" spans="1:9" s="1494" customFormat="1" ht="21.75">
      <c r="A20" s="1492"/>
      <c r="B20" s="1492"/>
      <c r="C20" s="1492"/>
      <c r="D20" s="1492"/>
      <c r="E20" s="1505" t="s">
        <v>4407</v>
      </c>
      <c r="F20" s="1514">
        <f>CEILING(E19,0.1)</f>
        <v>7.9</v>
      </c>
      <c r="G20" s="1508" t="s">
        <v>6544</v>
      </c>
      <c r="H20" s="1492"/>
    </row>
    <row r="21" spans="1:9" s="1494" customFormat="1" ht="18.75">
      <c r="A21" s="1492" t="s">
        <v>6545</v>
      </c>
      <c r="B21" s="1492"/>
      <c r="C21" s="1492"/>
      <c r="D21" s="1492"/>
      <c r="E21" s="1506" t="s">
        <v>6546</v>
      </c>
      <c r="F21" s="1506"/>
      <c r="G21" s="1506"/>
      <c r="H21" s="1496"/>
      <c r="I21" s="1497"/>
    </row>
    <row r="22" spans="1:9" s="1494" customFormat="1" ht="22.5">
      <c r="A22" s="1492"/>
      <c r="B22" s="1492"/>
      <c r="C22" s="1492"/>
      <c r="D22" s="1492"/>
      <c r="E22" s="1499">
        <f>F20/3</f>
        <v>2.63</v>
      </c>
      <c r="F22" s="1492" t="s">
        <v>6543</v>
      </c>
      <c r="G22" s="1505"/>
      <c r="H22" s="1499"/>
    </row>
    <row r="23" spans="1:9" s="1494" customFormat="1" ht="21.75">
      <c r="A23" s="1492"/>
      <c r="B23" s="1492"/>
      <c r="C23" s="1492"/>
      <c r="D23" s="1492"/>
      <c r="E23" s="1505" t="s">
        <v>4407</v>
      </c>
      <c r="F23" s="1514">
        <f>CEILING(E22,0.1)</f>
        <v>2.7</v>
      </c>
      <c r="G23" s="1508" t="s">
        <v>6544</v>
      </c>
      <c r="H23" s="1492"/>
    </row>
    <row r="24" spans="1:9" s="1518" customFormat="1" ht="18.75">
      <c r="A24" s="1508" t="s">
        <v>6547</v>
      </c>
      <c r="B24" s="1508"/>
      <c r="C24" s="1508"/>
      <c r="D24" s="1508"/>
      <c r="E24" s="1515" t="s">
        <v>6548</v>
      </c>
      <c r="F24" s="1515"/>
      <c r="G24" s="1516"/>
      <c r="H24" s="1513"/>
      <c r="I24" s="1517"/>
    </row>
    <row r="25" spans="1:9" s="1518" customFormat="1" ht="18.75">
      <c r="A25" s="1508" t="s">
        <v>6549</v>
      </c>
      <c r="B25" s="1508"/>
      <c r="C25" s="1508"/>
      <c r="D25" s="1508"/>
      <c r="E25" s="1519"/>
      <c r="F25" s="1520"/>
      <c r="G25" s="1516"/>
      <c r="H25" s="1513"/>
      <c r="I25" s="1517"/>
    </row>
    <row r="26" spans="1:9" s="1518" customFormat="1" ht="18.75">
      <c r="A26" s="1492" t="s">
        <v>6550</v>
      </c>
      <c r="B26" s="1492"/>
      <c r="C26" s="1492"/>
      <c r="D26" s="1492"/>
      <c r="E26" s="1521">
        <v>1.2</v>
      </c>
      <c r="F26" s="1520"/>
      <c r="G26" s="1516"/>
      <c r="H26" s="1513"/>
      <c r="I26" s="1517"/>
    </row>
    <row r="27" spans="1:9" s="1518" customFormat="1" ht="18.75">
      <c r="A27" s="1492" t="s">
        <v>6551</v>
      </c>
      <c r="B27" s="1492"/>
      <c r="C27" s="1492"/>
      <c r="D27" s="1492"/>
      <c r="E27" s="1521">
        <v>0.4</v>
      </c>
      <c r="F27" s="1520"/>
      <c r="G27" s="1516"/>
      <c r="H27" s="1513"/>
      <c r="I27" s="1517"/>
    </row>
    <row r="28" spans="1:9" s="1518" customFormat="1" ht="18.75">
      <c r="A28" s="1492" t="s">
        <v>6552</v>
      </c>
      <c r="B28" s="1492"/>
      <c r="C28" s="1492"/>
      <c r="D28" s="1492"/>
      <c r="E28" s="1521">
        <v>0.25</v>
      </c>
      <c r="F28" s="1520"/>
      <c r="G28" s="1516"/>
      <c r="H28" s="1513"/>
      <c r="I28" s="1517"/>
    </row>
    <row r="29" spans="1:9" s="1518" customFormat="1" ht="18.75">
      <c r="A29" s="1492" t="s">
        <v>6553</v>
      </c>
      <c r="B29" s="1492"/>
      <c r="C29" s="1492"/>
      <c r="D29" s="1492"/>
      <c r="E29" s="1521">
        <v>0.15</v>
      </c>
      <c r="F29" s="1520"/>
      <c r="G29" s="1516"/>
      <c r="H29" s="1513"/>
      <c r="I29" s="1517"/>
    </row>
    <row r="30" spans="1:9" s="1518" customFormat="1" ht="18.75">
      <c r="A30" s="1498" t="s">
        <v>2283</v>
      </c>
      <c r="B30" s="1498"/>
      <c r="C30" s="1498"/>
      <c r="D30" s="1498"/>
      <c r="E30" s="1519">
        <f>SUM(E26:E29)</f>
        <v>2</v>
      </c>
      <c r="F30" s="1520"/>
      <c r="G30" s="1516"/>
      <c r="H30" s="1513"/>
      <c r="I30" s="1517"/>
    </row>
    <row r="31" spans="1:9" s="1518" customFormat="1" ht="18.75">
      <c r="A31" s="1522" t="s">
        <v>6547</v>
      </c>
      <c r="B31" s="1522"/>
      <c r="C31" s="1522"/>
      <c r="D31" s="1515">
        <v>5.5</v>
      </c>
      <c r="E31" s="1515" t="s">
        <v>6554</v>
      </c>
      <c r="F31" s="1515">
        <v>3</v>
      </c>
      <c r="G31" s="1515" t="s">
        <v>6554</v>
      </c>
      <c r="H31" s="1510">
        <v>2</v>
      </c>
      <c r="I31" s="1517"/>
    </row>
    <row r="32" spans="1:9" s="1494" customFormat="1" ht="18.75">
      <c r="A32" s="1508" t="s">
        <v>6555</v>
      </c>
      <c r="B32" s="1508"/>
      <c r="C32" s="1508"/>
      <c r="D32" s="1508"/>
      <c r="E32" s="1492"/>
      <c r="F32" s="1492"/>
      <c r="G32" s="1492"/>
      <c r="H32" s="1492"/>
    </row>
    <row r="33" spans="1:9" s="1494" customFormat="1" ht="18.75">
      <c r="A33" s="1492" t="s">
        <v>6556</v>
      </c>
      <c r="B33" s="1492"/>
      <c r="C33" s="1492"/>
      <c r="D33" s="1492"/>
      <c r="E33" s="1492" t="s">
        <v>6557</v>
      </c>
      <c r="F33" s="1492"/>
      <c r="G33" s="1492"/>
      <c r="H33" s="1507"/>
      <c r="I33" s="1497"/>
    </row>
    <row r="34" spans="1:9" s="1494" customFormat="1" ht="18.75">
      <c r="A34" s="1492"/>
      <c r="B34" s="1492"/>
      <c r="C34" s="1492"/>
      <c r="D34" s="1492"/>
      <c r="E34" s="1508">
        <f>E4*35</f>
        <v>2380</v>
      </c>
      <c r="F34" s="1508" t="s">
        <v>6558</v>
      </c>
      <c r="G34" s="1492"/>
      <c r="H34" s="1492"/>
      <c r="I34" s="1518"/>
    </row>
    <row r="35" spans="1:9" s="1494" customFormat="1" ht="18.75">
      <c r="A35" s="1498" t="s">
        <v>6559</v>
      </c>
      <c r="B35" s="1498"/>
      <c r="C35" s="1498"/>
      <c r="D35" s="1498"/>
      <c r="E35" s="1492" t="s">
        <v>6560</v>
      </c>
      <c r="F35" s="1492"/>
      <c r="G35" s="1492"/>
      <c r="H35" s="1492"/>
      <c r="I35" s="1518"/>
    </row>
    <row r="36" spans="1:9" s="1494" customFormat="1" ht="37.5">
      <c r="A36" s="1502" t="s">
        <v>6561</v>
      </c>
      <c r="B36" s="1502"/>
      <c r="C36" s="1502"/>
      <c r="D36" s="1502"/>
      <c r="E36" s="1506" t="s">
        <v>6562</v>
      </c>
      <c r="F36" s="1506"/>
      <c r="G36" s="1506"/>
      <c r="H36" s="1496"/>
      <c r="I36" s="1497"/>
    </row>
    <row r="37" spans="1:9" s="1494" customFormat="1" ht="18.75">
      <c r="A37" s="1502"/>
      <c r="B37" s="1502"/>
      <c r="C37" s="1502"/>
      <c r="D37" s="1502"/>
      <c r="E37" s="1499">
        <f>E34/100</f>
        <v>23.8</v>
      </c>
      <c r="F37" s="1492"/>
      <c r="G37" s="1492"/>
      <c r="H37" s="1492"/>
      <c r="I37" s="1523"/>
    </row>
    <row r="38" spans="1:9" s="1526" customFormat="1" ht="18.75">
      <c r="A38" s="1650" t="str">
        <f>"Provide 4 row of "&amp;6&amp; " m each dispersion trench"</f>
        <v>Provide 4 row of 6 m each dispersion trench</v>
      </c>
      <c r="B38" s="1650"/>
      <c r="C38" s="1650"/>
      <c r="D38" s="1650"/>
      <c r="E38" s="1650"/>
      <c r="F38" s="1524"/>
      <c r="G38" s="1525"/>
      <c r="H38" s="1525"/>
    </row>
  </sheetData>
  <mergeCells count="3">
    <mergeCell ref="A38:E38"/>
    <mergeCell ref="A1:D1"/>
    <mergeCell ref="A4:D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63"/>
  <sheetViews>
    <sheetView topLeftCell="A653" workbookViewId="0">
      <selection activeCell="C665" sqref="C665"/>
    </sheetView>
  </sheetViews>
  <sheetFormatPr defaultRowHeight="15.75"/>
  <cols>
    <col min="3" max="3" width="44.77734375" customWidth="1"/>
    <col min="4" max="4" width="9.21875" bestFit="1" customWidth="1"/>
    <col min="6" max="6" width="9.109375" bestFit="1" customWidth="1"/>
  </cols>
  <sheetData>
    <row r="1" spans="1:6" ht="16.5">
      <c r="A1" s="1389"/>
      <c r="B1" s="1420"/>
      <c r="C1" s="1421" t="s">
        <v>251</v>
      </c>
      <c r="D1" s="1389"/>
      <c r="E1" s="1399"/>
      <c r="F1" s="1389"/>
    </row>
    <row r="2" spans="1:6" ht="16.5">
      <c r="A2" s="1389"/>
      <c r="B2" s="1420"/>
      <c r="C2" s="1475" t="s">
        <v>663</v>
      </c>
      <c r="D2" s="1389"/>
      <c r="E2" s="1399"/>
      <c r="F2" s="1389"/>
    </row>
    <row r="3" spans="1:6" ht="16.5">
      <c r="A3" s="1422" t="s">
        <v>1613</v>
      </c>
      <c r="B3" s="1423" t="s">
        <v>991</v>
      </c>
      <c r="C3" s="1424" t="str">
        <f>Data!H3</f>
        <v>Veeracholan</v>
      </c>
      <c r="D3" s="1389"/>
      <c r="E3" s="1421" t="str">
        <f>Data!J3</f>
        <v>2022-2023</v>
      </c>
      <c r="F3" s="1389"/>
    </row>
    <row r="4" spans="1:6" ht="16.5">
      <c r="A4" s="1393" t="s">
        <v>1614</v>
      </c>
      <c r="B4" s="1393" t="s">
        <v>1614</v>
      </c>
      <c r="C4" s="1393" t="s">
        <v>1614</v>
      </c>
      <c r="D4" s="1393" t="s">
        <v>1614</v>
      </c>
      <c r="E4" s="1393" t="s">
        <v>1614</v>
      </c>
      <c r="F4" s="1393" t="s">
        <v>1614</v>
      </c>
    </row>
    <row r="5" spans="1:6" ht="16.5">
      <c r="A5" s="1422" t="s">
        <v>1616</v>
      </c>
      <c r="B5" s="1423" t="s">
        <v>991</v>
      </c>
      <c r="C5" s="1392" t="s">
        <v>1617</v>
      </c>
      <c r="D5" s="1392" t="s">
        <v>1618</v>
      </c>
      <c r="E5" s="1392" t="s">
        <v>1619</v>
      </c>
      <c r="F5" s="1392" t="s">
        <v>1620</v>
      </c>
    </row>
    <row r="6" spans="1:6" ht="16.5">
      <c r="A6" s="1393" t="s">
        <v>1614</v>
      </c>
      <c r="B6" s="1393" t="s">
        <v>1614</v>
      </c>
      <c r="C6" s="1393" t="s">
        <v>1614</v>
      </c>
      <c r="D6" s="1393" t="s">
        <v>1614</v>
      </c>
      <c r="E6" s="1393" t="s">
        <v>1614</v>
      </c>
      <c r="F6" s="1393" t="s">
        <v>1614</v>
      </c>
    </row>
    <row r="7" spans="1:6" ht="16.5">
      <c r="A7" s="1389"/>
      <c r="B7" s="1423" t="s">
        <v>2289</v>
      </c>
      <c r="C7" s="1390" t="s">
        <v>2290</v>
      </c>
      <c r="D7" s="1389"/>
      <c r="E7" s="1399"/>
      <c r="F7" s="1389"/>
    </row>
    <row r="8" spans="1:6" ht="16.5">
      <c r="A8" s="1389"/>
      <c r="B8" s="1420"/>
      <c r="C8" s="1393" t="s">
        <v>1614</v>
      </c>
      <c r="D8" s="1389"/>
      <c r="E8" s="1399"/>
      <c r="F8" s="1389"/>
    </row>
    <row r="9" spans="1:6" ht="16.5">
      <c r="A9" s="1391">
        <v>0.96</v>
      </c>
      <c r="B9" s="1423" t="s">
        <v>876</v>
      </c>
      <c r="C9" s="1390" t="s">
        <v>877</v>
      </c>
      <c r="D9" s="1391">
        <f>Data!I9</f>
        <v>6040</v>
      </c>
      <c r="E9" s="1390" t="s">
        <v>876</v>
      </c>
      <c r="F9" s="1391">
        <f>(A9*D9)</f>
        <v>5798.4</v>
      </c>
    </row>
    <row r="10" spans="1:6" ht="16.5">
      <c r="A10" s="1391">
        <v>1</v>
      </c>
      <c r="B10" s="1423" t="s">
        <v>884</v>
      </c>
      <c r="C10" s="1390" t="s">
        <v>885</v>
      </c>
      <c r="D10" s="1391">
        <f>Data!I10</f>
        <v>1977.76</v>
      </c>
      <c r="E10" s="1390" t="s">
        <v>884</v>
      </c>
      <c r="F10" s="1391">
        <f>(A10*D10)</f>
        <v>1977.76</v>
      </c>
    </row>
    <row r="11" spans="1:6" ht="16.5">
      <c r="A11" s="1391">
        <v>1</v>
      </c>
      <c r="B11" s="1423" t="s">
        <v>884</v>
      </c>
      <c r="C11" s="1390" t="s">
        <v>889</v>
      </c>
      <c r="D11" s="1391">
        <f>Data!I11</f>
        <v>110</v>
      </c>
      <c r="E11" s="1390" t="s">
        <v>884</v>
      </c>
      <c r="F11" s="1391">
        <f>(A11*D11)</f>
        <v>110</v>
      </c>
    </row>
    <row r="12" spans="1:6" ht="16.5">
      <c r="A12" s="1389"/>
      <c r="B12" s="1423" t="s">
        <v>454</v>
      </c>
      <c r="C12" s="1390" t="s">
        <v>455</v>
      </c>
      <c r="D12" s="1390" t="s">
        <v>991</v>
      </c>
      <c r="E12" s="1390" t="s">
        <v>454</v>
      </c>
      <c r="F12" s="1391">
        <v>0</v>
      </c>
    </row>
    <row r="13" spans="1:6" ht="16.5">
      <c r="A13" s="1389"/>
      <c r="B13" s="1420"/>
      <c r="C13" s="1389"/>
      <c r="D13" s="1389"/>
      <c r="E13" s="1399"/>
      <c r="F13" s="1393" t="s">
        <v>1614</v>
      </c>
    </row>
    <row r="14" spans="1:6" ht="16.5">
      <c r="A14" s="1389"/>
      <c r="B14" s="1420"/>
      <c r="C14" s="1390" t="s">
        <v>1541</v>
      </c>
      <c r="D14" s="1389"/>
      <c r="E14" s="1399"/>
      <c r="F14" s="1424">
        <f>SUM(F9:F12)</f>
        <v>7886.16</v>
      </c>
    </row>
    <row r="15" spans="1:6" ht="16.5">
      <c r="A15" s="1389"/>
      <c r="B15" s="1420"/>
      <c r="C15" s="1389"/>
      <c r="D15" s="1389"/>
      <c r="E15" s="1399"/>
      <c r="F15" s="1393" t="s">
        <v>1614</v>
      </c>
    </row>
    <row r="16" spans="1:6" ht="16.5">
      <c r="A16" s="1389"/>
      <c r="B16" s="1423" t="s">
        <v>2289</v>
      </c>
      <c r="C16" s="1390" t="s">
        <v>121</v>
      </c>
      <c r="D16" s="1389"/>
      <c r="E16" s="1399"/>
      <c r="F16" s="1389"/>
    </row>
    <row r="17" spans="1:6" ht="16.5">
      <c r="A17" s="1389"/>
      <c r="B17" s="1420"/>
      <c r="C17" s="1393" t="s">
        <v>1614</v>
      </c>
      <c r="D17" s="1389"/>
      <c r="E17" s="1399"/>
      <c r="F17" s="1389"/>
    </row>
    <row r="18" spans="1:6" ht="16.5">
      <c r="A18" s="1391">
        <v>0.72</v>
      </c>
      <c r="B18" s="1423" t="s">
        <v>876</v>
      </c>
      <c r="C18" s="1390" t="s">
        <v>877</v>
      </c>
      <c r="D18" s="1391">
        <f>Data!I18</f>
        <v>6040</v>
      </c>
      <c r="E18" s="1390" t="s">
        <v>876</v>
      </c>
      <c r="F18" s="1391">
        <f>(A18*D18)</f>
        <v>4348.8</v>
      </c>
    </row>
    <row r="19" spans="1:6" ht="16.5">
      <c r="A19" s="1391">
        <v>1</v>
      </c>
      <c r="B19" s="1423" t="s">
        <v>884</v>
      </c>
      <c r="C19" s="1390" t="s">
        <v>885</v>
      </c>
      <c r="D19" s="1391">
        <f>Data!I19</f>
        <v>1977.76</v>
      </c>
      <c r="E19" s="1390" t="s">
        <v>884</v>
      </c>
      <c r="F19" s="1391">
        <f>(A19*D19)</f>
        <v>1977.76</v>
      </c>
    </row>
    <row r="20" spans="1:6" ht="16.5">
      <c r="A20" s="1391">
        <v>1</v>
      </c>
      <c r="B20" s="1423" t="s">
        <v>884</v>
      </c>
      <c r="C20" s="1390" t="s">
        <v>889</v>
      </c>
      <c r="D20" s="1391">
        <f>Data!I20</f>
        <v>110</v>
      </c>
      <c r="E20" s="1390" t="s">
        <v>884</v>
      </c>
      <c r="F20" s="1391">
        <f>(A20*D20)</f>
        <v>110</v>
      </c>
    </row>
    <row r="21" spans="1:6" ht="16.5">
      <c r="A21" s="1389"/>
      <c r="B21" s="1423" t="s">
        <v>454</v>
      </c>
      <c r="C21" s="1390" t="s">
        <v>455</v>
      </c>
      <c r="D21" s="1390" t="s">
        <v>991</v>
      </c>
      <c r="E21" s="1390" t="s">
        <v>454</v>
      </c>
      <c r="F21" s="1391">
        <v>0</v>
      </c>
    </row>
    <row r="22" spans="1:6" ht="16.5">
      <c r="A22" s="1389"/>
      <c r="B22" s="1420"/>
      <c r="C22" s="1389"/>
      <c r="D22" s="1389"/>
      <c r="E22" s="1399"/>
      <c r="F22" s="1393" t="s">
        <v>1614</v>
      </c>
    </row>
    <row r="23" spans="1:6" ht="16.5">
      <c r="A23" s="1389"/>
      <c r="B23" s="1420"/>
      <c r="C23" s="1390" t="s">
        <v>1541</v>
      </c>
      <c r="D23" s="1389"/>
      <c r="E23" s="1399"/>
      <c r="F23" s="1424">
        <f>SUM(F18:F21)</f>
        <v>6436.56</v>
      </c>
    </row>
    <row r="24" spans="1:6" ht="16.5">
      <c r="A24" s="1389"/>
      <c r="B24" s="1420"/>
      <c r="C24" s="1389"/>
      <c r="D24" s="1389"/>
      <c r="E24" s="1399"/>
      <c r="F24" s="1393" t="s">
        <v>1614</v>
      </c>
    </row>
    <row r="25" spans="1:6" ht="16.5">
      <c r="A25" s="1389"/>
      <c r="B25" s="1423" t="s">
        <v>2289</v>
      </c>
      <c r="C25" s="1390" t="s">
        <v>1376</v>
      </c>
      <c r="D25" s="1389"/>
      <c r="E25" s="1399"/>
      <c r="F25" s="1389"/>
    </row>
    <row r="26" spans="1:6" ht="16.5">
      <c r="A26" s="1389"/>
      <c r="B26" s="1420"/>
      <c r="C26" s="1393" t="s">
        <v>1614</v>
      </c>
      <c r="D26" s="1389"/>
      <c r="E26" s="1399"/>
      <c r="F26" s="1389"/>
    </row>
    <row r="27" spans="1:6" ht="16.5">
      <c r="A27" s="1391">
        <v>0.48</v>
      </c>
      <c r="B27" s="1423" t="s">
        <v>876</v>
      </c>
      <c r="C27" s="1390" t="s">
        <v>877</v>
      </c>
      <c r="D27" s="1391">
        <f>Data!I27</f>
        <v>6040</v>
      </c>
      <c r="E27" s="1390" t="s">
        <v>876</v>
      </c>
      <c r="F27" s="1391">
        <f>(A27*D27)</f>
        <v>2899.2</v>
      </c>
    </row>
    <row r="28" spans="1:6" ht="16.5">
      <c r="A28" s="1391">
        <v>1</v>
      </c>
      <c r="B28" s="1423" t="s">
        <v>884</v>
      </c>
      <c r="C28" s="1390" t="s">
        <v>885</v>
      </c>
      <c r="D28" s="1391">
        <f>Data!I28</f>
        <v>1977.76</v>
      </c>
      <c r="E28" s="1390" t="s">
        <v>884</v>
      </c>
      <c r="F28" s="1391">
        <f>(A28*D28)</f>
        <v>1977.76</v>
      </c>
    </row>
    <row r="29" spans="1:6" ht="16.5">
      <c r="A29" s="1391">
        <v>1</v>
      </c>
      <c r="B29" s="1423" t="s">
        <v>884</v>
      </c>
      <c r="C29" s="1390" t="s">
        <v>889</v>
      </c>
      <c r="D29" s="1391">
        <f>Data!I29</f>
        <v>110</v>
      </c>
      <c r="E29" s="1390" t="s">
        <v>884</v>
      </c>
      <c r="F29" s="1391">
        <f>(A29*D29)</f>
        <v>110</v>
      </c>
    </row>
    <row r="30" spans="1:6" ht="16.5">
      <c r="A30" s="1389"/>
      <c r="B30" s="1423" t="s">
        <v>454</v>
      </c>
      <c r="C30" s="1390" t="s">
        <v>455</v>
      </c>
      <c r="D30" s="1390" t="s">
        <v>991</v>
      </c>
      <c r="E30" s="1390" t="s">
        <v>454</v>
      </c>
      <c r="F30" s="1391">
        <v>0</v>
      </c>
    </row>
    <row r="31" spans="1:6" ht="16.5">
      <c r="A31" s="1389"/>
      <c r="B31" s="1420"/>
      <c r="C31" s="1389"/>
      <c r="D31" s="1389"/>
      <c r="E31" s="1399"/>
      <c r="F31" s="1393" t="s">
        <v>1614</v>
      </c>
    </row>
    <row r="32" spans="1:6" ht="16.5">
      <c r="A32" s="1389"/>
      <c r="B32" s="1420"/>
      <c r="C32" s="1390" t="s">
        <v>1541</v>
      </c>
      <c r="D32" s="1389"/>
      <c r="E32" s="1399"/>
      <c r="F32" s="1424">
        <f>SUM(F27:F30)</f>
        <v>4986.96</v>
      </c>
    </row>
    <row r="33" spans="1:6" ht="16.5">
      <c r="A33" s="1389"/>
      <c r="B33" s="1420"/>
      <c r="C33" s="1389"/>
      <c r="D33" s="1389"/>
      <c r="E33" s="1399"/>
      <c r="F33" s="1393" t="s">
        <v>1614</v>
      </c>
    </row>
    <row r="34" spans="1:6" ht="16.5">
      <c r="A34" s="1389"/>
      <c r="B34" s="1423" t="s">
        <v>2289</v>
      </c>
      <c r="C34" s="1390" t="s">
        <v>1330</v>
      </c>
      <c r="D34" s="1389"/>
      <c r="E34" s="1399"/>
      <c r="F34" s="1389"/>
    </row>
    <row r="35" spans="1:6" ht="16.5">
      <c r="A35" s="1391">
        <v>0.36</v>
      </c>
      <c r="B35" s="1423" t="s">
        <v>876</v>
      </c>
      <c r="C35" s="1390" t="s">
        <v>877</v>
      </c>
      <c r="D35" s="1391">
        <f>Data!I35</f>
        <v>6040</v>
      </c>
      <c r="E35" s="1390" t="s">
        <v>876</v>
      </c>
      <c r="F35" s="1391">
        <f>(A35*D35)</f>
        <v>2174.4</v>
      </c>
    </row>
    <row r="36" spans="1:6" ht="16.5">
      <c r="A36" s="1391">
        <v>1</v>
      </c>
      <c r="B36" s="1423" t="s">
        <v>884</v>
      </c>
      <c r="C36" s="1390" t="s">
        <v>885</v>
      </c>
      <c r="D36" s="1391">
        <f>Data!I36</f>
        <v>1977.76</v>
      </c>
      <c r="E36" s="1390" t="s">
        <v>884</v>
      </c>
      <c r="F36" s="1391">
        <f>(A36*D36)</f>
        <v>1977.76</v>
      </c>
    </row>
    <row r="37" spans="1:6" ht="16.5">
      <c r="A37" s="1391">
        <v>1</v>
      </c>
      <c r="B37" s="1423" t="s">
        <v>884</v>
      </c>
      <c r="C37" s="1390" t="s">
        <v>889</v>
      </c>
      <c r="D37" s="1391">
        <f>Data!I37</f>
        <v>110</v>
      </c>
      <c r="E37" s="1390" t="s">
        <v>884</v>
      </c>
      <c r="F37" s="1391">
        <f>(A37*D37)</f>
        <v>110</v>
      </c>
    </row>
    <row r="38" spans="1:6" ht="16.5">
      <c r="A38" s="1389"/>
      <c r="B38" s="1423" t="s">
        <v>454</v>
      </c>
      <c r="C38" s="1390" t="s">
        <v>455</v>
      </c>
      <c r="D38" s="1390" t="s">
        <v>991</v>
      </c>
      <c r="E38" s="1390" t="s">
        <v>454</v>
      </c>
      <c r="F38" s="1391">
        <v>0</v>
      </c>
    </row>
    <row r="39" spans="1:6" ht="16.5">
      <c r="A39" s="1389"/>
      <c r="B39" s="1420"/>
      <c r="C39" s="1389"/>
      <c r="D39" s="1389"/>
      <c r="E39" s="1399"/>
      <c r="F39" s="1393" t="s">
        <v>1614</v>
      </c>
    </row>
    <row r="40" spans="1:6" ht="16.5">
      <c r="A40" s="1389"/>
      <c r="B40" s="1420"/>
      <c r="C40" s="1390" t="s">
        <v>1541</v>
      </c>
      <c r="D40" s="1389"/>
      <c r="E40" s="1399"/>
      <c r="F40" s="1424">
        <f>SUM(F35:F38)</f>
        <v>4262.16</v>
      </c>
    </row>
    <row r="41" spans="1:6" ht="16.5">
      <c r="A41" s="1389"/>
      <c r="B41" s="1420"/>
      <c r="C41" s="1389"/>
      <c r="D41" s="1389"/>
      <c r="E41" s="1399"/>
      <c r="F41" s="1393" t="s">
        <v>1614</v>
      </c>
    </row>
    <row r="42" spans="1:6" ht="16.5">
      <c r="A42" s="1389"/>
      <c r="B42" s="1423" t="s">
        <v>2289</v>
      </c>
      <c r="C42" s="1390" t="s">
        <v>1655</v>
      </c>
      <c r="D42" s="1389"/>
      <c r="E42" s="1399"/>
      <c r="F42" s="1389"/>
    </row>
    <row r="43" spans="1:6" ht="16.5">
      <c r="A43" s="1389"/>
      <c r="B43" s="1420"/>
      <c r="C43" s="1393" t="s">
        <v>1614</v>
      </c>
      <c r="D43" s="1389"/>
      <c r="E43" s="1399"/>
      <c r="F43" s="1389"/>
    </row>
    <row r="44" spans="1:6" ht="16.5">
      <c r="A44" s="1425">
        <v>0.28799999999999998</v>
      </c>
      <c r="B44" s="1423" t="s">
        <v>876</v>
      </c>
      <c r="C44" s="1390" t="s">
        <v>877</v>
      </c>
      <c r="D44" s="1391">
        <f>Data!I44</f>
        <v>6040</v>
      </c>
      <c r="E44" s="1390" t="s">
        <v>876</v>
      </c>
      <c r="F44" s="1391">
        <f>(A44*D44)</f>
        <v>1739.52</v>
      </c>
    </row>
    <row r="45" spans="1:6" ht="16.5">
      <c r="A45" s="1391">
        <v>1</v>
      </c>
      <c r="B45" s="1423" t="s">
        <v>884</v>
      </c>
      <c r="C45" s="1390" t="s">
        <v>885</v>
      </c>
      <c r="D45" s="1391">
        <f>Data!I45</f>
        <v>1977.76</v>
      </c>
      <c r="E45" s="1390" t="s">
        <v>884</v>
      </c>
      <c r="F45" s="1391">
        <f>(A45*D45)</f>
        <v>1977.76</v>
      </c>
    </row>
    <row r="46" spans="1:6" ht="16.5">
      <c r="A46" s="1391">
        <v>1</v>
      </c>
      <c r="B46" s="1423" t="s">
        <v>884</v>
      </c>
      <c r="C46" s="1390" t="s">
        <v>889</v>
      </c>
      <c r="D46" s="1391">
        <f>Data!I46</f>
        <v>110</v>
      </c>
      <c r="E46" s="1390" t="s">
        <v>884</v>
      </c>
      <c r="F46" s="1391">
        <f>(A46*D46)</f>
        <v>110</v>
      </c>
    </row>
    <row r="47" spans="1:6" ht="16.5">
      <c r="A47" s="1389"/>
      <c r="B47" s="1423" t="s">
        <v>454</v>
      </c>
      <c r="C47" s="1390" t="s">
        <v>455</v>
      </c>
      <c r="D47" s="1390" t="s">
        <v>991</v>
      </c>
      <c r="E47" s="1390" t="s">
        <v>454</v>
      </c>
      <c r="F47" s="1391">
        <v>0</v>
      </c>
    </row>
    <row r="48" spans="1:6" ht="16.5">
      <c r="A48" s="1389"/>
      <c r="B48" s="1420"/>
      <c r="C48" s="1389"/>
      <c r="D48" s="1389"/>
      <c r="E48" s="1399"/>
      <c r="F48" s="1393" t="s">
        <v>1614</v>
      </c>
    </row>
    <row r="49" spans="1:6" ht="16.5">
      <c r="A49" s="1389"/>
      <c r="B49" s="1420"/>
      <c r="C49" s="1390" t="s">
        <v>1541</v>
      </c>
      <c r="D49" s="1389"/>
      <c r="E49" s="1399"/>
      <c r="F49" s="1424">
        <f>SUM(F44:F47)</f>
        <v>3827.28</v>
      </c>
    </row>
    <row r="50" spans="1:6" ht="16.5">
      <c r="A50" s="1389"/>
      <c r="B50" s="1420"/>
      <c r="C50" s="1389"/>
      <c r="D50" s="1389"/>
      <c r="E50" s="1399"/>
      <c r="F50" s="1393" t="s">
        <v>1614</v>
      </c>
    </row>
    <row r="51" spans="1:6" ht="16.5">
      <c r="A51" s="1389"/>
      <c r="B51" s="1423" t="s">
        <v>2289</v>
      </c>
      <c r="C51" s="1390" t="s">
        <v>1661</v>
      </c>
      <c r="D51" s="1389"/>
      <c r="E51" s="1399"/>
      <c r="F51" s="1389"/>
    </row>
    <row r="52" spans="1:6" ht="16.5">
      <c r="A52" s="1389"/>
      <c r="B52" s="1420"/>
      <c r="C52" s="1393" t="s">
        <v>1614</v>
      </c>
      <c r="D52" s="1389"/>
      <c r="E52" s="1399"/>
      <c r="F52" s="1389"/>
    </row>
    <row r="53" spans="1:6" ht="16.5">
      <c r="A53" s="1391">
        <v>0.24</v>
      </c>
      <c r="B53" s="1423" t="s">
        <v>876</v>
      </c>
      <c r="C53" s="1390" t="s">
        <v>877</v>
      </c>
      <c r="D53" s="1391">
        <f>Data!I53</f>
        <v>6040</v>
      </c>
      <c r="E53" s="1390" t="s">
        <v>876</v>
      </c>
      <c r="F53" s="1391">
        <f>(A53*D53)</f>
        <v>1449.6</v>
      </c>
    </row>
    <row r="54" spans="1:6" ht="16.5">
      <c r="A54" s="1391">
        <v>1</v>
      </c>
      <c r="B54" s="1423" t="s">
        <v>884</v>
      </c>
      <c r="C54" s="1390" t="s">
        <v>885</v>
      </c>
      <c r="D54" s="1391">
        <f>Data!I54</f>
        <v>1977.76</v>
      </c>
      <c r="E54" s="1390" t="s">
        <v>884</v>
      </c>
      <c r="F54" s="1391">
        <f>(A54*D54)</f>
        <v>1977.76</v>
      </c>
    </row>
    <row r="55" spans="1:6" ht="16.5">
      <c r="A55" s="1391">
        <v>1</v>
      </c>
      <c r="B55" s="1423" t="s">
        <v>884</v>
      </c>
      <c r="C55" s="1390" t="s">
        <v>889</v>
      </c>
      <c r="D55" s="1391">
        <f>Data!I55</f>
        <v>110</v>
      </c>
      <c r="E55" s="1390" t="s">
        <v>884</v>
      </c>
      <c r="F55" s="1391">
        <f>(A55*D55)</f>
        <v>110</v>
      </c>
    </row>
    <row r="56" spans="1:6" ht="16.5">
      <c r="A56" s="1389"/>
      <c r="B56" s="1423" t="s">
        <v>454</v>
      </c>
      <c r="C56" s="1390" t="s">
        <v>455</v>
      </c>
      <c r="D56" s="1390" t="s">
        <v>991</v>
      </c>
      <c r="E56" s="1390" t="s">
        <v>454</v>
      </c>
      <c r="F56" s="1391">
        <v>0</v>
      </c>
    </row>
    <row r="57" spans="1:6" ht="16.5">
      <c r="A57" s="1389"/>
      <c r="B57" s="1420"/>
      <c r="C57" s="1389"/>
      <c r="D57" s="1389"/>
      <c r="E57" s="1399"/>
      <c r="F57" s="1393" t="s">
        <v>1614</v>
      </c>
    </row>
    <row r="58" spans="1:6" ht="16.5">
      <c r="A58" s="1389"/>
      <c r="B58" s="1420"/>
      <c r="C58" s="1390" t="s">
        <v>1541</v>
      </c>
      <c r="D58" s="1389"/>
      <c r="E58" s="1399"/>
      <c r="F58" s="1424">
        <f>SUM(F53:F56)</f>
        <v>3537.36</v>
      </c>
    </row>
    <row r="59" spans="1:6" ht="16.5">
      <c r="A59" s="1390" t="s">
        <v>991</v>
      </c>
      <c r="B59" s="1420"/>
      <c r="C59" s="1389"/>
      <c r="D59" s="1389"/>
      <c r="E59" s="1399"/>
      <c r="F59" s="1389"/>
    </row>
    <row r="60" spans="1:6" ht="16.5">
      <c r="A60" s="1389"/>
      <c r="B60" s="1420"/>
      <c r="C60" s="1389"/>
      <c r="D60" s="1389"/>
      <c r="E60" s="1399"/>
      <c r="F60" s="1393" t="s">
        <v>1614</v>
      </c>
    </row>
    <row r="61" spans="1:6" ht="16.5">
      <c r="A61" s="1389"/>
      <c r="B61" s="1423" t="s">
        <v>2289</v>
      </c>
      <c r="C61" s="1390" t="s">
        <v>2115</v>
      </c>
      <c r="D61" s="1389"/>
      <c r="E61" s="1399"/>
      <c r="F61" s="1389"/>
    </row>
    <row r="62" spans="1:6" ht="16.5">
      <c r="A62" s="1389"/>
      <c r="B62" s="1420"/>
      <c r="C62" s="1393" t="s">
        <v>1614</v>
      </c>
      <c r="D62" s="1389"/>
      <c r="E62" s="1399"/>
      <c r="F62" s="1389"/>
    </row>
    <row r="63" spans="1:6" ht="16.5">
      <c r="A63" s="1425">
        <v>0.20599999999999999</v>
      </c>
      <c r="B63" s="1423" t="s">
        <v>876</v>
      </c>
      <c r="C63" s="1390" t="s">
        <v>877</v>
      </c>
      <c r="D63" s="1391">
        <f>Data!I63</f>
        <v>6040</v>
      </c>
      <c r="E63" s="1390" t="s">
        <v>876</v>
      </c>
      <c r="F63" s="1391">
        <f>(A63*D63)</f>
        <v>1244.24</v>
      </c>
    </row>
    <row r="64" spans="1:6" ht="16.5">
      <c r="A64" s="1391">
        <v>1</v>
      </c>
      <c r="B64" s="1423" t="s">
        <v>884</v>
      </c>
      <c r="C64" s="1390" t="s">
        <v>885</v>
      </c>
      <c r="D64" s="1391">
        <f>Data!I64</f>
        <v>1977.76</v>
      </c>
      <c r="E64" s="1390" t="s">
        <v>884</v>
      </c>
      <c r="F64" s="1391">
        <f>(A64*D64)</f>
        <v>1977.76</v>
      </c>
    </row>
    <row r="65" spans="1:6" s="1427" customFormat="1" ht="16.5">
      <c r="A65" s="1407">
        <v>1</v>
      </c>
      <c r="B65" s="1426" t="s">
        <v>884</v>
      </c>
      <c r="C65" s="1405" t="s">
        <v>889</v>
      </c>
      <c r="D65" s="1391">
        <f>Data!I65</f>
        <v>110</v>
      </c>
      <c r="E65" s="1405" t="s">
        <v>884</v>
      </c>
      <c r="F65" s="1407">
        <f>(A65*D65)</f>
        <v>110</v>
      </c>
    </row>
    <row r="66" spans="1:6" ht="16.5">
      <c r="A66" s="1389"/>
      <c r="B66" s="1423" t="s">
        <v>454</v>
      </c>
      <c r="C66" s="1390" t="s">
        <v>455</v>
      </c>
      <c r="D66" s="1390" t="s">
        <v>991</v>
      </c>
      <c r="E66" s="1390" t="s">
        <v>454</v>
      </c>
      <c r="F66" s="1391">
        <v>0</v>
      </c>
    </row>
    <row r="67" spans="1:6" ht="16.5">
      <c r="A67" s="1389"/>
      <c r="B67" s="1420"/>
      <c r="C67" s="1389"/>
      <c r="D67" s="1389"/>
      <c r="E67" s="1399"/>
      <c r="F67" s="1393" t="s">
        <v>1614</v>
      </c>
    </row>
    <row r="68" spans="1:6" ht="16.5">
      <c r="A68" s="1389"/>
      <c r="B68" s="1420"/>
      <c r="C68" s="1390" t="s">
        <v>1541</v>
      </c>
      <c r="D68" s="1389"/>
      <c r="E68" s="1399"/>
      <c r="F68" s="1424">
        <f>SUM(F63:F66)</f>
        <v>3332</v>
      </c>
    </row>
    <row r="69" spans="1:6" ht="16.5">
      <c r="A69" s="1389"/>
      <c r="B69" s="1420"/>
      <c r="C69" s="1389"/>
      <c r="D69" s="1389"/>
      <c r="E69" s="1399"/>
      <c r="F69" s="1393" t="s">
        <v>1614</v>
      </c>
    </row>
    <row r="70" spans="1:6" ht="16.5">
      <c r="A70" s="1389"/>
      <c r="B70" s="1423" t="s">
        <v>2289</v>
      </c>
      <c r="C70" s="1390" t="s">
        <v>1662</v>
      </c>
      <c r="D70" s="1389"/>
      <c r="E70" s="1399"/>
      <c r="F70" s="1389"/>
    </row>
    <row r="71" spans="1:6" ht="16.5">
      <c r="A71" s="1389"/>
      <c r="B71" s="1420"/>
      <c r="C71" s="1393" t="s">
        <v>1614</v>
      </c>
      <c r="D71" s="1389"/>
      <c r="E71" s="1399"/>
      <c r="F71" s="1389"/>
    </row>
    <row r="72" spans="1:6" ht="16.5">
      <c r="A72" s="1391">
        <v>0.18</v>
      </c>
      <c r="B72" s="1423" t="s">
        <v>876</v>
      </c>
      <c r="C72" s="1390" t="s">
        <v>877</v>
      </c>
      <c r="D72" s="1391">
        <f>Data!I72</f>
        <v>6040</v>
      </c>
      <c r="E72" s="1390" t="s">
        <v>876</v>
      </c>
      <c r="F72" s="1391">
        <f>(A72*D72)</f>
        <v>1087.2</v>
      </c>
    </row>
    <row r="73" spans="1:6" ht="16.5">
      <c r="A73" s="1391">
        <v>1</v>
      </c>
      <c r="B73" s="1423" t="s">
        <v>884</v>
      </c>
      <c r="C73" s="1390" t="s">
        <v>885</v>
      </c>
      <c r="D73" s="1391">
        <f>Data!I73</f>
        <v>1977.76</v>
      </c>
      <c r="E73" s="1390" t="s">
        <v>884</v>
      </c>
      <c r="F73" s="1391">
        <f>(A73*D73)</f>
        <v>1977.76</v>
      </c>
    </row>
    <row r="74" spans="1:6" ht="16.5">
      <c r="A74" s="1391">
        <v>1</v>
      </c>
      <c r="B74" s="1423" t="s">
        <v>884</v>
      </c>
      <c r="C74" s="1390" t="s">
        <v>889</v>
      </c>
      <c r="D74" s="1391">
        <f>Data!I74</f>
        <v>110</v>
      </c>
      <c r="E74" s="1390" t="s">
        <v>884</v>
      </c>
      <c r="F74" s="1391">
        <f>(A74*D74)</f>
        <v>110</v>
      </c>
    </row>
    <row r="75" spans="1:6" ht="16.5">
      <c r="A75" s="1389"/>
      <c r="B75" s="1423" t="s">
        <v>454</v>
      </c>
      <c r="C75" s="1390" t="s">
        <v>455</v>
      </c>
      <c r="D75" s="1390" t="s">
        <v>991</v>
      </c>
      <c r="E75" s="1390" t="s">
        <v>454</v>
      </c>
      <c r="F75" s="1391">
        <v>0</v>
      </c>
    </row>
    <row r="76" spans="1:6" ht="16.5">
      <c r="A76" s="1389"/>
      <c r="B76" s="1420"/>
      <c r="C76" s="1389"/>
      <c r="D76" s="1389"/>
      <c r="E76" s="1399"/>
      <c r="F76" s="1393" t="s">
        <v>1614</v>
      </c>
    </row>
    <row r="77" spans="1:6" ht="16.5">
      <c r="A77" s="1389"/>
      <c r="B77" s="1420"/>
      <c r="C77" s="1390" t="s">
        <v>1541</v>
      </c>
      <c r="D77" s="1389"/>
      <c r="E77" s="1399"/>
      <c r="F77" s="1424">
        <f>SUM(F72:F75)</f>
        <v>3174.96</v>
      </c>
    </row>
    <row r="78" spans="1:6" ht="16.5">
      <c r="A78" s="1389"/>
      <c r="B78" s="1420"/>
      <c r="C78" s="1389"/>
      <c r="D78" s="1389"/>
      <c r="E78" s="1399"/>
      <c r="F78" s="1393" t="s">
        <v>1614</v>
      </c>
    </row>
    <row r="79" spans="1:6" ht="16.5">
      <c r="A79" s="1428">
        <v>1.1000000000000001</v>
      </c>
      <c r="B79" s="1423" t="s">
        <v>991</v>
      </c>
      <c r="C79" s="1390" t="s">
        <v>1448</v>
      </c>
      <c r="D79" s="1389"/>
      <c r="E79" s="1399"/>
      <c r="F79" s="1389"/>
    </row>
    <row r="80" spans="1:6" ht="16.5">
      <c r="A80" s="1540" t="s">
        <v>991</v>
      </c>
      <c r="B80" s="1420"/>
      <c r="C80" s="1390" t="s">
        <v>1507</v>
      </c>
      <c r="D80" s="1389"/>
      <c r="E80" s="1399"/>
      <c r="F80" s="1389"/>
    </row>
    <row r="81" spans="1:6" ht="16.5">
      <c r="A81" s="1391">
        <v>10</v>
      </c>
      <c r="B81" s="1423" t="s">
        <v>884</v>
      </c>
      <c r="C81" s="1390" t="s">
        <v>1198</v>
      </c>
      <c r="D81" s="1391">
        <f>Data!I81</f>
        <v>106.25</v>
      </c>
      <c r="E81" s="1390" t="s">
        <v>884</v>
      </c>
      <c r="F81" s="1391">
        <f>(A81*D81)</f>
        <v>1062.5</v>
      </c>
    </row>
    <row r="82" spans="1:6" ht="16.5">
      <c r="A82" s="1391">
        <v>10</v>
      </c>
      <c r="B82" s="1423" t="s">
        <v>884</v>
      </c>
      <c r="C82" s="1390" t="s">
        <v>2046</v>
      </c>
      <c r="D82" s="1391">
        <f>Data!I82</f>
        <v>106.25</v>
      </c>
      <c r="E82" s="1390" t="s">
        <v>884</v>
      </c>
      <c r="F82" s="1391">
        <f>(A82*D82)</f>
        <v>1062.5</v>
      </c>
    </row>
    <row r="83" spans="1:6" ht="16.5">
      <c r="A83" s="1391">
        <v>10</v>
      </c>
      <c r="B83" s="1423" t="s">
        <v>884</v>
      </c>
      <c r="C83" s="1390" t="s">
        <v>2048</v>
      </c>
      <c r="D83" s="1391">
        <f>Data!I83</f>
        <v>12.32</v>
      </c>
      <c r="E83" s="1390" t="s">
        <v>884</v>
      </c>
      <c r="F83" s="1391">
        <f>(A83*D83)</f>
        <v>123.2</v>
      </c>
    </row>
    <row r="84" spans="1:6" ht="16.5">
      <c r="A84" s="1389"/>
      <c r="B84" s="1423" t="s">
        <v>454</v>
      </c>
      <c r="C84" s="1390" t="s">
        <v>455</v>
      </c>
      <c r="D84" s="1389"/>
      <c r="E84" s="1390" t="s">
        <v>454</v>
      </c>
      <c r="F84" s="1391">
        <v>0</v>
      </c>
    </row>
    <row r="85" spans="1:6" ht="16.5">
      <c r="A85" s="1389"/>
      <c r="B85" s="1420"/>
      <c r="C85" s="1389"/>
      <c r="D85" s="1389"/>
      <c r="E85" s="1399"/>
      <c r="F85" s="1393" t="s">
        <v>1614</v>
      </c>
    </row>
    <row r="86" spans="1:6" ht="16.5">
      <c r="A86" s="1389"/>
      <c r="B86" s="1420"/>
      <c r="C86" s="1390" t="s">
        <v>625</v>
      </c>
      <c r="D86" s="1389"/>
      <c r="E86" s="1399"/>
      <c r="F86" s="1391">
        <f>SUM(F81:F84)</f>
        <v>2248.1999999999998</v>
      </c>
    </row>
    <row r="87" spans="1:6" ht="16.5">
      <c r="A87" s="1389"/>
      <c r="B87" s="1420"/>
      <c r="C87" s="1389"/>
      <c r="D87" s="1389"/>
      <c r="E87" s="1399"/>
      <c r="F87" s="1393" t="s">
        <v>1614</v>
      </c>
    </row>
    <row r="88" spans="1:6" ht="16.5">
      <c r="A88" s="1389"/>
      <c r="B88" s="1420"/>
      <c r="C88" s="1421" t="s">
        <v>2084</v>
      </c>
      <c r="D88" s="1432" t="s">
        <v>1423</v>
      </c>
      <c r="E88" s="1541"/>
      <c r="F88" s="1424">
        <f>(F86/10)</f>
        <v>224.82</v>
      </c>
    </row>
    <row r="89" spans="1:6" ht="16.5">
      <c r="A89" s="1389"/>
      <c r="B89" s="1542" t="s">
        <v>742</v>
      </c>
      <c r="C89" s="1389" t="s">
        <v>738</v>
      </c>
      <c r="D89" s="1432">
        <f>Data!I2354</f>
        <v>809.35</v>
      </c>
      <c r="E89" s="1389"/>
      <c r="F89" s="1389"/>
    </row>
    <row r="90" spans="1:6" ht="16.5">
      <c r="A90" s="1389"/>
      <c r="B90" s="1543"/>
      <c r="C90" s="1389"/>
      <c r="D90" s="1432"/>
      <c r="E90" s="1389"/>
      <c r="F90" s="1389"/>
    </row>
    <row r="91" spans="1:6" ht="16.5">
      <c r="A91" s="1389"/>
      <c r="B91" s="1542" t="s">
        <v>526</v>
      </c>
      <c r="C91" s="1389" t="s">
        <v>739</v>
      </c>
      <c r="D91" s="1432">
        <f>Data!I2356</f>
        <v>905.4</v>
      </c>
      <c r="E91" s="1389"/>
      <c r="F91" s="1389"/>
    </row>
    <row r="92" spans="1:6" ht="16.5">
      <c r="A92" s="1544"/>
      <c r="B92" s="1389"/>
      <c r="C92" s="1432" t="s">
        <v>4166</v>
      </c>
      <c r="D92" s="1389"/>
      <c r="E92" s="1386"/>
      <c r="F92" s="1389"/>
    </row>
    <row r="93" spans="1:6" ht="16.5">
      <c r="A93" s="1544">
        <v>5</v>
      </c>
      <c r="B93" s="1389" t="s">
        <v>1364</v>
      </c>
      <c r="C93" s="1389" t="s">
        <v>6623</v>
      </c>
      <c r="D93" s="1389">
        <f>Data!V705</f>
        <v>1822.71</v>
      </c>
      <c r="E93" s="1386"/>
      <c r="F93" s="1389">
        <f>D93*A93</f>
        <v>9113.5499999999993</v>
      </c>
    </row>
    <row r="94" spans="1:6" ht="16.5">
      <c r="A94" s="1544">
        <v>3.3</v>
      </c>
      <c r="B94" s="1389" t="s">
        <v>1364</v>
      </c>
      <c r="C94" s="1389" t="s">
        <v>6624</v>
      </c>
      <c r="D94" s="1389">
        <f>Data!V706</f>
        <v>1537.21</v>
      </c>
      <c r="E94" s="1386"/>
      <c r="F94" s="1389">
        <f t="shared" ref="F94:F100" si="0">D94*A94</f>
        <v>5072.79</v>
      </c>
    </row>
    <row r="95" spans="1:6" ht="16.5">
      <c r="A95" s="1544">
        <v>4.79</v>
      </c>
      <c r="B95" s="1389" t="s">
        <v>1364</v>
      </c>
      <c r="C95" s="1389" t="s">
        <v>6625</v>
      </c>
      <c r="D95" s="1389">
        <f>Data!V707</f>
        <v>1977.76</v>
      </c>
      <c r="E95" s="1386"/>
      <c r="F95" s="1389">
        <f t="shared" si="0"/>
        <v>9473.4699999999993</v>
      </c>
    </row>
    <row r="96" spans="1:6" ht="16.5">
      <c r="A96" s="1544">
        <v>3.25</v>
      </c>
      <c r="B96" s="1389" t="s">
        <v>534</v>
      </c>
      <c r="C96" s="1389" t="s">
        <v>394</v>
      </c>
      <c r="D96" s="1389">
        <f>Data!V708</f>
        <v>6040</v>
      </c>
      <c r="E96" s="1386"/>
      <c r="F96" s="1389">
        <f t="shared" si="0"/>
        <v>19630</v>
      </c>
    </row>
    <row r="97" spans="1:6" ht="33">
      <c r="A97" s="1544">
        <f>3250*0.6%</f>
        <v>19.5</v>
      </c>
      <c r="B97" s="1389" t="s">
        <v>1675</v>
      </c>
      <c r="C97" s="1545" t="s">
        <v>4177</v>
      </c>
      <c r="D97" s="1389">
        <f>Data!V709</f>
        <v>43.2</v>
      </c>
      <c r="E97" s="1386"/>
      <c r="F97" s="1389">
        <f t="shared" si="0"/>
        <v>842.4</v>
      </c>
    </row>
    <row r="98" spans="1:6" ht="16.5">
      <c r="A98" s="1544">
        <v>3.5</v>
      </c>
      <c r="B98" s="1389" t="s">
        <v>1456</v>
      </c>
      <c r="C98" s="1389" t="s">
        <v>470</v>
      </c>
      <c r="D98" s="1389">
        <f>Data!V710</f>
        <v>884</v>
      </c>
      <c r="E98" s="1386"/>
      <c r="F98" s="1389">
        <f t="shared" si="0"/>
        <v>3094</v>
      </c>
    </row>
    <row r="99" spans="1:6" ht="16.5">
      <c r="A99" s="1544">
        <v>21.2</v>
      </c>
      <c r="B99" s="1389" t="s">
        <v>1456</v>
      </c>
      <c r="C99" s="1389" t="s">
        <v>3538</v>
      </c>
      <c r="D99" s="1389">
        <f>Data!V711</f>
        <v>618</v>
      </c>
      <c r="E99" s="1386"/>
      <c r="F99" s="1389">
        <f t="shared" si="0"/>
        <v>13101.6</v>
      </c>
    </row>
    <row r="100" spans="1:6" ht="16.5">
      <c r="A100" s="1544">
        <v>35.299999999999997</v>
      </c>
      <c r="B100" s="1389" t="s">
        <v>1456</v>
      </c>
      <c r="C100" s="1389" t="s">
        <v>3539</v>
      </c>
      <c r="D100" s="1389">
        <f>Data!V712</f>
        <v>507</v>
      </c>
      <c r="E100" s="1386"/>
      <c r="F100" s="1389">
        <f t="shared" si="0"/>
        <v>17897.099999999999</v>
      </c>
    </row>
    <row r="101" spans="1:6" ht="16.5">
      <c r="A101" s="1544"/>
      <c r="B101" s="1389"/>
      <c r="C101" s="1389" t="s">
        <v>4178</v>
      </c>
      <c r="D101" s="1389">
        <f>Data!V713</f>
        <v>0</v>
      </c>
      <c r="E101" s="1386"/>
      <c r="F101" s="1432">
        <f>SUM(F93:F100)</f>
        <v>78224.91</v>
      </c>
    </row>
    <row r="102" spans="1:6" ht="16.5">
      <c r="A102" s="1544"/>
      <c r="B102" s="1389"/>
      <c r="C102" s="1389" t="s">
        <v>4179</v>
      </c>
      <c r="D102" s="1389">
        <f>Data!V714</f>
        <v>0</v>
      </c>
      <c r="E102" s="1386"/>
      <c r="F102" s="1432">
        <f>F101/10</f>
        <v>7822.49</v>
      </c>
    </row>
    <row r="103" spans="1:6" ht="16.5">
      <c r="A103" s="1544">
        <v>1</v>
      </c>
      <c r="B103" s="1389" t="s">
        <v>1364</v>
      </c>
      <c r="C103" s="1389" t="s">
        <v>4206</v>
      </c>
      <c r="D103" s="1389">
        <f>Data!V715</f>
        <v>89.4</v>
      </c>
      <c r="E103" s="1386"/>
      <c r="F103" s="1389">
        <f>D103*A103</f>
        <v>89.4</v>
      </c>
    </row>
    <row r="104" spans="1:6" ht="16.5">
      <c r="A104" s="1544"/>
      <c r="B104" s="1389"/>
      <c r="C104" s="1389" t="s">
        <v>4180</v>
      </c>
      <c r="D104" s="1389">
        <f>Data!V716</f>
        <v>0</v>
      </c>
      <c r="E104" s="1386"/>
      <c r="F104" s="1432">
        <f>SUM(F102:F103)</f>
        <v>7911.89</v>
      </c>
    </row>
    <row r="105" spans="1:6" ht="16.5">
      <c r="A105" s="1546" t="s">
        <v>668</v>
      </c>
      <c r="B105" s="1389"/>
      <c r="C105" s="1389" t="s">
        <v>4181</v>
      </c>
      <c r="D105" s="1389" t="str">
        <f>D75</f>
        <v xml:space="preserve"> </v>
      </c>
      <c r="E105" s="1386"/>
      <c r="F105" s="1389">
        <f>F104*0.5%</f>
        <v>39.56</v>
      </c>
    </row>
    <row r="106" spans="1:6" ht="16.5">
      <c r="A106" s="1544"/>
      <c r="B106" s="1420"/>
      <c r="C106" s="1432" t="s">
        <v>3667</v>
      </c>
      <c r="D106" s="1389"/>
      <c r="E106" s="1386"/>
      <c r="F106" s="1424">
        <f>SUM(F104:F105)</f>
        <v>7951.45</v>
      </c>
    </row>
    <row r="107" spans="1:6" ht="16.5">
      <c r="A107" s="1544"/>
      <c r="B107" s="1420"/>
      <c r="C107" s="1389"/>
      <c r="D107" s="1389"/>
      <c r="E107" s="1386"/>
      <c r="F107" s="1393" t="s">
        <v>1614</v>
      </c>
    </row>
    <row r="108" spans="1:6" ht="16.5">
      <c r="A108" s="1544"/>
      <c r="B108" s="1420"/>
      <c r="C108" s="1390" t="s">
        <v>390</v>
      </c>
      <c r="D108" s="1389"/>
      <c r="E108" s="1386"/>
      <c r="F108" s="1424">
        <f>Data!X720</f>
        <v>8065.05</v>
      </c>
    </row>
    <row r="109" spans="1:6" ht="16.5">
      <c r="A109" s="1544"/>
      <c r="B109" s="1420"/>
      <c r="C109" s="1390" t="s">
        <v>392</v>
      </c>
      <c r="D109" s="1389"/>
      <c r="E109" s="1386"/>
      <c r="F109" s="1424">
        <f>Data!X721</f>
        <v>8288.85</v>
      </c>
    </row>
    <row r="110" spans="1:6" ht="16.5">
      <c r="A110" s="1544"/>
      <c r="B110" s="1420"/>
      <c r="C110" s="1390" t="s">
        <v>2270</v>
      </c>
      <c r="D110" s="1389"/>
      <c r="E110" s="1386"/>
      <c r="F110" s="1424">
        <f>Data!X722</f>
        <v>8512.65</v>
      </c>
    </row>
    <row r="111" spans="1:6" ht="16.5">
      <c r="A111" s="1547" t="s">
        <v>542</v>
      </c>
      <c r="B111" s="1426" t="s">
        <v>1941</v>
      </c>
      <c r="C111" s="1405" t="s">
        <v>560</v>
      </c>
      <c r="D111" s="1435"/>
      <c r="E111" s="1436"/>
      <c r="F111" s="1435"/>
    </row>
    <row r="112" spans="1:6" ht="16.5">
      <c r="A112" s="1548"/>
      <c r="B112" s="1437"/>
      <c r="C112" s="1405" t="s">
        <v>543</v>
      </c>
      <c r="D112" s="1435"/>
      <c r="E112" s="1436"/>
      <c r="F112" s="1435"/>
    </row>
    <row r="113" spans="1:6" ht="16.5">
      <c r="A113" s="1548"/>
      <c r="B113" s="1437"/>
      <c r="C113" s="1438" t="s">
        <v>1614</v>
      </c>
      <c r="D113" s="1435"/>
      <c r="E113" s="1436"/>
      <c r="F113" s="1435"/>
    </row>
    <row r="114" spans="1:6" ht="16.5">
      <c r="A114" s="1407">
        <v>1</v>
      </c>
      <c r="B114" s="1426" t="s">
        <v>532</v>
      </c>
      <c r="C114" s="1405" t="s">
        <v>533</v>
      </c>
      <c r="D114" s="1407">
        <f>Data!P1602</f>
        <v>58000</v>
      </c>
      <c r="E114" s="1405" t="s">
        <v>534</v>
      </c>
      <c r="F114" s="1407">
        <f>(A114*D114)/10</f>
        <v>5800</v>
      </c>
    </row>
    <row r="115" spans="1:6" ht="16.5">
      <c r="A115" s="1548">
        <v>0.01</v>
      </c>
      <c r="B115" s="1426" t="s">
        <v>532</v>
      </c>
      <c r="C115" s="1549" t="s">
        <v>4205</v>
      </c>
      <c r="D115" s="1407">
        <f>Data!P1603</f>
        <v>71428.570000000007</v>
      </c>
      <c r="E115" s="1405" t="s">
        <v>534</v>
      </c>
      <c r="F115" s="1407">
        <f>(A115*D115)/10</f>
        <v>71.430000000000007</v>
      </c>
    </row>
    <row r="116" spans="1:6" ht="16.5">
      <c r="A116" s="1548">
        <v>3.5</v>
      </c>
      <c r="B116" s="1426" t="s">
        <v>784</v>
      </c>
      <c r="C116" s="1405" t="s">
        <v>535</v>
      </c>
      <c r="D116" s="1407">
        <f>Data!P1604</f>
        <v>821</v>
      </c>
      <c r="E116" s="1405" t="s">
        <v>784</v>
      </c>
      <c r="F116" s="1407">
        <f>(A116*D116)</f>
        <v>2873.5</v>
      </c>
    </row>
    <row r="117" spans="1:6" ht="16.5">
      <c r="A117" s="1548"/>
      <c r="B117" s="1426" t="s">
        <v>454</v>
      </c>
      <c r="C117" s="1405" t="s">
        <v>455</v>
      </c>
      <c r="D117" s="1435"/>
      <c r="E117" s="1405" t="s">
        <v>454</v>
      </c>
      <c r="F117" s="1407">
        <v>0</v>
      </c>
    </row>
    <row r="118" spans="1:6" ht="16.5">
      <c r="A118" s="1435"/>
      <c r="B118" s="1437"/>
      <c r="C118" s="1435"/>
      <c r="D118" s="1435"/>
      <c r="E118" s="1436"/>
      <c r="F118" s="1438" t="s">
        <v>1614</v>
      </c>
    </row>
    <row r="119" spans="1:6" ht="16.5">
      <c r="A119" s="1435"/>
      <c r="B119" s="1437"/>
      <c r="C119" s="1405" t="s">
        <v>538</v>
      </c>
      <c r="D119" s="1435"/>
      <c r="E119" s="1436"/>
      <c r="F119" s="1407">
        <f>SUM(F114:F117)</f>
        <v>8744.93</v>
      </c>
    </row>
    <row r="120" spans="1:6" ht="16.5">
      <c r="A120" s="1435"/>
      <c r="B120" s="1437"/>
      <c r="C120" s="1435"/>
      <c r="D120" s="1435"/>
      <c r="E120" s="1436"/>
      <c r="F120" s="1438" t="s">
        <v>1614</v>
      </c>
    </row>
    <row r="121" spans="1:6" ht="16.5">
      <c r="A121" s="1435"/>
      <c r="B121" s="1437"/>
      <c r="C121" s="1550" t="s">
        <v>539</v>
      </c>
      <c r="D121" s="1551"/>
      <c r="E121" s="1552"/>
      <c r="F121" s="1439">
        <f>(F119*10)</f>
        <v>87449.3</v>
      </c>
    </row>
    <row r="122" spans="1:6" ht="16.5">
      <c r="A122" s="1428">
        <v>6.5</v>
      </c>
      <c r="B122" s="1423" t="s">
        <v>2289</v>
      </c>
      <c r="C122" s="1390" t="s">
        <v>2872</v>
      </c>
      <c r="D122" s="1389"/>
      <c r="E122" s="1399"/>
      <c r="F122" s="1389"/>
    </row>
    <row r="123" spans="1:6" ht="16.5">
      <c r="A123" s="1389"/>
      <c r="B123" s="1420"/>
      <c r="C123" s="1390" t="s">
        <v>2976</v>
      </c>
      <c r="D123" s="1389"/>
      <c r="E123" s="1399"/>
      <c r="F123" s="1389"/>
    </row>
    <row r="124" spans="1:6" ht="16.5">
      <c r="A124" s="1389"/>
      <c r="B124" s="1420"/>
      <c r="C124" s="1393" t="s">
        <v>1614</v>
      </c>
      <c r="D124" s="1389"/>
      <c r="E124" s="1399"/>
      <c r="F124" s="1389"/>
    </row>
    <row r="125" spans="1:6" ht="16.5">
      <c r="A125" s="1391">
        <v>4800</v>
      </c>
      <c r="B125" s="1423" t="s">
        <v>1449</v>
      </c>
      <c r="C125" s="1391" t="str">
        <f>C123</f>
        <v>Bricks of size 22x11x7 cm</v>
      </c>
      <c r="D125" s="1391">
        <f>Data!I311</f>
        <v>5973.5</v>
      </c>
      <c r="E125" s="1390" t="s">
        <v>1622</v>
      </c>
      <c r="F125" s="1391">
        <f>(A125*D125)/1000</f>
        <v>28672.799999999999</v>
      </c>
    </row>
    <row r="126" spans="1:6" ht="16.5">
      <c r="A126" s="1391">
        <v>2.5</v>
      </c>
      <c r="B126" s="1423" t="s">
        <v>884</v>
      </c>
      <c r="C126" s="1390" t="s">
        <v>1655</v>
      </c>
      <c r="D126" s="1391">
        <f>Data!I312</f>
        <v>3827.28</v>
      </c>
      <c r="E126" s="1390" t="s">
        <v>884</v>
      </c>
      <c r="F126" s="1391">
        <f>(A126*D126)</f>
        <v>9568.2000000000007</v>
      </c>
    </row>
    <row r="127" spans="1:6" ht="16.5">
      <c r="A127" s="1391">
        <v>3.5</v>
      </c>
      <c r="B127" s="1423" t="s">
        <v>883</v>
      </c>
      <c r="C127" s="1390" t="s">
        <v>2044</v>
      </c>
      <c r="D127" s="1391">
        <f>Data!I313</f>
        <v>947</v>
      </c>
      <c r="E127" s="1390" t="s">
        <v>883</v>
      </c>
      <c r="F127" s="1391">
        <f>(A127*D127)</f>
        <v>3314.5</v>
      </c>
    </row>
    <row r="128" spans="1:6" ht="16.5">
      <c r="A128" s="1391">
        <v>10.6</v>
      </c>
      <c r="B128" s="1423" t="s">
        <v>883</v>
      </c>
      <c r="C128" s="1390" t="s">
        <v>1743</v>
      </c>
      <c r="D128" s="1391">
        <f>Data!I314</f>
        <v>884</v>
      </c>
      <c r="E128" s="1390" t="s">
        <v>883</v>
      </c>
      <c r="F128" s="1391">
        <f>(A128*D128)</f>
        <v>9370.4</v>
      </c>
    </row>
    <row r="129" spans="1:6" ht="16.5">
      <c r="A129" s="1391">
        <v>7.1</v>
      </c>
      <c r="B129" s="1423" t="s">
        <v>883</v>
      </c>
      <c r="C129" s="1390" t="s">
        <v>1936</v>
      </c>
      <c r="D129" s="1391">
        <f>Data!I315</f>
        <v>618</v>
      </c>
      <c r="E129" s="1390" t="s">
        <v>883</v>
      </c>
      <c r="F129" s="1391">
        <f>(A129*D129)</f>
        <v>4387.8</v>
      </c>
    </row>
    <row r="130" spans="1:6" ht="16.5">
      <c r="A130" s="1391">
        <v>21.2</v>
      </c>
      <c r="B130" s="1423" t="s">
        <v>883</v>
      </c>
      <c r="C130" s="1390" t="s">
        <v>324</v>
      </c>
      <c r="D130" s="1391">
        <f>Data!I316</f>
        <v>507</v>
      </c>
      <c r="E130" s="1390" t="s">
        <v>883</v>
      </c>
      <c r="F130" s="1391">
        <f>(A130*D130)</f>
        <v>10748.4</v>
      </c>
    </row>
    <row r="131" spans="1:6" ht="16.5">
      <c r="A131" s="1389"/>
      <c r="B131" s="1423" t="s">
        <v>454</v>
      </c>
      <c r="C131" s="1390" t="s">
        <v>455</v>
      </c>
      <c r="D131" s="1389"/>
      <c r="E131" s="1390" t="s">
        <v>454</v>
      </c>
      <c r="F131" s="1391">
        <v>5</v>
      </c>
    </row>
    <row r="132" spans="1:6" ht="16.5">
      <c r="A132" s="1389"/>
      <c r="B132" s="1420"/>
      <c r="C132" s="1389"/>
      <c r="D132" s="1389"/>
      <c r="E132" s="1399"/>
      <c r="F132" s="1393" t="s">
        <v>1614</v>
      </c>
    </row>
    <row r="133" spans="1:6" ht="16.5">
      <c r="A133" s="1389"/>
      <c r="B133" s="1420"/>
      <c r="C133" s="1390" t="s">
        <v>625</v>
      </c>
      <c r="D133" s="1389"/>
      <c r="E133" s="1399"/>
      <c r="F133" s="1391">
        <f>SUM(F125:F131)</f>
        <v>66067.100000000006</v>
      </c>
    </row>
    <row r="134" spans="1:6" ht="16.5">
      <c r="A134" s="1389"/>
      <c r="B134" s="1420"/>
      <c r="C134" s="1389"/>
      <c r="D134" s="1389"/>
      <c r="E134" s="1399"/>
      <c r="F134" s="1393" t="s">
        <v>1614</v>
      </c>
    </row>
    <row r="135" spans="1:6" ht="16.5">
      <c r="A135" s="1389"/>
      <c r="B135" s="1420"/>
      <c r="C135" s="1392" t="s">
        <v>788</v>
      </c>
      <c r="D135" s="1389"/>
      <c r="E135" s="1399"/>
      <c r="F135" s="1424">
        <f>(F133/10)</f>
        <v>6606.71</v>
      </c>
    </row>
    <row r="136" spans="1:6" ht="16.5">
      <c r="A136" s="1389"/>
      <c r="B136" s="1420"/>
      <c r="C136" s="1389"/>
      <c r="D136" s="1389"/>
      <c r="E136" s="1399"/>
      <c r="F136" s="1393" t="s">
        <v>2090</v>
      </c>
    </row>
    <row r="137" spans="1:6" ht="16.5">
      <c r="A137" s="1389"/>
      <c r="B137" s="1420"/>
      <c r="C137" s="1390" t="s">
        <v>390</v>
      </c>
      <c r="D137" s="1389"/>
      <c r="E137" s="1399"/>
      <c r="F137" s="1391">
        <f>Data!K323</f>
        <v>6681.51</v>
      </c>
    </row>
    <row r="138" spans="1:6" ht="16.5">
      <c r="A138" s="1404">
        <v>9</v>
      </c>
      <c r="B138" s="1423" t="s">
        <v>2289</v>
      </c>
      <c r="C138" s="1390" t="s">
        <v>2873</v>
      </c>
      <c r="D138" s="1389"/>
      <c r="E138" s="1399"/>
      <c r="F138" s="1389"/>
    </row>
    <row r="139" spans="1:6" ht="16.5">
      <c r="A139" s="1389"/>
      <c r="B139" s="1420"/>
      <c r="C139" s="1390" t="str">
        <f>C115</f>
        <v>BINDING WIRE insulated with PVC as per circular</v>
      </c>
      <c r="D139" s="1389"/>
      <c r="E139" s="1399"/>
      <c r="F139" s="1389"/>
    </row>
    <row r="140" spans="1:6" ht="16.5">
      <c r="A140" s="1389"/>
      <c r="B140" s="1420"/>
      <c r="C140" s="1393" t="s">
        <v>1614</v>
      </c>
      <c r="D140" s="1389"/>
      <c r="E140" s="1399"/>
      <c r="F140" s="1389"/>
    </row>
    <row r="141" spans="1:6" ht="16.5">
      <c r="A141" s="1391">
        <f>A117</f>
        <v>0</v>
      </c>
      <c r="B141" s="1423" t="s">
        <v>1449</v>
      </c>
      <c r="C141" s="1391" t="str">
        <f>C115</f>
        <v>BINDING WIRE insulated with PVC as per circular</v>
      </c>
      <c r="D141" s="1391">
        <f>Data!I335</f>
        <v>5973.5</v>
      </c>
      <c r="E141" s="1390" t="s">
        <v>1622</v>
      </c>
      <c r="F141" s="1391">
        <f>(A141*D141)/1000</f>
        <v>0</v>
      </c>
    </row>
    <row r="142" spans="1:6" ht="16.5">
      <c r="A142" s="1391">
        <f>A118</f>
        <v>0</v>
      </c>
      <c r="B142" s="1423" t="s">
        <v>884</v>
      </c>
      <c r="C142" s="1390" t="s">
        <v>1661</v>
      </c>
      <c r="D142" s="1391">
        <f>Data!I336</f>
        <v>3537.36</v>
      </c>
      <c r="E142" s="1390" t="s">
        <v>884</v>
      </c>
      <c r="F142" s="1391">
        <f>(A142*D142)</f>
        <v>0</v>
      </c>
    </row>
    <row r="143" spans="1:6" ht="16.5">
      <c r="A143" s="1391">
        <v>3.5</v>
      </c>
      <c r="B143" s="1423" t="s">
        <v>883</v>
      </c>
      <c r="C143" s="1390" t="s">
        <v>2044</v>
      </c>
      <c r="D143" s="1391">
        <f>Data!I337</f>
        <v>947</v>
      </c>
      <c r="E143" s="1390" t="s">
        <v>883</v>
      </c>
      <c r="F143" s="1391">
        <f>(A143*D143)</f>
        <v>3314.5</v>
      </c>
    </row>
    <row r="144" spans="1:6" ht="16.5">
      <c r="A144" s="1391">
        <v>10.6</v>
      </c>
      <c r="B144" s="1423" t="s">
        <v>883</v>
      </c>
      <c r="C144" s="1390" t="s">
        <v>1743</v>
      </c>
      <c r="D144" s="1391">
        <f>Data!I338</f>
        <v>884</v>
      </c>
      <c r="E144" s="1390" t="s">
        <v>883</v>
      </c>
      <c r="F144" s="1391">
        <f>(A144*D144)</f>
        <v>9370.4</v>
      </c>
    </row>
    <row r="145" spans="1:6" ht="16.5">
      <c r="A145" s="1391">
        <v>7.1</v>
      </c>
      <c r="B145" s="1423" t="s">
        <v>883</v>
      </c>
      <c r="C145" s="1390" t="s">
        <v>1936</v>
      </c>
      <c r="D145" s="1391">
        <f>Data!I339</f>
        <v>618</v>
      </c>
      <c r="E145" s="1390" t="s">
        <v>883</v>
      </c>
      <c r="F145" s="1391">
        <f>(A145*D145)</f>
        <v>4387.8</v>
      </c>
    </row>
    <row r="146" spans="1:6" ht="16.5">
      <c r="A146" s="1391">
        <v>21.2</v>
      </c>
      <c r="B146" s="1423" t="s">
        <v>883</v>
      </c>
      <c r="C146" s="1390" t="s">
        <v>324</v>
      </c>
      <c r="D146" s="1391">
        <f>Data!I340</f>
        <v>507</v>
      </c>
      <c r="E146" s="1390" t="s">
        <v>883</v>
      </c>
      <c r="F146" s="1391">
        <f>(A146*D146)</f>
        <v>10748.4</v>
      </c>
    </row>
    <row r="147" spans="1:6" ht="16.5">
      <c r="A147" s="1389"/>
      <c r="B147" s="1423" t="s">
        <v>454</v>
      </c>
      <c r="C147" s="1390" t="s">
        <v>455</v>
      </c>
      <c r="D147" s="1389"/>
      <c r="E147" s="1390" t="s">
        <v>454</v>
      </c>
      <c r="F147" s="1391">
        <v>0</v>
      </c>
    </row>
    <row r="148" spans="1:6" ht="16.5">
      <c r="A148" s="1389"/>
      <c r="B148" s="1420"/>
      <c r="C148" s="1389"/>
      <c r="D148" s="1389"/>
      <c r="E148" s="1399"/>
      <c r="F148" s="1393" t="s">
        <v>1614</v>
      </c>
    </row>
    <row r="149" spans="1:6" ht="16.5">
      <c r="A149" s="1389"/>
      <c r="B149" s="1420"/>
      <c r="C149" s="1390" t="s">
        <v>625</v>
      </c>
      <c r="D149" s="1389"/>
      <c r="E149" s="1399"/>
      <c r="F149" s="1391">
        <f>SUM(F141:F147)</f>
        <v>27821.1</v>
      </c>
    </row>
    <row r="150" spans="1:6" ht="16.5">
      <c r="A150" s="1389"/>
      <c r="B150" s="1420"/>
      <c r="C150" s="1389"/>
      <c r="D150" s="1389"/>
      <c r="E150" s="1399"/>
      <c r="F150" s="1393" t="s">
        <v>1614</v>
      </c>
    </row>
    <row r="151" spans="1:6" ht="16.5">
      <c r="A151" s="1389"/>
      <c r="B151" s="1420"/>
      <c r="C151" s="1475" t="s">
        <v>788</v>
      </c>
      <c r="D151" s="1389"/>
      <c r="E151" s="1399"/>
      <c r="F151" s="1391">
        <f>(F149/10)</f>
        <v>2782.11</v>
      </c>
    </row>
    <row r="152" spans="1:6" ht="16.5">
      <c r="A152" s="1389"/>
      <c r="B152" s="1420"/>
      <c r="C152" s="1389"/>
      <c r="D152" s="1389"/>
      <c r="E152" s="1399"/>
      <c r="F152" s="1393" t="s">
        <v>2090</v>
      </c>
    </row>
    <row r="153" spans="1:6" ht="16.5">
      <c r="A153" s="1389"/>
      <c r="B153" s="1420"/>
      <c r="C153" s="1390" t="s">
        <v>390</v>
      </c>
      <c r="D153" s="1389"/>
      <c r="E153" s="1399"/>
      <c r="F153" s="1424">
        <f>Data!K347</f>
        <v>6608.53</v>
      </c>
    </row>
    <row r="154" spans="1:6" ht="16.5">
      <c r="A154" s="1389"/>
      <c r="B154" s="1420"/>
      <c r="C154" s="1390" t="s">
        <v>392</v>
      </c>
      <c r="D154" s="1389"/>
      <c r="E154" s="1399"/>
      <c r="F154" s="1424">
        <f>Data!K348</f>
        <v>6759.43</v>
      </c>
    </row>
    <row r="155" spans="1:6" ht="16.5">
      <c r="A155" s="1389"/>
      <c r="B155" s="1420"/>
      <c r="C155" s="1390" t="s">
        <v>2270</v>
      </c>
      <c r="D155" s="1389"/>
      <c r="E155" s="1399"/>
      <c r="F155" s="1424">
        <f>Data!K349</f>
        <v>6910.33</v>
      </c>
    </row>
    <row r="156" spans="1:6" ht="16.5">
      <c r="A156" s="1553"/>
      <c r="B156" s="1554"/>
      <c r="C156" s="1555" t="s">
        <v>2329</v>
      </c>
      <c r="D156" s="1553"/>
      <c r="E156" s="1556"/>
      <c r="F156" s="1553"/>
    </row>
    <row r="157" spans="1:6" ht="16.5">
      <c r="A157" s="1553"/>
      <c r="B157" s="1554"/>
      <c r="C157" s="1553"/>
      <c r="D157" s="1553"/>
      <c r="E157" s="1556"/>
      <c r="F157" s="1553"/>
    </row>
    <row r="158" spans="1:6" ht="181.5">
      <c r="A158" s="1553"/>
      <c r="B158" s="1554"/>
      <c r="C158" s="1557" t="s">
        <v>2720</v>
      </c>
      <c r="D158" s="1553"/>
      <c r="E158" s="1556"/>
      <c r="F158" s="1553"/>
    </row>
    <row r="159" spans="1:6" ht="33">
      <c r="A159" s="1558">
        <v>90</v>
      </c>
      <c r="B159" s="1558" t="s">
        <v>841</v>
      </c>
      <c r="C159" s="1559" t="s">
        <v>2585</v>
      </c>
      <c r="D159" s="1558">
        <f>Elec.Data!I973</f>
        <v>16.55</v>
      </c>
      <c r="E159" s="1558" t="s">
        <v>2586</v>
      </c>
      <c r="F159" s="1558">
        <f>Elec.Data!K973</f>
        <v>1489.5</v>
      </c>
    </row>
    <row r="160" spans="1:6" ht="33">
      <c r="A160" s="1558">
        <v>45</v>
      </c>
      <c r="B160" s="1558" t="s">
        <v>841</v>
      </c>
      <c r="C160" s="1557" t="s">
        <v>2402</v>
      </c>
      <c r="D160" s="1558">
        <f>Elec.Data!I974</f>
        <v>20</v>
      </c>
      <c r="E160" s="1558" t="s">
        <v>2403</v>
      </c>
      <c r="F160" s="1558">
        <f>Elec.Data!K974</f>
        <v>900</v>
      </c>
    </row>
    <row r="161" spans="1:6" ht="16.5">
      <c r="A161" s="1558">
        <v>20</v>
      </c>
      <c r="B161" s="1558" t="s">
        <v>1418</v>
      </c>
      <c r="C161" s="1558" t="s">
        <v>2404</v>
      </c>
      <c r="D161" s="1558">
        <f>Elec.Data!I975</f>
        <v>3.15</v>
      </c>
      <c r="E161" s="1558" t="s">
        <v>1418</v>
      </c>
      <c r="F161" s="1558">
        <f>Elec.Data!K975</f>
        <v>63</v>
      </c>
    </row>
    <row r="162" spans="1:6" ht="16.5">
      <c r="A162" s="1558">
        <v>150</v>
      </c>
      <c r="B162" s="1558" t="s">
        <v>1418</v>
      </c>
      <c r="C162" s="1558" t="s">
        <v>4490</v>
      </c>
      <c r="D162" s="1558">
        <f>Elec.Data!I976</f>
        <v>287</v>
      </c>
      <c r="E162" s="1558" t="s">
        <v>2722</v>
      </c>
      <c r="F162" s="1558">
        <f>Elec.Data!K976</f>
        <v>43.05</v>
      </c>
    </row>
    <row r="163" spans="1:6" ht="16.5">
      <c r="A163" s="1558">
        <v>10</v>
      </c>
      <c r="B163" s="1558" t="s">
        <v>1418</v>
      </c>
      <c r="C163" s="1558" t="s">
        <v>3447</v>
      </c>
      <c r="D163" s="1558">
        <f>Elec.Data!I977</f>
        <v>1.34</v>
      </c>
      <c r="E163" s="1558" t="s">
        <v>1418</v>
      </c>
      <c r="F163" s="1558">
        <f>Elec.Data!K977</f>
        <v>13.4</v>
      </c>
    </row>
    <row r="164" spans="1:6" ht="16.5">
      <c r="A164" s="1558">
        <v>10</v>
      </c>
      <c r="B164" s="1558" t="s">
        <v>1418</v>
      </c>
      <c r="C164" s="1558" t="s">
        <v>5729</v>
      </c>
      <c r="D164" s="1558">
        <f>Elec.Data!I978</f>
        <v>43.25</v>
      </c>
      <c r="E164" s="1558" t="s">
        <v>3450</v>
      </c>
      <c r="F164" s="1558">
        <f>Elec.Data!K978</f>
        <v>36.04</v>
      </c>
    </row>
    <row r="165" spans="1:6" ht="16.5">
      <c r="A165" s="1561">
        <v>1.4999999999999999E-2</v>
      </c>
      <c r="B165" s="1558" t="s">
        <v>2321</v>
      </c>
      <c r="C165" s="1558" t="s">
        <v>3318</v>
      </c>
      <c r="D165" s="1558">
        <f>Elec.Data!I979</f>
        <v>661</v>
      </c>
      <c r="E165" s="1558" t="s">
        <v>2321</v>
      </c>
      <c r="F165" s="1558">
        <f>Elec.Data!K979</f>
        <v>9.92</v>
      </c>
    </row>
    <row r="166" spans="1:6" ht="16.5">
      <c r="A166" s="1558">
        <v>10</v>
      </c>
      <c r="B166" s="1558" t="s">
        <v>1418</v>
      </c>
      <c r="C166" s="1558" t="s">
        <v>3319</v>
      </c>
      <c r="D166" s="1558">
        <f>Elec.Data!I980</f>
        <v>16.21</v>
      </c>
      <c r="E166" s="1558" t="s">
        <v>1418</v>
      </c>
      <c r="F166" s="1558">
        <f>Elec.Data!K980</f>
        <v>162.1</v>
      </c>
    </row>
    <row r="167" spans="1:6" ht="16.5">
      <c r="A167" s="1558">
        <v>10</v>
      </c>
      <c r="B167" s="1558" t="s">
        <v>1418</v>
      </c>
      <c r="C167" s="1558" t="s">
        <v>2675</v>
      </c>
      <c r="D167" s="1558">
        <f>Elec.Data!I981</f>
        <v>13.8</v>
      </c>
      <c r="E167" s="1558" t="s">
        <v>1418</v>
      </c>
      <c r="F167" s="1558">
        <f>Elec.Data!K981</f>
        <v>138</v>
      </c>
    </row>
    <row r="168" spans="1:6" ht="16.5">
      <c r="A168" s="1558">
        <v>1</v>
      </c>
      <c r="B168" s="1558" t="s">
        <v>2683</v>
      </c>
      <c r="C168" s="1558" t="s">
        <v>4837</v>
      </c>
      <c r="D168" s="1558">
        <f>Elec.Data!I982</f>
        <v>69.400000000000006</v>
      </c>
      <c r="E168" s="1558" t="s">
        <v>2683</v>
      </c>
      <c r="F168" s="1558">
        <f>Elec.Data!K982</f>
        <v>69.400000000000006</v>
      </c>
    </row>
    <row r="169" spans="1:6" ht="16.5">
      <c r="A169" s="1558">
        <v>72</v>
      </c>
      <c r="B169" s="1558" t="s">
        <v>1418</v>
      </c>
      <c r="C169" s="1558" t="s">
        <v>2724</v>
      </c>
      <c r="D169" s="1558">
        <f>Elec.Data!I983</f>
        <v>47.7</v>
      </c>
      <c r="E169" s="1558" t="s">
        <v>2683</v>
      </c>
      <c r="F169" s="1558">
        <f>Elec.Data!K983</f>
        <v>23.85</v>
      </c>
    </row>
    <row r="170" spans="1:6" ht="16.5">
      <c r="A170" s="1562">
        <v>0.16666666666666666</v>
      </c>
      <c r="B170" s="1558" t="s">
        <v>2679</v>
      </c>
      <c r="C170" s="1558" t="s">
        <v>394</v>
      </c>
      <c r="D170" s="1558">
        <f>Elec.Data!I984</f>
        <v>302</v>
      </c>
      <c r="E170" s="1558" t="s">
        <v>2679</v>
      </c>
      <c r="F170" s="1558">
        <f>Elec.Data!K984</f>
        <v>50.33</v>
      </c>
    </row>
    <row r="171" spans="1:6" ht="16.5">
      <c r="A171" s="1558">
        <v>10</v>
      </c>
      <c r="B171" s="1558" t="s">
        <v>1418</v>
      </c>
      <c r="C171" s="1558" t="s">
        <v>5730</v>
      </c>
      <c r="D171" s="1558">
        <f>Elec.Data!I985</f>
        <v>13.8</v>
      </c>
      <c r="E171" s="1558" t="s">
        <v>1418</v>
      </c>
      <c r="F171" s="1558">
        <f>Elec.Data!K985</f>
        <v>138</v>
      </c>
    </row>
    <row r="172" spans="1:6" ht="16.5">
      <c r="A172" s="1558">
        <v>1</v>
      </c>
      <c r="B172" s="1558" t="s">
        <v>1418</v>
      </c>
      <c r="C172" s="1558" t="s">
        <v>5731</v>
      </c>
      <c r="D172" s="1558">
        <f>Elec.Data!I986</f>
        <v>16.5</v>
      </c>
      <c r="E172" s="1558" t="s">
        <v>1418</v>
      </c>
      <c r="F172" s="1558">
        <f>Elec.Data!K986</f>
        <v>16.5</v>
      </c>
    </row>
    <row r="173" spans="1:6" ht="16.5">
      <c r="A173" s="1558">
        <v>0.1</v>
      </c>
      <c r="B173" s="1558" t="s">
        <v>2321</v>
      </c>
      <c r="C173" s="1558" t="s">
        <v>3084</v>
      </c>
      <c r="D173" s="1558">
        <f>Elec.Data!I987</f>
        <v>661</v>
      </c>
      <c r="E173" s="1558" t="s">
        <v>2321</v>
      </c>
      <c r="F173" s="1558">
        <f>Elec.Data!K987</f>
        <v>66.099999999999994</v>
      </c>
    </row>
    <row r="174" spans="1:6" ht="33">
      <c r="A174" s="1558">
        <v>45</v>
      </c>
      <c r="B174" s="1558" t="s">
        <v>841</v>
      </c>
      <c r="C174" s="1559" t="s">
        <v>2685</v>
      </c>
      <c r="D174" s="1558">
        <f>Elec.Data!I988</f>
        <v>16.55</v>
      </c>
      <c r="E174" s="1558" t="s">
        <v>3362</v>
      </c>
      <c r="F174" s="1558">
        <f>Elec.Data!K988</f>
        <v>744.75</v>
      </c>
    </row>
    <row r="175" spans="1:6" ht="16.5">
      <c r="A175" s="1562">
        <v>0.5</v>
      </c>
      <c r="B175" s="1558" t="s">
        <v>55</v>
      </c>
      <c r="C175" s="1559" t="s">
        <v>3992</v>
      </c>
      <c r="D175" s="1558">
        <f>Elec.Data!I989</f>
        <v>227.6</v>
      </c>
      <c r="E175" s="1558" t="s">
        <v>55</v>
      </c>
      <c r="F175" s="1558">
        <f>Elec.Data!K989</f>
        <v>113.8</v>
      </c>
    </row>
    <row r="176" spans="1:6" ht="16.5">
      <c r="A176" s="1558">
        <v>10</v>
      </c>
      <c r="B176" s="1558" t="s">
        <v>3366</v>
      </c>
      <c r="C176" s="1558" t="s">
        <v>930</v>
      </c>
      <c r="D176" s="1558"/>
      <c r="E176" s="1558" t="s">
        <v>668</v>
      </c>
      <c r="F176" s="1558">
        <f>Elec.Data!K990</f>
        <v>4828</v>
      </c>
    </row>
    <row r="177" spans="1:6" ht="16.5">
      <c r="A177" s="1558" t="s">
        <v>668</v>
      </c>
      <c r="B177" s="1558"/>
      <c r="C177" s="1558" t="s">
        <v>3085</v>
      </c>
      <c r="D177" s="1558"/>
      <c r="E177" s="1558" t="s">
        <v>668</v>
      </c>
      <c r="F177" s="1558">
        <f>Elec.Data!K991</f>
        <v>44.26</v>
      </c>
    </row>
    <row r="178" spans="1:6" ht="16.5">
      <c r="A178" s="1558"/>
      <c r="B178" s="1558"/>
      <c r="C178" s="1563" t="s">
        <v>3365</v>
      </c>
      <c r="D178" s="1558"/>
      <c r="E178" s="1558"/>
      <c r="F178" s="1558">
        <f>Elec.Data!K992</f>
        <v>8950</v>
      </c>
    </row>
    <row r="179" spans="1:6" ht="16.5">
      <c r="A179" s="1558"/>
      <c r="B179" s="1558"/>
      <c r="C179" s="1564" t="s">
        <v>3367</v>
      </c>
      <c r="D179" s="1558"/>
      <c r="E179" s="1558"/>
      <c r="F179" s="1558">
        <f>Elec.Data!K993</f>
        <v>895</v>
      </c>
    </row>
    <row r="180" spans="1:6" ht="16.5">
      <c r="A180" s="1558"/>
      <c r="B180" s="1558"/>
      <c r="C180" s="1558"/>
      <c r="D180" s="1558"/>
      <c r="E180" s="1558"/>
      <c r="F180" s="1558"/>
    </row>
    <row r="181" spans="1:6" ht="16.5">
      <c r="A181" s="1558"/>
      <c r="B181" s="1558"/>
      <c r="C181" s="1555" t="s">
        <v>3086</v>
      </c>
      <c r="D181" s="1558"/>
      <c r="E181" s="1558"/>
      <c r="F181" s="1558"/>
    </row>
    <row r="182" spans="1:6" ht="16.5">
      <c r="A182" s="1558"/>
      <c r="B182" s="1558"/>
      <c r="C182" s="1558"/>
      <c r="D182" s="1558"/>
      <c r="E182" s="1558"/>
      <c r="F182" s="1558"/>
    </row>
    <row r="183" spans="1:6" ht="181.5">
      <c r="A183" s="1558"/>
      <c r="B183" s="1558"/>
      <c r="C183" s="1557" t="s">
        <v>3104</v>
      </c>
      <c r="D183" s="1558"/>
      <c r="E183" s="1558"/>
      <c r="F183" s="1558"/>
    </row>
    <row r="184" spans="1:6" ht="16.5">
      <c r="A184" s="1558"/>
      <c r="B184" s="1558"/>
      <c r="C184" s="1558" t="s">
        <v>2492</v>
      </c>
      <c r="D184" s="1558"/>
      <c r="E184" s="1558"/>
      <c r="F184" s="1558">
        <f>Elec.Data!K1014</f>
        <v>8905.74</v>
      </c>
    </row>
    <row r="185" spans="1:6" ht="16.5">
      <c r="A185" s="1558"/>
      <c r="B185" s="1558"/>
      <c r="C185" s="1558" t="s">
        <v>2493</v>
      </c>
      <c r="D185" s="1558"/>
      <c r="E185" s="1558"/>
      <c r="F185" s="1558">
        <f>Elec.Data!K1015</f>
        <v>138</v>
      </c>
    </row>
    <row r="186" spans="1:6" ht="16.5">
      <c r="A186" s="1558"/>
      <c r="B186" s="1558"/>
      <c r="C186" s="1558" t="e">
        <f>#REF!</f>
        <v>#REF!</v>
      </c>
      <c r="D186" s="1558"/>
      <c r="E186" s="1558"/>
      <c r="F186" s="1558">
        <f>Elec.Data!K1016</f>
        <v>166.5</v>
      </c>
    </row>
    <row r="187" spans="1:6" ht="16.5">
      <c r="A187" s="1558"/>
      <c r="B187" s="1558"/>
      <c r="C187" s="1558" t="s">
        <v>2309</v>
      </c>
      <c r="D187" s="1558"/>
      <c r="E187" s="1558"/>
      <c r="F187" s="1558">
        <f>Elec.Data!K1017</f>
        <v>35.76</v>
      </c>
    </row>
    <row r="188" spans="1:6" ht="16.5">
      <c r="A188" s="1558"/>
      <c r="B188" s="1558"/>
      <c r="C188" s="1563" t="s">
        <v>2471</v>
      </c>
      <c r="D188" s="1558"/>
      <c r="E188" s="1558"/>
      <c r="F188" s="1558">
        <f>Elec.Data!K1018</f>
        <v>8970</v>
      </c>
    </row>
    <row r="189" spans="1:6" ht="16.5">
      <c r="A189" s="1558"/>
      <c r="B189" s="1558"/>
      <c r="C189" s="1564" t="s">
        <v>2472</v>
      </c>
      <c r="D189" s="1558"/>
      <c r="E189" s="1558"/>
      <c r="F189" s="1558">
        <f>Elec.Data!K1019</f>
        <v>897</v>
      </c>
    </row>
    <row r="190" spans="1:6" ht="165">
      <c r="A190" s="1558"/>
      <c r="B190" s="1558"/>
      <c r="C190" s="1557" t="s">
        <v>6626</v>
      </c>
      <c r="D190" s="1558"/>
      <c r="E190" s="1558"/>
      <c r="F190" s="1558"/>
    </row>
    <row r="191" spans="1:6" ht="16.5">
      <c r="A191" s="1558"/>
      <c r="B191" s="1558"/>
      <c r="C191" s="1558" t="s">
        <v>2492</v>
      </c>
      <c r="D191" s="1558"/>
      <c r="E191" s="1558"/>
      <c r="F191" s="1558">
        <f>Elec.Data!K1050</f>
        <v>8905.74</v>
      </c>
    </row>
    <row r="192" spans="1:6" ht="16.5">
      <c r="A192" s="1558"/>
      <c r="B192" s="1558"/>
      <c r="C192" s="1558" t="s">
        <v>4873</v>
      </c>
      <c r="D192" s="1558"/>
      <c r="E192" s="1558"/>
      <c r="F192" s="1558">
        <f>Elec.Data!K1051</f>
        <v>138</v>
      </c>
    </row>
    <row r="193" spans="1:6" ht="16.5">
      <c r="A193" s="1558"/>
      <c r="B193" s="1558"/>
      <c r="C193" s="1558" t="s">
        <v>2862</v>
      </c>
      <c r="D193" s="1558"/>
      <c r="E193" s="1558"/>
      <c r="F193" s="1558">
        <f>Elec.Data!K1052</f>
        <v>66.099999999999994</v>
      </c>
    </row>
    <row r="194" spans="1:6" ht="33">
      <c r="A194" s="1558"/>
      <c r="B194" s="1558"/>
      <c r="C194" s="1557" t="s">
        <v>5734</v>
      </c>
      <c r="D194" s="1558"/>
      <c r="E194" s="1558"/>
      <c r="F194" s="1558">
        <f>Elec.Data!K1053</f>
        <v>699</v>
      </c>
    </row>
    <row r="195" spans="1:6" ht="16.5">
      <c r="A195" s="1558"/>
      <c r="B195" s="1558"/>
      <c r="C195" s="1558" t="s">
        <v>6359</v>
      </c>
      <c r="D195" s="1558"/>
      <c r="E195" s="1558"/>
      <c r="F195" s="1558">
        <f>Elec.Data!K1054</f>
        <v>396.6</v>
      </c>
    </row>
    <row r="196" spans="1:6" ht="16.5">
      <c r="A196" s="1558"/>
      <c r="B196" s="1558"/>
      <c r="C196" s="1558" t="s">
        <v>3087</v>
      </c>
      <c r="D196" s="1558"/>
      <c r="E196" s="1558"/>
      <c r="F196" s="1558">
        <f>Elec.Data!K1055</f>
        <v>22.76</v>
      </c>
    </row>
    <row r="197" spans="1:6" ht="16.5">
      <c r="A197" s="1558"/>
      <c r="B197" s="1558"/>
      <c r="C197" s="1563" t="s">
        <v>2471</v>
      </c>
      <c r="D197" s="1558"/>
      <c r="E197" s="1558"/>
      <c r="F197" s="1558">
        <f>Elec.Data!K1056</f>
        <v>9820</v>
      </c>
    </row>
    <row r="198" spans="1:6" ht="16.5">
      <c r="A198" s="1558"/>
      <c r="B198" s="1558"/>
      <c r="C198" s="1564" t="s">
        <v>2472</v>
      </c>
      <c r="D198" s="1558"/>
      <c r="E198" s="1558"/>
      <c r="F198" s="1558">
        <f>Elec.Data!K1057</f>
        <v>982</v>
      </c>
    </row>
    <row r="199" spans="1:6" ht="16.5">
      <c r="A199" s="1558"/>
      <c r="B199" s="1558"/>
      <c r="C199" s="1565" t="s">
        <v>1544</v>
      </c>
      <c r="D199" s="1558"/>
      <c r="E199" s="1558"/>
      <c r="F199" s="1558"/>
    </row>
    <row r="200" spans="1:6" ht="16.5">
      <c r="A200" s="1558"/>
      <c r="B200" s="1558"/>
      <c r="C200" s="1558"/>
      <c r="D200" s="1558"/>
      <c r="E200" s="1558"/>
      <c r="F200" s="1558"/>
    </row>
    <row r="201" spans="1:6" ht="165">
      <c r="A201" s="1558"/>
      <c r="B201" s="1558"/>
      <c r="C201" s="1557" t="s">
        <v>2769</v>
      </c>
      <c r="D201" s="1558"/>
      <c r="E201" s="1558"/>
      <c r="F201" s="1558"/>
    </row>
    <row r="202" spans="1:6" ht="33">
      <c r="A202" s="1558">
        <v>90</v>
      </c>
      <c r="B202" s="1558" t="s">
        <v>841</v>
      </c>
      <c r="C202" s="1559" t="s">
        <v>2585</v>
      </c>
      <c r="D202" s="1558">
        <f>Elec.Data!I1082</f>
        <v>16.55</v>
      </c>
      <c r="E202" s="1558" t="s">
        <v>841</v>
      </c>
      <c r="F202" s="1558">
        <f>Elec.Data!K1082</f>
        <v>1489.5</v>
      </c>
    </row>
    <row r="203" spans="1:6" ht="33">
      <c r="A203" s="1558">
        <v>45</v>
      </c>
      <c r="B203" s="1558" t="s">
        <v>841</v>
      </c>
      <c r="C203" s="1557" t="s">
        <v>2402</v>
      </c>
      <c r="D203" s="1558">
        <f>Elec.Data!I1083</f>
        <v>20</v>
      </c>
      <c r="E203" s="1558" t="s">
        <v>841</v>
      </c>
      <c r="F203" s="1558">
        <f>Elec.Data!K1083</f>
        <v>900</v>
      </c>
    </row>
    <row r="204" spans="1:6" ht="16.5">
      <c r="A204" s="1558">
        <v>20</v>
      </c>
      <c r="B204" s="1558" t="s">
        <v>1418</v>
      </c>
      <c r="C204" s="1558" t="s">
        <v>2404</v>
      </c>
      <c r="D204" s="1558">
        <f>Elec.Data!I1084</f>
        <v>3.15</v>
      </c>
      <c r="E204" s="1558" t="s">
        <v>3450</v>
      </c>
      <c r="F204" s="1558">
        <f>Elec.Data!K1084</f>
        <v>63</v>
      </c>
    </row>
    <row r="205" spans="1:6" ht="16.5">
      <c r="A205" s="1558">
        <v>10</v>
      </c>
      <c r="B205" s="1558" t="s">
        <v>1418</v>
      </c>
      <c r="C205" s="1558" t="s">
        <v>3447</v>
      </c>
      <c r="D205" s="1558">
        <f>Elec.Data!I1085</f>
        <v>1.34</v>
      </c>
      <c r="E205" s="1558" t="s">
        <v>3450</v>
      </c>
      <c r="F205" s="1558">
        <f>Elec.Data!K1085</f>
        <v>13.4</v>
      </c>
    </row>
    <row r="206" spans="1:6" ht="16.5">
      <c r="A206" s="1558">
        <v>1</v>
      </c>
      <c r="B206" s="1558" t="s">
        <v>1418</v>
      </c>
      <c r="C206" s="1558" t="s">
        <v>2490</v>
      </c>
      <c r="D206" s="1558">
        <f>Elec.Data!I1086</f>
        <v>70.7</v>
      </c>
      <c r="E206" s="1558" t="s">
        <v>1418</v>
      </c>
      <c r="F206" s="1558">
        <f>Elec.Data!K1086</f>
        <v>70.7</v>
      </c>
    </row>
    <row r="207" spans="1:6" ht="16.5">
      <c r="A207" s="1561">
        <v>1.4999999999999999E-2</v>
      </c>
      <c r="B207" s="1558" t="s">
        <v>2321</v>
      </c>
      <c r="C207" s="1558" t="s">
        <v>2598</v>
      </c>
      <c r="D207" s="1558">
        <f>Elec.Data!I1087</f>
        <v>661</v>
      </c>
      <c r="E207" s="1558" t="s">
        <v>2321</v>
      </c>
      <c r="F207" s="1558">
        <f>Elec.Data!K1087</f>
        <v>9.92</v>
      </c>
    </row>
    <row r="208" spans="1:6" ht="16.5">
      <c r="A208" s="1558">
        <v>15</v>
      </c>
      <c r="B208" s="1558" t="s">
        <v>1418</v>
      </c>
      <c r="C208" s="1558" t="s">
        <v>2770</v>
      </c>
      <c r="D208" s="1558">
        <f>Elec.Data!I1088</f>
        <v>40.31</v>
      </c>
      <c r="E208" s="1558" t="s">
        <v>1418</v>
      </c>
      <c r="F208" s="1558">
        <f>Elec.Data!K1088</f>
        <v>604.65</v>
      </c>
    </row>
    <row r="209" spans="1:6" ht="16.5">
      <c r="A209" s="1558">
        <v>15</v>
      </c>
      <c r="B209" s="1558" t="s">
        <v>1418</v>
      </c>
      <c r="C209" s="1558" t="s">
        <v>2490</v>
      </c>
      <c r="D209" s="1558">
        <f>Elec.Data!I1089</f>
        <v>70.7</v>
      </c>
      <c r="E209" s="1558" t="s">
        <v>1418</v>
      </c>
      <c r="F209" s="1558">
        <f>Elec.Data!K1089</f>
        <v>1060.5</v>
      </c>
    </row>
    <row r="210" spans="1:6" ht="16.5">
      <c r="A210" s="1561">
        <v>0.22500000000000001</v>
      </c>
      <c r="B210" s="1558" t="s">
        <v>2321</v>
      </c>
      <c r="C210" s="1558" t="s">
        <v>2598</v>
      </c>
      <c r="D210" s="1558">
        <f>Elec.Data!I1090</f>
        <v>661</v>
      </c>
      <c r="E210" s="1558" t="s">
        <v>2771</v>
      </c>
      <c r="F210" s="1558">
        <f>Elec.Data!K1090</f>
        <v>148.72999999999999</v>
      </c>
    </row>
    <row r="211" spans="1:6" ht="16.5">
      <c r="A211" s="1558">
        <v>1.25</v>
      </c>
      <c r="B211" s="1558" t="s">
        <v>2679</v>
      </c>
      <c r="C211" s="1558" t="s">
        <v>394</v>
      </c>
      <c r="D211" s="1558">
        <f>Elec.Data!I1091</f>
        <v>302</v>
      </c>
      <c r="E211" s="1558" t="s">
        <v>2679</v>
      </c>
      <c r="F211" s="1558">
        <f>Elec.Data!K1091</f>
        <v>377.5</v>
      </c>
    </row>
    <row r="212" spans="1:6" ht="33">
      <c r="A212" s="1558">
        <v>45</v>
      </c>
      <c r="B212" s="1558" t="s">
        <v>2321</v>
      </c>
      <c r="C212" s="1559" t="s">
        <v>2685</v>
      </c>
      <c r="D212" s="1558">
        <f>Elec.Data!I1092</f>
        <v>16.55</v>
      </c>
      <c r="E212" s="1558" t="s">
        <v>841</v>
      </c>
      <c r="F212" s="1558">
        <f>Elec.Data!K1092</f>
        <v>744.75</v>
      </c>
    </row>
    <row r="213" spans="1:6" ht="16.5">
      <c r="A213" s="1558"/>
      <c r="B213" s="1558"/>
      <c r="C213" s="1558" t="s">
        <v>930</v>
      </c>
      <c r="D213" s="1558"/>
      <c r="E213" s="1558"/>
      <c r="F213" s="1558">
        <f>Elec.Data!K1093</f>
        <v>4828</v>
      </c>
    </row>
    <row r="214" spans="1:6" ht="16.5">
      <c r="A214" s="1558"/>
      <c r="B214" s="1558"/>
      <c r="C214" s="1558" t="s">
        <v>2309</v>
      </c>
      <c r="D214" s="1558"/>
      <c r="E214" s="1558"/>
      <c r="F214" s="1558">
        <f>Elec.Data!K1094</f>
        <v>39.35</v>
      </c>
    </row>
    <row r="215" spans="1:6" ht="16.5">
      <c r="A215" s="1558"/>
      <c r="B215" s="1558"/>
      <c r="C215" s="1563" t="s">
        <v>2772</v>
      </c>
      <c r="D215" s="1558"/>
      <c r="E215" s="1558"/>
      <c r="F215" s="1558">
        <f>Elec.Data!K1095</f>
        <v>10350</v>
      </c>
    </row>
    <row r="216" spans="1:6" ht="16.5">
      <c r="A216" s="1558"/>
      <c r="B216" s="1558"/>
      <c r="C216" s="1564" t="s">
        <v>3219</v>
      </c>
      <c r="D216" s="1558"/>
      <c r="E216" s="1558"/>
      <c r="F216" s="1558">
        <f>Elec.Data!K1096</f>
        <v>690</v>
      </c>
    </row>
    <row r="217" spans="1:6" ht="16.5">
      <c r="A217" s="1558"/>
      <c r="B217" s="1558"/>
      <c r="C217" s="1565" t="s">
        <v>2774</v>
      </c>
      <c r="D217" s="1558"/>
      <c r="E217" s="1558"/>
      <c r="F217" s="1558"/>
    </row>
    <row r="218" spans="1:6" ht="16.5">
      <c r="A218" s="1558"/>
      <c r="B218" s="1558"/>
      <c r="C218" s="1558"/>
      <c r="D218" s="1558"/>
      <c r="E218" s="1558"/>
      <c r="F218" s="1558"/>
    </row>
    <row r="219" spans="1:6" ht="165">
      <c r="A219" s="1558"/>
      <c r="B219" s="1558"/>
      <c r="C219" s="1557" t="s">
        <v>2576</v>
      </c>
      <c r="D219" s="1558"/>
      <c r="E219" s="1558"/>
      <c r="F219" s="1558"/>
    </row>
    <row r="220" spans="1:6" ht="16.5">
      <c r="A220" s="1558"/>
      <c r="B220" s="1558"/>
      <c r="C220" s="1558"/>
      <c r="D220" s="1558"/>
      <c r="E220" s="1558"/>
      <c r="F220" s="1558"/>
    </row>
    <row r="221" spans="1:6" ht="33">
      <c r="A221" s="1558">
        <v>5</v>
      </c>
      <c r="B221" s="1558" t="s">
        <v>841</v>
      </c>
      <c r="C221" s="1566" t="s">
        <v>2585</v>
      </c>
      <c r="D221" s="1558">
        <f>Elec.Data!I141</f>
        <v>16.55</v>
      </c>
      <c r="E221" s="1558" t="s">
        <v>2403</v>
      </c>
      <c r="F221" s="1558">
        <f>Elec.Data!K141</f>
        <v>82.75</v>
      </c>
    </row>
    <row r="222" spans="1:6" ht="33">
      <c r="A222" s="1558">
        <v>2.5</v>
      </c>
      <c r="B222" s="1558" t="s">
        <v>841</v>
      </c>
      <c r="C222" s="1557" t="s">
        <v>2402</v>
      </c>
      <c r="D222" s="1558">
        <f>Elec.Data!I142</f>
        <v>20</v>
      </c>
      <c r="E222" s="1558" t="s">
        <v>841</v>
      </c>
      <c r="F222" s="1558">
        <f>Elec.Data!K142</f>
        <v>50</v>
      </c>
    </row>
    <row r="223" spans="1:6" ht="16.5">
      <c r="A223" s="1558">
        <v>1</v>
      </c>
      <c r="B223" s="1558" t="s">
        <v>1418</v>
      </c>
      <c r="C223" s="1557" t="str">
        <f>C206</f>
        <v>MS box  150x 100 x 75 mm</v>
      </c>
      <c r="D223" s="1558">
        <f>Elec.Data!I143</f>
        <v>40.31</v>
      </c>
      <c r="E223" s="1558" t="s">
        <v>1418</v>
      </c>
      <c r="F223" s="1558">
        <f>Elec.Data!K143</f>
        <v>40.31</v>
      </c>
    </row>
    <row r="224" spans="1:6" ht="16.5">
      <c r="A224" s="1558"/>
      <c r="B224" s="1558"/>
      <c r="C224" s="1558" t="s">
        <v>930</v>
      </c>
      <c r="D224" s="1558"/>
      <c r="E224" s="1558"/>
      <c r="F224" s="1558">
        <f>Elec.Data!K144</f>
        <v>636.33000000000004</v>
      </c>
    </row>
    <row r="225" spans="1:6" ht="16.5">
      <c r="A225" s="1558"/>
      <c r="B225" s="1558"/>
      <c r="C225" s="1558" t="s">
        <v>2309</v>
      </c>
      <c r="D225" s="1558"/>
      <c r="E225" s="1558"/>
      <c r="F225" s="1558">
        <f>Elec.Data!K145</f>
        <v>25.61</v>
      </c>
    </row>
    <row r="226" spans="1:6" ht="16.5">
      <c r="A226" s="1558"/>
      <c r="B226" s="1558"/>
      <c r="C226" s="1564" t="s">
        <v>3219</v>
      </c>
      <c r="D226" s="1558"/>
      <c r="E226" s="1558"/>
      <c r="F226" s="1558">
        <f>Elec.Data!K146</f>
        <v>835</v>
      </c>
    </row>
    <row r="227" spans="1:6" ht="16.5">
      <c r="A227" s="1558"/>
      <c r="B227" s="1558"/>
      <c r="C227" s="1565" t="s">
        <v>4842</v>
      </c>
      <c r="D227" s="1558"/>
      <c r="E227" s="1558"/>
      <c r="F227" s="1558"/>
    </row>
    <row r="228" spans="1:6" ht="16.5">
      <c r="A228" s="1558">
        <v>1</v>
      </c>
      <c r="B228" s="1558" t="s">
        <v>1418</v>
      </c>
      <c r="C228" s="1558" t="s">
        <v>6240</v>
      </c>
      <c r="D228" s="1558">
        <f>Elec.Data!I955</f>
        <v>391</v>
      </c>
      <c r="E228" s="1558" t="s">
        <v>1418</v>
      </c>
      <c r="F228" s="1558">
        <f>Elec.Data!K955</f>
        <v>391</v>
      </c>
    </row>
    <row r="229" spans="1:6" ht="16.5">
      <c r="A229" s="1558"/>
      <c r="B229" s="1558"/>
      <c r="C229" s="1558"/>
      <c r="D229" s="1560"/>
      <c r="E229" s="1558" t="s">
        <v>1418</v>
      </c>
      <c r="F229" s="1558">
        <f>Elec.Data!K956</f>
        <v>0</v>
      </c>
    </row>
    <row r="230" spans="1:6" ht="16.5">
      <c r="A230" s="1558"/>
      <c r="B230" s="1558"/>
      <c r="C230" s="1558" t="s">
        <v>4870</v>
      </c>
      <c r="D230" s="1558"/>
      <c r="E230" s="1558"/>
      <c r="F230" s="1558">
        <f>Elec.Data!K957</f>
        <v>298.8</v>
      </c>
    </row>
    <row r="231" spans="1:6" ht="16.5">
      <c r="A231" s="1558"/>
      <c r="B231" s="1558"/>
      <c r="C231" s="1558" t="s">
        <v>2309</v>
      </c>
      <c r="D231" s="1558"/>
      <c r="E231" s="1558"/>
      <c r="F231" s="1558">
        <f>Elec.Data!K958</f>
        <v>0.2</v>
      </c>
    </row>
    <row r="232" spans="1:6" ht="16.5">
      <c r="A232" s="1558"/>
      <c r="B232" s="1558"/>
      <c r="C232" s="1564" t="s">
        <v>2921</v>
      </c>
      <c r="D232" s="1558"/>
      <c r="E232" s="1558"/>
      <c r="F232" s="1558">
        <f>Elec.Data!K959</f>
        <v>690</v>
      </c>
    </row>
    <row r="233" spans="1:6" ht="33">
      <c r="A233" s="1389"/>
      <c r="B233" s="1420"/>
      <c r="C233" s="1433" t="s">
        <v>202</v>
      </c>
      <c r="D233" s="1389"/>
      <c r="E233" s="1399" t="s">
        <v>1422</v>
      </c>
      <c r="F233" s="1391">
        <f>Data!K3038</f>
        <v>1552.7</v>
      </c>
    </row>
    <row r="234" spans="1:6" ht="16.5">
      <c r="A234" s="1404">
        <v>74</v>
      </c>
      <c r="B234" s="1420"/>
      <c r="C234" s="1390" t="s">
        <v>164</v>
      </c>
      <c r="D234" s="1389"/>
      <c r="E234" s="1399"/>
      <c r="F234" s="1391">
        <f>Data!K2277</f>
        <v>571</v>
      </c>
    </row>
    <row r="235" spans="1:6" ht="16.5">
      <c r="A235" s="1434">
        <v>44.1</v>
      </c>
      <c r="B235" s="1426" t="s">
        <v>2289</v>
      </c>
      <c r="C235" s="1405" t="s">
        <v>1624</v>
      </c>
      <c r="D235" s="1435"/>
      <c r="E235" s="1436"/>
      <c r="F235" s="1435"/>
    </row>
    <row r="236" spans="1:6" ht="16.5">
      <c r="A236" s="1435"/>
      <c r="B236" s="1437"/>
      <c r="C236" s="1405" t="s">
        <v>1625</v>
      </c>
      <c r="D236" s="1435"/>
      <c r="E236" s="1436"/>
      <c r="F236" s="1435"/>
    </row>
    <row r="237" spans="1:6" ht="16.5">
      <c r="A237" s="1435"/>
      <c r="B237" s="1437"/>
      <c r="C237" s="1405" t="s">
        <v>6628</v>
      </c>
      <c r="D237" s="1435"/>
      <c r="E237" s="1436"/>
      <c r="F237" s="1435"/>
    </row>
    <row r="238" spans="1:6" ht="16.5">
      <c r="A238" s="1435"/>
      <c r="B238" s="1437"/>
      <c r="C238" s="1438" t="s">
        <v>1614</v>
      </c>
      <c r="D238" s="1435"/>
      <c r="E238" s="1436"/>
      <c r="F238" s="1435"/>
    </row>
    <row r="239" spans="1:6" ht="16.5">
      <c r="A239" s="1407">
        <v>3</v>
      </c>
      <c r="B239" s="1426" t="s">
        <v>1804</v>
      </c>
      <c r="C239" s="1405" t="s">
        <v>2081</v>
      </c>
      <c r="D239" s="1407">
        <f>Data!I1626</f>
        <v>120.54</v>
      </c>
      <c r="E239" s="1405" t="s">
        <v>1804</v>
      </c>
      <c r="F239" s="1407">
        <f t="shared" ref="F239:F244" si="1">(A239*D239)</f>
        <v>361.62</v>
      </c>
    </row>
    <row r="240" spans="1:6" ht="16.5">
      <c r="A240" s="1407">
        <v>1</v>
      </c>
      <c r="B240" s="1426" t="s">
        <v>883</v>
      </c>
      <c r="C240" s="1405" t="s">
        <v>2135</v>
      </c>
      <c r="D240" s="1407">
        <f>Data!I1627</f>
        <v>76</v>
      </c>
      <c r="E240" s="1405" t="s">
        <v>883</v>
      </c>
      <c r="F240" s="1407">
        <f t="shared" si="1"/>
        <v>76</v>
      </c>
    </row>
    <row r="241" spans="1:6" ht="16.5">
      <c r="A241" s="1407">
        <v>1</v>
      </c>
      <c r="B241" s="1426" t="s">
        <v>883</v>
      </c>
      <c r="C241" s="1405" t="s">
        <v>2136</v>
      </c>
      <c r="D241" s="1407">
        <f>Data!I1628</f>
        <v>83.4</v>
      </c>
      <c r="E241" s="1405" t="s">
        <v>883</v>
      </c>
      <c r="F241" s="1407">
        <f t="shared" si="1"/>
        <v>83.4</v>
      </c>
    </row>
    <row r="242" spans="1:6" ht="16.5">
      <c r="A242" s="1407">
        <v>2</v>
      </c>
      <c r="B242" s="1426" t="s">
        <v>883</v>
      </c>
      <c r="C242" s="1405" t="s">
        <v>2137</v>
      </c>
      <c r="D242" s="1407">
        <f>Data!I1629</f>
        <v>21.6</v>
      </c>
      <c r="E242" s="1405" t="s">
        <v>883</v>
      </c>
      <c r="F242" s="1407">
        <f t="shared" si="1"/>
        <v>43.2</v>
      </c>
    </row>
    <row r="243" spans="1:6" ht="16.5">
      <c r="A243" s="1407">
        <v>1</v>
      </c>
      <c r="B243" s="1426" t="s">
        <v>883</v>
      </c>
      <c r="C243" s="1405" t="s">
        <v>2138</v>
      </c>
      <c r="D243" s="1407">
        <f>Data!I1630</f>
        <v>32.1</v>
      </c>
      <c r="E243" s="1405" t="s">
        <v>883</v>
      </c>
      <c r="F243" s="1407">
        <f t="shared" si="1"/>
        <v>32.1</v>
      </c>
    </row>
    <row r="244" spans="1:6" ht="16.5">
      <c r="A244" s="1407">
        <v>0.5</v>
      </c>
      <c r="B244" s="1426" t="s">
        <v>883</v>
      </c>
      <c r="C244" s="1405" t="s">
        <v>2139</v>
      </c>
      <c r="D244" s="1407">
        <f>Data!I1631</f>
        <v>821</v>
      </c>
      <c r="E244" s="1405" t="s">
        <v>883</v>
      </c>
      <c r="F244" s="1407">
        <f t="shared" si="1"/>
        <v>410.5</v>
      </c>
    </row>
    <row r="245" spans="1:6" ht="16.5">
      <c r="A245" s="1435"/>
      <c r="B245" s="1426" t="s">
        <v>454</v>
      </c>
      <c r="C245" s="1405" t="s">
        <v>616</v>
      </c>
      <c r="D245" s="1435"/>
      <c r="E245" s="1405" t="s">
        <v>454</v>
      </c>
      <c r="F245" s="1407"/>
    </row>
    <row r="246" spans="1:6" ht="16.5">
      <c r="A246" s="1435"/>
      <c r="B246" s="1437"/>
      <c r="C246" s="1405" t="s">
        <v>22</v>
      </c>
      <c r="D246" s="1435"/>
      <c r="E246" s="1436"/>
      <c r="F246" s="1435"/>
    </row>
    <row r="247" spans="1:6" ht="16.5">
      <c r="A247" s="1435"/>
      <c r="B247" s="1437"/>
      <c r="C247" s="1435"/>
      <c r="D247" s="1435"/>
      <c r="E247" s="1436"/>
      <c r="F247" s="1438" t="s">
        <v>1614</v>
      </c>
    </row>
    <row r="248" spans="1:6" ht="16.5">
      <c r="A248" s="1435"/>
      <c r="B248" s="1437"/>
      <c r="C248" s="1405" t="s">
        <v>1340</v>
      </c>
      <c r="D248" s="1435"/>
      <c r="E248" s="1436"/>
      <c r="F248" s="1407">
        <f>SUM(F239:F245)</f>
        <v>1006.82</v>
      </c>
    </row>
    <row r="249" spans="1:6" ht="16.5">
      <c r="A249" s="1405" t="s">
        <v>991</v>
      </c>
      <c r="B249" s="1437"/>
      <c r="C249" s="1435"/>
      <c r="D249" s="1435"/>
      <c r="E249" s="1436"/>
      <c r="F249" s="1435"/>
    </row>
    <row r="250" spans="1:6" ht="16.5">
      <c r="A250" s="1435"/>
      <c r="B250" s="1437"/>
      <c r="C250" s="1435"/>
      <c r="D250" s="1435"/>
      <c r="E250" s="1436"/>
      <c r="F250" s="1438" t="s">
        <v>1614</v>
      </c>
    </row>
    <row r="251" spans="1:6" ht="16.5">
      <c r="A251" s="1435"/>
      <c r="B251" s="1437"/>
      <c r="C251" s="1550" t="s">
        <v>1572</v>
      </c>
      <c r="D251" s="1551"/>
      <c r="E251" s="1552"/>
      <c r="F251" s="1439">
        <f>(F248/3)</f>
        <v>335.61</v>
      </c>
    </row>
    <row r="252" spans="1:6" ht="16.5">
      <c r="A252" s="1567">
        <v>52</v>
      </c>
      <c r="B252" s="1423" t="s">
        <v>2289</v>
      </c>
      <c r="C252" s="1390" t="s">
        <v>101</v>
      </c>
      <c r="D252" s="1389"/>
      <c r="E252" s="1399"/>
      <c r="F252" s="1389"/>
    </row>
    <row r="253" spans="1:6" ht="16.5">
      <c r="A253" s="1389"/>
      <c r="B253" s="1420"/>
      <c r="C253" s="1390" t="s">
        <v>2207</v>
      </c>
      <c r="D253" s="1389"/>
      <c r="E253" s="1399"/>
      <c r="F253" s="1389"/>
    </row>
    <row r="254" spans="1:6" ht="16.5">
      <c r="A254" s="1389"/>
      <c r="B254" s="1420"/>
      <c r="C254" s="1390" t="s">
        <v>2208</v>
      </c>
      <c r="D254" s="1389"/>
      <c r="E254" s="1399"/>
      <c r="F254" s="1389"/>
    </row>
    <row r="255" spans="1:6" ht="16.5">
      <c r="A255" s="1389"/>
      <c r="B255" s="1420"/>
      <c r="C255" s="1390" t="s">
        <v>1430</v>
      </c>
      <c r="D255" s="1389"/>
      <c r="E255" s="1399"/>
      <c r="F255" s="1389"/>
    </row>
    <row r="256" spans="1:6" ht="16.5">
      <c r="A256" s="1389"/>
      <c r="B256" s="1420"/>
      <c r="C256" s="1390" t="s">
        <v>1431</v>
      </c>
      <c r="D256" s="1389"/>
      <c r="E256" s="1399"/>
      <c r="F256" s="1389"/>
    </row>
    <row r="257" spans="1:6" ht="16.5">
      <c r="A257" s="1389"/>
      <c r="B257" s="1420"/>
      <c r="C257" s="1390" t="s">
        <v>1374</v>
      </c>
      <c r="D257" s="1389"/>
      <c r="E257" s="1399"/>
      <c r="F257" s="1389"/>
    </row>
    <row r="258" spans="1:6" ht="16.5">
      <c r="A258" s="1389"/>
      <c r="B258" s="1420"/>
      <c r="C258" s="1390" t="s">
        <v>1375</v>
      </c>
      <c r="D258" s="1389"/>
      <c r="E258" s="1399"/>
      <c r="F258" s="1389"/>
    </row>
    <row r="259" spans="1:6" ht="16.5">
      <c r="A259" s="1389"/>
      <c r="B259" s="1420"/>
      <c r="C259" s="1390" t="s">
        <v>722</v>
      </c>
      <c r="D259" s="1389"/>
      <c r="E259" s="1399"/>
      <c r="F259" s="1389"/>
    </row>
    <row r="260" spans="1:6" ht="16.5">
      <c r="A260" s="1389"/>
      <c r="B260" s="1420"/>
      <c r="C260" s="1393" t="s">
        <v>2090</v>
      </c>
      <c r="D260" s="1393" t="s">
        <v>2090</v>
      </c>
      <c r="E260" s="1399"/>
      <c r="F260" s="1389"/>
    </row>
    <row r="261" spans="1:6" ht="16.5">
      <c r="A261" s="1389"/>
      <c r="B261" s="1423" t="s">
        <v>2289</v>
      </c>
      <c r="C261" s="1390" t="s">
        <v>933</v>
      </c>
      <c r="D261" s="1389"/>
      <c r="E261" s="1399"/>
      <c r="F261" s="1389"/>
    </row>
    <row r="262" spans="1:6" ht="16.5">
      <c r="A262" s="1389"/>
      <c r="B262" s="1420"/>
      <c r="C262" s="1390" t="s">
        <v>821</v>
      </c>
      <c r="D262" s="1389"/>
      <c r="E262" s="1399"/>
      <c r="F262" s="1389"/>
    </row>
    <row r="263" spans="1:6" ht="16.5">
      <c r="A263" s="1389"/>
      <c r="B263" s="1423" t="s">
        <v>320</v>
      </c>
      <c r="C263" s="1390" t="s">
        <v>822</v>
      </c>
      <c r="D263" s="1389"/>
      <c r="E263" s="1399"/>
      <c r="F263" s="1389"/>
    </row>
    <row r="264" spans="1:6" ht="16.5">
      <c r="A264" s="1389"/>
      <c r="B264" s="1420"/>
      <c r="C264" s="1393" t="s">
        <v>1614</v>
      </c>
      <c r="D264" s="1389"/>
      <c r="E264" s="1399"/>
      <c r="F264" s="1389"/>
    </row>
    <row r="265" spans="1:6" ht="16.5">
      <c r="A265" s="1391">
        <v>1</v>
      </c>
      <c r="B265" s="1423" t="s">
        <v>841</v>
      </c>
      <c r="C265" s="1390" t="s">
        <v>629</v>
      </c>
      <c r="D265" s="1391">
        <f>Data!I1870</f>
        <v>26</v>
      </c>
      <c r="E265" s="1390" t="s">
        <v>841</v>
      </c>
      <c r="F265" s="1391">
        <f>(A265*D265)</f>
        <v>26</v>
      </c>
    </row>
    <row r="266" spans="1:6" ht="16.5">
      <c r="A266" s="1391">
        <v>1</v>
      </c>
      <c r="B266" s="1423" t="s">
        <v>454</v>
      </c>
      <c r="C266" s="1390" t="s">
        <v>1834</v>
      </c>
      <c r="D266" s="1391">
        <f>Data!I1871</f>
        <v>18.2</v>
      </c>
      <c r="E266" s="1390" t="s">
        <v>454</v>
      </c>
      <c r="F266" s="1391">
        <f>(A266*D266)</f>
        <v>18.2</v>
      </c>
    </row>
    <row r="267" spans="1:6" ht="16.5">
      <c r="A267" s="1391">
        <v>1</v>
      </c>
      <c r="B267" s="1423" t="s">
        <v>841</v>
      </c>
      <c r="C267" s="1390" t="s">
        <v>163</v>
      </c>
      <c r="D267" s="1391">
        <f>Data!I1872</f>
        <v>176.78</v>
      </c>
      <c r="E267" s="1390" t="s">
        <v>841</v>
      </c>
      <c r="F267" s="1391">
        <f>(A267*D267)</f>
        <v>176.78</v>
      </c>
    </row>
    <row r="268" spans="1:6" ht="16.5">
      <c r="A268" s="1389"/>
      <c r="B268" s="1420"/>
      <c r="C268" s="1389"/>
      <c r="D268" s="1390" t="s">
        <v>991</v>
      </c>
      <c r="E268" s="1399"/>
      <c r="F268" s="1393" t="s">
        <v>1614</v>
      </c>
    </row>
    <row r="269" spans="1:6" ht="16.5">
      <c r="A269" s="1389"/>
      <c r="B269" s="1420"/>
      <c r="C269" s="1390" t="s">
        <v>381</v>
      </c>
      <c r="D269" s="1389"/>
      <c r="E269" s="1399"/>
      <c r="F269" s="1424">
        <f>SUM(F265:F267)</f>
        <v>220.98</v>
      </c>
    </row>
    <row r="270" spans="1:6" ht="16.5">
      <c r="A270" s="1389"/>
      <c r="B270" s="1420"/>
      <c r="C270" s="1390" t="s">
        <v>991</v>
      </c>
      <c r="D270" s="1390" t="s">
        <v>991</v>
      </c>
      <c r="E270" s="1399"/>
      <c r="F270" s="1393" t="s">
        <v>2090</v>
      </c>
    </row>
    <row r="271" spans="1:6" ht="16.5">
      <c r="A271" s="1389"/>
      <c r="B271" s="1423" t="s">
        <v>526</v>
      </c>
      <c r="C271" s="1390" t="s">
        <v>756</v>
      </c>
      <c r="D271" s="1389"/>
      <c r="E271" s="1399"/>
      <c r="F271" s="1389"/>
    </row>
    <row r="272" spans="1:6" ht="16.5">
      <c r="A272" s="1389"/>
      <c r="B272" s="1420"/>
      <c r="C272" s="1393" t="s">
        <v>1614</v>
      </c>
      <c r="D272" s="1389"/>
      <c r="E272" s="1399"/>
      <c r="F272" s="1389"/>
    </row>
    <row r="273" spans="1:6" ht="16.5">
      <c r="A273" s="1391">
        <v>1</v>
      </c>
      <c r="B273" s="1423" t="s">
        <v>841</v>
      </c>
      <c r="C273" s="1390" t="s">
        <v>757</v>
      </c>
      <c r="D273" s="1391">
        <f>Data!I1878</f>
        <v>35</v>
      </c>
      <c r="E273" s="1390" t="s">
        <v>841</v>
      </c>
      <c r="F273" s="1391">
        <f>(A273*D273)</f>
        <v>35</v>
      </c>
    </row>
    <row r="274" spans="1:6" ht="16.5">
      <c r="A274" s="1391">
        <v>1</v>
      </c>
      <c r="B274" s="1423" t="s">
        <v>454</v>
      </c>
      <c r="C274" s="1390" t="s">
        <v>908</v>
      </c>
      <c r="D274" s="1391">
        <f>Data!I1879</f>
        <v>14</v>
      </c>
      <c r="E274" s="1390" t="s">
        <v>454</v>
      </c>
      <c r="F274" s="1391">
        <f>(A274*D274)</f>
        <v>14</v>
      </c>
    </row>
    <row r="275" spans="1:6" ht="16.5">
      <c r="A275" s="1391">
        <v>1</v>
      </c>
      <c r="B275" s="1423" t="s">
        <v>841</v>
      </c>
      <c r="C275" s="1390" t="s">
        <v>163</v>
      </c>
      <c r="D275" s="1391">
        <f>Data!I1880</f>
        <v>176.77</v>
      </c>
      <c r="E275" s="1390" t="s">
        <v>841</v>
      </c>
      <c r="F275" s="1391">
        <f>(A275*D275)</f>
        <v>176.77</v>
      </c>
    </row>
    <row r="276" spans="1:6" ht="16.5">
      <c r="A276" s="1389"/>
      <c r="B276" s="1420"/>
      <c r="C276" s="1389"/>
      <c r="D276" s="1390" t="s">
        <v>991</v>
      </c>
      <c r="E276" s="1399"/>
      <c r="F276" s="1393" t="s">
        <v>1614</v>
      </c>
    </row>
    <row r="277" spans="1:6" ht="16.5">
      <c r="A277" s="1389"/>
      <c r="B277" s="1420"/>
      <c r="C277" s="1390" t="s">
        <v>381</v>
      </c>
      <c r="D277" s="1389"/>
      <c r="E277" s="1399"/>
      <c r="F277" s="1424">
        <f>SUM(F273:F275)</f>
        <v>225.77</v>
      </c>
    </row>
    <row r="278" spans="1:6" ht="16.5">
      <c r="A278" s="1389"/>
      <c r="B278" s="1420"/>
      <c r="C278" s="1389"/>
      <c r="D278" s="1390" t="s">
        <v>991</v>
      </c>
      <c r="E278" s="1399"/>
      <c r="F278" s="1393" t="s">
        <v>2090</v>
      </c>
    </row>
    <row r="279" spans="1:6" ht="16.5">
      <c r="A279" s="1389"/>
      <c r="B279" s="1423" t="s">
        <v>1941</v>
      </c>
      <c r="C279" s="1390" t="s">
        <v>379</v>
      </c>
      <c r="D279" s="1389"/>
      <c r="E279" s="1399"/>
      <c r="F279" s="1389"/>
    </row>
    <row r="280" spans="1:6" ht="16.5">
      <c r="A280" s="1389"/>
      <c r="B280" s="1420"/>
      <c r="C280" s="1393" t="s">
        <v>1614</v>
      </c>
      <c r="D280" s="1389"/>
      <c r="E280" s="1399"/>
      <c r="F280" s="1389"/>
    </row>
    <row r="281" spans="1:6" ht="16.5">
      <c r="A281" s="1391">
        <v>1</v>
      </c>
      <c r="B281" s="1423" t="s">
        <v>841</v>
      </c>
      <c r="C281" s="1390" t="s">
        <v>1701</v>
      </c>
      <c r="D281" s="1391">
        <f>Data!I1886</f>
        <v>52</v>
      </c>
      <c r="E281" s="1390" t="s">
        <v>841</v>
      </c>
      <c r="F281" s="1391">
        <f>(A281*D281)</f>
        <v>52</v>
      </c>
    </row>
    <row r="282" spans="1:6" ht="16.5">
      <c r="A282" s="1391">
        <v>1</v>
      </c>
      <c r="B282" s="1423" t="s">
        <v>454</v>
      </c>
      <c r="C282" s="1390" t="s">
        <v>1702</v>
      </c>
      <c r="D282" s="1391">
        <f>Data!I1887</f>
        <v>10.4</v>
      </c>
      <c r="E282" s="1390" t="s">
        <v>454</v>
      </c>
      <c r="F282" s="1391">
        <f>(A282*D282)</f>
        <v>10.4</v>
      </c>
    </row>
    <row r="283" spans="1:6" ht="16.5">
      <c r="A283" s="1391">
        <v>1</v>
      </c>
      <c r="B283" s="1423" t="s">
        <v>841</v>
      </c>
      <c r="C283" s="1390" t="s">
        <v>163</v>
      </c>
      <c r="D283" s="1391">
        <f>Data!I1888</f>
        <v>180.98</v>
      </c>
      <c r="E283" s="1390" t="s">
        <v>841</v>
      </c>
      <c r="F283" s="1391">
        <f>(A283*D283)</f>
        <v>180.98</v>
      </c>
    </row>
    <row r="284" spans="1:6" ht="16.5">
      <c r="A284" s="1389"/>
      <c r="B284" s="1420"/>
      <c r="C284" s="1389"/>
      <c r="D284" s="1390" t="s">
        <v>991</v>
      </c>
      <c r="E284" s="1399"/>
      <c r="F284" s="1393" t="s">
        <v>1614</v>
      </c>
    </row>
    <row r="285" spans="1:6" ht="16.5">
      <c r="A285" s="1389"/>
      <c r="B285" s="1420"/>
      <c r="C285" s="1390" t="s">
        <v>381</v>
      </c>
      <c r="D285" s="1389"/>
      <c r="E285" s="1399"/>
      <c r="F285" s="1424">
        <f>SUM(F281:F283)</f>
        <v>243.38</v>
      </c>
    </row>
    <row r="286" spans="1:6" ht="16.5">
      <c r="A286" s="1389"/>
      <c r="B286" s="1420"/>
      <c r="C286" s="1389"/>
      <c r="D286" s="1390" t="s">
        <v>991</v>
      </c>
      <c r="E286" s="1399"/>
      <c r="F286" s="1393" t="s">
        <v>2090</v>
      </c>
    </row>
    <row r="287" spans="1:6" ht="16.5">
      <c r="A287" s="1434">
        <v>54.1</v>
      </c>
      <c r="B287" s="1426" t="s">
        <v>2289</v>
      </c>
      <c r="C287" s="1405" t="s">
        <v>1317</v>
      </c>
      <c r="D287" s="1435"/>
      <c r="E287" s="1405" t="s">
        <v>1422</v>
      </c>
      <c r="F287" s="1407">
        <v>300</v>
      </c>
    </row>
    <row r="288" spans="1:6" ht="16.5">
      <c r="A288" s="1435"/>
      <c r="B288" s="1437"/>
      <c r="C288" s="1435"/>
      <c r="D288" s="1435"/>
      <c r="E288" s="1436"/>
      <c r="F288" s="1438" t="s">
        <v>2090</v>
      </c>
    </row>
    <row r="289" spans="1:6" ht="16.5">
      <c r="A289" s="1435"/>
      <c r="B289" s="1437"/>
      <c r="C289" s="1435"/>
      <c r="D289" s="1435"/>
      <c r="E289" s="1436"/>
      <c r="F289" s="1435"/>
    </row>
    <row r="290" spans="1:6" ht="16.5">
      <c r="A290" s="1434">
        <v>54.2</v>
      </c>
      <c r="B290" s="1426" t="s">
        <v>2289</v>
      </c>
      <c r="C290" s="1405" t="s">
        <v>953</v>
      </c>
      <c r="D290" s="1435"/>
      <c r="E290" s="1405" t="s">
        <v>1422</v>
      </c>
      <c r="F290" s="1407">
        <v>250</v>
      </c>
    </row>
    <row r="291" spans="1:6" ht="16.5">
      <c r="A291" s="1435"/>
      <c r="B291" s="1437"/>
      <c r="C291" s="1435"/>
      <c r="D291" s="1435"/>
      <c r="E291" s="1436"/>
      <c r="F291" s="1438" t="s">
        <v>2090</v>
      </c>
    </row>
    <row r="292" spans="1:6" ht="16.5">
      <c r="A292" s="1475" t="s">
        <v>1681</v>
      </c>
      <c r="B292" s="1420"/>
      <c r="C292" s="1390" t="s">
        <v>5619</v>
      </c>
      <c r="D292" s="1389"/>
      <c r="E292" s="1399"/>
      <c r="F292" s="1409"/>
    </row>
    <row r="293" spans="1:6" ht="16.5">
      <c r="A293" s="1389"/>
      <c r="B293" s="1420"/>
      <c r="C293" s="1390" t="s">
        <v>2314</v>
      </c>
      <c r="D293" s="1389"/>
      <c r="E293" s="1399"/>
      <c r="F293" s="1389">
        <f>Data!K1796</f>
        <v>7035</v>
      </c>
    </row>
    <row r="294" spans="1:6" ht="16.5">
      <c r="A294" s="1389"/>
      <c r="B294" s="1389"/>
      <c r="C294" s="1435" t="s">
        <v>5596</v>
      </c>
      <c r="D294" s="1435">
        <v>3325</v>
      </c>
      <c r="E294" s="1389"/>
      <c r="F294" s="1389"/>
    </row>
    <row r="295" spans="1:6" ht="16.5">
      <c r="A295" s="1475" t="s">
        <v>1161</v>
      </c>
      <c r="B295" s="1423" t="s">
        <v>2289</v>
      </c>
      <c r="C295" s="1390" t="s">
        <v>83</v>
      </c>
      <c r="D295" s="1389"/>
      <c r="E295" s="1399"/>
      <c r="F295" s="1389"/>
    </row>
    <row r="296" spans="1:6" ht="16.5">
      <c r="A296" s="1389"/>
      <c r="B296" s="1420"/>
      <c r="C296" s="1390" t="s">
        <v>1122</v>
      </c>
      <c r="D296" s="1389"/>
      <c r="E296" s="1399"/>
      <c r="F296" s="1389"/>
    </row>
    <row r="297" spans="1:6" ht="16.5">
      <c r="A297" s="1389"/>
      <c r="B297" s="1420"/>
      <c r="C297" s="1390" t="s">
        <v>1123</v>
      </c>
      <c r="D297" s="1389"/>
      <c r="E297" s="1399"/>
      <c r="F297" s="1389"/>
    </row>
    <row r="298" spans="1:6" ht="16.5">
      <c r="A298" s="1389"/>
      <c r="B298" s="1420"/>
      <c r="C298" s="1390" t="s">
        <v>1124</v>
      </c>
      <c r="D298" s="1389"/>
      <c r="E298" s="1399"/>
      <c r="F298" s="1389"/>
    </row>
    <row r="299" spans="1:6" ht="16.5">
      <c r="A299" s="1389"/>
      <c r="B299" s="1420"/>
      <c r="C299" s="1393" t="s">
        <v>1614</v>
      </c>
      <c r="D299" s="1389"/>
      <c r="E299" s="1399"/>
      <c r="F299" s="1389"/>
    </row>
    <row r="300" spans="1:6" ht="16.5">
      <c r="A300" s="1391">
        <v>1</v>
      </c>
      <c r="B300" s="1423" t="s">
        <v>883</v>
      </c>
      <c r="C300" s="1390" t="s">
        <v>724</v>
      </c>
      <c r="D300" s="1391">
        <f>Data!I1968</f>
        <v>1201</v>
      </c>
      <c r="E300" s="1390" t="s">
        <v>883</v>
      </c>
      <c r="F300" s="1391">
        <f t="shared" ref="F300:F306" si="2">(A300*D300)</f>
        <v>1201</v>
      </c>
    </row>
    <row r="301" spans="1:6" ht="16.5">
      <c r="A301" s="1391">
        <v>0.65</v>
      </c>
      <c r="B301" s="1423" t="s">
        <v>884</v>
      </c>
      <c r="C301" s="1390" t="s">
        <v>253</v>
      </c>
      <c r="D301" s="1391">
        <f>Data!I1969</f>
        <v>212.5</v>
      </c>
      <c r="E301" s="1390" t="s">
        <v>884</v>
      </c>
      <c r="F301" s="1391">
        <f t="shared" si="2"/>
        <v>138.13</v>
      </c>
    </row>
    <row r="302" spans="1:6" ht="16.5">
      <c r="A302" s="1391">
        <v>0.56999999999999995</v>
      </c>
      <c r="B302" s="1423" t="s">
        <v>884</v>
      </c>
      <c r="C302" s="1390" t="s">
        <v>254</v>
      </c>
      <c r="D302" s="1391">
        <f>Data!I1970</f>
        <v>36.950000000000003</v>
      </c>
      <c r="E302" s="1390" t="s">
        <v>884</v>
      </c>
      <c r="F302" s="1391">
        <f t="shared" si="2"/>
        <v>21.06</v>
      </c>
    </row>
    <row r="303" spans="1:6" ht="16.5">
      <c r="A303" s="1425">
        <v>8.1000000000000003E-2</v>
      </c>
      <c r="B303" s="1423" t="s">
        <v>884</v>
      </c>
      <c r="C303" s="1390" t="s">
        <v>255</v>
      </c>
      <c r="D303" s="1391">
        <f>Data!I1971</f>
        <v>4225.03</v>
      </c>
      <c r="E303" s="1390" t="s">
        <v>884</v>
      </c>
      <c r="F303" s="1391">
        <f t="shared" si="2"/>
        <v>342.23</v>
      </c>
    </row>
    <row r="304" spans="1:6" ht="16.5">
      <c r="A304" s="1391">
        <v>1</v>
      </c>
      <c r="B304" s="1423" t="s">
        <v>883</v>
      </c>
      <c r="C304" s="1390" t="s">
        <v>2139</v>
      </c>
      <c r="D304" s="1391">
        <f>Data!I1972</f>
        <v>821</v>
      </c>
      <c r="E304" s="1390" t="s">
        <v>883</v>
      </c>
      <c r="F304" s="1391">
        <f t="shared" si="2"/>
        <v>821</v>
      </c>
    </row>
    <row r="305" spans="1:6" ht="16.5">
      <c r="A305" s="1391">
        <v>0.5</v>
      </c>
      <c r="B305" s="1423" t="s">
        <v>883</v>
      </c>
      <c r="C305" s="1390" t="s">
        <v>1743</v>
      </c>
      <c r="D305" s="1391">
        <f>Data!I1973</f>
        <v>884</v>
      </c>
      <c r="E305" s="1390" t="s">
        <v>883</v>
      </c>
      <c r="F305" s="1391">
        <f t="shared" si="2"/>
        <v>442</v>
      </c>
    </row>
    <row r="306" spans="1:6" ht="16.5">
      <c r="A306" s="1391">
        <v>0.5</v>
      </c>
      <c r="B306" s="1423" t="s">
        <v>883</v>
      </c>
      <c r="C306" s="1390" t="s">
        <v>1936</v>
      </c>
      <c r="D306" s="1391">
        <f>Data!I1974</f>
        <v>618</v>
      </c>
      <c r="E306" s="1390" t="s">
        <v>883</v>
      </c>
      <c r="F306" s="1391">
        <f t="shared" si="2"/>
        <v>309</v>
      </c>
    </row>
    <row r="307" spans="1:6" ht="16.5">
      <c r="A307" s="1389"/>
      <c r="B307" s="1423" t="s">
        <v>454</v>
      </c>
      <c r="C307" s="1390" t="s">
        <v>455</v>
      </c>
      <c r="D307" s="1390" t="s">
        <v>991</v>
      </c>
      <c r="E307" s="1390" t="s">
        <v>454</v>
      </c>
      <c r="F307" s="1391">
        <v>1.25</v>
      </c>
    </row>
    <row r="308" spans="1:6" ht="16.5">
      <c r="A308" s="1389"/>
      <c r="B308" s="1420"/>
      <c r="C308" s="1389"/>
      <c r="D308" s="1389"/>
      <c r="E308" s="1399"/>
      <c r="F308" s="1393" t="s">
        <v>1614</v>
      </c>
    </row>
    <row r="309" spans="1:6" ht="16.5">
      <c r="A309" s="1389"/>
      <c r="B309" s="1420"/>
      <c r="C309" s="1390" t="s">
        <v>1784</v>
      </c>
      <c r="D309" s="1389"/>
      <c r="E309" s="1399"/>
      <c r="F309" s="1391">
        <f>SUM(F300:F307)</f>
        <v>3275.67</v>
      </c>
    </row>
    <row r="310" spans="1:6" ht="16.5">
      <c r="A310" s="1389"/>
      <c r="B310" s="1420"/>
      <c r="C310" s="1389"/>
      <c r="D310" s="1389"/>
      <c r="E310" s="1399"/>
      <c r="F310" s="1393" t="s">
        <v>2090</v>
      </c>
    </row>
    <row r="311" spans="1:6" ht="16.5">
      <c r="A311" s="1404">
        <v>82</v>
      </c>
      <c r="B311" s="1420"/>
      <c r="C311" s="1390" t="s">
        <v>1576</v>
      </c>
      <c r="D311" s="1389"/>
      <c r="E311" s="1399"/>
      <c r="F311" s="1391">
        <f>Data!K2289</f>
        <v>2946</v>
      </c>
    </row>
    <row r="312" spans="1:6" ht="16.5">
      <c r="A312" s="1475" t="s">
        <v>1973</v>
      </c>
      <c r="B312" s="1423" t="s">
        <v>2289</v>
      </c>
      <c r="C312" s="1421" t="s">
        <v>6629</v>
      </c>
      <c r="D312" s="1389"/>
      <c r="E312" s="1399"/>
      <c r="F312" s="1389"/>
    </row>
    <row r="313" spans="1:6" ht="16.5">
      <c r="A313" s="1389"/>
      <c r="B313" s="1420"/>
      <c r="C313" s="1390" t="s">
        <v>1974</v>
      </c>
      <c r="D313" s="1389"/>
      <c r="E313" s="1399"/>
      <c r="F313" s="1389"/>
    </row>
    <row r="314" spans="1:6" ht="16.5">
      <c r="A314" s="1389"/>
      <c r="B314" s="1420"/>
      <c r="C314" s="1390" t="s">
        <v>1975</v>
      </c>
      <c r="D314" s="1389"/>
      <c r="E314" s="1399"/>
      <c r="F314" s="1389"/>
    </row>
    <row r="315" spans="1:6" ht="16.5">
      <c r="A315" s="1389"/>
      <c r="B315" s="1420"/>
      <c r="C315" s="1390" t="s">
        <v>771</v>
      </c>
      <c r="D315" s="1389"/>
      <c r="E315" s="1399"/>
      <c r="F315" s="1389"/>
    </row>
    <row r="316" spans="1:6" ht="16.5">
      <c r="A316" s="1389"/>
      <c r="B316" s="1420"/>
      <c r="C316" s="1390" t="s">
        <v>763</v>
      </c>
      <c r="D316" s="1389"/>
      <c r="E316" s="1399"/>
      <c r="F316" s="1389"/>
    </row>
    <row r="317" spans="1:6" ht="16.5">
      <c r="A317" s="1389"/>
      <c r="B317" s="1420"/>
      <c r="C317" s="1393" t="s">
        <v>1614</v>
      </c>
      <c r="D317" s="1389"/>
      <c r="E317" s="1399"/>
      <c r="F317" s="1389"/>
    </row>
    <row r="318" spans="1:6" ht="16.5">
      <c r="A318" s="1391">
        <v>12.8</v>
      </c>
      <c r="B318" s="1423" t="s">
        <v>884</v>
      </c>
      <c r="C318" s="1390" t="s">
        <v>764</v>
      </c>
      <c r="D318" s="1391">
        <f>Data!I1321</f>
        <v>1001.5</v>
      </c>
      <c r="E318" s="1390" t="s">
        <v>884</v>
      </c>
      <c r="F318" s="1391">
        <f>(A318*D318)</f>
        <v>12819.2</v>
      </c>
    </row>
    <row r="319" spans="1:6" ht="16.5">
      <c r="A319" s="1391">
        <v>5</v>
      </c>
      <c r="B319" s="1423" t="s">
        <v>884</v>
      </c>
      <c r="C319" s="1390" t="s">
        <v>765</v>
      </c>
      <c r="D319" s="1391">
        <f>Data!I1322</f>
        <v>993</v>
      </c>
      <c r="E319" s="1390" t="s">
        <v>884</v>
      </c>
      <c r="F319" s="1391">
        <f>(A319*D319)</f>
        <v>4965</v>
      </c>
    </row>
    <row r="320" spans="1:6" ht="16.5">
      <c r="A320" s="1391">
        <v>1.8</v>
      </c>
      <c r="B320" s="1423" t="s">
        <v>784</v>
      </c>
      <c r="C320" s="1390" t="s">
        <v>2044</v>
      </c>
      <c r="D320" s="1391">
        <f>Data!I1323</f>
        <v>947</v>
      </c>
      <c r="E320" s="1390" t="s">
        <v>784</v>
      </c>
      <c r="F320" s="1391">
        <f>(A320*D320)</f>
        <v>1704.6</v>
      </c>
    </row>
    <row r="321" spans="1:6" ht="16.5">
      <c r="A321" s="1391">
        <v>17.7</v>
      </c>
      <c r="B321" s="1423" t="s">
        <v>784</v>
      </c>
      <c r="C321" s="1390" t="s">
        <v>949</v>
      </c>
      <c r="D321" s="1391">
        <f>Data!I1324</f>
        <v>618</v>
      </c>
      <c r="E321" s="1390" t="s">
        <v>784</v>
      </c>
      <c r="F321" s="1391">
        <f>(A321*D321)</f>
        <v>10938.6</v>
      </c>
    </row>
    <row r="322" spans="1:6" ht="16.5">
      <c r="A322" s="1391">
        <v>14.1</v>
      </c>
      <c r="B322" s="1423" t="s">
        <v>784</v>
      </c>
      <c r="C322" s="1390" t="s">
        <v>324</v>
      </c>
      <c r="D322" s="1391">
        <f>Data!I1325</f>
        <v>507</v>
      </c>
      <c r="E322" s="1390" t="s">
        <v>784</v>
      </c>
      <c r="F322" s="1391">
        <f>(A322*D322)</f>
        <v>7148.7</v>
      </c>
    </row>
    <row r="323" spans="1:6" ht="16.5">
      <c r="A323" s="1389"/>
      <c r="B323" s="1423" t="s">
        <v>454</v>
      </c>
      <c r="C323" s="1390" t="s">
        <v>455</v>
      </c>
      <c r="D323" s="1389"/>
      <c r="E323" s="1390" t="s">
        <v>454</v>
      </c>
      <c r="F323" s="1391">
        <v>0</v>
      </c>
    </row>
    <row r="324" spans="1:6" ht="16.5">
      <c r="A324" s="1389"/>
      <c r="B324" s="1420"/>
      <c r="C324" s="1389"/>
      <c r="D324" s="1389"/>
      <c r="E324" s="1399"/>
      <c r="F324" s="1393" t="s">
        <v>1614</v>
      </c>
    </row>
    <row r="325" spans="1:6" ht="16.5">
      <c r="A325" s="1389"/>
      <c r="B325" s="1420"/>
      <c r="C325" s="1390" t="s">
        <v>625</v>
      </c>
      <c r="D325" s="1389"/>
      <c r="E325" s="1399"/>
      <c r="F325" s="1391">
        <f>SUM(F318:F324)</f>
        <v>37576.1</v>
      </c>
    </row>
    <row r="326" spans="1:6" ht="16.5">
      <c r="A326" s="1389"/>
      <c r="B326" s="1420"/>
      <c r="C326" s="1389"/>
      <c r="D326" s="1389"/>
      <c r="E326" s="1399"/>
      <c r="F326" s="1393" t="s">
        <v>1614</v>
      </c>
    </row>
    <row r="327" spans="1:6" ht="16.5">
      <c r="A327" s="1389"/>
      <c r="B327" s="1420"/>
      <c r="C327" s="1392" t="s">
        <v>788</v>
      </c>
      <c r="D327" s="1389"/>
      <c r="E327" s="1399"/>
      <c r="F327" s="1424">
        <f>(F325/10)</f>
        <v>3757.61</v>
      </c>
    </row>
    <row r="328" spans="1:6" ht="16.5">
      <c r="A328" s="1428">
        <v>32.1</v>
      </c>
      <c r="B328" s="1423" t="s">
        <v>2289</v>
      </c>
      <c r="C328" s="1390" t="s">
        <v>769</v>
      </c>
      <c r="D328" s="1389"/>
      <c r="E328" s="1399"/>
      <c r="F328" s="1389"/>
    </row>
    <row r="329" spans="1:6" ht="16.5">
      <c r="A329" s="1389"/>
      <c r="B329" s="1420"/>
      <c r="C329" s="1390" t="s">
        <v>1508</v>
      </c>
      <c r="D329" s="1389"/>
      <c r="E329" s="1399"/>
      <c r="F329" s="1389"/>
    </row>
    <row r="330" spans="1:6" ht="16.5">
      <c r="A330" s="1389"/>
      <c r="B330" s="1420"/>
      <c r="C330" s="1390" t="s">
        <v>695</v>
      </c>
      <c r="D330" s="1389"/>
      <c r="E330" s="1399"/>
      <c r="F330" s="1389"/>
    </row>
    <row r="331" spans="1:6" ht="16.5">
      <c r="A331" s="1389"/>
      <c r="B331" s="1420"/>
      <c r="C331" s="1390" t="s">
        <v>2002</v>
      </c>
      <c r="D331" s="1389"/>
      <c r="E331" s="1399"/>
      <c r="F331" s="1389"/>
    </row>
    <row r="332" spans="1:6" ht="16.5">
      <c r="A332" s="1389"/>
      <c r="B332" s="1420"/>
      <c r="C332" s="1390" t="s">
        <v>1316</v>
      </c>
      <c r="D332" s="1389"/>
      <c r="E332" s="1399"/>
      <c r="F332" s="1389"/>
    </row>
    <row r="333" spans="1:6" ht="16.5">
      <c r="A333" s="1389"/>
      <c r="B333" s="1420"/>
      <c r="C333" s="1393" t="s">
        <v>1614</v>
      </c>
      <c r="D333" s="1389"/>
      <c r="E333" s="1399"/>
      <c r="F333" s="1389"/>
    </row>
    <row r="334" spans="1:6" ht="16.5">
      <c r="A334" s="1391">
        <v>190</v>
      </c>
      <c r="B334" s="1423" t="s">
        <v>1906</v>
      </c>
      <c r="C334" s="1390" t="s">
        <v>3971</v>
      </c>
      <c r="D334" s="1391">
        <f>Data!I1353</f>
        <v>16106</v>
      </c>
      <c r="E334" s="1390" t="s">
        <v>1506</v>
      </c>
      <c r="F334" s="1391">
        <f>(A334*D334)/1000</f>
        <v>3060.14</v>
      </c>
    </row>
    <row r="335" spans="1:6" ht="16.5">
      <c r="A335" s="1391">
        <v>0.12</v>
      </c>
      <c r="B335" s="1423" t="s">
        <v>884</v>
      </c>
      <c r="C335" s="1390" t="s">
        <v>1909</v>
      </c>
      <c r="D335" s="1391">
        <f>Data!I1354</f>
        <v>4986.96</v>
      </c>
      <c r="E335" s="1390" t="s">
        <v>884</v>
      </c>
      <c r="F335" s="1423">
        <f t="shared" ref="F335:F341" si="3">(A335*D335)</f>
        <v>598.44000000000005</v>
      </c>
    </row>
    <row r="336" spans="1:6" ht="16.5">
      <c r="A336" s="1391">
        <v>10</v>
      </c>
      <c r="B336" s="1423" t="s">
        <v>620</v>
      </c>
      <c r="C336" s="1390" t="s">
        <v>1318</v>
      </c>
      <c r="D336" s="1391">
        <f>Data!I1355</f>
        <v>301.10000000000002</v>
      </c>
      <c r="E336" s="1390" t="s">
        <v>620</v>
      </c>
      <c r="F336" s="1423">
        <f t="shared" si="3"/>
        <v>3011</v>
      </c>
    </row>
    <row r="337" spans="1:6" ht="16.5">
      <c r="A337" s="1425">
        <v>1.54</v>
      </c>
      <c r="B337" s="1423" t="s">
        <v>1675</v>
      </c>
      <c r="C337" s="1390" t="s">
        <v>980</v>
      </c>
      <c r="D337" s="1391">
        <f>Data!I1356</f>
        <v>42.7</v>
      </c>
      <c r="E337" s="1390" t="s">
        <v>1675</v>
      </c>
      <c r="F337" s="1391">
        <f t="shared" si="3"/>
        <v>65.760000000000005</v>
      </c>
    </row>
    <row r="338" spans="1:6" ht="16.5">
      <c r="A338" s="1391">
        <v>1.1000000000000001</v>
      </c>
      <c r="B338" s="1423" t="s">
        <v>784</v>
      </c>
      <c r="C338" s="1390" t="s">
        <v>2044</v>
      </c>
      <c r="D338" s="1391">
        <f>Data!I1357</f>
        <v>947</v>
      </c>
      <c r="E338" s="1390" t="s">
        <v>784</v>
      </c>
      <c r="F338" s="1391">
        <f t="shared" si="3"/>
        <v>1041.7</v>
      </c>
    </row>
    <row r="339" spans="1:6" ht="16.5">
      <c r="A339" s="1391">
        <v>2.1</v>
      </c>
      <c r="B339" s="1423" t="s">
        <v>784</v>
      </c>
      <c r="C339" s="1390" t="s">
        <v>1743</v>
      </c>
      <c r="D339" s="1391">
        <f>Data!I1358</f>
        <v>884</v>
      </c>
      <c r="E339" s="1390" t="s">
        <v>784</v>
      </c>
      <c r="F339" s="1391">
        <f t="shared" si="3"/>
        <v>1856.4</v>
      </c>
    </row>
    <row r="340" spans="1:6" ht="16.5">
      <c r="A340" s="1391">
        <v>2.2000000000000002</v>
      </c>
      <c r="B340" s="1423" t="s">
        <v>784</v>
      </c>
      <c r="C340" s="1390" t="s">
        <v>1936</v>
      </c>
      <c r="D340" s="1391">
        <f>Data!I1359</f>
        <v>618</v>
      </c>
      <c r="E340" s="1390" t="s">
        <v>784</v>
      </c>
      <c r="F340" s="1391">
        <f t="shared" si="3"/>
        <v>1359.6</v>
      </c>
    </row>
    <row r="341" spans="1:6" ht="16.5">
      <c r="A341" s="1391">
        <v>1.1000000000000001</v>
      </c>
      <c r="B341" s="1423" t="s">
        <v>784</v>
      </c>
      <c r="C341" s="1390" t="s">
        <v>324</v>
      </c>
      <c r="D341" s="1391">
        <f>Data!I1360</f>
        <v>507</v>
      </c>
      <c r="E341" s="1390" t="s">
        <v>784</v>
      </c>
      <c r="F341" s="1391">
        <f t="shared" si="3"/>
        <v>557.70000000000005</v>
      </c>
    </row>
    <row r="342" spans="1:6" ht="16.5">
      <c r="A342" s="1389"/>
      <c r="B342" s="1423" t="s">
        <v>454</v>
      </c>
      <c r="C342" s="1390" t="s">
        <v>455</v>
      </c>
      <c r="D342" s="1389"/>
      <c r="E342" s="1390" t="s">
        <v>454</v>
      </c>
      <c r="F342" s="1391">
        <v>0</v>
      </c>
    </row>
    <row r="343" spans="1:6" ht="16.5">
      <c r="A343" s="1389"/>
      <c r="B343" s="1420"/>
      <c r="C343" s="1389"/>
      <c r="D343" s="1389"/>
      <c r="E343" s="1399"/>
      <c r="F343" s="1393" t="s">
        <v>1614</v>
      </c>
    </row>
    <row r="344" spans="1:6" ht="16.5">
      <c r="A344" s="1389"/>
      <c r="B344" s="1420"/>
      <c r="C344" s="1390" t="s">
        <v>446</v>
      </c>
      <c r="D344" s="1389"/>
      <c r="E344" s="1399"/>
      <c r="F344" s="1391">
        <f>SUM(F334:F342)</f>
        <v>11550.74</v>
      </c>
    </row>
    <row r="345" spans="1:6" ht="16.5">
      <c r="A345" s="1389"/>
      <c r="B345" s="1420"/>
      <c r="C345" s="1389"/>
      <c r="D345" s="1389"/>
      <c r="E345" s="1399"/>
      <c r="F345" s="1393" t="s">
        <v>1614</v>
      </c>
    </row>
    <row r="346" spans="1:6" ht="16.5">
      <c r="A346" s="1389"/>
      <c r="B346" s="1420"/>
      <c r="C346" s="1392" t="s">
        <v>561</v>
      </c>
      <c r="D346" s="1389"/>
      <c r="E346" s="1399"/>
      <c r="F346" s="1424">
        <f>(F344/10)</f>
        <v>1155.07</v>
      </c>
    </row>
    <row r="347" spans="1:6" ht="16.5">
      <c r="A347" s="1389"/>
      <c r="B347" s="1423" t="s">
        <v>686</v>
      </c>
      <c r="C347" s="1390" t="s">
        <v>766</v>
      </c>
      <c r="D347" s="1389"/>
      <c r="E347" s="1399"/>
      <c r="F347" s="1389"/>
    </row>
    <row r="348" spans="1:6" ht="16.5">
      <c r="A348" s="1389"/>
      <c r="B348" s="1420"/>
      <c r="C348" s="1390" t="s">
        <v>767</v>
      </c>
      <c r="D348" s="1389"/>
      <c r="E348" s="1399"/>
      <c r="F348" s="1389"/>
    </row>
    <row r="349" spans="1:6" ht="16.5">
      <c r="A349" s="1389"/>
      <c r="B349" s="1420"/>
      <c r="C349" s="1393" t="s">
        <v>1614</v>
      </c>
      <c r="D349" s="1389"/>
      <c r="E349" s="1399"/>
      <c r="F349" s="1389"/>
    </row>
    <row r="350" spans="1:6" ht="16.5">
      <c r="A350" s="1391">
        <v>0.04</v>
      </c>
      <c r="B350" s="1423" t="s">
        <v>884</v>
      </c>
      <c r="C350" s="1390" t="s">
        <v>768</v>
      </c>
      <c r="D350" s="1391">
        <f>Data!I1336</f>
        <v>4986.96</v>
      </c>
      <c r="E350" s="1390" t="s">
        <v>884</v>
      </c>
      <c r="F350" s="1391">
        <f>(A350*D350)</f>
        <v>199.48</v>
      </c>
    </row>
    <row r="351" spans="1:6" ht="16.5">
      <c r="A351" s="1391">
        <v>2.2000000000000002</v>
      </c>
      <c r="B351" s="1423" t="s">
        <v>784</v>
      </c>
      <c r="C351" s="1390" t="s">
        <v>1743</v>
      </c>
      <c r="D351" s="1391">
        <f>Data!I1337</f>
        <v>884</v>
      </c>
      <c r="E351" s="1390" t="s">
        <v>784</v>
      </c>
      <c r="F351" s="1391">
        <f>(A351*D351)</f>
        <v>1944.8</v>
      </c>
    </row>
    <row r="352" spans="1:6" ht="16.5">
      <c r="A352" s="1391">
        <v>0.5</v>
      </c>
      <c r="B352" s="1423" t="s">
        <v>784</v>
      </c>
      <c r="C352" s="1390" t="s">
        <v>1936</v>
      </c>
      <c r="D352" s="1391">
        <f>Data!I1338</f>
        <v>618</v>
      </c>
      <c r="E352" s="1390" t="s">
        <v>784</v>
      </c>
      <c r="F352" s="1391">
        <f>(A352*D352)</f>
        <v>309</v>
      </c>
    </row>
    <row r="353" spans="1:6" ht="16.5">
      <c r="A353" s="1391">
        <v>1.1000000000000001</v>
      </c>
      <c r="B353" s="1423" t="s">
        <v>784</v>
      </c>
      <c r="C353" s="1390" t="s">
        <v>324</v>
      </c>
      <c r="D353" s="1391">
        <f>Data!I1339</f>
        <v>507</v>
      </c>
      <c r="E353" s="1390" t="s">
        <v>784</v>
      </c>
      <c r="F353" s="1391">
        <f>(A353*D353)</f>
        <v>557.70000000000005</v>
      </c>
    </row>
    <row r="354" spans="1:6" ht="16.5">
      <c r="A354" s="1389"/>
      <c r="B354" s="1423" t="s">
        <v>454</v>
      </c>
      <c r="C354" s="1390" t="s">
        <v>455</v>
      </c>
      <c r="D354" s="1389"/>
      <c r="E354" s="1390" t="s">
        <v>454</v>
      </c>
      <c r="F354" s="1391">
        <v>0</v>
      </c>
    </row>
    <row r="355" spans="1:6" ht="16.5">
      <c r="A355" s="1389"/>
      <c r="B355" s="1420"/>
      <c r="C355" s="1389"/>
      <c r="D355" s="1389"/>
      <c r="E355" s="1399"/>
      <c r="F355" s="1393" t="s">
        <v>1614</v>
      </c>
    </row>
    <row r="356" spans="1:6" ht="16.5">
      <c r="A356" s="1389"/>
      <c r="B356" s="1420"/>
      <c r="C356" s="1390" t="s">
        <v>446</v>
      </c>
      <c r="D356" s="1389"/>
      <c r="E356" s="1399"/>
      <c r="F356" s="1391">
        <f>SUM(F350:F354)</f>
        <v>3010.98</v>
      </c>
    </row>
    <row r="357" spans="1:6" ht="16.5">
      <c r="A357" s="1389"/>
      <c r="B357" s="1420"/>
      <c r="C357" s="1389"/>
      <c r="D357" s="1389"/>
      <c r="E357" s="1399"/>
      <c r="F357" s="1393" t="s">
        <v>1614</v>
      </c>
    </row>
    <row r="358" spans="1:6" ht="16.5">
      <c r="A358" s="1389"/>
      <c r="B358" s="1420"/>
      <c r="C358" s="1392" t="s">
        <v>561</v>
      </c>
      <c r="D358" s="1389"/>
      <c r="E358" s="1399"/>
      <c r="F358" s="1424">
        <f>(F356/10)</f>
        <v>301.10000000000002</v>
      </c>
    </row>
    <row r="359" spans="1:6" ht="16.5">
      <c r="A359" s="1389"/>
      <c r="B359" s="1420"/>
      <c r="C359" s="1389"/>
      <c r="D359" s="1389"/>
      <c r="E359" s="1399"/>
      <c r="F359" s="1393" t="s">
        <v>2090</v>
      </c>
    </row>
    <row r="360" spans="1:6" ht="16.5">
      <c r="A360" s="1475" t="s">
        <v>388</v>
      </c>
      <c r="B360" s="1423" t="s">
        <v>2289</v>
      </c>
      <c r="C360" s="1390" t="s">
        <v>389</v>
      </c>
      <c r="D360" s="1389"/>
      <c r="E360" s="1399"/>
      <c r="F360" s="1389"/>
    </row>
    <row r="361" spans="1:6" ht="16.5">
      <c r="A361" s="1389"/>
      <c r="B361" s="1420"/>
      <c r="C361" s="1390" t="s">
        <v>6630</v>
      </c>
      <c r="D361" s="1389"/>
      <c r="E361" s="1399"/>
      <c r="F361" s="1389"/>
    </row>
    <row r="362" spans="1:6" ht="16.5">
      <c r="A362" s="1389"/>
      <c r="B362" s="1420"/>
      <c r="C362" s="1393" t="s">
        <v>1614</v>
      </c>
      <c r="D362" s="1389"/>
      <c r="E362" s="1399"/>
      <c r="F362" s="1389"/>
    </row>
    <row r="363" spans="1:6" ht="16.5">
      <c r="A363" s="1391">
        <v>1</v>
      </c>
      <c r="B363" s="1423" t="s">
        <v>884</v>
      </c>
      <c r="C363" s="1390" t="s">
        <v>383</v>
      </c>
      <c r="D363" s="1391">
        <f>Data!I140</f>
        <v>1977.76</v>
      </c>
      <c r="E363" s="1390" t="s">
        <v>884</v>
      </c>
      <c r="F363" s="1391">
        <f>(A363*D363)</f>
        <v>1977.76</v>
      </c>
    </row>
    <row r="364" spans="1:6" ht="16.5">
      <c r="A364" s="1391">
        <v>1</v>
      </c>
      <c r="B364" s="1423" t="s">
        <v>884</v>
      </c>
      <c r="C364" s="1390" t="s">
        <v>1377</v>
      </c>
      <c r="D364" s="1391">
        <f>Data!I141</f>
        <v>32.450000000000003</v>
      </c>
      <c r="E364" s="1390" t="s">
        <v>884</v>
      </c>
      <c r="F364" s="1391">
        <f>(A364*D364)</f>
        <v>32.450000000000003</v>
      </c>
    </row>
    <row r="365" spans="1:6" ht="16.5">
      <c r="A365" s="1389"/>
      <c r="B365" s="1423" t="s">
        <v>454</v>
      </c>
      <c r="C365" s="1390" t="s">
        <v>455</v>
      </c>
      <c r="D365" s="1390" t="s">
        <v>991</v>
      </c>
      <c r="E365" s="1390" t="s">
        <v>454</v>
      </c>
      <c r="F365" s="1391">
        <v>0</v>
      </c>
    </row>
    <row r="366" spans="1:6" ht="16.5">
      <c r="A366" s="1389"/>
      <c r="B366" s="1420"/>
      <c r="C366" s="1389"/>
      <c r="D366" s="1389"/>
      <c r="E366" s="1399"/>
      <c r="F366" s="1393" t="s">
        <v>1614</v>
      </c>
    </row>
    <row r="367" spans="1:6" ht="16.5">
      <c r="A367" s="1389"/>
      <c r="B367" s="1420"/>
      <c r="C367" s="1390" t="s">
        <v>195</v>
      </c>
      <c r="D367" s="1389"/>
      <c r="E367" s="1399"/>
      <c r="F367" s="1424">
        <f>SUM(F361:F365)</f>
        <v>2010.21</v>
      </c>
    </row>
    <row r="368" spans="1:6" ht="16.5">
      <c r="A368" s="1389"/>
      <c r="B368" s="1420"/>
      <c r="C368" s="1389"/>
      <c r="D368" s="1389"/>
      <c r="E368" s="1399"/>
      <c r="F368" s="1393" t="s">
        <v>1614</v>
      </c>
    </row>
    <row r="369" spans="1:6" ht="16.5">
      <c r="A369" s="1428">
        <v>2.6</v>
      </c>
      <c r="B369" s="1423" t="s">
        <v>2289</v>
      </c>
      <c r="C369" s="1390" t="s">
        <v>1192</v>
      </c>
      <c r="D369" s="1389"/>
      <c r="E369" s="1399"/>
      <c r="F369" s="1389"/>
    </row>
    <row r="370" spans="1:6" ht="16.5">
      <c r="A370" s="1389"/>
      <c r="B370" s="1420"/>
      <c r="C370" s="1393" t="s">
        <v>1614</v>
      </c>
      <c r="D370" s="1389"/>
      <c r="E370" s="1399"/>
      <c r="F370" s="1389"/>
    </row>
    <row r="371" spans="1:6" ht="16.5">
      <c r="A371" s="1391">
        <v>1</v>
      </c>
      <c r="B371" s="1423" t="s">
        <v>884</v>
      </c>
      <c r="C371" s="1390" t="s">
        <v>1110</v>
      </c>
      <c r="D371" s="1391">
        <f>Data!I167</f>
        <v>1409.71</v>
      </c>
      <c r="E371" s="1390" t="s">
        <v>884</v>
      </c>
      <c r="F371" s="1391">
        <f>(A371*D371)</f>
        <v>1409.71</v>
      </c>
    </row>
    <row r="372" spans="1:6" ht="16.5">
      <c r="A372" s="1391">
        <v>1</v>
      </c>
      <c r="B372" s="1423" t="s">
        <v>884</v>
      </c>
      <c r="C372" s="1390" t="s">
        <v>1377</v>
      </c>
      <c r="D372" s="1391">
        <f>Data!I168</f>
        <v>36.950000000000003</v>
      </c>
      <c r="E372" s="1390" t="s">
        <v>884</v>
      </c>
      <c r="F372" s="1391">
        <f>(A372*D372)</f>
        <v>36.950000000000003</v>
      </c>
    </row>
    <row r="373" spans="1:6" ht="16.5">
      <c r="A373" s="1389"/>
      <c r="B373" s="1423" t="s">
        <v>454</v>
      </c>
      <c r="C373" s="1390" t="s">
        <v>455</v>
      </c>
      <c r="D373" s="1390" t="s">
        <v>991</v>
      </c>
      <c r="E373" s="1390" t="s">
        <v>454</v>
      </c>
      <c r="F373" s="1391">
        <v>0</v>
      </c>
    </row>
    <row r="374" spans="1:6" ht="16.5">
      <c r="A374" s="1389"/>
      <c r="B374" s="1420"/>
      <c r="C374" s="1389"/>
      <c r="D374" s="1389"/>
      <c r="E374" s="1399"/>
      <c r="F374" s="1393" t="s">
        <v>1614</v>
      </c>
    </row>
    <row r="375" spans="1:6" ht="16.5">
      <c r="A375" s="1389"/>
      <c r="B375" s="1420"/>
      <c r="C375" s="1392" t="s">
        <v>195</v>
      </c>
      <c r="D375" s="1389"/>
      <c r="E375" s="1399"/>
      <c r="F375" s="1424">
        <f>SUM(F370:F373)</f>
        <v>1446.66</v>
      </c>
    </row>
    <row r="376" spans="1:6" ht="16.5">
      <c r="A376" s="1389"/>
      <c r="B376" s="1420"/>
      <c r="C376" s="1389"/>
      <c r="D376" s="1389"/>
      <c r="E376" s="1399"/>
      <c r="F376" s="1393" t="s">
        <v>1614</v>
      </c>
    </row>
    <row r="377" spans="1:6" ht="16.5">
      <c r="A377" s="1428">
        <v>2.7</v>
      </c>
      <c r="B377" s="1423" t="s">
        <v>2289</v>
      </c>
      <c r="C377" s="1390" t="s">
        <v>2026</v>
      </c>
      <c r="D377" s="1389"/>
      <c r="E377" s="1399"/>
      <c r="F377" s="1389"/>
    </row>
    <row r="378" spans="1:6" ht="16.5">
      <c r="A378" s="1389"/>
      <c r="B378" s="1420"/>
      <c r="C378" s="1393" t="s">
        <v>1614</v>
      </c>
      <c r="D378" s="1389"/>
      <c r="E378" s="1399"/>
      <c r="F378" s="1389"/>
    </row>
    <row r="379" spans="1:6" ht="16.5">
      <c r="A379" s="1391">
        <v>1</v>
      </c>
      <c r="B379" s="1423" t="s">
        <v>884</v>
      </c>
      <c r="C379" s="1390" t="s">
        <v>847</v>
      </c>
      <c r="D379" s="1391">
        <f>Data!I175</f>
        <v>1822.71</v>
      </c>
      <c r="E379" s="1390" t="s">
        <v>884</v>
      </c>
      <c r="F379" s="1391">
        <f>(A379*D379)</f>
        <v>1822.71</v>
      </c>
    </row>
    <row r="380" spans="1:6" ht="16.5">
      <c r="A380" s="1391">
        <v>1</v>
      </c>
      <c r="B380" s="1423" t="s">
        <v>884</v>
      </c>
      <c r="C380" s="1390" t="s">
        <v>1377</v>
      </c>
      <c r="D380" s="1391">
        <f>Data!I176</f>
        <v>36.950000000000003</v>
      </c>
      <c r="E380" s="1390" t="s">
        <v>884</v>
      </c>
      <c r="F380" s="1391">
        <f>(A380*D380)</f>
        <v>36.950000000000003</v>
      </c>
    </row>
    <row r="381" spans="1:6" ht="16.5">
      <c r="A381" s="1389"/>
      <c r="B381" s="1423" t="s">
        <v>454</v>
      </c>
      <c r="C381" s="1390" t="s">
        <v>455</v>
      </c>
      <c r="D381" s="1390" t="s">
        <v>991</v>
      </c>
      <c r="E381" s="1390" t="s">
        <v>454</v>
      </c>
      <c r="F381" s="1391">
        <v>0</v>
      </c>
    </row>
    <row r="382" spans="1:6" ht="16.5">
      <c r="A382" s="1389"/>
      <c r="B382" s="1420"/>
      <c r="C382" s="1389"/>
      <c r="D382" s="1389"/>
      <c r="E382" s="1399"/>
      <c r="F382" s="1393" t="s">
        <v>1614</v>
      </c>
    </row>
    <row r="383" spans="1:6" ht="16.5">
      <c r="A383" s="1389"/>
      <c r="B383" s="1420"/>
      <c r="C383" s="1392" t="s">
        <v>195</v>
      </c>
      <c r="D383" s="1389"/>
      <c r="E383" s="1399"/>
      <c r="F383" s="1424">
        <f>SUM(F378:F381)</f>
        <v>1859.66</v>
      </c>
    </row>
    <row r="384" spans="1:6" ht="16.5">
      <c r="A384" s="1389"/>
      <c r="B384" s="1420"/>
      <c r="C384" s="1389"/>
      <c r="D384" s="1389"/>
      <c r="E384" s="1399"/>
      <c r="F384" s="1393" t="s">
        <v>1614</v>
      </c>
    </row>
    <row r="385" spans="1:6" ht="16.5">
      <c r="A385" s="1475" t="s">
        <v>677</v>
      </c>
      <c r="B385" s="1423" t="s">
        <v>2289</v>
      </c>
      <c r="C385" s="1390" t="s">
        <v>678</v>
      </c>
      <c r="D385" s="1389"/>
      <c r="E385" s="1399"/>
      <c r="F385" s="1389"/>
    </row>
    <row r="386" spans="1:6" ht="16.5">
      <c r="A386" s="1389"/>
      <c r="B386" s="1420"/>
      <c r="C386" s="1390" t="s">
        <v>680</v>
      </c>
      <c r="D386" s="1389"/>
      <c r="E386" s="1399"/>
      <c r="F386" s="1389"/>
    </row>
    <row r="387" spans="1:6" ht="16.5">
      <c r="A387" s="1389"/>
      <c r="B387" s="1420"/>
      <c r="C387" s="1393" t="s">
        <v>1614</v>
      </c>
      <c r="D387" s="1389"/>
      <c r="E387" s="1399"/>
      <c r="F387" s="1389"/>
    </row>
    <row r="388" spans="1:6" ht="16.5">
      <c r="A388" s="1391">
        <v>9</v>
      </c>
      <c r="B388" s="1423" t="s">
        <v>884</v>
      </c>
      <c r="C388" s="1390" t="s">
        <v>1668</v>
      </c>
      <c r="D388" s="1391">
        <f>Data!I195</f>
        <v>1409.71</v>
      </c>
      <c r="E388" s="1390" t="s">
        <v>884</v>
      </c>
      <c r="F388" s="1391">
        <f>(A388*D388)</f>
        <v>12687.39</v>
      </c>
    </row>
    <row r="389" spans="1:6" ht="16.5">
      <c r="A389" s="1391">
        <v>4.5</v>
      </c>
      <c r="B389" s="1423" t="s">
        <v>884</v>
      </c>
      <c r="C389" s="1390" t="s">
        <v>1655</v>
      </c>
      <c r="D389" s="1391">
        <f>Data!I196</f>
        <v>3827.28</v>
      </c>
      <c r="E389" s="1390" t="s">
        <v>884</v>
      </c>
      <c r="F389" s="1391">
        <f>(A389*D389)</f>
        <v>17222.759999999998</v>
      </c>
    </row>
    <row r="390" spans="1:6" ht="16.5">
      <c r="A390" s="1391">
        <v>1.8</v>
      </c>
      <c r="B390" s="1423" t="s">
        <v>883</v>
      </c>
      <c r="C390" s="1390" t="s">
        <v>1743</v>
      </c>
      <c r="D390" s="1391">
        <f>Data!I197</f>
        <v>884</v>
      </c>
      <c r="E390" s="1390" t="s">
        <v>883</v>
      </c>
      <c r="F390" s="1391">
        <f>(A390*D390)</f>
        <v>1591.2</v>
      </c>
    </row>
    <row r="391" spans="1:6" ht="16.5">
      <c r="A391" s="1391">
        <v>17.7</v>
      </c>
      <c r="B391" s="1423" t="s">
        <v>883</v>
      </c>
      <c r="C391" s="1390" t="s">
        <v>1936</v>
      </c>
      <c r="D391" s="1391">
        <f>Data!I198</f>
        <v>618</v>
      </c>
      <c r="E391" s="1390" t="s">
        <v>883</v>
      </c>
      <c r="F391" s="1391">
        <f>(A391*D391)</f>
        <v>10938.6</v>
      </c>
    </row>
    <row r="392" spans="1:6" ht="16.5">
      <c r="A392" s="1391">
        <v>14.1</v>
      </c>
      <c r="B392" s="1423" t="s">
        <v>883</v>
      </c>
      <c r="C392" s="1390" t="s">
        <v>324</v>
      </c>
      <c r="D392" s="1391">
        <f>Data!I199</f>
        <v>507</v>
      </c>
      <c r="E392" s="1390" t="s">
        <v>883</v>
      </c>
      <c r="F392" s="1391">
        <f>(A392*D392)</f>
        <v>7148.7</v>
      </c>
    </row>
    <row r="393" spans="1:6" ht="16.5">
      <c r="A393" s="1389"/>
      <c r="B393" s="1423" t="s">
        <v>454</v>
      </c>
      <c r="C393" s="1390" t="s">
        <v>455</v>
      </c>
      <c r="D393" s="1389"/>
      <c r="E393" s="1390" t="s">
        <v>454</v>
      </c>
      <c r="F393" s="1391">
        <v>0</v>
      </c>
    </row>
    <row r="394" spans="1:6" ht="16.5">
      <c r="A394" s="1389"/>
      <c r="B394" s="1420"/>
      <c r="C394" s="1389"/>
      <c r="D394" s="1389"/>
      <c r="E394" s="1399"/>
      <c r="F394" s="1393" t="s">
        <v>1614</v>
      </c>
    </row>
    <row r="395" spans="1:6" ht="16.5">
      <c r="A395" s="1389"/>
      <c r="B395" s="1420"/>
      <c r="C395" s="1389"/>
      <c r="D395" s="1389"/>
      <c r="E395" s="1399"/>
      <c r="F395" s="1391">
        <f>SUM(F388:F393)</f>
        <v>49588.65</v>
      </c>
    </row>
    <row r="396" spans="1:6" ht="16.5">
      <c r="A396" s="1389"/>
      <c r="B396" s="1420"/>
      <c r="C396" s="1475" t="s">
        <v>625</v>
      </c>
      <c r="D396" s="1389"/>
      <c r="E396" s="1399"/>
      <c r="F396" s="1393" t="s">
        <v>1614</v>
      </c>
    </row>
    <row r="397" spans="1:6" ht="16.5">
      <c r="A397" s="1389"/>
      <c r="B397" s="1420"/>
      <c r="C397" s="1389"/>
      <c r="D397" s="1389"/>
      <c r="E397" s="1399"/>
      <c r="F397" s="1424">
        <f>(F395/10)</f>
        <v>4958.87</v>
      </c>
    </row>
    <row r="398" spans="1:6" ht="16.5">
      <c r="A398" s="1389"/>
      <c r="B398" s="1420"/>
      <c r="C398" s="1392" t="s">
        <v>788</v>
      </c>
      <c r="D398" s="1389"/>
      <c r="E398" s="1399"/>
      <c r="F398" s="1393" t="s">
        <v>2090</v>
      </c>
    </row>
    <row r="399" spans="1:6" ht="16.5">
      <c r="A399" s="1389"/>
      <c r="B399" s="1420"/>
      <c r="C399" s="1389"/>
      <c r="D399" s="1389"/>
      <c r="E399" s="1399"/>
      <c r="F399" s="1389"/>
    </row>
    <row r="400" spans="1:6" ht="16.5">
      <c r="A400" s="1475" t="s">
        <v>699</v>
      </c>
      <c r="B400" s="1423" t="s">
        <v>2289</v>
      </c>
      <c r="C400" s="1390" t="s">
        <v>6631</v>
      </c>
      <c r="D400" s="1389"/>
      <c r="E400" s="1399"/>
      <c r="F400" s="1389"/>
    </row>
    <row r="401" spans="1:6" ht="16.5">
      <c r="A401" s="1389"/>
      <c r="B401" s="1420"/>
      <c r="C401" s="1390" t="s">
        <v>1512</v>
      </c>
      <c r="D401" s="1389"/>
      <c r="E401" s="1399"/>
      <c r="F401" s="1389"/>
    </row>
    <row r="402" spans="1:6" ht="16.5">
      <c r="A402" s="1389"/>
      <c r="B402" s="1420"/>
      <c r="C402" s="1393" t="s">
        <v>1614</v>
      </c>
      <c r="D402" s="1389"/>
      <c r="E402" s="1399"/>
      <c r="F402" s="1389"/>
    </row>
    <row r="403" spans="1:6" ht="16.5">
      <c r="A403" s="1391">
        <v>9</v>
      </c>
      <c r="B403" s="1423" t="s">
        <v>884</v>
      </c>
      <c r="C403" s="1390" t="s">
        <v>703</v>
      </c>
      <c r="D403" s="1391">
        <f>Data!I210</f>
        <v>1822.71</v>
      </c>
      <c r="E403" s="1390" t="s">
        <v>884</v>
      </c>
      <c r="F403" s="1391">
        <f>(A403*D403)</f>
        <v>16404.39</v>
      </c>
    </row>
    <row r="404" spans="1:6" ht="16.5">
      <c r="A404" s="1391">
        <v>4.5</v>
      </c>
      <c r="B404" s="1423" t="s">
        <v>884</v>
      </c>
      <c r="C404" s="1390" t="s">
        <v>121</v>
      </c>
      <c r="D404" s="1391">
        <f>Data!I211</f>
        <v>6436.56</v>
      </c>
      <c r="E404" s="1390" t="s">
        <v>884</v>
      </c>
      <c r="F404" s="1391">
        <f>(A404*D404)</f>
        <v>28964.52</v>
      </c>
    </row>
    <row r="405" spans="1:6" ht="16.5">
      <c r="A405" s="1391">
        <v>1.8</v>
      </c>
      <c r="B405" s="1423" t="s">
        <v>883</v>
      </c>
      <c r="C405" s="1390" t="s">
        <v>1743</v>
      </c>
      <c r="D405" s="1391">
        <f>Data!I212</f>
        <v>884</v>
      </c>
      <c r="E405" s="1390" t="s">
        <v>883</v>
      </c>
      <c r="F405" s="1391">
        <f>(A405*D405)</f>
        <v>1591.2</v>
      </c>
    </row>
    <row r="406" spans="1:6" ht="16.5">
      <c r="A406" s="1391">
        <v>17.7</v>
      </c>
      <c r="B406" s="1423" t="s">
        <v>883</v>
      </c>
      <c r="C406" s="1390" t="s">
        <v>1936</v>
      </c>
      <c r="D406" s="1391">
        <f>Data!I213</f>
        <v>618</v>
      </c>
      <c r="E406" s="1390" t="s">
        <v>883</v>
      </c>
      <c r="F406" s="1391">
        <f>(A406*D406)</f>
        <v>10938.6</v>
      </c>
    </row>
    <row r="407" spans="1:6" ht="16.5">
      <c r="A407" s="1391">
        <v>14.1</v>
      </c>
      <c r="B407" s="1423" t="s">
        <v>883</v>
      </c>
      <c r="C407" s="1390" t="s">
        <v>324</v>
      </c>
      <c r="D407" s="1391">
        <f>Data!I214</f>
        <v>507</v>
      </c>
      <c r="E407" s="1390" t="s">
        <v>883</v>
      </c>
      <c r="F407" s="1391">
        <f>(A407*D407)</f>
        <v>7148.7</v>
      </c>
    </row>
    <row r="408" spans="1:6" ht="16.5">
      <c r="A408" s="1389"/>
      <c r="B408" s="1423" t="s">
        <v>454</v>
      </c>
      <c r="C408" s="1390" t="s">
        <v>455</v>
      </c>
      <c r="D408" s="1389"/>
      <c r="E408" s="1390" t="s">
        <v>454</v>
      </c>
      <c r="F408" s="1391">
        <v>0</v>
      </c>
    </row>
    <row r="409" spans="1:6" ht="16.5">
      <c r="A409" s="1389"/>
      <c r="B409" s="1420"/>
      <c r="C409" s="1389"/>
      <c r="D409" s="1389"/>
      <c r="E409" s="1399"/>
      <c r="F409" s="1393" t="s">
        <v>1614</v>
      </c>
    </row>
    <row r="410" spans="1:6" ht="16.5">
      <c r="A410" s="1389"/>
      <c r="B410" s="1420"/>
      <c r="C410" s="1389"/>
      <c r="D410" s="1389"/>
      <c r="E410" s="1399"/>
      <c r="F410" s="1391">
        <f>SUM(F403:F408)</f>
        <v>65047.41</v>
      </c>
    </row>
    <row r="411" spans="1:6" ht="16.5">
      <c r="A411" s="1389"/>
      <c r="B411" s="1420"/>
      <c r="C411" s="1390" t="s">
        <v>625</v>
      </c>
      <c r="D411" s="1389"/>
      <c r="E411" s="1399"/>
      <c r="F411" s="1393" t="s">
        <v>1614</v>
      </c>
    </row>
    <row r="412" spans="1:6" ht="16.5">
      <c r="A412" s="1389"/>
      <c r="B412" s="1420"/>
      <c r="C412" s="1389"/>
      <c r="D412" s="1389"/>
      <c r="E412" s="1399"/>
      <c r="F412" s="1424">
        <f>(F410/10)</f>
        <v>6504.74</v>
      </c>
    </row>
    <row r="413" spans="1:6" ht="16.5">
      <c r="A413" s="1389"/>
      <c r="B413" s="1420"/>
      <c r="C413" s="1392" t="s">
        <v>788</v>
      </c>
      <c r="D413" s="1389"/>
      <c r="E413" s="1399"/>
      <c r="F413" s="1393" t="s">
        <v>2090</v>
      </c>
    </row>
    <row r="414" spans="1:6" ht="16.5">
      <c r="A414" s="1389"/>
      <c r="B414" s="1420"/>
      <c r="C414" s="1389"/>
      <c r="D414" s="1389"/>
      <c r="E414" s="1399"/>
      <c r="F414" s="1389"/>
    </row>
    <row r="415" spans="1:6" ht="16.5">
      <c r="A415" s="1475" t="s">
        <v>2107</v>
      </c>
      <c r="B415" s="1423" t="s">
        <v>2289</v>
      </c>
      <c r="C415" s="1390" t="s">
        <v>6632</v>
      </c>
      <c r="D415" s="1389"/>
      <c r="E415" s="1399"/>
      <c r="F415" s="1389"/>
    </row>
    <row r="416" spans="1:6" ht="16.5">
      <c r="A416" s="1389"/>
      <c r="B416" s="1420"/>
      <c r="C416" s="1390" t="s">
        <v>2108</v>
      </c>
      <c r="D416" s="1389"/>
      <c r="E416" s="1399"/>
      <c r="F416" s="1389"/>
    </row>
    <row r="417" spans="1:6" ht="16.5">
      <c r="A417" s="1389"/>
      <c r="B417" s="1420"/>
      <c r="C417" s="1393" t="s">
        <v>1614</v>
      </c>
      <c r="D417" s="1389"/>
      <c r="E417" s="1399"/>
      <c r="F417" s="1389"/>
    </row>
    <row r="418" spans="1:6" ht="16.5">
      <c r="A418" s="1391">
        <v>9</v>
      </c>
      <c r="B418" s="1423" t="s">
        <v>884</v>
      </c>
      <c r="C418" s="1390" t="s">
        <v>1843</v>
      </c>
      <c r="D418" s="1391">
        <f>Data!I225</f>
        <v>1001.5</v>
      </c>
      <c r="E418" s="1390" t="s">
        <v>884</v>
      </c>
      <c r="F418" s="1391">
        <f>(A418*D418)</f>
        <v>9013.5</v>
      </c>
    </row>
    <row r="419" spans="1:6" ht="16.5">
      <c r="A419" s="1391">
        <v>4.5</v>
      </c>
      <c r="B419" s="1423" t="s">
        <v>884</v>
      </c>
      <c r="C419" s="1390" t="s">
        <v>1662</v>
      </c>
      <c r="D419" s="1391">
        <f>Data!I226</f>
        <v>3174.96</v>
      </c>
      <c r="E419" s="1390" t="s">
        <v>884</v>
      </c>
      <c r="F419" s="1391">
        <f>(A419*D419)</f>
        <v>14287.32</v>
      </c>
    </row>
    <row r="420" spans="1:6" ht="16.5">
      <c r="A420" s="1391">
        <v>1.8</v>
      </c>
      <c r="B420" s="1423" t="s">
        <v>883</v>
      </c>
      <c r="C420" s="1390" t="s">
        <v>1743</v>
      </c>
      <c r="D420" s="1391">
        <f>Data!I227</f>
        <v>884</v>
      </c>
      <c r="E420" s="1390" t="s">
        <v>883</v>
      </c>
      <c r="F420" s="1391">
        <f>(A420*D420)</f>
        <v>1591.2</v>
      </c>
    </row>
    <row r="421" spans="1:6" ht="16.5">
      <c r="A421" s="1391">
        <v>17.7</v>
      </c>
      <c r="B421" s="1423" t="s">
        <v>883</v>
      </c>
      <c r="C421" s="1390" t="s">
        <v>1936</v>
      </c>
      <c r="D421" s="1391">
        <f>Data!I228</f>
        <v>618</v>
      </c>
      <c r="E421" s="1390" t="s">
        <v>883</v>
      </c>
      <c r="F421" s="1391">
        <f>(A421*D421)</f>
        <v>10938.6</v>
      </c>
    </row>
    <row r="422" spans="1:6" ht="16.5">
      <c r="A422" s="1391">
        <v>14.1</v>
      </c>
      <c r="B422" s="1423" t="s">
        <v>883</v>
      </c>
      <c r="C422" s="1390" t="s">
        <v>324</v>
      </c>
      <c r="D422" s="1391">
        <f>Data!I229</f>
        <v>507</v>
      </c>
      <c r="E422" s="1390" t="s">
        <v>883</v>
      </c>
      <c r="F422" s="1391">
        <f>(A422*D422)</f>
        <v>7148.7</v>
      </c>
    </row>
    <row r="423" spans="1:6" ht="16.5">
      <c r="A423" s="1389"/>
      <c r="B423" s="1423" t="s">
        <v>454</v>
      </c>
      <c r="C423" s="1390" t="s">
        <v>455</v>
      </c>
      <c r="D423" s="1389"/>
      <c r="E423" s="1390" t="s">
        <v>454</v>
      </c>
      <c r="F423" s="1391">
        <v>0</v>
      </c>
    </row>
    <row r="424" spans="1:6" ht="16.5">
      <c r="A424" s="1389"/>
      <c r="B424" s="1420"/>
      <c r="C424" s="1389"/>
      <c r="D424" s="1389"/>
      <c r="E424" s="1399"/>
      <c r="F424" s="1393" t="s">
        <v>1614</v>
      </c>
    </row>
    <row r="425" spans="1:6" ht="16.5">
      <c r="A425" s="1389"/>
      <c r="B425" s="1420"/>
      <c r="C425" s="1389"/>
      <c r="D425" s="1389"/>
      <c r="E425" s="1399"/>
      <c r="F425" s="1391">
        <f>SUM(F418:F423)</f>
        <v>42979.32</v>
      </c>
    </row>
    <row r="426" spans="1:6" ht="16.5">
      <c r="A426" s="1389"/>
      <c r="B426" s="1420"/>
      <c r="C426" s="1390" t="s">
        <v>625</v>
      </c>
      <c r="D426" s="1389"/>
      <c r="E426" s="1399"/>
      <c r="F426" s="1393" t="s">
        <v>1614</v>
      </c>
    </row>
    <row r="427" spans="1:6" ht="16.5">
      <c r="A427" s="1389"/>
      <c r="B427" s="1420"/>
      <c r="C427" s="1389"/>
      <c r="D427" s="1389"/>
      <c r="E427" s="1399"/>
      <c r="F427" s="1424">
        <f>(F425/10)</f>
        <v>4297.93</v>
      </c>
    </row>
    <row r="428" spans="1:6" ht="16.5">
      <c r="A428" s="1389"/>
      <c r="B428" s="1420"/>
      <c r="C428" s="1392" t="s">
        <v>788</v>
      </c>
      <c r="D428" s="1389"/>
      <c r="E428" s="1399"/>
      <c r="F428" s="1393" t="s">
        <v>2090</v>
      </c>
    </row>
    <row r="429" spans="1:6" ht="16.5">
      <c r="A429" s="1475" t="s">
        <v>7</v>
      </c>
      <c r="B429" s="1423" t="s">
        <v>2289</v>
      </c>
      <c r="C429" s="1390" t="s">
        <v>8</v>
      </c>
      <c r="D429" s="1389"/>
      <c r="E429" s="1399"/>
      <c r="F429" s="1389"/>
    </row>
    <row r="430" spans="1:6" ht="16.5">
      <c r="A430" s="1389"/>
      <c r="B430" s="1420"/>
      <c r="C430" s="1393" t="s">
        <v>1614</v>
      </c>
      <c r="D430" s="1389"/>
      <c r="E430" s="1399"/>
      <c r="F430" s="1389"/>
    </row>
    <row r="431" spans="1:6" ht="16.5">
      <c r="A431" s="1391">
        <v>0.14000000000000001</v>
      </c>
      <c r="B431" s="1423" t="s">
        <v>884</v>
      </c>
      <c r="C431" s="1390" t="s">
        <v>1330</v>
      </c>
      <c r="D431" s="1391">
        <f>Data!I1405</f>
        <v>4262.16</v>
      </c>
      <c r="E431" s="1390" t="s">
        <v>884</v>
      </c>
      <c r="F431" s="1391">
        <f>(A431*D431)</f>
        <v>596.70000000000005</v>
      </c>
    </row>
    <row r="432" spans="1:6" ht="16.5">
      <c r="A432" s="1391">
        <v>1.1000000000000001</v>
      </c>
      <c r="B432" s="1423" t="s">
        <v>883</v>
      </c>
      <c r="C432" s="1390" t="s">
        <v>2044</v>
      </c>
      <c r="D432" s="1391">
        <f>Data!I1406</f>
        <v>947</v>
      </c>
      <c r="E432" s="1390" t="s">
        <v>883</v>
      </c>
      <c r="F432" s="1391">
        <f>(A432*D432)</f>
        <v>1041.7</v>
      </c>
    </row>
    <row r="433" spans="1:6" ht="16.5">
      <c r="A433" s="1391">
        <v>0.5</v>
      </c>
      <c r="B433" s="1423" t="s">
        <v>883</v>
      </c>
      <c r="C433" s="1390" t="s">
        <v>1936</v>
      </c>
      <c r="D433" s="1391">
        <f>Data!I1407</f>
        <v>618</v>
      </c>
      <c r="E433" s="1390" t="s">
        <v>883</v>
      </c>
      <c r="F433" s="1391">
        <f>(A433*D433)</f>
        <v>309</v>
      </c>
    </row>
    <row r="434" spans="1:6" ht="16.5">
      <c r="A434" s="1391">
        <v>1.1000000000000001</v>
      </c>
      <c r="B434" s="1423" t="s">
        <v>883</v>
      </c>
      <c r="C434" s="1390" t="s">
        <v>324</v>
      </c>
      <c r="D434" s="1391">
        <f>Data!I1408</f>
        <v>507</v>
      </c>
      <c r="E434" s="1390" t="s">
        <v>883</v>
      </c>
      <c r="F434" s="1391">
        <f>(A434*D434)</f>
        <v>557.70000000000005</v>
      </c>
    </row>
    <row r="435" spans="1:6" ht="16.5">
      <c r="A435" s="1389"/>
      <c r="B435" s="1423" t="s">
        <v>454</v>
      </c>
      <c r="C435" s="1390" t="s">
        <v>455</v>
      </c>
      <c r="D435" s="1390" t="s">
        <v>991</v>
      </c>
      <c r="E435" s="1390" t="s">
        <v>454</v>
      </c>
      <c r="F435" s="1391">
        <v>5</v>
      </c>
    </row>
    <row r="436" spans="1:6" ht="16.5">
      <c r="A436" s="1389"/>
      <c r="B436" s="1423"/>
      <c r="C436" s="1390"/>
      <c r="D436" s="1390"/>
      <c r="E436" s="1390"/>
      <c r="F436" s="1391"/>
    </row>
    <row r="437" spans="1:6" ht="16.5">
      <c r="A437" s="1389"/>
      <c r="B437" s="1420"/>
      <c r="C437" s="1389"/>
      <c r="D437" s="1389"/>
      <c r="E437" s="1399"/>
      <c r="F437" s="1393" t="s">
        <v>1614</v>
      </c>
    </row>
    <row r="438" spans="1:6" ht="16.5">
      <c r="A438" s="1389"/>
      <c r="B438" s="1420"/>
      <c r="C438" s="1390" t="s">
        <v>446</v>
      </c>
      <c r="D438" s="1389"/>
      <c r="E438" s="1399"/>
      <c r="F438" s="1391">
        <f>SUM(F431:F435)</f>
        <v>2510.1</v>
      </c>
    </row>
    <row r="439" spans="1:6" ht="16.5">
      <c r="A439" s="1389"/>
      <c r="B439" s="1420"/>
      <c r="C439" s="1389"/>
      <c r="D439" s="1389"/>
      <c r="E439" s="1399"/>
      <c r="F439" s="1393" t="s">
        <v>1614</v>
      </c>
    </row>
    <row r="440" spans="1:6" ht="16.5">
      <c r="A440" s="1389"/>
      <c r="B440" s="1420"/>
      <c r="C440" s="1392" t="s">
        <v>561</v>
      </c>
      <c r="D440" s="1389"/>
      <c r="E440" s="1399"/>
      <c r="F440" s="1424">
        <f>(F438/10)</f>
        <v>251.01</v>
      </c>
    </row>
    <row r="441" spans="1:6" ht="16.5">
      <c r="A441" s="1389"/>
      <c r="B441" s="1420"/>
      <c r="C441" s="1389"/>
      <c r="D441" s="1389"/>
      <c r="E441" s="1399"/>
      <c r="F441" s="1393" t="s">
        <v>2090</v>
      </c>
    </row>
    <row r="442" spans="1:6" ht="16.5">
      <c r="A442" s="1475" t="s">
        <v>1148</v>
      </c>
      <c r="B442" s="1423" t="s">
        <v>2289</v>
      </c>
      <c r="C442" s="1390" t="s">
        <v>260</v>
      </c>
      <c r="D442" s="1389"/>
      <c r="E442" s="1399"/>
      <c r="F442" s="1389"/>
    </row>
    <row r="443" spans="1:6" ht="16.5">
      <c r="A443" s="1389"/>
      <c r="B443" s="1420"/>
      <c r="C443" s="1393" t="s">
        <v>1614</v>
      </c>
      <c r="D443" s="1389"/>
      <c r="E443" s="1399"/>
      <c r="F443" s="1389"/>
    </row>
    <row r="444" spans="1:6" ht="16.5">
      <c r="A444" s="1391">
        <v>0.03</v>
      </c>
      <c r="B444" s="1423" t="s">
        <v>884</v>
      </c>
      <c r="C444" s="1390" t="s">
        <v>1015</v>
      </c>
      <c r="D444" s="1391">
        <f>Data!I550</f>
        <v>7257.03</v>
      </c>
      <c r="E444" s="1390" t="s">
        <v>884</v>
      </c>
      <c r="F444" s="1391">
        <f>(A444*D444)</f>
        <v>217.71</v>
      </c>
    </row>
    <row r="445" spans="1:6" ht="16.5">
      <c r="A445" s="1391">
        <v>0.5</v>
      </c>
      <c r="B445" s="1423" t="s">
        <v>784</v>
      </c>
      <c r="C445" s="1390" t="s">
        <v>2044</v>
      </c>
      <c r="D445" s="1391">
        <f>Data!I551</f>
        <v>947</v>
      </c>
      <c r="E445" s="1390" t="s">
        <v>784</v>
      </c>
      <c r="F445" s="1391">
        <f>(A445*D445)</f>
        <v>473.5</v>
      </c>
    </row>
    <row r="446" spans="1:6" ht="16.5">
      <c r="A446" s="1391">
        <v>0.75</v>
      </c>
      <c r="B446" s="1423" t="s">
        <v>784</v>
      </c>
      <c r="C446" s="1390" t="s">
        <v>1936</v>
      </c>
      <c r="D446" s="1391">
        <f>Data!I552</f>
        <v>618</v>
      </c>
      <c r="E446" s="1390" t="s">
        <v>784</v>
      </c>
      <c r="F446" s="1391">
        <f>(A446*D446)</f>
        <v>463.5</v>
      </c>
    </row>
    <row r="447" spans="1:6" ht="16.5">
      <c r="A447" s="1389"/>
      <c r="B447" s="1423" t="s">
        <v>454</v>
      </c>
      <c r="C447" s="1390" t="s">
        <v>455</v>
      </c>
      <c r="D447" s="1389"/>
      <c r="E447" s="1390" t="s">
        <v>454</v>
      </c>
      <c r="F447" s="1391">
        <v>0</v>
      </c>
    </row>
    <row r="448" spans="1:6" ht="16.5">
      <c r="A448" s="1389"/>
      <c r="B448" s="1420"/>
      <c r="C448" s="1389"/>
      <c r="D448" s="1389"/>
      <c r="E448" s="1399"/>
      <c r="F448" s="1393" t="s">
        <v>1614</v>
      </c>
    </row>
    <row r="449" spans="1:6" ht="16.5">
      <c r="A449" s="1389"/>
      <c r="B449" s="1420"/>
      <c r="C449" s="1390" t="s">
        <v>1781</v>
      </c>
      <c r="D449" s="1389"/>
      <c r="E449" s="1399"/>
      <c r="F449" s="1391">
        <f>SUM(F444:F447)</f>
        <v>1154.71</v>
      </c>
    </row>
    <row r="450" spans="1:6" ht="16.5">
      <c r="A450" s="1389"/>
      <c r="B450" s="1420"/>
      <c r="C450" s="1389"/>
      <c r="D450" s="1389"/>
      <c r="E450" s="1399"/>
      <c r="F450" s="1393" t="s">
        <v>1614</v>
      </c>
    </row>
    <row r="451" spans="1:6" ht="16.5">
      <c r="A451" s="1389"/>
      <c r="B451" s="1420"/>
      <c r="C451" s="1390" t="s">
        <v>561</v>
      </c>
      <c r="D451" s="1389"/>
      <c r="E451" s="1399"/>
      <c r="F451" s="1391">
        <f>(F449/0.743)</f>
        <v>1554.12</v>
      </c>
    </row>
    <row r="452" spans="1:6" ht="16.5">
      <c r="A452" s="1389"/>
      <c r="B452" s="1420"/>
      <c r="C452" s="1389"/>
      <c r="D452" s="1389"/>
      <c r="E452" s="1399"/>
      <c r="F452" s="1393" t="s">
        <v>2090</v>
      </c>
    </row>
    <row r="453" spans="1:6" ht="16.5">
      <c r="A453" s="1389"/>
      <c r="B453" s="1420"/>
      <c r="C453" s="1390" t="s">
        <v>390</v>
      </c>
      <c r="D453" s="1391">
        <f>F451</f>
        <v>1554.12</v>
      </c>
      <c r="E453" s="1390">
        <f>Data!J559</f>
        <v>4.59</v>
      </c>
      <c r="F453" s="1424">
        <f>D453+E453</f>
        <v>1558.71</v>
      </c>
    </row>
    <row r="454" spans="1:6" ht="16.5">
      <c r="A454" s="1475" t="s">
        <v>1992</v>
      </c>
      <c r="B454" s="1423" t="s">
        <v>2289</v>
      </c>
      <c r="C454" s="1390" t="s">
        <v>1993</v>
      </c>
      <c r="D454" s="1389"/>
      <c r="E454" s="1399"/>
      <c r="F454" s="1424"/>
    </row>
    <row r="455" spans="1:6" ht="16.5">
      <c r="A455" s="1389"/>
      <c r="B455" s="1420"/>
      <c r="C455" s="1390" t="s">
        <v>2276</v>
      </c>
      <c r="D455" s="1389"/>
      <c r="E455" s="1399"/>
      <c r="F455" s="1389"/>
    </row>
    <row r="456" spans="1:6" ht="16.5">
      <c r="A456" s="1389"/>
      <c r="B456" s="1420"/>
      <c r="C456" s="1393" t="s">
        <v>1614</v>
      </c>
      <c r="D456" s="1389"/>
      <c r="E456" s="1399"/>
      <c r="F456" s="1389"/>
    </row>
    <row r="457" spans="1:6" ht="16.5">
      <c r="A457" s="1391">
        <v>1</v>
      </c>
      <c r="B457" s="1423" t="s">
        <v>884</v>
      </c>
      <c r="C457" s="1390" t="s">
        <v>6343</v>
      </c>
      <c r="D457" s="1391">
        <f>Data!I482</f>
        <v>36.950000000000003</v>
      </c>
      <c r="E457" s="1390" t="s">
        <v>884</v>
      </c>
      <c r="F457" s="1424">
        <f>(A457*D457)</f>
        <v>36.950000000000003</v>
      </c>
    </row>
    <row r="458" spans="1:6" ht="16.5">
      <c r="A458" s="1389"/>
      <c r="B458" s="1420"/>
      <c r="C458" s="1389"/>
      <c r="D458" s="1389"/>
      <c r="E458" s="1399"/>
      <c r="F458" s="1393" t="s">
        <v>2090</v>
      </c>
    </row>
    <row r="459" spans="1:6" ht="16.5">
      <c r="A459" s="1475" t="s">
        <v>1287</v>
      </c>
      <c r="B459" s="1423" t="s">
        <v>2289</v>
      </c>
      <c r="C459" s="1421" t="s">
        <v>53</v>
      </c>
      <c r="D459" s="1389"/>
      <c r="E459" s="1399"/>
      <c r="F459" s="1393"/>
    </row>
    <row r="460" spans="1:6" ht="16.5">
      <c r="A460" s="1389"/>
      <c r="B460" s="1420"/>
      <c r="C460" s="1421" t="s">
        <v>1294</v>
      </c>
      <c r="D460" s="1389"/>
      <c r="E460" s="1399"/>
      <c r="F460" s="1391"/>
    </row>
    <row r="461" spans="1:6" ht="16.5">
      <c r="A461" s="1389"/>
      <c r="B461" s="1420"/>
      <c r="C461" s="1393" t="s">
        <v>1614</v>
      </c>
      <c r="D461" s="1389"/>
      <c r="E461" s="1399"/>
      <c r="F461" s="1393"/>
    </row>
    <row r="462" spans="1:6" ht="16.5">
      <c r="A462" s="1391">
        <v>1</v>
      </c>
      <c r="B462" s="1423" t="s">
        <v>883</v>
      </c>
      <c r="C462" s="1390" t="s">
        <v>1107</v>
      </c>
      <c r="D462" s="1391">
        <f>Data!I2202</f>
        <v>128</v>
      </c>
      <c r="E462" s="1390" t="s">
        <v>883</v>
      </c>
      <c r="F462" s="1391">
        <f>(A462*D462)</f>
        <v>128</v>
      </c>
    </row>
    <row r="463" spans="1:6" ht="16.5">
      <c r="A463" s="1390" t="s">
        <v>991</v>
      </c>
      <c r="B463" s="1420"/>
      <c r="C463" s="1390" t="s">
        <v>59</v>
      </c>
      <c r="D463" s="1389"/>
      <c r="E463" s="1399"/>
      <c r="F463" s="1389"/>
    </row>
    <row r="464" spans="1:6" ht="16.5">
      <c r="A464" s="1390" t="s">
        <v>991</v>
      </c>
      <c r="B464" s="1420"/>
      <c r="C464" s="1390" t="s">
        <v>60</v>
      </c>
      <c r="D464" s="1475" t="s">
        <v>454</v>
      </c>
      <c r="E464" s="1399"/>
      <c r="F464" s="1391">
        <v>3</v>
      </c>
    </row>
    <row r="465" spans="1:6" ht="16.5">
      <c r="A465" s="1389"/>
      <c r="B465" s="1420"/>
      <c r="C465" s="1389"/>
      <c r="D465" s="1389"/>
      <c r="E465" s="1399"/>
      <c r="F465" s="1393" t="s">
        <v>1614</v>
      </c>
    </row>
    <row r="466" spans="1:6" ht="16.5">
      <c r="A466" s="1389"/>
      <c r="B466" s="1420"/>
      <c r="C466" s="1390" t="s">
        <v>2174</v>
      </c>
      <c r="D466" s="1389"/>
      <c r="E466" s="1399"/>
      <c r="F466" s="1391">
        <f>SUM(F462:F464)</f>
        <v>131</v>
      </c>
    </row>
    <row r="467" spans="1:6" ht="16.5">
      <c r="A467" s="1389"/>
      <c r="B467" s="1420"/>
      <c r="C467" s="1389"/>
      <c r="D467" s="1389"/>
      <c r="E467" s="1399"/>
      <c r="F467" s="1393" t="s">
        <v>1614</v>
      </c>
    </row>
    <row r="468" spans="1:6" ht="16.5">
      <c r="A468" s="1475" t="s">
        <v>1718</v>
      </c>
      <c r="B468" s="1423" t="s">
        <v>2289</v>
      </c>
      <c r="C468" s="1390" t="s">
        <v>53</v>
      </c>
      <c r="D468" s="1389"/>
      <c r="E468" s="1399"/>
      <c r="F468" s="1389"/>
    </row>
    <row r="469" spans="1:6" ht="16.5">
      <c r="A469" s="1389"/>
      <c r="B469" s="1420"/>
      <c r="C469" s="1390" t="s">
        <v>54</v>
      </c>
      <c r="D469" s="1389"/>
      <c r="E469" s="1399"/>
      <c r="F469" s="1389"/>
    </row>
    <row r="470" spans="1:6" ht="16.5">
      <c r="A470" s="1389"/>
      <c r="B470" s="1420"/>
      <c r="C470" s="1393" t="s">
        <v>1614</v>
      </c>
      <c r="D470" s="1389"/>
      <c r="E470" s="1399"/>
      <c r="F470" s="1389"/>
    </row>
    <row r="471" spans="1:6" ht="16.5">
      <c r="A471" s="1391">
        <v>50</v>
      </c>
      <c r="B471" s="1423" t="s">
        <v>883</v>
      </c>
      <c r="C471" s="1390" t="s">
        <v>805</v>
      </c>
      <c r="D471" s="1391">
        <f>Data!I2124</f>
        <v>63.4</v>
      </c>
      <c r="E471" s="1390" t="s">
        <v>883</v>
      </c>
      <c r="F471" s="1391">
        <f t="shared" ref="F471:F480" si="4">(A471*D471)</f>
        <v>3170</v>
      </c>
    </row>
    <row r="472" spans="1:6" ht="16.5">
      <c r="A472" s="1391">
        <v>21.6</v>
      </c>
      <c r="B472" s="1423" t="s">
        <v>884</v>
      </c>
      <c r="C472" s="1390" t="s">
        <v>806</v>
      </c>
      <c r="D472" s="1391">
        <f>Data!I2125</f>
        <v>212.5</v>
      </c>
      <c r="E472" s="1390" t="s">
        <v>884</v>
      </c>
      <c r="F472" s="1391">
        <f t="shared" si="4"/>
        <v>4590</v>
      </c>
    </row>
    <row r="473" spans="1:6" ht="16.5">
      <c r="A473" s="1391">
        <v>21.6</v>
      </c>
      <c r="B473" s="1423" t="s">
        <v>884</v>
      </c>
      <c r="C473" s="1390" t="s">
        <v>254</v>
      </c>
      <c r="D473" s="1391">
        <f>Data!I2126</f>
        <v>36.950000000000003</v>
      </c>
      <c r="E473" s="1390" t="s">
        <v>884</v>
      </c>
      <c r="F473" s="1391">
        <f t="shared" si="4"/>
        <v>798.12</v>
      </c>
    </row>
    <row r="474" spans="1:6" ht="16.5">
      <c r="A474" s="1391">
        <v>45</v>
      </c>
      <c r="B474" s="1423" t="s">
        <v>1675</v>
      </c>
      <c r="C474" s="1390" t="s">
        <v>877</v>
      </c>
      <c r="D474" s="1391">
        <f>Data!I2127</f>
        <v>6.04</v>
      </c>
      <c r="E474" s="1390" t="s">
        <v>1675</v>
      </c>
      <c r="F474" s="1391">
        <f t="shared" si="4"/>
        <v>271.8</v>
      </c>
    </row>
    <row r="475" spans="1:6" ht="16.5">
      <c r="A475" s="1391">
        <v>0.04</v>
      </c>
      <c r="B475" s="1423" t="s">
        <v>884</v>
      </c>
      <c r="C475" s="1390" t="s">
        <v>885</v>
      </c>
      <c r="D475" s="1391">
        <f>Data!I2128</f>
        <v>1977.76</v>
      </c>
      <c r="E475" s="1390" t="s">
        <v>884</v>
      </c>
      <c r="F475" s="1391">
        <f t="shared" si="4"/>
        <v>79.11</v>
      </c>
    </row>
    <row r="476" spans="1:6" ht="16.5">
      <c r="A476" s="1391">
        <v>3.63</v>
      </c>
      <c r="B476" s="1423" t="s">
        <v>1675</v>
      </c>
      <c r="C476" s="1390" t="s">
        <v>807</v>
      </c>
      <c r="D476" s="1391">
        <f>Data!I2129</f>
        <v>11.8</v>
      </c>
      <c r="E476" s="1390" t="s">
        <v>1675</v>
      </c>
      <c r="F476" s="1391">
        <f t="shared" si="4"/>
        <v>42.83</v>
      </c>
    </row>
    <row r="477" spans="1:6" ht="16.5">
      <c r="A477" s="1391">
        <v>2</v>
      </c>
      <c r="B477" s="1423" t="s">
        <v>883</v>
      </c>
      <c r="C477" s="1390" t="s">
        <v>2044</v>
      </c>
      <c r="D477" s="1391">
        <f>Data!I2130</f>
        <v>947</v>
      </c>
      <c r="E477" s="1390" t="s">
        <v>883</v>
      </c>
      <c r="F477" s="1391">
        <f t="shared" si="4"/>
        <v>1894</v>
      </c>
    </row>
    <row r="478" spans="1:6" ht="16.5">
      <c r="A478" s="1391">
        <v>1</v>
      </c>
      <c r="B478" s="1423" t="s">
        <v>883</v>
      </c>
      <c r="C478" s="1390" t="s">
        <v>808</v>
      </c>
      <c r="D478" s="1391">
        <f>Data!I2131</f>
        <v>796</v>
      </c>
      <c r="E478" s="1390" t="s">
        <v>883</v>
      </c>
      <c r="F478" s="1391">
        <f t="shared" si="4"/>
        <v>796</v>
      </c>
    </row>
    <row r="479" spans="1:6" ht="16.5">
      <c r="A479" s="1391">
        <v>5</v>
      </c>
      <c r="B479" s="1423" t="s">
        <v>883</v>
      </c>
      <c r="C479" s="1390" t="s">
        <v>1936</v>
      </c>
      <c r="D479" s="1391">
        <f>Data!I2132</f>
        <v>618</v>
      </c>
      <c r="E479" s="1390" t="s">
        <v>883</v>
      </c>
      <c r="F479" s="1391">
        <f t="shared" si="4"/>
        <v>3090</v>
      </c>
    </row>
    <row r="480" spans="1:6" ht="16.5">
      <c r="A480" s="1391">
        <v>2</v>
      </c>
      <c r="B480" s="1423" t="s">
        <v>883</v>
      </c>
      <c r="C480" s="1390" t="s">
        <v>324</v>
      </c>
      <c r="D480" s="1391">
        <f>Data!I2133</f>
        <v>507</v>
      </c>
      <c r="E480" s="1390" t="s">
        <v>883</v>
      </c>
      <c r="F480" s="1391">
        <f t="shared" si="4"/>
        <v>1014</v>
      </c>
    </row>
    <row r="481" spans="1:6" ht="16.5">
      <c r="A481" s="1389"/>
      <c r="B481" s="1423" t="s">
        <v>454</v>
      </c>
      <c r="C481" s="1390" t="s">
        <v>2173</v>
      </c>
      <c r="D481" s="1389"/>
      <c r="E481" s="1390" t="s">
        <v>454</v>
      </c>
      <c r="F481" s="1391">
        <f>SUM(F477:F480)/10+7.5</f>
        <v>686.9</v>
      </c>
    </row>
    <row r="482" spans="1:6" ht="16.5">
      <c r="A482" s="1389"/>
      <c r="B482" s="1420"/>
      <c r="C482" s="1389"/>
      <c r="D482" s="1389"/>
      <c r="E482" s="1399"/>
      <c r="F482" s="1393" t="s">
        <v>1614</v>
      </c>
    </row>
    <row r="483" spans="1:6" ht="16.5">
      <c r="A483" s="1389"/>
      <c r="B483" s="1420"/>
      <c r="C483" s="1390" t="s">
        <v>2174</v>
      </c>
      <c r="D483" s="1389"/>
      <c r="E483" s="1399"/>
      <c r="F483" s="1391">
        <f>SUM(F471:F481)</f>
        <v>16432.759999999998</v>
      </c>
    </row>
    <row r="484" spans="1:6" ht="16.5">
      <c r="A484" s="1389"/>
      <c r="B484" s="1420"/>
      <c r="C484" s="1389"/>
      <c r="D484" s="1389"/>
      <c r="E484" s="1399"/>
      <c r="F484" s="1393" t="s">
        <v>1614</v>
      </c>
    </row>
    <row r="485" spans="1:6" ht="16.5">
      <c r="A485" s="1389"/>
      <c r="B485" s="1420"/>
      <c r="C485" s="1390" t="s">
        <v>1143</v>
      </c>
      <c r="D485" s="1389"/>
      <c r="E485" s="1399"/>
      <c r="F485" s="1391">
        <f>(F483/30)</f>
        <v>547.76</v>
      </c>
    </row>
    <row r="486" spans="1:6" ht="16.5">
      <c r="A486" s="1389"/>
      <c r="B486" s="1420"/>
      <c r="C486" s="1389"/>
      <c r="D486" s="1389"/>
      <c r="E486" s="1399"/>
      <c r="F486" s="1393" t="s">
        <v>2090</v>
      </c>
    </row>
    <row r="487" spans="1:6" ht="16.5">
      <c r="A487" s="1475" t="s">
        <v>209</v>
      </c>
      <c r="B487" s="1423" t="s">
        <v>2289</v>
      </c>
      <c r="C487" s="1390" t="s">
        <v>1957</v>
      </c>
      <c r="D487" s="1389"/>
      <c r="E487" s="1399"/>
      <c r="F487" s="1389"/>
    </row>
    <row r="488" spans="1:6" ht="16.5">
      <c r="A488" s="1389"/>
      <c r="B488" s="1420"/>
      <c r="C488" s="1390" t="s">
        <v>2271</v>
      </c>
      <c r="D488" s="1389"/>
      <c r="E488" s="1399"/>
      <c r="F488" s="1389"/>
    </row>
    <row r="489" spans="1:6" ht="16.5">
      <c r="A489" s="1389"/>
      <c r="B489" s="1420"/>
      <c r="C489" s="1390" t="s">
        <v>1721</v>
      </c>
      <c r="D489" s="1389"/>
      <c r="E489" s="1399"/>
      <c r="F489" s="1389"/>
    </row>
    <row r="490" spans="1:6" ht="16.5">
      <c r="A490" s="1389"/>
      <c r="B490" s="1420"/>
      <c r="C490" s="1390" t="s">
        <v>6633</v>
      </c>
      <c r="D490" s="1389"/>
      <c r="E490" s="1399"/>
      <c r="F490" s="1389"/>
    </row>
    <row r="491" spans="1:6" ht="16.5">
      <c r="A491" s="1389"/>
      <c r="B491" s="1420"/>
      <c r="C491" s="1393" t="s">
        <v>1614</v>
      </c>
      <c r="D491" s="1389"/>
      <c r="E491" s="1399"/>
      <c r="F491" s="1389"/>
    </row>
    <row r="492" spans="1:6" ht="16.5">
      <c r="A492" s="1391">
        <v>0.24</v>
      </c>
      <c r="B492" s="1423" t="s">
        <v>884</v>
      </c>
      <c r="C492" s="1390" t="s">
        <v>1722</v>
      </c>
      <c r="D492" s="1391">
        <f>Data!I1303</f>
        <v>1118.04</v>
      </c>
      <c r="E492" s="1390" t="s">
        <v>884</v>
      </c>
      <c r="F492" s="1391">
        <f>(A492*D492)</f>
        <v>268.33</v>
      </c>
    </row>
    <row r="493" spans="1:6" ht="16.5">
      <c r="A493" s="1425">
        <v>0.11700000000000001</v>
      </c>
      <c r="B493" s="1423" t="s">
        <v>876</v>
      </c>
      <c r="C493" s="1390" t="s">
        <v>877</v>
      </c>
      <c r="D493" s="1391">
        <f>Data!I1304</f>
        <v>6040</v>
      </c>
      <c r="E493" s="1390" t="s">
        <v>876</v>
      </c>
      <c r="F493" s="1391">
        <f>(A493*D493)</f>
        <v>706.68</v>
      </c>
    </row>
    <row r="494" spans="1:6" ht="16.5">
      <c r="A494" s="1391">
        <v>0.5</v>
      </c>
      <c r="B494" s="1423" t="s">
        <v>784</v>
      </c>
      <c r="C494" s="1390" t="s">
        <v>2044</v>
      </c>
      <c r="D494" s="1391">
        <f>Data!I1305</f>
        <v>947</v>
      </c>
      <c r="E494" s="1390" t="s">
        <v>784</v>
      </c>
      <c r="F494" s="1391">
        <f>(A494*D494)</f>
        <v>473.5</v>
      </c>
    </row>
    <row r="495" spans="1:6" ht="16.5">
      <c r="A495" s="1391">
        <v>1.1000000000000001</v>
      </c>
      <c r="B495" s="1423" t="s">
        <v>784</v>
      </c>
      <c r="C495" s="1390" t="s">
        <v>949</v>
      </c>
      <c r="D495" s="1391">
        <f>Data!I1306</f>
        <v>618</v>
      </c>
      <c r="E495" s="1390" t="s">
        <v>784</v>
      </c>
      <c r="F495" s="1391">
        <f>(A495*D495)</f>
        <v>679.8</v>
      </c>
    </row>
    <row r="496" spans="1:6" ht="16.5">
      <c r="A496" s="1391">
        <v>4.3</v>
      </c>
      <c r="B496" s="1423" t="s">
        <v>784</v>
      </c>
      <c r="C496" s="1390" t="s">
        <v>324</v>
      </c>
      <c r="D496" s="1391">
        <f>Data!I1307</f>
        <v>507</v>
      </c>
      <c r="E496" s="1390" t="s">
        <v>784</v>
      </c>
      <c r="F496" s="1391">
        <f>(A496*D496)</f>
        <v>2180.1</v>
      </c>
    </row>
    <row r="497" spans="1:6" ht="16.5">
      <c r="A497" s="1389"/>
      <c r="B497" s="1423" t="s">
        <v>454</v>
      </c>
      <c r="C497" s="1390" t="s">
        <v>455</v>
      </c>
      <c r="D497" s="1389"/>
      <c r="E497" s="1390" t="s">
        <v>454</v>
      </c>
      <c r="F497" s="1391">
        <v>0</v>
      </c>
    </row>
    <row r="498" spans="1:6" ht="16.5">
      <c r="A498" s="1389"/>
      <c r="B498" s="1420"/>
      <c r="C498" s="1389"/>
      <c r="D498" s="1389"/>
      <c r="E498" s="1399"/>
      <c r="F498" s="1393" t="s">
        <v>1614</v>
      </c>
    </row>
    <row r="499" spans="1:6" ht="16.5">
      <c r="A499" s="1389"/>
      <c r="B499" s="1420"/>
      <c r="C499" s="1390" t="s">
        <v>446</v>
      </c>
      <c r="D499" s="1389"/>
      <c r="E499" s="1399"/>
      <c r="F499" s="1391">
        <f>SUM(F492:F497)</f>
        <v>4308.41</v>
      </c>
    </row>
    <row r="500" spans="1:6" ht="16.5">
      <c r="A500" s="1389"/>
      <c r="B500" s="1420"/>
      <c r="C500" s="1389"/>
      <c r="D500" s="1389"/>
      <c r="E500" s="1399"/>
      <c r="F500" s="1393" t="s">
        <v>1614</v>
      </c>
    </row>
    <row r="501" spans="1:6" ht="16.5">
      <c r="A501" s="1389"/>
      <c r="B501" s="1420"/>
      <c r="C501" s="1392" t="s">
        <v>561</v>
      </c>
      <c r="D501" s="1389"/>
      <c r="E501" s="1399"/>
      <c r="F501" s="1424">
        <f>(F499/10)</f>
        <v>430.84</v>
      </c>
    </row>
    <row r="502" spans="1:6" ht="16.5">
      <c r="A502" s="1406" t="s">
        <v>87</v>
      </c>
      <c r="B502" s="1437"/>
      <c r="C502" s="1405" t="s">
        <v>208</v>
      </c>
      <c r="D502" s="1435"/>
      <c r="E502" s="1436"/>
      <c r="F502" s="1435"/>
    </row>
    <row r="503" spans="1:6" ht="16.5">
      <c r="A503" s="1435"/>
      <c r="B503" s="1437"/>
      <c r="C503" s="1405" t="s">
        <v>1852</v>
      </c>
      <c r="D503" s="1435"/>
      <c r="E503" s="1436"/>
      <c r="F503" s="1435"/>
    </row>
    <row r="504" spans="1:6" ht="16.5">
      <c r="A504" s="1405" t="s">
        <v>991</v>
      </c>
      <c r="B504" s="1437"/>
      <c r="C504" s="1405" t="s">
        <v>2233</v>
      </c>
      <c r="D504" s="1435"/>
      <c r="E504" s="1436"/>
      <c r="F504" s="1435"/>
    </row>
    <row r="505" spans="1:6" ht="16.5">
      <c r="A505" s="1435"/>
      <c r="B505" s="1437"/>
      <c r="C505" s="1438" t="s">
        <v>1614</v>
      </c>
      <c r="D505" s="1435"/>
      <c r="E505" s="1436"/>
      <c r="F505" s="1435"/>
    </row>
    <row r="506" spans="1:6" ht="16.5">
      <c r="A506" s="1407">
        <v>3</v>
      </c>
      <c r="B506" s="1426" t="s">
        <v>2234</v>
      </c>
      <c r="C506" s="1405" t="s">
        <v>2235</v>
      </c>
      <c r="D506" s="1407">
        <f>Data!I2093</f>
        <v>120.54</v>
      </c>
      <c r="E506" s="1405" t="s">
        <v>2234</v>
      </c>
      <c r="F506" s="1407">
        <f>(A506*D506)</f>
        <v>361.62</v>
      </c>
    </row>
    <row r="507" spans="1:6" ht="16.5">
      <c r="A507" s="1407">
        <v>1</v>
      </c>
      <c r="B507" s="1426" t="s">
        <v>1793</v>
      </c>
      <c r="C507" s="1405" t="s">
        <v>2236</v>
      </c>
      <c r="D507" s="1407">
        <f>Data!I2094</f>
        <v>82.3</v>
      </c>
      <c r="E507" s="1405" t="s">
        <v>1793</v>
      </c>
      <c r="F507" s="1407">
        <f>(A507*D507)</f>
        <v>82.3</v>
      </c>
    </row>
    <row r="508" spans="1:6" ht="16.5">
      <c r="A508" s="1407">
        <v>1</v>
      </c>
      <c r="B508" s="1426" t="s">
        <v>1793</v>
      </c>
      <c r="C508" s="1405" t="s">
        <v>2237</v>
      </c>
      <c r="D508" s="1407">
        <f>Data!I2095</f>
        <v>8</v>
      </c>
      <c r="E508" s="1405" t="s">
        <v>1793</v>
      </c>
      <c r="F508" s="1407">
        <f>(A508*D508)</f>
        <v>8</v>
      </c>
    </row>
    <row r="509" spans="1:6" ht="16.5">
      <c r="A509" s="1406" t="s">
        <v>747</v>
      </c>
      <c r="B509" s="1437"/>
      <c r="C509" s="1405" t="s">
        <v>2238</v>
      </c>
      <c r="D509" s="1407" t="str">
        <f>Data!I2096</f>
        <v>l.s</v>
      </c>
      <c r="E509" s="1436"/>
      <c r="F509" s="1407">
        <f>1.21+0.47+0.4</f>
        <v>2.08</v>
      </c>
    </row>
    <row r="510" spans="1:6" ht="16.5">
      <c r="A510" s="1435"/>
      <c r="B510" s="1437"/>
      <c r="C510" s="1435"/>
      <c r="D510" s="1435"/>
      <c r="E510" s="1436"/>
      <c r="F510" s="1438" t="s">
        <v>1614</v>
      </c>
    </row>
    <row r="511" spans="1:6" ht="16.5">
      <c r="A511" s="1435"/>
      <c r="B511" s="1437"/>
      <c r="C511" s="1405" t="s">
        <v>400</v>
      </c>
      <c r="D511" s="1435"/>
      <c r="E511" s="1436"/>
      <c r="F511" s="1407">
        <f>SUM(F506:F509)</f>
        <v>454</v>
      </c>
    </row>
    <row r="512" spans="1:6" ht="16.5">
      <c r="A512" s="1435"/>
      <c r="B512" s="1437"/>
      <c r="C512" s="1435"/>
      <c r="D512" s="1435"/>
      <c r="E512" s="1436"/>
      <c r="F512" s="1438" t="s">
        <v>1614</v>
      </c>
    </row>
    <row r="513" spans="1:6" ht="16.5">
      <c r="A513" s="1435"/>
      <c r="B513" s="1437"/>
      <c r="C513" s="1435" t="s">
        <v>3112</v>
      </c>
      <c r="D513" s="1435"/>
      <c r="E513" s="1435"/>
      <c r="F513" s="1435"/>
    </row>
    <row r="514" spans="1:6" ht="16.5">
      <c r="A514" s="1435"/>
      <c r="B514" s="1437"/>
      <c r="C514" s="1435" t="s">
        <v>1065</v>
      </c>
      <c r="D514" s="1435"/>
      <c r="E514" s="1435"/>
      <c r="F514" s="1435"/>
    </row>
    <row r="515" spans="1:6" ht="16.5">
      <c r="A515" s="1435"/>
      <c r="B515" s="1437"/>
      <c r="C515" s="1435" t="s">
        <v>1260</v>
      </c>
      <c r="D515" s="1435"/>
      <c r="E515" s="1435"/>
      <c r="F515" s="1435"/>
    </row>
    <row r="516" spans="1:6" ht="16.5">
      <c r="A516" s="1435"/>
      <c r="B516" s="1437"/>
      <c r="C516" s="1435"/>
      <c r="D516" s="1435"/>
      <c r="E516" s="1435"/>
      <c r="F516" s="1435"/>
    </row>
    <row r="517" spans="1:6" ht="16.5">
      <c r="A517" s="1435">
        <v>1.1100000000000001</v>
      </c>
      <c r="B517" s="1437" t="s">
        <v>2617</v>
      </c>
      <c r="C517" s="1435" t="s">
        <v>1201</v>
      </c>
      <c r="D517" s="1435">
        <f>Data!I3196</f>
        <v>227.6</v>
      </c>
      <c r="E517" s="1437" t="s">
        <v>2617</v>
      </c>
      <c r="F517" s="1435">
        <f>D517*A517</f>
        <v>252.64</v>
      </c>
    </row>
    <row r="518" spans="1:6" ht="16.5">
      <c r="A518" s="1435">
        <v>0.7</v>
      </c>
      <c r="B518" s="1437" t="s">
        <v>262</v>
      </c>
      <c r="C518" s="1435" t="s">
        <v>1200</v>
      </c>
      <c r="D518" s="1435">
        <f>Data!I3197</f>
        <v>756</v>
      </c>
      <c r="E518" s="1437" t="s">
        <v>262</v>
      </c>
      <c r="F518" s="1435">
        <f>D518*A518</f>
        <v>529.20000000000005</v>
      </c>
    </row>
    <row r="519" spans="1:6" ht="16.5">
      <c r="A519" s="1435">
        <v>10</v>
      </c>
      <c r="B519" s="1437" t="s">
        <v>2321</v>
      </c>
      <c r="C519" s="1405" t="s">
        <v>5645</v>
      </c>
      <c r="D519" s="1435">
        <f>Data!I3198</f>
        <v>9.52</v>
      </c>
      <c r="E519" s="1437" t="s">
        <v>2321</v>
      </c>
      <c r="F519" s="1435">
        <f>D519*A519</f>
        <v>95.2</v>
      </c>
    </row>
    <row r="520" spans="1:6" ht="16.5">
      <c r="A520" s="1435"/>
      <c r="B520" s="1437"/>
      <c r="C520" s="1405" t="s">
        <v>3110</v>
      </c>
      <c r="D520" s="1435" t="str">
        <f>Data!I3199</f>
        <v>LS</v>
      </c>
      <c r="E520" s="1568"/>
      <c r="F520" s="1435">
        <v>2.8</v>
      </c>
    </row>
    <row r="521" spans="1:6" ht="16.5">
      <c r="A521" s="1435"/>
      <c r="B521" s="1437"/>
      <c r="C521" s="1435" t="s">
        <v>446</v>
      </c>
      <c r="D521" s="1435">
        <f>Data!I3200</f>
        <v>0</v>
      </c>
      <c r="E521" s="1568"/>
      <c r="F521" s="1435">
        <f>SUM(F517:F520)</f>
        <v>879.84</v>
      </c>
    </row>
    <row r="522" spans="1:6" ht="16.5">
      <c r="A522" s="1435"/>
      <c r="B522" s="1437"/>
      <c r="C522" s="1435"/>
      <c r="D522" s="1435"/>
      <c r="E522" s="1568"/>
      <c r="F522" s="1435"/>
    </row>
    <row r="523" spans="1:6" ht="16.5">
      <c r="A523" s="1435"/>
      <c r="B523" s="1437"/>
      <c r="C523" s="1435" t="s">
        <v>561</v>
      </c>
      <c r="D523" s="1435"/>
      <c r="E523" s="1568"/>
      <c r="F523" s="1435">
        <f>F521/10</f>
        <v>87.98</v>
      </c>
    </row>
    <row r="524" spans="1:6" ht="16.5">
      <c r="A524" s="1406">
        <v>39</v>
      </c>
      <c r="B524" s="1437"/>
      <c r="C524" s="1405" t="s">
        <v>5605</v>
      </c>
      <c r="D524" s="1407">
        <f>Data!I1193</f>
        <v>70.150000000000006</v>
      </c>
      <c r="E524" s="1405" t="s">
        <v>1675</v>
      </c>
      <c r="F524" s="1439">
        <f>D524</f>
        <v>70.150000000000006</v>
      </c>
    </row>
    <row r="525" spans="1:6" ht="16.5">
      <c r="A525" s="1428">
        <v>15.2</v>
      </c>
      <c r="B525" s="1423" t="s">
        <v>701</v>
      </c>
      <c r="C525" s="1390" t="s">
        <v>801</v>
      </c>
      <c r="D525" s="1389"/>
      <c r="E525" s="1399"/>
      <c r="F525" s="1569" t="e">
        <f>F517+E517</f>
        <v>#VALUE!</v>
      </c>
    </row>
    <row r="526" spans="1:6" ht="16.5">
      <c r="A526" s="1389"/>
      <c r="B526" s="1420"/>
      <c r="C526" s="1390" t="s">
        <v>2319</v>
      </c>
      <c r="D526" s="1389"/>
      <c r="E526" s="1399"/>
      <c r="F526" s="1389"/>
    </row>
    <row r="527" spans="1:6" ht="16.5">
      <c r="A527" s="1391">
        <v>1</v>
      </c>
      <c r="B527" s="1423" t="s">
        <v>2321</v>
      </c>
      <c r="C527" s="1390" t="s">
        <v>567</v>
      </c>
      <c r="D527" s="1391">
        <f>Data!I604</f>
        <v>408</v>
      </c>
      <c r="E527" s="1390" t="s">
        <v>2321</v>
      </c>
      <c r="F527" s="1391">
        <f>(A527*D527)</f>
        <v>408</v>
      </c>
    </row>
    <row r="528" spans="1:6" ht="16.5">
      <c r="A528" s="1391">
        <v>0.75</v>
      </c>
      <c r="B528" s="1423" t="s">
        <v>569</v>
      </c>
      <c r="C528" s="1390" t="s">
        <v>570</v>
      </c>
      <c r="D528" s="1391">
        <f>Data!I605</f>
        <v>947</v>
      </c>
      <c r="E528" s="1390" t="s">
        <v>1422</v>
      </c>
      <c r="F528" s="1391">
        <f>(A528*D528)</f>
        <v>710.25</v>
      </c>
    </row>
    <row r="529" spans="1:6" ht="16.5">
      <c r="A529" s="1391">
        <v>0.75</v>
      </c>
      <c r="B529" s="1423" t="s">
        <v>569</v>
      </c>
      <c r="C529" s="1390" t="s">
        <v>838</v>
      </c>
      <c r="D529" s="1391">
        <f>Data!I606</f>
        <v>618</v>
      </c>
      <c r="E529" s="1390" t="s">
        <v>1422</v>
      </c>
      <c r="F529" s="1391">
        <f>(A529*D529)</f>
        <v>463.5</v>
      </c>
    </row>
    <row r="530" spans="1:6" ht="16.5">
      <c r="A530" s="1391">
        <v>0.5</v>
      </c>
      <c r="B530" s="1423" t="s">
        <v>569</v>
      </c>
      <c r="C530" s="1390" t="s">
        <v>2077</v>
      </c>
      <c r="D530" s="1391">
        <f>Data!I607</f>
        <v>700</v>
      </c>
      <c r="E530" s="1390" t="s">
        <v>1422</v>
      </c>
      <c r="F530" s="1391">
        <f>(A530*D530)</f>
        <v>350</v>
      </c>
    </row>
    <row r="531" spans="1:6" ht="16.5">
      <c r="A531" s="1389"/>
      <c r="B531" s="1423" t="s">
        <v>454</v>
      </c>
      <c r="C531" s="1390" t="s">
        <v>61</v>
      </c>
      <c r="D531" s="1389"/>
      <c r="E531" s="1390" t="s">
        <v>454</v>
      </c>
      <c r="F531" s="1391">
        <v>53.5</v>
      </c>
    </row>
    <row r="532" spans="1:6" ht="16.5">
      <c r="A532" s="1389"/>
      <c r="B532" s="1420"/>
      <c r="C532" s="1390" t="s">
        <v>946</v>
      </c>
      <c r="D532" s="1389"/>
      <c r="E532" s="1399"/>
      <c r="F532" s="1393" t="s">
        <v>1614</v>
      </c>
    </row>
    <row r="533" spans="1:6" ht="16.5">
      <c r="A533" s="1389"/>
      <c r="B533" s="1420"/>
      <c r="C533" s="1475" t="s">
        <v>1783</v>
      </c>
      <c r="D533" s="1389"/>
      <c r="E533" s="1399"/>
      <c r="F533" s="1391">
        <f>SUM(F527:F531)</f>
        <v>1985.25</v>
      </c>
    </row>
    <row r="534" spans="1:6" ht="16.5">
      <c r="A534" s="1389"/>
      <c r="B534" s="1420"/>
      <c r="C534" s="1389"/>
      <c r="D534" s="1389"/>
      <c r="E534" s="1399"/>
      <c r="F534" s="1393" t="s">
        <v>1614</v>
      </c>
    </row>
    <row r="535" spans="1:6" ht="16.5">
      <c r="A535" s="1389"/>
      <c r="B535" s="1420"/>
      <c r="C535" s="1390" t="s">
        <v>390</v>
      </c>
      <c r="D535" s="1391">
        <f>F533</f>
        <v>1985.25</v>
      </c>
      <c r="E535" s="1390">
        <f>Data!J612</f>
        <v>4.54</v>
      </c>
      <c r="F535" s="1424">
        <f>Data!K612</f>
        <v>1989.79</v>
      </c>
    </row>
    <row r="536" spans="1:6" ht="16.5">
      <c r="A536" s="1389"/>
      <c r="B536" s="1420"/>
      <c r="C536" s="1390" t="s">
        <v>392</v>
      </c>
      <c r="D536" s="1391">
        <f>Data!I613</f>
        <v>1989.79</v>
      </c>
      <c r="E536" s="1390">
        <f>Data!J613</f>
        <v>8.9499999999999993</v>
      </c>
      <c r="F536" s="1424">
        <f>Data!K613</f>
        <v>1998.74</v>
      </c>
    </row>
    <row r="537" spans="1:6" ht="16.5">
      <c r="A537" s="1475" t="s">
        <v>9</v>
      </c>
      <c r="B537" s="1423" t="s">
        <v>2289</v>
      </c>
      <c r="C537" s="1390" t="s">
        <v>10</v>
      </c>
      <c r="D537" s="1389"/>
      <c r="E537" s="1399"/>
      <c r="F537" s="1389"/>
    </row>
    <row r="538" spans="1:6" ht="16.5">
      <c r="A538" s="1389"/>
      <c r="B538" s="1420"/>
      <c r="C538" s="1393" t="s">
        <v>1614</v>
      </c>
      <c r="D538" s="1389"/>
      <c r="E538" s="1399"/>
      <c r="F538" s="1389"/>
    </row>
    <row r="539" spans="1:6" ht="16.5">
      <c r="A539" s="1391">
        <v>0.1</v>
      </c>
      <c r="B539" s="1423" t="s">
        <v>884</v>
      </c>
      <c r="C539" s="1390" t="s">
        <v>1376</v>
      </c>
      <c r="D539" s="1391">
        <f>Data!I1418</f>
        <v>4986.96</v>
      </c>
      <c r="E539" s="1390" t="s">
        <v>884</v>
      </c>
      <c r="F539" s="1391">
        <f>(A539*D539)</f>
        <v>498.7</v>
      </c>
    </row>
    <row r="540" spans="1:6" ht="16.5">
      <c r="A540" s="1391">
        <v>1.1000000000000001</v>
      </c>
      <c r="B540" s="1423" t="s">
        <v>883</v>
      </c>
      <c r="C540" s="1390" t="s">
        <v>2044</v>
      </c>
      <c r="D540" s="1391">
        <f>Data!I1419</f>
        <v>947</v>
      </c>
      <c r="E540" s="1390" t="s">
        <v>883</v>
      </c>
      <c r="F540" s="1391">
        <f>(A540*D540)</f>
        <v>1041.7</v>
      </c>
    </row>
    <row r="541" spans="1:6" ht="16.5">
      <c r="A541" s="1391">
        <v>1.1000000000000001</v>
      </c>
      <c r="B541" s="1423" t="s">
        <v>883</v>
      </c>
      <c r="C541" s="1390" t="s">
        <v>1936</v>
      </c>
      <c r="D541" s="1391">
        <f>Data!I1420</f>
        <v>618</v>
      </c>
      <c r="E541" s="1390" t="s">
        <v>883</v>
      </c>
      <c r="F541" s="1391">
        <f>(A541*D541)</f>
        <v>679.8</v>
      </c>
    </row>
    <row r="542" spans="1:6" ht="16.5">
      <c r="A542" s="1391">
        <v>1.1000000000000001</v>
      </c>
      <c r="B542" s="1423" t="s">
        <v>883</v>
      </c>
      <c r="C542" s="1390" t="s">
        <v>324</v>
      </c>
      <c r="D542" s="1391">
        <f>Data!I1421</f>
        <v>507</v>
      </c>
      <c r="E542" s="1390" t="s">
        <v>883</v>
      </c>
      <c r="F542" s="1391">
        <f>(A542*D542)</f>
        <v>557.70000000000005</v>
      </c>
    </row>
    <row r="543" spans="1:6" ht="16.5">
      <c r="A543" s="1389"/>
      <c r="B543" s="1423" t="s">
        <v>454</v>
      </c>
      <c r="C543" s="1390" t="s">
        <v>455</v>
      </c>
      <c r="D543" s="1390" t="s">
        <v>991</v>
      </c>
      <c r="E543" s="1390" t="s">
        <v>454</v>
      </c>
      <c r="F543" s="1391"/>
    </row>
    <row r="544" spans="1:6" ht="16.5">
      <c r="A544" s="1389"/>
      <c r="B544" s="1420"/>
      <c r="C544" s="1389"/>
      <c r="D544" s="1389"/>
      <c r="E544" s="1399"/>
      <c r="F544" s="1393" t="s">
        <v>1614</v>
      </c>
    </row>
    <row r="545" spans="1:6" ht="16.5">
      <c r="A545" s="1389"/>
      <c r="B545" s="1420"/>
      <c r="C545" s="1390" t="s">
        <v>446</v>
      </c>
      <c r="D545" s="1389"/>
      <c r="E545" s="1399"/>
      <c r="F545" s="1391">
        <f>SUM(F539:F543)</f>
        <v>2777.9</v>
      </c>
    </row>
    <row r="546" spans="1:6" ht="16.5">
      <c r="A546" s="1389"/>
      <c r="B546" s="1420"/>
      <c r="C546" s="1386"/>
      <c r="D546" s="1389"/>
      <c r="E546" s="1399"/>
      <c r="F546" s="1393" t="s">
        <v>1614</v>
      </c>
    </row>
    <row r="547" spans="1:6" ht="16.5">
      <c r="A547" s="1389"/>
      <c r="B547" s="1420"/>
      <c r="C547" s="1392" t="s">
        <v>561</v>
      </c>
      <c r="D547" s="1432"/>
      <c r="E547" s="1541"/>
      <c r="F547" s="1424">
        <f>(F545/10)</f>
        <v>277.79000000000002</v>
      </c>
    </row>
    <row r="548" spans="1:6" ht="16.5">
      <c r="A548" s="1389"/>
      <c r="B548" s="1420"/>
      <c r="C548" s="1389"/>
      <c r="D548" s="1389"/>
      <c r="E548" s="1399"/>
      <c r="F548" s="1393" t="s">
        <v>2090</v>
      </c>
    </row>
    <row r="549" spans="1:6" ht="16.5">
      <c r="A549" s="1475" t="s">
        <v>1319</v>
      </c>
      <c r="B549" s="1423" t="s">
        <v>2289</v>
      </c>
      <c r="C549" s="1390" t="s">
        <v>6</v>
      </c>
      <c r="D549" s="1389"/>
      <c r="E549" s="1399"/>
      <c r="F549" s="1389"/>
    </row>
    <row r="550" spans="1:6" ht="16.5">
      <c r="A550" s="1389"/>
      <c r="B550" s="1420"/>
      <c r="C550" s="1393" t="s">
        <v>1614</v>
      </c>
      <c r="D550" s="1389"/>
      <c r="E550" s="1399"/>
      <c r="F550" s="1389"/>
    </row>
    <row r="551" spans="1:6" ht="16.5">
      <c r="A551" s="1391">
        <v>0.14000000000000001</v>
      </c>
      <c r="B551" s="1423" t="s">
        <v>884</v>
      </c>
      <c r="C551" s="1390" t="s">
        <v>1655</v>
      </c>
      <c r="D551" s="1391">
        <f>Data!I1392</f>
        <v>3827.28</v>
      </c>
      <c r="E551" s="1390" t="s">
        <v>884</v>
      </c>
      <c r="F551" s="1391">
        <f>(A551*D551)</f>
        <v>535.82000000000005</v>
      </c>
    </row>
    <row r="552" spans="1:6" ht="16.5">
      <c r="A552" s="1391">
        <v>1.1000000000000001</v>
      </c>
      <c r="B552" s="1423" t="s">
        <v>883</v>
      </c>
      <c r="C552" s="1390" t="s">
        <v>2044</v>
      </c>
      <c r="D552" s="1391">
        <f>Data!I1393</f>
        <v>947</v>
      </c>
      <c r="E552" s="1390" t="s">
        <v>883</v>
      </c>
      <c r="F552" s="1391">
        <f>(A552*D552)</f>
        <v>1041.7</v>
      </c>
    </row>
    <row r="553" spans="1:6" ht="16.5">
      <c r="A553" s="1391">
        <v>0.5</v>
      </c>
      <c r="B553" s="1423" t="s">
        <v>883</v>
      </c>
      <c r="C553" s="1390" t="s">
        <v>1936</v>
      </c>
      <c r="D553" s="1391">
        <f>Data!I1394</f>
        <v>618</v>
      </c>
      <c r="E553" s="1390" t="s">
        <v>883</v>
      </c>
      <c r="F553" s="1391">
        <f>(A553*D553)</f>
        <v>309</v>
      </c>
    </row>
    <row r="554" spans="1:6" ht="16.5">
      <c r="A554" s="1391">
        <v>1.1000000000000001</v>
      </c>
      <c r="B554" s="1423" t="s">
        <v>883</v>
      </c>
      <c r="C554" s="1390" t="s">
        <v>324</v>
      </c>
      <c r="D554" s="1391">
        <f>Data!I1395</f>
        <v>507</v>
      </c>
      <c r="E554" s="1390" t="s">
        <v>883</v>
      </c>
      <c r="F554" s="1391">
        <f>(A554*D554)</f>
        <v>557.70000000000005</v>
      </c>
    </row>
    <row r="555" spans="1:6" ht="16.5">
      <c r="A555" s="1389"/>
      <c r="B555" s="1423" t="s">
        <v>454</v>
      </c>
      <c r="C555" s="1390" t="s">
        <v>455</v>
      </c>
      <c r="D555" s="1390" t="s">
        <v>991</v>
      </c>
      <c r="E555" s="1390" t="s">
        <v>454</v>
      </c>
      <c r="F555" s="1391">
        <v>5</v>
      </c>
    </row>
    <row r="556" spans="1:6" ht="16.5">
      <c r="A556" s="1389"/>
      <c r="B556" s="1420"/>
      <c r="C556" s="1389"/>
      <c r="D556" s="1389"/>
      <c r="E556" s="1399"/>
      <c r="F556" s="1393" t="s">
        <v>1614</v>
      </c>
    </row>
    <row r="557" spans="1:6" ht="16.5">
      <c r="A557" s="1389"/>
      <c r="B557" s="1420"/>
      <c r="C557" s="1390" t="s">
        <v>446</v>
      </c>
      <c r="D557" s="1389"/>
      <c r="E557" s="1399"/>
      <c r="F557" s="1391">
        <f>SUM(F551:F556)</f>
        <v>2449.2199999999998</v>
      </c>
    </row>
    <row r="558" spans="1:6" ht="16.5">
      <c r="A558" s="1389"/>
      <c r="B558" s="1420"/>
      <c r="C558" s="1389"/>
      <c r="D558" s="1389"/>
      <c r="E558" s="1399"/>
      <c r="F558" s="1393" t="s">
        <v>1614</v>
      </c>
    </row>
    <row r="559" spans="1:6" ht="16.5">
      <c r="A559" s="1389"/>
      <c r="B559" s="1420"/>
      <c r="C559" s="1392" t="s">
        <v>561</v>
      </c>
      <c r="D559" s="1389"/>
      <c r="E559" s="1399"/>
      <c r="F559" s="1424">
        <f>(F557/10)</f>
        <v>244.92</v>
      </c>
    </row>
    <row r="560" spans="1:6" ht="16.5">
      <c r="A560" s="1390" t="s">
        <v>991</v>
      </c>
      <c r="B560" s="1420"/>
      <c r="C560" s="1389"/>
      <c r="D560" s="1389"/>
      <c r="E560" s="1399"/>
      <c r="F560" s="1389"/>
    </row>
    <row r="561" spans="1:6" ht="16.5">
      <c r="A561" s="1389"/>
      <c r="B561" s="1420"/>
      <c r="C561" s="1389"/>
      <c r="D561" s="1389"/>
      <c r="E561" s="1399"/>
      <c r="F561" s="1393" t="s">
        <v>2090</v>
      </c>
    </row>
    <row r="562" spans="1:6" ht="16.5">
      <c r="A562" s="1475" t="s">
        <v>7</v>
      </c>
      <c r="B562" s="1423" t="s">
        <v>2289</v>
      </c>
      <c r="C562" s="1390" t="s">
        <v>8</v>
      </c>
      <c r="D562" s="1389"/>
      <c r="E562" s="1399"/>
      <c r="F562" s="1389"/>
    </row>
    <row r="563" spans="1:6" ht="16.5">
      <c r="A563" s="1389"/>
      <c r="B563" s="1420"/>
      <c r="C563" s="1393" t="s">
        <v>1614</v>
      </c>
      <c r="D563" s="1389"/>
      <c r="E563" s="1399"/>
      <c r="F563" s="1389"/>
    </row>
    <row r="564" spans="1:6" ht="16.5">
      <c r="A564" s="1391">
        <v>0.14000000000000001</v>
      </c>
      <c r="B564" s="1423" t="s">
        <v>884</v>
      </c>
      <c r="C564" s="1390" t="s">
        <v>1330</v>
      </c>
      <c r="D564" s="1391">
        <f>Data!I1405</f>
        <v>4262.16</v>
      </c>
      <c r="E564" s="1390" t="s">
        <v>884</v>
      </c>
      <c r="F564" s="1391">
        <f>(A564*D564)</f>
        <v>596.70000000000005</v>
      </c>
    </row>
    <row r="565" spans="1:6" ht="16.5">
      <c r="A565" s="1391">
        <v>1.1000000000000001</v>
      </c>
      <c r="B565" s="1423" t="s">
        <v>883</v>
      </c>
      <c r="C565" s="1390" t="s">
        <v>2044</v>
      </c>
      <c r="D565" s="1391">
        <f>Data!I1406</f>
        <v>947</v>
      </c>
      <c r="E565" s="1390" t="s">
        <v>883</v>
      </c>
      <c r="F565" s="1391">
        <f>(A565*D565)</f>
        <v>1041.7</v>
      </c>
    </row>
    <row r="566" spans="1:6" ht="16.5">
      <c r="A566" s="1391">
        <v>0.5</v>
      </c>
      <c r="B566" s="1423" t="s">
        <v>883</v>
      </c>
      <c r="C566" s="1390" t="s">
        <v>1936</v>
      </c>
      <c r="D566" s="1391">
        <f>Data!I1407</f>
        <v>618</v>
      </c>
      <c r="E566" s="1390" t="s">
        <v>883</v>
      </c>
      <c r="F566" s="1391">
        <f>(A566*D566)</f>
        <v>309</v>
      </c>
    </row>
    <row r="567" spans="1:6" ht="16.5">
      <c r="A567" s="1391">
        <v>1.1000000000000001</v>
      </c>
      <c r="B567" s="1423" t="s">
        <v>883</v>
      </c>
      <c r="C567" s="1390" t="s">
        <v>324</v>
      </c>
      <c r="D567" s="1391">
        <f>Data!I1408</f>
        <v>507</v>
      </c>
      <c r="E567" s="1390" t="s">
        <v>883</v>
      </c>
      <c r="F567" s="1391">
        <f>(A567*D567)</f>
        <v>557.70000000000005</v>
      </c>
    </row>
    <row r="568" spans="1:6" ht="16.5">
      <c r="A568" s="1389"/>
      <c r="B568" s="1423" t="s">
        <v>454</v>
      </c>
      <c r="C568" s="1390" t="s">
        <v>455</v>
      </c>
      <c r="D568" s="1390" t="s">
        <v>991</v>
      </c>
      <c r="E568" s="1390" t="s">
        <v>454</v>
      </c>
      <c r="F568" s="1391">
        <v>5</v>
      </c>
    </row>
    <row r="569" spans="1:6" ht="16.5">
      <c r="A569" s="1389"/>
      <c r="B569" s="1423"/>
      <c r="C569" s="1390"/>
      <c r="D569" s="1390"/>
      <c r="E569" s="1390"/>
      <c r="F569" s="1391"/>
    </row>
    <row r="570" spans="1:6" ht="16.5">
      <c r="A570" s="1389"/>
      <c r="B570" s="1420"/>
      <c r="C570" s="1389"/>
      <c r="D570" s="1389"/>
      <c r="E570" s="1399"/>
      <c r="F570" s="1393" t="s">
        <v>1614</v>
      </c>
    </row>
    <row r="571" spans="1:6" ht="16.5">
      <c r="A571" s="1389"/>
      <c r="B571" s="1420"/>
      <c r="C571" s="1390" t="s">
        <v>446</v>
      </c>
      <c r="D571" s="1389"/>
      <c r="E571" s="1399"/>
      <c r="F571" s="1391">
        <f>SUM(F564:F568)</f>
        <v>2510.1</v>
      </c>
    </row>
    <row r="572" spans="1:6" ht="16.5">
      <c r="A572" s="1389"/>
      <c r="B572" s="1420"/>
      <c r="C572" s="1389"/>
      <c r="D572" s="1389"/>
      <c r="E572" s="1399"/>
      <c r="F572" s="1393" t="s">
        <v>1614</v>
      </c>
    </row>
    <row r="573" spans="1:6" ht="16.5">
      <c r="A573" s="1389"/>
      <c r="B573" s="1420"/>
      <c r="C573" s="1392" t="s">
        <v>561</v>
      </c>
      <c r="D573" s="1389"/>
      <c r="E573" s="1399"/>
      <c r="F573" s="1424">
        <f>(F571/10)</f>
        <v>251.01</v>
      </c>
    </row>
    <row r="574" spans="1:6" ht="16.5">
      <c r="A574" s="1389"/>
      <c r="B574" s="1420"/>
      <c r="C574" s="1389"/>
      <c r="D574" s="1389"/>
      <c r="E574" s="1399"/>
      <c r="F574" s="1393" t="s">
        <v>2090</v>
      </c>
    </row>
    <row r="575" spans="1:6" ht="16.5">
      <c r="A575" s="1428">
        <v>37.1</v>
      </c>
      <c r="B575" s="1423" t="s">
        <v>2289</v>
      </c>
      <c r="C575" s="1390" t="s">
        <v>399</v>
      </c>
      <c r="D575" s="1389"/>
      <c r="E575" s="1399"/>
      <c r="F575" s="1389"/>
    </row>
    <row r="576" spans="1:6" ht="16.5">
      <c r="A576" s="1389"/>
      <c r="B576" s="1420"/>
      <c r="C576" s="1393" t="s">
        <v>1614</v>
      </c>
      <c r="D576" s="1389"/>
      <c r="E576" s="1399"/>
      <c r="F576" s="1389"/>
    </row>
    <row r="577" spans="1:6" ht="16.5">
      <c r="A577" s="1391">
        <v>0.09</v>
      </c>
      <c r="B577" s="1423" t="s">
        <v>884</v>
      </c>
      <c r="C577" s="1390" t="s">
        <v>2039</v>
      </c>
      <c r="D577" s="1391">
        <f>Data!I1490</f>
        <v>1348</v>
      </c>
      <c r="E577" s="1390" t="s">
        <v>884</v>
      </c>
      <c r="F577" s="1391">
        <f>(A577*D577)</f>
        <v>121.32</v>
      </c>
    </row>
    <row r="578" spans="1:6" ht="16.5">
      <c r="A578" s="1391">
        <v>2.2000000000000002</v>
      </c>
      <c r="B578" s="1423" t="s">
        <v>883</v>
      </c>
      <c r="C578" s="1390" t="s">
        <v>1743</v>
      </c>
      <c r="D578" s="1391">
        <f>Data!I1491</f>
        <v>884</v>
      </c>
      <c r="E578" s="1390" t="s">
        <v>883</v>
      </c>
      <c r="F578" s="1391">
        <f>(A578*D578)</f>
        <v>1944.8</v>
      </c>
    </row>
    <row r="579" spans="1:6" ht="16.5">
      <c r="A579" s="1391">
        <v>0.5</v>
      </c>
      <c r="B579" s="1423" t="s">
        <v>883</v>
      </c>
      <c r="C579" s="1390" t="s">
        <v>1936</v>
      </c>
      <c r="D579" s="1391">
        <f>Data!I1492</f>
        <v>618</v>
      </c>
      <c r="E579" s="1390" t="s">
        <v>883</v>
      </c>
      <c r="F579" s="1391">
        <f>(A579*D579)</f>
        <v>309</v>
      </c>
    </row>
    <row r="580" spans="1:6" ht="16.5">
      <c r="A580" s="1391">
        <v>3.8</v>
      </c>
      <c r="B580" s="1423" t="s">
        <v>883</v>
      </c>
      <c r="C580" s="1390" t="s">
        <v>324</v>
      </c>
      <c r="D580" s="1391">
        <f>Data!I1493</f>
        <v>507</v>
      </c>
      <c r="E580" s="1390" t="s">
        <v>883</v>
      </c>
      <c r="F580" s="1391">
        <f>(A580*D580)</f>
        <v>1926.6</v>
      </c>
    </row>
    <row r="581" spans="1:6" ht="16.5">
      <c r="A581" s="1389"/>
      <c r="B581" s="1423" t="s">
        <v>454</v>
      </c>
      <c r="C581" s="1390" t="s">
        <v>510</v>
      </c>
      <c r="D581" s="1390" t="s">
        <v>991</v>
      </c>
      <c r="E581" s="1390" t="s">
        <v>454</v>
      </c>
      <c r="F581" s="1391">
        <v>1.5</v>
      </c>
    </row>
    <row r="582" spans="1:6" ht="16.5">
      <c r="A582" s="1389"/>
      <c r="B582" s="1420"/>
      <c r="C582" s="1389"/>
      <c r="D582" s="1389"/>
      <c r="E582" s="1399"/>
      <c r="F582" s="1393" t="s">
        <v>1614</v>
      </c>
    </row>
    <row r="583" spans="1:6" ht="16.5">
      <c r="A583" s="1389"/>
      <c r="B583" s="1420"/>
      <c r="C583" s="1390" t="s">
        <v>1871</v>
      </c>
      <c r="D583" s="1389"/>
      <c r="E583" s="1399"/>
      <c r="F583" s="1391">
        <f>SUM(F576:F581)</f>
        <v>4303.22</v>
      </c>
    </row>
    <row r="584" spans="1:6" ht="16.5">
      <c r="A584" s="1389"/>
      <c r="B584" s="1420"/>
      <c r="C584" s="1389"/>
      <c r="D584" s="1389"/>
      <c r="E584" s="1399"/>
      <c r="F584" s="1393" t="s">
        <v>1614</v>
      </c>
    </row>
    <row r="585" spans="1:6" ht="16.5">
      <c r="A585" s="1389"/>
      <c r="B585" s="1420"/>
      <c r="C585" s="1392" t="s">
        <v>561</v>
      </c>
      <c r="D585" s="1432"/>
      <c r="E585" s="1541"/>
      <c r="F585" s="1424">
        <f>(F583/100)</f>
        <v>43.03</v>
      </c>
    </row>
    <row r="586" spans="1:6" ht="16.5">
      <c r="A586" s="1389"/>
      <c r="B586" s="1390" t="s">
        <v>686</v>
      </c>
      <c r="C586" s="1390" t="s">
        <v>1134</v>
      </c>
      <c r="D586" s="1389"/>
      <c r="E586" s="1389"/>
      <c r="F586" s="1389"/>
    </row>
    <row r="587" spans="1:6" ht="16.5">
      <c r="A587" s="1389"/>
      <c r="B587" s="1389"/>
      <c r="C587" s="1393" t="s">
        <v>1614</v>
      </c>
      <c r="D587" s="1389"/>
      <c r="E587" s="1389"/>
      <c r="F587" s="1389"/>
    </row>
    <row r="588" spans="1:6" ht="16.5">
      <c r="A588" s="1391">
        <v>7.0000000000000007E-2</v>
      </c>
      <c r="B588" s="1390" t="s">
        <v>884</v>
      </c>
      <c r="C588" s="1390" t="s">
        <v>2039</v>
      </c>
      <c r="D588" s="1391">
        <f>Data!P390</f>
        <v>1348</v>
      </c>
      <c r="E588" s="1390" t="s">
        <v>884</v>
      </c>
      <c r="F588" s="1391">
        <f>(A588*D588)</f>
        <v>94.36</v>
      </c>
    </row>
    <row r="589" spans="1:6" ht="16.5">
      <c r="A589" s="1391">
        <v>1.6</v>
      </c>
      <c r="B589" s="1390" t="s">
        <v>883</v>
      </c>
      <c r="C589" s="1390" t="s">
        <v>1743</v>
      </c>
      <c r="D589" s="1391">
        <f>Data!P391</f>
        <v>884</v>
      </c>
      <c r="E589" s="1390" t="s">
        <v>883</v>
      </c>
      <c r="F589" s="1391">
        <f>(A589*D589)</f>
        <v>1414.4</v>
      </c>
    </row>
    <row r="590" spans="1:6" ht="16.5">
      <c r="A590" s="1391">
        <v>0.5</v>
      </c>
      <c r="B590" s="1390" t="s">
        <v>883</v>
      </c>
      <c r="C590" s="1390" t="s">
        <v>1936</v>
      </c>
      <c r="D590" s="1391">
        <f>Data!P392</f>
        <v>618</v>
      </c>
      <c r="E590" s="1390" t="s">
        <v>883</v>
      </c>
      <c r="F590" s="1391">
        <f>(A590*D590)</f>
        <v>309</v>
      </c>
    </row>
    <row r="591" spans="1:6" ht="16.5">
      <c r="A591" s="1391">
        <v>2.7</v>
      </c>
      <c r="B591" s="1390" t="s">
        <v>883</v>
      </c>
      <c r="C591" s="1390" t="s">
        <v>324</v>
      </c>
      <c r="D591" s="1391">
        <f>Data!P393</f>
        <v>507</v>
      </c>
      <c r="E591" s="1390" t="s">
        <v>883</v>
      </c>
      <c r="F591" s="1391">
        <f>(A591*D591)</f>
        <v>1368.9</v>
      </c>
    </row>
    <row r="592" spans="1:6" ht="16.5">
      <c r="A592" s="1389"/>
      <c r="B592" s="1390" t="s">
        <v>454</v>
      </c>
      <c r="C592" s="1390" t="s">
        <v>1869</v>
      </c>
      <c r="D592" s="1390" t="s">
        <v>991</v>
      </c>
      <c r="E592" s="1390" t="s">
        <v>454</v>
      </c>
      <c r="F592" s="1391">
        <v>2.09</v>
      </c>
    </row>
    <row r="593" spans="1:6" ht="16.5">
      <c r="A593" s="1389"/>
      <c r="B593" s="1389"/>
      <c r="C593" s="1389"/>
      <c r="D593" s="1389"/>
      <c r="E593" s="1389"/>
      <c r="F593" s="1393" t="s">
        <v>1614</v>
      </c>
    </row>
    <row r="594" spans="1:6" ht="16.5">
      <c r="A594" s="1389"/>
      <c r="B594" s="1389"/>
      <c r="C594" s="1390" t="s">
        <v>1871</v>
      </c>
      <c r="D594" s="1389"/>
      <c r="E594" s="1389"/>
      <c r="F594" s="1391">
        <f>SUM(F587:F592)</f>
        <v>3188.75</v>
      </c>
    </row>
    <row r="595" spans="1:6" ht="16.5">
      <c r="A595" s="1389"/>
      <c r="B595" s="1389"/>
      <c r="C595" s="1389"/>
      <c r="D595" s="1389"/>
      <c r="E595" s="1389"/>
      <c r="F595" s="1393" t="s">
        <v>1614</v>
      </c>
    </row>
    <row r="596" spans="1:6" ht="16.5">
      <c r="A596" s="1389"/>
      <c r="B596" s="1389"/>
      <c r="C596" s="1390" t="s">
        <v>561</v>
      </c>
      <c r="D596" s="1389"/>
      <c r="E596" s="1389"/>
      <c r="F596" s="1391">
        <f>(F594/100)</f>
        <v>31.89</v>
      </c>
    </row>
    <row r="597" spans="1:6" ht="16.5">
      <c r="A597" s="1389"/>
      <c r="B597" s="1389"/>
      <c r="C597" s="1389"/>
      <c r="D597" s="1389"/>
      <c r="E597" s="1389"/>
      <c r="F597" s="1393" t="s">
        <v>2090</v>
      </c>
    </row>
    <row r="598" spans="1:6" ht="16.5">
      <c r="A598" s="1404">
        <v>41</v>
      </c>
      <c r="B598" s="1423" t="s">
        <v>2289</v>
      </c>
      <c r="C598" s="1390" t="s">
        <v>1398</v>
      </c>
      <c r="D598" s="1389"/>
      <c r="E598" s="1399"/>
      <c r="F598" s="1389"/>
    </row>
    <row r="599" spans="1:6" ht="16.5">
      <c r="A599" s="1389"/>
      <c r="B599" s="1420"/>
      <c r="C599" s="1390" t="s">
        <v>1065</v>
      </c>
      <c r="D599" s="1389"/>
      <c r="E599" s="1399"/>
      <c r="F599" s="1389"/>
    </row>
    <row r="600" spans="1:6" ht="16.5">
      <c r="A600" s="1389"/>
      <c r="B600" s="1420"/>
      <c r="C600" s="1390" t="s">
        <v>1260</v>
      </c>
      <c r="D600" s="1389"/>
      <c r="E600" s="1399"/>
      <c r="F600" s="1389"/>
    </row>
    <row r="601" spans="1:6" ht="16.5">
      <c r="A601" s="1389"/>
      <c r="B601" s="1420"/>
      <c r="C601" s="1393" t="s">
        <v>1614</v>
      </c>
      <c r="D601" s="1389"/>
      <c r="E601" s="1399"/>
      <c r="F601" s="1389"/>
    </row>
    <row r="602" spans="1:6" ht="16.5">
      <c r="A602" s="1391">
        <v>2.2200000000000002</v>
      </c>
      <c r="B602" s="1423" t="s">
        <v>1261</v>
      </c>
      <c r="C602" s="1390" t="s">
        <v>1201</v>
      </c>
      <c r="D602" s="1391">
        <f>Data!I1547</f>
        <v>227.6</v>
      </c>
      <c r="E602" s="1390" t="s">
        <v>1261</v>
      </c>
      <c r="F602" s="1391">
        <f>(A602*D602)</f>
        <v>505.27</v>
      </c>
    </row>
    <row r="603" spans="1:6" ht="16.5">
      <c r="A603" s="1391">
        <v>1.1000000000000001</v>
      </c>
      <c r="B603" s="1423" t="s">
        <v>784</v>
      </c>
      <c r="C603" s="1390" t="s">
        <v>1200</v>
      </c>
      <c r="D603" s="1391">
        <f>Data!I1548</f>
        <v>756</v>
      </c>
      <c r="E603" s="1390" t="s">
        <v>784</v>
      </c>
      <c r="F603" s="1391">
        <f>(A603*D603)</f>
        <v>831.6</v>
      </c>
    </row>
    <row r="604" spans="1:6" ht="16.5">
      <c r="A604" s="1389"/>
      <c r="B604" s="1423" t="s">
        <v>454</v>
      </c>
      <c r="C604" s="1390" t="s">
        <v>1202</v>
      </c>
      <c r="D604" s="1390" t="s">
        <v>991</v>
      </c>
      <c r="E604" s="1390" t="s">
        <v>454</v>
      </c>
      <c r="F604" s="1391">
        <v>1.5</v>
      </c>
    </row>
    <row r="605" spans="1:6" ht="16.5">
      <c r="A605" s="1389"/>
      <c r="B605" s="1420"/>
      <c r="C605" s="1389"/>
      <c r="D605" s="1389"/>
      <c r="E605" s="1399"/>
      <c r="F605" s="1393" t="s">
        <v>1614</v>
      </c>
    </row>
    <row r="606" spans="1:6" ht="16.5">
      <c r="A606" s="1389"/>
      <c r="B606" s="1420"/>
      <c r="C606" s="1390" t="s">
        <v>446</v>
      </c>
      <c r="D606" s="1389"/>
      <c r="E606" s="1399"/>
      <c r="F606" s="1391">
        <f>SUM(F602:F604)</f>
        <v>1338.37</v>
      </c>
    </row>
    <row r="607" spans="1:6" ht="16.5">
      <c r="A607" s="1389"/>
      <c r="B607" s="1420"/>
      <c r="C607" s="1389"/>
      <c r="D607" s="1389"/>
      <c r="E607" s="1399"/>
      <c r="F607" s="1393" t="s">
        <v>1614</v>
      </c>
    </row>
    <row r="608" spans="1:6" ht="16.5">
      <c r="A608" s="1389"/>
      <c r="B608" s="1420"/>
      <c r="C608" s="1392" t="s">
        <v>561</v>
      </c>
      <c r="D608" s="1432"/>
      <c r="E608" s="1541"/>
      <c r="F608" s="1424">
        <f>(F606/10)</f>
        <v>133.84</v>
      </c>
    </row>
    <row r="609" spans="1:6" ht="16.5">
      <c r="A609" s="1406" t="s">
        <v>863</v>
      </c>
      <c r="B609" s="1426" t="s">
        <v>2289</v>
      </c>
      <c r="C609" s="1405" t="s">
        <v>1016</v>
      </c>
      <c r="D609" s="1435"/>
      <c r="E609" s="1568"/>
      <c r="F609" s="1435"/>
    </row>
    <row r="610" spans="1:6" ht="16.5">
      <c r="A610" s="1435"/>
      <c r="B610" s="1437"/>
      <c r="C610" s="1405" t="s">
        <v>1017</v>
      </c>
      <c r="D610" s="1435"/>
      <c r="E610" s="1568"/>
      <c r="F610" s="1435"/>
    </row>
    <row r="611" spans="1:6" ht="16.5">
      <c r="A611" s="1435"/>
      <c r="B611" s="1437"/>
      <c r="C611" s="1405" t="s">
        <v>1018</v>
      </c>
      <c r="D611" s="1435"/>
      <c r="E611" s="1568"/>
      <c r="F611" s="1435"/>
    </row>
    <row r="612" spans="1:6" ht="16.5">
      <c r="A612" s="1435"/>
      <c r="B612" s="1437"/>
      <c r="C612" s="1405" t="s">
        <v>30</v>
      </c>
      <c r="D612" s="1435"/>
      <c r="E612" s="1568"/>
      <c r="F612" s="1435"/>
    </row>
    <row r="613" spans="1:6" ht="16.5">
      <c r="A613" s="1435"/>
      <c r="B613" s="1437"/>
      <c r="C613" s="1438" t="s">
        <v>1614</v>
      </c>
      <c r="D613" s="1435"/>
      <c r="E613" s="1568"/>
      <c r="F613" s="1435"/>
    </row>
    <row r="614" spans="1:6" ht="16.5">
      <c r="A614" s="1407">
        <v>1.8</v>
      </c>
      <c r="B614" s="1426" t="s">
        <v>1675</v>
      </c>
      <c r="C614" s="1405" t="s">
        <v>1311</v>
      </c>
      <c r="D614" s="1407">
        <f>Data!I2711</f>
        <v>22.6</v>
      </c>
      <c r="E614" s="1406" t="s">
        <v>1675</v>
      </c>
      <c r="F614" s="1407">
        <f>(A614*D614)</f>
        <v>40.68</v>
      </c>
    </row>
    <row r="615" spans="1:6" ht="16.5">
      <c r="A615" s="1407">
        <v>0.25</v>
      </c>
      <c r="B615" s="1426" t="s">
        <v>883</v>
      </c>
      <c r="C615" s="1405" t="s">
        <v>31</v>
      </c>
      <c r="D615" s="1407">
        <f>Data!I2712</f>
        <v>756</v>
      </c>
      <c r="E615" s="1406" t="s">
        <v>883</v>
      </c>
      <c r="F615" s="1407">
        <f>(A615*D615)</f>
        <v>189</v>
      </c>
    </row>
    <row r="616" spans="1:6" ht="16.5">
      <c r="A616" s="1407">
        <v>0.25</v>
      </c>
      <c r="B616" s="1426" t="s">
        <v>883</v>
      </c>
      <c r="C616" s="1405" t="s">
        <v>949</v>
      </c>
      <c r="D616" s="1407">
        <f>Data!I2713</f>
        <v>618</v>
      </c>
      <c r="E616" s="1406" t="s">
        <v>883</v>
      </c>
      <c r="F616" s="1407">
        <f>(A616*D616)</f>
        <v>154.5</v>
      </c>
    </row>
    <row r="617" spans="1:6" ht="16.5">
      <c r="A617" s="1407">
        <v>0.4</v>
      </c>
      <c r="B617" s="1426" t="s">
        <v>883</v>
      </c>
      <c r="C617" s="1405" t="s">
        <v>324</v>
      </c>
      <c r="D617" s="1407">
        <f>Data!I2714</f>
        <v>507</v>
      </c>
      <c r="E617" s="1406" t="s">
        <v>883</v>
      </c>
      <c r="F617" s="1407">
        <f>(A617*D617)</f>
        <v>202.8</v>
      </c>
    </row>
    <row r="618" spans="1:6" ht="16.5">
      <c r="A618" s="1435"/>
      <c r="B618" s="1426"/>
      <c r="C618" s="1405"/>
      <c r="D618" s="1405" t="s">
        <v>991</v>
      </c>
      <c r="E618" s="1406"/>
      <c r="F618" s="1407">
        <f>SUM(F614:F617)</f>
        <v>586.98</v>
      </c>
    </row>
    <row r="619" spans="1:6" ht="16.5">
      <c r="A619" s="1435"/>
      <c r="B619" s="1437"/>
      <c r="C619" s="1551"/>
      <c r="D619" s="1551"/>
      <c r="E619" s="1570"/>
      <c r="F619" s="1571">
        <f>F618/10</f>
        <v>58.7</v>
      </c>
    </row>
    <row r="620" spans="1:6" ht="16.5">
      <c r="A620" s="1389"/>
      <c r="B620" s="1389"/>
      <c r="C620" s="1389"/>
      <c r="D620" s="1389"/>
      <c r="E620" s="1389"/>
      <c r="F620" s="1389"/>
    </row>
    <row r="621" spans="1:6" ht="16.5">
      <c r="A621" s="1475" t="s">
        <v>32</v>
      </c>
      <c r="B621" s="1423" t="s">
        <v>2289</v>
      </c>
      <c r="C621" s="1475" t="s">
        <v>3465</v>
      </c>
      <c r="D621" s="1389"/>
      <c r="E621" s="1386"/>
      <c r="F621" s="1389"/>
    </row>
    <row r="622" spans="1:6" ht="16.5">
      <c r="A622" s="1389"/>
      <c r="B622" s="1420"/>
      <c r="C622" s="1475" t="s">
        <v>34</v>
      </c>
      <c r="D622" s="1389"/>
      <c r="E622" s="1386"/>
      <c r="F622" s="1389"/>
    </row>
    <row r="623" spans="1:6" ht="16.5">
      <c r="A623" s="1391">
        <v>1.8</v>
      </c>
      <c r="B623" s="1423" t="s">
        <v>1393</v>
      </c>
      <c r="C623" s="1390" t="s">
        <v>33</v>
      </c>
      <c r="D623" s="1391">
        <f>Data!I3266</f>
        <v>158</v>
      </c>
      <c r="E623" s="1475" t="s">
        <v>1393</v>
      </c>
      <c r="F623" s="1391">
        <f>(A623*D623)</f>
        <v>284.39999999999998</v>
      </c>
    </row>
    <row r="624" spans="1:6" ht="16.5">
      <c r="A624" s="1391">
        <v>0.25</v>
      </c>
      <c r="B624" s="1423" t="s">
        <v>569</v>
      </c>
      <c r="C624" s="1390" t="s">
        <v>1394</v>
      </c>
      <c r="D624" s="1391">
        <f>Data!I3267</f>
        <v>756</v>
      </c>
      <c r="E624" s="1475" t="s">
        <v>569</v>
      </c>
      <c r="F624" s="1391">
        <f>(A624*D624)</f>
        <v>189</v>
      </c>
    </row>
    <row r="625" spans="1:6" ht="16.5">
      <c r="A625" s="1391">
        <v>0.25</v>
      </c>
      <c r="B625" s="1423" t="s">
        <v>569</v>
      </c>
      <c r="C625" s="1390" t="s">
        <v>838</v>
      </c>
      <c r="D625" s="1391">
        <f>Data!I3268</f>
        <v>618</v>
      </c>
      <c r="E625" s="1475" t="s">
        <v>569</v>
      </c>
      <c r="F625" s="1391">
        <f>(A625*D625)</f>
        <v>154.5</v>
      </c>
    </row>
    <row r="626" spans="1:6" ht="16.5">
      <c r="A626" s="1391">
        <v>0.4</v>
      </c>
      <c r="B626" s="1423" t="s">
        <v>569</v>
      </c>
      <c r="C626" s="1390" t="s">
        <v>1395</v>
      </c>
      <c r="D626" s="1391">
        <f>Data!I3269</f>
        <v>507</v>
      </c>
      <c r="E626" s="1475" t="s">
        <v>569</v>
      </c>
      <c r="F626" s="1391">
        <f>(A626*D626)</f>
        <v>202.8</v>
      </c>
    </row>
    <row r="627" spans="1:6" ht="16.5">
      <c r="A627" s="1389"/>
      <c r="B627" s="1423" t="s">
        <v>454</v>
      </c>
      <c r="C627" s="1390" t="s">
        <v>1869</v>
      </c>
      <c r="D627" s="1391">
        <f>Data!I3270</f>
        <v>0</v>
      </c>
      <c r="E627" s="1475" t="s">
        <v>454</v>
      </c>
      <c r="F627" s="1391">
        <v>1.65</v>
      </c>
    </row>
    <row r="628" spans="1:6" ht="16.5">
      <c r="A628" s="1389">
        <v>10</v>
      </c>
      <c r="B628" s="1420"/>
      <c r="C628" s="1390" t="s">
        <v>3466</v>
      </c>
      <c r="D628" s="1391">
        <f>Data!I3271</f>
        <v>4</v>
      </c>
      <c r="E628" s="1386" t="s">
        <v>236</v>
      </c>
      <c r="F628" s="1391">
        <f>D628*A628</f>
        <v>40</v>
      </c>
    </row>
    <row r="629" spans="1:6" ht="16.5">
      <c r="A629" s="1389"/>
      <c r="B629" s="1420"/>
      <c r="C629" s="1389"/>
      <c r="D629" s="1389"/>
      <c r="E629" s="1386"/>
      <c r="F629" s="1393" t="s">
        <v>1614</v>
      </c>
    </row>
    <row r="630" spans="1:6" ht="16.5">
      <c r="A630" s="1389"/>
      <c r="B630" s="1420"/>
      <c r="C630" s="1475" t="s">
        <v>1396</v>
      </c>
      <c r="D630" s="1389"/>
      <c r="E630" s="1386"/>
      <c r="F630" s="1391">
        <f>SUM(F623:F629)</f>
        <v>872.35</v>
      </c>
    </row>
    <row r="631" spans="1:6" ht="16.5">
      <c r="A631" s="1389"/>
      <c r="B631" s="1420"/>
      <c r="C631" s="1389"/>
      <c r="D631" s="1389"/>
      <c r="E631" s="1386"/>
      <c r="F631" s="1393" t="s">
        <v>1614</v>
      </c>
    </row>
    <row r="632" spans="1:6" ht="16.5">
      <c r="A632" s="1390" t="s">
        <v>991</v>
      </c>
      <c r="B632" s="1423" t="s">
        <v>991</v>
      </c>
      <c r="C632" s="1475" t="s">
        <v>1726</v>
      </c>
      <c r="D632" s="1390" t="s">
        <v>991</v>
      </c>
      <c r="E632" s="1475" t="s">
        <v>991</v>
      </c>
      <c r="F632" s="1391">
        <f>F630/10</f>
        <v>87.24</v>
      </c>
    </row>
    <row r="633" spans="1:6" ht="16.5">
      <c r="A633" s="1389"/>
      <c r="B633" s="1420"/>
      <c r="C633" s="1389"/>
      <c r="D633" s="1389"/>
      <c r="E633" s="1386"/>
      <c r="F633" s="1393" t="s">
        <v>2090</v>
      </c>
    </row>
    <row r="634" spans="1:6" ht="16.5">
      <c r="A634" s="1475" t="s">
        <v>32</v>
      </c>
      <c r="B634" s="1423" t="s">
        <v>2289</v>
      </c>
      <c r="C634" s="1475" t="s">
        <v>2003</v>
      </c>
      <c r="D634" s="1389"/>
      <c r="E634" s="1399"/>
      <c r="F634" s="1389"/>
    </row>
    <row r="635" spans="1:6" ht="16.5">
      <c r="A635" s="1389"/>
      <c r="B635" s="1420"/>
      <c r="C635" s="1475" t="s">
        <v>34</v>
      </c>
      <c r="D635" s="1389"/>
      <c r="E635" s="1399"/>
      <c r="F635" s="1389"/>
    </row>
    <row r="636" spans="1:6" ht="16.5">
      <c r="A636" s="1391">
        <v>3.08</v>
      </c>
      <c r="B636" s="1423" t="s">
        <v>1393</v>
      </c>
      <c r="C636" s="1390" t="s">
        <v>33</v>
      </c>
      <c r="D636" s="1391">
        <f>Data!I1517</f>
        <v>158</v>
      </c>
      <c r="E636" s="1390" t="s">
        <v>1393</v>
      </c>
      <c r="F636" s="1391">
        <f>(A636*D636)</f>
        <v>486.64</v>
      </c>
    </row>
    <row r="637" spans="1:6" ht="16.5">
      <c r="A637" s="1391">
        <v>0.5</v>
      </c>
      <c r="B637" s="1423" t="s">
        <v>569</v>
      </c>
      <c r="C637" s="1390" t="s">
        <v>1394</v>
      </c>
      <c r="D637" s="1391">
        <f>Data!I1518</f>
        <v>756</v>
      </c>
      <c r="E637" s="1390" t="s">
        <v>569</v>
      </c>
      <c r="F637" s="1391">
        <f>(A637*D637)</f>
        <v>378</v>
      </c>
    </row>
    <row r="638" spans="1:6" ht="16.5">
      <c r="A638" s="1391">
        <v>0.5</v>
      </c>
      <c r="B638" s="1423" t="s">
        <v>569</v>
      </c>
      <c r="C638" s="1390" t="s">
        <v>838</v>
      </c>
      <c r="D638" s="1391">
        <f>Data!I1519</f>
        <v>618</v>
      </c>
      <c r="E638" s="1390" t="s">
        <v>569</v>
      </c>
      <c r="F638" s="1391">
        <f>(A638*D638)</f>
        <v>309</v>
      </c>
    </row>
    <row r="639" spans="1:6" ht="16.5">
      <c r="A639" s="1391">
        <v>0.8</v>
      </c>
      <c r="B639" s="1423" t="s">
        <v>569</v>
      </c>
      <c r="C639" s="1390" t="s">
        <v>1395</v>
      </c>
      <c r="D639" s="1391">
        <f>Data!I1520</f>
        <v>507</v>
      </c>
      <c r="E639" s="1390" t="s">
        <v>569</v>
      </c>
      <c r="F639" s="1391">
        <f>(A639*D639)</f>
        <v>405.6</v>
      </c>
    </row>
    <row r="640" spans="1:6" ht="16.5">
      <c r="A640" s="1389"/>
      <c r="B640" s="1423" t="s">
        <v>454</v>
      </c>
      <c r="C640" s="1390" t="s">
        <v>1869</v>
      </c>
      <c r="D640" s="1389"/>
      <c r="E640" s="1390" t="s">
        <v>454</v>
      </c>
      <c r="F640" s="1391">
        <v>1.5</v>
      </c>
    </row>
    <row r="641" spans="1:6" ht="16.5">
      <c r="A641" s="1389"/>
      <c r="B641" s="1420"/>
      <c r="C641" s="1389"/>
      <c r="D641" s="1389"/>
      <c r="E641" s="1399"/>
      <c r="F641" s="1389"/>
    </row>
    <row r="642" spans="1:6" ht="16.5">
      <c r="A642" s="1389"/>
      <c r="B642" s="1420"/>
      <c r="C642" s="1389"/>
      <c r="D642" s="1389"/>
      <c r="E642" s="1399"/>
      <c r="F642" s="1393" t="s">
        <v>1614</v>
      </c>
    </row>
    <row r="643" spans="1:6" ht="16.5">
      <c r="A643" s="1389"/>
      <c r="B643" s="1420"/>
      <c r="C643" s="1475" t="s">
        <v>1396</v>
      </c>
      <c r="D643" s="1389"/>
      <c r="E643" s="1399"/>
      <c r="F643" s="1391">
        <f>SUM(F636:F640)</f>
        <v>1580.74</v>
      </c>
    </row>
    <row r="644" spans="1:6" ht="16.5">
      <c r="A644" s="1389"/>
      <c r="B644" s="1420"/>
      <c r="C644" s="1389"/>
      <c r="D644" s="1389"/>
      <c r="E644" s="1399"/>
      <c r="F644" s="1393" t="s">
        <v>1614</v>
      </c>
    </row>
    <row r="645" spans="1:6" ht="16.5">
      <c r="A645" s="1390" t="s">
        <v>991</v>
      </c>
      <c r="B645" s="1423" t="s">
        <v>991</v>
      </c>
      <c r="C645" s="1392" t="s">
        <v>1726</v>
      </c>
      <c r="D645" s="1421" t="s">
        <v>991</v>
      </c>
      <c r="E645" s="1421" t="s">
        <v>991</v>
      </c>
      <c r="F645" s="1424">
        <f>F643/10</f>
        <v>158.07</v>
      </c>
    </row>
    <row r="646" spans="1:6" ht="16.5">
      <c r="A646" s="1389"/>
      <c r="B646" s="1420"/>
      <c r="C646" s="1389"/>
      <c r="D646" s="1389"/>
      <c r="E646" s="1399"/>
      <c r="F646" s="1393" t="s">
        <v>2090</v>
      </c>
    </row>
    <row r="647" spans="1:6" ht="33">
      <c r="A647" s="1435"/>
      <c r="B647" s="1435"/>
      <c r="C647" s="1572" t="s">
        <v>2061</v>
      </c>
      <c r="D647" s="1435"/>
      <c r="E647" s="1436"/>
      <c r="F647" s="1435"/>
    </row>
    <row r="648" spans="1:6" ht="16.5">
      <c r="A648" s="1435"/>
      <c r="B648" s="1435"/>
      <c r="C648" s="1435"/>
      <c r="D648" s="1435"/>
      <c r="E648" s="1436"/>
      <c r="F648" s="1435"/>
    </row>
    <row r="649" spans="1:6" ht="16.5">
      <c r="A649" s="1435" t="s">
        <v>2062</v>
      </c>
      <c r="B649" s="1435"/>
      <c r="C649" s="1435" t="s">
        <v>2063</v>
      </c>
      <c r="D649" s="1435"/>
      <c r="E649" s="1436"/>
      <c r="F649" s="1435"/>
    </row>
    <row r="650" spans="1:6" ht="16.5">
      <c r="A650" s="1435"/>
      <c r="B650" s="1435"/>
      <c r="C650" s="1435" t="s">
        <v>356</v>
      </c>
      <c r="D650" s="1435"/>
      <c r="E650" s="1436"/>
      <c r="F650" s="1435"/>
    </row>
    <row r="651" spans="1:6" ht="16.5">
      <c r="A651" s="1435"/>
      <c r="B651" s="1435"/>
      <c r="C651" s="1435"/>
      <c r="D651" s="1435"/>
      <c r="E651" s="1436"/>
      <c r="F651" s="1435"/>
    </row>
    <row r="652" spans="1:6" ht="16.5">
      <c r="A652" s="1435">
        <v>1.96</v>
      </c>
      <c r="B652" s="1435" t="s">
        <v>2189</v>
      </c>
      <c r="C652" s="1435" t="s">
        <v>357</v>
      </c>
      <c r="D652" s="1435">
        <f>Data!I2383</f>
        <v>5852.42</v>
      </c>
      <c r="E652" s="1405" t="s">
        <v>884</v>
      </c>
      <c r="F652" s="1407">
        <f t="shared" ref="F652:F657" si="5">(A652*D652)</f>
        <v>11470.74</v>
      </c>
    </row>
    <row r="653" spans="1:6" ht="16.5">
      <c r="A653" s="1435">
        <v>2</v>
      </c>
      <c r="B653" s="1435" t="s">
        <v>1418</v>
      </c>
      <c r="C653" s="1435" t="s">
        <v>358</v>
      </c>
      <c r="D653" s="1435">
        <f>Data!I2384</f>
        <v>947</v>
      </c>
      <c r="E653" s="1405" t="s">
        <v>883</v>
      </c>
      <c r="F653" s="1407">
        <f t="shared" si="5"/>
        <v>1894</v>
      </c>
    </row>
    <row r="654" spans="1:6" ht="16.5">
      <c r="A654" s="1435">
        <v>2</v>
      </c>
      <c r="B654" s="1435" t="s">
        <v>1418</v>
      </c>
      <c r="C654" s="1435" t="s">
        <v>359</v>
      </c>
      <c r="D654" s="1435">
        <f>Data!I2385</f>
        <v>507</v>
      </c>
      <c r="E654" s="1405" t="s">
        <v>883</v>
      </c>
      <c r="F654" s="1407">
        <f t="shared" si="5"/>
        <v>1014</v>
      </c>
    </row>
    <row r="655" spans="1:6" ht="16.5">
      <c r="A655" s="1435">
        <v>0.28000000000000003</v>
      </c>
      <c r="B655" s="1435" t="s">
        <v>2321</v>
      </c>
      <c r="C655" s="1435" t="s">
        <v>360</v>
      </c>
      <c r="D655" s="1435">
        <f>Data!I2386</f>
        <v>809.35</v>
      </c>
      <c r="E655" s="1405" t="s">
        <v>883</v>
      </c>
      <c r="F655" s="1407">
        <f t="shared" si="5"/>
        <v>226.62</v>
      </c>
    </row>
    <row r="656" spans="1:6" ht="16.5">
      <c r="A656" s="1435">
        <v>500</v>
      </c>
      <c r="B656" s="1435" t="s">
        <v>1418</v>
      </c>
      <c r="C656" s="1573" t="s">
        <v>2183</v>
      </c>
      <c r="D656" s="1435">
        <f>Data!I2387</f>
        <v>2</v>
      </c>
      <c r="E656" s="1405" t="s">
        <v>883</v>
      </c>
      <c r="F656" s="1407">
        <f t="shared" si="5"/>
        <v>1000</v>
      </c>
    </row>
    <row r="657" spans="1:6" ht="16.5">
      <c r="A657" s="1435">
        <v>8.5</v>
      </c>
      <c r="B657" s="1435" t="s">
        <v>2184</v>
      </c>
      <c r="C657" s="1435" t="s">
        <v>4416</v>
      </c>
      <c r="D657" s="1435">
        <f>Data!I2388</f>
        <v>43.6</v>
      </c>
      <c r="E657" s="1436" t="s">
        <v>2184</v>
      </c>
      <c r="F657" s="1407">
        <f t="shared" si="5"/>
        <v>370.6</v>
      </c>
    </row>
    <row r="658" spans="1:6" ht="16.5">
      <c r="A658" s="1435"/>
      <c r="B658" s="1435"/>
      <c r="C658" s="1435" t="s">
        <v>2309</v>
      </c>
      <c r="D658" s="1435"/>
      <c r="E658" s="1436"/>
      <c r="F658" s="1574">
        <v>1.96</v>
      </c>
    </row>
    <row r="659" spans="1:6" ht="16.5">
      <c r="A659" s="1435"/>
      <c r="B659" s="1435"/>
      <c r="C659" s="1435"/>
      <c r="D659" s="1435" t="s">
        <v>1760</v>
      </c>
      <c r="E659" s="1436"/>
      <c r="F659" s="1407">
        <f>SUM(F652:F658)</f>
        <v>15977.92</v>
      </c>
    </row>
    <row r="660" spans="1:6" ht="16.5">
      <c r="A660" s="1435"/>
      <c r="B660" s="1435"/>
      <c r="C660" s="1435"/>
      <c r="D660" s="1435"/>
      <c r="E660" s="1436"/>
      <c r="F660" s="1438" t="s">
        <v>1614</v>
      </c>
    </row>
    <row r="661" spans="1:6" ht="16.5">
      <c r="A661" s="1435"/>
      <c r="B661" s="1435"/>
      <c r="C661" s="1435"/>
      <c r="D661" s="1435" t="s">
        <v>1761</v>
      </c>
      <c r="E661" s="1436"/>
      <c r="F661" s="1439">
        <f>F659/39.2</f>
        <v>407.6</v>
      </c>
    </row>
    <row r="662" spans="1:6" ht="16.5">
      <c r="A662" s="1435"/>
      <c r="B662" s="1435"/>
      <c r="C662" s="1435"/>
      <c r="D662" s="1435"/>
      <c r="E662" s="1436"/>
      <c r="F662" s="1438" t="s">
        <v>2090</v>
      </c>
    </row>
    <row r="663" spans="1:6" ht="16.5">
      <c r="A663" s="1389"/>
      <c r="B663" s="1389"/>
      <c r="C663" s="1389"/>
      <c r="D663" s="1389"/>
      <c r="E663" s="1389"/>
      <c r="F663" s="138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15</vt:i4>
      </vt:variant>
    </vt:vector>
  </HeadingPairs>
  <TitlesOfParts>
    <vt:vector size="29" baseType="lpstr">
      <vt:lpstr>pile data ( M30 grade) (2)</vt:lpstr>
      <vt:lpstr>2 in 1 incl. F.E.</vt:lpstr>
      <vt:lpstr>pile data </vt:lpstr>
      <vt:lpstr>  Coastal  Elec.Data </vt:lpstr>
      <vt:lpstr>lead  charge</vt:lpstr>
      <vt:lpstr>Elec.Data</vt:lpstr>
      <vt:lpstr>Sliding and french window</vt:lpstr>
      <vt:lpstr>Data</vt:lpstr>
      <vt:lpstr>building</vt:lpstr>
      <vt:lpstr>Sheet1</vt:lpstr>
      <vt:lpstr>Abstract</vt:lpstr>
      <vt:lpstr>Detalied</vt:lpstr>
      <vt:lpstr>ST design</vt:lpstr>
      <vt:lpstr>p.data</vt:lpstr>
      <vt:lpstr>'  Coastal  Elec.Data '!Print_Area</vt:lpstr>
      <vt:lpstr>'2 in 1 incl. F.E.'!Print_Area</vt:lpstr>
      <vt:lpstr>building!Print_Area</vt:lpstr>
      <vt:lpstr>Data!Print_Area</vt:lpstr>
      <vt:lpstr>Elec.Data!Print_Area</vt:lpstr>
      <vt:lpstr>'lead  charge'!Print_Area</vt:lpstr>
      <vt:lpstr>'pile data '!Print_Area</vt:lpstr>
      <vt:lpstr>'pile data ( M30 grade) (2)'!Print_Area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GOD</cp:lastModifiedBy>
  <cp:lastPrinted>2022-11-08T07:23:14Z</cp:lastPrinted>
  <dcterms:created xsi:type="dcterms:W3CDTF">2003-09-02T05:17:23Z</dcterms:created>
  <dcterms:modified xsi:type="dcterms:W3CDTF">2023-04-27T11:23:16Z</dcterms:modified>
</cp:coreProperties>
</file>